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7126"/>
  <workbookPr codeName="EstaPasta_de_trabalho" defaultThemeVersion="124226"/>
  <mc:AlternateContent xmlns:mc="http://schemas.openxmlformats.org/markup-compatibility/2006">
    <mc:Choice Requires="x15">
      <x15ac:absPath xmlns:x15ac="http://schemas.microsoft.com/office/spreadsheetml/2010/11/ac" url="G:\8. Formulários Padrão\1. PTR\1. PTR - Versões\2. Parte B\6. Versão 6\4. Última versão\"/>
    </mc:Choice>
  </mc:AlternateContent>
  <xr:revisionPtr revIDLastSave="0" documentId="13_ncr:1_{B0436A66-D961-449F-9278-284DA7652496}" xr6:coauthVersionLast="47" xr6:coauthVersionMax="47" xr10:uidLastSave="{00000000-0000-0000-0000-000000000000}"/>
  <bookViews>
    <workbookView xWindow="-110" yWindow="-110" windowWidth="19420" windowHeight="10420" tabRatio="837" firstSheet="4" activeTab="4" xr2:uid="{00000000-000D-0000-FFFF-FFFF00000000}"/>
  </bookViews>
  <sheets>
    <sheet name="area-tema-subtema" sheetId="45" state="hidden" r:id="rId1"/>
    <sheet name="apoio - executores" sheetId="3" state="hidden" r:id="rId2"/>
    <sheet name="VERIFICAÇÃO 3" sheetId="44" state="hidden" r:id="rId3"/>
    <sheet name="VERIFICAÇÃO 8" sheetId="48" state="hidden" r:id="rId4"/>
    <sheet name="BASE" sheetId="4" r:id="rId5"/>
    <sheet name="A - DADOS INST." sheetId="6" r:id="rId6"/>
    <sheet name="B - DADOS TÉCNICOS" sheetId="7" r:id="rId7"/>
    <sheet name="C - DADOS ATIVIDADES" sheetId="8" r:id="rId8"/>
    <sheet name="D - DADOS EQUIPE" sheetId="9" r:id="rId9"/>
    <sheet name="F - Desp. EQUIPE" sheetId="11" r:id="rId10"/>
    <sheet name="G - Desp. MAT. CONSUMO" sheetId="12" r:id="rId11"/>
    <sheet name="H - Desp. PASSAGENS" sheetId="13" r:id="rId12"/>
    <sheet name="I - Desp. DIÁRIA E AJ. DE CUSTO" sheetId="14" r:id="rId13"/>
    <sheet name="J - Desp. SERVIÇO" sheetId="15" r:id="rId14"/>
    <sheet name="K - Desp. SERVIÇO-TIB" sheetId="16" r:id="rId15"/>
    <sheet name="L - Desp. PROTÓTIPO" sheetId="17" r:id="rId16"/>
    <sheet name="M - Desp. OBRAS E INST." sheetId="18" r:id="rId17"/>
    <sheet name="N - Desp. EQUIPAM. E MAT. PERM." sheetId="19" r:id="rId18"/>
    <sheet name="O - Desp. OUTROS BENS E DIR." sheetId="20" r:id="rId19"/>
    <sheet name="P - Desp. CUSTOS DIRETOS" sheetId="51" r:id="rId20"/>
    <sheet name="Q - Desp. CAPAC. DE FORN." sheetId="22" r:id="rId21"/>
    <sheet name="R - Desp. REC. HUMANOS" sheetId="23" r:id="rId22"/>
    <sheet name="S - Desp. TESTES" sheetId="24" r:id="rId23"/>
    <sheet name="T - OUTRAS DESP." sheetId="25" r:id="rId24"/>
    <sheet name="U - Desp. TRIBUTOS" sheetId="26" r:id="rId25"/>
    <sheet name="W - OUTRAS FONTES" sheetId="28" r:id="rId26"/>
    <sheet name="QUADRO RESUMO" sheetId="29" r:id="rId27"/>
    <sheet name="BD-GERAL" sheetId="30" state="hidden" r:id="rId28"/>
    <sheet name="BD-PROPONENTES" sheetId="31" state="hidden" r:id="rId29"/>
    <sheet name="BD-EXECUTORES" sheetId="32" state="hidden" r:id="rId30"/>
    <sheet name="BD-PALAVRAS_CHAVE" sheetId="33" state="hidden" r:id="rId31"/>
    <sheet name="BD-RESULTADOS" sheetId="34" state="hidden" r:id="rId32"/>
    <sheet name="BD-PROJETOS_RELACIONADOS" sheetId="35" state="hidden" r:id="rId33"/>
    <sheet name="BD-ATIVIDADES" sheetId="37" state="hidden" r:id="rId34"/>
    <sheet name="BD-EQUIPE" sheetId="38" state="hidden" r:id="rId35"/>
    <sheet name="BD-DESPESAS" sheetId="40" state="hidden" r:id="rId36"/>
    <sheet name="BD-OUTRAS_FONTES" sheetId="43" state="hidden" r:id="rId37"/>
    <sheet name="BD-ANEXOS" sheetId="49" state="hidden" r:id="rId38"/>
    <sheet name="APOIO-DESPESAS" sheetId="50" state="hidden" r:id="rId39"/>
  </sheets>
  <definedNames>
    <definedName name="_xlnm._FilterDatabase" localSheetId="5" hidden="1">'A - DADOS INST.'!#REF!</definedName>
    <definedName name="_xlnm._FilterDatabase" localSheetId="38" hidden="1">'APOIO-DESPESAS'!$A$1:$N$1</definedName>
    <definedName name="_xlnm._FilterDatabase" localSheetId="0" hidden="1">'area-tema-subtema'!$A$4:$B$24</definedName>
    <definedName name="_xlnm._FilterDatabase" localSheetId="6" hidden="1">'B - DADOS TÉCNICOS'!#REF!</definedName>
    <definedName name="_xlnm._FilterDatabase" localSheetId="35" hidden="1">'BD-DESPESAS'!$A$2:$M$1050</definedName>
    <definedName name="_xlnm._FilterDatabase" localSheetId="36" hidden="1">'BD-OUTRAS_FONTES'!$A$2:$C$2</definedName>
    <definedName name="_xlnm._FilterDatabase" localSheetId="7" hidden="1">'C - DADOS ATIVIDADES'!$A$4:$E$34</definedName>
    <definedName name="_xlnm._FilterDatabase" localSheetId="2" hidden="1">'VERIFICAÇÃO 3'!$A$2:$H$3062</definedName>
    <definedName name="_xlnm._FilterDatabase" localSheetId="3" hidden="1">'VERIFICAÇÃO 8'!$A$3:$J$4611</definedName>
    <definedName name="_xlnm.Print_Area" localSheetId="5">'A - DADOS INST.'!$A$1:$M$33</definedName>
    <definedName name="_xlnm.Print_Area" localSheetId="6">'B - DADOS TÉCNICOS'!$A$1:$C$42</definedName>
    <definedName name="_xlnm.Print_Area" localSheetId="4">BASE!$A$2:$B$17</definedName>
    <definedName name="_xlnm.Print_Area" localSheetId="7">'C - DADOS ATIVIDADES'!$A$1:$E$38</definedName>
    <definedName name="_xlnm.Print_Area" localSheetId="8">'D - DADOS EQUIPE'!$A$1:$AH$104</definedName>
    <definedName name="_xlnm.Print_Area" localSheetId="9">'F - Desp. EQUIPE'!$A$1:$I$105</definedName>
    <definedName name="_xlnm.Print_Area" localSheetId="10">'G - Desp. MAT. CONSUMO'!$A$1:$F$105</definedName>
    <definedName name="_xlnm.Print_Area" localSheetId="11">'H - Desp. PASSAGENS'!$A$1:$D$21</definedName>
    <definedName name="_xlnm.Print_Area" localSheetId="12">'I - Desp. DIÁRIA E AJ. DE CUSTO'!$A$1:$D$22</definedName>
    <definedName name="_xlnm.Print_Area" localSheetId="13">'J - Desp. SERVIÇO'!$A$1:$F$55</definedName>
    <definedName name="_xlnm.Print_Area" localSheetId="14">'K - Desp. SERVIÇO-TIB'!$A$1:$F$55</definedName>
    <definedName name="_xlnm.Print_Area" localSheetId="15">'L - Desp. PROTÓTIPO'!$A$1:$I$105</definedName>
    <definedName name="_xlnm.Print_Area" localSheetId="16">'M - Desp. OBRAS E INST.'!$A$3:$G$55</definedName>
    <definedName name="_xlnm.Print_Area" localSheetId="17">'N - Desp. EQUIPAM. E MAT. PERM.'!$A$3:$I$105</definedName>
    <definedName name="_xlnm.Print_Area" localSheetId="18">'O - Desp. OUTROS BENS E DIR.'!$A$1:$I$55</definedName>
    <definedName name="_xlnm.Print_Area" localSheetId="19">'P - Desp. CUSTOS DIRETOS'!$A$1:$E$55</definedName>
    <definedName name="_xlnm.Print_Area" localSheetId="20">'Q - Desp. CAPAC. DE FORN.'!$A$1:$I$85</definedName>
    <definedName name="_xlnm.Print_Area" localSheetId="26">'QUADRO RESUMO'!$A$1:$F$53</definedName>
    <definedName name="_xlnm.Print_Area" localSheetId="21">'R - Desp. REC. HUMANOS'!$A$1:$F$45</definedName>
    <definedName name="_xlnm.Print_Area" localSheetId="22">'S - Desp. TESTES'!$A$1:$E$105</definedName>
    <definedName name="_xlnm.Print_Area" localSheetId="23">'T - OUTRAS DESP.'!$A$1:$F$63</definedName>
    <definedName name="_xlnm.Print_Area" localSheetId="24">'U - Desp. TRIBUTOS'!$A$1:$G$21</definedName>
    <definedName name="_xlnm.Print_Area" localSheetId="25">'W - OUTRAS FONTES'!$A$5:$C$32</definedName>
    <definedName name="OLE_LINK1" localSheetId="4">BASE!#REF!</definedName>
    <definedName name="_xlnm.Print_Titles" localSheetId="8">'D - DADOS EQUIPE'!$3:$4</definedName>
    <definedName name="_xlnm.Print_Titles" localSheetId="9">'F - Desp. EQUIPE'!$3:$4</definedName>
    <definedName name="_xlnm.Print_Titles" localSheetId="10">'G - Desp. MAT. CONSUMO'!$3:$4</definedName>
    <definedName name="_xlnm.Print_Titles" localSheetId="11">'H - Desp. PASSAGENS'!$3:$4</definedName>
    <definedName name="_xlnm.Print_Titles" localSheetId="12">'I - Desp. DIÁRIA E AJ. DE CUSTO'!$3:$3</definedName>
    <definedName name="_xlnm.Print_Titles" localSheetId="13">'J - Desp. SERVIÇO'!$3:$4</definedName>
    <definedName name="_xlnm.Print_Titles" localSheetId="14">'K - Desp. SERVIÇO-TIB'!$3:$4</definedName>
    <definedName name="_xlnm.Print_Titles" localSheetId="15">'L - Desp. PROTÓTIPO'!$3:$4</definedName>
    <definedName name="_xlnm.Print_Titles" localSheetId="16">'M - Desp. OBRAS E INST.'!$3:$4</definedName>
    <definedName name="_xlnm.Print_Titles" localSheetId="17">'N - Desp. EQUIPAM. E MAT. PERM.'!$3:$4</definedName>
    <definedName name="_xlnm.Print_Titles" localSheetId="18">'O - Desp. OUTROS BENS E DIR.'!$3:$4</definedName>
    <definedName name="_xlnm.Print_Titles" localSheetId="19">'P - Desp. CUSTOS DIRETOS'!$3:$4</definedName>
    <definedName name="_xlnm.Print_Titles" localSheetId="20">'Q - Desp. CAPAC. DE FORN.'!$3:$4</definedName>
    <definedName name="_xlnm.Print_Titles" localSheetId="26">'QUADRO RESUMO'!$1:$1</definedName>
    <definedName name="_xlnm.Print_Titles" localSheetId="22">'S - Desp. TESTES'!$3:$4</definedName>
    <definedName name="_xlnm.Print_Titles" localSheetId="23">'T - OUTRAS DESP.'!$2:$3</definedName>
    <definedName name="_xlnm.Print_Titles" localSheetId="24">'U - Desp. TRIBUTOS'!$2:$2</definedName>
    <definedName name="_xlnm.Print_Titles" localSheetId="25">'W - OUTRAS FONTES'!$5:$6</definedName>
    <definedName name="Z_1D6D995E_7540_4599_9057_7C7EA49E67C8_.wvu.FilterData" localSheetId="2" hidden="1">'VERIFICAÇÃO 3'!$A$2:$G$2306</definedName>
    <definedName name="Z_1D6D995E_7540_4599_9057_7C7EA49E67C8_.wvu.FilterData" localSheetId="3" hidden="1">'VERIFICAÇÃO 8'!#REF!</definedName>
    <definedName name="Z_F5A100CB_B899_442A_8CB0_2AB82028E8A7_.wvu.Cols" localSheetId="5" hidden="1">'A - DADOS INST.'!$T:$BF</definedName>
    <definedName name="Z_F5A100CB_B899_442A_8CB0_2AB82028E8A7_.wvu.Cols" localSheetId="6" hidden="1">'B - DADOS TÉCNICOS'!$E:$R</definedName>
    <definedName name="Z_F5A100CB_B899_442A_8CB0_2AB82028E8A7_.wvu.Cols" localSheetId="4" hidden="1">BASE!$D:$Q</definedName>
    <definedName name="Z_F5A100CB_B899_442A_8CB0_2AB82028E8A7_.wvu.Cols" localSheetId="7" hidden="1">'C - DADOS ATIVIDADES'!$F:$Q</definedName>
    <definedName name="Z_F5A100CB_B899_442A_8CB0_2AB82028E8A7_.wvu.Cols" localSheetId="8" hidden="1">'D - DADOS EQUIPE'!$AJ:$AY</definedName>
    <definedName name="Z_F5A100CB_B899_442A_8CB0_2AB82028E8A7_.wvu.Cols" localSheetId="9" hidden="1">'F - Desp. EQUIPE'!$K:$BC</definedName>
    <definedName name="Z_F5A100CB_B899_442A_8CB0_2AB82028E8A7_.wvu.Cols" localSheetId="10" hidden="1">'G - Desp. MAT. CONSUMO'!$H:$AI</definedName>
    <definedName name="Z_F5A100CB_B899_442A_8CB0_2AB82028E8A7_.wvu.Cols" localSheetId="11" hidden="1">'H - Desp. PASSAGENS'!$F:$AC</definedName>
    <definedName name="Z_F5A100CB_B899_442A_8CB0_2AB82028E8A7_.wvu.Cols" localSheetId="12" hidden="1">'I - Desp. DIÁRIA E AJ. DE CUSTO'!$O:$AB</definedName>
    <definedName name="Z_F5A100CB_B899_442A_8CB0_2AB82028E8A7_.wvu.Cols" localSheetId="13" hidden="1">'J - Desp. SERVIÇO'!$H:$V</definedName>
    <definedName name="Z_F5A100CB_B899_442A_8CB0_2AB82028E8A7_.wvu.Cols" localSheetId="14" hidden="1">'K - Desp. SERVIÇO-TIB'!$H:$Q</definedName>
    <definedName name="Z_F5A100CB_B899_442A_8CB0_2AB82028E8A7_.wvu.Cols" localSheetId="15" hidden="1">'L - Desp. PROTÓTIPO'!$K:$V</definedName>
    <definedName name="Z_F5A100CB_B899_442A_8CB0_2AB82028E8A7_.wvu.Cols" localSheetId="16" hidden="1">'M - Desp. OBRAS E INST.'!$I:$T</definedName>
    <definedName name="Z_F5A100CB_B899_442A_8CB0_2AB82028E8A7_.wvu.Cols" localSheetId="17" hidden="1">'N - Desp. EQUIPAM. E MAT. PERM.'!$K:$AB</definedName>
    <definedName name="Z_F5A100CB_B899_442A_8CB0_2AB82028E8A7_.wvu.Cols" localSheetId="18" hidden="1">'O - Desp. OUTROS BENS E DIR.'!$K:$X</definedName>
    <definedName name="Z_F5A100CB_B899_442A_8CB0_2AB82028E8A7_.wvu.Cols" localSheetId="19" hidden="1">'P - Desp. CUSTOS DIRETOS'!$G:$AF</definedName>
    <definedName name="Z_F5A100CB_B899_442A_8CB0_2AB82028E8A7_.wvu.Cols" localSheetId="20" hidden="1">'Q - Desp. CAPAC. DE FORN.'!$K:$Y</definedName>
    <definedName name="Z_F5A100CB_B899_442A_8CB0_2AB82028E8A7_.wvu.Cols" localSheetId="26" hidden="1">'QUADRO RESUMO'!$J:$K</definedName>
    <definedName name="Z_F5A100CB_B899_442A_8CB0_2AB82028E8A7_.wvu.Cols" localSheetId="21" hidden="1">'R - Desp. REC. HUMANOS'!$H:$Z</definedName>
    <definedName name="Z_F5A100CB_B899_442A_8CB0_2AB82028E8A7_.wvu.Cols" localSheetId="22" hidden="1">'S - Desp. TESTES'!$G:$R</definedName>
    <definedName name="Z_F5A100CB_B899_442A_8CB0_2AB82028E8A7_.wvu.Cols" localSheetId="23" hidden="1">'T - OUTRAS DESP.'!$H:$BO</definedName>
    <definedName name="Z_F5A100CB_B899_442A_8CB0_2AB82028E8A7_.wvu.Cols" localSheetId="24" hidden="1">'U - Desp. TRIBUTOS'!$I:$V</definedName>
    <definedName name="Z_F5A100CB_B899_442A_8CB0_2AB82028E8A7_.wvu.FilterData" localSheetId="38" hidden="1">'APOIO-DESPESAS'!$B$2:$N$962</definedName>
    <definedName name="Z_F5A100CB_B899_442A_8CB0_2AB82028E8A7_.wvu.FilterData" localSheetId="0" hidden="1">'area-tema-subtema'!$A$4:$B$24</definedName>
    <definedName name="Z_F5A100CB_B899_442A_8CB0_2AB82028E8A7_.wvu.FilterData" localSheetId="35" hidden="1">'BD-DESPESAS'!$A$2:$M$1050</definedName>
    <definedName name="Z_F5A100CB_B899_442A_8CB0_2AB82028E8A7_.wvu.FilterData" localSheetId="36" hidden="1">'BD-OUTRAS_FONTES'!$A$2:$C$2</definedName>
    <definedName name="Z_F5A100CB_B899_442A_8CB0_2AB82028E8A7_.wvu.PrintArea" localSheetId="5" hidden="1">'A - DADOS INST.'!$A$1:$M$33</definedName>
    <definedName name="Z_F5A100CB_B899_442A_8CB0_2AB82028E8A7_.wvu.PrintArea" localSheetId="6" hidden="1">'B - DADOS TÉCNICOS'!$A$1:$C$42</definedName>
    <definedName name="Z_F5A100CB_B899_442A_8CB0_2AB82028E8A7_.wvu.PrintArea" localSheetId="4" hidden="1">BASE!$A$2:$B$17</definedName>
    <definedName name="Z_F5A100CB_B899_442A_8CB0_2AB82028E8A7_.wvu.PrintArea" localSheetId="7" hidden="1">'C - DADOS ATIVIDADES'!$A$1:$E$38</definedName>
    <definedName name="Z_F5A100CB_B899_442A_8CB0_2AB82028E8A7_.wvu.PrintArea" localSheetId="8" hidden="1">'D - DADOS EQUIPE'!$A$1:$AH$104</definedName>
    <definedName name="Z_F5A100CB_B899_442A_8CB0_2AB82028E8A7_.wvu.PrintArea" localSheetId="9" hidden="1">'F - Desp. EQUIPE'!$A$1:$I$105</definedName>
    <definedName name="Z_F5A100CB_B899_442A_8CB0_2AB82028E8A7_.wvu.PrintArea" localSheetId="10" hidden="1">'G - Desp. MAT. CONSUMO'!$A$1:$F$105</definedName>
    <definedName name="Z_F5A100CB_B899_442A_8CB0_2AB82028E8A7_.wvu.PrintArea" localSheetId="11" hidden="1">'H - Desp. PASSAGENS'!$A$1:$D$21</definedName>
    <definedName name="Z_F5A100CB_B899_442A_8CB0_2AB82028E8A7_.wvu.PrintArea" localSheetId="12" hidden="1">'I - Desp. DIÁRIA E AJ. DE CUSTO'!$A$1:$D$22</definedName>
    <definedName name="Z_F5A100CB_B899_442A_8CB0_2AB82028E8A7_.wvu.PrintArea" localSheetId="13" hidden="1">'J - Desp. SERVIÇO'!$A$1:$F$55</definedName>
    <definedName name="Z_F5A100CB_B899_442A_8CB0_2AB82028E8A7_.wvu.PrintArea" localSheetId="14" hidden="1">'K - Desp. SERVIÇO-TIB'!$A$1:$F$55</definedName>
    <definedName name="Z_F5A100CB_B899_442A_8CB0_2AB82028E8A7_.wvu.PrintArea" localSheetId="15" hidden="1">'L - Desp. PROTÓTIPO'!$A$1:$I$105</definedName>
    <definedName name="Z_F5A100CB_B899_442A_8CB0_2AB82028E8A7_.wvu.PrintArea" localSheetId="16" hidden="1">'M - Desp. OBRAS E INST.'!$A$3:$G$55</definedName>
    <definedName name="Z_F5A100CB_B899_442A_8CB0_2AB82028E8A7_.wvu.PrintArea" localSheetId="17" hidden="1">'N - Desp. EQUIPAM. E MAT. PERM.'!$A$3:$I$105</definedName>
    <definedName name="Z_F5A100CB_B899_442A_8CB0_2AB82028E8A7_.wvu.PrintArea" localSheetId="18" hidden="1">'O - Desp. OUTROS BENS E DIR.'!$A$1:$I$55</definedName>
    <definedName name="Z_F5A100CB_B899_442A_8CB0_2AB82028E8A7_.wvu.PrintArea" localSheetId="19" hidden="1">'P - Desp. CUSTOS DIRETOS'!$A$1:$E$55</definedName>
    <definedName name="Z_F5A100CB_B899_442A_8CB0_2AB82028E8A7_.wvu.PrintArea" localSheetId="20" hidden="1">'Q - Desp. CAPAC. DE FORN.'!$A$1:$I$85</definedName>
    <definedName name="Z_F5A100CB_B899_442A_8CB0_2AB82028E8A7_.wvu.PrintArea" localSheetId="26" hidden="1">'QUADRO RESUMO'!$A$1:$F$53</definedName>
    <definedName name="Z_F5A100CB_B899_442A_8CB0_2AB82028E8A7_.wvu.PrintArea" localSheetId="21" hidden="1">'R - Desp. REC. HUMANOS'!$A$1:$F$45</definedName>
    <definedName name="Z_F5A100CB_B899_442A_8CB0_2AB82028E8A7_.wvu.PrintArea" localSheetId="22" hidden="1">'S - Desp. TESTES'!$A$1:$E$105</definedName>
    <definedName name="Z_F5A100CB_B899_442A_8CB0_2AB82028E8A7_.wvu.PrintArea" localSheetId="23" hidden="1">'T - OUTRAS DESP.'!$A$1:$F$63</definedName>
    <definedName name="Z_F5A100CB_B899_442A_8CB0_2AB82028E8A7_.wvu.PrintArea" localSheetId="24" hidden="1">'U - Desp. TRIBUTOS'!$A$1:$G$21</definedName>
    <definedName name="Z_F5A100CB_B899_442A_8CB0_2AB82028E8A7_.wvu.PrintArea" localSheetId="25" hidden="1">'W - OUTRAS FONTES'!$A$5:$C$32</definedName>
    <definedName name="Z_F5A100CB_B899_442A_8CB0_2AB82028E8A7_.wvu.PrintTitles" localSheetId="8" hidden="1">'D - DADOS EQUIPE'!$3:$4</definedName>
    <definedName name="Z_F5A100CB_B899_442A_8CB0_2AB82028E8A7_.wvu.PrintTitles" localSheetId="9" hidden="1">'F - Desp. EQUIPE'!$3:$4</definedName>
    <definedName name="Z_F5A100CB_B899_442A_8CB0_2AB82028E8A7_.wvu.PrintTitles" localSheetId="10" hidden="1">'G - Desp. MAT. CONSUMO'!$3:$4</definedName>
    <definedName name="Z_F5A100CB_B899_442A_8CB0_2AB82028E8A7_.wvu.PrintTitles" localSheetId="11" hidden="1">'H - Desp. PASSAGENS'!$3:$4</definedName>
    <definedName name="Z_F5A100CB_B899_442A_8CB0_2AB82028E8A7_.wvu.PrintTitles" localSheetId="12" hidden="1">'I - Desp. DIÁRIA E AJ. DE CUSTO'!$3:$3</definedName>
    <definedName name="Z_F5A100CB_B899_442A_8CB0_2AB82028E8A7_.wvu.PrintTitles" localSheetId="13" hidden="1">'J - Desp. SERVIÇO'!$3:$4</definedName>
    <definedName name="Z_F5A100CB_B899_442A_8CB0_2AB82028E8A7_.wvu.PrintTitles" localSheetId="14" hidden="1">'K - Desp. SERVIÇO-TIB'!$3:$4</definedName>
    <definedName name="Z_F5A100CB_B899_442A_8CB0_2AB82028E8A7_.wvu.PrintTitles" localSheetId="15" hidden="1">'L - Desp. PROTÓTIPO'!$3:$4</definedName>
    <definedName name="Z_F5A100CB_B899_442A_8CB0_2AB82028E8A7_.wvu.PrintTitles" localSheetId="16" hidden="1">'M - Desp. OBRAS E INST.'!$3:$4</definedName>
    <definedName name="Z_F5A100CB_B899_442A_8CB0_2AB82028E8A7_.wvu.PrintTitles" localSheetId="17" hidden="1">'N - Desp. EQUIPAM. E MAT. PERM.'!$3:$4</definedName>
    <definedName name="Z_F5A100CB_B899_442A_8CB0_2AB82028E8A7_.wvu.PrintTitles" localSheetId="18" hidden="1">'O - Desp. OUTROS BENS E DIR.'!$3:$4</definedName>
    <definedName name="Z_F5A100CB_B899_442A_8CB0_2AB82028E8A7_.wvu.PrintTitles" localSheetId="19" hidden="1">'P - Desp. CUSTOS DIRETOS'!$3:$4</definedName>
    <definedName name="Z_F5A100CB_B899_442A_8CB0_2AB82028E8A7_.wvu.PrintTitles" localSheetId="20" hidden="1">'Q - Desp. CAPAC. DE FORN.'!$3:$4</definedName>
    <definedName name="Z_F5A100CB_B899_442A_8CB0_2AB82028E8A7_.wvu.PrintTitles" localSheetId="26" hidden="1">'QUADRO RESUMO'!$1:$1</definedName>
    <definedName name="Z_F5A100CB_B899_442A_8CB0_2AB82028E8A7_.wvu.PrintTitles" localSheetId="22" hidden="1">'S - Desp. TESTES'!$3:$4</definedName>
    <definedName name="Z_F5A100CB_B899_442A_8CB0_2AB82028E8A7_.wvu.PrintTitles" localSheetId="23" hidden="1">'T - OUTRAS DESP.'!$2:$3</definedName>
    <definedName name="Z_F5A100CB_B899_442A_8CB0_2AB82028E8A7_.wvu.PrintTitles" localSheetId="24" hidden="1">'U - Desp. TRIBUTOS'!$2:$2</definedName>
    <definedName name="Z_F5A100CB_B899_442A_8CB0_2AB82028E8A7_.wvu.PrintTitles" localSheetId="25" hidden="1">'W - OUTRAS FONTES'!$5:$6</definedName>
  </definedNames>
  <calcPr calcId="191029"/>
  <customWorkbookViews>
    <customWorkbookView name="Usuário do Windows - Modo de exibição pessoal" guid="{F5A100CB-B899-442A-8CB0-2AB82028E8A7}" mergeInterval="0" personalView="1" maximized="1" xWindow="1" yWindow="1" windowWidth="1916" windowHeight="808" tabRatio="837" activeSheetId="4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3" i="4" l="1"/>
  <c r="AH56" i="6"/>
  <c r="AH55" i="6"/>
  <c r="AH54" i="6"/>
  <c r="AH53" i="6"/>
  <c r="AH52" i="6"/>
  <c r="AH51" i="6"/>
  <c r="AH50" i="6"/>
  <c r="AH49" i="6"/>
  <c r="AH48" i="6"/>
  <c r="AH47" i="6"/>
  <c r="AH46" i="6"/>
  <c r="AH45" i="6"/>
  <c r="AH44" i="6"/>
  <c r="AH43" i="6"/>
  <c r="AH42" i="6"/>
  <c r="A7" i="3" l="1"/>
  <c r="A6" i="3"/>
  <c r="A5" i="3"/>
  <c r="A4" i="3"/>
  <c r="J4611" i="48"/>
  <c r="H4611" i="48"/>
  <c r="J4610" i="48"/>
  <c r="H4610" i="48"/>
  <c r="J4609" i="48"/>
  <c r="H4609" i="48"/>
  <c r="J4608" i="48"/>
  <c r="H4608" i="48"/>
  <c r="J4607" i="48"/>
  <c r="H4607" i="48"/>
  <c r="J4606" i="48"/>
  <c r="H4606" i="48"/>
  <c r="J4605" i="48"/>
  <c r="H4605" i="48"/>
  <c r="J4604" i="48"/>
  <c r="H4604" i="48"/>
  <c r="J4603" i="48"/>
  <c r="H4603" i="48"/>
  <c r="J4602" i="48"/>
  <c r="H4602" i="48"/>
  <c r="J4601" i="48"/>
  <c r="H4601" i="48"/>
  <c r="J4600" i="48"/>
  <c r="H4600" i="48"/>
  <c r="J4599" i="48"/>
  <c r="H4599" i="48"/>
  <c r="J4598" i="48"/>
  <c r="H4598" i="48"/>
  <c r="J4597" i="48"/>
  <c r="H4597" i="48"/>
  <c r="J4596" i="48"/>
  <c r="H4596" i="48"/>
  <c r="J4595" i="48"/>
  <c r="H4595" i="48"/>
  <c r="J4594" i="48"/>
  <c r="H4594" i="48"/>
  <c r="J4593" i="48"/>
  <c r="H4593" i="48"/>
  <c r="J4592" i="48"/>
  <c r="H4592" i="48"/>
  <c r="J4591" i="48"/>
  <c r="H4591" i="48"/>
  <c r="J4590" i="48"/>
  <c r="H4590" i="48"/>
  <c r="J4589" i="48"/>
  <c r="H4589" i="48"/>
  <c r="J4588" i="48"/>
  <c r="H4588" i="48"/>
  <c r="J4587" i="48"/>
  <c r="H4587" i="48"/>
  <c r="J4586" i="48"/>
  <c r="H4586" i="48"/>
  <c r="J4585" i="48"/>
  <c r="H4585" i="48"/>
  <c r="J4584" i="48"/>
  <c r="H4584" i="48"/>
  <c r="J4583" i="48"/>
  <c r="H4583" i="48"/>
  <c r="J4582" i="48"/>
  <c r="H4582" i="48"/>
  <c r="J4581" i="48"/>
  <c r="H4581" i="48"/>
  <c r="J4580" i="48"/>
  <c r="H4580" i="48"/>
  <c r="J4579" i="48"/>
  <c r="H4579" i="48"/>
  <c r="J4578" i="48"/>
  <c r="H4578" i="48"/>
  <c r="J4577" i="48"/>
  <c r="H4577" i="48"/>
  <c r="J4576" i="48"/>
  <c r="H4576" i="48"/>
  <c r="J4575" i="48"/>
  <c r="H4575" i="48"/>
  <c r="J4574" i="48"/>
  <c r="H4574" i="48"/>
  <c r="J4573" i="48"/>
  <c r="H4573" i="48"/>
  <c r="J4572" i="48"/>
  <c r="H4572" i="48"/>
  <c r="J4571" i="48"/>
  <c r="H4571" i="48"/>
  <c r="J4570" i="48"/>
  <c r="H4570" i="48"/>
  <c r="J4569" i="48"/>
  <c r="H4569" i="48"/>
  <c r="J4568" i="48"/>
  <c r="H4568" i="48"/>
  <c r="J4567" i="48"/>
  <c r="H4567" i="48"/>
  <c r="J4566" i="48"/>
  <c r="H4566" i="48"/>
  <c r="J4565" i="48"/>
  <c r="H4565" i="48"/>
  <c r="J4564" i="48"/>
  <c r="H4564" i="48"/>
  <c r="J4563" i="48"/>
  <c r="H4563" i="48"/>
  <c r="J4562" i="48"/>
  <c r="H4562" i="48"/>
  <c r="J4561" i="48"/>
  <c r="H4561" i="48"/>
  <c r="J4560" i="48"/>
  <c r="H4560" i="48"/>
  <c r="J4559" i="48"/>
  <c r="H4559" i="48"/>
  <c r="J4558" i="48"/>
  <c r="H4558" i="48"/>
  <c r="J4557" i="48"/>
  <c r="H4557" i="48"/>
  <c r="J4556" i="48"/>
  <c r="H4556" i="48"/>
  <c r="J4555" i="48"/>
  <c r="H4555" i="48"/>
  <c r="J4554" i="48"/>
  <c r="H4554" i="48"/>
  <c r="J4553" i="48"/>
  <c r="H4553" i="48"/>
  <c r="J4552" i="48"/>
  <c r="H4552" i="48"/>
  <c r="J4551" i="48"/>
  <c r="H4551" i="48"/>
  <c r="J4550" i="48"/>
  <c r="H4550" i="48"/>
  <c r="J4549" i="48"/>
  <c r="H4549" i="48"/>
  <c r="J4548" i="48"/>
  <c r="H4548" i="48"/>
  <c r="J4547" i="48"/>
  <c r="H4547" i="48"/>
  <c r="J4546" i="48"/>
  <c r="H4546" i="48"/>
  <c r="J4545" i="48"/>
  <c r="H4545" i="48"/>
  <c r="J4544" i="48"/>
  <c r="H4544" i="48"/>
  <c r="J4543" i="48"/>
  <c r="H4543" i="48"/>
  <c r="J4542" i="48"/>
  <c r="H4542" i="48"/>
  <c r="J4541" i="48"/>
  <c r="H4541" i="48"/>
  <c r="J4540" i="48"/>
  <c r="H4540" i="48"/>
  <c r="J4539" i="48"/>
  <c r="H4539" i="48"/>
  <c r="J4538" i="48"/>
  <c r="H4538" i="48"/>
  <c r="J4537" i="48"/>
  <c r="H4537" i="48"/>
  <c r="J4536" i="48"/>
  <c r="H4536" i="48"/>
  <c r="J4535" i="48"/>
  <c r="H4535" i="48"/>
  <c r="J4534" i="48"/>
  <c r="H4534" i="48"/>
  <c r="J4533" i="48"/>
  <c r="H4533" i="48"/>
  <c r="J4532" i="48"/>
  <c r="H4532" i="48"/>
  <c r="J4531" i="48"/>
  <c r="H4531" i="48"/>
  <c r="J4530" i="48"/>
  <c r="H4530" i="48"/>
  <c r="J4529" i="48"/>
  <c r="H4529" i="48"/>
  <c r="J4528" i="48"/>
  <c r="H4528" i="48"/>
  <c r="J4527" i="48"/>
  <c r="H4527" i="48"/>
  <c r="J4526" i="48"/>
  <c r="H4526" i="48"/>
  <c r="J4525" i="48"/>
  <c r="H4525" i="48"/>
  <c r="J4524" i="48"/>
  <c r="H4524" i="48"/>
  <c r="J4523" i="48"/>
  <c r="H4523" i="48"/>
  <c r="J4522" i="48"/>
  <c r="H4522" i="48"/>
  <c r="J4521" i="48"/>
  <c r="H4521" i="48"/>
  <c r="J4520" i="48"/>
  <c r="H4520" i="48"/>
  <c r="J4519" i="48"/>
  <c r="H4519" i="48"/>
  <c r="J4518" i="48"/>
  <c r="H4518" i="48"/>
  <c r="J4517" i="48"/>
  <c r="H4517" i="48"/>
  <c r="J4516" i="48"/>
  <c r="H4516" i="48"/>
  <c r="J4515" i="48"/>
  <c r="H4515" i="48"/>
  <c r="J4514" i="48"/>
  <c r="H4514" i="48"/>
  <c r="J4513" i="48"/>
  <c r="H4513" i="48"/>
  <c r="J4512" i="48"/>
  <c r="H4512" i="48"/>
  <c r="J4511" i="48"/>
  <c r="H4511" i="48"/>
  <c r="J4510" i="48"/>
  <c r="H4510" i="48"/>
  <c r="J4509" i="48"/>
  <c r="H4509" i="48"/>
  <c r="J4508" i="48"/>
  <c r="H4508" i="48"/>
  <c r="J4507" i="48"/>
  <c r="H4507" i="48"/>
  <c r="J4506" i="48"/>
  <c r="H4506" i="48"/>
  <c r="J4505" i="48"/>
  <c r="H4505" i="48"/>
  <c r="J4504" i="48"/>
  <c r="H4504" i="48"/>
  <c r="J4503" i="48"/>
  <c r="H4503" i="48"/>
  <c r="J4502" i="48"/>
  <c r="H4502" i="48"/>
  <c r="J4501" i="48"/>
  <c r="H4501" i="48"/>
  <c r="J4500" i="48"/>
  <c r="H4500" i="48"/>
  <c r="J4499" i="48"/>
  <c r="H4499" i="48"/>
  <c r="J4498" i="48"/>
  <c r="H4498" i="48"/>
  <c r="J4497" i="48"/>
  <c r="H4497" i="48"/>
  <c r="J4496" i="48"/>
  <c r="H4496" i="48"/>
  <c r="J4495" i="48"/>
  <c r="H4495" i="48"/>
  <c r="J4494" i="48"/>
  <c r="H4494" i="48"/>
  <c r="J4493" i="48"/>
  <c r="H4493" i="48"/>
  <c r="J4492" i="48"/>
  <c r="H4492" i="48"/>
  <c r="J4491" i="48"/>
  <c r="H4491" i="48"/>
  <c r="J4490" i="48"/>
  <c r="H4490" i="48"/>
  <c r="J4489" i="48"/>
  <c r="H4489" i="48"/>
  <c r="J4488" i="48"/>
  <c r="H4488" i="48"/>
  <c r="J4487" i="48"/>
  <c r="H4487" i="48"/>
  <c r="J4486" i="48"/>
  <c r="H4486" i="48"/>
  <c r="J4485" i="48"/>
  <c r="H4485" i="48"/>
  <c r="J4484" i="48"/>
  <c r="H4484" i="48"/>
  <c r="J4483" i="48"/>
  <c r="H4483" i="48"/>
  <c r="J4482" i="48"/>
  <c r="H4482" i="48"/>
  <c r="J4481" i="48"/>
  <c r="H4481" i="48"/>
  <c r="J4480" i="48"/>
  <c r="H4480" i="48"/>
  <c r="J4479" i="48"/>
  <c r="H4479" i="48"/>
  <c r="J4478" i="48"/>
  <c r="H4478" i="48"/>
  <c r="J4477" i="48"/>
  <c r="H4477" i="48"/>
  <c r="J4476" i="48"/>
  <c r="H4476" i="48"/>
  <c r="J4475" i="48"/>
  <c r="H4475" i="48"/>
  <c r="J4474" i="48"/>
  <c r="H4474" i="48"/>
  <c r="J4473" i="48"/>
  <c r="H4473" i="48"/>
  <c r="J4472" i="48"/>
  <c r="H4472" i="48"/>
  <c r="J4471" i="48"/>
  <c r="H4471" i="48"/>
  <c r="J4470" i="48"/>
  <c r="H4470" i="48"/>
  <c r="J4469" i="48"/>
  <c r="H4469" i="48"/>
  <c r="J4468" i="48"/>
  <c r="H4468" i="48"/>
  <c r="J4467" i="48"/>
  <c r="H4467" i="48"/>
  <c r="J4466" i="48"/>
  <c r="H4466" i="48"/>
  <c r="J4465" i="48"/>
  <c r="H4465" i="48"/>
  <c r="J4464" i="48"/>
  <c r="H4464" i="48"/>
  <c r="J4463" i="48"/>
  <c r="H4463" i="48"/>
  <c r="J4462" i="48"/>
  <c r="H4462" i="48"/>
  <c r="J4461" i="48"/>
  <c r="H4461" i="48"/>
  <c r="J4460" i="48"/>
  <c r="H4460" i="48"/>
  <c r="J4459" i="48"/>
  <c r="H4459" i="48"/>
  <c r="J4458" i="48"/>
  <c r="H4458" i="48"/>
  <c r="J4457" i="48"/>
  <c r="H4457" i="48"/>
  <c r="J4456" i="48"/>
  <c r="H4456" i="48"/>
  <c r="J4455" i="48"/>
  <c r="H4455" i="48"/>
  <c r="J4454" i="48"/>
  <c r="H4454" i="48"/>
  <c r="J4453" i="48"/>
  <c r="H4453" i="48"/>
  <c r="J4452" i="48"/>
  <c r="H4452" i="48"/>
  <c r="J4451" i="48"/>
  <c r="H4451" i="48"/>
  <c r="J4450" i="48"/>
  <c r="H4450" i="48"/>
  <c r="J4449" i="48"/>
  <c r="H4449" i="48"/>
  <c r="J4448" i="48"/>
  <c r="H4448" i="48"/>
  <c r="J4447" i="48"/>
  <c r="H4447" i="48"/>
  <c r="J4446" i="48"/>
  <c r="H4446" i="48"/>
  <c r="J4445" i="48"/>
  <c r="H4445" i="48"/>
  <c r="J4444" i="48"/>
  <c r="H4444" i="48"/>
  <c r="J4443" i="48"/>
  <c r="H4443" i="48"/>
  <c r="J4442" i="48"/>
  <c r="H4442" i="48"/>
  <c r="J4441" i="48"/>
  <c r="H4441" i="48"/>
  <c r="J4440" i="48"/>
  <c r="H4440" i="48"/>
  <c r="J4439" i="48"/>
  <c r="H4439" i="48"/>
  <c r="J4438" i="48"/>
  <c r="H4438" i="48"/>
  <c r="J4437" i="48"/>
  <c r="H4437" i="48"/>
  <c r="J4436" i="48"/>
  <c r="H4436" i="48"/>
  <c r="J4435" i="48"/>
  <c r="H4435" i="48"/>
  <c r="J4434" i="48"/>
  <c r="H4434" i="48"/>
  <c r="J4433" i="48"/>
  <c r="H4433" i="48"/>
  <c r="J4432" i="48"/>
  <c r="H4432" i="48"/>
  <c r="J4431" i="48"/>
  <c r="H4431" i="48"/>
  <c r="J4430" i="48"/>
  <c r="H4430" i="48"/>
  <c r="J4429" i="48"/>
  <c r="H4429" i="48"/>
  <c r="J4428" i="48"/>
  <c r="H4428" i="48"/>
  <c r="J4427" i="48"/>
  <c r="H4427" i="48"/>
  <c r="J4426" i="48"/>
  <c r="H4426" i="48"/>
  <c r="J4425" i="48"/>
  <c r="H4425" i="48"/>
  <c r="J4424" i="48"/>
  <c r="H4424" i="48"/>
  <c r="J4423" i="48"/>
  <c r="H4423" i="48"/>
  <c r="J4422" i="48"/>
  <c r="H4422" i="48"/>
  <c r="J4421" i="48"/>
  <c r="H4421" i="48"/>
  <c r="J4420" i="48"/>
  <c r="H4420" i="48"/>
  <c r="J4419" i="48"/>
  <c r="H4419" i="48"/>
  <c r="J4418" i="48"/>
  <c r="H4418" i="48"/>
  <c r="J4417" i="48"/>
  <c r="H4417" i="48"/>
  <c r="J4416" i="48"/>
  <c r="H4416" i="48"/>
  <c r="J4415" i="48"/>
  <c r="H4415" i="48"/>
  <c r="J4414" i="48"/>
  <c r="H4414" i="48"/>
  <c r="J4413" i="48"/>
  <c r="H4413" i="48"/>
  <c r="J4412" i="48"/>
  <c r="H4412" i="48"/>
  <c r="J4411" i="48"/>
  <c r="H4411" i="48"/>
  <c r="J4410" i="48"/>
  <c r="H4410" i="48"/>
  <c r="J4409" i="48"/>
  <c r="H4409" i="48"/>
  <c r="J4408" i="48"/>
  <c r="H4408" i="48"/>
  <c r="J4407" i="48"/>
  <c r="H4407" i="48"/>
  <c r="J4406" i="48"/>
  <c r="H4406" i="48"/>
  <c r="J4405" i="48"/>
  <c r="H4405" i="48"/>
  <c r="J4404" i="48"/>
  <c r="H4404" i="48"/>
  <c r="J4403" i="48"/>
  <c r="H4403" i="48"/>
  <c r="J4402" i="48"/>
  <c r="H4402" i="48"/>
  <c r="J4401" i="48"/>
  <c r="H4401" i="48"/>
  <c r="J4400" i="48"/>
  <c r="H4400" i="48"/>
  <c r="J4399" i="48"/>
  <c r="H4399" i="48"/>
  <c r="J4398" i="48"/>
  <c r="H4398" i="48"/>
  <c r="J4397" i="48"/>
  <c r="H4397" i="48"/>
  <c r="J4396" i="48"/>
  <c r="H4396" i="48"/>
  <c r="J4395" i="48"/>
  <c r="H4395" i="48"/>
  <c r="J4394" i="48"/>
  <c r="H4394" i="48"/>
  <c r="J4393" i="48"/>
  <c r="H4393" i="48"/>
  <c r="J4392" i="48"/>
  <c r="H4392" i="48"/>
  <c r="J4391" i="48"/>
  <c r="H4391" i="48"/>
  <c r="J4390" i="48"/>
  <c r="H4390" i="48"/>
  <c r="J4389" i="48"/>
  <c r="H4389" i="48"/>
  <c r="J4388" i="48"/>
  <c r="H4388" i="48"/>
  <c r="J4387" i="48"/>
  <c r="H4387" i="48"/>
  <c r="J4386" i="48"/>
  <c r="H4386" i="48"/>
  <c r="J4385" i="48"/>
  <c r="H4385" i="48"/>
  <c r="J4384" i="48"/>
  <c r="H4384" i="48"/>
  <c r="J4383" i="48"/>
  <c r="H4383" i="48"/>
  <c r="J4382" i="48"/>
  <c r="H4382" i="48"/>
  <c r="J4381" i="48"/>
  <c r="H4381" i="48"/>
  <c r="J4380" i="48"/>
  <c r="H4380" i="48"/>
  <c r="J4379" i="48"/>
  <c r="H4379" i="48"/>
  <c r="J4378" i="48"/>
  <c r="H4378" i="48"/>
  <c r="J4377" i="48"/>
  <c r="H4377" i="48"/>
  <c r="J4376" i="48"/>
  <c r="H4376" i="48"/>
  <c r="J4375" i="48"/>
  <c r="H4375" i="48"/>
  <c r="J4374" i="48"/>
  <c r="H4374" i="48"/>
  <c r="J4373" i="48"/>
  <c r="H4373" i="48"/>
  <c r="J4372" i="48"/>
  <c r="H4372" i="48"/>
  <c r="J4371" i="48"/>
  <c r="H4371" i="48"/>
  <c r="J4370" i="48"/>
  <c r="H4370" i="48"/>
  <c r="J4369" i="48"/>
  <c r="H4369" i="48"/>
  <c r="J4368" i="48"/>
  <c r="H4368" i="48"/>
  <c r="J4367" i="48"/>
  <c r="H4367" i="48"/>
  <c r="J4366" i="48"/>
  <c r="H4366" i="48"/>
  <c r="J4365" i="48"/>
  <c r="H4365" i="48"/>
  <c r="J4364" i="48"/>
  <c r="H4364" i="48"/>
  <c r="J4363" i="48"/>
  <c r="H4363" i="48"/>
  <c r="J4362" i="48"/>
  <c r="H4362" i="48"/>
  <c r="J4361" i="48"/>
  <c r="H4361" i="48"/>
  <c r="J4360" i="48"/>
  <c r="H4360" i="48"/>
  <c r="J4359" i="48"/>
  <c r="H4359" i="48"/>
  <c r="J4358" i="48"/>
  <c r="H4358" i="48"/>
  <c r="J4357" i="48"/>
  <c r="H4357" i="48"/>
  <c r="J4356" i="48"/>
  <c r="H4356" i="48"/>
  <c r="J4355" i="48"/>
  <c r="H4355" i="48"/>
  <c r="J4354" i="48"/>
  <c r="H4354" i="48"/>
  <c r="J4353" i="48"/>
  <c r="H4353" i="48"/>
  <c r="J4352" i="48"/>
  <c r="H4352" i="48"/>
  <c r="J4351" i="48"/>
  <c r="H4351" i="48"/>
  <c r="J4350" i="48"/>
  <c r="H4350" i="48"/>
  <c r="J4349" i="48"/>
  <c r="H4349" i="48"/>
  <c r="J4348" i="48"/>
  <c r="H4348" i="48"/>
  <c r="J4347" i="48"/>
  <c r="H4347" i="48"/>
  <c r="J4346" i="48"/>
  <c r="H4346" i="48"/>
  <c r="J4345" i="48"/>
  <c r="H4345" i="48"/>
  <c r="J4344" i="48"/>
  <c r="H4344" i="48"/>
  <c r="J4343" i="48"/>
  <c r="H4343" i="48"/>
  <c r="J4342" i="48"/>
  <c r="H4342" i="48"/>
  <c r="J4341" i="48"/>
  <c r="H4341" i="48"/>
  <c r="J4340" i="48"/>
  <c r="H4340" i="48"/>
  <c r="J4339" i="48"/>
  <c r="H4339" i="48"/>
  <c r="J4338" i="48"/>
  <c r="H4338" i="48"/>
  <c r="J4337" i="48"/>
  <c r="H4337" i="48"/>
  <c r="J4336" i="48"/>
  <c r="H4336" i="48"/>
  <c r="J4335" i="48"/>
  <c r="H4335" i="48"/>
  <c r="J4334" i="48"/>
  <c r="H4334" i="48"/>
  <c r="J4333" i="48"/>
  <c r="H4333" i="48"/>
  <c r="J4332" i="48"/>
  <c r="H4332" i="48"/>
  <c r="J4331" i="48"/>
  <c r="H4331" i="48"/>
  <c r="J4330" i="48"/>
  <c r="H4330" i="48"/>
  <c r="J4329" i="48"/>
  <c r="H4329" i="48"/>
  <c r="J4328" i="48"/>
  <c r="H4328" i="48"/>
  <c r="J4327" i="48"/>
  <c r="H4327" i="48"/>
  <c r="J4326" i="48"/>
  <c r="H4326" i="48"/>
  <c r="J4325" i="48"/>
  <c r="H4325" i="48"/>
  <c r="J4324" i="48"/>
  <c r="H4324" i="48"/>
  <c r="J4323" i="48"/>
  <c r="H4323" i="48"/>
  <c r="J4322" i="48"/>
  <c r="H4322" i="48"/>
  <c r="J4321" i="48"/>
  <c r="H4321" i="48"/>
  <c r="J4320" i="48"/>
  <c r="H4320" i="48"/>
  <c r="J4319" i="48"/>
  <c r="H4319" i="48"/>
  <c r="J4318" i="48"/>
  <c r="H4318" i="48"/>
  <c r="J4317" i="48"/>
  <c r="H4317" i="48"/>
  <c r="J4316" i="48"/>
  <c r="H4316" i="48"/>
  <c r="J4315" i="48"/>
  <c r="H4315" i="48"/>
  <c r="J4314" i="48"/>
  <c r="H4314" i="48"/>
  <c r="J4313" i="48"/>
  <c r="H4313" i="48"/>
  <c r="J4312" i="48"/>
  <c r="H4312" i="48"/>
  <c r="J4311" i="48"/>
  <c r="H4311" i="48"/>
  <c r="J4310" i="48"/>
  <c r="H4310" i="48"/>
  <c r="J4309" i="48"/>
  <c r="H4309" i="48"/>
  <c r="J4308" i="48"/>
  <c r="H4308" i="48"/>
  <c r="J4307" i="48"/>
  <c r="H4307" i="48"/>
  <c r="J4306" i="48"/>
  <c r="H4306" i="48"/>
  <c r="J4305" i="48"/>
  <c r="H4305" i="48"/>
  <c r="J4304" i="48"/>
  <c r="H4304" i="48"/>
  <c r="J4303" i="48"/>
  <c r="H4303" i="48"/>
  <c r="J4302" i="48"/>
  <c r="H4302" i="48"/>
  <c r="J4301" i="48"/>
  <c r="H4301" i="48"/>
  <c r="J4300" i="48"/>
  <c r="H4300" i="48"/>
  <c r="J4299" i="48"/>
  <c r="H4299" i="48"/>
  <c r="J4298" i="48"/>
  <c r="H4298" i="48"/>
  <c r="J4297" i="48"/>
  <c r="H4297" i="48"/>
  <c r="J4296" i="48"/>
  <c r="H4296" i="48"/>
  <c r="J4295" i="48"/>
  <c r="H4295" i="48"/>
  <c r="J4294" i="48"/>
  <c r="H4294" i="48"/>
  <c r="J4293" i="48"/>
  <c r="H4293" i="48"/>
  <c r="J4292" i="48"/>
  <c r="H4292" i="48"/>
  <c r="J4291" i="48"/>
  <c r="H4291" i="48"/>
  <c r="J4290" i="48"/>
  <c r="H4290" i="48"/>
  <c r="J4289" i="48"/>
  <c r="H4289" i="48"/>
  <c r="J4288" i="48"/>
  <c r="H4288" i="48"/>
  <c r="J4287" i="48"/>
  <c r="H4287" i="48"/>
  <c r="J4286" i="48"/>
  <c r="H4286" i="48"/>
  <c r="J4285" i="48"/>
  <c r="H4285" i="48"/>
  <c r="J4284" i="48"/>
  <c r="H4284" i="48"/>
  <c r="J4283" i="48"/>
  <c r="H4283" i="48"/>
  <c r="J4282" i="48"/>
  <c r="H4282" i="48"/>
  <c r="J4281" i="48"/>
  <c r="H4281" i="48"/>
  <c r="J4280" i="48"/>
  <c r="H4280" i="48"/>
  <c r="J4279" i="48"/>
  <c r="H4279" i="48"/>
  <c r="J4278" i="48"/>
  <c r="H4278" i="48"/>
  <c r="J4277" i="48"/>
  <c r="H4277" i="48"/>
  <c r="J4276" i="48"/>
  <c r="H4276" i="48"/>
  <c r="J4275" i="48"/>
  <c r="H4275" i="48"/>
  <c r="J4274" i="48"/>
  <c r="H4274" i="48"/>
  <c r="J4273" i="48"/>
  <c r="H4273" i="48"/>
  <c r="J4272" i="48"/>
  <c r="H4272" i="48"/>
  <c r="J4271" i="48"/>
  <c r="H4271" i="48"/>
  <c r="J4270" i="48"/>
  <c r="H4270" i="48"/>
  <c r="J4269" i="48"/>
  <c r="H4269" i="48"/>
  <c r="J4268" i="48"/>
  <c r="H4268" i="48"/>
  <c r="J4267" i="48"/>
  <c r="H4267" i="48"/>
  <c r="J4266" i="48"/>
  <c r="H4266" i="48"/>
  <c r="J4265" i="48"/>
  <c r="H4265" i="48"/>
  <c r="J4264" i="48"/>
  <c r="H4264" i="48"/>
  <c r="J4263" i="48"/>
  <c r="H4263" i="48"/>
  <c r="J4262" i="48"/>
  <c r="H4262" i="48"/>
  <c r="J4261" i="48"/>
  <c r="H4261" i="48"/>
  <c r="J4260" i="48"/>
  <c r="H4260" i="48"/>
  <c r="J4259" i="48"/>
  <c r="H4259" i="48"/>
  <c r="J4258" i="48"/>
  <c r="H4258" i="48"/>
  <c r="J4257" i="48"/>
  <c r="H4257" i="48"/>
  <c r="J4256" i="48"/>
  <c r="H4256" i="48"/>
  <c r="J4255" i="48"/>
  <c r="H4255" i="48"/>
  <c r="J4254" i="48"/>
  <c r="H4254" i="48"/>
  <c r="J4253" i="48"/>
  <c r="H4253" i="48"/>
  <c r="J4252" i="48"/>
  <c r="H4252" i="48"/>
  <c r="J4251" i="48"/>
  <c r="H4251" i="48"/>
  <c r="J4250" i="48"/>
  <c r="H4250" i="48"/>
  <c r="J4249" i="48"/>
  <c r="H4249" i="48"/>
  <c r="J4248" i="48"/>
  <c r="H4248" i="48"/>
  <c r="J4247" i="48"/>
  <c r="H4247" i="48"/>
  <c r="J4246" i="48"/>
  <c r="H4246" i="48"/>
  <c r="J4245" i="48"/>
  <c r="H4245" i="48"/>
  <c r="J4244" i="48"/>
  <c r="H4244" i="48"/>
  <c r="J4243" i="48"/>
  <c r="H4243" i="48"/>
  <c r="J4242" i="48"/>
  <c r="H4242" i="48"/>
  <c r="J4241" i="48"/>
  <c r="H4241" i="48"/>
  <c r="J4240" i="48"/>
  <c r="H4240" i="48"/>
  <c r="J4239" i="48"/>
  <c r="H4239" i="48"/>
  <c r="J4238" i="48"/>
  <c r="H4238" i="48"/>
  <c r="J4237" i="48"/>
  <c r="H4237" i="48"/>
  <c r="J4236" i="48"/>
  <c r="H4236" i="48"/>
  <c r="J4235" i="48"/>
  <c r="H4235" i="48"/>
  <c r="J4234" i="48"/>
  <c r="H4234" i="48"/>
  <c r="J4233" i="48"/>
  <c r="H4233" i="48"/>
  <c r="J4232" i="48"/>
  <c r="H4232" i="48"/>
  <c r="J4231" i="48"/>
  <c r="H4231" i="48"/>
  <c r="J4230" i="48"/>
  <c r="H4230" i="48"/>
  <c r="J4229" i="48"/>
  <c r="H4229" i="48"/>
  <c r="J4228" i="48"/>
  <c r="H4228" i="48"/>
  <c r="J4227" i="48"/>
  <c r="H4227" i="48"/>
  <c r="J4226" i="48"/>
  <c r="H4226" i="48"/>
  <c r="J4225" i="48"/>
  <c r="H4225" i="48"/>
  <c r="J4224" i="48"/>
  <c r="H4224" i="48"/>
  <c r="J4223" i="48"/>
  <c r="H4223" i="48"/>
  <c r="J4222" i="48"/>
  <c r="H4222" i="48"/>
  <c r="J4221" i="48"/>
  <c r="H4221" i="48"/>
  <c r="J4220" i="48"/>
  <c r="H4220" i="48"/>
  <c r="J4219" i="48"/>
  <c r="H4219" i="48"/>
  <c r="J4218" i="48"/>
  <c r="H4218" i="48"/>
  <c r="J4217" i="48"/>
  <c r="H4217" i="48"/>
  <c r="J4216" i="48"/>
  <c r="H4216" i="48"/>
  <c r="J4215" i="48"/>
  <c r="H4215" i="48"/>
  <c r="J4214" i="48"/>
  <c r="H4214" i="48"/>
  <c r="J4213" i="48"/>
  <c r="H4213" i="48"/>
  <c r="J4212" i="48"/>
  <c r="H4212" i="48"/>
  <c r="J4211" i="48"/>
  <c r="H4211" i="48"/>
  <c r="J4210" i="48"/>
  <c r="H4210" i="48"/>
  <c r="J4209" i="48"/>
  <c r="H4209" i="48"/>
  <c r="J4208" i="48"/>
  <c r="H4208" i="48"/>
  <c r="J4207" i="48"/>
  <c r="H4207" i="48"/>
  <c r="J4206" i="48"/>
  <c r="H4206" i="48"/>
  <c r="J4205" i="48"/>
  <c r="H4205" i="48"/>
  <c r="J4204" i="48"/>
  <c r="H4204" i="48"/>
  <c r="J4203" i="48"/>
  <c r="H4203" i="48"/>
  <c r="J4202" i="48"/>
  <c r="H4202" i="48"/>
  <c r="J4201" i="48"/>
  <c r="H4201" i="48"/>
  <c r="J4200" i="48"/>
  <c r="H4200" i="48"/>
  <c r="J4199" i="48"/>
  <c r="H4199" i="48"/>
  <c r="J4198" i="48"/>
  <c r="H4198" i="48"/>
  <c r="J4197" i="48"/>
  <c r="H4197" i="48"/>
  <c r="J4196" i="48"/>
  <c r="H4196" i="48"/>
  <c r="J4195" i="48"/>
  <c r="H4195" i="48"/>
  <c r="J4194" i="48"/>
  <c r="H4194" i="48"/>
  <c r="J4193" i="48"/>
  <c r="H4193" i="48"/>
  <c r="J4192" i="48"/>
  <c r="H4192" i="48"/>
  <c r="J4191" i="48"/>
  <c r="H4191" i="48"/>
  <c r="J4190" i="48"/>
  <c r="H4190" i="48"/>
  <c r="J4189" i="48"/>
  <c r="H4189" i="48"/>
  <c r="J4188" i="48"/>
  <c r="H4188" i="48"/>
  <c r="J4187" i="48"/>
  <c r="H4187" i="48"/>
  <c r="J4186" i="48"/>
  <c r="H4186" i="48"/>
  <c r="J4185" i="48"/>
  <c r="H4185" i="48"/>
  <c r="J4184" i="48"/>
  <c r="H4184" i="48"/>
  <c r="J4183" i="48"/>
  <c r="H4183" i="48"/>
  <c r="J4182" i="48"/>
  <c r="H4182" i="48"/>
  <c r="J4181" i="48"/>
  <c r="H4181" i="48"/>
  <c r="J4180" i="48"/>
  <c r="H4180" i="48"/>
  <c r="J4179" i="48"/>
  <c r="H4179" i="48"/>
  <c r="J4178" i="48"/>
  <c r="H4178" i="48"/>
  <c r="J4177" i="48"/>
  <c r="H4177" i="48"/>
  <c r="J4176" i="48"/>
  <c r="H4176" i="48"/>
  <c r="J4175" i="48"/>
  <c r="H4175" i="48"/>
  <c r="J4174" i="48"/>
  <c r="H4174" i="48"/>
  <c r="J4173" i="48"/>
  <c r="H4173" i="48"/>
  <c r="J4172" i="48"/>
  <c r="H4172" i="48"/>
  <c r="J4171" i="48"/>
  <c r="H4171" i="48"/>
  <c r="J4170" i="48"/>
  <c r="H4170" i="48"/>
  <c r="J4169" i="48"/>
  <c r="H4169" i="48"/>
  <c r="J4168" i="48"/>
  <c r="H4168" i="48"/>
  <c r="J4167" i="48"/>
  <c r="H4167" i="48"/>
  <c r="J4166" i="48"/>
  <c r="H4166" i="48"/>
  <c r="J4165" i="48"/>
  <c r="H4165" i="48"/>
  <c r="J4164" i="48"/>
  <c r="H4164" i="48"/>
  <c r="J4163" i="48"/>
  <c r="H4163" i="48"/>
  <c r="J4162" i="48"/>
  <c r="H4162" i="48"/>
  <c r="J4161" i="48"/>
  <c r="H4161" i="48"/>
  <c r="J4160" i="48"/>
  <c r="H4160" i="48"/>
  <c r="J4159" i="48"/>
  <c r="H4159" i="48"/>
  <c r="J4158" i="48"/>
  <c r="H4158" i="48"/>
  <c r="J4157" i="48"/>
  <c r="H4157" i="48"/>
  <c r="J4156" i="48"/>
  <c r="H4156" i="48"/>
  <c r="J4155" i="48"/>
  <c r="H4155" i="48"/>
  <c r="J4154" i="48"/>
  <c r="H4154" i="48"/>
  <c r="J4153" i="48"/>
  <c r="H4153" i="48"/>
  <c r="J4152" i="48"/>
  <c r="H4152" i="48"/>
  <c r="J4151" i="48"/>
  <c r="H4151" i="48"/>
  <c r="J4150" i="48"/>
  <c r="H4150" i="48"/>
  <c r="J4149" i="48"/>
  <c r="H4149" i="48"/>
  <c r="J4148" i="48"/>
  <c r="H4148" i="48"/>
  <c r="J4147" i="48"/>
  <c r="H4147" i="48"/>
  <c r="J4146" i="48"/>
  <c r="H4146" i="48"/>
  <c r="J4145" i="48"/>
  <c r="H4145" i="48"/>
  <c r="J4144" i="48"/>
  <c r="H4144" i="48"/>
  <c r="J4143" i="48"/>
  <c r="H4143" i="48"/>
  <c r="J4142" i="48"/>
  <c r="H4142" i="48"/>
  <c r="J4141" i="48"/>
  <c r="H4141" i="48"/>
  <c r="J4140" i="48"/>
  <c r="H4140" i="48"/>
  <c r="J4139" i="48"/>
  <c r="H4139" i="48"/>
  <c r="J4138" i="48"/>
  <c r="H4138" i="48"/>
  <c r="J4137" i="48"/>
  <c r="H4137" i="48"/>
  <c r="J4136" i="48"/>
  <c r="H4136" i="48"/>
  <c r="J4135" i="48"/>
  <c r="H4135" i="48"/>
  <c r="J4134" i="48"/>
  <c r="H4134" i="48"/>
  <c r="J4133" i="48"/>
  <c r="H4133" i="48"/>
  <c r="J4132" i="48"/>
  <c r="H4132" i="48"/>
  <c r="R33" i="6"/>
  <c r="R32" i="6"/>
  <c r="R31" i="6"/>
  <c r="R30" i="6"/>
  <c r="R29" i="6"/>
  <c r="R28" i="6"/>
  <c r="R27" i="6"/>
  <c r="R26" i="6"/>
  <c r="R25" i="6"/>
  <c r="R24" i="6"/>
  <c r="R23" i="6"/>
  <c r="R22" i="6"/>
  <c r="R21" i="6"/>
  <c r="R20" i="6"/>
  <c r="F3062" i="44"/>
  <c r="F3061" i="44"/>
  <c r="F3060" i="44"/>
  <c r="F3059" i="44"/>
  <c r="F3058" i="44"/>
  <c r="F3057" i="44"/>
  <c r="F3056" i="44"/>
  <c r="F3055" i="44"/>
  <c r="F3054" i="44"/>
  <c r="F3053" i="44"/>
  <c r="F3052" i="44"/>
  <c r="F3051" i="44"/>
  <c r="F3050" i="44"/>
  <c r="F3049" i="44"/>
  <c r="F3048" i="44"/>
  <c r="F3047" i="44"/>
  <c r="F3046" i="44"/>
  <c r="F3045" i="44"/>
  <c r="F3044" i="44"/>
  <c r="F3043" i="44"/>
  <c r="F3042" i="44"/>
  <c r="F3041" i="44"/>
  <c r="F3040" i="44"/>
  <c r="F3039" i="44"/>
  <c r="F3038" i="44"/>
  <c r="F3037" i="44"/>
  <c r="F3036" i="44"/>
  <c r="F3035" i="44"/>
  <c r="F3034" i="44"/>
  <c r="F3033" i="44"/>
  <c r="F3032" i="44"/>
  <c r="F3031" i="44"/>
  <c r="F3030" i="44"/>
  <c r="F3029" i="44"/>
  <c r="F3028" i="44"/>
  <c r="F3027" i="44"/>
  <c r="F3026" i="44"/>
  <c r="F3025" i="44"/>
  <c r="F3024" i="44"/>
  <c r="F3023" i="44"/>
  <c r="F3022" i="44"/>
  <c r="F3021" i="44"/>
  <c r="F3020" i="44"/>
  <c r="F3019" i="44"/>
  <c r="F3018" i="44"/>
  <c r="F3017" i="44"/>
  <c r="F3016" i="44"/>
  <c r="F3015" i="44"/>
  <c r="F3014" i="44"/>
  <c r="F3013" i="44"/>
  <c r="F3012" i="44"/>
  <c r="F3011" i="44"/>
  <c r="F3010" i="44"/>
  <c r="F3009" i="44"/>
  <c r="F3008" i="44"/>
  <c r="F3007" i="44"/>
  <c r="F3006" i="44"/>
  <c r="F3005" i="44"/>
  <c r="F3004" i="44"/>
  <c r="F3003" i="44"/>
  <c r="F3002" i="44"/>
  <c r="F3001" i="44"/>
  <c r="F3000" i="44"/>
  <c r="F2999" i="44"/>
  <c r="F2998" i="44"/>
  <c r="F2997" i="44"/>
  <c r="F2996" i="44"/>
  <c r="F2995" i="44"/>
  <c r="F2994" i="44"/>
  <c r="F2993" i="44"/>
  <c r="F2992" i="44"/>
  <c r="F2991" i="44"/>
  <c r="F2990" i="44"/>
  <c r="F2989" i="44"/>
  <c r="F2988" i="44"/>
  <c r="F2987" i="44"/>
  <c r="F2986" i="44"/>
  <c r="F2985" i="44"/>
  <c r="F2984" i="44"/>
  <c r="F2983" i="44"/>
  <c r="F2982" i="44"/>
  <c r="F2981" i="44"/>
  <c r="F2980" i="44"/>
  <c r="F2979" i="44"/>
  <c r="F2978" i="44"/>
  <c r="F2977" i="44"/>
  <c r="F2976" i="44"/>
  <c r="F2975" i="44"/>
  <c r="F2974" i="44"/>
  <c r="F2973" i="44"/>
  <c r="F2972" i="44"/>
  <c r="F2971" i="44"/>
  <c r="F2970" i="44"/>
  <c r="F2969" i="44"/>
  <c r="F2968" i="44"/>
  <c r="F2967" i="44"/>
  <c r="F2966" i="44"/>
  <c r="F2965" i="44"/>
  <c r="F2964" i="44"/>
  <c r="F2963" i="44"/>
  <c r="F2962" i="44"/>
  <c r="F2961" i="44"/>
  <c r="F2960" i="44"/>
  <c r="F2959" i="44"/>
  <c r="F2958" i="44"/>
  <c r="F2957" i="44"/>
  <c r="F2956" i="44"/>
  <c r="F2955" i="44"/>
  <c r="F2954" i="44"/>
  <c r="F2953" i="44"/>
  <c r="F2952" i="44"/>
  <c r="F2951" i="44"/>
  <c r="F2950" i="44"/>
  <c r="F2949" i="44"/>
  <c r="F2948" i="44"/>
  <c r="F2947" i="44"/>
  <c r="F2946" i="44"/>
  <c r="F2945" i="44"/>
  <c r="F2944" i="44"/>
  <c r="F2943" i="44"/>
  <c r="F2942" i="44"/>
  <c r="F2941" i="44"/>
  <c r="F2940" i="44"/>
  <c r="F2939" i="44"/>
  <c r="F2938" i="44"/>
  <c r="F2937" i="44"/>
  <c r="F2936" i="44"/>
  <c r="F2935" i="44"/>
  <c r="F2934" i="44"/>
  <c r="F2933" i="44"/>
  <c r="F2932" i="44"/>
  <c r="F2931" i="44"/>
  <c r="F2930" i="44"/>
  <c r="F2929" i="44"/>
  <c r="F2928" i="44"/>
  <c r="F2927" i="44"/>
  <c r="F2926" i="44"/>
  <c r="F2925" i="44"/>
  <c r="F2924" i="44"/>
  <c r="F2923" i="44"/>
  <c r="F2922" i="44"/>
  <c r="F2921" i="44"/>
  <c r="F2920" i="44"/>
  <c r="F2919" i="44"/>
  <c r="F2918" i="44"/>
  <c r="F2917" i="44"/>
  <c r="F2916" i="44"/>
  <c r="F2915" i="44"/>
  <c r="F2914" i="44"/>
  <c r="F2913" i="44"/>
  <c r="F2912" i="44"/>
  <c r="F2911" i="44"/>
  <c r="F2910" i="44"/>
  <c r="F2909" i="44"/>
  <c r="F2908" i="44"/>
  <c r="F2907" i="44"/>
  <c r="F2906" i="44"/>
  <c r="F2905" i="44"/>
  <c r="F2904" i="44"/>
  <c r="F2903" i="44"/>
  <c r="F2902" i="44"/>
  <c r="F2901" i="44"/>
  <c r="F2900" i="44"/>
  <c r="F2899" i="44"/>
  <c r="F2898" i="44"/>
  <c r="F2897" i="44"/>
  <c r="F2896" i="44"/>
  <c r="F2895" i="44"/>
  <c r="F2894" i="44"/>
  <c r="F2893" i="44"/>
  <c r="F2892" i="44"/>
  <c r="F2891" i="44"/>
  <c r="F2890" i="44"/>
  <c r="F2889" i="44"/>
  <c r="F2888" i="44"/>
  <c r="F2887" i="44"/>
  <c r="F2886" i="44"/>
  <c r="F2885" i="44"/>
  <c r="F2884" i="44"/>
  <c r="F2883" i="44"/>
  <c r="F2882" i="44"/>
  <c r="F2881" i="44"/>
  <c r="F2880" i="44"/>
  <c r="F2879" i="44"/>
  <c r="F2878" i="44"/>
  <c r="F2877" i="44"/>
  <c r="F2876" i="44"/>
  <c r="F2875" i="44"/>
  <c r="F2874" i="44"/>
  <c r="F2873" i="44"/>
  <c r="F2872" i="44"/>
  <c r="F2871" i="44"/>
  <c r="F2870" i="44"/>
  <c r="F2869" i="44"/>
  <c r="F2868" i="44"/>
  <c r="F2867" i="44"/>
  <c r="F2866" i="44"/>
  <c r="F2865" i="44"/>
  <c r="F2864" i="44"/>
  <c r="F2863" i="44"/>
  <c r="F2862" i="44"/>
  <c r="F2861" i="44"/>
  <c r="F2860" i="44"/>
  <c r="F2859" i="44"/>
  <c r="F2858" i="44"/>
  <c r="F2857" i="44"/>
  <c r="F2856" i="44"/>
  <c r="F2855" i="44"/>
  <c r="F2854" i="44"/>
  <c r="F2853" i="44"/>
  <c r="F2852" i="44"/>
  <c r="F2851" i="44"/>
  <c r="F2850" i="44"/>
  <c r="F2849" i="44"/>
  <c r="F2848" i="44"/>
  <c r="F2847" i="44"/>
  <c r="F2846" i="44"/>
  <c r="F2845" i="44"/>
  <c r="F2844" i="44"/>
  <c r="F2843" i="44"/>
  <c r="F2842" i="44"/>
  <c r="F2841" i="44"/>
  <c r="F2840" i="44"/>
  <c r="F2839" i="44"/>
  <c r="F2838" i="44"/>
  <c r="F2837" i="44"/>
  <c r="F2836" i="44"/>
  <c r="F2835" i="44"/>
  <c r="F2834" i="44"/>
  <c r="F2833" i="44"/>
  <c r="F2832" i="44"/>
  <c r="F2831" i="44"/>
  <c r="F2830" i="44"/>
  <c r="F2829" i="44"/>
  <c r="F2828" i="44"/>
  <c r="F2827" i="44"/>
  <c r="F2826" i="44"/>
  <c r="F2825" i="44"/>
  <c r="F2824" i="44"/>
  <c r="F2823" i="44"/>
  <c r="F2822" i="44"/>
  <c r="F2821" i="44"/>
  <c r="F2820" i="44"/>
  <c r="F2819" i="44"/>
  <c r="F2818" i="44"/>
  <c r="F2817" i="44"/>
  <c r="F2816" i="44"/>
  <c r="F2815" i="44"/>
  <c r="F2814" i="44"/>
  <c r="F2813" i="44"/>
  <c r="F2812" i="44"/>
  <c r="F2811" i="44"/>
  <c r="F2810" i="44"/>
  <c r="F2809" i="44"/>
  <c r="F2808" i="44"/>
  <c r="F2807" i="44"/>
  <c r="F2806" i="44"/>
  <c r="F2805" i="44"/>
  <c r="F2804" i="44"/>
  <c r="F2803" i="44"/>
  <c r="F2802" i="44"/>
  <c r="F2801" i="44"/>
  <c r="F2800" i="44"/>
  <c r="F2799" i="44"/>
  <c r="F2798" i="44"/>
  <c r="F2797" i="44"/>
  <c r="F2796" i="44"/>
  <c r="F2795" i="44"/>
  <c r="F2794" i="44"/>
  <c r="F2793" i="44"/>
  <c r="F2792" i="44"/>
  <c r="F2791" i="44"/>
  <c r="F2790" i="44"/>
  <c r="F2789" i="44"/>
  <c r="F2788" i="44"/>
  <c r="F2787" i="44"/>
  <c r="F2786" i="44"/>
  <c r="F2785" i="44"/>
  <c r="F2784" i="44"/>
  <c r="F2783" i="44"/>
  <c r="F2782" i="44"/>
  <c r="F2781" i="44"/>
  <c r="F2780" i="44"/>
  <c r="F2779" i="44"/>
  <c r="F2778" i="44"/>
  <c r="F2777" i="44"/>
  <c r="F2776" i="44"/>
  <c r="F2775" i="44"/>
  <c r="F2774" i="44"/>
  <c r="F2773" i="44"/>
  <c r="F2772" i="44"/>
  <c r="F2771" i="44"/>
  <c r="F2770" i="44"/>
  <c r="F2769" i="44"/>
  <c r="F2768" i="44"/>
  <c r="F2767" i="44"/>
  <c r="F2766" i="44"/>
  <c r="F2765" i="44"/>
  <c r="F2764" i="44"/>
  <c r="F2763" i="44"/>
  <c r="F2762" i="44"/>
  <c r="F2761" i="44"/>
  <c r="F2760" i="44"/>
  <c r="F2759" i="44"/>
  <c r="F2758" i="44"/>
  <c r="F2757" i="44"/>
  <c r="F2756" i="44"/>
  <c r="F2755" i="44"/>
  <c r="F2754" i="44"/>
  <c r="F2753" i="44"/>
  <c r="F2752" i="44"/>
  <c r="F2751" i="44"/>
  <c r="F2750" i="44"/>
  <c r="F2749" i="44"/>
  <c r="F2748" i="44"/>
  <c r="F2747" i="44"/>
  <c r="F2746" i="44"/>
  <c r="F2745" i="44"/>
  <c r="F2744" i="44"/>
  <c r="F2743" i="44"/>
  <c r="F2742" i="44"/>
  <c r="F2741" i="44"/>
  <c r="F2740" i="44"/>
  <c r="F2739" i="44"/>
  <c r="F2738" i="44"/>
  <c r="F2737" i="44"/>
  <c r="F2736" i="44"/>
  <c r="F2735" i="44"/>
  <c r="F2734" i="44"/>
  <c r="F2733" i="44"/>
  <c r="F2732" i="44"/>
  <c r="F2731" i="44"/>
  <c r="F2730" i="44"/>
  <c r="F2729" i="44"/>
  <c r="F2728" i="44"/>
  <c r="F2727" i="44"/>
  <c r="F2726" i="44"/>
  <c r="F2725" i="44"/>
  <c r="F2724" i="44"/>
  <c r="F2723" i="44"/>
  <c r="F2722" i="44"/>
  <c r="F2721" i="44"/>
  <c r="F2720" i="44"/>
  <c r="F2719" i="44"/>
  <c r="F2718" i="44"/>
  <c r="F2717" i="44"/>
  <c r="F2716" i="44"/>
  <c r="F2715" i="44"/>
  <c r="F2714" i="44"/>
  <c r="F2713" i="44"/>
  <c r="F2712" i="44"/>
  <c r="F2711" i="44"/>
  <c r="F2710" i="44"/>
  <c r="F2709" i="44"/>
  <c r="F2708" i="44"/>
  <c r="F2707" i="44"/>
  <c r="F2706" i="44"/>
  <c r="F2705" i="44"/>
  <c r="F2704" i="44"/>
  <c r="F2703" i="44"/>
  <c r="F2702" i="44"/>
  <c r="F2701" i="44"/>
  <c r="F2700" i="44"/>
  <c r="F2699" i="44"/>
  <c r="F2698" i="44"/>
  <c r="F2697" i="44"/>
  <c r="F2696" i="44"/>
  <c r="F2695" i="44"/>
  <c r="F2694" i="44"/>
  <c r="F2693" i="44"/>
  <c r="F2692" i="44"/>
  <c r="F2691" i="44"/>
  <c r="F2690" i="44"/>
  <c r="F2689" i="44"/>
  <c r="F2688" i="44"/>
  <c r="F2687" i="44"/>
  <c r="F2686" i="44"/>
  <c r="F2685" i="44"/>
  <c r="F2684" i="44"/>
  <c r="F2683" i="44"/>
  <c r="F2682" i="44"/>
  <c r="F2681" i="44"/>
  <c r="F2680" i="44"/>
  <c r="F2679" i="44"/>
  <c r="F2678" i="44"/>
  <c r="F2677" i="44"/>
  <c r="F2676" i="44"/>
  <c r="F2675" i="44"/>
  <c r="F2674" i="44"/>
  <c r="F2673" i="44"/>
  <c r="F2672" i="44"/>
  <c r="F2671" i="44"/>
  <c r="F2670" i="44"/>
  <c r="F2669" i="44"/>
  <c r="F2668" i="44"/>
  <c r="F2667" i="44"/>
  <c r="F2666" i="44"/>
  <c r="F2665" i="44"/>
  <c r="F2664" i="44"/>
  <c r="F2663" i="44"/>
  <c r="F2662" i="44"/>
  <c r="F2661" i="44"/>
  <c r="F2660" i="44"/>
  <c r="F2659" i="44"/>
  <c r="F2658" i="44"/>
  <c r="F2657" i="44"/>
  <c r="F2656" i="44"/>
  <c r="F2655" i="44"/>
  <c r="F2654" i="44"/>
  <c r="F2653" i="44"/>
  <c r="F2652" i="44"/>
  <c r="F2651" i="44"/>
  <c r="F2650" i="44"/>
  <c r="F2649" i="44"/>
  <c r="F2648" i="44"/>
  <c r="F2647" i="44"/>
  <c r="F2646" i="44"/>
  <c r="F2645" i="44"/>
  <c r="F2644" i="44"/>
  <c r="F2643" i="44"/>
  <c r="F2642" i="44"/>
  <c r="F2641" i="44"/>
  <c r="F2640" i="44"/>
  <c r="F2639" i="44"/>
  <c r="F2638" i="44"/>
  <c r="F2637" i="44"/>
  <c r="F2636" i="44"/>
  <c r="F2635" i="44"/>
  <c r="F2634" i="44"/>
  <c r="F2633" i="44"/>
  <c r="F2632" i="44"/>
  <c r="F2631" i="44"/>
  <c r="F2630" i="44"/>
  <c r="F2629" i="44"/>
  <c r="F2628" i="44"/>
  <c r="F2627" i="44"/>
  <c r="F2626" i="44"/>
  <c r="F2625" i="44"/>
  <c r="F2624" i="44"/>
  <c r="F2623" i="44"/>
  <c r="F2622" i="44"/>
  <c r="F2621" i="44"/>
  <c r="F2620" i="44"/>
  <c r="F2619" i="44"/>
  <c r="F2618" i="44"/>
  <c r="F2617" i="44"/>
  <c r="F2616" i="44"/>
  <c r="F2615" i="44"/>
  <c r="F2614" i="44"/>
  <c r="F2613" i="44"/>
  <c r="F2612" i="44"/>
  <c r="F2611" i="44"/>
  <c r="F2610" i="44"/>
  <c r="F2609" i="44"/>
  <c r="F2608" i="44"/>
  <c r="F2607" i="44"/>
  <c r="F2606" i="44"/>
  <c r="F2605" i="44"/>
  <c r="F2604" i="44"/>
  <c r="F2603" i="44"/>
  <c r="F2602" i="44"/>
  <c r="F2601" i="44"/>
  <c r="F2600" i="44"/>
  <c r="F2599" i="44"/>
  <c r="F2598" i="44"/>
  <c r="F2597" i="44"/>
  <c r="F2596" i="44"/>
  <c r="F2595" i="44"/>
  <c r="F2594" i="44"/>
  <c r="F2593" i="44"/>
  <c r="F2592" i="44"/>
  <c r="F2591" i="44"/>
  <c r="F2590" i="44"/>
  <c r="F2589" i="44"/>
  <c r="F2588" i="44"/>
  <c r="F2587" i="44"/>
  <c r="F2586" i="44"/>
  <c r="F2585" i="44"/>
  <c r="F2584" i="44"/>
  <c r="F2583" i="44"/>
  <c r="F2582" i="44"/>
  <c r="F2581" i="44"/>
  <c r="F2580" i="44"/>
  <c r="F2579" i="44"/>
  <c r="F2578" i="44"/>
  <c r="F2577" i="44"/>
  <c r="F2576" i="44"/>
  <c r="F2575" i="44"/>
  <c r="F2574" i="44"/>
  <c r="F2573" i="44"/>
  <c r="F2572" i="44"/>
  <c r="F2571" i="44"/>
  <c r="F2570" i="44"/>
  <c r="F2569" i="44"/>
  <c r="F2568" i="44"/>
  <c r="F2567" i="44"/>
  <c r="F2566" i="44"/>
  <c r="F2565" i="44"/>
  <c r="F2564" i="44"/>
  <c r="F2563" i="44"/>
  <c r="F2562" i="44"/>
  <c r="F2561" i="44"/>
  <c r="F2560" i="44"/>
  <c r="F2559" i="44"/>
  <c r="F2558" i="44"/>
  <c r="F2557" i="44"/>
  <c r="F2556" i="44"/>
  <c r="F2555" i="44"/>
  <c r="F2554" i="44"/>
  <c r="F2553" i="44"/>
  <c r="F2552" i="44"/>
  <c r="F2551" i="44"/>
  <c r="F2550" i="44"/>
  <c r="F2549" i="44"/>
  <c r="F2548" i="44"/>
  <c r="F2547" i="44"/>
  <c r="F2546" i="44"/>
  <c r="F2545" i="44"/>
  <c r="F2544" i="44"/>
  <c r="F2543" i="44"/>
  <c r="F2542" i="44"/>
  <c r="F2541" i="44"/>
  <c r="F2540" i="44"/>
  <c r="F2539" i="44"/>
  <c r="F2538" i="44"/>
  <c r="F2537" i="44"/>
  <c r="F2536" i="44"/>
  <c r="F2535" i="44"/>
  <c r="F2534" i="44"/>
  <c r="F2533" i="44"/>
  <c r="F2532" i="44"/>
  <c r="F2531" i="44"/>
  <c r="F2530" i="44"/>
  <c r="F2529" i="44"/>
  <c r="F2528" i="44"/>
  <c r="F2527" i="44"/>
  <c r="F2526" i="44"/>
  <c r="F2525" i="44"/>
  <c r="F2524" i="44"/>
  <c r="F2523" i="44"/>
  <c r="F2522" i="44"/>
  <c r="F2521" i="44"/>
  <c r="F2520" i="44"/>
  <c r="F2519" i="44"/>
  <c r="F2518" i="44"/>
  <c r="F2517" i="44"/>
  <c r="F2516" i="44"/>
  <c r="F2515" i="44"/>
  <c r="F2514" i="44"/>
  <c r="F2513" i="44"/>
  <c r="F2512" i="44"/>
  <c r="F2511" i="44"/>
  <c r="F2510" i="44"/>
  <c r="F2509" i="44"/>
  <c r="F2508" i="44"/>
  <c r="F2507" i="44"/>
  <c r="F2506" i="44"/>
  <c r="F2505" i="44"/>
  <c r="F2504" i="44"/>
  <c r="F2503" i="44"/>
  <c r="F2502" i="44"/>
  <c r="F2501" i="44"/>
  <c r="F2500" i="44"/>
  <c r="F2499" i="44"/>
  <c r="F2498" i="44"/>
  <c r="F2497" i="44"/>
  <c r="F2496" i="44"/>
  <c r="F2495" i="44"/>
  <c r="F2494" i="44"/>
  <c r="F2493" i="44"/>
  <c r="F2492" i="44"/>
  <c r="F2491" i="44"/>
  <c r="F2490" i="44"/>
  <c r="F2489" i="44"/>
  <c r="F2488" i="44"/>
  <c r="F2487" i="44"/>
  <c r="F2486" i="44"/>
  <c r="F2485" i="44"/>
  <c r="F2484" i="44"/>
  <c r="F2483" i="44"/>
  <c r="F2482" i="44"/>
  <c r="F2481" i="44"/>
  <c r="F2480" i="44"/>
  <c r="F2479" i="44"/>
  <c r="F2478" i="44"/>
  <c r="F2477" i="44"/>
  <c r="F2476" i="44"/>
  <c r="F2475" i="44"/>
  <c r="F2474" i="44"/>
  <c r="F2473" i="44"/>
  <c r="F2472" i="44"/>
  <c r="F2471" i="44"/>
  <c r="F2470" i="44"/>
  <c r="F2469" i="44"/>
  <c r="F2468" i="44"/>
  <c r="F2467" i="44"/>
  <c r="F2466" i="44"/>
  <c r="F2465" i="44"/>
  <c r="F2464" i="44"/>
  <c r="F2463" i="44"/>
  <c r="F2462" i="44"/>
  <c r="F2461" i="44"/>
  <c r="F2460" i="44"/>
  <c r="F2459" i="44"/>
  <c r="F2458" i="44"/>
  <c r="F2457" i="44"/>
  <c r="F2456" i="44"/>
  <c r="F2455" i="44"/>
  <c r="F2454" i="44"/>
  <c r="F2453" i="44"/>
  <c r="F2452" i="44"/>
  <c r="F2451" i="44"/>
  <c r="Q3" i="30"/>
  <c r="R47" i="7"/>
  <c r="M47" i="7"/>
  <c r="P47" i="7" s="1"/>
  <c r="O3" i="30"/>
  <c r="P3" i="30"/>
  <c r="M45" i="7"/>
  <c r="S45" i="7"/>
  <c r="N45" i="7"/>
  <c r="C15" i="34"/>
  <c r="C14" i="34"/>
  <c r="C13" i="34"/>
  <c r="C12" i="34"/>
  <c r="C11" i="34"/>
  <c r="C10" i="34"/>
  <c r="C9" i="34"/>
  <c r="C8" i="34"/>
  <c r="C7" i="34"/>
  <c r="C6" i="34"/>
  <c r="C5" i="34"/>
  <c r="C4" i="34"/>
  <c r="C3" i="34"/>
  <c r="A15" i="34"/>
  <c r="A14" i="34"/>
  <c r="A13" i="34"/>
  <c r="A12" i="34"/>
  <c r="A11" i="34"/>
  <c r="A10" i="34"/>
  <c r="A9" i="34"/>
  <c r="A8" i="34"/>
  <c r="A7" i="34"/>
  <c r="A6" i="34"/>
  <c r="A5" i="34"/>
  <c r="A4" i="34"/>
  <c r="A3" i="34"/>
  <c r="N28" i="7"/>
  <c r="M28" i="7"/>
  <c r="N27" i="7"/>
  <c r="M27" i="7"/>
  <c r="N26" i="7"/>
  <c r="M26" i="7"/>
  <c r="N25" i="7"/>
  <c r="M25" i="7"/>
  <c r="N24" i="7"/>
  <c r="M24" i="7"/>
  <c r="N23" i="7"/>
  <c r="M23" i="7"/>
  <c r="N22" i="7"/>
  <c r="M22" i="7"/>
  <c r="N21" i="7"/>
  <c r="M21" i="7"/>
  <c r="N20" i="7"/>
  <c r="M20" i="7"/>
  <c r="N19" i="7"/>
  <c r="M19" i="7"/>
  <c r="N18" i="7"/>
  <c r="M18" i="7"/>
  <c r="N17" i="7"/>
  <c r="M17" i="7"/>
  <c r="N16" i="7"/>
  <c r="M16" i="7"/>
  <c r="J1491" i="48"/>
  <c r="J1490" i="48"/>
  <c r="J1489" i="48"/>
  <c r="J1488" i="48"/>
  <c r="J1487" i="48"/>
  <c r="J1486" i="48"/>
  <c r="J1485" i="48"/>
  <c r="J1484" i="48"/>
  <c r="J1483" i="48"/>
  <c r="J1482" i="48"/>
  <c r="J1481" i="48"/>
  <c r="J1480" i="48"/>
  <c r="J1479" i="48"/>
  <c r="J1478" i="48"/>
  <c r="J1477" i="48"/>
  <c r="J1476" i="48"/>
  <c r="J1475" i="48"/>
  <c r="J1474" i="48"/>
  <c r="J1473" i="48"/>
  <c r="J1472" i="48"/>
  <c r="J1471" i="48"/>
  <c r="J1470" i="48"/>
  <c r="J1469" i="48"/>
  <c r="J1468" i="48"/>
  <c r="J1467" i="48"/>
  <c r="J1466" i="48"/>
  <c r="J1465" i="48"/>
  <c r="J1464" i="48"/>
  <c r="J1463" i="48"/>
  <c r="J1462" i="48"/>
  <c r="J1461" i="48"/>
  <c r="J1460" i="48"/>
  <c r="J1459" i="48"/>
  <c r="J1458" i="48"/>
  <c r="J1457" i="48"/>
  <c r="J1456" i="48"/>
  <c r="J1455" i="48"/>
  <c r="J1454" i="48"/>
  <c r="J1453" i="48"/>
  <c r="J1452" i="48"/>
  <c r="J1451" i="48"/>
  <c r="J1450" i="48"/>
  <c r="J1449" i="48"/>
  <c r="J1448" i="48"/>
  <c r="J1447" i="48"/>
  <c r="J1446" i="48"/>
  <c r="J1445" i="48"/>
  <c r="J1444" i="48"/>
  <c r="J1443" i="48"/>
  <c r="J1442" i="48"/>
  <c r="J1441" i="48"/>
  <c r="J1440" i="48"/>
  <c r="J1439" i="48"/>
  <c r="J1438" i="48"/>
  <c r="J1437" i="48"/>
  <c r="J1436" i="48"/>
  <c r="J1435" i="48"/>
  <c r="J1434" i="48"/>
  <c r="J1433" i="48"/>
  <c r="J1432" i="48"/>
  <c r="J1431" i="48"/>
  <c r="J1430" i="48"/>
  <c r="J1429" i="48"/>
  <c r="J1428" i="48"/>
  <c r="J1427" i="48"/>
  <c r="J1426" i="48"/>
  <c r="J1425" i="48"/>
  <c r="J1424" i="48"/>
  <c r="J1423" i="48"/>
  <c r="J1422" i="48"/>
  <c r="J1421" i="48"/>
  <c r="J1420" i="48"/>
  <c r="J1419" i="48"/>
  <c r="J1418" i="48"/>
  <c r="J1417" i="48"/>
  <c r="J1416" i="48"/>
  <c r="J1415" i="48"/>
  <c r="J1414" i="48"/>
  <c r="J1413" i="48"/>
  <c r="J1412" i="48"/>
  <c r="J1411" i="48"/>
  <c r="J1410" i="48"/>
  <c r="J1409" i="48"/>
  <c r="J1408" i="48"/>
  <c r="J1407" i="48"/>
  <c r="J1406" i="48"/>
  <c r="J1405" i="48"/>
  <c r="J1404" i="48"/>
  <c r="J1403" i="48"/>
  <c r="J1402" i="48"/>
  <c r="J1401" i="48"/>
  <c r="J1400" i="48"/>
  <c r="J1399" i="48"/>
  <c r="J1398" i="48"/>
  <c r="J1397" i="48"/>
  <c r="J1396" i="48"/>
  <c r="J1395" i="48"/>
  <c r="J1394" i="48"/>
  <c r="J1393" i="48"/>
  <c r="J1392" i="48"/>
  <c r="J1391" i="48"/>
  <c r="J1390" i="48"/>
  <c r="J1389" i="48"/>
  <c r="J1388" i="48"/>
  <c r="J1387" i="48"/>
  <c r="J1386" i="48"/>
  <c r="J1385" i="48"/>
  <c r="J1384" i="48"/>
  <c r="J1383" i="48"/>
  <c r="J1382" i="48"/>
  <c r="J1381" i="48"/>
  <c r="J1380" i="48"/>
  <c r="J1379" i="48"/>
  <c r="J1378" i="48"/>
  <c r="J1377" i="48"/>
  <c r="J1376" i="48"/>
  <c r="J1375" i="48"/>
  <c r="J1374" i="48"/>
  <c r="J1373" i="48"/>
  <c r="J1372" i="48"/>
  <c r="J1371" i="48"/>
  <c r="J1370" i="48"/>
  <c r="J1369" i="48"/>
  <c r="J1368" i="48"/>
  <c r="J1367" i="48"/>
  <c r="J1366" i="48"/>
  <c r="J1365" i="48"/>
  <c r="J1364" i="48"/>
  <c r="J1363" i="48"/>
  <c r="J1362" i="48"/>
  <c r="J1361" i="48"/>
  <c r="J1360" i="48"/>
  <c r="J1359" i="48"/>
  <c r="J1358" i="48"/>
  <c r="J1357" i="48"/>
  <c r="J1356" i="48"/>
  <c r="J1355" i="48"/>
  <c r="J1354" i="48"/>
  <c r="J1353" i="48"/>
  <c r="J1352" i="48"/>
  <c r="J1351" i="48"/>
  <c r="J1350" i="48"/>
  <c r="J1349" i="48"/>
  <c r="J1348" i="48"/>
  <c r="J1347" i="48"/>
  <c r="J1346" i="48"/>
  <c r="J1345" i="48"/>
  <c r="J1344" i="48"/>
  <c r="J1343" i="48"/>
  <c r="J1342" i="48"/>
  <c r="J1341" i="48"/>
  <c r="J1340" i="48"/>
  <c r="J1339" i="48"/>
  <c r="J1338" i="48"/>
  <c r="J1337" i="48"/>
  <c r="J1336" i="48"/>
  <c r="J1335" i="48"/>
  <c r="J1334" i="48"/>
  <c r="J1333" i="48"/>
  <c r="J1332" i="48"/>
  <c r="J1331" i="48"/>
  <c r="J1330" i="48"/>
  <c r="J1329" i="48"/>
  <c r="J1328" i="48"/>
  <c r="J1327" i="48"/>
  <c r="J1326" i="48"/>
  <c r="J1325" i="48"/>
  <c r="J1324" i="48"/>
  <c r="J1323" i="48"/>
  <c r="J1322" i="48"/>
  <c r="J1321" i="48"/>
  <c r="J1320" i="48"/>
  <c r="J1319" i="48"/>
  <c r="J1318" i="48"/>
  <c r="J1317" i="48"/>
  <c r="J1316" i="48"/>
  <c r="J1315" i="48"/>
  <c r="J1314" i="48"/>
  <c r="J1313" i="48"/>
  <c r="J1312" i="48"/>
  <c r="J1311" i="48"/>
  <c r="J1310" i="48"/>
  <c r="J1309" i="48"/>
  <c r="J1308" i="48"/>
  <c r="J1307" i="48"/>
  <c r="J1306" i="48"/>
  <c r="J1305" i="48"/>
  <c r="J1304" i="48"/>
  <c r="J1303" i="48"/>
  <c r="J1302" i="48"/>
  <c r="J1301" i="48"/>
  <c r="J1300" i="48"/>
  <c r="J4131" i="48"/>
  <c r="J4130" i="48"/>
  <c r="J4129" i="48"/>
  <c r="J4128" i="48"/>
  <c r="J4127" i="48"/>
  <c r="J4126" i="48"/>
  <c r="J4125" i="48"/>
  <c r="J4124" i="48"/>
  <c r="J4123" i="48"/>
  <c r="J4122" i="48"/>
  <c r="J4121" i="48"/>
  <c r="J4120" i="48"/>
  <c r="J4119" i="48"/>
  <c r="J4118" i="48"/>
  <c r="J4117" i="48"/>
  <c r="J4116" i="48"/>
  <c r="J4115" i="48"/>
  <c r="J4114" i="48"/>
  <c r="J4113" i="48"/>
  <c r="J4112" i="48"/>
  <c r="J4111" i="48"/>
  <c r="J4110" i="48"/>
  <c r="J4109" i="48"/>
  <c r="J4108" i="48"/>
  <c r="J4107" i="48"/>
  <c r="J4106" i="48"/>
  <c r="J4105" i="48"/>
  <c r="J4104" i="48"/>
  <c r="J4103" i="48"/>
  <c r="J4102" i="48"/>
  <c r="J4101" i="48"/>
  <c r="J4100" i="48"/>
  <c r="J4099" i="48"/>
  <c r="J4098" i="48"/>
  <c r="J4097" i="48"/>
  <c r="J4096" i="48"/>
  <c r="J4095" i="48"/>
  <c r="J4094" i="48"/>
  <c r="J4093" i="48"/>
  <c r="J4092" i="48"/>
  <c r="J4091" i="48"/>
  <c r="J4090" i="48"/>
  <c r="J4089" i="48"/>
  <c r="J4088" i="48"/>
  <c r="J4087" i="48"/>
  <c r="J4086" i="48"/>
  <c r="J4085" i="48"/>
  <c r="J4084" i="48"/>
  <c r="J4083" i="48"/>
  <c r="J4082" i="48"/>
  <c r="J4081" i="48"/>
  <c r="J4080" i="48"/>
  <c r="J4079" i="48"/>
  <c r="J4078" i="48"/>
  <c r="J4077" i="48"/>
  <c r="J4076" i="48"/>
  <c r="J4075" i="48"/>
  <c r="J4074" i="48"/>
  <c r="J4073" i="48"/>
  <c r="J4072" i="48"/>
  <c r="J4071" i="48"/>
  <c r="J4070" i="48"/>
  <c r="J4069" i="48"/>
  <c r="J4068" i="48"/>
  <c r="J4067" i="48"/>
  <c r="J4066" i="48"/>
  <c r="J4065" i="48"/>
  <c r="J4064" i="48"/>
  <c r="J4063" i="48"/>
  <c r="J4062" i="48"/>
  <c r="J4061" i="48"/>
  <c r="J4060" i="48"/>
  <c r="J4059" i="48"/>
  <c r="J4058" i="48"/>
  <c r="J4057" i="48"/>
  <c r="J4056" i="48"/>
  <c r="J4055" i="48"/>
  <c r="J4054" i="48"/>
  <c r="J4053" i="48"/>
  <c r="J4052" i="48"/>
  <c r="J4051" i="48"/>
  <c r="J4050" i="48"/>
  <c r="J4049" i="48"/>
  <c r="J4048" i="48"/>
  <c r="J4047" i="48"/>
  <c r="J4046" i="48"/>
  <c r="J4045" i="48"/>
  <c r="J4044" i="48"/>
  <c r="J4043" i="48"/>
  <c r="J4042" i="48"/>
  <c r="J4041" i="48"/>
  <c r="J4040" i="48"/>
  <c r="J4039" i="48"/>
  <c r="J4038" i="48"/>
  <c r="J4037" i="48"/>
  <c r="J4036" i="48"/>
  <c r="J4035" i="48"/>
  <c r="J4034" i="48"/>
  <c r="J4033" i="48"/>
  <c r="J4032" i="48"/>
  <c r="J4031" i="48"/>
  <c r="J4030" i="48"/>
  <c r="J4029" i="48"/>
  <c r="J4028" i="48"/>
  <c r="J4027" i="48"/>
  <c r="J4026" i="48"/>
  <c r="J4025" i="48"/>
  <c r="J4024" i="48"/>
  <c r="J4023" i="48"/>
  <c r="J4022" i="48"/>
  <c r="J4021" i="48"/>
  <c r="J4020" i="48"/>
  <c r="J4019" i="48"/>
  <c r="J4018" i="48"/>
  <c r="J4017" i="48"/>
  <c r="J4016" i="48"/>
  <c r="J4015" i="48"/>
  <c r="J4014" i="48"/>
  <c r="J4013" i="48"/>
  <c r="J4012" i="48"/>
  <c r="J4011" i="48"/>
  <c r="J4010" i="48"/>
  <c r="J4009" i="48"/>
  <c r="J4008" i="48"/>
  <c r="J4007" i="48"/>
  <c r="J4006" i="48"/>
  <c r="J4005" i="48"/>
  <c r="J4004" i="48"/>
  <c r="J4003" i="48"/>
  <c r="J4002" i="48"/>
  <c r="J4001" i="48"/>
  <c r="J4000" i="48"/>
  <c r="J3999" i="48"/>
  <c r="J3998" i="48"/>
  <c r="J3997" i="48"/>
  <c r="J3996" i="48"/>
  <c r="J3995" i="48"/>
  <c r="J3994" i="48"/>
  <c r="J3993" i="48"/>
  <c r="J3992" i="48"/>
  <c r="J3991" i="48"/>
  <c r="J3990" i="48"/>
  <c r="J3989" i="48"/>
  <c r="J3988" i="48"/>
  <c r="J3987" i="48"/>
  <c r="J3986" i="48"/>
  <c r="J3985" i="48"/>
  <c r="J3984" i="48"/>
  <c r="J3983" i="48"/>
  <c r="J3982" i="48"/>
  <c r="J3981" i="48"/>
  <c r="J3980" i="48"/>
  <c r="J3979" i="48"/>
  <c r="J3978" i="48"/>
  <c r="J3977" i="48"/>
  <c r="J3976" i="48"/>
  <c r="J3975" i="48"/>
  <c r="J3974" i="48"/>
  <c r="J3973" i="48"/>
  <c r="J3972" i="48"/>
  <c r="J3971" i="48"/>
  <c r="J3970" i="48"/>
  <c r="J3969" i="48"/>
  <c r="J3968" i="48"/>
  <c r="J3967" i="48"/>
  <c r="J3966" i="48"/>
  <c r="J3965" i="48"/>
  <c r="J3964" i="48"/>
  <c r="J3963" i="48"/>
  <c r="J3962" i="48"/>
  <c r="J3961" i="48"/>
  <c r="J3960" i="48"/>
  <c r="J3959" i="48"/>
  <c r="J3958" i="48"/>
  <c r="J3957" i="48"/>
  <c r="J3956" i="48"/>
  <c r="J3955" i="48"/>
  <c r="J3954" i="48"/>
  <c r="J3953" i="48"/>
  <c r="J3952" i="48"/>
  <c r="J3951" i="48"/>
  <c r="J3950" i="48"/>
  <c r="J3949" i="48"/>
  <c r="J3948" i="48"/>
  <c r="J3947" i="48"/>
  <c r="J3946" i="48"/>
  <c r="J3945" i="48"/>
  <c r="J3944" i="48"/>
  <c r="J3943" i="48"/>
  <c r="J3942" i="48"/>
  <c r="J3941" i="48"/>
  <c r="J3940" i="48"/>
  <c r="J3939" i="48"/>
  <c r="J3938" i="48"/>
  <c r="J3937" i="48"/>
  <c r="J3936" i="48"/>
  <c r="J3935" i="48"/>
  <c r="J3934" i="48"/>
  <c r="J3933" i="48"/>
  <c r="J3932" i="48"/>
  <c r="J3931" i="48"/>
  <c r="J3930" i="48"/>
  <c r="J3929" i="48"/>
  <c r="J3928" i="48"/>
  <c r="J3927" i="48"/>
  <c r="J3926" i="48"/>
  <c r="J3925" i="48"/>
  <c r="J3924" i="48"/>
  <c r="J3923" i="48"/>
  <c r="J3922" i="48"/>
  <c r="J3921" i="48"/>
  <c r="J3920" i="48"/>
  <c r="J3919" i="48"/>
  <c r="J3918" i="48"/>
  <c r="J3917" i="48"/>
  <c r="J3916" i="48"/>
  <c r="J3915" i="48"/>
  <c r="J3914" i="48"/>
  <c r="J3913" i="48"/>
  <c r="J3912" i="48"/>
  <c r="J3911" i="48"/>
  <c r="J3910" i="48"/>
  <c r="J3909" i="48"/>
  <c r="J3908" i="48"/>
  <c r="J3907" i="48"/>
  <c r="J3906" i="48"/>
  <c r="J3905" i="48"/>
  <c r="J3904" i="48"/>
  <c r="J3903" i="48"/>
  <c r="J3902" i="48"/>
  <c r="J3901" i="48"/>
  <c r="J3900" i="48"/>
  <c r="J3899" i="48"/>
  <c r="J3898" i="48"/>
  <c r="J3897" i="48"/>
  <c r="J3896" i="48"/>
  <c r="J3895" i="48"/>
  <c r="J3894" i="48"/>
  <c r="J3893" i="48"/>
  <c r="J3892" i="48"/>
  <c r="J3891" i="48"/>
  <c r="J3890" i="48"/>
  <c r="J3889" i="48"/>
  <c r="J3888" i="48"/>
  <c r="J3887" i="48"/>
  <c r="J3886" i="48"/>
  <c r="J3885" i="48"/>
  <c r="J3884" i="48"/>
  <c r="J3883" i="48"/>
  <c r="J3882" i="48"/>
  <c r="J3881" i="48"/>
  <c r="J3880" i="48"/>
  <c r="J3879" i="48"/>
  <c r="J3878" i="48"/>
  <c r="J3877" i="48"/>
  <c r="J3876" i="48"/>
  <c r="J3875" i="48"/>
  <c r="J3874" i="48"/>
  <c r="J3873" i="48"/>
  <c r="J3872" i="48"/>
  <c r="J3871" i="48"/>
  <c r="J3870" i="48"/>
  <c r="J3869" i="48"/>
  <c r="J3868" i="48"/>
  <c r="J3867" i="48"/>
  <c r="J3866" i="48"/>
  <c r="J3865" i="48"/>
  <c r="J3864" i="48"/>
  <c r="J3863" i="48"/>
  <c r="J3862" i="48"/>
  <c r="J3861" i="48"/>
  <c r="J3860" i="48"/>
  <c r="J3859" i="48"/>
  <c r="J3858" i="48"/>
  <c r="J3857" i="48"/>
  <c r="J3856" i="48"/>
  <c r="J3855" i="48"/>
  <c r="J3854" i="48"/>
  <c r="J3853" i="48"/>
  <c r="J3852" i="48"/>
  <c r="J3851" i="48"/>
  <c r="J3850" i="48"/>
  <c r="J3849" i="48"/>
  <c r="J3848" i="48"/>
  <c r="J3847" i="48"/>
  <c r="J3846" i="48"/>
  <c r="J3845" i="48"/>
  <c r="J3844" i="48"/>
  <c r="J3843" i="48"/>
  <c r="J3842" i="48"/>
  <c r="J3841" i="48"/>
  <c r="J3840" i="48"/>
  <c r="J3839" i="48"/>
  <c r="J3838" i="48"/>
  <c r="J3837" i="48"/>
  <c r="J3836" i="48"/>
  <c r="J3835" i="48"/>
  <c r="J3834" i="48"/>
  <c r="J3833" i="48"/>
  <c r="J3832" i="48"/>
  <c r="J3831" i="48"/>
  <c r="J3830" i="48"/>
  <c r="J3829" i="48"/>
  <c r="J3828" i="48"/>
  <c r="J3827" i="48"/>
  <c r="J3826" i="48"/>
  <c r="J3825" i="48"/>
  <c r="J3824" i="48"/>
  <c r="J3823" i="48"/>
  <c r="J3822" i="48"/>
  <c r="J3821" i="48"/>
  <c r="J3820" i="48"/>
  <c r="J3819" i="48"/>
  <c r="J3818" i="48"/>
  <c r="J3817" i="48"/>
  <c r="J3816" i="48"/>
  <c r="J3815" i="48"/>
  <c r="J3814" i="48"/>
  <c r="J3813" i="48"/>
  <c r="J3812" i="48"/>
  <c r="J3811" i="48"/>
  <c r="J3810" i="48"/>
  <c r="J3809" i="48"/>
  <c r="J3808" i="48"/>
  <c r="J3807" i="48"/>
  <c r="J3806" i="48"/>
  <c r="J3805" i="48"/>
  <c r="J3804" i="48"/>
  <c r="J3803" i="48"/>
  <c r="J3802" i="48"/>
  <c r="J3801" i="48"/>
  <c r="J3800" i="48"/>
  <c r="J3799" i="48"/>
  <c r="J3798" i="48"/>
  <c r="J3797" i="48"/>
  <c r="J1971" i="48"/>
  <c r="J1970" i="48"/>
  <c r="J1969" i="48"/>
  <c r="J1968" i="48"/>
  <c r="J1967" i="48"/>
  <c r="J1966" i="48"/>
  <c r="J1965" i="48"/>
  <c r="J1964" i="48"/>
  <c r="J1963" i="48"/>
  <c r="J1962" i="48"/>
  <c r="J1961" i="48"/>
  <c r="J1960" i="48"/>
  <c r="J1959" i="48"/>
  <c r="J1958" i="48"/>
  <c r="J1957" i="48"/>
  <c r="J1956" i="48"/>
  <c r="J1955" i="48"/>
  <c r="J1954" i="48"/>
  <c r="J1953" i="48"/>
  <c r="J1952" i="48"/>
  <c r="J1951" i="48"/>
  <c r="J1950" i="48"/>
  <c r="J1949" i="48"/>
  <c r="J1948" i="48"/>
  <c r="J1947" i="48"/>
  <c r="J1946" i="48"/>
  <c r="J1945" i="48"/>
  <c r="J1944" i="48"/>
  <c r="J1943" i="48"/>
  <c r="J1942" i="48"/>
  <c r="J1941" i="48"/>
  <c r="J1940" i="48"/>
  <c r="J1939" i="48"/>
  <c r="J1938" i="48"/>
  <c r="J1937" i="48"/>
  <c r="J1936" i="48"/>
  <c r="J1935" i="48"/>
  <c r="J1934" i="48"/>
  <c r="J1933" i="48"/>
  <c r="J1932" i="48"/>
  <c r="J1931" i="48"/>
  <c r="J1930" i="48"/>
  <c r="J1929" i="48"/>
  <c r="J1928" i="48"/>
  <c r="J1927" i="48"/>
  <c r="J1926" i="48"/>
  <c r="J1925" i="48"/>
  <c r="J1924" i="48"/>
  <c r="J1299" i="48"/>
  <c r="J1298" i="48"/>
  <c r="J1297" i="48"/>
  <c r="J1296" i="48"/>
  <c r="J1295" i="48"/>
  <c r="J1294" i="48"/>
  <c r="J1293" i="48"/>
  <c r="J1292" i="48"/>
  <c r="J1291" i="48"/>
  <c r="J1290" i="48"/>
  <c r="J1289" i="48"/>
  <c r="J1288" i="48"/>
  <c r="J1287" i="48"/>
  <c r="J1286" i="48"/>
  <c r="J1285" i="48"/>
  <c r="J1284" i="48"/>
  <c r="J1283" i="48"/>
  <c r="J1282" i="48"/>
  <c r="J1281" i="48"/>
  <c r="J1280" i="48"/>
  <c r="J1279" i="48"/>
  <c r="J1278" i="48"/>
  <c r="J1277" i="48"/>
  <c r="J1276" i="48"/>
  <c r="J1275" i="48"/>
  <c r="J1274" i="48"/>
  <c r="J1273" i="48"/>
  <c r="J1272" i="48"/>
  <c r="J1271" i="48"/>
  <c r="J1270" i="48"/>
  <c r="J1269" i="48"/>
  <c r="J1268" i="48"/>
  <c r="J1267" i="48"/>
  <c r="J1266" i="48"/>
  <c r="J1265" i="48"/>
  <c r="J1264" i="48"/>
  <c r="J1263" i="48"/>
  <c r="J1262" i="48"/>
  <c r="J1261" i="48"/>
  <c r="J1260" i="48"/>
  <c r="J1259" i="48"/>
  <c r="J1258" i="48"/>
  <c r="J1257" i="48"/>
  <c r="J1256" i="48"/>
  <c r="J1255" i="48"/>
  <c r="J1254" i="48"/>
  <c r="J1253" i="48"/>
  <c r="J1252" i="48"/>
  <c r="J1251" i="48"/>
  <c r="J1250" i="48"/>
  <c r="J1249" i="48"/>
  <c r="J1248" i="48"/>
  <c r="J1247" i="48"/>
  <c r="J1246" i="48"/>
  <c r="J1245" i="48"/>
  <c r="J1244" i="48"/>
  <c r="J1243" i="48"/>
  <c r="J1242" i="48"/>
  <c r="J1241" i="48"/>
  <c r="J1240" i="48"/>
  <c r="J1239" i="48"/>
  <c r="J1238" i="48"/>
  <c r="J1237" i="48"/>
  <c r="J1236" i="48"/>
  <c r="J1235" i="48"/>
  <c r="J1234" i="48"/>
  <c r="J1233" i="48"/>
  <c r="J1232" i="48"/>
  <c r="J1231" i="48"/>
  <c r="J1230" i="48"/>
  <c r="J1229" i="48"/>
  <c r="J1228" i="48"/>
  <c r="J1227" i="48"/>
  <c r="J1226" i="48"/>
  <c r="J1225" i="48"/>
  <c r="J1224" i="48"/>
  <c r="J1223" i="48"/>
  <c r="J1222" i="48"/>
  <c r="J1221" i="48"/>
  <c r="J1220" i="48"/>
  <c r="J1219" i="48"/>
  <c r="J1218" i="48"/>
  <c r="J1217" i="48"/>
  <c r="J1216" i="48"/>
  <c r="J1215" i="48"/>
  <c r="J1214" i="48"/>
  <c r="J1213" i="48"/>
  <c r="J1212" i="48"/>
  <c r="J1211" i="48"/>
  <c r="J1210" i="48"/>
  <c r="J1209" i="48"/>
  <c r="J1208" i="48"/>
  <c r="J1207" i="48"/>
  <c r="J1206" i="48"/>
  <c r="J1205" i="48"/>
  <c r="J1204" i="48"/>
  <c r="J1203" i="48"/>
  <c r="J1202" i="48"/>
  <c r="J1201" i="48"/>
  <c r="J1200" i="48"/>
  <c r="J1199" i="48"/>
  <c r="J1198" i="48"/>
  <c r="J1197" i="48"/>
  <c r="J1196" i="48"/>
  <c r="J1195" i="48"/>
  <c r="J1194" i="48"/>
  <c r="J1193" i="48"/>
  <c r="J1192" i="48"/>
  <c r="J1191" i="48"/>
  <c r="J1190" i="48"/>
  <c r="J1189" i="48"/>
  <c r="J1188" i="48"/>
  <c r="J1187" i="48"/>
  <c r="J1186" i="48"/>
  <c r="J1185" i="48"/>
  <c r="J1184" i="48"/>
  <c r="J1183" i="48"/>
  <c r="J1182" i="48"/>
  <c r="J1181" i="48"/>
  <c r="J1180" i="48"/>
  <c r="J1179" i="48"/>
  <c r="J1178" i="48"/>
  <c r="J1177" i="48"/>
  <c r="J1176" i="48"/>
  <c r="J1175" i="48"/>
  <c r="J1174" i="48"/>
  <c r="J1173" i="48"/>
  <c r="J1172" i="48"/>
  <c r="J1171" i="48"/>
  <c r="J1170" i="48"/>
  <c r="J1169" i="48"/>
  <c r="J1168" i="48"/>
  <c r="J1167" i="48"/>
  <c r="J1166" i="48"/>
  <c r="J1165" i="48"/>
  <c r="J1164" i="48"/>
  <c r="J1163" i="48"/>
  <c r="J1162" i="48"/>
  <c r="J1161" i="48"/>
  <c r="J1160" i="48"/>
  <c r="J1159" i="48"/>
  <c r="J1158" i="48"/>
  <c r="J1157" i="48"/>
  <c r="J1156" i="48"/>
  <c r="J3796" i="48"/>
  <c r="J3795" i="48"/>
  <c r="J3794" i="48"/>
  <c r="J3793" i="48"/>
  <c r="J3792" i="48"/>
  <c r="J3791" i="48"/>
  <c r="J3790" i="48"/>
  <c r="J3789" i="48"/>
  <c r="J3788" i="48"/>
  <c r="J3787" i="48"/>
  <c r="J3786" i="48"/>
  <c r="J3785" i="48"/>
  <c r="J3784" i="48"/>
  <c r="J3783" i="48"/>
  <c r="J3782" i="48"/>
  <c r="J3781" i="48"/>
  <c r="J3780" i="48"/>
  <c r="J3779" i="48"/>
  <c r="J3778" i="48"/>
  <c r="J3777" i="48"/>
  <c r="J3776" i="48"/>
  <c r="J3775" i="48"/>
  <c r="J3774" i="48"/>
  <c r="J3773" i="48"/>
  <c r="J3772" i="48"/>
  <c r="J3771" i="48"/>
  <c r="J3770" i="48"/>
  <c r="J3769" i="48"/>
  <c r="J3768" i="48"/>
  <c r="J3767" i="48"/>
  <c r="J3766" i="48"/>
  <c r="J3765" i="48"/>
  <c r="J3764" i="48"/>
  <c r="J3763" i="48"/>
  <c r="J3762" i="48"/>
  <c r="J3761" i="48"/>
  <c r="J3760" i="48"/>
  <c r="J3759" i="48"/>
  <c r="J3758" i="48"/>
  <c r="J3757" i="48"/>
  <c r="J3756" i="48"/>
  <c r="J3755" i="48"/>
  <c r="J3754" i="48"/>
  <c r="J3753" i="48"/>
  <c r="J3752" i="48"/>
  <c r="J3751" i="48"/>
  <c r="J3750" i="48"/>
  <c r="J3749" i="48"/>
  <c r="J3748" i="48"/>
  <c r="J3747" i="48"/>
  <c r="J3746" i="48"/>
  <c r="J3745" i="48"/>
  <c r="J3744" i="48"/>
  <c r="J3743" i="48"/>
  <c r="J3742" i="48"/>
  <c r="J3741" i="48"/>
  <c r="J3740" i="48"/>
  <c r="J3739" i="48"/>
  <c r="J3738" i="48"/>
  <c r="J3737" i="48"/>
  <c r="J3736" i="48"/>
  <c r="J3735" i="48"/>
  <c r="J3734" i="48"/>
  <c r="J3733" i="48"/>
  <c r="J3732" i="48"/>
  <c r="J3731" i="48"/>
  <c r="J3730" i="48"/>
  <c r="J3729" i="48"/>
  <c r="J3728" i="48"/>
  <c r="J3727" i="48"/>
  <c r="J3726" i="48"/>
  <c r="J3725" i="48"/>
  <c r="J3724" i="48"/>
  <c r="J3723" i="48"/>
  <c r="J3722" i="48"/>
  <c r="J3721" i="48"/>
  <c r="J3720" i="48"/>
  <c r="J3719" i="48"/>
  <c r="J3718" i="48"/>
  <c r="J3717" i="48"/>
  <c r="J3716" i="48"/>
  <c r="J3715" i="48"/>
  <c r="J3714" i="48"/>
  <c r="J3713" i="48"/>
  <c r="J3712" i="48"/>
  <c r="J3711" i="48"/>
  <c r="J3710" i="48"/>
  <c r="J3709" i="48"/>
  <c r="J3708" i="48"/>
  <c r="J3707" i="48"/>
  <c r="J3706" i="48"/>
  <c r="J3705" i="48"/>
  <c r="J3704" i="48"/>
  <c r="J3703" i="48"/>
  <c r="J3702" i="48"/>
  <c r="J3701" i="48"/>
  <c r="J3700" i="48"/>
  <c r="J3699" i="48"/>
  <c r="J3698" i="48"/>
  <c r="J3697" i="48"/>
  <c r="J3696" i="48"/>
  <c r="J3695" i="48"/>
  <c r="J3694" i="48"/>
  <c r="J3693" i="48"/>
  <c r="J3692" i="48"/>
  <c r="J3691" i="48"/>
  <c r="J3690" i="48"/>
  <c r="J3689" i="48"/>
  <c r="J3688" i="48"/>
  <c r="J3687" i="48"/>
  <c r="J3686" i="48"/>
  <c r="J3685" i="48"/>
  <c r="J3684" i="48"/>
  <c r="J3683" i="48"/>
  <c r="J3682" i="48"/>
  <c r="J3681" i="48"/>
  <c r="J3680" i="48"/>
  <c r="J3679" i="48"/>
  <c r="J3678" i="48"/>
  <c r="J3677" i="48"/>
  <c r="J3676" i="48"/>
  <c r="J3675" i="48"/>
  <c r="J3674" i="48"/>
  <c r="J3673" i="48"/>
  <c r="J3672" i="48"/>
  <c r="J3671" i="48"/>
  <c r="J3670" i="48"/>
  <c r="J3669" i="48"/>
  <c r="J3668" i="48"/>
  <c r="J3667" i="48"/>
  <c r="J3666" i="48"/>
  <c r="J3665" i="48"/>
  <c r="J3664" i="48"/>
  <c r="J3663" i="48"/>
  <c r="J3662" i="48"/>
  <c r="J3661" i="48"/>
  <c r="J3660" i="48"/>
  <c r="J3659" i="48"/>
  <c r="J3658" i="48"/>
  <c r="J3657" i="48"/>
  <c r="J3656" i="48"/>
  <c r="J3655" i="48"/>
  <c r="J3654" i="48"/>
  <c r="J3653" i="48"/>
  <c r="J1923" i="48"/>
  <c r="J1922" i="48"/>
  <c r="J1921" i="48"/>
  <c r="J1920" i="48"/>
  <c r="J1919" i="48"/>
  <c r="J1918" i="48"/>
  <c r="J1917" i="48"/>
  <c r="J1916" i="48"/>
  <c r="J1915" i="48"/>
  <c r="J1914" i="48"/>
  <c r="J1913" i="48"/>
  <c r="J1912" i="48"/>
  <c r="J1911" i="48"/>
  <c r="J1910" i="48"/>
  <c r="J1909" i="48"/>
  <c r="J1908" i="48"/>
  <c r="J1907" i="48"/>
  <c r="J1906" i="48"/>
  <c r="J1905" i="48"/>
  <c r="J1904" i="48"/>
  <c r="J1903" i="48"/>
  <c r="J1902" i="48"/>
  <c r="J1901" i="48"/>
  <c r="J1900" i="48"/>
  <c r="J1899" i="48"/>
  <c r="J1898" i="48"/>
  <c r="J1897" i="48"/>
  <c r="J1896" i="48"/>
  <c r="J1895" i="48"/>
  <c r="J1894" i="48"/>
  <c r="J1893" i="48"/>
  <c r="J1892" i="48"/>
  <c r="J1891" i="48"/>
  <c r="J1890" i="48"/>
  <c r="J1889" i="48"/>
  <c r="J1888" i="48"/>
  <c r="J1887" i="48"/>
  <c r="J1886" i="48"/>
  <c r="J1885" i="48"/>
  <c r="J1884" i="48"/>
  <c r="J1883" i="48"/>
  <c r="J1882" i="48"/>
  <c r="J1881" i="48"/>
  <c r="J1880" i="48"/>
  <c r="J1879" i="48"/>
  <c r="J1878" i="48"/>
  <c r="J1877" i="48"/>
  <c r="J1876" i="48"/>
  <c r="J1155" i="48"/>
  <c r="J1154" i="48"/>
  <c r="J1153" i="48"/>
  <c r="J1152" i="48"/>
  <c r="J1151" i="48"/>
  <c r="J1150" i="48"/>
  <c r="J1149" i="48"/>
  <c r="J1148" i="48"/>
  <c r="J1147" i="48"/>
  <c r="J1146" i="48"/>
  <c r="J1145" i="48"/>
  <c r="J1144" i="48"/>
  <c r="J1143" i="48"/>
  <c r="J1142" i="48"/>
  <c r="J1141" i="48"/>
  <c r="J1140" i="48"/>
  <c r="J1139" i="48"/>
  <c r="J1138" i="48"/>
  <c r="J1137" i="48"/>
  <c r="J1136" i="48"/>
  <c r="J1135" i="48"/>
  <c r="J1134" i="48"/>
  <c r="J1133" i="48"/>
  <c r="J1132" i="48"/>
  <c r="J1131" i="48"/>
  <c r="J1130" i="48"/>
  <c r="J1129" i="48"/>
  <c r="J1128" i="48"/>
  <c r="J1127" i="48"/>
  <c r="J1126" i="48"/>
  <c r="J1125" i="48"/>
  <c r="J1124" i="48"/>
  <c r="J1123" i="48"/>
  <c r="J1122" i="48"/>
  <c r="J1121" i="48"/>
  <c r="J1120" i="48"/>
  <c r="J1119" i="48"/>
  <c r="J1118" i="48"/>
  <c r="J1117" i="48"/>
  <c r="J1116" i="48"/>
  <c r="J1115" i="48"/>
  <c r="J1114" i="48"/>
  <c r="J1113" i="48"/>
  <c r="J1112" i="48"/>
  <c r="J1111" i="48"/>
  <c r="J1110" i="48"/>
  <c r="J1109" i="48"/>
  <c r="J1108" i="48"/>
  <c r="J1107" i="48"/>
  <c r="J1106" i="48"/>
  <c r="J1105" i="48"/>
  <c r="J1104" i="48"/>
  <c r="J1103" i="48"/>
  <c r="J1102" i="48"/>
  <c r="J1101" i="48"/>
  <c r="J1100" i="48"/>
  <c r="J1099" i="48"/>
  <c r="J1098" i="48"/>
  <c r="J1097" i="48"/>
  <c r="J1096" i="48"/>
  <c r="J1095" i="48"/>
  <c r="J1094" i="48"/>
  <c r="J1093" i="48"/>
  <c r="J1092" i="48"/>
  <c r="J1091" i="48"/>
  <c r="J1090" i="48"/>
  <c r="J1089" i="48"/>
  <c r="J1088" i="48"/>
  <c r="J1087" i="48"/>
  <c r="J1086" i="48"/>
  <c r="J1085" i="48"/>
  <c r="J1084" i="48"/>
  <c r="J1083" i="48"/>
  <c r="J1082" i="48"/>
  <c r="J1081" i="48"/>
  <c r="J1080" i="48"/>
  <c r="J1079" i="48"/>
  <c r="J1078" i="48"/>
  <c r="J1077" i="48"/>
  <c r="J1076" i="48"/>
  <c r="J1075" i="48"/>
  <c r="J1074" i="48"/>
  <c r="J1073" i="48"/>
  <c r="J1072" i="48"/>
  <c r="J1071" i="48"/>
  <c r="J1070" i="48"/>
  <c r="J1069" i="48"/>
  <c r="J1068" i="48"/>
  <c r="J1067" i="48"/>
  <c r="J1066" i="48"/>
  <c r="J1065" i="48"/>
  <c r="J1064" i="48"/>
  <c r="J1063" i="48"/>
  <c r="J1062" i="48"/>
  <c r="J1061" i="48"/>
  <c r="J1060" i="48"/>
  <c r="J1059" i="48"/>
  <c r="J1058" i="48"/>
  <c r="J1057" i="48"/>
  <c r="J1056" i="48"/>
  <c r="J1055" i="48"/>
  <c r="J1054" i="48"/>
  <c r="J1053" i="48"/>
  <c r="J1052" i="48"/>
  <c r="J1051" i="48"/>
  <c r="J1050" i="48"/>
  <c r="J1049" i="48"/>
  <c r="J1048" i="48"/>
  <c r="J1047" i="48"/>
  <c r="J1046" i="48"/>
  <c r="J1045" i="48"/>
  <c r="J1044" i="48"/>
  <c r="J1043" i="48"/>
  <c r="J1042" i="48"/>
  <c r="J1041" i="48"/>
  <c r="J1040" i="48"/>
  <c r="J1039" i="48"/>
  <c r="J1038" i="48"/>
  <c r="J1037" i="48"/>
  <c r="J1036" i="48"/>
  <c r="J1035" i="48"/>
  <c r="J1034" i="48"/>
  <c r="J1033" i="48"/>
  <c r="J1032" i="48"/>
  <c r="J1031" i="48"/>
  <c r="J1030" i="48"/>
  <c r="J1029" i="48"/>
  <c r="J1028" i="48"/>
  <c r="J1027" i="48"/>
  <c r="J1026" i="48"/>
  <c r="J1025" i="48"/>
  <c r="J1024" i="48"/>
  <c r="J1023" i="48"/>
  <c r="J1022" i="48"/>
  <c r="J1021" i="48"/>
  <c r="J1020" i="48"/>
  <c r="J1019" i="48"/>
  <c r="J1018" i="48"/>
  <c r="J1017" i="48"/>
  <c r="J1016" i="48"/>
  <c r="J1015" i="48"/>
  <c r="J1014" i="48"/>
  <c r="J1013" i="48"/>
  <c r="J1012" i="48"/>
  <c r="J3652" i="48"/>
  <c r="J3651" i="48"/>
  <c r="J3650" i="48"/>
  <c r="J3649" i="48"/>
  <c r="J3648" i="48"/>
  <c r="J3647" i="48"/>
  <c r="J3646" i="48"/>
  <c r="J3645" i="48"/>
  <c r="J3644" i="48"/>
  <c r="J3643" i="48"/>
  <c r="J3642" i="48"/>
  <c r="J3641" i="48"/>
  <c r="J3640" i="48"/>
  <c r="J3639" i="48"/>
  <c r="J3638" i="48"/>
  <c r="J3637" i="48"/>
  <c r="J3636" i="48"/>
  <c r="J3635" i="48"/>
  <c r="J3634" i="48"/>
  <c r="J3633" i="48"/>
  <c r="J3632" i="48"/>
  <c r="J3631" i="48"/>
  <c r="J3630" i="48"/>
  <c r="J3629" i="48"/>
  <c r="J3628" i="48"/>
  <c r="J3627" i="48"/>
  <c r="J3626" i="48"/>
  <c r="J3625" i="48"/>
  <c r="J3624" i="48"/>
  <c r="J3623" i="48"/>
  <c r="J3622" i="48"/>
  <c r="J3621" i="48"/>
  <c r="J3620" i="48"/>
  <c r="J3619" i="48"/>
  <c r="J3618" i="48"/>
  <c r="J3617" i="48"/>
  <c r="J3616" i="48"/>
  <c r="J3615" i="48"/>
  <c r="J3614" i="48"/>
  <c r="J3613" i="48"/>
  <c r="J3612" i="48"/>
  <c r="J3611" i="48"/>
  <c r="J3610" i="48"/>
  <c r="J3609" i="48"/>
  <c r="J3608" i="48"/>
  <c r="J3607" i="48"/>
  <c r="J3606" i="48"/>
  <c r="J3605" i="48"/>
  <c r="J3604" i="48"/>
  <c r="J3603" i="48"/>
  <c r="J3602" i="48"/>
  <c r="J3601" i="48"/>
  <c r="J3600" i="48"/>
  <c r="J3599" i="48"/>
  <c r="J3598" i="48"/>
  <c r="J3597" i="48"/>
  <c r="J3596" i="48"/>
  <c r="J3595" i="48"/>
  <c r="J3594" i="48"/>
  <c r="J3593" i="48"/>
  <c r="J3592" i="48"/>
  <c r="J3591" i="48"/>
  <c r="J3590" i="48"/>
  <c r="J3589" i="48"/>
  <c r="J3588" i="48"/>
  <c r="J3587" i="48"/>
  <c r="J3586" i="48"/>
  <c r="J3585" i="48"/>
  <c r="J3584" i="48"/>
  <c r="J3583" i="48"/>
  <c r="J3582" i="48"/>
  <c r="J3581" i="48"/>
  <c r="J3580" i="48"/>
  <c r="J3579" i="48"/>
  <c r="J3578" i="48"/>
  <c r="J3577" i="48"/>
  <c r="J3576" i="48"/>
  <c r="J3575" i="48"/>
  <c r="J3574" i="48"/>
  <c r="J3573" i="48"/>
  <c r="J3572" i="48"/>
  <c r="J3571" i="48"/>
  <c r="J3570" i="48"/>
  <c r="J3569" i="48"/>
  <c r="J3568" i="48"/>
  <c r="J3567" i="48"/>
  <c r="J3566" i="48"/>
  <c r="J3565" i="48"/>
  <c r="J3564" i="48"/>
  <c r="J3563" i="48"/>
  <c r="J3562" i="48"/>
  <c r="J3561" i="48"/>
  <c r="J3560" i="48"/>
  <c r="J3559" i="48"/>
  <c r="J3558" i="48"/>
  <c r="J3557" i="48"/>
  <c r="J3556" i="48"/>
  <c r="J3555" i="48"/>
  <c r="J3554" i="48"/>
  <c r="J3553" i="48"/>
  <c r="J3552" i="48"/>
  <c r="J3551" i="48"/>
  <c r="J3550" i="48"/>
  <c r="J3549" i="48"/>
  <c r="J3548" i="48"/>
  <c r="J3547" i="48"/>
  <c r="J3546" i="48"/>
  <c r="J3545" i="48"/>
  <c r="J3544" i="48"/>
  <c r="J3543" i="48"/>
  <c r="J3542" i="48"/>
  <c r="J3541" i="48"/>
  <c r="J3540" i="48"/>
  <c r="J3539" i="48"/>
  <c r="J3538" i="48"/>
  <c r="J3537" i="48"/>
  <c r="J3536" i="48"/>
  <c r="J3535" i="48"/>
  <c r="J3534" i="48"/>
  <c r="J3533" i="48"/>
  <c r="J3532" i="48"/>
  <c r="J3531" i="48"/>
  <c r="J3530" i="48"/>
  <c r="J3529" i="48"/>
  <c r="J3528" i="48"/>
  <c r="J3527" i="48"/>
  <c r="J3526" i="48"/>
  <c r="J3525" i="48"/>
  <c r="J3524" i="48"/>
  <c r="J3523" i="48"/>
  <c r="J3522" i="48"/>
  <c r="J3521" i="48"/>
  <c r="J3520" i="48"/>
  <c r="J3519" i="48"/>
  <c r="J3518" i="48"/>
  <c r="J3517" i="48"/>
  <c r="J3516" i="48"/>
  <c r="J3515" i="48"/>
  <c r="J3514" i="48"/>
  <c r="J3513" i="48"/>
  <c r="J3512" i="48"/>
  <c r="J3511" i="48"/>
  <c r="J3510" i="48"/>
  <c r="J3509" i="48"/>
  <c r="J1875" i="48"/>
  <c r="J1874" i="48"/>
  <c r="J1873" i="48"/>
  <c r="J1872" i="48"/>
  <c r="J1871" i="48"/>
  <c r="J1870" i="48"/>
  <c r="J1869" i="48"/>
  <c r="J1868" i="48"/>
  <c r="J1867" i="48"/>
  <c r="J1866" i="48"/>
  <c r="J1865" i="48"/>
  <c r="J1864" i="48"/>
  <c r="J1863" i="48"/>
  <c r="J1862" i="48"/>
  <c r="J1861" i="48"/>
  <c r="J1860" i="48"/>
  <c r="J1859" i="48"/>
  <c r="J1858" i="48"/>
  <c r="J1857" i="48"/>
  <c r="J1856" i="48"/>
  <c r="J1855" i="48"/>
  <c r="J1854" i="48"/>
  <c r="J1853" i="48"/>
  <c r="J1852" i="48"/>
  <c r="J1851" i="48"/>
  <c r="J1850" i="48"/>
  <c r="J1849" i="48"/>
  <c r="J1848" i="48"/>
  <c r="J1847" i="48"/>
  <c r="J1846" i="48"/>
  <c r="J1845" i="48"/>
  <c r="J1844" i="48"/>
  <c r="J1843" i="48"/>
  <c r="J1842" i="48"/>
  <c r="J1841" i="48"/>
  <c r="J1840" i="48"/>
  <c r="J1839" i="48"/>
  <c r="J1838" i="48"/>
  <c r="J1837" i="48"/>
  <c r="J1836" i="48"/>
  <c r="J1835" i="48"/>
  <c r="J1834" i="48"/>
  <c r="J1833" i="48"/>
  <c r="J1832" i="48"/>
  <c r="J1831" i="48"/>
  <c r="J1830" i="48"/>
  <c r="J1829" i="48"/>
  <c r="J1828" i="48"/>
  <c r="J1011" i="48"/>
  <c r="J1010" i="48"/>
  <c r="J1009" i="48"/>
  <c r="J1008" i="48"/>
  <c r="J1007" i="48"/>
  <c r="J1006" i="48"/>
  <c r="J1005" i="48"/>
  <c r="J1004" i="48"/>
  <c r="J1003" i="48"/>
  <c r="J1002" i="48"/>
  <c r="J1001" i="48"/>
  <c r="J1000" i="48"/>
  <c r="J999" i="48"/>
  <c r="J998" i="48"/>
  <c r="J997" i="48"/>
  <c r="J996" i="48"/>
  <c r="J995" i="48"/>
  <c r="J994" i="48"/>
  <c r="J993" i="48"/>
  <c r="J992" i="48"/>
  <c r="J991" i="48"/>
  <c r="J990" i="48"/>
  <c r="J989" i="48"/>
  <c r="J988" i="48"/>
  <c r="J987" i="48"/>
  <c r="J986" i="48"/>
  <c r="J985" i="48"/>
  <c r="J984" i="48"/>
  <c r="J983" i="48"/>
  <c r="J982" i="48"/>
  <c r="J981" i="48"/>
  <c r="J980" i="48"/>
  <c r="J979" i="48"/>
  <c r="J978" i="48"/>
  <c r="J977" i="48"/>
  <c r="J976" i="48"/>
  <c r="J975" i="48"/>
  <c r="J974" i="48"/>
  <c r="J973" i="48"/>
  <c r="J972" i="48"/>
  <c r="J971" i="48"/>
  <c r="J970" i="48"/>
  <c r="J969" i="48"/>
  <c r="J968" i="48"/>
  <c r="J967" i="48"/>
  <c r="J966" i="48"/>
  <c r="J965" i="48"/>
  <c r="J964" i="48"/>
  <c r="J963" i="48"/>
  <c r="J962" i="48"/>
  <c r="J961" i="48"/>
  <c r="J960" i="48"/>
  <c r="J959" i="48"/>
  <c r="J958" i="48"/>
  <c r="J957" i="48"/>
  <c r="J956" i="48"/>
  <c r="J955" i="48"/>
  <c r="J954" i="48"/>
  <c r="J953" i="48"/>
  <c r="J952" i="48"/>
  <c r="J951" i="48"/>
  <c r="J950" i="48"/>
  <c r="J949" i="48"/>
  <c r="J948" i="48"/>
  <c r="J947" i="48"/>
  <c r="J946" i="48"/>
  <c r="J945" i="48"/>
  <c r="J944" i="48"/>
  <c r="J943" i="48"/>
  <c r="J942" i="48"/>
  <c r="J941" i="48"/>
  <c r="J940" i="48"/>
  <c r="J939" i="48"/>
  <c r="J938" i="48"/>
  <c r="J937" i="48"/>
  <c r="J936" i="48"/>
  <c r="J935" i="48"/>
  <c r="J934" i="48"/>
  <c r="J933" i="48"/>
  <c r="J932" i="48"/>
  <c r="J931" i="48"/>
  <c r="J930" i="48"/>
  <c r="J929" i="48"/>
  <c r="J928" i="48"/>
  <c r="J927" i="48"/>
  <c r="J926" i="48"/>
  <c r="J925" i="48"/>
  <c r="J924" i="48"/>
  <c r="J923" i="48"/>
  <c r="J922" i="48"/>
  <c r="J921" i="48"/>
  <c r="J920" i="48"/>
  <c r="J919" i="48"/>
  <c r="J918" i="48"/>
  <c r="J917" i="48"/>
  <c r="J916" i="48"/>
  <c r="J915" i="48"/>
  <c r="J914" i="48"/>
  <c r="J913" i="48"/>
  <c r="J912" i="48"/>
  <c r="J911" i="48"/>
  <c r="J910" i="48"/>
  <c r="J909" i="48"/>
  <c r="J908" i="48"/>
  <c r="J907" i="48"/>
  <c r="J906" i="48"/>
  <c r="J905" i="48"/>
  <c r="J904" i="48"/>
  <c r="J903" i="48"/>
  <c r="J902" i="48"/>
  <c r="J901" i="48"/>
  <c r="J900" i="48"/>
  <c r="J899" i="48"/>
  <c r="J898" i="48"/>
  <c r="J897" i="48"/>
  <c r="J896" i="48"/>
  <c r="J895" i="48"/>
  <c r="J894" i="48"/>
  <c r="J893" i="48"/>
  <c r="J892" i="48"/>
  <c r="J891" i="48"/>
  <c r="J890" i="48"/>
  <c r="J889" i="48"/>
  <c r="J888" i="48"/>
  <c r="J887" i="48"/>
  <c r="J886" i="48"/>
  <c r="J885" i="48"/>
  <c r="J884" i="48"/>
  <c r="J883" i="48"/>
  <c r="J882" i="48"/>
  <c r="J881" i="48"/>
  <c r="J880" i="48"/>
  <c r="J879" i="48"/>
  <c r="J878" i="48"/>
  <c r="J877" i="48"/>
  <c r="J876" i="48"/>
  <c r="J875" i="48"/>
  <c r="J874" i="48"/>
  <c r="J873" i="48"/>
  <c r="J872" i="48"/>
  <c r="J871" i="48"/>
  <c r="J870" i="48"/>
  <c r="J869" i="48"/>
  <c r="J868" i="48"/>
  <c r="J3508" i="48"/>
  <c r="J3507" i="48"/>
  <c r="J3506" i="48"/>
  <c r="J3505" i="48"/>
  <c r="J3504" i="48"/>
  <c r="J3503" i="48"/>
  <c r="J3502" i="48"/>
  <c r="J3501" i="48"/>
  <c r="J3500" i="48"/>
  <c r="J3499" i="48"/>
  <c r="J3498" i="48"/>
  <c r="J3497" i="48"/>
  <c r="J3496" i="48"/>
  <c r="J3495" i="48"/>
  <c r="J3494" i="48"/>
  <c r="J3493" i="48"/>
  <c r="J3492" i="48"/>
  <c r="J3491" i="48"/>
  <c r="J3490" i="48"/>
  <c r="J3489" i="48"/>
  <c r="J3488" i="48"/>
  <c r="J3487" i="48"/>
  <c r="J3486" i="48"/>
  <c r="J3485" i="48"/>
  <c r="J3484" i="48"/>
  <c r="J3483" i="48"/>
  <c r="J3482" i="48"/>
  <c r="J3481" i="48"/>
  <c r="J3480" i="48"/>
  <c r="J3479" i="48"/>
  <c r="J3478" i="48"/>
  <c r="J3477" i="48"/>
  <c r="J3476" i="48"/>
  <c r="J3475" i="48"/>
  <c r="J3474" i="48"/>
  <c r="J3473" i="48"/>
  <c r="J3472" i="48"/>
  <c r="J3471" i="48"/>
  <c r="J3470" i="48"/>
  <c r="J3469" i="48"/>
  <c r="J3468" i="48"/>
  <c r="J3467" i="48"/>
  <c r="J3466" i="48"/>
  <c r="J3465" i="48"/>
  <c r="J3464" i="48"/>
  <c r="J3463" i="48"/>
  <c r="J3462" i="48"/>
  <c r="J3461" i="48"/>
  <c r="J3460" i="48"/>
  <c r="J3459" i="48"/>
  <c r="J3458" i="48"/>
  <c r="J3457" i="48"/>
  <c r="J3456" i="48"/>
  <c r="J3455" i="48"/>
  <c r="J3454" i="48"/>
  <c r="J3453" i="48"/>
  <c r="J3452" i="48"/>
  <c r="J3451" i="48"/>
  <c r="J3450" i="48"/>
  <c r="J3449" i="48"/>
  <c r="J3448" i="48"/>
  <c r="J3447" i="48"/>
  <c r="J3446" i="48"/>
  <c r="J3445" i="48"/>
  <c r="J3444" i="48"/>
  <c r="J3443" i="48"/>
  <c r="J3442" i="48"/>
  <c r="J3441" i="48"/>
  <c r="J3440" i="48"/>
  <c r="J3439" i="48"/>
  <c r="J3438" i="48"/>
  <c r="J3437" i="48"/>
  <c r="J3436" i="48"/>
  <c r="J3435" i="48"/>
  <c r="J3434" i="48"/>
  <c r="J3433" i="48"/>
  <c r="J3432" i="48"/>
  <c r="J3431" i="48"/>
  <c r="J3430" i="48"/>
  <c r="J3429" i="48"/>
  <c r="J3428" i="48"/>
  <c r="J3427" i="48"/>
  <c r="J3426" i="48"/>
  <c r="J3425" i="48"/>
  <c r="J3424" i="48"/>
  <c r="J3423" i="48"/>
  <c r="J3422" i="48"/>
  <c r="J3421" i="48"/>
  <c r="J3420" i="48"/>
  <c r="J3419" i="48"/>
  <c r="J3418" i="48"/>
  <c r="J3417" i="48"/>
  <c r="J3416" i="48"/>
  <c r="J3415" i="48"/>
  <c r="J3414" i="48"/>
  <c r="J3413" i="48"/>
  <c r="J3412" i="48"/>
  <c r="J3411" i="48"/>
  <c r="J3410" i="48"/>
  <c r="J3409" i="48"/>
  <c r="J3408" i="48"/>
  <c r="J3407" i="48"/>
  <c r="J3406" i="48"/>
  <c r="J3405" i="48"/>
  <c r="J3404" i="48"/>
  <c r="J3403" i="48"/>
  <c r="J3402" i="48"/>
  <c r="J3401" i="48"/>
  <c r="J3400" i="48"/>
  <c r="J3399" i="48"/>
  <c r="J3398" i="48"/>
  <c r="J3397" i="48"/>
  <c r="J3396" i="48"/>
  <c r="J3395" i="48"/>
  <c r="J3394" i="48"/>
  <c r="J3393" i="48"/>
  <c r="J3392" i="48"/>
  <c r="J3391" i="48"/>
  <c r="J3390" i="48"/>
  <c r="J3389" i="48"/>
  <c r="J3388" i="48"/>
  <c r="J3387" i="48"/>
  <c r="J3386" i="48"/>
  <c r="J3385" i="48"/>
  <c r="J3384" i="48"/>
  <c r="J3383" i="48"/>
  <c r="J3382" i="48"/>
  <c r="J3381" i="48"/>
  <c r="J3380" i="48"/>
  <c r="J3379" i="48"/>
  <c r="J3378" i="48"/>
  <c r="J3377" i="48"/>
  <c r="J3376" i="48"/>
  <c r="J3375" i="48"/>
  <c r="J3374" i="48"/>
  <c r="J3373" i="48"/>
  <c r="J3372" i="48"/>
  <c r="J3371" i="48"/>
  <c r="J3370" i="48"/>
  <c r="J3369" i="48"/>
  <c r="J3368" i="48"/>
  <c r="J3367" i="48"/>
  <c r="J3366" i="48"/>
  <c r="J3365" i="48"/>
  <c r="J1827" i="48"/>
  <c r="J1826" i="48"/>
  <c r="J1825" i="48"/>
  <c r="J1824" i="48"/>
  <c r="J1823" i="48"/>
  <c r="J1822" i="48"/>
  <c r="J1821" i="48"/>
  <c r="J1820" i="48"/>
  <c r="J1819" i="48"/>
  <c r="J1818" i="48"/>
  <c r="J1817" i="48"/>
  <c r="J1816" i="48"/>
  <c r="J1815" i="48"/>
  <c r="J1814" i="48"/>
  <c r="J1813" i="48"/>
  <c r="J1812" i="48"/>
  <c r="J1811" i="48"/>
  <c r="J1810" i="48"/>
  <c r="J1809" i="48"/>
  <c r="J1808" i="48"/>
  <c r="J1807" i="48"/>
  <c r="J1806" i="48"/>
  <c r="J1805" i="48"/>
  <c r="J1804" i="48"/>
  <c r="J1803" i="48"/>
  <c r="J1802" i="48"/>
  <c r="J1801" i="48"/>
  <c r="J1800" i="48"/>
  <c r="J1799" i="48"/>
  <c r="J1798" i="48"/>
  <c r="J1797" i="48"/>
  <c r="J1796" i="48"/>
  <c r="J1795" i="48"/>
  <c r="J1794" i="48"/>
  <c r="J1793" i="48"/>
  <c r="J1792" i="48"/>
  <c r="J1791" i="48"/>
  <c r="J1790" i="48"/>
  <c r="J1789" i="48"/>
  <c r="J1788" i="48"/>
  <c r="J1787" i="48"/>
  <c r="J1786" i="48"/>
  <c r="J1785" i="48"/>
  <c r="J1784" i="48"/>
  <c r="J1783" i="48"/>
  <c r="J1782" i="48"/>
  <c r="J1781" i="48"/>
  <c r="J1780" i="48"/>
  <c r="J867" i="48"/>
  <c r="J866" i="48"/>
  <c r="J865" i="48"/>
  <c r="J864" i="48"/>
  <c r="J863" i="48"/>
  <c r="J862" i="48"/>
  <c r="J861" i="48"/>
  <c r="J860" i="48"/>
  <c r="J859" i="48"/>
  <c r="J858" i="48"/>
  <c r="J857" i="48"/>
  <c r="J856" i="48"/>
  <c r="J855" i="48"/>
  <c r="J854" i="48"/>
  <c r="J853" i="48"/>
  <c r="J852" i="48"/>
  <c r="J851" i="48"/>
  <c r="J850" i="48"/>
  <c r="J849" i="48"/>
  <c r="J848" i="48"/>
  <c r="J847" i="48"/>
  <c r="J846" i="48"/>
  <c r="J845" i="48"/>
  <c r="J844" i="48"/>
  <c r="J843" i="48"/>
  <c r="J842" i="48"/>
  <c r="J841" i="48"/>
  <c r="J840" i="48"/>
  <c r="J839" i="48"/>
  <c r="J838" i="48"/>
  <c r="J837" i="48"/>
  <c r="J836" i="48"/>
  <c r="J835" i="48"/>
  <c r="J834" i="48"/>
  <c r="J833" i="48"/>
  <c r="J832" i="48"/>
  <c r="J831" i="48"/>
  <c r="J830" i="48"/>
  <c r="J829" i="48"/>
  <c r="J828" i="48"/>
  <c r="J827" i="48"/>
  <c r="J826" i="48"/>
  <c r="J825" i="48"/>
  <c r="J824" i="48"/>
  <c r="J823" i="48"/>
  <c r="J822" i="48"/>
  <c r="J821" i="48"/>
  <c r="J820" i="48"/>
  <c r="J819" i="48"/>
  <c r="J818" i="48"/>
  <c r="J817" i="48"/>
  <c r="J816" i="48"/>
  <c r="J815" i="48"/>
  <c r="J814" i="48"/>
  <c r="J813" i="48"/>
  <c r="J812" i="48"/>
  <c r="J811" i="48"/>
  <c r="J810" i="48"/>
  <c r="J809" i="48"/>
  <c r="J808" i="48"/>
  <c r="J807" i="48"/>
  <c r="J806" i="48"/>
  <c r="J805" i="48"/>
  <c r="J804" i="48"/>
  <c r="J803" i="48"/>
  <c r="J802" i="48"/>
  <c r="J801" i="48"/>
  <c r="J800" i="48"/>
  <c r="J799" i="48"/>
  <c r="J798" i="48"/>
  <c r="J797" i="48"/>
  <c r="J796" i="48"/>
  <c r="J795" i="48"/>
  <c r="J794" i="48"/>
  <c r="J793" i="48"/>
  <c r="J792" i="48"/>
  <c r="J791" i="48"/>
  <c r="J790" i="48"/>
  <c r="J789" i="48"/>
  <c r="J788" i="48"/>
  <c r="J787" i="48"/>
  <c r="J786" i="48"/>
  <c r="J785" i="48"/>
  <c r="J784" i="48"/>
  <c r="J783" i="48"/>
  <c r="J782" i="48"/>
  <c r="J781" i="48"/>
  <c r="J780" i="48"/>
  <c r="J779" i="48"/>
  <c r="J778" i="48"/>
  <c r="J777" i="48"/>
  <c r="J776" i="48"/>
  <c r="J775" i="48"/>
  <c r="J774" i="48"/>
  <c r="J773" i="48"/>
  <c r="J772" i="48"/>
  <c r="J771" i="48"/>
  <c r="J770" i="48"/>
  <c r="J769" i="48"/>
  <c r="J768" i="48"/>
  <c r="J767" i="48"/>
  <c r="J766" i="48"/>
  <c r="J765" i="48"/>
  <c r="J764" i="48"/>
  <c r="J763" i="48"/>
  <c r="J762" i="48"/>
  <c r="J761" i="48"/>
  <c r="J760" i="48"/>
  <c r="J759" i="48"/>
  <c r="J758" i="48"/>
  <c r="J757" i="48"/>
  <c r="J756" i="48"/>
  <c r="J755" i="48"/>
  <c r="J754" i="48"/>
  <c r="J753" i="48"/>
  <c r="J752" i="48"/>
  <c r="J751" i="48"/>
  <c r="J750" i="48"/>
  <c r="J749" i="48"/>
  <c r="J748" i="48"/>
  <c r="J747" i="48"/>
  <c r="J746" i="48"/>
  <c r="J745" i="48"/>
  <c r="J744" i="48"/>
  <c r="J743" i="48"/>
  <c r="J742" i="48"/>
  <c r="J741" i="48"/>
  <c r="J740" i="48"/>
  <c r="J739" i="48"/>
  <c r="J738" i="48"/>
  <c r="J737" i="48"/>
  <c r="J736" i="48"/>
  <c r="J735" i="48"/>
  <c r="J734" i="48"/>
  <c r="J733" i="48"/>
  <c r="J732" i="48"/>
  <c r="J731" i="48"/>
  <c r="J730" i="48"/>
  <c r="J729" i="48"/>
  <c r="J728" i="48"/>
  <c r="J727" i="48"/>
  <c r="J726" i="48"/>
  <c r="J725" i="48"/>
  <c r="J724" i="48"/>
  <c r="J3364" i="48"/>
  <c r="J3363" i="48"/>
  <c r="J3362" i="48"/>
  <c r="J3361" i="48"/>
  <c r="J3360" i="48"/>
  <c r="J3359" i="48"/>
  <c r="J3358" i="48"/>
  <c r="J3357" i="48"/>
  <c r="J3356" i="48"/>
  <c r="J3355" i="48"/>
  <c r="J3354" i="48"/>
  <c r="J3353" i="48"/>
  <c r="J3352" i="48"/>
  <c r="J3351" i="48"/>
  <c r="J3350" i="48"/>
  <c r="J3349" i="48"/>
  <c r="J3348" i="48"/>
  <c r="J3347" i="48"/>
  <c r="J3346" i="48"/>
  <c r="J3345" i="48"/>
  <c r="J3344" i="48"/>
  <c r="J3343" i="48"/>
  <c r="J3342" i="48"/>
  <c r="J3341" i="48"/>
  <c r="J3340" i="48"/>
  <c r="J3339" i="48"/>
  <c r="J3338" i="48"/>
  <c r="J3337" i="48"/>
  <c r="J3336" i="48"/>
  <c r="J3335" i="48"/>
  <c r="J3334" i="48"/>
  <c r="J3333" i="48"/>
  <c r="J3332" i="48"/>
  <c r="J3331" i="48"/>
  <c r="J3330" i="48"/>
  <c r="J3329" i="48"/>
  <c r="J3328" i="48"/>
  <c r="J3327" i="48"/>
  <c r="J3326" i="48"/>
  <c r="J3325" i="48"/>
  <c r="J3324" i="48"/>
  <c r="J3323" i="48"/>
  <c r="J3322" i="48"/>
  <c r="J3321" i="48"/>
  <c r="J3320" i="48"/>
  <c r="J3319" i="48"/>
  <c r="J3318" i="48"/>
  <c r="J3317" i="48"/>
  <c r="J3316" i="48"/>
  <c r="J3315" i="48"/>
  <c r="J3314" i="48"/>
  <c r="J3313" i="48"/>
  <c r="J3312" i="48"/>
  <c r="J3311" i="48"/>
  <c r="J3310" i="48"/>
  <c r="J3309" i="48"/>
  <c r="J3308" i="48"/>
  <c r="J3307" i="48"/>
  <c r="J3306" i="48"/>
  <c r="J3305" i="48"/>
  <c r="J3304" i="48"/>
  <c r="J3303" i="48"/>
  <c r="J3302" i="48"/>
  <c r="J3301" i="48"/>
  <c r="J3300" i="48"/>
  <c r="J3299" i="48"/>
  <c r="J3298" i="48"/>
  <c r="J3297" i="48"/>
  <c r="J3296" i="48"/>
  <c r="J3295" i="48"/>
  <c r="J3294" i="48"/>
  <c r="J3293" i="48"/>
  <c r="J3292" i="48"/>
  <c r="J3291" i="48"/>
  <c r="J3290" i="48"/>
  <c r="J3289" i="48"/>
  <c r="J3288" i="48"/>
  <c r="J3287" i="48"/>
  <c r="J3286" i="48"/>
  <c r="J3285" i="48"/>
  <c r="J3284" i="48"/>
  <c r="J3283" i="48"/>
  <c r="J3282" i="48"/>
  <c r="J3281" i="48"/>
  <c r="J3280" i="48"/>
  <c r="J3279" i="48"/>
  <c r="J3278" i="48"/>
  <c r="J3277" i="48"/>
  <c r="J3276" i="48"/>
  <c r="J3275" i="48"/>
  <c r="J3274" i="48"/>
  <c r="J3273" i="48"/>
  <c r="J3272" i="48"/>
  <c r="J3271" i="48"/>
  <c r="J3270" i="48"/>
  <c r="J3269" i="48"/>
  <c r="J3268" i="48"/>
  <c r="J3267" i="48"/>
  <c r="J3266" i="48"/>
  <c r="J3265" i="48"/>
  <c r="J3264" i="48"/>
  <c r="J3263" i="48"/>
  <c r="J3262" i="48"/>
  <c r="J3261" i="48"/>
  <c r="J3260" i="48"/>
  <c r="J3259" i="48"/>
  <c r="J3258" i="48"/>
  <c r="J3257" i="48"/>
  <c r="J3256" i="48"/>
  <c r="J3255" i="48"/>
  <c r="J3254" i="48"/>
  <c r="J3253" i="48"/>
  <c r="J3252" i="48"/>
  <c r="J3251" i="48"/>
  <c r="J3250" i="48"/>
  <c r="J3249" i="48"/>
  <c r="J3248" i="48"/>
  <c r="J3247" i="48"/>
  <c r="J3246" i="48"/>
  <c r="J3245" i="48"/>
  <c r="J3244" i="48"/>
  <c r="J3243" i="48"/>
  <c r="J3242" i="48"/>
  <c r="J3241" i="48"/>
  <c r="J3240" i="48"/>
  <c r="J3239" i="48"/>
  <c r="J3238" i="48"/>
  <c r="J3237" i="48"/>
  <c r="J3236" i="48"/>
  <c r="J3235" i="48"/>
  <c r="J3234" i="48"/>
  <c r="J3233" i="48"/>
  <c r="J3232" i="48"/>
  <c r="J3231" i="48"/>
  <c r="J3230" i="48"/>
  <c r="J3229" i="48"/>
  <c r="J3228" i="48"/>
  <c r="J3227" i="48"/>
  <c r="J3226" i="48"/>
  <c r="J3225" i="48"/>
  <c r="J3224" i="48"/>
  <c r="J3223" i="48"/>
  <c r="J3222" i="48"/>
  <c r="J3221" i="48"/>
  <c r="J1779" i="48"/>
  <c r="J1778" i="48"/>
  <c r="J1777" i="48"/>
  <c r="J1776" i="48"/>
  <c r="J1775" i="48"/>
  <c r="J1774" i="48"/>
  <c r="J1773" i="48"/>
  <c r="J1772" i="48"/>
  <c r="J1771" i="48"/>
  <c r="J1770" i="48"/>
  <c r="J1769" i="48"/>
  <c r="J1768" i="48"/>
  <c r="J1767" i="48"/>
  <c r="J1766" i="48"/>
  <c r="J1765" i="48"/>
  <c r="J1764" i="48"/>
  <c r="J1763" i="48"/>
  <c r="J1762" i="48"/>
  <c r="J1761" i="48"/>
  <c r="J1760" i="48"/>
  <c r="J1759" i="48"/>
  <c r="J1758" i="48"/>
  <c r="J1757" i="48"/>
  <c r="J1756" i="48"/>
  <c r="J1755" i="48"/>
  <c r="J1754" i="48"/>
  <c r="J1753" i="48"/>
  <c r="J1752" i="48"/>
  <c r="J1751" i="48"/>
  <c r="J1750" i="48"/>
  <c r="J1749" i="48"/>
  <c r="J1748" i="48"/>
  <c r="J1747" i="48"/>
  <c r="J1746" i="48"/>
  <c r="J1745" i="48"/>
  <c r="J1744" i="48"/>
  <c r="J1743" i="48"/>
  <c r="J1742" i="48"/>
  <c r="J1741" i="48"/>
  <c r="J1740" i="48"/>
  <c r="J1739" i="48"/>
  <c r="J1738" i="48"/>
  <c r="J1737" i="48"/>
  <c r="J1736" i="48"/>
  <c r="J1735" i="48"/>
  <c r="J1734" i="48"/>
  <c r="J1733" i="48"/>
  <c r="J1732" i="48"/>
  <c r="J723" i="48"/>
  <c r="J722" i="48"/>
  <c r="J721" i="48"/>
  <c r="J720" i="48"/>
  <c r="J719" i="48"/>
  <c r="J718" i="48"/>
  <c r="J717" i="48"/>
  <c r="J716" i="48"/>
  <c r="J715" i="48"/>
  <c r="J714" i="48"/>
  <c r="J713" i="48"/>
  <c r="J712" i="48"/>
  <c r="J711" i="48"/>
  <c r="J710" i="48"/>
  <c r="J709" i="48"/>
  <c r="J708" i="48"/>
  <c r="J707" i="48"/>
  <c r="J706" i="48"/>
  <c r="J705" i="48"/>
  <c r="J704" i="48"/>
  <c r="J703" i="48"/>
  <c r="J702" i="48"/>
  <c r="J701" i="48"/>
  <c r="J700" i="48"/>
  <c r="J699" i="48"/>
  <c r="J698" i="48"/>
  <c r="J697" i="48"/>
  <c r="J696" i="48"/>
  <c r="J695" i="48"/>
  <c r="J694" i="48"/>
  <c r="J693" i="48"/>
  <c r="J692" i="48"/>
  <c r="J691" i="48"/>
  <c r="J690" i="48"/>
  <c r="J689" i="48"/>
  <c r="J688" i="48"/>
  <c r="J687" i="48"/>
  <c r="J686" i="48"/>
  <c r="J685" i="48"/>
  <c r="J684" i="48"/>
  <c r="J683" i="48"/>
  <c r="J682" i="48"/>
  <c r="J681" i="48"/>
  <c r="J680" i="48"/>
  <c r="J679" i="48"/>
  <c r="J678" i="48"/>
  <c r="J677" i="48"/>
  <c r="J676" i="48"/>
  <c r="J675" i="48"/>
  <c r="J674" i="48"/>
  <c r="J673" i="48"/>
  <c r="J672" i="48"/>
  <c r="J671" i="48"/>
  <c r="J670" i="48"/>
  <c r="J669" i="48"/>
  <c r="J668" i="48"/>
  <c r="J667" i="48"/>
  <c r="J666" i="48"/>
  <c r="J665" i="48"/>
  <c r="J664" i="48"/>
  <c r="J663" i="48"/>
  <c r="J662" i="48"/>
  <c r="J661" i="48"/>
  <c r="J660" i="48"/>
  <c r="J659" i="48"/>
  <c r="J658" i="48"/>
  <c r="J657" i="48"/>
  <c r="J656" i="48"/>
  <c r="J655" i="48"/>
  <c r="J654" i="48"/>
  <c r="J653" i="48"/>
  <c r="J652" i="48"/>
  <c r="J651" i="48"/>
  <c r="J650" i="48"/>
  <c r="J649" i="48"/>
  <c r="J648" i="48"/>
  <c r="J647" i="48"/>
  <c r="J646" i="48"/>
  <c r="J645" i="48"/>
  <c r="J644" i="48"/>
  <c r="J643" i="48"/>
  <c r="J642" i="48"/>
  <c r="J641" i="48"/>
  <c r="J640" i="48"/>
  <c r="J639" i="48"/>
  <c r="J638" i="48"/>
  <c r="J637" i="48"/>
  <c r="J636" i="48"/>
  <c r="J635" i="48"/>
  <c r="J634" i="48"/>
  <c r="J633" i="48"/>
  <c r="J632" i="48"/>
  <c r="J631" i="48"/>
  <c r="J630" i="48"/>
  <c r="J629" i="48"/>
  <c r="J628" i="48"/>
  <c r="J627" i="48"/>
  <c r="J626" i="48"/>
  <c r="J625" i="48"/>
  <c r="J624" i="48"/>
  <c r="J623" i="48"/>
  <c r="J622" i="48"/>
  <c r="J621" i="48"/>
  <c r="J620" i="48"/>
  <c r="J619" i="48"/>
  <c r="J618" i="48"/>
  <c r="J617" i="48"/>
  <c r="J616" i="48"/>
  <c r="J615" i="48"/>
  <c r="J614" i="48"/>
  <c r="J613" i="48"/>
  <c r="J612" i="48"/>
  <c r="J611" i="48"/>
  <c r="J610" i="48"/>
  <c r="J609" i="48"/>
  <c r="J608" i="48"/>
  <c r="J607" i="48"/>
  <c r="J606" i="48"/>
  <c r="J605" i="48"/>
  <c r="J604" i="48"/>
  <c r="J603" i="48"/>
  <c r="J602" i="48"/>
  <c r="J601" i="48"/>
  <c r="J600" i="48"/>
  <c r="J599" i="48"/>
  <c r="J598" i="48"/>
  <c r="J597" i="48"/>
  <c r="J596" i="48"/>
  <c r="J595" i="48"/>
  <c r="J594" i="48"/>
  <c r="J593" i="48"/>
  <c r="J592" i="48"/>
  <c r="J591" i="48"/>
  <c r="J590" i="48"/>
  <c r="J589" i="48"/>
  <c r="J588" i="48"/>
  <c r="J587" i="48"/>
  <c r="J586" i="48"/>
  <c r="J585" i="48"/>
  <c r="J584" i="48"/>
  <c r="J583" i="48"/>
  <c r="J582" i="48"/>
  <c r="J581" i="48"/>
  <c r="J580" i="48"/>
  <c r="J3220" i="48"/>
  <c r="J3219" i="48"/>
  <c r="J3218" i="48"/>
  <c r="J3217" i="48"/>
  <c r="J3216" i="48"/>
  <c r="J3215" i="48"/>
  <c r="J3214" i="48"/>
  <c r="J3213" i="48"/>
  <c r="J3212" i="48"/>
  <c r="J3211" i="48"/>
  <c r="J3210" i="48"/>
  <c r="J3209" i="48"/>
  <c r="J3208" i="48"/>
  <c r="J3207" i="48"/>
  <c r="J3206" i="48"/>
  <c r="J3205" i="48"/>
  <c r="J3204" i="48"/>
  <c r="J3203" i="48"/>
  <c r="J3202" i="48"/>
  <c r="J3201" i="48"/>
  <c r="J3200" i="48"/>
  <c r="J3199" i="48"/>
  <c r="J3198" i="48"/>
  <c r="J3197" i="48"/>
  <c r="J3196" i="48"/>
  <c r="J3195" i="48"/>
  <c r="J3194" i="48"/>
  <c r="J3193" i="48"/>
  <c r="J3192" i="48"/>
  <c r="J3191" i="48"/>
  <c r="J3190" i="48"/>
  <c r="J3189" i="48"/>
  <c r="J3188" i="48"/>
  <c r="J3187" i="48"/>
  <c r="J3186" i="48"/>
  <c r="J3185" i="48"/>
  <c r="J3184" i="48"/>
  <c r="J3183" i="48"/>
  <c r="J3182" i="48"/>
  <c r="J3181" i="48"/>
  <c r="J3180" i="48"/>
  <c r="J3179" i="48"/>
  <c r="J3178" i="48"/>
  <c r="J3177" i="48"/>
  <c r="J3176" i="48"/>
  <c r="J3175" i="48"/>
  <c r="J3174" i="48"/>
  <c r="J3173" i="48"/>
  <c r="J3172" i="48"/>
  <c r="J3171" i="48"/>
  <c r="J3170" i="48"/>
  <c r="J3169" i="48"/>
  <c r="J3168" i="48"/>
  <c r="J3167" i="48"/>
  <c r="J3166" i="48"/>
  <c r="J3165" i="48"/>
  <c r="J3164" i="48"/>
  <c r="J3163" i="48"/>
  <c r="J3162" i="48"/>
  <c r="J3161" i="48"/>
  <c r="J3160" i="48"/>
  <c r="J3159" i="48"/>
  <c r="J3158" i="48"/>
  <c r="J3157" i="48"/>
  <c r="J3156" i="48"/>
  <c r="J3155" i="48"/>
  <c r="J3154" i="48"/>
  <c r="J3153" i="48"/>
  <c r="J3152" i="48"/>
  <c r="J3151" i="48"/>
  <c r="J3150" i="48"/>
  <c r="J3149" i="48"/>
  <c r="J3148" i="48"/>
  <c r="J3147" i="48"/>
  <c r="J3146" i="48"/>
  <c r="J3145" i="48"/>
  <c r="J3144" i="48"/>
  <c r="J3143" i="48"/>
  <c r="J3142" i="48"/>
  <c r="J3141" i="48"/>
  <c r="J3140" i="48"/>
  <c r="J3139" i="48"/>
  <c r="J3138" i="48"/>
  <c r="J3137" i="48"/>
  <c r="J3136" i="48"/>
  <c r="J3135" i="48"/>
  <c r="J3134" i="48"/>
  <c r="J3133" i="48"/>
  <c r="J3132" i="48"/>
  <c r="J3131" i="48"/>
  <c r="J3130" i="48"/>
  <c r="J3129" i="48"/>
  <c r="J3128" i="48"/>
  <c r="J3127" i="48"/>
  <c r="J3126" i="48"/>
  <c r="J3125" i="48"/>
  <c r="J3124" i="48"/>
  <c r="J3123" i="48"/>
  <c r="J3122" i="48"/>
  <c r="J3121" i="48"/>
  <c r="J3120" i="48"/>
  <c r="J3119" i="48"/>
  <c r="J3118" i="48"/>
  <c r="J3117" i="48"/>
  <c r="J3116" i="48"/>
  <c r="J3115" i="48"/>
  <c r="J3114" i="48"/>
  <c r="J3113" i="48"/>
  <c r="J3112" i="48"/>
  <c r="J3111" i="48"/>
  <c r="J3110" i="48"/>
  <c r="J3109" i="48"/>
  <c r="J3108" i="48"/>
  <c r="J3107" i="48"/>
  <c r="J3106" i="48"/>
  <c r="J3105" i="48"/>
  <c r="J3104" i="48"/>
  <c r="J3103" i="48"/>
  <c r="J3102" i="48"/>
  <c r="J3101" i="48"/>
  <c r="J3100" i="48"/>
  <c r="J3099" i="48"/>
  <c r="J3098" i="48"/>
  <c r="J3097" i="48"/>
  <c r="J3096" i="48"/>
  <c r="J3095" i="48"/>
  <c r="J3094" i="48"/>
  <c r="J3093" i="48"/>
  <c r="J3092" i="48"/>
  <c r="J3091" i="48"/>
  <c r="J3090" i="48"/>
  <c r="J3089" i="48"/>
  <c r="J3088" i="48"/>
  <c r="J3087" i="48"/>
  <c r="J3086" i="48"/>
  <c r="J3085" i="48"/>
  <c r="J3084" i="48"/>
  <c r="J3083" i="48"/>
  <c r="J3082" i="48"/>
  <c r="J3081" i="48"/>
  <c r="J3080" i="48"/>
  <c r="J3079" i="48"/>
  <c r="J3078" i="48"/>
  <c r="J3077" i="48"/>
  <c r="J1731" i="48"/>
  <c r="J1730" i="48"/>
  <c r="J1729" i="48"/>
  <c r="J1728" i="48"/>
  <c r="J1727" i="48"/>
  <c r="J1726" i="48"/>
  <c r="J1725" i="48"/>
  <c r="J1724" i="48"/>
  <c r="J1723" i="48"/>
  <c r="J1722" i="48"/>
  <c r="J1721" i="48"/>
  <c r="J1720" i="48"/>
  <c r="J1719" i="48"/>
  <c r="J1718" i="48"/>
  <c r="J1717" i="48"/>
  <c r="J1716" i="48"/>
  <c r="J1715" i="48"/>
  <c r="J1714" i="48"/>
  <c r="J1713" i="48"/>
  <c r="J1712" i="48"/>
  <c r="J1711" i="48"/>
  <c r="J1710" i="48"/>
  <c r="J1709" i="48"/>
  <c r="J1708" i="48"/>
  <c r="J1707" i="48"/>
  <c r="J1706" i="48"/>
  <c r="J1705" i="48"/>
  <c r="J1704" i="48"/>
  <c r="J1703" i="48"/>
  <c r="J1702" i="48"/>
  <c r="J1701" i="48"/>
  <c r="J1700" i="48"/>
  <c r="J1699" i="48"/>
  <c r="J1698" i="48"/>
  <c r="J1697" i="48"/>
  <c r="J1696" i="48"/>
  <c r="J1695" i="48"/>
  <c r="J1694" i="48"/>
  <c r="J1693" i="48"/>
  <c r="J1692" i="48"/>
  <c r="J1691" i="48"/>
  <c r="J1690" i="48"/>
  <c r="J1689" i="48"/>
  <c r="J1688" i="48"/>
  <c r="J1687" i="48"/>
  <c r="J1686" i="48"/>
  <c r="J1685" i="48"/>
  <c r="J1684" i="48"/>
  <c r="J579" i="48"/>
  <c r="J578" i="48"/>
  <c r="J577" i="48"/>
  <c r="J576" i="48"/>
  <c r="J575" i="48"/>
  <c r="J574" i="48"/>
  <c r="J573" i="48"/>
  <c r="J572" i="48"/>
  <c r="J571" i="48"/>
  <c r="J570" i="48"/>
  <c r="J569" i="48"/>
  <c r="J568" i="48"/>
  <c r="J567" i="48"/>
  <c r="J566" i="48"/>
  <c r="J565" i="48"/>
  <c r="J564" i="48"/>
  <c r="J563" i="48"/>
  <c r="J562" i="48"/>
  <c r="J561" i="48"/>
  <c r="J560" i="48"/>
  <c r="J559" i="48"/>
  <c r="J558" i="48"/>
  <c r="J557" i="48"/>
  <c r="J556" i="48"/>
  <c r="J555" i="48"/>
  <c r="J554" i="48"/>
  <c r="J553" i="48"/>
  <c r="J552" i="48"/>
  <c r="J551" i="48"/>
  <c r="J550" i="48"/>
  <c r="J549" i="48"/>
  <c r="J548" i="48"/>
  <c r="J547" i="48"/>
  <c r="J546" i="48"/>
  <c r="J545" i="48"/>
  <c r="J544" i="48"/>
  <c r="J543" i="48"/>
  <c r="J542" i="48"/>
  <c r="J541" i="48"/>
  <c r="J540" i="48"/>
  <c r="J539" i="48"/>
  <c r="J538" i="48"/>
  <c r="J537" i="48"/>
  <c r="J536" i="48"/>
  <c r="J535" i="48"/>
  <c r="J534" i="48"/>
  <c r="J533" i="48"/>
  <c r="J532" i="48"/>
  <c r="J531" i="48"/>
  <c r="J530" i="48"/>
  <c r="J529" i="48"/>
  <c r="J528" i="48"/>
  <c r="J527" i="48"/>
  <c r="J526" i="48"/>
  <c r="J525" i="48"/>
  <c r="J524" i="48"/>
  <c r="J523" i="48"/>
  <c r="J522" i="48"/>
  <c r="J521" i="48"/>
  <c r="J520" i="48"/>
  <c r="J519" i="48"/>
  <c r="J518" i="48"/>
  <c r="J517" i="48"/>
  <c r="J516" i="48"/>
  <c r="J515" i="48"/>
  <c r="J514" i="48"/>
  <c r="J513" i="48"/>
  <c r="J512" i="48"/>
  <c r="J511" i="48"/>
  <c r="J510" i="48"/>
  <c r="J509" i="48"/>
  <c r="J508" i="48"/>
  <c r="J507" i="48"/>
  <c r="J506" i="48"/>
  <c r="J505" i="48"/>
  <c r="J504" i="48"/>
  <c r="J503" i="48"/>
  <c r="J502" i="48"/>
  <c r="J501" i="48"/>
  <c r="J500" i="48"/>
  <c r="J499" i="48"/>
  <c r="J498" i="48"/>
  <c r="J497" i="48"/>
  <c r="J496" i="48"/>
  <c r="J495" i="48"/>
  <c r="J494" i="48"/>
  <c r="J493" i="48"/>
  <c r="J492" i="48"/>
  <c r="J491" i="48"/>
  <c r="J490" i="48"/>
  <c r="J489" i="48"/>
  <c r="J488" i="48"/>
  <c r="J487" i="48"/>
  <c r="J486" i="48"/>
  <c r="J485" i="48"/>
  <c r="J484" i="48"/>
  <c r="J483" i="48"/>
  <c r="J482" i="48"/>
  <c r="J481" i="48"/>
  <c r="J480" i="48"/>
  <c r="J479" i="48"/>
  <c r="J478" i="48"/>
  <c r="J477" i="48"/>
  <c r="J476" i="48"/>
  <c r="J475" i="48"/>
  <c r="J474" i="48"/>
  <c r="J473" i="48"/>
  <c r="J472" i="48"/>
  <c r="J471" i="48"/>
  <c r="J470" i="48"/>
  <c r="J469" i="48"/>
  <c r="J468" i="48"/>
  <c r="J467" i="48"/>
  <c r="J466" i="48"/>
  <c r="J465" i="48"/>
  <c r="J464" i="48"/>
  <c r="J463" i="48"/>
  <c r="J462" i="48"/>
  <c r="J461" i="48"/>
  <c r="J460" i="48"/>
  <c r="J459" i="48"/>
  <c r="J458" i="48"/>
  <c r="J457" i="48"/>
  <c r="J456" i="48"/>
  <c r="J455" i="48"/>
  <c r="J454" i="48"/>
  <c r="J453" i="48"/>
  <c r="J452" i="48"/>
  <c r="J451" i="48"/>
  <c r="J450" i="48"/>
  <c r="J449" i="48"/>
  <c r="J448" i="48"/>
  <c r="J447" i="48"/>
  <c r="J446" i="48"/>
  <c r="J445" i="48"/>
  <c r="J444" i="48"/>
  <c r="J443" i="48"/>
  <c r="J442" i="48"/>
  <c r="J441" i="48"/>
  <c r="J440" i="48"/>
  <c r="J439" i="48"/>
  <c r="J438" i="48"/>
  <c r="J437" i="48"/>
  <c r="J436" i="48"/>
  <c r="J3076" i="48"/>
  <c r="J3075" i="48"/>
  <c r="J3074" i="48"/>
  <c r="J3073" i="48"/>
  <c r="J3072" i="48"/>
  <c r="J3071" i="48"/>
  <c r="J3070" i="48"/>
  <c r="J3069" i="48"/>
  <c r="J3068" i="48"/>
  <c r="J3067" i="48"/>
  <c r="J3066" i="48"/>
  <c r="J3065" i="48"/>
  <c r="J3064" i="48"/>
  <c r="J3063" i="48"/>
  <c r="J3062" i="48"/>
  <c r="J3061" i="48"/>
  <c r="J3060" i="48"/>
  <c r="J3059" i="48"/>
  <c r="J3058" i="48"/>
  <c r="J3057" i="48"/>
  <c r="J3056" i="48"/>
  <c r="J3055" i="48"/>
  <c r="J3054" i="48"/>
  <c r="J3053" i="48"/>
  <c r="J3052" i="48"/>
  <c r="J3051" i="48"/>
  <c r="J3050" i="48"/>
  <c r="J3049" i="48"/>
  <c r="J3048" i="48"/>
  <c r="J3047" i="48"/>
  <c r="J3046" i="48"/>
  <c r="J3045" i="48"/>
  <c r="J3044" i="48"/>
  <c r="J3043" i="48"/>
  <c r="J3042" i="48"/>
  <c r="J3041" i="48"/>
  <c r="J3040" i="48"/>
  <c r="J3039" i="48"/>
  <c r="J3038" i="48"/>
  <c r="J3037" i="48"/>
  <c r="J3036" i="48"/>
  <c r="J3035" i="48"/>
  <c r="J3034" i="48"/>
  <c r="J3033" i="48"/>
  <c r="J3032" i="48"/>
  <c r="J3031" i="48"/>
  <c r="J3030" i="48"/>
  <c r="J3029" i="48"/>
  <c r="J3028" i="48"/>
  <c r="J3027" i="48"/>
  <c r="J3026" i="48"/>
  <c r="J3025" i="48"/>
  <c r="J3024" i="48"/>
  <c r="J3023" i="48"/>
  <c r="J3022" i="48"/>
  <c r="J3021" i="48"/>
  <c r="J3020" i="48"/>
  <c r="J3019" i="48"/>
  <c r="J3018" i="48"/>
  <c r="J3017" i="48"/>
  <c r="J3016" i="48"/>
  <c r="J3015" i="48"/>
  <c r="J3014" i="48"/>
  <c r="J3013" i="48"/>
  <c r="J3012" i="48"/>
  <c r="J3011" i="48"/>
  <c r="J3010" i="48"/>
  <c r="J3009" i="48"/>
  <c r="J3008" i="48"/>
  <c r="J3007" i="48"/>
  <c r="J3006" i="48"/>
  <c r="J3005" i="48"/>
  <c r="J3004" i="48"/>
  <c r="J3003" i="48"/>
  <c r="J3002" i="48"/>
  <c r="J3001" i="48"/>
  <c r="J3000" i="48"/>
  <c r="J2999" i="48"/>
  <c r="J2998" i="48"/>
  <c r="J2997" i="48"/>
  <c r="J2996" i="48"/>
  <c r="J2995" i="48"/>
  <c r="J2994" i="48"/>
  <c r="J2993" i="48"/>
  <c r="J2992" i="48"/>
  <c r="J2991" i="48"/>
  <c r="J2990" i="48"/>
  <c r="J2989" i="48"/>
  <c r="J2988" i="48"/>
  <c r="J2987" i="48"/>
  <c r="J2986" i="48"/>
  <c r="J2985" i="48"/>
  <c r="J2984" i="48"/>
  <c r="J2983" i="48"/>
  <c r="J2982" i="48"/>
  <c r="J2981" i="48"/>
  <c r="J2980" i="48"/>
  <c r="J2979" i="48"/>
  <c r="J2978" i="48"/>
  <c r="J2977" i="48"/>
  <c r="J2976" i="48"/>
  <c r="J2975" i="48"/>
  <c r="J2974" i="48"/>
  <c r="J2973" i="48"/>
  <c r="J2972" i="48"/>
  <c r="J2971" i="48"/>
  <c r="J2970" i="48"/>
  <c r="J2969" i="48"/>
  <c r="J2968" i="48"/>
  <c r="J2967" i="48"/>
  <c r="J2966" i="48"/>
  <c r="J2965" i="48"/>
  <c r="J2964" i="48"/>
  <c r="J2963" i="48"/>
  <c r="J2962" i="48"/>
  <c r="J2961" i="48"/>
  <c r="J2960" i="48"/>
  <c r="J2959" i="48"/>
  <c r="J2958" i="48"/>
  <c r="J2957" i="48"/>
  <c r="J2956" i="48"/>
  <c r="J2955" i="48"/>
  <c r="J2954" i="48"/>
  <c r="J2953" i="48"/>
  <c r="J2952" i="48"/>
  <c r="J2951" i="48"/>
  <c r="J2950" i="48"/>
  <c r="J2949" i="48"/>
  <c r="J2948" i="48"/>
  <c r="J2947" i="48"/>
  <c r="J2946" i="48"/>
  <c r="J2945" i="48"/>
  <c r="J2944" i="48"/>
  <c r="J2943" i="48"/>
  <c r="J2942" i="48"/>
  <c r="J2941" i="48"/>
  <c r="J2940" i="48"/>
  <c r="J2939" i="48"/>
  <c r="J2938" i="48"/>
  <c r="J2937" i="48"/>
  <c r="J2936" i="48"/>
  <c r="J2935" i="48"/>
  <c r="J2934" i="48"/>
  <c r="J2933" i="48"/>
  <c r="J1683" i="48"/>
  <c r="J1682" i="48"/>
  <c r="J1681" i="48"/>
  <c r="J1680" i="48"/>
  <c r="J1679" i="48"/>
  <c r="J1678" i="48"/>
  <c r="J1677" i="48"/>
  <c r="J1676" i="48"/>
  <c r="J1675" i="48"/>
  <c r="J1674" i="48"/>
  <c r="J1673" i="48"/>
  <c r="J1672" i="48"/>
  <c r="J1671" i="48"/>
  <c r="J1670" i="48"/>
  <c r="J1669" i="48"/>
  <c r="J1668" i="48"/>
  <c r="J1667" i="48"/>
  <c r="J1666" i="48"/>
  <c r="J1665" i="48"/>
  <c r="J1664" i="48"/>
  <c r="J1663" i="48"/>
  <c r="J1662" i="48"/>
  <c r="J1661" i="48"/>
  <c r="J1660" i="48"/>
  <c r="J1659" i="48"/>
  <c r="J1658" i="48"/>
  <c r="J1657" i="48"/>
  <c r="J1656" i="48"/>
  <c r="J1655" i="48"/>
  <c r="J1654" i="48"/>
  <c r="J1653" i="48"/>
  <c r="J1652" i="48"/>
  <c r="J1651" i="48"/>
  <c r="J1650" i="48"/>
  <c r="J1649" i="48"/>
  <c r="J1648" i="48"/>
  <c r="J1647" i="48"/>
  <c r="J1646" i="48"/>
  <c r="J1645" i="48"/>
  <c r="J1644" i="48"/>
  <c r="J1643" i="48"/>
  <c r="J1642" i="48"/>
  <c r="J1641" i="48"/>
  <c r="J1640" i="48"/>
  <c r="J1639" i="48"/>
  <c r="J1638" i="48"/>
  <c r="J1637" i="48"/>
  <c r="J1636" i="48"/>
  <c r="J2932" i="48"/>
  <c r="J2931" i="48"/>
  <c r="J2930" i="48"/>
  <c r="J2929" i="48"/>
  <c r="J2928" i="48"/>
  <c r="J2927" i="48"/>
  <c r="J2926" i="48"/>
  <c r="J2925" i="48"/>
  <c r="J2924" i="48"/>
  <c r="J2923" i="48"/>
  <c r="J2922" i="48"/>
  <c r="J2921" i="48"/>
  <c r="J2920" i="48"/>
  <c r="J2919" i="48"/>
  <c r="J2918" i="48"/>
  <c r="J2917" i="48"/>
  <c r="J2916" i="48"/>
  <c r="J2915" i="48"/>
  <c r="J2914" i="48"/>
  <c r="J2913" i="48"/>
  <c r="J2912" i="48"/>
  <c r="J2911" i="48"/>
  <c r="J2910" i="48"/>
  <c r="J2909" i="48"/>
  <c r="J2908" i="48"/>
  <c r="J2907" i="48"/>
  <c r="J2906" i="48"/>
  <c r="J2905" i="48"/>
  <c r="J2904" i="48"/>
  <c r="J2903" i="48"/>
  <c r="J2902" i="48"/>
  <c r="J2901" i="48"/>
  <c r="J2900" i="48"/>
  <c r="J2899" i="48"/>
  <c r="J2898" i="48"/>
  <c r="J2897" i="48"/>
  <c r="J2896" i="48"/>
  <c r="J2895" i="48"/>
  <c r="J2894" i="48"/>
  <c r="J2893" i="48"/>
  <c r="J2892" i="48"/>
  <c r="J2891" i="48"/>
  <c r="J2890" i="48"/>
  <c r="J2889" i="48"/>
  <c r="J2888" i="48"/>
  <c r="J2887" i="48"/>
  <c r="J2886" i="48"/>
  <c r="J2885" i="48"/>
  <c r="J2884" i="48"/>
  <c r="J2883" i="48"/>
  <c r="J2882" i="48"/>
  <c r="J2881" i="48"/>
  <c r="J2880" i="48"/>
  <c r="J2879" i="48"/>
  <c r="J2878" i="48"/>
  <c r="J2877" i="48"/>
  <c r="J2876" i="48"/>
  <c r="J2875" i="48"/>
  <c r="J2874" i="48"/>
  <c r="J2873" i="48"/>
  <c r="J2872" i="48"/>
  <c r="J2871" i="48"/>
  <c r="J2870" i="48"/>
  <c r="J2869" i="48"/>
  <c r="J2868" i="48"/>
  <c r="J2867" i="48"/>
  <c r="J2866" i="48"/>
  <c r="J2865" i="48"/>
  <c r="J2864" i="48"/>
  <c r="J2863" i="48"/>
  <c r="J2862" i="48"/>
  <c r="J2861" i="48"/>
  <c r="J2860" i="48"/>
  <c r="J2859" i="48"/>
  <c r="J2858" i="48"/>
  <c r="J2857" i="48"/>
  <c r="J2856" i="48"/>
  <c r="J2855" i="48"/>
  <c r="J2854" i="48"/>
  <c r="J2853" i="48"/>
  <c r="J2852" i="48"/>
  <c r="J2851" i="48"/>
  <c r="J2850" i="48"/>
  <c r="J2849" i="48"/>
  <c r="J2848" i="48"/>
  <c r="J2847" i="48"/>
  <c r="J2846" i="48"/>
  <c r="J2845" i="48"/>
  <c r="J2844" i="48"/>
  <c r="J2843" i="48"/>
  <c r="J2842" i="48"/>
  <c r="J2841" i="48"/>
  <c r="J2840" i="48"/>
  <c r="J2839" i="48"/>
  <c r="J2838" i="48"/>
  <c r="J2837" i="48"/>
  <c r="J2836" i="48"/>
  <c r="J2835" i="48"/>
  <c r="J2834" i="48"/>
  <c r="J2833" i="48"/>
  <c r="J2832" i="48"/>
  <c r="J2831" i="48"/>
  <c r="J2830" i="48"/>
  <c r="J2829" i="48"/>
  <c r="J2828" i="48"/>
  <c r="J2827" i="48"/>
  <c r="J2826" i="48"/>
  <c r="J2825" i="48"/>
  <c r="J2824" i="48"/>
  <c r="J2823" i="48"/>
  <c r="J2822" i="48"/>
  <c r="J2821" i="48"/>
  <c r="J2820" i="48"/>
  <c r="J2819" i="48"/>
  <c r="J2818" i="48"/>
  <c r="J2817" i="48"/>
  <c r="J2816" i="48"/>
  <c r="J2815" i="48"/>
  <c r="J2814" i="48"/>
  <c r="J2813" i="48"/>
  <c r="J2812" i="48"/>
  <c r="J2811" i="48"/>
  <c r="J2810" i="48"/>
  <c r="J2809" i="48"/>
  <c r="J2808" i="48"/>
  <c r="J2807" i="48"/>
  <c r="J2806" i="48"/>
  <c r="J2805" i="48"/>
  <c r="J2804" i="48"/>
  <c r="J2803" i="48"/>
  <c r="J2802" i="48"/>
  <c r="J2801" i="48"/>
  <c r="J2800" i="48"/>
  <c r="J2799" i="48"/>
  <c r="J2798" i="48"/>
  <c r="J2797" i="48"/>
  <c r="J2796" i="48"/>
  <c r="J2795" i="48"/>
  <c r="J2794" i="48"/>
  <c r="J2793" i="48"/>
  <c r="J2792" i="48"/>
  <c r="J2791" i="48"/>
  <c r="J2790" i="48"/>
  <c r="J2789" i="48"/>
  <c r="J2788" i="48"/>
  <c r="J2787" i="48"/>
  <c r="J2786" i="48"/>
  <c r="J2785" i="48"/>
  <c r="J2784" i="48"/>
  <c r="J2783" i="48"/>
  <c r="J2782" i="48"/>
  <c r="J2781" i="48"/>
  <c r="J2780" i="48"/>
  <c r="J2779" i="48"/>
  <c r="J2778" i="48"/>
  <c r="J2777" i="48"/>
  <c r="J2776" i="48"/>
  <c r="J2775" i="48"/>
  <c r="J2774" i="48"/>
  <c r="J2773" i="48"/>
  <c r="J2772" i="48"/>
  <c r="J2771" i="48"/>
  <c r="J2770" i="48"/>
  <c r="J2769" i="48"/>
  <c r="J2768" i="48"/>
  <c r="J2767" i="48"/>
  <c r="J2766" i="48"/>
  <c r="J2765" i="48"/>
  <c r="J2764" i="48"/>
  <c r="J2763" i="48"/>
  <c r="J2762" i="48"/>
  <c r="J2761" i="48"/>
  <c r="J2760" i="48"/>
  <c r="J2759" i="48"/>
  <c r="J2758" i="48"/>
  <c r="J2757" i="48"/>
  <c r="J2756" i="48"/>
  <c r="J2755" i="48"/>
  <c r="J2754" i="48"/>
  <c r="J2753" i="48"/>
  <c r="J2752" i="48"/>
  <c r="J2751" i="48"/>
  <c r="J2750" i="48"/>
  <c r="J2749" i="48"/>
  <c r="J2748" i="48"/>
  <c r="J2747" i="48"/>
  <c r="J2746" i="48"/>
  <c r="J2745" i="48"/>
  <c r="J2744" i="48"/>
  <c r="J2743" i="48"/>
  <c r="J2742" i="48"/>
  <c r="J2741" i="48"/>
  <c r="J2740" i="48"/>
  <c r="J2739" i="48"/>
  <c r="J2738" i="48"/>
  <c r="J2737" i="48"/>
  <c r="J2736" i="48"/>
  <c r="J2735" i="48"/>
  <c r="J2734" i="48"/>
  <c r="J2733" i="48"/>
  <c r="J2732" i="48"/>
  <c r="J2731" i="48"/>
  <c r="J2730" i="48"/>
  <c r="J2729" i="48"/>
  <c r="J2728" i="48"/>
  <c r="J2727" i="48"/>
  <c r="J2726" i="48"/>
  <c r="J2725" i="48"/>
  <c r="J2724" i="48"/>
  <c r="J2723" i="48"/>
  <c r="J2722" i="48"/>
  <c r="J2721" i="48"/>
  <c r="J2720" i="48"/>
  <c r="J2719" i="48"/>
  <c r="J2718" i="48"/>
  <c r="J2717" i="48"/>
  <c r="J2716" i="48"/>
  <c r="J2715" i="48"/>
  <c r="J2714" i="48"/>
  <c r="J2713" i="48"/>
  <c r="J2712" i="48"/>
  <c r="J2711" i="48"/>
  <c r="J2710" i="48"/>
  <c r="J2709" i="48"/>
  <c r="J2708" i="48"/>
  <c r="J2707" i="48"/>
  <c r="J2706" i="48"/>
  <c r="J2705" i="48"/>
  <c r="J2704" i="48"/>
  <c r="J2703" i="48"/>
  <c r="J2702" i="48"/>
  <c r="J2701" i="48"/>
  <c r="J2700" i="48"/>
  <c r="J2699" i="48"/>
  <c r="J2698" i="48"/>
  <c r="J2697" i="48"/>
  <c r="J2696" i="48"/>
  <c r="J2695" i="48"/>
  <c r="J2694" i="48"/>
  <c r="J2693" i="48"/>
  <c r="J2692" i="48"/>
  <c r="J2691" i="48"/>
  <c r="J2690" i="48"/>
  <c r="J2689" i="48"/>
  <c r="J2688" i="48"/>
  <c r="J2687" i="48"/>
  <c r="J2686" i="48"/>
  <c r="J2685" i="48"/>
  <c r="J2684" i="48"/>
  <c r="J2683" i="48"/>
  <c r="J2682" i="48"/>
  <c r="J2681" i="48"/>
  <c r="J2680" i="48"/>
  <c r="J2679" i="48"/>
  <c r="J2678" i="48"/>
  <c r="J2677" i="48"/>
  <c r="J2676" i="48"/>
  <c r="J2675" i="48"/>
  <c r="J2674" i="48"/>
  <c r="J2673" i="48"/>
  <c r="J2672" i="48"/>
  <c r="J2671" i="48"/>
  <c r="J2670" i="48"/>
  <c r="J2669" i="48"/>
  <c r="J2668" i="48"/>
  <c r="J2667" i="48"/>
  <c r="J2666" i="48"/>
  <c r="J2665" i="48"/>
  <c r="J2664" i="48"/>
  <c r="J2663" i="48"/>
  <c r="J2662" i="48"/>
  <c r="J2661" i="48"/>
  <c r="J2660" i="48"/>
  <c r="J2659" i="48"/>
  <c r="J2658" i="48"/>
  <c r="J2657" i="48"/>
  <c r="J2656" i="48"/>
  <c r="J2655" i="48"/>
  <c r="J2654" i="48"/>
  <c r="J2653" i="48"/>
  <c r="J2652" i="48"/>
  <c r="J2651" i="48"/>
  <c r="J2650" i="48"/>
  <c r="J2649" i="48"/>
  <c r="J2648" i="48"/>
  <c r="J2647" i="48"/>
  <c r="J2646" i="48"/>
  <c r="J2645" i="48"/>
  <c r="J2644" i="48"/>
  <c r="J2643" i="48"/>
  <c r="J2642" i="48"/>
  <c r="J2641" i="48"/>
  <c r="J2640" i="48"/>
  <c r="J2639" i="48"/>
  <c r="J2638" i="48"/>
  <c r="J2637" i="48"/>
  <c r="J2636" i="48"/>
  <c r="J2635" i="48"/>
  <c r="J2634" i="48"/>
  <c r="J2633" i="48"/>
  <c r="J2632" i="48"/>
  <c r="J2631" i="48"/>
  <c r="J2630" i="48"/>
  <c r="J2629" i="48"/>
  <c r="J2628" i="48"/>
  <c r="J2627" i="48"/>
  <c r="J2626" i="48"/>
  <c r="J2625" i="48"/>
  <c r="J2624" i="48"/>
  <c r="J2623" i="48"/>
  <c r="J2622" i="48"/>
  <c r="J2621" i="48"/>
  <c r="J2620" i="48"/>
  <c r="J2619" i="48"/>
  <c r="J2618" i="48"/>
  <c r="J2617" i="48"/>
  <c r="J2616" i="48"/>
  <c r="J2615" i="48"/>
  <c r="J2614" i="48"/>
  <c r="J2613" i="48"/>
  <c r="J2612" i="48"/>
  <c r="J2611" i="48"/>
  <c r="J2610" i="48"/>
  <c r="J2609" i="48"/>
  <c r="J2608" i="48"/>
  <c r="J2607" i="48"/>
  <c r="J2606" i="48"/>
  <c r="J2605" i="48"/>
  <c r="J2604" i="48"/>
  <c r="J2603" i="48"/>
  <c r="J2602" i="48"/>
  <c r="J2601" i="48"/>
  <c r="J2600" i="48"/>
  <c r="J2599" i="48"/>
  <c r="J2598" i="48"/>
  <c r="J2597" i="48"/>
  <c r="J2596" i="48"/>
  <c r="J2595" i="48"/>
  <c r="J2594" i="48"/>
  <c r="J2593" i="48"/>
  <c r="J2592" i="48"/>
  <c r="J2591" i="48"/>
  <c r="J2590" i="48"/>
  <c r="J2589" i="48"/>
  <c r="J2588" i="48"/>
  <c r="J2587" i="48"/>
  <c r="J2586" i="48"/>
  <c r="J2585" i="48"/>
  <c r="J2584" i="48"/>
  <c r="J2583" i="48"/>
  <c r="J2582" i="48"/>
  <c r="J2581" i="48"/>
  <c r="J2580" i="48"/>
  <c r="J2579" i="48"/>
  <c r="J2578" i="48"/>
  <c r="J2577" i="48"/>
  <c r="J2576" i="48"/>
  <c r="J2575" i="48"/>
  <c r="J2574" i="48"/>
  <c r="J2573" i="48"/>
  <c r="J2572" i="48"/>
  <c r="J2571" i="48"/>
  <c r="J2570" i="48"/>
  <c r="J2569" i="48"/>
  <c r="J2568" i="48"/>
  <c r="J2567" i="48"/>
  <c r="J2566" i="48"/>
  <c r="J2565" i="48"/>
  <c r="J2564" i="48"/>
  <c r="J2563" i="48"/>
  <c r="J2562" i="48"/>
  <c r="J2561" i="48"/>
  <c r="J2560" i="48"/>
  <c r="J2559" i="48"/>
  <c r="J2558" i="48"/>
  <c r="J2557" i="48"/>
  <c r="J2556" i="48"/>
  <c r="J2555" i="48"/>
  <c r="J2554" i="48"/>
  <c r="J2553" i="48"/>
  <c r="J2552" i="48"/>
  <c r="J2551" i="48"/>
  <c r="J2550" i="48"/>
  <c r="J2549" i="48"/>
  <c r="J2548" i="48"/>
  <c r="J2547" i="48"/>
  <c r="J2546" i="48"/>
  <c r="J2545" i="48"/>
  <c r="J2544" i="48"/>
  <c r="J2543" i="48"/>
  <c r="J2542" i="48"/>
  <c r="J2541" i="48"/>
  <c r="J2540" i="48"/>
  <c r="J2539" i="48"/>
  <c r="J2538" i="48"/>
  <c r="J2537" i="48"/>
  <c r="J2536" i="48"/>
  <c r="J2535" i="48"/>
  <c r="J2534" i="48"/>
  <c r="J2533" i="48"/>
  <c r="J2532" i="48"/>
  <c r="J2531" i="48"/>
  <c r="J2530" i="48"/>
  <c r="J2529" i="48"/>
  <c r="J2528" i="48"/>
  <c r="J2527" i="48"/>
  <c r="J2526" i="48"/>
  <c r="J2525" i="48"/>
  <c r="J2524" i="48"/>
  <c r="J2523" i="48"/>
  <c r="J2522" i="48"/>
  <c r="J2521" i="48"/>
  <c r="J2520" i="48"/>
  <c r="J2519" i="48"/>
  <c r="J2518" i="48"/>
  <c r="J2517" i="48"/>
  <c r="J2516" i="48"/>
  <c r="J2515" i="48"/>
  <c r="J2514" i="48"/>
  <c r="J2513" i="48"/>
  <c r="J2512" i="48"/>
  <c r="J2511" i="48"/>
  <c r="J2510" i="48"/>
  <c r="J2509" i="48"/>
  <c r="J2508" i="48"/>
  <c r="J2507" i="48"/>
  <c r="J2506" i="48"/>
  <c r="J2505" i="48"/>
  <c r="J2504" i="48"/>
  <c r="J2503" i="48"/>
  <c r="J2502" i="48"/>
  <c r="J2501" i="48"/>
  <c r="J2500" i="48"/>
  <c r="J2499" i="48"/>
  <c r="J2498" i="48"/>
  <c r="J2497" i="48"/>
  <c r="J2496" i="48"/>
  <c r="J2495" i="48"/>
  <c r="J2494" i="48"/>
  <c r="J2493" i="48"/>
  <c r="J2492" i="48"/>
  <c r="J2491" i="48"/>
  <c r="J2490" i="48"/>
  <c r="J2489" i="48"/>
  <c r="J2488" i="48"/>
  <c r="J2487" i="48"/>
  <c r="J2486" i="48"/>
  <c r="J2485" i="48"/>
  <c r="J2484" i="48"/>
  <c r="J2483" i="48"/>
  <c r="J2482" i="48"/>
  <c r="J2481" i="48"/>
  <c r="J2480" i="48"/>
  <c r="J2479" i="48"/>
  <c r="J2478" i="48"/>
  <c r="J2477" i="48"/>
  <c r="J2476" i="48"/>
  <c r="J2475" i="48"/>
  <c r="J2474" i="48"/>
  <c r="J2473" i="48"/>
  <c r="J2472" i="48"/>
  <c r="J2471" i="48"/>
  <c r="J2470" i="48"/>
  <c r="J2469" i="48"/>
  <c r="J2468" i="48"/>
  <c r="J2467" i="48"/>
  <c r="J2466" i="48"/>
  <c r="J2465" i="48"/>
  <c r="J2464" i="48"/>
  <c r="J2463" i="48"/>
  <c r="J2462" i="48"/>
  <c r="J2461" i="48"/>
  <c r="J2460" i="48"/>
  <c r="J2459" i="48"/>
  <c r="J2458" i="48"/>
  <c r="J2457" i="48"/>
  <c r="J2456" i="48"/>
  <c r="J2455" i="48"/>
  <c r="J2454" i="48"/>
  <c r="J2453" i="48"/>
  <c r="J2452" i="48"/>
  <c r="J2451" i="48"/>
  <c r="J2450" i="48"/>
  <c r="J2449" i="48"/>
  <c r="J2448" i="48"/>
  <c r="J2447" i="48"/>
  <c r="J2446" i="48"/>
  <c r="J2445" i="48"/>
  <c r="J2444" i="48"/>
  <c r="J2443" i="48"/>
  <c r="J2442" i="48"/>
  <c r="J2441" i="48"/>
  <c r="J2440" i="48"/>
  <c r="J2439" i="48"/>
  <c r="J2438" i="48"/>
  <c r="J2437" i="48"/>
  <c r="J2436" i="48"/>
  <c r="J2435" i="48"/>
  <c r="J2434" i="48"/>
  <c r="J2433" i="48"/>
  <c r="J2432" i="48"/>
  <c r="J2431" i="48"/>
  <c r="J2430" i="48"/>
  <c r="J2429" i="48"/>
  <c r="J2428" i="48"/>
  <c r="J2427" i="48"/>
  <c r="J2426" i="48"/>
  <c r="J2425" i="48"/>
  <c r="J2424" i="48"/>
  <c r="J2423" i="48"/>
  <c r="J2422" i="48"/>
  <c r="J2421" i="48"/>
  <c r="J2420" i="48"/>
  <c r="J2419" i="48"/>
  <c r="J2418" i="48"/>
  <c r="J2417" i="48"/>
  <c r="J2416" i="48"/>
  <c r="J2415" i="48"/>
  <c r="J2414" i="48"/>
  <c r="J2413" i="48"/>
  <c r="J2412" i="48"/>
  <c r="J2411" i="48"/>
  <c r="J2410" i="48"/>
  <c r="J2409" i="48"/>
  <c r="J2408" i="48"/>
  <c r="J2407" i="48"/>
  <c r="J2406" i="48"/>
  <c r="J2405" i="48"/>
  <c r="J2404" i="48"/>
  <c r="J1635" i="48"/>
  <c r="J1634" i="48"/>
  <c r="J1633" i="48"/>
  <c r="J1632" i="48"/>
  <c r="J1631" i="48"/>
  <c r="J1630" i="48"/>
  <c r="J1629" i="48"/>
  <c r="J1628" i="48"/>
  <c r="J1627" i="48"/>
  <c r="J1626" i="48"/>
  <c r="J1625" i="48"/>
  <c r="J1624" i="48"/>
  <c r="J1623" i="48"/>
  <c r="J1622" i="48"/>
  <c r="J1621" i="48"/>
  <c r="J1620" i="48"/>
  <c r="J1619" i="48"/>
  <c r="J1618" i="48"/>
  <c r="J1617" i="48"/>
  <c r="J1616" i="48"/>
  <c r="J1615" i="48"/>
  <c r="J1614" i="48"/>
  <c r="J1613" i="48"/>
  <c r="J1612" i="48"/>
  <c r="J1611" i="48"/>
  <c r="J1610" i="48"/>
  <c r="J1609" i="48"/>
  <c r="J1608" i="48"/>
  <c r="J1607" i="48"/>
  <c r="J1606" i="48"/>
  <c r="J1605" i="48"/>
  <c r="J1604" i="48"/>
  <c r="J1603" i="48"/>
  <c r="J1602" i="48"/>
  <c r="J1601" i="48"/>
  <c r="J1600" i="48"/>
  <c r="J1599" i="48"/>
  <c r="J1598" i="48"/>
  <c r="J1597" i="48"/>
  <c r="J1596" i="48"/>
  <c r="J1595" i="48"/>
  <c r="J1594" i="48"/>
  <c r="J1593" i="48"/>
  <c r="J1592" i="48"/>
  <c r="J1591" i="48"/>
  <c r="J1590" i="48"/>
  <c r="J1589" i="48"/>
  <c r="J1588" i="48"/>
  <c r="J435" i="48"/>
  <c r="J434" i="48"/>
  <c r="J433" i="48"/>
  <c r="J432" i="48"/>
  <c r="J431" i="48"/>
  <c r="J430" i="48"/>
  <c r="J429" i="48"/>
  <c r="J428" i="48"/>
  <c r="J427" i="48"/>
  <c r="J426" i="48"/>
  <c r="J425" i="48"/>
  <c r="J424" i="48"/>
  <c r="J423" i="48"/>
  <c r="J422" i="48"/>
  <c r="J421" i="48"/>
  <c r="J420" i="48"/>
  <c r="J419" i="48"/>
  <c r="J418" i="48"/>
  <c r="J417" i="48"/>
  <c r="J416" i="48"/>
  <c r="J415" i="48"/>
  <c r="J414" i="48"/>
  <c r="J413" i="48"/>
  <c r="J412" i="48"/>
  <c r="J411" i="48"/>
  <c r="J410" i="48"/>
  <c r="J409" i="48"/>
  <c r="J408" i="48"/>
  <c r="J407" i="48"/>
  <c r="J406" i="48"/>
  <c r="J405" i="48"/>
  <c r="J404" i="48"/>
  <c r="J403" i="48"/>
  <c r="J402" i="48"/>
  <c r="J401" i="48"/>
  <c r="J400" i="48"/>
  <c r="J399" i="48"/>
  <c r="J398" i="48"/>
  <c r="J397" i="48"/>
  <c r="J396" i="48"/>
  <c r="J395" i="48"/>
  <c r="J394" i="48"/>
  <c r="J393" i="48"/>
  <c r="J392" i="48"/>
  <c r="J391" i="48"/>
  <c r="J390" i="48"/>
  <c r="J389" i="48"/>
  <c r="J388" i="48"/>
  <c r="J387" i="48"/>
  <c r="J386" i="48"/>
  <c r="J385" i="48"/>
  <c r="J384" i="48"/>
  <c r="J383" i="48"/>
  <c r="J382" i="48"/>
  <c r="J381" i="48"/>
  <c r="J380" i="48"/>
  <c r="J379" i="48"/>
  <c r="J378" i="48"/>
  <c r="J377" i="48"/>
  <c r="J376" i="48"/>
  <c r="J375" i="48"/>
  <c r="J374" i="48"/>
  <c r="J373" i="48"/>
  <c r="J372" i="48"/>
  <c r="J371" i="48"/>
  <c r="J370" i="48"/>
  <c r="J369" i="48"/>
  <c r="J368" i="48"/>
  <c r="J367" i="48"/>
  <c r="J366" i="48"/>
  <c r="J365" i="48"/>
  <c r="J364" i="48"/>
  <c r="J363" i="48"/>
  <c r="J362" i="48"/>
  <c r="J361" i="48"/>
  <c r="J360" i="48"/>
  <c r="J359" i="48"/>
  <c r="J358" i="48"/>
  <c r="J357" i="48"/>
  <c r="J356" i="48"/>
  <c r="J355" i="48"/>
  <c r="J354" i="48"/>
  <c r="J353" i="48"/>
  <c r="J352" i="48"/>
  <c r="J351" i="48"/>
  <c r="J350" i="48"/>
  <c r="J349" i="48"/>
  <c r="J348" i="48"/>
  <c r="J347" i="48"/>
  <c r="J346" i="48"/>
  <c r="J345" i="48"/>
  <c r="J344" i="48"/>
  <c r="J343" i="48"/>
  <c r="J342" i="48"/>
  <c r="J341" i="48"/>
  <c r="J340" i="48"/>
  <c r="J339" i="48"/>
  <c r="J338" i="48"/>
  <c r="J337" i="48"/>
  <c r="J336" i="48"/>
  <c r="J335" i="48"/>
  <c r="J334" i="48"/>
  <c r="J333" i="48"/>
  <c r="J332" i="48"/>
  <c r="J331" i="48"/>
  <c r="J330" i="48"/>
  <c r="J329" i="48"/>
  <c r="J328" i="48"/>
  <c r="J327" i="48"/>
  <c r="J326" i="48"/>
  <c r="J325" i="48"/>
  <c r="J324" i="48"/>
  <c r="J323" i="48"/>
  <c r="J322" i="48"/>
  <c r="J321" i="48"/>
  <c r="J320" i="48"/>
  <c r="J319" i="48"/>
  <c r="J318" i="48"/>
  <c r="J317" i="48"/>
  <c r="J316" i="48"/>
  <c r="J315" i="48"/>
  <c r="J314" i="48"/>
  <c r="J313" i="48"/>
  <c r="J312" i="48"/>
  <c r="J311" i="48"/>
  <c r="J310" i="48"/>
  <c r="J309" i="48"/>
  <c r="J308" i="48"/>
  <c r="J307" i="48"/>
  <c r="J306" i="48"/>
  <c r="J305" i="48"/>
  <c r="J304" i="48"/>
  <c r="J303" i="48"/>
  <c r="J302" i="48"/>
  <c r="J301" i="48"/>
  <c r="J300" i="48"/>
  <c r="J299" i="48"/>
  <c r="J298" i="48"/>
  <c r="J297" i="48"/>
  <c r="J296" i="48"/>
  <c r="J295" i="48"/>
  <c r="J294" i="48"/>
  <c r="J293" i="48"/>
  <c r="J292" i="48"/>
  <c r="J2403" i="48"/>
  <c r="J2402" i="48"/>
  <c r="J2401" i="48"/>
  <c r="J2400" i="48"/>
  <c r="J2399" i="48"/>
  <c r="J2398" i="48"/>
  <c r="J2397" i="48"/>
  <c r="J2396" i="48"/>
  <c r="J2395" i="48"/>
  <c r="J2394" i="48"/>
  <c r="J2393" i="48"/>
  <c r="J2392" i="48"/>
  <c r="J2391" i="48"/>
  <c r="J2390" i="48"/>
  <c r="J2389" i="48"/>
  <c r="J2388" i="48"/>
  <c r="J2387" i="48"/>
  <c r="J2386" i="48"/>
  <c r="J2385" i="48"/>
  <c r="J2384" i="48"/>
  <c r="J2383" i="48"/>
  <c r="J2382" i="48"/>
  <c r="J2381" i="48"/>
  <c r="J2380" i="48"/>
  <c r="J2379" i="48"/>
  <c r="J2378" i="48"/>
  <c r="J2377" i="48"/>
  <c r="J2376" i="48"/>
  <c r="J2375" i="48"/>
  <c r="J2374" i="48"/>
  <c r="J2373" i="48"/>
  <c r="J2372" i="48"/>
  <c r="J2371" i="48"/>
  <c r="J2370" i="48"/>
  <c r="J2369" i="48"/>
  <c r="J2368" i="48"/>
  <c r="J2367" i="48"/>
  <c r="J2366" i="48"/>
  <c r="J2365" i="48"/>
  <c r="J2364" i="48"/>
  <c r="J2363" i="48"/>
  <c r="J2362" i="48"/>
  <c r="J2361" i="48"/>
  <c r="J2360" i="48"/>
  <c r="J2359" i="48"/>
  <c r="J2358" i="48"/>
  <c r="J2357" i="48"/>
  <c r="J2356" i="48"/>
  <c r="J2355" i="48"/>
  <c r="J2354" i="48"/>
  <c r="J2353" i="48"/>
  <c r="J2352" i="48"/>
  <c r="J2351" i="48"/>
  <c r="J2350" i="48"/>
  <c r="J2349" i="48"/>
  <c r="J2348" i="48"/>
  <c r="J2347" i="48"/>
  <c r="J2346" i="48"/>
  <c r="J2345" i="48"/>
  <c r="J2344" i="48"/>
  <c r="J2343" i="48"/>
  <c r="J2342" i="48"/>
  <c r="J2341" i="48"/>
  <c r="J2340" i="48"/>
  <c r="J2339" i="48"/>
  <c r="J2338" i="48"/>
  <c r="J2337" i="48"/>
  <c r="J2336" i="48"/>
  <c r="J2335" i="48"/>
  <c r="J2334" i="48"/>
  <c r="J2333" i="48"/>
  <c r="J2332" i="48"/>
  <c r="J2331" i="48"/>
  <c r="J2330" i="48"/>
  <c r="J2329" i="48"/>
  <c r="J2328" i="48"/>
  <c r="J2327" i="48"/>
  <c r="J2326" i="48"/>
  <c r="J2325" i="48"/>
  <c r="J2324" i="48"/>
  <c r="J2323" i="48"/>
  <c r="J2322" i="48"/>
  <c r="J2321" i="48"/>
  <c r="J2320" i="48"/>
  <c r="J2319" i="48"/>
  <c r="J2318" i="48"/>
  <c r="J2317" i="48"/>
  <c r="J2316" i="48"/>
  <c r="J2315" i="48"/>
  <c r="J2314" i="48"/>
  <c r="J2313" i="48"/>
  <c r="J2312" i="48"/>
  <c r="J2311" i="48"/>
  <c r="J2310" i="48"/>
  <c r="J2309" i="48"/>
  <c r="J2308" i="48"/>
  <c r="J2307" i="48"/>
  <c r="J2306" i="48"/>
  <c r="J2305" i="48"/>
  <c r="J2304" i="48"/>
  <c r="J2303" i="48"/>
  <c r="J2302" i="48"/>
  <c r="J2301" i="48"/>
  <c r="J2300" i="48"/>
  <c r="J2299" i="48"/>
  <c r="J2298" i="48"/>
  <c r="J2297" i="48"/>
  <c r="J2296" i="48"/>
  <c r="J2295" i="48"/>
  <c r="J2294" i="48"/>
  <c r="J2293" i="48"/>
  <c r="J2292" i="48"/>
  <c r="J2291" i="48"/>
  <c r="J2290" i="48"/>
  <c r="J2289" i="48"/>
  <c r="J2288" i="48"/>
  <c r="J2287" i="48"/>
  <c r="J2286" i="48"/>
  <c r="J2285" i="48"/>
  <c r="J2284" i="48"/>
  <c r="J2283" i="48"/>
  <c r="J2282" i="48"/>
  <c r="J2281" i="48"/>
  <c r="J2280" i="48"/>
  <c r="J2279" i="48"/>
  <c r="J2278" i="48"/>
  <c r="J2277" i="48"/>
  <c r="J2276" i="48"/>
  <c r="J2275" i="48"/>
  <c r="J2274" i="48"/>
  <c r="J2273" i="48"/>
  <c r="J2272" i="48"/>
  <c r="J2271" i="48"/>
  <c r="J2270" i="48"/>
  <c r="J2269" i="48"/>
  <c r="J2268" i="48"/>
  <c r="J2267" i="48"/>
  <c r="J2266" i="48"/>
  <c r="J2265" i="48"/>
  <c r="J2264" i="48"/>
  <c r="J2263" i="48"/>
  <c r="J2262" i="48"/>
  <c r="J2261" i="48"/>
  <c r="J2260" i="48"/>
  <c r="J1587" i="48"/>
  <c r="J1586" i="48"/>
  <c r="J1585" i="48"/>
  <c r="J1584" i="48"/>
  <c r="J1583" i="48"/>
  <c r="J1582" i="48"/>
  <c r="J1581" i="48"/>
  <c r="J1580" i="48"/>
  <c r="J1579" i="48"/>
  <c r="J1578" i="48"/>
  <c r="J1577" i="48"/>
  <c r="J1576" i="48"/>
  <c r="J1575" i="48"/>
  <c r="J1574" i="48"/>
  <c r="J1573" i="48"/>
  <c r="J1572" i="48"/>
  <c r="J1571" i="48"/>
  <c r="J1570" i="48"/>
  <c r="J1569" i="48"/>
  <c r="J1568" i="48"/>
  <c r="J1567" i="48"/>
  <c r="J1566" i="48"/>
  <c r="J1565" i="48"/>
  <c r="J1564" i="48"/>
  <c r="J1563" i="48"/>
  <c r="J1562" i="48"/>
  <c r="J1561" i="48"/>
  <c r="J1560" i="48"/>
  <c r="J1559" i="48"/>
  <c r="J1558" i="48"/>
  <c r="J1557" i="48"/>
  <c r="J1556" i="48"/>
  <c r="J1555" i="48"/>
  <c r="J1554" i="48"/>
  <c r="J1553" i="48"/>
  <c r="J1552" i="48"/>
  <c r="J1551" i="48"/>
  <c r="J1550" i="48"/>
  <c r="J1549" i="48"/>
  <c r="J1548" i="48"/>
  <c r="J1547" i="48"/>
  <c r="J1546" i="48"/>
  <c r="J1545" i="48"/>
  <c r="J1544" i="48"/>
  <c r="J1543" i="48"/>
  <c r="J1542" i="48"/>
  <c r="J1541" i="48"/>
  <c r="J1540" i="48"/>
  <c r="J291" i="48"/>
  <c r="J290" i="48"/>
  <c r="J289" i="48"/>
  <c r="J288" i="48"/>
  <c r="J287" i="48"/>
  <c r="J286" i="48"/>
  <c r="J285" i="48"/>
  <c r="J284" i="48"/>
  <c r="J283" i="48"/>
  <c r="J282" i="48"/>
  <c r="J281" i="48"/>
  <c r="J280" i="48"/>
  <c r="J279" i="48"/>
  <c r="J278" i="48"/>
  <c r="J277" i="48"/>
  <c r="J276" i="48"/>
  <c r="J275" i="48"/>
  <c r="J274" i="48"/>
  <c r="J273" i="48"/>
  <c r="J272" i="48"/>
  <c r="J271" i="48"/>
  <c r="J270" i="48"/>
  <c r="J269" i="48"/>
  <c r="J268" i="48"/>
  <c r="J267" i="48"/>
  <c r="J266" i="48"/>
  <c r="J265" i="48"/>
  <c r="J264" i="48"/>
  <c r="J263" i="48"/>
  <c r="J262" i="48"/>
  <c r="J261" i="48"/>
  <c r="J260" i="48"/>
  <c r="J259" i="48"/>
  <c r="J258" i="48"/>
  <c r="J257" i="48"/>
  <c r="J256" i="48"/>
  <c r="J255" i="48"/>
  <c r="J254" i="48"/>
  <c r="J253" i="48"/>
  <c r="J252" i="48"/>
  <c r="J251" i="48"/>
  <c r="J250" i="48"/>
  <c r="J249" i="48"/>
  <c r="J248" i="48"/>
  <c r="J247" i="48"/>
  <c r="J246" i="48"/>
  <c r="J245" i="48"/>
  <c r="J244" i="48"/>
  <c r="J243" i="48"/>
  <c r="J242" i="48"/>
  <c r="J241" i="48"/>
  <c r="J240" i="48"/>
  <c r="J239" i="48"/>
  <c r="J238" i="48"/>
  <c r="J237" i="48"/>
  <c r="J236" i="48"/>
  <c r="J235" i="48"/>
  <c r="J234" i="48"/>
  <c r="J233" i="48"/>
  <c r="J232" i="48"/>
  <c r="J231" i="48"/>
  <c r="J230" i="48"/>
  <c r="J229" i="48"/>
  <c r="J228" i="48"/>
  <c r="J227" i="48"/>
  <c r="J226" i="48"/>
  <c r="J225" i="48"/>
  <c r="J224" i="48"/>
  <c r="J223" i="48"/>
  <c r="J222" i="48"/>
  <c r="J221" i="48"/>
  <c r="J220" i="48"/>
  <c r="J219" i="48"/>
  <c r="J218" i="48"/>
  <c r="J217" i="48"/>
  <c r="J216" i="48"/>
  <c r="J215" i="48"/>
  <c r="J214" i="48"/>
  <c r="J213" i="48"/>
  <c r="J212" i="48"/>
  <c r="J211" i="48"/>
  <c r="J210" i="48"/>
  <c r="J209" i="48"/>
  <c r="J208" i="48"/>
  <c r="J207" i="48"/>
  <c r="J206" i="48"/>
  <c r="J205" i="48"/>
  <c r="J204" i="48"/>
  <c r="J203" i="48"/>
  <c r="J202" i="48"/>
  <c r="J201" i="48"/>
  <c r="J200" i="48"/>
  <c r="J199" i="48"/>
  <c r="J198" i="48"/>
  <c r="J197" i="48"/>
  <c r="J196" i="48"/>
  <c r="J195" i="48"/>
  <c r="J194" i="48"/>
  <c r="J193" i="48"/>
  <c r="J192" i="48"/>
  <c r="J191" i="48"/>
  <c r="J190" i="48"/>
  <c r="J189" i="48"/>
  <c r="J188" i="48"/>
  <c r="J187" i="48"/>
  <c r="J186" i="48"/>
  <c r="J185" i="48"/>
  <c r="J184" i="48"/>
  <c r="J183" i="48"/>
  <c r="J182" i="48"/>
  <c r="J181" i="48"/>
  <c r="J180" i="48"/>
  <c r="J179" i="48"/>
  <c r="J178" i="48"/>
  <c r="J177" i="48"/>
  <c r="J176" i="48"/>
  <c r="J175" i="48"/>
  <c r="J174" i="48"/>
  <c r="J173" i="48"/>
  <c r="J172" i="48"/>
  <c r="J171" i="48"/>
  <c r="J170" i="48"/>
  <c r="J169" i="48"/>
  <c r="J168" i="48"/>
  <c r="J167" i="48"/>
  <c r="J166" i="48"/>
  <c r="J165" i="48"/>
  <c r="J164" i="48"/>
  <c r="J163" i="48"/>
  <c r="J162" i="48"/>
  <c r="J161" i="48"/>
  <c r="J160" i="48"/>
  <c r="J159" i="48"/>
  <c r="J158" i="48"/>
  <c r="J157" i="48"/>
  <c r="J156" i="48"/>
  <c r="J155" i="48"/>
  <c r="J154" i="48"/>
  <c r="J153" i="48"/>
  <c r="J152" i="48"/>
  <c r="J151" i="48"/>
  <c r="J150" i="48"/>
  <c r="J149" i="48"/>
  <c r="J148" i="48"/>
  <c r="J2259" i="48"/>
  <c r="J2258" i="48"/>
  <c r="J2257" i="48"/>
  <c r="J2256" i="48"/>
  <c r="J2255" i="48"/>
  <c r="J2254" i="48"/>
  <c r="J2253" i="48"/>
  <c r="J2252" i="48"/>
  <c r="J2251" i="48"/>
  <c r="J2250" i="48"/>
  <c r="J2249" i="48"/>
  <c r="J2248" i="48"/>
  <c r="J2247" i="48"/>
  <c r="J2246" i="48"/>
  <c r="J2245" i="48"/>
  <c r="J2244" i="48"/>
  <c r="J2243" i="48"/>
  <c r="J2242" i="48"/>
  <c r="J2241" i="48"/>
  <c r="J2240" i="48"/>
  <c r="J2239" i="48"/>
  <c r="J2238" i="48"/>
  <c r="J2237" i="48"/>
  <c r="J2236" i="48"/>
  <c r="J2235" i="48"/>
  <c r="J2234" i="48"/>
  <c r="J2233" i="48"/>
  <c r="J2232" i="48"/>
  <c r="J2231" i="48"/>
  <c r="J2230" i="48"/>
  <c r="J2229" i="48"/>
  <c r="J2228" i="48"/>
  <c r="J2227" i="48"/>
  <c r="J2226" i="48"/>
  <c r="J2225" i="48"/>
  <c r="J2224" i="48"/>
  <c r="J2223" i="48"/>
  <c r="J2222" i="48"/>
  <c r="J2221" i="48"/>
  <c r="J2220" i="48"/>
  <c r="J2219" i="48"/>
  <c r="J2218" i="48"/>
  <c r="J2217" i="48"/>
  <c r="J2216" i="48"/>
  <c r="J2215" i="48"/>
  <c r="J2214" i="48"/>
  <c r="J2213" i="48"/>
  <c r="J2212" i="48"/>
  <c r="J2211" i="48"/>
  <c r="J2210" i="48"/>
  <c r="J2209" i="48"/>
  <c r="J2208" i="48"/>
  <c r="J2207" i="48"/>
  <c r="J2206" i="48"/>
  <c r="J2205" i="48"/>
  <c r="J2204" i="48"/>
  <c r="J2203" i="48"/>
  <c r="J2202" i="48"/>
  <c r="J2201" i="48"/>
  <c r="J2200" i="48"/>
  <c r="J2199" i="48"/>
  <c r="J2198" i="48"/>
  <c r="J2197" i="48"/>
  <c r="J2196" i="48"/>
  <c r="J2195" i="48"/>
  <c r="J2194" i="48"/>
  <c r="J2193" i="48"/>
  <c r="J2192" i="48"/>
  <c r="J2191" i="48"/>
  <c r="J2190" i="48"/>
  <c r="J2189" i="48"/>
  <c r="J2188" i="48"/>
  <c r="J2187" i="48"/>
  <c r="J2186" i="48"/>
  <c r="J2185" i="48"/>
  <c r="J2184" i="48"/>
  <c r="J2183" i="48"/>
  <c r="J2182" i="48"/>
  <c r="J2181" i="48"/>
  <c r="J2180" i="48"/>
  <c r="J2179" i="48"/>
  <c r="J2178" i="48"/>
  <c r="J2177" i="48"/>
  <c r="J2176" i="48"/>
  <c r="J2175" i="48"/>
  <c r="J2174" i="48"/>
  <c r="J2173" i="48"/>
  <c r="J2172" i="48"/>
  <c r="J2171" i="48"/>
  <c r="J2170" i="48"/>
  <c r="J2169" i="48"/>
  <c r="J2168" i="48"/>
  <c r="J2167" i="48"/>
  <c r="J2166" i="48"/>
  <c r="J2165" i="48"/>
  <c r="J2164" i="48"/>
  <c r="J2163" i="48"/>
  <c r="J2162" i="48"/>
  <c r="J2161" i="48"/>
  <c r="J2160" i="48"/>
  <c r="J2159" i="48"/>
  <c r="J2158" i="48"/>
  <c r="J2157" i="48"/>
  <c r="J2156" i="48"/>
  <c r="J2155" i="48"/>
  <c r="J2154" i="48"/>
  <c r="J2153" i="48"/>
  <c r="J2152" i="48"/>
  <c r="J2151" i="48"/>
  <c r="J2150" i="48"/>
  <c r="J2149" i="48"/>
  <c r="J2148" i="48"/>
  <c r="J2147" i="48"/>
  <c r="J2146" i="48"/>
  <c r="J2145" i="48"/>
  <c r="J2144" i="48"/>
  <c r="J2143" i="48"/>
  <c r="J2142" i="48"/>
  <c r="J2141" i="48"/>
  <c r="J2140" i="48"/>
  <c r="J2139" i="48"/>
  <c r="J2138" i="48"/>
  <c r="J2137" i="48"/>
  <c r="J2136" i="48"/>
  <c r="J2135" i="48"/>
  <c r="J2134" i="48"/>
  <c r="J2133" i="48"/>
  <c r="J2132" i="48"/>
  <c r="J2131" i="48"/>
  <c r="J2130" i="48"/>
  <c r="J2129" i="48"/>
  <c r="J2128" i="48"/>
  <c r="J2127" i="48"/>
  <c r="J2126" i="48"/>
  <c r="J2125" i="48"/>
  <c r="J2124" i="48"/>
  <c r="J2123" i="48"/>
  <c r="J2122" i="48"/>
  <c r="J2121" i="48"/>
  <c r="J2120" i="48"/>
  <c r="J2119" i="48"/>
  <c r="J2118" i="48"/>
  <c r="J2117" i="48"/>
  <c r="J2116" i="48"/>
  <c r="J1539" i="48"/>
  <c r="J1538" i="48"/>
  <c r="J1537" i="48"/>
  <c r="J1536" i="48"/>
  <c r="J1535" i="48"/>
  <c r="J1534" i="48"/>
  <c r="J1533" i="48"/>
  <c r="J1532" i="48"/>
  <c r="J1531" i="48"/>
  <c r="J1530" i="48"/>
  <c r="J1529" i="48"/>
  <c r="J1528" i="48"/>
  <c r="J1527" i="48"/>
  <c r="J1526" i="48"/>
  <c r="J1525" i="48"/>
  <c r="J1524" i="48"/>
  <c r="J1523" i="48"/>
  <c r="J1522" i="48"/>
  <c r="J1521" i="48"/>
  <c r="J1520" i="48"/>
  <c r="J1519" i="48"/>
  <c r="J1518" i="48"/>
  <c r="J1517" i="48"/>
  <c r="J1516" i="48"/>
  <c r="J1515" i="48"/>
  <c r="J1514" i="48"/>
  <c r="J1513" i="48"/>
  <c r="J1512" i="48"/>
  <c r="J1511" i="48"/>
  <c r="J1510" i="48"/>
  <c r="J1509" i="48"/>
  <c r="J1508" i="48"/>
  <c r="J1507" i="48"/>
  <c r="J1506" i="48"/>
  <c r="J1505" i="48"/>
  <c r="J1504" i="48"/>
  <c r="J1503" i="48"/>
  <c r="J1502" i="48"/>
  <c r="J1501" i="48"/>
  <c r="J1500" i="48"/>
  <c r="J1499" i="48"/>
  <c r="J1498" i="48"/>
  <c r="J1497" i="48"/>
  <c r="J1496" i="48"/>
  <c r="J1495" i="48"/>
  <c r="J1494" i="48"/>
  <c r="J1493" i="48"/>
  <c r="J1492" i="48"/>
  <c r="J147" i="48"/>
  <c r="J146" i="48"/>
  <c r="J145" i="48"/>
  <c r="J144" i="48"/>
  <c r="J143" i="48"/>
  <c r="J142" i="48"/>
  <c r="J141" i="48"/>
  <c r="J140" i="48"/>
  <c r="J139" i="48"/>
  <c r="J138" i="48"/>
  <c r="J137" i="48"/>
  <c r="J136" i="48"/>
  <c r="J135" i="48"/>
  <c r="J134" i="48"/>
  <c r="J133" i="48"/>
  <c r="J132" i="48"/>
  <c r="J131" i="48"/>
  <c r="J130" i="48"/>
  <c r="J129" i="48"/>
  <c r="J128" i="48"/>
  <c r="J127" i="48"/>
  <c r="J126" i="48"/>
  <c r="J125" i="48"/>
  <c r="J124" i="48"/>
  <c r="J123" i="48"/>
  <c r="J122" i="48"/>
  <c r="J121" i="48"/>
  <c r="J120" i="48"/>
  <c r="J119" i="48"/>
  <c r="J118" i="48"/>
  <c r="J117" i="48"/>
  <c r="J116" i="48"/>
  <c r="J115" i="48"/>
  <c r="J114" i="48"/>
  <c r="J113" i="48"/>
  <c r="J112" i="48"/>
  <c r="J111" i="48"/>
  <c r="J110" i="48"/>
  <c r="J109" i="48"/>
  <c r="J108" i="48"/>
  <c r="J107" i="48"/>
  <c r="J106" i="48"/>
  <c r="J105" i="48"/>
  <c r="J104" i="48"/>
  <c r="J103" i="48"/>
  <c r="J102" i="48"/>
  <c r="J101" i="48"/>
  <c r="J100" i="48"/>
  <c r="J99" i="48"/>
  <c r="J98" i="48"/>
  <c r="J97" i="48"/>
  <c r="J96" i="48"/>
  <c r="J95" i="48"/>
  <c r="J94" i="48"/>
  <c r="J93" i="48"/>
  <c r="J92" i="48"/>
  <c r="J91" i="48"/>
  <c r="J90" i="48"/>
  <c r="J89" i="48"/>
  <c r="J88" i="48"/>
  <c r="J87" i="48"/>
  <c r="J86" i="48"/>
  <c r="J85" i="48"/>
  <c r="J84" i="48"/>
  <c r="J83" i="48"/>
  <c r="J82" i="48"/>
  <c r="J81" i="48"/>
  <c r="J80" i="48"/>
  <c r="J79" i="48"/>
  <c r="J78" i="48"/>
  <c r="J77" i="48"/>
  <c r="J76" i="48"/>
  <c r="J75" i="48"/>
  <c r="J74" i="48"/>
  <c r="J73" i="48"/>
  <c r="J72" i="48"/>
  <c r="J71" i="48"/>
  <c r="J70" i="48"/>
  <c r="J69" i="48"/>
  <c r="J68" i="48"/>
  <c r="J67" i="48"/>
  <c r="J66" i="48"/>
  <c r="J65" i="48"/>
  <c r="J64" i="48"/>
  <c r="J63" i="48"/>
  <c r="J62" i="48"/>
  <c r="J61" i="48"/>
  <c r="J60" i="48"/>
  <c r="J59" i="48"/>
  <c r="J58" i="48"/>
  <c r="J57" i="48"/>
  <c r="J56" i="48"/>
  <c r="J55" i="48"/>
  <c r="J54" i="48"/>
  <c r="J53" i="48"/>
  <c r="J52" i="48"/>
  <c r="J51" i="48"/>
  <c r="J50" i="48"/>
  <c r="J49" i="48"/>
  <c r="J48" i="48"/>
  <c r="J47" i="48"/>
  <c r="J46" i="48"/>
  <c r="J45" i="48"/>
  <c r="J44" i="48"/>
  <c r="J43" i="48"/>
  <c r="J42" i="48"/>
  <c r="J41" i="48"/>
  <c r="J40" i="48"/>
  <c r="J39" i="48"/>
  <c r="J38" i="48"/>
  <c r="J37" i="48"/>
  <c r="J36" i="48"/>
  <c r="J35" i="48"/>
  <c r="J34" i="48"/>
  <c r="J33" i="48"/>
  <c r="J32" i="48"/>
  <c r="J31" i="48"/>
  <c r="J30" i="48"/>
  <c r="J29" i="48"/>
  <c r="J28" i="48"/>
  <c r="J27" i="48"/>
  <c r="J26" i="48"/>
  <c r="J25" i="48"/>
  <c r="J24" i="48"/>
  <c r="J23" i="48"/>
  <c r="J22" i="48"/>
  <c r="J21" i="48"/>
  <c r="J20" i="48"/>
  <c r="J19" i="48"/>
  <c r="J18" i="48"/>
  <c r="J17" i="48"/>
  <c r="J16" i="48"/>
  <c r="J15" i="48"/>
  <c r="J14" i="48"/>
  <c r="J13" i="48"/>
  <c r="J12" i="48"/>
  <c r="J11" i="48"/>
  <c r="J10" i="48"/>
  <c r="J9" i="48"/>
  <c r="J8" i="48"/>
  <c r="J7" i="48"/>
  <c r="J6" i="48"/>
  <c r="J5" i="48"/>
  <c r="J4" i="48"/>
  <c r="J2115" i="48"/>
  <c r="J2114" i="48"/>
  <c r="J2113" i="48"/>
  <c r="J2112" i="48"/>
  <c r="J2111" i="48"/>
  <c r="J2110" i="48"/>
  <c r="J2109" i="48"/>
  <c r="J2108" i="48"/>
  <c r="J2107" i="48"/>
  <c r="J2106" i="48"/>
  <c r="J2105" i="48"/>
  <c r="J2104" i="48"/>
  <c r="J2103" i="48"/>
  <c r="J2102" i="48"/>
  <c r="J2101" i="48"/>
  <c r="J2100" i="48"/>
  <c r="J2099" i="48"/>
  <c r="J2098" i="48"/>
  <c r="J2097" i="48"/>
  <c r="J2096" i="48"/>
  <c r="J2095" i="48"/>
  <c r="J2094" i="48"/>
  <c r="J2093" i="48"/>
  <c r="J2092" i="48"/>
  <c r="J2091" i="48"/>
  <c r="J2090" i="48"/>
  <c r="J2089" i="48"/>
  <c r="J2088" i="48"/>
  <c r="J2087" i="48"/>
  <c r="J2086" i="48"/>
  <c r="J2085" i="48"/>
  <c r="J2084" i="48"/>
  <c r="J2083" i="48"/>
  <c r="J2082" i="48"/>
  <c r="J2081" i="48"/>
  <c r="J2080" i="48"/>
  <c r="J2079" i="48"/>
  <c r="J2078" i="48"/>
  <c r="J2077" i="48"/>
  <c r="J2076" i="48"/>
  <c r="J2075" i="48"/>
  <c r="J2074" i="48"/>
  <c r="J2073" i="48"/>
  <c r="J2072" i="48"/>
  <c r="J2071" i="48"/>
  <c r="J2070" i="48"/>
  <c r="J2069" i="48"/>
  <c r="J2068" i="48"/>
  <c r="J2067" i="48"/>
  <c r="J2066" i="48"/>
  <c r="J2065" i="48"/>
  <c r="J2064" i="48"/>
  <c r="J2063" i="48"/>
  <c r="J2062" i="48"/>
  <c r="J2061" i="48"/>
  <c r="J2060" i="48"/>
  <c r="J2059" i="48"/>
  <c r="J2058" i="48"/>
  <c r="J2057" i="48"/>
  <c r="J2056" i="48"/>
  <c r="J2055" i="48"/>
  <c r="J2054" i="48"/>
  <c r="J2053" i="48"/>
  <c r="J2052" i="48"/>
  <c r="J2051" i="48"/>
  <c r="J2050" i="48"/>
  <c r="J2049" i="48"/>
  <c r="J2048" i="48"/>
  <c r="J2047" i="48"/>
  <c r="J2046" i="48"/>
  <c r="J2045" i="48"/>
  <c r="J2044" i="48"/>
  <c r="J2043" i="48"/>
  <c r="J2042" i="48"/>
  <c r="J2041" i="48"/>
  <c r="J2040" i="48"/>
  <c r="J2039" i="48"/>
  <c r="J2038" i="48"/>
  <c r="J2037" i="48"/>
  <c r="J2036" i="48"/>
  <c r="J2035" i="48"/>
  <c r="J2034" i="48"/>
  <c r="J2033" i="48"/>
  <c r="J2032" i="48"/>
  <c r="J2031" i="48"/>
  <c r="J2030" i="48"/>
  <c r="J2029" i="48"/>
  <c r="J2028" i="48"/>
  <c r="J2027" i="48"/>
  <c r="J2026" i="48"/>
  <c r="J2025" i="48"/>
  <c r="J2024" i="48"/>
  <c r="J2023" i="48"/>
  <c r="J2022" i="48"/>
  <c r="J2021" i="48"/>
  <c r="J2020" i="48"/>
  <c r="J2019" i="48"/>
  <c r="J2018" i="48"/>
  <c r="J2017" i="48"/>
  <c r="J2016" i="48"/>
  <c r="J2015" i="48"/>
  <c r="J2014" i="48"/>
  <c r="J2013" i="48"/>
  <c r="J2012" i="48"/>
  <c r="J2011" i="48"/>
  <c r="J2010" i="48"/>
  <c r="J2009" i="48"/>
  <c r="J2008" i="48"/>
  <c r="J2007" i="48"/>
  <c r="J2006" i="48"/>
  <c r="J2005" i="48"/>
  <c r="J2004" i="48"/>
  <c r="J2003" i="48"/>
  <c r="J2002" i="48"/>
  <c r="J2001" i="48"/>
  <c r="J2000" i="48"/>
  <c r="J1999" i="48"/>
  <c r="J1998" i="48"/>
  <c r="J1997" i="48"/>
  <c r="J1996" i="48"/>
  <c r="J1995" i="48"/>
  <c r="J1994" i="48"/>
  <c r="J1993" i="48"/>
  <c r="J1992" i="48"/>
  <c r="J1991" i="48"/>
  <c r="J1990" i="48"/>
  <c r="J1989" i="48"/>
  <c r="J1988" i="48"/>
  <c r="J1987" i="48"/>
  <c r="J1986" i="48"/>
  <c r="J1985" i="48"/>
  <c r="J1984" i="48"/>
  <c r="J1983" i="48"/>
  <c r="J1982" i="48"/>
  <c r="J1981" i="48"/>
  <c r="J1980" i="48"/>
  <c r="J1979" i="48"/>
  <c r="J1978" i="48"/>
  <c r="J1977" i="48"/>
  <c r="J1976" i="48"/>
  <c r="J1975" i="48"/>
  <c r="J1974" i="48"/>
  <c r="J1973" i="48"/>
  <c r="J1972" i="48"/>
  <c r="D47" i="7" l="1"/>
  <c r="S47" i="7"/>
  <c r="O45" i="7"/>
  <c r="D45" i="7" s="1"/>
  <c r="H1491" i="48"/>
  <c r="H1490" i="48"/>
  <c r="H1489" i="48"/>
  <c r="H1488" i="48"/>
  <c r="H1487" i="48"/>
  <c r="H1486" i="48"/>
  <c r="H1485" i="48"/>
  <c r="H1484" i="48"/>
  <c r="H1483" i="48"/>
  <c r="H1482" i="48"/>
  <c r="H1481" i="48"/>
  <c r="H1480" i="48"/>
  <c r="H1479" i="48"/>
  <c r="H1478" i="48"/>
  <c r="H1477" i="48"/>
  <c r="H1476" i="48"/>
  <c r="H1475" i="48"/>
  <c r="H1474" i="48"/>
  <c r="H1473" i="48"/>
  <c r="H1472" i="48"/>
  <c r="H1471" i="48"/>
  <c r="H1470" i="48"/>
  <c r="H1469" i="48"/>
  <c r="H1468" i="48"/>
  <c r="H1467" i="48"/>
  <c r="H1466" i="48"/>
  <c r="H1465" i="48"/>
  <c r="H1464" i="48"/>
  <c r="H1463" i="48"/>
  <c r="H1462" i="48"/>
  <c r="H1461" i="48"/>
  <c r="H1460" i="48"/>
  <c r="H1459" i="48"/>
  <c r="H1458" i="48"/>
  <c r="H1457" i="48"/>
  <c r="H1456" i="48"/>
  <c r="H1455" i="48"/>
  <c r="H1454" i="48"/>
  <c r="H1453" i="48"/>
  <c r="H1452" i="48"/>
  <c r="H1451" i="48"/>
  <c r="H1450" i="48"/>
  <c r="H1449" i="48"/>
  <c r="H1448" i="48"/>
  <c r="H1447" i="48"/>
  <c r="H1446" i="48"/>
  <c r="H1445" i="48"/>
  <c r="H1444" i="48"/>
  <c r="H1443" i="48"/>
  <c r="H1442" i="48"/>
  <c r="H1441" i="48"/>
  <c r="H1440" i="48"/>
  <c r="H1439" i="48"/>
  <c r="H1438" i="48"/>
  <c r="H1437" i="48"/>
  <c r="H1436" i="48"/>
  <c r="H1435" i="48"/>
  <c r="H1434" i="48"/>
  <c r="H1433" i="48"/>
  <c r="H1432" i="48"/>
  <c r="H1431" i="48"/>
  <c r="H1430" i="48"/>
  <c r="H1429" i="48"/>
  <c r="H1428" i="48"/>
  <c r="H1427" i="48"/>
  <c r="H1426" i="48"/>
  <c r="H1425" i="48"/>
  <c r="H1424" i="48"/>
  <c r="H1423" i="48"/>
  <c r="H1422" i="48"/>
  <c r="H1421" i="48"/>
  <c r="H1420" i="48"/>
  <c r="H1419" i="48"/>
  <c r="H1418" i="48"/>
  <c r="H1417" i="48"/>
  <c r="H1416" i="48"/>
  <c r="H1415" i="48"/>
  <c r="H1414" i="48"/>
  <c r="H1413" i="48"/>
  <c r="H1412" i="48"/>
  <c r="H1411" i="48"/>
  <c r="H1410" i="48"/>
  <c r="H1409" i="48"/>
  <c r="H1408" i="48"/>
  <c r="H1407" i="48"/>
  <c r="H1406" i="48"/>
  <c r="H1405" i="48"/>
  <c r="H1404" i="48"/>
  <c r="H1403" i="48"/>
  <c r="H1402" i="48"/>
  <c r="H1401" i="48"/>
  <c r="H1400" i="48"/>
  <c r="H1399" i="48"/>
  <c r="H1398" i="48"/>
  <c r="H1397" i="48"/>
  <c r="H1396" i="48"/>
  <c r="H1395" i="48"/>
  <c r="H1394" i="48"/>
  <c r="H1393" i="48"/>
  <c r="H1392" i="48"/>
  <c r="H1391" i="48"/>
  <c r="H1390" i="48"/>
  <c r="H1389" i="48"/>
  <c r="H1388" i="48"/>
  <c r="H1387" i="48"/>
  <c r="H1386" i="48"/>
  <c r="H1385" i="48"/>
  <c r="H1384" i="48"/>
  <c r="H1383" i="48"/>
  <c r="H1382" i="48"/>
  <c r="H1381" i="48"/>
  <c r="H1380" i="48"/>
  <c r="H1379" i="48"/>
  <c r="H1378" i="48"/>
  <c r="H1377" i="48"/>
  <c r="H1376" i="48"/>
  <c r="H1375" i="48"/>
  <c r="H1374" i="48"/>
  <c r="H1373" i="48"/>
  <c r="H1372" i="48"/>
  <c r="H1371" i="48"/>
  <c r="H1370" i="48"/>
  <c r="H1369" i="48"/>
  <c r="H1368" i="48"/>
  <c r="H1367" i="48"/>
  <c r="H1366" i="48"/>
  <c r="H1365" i="48"/>
  <c r="H1364" i="48"/>
  <c r="H1363" i="48"/>
  <c r="H1362" i="48"/>
  <c r="H1361" i="48"/>
  <c r="H1360" i="48"/>
  <c r="H1359" i="48"/>
  <c r="H1358" i="48"/>
  <c r="H1357" i="48"/>
  <c r="H1356" i="48"/>
  <c r="H1355" i="48"/>
  <c r="H1354" i="48"/>
  <c r="H1353" i="48"/>
  <c r="H1352" i="48"/>
  <c r="H1351" i="48"/>
  <c r="H1350" i="48"/>
  <c r="H1349" i="48"/>
  <c r="H1348" i="48"/>
  <c r="H1347" i="48"/>
  <c r="H1346" i="48"/>
  <c r="H1345" i="48"/>
  <c r="H1344" i="48"/>
  <c r="H1343" i="48"/>
  <c r="H1342" i="48"/>
  <c r="H1341" i="48"/>
  <c r="H1340" i="48"/>
  <c r="H1339" i="48"/>
  <c r="H1338" i="48"/>
  <c r="H1337" i="48"/>
  <c r="H1336" i="48"/>
  <c r="H1335" i="48"/>
  <c r="H1334" i="48"/>
  <c r="H1333" i="48"/>
  <c r="H1332" i="48"/>
  <c r="H1331" i="48"/>
  <c r="H1330" i="48"/>
  <c r="H1329" i="48"/>
  <c r="H1328" i="48"/>
  <c r="H1327" i="48"/>
  <c r="H1326" i="48"/>
  <c r="H1325" i="48"/>
  <c r="H1324" i="48"/>
  <c r="H1323" i="48"/>
  <c r="H1322" i="48"/>
  <c r="H1321" i="48"/>
  <c r="H1320" i="48"/>
  <c r="H1319" i="48"/>
  <c r="H1318" i="48"/>
  <c r="H1317" i="48"/>
  <c r="H1316" i="48"/>
  <c r="H1315" i="48"/>
  <c r="H1314" i="48"/>
  <c r="H1313" i="48"/>
  <c r="H1312" i="48"/>
  <c r="H1311" i="48"/>
  <c r="H1310" i="48"/>
  <c r="H1309" i="48"/>
  <c r="H1308" i="48"/>
  <c r="H1307" i="48"/>
  <c r="H1306" i="48"/>
  <c r="H1305" i="48"/>
  <c r="H1304" i="48"/>
  <c r="H1303" i="48"/>
  <c r="H1302" i="48"/>
  <c r="H1301" i="48"/>
  <c r="H1300" i="48"/>
  <c r="H4131" i="48"/>
  <c r="H4130" i="48"/>
  <c r="H4129" i="48"/>
  <c r="H4128" i="48"/>
  <c r="H4127" i="48"/>
  <c r="H4126" i="48"/>
  <c r="H4125" i="48"/>
  <c r="H4124" i="48"/>
  <c r="H4123" i="48"/>
  <c r="H4122" i="48"/>
  <c r="H4121" i="48"/>
  <c r="H4120" i="48"/>
  <c r="H4119" i="48"/>
  <c r="H4118" i="48"/>
  <c r="H4117" i="48"/>
  <c r="H4116" i="48"/>
  <c r="H4115" i="48"/>
  <c r="H4114" i="48"/>
  <c r="H4113" i="48"/>
  <c r="H4112" i="48"/>
  <c r="H4111" i="48"/>
  <c r="H4110" i="48"/>
  <c r="H4109" i="48"/>
  <c r="H4108" i="48"/>
  <c r="H4107" i="48"/>
  <c r="H4106" i="48"/>
  <c r="H4105" i="48"/>
  <c r="H4104" i="48"/>
  <c r="H4103" i="48"/>
  <c r="H4102" i="48"/>
  <c r="H4101" i="48"/>
  <c r="H4100" i="48"/>
  <c r="H4099" i="48"/>
  <c r="H4098" i="48"/>
  <c r="H4097" i="48"/>
  <c r="H4096" i="48"/>
  <c r="H4095" i="48"/>
  <c r="H4094" i="48"/>
  <c r="H4093" i="48"/>
  <c r="H4092" i="48"/>
  <c r="H4091" i="48"/>
  <c r="H4090" i="48"/>
  <c r="H4089" i="48"/>
  <c r="H4088" i="48"/>
  <c r="H4087" i="48"/>
  <c r="H4086" i="48"/>
  <c r="H4085" i="48"/>
  <c r="H4084" i="48"/>
  <c r="H4083" i="48"/>
  <c r="H4082" i="48"/>
  <c r="H4081" i="48"/>
  <c r="H4080" i="48"/>
  <c r="H4079" i="48"/>
  <c r="H4078" i="48"/>
  <c r="H4077" i="48"/>
  <c r="H4076" i="48"/>
  <c r="H4075" i="48"/>
  <c r="H4074" i="48"/>
  <c r="H4073" i="48"/>
  <c r="H4072" i="48"/>
  <c r="H4071" i="48"/>
  <c r="H4070" i="48"/>
  <c r="H4069" i="48"/>
  <c r="H4068" i="48"/>
  <c r="H4067" i="48"/>
  <c r="H4066" i="48"/>
  <c r="H4065" i="48"/>
  <c r="H4064" i="48"/>
  <c r="H4063" i="48"/>
  <c r="H4062" i="48"/>
  <c r="H4061" i="48"/>
  <c r="H4060" i="48"/>
  <c r="H4059" i="48"/>
  <c r="H4058" i="48"/>
  <c r="H4057" i="48"/>
  <c r="H4056" i="48"/>
  <c r="H4055" i="48"/>
  <c r="H4054" i="48"/>
  <c r="H4053" i="48"/>
  <c r="H4052" i="48"/>
  <c r="H4051" i="48"/>
  <c r="H4050" i="48"/>
  <c r="H4049" i="48"/>
  <c r="H4048" i="48"/>
  <c r="H4047" i="48"/>
  <c r="H4046" i="48"/>
  <c r="H4045" i="48"/>
  <c r="H4044" i="48"/>
  <c r="H4043" i="48"/>
  <c r="H4042" i="48"/>
  <c r="H4041" i="48"/>
  <c r="H4040" i="48"/>
  <c r="H4039" i="48"/>
  <c r="H4038" i="48"/>
  <c r="H4037" i="48"/>
  <c r="H4036" i="48"/>
  <c r="H4035" i="48"/>
  <c r="H4034" i="48"/>
  <c r="H4033" i="48"/>
  <c r="H4032" i="48"/>
  <c r="H4031" i="48"/>
  <c r="H4030" i="48"/>
  <c r="H4029" i="48"/>
  <c r="H4028" i="48"/>
  <c r="H4027" i="48"/>
  <c r="H4026" i="48"/>
  <c r="H4025" i="48"/>
  <c r="H4024" i="48"/>
  <c r="H4023" i="48"/>
  <c r="H4022" i="48"/>
  <c r="H4021" i="48"/>
  <c r="H4020" i="48"/>
  <c r="H4019" i="48"/>
  <c r="H4018" i="48"/>
  <c r="H4017" i="48"/>
  <c r="H4016" i="48"/>
  <c r="H4015" i="48"/>
  <c r="H4014" i="48"/>
  <c r="H4013" i="48"/>
  <c r="H4012" i="48"/>
  <c r="H4011" i="48"/>
  <c r="H4010" i="48"/>
  <c r="H4009" i="48"/>
  <c r="H4008" i="48"/>
  <c r="H4007" i="48"/>
  <c r="H4006" i="48"/>
  <c r="H4005" i="48"/>
  <c r="H4004" i="48"/>
  <c r="H4003" i="48"/>
  <c r="H4002" i="48"/>
  <c r="H4001" i="48"/>
  <c r="H4000" i="48"/>
  <c r="H3999" i="48"/>
  <c r="H3998" i="48"/>
  <c r="H3997" i="48"/>
  <c r="H3996" i="48"/>
  <c r="H3995" i="48"/>
  <c r="H3994" i="48"/>
  <c r="H3993" i="48"/>
  <c r="H3992" i="48"/>
  <c r="H3991" i="48"/>
  <c r="H3990" i="48"/>
  <c r="H3989" i="48"/>
  <c r="H3988" i="48"/>
  <c r="H3987" i="48"/>
  <c r="H3986" i="48"/>
  <c r="H3985" i="48"/>
  <c r="H3984" i="48"/>
  <c r="H3983" i="48"/>
  <c r="H3982" i="48"/>
  <c r="H3981" i="48"/>
  <c r="H3980" i="48"/>
  <c r="H3979" i="48"/>
  <c r="H3978" i="48"/>
  <c r="H3977" i="48"/>
  <c r="H3976" i="48"/>
  <c r="H3975" i="48"/>
  <c r="H3974" i="48"/>
  <c r="H3973" i="48"/>
  <c r="H3972" i="48"/>
  <c r="H3971" i="48"/>
  <c r="H3970" i="48"/>
  <c r="H3969" i="48"/>
  <c r="H3968" i="48"/>
  <c r="H3967" i="48"/>
  <c r="H3966" i="48"/>
  <c r="H3965" i="48"/>
  <c r="H3964" i="48"/>
  <c r="H3963" i="48"/>
  <c r="H3962" i="48"/>
  <c r="H3961" i="48"/>
  <c r="H3960" i="48"/>
  <c r="H3959" i="48"/>
  <c r="H3958" i="48"/>
  <c r="H3957" i="48"/>
  <c r="H3956" i="48"/>
  <c r="H3955" i="48"/>
  <c r="H3954" i="48"/>
  <c r="H3953" i="48"/>
  <c r="H3952" i="48"/>
  <c r="H3951" i="48"/>
  <c r="H3950" i="48"/>
  <c r="H3949" i="48"/>
  <c r="H3948" i="48"/>
  <c r="H3947" i="48"/>
  <c r="H3946" i="48"/>
  <c r="H3945" i="48"/>
  <c r="H3944" i="48"/>
  <c r="H3943" i="48"/>
  <c r="H3942" i="48"/>
  <c r="H3941" i="48"/>
  <c r="H3940" i="48"/>
  <c r="H3939" i="48"/>
  <c r="H3938" i="48"/>
  <c r="H3937" i="48"/>
  <c r="H3936" i="48"/>
  <c r="H3935" i="48"/>
  <c r="H3934" i="48"/>
  <c r="H3933" i="48"/>
  <c r="H3932" i="48"/>
  <c r="H3931" i="48"/>
  <c r="H3930" i="48"/>
  <c r="H3929" i="48"/>
  <c r="H3928" i="48"/>
  <c r="H3927" i="48"/>
  <c r="H3926" i="48"/>
  <c r="H3925" i="48"/>
  <c r="H3924" i="48"/>
  <c r="H3923" i="48"/>
  <c r="H3922" i="48"/>
  <c r="H3921" i="48"/>
  <c r="H3920" i="48"/>
  <c r="H3919" i="48"/>
  <c r="H3918" i="48"/>
  <c r="H3917" i="48"/>
  <c r="H3916" i="48"/>
  <c r="H3915" i="48"/>
  <c r="H3914" i="48"/>
  <c r="H3913" i="48"/>
  <c r="H3912" i="48"/>
  <c r="H3911" i="48"/>
  <c r="H3910" i="48"/>
  <c r="H3909" i="48"/>
  <c r="H3908" i="48"/>
  <c r="H3907" i="48"/>
  <c r="H3906" i="48"/>
  <c r="H3905" i="48"/>
  <c r="H3904" i="48"/>
  <c r="H3903" i="48"/>
  <c r="H3902" i="48"/>
  <c r="H3901" i="48"/>
  <c r="H3900" i="48"/>
  <c r="H3899" i="48"/>
  <c r="H3898" i="48"/>
  <c r="H3897" i="48"/>
  <c r="H3896" i="48"/>
  <c r="H3895" i="48"/>
  <c r="H3894" i="48"/>
  <c r="H3893" i="48"/>
  <c r="H3892" i="48"/>
  <c r="H3891" i="48"/>
  <c r="H3890" i="48"/>
  <c r="H3889" i="48"/>
  <c r="H3888" i="48"/>
  <c r="H3887" i="48"/>
  <c r="H3886" i="48"/>
  <c r="H3885" i="48"/>
  <c r="H3884" i="48"/>
  <c r="H3883" i="48"/>
  <c r="H3882" i="48"/>
  <c r="H3881" i="48"/>
  <c r="H3880" i="48"/>
  <c r="H3879" i="48"/>
  <c r="H3878" i="48"/>
  <c r="H3877" i="48"/>
  <c r="H3876" i="48"/>
  <c r="H3875" i="48"/>
  <c r="H3874" i="48"/>
  <c r="H3873" i="48"/>
  <c r="H3872" i="48"/>
  <c r="H3871" i="48"/>
  <c r="H3870" i="48"/>
  <c r="H3869" i="48"/>
  <c r="H3868" i="48"/>
  <c r="H3867" i="48"/>
  <c r="H3866" i="48"/>
  <c r="H3865" i="48"/>
  <c r="H3864" i="48"/>
  <c r="H3863" i="48"/>
  <c r="H3862" i="48"/>
  <c r="H3861" i="48"/>
  <c r="H3860" i="48"/>
  <c r="H3859" i="48"/>
  <c r="H3858" i="48"/>
  <c r="H3857" i="48"/>
  <c r="H3856" i="48"/>
  <c r="H3855" i="48"/>
  <c r="H3854" i="48"/>
  <c r="H3853" i="48"/>
  <c r="H3852" i="48"/>
  <c r="H3851" i="48"/>
  <c r="H3850" i="48"/>
  <c r="H3849" i="48"/>
  <c r="H3848" i="48"/>
  <c r="H3847" i="48"/>
  <c r="H3846" i="48"/>
  <c r="H3845" i="48"/>
  <c r="H3844" i="48"/>
  <c r="H3843" i="48"/>
  <c r="H3842" i="48"/>
  <c r="H3841" i="48"/>
  <c r="H3840" i="48"/>
  <c r="H3839" i="48"/>
  <c r="H3838" i="48"/>
  <c r="H3837" i="48"/>
  <c r="H3836" i="48"/>
  <c r="H3835" i="48"/>
  <c r="H3834" i="48"/>
  <c r="H3833" i="48"/>
  <c r="H3832" i="48"/>
  <c r="H3831" i="48"/>
  <c r="H3830" i="48"/>
  <c r="H3829" i="48"/>
  <c r="H3828" i="48"/>
  <c r="H3827" i="48"/>
  <c r="H3826" i="48"/>
  <c r="H3825" i="48"/>
  <c r="H3824" i="48"/>
  <c r="H3823" i="48"/>
  <c r="H3822" i="48"/>
  <c r="H3821" i="48"/>
  <c r="H3820" i="48"/>
  <c r="H3819" i="48"/>
  <c r="H3818" i="48"/>
  <c r="H3817" i="48"/>
  <c r="H3816" i="48"/>
  <c r="H3815" i="48"/>
  <c r="H3814" i="48"/>
  <c r="H3813" i="48"/>
  <c r="H3812" i="48"/>
  <c r="H3811" i="48"/>
  <c r="H3810" i="48"/>
  <c r="H3809" i="48"/>
  <c r="H3808" i="48"/>
  <c r="H3807" i="48"/>
  <c r="H3806" i="48"/>
  <c r="H3805" i="48"/>
  <c r="H3804" i="48"/>
  <c r="H3803" i="48"/>
  <c r="H3802" i="48"/>
  <c r="H3801" i="48"/>
  <c r="H3800" i="48"/>
  <c r="H3799" i="48"/>
  <c r="H3798" i="48"/>
  <c r="H3797" i="48"/>
  <c r="H1971" i="48"/>
  <c r="H1970" i="48"/>
  <c r="H1969" i="48"/>
  <c r="H1968" i="48"/>
  <c r="H1967" i="48"/>
  <c r="H1966" i="48"/>
  <c r="H1965" i="48"/>
  <c r="H1964" i="48"/>
  <c r="H1963" i="48"/>
  <c r="H1962" i="48"/>
  <c r="H1961" i="48"/>
  <c r="H1960" i="48"/>
  <c r="H1959" i="48"/>
  <c r="H1958" i="48"/>
  <c r="H1957" i="48"/>
  <c r="H1956" i="48"/>
  <c r="H1955" i="48"/>
  <c r="H1954" i="48"/>
  <c r="H1953" i="48"/>
  <c r="H1952" i="48"/>
  <c r="H1951" i="48"/>
  <c r="H1950" i="48"/>
  <c r="H1949" i="48"/>
  <c r="H1948" i="48"/>
  <c r="H1947" i="48"/>
  <c r="H1946" i="48"/>
  <c r="H1945" i="48"/>
  <c r="H1944" i="48"/>
  <c r="H1943" i="48"/>
  <c r="H1942" i="48"/>
  <c r="H1941" i="48"/>
  <c r="H1940" i="48"/>
  <c r="H1939" i="48"/>
  <c r="H1938" i="48"/>
  <c r="H1937" i="48"/>
  <c r="H1936" i="48"/>
  <c r="H1935" i="48"/>
  <c r="H1934" i="48"/>
  <c r="H1933" i="48"/>
  <c r="H1932" i="48"/>
  <c r="H1931" i="48"/>
  <c r="H1930" i="48"/>
  <c r="H1929" i="48"/>
  <c r="H1928" i="48"/>
  <c r="H1927" i="48"/>
  <c r="H1926" i="48"/>
  <c r="H1925" i="48"/>
  <c r="H1924" i="48"/>
  <c r="H1299" i="48"/>
  <c r="H1298" i="48"/>
  <c r="H1297" i="48"/>
  <c r="H1296" i="48"/>
  <c r="H1295" i="48"/>
  <c r="H1294" i="48"/>
  <c r="H1293" i="48"/>
  <c r="H1292" i="48"/>
  <c r="H1291" i="48"/>
  <c r="H1290" i="48"/>
  <c r="H1289" i="48"/>
  <c r="H1288" i="48"/>
  <c r="H1287" i="48"/>
  <c r="H1286" i="48"/>
  <c r="H1285" i="48"/>
  <c r="H1284" i="48"/>
  <c r="H1283" i="48"/>
  <c r="H1282" i="48"/>
  <c r="H1281" i="48"/>
  <c r="H1280" i="48"/>
  <c r="H1279" i="48"/>
  <c r="H1278" i="48"/>
  <c r="H1277" i="48"/>
  <c r="H1276" i="48"/>
  <c r="H1275" i="48"/>
  <c r="H1274" i="48"/>
  <c r="H1273" i="48"/>
  <c r="H1272" i="48"/>
  <c r="H1271" i="48"/>
  <c r="H1270" i="48"/>
  <c r="H1269" i="48"/>
  <c r="H1268" i="48"/>
  <c r="H1267" i="48"/>
  <c r="H1266" i="48"/>
  <c r="H1265" i="48"/>
  <c r="H1264" i="48"/>
  <c r="H1263" i="48"/>
  <c r="H1262" i="48"/>
  <c r="H1261" i="48"/>
  <c r="H1260" i="48"/>
  <c r="H1259" i="48"/>
  <c r="H1258" i="48"/>
  <c r="H1257" i="48"/>
  <c r="H1256" i="48"/>
  <c r="H1255" i="48"/>
  <c r="H1254" i="48"/>
  <c r="H1253" i="48"/>
  <c r="H1252" i="48"/>
  <c r="H1251" i="48"/>
  <c r="H1250" i="48"/>
  <c r="H1249" i="48"/>
  <c r="H1248" i="48"/>
  <c r="H1247" i="48"/>
  <c r="H1246" i="48"/>
  <c r="H1245" i="48"/>
  <c r="H1244" i="48"/>
  <c r="H1243" i="48"/>
  <c r="H1242" i="48"/>
  <c r="H1241" i="48"/>
  <c r="H1240" i="48"/>
  <c r="H1239" i="48"/>
  <c r="H1238" i="48"/>
  <c r="H1237" i="48"/>
  <c r="H1236" i="48"/>
  <c r="H1235" i="48"/>
  <c r="H1234" i="48"/>
  <c r="H1233" i="48"/>
  <c r="H1232" i="48"/>
  <c r="H1231" i="48"/>
  <c r="H1230" i="48"/>
  <c r="H1229" i="48"/>
  <c r="H1228" i="48"/>
  <c r="H1227" i="48"/>
  <c r="H1226" i="48"/>
  <c r="H1225" i="48"/>
  <c r="H1224" i="48"/>
  <c r="H1223" i="48"/>
  <c r="H1222" i="48"/>
  <c r="H1221" i="48"/>
  <c r="H1220" i="48"/>
  <c r="H1219" i="48"/>
  <c r="H1218" i="48"/>
  <c r="H1217" i="48"/>
  <c r="H1216" i="48"/>
  <c r="H1215" i="48"/>
  <c r="H1214" i="48"/>
  <c r="H1213" i="48"/>
  <c r="H1212" i="48"/>
  <c r="H1211" i="48"/>
  <c r="H1210" i="48"/>
  <c r="H1209" i="48"/>
  <c r="H1208" i="48"/>
  <c r="H1207" i="48"/>
  <c r="H1206" i="48"/>
  <c r="H1205" i="48"/>
  <c r="H1204" i="48"/>
  <c r="H1203" i="48"/>
  <c r="H1202" i="48"/>
  <c r="H1201" i="48"/>
  <c r="H1200" i="48"/>
  <c r="H1199" i="48"/>
  <c r="H1198" i="48"/>
  <c r="H1197" i="48"/>
  <c r="H1196" i="48"/>
  <c r="H1195" i="48"/>
  <c r="H1194" i="48"/>
  <c r="H1193" i="48"/>
  <c r="H1192" i="48"/>
  <c r="H1191" i="48"/>
  <c r="H1190" i="48"/>
  <c r="H1189" i="48"/>
  <c r="H1188" i="48"/>
  <c r="H1187" i="48"/>
  <c r="H1186" i="48"/>
  <c r="H1185" i="48"/>
  <c r="H1184" i="48"/>
  <c r="H1183" i="48"/>
  <c r="H1182" i="48"/>
  <c r="H1181" i="48"/>
  <c r="H1180" i="48"/>
  <c r="H1179" i="48"/>
  <c r="H1178" i="48"/>
  <c r="H1177" i="48"/>
  <c r="H1176" i="48"/>
  <c r="H1175" i="48"/>
  <c r="H1174" i="48"/>
  <c r="H1173" i="48"/>
  <c r="H1172" i="48"/>
  <c r="H1171" i="48"/>
  <c r="H1170" i="48"/>
  <c r="H1169" i="48"/>
  <c r="H1168" i="48"/>
  <c r="H1167" i="48"/>
  <c r="H1166" i="48"/>
  <c r="H1165" i="48"/>
  <c r="H1164" i="48"/>
  <c r="H1163" i="48"/>
  <c r="H1162" i="48"/>
  <c r="H1161" i="48"/>
  <c r="H1160" i="48"/>
  <c r="H1159" i="48"/>
  <c r="H1158" i="48"/>
  <c r="H1157" i="48"/>
  <c r="H1156" i="48"/>
  <c r="H3796" i="48"/>
  <c r="H3795" i="48"/>
  <c r="H3794" i="48"/>
  <c r="H3793" i="48"/>
  <c r="H3792" i="48"/>
  <c r="H3791" i="48"/>
  <c r="H3790" i="48"/>
  <c r="H3789" i="48"/>
  <c r="H3788" i="48"/>
  <c r="H3787" i="48"/>
  <c r="H3786" i="48"/>
  <c r="H3785" i="48"/>
  <c r="H3784" i="48"/>
  <c r="H3783" i="48"/>
  <c r="H3782" i="48"/>
  <c r="H3781" i="48"/>
  <c r="H3780" i="48"/>
  <c r="H3779" i="48"/>
  <c r="H3778" i="48"/>
  <c r="H3777" i="48"/>
  <c r="H3776" i="48"/>
  <c r="H3775" i="48"/>
  <c r="H3774" i="48"/>
  <c r="H3773" i="48"/>
  <c r="H3772" i="48"/>
  <c r="H3771" i="48"/>
  <c r="H3770" i="48"/>
  <c r="H3769" i="48"/>
  <c r="H3768" i="48"/>
  <c r="H3767" i="48"/>
  <c r="H3766" i="48"/>
  <c r="H3765" i="48"/>
  <c r="H3764" i="48"/>
  <c r="H3763" i="48"/>
  <c r="H3762" i="48"/>
  <c r="H3761" i="48"/>
  <c r="H3760" i="48"/>
  <c r="H3759" i="48"/>
  <c r="H3758" i="48"/>
  <c r="H3757" i="48"/>
  <c r="H3756" i="48"/>
  <c r="H3755" i="48"/>
  <c r="H3754" i="48"/>
  <c r="H3753" i="48"/>
  <c r="H3752" i="48"/>
  <c r="H3751" i="48"/>
  <c r="H3750" i="48"/>
  <c r="H3749" i="48"/>
  <c r="H3748" i="48"/>
  <c r="H3747" i="48"/>
  <c r="H3746" i="48"/>
  <c r="H3745" i="48"/>
  <c r="H3744" i="48"/>
  <c r="H3743" i="48"/>
  <c r="H3742" i="48"/>
  <c r="H3741" i="48"/>
  <c r="H3740" i="48"/>
  <c r="H3739" i="48"/>
  <c r="H3738" i="48"/>
  <c r="H3737" i="48"/>
  <c r="H3736" i="48"/>
  <c r="H3735" i="48"/>
  <c r="H3734" i="48"/>
  <c r="H3733" i="48"/>
  <c r="H3732" i="48"/>
  <c r="H3731" i="48"/>
  <c r="H3730" i="48"/>
  <c r="H3729" i="48"/>
  <c r="H3728" i="48"/>
  <c r="H3727" i="48"/>
  <c r="H3726" i="48"/>
  <c r="H3725" i="48"/>
  <c r="H3724" i="48"/>
  <c r="H3723" i="48"/>
  <c r="H3722" i="48"/>
  <c r="H3721" i="48"/>
  <c r="H3720" i="48"/>
  <c r="H3719" i="48"/>
  <c r="H3718" i="48"/>
  <c r="H3717" i="48"/>
  <c r="H3716" i="48"/>
  <c r="H3715" i="48"/>
  <c r="H3714" i="48"/>
  <c r="H3713" i="48"/>
  <c r="H3712" i="48"/>
  <c r="H3711" i="48"/>
  <c r="H3710" i="48"/>
  <c r="H3709" i="48"/>
  <c r="H3708" i="48"/>
  <c r="H3707" i="48"/>
  <c r="H3706" i="48"/>
  <c r="H3705" i="48"/>
  <c r="H3704" i="48"/>
  <c r="H3703" i="48"/>
  <c r="H3702" i="48"/>
  <c r="H3701" i="48"/>
  <c r="H3700" i="48"/>
  <c r="H3699" i="48"/>
  <c r="H3698" i="48"/>
  <c r="H3697" i="48"/>
  <c r="H3696" i="48"/>
  <c r="H3695" i="48"/>
  <c r="H3694" i="48"/>
  <c r="H3693" i="48"/>
  <c r="H3692" i="48"/>
  <c r="H3691" i="48"/>
  <c r="H3690" i="48"/>
  <c r="H3689" i="48"/>
  <c r="H3688" i="48"/>
  <c r="H3687" i="48"/>
  <c r="H3686" i="48"/>
  <c r="H3685" i="48"/>
  <c r="H3684" i="48"/>
  <c r="H3683" i="48"/>
  <c r="H3682" i="48"/>
  <c r="H3681" i="48"/>
  <c r="H3680" i="48"/>
  <c r="H3679" i="48"/>
  <c r="H3678" i="48"/>
  <c r="H3677" i="48"/>
  <c r="H3676" i="48"/>
  <c r="H3675" i="48"/>
  <c r="H3674" i="48"/>
  <c r="H3673" i="48"/>
  <c r="H3672" i="48"/>
  <c r="H3671" i="48"/>
  <c r="H3670" i="48"/>
  <c r="H3669" i="48"/>
  <c r="H3668" i="48"/>
  <c r="H3667" i="48"/>
  <c r="H3666" i="48"/>
  <c r="H3665" i="48"/>
  <c r="H3664" i="48"/>
  <c r="H3663" i="48"/>
  <c r="H3662" i="48"/>
  <c r="H3661" i="48"/>
  <c r="H3660" i="48"/>
  <c r="H3659" i="48"/>
  <c r="H3658" i="48"/>
  <c r="H3657" i="48"/>
  <c r="H3656" i="48"/>
  <c r="H3655" i="48"/>
  <c r="H3654" i="48"/>
  <c r="H3653" i="48"/>
  <c r="H1923" i="48"/>
  <c r="H1922" i="48"/>
  <c r="H1921" i="48"/>
  <c r="H1920" i="48"/>
  <c r="H1919" i="48"/>
  <c r="H1918" i="48"/>
  <c r="H1917" i="48"/>
  <c r="H1916" i="48"/>
  <c r="H1915" i="48"/>
  <c r="H1914" i="48"/>
  <c r="H1913" i="48"/>
  <c r="H1912" i="48"/>
  <c r="H1911" i="48"/>
  <c r="H1910" i="48"/>
  <c r="H1909" i="48"/>
  <c r="H1908" i="48"/>
  <c r="H1907" i="48"/>
  <c r="H1906" i="48"/>
  <c r="H1905" i="48"/>
  <c r="H1904" i="48"/>
  <c r="H1903" i="48"/>
  <c r="H1902" i="48"/>
  <c r="H1901" i="48"/>
  <c r="H1900" i="48"/>
  <c r="H1899" i="48"/>
  <c r="H1898" i="48"/>
  <c r="H1897" i="48"/>
  <c r="H1896" i="48"/>
  <c r="H1895" i="48"/>
  <c r="H1894" i="48"/>
  <c r="H1893" i="48"/>
  <c r="H1892" i="48"/>
  <c r="H1891" i="48"/>
  <c r="H1890" i="48"/>
  <c r="H1889" i="48"/>
  <c r="H1888" i="48"/>
  <c r="H1887" i="48"/>
  <c r="H1886" i="48"/>
  <c r="H1885" i="48"/>
  <c r="H1884" i="48"/>
  <c r="H1883" i="48"/>
  <c r="H1882" i="48"/>
  <c r="H1881" i="48"/>
  <c r="H1880" i="48"/>
  <c r="H1879" i="48"/>
  <c r="H1878" i="48"/>
  <c r="H1877" i="48"/>
  <c r="H1876" i="48"/>
  <c r="H1155" i="48"/>
  <c r="H1154" i="48"/>
  <c r="H1153" i="48"/>
  <c r="H1152" i="48"/>
  <c r="H1151" i="48"/>
  <c r="H1150" i="48"/>
  <c r="H1149" i="48"/>
  <c r="H1148" i="48"/>
  <c r="H1147" i="48"/>
  <c r="H1146" i="48"/>
  <c r="H1145" i="48"/>
  <c r="H1144" i="48"/>
  <c r="H1143" i="48"/>
  <c r="H1142" i="48"/>
  <c r="H1141" i="48"/>
  <c r="H1140" i="48"/>
  <c r="H1139" i="48"/>
  <c r="H1138" i="48"/>
  <c r="H1137" i="48"/>
  <c r="H1136" i="48"/>
  <c r="H1135" i="48"/>
  <c r="H1134" i="48"/>
  <c r="H1133" i="48"/>
  <c r="H1132" i="48"/>
  <c r="H1131" i="48"/>
  <c r="H1130" i="48"/>
  <c r="H1129" i="48"/>
  <c r="H1128" i="48"/>
  <c r="H1127" i="48"/>
  <c r="H1126" i="48"/>
  <c r="H1125" i="48"/>
  <c r="H1124" i="48"/>
  <c r="H1123" i="48"/>
  <c r="H1122" i="48"/>
  <c r="H1121" i="48"/>
  <c r="H1120" i="48"/>
  <c r="H1119" i="48"/>
  <c r="H1118" i="48"/>
  <c r="H1117" i="48"/>
  <c r="H1116" i="48"/>
  <c r="H1115" i="48"/>
  <c r="H1114" i="48"/>
  <c r="H1113" i="48"/>
  <c r="H1112" i="48"/>
  <c r="H1111" i="48"/>
  <c r="H1110" i="48"/>
  <c r="H1109" i="48"/>
  <c r="H1108" i="48"/>
  <c r="H1107" i="48"/>
  <c r="H1106" i="48"/>
  <c r="H1105" i="48"/>
  <c r="H1104" i="48"/>
  <c r="H1103" i="48"/>
  <c r="H1102" i="48"/>
  <c r="H1101" i="48"/>
  <c r="H1100" i="48"/>
  <c r="H1099" i="48"/>
  <c r="H1098" i="48"/>
  <c r="H1097" i="48"/>
  <c r="H1096" i="48"/>
  <c r="H1095" i="48"/>
  <c r="H1094" i="48"/>
  <c r="H1093" i="48"/>
  <c r="H1092" i="48"/>
  <c r="H1091" i="48"/>
  <c r="H1090" i="48"/>
  <c r="H1089" i="48"/>
  <c r="H1088" i="48"/>
  <c r="H1087" i="48"/>
  <c r="H1086" i="48"/>
  <c r="H1085" i="48"/>
  <c r="H1084" i="48"/>
  <c r="H1083" i="48"/>
  <c r="H1082" i="48"/>
  <c r="H1081" i="48"/>
  <c r="H1080" i="48"/>
  <c r="H1079" i="48"/>
  <c r="H1078" i="48"/>
  <c r="H1077" i="48"/>
  <c r="H1076" i="48"/>
  <c r="H1075" i="48"/>
  <c r="H1074" i="48"/>
  <c r="H1073" i="48"/>
  <c r="H1072" i="48"/>
  <c r="H1071" i="48"/>
  <c r="H1070" i="48"/>
  <c r="H1069" i="48"/>
  <c r="H1068" i="48"/>
  <c r="H1067" i="48"/>
  <c r="H1066" i="48"/>
  <c r="H1065" i="48"/>
  <c r="H1064" i="48"/>
  <c r="H1063" i="48"/>
  <c r="H1062" i="48"/>
  <c r="H1061" i="48"/>
  <c r="H1060" i="48"/>
  <c r="H1059" i="48"/>
  <c r="H1058" i="48"/>
  <c r="H1057" i="48"/>
  <c r="H1056" i="48"/>
  <c r="H1055" i="48"/>
  <c r="H1054" i="48"/>
  <c r="H1053" i="48"/>
  <c r="H1052" i="48"/>
  <c r="H1051" i="48"/>
  <c r="H1050" i="48"/>
  <c r="H1049" i="48"/>
  <c r="H1048" i="48"/>
  <c r="H1047" i="48"/>
  <c r="H1046" i="48"/>
  <c r="H1045" i="48"/>
  <c r="H1044" i="48"/>
  <c r="H1043" i="48"/>
  <c r="H1042" i="48"/>
  <c r="H1041" i="48"/>
  <c r="H1040" i="48"/>
  <c r="H1039" i="48"/>
  <c r="H1038" i="48"/>
  <c r="H1037" i="48"/>
  <c r="H1036" i="48"/>
  <c r="H1035" i="48"/>
  <c r="H1034" i="48"/>
  <c r="H1033" i="48"/>
  <c r="H1032" i="48"/>
  <c r="H1031" i="48"/>
  <c r="H1030" i="48"/>
  <c r="H1029" i="48"/>
  <c r="H1028" i="48"/>
  <c r="H1027" i="48"/>
  <c r="H1026" i="48"/>
  <c r="H1025" i="48"/>
  <c r="H1024" i="48"/>
  <c r="H1023" i="48"/>
  <c r="H1022" i="48"/>
  <c r="H1021" i="48"/>
  <c r="H1020" i="48"/>
  <c r="H1019" i="48"/>
  <c r="H1018" i="48"/>
  <c r="H1017" i="48"/>
  <c r="H1016" i="48"/>
  <c r="H1015" i="48"/>
  <c r="H1014" i="48"/>
  <c r="H1013" i="48"/>
  <c r="H1012" i="48"/>
  <c r="H3652" i="48"/>
  <c r="H3651" i="48"/>
  <c r="H3650" i="48"/>
  <c r="H3649" i="48"/>
  <c r="H3648" i="48"/>
  <c r="H3647" i="48"/>
  <c r="H3646" i="48"/>
  <c r="H3645" i="48"/>
  <c r="H3644" i="48"/>
  <c r="H3643" i="48"/>
  <c r="H3642" i="48"/>
  <c r="H3641" i="48"/>
  <c r="H3640" i="48"/>
  <c r="H3639" i="48"/>
  <c r="H3638" i="48"/>
  <c r="H3637" i="48"/>
  <c r="H3636" i="48"/>
  <c r="H3635" i="48"/>
  <c r="H3634" i="48"/>
  <c r="H3633" i="48"/>
  <c r="H3632" i="48"/>
  <c r="H3631" i="48"/>
  <c r="H3630" i="48"/>
  <c r="H3629" i="48"/>
  <c r="H3628" i="48"/>
  <c r="H3627" i="48"/>
  <c r="H3626" i="48"/>
  <c r="H3625" i="48"/>
  <c r="H3624" i="48"/>
  <c r="H3623" i="48"/>
  <c r="H3622" i="48"/>
  <c r="H3621" i="48"/>
  <c r="H3620" i="48"/>
  <c r="H3619" i="48"/>
  <c r="H3618" i="48"/>
  <c r="H3617" i="48"/>
  <c r="H3616" i="48"/>
  <c r="H3615" i="48"/>
  <c r="H3614" i="48"/>
  <c r="H3613" i="48"/>
  <c r="H3612" i="48"/>
  <c r="H3611" i="48"/>
  <c r="H3610" i="48"/>
  <c r="H3609" i="48"/>
  <c r="H3608" i="48"/>
  <c r="H3607" i="48"/>
  <c r="H3606" i="48"/>
  <c r="H3605" i="48"/>
  <c r="H3604" i="48"/>
  <c r="H3603" i="48"/>
  <c r="H3602" i="48"/>
  <c r="H3601" i="48"/>
  <c r="H3600" i="48"/>
  <c r="H3599" i="48"/>
  <c r="H3598" i="48"/>
  <c r="H3597" i="48"/>
  <c r="H3596" i="48"/>
  <c r="H3595" i="48"/>
  <c r="H3594" i="48"/>
  <c r="H3593" i="48"/>
  <c r="H3592" i="48"/>
  <c r="H3591" i="48"/>
  <c r="H3590" i="48"/>
  <c r="H3589" i="48"/>
  <c r="H3588" i="48"/>
  <c r="H3587" i="48"/>
  <c r="H3586" i="48"/>
  <c r="H3585" i="48"/>
  <c r="H3584" i="48"/>
  <c r="H3583" i="48"/>
  <c r="H3582" i="48"/>
  <c r="H3581" i="48"/>
  <c r="H3580" i="48"/>
  <c r="H3579" i="48"/>
  <c r="H3578" i="48"/>
  <c r="H3577" i="48"/>
  <c r="H3576" i="48"/>
  <c r="H3575" i="48"/>
  <c r="H3574" i="48"/>
  <c r="H3573" i="48"/>
  <c r="H3572" i="48"/>
  <c r="H3571" i="48"/>
  <c r="H3570" i="48"/>
  <c r="H3569" i="48"/>
  <c r="H3568" i="48"/>
  <c r="H3567" i="48"/>
  <c r="H3566" i="48"/>
  <c r="H3565" i="48"/>
  <c r="H3564" i="48"/>
  <c r="H3563" i="48"/>
  <c r="H3562" i="48"/>
  <c r="H3561" i="48"/>
  <c r="H3560" i="48"/>
  <c r="H3559" i="48"/>
  <c r="H3558" i="48"/>
  <c r="H3557" i="48"/>
  <c r="H3556" i="48"/>
  <c r="H3555" i="48"/>
  <c r="H3554" i="48"/>
  <c r="H3553" i="48"/>
  <c r="H3552" i="48"/>
  <c r="H3551" i="48"/>
  <c r="H3550" i="48"/>
  <c r="H3549" i="48"/>
  <c r="H3548" i="48"/>
  <c r="H3547" i="48"/>
  <c r="H3546" i="48"/>
  <c r="H3545" i="48"/>
  <c r="H3544" i="48"/>
  <c r="H3543" i="48"/>
  <c r="H3542" i="48"/>
  <c r="H3541" i="48"/>
  <c r="H3540" i="48"/>
  <c r="H3539" i="48"/>
  <c r="H3538" i="48"/>
  <c r="H3537" i="48"/>
  <c r="H3536" i="48"/>
  <c r="H3535" i="48"/>
  <c r="H3534" i="48"/>
  <c r="H3533" i="48"/>
  <c r="H3532" i="48"/>
  <c r="H3531" i="48"/>
  <c r="H3530" i="48"/>
  <c r="H3529" i="48"/>
  <c r="H3528" i="48"/>
  <c r="H3527" i="48"/>
  <c r="H3526" i="48"/>
  <c r="H3525" i="48"/>
  <c r="H3524" i="48"/>
  <c r="H3523" i="48"/>
  <c r="H3522" i="48"/>
  <c r="H3521" i="48"/>
  <c r="H3520" i="48"/>
  <c r="H3519" i="48"/>
  <c r="H3518" i="48"/>
  <c r="H3517" i="48"/>
  <c r="H3516" i="48"/>
  <c r="H3515" i="48"/>
  <c r="H3514" i="48"/>
  <c r="H3513" i="48"/>
  <c r="H3512" i="48"/>
  <c r="H3511" i="48"/>
  <c r="H3510" i="48"/>
  <c r="H3509" i="48"/>
  <c r="H1875" i="48"/>
  <c r="H1874" i="48"/>
  <c r="H1873" i="48"/>
  <c r="H1872" i="48"/>
  <c r="H1871" i="48"/>
  <c r="H1870" i="48"/>
  <c r="H1869" i="48"/>
  <c r="H1868" i="48"/>
  <c r="H1867" i="48"/>
  <c r="H1866" i="48"/>
  <c r="H1865" i="48"/>
  <c r="H1864" i="48"/>
  <c r="H1863" i="48"/>
  <c r="H1862" i="48"/>
  <c r="H1861" i="48"/>
  <c r="H1860" i="48"/>
  <c r="H1859" i="48"/>
  <c r="H1858" i="48"/>
  <c r="H1857" i="48"/>
  <c r="H1856" i="48"/>
  <c r="H1855" i="48"/>
  <c r="H1854" i="48"/>
  <c r="H1853" i="48"/>
  <c r="H1852" i="48"/>
  <c r="H1851" i="48"/>
  <c r="H1850" i="48"/>
  <c r="H1849" i="48"/>
  <c r="H1848" i="48"/>
  <c r="H1847" i="48"/>
  <c r="H1846" i="48"/>
  <c r="H1845" i="48"/>
  <c r="H1844" i="48"/>
  <c r="H1843" i="48"/>
  <c r="H1842" i="48"/>
  <c r="H1841" i="48"/>
  <c r="H1840" i="48"/>
  <c r="H1839" i="48"/>
  <c r="H1838" i="48"/>
  <c r="H1837" i="48"/>
  <c r="H1836" i="48"/>
  <c r="H1835" i="48"/>
  <c r="H1834" i="48"/>
  <c r="H1833" i="48"/>
  <c r="H1832" i="48"/>
  <c r="H1831" i="48"/>
  <c r="H1830" i="48"/>
  <c r="H1829" i="48"/>
  <c r="H1828" i="48"/>
  <c r="H1011" i="48"/>
  <c r="H1010" i="48"/>
  <c r="H1009" i="48"/>
  <c r="H1008" i="48"/>
  <c r="H1007" i="48"/>
  <c r="H1006" i="48"/>
  <c r="H1005" i="48"/>
  <c r="H1004" i="48"/>
  <c r="H1003" i="48"/>
  <c r="H1002" i="48"/>
  <c r="H1001" i="48"/>
  <c r="H1000" i="48"/>
  <c r="H999" i="48"/>
  <c r="H998" i="48"/>
  <c r="H997" i="48"/>
  <c r="H996" i="48"/>
  <c r="H995" i="48"/>
  <c r="H994" i="48"/>
  <c r="H993" i="48"/>
  <c r="H992" i="48"/>
  <c r="H991" i="48"/>
  <c r="H990" i="48"/>
  <c r="H989" i="48"/>
  <c r="H988" i="48"/>
  <c r="H987" i="48"/>
  <c r="H986" i="48"/>
  <c r="H985" i="48"/>
  <c r="H984" i="48"/>
  <c r="H983" i="48"/>
  <c r="H982" i="48"/>
  <c r="H981" i="48"/>
  <c r="H980" i="48"/>
  <c r="H979" i="48"/>
  <c r="H978" i="48"/>
  <c r="H977" i="48"/>
  <c r="H976" i="48"/>
  <c r="H975" i="48"/>
  <c r="H974" i="48"/>
  <c r="H973" i="48"/>
  <c r="H972" i="48"/>
  <c r="H971" i="48"/>
  <c r="H970" i="48"/>
  <c r="H969" i="48"/>
  <c r="H968" i="48"/>
  <c r="H967" i="48"/>
  <c r="H966" i="48"/>
  <c r="H965" i="48"/>
  <c r="H964" i="48"/>
  <c r="H963" i="48"/>
  <c r="H962" i="48"/>
  <c r="H961" i="48"/>
  <c r="H960" i="48"/>
  <c r="H959" i="48"/>
  <c r="H958" i="48"/>
  <c r="H957" i="48"/>
  <c r="H956" i="48"/>
  <c r="H955" i="48"/>
  <c r="H954" i="48"/>
  <c r="H953" i="48"/>
  <c r="H952" i="48"/>
  <c r="H951" i="48"/>
  <c r="H950" i="48"/>
  <c r="H949" i="48"/>
  <c r="H948" i="48"/>
  <c r="H947" i="48"/>
  <c r="H946" i="48"/>
  <c r="H945" i="48"/>
  <c r="H944" i="48"/>
  <c r="H943" i="48"/>
  <c r="H942" i="48"/>
  <c r="H941" i="48"/>
  <c r="H940" i="48"/>
  <c r="H939" i="48"/>
  <c r="H938" i="48"/>
  <c r="H937" i="48"/>
  <c r="H936" i="48"/>
  <c r="H935" i="48"/>
  <c r="H934" i="48"/>
  <c r="H933" i="48"/>
  <c r="H932" i="48"/>
  <c r="H931" i="48"/>
  <c r="H930" i="48"/>
  <c r="H929" i="48"/>
  <c r="H928" i="48"/>
  <c r="H927" i="48"/>
  <c r="H926" i="48"/>
  <c r="H925" i="48"/>
  <c r="H924" i="48"/>
  <c r="H923" i="48"/>
  <c r="H922" i="48"/>
  <c r="H921" i="48"/>
  <c r="H920" i="48"/>
  <c r="H919" i="48"/>
  <c r="H918" i="48"/>
  <c r="H917" i="48"/>
  <c r="H916" i="48"/>
  <c r="H915" i="48"/>
  <c r="H914" i="48"/>
  <c r="H913" i="48"/>
  <c r="H912" i="48"/>
  <c r="H911" i="48"/>
  <c r="H910" i="48"/>
  <c r="H909" i="48"/>
  <c r="H908" i="48"/>
  <c r="H907" i="48"/>
  <c r="H906" i="48"/>
  <c r="H905" i="48"/>
  <c r="H904" i="48"/>
  <c r="H903" i="48"/>
  <c r="H902" i="48"/>
  <c r="H901" i="48"/>
  <c r="H900" i="48"/>
  <c r="H899" i="48"/>
  <c r="H898" i="48"/>
  <c r="H897" i="48"/>
  <c r="H896" i="48"/>
  <c r="H895" i="48"/>
  <c r="H894" i="48"/>
  <c r="H893" i="48"/>
  <c r="H892" i="48"/>
  <c r="H891" i="48"/>
  <c r="H890" i="48"/>
  <c r="H889" i="48"/>
  <c r="H888" i="48"/>
  <c r="H887" i="48"/>
  <c r="H886" i="48"/>
  <c r="H885" i="48"/>
  <c r="H884" i="48"/>
  <c r="H883" i="48"/>
  <c r="H882" i="48"/>
  <c r="H881" i="48"/>
  <c r="H880" i="48"/>
  <c r="H879" i="48"/>
  <c r="H878" i="48"/>
  <c r="H877" i="48"/>
  <c r="H876" i="48"/>
  <c r="H875" i="48"/>
  <c r="H874" i="48"/>
  <c r="H873" i="48"/>
  <c r="H872" i="48"/>
  <c r="H871" i="48"/>
  <c r="H870" i="48"/>
  <c r="H869" i="48"/>
  <c r="H868" i="48"/>
  <c r="H3508" i="48"/>
  <c r="H3507" i="48"/>
  <c r="H3506" i="48"/>
  <c r="H3505" i="48"/>
  <c r="H3504" i="48"/>
  <c r="H3503" i="48"/>
  <c r="H3502" i="48"/>
  <c r="H3501" i="48"/>
  <c r="H3500" i="48"/>
  <c r="H3499" i="48"/>
  <c r="H3498" i="48"/>
  <c r="H3497" i="48"/>
  <c r="H3496" i="48"/>
  <c r="H3495" i="48"/>
  <c r="H3494" i="48"/>
  <c r="H3493" i="48"/>
  <c r="H3492" i="48"/>
  <c r="H3491" i="48"/>
  <c r="H3490" i="48"/>
  <c r="H3489" i="48"/>
  <c r="H3488" i="48"/>
  <c r="H3487" i="48"/>
  <c r="H3486" i="48"/>
  <c r="H3485" i="48"/>
  <c r="H3484" i="48"/>
  <c r="H3483" i="48"/>
  <c r="H3482" i="48"/>
  <c r="H3481" i="48"/>
  <c r="H3480" i="48"/>
  <c r="H3479" i="48"/>
  <c r="H3478" i="48"/>
  <c r="H3477" i="48"/>
  <c r="H3476" i="48"/>
  <c r="H3475" i="48"/>
  <c r="H3474" i="48"/>
  <c r="H3473" i="48"/>
  <c r="H3472" i="48"/>
  <c r="H3471" i="48"/>
  <c r="H3470" i="48"/>
  <c r="H3469" i="48"/>
  <c r="H3468" i="48"/>
  <c r="H3467" i="48"/>
  <c r="H3466" i="48"/>
  <c r="H3465" i="48"/>
  <c r="H3464" i="48"/>
  <c r="H3463" i="48"/>
  <c r="H3462" i="48"/>
  <c r="H3461" i="48"/>
  <c r="H3460" i="48"/>
  <c r="H3459" i="48"/>
  <c r="H3458" i="48"/>
  <c r="H3457" i="48"/>
  <c r="H3456" i="48"/>
  <c r="H3455" i="48"/>
  <c r="H3454" i="48"/>
  <c r="H3453" i="48"/>
  <c r="H3452" i="48"/>
  <c r="H3451" i="48"/>
  <c r="H3450" i="48"/>
  <c r="H3449" i="48"/>
  <c r="H3448" i="48"/>
  <c r="H3447" i="48"/>
  <c r="H3446" i="48"/>
  <c r="H3445" i="48"/>
  <c r="H3444" i="48"/>
  <c r="H3443" i="48"/>
  <c r="H3442" i="48"/>
  <c r="H3441" i="48"/>
  <c r="H3440" i="48"/>
  <c r="H3439" i="48"/>
  <c r="H3438" i="48"/>
  <c r="H3437" i="48"/>
  <c r="H3436" i="48"/>
  <c r="H3435" i="48"/>
  <c r="H3434" i="48"/>
  <c r="H3433" i="48"/>
  <c r="H3432" i="48"/>
  <c r="H3431" i="48"/>
  <c r="H3430" i="48"/>
  <c r="H3429" i="48"/>
  <c r="H3428" i="48"/>
  <c r="H3427" i="48"/>
  <c r="H3426" i="48"/>
  <c r="H3425" i="48"/>
  <c r="H3424" i="48"/>
  <c r="H3423" i="48"/>
  <c r="H3422" i="48"/>
  <c r="H3421" i="48"/>
  <c r="H3420" i="48"/>
  <c r="H3419" i="48"/>
  <c r="H3418" i="48"/>
  <c r="H3417" i="48"/>
  <c r="H3416" i="48"/>
  <c r="H3415" i="48"/>
  <c r="H3414" i="48"/>
  <c r="H3413" i="48"/>
  <c r="H3412" i="48"/>
  <c r="H3411" i="48"/>
  <c r="H3410" i="48"/>
  <c r="H3409" i="48"/>
  <c r="H3408" i="48"/>
  <c r="H3407" i="48"/>
  <c r="H3406" i="48"/>
  <c r="H3405" i="48"/>
  <c r="H3404" i="48"/>
  <c r="H3403" i="48"/>
  <c r="H3402" i="48"/>
  <c r="H3401" i="48"/>
  <c r="H3400" i="48"/>
  <c r="H3399" i="48"/>
  <c r="H3398" i="48"/>
  <c r="H3397" i="48"/>
  <c r="H3396" i="48"/>
  <c r="H3395" i="48"/>
  <c r="H3394" i="48"/>
  <c r="H3393" i="48"/>
  <c r="H3392" i="48"/>
  <c r="H3391" i="48"/>
  <c r="H3390" i="48"/>
  <c r="H3389" i="48"/>
  <c r="H3388" i="48"/>
  <c r="H3387" i="48"/>
  <c r="H3386" i="48"/>
  <c r="H3385" i="48"/>
  <c r="H3384" i="48"/>
  <c r="H3383" i="48"/>
  <c r="H3382" i="48"/>
  <c r="H3381" i="48"/>
  <c r="H3380" i="48"/>
  <c r="H3379" i="48"/>
  <c r="H3378" i="48"/>
  <c r="H3377" i="48"/>
  <c r="H3376" i="48"/>
  <c r="H3375" i="48"/>
  <c r="H3374" i="48"/>
  <c r="H3373" i="48"/>
  <c r="H3372" i="48"/>
  <c r="H3371" i="48"/>
  <c r="H3370" i="48"/>
  <c r="H3369" i="48"/>
  <c r="H3368" i="48"/>
  <c r="H3367" i="48"/>
  <c r="H3366" i="48"/>
  <c r="H3365" i="48"/>
  <c r="H1827" i="48"/>
  <c r="H1826" i="48"/>
  <c r="H1825" i="48"/>
  <c r="H1824" i="48"/>
  <c r="H1823" i="48"/>
  <c r="H1822" i="48"/>
  <c r="H1821" i="48"/>
  <c r="H1820" i="48"/>
  <c r="H1819" i="48"/>
  <c r="H1818" i="48"/>
  <c r="H1817" i="48"/>
  <c r="H1816" i="48"/>
  <c r="H1815" i="48"/>
  <c r="H1814" i="48"/>
  <c r="H1813" i="48"/>
  <c r="H1812" i="48"/>
  <c r="H1811" i="48"/>
  <c r="H1810" i="48"/>
  <c r="H1809" i="48"/>
  <c r="H1808" i="48"/>
  <c r="H1807" i="48"/>
  <c r="H1806" i="48"/>
  <c r="H1805" i="48"/>
  <c r="H1804" i="48"/>
  <c r="H1803" i="48"/>
  <c r="H1802" i="48"/>
  <c r="H1801" i="48"/>
  <c r="H1800" i="48"/>
  <c r="H1799" i="48"/>
  <c r="H1798" i="48"/>
  <c r="H1797" i="48"/>
  <c r="H1796" i="48"/>
  <c r="H1795" i="48"/>
  <c r="H1794" i="48"/>
  <c r="H1793" i="48"/>
  <c r="H1792" i="48"/>
  <c r="H1791" i="48"/>
  <c r="H1790" i="48"/>
  <c r="H1789" i="48"/>
  <c r="H1788" i="48"/>
  <c r="H1787" i="48"/>
  <c r="H1786" i="48"/>
  <c r="H1785" i="48"/>
  <c r="H1784" i="48"/>
  <c r="H1783" i="48"/>
  <c r="H1782" i="48"/>
  <c r="H1781" i="48"/>
  <c r="H1780" i="48"/>
  <c r="H867" i="48"/>
  <c r="H866" i="48"/>
  <c r="H865" i="48"/>
  <c r="H864" i="48"/>
  <c r="H863" i="48"/>
  <c r="H862" i="48"/>
  <c r="H861" i="48"/>
  <c r="H860" i="48"/>
  <c r="H859" i="48"/>
  <c r="H858" i="48"/>
  <c r="H857" i="48"/>
  <c r="H856" i="48"/>
  <c r="H855" i="48"/>
  <c r="H854" i="48"/>
  <c r="H853" i="48"/>
  <c r="H852" i="48"/>
  <c r="H851" i="48"/>
  <c r="H850" i="48"/>
  <c r="H849" i="48"/>
  <c r="H848" i="48"/>
  <c r="H847" i="48"/>
  <c r="H846" i="48"/>
  <c r="H845" i="48"/>
  <c r="H844" i="48"/>
  <c r="H843" i="48"/>
  <c r="H842" i="48"/>
  <c r="H841" i="48"/>
  <c r="H840" i="48"/>
  <c r="H839" i="48"/>
  <c r="H838" i="48"/>
  <c r="H837" i="48"/>
  <c r="H836" i="48"/>
  <c r="H835" i="48"/>
  <c r="H834" i="48"/>
  <c r="H833" i="48"/>
  <c r="H832" i="48"/>
  <c r="H831" i="48"/>
  <c r="H830" i="48"/>
  <c r="H829" i="48"/>
  <c r="H828" i="48"/>
  <c r="H827" i="48"/>
  <c r="H826" i="48"/>
  <c r="H825" i="48"/>
  <c r="H824" i="48"/>
  <c r="H823" i="48"/>
  <c r="H822" i="48"/>
  <c r="H821" i="48"/>
  <c r="H820" i="48"/>
  <c r="H819" i="48"/>
  <c r="H818" i="48"/>
  <c r="H817" i="48"/>
  <c r="H816" i="48"/>
  <c r="H815" i="48"/>
  <c r="H814" i="48"/>
  <c r="H813" i="48"/>
  <c r="H812" i="48"/>
  <c r="H811" i="48"/>
  <c r="H810" i="48"/>
  <c r="H809" i="48"/>
  <c r="H808" i="48"/>
  <c r="H807" i="48"/>
  <c r="H806" i="48"/>
  <c r="H805" i="48"/>
  <c r="H804" i="48"/>
  <c r="H803" i="48"/>
  <c r="H802" i="48"/>
  <c r="H801" i="48"/>
  <c r="H800" i="48"/>
  <c r="H799" i="48"/>
  <c r="H798" i="48"/>
  <c r="H797" i="48"/>
  <c r="H796" i="48"/>
  <c r="H795" i="48"/>
  <c r="H794" i="48"/>
  <c r="H793" i="48"/>
  <c r="H792" i="48"/>
  <c r="H791" i="48"/>
  <c r="H790" i="48"/>
  <c r="H789" i="48"/>
  <c r="H788" i="48"/>
  <c r="H787" i="48"/>
  <c r="H786" i="48"/>
  <c r="H785" i="48"/>
  <c r="H784" i="48"/>
  <c r="H783" i="48"/>
  <c r="H782" i="48"/>
  <c r="H781" i="48"/>
  <c r="H780" i="48"/>
  <c r="H779" i="48"/>
  <c r="H778" i="48"/>
  <c r="H777" i="48"/>
  <c r="H776" i="48"/>
  <c r="H775" i="48"/>
  <c r="H774" i="48"/>
  <c r="H773" i="48"/>
  <c r="H772" i="48"/>
  <c r="H771" i="48"/>
  <c r="H770" i="48"/>
  <c r="H769" i="48"/>
  <c r="H768" i="48"/>
  <c r="H767" i="48"/>
  <c r="H766" i="48"/>
  <c r="H765" i="48"/>
  <c r="H764" i="48"/>
  <c r="H763" i="48"/>
  <c r="H762" i="48"/>
  <c r="H761" i="48"/>
  <c r="H760" i="48"/>
  <c r="H759" i="48"/>
  <c r="H758" i="48"/>
  <c r="H757" i="48"/>
  <c r="H756" i="48"/>
  <c r="H755" i="48"/>
  <c r="H754" i="48"/>
  <c r="H753" i="48"/>
  <c r="H752" i="48"/>
  <c r="H751" i="48"/>
  <c r="H750" i="48"/>
  <c r="H749" i="48"/>
  <c r="H748" i="48"/>
  <c r="H747" i="48"/>
  <c r="H746" i="48"/>
  <c r="H745" i="48"/>
  <c r="H744" i="48"/>
  <c r="H743" i="48"/>
  <c r="H742" i="48"/>
  <c r="H741" i="48"/>
  <c r="H740" i="48"/>
  <c r="H739" i="48"/>
  <c r="H738" i="48"/>
  <c r="H737" i="48"/>
  <c r="H736" i="48"/>
  <c r="H735" i="48"/>
  <c r="H734" i="48"/>
  <c r="H733" i="48"/>
  <c r="H732" i="48"/>
  <c r="H731" i="48"/>
  <c r="H730" i="48"/>
  <c r="H729" i="48"/>
  <c r="H728" i="48"/>
  <c r="H727" i="48"/>
  <c r="H726" i="48"/>
  <c r="H725" i="48"/>
  <c r="H724" i="48"/>
  <c r="H3364" i="48"/>
  <c r="H3363" i="48"/>
  <c r="H3362" i="48"/>
  <c r="H3361" i="48"/>
  <c r="H3360" i="48"/>
  <c r="H3359" i="48"/>
  <c r="H3358" i="48"/>
  <c r="H3357" i="48"/>
  <c r="H3356" i="48"/>
  <c r="H3355" i="48"/>
  <c r="H3354" i="48"/>
  <c r="H3353" i="48"/>
  <c r="H3352" i="48"/>
  <c r="H3351" i="48"/>
  <c r="H3350" i="48"/>
  <c r="H3349" i="48"/>
  <c r="H3348" i="48"/>
  <c r="H3347" i="48"/>
  <c r="H3346" i="48"/>
  <c r="H3345" i="48"/>
  <c r="H3344" i="48"/>
  <c r="H3343" i="48"/>
  <c r="H3342" i="48"/>
  <c r="H3341" i="48"/>
  <c r="H3340" i="48"/>
  <c r="H3339" i="48"/>
  <c r="H3338" i="48"/>
  <c r="H3337" i="48"/>
  <c r="H3336" i="48"/>
  <c r="H3335" i="48"/>
  <c r="H3334" i="48"/>
  <c r="H3333" i="48"/>
  <c r="H3332" i="48"/>
  <c r="H3331" i="48"/>
  <c r="H3330" i="48"/>
  <c r="H3329" i="48"/>
  <c r="H3328" i="48"/>
  <c r="H3327" i="48"/>
  <c r="H3326" i="48"/>
  <c r="H3325" i="48"/>
  <c r="H3324" i="48"/>
  <c r="H3323" i="48"/>
  <c r="H3322" i="48"/>
  <c r="H3321" i="48"/>
  <c r="H3320" i="48"/>
  <c r="H3319" i="48"/>
  <c r="H3318" i="48"/>
  <c r="H3317" i="48"/>
  <c r="H3316" i="48"/>
  <c r="H3315" i="48"/>
  <c r="H3314" i="48"/>
  <c r="H3313" i="48"/>
  <c r="H3312" i="48"/>
  <c r="H3311" i="48"/>
  <c r="H3310" i="48"/>
  <c r="H3309" i="48"/>
  <c r="H3308" i="48"/>
  <c r="H3307" i="48"/>
  <c r="H3306" i="48"/>
  <c r="H3305" i="48"/>
  <c r="H3304" i="48"/>
  <c r="H3303" i="48"/>
  <c r="H3302" i="48"/>
  <c r="H3301" i="48"/>
  <c r="H3300" i="48"/>
  <c r="H3299" i="48"/>
  <c r="H3298" i="48"/>
  <c r="H3297" i="48"/>
  <c r="H3296" i="48"/>
  <c r="H3295" i="48"/>
  <c r="H3294" i="48"/>
  <c r="H3293" i="48"/>
  <c r="H3292" i="48"/>
  <c r="H3291" i="48"/>
  <c r="H3290" i="48"/>
  <c r="H3289" i="48"/>
  <c r="H3288" i="48"/>
  <c r="H3287" i="48"/>
  <c r="H3286" i="48"/>
  <c r="H3285" i="48"/>
  <c r="H3284" i="48"/>
  <c r="H3283" i="48"/>
  <c r="H3282" i="48"/>
  <c r="H3281" i="48"/>
  <c r="H3280" i="48"/>
  <c r="H3279" i="48"/>
  <c r="H3278" i="48"/>
  <c r="H3277" i="48"/>
  <c r="H3276" i="48"/>
  <c r="H3275" i="48"/>
  <c r="H3274" i="48"/>
  <c r="H3273" i="48"/>
  <c r="H3272" i="48"/>
  <c r="H3271" i="48"/>
  <c r="H3270" i="48"/>
  <c r="H3269" i="48"/>
  <c r="H3268" i="48"/>
  <c r="H3267" i="48"/>
  <c r="H3266" i="48"/>
  <c r="H3265" i="48"/>
  <c r="H3264" i="48"/>
  <c r="H3263" i="48"/>
  <c r="H3262" i="48"/>
  <c r="H3261" i="48"/>
  <c r="H3260" i="48"/>
  <c r="H3259" i="48"/>
  <c r="H3258" i="48"/>
  <c r="H3257" i="48"/>
  <c r="H3256" i="48"/>
  <c r="H3255" i="48"/>
  <c r="H3254" i="48"/>
  <c r="H3253" i="48"/>
  <c r="H3252" i="48"/>
  <c r="H3251" i="48"/>
  <c r="H3250" i="48"/>
  <c r="H3249" i="48"/>
  <c r="H3248" i="48"/>
  <c r="H3247" i="48"/>
  <c r="H3246" i="48"/>
  <c r="H3245" i="48"/>
  <c r="H3244" i="48"/>
  <c r="H3243" i="48"/>
  <c r="H3242" i="48"/>
  <c r="H3241" i="48"/>
  <c r="H3240" i="48"/>
  <c r="H3239" i="48"/>
  <c r="H3238" i="48"/>
  <c r="H3237" i="48"/>
  <c r="H3236" i="48"/>
  <c r="H3235" i="48"/>
  <c r="H3234" i="48"/>
  <c r="H3233" i="48"/>
  <c r="H3232" i="48"/>
  <c r="H3231" i="48"/>
  <c r="H3230" i="48"/>
  <c r="H3229" i="48"/>
  <c r="H3228" i="48"/>
  <c r="H3227" i="48"/>
  <c r="H3226" i="48"/>
  <c r="H3225" i="48"/>
  <c r="H3224" i="48"/>
  <c r="H3223" i="48"/>
  <c r="H3222" i="48"/>
  <c r="H3221" i="48"/>
  <c r="H1779" i="48"/>
  <c r="H1778" i="48"/>
  <c r="H1777" i="48"/>
  <c r="H1776" i="48"/>
  <c r="H1775" i="48"/>
  <c r="H1774" i="48"/>
  <c r="H1773" i="48"/>
  <c r="H1772" i="48"/>
  <c r="H1771" i="48"/>
  <c r="H1770" i="48"/>
  <c r="H1769" i="48"/>
  <c r="H1768" i="48"/>
  <c r="H1767" i="48"/>
  <c r="H1766" i="48"/>
  <c r="H1765" i="48"/>
  <c r="H1764" i="48"/>
  <c r="H1763" i="48"/>
  <c r="H1762" i="48"/>
  <c r="H1761" i="48"/>
  <c r="H1760" i="48"/>
  <c r="H1759" i="48"/>
  <c r="H1758" i="48"/>
  <c r="H1757" i="48"/>
  <c r="H1756" i="48"/>
  <c r="H1755" i="48"/>
  <c r="H1754" i="48"/>
  <c r="H1753" i="48"/>
  <c r="H1752" i="48"/>
  <c r="H1751" i="48"/>
  <c r="H1750" i="48"/>
  <c r="H1749" i="48"/>
  <c r="H1748" i="48"/>
  <c r="H1747" i="48"/>
  <c r="H1746" i="48"/>
  <c r="H1745" i="48"/>
  <c r="H1744" i="48"/>
  <c r="H1743" i="48"/>
  <c r="H1742" i="48"/>
  <c r="H1741" i="48"/>
  <c r="H1740" i="48"/>
  <c r="H1739" i="48"/>
  <c r="H1738" i="48"/>
  <c r="H1737" i="48"/>
  <c r="H1736" i="48"/>
  <c r="H1735" i="48"/>
  <c r="H1734" i="48"/>
  <c r="H1733" i="48"/>
  <c r="H1732" i="48"/>
  <c r="H723" i="48"/>
  <c r="H722" i="48"/>
  <c r="H721" i="48"/>
  <c r="H720" i="48"/>
  <c r="H719" i="48"/>
  <c r="H718" i="48"/>
  <c r="H717" i="48"/>
  <c r="H716" i="48"/>
  <c r="H715" i="48"/>
  <c r="H714" i="48"/>
  <c r="H713" i="48"/>
  <c r="H712" i="48"/>
  <c r="H711" i="48"/>
  <c r="H710" i="48"/>
  <c r="H709" i="48"/>
  <c r="H708" i="48"/>
  <c r="H707" i="48"/>
  <c r="H706" i="48"/>
  <c r="H705" i="48"/>
  <c r="H704" i="48"/>
  <c r="H703" i="48"/>
  <c r="H702" i="48"/>
  <c r="H701" i="48"/>
  <c r="H700" i="48"/>
  <c r="H699" i="48"/>
  <c r="H698" i="48"/>
  <c r="H697" i="48"/>
  <c r="H696" i="48"/>
  <c r="H695" i="48"/>
  <c r="H694" i="48"/>
  <c r="H693" i="48"/>
  <c r="H692" i="48"/>
  <c r="H691" i="48"/>
  <c r="H690" i="48"/>
  <c r="H689" i="48"/>
  <c r="H688" i="48"/>
  <c r="H687" i="48"/>
  <c r="H686" i="48"/>
  <c r="H685" i="48"/>
  <c r="H684" i="48"/>
  <c r="H683" i="48"/>
  <c r="H682" i="48"/>
  <c r="H681" i="48"/>
  <c r="H680" i="48"/>
  <c r="H679" i="48"/>
  <c r="H678" i="48"/>
  <c r="H677" i="48"/>
  <c r="H676" i="48"/>
  <c r="H675" i="48"/>
  <c r="H674" i="48"/>
  <c r="H673" i="48"/>
  <c r="H672" i="48"/>
  <c r="H671" i="48"/>
  <c r="H670" i="48"/>
  <c r="H669" i="48"/>
  <c r="H668" i="48"/>
  <c r="H667" i="48"/>
  <c r="H666" i="48"/>
  <c r="H665" i="48"/>
  <c r="H664" i="48"/>
  <c r="H663" i="48"/>
  <c r="H662" i="48"/>
  <c r="H661" i="48"/>
  <c r="H660" i="48"/>
  <c r="H659" i="48"/>
  <c r="H658" i="48"/>
  <c r="H657" i="48"/>
  <c r="H656" i="48"/>
  <c r="H655" i="48"/>
  <c r="H654" i="48"/>
  <c r="H653" i="48"/>
  <c r="H652" i="48"/>
  <c r="H651" i="48"/>
  <c r="H650" i="48"/>
  <c r="H649" i="48"/>
  <c r="H648" i="48"/>
  <c r="H647" i="48"/>
  <c r="H646" i="48"/>
  <c r="H645" i="48"/>
  <c r="H644" i="48"/>
  <c r="H643" i="48"/>
  <c r="H642" i="48"/>
  <c r="H641" i="48"/>
  <c r="H640" i="48"/>
  <c r="H639" i="48"/>
  <c r="H638" i="48"/>
  <c r="H637" i="48"/>
  <c r="H636" i="48"/>
  <c r="H635" i="48"/>
  <c r="H634" i="48"/>
  <c r="H633" i="48"/>
  <c r="H632" i="48"/>
  <c r="H631" i="48"/>
  <c r="H630" i="48"/>
  <c r="H629" i="48"/>
  <c r="H628" i="48"/>
  <c r="H627" i="48"/>
  <c r="H626" i="48"/>
  <c r="H625" i="48"/>
  <c r="H624" i="48"/>
  <c r="H623" i="48"/>
  <c r="H622" i="48"/>
  <c r="H621" i="48"/>
  <c r="H620" i="48"/>
  <c r="H619" i="48"/>
  <c r="H618" i="48"/>
  <c r="H617" i="48"/>
  <c r="H616" i="48"/>
  <c r="H615" i="48"/>
  <c r="H614" i="48"/>
  <c r="H613" i="48"/>
  <c r="H612" i="48"/>
  <c r="H611" i="48"/>
  <c r="H610" i="48"/>
  <c r="H609" i="48"/>
  <c r="H608" i="48"/>
  <c r="H607" i="48"/>
  <c r="H606" i="48"/>
  <c r="H605" i="48"/>
  <c r="H604" i="48"/>
  <c r="H603" i="48"/>
  <c r="H602" i="48"/>
  <c r="H601" i="48"/>
  <c r="H600" i="48"/>
  <c r="H599" i="48"/>
  <c r="H598" i="48"/>
  <c r="H597" i="48"/>
  <c r="H596" i="48"/>
  <c r="H595" i="48"/>
  <c r="H594" i="48"/>
  <c r="H593" i="48"/>
  <c r="H592" i="48"/>
  <c r="H591" i="48"/>
  <c r="H590" i="48"/>
  <c r="H589" i="48"/>
  <c r="H588" i="48"/>
  <c r="H587" i="48"/>
  <c r="H586" i="48"/>
  <c r="H585" i="48"/>
  <c r="H584" i="48"/>
  <c r="H583" i="48"/>
  <c r="H582" i="48"/>
  <c r="H581" i="48"/>
  <c r="H580" i="48"/>
  <c r="H3220" i="48"/>
  <c r="H3219" i="48"/>
  <c r="H3218" i="48"/>
  <c r="H3217" i="48"/>
  <c r="H3216" i="48"/>
  <c r="H3215" i="48"/>
  <c r="H3214" i="48"/>
  <c r="H3213" i="48"/>
  <c r="H3212" i="48"/>
  <c r="H3211" i="48"/>
  <c r="H3210" i="48"/>
  <c r="H3209" i="48"/>
  <c r="H3208" i="48"/>
  <c r="H3207" i="48"/>
  <c r="H3206" i="48"/>
  <c r="H3205" i="48"/>
  <c r="H3204" i="48"/>
  <c r="H3203" i="48"/>
  <c r="H3202" i="48"/>
  <c r="H3201" i="48"/>
  <c r="H3200" i="48"/>
  <c r="H3199" i="48"/>
  <c r="H3198" i="48"/>
  <c r="H3197" i="48"/>
  <c r="H3196" i="48"/>
  <c r="H3195" i="48"/>
  <c r="H3194" i="48"/>
  <c r="H3193" i="48"/>
  <c r="H3192" i="48"/>
  <c r="H3191" i="48"/>
  <c r="H3190" i="48"/>
  <c r="H3189" i="48"/>
  <c r="H3188" i="48"/>
  <c r="H3187" i="48"/>
  <c r="H3186" i="48"/>
  <c r="H3185" i="48"/>
  <c r="H3184" i="48"/>
  <c r="H3183" i="48"/>
  <c r="H3182" i="48"/>
  <c r="H3181" i="48"/>
  <c r="H3180" i="48"/>
  <c r="H3179" i="48"/>
  <c r="H3178" i="48"/>
  <c r="H3177" i="48"/>
  <c r="H3176" i="48"/>
  <c r="H3175" i="48"/>
  <c r="H3174" i="48"/>
  <c r="H3173" i="48"/>
  <c r="H3172" i="48"/>
  <c r="H3171" i="48"/>
  <c r="H3170" i="48"/>
  <c r="H3169" i="48"/>
  <c r="H3168" i="48"/>
  <c r="H3167" i="48"/>
  <c r="H3166" i="48"/>
  <c r="H3165" i="48"/>
  <c r="H3164" i="48"/>
  <c r="H3163" i="48"/>
  <c r="H3162" i="48"/>
  <c r="H3161" i="48"/>
  <c r="H3160" i="48"/>
  <c r="H3159" i="48"/>
  <c r="H3158" i="48"/>
  <c r="H3157" i="48"/>
  <c r="H3156" i="48"/>
  <c r="H3155" i="48"/>
  <c r="H3154" i="48"/>
  <c r="H3153" i="48"/>
  <c r="H3152" i="48"/>
  <c r="H3151" i="48"/>
  <c r="H3150" i="48"/>
  <c r="H3149" i="48"/>
  <c r="H3148" i="48"/>
  <c r="H3147" i="48"/>
  <c r="H3146" i="48"/>
  <c r="H3145" i="48"/>
  <c r="H3144" i="48"/>
  <c r="H3143" i="48"/>
  <c r="H3142" i="48"/>
  <c r="H3141" i="48"/>
  <c r="H3140" i="48"/>
  <c r="H3139" i="48"/>
  <c r="H3138" i="48"/>
  <c r="H3137" i="48"/>
  <c r="H3136" i="48"/>
  <c r="H3135" i="48"/>
  <c r="H3134" i="48"/>
  <c r="H3133" i="48"/>
  <c r="H3132" i="48"/>
  <c r="H3131" i="48"/>
  <c r="H3130" i="48"/>
  <c r="H3129" i="48"/>
  <c r="H3128" i="48"/>
  <c r="H3127" i="48"/>
  <c r="H3126" i="48"/>
  <c r="H3125" i="48"/>
  <c r="H3124" i="48"/>
  <c r="H3123" i="48"/>
  <c r="H3122" i="48"/>
  <c r="H3121" i="48"/>
  <c r="H3120" i="48"/>
  <c r="H3119" i="48"/>
  <c r="H3118" i="48"/>
  <c r="H3117" i="48"/>
  <c r="H3116" i="48"/>
  <c r="H3115" i="48"/>
  <c r="H3114" i="48"/>
  <c r="H3113" i="48"/>
  <c r="H3112" i="48"/>
  <c r="H3111" i="48"/>
  <c r="H3110" i="48"/>
  <c r="H3109" i="48"/>
  <c r="H3108" i="48"/>
  <c r="H3107" i="48"/>
  <c r="H3106" i="48"/>
  <c r="H3105" i="48"/>
  <c r="H3104" i="48"/>
  <c r="H3103" i="48"/>
  <c r="H3102" i="48"/>
  <c r="H3101" i="48"/>
  <c r="H3100" i="48"/>
  <c r="H3099" i="48"/>
  <c r="H3098" i="48"/>
  <c r="H3097" i="48"/>
  <c r="H3096" i="48"/>
  <c r="H3095" i="48"/>
  <c r="H3094" i="48"/>
  <c r="H3093" i="48"/>
  <c r="H3092" i="48"/>
  <c r="H3091" i="48"/>
  <c r="H3090" i="48"/>
  <c r="H3089" i="48"/>
  <c r="H3088" i="48"/>
  <c r="H3087" i="48"/>
  <c r="H3086" i="48"/>
  <c r="H3085" i="48"/>
  <c r="H3084" i="48"/>
  <c r="H3083" i="48"/>
  <c r="H3082" i="48"/>
  <c r="H3081" i="48"/>
  <c r="H3080" i="48"/>
  <c r="H3079" i="48"/>
  <c r="H3078" i="48"/>
  <c r="H3077" i="48"/>
  <c r="H1731" i="48"/>
  <c r="H1730" i="48"/>
  <c r="H1729" i="48"/>
  <c r="H1728" i="48"/>
  <c r="H1727" i="48"/>
  <c r="H1726" i="48"/>
  <c r="H1725" i="48"/>
  <c r="H1724" i="48"/>
  <c r="H1723" i="48"/>
  <c r="H1722" i="48"/>
  <c r="H1721" i="48"/>
  <c r="H1720" i="48"/>
  <c r="H1719" i="48"/>
  <c r="H1718" i="48"/>
  <c r="H1717" i="48"/>
  <c r="H1716" i="48"/>
  <c r="H1715" i="48"/>
  <c r="H1714" i="48"/>
  <c r="H1713" i="48"/>
  <c r="H1712" i="48"/>
  <c r="H1711" i="48"/>
  <c r="H1710" i="48"/>
  <c r="H1709" i="48"/>
  <c r="H1708" i="48"/>
  <c r="H1707" i="48"/>
  <c r="H1706" i="48"/>
  <c r="H1705" i="48"/>
  <c r="H1704" i="48"/>
  <c r="H1703" i="48"/>
  <c r="H1702" i="48"/>
  <c r="H1701" i="48"/>
  <c r="H1700" i="48"/>
  <c r="H1699" i="48"/>
  <c r="H1698" i="48"/>
  <c r="H1697" i="48"/>
  <c r="H1696" i="48"/>
  <c r="H1695" i="48"/>
  <c r="H1694" i="48"/>
  <c r="H1693" i="48"/>
  <c r="H1692" i="48"/>
  <c r="H1691" i="48"/>
  <c r="H1690" i="48"/>
  <c r="H1689" i="48"/>
  <c r="H1688" i="48"/>
  <c r="H1687" i="48"/>
  <c r="H1686" i="48"/>
  <c r="H1685" i="48"/>
  <c r="H1684" i="48"/>
  <c r="H579" i="48"/>
  <c r="H578" i="48"/>
  <c r="H577" i="48"/>
  <c r="H576" i="48"/>
  <c r="H575" i="48"/>
  <c r="H574" i="48"/>
  <c r="H573" i="48"/>
  <c r="H572" i="48"/>
  <c r="H571" i="48"/>
  <c r="H570" i="48"/>
  <c r="H569" i="48"/>
  <c r="H568" i="48"/>
  <c r="H567" i="48"/>
  <c r="H566" i="48"/>
  <c r="H565" i="48"/>
  <c r="H564" i="48"/>
  <c r="H563" i="48"/>
  <c r="H562" i="48"/>
  <c r="H561" i="48"/>
  <c r="H560" i="48"/>
  <c r="H559" i="48"/>
  <c r="H558" i="48"/>
  <c r="H557" i="48"/>
  <c r="H556" i="48"/>
  <c r="H555" i="48"/>
  <c r="H554" i="48"/>
  <c r="H553" i="48"/>
  <c r="H552" i="48"/>
  <c r="H551" i="48"/>
  <c r="H550" i="48"/>
  <c r="H549" i="48"/>
  <c r="H548" i="48"/>
  <c r="H547" i="48"/>
  <c r="H546" i="48"/>
  <c r="H545" i="48"/>
  <c r="H544" i="48"/>
  <c r="H543" i="48"/>
  <c r="H542" i="48"/>
  <c r="H541" i="48"/>
  <c r="H540" i="48"/>
  <c r="H539" i="48"/>
  <c r="H538" i="48"/>
  <c r="H537" i="48"/>
  <c r="H536" i="48"/>
  <c r="H535" i="48"/>
  <c r="H534" i="48"/>
  <c r="H533" i="48"/>
  <c r="H532" i="48"/>
  <c r="H531" i="48"/>
  <c r="H530" i="48"/>
  <c r="H529" i="48"/>
  <c r="H528" i="48"/>
  <c r="H527" i="48"/>
  <c r="H526" i="48"/>
  <c r="H525" i="48"/>
  <c r="H524" i="48"/>
  <c r="H523" i="48"/>
  <c r="H522" i="48"/>
  <c r="H521" i="48"/>
  <c r="H520" i="48"/>
  <c r="H519" i="48"/>
  <c r="H518" i="48"/>
  <c r="H517" i="48"/>
  <c r="H516" i="48"/>
  <c r="H515" i="48"/>
  <c r="H514" i="48"/>
  <c r="H513" i="48"/>
  <c r="H512" i="48"/>
  <c r="H511" i="48"/>
  <c r="H510" i="48"/>
  <c r="H509" i="48"/>
  <c r="H508" i="48"/>
  <c r="H507" i="48"/>
  <c r="H506" i="48"/>
  <c r="H505" i="48"/>
  <c r="H504" i="48"/>
  <c r="H503" i="48"/>
  <c r="H502" i="48"/>
  <c r="H501" i="48"/>
  <c r="H500" i="48"/>
  <c r="H499" i="48"/>
  <c r="H498" i="48"/>
  <c r="H497" i="48"/>
  <c r="H496" i="48"/>
  <c r="H495" i="48"/>
  <c r="H494" i="48"/>
  <c r="H493" i="48"/>
  <c r="H492" i="48"/>
  <c r="H491" i="48"/>
  <c r="H490" i="48"/>
  <c r="H489" i="48"/>
  <c r="H488" i="48"/>
  <c r="H487" i="48"/>
  <c r="H486" i="48"/>
  <c r="H485" i="48"/>
  <c r="H484" i="48"/>
  <c r="H483" i="48"/>
  <c r="H482" i="48"/>
  <c r="H481" i="48"/>
  <c r="H480" i="48"/>
  <c r="H479" i="48"/>
  <c r="H478" i="48"/>
  <c r="H477" i="48"/>
  <c r="H476" i="48"/>
  <c r="H475" i="48"/>
  <c r="H474" i="48"/>
  <c r="H473" i="48"/>
  <c r="H472" i="48"/>
  <c r="H471" i="48"/>
  <c r="H470" i="48"/>
  <c r="H469" i="48"/>
  <c r="H468" i="48"/>
  <c r="H467" i="48"/>
  <c r="H466" i="48"/>
  <c r="H465" i="48"/>
  <c r="H464" i="48"/>
  <c r="H463" i="48"/>
  <c r="H462" i="48"/>
  <c r="H461" i="48"/>
  <c r="H460" i="48"/>
  <c r="H459" i="48"/>
  <c r="H458" i="48"/>
  <c r="H457" i="48"/>
  <c r="H456" i="48"/>
  <c r="H455" i="48"/>
  <c r="H454" i="48"/>
  <c r="H453" i="48"/>
  <c r="H452" i="48"/>
  <c r="H451" i="48"/>
  <c r="H450" i="48"/>
  <c r="H449" i="48"/>
  <c r="H448" i="48"/>
  <c r="H447" i="48"/>
  <c r="H446" i="48"/>
  <c r="H445" i="48"/>
  <c r="H444" i="48"/>
  <c r="H443" i="48"/>
  <c r="H442" i="48"/>
  <c r="H441" i="48"/>
  <c r="H440" i="48"/>
  <c r="H439" i="48"/>
  <c r="H438" i="48"/>
  <c r="H437" i="48"/>
  <c r="H436" i="48"/>
  <c r="H3076" i="48"/>
  <c r="H3075" i="48"/>
  <c r="H3074" i="48"/>
  <c r="H3073" i="48"/>
  <c r="H3072" i="48"/>
  <c r="H3071" i="48"/>
  <c r="H3070" i="48"/>
  <c r="H3069" i="48"/>
  <c r="H3068" i="48"/>
  <c r="H3067" i="48"/>
  <c r="H3066" i="48"/>
  <c r="H3065" i="48"/>
  <c r="H3064" i="48"/>
  <c r="H3063" i="48"/>
  <c r="H3062" i="48"/>
  <c r="H3061" i="48"/>
  <c r="H3060" i="48"/>
  <c r="H3059" i="48"/>
  <c r="H3058" i="48"/>
  <c r="H3057" i="48"/>
  <c r="H3056" i="48"/>
  <c r="H3055" i="48"/>
  <c r="H3054" i="48"/>
  <c r="H3053" i="48"/>
  <c r="H3052" i="48"/>
  <c r="H3051" i="48"/>
  <c r="H3050" i="48"/>
  <c r="H3049" i="48"/>
  <c r="H3048" i="48"/>
  <c r="H3047" i="48"/>
  <c r="H3046" i="48"/>
  <c r="H3045" i="48"/>
  <c r="H3044" i="48"/>
  <c r="H3043" i="48"/>
  <c r="H3042" i="48"/>
  <c r="H3041" i="48"/>
  <c r="H3040" i="48"/>
  <c r="H3039" i="48"/>
  <c r="H3038" i="48"/>
  <c r="H3037" i="48"/>
  <c r="H3036" i="48"/>
  <c r="H3035" i="48"/>
  <c r="H3034" i="48"/>
  <c r="H3033" i="48"/>
  <c r="H3032" i="48"/>
  <c r="H3031" i="48"/>
  <c r="H3030" i="48"/>
  <c r="H3029" i="48"/>
  <c r="H3028" i="48"/>
  <c r="H3027" i="48"/>
  <c r="H3026" i="48"/>
  <c r="H3025" i="48"/>
  <c r="H3024" i="48"/>
  <c r="H3023" i="48"/>
  <c r="H3022" i="48"/>
  <c r="H3021" i="48"/>
  <c r="H3020" i="48"/>
  <c r="H3019" i="48"/>
  <c r="H3018" i="48"/>
  <c r="H3017" i="48"/>
  <c r="H3016" i="48"/>
  <c r="H3015" i="48"/>
  <c r="H3014" i="48"/>
  <c r="H3013" i="48"/>
  <c r="H3012" i="48"/>
  <c r="H3011" i="48"/>
  <c r="H3010" i="48"/>
  <c r="H3009" i="48"/>
  <c r="H3008" i="48"/>
  <c r="H3007" i="48"/>
  <c r="H3006" i="48"/>
  <c r="H3005" i="48"/>
  <c r="H3004" i="48"/>
  <c r="H3003" i="48"/>
  <c r="H3002" i="48"/>
  <c r="H3001" i="48"/>
  <c r="H3000" i="48"/>
  <c r="H2999" i="48"/>
  <c r="H2998" i="48"/>
  <c r="H2997" i="48"/>
  <c r="H2996" i="48"/>
  <c r="H2995" i="48"/>
  <c r="H2994" i="48"/>
  <c r="H2993" i="48"/>
  <c r="H2992" i="48"/>
  <c r="H2991" i="48"/>
  <c r="H2990" i="48"/>
  <c r="H2989" i="48"/>
  <c r="H2988" i="48"/>
  <c r="H2987" i="48"/>
  <c r="H2986" i="48"/>
  <c r="H2985" i="48"/>
  <c r="H2984" i="48"/>
  <c r="H2983" i="48"/>
  <c r="H2982" i="48"/>
  <c r="H2981" i="48"/>
  <c r="H2980" i="48"/>
  <c r="H2979" i="48"/>
  <c r="H2978" i="48"/>
  <c r="H2977" i="48"/>
  <c r="H2976" i="48"/>
  <c r="H2975" i="48"/>
  <c r="H2974" i="48"/>
  <c r="H2973" i="48"/>
  <c r="H2972" i="48"/>
  <c r="H2971" i="48"/>
  <c r="H2970" i="48"/>
  <c r="H2969" i="48"/>
  <c r="H2968" i="48"/>
  <c r="H2967" i="48"/>
  <c r="H2966" i="48"/>
  <c r="H2965" i="48"/>
  <c r="H2964" i="48"/>
  <c r="H2963" i="48"/>
  <c r="H2962" i="48"/>
  <c r="H2961" i="48"/>
  <c r="H2960" i="48"/>
  <c r="H2959" i="48"/>
  <c r="H2958" i="48"/>
  <c r="H2957" i="48"/>
  <c r="H2956" i="48"/>
  <c r="H2955" i="48"/>
  <c r="H2954" i="48"/>
  <c r="H2953" i="48"/>
  <c r="H2952" i="48"/>
  <c r="H2951" i="48"/>
  <c r="H2950" i="48"/>
  <c r="H2949" i="48"/>
  <c r="H2948" i="48"/>
  <c r="H2947" i="48"/>
  <c r="H2946" i="48"/>
  <c r="H2945" i="48"/>
  <c r="H2944" i="48"/>
  <c r="H2943" i="48"/>
  <c r="H2942" i="48"/>
  <c r="H2941" i="48"/>
  <c r="H2940" i="48"/>
  <c r="H2939" i="48"/>
  <c r="H2938" i="48"/>
  <c r="H2937" i="48"/>
  <c r="H2936" i="48"/>
  <c r="H2935" i="48"/>
  <c r="H2934" i="48"/>
  <c r="H2933" i="48"/>
  <c r="H1683" i="48"/>
  <c r="H1682" i="48"/>
  <c r="H1681" i="48"/>
  <c r="H1680" i="48"/>
  <c r="H1679" i="48"/>
  <c r="H1678" i="48"/>
  <c r="H1677" i="48"/>
  <c r="H1676" i="48"/>
  <c r="H1675" i="48"/>
  <c r="H1674" i="48"/>
  <c r="H1673" i="48"/>
  <c r="H1672" i="48"/>
  <c r="H1671" i="48"/>
  <c r="H1670" i="48"/>
  <c r="H1669" i="48"/>
  <c r="H1668" i="48"/>
  <c r="H1667" i="48"/>
  <c r="H1666" i="48"/>
  <c r="H1665" i="48"/>
  <c r="H1664" i="48"/>
  <c r="H1663" i="48"/>
  <c r="H1662" i="48"/>
  <c r="H1661" i="48"/>
  <c r="H1660" i="48"/>
  <c r="H1659" i="48"/>
  <c r="H1658" i="48"/>
  <c r="H1657" i="48"/>
  <c r="H1656" i="48"/>
  <c r="H1655" i="48"/>
  <c r="H1654" i="48"/>
  <c r="H1653" i="48"/>
  <c r="H1652" i="48"/>
  <c r="H1651" i="48"/>
  <c r="H1650" i="48"/>
  <c r="H1649" i="48"/>
  <c r="H1648" i="48"/>
  <c r="H1647" i="48"/>
  <c r="H1646" i="48"/>
  <c r="H1645" i="48"/>
  <c r="H1644" i="48"/>
  <c r="H1643" i="48"/>
  <c r="H1642" i="48"/>
  <c r="H1641" i="48"/>
  <c r="H1640" i="48"/>
  <c r="H1639" i="48"/>
  <c r="H1638" i="48"/>
  <c r="H1637" i="48"/>
  <c r="H1636" i="48"/>
  <c r="H2932" i="48"/>
  <c r="H2931" i="48"/>
  <c r="H2930" i="48"/>
  <c r="H2929" i="48"/>
  <c r="H2928" i="48"/>
  <c r="H2927" i="48"/>
  <c r="H2926" i="48"/>
  <c r="H2925" i="48"/>
  <c r="H2924" i="48"/>
  <c r="H2923" i="48"/>
  <c r="H2922" i="48"/>
  <c r="H2921" i="48"/>
  <c r="H2920" i="48"/>
  <c r="H2919" i="48"/>
  <c r="H2918" i="48"/>
  <c r="H2917" i="48"/>
  <c r="H2916" i="48"/>
  <c r="H2915" i="48"/>
  <c r="H2914" i="48"/>
  <c r="H2913" i="48"/>
  <c r="H2912" i="48"/>
  <c r="H2911" i="48"/>
  <c r="H2910" i="48"/>
  <c r="H2909" i="48"/>
  <c r="H2908" i="48"/>
  <c r="H2907" i="48"/>
  <c r="H2906" i="48"/>
  <c r="H2905" i="48"/>
  <c r="H2904" i="48"/>
  <c r="H2903" i="48"/>
  <c r="H2902" i="48"/>
  <c r="H2901" i="48"/>
  <c r="H2900" i="48"/>
  <c r="H2899" i="48"/>
  <c r="H2898" i="48"/>
  <c r="H2897" i="48"/>
  <c r="H2896" i="48"/>
  <c r="H2895" i="48"/>
  <c r="H2894" i="48"/>
  <c r="H2893" i="48"/>
  <c r="H2892" i="48"/>
  <c r="H2891" i="48"/>
  <c r="H2890" i="48"/>
  <c r="H2889" i="48"/>
  <c r="H2888" i="48"/>
  <c r="H2887" i="48"/>
  <c r="H2886" i="48"/>
  <c r="H2885" i="48"/>
  <c r="H2884" i="48"/>
  <c r="H2883" i="48"/>
  <c r="H2882" i="48"/>
  <c r="H2881" i="48"/>
  <c r="H2880" i="48"/>
  <c r="H2879" i="48"/>
  <c r="H2878" i="48"/>
  <c r="H2877" i="48"/>
  <c r="H2876" i="48"/>
  <c r="H2875" i="48"/>
  <c r="H2874" i="48"/>
  <c r="H2873" i="48"/>
  <c r="H2872" i="48"/>
  <c r="H2871" i="48"/>
  <c r="H2870" i="48"/>
  <c r="H2869" i="48"/>
  <c r="H2868" i="48"/>
  <c r="H2867" i="48"/>
  <c r="H2866" i="48"/>
  <c r="H2865" i="48"/>
  <c r="H2864" i="48"/>
  <c r="H2863" i="48"/>
  <c r="H2862" i="48"/>
  <c r="H2861" i="48"/>
  <c r="H2860" i="48"/>
  <c r="H2859" i="48"/>
  <c r="H2858" i="48"/>
  <c r="H2857" i="48"/>
  <c r="H2856" i="48"/>
  <c r="H2855" i="48"/>
  <c r="H2854" i="48"/>
  <c r="H2853" i="48"/>
  <c r="H2852" i="48"/>
  <c r="H2851" i="48"/>
  <c r="H2850" i="48"/>
  <c r="H2849" i="48"/>
  <c r="H2848" i="48"/>
  <c r="H2847" i="48"/>
  <c r="H2846" i="48"/>
  <c r="H2845" i="48"/>
  <c r="H2844" i="48"/>
  <c r="H2843" i="48"/>
  <c r="H2842" i="48"/>
  <c r="H2841" i="48"/>
  <c r="H2840" i="48"/>
  <c r="H2839" i="48"/>
  <c r="H2838" i="48"/>
  <c r="H2837" i="48"/>
  <c r="H2836" i="48"/>
  <c r="H2835" i="48"/>
  <c r="H2834" i="48"/>
  <c r="H2833" i="48"/>
  <c r="H2832" i="48"/>
  <c r="H2831" i="48"/>
  <c r="H2830" i="48"/>
  <c r="H2829" i="48"/>
  <c r="H2828" i="48"/>
  <c r="H2827" i="48"/>
  <c r="H2826" i="48"/>
  <c r="H2825" i="48"/>
  <c r="H2824" i="48"/>
  <c r="H2823" i="48"/>
  <c r="H2822" i="48"/>
  <c r="H2821" i="48"/>
  <c r="H2820" i="48"/>
  <c r="H2819" i="48"/>
  <c r="H2818" i="48"/>
  <c r="H2817" i="48"/>
  <c r="H2816" i="48"/>
  <c r="H2815" i="48"/>
  <c r="H2814" i="48"/>
  <c r="H2813" i="48"/>
  <c r="H2812" i="48"/>
  <c r="H2811" i="48"/>
  <c r="H2810" i="48"/>
  <c r="H2809" i="48"/>
  <c r="H2808" i="48"/>
  <c r="H2807" i="48"/>
  <c r="H2806" i="48"/>
  <c r="H2805" i="48"/>
  <c r="H2804" i="48"/>
  <c r="H2803" i="48"/>
  <c r="H2802" i="48"/>
  <c r="H2801" i="48"/>
  <c r="H2800" i="48"/>
  <c r="H2799" i="48"/>
  <c r="H2798" i="48"/>
  <c r="H2797" i="48"/>
  <c r="H2796" i="48"/>
  <c r="H2795" i="48"/>
  <c r="H2794" i="48"/>
  <c r="H2793" i="48"/>
  <c r="H2792" i="48"/>
  <c r="H2791" i="48"/>
  <c r="H2790" i="48"/>
  <c r="H2789" i="48"/>
  <c r="H2788" i="48"/>
  <c r="H2787" i="48"/>
  <c r="H2786" i="48"/>
  <c r="H2785" i="48"/>
  <c r="H2784" i="48"/>
  <c r="H2783" i="48"/>
  <c r="H2782" i="48"/>
  <c r="H2781" i="48"/>
  <c r="H2780" i="48"/>
  <c r="H2779" i="48"/>
  <c r="H2778" i="48"/>
  <c r="H2777" i="48"/>
  <c r="H2776" i="48"/>
  <c r="H2775" i="48"/>
  <c r="H2774" i="48"/>
  <c r="H2773" i="48"/>
  <c r="H2772" i="48"/>
  <c r="H2771" i="48"/>
  <c r="H2770" i="48"/>
  <c r="H2769" i="48"/>
  <c r="H2768" i="48"/>
  <c r="H2767" i="48"/>
  <c r="H2766" i="48"/>
  <c r="H2765" i="48"/>
  <c r="H2764" i="48"/>
  <c r="H2763" i="48"/>
  <c r="H2762" i="48"/>
  <c r="H2761" i="48"/>
  <c r="H2760" i="48"/>
  <c r="H2759" i="48"/>
  <c r="H2758" i="48"/>
  <c r="H2757" i="48"/>
  <c r="H2756" i="48"/>
  <c r="H2755" i="48"/>
  <c r="H2754" i="48"/>
  <c r="H2753" i="48"/>
  <c r="H2752" i="48"/>
  <c r="H2751" i="48"/>
  <c r="H2750" i="48"/>
  <c r="H2749" i="48"/>
  <c r="H2748" i="48"/>
  <c r="H2747" i="48"/>
  <c r="H2746" i="48"/>
  <c r="H2745" i="48"/>
  <c r="H2744" i="48"/>
  <c r="H2743" i="48"/>
  <c r="H2742" i="48"/>
  <c r="H2741" i="48"/>
  <c r="H2740" i="48"/>
  <c r="H2739" i="48"/>
  <c r="H2738" i="48"/>
  <c r="H2737" i="48"/>
  <c r="H2736" i="48"/>
  <c r="H2735" i="48"/>
  <c r="H2734" i="48"/>
  <c r="H2733" i="48"/>
  <c r="H2732" i="48"/>
  <c r="H2731" i="48"/>
  <c r="H2730" i="48"/>
  <c r="H2729" i="48"/>
  <c r="H2728" i="48"/>
  <c r="H2727" i="48"/>
  <c r="H2726" i="48"/>
  <c r="H2725" i="48"/>
  <c r="H2724" i="48"/>
  <c r="H2723" i="48"/>
  <c r="H2722" i="48"/>
  <c r="H2721" i="48"/>
  <c r="H2720" i="48"/>
  <c r="H2719" i="48"/>
  <c r="H2718" i="48"/>
  <c r="H2717" i="48"/>
  <c r="H2716" i="48"/>
  <c r="H2715" i="48"/>
  <c r="H2714" i="48"/>
  <c r="H2713" i="48"/>
  <c r="H2712" i="48"/>
  <c r="H2711" i="48"/>
  <c r="H2710" i="48"/>
  <c r="H2709" i="48"/>
  <c r="H2708" i="48"/>
  <c r="H2707" i="48"/>
  <c r="H2706" i="48"/>
  <c r="H2705" i="48"/>
  <c r="H2704" i="48"/>
  <c r="H2703" i="48"/>
  <c r="H2702" i="48"/>
  <c r="H2701" i="48"/>
  <c r="H2700" i="48"/>
  <c r="H2699" i="48"/>
  <c r="H2698" i="48"/>
  <c r="H2697" i="48"/>
  <c r="H2696" i="48"/>
  <c r="H2695" i="48"/>
  <c r="H2694" i="48"/>
  <c r="H2693" i="48"/>
  <c r="H2692" i="48"/>
  <c r="H2691" i="48"/>
  <c r="H2690" i="48"/>
  <c r="H2689" i="48"/>
  <c r="H2688" i="48"/>
  <c r="H2687" i="48"/>
  <c r="H2686" i="48"/>
  <c r="H2685" i="48"/>
  <c r="H2684" i="48"/>
  <c r="H2683" i="48"/>
  <c r="H2682" i="48"/>
  <c r="H2681" i="48"/>
  <c r="H2680" i="48"/>
  <c r="H2679" i="48"/>
  <c r="H2678" i="48"/>
  <c r="H2677" i="48"/>
  <c r="H2676" i="48"/>
  <c r="H2675" i="48"/>
  <c r="H2674" i="48"/>
  <c r="H2673" i="48"/>
  <c r="H2672" i="48"/>
  <c r="H2671" i="48"/>
  <c r="H2670" i="48"/>
  <c r="H2669" i="48"/>
  <c r="H2668" i="48"/>
  <c r="H2667" i="48"/>
  <c r="H2666" i="48"/>
  <c r="H2665" i="48"/>
  <c r="H2664" i="48"/>
  <c r="H2663" i="48"/>
  <c r="H2662" i="48"/>
  <c r="H2661" i="48"/>
  <c r="H2660" i="48"/>
  <c r="H2659" i="48"/>
  <c r="H2658" i="48"/>
  <c r="H2657" i="48"/>
  <c r="H2656" i="48"/>
  <c r="H2655" i="48"/>
  <c r="H2654" i="48"/>
  <c r="H2653" i="48"/>
  <c r="H2652" i="48"/>
  <c r="H2651" i="48"/>
  <c r="H2650" i="48"/>
  <c r="H2649" i="48"/>
  <c r="H2648" i="48"/>
  <c r="H2647" i="48"/>
  <c r="H2646" i="48"/>
  <c r="H2645" i="48"/>
  <c r="H2644" i="48"/>
  <c r="H2643" i="48"/>
  <c r="H2642" i="48"/>
  <c r="H2641" i="48"/>
  <c r="H2640" i="48"/>
  <c r="H2639" i="48"/>
  <c r="H2638" i="48"/>
  <c r="H2637" i="48"/>
  <c r="H2636" i="48"/>
  <c r="H2635" i="48"/>
  <c r="H2634" i="48"/>
  <c r="H2633" i="48"/>
  <c r="H2632" i="48"/>
  <c r="H2631" i="48"/>
  <c r="H2630" i="48"/>
  <c r="H2629" i="48"/>
  <c r="H2628" i="48"/>
  <c r="H2627" i="48"/>
  <c r="H2626" i="48"/>
  <c r="H2625" i="48"/>
  <c r="H2624" i="48"/>
  <c r="H2623" i="48"/>
  <c r="H2622" i="48"/>
  <c r="H2621" i="48"/>
  <c r="H2620" i="48"/>
  <c r="H2619" i="48"/>
  <c r="H2618" i="48"/>
  <c r="H2617" i="48"/>
  <c r="H2616" i="48"/>
  <c r="H2615" i="48"/>
  <c r="H2614" i="48"/>
  <c r="H2613" i="48"/>
  <c r="H2612" i="48"/>
  <c r="H2611" i="48"/>
  <c r="H2610" i="48"/>
  <c r="H2609" i="48"/>
  <c r="H2608" i="48"/>
  <c r="H2607" i="48"/>
  <c r="H2606" i="48"/>
  <c r="H2605" i="48"/>
  <c r="H2604" i="48"/>
  <c r="H2603" i="48"/>
  <c r="H2602" i="48"/>
  <c r="H2601" i="48"/>
  <c r="H2600" i="48"/>
  <c r="H2599" i="48"/>
  <c r="H2598" i="48"/>
  <c r="H2597" i="48"/>
  <c r="H2596" i="48"/>
  <c r="H2595" i="48"/>
  <c r="H2594" i="48"/>
  <c r="H2593" i="48"/>
  <c r="H2592" i="48"/>
  <c r="H2591" i="48"/>
  <c r="H2590" i="48"/>
  <c r="H2589" i="48"/>
  <c r="H2588" i="48"/>
  <c r="H2587" i="48"/>
  <c r="H2586" i="48"/>
  <c r="H2585" i="48"/>
  <c r="H2584" i="48"/>
  <c r="H2583" i="48"/>
  <c r="H2582" i="48"/>
  <c r="H2581" i="48"/>
  <c r="H2580" i="48"/>
  <c r="H2579" i="48"/>
  <c r="H2578" i="48"/>
  <c r="H2577" i="48"/>
  <c r="H2576" i="48"/>
  <c r="H2575" i="48"/>
  <c r="H2574" i="48"/>
  <c r="H2573" i="48"/>
  <c r="H2572" i="48"/>
  <c r="H2571" i="48"/>
  <c r="H2570" i="48"/>
  <c r="H2569" i="48"/>
  <c r="H2568" i="48"/>
  <c r="H2567" i="48"/>
  <c r="H2566" i="48"/>
  <c r="H2565" i="48"/>
  <c r="H2564" i="48"/>
  <c r="H2563" i="48"/>
  <c r="H2562" i="48"/>
  <c r="H2561" i="48"/>
  <c r="H2560" i="48"/>
  <c r="H2559" i="48"/>
  <c r="H2558" i="48"/>
  <c r="H2557" i="48"/>
  <c r="H2556" i="48"/>
  <c r="H2555" i="48"/>
  <c r="H2554" i="48"/>
  <c r="H2553" i="48"/>
  <c r="H2552" i="48"/>
  <c r="H2551" i="48"/>
  <c r="H2550" i="48"/>
  <c r="H2549" i="48"/>
  <c r="H2548" i="48"/>
  <c r="H2547" i="48"/>
  <c r="H2546" i="48"/>
  <c r="H2545" i="48"/>
  <c r="H2544" i="48"/>
  <c r="H2543" i="48"/>
  <c r="H2542" i="48"/>
  <c r="H2541" i="48"/>
  <c r="H2540" i="48"/>
  <c r="H2539" i="48"/>
  <c r="H2538" i="48"/>
  <c r="H2537" i="48"/>
  <c r="H2536" i="48"/>
  <c r="H2535" i="48"/>
  <c r="H2534" i="48"/>
  <c r="H2533" i="48"/>
  <c r="H2532" i="48"/>
  <c r="H2531" i="48"/>
  <c r="H2530" i="48"/>
  <c r="H2529" i="48"/>
  <c r="H2528" i="48"/>
  <c r="H2527" i="48"/>
  <c r="H2526" i="48"/>
  <c r="H2525" i="48"/>
  <c r="H2524" i="48"/>
  <c r="H2523" i="48"/>
  <c r="H2522" i="48"/>
  <c r="H2521" i="48"/>
  <c r="H2520" i="48"/>
  <c r="H2519" i="48"/>
  <c r="H2518" i="48"/>
  <c r="H2517" i="48"/>
  <c r="H2516" i="48"/>
  <c r="H2515" i="48"/>
  <c r="H2514" i="48"/>
  <c r="H2513" i="48"/>
  <c r="H2512" i="48"/>
  <c r="H2511" i="48"/>
  <c r="H2510" i="48"/>
  <c r="H2509" i="48"/>
  <c r="H2508" i="48"/>
  <c r="H2507" i="48"/>
  <c r="H2506" i="48"/>
  <c r="H2505" i="48"/>
  <c r="H2504" i="48"/>
  <c r="H2503" i="48"/>
  <c r="H2502" i="48"/>
  <c r="H2501" i="48"/>
  <c r="H2500" i="48"/>
  <c r="H2499" i="48"/>
  <c r="H2498" i="48"/>
  <c r="H2497" i="48"/>
  <c r="H2496" i="48"/>
  <c r="H2495" i="48"/>
  <c r="H2494" i="48"/>
  <c r="H2493" i="48"/>
  <c r="H2492" i="48"/>
  <c r="H2491" i="48"/>
  <c r="H2490" i="48"/>
  <c r="H2489" i="48"/>
  <c r="H2488" i="48"/>
  <c r="H2487" i="48"/>
  <c r="H2486" i="48"/>
  <c r="H2485" i="48"/>
  <c r="H2484" i="48"/>
  <c r="H2483" i="48"/>
  <c r="H2482" i="48"/>
  <c r="H2481" i="48"/>
  <c r="H2480" i="48"/>
  <c r="H2479" i="48"/>
  <c r="H2478" i="48"/>
  <c r="H2477" i="48"/>
  <c r="H2476" i="48"/>
  <c r="H2475" i="48"/>
  <c r="H2474" i="48"/>
  <c r="H2473" i="48"/>
  <c r="H2472" i="48"/>
  <c r="H2471" i="48"/>
  <c r="H2470" i="48"/>
  <c r="H2469" i="48"/>
  <c r="H2468" i="48"/>
  <c r="H2467" i="48"/>
  <c r="H2466" i="48"/>
  <c r="H2465" i="48"/>
  <c r="H2464" i="48"/>
  <c r="H2463" i="48"/>
  <c r="H2462" i="48"/>
  <c r="H2461" i="48"/>
  <c r="H2460" i="48"/>
  <c r="H2459" i="48"/>
  <c r="H2458" i="48"/>
  <c r="H2457" i="48"/>
  <c r="H2456" i="48"/>
  <c r="H2455" i="48"/>
  <c r="H2454" i="48"/>
  <c r="H2453" i="48"/>
  <c r="H2452" i="48"/>
  <c r="H2451" i="48"/>
  <c r="H2450" i="48"/>
  <c r="H2449" i="48"/>
  <c r="H2448" i="48"/>
  <c r="H2447" i="48"/>
  <c r="H2446" i="48"/>
  <c r="H2445" i="48"/>
  <c r="H2444" i="48"/>
  <c r="H2443" i="48"/>
  <c r="H2442" i="48"/>
  <c r="H2441" i="48"/>
  <c r="H2440" i="48"/>
  <c r="H2439" i="48"/>
  <c r="H2438" i="48"/>
  <c r="H2437" i="48"/>
  <c r="H2436" i="48"/>
  <c r="H2435" i="48"/>
  <c r="H2434" i="48"/>
  <c r="H2433" i="48"/>
  <c r="H2432" i="48"/>
  <c r="H2431" i="48"/>
  <c r="H2430" i="48"/>
  <c r="H2429" i="48"/>
  <c r="H2428" i="48"/>
  <c r="H2427" i="48"/>
  <c r="H2426" i="48"/>
  <c r="H2425" i="48"/>
  <c r="H2424" i="48"/>
  <c r="H2423" i="48"/>
  <c r="H2422" i="48"/>
  <c r="H2421" i="48"/>
  <c r="H2420" i="48"/>
  <c r="H2419" i="48"/>
  <c r="H2418" i="48"/>
  <c r="H2417" i="48"/>
  <c r="H2416" i="48"/>
  <c r="H2415" i="48"/>
  <c r="H2414" i="48"/>
  <c r="H2413" i="48"/>
  <c r="H2412" i="48"/>
  <c r="H2411" i="48"/>
  <c r="H2410" i="48"/>
  <c r="H2409" i="48"/>
  <c r="H2408" i="48"/>
  <c r="H2407" i="48"/>
  <c r="H2406" i="48"/>
  <c r="H2405" i="48"/>
  <c r="H2404" i="48"/>
  <c r="H1635" i="48"/>
  <c r="H1634" i="48"/>
  <c r="H1633" i="48"/>
  <c r="H1632" i="48"/>
  <c r="H1631" i="48"/>
  <c r="H1630" i="48"/>
  <c r="H1629" i="48"/>
  <c r="H1628" i="48"/>
  <c r="H1627" i="48"/>
  <c r="H1626" i="48"/>
  <c r="H1625" i="48"/>
  <c r="H1624" i="48"/>
  <c r="H1623" i="48"/>
  <c r="H1622" i="48"/>
  <c r="H1621" i="48"/>
  <c r="H1620" i="48"/>
  <c r="H1619" i="48"/>
  <c r="H1618" i="48"/>
  <c r="H1617" i="48"/>
  <c r="H1616" i="48"/>
  <c r="H1615" i="48"/>
  <c r="H1614" i="48"/>
  <c r="H1613" i="48"/>
  <c r="H1612" i="48"/>
  <c r="H1611" i="48"/>
  <c r="H1610" i="48"/>
  <c r="H1609" i="48"/>
  <c r="H1608" i="48"/>
  <c r="H1607" i="48"/>
  <c r="H1606" i="48"/>
  <c r="H1605" i="48"/>
  <c r="H1604" i="48"/>
  <c r="H1603" i="48"/>
  <c r="H1602" i="48"/>
  <c r="H1601" i="48"/>
  <c r="H1600" i="48"/>
  <c r="H1599" i="48"/>
  <c r="H1598" i="48"/>
  <c r="H1597" i="48"/>
  <c r="H1596" i="48"/>
  <c r="H1595" i="48"/>
  <c r="H1594" i="48"/>
  <c r="H1593" i="48"/>
  <c r="H1592" i="48"/>
  <c r="H1591" i="48"/>
  <c r="H1590" i="48"/>
  <c r="H1589" i="48"/>
  <c r="H1588" i="48"/>
  <c r="H435" i="48"/>
  <c r="H434" i="48"/>
  <c r="H433" i="48"/>
  <c r="H432" i="48"/>
  <c r="H431" i="48"/>
  <c r="H430" i="48"/>
  <c r="H429" i="48"/>
  <c r="H428" i="48"/>
  <c r="H427" i="48"/>
  <c r="H426" i="48"/>
  <c r="H425" i="48"/>
  <c r="H424" i="48"/>
  <c r="H423" i="48"/>
  <c r="H422" i="48"/>
  <c r="H421" i="48"/>
  <c r="H420" i="48"/>
  <c r="H419" i="48"/>
  <c r="H418" i="48"/>
  <c r="H417" i="48"/>
  <c r="H416" i="48"/>
  <c r="H415" i="48"/>
  <c r="H414" i="48"/>
  <c r="H413" i="48"/>
  <c r="H412" i="48"/>
  <c r="H411" i="48"/>
  <c r="H410" i="48"/>
  <c r="H409" i="48"/>
  <c r="H408" i="48"/>
  <c r="H407" i="48"/>
  <c r="H406" i="48"/>
  <c r="H405" i="48"/>
  <c r="H404" i="48"/>
  <c r="H403" i="48"/>
  <c r="H402" i="48"/>
  <c r="H401" i="48"/>
  <c r="H400" i="48"/>
  <c r="H399" i="48"/>
  <c r="H398" i="48"/>
  <c r="H397" i="48"/>
  <c r="H396" i="48"/>
  <c r="H395" i="48"/>
  <c r="H394" i="48"/>
  <c r="H393" i="48"/>
  <c r="H392" i="48"/>
  <c r="H391" i="48"/>
  <c r="H390" i="48"/>
  <c r="H389" i="48"/>
  <c r="H388" i="48"/>
  <c r="H387" i="48"/>
  <c r="H386" i="48"/>
  <c r="H385" i="48"/>
  <c r="H384" i="48"/>
  <c r="H383" i="48"/>
  <c r="H382" i="48"/>
  <c r="H381" i="48"/>
  <c r="H380" i="48"/>
  <c r="H379" i="48"/>
  <c r="H378" i="48"/>
  <c r="H377" i="48"/>
  <c r="H376" i="48"/>
  <c r="H375" i="48"/>
  <c r="H374" i="48"/>
  <c r="H373" i="48"/>
  <c r="H372" i="48"/>
  <c r="H371" i="48"/>
  <c r="H370" i="48"/>
  <c r="H369" i="48"/>
  <c r="H368" i="48"/>
  <c r="H367" i="48"/>
  <c r="H366" i="48"/>
  <c r="H365" i="48"/>
  <c r="H364" i="48"/>
  <c r="H363" i="48"/>
  <c r="H362" i="48"/>
  <c r="H361" i="48"/>
  <c r="H360" i="48"/>
  <c r="H359" i="48"/>
  <c r="H358" i="48"/>
  <c r="H357" i="48"/>
  <c r="H356" i="48"/>
  <c r="H355" i="48"/>
  <c r="H354" i="48"/>
  <c r="H353" i="48"/>
  <c r="H352" i="48"/>
  <c r="H351" i="48"/>
  <c r="H350" i="48"/>
  <c r="H349" i="48"/>
  <c r="H348" i="48"/>
  <c r="H347" i="48"/>
  <c r="H346" i="48"/>
  <c r="H345" i="48"/>
  <c r="H344" i="48"/>
  <c r="H343" i="48"/>
  <c r="H342" i="48"/>
  <c r="H341" i="48"/>
  <c r="H340" i="48"/>
  <c r="H339" i="48"/>
  <c r="H338" i="48"/>
  <c r="H337" i="48"/>
  <c r="H336" i="48"/>
  <c r="H335" i="48"/>
  <c r="H334" i="48"/>
  <c r="H333" i="48"/>
  <c r="H332" i="48"/>
  <c r="H331" i="48"/>
  <c r="H330" i="48"/>
  <c r="H329" i="48"/>
  <c r="H328" i="48"/>
  <c r="H327" i="48"/>
  <c r="H326" i="48"/>
  <c r="H325" i="48"/>
  <c r="H324" i="48"/>
  <c r="H323" i="48"/>
  <c r="H322" i="48"/>
  <c r="H321" i="48"/>
  <c r="H320" i="48"/>
  <c r="H319" i="48"/>
  <c r="H318" i="48"/>
  <c r="H317" i="48"/>
  <c r="H316" i="48"/>
  <c r="H315" i="48"/>
  <c r="H314" i="48"/>
  <c r="H313" i="48"/>
  <c r="H312" i="48"/>
  <c r="H311" i="48"/>
  <c r="H310" i="48"/>
  <c r="H309" i="48"/>
  <c r="H308" i="48"/>
  <c r="H307" i="48"/>
  <c r="H306" i="48"/>
  <c r="H305" i="48"/>
  <c r="H304" i="48"/>
  <c r="H303" i="48"/>
  <c r="H302" i="48"/>
  <c r="H301" i="48"/>
  <c r="H300" i="48"/>
  <c r="H299" i="48"/>
  <c r="H298" i="48"/>
  <c r="H297" i="48"/>
  <c r="H296" i="48"/>
  <c r="H295" i="48"/>
  <c r="H294" i="48"/>
  <c r="H293" i="48"/>
  <c r="H292" i="48"/>
  <c r="H2403" i="48"/>
  <c r="H2402" i="48"/>
  <c r="H2401" i="48"/>
  <c r="H2400" i="48"/>
  <c r="H2399" i="48"/>
  <c r="H2398" i="48"/>
  <c r="H2397" i="48"/>
  <c r="H2396" i="48"/>
  <c r="H2395" i="48"/>
  <c r="H2394" i="48"/>
  <c r="H2393" i="48"/>
  <c r="H2392" i="48"/>
  <c r="H2391" i="48"/>
  <c r="H2390" i="48"/>
  <c r="H2389" i="48"/>
  <c r="H2388" i="48"/>
  <c r="H2387" i="48"/>
  <c r="H2386" i="48"/>
  <c r="H2385" i="48"/>
  <c r="H2384" i="48"/>
  <c r="H2383" i="48"/>
  <c r="H2382" i="48"/>
  <c r="H2381" i="48"/>
  <c r="H2380" i="48"/>
  <c r="H2379" i="48"/>
  <c r="H2378" i="48"/>
  <c r="H2377" i="48"/>
  <c r="H2376" i="48"/>
  <c r="H2375" i="48"/>
  <c r="H2374" i="48"/>
  <c r="H2373" i="48"/>
  <c r="H2372" i="48"/>
  <c r="H2371" i="48"/>
  <c r="H2370" i="48"/>
  <c r="H2369" i="48"/>
  <c r="H2368" i="48"/>
  <c r="H2367" i="48"/>
  <c r="H2366" i="48"/>
  <c r="H2365" i="48"/>
  <c r="H2364" i="48"/>
  <c r="H2363" i="48"/>
  <c r="H2362" i="48"/>
  <c r="H2361" i="48"/>
  <c r="H2360" i="48"/>
  <c r="H2359" i="48"/>
  <c r="H2358" i="48"/>
  <c r="H2357" i="48"/>
  <c r="H2356" i="48"/>
  <c r="H2355" i="48"/>
  <c r="H2354" i="48"/>
  <c r="H2353" i="48"/>
  <c r="H2352" i="48"/>
  <c r="H2351" i="48"/>
  <c r="H2350" i="48"/>
  <c r="H2349" i="48"/>
  <c r="H2348" i="48"/>
  <c r="H2347" i="48"/>
  <c r="H2346" i="48"/>
  <c r="H2345" i="48"/>
  <c r="H2344" i="48"/>
  <c r="H2343" i="48"/>
  <c r="H2342" i="48"/>
  <c r="H2341" i="48"/>
  <c r="H2340" i="48"/>
  <c r="H2339" i="48"/>
  <c r="H2338" i="48"/>
  <c r="H2337" i="48"/>
  <c r="H2336" i="48"/>
  <c r="H2335" i="48"/>
  <c r="H2334" i="48"/>
  <c r="H2333" i="48"/>
  <c r="H2332" i="48"/>
  <c r="H2331" i="48"/>
  <c r="H2330" i="48"/>
  <c r="H2329" i="48"/>
  <c r="H2328" i="48"/>
  <c r="H2327" i="48"/>
  <c r="H2326" i="48"/>
  <c r="H2325" i="48"/>
  <c r="H2324" i="48"/>
  <c r="H2323" i="48"/>
  <c r="H2322" i="48"/>
  <c r="H2321" i="48"/>
  <c r="H2320" i="48"/>
  <c r="H2319" i="48"/>
  <c r="H2318" i="48"/>
  <c r="H2317" i="48"/>
  <c r="H2316" i="48"/>
  <c r="H2315" i="48"/>
  <c r="H2314" i="48"/>
  <c r="H2313" i="48"/>
  <c r="H2312" i="48"/>
  <c r="H2311" i="48"/>
  <c r="H2310" i="48"/>
  <c r="H2309" i="48"/>
  <c r="H2308" i="48"/>
  <c r="H2307" i="48"/>
  <c r="H2306" i="48"/>
  <c r="H2305" i="48"/>
  <c r="H2304" i="48"/>
  <c r="H2303" i="48"/>
  <c r="H2302" i="48"/>
  <c r="H2301" i="48"/>
  <c r="H2300" i="48"/>
  <c r="H2299" i="48"/>
  <c r="H2298" i="48"/>
  <c r="H2297" i="48"/>
  <c r="H2296" i="48"/>
  <c r="H2295" i="48"/>
  <c r="H2294" i="48"/>
  <c r="H2293" i="48"/>
  <c r="H2292" i="48"/>
  <c r="H2291" i="48"/>
  <c r="H2290" i="48"/>
  <c r="H2289" i="48"/>
  <c r="H2288" i="48"/>
  <c r="H2287" i="48"/>
  <c r="H2286" i="48"/>
  <c r="H2285" i="48"/>
  <c r="H2284" i="48"/>
  <c r="H2283" i="48"/>
  <c r="H2282" i="48"/>
  <c r="H2281" i="48"/>
  <c r="H2280" i="48"/>
  <c r="H2279" i="48"/>
  <c r="H2278" i="48"/>
  <c r="H2277" i="48"/>
  <c r="H2276" i="48"/>
  <c r="H2275" i="48"/>
  <c r="H2274" i="48"/>
  <c r="H2273" i="48"/>
  <c r="H2272" i="48"/>
  <c r="H2271" i="48"/>
  <c r="H2270" i="48"/>
  <c r="H2269" i="48"/>
  <c r="H2268" i="48"/>
  <c r="H2267" i="48"/>
  <c r="H2266" i="48"/>
  <c r="H2265" i="48"/>
  <c r="H2264" i="48"/>
  <c r="H2263" i="48"/>
  <c r="H2262" i="48"/>
  <c r="H2261" i="48"/>
  <c r="H2260" i="48"/>
  <c r="H1587" i="48"/>
  <c r="H1586" i="48"/>
  <c r="H1585" i="48"/>
  <c r="H1584" i="48"/>
  <c r="H1583" i="48"/>
  <c r="H1582" i="48"/>
  <c r="H1581" i="48"/>
  <c r="H1580" i="48"/>
  <c r="H1579" i="48"/>
  <c r="H1578" i="48"/>
  <c r="H1577" i="48"/>
  <c r="H1576" i="48"/>
  <c r="H1575" i="48"/>
  <c r="H1574" i="48"/>
  <c r="H1573" i="48"/>
  <c r="H1572" i="48"/>
  <c r="H1571" i="48"/>
  <c r="H1570" i="48"/>
  <c r="H1569" i="48"/>
  <c r="H1568" i="48"/>
  <c r="H1567" i="48"/>
  <c r="H1566" i="48"/>
  <c r="H1565" i="48"/>
  <c r="H1564" i="48"/>
  <c r="H1563" i="48"/>
  <c r="H1562" i="48"/>
  <c r="H1561" i="48"/>
  <c r="H1560" i="48"/>
  <c r="H1559" i="48"/>
  <c r="H1558" i="48"/>
  <c r="H1557" i="48"/>
  <c r="H1556" i="48"/>
  <c r="H1555" i="48"/>
  <c r="H1554" i="48"/>
  <c r="H1553" i="48"/>
  <c r="H1552" i="48"/>
  <c r="H1551" i="48"/>
  <c r="H1550" i="48"/>
  <c r="H1549" i="48"/>
  <c r="H1548" i="48"/>
  <c r="H1547" i="48"/>
  <c r="H1546" i="48"/>
  <c r="H1545" i="48"/>
  <c r="H1544" i="48"/>
  <c r="H1543" i="48"/>
  <c r="H1542" i="48"/>
  <c r="H1541" i="48"/>
  <c r="H1540" i="48"/>
  <c r="H291" i="48"/>
  <c r="H290" i="48"/>
  <c r="H289" i="48"/>
  <c r="H288" i="48"/>
  <c r="H287" i="48"/>
  <c r="H286" i="48"/>
  <c r="H285" i="48"/>
  <c r="H284" i="48"/>
  <c r="H283" i="48"/>
  <c r="H282" i="48"/>
  <c r="H281" i="48"/>
  <c r="H280" i="48"/>
  <c r="H279" i="48"/>
  <c r="H278" i="48"/>
  <c r="H277" i="48"/>
  <c r="H276" i="48"/>
  <c r="H275" i="48"/>
  <c r="H274" i="48"/>
  <c r="H273" i="48"/>
  <c r="H272" i="48"/>
  <c r="H271" i="48"/>
  <c r="H270" i="48"/>
  <c r="H269" i="48"/>
  <c r="H268" i="48"/>
  <c r="H267" i="48"/>
  <c r="H266" i="48"/>
  <c r="H265" i="48"/>
  <c r="H264" i="48"/>
  <c r="H263" i="48"/>
  <c r="H262" i="48"/>
  <c r="H261" i="48"/>
  <c r="H260" i="48"/>
  <c r="H259" i="48"/>
  <c r="H258" i="48"/>
  <c r="H257" i="48"/>
  <c r="H256" i="48"/>
  <c r="H255" i="48"/>
  <c r="H254" i="48"/>
  <c r="H253" i="48"/>
  <c r="H252" i="48"/>
  <c r="H251" i="48"/>
  <c r="H250" i="48"/>
  <c r="H249" i="48"/>
  <c r="H248" i="48"/>
  <c r="H247" i="48"/>
  <c r="H246" i="48"/>
  <c r="H245" i="48"/>
  <c r="H244" i="48"/>
  <c r="H243" i="48"/>
  <c r="H242" i="48"/>
  <c r="H241" i="48"/>
  <c r="H240" i="48"/>
  <c r="H239" i="48"/>
  <c r="H238" i="48"/>
  <c r="H237" i="48"/>
  <c r="H236" i="48"/>
  <c r="H235" i="48"/>
  <c r="H234" i="48"/>
  <c r="H233" i="48"/>
  <c r="H232" i="48"/>
  <c r="H231" i="48"/>
  <c r="H230" i="48"/>
  <c r="H229" i="48"/>
  <c r="H228" i="48"/>
  <c r="H227" i="48"/>
  <c r="H226" i="48"/>
  <c r="H225" i="48"/>
  <c r="H224" i="48"/>
  <c r="H223" i="48"/>
  <c r="H222" i="48"/>
  <c r="H221" i="48"/>
  <c r="H220" i="48"/>
  <c r="H219" i="48"/>
  <c r="H218" i="48"/>
  <c r="H217" i="48"/>
  <c r="H216" i="48"/>
  <c r="H215" i="48"/>
  <c r="H214" i="48"/>
  <c r="H213" i="48"/>
  <c r="H212" i="48"/>
  <c r="H211" i="48"/>
  <c r="H210" i="48"/>
  <c r="H209" i="48"/>
  <c r="H208" i="48"/>
  <c r="H207" i="48"/>
  <c r="H206" i="48"/>
  <c r="H205" i="48"/>
  <c r="H204" i="48"/>
  <c r="H203" i="48"/>
  <c r="H202" i="48"/>
  <c r="H201" i="48"/>
  <c r="H200" i="48"/>
  <c r="H199" i="48"/>
  <c r="H198" i="48"/>
  <c r="H197" i="48"/>
  <c r="H196" i="48"/>
  <c r="H195" i="48"/>
  <c r="H194" i="48"/>
  <c r="H193" i="48"/>
  <c r="H192" i="48"/>
  <c r="H191" i="48"/>
  <c r="H190" i="48"/>
  <c r="H189" i="48"/>
  <c r="H188" i="48"/>
  <c r="H187" i="48"/>
  <c r="H186" i="48"/>
  <c r="H185" i="48"/>
  <c r="H184" i="48"/>
  <c r="H183" i="48"/>
  <c r="H182" i="48"/>
  <c r="H181" i="48"/>
  <c r="H180" i="48"/>
  <c r="H179" i="48"/>
  <c r="H178" i="48"/>
  <c r="H177" i="48"/>
  <c r="H176" i="48"/>
  <c r="H175" i="48"/>
  <c r="H174" i="48"/>
  <c r="H173" i="48"/>
  <c r="H172" i="48"/>
  <c r="H171" i="48"/>
  <c r="H170" i="48"/>
  <c r="H169" i="48"/>
  <c r="H168" i="48"/>
  <c r="H167" i="48"/>
  <c r="H166" i="48"/>
  <c r="H165" i="48"/>
  <c r="H164" i="48"/>
  <c r="H163" i="48"/>
  <c r="H162" i="48"/>
  <c r="H161" i="48"/>
  <c r="H160" i="48"/>
  <c r="H159" i="48"/>
  <c r="H158" i="48"/>
  <c r="H157" i="48"/>
  <c r="H156" i="48"/>
  <c r="H155" i="48"/>
  <c r="H154" i="48"/>
  <c r="H153" i="48"/>
  <c r="H152" i="48"/>
  <c r="H151" i="48"/>
  <c r="H150" i="48"/>
  <c r="H149" i="48"/>
  <c r="H148" i="48"/>
  <c r="H2259" i="48"/>
  <c r="H2258" i="48"/>
  <c r="H2257" i="48"/>
  <c r="H2256" i="48"/>
  <c r="H2255" i="48"/>
  <c r="H2254" i="48"/>
  <c r="H2253" i="48"/>
  <c r="H2252" i="48"/>
  <c r="H2251" i="48"/>
  <c r="H2250" i="48"/>
  <c r="H2249" i="48"/>
  <c r="H2248" i="48"/>
  <c r="H2247" i="48"/>
  <c r="H2246" i="48"/>
  <c r="H2245" i="48"/>
  <c r="H2244" i="48"/>
  <c r="H2243" i="48"/>
  <c r="H2242" i="48"/>
  <c r="H2241" i="48"/>
  <c r="H2240" i="48"/>
  <c r="H2239" i="48"/>
  <c r="H2238" i="48"/>
  <c r="H2237" i="48"/>
  <c r="H2236" i="48"/>
  <c r="H2235" i="48"/>
  <c r="H2234" i="48"/>
  <c r="H2233" i="48"/>
  <c r="H2232" i="48"/>
  <c r="H2231" i="48"/>
  <c r="H2230" i="48"/>
  <c r="H2229" i="48"/>
  <c r="H2228" i="48"/>
  <c r="H2227" i="48"/>
  <c r="H2226" i="48"/>
  <c r="H2225" i="48"/>
  <c r="H2224" i="48"/>
  <c r="H2223" i="48"/>
  <c r="H2222" i="48"/>
  <c r="H2221" i="48"/>
  <c r="H2220" i="48"/>
  <c r="H2219" i="48"/>
  <c r="H2218" i="48"/>
  <c r="H2217" i="48"/>
  <c r="H2216" i="48"/>
  <c r="H2215" i="48"/>
  <c r="H2214" i="48"/>
  <c r="H2213" i="48"/>
  <c r="H2212" i="48"/>
  <c r="H2211" i="48"/>
  <c r="H2210" i="48"/>
  <c r="H2209" i="48"/>
  <c r="H2208" i="48"/>
  <c r="H2207" i="48"/>
  <c r="H2206" i="48"/>
  <c r="H2205" i="48"/>
  <c r="H2204" i="48"/>
  <c r="H2203" i="48"/>
  <c r="H2202" i="48"/>
  <c r="H2201" i="48"/>
  <c r="H2200" i="48"/>
  <c r="H2199" i="48"/>
  <c r="H2198" i="48"/>
  <c r="H2197" i="48"/>
  <c r="H2196" i="48"/>
  <c r="H2195" i="48"/>
  <c r="H2194" i="48"/>
  <c r="H2193" i="48"/>
  <c r="H2192" i="48"/>
  <c r="H2191" i="48"/>
  <c r="H2190" i="48"/>
  <c r="H2189" i="48"/>
  <c r="H2188" i="48"/>
  <c r="H2187" i="48"/>
  <c r="H2186" i="48"/>
  <c r="H2185" i="48"/>
  <c r="H2184" i="48"/>
  <c r="H2183" i="48"/>
  <c r="H2182" i="48"/>
  <c r="H2181" i="48"/>
  <c r="H2180" i="48"/>
  <c r="H2179" i="48"/>
  <c r="H2178" i="48"/>
  <c r="H2177" i="48"/>
  <c r="H2176" i="48"/>
  <c r="H2175" i="48"/>
  <c r="H2174" i="48"/>
  <c r="H2173" i="48"/>
  <c r="H2172" i="48"/>
  <c r="H2171" i="48"/>
  <c r="H2170" i="48"/>
  <c r="H2169" i="48"/>
  <c r="H2168" i="48"/>
  <c r="H2167" i="48"/>
  <c r="H2166" i="48"/>
  <c r="H2165" i="48"/>
  <c r="H2164" i="48"/>
  <c r="H2163" i="48"/>
  <c r="H2162" i="48"/>
  <c r="H2161" i="48"/>
  <c r="H2160" i="48"/>
  <c r="H2159" i="48"/>
  <c r="H2158" i="48"/>
  <c r="H2157" i="48"/>
  <c r="H2156" i="48"/>
  <c r="H2155" i="48"/>
  <c r="H2154" i="48"/>
  <c r="H2153" i="48"/>
  <c r="H2152" i="48"/>
  <c r="H2151" i="48"/>
  <c r="H2150" i="48"/>
  <c r="H2149" i="48"/>
  <c r="H2148" i="48"/>
  <c r="H2147" i="48"/>
  <c r="H2146" i="48"/>
  <c r="H2145" i="48"/>
  <c r="H2144" i="48"/>
  <c r="H2143" i="48"/>
  <c r="H2142" i="48"/>
  <c r="H2141" i="48"/>
  <c r="H2140" i="48"/>
  <c r="H2139" i="48"/>
  <c r="H2138" i="48"/>
  <c r="H2137" i="48"/>
  <c r="H2136" i="48"/>
  <c r="H2135" i="48"/>
  <c r="H2134" i="48"/>
  <c r="H2133" i="48"/>
  <c r="H2132" i="48"/>
  <c r="H2131" i="48"/>
  <c r="H2130" i="48"/>
  <c r="H2129" i="48"/>
  <c r="H2128" i="48"/>
  <c r="H2127" i="48"/>
  <c r="H2126" i="48"/>
  <c r="H2125" i="48"/>
  <c r="H2124" i="48"/>
  <c r="H2123" i="48"/>
  <c r="H2122" i="48"/>
  <c r="H2121" i="48"/>
  <c r="H2120" i="48"/>
  <c r="H2119" i="48"/>
  <c r="H2118" i="48"/>
  <c r="H2117" i="48"/>
  <c r="H2116" i="48"/>
  <c r="H1539" i="48"/>
  <c r="H1538" i="48"/>
  <c r="H1537" i="48"/>
  <c r="H1536" i="48"/>
  <c r="H1535" i="48"/>
  <c r="H1534" i="48"/>
  <c r="H1533" i="48"/>
  <c r="H1532" i="48"/>
  <c r="H1531" i="48"/>
  <c r="H1530" i="48"/>
  <c r="H1529" i="48"/>
  <c r="H1528" i="48"/>
  <c r="H1527" i="48"/>
  <c r="H1526" i="48"/>
  <c r="H1525" i="48"/>
  <c r="H1524" i="48"/>
  <c r="H1523" i="48"/>
  <c r="H1522" i="48"/>
  <c r="H1521" i="48"/>
  <c r="H1520" i="48"/>
  <c r="H1519" i="48"/>
  <c r="H1518" i="48"/>
  <c r="H1517" i="48"/>
  <c r="H1516" i="48"/>
  <c r="H1515" i="48"/>
  <c r="H1514" i="48"/>
  <c r="H1513" i="48"/>
  <c r="H1512" i="48"/>
  <c r="H1511" i="48"/>
  <c r="H1510" i="48"/>
  <c r="H1509" i="48"/>
  <c r="H1508" i="48"/>
  <c r="H1507" i="48"/>
  <c r="H1506" i="48"/>
  <c r="H1505" i="48"/>
  <c r="H1504" i="48"/>
  <c r="H1503" i="48"/>
  <c r="H1502" i="48"/>
  <c r="H1501" i="48"/>
  <c r="H1500" i="48"/>
  <c r="H1499" i="48"/>
  <c r="H1498" i="48"/>
  <c r="H1497" i="48"/>
  <c r="H1496" i="48"/>
  <c r="H1495" i="48"/>
  <c r="H1494" i="48"/>
  <c r="H1493" i="48"/>
  <c r="H1492" i="48"/>
  <c r="H147" i="48"/>
  <c r="H146" i="48"/>
  <c r="H145" i="48"/>
  <c r="H144" i="48"/>
  <c r="H143" i="48"/>
  <c r="H142" i="48"/>
  <c r="H141" i="48"/>
  <c r="H140" i="48"/>
  <c r="H139" i="48"/>
  <c r="H138" i="48"/>
  <c r="H137" i="48"/>
  <c r="H136" i="48"/>
  <c r="H135" i="48"/>
  <c r="H134" i="48"/>
  <c r="H133" i="48"/>
  <c r="H132" i="48"/>
  <c r="H131" i="48"/>
  <c r="H130" i="48"/>
  <c r="H129" i="48"/>
  <c r="H128" i="48"/>
  <c r="H127" i="48"/>
  <c r="H126" i="48"/>
  <c r="H125" i="48"/>
  <c r="H124" i="48"/>
  <c r="H123" i="48"/>
  <c r="H122" i="48"/>
  <c r="H121" i="48"/>
  <c r="H120" i="48"/>
  <c r="H119" i="48"/>
  <c r="H118" i="48"/>
  <c r="H117" i="48"/>
  <c r="H116" i="48"/>
  <c r="H115" i="48"/>
  <c r="H114" i="48"/>
  <c r="H113" i="48"/>
  <c r="H112" i="48"/>
  <c r="H111" i="48"/>
  <c r="H110" i="48"/>
  <c r="H109" i="48"/>
  <c r="H108" i="48"/>
  <c r="H107" i="48"/>
  <c r="H106" i="48"/>
  <c r="H105" i="48"/>
  <c r="H104" i="48"/>
  <c r="H103" i="48"/>
  <c r="H102" i="48"/>
  <c r="H101" i="48"/>
  <c r="H100" i="48"/>
  <c r="H99" i="48"/>
  <c r="H98" i="48"/>
  <c r="H97" i="48"/>
  <c r="H96" i="48"/>
  <c r="H95" i="48"/>
  <c r="H94" i="48"/>
  <c r="H93" i="48"/>
  <c r="H92" i="48"/>
  <c r="H91" i="48"/>
  <c r="H90" i="48"/>
  <c r="H89" i="48"/>
  <c r="H88" i="48"/>
  <c r="H87" i="48"/>
  <c r="H86" i="48"/>
  <c r="H85" i="48"/>
  <c r="H84" i="48"/>
  <c r="H83" i="48"/>
  <c r="H82" i="48"/>
  <c r="H81" i="48"/>
  <c r="H80" i="48"/>
  <c r="H79" i="48"/>
  <c r="H78" i="48"/>
  <c r="H77" i="48"/>
  <c r="H76" i="48"/>
  <c r="H75" i="48"/>
  <c r="H74" i="48"/>
  <c r="H73" i="48"/>
  <c r="H72" i="48"/>
  <c r="H71" i="48"/>
  <c r="H70" i="48"/>
  <c r="H69" i="48"/>
  <c r="H68" i="48"/>
  <c r="H67" i="48"/>
  <c r="H66" i="48"/>
  <c r="H65" i="48"/>
  <c r="H64" i="48"/>
  <c r="H63" i="48"/>
  <c r="H62" i="48"/>
  <c r="H61" i="48"/>
  <c r="H60" i="48"/>
  <c r="H59" i="48"/>
  <c r="H58" i="48"/>
  <c r="H57" i="48"/>
  <c r="H56" i="48"/>
  <c r="H55" i="48"/>
  <c r="H54" i="48"/>
  <c r="H53" i="48"/>
  <c r="H52" i="48"/>
  <c r="H51" i="48"/>
  <c r="H50" i="48"/>
  <c r="H49" i="48"/>
  <c r="H48" i="48"/>
  <c r="H47" i="48"/>
  <c r="H46" i="48"/>
  <c r="H45" i="48"/>
  <c r="H44" i="48"/>
  <c r="H43" i="48"/>
  <c r="H42" i="48"/>
  <c r="H41" i="48"/>
  <c r="H40" i="48"/>
  <c r="H39" i="48"/>
  <c r="H38" i="48"/>
  <c r="H37" i="48"/>
  <c r="H36" i="48"/>
  <c r="H35" i="48"/>
  <c r="H34" i="48"/>
  <c r="H33" i="48"/>
  <c r="H32" i="48"/>
  <c r="H31" i="48"/>
  <c r="H30" i="48"/>
  <c r="H29" i="48"/>
  <c r="H28" i="48"/>
  <c r="H27" i="48"/>
  <c r="H26" i="48"/>
  <c r="H25" i="48"/>
  <c r="H24" i="48"/>
  <c r="H23" i="48"/>
  <c r="H22" i="48"/>
  <c r="H21" i="48"/>
  <c r="H20" i="48"/>
  <c r="H19" i="48"/>
  <c r="H18" i="48"/>
  <c r="H17" i="48"/>
  <c r="H16" i="48"/>
  <c r="H15" i="48"/>
  <c r="H14" i="48"/>
  <c r="H13" i="48"/>
  <c r="H12" i="48"/>
  <c r="H11" i="48"/>
  <c r="H10" i="48"/>
  <c r="H9" i="48"/>
  <c r="H8" i="48"/>
  <c r="H7" i="48"/>
  <c r="H6" i="48"/>
  <c r="H5" i="48"/>
  <c r="H4" i="48"/>
  <c r="H2115" i="48"/>
  <c r="H2114" i="48"/>
  <c r="H2113" i="48"/>
  <c r="H2112" i="48"/>
  <c r="H2111" i="48"/>
  <c r="H2110" i="48"/>
  <c r="H2109" i="48"/>
  <c r="H2108" i="48"/>
  <c r="H2107" i="48"/>
  <c r="H2106" i="48"/>
  <c r="H2105" i="48"/>
  <c r="H2104" i="48"/>
  <c r="H2103" i="48"/>
  <c r="H2102" i="48"/>
  <c r="H2101" i="48"/>
  <c r="H2100" i="48"/>
  <c r="H2099" i="48"/>
  <c r="H2098" i="48"/>
  <c r="H2097" i="48"/>
  <c r="H2096" i="48"/>
  <c r="H2095" i="48"/>
  <c r="H2094" i="48"/>
  <c r="H2093" i="48"/>
  <c r="H2092" i="48"/>
  <c r="H2091" i="48"/>
  <c r="H2090" i="48"/>
  <c r="H2089" i="48"/>
  <c r="H2088" i="48"/>
  <c r="H2087" i="48"/>
  <c r="H2086" i="48"/>
  <c r="H2085" i="48"/>
  <c r="H2084" i="48"/>
  <c r="H2083" i="48"/>
  <c r="H2082" i="48"/>
  <c r="H2081" i="48"/>
  <c r="H2080" i="48"/>
  <c r="H2079" i="48"/>
  <c r="H2078" i="48"/>
  <c r="H2077" i="48"/>
  <c r="H2076" i="48"/>
  <c r="H2075" i="48"/>
  <c r="H2074" i="48"/>
  <c r="H2073" i="48"/>
  <c r="H2072" i="48"/>
  <c r="H2071" i="48"/>
  <c r="H2070" i="48"/>
  <c r="H2069" i="48"/>
  <c r="H2068" i="48"/>
  <c r="H2067" i="48"/>
  <c r="H2066" i="48"/>
  <c r="H2065" i="48"/>
  <c r="H2064" i="48"/>
  <c r="H2063" i="48"/>
  <c r="H2062" i="48"/>
  <c r="H2061" i="48"/>
  <c r="H2060" i="48"/>
  <c r="H2059" i="48"/>
  <c r="H2058" i="48"/>
  <c r="H2057" i="48"/>
  <c r="H2056" i="48"/>
  <c r="H2055" i="48"/>
  <c r="H2054" i="48"/>
  <c r="H2053" i="48"/>
  <c r="H2052" i="48"/>
  <c r="H2051" i="48"/>
  <c r="H2050" i="48"/>
  <c r="H2049" i="48"/>
  <c r="H2048" i="48"/>
  <c r="H2047" i="48"/>
  <c r="H2046" i="48"/>
  <c r="H2045" i="48"/>
  <c r="H2044" i="48"/>
  <c r="H2043" i="48"/>
  <c r="H2042" i="48"/>
  <c r="H2041" i="48"/>
  <c r="H2040" i="48"/>
  <c r="H2039" i="48"/>
  <c r="H2038" i="48"/>
  <c r="H2037" i="48"/>
  <c r="H2036" i="48"/>
  <c r="H2035" i="48"/>
  <c r="H2034" i="48"/>
  <c r="H2033" i="48"/>
  <c r="H2032" i="48"/>
  <c r="H2031" i="48"/>
  <c r="H2030" i="48"/>
  <c r="H2029" i="48"/>
  <c r="H2028" i="48"/>
  <c r="H2027" i="48"/>
  <c r="H2026" i="48"/>
  <c r="H2025" i="48"/>
  <c r="H2024" i="48"/>
  <c r="H2023" i="48"/>
  <c r="H2022" i="48"/>
  <c r="H2021" i="48"/>
  <c r="H2020" i="48"/>
  <c r="H2019" i="48"/>
  <c r="H2018" i="48"/>
  <c r="H2017" i="48"/>
  <c r="H2016" i="48"/>
  <c r="H2015" i="48"/>
  <c r="H2014" i="48"/>
  <c r="H2013" i="48"/>
  <c r="H2012" i="48"/>
  <c r="H2011" i="48"/>
  <c r="H2010" i="48"/>
  <c r="H2009" i="48"/>
  <c r="H2008" i="48"/>
  <c r="H2007" i="48"/>
  <c r="H2006" i="48"/>
  <c r="H2005" i="48"/>
  <c r="H2004" i="48"/>
  <c r="H2003" i="48"/>
  <c r="H2002" i="48"/>
  <c r="H2001" i="48"/>
  <c r="H2000" i="48"/>
  <c r="H1999" i="48"/>
  <c r="H1998" i="48"/>
  <c r="H1997" i="48"/>
  <c r="H1996" i="48"/>
  <c r="H1995" i="48"/>
  <c r="H1994" i="48"/>
  <c r="H1993" i="48"/>
  <c r="H1992" i="48"/>
  <c r="H1991" i="48"/>
  <c r="H1990" i="48"/>
  <c r="H1989" i="48"/>
  <c r="H1988" i="48"/>
  <c r="H1987" i="48"/>
  <c r="H1986" i="48"/>
  <c r="H1985" i="48"/>
  <c r="H1984" i="48"/>
  <c r="H1983" i="48"/>
  <c r="H1982" i="48"/>
  <c r="H1981" i="48"/>
  <c r="H1980" i="48"/>
  <c r="H1979" i="48"/>
  <c r="H1978" i="48"/>
  <c r="H1977" i="48"/>
  <c r="H1976" i="48"/>
  <c r="H1975" i="48"/>
  <c r="H1974" i="48"/>
  <c r="H1973" i="48"/>
  <c r="E105" i="24"/>
  <c r="D19" i="29" s="1"/>
  <c r="R45" i="7" l="1"/>
  <c r="G6" i="4"/>
  <c r="J898" i="50"/>
  <c r="L898" i="50" s="1"/>
  <c r="I898" i="50"/>
  <c r="H898" i="50"/>
  <c r="J897" i="50"/>
  <c r="L897" i="50" s="1"/>
  <c r="I897" i="50"/>
  <c r="H897" i="50"/>
  <c r="J896" i="50"/>
  <c r="L896" i="50" s="1"/>
  <c r="I896" i="50"/>
  <c r="H896" i="50"/>
  <c r="J895" i="50"/>
  <c r="L895" i="50" s="1"/>
  <c r="I895" i="50"/>
  <c r="H895" i="50"/>
  <c r="J894" i="50"/>
  <c r="L894" i="50" s="1"/>
  <c r="I894" i="50"/>
  <c r="H894" i="50"/>
  <c r="J893" i="50"/>
  <c r="L893" i="50" s="1"/>
  <c r="I893" i="50"/>
  <c r="H893" i="50"/>
  <c r="J892" i="50"/>
  <c r="L892" i="50" s="1"/>
  <c r="I892" i="50"/>
  <c r="H892" i="50"/>
  <c r="J891" i="50"/>
  <c r="L891" i="50" s="1"/>
  <c r="I891" i="50"/>
  <c r="H891" i="50"/>
  <c r="J890" i="50"/>
  <c r="L890" i="50" s="1"/>
  <c r="I890" i="50"/>
  <c r="H890" i="50"/>
  <c r="J889" i="50"/>
  <c r="I889" i="50"/>
  <c r="H889" i="50"/>
  <c r="J888" i="50"/>
  <c r="L888" i="50" s="1"/>
  <c r="I888" i="50"/>
  <c r="H888" i="50"/>
  <c r="J887" i="50"/>
  <c r="L887" i="50" s="1"/>
  <c r="I887" i="50"/>
  <c r="H887" i="50"/>
  <c r="J886" i="50"/>
  <c r="L886" i="50" s="1"/>
  <c r="I886" i="50"/>
  <c r="H886" i="50"/>
  <c r="J885" i="50"/>
  <c r="L885" i="50" s="1"/>
  <c r="I885" i="50"/>
  <c r="H885" i="50"/>
  <c r="J884" i="50"/>
  <c r="L884" i="50" s="1"/>
  <c r="I884" i="50"/>
  <c r="H884" i="50"/>
  <c r="J883" i="50"/>
  <c r="L883" i="50" s="1"/>
  <c r="I883" i="50"/>
  <c r="H883" i="50"/>
  <c r="J882" i="50"/>
  <c r="L882" i="50" s="1"/>
  <c r="I882" i="50"/>
  <c r="H882" i="50"/>
  <c r="J881" i="50"/>
  <c r="L881" i="50" s="1"/>
  <c r="I881" i="50"/>
  <c r="H881" i="50"/>
  <c r="J880" i="50"/>
  <c r="L880" i="50" s="1"/>
  <c r="I880" i="50"/>
  <c r="H880" i="50"/>
  <c r="J879" i="50"/>
  <c r="L879" i="50" s="1"/>
  <c r="I879" i="50"/>
  <c r="H879" i="50"/>
  <c r="J878" i="50"/>
  <c r="L878" i="50" s="1"/>
  <c r="I878" i="50"/>
  <c r="H878" i="50"/>
  <c r="J877" i="50"/>
  <c r="L877" i="50" s="1"/>
  <c r="I877" i="50"/>
  <c r="H877" i="50"/>
  <c r="J876" i="50"/>
  <c r="L876" i="50" s="1"/>
  <c r="I876" i="50"/>
  <c r="H876" i="50"/>
  <c r="J875" i="50"/>
  <c r="L875" i="50" s="1"/>
  <c r="I875" i="50"/>
  <c r="H875" i="50"/>
  <c r="J874" i="50"/>
  <c r="L874" i="50" s="1"/>
  <c r="I874" i="50"/>
  <c r="H874" i="50"/>
  <c r="J873" i="50"/>
  <c r="L873" i="50" s="1"/>
  <c r="I873" i="50"/>
  <c r="H873" i="50"/>
  <c r="J872" i="50"/>
  <c r="L872" i="50" s="1"/>
  <c r="I872" i="50"/>
  <c r="H872" i="50"/>
  <c r="J871" i="50"/>
  <c r="L871" i="50" s="1"/>
  <c r="I871" i="50"/>
  <c r="H871" i="50"/>
  <c r="J870" i="50"/>
  <c r="L870" i="50" s="1"/>
  <c r="I870" i="50"/>
  <c r="H870" i="50"/>
  <c r="J869" i="50"/>
  <c r="L869" i="50" s="1"/>
  <c r="I869" i="50"/>
  <c r="H869" i="50"/>
  <c r="J868" i="50"/>
  <c r="L868" i="50" s="1"/>
  <c r="I868" i="50"/>
  <c r="H868" i="50"/>
  <c r="J867" i="50"/>
  <c r="L867" i="50" s="1"/>
  <c r="I867" i="50"/>
  <c r="H867" i="50"/>
  <c r="B867" i="50"/>
  <c r="F867" i="50" s="1"/>
  <c r="J866" i="50"/>
  <c r="L866" i="50" s="1"/>
  <c r="I866" i="50"/>
  <c r="H866" i="50"/>
  <c r="J865" i="50"/>
  <c r="L865" i="50" s="1"/>
  <c r="I865" i="50"/>
  <c r="H865" i="50"/>
  <c r="J864" i="50"/>
  <c r="L864" i="50" s="1"/>
  <c r="I864" i="50"/>
  <c r="H864" i="50"/>
  <c r="J863" i="50"/>
  <c r="L863" i="50" s="1"/>
  <c r="I863" i="50"/>
  <c r="H863" i="50"/>
  <c r="J862" i="50"/>
  <c r="L862" i="50" s="1"/>
  <c r="I862" i="50"/>
  <c r="H862" i="50"/>
  <c r="J861" i="50"/>
  <c r="L861" i="50" s="1"/>
  <c r="I861" i="50"/>
  <c r="H861" i="50"/>
  <c r="J860" i="50"/>
  <c r="L860" i="50" s="1"/>
  <c r="I860" i="50"/>
  <c r="H860" i="50"/>
  <c r="J859" i="50"/>
  <c r="L859" i="50" s="1"/>
  <c r="I859" i="50"/>
  <c r="H859" i="50"/>
  <c r="J858" i="50"/>
  <c r="L858" i="50" s="1"/>
  <c r="I858" i="50"/>
  <c r="H858" i="50"/>
  <c r="J857" i="50"/>
  <c r="L857" i="50" s="1"/>
  <c r="I857" i="50"/>
  <c r="H857" i="50"/>
  <c r="J856" i="50"/>
  <c r="L856" i="50" s="1"/>
  <c r="I856" i="50"/>
  <c r="H856" i="50"/>
  <c r="J855" i="50"/>
  <c r="L855" i="50" s="1"/>
  <c r="I855" i="50"/>
  <c r="H855" i="50"/>
  <c r="J854" i="50"/>
  <c r="L854" i="50" s="1"/>
  <c r="I854" i="50"/>
  <c r="H854" i="50"/>
  <c r="J853" i="50"/>
  <c r="L853" i="50" s="1"/>
  <c r="I853" i="50"/>
  <c r="H853" i="50"/>
  <c r="J852" i="50"/>
  <c r="L852" i="50" s="1"/>
  <c r="I852" i="50"/>
  <c r="H852" i="50"/>
  <c r="J851" i="50"/>
  <c r="L851" i="50" s="1"/>
  <c r="I851" i="50"/>
  <c r="H851" i="50"/>
  <c r="B851" i="50"/>
  <c r="F851" i="50" s="1"/>
  <c r="J850" i="50"/>
  <c r="L850" i="50" s="1"/>
  <c r="I850" i="50"/>
  <c r="H850" i="50"/>
  <c r="J849" i="50"/>
  <c r="L849" i="50" s="1"/>
  <c r="I849" i="50"/>
  <c r="H849" i="50"/>
  <c r="J848" i="50"/>
  <c r="L848" i="50" s="1"/>
  <c r="I848" i="50"/>
  <c r="H848" i="50"/>
  <c r="B848" i="50"/>
  <c r="F848" i="50" s="1"/>
  <c r="J847" i="50"/>
  <c r="L847" i="50" s="1"/>
  <c r="I847" i="50"/>
  <c r="H847" i="50"/>
  <c r="J846" i="50"/>
  <c r="L846" i="50" s="1"/>
  <c r="I846" i="50"/>
  <c r="H846" i="50"/>
  <c r="J845" i="50"/>
  <c r="L845" i="50" s="1"/>
  <c r="I845" i="50"/>
  <c r="H845" i="50"/>
  <c r="J844" i="50"/>
  <c r="L844" i="50" s="1"/>
  <c r="I844" i="50"/>
  <c r="H844" i="50"/>
  <c r="J843" i="50"/>
  <c r="L843" i="50" s="1"/>
  <c r="I843" i="50"/>
  <c r="H843" i="50"/>
  <c r="J842" i="50"/>
  <c r="L842" i="50" s="1"/>
  <c r="I842" i="50"/>
  <c r="H842" i="50"/>
  <c r="J841" i="50"/>
  <c r="L841" i="50" s="1"/>
  <c r="I841" i="50"/>
  <c r="H841" i="50"/>
  <c r="J840" i="50"/>
  <c r="L840" i="50" s="1"/>
  <c r="I840" i="50"/>
  <c r="H840" i="50"/>
  <c r="J839" i="50"/>
  <c r="L839" i="50" s="1"/>
  <c r="I839" i="50"/>
  <c r="H839" i="50"/>
  <c r="J838" i="50"/>
  <c r="L838" i="50" s="1"/>
  <c r="I838" i="50"/>
  <c r="H838" i="50"/>
  <c r="J837" i="50"/>
  <c r="L837" i="50" s="1"/>
  <c r="I837" i="50"/>
  <c r="H837" i="50"/>
  <c r="J836" i="50"/>
  <c r="L836" i="50" s="1"/>
  <c r="I836" i="50"/>
  <c r="H836" i="50"/>
  <c r="J835" i="50"/>
  <c r="L835" i="50" s="1"/>
  <c r="I835" i="50"/>
  <c r="H835" i="50"/>
  <c r="J834" i="50"/>
  <c r="L834" i="50" s="1"/>
  <c r="I834" i="50"/>
  <c r="H834" i="50"/>
  <c r="J833" i="50"/>
  <c r="L833" i="50" s="1"/>
  <c r="I833" i="50"/>
  <c r="H833" i="50"/>
  <c r="J832" i="50"/>
  <c r="I832" i="50"/>
  <c r="H832" i="50"/>
  <c r="J831" i="50"/>
  <c r="L831" i="50" s="1"/>
  <c r="I831" i="50"/>
  <c r="H831" i="50"/>
  <c r="J830" i="50"/>
  <c r="L830" i="50" s="1"/>
  <c r="I830" i="50"/>
  <c r="H830" i="50"/>
  <c r="J829" i="50"/>
  <c r="L829" i="50" s="1"/>
  <c r="I829" i="50"/>
  <c r="H829" i="50"/>
  <c r="J828" i="50"/>
  <c r="L828" i="50" s="1"/>
  <c r="I828" i="50"/>
  <c r="H828" i="50"/>
  <c r="J827" i="50"/>
  <c r="L827" i="50" s="1"/>
  <c r="I827" i="50"/>
  <c r="H827" i="50"/>
  <c r="J826" i="50"/>
  <c r="L826" i="50" s="1"/>
  <c r="I826" i="50"/>
  <c r="H826" i="50"/>
  <c r="J825" i="50"/>
  <c r="L825" i="50" s="1"/>
  <c r="I825" i="50"/>
  <c r="H825" i="50"/>
  <c r="J824" i="50"/>
  <c r="L824" i="50" s="1"/>
  <c r="I824" i="50"/>
  <c r="H824" i="50"/>
  <c r="J823" i="50"/>
  <c r="L823" i="50" s="1"/>
  <c r="I823" i="50"/>
  <c r="H823" i="50"/>
  <c r="J822" i="50"/>
  <c r="L822" i="50" s="1"/>
  <c r="I822" i="50"/>
  <c r="H822" i="50"/>
  <c r="J821" i="50"/>
  <c r="L821" i="50" s="1"/>
  <c r="I821" i="50"/>
  <c r="H821" i="50"/>
  <c r="J820" i="50"/>
  <c r="L820" i="50" s="1"/>
  <c r="I820" i="50"/>
  <c r="H820" i="50"/>
  <c r="J819" i="50"/>
  <c r="L819" i="50" s="1"/>
  <c r="I819" i="50"/>
  <c r="H819" i="50"/>
  <c r="J818" i="50"/>
  <c r="L818" i="50" s="1"/>
  <c r="I818" i="50"/>
  <c r="H818" i="50"/>
  <c r="J817" i="50"/>
  <c r="L817" i="50" s="1"/>
  <c r="I817" i="50"/>
  <c r="H817" i="50"/>
  <c r="J816" i="50"/>
  <c r="L816" i="50" s="1"/>
  <c r="I816" i="50"/>
  <c r="H816" i="50"/>
  <c r="B816" i="50"/>
  <c r="F816" i="50" s="1"/>
  <c r="J815" i="50"/>
  <c r="L815" i="50" s="1"/>
  <c r="I815" i="50"/>
  <c r="H815" i="50"/>
  <c r="J814" i="50"/>
  <c r="L814" i="50" s="1"/>
  <c r="I814" i="50"/>
  <c r="H814" i="50"/>
  <c r="J813" i="50"/>
  <c r="L813" i="50" s="1"/>
  <c r="I813" i="50"/>
  <c r="H813" i="50"/>
  <c r="J812" i="50"/>
  <c r="L812" i="50" s="1"/>
  <c r="I812" i="50"/>
  <c r="H812" i="50"/>
  <c r="J811" i="50"/>
  <c r="L811" i="50" s="1"/>
  <c r="I811" i="50"/>
  <c r="H811" i="50"/>
  <c r="B811" i="50"/>
  <c r="F811" i="50" s="1"/>
  <c r="J810" i="50"/>
  <c r="L810" i="50" s="1"/>
  <c r="I810" i="50"/>
  <c r="H810" i="50"/>
  <c r="J809" i="50"/>
  <c r="L809" i="50" s="1"/>
  <c r="I809" i="50"/>
  <c r="H809" i="50"/>
  <c r="J808" i="50"/>
  <c r="L808" i="50" s="1"/>
  <c r="I808" i="50"/>
  <c r="H808" i="50"/>
  <c r="J807" i="50"/>
  <c r="I807" i="50"/>
  <c r="H807" i="50"/>
  <c r="J806" i="50"/>
  <c r="L806" i="50" s="1"/>
  <c r="I806" i="50"/>
  <c r="H806" i="50"/>
  <c r="J805" i="50"/>
  <c r="I805" i="50"/>
  <c r="H805" i="50"/>
  <c r="J804" i="50"/>
  <c r="L804" i="50" s="1"/>
  <c r="I804" i="50"/>
  <c r="H804" i="50"/>
  <c r="J803" i="50"/>
  <c r="L803" i="50" s="1"/>
  <c r="I803" i="50"/>
  <c r="H803" i="50"/>
  <c r="J802" i="50"/>
  <c r="L802" i="50" s="1"/>
  <c r="I802" i="50"/>
  <c r="H802" i="50"/>
  <c r="J801" i="50"/>
  <c r="L801" i="50" s="1"/>
  <c r="I801" i="50"/>
  <c r="H801" i="50"/>
  <c r="J800" i="50"/>
  <c r="L800" i="50" s="1"/>
  <c r="I800" i="50"/>
  <c r="H800" i="50"/>
  <c r="I3" i="50"/>
  <c r="I234" i="50"/>
  <c r="I233" i="50"/>
  <c r="I232" i="50"/>
  <c r="I231" i="50"/>
  <c r="I230" i="50"/>
  <c r="I229" i="50"/>
  <c r="I228" i="50"/>
  <c r="I227" i="50"/>
  <c r="I226" i="50"/>
  <c r="I225" i="50"/>
  <c r="I224" i="50"/>
  <c r="I223" i="50"/>
  <c r="I222" i="50"/>
  <c r="I221" i="50"/>
  <c r="I220" i="50"/>
  <c r="I219" i="50"/>
  <c r="I218" i="50"/>
  <c r="I217" i="50"/>
  <c r="I216" i="50"/>
  <c r="I215" i="50"/>
  <c r="I214" i="50"/>
  <c r="I213" i="50"/>
  <c r="I212" i="50"/>
  <c r="I211" i="50"/>
  <c r="I210" i="50"/>
  <c r="I209" i="50"/>
  <c r="I208" i="50"/>
  <c r="I207" i="50"/>
  <c r="I206" i="50"/>
  <c r="I205" i="50"/>
  <c r="I204" i="50"/>
  <c r="I203" i="50"/>
  <c r="Y20" i="14"/>
  <c r="Q20" i="14"/>
  <c r="P20" i="14"/>
  <c r="R20" i="14" s="1"/>
  <c r="Y19" i="14"/>
  <c r="R19" i="14"/>
  <c r="Q19" i="14"/>
  <c r="P19" i="14"/>
  <c r="Y18" i="14"/>
  <c r="Q18" i="14"/>
  <c r="P18" i="14"/>
  <c r="R18" i="14" s="1"/>
  <c r="Y17" i="14"/>
  <c r="R17" i="14"/>
  <c r="Q17" i="14"/>
  <c r="P17" i="14"/>
  <c r="Y16" i="14"/>
  <c r="Q16" i="14"/>
  <c r="P16" i="14"/>
  <c r="Y15" i="14"/>
  <c r="Q15" i="14"/>
  <c r="P15" i="14"/>
  <c r="Y14" i="14"/>
  <c r="Q14" i="14"/>
  <c r="R14" i="14" s="1"/>
  <c r="P14" i="14"/>
  <c r="Y13" i="14"/>
  <c r="Q13" i="14"/>
  <c r="P13" i="14"/>
  <c r="R13" i="14" s="1"/>
  <c r="Y12" i="14"/>
  <c r="Q12" i="14"/>
  <c r="P12" i="14"/>
  <c r="Y11" i="14"/>
  <c r="Q11" i="14"/>
  <c r="P11" i="14"/>
  <c r="R11" i="14" s="1"/>
  <c r="Y10" i="14"/>
  <c r="Q10" i="14"/>
  <c r="R10" i="14" s="1"/>
  <c r="P10" i="14"/>
  <c r="Y9" i="14"/>
  <c r="Q9" i="14"/>
  <c r="P9" i="14"/>
  <c r="R9" i="14" s="1"/>
  <c r="Y8" i="14"/>
  <c r="Q8" i="14"/>
  <c r="P8" i="14"/>
  <c r="Y7" i="14"/>
  <c r="Q7" i="14"/>
  <c r="P7" i="14"/>
  <c r="Q6" i="14"/>
  <c r="P6" i="14"/>
  <c r="Q5" i="14"/>
  <c r="P5" i="14"/>
  <c r="Y20" i="13"/>
  <c r="AE20" i="13" s="1"/>
  <c r="R20" i="13"/>
  <c r="AD20" i="13" s="1"/>
  <c r="Q20" i="13"/>
  <c r="P20" i="13"/>
  <c r="Y19" i="13"/>
  <c r="AE19" i="13" s="1"/>
  <c r="Q19" i="13"/>
  <c r="P19" i="13"/>
  <c r="Y18" i="13"/>
  <c r="AE18" i="13" s="1"/>
  <c r="R18" i="13"/>
  <c r="AD18" i="13" s="1"/>
  <c r="Q18" i="13"/>
  <c r="P18" i="13"/>
  <c r="Y17" i="13"/>
  <c r="AE17" i="13" s="1"/>
  <c r="Q17" i="13"/>
  <c r="P17" i="13"/>
  <c r="R17" i="13" s="1"/>
  <c r="AD17" i="13" s="1"/>
  <c r="Y16" i="13"/>
  <c r="AE16" i="13" s="1"/>
  <c r="R16" i="13"/>
  <c r="AD16" i="13" s="1"/>
  <c r="Q16" i="13"/>
  <c r="P16" i="13"/>
  <c r="Y15" i="13"/>
  <c r="AE15" i="13" s="1"/>
  <c r="Q15" i="13"/>
  <c r="P15" i="13"/>
  <c r="R15" i="13" s="1"/>
  <c r="AD15" i="13" s="1"/>
  <c r="Y14" i="13"/>
  <c r="AE14" i="13" s="1"/>
  <c r="R14" i="13"/>
  <c r="AD14" i="13" s="1"/>
  <c r="Q14" i="13"/>
  <c r="P14" i="13"/>
  <c r="Y13" i="13"/>
  <c r="AE13" i="13" s="1"/>
  <c r="Q13" i="13"/>
  <c r="P13" i="13"/>
  <c r="R13" i="13" s="1"/>
  <c r="AD13" i="13" s="1"/>
  <c r="Y12" i="13"/>
  <c r="AE12" i="13" s="1"/>
  <c r="R12" i="13"/>
  <c r="AD12" i="13" s="1"/>
  <c r="Q12" i="13"/>
  <c r="P12" i="13"/>
  <c r="Y11" i="13"/>
  <c r="AE11" i="13" s="1"/>
  <c r="Q11" i="13"/>
  <c r="P11" i="13"/>
  <c r="Y10" i="13"/>
  <c r="AE10" i="13" s="1"/>
  <c r="R10" i="13"/>
  <c r="AD10" i="13" s="1"/>
  <c r="Q10" i="13"/>
  <c r="P10" i="13"/>
  <c r="Y9" i="13"/>
  <c r="AE9" i="13" s="1"/>
  <c r="Q9" i="13"/>
  <c r="P9" i="13"/>
  <c r="Y8" i="13"/>
  <c r="AE8" i="13" s="1"/>
  <c r="R8" i="13"/>
  <c r="AD8" i="13" s="1"/>
  <c r="Q8" i="13"/>
  <c r="P8" i="13"/>
  <c r="Y7" i="13"/>
  <c r="AE7" i="13" s="1"/>
  <c r="Q7" i="13"/>
  <c r="P7" i="13"/>
  <c r="R7" i="13" s="1"/>
  <c r="AD7" i="13" s="1"/>
  <c r="Q6" i="13"/>
  <c r="P6" i="13"/>
  <c r="Q5" i="13"/>
  <c r="P5" i="13"/>
  <c r="R6" i="13" l="1"/>
  <c r="AD6" i="13" s="1"/>
  <c r="L805" i="50"/>
  <c r="B805" i="50"/>
  <c r="F805" i="50" s="1"/>
  <c r="R11" i="13"/>
  <c r="AD11" i="13" s="1"/>
  <c r="R9" i="13"/>
  <c r="AD9" i="13" s="1"/>
  <c r="R15" i="14"/>
  <c r="R19" i="13"/>
  <c r="AD19" i="13" s="1"/>
  <c r="R8" i="14"/>
  <c r="R6" i="14"/>
  <c r="R16" i="14"/>
  <c r="R7" i="14"/>
  <c r="L889" i="50"/>
  <c r="B889" i="50"/>
  <c r="F889" i="50" s="1"/>
  <c r="R12" i="14"/>
  <c r="L832" i="50"/>
  <c r="B832" i="50"/>
  <c r="F832" i="50" s="1"/>
  <c r="L807" i="50"/>
  <c r="B807" i="50"/>
  <c r="F807" i="50" s="1"/>
  <c r="B806" i="50"/>
  <c r="F806" i="50" s="1"/>
  <c r="B857" i="50"/>
  <c r="F857" i="50" s="1"/>
  <c r="B863" i="50"/>
  <c r="F863" i="50" s="1"/>
  <c r="B895" i="50"/>
  <c r="F895" i="50" s="1"/>
  <c r="B873" i="50"/>
  <c r="F873" i="50" s="1"/>
  <c r="B883" i="50"/>
  <c r="F883" i="50" s="1"/>
  <c r="B813" i="50"/>
  <c r="F813" i="50" s="1"/>
  <c r="B830" i="50"/>
  <c r="B871" i="50"/>
  <c r="F871" i="50" s="1"/>
  <c r="C807" i="50"/>
  <c r="B809" i="50"/>
  <c r="F809" i="50" s="1"/>
  <c r="B879" i="50"/>
  <c r="F879" i="50" s="1"/>
  <c r="B814" i="50"/>
  <c r="B846" i="50"/>
  <c r="B855" i="50"/>
  <c r="F855" i="50" s="1"/>
  <c r="B887" i="50"/>
  <c r="F887" i="50" s="1"/>
  <c r="B802" i="50"/>
  <c r="B861" i="50"/>
  <c r="F861" i="50" s="1"/>
  <c r="B877" i="50"/>
  <c r="F877" i="50" s="1"/>
  <c r="B893" i="50"/>
  <c r="F893" i="50" s="1"/>
  <c r="B859" i="50"/>
  <c r="F859" i="50" s="1"/>
  <c r="B875" i="50"/>
  <c r="F875" i="50" s="1"/>
  <c r="B891" i="50"/>
  <c r="F891" i="50" s="1"/>
  <c r="B801" i="50"/>
  <c r="F801" i="50" s="1"/>
  <c r="C806" i="50"/>
  <c r="B853" i="50"/>
  <c r="F853" i="50" s="1"/>
  <c r="B869" i="50"/>
  <c r="F869" i="50" s="1"/>
  <c r="B885" i="50"/>
  <c r="F885" i="50" s="1"/>
  <c r="C811" i="50"/>
  <c r="B822" i="50"/>
  <c r="B838" i="50"/>
  <c r="B803" i="50"/>
  <c r="B810" i="50"/>
  <c r="B824" i="50"/>
  <c r="F824" i="50" s="1"/>
  <c r="B840" i="50"/>
  <c r="F840" i="50" s="1"/>
  <c r="B849" i="50"/>
  <c r="F849" i="50" s="1"/>
  <c r="B865" i="50"/>
  <c r="F865" i="50" s="1"/>
  <c r="B881" i="50"/>
  <c r="F881" i="50" s="1"/>
  <c r="B897" i="50"/>
  <c r="F897" i="50" s="1"/>
  <c r="C816" i="50"/>
  <c r="C848" i="50"/>
  <c r="B800" i="50"/>
  <c r="B804" i="50"/>
  <c r="B808" i="50"/>
  <c r="B812" i="50"/>
  <c r="B821" i="50"/>
  <c r="F821" i="50" s="1"/>
  <c r="B829" i="50"/>
  <c r="F829" i="50" s="1"/>
  <c r="B837" i="50"/>
  <c r="F837" i="50" s="1"/>
  <c r="B845" i="50"/>
  <c r="F845" i="50" s="1"/>
  <c r="B850" i="50"/>
  <c r="F850" i="50" s="1"/>
  <c r="B852" i="50"/>
  <c r="F852" i="50" s="1"/>
  <c r="B854" i="50"/>
  <c r="F854" i="50" s="1"/>
  <c r="B856" i="50"/>
  <c r="F856" i="50" s="1"/>
  <c r="B858" i="50"/>
  <c r="F858" i="50" s="1"/>
  <c r="B860" i="50"/>
  <c r="F860" i="50" s="1"/>
  <c r="B862" i="50"/>
  <c r="F862" i="50" s="1"/>
  <c r="B864" i="50"/>
  <c r="F864" i="50" s="1"/>
  <c r="B866" i="50"/>
  <c r="F866" i="50" s="1"/>
  <c r="B868" i="50"/>
  <c r="F868" i="50" s="1"/>
  <c r="B870" i="50"/>
  <c r="F870" i="50" s="1"/>
  <c r="B872" i="50"/>
  <c r="F872" i="50" s="1"/>
  <c r="B874" i="50"/>
  <c r="F874" i="50" s="1"/>
  <c r="B876" i="50"/>
  <c r="F876" i="50" s="1"/>
  <c r="B878" i="50"/>
  <c r="F878" i="50" s="1"/>
  <c r="B880" i="50"/>
  <c r="F880" i="50" s="1"/>
  <c r="B882" i="50"/>
  <c r="F882" i="50" s="1"/>
  <c r="B884" i="50"/>
  <c r="F884" i="50" s="1"/>
  <c r="B886" i="50"/>
  <c r="F886" i="50" s="1"/>
  <c r="B888" i="50"/>
  <c r="F888" i="50" s="1"/>
  <c r="B890" i="50"/>
  <c r="F890" i="50" s="1"/>
  <c r="B892" i="50"/>
  <c r="F892" i="50" s="1"/>
  <c r="B894" i="50"/>
  <c r="F894" i="50" s="1"/>
  <c r="B896" i="50"/>
  <c r="F896" i="50" s="1"/>
  <c r="B815" i="50"/>
  <c r="C815" i="50" s="1"/>
  <c r="B823" i="50"/>
  <c r="C823" i="50" s="1"/>
  <c r="B831" i="50"/>
  <c r="C831" i="50" s="1"/>
  <c r="B839" i="50"/>
  <c r="C839" i="50" s="1"/>
  <c r="B847" i="50"/>
  <c r="C847" i="50" s="1"/>
  <c r="B898" i="50"/>
  <c r="F898" i="50" s="1"/>
  <c r="B820" i="50"/>
  <c r="B828" i="50"/>
  <c r="B836" i="50"/>
  <c r="B844" i="50"/>
  <c r="C845" i="50"/>
  <c r="C851" i="50"/>
  <c r="C855" i="50"/>
  <c r="C863" i="50"/>
  <c r="C867" i="50"/>
  <c r="C887" i="50"/>
  <c r="C895" i="50"/>
  <c r="B819" i="50"/>
  <c r="B827" i="50"/>
  <c r="B835" i="50"/>
  <c r="B843" i="50"/>
  <c r="B818" i="50"/>
  <c r="B826" i="50"/>
  <c r="B834" i="50"/>
  <c r="B842" i="50"/>
  <c r="C866" i="50"/>
  <c r="B817" i="50"/>
  <c r="B825" i="50"/>
  <c r="B833" i="50"/>
  <c r="B841" i="50"/>
  <c r="C857" i="50"/>
  <c r="C877" i="50"/>
  <c r="C889" i="50"/>
  <c r="C852" i="50"/>
  <c r="C880" i="50"/>
  <c r="C891" i="50" l="1"/>
  <c r="C832" i="50"/>
  <c r="C896" i="50"/>
  <c r="C824" i="50"/>
  <c r="C897" i="50"/>
  <c r="C884" i="50"/>
  <c r="C883" i="50"/>
  <c r="C813" i="50"/>
  <c r="C864" i="50"/>
  <c r="C805" i="50"/>
  <c r="C801" i="50"/>
  <c r="C894" i="50"/>
  <c r="C809" i="50"/>
  <c r="C878" i="50"/>
  <c r="C875" i="50"/>
  <c r="C861" i="50"/>
  <c r="C871" i="50"/>
  <c r="F830" i="50"/>
  <c r="C830" i="50"/>
  <c r="C873" i="50"/>
  <c r="C879" i="50"/>
  <c r="C869" i="50"/>
  <c r="C837" i="50"/>
  <c r="C860" i="50"/>
  <c r="C862" i="50"/>
  <c r="C846" i="50"/>
  <c r="F846" i="50"/>
  <c r="F814" i="50"/>
  <c r="C814" i="50"/>
  <c r="C858" i="50"/>
  <c r="C893" i="50"/>
  <c r="C859" i="50"/>
  <c r="C829" i="50"/>
  <c r="C890" i="50"/>
  <c r="C810" i="50"/>
  <c r="F810" i="50"/>
  <c r="F802" i="50"/>
  <c r="C802" i="50"/>
  <c r="C876" i="50"/>
  <c r="C885" i="50"/>
  <c r="C853" i="50"/>
  <c r="F823" i="50"/>
  <c r="C803" i="50"/>
  <c r="F803" i="50"/>
  <c r="C872" i="50"/>
  <c r="C881" i="50"/>
  <c r="C849" i="50"/>
  <c r="C870" i="50"/>
  <c r="F847" i="50"/>
  <c r="C840" i="50"/>
  <c r="C838" i="50"/>
  <c r="F838" i="50"/>
  <c r="C822" i="50"/>
  <c r="F822" i="50"/>
  <c r="C892" i="50"/>
  <c r="C865" i="50"/>
  <c r="C868" i="50"/>
  <c r="C886" i="50"/>
  <c r="C854" i="50"/>
  <c r="C821" i="50"/>
  <c r="F800" i="50"/>
  <c r="C800" i="50"/>
  <c r="C882" i="50"/>
  <c r="C850" i="50"/>
  <c r="F839" i="50"/>
  <c r="F815" i="50"/>
  <c r="C888" i="50"/>
  <c r="C856" i="50"/>
  <c r="C874" i="50"/>
  <c r="F831" i="50"/>
  <c r="F812" i="50"/>
  <c r="C812" i="50"/>
  <c r="F808" i="50"/>
  <c r="C808" i="50"/>
  <c r="F804" i="50"/>
  <c r="C804" i="50"/>
  <c r="C898" i="50"/>
  <c r="F836" i="50"/>
  <c r="C836" i="50"/>
  <c r="F826" i="50"/>
  <c r="C826" i="50"/>
  <c r="F818" i="50"/>
  <c r="C818" i="50"/>
  <c r="F825" i="50"/>
  <c r="C825" i="50"/>
  <c r="F843" i="50"/>
  <c r="C843" i="50"/>
  <c r="F828" i="50"/>
  <c r="C828" i="50"/>
  <c r="F835" i="50"/>
  <c r="C835" i="50"/>
  <c r="F817" i="50"/>
  <c r="C817" i="50"/>
  <c r="F827" i="50"/>
  <c r="C827" i="50"/>
  <c r="F844" i="50"/>
  <c r="C844" i="50"/>
  <c r="F834" i="50"/>
  <c r="C834" i="50"/>
  <c r="F841" i="50"/>
  <c r="C841" i="50"/>
  <c r="F819" i="50"/>
  <c r="C819" i="50"/>
  <c r="F820" i="50"/>
  <c r="C820" i="50"/>
  <c r="F833" i="50"/>
  <c r="C833" i="50"/>
  <c r="F842" i="50"/>
  <c r="C842" i="50"/>
  <c r="L44" i="19"/>
  <c r="L25" i="11"/>
  <c r="Q26" i="6"/>
  <c r="Q18" i="6"/>
  <c r="Q25" i="6"/>
  <c r="AD44" i="25"/>
  <c r="L25" i="17"/>
  <c r="Q32" i="6"/>
  <c r="Q24" i="6"/>
  <c r="I10" i="23"/>
  <c r="Q29" i="6"/>
  <c r="L44" i="20"/>
  <c r="Q19" i="6"/>
  <c r="C3" i="30"/>
  <c r="J24" i="24"/>
  <c r="I25" i="16"/>
  <c r="Q31" i="6"/>
  <c r="Q23" i="6"/>
  <c r="I24" i="15"/>
  <c r="Q22" i="6"/>
  <c r="G24" i="14"/>
  <c r="Q21" i="6"/>
  <c r="Q27" i="6"/>
  <c r="Q33" i="6"/>
  <c r="Q30" i="6"/>
  <c r="L45" i="22"/>
  <c r="H25" i="51"/>
  <c r="G25" i="13"/>
  <c r="Q28" i="6"/>
  <c r="Q20" i="6"/>
  <c r="I25" i="12"/>
  <c r="J45" i="18"/>
  <c r="F1227" i="44"/>
  <c r="F1228" i="44"/>
  <c r="F1229" i="44"/>
  <c r="F1230" i="44"/>
  <c r="F1231" i="44"/>
  <c r="F1232" i="44"/>
  <c r="F1233" i="44"/>
  <c r="F1234" i="44"/>
  <c r="F1235" i="44"/>
  <c r="F1236" i="44"/>
  <c r="F1237" i="44"/>
  <c r="F1238" i="44"/>
  <c r="F1239" i="44"/>
  <c r="F1240" i="44"/>
  <c r="F1241" i="44"/>
  <c r="F1242" i="44"/>
  <c r="F1243" i="44"/>
  <c r="F1244" i="44"/>
  <c r="F1245" i="44"/>
  <c r="F1246" i="44"/>
  <c r="F1247" i="44"/>
  <c r="F1248" i="44"/>
  <c r="F1249" i="44"/>
  <c r="F1250" i="44"/>
  <c r="F1251" i="44"/>
  <c r="F1252" i="44"/>
  <c r="F1253" i="44"/>
  <c r="F1254" i="44"/>
  <c r="F1255" i="44"/>
  <c r="F1256" i="44"/>
  <c r="F1257" i="44"/>
  <c r="F1258" i="44"/>
  <c r="F1259" i="44"/>
  <c r="F1260" i="44"/>
  <c r="F1261" i="44"/>
  <c r="F1262" i="44"/>
  <c r="F615" i="44"/>
  <c r="F616" i="44"/>
  <c r="F617" i="44"/>
  <c r="F618" i="44"/>
  <c r="F619" i="44"/>
  <c r="F620" i="44"/>
  <c r="F621" i="44"/>
  <c r="F622" i="44"/>
  <c r="F623" i="44"/>
  <c r="F624" i="44"/>
  <c r="F625" i="44"/>
  <c r="F626" i="44"/>
  <c r="F627" i="44"/>
  <c r="F628" i="44"/>
  <c r="F629" i="44"/>
  <c r="F630" i="44"/>
  <c r="F631" i="44"/>
  <c r="F632" i="44"/>
  <c r="F633" i="44"/>
  <c r="F634" i="44"/>
  <c r="F635" i="44"/>
  <c r="F636" i="44"/>
  <c r="F637" i="44"/>
  <c r="F638" i="44"/>
  <c r="F639" i="44"/>
  <c r="F640" i="44"/>
  <c r="F641" i="44"/>
  <c r="F642" i="44"/>
  <c r="F643" i="44"/>
  <c r="F644" i="44"/>
  <c r="F645" i="44"/>
  <c r="F646" i="44"/>
  <c r="F647" i="44"/>
  <c r="F648" i="44"/>
  <c r="F649" i="44"/>
  <c r="F650" i="44"/>
  <c r="F3" i="44"/>
  <c r="F4" i="44"/>
  <c r="F5" i="44"/>
  <c r="F6" i="44"/>
  <c r="F7" i="44"/>
  <c r="F8" i="44"/>
  <c r="F9" i="44"/>
  <c r="F10" i="44"/>
  <c r="F11" i="44"/>
  <c r="F12" i="44"/>
  <c r="F13" i="44"/>
  <c r="F14" i="44"/>
  <c r="F15" i="44"/>
  <c r="F16" i="44"/>
  <c r="F17" i="44"/>
  <c r="F18" i="44"/>
  <c r="F19" i="44"/>
  <c r="F20" i="44"/>
  <c r="F21" i="44"/>
  <c r="F22" i="44"/>
  <c r="F23" i="44"/>
  <c r="F24" i="44"/>
  <c r="F25" i="44"/>
  <c r="F26" i="44"/>
  <c r="F27" i="44"/>
  <c r="F28" i="44"/>
  <c r="F29" i="44"/>
  <c r="F30" i="44"/>
  <c r="F31" i="44"/>
  <c r="F32" i="44"/>
  <c r="F33" i="44"/>
  <c r="F34" i="44"/>
  <c r="F35" i="44"/>
  <c r="F36" i="44"/>
  <c r="F37" i="44"/>
  <c r="F38" i="44"/>
  <c r="F1839" i="44"/>
  <c r="F1840" i="44"/>
  <c r="F1841" i="44"/>
  <c r="F1842" i="44"/>
  <c r="F1843" i="44"/>
  <c r="F1844" i="44"/>
  <c r="F1845" i="44"/>
  <c r="F1846" i="44"/>
  <c r="F1847" i="44"/>
  <c r="F1848" i="44"/>
  <c r="F1849" i="44"/>
  <c r="F1850" i="44"/>
  <c r="F1851" i="44"/>
  <c r="F1852" i="44"/>
  <c r="F1853" i="44"/>
  <c r="F1854" i="44"/>
  <c r="F1855" i="44"/>
  <c r="F1856" i="44"/>
  <c r="F1857" i="44"/>
  <c r="F1858" i="44"/>
  <c r="F1859" i="44"/>
  <c r="F1860" i="44"/>
  <c r="F1861" i="44"/>
  <c r="F1862" i="44"/>
  <c r="F1863" i="44"/>
  <c r="F1864" i="44"/>
  <c r="F1865" i="44"/>
  <c r="F1866" i="44"/>
  <c r="F1867" i="44"/>
  <c r="F1868" i="44"/>
  <c r="F1869" i="44"/>
  <c r="F1870" i="44"/>
  <c r="F1871" i="44"/>
  <c r="F1872" i="44"/>
  <c r="F1873" i="44"/>
  <c r="F1874" i="44"/>
  <c r="F1263" i="44"/>
  <c r="F1264" i="44"/>
  <c r="F1265" i="44"/>
  <c r="F1266" i="44"/>
  <c r="F1267" i="44"/>
  <c r="F1268" i="44"/>
  <c r="F1269" i="44"/>
  <c r="F1270" i="44"/>
  <c r="F1271" i="44"/>
  <c r="F1272" i="44"/>
  <c r="F1273" i="44"/>
  <c r="F1274" i="44"/>
  <c r="F1275" i="44"/>
  <c r="F1276" i="44"/>
  <c r="F1277" i="44"/>
  <c r="F1278" i="44"/>
  <c r="F1279" i="44"/>
  <c r="F1280" i="44"/>
  <c r="F1281" i="44"/>
  <c r="F1282" i="44"/>
  <c r="F1283" i="44"/>
  <c r="F1284" i="44"/>
  <c r="F1285" i="44"/>
  <c r="F1286" i="44"/>
  <c r="F1287" i="44"/>
  <c r="F1288" i="44"/>
  <c r="F1289" i="44"/>
  <c r="F1290" i="44"/>
  <c r="F1291" i="44"/>
  <c r="F1292" i="44"/>
  <c r="F1293" i="44"/>
  <c r="F1294" i="44"/>
  <c r="F1295" i="44"/>
  <c r="F1296" i="44"/>
  <c r="F1297" i="44"/>
  <c r="F1298" i="44"/>
  <c r="F651" i="44"/>
  <c r="F652" i="44"/>
  <c r="F653" i="44"/>
  <c r="F654" i="44"/>
  <c r="F655" i="44"/>
  <c r="F656" i="44"/>
  <c r="F657" i="44"/>
  <c r="F658" i="44"/>
  <c r="F659" i="44"/>
  <c r="F660" i="44"/>
  <c r="F661" i="44"/>
  <c r="F662" i="44"/>
  <c r="F663" i="44"/>
  <c r="F664" i="44"/>
  <c r="F665" i="44"/>
  <c r="F666" i="44"/>
  <c r="F667" i="44"/>
  <c r="F668" i="44"/>
  <c r="F669" i="44"/>
  <c r="F670" i="44"/>
  <c r="F671" i="44"/>
  <c r="F672" i="44"/>
  <c r="F673" i="44"/>
  <c r="F674" i="44"/>
  <c r="F675" i="44"/>
  <c r="F676" i="44"/>
  <c r="F677" i="44"/>
  <c r="F678" i="44"/>
  <c r="F679" i="44"/>
  <c r="F680" i="44"/>
  <c r="F681" i="44"/>
  <c r="F682" i="44"/>
  <c r="F683" i="44"/>
  <c r="F684" i="44"/>
  <c r="F685" i="44"/>
  <c r="F686" i="44"/>
  <c r="F39" i="44"/>
  <c r="F40" i="44"/>
  <c r="F41" i="44"/>
  <c r="F42" i="44"/>
  <c r="F43" i="44"/>
  <c r="F44" i="44"/>
  <c r="F45" i="44"/>
  <c r="F46" i="44"/>
  <c r="F47" i="44"/>
  <c r="F48" i="44"/>
  <c r="F49" i="44"/>
  <c r="F50" i="44"/>
  <c r="F51" i="44"/>
  <c r="F52" i="44"/>
  <c r="F53" i="44"/>
  <c r="F54" i="44"/>
  <c r="F55" i="44"/>
  <c r="F56" i="44"/>
  <c r="F57" i="44"/>
  <c r="F58" i="44"/>
  <c r="F59" i="44"/>
  <c r="F60" i="44"/>
  <c r="F61" i="44"/>
  <c r="F62" i="44"/>
  <c r="F63" i="44"/>
  <c r="F64" i="44"/>
  <c r="F65" i="44"/>
  <c r="F66" i="44"/>
  <c r="F67" i="44"/>
  <c r="F68" i="44"/>
  <c r="F69" i="44"/>
  <c r="F70" i="44"/>
  <c r="F71" i="44"/>
  <c r="F72" i="44"/>
  <c r="F73" i="44"/>
  <c r="F74" i="44"/>
  <c r="F1875" i="44"/>
  <c r="F1876" i="44"/>
  <c r="F1877" i="44"/>
  <c r="F1878" i="44"/>
  <c r="F1879" i="44"/>
  <c r="F1880" i="44"/>
  <c r="F1881" i="44"/>
  <c r="F1882" i="44"/>
  <c r="F1883" i="44"/>
  <c r="F1884" i="44"/>
  <c r="F1885" i="44"/>
  <c r="F1886" i="44"/>
  <c r="F1887" i="44"/>
  <c r="F1888" i="44"/>
  <c r="F1889" i="44"/>
  <c r="F1890" i="44"/>
  <c r="F1891" i="44"/>
  <c r="F1892" i="44"/>
  <c r="F1893" i="44"/>
  <c r="F1894" i="44"/>
  <c r="F1895" i="44"/>
  <c r="F1896" i="44"/>
  <c r="F1897" i="44"/>
  <c r="F1898" i="44"/>
  <c r="F1899" i="44"/>
  <c r="F1900" i="44"/>
  <c r="F1901" i="44"/>
  <c r="F1902" i="44"/>
  <c r="F1903" i="44"/>
  <c r="F1904" i="44"/>
  <c r="F1905" i="44"/>
  <c r="F1906" i="44"/>
  <c r="F1907" i="44"/>
  <c r="F1908" i="44"/>
  <c r="F1909" i="44"/>
  <c r="F1910" i="44"/>
  <c r="F1299" i="44"/>
  <c r="F1300" i="44"/>
  <c r="F1301" i="44"/>
  <c r="F1302" i="44"/>
  <c r="F1303" i="44"/>
  <c r="F1304" i="44"/>
  <c r="F1305" i="44"/>
  <c r="F1306" i="44"/>
  <c r="F1307" i="44"/>
  <c r="F1308" i="44"/>
  <c r="F1309" i="44"/>
  <c r="F1310" i="44"/>
  <c r="F1311" i="44"/>
  <c r="F1312" i="44"/>
  <c r="F1313" i="44"/>
  <c r="F1314" i="44"/>
  <c r="F1315" i="44"/>
  <c r="F1316" i="44"/>
  <c r="F1317" i="44"/>
  <c r="F1318" i="44"/>
  <c r="F1319" i="44"/>
  <c r="F1320" i="44"/>
  <c r="F1321" i="44"/>
  <c r="F1322" i="44"/>
  <c r="F1323" i="44"/>
  <c r="F1324" i="44"/>
  <c r="F1325" i="44"/>
  <c r="F1326" i="44"/>
  <c r="F1327" i="44"/>
  <c r="F1328" i="44"/>
  <c r="F1329" i="44"/>
  <c r="F1330" i="44"/>
  <c r="F1331" i="44"/>
  <c r="F1332" i="44"/>
  <c r="F1333" i="44"/>
  <c r="F1334" i="44"/>
  <c r="F687" i="44"/>
  <c r="F688" i="44"/>
  <c r="F689" i="44"/>
  <c r="F690" i="44"/>
  <c r="F691" i="44"/>
  <c r="F692" i="44"/>
  <c r="F693" i="44"/>
  <c r="F694" i="44"/>
  <c r="F695" i="44"/>
  <c r="F696" i="44"/>
  <c r="F697" i="44"/>
  <c r="F698" i="44"/>
  <c r="F699" i="44"/>
  <c r="F700" i="44"/>
  <c r="F701" i="44"/>
  <c r="F702" i="44"/>
  <c r="F703" i="44"/>
  <c r="F704" i="44"/>
  <c r="F705" i="44"/>
  <c r="F706" i="44"/>
  <c r="F707" i="44"/>
  <c r="F708" i="44"/>
  <c r="F709" i="44"/>
  <c r="F710" i="44"/>
  <c r="F711" i="44"/>
  <c r="F712" i="44"/>
  <c r="F713" i="44"/>
  <c r="F714" i="44"/>
  <c r="F715" i="44"/>
  <c r="F716" i="44"/>
  <c r="F717" i="44"/>
  <c r="F718" i="44"/>
  <c r="F719" i="44"/>
  <c r="F720" i="44"/>
  <c r="F721" i="44"/>
  <c r="F722" i="44"/>
  <c r="F75" i="44"/>
  <c r="F76" i="44"/>
  <c r="F77" i="44"/>
  <c r="F78" i="44"/>
  <c r="F79" i="44"/>
  <c r="F80" i="44"/>
  <c r="F81" i="44"/>
  <c r="F82" i="44"/>
  <c r="F83" i="44"/>
  <c r="F84" i="44"/>
  <c r="F85" i="44"/>
  <c r="F86" i="44"/>
  <c r="F87" i="44"/>
  <c r="F88" i="44"/>
  <c r="F89" i="44"/>
  <c r="F90" i="44"/>
  <c r="F91" i="44"/>
  <c r="F92" i="44"/>
  <c r="F93" i="44"/>
  <c r="F94" i="44"/>
  <c r="F95" i="44"/>
  <c r="F96" i="44"/>
  <c r="F97" i="44"/>
  <c r="F98" i="44"/>
  <c r="F99" i="44"/>
  <c r="F100" i="44"/>
  <c r="F101" i="44"/>
  <c r="F102" i="44"/>
  <c r="F103" i="44"/>
  <c r="F104" i="44"/>
  <c r="F105" i="44"/>
  <c r="F106" i="44"/>
  <c r="F107" i="44"/>
  <c r="F108" i="44"/>
  <c r="F109" i="44"/>
  <c r="F110" i="44"/>
  <c r="F1911" i="44"/>
  <c r="F1912" i="44"/>
  <c r="F1913" i="44"/>
  <c r="F1914" i="44"/>
  <c r="F1915" i="44"/>
  <c r="F1916" i="44"/>
  <c r="F1917" i="44"/>
  <c r="F1918" i="44"/>
  <c r="F1919" i="44"/>
  <c r="F1920" i="44"/>
  <c r="F1921" i="44"/>
  <c r="F1922" i="44"/>
  <c r="F1923" i="44"/>
  <c r="F1924" i="44"/>
  <c r="F1925" i="44"/>
  <c r="F1926" i="44"/>
  <c r="F1927" i="44"/>
  <c r="F1928" i="44"/>
  <c r="F1929" i="44"/>
  <c r="F1930" i="44"/>
  <c r="F1931" i="44"/>
  <c r="F1932" i="44"/>
  <c r="F1933" i="44"/>
  <c r="F1934" i="44"/>
  <c r="F1935" i="44"/>
  <c r="F1936" i="44"/>
  <c r="F1937" i="44"/>
  <c r="F1938" i="44"/>
  <c r="F1939" i="44"/>
  <c r="F1940" i="44"/>
  <c r="F1941" i="44"/>
  <c r="F1942" i="44"/>
  <c r="F1943" i="44"/>
  <c r="F1944" i="44"/>
  <c r="F1945" i="44"/>
  <c r="F1946" i="44"/>
  <c r="F1335" i="44"/>
  <c r="F1336" i="44"/>
  <c r="F1337" i="44"/>
  <c r="F1338" i="44"/>
  <c r="F1339" i="44"/>
  <c r="F1340" i="44"/>
  <c r="F1341" i="44"/>
  <c r="F1342" i="44"/>
  <c r="F1343" i="44"/>
  <c r="F1344" i="44"/>
  <c r="F1345" i="44"/>
  <c r="F1346" i="44"/>
  <c r="F1347" i="44"/>
  <c r="F1348" i="44"/>
  <c r="F1349" i="44"/>
  <c r="F1350" i="44"/>
  <c r="F1351" i="44"/>
  <c r="F1352" i="44"/>
  <c r="F1353" i="44"/>
  <c r="F1354" i="44"/>
  <c r="F1355" i="44"/>
  <c r="F1356" i="44"/>
  <c r="F1357" i="44"/>
  <c r="F1358" i="44"/>
  <c r="F1359" i="44"/>
  <c r="F1360" i="44"/>
  <c r="F1361" i="44"/>
  <c r="F1362" i="44"/>
  <c r="F1363" i="44"/>
  <c r="F1364" i="44"/>
  <c r="F1365" i="44"/>
  <c r="F1366" i="44"/>
  <c r="F1367" i="44"/>
  <c r="F1368" i="44"/>
  <c r="F1369" i="44"/>
  <c r="F1370" i="44"/>
  <c r="F723" i="44"/>
  <c r="F724" i="44"/>
  <c r="F725" i="44"/>
  <c r="F726" i="44"/>
  <c r="F727" i="44"/>
  <c r="F728" i="44"/>
  <c r="F729" i="44"/>
  <c r="F730" i="44"/>
  <c r="F731" i="44"/>
  <c r="F732" i="44"/>
  <c r="F733" i="44"/>
  <c r="F734" i="44"/>
  <c r="F735" i="44"/>
  <c r="F736" i="44"/>
  <c r="F737" i="44"/>
  <c r="F738" i="44"/>
  <c r="F739" i="44"/>
  <c r="F740" i="44"/>
  <c r="F741" i="44"/>
  <c r="F742" i="44"/>
  <c r="F743" i="44"/>
  <c r="F744" i="44"/>
  <c r="F745" i="44"/>
  <c r="F746" i="44"/>
  <c r="F747" i="44"/>
  <c r="F748" i="44"/>
  <c r="F749" i="44"/>
  <c r="F750" i="44"/>
  <c r="F751" i="44"/>
  <c r="F752" i="44"/>
  <c r="F753" i="44"/>
  <c r="F754" i="44"/>
  <c r="F755" i="44"/>
  <c r="F756" i="44"/>
  <c r="F757" i="44"/>
  <c r="F758" i="44"/>
  <c r="F111" i="44"/>
  <c r="F112" i="44"/>
  <c r="F113" i="44"/>
  <c r="F114" i="44"/>
  <c r="F115" i="44"/>
  <c r="F116" i="44"/>
  <c r="F117" i="44"/>
  <c r="F118" i="44"/>
  <c r="F119" i="44"/>
  <c r="F120" i="44"/>
  <c r="F121" i="44"/>
  <c r="F122" i="44"/>
  <c r="F123" i="44"/>
  <c r="F124" i="44"/>
  <c r="F125" i="44"/>
  <c r="F126" i="44"/>
  <c r="F127" i="44"/>
  <c r="F128" i="44"/>
  <c r="F129" i="44"/>
  <c r="F130" i="44"/>
  <c r="F131" i="44"/>
  <c r="F132" i="44"/>
  <c r="F133" i="44"/>
  <c r="F134" i="44"/>
  <c r="F135" i="44"/>
  <c r="F136" i="44"/>
  <c r="F137" i="44"/>
  <c r="F138" i="44"/>
  <c r="F139" i="44"/>
  <c r="F140" i="44"/>
  <c r="F141" i="44"/>
  <c r="F142" i="44"/>
  <c r="F143" i="44"/>
  <c r="F144" i="44"/>
  <c r="F145" i="44"/>
  <c r="F146" i="44"/>
  <c r="F1947" i="44"/>
  <c r="F1948" i="44"/>
  <c r="F1949" i="44"/>
  <c r="F1950" i="44"/>
  <c r="F1951" i="44"/>
  <c r="F1952" i="44"/>
  <c r="F1953" i="44"/>
  <c r="F1954" i="44"/>
  <c r="F1955" i="44"/>
  <c r="F1956" i="44"/>
  <c r="F1957" i="44"/>
  <c r="F1958" i="44"/>
  <c r="F1959" i="44"/>
  <c r="F1960" i="44"/>
  <c r="F1961" i="44"/>
  <c r="F1962" i="44"/>
  <c r="F1963" i="44"/>
  <c r="F1964" i="44"/>
  <c r="F1965" i="44"/>
  <c r="F1966" i="44"/>
  <c r="F1967" i="44"/>
  <c r="F1968" i="44"/>
  <c r="F1969" i="44"/>
  <c r="F1970" i="44"/>
  <c r="F1971" i="44"/>
  <c r="F1972" i="44"/>
  <c r="F1973" i="44"/>
  <c r="F1974" i="44"/>
  <c r="F1975" i="44"/>
  <c r="F1976" i="44"/>
  <c r="F1977" i="44"/>
  <c r="F1978" i="44"/>
  <c r="F1979" i="44"/>
  <c r="F1980" i="44"/>
  <c r="F1981" i="44"/>
  <c r="F1982" i="44"/>
  <c r="F1371" i="44"/>
  <c r="F1372" i="44"/>
  <c r="F1373" i="44"/>
  <c r="F1374" i="44"/>
  <c r="F1375" i="44"/>
  <c r="F1376" i="44"/>
  <c r="F1377" i="44"/>
  <c r="F1378" i="44"/>
  <c r="F1379" i="44"/>
  <c r="F1380" i="44"/>
  <c r="F1381" i="44"/>
  <c r="F1382" i="44"/>
  <c r="F1383" i="44"/>
  <c r="F1384" i="44"/>
  <c r="F1385" i="44"/>
  <c r="F1386" i="44"/>
  <c r="F1387" i="44"/>
  <c r="F1388" i="44"/>
  <c r="F1389" i="44"/>
  <c r="F1390" i="44"/>
  <c r="F1391" i="44"/>
  <c r="F1392" i="44"/>
  <c r="F1393" i="44"/>
  <c r="F1394" i="44"/>
  <c r="F1395" i="44"/>
  <c r="F1396" i="44"/>
  <c r="F1397" i="44"/>
  <c r="F1398" i="44"/>
  <c r="F1399" i="44"/>
  <c r="F1400" i="44"/>
  <c r="F1401" i="44"/>
  <c r="F1402" i="44"/>
  <c r="F1403" i="44"/>
  <c r="F1404" i="44"/>
  <c r="F1405" i="44"/>
  <c r="F1406" i="44"/>
  <c r="F759" i="44"/>
  <c r="F760" i="44"/>
  <c r="F761" i="44"/>
  <c r="F762" i="44"/>
  <c r="F763" i="44"/>
  <c r="F764" i="44"/>
  <c r="F765" i="44"/>
  <c r="F766" i="44"/>
  <c r="F767" i="44"/>
  <c r="F768" i="44"/>
  <c r="F769" i="44"/>
  <c r="F770" i="44"/>
  <c r="F771" i="44"/>
  <c r="F772" i="44"/>
  <c r="F773" i="44"/>
  <c r="F774" i="44"/>
  <c r="F775" i="44"/>
  <c r="F776" i="44"/>
  <c r="F777" i="44"/>
  <c r="F778" i="44"/>
  <c r="F779" i="44"/>
  <c r="F780" i="44"/>
  <c r="F781" i="44"/>
  <c r="F782" i="44"/>
  <c r="F783" i="44"/>
  <c r="F784" i="44"/>
  <c r="F785" i="44"/>
  <c r="F786" i="44"/>
  <c r="F787" i="44"/>
  <c r="F788" i="44"/>
  <c r="F789" i="44"/>
  <c r="F790" i="44"/>
  <c r="F791" i="44"/>
  <c r="F792" i="44"/>
  <c r="F793" i="44"/>
  <c r="F794" i="44"/>
  <c r="F147" i="44"/>
  <c r="F148" i="44"/>
  <c r="F149" i="44"/>
  <c r="F150" i="44"/>
  <c r="F151" i="44"/>
  <c r="F152" i="44"/>
  <c r="F153" i="44"/>
  <c r="F154" i="44"/>
  <c r="F155" i="44"/>
  <c r="F156" i="44"/>
  <c r="F157" i="44"/>
  <c r="F158" i="44"/>
  <c r="F159" i="44"/>
  <c r="F160" i="44"/>
  <c r="F161" i="44"/>
  <c r="F162" i="44"/>
  <c r="F163" i="44"/>
  <c r="F164" i="44"/>
  <c r="F165" i="44"/>
  <c r="F166" i="44"/>
  <c r="F167" i="44"/>
  <c r="F168" i="44"/>
  <c r="F169" i="44"/>
  <c r="F170" i="44"/>
  <c r="F171" i="44"/>
  <c r="F172" i="44"/>
  <c r="F173" i="44"/>
  <c r="F174" i="44"/>
  <c r="F175" i="44"/>
  <c r="F176" i="44"/>
  <c r="F177" i="44"/>
  <c r="F178" i="44"/>
  <c r="F179" i="44"/>
  <c r="F180" i="44"/>
  <c r="F181" i="44"/>
  <c r="F182" i="44"/>
  <c r="F1983" i="44"/>
  <c r="F1984" i="44"/>
  <c r="F1985" i="44"/>
  <c r="F1986" i="44"/>
  <c r="F1987" i="44"/>
  <c r="F1988" i="44"/>
  <c r="F1989" i="44"/>
  <c r="F1990" i="44"/>
  <c r="F1991" i="44"/>
  <c r="F1992" i="44"/>
  <c r="F1993" i="44"/>
  <c r="F1994" i="44"/>
  <c r="F1995" i="44"/>
  <c r="F1996" i="44"/>
  <c r="F1997" i="44"/>
  <c r="F1998" i="44"/>
  <c r="F1999" i="44"/>
  <c r="F2000" i="44"/>
  <c r="F2001" i="44"/>
  <c r="F2002" i="44"/>
  <c r="F2003" i="44"/>
  <c r="F2004" i="44"/>
  <c r="F2005" i="44"/>
  <c r="F2006" i="44"/>
  <c r="F2007" i="44"/>
  <c r="F2008" i="44"/>
  <c r="F2009" i="44"/>
  <c r="F2010" i="44"/>
  <c r="F2011" i="44"/>
  <c r="F2012" i="44"/>
  <c r="F2013" i="44"/>
  <c r="F2014" i="44"/>
  <c r="F2015" i="44"/>
  <c r="F2016" i="44"/>
  <c r="F2017" i="44"/>
  <c r="F2018" i="44"/>
  <c r="F1407" i="44"/>
  <c r="F1408" i="44"/>
  <c r="F1409" i="44"/>
  <c r="F1410" i="44"/>
  <c r="F1411" i="44"/>
  <c r="F1412" i="44"/>
  <c r="F1413" i="44"/>
  <c r="F1414" i="44"/>
  <c r="F1415" i="44"/>
  <c r="F1416" i="44"/>
  <c r="F1417" i="44"/>
  <c r="F1418" i="44"/>
  <c r="F1419" i="44"/>
  <c r="F1420" i="44"/>
  <c r="F1421" i="44"/>
  <c r="F1422" i="44"/>
  <c r="F1423" i="44"/>
  <c r="F1424" i="44"/>
  <c r="F1425" i="44"/>
  <c r="F1426" i="44"/>
  <c r="F1427" i="44"/>
  <c r="F1428" i="44"/>
  <c r="F1429" i="44"/>
  <c r="F1430" i="44"/>
  <c r="F1431" i="44"/>
  <c r="F1432" i="44"/>
  <c r="F1433" i="44"/>
  <c r="F1434" i="44"/>
  <c r="F1435" i="44"/>
  <c r="F1436" i="44"/>
  <c r="F1437" i="44"/>
  <c r="F1438" i="44"/>
  <c r="F1439" i="44"/>
  <c r="F1440" i="44"/>
  <c r="F1441" i="44"/>
  <c r="F1442" i="44"/>
  <c r="F795" i="44"/>
  <c r="F796" i="44"/>
  <c r="F797" i="44"/>
  <c r="F798" i="44"/>
  <c r="F799" i="44"/>
  <c r="F800" i="44"/>
  <c r="F801" i="44"/>
  <c r="F802" i="44"/>
  <c r="F803" i="44"/>
  <c r="F804" i="44"/>
  <c r="F805" i="44"/>
  <c r="F806" i="44"/>
  <c r="F807" i="44"/>
  <c r="F808" i="44"/>
  <c r="F809" i="44"/>
  <c r="F810" i="44"/>
  <c r="F811" i="44"/>
  <c r="F812" i="44"/>
  <c r="F813" i="44"/>
  <c r="F814" i="44"/>
  <c r="F815" i="44"/>
  <c r="F816" i="44"/>
  <c r="F817" i="44"/>
  <c r="F818" i="44"/>
  <c r="F819" i="44"/>
  <c r="F820" i="44"/>
  <c r="F821" i="44"/>
  <c r="F822" i="44"/>
  <c r="F823" i="44"/>
  <c r="F824" i="44"/>
  <c r="F825" i="44"/>
  <c r="F826" i="44"/>
  <c r="F827" i="44"/>
  <c r="F828" i="44"/>
  <c r="F829" i="44"/>
  <c r="F830" i="44"/>
  <c r="F183" i="44"/>
  <c r="F184" i="44"/>
  <c r="F185" i="44"/>
  <c r="F186" i="44"/>
  <c r="F187" i="44"/>
  <c r="F188" i="44"/>
  <c r="F189" i="44"/>
  <c r="F190" i="44"/>
  <c r="F191" i="44"/>
  <c r="F192" i="44"/>
  <c r="F193" i="44"/>
  <c r="F194" i="44"/>
  <c r="F195" i="44"/>
  <c r="F196" i="44"/>
  <c r="F197" i="44"/>
  <c r="F198" i="44"/>
  <c r="F199" i="44"/>
  <c r="F200" i="44"/>
  <c r="F201" i="44"/>
  <c r="F202" i="44"/>
  <c r="F203" i="44"/>
  <c r="F204" i="44"/>
  <c r="F205" i="44"/>
  <c r="F206" i="44"/>
  <c r="F207" i="44"/>
  <c r="F208" i="44"/>
  <c r="F209" i="44"/>
  <c r="F210" i="44"/>
  <c r="F211" i="44"/>
  <c r="F212" i="44"/>
  <c r="F213" i="44"/>
  <c r="F214" i="44"/>
  <c r="F215" i="44"/>
  <c r="F216" i="44"/>
  <c r="F217" i="44"/>
  <c r="F218" i="44"/>
  <c r="F2019" i="44"/>
  <c r="F2020" i="44"/>
  <c r="F2021" i="44"/>
  <c r="F2022" i="44"/>
  <c r="F2023" i="44"/>
  <c r="F2024" i="44"/>
  <c r="F2025" i="44"/>
  <c r="F2026" i="44"/>
  <c r="F2027" i="44"/>
  <c r="F2028" i="44"/>
  <c r="F2029" i="44"/>
  <c r="F2030" i="44"/>
  <c r="F2031" i="44"/>
  <c r="F2032" i="44"/>
  <c r="F2033" i="44"/>
  <c r="F2034" i="44"/>
  <c r="F2035" i="44"/>
  <c r="F2036" i="44"/>
  <c r="F2037" i="44"/>
  <c r="F2038" i="44"/>
  <c r="F2039" i="44"/>
  <c r="F2040" i="44"/>
  <c r="F2041" i="44"/>
  <c r="F2042" i="44"/>
  <c r="F2043" i="44"/>
  <c r="F2044" i="44"/>
  <c r="F2045" i="44"/>
  <c r="F2046" i="44"/>
  <c r="F2047" i="44"/>
  <c r="F2048" i="44"/>
  <c r="F2049" i="44"/>
  <c r="F2050" i="44"/>
  <c r="F2051" i="44"/>
  <c r="F2052" i="44"/>
  <c r="F2053" i="44"/>
  <c r="F2054" i="44"/>
  <c r="F1443" i="44"/>
  <c r="F1444" i="44"/>
  <c r="F1445" i="44"/>
  <c r="F1446" i="44"/>
  <c r="F1447" i="44"/>
  <c r="F1448" i="44"/>
  <c r="F1449" i="44"/>
  <c r="F1450" i="44"/>
  <c r="F1451" i="44"/>
  <c r="F1452" i="44"/>
  <c r="F1453" i="44"/>
  <c r="F1454" i="44"/>
  <c r="F1455" i="44"/>
  <c r="F1456" i="44"/>
  <c r="F1457" i="44"/>
  <c r="F1458" i="44"/>
  <c r="F1459" i="44"/>
  <c r="F1460" i="44"/>
  <c r="F1461" i="44"/>
  <c r="F1462" i="44"/>
  <c r="F1463" i="44"/>
  <c r="F1464" i="44"/>
  <c r="F1465" i="44"/>
  <c r="F1466" i="44"/>
  <c r="F1467" i="44"/>
  <c r="F1468" i="44"/>
  <c r="F1469" i="44"/>
  <c r="F1470" i="44"/>
  <c r="F1471" i="44"/>
  <c r="F1472" i="44"/>
  <c r="F1473" i="44"/>
  <c r="F1474" i="44"/>
  <c r="F1475" i="44"/>
  <c r="F1476" i="44"/>
  <c r="F1477" i="44"/>
  <c r="F1478" i="44"/>
  <c r="F831" i="44"/>
  <c r="F832" i="44"/>
  <c r="F833" i="44"/>
  <c r="F834" i="44"/>
  <c r="F835" i="44"/>
  <c r="F836" i="44"/>
  <c r="F837" i="44"/>
  <c r="F838" i="44"/>
  <c r="F839" i="44"/>
  <c r="F840" i="44"/>
  <c r="F841" i="44"/>
  <c r="F842" i="44"/>
  <c r="F843" i="44"/>
  <c r="F844" i="44"/>
  <c r="F845" i="44"/>
  <c r="F846" i="44"/>
  <c r="F847" i="44"/>
  <c r="F848" i="44"/>
  <c r="F849" i="44"/>
  <c r="F850" i="44"/>
  <c r="F851" i="44"/>
  <c r="F852" i="44"/>
  <c r="F853" i="44"/>
  <c r="F854" i="44"/>
  <c r="F855" i="44"/>
  <c r="F856" i="44"/>
  <c r="F857" i="44"/>
  <c r="F858" i="44"/>
  <c r="F859" i="44"/>
  <c r="F860" i="44"/>
  <c r="F861" i="44"/>
  <c r="F862" i="44"/>
  <c r="F863" i="44"/>
  <c r="F864" i="44"/>
  <c r="F865" i="44"/>
  <c r="F866" i="44"/>
  <c r="F219" i="44"/>
  <c r="F220" i="44"/>
  <c r="F221" i="44"/>
  <c r="F222" i="44"/>
  <c r="F223" i="44"/>
  <c r="F224" i="44"/>
  <c r="F225" i="44"/>
  <c r="F226" i="44"/>
  <c r="F227" i="44"/>
  <c r="F228" i="44"/>
  <c r="F229" i="44"/>
  <c r="F230" i="44"/>
  <c r="F231" i="44"/>
  <c r="F232" i="44"/>
  <c r="F233" i="44"/>
  <c r="F234" i="44"/>
  <c r="F235" i="44"/>
  <c r="F236" i="44"/>
  <c r="F237" i="44"/>
  <c r="F238" i="44"/>
  <c r="F239" i="44"/>
  <c r="F240" i="44"/>
  <c r="F241" i="44"/>
  <c r="F242" i="44"/>
  <c r="F243" i="44"/>
  <c r="F244" i="44"/>
  <c r="F245" i="44"/>
  <c r="F246" i="44"/>
  <c r="F247" i="44"/>
  <c r="F248" i="44"/>
  <c r="F249" i="44"/>
  <c r="F250" i="44"/>
  <c r="F251" i="44"/>
  <c r="F252" i="44"/>
  <c r="F253" i="44"/>
  <c r="F254" i="44"/>
  <c r="F2055" i="44"/>
  <c r="F2056" i="44"/>
  <c r="F2057" i="44"/>
  <c r="F2058" i="44"/>
  <c r="F2059" i="44"/>
  <c r="F2060" i="44"/>
  <c r="F2061" i="44"/>
  <c r="F2062" i="44"/>
  <c r="F2063" i="44"/>
  <c r="F2064" i="44"/>
  <c r="F2065" i="44"/>
  <c r="F2066" i="44"/>
  <c r="F2067" i="44"/>
  <c r="F2068" i="44"/>
  <c r="F2069" i="44"/>
  <c r="F2070" i="44"/>
  <c r="F2071" i="44"/>
  <c r="F2072" i="44"/>
  <c r="F2073" i="44"/>
  <c r="F2074" i="44"/>
  <c r="F2075" i="44"/>
  <c r="F2076" i="44"/>
  <c r="F2077" i="44"/>
  <c r="F2078" i="44"/>
  <c r="F2079" i="44"/>
  <c r="F2080" i="44"/>
  <c r="F2081" i="44"/>
  <c r="F2082" i="44"/>
  <c r="F2083" i="44"/>
  <c r="F2084" i="44"/>
  <c r="F2085" i="44"/>
  <c r="F2086" i="44"/>
  <c r="F2087" i="44"/>
  <c r="F2088" i="44"/>
  <c r="F2089" i="44"/>
  <c r="F2090" i="44"/>
  <c r="F1479" i="44"/>
  <c r="F1480" i="44"/>
  <c r="F1481" i="44"/>
  <c r="F1482" i="44"/>
  <c r="F1483" i="44"/>
  <c r="F1484" i="44"/>
  <c r="F1485" i="44"/>
  <c r="F1486" i="44"/>
  <c r="F1487" i="44"/>
  <c r="F1488" i="44"/>
  <c r="F1489" i="44"/>
  <c r="F1490" i="44"/>
  <c r="F1491" i="44"/>
  <c r="F1492" i="44"/>
  <c r="F1493" i="44"/>
  <c r="F1494" i="44"/>
  <c r="F1495" i="44"/>
  <c r="F1496" i="44"/>
  <c r="F1497" i="44"/>
  <c r="F1498" i="44"/>
  <c r="F1499" i="44"/>
  <c r="F1500" i="44"/>
  <c r="F1501" i="44"/>
  <c r="F1502" i="44"/>
  <c r="F1503" i="44"/>
  <c r="F1504" i="44"/>
  <c r="F1505" i="44"/>
  <c r="F1506" i="44"/>
  <c r="F1507" i="44"/>
  <c r="F1508" i="44"/>
  <c r="F1509" i="44"/>
  <c r="F1510" i="44"/>
  <c r="F1511" i="44"/>
  <c r="F1512" i="44"/>
  <c r="F1513" i="44"/>
  <c r="F1514" i="44"/>
  <c r="F867" i="44"/>
  <c r="F868" i="44"/>
  <c r="F869" i="44"/>
  <c r="F870" i="44"/>
  <c r="F871" i="44"/>
  <c r="F872" i="44"/>
  <c r="F873" i="44"/>
  <c r="F874" i="44"/>
  <c r="F875" i="44"/>
  <c r="F876" i="44"/>
  <c r="F877" i="44"/>
  <c r="F878" i="44"/>
  <c r="F879" i="44"/>
  <c r="F880" i="44"/>
  <c r="F881" i="44"/>
  <c r="F882" i="44"/>
  <c r="F883" i="44"/>
  <c r="F884" i="44"/>
  <c r="F885" i="44"/>
  <c r="F886" i="44"/>
  <c r="F887" i="44"/>
  <c r="F888" i="44"/>
  <c r="F889" i="44"/>
  <c r="F890" i="44"/>
  <c r="F891" i="44"/>
  <c r="F892" i="44"/>
  <c r="F893" i="44"/>
  <c r="F894" i="44"/>
  <c r="F895" i="44"/>
  <c r="F896" i="44"/>
  <c r="F897" i="44"/>
  <c r="F898" i="44"/>
  <c r="F899" i="44"/>
  <c r="F900" i="44"/>
  <c r="F901" i="44"/>
  <c r="F902" i="44"/>
  <c r="F255" i="44"/>
  <c r="F256" i="44"/>
  <c r="F257" i="44"/>
  <c r="F258" i="44"/>
  <c r="F259" i="44"/>
  <c r="F260" i="44"/>
  <c r="F261" i="44"/>
  <c r="F262" i="44"/>
  <c r="F263" i="44"/>
  <c r="F264" i="44"/>
  <c r="F265" i="44"/>
  <c r="F266" i="44"/>
  <c r="F267" i="44"/>
  <c r="F268" i="44"/>
  <c r="F269" i="44"/>
  <c r="F270" i="44"/>
  <c r="F271" i="44"/>
  <c r="F272" i="44"/>
  <c r="F273" i="44"/>
  <c r="F274" i="44"/>
  <c r="F275" i="44"/>
  <c r="F276" i="44"/>
  <c r="F277" i="44"/>
  <c r="F278" i="44"/>
  <c r="F279" i="44"/>
  <c r="F280" i="44"/>
  <c r="F281" i="44"/>
  <c r="F282" i="44"/>
  <c r="F283" i="44"/>
  <c r="F284" i="44"/>
  <c r="F285" i="44"/>
  <c r="F286" i="44"/>
  <c r="F287" i="44"/>
  <c r="F288" i="44"/>
  <c r="F289" i="44"/>
  <c r="F290" i="44"/>
  <c r="F2091" i="44"/>
  <c r="F2092" i="44"/>
  <c r="F2093" i="44"/>
  <c r="F2094" i="44"/>
  <c r="F2095" i="44"/>
  <c r="F2096" i="44"/>
  <c r="F2097" i="44"/>
  <c r="F2098" i="44"/>
  <c r="F2099" i="44"/>
  <c r="F2100" i="44"/>
  <c r="F2101" i="44"/>
  <c r="F2102" i="44"/>
  <c r="F2103" i="44"/>
  <c r="F2104" i="44"/>
  <c r="F2105" i="44"/>
  <c r="F2106" i="44"/>
  <c r="F2107" i="44"/>
  <c r="F2108" i="44"/>
  <c r="F2109" i="44"/>
  <c r="F2110" i="44"/>
  <c r="F2111" i="44"/>
  <c r="F2112" i="44"/>
  <c r="F2113" i="44"/>
  <c r="F2114" i="44"/>
  <c r="F2115" i="44"/>
  <c r="F2116" i="44"/>
  <c r="F2117" i="44"/>
  <c r="F2118" i="44"/>
  <c r="F2119" i="44"/>
  <c r="F2120" i="44"/>
  <c r="F2121" i="44"/>
  <c r="F2122" i="44"/>
  <c r="F2123" i="44"/>
  <c r="F2124" i="44"/>
  <c r="F2125" i="44"/>
  <c r="F2126" i="44"/>
  <c r="F1515" i="44"/>
  <c r="F1516" i="44"/>
  <c r="F1517" i="44"/>
  <c r="F1518" i="44"/>
  <c r="F1519" i="44"/>
  <c r="F1520" i="44"/>
  <c r="F1521" i="44"/>
  <c r="F1522" i="44"/>
  <c r="F1523" i="44"/>
  <c r="F1524" i="44"/>
  <c r="F1525" i="44"/>
  <c r="F1526" i="44"/>
  <c r="F1527" i="44"/>
  <c r="F1528" i="44"/>
  <c r="F1529" i="44"/>
  <c r="F1530" i="44"/>
  <c r="F1531" i="44"/>
  <c r="F1532" i="44"/>
  <c r="F1533" i="44"/>
  <c r="F1534" i="44"/>
  <c r="F1535" i="44"/>
  <c r="F1536" i="44"/>
  <c r="F1537" i="44"/>
  <c r="F1538" i="44"/>
  <c r="F1539" i="44"/>
  <c r="F1540" i="44"/>
  <c r="F1541" i="44"/>
  <c r="F1542" i="44"/>
  <c r="F1543" i="44"/>
  <c r="F1544" i="44"/>
  <c r="F1545" i="44"/>
  <c r="F1546" i="44"/>
  <c r="F1547" i="44"/>
  <c r="F1548" i="44"/>
  <c r="F1549" i="44"/>
  <c r="F1550" i="44"/>
  <c r="F903" i="44"/>
  <c r="F904" i="44"/>
  <c r="F905" i="44"/>
  <c r="F906" i="44"/>
  <c r="F907" i="44"/>
  <c r="F908" i="44"/>
  <c r="F909" i="44"/>
  <c r="F910" i="44"/>
  <c r="F911" i="44"/>
  <c r="F912" i="44"/>
  <c r="F913" i="44"/>
  <c r="F914" i="44"/>
  <c r="F915" i="44"/>
  <c r="F916" i="44"/>
  <c r="F917" i="44"/>
  <c r="F918" i="44"/>
  <c r="F919" i="44"/>
  <c r="F920" i="44"/>
  <c r="F921" i="44"/>
  <c r="F922" i="44"/>
  <c r="F923" i="44"/>
  <c r="F924" i="44"/>
  <c r="F925" i="44"/>
  <c r="F926" i="44"/>
  <c r="F927" i="44"/>
  <c r="F928" i="44"/>
  <c r="F929" i="44"/>
  <c r="F930" i="44"/>
  <c r="F931" i="44"/>
  <c r="F932" i="44"/>
  <c r="F933" i="44"/>
  <c r="F934" i="44"/>
  <c r="F935" i="44"/>
  <c r="F936" i="44"/>
  <c r="F937" i="44"/>
  <c r="F938" i="44"/>
  <c r="F291" i="44"/>
  <c r="F292" i="44"/>
  <c r="F293" i="44"/>
  <c r="F294" i="44"/>
  <c r="F295" i="44"/>
  <c r="F296" i="44"/>
  <c r="F297" i="44"/>
  <c r="F298" i="44"/>
  <c r="F299" i="44"/>
  <c r="F300" i="44"/>
  <c r="F301" i="44"/>
  <c r="F302" i="44"/>
  <c r="F303" i="44"/>
  <c r="F304" i="44"/>
  <c r="F305" i="44"/>
  <c r="F306" i="44"/>
  <c r="F307" i="44"/>
  <c r="F308" i="44"/>
  <c r="F309" i="44"/>
  <c r="F310" i="44"/>
  <c r="F311" i="44"/>
  <c r="F312" i="44"/>
  <c r="F313" i="44"/>
  <c r="F314" i="44"/>
  <c r="F315" i="44"/>
  <c r="F316" i="44"/>
  <c r="F317" i="44"/>
  <c r="F318" i="44"/>
  <c r="F319" i="44"/>
  <c r="F320" i="44"/>
  <c r="F321" i="44"/>
  <c r="F322" i="44"/>
  <c r="F323" i="44"/>
  <c r="F324" i="44"/>
  <c r="F325" i="44"/>
  <c r="F326" i="44"/>
  <c r="F2127" i="44"/>
  <c r="F2128" i="44"/>
  <c r="F2129" i="44"/>
  <c r="F2130" i="44"/>
  <c r="F2131" i="44"/>
  <c r="F2132" i="44"/>
  <c r="F2133" i="44"/>
  <c r="F2134" i="44"/>
  <c r="F2135" i="44"/>
  <c r="F2136" i="44"/>
  <c r="F2137" i="44"/>
  <c r="F2138" i="44"/>
  <c r="F2139" i="44"/>
  <c r="F2140" i="44"/>
  <c r="F2141" i="44"/>
  <c r="F2142" i="44"/>
  <c r="F2143" i="44"/>
  <c r="F2144" i="44"/>
  <c r="F2145" i="44"/>
  <c r="F2146" i="44"/>
  <c r="F2147" i="44"/>
  <c r="F2148" i="44"/>
  <c r="F2149" i="44"/>
  <c r="F2150" i="44"/>
  <c r="F2151" i="44"/>
  <c r="F2152" i="44"/>
  <c r="F2153" i="44"/>
  <c r="F2154" i="44"/>
  <c r="F2155" i="44"/>
  <c r="F2156" i="44"/>
  <c r="F2157" i="44"/>
  <c r="F2158" i="44"/>
  <c r="F2159" i="44"/>
  <c r="F2160" i="44"/>
  <c r="F2161" i="44"/>
  <c r="F2162" i="44"/>
  <c r="F1551" i="44"/>
  <c r="F1552" i="44"/>
  <c r="F1553" i="44"/>
  <c r="F1554" i="44"/>
  <c r="F1555" i="44"/>
  <c r="F1556" i="44"/>
  <c r="F1557" i="44"/>
  <c r="F1558" i="44"/>
  <c r="F1559" i="44"/>
  <c r="F1560" i="44"/>
  <c r="F1561" i="44"/>
  <c r="F1562" i="44"/>
  <c r="F1563" i="44"/>
  <c r="F1564" i="44"/>
  <c r="F1565" i="44"/>
  <c r="F1566" i="44"/>
  <c r="F1567" i="44"/>
  <c r="F1568" i="44"/>
  <c r="F1569" i="44"/>
  <c r="F1570" i="44"/>
  <c r="F1571" i="44"/>
  <c r="F1572" i="44"/>
  <c r="F1573" i="44"/>
  <c r="F1574" i="44"/>
  <c r="F1575" i="44"/>
  <c r="F1576" i="44"/>
  <c r="F1577" i="44"/>
  <c r="F1578" i="44"/>
  <c r="F1579" i="44"/>
  <c r="F1580" i="44"/>
  <c r="F1581" i="44"/>
  <c r="F1582" i="44"/>
  <c r="F1583" i="44"/>
  <c r="F1584" i="44"/>
  <c r="F1585" i="44"/>
  <c r="F1586" i="44"/>
  <c r="F939" i="44"/>
  <c r="F940" i="44"/>
  <c r="F941" i="44"/>
  <c r="F942" i="44"/>
  <c r="F943" i="44"/>
  <c r="F944" i="44"/>
  <c r="F945" i="44"/>
  <c r="F946" i="44"/>
  <c r="F947" i="44"/>
  <c r="F948" i="44"/>
  <c r="F949" i="44"/>
  <c r="F950" i="44"/>
  <c r="F951" i="44"/>
  <c r="F952" i="44"/>
  <c r="F953" i="44"/>
  <c r="F954" i="44"/>
  <c r="F955" i="44"/>
  <c r="F956" i="44"/>
  <c r="F957" i="44"/>
  <c r="F958" i="44"/>
  <c r="F959" i="44"/>
  <c r="F960" i="44"/>
  <c r="F961" i="44"/>
  <c r="F962" i="44"/>
  <c r="F963" i="44"/>
  <c r="F964" i="44"/>
  <c r="F965" i="44"/>
  <c r="F966" i="44"/>
  <c r="F967" i="44"/>
  <c r="F968" i="44"/>
  <c r="F969" i="44"/>
  <c r="F970" i="44"/>
  <c r="F971" i="44"/>
  <c r="F972" i="44"/>
  <c r="F973" i="44"/>
  <c r="F974" i="44"/>
  <c r="F327" i="44"/>
  <c r="F328" i="44"/>
  <c r="F329" i="44"/>
  <c r="F330" i="44"/>
  <c r="F331" i="44"/>
  <c r="F332" i="44"/>
  <c r="F333" i="44"/>
  <c r="F334" i="44"/>
  <c r="F335" i="44"/>
  <c r="F336" i="44"/>
  <c r="F337" i="44"/>
  <c r="F338" i="44"/>
  <c r="F339" i="44"/>
  <c r="F340" i="44"/>
  <c r="F341" i="44"/>
  <c r="F342" i="44"/>
  <c r="F343" i="44"/>
  <c r="F344" i="44"/>
  <c r="F345" i="44"/>
  <c r="F346" i="44"/>
  <c r="F347" i="44"/>
  <c r="F348" i="44"/>
  <c r="F349" i="44"/>
  <c r="F350" i="44"/>
  <c r="F351" i="44"/>
  <c r="F352" i="44"/>
  <c r="F353" i="44"/>
  <c r="F354" i="44"/>
  <c r="F355" i="44"/>
  <c r="F356" i="44"/>
  <c r="F357" i="44"/>
  <c r="F358" i="44"/>
  <c r="F359" i="44"/>
  <c r="F360" i="44"/>
  <c r="F361" i="44"/>
  <c r="F362" i="44"/>
  <c r="F2163" i="44"/>
  <c r="F2164" i="44"/>
  <c r="F2165" i="44"/>
  <c r="F2166" i="44"/>
  <c r="F2167" i="44"/>
  <c r="F2168" i="44"/>
  <c r="F2169" i="44"/>
  <c r="F2170" i="44"/>
  <c r="F2171" i="44"/>
  <c r="F2172" i="44"/>
  <c r="F2173" i="44"/>
  <c r="F2174" i="44"/>
  <c r="F2175" i="44"/>
  <c r="F2176" i="44"/>
  <c r="F2177" i="44"/>
  <c r="F2178" i="44"/>
  <c r="F2179" i="44"/>
  <c r="F2180" i="44"/>
  <c r="F2181" i="44"/>
  <c r="F2182" i="44"/>
  <c r="F2183" i="44"/>
  <c r="F2184" i="44"/>
  <c r="F2185" i="44"/>
  <c r="F2186" i="44"/>
  <c r="F2187" i="44"/>
  <c r="F2188" i="44"/>
  <c r="F2189" i="44"/>
  <c r="F2190" i="44"/>
  <c r="F2191" i="44"/>
  <c r="F2192" i="44"/>
  <c r="F2193" i="44"/>
  <c r="F2194" i="44"/>
  <c r="F2195" i="44"/>
  <c r="F2196" i="44"/>
  <c r="F2197" i="44"/>
  <c r="F2198" i="44"/>
  <c r="F1587" i="44"/>
  <c r="F1588" i="44"/>
  <c r="F1589" i="44"/>
  <c r="F1590" i="44"/>
  <c r="F1591" i="44"/>
  <c r="F1592" i="44"/>
  <c r="F1593" i="44"/>
  <c r="F1594" i="44"/>
  <c r="F1595" i="44"/>
  <c r="F1596" i="44"/>
  <c r="F1597" i="44"/>
  <c r="F1598" i="44"/>
  <c r="F1599" i="44"/>
  <c r="F1600" i="44"/>
  <c r="F1601" i="44"/>
  <c r="F1602" i="44"/>
  <c r="F1603" i="44"/>
  <c r="F1604" i="44"/>
  <c r="F1605" i="44"/>
  <c r="F1606" i="44"/>
  <c r="F1607" i="44"/>
  <c r="F1608" i="44"/>
  <c r="F1609" i="44"/>
  <c r="F1610" i="44"/>
  <c r="F1611" i="44"/>
  <c r="F1612" i="44"/>
  <c r="F1613" i="44"/>
  <c r="F1614" i="44"/>
  <c r="F1615" i="44"/>
  <c r="F1616" i="44"/>
  <c r="F1617" i="44"/>
  <c r="F1618" i="44"/>
  <c r="F1619" i="44"/>
  <c r="F1620" i="44"/>
  <c r="F1621" i="44"/>
  <c r="F1622" i="44"/>
  <c r="F975" i="44"/>
  <c r="F976" i="44"/>
  <c r="F977" i="44"/>
  <c r="F978" i="44"/>
  <c r="F979" i="44"/>
  <c r="F980" i="44"/>
  <c r="F981" i="44"/>
  <c r="F982" i="44"/>
  <c r="F983" i="44"/>
  <c r="F984" i="44"/>
  <c r="F985" i="44"/>
  <c r="F986" i="44"/>
  <c r="F987" i="44"/>
  <c r="F988" i="44"/>
  <c r="F989" i="44"/>
  <c r="F990" i="44"/>
  <c r="F991" i="44"/>
  <c r="F992" i="44"/>
  <c r="F993" i="44"/>
  <c r="F994" i="44"/>
  <c r="F995" i="44"/>
  <c r="F996" i="44"/>
  <c r="F997" i="44"/>
  <c r="F998" i="44"/>
  <c r="F999" i="44"/>
  <c r="F1000" i="44"/>
  <c r="F1001" i="44"/>
  <c r="F1002" i="44"/>
  <c r="F1003" i="44"/>
  <c r="F1004" i="44"/>
  <c r="F1005" i="44"/>
  <c r="F1006" i="44"/>
  <c r="F1007" i="44"/>
  <c r="F1008" i="44"/>
  <c r="F1009" i="44"/>
  <c r="F1010" i="44"/>
  <c r="F363" i="44"/>
  <c r="F364" i="44"/>
  <c r="F365" i="44"/>
  <c r="F366" i="44"/>
  <c r="F367" i="44"/>
  <c r="F368" i="44"/>
  <c r="F369" i="44"/>
  <c r="F370" i="44"/>
  <c r="F371" i="44"/>
  <c r="F372" i="44"/>
  <c r="F373" i="44"/>
  <c r="F374" i="44"/>
  <c r="F375" i="44"/>
  <c r="F376" i="44"/>
  <c r="F377" i="44"/>
  <c r="F378" i="44"/>
  <c r="F379" i="44"/>
  <c r="F380" i="44"/>
  <c r="F381" i="44"/>
  <c r="F382" i="44"/>
  <c r="F383" i="44"/>
  <c r="F384" i="44"/>
  <c r="F385" i="44"/>
  <c r="F386" i="44"/>
  <c r="F387" i="44"/>
  <c r="F388" i="44"/>
  <c r="F389" i="44"/>
  <c r="F390" i="44"/>
  <c r="F391" i="44"/>
  <c r="F392" i="44"/>
  <c r="F393" i="44"/>
  <c r="F394" i="44"/>
  <c r="F395" i="44"/>
  <c r="F396" i="44"/>
  <c r="F397" i="44"/>
  <c r="F398" i="44"/>
  <c r="F2199" i="44"/>
  <c r="F2200" i="44"/>
  <c r="F2201" i="44"/>
  <c r="F2202" i="44"/>
  <c r="F2203" i="44"/>
  <c r="F2204" i="44"/>
  <c r="F2205" i="44"/>
  <c r="F2206" i="44"/>
  <c r="F2207" i="44"/>
  <c r="F2208" i="44"/>
  <c r="F2209" i="44"/>
  <c r="F2210" i="44"/>
  <c r="F2211" i="44"/>
  <c r="F2212" i="44"/>
  <c r="F2213" i="44"/>
  <c r="F2214" i="44"/>
  <c r="F2215" i="44"/>
  <c r="F2216" i="44"/>
  <c r="F2217" i="44"/>
  <c r="F2218" i="44"/>
  <c r="F2219" i="44"/>
  <c r="F2220" i="44"/>
  <c r="F2221" i="44"/>
  <c r="F2222" i="44"/>
  <c r="F2223" i="44"/>
  <c r="F2224" i="44"/>
  <c r="F2225" i="44"/>
  <c r="F2226" i="44"/>
  <c r="F2227" i="44"/>
  <c r="F2228" i="44"/>
  <c r="F2229" i="44"/>
  <c r="F2230" i="44"/>
  <c r="F2231" i="44"/>
  <c r="F2232" i="44"/>
  <c r="F2233" i="44"/>
  <c r="F2234" i="44"/>
  <c r="F1623" i="44"/>
  <c r="F1624" i="44"/>
  <c r="F1625" i="44"/>
  <c r="F1626" i="44"/>
  <c r="F1627" i="44"/>
  <c r="F1628" i="44"/>
  <c r="F1629" i="44"/>
  <c r="F1630" i="44"/>
  <c r="F1631" i="44"/>
  <c r="F1632" i="44"/>
  <c r="F1633" i="44"/>
  <c r="F1634" i="44"/>
  <c r="F1635" i="44"/>
  <c r="F1636" i="44"/>
  <c r="F1637" i="44"/>
  <c r="F1638" i="44"/>
  <c r="F1639" i="44"/>
  <c r="F1640" i="44"/>
  <c r="F1641" i="44"/>
  <c r="F1642" i="44"/>
  <c r="F1643" i="44"/>
  <c r="F1644" i="44"/>
  <c r="F1645" i="44"/>
  <c r="F1646" i="44"/>
  <c r="F1647" i="44"/>
  <c r="F1648" i="44"/>
  <c r="F1649" i="44"/>
  <c r="F1650" i="44"/>
  <c r="F1651" i="44"/>
  <c r="F1652" i="44"/>
  <c r="F1653" i="44"/>
  <c r="F1654" i="44"/>
  <c r="F1655" i="44"/>
  <c r="F1656" i="44"/>
  <c r="F1657" i="44"/>
  <c r="F1658" i="44"/>
  <c r="F1011" i="44"/>
  <c r="F1012" i="44"/>
  <c r="F1013" i="44"/>
  <c r="F1014" i="44"/>
  <c r="F1015" i="44"/>
  <c r="F1016" i="44"/>
  <c r="F1017" i="44"/>
  <c r="F1018" i="44"/>
  <c r="F1019" i="44"/>
  <c r="F1020" i="44"/>
  <c r="F1021" i="44"/>
  <c r="F1022" i="44"/>
  <c r="F1023" i="44"/>
  <c r="F1024" i="44"/>
  <c r="F1025" i="44"/>
  <c r="F1026" i="44"/>
  <c r="F1027" i="44"/>
  <c r="F1028" i="44"/>
  <c r="F1029" i="44"/>
  <c r="F1030" i="44"/>
  <c r="F1031" i="44"/>
  <c r="F1032" i="44"/>
  <c r="F1033" i="44"/>
  <c r="F1034" i="44"/>
  <c r="F1035" i="44"/>
  <c r="F1036" i="44"/>
  <c r="F1037" i="44"/>
  <c r="F1038" i="44"/>
  <c r="F1039" i="44"/>
  <c r="F1040" i="44"/>
  <c r="F1041" i="44"/>
  <c r="F1042" i="44"/>
  <c r="F1043" i="44"/>
  <c r="F1044" i="44"/>
  <c r="F1045" i="44"/>
  <c r="F1046" i="44"/>
  <c r="F399" i="44"/>
  <c r="F400" i="44"/>
  <c r="F401" i="44"/>
  <c r="F402" i="44"/>
  <c r="F403" i="44"/>
  <c r="F404" i="44"/>
  <c r="F405" i="44"/>
  <c r="F406" i="44"/>
  <c r="F407" i="44"/>
  <c r="F408" i="44"/>
  <c r="F409" i="44"/>
  <c r="F410" i="44"/>
  <c r="F411" i="44"/>
  <c r="F412" i="44"/>
  <c r="F413" i="44"/>
  <c r="F414" i="44"/>
  <c r="F415" i="44"/>
  <c r="F416" i="44"/>
  <c r="F417" i="44"/>
  <c r="F418" i="44"/>
  <c r="F419" i="44"/>
  <c r="F420" i="44"/>
  <c r="F421" i="44"/>
  <c r="F422" i="44"/>
  <c r="F423" i="44"/>
  <c r="F424" i="44"/>
  <c r="F425" i="44"/>
  <c r="F426" i="44"/>
  <c r="F427" i="44"/>
  <c r="F428" i="44"/>
  <c r="F429" i="44"/>
  <c r="F430" i="44"/>
  <c r="F431" i="44"/>
  <c r="F432" i="44"/>
  <c r="F433" i="44"/>
  <c r="F434" i="44"/>
  <c r="F2235" i="44"/>
  <c r="F2236" i="44"/>
  <c r="F2237" i="44"/>
  <c r="F2238" i="44"/>
  <c r="F2239" i="44"/>
  <c r="F2240" i="44"/>
  <c r="F2241" i="44"/>
  <c r="F2242" i="44"/>
  <c r="F2243" i="44"/>
  <c r="F2244" i="44"/>
  <c r="F2245" i="44"/>
  <c r="F2246" i="44"/>
  <c r="F2247" i="44"/>
  <c r="F2248" i="44"/>
  <c r="F2249" i="44"/>
  <c r="F2250" i="44"/>
  <c r="F2251" i="44"/>
  <c r="F2252" i="44"/>
  <c r="F2253" i="44"/>
  <c r="F2254" i="44"/>
  <c r="F2255" i="44"/>
  <c r="F2256" i="44"/>
  <c r="F2257" i="44"/>
  <c r="F2258" i="44"/>
  <c r="F2259" i="44"/>
  <c r="F2260" i="44"/>
  <c r="F2261" i="44"/>
  <c r="F2262" i="44"/>
  <c r="F2263" i="44"/>
  <c r="F2264" i="44"/>
  <c r="F2265" i="44"/>
  <c r="F2266" i="44"/>
  <c r="F2267" i="44"/>
  <c r="F2268" i="44"/>
  <c r="F2269" i="44"/>
  <c r="F2270" i="44"/>
  <c r="F1659" i="44"/>
  <c r="F1660" i="44"/>
  <c r="F1661" i="44"/>
  <c r="F1662" i="44"/>
  <c r="F1663" i="44"/>
  <c r="F1664" i="44"/>
  <c r="F1665" i="44"/>
  <c r="F1666" i="44"/>
  <c r="F1667" i="44"/>
  <c r="F1668" i="44"/>
  <c r="F1669" i="44"/>
  <c r="F1670" i="44"/>
  <c r="F1671" i="44"/>
  <c r="F1672" i="44"/>
  <c r="F1673" i="44"/>
  <c r="F1674" i="44"/>
  <c r="F1675" i="44"/>
  <c r="F1676" i="44"/>
  <c r="F1677" i="44"/>
  <c r="F1678" i="44"/>
  <c r="F1679" i="44"/>
  <c r="F1680" i="44"/>
  <c r="F1681" i="44"/>
  <c r="F1682" i="44"/>
  <c r="F1683" i="44"/>
  <c r="F1684" i="44"/>
  <c r="F1685" i="44"/>
  <c r="F1686" i="44"/>
  <c r="F1687" i="44"/>
  <c r="F1688" i="44"/>
  <c r="F1689" i="44"/>
  <c r="F1690" i="44"/>
  <c r="F1691" i="44"/>
  <c r="F1692" i="44"/>
  <c r="F1693" i="44"/>
  <c r="F1694" i="44"/>
  <c r="F1047" i="44"/>
  <c r="F1048" i="44"/>
  <c r="F1049" i="44"/>
  <c r="F1050" i="44"/>
  <c r="F1051" i="44"/>
  <c r="F1052" i="44"/>
  <c r="F1053" i="44"/>
  <c r="F1054" i="44"/>
  <c r="F1055" i="44"/>
  <c r="F1056" i="44"/>
  <c r="F1057" i="44"/>
  <c r="F1058" i="44"/>
  <c r="F1059" i="44"/>
  <c r="F1060" i="44"/>
  <c r="F1061" i="44"/>
  <c r="F1062" i="44"/>
  <c r="F1063" i="44"/>
  <c r="F1064" i="44"/>
  <c r="F1065" i="44"/>
  <c r="F1066" i="44"/>
  <c r="F1067" i="44"/>
  <c r="F1068" i="44"/>
  <c r="F1069" i="44"/>
  <c r="F1070" i="44"/>
  <c r="F1071" i="44"/>
  <c r="F1072" i="44"/>
  <c r="F1073" i="44"/>
  <c r="F1074" i="44"/>
  <c r="F1075" i="44"/>
  <c r="F1076" i="44"/>
  <c r="F1077" i="44"/>
  <c r="F1078" i="44"/>
  <c r="F1079" i="44"/>
  <c r="F1080" i="44"/>
  <c r="F1081" i="44"/>
  <c r="F1082" i="44"/>
  <c r="F435" i="44"/>
  <c r="F436" i="44"/>
  <c r="F437" i="44"/>
  <c r="F438" i="44"/>
  <c r="F439" i="44"/>
  <c r="F440" i="44"/>
  <c r="F441" i="44"/>
  <c r="F442" i="44"/>
  <c r="F443" i="44"/>
  <c r="F444" i="44"/>
  <c r="F445" i="44"/>
  <c r="F446" i="44"/>
  <c r="F447" i="44"/>
  <c r="F448" i="44"/>
  <c r="F449" i="44"/>
  <c r="F450" i="44"/>
  <c r="F451" i="44"/>
  <c r="F452" i="44"/>
  <c r="F453" i="44"/>
  <c r="F454" i="44"/>
  <c r="F455" i="44"/>
  <c r="F456" i="44"/>
  <c r="F457" i="44"/>
  <c r="F458" i="44"/>
  <c r="F459" i="44"/>
  <c r="F460" i="44"/>
  <c r="F461" i="44"/>
  <c r="F462" i="44"/>
  <c r="F463" i="44"/>
  <c r="F464" i="44"/>
  <c r="F465" i="44"/>
  <c r="F466" i="44"/>
  <c r="F467" i="44"/>
  <c r="F468" i="44"/>
  <c r="F469" i="44"/>
  <c r="F470" i="44"/>
  <c r="F2271" i="44"/>
  <c r="F2272" i="44"/>
  <c r="F2273" i="44"/>
  <c r="F2274" i="44"/>
  <c r="F2275" i="44"/>
  <c r="F2276" i="44"/>
  <c r="F2277" i="44"/>
  <c r="F2278" i="44"/>
  <c r="F2279" i="44"/>
  <c r="F2280" i="44"/>
  <c r="F2281" i="44"/>
  <c r="F2282" i="44"/>
  <c r="F2283" i="44"/>
  <c r="F2284" i="44"/>
  <c r="F2285" i="44"/>
  <c r="F2286" i="44"/>
  <c r="F2287" i="44"/>
  <c r="F2288" i="44"/>
  <c r="F2289" i="44"/>
  <c r="F2290" i="44"/>
  <c r="F2291" i="44"/>
  <c r="F2292" i="44"/>
  <c r="F2293" i="44"/>
  <c r="F2294" i="44"/>
  <c r="F2295" i="44"/>
  <c r="F2296" i="44"/>
  <c r="F2297" i="44"/>
  <c r="F2298" i="44"/>
  <c r="F2299" i="44"/>
  <c r="F2300" i="44"/>
  <c r="F2301" i="44"/>
  <c r="F2302" i="44"/>
  <c r="F2303" i="44"/>
  <c r="F2304" i="44"/>
  <c r="F2305" i="44"/>
  <c r="F2306" i="44"/>
  <c r="F1695" i="44"/>
  <c r="F1696" i="44"/>
  <c r="F1697" i="44"/>
  <c r="F1698" i="44"/>
  <c r="F1699" i="44"/>
  <c r="F1700" i="44"/>
  <c r="F1701" i="44"/>
  <c r="F1702" i="44"/>
  <c r="F1703" i="44"/>
  <c r="F1704" i="44"/>
  <c r="F1705" i="44"/>
  <c r="F1706" i="44"/>
  <c r="F1707" i="44"/>
  <c r="F1708" i="44"/>
  <c r="F1709" i="44"/>
  <c r="F1710" i="44"/>
  <c r="F1711" i="44"/>
  <c r="F1712" i="44"/>
  <c r="F1713" i="44"/>
  <c r="F1714" i="44"/>
  <c r="F1715" i="44"/>
  <c r="F1716" i="44"/>
  <c r="F1717" i="44"/>
  <c r="F1718" i="44"/>
  <c r="F1719" i="44"/>
  <c r="F1720" i="44"/>
  <c r="F1721" i="44"/>
  <c r="F1722" i="44"/>
  <c r="F1723" i="44"/>
  <c r="F1724" i="44"/>
  <c r="F1725" i="44"/>
  <c r="F1726" i="44"/>
  <c r="F1727" i="44"/>
  <c r="F1728" i="44"/>
  <c r="F1729" i="44"/>
  <c r="F1730" i="44"/>
  <c r="F1083" i="44"/>
  <c r="F1084" i="44"/>
  <c r="F1085" i="44"/>
  <c r="F1086" i="44"/>
  <c r="F1087" i="44"/>
  <c r="F1088" i="44"/>
  <c r="F1089" i="44"/>
  <c r="F1090" i="44"/>
  <c r="F1091" i="44"/>
  <c r="F1092" i="44"/>
  <c r="F1093" i="44"/>
  <c r="F1094" i="44"/>
  <c r="F1095" i="44"/>
  <c r="F1096" i="44"/>
  <c r="F1097" i="44"/>
  <c r="F1098" i="44"/>
  <c r="F1099" i="44"/>
  <c r="F1100" i="44"/>
  <c r="F1101" i="44"/>
  <c r="F1102" i="44"/>
  <c r="F1103" i="44"/>
  <c r="F1104" i="44"/>
  <c r="F1105" i="44"/>
  <c r="F1106" i="44"/>
  <c r="F1107" i="44"/>
  <c r="F1108" i="44"/>
  <c r="F1109" i="44"/>
  <c r="F1110" i="44"/>
  <c r="F1111" i="44"/>
  <c r="F1112" i="44"/>
  <c r="F1113" i="44"/>
  <c r="F1114" i="44"/>
  <c r="F1115" i="44"/>
  <c r="F1116" i="44"/>
  <c r="F1117" i="44"/>
  <c r="F1118" i="44"/>
  <c r="F471" i="44"/>
  <c r="F472" i="44"/>
  <c r="F473" i="44"/>
  <c r="F474" i="44"/>
  <c r="F475" i="44"/>
  <c r="F476" i="44"/>
  <c r="F477" i="44"/>
  <c r="F478" i="44"/>
  <c r="F479" i="44"/>
  <c r="F480" i="44"/>
  <c r="F481" i="44"/>
  <c r="F482" i="44"/>
  <c r="F483" i="44"/>
  <c r="F484" i="44"/>
  <c r="F485" i="44"/>
  <c r="F486" i="44"/>
  <c r="F487" i="44"/>
  <c r="F488" i="44"/>
  <c r="F489" i="44"/>
  <c r="F490" i="44"/>
  <c r="F491" i="44"/>
  <c r="F492" i="44"/>
  <c r="F493" i="44"/>
  <c r="F494" i="44"/>
  <c r="F495" i="44"/>
  <c r="F496" i="44"/>
  <c r="F497" i="44"/>
  <c r="F498" i="44"/>
  <c r="F499" i="44"/>
  <c r="F500" i="44"/>
  <c r="F501" i="44"/>
  <c r="F502" i="44"/>
  <c r="F503" i="44"/>
  <c r="F504" i="44"/>
  <c r="F505" i="44"/>
  <c r="F506" i="44"/>
  <c r="F2307" i="44"/>
  <c r="F2308" i="44"/>
  <c r="F2309" i="44"/>
  <c r="F2310" i="44"/>
  <c r="F2311" i="44"/>
  <c r="F2312" i="44"/>
  <c r="F2313" i="44"/>
  <c r="F2314" i="44"/>
  <c r="F2315" i="44"/>
  <c r="F2316" i="44"/>
  <c r="F2317" i="44"/>
  <c r="F2318" i="44"/>
  <c r="F2319" i="44"/>
  <c r="F2320" i="44"/>
  <c r="F2321" i="44"/>
  <c r="F2322" i="44"/>
  <c r="F2323" i="44"/>
  <c r="F2324" i="44"/>
  <c r="F2325" i="44"/>
  <c r="F2326" i="44"/>
  <c r="F2327" i="44"/>
  <c r="F2328" i="44"/>
  <c r="F2329" i="44"/>
  <c r="F2330" i="44"/>
  <c r="F2331" i="44"/>
  <c r="F2332" i="44"/>
  <c r="F2333" i="44"/>
  <c r="F2334" i="44"/>
  <c r="F2335" i="44"/>
  <c r="F2336" i="44"/>
  <c r="F2337" i="44"/>
  <c r="F2338" i="44"/>
  <c r="F2339" i="44"/>
  <c r="F2340" i="44"/>
  <c r="F2341" i="44"/>
  <c r="F2342" i="44"/>
  <c r="F1731" i="44"/>
  <c r="F1732" i="44"/>
  <c r="F1733" i="44"/>
  <c r="F1734" i="44"/>
  <c r="F1735" i="44"/>
  <c r="F1736" i="44"/>
  <c r="F1737" i="44"/>
  <c r="F1738" i="44"/>
  <c r="F1739" i="44"/>
  <c r="F1740" i="44"/>
  <c r="F1741" i="44"/>
  <c r="F1742" i="44"/>
  <c r="F1743" i="44"/>
  <c r="F1744" i="44"/>
  <c r="F1745" i="44"/>
  <c r="F1746" i="44"/>
  <c r="F1747" i="44"/>
  <c r="F1748" i="44"/>
  <c r="F1749" i="44"/>
  <c r="F1750" i="44"/>
  <c r="F1751" i="44"/>
  <c r="F1752" i="44"/>
  <c r="F1753" i="44"/>
  <c r="F1754" i="44"/>
  <c r="F1755" i="44"/>
  <c r="F1756" i="44"/>
  <c r="F1757" i="44"/>
  <c r="F1758" i="44"/>
  <c r="F1759" i="44"/>
  <c r="F1760" i="44"/>
  <c r="F1761" i="44"/>
  <c r="F1762" i="44"/>
  <c r="F1763" i="44"/>
  <c r="F1764" i="44"/>
  <c r="F1765" i="44"/>
  <c r="F1766" i="44"/>
  <c r="F1119" i="44"/>
  <c r="F1120" i="44"/>
  <c r="F1121" i="44"/>
  <c r="F1122" i="44"/>
  <c r="F1123" i="44"/>
  <c r="F1124" i="44"/>
  <c r="F1125" i="44"/>
  <c r="F1126" i="44"/>
  <c r="F1127" i="44"/>
  <c r="F1128" i="44"/>
  <c r="F1129" i="44"/>
  <c r="F1130" i="44"/>
  <c r="F1131" i="44"/>
  <c r="F1132" i="44"/>
  <c r="F1133" i="44"/>
  <c r="F1134" i="44"/>
  <c r="F1135" i="44"/>
  <c r="F1136" i="44"/>
  <c r="F1137" i="44"/>
  <c r="F1138" i="44"/>
  <c r="F1139" i="44"/>
  <c r="F1140" i="44"/>
  <c r="F1141" i="44"/>
  <c r="F1142" i="44"/>
  <c r="F1143" i="44"/>
  <c r="F1144" i="44"/>
  <c r="F1145" i="44"/>
  <c r="F1146" i="44"/>
  <c r="F1147" i="44"/>
  <c r="F1148" i="44"/>
  <c r="F1149" i="44"/>
  <c r="F1150" i="44"/>
  <c r="F1151" i="44"/>
  <c r="F1152" i="44"/>
  <c r="F1153" i="44"/>
  <c r="F1154" i="44"/>
  <c r="F507" i="44"/>
  <c r="F508" i="44"/>
  <c r="F509" i="44"/>
  <c r="F510" i="44"/>
  <c r="F511" i="44"/>
  <c r="F512" i="44"/>
  <c r="F513" i="44"/>
  <c r="F514" i="44"/>
  <c r="F515" i="44"/>
  <c r="F516" i="44"/>
  <c r="F517" i="44"/>
  <c r="F518" i="44"/>
  <c r="F519" i="44"/>
  <c r="F520" i="44"/>
  <c r="F521" i="44"/>
  <c r="F522" i="44"/>
  <c r="F523" i="44"/>
  <c r="F524" i="44"/>
  <c r="F525" i="44"/>
  <c r="F526" i="44"/>
  <c r="F527" i="44"/>
  <c r="F528" i="44"/>
  <c r="F529" i="44"/>
  <c r="F530" i="44"/>
  <c r="F531" i="44"/>
  <c r="F532" i="44"/>
  <c r="F533" i="44"/>
  <c r="F534" i="44"/>
  <c r="F535" i="44"/>
  <c r="F536" i="44"/>
  <c r="F537" i="44"/>
  <c r="F538" i="44"/>
  <c r="F539" i="44"/>
  <c r="F540" i="44"/>
  <c r="F541" i="44"/>
  <c r="F542" i="44"/>
  <c r="F2343" i="44"/>
  <c r="F2344" i="44"/>
  <c r="F2345" i="44"/>
  <c r="F2346" i="44"/>
  <c r="F2347" i="44"/>
  <c r="F2348" i="44"/>
  <c r="F2349" i="44"/>
  <c r="F2350" i="44"/>
  <c r="F2351" i="44"/>
  <c r="F2352" i="44"/>
  <c r="F2353" i="44"/>
  <c r="F2354" i="44"/>
  <c r="F2355" i="44"/>
  <c r="F2356" i="44"/>
  <c r="F2357" i="44"/>
  <c r="F2358" i="44"/>
  <c r="F2359" i="44"/>
  <c r="F2360" i="44"/>
  <c r="F2361" i="44"/>
  <c r="F2362" i="44"/>
  <c r="F2363" i="44"/>
  <c r="F2364" i="44"/>
  <c r="F2365" i="44"/>
  <c r="F2366" i="44"/>
  <c r="F2367" i="44"/>
  <c r="F2368" i="44"/>
  <c r="F2369" i="44"/>
  <c r="F2370" i="44"/>
  <c r="F2371" i="44"/>
  <c r="F2372" i="44"/>
  <c r="F2373" i="44"/>
  <c r="F2374" i="44"/>
  <c r="F2375" i="44"/>
  <c r="F2376" i="44"/>
  <c r="F2377" i="44"/>
  <c r="F2378" i="44"/>
  <c r="F1767" i="44"/>
  <c r="F1768" i="44"/>
  <c r="F1769" i="44"/>
  <c r="F1770" i="44"/>
  <c r="F1771" i="44"/>
  <c r="F1772" i="44"/>
  <c r="F1773" i="44"/>
  <c r="F1774" i="44"/>
  <c r="F1775" i="44"/>
  <c r="F1776" i="44"/>
  <c r="F1777" i="44"/>
  <c r="F1778" i="44"/>
  <c r="F1779" i="44"/>
  <c r="F1780" i="44"/>
  <c r="F1781" i="44"/>
  <c r="F1782" i="44"/>
  <c r="F1783" i="44"/>
  <c r="F1784" i="44"/>
  <c r="F1785" i="44"/>
  <c r="F1786" i="44"/>
  <c r="F1787" i="44"/>
  <c r="F1788" i="44"/>
  <c r="F1789" i="44"/>
  <c r="F1790" i="44"/>
  <c r="F1791" i="44"/>
  <c r="F1792" i="44"/>
  <c r="F1793" i="44"/>
  <c r="F1794" i="44"/>
  <c r="F1795" i="44"/>
  <c r="F1796" i="44"/>
  <c r="F1797" i="44"/>
  <c r="F1798" i="44"/>
  <c r="F1799" i="44"/>
  <c r="F1800" i="44"/>
  <c r="F1801" i="44"/>
  <c r="F1802" i="44"/>
  <c r="F1155" i="44"/>
  <c r="F1156" i="44"/>
  <c r="F1157" i="44"/>
  <c r="F1158" i="44"/>
  <c r="F1159" i="44"/>
  <c r="F1160" i="44"/>
  <c r="F1161" i="44"/>
  <c r="F1162" i="44"/>
  <c r="F1163" i="44"/>
  <c r="F1164" i="44"/>
  <c r="F1165" i="44"/>
  <c r="F1166" i="44"/>
  <c r="F1167" i="44"/>
  <c r="F1168" i="44"/>
  <c r="F1169" i="44"/>
  <c r="F1170" i="44"/>
  <c r="F1171" i="44"/>
  <c r="F1172" i="44"/>
  <c r="F1173" i="44"/>
  <c r="F1174" i="44"/>
  <c r="F1175" i="44"/>
  <c r="F1176" i="44"/>
  <c r="F1177" i="44"/>
  <c r="F1178" i="44"/>
  <c r="F1179" i="44"/>
  <c r="F1180" i="44"/>
  <c r="F1181" i="44"/>
  <c r="F1182" i="44"/>
  <c r="F1183" i="44"/>
  <c r="F1184" i="44"/>
  <c r="F1185" i="44"/>
  <c r="F1186" i="44"/>
  <c r="F1187" i="44"/>
  <c r="F1188" i="44"/>
  <c r="F1189" i="44"/>
  <c r="F1190" i="44"/>
  <c r="F543" i="44"/>
  <c r="F544" i="44"/>
  <c r="F545" i="44"/>
  <c r="F546" i="44"/>
  <c r="F547" i="44"/>
  <c r="F548" i="44"/>
  <c r="F549" i="44"/>
  <c r="F550" i="44"/>
  <c r="F551" i="44"/>
  <c r="F552" i="44"/>
  <c r="F553" i="44"/>
  <c r="F554" i="44"/>
  <c r="F555" i="44"/>
  <c r="F556" i="44"/>
  <c r="F557" i="44"/>
  <c r="F558" i="44"/>
  <c r="F559" i="44"/>
  <c r="F560" i="44"/>
  <c r="F561" i="44"/>
  <c r="F562" i="44"/>
  <c r="F563" i="44"/>
  <c r="F564" i="44"/>
  <c r="F565" i="44"/>
  <c r="F566" i="44"/>
  <c r="F567" i="44"/>
  <c r="F568" i="44"/>
  <c r="F569" i="44"/>
  <c r="F570" i="44"/>
  <c r="F571" i="44"/>
  <c r="F572" i="44"/>
  <c r="F573" i="44"/>
  <c r="F574" i="44"/>
  <c r="F575" i="44"/>
  <c r="F576" i="44"/>
  <c r="F577" i="44"/>
  <c r="F578" i="44"/>
  <c r="F2379" i="44"/>
  <c r="F2380" i="44"/>
  <c r="F2381" i="44"/>
  <c r="F2382" i="44"/>
  <c r="F2383" i="44"/>
  <c r="F2384" i="44"/>
  <c r="F2385" i="44"/>
  <c r="F2386" i="44"/>
  <c r="F2387" i="44"/>
  <c r="F2388" i="44"/>
  <c r="F2389" i="44"/>
  <c r="F2390" i="44"/>
  <c r="F2391" i="44"/>
  <c r="F2392" i="44"/>
  <c r="F2393" i="44"/>
  <c r="F2394" i="44"/>
  <c r="F2395" i="44"/>
  <c r="F2396" i="44"/>
  <c r="F2397" i="44"/>
  <c r="F2398" i="44"/>
  <c r="F2399" i="44"/>
  <c r="F2400" i="44"/>
  <c r="F2401" i="44"/>
  <c r="F2402" i="44"/>
  <c r="F2403" i="44"/>
  <c r="F2404" i="44"/>
  <c r="F2405" i="44"/>
  <c r="F2406" i="44"/>
  <c r="F2407" i="44"/>
  <c r="F2408" i="44"/>
  <c r="F2409" i="44"/>
  <c r="F2410" i="44"/>
  <c r="F2411" i="44"/>
  <c r="F2412" i="44"/>
  <c r="F2413" i="44"/>
  <c r="F2414" i="44"/>
  <c r="F1803" i="44"/>
  <c r="F1804" i="44"/>
  <c r="F1805" i="44"/>
  <c r="F1806" i="44"/>
  <c r="F1807" i="44"/>
  <c r="F1808" i="44"/>
  <c r="F1809" i="44"/>
  <c r="F1810" i="44"/>
  <c r="F1811" i="44"/>
  <c r="F1812" i="44"/>
  <c r="F1813" i="44"/>
  <c r="F1814" i="44"/>
  <c r="F1815" i="44"/>
  <c r="F1816" i="44"/>
  <c r="F1817" i="44"/>
  <c r="F1818" i="44"/>
  <c r="F1819" i="44"/>
  <c r="F1820" i="44"/>
  <c r="F1821" i="44"/>
  <c r="F1822" i="44"/>
  <c r="F1823" i="44"/>
  <c r="F1824" i="44"/>
  <c r="F1825" i="44"/>
  <c r="F1826" i="44"/>
  <c r="F1827" i="44"/>
  <c r="F1828" i="44"/>
  <c r="F1829" i="44"/>
  <c r="F1830" i="44"/>
  <c r="F1831" i="44"/>
  <c r="F1832" i="44"/>
  <c r="F1833" i="44"/>
  <c r="F1834" i="44"/>
  <c r="F1835" i="44"/>
  <c r="F1836" i="44"/>
  <c r="F1837" i="44"/>
  <c r="F1838" i="44"/>
  <c r="F1191" i="44"/>
  <c r="F1192" i="44"/>
  <c r="F1193" i="44"/>
  <c r="F1194" i="44"/>
  <c r="F1195" i="44"/>
  <c r="F1196" i="44"/>
  <c r="F1197" i="44"/>
  <c r="F1198" i="44"/>
  <c r="F1199" i="44"/>
  <c r="F1200" i="44"/>
  <c r="F1201" i="44"/>
  <c r="F1202" i="44"/>
  <c r="F1203" i="44"/>
  <c r="F1204" i="44"/>
  <c r="F1205" i="44"/>
  <c r="F1206" i="44"/>
  <c r="F1207" i="44"/>
  <c r="F1208" i="44"/>
  <c r="F1209" i="44"/>
  <c r="F1210" i="44"/>
  <c r="F1211" i="44"/>
  <c r="F1212" i="44"/>
  <c r="F1213" i="44"/>
  <c r="F1214" i="44"/>
  <c r="F1215" i="44"/>
  <c r="F1216" i="44"/>
  <c r="F1217" i="44"/>
  <c r="F1218" i="44"/>
  <c r="F1219" i="44"/>
  <c r="F1220" i="44"/>
  <c r="F1221" i="44"/>
  <c r="F1222" i="44"/>
  <c r="F1223" i="44"/>
  <c r="F1224" i="44"/>
  <c r="F1225" i="44"/>
  <c r="F1226" i="44"/>
  <c r="F579" i="44"/>
  <c r="F580" i="44"/>
  <c r="F581" i="44"/>
  <c r="F582" i="44"/>
  <c r="F583" i="44"/>
  <c r="F584" i="44"/>
  <c r="F585" i="44"/>
  <c r="F586" i="44"/>
  <c r="F587" i="44"/>
  <c r="F588" i="44"/>
  <c r="F589" i="44"/>
  <c r="F590" i="44"/>
  <c r="F591" i="44"/>
  <c r="F592" i="44"/>
  <c r="F593" i="44"/>
  <c r="F594" i="44"/>
  <c r="F595" i="44"/>
  <c r="F596" i="44"/>
  <c r="F597" i="44"/>
  <c r="F598" i="44"/>
  <c r="F599" i="44"/>
  <c r="F600" i="44"/>
  <c r="F601" i="44"/>
  <c r="F602" i="44"/>
  <c r="F603" i="44"/>
  <c r="F604" i="44"/>
  <c r="F605" i="44"/>
  <c r="F606" i="44"/>
  <c r="F607" i="44"/>
  <c r="F608" i="44"/>
  <c r="F609" i="44"/>
  <c r="F610" i="44"/>
  <c r="F611" i="44"/>
  <c r="F612" i="44"/>
  <c r="F613" i="44"/>
  <c r="F614" i="44"/>
  <c r="F2415" i="44"/>
  <c r="F2416" i="44"/>
  <c r="F2417" i="44"/>
  <c r="F2418" i="44"/>
  <c r="F2419" i="44"/>
  <c r="F2420" i="44"/>
  <c r="F2421" i="44"/>
  <c r="F2422" i="44"/>
  <c r="F2423" i="44"/>
  <c r="F2424" i="44"/>
  <c r="F2425" i="44"/>
  <c r="F2426" i="44"/>
  <c r="F2427" i="44"/>
  <c r="F2428" i="44"/>
  <c r="F2429" i="44"/>
  <c r="F2430" i="44"/>
  <c r="F2431" i="44"/>
  <c r="F2432" i="44"/>
  <c r="F2433" i="44"/>
  <c r="F2434" i="44"/>
  <c r="F2435" i="44"/>
  <c r="F2436" i="44"/>
  <c r="F2437" i="44"/>
  <c r="F2438" i="44"/>
  <c r="F2439" i="44"/>
  <c r="F2440" i="44"/>
  <c r="F2441" i="44"/>
  <c r="F2442" i="44"/>
  <c r="F2443" i="44"/>
  <c r="F2444" i="44"/>
  <c r="F2445" i="44"/>
  <c r="F2446" i="44"/>
  <c r="F2447" i="44"/>
  <c r="F2448" i="44"/>
  <c r="F2449" i="44"/>
  <c r="F2450" i="44"/>
  <c r="AC33" i="6" l="1"/>
  <c r="AC32" i="6"/>
  <c r="AC31" i="6"/>
  <c r="AC30" i="6"/>
  <c r="AC29" i="6"/>
  <c r="AC28" i="6"/>
  <c r="AC27" i="6"/>
  <c r="AC26" i="6"/>
  <c r="AC25" i="6"/>
  <c r="AC24" i="6"/>
  <c r="AC23" i="6"/>
  <c r="AC22" i="6"/>
  <c r="AC21" i="6"/>
  <c r="AC20" i="6"/>
  <c r="AC19" i="6"/>
  <c r="I914" i="50" l="1"/>
  <c r="H914" i="50"/>
  <c r="I913" i="50"/>
  <c r="H913" i="50"/>
  <c r="I912" i="50"/>
  <c r="H912" i="50"/>
  <c r="I911" i="50"/>
  <c r="H911" i="50"/>
  <c r="I910" i="50"/>
  <c r="H910" i="50"/>
  <c r="I909" i="50"/>
  <c r="H909" i="50"/>
  <c r="I908" i="50"/>
  <c r="H908" i="50"/>
  <c r="I907" i="50"/>
  <c r="H907" i="50"/>
  <c r="I906" i="50"/>
  <c r="H906" i="50"/>
  <c r="I905" i="50"/>
  <c r="H905" i="50"/>
  <c r="I904" i="50"/>
  <c r="H904" i="50"/>
  <c r="I903" i="50"/>
  <c r="H903" i="50"/>
  <c r="I902" i="50"/>
  <c r="H902" i="50"/>
  <c r="I901" i="50"/>
  <c r="H901" i="50"/>
  <c r="I900" i="50"/>
  <c r="H900" i="50"/>
  <c r="I899" i="50"/>
  <c r="H899" i="50"/>
  <c r="AL57" i="6" l="1"/>
  <c r="S33" i="6"/>
  <c r="S32" i="6"/>
  <c r="S31" i="6"/>
  <c r="S30" i="6"/>
  <c r="S29" i="6"/>
  <c r="S28" i="6"/>
  <c r="S27" i="6"/>
  <c r="S26" i="6"/>
  <c r="S25" i="6"/>
  <c r="S24" i="6"/>
  <c r="S23" i="6"/>
  <c r="S22" i="6"/>
  <c r="S21" i="6"/>
  <c r="S20" i="6"/>
  <c r="S19" i="6"/>
  <c r="S18" i="6"/>
  <c r="N42" i="29" l="1"/>
  <c r="J22" i="25"/>
  <c r="I22" i="25"/>
  <c r="J21" i="25"/>
  <c r="I21" i="25"/>
  <c r="J20" i="25"/>
  <c r="I20" i="25"/>
  <c r="J19" i="25"/>
  <c r="I19" i="25"/>
  <c r="J18" i="25"/>
  <c r="I18" i="25"/>
  <c r="J17" i="25"/>
  <c r="I17" i="25"/>
  <c r="J16" i="25"/>
  <c r="I16" i="25"/>
  <c r="J15" i="25"/>
  <c r="I15" i="25"/>
  <c r="J14" i="25"/>
  <c r="I14" i="25"/>
  <c r="J13" i="25"/>
  <c r="I13" i="25"/>
  <c r="J12" i="25"/>
  <c r="I12" i="25"/>
  <c r="J11" i="25"/>
  <c r="I11" i="25"/>
  <c r="J10" i="25"/>
  <c r="I10" i="25"/>
  <c r="J9" i="25"/>
  <c r="I9" i="25"/>
  <c r="J8" i="25"/>
  <c r="I8" i="25"/>
  <c r="J7" i="25"/>
  <c r="I7" i="25"/>
  <c r="M914" i="50" l="1"/>
  <c r="B914" i="50" s="1"/>
  <c r="M913" i="50"/>
  <c r="B913" i="50" s="1"/>
  <c r="M912" i="50"/>
  <c r="B912" i="50" s="1"/>
  <c r="M911" i="50"/>
  <c r="B911" i="50" s="1"/>
  <c r="M910" i="50"/>
  <c r="B910" i="50" s="1"/>
  <c r="M909" i="50"/>
  <c r="B909" i="50" s="1"/>
  <c r="M908" i="50"/>
  <c r="B908" i="50" s="1"/>
  <c r="M907" i="50"/>
  <c r="B907" i="50" s="1"/>
  <c r="M906" i="50"/>
  <c r="B906" i="50" s="1"/>
  <c r="M905" i="50"/>
  <c r="B905" i="50" s="1"/>
  <c r="M904" i="50"/>
  <c r="B904" i="50" s="1"/>
  <c r="M903" i="50"/>
  <c r="B903" i="50" s="1"/>
  <c r="M902" i="50"/>
  <c r="B902" i="50" s="1"/>
  <c r="M901" i="50"/>
  <c r="B901" i="50" s="1"/>
  <c r="M900" i="50"/>
  <c r="B900" i="50" s="1"/>
  <c r="M899" i="50"/>
  <c r="B899" i="50" s="1"/>
  <c r="F23" i="25"/>
  <c r="D23" i="29" s="1"/>
  <c r="E55" i="51"/>
  <c r="F55" i="16"/>
  <c r="F55" i="15"/>
  <c r="D21" i="14"/>
  <c r="M334" i="50"/>
  <c r="B334" i="50" s="1"/>
  <c r="C334" i="50" s="1"/>
  <c r="M333" i="50"/>
  <c r="B333" i="50" s="1"/>
  <c r="C333" i="50" s="1"/>
  <c r="M332" i="50"/>
  <c r="B332" i="50" s="1"/>
  <c r="C332" i="50" s="1"/>
  <c r="M331" i="50"/>
  <c r="B331" i="50" s="1"/>
  <c r="C331" i="50" s="1"/>
  <c r="M330" i="50"/>
  <c r="B330" i="50" s="1"/>
  <c r="C330" i="50" s="1"/>
  <c r="M329" i="50"/>
  <c r="B329" i="50" s="1"/>
  <c r="C329" i="50" s="1"/>
  <c r="M328" i="50"/>
  <c r="B328" i="50" s="1"/>
  <c r="C328" i="50" s="1"/>
  <c r="M327" i="50"/>
  <c r="B327" i="50" s="1"/>
  <c r="C327" i="50" s="1"/>
  <c r="M326" i="50"/>
  <c r="B326" i="50" s="1"/>
  <c r="C326" i="50" s="1"/>
  <c r="M325" i="50"/>
  <c r="B325" i="50" s="1"/>
  <c r="C325" i="50" s="1"/>
  <c r="M324" i="50"/>
  <c r="B324" i="50" s="1"/>
  <c r="C324" i="50" s="1"/>
  <c r="M323" i="50"/>
  <c r="B323" i="50" s="1"/>
  <c r="C323" i="50" s="1"/>
  <c r="M322" i="50"/>
  <c r="B322" i="50" s="1"/>
  <c r="C322" i="50" s="1"/>
  <c r="M321" i="50"/>
  <c r="B321" i="50" s="1"/>
  <c r="C321" i="50" s="1"/>
  <c r="M320" i="50"/>
  <c r="B320" i="50" s="1"/>
  <c r="C320" i="50" s="1"/>
  <c r="M319" i="50"/>
  <c r="B319" i="50" s="1"/>
  <c r="C319" i="50" s="1"/>
  <c r="M318" i="50"/>
  <c r="B318" i="50" s="1"/>
  <c r="C318" i="50" s="1"/>
  <c r="M317" i="50"/>
  <c r="B317" i="50" s="1"/>
  <c r="C317" i="50" s="1"/>
  <c r="M316" i="50"/>
  <c r="B316" i="50" s="1"/>
  <c r="C316" i="50" s="1"/>
  <c r="M315" i="50"/>
  <c r="B315" i="50" s="1"/>
  <c r="C315" i="50" s="1"/>
  <c r="M314" i="50"/>
  <c r="B314" i="50" s="1"/>
  <c r="C314" i="50" s="1"/>
  <c r="M313" i="50"/>
  <c r="B313" i="50" s="1"/>
  <c r="C313" i="50" s="1"/>
  <c r="M312" i="50"/>
  <c r="B312" i="50" s="1"/>
  <c r="C312" i="50" s="1"/>
  <c r="M311" i="50"/>
  <c r="B311" i="50" s="1"/>
  <c r="C311" i="50" s="1"/>
  <c r="M310" i="50"/>
  <c r="B310" i="50" s="1"/>
  <c r="C310" i="50" s="1"/>
  <c r="M309" i="50"/>
  <c r="B309" i="50" s="1"/>
  <c r="C309" i="50" s="1"/>
  <c r="M308" i="50"/>
  <c r="B308" i="50" s="1"/>
  <c r="C308" i="50" s="1"/>
  <c r="M307" i="50"/>
  <c r="B307" i="50" s="1"/>
  <c r="C307" i="50" s="1"/>
  <c r="M306" i="50"/>
  <c r="B306" i="50" s="1"/>
  <c r="C306" i="50" s="1"/>
  <c r="M305" i="50"/>
  <c r="B305" i="50" s="1"/>
  <c r="C305" i="50" s="1"/>
  <c r="M304" i="50"/>
  <c r="B304" i="50" s="1"/>
  <c r="C304" i="50" s="1"/>
  <c r="M303" i="50"/>
  <c r="B303" i="50" s="1"/>
  <c r="C303" i="50" s="1"/>
  <c r="M302" i="50"/>
  <c r="B302" i="50" s="1"/>
  <c r="C302" i="50" s="1"/>
  <c r="M301" i="50"/>
  <c r="B301" i="50" s="1"/>
  <c r="C301" i="50" s="1"/>
  <c r="M300" i="50"/>
  <c r="B300" i="50" s="1"/>
  <c r="C300" i="50" s="1"/>
  <c r="M299" i="50"/>
  <c r="B299" i="50" s="1"/>
  <c r="C299" i="50" s="1"/>
  <c r="M298" i="50"/>
  <c r="B298" i="50" s="1"/>
  <c r="C298" i="50" s="1"/>
  <c r="M297" i="50"/>
  <c r="B297" i="50" s="1"/>
  <c r="C297" i="50" s="1"/>
  <c r="M296" i="50"/>
  <c r="B296" i="50" s="1"/>
  <c r="C296" i="50" s="1"/>
  <c r="M295" i="50"/>
  <c r="B295" i="50" s="1"/>
  <c r="C295" i="50" s="1"/>
  <c r="M294" i="50"/>
  <c r="B294" i="50" s="1"/>
  <c r="C294" i="50" s="1"/>
  <c r="M293" i="50"/>
  <c r="B293" i="50" s="1"/>
  <c r="C293" i="50" s="1"/>
  <c r="M292" i="50"/>
  <c r="B292" i="50" s="1"/>
  <c r="C292" i="50" s="1"/>
  <c r="M291" i="50"/>
  <c r="B291" i="50" s="1"/>
  <c r="C291" i="50" s="1"/>
  <c r="M290" i="50"/>
  <c r="B290" i="50" s="1"/>
  <c r="C290" i="50" s="1"/>
  <c r="M289" i="50"/>
  <c r="B289" i="50" s="1"/>
  <c r="C289" i="50" s="1"/>
  <c r="M288" i="50"/>
  <c r="B288" i="50" s="1"/>
  <c r="C288" i="50" s="1"/>
  <c r="M287" i="50"/>
  <c r="B287" i="50" s="1"/>
  <c r="C287" i="50" s="1"/>
  <c r="M286" i="50"/>
  <c r="B286" i="50" s="1"/>
  <c r="C286" i="50" s="1"/>
  <c r="M284" i="50"/>
  <c r="B284" i="50" s="1"/>
  <c r="C284" i="50" s="1"/>
  <c r="M283" i="50"/>
  <c r="B283" i="50" s="1"/>
  <c r="C283" i="50" s="1"/>
  <c r="M282" i="50"/>
  <c r="B282" i="50" s="1"/>
  <c r="C282" i="50" s="1"/>
  <c r="M281" i="50"/>
  <c r="B281" i="50" s="1"/>
  <c r="C281" i="50" s="1"/>
  <c r="M280" i="50"/>
  <c r="B280" i="50" s="1"/>
  <c r="C280" i="50" s="1"/>
  <c r="M279" i="50"/>
  <c r="B279" i="50" s="1"/>
  <c r="C279" i="50" s="1"/>
  <c r="M278" i="50"/>
  <c r="B278" i="50" s="1"/>
  <c r="C278" i="50" s="1"/>
  <c r="M277" i="50"/>
  <c r="B277" i="50" s="1"/>
  <c r="C277" i="50" s="1"/>
  <c r="M276" i="50"/>
  <c r="B276" i="50" s="1"/>
  <c r="C276" i="50" s="1"/>
  <c r="M275" i="50"/>
  <c r="B275" i="50" s="1"/>
  <c r="C275" i="50" s="1"/>
  <c r="M274" i="50"/>
  <c r="B274" i="50" s="1"/>
  <c r="C274" i="50" s="1"/>
  <c r="M273" i="50"/>
  <c r="B273" i="50" s="1"/>
  <c r="C273" i="50" s="1"/>
  <c r="M272" i="50"/>
  <c r="B272" i="50" s="1"/>
  <c r="C272" i="50" s="1"/>
  <c r="M271" i="50"/>
  <c r="B271" i="50" s="1"/>
  <c r="C271" i="50" s="1"/>
  <c r="M270" i="50"/>
  <c r="B270" i="50" s="1"/>
  <c r="C270" i="50" s="1"/>
  <c r="M269" i="50"/>
  <c r="B269" i="50" s="1"/>
  <c r="C269" i="50" s="1"/>
  <c r="M268" i="50"/>
  <c r="B268" i="50" s="1"/>
  <c r="C268" i="50" s="1"/>
  <c r="M267" i="50"/>
  <c r="B267" i="50" s="1"/>
  <c r="C267" i="50" s="1"/>
  <c r="M266" i="50"/>
  <c r="B266" i="50" s="1"/>
  <c r="C266" i="50" s="1"/>
  <c r="M265" i="50"/>
  <c r="B265" i="50" s="1"/>
  <c r="C265" i="50" s="1"/>
  <c r="M264" i="50"/>
  <c r="B264" i="50" s="1"/>
  <c r="C264" i="50" s="1"/>
  <c r="M263" i="50"/>
  <c r="B263" i="50" s="1"/>
  <c r="C263" i="50" s="1"/>
  <c r="M262" i="50"/>
  <c r="B262" i="50" s="1"/>
  <c r="C262" i="50" s="1"/>
  <c r="M261" i="50"/>
  <c r="B261" i="50" s="1"/>
  <c r="C261" i="50" s="1"/>
  <c r="M260" i="50"/>
  <c r="B260" i="50" s="1"/>
  <c r="C260" i="50" s="1"/>
  <c r="M259" i="50"/>
  <c r="B259" i="50" s="1"/>
  <c r="C259" i="50" s="1"/>
  <c r="M258" i="50"/>
  <c r="B258" i="50" s="1"/>
  <c r="C258" i="50" s="1"/>
  <c r="M257" i="50"/>
  <c r="B257" i="50" s="1"/>
  <c r="C257" i="50" s="1"/>
  <c r="M256" i="50"/>
  <c r="B256" i="50" s="1"/>
  <c r="C256" i="50" s="1"/>
  <c r="M255" i="50"/>
  <c r="B255" i="50" s="1"/>
  <c r="C255" i="50" s="1"/>
  <c r="M254" i="50"/>
  <c r="B254" i="50" s="1"/>
  <c r="C254" i="50" s="1"/>
  <c r="M253" i="50"/>
  <c r="B253" i="50" s="1"/>
  <c r="C253" i="50" s="1"/>
  <c r="M252" i="50"/>
  <c r="B252" i="50" s="1"/>
  <c r="C252" i="50" s="1"/>
  <c r="M251" i="50"/>
  <c r="B251" i="50" s="1"/>
  <c r="C251" i="50" s="1"/>
  <c r="M250" i="50"/>
  <c r="B250" i="50" s="1"/>
  <c r="C250" i="50" s="1"/>
  <c r="M249" i="50"/>
  <c r="B249" i="50" s="1"/>
  <c r="C249" i="50" s="1"/>
  <c r="M248" i="50"/>
  <c r="B248" i="50" s="1"/>
  <c r="C248" i="50" s="1"/>
  <c r="M247" i="50"/>
  <c r="B247" i="50" s="1"/>
  <c r="C247" i="50" s="1"/>
  <c r="M246" i="50"/>
  <c r="B246" i="50" s="1"/>
  <c r="C246" i="50" s="1"/>
  <c r="M245" i="50"/>
  <c r="B245" i="50" s="1"/>
  <c r="C245" i="50" s="1"/>
  <c r="M244" i="50"/>
  <c r="B244" i="50" s="1"/>
  <c r="C244" i="50" s="1"/>
  <c r="M243" i="50"/>
  <c r="B243" i="50" s="1"/>
  <c r="C243" i="50" s="1"/>
  <c r="M242" i="50"/>
  <c r="B242" i="50" s="1"/>
  <c r="C242" i="50" s="1"/>
  <c r="M241" i="50"/>
  <c r="B241" i="50" s="1"/>
  <c r="C241" i="50" s="1"/>
  <c r="M240" i="50"/>
  <c r="B240" i="50" s="1"/>
  <c r="C240" i="50" s="1"/>
  <c r="M239" i="50"/>
  <c r="B239" i="50" s="1"/>
  <c r="C239" i="50" s="1"/>
  <c r="M238" i="50"/>
  <c r="B238" i="50" s="1"/>
  <c r="C238" i="50" s="1"/>
  <c r="M237" i="50"/>
  <c r="B237" i="50" s="1"/>
  <c r="C237" i="50" s="1"/>
  <c r="M236" i="50"/>
  <c r="B236" i="50" s="1"/>
  <c r="C236" i="50" s="1"/>
  <c r="M218" i="50"/>
  <c r="B218" i="50" s="1"/>
  <c r="M217" i="50"/>
  <c r="B217" i="50" s="1"/>
  <c r="M216" i="50"/>
  <c r="B216" i="50" s="1"/>
  <c r="M215" i="50"/>
  <c r="B215" i="50" s="1"/>
  <c r="M214" i="50"/>
  <c r="B214" i="50" s="1"/>
  <c r="M213" i="50"/>
  <c r="B213" i="50" s="1"/>
  <c r="M212" i="50"/>
  <c r="B212" i="50" s="1"/>
  <c r="M211" i="50"/>
  <c r="B211" i="50" s="1"/>
  <c r="M210" i="50"/>
  <c r="B210" i="50" s="1"/>
  <c r="M209" i="50"/>
  <c r="B209" i="50" s="1"/>
  <c r="M208" i="50"/>
  <c r="B208" i="50" s="1"/>
  <c r="M207" i="50"/>
  <c r="B207" i="50" s="1"/>
  <c r="M206" i="50"/>
  <c r="B206" i="50" s="1"/>
  <c r="M205" i="50"/>
  <c r="B205" i="50" s="1"/>
  <c r="M204" i="50"/>
  <c r="B204" i="50" s="1"/>
  <c r="C208" i="50" l="1"/>
  <c r="F208" i="50"/>
  <c r="C211" i="50"/>
  <c r="F211" i="50"/>
  <c r="C209" i="50"/>
  <c r="F209" i="50"/>
  <c r="C210" i="50"/>
  <c r="F210" i="50"/>
  <c r="C218" i="50"/>
  <c r="F218" i="50"/>
  <c r="C204" i="50"/>
  <c r="F204" i="50"/>
  <c r="C212" i="50"/>
  <c r="F212" i="50"/>
  <c r="C205" i="50"/>
  <c r="F205" i="50"/>
  <c r="C213" i="50"/>
  <c r="F213" i="50"/>
  <c r="C216" i="50"/>
  <c r="F216" i="50"/>
  <c r="C217" i="50"/>
  <c r="F217" i="50"/>
  <c r="C206" i="50"/>
  <c r="F206" i="50"/>
  <c r="C214" i="50"/>
  <c r="F214" i="50"/>
  <c r="C207" i="50"/>
  <c r="F207" i="50"/>
  <c r="C215" i="50"/>
  <c r="F215" i="50"/>
  <c r="F901" i="50"/>
  <c r="C901" i="50"/>
  <c r="F902" i="50"/>
  <c r="C902" i="50"/>
  <c r="C910" i="50"/>
  <c r="F910" i="50"/>
  <c r="C903" i="50"/>
  <c r="F903" i="50"/>
  <c r="C911" i="50"/>
  <c r="F911" i="50"/>
  <c r="F912" i="50"/>
  <c r="C912" i="50"/>
  <c r="F913" i="50"/>
  <c r="C913" i="50"/>
  <c r="C906" i="50"/>
  <c r="F906" i="50"/>
  <c r="F907" i="50"/>
  <c r="C907" i="50"/>
  <c r="F909" i="50"/>
  <c r="C909" i="50"/>
  <c r="F904" i="50"/>
  <c r="C904" i="50"/>
  <c r="F905" i="50"/>
  <c r="C905" i="50"/>
  <c r="C914" i="50"/>
  <c r="F914" i="50"/>
  <c r="F900" i="50"/>
  <c r="C900" i="50"/>
  <c r="C908" i="50"/>
  <c r="F908" i="50"/>
  <c r="F899" i="50"/>
  <c r="C899" i="50"/>
  <c r="M202" i="50"/>
  <c r="B202" i="50" s="1"/>
  <c r="M201" i="50"/>
  <c r="B201" i="50" s="1"/>
  <c r="M200" i="50"/>
  <c r="B200" i="50" s="1"/>
  <c r="M199" i="50"/>
  <c r="B199" i="50" s="1"/>
  <c r="M198" i="50"/>
  <c r="B198" i="50" s="1"/>
  <c r="M197" i="50"/>
  <c r="B197" i="50" s="1"/>
  <c r="M196" i="50"/>
  <c r="B196" i="50" s="1"/>
  <c r="M195" i="50"/>
  <c r="B195" i="50" s="1"/>
  <c r="M194" i="50"/>
  <c r="B194" i="50" s="1"/>
  <c r="M193" i="50"/>
  <c r="B193" i="50" s="1"/>
  <c r="M192" i="50"/>
  <c r="B192" i="50" s="1"/>
  <c r="M191" i="50"/>
  <c r="B191" i="50" s="1"/>
  <c r="M190" i="50"/>
  <c r="B190" i="50" s="1"/>
  <c r="M189" i="50"/>
  <c r="B189" i="50" s="1"/>
  <c r="M188" i="50"/>
  <c r="B188" i="50" s="1"/>
  <c r="M187" i="50"/>
  <c r="B187" i="50" s="1"/>
  <c r="M186" i="50"/>
  <c r="B186" i="50" s="1"/>
  <c r="M185" i="50"/>
  <c r="B185" i="50" s="1"/>
  <c r="M184" i="50"/>
  <c r="B184" i="50" s="1"/>
  <c r="M183" i="50"/>
  <c r="B183" i="50" s="1"/>
  <c r="M182" i="50"/>
  <c r="B182" i="50" s="1"/>
  <c r="M181" i="50"/>
  <c r="B181" i="50" s="1"/>
  <c r="M180" i="50"/>
  <c r="B180" i="50" s="1"/>
  <c r="M179" i="50"/>
  <c r="B179" i="50" s="1"/>
  <c r="M178" i="50"/>
  <c r="B178" i="50" s="1"/>
  <c r="M177" i="50"/>
  <c r="B177" i="50" s="1"/>
  <c r="M176" i="50"/>
  <c r="B176" i="50" s="1"/>
  <c r="M175" i="50"/>
  <c r="B175" i="50" s="1"/>
  <c r="M174" i="50"/>
  <c r="B174" i="50" s="1"/>
  <c r="M173" i="50"/>
  <c r="B173" i="50" s="1"/>
  <c r="M172" i="50"/>
  <c r="B172" i="50" s="1"/>
  <c r="M171" i="50"/>
  <c r="B171" i="50" s="1"/>
  <c r="M170" i="50"/>
  <c r="B170" i="50" s="1"/>
  <c r="M169" i="50"/>
  <c r="B169" i="50" s="1"/>
  <c r="M168" i="50"/>
  <c r="B168" i="50" s="1"/>
  <c r="M167" i="50"/>
  <c r="B167" i="50" s="1"/>
  <c r="M166" i="50"/>
  <c r="B166" i="50" s="1"/>
  <c r="M165" i="50"/>
  <c r="B165" i="50" s="1"/>
  <c r="M164" i="50"/>
  <c r="B164" i="50" s="1"/>
  <c r="M163" i="50"/>
  <c r="B163" i="50" s="1"/>
  <c r="M162" i="50"/>
  <c r="B162" i="50" s="1"/>
  <c r="M161" i="50"/>
  <c r="B161" i="50" s="1"/>
  <c r="M160" i="50"/>
  <c r="B160" i="50" s="1"/>
  <c r="M159" i="50"/>
  <c r="B159" i="50" s="1"/>
  <c r="M158" i="50"/>
  <c r="B158" i="50" s="1"/>
  <c r="M157" i="50"/>
  <c r="B157" i="50" s="1"/>
  <c r="M156" i="50"/>
  <c r="B156" i="50" s="1"/>
  <c r="M155" i="50"/>
  <c r="B155" i="50" s="1"/>
  <c r="M154" i="50"/>
  <c r="B154" i="50" s="1"/>
  <c r="M153" i="50"/>
  <c r="B153" i="50" s="1"/>
  <c r="M152" i="50"/>
  <c r="B152" i="50" s="1"/>
  <c r="M151" i="50"/>
  <c r="B151" i="50" s="1"/>
  <c r="M150" i="50"/>
  <c r="B150" i="50" s="1"/>
  <c r="M149" i="50"/>
  <c r="B149" i="50" s="1"/>
  <c r="M148" i="50"/>
  <c r="B148" i="50" s="1"/>
  <c r="M147" i="50"/>
  <c r="B147" i="50" s="1"/>
  <c r="M146" i="50"/>
  <c r="B146" i="50" s="1"/>
  <c r="M145" i="50"/>
  <c r="B145" i="50" s="1"/>
  <c r="M144" i="50"/>
  <c r="B144" i="50" s="1"/>
  <c r="M143" i="50"/>
  <c r="B143" i="50" s="1"/>
  <c r="M142" i="50"/>
  <c r="B142" i="50" s="1"/>
  <c r="M141" i="50"/>
  <c r="B141" i="50" s="1"/>
  <c r="M140" i="50"/>
  <c r="B140" i="50" s="1"/>
  <c r="M139" i="50"/>
  <c r="B139" i="50" s="1"/>
  <c r="M138" i="50"/>
  <c r="B138" i="50" s="1"/>
  <c r="M137" i="50"/>
  <c r="B137" i="50" s="1"/>
  <c r="M136" i="50"/>
  <c r="B136" i="50" s="1"/>
  <c r="M135" i="50"/>
  <c r="B135" i="50" s="1"/>
  <c r="M134" i="50"/>
  <c r="B134" i="50" s="1"/>
  <c r="M133" i="50"/>
  <c r="B133" i="50" s="1"/>
  <c r="M132" i="50"/>
  <c r="B132" i="50" s="1"/>
  <c r="M131" i="50"/>
  <c r="B131" i="50" s="1"/>
  <c r="M130" i="50"/>
  <c r="B130" i="50" s="1"/>
  <c r="M129" i="50"/>
  <c r="B129" i="50" s="1"/>
  <c r="M128" i="50"/>
  <c r="B128" i="50" s="1"/>
  <c r="M127" i="50"/>
  <c r="B127" i="50" s="1"/>
  <c r="M126" i="50"/>
  <c r="B126" i="50" s="1"/>
  <c r="M125" i="50"/>
  <c r="B125" i="50" s="1"/>
  <c r="M124" i="50"/>
  <c r="B124" i="50" s="1"/>
  <c r="M123" i="50"/>
  <c r="B123" i="50" s="1"/>
  <c r="M122" i="50"/>
  <c r="B122" i="50" s="1"/>
  <c r="M121" i="50"/>
  <c r="B121" i="50" s="1"/>
  <c r="M120" i="50"/>
  <c r="B120" i="50" s="1"/>
  <c r="M119" i="50"/>
  <c r="B119" i="50" s="1"/>
  <c r="M118" i="50"/>
  <c r="B118" i="50" s="1"/>
  <c r="M117" i="50"/>
  <c r="B117" i="50" s="1"/>
  <c r="M116" i="50"/>
  <c r="B116" i="50" s="1"/>
  <c r="M115" i="50"/>
  <c r="B115" i="50" s="1"/>
  <c r="M114" i="50"/>
  <c r="B114" i="50" s="1"/>
  <c r="M113" i="50"/>
  <c r="B113" i="50" s="1"/>
  <c r="M112" i="50"/>
  <c r="B112" i="50" s="1"/>
  <c r="M111" i="50"/>
  <c r="B111" i="50" s="1"/>
  <c r="M110" i="50"/>
  <c r="B110" i="50" s="1"/>
  <c r="M109" i="50"/>
  <c r="B109" i="50" s="1"/>
  <c r="M108" i="50"/>
  <c r="B108" i="50" s="1"/>
  <c r="M107" i="50"/>
  <c r="B107" i="50" s="1"/>
  <c r="M106" i="50"/>
  <c r="B106" i="50" s="1"/>
  <c r="M105" i="50"/>
  <c r="B105" i="50" s="1"/>
  <c r="M104" i="50"/>
  <c r="B104" i="50" s="1"/>
  <c r="D21" i="13"/>
  <c r="F105" i="12"/>
  <c r="H1972" i="48"/>
  <c r="M684" i="50"/>
  <c r="B684" i="50" s="1"/>
  <c r="I684" i="50"/>
  <c r="H684" i="50"/>
  <c r="M683" i="50"/>
  <c r="B683" i="50" s="1"/>
  <c r="I683" i="50"/>
  <c r="H683" i="50"/>
  <c r="M682" i="50"/>
  <c r="B682" i="50" s="1"/>
  <c r="I682" i="50"/>
  <c r="H682" i="50"/>
  <c r="M681" i="50"/>
  <c r="B681" i="50" s="1"/>
  <c r="I681" i="50"/>
  <c r="H681" i="50"/>
  <c r="M680" i="50"/>
  <c r="B680" i="50" s="1"/>
  <c r="I680" i="50"/>
  <c r="H680" i="50"/>
  <c r="M679" i="50"/>
  <c r="B679" i="50" s="1"/>
  <c r="I679" i="50"/>
  <c r="H679" i="50"/>
  <c r="M678" i="50"/>
  <c r="B678" i="50" s="1"/>
  <c r="I678" i="50"/>
  <c r="H678" i="50"/>
  <c r="M677" i="50"/>
  <c r="B677" i="50" s="1"/>
  <c r="I677" i="50"/>
  <c r="H677" i="50"/>
  <c r="M676" i="50"/>
  <c r="B676" i="50" s="1"/>
  <c r="I676" i="50"/>
  <c r="H676" i="50"/>
  <c r="M675" i="50"/>
  <c r="B675" i="50" s="1"/>
  <c r="I675" i="50"/>
  <c r="H675" i="50"/>
  <c r="M674" i="50"/>
  <c r="B674" i="50" s="1"/>
  <c r="I674" i="50"/>
  <c r="H674" i="50"/>
  <c r="M673" i="50"/>
  <c r="B673" i="50" s="1"/>
  <c r="I673" i="50"/>
  <c r="H673" i="50"/>
  <c r="M672" i="50"/>
  <c r="B672" i="50" s="1"/>
  <c r="I672" i="50"/>
  <c r="H672" i="50"/>
  <c r="M671" i="50"/>
  <c r="B671" i="50" s="1"/>
  <c r="I671" i="50"/>
  <c r="H671" i="50"/>
  <c r="M670" i="50"/>
  <c r="B670" i="50" s="1"/>
  <c r="I670" i="50"/>
  <c r="H670" i="50"/>
  <c r="M669" i="50"/>
  <c r="B669" i="50" s="1"/>
  <c r="I669" i="50"/>
  <c r="H669" i="50"/>
  <c r="M668" i="50"/>
  <c r="B668" i="50" s="1"/>
  <c r="I668" i="50"/>
  <c r="H668" i="50"/>
  <c r="M667" i="50"/>
  <c r="B667" i="50" s="1"/>
  <c r="I667" i="50"/>
  <c r="H667" i="50"/>
  <c r="M666" i="50"/>
  <c r="B666" i="50" s="1"/>
  <c r="I666" i="50"/>
  <c r="H666" i="50"/>
  <c r="M665" i="50"/>
  <c r="B665" i="50" s="1"/>
  <c r="I665" i="50"/>
  <c r="H665" i="50"/>
  <c r="M664" i="50"/>
  <c r="B664" i="50" s="1"/>
  <c r="I664" i="50"/>
  <c r="H664" i="50"/>
  <c r="M663" i="50"/>
  <c r="B663" i="50" s="1"/>
  <c r="I663" i="50"/>
  <c r="H663" i="50"/>
  <c r="M662" i="50"/>
  <c r="B662" i="50" s="1"/>
  <c r="I662" i="50"/>
  <c r="H662" i="50"/>
  <c r="M661" i="50"/>
  <c r="B661" i="50" s="1"/>
  <c r="I661" i="50"/>
  <c r="H661" i="50"/>
  <c r="M660" i="50"/>
  <c r="B660" i="50" s="1"/>
  <c r="I660" i="50"/>
  <c r="H660" i="50"/>
  <c r="M659" i="50"/>
  <c r="B659" i="50" s="1"/>
  <c r="I659" i="50"/>
  <c r="H659" i="50"/>
  <c r="M658" i="50"/>
  <c r="B658" i="50" s="1"/>
  <c r="I658" i="50"/>
  <c r="H658" i="50"/>
  <c r="M657" i="50"/>
  <c r="B657" i="50" s="1"/>
  <c r="I657" i="50"/>
  <c r="H657" i="50"/>
  <c r="M656" i="50"/>
  <c r="B656" i="50" s="1"/>
  <c r="I656" i="50"/>
  <c r="H656" i="50"/>
  <c r="M655" i="50"/>
  <c r="B655" i="50" s="1"/>
  <c r="I655" i="50"/>
  <c r="H655" i="50"/>
  <c r="M654" i="50"/>
  <c r="B654" i="50" s="1"/>
  <c r="I654" i="50"/>
  <c r="H654" i="50"/>
  <c r="M653" i="50"/>
  <c r="B653" i="50" s="1"/>
  <c r="I653" i="50"/>
  <c r="H653" i="50"/>
  <c r="M652" i="50"/>
  <c r="B652" i="50" s="1"/>
  <c r="I652" i="50"/>
  <c r="H652" i="50"/>
  <c r="M651" i="50"/>
  <c r="B651" i="50" s="1"/>
  <c r="I651" i="50"/>
  <c r="H651" i="50"/>
  <c r="M650" i="50"/>
  <c r="B650" i="50" s="1"/>
  <c r="I650" i="50"/>
  <c r="H650" i="50"/>
  <c r="M649" i="50"/>
  <c r="B649" i="50" s="1"/>
  <c r="I649" i="50"/>
  <c r="H649" i="50"/>
  <c r="M648" i="50"/>
  <c r="B648" i="50" s="1"/>
  <c r="I648" i="50"/>
  <c r="H648" i="50"/>
  <c r="M647" i="50"/>
  <c r="B647" i="50" s="1"/>
  <c r="I647" i="50"/>
  <c r="H647" i="50"/>
  <c r="M646" i="50"/>
  <c r="B646" i="50" s="1"/>
  <c r="I646" i="50"/>
  <c r="H646" i="50"/>
  <c r="M645" i="50"/>
  <c r="B645" i="50" s="1"/>
  <c r="I645" i="50"/>
  <c r="H645" i="50"/>
  <c r="M644" i="50"/>
  <c r="B644" i="50" s="1"/>
  <c r="I644" i="50"/>
  <c r="H644" i="50"/>
  <c r="M643" i="50"/>
  <c r="B643" i="50" s="1"/>
  <c r="I643" i="50"/>
  <c r="H643" i="50"/>
  <c r="M642" i="50"/>
  <c r="B642" i="50" s="1"/>
  <c r="I642" i="50"/>
  <c r="H642" i="50"/>
  <c r="M641" i="50"/>
  <c r="B641" i="50" s="1"/>
  <c r="I641" i="50"/>
  <c r="H641" i="50"/>
  <c r="M640" i="50"/>
  <c r="B640" i="50" s="1"/>
  <c r="I640" i="50"/>
  <c r="H640" i="50"/>
  <c r="M639" i="50"/>
  <c r="B639" i="50" s="1"/>
  <c r="I639" i="50"/>
  <c r="H639" i="50"/>
  <c r="M638" i="50"/>
  <c r="B638" i="50" s="1"/>
  <c r="I638" i="50"/>
  <c r="H638" i="50"/>
  <c r="M637" i="50"/>
  <c r="B637" i="50" s="1"/>
  <c r="I637" i="50"/>
  <c r="H637" i="50"/>
  <c r="M636" i="50"/>
  <c r="B636" i="50" s="1"/>
  <c r="I636" i="50"/>
  <c r="H636" i="50"/>
  <c r="M635" i="50"/>
  <c r="B635" i="50" s="1"/>
  <c r="I635" i="50"/>
  <c r="H635" i="50"/>
  <c r="S54" i="51"/>
  <c r="R54" i="51"/>
  <c r="S53" i="51"/>
  <c r="R53" i="51"/>
  <c r="S52" i="51"/>
  <c r="R52" i="51"/>
  <c r="S51" i="51"/>
  <c r="R51" i="51"/>
  <c r="S50" i="51"/>
  <c r="R50" i="51"/>
  <c r="S49" i="51"/>
  <c r="R49" i="51"/>
  <c r="S48" i="51"/>
  <c r="R48" i="51"/>
  <c r="S47" i="51"/>
  <c r="R47" i="51"/>
  <c r="S46" i="51"/>
  <c r="R46" i="51"/>
  <c r="S45" i="51"/>
  <c r="R45" i="51"/>
  <c r="S44" i="51"/>
  <c r="R44" i="51"/>
  <c r="S43" i="51"/>
  <c r="R43" i="51"/>
  <c r="S42" i="51"/>
  <c r="R42" i="51"/>
  <c r="S41" i="51"/>
  <c r="R41" i="51"/>
  <c r="S40" i="51"/>
  <c r="R40" i="51"/>
  <c r="S39" i="51"/>
  <c r="R39" i="51"/>
  <c r="S38" i="51"/>
  <c r="R38" i="51"/>
  <c r="S37" i="51"/>
  <c r="R37" i="51"/>
  <c r="S36" i="51"/>
  <c r="R36" i="51"/>
  <c r="S35" i="51"/>
  <c r="R35" i="51"/>
  <c r="S34" i="51"/>
  <c r="R34" i="51"/>
  <c r="S33" i="51"/>
  <c r="R33" i="51"/>
  <c r="S32" i="51"/>
  <c r="R32" i="51"/>
  <c r="S31" i="51"/>
  <c r="R31" i="51"/>
  <c r="S30" i="51"/>
  <c r="R30" i="51"/>
  <c r="S29" i="51"/>
  <c r="R29" i="51"/>
  <c r="S28" i="51"/>
  <c r="R28" i="51"/>
  <c r="S27" i="51"/>
  <c r="R27" i="51"/>
  <c r="S26" i="51"/>
  <c r="R26" i="51"/>
  <c r="S25" i="51"/>
  <c r="R25" i="51"/>
  <c r="S24" i="51"/>
  <c r="R24" i="51"/>
  <c r="S23" i="51"/>
  <c r="R23" i="51"/>
  <c r="S22" i="51"/>
  <c r="R22" i="51"/>
  <c r="S21" i="51"/>
  <c r="R21" i="51"/>
  <c r="S20" i="51"/>
  <c r="R20" i="51"/>
  <c r="S19" i="51"/>
  <c r="R19" i="51"/>
  <c r="S18" i="51"/>
  <c r="R18" i="51"/>
  <c r="S17" i="51"/>
  <c r="R17" i="51"/>
  <c r="S16" i="51"/>
  <c r="R16" i="51"/>
  <c r="S15" i="51"/>
  <c r="R15" i="51"/>
  <c r="S14" i="51"/>
  <c r="R14" i="51"/>
  <c r="S13" i="51"/>
  <c r="R13" i="51"/>
  <c r="S12" i="51"/>
  <c r="R12" i="51"/>
  <c r="S11" i="51"/>
  <c r="R11" i="51"/>
  <c r="S10" i="51"/>
  <c r="R10" i="51"/>
  <c r="S9" i="51"/>
  <c r="R9" i="51"/>
  <c r="S8" i="51"/>
  <c r="R8" i="51"/>
  <c r="S7" i="51"/>
  <c r="R7" i="51"/>
  <c r="S6" i="51"/>
  <c r="R6" i="51"/>
  <c r="S5" i="51"/>
  <c r="R5" i="51"/>
  <c r="M235" i="50"/>
  <c r="B235" i="50" s="1"/>
  <c r="C235" i="50" s="1"/>
  <c r="T54" i="15"/>
  <c r="S54" i="15"/>
  <c r="T53" i="15"/>
  <c r="S53" i="15"/>
  <c r="T52" i="15"/>
  <c r="S52" i="15"/>
  <c r="T51" i="15"/>
  <c r="S51" i="15"/>
  <c r="T50" i="15"/>
  <c r="S50" i="15"/>
  <c r="T49" i="15"/>
  <c r="S49" i="15"/>
  <c r="T48" i="15"/>
  <c r="S48" i="15"/>
  <c r="T47" i="15"/>
  <c r="S47" i="15"/>
  <c r="T46" i="15"/>
  <c r="S46" i="15"/>
  <c r="T45" i="15"/>
  <c r="S45" i="15"/>
  <c r="T44" i="15"/>
  <c r="S44" i="15"/>
  <c r="T43" i="15"/>
  <c r="S43" i="15"/>
  <c r="T42" i="15"/>
  <c r="S42" i="15"/>
  <c r="T41" i="15"/>
  <c r="S41" i="15"/>
  <c r="T40" i="15"/>
  <c r="S40" i="15"/>
  <c r="T39" i="15"/>
  <c r="S39" i="15"/>
  <c r="T38" i="15"/>
  <c r="S38" i="15"/>
  <c r="T37" i="15"/>
  <c r="S37" i="15"/>
  <c r="T36" i="15"/>
  <c r="S36" i="15"/>
  <c r="T35" i="15"/>
  <c r="S35" i="15"/>
  <c r="T34" i="15"/>
  <c r="S34" i="15"/>
  <c r="T33" i="15"/>
  <c r="S33" i="15"/>
  <c r="T32" i="15"/>
  <c r="S32" i="15"/>
  <c r="T31" i="15"/>
  <c r="S31" i="15"/>
  <c r="T30" i="15"/>
  <c r="S30" i="15"/>
  <c r="T29" i="15"/>
  <c r="S29" i="15"/>
  <c r="T28" i="15"/>
  <c r="S28" i="15"/>
  <c r="T27" i="15"/>
  <c r="S27" i="15"/>
  <c r="T26" i="15"/>
  <c r="S26" i="15"/>
  <c r="T25" i="15"/>
  <c r="S25" i="15"/>
  <c r="T24" i="15"/>
  <c r="S24" i="15"/>
  <c r="T23" i="15"/>
  <c r="S23" i="15"/>
  <c r="T22" i="15"/>
  <c r="S22" i="15"/>
  <c r="T21" i="15"/>
  <c r="S21" i="15"/>
  <c r="T20" i="15"/>
  <c r="S20" i="15"/>
  <c r="T19" i="15"/>
  <c r="S19" i="15"/>
  <c r="T18" i="15"/>
  <c r="S18" i="15"/>
  <c r="T17" i="15"/>
  <c r="S17" i="15"/>
  <c r="T16" i="15"/>
  <c r="S16" i="15"/>
  <c r="T15" i="15"/>
  <c r="S15" i="15"/>
  <c r="T14" i="15"/>
  <c r="S14" i="15"/>
  <c r="T13" i="15"/>
  <c r="S13" i="15"/>
  <c r="T12" i="15"/>
  <c r="S12" i="15"/>
  <c r="T11" i="15"/>
  <c r="S11" i="15"/>
  <c r="T10" i="15"/>
  <c r="S10" i="15"/>
  <c r="T9" i="15"/>
  <c r="S9" i="15"/>
  <c r="T8" i="15"/>
  <c r="S8" i="15"/>
  <c r="T7" i="15"/>
  <c r="S7" i="15"/>
  <c r="T6" i="15"/>
  <c r="S6" i="15"/>
  <c r="T5" i="15"/>
  <c r="S5" i="15"/>
  <c r="M234" i="50"/>
  <c r="B234" i="50" s="1"/>
  <c r="M233" i="50"/>
  <c r="B233" i="50" s="1"/>
  <c r="M232" i="50"/>
  <c r="B232" i="50" s="1"/>
  <c r="M231" i="50"/>
  <c r="B231" i="50" s="1"/>
  <c r="M230" i="50"/>
  <c r="B230" i="50" s="1"/>
  <c r="M229" i="50"/>
  <c r="B229" i="50" s="1"/>
  <c r="M228" i="50"/>
  <c r="B228" i="50" s="1"/>
  <c r="M227" i="50"/>
  <c r="B227" i="50" s="1"/>
  <c r="M226" i="50"/>
  <c r="B226" i="50" s="1"/>
  <c r="M225" i="50"/>
  <c r="B225" i="50" s="1"/>
  <c r="M224" i="50"/>
  <c r="B224" i="50" s="1"/>
  <c r="M223" i="50"/>
  <c r="B223" i="50" s="1"/>
  <c r="M222" i="50"/>
  <c r="B222" i="50" s="1"/>
  <c r="M221" i="50"/>
  <c r="B221" i="50" s="1"/>
  <c r="M220" i="50"/>
  <c r="B220" i="50" s="1"/>
  <c r="M219" i="50"/>
  <c r="B219" i="50" s="1"/>
  <c r="M203" i="50"/>
  <c r="B203" i="50" s="1"/>
  <c r="M103" i="50"/>
  <c r="B103" i="50" s="1"/>
  <c r="V104" i="12"/>
  <c r="U104" i="12"/>
  <c r="V103" i="12"/>
  <c r="U103" i="12"/>
  <c r="V102" i="12"/>
  <c r="U102" i="12"/>
  <c r="V101" i="12"/>
  <c r="U101" i="12"/>
  <c r="V100" i="12"/>
  <c r="U100" i="12"/>
  <c r="V99" i="12"/>
  <c r="U99" i="12"/>
  <c r="V98" i="12"/>
  <c r="U98" i="12"/>
  <c r="V97" i="12"/>
  <c r="U97" i="12"/>
  <c r="V96" i="12"/>
  <c r="U96" i="12"/>
  <c r="V95" i="12"/>
  <c r="U95" i="12"/>
  <c r="V94" i="12"/>
  <c r="U94" i="12"/>
  <c r="V93" i="12"/>
  <c r="U93" i="12"/>
  <c r="V92" i="12"/>
  <c r="U92" i="12"/>
  <c r="V91" i="12"/>
  <c r="U91" i="12"/>
  <c r="V90" i="12"/>
  <c r="U90" i="12"/>
  <c r="V89" i="12"/>
  <c r="U89" i="12"/>
  <c r="V88" i="12"/>
  <c r="U88" i="12"/>
  <c r="V87" i="12"/>
  <c r="U87" i="12"/>
  <c r="V86" i="12"/>
  <c r="U86" i="12"/>
  <c r="V85" i="12"/>
  <c r="U85" i="12"/>
  <c r="V84" i="12"/>
  <c r="U84" i="12"/>
  <c r="V83" i="12"/>
  <c r="U83" i="12"/>
  <c r="V82" i="12"/>
  <c r="U82" i="12"/>
  <c r="V81" i="12"/>
  <c r="U81" i="12"/>
  <c r="V80" i="12"/>
  <c r="U80" i="12"/>
  <c r="V79" i="12"/>
  <c r="U79" i="12"/>
  <c r="V78" i="12"/>
  <c r="U78" i="12"/>
  <c r="V77" i="12"/>
  <c r="U77" i="12"/>
  <c r="V76" i="12"/>
  <c r="U76" i="12"/>
  <c r="V75" i="12"/>
  <c r="U75" i="12"/>
  <c r="V74" i="12"/>
  <c r="U74" i="12"/>
  <c r="V73" i="12"/>
  <c r="U73" i="12"/>
  <c r="V72" i="12"/>
  <c r="U72" i="12"/>
  <c r="V71" i="12"/>
  <c r="U71" i="12"/>
  <c r="V70" i="12"/>
  <c r="U70" i="12"/>
  <c r="V69" i="12"/>
  <c r="U69" i="12"/>
  <c r="V68" i="12"/>
  <c r="U68" i="12"/>
  <c r="V67" i="12"/>
  <c r="U67" i="12"/>
  <c r="V66" i="12"/>
  <c r="U66" i="12"/>
  <c r="V65" i="12"/>
  <c r="U65" i="12"/>
  <c r="V64" i="12"/>
  <c r="U64" i="12"/>
  <c r="V63" i="12"/>
  <c r="U63" i="12"/>
  <c r="V62" i="12"/>
  <c r="U62" i="12"/>
  <c r="V61" i="12"/>
  <c r="U61" i="12"/>
  <c r="V60" i="12"/>
  <c r="U60" i="12"/>
  <c r="V59" i="12"/>
  <c r="U59" i="12"/>
  <c r="V58" i="12"/>
  <c r="U58" i="12"/>
  <c r="V57" i="12"/>
  <c r="U57" i="12"/>
  <c r="V56" i="12"/>
  <c r="U56" i="12"/>
  <c r="V55" i="12"/>
  <c r="U55" i="12"/>
  <c r="V54" i="12"/>
  <c r="U54" i="12"/>
  <c r="V53" i="12"/>
  <c r="U53" i="12"/>
  <c r="V52" i="12"/>
  <c r="U52" i="12"/>
  <c r="V51" i="12"/>
  <c r="U51" i="12"/>
  <c r="V50" i="12"/>
  <c r="U50" i="12"/>
  <c r="V49" i="12"/>
  <c r="U49" i="12"/>
  <c r="V48" i="12"/>
  <c r="U48" i="12"/>
  <c r="V47" i="12"/>
  <c r="U47" i="12"/>
  <c r="V46" i="12"/>
  <c r="U46" i="12"/>
  <c r="V45" i="12"/>
  <c r="U45" i="12"/>
  <c r="V44" i="12"/>
  <c r="U44" i="12"/>
  <c r="V43" i="12"/>
  <c r="U43" i="12"/>
  <c r="V42" i="12"/>
  <c r="U42" i="12"/>
  <c r="V41" i="12"/>
  <c r="U41" i="12"/>
  <c r="V40" i="12"/>
  <c r="U40" i="12"/>
  <c r="V39" i="12"/>
  <c r="U39" i="12"/>
  <c r="V38" i="12"/>
  <c r="U38" i="12"/>
  <c r="V37" i="12"/>
  <c r="U37" i="12"/>
  <c r="V36" i="12"/>
  <c r="U36" i="12"/>
  <c r="V35" i="12"/>
  <c r="U35" i="12"/>
  <c r="V34" i="12"/>
  <c r="U34" i="12"/>
  <c r="V33" i="12"/>
  <c r="U33" i="12"/>
  <c r="V32" i="12"/>
  <c r="U32" i="12"/>
  <c r="V31" i="12"/>
  <c r="U31" i="12"/>
  <c r="V30" i="12"/>
  <c r="U30" i="12"/>
  <c r="V29" i="12"/>
  <c r="U29" i="12"/>
  <c r="V28" i="12"/>
  <c r="U28" i="12"/>
  <c r="V27" i="12"/>
  <c r="U27" i="12"/>
  <c r="V26" i="12"/>
  <c r="U26" i="12"/>
  <c r="V25" i="12"/>
  <c r="U25" i="12"/>
  <c r="V24" i="12"/>
  <c r="U24" i="12"/>
  <c r="V23" i="12"/>
  <c r="U23" i="12"/>
  <c r="V22" i="12"/>
  <c r="U22" i="12"/>
  <c r="V21" i="12"/>
  <c r="U21" i="12"/>
  <c r="V20" i="12"/>
  <c r="U20" i="12"/>
  <c r="V19" i="12"/>
  <c r="U19" i="12"/>
  <c r="V18" i="12"/>
  <c r="U18" i="12"/>
  <c r="V17" i="12"/>
  <c r="U17" i="12"/>
  <c r="V16" i="12"/>
  <c r="U16" i="12"/>
  <c r="V15" i="12"/>
  <c r="U15" i="12"/>
  <c r="V14" i="12"/>
  <c r="U14" i="12"/>
  <c r="V13" i="12"/>
  <c r="U13" i="12"/>
  <c r="V12" i="12"/>
  <c r="U12" i="12"/>
  <c r="V11" i="12"/>
  <c r="U11" i="12"/>
  <c r="V10" i="12"/>
  <c r="U10" i="12"/>
  <c r="V9" i="12"/>
  <c r="U9" i="12"/>
  <c r="V8" i="12"/>
  <c r="U8" i="12"/>
  <c r="V7" i="12"/>
  <c r="U7" i="12"/>
  <c r="V6" i="12"/>
  <c r="U6" i="12"/>
  <c r="U5" i="12"/>
  <c r="V5" i="12"/>
  <c r="S54" i="16"/>
  <c r="R54" i="16"/>
  <c r="S53" i="16"/>
  <c r="R53" i="16"/>
  <c r="S52" i="16"/>
  <c r="R52" i="16"/>
  <c r="S51" i="16"/>
  <c r="R51" i="16"/>
  <c r="S50" i="16"/>
  <c r="R50" i="16"/>
  <c r="S49" i="16"/>
  <c r="R49" i="16"/>
  <c r="S48" i="16"/>
  <c r="R48" i="16"/>
  <c r="S47" i="16"/>
  <c r="R47" i="16"/>
  <c r="S46" i="16"/>
  <c r="R46" i="16"/>
  <c r="S45" i="16"/>
  <c r="R45" i="16"/>
  <c r="S44" i="16"/>
  <c r="R44" i="16"/>
  <c r="S43" i="16"/>
  <c r="R43" i="16"/>
  <c r="S42" i="16"/>
  <c r="R42" i="16"/>
  <c r="S41" i="16"/>
  <c r="R41" i="16"/>
  <c r="S40" i="16"/>
  <c r="R40" i="16"/>
  <c r="S39" i="16"/>
  <c r="R39" i="16"/>
  <c r="S38" i="16"/>
  <c r="R38" i="16"/>
  <c r="S37" i="16"/>
  <c r="R37" i="16"/>
  <c r="S36" i="16"/>
  <c r="R36" i="16"/>
  <c r="S35" i="16"/>
  <c r="R35" i="16"/>
  <c r="S34" i="16"/>
  <c r="R34" i="16"/>
  <c r="S33" i="16"/>
  <c r="R33" i="16"/>
  <c r="S32" i="16"/>
  <c r="R32" i="16"/>
  <c r="S31" i="16"/>
  <c r="R31" i="16"/>
  <c r="S30" i="16"/>
  <c r="R30" i="16"/>
  <c r="S29" i="16"/>
  <c r="R29" i="16"/>
  <c r="S28" i="16"/>
  <c r="R28" i="16"/>
  <c r="S27" i="16"/>
  <c r="R27" i="16"/>
  <c r="S26" i="16"/>
  <c r="R26" i="16"/>
  <c r="S25" i="16"/>
  <c r="R25" i="16"/>
  <c r="S24" i="16"/>
  <c r="R24" i="16"/>
  <c r="S23" i="16"/>
  <c r="R23" i="16"/>
  <c r="S22" i="16"/>
  <c r="R22" i="16"/>
  <c r="S21" i="16"/>
  <c r="R21" i="16"/>
  <c r="S20" i="16"/>
  <c r="R20" i="16"/>
  <c r="S19" i="16"/>
  <c r="R19" i="16"/>
  <c r="S18" i="16"/>
  <c r="R18" i="16"/>
  <c r="S17" i="16"/>
  <c r="R17" i="16"/>
  <c r="S16" i="16"/>
  <c r="R16" i="16"/>
  <c r="S15" i="16"/>
  <c r="R15" i="16"/>
  <c r="S14" i="16"/>
  <c r="R14" i="16"/>
  <c r="S13" i="16"/>
  <c r="R13" i="16"/>
  <c r="S12" i="16"/>
  <c r="R12" i="16"/>
  <c r="S11" i="16"/>
  <c r="R11" i="16"/>
  <c r="S10" i="16"/>
  <c r="R10" i="16"/>
  <c r="S9" i="16"/>
  <c r="R9" i="16"/>
  <c r="S8" i="16"/>
  <c r="R8" i="16"/>
  <c r="S7" i="16"/>
  <c r="R7" i="16"/>
  <c r="S6" i="16"/>
  <c r="R6" i="16"/>
  <c r="R5" i="16"/>
  <c r="S5" i="16"/>
  <c r="C683" i="50" l="1"/>
  <c r="F683" i="50"/>
  <c r="C145" i="50"/>
  <c r="F145" i="50"/>
  <c r="C177" i="50"/>
  <c r="F177" i="50"/>
  <c r="C193" i="50"/>
  <c r="F193" i="50"/>
  <c r="C201" i="50"/>
  <c r="F201" i="50"/>
  <c r="C223" i="50"/>
  <c r="F223" i="50"/>
  <c r="C231" i="50"/>
  <c r="F231" i="50"/>
  <c r="F638" i="50"/>
  <c r="C638" i="50"/>
  <c r="F646" i="50"/>
  <c r="C646" i="50"/>
  <c r="F654" i="50"/>
  <c r="C654" i="50"/>
  <c r="F662" i="50"/>
  <c r="C662" i="50"/>
  <c r="F670" i="50"/>
  <c r="C670" i="50"/>
  <c r="F678" i="50"/>
  <c r="C678" i="50"/>
  <c r="C106" i="50"/>
  <c r="F106" i="50"/>
  <c r="C114" i="50"/>
  <c r="F114" i="50"/>
  <c r="C122" i="50"/>
  <c r="F122" i="50"/>
  <c r="C130" i="50"/>
  <c r="F130" i="50"/>
  <c r="C138" i="50"/>
  <c r="F138" i="50"/>
  <c r="C146" i="50"/>
  <c r="F146" i="50"/>
  <c r="C154" i="50"/>
  <c r="F154" i="50"/>
  <c r="C162" i="50"/>
  <c r="F162" i="50"/>
  <c r="C170" i="50"/>
  <c r="F170" i="50"/>
  <c r="C178" i="50"/>
  <c r="F178" i="50"/>
  <c r="C186" i="50"/>
  <c r="F186" i="50"/>
  <c r="C194" i="50"/>
  <c r="F194" i="50"/>
  <c r="C202" i="50"/>
  <c r="F202" i="50"/>
  <c r="C667" i="50"/>
  <c r="F667" i="50"/>
  <c r="C113" i="50"/>
  <c r="F113" i="50"/>
  <c r="C169" i="50"/>
  <c r="F169" i="50"/>
  <c r="C224" i="50"/>
  <c r="F224" i="50"/>
  <c r="C232" i="50"/>
  <c r="F232" i="50"/>
  <c r="F641" i="50"/>
  <c r="C641" i="50"/>
  <c r="F649" i="50"/>
  <c r="C649" i="50"/>
  <c r="F657" i="50"/>
  <c r="C657" i="50"/>
  <c r="F665" i="50"/>
  <c r="C665" i="50"/>
  <c r="C673" i="50"/>
  <c r="F673" i="50"/>
  <c r="C681" i="50"/>
  <c r="F681" i="50"/>
  <c r="F107" i="50"/>
  <c r="C107" i="50"/>
  <c r="F115" i="50"/>
  <c r="C115" i="50"/>
  <c r="F123" i="50"/>
  <c r="C123" i="50"/>
  <c r="F131" i="50"/>
  <c r="C131" i="50"/>
  <c r="F139" i="50"/>
  <c r="C139" i="50"/>
  <c r="F147" i="50"/>
  <c r="C147" i="50"/>
  <c r="F155" i="50"/>
  <c r="C155" i="50"/>
  <c r="F163" i="50"/>
  <c r="C163" i="50"/>
  <c r="F171" i="50"/>
  <c r="C171" i="50"/>
  <c r="F179" i="50"/>
  <c r="C179" i="50"/>
  <c r="F187" i="50"/>
  <c r="C187" i="50"/>
  <c r="F195" i="50"/>
  <c r="C195" i="50"/>
  <c r="C643" i="50"/>
  <c r="F643" i="50"/>
  <c r="C659" i="50"/>
  <c r="F659" i="50"/>
  <c r="C675" i="50"/>
  <c r="F675" i="50"/>
  <c r="C121" i="50"/>
  <c r="F121" i="50"/>
  <c r="C225" i="50"/>
  <c r="F225" i="50"/>
  <c r="C233" i="50"/>
  <c r="F233" i="50"/>
  <c r="F636" i="50"/>
  <c r="C636" i="50"/>
  <c r="F644" i="50"/>
  <c r="C644" i="50"/>
  <c r="F652" i="50"/>
  <c r="C652" i="50"/>
  <c r="F660" i="50"/>
  <c r="C660" i="50"/>
  <c r="C668" i="50"/>
  <c r="F668" i="50"/>
  <c r="F676" i="50"/>
  <c r="C676" i="50"/>
  <c r="F684" i="50"/>
  <c r="C684" i="50"/>
  <c r="C108" i="50"/>
  <c r="F108" i="50"/>
  <c r="C116" i="50"/>
  <c r="F116" i="50"/>
  <c r="C124" i="50"/>
  <c r="F124" i="50"/>
  <c r="C132" i="50"/>
  <c r="F132" i="50"/>
  <c r="C140" i="50"/>
  <c r="F140" i="50"/>
  <c r="C148" i="50"/>
  <c r="F148" i="50"/>
  <c r="C156" i="50"/>
  <c r="F156" i="50"/>
  <c r="C164" i="50"/>
  <c r="F164" i="50"/>
  <c r="C172" i="50"/>
  <c r="F172" i="50"/>
  <c r="C180" i="50"/>
  <c r="F180" i="50"/>
  <c r="C188" i="50"/>
  <c r="F188" i="50"/>
  <c r="C196" i="50"/>
  <c r="F196" i="50"/>
  <c r="C651" i="50"/>
  <c r="F651" i="50"/>
  <c r="C105" i="50"/>
  <c r="F105" i="50"/>
  <c r="C161" i="50"/>
  <c r="F161" i="50"/>
  <c r="C185" i="50"/>
  <c r="F185" i="50"/>
  <c r="F226" i="50"/>
  <c r="C226" i="50"/>
  <c r="C234" i="50"/>
  <c r="F234" i="50"/>
  <c r="C639" i="50"/>
  <c r="F639" i="50"/>
  <c r="C647" i="50"/>
  <c r="F647" i="50"/>
  <c r="C655" i="50"/>
  <c r="F655" i="50"/>
  <c r="C663" i="50"/>
  <c r="F663" i="50"/>
  <c r="C671" i="50"/>
  <c r="F671" i="50"/>
  <c r="C679" i="50"/>
  <c r="F679" i="50"/>
  <c r="C109" i="50"/>
  <c r="F109" i="50"/>
  <c r="C117" i="50"/>
  <c r="F117" i="50"/>
  <c r="C125" i="50"/>
  <c r="F125" i="50"/>
  <c r="C133" i="50"/>
  <c r="F133" i="50"/>
  <c r="C141" i="50"/>
  <c r="F141" i="50"/>
  <c r="C149" i="50"/>
  <c r="F149" i="50"/>
  <c r="C157" i="50"/>
  <c r="F157" i="50"/>
  <c r="C165" i="50"/>
  <c r="F165" i="50"/>
  <c r="C173" i="50"/>
  <c r="F173" i="50"/>
  <c r="C181" i="50"/>
  <c r="F181" i="50"/>
  <c r="C189" i="50"/>
  <c r="F189" i="50"/>
  <c r="C197" i="50"/>
  <c r="F197" i="50"/>
  <c r="F230" i="50"/>
  <c r="C230" i="50"/>
  <c r="C129" i="50"/>
  <c r="F129" i="50"/>
  <c r="C227" i="50"/>
  <c r="F227" i="50"/>
  <c r="F642" i="50"/>
  <c r="C642" i="50"/>
  <c r="F650" i="50"/>
  <c r="C650" i="50"/>
  <c r="C658" i="50"/>
  <c r="F658" i="50"/>
  <c r="F666" i="50"/>
  <c r="C666" i="50"/>
  <c r="C674" i="50"/>
  <c r="F674" i="50"/>
  <c r="C682" i="50"/>
  <c r="F682" i="50"/>
  <c r="C110" i="50"/>
  <c r="F110" i="50"/>
  <c r="C118" i="50"/>
  <c r="F118" i="50"/>
  <c r="C126" i="50"/>
  <c r="F126" i="50"/>
  <c r="C134" i="50"/>
  <c r="F134" i="50"/>
  <c r="C142" i="50"/>
  <c r="F142" i="50"/>
  <c r="C150" i="50"/>
  <c r="F150" i="50"/>
  <c r="C158" i="50"/>
  <c r="F158" i="50"/>
  <c r="C166" i="50"/>
  <c r="F166" i="50"/>
  <c r="C174" i="50"/>
  <c r="F174" i="50"/>
  <c r="C182" i="50"/>
  <c r="F182" i="50"/>
  <c r="C190" i="50"/>
  <c r="F190" i="50"/>
  <c r="C198" i="50"/>
  <c r="F198" i="50"/>
  <c r="F222" i="50"/>
  <c r="C222" i="50"/>
  <c r="C137" i="50"/>
  <c r="F137" i="50"/>
  <c r="C220" i="50"/>
  <c r="F220" i="50"/>
  <c r="C228" i="50"/>
  <c r="F228" i="50"/>
  <c r="F637" i="50"/>
  <c r="C637" i="50"/>
  <c r="F645" i="50"/>
  <c r="C645" i="50"/>
  <c r="F653" i="50"/>
  <c r="C653" i="50"/>
  <c r="F661" i="50"/>
  <c r="C661" i="50"/>
  <c r="F669" i="50"/>
  <c r="C669" i="50"/>
  <c r="C677" i="50"/>
  <c r="F677" i="50"/>
  <c r="F111" i="50"/>
  <c r="C111" i="50"/>
  <c r="F119" i="50"/>
  <c r="C119" i="50"/>
  <c r="F127" i="50"/>
  <c r="C127" i="50"/>
  <c r="F135" i="50"/>
  <c r="C135" i="50"/>
  <c r="F143" i="50"/>
  <c r="C143" i="50"/>
  <c r="C151" i="50"/>
  <c r="F151" i="50"/>
  <c r="C159" i="50"/>
  <c r="F159" i="50"/>
  <c r="F167" i="50"/>
  <c r="C167" i="50"/>
  <c r="F175" i="50"/>
  <c r="C175" i="50"/>
  <c r="F183" i="50"/>
  <c r="C183" i="50"/>
  <c r="F191" i="50"/>
  <c r="C191" i="50"/>
  <c r="F199" i="50"/>
  <c r="C199" i="50"/>
  <c r="C153" i="50"/>
  <c r="F153" i="50"/>
  <c r="C221" i="50"/>
  <c r="F221" i="50"/>
  <c r="C229" i="50"/>
  <c r="F229" i="50"/>
  <c r="F640" i="50"/>
  <c r="C640" i="50"/>
  <c r="F648" i="50"/>
  <c r="C648" i="50"/>
  <c r="C656" i="50"/>
  <c r="F656" i="50"/>
  <c r="F664" i="50"/>
  <c r="C664" i="50"/>
  <c r="C672" i="50"/>
  <c r="F672" i="50"/>
  <c r="C680" i="50"/>
  <c r="F680" i="50"/>
  <c r="C112" i="50"/>
  <c r="F112" i="50"/>
  <c r="C120" i="50"/>
  <c r="F120" i="50"/>
  <c r="C128" i="50"/>
  <c r="F128" i="50"/>
  <c r="C136" i="50"/>
  <c r="F136" i="50"/>
  <c r="C144" i="50"/>
  <c r="F144" i="50"/>
  <c r="C152" i="50"/>
  <c r="F152" i="50"/>
  <c r="C160" i="50"/>
  <c r="F160" i="50"/>
  <c r="C168" i="50"/>
  <c r="F168" i="50"/>
  <c r="C176" i="50"/>
  <c r="F176" i="50"/>
  <c r="C184" i="50"/>
  <c r="F184" i="50"/>
  <c r="C192" i="50"/>
  <c r="F192" i="50"/>
  <c r="C200" i="50"/>
  <c r="F200" i="50"/>
  <c r="C104" i="50"/>
  <c r="F104" i="50"/>
  <c r="F203" i="50"/>
  <c r="C203" i="50"/>
  <c r="F219" i="50"/>
  <c r="C219" i="50"/>
  <c r="F635" i="50"/>
  <c r="C635" i="50"/>
  <c r="C103" i="50"/>
  <c r="F103" i="50"/>
  <c r="AH60" i="25"/>
  <c r="AA54" i="51"/>
  <c r="AG54" i="51" s="1"/>
  <c r="T54" i="51"/>
  <c r="AA53" i="51"/>
  <c r="T53" i="51"/>
  <c r="AA52" i="51"/>
  <c r="AG52" i="51" s="1"/>
  <c r="T52" i="51"/>
  <c r="AA51" i="51"/>
  <c r="T51" i="51"/>
  <c r="AA50" i="51"/>
  <c r="AG50" i="51" s="1"/>
  <c r="AA49" i="51"/>
  <c r="AG49" i="51" s="1"/>
  <c r="AA48" i="51"/>
  <c r="AG48" i="51" s="1"/>
  <c r="AA47" i="51"/>
  <c r="AG47" i="51" s="1"/>
  <c r="T47" i="51"/>
  <c r="AA46" i="51"/>
  <c r="AA45" i="51"/>
  <c r="AG45" i="51" s="1"/>
  <c r="T45" i="51"/>
  <c r="AA44" i="51"/>
  <c r="T44" i="51"/>
  <c r="AA43" i="51"/>
  <c r="AG43" i="51" s="1"/>
  <c r="AA42" i="51"/>
  <c r="AG42" i="51" s="1"/>
  <c r="T42" i="51"/>
  <c r="AA41" i="51"/>
  <c r="AG41" i="51" s="1"/>
  <c r="T41" i="51"/>
  <c r="AA40" i="51"/>
  <c r="AG40" i="51" s="1"/>
  <c r="AA39" i="51"/>
  <c r="T39" i="51"/>
  <c r="AA38" i="51"/>
  <c r="AG38" i="51" s="1"/>
  <c r="T38" i="51"/>
  <c r="AA37" i="51"/>
  <c r="AG37" i="51" s="1"/>
  <c r="T37" i="51"/>
  <c r="AA36" i="51"/>
  <c r="AG36" i="51" s="1"/>
  <c r="T36" i="51"/>
  <c r="AA35" i="51"/>
  <c r="AG35" i="51" s="1"/>
  <c r="AA34" i="51"/>
  <c r="AG34" i="51" s="1"/>
  <c r="AA33" i="51"/>
  <c r="AG33" i="51" s="1"/>
  <c r="T33" i="51"/>
  <c r="AA32" i="51"/>
  <c r="T32" i="51"/>
  <c r="AA31" i="51"/>
  <c r="AG31" i="51" s="1"/>
  <c r="T31" i="51"/>
  <c r="AA30" i="51"/>
  <c r="T30" i="51"/>
  <c r="AA29" i="51"/>
  <c r="AG29" i="51" s="1"/>
  <c r="AA28" i="51"/>
  <c r="AG28" i="51" s="1"/>
  <c r="AA27" i="51"/>
  <c r="AG27" i="51" s="1"/>
  <c r="T27" i="51"/>
  <c r="AA26" i="51"/>
  <c r="AG26" i="51" s="1"/>
  <c r="AA25" i="51"/>
  <c r="AG25" i="51" s="1"/>
  <c r="AA24" i="51"/>
  <c r="AG24" i="51" s="1"/>
  <c r="T24" i="51"/>
  <c r="AA23" i="51"/>
  <c r="AG23" i="51" s="1"/>
  <c r="T23" i="51"/>
  <c r="AA22" i="51"/>
  <c r="AG22" i="51" s="1"/>
  <c r="AA21" i="51"/>
  <c r="AG21" i="51" s="1"/>
  <c r="T21" i="51"/>
  <c r="AA20" i="51"/>
  <c r="AG20" i="51" s="1"/>
  <c r="T20" i="51"/>
  <c r="AA19" i="51"/>
  <c r="AG19" i="51" s="1"/>
  <c r="T19" i="51"/>
  <c r="AA18" i="51"/>
  <c r="AG18" i="51" s="1"/>
  <c r="AA17" i="51"/>
  <c r="AG17" i="51" s="1"/>
  <c r="AA16" i="51"/>
  <c r="AG16" i="51" s="1"/>
  <c r="AA15" i="51"/>
  <c r="AG15" i="51" s="1"/>
  <c r="T15" i="51"/>
  <c r="AA14" i="51"/>
  <c r="AG14" i="51" s="1"/>
  <c r="T14" i="51"/>
  <c r="AA13" i="51"/>
  <c r="AG13" i="51" s="1"/>
  <c r="T13" i="51"/>
  <c r="AA12" i="51"/>
  <c r="AG12" i="51" s="1"/>
  <c r="T12" i="51"/>
  <c r="AA11" i="51"/>
  <c r="AG11" i="51" s="1"/>
  <c r="T11" i="51"/>
  <c r="AA10" i="51"/>
  <c r="AG10" i="51" s="1"/>
  <c r="T10" i="51"/>
  <c r="AA9" i="51"/>
  <c r="T9" i="51"/>
  <c r="T8" i="51"/>
  <c r="T7" i="51"/>
  <c r="T6" i="51"/>
  <c r="AF6" i="51" l="1"/>
  <c r="AF52" i="51"/>
  <c r="AF38" i="51"/>
  <c r="AF9" i="51"/>
  <c r="AF8" i="51"/>
  <c r="AF45" i="51"/>
  <c r="AF11" i="51"/>
  <c r="AF7" i="51"/>
  <c r="AF10" i="51"/>
  <c r="AF31" i="51"/>
  <c r="T16" i="51"/>
  <c r="T25" i="51"/>
  <c r="T34" i="51"/>
  <c r="T40" i="51"/>
  <c r="T49" i="51"/>
  <c r="T18" i="51"/>
  <c r="T46" i="51"/>
  <c r="T29" i="51"/>
  <c r="T48" i="51"/>
  <c r="T17" i="51"/>
  <c r="T22" i="51"/>
  <c r="T26" i="51"/>
  <c r="AF26" i="51" s="1"/>
  <c r="T35" i="51"/>
  <c r="AF35" i="51" s="1"/>
  <c r="T50" i="51"/>
  <c r="T5" i="51"/>
  <c r="T28" i="51"/>
  <c r="T43" i="51"/>
  <c r="AF12" i="51"/>
  <c r="AF19" i="51"/>
  <c r="AF53" i="51"/>
  <c r="AF21" i="51"/>
  <c r="AF27" i="51"/>
  <c r="AF32" i="51"/>
  <c r="AF42" i="51"/>
  <c r="AF13" i="51"/>
  <c r="AF14" i="51"/>
  <c r="AF23" i="51"/>
  <c r="AF36" i="51"/>
  <c r="AF47" i="51"/>
  <c r="AF15" i="51"/>
  <c r="AF39" i="51"/>
  <c r="AF20" i="51"/>
  <c r="AF54" i="51"/>
  <c r="AG9" i="51"/>
  <c r="AF24" i="51"/>
  <c r="AF33" i="51"/>
  <c r="AF41" i="51"/>
  <c r="AG32" i="51"/>
  <c r="AG39" i="51"/>
  <c r="AG46" i="51"/>
  <c r="AG53" i="51"/>
  <c r="AG30" i="51"/>
  <c r="AG44" i="51"/>
  <c r="AG51" i="51"/>
  <c r="AF37" i="51"/>
  <c r="AF44" i="51"/>
  <c r="AF51" i="51"/>
  <c r="AF30" i="51"/>
  <c r="I37" i="16"/>
  <c r="I38" i="16"/>
  <c r="I39" i="16"/>
  <c r="L24" i="15"/>
  <c r="AF50" i="51" l="1"/>
  <c r="AF46" i="51"/>
  <c r="AF5" i="51"/>
  <c r="AF29" i="51"/>
  <c r="AF16" i="51"/>
  <c r="AF28" i="51"/>
  <c r="AF48" i="51"/>
  <c r="AF25" i="51"/>
  <c r="AF43" i="51"/>
  <c r="AF17" i="51"/>
  <c r="AF34" i="51"/>
  <c r="AF22" i="51"/>
  <c r="AF40" i="51"/>
  <c r="AF49" i="51"/>
  <c r="AF18" i="51"/>
  <c r="N33" i="6"/>
  <c r="N32" i="6"/>
  <c r="N31" i="6"/>
  <c r="N30" i="6"/>
  <c r="N29" i="6"/>
  <c r="N28" i="6"/>
  <c r="N27" i="6"/>
  <c r="N26" i="6"/>
  <c r="N25" i="6"/>
  <c r="N24" i="6"/>
  <c r="N23" i="6"/>
  <c r="N22" i="6"/>
  <c r="N21" i="6"/>
  <c r="N20" i="6"/>
  <c r="N19" i="6"/>
  <c r="N18" i="6"/>
  <c r="AF55" i="51" l="1"/>
  <c r="V34" i="8"/>
  <c r="V33" i="8"/>
  <c r="V32" i="8"/>
  <c r="V31" i="8"/>
  <c r="V30" i="8"/>
  <c r="V29" i="8"/>
  <c r="V28" i="8"/>
  <c r="V27" i="8"/>
  <c r="V26" i="8"/>
  <c r="V25" i="8"/>
  <c r="V24" i="8"/>
  <c r="V23" i="8"/>
  <c r="V22" i="8"/>
  <c r="V21" i="8"/>
  <c r="V20" i="8"/>
  <c r="V19" i="8"/>
  <c r="N31" i="4"/>
  <c r="N30" i="4"/>
  <c r="N29" i="4"/>
  <c r="O30" i="4" s="1"/>
  <c r="C30" i="4" s="1"/>
  <c r="N28" i="4"/>
  <c r="N27" i="4"/>
  <c r="N26" i="4"/>
  <c r="N25" i="4"/>
  <c r="N24" i="4"/>
  <c r="N23" i="4"/>
  <c r="N22" i="4"/>
  <c r="C22" i="4" s="1"/>
  <c r="G31" i="28"/>
  <c r="F31" i="28"/>
  <c r="G30" i="28"/>
  <c r="F30" i="28"/>
  <c r="G29" i="28"/>
  <c r="F29" i="28"/>
  <c r="G28" i="28"/>
  <c r="F28" i="28"/>
  <c r="G27" i="28"/>
  <c r="F27" i="28"/>
  <c r="G26" i="28"/>
  <c r="F26" i="28"/>
  <c r="H26" i="28" s="1"/>
  <c r="G25" i="28"/>
  <c r="F25" i="28"/>
  <c r="H25" i="28" s="1"/>
  <c r="G24" i="28"/>
  <c r="F24" i="28"/>
  <c r="G23" i="28"/>
  <c r="F23" i="28"/>
  <c r="G22" i="28"/>
  <c r="F22" i="28"/>
  <c r="G21" i="28"/>
  <c r="F21" i="28"/>
  <c r="G20" i="28"/>
  <c r="F20" i="28"/>
  <c r="G19" i="28"/>
  <c r="F19" i="28"/>
  <c r="G18" i="28"/>
  <c r="F18" i="28"/>
  <c r="H18" i="28" s="1"/>
  <c r="G17" i="28"/>
  <c r="F17" i="28"/>
  <c r="G16" i="28"/>
  <c r="F16" i="28"/>
  <c r="G15" i="28"/>
  <c r="F15" i="28"/>
  <c r="G14" i="28"/>
  <c r="F14" i="28"/>
  <c r="G13" i="28"/>
  <c r="F13" i="28"/>
  <c r="G12" i="28"/>
  <c r="F12" i="28"/>
  <c r="H12" i="28" s="1"/>
  <c r="G11" i="28"/>
  <c r="F11" i="28"/>
  <c r="G10" i="28"/>
  <c r="F10" i="28"/>
  <c r="G9" i="28"/>
  <c r="F9" i="28"/>
  <c r="G8" i="28"/>
  <c r="F8" i="28"/>
  <c r="G7" i="28"/>
  <c r="F7" i="28"/>
  <c r="O28" i="4" l="1"/>
  <c r="C28" i="4" s="1"/>
  <c r="O31" i="4"/>
  <c r="C31" i="4" s="1"/>
  <c r="O26" i="4"/>
  <c r="C26" i="4" s="1"/>
  <c r="O29" i="4"/>
  <c r="C29" i="4" s="1"/>
  <c r="H17" i="28"/>
  <c r="H24" i="28"/>
  <c r="H31" i="28"/>
  <c r="D31" i="28" s="1"/>
  <c r="J31" i="28" s="1"/>
  <c r="AF56" i="51"/>
  <c r="N50" i="29"/>
  <c r="O50" i="29" s="1"/>
  <c r="H20" i="28"/>
  <c r="D20" i="28" s="1"/>
  <c r="J20" i="28" s="1"/>
  <c r="H27" i="28"/>
  <c r="H22" i="28"/>
  <c r="D22" i="28" s="1"/>
  <c r="J22" i="28" s="1"/>
  <c r="H14" i="28"/>
  <c r="D14" i="28" s="1"/>
  <c r="J14" i="28" s="1"/>
  <c r="H30" i="28"/>
  <c r="H29" i="28"/>
  <c r="D29" i="28" s="1"/>
  <c r="J29" i="28" s="1"/>
  <c r="H28" i="28"/>
  <c r="D28" i="28" s="1"/>
  <c r="J28" i="28" s="1"/>
  <c r="D27" i="28"/>
  <c r="J27" i="28" s="1"/>
  <c r="D26" i="28"/>
  <c r="J26" i="28" s="1"/>
  <c r="D24" i="28"/>
  <c r="J24" i="28" s="1"/>
  <c r="D25" i="28"/>
  <c r="J25" i="28" s="1"/>
  <c r="H23" i="28"/>
  <c r="D23" i="28" s="1"/>
  <c r="J23" i="28" s="1"/>
  <c r="H21" i="28"/>
  <c r="D21" i="28" s="1"/>
  <c r="J21" i="28" s="1"/>
  <c r="H19" i="28"/>
  <c r="D18" i="28"/>
  <c r="J18" i="28" s="1"/>
  <c r="D17" i="28"/>
  <c r="J17" i="28" s="1"/>
  <c r="H16" i="28"/>
  <c r="D16" i="28" s="1"/>
  <c r="J16" i="28" s="1"/>
  <c r="H15" i="28"/>
  <c r="D15" i="28" s="1"/>
  <c r="J15" i="28" s="1"/>
  <c r="O24" i="4"/>
  <c r="C24" i="4" s="1"/>
  <c r="H10" i="28"/>
  <c r="D10" i="28" s="1"/>
  <c r="J10" i="28" s="1"/>
  <c r="H13" i="28"/>
  <c r="D13" i="28" s="1"/>
  <c r="J13" i="28" s="1"/>
  <c r="H8" i="28"/>
  <c r="D8" i="28" s="1"/>
  <c r="J8" i="28" s="1"/>
  <c r="H9" i="28"/>
  <c r="D9" i="28" s="1"/>
  <c r="H11" i="28"/>
  <c r="D11" i="28" s="1"/>
  <c r="J11" i="28" s="1"/>
  <c r="H7" i="28"/>
  <c r="D7" i="28" s="1"/>
  <c r="J7" i="28" s="1"/>
  <c r="O27" i="4"/>
  <c r="C27" i="4" s="1"/>
  <c r="O25" i="4"/>
  <c r="C25" i="4" s="1"/>
  <c r="O23" i="4"/>
  <c r="C23" i="4" s="1"/>
  <c r="D12" i="28"/>
  <c r="J12" i="28" s="1"/>
  <c r="M59" i="7"/>
  <c r="Q59" i="7" s="1"/>
  <c r="M60" i="7"/>
  <c r="Q60" i="7" s="1"/>
  <c r="M61" i="7"/>
  <c r="R61" i="7" s="1"/>
  <c r="M62" i="7"/>
  <c r="W62" i="7" s="1"/>
  <c r="M63" i="7"/>
  <c r="W63" i="7" s="1"/>
  <c r="M64" i="7"/>
  <c r="N64" i="7" s="1"/>
  <c r="M65" i="7"/>
  <c r="O65" i="7" s="1"/>
  <c r="M66" i="7"/>
  <c r="O66" i="7" s="1"/>
  <c r="M67" i="7"/>
  <c r="P67" i="7" s="1"/>
  <c r="M68" i="7"/>
  <c r="P68" i="7" s="1"/>
  <c r="E26" i="4"/>
  <c r="F26" i="4" s="1"/>
  <c r="D30" i="28" l="1"/>
  <c r="J30" i="28" s="1"/>
  <c r="D19" i="28"/>
  <c r="J19" i="28" s="1"/>
  <c r="J9" i="28"/>
  <c r="P59" i="7"/>
  <c r="P65" i="7"/>
  <c r="N65" i="7"/>
  <c r="O62" i="7"/>
  <c r="Q62" i="7"/>
  <c r="N61" i="7"/>
  <c r="P60" i="7"/>
  <c r="R62" i="7"/>
  <c r="W67" i="7"/>
  <c r="O60" i="7"/>
  <c r="O67" i="7"/>
  <c r="Q67" i="7"/>
  <c r="O59" i="7"/>
  <c r="Q61" i="7"/>
  <c r="N67" i="7"/>
  <c r="P61" i="7"/>
  <c r="R65" i="7"/>
  <c r="R60" i="7"/>
  <c r="R63" i="7"/>
  <c r="W64" i="7"/>
  <c r="N66" i="7"/>
  <c r="O68" i="7"/>
  <c r="N59" i="7"/>
  <c r="N60" i="7"/>
  <c r="O61" i="7"/>
  <c r="P62" i="7"/>
  <c r="Q63" i="7"/>
  <c r="R64" i="7"/>
  <c r="W65" i="7"/>
  <c r="W66" i="7"/>
  <c r="N68" i="7"/>
  <c r="W59" i="7"/>
  <c r="P63" i="7"/>
  <c r="Q64" i="7"/>
  <c r="W60" i="7"/>
  <c r="N62" i="7"/>
  <c r="O63" i="7"/>
  <c r="P64" i="7"/>
  <c r="Q65" i="7"/>
  <c r="R66" i="7"/>
  <c r="R67" i="7"/>
  <c r="W68" i="7"/>
  <c r="R59" i="7"/>
  <c r="N63" i="7"/>
  <c r="R68" i="7"/>
  <c r="W61" i="7"/>
  <c r="O64" i="7"/>
  <c r="Q66" i="7"/>
  <c r="P66" i="7"/>
  <c r="Q68" i="7"/>
  <c r="J28" i="4"/>
  <c r="I26" i="4"/>
  <c r="G26" i="4"/>
  <c r="J26" i="4"/>
  <c r="H26" i="4"/>
  <c r="J32" i="28" l="1"/>
  <c r="J33" i="28" s="1"/>
  <c r="F28" i="4"/>
  <c r="G28" i="4" s="1"/>
  <c r="H28" i="4" s="1"/>
  <c r="I28" i="4" s="1"/>
  <c r="E28" i="4" s="1"/>
  <c r="S65" i="7"/>
  <c r="T65" i="7" s="1"/>
  <c r="U65" i="7" s="1"/>
  <c r="V65" i="7" s="1"/>
  <c r="F38" i="7" s="1"/>
  <c r="S61" i="7"/>
  <c r="T61" i="7" s="1"/>
  <c r="U61" i="7" s="1"/>
  <c r="V61" i="7" s="1"/>
  <c r="F34" i="7" s="1"/>
  <c r="S60" i="7"/>
  <c r="T60" i="7" s="1"/>
  <c r="U60" i="7" s="1"/>
  <c r="V60" i="7" s="1"/>
  <c r="F33" i="7" s="1"/>
  <c r="S62" i="7"/>
  <c r="T62" i="7" s="1"/>
  <c r="U62" i="7" s="1"/>
  <c r="V62" i="7" s="1"/>
  <c r="F35" i="7" s="1"/>
  <c r="S67" i="7"/>
  <c r="T67" i="7" s="1"/>
  <c r="U67" i="7" s="1"/>
  <c r="V67" i="7" s="1"/>
  <c r="F40" i="7" s="1"/>
  <c r="S64" i="7"/>
  <c r="T64" i="7" s="1"/>
  <c r="U64" i="7" s="1"/>
  <c r="V64" i="7" s="1"/>
  <c r="F37" i="7" s="1"/>
  <c r="S66" i="7"/>
  <c r="T66" i="7" s="1"/>
  <c r="U66" i="7" s="1"/>
  <c r="V66" i="7" s="1"/>
  <c r="F39" i="7" s="1"/>
  <c r="S63" i="7"/>
  <c r="T63" i="7" s="1"/>
  <c r="U63" i="7" s="1"/>
  <c r="V63" i="7" s="1"/>
  <c r="F36" i="7" s="1"/>
  <c r="S59" i="7"/>
  <c r="T59" i="7" s="1"/>
  <c r="U59" i="7" s="1"/>
  <c r="V59" i="7" s="1"/>
  <c r="F32" i="7" s="1"/>
  <c r="P32" i="7" s="1"/>
  <c r="S68" i="7"/>
  <c r="T68" i="7" s="1"/>
  <c r="U68" i="7" s="1"/>
  <c r="V68" i="7" s="1"/>
  <c r="F41" i="7" s="1"/>
  <c r="N67" i="29" l="1"/>
  <c r="O67" i="29" s="1"/>
  <c r="O4" i="40"/>
  <c r="O5" i="40" s="1"/>
  <c r="O6" i="40" s="1"/>
  <c r="O7" i="40" s="1"/>
  <c r="O8" i="40" s="1"/>
  <c r="O9" i="40" s="1"/>
  <c r="O10" i="40" s="1"/>
  <c r="O11" i="40" s="1"/>
  <c r="O12" i="40" s="1"/>
  <c r="O13" i="40" s="1"/>
  <c r="O14" i="40" s="1"/>
  <c r="O15" i="40" s="1"/>
  <c r="O16" i="40" s="1"/>
  <c r="O17" i="40" s="1"/>
  <c r="O18" i="40" s="1"/>
  <c r="O19" i="40" s="1"/>
  <c r="O20" i="40" s="1"/>
  <c r="O21" i="40" s="1"/>
  <c r="O22" i="40" s="1"/>
  <c r="O23" i="40" s="1"/>
  <c r="O24" i="40" s="1"/>
  <c r="O25" i="40" s="1"/>
  <c r="O26" i="40" s="1"/>
  <c r="O27" i="40" s="1"/>
  <c r="O28" i="40" s="1"/>
  <c r="O29" i="40" s="1"/>
  <c r="O30" i="40" s="1"/>
  <c r="O31" i="40" s="1"/>
  <c r="O32" i="40" s="1"/>
  <c r="O33" i="40" s="1"/>
  <c r="O34" i="40" s="1"/>
  <c r="O35" i="40" s="1"/>
  <c r="O36" i="40" s="1"/>
  <c r="O37" i="40" s="1"/>
  <c r="O38" i="40" s="1"/>
  <c r="O39" i="40" s="1"/>
  <c r="O40" i="40" s="1"/>
  <c r="O41" i="40" s="1"/>
  <c r="O42" i="40" s="1"/>
  <c r="O43" i="40" s="1"/>
  <c r="O44" i="40" s="1"/>
  <c r="O45" i="40" s="1"/>
  <c r="O46" i="40" s="1"/>
  <c r="O47" i="40" s="1"/>
  <c r="O48" i="40" s="1"/>
  <c r="O49" i="40" s="1"/>
  <c r="O50" i="40" s="1"/>
  <c r="O51" i="40" s="1"/>
  <c r="O52" i="40" s="1"/>
  <c r="O53" i="40" s="1"/>
  <c r="O54" i="40" s="1"/>
  <c r="O55" i="40" s="1"/>
  <c r="O56" i="40" s="1"/>
  <c r="O57" i="40" s="1"/>
  <c r="O58" i="40" s="1"/>
  <c r="O59" i="40" s="1"/>
  <c r="O60" i="40" s="1"/>
  <c r="O61" i="40" s="1"/>
  <c r="O62" i="40" s="1"/>
  <c r="O63" i="40" s="1"/>
  <c r="O64" i="40" s="1"/>
  <c r="O65" i="40" s="1"/>
  <c r="O66" i="40" s="1"/>
  <c r="O67" i="40" s="1"/>
  <c r="O68" i="40" s="1"/>
  <c r="O69" i="40" s="1"/>
  <c r="O70" i="40" s="1"/>
  <c r="O71" i="40" s="1"/>
  <c r="O72" i="40" s="1"/>
  <c r="O73" i="40" s="1"/>
  <c r="O74" i="40" s="1"/>
  <c r="O75" i="40" s="1"/>
  <c r="O76" i="40" s="1"/>
  <c r="O77" i="40" s="1"/>
  <c r="O78" i="40" s="1"/>
  <c r="O79" i="40" s="1"/>
  <c r="O80" i="40" s="1"/>
  <c r="O81" i="40" s="1"/>
  <c r="O82" i="40" s="1"/>
  <c r="O83" i="40" s="1"/>
  <c r="O84" i="40" s="1"/>
  <c r="O85" i="40" s="1"/>
  <c r="O86" i="40" s="1"/>
  <c r="O87" i="40" s="1"/>
  <c r="O88" i="40" s="1"/>
  <c r="O89" i="40" s="1"/>
  <c r="O90" i="40" s="1"/>
  <c r="O91" i="40" s="1"/>
  <c r="O92" i="40" s="1"/>
  <c r="O93" i="40" s="1"/>
  <c r="O94" i="40" s="1"/>
  <c r="O95" i="40" s="1"/>
  <c r="O96" i="40" s="1"/>
  <c r="O97" i="40" s="1"/>
  <c r="O98" i="40" s="1"/>
  <c r="O99" i="40" s="1"/>
  <c r="O100" i="40" s="1"/>
  <c r="O101" i="40" s="1"/>
  <c r="O102" i="40" s="1"/>
  <c r="O103" i="40" s="1"/>
  <c r="O104" i="40" s="1"/>
  <c r="O105" i="40" s="1"/>
  <c r="O106" i="40" s="1"/>
  <c r="O107" i="40" s="1"/>
  <c r="O108" i="40" s="1"/>
  <c r="O109" i="40" s="1"/>
  <c r="O110" i="40" s="1"/>
  <c r="O111" i="40" s="1"/>
  <c r="O112" i="40" s="1"/>
  <c r="O113" i="40" s="1"/>
  <c r="O114" i="40" s="1"/>
  <c r="O115" i="40" s="1"/>
  <c r="O116" i="40" s="1"/>
  <c r="O117" i="40" s="1"/>
  <c r="O118" i="40" s="1"/>
  <c r="O119" i="40" s="1"/>
  <c r="O120" i="40" s="1"/>
  <c r="O121" i="40" s="1"/>
  <c r="O122" i="40" s="1"/>
  <c r="O123" i="40" s="1"/>
  <c r="O124" i="40" s="1"/>
  <c r="O125" i="40" s="1"/>
  <c r="O126" i="40" s="1"/>
  <c r="O127" i="40" s="1"/>
  <c r="O128" i="40" s="1"/>
  <c r="O129" i="40" s="1"/>
  <c r="O130" i="40" s="1"/>
  <c r="O131" i="40" s="1"/>
  <c r="O132" i="40" s="1"/>
  <c r="O133" i="40" s="1"/>
  <c r="O134" i="40" s="1"/>
  <c r="O135" i="40" s="1"/>
  <c r="O136" i="40" s="1"/>
  <c r="O137" i="40" s="1"/>
  <c r="O138" i="40" s="1"/>
  <c r="O139" i="40" s="1"/>
  <c r="O140" i="40" s="1"/>
  <c r="O141" i="40" s="1"/>
  <c r="O142" i="40" s="1"/>
  <c r="O143" i="40" s="1"/>
  <c r="O144" i="40" s="1"/>
  <c r="O145" i="40" s="1"/>
  <c r="O146" i="40" s="1"/>
  <c r="O147" i="40" s="1"/>
  <c r="O148" i="40" s="1"/>
  <c r="O149" i="40" s="1"/>
  <c r="O150" i="40" s="1"/>
  <c r="O151" i="40" s="1"/>
  <c r="O152" i="40" s="1"/>
  <c r="O153" i="40" s="1"/>
  <c r="O154" i="40" s="1"/>
  <c r="O155" i="40" s="1"/>
  <c r="O156" i="40" s="1"/>
  <c r="O157" i="40" s="1"/>
  <c r="O158" i="40" s="1"/>
  <c r="O159" i="40" s="1"/>
  <c r="O160" i="40" s="1"/>
  <c r="O161" i="40" s="1"/>
  <c r="O162" i="40" s="1"/>
  <c r="O163" i="40" s="1"/>
  <c r="O164" i="40" s="1"/>
  <c r="O165" i="40" s="1"/>
  <c r="O166" i="40" s="1"/>
  <c r="O167" i="40" s="1"/>
  <c r="O168" i="40" s="1"/>
  <c r="O169" i="40" s="1"/>
  <c r="O170" i="40" s="1"/>
  <c r="O171" i="40" s="1"/>
  <c r="O172" i="40" s="1"/>
  <c r="O173" i="40" s="1"/>
  <c r="O174" i="40" s="1"/>
  <c r="O175" i="40" s="1"/>
  <c r="O176" i="40" s="1"/>
  <c r="O177" i="40" s="1"/>
  <c r="O178" i="40" s="1"/>
  <c r="O179" i="40" s="1"/>
  <c r="O180" i="40" s="1"/>
  <c r="O181" i="40" s="1"/>
  <c r="O182" i="40" s="1"/>
  <c r="O183" i="40" s="1"/>
  <c r="O184" i="40" s="1"/>
  <c r="O185" i="40" s="1"/>
  <c r="O186" i="40" s="1"/>
  <c r="O187" i="40" s="1"/>
  <c r="O188" i="40" s="1"/>
  <c r="O189" i="40" s="1"/>
  <c r="O190" i="40" s="1"/>
  <c r="O191" i="40" s="1"/>
  <c r="O192" i="40" s="1"/>
  <c r="O193" i="40" s="1"/>
  <c r="O194" i="40" s="1"/>
  <c r="O195" i="40" s="1"/>
  <c r="O196" i="40" s="1"/>
  <c r="O197" i="40" s="1"/>
  <c r="O198" i="40" s="1"/>
  <c r="O199" i="40" s="1"/>
  <c r="O200" i="40" s="1"/>
  <c r="O201" i="40" s="1"/>
  <c r="O202" i="40" s="1"/>
  <c r="O203" i="40" s="1"/>
  <c r="O204" i="40" s="1"/>
  <c r="O205" i="40" s="1"/>
  <c r="O206" i="40" s="1"/>
  <c r="O207" i="40" s="1"/>
  <c r="O208" i="40" s="1"/>
  <c r="O209" i="40" s="1"/>
  <c r="O210" i="40" s="1"/>
  <c r="O211" i="40" s="1"/>
  <c r="O212" i="40" s="1"/>
  <c r="O213" i="40" s="1"/>
  <c r="O214" i="40" s="1"/>
  <c r="O215" i="40" s="1"/>
  <c r="O216" i="40" s="1"/>
  <c r="O217" i="40" s="1"/>
  <c r="O218" i="40" s="1"/>
  <c r="O219" i="40" s="1"/>
  <c r="O220" i="40" s="1"/>
  <c r="O221" i="40" s="1"/>
  <c r="O222" i="40" s="1"/>
  <c r="O223" i="40" s="1"/>
  <c r="O224" i="40" s="1"/>
  <c r="O225" i="40" s="1"/>
  <c r="O226" i="40" s="1"/>
  <c r="O227" i="40" s="1"/>
  <c r="O228" i="40" s="1"/>
  <c r="O229" i="40" s="1"/>
  <c r="O230" i="40" s="1"/>
  <c r="O231" i="40" s="1"/>
  <c r="O232" i="40" s="1"/>
  <c r="O233" i="40" s="1"/>
  <c r="O234" i="40" s="1"/>
  <c r="O235" i="40" s="1"/>
  <c r="O236" i="40" s="1"/>
  <c r="O237" i="40" s="1"/>
  <c r="O238" i="40" s="1"/>
  <c r="O239" i="40" s="1"/>
  <c r="O240" i="40" s="1"/>
  <c r="O241" i="40" s="1"/>
  <c r="O242" i="40" s="1"/>
  <c r="O243" i="40" s="1"/>
  <c r="O244" i="40" s="1"/>
  <c r="O245" i="40" s="1"/>
  <c r="O246" i="40" s="1"/>
  <c r="O247" i="40" s="1"/>
  <c r="O248" i="40" s="1"/>
  <c r="O249" i="40" s="1"/>
  <c r="O250" i="40" s="1"/>
  <c r="O251" i="40" s="1"/>
  <c r="O252" i="40" s="1"/>
  <c r="O253" i="40" s="1"/>
  <c r="O254" i="40" s="1"/>
  <c r="O255" i="40" s="1"/>
  <c r="O256" i="40" s="1"/>
  <c r="O257" i="40" s="1"/>
  <c r="O258" i="40" s="1"/>
  <c r="O259" i="40" s="1"/>
  <c r="O260" i="40" s="1"/>
  <c r="O261" i="40" s="1"/>
  <c r="O262" i="40" s="1"/>
  <c r="O263" i="40" s="1"/>
  <c r="O264" i="40" s="1"/>
  <c r="O265" i="40" s="1"/>
  <c r="O266" i="40" s="1"/>
  <c r="O267" i="40" s="1"/>
  <c r="O268" i="40" s="1"/>
  <c r="O269" i="40" s="1"/>
  <c r="O270" i="40" s="1"/>
  <c r="O271" i="40" s="1"/>
  <c r="O272" i="40" s="1"/>
  <c r="O273" i="40" s="1"/>
  <c r="O274" i="40" s="1"/>
  <c r="O275" i="40" s="1"/>
  <c r="O276" i="40" s="1"/>
  <c r="O277" i="40" s="1"/>
  <c r="O278" i="40" s="1"/>
  <c r="O279" i="40" s="1"/>
  <c r="O280" i="40" s="1"/>
  <c r="O281" i="40" s="1"/>
  <c r="O282" i="40" s="1"/>
  <c r="O283" i="40" s="1"/>
  <c r="O284" i="40" s="1"/>
  <c r="O285" i="40" s="1"/>
  <c r="O286" i="40" s="1"/>
  <c r="O287" i="40" s="1"/>
  <c r="O288" i="40" s="1"/>
  <c r="O289" i="40" s="1"/>
  <c r="O290" i="40" s="1"/>
  <c r="O291" i="40" s="1"/>
  <c r="O292" i="40" s="1"/>
  <c r="O293" i="40" s="1"/>
  <c r="O294" i="40" s="1"/>
  <c r="O295" i="40" s="1"/>
  <c r="O296" i="40" s="1"/>
  <c r="O297" i="40" s="1"/>
  <c r="O298" i="40" s="1"/>
  <c r="O299" i="40" s="1"/>
  <c r="O300" i="40" s="1"/>
  <c r="O301" i="40" s="1"/>
  <c r="O302" i="40" s="1"/>
  <c r="O303" i="40" s="1"/>
  <c r="O304" i="40" s="1"/>
  <c r="O305" i="40" s="1"/>
  <c r="O306" i="40" s="1"/>
  <c r="O307" i="40" s="1"/>
  <c r="O308" i="40" s="1"/>
  <c r="O309" i="40" s="1"/>
  <c r="O310" i="40" s="1"/>
  <c r="O311" i="40" s="1"/>
  <c r="O312" i="40" s="1"/>
  <c r="O313" i="40" s="1"/>
  <c r="O314" i="40" s="1"/>
  <c r="O315" i="40" s="1"/>
  <c r="O316" i="40" s="1"/>
  <c r="O317" i="40" s="1"/>
  <c r="O318" i="40" s="1"/>
  <c r="O319" i="40" s="1"/>
  <c r="O320" i="40" s="1"/>
  <c r="O321" i="40" s="1"/>
  <c r="O322" i="40" s="1"/>
  <c r="O323" i="40" s="1"/>
  <c r="O324" i="40" s="1"/>
  <c r="O325" i="40" s="1"/>
  <c r="O326" i="40" s="1"/>
  <c r="O327" i="40" s="1"/>
  <c r="O328" i="40" s="1"/>
  <c r="O329" i="40" s="1"/>
  <c r="O330" i="40" s="1"/>
  <c r="O331" i="40" s="1"/>
  <c r="O332" i="40" s="1"/>
  <c r="O333" i="40" s="1"/>
  <c r="O334" i="40" s="1"/>
  <c r="O335" i="40" s="1"/>
  <c r="O336" i="40" s="1"/>
  <c r="O337" i="40" s="1"/>
  <c r="O338" i="40" s="1"/>
  <c r="O339" i="40" s="1"/>
  <c r="O340" i="40" s="1"/>
  <c r="O341" i="40" s="1"/>
  <c r="O342" i="40" s="1"/>
  <c r="O343" i="40" s="1"/>
  <c r="O344" i="40" s="1"/>
  <c r="O345" i="40" s="1"/>
  <c r="O346" i="40" s="1"/>
  <c r="O347" i="40" s="1"/>
  <c r="O348" i="40" s="1"/>
  <c r="O349" i="40" s="1"/>
  <c r="O350" i="40" s="1"/>
  <c r="O351" i="40" s="1"/>
  <c r="O352" i="40" s="1"/>
  <c r="O353" i="40" s="1"/>
  <c r="O354" i="40" s="1"/>
  <c r="O355" i="40" s="1"/>
  <c r="O356" i="40" s="1"/>
  <c r="O357" i="40" s="1"/>
  <c r="O358" i="40" s="1"/>
  <c r="O359" i="40" s="1"/>
  <c r="O360" i="40" s="1"/>
  <c r="O361" i="40" s="1"/>
  <c r="O362" i="40" s="1"/>
  <c r="O363" i="40" s="1"/>
  <c r="O364" i="40" s="1"/>
  <c r="O365" i="40" s="1"/>
  <c r="O366" i="40" s="1"/>
  <c r="O367" i="40" s="1"/>
  <c r="O368" i="40" s="1"/>
  <c r="O369" i="40" s="1"/>
  <c r="O370" i="40" s="1"/>
  <c r="O371" i="40" s="1"/>
  <c r="O372" i="40" s="1"/>
  <c r="O373" i="40" s="1"/>
  <c r="O374" i="40" s="1"/>
  <c r="O375" i="40" s="1"/>
  <c r="O376" i="40" s="1"/>
  <c r="O377" i="40" s="1"/>
  <c r="O378" i="40" s="1"/>
  <c r="O379" i="40" s="1"/>
  <c r="O380" i="40" s="1"/>
  <c r="O381" i="40" s="1"/>
  <c r="O382" i="40" s="1"/>
  <c r="O383" i="40" s="1"/>
  <c r="O384" i="40" s="1"/>
  <c r="O385" i="40" s="1"/>
  <c r="O386" i="40" s="1"/>
  <c r="O387" i="40" s="1"/>
  <c r="O388" i="40" s="1"/>
  <c r="O389" i="40" s="1"/>
  <c r="O390" i="40" s="1"/>
  <c r="O391" i="40" s="1"/>
  <c r="O392" i="40" s="1"/>
  <c r="O393" i="40" s="1"/>
  <c r="O394" i="40" s="1"/>
  <c r="O395" i="40" s="1"/>
  <c r="O396" i="40" s="1"/>
  <c r="O397" i="40" s="1"/>
  <c r="O398" i="40" s="1"/>
  <c r="O399" i="40" s="1"/>
  <c r="O400" i="40" s="1"/>
  <c r="O401" i="40" s="1"/>
  <c r="O402" i="40" s="1"/>
  <c r="O403" i="40" s="1"/>
  <c r="O404" i="40" s="1"/>
  <c r="O405" i="40" s="1"/>
  <c r="O406" i="40" s="1"/>
  <c r="O407" i="40" s="1"/>
  <c r="O408" i="40" s="1"/>
  <c r="O409" i="40" s="1"/>
  <c r="O410" i="40" s="1"/>
  <c r="O411" i="40" s="1"/>
  <c r="O412" i="40" s="1"/>
  <c r="O413" i="40" s="1"/>
  <c r="O414" i="40" s="1"/>
  <c r="O415" i="40" s="1"/>
  <c r="O416" i="40" s="1"/>
  <c r="O417" i="40" s="1"/>
  <c r="O418" i="40" s="1"/>
  <c r="O419" i="40" s="1"/>
  <c r="O420" i="40" s="1"/>
  <c r="O421" i="40" s="1"/>
  <c r="O422" i="40" s="1"/>
  <c r="O423" i="40" s="1"/>
  <c r="O424" i="40" s="1"/>
  <c r="O425" i="40" s="1"/>
  <c r="O426" i="40" s="1"/>
  <c r="O427" i="40" s="1"/>
  <c r="O428" i="40" s="1"/>
  <c r="O429" i="40" s="1"/>
  <c r="O430" i="40" s="1"/>
  <c r="O431" i="40" s="1"/>
  <c r="O432" i="40" s="1"/>
  <c r="O433" i="40" s="1"/>
  <c r="O434" i="40" s="1"/>
  <c r="O435" i="40" s="1"/>
  <c r="O436" i="40" s="1"/>
  <c r="O437" i="40" s="1"/>
  <c r="O438" i="40" s="1"/>
  <c r="O439" i="40" s="1"/>
  <c r="O440" i="40" s="1"/>
  <c r="O441" i="40" s="1"/>
  <c r="O442" i="40" s="1"/>
  <c r="O443" i="40" s="1"/>
  <c r="O444" i="40" s="1"/>
  <c r="O445" i="40" s="1"/>
  <c r="O446" i="40" s="1"/>
  <c r="O447" i="40" s="1"/>
  <c r="O448" i="40" s="1"/>
  <c r="O449" i="40" s="1"/>
  <c r="O450" i="40" s="1"/>
  <c r="O451" i="40" s="1"/>
  <c r="O452" i="40" s="1"/>
  <c r="O453" i="40" s="1"/>
  <c r="O454" i="40" s="1"/>
  <c r="O455" i="40" s="1"/>
  <c r="O456" i="40" s="1"/>
  <c r="O457" i="40" s="1"/>
  <c r="O458" i="40" s="1"/>
  <c r="O459" i="40" s="1"/>
  <c r="O460" i="40" s="1"/>
  <c r="O461" i="40" s="1"/>
  <c r="O462" i="40" s="1"/>
  <c r="O463" i="40" s="1"/>
  <c r="O464" i="40" s="1"/>
  <c r="O465" i="40" s="1"/>
  <c r="O466" i="40" s="1"/>
  <c r="O467" i="40" s="1"/>
  <c r="O468" i="40" s="1"/>
  <c r="O469" i="40" s="1"/>
  <c r="O470" i="40" s="1"/>
  <c r="O471" i="40" s="1"/>
  <c r="O472" i="40" s="1"/>
  <c r="O473" i="40" s="1"/>
  <c r="O474" i="40" s="1"/>
  <c r="O475" i="40" s="1"/>
  <c r="O476" i="40" s="1"/>
  <c r="O477" i="40" s="1"/>
  <c r="O478" i="40" s="1"/>
  <c r="O479" i="40" s="1"/>
  <c r="O480" i="40" s="1"/>
  <c r="O481" i="40" s="1"/>
  <c r="O482" i="40" s="1"/>
  <c r="O483" i="40" s="1"/>
  <c r="O484" i="40" s="1"/>
  <c r="O485" i="40" s="1"/>
  <c r="O486" i="40" s="1"/>
  <c r="O487" i="40" s="1"/>
  <c r="O488" i="40" s="1"/>
  <c r="O489" i="40" s="1"/>
  <c r="O490" i="40" s="1"/>
  <c r="O491" i="40" s="1"/>
  <c r="O492" i="40" s="1"/>
  <c r="O493" i="40" s="1"/>
  <c r="O494" i="40" s="1"/>
  <c r="O495" i="40" s="1"/>
  <c r="O496" i="40" s="1"/>
  <c r="O497" i="40" s="1"/>
  <c r="O498" i="40" s="1"/>
  <c r="O499" i="40" s="1"/>
  <c r="O500" i="40" s="1"/>
  <c r="O501" i="40" s="1"/>
  <c r="O502" i="40" s="1"/>
  <c r="O503" i="40" s="1"/>
  <c r="O504" i="40" s="1"/>
  <c r="O505" i="40" s="1"/>
  <c r="O506" i="40" s="1"/>
  <c r="O507" i="40" s="1"/>
  <c r="O508" i="40" s="1"/>
  <c r="O509" i="40" s="1"/>
  <c r="O510" i="40" s="1"/>
  <c r="O511" i="40" s="1"/>
  <c r="O512" i="40" s="1"/>
  <c r="O513" i="40" s="1"/>
  <c r="O514" i="40" s="1"/>
  <c r="O515" i="40" s="1"/>
  <c r="O516" i="40" s="1"/>
  <c r="O517" i="40" s="1"/>
  <c r="O518" i="40" s="1"/>
  <c r="O519" i="40" s="1"/>
  <c r="O520" i="40" s="1"/>
  <c r="O521" i="40" s="1"/>
  <c r="O522" i="40" s="1"/>
  <c r="O523" i="40" s="1"/>
  <c r="O524" i="40" s="1"/>
  <c r="O525" i="40" s="1"/>
  <c r="O526" i="40" s="1"/>
  <c r="O527" i="40" s="1"/>
  <c r="O528" i="40" s="1"/>
  <c r="O529" i="40" s="1"/>
  <c r="O530" i="40" s="1"/>
  <c r="O531" i="40" s="1"/>
  <c r="O532" i="40" s="1"/>
  <c r="O533" i="40" s="1"/>
  <c r="O534" i="40" s="1"/>
  <c r="O535" i="40" s="1"/>
  <c r="O536" i="40" s="1"/>
  <c r="O537" i="40" s="1"/>
  <c r="O538" i="40" s="1"/>
  <c r="O539" i="40" s="1"/>
  <c r="O540" i="40" s="1"/>
  <c r="O541" i="40" s="1"/>
  <c r="O542" i="40" s="1"/>
  <c r="O543" i="40" s="1"/>
  <c r="O544" i="40" s="1"/>
  <c r="O545" i="40" s="1"/>
  <c r="O546" i="40" s="1"/>
  <c r="O547" i="40" s="1"/>
  <c r="O548" i="40" s="1"/>
  <c r="O549" i="40" s="1"/>
  <c r="O550" i="40" s="1"/>
  <c r="O551" i="40" s="1"/>
  <c r="O552" i="40" s="1"/>
  <c r="O553" i="40" s="1"/>
  <c r="O554" i="40" s="1"/>
  <c r="O555" i="40" s="1"/>
  <c r="O556" i="40" s="1"/>
  <c r="O557" i="40" s="1"/>
  <c r="O558" i="40" s="1"/>
  <c r="O559" i="40" s="1"/>
  <c r="O560" i="40" s="1"/>
  <c r="O561" i="40" s="1"/>
  <c r="O562" i="40" s="1"/>
  <c r="O563" i="40" s="1"/>
  <c r="O564" i="40" s="1"/>
  <c r="O565" i="40" s="1"/>
  <c r="O566" i="40" s="1"/>
  <c r="O567" i="40" s="1"/>
  <c r="O568" i="40" s="1"/>
  <c r="O569" i="40" s="1"/>
  <c r="O570" i="40" s="1"/>
  <c r="O571" i="40" s="1"/>
  <c r="O572" i="40" s="1"/>
  <c r="O573" i="40" s="1"/>
  <c r="O574" i="40" s="1"/>
  <c r="O575" i="40" s="1"/>
  <c r="O576" i="40" s="1"/>
  <c r="O577" i="40" s="1"/>
  <c r="O578" i="40" s="1"/>
  <c r="O579" i="40" s="1"/>
  <c r="O580" i="40" s="1"/>
  <c r="O581" i="40" s="1"/>
  <c r="O582" i="40" s="1"/>
  <c r="O583" i="40" s="1"/>
  <c r="O584" i="40" s="1"/>
  <c r="O585" i="40" s="1"/>
  <c r="O586" i="40" s="1"/>
  <c r="O587" i="40" s="1"/>
  <c r="O588" i="40" s="1"/>
  <c r="O589" i="40" s="1"/>
  <c r="O590" i="40" s="1"/>
  <c r="O591" i="40" s="1"/>
  <c r="O592" i="40" s="1"/>
  <c r="O593" i="40" s="1"/>
  <c r="O594" i="40" s="1"/>
  <c r="O595" i="40" s="1"/>
  <c r="O596" i="40" s="1"/>
  <c r="O597" i="40" s="1"/>
  <c r="O598" i="40" s="1"/>
  <c r="O599" i="40" s="1"/>
  <c r="O600" i="40" s="1"/>
  <c r="O601" i="40" s="1"/>
  <c r="O602" i="40" s="1"/>
  <c r="O603" i="40" s="1"/>
  <c r="O604" i="40" s="1"/>
  <c r="O605" i="40" s="1"/>
  <c r="O606" i="40" s="1"/>
  <c r="O607" i="40" s="1"/>
  <c r="O608" i="40" s="1"/>
  <c r="O609" i="40" s="1"/>
  <c r="O610" i="40" s="1"/>
  <c r="O611" i="40" s="1"/>
  <c r="O612" i="40" s="1"/>
  <c r="O613" i="40" s="1"/>
  <c r="O614" i="40" s="1"/>
  <c r="O615" i="40" s="1"/>
  <c r="O616" i="40" s="1"/>
  <c r="O617" i="40" s="1"/>
  <c r="O618" i="40" s="1"/>
  <c r="O619" i="40" s="1"/>
  <c r="O620" i="40" s="1"/>
  <c r="O621" i="40" s="1"/>
  <c r="O622" i="40" s="1"/>
  <c r="O623" i="40" s="1"/>
  <c r="O624" i="40" s="1"/>
  <c r="O625" i="40" s="1"/>
  <c r="O626" i="40" s="1"/>
  <c r="O627" i="40" s="1"/>
  <c r="O628" i="40" s="1"/>
  <c r="O629" i="40" s="1"/>
  <c r="O630" i="40" s="1"/>
  <c r="O631" i="40" s="1"/>
  <c r="O632" i="40" s="1"/>
  <c r="O633" i="40" s="1"/>
  <c r="O634" i="40" s="1"/>
  <c r="O635" i="40" s="1"/>
  <c r="O636" i="40" s="1"/>
  <c r="O637" i="40" s="1"/>
  <c r="O638" i="40" s="1"/>
  <c r="O639" i="40" s="1"/>
  <c r="O640" i="40" s="1"/>
  <c r="O641" i="40" s="1"/>
  <c r="O642" i="40" s="1"/>
  <c r="O643" i="40" s="1"/>
  <c r="O644" i="40" s="1"/>
  <c r="O645" i="40" s="1"/>
  <c r="O646" i="40" s="1"/>
  <c r="O647" i="40" s="1"/>
  <c r="O648" i="40" s="1"/>
  <c r="O649" i="40" s="1"/>
  <c r="O650" i="40" s="1"/>
  <c r="O651" i="40" s="1"/>
  <c r="O652" i="40" s="1"/>
  <c r="O653" i="40" s="1"/>
  <c r="O654" i="40" s="1"/>
  <c r="O655" i="40" s="1"/>
  <c r="O656" i="40" s="1"/>
  <c r="O657" i="40" s="1"/>
  <c r="O658" i="40" s="1"/>
  <c r="O659" i="40" s="1"/>
  <c r="O660" i="40" s="1"/>
  <c r="O661" i="40" s="1"/>
  <c r="O662" i="40" s="1"/>
  <c r="O663" i="40" s="1"/>
  <c r="O664" i="40" s="1"/>
  <c r="O665" i="40" s="1"/>
  <c r="O666" i="40" s="1"/>
  <c r="O667" i="40" s="1"/>
  <c r="O668" i="40" s="1"/>
  <c r="O669" i="40" s="1"/>
  <c r="O670" i="40" s="1"/>
  <c r="O671" i="40" s="1"/>
  <c r="O672" i="40" s="1"/>
  <c r="O673" i="40" s="1"/>
  <c r="O674" i="40" s="1"/>
  <c r="O675" i="40" s="1"/>
  <c r="O676" i="40" s="1"/>
  <c r="O677" i="40" s="1"/>
  <c r="O678" i="40" s="1"/>
  <c r="O679" i="40" s="1"/>
  <c r="O680" i="40" s="1"/>
  <c r="O681" i="40" s="1"/>
  <c r="O682" i="40" s="1"/>
  <c r="O683" i="40" s="1"/>
  <c r="O684" i="40" s="1"/>
  <c r="O685" i="40" s="1"/>
  <c r="O686" i="40" s="1"/>
  <c r="O687" i="40" s="1"/>
  <c r="O688" i="40" s="1"/>
  <c r="O689" i="40" s="1"/>
  <c r="O690" i="40" s="1"/>
  <c r="O691" i="40" s="1"/>
  <c r="O692" i="40" s="1"/>
  <c r="O693" i="40" s="1"/>
  <c r="O694" i="40" s="1"/>
  <c r="O695" i="40" s="1"/>
  <c r="O696" i="40" s="1"/>
  <c r="O697" i="40" s="1"/>
  <c r="O698" i="40" s="1"/>
  <c r="O699" i="40" s="1"/>
  <c r="O700" i="40" s="1"/>
  <c r="O701" i="40" s="1"/>
  <c r="O702" i="40" s="1"/>
  <c r="O703" i="40" s="1"/>
  <c r="O704" i="40" s="1"/>
  <c r="O705" i="40" s="1"/>
  <c r="O706" i="40" s="1"/>
  <c r="O707" i="40" s="1"/>
  <c r="O708" i="40" s="1"/>
  <c r="O709" i="40" s="1"/>
  <c r="O710" i="40" s="1"/>
  <c r="O711" i="40" s="1"/>
  <c r="O712" i="40" s="1"/>
  <c r="O713" i="40" s="1"/>
  <c r="O714" i="40" s="1"/>
  <c r="O715" i="40" s="1"/>
  <c r="O716" i="40" s="1"/>
  <c r="O717" i="40" s="1"/>
  <c r="O718" i="40" s="1"/>
  <c r="O719" i="40" s="1"/>
  <c r="O720" i="40" s="1"/>
  <c r="O721" i="40" s="1"/>
  <c r="O722" i="40" s="1"/>
  <c r="O723" i="40" s="1"/>
  <c r="O724" i="40" s="1"/>
  <c r="O725" i="40" s="1"/>
  <c r="O726" i="40" s="1"/>
  <c r="O727" i="40" s="1"/>
  <c r="O728" i="40" s="1"/>
  <c r="O729" i="40" s="1"/>
  <c r="O730" i="40" s="1"/>
  <c r="O731" i="40" s="1"/>
  <c r="O732" i="40" s="1"/>
  <c r="O733" i="40" s="1"/>
  <c r="O734" i="40" s="1"/>
  <c r="O735" i="40" s="1"/>
  <c r="O736" i="40" s="1"/>
  <c r="O737" i="40" s="1"/>
  <c r="O738" i="40" s="1"/>
  <c r="O739" i="40" s="1"/>
  <c r="O740" i="40" s="1"/>
  <c r="O741" i="40" s="1"/>
  <c r="O742" i="40" s="1"/>
  <c r="O743" i="40" s="1"/>
  <c r="O744" i="40" s="1"/>
  <c r="O745" i="40" s="1"/>
  <c r="O746" i="40" s="1"/>
  <c r="O747" i="40" s="1"/>
  <c r="O748" i="40" s="1"/>
  <c r="O749" i="40" s="1"/>
  <c r="O750" i="40" s="1"/>
  <c r="O751" i="40" s="1"/>
  <c r="O752" i="40" s="1"/>
  <c r="O753" i="40" s="1"/>
  <c r="O754" i="40" s="1"/>
  <c r="O755" i="40" s="1"/>
  <c r="O756" i="40" s="1"/>
  <c r="O757" i="40" s="1"/>
  <c r="O758" i="40" s="1"/>
  <c r="O759" i="40" s="1"/>
  <c r="O760" i="40" s="1"/>
  <c r="O761" i="40" s="1"/>
  <c r="O762" i="40" s="1"/>
  <c r="O763" i="40" s="1"/>
  <c r="O764" i="40" s="1"/>
  <c r="O765" i="40" s="1"/>
  <c r="O766" i="40" s="1"/>
  <c r="O767" i="40" s="1"/>
  <c r="O768" i="40" s="1"/>
  <c r="O769" i="40" s="1"/>
  <c r="O770" i="40" s="1"/>
  <c r="O771" i="40" s="1"/>
  <c r="O772" i="40" s="1"/>
  <c r="O773" i="40" s="1"/>
  <c r="O774" i="40" s="1"/>
  <c r="O775" i="40" s="1"/>
  <c r="O776" i="40" s="1"/>
  <c r="O777" i="40" s="1"/>
  <c r="O778" i="40" s="1"/>
  <c r="O779" i="40" s="1"/>
  <c r="O780" i="40" s="1"/>
  <c r="O781" i="40" s="1"/>
  <c r="O782" i="40" s="1"/>
  <c r="O783" i="40" s="1"/>
  <c r="O784" i="40" s="1"/>
  <c r="O785" i="40" s="1"/>
  <c r="O786" i="40" s="1"/>
  <c r="O787" i="40" s="1"/>
  <c r="O788" i="40" s="1"/>
  <c r="O789" i="40" s="1"/>
  <c r="O790" i="40" s="1"/>
  <c r="O791" i="40" s="1"/>
  <c r="O792" i="40" s="1"/>
  <c r="O793" i="40" s="1"/>
  <c r="O794" i="40" s="1"/>
  <c r="O795" i="40" s="1"/>
  <c r="O796" i="40" s="1"/>
  <c r="O797" i="40" s="1"/>
  <c r="O798" i="40" s="1"/>
  <c r="O799" i="40" s="1"/>
  <c r="O800" i="40" s="1"/>
  <c r="O801" i="40" s="1"/>
  <c r="O802" i="40" s="1"/>
  <c r="O803" i="40" s="1"/>
  <c r="O804" i="40" s="1"/>
  <c r="O805" i="40" s="1"/>
  <c r="O806" i="40" s="1"/>
  <c r="O807" i="40" s="1"/>
  <c r="O808" i="40" s="1"/>
  <c r="O809" i="40" s="1"/>
  <c r="O810" i="40" s="1"/>
  <c r="O811" i="40" s="1"/>
  <c r="O812" i="40" s="1"/>
  <c r="O813" i="40" s="1"/>
  <c r="O814" i="40" s="1"/>
  <c r="O815" i="40" s="1"/>
  <c r="O816" i="40" s="1"/>
  <c r="O817" i="40" s="1"/>
  <c r="O818" i="40" s="1"/>
  <c r="O819" i="40" s="1"/>
  <c r="O820" i="40" s="1"/>
  <c r="O821" i="40" s="1"/>
  <c r="O822" i="40" s="1"/>
  <c r="O823" i="40" s="1"/>
  <c r="O824" i="40" s="1"/>
  <c r="O825" i="40" s="1"/>
  <c r="O826" i="40" s="1"/>
  <c r="O827" i="40" s="1"/>
  <c r="O828" i="40" s="1"/>
  <c r="O829" i="40" s="1"/>
  <c r="O830" i="40" s="1"/>
  <c r="O831" i="40" s="1"/>
  <c r="O832" i="40" s="1"/>
  <c r="O833" i="40" s="1"/>
  <c r="O834" i="40" s="1"/>
  <c r="O835" i="40" s="1"/>
  <c r="O836" i="40" s="1"/>
  <c r="O837" i="40" s="1"/>
  <c r="O838" i="40" s="1"/>
  <c r="O839" i="40" s="1"/>
  <c r="O840" i="40" s="1"/>
  <c r="O841" i="40" s="1"/>
  <c r="O842" i="40" s="1"/>
  <c r="O843" i="40" s="1"/>
  <c r="O844" i="40" s="1"/>
  <c r="O845" i="40" s="1"/>
  <c r="O846" i="40" s="1"/>
  <c r="O847" i="40" s="1"/>
  <c r="O848" i="40" s="1"/>
  <c r="O849" i="40" s="1"/>
  <c r="O850" i="40" s="1"/>
  <c r="O851" i="40" s="1"/>
  <c r="O852" i="40" s="1"/>
  <c r="O853" i="40" s="1"/>
  <c r="O854" i="40" s="1"/>
  <c r="O855" i="40" s="1"/>
  <c r="O856" i="40" s="1"/>
  <c r="O857" i="40" s="1"/>
  <c r="O858" i="40" s="1"/>
  <c r="O859" i="40" s="1"/>
  <c r="O860" i="40" s="1"/>
  <c r="O861" i="40" s="1"/>
  <c r="O862" i="40" s="1"/>
  <c r="O863" i="40" s="1"/>
  <c r="O864" i="40" s="1"/>
  <c r="O865" i="40" s="1"/>
  <c r="O866" i="40" s="1"/>
  <c r="O867" i="40" s="1"/>
  <c r="O868" i="40" s="1"/>
  <c r="O869" i="40" s="1"/>
  <c r="O870" i="40" s="1"/>
  <c r="O871" i="40" s="1"/>
  <c r="O872" i="40" s="1"/>
  <c r="O873" i="40" s="1"/>
  <c r="O874" i="40" s="1"/>
  <c r="O875" i="40" s="1"/>
  <c r="O876" i="40" s="1"/>
  <c r="O877" i="40" s="1"/>
  <c r="O878" i="40" s="1"/>
  <c r="O879" i="40" s="1"/>
  <c r="O880" i="40" s="1"/>
  <c r="O881" i="40" s="1"/>
  <c r="O882" i="40" s="1"/>
  <c r="O883" i="40" s="1"/>
  <c r="O884" i="40" s="1"/>
  <c r="O885" i="40" s="1"/>
  <c r="O886" i="40" s="1"/>
  <c r="O887" i="40" s="1"/>
  <c r="O888" i="40" s="1"/>
  <c r="O889" i="40" s="1"/>
  <c r="O890" i="40" s="1"/>
  <c r="O891" i="40" s="1"/>
  <c r="O892" i="40" s="1"/>
  <c r="O893" i="40" s="1"/>
  <c r="O894" i="40" s="1"/>
  <c r="O895" i="40" s="1"/>
  <c r="O896" i="40" s="1"/>
  <c r="O897" i="40" s="1"/>
  <c r="O898" i="40" s="1"/>
  <c r="O899" i="40" s="1"/>
  <c r="O900" i="40" s="1"/>
  <c r="O901" i="40" s="1"/>
  <c r="O902" i="40" s="1"/>
  <c r="O903" i="40" s="1"/>
  <c r="O904" i="40" s="1"/>
  <c r="O905" i="40" s="1"/>
  <c r="O906" i="40" s="1"/>
  <c r="O907" i="40" s="1"/>
  <c r="O908" i="40" s="1"/>
  <c r="O909" i="40" s="1"/>
  <c r="O910" i="40" s="1"/>
  <c r="O911" i="40" s="1"/>
  <c r="O912" i="40" s="1"/>
  <c r="O913" i="40" s="1"/>
  <c r="O914" i="40" s="1"/>
  <c r="O915" i="40" s="1"/>
  <c r="O916" i="40" s="1"/>
  <c r="O917" i="40" s="1"/>
  <c r="O918" i="40" s="1"/>
  <c r="O919" i="40" s="1"/>
  <c r="O920" i="40" s="1"/>
  <c r="O921" i="40" s="1"/>
  <c r="O922" i="40" s="1"/>
  <c r="O923" i="40" s="1"/>
  <c r="O924" i="40" s="1"/>
  <c r="O925" i="40" s="1"/>
  <c r="O926" i="40" s="1"/>
  <c r="O927" i="40" s="1"/>
  <c r="O928" i="40" s="1"/>
  <c r="O929" i="40" s="1"/>
  <c r="O930" i="40" s="1"/>
  <c r="O931" i="40" s="1"/>
  <c r="O932" i="40" s="1"/>
  <c r="O933" i="40" s="1"/>
  <c r="O934" i="40" s="1"/>
  <c r="O935" i="40" s="1"/>
  <c r="O936" i="40" s="1"/>
  <c r="O937" i="40" s="1"/>
  <c r="O938" i="40" s="1"/>
  <c r="O939" i="40" s="1"/>
  <c r="O940" i="40" s="1"/>
  <c r="O941" i="40" s="1"/>
  <c r="O942" i="40" s="1"/>
  <c r="O943" i="40" s="1"/>
  <c r="O944" i="40" s="1"/>
  <c r="O945" i="40" s="1"/>
  <c r="O946" i="40" s="1"/>
  <c r="O947" i="40" s="1"/>
  <c r="O948" i="40" s="1"/>
  <c r="O949" i="40" s="1"/>
  <c r="O950" i="40" s="1"/>
  <c r="O951" i="40" s="1"/>
  <c r="O952" i="40" s="1"/>
  <c r="O953" i="40" s="1"/>
  <c r="O954" i="40" s="1"/>
  <c r="O955" i="40" s="1"/>
  <c r="O956" i="40" s="1"/>
  <c r="O957" i="40" s="1"/>
  <c r="O958" i="40" s="1"/>
  <c r="O959" i="40" s="1"/>
  <c r="O960" i="40" s="1"/>
  <c r="O961" i="40" s="1"/>
  <c r="O962" i="40" s="1"/>
  <c r="O963" i="40" s="1"/>
  <c r="O964" i="40" s="1"/>
  <c r="O965" i="40" s="1"/>
  <c r="O966" i="40" s="1"/>
  <c r="O967" i="40" s="1"/>
  <c r="O968" i="40" s="1"/>
  <c r="O969" i="40" s="1"/>
  <c r="O970" i="40" s="1"/>
  <c r="O971" i="40" s="1"/>
  <c r="O972" i="40" s="1"/>
  <c r="O973" i="40" s="1"/>
  <c r="O974" i="40" s="1"/>
  <c r="O975" i="40" s="1"/>
  <c r="O976" i="40" s="1"/>
  <c r="O977" i="40" s="1"/>
  <c r="O978" i="40" s="1"/>
  <c r="O979" i="40" s="1"/>
  <c r="O980" i="40" s="1"/>
  <c r="O981" i="40" s="1"/>
  <c r="O982" i="40" s="1"/>
  <c r="O983" i="40" s="1"/>
  <c r="O984" i="40" s="1"/>
  <c r="O985" i="40" s="1"/>
  <c r="O986" i="40" s="1"/>
  <c r="O987" i="40" s="1"/>
  <c r="O988" i="40" s="1"/>
  <c r="O989" i="40" s="1"/>
  <c r="O990" i="40" s="1"/>
  <c r="O991" i="40" s="1"/>
  <c r="O992" i="40" s="1"/>
  <c r="O993" i="40" s="1"/>
  <c r="O994" i="40" s="1"/>
  <c r="O995" i="40" s="1"/>
  <c r="O996" i="40" s="1"/>
  <c r="O997" i="40" s="1"/>
  <c r="O998" i="40" s="1"/>
  <c r="O999" i="40" s="1"/>
  <c r="O1000" i="40" s="1"/>
  <c r="O1001" i="40" s="1"/>
  <c r="O1002" i="40" s="1"/>
  <c r="O1003" i="40" s="1"/>
  <c r="O1004" i="40" s="1"/>
  <c r="O1005" i="40" s="1"/>
  <c r="O1006" i="40" s="1"/>
  <c r="O1007" i="40" s="1"/>
  <c r="O1008" i="40" s="1"/>
  <c r="O1009" i="40" s="1"/>
  <c r="O1010" i="40" s="1"/>
  <c r="O1011" i="40" s="1"/>
  <c r="O1012" i="40" s="1"/>
  <c r="O1013" i="40" s="1"/>
  <c r="O1014" i="40" s="1"/>
  <c r="O1015" i="40" s="1"/>
  <c r="O1016" i="40" s="1"/>
  <c r="O1017" i="40" s="1"/>
  <c r="O1018" i="40" s="1"/>
  <c r="O1019" i="40" s="1"/>
  <c r="O1020" i="40" s="1"/>
  <c r="O1021" i="40" s="1"/>
  <c r="O1022" i="40" s="1"/>
  <c r="O1023" i="40" s="1"/>
  <c r="O1024" i="40" s="1"/>
  <c r="O1025" i="40" s="1"/>
  <c r="O1026" i="40" s="1"/>
  <c r="O1027" i="40" s="1"/>
  <c r="O1028" i="40" s="1"/>
  <c r="O1029" i="40" s="1"/>
  <c r="O1030" i="40" s="1"/>
  <c r="O1031" i="40" s="1"/>
  <c r="O1032" i="40" s="1"/>
  <c r="O1033" i="40" s="1"/>
  <c r="O1034" i="40" s="1"/>
  <c r="O1035" i="40" s="1"/>
  <c r="O1036" i="40" s="1"/>
  <c r="O1037" i="40" s="1"/>
  <c r="O1038" i="40" s="1"/>
  <c r="O1039" i="40" s="1"/>
  <c r="O1040" i="40" s="1"/>
  <c r="O1041" i="40" s="1"/>
  <c r="O1042" i="40" s="1"/>
  <c r="O1043" i="40" s="1"/>
  <c r="O1044" i="40" s="1"/>
  <c r="O1045" i="40" s="1"/>
  <c r="O1046" i="40" s="1"/>
  <c r="O1047" i="40" s="1"/>
  <c r="O1048" i="40" s="1"/>
  <c r="O1049" i="40" s="1"/>
  <c r="O1050" i="40" s="1"/>
  <c r="O1051" i="40" s="1"/>
  <c r="O1052" i="40" s="1"/>
  <c r="O1053" i="40" s="1"/>
  <c r="O1054" i="40" s="1"/>
  <c r="O1055" i="40" s="1"/>
  <c r="O1056" i="40" s="1"/>
  <c r="O1057" i="40" s="1"/>
  <c r="M962" i="50"/>
  <c r="B962" i="50" s="1"/>
  <c r="L962" i="50"/>
  <c r="I962" i="50"/>
  <c r="H962" i="50"/>
  <c r="M961" i="50"/>
  <c r="B961" i="50" s="1"/>
  <c r="L961" i="50"/>
  <c r="I961" i="50"/>
  <c r="H961" i="50"/>
  <c r="M960" i="50"/>
  <c r="B960" i="50" s="1"/>
  <c r="L960" i="50"/>
  <c r="I960" i="50"/>
  <c r="H960" i="50"/>
  <c r="M959" i="50"/>
  <c r="B959" i="50" s="1"/>
  <c r="L959" i="50"/>
  <c r="I959" i="50"/>
  <c r="H959" i="50"/>
  <c r="M958" i="50"/>
  <c r="B958" i="50" s="1"/>
  <c r="L958" i="50"/>
  <c r="I958" i="50"/>
  <c r="H958" i="50"/>
  <c r="M957" i="50"/>
  <c r="B957" i="50" s="1"/>
  <c r="L957" i="50"/>
  <c r="I957" i="50"/>
  <c r="H957" i="50"/>
  <c r="M956" i="50"/>
  <c r="B956" i="50" s="1"/>
  <c r="L956" i="50"/>
  <c r="I956" i="50"/>
  <c r="H956" i="50"/>
  <c r="M955" i="50"/>
  <c r="B955" i="50" s="1"/>
  <c r="L955" i="50"/>
  <c r="I955" i="50"/>
  <c r="H955" i="50"/>
  <c r="M954" i="50"/>
  <c r="B954" i="50" s="1"/>
  <c r="L954" i="50"/>
  <c r="I954" i="50"/>
  <c r="H954" i="50"/>
  <c r="M953" i="50"/>
  <c r="B953" i="50" s="1"/>
  <c r="L953" i="50"/>
  <c r="I953" i="50"/>
  <c r="H953" i="50"/>
  <c r="M952" i="50"/>
  <c r="B952" i="50" s="1"/>
  <c r="L952" i="50"/>
  <c r="I952" i="50"/>
  <c r="H952" i="50"/>
  <c r="M951" i="50"/>
  <c r="B951" i="50" s="1"/>
  <c r="L951" i="50"/>
  <c r="I951" i="50"/>
  <c r="H951" i="50"/>
  <c r="M950" i="50"/>
  <c r="B950" i="50" s="1"/>
  <c r="L950" i="50"/>
  <c r="I950" i="50"/>
  <c r="H950" i="50"/>
  <c r="M949" i="50"/>
  <c r="B949" i="50" s="1"/>
  <c r="L949" i="50"/>
  <c r="I949" i="50"/>
  <c r="H949" i="50"/>
  <c r="M948" i="50"/>
  <c r="B948" i="50" s="1"/>
  <c r="L948" i="50"/>
  <c r="I948" i="50"/>
  <c r="H948" i="50"/>
  <c r="M947" i="50"/>
  <c r="B947" i="50" s="1"/>
  <c r="L947" i="50"/>
  <c r="I947" i="50"/>
  <c r="H947" i="50"/>
  <c r="M946" i="50"/>
  <c r="B946" i="50" s="1"/>
  <c r="M945" i="50"/>
  <c r="B945" i="50" s="1"/>
  <c r="M944" i="50"/>
  <c r="B944" i="50" s="1"/>
  <c r="M943" i="50"/>
  <c r="B943" i="50" s="1"/>
  <c r="M942" i="50"/>
  <c r="B942" i="50" s="1"/>
  <c r="M941" i="50"/>
  <c r="B941" i="50" s="1"/>
  <c r="M940" i="50"/>
  <c r="B940" i="50" s="1"/>
  <c r="M939" i="50"/>
  <c r="B939" i="50" s="1"/>
  <c r="M938" i="50"/>
  <c r="B938" i="50" s="1"/>
  <c r="M937" i="50"/>
  <c r="B937" i="50" s="1"/>
  <c r="M936" i="50"/>
  <c r="B936" i="50" s="1"/>
  <c r="M935" i="50"/>
  <c r="B935" i="50" s="1"/>
  <c r="M934" i="50"/>
  <c r="B934" i="50" s="1"/>
  <c r="M933" i="50"/>
  <c r="B933" i="50" s="1"/>
  <c r="M932" i="50"/>
  <c r="B932" i="50" s="1"/>
  <c r="M931" i="50"/>
  <c r="B931" i="50" s="1"/>
  <c r="M930" i="50"/>
  <c r="B930" i="50" s="1"/>
  <c r="M929" i="50"/>
  <c r="B929" i="50" s="1"/>
  <c r="M928" i="50"/>
  <c r="B928" i="50" s="1"/>
  <c r="M927" i="50"/>
  <c r="B927" i="50" s="1"/>
  <c r="M926" i="50"/>
  <c r="B926" i="50" s="1"/>
  <c r="M925" i="50"/>
  <c r="B925" i="50" s="1"/>
  <c r="M924" i="50"/>
  <c r="B924" i="50" s="1"/>
  <c r="M923" i="50"/>
  <c r="B923" i="50" s="1"/>
  <c r="M922" i="50"/>
  <c r="B922" i="50" s="1"/>
  <c r="M921" i="50"/>
  <c r="B921" i="50" s="1"/>
  <c r="M920" i="50"/>
  <c r="B920" i="50" s="1"/>
  <c r="M919" i="50"/>
  <c r="B919" i="50" s="1"/>
  <c r="M918" i="50"/>
  <c r="B918" i="50" s="1"/>
  <c r="M917" i="50"/>
  <c r="B917" i="50" s="1"/>
  <c r="M916" i="50"/>
  <c r="B916" i="50" s="1"/>
  <c r="M915" i="50"/>
  <c r="B915" i="50" s="1"/>
  <c r="J799" i="50"/>
  <c r="L799" i="50" s="1"/>
  <c r="I799" i="50"/>
  <c r="H799" i="50"/>
  <c r="M798" i="50"/>
  <c r="B798" i="50" s="1"/>
  <c r="H798" i="50"/>
  <c r="M797" i="50"/>
  <c r="B797" i="50" s="1"/>
  <c r="H797" i="50"/>
  <c r="M796" i="50"/>
  <c r="B796" i="50" s="1"/>
  <c r="H796" i="50"/>
  <c r="M795" i="50"/>
  <c r="B795" i="50" s="1"/>
  <c r="H795" i="50"/>
  <c r="L794" i="50"/>
  <c r="K794" i="50"/>
  <c r="J794" i="50"/>
  <c r="H794" i="50"/>
  <c r="L793" i="50"/>
  <c r="K793" i="50"/>
  <c r="J793" i="50"/>
  <c r="H793" i="50"/>
  <c r="L792" i="50"/>
  <c r="K792" i="50"/>
  <c r="J792" i="50"/>
  <c r="H792" i="50"/>
  <c r="L791" i="50"/>
  <c r="K791" i="50"/>
  <c r="J791" i="50"/>
  <c r="H791" i="50"/>
  <c r="L790" i="50"/>
  <c r="K790" i="50"/>
  <c r="J790" i="50"/>
  <c r="H790" i="50"/>
  <c r="L789" i="50"/>
  <c r="K789" i="50"/>
  <c r="J789" i="50"/>
  <c r="H789" i="50"/>
  <c r="L788" i="50"/>
  <c r="K788" i="50"/>
  <c r="J788" i="50"/>
  <c r="H788" i="50"/>
  <c r="L787" i="50"/>
  <c r="K787" i="50"/>
  <c r="J787" i="50"/>
  <c r="H787" i="50"/>
  <c r="L786" i="50"/>
  <c r="K786" i="50"/>
  <c r="J786" i="50"/>
  <c r="H786" i="50"/>
  <c r="L785" i="50"/>
  <c r="K785" i="50"/>
  <c r="J785" i="50"/>
  <c r="H785" i="50"/>
  <c r="L784" i="50"/>
  <c r="K784" i="50"/>
  <c r="J784" i="50"/>
  <c r="H784" i="50"/>
  <c r="L783" i="50"/>
  <c r="K783" i="50"/>
  <c r="J783" i="50"/>
  <c r="H783" i="50"/>
  <c r="L782" i="50"/>
  <c r="K782" i="50"/>
  <c r="J782" i="50"/>
  <c r="H782" i="50"/>
  <c r="L781" i="50"/>
  <c r="K781" i="50"/>
  <c r="J781" i="50"/>
  <c r="H781" i="50"/>
  <c r="L780" i="50"/>
  <c r="K780" i="50"/>
  <c r="J780" i="50"/>
  <c r="H780" i="50"/>
  <c r="L779" i="50"/>
  <c r="K779" i="50"/>
  <c r="J779" i="50"/>
  <c r="H779" i="50"/>
  <c r="L778" i="50"/>
  <c r="K778" i="50"/>
  <c r="J778" i="50"/>
  <c r="H778" i="50"/>
  <c r="L777" i="50"/>
  <c r="K777" i="50"/>
  <c r="J777" i="50"/>
  <c r="H777" i="50"/>
  <c r="L776" i="50"/>
  <c r="K776" i="50"/>
  <c r="J776" i="50"/>
  <c r="H776" i="50"/>
  <c r="L775" i="50"/>
  <c r="K775" i="50"/>
  <c r="J775" i="50"/>
  <c r="H775" i="50"/>
  <c r="L774" i="50"/>
  <c r="K774" i="50"/>
  <c r="J774" i="50"/>
  <c r="H774" i="50"/>
  <c r="L773" i="50"/>
  <c r="K773" i="50"/>
  <c r="J773" i="50"/>
  <c r="H773" i="50"/>
  <c r="L772" i="50"/>
  <c r="K772" i="50"/>
  <c r="J772" i="50"/>
  <c r="H772" i="50"/>
  <c r="L771" i="50"/>
  <c r="K771" i="50"/>
  <c r="J771" i="50"/>
  <c r="H771" i="50"/>
  <c r="L770" i="50"/>
  <c r="K770" i="50"/>
  <c r="J770" i="50"/>
  <c r="H770" i="50"/>
  <c r="L769" i="50"/>
  <c r="K769" i="50"/>
  <c r="J769" i="50"/>
  <c r="H769" i="50"/>
  <c r="L768" i="50"/>
  <c r="K768" i="50"/>
  <c r="J768" i="50"/>
  <c r="H768" i="50"/>
  <c r="L767" i="50"/>
  <c r="K767" i="50"/>
  <c r="J767" i="50"/>
  <c r="H767" i="50"/>
  <c r="L766" i="50"/>
  <c r="K766" i="50"/>
  <c r="J766" i="50"/>
  <c r="H766" i="50"/>
  <c r="L765" i="50"/>
  <c r="K765" i="50"/>
  <c r="J765" i="50"/>
  <c r="H765" i="50"/>
  <c r="L764" i="50"/>
  <c r="J764" i="50"/>
  <c r="I764" i="50"/>
  <c r="H764" i="50"/>
  <c r="G764" i="50"/>
  <c r="F764" i="50"/>
  <c r="L763" i="50"/>
  <c r="J763" i="50"/>
  <c r="I763" i="50"/>
  <c r="H763" i="50"/>
  <c r="G763" i="50"/>
  <c r="F763" i="50"/>
  <c r="L762" i="50"/>
  <c r="J762" i="50"/>
  <c r="I762" i="50"/>
  <c r="H762" i="50"/>
  <c r="G762" i="50"/>
  <c r="F762" i="50"/>
  <c r="L761" i="50"/>
  <c r="J761" i="50"/>
  <c r="I761" i="50"/>
  <c r="H761" i="50"/>
  <c r="G761" i="50"/>
  <c r="F761" i="50"/>
  <c r="L760" i="50"/>
  <c r="J760" i="50"/>
  <c r="I760" i="50"/>
  <c r="H760" i="50"/>
  <c r="G760" i="50"/>
  <c r="F760" i="50"/>
  <c r="L759" i="50"/>
  <c r="J759" i="50"/>
  <c r="I759" i="50"/>
  <c r="H759" i="50"/>
  <c r="G759" i="50"/>
  <c r="F759" i="50"/>
  <c r="L758" i="50"/>
  <c r="J758" i="50"/>
  <c r="I758" i="50"/>
  <c r="H758" i="50"/>
  <c r="G758" i="50"/>
  <c r="F758" i="50"/>
  <c r="L757" i="50"/>
  <c r="J757" i="50"/>
  <c r="I757" i="50"/>
  <c r="H757" i="50"/>
  <c r="G757" i="50"/>
  <c r="F757" i="50"/>
  <c r="L756" i="50"/>
  <c r="J756" i="50"/>
  <c r="I756" i="50"/>
  <c r="H756" i="50"/>
  <c r="G756" i="50"/>
  <c r="F756" i="50"/>
  <c r="L755" i="50"/>
  <c r="J755" i="50"/>
  <c r="I755" i="50"/>
  <c r="H755" i="50"/>
  <c r="G755" i="50"/>
  <c r="F755" i="50"/>
  <c r="L754" i="50"/>
  <c r="J754" i="50"/>
  <c r="I754" i="50"/>
  <c r="H754" i="50"/>
  <c r="G754" i="50"/>
  <c r="F754" i="50"/>
  <c r="L753" i="50"/>
  <c r="J753" i="50"/>
  <c r="I753" i="50"/>
  <c r="H753" i="50"/>
  <c r="G753" i="50"/>
  <c r="F753" i="50"/>
  <c r="L752" i="50"/>
  <c r="J752" i="50"/>
  <c r="I752" i="50"/>
  <c r="H752" i="50"/>
  <c r="G752" i="50"/>
  <c r="F752" i="50"/>
  <c r="L751" i="50"/>
  <c r="J751" i="50"/>
  <c r="I751" i="50"/>
  <c r="H751" i="50"/>
  <c r="G751" i="50"/>
  <c r="F751" i="50"/>
  <c r="L750" i="50"/>
  <c r="J750" i="50"/>
  <c r="I750" i="50"/>
  <c r="H750" i="50"/>
  <c r="G750" i="50"/>
  <c r="F750" i="50"/>
  <c r="L749" i="50"/>
  <c r="J749" i="50"/>
  <c r="I749" i="50"/>
  <c r="H749" i="50"/>
  <c r="G749" i="50"/>
  <c r="F749" i="50"/>
  <c r="L748" i="50"/>
  <c r="J748" i="50"/>
  <c r="I748" i="50"/>
  <c r="H748" i="50"/>
  <c r="G748" i="50"/>
  <c r="F748" i="50"/>
  <c r="L747" i="50"/>
  <c r="J747" i="50"/>
  <c r="I747" i="50"/>
  <c r="H747" i="50"/>
  <c r="G747" i="50"/>
  <c r="F747" i="50"/>
  <c r="L746" i="50"/>
  <c r="J746" i="50"/>
  <c r="I746" i="50"/>
  <c r="H746" i="50"/>
  <c r="G746" i="50"/>
  <c r="F746" i="50"/>
  <c r="L745" i="50"/>
  <c r="J745" i="50"/>
  <c r="I745" i="50"/>
  <c r="H745" i="50"/>
  <c r="G745" i="50"/>
  <c r="F745" i="50"/>
  <c r="L744" i="50"/>
  <c r="J744" i="50"/>
  <c r="I744" i="50"/>
  <c r="H744" i="50"/>
  <c r="G744" i="50"/>
  <c r="F744" i="50"/>
  <c r="L743" i="50"/>
  <c r="J743" i="50"/>
  <c r="I743" i="50"/>
  <c r="H743" i="50"/>
  <c r="G743" i="50"/>
  <c r="F743" i="50"/>
  <c r="L742" i="50"/>
  <c r="J742" i="50"/>
  <c r="I742" i="50"/>
  <c r="H742" i="50"/>
  <c r="G742" i="50"/>
  <c r="F742" i="50"/>
  <c r="L741" i="50"/>
  <c r="J741" i="50"/>
  <c r="I741" i="50"/>
  <c r="H741" i="50"/>
  <c r="G741" i="50"/>
  <c r="F741" i="50"/>
  <c r="L740" i="50"/>
  <c r="J740" i="50"/>
  <c r="I740" i="50"/>
  <c r="H740" i="50"/>
  <c r="G740" i="50"/>
  <c r="F740" i="50"/>
  <c r="L739" i="50"/>
  <c r="J739" i="50"/>
  <c r="I739" i="50"/>
  <c r="H739" i="50"/>
  <c r="G739" i="50"/>
  <c r="F739" i="50"/>
  <c r="L738" i="50"/>
  <c r="J738" i="50"/>
  <c r="I738" i="50"/>
  <c r="H738" i="50"/>
  <c r="G738" i="50"/>
  <c r="F738" i="50"/>
  <c r="L737" i="50"/>
  <c r="J737" i="50"/>
  <c r="I737" i="50"/>
  <c r="H737" i="50"/>
  <c r="G737" i="50"/>
  <c r="F737" i="50"/>
  <c r="L736" i="50"/>
  <c r="J736" i="50"/>
  <c r="I736" i="50"/>
  <c r="H736" i="50"/>
  <c r="G736" i="50"/>
  <c r="F736" i="50"/>
  <c r="L735" i="50"/>
  <c r="J735" i="50"/>
  <c r="I735" i="50"/>
  <c r="H735" i="50"/>
  <c r="G735" i="50"/>
  <c r="F735" i="50"/>
  <c r="L734" i="50"/>
  <c r="J734" i="50"/>
  <c r="I734" i="50"/>
  <c r="H734" i="50"/>
  <c r="G734" i="50"/>
  <c r="F734" i="50"/>
  <c r="L733" i="50"/>
  <c r="J733" i="50"/>
  <c r="I733" i="50"/>
  <c r="H733" i="50"/>
  <c r="G733" i="50"/>
  <c r="F733" i="50"/>
  <c r="L732" i="50"/>
  <c r="J732" i="50"/>
  <c r="I732" i="50"/>
  <c r="H732" i="50"/>
  <c r="G732" i="50"/>
  <c r="F732" i="50"/>
  <c r="L731" i="50"/>
  <c r="J731" i="50"/>
  <c r="I731" i="50"/>
  <c r="H731" i="50"/>
  <c r="G731" i="50"/>
  <c r="F731" i="50"/>
  <c r="L730" i="50"/>
  <c r="J730" i="50"/>
  <c r="I730" i="50"/>
  <c r="H730" i="50"/>
  <c r="G730" i="50"/>
  <c r="F730" i="50"/>
  <c r="L729" i="50"/>
  <c r="J729" i="50"/>
  <c r="I729" i="50"/>
  <c r="H729" i="50"/>
  <c r="G729" i="50"/>
  <c r="F729" i="50"/>
  <c r="L728" i="50"/>
  <c r="J728" i="50"/>
  <c r="I728" i="50"/>
  <c r="H728" i="50"/>
  <c r="G728" i="50"/>
  <c r="F728" i="50"/>
  <c r="L727" i="50"/>
  <c r="J727" i="50"/>
  <c r="I727" i="50"/>
  <c r="H727" i="50"/>
  <c r="G727" i="50"/>
  <c r="F727" i="50"/>
  <c r="L726" i="50"/>
  <c r="J726" i="50"/>
  <c r="I726" i="50"/>
  <c r="H726" i="50"/>
  <c r="G726" i="50"/>
  <c r="F726" i="50"/>
  <c r="L725" i="50"/>
  <c r="J725" i="50"/>
  <c r="I725" i="50"/>
  <c r="H725" i="50"/>
  <c r="G725" i="50"/>
  <c r="F725" i="50"/>
  <c r="L724" i="50"/>
  <c r="J724" i="50"/>
  <c r="I724" i="50"/>
  <c r="H724" i="50"/>
  <c r="G724" i="50"/>
  <c r="F724" i="50"/>
  <c r="L723" i="50"/>
  <c r="J723" i="50"/>
  <c r="I723" i="50"/>
  <c r="H723" i="50"/>
  <c r="G723" i="50"/>
  <c r="F723" i="50"/>
  <c r="L722" i="50"/>
  <c r="J722" i="50"/>
  <c r="I722" i="50"/>
  <c r="H722" i="50"/>
  <c r="G722" i="50"/>
  <c r="F722" i="50"/>
  <c r="L721" i="50"/>
  <c r="J721" i="50"/>
  <c r="I721" i="50"/>
  <c r="H721" i="50"/>
  <c r="G721" i="50"/>
  <c r="F721" i="50"/>
  <c r="L720" i="50"/>
  <c r="J720" i="50"/>
  <c r="I720" i="50"/>
  <c r="H720" i="50"/>
  <c r="G720" i="50"/>
  <c r="F720" i="50"/>
  <c r="L719" i="50"/>
  <c r="J719" i="50"/>
  <c r="I719" i="50"/>
  <c r="H719" i="50"/>
  <c r="G719" i="50"/>
  <c r="F719" i="50"/>
  <c r="L718" i="50"/>
  <c r="J718" i="50"/>
  <c r="I718" i="50"/>
  <c r="H718" i="50"/>
  <c r="G718" i="50"/>
  <c r="F718" i="50"/>
  <c r="L717" i="50"/>
  <c r="J717" i="50"/>
  <c r="I717" i="50"/>
  <c r="H717" i="50"/>
  <c r="G717" i="50"/>
  <c r="F717" i="50"/>
  <c r="L716" i="50"/>
  <c r="J716" i="50"/>
  <c r="I716" i="50"/>
  <c r="H716" i="50"/>
  <c r="G716" i="50"/>
  <c r="F716" i="50"/>
  <c r="L715" i="50"/>
  <c r="J715" i="50"/>
  <c r="I715" i="50"/>
  <c r="H715" i="50"/>
  <c r="G715" i="50"/>
  <c r="F715" i="50"/>
  <c r="L714" i="50"/>
  <c r="J714" i="50"/>
  <c r="I714" i="50"/>
  <c r="H714" i="50"/>
  <c r="G714" i="50"/>
  <c r="F714" i="50"/>
  <c r="L713" i="50"/>
  <c r="J713" i="50"/>
  <c r="I713" i="50"/>
  <c r="H713" i="50"/>
  <c r="G713" i="50"/>
  <c r="F713" i="50"/>
  <c r="L712" i="50"/>
  <c r="J712" i="50"/>
  <c r="I712" i="50"/>
  <c r="H712" i="50"/>
  <c r="G712" i="50"/>
  <c r="F712" i="50"/>
  <c r="L711" i="50"/>
  <c r="J711" i="50"/>
  <c r="I711" i="50"/>
  <c r="H711" i="50"/>
  <c r="G711" i="50"/>
  <c r="F711" i="50"/>
  <c r="L710" i="50"/>
  <c r="J710" i="50"/>
  <c r="I710" i="50"/>
  <c r="H710" i="50"/>
  <c r="G710" i="50"/>
  <c r="F710" i="50"/>
  <c r="L709" i="50"/>
  <c r="J709" i="50"/>
  <c r="I709" i="50"/>
  <c r="H709" i="50"/>
  <c r="G709" i="50"/>
  <c r="F709" i="50"/>
  <c r="L708" i="50"/>
  <c r="J708" i="50"/>
  <c r="I708" i="50"/>
  <c r="H708" i="50"/>
  <c r="G708" i="50"/>
  <c r="F708" i="50"/>
  <c r="L707" i="50"/>
  <c r="J707" i="50"/>
  <c r="I707" i="50"/>
  <c r="H707" i="50"/>
  <c r="G707" i="50"/>
  <c r="F707" i="50"/>
  <c r="L706" i="50"/>
  <c r="J706" i="50"/>
  <c r="I706" i="50"/>
  <c r="H706" i="50"/>
  <c r="G706" i="50"/>
  <c r="F706" i="50"/>
  <c r="L705" i="50"/>
  <c r="J705" i="50"/>
  <c r="I705" i="50"/>
  <c r="H705" i="50"/>
  <c r="G705" i="50"/>
  <c r="F705" i="50"/>
  <c r="L704" i="50"/>
  <c r="J704" i="50"/>
  <c r="I704" i="50"/>
  <c r="H704" i="50"/>
  <c r="G704" i="50"/>
  <c r="F704" i="50"/>
  <c r="L703" i="50"/>
  <c r="J703" i="50"/>
  <c r="I703" i="50"/>
  <c r="H703" i="50"/>
  <c r="G703" i="50"/>
  <c r="F703" i="50"/>
  <c r="L702" i="50"/>
  <c r="J702" i="50"/>
  <c r="I702" i="50"/>
  <c r="H702" i="50"/>
  <c r="G702" i="50"/>
  <c r="F702" i="50"/>
  <c r="L701" i="50"/>
  <c r="J701" i="50"/>
  <c r="I701" i="50"/>
  <c r="H701" i="50"/>
  <c r="G701" i="50"/>
  <c r="F701" i="50"/>
  <c r="L700" i="50"/>
  <c r="J700" i="50"/>
  <c r="I700" i="50"/>
  <c r="H700" i="50"/>
  <c r="G700" i="50"/>
  <c r="F700" i="50"/>
  <c r="L699" i="50"/>
  <c r="J699" i="50"/>
  <c r="I699" i="50"/>
  <c r="H699" i="50"/>
  <c r="G699" i="50"/>
  <c r="F699" i="50"/>
  <c r="L698" i="50"/>
  <c r="J698" i="50"/>
  <c r="I698" i="50"/>
  <c r="H698" i="50"/>
  <c r="G698" i="50"/>
  <c r="F698" i="50"/>
  <c r="L697" i="50"/>
  <c r="J697" i="50"/>
  <c r="I697" i="50"/>
  <c r="H697" i="50"/>
  <c r="G697" i="50"/>
  <c r="F697" i="50"/>
  <c r="L696" i="50"/>
  <c r="J696" i="50"/>
  <c r="I696" i="50"/>
  <c r="H696" i="50"/>
  <c r="G696" i="50"/>
  <c r="F696" i="50"/>
  <c r="L695" i="50"/>
  <c r="J695" i="50"/>
  <c r="I695" i="50"/>
  <c r="H695" i="50"/>
  <c r="G695" i="50"/>
  <c r="F695" i="50"/>
  <c r="L694" i="50"/>
  <c r="J694" i="50"/>
  <c r="I694" i="50"/>
  <c r="H694" i="50"/>
  <c r="G694" i="50"/>
  <c r="F694" i="50"/>
  <c r="L693" i="50"/>
  <c r="J693" i="50"/>
  <c r="I693" i="50"/>
  <c r="H693" i="50"/>
  <c r="G693" i="50"/>
  <c r="F693" i="50"/>
  <c r="L692" i="50"/>
  <c r="J692" i="50"/>
  <c r="I692" i="50"/>
  <c r="H692" i="50"/>
  <c r="G692" i="50"/>
  <c r="F692" i="50"/>
  <c r="L691" i="50"/>
  <c r="J691" i="50"/>
  <c r="I691" i="50"/>
  <c r="H691" i="50"/>
  <c r="G691" i="50"/>
  <c r="F691" i="50"/>
  <c r="L690" i="50"/>
  <c r="J690" i="50"/>
  <c r="I690" i="50"/>
  <c r="H690" i="50"/>
  <c r="G690" i="50"/>
  <c r="F690" i="50"/>
  <c r="L689" i="50"/>
  <c r="J689" i="50"/>
  <c r="I689" i="50"/>
  <c r="H689" i="50"/>
  <c r="G689" i="50"/>
  <c r="F689" i="50"/>
  <c r="L688" i="50"/>
  <c r="J688" i="50"/>
  <c r="I688" i="50"/>
  <c r="H688" i="50"/>
  <c r="G688" i="50"/>
  <c r="F688" i="50"/>
  <c r="L687" i="50"/>
  <c r="J687" i="50"/>
  <c r="I687" i="50"/>
  <c r="H687" i="50"/>
  <c r="G687" i="50"/>
  <c r="F687" i="50"/>
  <c r="L686" i="50"/>
  <c r="J686" i="50"/>
  <c r="I686" i="50"/>
  <c r="H686" i="50"/>
  <c r="G686" i="50"/>
  <c r="F686" i="50"/>
  <c r="L685" i="50"/>
  <c r="J685" i="50"/>
  <c r="I685" i="50"/>
  <c r="H685" i="50"/>
  <c r="G685" i="50"/>
  <c r="F685" i="50"/>
  <c r="L634" i="50"/>
  <c r="J634" i="50"/>
  <c r="I634" i="50"/>
  <c r="H634" i="50"/>
  <c r="G634" i="50"/>
  <c r="F634" i="50"/>
  <c r="L633" i="50"/>
  <c r="J633" i="50"/>
  <c r="I633" i="50"/>
  <c r="H633" i="50"/>
  <c r="G633" i="50"/>
  <c r="F633" i="50"/>
  <c r="L632" i="50"/>
  <c r="J632" i="50"/>
  <c r="I632" i="50"/>
  <c r="H632" i="50"/>
  <c r="G632" i="50"/>
  <c r="F632" i="50"/>
  <c r="L631" i="50"/>
  <c r="J631" i="50"/>
  <c r="I631" i="50"/>
  <c r="H631" i="50"/>
  <c r="G631" i="50"/>
  <c r="F631" i="50"/>
  <c r="L630" i="50"/>
  <c r="J630" i="50"/>
  <c r="I630" i="50"/>
  <c r="H630" i="50"/>
  <c r="G630" i="50"/>
  <c r="F630" i="50"/>
  <c r="L629" i="50"/>
  <c r="J629" i="50"/>
  <c r="I629" i="50"/>
  <c r="H629" i="50"/>
  <c r="G629" i="50"/>
  <c r="F629" i="50"/>
  <c r="L628" i="50"/>
  <c r="J628" i="50"/>
  <c r="I628" i="50"/>
  <c r="H628" i="50"/>
  <c r="G628" i="50"/>
  <c r="F628" i="50"/>
  <c r="L627" i="50"/>
  <c r="J627" i="50"/>
  <c r="B627" i="50" s="1"/>
  <c r="C627" i="50" s="1"/>
  <c r="I627" i="50"/>
  <c r="H627" i="50"/>
  <c r="G627" i="50"/>
  <c r="F627" i="50"/>
  <c r="L626" i="50"/>
  <c r="J626" i="50"/>
  <c r="I626" i="50"/>
  <c r="H626" i="50"/>
  <c r="G626" i="50"/>
  <c r="F626" i="50"/>
  <c r="L625" i="50"/>
  <c r="J625" i="50"/>
  <c r="I625" i="50"/>
  <c r="H625" i="50"/>
  <c r="G625" i="50"/>
  <c r="F625" i="50"/>
  <c r="L624" i="50"/>
  <c r="J624" i="50"/>
  <c r="I624" i="50"/>
  <c r="H624" i="50"/>
  <c r="G624" i="50"/>
  <c r="F624" i="50"/>
  <c r="L623" i="50"/>
  <c r="J623" i="50"/>
  <c r="B623" i="50" s="1"/>
  <c r="C623" i="50" s="1"/>
  <c r="I623" i="50"/>
  <c r="H623" i="50"/>
  <c r="G623" i="50"/>
  <c r="F623" i="50"/>
  <c r="L622" i="50"/>
  <c r="J622" i="50"/>
  <c r="I622" i="50"/>
  <c r="H622" i="50"/>
  <c r="G622" i="50"/>
  <c r="F622" i="50"/>
  <c r="L621" i="50"/>
  <c r="J621" i="50"/>
  <c r="I621" i="50"/>
  <c r="H621" i="50"/>
  <c r="G621" i="50"/>
  <c r="F621" i="50"/>
  <c r="L620" i="50"/>
  <c r="J620" i="50"/>
  <c r="I620" i="50"/>
  <c r="H620" i="50"/>
  <c r="G620" i="50"/>
  <c r="F620" i="50"/>
  <c r="L619" i="50"/>
  <c r="J619" i="50"/>
  <c r="B619" i="50" s="1"/>
  <c r="C619" i="50" s="1"/>
  <c r="I619" i="50"/>
  <c r="H619" i="50"/>
  <c r="G619" i="50"/>
  <c r="F619" i="50"/>
  <c r="L618" i="50"/>
  <c r="J618" i="50"/>
  <c r="I618" i="50"/>
  <c r="H618" i="50"/>
  <c r="G618" i="50"/>
  <c r="F618" i="50"/>
  <c r="L617" i="50"/>
  <c r="J617" i="50"/>
  <c r="I617" i="50"/>
  <c r="H617" i="50"/>
  <c r="G617" i="50"/>
  <c r="F617" i="50"/>
  <c r="L616" i="50"/>
  <c r="J616" i="50"/>
  <c r="I616" i="50"/>
  <c r="H616" i="50"/>
  <c r="G616" i="50"/>
  <c r="F616" i="50"/>
  <c r="L615" i="50"/>
  <c r="J615" i="50"/>
  <c r="B615" i="50" s="1"/>
  <c r="C615" i="50" s="1"/>
  <c r="I615" i="50"/>
  <c r="H615" i="50"/>
  <c r="G615" i="50"/>
  <c r="F615" i="50"/>
  <c r="L614" i="50"/>
  <c r="J614" i="50"/>
  <c r="I614" i="50"/>
  <c r="H614" i="50"/>
  <c r="G614" i="50"/>
  <c r="F614" i="50"/>
  <c r="L613" i="50"/>
  <c r="J613" i="50"/>
  <c r="I613" i="50"/>
  <c r="H613" i="50"/>
  <c r="G613" i="50"/>
  <c r="F613" i="50"/>
  <c r="L612" i="50"/>
  <c r="J612" i="50"/>
  <c r="I612" i="50"/>
  <c r="H612" i="50"/>
  <c r="G612" i="50"/>
  <c r="F612" i="50"/>
  <c r="L611" i="50"/>
  <c r="J611" i="50"/>
  <c r="B611" i="50" s="1"/>
  <c r="C611" i="50" s="1"/>
  <c r="I611" i="50"/>
  <c r="H611" i="50"/>
  <c r="G611" i="50"/>
  <c r="F611" i="50"/>
  <c r="L610" i="50"/>
  <c r="J610" i="50"/>
  <c r="I610" i="50"/>
  <c r="H610" i="50"/>
  <c r="G610" i="50"/>
  <c r="F610" i="50"/>
  <c r="L609" i="50"/>
  <c r="J609" i="50"/>
  <c r="I609" i="50"/>
  <c r="H609" i="50"/>
  <c r="G609" i="50"/>
  <c r="F609" i="50"/>
  <c r="L608" i="50"/>
  <c r="J608" i="50"/>
  <c r="I608" i="50"/>
  <c r="H608" i="50"/>
  <c r="G608" i="50"/>
  <c r="F608" i="50"/>
  <c r="L607" i="50"/>
  <c r="J607" i="50"/>
  <c r="B607" i="50" s="1"/>
  <c r="C607" i="50" s="1"/>
  <c r="I607" i="50"/>
  <c r="H607" i="50"/>
  <c r="G607" i="50"/>
  <c r="F607" i="50"/>
  <c r="L606" i="50"/>
  <c r="J606" i="50"/>
  <c r="I606" i="50"/>
  <c r="H606" i="50"/>
  <c r="G606" i="50"/>
  <c r="F606" i="50"/>
  <c r="L605" i="50"/>
  <c r="J605" i="50"/>
  <c r="I605" i="50"/>
  <c r="H605" i="50"/>
  <c r="G605" i="50"/>
  <c r="F605" i="50"/>
  <c r="L604" i="50"/>
  <c r="J604" i="50"/>
  <c r="I604" i="50"/>
  <c r="H604" i="50"/>
  <c r="G604" i="50"/>
  <c r="F604" i="50"/>
  <c r="L603" i="50"/>
  <c r="J603" i="50"/>
  <c r="B603" i="50" s="1"/>
  <c r="C603" i="50" s="1"/>
  <c r="I603" i="50"/>
  <c r="H603" i="50"/>
  <c r="G603" i="50"/>
  <c r="F603" i="50"/>
  <c r="L602" i="50"/>
  <c r="J602" i="50"/>
  <c r="I602" i="50"/>
  <c r="H602" i="50"/>
  <c r="G602" i="50"/>
  <c r="F602" i="50"/>
  <c r="L601" i="50"/>
  <c r="J601" i="50"/>
  <c r="I601" i="50"/>
  <c r="H601" i="50"/>
  <c r="G601" i="50"/>
  <c r="F601" i="50"/>
  <c r="L600" i="50"/>
  <c r="J600" i="50"/>
  <c r="I600" i="50"/>
  <c r="H600" i="50"/>
  <c r="G600" i="50"/>
  <c r="F600" i="50"/>
  <c r="L599" i="50"/>
  <c r="J599" i="50"/>
  <c r="B599" i="50" s="1"/>
  <c r="C599" i="50" s="1"/>
  <c r="I599" i="50"/>
  <c r="H599" i="50"/>
  <c r="G599" i="50"/>
  <c r="F599" i="50"/>
  <c r="L598" i="50"/>
  <c r="J598" i="50"/>
  <c r="I598" i="50"/>
  <c r="H598" i="50"/>
  <c r="G598" i="50"/>
  <c r="F598" i="50"/>
  <c r="L597" i="50"/>
  <c r="J597" i="50"/>
  <c r="I597" i="50"/>
  <c r="H597" i="50"/>
  <c r="G597" i="50"/>
  <c r="F597" i="50"/>
  <c r="L596" i="50"/>
  <c r="J596" i="50"/>
  <c r="I596" i="50"/>
  <c r="H596" i="50"/>
  <c r="G596" i="50"/>
  <c r="F596" i="50"/>
  <c r="L595" i="50"/>
  <c r="J595" i="50"/>
  <c r="I595" i="50"/>
  <c r="H595" i="50"/>
  <c r="G595" i="50"/>
  <c r="F595" i="50"/>
  <c r="L594" i="50"/>
  <c r="J594" i="50"/>
  <c r="I594" i="50"/>
  <c r="H594" i="50"/>
  <c r="G594" i="50"/>
  <c r="F594" i="50"/>
  <c r="L593" i="50"/>
  <c r="J593" i="50"/>
  <c r="I593" i="50"/>
  <c r="H593" i="50"/>
  <c r="G593" i="50"/>
  <c r="F593" i="50"/>
  <c r="L592" i="50"/>
  <c r="J592" i="50"/>
  <c r="I592" i="50"/>
  <c r="H592" i="50"/>
  <c r="G592" i="50"/>
  <c r="F592" i="50"/>
  <c r="L591" i="50"/>
  <c r="J591" i="50"/>
  <c r="I591" i="50"/>
  <c r="H591" i="50"/>
  <c r="G591" i="50"/>
  <c r="F591" i="50"/>
  <c r="L590" i="50"/>
  <c r="J590" i="50"/>
  <c r="I590" i="50"/>
  <c r="H590" i="50"/>
  <c r="G590" i="50"/>
  <c r="F590" i="50"/>
  <c r="L589" i="50"/>
  <c r="J589" i="50"/>
  <c r="I589" i="50"/>
  <c r="H589" i="50"/>
  <c r="G589" i="50"/>
  <c r="F589" i="50"/>
  <c r="L588" i="50"/>
  <c r="J588" i="50"/>
  <c r="I588" i="50"/>
  <c r="H588" i="50"/>
  <c r="G588" i="50"/>
  <c r="F588" i="50"/>
  <c r="L587" i="50"/>
  <c r="J587" i="50"/>
  <c r="I587" i="50"/>
  <c r="H587" i="50"/>
  <c r="G587" i="50"/>
  <c r="F587" i="50"/>
  <c r="L586" i="50"/>
  <c r="J586" i="50"/>
  <c r="I586" i="50"/>
  <c r="H586" i="50"/>
  <c r="G586" i="50"/>
  <c r="F586" i="50"/>
  <c r="L585" i="50"/>
  <c r="J585" i="50"/>
  <c r="I585" i="50"/>
  <c r="H585" i="50"/>
  <c r="G585" i="50"/>
  <c r="F585" i="50"/>
  <c r="L584" i="50"/>
  <c r="J584" i="50"/>
  <c r="I584" i="50"/>
  <c r="H584" i="50"/>
  <c r="G584" i="50"/>
  <c r="F584" i="50"/>
  <c r="L583" i="50"/>
  <c r="J583" i="50"/>
  <c r="B583" i="50" s="1"/>
  <c r="C583" i="50" s="1"/>
  <c r="I583" i="50"/>
  <c r="H583" i="50"/>
  <c r="G583" i="50"/>
  <c r="F583" i="50"/>
  <c r="L582" i="50"/>
  <c r="J582" i="50"/>
  <c r="I582" i="50"/>
  <c r="H582" i="50"/>
  <c r="G582" i="50"/>
  <c r="F582" i="50"/>
  <c r="L581" i="50"/>
  <c r="J581" i="50"/>
  <c r="I581" i="50"/>
  <c r="H581" i="50"/>
  <c r="G581" i="50"/>
  <c r="F581" i="50"/>
  <c r="L580" i="50"/>
  <c r="J580" i="50"/>
  <c r="I580" i="50"/>
  <c r="H580" i="50"/>
  <c r="G580" i="50"/>
  <c r="F580" i="50"/>
  <c r="L579" i="50"/>
  <c r="J579" i="50"/>
  <c r="B579" i="50" s="1"/>
  <c r="C579" i="50" s="1"/>
  <c r="I579" i="50"/>
  <c r="H579" i="50"/>
  <c r="G579" i="50"/>
  <c r="F579" i="50"/>
  <c r="L578" i="50"/>
  <c r="J578" i="50"/>
  <c r="I578" i="50"/>
  <c r="H578" i="50"/>
  <c r="G578" i="50"/>
  <c r="F578" i="50"/>
  <c r="L577" i="50"/>
  <c r="J577" i="50"/>
  <c r="I577" i="50"/>
  <c r="H577" i="50"/>
  <c r="G577" i="50"/>
  <c r="F577" i="50"/>
  <c r="L576" i="50"/>
  <c r="J576" i="50"/>
  <c r="I576" i="50"/>
  <c r="H576" i="50"/>
  <c r="G576" i="50"/>
  <c r="F576" i="50"/>
  <c r="L575" i="50"/>
  <c r="J575" i="50"/>
  <c r="B575" i="50" s="1"/>
  <c r="C575" i="50" s="1"/>
  <c r="I575" i="50"/>
  <c r="H575" i="50"/>
  <c r="G575" i="50"/>
  <c r="F575" i="50"/>
  <c r="L574" i="50"/>
  <c r="J574" i="50"/>
  <c r="I574" i="50"/>
  <c r="H574" i="50"/>
  <c r="G574" i="50"/>
  <c r="F574" i="50"/>
  <c r="L573" i="50"/>
  <c r="J573" i="50"/>
  <c r="I573" i="50"/>
  <c r="H573" i="50"/>
  <c r="G573" i="50"/>
  <c r="F573" i="50"/>
  <c r="L572" i="50"/>
  <c r="J572" i="50"/>
  <c r="I572" i="50"/>
  <c r="H572" i="50"/>
  <c r="G572" i="50"/>
  <c r="F572" i="50"/>
  <c r="L571" i="50"/>
  <c r="J571" i="50"/>
  <c r="B571" i="50" s="1"/>
  <c r="C571" i="50" s="1"/>
  <c r="I571" i="50"/>
  <c r="H571" i="50"/>
  <c r="G571" i="50"/>
  <c r="F571" i="50"/>
  <c r="L570" i="50"/>
  <c r="J570" i="50"/>
  <c r="I570" i="50"/>
  <c r="H570" i="50"/>
  <c r="G570" i="50"/>
  <c r="F570" i="50"/>
  <c r="L569" i="50"/>
  <c r="J569" i="50"/>
  <c r="I569" i="50"/>
  <c r="H569" i="50"/>
  <c r="G569" i="50"/>
  <c r="F569" i="50"/>
  <c r="L568" i="50"/>
  <c r="J568" i="50"/>
  <c r="I568" i="50"/>
  <c r="H568" i="50"/>
  <c r="G568" i="50"/>
  <c r="F568" i="50"/>
  <c r="L567" i="50"/>
  <c r="J567" i="50"/>
  <c r="B567" i="50" s="1"/>
  <c r="C567" i="50" s="1"/>
  <c r="I567" i="50"/>
  <c r="H567" i="50"/>
  <c r="G567" i="50"/>
  <c r="F567" i="50"/>
  <c r="L566" i="50"/>
  <c r="J566" i="50"/>
  <c r="I566" i="50"/>
  <c r="H566" i="50"/>
  <c r="G566" i="50"/>
  <c r="F566" i="50"/>
  <c r="L565" i="50"/>
  <c r="J565" i="50"/>
  <c r="I565" i="50"/>
  <c r="H565" i="50"/>
  <c r="G565" i="50"/>
  <c r="F565" i="50"/>
  <c r="L564" i="50"/>
  <c r="J564" i="50"/>
  <c r="I564" i="50"/>
  <c r="H564" i="50"/>
  <c r="G564" i="50"/>
  <c r="F564" i="50"/>
  <c r="L563" i="50"/>
  <c r="J563" i="50"/>
  <c r="B563" i="50" s="1"/>
  <c r="C563" i="50" s="1"/>
  <c r="I563" i="50"/>
  <c r="H563" i="50"/>
  <c r="G563" i="50"/>
  <c r="F563" i="50"/>
  <c r="L562" i="50"/>
  <c r="J562" i="50"/>
  <c r="I562" i="50"/>
  <c r="H562" i="50"/>
  <c r="G562" i="50"/>
  <c r="F562" i="50"/>
  <c r="L561" i="50"/>
  <c r="J561" i="50"/>
  <c r="I561" i="50"/>
  <c r="H561" i="50"/>
  <c r="G561" i="50"/>
  <c r="F561" i="50"/>
  <c r="L560" i="50"/>
  <c r="J560" i="50"/>
  <c r="I560" i="50"/>
  <c r="H560" i="50"/>
  <c r="G560" i="50"/>
  <c r="F560" i="50"/>
  <c r="L559" i="50"/>
  <c r="J559" i="50"/>
  <c r="B559" i="50" s="1"/>
  <c r="C559" i="50" s="1"/>
  <c r="I559" i="50"/>
  <c r="H559" i="50"/>
  <c r="G559" i="50"/>
  <c r="F559" i="50"/>
  <c r="L558" i="50"/>
  <c r="J558" i="50"/>
  <c r="I558" i="50"/>
  <c r="H558" i="50"/>
  <c r="G558" i="50"/>
  <c r="F558" i="50"/>
  <c r="L557" i="50"/>
  <c r="J557" i="50"/>
  <c r="I557" i="50"/>
  <c r="H557" i="50"/>
  <c r="G557" i="50"/>
  <c r="F557" i="50"/>
  <c r="L556" i="50"/>
  <c r="J556" i="50"/>
  <c r="I556" i="50"/>
  <c r="H556" i="50"/>
  <c r="G556" i="50"/>
  <c r="F556" i="50"/>
  <c r="L555" i="50"/>
  <c r="J555" i="50"/>
  <c r="B555" i="50" s="1"/>
  <c r="C555" i="50" s="1"/>
  <c r="I555" i="50"/>
  <c r="H555" i="50"/>
  <c r="G555" i="50"/>
  <c r="F555" i="50"/>
  <c r="L554" i="50"/>
  <c r="J554" i="50"/>
  <c r="I554" i="50"/>
  <c r="H554" i="50"/>
  <c r="G554" i="50"/>
  <c r="F554" i="50"/>
  <c r="L553" i="50"/>
  <c r="J553" i="50"/>
  <c r="I553" i="50"/>
  <c r="H553" i="50"/>
  <c r="G553" i="50"/>
  <c r="F553" i="50"/>
  <c r="L552" i="50"/>
  <c r="J552" i="50"/>
  <c r="I552" i="50"/>
  <c r="H552" i="50"/>
  <c r="G552" i="50"/>
  <c r="F552" i="50"/>
  <c r="L551" i="50"/>
  <c r="J551" i="50"/>
  <c r="B551" i="50" s="1"/>
  <c r="C551" i="50" s="1"/>
  <c r="I551" i="50"/>
  <c r="H551" i="50"/>
  <c r="G551" i="50"/>
  <c r="F551" i="50"/>
  <c r="L550" i="50"/>
  <c r="J550" i="50"/>
  <c r="I550" i="50"/>
  <c r="H550" i="50"/>
  <c r="G550" i="50"/>
  <c r="F550" i="50"/>
  <c r="L549" i="50"/>
  <c r="J549" i="50"/>
  <c r="I549" i="50"/>
  <c r="H549" i="50"/>
  <c r="G549" i="50"/>
  <c r="F549" i="50"/>
  <c r="L548" i="50"/>
  <c r="J548" i="50"/>
  <c r="I548" i="50"/>
  <c r="H548" i="50"/>
  <c r="G548" i="50"/>
  <c r="F548" i="50"/>
  <c r="L547" i="50"/>
  <c r="J547" i="50"/>
  <c r="B547" i="50" s="1"/>
  <c r="C547" i="50" s="1"/>
  <c r="I547" i="50"/>
  <c r="H547" i="50"/>
  <c r="G547" i="50"/>
  <c r="F547" i="50"/>
  <c r="L546" i="50"/>
  <c r="J546" i="50"/>
  <c r="I546" i="50"/>
  <c r="H546" i="50"/>
  <c r="G546" i="50"/>
  <c r="F546" i="50"/>
  <c r="L545" i="50"/>
  <c r="J545" i="50"/>
  <c r="I545" i="50"/>
  <c r="H545" i="50"/>
  <c r="G545" i="50"/>
  <c r="F545" i="50"/>
  <c r="L544" i="50"/>
  <c r="J544" i="50"/>
  <c r="I544" i="50"/>
  <c r="H544" i="50"/>
  <c r="G544" i="50"/>
  <c r="F544" i="50"/>
  <c r="L543" i="50"/>
  <c r="J543" i="50"/>
  <c r="B543" i="50" s="1"/>
  <c r="C543" i="50" s="1"/>
  <c r="I543" i="50"/>
  <c r="H543" i="50"/>
  <c r="G543" i="50"/>
  <c r="F543" i="50"/>
  <c r="L542" i="50"/>
  <c r="J542" i="50"/>
  <c r="I542" i="50"/>
  <c r="H542" i="50"/>
  <c r="G542" i="50"/>
  <c r="F542" i="50"/>
  <c r="L541" i="50"/>
  <c r="J541" i="50"/>
  <c r="I541" i="50"/>
  <c r="H541" i="50"/>
  <c r="G541" i="50"/>
  <c r="F541" i="50"/>
  <c r="L540" i="50"/>
  <c r="J540" i="50"/>
  <c r="I540" i="50"/>
  <c r="H540" i="50"/>
  <c r="G540" i="50"/>
  <c r="F540" i="50"/>
  <c r="L539" i="50"/>
  <c r="J539" i="50"/>
  <c r="B539" i="50" s="1"/>
  <c r="C539" i="50" s="1"/>
  <c r="I539" i="50"/>
  <c r="H539" i="50"/>
  <c r="G539" i="50"/>
  <c r="F539" i="50"/>
  <c r="L538" i="50"/>
  <c r="J538" i="50"/>
  <c r="I538" i="50"/>
  <c r="H538" i="50"/>
  <c r="G538" i="50"/>
  <c r="F538" i="50"/>
  <c r="L537" i="50"/>
  <c r="J537" i="50"/>
  <c r="I537" i="50"/>
  <c r="H537" i="50"/>
  <c r="G537" i="50"/>
  <c r="F537" i="50"/>
  <c r="L536" i="50"/>
  <c r="J536" i="50"/>
  <c r="I536" i="50"/>
  <c r="H536" i="50"/>
  <c r="G536" i="50"/>
  <c r="F536" i="50"/>
  <c r="L535" i="50"/>
  <c r="J535" i="50"/>
  <c r="B535" i="50" s="1"/>
  <c r="C535" i="50" s="1"/>
  <c r="I535" i="50"/>
  <c r="H535" i="50"/>
  <c r="G535" i="50"/>
  <c r="F535" i="50"/>
  <c r="L534" i="50"/>
  <c r="J534" i="50"/>
  <c r="I534" i="50"/>
  <c r="H534" i="50"/>
  <c r="G534" i="50"/>
  <c r="F534" i="50"/>
  <c r="L533" i="50"/>
  <c r="J533" i="50"/>
  <c r="I533" i="50"/>
  <c r="H533" i="50"/>
  <c r="G533" i="50"/>
  <c r="F533" i="50"/>
  <c r="L532" i="50"/>
  <c r="J532" i="50"/>
  <c r="I532" i="50"/>
  <c r="H532" i="50"/>
  <c r="G532" i="50"/>
  <c r="F532" i="50"/>
  <c r="L531" i="50"/>
  <c r="J531" i="50"/>
  <c r="B531" i="50" s="1"/>
  <c r="C531" i="50" s="1"/>
  <c r="I531" i="50"/>
  <c r="H531" i="50"/>
  <c r="G531" i="50"/>
  <c r="F531" i="50"/>
  <c r="L530" i="50"/>
  <c r="J530" i="50"/>
  <c r="I530" i="50"/>
  <c r="H530" i="50"/>
  <c r="G530" i="50"/>
  <c r="F530" i="50"/>
  <c r="L529" i="50"/>
  <c r="J529" i="50"/>
  <c r="I529" i="50"/>
  <c r="H529" i="50"/>
  <c r="G529" i="50"/>
  <c r="F529" i="50"/>
  <c r="L528" i="50"/>
  <c r="J528" i="50"/>
  <c r="I528" i="50"/>
  <c r="H528" i="50"/>
  <c r="G528" i="50"/>
  <c r="F528" i="50"/>
  <c r="L527" i="50"/>
  <c r="J527" i="50"/>
  <c r="B527" i="50" s="1"/>
  <c r="C527" i="50" s="1"/>
  <c r="I527" i="50"/>
  <c r="H527" i="50"/>
  <c r="G527" i="50"/>
  <c r="F527" i="50"/>
  <c r="L526" i="50"/>
  <c r="J526" i="50"/>
  <c r="I526" i="50"/>
  <c r="H526" i="50"/>
  <c r="G526" i="50"/>
  <c r="F526" i="50"/>
  <c r="L525" i="50"/>
  <c r="J525" i="50"/>
  <c r="I525" i="50"/>
  <c r="H525" i="50"/>
  <c r="G525" i="50"/>
  <c r="F525" i="50"/>
  <c r="L524" i="50"/>
  <c r="J524" i="50"/>
  <c r="I524" i="50"/>
  <c r="H524" i="50"/>
  <c r="G524" i="50"/>
  <c r="F524" i="50"/>
  <c r="L523" i="50"/>
  <c r="J523" i="50"/>
  <c r="B523" i="50" s="1"/>
  <c r="C523" i="50" s="1"/>
  <c r="I523" i="50"/>
  <c r="H523" i="50"/>
  <c r="G523" i="50"/>
  <c r="F523" i="50"/>
  <c r="L522" i="50"/>
  <c r="J522" i="50"/>
  <c r="I522" i="50"/>
  <c r="H522" i="50"/>
  <c r="G522" i="50"/>
  <c r="F522" i="50"/>
  <c r="L521" i="50"/>
  <c r="J521" i="50"/>
  <c r="I521" i="50"/>
  <c r="H521" i="50"/>
  <c r="G521" i="50"/>
  <c r="F521" i="50"/>
  <c r="L520" i="50"/>
  <c r="J520" i="50"/>
  <c r="I520" i="50"/>
  <c r="H520" i="50"/>
  <c r="G520" i="50"/>
  <c r="F520" i="50"/>
  <c r="L519" i="50"/>
  <c r="J519" i="50"/>
  <c r="B519" i="50" s="1"/>
  <c r="C519" i="50" s="1"/>
  <c r="I519" i="50"/>
  <c r="H519" i="50"/>
  <c r="G519" i="50"/>
  <c r="F519" i="50"/>
  <c r="L518" i="50"/>
  <c r="J518" i="50"/>
  <c r="I518" i="50"/>
  <c r="H518" i="50"/>
  <c r="G518" i="50"/>
  <c r="F518" i="50"/>
  <c r="L517" i="50"/>
  <c r="J517" i="50"/>
  <c r="I517" i="50"/>
  <c r="H517" i="50"/>
  <c r="G517" i="50"/>
  <c r="F517" i="50"/>
  <c r="L516" i="50"/>
  <c r="J516" i="50"/>
  <c r="I516" i="50"/>
  <c r="H516" i="50"/>
  <c r="G516" i="50"/>
  <c r="F516" i="50"/>
  <c r="L515" i="50"/>
  <c r="J515" i="50"/>
  <c r="B515" i="50" s="1"/>
  <c r="C515" i="50" s="1"/>
  <c r="I515" i="50"/>
  <c r="H515" i="50"/>
  <c r="G515" i="50"/>
  <c r="F515" i="50"/>
  <c r="L514" i="50"/>
  <c r="J514" i="50"/>
  <c r="I514" i="50"/>
  <c r="H514" i="50"/>
  <c r="G514" i="50"/>
  <c r="F514" i="50"/>
  <c r="L513" i="50"/>
  <c r="J513" i="50"/>
  <c r="I513" i="50"/>
  <c r="H513" i="50"/>
  <c r="G513" i="50"/>
  <c r="F513" i="50"/>
  <c r="L512" i="50"/>
  <c r="J512" i="50"/>
  <c r="I512" i="50"/>
  <c r="H512" i="50"/>
  <c r="G512" i="50"/>
  <c r="F512" i="50"/>
  <c r="L511" i="50"/>
  <c r="J511" i="50"/>
  <c r="B511" i="50" s="1"/>
  <c r="C511" i="50" s="1"/>
  <c r="I511" i="50"/>
  <c r="H511" i="50"/>
  <c r="G511" i="50"/>
  <c r="F511" i="50"/>
  <c r="L510" i="50"/>
  <c r="J510" i="50"/>
  <c r="I510" i="50"/>
  <c r="H510" i="50"/>
  <c r="G510" i="50"/>
  <c r="F510" i="50"/>
  <c r="L509" i="50"/>
  <c r="J509" i="50"/>
  <c r="I509" i="50"/>
  <c r="H509" i="50"/>
  <c r="G509" i="50"/>
  <c r="F509" i="50"/>
  <c r="L508" i="50"/>
  <c r="J508" i="50"/>
  <c r="I508" i="50"/>
  <c r="H508" i="50"/>
  <c r="G508" i="50"/>
  <c r="F508" i="50"/>
  <c r="L507" i="50"/>
  <c r="J507" i="50"/>
  <c r="B507" i="50" s="1"/>
  <c r="C507" i="50" s="1"/>
  <c r="I507" i="50"/>
  <c r="H507" i="50"/>
  <c r="G507" i="50"/>
  <c r="F507" i="50"/>
  <c r="L506" i="50"/>
  <c r="J506" i="50"/>
  <c r="I506" i="50"/>
  <c r="H506" i="50"/>
  <c r="G506" i="50"/>
  <c r="F506" i="50"/>
  <c r="L505" i="50"/>
  <c r="J505" i="50"/>
  <c r="I505" i="50"/>
  <c r="H505" i="50"/>
  <c r="G505" i="50"/>
  <c r="F505" i="50"/>
  <c r="L504" i="50"/>
  <c r="J504" i="50"/>
  <c r="I504" i="50"/>
  <c r="H504" i="50"/>
  <c r="G504" i="50"/>
  <c r="F504" i="50"/>
  <c r="L503" i="50"/>
  <c r="J503" i="50"/>
  <c r="B503" i="50" s="1"/>
  <c r="C503" i="50" s="1"/>
  <c r="I503" i="50"/>
  <c r="H503" i="50"/>
  <c r="G503" i="50"/>
  <c r="F503" i="50"/>
  <c r="L502" i="50"/>
  <c r="J502" i="50"/>
  <c r="I502" i="50"/>
  <c r="H502" i="50"/>
  <c r="G502" i="50"/>
  <c r="F502" i="50"/>
  <c r="L501" i="50"/>
  <c r="J501" i="50"/>
  <c r="I501" i="50"/>
  <c r="H501" i="50"/>
  <c r="G501" i="50"/>
  <c r="F501" i="50"/>
  <c r="L500" i="50"/>
  <c r="J500" i="50"/>
  <c r="I500" i="50"/>
  <c r="H500" i="50"/>
  <c r="G500" i="50"/>
  <c r="F500" i="50"/>
  <c r="L499" i="50"/>
  <c r="J499" i="50"/>
  <c r="B499" i="50" s="1"/>
  <c r="C499" i="50" s="1"/>
  <c r="I499" i="50"/>
  <c r="H499" i="50"/>
  <c r="G499" i="50"/>
  <c r="F499" i="50"/>
  <c r="L498" i="50"/>
  <c r="J498" i="50"/>
  <c r="I498" i="50"/>
  <c r="H498" i="50"/>
  <c r="G498" i="50"/>
  <c r="F498" i="50"/>
  <c r="L497" i="50"/>
  <c r="J497" i="50"/>
  <c r="I497" i="50"/>
  <c r="H497" i="50"/>
  <c r="G497" i="50"/>
  <c r="F497" i="50"/>
  <c r="L496" i="50"/>
  <c r="J496" i="50"/>
  <c r="I496" i="50"/>
  <c r="H496" i="50"/>
  <c r="G496" i="50"/>
  <c r="F496" i="50"/>
  <c r="L495" i="50"/>
  <c r="J495" i="50"/>
  <c r="B495" i="50" s="1"/>
  <c r="C495" i="50" s="1"/>
  <c r="I495" i="50"/>
  <c r="H495" i="50"/>
  <c r="G495" i="50"/>
  <c r="F495" i="50"/>
  <c r="L494" i="50"/>
  <c r="J494" i="50"/>
  <c r="I494" i="50"/>
  <c r="H494" i="50"/>
  <c r="G494" i="50"/>
  <c r="F494" i="50"/>
  <c r="L493" i="50"/>
  <c r="J493" i="50"/>
  <c r="I493" i="50"/>
  <c r="H493" i="50"/>
  <c r="G493" i="50"/>
  <c r="F493" i="50"/>
  <c r="L492" i="50"/>
  <c r="J492" i="50"/>
  <c r="I492" i="50"/>
  <c r="H492" i="50"/>
  <c r="G492" i="50"/>
  <c r="F492" i="50"/>
  <c r="L491" i="50"/>
  <c r="J491" i="50"/>
  <c r="B491" i="50" s="1"/>
  <c r="C491" i="50" s="1"/>
  <c r="I491" i="50"/>
  <c r="H491" i="50"/>
  <c r="G491" i="50"/>
  <c r="F491" i="50"/>
  <c r="L490" i="50"/>
  <c r="J490" i="50"/>
  <c r="I490" i="50"/>
  <c r="H490" i="50"/>
  <c r="G490" i="50"/>
  <c r="F490" i="50"/>
  <c r="L489" i="50"/>
  <c r="J489" i="50"/>
  <c r="I489" i="50"/>
  <c r="H489" i="50"/>
  <c r="G489" i="50"/>
  <c r="F489" i="50"/>
  <c r="L488" i="50"/>
  <c r="J488" i="50"/>
  <c r="I488" i="50"/>
  <c r="H488" i="50"/>
  <c r="G488" i="50"/>
  <c r="F488" i="50"/>
  <c r="L487" i="50"/>
  <c r="J487" i="50"/>
  <c r="I487" i="50"/>
  <c r="H487" i="50"/>
  <c r="G487" i="50"/>
  <c r="F487" i="50"/>
  <c r="L486" i="50"/>
  <c r="J486" i="50"/>
  <c r="I486" i="50"/>
  <c r="H486" i="50"/>
  <c r="G486" i="50"/>
  <c r="F486" i="50"/>
  <c r="L485" i="50"/>
  <c r="J485" i="50"/>
  <c r="I485" i="50"/>
  <c r="H485" i="50"/>
  <c r="G485" i="50"/>
  <c r="F485" i="50"/>
  <c r="M484" i="50"/>
  <c r="B484" i="50" s="1"/>
  <c r="C484" i="50" s="1"/>
  <c r="I484" i="50"/>
  <c r="H484" i="50"/>
  <c r="F484" i="50"/>
  <c r="M483" i="50"/>
  <c r="B483" i="50" s="1"/>
  <c r="C483" i="50" s="1"/>
  <c r="I483" i="50"/>
  <c r="H483" i="50"/>
  <c r="F483" i="50"/>
  <c r="M482" i="50"/>
  <c r="B482" i="50" s="1"/>
  <c r="C482" i="50" s="1"/>
  <c r="I482" i="50"/>
  <c r="H482" i="50"/>
  <c r="F482" i="50"/>
  <c r="M481" i="50"/>
  <c r="B481" i="50" s="1"/>
  <c r="C481" i="50" s="1"/>
  <c r="I481" i="50"/>
  <c r="H481" i="50"/>
  <c r="F481" i="50"/>
  <c r="M480" i="50"/>
  <c r="B480" i="50" s="1"/>
  <c r="C480" i="50" s="1"/>
  <c r="I480" i="50"/>
  <c r="H480" i="50"/>
  <c r="F480" i="50"/>
  <c r="M479" i="50"/>
  <c r="B479" i="50" s="1"/>
  <c r="C479" i="50" s="1"/>
  <c r="I479" i="50"/>
  <c r="H479" i="50"/>
  <c r="F479" i="50"/>
  <c r="M478" i="50"/>
  <c r="B478" i="50" s="1"/>
  <c r="C478" i="50" s="1"/>
  <c r="I478" i="50"/>
  <c r="H478" i="50"/>
  <c r="F478" i="50"/>
  <c r="M477" i="50"/>
  <c r="B477" i="50" s="1"/>
  <c r="C477" i="50" s="1"/>
  <c r="I477" i="50"/>
  <c r="H477" i="50"/>
  <c r="F477" i="50"/>
  <c r="M476" i="50"/>
  <c r="B476" i="50" s="1"/>
  <c r="C476" i="50" s="1"/>
  <c r="I476" i="50"/>
  <c r="H476" i="50"/>
  <c r="F476" i="50"/>
  <c r="M475" i="50"/>
  <c r="B475" i="50" s="1"/>
  <c r="C475" i="50" s="1"/>
  <c r="I475" i="50"/>
  <c r="H475" i="50"/>
  <c r="F475" i="50"/>
  <c r="M474" i="50"/>
  <c r="B474" i="50" s="1"/>
  <c r="C474" i="50" s="1"/>
  <c r="I474" i="50"/>
  <c r="H474" i="50"/>
  <c r="F474" i="50"/>
  <c r="M473" i="50"/>
  <c r="B473" i="50" s="1"/>
  <c r="C473" i="50" s="1"/>
  <c r="I473" i="50"/>
  <c r="H473" i="50"/>
  <c r="F473" i="50"/>
  <c r="M472" i="50"/>
  <c r="B472" i="50" s="1"/>
  <c r="C472" i="50" s="1"/>
  <c r="I472" i="50"/>
  <c r="H472" i="50"/>
  <c r="F472" i="50"/>
  <c r="M471" i="50"/>
  <c r="B471" i="50" s="1"/>
  <c r="C471" i="50" s="1"/>
  <c r="I471" i="50"/>
  <c r="H471" i="50"/>
  <c r="F471" i="50"/>
  <c r="M470" i="50"/>
  <c r="B470" i="50" s="1"/>
  <c r="C470" i="50" s="1"/>
  <c r="I470" i="50"/>
  <c r="H470" i="50"/>
  <c r="F470" i="50"/>
  <c r="M469" i="50"/>
  <c r="B469" i="50" s="1"/>
  <c r="C469" i="50" s="1"/>
  <c r="I469" i="50"/>
  <c r="H469" i="50"/>
  <c r="F469" i="50"/>
  <c r="M468" i="50"/>
  <c r="B468" i="50" s="1"/>
  <c r="C468" i="50" s="1"/>
  <c r="I468" i="50"/>
  <c r="H468" i="50"/>
  <c r="F468" i="50"/>
  <c r="M467" i="50"/>
  <c r="B467" i="50" s="1"/>
  <c r="C467" i="50" s="1"/>
  <c r="I467" i="50"/>
  <c r="H467" i="50"/>
  <c r="F467" i="50"/>
  <c r="M466" i="50"/>
  <c r="B466" i="50" s="1"/>
  <c r="C466" i="50" s="1"/>
  <c r="I466" i="50"/>
  <c r="H466" i="50"/>
  <c r="F466" i="50"/>
  <c r="M465" i="50"/>
  <c r="B465" i="50" s="1"/>
  <c r="C465" i="50" s="1"/>
  <c r="I465" i="50"/>
  <c r="H465" i="50"/>
  <c r="F465" i="50"/>
  <c r="M464" i="50"/>
  <c r="B464" i="50" s="1"/>
  <c r="C464" i="50" s="1"/>
  <c r="I464" i="50"/>
  <c r="H464" i="50"/>
  <c r="F464" i="50"/>
  <c r="M463" i="50"/>
  <c r="B463" i="50" s="1"/>
  <c r="C463" i="50" s="1"/>
  <c r="I463" i="50"/>
  <c r="H463" i="50"/>
  <c r="F463" i="50"/>
  <c r="M462" i="50"/>
  <c r="B462" i="50" s="1"/>
  <c r="C462" i="50" s="1"/>
  <c r="I462" i="50"/>
  <c r="H462" i="50"/>
  <c r="F462" i="50"/>
  <c r="M461" i="50"/>
  <c r="B461" i="50" s="1"/>
  <c r="C461" i="50" s="1"/>
  <c r="I461" i="50"/>
  <c r="H461" i="50"/>
  <c r="F461" i="50"/>
  <c r="M460" i="50"/>
  <c r="B460" i="50" s="1"/>
  <c r="C460" i="50" s="1"/>
  <c r="I460" i="50"/>
  <c r="H460" i="50"/>
  <c r="F460" i="50"/>
  <c r="M459" i="50"/>
  <c r="B459" i="50" s="1"/>
  <c r="C459" i="50" s="1"/>
  <c r="I459" i="50"/>
  <c r="H459" i="50"/>
  <c r="F459" i="50"/>
  <c r="M458" i="50"/>
  <c r="B458" i="50" s="1"/>
  <c r="C458" i="50" s="1"/>
  <c r="I458" i="50"/>
  <c r="H458" i="50"/>
  <c r="F458" i="50"/>
  <c r="M457" i="50"/>
  <c r="B457" i="50" s="1"/>
  <c r="C457" i="50" s="1"/>
  <c r="I457" i="50"/>
  <c r="H457" i="50"/>
  <c r="F457" i="50"/>
  <c r="M456" i="50"/>
  <c r="B456" i="50" s="1"/>
  <c r="C456" i="50" s="1"/>
  <c r="I456" i="50"/>
  <c r="H456" i="50"/>
  <c r="F456" i="50"/>
  <c r="M455" i="50"/>
  <c r="B455" i="50" s="1"/>
  <c r="C455" i="50" s="1"/>
  <c r="I455" i="50"/>
  <c r="H455" i="50"/>
  <c r="F455" i="50"/>
  <c r="M454" i="50"/>
  <c r="B454" i="50" s="1"/>
  <c r="C454" i="50" s="1"/>
  <c r="I454" i="50"/>
  <c r="H454" i="50"/>
  <c r="F454" i="50"/>
  <c r="M453" i="50"/>
  <c r="B453" i="50" s="1"/>
  <c r="C453" i="50" s="1"/>
  <c r="I453" i="50"/>
  <c r="H453" i="50"/>
  <c r="F453" i="50"/>
  <c r="M452" i="50"/>
  <c r="B452" i="50" s="1"/>
  <c r="C452" i="50" s="1"/>
  <c r="I452" i="50"/>
  <c r="H452" i="50"/>
  <c r="F452" i="50"/>
  <c r="M451" i="50"/>
  <c r="B451" i="50" s="1"/>
  <c r="C451" i="50" s="1"/>
  <c r="I451" i="50"/>
  <c r="H451" i="50"/>
  <c r="F451" i="50"/>
  <c r="M450" i="50"/>
  <c r="B450" i="50" s="1"/>
  <c r="C450" i="50" s="1"/>
  <c r="I450" i="50"/>
  <c r="H450" i="50"/>
  <c r="F450" i="50"/>
  <c r="M449" i="50"/>
  <c r="B449" i="50" s="1"/>
  <c r="C449" i="50" s="1"/>
  <c r="I449" i="50"/>
  <c r="H449" i="50"/>
  <c r="F449" i="50"/>
  <c r="M448" i="50"/>
  <c r="B448" i="50" s="1"/>
  <c r="C448" i="50" s="1"/>
  <c r="I448" i="50"/>
  <c r="H448" i="50"/>
  <c r="F448" i="50"/>
  <c r="M447" i="50"/>
  <c r="B447" i="50" s="1"/>
  <c r="C447" i="50" s="1"/>
  <c r="I447" i="50"/>
  <c r="H447" i="50"/>
  <c r="F447" i="50"/>
  <c r="M446" i="50"/>
  <c r="B446" i="50" s="1"/>
  <c r="C446" i="50" s="1"/>
  <c r="I446" i="50"/>
  <c r="H446" i="50"/>
  <c r="F446" i="50"/>
  <c r="M445" i="50"/>
  <c r="B445" i="50" s="1"/>
  <c r="C445" i="50" s="1"/>
  <c r="I445" i="50"/>
  <c r="H445" i="50"/>
  <c r="F445" i="50"/>
  <c r="M444" i="50"/>
  <c r="B444" i="50" s="1"/>
  <c r="C444" i="50" s="1"/>
  <c r="I444" i="50"/>
  <c r="H444" i="50"/>
  <c r="F444" i="50"/>
  <c r="M443" i="50"/>
  <c r="B443" i="50" s="1"/>
  <c r="C443" i="50" s="1"/>
  <c r="I443" i="50"/>
  <c r="H443" i="50"/>
  <c r="F443" i="50"/>
  <c r="M442" i="50"/>
  <c r="B442" i="50" s="1"/>
  <c r="C442" i="50" s="1"/>
  <c r="I442" i="50"/>
  <c r="H442" i="50"/>
  <c r="F442" i="50"/>
  <c r="M441" i="50"/>
  <c r="B441" i="50" s="1"/>
  <c r="C441" i="50" s="1"/>
  <c r="I441" i="50"/>
  <c r="H441" i="50"/>
  <c r="F441" i="50"/>
  <c r="M440" i="50"/>
  <c r="B440" i="50" s="1"/>
  <c r="C440" i="50" s="1"/>
  <c r="I440" i="50"/>
  <c r="H440" i="50"/>
  <c r="F440" i="50"/>
  <c r="M439" i="50"/>
  <c r="B439" i="50" s="1"/>
  <c r="C439" i="50" s="1"/>
  <c r="I439" i="50"/>
  <c r="H439" i="50"/>
  <c r="F439" i="50"/>
  <c r="M438" i="50"/>
  <c r="B438" i="50" s="1"/>
  <c r="C438" i="50" s="1"/>
  <c r="I438" i="50"/>
  <c r="H438" i="50"/>
  <c r="F438" i="50"/>
  <c r="M437" i="50"/>
  <c r="B437" i="50" s="1"/>
  <c r="C437" i="50" s="1"/>
  <c r="I437" i="50"/>
  <c r="H437" i="50"/>
  <c r="F437" i="50"/>
  <c r="M436" i="50"/>
  <c r="B436" i="50" s="1"/>
  <c r="C436" i="50" s="1"/>
  <c r="I436" i="50"/>
  <c r="H436" i="50"/>
  <c r="F436" i="50"/>
  <c r="M435" i="50"/>
  <c r="B435" i="50" s="1"/>
  <c r="C435" i="50" s="1"/>
  <c r="I435" i="50"/>
  <c r="H435" i="50"/>
  <c r="F435" i="50"/>
  <c r="L434" i="50"/>
  <c r="J434" i="50"/>
  <c r="I434" i="50"/>
  <c r="H434" i="50"/>
  <c r="G434" i="50"/>
  <c r="F434" i="50"/>
  <c r="L433" i="50"/>
  <c r="J433" i="50"/>
  <c r="B433" i="50" s="1"/>
  <c r="C433" i="50" s="1"/>
  <c r="I433" i="50"/>
  <c r="H433" i="50"/>
  <c r="G433" i="50"/>
  <c r="F433" i="50"/>
  <c r="L432" i="50"/>
  <c r="J432" i="50"/>
  <c r="I432" i="50"/>
  <c r="H432" i="50"/>
  <c r="G432" i="50"/>
  <c r="F432" i="50"/>
  <c r="L431" i="50"/>
  <c r="J431" i="50"/>
  <c r="I431" i="50"/>
  <c r="H431" i="50"/>
  <c r="G431" i="50"/>
  <c r="F431" i="50"/>
  <c r="L430" i="50"/>
  <c r="J430" i="50"/>
  <c r="I430" i="50"/>
  <c r="H430" i="50"/>
  <c r="G430" i="50"/>
  <c r="F430" i="50"/>
  <c r="L429" i="50"/>
  <c r="J429" i="50"/>
  <c r="B429" i="50" s="1"/>
  <c r="C429" i="50" s="1"/>
  <c r="I429" i="50"/>
  <c r="H429" i="50"/>
  <c r="G429" i="50"/>
  <c r="F429" i="50"/>
  <c r="L428" i="50"/>
  <c r="J428" i="50"/>
  <c r="I428" i="50"/>
  <c r="H428" i="50"/>
  <c r="G428" i="50"/>
  <c r="F428" i="50"/>
  <c r="L427" i="50"/>
  <c r="J427" i="50"/>
  <c r="I427" i="50"/>
  <c r="H427" i="50"/>
  <c r="G427" i="50"/>
  <c r="F427" i="50"/>
  <c r="L426" i="50"/>
  <c r="J426" i="50"/>
  <c r="I426" i="50"/>
  <c r="H426" i="50"/>
  <c r="G426" i="50"/>
  <c r="F426" i="50"/>
  <c r="L425" i="50"/>
  <c r="J425" i="50"/>
  <c r="B425" i="50" s="1"/>
  <c r="C425" i="50" s="1"/>
  <c r="I425" i="50"/>
  <c r="H425" i="50"/>
  <c r="G425" i="50"/>
  <c r="F425" i="50"/>
  <c r="L424" i="50"/>
  <c r="J424" i="50"/>
  <c r="I424" i="50"/>
  <c r="H424" i="50"/>
  <c r="G424" i="50"/>
  <c r="F424" i="50"/>
  <c r="L423" i="50"/>
  <c r="J423" i="50"/>
  <c r="I423" i="50"/>
  <c r="H423" i="50"/>
  <c r="G423" i="50"/>
  <c r="F423" i="50"/>
  <c r="L422" i="50"/>
  <c r="J422" i="50"/>
  <c r="I422" i="50"/>
  <c r="H422" i="50"/>
  <c r="G422" i="50"/>
  <c r="F422" i="50"/>
  <c r="L421" i="50"/>
  <c r="J421" i="50"/>
  <c r="B421" i="50" s="1"/>
  <c r="C421" i="50" s="1"/>
  <c r="I421" i="50"/>
  <c r="H421" i="50"/>
  <c r="G421" i="50"/>
  <c r="F421" i="50"/>
  <c r="L420" i="50"/>
  <c r="J420" i="50"/>
  <c r="I420" i="50"/>
  <c r="H420" i="50"/>
  <c r="G420" i="50"/>
  <c r="F420" i="50"/>
  <c r="L419" i="50"/>
  <c r="J419" i="50"/>
  <c r="I419" i="50"/>
  <c r="H419" i="50"/>
  <c r="G419" i="50"/>
  <c r="F419" i="50"/>
  <c r="L418" i="50"/>
  <c r="J418" i="50"/>
  <c r="I418" i="50"/>
  <c r="H418" i="50"/>
  <c r="G418" i="50"/>
  <c r="F418" i="50"/>
  <c r="L417" i="50"/>
  <c r="J417" i="50"/>
  <c r="B417" i="50" s="1"/>
  <c r="C417" i="50" s="1"/>
  <c r="I417" i="50"/>
  <c r="H417" i="50"/>
  <c r="G417" i="50"/>
  <c r="F417" i="50"/>
  <c r="L416" i="50"/>
  <c r="J416" i="50"/>
  <c r="I416" i="50"/>
  <c r="H416" i="50"/>
  <c r="G416" i="50"/>
  <c r="F416" i="50"/>
  <c r="L415" i="50"/>
  <c r="J415" i="50"/>
  <c r="I415" i="50"/>
  <c r="H415" i="50"/>
  <c r="G415" i="50"/>
  <c r="F415" i="50"/>
  <c r="L414" i="50"/>
  <c r="J414" i="50"/>
  <c r="I414" i="50"/>
  <c r="H414" i="50"/>
  <c r="G414" i="50"/>
  <c r="F414" i="50"/>
  <c r="L413" i="50"/>
  <c r="J413" i="50"/>
  <c r="B413" i="50" s="1"/>
  <c r="C413" i="50" s="1"/>
  <c r="I413" i="50"/>
  <c r="H413" i="50"/>
  <c r="G413" i="50"/>
  <c r="F413" i="50"/>
  <c r="L412" i="50"/>
  <c r="J412" i="50"/>
  <c r="I412" i="50"/>
  <c r="H412" i="50"/>
  <c r="G412" i="50"/>
  <c r="F412" i="50"/>
  <c r="L411" i="50"/>
  <c r="J411" i="50"/>
  <c r="I411" i="50"/>
  <c r="H411" i="50"/>
  <c r="G411" i="50"/>
  <c r="F411" i="50"/>
  <c r="L410" i="50"/>
  <c r="J410" i="50"/>
  <c r="I410" i="50"/>
  <c r="H410" i="50"/>
  <c r="G410" i="50"/>
  <c r="F410" i="50"/>
  <c r="L409" i="50"/>
  <c r="J409" i="50"/>
  <c r="B409" i="50" s="1"/>
  <c r="C409" i="50" s="1"/>
  <c r="I409" i="50"/>
  <c r="H409" i="50"/>
  <c r="G409" i="50"/>
  <c r="F409" i="50"/>
  <c r="L408" i="50"/>
  <c r="J408" i="50"/>
  <c r="I408" i="50"/>
  <c r="H408" i="50"/>
  <c r="G408" i="50"/>
  <c r="F408" i="50"/>
  <c r="L407" i="50"/>
  <c r="J407" i="50"/>
  <c r="I407" i="50"/>
  <c r="H407" i="50"/>
  <c r="G407" i="50"/>
  <c r="F407" i="50"/>
  <c r="L406" i="50"/>
  <c r="J406" i="50"/>
  <c r="I406" i="50"/>
  <c r="H406" i="50"/>
  <c r="G406" i="50"/>
  <c r="F406" i="50"/>
  <c r="L405" i="50"/>
  <c r="J405" i="50"/>
  <c r="B405" i="50" s="1"/>
  <c r="C405" i="50" s="1"/>
  <c r="I405" i="50"/>
  <c r="H405" i="50"/>
  <c r="G405" i="50"/>
  <c r="F405" i="50"/>
  <c r="L404" i="50"/>
  <c r="J404" i="50"/>
  <c r="I404" i="50"/>
  <c r="H404" i="50"/>
  <c r="G404" i="50"/>
  <c r="F404" i="50"/>
  <c r="L403" i="50"/>
  <c r="J403" i="50"/>
  <c r="I403" i="50"/>
  <c r="H403" i="50"/>
  <c r="G403" i="50"/>
  <c r="F403" i="50"/>
  <c r="L402" i="50"/>
  <c r="J402" i="50"/>
  <c r="I402" i="50"/>
  <c r="H402" i="50"/>
  <c r="G402" i="50"/>
  <c r="F402" i="50"/>
  <c r="L401" i="50"/>
  <c r="J401" i="50"/>
  <c r="B401" i="50" s="1"/>
  <c r="C401" i="50" s="1"/>
  <c r="I401" i="50"/>
  <c r="H401" i="50"/>
  <c r="G401" i="50"/>
  <c r="F401" i="50"/>
  <c r="L400" i="50"/>
  <c r="J400" i="50"/>
  <c r="I400" i="50"/>
  <c r="H400" i="50"/>
  <c r="G400" i="50"/>
  <c r="F400" i="50"/>
  <c r="L399" i="50"/>
  <c r="J399" i="50"/>
  <c r="I399" i="50"/>
  <c r="H399" i="50"/>
  <c r="G399" i="50"/>
  <c r="F399" i="50"/>
  <c r="L398" i="50"/>
  <c r="J398" i="50"/>
  <c r="I398" i="50"/>
  <c r="H398" i="50"/>
  <c r="G398" i="50"/>
  <c r="F398" i="50"/>
  <c r="L397" i="50"/>
  <c r="J397" i="50"/>
  <c r="B397" i="50" s="1"/>
  <c r="C397" i="50" s="1"/>
  <c r="I397" i="50"/>
  <c r="H397" i="50"/>
  <c r="G397" i="50"/>
  <c r="F397" i="50"/>
  <c r="L396" i="50"/>
  <c r="J396" i="50"/>
  <c r="I396" i="50"/>
  <c r="H396" i="50"/>
  <c r="G396" i="50"/>
  <c r="F396" i="50"/>
  <c r="L395" i="50"/>
  <c r="J395" i="50"/>
  <c r="I395" i="50"/>
  <c r="H395" i="50"/>
  <c r="G395" i="50"/>
  <c r="F395" i="50"/>
  <c r="L394" i="50"/>
  <c r="J394" i="50"/>
  <c r="I394" i="50"/>
  <c r="H394" i="50"/>
  <c r="G394" i="50"/>
  <c r="F394" i="50"/>
  <c r="L393" i="50"/>
  <c r="J393" i="50"/>
  <c r="B393" i="50" s="1"/>
  <c r="C393" i="50" s="1"/>
  <c r="I393" i="50"/>
  <c r="H393" i="50"/>
  <c r="G393" i="50"/>
  <c r="F393" i="50"/>
  <c r="L392" i="50"/>
  <c r="J392" i="50"/>
  <c r="I392" i="50"/>
  <c r="H392" i="50"/>
  <c r="G392" i="50"/>
  <c r="F392" i="50"/>
  <c r="L391" i="50"/>
  <c r="J391" i="50"/>
  <c r="I391" i="50"/>
  <c r="H391" i="50"/>
  <c r="G391" i="50"/>
  <c r="F391" i="50"/>
  <c r="L390" i="50"/>
  <c r="J390" i="50"/>
  <c r="I390" i="50"/>
  <c r="H390" i="50"/>
  <c r="G390" i="50"/>
  <c r="F390" i="50"/>
  <c r="L389" i="50"/>
  <c r="J389" i="50"/>
  <c r="B389" i="50" s="1"/>
  <c r="C389" i="50" s="1"/>
  <c r="I389" i="50"/>
  <c r="H389" i="50"/>
  <c r="G389" i="50"/>
  <c r="F389" i="50"/>
  <c r="L388" i="50"/>
  <c r="J388" i="50"/>
  <c r="I388" i="50"/>
  <c r="H388" i="50"/>
  <c r="G388" i="50"/>
  <c r="F388" i="50"/>
  <c r="L387" i="50"/>
  <c r="J387" i="50"/>
  <c r="I387" i="50"/>
  <c r="H387" i="50"/>
  <c r="G387" i="50"/>
  <c r="F387" i="50"/>
  <c r="L386" i="50"/>
  <c r="J386" i="50"/>
  <c r="I386" i="50"/>
  <c r="H386" i="50"/>
  <c r="G386" i="50"/>
  <c r="F386" i="50"/>
  <c r="L385" i="50"/>
  <c r="J385" i="50"/>
  <c r="B385" i="50" s="1"/>
  <c r="C385" i="50" s="1"/>
  <c r="I385" i="50"/>
  <c r="H385" i="50"/>
  <c r="G385" i="50"/>
  <c r="F385" i="50"/>
  <c r="L384" i="50"/>
  <c r="J384" i="50"/>
  <c r="I384" i="50"/>
  <c r="H384" i="50"/>
  <c r="G384" i="50"/>
  <c r="F384" i="50"/>
  <c r="L383" i="50"/>
  <c r="J383" i="50"/>
  <c r="I383" i="50"/>
  <c r="H383" i="50"/>
  <c r="G383" i="50"/>
  <c r="F383" i="50"/>
  <c r="L382" i="50"/>
  <c r="J382" i="50"/>
  <c r="I382" i="50"/>
  <c r="H382" i="50"/>
  <c r="G382" i="50"/>
  <c r="F382" i="50"/>
  <c r="L381" i="50"/>
  <c r="J381" i="50"/>
  <c r="B381" i="50" s="1"/>
  <c r="C381" i="50" s="1"/>
  <c r="I381" i="50"/>
  <c r="H381" i="50"/>
  <c r="G381" i="50"/>
  <c r="F381" i="50"/>
  <c r="L380" i="50"/>
  <c r="J380" i="50"/>
  <c r="I380" i="50"/>
  <c r="H380" i="50"/>
  <c r="G380" i="50"/>
  <c r="F380" i="50"/>
  <c r="L379" i="50"/>
  <c r="J379" i="50"/>
  <c r="I379" i="50"/>
  <c r="H379" i="50"/>
  <c r="G379" i="50"/>
  <c r="F379" i="50"/>
  <c r="L378" i="50"/>
  <c r="J378" i="50"/>
  <c r="I378" i="50"/>
  <c r="H378" i="50"/>
  <c r="G378" i="50"/>
  <c r="F378" i="50"/>
  <c r="L377" i="50"/>
  <c r="J377" i="50"/>
  <c r="B377" i="50" s="1"/>
  <c r="C377" i="50" s="1"/>
  <c r="I377" i="50"/>
  <c r="H377" i="50"/>
  <c r="G377" i="50"/>
  <c r="F377" i="50"/>
  <c r="L376" i="50"/>
  <c r="J376" i="50"/>
  <c r="I376" i="50"/>
  <c r="H376" i="50"/>
  <c r="G376" i="50"/>
  <c r="F376" i="50"/>
  <c r="L375" i="50"/>
  <c r="J375" i="50"/>
  <c r="I375" i="50"/>
  <c r="H375" i="50"/>
  <c r="G375" i="50"/>
  <c r="F375" i="50"/>
  <c r="L374" i="50"/>
  <c r="J374" i="50"/>
  <c r="I374" i="50"/>
  <c r="H374" i="50"/>
  <c r="G374" i="50"/>
  <c r="F374" i="50"/>
  <c r="L373" i="50"/>
  <c r="J373" i="50"/>
  <c r="B373" i="50" s="1"/>
  <c r="C373" i="50" s="1"/>
  <c r="I373" i="50"/>
  <c r="H373" i="50"/>
  <c r="G373" i="50"/>
  <c r="F373" i="50"/>
  <c r="L372" i="50"/>
  <c r="J372" i="50"/>
  <c r="I372" i="50"/>
  <c r="H372" i="50"/>
  <c r="G372" i="50"/>
  <c r="F372" i="50"/>
  <c r="L371" i="50"/>
  <c r="J371" i="50"/>
  <c r="I371" i="50"/>
  <c r="H371" i="50"/>
  <c r="G371" i="50"/>
  <c r="F371" i="50"/>
  <c r="L370" i="50"/>
  <c r="J370" i="50"/>
  <c r="I370" i="50"/>
  <c r="H370" i="50"/>
  <c r="G370" i="50"/>
  <c r="F370" i="50"/>
  <c r="L369" i="50"/>
  <c r="J369" i="50"/>
  <c r="B369" i="50" s="1"/>
  <c r="C369" i="50" s="1"/>
  <c r="I369" i="50"/>
  <c r="H369" i="50"/>
  <c r="G369" i="50"/>
  <c r="F369" i="50"/>
  <c r="L368" i="50"/>
  <c r="J368" i="50"/>
  <c r="I368" i="50"/>
  <c r="H368" i="50"/>
  <c r="G368" i="50"/>
  <c r="F368" i="50"/>
  <c r="L367" i="50"/>
  <c r="J367" i="50"/>
  <c r="I367" i="50"/>
  <c r="H367" i="50"/>
  <c r="G367" i="50"/>
  <c r="F367" i="50"/>
  <c r="L366" i="50"/>
  <c r="J366" i="50"/>
  <c r="I366" i="50"/>
  <c r="H366" i="50"/>
  <c r="G366" i="50"/>
  <c r="F366" i="50"/>
  <c r="L365" i="50"/>
  <c r="J365" i="50"/>
  <c r="B365" i="50" s="1"/>
  <c r="C365" i="50" s="1"/>
  <c r="I365" i="50"/>
  <c r="H365" i="50"/>
  <c r="G365" i="50"/>
  <c r="F365" i="50"/>
  <c r="L364" i="50"/>
  <c r="J364" i="50"/>
  <c r="I364" i="50"/>
  <c r="H364" i="50"/>
  <c r="G364" i="50"/>
  <c r="F364" i="50"/>
  <c r="L363" i="50"/>
  <c r="J363" i="50"/>
  <c r="I363" i="50"/>
  <c r="H363" i="50"/>
  <c r="G363" i="50"/>
  <c r="F363" i="50"/>
  <c r="L362" i="50"/>
  <c r="J362" i="50"/>
  <c r="I362" i="50"/>
  <c r="H362" i="50"/>
  <c r="G362" i="50"/>
  <c r="F362" i="50"/>
  <c r="L361" i="50"/>
  <c r="J361" i="50"/>
  <c r="B361" i="50" s="1"/>
  <c r="C361" i="50" s="1"/>
  <c r="I361" i="50"/>
  <c r="H361" i="50"/>
  <c r="G361" i="50"/>
  <c r="F361" i="50"/>
  <c r="L360" i="50"/>
  <c r="J360" i="50"/>
  <c r="I360" i="50"/>
  <c r="H360" i="50"/>
  <c r="G360" i="50"/>
  <c r="F360" i="50"/>
  <c r="L359" i="50"/>
  <c r="J359" i="50"/>
  <c r="I359" i="50"/>
  <c r="H359" i="50"/>
  <c r="G359" i="50"/>
  <c r="F359" i="50"/>
  <c r="L358" i="50"/>
  <c r="J358" i="50"/>
  <c r="B358" i="50" s="1"/>
  <c r="C358" i="50" s="1"/>
  <c r="I358" i="50"/>
  <c r="H358" i="50"/>
  <c r="G358" i="50"/>
  <c r="F358" i="50"/>
  <c r="L357" i="50"/>
  <c r="J357" i="50"/>
  <c r="B357" i="50" s="1"/>
  <c r="C357" i="50" s="1"/>
  <c r="I357" i="50"/>
  <c r="H357" i="50"/>
  <c r="G357" i="50"/>
  <c r="F357" i="50"/>
  <c r="L356" i="50"/>
  <c r="J356" i="50"/>
  <c r="I356" i="50"/>
  <c r="H356" i="50"/>
  <c r="G356" i="50"/>
  <c r="F356" i="50"/>
  <c r="L355" i="50"/>
  <c r="J355" i="50"/>
  <c r="I355" i="50"/>
  <c r="H355" i="50"/>
  <c r="G355" i="50"/>
  <c r="F355" i="50"/>
  <c r="L354" i="50"/>
  <c r="J354" i="50"/>
  <c r="B354" i="50" s="1"/>
  <c r="C354" i="50" s="1"/>
  <c r="I354" i="50"/>
  <c r="H354" i="50"/>
  <c r="G354" i="50"/>
  <c r="F354" i="50"/>
  <c r="L353" i="50"/>
  <c r="J353" i="50"/>
  <c r="B353" i="50" s="1"/>
  <c r="C353" i="50" s="1"/>
  <c r="I353" i="50"/>
  <c r="H353" i="50"/>
  <c r="G353" i="50"/>
  <c r="F353" i="50"/>
  <c r="L352" i="50"/>
  <c r="J352" i="50"/>
  <c r="I352" i="50"/>
  <c r="H352" i="50"/>
  <c r="G352" i="50"/>
  <c r="F352" i="50"/>
  <c r="L351" i="50"/>
  <c r="J351" i="50"/>
  <c r="I351" i="50"/>
  <c r="H351" i="50"/>
  <c r="G351" i="50"/>
  <c r="F351" i="50"/>
  <c r="L350" i="50"/>
  <c r="J350" i="50"/>
  <c r="B350" i="50" s="1"/>
  <c r="C350" i="50" s="1"/>
  <c r="I350" i="50"/>
  <c r="H350" i="50"/>
  <c r="G350" i="50"/>
  <c r="F350" i="50"/>
  <c r="L349" i="50"/>
  <c r="J349" i="50"/>
  <c r="B349" i="50" s="1"/>
  <c r="C349" i="50" s="1"/>
  <c r="I349" i="50"/>
  <c r="H349" i="50"/>
  <c r="G349" i="50"/>
  <c r="F349" i="50"/>
  <c r="L348" i="50"/>
  <c r="J348" i="50"/>
  <c r="I348" i="50"/>
  <c r="H348" i="50"/>
  <c r="G348" i="50"/>
  <c r="F348" i="50"/>
  <c r="L347" i="50"/>
  <c r="J347" i="50"/>
  <c r="I347" i="50"/>
  <c r="H347" i="50"/>
  <c r="G347" i="50"/>
  <c r="F347" i="50"/>
  <c r="L346" i="50"/>
  <c r="J346" i="50"/>
  <c r="B346" i="50" s="1"/>
  <c r="C346" i="50" s="1"/>
  <c r="I346" i="50"/>
  <c r="H346" i="50"/>
  <c r="G346" i="50"/>
  <c r="F346" i="50"/>
  <c r="L345" i="50"/>
  <c r="J345" i="50"/>
  <c r="B345" i="50" s="1"/>
  <c r="C345" i="50" s="1"/>
  <c r="I345" i="50"/>
  <c r="H345" i="50"/>
  <c r="G345" i="50"/>
  <c r="F345" i="50"/>
  <c r="L344" i="50"/>
  <c r="J344" i="50"/>
  <c r="I344" i="50"/>
  <c r="H344" i="50"/>
  <c r="G344" i="50"/>
  <c r="F344" i="50"/>
  <c r="L343" i="50"/>
  <c r="J343" i="50"/>
  <c r="I343" i="50"/>
  <c r="H343" i="50"/>
  <c r="G343" i="50"/>
  <c r="F343" i="50"/>
  <c r="L342" i="50"/>
  <c r="J342" i="50"/>
  <c r="B342" i="50" s="1"/>
  <c r="C342" i="50" s="1"/>
  <c r="I342" i="50"/>
  <c r="H342" i="50"/>
  <c r="G342" i="50"/>
  <c r="F342" i="50"/>
  <c r="L341" i="50"/>
  <c r="J341" i="50"/>
  <c r="B341" i="50" s="1"/>
  <c r="C341" i="50" s="1"/>
  <c r="I341" i="50"/>
  <c r="H341" i="50"/>
  <c r="G341" i="50"/>
  <c r="F341" i="50"/>
  <c r="L340" i="50"/>
  <c r="J340" i="50"/>
  <c r="I340" i="50"/>
  <c r="H340" i="50"/>
  <c r="G340" i="50"/>
  <c r="F340" i="50"/>
  <c r="L339" i="50"/>
  <c r="J339" i="50"/>
  <c r="I339" i="50"/>
  <c r="H339" i="50"/>
  <c r="G339" i="50"/>
  <c r="F339" i="50"/>
  <c r="L338" i="50"/>
  <c r="J338" i="50"/>
  <c r="I338" i="50"/>
  <c r="H338" i="50"/>
  <c r="G338" i="50"/>
  <c r="F338" i="50"/>
  <c r="L337" i="50"/>
  <c r="J337" i="50"/>
  <c r="I337" i="50"/>
  <c r="H337" i="50"/>
  <c r="G337" i="50"/>
  <c r="F337" i="50"/>
  <c r="L336" i="50"/>
  <c r="J336" i="50"/>
  <c r="I336" i="50"/>
  <c r="H336" i="50"/>
  <c r="G336" i="50"/>
  <c r="F336" i="50"/>
  <c r="L335" i="50"/>
  <c r="J335" i="50"/>
  <c r="I335" i="50"/>
  <c r="H335" i="50"/>
  <c r="G335" i="50"/>
  <c r="F335" i="50"/>
  <c r="I334" i="50"/>
  <c r="H334" i="50"/>
  <c r="F334" i="50"/>
  <c r="I333" i="50"/>
  <c r="H333" i="50"/>
  <c r="F333" i="50"/>
  <c r="I332" i="50"/>
  <c r="H332" i="50"/>
  <c r="F332" i="50"/>
  <c r="I331" i="50"/>
  <c r="H331" i="50"/>
  <c r="F331" i="50"/>
  <c r="I330" i="50"/>
  <c r="H330" i="50"/>
  <c r="F330" i="50"/>
  <c r="I329" i="50"/>
  <c r="H329" i="50"/>
  <c r="F329" i="50"/>
  <c r="I328" i="50"/>
  <c r="H328" i="50"/>
  <c r="F328" i="50"/>
  <c r="I327" i="50"/>
  <c r="H327" i="50"/>
  <c r="F327" i="50"/>
  <c r="I326" i="50"/>
  <c r="H326" i="50"/>
  <c r="F326" i="50"/>
  <c r="I325" i="50"/>
  <c r="H325" i="50"/>
  <c r="F325" i="50"/>
  <c r="I324" i="50"/>
  <c r="H324" i="50"/>
  <c r="F324" i="50"/>
  <c r="I323" i="50"/>
  <c r="H323" i="50"/>
  <c r="F323" i="50"/>
  <c r="I322" i="50"/>
  <c r="H322" i="50"/>
  <c r="F322" i="50"/>
  <c r="I321" i="50"/>
  <c r="H321" i="50"/>
  <c r="F321" i="50"/>
  <c r="I320" i="50"/>
  <c r="H320" i="50"/>
  <c r="F320" i="50"/>
  <c r="I319" i="50"/>
  <c r="H319" i="50"/>
  <c r="F319" i="50"/>
  <c r="I318" i="50"/>
  <c r="H318" i="50"/>
  <c r="F318" i="50"/>
  <c r="I317" i="50"/>
  <c r="H317" i="50"/>
  <c r="F317" i="50"/>
  <c r="I316" i="50"/>
  <c r="H316" i="50"/>
  <c r="F316" i="50"/>
  <c r="I315" i="50"/>
  <c r="H315" i="50"/>
  <c r="F315" i="50"/>
  <c r="I314" i="50"/>
  <c r="H314" i="50"/>
  <c r="F314" i="50"/>
  <c r="I313" i="50"/>
  <c r="H313" i="50"/>
  <c r="F313" i="50"/>
  <c r="I312" i="50"/>
  <c r="H312" i="50"/>
  <c r="F312" i="50"/>
  <c r="I311" i="50"/>
  <c r="H311" i="50"/>
  <c r="F311" i="50"/>
  <c r="I310" i="50"/>
  <c r="H310" i="50"/>
  <c r="F310" i="50"/>
  <c r="I309" i="50"/>
  <c r="H309" i="50"/>
  <c r="F309" i="50"/>
  <c r="I308" i="50"/>
  <c r="H308" i="50"/>
  <c r="F308" i="50"/>
  <c r="I307" i="50"/>
  <c r="H307" i="50"/>
  <c r="F307" i="50"/>
  <c r="I306" i="50"/>
  <c r="H306" i="50"/>
  <c r="F306" i="50"/>
  <c r="I305" i="50"/>
  <c r="H305" i="50"/>
  <c r="F305" i="50"/>
  <c r="I304" i="50"/>
  <c r="H304" i="50"/>
  <c r="F304" i="50"/>
  <c r="I303" i="50"/>
  <c r="H303" i="50"/>
  <c r="F303" i="50"/>
  <c r="I302" i="50"/>
  <c r="H302" i="50"/>
  <c r="F302" i="50"/>
  <c r="I301" i="50"/>
  <c r="H301" i="50"/>
  <c r="F301" i="50"/>
  <c r="I300" i="50"/>
  <c r="H300" i="50"/>
  <c r="F300" i="50"/>
  <c r="I299" i="50"/>
  <c r="H299" i="50"/>
  <c r="F299" i="50"/>
  <c r="I298" i="50"/>
  <c r="H298" i="50"/>
  <c r="F298" i="50"/>
  <c r="I297" i="50"/>
  <c r="H297" i="50"/>
  <c r="F297" i="50"/>
  <c r="I296" i="50"/>
  <c r="H296" i="50"/>
  <c r="F296" i="50"/>
  <c r="I295" i="50"/>
  <c r="H295" i="50"/>
  <c r="F295" i="50"/>
  <c r="I294" i="50"/>
  <c r="H294" i="50"/>
  <c r="F294" i="50"/>
  <c r="I293" i="50"/>
  <c r="H293" i="50"/>
  <c r="F293" i="50"/>
  <c r="I292" i="50"/>
  <c r="H292" i="50"/>
  <c r="F292" i="50"/>
  <c r="I291" i="50"/>
  <c r="H291" i="50"/>
  <c r="F291" i="50"/>
  <c r="I290" i="50"/>
  <c r="H290" i="50"/>
  <c r="F290" i="50"/>
  <c r="I289" i="50"/>
  <c r="H289" i="50"/>
  <c r="F289" i="50"/>
  <c r="I288" i="50"/>
  <c r="H288" i="50"/>
  <c r="F288" i="50"/>
  <c r="I287" i="50"/>
  <c r="H287" i="50"/>
  <c r="F287" i="50"/>
  <c r="I286" i="50"/>
  <c r="H286" i="50"/>
  <c r="F286" i="50"/>
  <c r="M285" i="50"/>
  <c r="B285" i="50" s="1"/>
  <c r="C285" i="50" s="1"/>
  <c r="I285" i="50"/>
  <c r="H285" i="50"/>
  <c r="F285" i="50"/>
  <c r="I284" i="50"/>
  <c r="H284" i="50"/>
  <c r="F284" i="50"/>
  <c r="I283" i="50"/>
  <c r="H283" i="50"/>
  <c r="F283" i="50"/>
  <c r="I282" i="50"/>
  <c r="H282" i="50"/>
  <c r="F282" i="50"/>
  <c r="I281" i="50"/>
  <c r="H281" i="50"/>
  <c r="F281" i="50"/>
  <c r="I280" i="50"/>
  <c r="H280" i="50"/>
  <c r="F280" i="50"/>
  <c r="I279" i="50"/>
  <c r="H279" i="50"/>
  <c r="F279" i="50"/>
  <c r="I278" i="50"/>
  <c r="H278" i="50"/>
  <c r="F278" i="50"/>
  <c r="I277" i="50"/>
  <c r="H277" i="50"/>
  <c r="F277" i="50"/>
  <c r="I276" i="50"/>
  <c r="H276" i="50"/>
  <c r="F276" i="50"/>
  <c r="I275" i="50"/>
  <c r="H275" i="50"/>
  <c r="F275" i="50"/>
  <c r="I274" i="50"/>
  <c r="H274" i="50"/>
  <c r="F274" i="50"/>
  <c r="I273" i="50"/>
  <c r="H273" i="50"/>
  <c r="F273" i="50"/>
  <c r="I272" i="50"/>
  <c r="H272" i="50"/>
  <c r="F272" i="50"/>
  <c r="I271" i="50"/>
  <c r="H271" i="50"/>
  <c r="F271" i="50"/>
  <c r="I270" i="50"/>
  <c r="H270" i="50"/>
  <c r="F270" i="50"/>
  <c r="I269" i="50"/>
  <c r="H269" i="50"/>
  <c r="F269" i="50"/>
  <c r="I268" i="50"/>
  <c r="H268" i="50"/>
  <c r="F268" i="50"/>
  <c r="I267" i="50"/>
  <c r="H267" i="50"/>
  <c r="F267" i="50"/>
  <c r="I266" i="50"/>
  <c r="H266" i="50"/>
  <c r="F266" i="50"/>
  <c r="I265" i="50"/>
  <c r="H265" i="50"/>
  <c r="F265" i="50"/>
  <c r="I264" i="50"/>
  <c r="H264" i="50"/>
  <c r="F264" i="50"/>
  <c r="I263" i="50"/>
  <c r="H263" i="50"/>
  <c r="F263" i="50"/>
  <c r="I262" i="50"/>
  <c r="H262" i="50"/>
  <c r="F262" i="50"/>
  <c r="I261" i="50"/>
  <c r="H261" i="50"/>
  <c r="F261" i="50"/>
  <c r="I260" i="50"/>
  <c r="H260" i="50"/>
  <c r="F260" i="50"/>
  <c r="I259" i="50"/>
  <c r="H259" i="50"/>
  <c r="F259" i="50"/>
  <c r="I258" i="50"/>
  <c r="H258" i="50"/>
  <c r="F258" i="50"/>
  <c r="I257" i="50"/>
  <c r="H257" i="50"/>
  <c r="F257" i="50"/>
  <c r="I256" i="50"/>
  <c r="H256" i="50"/>
  <c r="F256" i="50"/>
  <c r="I255" i="50"/>
  <c r="H255" i="50"/>
  <c r="F255" i="50"/>
  <c r="I254" i="50"/>
  <c r="H254" i="50"/>
  <c r="F254" i="50"/>
  <c r="I253" i="50"/>
  <c r="H253" i="50"/>
  <c r="F253" i="50"/>
  <c r="I252" i="50"/>
  <c r="H252" i="50"/>
  <c r="F252" i="50"/>
  <c r="I251" i="50"/>
  <c r="H251" i="50"/>
  <c r="F251" i="50"/>
  <c r="I250" i="50"/>
  <c r="H250" i="50"/>
  <c r="F250" i="50"/>
  <c r="I249" i="50"/>
  <c r="H249" i="50"/>
  <c r="F249" i="50"/>
  <c r="I248" i="50"/>
  <c r="H248" i="50"/>
  <c r="F248" i="50"/>
  <c r="I247" i="50"/>
  <c r="H247" i="50"/>
  <c r="F247" i="50"/>
  <c r="I246" i="50"/>
  <c r="H246" i="50"/>
  <c r="F246" i="50"/>
  <c r="I245" i="50"/>
  <c r="H245" i="50"/>
  <c r="F245" i="50"/>
  <c r="I244" i="50"/>
  <c r="H244" i="50"/>
  <c r="F244" i="50"/>
  <c r="I243" i="50"/>
  <c r="H243" i="50"/>
  <c r="F243" i="50"/>
  <c r="I242" i="50"/>
  <c r="H242" i="50"/>
  <c r="F242" i="50"/>
  <c r="I241" i="50"/>
  <c r="H241" i="50"/>
  <c r="F241" i="50"/>
  <c r="I240" i="50"/>
  <c r="H240" i="50"/>
  <c r="F240" i="50"/>
  <c r="I239" i="50"/>
  <c r="H239" i="50"/>
  <c r="F239" i="50"/>
  <c r="I238" i="50"/>
  <c r="H238" i="50"/>
  <c r="F238" i="50"/>
  <c r="I237" i="50"/>
  <c r="H237" i="50"/>
  <c r="F237" i="50"/>
  <c r="I236" i="50"/>
  <c r="H236" i="50"/>
  <c r="F236" i="50"/>
  <c r="I235" i="50"/>
  <c r="H235" i="50"/>
  <c r="F235" i="50"/>
  <c r="I202" i="50"/>
  <c r="H202" i="50"/>
  <c r="G202" i="50"/>
  <c r="I201" i="50"/>
  <c r="H201" i="50"/>
  <c r="G201" i="50"/>
  <c r="I200" i="50"/>
  <c r="H200" i="50"/>
  <c r="G200" i="50"/>
  <c r="I199" i="50"/>
  <c r="H199" i="50"/>
  <c r="G199" i="50"/>
  <c r="I198" i="50"/>
  <c r="H198" i="50"/>
  <c r="G198" i="50"/>
  <c r="I197" i="50"/>
  <c r="H197" i="50"/>
  <c r="G197" i="50"/>
  <c r="I196" i="50"/>
  <c r="H196" i="50"/>
  <c r="G196" i="50"/>
  <c r="I195" i="50"/>
  <c r="H195" i="50"/>
  <c r="G195" i="50"/>
  <c r="I194" i="50"/>
  <c r="H194" i="50"/>
  <c r="G194" i="50"/>
  <c r="I193" i="50"/>
  <c r="H193" i="50"/>
  <c r="G193" i="50"/>
  <c r="I192" i="50"/>
  <c r="H192" i="50"/>
  <c r="G192" i="50"/>
  <c r="I191" i="50"/>
  <c r="H191" i="50"/>
  <c r="G191" i="50"/>
  <c r="I190" i="50"/>
  <c r="H190" i="50"/>
  <c r="G190" i="50"/>
  <c r="I189" i="50"/>
  <c r="H189" i="50"/>
  <c r="G189" i="50"/>
  <c r="I188" i="50"/>
  <c r="H188" i="50"/>
  <c r="G188" i="50"/>
  <c r="I187" i="50"/>
  <c r="H187" i="50"/>
  <c r="G187" i="50"/>
  <c r="I186" i="50"/>
  <c r="H186" i="50"/>
  <c r="G186" i="50"/>
  <c r="I185" i="50"/>
  <c r="H185" i="50"/>
  <c r="G185" i="50"/>
  <c r="I184" i="50"/>
  <c r="H184" i="50"/>
  <c r="G184" i="50"/>
  <c r="I183" i="50"/>
  <c r="H183" i="50"/>
  <c r="G183" i="50"/>
  <c r="I182" i="50"/>
  <c r="H182" i="50"/>
  <c r="G182" i="50"/>
  <c r="I181" i="50"/>
  <c r="H181" i="50"/>
  <c r="G181" i="50"/>
  <c r="I180" i="50"/>
  <c r="H180" i="50"/>
  <c r="G180" i="50"/>
  <c r="I179" i="50"/>
  <c r="H179" i="50"/>
  <c r="G179" i="50"/>
  <c r="I178" i="50"/>
  <c r="H178" i="50"/>
  <c r="G178" i="50"/>
  <c r="I177" i="50"/>
  <c r="H177" i="50"/>
  <c r="G177" i="50"/>
  <c r="I176" i="50"/>
  <c r="H176" i="50"/>
  <c r="G176" i="50"/>
  <c r="I175" i="50"/>
  <c r="H175" i="50"/>
  <c r="G175" i="50"/>
  <c r="I174" i="50"/>
  <c r="H174" i="50"/>
  <c r="G174" i="50"/>
  <c r="I173" i="50"/>
  <c r="H173" i="50"/>
  <c r="G173" i="50"/>
  <c r="I172" i="50"/>
  <c r="H172" i="50"/>
  <c r="G172" i="50"/>
  <c r="I171" i="50"/>
  <c r="H171" i="50"/>
  <c r="G171" i="50"/>
  <c r="I170" i="50"/>
  <c r="H170" i="50"/>
  <c r="G170" i="50"/>
  <c r="I169" i="50"/>
  <c r="H169" i="50"/>
  <c r="G169" i="50"/>
  <c r="I168" i="50"/>
  <c r="H168" i="50"/>
  <c r="G168" i="50"/>
  <c r="I167" i="50"/>
  <c r="H167" i="50"/>
  <c r="G167" i="50"/>
  <c r="I166" i="50"/>
  <c r="H166" i="50"/>
  <c r="G166" i="50"/>
  <c r="I165" i="50"/>
  <c r="H165" i="50"/>
  <c r="G165" i="50"/>
  <c r="I164" i="50"/>
  <c r="H164" i="50"/>
  <c r="G164" i="50"/>
  <c r="I163" i="50"/>
  <c r="H163" i="50"/>
  <c r="G163" i="50"/>
  <c r="I162" i="50"/>
  <c r="H162" i="50"/>
  <c r="G162" i="50"/>
  <c r="I161" i="50"/>
  <c r="H161" i="50"/>
  <c r="G161" i="50"/>
  <c r="I160" i="50"/>
  <c r="H160" i="50"/>
  <c r="G160" i="50"/>
  <c r="I159" i="50"/>
  <c r="H159" i="50"/>
  <c r="G159" i="50"/>
  <c r="I158" i="50"/>
  <c r="H158" i="50"/>
  <c r="G158" i="50"/>
  <c r="I157" i="50"/>
  <c r="H157" i="50"/>
  <c r="G157" i="50"/>
  <c r="I156" i="50"/>
  <c r="H156" i="50"/>
  <c r="G156" i="50"/>
  <c r="I155" i="50"/>
  <c r="H155" i="50"/>
  <c r="G155" i="50"/>
  <c r="I154" i="50"/>
  <c r="H154" i="50"/>
  <c r="G154" i="50"/>
  <c r="I153" i="50"/>
  <c r="H153" i="50"/>
  <c r="G153" i="50"/>
  <c r="I152" i="50"/>
  <c r="H152" i="50"/>
  <c r="G152" i="50"/>
  <c r="I151" i="50"/>
  <c r="H151" i="50"/>
  <c r="G151" i="50"/>
  <c r="I150" i="50"/>
  <c r="H150" i="50"/>
  <c r="G150" i="50"/>
  <c r="I149" i="50"/>
  <c r="H149" i="50"/>
  <c r="G149" i="50"/>
  <c r="I148" i="50"/>
  <c r="H148" i="50"/>
  <c r="G148" i="50"/>
  <c r="I147" i="50"/>
  <c r="H147" i="50"/>
  <c r="G147" i="50"/>
  <c r="I146" i="50"/>
  <c r="H146" i="50"/>
  <c r="G146" i="50"/>
  <c r="I145" i="50"/>
  <c r="H145" i="50"/>
  <c r="G145" i="50"/>
  <c r="I144" i="50"/>
  <c r="H144" i="50"/>
  <c r="G144" i="50"/>
  <c r="I143" i="50"/>
  <c r="H143" i="50"/>
  <c r="G143" i="50"/>
  <c r="I142" i="50"/>
  <c r="H142" i="50"/>
  <c r="G142" i="50"/>
  <c r="I141" i="50"/>
  <c r="H141" i="50"/>
  <c r="G141" i="50"/>
  <c r="I140" i="50"/>
  <c r="H140" i="50"/>
  <c r="G140" i="50"/>
  <c r="I139" i="50"/>
  <c r="H139" i="50"/>
  <c r="G139" i="50"/>
  <c r="I138" i="50"/>
  <c r="H138" i="50"/>
  <c r="G138" i="50"/>
  <c r="I137" i="50"/>
  <c r="H137" i="50"/>
  <c r="G137" i="50"/>
  <c r="I136" i="50"/>
  <c r="H136" i="50"/>
  <c r="G136" i="50"/>
  <c r="I135" i="50"/>
  <c r="H135" i="50"/>
  <c r="G135" i="50"/>
  <c r="I134" i="50"/>
  <c r="H134" i="50"/>
  <c r="G134" i="50"/>
  <c r="I133" i="50"/>
  <c r="H133" i="50"/>
  <c r="G133" i="50"/>
  <c r="I132" i="50"/>
  <c r="H132" i="50"/>
  <c r="G132" i="50"/>
  <c r="I131" i="50"/>
  <c r="H131" i="50"/>
  <c r="G131" i="50"/>
  <c r="I130" i="50"/>
  <c r="H130" i="50"/>
  <c r="G130" i="50"/>
  <c r="I129" i="50"/>
  <c r="H129" i="50"/>
  <c r="G129" i="50"/>
  <c r="I128" i="50"/>
  <c r="H128" i="50"/>
  <c r="G128" i="50"/>
  <c r="I127" i="50"/>
  <c r="H127" i="50"/>
  <c r="G127" i="50"/>
  <c r="I126" i="50"/>
  <c r="H126" i="50"/>
  <c r="G126" i="50"/>
  <c r="I125" i="50"/>
  <c r="H125" i="50"/>
  <c r="G125" i="50"/>
  <c r="I124" i="50"/>
  <c r="H124" i="50"/>
  <c r="G124" i="50"/>
  <c r="I123" i="50"/>
  <c r="H123" i="50"/>
  <c r="G123" i="50"/>
  <c r="I122" i="50"/>
  <c r="H122" i="50"/>
  <c r="G122" i="50"/>
  <c r="I121" i="50"/>
  <c r="H121" i="50"/>
  <c r="G121" i="50"/>
  <c r="I120" i="50"/>
  <c r="H120" i="50"/>
  <c r="G120" i="50"/>
  <c r="I119" i="50"/>
  <c r="H119" i="50"/>
  <c r="G119" i="50"/>
  <c r="I118" i="50"/>
  <c r="H118" i="50"/>
  <c r="G118" i="50"/>
  <c r="I117" i="50"/>
  <c r="H117" i="50"/>
  <c r="G117" i="50"/>
  <c r="I116" i="50"/>
  <c r="H116" i="50"/>
  <c r="G116" i="50"/>
  <c r="I115" i="50"/>
  <c r="H115" i="50"/>
  <c r="G115" i="50"/>
  <c r="I114" i="50"/>
  <c r="H114" i="50"/>
  <c r="G114" i="50"/>
  <c r="I113" i="50"/>
  <c r="H113" i="50"/>
  <c r="G113" i="50"/>
  <c r="I112" i="50"/>
  <c r="H112" i="50"/>
  <c r="G112" i="50"/>
  <c r="I111" i="50"/>
  <c r="H111" i="50"/>
  <c r="G111" i="50"/>
  <c r="I110" i="50"/>
  <c r="H110" i="50"/>
  <c r="G110" i="50"/>
  <c r="I109" i="50"/>
  <c r="H109" i="50"/>
  <c r="G109" i="50"/>
  <c r="I108" i="50"/>
  <c r="H108" i="50"/>
  <c r="G108" i="50"/>
  <c r="I107" i="50"/>
  <c r="H107" i="50"/>
  <c r="G107" i="50"/>
  <c r="I106" i="50"/>
  <c r="H106" i="50"/>
  <c r="G106" i="50"/>
  <c r="I105" i="50"/>
  <c r="H105" i="50"/>
  <c r="G105" i="50"/>
  <c r="I104" i="50"/>
  <c r="H104" i="50"/>
  <c r="G104" i="50"/>
  <c r="I103" i="50"/>
  <c r="H103" i="50"/>
  <c r="G103" i="50"/>
  <c r="N102" i="50"/>
  <c r="M102" i="50"/>
  <c r="B102" i="50" s="1"/>
  <c r="C102" i="50" s="1"/>
  <c r="L102" i="50"/>
  <c r="K102" i="50"/>
  <c r="H102" i="50"/>
  <c r="F102" i="50"/>
  <c r="N101" i="50"/>
  <c r="M101" i="50"/>
  <c r="L101" i="50"/>
  <c r="K101" i="50"/>
  <c r="H101" i="50"/>
  <c r="F101" i="50"/>
  <c r="N100" i="50"/>
  <c r="M100" i="50"/>
  <c r="L100" i="50"/>
  <c r="K100" i="50"/>
  <c r="H100" i="50"/>
  <c r="F100" i="50"/>
  <c r="N99" i="50"/>
  <c r="M99" i="50"/>
  <c r="B99" i="50" s="1"/>
  <c r="C99" i="50" s="1"/>
  <c r="L99" i="50"/>
  <c r="K99" i="50"/>
  <c r="H99" i="50"/>
  <c r="F99" i="50"/>
  <c r="N98" i="50"/>
  <c r="M98" i="50"/>
  <c r="B98" i="50" s="1"/>
  <c r="C98" i="50" s="1"/>
  <c r="L98" i="50"/>
  <c r="K98" i="50"/>
  <c r="H98" i="50"/>
  <c r="F98" i="50"/>
  <c r="N97" i="50"/>
  <c r="M97" i="50"/>
  <c r="L97" i="50"/>
  <c r="K97" i="50"/>
  <c r="H97" i="50"/>
  <c r="F97" i="50"/>
  <c r="N96" i="50"/>
  <c r="M96" i="50"/>
  <c r="L96" i="50"/>
  <c r="K96" i="50"/>
  <c r="H96" i="50"/>
  <c r="F96" i="50"/>
  <c r="N95" i="50"/>
  <c r="M95" i="50"/>
  <c r="B95" i="50" s="1"/>
  <c r="C95" i="50" s="1"/>
  <c r="L95" i="50"/>
  <c r="K95" i="50"/>
  <c r="H95" i="50"/>
  <c r="F95" i="50"/>
  <c r="N94" i="50"/>
  <c r="M94" i="50"/>
  <c r="B94" i="50" s="1"/>
  <c r="C94" i="50" s="1"/>
  <c r="L94" i="50"/>
  <c r="K94" i="50"/>
  <c r="H94" i="50"/>
  <c r="F94" i="50"/>
  <c r="N93" i="50"/>
  <c r="M93" i="50"/>
  <c r="L93" i="50"/>
  <c r="K93" i="50"/>
  <c r="H93" i="50"/>
  <c r="F93" i="50"/>
  <c r="N92" i="50"/>
  <c r="M92" i="50"/>
  <c r="L92" i="50"/>
  <c r="K92" i="50"/>
  <c r="H92" i="50"/>
  <c r="F92" i="50"/>
  <c r="N91" i="50"/>
  <c r="M91" i="50"/>
  <c r="B91" i="50" s="1"/>
  <c r="C91" i="50" s="1"/>
  <c r="L91" i="50"/>
  <c r="K91" i="50"/>
  <c r="H91" i="50"/>
  <c r="F91" i="50"/>
  <c r="N90" i="50"/>
  <c r="M90" i="50"/>
  <c r="B90" i="50" s="1"/>
  <c r="C90" i="50" s="1"/>
  <c r="L90" i="50"/>
  <c r="K90" i="50"/>
  <c r="H90" i="50"/>
  <c r="F90" i="50"/>
  <c r="N89" i="50"/>
  <c r="M89" i="50"/>
  <c r="L89" i="50"/>
  <c r="K89" i="50"/>
  <c r="H89" i="50"/>
  <c r="F89" i="50"/>
  <c r="N88" i="50"/>
  <c r="M88" i="50"/>
  <c r="L88" i="50"/>
  <c r="K88" i="50"/>
  <c r="H88" i="50"/>
  <c r="F88" i="50"/>
  <c r="N87" i="50"/>
  <c r="M87" i="50"/>
  <c r="B87" i="50" s="1"/>
  <c r="C87" i="50" s="1"/>
  <c r="L87" i="50"/>
  <c r="K87" i="50"/>
  <c r="H87" i="50"/>
  <c r="F87" i="50"/>
  <c r="N86" i="50"/>
  <c r="M86" i="50"/>
  <c r="B86" i="50" s="1"/>
  <c r="C86" i="50" s="1"/>
  <c r="L86" i="50"/>
  <c r="K86" i="50"/>
  <c r="H86" i="50"/>
  <c r="F86" i="50"/>
  <c r="N85" i="50"/>
  <c r="M85" i="50"/>
  <c r="L85" i="50"/>
  <c r="K85" i="50"/>
  <c r="H85" i="50"/>
  <c r="F85" i="50"/>
  <c r="N84" i="50"/>
  <c r="M84" i="50"/>
  <c r="L84" i="50"/>
  <c r="K84" i="50"/>
  <c r="H84" i="50"/>
  <c r="F84" i="50"/>
  <c r="N83" i="50"/>
  <c r="M83" i="50"/>
  <c r="B83" i="50" s="1"/>
  <c r="C83" i="50" s="1"/>
  <c r="L83" i="50"/>
  <c r="K83" i="50"/>
  <c r="H83" i="50"/>
  <c r="F83" i="50"/>
  <c r="N82" i="50"/>
  <c r="M82" i="50"/>
  <c r="B82" i="50" s="1"/>
  <c r="C82" i="50" s="1"/>
  <c r="L82" i="50"/>
  <c r="K82" i="50"/>
  <c r="H82" i="50"/>
  <c r="F82" i="50"/>
  <c r="N81" i="50"/>
  <c r="M81" i="50"/>
  <c r="L81" i="50"/>
  <c r="K81" i="50"/>
  <c r="H81" i="50"/>
  <c r="F81" i="50"/>
  <c r="N80" i="50"/>
  <c r="M80" i="50"/>
  <c r="L80" i="50"/>
  <c r="K80" i="50"/>
  <c r="H80" i="50"/>
  <c r="F80" i="50"/>
  <c r="N79" i="50"/>
  <c r="M79" i="50"/>
  <c r="B79" i="50" s="1"/>
  <c r="C79" i="50" s="1"/>
  <c r="L79" i="50"/>
  <c r="K79" i="50"/>
  <c r="H79" i="50"/>
  <c r="F79" i="50"/>
  <c r="N78" i="50"/>
  <c r="M78" i="50"/>
  <c r="B78" i="50" s="1"/>
  <c r="C78" i="50" s="1"/>
  <c r="L78" i="50"/>
  <c r="K78" i="50"/>
  <c r="H78" i="50"/>
  <c r="F78" i="50"/>
  <c r="N77" i="50"/>
  <c r="M77" i="50"/>
  <c r="L77" i="50"/>
  <c r="K77" i="50"/>
  <c r="H77" i="50"/>
  <c r="F77" i="50"/>
  <c r="N76" i="50"/>
  <c r="M76" i="50"/>
  <c r="L76" i="50"/>
  <c r="K76" i="50"/>
  <c r="H76" i="50"/>
  <c r="F76" i="50"/>
  <c r="N75" i="50"/>
  <c r="M75" i="50"/>
  <c r="B75" i="50" s="1"/>
  <c r="C75" i="50" s="1"/>
  <c r="L75" i="50"/>
  <c r="K75" i="50"/>
  <c r="H75" i="50"/>
  <c r="F75" i="50"/>
  <c r="N74" i="50"/>
  <c r="M74" i="50"/>
  <c r="B74" i="50" s="1"/>
  <c r="C74" i="50" s="1"/>
  <c r="L74" i="50"/>
  <c r="K74" i="50"/>
  <c r="H74" i="50"/>
  <c r="F74" i="50"/>
  <c r="N73" i="50"/>
  <c r="M73" i="50"/>
  <c r="L73" i="50"/>
  <c r="K73" i="50"/>
  <c r="H73" i="50"/>
  <c r="F73" i="50"/>
  <c r="N72" i="50"/>
  <c r="M72" i="50"/>
  <c r="L72" i="50"/>
  <c r="K72" i="50"/>
  <c r="H72" i="50"/>
  <c r="F72" i="50"/>
  <c r="N71" i="50"/>
  <c r="M71" i="50"/>
  <c r="B71" i="50" s="1"/>
  <c r="C71" i="50" s="1"/>
  <c r="L71" i="50"/>
  <c r="K71" i="50"/>
  <c r="H71" i="50"/>
  <c r="F71" i="50"/>
  <c r="N70" i="50"/>
  <c r="M70" i="50"/>
  <c r="B70" i="50" s="1"/>
  <c r="C70" i="50" s="1"/>
  <c r="L70" i="50"/>
  <c r="K70" i="50"/>
  <c r="H70" i="50"/>
  <c r="F70" i="50"/>
  <c r="N69" i="50"/>
  <c r="M69" i="50"/>
  <c r="L69" i="50"/>
  <c r="K69" i="50"/>
  <c r="H69" i="50"/>
  <c r="F69" i="50"/>
  <c r="N68" i="50"/>
  <c r="M68" i="50"/>
  <c r="L68" i="50"/>
  <c r="K68" i="50"/>
  <c r="H68" i="50"/>
  <c r="F68" i="50"/>
  <c r="N67" i="50"/>
  <c r="M67" i="50"/>
  <c r="B67" i="50" s="1"/>
  <c r="C67" i="50" s="1"/>
  <c r="L67" i="50"/>
  <c r="K67" i="50"/>
  <c r="H67" i="50"/>
  <c r="F67" i="50"/>
  <c r="N66" i="50"/>
  <c r="M66" i="50"/>
  <c r="B66" i="50" s="1"/>
  <c r="C66" i="50" s="1"/>
  <c r="L66" i="50"/>
  <c r="K66" i="50"/>
  <c r="H66" i="50"/>
  <c r="F66" i="50"/>
  <c r="N65" i="50"/>
  <c r="M65" i="50"/>
  <c r="L65" i="50"/>
  <c r="K65" i="50"/>
  <c r="H65" i="50"/>
  <c r="F65" i="50"/>
  <c r="N64" i="50"/>
  <c r="M64" i="50"/>
  <c r="L64" i="50"/>
  <c r="K64" i="50"/>
  <c r="H64" i="50"/>
  <c r="F64" i="50"/>
  <c r="N63" i="50"/>
  <c r="M63" i="50"/>
  <c r="B63" i="50" s="1"/>
  <c r="C63" i="50" s="1"/>
  <c r="L63" i="50"/>
  <c r="K63" i="50"/>
  <c r="H63" i="50"/>
  <c r="F63" i="50"/>
  <c r="N62" i="50"/>
  <c r="M62" i="50"/>
  <c r="B62" i="50" s="1"/>
  <c r="C62" i="50" s="1"/>
  <c r="L62" i="50"/>
  <c r="K62" i="50"/>
  <c r="H62" i="50"/>
  <c r="F62" i="50"/>
  <c r="N61" i="50"/>
  <c r="M61" i="50"/>
  <c r="L61" i="50"/>
  <c r="K61" i="50"/>
  <c r="H61" i="50"/>
  <c r="F61" i="50"/>
  <c r="N60" i="50"/>
  <c r="M60" i="50"/>
  <c r="L60" i="50"/>
  <c r="K60" i="50"/>
  <c r="H60" i="50"/>
  <c r="F60" i="50"/>
  <c r="N59" i="50"/>
  <c r="M59" i="50"/>
  <c r="B59" i="50" s="1"/>
  <c r="C59" i="50" s="1"/>
  <c r="L59" i="50"/>
  <c r="K59" i="50"/>
  <c r="H59" i="50"/>
  <c r="F59" i="50"/>
  <c r="N58" i="50"/>
  <c r="M58" i="50"/>
  <c r="B58" i="50" s="1"/>
  <c r="C58" i="50" s="1"/>
  <c r="L58" i="50"/>
  <c r="K58" i="50"/>
  <c r="H58" i="50"/>
  <c r="F58" i="50"/>
  <c r="N57" i="50"/>
  <c r="M57" i="50"/>
  <c r="L57" i="50"/>
  <c r="K57" i="50"/>
  <c r="H57" i="50"/>
  <c r="F57" i="50"/>
  <c r="N56" i="50"/>
  <c r="M56" i="50"/>
  <c r="L56" i="50"/>
  <c r="K56" i="50"/>
  <c r="H56" i="50"/>
  <c r="F56" i="50"/>
  <c r="N55" i="50"/>
  <c r="M55" i="50"/>
  <c r="B55" i="50" s="1"/>
  <c r="C55" i="50" s="1"/>
  <c r="L55" i="50"/>
  <c r="K55" i="50"/>
  <c r="H55" i="50"/>
  <c r="F55" i="50"/>
  <c r="N54" i="50"/>
  <c r="M54" i="50"/>
  <c r="B54" i="50" s="1"/>
  <c r="C54" i="50" s="1"/>
  <c r="L54" i="50"/>
  <c r="K54" i="50"/>
  <c r="H54" i="50"/>
  <c r="F54" i="50"/>
  <c r="N53" i="50"/>
  <c r="M53" i="50"/>
  <c r="L53" i="50"/>
  <c r="K53" i="50"/>
  <c r="H53" i="50"/>
  <c r="F53" i="50"/>
  <c r="N52" i="50"/>
  <c r="M52" i="50"/>
  <c r="L52" i="50"/>
  <c r="K52" i="50"/>
  <c r="H52" i="50"/>
  <c r="F52" i="50"/>
  <c r="N51" i="50"/>
  <c r="M51" i="50"/>
  <c r="B51" i="50" s="1"/>
  <c r="C51" i="50" s="1"/>
  <c r="L51" i="50"/>
  <c r="K51" i="50"/>
  <c r="H51" i="50"/>
  <c r="F51" i="50"/>
  <c r="N50" i="50"/>
  <c r="M50" i="50"/>
  <c r="B50" i="50" s="1"/>
  <c r="C50" i="50" s="1"/>
  <c r="L50" i="50"/>
  <c r="K50" i="50"/>
  <c r="H50" i="50"/>
  <c r="F50" i="50"/>
  <c r="N49" i="50"/>
  <c r="M49" i="50"/>
  <c r="L49" i="50"/>
  <c r="K49" i="50"/>
  <c r="H49" i="50"/>
  <c r="F49" i="50"/>
  <c r="N48" i="50"/>
  <c r="M48" i="50"/>
  <c r="L48" i="50"/>
  <c r="K48" i="50"/>
  <c r="H48" i="50"/>
  <c r="F48" i="50"/>
  <c r="N47" i="50"/>
  <c r="M47" i="50"/>
  <c r="B47" i="50" s="1"/>
  <c r="C47" i="50" s="1"/>
  <c r="L47" i="50"/>
  <c r="K47" i="50"/>
  <c r="H47" i="50"/>
  <c r="F47" i="50"/>
  <c r="N46" i="50"/>
  <c r="M46" i="50"/>
  <c r="B46" i="50" s="1"/>
  <c r="C46" i="50" s="1"/>
  <c r="L46" i="50"/>
  <c r="K46" i="50"/>
  <c r="H46" i="50"/>
  <c r="F46" i="50"/>
  <c r="N45" i="50"/>
  <c r="M45" i="50"/>
  <c r="L45" i="50"/>
  <c r="K45" i="50"/>
  <c r="H45" i="50"/>
  <c r="F45" i="50"/>
  <c r="N44" i="50"/>
  <c r="M44" i="50"/>
  <c r="L44" i="50"/>
  <c r="K44" i="50"/>
  <c r="H44" i="50"/>
  <c r="F44" i="50"/>
  <c r="N43" i="50"/>
  <c r="M43" i="50"/>
  <c r="B43" i="50" s="1"/>
  <c r="C43" i="50" s="1"/>
  <c r="L43" i="50"/>
  <c r="K43" i="50"/>
  <c r="H43" i="50"/>
  <c r="F43" i="50"/>
  <c r="N42" i="50"/>
  <c r="M42" i="50"/>
  <c r="B42" i="50" s="1"/>
  <c r="C42" i="50" s="1"/>
  <c r="L42" i="50"/>
  <c r="K42" i="50"/>
  <c r="H42" i="50"/>
  <c r="F42" i="50"/>
  <c r="N41" i="50"/>
  <c r="M41" i="50"/>
  <c r="L41" i="50"/>
  <c r="K41" i="50"/>
  <c r="H41" i="50"/>
  <c r="F41" i="50"/>
  <c r="N40" i="50"/>
  <c r="M40" i="50"/>
  <c r="L40" i="50"/>
  <c r="K40" i="50"/>
  <c r="H40" i="50"/>
  <c r="F40" i="50"/>
  <c r="N39" i="50"/>
  <c r="M39" i="50"/>
  <c r="B39" i="50" s="1"/>
  <c r="C39" i="50" s="1"/>
  <c r="L39" i="50"/>
  <c r="K39" i="50"/>
  <c r="H39" i="50"/>
  <c r="F39" i="50"/>
  <c r="N38" i="50"/>
  <c r="M38" i="50"/>
  <c r="B38" i="50" s="1"/>
  <c r="C38" i="50" s="1"/>
  <c r="L38" i="50"/>
  <c r="K38" i="50"/>
  <c r="H38" i="50"/>
  <c r="F38" i="50"/>
  <c r="N37" i="50"/>
  <c r="M37" i="50"/>
  <c r="L37" i="50"/>
  <c r="K37" i="50"/>
  <c r="H37" i="50"/>
  <c r="F37" i="50"/>
  <c r="N36" i="50"/>
  <c r="M36" i="50"/>
  <c r="L36" i="50"/>
  <c r="K36" i="50"/>
  <c r="H36" i="50"/>
  <c r="F36" i="50"/>
  <c r="N35" i="50"/>
  <c r="M35" i="50"/>
  <c r="B35" i="50" s="1"/>
  <c r="C35" i="50" s="1"/>
  <c r="L35" i="50"/>
  <c r="K35" i="50"/>
  <c r="H35" i="50"/>
  <c r="F35" i="50"/>
  <c r="N34" i="50"/>
  <c r="M34" i="50"/>
  <c r="B34" i="50" s="1"/>
  <c r="C34" i="50" s="1"/>
  <c r="L34" i="50"/>
  <c r="K34" i="50"/>
  <c r="H34" i="50"/>
  <c r="F34" i="50"/>
  <c r="N33" i="50"/>
  <c r="M33" i="50"/>
  <c r="L33" i="50"/>
  <c r="K33" i="50"/>
  <c r="H33" i="50"/>
  <c r="F33" i="50"/>
  <c r="N32" i="50"/>
  <c r="M32" i="50"/>
  <c r="L32" i="50"/>
  <c r="K32" i="50"/>
  <c r="H32" i="50"/>
  <c r="F32" i="50"/>
  <c r="N31" i="50"/>
  <c r="M31" i="50"/>
  <c r="B31" i="50" s="1"/>
  <c r="C31" i="50" s="1"/>
  <c r="L31" i="50"/>
  <c r="K31" i="50"/>
  <c r="H31" i="50"/>
  <c r="F31" i="50"/>
  <c r="N30" i="50"/>
  <c r="M30" i="50"/>
  <c r="B30" i="50" s="1"/>
  <c r="C30" i="50" s="1"/>
  <c r="L30" i="50"/>
  <c r="K30" i="50"/>
  <c r="H30" i="50"/>
  <c r="F30" i="50"/>
  <c r="N29" i="50"/>
  <c r="M29" i="50"/>
  <c r="L29" i="50"/>
  <c r="K29" i="50"/>
  <c r="H29" i="50"/>
  <c r="F29" i="50"/>
  <c r="N28" i="50"/>
  <c r="M28" i="50"/>
  <c r="L28" i="50"/>
  <c r="K28" i="50"/>
  <c r="H28" i="50"/>
  <c r="F28" i="50"/>
  <c r="N27" i="50"/>
  <c r="M27" i="50"/>
  <c r="B27" i="50" s="1"/>
  <c r="C27" i="50" s="1"/>
  <c r="L27" i="50"/>
  <c r="K27" i="50"/>
  <c r="H27" i="50"/>
  <c r="F27" i="50"/>
  <c r="N26" i="50"/>
  <c r="M26" i="50"/>
  <c r="B26" i="50" s="1"/>
  <c r="C26" i="50" s="1"/>
  <c r="L26" i="50"/>
  <c r="K26" i="50"/>
  <c r="H26" i="50"/>
  <c r="F26" i="50"/>
  <c r="N25" i="50"/>
  <c r="M25" i="50"/>
  <c r="L25" i="50"/>
  <c r="K25" i="50"/>
  <c r="H25" i="50"/>
  <c r="F25" i="50"/>
  <c r="N24" i="50"/>
  <c r="M24" i="50"/>
  <c r="L24" i="50"/>
  <c r="K24" i="50"/>
  <c r="H24" i="50"/>
  <c r="F24" i="50"/>
  <c r="N23" i="50"/>
  <c r="M23" i="50"/>
  <c r="B23" i="50" s="1"/>
  <c r="C23" i="50" s="1"/>
  <c r="L23" i="50"/>
  <c r="K23" i="50"/>
  <c r="H23" i="50"/>
  <c r="F23" i="50"/>
  <c r="N22" i="50"/>
  <c r="M22" i="50"/>
  <c r="B22" i="50" s="1"/>
  <c r="C22" i="50" s="1"/>
  <c r="L22" i="50"/>
  <c r="K22" i="50"/>
  <c r="H22" i="50"/>
  <c r="F22" i="50"/>
  <c r="N21" i="50"/>
  <c r="M21" i="50"/>
  <c r="L21" i="50"/>
  <c r="K21" i="50"/>
  <c r="H21" i="50"/>
  <c r="F21" i="50"/>
  <c r="N20" i="50"/>
  <c r="M20" i="50"/>
  <c r="L20" i="50"/>
  <c r="K20" i="50"/>
  <c r="H20" i="50"/>
  <c r="F20" i="50"/>
  <c r="N19" i="50"/>
  <c r="M19" i="50"/>
  <c r="B19" i="50" s="1"/>
  <c r="C19" i="50" s="1"/>
  <c r="L19" i="50"/>
  <c r="K19" i="50"/>
  <c r="H19" i="50"/>
  <c r="F19" i="50"/>
  <c r="N18" i="50"/>
  <c r="M18" i="50"/>
  <c r="B18" i="50" s="1"/>
  <c r="C18" i="50" s="1"/>
  <c r="L18" i="50"/>
  <c r="K18" i="50"/>
  <c r="H18" i="50"/>
  <c r="F18" i="50"/>
  <c r="N17" i="50"/>
  <c r="M17" i="50"/>
  <c r="L17" i="50"/>
  <c r="K17" i="50"/>
  <c r="H17" i="50"/>
  <c r="F17" i="50"/>
  <c r="N16" i="50"/>
  <c r="M16" i="50"/>
  <c r="L16" i="50"/>
  <c r="K16" i="50"/>
  <c r="H16" i="50"/>
  <c r="F16" i="50"/>
  <c r="N15" i="50"/>
  <c r="M15" i="50"/>
  <c r="B15" i="50" s="1"/>
  <c r="C15" i="50" s="1"/>
  <c r="L15" i="50"/>
  <c r="K15" i="50"/>
  <c r="H15" i="50"/>
  <c r="F15" i="50"/>
  <c r="N14" i="50"/>
  <c r="M14" i="50"/>
  <c r="B14" i="50" s="1"/>
  <c r="C14" i="50" s="1"/>
  <c r="L14" i="50"/>
  <c r="K14" i="50"/>
  <c r="H14" i="50"/>
  <c r="F14" i="50"/>
  <c r="N13" i="50"/>
  <c r="M13" i="50"/>
  <c r="L13" i="50"/>
  <c r="K13" i="50"/>
  <c r="H13" i="50"/>
  <c r="F13" i="50"/>
  <c r="N12" i="50"/>
  <c r="M12" i="50"/>
  <c r="L12" i="50"/>
  <c r="K12" i="50"/>
  <c r="H12" i="50"/>
  <c r="F12" i="50"/>
  <c r="N11" i="50"/>
  <c r="M11" i="50"/>
  <c r="B11" i="50" s="1"/>
  <c r="C11" i="50" s="1"/>
  <c r="L11" i="50"/>
  <c r="K11" i="50"/>
  <c r="H11" i="50"/>
  <c r="F11" i="50"/>
  <c r="N10" i="50"/>
  <c r="M10" i="50"/>
  <c r="B10" i="50" s="1"/>
  <c r="C10" i="50" s="1"/>
  <c r="L10" i="50"/>
  <c r="K10" i="50"/>
  <c r="H10" i="50"/>
  <c r="F10" i="50"/>
  <c r="N9" i="50"/>
  <c r="M9" i="50"/>
  <c r="L9" i="50"/>
  <c r="K9" i="50"/>
  <c r="H9" i="50"/>
  <c r="F9" i="50"/>
  <c r="N8" i="50"/>
  <c r="M8" i="50"/>
  <c r="L8" i="50"/>
  <c r="K8" i="50"/>
  <c r="H8" i="50"/>
  <c r="F8" i="50"/>
  <c r="N7" i="50"/>
  <c r="M7" i="50"/>
  <c r="B7" i="50" s="1"/>
  <c r="C7" i="50" s="1"/>
  <c r="L7" i="50"/>
  <c r="K7" i="50"/>
  <c r="H7" i="50"/>
  <c r="F7" i="50"/>
  <c r="N6" i="50"/>
  <c r="M6" i="50"/>
  <c r="B6" i="50" s="1"/>
  <c r="C6" i="50" s="1"/>
  <c r="L6" i="50"/>
  <c r="K6" i="50"/>
  <c r="H6" i="50"/>
  <c r="F6" i="50"/>
  <c r="N5" i="50"/>
  <c r="M5" i="50"/>
  <c r="L5" i="50"/>
  <c r="K5" i="50"/>
  <c r="H5" i="50"/>
  <c r="F5" i="50"/>
  <c r="N4" i="50"/>
  <c r="M4" i="50"/>
  <c r="L4" i="50"/>
  <c r="K4" i="50"/>
  <c r="H4" i="50"/>
  <c r="F4" i="50"/>
  <c r="N3" i="50"/>
  <c r="M3" i="50"/>
  <c r="L3" i="50"/>
  <c r="K3" i="50"/>
  <c r="H3" i="50"/>
  <c r="F3" i="50"/>
  <c r="B587" i="50" l="1"/>
  <c r="C587" i="50" s="1"/>
  <c r="B338" i="50"/>
  <c r="C338" i="50" s="1"/>
  <c r="B3" i="50"/>
  <c r="C3" i="50" s="1"/>
  <c r="B767" i="50"/>
  <c r="B769" i="50"/>
  <c r="B771" i="50"/>
  <c r="B773" i="50"/>
  <c r="F773" i="50" s="1"/>
  <c r="B775" i="50"/>
  <c r="F775" i="50" s="1"/>
  <c r="B777" i="50"/>
  <c r="B779" i="50"/>
  <c r="B781" i="50"/>
  <c r="F781" i="50" s="1"/>
  <c r="B783" i="50"/>
  <c r="B785" i="50"/>
  <c r="B787" i="50"/>
  <c r="B789" i="50"/>
  <c r="C789" i="50" s="1"/>
  <c r="B791" i="50"/>
  <c r="C791" i="50" s="1"/>
  <c r="B793" i="50"/>
  <c r="B362" i="50"/>
  <c r="C362" i="50" s="1"/>
  <c r="B366" i="50"/>
  <c r="C366" i="50" s="1"/>
  <c r="B370" i="50"/>
  <c r="C370" i="50" s="1"/>
  <c r="B374" i="50"/>
  <c r="C374" i="50" s="1"/>
  <c r="B378" i="50"/>
  <c r="C378" i="50" s="1"/>
  <c r="B382" i="50"/>
  <c r="C382" i="50" s="1"/>
  <c r="B386" i="50"/>
  <c r="C386" i="50" s="1"/>
  <c r="B390" i="50"/>
  <c r="C390" i="50" s="1"/>
  <c r="B394" i="50"/>
  <c r="C394" i="50" s="1"/>
  <c r="B398" i="50"/>
  <c r="C398" i="50" s="1"/>
  <c r="B402" i="50"/>
  <c r="C402" i="50" s="1"/>
  <c r="B406" i="50"/>
  <c r="C406" i="50" s="1"/>
  <c r="B410" i="50"/>
  <c r="C410" i="50" s="1"/>
  <c r="B414" i="50"/>
  <c r="C414" i="50" s="1"/>
  <c r="B418" i="50"/>
  <c r="C418" i="50" s="1"/>
  <c r="B422" i="50"/>
  <c r="C422" i="50" s="1"/>
  <c r="B426" i="50"/>
  <c r="C426" i="50" s="1"/>
  <c r="B430" i="50"/>
  <c r="C430" i="50" s="1"/>
  <c r="B434" i="50"/>
  <c r="C434" i="50" s="1"/>
  <c r="B488" i="50"/>
  <c r="C488" i="50" s="1"/>
  <c r="B492" i="50"/>
  <c r="C492" i="50" s="1"/>
  <c r="B496" i="50"/>
  <c r="C496" i="50" s="1"/>
  <c r="B500" i="50"/>
  <c r="C500" i="50" s="1"/>
  <c r="B504" i="50"/>
  <c r="C504" i="50" s="1"/>
  <c r="B508" i="50"/>
  <c r="C508" i="50" s="1"/>
  <c r="B512" i="50"/>
  <c r="C512" i="50" s="1"/>
  <c r="B516" i="50"/>
  <c r="C516" i="50" s="1"/>
  <c r="B520" i="50"/>
  <c r="C520" i="50" s="1"/>
  <c r="B524" i="50"/>
  <c r="C524" i="50" s="1"/>
  <c r="B528" i="50"/>
  <c r="C528" i="50" s="1"/>
  <c r="B532" i="50"/>
  <c r="C532" i="50" s="1"/>
  <c r="B536" i="50"/>
  <c r="C536" i="50" s="1"/>
  <c r="B540" i="50"/>
  <c r="C540" i="50" s="1"/>
  <c r="B544" i="50"/>
  <c r="C544" i="50" s="1"/>
  <c r="B548" i="50"/>
  <c r="C548" i="50" s="1"/>
  <c r="B552" i="50"/>
  <c r="C552" i="50" s="1"/>
  <c r="B556" i="50"/>
  <c r="C556" i="50" s="1"/>
  <c r="B560" i="50"/>
  <c r="C560" i="50" s="1"/>
  <c r="B564" i="50"/>
  <c r="C564" i="50" s="1"/>
  <c r="B568" i="50"/>
  <c r="C568" i="50" s="1"/>
  <c r="B572" i="50"/>
  <c r="C572" i="50" s="1"/>
  <c r="B576" i="50"/>
  <c r="C576" i="50" s="1"/>
  <c r="B580" i="50"/>
  <c r="C580" i="50" s="1"/>
  <c r="B584" i="50"/>
  <c r="C584" i="50" s="1"/>
  <c r="B588" i="50"/>
  <c r="C588" i="50" s="1"/>
  <c r="B592" i="50"/>
  <c r="C592" i="50" s="1"/>
  <c r="B596" i="50"/>
  <c r="C596" i="50" s="1"/>
  <c r="B600" i="50"/>
  <c r="C600" i="50" s="1"/>
  <c r="B604" i="50"/>
  <c r="C604" i="50" s="1"/>
  <c r="B608" i="50"/>
  <c r="C608" i="50" s="1"/>
  <c r="B612" i="50"/>
  <c r="C612" i="50" s="1"/>
  <c r="B616" i="50"/>
  <c r="C616" i="50" s="1"/>
  <c r="B620" i="50"/>
  <c r="C620" i="50" s="1"/>
  <c r="B624" i="50"/>
  <c r="C624" i="50" s="1"/>
  <c r="B628" i="50"/>
  <c r="C628" i="50" s="1"/>
  <c r="B632" i="50"/>
  <c r="C632" i="50" s="1"/>
  <c r="B686" i="50"/>
  <c r="B690" i="50"/>
  <c r="B694" i="50"/>
  <c r="B698" i="50"/>
  <c r="B702" i="50"/>
  <c r="B706" i="50"/>
  <c r="B710" i="50"/>
  <c r="B714" i="50"/>
  <c r="B718" i="50"/>
  <c r="B722" i="50"/>
  <c r="B726" i="50"/>
  <c r="B730" i="50"/>
  <c r="B734" i="50"/>
  <c r="B738" i="50"/>
  <c r="B742" i="50"/>
  <c r="B746" i="50"/>
  <c r="B750" i="50"/>
  <c r="B754" i="50"/>
  <c r="B758" i="50"/>
  <c r="B762" i="50"/>
  <c r="D796" i="50"/>
  <c r="F769" i="50"/>
  <c r="C769" i="50"/>
  <c r="F777" i="50"/>
  <c r="C777" i="50"/>
  <c r="F789" i="50"/>
  <c r="C949" i="50"/>
  <c r="F949" i="50"/>
  <c r="F951" i="50"/>
  <c r="C951" i="50"/>
  <c r="C953" i="50"/>
  <c r="F953" i="50"/>
  <c r="C955" i="50"/>
  <c r="F955" i="50"/>
  <c r="F957" i="50"/>
  <c r="C957" i="50"/>
  <c r="C959" i="50"/>
  <c r="F959" i="50"/>
  <c r="C961" i="50"/>
  <c r="F961" i="50"/>
  <c r="F767" i="50"/>
  <c r="C767" i="50"/>
  <c r="F783" i="50"/>
  <c r="C783" i="50"/>
  <c r="F793" i="50"/>
  <c r="C793" i="50"/>
  <c r="B9" i="50"/>
  <c r="C9" i="50" s="1"/>
  <c r="B13" i="50"/>
  <c r="C13" i="50" s="1"/>
  <c r="B17" i="50"/>
  <c r="C17" i="50" s="1"/>
  <c r="B21" i="50"/>
  <c r="C21" i="50" s="1"/>
  <c r="B25" i="50"/>
  <c r="C25" i="50" s="1"/>
  <c r="B29" i="50"/>
  <c r="C29" i="50" s="1"/>
  <c r="B33" i="50"/>
  <c r="C33" i="50" s="1"/>
  <c r="B37" i="50"/>
  <c r="C37" i="50" s="1"/>
  <c r="B41" i="50"/>
  <c r="C41" i="50" s="1"/>
  <c r="B45" i="50"/>
  <c r="C45" i="50" s="1"/>
  <c r="B49" i="50"/>
  <c r="C49" i="50" s="1"/>
  <c r="B53" i="50"/>
  <c r="C53" i="50" s="1"/>
  <c r="B57" i="50"/>
  <c r="C57" i="50" s="1"/>
  <c r="B61" i="50"/>
  <c r="C61" i="50" s="1"/>
  <c r="B65" i="50"/>
  <c r="C65" i="50" s="1"/>
  <c r="B69" i="50"/>
  <c r="C69" i="50" s="1"/>
  <c r="B73" i="50"/>
  <c r="C73" i="50" s="1"/>
  <c r="B77" i="50"/>
  <c r="C77" i="50" s="1"/>
  <c r="B81" i="50"/>
  <c r="C81" i="50" s="1"/>
  <c r="B85" i="50"/>
  <c r="C85" i="50" s="1"/>
  <c r="B89" i="50"/>
  <c r="C89" i="50" s="1"/>
  <c r="B93" i="50"/>
  <c r="C93" i="50" s="1"/>
  <c r="B97" i="50"/>
  <c r="C97" i="50" s="1"/>
  <c r="B101" i="50"/>
  <c r="C101" i="50" s="1"/>
  <c r="F796" i="50"/>
  <c r="C796" i="50"/>
  <c r="F771" i="50"/>
  <c r="C771" i="50"/>
  <c r="F779" i="50"/>
  <c r="C779" i="50"/>
  <c r="F787" i="50"/>
  <c r="C787" i="50"/>
  <c r="F791" i="50"/>
  <c r="B591" i="50"/>
  <c r="C591" i="50" s="1"/>
  <c r="B595" i="50"/>
  <c r="C595" i="50" s="1"/>
  <c r="B631" i="50"/>
  <c r="C631" i="50" s="1"/>
  <c r="B685" i="50"/>
  <c r="B689" i="50"/>
  <c r="B693" i="50"/>
  <c r="B697" i="50"/>
  <c r="B701" i="50"/>
  <c r="B705" i="50"/>
  <c r="B709" i="50"/>
  <c r="B713" i="50"/>
  <c r="B717" i="50"/>
  <c r="B721" i="50"/>
  <c r="B725" i="50"/>
  <c r="B729" i="50"/>
  <c r="B733" i="50"/>
  <c r="B737" i="50"/>
  <c r="B741" i="50"/>
  <c r="B745" i="50"/>
  <c r="B749" i="50"/>
  <c r="B753" i="50"/>
  <c r="B757" i="50"/>
  <c r="B761" i="50"/>
  <c r="D766" i="50"/>
  <c r="D768" i="50"/>
  <c r="D770" i="50"/>
  <c r="D772" i="50"/>
  <c r="D774" i="50"/>
  <c r="D776" i="50"/>
  <c r="D778" i="50"/>
  <c r="D780" i="50"/>
  <c r="D782" i="50"/>
  <c r="D784" i="50"/>
  <c r="D786" i="50"/>
  <c r="D788" i="50"/>
  <c r="D790" i="50"/>
  <c r="D792" i="50"/>
  <c r="D794" i="50"/>
  <c r="D797" i="50"/>
  <c r="F785" i="50"/>
  <c r="C785" i="50"/>
  <c r="B8" i="50"/>
  <c r="C8" i="50" s="1"/>
  <c r="B12" i="50"/>
  <c r="C12" i="50" s="1"/>
  <c r="B16" i="50"/>
  <c r="C16" i="50" s="1"/>
  <c r="B20" i="50"/>
  <c r="C20" i="50" s="1"/>
  <c r="B24" i="50"/>
  <c r="C24" i="50" s="1"/>
  <c r="B28" i="50"/>
  <c r="C28" i="50" s="1"/>
  <c r="B32" i="50"/>
  <c r="C32" i="50" s="1"/>
  <c r="B36" i="50"/>
  <c r="C36" i="50" s="1"/>
  <c r="B40" i="50"/>
  <c r="C40" i="50" s="1"/>
  <c r="B44" i="50"/>
  <c r="C44" i="50" s="1"/>
  <c r="B48" i="50"/>
  <c r="C48" i="50" s="1"/>
  <c r="B52" i="50"/>
  <c r="C52" i="50" s="1"/>
  <c r="B56" i="50"/>
  <c r="C56" i="50" s="1"/>
  <c r="B60" i="50"/>
  <c r="C60" i="50" s="1"/>
  <c r="B64" i="50"/>
  <c r="C64" i="50" s="1"/>
  <c r="B68" i="50"/>
  <c r="C68" i="50" s="1"/>
  <c r="B72" i="50"/>
  <c r="C72" i="50" s="1"/>
  <c r="B76" i="50"/>
  <c r="C76" i="50" s="1"/>
  <c r="B80" i="50"/>
  <c r="C80" i="50" s="1"/>
  <c r="B84" i="50"/>
  <c r="C84" i="50" s="1"/>
  <c r="B88" i="50"/>
  <c r="C88" i="50" s="1"/>
  <c r="B92" i="50"/>
  <c r="C92" i="50" s="1"/>
  <c r="B96" i="50"/>
  <c r="C96" i="50" s="1"/>
  <c r="B100" i="50"/>
  <c r="C100" i="50" s="1"/>
  <c r="B766" i="50"/>
  <c r="B768" i="50"/>
  <c r="B770" i="50"/>
  <c r="B772" i="50"/>
  <c r="B774" i="50"/>
  <c r="B776" i="50"/>
  <c r="B778" i="50"/>
  <c r="B780" i="50"/>
  <c r="B782" i="50"/>
  <c r="B784" i="50"/>
  <c r="B786" i="50"/>
  <c r="B788" i="50"/>
  <c r="B790" i="50"/>
  <c r="B792" i="50"/>
  <c r="B794" i="50"/>
  <c r="F797" i="50"/>
  <c r="C797" i="50"/>
  <c r="B340" i="50"/>
  <c r="C340" i="50" s="1"/>
  <c r="B344" i="50"/>
  <c r="C344" i="50" s="1"/>
  <c r="B348" i="50"/>
  <c r="C348" i="50" s="1"/>
  <c r="B352" i="50"/>
  <c r="C352" i="50" s="1"/>
  <c r="B356" i="50"/>
  <c r="C356" i="50" s="1"/>
  <c r="B360" i="50"/>
  <c r="C360" i="50" s="1"/>
  <c r="B364" i="50"/>
  <c r="C364" i="50" s="1"/>
  <c r="B368" i="50"/>
  <c r="C368" i="50" s="1"/>
  <c r="B372" i="50"/>
  <c r="C372" i="50" s="1"/>
  <c r="B376" i="50"/>
  <c r="C376" i="50" s="1"/>
  <c r="B380" i="50"/>
  <c r="C380" i="50" s="1"/>
  <c r="B384" i="50"/>
  <c r="C384" i="50" s="1"/>
  <c r="B388" i="50"/>
  <c r="C388" i="50" s="1"/>
  <c r="B392" i="50"/>
  <c r="C392" i="50" s="1"/>
  <c r="B396" i="50"/>
  <c r="C396" i="50" s="1"/>
  <c r="B400" i="50"/>
  <c r="C400" i="50" s="1"/>
  <c r="B404" i="50"/>
  <c r="C404" i="50" s="1"/>
  <c r="B408" i="50"/>
  <c r="C408" i="50" s="1"/>
  <c r="B412" i="50"/>
  <c r="C412" i="50" s="1"/>
  <c r="B416" i="50"/>
  <c r="C416" i="50" s="1"/>
  <c r="B420" i="50"/>
  <c r="C420" i="50" s="1"/>
  <c r="B424" i="50"/>
  <c r="C424" i="50" s="1"/>
  <c r="B428" i="50"/>
  <c r="C428" i="50" s="1"/>
  <c r="B432" i="50"/>
  <c r="C432" i="50" s="1"/>
  <c r="B490" i="50"/>
  <c r="C490" i="50" s="1"/>
  <c r="B494" i="50"/>
  <c r="C494" i="50" s="1"/>
  <c r="B498" i="50"/>
  <c r="C498" i="50" s="1"/>
  <c r="B502" i="50"/>
  <c r="C502" i="50" s="1"/>
  <c r="B506" i="50"/>
  <c r="C506" i="50" s="1"/>
  <c r="B510" i="50"/>
  <c r="C510" i="50" s="1"/>
  <c r="B514" i="50"/>
  <c r="C514" i="50" s="1"/>
  <c r="B518" i="50"/>
  <c r="C518" i="50" s="1"/>
  <c r="B522" i="50"/>
  <c r="C522" i="50" s="1"/>
  <c r="B526" i="50"/>
  <c r="C526" i="50" s="1"/>
  <c r="B530" i="50"/>
  <c r="C530" i="50" s="1"/>
  <c r="B534" i="50"/>
  <c r="C534" i="50" s="1"/>
  <c r="B538" i="50"/>
  <c r="C538" i="50" s="1"/>
  <c r="B542" i="50"/>
  <c r="C542" i="50" s="1"/>
  <c r="B546" i="50"/>
  <c r="C546" i="50" s="1"/>
  <c r="B550" i="50"/>
  <c r="C550" i="50" s="1"/>
  <c r="B554" i="50"/>
  <c r="C554" i="50" s="1"/>
  <c r="B558" i="50"/>
  <c r="C558" i="50" s="1"/>
  <c r="B562" i="50"/>
  <c r="C562" i="50" s="1"/>
  <c r="B566" i="50"/>
  <c r="C566" i="50" s="1"/>
  <c r="B570" i="50"/>
  <c r="C570" i="50" s="1"/>
  <c r="B574" i="50"/>
  <c r="C574" i="50" s="1"/>
  <c r="B578" i="50"/>
  <c r="C578" i="50" s="1"/>
  <c r="B582" i="50"/>
  <c r="C582" i="50" s="1"/>
  <c r="B586" i="50"/>
  <c r="C586" i="50" s="1"/>
  <c r="B590" i="50"/>
  <c r="C590" i="50" s="1"/>
  <c r="B594" i="50"/>
  <c r="C594" i="50" s="1"/>
  <c r="B598" i="50"/>
  <c r="C598" i="50" s="1"/>
  <c r="B602" i="50"/>
  <c r="C602" i="50" s="1"/>
  <c r="B606" i="50"/>
  <c r="C606" i="50" s="1"/>
  <c r="B610" i="50"/>
  <c r="C610" i="50" s="1"/>
  <c r="B614" i="50"/>
  <c r="C614" i="50" s="1"/>
  <c r="B618" i="50"/>
  <c r="C618" i="50" s="1"/>
  <c r="B622" i="50"/>
  <c r="C622" i="50" s="1"/>
  <c r="B626" i="50"/>
  <c r="C626" i="50" s="1"/>
  <c r="B630" i="50"/>
  <c r="C630" i="50" s="1"/>
  <c r="B634" i="50"/>
  <c r="C634" i="50" s="1"/>
  <c r="B688" i="50"/>
  <c r="B692" i="50"/>
  <c r="B696" i="50"/>
  <c r="B700" i="50"/>
  <c r="B704" i="50"/>
  <c r="B708" i="50"/>
  <c r="B712" i="50"/>
  <c r="B716" i="50"/>
  <c r="B720" i="50"/>
  <c r="B724" i="50"/>
  <c r="B728" i="50"/>
  <c r="B732" i="50"/>
  <c r="B736" i="50"/>
  <c r="B740" i="50"/>
  <c r="B744" i="50"/>
  <c r="B748" i="50"/>
  <c r="B752" i="50"/>
  <c r="B756" i="50"/>
  <c r="B760" i="50"/>
  <c r="B764" i="50"/>
  <c r="D798" i="50"/>
  <c r="F950" i="50"/>
  <c r="C950" i="50"/>
  <c r="F952" i="50"/>
  <c r="C952" i="50"/>
  <c r="C954" i="50"/>
  <c r="F954" i="50"/>
  <c r="F956" i="50"/>
  <c r="C956" i="50"/>
  <c r="F958" i="50"/>
  <c r="C958" i="50"/>
  <c r="F960" i="50"/>
  <c r="C960" i="50"/>
  <c r="C962" i="50"/>
  <c r="F962" i="50"/>
  <c r="C798" i="50"/>
  <c r="F798" i="50"/>
  <c r="B339" i="50"/>
  <c r="C339" i="50" s="1"/>
  <c r="B343" i="50"/>
  <c r="C343" i="50" s="1"/>
  <c r="B347" i="50"/>
  <c r="C347" i="50" s="1"/>
  <c r="B351" i="50"/>
  <c r="C351" i="50" s="1"/>
  <c r="B355" i="50"/>
  <c r="C355" i="50" s="1"/>
  <c r="B359" i="50"/>
  <c r="C359" i="50" s="1"/>
  <c r="B363" i="50"/>
  <c r="C363" i="50" s="1"/>
  <c r="B367" i="50"/>
  <c r="C367" i="50" s="1"/>
  <c r="B371" i="50"/>
  <c r="C371" i="50" s="1"/>
  <c r="B375" i="50"/>
  <c r="C375" i="50" s="1"/>
  <c r="B379" i="50"/>
  <c r="C379" i="50" s="1"/>
  <c r="B383" i="50"/>
  <c r="C383" i="50" s="1"/>
  <c r="B387" i="50"/>
  <c r="C387" i="50" s="1"/>
  <c r="B391" i="50"/>
  <c r="C391" i="50" s="1"/>
  <c r="B395" i="50"/>
  <c r="C395" i="50" s="1"/>
  <c r="B399" i="50"/>
  <c r="C399" i="50" s="1"/>
  <c r="B403" i="50"/>
  <c r="C403" i="50" s="1"/>
  <c r="B407" i="50"/>
  <c r="C407" i="50" s="1"/>
  <c r="B411" i="50"/>
  <c r="C411" i="50" s="1"/>
  <c r="B415" i="50"/>
  <c r="C415" i="50" s="1"/>
  <c r="B419" i="50"/>
  <c r="C419" i="50" s="1"/>
  <c r="B423" i="50"/>
  <c r="C423" i="50" s="1"/>
  <c r="B427" i="50"/>
  <c r="C427" i="50" s="1"/>
  <c r="B431" i="50"/>
  <c r="C431" i="50" s="1"/>
  <c r="B489" i="50"/>
  <c r="C489" i="50" s="1"/>
  <c r="B493" i="50"/>
  <c r="C493" i="50" s="1"/>
  <c r="B497" i="50"/>
  <c r="C497" i="50" s="1"/>
  <c r="B501" i="50"/>
  <c r="C501" i="50" s="1"/>
  <c r="B505" i="50"/>
  <c r="C505" i="50" s="1"/>
  <c r="B509" i="50"/>
  <c r="C509" i="50" s="1"/>
  <c r="B513" i="50"/>
  <c r="C513" i="50" s="1"/>
  <c r="B517" i="50"/>
  <c r="C517" i="50" s="1"/>
  <c r="B521" i="50"/>
  <c r="C521" i="50" s="1"/>
  <c r="B525" i="50"/>
  <c r="C525" i="50" s="1"/>
  <c r="B529" i="50"/>
  <c r="C529" i="50" s="1"/>
  <c r="B533" i="50"/>
  <c r="C533" i="50" s="1"/>
  <c r="B537" i="50"/>
  <c r="C537" i="50" s="1"/>
  <c r="B541" i="50"/>
  <c r="C541" i="50" s="1"/>
  <c r="B545" i="50"/>
  <c r="C545" i="50" s="1"/>
  <c r="B549" i="50"/>
  <c r="C549" i="50" s="1"/>
  <c r="B553" i="50"/>
  <c r="C553" i="50" s="1"/>
  <c r="B557" i="50"/>
  <c r="C557" i="50" s="1"/>
  <c r="B561" i="50"/>
  <c r="C561" i="50" s="1"/>
  <c r="B565" i="50"/>
  <c r="C565" i="50" s="1"/>
  <c r="B569" i="50"/>
  <c r="C569" i="50" s="1"/>
  <c r="B573" i="50"/>
  <c r="C573" i="50" s="1"/>
  <c r="B577" i="50"/>
  <c r="C577" i="50" s="1"/>
  <c r="B581" i="50"/>
  <c r="C581" i="50" s="1"/>
  <c r="B585" i="50"/>
  <c r="C585" i="50" s="1"/>
  <c r="B589" i="50"/>
  <c r="C589" i="50" s="1"/>
  <c r="B593" i="50"/>
  <c r="C593" i="50" s="1"/>
  <c r="B597" i="50"/>
  <c r="C597" i="50" s="1"/>
  <c r="B601" i="50"/>
  <c r="C601" i="50" s="1"/>
  <c r="B605" i="50"/>
  <c r="C605" i="50" s="1"/>
  <c r="B609" i="50"/>
  <c r="C609" i="50" s="1"/>
  <c r="B613" i="50"/>
  <c r="C613" i="50" s="1"/>
  <c r="B617" i="50"/>
  <c r="C617" i="50" s="1"/>
  <c r="B621" i="50"/>
  <c r="C621" i="50" s="1"/>
  <c r="B625" i="50"/>
  <c r="C625" i="50" s="1"/>
  <c r="B629" i="50"/>
  <c r="C629" i="50" s="1"/>
  <c r="B633" i="50"/>
  <c r="C633" i="50" s="1"/>
  <c r="B687" i="50"/>
  <c r="B691" i="50"/>
  <c r="B695" i="50"/>
  <c r="B699" i="50"/>
  <c r="B703" i="50"/>
  <c r="B707" i="50"/>
  <c r="B711" i="50"/>
  <c r="B715" i="50"/>
  <c r="B719" i="50"/>
  <c r="B723" i="50"/>
  <c r="B727" i="50"/>
  <c r="B731" i="50"/>
  <c r="B735" i="50"/>
  <c r="B739" i="50"/>
  <c r="B743" i="50"/>
  <c r="B747" i="50"/>
  <c r="B751" i="50"/>
  <c r="B755" i="50"/>
  <c r="B759" i="50"/>
  <c r="B763" i="50"/>
  <c r="D767" i="50"/>
  <c r="D769" i="50"/>
  <c r="D771" i="50"/>
  <c r="D773" i="50"/>
  <c r="D775" i="50"/>
  <c r="D777" i="50"/>
  <c r="D779" i="50"/>
  <c r="D781" i="50"/>
  <c r="D783" i="50"/>
  <c r="D785" i="50"/>
  <c r="D787" i="50"/>
  <c r="D789" i="50"/>
  <c r="D791" i="50"/>
  <c r="D793" i="50"/>
  <c r="B336" i="50"/>
  <c r="C336" i="50" s="1"/>
  <c r="B5" i="50"/>
  <c r="C5" i="50" s="1"/>
  <c r="B337" i="50"/>
  <c r="C337" i="50" s="1"/>
  <c r="B335" i="50"/>
  <c r="C335" i="50" s="1"/>
  <c r="B4" i="50"/>
  <c r="C4" i="50" s="1"/>
  <c r="C917" i="50"/>
  <c r="F917" i="50"/>
  <c r="C925" i="50"/>
  <c r="F925" i="50"/>
  <c r="F933" i="50"/>
  <c r="C933" i="50"/>
  <c r="F941" i="50"/>
  <c r="C941" i="50"/>
  <c r="F918" i="50"/>
  <c r="C918" i="50"/>
  <c r="F926" i="50"/>
  <c r="C926" i="50"/>
  <c r="C934" i="50"/>
  <c r="F934" i="50"/>
  <c r="F942" i="50"/>
  <c r="C942" i="50"/>
  <c r="F919" i="50"/>
  <c r="C919" i="50"/>
  <c r="F927" i="50"/>
  <c r="C927" i="50"/>
  <c r="C935" i="50"/>
  <c r="F935" i="50"/>
  <c r="C943" i="50"/>
  <c r="F943" i="50"/>
  <c r="F920" i="50"/>
  <c r="C920" i="50"/>
  <c r="F928" i="50"/>
  <c r="C928" i="50"/>
  <c r="F936" i="50"/>
  <c r="C936" i="50"/>
  <c r="F944" i="50"/>
  <c r="C944" i="50"/>
  <c r="C921" i="50"/>
  <c r="F921" i="50"/>
  <c r="C929" i="50"/>
  <c r="F929" i="50"/>
  <c r="C937" i="50"/>
  <c r="F937" i="50"/>
  <c r="C945" i="50"/>
  <c r="F945" i="50"/>
  <c r="F922" i="50"/>
  <c r="C922" i="50"/>
  <c r="F930" i="50"/>
  <c r="C930" i="50"/>
  <c r="F938" i="50"/>
  <c r="C938" i="50"/>
  <c r="F946" i="50"/>
  <c r="C946" i="50"/>
  <c r="F923" i="50"/>
  <c r="C923" i="50"/>
  <c r="F939" i="50"/>
  <c r="C939" i="50"/>
  <c r="C916" i="50"/>
  <c r="F916" i="50"/>
  <c r="C924" i="50"/>
  <c r="F924" i="50"/>
  <c r="F932" i="50"/>
  <c r="C932" i="50"/>
  <c r="F940" i="50"/>
  <c r="C940" i="50"/>
  <c r="B487" i="50"/>
  <c r="C487" i="50" s="1"/>
  <c r="B486" i="50"/>
  <c r="C486" i="50" s="1"/>
  <c r="B485" i="50"/>
  <c r="C485" i="50" s="1"/>
  <c r="B765" i="50"/>
  <c r="C765" i="50" s="1"/>
  <c r="F795" i="50"/>
  <c r="C795" i="50"/>
  <c r="B799" i="50"/>
  <c r="F948" i="50"/>
  <c r="C948" i="50"/>
  <c r="F915" i="50"/>
  <c r="C915" i="50"/>
  <c r="C931" i="50"/>
  <c r="F931" i="50"/>
  <c r="F947" i="50"/>
  <c r="C947" i="50"/>
  <c r="O1058" i="40"/>
  <c r="AL40" i="6"/>
  <c r="AL41" i="6"/>
  <c r="AL42" i="6"/>
  <c r="AL43" i="6"/>
  <c r="AL44" i="6"/>
  <c r="AL45" i="6"/>
  <c r="AL46" i="6"/>
  <c r="AL47" i="6"/>
  <c r="AL48" i="6"/>
  <c r="AL49" i="6"/>
  <c r="AL50" i="6"/>
  <c r="AL51" i="6"/>
  <c r="AL52" i="6"/>
  <c r="AL53" i="6"/>
  <c r="AL54" i="6"/>
  <c r="AL55" i="6"/>
  <c r="AL56" i="6"/>
  <c r="N3" i="30"/>
  <c r="M3" i="30"/>
  <c r="C775" i="50" l="1"/>
  <c r="C773" i="50"/>
  <c r="C781" i="50"/>
  <c r="F788" i="50"/>
  <c r="C788" i="50"/>
  <c r="F786" i="50"/>
  <c r="C786" i="50"/>
  <c r="F770" i="50"/>
  <c r="C770" i="50"/>
  <c r="F772" i="50"/>
  <c r="C772" i="50"/>
  <c r="F784" i="50"/>
  <c r="C784" i="50"/>
  <c r="F768" i="50"/>
  <c r="C768" i="50"/>
  <c r="F780" i="50"/>
  <c r="C780" i="50"/>
  <c r="F766" i="50"/>
  <c r="C766" i="50"/>
  <c r="F794" i="50"/>
  <c r="C794" i="50"/>
  <c r="F778" i="50"/>
  <c r="C778" i="50"/>
  <c r="F792" i="50"/>
  <c r="C792" i="50"/>
  <c r="F776" i="50"/>
  <c r="C776" i="50"/>
  <c r="F782" i="50"/>
  <c r="C782" i="50"/>
  <c r="F790" i="50"/>
  <c r="C790" i="50"/>
  <c r="F774" i="50"/>
  <c r="C774" i="50"/>
  <c r="AO41" i="6"/>
  <c r="F765" i="50"/>
  <c r="C799" i="50"/>
  <c r="F799" i="50"/>
  <c r="O1059" i="40"/>
  <c r="N17" i="4"/>
  <c r="N15" i="4"/>
  <c r="N13" i="4"/>
  <c r="N11" i="4"/>
  <c r="N9" i="4"/>
  <c r="N7" i="4"/>
  <c r="N5" i="4"/>
  <c r="N3" i="4"/>
  <c r="AX5" i="9"/>
  <c r="AX6" i="9" s="1"/>
  <c r="AX7" i="9" s="1"/>
  <c r="AX8" i="9" s="1"/>
  <c r="AX9" i="9" s="1"/>
  <c r="AX10" i="9" s="1"/>
  <c r="AX11" i="9" s="1"/>
  <c r="AX12" i="9" s="1"/>
  <c r="AX13" i="9" s="1"/>
  <c r="AX14" i="9" s="1"/>
  <c r="AX15" i="9" s="1"/>
  <c r="AX16" i="9" s="1"/>
  <c r="AX17" i="9" s="1"/>
  <c r="AX18" i="9" s="1"/>
  <c r="AX19" i="9" s="1"/>
  <c r="AX20" i="9" s="1"/>
  <c r="AX21" i="9" s="1"/>
  <c r="AX22" i="9" s="1"/>
  <c r="AX23" i="9" s="1"/>
  <c r="AX24" i="9" s="1"/>
  <c r="AX25" i="9" s="1"/>
  <c r="AX26" i="9" s="1"/>
  <c r="AX27" i="9" s="1"/>
  <c r="AX28" i="9" s="1"/>
  <c r="AX29" i="9" s="1"/>
  <c r="AX30" i="9" s="1"/>
  <c r="AX31" i="9" s="1"/>
  <c r="AX32" i="9" s="1"/>
  <c r="AX33" i="9" s="1"/>
  <c r="AX34" i="9" s="1"/>
  <c r="AX35" i="9" s="1"/>
  <c r="AX36" i="9" s="1"/>
  <c r="AX37" i="9" s="1"/>
  <c r="AX38" i="9" s="1"/>
  <c r="AX39" i="9" s="1"/>
  <c r="AX40" i="9" s="1"/>
  <c r="AX41" i="9" s="1"/>
  <c r="AX42" i="9" s="1"/>
  <c r="AX43" i="9" s="1"/>
  <c r="AX44" i="9" s="1"/>
  <c r="AX45" i="9" s="1"/>
  <c r="AX46" i="9" s="1"/>
  <c r="AX47" i="9" s="1"/>
  <c r="AX48" i="9" s="1"/>
  <c r="AX49" i="9" s="1"/>
  <c r="AX50" i="9" s="1"/>
  <c r="AX51" i="9" s="1"/>
  <c r="AX52" i="9" s="1"/>
  <c r="AX53" i="9" s="1"/>
  <c r="AX54" i="9" s="1"/>
  <c r="AX55" i="9" s="1"/>
  <c r="AX56" i="9" s="1"/>
  <c r="AX57" i="9" s="1"/>
  <c r="AX58" i="9" s="1"/>
  <c r="AX59" i="9" s="1"/>
  <c r="AX60" i="9" s="1"/>
  <c r="AX61" i="9" s="1"/>
  <c r="AX62" i="9" s="1"/>
  <c r="AX63" i="9" s="1"/>
  <c r="AX64" i="9" s="1"/>
  <c r="AX65" i="9" s="1"/>
  <c r="AX66" i="9" s="1"/>
  <c r="AX67" i="9" s="1"/>
  <c r="AX68" i="9" s="1"/>
  <c r="AX69" i="9" s="1"/>
  <c r="AX70" i="9" s="1"/>
  <c r="AX71" i="9" s="1"/>
  <c r="AX72" i="9" s="1"/>
  <c r="AX73" i="9" s="1"/>
  <c r="AX74" i="9" s="1"/>
  <c r="AX75" i="9" s="1"/>
  <c r="AX76" i="9" s="1"/>
  <c r="AX77" i="9" s="1"/>
  <c r="AX78" i="9" s="1"/>
  <c r="AX79" i="9" s="1"/>
  <c r="AX80" i="9" s="1"/>
  <c r="AX81" i="9" s="1"/>
  <c r="AX82" i="9" s="1"/>
  <c r="AX83" i="9" s="1"/>
  <c r="AX84" i="9" s="1"/>
  <c r="AX85" i="9" s="1"/>
  <c r="AX86" i="9" s="1"/>
  <c r="AX87" i="9" s="1"/>
  <c r="AX88" i="9" s="1"/>
  <c r="AX89" i="9" s="1"/>
  <c r="AX90" i="9" s="1"/>
  <c r="AX91" i="9" s="1"/>
  <c r="AX92" i="9" s="1"/>
  <c r="AX93" i="9" s="1"/>
  <c r="AX94" i="9" s="1"/>
  <c r="AX95" i="9" s="1"/>
  <c r="AX96" i="9" s="1"/>
  <c r="AX97" i="9" s="1"/>
  <c r="AX98" i="9" s="1"/>
  <c r="AX99" i="9" s="1"/>
  <c r="AX100" i="9" s="1"/>
  <c r="AX101" i="9" s="1"/>
  <c r="AX102" i="9" s="1"/>
  <c r="AX103" i="9" s="1"/>
  <c r="AX104" i="9" s="1"/>
  <c r="O1060" i="40" l="1"/>
  <c r="N32" i="4"/>
  <c r="B3" i="49"/>
  <c r="A3" i="49"/>
  <c r="B13" i="49"/>
  <c r="B12" i="49"/>
  <c r="B11" i="49"/>
  <c r="B10" i="49"/>
  <c r="B9" i="49"/>
  <c r="B8" i="49"/>
  <c r="B7" i="49"/>
  <c r="B6" i="49"/>
  <c r="B5" i="49"/>
  <c r="A13" i="49"/>
  <c r="A12" i="49"/>
  <c r="A11" i="49"/>
  <c r="A10" i="49"/>
  <c r="A9" i="49"/>
  <c r="A8" i="49"/>
  <c r="A7" i="49"/>
  <c r="A6" i="49"/>
  <c r="A5" i="49"/>
  <c r="A4" i="49"/>
  <c r="B4" i="49"/>
  <c r="O1061" i="40" l="1"/>
  <c r="N63" i="29"/>
  <c r="O63" i="29" s="1"/>
  <c r="N62" i="29"/>
  <c r="O62" i="29" s="1"/>
  <c r="N61" i="29"/>
  <c r="O61" i="29" s="1"/>
  <c r="S28" i="7"/>
  <c r="S27" i="7"/>
  <c r="S26" i="7"/>
  <c r="S25" i="7"/>
  <c r="S24" i="7"/>
  <c r="S23" i="7"/>
  <c r="S22" i="7"/>
  <c r="S21" i="7"/>
  <c r="S20" i="7"/>
  <c r="S19" i="7"/>
  <c r="S18" i="7"/>
  <c r="S17" i="7"/>
  <c r="S16" i="7"/>
  <c r="S9" i="7"/>
  <c r="S6" i="7"/>
  <c r="S4" i="7"/>
  <c r="O1062" i="40" l="1"/>
  <c r="P41" i="7"/>
  <c r="P40" i="7"/>
  <c r="P39" i="7"/>
  <c r="P38" i="7"/>
  <c r="P37" i="7"/>
  <c r="P36" i="7"/>
  <c r="P34" i="7"/>
  <c r="S32" i="7"/>
  <c r="P35" i="7"/>
  <c r="P33" i="7"/>
  <c r="N41" i="7"/>
  <c r="N40" i="7"/>
  <c r="N39" i="7"/>
  <c r="N38" i="7"/>
  <c r="N37" i="7"/>
  <c r="N36" i="7"/>
  <c r="N35" i="7"/>
  <c r="N34" i="7"/>
  <c r="N33" i="7"/>
  <c r="N32" i="7"/>
  <c r="M4" i="7"/>
  <c r="M41" i="7"/>
  <c r="M40" i="7"/>
  <c r="M39" i="7"/>
  <c r="M38" i="7"/>
  <c r="M37" i="7"/>
  <c r="M36" i="7"/>
  <c r="M35" i="7"/>
  <c r="M34" i="7"/>
  <c r="M33" i="7"/>
  <c r="M32" i="7"/>
  <c r="M12" i="7"/>
  <c r="N9" i="7" s="1"/>
  <c r="O9" i="7" s="1"/>
  <c r="M9" i="7"/>
  <c r="M6" i="7"/>
  <c r="O28" i="7" l="1"/>
  <c r="R28" i="7" s="1"/>
  <c r="O20" i="7"/>
  <c r="R20" i="7" s="1"/>
  <c r="O21" i="7"/>
  <c r="R21" i="7" s="1"/>
  <c r="O1063" i="40"/>
  <c r="O19" i="7"/>
  <c r="R19" i="7" s="1"/>
  <c r="O26" i="7"/>
  <c r="D26" i="7" s="1"/>
  <c r="O23" i="7"/>
  <c r="D23" i="7" s="1"/>
  <c r="O41" i="7"/>
  <c r="R41" i="7" s="1"/>
  <c r="O18" i="7"/>
  <c r="R18" i="7" s="1"/>
  <c r="O25" i="7"/>
  <c r="R25" i="7" s="1"/>
  <c r="O39" i="7"/>
  <c r="R39" i="7" s="1"/>
  <c r="S34" i="7"/>
  <c r="S35" i="7"/>
  <c r="S41" i="7"/>
  <c r="O40" i="7"/>
  <c r="R40" i="7" s="1"/>
  <c r="O27" i="7"/>
  <c r="D27" i="7" s="1"/>
  <c r="S40" i="7"/>
  <c r="S33" i="7"/>
  <c r="S39" i="7"/>
  <c r="S38" i="7"/>
  <c r="O24" i="7"/>
  <c r="R24" i="7" s="1"/>
  <c r="O33" i="7"/>
  <c r="D33" i="7" s="1"/>
  <c r="S37" i="7"/>
  <c r="S36" i="7"/>
  <c r="O22" i="7"/>
  <c r="D22" i="7" s="1"/>
  <c r="O16" i="7"/>
  <c r="O32" i="7"/>
  <c r="D32" i="7" s="1"/>
  <c r="O38" i="7"/>
  <c r="R38" i="7" s="1"/>
  <c r="O35" i="7"/>
  <c r="R35" i="7" s="1"/>
  <c r="O34" i="7"/>
  <c r="R34" i="7" s="1"/>
  <c r="O17" i="7"/>
  <c r="D17" i="7" s="1"/>
  <c r="N6" i="7"/>
  <c r="O6" i="7" s="1"/>
  <c r="R6" i="7" s="1"/>
  <c r="D9" i="7"/>
  <c r="R9" i="7"/>
  <c r="O37" i="7"/>
  <c r="R37" i="7" s="1"/>
  <c r="O36" i="7"/>
  <c r="R36" i="7" s="1"/>
  <c r="N12" i="7"/>
  <c r="O12" i="7" s="1"/>
  <c r="N4" i="7"/>
  <c r="O4" i="7" s="1"/>
  <c r="T20" i="26"/>
  <c r="S20" i="26"/>
  <c r="T19" i="26"/>
  <c r="S19" i="26"/>
  <c r="T18" i="26"/>
  <c r="S18" i="26"/>
  <c r="T17" i="26"/>
  <c r="S17" i="26"/>
  <c r="T16" i="26"/>
  <c r="S16" i="26"/>
  <c r="T15" i="26"/>
  <c r="S15" i="26"/>
  <c r="T14" i="26"/>
  <c r="S14" i="26"/>
  <c r="T13" i="26"/>
  <c r="S13" i="26"/>
  <c r="T12" i="26"/>
  <c r="S12" i="26"/>
  <c r="T11" i="26"/>
  <c r="S11" i="26"/>
  <c r="T10" i="26"/>
  <c r="S10" i="26"/>
  <c r="T9" i="26"/>
  <c r="S9" i="26"/>
  <c r="T8" i="26"/>
  <c r="S8" i="26"/>
  <c r="T7" i="26"/>
  <c r="S7" i="26"/>
  <c r="T6" i="26"/>
  <c r="S6" i="26"/>
  <c r="T5" i="26"/>
  <c r="S5" i="26"/>
  <c r="D28" i="7" l="1"/>
  <c r="U14" i="26"/>
  <c r="AC14" i="26" s="1"/>
  <c r="U13" i="26"/>
  <c r="AC13" i="26" s="1"/>
  <c r="D20" i="7"/>
  <c r="D19" i="7"/>
  <c r="U12" i="26"/>
  <c r="AC12" i="26" s="1"/>
  <c r="U15" i="26"/>
  <c r="AC15" i="26" s="1"/>
  <c r="U19" i="26"/>
  <c r="AC19" i="26" s="1"/>
  <c r="R27" i="7"/>
  <c r="R26" i="7"/>
  <c r="D25" i="7"/>
  <c r="D24" i="7"/>
  <c r="D21" i="7"/>
  <c r="R23" i="7"/>
  <c r="R22" i="7"/>
  <c r="R17" i="7"/>
  <c r="O1064" i="40"/>
  <c r="D18" i="7"/>
  <c r="U7" i="26"/>
  <c r="AC7" i="26" s="1"/>
  <c r="U8" i="26"/>
  <c r="AC8" i="26" s="1"/>
  <c r="R33" i="7"/>
  <c r="R16" i="7"/>
  <c r="D16" i="7"/>
  <c r="D41" i="7"/>
  <c r="D40" i="7"/>
  <c r="D39" i="7"/>
  <c r="D38" i="7"/>
  <c r="D37" i="7"/>
  <c r="D36" i="7"/>
  <c r="D35" i="7"/>
  <c r="D34" i="7"/>
  <c r="R32" i="7"/>
  <c r="U6" i="26"/>
  <c r="AC6" i="26" s="1"/>
  <c r="U5" i="26"/>
  <c r="D6" i="7"/>
  <c r="R12" i="7"/>
  <c r="D4" i="7"/>
  <c r="R4" i="7"/>
  <c r="U20" i="26"/>
  <c r="AC20" i="26" s="1"/>
  <c r="U10" i="26"/>
  <c r="AC10" i="26" s="1"/>
  <c r="U17" i="26"/>
  <c r="AC17" i="26" s="1"/>
  <c r="U9" i="26"/>
  <c r="AC9" i="26" s="1"/>
  <c r="U16" i="26"/>
  <c r="AC16" i="26" s="1"/>
  <c r="U11" i="26"/>
  <c r="AC11" i="26" s="1"/>
  <c r="U18" i="26"/>
  <c r="AC18" i="26" s="1"/>
  <c r="R48" i="7" l="1"/>
  <c r="R49" i="7" s="1"/>
  <c r="O1065" i="40"/>
  <c r="AC5" i="26"/>
  <c r="AC21" i="26" s="1"/>
  <c r="AC22" i="26" s="1"/>
  <c r="AE1" i="25"/>
  <c r="AF1" i="25" s="1"/>
  <c r="AG1" i="25" s="1"/>
  <c r="AH1" i="25" s="1"/>
  <c r="AI1" i="25" s="1"/>
  <c r="AJ1" i="25" s="1"/>
  <c r="AK1" i="25" s="1"/>
  <c r="AL1" i="25" s="1"/>
  <c r="AM1" i="25" s="1"/>
  <c r="AN1" i="25" s="1"/>
  <c r="AO1" i="25" s="1"/>
  <c r="AP1" i="25" s="1"/>
  <c r="AQ1" i="25" s="1"/>
  <c r="AR1" i="25" s="1"/>
  <c r="AS1" i="25" s="1"/>
  <c r="AT1" i="25" s="1"/>
  <c r="AU1" i="25" s="1"/>
  <c r="AV1" i="25" s="1"/>
  <c r="AW1" i="25" s="1"/>
  <c r="AX1" i="25" s="1"/>
  <c r="AY1" i="25" s="1"/>
  <c r="AZ1" i="25" s="1"/>
  <c r="BA1" i="25" s="1"/>
  <c r="BB1" i="25" s="1"/>
  <c r="BC1" i="25" s="1"/>
  <c r="BD1" i="25" s="1"/>
  <c r="BF1" i="25" s="1"/>
  <c r="BG1" i="25" s="1"/>
  <c r="AH43" i="25"/>
  <c r="AH44" i="25"/>
  <c r="AH45" i="25"/>
  <c r="AH46" i="25"/>
  <c r="AH47" i="25"/>
  <c r="AH48" i="25"/>
  <c r="AH49" i="25"/>
  <c r="AH50" i="25"/>
  <c r="AH51" i="25"/>
  <c r="AH52" i="25"/>
  <c r="AH53" i="25"/>
  <c r="AH54" i="25"/>
  <c r="AH55" i="25"/>
  <c r="AH56" i="25"/>
  <c r="AH57" i="25"/>
  <c r="AH58" i="25"/>
  <c r="AH59" i="25"/>
  <c r="T62" i="25"/>
  <c r="T61" i="25"/>
  <c r="T47" i="25"/>
  <c r="T42" i="25"/>
  <c r="T41" i="25"/>
  <c r="T27" i="25"/>
  <c r="T21" i="25"/>
  <c r="T7" i="25"/>
  <c r="R62" i="25"/>
  <c r="R61" i="25"/>
  <c r="R42" i="25"/>
  <c r="R41" i="25"/>
  <c r="R21" i="25"/>
  <c r="J62" i="25"/>
  <c r="I62" i="25"/>
  <c r="J61" i="25"/>
  <c r="I61" i="25"/>
  <c r="J60" i="25"/>
  <c r="I60" i="25"/>
  <c r="J59" i="25"/>
  <c r="I59" i="25"/>
  <c r="J58" i="25"/>
  <c r="I58" i="25"/>
  <c r="J57" i="25"/>
  <c r="I57" i="25"/>
  <c r="J56" i="25"/>
  <c r="I56" i="25"/>
  <c r="J55" i="25"/>
  <c r="I55" i="25"/>
  <c r="J54" i="25"/>
  <c r="I54" i="25"/>
  <c r="J53" i="25"/>
  <c r="I53" i="25"/>
  <c r="J52" i="25"/>
  <c r="I52" i="25"/>
  <c r="J51" i="25"/>
  <c r="I51" i="25"/>
  <c r="J50" i="25"/>
  <c r="I50" i="25"/>
  <c r="J49" i="25"/>
  <c r="I49" i="25"/>
  <c r="J48" i="25"/>
  <c r="I48" i="25"/>
  <c r="J47" i="25"/>
  <c r="I47" i="25"/>
  <c r="J42" i="25"/>
  <c r="I42" i="25"/>
  <c r="J41" i="25"/>
  <c r="I41" i="25"/>
  <c r="J40" i="25"/>
  <c r="I40" i="25"/>
  <c r="J39" i="25"/>
  <c r="I39" i="25"/>
  <c r="J38" i="25"/>
  <c r="I38" i="25"/>
  <c r="J37" i="25"/>
  <c r="I37" i="25"/>
  <c r="J36" i="25"/>
  <c r="I36" i="25"/>
  <c r="J35" i="25"/>
  <c r="I35" i="25"/>
  <c r="J34" i="25"/>
  <c r="I34" i="25"/>
  <c r="J33" i="25"/>
  <c r="I33" i="25"/>
  <c r="J32" i="25"/>
  <c r="I32" i="25"/>
  <c r="J31" i="25"/>
  <c r="I31" i="25"/>
  <c r="J30" i="25"/>
  <c r="I30" i="25"/>
  <c r="J29" i="25"/>
  <c r="I29" i="25"/>
  <c r="J28" i="25"/>
  <c r="I28" i="25"/>
  <c r="J27" i="25"/>
  <c r="I27" i="25"/>
  <c r="AO104" i="11"/>
  <c r="AO103" i="11"/>
  <c r="AO102" i="11"/>
  <c r="AO101" i="11"/>
  <c r="AO100" i="11"/>
  <c r="AO99" i="11"/>
  <c r="AO98" i="11"/>
  <c r="AO97" i="11"/>
  <c r="AO96" i="11"/>
  <c r="AO95" i="11"/>
  <c r="AO94" i="11"/>
  <c r="AO93" i="11"/>
  <c r="AO92" i="11"/>
  <c r="AO91" i="11"/>
  <c r="AO90" i="11"/>
  <c r="AO89" i="11"/>
  <c r="AO88" i="11"/>
  <c r="AO87" i="11"/>
  <c r="AO86" i="11"/>
  <c r="AO85" i="11"/>
  <c r="AO84" i="11"/>
  <c r="AO83" i="11"/>
  <c r="AO82" i="11"/>
  <c r="AO81" i="11"/>
  <c r="AO80" i="11"/>
  <c r="AO79" i="11"/>
  <c r="AO78" i="11"/>
  <c r="AO77" i="11"/>
  <c r="AO76" i="11"/>
  <c r="AO75" i="11"/>
  <c r="AO74" i="11"/>
  <c r="AO73" i="11"/>
  <c r="AO72" i="11"/>
  <c r="AO71" i="11"/>
  <c r="AO70" i="11"/>
  <c r="AO69" i="11"/>
  <c r="AO68" i="11"/>
  <c r="AO67" i="11"/>
  <c r="AO66" i="11"/>
  <c r="AO65" i="11"/>
  <c r="AO64" i="11"/>
  <c r="AO63" i="11"/>
  <c r="AO62" i="11"/>
  <c r="AO61" i="11"/>
  <c r="AO60" i="11"/>
  <c r="AO59" i="11"/>
  <c r="AO58" i="11"/>
  <c r="AO57" i="11"/>
  <c r="AO56" i="11"/>
  <c r="AO55" i="11"/>
  <c r="AO54" i="11"/>
  <c r="AO53" i="11"/>
  <c r="AO52" i="11"/>
  <c r="AO51" i="11"/>
  <c r="AO50" i="11"/>
  <c r="AO49" i="11"/>
  <c r="AO48" i="11"/>
  <c r="AO47" i="11"/>
  <c r="AO46" i="11"/>
  <c r="AO45" i="11"/>
  <c r="AO44" i="11"/>
  <c r="AO43" i="11"/>
  <c r="AO42" i="11"/>
  <c r="AO41" i="11"/>
  <c r="AO40" i="11"/>
  <c r="AO39" i="11"/>
  <c r="AO38" i="11"/>
  <c r="AO37" i="11"/>
  <c r="AO36" i="11"/>
  <c r="AO35" i="11"/>
  <c r="AO34" i="11"/>
  <c r="AO33" i="11"/>
  <c r="AO32" i="11"/>
  <c r="AO31" i="11"/>
  <c r="AO30" i="11"/>
  <c r="AO29" i="11"/>
  <c r="AO28" i="11"/>
  <c r="AO27" i="11"/>
  <c r="AO26" i="11"/>
  <c r="AO25" i="11"/>
  <c r="AO24" i="11"/>
  <c r="AO23" i="11"/>
  <c r="AO22" i="11"/>
  <c r="AO21" i="11"/>
  <c r="AO20" i="11"/>
  <c r="AO19" i="11"/>
  <c r="AO18" i="11"/>
  <c r="AO17" i="11"/>
  <c r="AO16" i="11"/>
  <c r="AO15" i="11"/>
  <c r="AO14" i="11"/>
  <c r="AO13" i="11"/>
  <c r="AO12" i="11"/>
  <c r="AO11" i="11"/>
  <c r="AO10" i="11"/>
  <c r="AO9" i="11"/>
  <c r="AO8" i="11"/>
  <c r="AO7" i="11"/>
  <c r="AO6" i="11"/>
  <c r="AO5" i="11"/>
  <c r="AN104" i="9"/>
  <c r="AM104" i="9"/>
  <c r="AN103" i="9"/>
  <c r="AM103" i="9"/>
  <c r="AN102" i="9"/>
  <c r="AM102" i="9"/>
  <c r="AO102" i="9" s="1"/>
  <c r="AN101" i="9"/>
  <c r="AM101" i="9"/>
  <c r="AN100" i="9"/>
  <c r="AM100" i="9"/>
  <c r="AN99" i="9"/>
  <c r="AM99" i="9"/>
  <c r="AN98" i="9"/>
  <c r="AM98" i="9"/>
  <c r="AN97" i="9"/>
  <c r="AM97" i="9"/>
  <c r="AN96" i="9"/>
  <c r="AM96" i="9"/>
  <c r="AN95" i="9"/>
  <c r="AM95" i="9"/>
  <c r="AO95" i="9" s="1"/>
  <c r="AN94" i="9"/>
  <c r="AM94" i="9"/>
  <c r="AN93" i="9"/>
  <c r="AM93" i="9"/>
  <c r="AN92" i="9"/>
  <c r="AM92" i="9"/>
  <c r="AN91" i="9"/>
  <c r="AM91" i="9"/>
  <c r="AN90" i="9"/>
  <c r="AM90" i="9"/>
  <c r="AN89" i="9"/>
  <c r="AM89" i="9"/>
  <c r="AN88" i="9"/>
  <c r="AM88" i="9"/>
  <c r="AN87" i="9"/>
  <c r="AM87" i="9"/>
  <c r="AN86" i="9"/>
  <c r="AM86" i="9"/>
  <c r="AN85" i="9"/>
  <c r="AM85" i="9"/>
  <c r="AO85" i="9" s="1"/>
  <c r="AN84" i="9"/>
  <c r="AM84" i="9"/>
  <c r="AN83" i="9"/>
  <c r="AM83" i="9"/>
  <c r="AN82" i="9"/>
  <c r="AM82" i="9"/>
  <c r="AN81" i="9"/>
  <c r="AM81" i="9"/>
  <c r="AN80" i="9"/>
  <c r="AM80" i="9"/>
  <c r="AN79" i="9"/>
  <c r="AM79" i="9"/>
  <c r="AN78" i="9"/>
  <c r="AM78" i="9"/>
  <c r="AN77" i="9"/>
  <c r="AM77" i="9"/>
  <c r="AN76" i="9"/>
  <c r="AM76" i="9"/>
  <c r="AN75" i="9"/>
  <c r="AM75" i="9"/>
  <c r="AN74" i="9"/>
  <c r="AM74" i="9"/>
  <c r="AN73" i="9"/>
  <c r="AM73" i="9"/>
  <c r="AN72" i="9"/>
  <c r="AM72" i="9"/>
  <c r="AN71" i="9"/>
  <c r="AM71" i="9"/>
  <c r="AN70" i="9"/>
  <c r="AM70" i="9"/>
  <c r="AN69" i="9"/>
  <c r="AM69" i="9"/>
  <c r="AO69" i="9" s="1"/>
  <c r="AN68" i="9"/>
  <c r="AM68" i="9"/>
  <c r="AN67" i="9"/>
  <c r="AM67" i="9"/>
  <c r="AN66" i="9"/>
  <c r="AM66" i="9"/>
  <c r="AN65" i="9"/>
  <c r="AM65" i="9"/>
  <c r="AN64" i="9"/>
  <c r="AM64" i="9"/>
  <c r="AN63" i="9"/>
  <c r="AM63" i="9"/>
  <c r="AN62" i="9"/>
  <c r="AM62" i="9"/>
  <c r="AN61" i="9"/>
  <c r="AM61" i="9"/>
  <c r="AN60" i="9"/>
  <c r="AM60" i="9"/>
  <c r="AN59" i="9"/>
  <c r="AM59" i="9"/>
  <c r="AN58" i="9"/>
  <c r="AM58" i="9"/>
  <c r="AN57" i="9"/>
  <c r="AM57" i="9"/>
  <c r="AN56" i="9"/>
  <c r="AM56" i="9"/>
  <c r="AN55" i="9"/>
  <c r="AM55" i="9"/>
  <c r="AN54" i="9"/>
  <c r="AM54" i="9"/>
  <c r="AN53" i="9"/>
  <c r="AM53" i="9"/>
  <c r="AN52" i="9"/>
  <c r="AM52" i="9"/>
  <c r="AN51" i="9"/>
  <c r="AM51" i="9"/>
  <c r="AN50" i="9"/>
  <c r="AM50" i="9"/>
  <c r="AN49" i="9"/>
  <c r="AM49" i="9"/>
  <c r="AN48" i="9"/>
  <c r="AM48" i="9"/>
  <c r="AN47" i="9"/>
  <c r="AM47" i="9"/>
  <c r="AN46" i="9"/>
  <c r="AM46" i="9"/>
  <c r="AN45" i="9"/>
  <c r="AM45" i="9"/>
  <c r="AN44" i="9"/>
  <c r="AM44" i="9"/>
  <c r="AN43" i="9"/>
  <c r="AM43" i="9"/>
  <c r="AN42" i="9"/>
  <c r="AM42" i="9"/>
  <c r="AN41" i="9"/>
  <c r="AM41" i="9"/>
  <c r="AO41" i="9" s="1"/>
  <c r="AN40" i="9"/>
  <c r="AM40" i="9"/>
  <c r="AN39" i="9"/>
  <c r="AM39" i="9"/>
  <c r="AN38" i="9"/>
  <c r="AM38" i="9"/>
  <c r="AN37" i="9"/>
  <c r="AM37" i="9"/>
  <c r="AN36" i="9"/>
  <c r="AM36" i="9"/>
  <c r="AN35" i="9"/>
  <c r="AM35" i="9"/>
  <c r="AN34" i="9"/>
  <c r="AM34" i="9"/>
  <c r="AN33" i="9"/>
  <c r="AM33" i="9"/>
  <c r="AN32" i="9"/>
  <c r="AM32" i="9"/>
  <c r="AN31" i="9"/>
  <c r="AM31" i="9"/>
  <c r="AN30" i="9"/>
  <c r="AM30" i="9"/>
  <c r="AN29" i="9"/>
  <c r="AM29" i="9"/>
  <c r="AN28" i="9"/>
  <c r="AM28" i="9"/>
  <c r="AN27" i="9"/>
  <c r="AM27" i="9"/>
  <c r="AO27" i="9" s="1"/>
  <c r="AN26" i="9"/>
  <c r="AM26" i="9"/>
  <c r="AN25" i="9"/>
  <c r="AM25" i="9"/>
  <c r="AO25" i="9" s="1"/>
  <c r="AN24" i="9"/>
  <c r="AM24" i="9"/>
  <c r="AN23" i="9"/>
  <c r="AM23" i="9"/>
  <c r="AN22" i="9"/>
  <c r="AM22" i="9"/>
  <c r="AN21" i="9"/>
  <c r="AM21" i="9"/>
  <c r="AN20" i="9"/>
  <c r="AM20" i="9"/>
  <c r="AO20" i="9" s="1"/>
  <c r="AN19" i="9"/>
  <c r="AM19" i="9"/>
  <c r="AN18" i="9"/>
  <c r="AM18" i="9"/>
  <c r="AO18" i="9" s="1"/>
  <c r="AN17" i="9"/>
  <c r="AM17" i="9"/>
  <c r="AN16" i="9"/>
  <c r="AM16" i="9"/>
  <c r="AN15" i="9"/>
  <c r="AM15" i="9"/>
  <c r="AN14" i="9"/>
  <c r="AM14" i="9"/>
  <c r="AN13" i="9"/>
  <c r="AM13" i="9"/>
  <c r="AN12" i="9"/>
  <c r="AM12" i="9"/>
  <c r="AN11" i="9"/>
  <c r="AM11" i="9"/>
  <c r="AN10" i="9"/>
  <c r="AM10" i="9"/>
  <c r="AN9" i="9"/>
  <c r="AM9" i="9"/>
  <c r="AN8" i="9"/>
  <c r="AM8" i="9"/>
  <c r="AN7" i="9"/>
  <c r="AM7" i="9"/>
  <c r="AN6" i="9"/>
  <c r="AM6" i="9"/>
  <c r="AN5" i="9"/>
  <c r="AM5" i="9"/>
  <c r="S34" i="8"/>
  <c r="R34" i="8"/>
  <c r="S33" i="8"/>
  <c r="R33" i="8"/>
  <c r="T33" i="8" s="1"/>
  <c r="S32" i="8"/>
  <c r="R32" i="8"/>
  <c r="S31" i="8"/>
  <c r="R31" i="8"/>
  <c r="T31" i="8" s="1"/>
  <c r="S30" i="8"/>
  <c r="R30" i="8"/>
  <c r="S29" i="8"/>
  <c r="R29" i="8"/>
  <c r="S28" i="8"/>
  <c r="R28" i="8"/>
  <c r="S27" i="8"/>
  <c r="R27" i="8"/>
  <c r="S26" i="8"/>
  <c r="R26" i="8"/>
  <c r="T26" i="8" s="1"/>
  <c r="S25" i="8"/>
  <c r="R25" i="8"/>
  <c r="S24" i="8"/>
  <c r="R24" i="8"/>
  <c r="T24" i="8" s="1"/>
  <c r="S23" i="8"/>
  <c r="R23" i="8"/>
  <c r="S22" i="8"/>
  <c r="R22" i="8"/>
  <c r="S21" i="8"/>
  <c r="R21" i="8"/>
  <c r="S20" i="8"/>
  <c r="R20" i="8"/>
  <c r="S19" i="8"/>
  <c r="R19" i="8"/>
  <c r="T19" i="8" s="1"/>
  <c r="S18" i="8"/>
  <c r="R18" i="8"/>
  <c r="S17" i="8"/>
  <c r="R17" i="8"/>
  <c r="S16" i="8"/>
  <c r="R16" i="8"/>
  <c r="S15" i="8"/>
  <c r="R15" i="8"/>
  <c r="S14" i="8"/>
  <c r="R14" i="8"/>
  <c r="S13" i="8"/>
  <c r="R13" i="8"/>
  <c r="S12" i="8"/>
  <c r="R12" i="8"/>
  <c r="S11" i="8"/>
  <c r="R11" i="8"/>
  <c r="S10" i="8"/>
  <c r="R10" i="8"/>
  <c r="S9" i="8"/>
  <c r="R9" i="8"/>
  <c r="S8" i="8"/>
  <c r="R8" i="8"/>
  <c r="S7" i="8"/>
  <c r="R7" i="8"/>
  <c r="S6" i="8"/>
  <c r="R6" i="8"/>
  <c r="S5" i="8"/>
  <c r="R5" i="8"/>
  <c r="AO48" i="9" l="1"/>
  <c r="AO64" i="9"/>
  <c r="AO76" i="9"/>
  <c r="AO92" i="9"/>
  <c r="T14" i="8"/>
  <c r="X14" i="8" s="1"/>
  <c r="T21" i="8"/>
  <c r="X21" i="8" s="1"/>
  <c r="AO90" i="9"/>
  <c r="AO97" i="9"/>
  <c r="AO28" i="9"/>
  <c r="AF44" i="25"/>
  <c r="AO8" i="9"/>
  <c r="T10" i="8"/>
  <c r="X10" i="8" s="1"/>
  <c r="T13" i="8"/>
  <c r="X13" i="8" s="1"/>
  <c r="T20" i="8"/>
  <c r="X20" i="8" s="1"/>
  <c r="T27" i="8"/>
  <c r="X27" i="8" s="1"/>
  <c r="T34" i="8"/>
  <c r="X34" i="8" s="1"/>
  <c r="AO14" i="9"/>
  <c r="AO91" i="9"/>
  <c r="AO98" i="9"/>
  <c r="AO94" i="9"/>
  <c r="AO70" i="9"/>
  <c r="AO24" i="9"/>
  <c r="AO35" i="9"/>
  <c r="AO42" i="9"/>
  <c r="AO56" i="9"/>
  <c r="AO63" i="9"/>
  <c r="AO43" i="9"/>
  <c r="AO36" i="9"/>
  <c r="AO46" i="9"/>
  <c r="AO49" i="9"/>
  <c r="AO53" i="9"/>
  <c r="AO73" i="9"/>
  <c r="AO77" i="9"/>
  <c r="AO84" i="9"/>
  <c r="AO45" i="9"/>
  <c r="AO52" i="9"/>
  <c r="AO57" i="9"/>
  <c r="AO67" i="9"/>
  <c r="AO74" i="9"/>
  <c r="AO101" i="9"/>
  <c r="AO15" i="9"/>
  <c r="AO21" i="9"/>
  <c r="T12" i="8"/>
  <c r="X12" i="8" s="1"/>
  <c r="O1066" i="40"/>
  <c r="X33" i="8"/>
  <c r="X31" i="8"/>
  <c r="T28" i="8"/>
  <c r="X28" i="8" s="1"/>
  <c r="X26" i="8"/>
  <c r="X24" i="8"/>
  <c r="X19" i="8"/>
  <c r="T11" i="8"/>
  <c r="X11" i="8" s="1"/>
  <c r="T18" i="8"/>
  <c r="X18" i="8" s="1"/>
  <c r="T25" i="8"/>
  <c r="X25" i="8" s="1"/>
  <c r="T32" i="8"/>
  <c r="X32" i="8" s="1"/>
  <c r="T16" i="8"/>
  <c r="X16" i="8" s="1"/>
  <c r="T23" i="8"/>
  <c r="X23" i="8" s="1"/>
  <c r="T30" i="8"/>
  <c r="X30" i="8" s="1"/>
  <c r="T15" i="8"/>
  <c r="X15" i="8" s="1"/>
  <c r="T22" i="8"/>
  <c r="X22" i="8" s="1"/>
  <c r="T29" i="8"/>
  <c r="X29" i="8" s="1"/>
  <c r="T9" i="8"/>
  <c r="X9" i="8" s="1"/>
  <c r="T8" i="8"/>
  <c r="X8" i="8" s="1"/>
  <c r="T17" i="8"/>
  <c r="X17" i="8" s="1"/>
  <c r="N64" i="29"/>
  <c r="O64" i="29" s="1"/>
  <c r="AA62" i="25"/>
  <c r="AA61" i="25"/>
  <c r="AA42" i="25"/>
  <c r="AA41" i="25"/>
  <c r="AA21" i="25"/>
  <c r="AO5" i="9"/>
  <c r="T7" i="8"/>
  <c r="X7" i="8" s="1"/>
  <c r="T6" i="8"/>
  <c r="X6" i="8" s="1"/>
  <c r="N12" i="29"/>
  <c r="O12" i="29" s="1"/>
  <c r="T5" i="8"/>
  <c r="K30" i="25"/>
  <c r="Z30" i="25" s="1"/>
  <c r="K37" i="25"/>
  <c r="Z37" i="25" s="1"/>
  <c r="K59" i="25"/>
  <c r="Z59" i="25" s="1"/>
  <c r="K58" i="25"/>
  <c r="Z58" i="25" s="1"/>
  <c r="K54" i="25"/>
  <c r="Z54" i="25" s="1"/>
  <c r="K61" i="25"/>
  <c r="Z61" i="25" s="1"/>
  <c r="K31" i="25"/>
  <c r="Z31" i="25" s="1"/>
  <c r="K49" i="25"/>
  <c r="Z49" i="25" s="1"/>
  <c r="K56" i="25"/>
  <c r="Z56" i="25" s="1"/>
  <c r="K16" i="25"/>
  <c r="Z16" i="25" s="1"/>
  <c r="K7" i="25"/>
  <c r="Z7" i="25" s="1"/>
  <c r="K28" i="25"/>
  <c r="Z28" i="25" s="1"/>
  <c r="K52" i="25"/>
  <c r="Z52" i="25" s="1"/>
  <c r="K8" i="25"/>
  <c r="K29" i="25"/>
  <c r="Z29" i="25" s="1"/>
  <c r="K33" i="25"/>
  <c r="Z33" i="25" s="1"/>
  <c r="K36" i="25"/>
  <c r="Z36" i="25" s="1"/>
  <c r="K40" i="25"/>
  <c r="Z40" i="25" s="1"/>
  <c r="K51" i="25"/>
  <c r="Z51" i="25" s="1"/>
  <c r="K11" i="25"/>
  <c r="Z11" i="25" s="1"/>
  <c r="K17" i="25"/>
  <c r="Z17" i="25" s="1"/>
  <c r="K21" i="25"/>
  <c r="Z21" i="25" s="1"/>
  <c r="K32" i="25"/>
  <c r="Z32" i="25" s="1"/>
  <c r="K39" i="25"/>
  <c r="Z39" i="25" s="1"/>
  <c r="K60" i="25"/>
  <c r="Z60" i="25" s="1"/>
  <c r="K10" i="25"/>
  <c r="Z10" i="25" s="1"/>
  <c r="K38" i="25"/>
  <c r="Z38" i="25" s="1"/>
  <c r="K27" i="25"/>
  <c r="Z27" i="25" s="1"/>
  <c r="K34" i="25"/>
  <c r="Z34" i="25" s="1"/>
  <c r="K55" i="25"/>
  <c r="Z55" i="25" s="1"/>
  <c r="K62" i="25"/>
  <c r="Z62" i="25" s="1"/>
  <c r="K9" i="25"/>
  <c r="Z9" i="25" s="1"/>
  <c r="K48" i="25"/>
  <c r="K14" i="25"/>
  <c r="Z14" i="25" s="1"/>
  <c r="K20" i="25"/>
  <c r="Z20" i="25" s="1"/>
  <c r="K47" i="25"/>
  <c r="Z47" i="25" s="1"/>
  <c r="K50" i="25"/>
  <c r="Z50" i="25" s="1"/>
  <c r="K53" i="25"/>
  <c r="Z53" i="25" s="1"/>
  <c r="K13" i="25"/>
  <c r="Z13" i="25" s="1"/>
  <c r="K19" i="25"/>
  <c r="Z19" i="25" s="1"/>
  <c r="K22" i="25"/>
  <c r="Z22" i="25" s="1"/>
  <c r="K42" i="25"/>
  <c r="Z42" i="25" s="1"/>
  <c r="K12" i="25"/>
  <c r="Z12" i="25" s="1"/>
  <c r="K15" i="25"/>
  <c r="Z15" i="25" s="1"/>
  <c r="K18" i="25"/>
  <c r="Z18" i="25" s="1"/>
  <c r="K35" i="25"/>
  <c r="Z35" i="25" s="1"/>
  <c r="K41" i="25"/>
  <c r="Z41" i="25" s="1"/>
  <c r="K57" i="25"/>
  <c r="Z57" i="25" s="1"/>
  <c r="AO10" i="9"/>
  <c r="AO6" i="9"/>
  <c r="AO22" i="9"/>
  <c r="AO32" i="9"/>
  <c r="AO38" i="9"/>
  <c r="AO55" i="9"/>
  <c r="AO71" i="9"/>
  <c r="AO81" i="9"/>
  <c r="AO87" i="9"/>
  <c r="AO104" i="9"/>
  <c r="AO31" i="9"/>
  <c r="AO80" i="9"/>
  <c r="AO7" i="9"/>
  <c r="AO11" i="9"/>
  <c r="AO17" i="9"/>
  <c r="AO34" i="9"/>
  <c r="AO50" i="9"/>
  <c r="AO60" i="9"/>
  <c r="AO66" i="9"/>
  <c r="AO83" i="9"/>
  <c r="AO99" i="9"/>
  <c r="AO59" i="9"/>
  <c r="AO13" i="9"/>
  <c r="AO29" i="9"/>
  <c r="AO39" i="9"/>
  <c r="AO62" i="9"/>
  <c r="AO78" i="9"/>
  <c r="AO88" i="9"/>
  <c r="AO12" i="9"/>
  <c r="AO19" i="9"/>
  <c r="AO26" i="9"/>
  <c r="AO33" i="9"/>
  <c r="AO40" i="9"/>
  <c r="AO47" i="9"/>
  <c r="AO54" i="9"/>
  <c r="AO61" i="9"/>
  <c r="AO68" i="9"/>
  <c r="AO75" i="9"/>
  <c r="AO82" i="9"/>
  <c r="AO89" i="9"/>
  <c r="AO96" i="9"/>
  <c r="AO103" i="9"/>
  <c r="AO9" i="9"/>
  <c r="AO16" i="9"/>
  <c r="AO23" i="9"/>
  <c r="AO30" i="9"/>
  <c r="AO37" i="9"/>
  <c r="AO44" i="9"/>
  <c r="AO51" i="9"/>
  <c r="AO58" i="9"/>
  <c r="AO65" i="9"/>
  <c r="AO72" i="9"/>
  <c r="AO79" i="9"/>
  <c r="AO86" i="9"/>
  <c r="AO93" i="9"/>
  <c r="AO100" i="9"/>
  <c r="O1067" i="40" l="1"/>
  <c r="X5" i="8"/>
  <c r="X35" i="8" s="1"/>
  <c r="N14" i="29" s="1"/>
  <c r="O14" i="29" s="1"/>
  <c r="Z48" i="25"/>
  <c r="Z8" i="25"/>
  <c r="R104" i="24"/>
  <c r="Q104" i="24"/>
  <c r="R103" i="24"/>
  <c r="Q103" i="24"/>
  <c r="R102" i="24"/>
  <c r="Q102" i="24"/>
  <c r="R101" i="24"/>
  <c r="Q101" i="24"/>
  <c r="R100" i="24"/>
  <c r="Q100" i="24"/>
  <c r="R99" i="24"/>
  <c r="Q99" i="24"/>
  <c r="R98" i="24"/>
  <c r="Q98" i="24"/>
  <c r="R97" i="24"/>
  <c r="Q97" i="24"/>
  <c r="R96" i="24"/>
  <c r="Q96" i="24"/>
  <c r="R95" i="24"/>
  <c r="Q95" i="24"/>
  <c r="R94" i="24"/>
  <c r="Q94" i="24"/>
  <c r="R93" i="24"/>
  <c r="Q93" i="24"/>
  <c r="R92" i="24"/>
  <c r="Q92" i="24"/>
  <c r="R91" i="24"/>
  <c r="Q91" i="24"/>
  <c r="R90" i="24"/>
  <c r="Q90" i="24"/>
  <c r="R89" i="24"/>
  <c r="Q89" i="24"/>
  <c r="R88" i="24"/>
  <c r="Q88" i="24"/>
  <c r="R87" i="24"/>
  <c r="Q87" i="24"/>
  <c r="R86" i="24"/>
  <c r="Q86" i="24"/>
  <c r="R85" i="24"/>
  <c r="Q85" i="24"/>
  <c r="R84" i="24"/>
  <c r="Q84" i="24"/>
  <c r="R83" i="24"/>
  <c r="Q83" i="24"/>
  <c r="R82" i="24"/>
  <c r="Q82" i="24"/>
  <c r="R81" i="24"/>
  <c r="Q81" i="24"/>
  <c r="R80" i="24"/>
  <c r="Q80" i="24"/>
  <c r="R79" i="24"/>
  <c r="Q79" i="24"/>
  <c r="R78" i="24"/>
  <c r="Q78" i="24"/>
  <c r="R77" i="24"/>
  <c r="Q77" i="24"/>
  <c r="R76" i="24"/>
  <c r="Q76" i="24"/>
  <c r="R75" i="24"/>
  <c r="Q75" i="24"/>
  <c r="R74" i="24"/>
  <c r="Q74" i="24"/>
  <c r="R73" i="24"/>
  <c r="Q73" i="24"/>
  <c r="R72" i="24"/>
  <c r="Q72" i="24"/>
  <c r="R71" i="24"/>
  <c r="Q71" i="24"/>
  <c r="R70" i="24"/>
  <c r="Q70" i="24"/>
  <c r="R69" i="24"/>
  <c r="Q69" i="24"/>
  <c r="R68" i="24"/>
  <c r="Q68" i="24"/>
  <c r="R67" i="24"/>
  <c r="Q67" i="24"/>
  <c r="R66" i="24"/>
  <c r="Q66" i="24"/>
  <c r="R65" i="24"/>
  <c r="Q65" i="24"/>
  <c r="R64" i="24"/>
  <c r="Q64" i="24"/>
  <c r="R63" i="24"/>
  <c r="Q63" i="24"/>
  <c r="R62" i="24"/>
  <c r="Q62" i="24"/>
  <c r="R61" i="24"/>
  <c r="Q61" i="24"/>
  <c r="S61" i="24" s="1"/>
  <c r="R60" i="24"/>
  <c r="Q60" i="24"/>
  <c r="R59" i="24"/>
  <c r="Q59" i="24"/>
  <c r="R58" i="24"/>
  <c r="Q58" i="24"/>
  <c r="R57" i="24"/>
  <c r="Q57" i="24"/>
  <c r="R56" i="24"/>
  <c r="Q56" i="24"/>
  <c r="R55" i="24"/>
  <c r="Q55" i="24"/>
  <c r="R54" i="24"/>
  <c r="Q54" i="24"/>
  <c r="R53" i="24"/>
  <c r="Q53" i="24"/>
  <c r="R52" i="24"/>
  <c r="Q52" i="24"/>
  <c r="R51" i="24"/>
  <c r="Q51" i="24"/>
  <c r="R50" i="24"/>
  <c r="Q50" i="24"/>
  <c r="R49" i="24"/>
  <c r="Q49" i="24"/>
  <c r="R48" i="24"/>
  <c r="Q48" i="24"/>
  <c r="R47" i="24"/>
  <c r="Q47" i="24"/>
  <c r="R46" i="24"/>
  <c r="Q46" i="24"/>
  <c r="R45" i="24"/>
  <c r="Q45" i="24"/>
  <c r="R44" i="24"/>
  <c r="Q44" i="24"/>
  <c r="R43" i="24"/>
  <c r="Q43" i="24"/>
  <c r="R42" i="24"/>
  <c r="Q42" i="24"/>
  <c r="R41" i="24"/>
  <c r="Q41" i="24"/>
  <c r="R40" i="24"/>
  <c r="Q40" i="24"/>
  <c r="R39" i="24"/>
  <c r="Q39" i="24"/>
  <c r="R38" i="24"/>
  <c r="Q38" i="24"/>
  <c r="R37" i="24"/>
  <c r="Q37" i="24"/>
  <c r="R36" i="24"/>
  <c r="Q36" i="24"/>
  <c r="R35" i="24"/>
  <c r="Q35" i="24"/>
  <c r="R34" i="24"/>
  <c r="Q34" i="24"/>
  <c r="R33" i="24"/>
  <c r="Q33" i="24"/>
  <c r="R32" i="24"/>
  <c r="Q32" i="24"/>
  <c r="R31" i="24"/>
  <c r="Q31" i="24"/>
  <c r="R30" i="24"/>
  <c r="Q30" i="24"/>
  <c r="R29" i="24"/>
  <c r="Q29" i="24"/>
  <c r="R28" i="24"/>
  <c r="Q28" i="24"/>
  <c r="R27" i="24"/>
  <c r="Q27" i="24"/>
  <c r="R26" i="24"/>
  <c r="Q26" i="24"/>
  <c r="R25" i="24"/>
  <c r="Q25" i="24"/>
  <c r="R24" i="24"/>
  <c r="Q24" i="24"/>
  <c r="R23" i="24"/>
  <c r="Q23" i="24"/>
  <c r="R22" i="24"/>
  <c r="Q22" i="24"/>
  <c r="R21" i="24"/>
  <c r="Q21" i="24"/>
  <c r="R20" i="24"/>
  <c r="Q20" i="24"/>
  <c r="R19" i="24"/>
  <c r="Q19" i="24"/>
  <c r="R18" i="24"/>
  <c r="Q18" i="24"/>
  <c r="R17" i="24"/>
  <c r="Q17" i="24"/>
  <c r="R16" i="24"/>
  <c r="Q16" i="24"/>
  <c r="R15" i="24"/>
  <c r="Q15" i="24"/>
  <c r="R14" i="24"/>
  <c r="Q14" i="24"/>
  <c r="R13" i="24"/>
  <c r="Q13" i="24"/>
  <c r="R12" i="24"/>
  <c r="Q12" i="24"/>
  <c r="R11" i="24"/>
  <c r="Q11" i="24"/>
  <c r="R10" i="24"/>
  <c r="Q10" i="24"/>
  <c r="R9" i="24"/>
  <c r="Q9" i="24"/>
  <c r="R8" i="24"/>
  <c r="Q8" i="24"/>
  <c r="R7" i="24"/>
  <c r="Q7" i="24"/>
  <c r="R6" i="24"/>
  <c r="Q6" i="24"/>
  <c r="R5" i="24"/>
  <c r="Q5" i="24"/>
  <c r="N4" i="24"/>
  <c r="M4" i="24"/>
  <c r="L4" i="24"/>
  <c r="K4" i="24"/>
  <c r="J4" i="24"/>
  <c r="I4" i="24"/>
  <c r="N20" i="23"/>
  <c r="R42" i="23"/>
  <c r="Q42" i="23"/>
  <c r="W42" i="23" s="1"/>
  <c r="R41" i="23"/>
  <c r="Q41" i="23"/>
  <c r="W41" i="23" s="1"/>
  <c r="R40" i="23"/>
  <c r="Q40" i="23"/>
  <c r="W40" i="23" s="1"/>
  <c r="R39" i="23"/>
  <c r="Q39" i="23"/>
  <c r="W39" i="23" s="1"/>
  <c r="R34" i="23"/>
  <c r="Q34" i="23"/>
  <c r="W34" i="23" s="1"/>
  <c r="R33" i="23"/>
  <c r="Q33" i="23"/>
  <c r="W33" i="23" s="1"/>
  <c r="R32" i="23"/>
  <c r="Q32" i="23"/>
  <c r="W32" i="23" s="1"/>
  <c r="R31" i="23"/>
  <c r="Q31" i="23"/>
  <c r="W31" i="23" s="1"/>
  <c r="R30" i="23"/>
  <c r="Q30" i="23"/>
  <c r="W30" i="23" s="1"/>
  <c r="R29" i="23"/>
  <c r="Q29" i="23"/>
  <c r="W29" i="23" s="1"/>
  <c r="R28" i="23"/>
  <c r="Q28" i="23"/>
  <c r="W28" i="23" s="1"/>
  <c r="R27" i="23"/>
  <c r="Q27" i="23"/>
  <c r="W27" i="23" s="1"/>
  <c r="R26" i="23"/>
  <c r="Q26" i="23"/>
  <c r="W26" i="23" s="1"/>
  <c r="R25" i="23"/>
  <c r="Q25" i="23"/>
  <c r="W25" i="23" s="1"/>
  <c r="R24" i="23"/>
  <c r="Q24" i="23"/>
  <c r="W24" i="23" s="1"/>
  <c r="R23" i="23"/>
  <c r="Q23" i="23"/>
  <c r="W23" i="23" s="1"/>
  <c r="R22" i="23"/>
  <c r="Q22" i="23"/>
  <c r="W22" i="23" s="1"/>
  <c r="R21" i="23"/>
  <c r="Q21" i="23"/>
  <c r="W21" i="23" s="1"/>
  <c r="R20" i="23"/>
  <c r="Q20" i="23"/>
  <c r="W20" i="23" s="1"/>
  <c r="R19" i="23"/>
  <c r="Q19" i="23"/>
  <c r="W19" i="23" s="1"/>
  <c r="R18" i="23"/>
  <c r="Q18" i="23"/>
  <c r="W18" i="23" s="1"/>
  <c r="R17" i="23"/>
  <c r="Q17" i="23"/>
  <c r="W17" i="23" s="1"/>
  <c r="R16" i="23"/>
  <c r="Q16" i="23"/>
  <c r="W16" i="23" s="1"/>
  <c r="R15" i="23"/>
  <c r="Q15" i="23"/>
  <c r="W15" i="23" s="1"/>
  <c r="R14" i="23"/>
  <c r="Q14" i="23"/>
  <c r="W14" i="23" s="1"/>
  <c r="R13" i="23"/>
  <c r="Q13" i="23"/>
  <c r="W13" i="23" s="1"/>
  <c r="R12" i="23"/>
  <c r="Q12" i="23"/>
  <c r="W12" i="23" s="1"/>
  <c r="R11" i="23"/>
  <c r="Q11" i="23"/>
  <c r="W11" i="23" s="1"/>
  <c r="R10" i="23"/>
  <c r="Q10" i="23"/>
  <c r="W10" i="23" s="1"/>
  <c r="R9" i="23"/>
  <c r="Q9" i="23"/>
  <c r="W9" i="23" s="1"/>
  <c r="R8" i="23"/>
  <c r="Q8" i="23"/>
  <c r="W8" i="23" s="1"/>
  <c r="R7" i="23"/>
  <c r="Q7" i="23"/>
  <c r="W7" i="23" s="1"/>
  <c r="R6" i="23"/>
  <c r="Q6" i="23"/>
  <c r="W6" i="23" s="1"/>
  <c r="R5" i="23"/>
  <c r="Q5" i="23"/>
  <c r="W5" i="23" s="1"/>
  <c r="I4" i="23"/>
  <c r="J4" i="23"/>
  <c r="K4" i="23"/>
  <c r="L4" i="23"/>
  <c r="M4" i="23"/>
  <c r="N4" i="23"/>
  <c r="S96" i="24" l="1"/>
  <c r="AD61" i="24"/>
  <c r="S51" i="24"/>
  <c r="S82" i="24"/>
  <c r="S47" i="24"/>
  <c r="S103" i="24"/>
  <c r="S27" i="24"/>
  <c r="S34" i="24"/>
  <c r="S41" i="24"/>
  <c r="S76" i="24"/>
  <c r="S14" i="24"/>
  <c r="S28" i="24"/>
  <c r="S35" i="24"/>
  <c r="S42" i="24"/>
  <c r="S49" i="24"/>
  <c r="S56" i="24"/>
  <c r="S63" i="24"/>
  <c r="S70" i="24"/>
  <c r="S84" i="24"/>
  <c r="S91" i="24"/>
  <c r="S18" i="24"/>
  <c r="S25" i="24"/>
  <c r="S29" i="24"/>
  <c r="S32" i="24"/>
  <c r="S39" i="24"/>
  <c r="S43" i="24"/>
  <c r="S46" i="24"/>
  <c r="S60" i="24"/>
  <c r="S74" i="24"/>
  <c r="S88" i="24"/>
  <c r="S95" i="24"/>
  <c r="S23" i="24"/>
  <c r="S77" i="24"/>
  <c r="S31" i="24"/>
  <c r="S38" i="24"/>
  <c r="S52" i="24"/>
  <c r="S102" i="24"/>
  <c r="S92" i="24"/>
  <c r="S90" i="24"/>
  <c r="S65" i="24"/>
  <c r="S30" i="24"/>
  <c r="S86" i="24"/>
  <c r="S79" i="24"/>
  <c r="S78" i="24"/>
  <c r="S64" i="24"/>
  <c r="S62" i="24"/>
  <c r="S37" i="24"/>
  <c r="S104" i="24"/>
  <c r="S101" i="24"/>
  <c r="S98" i="24"/>
  <c r="S87" i="24"/>
  <c r="S73" i="24"/>
  <c r="S36" i="24"/>
  <c r="S26" i="24"/>
  <c r="S21" i="24"/>
  <c r="S19" i="24"/>
  <c r="O1068" i="40"/>
  <c r="S16" i="24"/>
  <c r="Z63" i="25"/>
  <c r="Z64" i="25" s="1"/>
  <c r="S12" i="24"/>
  <c r="S42" i="23"/>
  <c r="S8" i="24"/>
  <c r="S6" i="24"/>
  <c r="X36" i="8"/>
  <c r="S7" i="24"/>
  <c r="S13" i="24"/>
  <c r="S15" i="24"/>
  <c r="S17" i="24"/>
  <c r="S45" i="24"/>
  <c r="S54" i="24"/>
  <c r="S58" i="24"/>
  <c r="S67" i="24"/>
  <c r="S83" i="24"/>
  <c r="S85" i="24"/>
  <c r="S94" i="24"/>
  <c r="S10" i="24"/>
  <c r="S40" i="24"/>
  <c r="S44" i="24"/>
  <c r="S53" i="24"/>
  <c r="S69" i="24"/>
  <c r="S71" i="24"/>
  <c r="S80" i="24"/>
  <c r="S89" i="24"/>
  <c r="S93" i="24"/>
  <c r="S100" i="24"/>
  <c r="S33" i="24"/>
  <c r="S55" i="24"/>
  <c r="S57" i="24"/>
  <c r="S66" i="24"/>
  <c r="S75" i="24"/>
  <c r="S11" i="24"/>
  <c r="S20" i="24"/>
  <c r="S22" i="24"/>
  <c r="S24" i="24"/>
  <c r="S48" i="24"/>
  <c r="S50" i="24"/>
  <c r="S59" i="24"/>
  <c r="S68" i="24"/>
  <c r="S72" i="24"/>
  <c r="S81" i="24"/>
  <c r="S97" i="24"/>
  <c r="S99" i="24"/>
  <c r="S9" i="24"/>
  <c r="S5" i="24"/>
  <c r="S16" i="23"/>
  <c r="S23" i="23"/>
  <c r="S30" i="23"/>
  <c r="S41" i="23"/>
  <c r="S6" i="23"/>
  <c r="S13" i="23"/>
  <c r="S7" i="23"/>
  <c r="S11" i="23"/>
  <c r="S14" i="23"/>
  <c r="S28" i="23"/>
  <c r="S24" i="23"/>
  <c r="S34" i="23"/>
  <c r="S9" i="23"/>
  <c r="S5" i="23"/>
  <c r="S19" i="23"/>
  <c r="S26" i="23"/>
  <c r="S8" i="23"/>
  <c r="S29" i="23"/>
  <c r="S32" i="23"/>
  <c r="S39" i="23"/>
  <c r="S10" i="23"/>
  <c r="S20" i="23"/>
  <c r="S33" i="23"/>
  <c r="S40" i="23"/>
  <c r="S12" i="23"/>
  <c r="S22" i="23"/>
  <c r="S25" i="23"/>
  <c r="S15" i="23"/>
  <c r="S18" i="23"/>
  <c r="S21" i="23"/>
  <c r="S31" i="23"/>
  <c r="S17" i="23"/>
  <c r="S27" i="23"/>
  <c r="AD33" i="24" l="1"/>
  <c r="AD21" i="24"/>
  <c r="AD22" i="24"/>
  <c r="AD100" i="24"/>
  <c r="AD40" i="24"/>
  <c r="AD45" i="24"/>
  <c r="AD26" i="24"/>
  <c r="AD62" i="24"/>
  <c r="AD92" i="24"/>
  <c r="AD88" i="24"/>
  <c r="AD25" i="24"/>
  <c r="AD42" i="24"/>
  <c r="AD103" i="24"/>
  <c r="AD29" i="24"/>
  <c r="AD81" i="24"/>
  <c r="AD20" i="24"/>
  <c r="AD93" i="24"/>
  <c r="AD10" i="24"/>
  <c r="AD17" i="24"/>
  <c r="AD36" i="24"/>
  <c r="AD64" i="24"/>
  <c r="AD102" i="24"/>
  <c r="AD74" i="24"/>
  <c r="AD18" i="24"/>
  <c r="AD35" i="24"/>
  <c r="AD47" i="24"/>
  <c r="AD44" i="24"/>
  <c r="AD49" i="24"/>
  <c r="AD72" i="24"/>
  <c r="AD11" i="24"/>
  <c r="AD89" i="24"/>
  <c r="AD94" i="24"/>
  <c r="AD15" i="24"/>
  <c r="AD12" i="24"/>
  <c r="AD73" i="24"/>
  <c r="AD78" i="24"/>
  <c r="AD52" i="24"/>
  <c r="AD60" i="24"/>
  <c r="AD91" i="24"/>
  <c r="AD28" i="24"/>
  <c r="AD82" i="24"/>
  <c r="AD8" i="24"/>
  <c r="AD27" i="24"/>
  <c r="AD80" i="24"/>
  <c r="AD85" i="24"/>
  <c r="AD13" i="24"/>
  <c r="AD87" i="24"/>
  <c r="AD79" i="24"/>
  <c r="AD38" i="24"/>
  <c r="AD46" i="24"/>
  <c r="AD84" i="24"/>
  <c r="AD14" i="24"/>
  <c r="AD51" i="24"/>
  <c r="AD54" i="24"/>
  <c r="AD37" i="24"/>
  <c r="AD97" i="24"/>
  <c r="AD59" i="24"/>
  <c r="AD66" i="24"/>
  <c r="AD71" i="24"/>
  <c r="AD83" i="24"/>
  <c r="AD7" i="24"/>
  <c r="AD16" i="24"/>
  <c r="AD98" i="24"/>
  <c r="AD86" i="24"/>
  <c r="AD31" i="24"/>
  <c r="AD43" i="24"/>
  <c r="AD70" i="24"/>
  <c r="AD76" i="24"/>
  <c r="AD24" i="24"/>
  <c r="AD95" i="24"/>
  <c r="AD68" i="24"/>
  <c r="AD5" i="24"/>
  <c r="AD50" i="24"/>
  <c r="AD57" i="24"/>
  <c r="AD69" i="24"/>
  <c r="AD67" i="24"/>
  <c r="AD101" i="24"/>
  <c r="AD30" i="24"/>
  <c r="AD77" i="24"/>
  <c r="AD39" i="24"/>
  <c r="AD63" i="24"/>
  <c r="AD41" i="24"/>
  <c r="AD99" i="24"/>
  <c r="AD90" i="24"/>
  <c r="AD75" i="24"/>
  <c r="AD9" i="24"/>
  <c r="AD48" i="24"/>
  <c r="AD55" i="24"/>
  <c r="AD53" i="24"/>
  <c r="AD58" i="24"/>
  <c r="AD19" i="24"/>
  <c r="AD104" i="24"/>
  <c r="AD65" i="24"/>
  <c r="AD23" i="24"/>
  <c r="AD32" i="24"/>
  <c r="AD56" i="24"/>
  <c r="AD34" i="24"/>
  <c r="AD96" i="24"/>
  <c r="O1069" i="40"/>
  <c r="Z14" i="23"/>
  <c r="Z21" i="23"/>
  <c r="Z31" i="23"/>
  <c r="Z25" i="23"/>
  <c r="Z10" i="23"/>
  <c r="Z8" i="23"/>
  <c r="Z42" i="23"/>
  <c r="Z15" i="23"/>
  <c r="Z20" i="23"/>
  <c r="Z29" i="23"/>
  <c r="Z7" i="23"/>
  <c r="Z39" i="23"/>
  <c r="Z27" i="23"/>
  <c r="Z19" i="23"/>
  <c r="Z33" i="23"/>
  <c r="Z32" i="23"/>
  <c r="Z9" i="23"/>
  <c r="Z11" i="23"/>
  <c r="Z16" i="23"/>
  <c r="Z17" i="23"/>
  <c r="Z6" i="23"/>
  <c r="Z40" i="23"/>
  <c r="Z23" i="23"/>
  <c r="Z28" i="23"/>
  <c r="Z30" i="23"/>
  <c r="Z18" i="23"/>
  <c r="Z12" i="23"/>
  <c r="Z26" i="23"/>
  <c r="Z24" i="23"/>
  <c r="Z13" i="23"/>
  <c r="Z5" i="23"/>
  <c r="Z22" i="23"/>
  <c r="Z34" i="23"/>
  <c r="AD6" i="24"/>
  <c r="Z41" i="23"/>
  <c r="AD105" i="24" l="1"/>
  <c r="AD106" i="24" s="1"/>
  <c r="O1070" i="40"/>
  <c r="Z44" i="23"/>
  <c r="N56" i="29" s="1"/>
  <c r="O56" i="29" s="1"/>
  <c r="X84" i="22"/>
  <c r="W84" i="22"/>
  <c r="X83" i="22"/>
  <c r="W83" i="22"/>
  <c r="X82" i="22"/>
  <c r="W82" i="22"/>
  <c r="X81" i="22"/>
  <c r="W81" i="22"/>
  <c r="X80" i="22"/>
  <c r="W80" i="22"/>
  <c r="X79" i="22"/>
  <c r="W79" i="22"/>
  <c r="X78" i="22"/>
  <c r="W78" i="22"/>
  <c r="X77" i="22"/>
  <c r="W77" i="22"/>
  <c r="X76" i="22"/>
  <c r="W76" i="22"/>
  <c r="X75" i="22"/>
  <c r="W75" i="22"/>
  <c r="X74" i="22"/>
  <c r="W74" i="22"/>
  <c r="X73" i="22"/>
  <c r="W73" i="22"/>
  <c r="X72" i="22"/>
  <c r="W72" i="22"/>
  <c r="X71" i="22"/>
  <c r="W71" i="22"/>
  <c r="X70" i="22"/>
  <c r="W70" i="22"/>
  <c r="X69" i="22"/>
  <c r="W69" i="22"/>
  <c r="X68" i="22"/>
  <c r="W68" i="22"/>
  <c r="X67" i="22"/>
  <c r="W67" i="22"/>
  <c r="X66" i="22"/>
  <c r="W66" i="22"/>
  <c r="X65" i="22"/>
  <c r="W65" i="22"/>
  <c r="X64" i="22"/>
  <c r="W64" i="22"/>
  <c r="X63" i="22"/>
  <c r="W63" i="22"/>
  <c r="X62" i="22"/>
  <c r="W62" i="22"/>
  <c r="X61" i="22"/>
  <c r="W61" i="22"/>
  <c r="X60" i="22"/>
  <c r="W60" i="22"/>
  <c r="X59" i="22"/>
  <c r="W59" i="22"/>
  <c r="X58" i="22"/>
  <c r="W58" i="22"/>
  <c r="X57" i="22"/>
  <c r="W57" i="22"/>
  <c r="X56" i="22"/>
  <c r="W56" i="22"/>
  <c r="X55" i="22"/>
  <c r="W55" i="22"/>
  <c r="X54" i="22"/>
  <c r="W54" i="22"/>
  <c r="X53" i="22"/>
  <c r="W53" i="22"/>
  <c r="X52" i="22"/>
  <c r="W52" i="22"/>
  <c r="X51" i="22"/>
  <c r="W51" i="22"/>
  <c r="X50" i="22"/>
  <c r="W50" i="22"/>
  <c r="X49" i="22"/>
  <c r="W49" i="22"/>
  <c r="X48" i="22"/>
  <c r="W48" i="22"/>
  <c r="X47" i="22"/>
  <c r="W47" i="22"/>
  <c r="X46" i="22"/>
  <c r="W46" i="22"/>
  <c r="X45" i="22"/>
  <c r="W45" i="22"/>
  <c r="X44" i="22"/>
  <c r="W44" i="22"/>
  <c r="X43" i="22"/>
  <c r="W43" i="22"/>
  <c r="X42" i="22"/>
  <c r="W42" i="22"/>
  <c r="X41" i="22"/>
  <c r="W41" i="22"/>
  <c r="X40" i="22"/>
  <c r="W40" i="22"/>
  <c r="X39" i="22"/>
  <c r="W39" i="22"/>
  <c r="X38" i="22"/>
  <c r="W38" i="22"/>
  <c r="X37" i="22"/>
  <c r="W37" i="22"/>
  <c r="X36" i="22"/>
  <c r="W36" i="22"/>
  <c r="X35" i="22"/>
  <c r="W35" i="22"/>
  <c r="X34" i="22"/>
  <c r="W34" i="22"/>
  <c r="X33" i="22"/>
  <c r="W33" i="22"/>
  <c r="X32" i="22"/>
  <c r="W32" i="22"/>
  <c r="X31" i="22"/>
  <c r="W31" i="22"/>
  <c r="X30" i="22"/>
  <c r="W30" i="22"/>
  <c r="X29" i="22"/>
  <c r="W29" i="22"/>
  <c r="X28" i="22"/>
  <c r="W28" i="22"/>
  <c r="X27" i="22"/>
  <c r="W27" i="22"/>
  <c r="X26" i="22"/>
  <c r="W26" i="22"/>
  <c r="X25" i="22"/>
  <c r="W25" i="22"/>
  <c r="X24" i="22"/>
  <c r="W24" i="22"/>
  <c r="X23" i="22"/>
  <c r="W23" i="22"/>
  <c r="X22" i="22"/>
  <c r="W22" i="22"/>
  <c r="X21" i="22"/>
  <c r="W21" i="22"/>
  <c r="X20" i="22"/>
  <c r="W20" i="22"/>
  <c r="X19" i="22"/>
  <c r="W19" i="22"/>
  <c r="X18" i="22"/>
  <c r="W18" i="22"/>
  <c r="X17" i="22"/>
  <c r="W17" i="22"/>
  <c r="X16" i="22"/>
  <c r="W16" i="22"/>
  <c r="X15" i="22"/>
  <c r="W15" i="22"/>
  <c r="X14" i="22"/>
  <c r="W14" i="22"/>
  <c r="X13" i="22"/>
  <c r="W13" i="22"/>
  <c r="X12" i="22"/>
  <c r="W12" i="22"/>
  <c r="X11" i="22"/>
  <c r="W11" i="22"/>
  <c r="X10" i="22"/>
  <c r="W10" i="22"/>
  <c r="X9" i="22"/>
  <c r="W9" i="22"/>
  <c r="X8" i="22"/>
  <c r="W8" i="22"/>
  <c r="X7" i="22"/>
  <c r="W7" i="22"/>
  <c r="X6" i="22"/>
  <c r="W6" i="22"/>
  <c r="X5" i="22"/>
  <c r="W5" i="22"/>
  <c r="W54" i="20"/>
  <c r="V54" i="20"/>
  <c r="W53" i="20"/>
  <c r="V53" i="20"/>
  <c r="W52" i="20"/>
  <c r="V52" i="20"/>
  <c r="W51" i="20"/>
  <c r="V51" i="20"/>
  <c r="W50" i="20"/>
  <c r="V50" i="20"/>
  <c r="W49" i="20"/>
  <c r="V49" i="20"/>
  <c r="W48" i="20"/>
  <c r="V48" i="20"/>
  <c r="W47" i="20"/>
  <c r="V47" i="20"/>
  <c r="W46" i="20"/>
  <c r="V46" i="20"/>
  <c r="W45" i="20"/>
  <c r="V45" i="20"/>
  <c r="W44" i="20"/>
  <c r="V44" i="20"/>
  <c r="W43" i="20"/>
  <c r="V43" i="20"/>
  <c r="W42" i="20"/>
  <c r="V42" i="20"/>
  <c r="W41" i="20"/>
  <c r="V41" i="20"/>
  <c r="W40" i="20"/>
  <c r="V40" i="20"/>
  <c r="W39" i="20"/>
  <c r="V39" i="20"/>
  <c r="W38" i="20"/>
  <c r="V38" i="20"/>
  <c r="W37" i="20"/>
  <c r="V37" i="20"/>
  <c r="W36" i="20"/>
  <c r="V36" i="20"/>
  <c r="W35" i="20"/>
  <c r="V35" i="20"/>
  <c r="W34" i="20"/>
  <c r="V34" i="20"/>
  <c r="W33" i="20"/>
  <c r="V33" i="20"/>
  <c r="W32" i="20"/>
  <c r="V32" i="20"/>
  <c r="W31" i="20"/>
  <c r="V31" i="20"/>
  <c r="W30" i="20"/>
  <c r="V30" i="20"/>
  <c r="W29" i="20"/>
  <c r="V29" i="20"/>
  <c r="W28" i="20"/>
  <c r="V28" i="20"/>
  <c r="W27" i="20"/>
  <c r="V27" i="20"/>
  <c r="W26" i="20"/>
  <c r="V26" i="20"/>
  <c r="W25" i="20"/>
  <c r="V25" i="20"/>
  <c r="W24" i="20"/>
  <c r="V24" i="20"/>
  <c r="W23" i="20"/>
  <c r="V23" i="20"/>
  <c r="W22" i="20"/>
  <c r="V22" i="20"/>
  <c r="W21" i="20"/>
  <c r="V21" i="20"/>
  <c r="W20" i="20"/>
  <c r="V20" i="20"/>
  <c r="W19" i="20"/>
  <c r="V19" i="20"/>
  <c r="W18" i="20"/>
  <c r="V18" i="20"/>
  <c r="W17" i="20"/>
  <c r="V17" i="20"/>
  <c r="W16" i="20"/>
  <c r="V16" i="20"/>
  <c r="W15" i="20"/>
  <c r="V15" i="20"/>
  <c r="W14" i="20"/>
  <c r="V14" i="20"/>
  <c r="W13" i="20"/>
  <c r="V13" i="20"/>
  <c r="W12" i="20"/>
  <c r="V12" i="20"/>
  <c r="W11" i="20"/>
  <c r="V11" i="20"/>
  <c r="W10" i="20"/>
  <c r="V10" i="20"/>
  <c r="W9" i="20"/>
  <c r="V9" i="20"/>
  <c r="W8" i="20"/>
  <c r="V8" i="20"/>
  <c r="W7" i="20"/>
  <c r="V7" i="20"/>
  <c r="W6" i="20"/>
  <c r="V6" i="20"/>
  <c r="W5" i="20"/>
  <c r="V5" i="20"/>
  <c r="X104" i="19"/>
  <c r="W104" i="19"/>
  <c r="X103" i="19"/>
  <c r="W103" i="19"/>
  <c r="X102" i="19"/>
  <c r="W102" i="19"/>
  <c r="Y102" i="19" s="1"/>
  <c r="AK102" i="19" s="1"/>
  <c r="X101" i="19"/>
  <c r="W101" i="19"/>
  <c r="X100" i="19"/>
  <c r="W100" i="19"/>
  <c r="X99" i="19"/>
  <c r="W99" i="19"/>
  <c r="X98" i="19"/>
  <c r="W98" i="19"/>
  <c r="X97" i="19"/>
  <c r="W97" i="19"/>
  <c r="X96" i="19"/>
  <c r="W96" i="19"/>
  <c r="X95" i="19"/>
  <c r="W95" i="19"/>
  <c r="X94" i="19"/>
  <c r="W94" i="19"/>
  <c r="X93" i="19"/>
  <c r="W93" i="19"/>
  <c r="X92" i="19"/>
  <c r="W92" i="19"/>
  <c r="X91" i="19"/>
  <c r="W91" i="19"/>
  <c r="X90" i="19"/>
  <c r="W90" i="19"/>
  <c r="X89" i="19"/>
  <c r="W89" i="19"/>
  <c r="X88" i="19"/>
  <c r="W88" i="19"/>
  <c r="X87" i="19"/>
  <c r="W87" i="19"/>
  <c r="X86" i="19"/>
  <c r="W86" i="19"/>
  <c r="X85" i="19"/>
  <c r="W85" i="19"/>
  <c r="X84" i="19"/>
  <c r="W84" i="19"/>
  <c r="X83" i="19"/>
  <c r="W83" i="19"/>
  <c r="X82" i="19"/>
  <c r="W82" i="19"/>
  <c r="Y82" i="19" s="1"/>
  <c r="AK82" i="19" s="1"/>
  <c r="X81" i="19"/>
  <c r="W81" i="19"/>
  <c r="X80" i="19"/>
  <c r="W80" i="19"/>
  <c r="X79" i="19"/>
  <c r="W79" i="19"/>
  <c r="X78" i="19"/>
  <c r="W78" i="19"/>
  <c r="X77" i="19"/>
  <c r="W77" i="19"/>
  <c r="X76" i="19"/>
  <c r="W76" i="19"/>
  <c r="X75" i="19"/>
  <c r="W75" i="19"/>
  <c r="X74" i="19"/>
  <c r="W74" i="19"/>
  <c r="Y74" i="19" s="1"/>
  <c r="AK74" i="19" s="1"/>
  <c r="X73" i="19"/>
  <c r="W73" i="19"/>
  <c r="X72" i="19"/>
  <c r="W72" i="19"/>
  <c r="X71" i="19"/>
  <c r="W71" i="19"/>
  <c r="X70" i="19"/>
  <c r="W70" i="19"/>
  <c r="X69" i="19"/>
  <c r="W69" i="19"/>
  <c r="X68" i="19"/>
  <c r="W68" i="19"/>
  <c r="X67" i="19"/>
  <c r="W67" i="19"/>
  <c r="X66" i="19"/>
  <c r="W66" i="19"/>
  <c r="X65" i="19"/>
  <c r="W65" i="19"/>
  <c r="X64" i="19"/>
  <c r="W64" i="19"/>
  <c r="X63" i="19"/>
  <c r="W63" i="19"/>
  <c r="X62" i="19"/>
  <c r="W62" i="19"/>
  <c r="X61" i="19"/>
  <c r="W61" i="19"/>
  <c r="X60" i="19"/>
  <c r="W60" i="19"/>
  <c r="X59" i="19"/>
  <c r="W59" i="19"/>
  <c r="X58" i="19"/>
  <c r="W58" i="19"/>
  <c r="X57" i="19"/>
  <c r="W57" i="19"/>
  <c r="X56" i="19"/>
  <c r="W56" i="19"/>
  <c r="X55" i="19"/>
  <c r="W55" i="19"/>
  <c r="X54" i="19"/>
  <c r="W54" i="19"/>
  <c r="X53" i="19"/>
  <c r="W53" i="19"/>
  <c r="X52" i="19"/>
  <c r="W52" i="19"/>
  <c r="X51" i="19"/>
  <c r="W51" i="19"/>
  <c r="X50" i="19"/>
  <c r="W50" i="19"/>
  <c r="X49" i="19"/>
  <c r="W49" i="19"/>
  <c r="X48" i="19"/>
  <c r="W48" i="19"/>
  <c r="X47" i="19"/>
  <c r="W47" i="19"/>
  <c r="X46" i="19"/>
  <c r="W46" i="19"/>
  <c r="Y46" i="19" s="1"/>
  <c r="AK46" i="19" s="1"/>
  <c r="X45" i="19"/>
  <c r="W45" i="19"/>
  <c r="X44" i="19"/>
  <c r="W44" i="19"/>
  <c r="X43" i="19"/>
  <c r="W43" i="19"/>
  <c r="X42" i="19"/>
  <c r="W42" i="19"/>
  <c r="X41" i="19"/>
  <c r="W41" i="19"/>
  <c r="X40" i="19"/>
  <c r="W40" i="19"/>
  <c r="X39" i="19"/>
  <c r="W39" i="19"/>
  <c r="X38" i="19"/>
  <c r="W38" i="19"/>
  <c r="X37" i="19"/>
  <c r="W37" i="19"/>
  <c r="X36" i="19"/>
  <c r="W36" i="19"/>
  <c r="X35" i="19"/>
  <c r="W35" i="19"/>
  <c r="X34" i="19"/>
  <c r="W34" i="19"/>
  <c r="X33" i="19"/>
  <c r="W33" i="19"/>
  <c r="X32" i="19"/>
  <c r="W32" i="19"/>
  <c r="X31" i="19"/>
  <c r="W31" i="19"/>
  <c r="X30" i="19"/>
  <c r="W30" i="19"/>
  <c r="X29" i="19"/>
  <c r="W29" i="19"/>
  <c r="X28" i="19"/>
  <c r="W28" i="19"/>
  <c r="X27" i="19"/>
  <c r="W27" i="19"/>
  <c r="X26" i="19"/>
  <c r="W26" i="19"/>
  <c r="X25" i="19"/>
  <c r="W25" i="19"/>
  <c r="X24" i="19"/>
  <c r="W24" i="19"/>
  <c r="X23" i="19"/>
  <c r="W23" i="19"/>
  <c r="X22" i="19"/>
  <c r="W22" i="19"/>
  <c r="X21" i="19"/>
  <c r="W21" i="19"/>
  <c r="X20" i="19"/>
  <c r="W20" i="19"/>
  <c r="X19" i="19"/>
  <c r="W19" i="19"/>
  <c r="X18" i="19"/>
  <c r="W18" i="19"/>
  <c r="X17" i="19"/>
  <c r="W17" i="19"/>
  <c r="X16" i="19"/>
  <c r="W16" i="19"/>
  <c r="X15" i="19"/>
  <c r="W15" i="19"/>
  <c r="X14" i="19"/>
  <c r="W14" i="19"/>
  <c r="X13" i="19"/>
  <c r="W13" i="19"/>
  <c r="X12" i="19"/>
  <c r="W12" i="19"/>
  <c r="X11" i="19"/>
  <c r="W11" i="19"/>
  <c r="X10" i="19"/>
  <c r="W10" i="19"/>
  <c r="X9" i="19"/>
  <c r="W9" i="19"/>
  <c r="X8" i="19"/>
  <c r="W8" i="19"/>
  <c r="X7" i="19"/>
  <c r="W7" i="19"/>
  <c r="X6" i="19"/>
  <c r="W6" i="19"/>
  <c r="X5" i="19"/>
  <c r="W5" i="19"/>
  <c r="V5" i="18"/>
  <c r="V54" i="18"/>
  <c r="U54" i="18"/>
  <c r="V53" i="18"/>
  <c r="U53" i="18"/>
  <c r="V52" i="18"/>
  <c r="U52" i="18"/>
  <c r="V51" i="18"/>
  <c r="U51" i="18"/>
  <c r="V50" i="18"/>
  <c r="U50" i="18"/>
  <c r="V49" i="18"/>
  <c r="U49" i="18"/>
  <c r="V48" i="18"/>
  <c r="U48" i="18"/>
  <c r="V47" i="18"/>
  <c r="U47" i="18"/>
  <c r="V46" i="18"/>
  <c r="U46" i="18"/>
  <c r="V45" i="18"/>
  <c r="U45" i="18"/>
  <c r="V44" i="18"/>
  <c r="U44" i="18"/>
  <c r="V43" i="18"/>
  <c r="U43" i="18"/>
  <c r="V42" i="18"/>
  <c r="U42" i="18"/>
  <c r="V41" i="18"/>
  <c r="U41" i="18"/>
  <c r="V40" i="18"/>
  <c r="U40" i="18"/>
  <c r="V39" i="18"/>
  <c r="U39" i="18"/>
  <c r="V38" i="18"/>
  <c r="U38" i="18"/>
  <c r="V37" i="18"/>
  <c r="U37" i="18"/>
  <c r="V36" i="18"/>
  <c r="U36" i="18"/>
  <c r="V35" i="18"/>
  <c r="U35" i="18"/>
  <c r="V34" i="18"/>
  <c r="U34" i="18"/>
  <c r="V33" i="18"/>
  <c r="U33" i="18"/>
  <c r="V32" i="18"/>
  <c r="U32" i="18"/>
  <c r="V31" i="18"/>
  <c r="U31" i="18"/>
  <c r="V30" i="18"/>
  <c r="U30" i="18"/>
  <c r="V29" i="18"/>
  <c r="U29" i="18"/>
  <c r="V28" i="18"/>
  <c r="U28" i="18"/>
  <c r="V27" i="18"/>
  <c r="U27" i="18"/>
  <c r="V26" i="18"/>
  <c r="U26" i="18"/>
  <c r="V25" i="18"/>
  <c r="U25" i="18"/>
  <c r="V24" i="18"/>
  <c r="U24" i="18"/>
  <c r="V23" i="18"/>
  <c r="U23" i="18"/>
  <c r="V22" i="18"/>
  <c r="U22" i="18"/>
  <c r="V21" i="18"/>
  <c r="U21" i="18"/>
  <c r="V20" i="18"/>
  <c r="U20" i="18"/>
  <c r="V19" i="18"/>
  <c r="U19" i="18"/>
  <c r="V18" i="18"/>
  <c r="U18" i="18"/>
  <c r="V17" i="18"/>
  <c r="U17" i="18"/>
  <c r="V16" i="18"/>
  <c r="U16" i="18"/>
  <c r="V15" i="18"/>
  <c r="U15" i="18"/>
  <c r="V14" i="18"/>
  <c r="U14" i="18"/>
  <c r="V13" i="18"/>
  <c r="U13" i="18"/>
  <c r="V12" i="18"/>
  <c r="U12" i="18"/>
  <c r="V11" i="18"/>
  <c r="U11" i="18"/>
  <c r="V10" i="18"/>
  <c r="U10" i="18"/>
  <c r="V9" i="18"/>
  <c r="U9" i="18"/>
  <c r="V8" i="18"/>
  <c r="U8" i="18"/>
  <c r="V7" i="18"/>
  <c r="U7" i="18"/>
  <c r="V6" i="18"/>
  <c r="U6" i="18"/>
  <c r="U5" i="18"/>
  <c r="S5" i="18"/>
  <c r="L435" i="50" s="1"/>
  <c r="W104" i="17"/>
  <c r="V104" i="17"/>
  <c r="W103" i="17"/>
  <c r="V103" i="17"/>
  <c r="W102" i="17"/>
  <c r="V102" i="17"/>
  <c r="W101" i="17"/>
  <c r="V101" i="17"/>
  <c r="W100" i="17"/>
  <c r="V100" i="17"/>
  <c r="W99" i="17"/>
  <c r="V99" i="17"/>
  <c r="W98" i="17"/>
  <c r="V98" i="17"/>
  <c r="W97" i="17"/>
  <c r="V97" i="17"/>
  <c r="W96" i="17"/>
  <c r="V96" i="17"/>
  <c r="W95" i="17"/>
  <c r="V95" i="17"/>
  <c r="W94" i="17"/>
  <c r="V94" i="17"/>
  <c r="W93" i="17"/>
  <c r="V93" i="17"/>
  <c r="W92" i="17"/>
  <c r="V92" i="17"/>
  <c r="W91" i="17"/>
  <c r="V91" i="17"/>
  <c r="W90" i="17"/>
  <c r="V90" i="17"/>
  <c r="W89" i="17"/>
  <c r="V89" i="17"/>
  <c r="W88" i="17"/>
  <c r="V88" i="17"/>
  <c r="W87" i="17"/>
  <c r="V87" i="17"/>
  <c r="W86" i="17"/>
  <c r="V86" i="17"/>
  <c r="W85" i="17"/>
  <c r="V85" i="17"/>
  <c r="W84" i="17"/>
  <c r="V84" i="17"/>
  <c r="W83" i="17"/>
  <c r="V83" i="17"/>
  <c r="W82" i="17"/>
  <c r="V82" i="17"/>
  <c r="W81" i="17"/>
  <c r="V81" i="17"/>
  <c r="W80" i="17"/>
  <c r="V80" i="17"/>
  <c r="W79" i="17"/>
  <c r="V79" i="17"/>
  <c r="W78" i="17"/>
  <c r="V78" i="17"/>
  <c r="W77" i="17"/>
  <c r="V77" i="17"/>
  <c r="W76" i="17"/>
  <c r="V76" i="17"/>
  <c r="W75" i="17"/>
  <c r="V75" i="17"/>
  <c r="W74" i="17"/>
  <c r="V74" i="17"/>
  <c r="W73" i="17"/>
  <c r="V73" i="17"/>
  <c r="W72" i="17"/>
  <c r="V72" i="17"/>
  <c r="W71" i="17"/>
  <c r="V71" i="17"/>
  <c r="W70" i="17"/>
  <c r="V70" i="17"/>
  <c r="W69" i="17"/>
  <c r="V69" i="17"/>
  <c r="W68" i="17"/>
  <c r="V68" i="17"/>
  <c r="W67" i="17"/>
  <c r="V67" i="17"/>
  <c r="W66" i="17"/>
  <c r="V66" i="17"/>
  <c r="W65" i="17"/>
  <c r="V65" i="17"/>
  <c r="W64" i="17"/>
  <c r="V64" i="17"/>
  <c r="W63" i="17"/>
  <c r="V63" i="17"/>
  <c r="W62" i="17"/>
  <c r="V62" i="17"/>
  <c r="W61" i="17"/>
  <c r="V61" i="17"/>
  <c r="W60" i="17"/>
  <c r="V60" i="17"/>
  <c r="W59" i="17"/>
  <c r="V59" i="17"/>
  <c r="W58" i="17"/>
  <c r="V58" i="17"/>
  <c r="W57" i="17"/>
  <c r="V57" i="17"/>
  <c r="W56" i="17"/>
  <c r="V56" i="17"/>
  <c r="W55" i="17"/>
  <c r="V55" i="17"/>
  <c r="W54" i="17"/>
  <c r="V54" i="17"/>
  <c r="W53" i="17"/>
  <c r="V53" i="17"/>
  <c r="W52" i="17"/>
  <c r="V52" i="17"/>
  <c r="W51" i="17"/>
  <c r="V51" i="17"/>
  <c r="W50" i="17"/>
  <c r="V50" i="17"/>
  <c r="W49" i="17"/>
  <c r="V49" i="17"/>
  <c r="W48" i="17"/>
  <c r="V48" i="17"/>
  <c r="W47" i="17"/>
  <c r="V47" i="17"/>
  <c r="W46" i="17"/>
  <c r="V46" i="17"/>
  <c r="W45" i="17"/>
  <c r="V45" i="17"/>
  <c r="W44" i="17"/>
  <c r="V44" i="17"/>
  <c r="W43" i="17"/>
  <c r="V43" i="17"/>
  <c r="W42" i="17"/>
  <c r="V42" i="17"/>
  <c r="W41" i="17"/>
  <c r="V41" i="17"/>
  <c r="W40" i="17"/>
  <c r="V40" i="17"/>
  <c r="W39" i="17"/>
  <c r="V39" i="17"/>
  <c r="W38" i="17"/>
  <c r="V38" i="17"/>
  <c r="W37" i="17"/>
  <c r="V37" i="17"/>
  <c r="W36" i="17"/>
  <c r="V36" i="17"/>
  <c r="W35" i="17"/>
  <c r="V35" i="17"/>
  <c r="W34" i="17"/>
  <c r="V34" i="17"/>
  <c r="W33" i="17"/>
  <c r="V33" i="17"/>
  <c r="W32" i="17"/>
  <c r="V32" i="17"/>
  <c r="W31" i="17"/>
  <c r="V31" i="17"/>
  <c r="W30" i="17"/>
  <c r="V30" i="17"/>
  <c r="W29" i="17"/>
  <c r="V29" i="17"/>
  <c r="W28" i="17"/>
  <c r="V28" i="17"/>
  <c r="W27" i="17"/>
  <c r="V27" i="17"/>
  <c r="W26" i="17"/>
  <c r="V26" i="17"/>
  <c r="W25" i="17"/>
  <c r="V25" i="17"/>
  <c r="W24" i="17"/>
  <c r="V24" i="17"/>
  <c r="W23" i="17"/>
  <c r="V23" i="17"/>
  <c r="W22" i="17"/>
  <c r="V22" i="17"/>
  <c r="W21" i="17"/>
  <c r="V21" i="17"/>
  <c r="W20" i="17"/>
  <c r="V20" i="17"/>
  <c r="W19" i="17"/>
  <c r="V19" i="17"/>
  <c r="W18" i="17"/>
  <c r="V18" i="17"/>
  <c r="W17" i="17"/>
  <c r="V17" i="17"/>
  <c r="W16" i="17"/>
  <c r="V16" i="17"/>
  <c r="W15" i="17"/>
  <c r="V15" i="17"/>
  <c r="W14" i="17"/>
  <c r="V14" i="17"/>
  <c r="W13" i="17"/>
  <c r="V13" i="17"/>
  <c r="W12" i="17"/>
  <c r="V12" i="17"/>
  <c r="W11" i="17"/>
  <c r="V11" i="17"/>
  <c r="W10" i="17"/>
  <c r="V10" i="17"/>
  <c r="W9" i="17"/>
  <c r="V9" i="17"/>
  <c r="W8" i="17"/>
  <c r="V8" i="17"/>
  <c r="W7" i="17"/>
  <c r="V7" i="17"/>
  <c r="W6" i="17"/>
  <c r="V6" i="17"/>
  <c r="W5" i="17"/>
  <c r="V5" i="17"/>
  <c r="T54" i="16"/>
  <c r="T48" i="16"/>
  <c r="T47" i="16"/>
  <c r="T46" i="16"/>
  <c r="T41" i="16"/>
  <c r="T40" i="16"/>
  <c r="T39" i="16"/>
  <c r="T34" i="16"/>
  <c r="T33" i="16"/>
  <c r="T27" i="16"/>
  <c r="T20" i="16"/>
  <c r="U37" i="15"/>
  <c r="AG37" i="15" s="1"/>
  <c r="U35" i="15"/>
  <c r="AG35" i="15" s="1"/>
  <c r="U30" i="15"/>
  <c r="AG30" i="15" s="1"/>
  <c r="Y25" i="19" l="1"/>
  <c r="AK25" i="19" s="1"/>
  <c r="Y61" i="19"/>
  <c r="AK61" i="19" s="1"/>
  <c r="Y67" i="19"/>
  <c r="AK67" i="19" s="1"/>
  <c r="Y95" i="19"/>
  <c r="AK95" i="19" s="1"/>
  <c r="Y103" i="19"/>
  <c r="AK103" i="19" s="1"/>
  <c r="N58" i="29"/>
  <c r="O58" i="29" s="1"/>
  <c r="Y85" i="19"/>
  <c r="AK85" i="19" s="1"/>
  <c r="Y99" i="19"/>
  <c r="AK99" i="19" s="1"/>
  <c r="Y32" i="19"/>
  <c r="AK32" i="19" s="1"/>
  <c r="Y60" i="19"/>
  <c r="AK60" i="19" s="1"/>
  <c r="Y68" i="19"/>
  <c r="AK68" i="19" s="1"/>
  <c r="Y88" i="19"/>
  <c r="AK88" i="19" s="1"/>
  <c r="Y20" i="19"/>
  <c r="AK20" i="19" s="1"/>
  <c r="Y27" i="19"/>
  <c r="AK27" i="19" s="1"/>
  <c r="Y34" i="19"/>
  <c r="AK34" i="19" s="1"/>
  <c r="Y41" i="19"/>
  <c r="AK41" i="19" s="1"/>
  <c r="Y48" i="19"/>
  <c r="AK48" i="19" s="1"/>
  <c r="Y55" i="19"/>
  <c r="AK55" i="19" s="1"/>
  <c r="Y62" i="19"/>
  <c r="AK62" i="19" s="1"/>
  <c r="Y76" i="19"/>
  <c r="AK76" i="19" s="1"/>
  <c r="Y83" i="19"/>
  <c r="AK83" i="19" s="1"/>
  <c r="Y90" i="19"/>
  <c r="AK90" i="19" s="1"/>
  <c r="W15" i="18"/>
  <c r="AI15" i="18" s="1"/>
  <c r="W22" i="18"/>
  <c r="AI22" i="18" s="1"/>
  <c r="X20" i="20"/>
  <c r="AJ20" i="20" s="1"/>
  <c r="Y93" i="19"/>
  <c r="AK93" i="19" s="1"/>
  <c r="Y100" i="19"/>
  <c r="AK100" i="19" s="1"/>
  <c r="Y37" i="22"/>
  <c r="Y40" i="22"/>
  <c r="Y47" i="22"/>
  <c r="Y54" i="22"/>
  <c r="Y28" i="22"/>
  <c r="Y84" i="22"/>
  <c r="X51" i="17"/>
  <c r="X58" i="17"/>
  <c r="X65" i="17"/>
  <c r="X72" i="17"/>
  <c r="X79" i="17"/>
  <c r="X86" i="17"/>
  <c r="X93" i="17"/>
  <c r="X100" i="17"/>
  <c r="AF20" i="16"/>
  <c r="AF39" i="16"/>
  <c r="AF47" i="16"/>
  <c r="AF46" i="16"/>
  <c r="AF34" i="16"/>
  <c r="U18" i="15"/>
  <c r="AG18" i="15" s="1"/>
  <c r="U39" i="15"/>
  <c r="AG39" i="15" s="1"/>
  <c r="U50" i="15"/>
  <c r="AG50" i="15" s="1"/>
  <c r="T18" i="16"/>
  <c r="T25" i="16"/>
  <c r="T22" i="16"/>
  <c r="T36" i="16"/>
  <c r="T43" i="16"/>
  <c r="T50" i="16"/>
  <c r="T53" i="16"/>
  <c r="T14" i="16"/>
  <c r="T21" i="16"/>
  <c r="T42" i="16"/>
  <c r="T49" i="16"/>
  <c r="T17" i="16"/>
  <c r="T24" i="16"/>
  <c r="T9" i="16"/>
  <c r="T16" i="16"/>
  <c r="T37" i="16"/>
  <c r="T29" i="16"/>
  <c r="T15" i="16"/>
  <c r="T26" i="16"/>
  <c r="T52" i="16"/>
  <c r="T35" i="16"/>
  <c r="T32" i="16"/>
  <c r="T31" i="16"/>
  <c r="T28" i="16"/>
  <c r="T13" i="16"/>
  <c r="T51" i="16"/>
  <c r="T45" i="16"/>
  <c r="T44" i="16"/>
  <c r="T38" i="16"/>
  <c r="T30" i="16"/>
  <c r="T23" i="16"/>
  <c r="T19" i="16"/>
  <c r="T12" i="16"/>
  <c r="T11" i="16"/>
  <c r="Y80" i="22"/>
  <c r="Y44" i="22"/>
  <c r="Y51" i="22"/>
  <c r="Y81" i="22"/>
  <c r="Y77" i="22"/>
  <c r="Y41" i="22"/>
  <c r="Y25" i="22"/>
  <c r="Y18" i="22"/>
  <c r="Y59" i="22"/>
  <c r="Y52" i="22"/>
  <c r="Y48" i="22"/>
  <c r="Y38" i="22"/>
  <c r="Y34" i="22"/>
  <c r="Y33" i="22"/>
  <c r="Y24" i="22"/>
  <c r="Y21" i="22"/>
  <c r="Y17" i="22"/>
  <c r="Y82" i="22"/>
  <c r="Y74" i="22"/>
  <c r="Y71" i="22"/>
  <c r="Y67" i="22"/>
  <c r="Y64" i="22"/>
  <c r="Y46" i="22"/>
  <c r="Y36" i="22"/>
  <c r="Y27" i="22"/>
  <c r="U17" i="15"/>
  <c r="AG17" i="15" s="1"/>
  <c r="U24" i="15"/>
  <c r="AG24" i="15" s="1"/>
  <c r="U45" i="15"/>
  <c r="AG45" i="15" s="1"/>
  <c r="W6" i="18"/>
  <c r="AI6" i="18" s="1"/>
  <c r="Y65" i="19"/>
  <c r="AK65" i="19" s="1"/>
  <c r="Y79" i="19"/>
  <c r="AK79" i="19" s="1"/>
  <c r="X34" i="20"/>
  <c r="Y16" i="19"/>
  <c r="AK16" i="19" s="1"/>
  <c r="Y23" i="19"/>
  <c r="AK23" i="19" s="1"/>
  <c r="Y44" i="19"/>
  <c r="AK44" i="19" s="1"/>
  <c r="Y15" i="19"/>
  <c r="AK15" i="19" s="1"/>
  <c r="Y50" i="19"/>
  <c r="AK50" i="19" s="1"/>
  <c r="Y57" i="19"/>
  <c r="AK57" i="19" s="1"/>
  <c r="Y71" i="19"/>
  <c r="AK71" i="19" s="1"/>
  <c r="Y21" i="19"/>
  <c r="AK21" i="19" s="1"/>
  <c r="Y42" i="19"/>
  <c r="AK42" i="19" s="1"/>
  <c r="Y63" i="19"/>
  <c r="AK63" i="19" s="1"/>
  <c r="Y70" i="19"/>
  <c r="AK70" i="19" s="1"/>
  <c r="Y77" i="19"/>
  <c r="AK77" i="19" s="1"/>
  <c r="Y91" i="19"/>
  <c r="AK91" i="19" s="1"/>
  <c r="Y98" i="19"/>
  <c r="AK98" i="19" s="1"/>
  <c r="Y84" i="19"/>
  <c r="AK84" i="19" s="1"/>
  <c r="Y81" i="19"/>
  <c r="AK81" i="19" s="1"/>
  <c r="Y80" i="19"/>
  <c r="AK80" i="19" s="1"/>
  <c r="Y53" i="19"/>
  <c r="AK53" i="19" s="1"/>
  <c r="Y51" i="19"/>
  <c r="AK51" i="19" s="1"/>
  <c r="Y94" i="19"/>
  <c r="AK94" i="19" s="1"/>
  <c r="Y75" i="19"/>
  <c r="AK75" i="19" s="1"/>
  <c r="Y59" i="19"/>
  <c r="AK59" i="19" s="1"/>
  <c r="Y30" i="19"/>
  <c r="AK30" i="19" s="1"/>
  <c r="Y18" i="19"/>
  <c r="AK18" i="19" s="1"/>
  <c r="Y73" i="19"/>
  <c r="AK73" i="19" s="1"/>
  <c r="Y72" i="19"/>
  <c r="AK72" i="19" s="1"/>
  <c r="Y52" i="19"/>
  <c r="AK52" i="19" s="1"/>
  <c r="Y45" i="19"/>
  <c r="AK45" i="19" s="1"/>
  <c r="Y37" i="19"/>
  <c r="AK37" i="19" s="1"/>
  <c r="Y28" i="19"/>
  <c r="AK28" i="19" s="1"/>
  <c r="Y24" i="19"/>
  <c r="AK24" i="19" s="1"/>
  <c r="Y17" i="19"/>
  <c r="AK17" i="19" s="1"/>
  <c r="Y104" i="19"/>
  <c r="AK104" i="19" s="1"/>
  <c r="Y101" i="19"/>
  <c r="AK101" i="19" s="1"/>
  <c r="Y97" i="19"/>
  <c r="AK97" i="19" s="1"/>
  <c r="Y96" i="19"/>
  <c r="AK96" i="19" s="1"/>
  <c r="Y92" i="19"/>
  <c r="AK92" i="19" s="1"/>
  <c r="Y89" i="19"/>
  <c r="AK89" i="19" s="1"/>
  <c r="Y87" i="19"/>
  <c r="AK87" i="19" s="1"/>
  <c r="Y86" i="19"/>
  <c r="AK86" i="19" s="1"/>
  <c r="Y78" i="19"/>
  <c r="AK78" i="19" s="1"/>
  <c r="Y69" i="19"/>
  <c r="AK69" i="19" s="1"/>
  <c r="Y66" i="19"/>
  <c r="AK66" i="19" s="1"/>
  <c r="Y64" i="19"/>
  <c r="AK64" i="19" s="1"/>
  <c r="Y58" i="19"/>
  <c r="AK58" i="19" s="1"/>
  <c r="Y56" i="19"/>
  <c r="AK56" i="19" s="1"/>
  <c r="Y54" i="19"/>
  <c r="AK54" i="19" s="1"/>
  <c r="Y49" i="19"/>
  <c r="AK49" i="19" s="1"/>
  <c r="Y47" i="19"/>
  <c r="AK47" i="19" s="1"/>
  <c r="Y43" i="19"/>
  <c r="AK43" i="19" s="1"/>
  <c r="Y40" i="19"/>
  <c r="AK40" i="19" s="1"/>
  <c r="Y39" i="19"/>
  <c r="AK39" i="19" s="1"/>
  <c r="Y38" i="19"/>
  <c r="AK38" i="19" s="1"/>
  <c r="Y36" i="19"/>
  <c r="AK36" i="19" s="1"/>
  <c r="Y35" i="19"/>
  <c r="AK35" i="19" s="1"/>
  <c r="Y33" i="19"/>
  <c r="AK33" i="19" s="1"/>
  <c r="Y31" i="19"/>
  <c r="AK31" i="19" s="1"/>
  <c r="Y29" i="19"/>
  <c r="AK29" i="19" s="1"/>
  <c r="Y26" i="19"/>
  <c r="AK26" i="19" s="1"/>
  <c r="Y22" i="19"/>
  <c r="AK22" i="19" s="1"/>
  <c r="Y19" i="19"/>
  <c r="AK19" i="19" s="1"/>
  <c r="Y14" i="19"/>
  <c r="AK14" i="19" s="1"/>
  <c r="W13" i="18"/>
  <c r="AI13" i="18" s="1"/>
  <c r="W20" i="18"/>
  <c r="AI20" i="18" s="1"/>
  <c r="W27" i="18"/>
  <c r="AI27" i="18" s="1"/>
  <c r="W34" i="18"/>
  <c r="AI34" i="18" s="1"/>
  <c r="W41" i="18"/>
  <c r="AI41" i="18" s="1"/>
  <c r="W50" i="18"/>
  <c r="AI50" i="18" s="1"/>
  <c r="W43" i="18"/>
  <c r="AI43" i="18" s="1"/>
  <c r="W46" i="18"/>
  <c r="AI46" i="18" s="1"/>
  <c r="W45" i="18"/>
  <c r="AI45" i="18" s="1"/>
  <c r="W42" i="18"/>
  <c r="AI42" i="18" s="1"/>
  <c r="W35" i="18"/>
  <c r="AI35" i="18" s="1"/>
  <c r="X94" i="17"/>
  <c r="X68" i="17"/>
  <c r="X45" i="17"/>
  <c r="X102" i="17"/>
  <c r="X99" i="17"/>
  <c r="X49" i="17"/>
  <c r="X47" i="17"/>
  <c r="X98" i="17"/>
  <c r="X89" i="17"/>
  <c r="X82" i="17"/>
  <c r="X46" i="17"/>
  <c r="U40" i="15"/>
  <c r="AG40" i="15" s="1"/>
  <c r="U27" i="15"/>
  <c r="AG27" i="15" s="1"/>
  <c r="U41" i="15"/>
  <c r="AG41" i="15" s="1"/>
  <c r="U13" i="15"/>
  <c r="U48" i="15"/>
  <c r="AG48" i="15" s="1"/>
  <c r="U43" i="15"/>
  <c r="AG43" i="15" s="1"/>
  <c r="U52" i="15"/>
  <c r="AG52" i="15" s="1"/>
  <c r="U47" i="15"/>
  <c r="AG47" i="15" s="1"/>
  <c r="U46" i="15"/>
  <c r="AG46" i="15" s="1"/>
  <c r="U19" i="15"/>
  <c r="AG19" i="15" s="1"/>
  <c r="U34" i="15"/>
  <c r="AG34" i="15" s="1"/>
  <c r="U25" i="15"/>
  <c r="AG25" i="15" s="1"/>
  <c r="U22" i="15"/>
  <c r="AG22" i="15" s="1"/>
  <c r="U20" i="15"/>
  <c r="AG20" i="15" s="1"/>
  <c r="O1071" i="40"/>
  <c r="AD14" i="14"/>
  <c r="AD17" i="14"/>
  <c r="AD16" i="14"/>
  <c r="AD15" i="14"/>
  <c r="U7" i="15"/>
  <c r="AG7" i="15" s="1"/>
  <c r="T8" i="16"/>
  <c r="Y10" i="19"/>
  <c r="AK10" i="19" s="1"/>
  <c r="Y13" i="19"/>
  <c r="AK13" i="19" s="1"/>
  <c r="U14" i="15"/>
  <c r="AG14" i="15" s="1"/>
  <c r="U5" i="15"/>
  <c r="AG5" i="15" s="1"/>
  <c r="Z45" i="23"/>
  <c r="X13" i="20"/>
  <c r="AJ13" i="20" s="1"/>
  <c r="X6" i="20"/>
  <c r="AJ6" i="20" s="1"/>
  <c r="Y12" i="19"/>
  <c r="AK12" i="19" s="1"/>
  <c r="Y11" i="19"/>
  <c r="AK11" i="19" s="1"/>
  <c r="Y7" i="19"/>
  <c r="AK7" i="19" s="1"/>
  <c r="Y5" i="19"/>
  <c r="AK5" i="19" s="1"/>
  <c r="T10" i="16"/>
  <c r="T6" i="16"/>
  <c r="AD9" i="14"/>
  <c r="R5" i="14"/>
  <c r="W51" i="18"/>
  <c r="AI51" i="18" s="1"/>
  <c r="W12" i="18"/>
  <c r="AI12" i="18" s="1"/>
  <c r="W19" i="18"/>
  <c r="AI19" i="18" s="1"/>
  <c r="W29" i="18"/>
  <c r="AI29" i="18" s="1"/>
  <c r="W36" i="18"/>
  <c r="AI36" i="18" s="1"/>
  <c r="W11" i="18"/>
  <c r="AI11" i="18" s="1"/>
  <c r="W25" i="18"/>
  <c r="AI25" i="18" s="1"/>
  <c r="W48" i="18"/>
  <c r="AI48" i="18" s="1"/>
  <c r="Y29" i="22"/>
  <c r="Y8" i="22"/>
  <c r="Y15" i="22"/>
  <c r="Y22" i="22"/>
  <c r="Y32" i="22"/>
  <c r="Y39" i="22"/>
  <c r="Y53" i="22"/>
  <c r="Y70" i="22"/>
  <c r="Y31" i="22"/>
  <c r="Y35" i="22"/>
  <c r="Y42" i="22"/>
  <c r="Y45" i="22"/>
  <c r="Y66" i="22"/>
  <c r="Y73" i="22"/>
  <c r="Y76" i="22"/>
  <c r="Y83" i="22"/>
  <c r="Y78" i="22"/>
  <c r="Y60" i="22"/>
  <c r="X29" i="17"/>
  <c r="X43" i="17"/>
  <c r="X20" i="17"/>
  <c r="X27" i="17"/>
  <c r="X34" i="17"/>
  <c r="X44" i="17"/>
  <c r="X55" i="17"/>
  <c r="X69" i="17"/>
  <c r="X76" i="17"/>
  <c r="X104" i="17"/>
  <c r="AD13" i="14"/>
  <c r="AD19" i="14"/>
  <c r="AD11" i="14"/>
  <c r="AD8" i="14"/>
  <c r="AD7" i="14"/>
  <c r="W32" i="18"/>
  <c r="AI32" i="18" s="1"/>
  <c r="W7" i="18"/>
  <c r="AI7" i="18" s="1"/>
  <c r="W21" i="18"/>
  <c r="AI21" i="18" s="1"/>
  <c r="W38" i="18"/>
  <c r="AI38" i="18" s="1"/>
  <c r="W37" i="18"/>
  <c r="AI37" i="18" s="1"/>
  <c r="W47" i="18"/>
  <c r="AI47" i="18" s="1"/>
  <c r="W23" i="18"/>
  <c r="AI23" i="18" s="1"/>
  <c r="W33" i="18"/>
  <c r="AI33" i="18" s="1"/>
  <c r="Y7" i="22"/>
  <c r="Y14" i="22"/>
  <c r="Y20" i="22"/>
  <c r="Y23" i="22"/>
  <c r="Y26" i="22"/>
  <c r="Y57" i="22"/>
  <c r="Y63" i="22"/>
  <c r="Y69" i="22"/>
  <c r="Y72" i="22"/>
  <c r="Y75" i="22"/>
  <c r="Y9" i="22"/>
  <c r="Y16" i="22"/>
  <c r="Y19" i="22"/>
  <c r="Y50" i="22"/>
  <c r="Y56" i="22"/>
  <c r="Y62" i="22"/>
  <c r="Y65" i="22"/>
  <c r="Y68" i="22"/>
  <c r="Y5" i="22"/>
  <c r="Y43" i="22"/>
  <c r="Y49" i="22"/>
  <c r="Y55" i="22"/>
  <c r="Y58" i="22"/>
  <c r="Y61" i="22"/>
  <c r="Y30" i="22"/>
  <c r="Y79" i="22"/>
  <c r="W10" i="18"/>
  <c r="AI10" i="18" s="1"/>
  <c r="W9" i="18"/>
  <c r="AI9" i="18" s="1"/>
  <c r="W8" i="18"/>
  <c r="AI8" i="18" s="1"/>
  <c r="Y12" i="22"/>
  <c r="Y13" i="22"/>
  <c r="Y6" i="22"/>
  <c r="Y10" i="22"/>
  <c r="Y11" i="22"/>
  <c r="X23" i="20"/>
  <c r="AJ23" i="20" s="1"/>
  <c r="X30" i="20"/>
  <c r="AJ30" i="20" s="1"/>
  <c r="X38" i="20"/>
  <c r="AJ38" i="20" s="1"/>
  <c r="X43" i="20"/>
  <c r="AJ43" i="20" s="1"/>
  <c r="X50" i="20"/>
  <c r="AJ50" i="20" s="1"/>
  <c r="X15" i="20"/>
  <c r="AJ15" i="20" s="1"/>
  <c r="X22" i="20"/>
  <c r="AJ22" i="20" s="1"/>
  <c r="X39" i="20"/>
  <c r="AJ39" i="20" s="1"/>
  <c r="X46" i="20"/>
  <c r="AJ46" i="20" s="1"/>
  <c r="X25" i="20"/>
  <c r="AJ25" i="20" s="1"/>
  <c r="X48" i="20"/>
  <c r="AJ48" i="20" s="1"/>
  <c r="AJ34" i="20"/>
  <c r="X21" i="20"/>
  <c r="X24" i="20"/>
  <c r="X41" i="20"/>
  <c r="X44" i="20"/>
  <c r="X14" i="20"/>
  <c r="X17" i="20"/>
  <c r="X27" i="20"/>
  <c r="X54" i="20"/>
  <c r="X53" i="20"/>
  <c r="X26" i="20"/>
  <c r="X36" i="20"/>
  <c r="X29" i="20"/>
  <c r="X35" i="20"/>
  <c r="X12" i="20"/>
  <c r="X8" i="20"/>
  <c r="X5" i="20"/>
  <c r="AJ5" i="20" s="1"/>
  <c r="X11" i="20"/>
  <c r="X33" i="20"/>
  <c r="X42" i="20"/>
  <c r="X45" i="20"/>
  <c r="X51" i="20"/>
  <c r="X32" i="20"/>
  <c r="X7" i="20"/>
  <c r="X10" i="20"/>
  <c r="X16" i="20"/>
  <c r="X47" i="20"/>
  <c r="X19" i="20"/>
  <c r="X28" i="20"/>
  <c r="X31" i="20"/>
  <c r="X37" i="20"/>
  <c r="X9" i="20"/>
  <c r="X18" i="20"/>
  <c r="X40" i="20"/>
  <c r="X49" i="20"/>
  <c r="X52" i="20"/>
  <c r="Y8" i="19"/>
  <c r="Y9" i="19"/>
  <c r="AK9" i="19" s="1"/>
  <c r="Y6" i="19"/>
  <c r="AK6" i="19" s="1"/>
  <c r="W24" i="18"/>
  <c r="AI24" i="18" s="1"/>
  <c r="W16" i="18"/>
  <c r="AI16" i="18" s="1"/>
  <c r="W26" i="18"/>
  <c r="AI26" i="18" s="1"/>
  <c r="W39" i="18"/>
  <c r="AI39" i="18" s="1"/>
  <c r="W49" i="18"/>
  <c r="AI49" i="18" s="1"/>
  <c r="W52" i="18"/>
  <c r="AI52" i="18" s="1"/>
  <c r="W5" i="18"/>
  <c r="AI5" i="18" s="1"/>
  <c r="W18" i="18"/>
  <c r="AI18" i="18" s="1"/>
  <c r="W28" i="18"/>
  <c r="AI28" i="18" s="1"/>
  <c r="W31" i="18"/>
  <c r="AI31" i="18" s="1"/>
  <c r="W44" i="18"/>
  <c r="AI44" i="18" s="1"/>
  <c r="W54" i="18"/>
  <c r="AI54" i="18" s="1"/>
  <c r="W14" i="18"/>
  <c r="AI14" i="18" s="1"/>
  <c r="W17" i="18"/>
  <c r="AI17" i="18" s="1"/>
  <c r="W30" i="18"/>
  <c r="AI30" i="18" s="1"/>
  <c r="W40" i="18"/>
  <c r="AI40" i="18" s="1"/>
  <c r="W53" i="18"/>
  <c r="AI53" i="18" s="1"/>
  <c r="X11" i="17"/>
  <c r="X28" i="17"/>
  <c r="X32" i="17"/>
  <c r="X35" i="17"/>
  <c r="X59" i="17"/>
  <c r="X66" i="17"/>
  <c r="X10" i="17"/>
  <c r="X17" i="17"/>
  <c r="X24" i="17"/>
  <c r="X23" i="17"/>
  <c r="X30" i="17"/>
  <c r="X37" i="17"/>
  <c r="X78" i="17"/>
  <c r="X92" i="17"/>
  <c r="X95" i="17"/>
  <c r="X9" i="17"/>
  <c r="X16" i="17"/>
  <c r="X19" i="17"/>
  <c r="X33" i="17"/>
  <c r="X40" i="17"/>
  <c r="X50" i="17"/>
  <c r="X53" i="17"/>
  <c r="X70" i="17"/>
  <c r="X77" i="17"/>
  <c r="X81" i="17"/>
  <c r="X84" i="17"/>
  <c r="X7" i="17"/>
  <c r="X14" i="17"/>
  <c r="X57" i="17"/>
  <c r="X60" i="17"/>
  <c r="X63" i="17"/>
  <c r="X73" i="17"/>
  <c r="X83" i="17"/>
  <c r="X96" i="17"/>
  <c r="X56" i="17"/>
  <c r="X6" i="17"/>
  <c r="X13" i="17"/>
  <c r="X26" i="17"/>
  <c r="X36" i="17"/>
  <c r="X39" i="17"/>
  <c r="X42" i="17"/>
  <c r="X52" i="17"/>
  <c r="X62" i="17"/>
  <c r="X75" i="17"/>
  <c r="X85" i="17"/>
  <c r="X88" i="17"/>
  <c r="X91" i="17"/>
  <c r="X101" i="17"/>
  <c r="X5" i="17"/>
  <c r="X12" i="17"/>
  <c r="X22" i="17"/>
  <c r="X38" i="17"/>
  <c r="X48" i="17"/>
  <c r="X61" i="17"/>
  <c r="X71" i="17"/>
  <c r="X74" i="17"/>
  <c r="X87" i="17"/>
  <c r="X97" i="17"/>
  <c r="X25" i="17"/>
  <c r="X8" i="17"/>
  <c r="X15" i="17"/>
  <c r="X18" i="17"/>
  <c r="X21" i="17"/>
  <c r="X31" i="17"/>
  <c r="X41" i="17"/>
  <c r="X54" i="17"/>
  <c r="X64" i="17"/>
  <c r="X67" i="17"/>
  <c r="X80" i="17"/>
  <c r="X90" i="17"/>
  <c r="X103" i="17"/>
  <c r="AF30" i="16"/>
  <c r="AF27" i="16"/>
  <c r="AF41" i="16"/>
  <c r="AF48" i="16"/>
  <c r="AF33" i="16"/>
  <c r="AF40" i="16"/>
  <c r="AF54" i="16"/>
  <c r="T5" i="16"/>
  <c r="T7" i="16"/>
  <c r="U11" i="15"/>
  <c r="AG11" i="15" s="1"/>
  <c r="U21" i="15"/>
  <c r="AG21" i="15" s="1"/>
  <c r="U31" i="15"/>
  <c r="AG31" i="15" s="1"/>
  <c r="U44" i="15"/>
  <c r="AG44" i="15" s="1"/>
  <c r="U54" i="15"/>
  <c r="AG54" i="15" s="1"/>
  <c r="U53" i="15"/>
  <c r="AG53" i="15" s="1"/>
  <c r="U10" i="15"/>
  <c r="AG10" i="15" s="1"/>
  <c r="U23" i="15"/>
  <c r="AG23" i="15" s="1"/>
  <c r="U33" i="15"/>
  <c r="AG33" i="15" s="1"/>
  <c r="U36" i="15"/>
  <c r="AG36" i="15" s="1"/>
  <c r="U49" i="15"/>
  <c r="AG49" i="15" s="1"/>
  <c r="U16" i="15"/>
  <c r="AG16" i="15" s="1"/>
  <c r="U26" i="15"/>
  <c r="AG26" i="15" s="1"/>
  <c r="U29" i="15"/>
  <c r="AG29" i="15" s="1"/>
  <c r="U32" i="15"/>
  <c r="AG32" i="15" s="1"/>
  <c r="U42" i="15"/>
  <c r="AG42" i="15" s="1"/>
  <c r="U12" i="15"/>
  <c r="AG12" i="15" s="1"/>
  <c r="U15" i="15"/>
  <c r="AG15" i="15" s="1"/>
  <c r="U28" i="15"/>
  <c r="AG28" i="15" s="1"/>
  <c r="U38" i="15"/>
  <c r="AG38" i="15" s="1"/>
  <c r="U51" i="15"/>
  <c r="AG51" i="15" s="1"/>
  <c r="U9" i="15"/>
  <c r="AG9" i="15" s="1"/>
  <c r="U8" i="15"/>
  <c r="AG8" i="15" s="1"/>
  <c r="U6" i="15"/>
  <c r="AG6" i="15" s="1"/>
  <c r="AD12" i="14"/>
  <c r="AD18" i="14"/>
  <c r="AD20" i="14"/>
  <c r="AD10" i="14"/>
  <c r="R5" i="13"/>
  <c r="I4" i="13"/>
  <c r="H4" i="13"/>
  <c r="W99" i="12"/>
  <c r="AI99" i="12" s="1"/>
  <c r="W95" i="12"/>
  <c r="AI95" i="12" s="1"/>
  <c r="W83" i="12"/>
  <c r="AI83" i="12" s="1"/>
  <c r="W76" i="12"/>
  <c r="AI76" i="12" s="1"/>
  <c r="W72" i="12"/>
  <c r="AI72" i="12" s="1"/>
  <c r="W69" i="12"/>
  <c r="AI69" i="12" s="1"/>
  <c r="W58" i="12"/>
  <c r="AI58" i="12" s="1"/>
  <c r="W50" i="12"/>
  <c r="AI50" i="12" s="1"/>
  <c r="W46" i="12"/>
  <c r="AI46" i="12" s="1"/>
  <c r="W24" i="12"/>
  <c r="AI24" i="12" s="1"/>
  <c r="W23" i="12"/>
  <c r="AI23" i="12" s="1"/>
  <c r="AD5" i="14" l="1"/>
  <c r="AK13" i="22"/>
  <c r="AK61" i="22"/>
  <c r="AK65" i="22"/>
  <c r="AK75" i="22"/>
  <c r="AK20" i="22"/>
  <c r="AK83" i="22"/>
  <c r="AK31" i="22"/>
  <c r="AK8" i="22"/>
  <c r="AK64" i="22"/>
  <c r="AK24" i="22"/>
  <c r="AK18" i="22"/>
  <c r="AK80" i="22"/>
  <c r="AK37" i="22"/>
  <c r="AK6" i="22"/>
  <c r="AK30" i="22"/>
  <c r="AK68" i="22"/>
  <c r="AK9" i="22"/>
  <c r="AK23" i="22"/>
  <c r="AK78" i="22"/>
  <c r="AK35" i="22"/>
  <c r="AK15" i="22"/>
  <c r="AK46" i="22"/>
  <c r="AK21" i="22"/>
  <c r="AK59" i="22"/>
  <c r="AK44" i="22"/>
  <c r="AK40" i="22"/>
  <c r="AK10" i="22"/>
  <c r="AK79" i="22"/>
  <c r="AK5" i="22"/>
  <c r="AK16" i="22"/>
  <c r="AK26" i="22"/>
  <c r="AK60" i="22"/>
  <c r="AK42" i="22"/>
  <c r="AK22" i="22"/>
  <c r="AK36" i="22"/>
  <c r="AK17" i="22"/>
  <c r="AK52" i="22"/>
  <c r="AK51" i="22"/>
  <c r="AK47" i="22"/>
  <c r="AK11" i="22"/>
  <c r="AK43" i="22"/>
  <c r="AK19" i="22"/>
  <c r="AK57" i="22"/>
  <c r="AK45" i="22"/>
  <c r="AK32" i="22"/>
  <c r="AK27" i="22"/>
  <c r="AK82" i="22"/>
  <c r="AK48" i="22"/>
  <c r="AK81" i="22"/>
  <c r="AK54" i="22"/>
  <c r="AK49" i="22"/>
  <c r="AK50" i="22"/>
  <c r="AK63" i="22"/>
  <c r="AK66" i="22"/>
  <c r="AK39" i="22"/>
  <c r="AK74" i="22"/>
  <c r="AK38" i="22"/>
  <c r="AK77" i="22"/>
  <c r="AK28" i="22"/>
  <c r="AK55" i="22"/>
  <c r="AK56" i="22"/>
  <c r="AK69" i="22"/>
  <c r="AK7" i="22"/>
  <c r="AK73" i="22"/>
  <c r="AK53" i="22"/>
  <c r="AK71" i="22"/>
  <c r="AK34" i="22"/>
  <c r="AK41" i="22"/>
  <c r="AK84" i="22"/>
  <c r="AK12" i="22"/>
  <c r="AK58" i="22"/>
  <c r="AK62" i="22"/>
  <c r="AK72" i="22"/>
  <c r="AK14" i="22"/>
  <c r="AK76" i="22"/>
  <c r="AK70" i="22"/>
  <c r="AK29" i="22"/>
  <c r="AK67" i="22"/>
  <c r="AK33" i="22"/>
  <c r="AK25" i="22"/>
  <c r="AJ67" i="17"/>
  <c r="AJ15" i="17"/>
  <c r="AJ61" i="17"/>
  <c r="AJ91" i="17"/>
  <c r="AJ39" i="17"/>
  <c r="AJ83" i="17"/>
  <c r="AJ84" i="17"/>
  <c r="AJ33" i="17"/>
  <c r="AJ37" i="17"/>
  <c r="AJ59" i="17"/>
  <c r="AJ27" i="17"/>
  <c r="AJ47" i="17"/>
  <c r="AJ100" i="17"/>
  <c r="AJ51" i="17"/>
  <c r="AJ80" i="17"/>
  <c r="AJ18" i="17"/>
  <c r="AJ71" i="17"/>
  <c r="AJ101" i="17"/>
  <c r="AJ42" i="17"/>
  <c r="AJ96" i="17"/>
  <c r="AJ7" i="17"/>
  <c r="AJ40" i="17"/>
  <c r="AJ78" i="17"/>
  <c r="AJ66" i="17"/>
  <c r="AJ34" i="17"/>
  <c r="AJ98" i="17"/>
  <c r="AJ94" i="17"/>
  <c r="AJ58" i="17"/>
  <c r="AJ90" i="17"/>
  <c r="AJ21" i="17"/>
  <c r="AJ74" i="17"/>
  <c r="AJ5" i="17"/>
  <c r="AJ52" i="17"/>
  <c r="AJ56" i="17"/>
  <c r="AJ14" i="17"/>
  <c r="AJ50" i="17"/>
  <c r="AJ92" i="17"/>
  <c r="AJ10" i="17"/>
  <c r="AJ44" i="17"/>
  <c r="AJ89" i="17"/>
  <c r="AJ68" i="17"/>
  <c r="AJ65" i="17"/>
  <c r="AJ103" i="17"/>
  <c r="AJ31" i="17"/>
  <c r="AJ87" i="17"/>
  <c r="AJ12" i="17"/>
  <c r="AJ62" i="17"/>
  <c r="AJ6" i="17"/>
  <c r="AJ57" i="17"/>
  <c r="AJ53" i="17"/>
  <c r="AJ95" i="17"/>
  <c r="AJ17" i="17"/>
  <c r="AJ11" i="17"/>
  <c r="AJ55" i="17"/>
  <c r="AJ82" i="17"/>
  <c r="AJ45" i="17"/>
  <c r="AJ72" i="17"/>
  <c r="AJ41" i="17"/>
  <c r="AJ22" i="17"/>
  <c r="AJ75" i="17"/>
  <c r="AJ13" i="17"/>
  <c r="AJ60" i="17"/>
  <c r="AJ70" i="17"/>
  <c r="AJ9" i="17"/>
  <c r="AJ24" i="17"/>
  <c r="AJ28" i="17"/>
  <c r="AJ69" i="17"/>
  <c r="AJ29" i="17"/>
  <c r="AJ46" i="17"/>
  <c r="AJ102" i="17"/>
  <c r="AJ79" i="17"/>
  <c r="AJ54" i="17"/>
  <c r="AJ25" i="17"/>
  <c r="AJ38" i="17"/>
  <c r="AJ85" i="17"/>
  <c r="AJ26" i="17"/>
  <c r="AJ63" i="17"/>
  <c r="AJ77" i="17"/>
  <c r="AJ16" i="17"/>
  <c r="AJ23" i="17"/>
  <c r="AJ32" i="17"/>
  <c r="AJ76" i="17"/>
  <c r="AJ43" i="17"/>
  <c r="AJ99" i="17"/>
  <c r="AJ86" i="17"/>
  <c r="AJ97" i="17"/>
  <c r="AJ64" i="17"/>
  <c r="AJ8" i="17"/>
  <c r="AJ48" i="17"/>
  <c r="AJ88" i="17"/>
  <c r="AJ36" i="17"/>
  <c r="AJ73" i="17"/>
  <c r="AJ81" i="17"/>
  <c r="AJ19" i="17"/>
  <c r="AJ30" i="17"/>
  <c r="AJ35" i="17"/>
  <c r="AJ104" i="17"/>
  <c r="AJ20" i="17"/>
  <c r="AJ49" i="17"/>
  <c r="AJ93" i="17"/>
  <c r="AG13" i="15"/>
  <c r="AG55" i="15" s="1"/>
  <c r="AG56" i="15" s="1"/>
  <c r="AD6" i="14"/>
  <c r="AF6" i="16"/>
  <c r="AF31" i="16"/>
  <c r="AF37" i="16"/>
  <c r="AF21" i="16"/>
  <c r="AF25" i="16"/>
  <c r="AF8" i="16"/>
  <c r="AF23" i="16"/>
  <c r="AF28" i="16"/>
  <c r="AF29" i="16"/>
  <c r="AF42" i="16"/>
  <c r="AF22" i="16"/>
  <c r="AF19" i="16"/>
  <c r="AF13" i="16"/>
  <c r="AF15" i="16"/>
  <c r="AF49" i="16"/>
  <c r="AF36" i="16"/>
  <c r="AF12" i="16"/>
  <c r="AF51" i="16"/>
  <c r="AF26" i="16"/>
  <c r="AF17" i="16"/>
  <c r="AF43" i="16"/>
  <c r="AF5" i="16"/>
  <c r="AF11" i="16"/>
  <c r="AF45" i="16"/>
  <c r="AF52" i="16"/>
  <c r="AF24" i="16"/>
  <c r="AF50" i="16"/>
  <c r="AF44" i="16"/>
  <c r="AF35" i="16"/>
  <c r="AF9" i="16"/>
  <c r="AF53" i="16"/>
  <c r="AF10" i="16"/>
  <c r="AF38" i="16"/>
  <c r="AF32" i="16"/>
  <c r="AF16" i="16"/>
  <c r="AF14" i="16"/>
  <c r="AF18" i="16"/>
  <c r="W77" i="12"/>
  <c r="AI77" i="12" s="1"/>
  <c r="W87" i="12"/>
  <c r="AI87" i="12" s="1"/>
  <c r="W21" i="12"/>
  <c r="AI21" i="12" s="1"/>
  <c r="W16" i="12"/>
  <c r="AI16" i="12" s="1"/>
  <c r="W44" i="12"/>
  <c r="AI44" i="12" s="1"/>
  <c r="W79" i="12"/>
  <c r="AI79" i="12" s="1"/>
  <c r="W91" i="12"/>
  <c r="AI91" i="12" s="1"/>
  <c r="W73" i="12"/>
  <c r="AI73" i="12" s="1"/>
  <c r="W66" i="12"/>
  <c r="AI66" i="12" s="1"/>
  <c r="W59" i="12"/>
  <c r="AI59" i="12" s="1"/>
  <c r="W31" i="12"/>
  <c r="AI31" i="12" s="1"/>
  <c r="W17" i="12"/>
  <c r="AI17" i="12" s="1"/>
  <c r="W101" i="12"/>
  <c r="AI101" i="12" s="1"/>
  <c r="W100" i="12"/>
  <c r="AI100" i="12" s="1"/>
  <c r="W94" i="12"/>
  <c r="AI94" i="12" s="1"/>
  <c r="W93" i="12"/>
  <c r="AI93" i="12" s="1"/>
  <c r="W86" i="12"/>
  <c r="AI86" i="12" s="1"/>
  <c r="W8" i="12"/>
  <c r="AI8" i="12" s="1"/>
  <c r="O1072" i="40"/>
  <c r="W10" i="12"/>
  <c r="AI10" i="12" s="1"/>
  <c r="AD5" i="13"/>
  <c r="AD21" i="13" s="1"/>
  <c r="AK8" i="19"/>
  <c r="AK105" i="19" s="1"/>
  <c r="AJ37" i="20"/>
  <c r="AJ18" i="20"/>
  <c r="AJ16" i="20"/>
  <c r="AJ33" i="20"/>
  <c r="AJ36" i="20"/>
  <c r="AJ14" i="20"/>
  <c r="AJ21" i="20"/>
  <c r="AJ7" i="20"/>
  <c r="AJ40" i="20"/>
  <c r="AJ47" i="20"/>
  <c r="AJ42" i="20"/>
  <c r="AJ17" i="20"/>
  <c r="AJ24" i="20"/>
  <c r="AJ49" i="20"/>
  <c r="AJ19" i="20"/>
  <c r="AJ45" i="20"/>
  <c r="AJ27" i="20"/>
  <c r="AJ41" i="20"/>
  <c r="AJ52" i="20"/>
  <c r="AJ28" i="20"/>
  <c r="AJ51" i="20"/>
  <c r="AJ12" i="20"/>
  <c r="AJ29" i="20"/>
  <c r="AJ53" i="20"/>
  <c r="AJ54" i="20"/>
  <c r="AJ44" i="20"/>
  <c r="AJ31" i="20"/>
  <c r="AJ32" i="20"/>
  <c r="AJ8" i="20"/>
  <c r="AJ9" i="20"/>
  <c r="AJ10" i="20"/>
  <c r="AJ11" i="20"/>
  <c r="AJ35" i="20"/>
  <c r="AJ26" i="20"/>
  <c r="AI55" i="18"/>
  <c r="AF7" i="16"/>
  <c r="W32" i="12"/>
  <c r="AI32" i="12" s="1"/>
  <c r="W39" i="12"/>
  <c r="AI39" i="12" s="1"/>
  <c r="W28" i="12"/>
  <c r="AI28" i="12" s="1"/>
  <c r="W38" i="12"/>
  <c r="AI38" i="12" s="1"/>
  <c r="W42" i="12"/>
  <c r="AI42" i="12" s="1"/>
  <c r="W45" i="12"/>
  <c r="AI45" i="12" s="1"/>
  <c r="W52" i="12"/>
  <c r="AI52" i="12" s="1"/>
  <c r="W65" i="12"/>
  <c r="AI65" i="12" s="1"/>
  <c r="W75" i="12"/>
  <c r="AI75" i="12" s="1"/>
  <c r="W78" i="12"/>
  <c r="AI78" i="12" s="1"/>
  <c r="W82" i="12"/>
  <c r="AI82" i="12" s="1"/>
  <c r="W89" i="12"/>
  <c r="AI89" i="12" s="1"/>
  <c r="W92" i="12"/>
  <c r="AI92" i="12" s="1"/>
  <c r="W27" i="12"/>
  <c r="AI27" i="12" s="1"/>
  <c r="W34" i="12"/>
  <c r="AI34" i="12" s="1"/>
  <c r="W51" i="12"/>
  <c r="AI51" i="12" s="1"/>
  <c r="W81" i="12"/>
  <c r="AI81" i="12" s="1"/>
  <c r="W88" i="12"/>
  <c r="AI88" i="12" s="1"/>
  <c r="W30" i="12"/>
  <c r="AI30" i="12" s="1"/>
  <c r="W9" i="12"/>
  <c r="AI9" i="12" s="1"/>
  <c r="W14" i="12"/>
  <c r="AI14" i="12" s="1"/>
  <c r="W20" i="12"/>
  <c r="AI20" i="12" s="1"/>
  <c r="W37" i="12"/>
  <c r="AI37" i="12" s="1"/>
  <c r="W26" i="12"/>
  <c r="AI26" i="12" s="1"/>
  <c r="W29" i="12"/>
  <c r="AI29" i="12" s="1"/>
  <c r="W33" i="12"/>
  <c r="AI33" i="12" s="1"/>
  <c r="W36" i="12"/>
  <c r="AI36" i="12" s="1"/>
  <c r="W40" i="12"/>
  <c r="AI40" i="12" s="1"/>
  <c r="W43" i="12"/>
  <c r="AI43" i="12" s="1"/>
  <c r="W63" i="12"/>
  <c r="AI63" i="12" s="1"/>
  <c r="W70" i="12"/>
  <c r="AI70" i="12" s="1"/>
  <c r="W80" i="12"/>
  <c r="AI80" i="12" s="1"/>
  <c r="W97" i="12"/>
  <c r="AI97" i="12" s="1"/>
  <c r="W7" i="12"/>
  <c r="AI7" i="12" s="1"/>
  <c r="W13" i="12"/>
  <c r="AI13" i="12" s="1"/>
  <c r="W19" i="12"/>
  <c r="AI19" i="12" s="1"/>
  <c r="W22" i="12"/>
  <c r="AI22" i="12" s="1"/>
  <c r="W25" i="12"/>
  <c r="AI25" i="12" s="1"/>
  <c r="W56" i="12"/>
  <c r="AI56" i="12" s="1"/>
  <c r="W62" i="12"/>
  <c r="AI62" i="12" s="1"/>
  <c r="W68" i="12"/>
  <c r="AI68" i="12" s="1"/>
  <c r="W71" i="12"/>
  <c r="AI71" i="12" s="1"/>
  <c r="W74" i="12"/>
  <c r="AI74" i="12" s="1"/>
  <c r="W6" i="12"/>
  <c r="W12" i="12"/>
  <c r="AI12" i="12" s="1"/>
  <c r="W15" i="12"/>
  <c r="AI15" i="12" s="1"/>
  <c r="W18" i="12"/>
  <c r="AI18" i="12" s="1"/>
  <c r="W49" i="12"/>
  <c r="AI49" i="12" s="1"/>
  <c r="W55" i="12"/>
  <c r="AI55" i="12" s="1"/>
  <c r="W61" i="12"/>
  <c r="AI61" i="12" s="1"/>
  <c r="W64" i="12"/>
  <c r="AI64" i="12" s="1"/>
  <c r="W67" i="12"/>
  <c r="AI67" i="12" s="1"/>
  <c r="W98" i="12"/>
  <c r="AI98" i="12" s="1"/>
  <c r="W104" i="12"/>
  <c r="AI104" i="12" s="1"/>
  <c r="W85" i="12"/>
  <c r="AI85" i="12" s="1"/>
  <c r="W11" i="12"/>
  <c r="AI11" i="12" s="1"/>
  <c r="W48" i="12"/>
  <c r="AI48" i="12" s="1"/>
  <c r="W54" i="12"/>
  <c r="AI54" i="12" s="1"/>
  <c r="W57" i="12"/>
  <c r="AI57" i="12" s="1"/>
  <c r="W60" i="12"/>
  <c r="AI60" i="12" s="1"/>
  <c r="W103" i="12"/>
  <c r="AI103" i="12" s="1"/>
  <c r="W35" i="12"/>
  <c r="AI35" i="12" s="1"/>
  <c r="W41" i="12"/>
  <c r="AI41" i="12" s="1"/>
  <c r="W47" i="12"/>
  <c r="AI47" i="12" s="1"/>
  <c r="W53" i="12"/>
  <c r="AI53" i="12" s="1"/>
  <c r="W84" i="12"/>
  <c r="AI84" i="12" s="1"/>
  <c r="W90" i="12"/>
  <c r="AI90" i="12" s="1"/>
  <c r="W96" i="12"/>
  <c r="AI96" i="12" s="1"/>
  <c r="W102" i="12"/>
  <c r="AI102" i="12" s="1"/>
  <c r="V104" i="11"/>
  <c r="U104" i="11"/>
  <c r="V103" i="11"/>
  <c r="U103" i="11"/>
  <c r="V102" i="11"/>
  <c r="U102" i="11"/>
  <c r="V101" i="11"/>
  <c r="U101" i="11"/>
  <c r="V100" i="11"/>
  <c r="U100" i="11"/>
  <c r="V99" i="11"/>
  <c r="U99" i="11"/>
  <c r="V98" i="11"/>
  <c r="U98" i="11"/>
  <c r="V97" i="11"/>
  <c r="U97" i="11"/>
  <c r="V96" i="11"/>
  <c r="U96" i="11"/>
  <c r="W96" i="11" s="1"/>
  <c r="BC96" i="11" s="1"/>
  <c r="V95" i="11"/>
  <c r="U95" i="11"/>
  <c r="V94" i="11"/>
  <c r="U94" i="11"/>
  <c r="V93" i="11"/>
  <c r="U93" i="11"/>
  <c r="V92" i="11"/>
  <c r="U92" i="11"/>
  <c r="V91" i="11"/>
  <c r="U91" i="11"/>
  <c r="V90" i="11"/>
  <c r="U90" i="11"/>
  <c r="V89" i="11"/>
  <c r="U89" i="11"/>
  <c r="V88" i="11"/>
  <c r="U88" i="11"/>
  <c r="V87" i="11"/>
  <c r="U87" i="11"/>
  <c r="V86" i="11"/>
  <c r="U86" i="11"/>
  <c r="V85" i="11"/>
  <c r="U85" i="11"/>
  <c r="V84" i="11"/>
  <c r="U84" i="11"/>
  <c r="V83" i="11"/>
  <c r="U83" i="11"/>
  <c r="V82" i="11"/>
  <c r="U82" i="11"/>
  <c r="V81" i="11"/>
  <c r="U81" i="11"/>
  <c r="V80" i="11"/>
  <c r="U80" i="11"/>
  <c r="V79" i="11"/>
  <c r="U79" i="11"/>
  <c r="V78" i="11"/>
  <c r="U78" i="11"/>
  <c r="V77" i="11"/>
  <c r="U77" i="11"/>
  <c r="V76" i="11"/>
  <c r="U76" i="11"/>
  <c r="V75" i="11"/>
  <c r="U75" i="11"/>
  <c r="V74" i="11"/>
  <c r="U74" i="11"/>
  <c r="V73" i="11"/>
  <c r="U73" i="11"/>
  <c r="V72" i="11"/>
  <c r="U72" i="11"/>
  <c r="V71" i="11"/>
  <c r="U71" i="11"/>
  <c r="V70" i="11"/>
  <c r="U70" i="11"/>
  <c r="V69" i="11"/>
  <c r="U69" i="11"/>
  <c r="V68" i="11"/>
  <c r="U68" i="11"/>
  <c r="V67" i="11"/>
  <c r="U67" i="11"/>
  <c r="V66" i="11"/>
  <c r="U66" i="11"/>
  <c r="V65" i="11"/>
  <c r="U65" i="11"/>
  <c r="V64" i="11"/>
  <c r="U64" i="11"/>
  <c r="V63" i="11"/>
  <c r="U63" i="11"/>
  <c r="V62" i="11"/>
  <c r="U62" i="11"/>
  <c r="V61" i="11"/>
  <c r="U61" i="11"/>
  <c r="V60" i="11"/>
  <c r="U60" i="11"/>
  <c r="V59" i="11"/>
  <c r="U59" i="11"/>
  <c r="V58" i="11"/>
  <c r="U58" i="11"/>
  <c r="V57" i="11"/>
  <c r="U57" i="11"/>
  <c r="V56" i="11"/>
  <c r="U56" i="11"/>
  <c r="V55" i="11"/>
  <c r="U55" i="11"/>
  <c r="V54" i="11"/>
  <c r="U54" i="11"/>
  <c r="V53" i="11"/>
  <c r="U53" i="11"/>
  <c r="V52" i="11"/>
  <c r="U52" i="11"/>
  <c r="V51" i="11"/>
  <c r="U51" i="11"/>
  <c r="V50" i="11"/>
  <c r="U50" i="11"/>
  <c r="V49" i="11"/>
  <c r="U49" i="11"/>
  <c r="V48" i="11"/>
  <c r="U48" i="11"/>
  <c r="V47" i="11"/>
  <c r="U47" i="11"/>
  <c r="V46" i="11"/>
  <c r="U46" i="11"/>
  <c r="V45" i="11"/>
  <c r="U45" i="11"/>
  <c r="V44" i="11"/>
  <c r="U44" i="11"/>
  <c r="V43" i="11"/>
  <c r="U43" i="11"/>
  <c r="V42" i="11"/>
  <c r="U42" i="11"/>
  <c r="V41" i="11"/>
  <c r="U41" i="11"/>
  <c r="V40" i="11"/>
  <c r="U40" i="11"/>
  <c r="V39" i="11"/>
  <c r="U39" i="11"/>
  <c r="V38" i="11"/>
  <c r="U38" i="11"/>
  <c r="V37" i="11"/>
  <c r="U37" i="11"/>
  <c r="V36" i="11"/>
  <c r="U36" i="11"/>
  <c r="V35" i="11"/>
  <c r="U35" i="11"/>
  <c r="V34" i="11"/>
  <c r="U34" i="11"/>
  <c r="V33" i="11"/>
  <c r="U33" i="11"/>
  <c r="V32" i="11"/>
  <c r="U32" i="11"/>
  <c r="V31" i="11"/>
  <c r="U31" i="11"/>
  <c r="V30" i="11"/>
  <c r="U30" i="11"/>
  <c r="V29" i="11"/>
  <c r="U29" i="11"/>
  <c r="V28" i="11"/>
  <c r="U28" i="11"/>
  <c r="V27" i="11"/>
  <c r="U27" i="11"/>
  <c r="V26" i="11"/>
  <c r="U26" i="11"/>
  <c r="V25" i="11"/>
  <c r="U25" i="11"/>
  <c r="V24" i="11"/>
  <c r="U24" i="11"/>
  <c r="V23" i="11"/>
  <c r="U23" i="11"/>
  <c r="V22" i="11"/>
  <c r="U22" i="11"/>
  <c r="V21" i="11"/>
  <c r="U21" i="11"/>
  <c r="V20" i="11"/>
  <c r="U20" i="11"/>
  <c r="V19" i="11"/>
  <c r="U19" i="11"/>
  <c r="V18" i="11"/>
  <c r="U18" i="11"/>
  <c r="V17" i="11"/>
  <c r="U17" i="11"/>
  <c r="V16" i="11"/>
  <c r="U16" i="11"/>
  <c r="V15" i="11"/>
  <c r="U15" i="11"/>
  <c r="V14" i="11"/>
  <c r="U14" i="11"/>
  <c r="V13" i="11"/>
  <c r="U13" i="11"/>
  <c r="V12" i="11"/>
  <c r="U12" i="11"/>
  <c r="V11" i="11"/>
  <c r="U11" i="11"/>
  <c r="V10" i="11"/>
  <c r="U10" i="11"/>
  <c r="V9" i="11"/>
  <c r="U9" i="11"/>
  <c r="V8" i="11"/>
  <c r="U8" i="11"/>
  <c r="V7" i="11"/>
  <c r="U7" i="11"/>
  <c r="V6" i="11"/>
  <c r="U6" i="11"/>
  <c r="V5" i="11"/>
  <c r="U5" i="11"/>
  <c r="W89" i="11" l="1"/>
  <c r="BC89" i="11" s="1"/>
  <c r="AD21" i="14"/>
  <c r="W103" i="11"/>
  <c r="BC103" i="11" s="1"/>
  <c r="W90" i="11"/>
  <c r="BC90" i="11" s="1"/>
  <c r="W97" i="11"/>
  <c r="BC97" i="11" s="1"/>
  <c r="AK85" i="22"/>
  <c r="AK86" i="22" s="1"/>
  <c r="AF55" i="16"/>
  <c r="N33" i="29" s="1"/>
  <c r="O33" i="29" s="1"/>
  <c r="AI6" i="12"/>
  <c r="W104" i="11"/>
  <c r="BC104" i="11" s="1"/>
  <c r="O1073" i="40"/>
  <c r="N43" i="29"/>
  <c r="O43" i="29" s="1"/>
  <c r="AK106" i="19"/>
  <c r="N30" i="29"/>
  <c r="O30" i="29" s="1"/>
  <c r="N24" i="29"/>
  <c r="O24" i="29" s="1"/>
  <c r="AD22" i="13"/>
  <c r="N39" i="29"/>
  <c r="O39" i="29" s="1"/>
  <c r="AI56" i="18"/>
  <c r="AJ105" i="17"/>
  <c r="AJ55" i="20"/>
  <c r="W31" i="11"/>
  <c r="BC31" i="11" s="1"/>
  <c r="W38" i="11"/>
  <c r="BC38" i="11" s="1"/>
  <c r="W45" i="11"/>
  <c r="BC45" i="11" s="1"/>
  <c r="W80" i="11"/>
  <c r="BC80" i="11" s="1"/>
  <c r="W87" i="11"/>
  <c r="BC87" i="11" s="1"/>
  <c r="W94" i="11"/>
  <c r="BC94" i="11" s="1"/>
  <c r="W101" i="11"/>
  <c r="BC101" i="11" s="1"/>
  <c r="W5" i="11"/>
  <c r="BC5" i="11" s="1"/>
  <c r="W17" i="11"/>
  <c r="BC17" i="11" s="1"/>
  <c r="W24" i="11"/>
  <c r="BC24" i="11" s="1"/>
  <c r="W28" i="11"/>
  <c r="BC28" i="11" s="1"/>
  <c r="W9" i="11"/>
  <c r="W15" i="11"/>
  <c r="BC15" i="11" s="1"/>
  <c r="W11" i="11"/>
  <c r="BC11" i="11" s="1"/>
  <c r="W18" i="11"/>
  <c r="BC18" i="11" s="1"/>
  <c r="W49" i="11"/>
  <c r="BC49" i="11" s="1"/>
  <c r="W66" i="11"/>
  <c r="BC66" i="11" s="1"/>
  <c r="W77" i="11"/>
  <c r="BC77" i="11" s="1"/>
  <c r="W84" i="11"/>
  <c r="BC84" i="11" s="1"/>
  <c r="W41" i="11"/>
  <c r="BC41" i="11" s="1"/>
  <c r="W65" i="11"/>
  <c r="BC65" i="11" s="1"/>
  <c r="W72" i="11"/>
  <c r="BC72" i="11" s="1"/>
  <c r="W79" i="11"/>
  <c r="BC79" i="11" s="1"/>
  <c r="W86" i="11"/>
  <c r="BC86" i="11" s="1"/>
  <c r="W23" i="11"/>
  <c r="BC23" i="11" s="1"/>
  <c r="W30" i="11"/>
  <c r="BC30" i="11" s="1"/>
  <c r="W50" i="11"/>
  <c r="BC50" i="11" s="1"/>
  <c r="W57" i="11"/>
  <c r="BC57" i="11" s="1"/>
  <c r="W64" i="11"/>
  <c r="BC64" i="11" s="1"/>
  <c r="W46" i="11"/>
  <c r="BC46" i="11" s="1"/>
  <c r="W53" i="11"/>
  <c r="BC53" i="11" s="1"/>
  <c r="W60" i="11"/>
  <c r="BC60" i="11" s="1"/>
  <c r="W67" i="11"/>
  <c r="BC67" i="11" s="1"/>
  <c r="W10" i="11"/>
  <c r="BC10" i="11" s="1"/>
  <c r="W37" i="11"/>
  <c r="BC37" i="11" s="1"/>
  <c r="W40" i="11"/>
  <c r="BC40" i="11" s="1"/>
  <c r="W91" i="11"/>
  <c r="BC91" i="11" s="1"/>
  <c r="W98" i="11"/>
  <c r="BC98" i="11" s="1"/>
  <c r="W73" i="11"/>
  <c r="BC73" i="11" s="1"/>
  <c r="W42" i="11"/>
  <c r="BC42" i="11" s="1"/>
  <c r="W52" i="11"/>
  <c r="BC52" i="11" s="1"/>
  <c r="W59" i="11"/>
  <c r="BC59" i="11" s="1"/>
  <c r="W83" i="11"/>
  <c r="BC83" i="11" s="1"/>
  <c r="W93" i="11"/>
  <c r="BC93" i="11" s="1"/>
  <c r="W100" i="11"/>
  <c r="BC100" i="11" s="1"/>
  <c r="W16" i="11"/>
  <c r="BC16" i="11" s="1"/>
  <c r="W35" i="11"/>
  <c r="BC35" i="11" s="1"/>
  <c r="W48" i="11"/>
  <c r="BC48" i="11" s="1"/>
  <c r="W51" i="11"/>
  <c r="BC51" i="11" s="1"/>
  <c r="W55" i="11"/>
  <c r="BC55" i="11" s="1"/>
  <c r="W58" i="11"/>
  <c r="BC58" i="11" s="1"/>
  <c r="W99" i="11"/>
  <c r="BC99" i="11" s="1"/>
  <c r="W34" i="11"/>
  <c r="BC34" i="11" s="1"/>
  <c r="W44" i="11"/>
  <c r="BC44" i="11" s="1"/>
  <c r="W47" i="11"/>
  <c r="BC47" i="11" s="1"/>
  <c r="W54" i="11"/>
  <c r="BC54" i="11" s="1"/>
  <c r="W61" i="11"/>
  <c r="BC61" i="11" s="1"/>
  <c r="W95" i="11"/>
  <c r="BC95" i="11" s="1"/>
  <c r="W102" i="11"/>
  <c r="BC102" i="11" s="1"/>
  <c r="W7" i="11"/>
  <c r="W13" i="11"/>
  <c r="BC13" i="11" s="1"/>
  <c r="W19" i="11"/>
  <c r="BC19" i="11" s="1"/>
  <c r="W22" i="11"/>
  <c r="BC22" i="11" s="1"/>
  <c r="W25" i="11"/>
  <c r="BC25" i="11" s="1"/>
  <c r="W56" i="11"/>
  <c r="BC56" i="11" s="1"/>
  <c r="W62" i="11"/>
  <c r="BC62" i="11" s="1"/>
  <c r="W68" i="11"/>
  <c r="BC68" i="11" s="1"/>
  <c r="W71" i="11"/>
  <c r="BC71" i="11" s="1"/>
  <c r="W74" i="11"/>
  <c r="BC74" i="11" s="1"/>
  <c r="W43" i="11"/>
  <c r="BC43" i="11" s="1"/>
  <c r="W92" i="11"/>
  <c r="BC92" i="11" s="1"/>
  <c r="W21" i="11"/>
  <c r="BC21" i="11" s="1"/>
  <c r="W27" i="11"/>
  <c r="BC27" i="11" s="1"/>
  <c r="W33" i="11"/>
  <c r="BC33" i="11" s="1"/>
  <c r="W36" i="11"/>
  <c r="BC36" i="11" s="1"/>
  <c r="W39" i="11"/>
  <c r="BC39" i="11" s="1"/>
  <c r="W70" i="11"/>
  <c r="BC70" i="11" s="1"/>
  <c r="W76" i="11"/>
  <c r="BC76" i="11" s="1"/>
  <c r="W82" i="11"/>
  <c r="BC82" i="11" s="1"/>
  <c r="W85" i="11"/>
  <c r="BC85" i="11" s="1"/>
  <c r="W88" i="11"/>
  <c r="BC88" i="11" s="1"/>
  <c r="W6" i="11"/>
  <c r="BC6" i="11" s="1"/>
  <c r="W14" i="11"/>
  <c r="BC14" i="11" s="1"/>
  <c r="W20" i="11"/>
  <c r="BC20" i="11" s="1"/>
  <c r="W26" i="11"/>
  <c r="BC26" i="11" s="1"/>
  <c r="W29" i="11"/>
  <c r="BC29" i="11" s="1"/>
  <c r="W32" i="11"/>
  <c r="BC32" i="11" s="1"/>
  <c r="W63" i="11"/>
  <c r="BC63" i="11" s="1"/>
  <c r="W69" i="11"/>
  <c r="BC69" i="11" s="1"/>
  <c r="W75" i="11"/>
  <c r="BC75" i="11" s="1"/>
  <c r="W78" i="11"/>
  <c r="BC78" i="11" s="1"/>
  <c r="W81" i="11"/>
  <c r="BC81" i="11" s="1"/>
  <c r="W12" i="11"/>
  <c r="BC12" i="11" s="1"/>
  <c r="W8" i="11"/>
  <c r="BC8" i="11" s="1"/>
  <c r="AL9" i="11"/>
  <c r="AH104" i="11"/>
  <c r="AH103" i="11"/>
  <c r="AH102" i="11"/>
  <c r="AH101" i="11"/>
  <c r="AH100" i="11"/>
  <c r="AH99" i="11"/>
  <c r="AH98" i="11"/>
  <c r="AH97" i="11"/>
  <c r="AH96" i="11"/>
  <c r="AH95" i="11"/>
  <c r="AH94" i="11"/>
  <c r="AH93" i="11"/>
  <c r="AH92" i="11"/>
  <c r="AH91" i="11"/>
  <c r="AH90" i="11"/>
  <c r="AH89" i="11"/>
  <c r="AH88" i="11"/>
  <c r="AH87" i="11"/>
  <c r="AH86" i="11"/>
  <c r="AH85" i="11"/>
  <c r="AH84" i="11"/>
  <c r="AH83" i="11"/>
  <c r="AH82" i="11"/>
  <c r="AH81" i="11"/>
  <c r="AH80" i="11"/>
  <c r="AH79" i="11"/>
  <c r="AH78" i="11"/>
  <c r="AH77" i="11"/>
  <c r="AH76" i="11"/>
  <c r="AH75" i="11"/>
  <c r="AH74" i="11"/>
  <c r="AH73" i="11"/>
  <c r="AH72" i="11"/>
  <c r="AH71" i="11"/>
  <c r="AH70" i="11"/>
  <c r="AH69" i="11"/>
  <c r="AH68" i="11"/>
  <c r="AH67" i="11"/>
  <c r="AH66" i="11"/>
  <c r="AH65" i="11"/>
  <c r="AH64" i="11"/>
  <c r="AH63" i="11"/>
  <c r="AH62" i="11"/>
  <c r="AH61" i="11"/>
  <c r="AH60" i="11"/>
  <c r="AH59" i="11"/>
  <c r="AH58" i="11"/>
  <c r="AH57" i="11"/>
  <c r="AH56" i="11"/>
  <c r="AH55" i="11"/>
  <c r="AH54" i="11"/>
  <c r="AH53" i="11"/>
  <c r="AH52" i="11"/>
  <c r="AH51" i="11"/>
  <c r="AH50" i="11"/>
  <c r="AH49" i="11"/>
  <c r="AH48" i="11"/>
  <c r="AH47" i="11"/>
  <c r="AH46" i="11"/>
  <c r="AH45" i="11"/>
  <c r="AH44" i="11"/>
  <c r="AH43" i="11"/>
  <c r="AH42" i="11"/>
  <c r="AH41" i="11"/>
  <c r="AH40" i="11"/>
  <c r="AH39" i="11"/>
  <c r="AH38" i="11"/>
  <c r="AH37" i="11"/>
  <c r="AH36" i="11"/>
  <c r="AH35" i="11"/>
  <c r="AH34" i="11"/>
  <c r="AH33" i="11"/>
  <c r="AH32" i="11"/>
  <c r="AH31" i="11"/>
  <c r="AH30" i="11"/>
  <c r="AH29" i="11"/>
  <c r="AH28" i="11"/>
  <c r="AH27" i="11"/>
  <c r="AH26" i="11"/>
  <c r="AH25" i="11"/>
  <c r="AH24" i="11"/>
  <c r="AH23" i="11"/>
  <c r="AH22" i="11"/>
  <c r="AH21" i="11"/>
  <c r="AH20" i="11"/>
  <c r="AH19" i="11"/>
  <c r="AH18" i="11"/>
  <c r="AH17" i="11"/>
  <c r="AH16" i="11"/>
  <c r="AH15" i="11"/>
  <c r="AH14" i="11"/>
  <c r="AH13" i="11"/>
  <c r="AH12" i="11"/>
  <c r="AH11" i="11"/>
  <c r="AH10" i="11"/>
  <c r="AH9" i="11"/>
  <c r="AH8" i="11"/>
  <c r="AH7" i="11"/>
  <c r="AH6" i="11"/>
  <c r="AH5" i="11"/>
  <c r="N53" i="29" l="1"/>
  <c r="O53" i="29" s="1"/>
  <c r="AF56" i="16"/>
  <c r="O1074" i="40"/>
  <c r="N47" i="29"/>
  <c r="O47" i="29" s="1"/>
  <c r="AJ56" i="20"/>
  <c r="N36" i="29"/>
  <c r="O36" i="29" s="1"/>
  <c r="AJ106" i="17"/>
  <c r="BC9" i="11"/>
  <c r="BC7" i="11"/>
  <c r="M4" i="11"/>
  <c r="N4" i="11"/>
  <c r="O4" i="11"/>
  <c r="P4" i="11"/>
  <c r="Q4" i="11"/>
  <c r="R4" i="11"/>
  <c r="O1075" i="40" l="1"/>
  <c r="BC105" i="11"/>
  <c r="BC106" i="11" s="1"/>
  <c r="AF41" i="6"/>
  <c r="AH41" i="6" s="1"/>
  <c r="AF56" i="6"/>
  <c r="AF55" i="6"/>
  <c r="AF54" i="6"/>
  <c r="AF53" i="6"/>
  <c r="AG53" i="6" s="1"/>
  <c r="AF52" i="6"/>
  <c r="AF51" i="6"/>
  <c r="AG51" i="6" s="1"/>
  <c r="AF50" i="6"/>
  <c r="AG50" i="6" s="1"/>
  <c r="AF49" i="6"/>
  <c r="AF48" i="6"/>
  <c r="AF47" i="6"/>
  <c r="AG47" i="6" s="1"/>
  <c r="AF46" i="6"/>
  <c r="AG46" i="6" s="1"/>
  <c r="AF45" i="6"/>
  <c r="AG45" i="6" s="1"/>
  <c r="AF44" i="6"/>
  <c r="AG44" i="6" s="1"/>
  <c r="AF43" i="6"/>
  <c r="AF42" i="6"/>
  <c r="AE56" i="6"/>
  <c r="AE55" i="6"/>
  <c r="AE54" i="6"/>
  <c r="AE53" i="6"/>
  <c r="AE52" i="6"/>
  <c r="AE51" i="6"/>
  <c r="AE50" i="6"/>
  <c r="AE49" i="6"/>
  <c r="AE48" i="6"/>
  <c r="AE47" i="6"/>
  <c r="AE46" i="6"/>
  <c r="AE45" i="6"/>
  <c r="AE44" i="6"/>
  <c r="AE43" i="6"/>
  <c r="AE42" i="6"/>
  <c r="AE41" i="6"/>
  <c r="O1076" i="40" l="1"/>
  <c r="AG54" i="6"/>
  <c r="N18" i="29"/>
  <c r="O18" i="29" s="1"/>
  <c r="AG55" i="6"/>
  <c r="AG49" i="6"/>
  <c r="AG48" i="6"/>
  <c r="AG41" i="6"/>
  <c r="AG56" i="6"/>
  <c r="AG42" i="6"/>
  <c r="AG52" i="6"/>
  <c r="AG43" i="6"/>
  <c r="O1077" i="40" l="1"/>
  <c r="T33" i="6"/>
  <c r="T32" i="6"/>
  <c r="T31" i="6"/>
  <c r="T30" i="6"/>
  <c r="T29" i="6"/>
  <c r="T28" i="6"/>
  <c r="T27" i="6"/>
  <c r="T26" i="6"/>
  <c r="T25" i="6"/>
  <c r="T24" i="6"/>
  <c r="T23" i="6"/>
  <c r="T22" i="6"/>
  <c r="T21" i="6"/>
  <c r="T20" i="6"/>
  <c r="T19" i="6"/>
  <c r="T18" i="6"/>
  <c r="O33" i="6"/>
  <c r="O32" i="6"/>
  <c r="O31" i="6"/>
  <c r="O30" i="6"/>
  <c r="O29" i="6"/>
  <c r="O28" i="6"/>
  <c r="O27" i="6"/>
  <c r="O26" i="6"/>
  <c r="O25" i="6"/>
  <c r="O24" i="6"/>
  <c r="O23" i="6"/>
  <c r="O22" i="6"/>
  <c r="O21" i="6"/>
  <c r="O20" i="6"/>
  <c r="O19" i="6"/>
  <c r="O18" i="6"/>
  <c r="N5" i="6"/>
  <c r="N6" i="6"/>
  <c r="N7" i="6"/>
  <c r="N8" i="6"/>
  <c r="N9" i="6"/>
  <c r="N10" i="6"/>
  <c r="N11" i="6"/>
  <c r="N12" i="6"/>
  <c r="N13" i="6"/>
  <c r="N14" i="6"/>
  <c r="U4" i="6"/>
  <c r="V4" i="6" s="1"/>
  <c r="AM4" i="6" s="1"/>
  <c r="U5" i="6"/>
  <c r="V5" i="6" s="1"/>
  <c r="O4" i="6"/>
  <c r="O1078" i="40" l="1"/>
  <c r="P30" i="6"/>
  <c r="P23" i="6"/>
  <c r="P32" i="6"/>
  <c r="P25" i="6"/>
  <c r="P18" i="6"/>
  <c r="P27" i="6"/>
  <c r="P20" i="6"/>
  <c r="P28" i="6"/>
  <c r="P21" i="6"/>
  <c r="P33" i="6"/>
  <c r="P26" i="6"/>
  <c r="P19" i="6"/>
  <c r="P31" i="6"/>
  <c r="P24" i="6"/>
  <c r="P22" i="6"/>
  <c r="P29" i="6"/>
  <c r="N36" i="6"/>
  <c r="P4" i="6" s="1"/>
  <c r="O1079" i="40" l="1"/>
  <c r="J4" i="6"/>
  <c r="AK4" i="6"/>
  <c r="Q13" i="4"/>
  <c r="I16" i="4"/>
  <c r="O9" i="4"/>
  <c r="O7" i="4"/>
  <c r="O5" i="4"/>
  <c r="O3" i="4"/>
  <c r="O1080" i="40" l="1"/>
  <c r="O11" i="4"/>
  <c r="C11" i="4"/>
  <c r="P11" i="4"/>
  <c r="O1081" i="40" l="1"/>
  <c r="AJ2" i="45"/>
  <c r="AK5" i="45"/>
  <c r="AK6" i="45" s="1"/>
  <c r="AK7" i="45" s="1"/>
  <c r="AK8" i="45" s="1"/>
  <c r="AK9" i="45" s="1"/>
  <c r="AK10" i="45" s="1"/>
  <c r="AK11" i="45" s="1"/>
  <c r="AK12" i="45" s="1"/>
  <c r="AK13" i="45" s="1"/>
  <c r="AK14" i="45" s="1"/>
  <c r="AK15" i="45" s="1"/>
  <c r="AK16" i="45" s="1"/>
  <c r="AK17" i="45" s="1"/>
  <c r="AK18" i="45" s="1"/>
  <c r="AK19" i="45" s="1"/>
  <c r="AK20" i="45" s="1"/>
  <c r="AK21" i="45" s="1"/>
  <c r="AK22" i="45" s="1"/>
  <c r="AK23" i="45" s="1"/>
  <c r="AK24" i="45" s="1"/>
  <c r="AK25" i="45" s="1"/>
  <c r="I5" i="45"/>
  <c r="C2" i="45"/>
  <c r="J5" i="45" s="1"/>
  <c r="G7" i="7" s="1"/>
  <c r="N2" i="45"/>
  <c r="C9" i="4"/>
  <c r="AL20" i="45" l="1"/>
  <c r="H22" i="7" s="1"/>
  <c r="AL12" i="45"/>
  <c r="H14" i="7" s="1"/>
  <c r="AL19" i="45"/>
  <c r="H21" i="7" s="1"/>
  <c r="AL11" i="45"/>
  <c r="H13" i="7" s="1"/>
  <c r="AL18" i="45"/>
  <c r="H20" i="7" s="1"/>
  <c r="AL10" i="45"/>
  <c r="H12" i="7" s="1"/>
  <c r="AL25" i="45"/>
  <c r="H27" i="7" s="1"/>
  <c r="AL17" i="45"/>
  <c r="H19" i="7" s="1"/>
  <c r="AL9" i="45"/>
  <c r="H11" i="7" s="1"/>
  <c r="AL24" i="45"/>
  <c r="H26" i="7" s="1"/>
  <c r="AL16" i="45"/>
  <c r="H18" i="7" s="1"/>
  <c r="AL8" i="45"/>
  <c r="H10" i="7" s="1"/>
  <c r="AL23" i="45"/>
  <c r="H25" i="7" s="1"/>
  <c r="AL15" i="45"/>
  <c r="H17" i="7" s="1"/>
  <c r="AL7" i="45"/>
  <c r="H9" i="7" s="1"/>
  <c r="AL22" i="45"/>
  <c r="H24" i="7" s="1"/>
  <c r="AL14" i="45"/>
  <c r="H16" i="7" s="1"/>
  <c r="AL6" i="45"/>
  <c r="H8" i="7" s="1"/>
  <c r="AL21" i="45"/>
  <c r="H23" i="7" s="1"/>
  <c r="AL13" i="45"/>
  <c r="H15" i="7" s="1"/>
  <c r="AL5" i="45"/>
  <c r="H7" i="7" s="1"/>
  <c r="O1082" i="40"/>
  <c r="I6" i="45"/>
  <c r="AI14" i="6"/>
  <c r="AJ14" i="6" s="1"/>
  <c r="AH14" i="6"/>
  <c r="AH13" i="6"/>
  <c r="AH12" i="6"/>
  <c r="AH11" i="6"/>
  <c r="AH10" i="6"/>
  <c r="AH9" i="6"/>
  <c r="AH8" i="6"/>
  <c r="AH7" i="6"/>
  <c r="AH5" i="6"/>
  <c r="AM5" i="6" s="1"/>
  <c r="AE5" i="6"/>
  <c r="AE6" i="6"/>
  <c r="AE7" i="6"/>
  <c r="AE8" i="6"/>
  <c r="AE9" i="6"/>
  <c r="AE10" i="6"/>
  <c r="AE11" i="6"/>
  <c r="AE12" i="6"/>
  <c r="AE13" i="6"/>
  <c r="AE14" i="6"/>
  <c r="AD5" i="6"/>
  <c r="AD6" i="6"/>
  <c r="AD7" i="6"/>
  <c r="AD8" i="6"/>
  <c r="AD9" i="6"/>
  <c r="AD10" i="6"/>
  <c r="AD11" i="6"/>
  <c r="AD12" i="6"/>
  <c r="AD13" i="6"/>
  <c r="AF13" i="6" s="1"/>
  <c r="AD14" i="6"/>
  <c r="O14" i="6"/>
  <c r="O13" i="6"/>
  <c r="O12" i="6"/>
  <c r="O11" i="6"/>
  <c r="O10" i="6"/>
  <c r="O9" i="6"/>
  <c r="O8" i="6"/>
  <c r="O7" i="6"/>
  <c r="O6" i="6"/>
  <c r="O5" i="6"/>
  <c r="AH18" i="6"/>
  <c r="AE18" i="6"/>
  <c r="AD18" i="6"/>
  <c r="AE19" i="6"/>
  <c r="AD19" i="6"/>
  <c r="AE20" i="6"/>
  <c r="AD20" i="6"/>
  <c r="AE21" i="6"/>
  <c r="AD21" i="6"/>
  <c r="AE22" i="6"/>
  <c r="AD22" i="6"/>
  <c r="AE23" i="6"/>
  <c r="AD23" i="6"/>
  <c r="AE24" i="6"/>
  <c r="AD24" i="6"/>
  <c r="AE25" i="6"/>
  <c r="AD25" i="6"/>
  <c r="AE26" i="6"/>
  <c r="AD26" i="6"/>
  <c r="AE27" i="6"/>
  <c r="AD27" i="6"/>
  <c r="AE28" i="6"/>
  <c r="AD28" i="6"/>
  <c r="AE29" i="6"/>
  <c r="AD29" i="6"/>
  <c r="AE30" i="6"/>
  <c r="AD30" i="6"/>
  <c r="AE31" i="6"/>
  <c r="AD31" i="6"/>
  <c r="AE32" i="6"/>
  <c r="AD32" i="6"/>
  <c r="AE33" i="6"/>
  <c r="AD33" i="6"/>
  <c r="Y18" i="6"/>
  <c r="Z18" i="6"/>
  <c r="AA18" i="6"/>
  <c r="AC18" i="6" l="1"/>
  <c r="AO5" i="45"/>
  <c r="AF33" i="6"/>
  <c r="AG33" i="6" s="1"/>
  <c r="AH33" i="6" s="1"/>
  <c r="AF26" i="6"/>
  <c r="AG26" i="6" s="1"/>
  <c r="AH26" i="6" s="1"/>
  <c r="AF30" i="6"/>
  <c r="AG30" i="6" s="1"/>
  <c r="AH30" i="6" s="1"/>
  <c r="AF32" i="6"/>
  <c r="AG32" i="6" s="1"/>
  <c r="AH32" i="6" s="1"/>
  <c r="AF25" i="6"/>
  <c r="AG25" i="6" s="1"/>
  <c r="AH25" i="6" s="1"/>
  <c r="AF29" i="6"/>
  <c r="AG29" i="6" s="1"/>
  <c r="AH29" i="6" s="1"/>
  <c r="AF27" i="6"/>
  <c r="AG27" i="6" s="1"/>
  <c r="AH27" i="6" s="1"/>
  <c r="AF31" i="6"/>
  <c r="AG31" i="6" s="1"/>
  <c r="AH31" i="6" s="1"/>
  <c r="AF28" i="6"/>
  <c r="AG28" i="6" s="1"/>
  <c r="AH28" i="6" s="1"/>
  <c r="AF11" i="6"/>
  <c r="AF12" i="6"/>
  <c r="AF14" i="6"/>
  <c r="AF7" i="6"/>
  <c r="AF8" i="6"/>
  <c r="AF9" i="6"/>
  <c r="AF10" i="6"/>
  <c r="O1083" i="40"/>
  <c r="AF24" i="6"/>
  <c r="AG24" i="6" s="1"/>
  <c r="AH24" i="6" s="1"/>
  <c r="AF22" i="6"/>
  <c r="AG22" i="6" s="1"/>
  <c r="AH22" i="6" s="1"/>
  <c r="AF23" i="6"/>
  <c r="AG23" i="6" s="1"/>
  <c r="AH23" i="6" s="1"/>
  <c r="AF20" i="6"/>
  <c r="AG20" i="6" s="1"/>
  <c r="AH20" i="6" s="1"/>
  <c r="AF21" i="6"/>
  <c r="AG21" i="6" s="1"/>
  <c r="AH21" i="6" s="1"/>
  <c r="AF19" i="6"/>
  <c r="AG19" i="6" s="1"/>
  <c r="AH19" i="6" s="1"/>
  <c r="P7" i="6"/>
  <c r="AK7" i="6" s="1"/>
  <c r="P14" i="6"/>
  <c r="P9" i="6"/>
  <c r="AK9" i="6" s="1"/>
  <c r="P11" i="6"/>
  <c r="AK11" i="6" s="1"/>
  <c r="P10" i="6"/>
  <c r="AK10" i="6" s="1"/>
  <c r="P6" i="6"/>
  <c r="AK6" i="6" s="1"/>
  <c r="P8" i="6"/>
  <c r="P12" i="6"/>
  <c r="AK12" i="6" s="1"/>
  <c r="P13" i="6"/>
  <c r="AK13" i="6" s="1"/>
  <c r="I7" i="45"/>
  <c r="J6" i="45"/>
  <c r="G8" i="7" s="1"/>
  <c r="AF6" i="6"/>
  <c r="AG6" i="6" s="1"/>
  <c r="AH6" i="6" s="1"/>
  <c r="P5" i="6"/>
  <c r="J4" i="44"/>
  <c r="K4" i="44"/>
  <c r="L4" i="44"/>
  <c r="M4" i="44"/>
  <c r="J5" i="44"/>
  <c r="K5" i="44"/>
  <c r="L5" i="44"/>
  <c r="M5" i="44"/>
  <c r="J6" i="44"/>
  <c r="K6" i="44"/>
  <c r="L6" i="44"/>
  <c r="M6" i="44"/>
  <c r="J7" i="44"/>
  <c r="K7" i="44"/>
  <c r="J8" i="44"/>
  <c r="K8" i="44"/>
  <c r="AA33" i="6"/>
  <c r="Z33" i="6"/>
  <c r="Y33" i="6"/>
  <c r="AA32" i="6"/>
  <c r="Z32" i="6"/>
  <c r="Y32" i="6"/>
  <c r="AA31" i="6"/>
  <c r="Z31" i="6"/>
  <c r="Y31" i="6"/>
  <c r="AA30" i="6"/>
  <c r="Z30" i="6"/>
  <c r="Y30" i="6"/>
  <c r="AA29" i="6"/>
  <c r="Z29" i="6"/>
  <c r="Y29" i="6"/>
  <c r="AA28" i="6"/>
  <c r="Z28" i="6"/>
  <c r="Y28" i="6"/>
  <c r="AA27" i="6"/>
  <c r="Z27" i="6"/>
  <c r="Y27" i="6"/>
  <c r="AA26" i="6"/>
  <c r="Z26" i="6"/>
  <c r="Y26" i="6"/>
  <c r="AA25" i="6"/>
  <c r="Z25" i="6"/>
  <c r="Y25" i="6"/>
  <c r="AA24" i="6"/>
  <c r="Z24" i="6"/>
  <c r="Y24" i="6"/>
  <c r="AA23" i="6"/>
  <c r="Z23" i="6"/>
  <c r="Y23" i="6"/>
  <c r="AA22" i="6"/>
  <c r="Z22" i="6"/>
  <c r="Y22" i="6"/>
  <c r="AA21" i="6"/>
  <c r="Z21" i="6"/>
  <c r="Y21" i="6"/>
  <c r="AA20" i="6"/>
  <c r="Z20" i="6"/>
  <c r="Y20" i="6"/>
  <c r="AA19" i="6"/>
  <c r="Z19" i="6"/>
  <c r="Y19" i="6"/>
  <c r="H3062" i="44" l="1"/>
  <c r="H3058" i="44"/>
  <c r="H3054" i="44"/>
  <c r="H3050" i="44"/>
  <c r="H3046" i="44"/>
  <c r="H3042" i="44"/>
  <c r="H3038" i="44"/>
  <c r="H3034" i="44"/>
  <c r="H3030" i="44"/>
  <c r="H3026" i="44"/>
  <c r="H3022" i="44"/>
  <c r="H3018" i="44"/>
  <c r="H3014" i="44"/>
  <c r="H3010" i="44"/>
  <c r="H3006" i="44"/>
  <c r="H3002" i="44"/>
  <c r="H2998" i="44"/>
  <c r="H2994" i="44"/>
  <c r="H2990" i="44"/>
  <c r="H2986" i="44"/>
  <c r="H2982" i="44"/>
  <c r="H2978" i="44"/>
  <c r="H2974" i="44"/>
  <c r="H2970" i="44"/>
  <c r="H2966" i="44"/>
  <c r="H2962" i="44"/>
  <c r="H2958" i="44"/>
  <c r="H3061" i="44"/>
  <c r="H3057" i="44"/>
  <c r="H3053" i="44"/>
  <c r="H3049" i="44"/>
  <c r="H3045" i="44"/>
  <c r="H3041" i="44"/>
  <c r="H3037" i="44"/>
  <c r="H3033" i="44"/>
  <c r="H3029" i="44"/>
  <c r="H3025" i="44"/>
  <c r="H3021" i="44"/>
  <c r="H3017" i="44"/>
  <c r="H3013" i="44"/>
  <c r="H3009" i="44"/>
  <c r="H3005" i="44"/>
  <c r="H3001" i="44"/>
  <c r="H2997" i="44"/>
  <c r="H2993" i="44"/>
  <c r="H2989" i="44"/>
  <c r="H2985" i="44"/>
  <c r="H2981" i="44"/>
  <c r="H2977" i="44"/>
  <c r="H3060" i="44"/>
  <c r="H3056" i="44"/>
  <c r="H3052" i="44"/>
  <c r="H3048" i="44"/>
  <c r="H3044" i="44"/>
  <c r="H3040" i="44"/>
  <c r="H3036" i="44"/>
  <c r="H3032" i="44"/>
  <c r="H3028" i="44"/>
  <c r="H3024" i="44"/>
  <c r="H3020" i="44"/>
  <c r="H3016" i="44"/>
  <c r="H3012" i="44"/>
  <c r="H3008" i="44"/>
  <c r="H3004" i="44"/>
  <c r="H3000" i="44"/>
  <c r="H2996" i="44"/>
  <c r="H2992" i="44"/>
  <c r="H2988" i="44"/>
  <c r="H2984" i="44"/>
  <c r="H2980" i="44"/>
  <c r="H2976" i="44"/>
  <c r="H2972" i="44"/>
  <c r="H2968" i="44"/>
  <c r="H2964" i="44"/>
  <c r="H2960" i="44"/>
  <c r="H2956" i="44"/>
  <c r="H3059" i="44"/>
  <c r="H3055" i="44"/>
  <c r="H3051" i="44"/>
  <c r="H3047" i="44"/>
  <c r="H3043" i="44"/>
  <c r="H3039" i="44"/>
  <c r="H3035" i="44"/>
  <c r="H3031" i="44"/>
  <c r="H3027" i="44"/>
  <c r="H3023" i="44"/>
  <c r="H3019" i="44"/>
  <c r="H3015" i="44"/>
  <c r="H3011" i="44"/>
  <c r="H3007" i="44"/>
  <c r="H3003" i="44"/>
  <c r="H2999" i="44"/>
  <c r="H2995" i="44"/>
  <c r="H2991" i="44"/>
  <c r="H2987" i="44"/>
  <c r="H2983" i="44"/>
  <c r="H2979" i="44"/>
  <c r="H2975" i="44"/>
  <c r="H2971" i="44"/>
  <c r="H2967" i="44"/>
  <c r="H2963" i="44"/>
  <c r="H2959" i="44"/>
  <c r="H2955" i="44"/>
  <c r="H2951" i="44"/>
  <c r="H2947" i="44"/>
  <c r="H2943" i="44"/>
  <c r="H2939" i="44"/>
  <c r="H2935" i="44"/>
  <c r="H2931" i="44"/>
  <c r="H2927" i="44"/>
  <c r="H2923" i="44"/>
  <c r="H2919" i="44"/>
  <c r="H2915" i="44"/>
  <c r="H2911" i="44"/>
  <c r="H2907" i="44"/>
  <c r="H2903" i="44"/>
  <c r="H2899" i="44"/>
  <c r="H2895" i="44"/>
  <c r="H2891" i="44"/>
  <c r="H2887" i="44"/>
  <c r="H2883" i="44"/>
  <c r="H2879" i="44"/>
  <c r="H2875" i="44"/>
  <c r="H2871" i="44"/>
  <c r="H2867" i="44"/>
  <c r="H2863" i="44"/>
  <c r="H2859" i="44"/>
  <c r="H2855" i="44"/>
  <c r="H2851" i="44"/>
  <c r="H2847" i="44"/>
  <c r="H2843" i="44"/>
  <c r="H2839" i="44"/>
  <c r="H2835" i="44"/>
  <c r="H2831" i="44"/>
  <c r="H2827" i="44"/>
  <c r="H2823" i="44"/>
  <c r="H2819" i="44"/>
  <c r="H2815" i="44"/>
  <c r="H2811" i="44"/>
  <c r="H2807" i="44"/>
  <c r="H2803" i="44"/>
  <c r="H2799" i="44"/>
  <c r="H2795" i="44"/>
  <c r="H2791" i="44"/>
  <c r="H2787" i="44"/>
  <c r="H2783" i="44"/>
  <c r="H2779" i="44"/>
  <c r="H2775" i="44"/>
  <c r="H2771" i="44"/>
  <c r="H2767" i="44"/>
  <c r="H2763" i="44"/>
  <c r="H2759" i="44"/>
  <c r="H2755" i="44"/>
  <c r="H2751" i="44"/>
  <c r="H2747" i="44"/>
  <c r="H2743" i="44"/>
  <c r="H2739" i="44"/>
  <c r="H2735" i="44"/>
  <c r="H2731" i="44"/>
  <c r="H2727" i="44"/>
  <c r="H2723" i="44"/>
  <c r="H2961" i="44"/>
  <c r="H2950" i="44"/>
  <c r="H2941" i="44"/>
  <c r="H2932" i="44"/>
  <c r="H2918" i="44"/>
  <c r="H2909" i="44"/>
  <c r="H2900" i="44"/>
  <c r="H2886" i="44"/>
  <c r="H2877" i="44"/>
  <c r="H2868" i="44"/>
  <c r="H2854" i="44"/>
  <c r="H2845" i="44"/>
  <c r="H2836" i="44"/>
  <c r="H2822" i="44"/>
  <c r="H2813" i="44"/>
  <c r="H2804" i="44"/>
  <c r="H2790" i="44"/>
  <c r="H2781" i="44"/>
  <c r="H2772" i="44"/>
  <c r="H2758" i="44"/>
  <c r="H2749" i="44"/>
  <c r="H2973" i="44"/>
  <c r="H2954" i="44"/>
  <c r="H2945" i="44"/>
  <c r="H2936" i="44"/>
  <c r="H2922" i="44"/>
  <c r="H2913" i="44"/>
  <c r="H2904" i="44"/>
  <c r="H2890" i="44"/>
  <c r="H2881" i="44"/>
  <c r="H2872" i="44"/>
  <c r="H2858" i="44"/>
  <c r="H2849" i="44"/>
  <c r="H2840" i="44"/>
  <c r="H2826" i="44"/>
  <c r="H2817" i="44"/>
  <c r="H2808" i="44"/>
  <c r="H2949" i="44"/>
  <c r="H2940" i="44"/>
  <c r="H2926" i="44"/>
  <c r="H2917" i="44"/>
  <c r="H2908" i="44"/>
  <c r="H2894" i="44"/>
  <c r="H2885" i="44"/>
  <c r="H2876" i="44"/>
  <c r="H2862" i="44"/>
  <c r="H2853" i="44"/>
  <c r="H2844" i="44"/>
  <c r="H2830" i="44"/>
  <c r="H2821" i="44"/>
  <c r="H2812" i="44"/>
  <c r="H2965" i="44"/>
  <c r="H2953" i="44"/>
  <c r="H2944" i="44"/>
  <c r="H2930" i="44"/>
  <c r="H2921" i="44"/>
  <c r="H2912" i="44"/>
  <c r="H2898" i="44"/>
  <c r="H2889" i="44"/>
  <c r="H2880" i="44"/>
  <c r="H2866" i="44"/>
  <c r="H2857" i="44"/>
  <c r="H2848" i="44"/>
  <c r="H2834" i="44"/>
  <c r="H2825" i="44"/>
  <c r="H2816" i="44"/>
  <c r="H2948" i="44"/>
  <c r="H2934" i="44"/>
  <c r="H2925" i="44"/>
  <c r="H2916" i="44"/>
  <c r="H2902" i="44"/>
  <c r="H2893" i="44"/>
  <c r="H2884" i="44"/>
  <c r="H2870" i="44"/>
  <c r="H2861" i="44"/>
  <c r="H2852" i="44"/>
  <c r="H2838" i="44"/>
  <c r="H2829" i="44"/>
  <c r="H2820" i="44"/>
  <c r="H2957" i="44"/>
  <c r="H2952" i="44"/>
  <c r="H2938" i="44"/>
  <c r="H2929" i="44"/>
  <c r="H2920" i="44"/>
  <c r="H2906" i="44"/>
  <c r="H2897" i="44"/>
  <c r="H2888" i="44"/>
  <c r="H2874" i="44"/>
  <c r="H2865" i="44"/>
  <c r="H2856" i="44"/>
  <c r="H2842" i="44"/>
  <c r="H2833" i="44"/>
  <c r="H2824" i="44"/>
  <c r="H2810" i="44"/>
  <c r="H2801" i="44"/>
  <c r="H2792" i="44"/>
  <c r="H2778" i="44"/>
  <c r="H2769" i="44"/>
  <c r="H2760" i="44"/>
  <c r="H2746" i="44"/>
  <c r="H2737" i="44"/>
  <c r="H2728" i="44"/>
  <c r="H2719" i="44"/>
  <c r="H2715" i="44"/>
  <c r="H2711" i="44"/>
  <c r="H2707" i="44"/>
  <c r="H2703" i="44"/>
  <c r="H2699" i="44"/>
  <c r="H2695" i="44"/>
  <c r="H2691" i="44"/>
  <c r="H2687" i="44"/>
  <c r="H2683" i="44"/>
  <c r="H2679" i="44"/>
  <c r="H2675" i="44"/>
  <c r="H2671" i="44"/>
  <c r="H2667" i="44"/>
  <c r="H2663" i="44"/>
  <c r="H2659" i="44"/>
  <c r="H2655" i="44"/>
  <c r="H2651" i="44"/>
  <c r="H2647" i="44"/>
  <c r="H2643" i="44"/>
  <c r="H2639" i="44"/>
  <c r="H2635" i="44"/>
  <c r="H2631" i="44"/>
  <c r="H2627" i="44"/>
  <c r="H2623" i="44"/>
  <c r="H2619" i="44"/>
  <c r="H2615" i="44"/>
  <c r="H2611" i="44"/>
  <c r="H2607" i="44"/>
  <c r="H2603" i="44"/>
  <c r="H2599" i="44"/>
  <c r="H2595" i="44"/>
  <c r="H2591" i="44"/>
  <c r="H2587" i="44"/>
  <c r="H2583" i="44"/>
  <c r="H2579" i="44"/>
  <c r="H2575" i="44"/>
  <c r="H2571" i="44"/>
  <c r="H2567" i="44"/>
  <c r="H2563" i="44"/>
  <c r="H2559" i="44"/>
  <c r="H2555" i="44"/>
  <c r="H2551" i="44"/>
  <c r="H2547" i="44"/>
  <c r="H2543" i="44"/>
  <c r="H2539" i="44"/>
  <c r="H2535" i="44"/>
  <c r="H2531" i="44"/>
  <c r="H2527" i="44"/>
  <c r="H2523" i="44"/>
  <c r="H2519" i="44"/>
  <c r="H2515" i="44"/>
  <c r="H2511" i="44"/>
  <c r="H2507" i="44"/>
  <c r="H2503" i="44"/>
  <c r="H2499" i="44"/>
  <c r="H2495" i="44"/>
  <c r="H2491" i="44"/>
  <c r="H2487" i="44"/>
  <c r="H2483" i="44"/>
  <c r="H2479" i="44"/>
  <c r="H2475" i="44"/>
  <c r="H2937" i="44"/>
  <c r="H2924" i="44"/>
  <c r="H2910" i="44"/>
  <c r="H2809" i="44"/>
  <c r="H2798" i="44"/>
  <c r="H2788" i="44"/>
  <c r="H2773" i="44"/>
  <c r="H2757" i="44"/>
  <c r="H2742" i="44"/>
  <c r="H2718" i="44"/>
  <c r="H2709" i="44"/>
  <c r="H2700" i="44"/>
  <c r="H2686" i="44"/>
  <c r="H2677" i="44"/>
  <c r="H2668" i="44"/>
  <c r="H2654" i="44"/>
  <c r="H2645" i="44"/>
  <c r="H2636" i="44"/>
  <c r="H2622" i="44"/>
  <c r="H2613" i="44"/>
  <c r="H2604" i="44"/>
  <c r="H2590" i="44"/>
  <c r="H2581" i="44"/>
  <c r="H2572" i="44"/>
  <c r="H2558" i="44"/>
  <c r="H2549" i="44"/>
  <c r="H2540" i="44"/>
  <c r="H2526" i="44"/>
  <c r="H2517" i="44"/>
  <c r="H2508" i="44"/>
  <c r="H2494" i="44"/>
  <c r="H2485" i="44"/>
  <c r="H2476" i="44"/>
  <c r="H2784" i="44"/>
  <c r="H2733" i="44"/>
  <c r="H2696" i="44"/>
  <c r="H2650" i="44"/>
  <c r="H2896" i="44"/>
  <c r="H2882" i="44"/>
  <c r="H2869" i="44"/>
  <c r="H2793" i="44"/>
  <c r="H2777" i="44"/>
  <c r="H2762" i="44"/>
  <c r="H2752" i="44"/>
  <c r="H2732" i="44"/>
  <c r="H2722" i="44"/>
  <c r="H2713" i="44"/>
  <c r="H2704" i="44"/>
  <c r="H2690" i="44"/>
  <c r="H2681" i="44"/>
  <c r="H2672" i="44"/>
  <c r="H2658" i="44"/>
  <c r="H2649" i="44"/>
  <c r="H2640" i="44"/>
  <c r="H2626" i="44"/>
  <c r="H2617" i="44"/>
  <c r="H2608" i="44"/>
  <c r="H2594" i="44"/>
  <c r="H2585" i="44"/>
  <c r="H2576" i="44"/>
  <c r="H2562" i="44"/>
  <c r="H2553" i="44"/>
  <c r="H2544" i="44"/>
  <c r="H2530" i="44"/>
  <c r="H2521" i="44"/>
  <c r="H2512" i="44"/>
  <c r="H2498" i="44"/>
  <c r="H2489" i="44"/>
  <c r="H2480" i="44"/>
  <c r="H2471" i="44"/>
  <c r="H2467" i="44"/>
  <c r="H2463" i="44"/>
  <c r="H2459" i="44"/>
  <c r="H2455" i="44"/>
  <c r="H2451" i="44"/>
  <c r="H2582" i="44"/>
  <c r="H2794" i="44"/>
  <c r="H2748" i="44"/>
  <c r="H2632" i="44"/>
  <c r="H2609" i="44"/>
  <c r="H2586" i="44"/>
  <c r="H2577" i="44"/>
  <c r="H2568" i="44"/>
  <c r="H2554" i="44"/>
  <c r="H2545" i="44"/>
  <c r="H2536" i="44"/>
  <c r="H2460" i="44"/>
  <c r="H2942" i="44"/>
  <c r="H2841" i="44"/>
  <c r="H2828" i="44"/>
  <c r="H2814" i="44"/>
  <c r="H2802" i="44"/>
  <c r="H2797" i="44"/>
  <c r="H2782" i="44"/>
  <c r="H2766" i="44"/>
  <c r="H2756" i="44"/>
  <c r="H2741" i="44"/>
  <c r="H2736" i="44"/>
  <c r="H2726" i="44"/>
  <c r="H2717" i="44"/>
  <c r="H2708" i="44"/>
  <c r="H2694" i="44"/>
  <c r="H2685" i="44"/>
  <c r="H2676" i="44"/>
  <c r="H2662" i="44"/>
  <c r="H2653" i="44"/>
  <c r="H2644" i="44"/>
  <c r="H2630" i="44"/>
  <c r="H2621" i="44"/>
  <c r="H2612" i="44"/>
  <c r="H2598" i="44"/>
  <c r="H2589" i="44"/>
  <c r="H2580" i="44"/>
  <c r="H2566" i="44"/>
  <c r="H2557" i="44"/>
  <c r="H2548" i="44"/>
  <c r="H2534" i="44"/>
  <c r="H2525" i="44"/>
  <c r="H2516" i="44"/>
  <c r="H2502" i="44"/>
  <c r="H2493" i="44"/>
  <c r="H2484" i="44"/>
  <c r="H2837" i="44"/>
  <c r="H2673" i="44"/>
  <c r="H2641" i="44"/>
  <c r="H2618" i="44"/>
  <c r="H2600" i="44"/>
  <c r="H2522" i="44"/>
  <c r="H2504" i="44"/>
  <c r="H2464" i="44"/>
  <c r="H2928" i="44"/>
  <c r="H2914" i="44"/>
  <c r="H2901" i="44"/>
  <c r="H2786" i="44"/>
  <c r="H2776" i="44"/>
  <c r="H2761" i="44"/>
  <c r="H2745" i="44"/>
  <c r="H2721" i="44"/>
  <c r="H2712" i="44"/>
  <c r="H2698" i="44"/>
  <c r="H2689" i="44"/>
  <c r="H2680" i="44"/>
  <c r="H2666" i="44"/>
  <c r="H2657" i="44"/>
  <c r="H2648" i="44"/>
  <c r="H2634" i="44"/>
  <c r="H2625" i="44"/>
  <c r="H2616" i="44"/>
  <c r="H2602" i="44"/>
  <c r="H2593" i="44"/>
  <c r="H2584" i="44"/>
  <c r="H2570" i="44"/>
  <c r="H2561" i="44"/>
  <c r="H2552" i="44"/>
  <c r="H2538" i="44"/>
  <c r="H2529" i="44"/>
  <c r="H2520" i="44"/>
  <c r="H2506" i="44"/>
  <c r="H2497" i="44"/>
  <c r="H2488" i="44"/>
  <c r="H2474" i="44"/>
  <c r="H2470" i="44"/>
  <c r="H2466" i="44"/>
  <c r="H2462" i="44"/>
  <c r="H2458" i="44"/>
  <c r="H2454" i="44"/>
  <c r="H2596" i="44"/>
  <c r="H2873" i="44"/>
  <c r="H2860" i="44"/>
  <c r="H2846" i="44"/>
  <c r="H2806" i="44"/>
  <c r="H2796" i="44"/>
  <c r="H2770" i="44"/>
  <c r="H2765" i="44"/>
  <c r="H2750" i="44"/>
  <c r="H2740" i="44"/>
  <c r="H2730" i="44"/>
  <c r="H2725" i="44"/>
  <c r="H2716" i="44"/>
  <c r="H2702" i="44"/>
  <c r="R19" i="6" s="1"/>
  <c r="H2693" i="44"/>
  <c r="H2684" i="44"/>
  <c r="H2670" i="44"/>
  <c r="H2661" i="44"/>
  <c r="H2652" i="44"/>
  <c r="H2638" i="44"/>
  <c r="H2629" i="44"/>
  <c r="H2620" i="44"/>
  <c r="H2606" i="44"/>
  <c r="H2597" i="44"/>
  <c r="H2588" i="44"/>
  <c r="H2574" i="44"/>
  <c r="H2565" i="44"/>
  <c r="H2556" i="44"/>
  <c r="H2542" i="44"/>
  <c r="H2533" i="44"/>
  <c r="H2524" i="44"/>
  <c r="H2510" i="44"/>
  <c r="H2501" i="44"/>
  <c r="H2492" i="44"/>
  <c r="H2478" i="44"/>
  <c r="H2738" i="44"/>
  <c r="H2705" i="44"/>
  <c r="H2682" i="44"/>
  <c r="H2969" i="44"/>
  <c r="H2946" i="44"/>
  <c r="H2933" i="44"/>
  <c r="H2832" i="44"/>
  <c r="H2818" i="44"/>
  <c r="H2800" i="44"/>
  <c r="H2785" i="44"/>
  <c r="H2780" i="44"/>
  <c r="H2754" i="44"/>
  <c r="H2744" i="44"/>
  <c r="H2734" i="44"/>
  <c r="H2720" i="44"/>
  <c r="H2706" i="44"/>
  <c r="H2697" i="44"/>
  <c r="H2688" i="44"/>
  <c r="H2674" i="44"/>
  <c r="H2665" i="44"/>
  <c r="H2656" i="44"/>
  <c r="H2642" i="44"/>
  <c r="H2633" i="44"/>
  <c r="H2624" i="44"/>
  <c r="H2610" i="44"/>
  <c r="H2601" i="44"/>
  <c r="H2592" i="44"/>
  <c r="H2578" i="44"/>
  <c r="H2569" i="44"/>
  <c r="H2560" i="44"/>
  <c r="H2546" i="44"/>
  <c r="H2537" i="44"/>
  <c r="H2528" i="44"/>
  <c r="H2514" i="44"/>
  <c r="H2505" i="44"/>
  <c r="H2496" i="44"/>
  <c r="H2482" i="44"/>
  <c r="H2473" i="44"/>
  <c r="H2469" i="44"/>
  <c r="H2465" i="44"/>
  <c r="H2461" i="44"/>
  <c r="H2457" i="44"/>
  <c r="H2453" i="44"/>
  <c r="H2509" i="44"/>
  <c r="H2486" i="44"/>
  <c r="H2477" i="44"/>
  <c r="H2864" i="44"/>
  <c r="H2753" i="44"/>
  <c r="H2513" i="44"/>
  <c r="H2490" i="44"/>
  <c r="H2481" i="44"/>
  <c r="H2468" i="44"/>
  <c r="H2456" i="44"/>
  <c r="H2452" i="44"/>
  <c r="H2905" i="44"/>
  <c r="H2892" i="44"/>
  <c r="H2878" i="44"/>
  <c r="H2805" i="44"/>
  <c r="H2789" i="44"/>
  <c r="H2774" i="44"/>
  <c r="H2764" i="44"/>
  <c r="H2729" i="44"/>
  <c r="H2724" i="44"/>
  <c r="H2710" i="44"/>
  <c r="H2701" i="44"/>
  <c r="H2692" i="44"/>
  <c r="H2678" i="44"/>
  <c r="H2669" i="44"/>
  <c r="H2660" i="44"/>
  <c r="H2646" i="44"/>
  <c r="H2637" i="44"/>
  <c r="H2628" i="44"/>
  <c r="H2614" i="44"/>
  <c r="H2605" i="44"/>
  <c r="H2573" i="44"/>
  <c r="H2564" i="44"/>
  <c r="H2550" i="44"/>
  <c r="H2541" i="44"/>
  <c r="H2532" i="44"/>
  <c r="H2518" i="44"/>
  <c r="H2500" i="44"/>
  <c r="H2850" i="44"/>
  <c r="H2768" i="44"/>
  <c r="H2714" i="44"/>
  <c r="H2664" i="44"/>
  <c r="H2472" i="44"/>
  <c r="H2444" i="44"/>
  <c r="H2437" i="44"/>
  <c r="H2430" i="44"/>
  <c r="H2423" i="44"/>
  <c r="H2416" i="44"/>
  <c r="H609" i="44"/>
  <c r="H602" i="44"/>
  <c r="H595" i="44"/>
  <c r="H588" i="44"/>
  <c r="H581" i="44"/>
  <c r="H1222" i="44"/>
  <c r="H1215" i="44"/>
  <c r="H1208" i="44"/>
  <c r="H1201" i="44"/>
  <c r="H1194" i="44"/>
  <c r="H1835" i="44"/>
  <c r="H1828" i="44"/>
  <c r="H1821" i="44"/>
  <c r="H1814" i="44"/>
  <c r="H1807" i="44"/>
  <c r="H2412" i="44"/>
  <c r="H2405" i="44"/>
  <c r="H2398" i="44"/>
  <c r="H2391" i="44"/>
  <c r="H2384" i="44"/>
  <c r="H577" i="44"/>
  <c r="H570" i="44"/>
  <c r="H563" i="44"/>
  <c r="H556" i="44"/>
  <c r="H549" i="44"/>
  <c r="H1190" i="44"/>
  <c r="H1183" i="44"/>
  <c r="H1176" i="44"/>
  <c r="H1169" i="44"/>
  <c r="H1162" i="44"/>
  <c r="H1155" i="44"/>
  <c r="H1796" i="44"/>
  <c r="H1789" i="44"/>
  <c r="H1782" i="44"/>
  <c r="H1775" i="44"/>
  <c r="H1768" i="44"/>
  <c r="H2373" i="44"/>
  <c r="H2366" i="44"/>
  <c r="H2359" i="44"/>
  <c r="H2352" i="44"/>
  <c r="H2345" i="44"/>
  <c r="H538" i="44"/>
  <c r="H531" i="44"/>
  <c r="H524" i="44"/>
  <c r="H517" i="44"/>
  <c r="H510" i="44"/>
  <c r="H1151" i="44"/>
  <c r="H1144" i="44"/>
  <c r="H1137" i="44"/>
  <c r="H1130" i="44"/>
  <c r="H1123" i="44"/>
  <c r="H1764" i="44"/>
  <c r="H1757" i="44"/>
  <c r="H1750" i="44"/>
  <c r="H1743" i="44"/>
  <c r="H1736" i="44"/>
  <c r="H2341" i="44"/>
  <c r="H2334" i="44"/>
  <c r="H2327" i="44"/>
  <c r="H2320" i="44"/>
  <c r="H2313" i="44"/>
  <c r="H506" i="44"/>
  <c r="H499" i="44"/>
  <c r="H492" i="44"/>
  <c r="H485" i="44"/>
  <c r="H478" i="44"/>
  <c r="H471" i="44"/>
  <c r="H1112" i="44"/>
  <c r="H1105" i="44"/>
  <c r="H1098" i="44"/>
  <c r="H1091" i="44"/>
  <c r="H1084" i="44"/>
  <c r="H1725" i="44"/>
  <c r="H1718" i="44"/>
  <c r="H1711" i="44"/>
  <c r="H1704" i="44"/>
  <c r="H1697" i="44"/>
  <c r="H2302" i="44"/>
  <c r="H2295" i="44"/>
  <c r="H2288" i="44"/>
  <c r="H2281" i="44"/>
  <c r="H2274" i="44"/>
  <c r="H467" i="44"/>
  <c r="H460" i="44"/>
  <c r="H453" i="44"/>
  <c r="H446" i="44"/>
  <c r="H439" i="44"/>
  <c r="H1080" i="44"/>
  <c r="H1073" i="44"/>
  <c r="H1066" i="44"/>
  <c r="H1059" i="44"/>
  <c r="H1052" i="44"/>
  <c r="H1693" i="44"/>
  <c r="H1686" i="44"/>
  <c r="H1679" i="44"/>
  <c r="H1672" i="44"/>
  <c r="H1665" i="44"/>
  <c r="H2270" i="44"/>
  <c r="H2263" i="44"/>
  <c r="H2256" i="44"/>
  <c r="H2249" i="44"/>
  <c r="H2242" i="44"/>
  <c r="H2235" i="44"/>
  <c r="H428" i="44"/>
  <c r="H421" i="44"/>
  <c r="H414" i="44"/>
  <c r="H407" i="44"/>
  <c r="H400" i="44"/>
  <c r="H1041" i="44"/>
  <c r="H1034" i="44"/>
  <c r="H1027" i="44"/>
  <c r="H1020" i="44"/>
  <c r="H1013" i="44"/>
  <c r="H1654" i="44"/>
  <c r="H1647" i="44"/>
  <c r="H1640" i="44"/>
  <c r="H1633" i="44"/>
  <c r="H1626" i="44"/>
  <c r="H2231" i="44"/>
  <c r="H2224" i="44"/>
  <c r="H2217" i="44"/>
  <c r="H2210" i="44"/>
  <c r="H2203" i="44"/>
  <c r="H396" i="44"/>
  <c r="H389" i="44"/>
  <c r="H382" i="44"/>
  <c r="H375" i="44"/>
  <c r="H368" i="44"/>
  <c r="H1009" i="44"/>
  <c r="H1002" i="44"/>
  <c r="H995" i="44"/>
  <c r="H988" i="44"/>
  <c r="H981" i="44"/>
  <c r="H1622" i="44"/>
  <c r="H1615" i="44"/>
  <c r="H1608" i="44"/>
  <c r="H1601" i="44"/>
  <c r="H1594" i="44"/>
  <c r="H1587" i="44"/>
  <c r="H2192" i="44"/>
  <c r="H2185" i="44"/>
  <c r="H2178" i="44"/>
  <c r="H2171" i="44"/>
  <c r="H2164" i="44"/>
  <c r="H357" i="44"/>
  <c r="H350" i="44"/>
  <c r="H343" i="44"/>
  <c r="H336" i="44"/>
  <c r="H329" i="44"/>
  <c r="H970" i="44"/>
  <c r="H963" i="44"/>
  <c r="H956" i="44"/>
  <c r="H949" i="44"/>
  <c r="H942" i="44"/>
  <c r="H1583" i="44"/>
  <c r="H1576" i="44"/>
  <c r="H1569" i="44"/>
  <c r="H1562" i="44"/>
  <c r="H1555" i="44"/>
  <c r="H2160" i="44"/>
  <c r="H2153" i="44"/>
  <c r="H2146" i="44"/>
  <c r="H2139" i="44"/>
  <c r="H2132" i="44"/>
  <c r="H325" i="44"/>
  <c r="H318" i="44"/>
  <c r="H311" i="44"/>
  <c r="H304" i="44"/>
  <c r="H297" i="44"/>
  <c r="H938" i="44"/>
  <c r="H931" i="44"/>
  <c r="H924" i="44"/>
  <c r="H917" i="44"/>
  <c r="H910" i="44"/>
  <c r="H903" i="44"/>
  <c r="H1544" i="44"/>
  <c r="H1537" i="44"/>
  <c r="H1530" i="44"/>
  <c r="H1523" i="44"/>
  <c r="H1516" i="44"/>
  <c r="H2121" i="44"/>
  <c r="H2114" i="44"/>
  <c r="H2107" i="44"/>
  <c r="H2100" i="44"/>
  <c r="H2093" i="44"/>
  <c r="H286" i="44"/>
  <c r="H279" i="44"/>
  <c r="H272" i="44"/>
  <c r="H265" i="44"/>
  <c r="H258" i="44"/>
  <c r="H899" i="44"/>
  <c r="H892" i="44"/>
  <c r="H885" i="44"/>
  <c r="H878" i="44"/>
  <c r="H871" i="44"/>
  <c r="H1512" i="44"/>
  <c r="H1505" i="44"/>
  <c r="H1498" i="44"/>
  <c r="H1491" i="44"/>
  <c r="H1484" i="44"/>
  <c r="H2089" i="44"/>
  <c r="H2082" i="44"/>
  <c r="H2075" i="44"/>
  <c r="H2068" i="44"/>
  <c r="H2061" i="44"/>
  <c r="H254" i="44"/>
  <c r="H247" i="44"/>
  <c r="H240" i="44"/>
  <c r="H233" i="44"/>
  <c r="H226" i="44"/>
  <c r="H219" i="44"/>
  <c r="H860" i="44"/>
  <c r="H853" i="44"/>
  <c r="H846" i="44"/>
  <c r="H839" i="44"/>
  <c r="H832" i="44"/>
  <c r="H1473" i="44"/>
  <c r="H1466" i="44"/>
  <c r="H1459" i="44"/>
  <c r="H1452" i="44"/>
  <c r="H1445" i="44"/>
  <c r="H2050" i="44"/>
  <c r="H2043" i="44"/>
  <c r="H2036" i="44"/>
  <c r="H2029" i="44"/>
  <c r="H2022" i="44"/>
  <c r="H215" i="44"/>
  <c r="H208" i="44"/>
  <c r="H201" i="44"/>
  <c r="H194" i="44"/>
  <c r="H187" i="44"/>
  <c r="H828" i="44"/>
  <c r="H821" i="44"/>
  <c r="H814" i="44"/>
  <c r="H807" i="44"/>
  <c r="H800" i="44"/>
  <c r="H1441" i="44"/>
  <c r="H1434" i="44"/>
  <c r="H1427" i="44"/>
  <c r="H1420" i="44"/>
  <c r="H1413" i="44"/>
  <c r="H2018" i="44"/>
  <c r="H2011" i="44"/>
  <c r="H2445" i="44"/>
  <c r="H2438" i="44"/>
  <c r="H2431" i="44"/>
  <c r="H2424" i="44"/>
  <c r="H2417" i="44"/>
  <c r="H610" i="44"/>
  <c r="H603" i="44"/>
  <c r="H596" i="44"/>
  <c r="H589" i="44"/>
  <c r="H582" i="44"/>
  <c r="H1223" i="44"/>
  <c r="H1216" i="44"/>
  <c r="H1209" i="44"/>
  <c r="H1202" i="44"/>
  <c r="H1195" i="44"/>
  <c r="H1836" i="44"/>
  <c r="H1829" i="44"/>
  <c r="H1822" i="44"/>
  <c r="H1815" i="44"/>
  <c r="H1808" i="44"/>
  <c r="H2413" i="44"/>
  <c r="H2406" i="44"/>
  <c r="H2399" i="44"/>
  <c r="H2392" i="44"/>
  <c r="H2385" i="44"/>
  <c r="H578" i="44"/>
  <c r="H571" i="44"/>
  <c r="H564" i="44"/>
  <c r="H557" i="44"/>
  <c r="H550" i="44"/>
  <c r="H543" i="44"/>
  <c r="H1184" i="44"/>
  <c r="H1177" i="44"/>
  <c r="H1170" i="44"/>
  <c r="H1163" i="44"/>
  <c r="H1156" i="44"/>
  <c r="H1797" i="44"/>
  <c r="H1790" i="44"/>
  <c r="H1783" i="44"/>
  <c r="H1776" i="44"/>
  <c r="H1769" i="44"/>
  <c r="H2374" i="44"/>
  <c r="H2367" i="44"/>
  <c r="H2360" i="44"/>
  <c r="H2353" i="44"/>
  <c r="H2346" i="44"/>
  <c r="H539" i="44"/>
  <c r="H532" i="44"/>
  <c r="H525" i="44"/>
  <c r="H518" i="44"/>
  <c r="H511" i="44"/>
  <c r="H1152" i="44"/>
  <c r="H1145" i="44"/>
  <c r="H1138" i="44"/>
  <c r="H1131" i="44"/>
  <c r="H1124" i="44"/>
  <c r="H1765" i="44"/>
  <c r="H1758" i="44"/>
  <c r="H1751" i="44"/>
  <c r="H1744" i="44"/>
  <c r="H1737" i="44"/>
  <c r="H2342" i="44"/>
  <c r="H2335" i="44"/>
  <c r="H2328" i="44"/>
  <c r="H2321" i="44"/>
  <c r="H2314" i="44"/>
  <c r="H2307" i="44"/>
  <c r="H500" i="44"/>
  <c r="H493" i="44"/>
  <c r="H486" i="44"/>
  <c r="H479" i="44"/>
  <c r="H472" i="44"/>
  <c r="H1113" i="44"/>
  <c r="H1106" i="44"/>
  <c r="H1099" i="44"/>
  <c r="H1092" i="44"/>
  <c r="H1085" i="44"/>
  <c r="H1726" i="44"/>
  <c r="H1719" i="44"/>
  <c r="H1712" i="44"/>
  <c r="H1705" i="44"/>
  <c r="H1698" i="44"/>
  <c r="H2303" i="44"/>
  <c r="H2296" i="44"/>
  <c r="H2289" i="44"/>
  <c r="H2282" i="44"/>
  <c r="H2275" i="44"/>
  <c r="H468" i="44"/>
  <c r="H461" i="44"/>
  <c r="H454" i="44"/>
  <c r="H447" i="44"/>
  <c r="H440" i="44"/>
  <c r="H1081" i="44"/>
  <c r="H1074" i="44"/>
  <c r="H1067" i="44"/>
  <c r="H1060" i="44"/>
  <c r="H1053" i="44"/>
  <c r="H1694" i="44"/>
  <c r="H1687" i="44"/>
  <c r="H1680" i="44"/>
  <c r="H1673" i="44"/>
  <c r="H1666" i="44"/>
  <c r="H1659" i="44"/>
  <c r="H2264" i="44"/>
  <c r="H2257" i="44"/>
  <c r="H2250" i="44"/>
  <c r="H2243" i="44"/>
  <c r="H2236" i="44"/>
  <c r="H429" i="44"/>
  <c r="H422" i="44"/>
  <c r="H415" i="44"/>
  <c r="H408" i="44"/>
  <c r="H401" i="44"/>
  <c r="H1042" i="44"/>
  <c r="H1035" i="44"/>
  <c r="H1028" i="44"/>
  <c r="H1021" i="44"/>
  <c r="H1014" i="44"/>
  <c r="H1655" i="44"/>
  <c r="H1648" i="44"/>
  <c r="H1641" i="44"/>
  <c r="H1634" i="44"/>
  <c r="H1627" i="44"/>
  <c r="H2232" i="44"/>
  <c r="H2225" i="44"/>
  <c r="H2218" i="44"/>
  <c r="H2211" i="44"/>
  <c r="H2204" i="44"/>
  <c r="H397" i="44"/>
  <c r="H390" i="44"/>
  <c r="H383" i="44"/>
  <c r="H376" i="44"/>
  <c r="H369" i="44"/>
  <c r="H1010" i="44"/>
  <c r="H1003" i="44"/>
  <c r="H996" i="44"/>
  <c r="H989" i="44"/>
  <c r="H982" i="44"/>
  <c r="H975" i="44"/>
  <c r="H1616" i="44"/>
  <c r="H1609" i="44"/>
  <c r="H1602" i="44"/>
  <c r="H1595" i="44"/>
  <c r="H1588" i="44"/>
  <c r="H2193" i="44"/>
  <c r="H2186" i="44"/>
  <c r="H2179" i="44"/>
  <c r="H2172" i="44"/>
  <c r="H2165" i="44"/>
  <c r="H358" i="44"/>
  <c r="H351" i="44"/>
  <c r="H344" i="44"/>
  <c r="H337" i="44"/>
  <c r="H330" i="44"/>
  <c r="H971" i="44"/>
  <c r="H964" i="44"/>
  <c r="H957" i="44"/>
  <c r="H950" i="44"/>
  <c r="H943" i="44"/>
  <c r="H1584" i="44"/>
  <c r="H1577" i="44"/>
  <c r="H1570" i="44"/>
  <c r="H1563" i="44"/>
  <c r="H1556" i="44"/>
  <c r="H2161" i="44"/>
  <c r="H2154" i="44"/>
  <c r="H2147" i="44"/>
  <c r="H2140" i="44"/>
  <c r="H2133" i="44"/>
  <c r="H326" i="44"/>
  <c r="H319" i="44"/>
  <c r="H312" i="44"/>
  <c r="H305" i="44"/>
  <c r="H298" i="44"/>
  <c r="H291" i="44"/>
  <c r="H932" i="44"/>
  <c r="H925" i="44"/>
  <c r="H918" i="44"/>
  <c r="H911" i="44"/>
  <c r="H904" i="44"/>
  <c r="H1545" i="44"/>
  <c r="H1538" i="44"/>
  <c r="H1531" i="44"/>
  <c r="H1524" i="44"/>
  <c r="H1517" i="44"/>
  <c r="H2122" i="44"/>
  <c r="H2115" i="44"/>
  <c r="H2108" i="44"/>
  <c r="H2101" i="44"/>
  <c r="H2094" i="44"/>
  <c r="H287" i="44"/>
  <c r="H280" i="44"/>
  <c r="H273" i="44"/>
  <c r="H266" i="44"/>
  <c r="H259" i="44"/>
  <c r="H900" i="44"/>
  <c r="H893" i="44"/>
  <c r="H886" i="44"/>
  <c r="H879" i="44"/>
  <c r="H872" i="44"/>
  <c r="H1513" i="44"/>
  <c r="H1506" i="44"/>
  <c r="H1499" i="44"/>
  <c r="H1492" i="44"/>
  <c r="H1485" i="44"/>
  <c r="H2090" i="44"/>
  <c r="H2083" i="44"/>
  <c r="H2076" i="44"/>
  <c r="H2069" i="44"/>
  <c r="H2062" i="44"/>
  <c r="H2055" i="44"/>
  <c r="H248" i="44"/>
  <c r="H241" i="44"/>
  <c r="H234" i="44"/>
  <c r="H227" i="44"/>
  <c r="H220" i="44"/>
  <c r="H861" i="44"/>
  <c r="H854" i="44"/>
  <c r="H847" i="44"/>
  <c r="H840" i="44"/>
  <c r="H833" i="44"/>
  <c r="H1474" i="44"/>
  <c r="H1467" i="44"/>
  <c r="H1460" i="44"/>
  <c r="H1453" i="44"/>
  <c r="H1446" i="44"/>
  <c r="H2051" i="44"/>
  <c r="H2044" i="44"/>
  <c r="H2037" i="44"/>
  <c r="H2030" i="44"/>
  <c r="H2023" i="44"/>
  <c r="H216" i="44"/>
  <c r="H209" i="44"/>
  <c r="H202" i="44"/>
  <c r="H195" i="44"/>
  <c r="H188" i="44"/>
  <c r="H829" i="44"/>
  <c r="H2446" i="44"/>
  <c r="H2439" i="44"/>
  <c r="H2432" i="44"/>
  <c r="H2425" i="44"/>
  <c r="H2418" i="44"/>
  <c r="H611" i="44"/>
  <c r="H604" i="44"/>
  <c r="H597" i="44"/>
  <c r="H590" i="44"/>
  <c r="H583" i="44"/>
  <c r="H1224" i="44"/>
  <c r="H1217" i="44"/>
  <c r="H1210" i="44"/>
  <c r="H1203" i="44"/>
  <c r="H1196" i="44"/>
  <c r="H1837" i="44"/>
  <c r="H1830" i="44"/>
  <c r="H1823" i="44"/>
  <c r="H1816" i="44"/>
  <c r="H1809" i="44"/>
  <c r="H2414" i="44"/>
  <c r="H2407" i="44"/>
  <c r="H2400" i="44"/>
  <c r="H2393" i="44"/>
  <c r="H2386" i="44"/>
  <c r="H2379" i="44"/>
  <c r="H572" i="44"/>
  <c r="H565" i="44"/>
  <c r="H558" i="44"/>
  <c r="H551" i="44"/>
  <c r="H544" i="44"/>
  <c r="H1185" i="44"/>
  <c r="H1178" i="44"/>
  <c r="H1171" i="44"/>
  <c r="H1164" i="44"/>
  <c r="H1157" i="44"/>
  <c r="H1798" i="44"/>
  <c r="H1791" i="44"/>
  <c r="H1784" i="44"/>
  <c r="H1777" i="44"/>
  <c r="H1770" i="44"/>
  <c r="H2375" i="44"/>
  <c r="H2368" i="44"/>
  <c r="H2361" i="44"/>
  <c r="H2354" i="44"/>
  <c r="H2347" i="44"/>
  <c r="H540" i="44"/>
  <c r="H533" i="44"/>
  <c r="H526" i="44"/>
  <c r="H519" i="44"/>
  <c r="H512" i="44"/>
  <c r="H1153" i="44"/>
  <c r="H1146" i="44"/>
  <c r="H1139" i="44"/>
  <c r="H1132" i="44"/>
  <c r="H1125" i="44"/>
  <c r="H1766" i="44"/>
  <c r="H1759" i="44"/>
  <c r="H1752" i="44"/>
  <c r="H1745" i="44"/>
  <c r="H1738" i="44"/>
  <c r="H1731" i="44"/>
  <c r="H2336" i="44"/>
  <c r="H2329" i="44"/>
  <c r="H2322" i="44"/>
  <c r="H2315" i="44"/>
  <c r="H2308" i="44"/>
  <c r="H501" i="44"/>
  <c r="H494" i="44"/>
  <c r="H487" i="44"/>
  <c r="H480" i="44"/>
  <c r="H473" i="44"/>
  <c r="H1114" i="44"/>
  <c r="H1107" i="44"/>
  <c r="H1100" i="44"/>
  <c r="H1093" i="44"/>
  <c r="H1086" i="44"/>
  <c r="H1727" i="44"/>
  <c r="H1720" i="44"/>
  <c r="H1713" i="44"/>
  <c r="H1706" i="44"/>
  <c r="H1699" i="44"/>
  <c r="H2304" i="44"/>
  <c r="H2297" i="44"/>
  <c r="H2290" i="44"/>
  <c r="H2283" i="44"/>
  <c r="H2276" i="44"/>
  <c r="H469" i="44"/>
  <c r="H462" i="44"/>
  <c r="H455" i="44"/>
  <c r="H448" i="44"/>
  <c r="H441" i="44"/>
  <c r="H1082" i="44"/>
  <c r="H1075" i="44"/>
  <c r="H1068" i="44"/>
  <c r="H1061" i="44"/>
  <c r="H1054" i="44"/>
  <c r="H1047" i="44"/>
  <c r="H1688" i="44"/>
  <c r="H1681" i="44"/>
  <c r="H1674" i="44"/>
  <c r="H1667" i="44"/>
  <c r="H1660" i="44"/>
  <c r="H2265" i="44"/>
  <c r="H2258" i="44"/>
  <c r="H2251" i="44"/>
  <c r="H2244" i="44"/>
  <c r="H2237" i="44"/>
  <c r="H430" i="44"/>
  <c r="H423" i="44"/>
  <c r="H416" i="44"/>
  <c r="H409" i="44"/>
  <c r="H402" i="44"/>
  <c r="H1043" i="44"/>
  <c r="H1036" i="44"/>
  <c r="H1029" i="44"/>
  <c r="H1022" i="44"/>
  <c r="H1015" i="44"/>
  <c r="H1656" i="44"/>
  <c r="H1649" i="44"/>
  <c r="H1642" i="44"/>
  <c r="H1635" i="44"/>
  <c r="H1628" i="44"/>
  <c r="H2233" i="44"/>
  <c r="H2226" i="44"/>
  <c r="H2219" i="44"/>
  <c r="H2212" i="44"/>
  <c r="H2205" i="44"/>
  <c r="H398" i="44"/>
  <c r="H391" i="44"/>
  <c r="H384" i="44"/>
  <c r="H377" i="44"/>
  <c r="H370" i="44"/>
  <c r="H363" i="44"/>
  <c r="H1004" i="44"/>
  <c r="H997" i="44"/>
  <c r="H990" i="44"/>
  <c r="H983" i="44"/>
  <c r="H976" i="44"/>
  <c r="H1617" i="44"/>
  <c r="H1610" i="44"/>
  <c r="H1603" i="44"/>
  <c r="H1596" i="44"/>
  <c r="H1589" i="44"/>
  <c r="H2194" i="44"/>
  <c r="H2187" i="44"/>
  <c r="H2180" i="44"/>
  <c r="H2173" i="44"/>
  <c r="H2166" i="44"/>
  <c r="H359" i="44"/>
  <c r="H352" i="44"/>
  <c r="H345" i="44"/>
  <c r="H338" i="44"/>
  <c r="H331" i="44"/>
  <c r="H972" i="44"/>
  <c r="H965" i="44"/>
  <c r="H958" i="44"/>
  <c r="H951" i="44"/>
  <c r="H944" i="44"/>
  <c r="H1585" i="44"/>
  <c r="H1578" i="44"/>
  <c r="H1571" i="44"/>
  <c r="H1564" i="44"/>
  <c r="H1557" i="44"/>
  <c r="H2162" i="44"/>
  <c r="H2155" i="44"/>
  <c r="H2148" i="44"/>
  <c r="H2141" i="44"/>
  <c r="H2134" i="44"/>
  <c r="H2127" i="44"/>
  <c r="H320" i="44"/>
  <c r="H313" i="44"/>
  <c r="H306" i="44"/>
  <c r="H299" i="44"/>
  <c r="H292" i="44"/>
  <c r="H933" i="44"/>
  <c r="H926" i="44"/>
  <c r="H919" i="44"/>
  <c r="H912" i="44"/>
  <c r="H905" i="44"/>
  <c r="H1546" i="44"/>
  <c r="H1539" i="44"/>
  <c r="H1532" i="44"/>
  <c r="H1525" i="44"/>
  <c r="H1518" i="44"/>
  <c r="H2123" i="44"/>
  <c r="H2116" i="44"/>
  <c r="H2109" i="44"/>
  <c r="H2102" i="44"/>
  <c r="H2095" i="44"/>
  <c r="H288" i="44"/>
  <c r="H281" i="44"/>
  <c r="H274" i="44"/>
  <c r="H267" i="44"/>
  <c r="H260" i="44"/>
  <c r="H901" i="44"/>
  <c r="H894" i="44"/>
  <c r="H887" i="44"/>
  <c r="H880" i="44"/>
  <c r="H873" i="44"/>
  <c r="H1514" i="44"/>
  <c r="H1507" i="44"/>
  <c r="H1500" i="44"/>
  <c r="H1493" i="44"/>
  <c r="H1486" i="44"/>
  <c r="H1479" i="44"/>
  <c r="H2084" i="44"/>
  <c r="H2077" i="44"/>
  <c r="H2070" i="44"/>
  <c r="H2063" i="44"/>
  <c r="H2056" i="44"/>
  <c r="H249" i="44"/>
  <c r="H242" i="44"/>
  <c r="H235" i="44"/>
  <c r="H228" i="44"/>
  <c r="H221" i="44"/>
  <c r="H862" i="44"/>
  <c r="H855" i="44"/>
  <c r="H848" i="44"/>
  <c r="H841" i="44"/>
  <c r="H834" i="44"/>
  <c r="H1475" i="44"/>
  <c r="H1468" i="44"/>
  <c r="H1461" i="44"/>
  <c r="H1454" i="44"/>
  <c r="H1447" i="44"/>
  <c r="H2052" i="44"/>
  <c r="H2045" i="44"/>
  <c r="H2038" i="44"/>
  <c r="H2031" i="44"/>
  <c r="H2024" i="44"/>
  <c r="H217" i="44"/>
  <c r="H210" i="44"/>
  <c r="H203" i="44"/>
  <c r="H196" i="44"/>
  <c r="H189" i="44"/>
  <c r="H830" i="44"/>
  <c r="H2447" i="44"/>
  <c r="H2440" i="44"/>
  <c r="H2433" i="44"/>
  <c r="H2426" i="44"/>
  <c r="H2419" i="44"/>
  <c r="H612" i="44"/>
  <c r="H605" i="44"/>
  <c r="H598" i="44"/>
  <c r="H591" i="44"/>
  <c r="H584" i="44"/>
  <c r="H1225" i="44"/>
  <c r="H1218" i="44"/>
  <c r="H1211" i="44"/>
  <c r="H1204" i="44"/>
  <c r="H1197" i="44"/>
  <c r="H1838" i="44"/>
  <c r="H1831" i="44"/>
  <c r="H1824" i="44"/>
  <c r="H1817" i="44"/>
  <c r="H1810" i="44"/>
  <c r="H1803" i="44"/>
  <c r="H2408" i="44"/>
  <c r="H2401" i="44"/>
  <c r="H2394" i="44"/>
  <c r="H2387" i="44"/>
  <c r="H2380" i="44"/>
  <c r="H573" i="44"/>
  <c r="H566" i="44"/>
  <c r="H559" i="44"/>
  <c r="H552" i="44"/>
  <c r="H545" i="44"/>
  <c r="H1186" i="44"/>
  <c r="H1179" i="44"/>
  <c r="H1172" i="44"/>
  <c r="H1165" i="44"/>
  <c r="H1158" i="44"/>
  <c r="H1799" i="44"/>
  <c r="H1792" i="44"/>
  <c r="H1785" i="44"/>
  <c r="H1778" i="44"/>
  <c r="H1771" i="44"/>
  <c r="H2376" i="44"/>
  <c r="H2369" i="44"/>
  <c r="H2362" i="44"/>
  <c r="H2355" i="44"/>
  <c r="H2348" i="44"/>
  <c r="H541" i="44"/>
  <c r="H534" i="44"/>
  <c r="H527" i="44"/>
  <c r="H520" i="44"/>
  <c r="H513" i="44"/>
  <c r="H1154" i="44"/>
  <c r="H1147" i="44"/>
  <c r="H1140" i="44"/>
  <c r="H1133" i="44"/>
  <c r="H1126" i="44"/>
  <c r="H1119" i="44"/>
  <c r="H1760" i="44"/>
  <c r="H1753" i="44"/>
  <c r="H1746" i="44"/>
  <c r="H1739" i="44"/>
  <c r="H1732" i="44"/>
  <c r="H2337" i="44"/>
  <c r="H2330" i="44"/>
  <c r="H2323" i="44"/>
  <c r="H2316" i="44"/>
  <c r="H2309" i="44"/>
  <c r="H502" i="44"/>
  <c r="H495" i="44"/>
  <c r="H488" i="44"/>
  <c r="H481" i="44"/>
  <c r="H474" i="44"/>
  <c r="H1115" i="44"/>
  <c r="H1108" i="44"/>
  <c r="H1101" i="44"/>
  <c r="H1094" i="44"/>
  <c r="H1087" i="44"/>
  <c r="H1728" i="44"/>
  <c r="H1721" i="44"/>
  <c r="H1714" i="44"/>
  <c r="H1707" i="44"/>
  <c r="H1700" i="44"/>
  <c r="H2305" i="44"/>
  <c r="H2298" i="44"/>
  <c r="H2291" i="44"/>
  <c r="H2284" i="44"/>
  <c r="H2277" i="44"/>
  <c r="H470" i="44"/>
  <c r="H463" i="44"/>
  <c r="H456" i="44"/>
  <c r="H449" i="44"/>
  <c r="H442" i="44"/>
  <c r="H435" i="44"/>
  <c r="H1076" i="44"/>
  <c r="H1069" i="44"/>
  <c r="H1062" i="44"/>
  <c r="H1055" i="44"/>
  <c r="H1048" i="44"/>
  <c r="H1689" i="44"/>
  <c r="H1682" i="44"/>
  <c r="H1675" i="44"/>
  <c r="H1668" i="44"/>
  <c r="H1661" i="44"/>
  <c r="H2266" i="44"/>
  <c r="H2259" i="44"/>
  <c r="H2252" i="44"/>
  <c r="H2245" i="44"/>
  <c r="H2238" i="44"/>
  <c r="H431" i="44"/>
  <c r="H424" i="44"/>
  <c r="H417" i="44"/>
  <c r="H410" i="44"/>
  <c r="H403" i="44"/>
  <c r="H1044" i="44"/>
  <c r="H1037" i="44"/>
  <c r="H1030" i="44"/>
  <c r="H1023" i="44"/>
  <c r="H1016" i="44"/>
  <c r="H1657" i="44"/>
  <c r="H1650" i="44"/>
  <c r="H1643" i="44"/>
  <c r="H1636" i="44"/>
  <c r="H1629" i="44"/>
  <c r="H2234" i="44"/>
  <c r="H2227" i="44"/>
  <c r="H2220" i="44"/>
  <c r="H2213" i="44"/>
  <c r="H2206" i="44"/>
  <c r="H2199" i="44"/>
  <c r="H392" i="44"/>
  <c r="H385" i="44"/>
  <c r="H378" i="44"/>
  <c r="H371" i="44"/>
  <c r="H364" i="44"/>
  <c r="H1005" i="44"/>
  <c r="H998" i="44"/>
  <c r="H991" i="44"/>
  <c r="H984" i="44"/>
  <c r="H977" i="44"/>
  <c r="H1618" i="44"/>
  <c r="H1611" i="44"/>
  <c r="H1604" i="44"/>
  <c r="H1597" i="44"/>
  <c r="H1590" i="44"/>
  <c r="H2195" i="44"/>
  <c r="H2188" i="44"/>
  <c r="H2181" i="44"/>
  <c r="H2174" i="44"/>
  <c r="H2167" i="44"/>
  <c r="H360" i="44"/>
  <c r="H353" i="44"/>
  <c r="H346" i="44"/>
  <c r="H339" i="44"/>
  <c r="H332" i="44"/>
  <c r="H973" i="44"/>
  <c r="H966" i="44"/>
  <c r="H959" i="44"/>
  <c r="H952" i="44"/>
  <c r="H945" i="44"/>
  <c r="H1586" i="44"/>
  <c r="H1579" i="44"/>
  <c r="H1572" i="44"/>
  <c r="H1565" i="44"/>
  <c r="H1558" i="44"/>
  <c r="H1551" i="44"/>
  <c r="H2156" i="44"/>
  <c r="H2149" i="44"/>
  <c r="H2142" i="44"/>
  <c r="H2135" i="44"/>
  <c r="H2128" i="44"/>
  <c r="H321" i="44"/>
  <c r="H314" i="44"/>
  <c r="H307" i="44"/>
  <c r="H300" i="44"/>
  <c r="H293" i="44"/>
  <c r="H934" i="44"/>
  <c r="H927" i="44"/>
  <c r="H920" i="44"/>
  <c r="H913" i="44"/>
  <c r="H906" i="44"/>
  <c r="H1547" i="44"/>
  <c r="H1540" i="44"/>
  <c r="H1533" i="44"/>
  <c r="H1526" i="44"/>
  <c r="H1519" i="44"/>
  <c r="H2124" i="44"/>
  <c r="H2117" i="44"/>
  <c r="H2110" i="44"/>
  <c r="H2103" i="44"/>
  <c r="H2096" i="44"/>
  <c r="H289" i="44"/>
  <c r="H282" i="44"/>
  <c r="H275" i="44"/>
  <c r="H268" i="44"/>
  <c r="H261" i="44"/>
  <c r="H902" i="44"/>
  <c r="H895" i="44"/>
  <c r="H888" i="44"/>
  <c r="H881" i="44"/>
  <c r="H874" i="44"/>
  <c r="H867" i="44"/>
  <c r="H1508" i="44"/>
  <c r="H1501" i="44"/>
  <c r="H1494" i="44"/>
  <c r="H1487" i="44"/>
  <c r="H1480" i="44"/>
  <c r="H2085" i="44"/>
  <c r="H2078" i="44"/>
  <c r="H2071" i="44"/>
  <c r="H2064" i="44"/>
  <c r="H2057" i="44"/>
  <c r="H250" i="44"/>
  <c r="H243" i="44"/>
  <c r="H236" i="44"/>
  <c r="H229" i="44"/>
  <c r="H222" i="44"/>
  <c r="H863" i="44"/>
  <c r="H856" i="44"/>
  <c r="H849" i="44"/>
  <c r="H842" i="44"/>
  <c r="H835" i="44"/>
  <c r="H1476" i="44"/>
  <c r="H1469" i="44"/>
  <c r="H1462" i="44"/>
  <c r="H1455" i="44"/>
  <c r="H1448" i="44"/>
  <c r="H2053" i="44"/>
  <c r="H2046" i="44"/>
  <c r="H2039" i="44"/>
  <c r="H2032" i="44"/>
  <c r="H2025" i="44"/>
  <c r="H218" i="44"/>
  <c r="H211" i="44"/>
  <c r="H204" i="44"/>
  <c r="H2448" i="44"/>
  <c r="H2441" i="44"/>
  <c r="H2434" i="44"/>
  <c r="H2427" i="44"/>
  <c r="H2420" i="44"/>
  <c r="H613" i="44"/>
  <c r="H606" i="44"/>
  <c r="H599" i="44"/>
  <c r="H592" i="44"/>
  <c r="H585" i="44"/>
  <c r="H1226" i="44"/>
  <c r="H1219" i="44"/>
  <c r="H1212" i="44"/>
  <c r="H1205" i="44"/>
  <c r="H1198" i="44"/>
  <c r="H1191" i="44"/>
  <c r="H1832" i="44"/>
  <c r="H1825" i="44"/>
  <c r="H1818" i="44"/>
  <c r="H1811" i="44"/>
  <c r="H1804" i="44"/>
  <c r="H2409" i="44"/>
  <c r="H2402" i="44"/>
  <c r="H2395" i="44"/>
  <c r="H2388" i="44"/>
  <c r="H2381" i="44"/>
  <c r="H574" i="44"/>
  <c r="H567" i="44"/>
  <c r="H560" i="44"/>
  <c r="H553" i="44"/>
  <c r="H546" i="44"/>
  <c r="H1187" i="44"/>
  <c r="H1180" i="44"/>
  <c r="H1173" i="44"/>
  <c r="H1166" i="44"/>
  <c r="H1159" i="44"/>
  <c r="H1800" i="44"/>
  <c r="H1793" i="44"/>
  <c r="H1786" i="44"/>
  <c r="H1779" i="44"/>
  <c r="H1772" i="44"/>
  <c r="H2377" i="44"/>
  <c r="H2370" i="44"/>
  <c r="H2363" i="44"/>
  <c r="H2356" i="44"/>
  <c r="H2349" i="44"/>
  <c r="H542" i="44"/>
  <c r="H535" i="44"/>
  <c r="H528" i="44"/>
  <c r="H521" i="44"/>
  <c r="H514" i="44"/>
  <c r="H507" i="44"/>
  <c r="H1148" i="44"/>
  <c r="H1141" i="44"/>
  <c r="H1134" i="44"/>
  <c r="H1127" i="44"/>
  <c r="H1120" i="44"/>
  <c r="H1761" i="44"/>
  <c r="H1754" i="44"/>
  <c r="H1747" i="44"/>
  <c r="H1740" i="44"/>
  <c r="H1733" i="44"/>
  <c r="H2338" i="44"/>
  <c r="H2331" i="44"/>
  <c r="H2324" i="44"/>
  <c r="H2317" i="44"/>
  <c r="H2310" i="44"/>
  <c r="H503" i="44"/>
  <c r="H496" i="44"/>
  <c r="H489" i="44"/>
  <c r="H482" i="44"/>
  <c r="H475" i="44"/>
  <c r="H1116" i="44"/>
  <c r="H1109" i="44"/>
  <c r="H1102" i="44"/>
  <c r="H1095" i="44"/>
  <c r="H1088" i="44"/>
  <c r="H1729" i="44"/>
  <c r="H1722" i="44"/>
  <c r="H1715" i="44"/>
  <c r="H1708" i="44"/>
  <c r="H1701" i="44"/>
  <c r="H2306" i="44"/>
  <c r="H2299" i="44"/>
  <c r="H2292" i="44"/>
  <c r="H2285" i="44"/>
  <c r="H2278" i="44"/>
  <c r="H2271" i="44"/>
  <c r="H464" i="44"/>
  <c r="H457" i="44"/>
  <c r="H450" i="44"/>
  <c r="H443" i="44"/>
  <c r="H436" i="44"/>
  <c r="H1077" i="44"/>
  <c r="H1070" i="44"/>
  <c r="H1063" i="44"/>
  <c r="H1056" i="44"/>
  <c r="H1049" i="44"/>
  <c r="H1690" i="44"/>
  <c r="H1683" i="44"/>
  <c r="H1676" i="44"/>
  <c r="H1669" i="44"/>
  <c r="H1662" i="44"/>
  <c r="H2267" i="44"/>
  <c r="H2260" i="44"/>
  <c r="H2253" i="44"/>
  <c r="H2246" i="44"/>
  <c r="H2239" i="44"/>
  <c r="H432" i="44"/>
  <c r="H425" i="44"/>
  <c r="H418" i="44"/>
  <c r="H411" i="44"/>
  <c r="H404" i="44"/>
  <c r="H1045" i="44"/>
  <c r="H1038" i="44"/>
  <c r="H1031" i="44"/>
  <c r="H1024" i="44"/>
  <c r="H1017" i="44"/>
  <c r="H1658" i="44"/>
  <c r="H1651" i="44"/>
  <c r="H1644" i="44"/>
  <c r="H1637" i="44"/>
  <c r="H1630" i="44"/>
  <c r="H1623" i="44"/>
  <c r="H2228" i="44"/>
  <c r="H2221" i="44"/>
  <c r="H2214" i="44"/>
  <c r="H2207" i="44"/>
  <c r="H2200" i="44"/>
  <c r="H393" i="44"/>
  <c r="H386" i="44"/>
  <c r="H379" i="44"/>
  <c r="H372" i="44"/>
  <c r="H365" i="44"/>
  <c r="H1006" i="44"/>
  <c r="H999" i="44"/>
  <c r="H992" i="44"/>
  <c r="H985" i="44"/>
  <c r="H978" i="44"/>
  <c r="H1619" i="44"/>
  <c r="H1612" i="44"/>
  <c r="H1605" i="44"/>
  <c r="H1598" i="44"/>
  <c r="H1591" i="44"/>
  <c r="H2196" i="44"/>
  <c r="H2189" i="44"/>
  <c r="H2182" i="44"/>
  <c r="H2175" i="44"/>
  <c r="H2168" i="44"/>
  <c r="H361" i="44"/>
  <c r="H354" i="44"/>
  <c r="H347" i="44"/>
  <c r="H340" i="44"/>
  <c r="H333" i="44"/>
  <c r="H974" i="44"/>
  <c r="H967" i="44"/>
  <c r="H960" i="44"/>
  <c r="H953" i="44"/>
  <c r="H946" i="44"/>
  <c r="H939" i="44"/>
  <c r="H1580" i="44"/>
  <c r="H1573" i="44"/>
  <c r="H1566" i="44"/>
  <c r="H1559" i="44"/>
  <c r="H1552" i="44"/>
  <c r="H2157" i="44"/>
  <c r="H2150" i="44"/>
  <c r="H2143" i="44"/>
  <c r="H2136" i="44"/>
  <c r="H2129" i="44"/>
  <c r="H322" i="44"/>
  <c r="H315" i="44"/>
  <c r="H308" i="44"/>
  <c r="H301" i="44"/>
  <c r="H294" i="44"/>
  <c r="H935" i="44"/>
  <c r="H928" i="44"/>
  <c r="H921" i="44"/>
  <c r="H914" i="44"/>
  <c r="H907" i="44"/>
  <c r="H1548" i="44"/>
  <c r="H1541" i="44"/>
  <c r="H1534" i="44"/>
  <c r="H1527" i="44"/>
  <c r="H1520" i="44"/>
  <c r="H2125" i="44"/>
  <c r="H2118" i="44"/>
  <c r="H2111" i="44"/>
  <c r="H2104" i="44"/>
  <c r="H2097" i="44"/>
  <c r="H290" i="44"/>
  <c r="H283" i="44"/>
  <c r="H276" i="44"/>
  <c r="H269" i="44"/>
  <c r="H262" i="44"/>
  <c r="H255" i="44"/>
  <c r="H896" i="44"/>
  <c r="H889" i="44"/>
  <c r="H882" i="44"/>
  <c r="H875" i="44"/>
  <c r="H868" i="44"/>
  <c r="H1509" i="44"/>
  <c r="H1502" i="44"/>
  <c r="H1495" i="44"/>
  <c r="H1488" i="44"/>
  <c r="H1481" i="44"/>
  <c r="H2086" i="44"/>
  <c r="H2079" i="44"/>
  <c r="H2072" i="44"/>
  <c r="H2065" i="44"/>
  <c r="H2058" i="44"/>
  <c r="H251" i="44"/>
  <c r="H244" i="44"/>
  <c r="H237" i="44"/>
  <c r="H230" i="44"/>
  <c r="H223" i="44"/>
  <c r="H864" i="44"/>
  <c r="H857" i="44"/>
  <c r="H850" i="44"/>
  <c r="H843" i="44"/>
  <c r="H836" i="44"/>
  <c r="H1477" i="44"/>
  <c r="H1470" i="44"/>
  <c r="H1463" i="44"/>
  <c r="H1456" i="44"/>
  <c r="H1449" i="44"/>
  <c r="H2054" i="44"/>
  <c r="H2047" i="44"/>
  <c r="H2040" i="44"/>
  <c r="H2033" i="44"/>
  <c r="H2026" i="44"/>
  <c r="H2019" i="44"/>
  <c r="H212" i="44"/>
  <c r="H205" i="44"/>
  <c r="H2450" i="44"/>
  <c r="H2443" i="44"/>
  <c r="H2436" i="44"/>
  <c r="H2429" i="44"/>
  <c r="H2422" i="44"/>
  <c r="H2415" i="44"/>
  <c r="H608" i="44"/>
  <c r="H601" i="44"/>
  <c r="H594" i="44"/>
  <c r="H587" i="44"/>
  <c r="H580" i="44"/>
  <c r="H1221" i="44"/>
  <c r="H1214" i="44"/>
  <c r="H1207" i="44"/>
  <c r="H1200" i="44"/>
  <c r="H1193" i="44"/>
  <c r="H1834" i="44"/>
  <c r="H1827" i="44"/>
  <c r="H1820" i="44"/>
  <c r="H1813" i="44"/>
  <c r="H1806" i="44"/>
  <c r="H2411" i="44"/>
  <c r="H2404" i="44"/>
  <c r="H2397" i="44"/>
  <c r="H2390" i="44"/>
  <c r="H2383" i="44"/>
  <c r="H576" i="44"/>
  <c r="H569" i="44"/>
  <c r="H562" i="44"/>
  <c r="H555" i="44"/>
  <c r="H548" i="44"/>
  <c r="H1189" i="44"/>
  <c r="H1182" i="44"/>
  <c r="H1175" i="44"/>
  <c r="H1168" i="44"/>
  <c r="H1161" i="44"/>
  <c r="H1802" i="44"/>
  <c r="H1795" i="44"/>
  <c r="H1788" i="44"/>
  <c r="H1781" i="44"/>
  <c r="H1774" i="44"/>
  <c r="H1767" i="44"/>
  <c r="H2372" i="44"/>
  <c r="H2365" i="44"/>
  <c r="H2358" i="44"/>
  <c r="H2351" i="44"/>
  <c r="H2344" i="44"/>
  <c r="H537" i="44"/>
  <c r="H530" i="44"/>
  <c r="H523" i="44"/>
  <c r="H516" i="44"/>
  <c r="H509" i="44"/>
  <c r="H1150" i="44"/>
  <c r="H1143" i="44"/>
  <c r="H1136" i="44"/>
  <c r="H1129" i="44"/>
  <c r="H1122" i="44"/>
  <c r="H1763" i="44"/>
  <c r="H1756" i="44"/>
  <c r="H1749" i="44"/>
  <c r="H1742" i="44"/>
  <c r="H1735" i="44"/>
  <c r="H2340" i="44"/>
  <c r="H2333" i="44"/>
  <c r="H2326" i="44"/>
  <c r="H2319" i="44"/>
  <c r="H2312" i="44"/>
  <c r="H505" i="44"/>
  <c r="H498" i="44"/>
  <c r="H491" i="44"/>
  <c r="H484" i="44"/>
  <c r="H477" i="44"/>
  <c r="H1118" i="44"/>
  <c r="H1111" i="44"/>
  <c r="H1104" i="44"/>
  <c r="H1097" i="44"/>
  <c r="H1090" i="44"/>
  <c r="H1083" i="44"/>
  <c r="H1724" i="44"/>
  <c r="H1717" i="44"/>
  <c r="H1710" i="44"/>
  <c r="H1703" i="44"/>
  <c r="H1696" i="44"/>
  <c r="H2301" i="44"/>
  <c r="H2294" i="44"/>
  <c r="H2287" i="44"/>
  <c r="H2280" i="44"/>
  <c r="H2273" i="44"/>
  <c r="H466" i="44"/>
  <c r="H459" i="44"/>
  <c r="H452" i="44"/>
  <c r="H445" i="44"/>
  <c r="H438" i="44"/>
  <c r="H1079" i="44"/>
  <c r="H1072" i="44"/>
  <c r="H1065" i="44"/>
  <c r="H1058" i="44"/>
  <c r="H1051" i="44"/>
  <c r="H1692" i="44"/>
  <c r="H1685" i="44"/>
  <c r="H1678" i="44"/>
  <c r="H1671" i="44"/>
  <c r="H1664" i="44"/>
  <c r="H2269" i="44"/>
  <c r="H2262" i="44"/>
  <c r="H2255" i="44"/>
  <c r="H2248" i="44"/>
  <c r="H2241" i="44"/>
  <c r="H434" i="44"/>
  <c r="H427" i="44"/>
  <c r="H420" i="44"/>
  <c r="H413" i="44"/>
  <c r="H406" i="44"/>
  <c r="H399" i="44"/>
  <c r="H1040" i="44"/>
  <c r="H1033" i="44"/>
  <c r="H1026" i="44"/>
  <c r="H1019" i="44"/>
  <c r="H1012" i="44"/>
  <c r="H1653" i="44"/>
  <c r="H1646" i="44"/>
  <c r="H1639" i="44"/>
  <c r="H1632" i="44"/>
  <c r="H1625" i="44"/>
  <c r="H2230" i="44"/>
  <c r="H2223" i="44"/>
  <c r="H2216" i="44"/>
  <c r="H2209" i="44"/>
  <c r="H2202" i="44"/>
  <c r="H395" i="44"/>
  <c r="H388" i="44"/>
  <c r="H381" i="44"/>
  <c r="H374" i="44"/>
  <c r="H367" i="44"/>
  <c r="H1008" i="44"/>
  <c r="H1001" i="44"/>
  <c r="H994" i="44"/>
  <c r="H987" i="44"/>
  <c r="H980" i="44"/>
  <c r="H1621" i="44"/>
  <c r="H1614" i="44"/>
  <c r="H1607" i="44"/>
  <c r="H1600" i="44"/>
  <c r="H1593" i="44"/>
  <c r="H2198" i="44"/>
  <c r="H2191" i="44"/>
  <c r="H2184" i="44"/>
  <c r="H2177" i="44"/>
  <c r="H2170" i="44"/>
  <c r="H2163" i="44"/>
  <c r="H356" i="44"/>
  <c r="H349" i="44"/>
  <c r="H342" i="44"/>
  <c r="H335" i="44"/>
  <c r="H328" i="44"/>
  <c r="H969" i="44"/>
  <c r="H962" i="44"/>
  <c r="H955" i="44"/>
  <c r="H948" i="44"/>
  <c r="H941" i="44"/>
  <c r="H1582" i="44"/>
  <c r="H1575" i="44"/>
  <c r="H1568" i="44"/>
  <c r="H1561" i="44"/>
  <c r="H1554" i="44"/>
  <c r="H2159" i="44"/>
  <c r="H2152" i="44"/>
  <c r="H2145" i="44"/>
  <c r="H2138" i="44"/>
  <c r="H2131" i="44"/>
  <c r="H324" i="44"/>
  <c r="H317" i="44"/>
  <c r="H310" i="44"/>
  <c r="H303" i="44"/>
  <c r="H296" i="44"/>
  <c r="H937" i="44"/>
  <c r="H930" i="44"/>
  <c r="H923" i="44"/>
  <c r="H916" i="44"/>
  <c r="H909" i="44"/>
  <c r="H1550" i="44"/>
  <c r="H1543" i="44"/>
  <c r="H1536" i="44"/>
  <c r="H1529" i="44"/>
  <c r="H1522" i="44"/>
  <c r="H1515" i="44"/>
  <c r="H2120" i="44"/>
  <c r="H2113" i="44"/>
  <c r="H2106" i="44"/>
  <c r="H2099" i="44"/>
  <c r="H2092" i="44"/>
  <c r="H285" i="44"/>
  <c r="H278" i="44"/>
  <c r="H271" i="44"/>
  <c r="H264" i="44"/>
  <c r="H257" i="44"/>
  <c r="H898" i="44"/>
  <c r="H891" i="44"/>
  <c r="H884" i="44"/>
  <c r="H877" i="44"/>
  <c r="H870" i="44"/>
  <c r="H1511" i="44"/>
  <c r="H1504" i="44"/>
  <c r="H1497" i="44"/>
  <c r="H1490" i="44"/>
  <c r="H1483" i="44"/>
  <c r="H2088" i="44"/>
  <c r="H2081" i="44"/>
  <c r="H2074" i="44"/>
  <c r="H2067" i="44"/>
  <c r="H2060" i="44"/>
  <c r="H253" i="44"/>
  <c r="H246" i="44"/>
  <c r="H239" i="44"/>
  <c r="H232" i="44"/>
  <c r="H225" i="44"/>
  <c r="H866" i="44"/>
  <c r="R18" i="6" s="1"/>
  <c r="H859" i="44"/>
  <c r="H852" i="44"/>
  <c r="H845" i="44"/>
  <c r="H838" i="44"/>
  <c r="H831" i="44"/>
  <c r="H1472" i="44"/>
  <c r="H1465" i="44"/>
  <c r="H1458" i="44"/>
  <c r="H1451" i="44"/>
  <c r="H1444" i="44"/>
  <c r="H2049" i="44"/>
  <c r="H2042" i="44"/>
  <c r="H2035" i="44"/>
  <c r="H2028" i="44"/>
  <c r="H2021" i="44"/>
  <c r="H214" i="44"/>
  <c r="H207" i="44"/>
  <c r="H200" i="44"/>
  <c r="H193" i="44"/>
  <c r="H186" i="44"/>
  <c r="H827" i="44"/>
  <c r="H820" i="44"/>
  <c r="H813" i="44"/>
  <c r="H806" i="44"/>
  <c r="H799" i="44"/>
  <c r="H1440" i="44"/>
  <c r="H1433" i="44"/>
  <c r="H1426" i="44"/>
  <c r="H1419" i="44"/>
  <c r="H1412" i="44"/>
  <c r="H2017" i="44"/>
  <c r="H2010" i="44"/>
  <c r="H2003" i="44"/>
  <c r="H1996" i="44"/>
  <c r="H1989" i="44"/>
  <c r="H182" i="44"/>
  <c r="H175" i="44"/>
  <c r="H168" i="44"/>
  <c r="H161" i="44"/>
  <c r="H607" i="44"/>
  <c r="H1206" i="44"/>
  <c r="H1805" i="44"/>
  <c r="H568" i="44"/>
  <c r="H1167" i="44"/>
  <c r="H2378" i="44"/>
  <c r="H529" i="44"/>
  <c r="H1128" i="44"/>
  <c r="H2339" i="44"/>
  <c r="H490" i="44"/>
  <c r="H1089" i="44"/>
  <c r="H2300" i="44"/>
  <c r="H451" i="44"/>
  <c r="H1050" i="44"/>
  <c r="H2261" i="44"/>
  <c r="H412" i="44"/>
  <c r="H1011" i="44"/>
  <c r="H2222" i="44"/>
  <c r="H373" i="44"/>
  <c r="H1620" i="44"/>
  <c r="H2183" i="44"/>
  <c r="H334" i="44"/>
  <c r="H1581" i="44"/>
  <c r="H2144" i="44"/>
  <c r="H295" i="44"/>
  <c r="H1542" i="44"/>
  <c r="H2105" i="44"/>
  <c r="H256" i="44"/>
  <c r="H1503" i="44"/>
  <c r="H2066" i="44"/>
  <c r="H865" i="44"/>
  <c r="H1464" i="44"/>
  <c r="H2027" i="44"/>
  <c r="H192" i="44"/>
  <c r="H825" i="44"/>
  <c r="H816" i="44"/>
  <c r="H805" i="44"/>
  <c r="H796" i="44"/>
  <c r="H1435" i="44"/>
  <c r="H1424" i="44"/>
  <c r="H1415" i="44"/>
  <c r="H2016" i="44"/>
  <c r="H2007" i="44"/>
  <c r="H1999" i="44"/>
  <c r="H1991" i="44"/>
  <c r="H1983" i="44"/>
  <c r="H174" i="44"/>
  <c r="H166" i="44"/>
  <c r="H158" i="44"/>
  <c r="H151" i="44"/>
  <c r="H792" i="44"/>
  <c r="H785" i="44"/>
  <c r="H778" i="44"/>
  <c r="H771" i="44"/>
  <c r="H764" i="44"/>
  <c r="H1405" i="44"/>
  <c r="H1398" i="44"/>
  <c r="H1391" i="44"/>
  <c r="H1384" i="44"/>
  <c r="H1377" i="44"/>
  <c r="H1982" i="44"/>
  <c r="H1975" i="44"/>
  <c r="H1968" i="44"/>
  <c r="H1961" i="44"/>
  <c r="H1954" i="44"/>
  <c r="H1947" i="44"/>
  <c r="H140" i="44"/>
  <c r="H133" i="44"/>
  <c r="H126" i="44"/>
  <c r="H119" i="44"/>
  <c r="H112" i="44"/>
  <c r="H753" i="44"/>
  <c r="H746" i="44"/>
  <c r="H739" i="44"/>
  <c r="H732" i="44"/>
  <c r="H725" i="44"/>
  <c r="H1366" i="44"/>
  <c r="H1359" i="44"/>
  <c r="H1352" i="44"/>
  <c r="H1345" i="44"/>
  <c r="H1338" i="44"/>
  <c r="H1943" i="44"/>
  <c r="H1936" i="44"/>
  <c r="H1929" i="44"/>
  <c r="H1922" i="44"/>
  <c r="H1915" i="44"/>
  <c r="H108" i="44"/>
  <c r="H101" i="44"/>
  <c r="H94" i="44"/>
  <c r="H87" i="44"/>
  <c r="H80" i="44"/>
  <c r="H721" i="44"/>
  <c r="H714" i="44"/>
  <c r="H707" i="44"/>
  <c r="H700" i="44"/>
  <c r="H693" i="44"/>
  <c r="H1334" i="44"/>
  <c r="H1327" i="44"/>
  <c r="H1320" i="44"/>
  <c r="H1313" i="44"/>
  <c r="H1306" i="44"/>
  <c r="H1299" i="44"/>
  <c r="H1904" i="44"/>
  <c r="H1897" i="44"/>
  <c r="H1890" i="44"/>
  <c r="H1883" i="44"/>
  <c r="H1876" i="44"/>
  <c r="H69" i="44"/>
  <c r="H62" i="44"/>
  <c r="H55" i="44"/>
  <c r="H48" i="44"/>
  <c r="H41" i="44"/>
  <c r="H682" i="44"/>
  <c r="H675" i="44"/>
  <c r="H668" i="44"/>
  <c r="H661" i="44"/>
  <c r="H654" i="44"/>
  <c r="H1295" i="44"/>
  <c r="H1288" i="44"/>
  <c r="H1281" i="44"/>
  <c r="H1274" i="44"/>
  <c r="H1267" i="44"/>
  <c r="H1872" i="44"/>
  <c r="H1865" i="44"/>
  <c r="H1858" i="44"/>
  <c r="H1851" i="44"/>
  <c r="H1844" i="44"/>
  <c r="H37" i="44"/>
  <c r="H30" i="44"/>
  <c r="H23" i="44"/>
  <c r="H16" i="44"/>
  <c r="H9" i="44"/>
  <c r="H650" i="44"/>
  <c r="H643" i="44"/>
  <c r="H636" i="44"/>
  <c r="H629" i="44"/>
  <c r="H622" i="44"/>
  <c r="H615" i="44"/>
  <c r="H1256" i="44"/>
  <c r="H1249" i="44"/>
  <c r="H1242" i="44"/>
  <c r="H1235" i="44"/>
  <c r="H1228" i="44"/>
  <c r="H554" i="44"/>
  <c r="H614" i="44"/>
  <c r="H1213" i="44"/>
  <c r="H1812" i="44"/>
  <c r="H575" i="44"/>
  <c r="H1174" i="44"/>
  <c r="H1773" i="44"/>
  <c r="H536" i="44"/>
  <c r="H1135" i="44"/>
  <c r="H1734" i="44"/>
  <c r="H497" i="44"/>
  <c r="H1096" i="44"/>
  <c r="H1695" i="44"/>
  <c r="H458" i="44"/>
  <c r="H1057" i="44"/>
  <c r="H2268" i="44"/>
  <c r="H419" i="44"/>
  <c r="H1018" i="44"/>
  <c r="H2229" i="44"/>
  <c r="H380" i="44"/>
  <c r="H979" i="44"/>
  <c r="H2190" i="44"/>
  <c r="H341" i="44"/>
  <c r="H940" i="44"/>
  <c r="H2151" i="44"/>
  <c r="H302" i="44"/>
  <c r="H1549" i="44"/>
  <c r="H2112" i="44"/>
  <c r="H263" i="44"/>
  <c r="H1510" i="44"/>
  <c r="H2073" i="44"/>
  <c r="H224" i="44"/>
  <c r="H1471" i="44"/>
  <c r="H2034" i="44"/>
  <c r="H197" i="44"/>
  <c r="H826" i="44"/>
  <c r="H817" i="44"/>
  <c r="H808" i="44"/>
  <c r="H797" i="44"/>
  <c r="H1436" i="44"/>
  <c r="H1425" i="44"/>
  <c r="H1416" i="44"/>
  <c r="H1407" i="44"/>
  <c r="H2008" i="44"/>
  <c r="H2000" i="44"/>
  <c r="H1992" i="44"/>
  <c r="H1984" i="44"/>
  <c r="H176" i="44"/>
  <c r="H167" i="44"/>
  <c r="H159" i="44"/>
  <c r="H152" i="44"/>
  <c r="H793" i="44"/>
  <c r="H786" i="44"/>
  <c r="H779" i="44"/>
  <c r="H772" i="44"/>
  <c r="H765" i="44"/>
  <c r="H1406" i="44"/>
  <c r="H1399" i="44"/>
  <c r="H1392" i="44"/>
  <c r="H1385" i="44"/>
  <c r="H1378" i="44"/>
  <c r="H1371" i="44"/>
  <c r="H1976" i="44"/>
  <c r="H1969" i="44"/>
  <c r="H1962" i="44"/>
  <c r="H1955" i="44"/>
  <c r="H1948" i="44"/>
  <c r="H141" i="44"/>
  <c r="H134" i="44"/>
  <c r="H127" i="44"/>
  <c r="H120" i="44"/>
  <c r="H113" i="44"/>
  <c r="H754" i="44"/>
  <c r="H747" i="44"/>
  <c r="H740" i="44"/>
  <c r="H733" i="44"/>
  <c r="H726" i="44"/>
  <c r="H1367" i="44"/>
  <c r="H1360" i="44"/>
  <c r="H1353" i="44"/>
  <c r="H1346" i="44"/>
  <c r="H1339" i="44"/>
  <c r="H1944" i="44"/>
  <c r="H1937" i="44"/>
  <c r="H1930" i="44"/>
  <c r="H1923" i="44"/>
  <c r="H1916" i="44"/>
  <c r="H109" i="44"/>
  <c r="H102" i="44"/>
  <c r="H95" i="44"/>
  <c r="H88" i="44"/>
  <c r="H81" i="44"/>
  <c r="H722" i="44"/>
  <c r="H715" i="44"/>
  <c r="H708" i="44"/>
  <c r="H701" i="44"/>
  <c r="H694" i="44"/>
  <c r="H687" i="44"/>
  <c r="H1328" i="44"/>
  <c r="H1321" i="44"/>
  <c r="H1314" i="44"/>
  <c r="H1307" i="44"/>
  <c r="H1300" i="44"/>
  <c r="H1905" i="44"/>
  <c r="H1898" i="44"/>
  <c r="H1891" i="44"/>
  <c r="H1884" i="44"/>
  <c r="H1877" i="44"/>
  <c r="H70" i="44"/>
  <c r="H63" i="44"/>
  <c r="H56" i="44"/>
  <c r="H49" i="44"/>
  <c r="H42" i="44"/>
  <c r="H683" i="44"/>
  <c r="H676" i="44"/>
  <c r="H669" i="44"/>
  <c r="H662" i="44"/>
  <c r="H655" i="44"/>
  <c r="H1296" i="44"/>
  <c r="H1289" i="44"/>
  <c r="H1282" i="44"/>
  <c r="H1275" i="44"/>
  <c r="H1268" i="44"/>
  <c r="H1873" i="44"/>
  <c r="H1866" i="44"/>
  <c r="H1859" i="44"/>
  <c r="H1852" i="44"/>
  <c r="H1845" i="44"/>
  <c r="H38" i="44"/>
  <c r="H31" i="44"/>
  <c r="H24" i="44"/>
  <c r="H17" i="44"/>
  <c r="H10" i="44"/>
  <c r="H3" i="44"/>
  <c r="H644" i="44"/>
  <c r="H637" i="44"/>
  <c r="H630" i="44"/>
  <c r="H623" i="44"/>
  <c r="H616" i="44"/>
  <c r="H1257" i="44"/>
  <c r="H1250" i="44"/>
  <c r="H1243" i="44"/>
  <c r="H1236" i="44"/>
  <c r="H1229" i="44"/>
  <c r="H593" i="44"/>
  <c r="H823" i="44"/>
  <c r="H1411" i="44"/>
  <c r="H180" i="44"/>
  <c r="H149" i="44"/>
  <c r="H769" i="44"/>
  <c r="H1389" i="44"/>
  <c r="H1973" i="44"/>
  <c r="H1952" i="44"/>
  <c r="H124" i="44"/>
  <c r="H744" i="44"/>
  <c r="H1364" i="44"/>
  <c r="H1336" i="44"/>
  <c r="H1913" i="44"/>
  <c r="H92" i="44"/>
  <c r="H712" i="44"/>
  <c r="H691" i="44"/>
  <c r="H1311" i="44"/>
  <c r="H1895" i="44"/>
  <c r="H74" i="44"/>
  <c r="H39" i="44"/>
  <c r="H1286" i="44"/>
  <c r="H1870" i="44"/>
  <c r="H28" i="44"/>
  <c r="H648" i="44"/>
  <c r="H1261" i="44"/>
  <c r="H2421" i="44"/>
  <c r="H1220" i="44"/>
  <c r="H1819" i="44"/>
  <c r="H2382" i="44"/>
  <c r="H1181" i="44"/>
  <c r="H1780" i="44"/>
  <c r="H2343" i="44"/>
  <c r="H1142" i="44"/>
  <c r="H1741" i="44"/>
  <c r="H504" i="44"/>
  <c r="H1103" i="44"/>
  <c r="H1702" i="44"/>
  <c r="H465" i="44"/>
  <c r="H1064" i="44"/>
  <c r="H1663" i="44"/>
  <c r="H426" i="44"/>
  <c r="H1025" i="44"/>
  <c r="H1624" i="44"/>
  <c r="H387" i="44"/>
  <c r="H986" i="44"/>
  <c r="H2197" i="44"/>
  <c r="H348" i="44"/>
  <c r="H947" i="44"/>
  <c r="H2158" i="44"/>
  <c r="H309" i="44"/>
  <c r="H908" i="44"/>
  <c r="H2119" i="44"/>
  <c r="H270" i="44"/>
  <c r="H869" i="44"/>
  <c r="H2080" i="44"/>
  <c r="H231" i="44"/>
  <c r="H1478" i="44"/>
  <c r="H2041" i="44"/>
  <c r="H198" i="44"/>
  <c r="H183" i="44"/>
  <c r="H818" i="44"/>
  <c r="H809" i="44"/>
  <c r="H798" i="44"/>
  <c r="H1437" i="44"/>
  <c r="H1428" i="44"/>
  <c r="H1417" i="44"/>
  <c r="H1408" i="44"/>
  <c r="H2009" i="44"/>
  <c r="H2001" i="44"/>
  <c r="H1993" i="44"/>
  <c r="H1985" i="44"/>
  <c r="H177" i="44"/>
  <c r="H169" i="44"/>
  <c r="H160" i="44"/>
  <c r="H153" i="44"/>
  <c r="H794" i="44"/>
  <c r="H787" i="44"/>
  <c r="H780" i="44"/>
  <c r="H773" i="44"/>
  <c r="H766" i="44"/>
  <c r="H759" i="44"/>
  <c r="H1400" i="44"/>
  <c r="H1393" i="44"/>
  <c r="H1386" i="44"/>
  <c r="H1379" i="44"/>
  <c r="H1372" i="44"/>
  <c r="H1977" i="44"/>
  <c r="H1970" i="44"/>
  <c r="H1963" i="44"/>
  <c r="H1956" i="44"/>
  <c r="H1949" i="44"/>
  <c r="H142" i="44"/>
  <c r="H135" i="44"/>
  <c r="H128" i="44"/>
  <c r="H121" i="44"/>
  <c r="H114" i="44"/>
  <c r="H755" i="44"/>
  <c r="H748" i="44"/>
  <c r="H741" i="44"/>
  <c r="H734" i="44"/>
  <c r="H727" i="44"/>
  <c r="H1368" i="44"/>
  <c r="H1361" i="44"/>
  <c r="H1354" i="44"/>
  <c r="H1347" i="44"/>
  <c r="H1340" i="44"/>
  <c r="H1945" i="44"/>
  <c r="H1938" i="44"/>
  <c r="H1931" i="44"/>
  <c r="H1924" i="44"/>
  <c r="H1917" i="44"/>
  <c r="H110" i="44"/>
  <c r="H103" i="44"/>
  <c r="H96" i="44"/>
  <c r="H89" i="44"/>
  <c r="H82" i="44"/>
  <c r="H75" i="44"/>
  <c r="H716" i="44"/>
  <c r="H709" i="44"/>
  <c r="H702" i="44"/>
  <c r="H695" i="44"/>
  <c r="H688" i="44"/>
  <c r="H1329" i="44"/>
  <c r="H1322" i="44"/>
  <c r="H1315" i="44"/>
  <c r="H1308" i="44"/>
  <c r="H1301" i="44"/>
  <c r="H1906" i="44"/>
  <c r="H1899" i="44"/>
  <c r="H1892" i="44"/>
  <c r="H1885" i="44"/>
  <c r="H1878" i="44"/>
  <c r="H71" i="44"/>
  <c r="H64" i="44"/>
  <c r="H57" i="44"/>
  <c r="H50" i="44"/>
  <c r="H43" i="44"/>
  <c r="H684" i="44"/>
  <c r="H677" i="44"/>
  <c r="H670" i="44"/>
  <c r="H663" i="44"/>
  <c r="H656" i="44"/>
  <c r="H1297" i="44"/>
  <c r="H1290" i="44"/>
  <c r="H1283" i="44"/>
  <c r="H1276" i="44"/>
  <c r="H1269" i="44"/>
  <c r="H1874" i="44"/>
  <c r="H1867" i="44"/>
  <c r="H1860" i="44"/>
  <c r="H1853" i="44"/>
  <c r="H1846" i="44"/>
  <c r="H1839" i="44"/>
  <c r="H32" i="44"/>
  <c r="H25" i="44"/>
  <c r="H18" i="44"/>
  <c r="H11" i="44"/>
  <c r="H4" i="44"/>
  <c r="H645" i="44"/>
  <c r="H638" i="44"/>
  <c r="H631" i="44"/>
  <c r="H624" i="44"/>
  <c r="H617" i="44"/>
  <c r="H1258" i="44"/>
  <c r="H1251" i="44"/>
  <c r="H1244" i="44"/>
  <c r="H1237" i="44"/>
  <c r="H1230" i="44"/>
  <c r="H1192" i="44"/>
  <c r="H190" i="44"/>
  <c r="H1422" i="44"/>
  <c r="H172" i="44"/>
  <c r="H790" i="44"/>
  <c r="H776" i="44"/>
  <c r="H1382" i="44"/>
  <c r="H1966" i="44"/>
  <c r="H145" i="44"/>
  <c r="H117" i="44"/>
  <c r="H730" i="44"/>
  <c r="H1343" i="44"/>
  <c r="H1927" i="44"/>
  <c r="H85" i="44"/>
  <c r="H705" i="44"/>
  <c r="H1325" i="44"/>
  <c r="H1304" i="44"/>
  <c r="H1888" i="44"/>
  <c r="H53" i="44"/>
  <c r="H673" i="44"/>
  <c r="H659" i="44"/>
  <c r="H1279" i="44"/>
  <c r="H1863" i="44"/>
  <c r="H1842" i="44"/>
  <c r="H7" i="44"/>
  <c r="H620" i="44"/>
  <c r="H1233" i="44"/>
  <c r="H2428" i="44"/>
  <c r="H579" i="44"/>
  <c r="H1826" i="44"/>
  <c r="H2389" i="44"/>
  <c r="H1188" i="44"/>
  <c r="H1787" i="44"/>
  <c r="H2350" i="44"/>
  <c r="H1149" i="44"/>
  <c r="H1748" i="44"/>
  <c r="H2311" i="44"/>
  <c r="H1110" i="44"/>
  <c r="H1709" i="44"/>
  <c r="H2272" i="44"/>
  <c r="H1071" i="44"/>
  <c r="H1670" i="44"/>
  <c r="H433" i="44"/>
  <c r="H1032" i="44"/>
  <c r="H1631" i="44"/>
  <c r="H394" i="44"/>
  <c r="H993" i="44"/>
  <c r="H1592" i="44"/>
  <c r="H355" i="44"/>
  <c r="H954" i="44"/>
  <c r="H1553" i="44"/>
  <c r="H316" i="44"/>
  <c r="H915" i="44"/>
  <c r="H2126" i="44"/>
  <c r="H277" i="44"/>
  <c r="H876" i="44"/>
  <c r="H2087" i="44"/>
  <c r="H238" i="44"/>
  <c r="H837" i="44"/>
  <c r="H2048" i="44"/>
  <c r="H199" i="44"/>
  <c r="H184" i="44"/>
  <c r="H819" i="44"/>
  <c r="H810" i="44"/>
  <c r="H801" i="44"/>
  <c r="H1438" i="44"/>
  <c r="H1429" i="44"/>
  <c r="H1418" i="44"/>
  <c r="H1409" i="44"/>
  <c r="H2012" i="44"/>
  <c r="H2002" i="44"/>
  <c r="H1994" i="44"/>
  <c r="H1986" i="44"/>
  <c r="H178" i="44"/>
  <c r="H170" i="44"/>
  <c r="H162" i="44"/>
  <c r="H154" i="44"/>
  <c r="H147" i="44"/>
  <c r="H788" i="44"/>
  <c r="H781" i="44"/>
  <c r="H774" i="44"/>
  <c r="H767" i="44"/>
  <c r="H760" i="44"/>
  <c r="H1401" i="44"/>
  <c r="H1394" i="44"/>
  <c r="H1387" i="44"/>
  <c r="H1380" i="44"/>
  <c r="H1373" i="44"/>
  <c r="H1978" i="44"/>
  <c r="H1971" i="44"/>
  <c r="H1964" i="44"/>
  <c r="H1957" i="44"/>
  <c r="H1950" i="44"/>
  <c r="H143" i="44"/>
  <c r="H136" i="44"/>
  <c r="H129" i="44"/>
  <c r="H122" i="44"/>
  <c r="H115" i="44"/>
  <c r="H756" i="44"/>
  <c r="H749" i="44"/>
  <c r="H742" i="44"/>
  <c r="H735" i="44"/>
  <c r="H728" i="44"/>
  <c r="H1369" i="44"/>
  <c r="H1362" i="44"/>
  <c r="H1355" i="44"/>
  <c r="H1348" i="44"/>
  <c r="H1341" i="44"/>
  <c r="H1946" i="44"/>
  <c r="H1939" i="44"/>
  <c r="H1932" i="44"/>
  <c r="H1925" i="44"/>
  <c r="H1918" i="44"/>
  <c r="H1911" i="44"/>
  <c r="H104" i="44"/>
  <c r="H97" i="44"/>
  <c r="H90" i="44"/>
  <c r="H83" i="44"/>
  <c r="H76" i="44"/>
  <c r="H717" i="44"/>
  <c r="H710" i="44"/>
  <c r="H703" i="44"/>
  <c r="H696" i="44"/>
  <c r="H689" i="44"/>
  <c r="H1330" i="44"/>
  <c r="H1323" i="44"/>
  <c r="H1316" i="44"/>
  <c r="H1309" i="44"/>
  <c r="H1302" i="44"/>
  <c r="H1907" i="44"/>
  <c r="H1900" i="44"/>
  <c r="H1893" i="44"/>
  <c r="H1886" i="44"/>
  <c r="H1879" i="44"/>
  <c r="H72" i="44"/>
  <c r="H65" i="44"/>
  <c r="H58" i="44"/>
  <c r="H51" i="44"/>
  <c r="H44" i="44"/>
  <c r="H685" i="44"/>
  <c r="H678" i="44"/>
  <c r="H671" i="44"/>
  <c r="H664" i="44"/>
  <c r="H657" i="44"/>
  <c r="H1298" i="44"/>
  <c r="H1291" i="44"/>
  <c r="H1284" i="44"/>
  <c r="H1277" i="44"/>
  <c r="H1270" i="44"/>
  <c r="H1263" i="44"/>
  <c r="H1868" i="44"/>
  <c r="H1861" i="44"/>
  <c r="H1854" i="44"/>
  <c r="H1847" i="44"/>
  <c r="H1840" i="44"/>
  <c r="H33" i="44"/>
  <c r="H26" i="44"/>
  <c r="H19" i="44"/>
  <c r="H12" i="44"/>
  <c r="H5" i="44"/>
  <c r="H646" i="44"/>
  <c r="H639" i="44"/>
  <c r="H632" i="44"/>
  <c r="H625" i="44"/>
  <c r="H618" i="44"/>
  <c r="H1259" i="44"/>
  <c r="H1252" i="44"/>
  <c r="H1245" i="44"/>
  <c r="H1238" i="44"/>
  <c r="H1231" i="44"/>
  <c r="H1801" i="44"/>
  <c r="H2435" i="44"/>
  <c r="H586" i="44"/>
  <c r="H1833" i="44"/>
  <c r="H2396" i="44"/>
  <c r="H547" i="44"/>
  <c r="H1794" i="44"/>
  <c r="H2357" i="44"/>
  <c r="H508" i="44"/>
  <c r="H1755" i="44"/>
  <c r="H2318" i="44"/>
  <c r="H1117" i="44"/>
  <c r="H1716" i="44"/>
  <c r="H2279" i="44"/>
  <c r="H1078" i="44"/>
  <c r="H1677" i="44"/>
  <c r="H2240" i="44"/>
  <c r="H1039" i="44"/>
  <c r="H1638" i="44"/>
  <c r="H2201" i="44"/>
  <c r="H1000" i="44"/>
  <c r="H1599" i="44"/>
  <c r="H362" i="44"/>
  <c r="H961" i="44"/>
  <c r="H1560" i="44"/>
  <c r="H323" i="44"/>
  <c r="H922" i="44"/>
  <c r="H1521" i="44"/>
  <c r="H284" i="44"/>
  <c r="H883" i="44"/>
  <c r="H1482" i="44"/>
  <c r="H245" i="44"/>
  <c r="H844" i="44"/>
  <c r="H1443" i="44"/>
  <c r="H206" i="44"/>
  <c r="H185" i="44"/>
  <c r="H822" i="44"/>
  <c r="H811" i="44"/>
  <c r="H802" i="44"/>
  <c r="H1439" i="44"/>
  <c r="H1430" i="44"/>
  <c r="H1421" i="44"/>
  <c r="H1410" i="44"/>
  <c r="H2013" i="44"/>
  <c r="H2004" i="44"/>
  <c r="H1995" i="44"/>
  <c r="H1987" i="44"/>
  <c r="H179" i="44"/>
  <c r="H171" i="44"/>
  <c r="H163" i="44"/>
  <c r="H155" i="44"/>
  <c r="H148" i="44"/>
  <c r="H789" i="44"/>
  <c r="H782" i="44"/>
  <c r="H775" i="44"/>
  <c r="H768" i="44"/>
  <c r="H761" i="44"/>
  <c r="H1402" i="44"/>
  <c r="H1395" i="44"/>
  <c r="H1388" i="44"/>
  <c r="H1381" i="44"/>
  <c r="H1374" i="44"/>
  <c r="H1979" i="44"/>
  <c r="H1972" i="44"/>
  <c r="H1965" i="44"/>
  <c r="H1958" i="44"/>
  <c r="H1951" i="44"/>
  <c r="H144" i="44"/>
  <c r="H137" i="44"/>
  <c r="H130" i="44"/>
  <c r="H123" i="44"/>
  <c r="H116" i="44"/>
  <c r="H757" i="44"/>
  <c r="H750" i="44"/>
  <c r="H743" i="44"/>
  <c r="H736" i="44"/>
  <c r="H729" i="44"/>
  <c r="H1370" i="44"/>
  <c r="H1363" i="44"/>
  <c r="H1356" i="44"/>
  <c r="H1349" i="44"/>
  <c r="H1342" i="44"/>
  <c r="H1335" i="44"/>
  <c r="H1940" i="44"/>
  <c r="H1933" i="44"/>
  <c r="H1926" i="44"/>
  <c r="H1919" i="44"/>
  <c r="H1912" i="44"/>
  <c r="H105" i="44"/>
  <c r="H98" i="44"/>
  <c r="H91" i="44"/>
  <c r="H84" i="44"/>
  <c r="H77" i="44"/>
  <c r="H718" i="44"/>
  <c r="H711" i="44"/>
  <c r="H704" i="44"/>
  <c r="H697" i="44"/>
  <c r="H690" i="44"/>
  <c r="H1331" i="44"/>
  <c r="H1324" i="44"/>
  <c r="H1317" i="44"/>
  <c r="H1310" i="44"/>
  <c r="H1303" i="44"/>
  <c r="H1908" i="44"/>
  <c r="H1901" i="44"/>
  <c r="H1894" i="44"/>
  <c r="H1887" i="44"/>
  <c r="H1880" i="44"/>
  <c r="H73" i="44"/>
  <c r="H66" i="44"/>
  <c r="H59" i="44"/>
  <c r="H52" i="44"/>
  <c r="H45" i="44"/>
  <c r="H686" i="44"/>
  <c r="H679" i="44"/>
  <c r="H672" i="44"/>
  <c r="H665" i="44"/>
  <c r="H658" i="44"/>
  <c r="H651" i="44"/>
  <c r="H1292" i="44"/>
  <c r="H1285" i="44"/>
  <c r="H1278" i="44"/>
  <c r="H1271" i="44"/>
  <c r="H1264" i="44"/>
  <c r="H1869" i="44"/>
  <c r="H1862" i="44"/>
  <c r="H1855" i="44"/>
  <c r="H1848" i="44"/>
  <c r="H1841" i="44"/>
  <c r="H34" i="44"/>
  <c r="H27" i="44"/>
  <c r="H20" i="44"/>
  <c r="H13" i="44"/>
  <c r="H6" i="44"/>
  <c r="H647" i="44"/>
  <c r="H640" i="44"/>
  <c r="H633" i="44"/>
  <c r="H626" i="44"/>
  <c r="H619" i="44"/>
  <c r="H1260" i="44"/>
  <c r="H1253" i="44"/>
  <c r="H1246" i="44"/>
  <c r="H1239" i="44"/>
  <c r="H1232" i="44"/>
  <c r="H2442" i="44"/>
  <c r="H2364" i="44"/>
  <c r="H515" i="44"/>
  <c r="H1762" i="44"/>
  <c r="H2325" i="44"/>
  <c r="H476" i="44"/>
  <c r="H1723" i="44"/>
  <c r="H2286" i="44"/>
  <c r="H437" i="44"/>
  <c r="H1684" i="44"/>
  <c r="H2247" i="44"/>
  <c r="H1046" i="44"/>
  <c r="H1645" i="44"/>
  <c r="H2208" i="44"/>
  <c r="H1007" i="44"/>
  <c r="H1606" i="44"/>
  <c r="H2169" i="44"/>
  <c r="H968" i="44"/>
  <c r="H1567" i="44"/>
  <c r="H2130" i="44"/>
  <c r="H929" i="44"/>
  <c r="H1528" i="44"/>
  <c r="H2091" i="44"/>
  <c r="H890" i="44"/>
  <c r="H1489" i="44"/>
  <c r="H252" i="44"/>
  <c r="H851" i="44"/>
  <c r="H1450" i="44"/>
  <c r="H812" i="44"/>
  <c r="H803" i="44"/>
  <c r="H1442" i="44"/>
  <c r="H2014" i="44"/>
  <c r="H1988" i="44"/>
  <c r="H156" i="44"/>
  <c r="H762" i="44"/>
  <c r="H1980" i="44"/>
  <c r="H138" i="44"/>
  <c r="H751" i="44"/>
  <c r="H1357" i="44"/>
  <c r="H1934" i="44"/>
  <c r="H106" i="44"/>
  <c r="H78" i="44"/>
  <c r="H1332" i="44"/>
  <c r="H1902" i="44"/>
  <c r="H67" i="44"/>
  <c r="H680" i="44"/>
  <c r="H652" i="44"/>
  <c r="H1265" i="44"/>
  <c r="H35" i="44"/>
  <c r="H634" i="44"/>
  <c r="H1240" i="44"/>
  <c r="H2449" i="44"/>
  <c r="H600" i="44"/>
  <c r="H1199" i="44"/>
  <c r="H2410" i="44"/>
  <c r="H561" i="44"/>
  <c r="H1160" i="44"/>
  <c r="H2371" i="44"/>
  <c r="H522" i="44"/>
  <c r="H1121" i="44"/>
  <c r="H2332" i="44"/>
  <c r="H483" i="44"/>
  <c r="H1730" i="44"/>
  <c r="H2293" i="44"/>
  <c r="H444" i="44"/>
  <c r="H1691" i="44"/>
  <c r="H2254" i="44"/>
  <c r="H405" i="44"/>
  <c r="H1652" i="44"/>
  <c r="H2215" i="44"/>
  <c r="H366" i="44"/>
  <c r="H1613" i="44"/>
  <c r="H2176" i="44"/>
  <c r="H327" i="44"/>
  <c r="H1574" i="44"/>
  <c r="H2137" i="44"/>
  <c r="H936" i="44"/>
  <c r="H1535" i="44"/>
  <c r="H2098" i="44"/>
  <c r="H897" i="44"/>
  <c r="H1496" i="44"/>
  <c r="H2059" i="44"/>
  <c r="H858" i="44"/>
  <c r="H1457" i="44"/>
  <c r="H2020" i="44"/>
  <c r="H191" i="44"/>
  <c r="H824" i="44"/>
  <c r="H815" i="44"/>
  <c r="H804" i="44"/>
  <c r="H795" i="44"/>
  <c r="H1432" i="44"/>
  <c r="H1423" i="44"/>
  <c r="H1414" i="44"/>
  <c r="H2015" i="44"/>
  <c r="H2006" i="44"/>
  <c r="H1998" i="44"/>
  <c r="H1990" i="44"/>
  <c r="H181" i="44"/>
  <c r="H173" i="44"/>
  <c r="H165" i="44"/>
  <c r="H157" i="44"/>
  <c r="H150" i="44"/>
  <c r="H791" i="44"/>
  <c r="H784" i="44"/>
  <c r="H777" i="44"/>
  <c r="H770" i="44"/>
  <c r="H763" i="44"/>
  <c r="H1404" i="44"/>
  <c r="H1397" i="44"/>
  <c r="H1390" i="44"/>
  <c r="H1383" i="44"/>
  <c r="H1376" i="44"/>
  <c r="H1981" i="44"/>
  <c r="H1974" i="44"/>
  <c r="H1967" i="44"/>
  <c r="H1960" i="44"/>
  <c r="H1953" i="44"/>
  <c r="H146" i="44"/>
  <c r="H139" i="44"/>
  <c r="H132" i="44"/>
  <c r="H125" i="44"/>
  <c r="H118" i="44"/>
  <c r="H111" i="44"/>
  <c r="H752" i="44"/>
  <c r="H745" i="44"/>
  <c r="H738" i="44"/>
  <c r="H731" i="44"/>
  <c r="H724" i="44"/>
  <c r="H1365" i="44"/>
  <c r="H1358" i="44"/>
  <c r="H1351" i="44"/>
  <c r="H1344" i="44"/>
  <c r="H1337" i="44"/>
  <c r="H1942" i="44"/>
  <c r="H1935" i="44"/>
  <c r="H1928" i="44"/>
  <c r="H1921" i="44"/>
  <c r="H1914" i="44"/>
  <c r="H107" i="44"/>
  <c r="H100" i="44"/>
  <c r="H93" i="44"/>
  <c r="H86" i="44"/>
  <c r="H79" i="44"/>
  <c r="H720" i="44"/>
  <c r="H713" i="44"/>
  <c r="H706" i="44"/>
  <c r="H699" i="44"/>
  <c r="H692" i="44"/>
  <c r="H1333" i="44"/>
  <c r="H1326" i="44"/>
  <c r="H1319" i="44"/>
  <c r="H1312" i="44"/>
  <c r="H1305" i="44"/>
  <c r="H1910" i="44"/>
  <c r="H1903" i="44"/>
  <c r="H1896" i="44"/>
  <c r="H1889" i="44"/>
  <c r="H1882" i="44"/>
  <c r="H1875" i="44"/>
  <c r="H68" i="44"/>
  <c r="H61" i="44"/>
  <c r="H54" i="44"/>
  <c r="H47" i="44"/>
  <c r="H40" i="44"/>
  <c r="H681" i="44"/>
  <c r="H674" i="44"/>
  <c r="H667" i="44"/>
  <c r="H660" i="44"/>
  <c r="H653" i="44"/>
  <c r="H1294" i="44"/>
  <c r="H1287" i="44"/>
  <c r="H1280" i="44"/>
  <c r="H1273" i="44"/>
  <c r="H1266" i="44"/>
  <c r="H1871" i="44"/>
  <c r="H1864" i="44"/>
  <c r="H1857" i="44"/>
  <c r="H1850" i="44"/>
  <c r="H1843" i="44"/>
  <c r="H36" i="44"/>
  <c r="H29" i="44"/>
  <c r="H22" i="44"/>
  <c r="H15" i="44"/>
  <c r="H8" i="44"/>
  <c r="H649" i="44"/>
  <c r="H642" i="44"/>
  <c r="H635" i="44"/>
  <c r="H628" i="44"/>
  <c r="H621" i="44"/>
  <c r="H1262" i="44"/>
  <c r="H1255" i="44"/>
  <c r="H1248" i="44"/>
  <c r="H1241" i="44"/>
  <c r="H1234" i="44"/>
  <c r="H2403" i="44"/>
  <c r="H213" i="44"/>
  <c r="H1431" i="44"/>
  <c r="H2005" i="44"/>
  <c r="H1997" i="44"/>
  <c r="H164" i="44"/>
  <c r="H783" i="44"/>
  <c r="H1403" i="44"/>
  <c r="H1396" i="44"/>
  <c r="H1375" i="44"/>
  <c r="H1959" i="44"/>
  <c r="H131" i="44"/>
  <c r="H758" i="44"/>
  <c r="H737" i="44"/>
  <c r="H723" i="44"/>
  <c r="H1350" i="44"/>
  <c r="H1941" i="44"/>
  <c r="H1920" i="44"/>
  <c r="H99" i="44"/>
  <c r="H719" i="44"/>
  <c r="H698" i="44"/>
  <c r="H1318" i="44"/>
  <c r="H1909" i="44"/>
  <c r="H1881" i="44"/>
  <c r="H60" i="44"/>
  <c r="H46" i="44"/>
  <c r="H666" i="44"/>
  <c r="H1293" i="44"/>
  <c r="H1272" i="44"/>
  <c r="H1856" i="44"/>
  <c r="H1849" i="44"/>
  <c r="H21" i="44"/>
  <c r="H14" i="44"/>
  <c r="H641" i="44"/>
  <c r="H627" i="44"/>
  <c r="H1254" i="44"/>
  <c r="H1247" i="44"/>
  <c r="O1084" i="40"/>
  <c r="AK8" i="6"/>
  <c r="AK5" i="6"/>
  <c r="D5" i="6"/>
  <c r="AK14" i="6"/>
  <c r="I8" i="45"/>
  <c r="J7" i="45"/>
  <c r="G9" i="7" s="1"/>
  <c r="H1227" i="44"/>
  <c r="AK19" i="6" l="1"/>
  <c r="AK18" i="6"/>
  <c r="AK27" i="6"/>
  <c r="AK26" i="6"/>
  <c r="AK33" i="6"/>
  <c r="AK25" i="6"/>
  <c r="AK32" i="6"/>
  <c r="AK24" i="6"/>
  <c r="AK31" i="6"/>
  <c r="AK30" i="6"/>
  <c r="AK29" i="6"/>
  <c r="AK28" i="6"/>
  <c r="O1085" i="40"/>
  <c r="AK23" i="6"/>
  <c r="AK22" i="6"/>
  <c r="AK20" i="6"/>
  <c r="AK21" i="6"/>
  <c r="I9" i="45"/>
  <c r="J9" i="45" s="1"/>
  <c r="G11" i="7" s="1"/>
  <c r="J8" i="45"/>
  <c r="G10" i="7" s="1"/>
  <c r="AL24" i="6" l="1"/>
  <c r="AL33" i="6"/>
  <c r="AL32" i="6"/>
  <c r="AL31" i="6"/>
  <c r="AL30" i="6"/>
  <c r="AL27" i="6"/>
  <c r="AL26" i="6"/>
  <c r="AL25" i="6"/>
  <c r="AL29" i="6"/>
  <c r="AL28" i="6"/>
  <c r="O1086" i="40"/>
  <c r="AL22" i="6"/>
  <c r="AL23" i="6"/>
  <c r="AL20" i="6"/>
  <c r="AL19" i="6"/>
  <c r="AL21" i="6"/>
  <c r="AL18" i="6"/>
  <c r="AN5" i="45"/>
  <c r="AP5" i="45" s="1"/>
  <c r="P12" i="7" s="1"/>
  <c r="D12" i="7" s="1"/>
  <c r="S62" i="25"/>
  <c r="S61" i="25"/>
  <c r="S60" i="25"/>
  <c r="T60" i="25" s="1"/>
  <c r="S59" i="25"/>
  <c r="T59" i="25" s="1"/>
  <c r="S58" i="25"/>
  <c r="T58" i="25" s="1"/>
  <c r="S57" i="25"/>
  <c r="T57" i="25" s="1"/>
  <c r="S56" i="25"/>
  <c r="T56" i="25" s="1"/>
  <c r="S55" i="25"/>
  <c r="T55" i="25" s="1"/>
  <c r="S54" i="25"/>
  <c r="T54" i="25" s="1"/>
  <c r="S53" i="25"/>
  <c r="T53" i="25" s="1"/>
  <c r="S52" i="25"/>
  <c r="T52" i="25" s="1"/>
  <c r="S51" i="25"/>
  <c r="T51" i="25" s="1"/>
  <c r="S50" i="25"/>
  <c r="T50" i="25" s="1"/>
  <c r="S49" i="25"/>
  <c r="T49" i="25" s="1"/>
  <c r="S48" i="25"/>
  <c r="T48" i="25" s="1"/>
  <c r="S42" i="25"/>
  <c r="S41" i="25"/>
  <c r="S40" i="25"/>
  <c r="T40" i="25" s="1"/>
  <c r="S39" i="25"/>
  <c r="T39" i="25" s="1"/>
  <c r="S38" i="25"/>
  <c r="T38" i="25" s="1"/>
  <c r="S37" i="25"/>
  <c r="T37" i="25" s="1"/>
  <c r="S36" i="25"/>
  <c r="T36" i="25" s="1"/>
  <c r="S35" i="25"/>
  <c r="T35" i="25" s="1"/>
  <c r="S34" i="25"/>
  <c r="T34" i="25" s="1"/>
  <c r="S33" i="25"/>
  <c r="T33" i="25" s="1"/>
  <c r="S32" i="25"/>
  <c r="T32" i="25" s="1"/>
  <c r="S31" i="25"/>
  <c r="T31" i="25" s="1"/>
  <c r="S30" i="25"/>
  <c r="T30" i="25" s="1"/>
  <c r="S29" i="25"/>
  <c r="T29" i="25" s="1"/>
  <c r="S28" i="25"/>
  <c r="T28" i="25" s="1"/>
  <c r="S22" i="25"/>
  <c r="T22" i="25" s="1"/>
  <c r="S21" i="25"/>
  <c r="S20" i="25"/>
  <c r="T20" i="25" s="1"/>
  <c r="S19" i="25"/>
  <c r="T19" i="25" s="1"/>
  <c r="S18" i="25"/>
  <c r="T18" i="25" s="1"/>
  <c r="S17" i="25"/>
  <c r="T17" i="25" s="1"/>
  <c r="S16" i="25"/>
  <c r="T16" i="25" s="1"/>
  <c r="S15" i="25"/>
  <c r="T15" i="25" s="1"/>
  <c r="S14" i="25"/>
  <c r="T14" i="25" s="1"/>
  <c r="S13" i="25"/>
  <c r="T13" i="25" s="1"/>
  <c r="S12" i="25"/>
  <c r="T12" i="25" s="1"/>
  <c r="S11" i="25"/>
  <c r="T11" i="25" s="1"/>
  <c r="S10" i="25"/>
  <c r="T10" i="25" s="1"/>
  <c r="S9" i="25"/>
  <c r="T9" i="25" s="1"/>
  <c r="S8" i="25"/>
  <c r="T8" i="25" s="1"/>
  <c r="S54" i="18"/>
  <c r="L484" i="50" s="1"/>
  <c r="S53" i="18"/>
  <c r="L483" i="50" s="1"/>
  <c r="S52" i="18"/>
  <c r="L482" i="50" s="1"/>
  <c r="S51" i="18"/>
  <c r="L481" i="50" s="1"/>
  <c r="S50" i="18"/>
  <c r="L480" i="50" s="1"/>
  <c r="S49" i="18"/>
  <c r="L479" i="50" s="1"/>
  <c r="S48" i="18"/>
  <c r="L478" i="50" s="1"/>
  <c r="S47" i="18"/>
  <c r="L477" i="50" s="1"/>
  <c r="S46" i="18"/>
  <c r="L476" i="50" s="1"/>
  <c r="S45" i="18"/>
  <c r="L475" i="50" s="1"/>
  <c r="S44" i="18"/>
  <c r="L474" i="50" s="1"/>
  <c r="S43" i="18"/>
  <c r="L473" i="50" s="1"/>
  <c r="S42" i="18"/>
  <c r="L472" i="50" s="1"/>
  <c r="S41" i="18"/>
  <c r="L471" i="50" s="1"/>
  <c r="S40" i="18"/>
  <c r="L470" i="50" s="1"/>
  <c r="S39" i="18"/>
  <c r="L469" i="50" s="1"/>
  <c r="S38" i="18"/>
  <c r="L468" i="50" s="1"/>
  <c r="S37" i="18"/>
  <c r="L467" i="50" s="1"/>
  <c r="S36" i="18"/>
  <c r="L466" i="50" s="1"/>
  <c r="S35" i="18"/>
  <c r="L465" i="50" s="1"/>
  <c r="S34" i="18"/>
  <c r="L464" i="50" s="1"/>
  <c r="S33" i="18"/>
  <c r="L463" i="50" s="1"/>
  <c r="S32" i="18"/>
  <c r="L462" i="50" s="1"/>
  <c r="S31" i="18"/>
  <c r="L461" i="50" s="1"/>
  <c r="S30" i="18"/>
  <c r="L460" i="50" s="1"/>
  <c r="S29" i="18"/>
  <c r="L459" i="50" s="1"/>
  <c r="S28" i="18"/>
  <c r="L458" i="50" s="1"/>
  <c r="S27" i="18"/>
  <c r="L457" i="50" s="1"/>
  <c r="S26" i="18"/>
  <c r="L456" i="50" s="1"/>
  <c r="S25" i="18"/>
  <c r="L455" i="50" s="1"/>
  <c r="S24" i="18"/>
  <c r="L454" i="50" s="1"/>
  <c r="S23" i="18"/>
  <c r="L453" i="50" s="1"/>
  <c r="S22" i="18"/>
  <c r="L452" i="50" s="1"/>
  <c r="S21" i="18"/>
  <c r="L451" i="50" s="1"/>
  <c r="S20" i="18"/>
  <c r="L450" i="50" s="1"/>
  <c r="S19" i="18"/>
  <c r="L449" i="50" s="1"/>
  <c r="S18" i="18"/>
  <c r="L448" i="50" s="1"/>
  <c r="S17" i="18"/>
  <c r="L447" i="50" s="1"/>
  <c r="S16" i="18"/>
  <c r="L446" i="50" s="1"/>
  <c r="S15" i="18"/>
  <c r="L445" i="50" s="1"/>
  <c r="S14" i="18"/>
  <c r="L444" i="50" s="1"/>
  <c r="S13" i="18"/>
  <c r="L443" i="50" s="1"/>
  <c r="S12" i="18"/>
  <c r="L442" i="50" s="1"/>
  <c r="S11" i="18"/>
  <c r="L441" i="50" s="1"/>
  <c r="S10" i="18"/>
  <c r="L440" i="50" s="1"/>
  <c r="S9" i="18"/>
  <c r="L439" i="50" s="1"/>
  <c r="S8" i="18"/>
  <c r="L438" i="50" s="1"/>
  <c r="S7" i="18"/>
  <c r="L437" i="50" s="1"/>
  <c r="S6" i="18"/>
  <c r="L436" i="50" s="1"/>
  <c r="O1087" i="40" l="1"/>
  <c r="S12" i="7"/>
  <c r="S48" i="7" s="1"/>
  <c r="S49" i="7" s="1"/>
  <c r="AL34" i="6"/>
  <c r="N9" i="29" s="1"/>
  <c r="O9" i="29" s="1"/>
  <c r="C27" i="43"/>
  <c r="B27" i="43"/>
  <c r="A27" i="43"/>
  <c r="C26" i="43"/>
  <c r="B26" i="43"/>
  <c r="A26" i="43"/>
  <c r="C25" i="43"/>
  <c r="B25" i="43"/>
  <c r="A25" i="43"/>
  <c r="C24" i="43"/>
  <c r="B24" i="43"/>
  <c r="A24" i="43"/>
  <c r="C23" i="43"/>
  <c r="B23" i="43"/>
  <c r="A23" i="43"/>
  <c r="C22" i="43"/>
  <c r="B22" i="43"/>
  <c r="A22" i="43"/>
  <c r="C21" i="43"/>
  <c r="B21" i="43"/>
  <c r="A21" i="43"/>
  <c r="C20" i="43"/>
  <c r="B20" i="43"/>
  <c r="A20" i="43"/>
  <c r="C19" i="43"/>
  <c r="B19" i="43"/>
  <c r="A19" i="43"/>
  <c r="C18" i="43"/>
  <c r="B18" i="43"/>
  <c r="A18" i="43"/>
  <c r="C17" i="43"/>
  <c r="B17" i="43"/>
  <c r="A17" i="43"/>
  <c r="C16" i="43"/>
  <c r="B16" i="43"/>
  <c r="A16" i="43"/>
  <c r="C15" i="43"/>
  <c r="B15" i="43"/>
  <c r="A15" i="43"/>
  <c r="C14" i="43"/>
  <c r="B14" i="43"/>
  <c r="A14" i="43"/>
  <c r="C13" i="43"/>
  <c r="B13" i="43"/>
  <c r="A13" i="43"/>
  <c r="C12" i="43"/>
  <c r="B12" i="43"/>
  <c r="A12" i="43"/>
  <c r="C11" i="43"/>
  <c r="B11" i="43"/>
  <c r="A11" i="43"/>
  <c r="C10" i="43"/>
  <c r="B10" i="43"/>
  <c r="A10" i="43"/>
  <c r="C9" i="43"/>
  <c r="B9" i="43"/>
  <c r="A9" i="43"/>
  <c r="C8" i="43"/>
  <c r="B8" i="43"/>
  <c r="A8" i="43"/>
  <c r="C7" i="43"/>
  <c r="B7" i="43"/>
  <c r="A7" i="43"/>
  <c r="C6" i="43"/>
  <c r="B6" i="43"/>
  <c r="A6" i="43"/>
  <c r="C5" i="43"/>
  <c r="B5" i="43"/>
  <c r="A5" i="43"/>
  <c r="C4" i="43"/>
  <c r="B4" i="43"/>
  <c r="A4" i="43"/>
  <c r="C3" i="43"/>
  <c r="B3" i="43"/>
  <c r="A3" i="43"/>
  <c r="F3" i="30"/>
  <c r="O1088" i="40" l="1"/>
  <c r="N13" i="29"/>
  <c r="O13" i="29" s="1"/>
  <c r="AL35" i="6"/>
  <c r="O1089" i="40" l="1"/>
  <c r="A3" i="30"/>
  <c r="L3" i="30"/>
  <c r="K3" i="30"/>
  <c r="E3" i="30"/>
  <c r="J3" i="30"/>
  <c r="D3" i="30"/>
  <c r="B3" i="30"/>
  <c r="D102" i="38"/>
  <c r="C102" i="38"/>
  <c r="B102" i="38"/>
  <c r="A102" i="38"/>
  <c r="D101" i="38"/>
  <c r="C101" i="38"/>
  <c r="B101" i="38"/>
  <c r="A101" i="38"/>
  <c r="D100" i="38"/>
  <c r="C100" i="38"/>
  <c r="B100" i="38"/>
  <c r="A100" i="38"/>
  <c r="D99" i="38"/>
  <c r="C99" i="38"/>
  <c r="B99" i="38"/>
  <c r="A99" i="38"/>
  <c r="D98" i="38"/>
  <c r="C98" i="38"/>
  <c r="B98" i="38"/>
  <c r="A98" i="38"/>
  <c r="D97" i="38"/>
  <c r="C97" i="38"/>
  <c r="B97" i="38"/>
  <c r="A97" i="38"/>
  <c r="D96" i="38"/>
  <c r="C96" i="38"/>
  <c r="B96" i="38"/>
  <c r="A96" i="38"/>
  <c r="D95" i="38"/>
  <c r="C95" i="38"/>
  <c r="B95" i="38"/>
  <c r="A95" i="38"/>
  <c r="D94" i="38"/>
  <c r="C94" i="38"/>
  <c r="B94" i="38"/>
  <c r="A94" i="38"/>
  <c r="D93" i="38"/>
  <c r="C93" i="38"/>
  <c r="B93" i="38"/>
  <c r="A93" i="38"/>
  <c r="D92" i="38"/>
  <c r="C92" i="38"/>
  <c r="B92" i="38"/>
  <c r="A92" i="38"/>
  <c r="D91" i="38"/>
  <c r="C91" i="38"/>
  <c r="B91" i="38"/>
  <c r="A91" i="38"/>
  <c r="D90" i="38"/>
  <c r="C90" i="38"/>
  <c r="B90" i="38"/>
  <c r="A90" i="38"/>
  <c r="D89" i="38"/>
  <c r="C89" i="38"/>
  <c r="B89" i="38"/>
  <c r="A89" i="38"/>
  <c r="D88" i="38"/>
  <c r="C88" i="38"/>
  <c r="B88" i="38"/>
  <c r="A88" i="38"/>
  <c r="D87" i="38"/>
  <c r="C87" i="38"/>
  <c r="B87" i="38"/>
  <c r="A87" i="38"/>
  <c r="D86" i="38"/>
  <c r="C86" i="38"/>
  <c r="B86" i="38"/>
  <c r="A86" i="38"/>
  <c r="D85" i="38"/>
  <c r="C85" i="38"/>
  <c r="B85" i="38"/>
  <c r="A85" i="38"/>
  <c r="D84" i="38"/>
  <c r="C84" i="38"/>
  <c r="B84" i="38"/>
  <c r="A84" i="38"/>
  <c r="D83" i="38"/>
  <c r="C83" i="38"/>
  <c r="B83" i="38"/>
  <c r="A83" i="38"/>
  <c r="D82" i="38"/>
  <c r="C82" i="38"/>
  <c r="B82" i="38"/>
  <c r="A82" i="38"/>
  <c r="D81" i="38"/>
  <c r="C81" i="38"/>
  <c r="B81" i="38"/>
  <c r="A81" i="38"/>
  <c r="D80" i="38"/>
  <c r="C80" i="38"/>
  <c r="B80" i="38"/>
  <c r="A80" i="38"/>
  <c r="D79" i="38"/>
  <c r="C79" i="38"/>
  <c r="B79" i="38"/>
  <c r="A79" i="38"/>
  <c r="D78" i="38"/>
  <c r="C78" i="38"/>
  <c r="B78" i="38"/>
  <c r="A78" i="38"/>
  <c r="D77" i="38"/>
  <c r="C77" i="38"/>
  <c r="B77" i="38"/>
  <c r="A77" i="38"/>
  <c r="D76" i="38"/>
  <c r="C76" i="38"/>
  <c r="B76" i="38"/>
  <c r="A76" i="38"/>
  <c r="D75" i="38"/>
  <c r="C75" i="38"/>
  <c r="B75" i="38"/>
  <c r="A75" i="38"/>
  <c r="D74" i="38"/>
  <c r="C74" i="38"/>
  <c r="B74" i="38"/>
  <c r="A74" i="38"/>
  <c r="D73" i="38"/>
  <c r="C73" i="38"/>
  <c r="B73" i="38"/>
  <c r="A73" i="38"/>
  <c r="D72" i="38"/>
  <c r="C72" i="38"/>
  <c r="B72" i="38"/>
  <c r="A72" i="38"/>
  <c r="D71" i="38"/>
  <c r="C71" i="38"/>
  <c r="B71" i="38"/>
  <c r="A71" i="38"/>
  <c r="D70" i="38"/>
  <c r="C70" i="38"/>
  <c r="B70" i="38"/>
  <c r="A70" i="38"/>
  <c r="D69" i="38"/>
  <c r="C69" i="38"/>
  <c r="B69" i="38"/>
  <c r="A69" i="38"/>
  <c r="D68" i="38"/>
  <c r="C68" i="38"/>
  <c r="B68" i="38"/>
  <c r="A68" i="38"/>
  <c r="D67" i="38"/>
  <c r="C67" i="38"/>
  <c r="B67" i="38"/>
  <c r="A67" i="38"/>
  <c r="D66" i="38"/>
  <c r="C66" i="38"/>
  <c r="B66" i="38"/>
  <c r="A66" i="38"/>
  <c r="D65" i="38"/>
  <c r="C65" i="38"/>
  <c r="B65" i="38"/>
  <c r="A65" i="38"/>
  <c r="D64" i="38"/>
  <c r="C64" i="38"/>
  <c r="B64" i="38"/>
  <c r="A64" i="38"/>
  <c r="D63" i="38"/>
  <c r="C63" i="38"/>
  <c r="B63" i="38"/>
  <c r="A63" i="38"/>
  <c r="D62" i="38"/>
  <c r="C62" i="38"/>
  <c r="B62" i="38"/>
  <c r="A62" i="38"/>
  <c r="D61" i="38"/>
  <c r="C61" i="38"/>
  <c r="B61" i="38"/>
  <c r="A61" i="38"/>
  <c r="D60" i="38"/>
  <c r="C60" i="38"/>
  <c r="B60" i="38"/>
  <c r="A60" i="38"/>
  <c r="D59" i="38"/>
  <c r="C59" i="38"/>
  <c r="B59" i="38"/>
  <c r="A59" i="38"/>
  <c r="D58" i="38"/>
  <c r="C58" i="38"/>
  <c r="B58" i="38"/>
  <c r="A58" i="38"/>
  <c r="D57" i="38"/>
  <c r="C57" i="38"/>
  <c r="B57" i="38"/>
  <c r="A57" i="38"/>
  <c r="D56" i="38"/>
  <c r="C56" i="38"/>
  <c r="B56" i="38"/>
  <c r="A56" i="38"/>
  <c r="D55" i="38"/>
  <c r="C55" i="38"/>
  <c r="B55" i="38"/>
  <c r="A55" i="38"/>
  <c r="D54" i="38"/>
  <c r="C54" i="38"/>
  <c r="B54" i="38"/>
  <c r="A54" i="38"/>
  <c r="D53" i="38"/>
  <c r="C53" i="38"/>
  <c r="B53" i="38"/>
  <c r="A53" i="38"/>
  <c r="D52" i="38"/>
  <c r="C52" i="38"/>
  <c r="B52" i="38"/>
  <c r="A52" i="38"/>
  <c r="D51" i="38"/>
  <c r="C51" i="38"/>
  <c r="B51" i="38"/>
  <c r="A51" i="38"/>
  <c r="D50" i="38"/>
  <c r="C50" i="38"/>
  <c r="B50" i="38"/>
  <c r="A50" i="38"/>
  <c r="D49" i="38"/>
  <c r="C49" i="38"/>
  <c r="B49" i="38"/>
  <c r="A49" i="38"/>
  <c r="D48" i="38"/>
  <c r="C48" i="38"/>
  <c r="B48" i="38"/>
  <c r="A48" i="38"/>
  <c r="D47" i="38"/>
  <c r="C47" i="38"/>
  <c r="B47" i="38"/>
  <c r="A47" i="38"/>
  <c r="D46" i="38"/>
  <c r="C46" i="38"/>
  <c r="B46" i="38"/>
  <c r="A46" i="38"/>
  <c r="D45" i="38"/>
  <c r="C45" i="38"/>
  <c r="B45" i="38"/>
  <c r="A45" i="38"/>
  <c r="D44" i="38"/>
  <c r="C44" i="38"/>
  <c r="B44" i="38"/>
  <c r="A44" i="38"/>
  <c r="D43" i="38"/>
  <c r="C43" i="38"/>
  <c r="B43" i="38"/>
  <c r="A43" i="38"/>
  <c r="D42" i="38"/>
  <c r="C42" i="38"/>
  <c r="B42" i="38"/>
  <c r="A42" i="38"/>
  <c r="D41" i="38"/>
  <c r="C41" i="38"/>
  <c r="B41" i="38"/>
  <c r="A41" i="38"/>
  <c r="D40" i="38"/>
  <c r="C40" i="38"/>
  <c r="B40" i="38"/>
  <c r="A40" i="38"/>
  <c r="D39" i="38"/>
  <c r="C39" i="38"/>
  <c r="B39" i="38"/>
  <c r="A39" i="38"/>
  <c r="D38" i="38"/>
  <c r="C38" i="38"/>
  <c r="B38" i="38"/>
  <c r="A38" i="38"/>
  <c r="D37" i="38"/>
  <c r="C37" i="38"/>
  <c r="B37" i="38"/>
  <c r="A37" i="38"/>
  <c r="D36" i="38"/>
  <c r="C36" i="38"/>
  <c r="B36" i="38"/>
  <c r="A36" i="38"/>
  <c r="D35" i="38"/>
  <c r="C35" i="38"/>
  <c r="B35" i="38"/>
  <c r="A35" i="38"/>
  <c r="D34" i="38"/>
  <c r="C34" i="38"/>
  <c r="B34" i="38"/>
  <c r="A34" i="38"/>
  <c r="D33" i="38"/>
  <c r="C33" i="38"/>
  <c r="B33" i="38"/>
  <c r="A33" i="38"/>
  <c r="D32" i="38"/>
  <c r="C32" i="38"/>
  <c r="B32" i="38"/>
  <c r="A32" i="38"/>
  <c r="D31" i="38"/>
  <c r="C31" i="38"/>
  <c r="B31" i="38"/>
  <c r="A31" i="38"/>
  <c r="D30" i="38"/>
  <c r="C30" i="38"/>
  <c r="B30" i="38"/>
  <c r="A30" i="38"/>
  <c r="D29" i="38"/>
  <c r="C29" i="38"/>
  <c r="B29" i="38"/>
  <c r="A29" i="38"/>
  <c r="D28" i="38"/>
  <c r="C28" i="38"/>
  <c r="B28" i="38"/>
  <c r="A28" i="38"/>
  <c r="D27" i="38"/>
  <c r="C27" i="38"/>
  <c r="B27" i="38"/>
  <c r="A27" i="38"/>
  <c r="D26" i="38"/>
  <c r="C26" i="38"/>
  <c r="B26" i="38"/>
  <c r="A26" i="38"/>
  <c r="D25" i="38"/>
  <c r="C25" i="38"/>
  <c r="B25" i="38"/>
  <c r="A25" i="38"/>
  <c r="D24" i="38"/>
  <c r="C24" i="38"/>
  <c r="B24" i="38"/>
  <c r="A24" i="38"/>
  <c r="D23" i="38"/>
  <c r="C23" i="38"/>
  <c r="B23" i="38"/>
  <c r="A23" i="38"/>
  <c r="D22" i="38"/>
  <c r="C22" i="38"/>
  <c r="B22" i="38"/>
  <c r="A22" i="38"/>
  <c r="D21" i="38"/>
  <c r="C21" i="38"/>
  <c r="B21" i="38"/>
  <c r="A21" i="38"/>
  <c r="D20" i="38"/>
  <c r="C20" i="38"/>
  <c r="B20" i="38"/>
  <c r="A20" i="38"/>
  <c r="D19" i="38"/>
  <c r="C19" i="38"/>
  <c r="B19" i="38"/>
  <c r="A19" i="38"/>
  <c r="D18" i="38"/>
  <c r="C18" i="38"/>
  <c r="B18" i="38"/>
  <c r="A18" i="38"/>
  <c r="D17" i="38"/>
  <c r="C17" i="38"/>
  <c r="B17" i="38"/>
  <c r="A17" i="38"/>
  <c r="D16" i="38"/>
  <c r="C16" i="38"/>
  <c r="B16" i="38"/>
  <c r="A16" i="38"/>
  <c r="D15" i="38"/>
  <c r="C15" i="38"/>
  <c r="B15" i="38"/>
  <c r="A15" i="38"/>
  <c r="D14" i="38"/>
  <c r="C14" i="38"/>
  <c r="B14" i="38"/>
  <c r="A14" i="38"/>
  <c r="D13" i="38"/>
  <c r="C13" i="38"/>
  <c r="B13" i="38"/>
  <c r="A13" i="38"/>
  <c r="D12" i="38"/>
  <c r="C12" i="38"/>
  <c r="B12" i="38"/>
  <c r="A12" i="38"/>
  <c r="D11" i="38"/>
  <c r="C11" i="38"/>
  <c r="B11" i="38"/>
  <c r="A11" i="38"/>
  <c r="D10" i="38"/>
  <c r="C10" i="38"/>
  <c r="B10" i="38"/>
  <c r="A10" i="38"/>
  <c r="D9" i="38"/>
  <c r="C9" i="38"/>
  <c r="B9" i="38"/>
  <c r="A9" i="38"/>
  <c r="D8" i="38"/>
  <c r="C8" i="38"/>
  <c r="B8" i="38"/>
  <c r="A8" i="38"/>
  <c r="D7" i="38"/>
  <c r="C7" i="38"/>
  <c r="B7" i="38"/>
  <c r="A7" i="38"/>
  <c r="D6" i="38"/>
  <c r="C6" i="38"/>
  <c r="B6" i="38"/>
  <c r="A6" i="38"/>
  <c r="D5" i="38"/>
  <c r="C5" i="38"/>
  <c r="B5" i="38"/>
  <c r="A5" i="38"/>
  <c r="D4" i="38"/>
  <c r="C4" i="38"/>
  <c r="B4" i="38"/>
  <c r="A4" i="38"/>
  <c r="O1090" i="40" l="1"/>
  <c r="D3" i="38"/>
  <c r="C3" i="38"/>
  <c r="B3" i="38"/>
  <c r="A3" i="38"/>
  <c r="D32" i="37"/>
  <c r="C32" i="37"/>
  <c r="B32" i="37"/>
  <c r="A32" i="37"/>
  <c r="D31" i="37"/>
  <c r="C31" i="37"/>
  <c r="B31" i="37"/>
  <c r="A31" i="37"/>
  <c r="D30" i="37"/>
  <c r="C30" i="37"/>
  <c r="B30" i="37"/>
  <c r="A30" i="37"/>
  <c r="D29" i="37"/>
  <c r="C29" i="37"/>
  <c r="B29" i="37"/>
  <c r="A29" i="37"/>
  <c r="D28" i="37"/>
  <c r="C28" i="37"/>
  <c r="B28" i="37"/>
  <c r="A28" i="37"/>
  <c r="D27" i="37"/>
  <c r="C27" i="37"/>
  <c r="B27" i="37"/>
  <c r="A27" i="37"/>
  <c r="D26" i="37"/>
  <c r="C26" i="37"/>
  <c r="B26" i="37"/>
  <c r="A26" i="37"/>
  <c r="D25" i="37"/>
  <c r="C25" i="37"/>
  <c r="B25" i="37"/>
  <c r="A25" i="37"/>
  <c r="D24" i="37"/>
  <c r="C24" i="37"/>
  <c r="B24" i="37"/>
  <c r="A24" i="37"/>
  <c r="D23" i="37"/>
  <c r="C23" i="37"/>
  <c r="B23" i="37"/>
  <c r="A23" i="37"/>
  <c r="D22" i="37"/>
  <c r="C22" i="37"/>
  <c r="B22" i="37"/>
  <c r="A22" i="37"/>
  <c r="D21" i="37"/>
  <c r="C21" i="37"/>
  <c r="B21" i="37"/>
  <c r="A21" i="37"/>
  <c r="D20" i="37"/>
  <c r="C20" i="37"/>
  <c r="B20" i="37"/>
  <c r="A20" i="37"/>
  <c r="D19" i="37"/>
  <c r="C19" i="37"/>
  <c r="B19" i="37"/>
  <c r="A19" i="37"/>
  <c r="D18" i="37"/>
  <c r="C18" i="37"/>
  <c r="B18" i="37"/>
  <c r="A18" i="37"/>
  <c r="D17" i="37"/>
  <c r="C17" i="37"/>
  <c r="B17" i="37"/>
  <c r="A17" i="37"/>
  <c r="D16" i="37"/>
  <c r="C16" i="37"/>
  <c r="B16" i="37"/>
  <c r="A16" i="37"/>
  <c r="D15" i="37"/>
  <c r="C15" i="37"/>
  <c r="B15" i="37"/>
  <c r="A15" i="37"/>
  <c r="D14" i="37"/>
  <c r="C14" i="37"/>
  <c r="B14" i="37"/>
  <c r="A14" i="37"/>
  <c r="D13" i="37"/>
  <c r="C13" i="37"/>
  <c r="B13" i="37"/>
  <c r="A13" i="37"/>
  <c r="D12" i="37"/>
  <c r="C12" i="37"/>
  <c r="B12" i="37"/>
  <c r="A12" i="37"/>
  <c r="D11" i="37"/>
  <c r="C11" i="37"/>
  <c r="B11" i="37"/>
  <c r="A11" i="37"/>
  <c r="D10" i="37"/>
  <c r="C10" i="37"/>
  <c r="B10" i="37"/>
  <c r="A10" i="37"/>
  <c r="D9" i="37"/>
  <c r="C9" i="37"/>
  <c r="B9" i="37"/>
  <c r="A9" i="37"/>
  <c r="D8" i="37"/>
  <c r="C8" i="37"/>
  <c r="B8" i="37"/>
  <c r="A8" i="37"/>
  <c r="D7" i="37"/>
  <c r="C7" i="37"/>
  <c r="B7" i="37"/>
  <c r="A7" i="37"/>
  <c r="D6" i="37"/>
  <c r="C6" i="37"/>
  <c r="B6" i="37"/>
  <c r="A6" i="37"/>
  <c r="D5" i="37"/>
  <c r="C5" i="37"/>
  <c r="B5" i="37"/>
  <c r="A5" i="37"/>
  <c r="D4" i="37"/>
  <c r="C4" i="37"/>
  <c r="B4" i="37"/>
  <c r="A4" i="37"/>
  <c r="D3" i="37"/>
  <c r="C3" i="37"/>
  <c r="B3" i="37"/>
  <c r="A3" i="37"/>
  <c r="O1091" i="40" l="1"/>
  <c r="C12" i="35"/>
  <c r="B12" i="35"/>
  <c r="A12" i="35"/>
  <c r="C11" i="35"/>
  <c r="B11" i="35"/>
  <c r="A11" i="35"/>
  <c r="C10" i="35"/>
  <c r="B10" i="35"/>
  <c r="A10" i="35"/>
  <c r="C9" i="35"/>
  <c r="B9" i="35"/>
  <c r="A9" i="35"/>
  <c r="C8" i="35"/>
  <c r="B8" i="35"/>
  <c r="A8" i="35"/>
  <c r="C7" i="35"/>
  <c r="B7" i="35"/>
  <c r="A7" i="35"/>
  <c r="C6" i="35"/>
  <c r="B6" i="35"/>
  <c r="A6" i="35"/>
  <c r="C5" i="35"/>
  <c r="B5" i="35"/>
  <c r="A5" i="35"/>
  <c r="C4" i="35"/>
  <c r="B4" i="35"/>
  <c r="A4" i="35"/>
  <c r="C3" i="35"/>
  <c r="B3" i="35"/>
  <c r="A3" i="35"/>
  <c r="O1092" i="40" l="1"/>
  <c r="F18" i="32"/>
  <c r="F17" i="32"/>
  <c r="F16" i="32"/>
  <c r="F15" i="32"/>
  <c r="F14" i="32"/>
  <c r="F13" i="32"/>
  <c r="F12" i="32"/>
  <c r="F11" i="32"/>
  <c r="F10" i="32"/>
  <c r="F9" i="32"/>
  <c r="F8" i="32"/>
  <c r="F7" i="32"/>
  <c r="F6" i="32"/>
  <c r="F5" i="32"/>
  <c r="F4" i="32"/>
  <c r="F3" i="32"/>
  <c r="B15" i="34"/>
  <c r="B14" i="34"/>
  <c r="B13" i="34"/>
  <c r="B12" i="34"/>
  <c r="B11" i="34"/>
  <c r="B10" i="34"/>
  <c r="B9" i="34"/>
  <c r="B8" i="34"/>
  <c r="B7" i="34"/>
  <c r="B6" i="34"/>
  <c r="B5" i="34"/>
  <c r="B4" i="34"/>
  <c r="B3" i="34"/>
  <c r="A5" i="33"/>
  <c r="A4" i="33"/>
  <c r="A3" i="33"/>
  <c r="G18" i="32"/>
  <c r="E18" i="32"/>
  <c r="D18" i="32"/>
  <c r="C18" i="32"/>
  <c r="B18" i="32"/>
  <c r="A18" i="32"/>
  <c r="G17" i="32"/>
  <c r="E17" i="32"/>
  <c r="D17" i="32"/>
  <c r="C17" i="32"/>
  <c r="B17" i="32"/>
  <c r="A17" i="32"/>
  <c r="G16" i="32"/>
  <c r="E16" i="32"/>
  <c r="D16" i="32"/>
  <c r="C16" i="32"/>
  <c r="B16" i="32"/>
  <c r="A16" i="32"/>
  <c r="G15" i="32"/>
  <c r="E15" i="32"/>
  <c r="D15" i="32"/>
  <c r="C15" i="32"/>
  <c r="B15" i="32"/>
  <c r="A15" i="32"/>
  <c r="G14" i="32"/>
  <c r="E14" i="32"/>
  <c r="D14" i="32"/>
  <c r="C14" i="32"/>
  <c r="B14" i="32"/>
  <c r="A14" i="32"/>
  <c r="G13" i="32"/>
  <c r="E13" i="32"/>
  <c r="D13" i="32"/>
  <c r="C13" i="32"/>
  <c r="B13" i="32"/>
  <c r="A13" i="32"/>
  <c r="G12" i="32"/>
  <c r="E12" i="32"/>
  <c r="D12" i="32"/>
  <c r="C12" i="32"/>
  <c r="B12" i="32"/>
  <c r="A12" i="32"/>
  <c r="G11" i="32"/>
  <c r="E11" i="32"/>
  <c r="D11" i="32"/>
  <c r="C11" i="32"/>
  <c r="B11" i="32"/>
  <c r="A11" i="32"/>
  <c r="G10" i="32"/>
  <c r="E10" i="32"/>
  <c r="D10" i="32"/>
  <c r="C10" i="32"/>
  <c r="B10" i="32"/>
  <c r="A10" i="32"/>
  <c r="G9" i="32"/>
  <c r="E9" i="32"/>
  <c r="D9" i="32"/>
  <c r="C9" i="32"/>
  <c r="B9" i="32"/>
  <c r="A9" i="32"/>
  <c r="G8" i="32"/>
  <c r="E8" i="32"/>
  <c r="D8" i="32"/>
  <c r="C8" i="32"/>
  <c r="B8" i="32"/>
  <c r="A8" i="32"/>
  <c r="G7" i="32"/>
  <c r="E7" i="32"/>
  <c r="D7" i="32"/>
  <c r="C7" i="32"/>
  <c r="B7" i="32"/>
  <c r="A7" i="32"/>
  <c r="G6" i="32"/>
  <c r="E6" i="32"/>
  <c r="D6" i="32"/>
  <c r="C6" i="32"/>
  <c r="B6" i="32"/>
  <c r="A6" i="32"/>
  <c r="G5" i="32"/>
  <c r="E5" i="32"/>
  <c r="D5" i="32"/>
  <c r="C5" i="32"/>
  <c r="B5" i="32"/>
  <c r="A5" i="32"/>
  <c r="G4" i="32"/>
  <c r="E4" i="32"/>
  <c r="D4" i="32"/>
  <c r="C4" i="32"/>
  <c r="B4" i="32"/>
  <c r="A4" i="32"/>
  <c r="G3" i="32"/>
  <c r="E3" i="32"/>
  <c r="D3" i="32"/>
  <c r="C3" i="32"/>
  <c r="B3" i="32"/>
  <c r="A3" i="32"/>
  <c r="I3" i="30"/>
  <c r="H3" i="30"/>
  <c r="G3" i="30"/>
  <c r="B12" i="31"/>
  <c r="B11" i="31"/>
  <c r="B10" i="31"/>
  <c r="B9" i="31"/>
  <c r="B8" i="31"/>
  <c r="B7" i="31"/>
  <c r="B6" i="31"/>
  <c r="B5" i="31"/>
  <c r="B4" i="31"/>
  <c r="B3" i="31"/>
  <c r="A12" i="31"/>
  <c r="A11" i="31"/>
  <c r="A10" i="31"/>
  <c r="A9" i="31"/>
  <c r="A8" i="31"/>
  <c r="A7" i="31"/>
  <c r="A6" i="31"/>
  <c r="A5" i="31"/>
  <c r="A4" i="31"/>
  <c r="A3" i="31"/>
  <c r="O1093" i="40" l="1"/>
  <c r="W33" i="6"/>
  <c r="W32" i="6"/>
  <c r="W31" i="6"/>
  <c r="W30" i="6"/>
  <c r="W29" i="6"/>
  <c r="W28" i="6"/>
  <c r="W27" i="6"/>
  <c r="W26" i="6"/>
  <c r="W25" i="6"/>
  <c r="W24" i="6"/>
  <c r="W23" i="6"/>
  <c r="W22" i="6"/>
  <c r="W21" i="6"/>
  <c r="W20" i="6"/>
  <c r="W19" i="6"/>
  <c r="W18" i="6"/>
  <c r="U33" i="6"/>
  <c r="U32" i="6"/>
  <c r="U31" i="6"/>
  <c r="U30" i="6"/>
  <c r="U29" i="6"/>
  <c r="U28" i="6"/>
  <c r="U27" i="6"/>
  <c r="U26" i="6"/>
  <c r="U25" i="6"/>
  <c r="U24" i="6"/>
  <c r="U23" i="6"/>
  <c r="U22" i="6"/>
  <c r="U21" i="6"/>
  <c r="U20" i="6"/>
  <c r="U19" i="6"/>
  <c r="U18" i="6"/>
  <c r="V18" i="6" s="1"/>
  <c r="U14" i="6"/>
  <c r="V14" i="6" s="1"/>
  <c r="D14" i="6" s="1"/>
  <c r="U13" i="6"/>
  <c r="V13" i="6" s="1"/>
  <c r="D13" i="6" s="1"/>
  <c r="U12" i="6"/>
  <c r="V12" i="6" s="1"/>
  <c r="D12" i="6" s="1"/>
  <c r="U11" i="6"/>
  <c r="V11" i="6" s="1"/>
  <c r="D11" i="6" s="1"/>
  <c r="U10" i="6"/>
  <c r="V10" i="6" s="1"/>
  <c r="D10" i="6" s="1"/>
  <c r="U9" i="6"/>
  <c r="V9" i="6" s="1"/>
  <c r="D9" i="6" s="1"/>
  <c r="U8" i="6"/>
  <c r="V8" i="6" s="1"/>
  <c r="D8" i="6" s="1"/>
  <c r="U7" i="6"/>
  <c r="V7" i="6" s="1"/>
  <c r="D7" i="6" s="1"/>
  <c r="U6" i="6"/>
  <c r="V6" i="6" s="1"/>
  <c r="D6" i="6" s="1"/>
  <c r="I14" i="4"/>
  <c r="O1094" i="40" l="1"/>
  <c r="AM10" i="6"/>
  <c r="AM12" i="6"/>
  <c r="AM8" i="6"/>
  <c r="AM11" i="6"/>
  <c r="AM9" i="6"/>
  <c r="AM7" i="6"/>
  <c r="AM14" i="6"/>
  <c r="AM6" i="6"/>
  <c r="AM13" i="6"/>
  <c r="X18" i="6"/>
  <c r="X32" i="6"/>
  <c r="X24" i="6"/>
  <c r="X31" i="6"/>
  <c r="X23" i="6"/>
  <c r="X30" i="6"/>
  <c r="X22" i="6"/>
  <c r="X29" i="6"/>
  <c r="X20" i="6"/>
  <c r="X27" i="6"/>
  <c r="X19" i="6"/>
  <c r="X26" i="6"/>
  <c r="X33" i="6"/>
  <c r="X25" i="6"/>
  <c r="X21" i="6"/>
  <c r="X28" i="6"/>
  <c r="V22" i="6"/>
  <c r="V29" i="6"/>
  <c r="V21" i="6"/>
  <c r="V28" i="6"/>
  <c r="V20" i="6"/>
  <c r="V27" i="6"/>
  <c r="V19" i="6"/>
  <c r="V26" i="6"/>
  <c r="V33" i="6"/>
  <c r="V25" i="6"/>
  <c r="V32" i="6"/>
  <c r="V24" i="6"/>
  <c r="V31" i="6"/>
  <c r="V23" i="6"/>
  <c r="V30" i="6"/>
  <c r="O1095" i="40" l="1"/>
  <c r="AM18" i="6"/>
  <c r="AM26" i="6"/>
  <c r="AM23" i="6"/>
  <c r="AM28" i="6"/>
  <c r="AM29" i="6"/>
  <c r="AM20" i="6"/>
  <c r="AM33" i="6"/>
  <c r="AM30" i="6"/>
  <c r="AM27" i="6"/>
  <c r="AM24" i="6"/>
  <c r="AM19" i="6"/>
  <c r="AM31" i="6"/>
  <c r="AM21" i="6"/>
  <c r="AM32" i="6"/>
  <c r="AM25" i="6"/>
  <c r="AM22" i="6"/>
  <c r="G10" i="4"/>
  <c r="I22" i="4"/>
  <c r="I20" i="4"/>
  <c r="K34" i="8"/>
  <c r="K33" i="8"/>
  <c r="K32" i="8"/>
  <c r="K31" i="8"/>
  <c r="K30" i="8"/>
  <c r="K29" i="8"/>
  <c r="K28" i="8"/>
  <c r="K27" i="8"/>
  <c r="K26" i="8"/>
  <c r="K25" i="8"/>
  <c r="K24" i="8"/>
  <c r="K23" i="8"/>
  <c r="K22" i="8"/>
  <c r="K21" i="8"/>
  <c r="K20" i="8"/>
  <c r="K19" i="8"/>
  <c r="K18" i="8"/>
  <c r="K17" i="8"/>
  <c r="K16" i="8"/>
  <c r="K15" i="8"/>
  <c r="K14" i="8"/>
  <c r="K13" i="8"/>
  <c r="K12" i="8"/>
  <c r="K11" i="8"/>
  <c r="K10" i="8"/>
  <c r="K9" i="8"/>
  <c r="K8" i="8"/>
  <c r="K7" i="8"/>
  <c r="K6" i="8"/>
  <c r="K5" i="8"/>
  <c r="K10" i="23"/>
  <c r="O1096" i="40" l="1"/>
  <c r="O17" i="4"/>
  <c r="P17" i="4"/>
  <c r="AN25" i="6"/>
  <c r="AN30" i="6"/>
  <c r="AN32" i="6"/>
  <c r="AN24" i="6"/>
  <c r="AN23" i="6"/>
  <c r="AN22" i="6"/>
  <c r="AN28" i="6"/>
  <c r="AN26" i="6"/>
  <c r="AN31" i="6"/>
  <c r="AN29" i="6"/>
  <c r="AN27" i="6"/>
  <c r="AN21" i="6"/>
  <c r="AN20" i="6"/>
  <c r="AN33" i="6"/>
  <c r="AM34" i="6"/>
  <c r="C17" i="4"/>
  <c r="O15" i="4"/>
  <c r="P15" i="4"/>
  <c r="I10" i="4"/>
  <c r="I18" i="4"/>
  <c r="C13" i="4" s="1"/>
  <c r="H10" i="4"/>
  <c r="L10" i="4" s="1"/>
  <c r="J10" i="4"/>
  <c r="O1097" i="40" l="1"/>
  <c r="AM35" i="6"/>
  <c r="N10" i="29"/>
  <c r="O10" i="29" s="1"/>
  <c r="Q15" i="4"/>
  <c r="P13" i="4"/>
  <c r="P32" i="4" s="1"/>
  <c r="N6" i="29" s="1"/>
  <c r="O6" i="29" s="1"/>
  <c r="O13" i="4"/>
  <c r="AL104" i="11"/>
  <c r="AL103" i="11"/>
  <c r="AL102" i="11"/>
  <c r="AL101" i="11"/>
  <c r="AL100" i="11"/>
  <c r="AL99" i="11"/>
  <c r="AL98" i="11"/>
  <c r="AL97" i="11"/>
  <c r="AL96" i="11"/>
  <c r="AL95" i="11"/>
  <c r="AL94" i="11"/>
  <c r="AL93" i="11"/>
  <c r="AL92" i="11"/>
  <c r="AL91" i="11"/>
  <c r="AL90" i="11"/>
  <c r="AL89" i="11"/>
  <c r="AL88" i="11"/>
  <c r="AL87" i="11"/>
  <c r="AL86" i="11"/>
  <c r="AL85" i="11"/>
  <c r="AL84" i="11"/>
  <c r="AL83" i="11"/>
  <c r="AL82" i="11"/>
  <c r="AL81" i="11"/>
  <c r="AL80" i="11"/>
  <c r="AL79" i="11"/>
  <c r="AL78" i="11"/>
  <c r="AL77" i="11"/>
  <c r="AL76" i="11"/>
  <c r="AL75" i="11"/>
  <c r="AL74" i="11"/>
  <c r="AL73" i="11"/>
  <c r="AL72" i="11"/>
  <c r="AL71" i="11"/>
  <c r="AL70" i="11"/>
  <c r="AL69" i="11"/>
  <c r="AL68" i="11"/>
  <c r="AL67" i="11"/>
  <c r="AL66" i="11"/>
  <c r="AL65" i="11"/>
  <c r="AL64" i="11"/>
  <c r="AL63" i="11"/>
  <c r="AL62" i="11"/>
  <c r="AL61" i="11"/>
  <c r="AL60" i="11"/>
  <c r="AL59" i="11"/>
  <c r="AL58" i="11"/>
  <c r="AL57" i="11"/>
  <c r="AL56" i="11"/>
  <c r="AL55" i="11"/>
  <c r="AL54" i="11"/>
  <c r="AL53" i="11"/>
  <c r="AL52" i="11"/>
  <c r="AL51" i="11"/>
  <c r="AL50" i="11"/>
  <c r="AL49" i="11"/>
  <c r="AL48" i="11"/>
  <c r="AL47" i="11"/>
  <c r="AL46" i="11"/>
  <c r="AL45" i="11"/>
  <c r="AL44" i="11"/>
  <c r="AL43" i="11"/>
  <c r="AL42" i="11"/>
  <c r="AL41" i="11"/>
  <c r="AL40" i="11"/>
  <c r="AL39" i="11"/>
  <c r="AL38" i="11"/>
  <c r="AL37" i="11"/>
  <c r="AL36" i="11"/>
  <c r="AL35" i="11"/>
  <c r="AL34" i="11"/>
  <c r="AL33" i="11"/>
  <c r="AL32" i="11"/>
  <c r="AL31" i="11"/>
  <c r="AL30" i="11"/>
  <c r="AL29" i="11"/>
  <c r="AL28" i="11"/>
  <c r="AL27" i="11"/>
  <c r="AL26" i="11"/>
  <c r="AL25" i="11"/>
  <c r="AL24" i="11"/>
  <c r="AL23" i="11"/>
  <c r="AL22" i="11"/>
  <c r="AL21" i="11"/>
  <c r="AL20" i="11"/>
  <c r="AL19" i="11"/>
  <c r="AL18" i="11"/>
  <c r="AL17" i="11"/>
  <c r="AL16" i="11"/>
  <c r="AL15" i="11"/>
  <c r="AL14" i="11"/>
  <c r="AL13" i="11"/>
  <c r="AL12" i="11"/>
  <c r="AL11" i="11"/>
  <c r="AL10" i="11"/>
  <c r="AL8" i="11"/>
  <c r="AL7" i="11"/>
  <c r="AL6" i="11"/>
  <c r="O1098" i="40" l="1"/>
  <c r="O32" i="4"/>
  <c r="N33" i="4" s="1"/>
  <c r="P34" i="4"/>
  <c r="C15" i="4"/>
  <c r="L44" i="11"/>
  <c r="L45" i="11"/>
  <c r="L46" i="11"/>
  <c r="L47" i="11"/>
  <c r="L48" i="11"/>
  <c r="L49" i="11"/>
  <c r="L50" i="11"/>
  <c r="L51" i="11"/>
  <c r="L52" i="11"/>
  <c r="L53" i="11"/>
  <c r="O1099" i="40" l="1"/>
  <c r="N34" i="4"/>
  <c r="N5" i="29"/>
  <c r="O5" i="29" s="1"/>
  <c r="O1100" i="40" l="1"/>
  <c r="C7" i="4"/>
  <c r="O1101" i="40" l="1"/>
  <c r="Q7" i="4"/>
  <c r="Q32" i="4" s="1"/>
  <c r="N7" i="29" s="1"/>
  <c r="C5" i="4"/>
  <c r="C3" i="4" s="1"/>
  <c r="O1102" i="40" l="1"/>
  <c r="O7" i="29"/>
  <c r="Q34" i="4"/>
  <c r="O1103" i="40" l="1"/>
  <c r="O1104" i="40" l="1"/>
  <c r="O1105" i="40" l="1"/>
  <c r="O1106" i="40" l="1"/>
  <c r="O1107" i="40" l="1"/>
  <c r="O1108" i="40" l="1"/>
  <c r="O1109" i="40" l="1"/>
  <c r="O1110" i="40" l="1"/>
  <c r="O1111" i="40" l="1"/>
  <c r="O1112" i="40" l="1"/>
  <c r="O1113" i="40" l="1"/>
  <c r="O1114" i="40" l="1"/>
  <c r="O1115" i="40" l="1"/>
  <c r="O1116" i="40" l="1"/>
  <c r="O5" i="8"/>
  <c r="O6" i="8" s="1"/>
  <c r="O7" i="8" s="1"/>
  <c r="O8" i="8" s="1"/>
  <c r="O9" i="8" s="1"/>
  <c r="O10" i="8" s="1"/>
  <c r="O11" i="8" s="1"/>
  <c r="O12" i="8" s="1"/>
  <c r="O13" i="8" s="1"/>
  <c r="O14" i="8" s="1"/>
  <c r="O15" i="8" s="1"/>
  <c r="O16" i="8" s="1"/>
  <c r="O17" i="8" s="1"/>
  <c r="O18" i="8" s="1"/>
  <c r="O19" i="8" s="1"/>
  <c r="O20" i="8" s="1"/>
  <c r="O21" i="8" s="1"/>
  <c r="O22" i="8" s="1"/>
  <c r="O23" i="8" s="1"/>
  <c r="O24" i="8" s="1"/>
  <c r="O25" i="8" s="1"/>
  <c r="O26" i="8" s="1"/>
  <c r="O27" i="8" s="1"/>
  <c r="O28" i="8" s="1"/>
  <c r="O29" i="8" s="1"/>
  <c r="O30" i="8" s="1"/>
  <c r="O31" i="8" s="1"/>
  <c r="O32" i="8" s="1"/>
  <c r="O33" i="8" s="1"/>
  <c r="O34" i="8" s="1"/>
  <c r="O1117" i="40" l="1"/>
  <c r="G3" i="7"/>
  <c r="O1118" i="40" l="1"/>
  <c r="O1119" i="40" l="1"/>
  <c r="AY104" i="11"/>
  <c r="AX104" i="11"/>
  <c r="AV104" i="11"/>
  <c r="AW104" i="11" s="1"/>
  <c r="AY103" i="11"/>
  <c r="AX103" i="11"/>
  <c r="AV103" i="11"/>
  <c r="AW103" i="11" s="1"/>
  <c r="AY102" i="11"/>
  <c r="AX102" i="11"/>
  <c r="AV102" i="11"/>
  <c r="AW102" i="11" s="1"/>
  <c r="AY101" i="11"/>
  <c r="AX101" i="11"/>
  <c r="AV101" i="11"/>
  <c r="AW101" i="11" s="1"/>
  <c r="AY100" i="11"/>
  <c r="AX100" i="11"/>
  <c r="AV100" i="11"/>
  <c r="AW100" i="11" s="1"/>
  <c r="AY99" i="11"/>
  <c r="AX99" i="11"/>
  <c r="AV99" i="11"/>
  <c r="AW99" i="11" s="1"/>
  <c r="AY98" i="11"/>
  <c r="AX98" i="11"/>
  <c r="AV98" i="11"/>
  <c r="AW98" i="11" s="1"/>
  <c r="AY97" i="11"/>
  <c r="AX97" i="11"/>
  <c r="AV97" i="11"/>
  <c r="AW97" i="11" s="1"/>
  <c r="AY96" i="11"/>
  <c r="AX96" i="11"/>
  <c r="AV96" i="11"/>
  <c r="AW96" i="11" s="1"/>
  <c r="AY95" i="11"/>
  <c r="AX95" i="11"/>
  <c r="AV95" i="11"/>
  <c r="AW95" i="11" s="1"/>
  <c r="AY94" i="11"/>
  <c r="AX94" i="11"/>
  <c r="AV94" i="11"/>
  <c r="AW94" i="11" s="1"/>
  <c r="AY93" i="11"/>
  <c r="AX93" i="11"/>
  <c r="AV93" i="11"/>
  <c r="AW93" i="11" s="1"/>
  <c r="AY92" i="11"/>
  <c r="AX92" i="11"/>
  <c r="AV92" i="11"/>
  <c r="AW92" i="11" s="1"/>
  <c r="AY91" i="11"/>
  <c r="AX91" i="11"/>
  <c r="AV91" i="11"/>
  <c r="AW91" i="11" s="1"/>
  <c r="AY90" i="11"/>
  <c r="AX90" i="11"/>
  <c r="AV90" i="11"/>
  <c r="AW90" i="11" s="1"/>
  <c r="AY89" i="11"/>
  <c r="AX89" i="11"/>
  <c r="AV89" i="11"/>
  <c r="AW89" i="11" s="1"/>
  <c r="AY88" i="11"/>
  <c r="AX88" i="11"/>
  <c r="AV88" i="11"/>
  <c r="AW88" i="11" s="1"/>
  <c r="AY87" i="11"/>
  <c r="AX87" i="11"/>
  <c r="AV87" i="11"/>
  <c r="AW87" i="11" s="1"/>
  <c r="AY86" i="11"/>
  <c r="AX86" i="11"/>
  <c r="AV86" i="11"/>
  <c r="AW86" i="11" s="1"/>
  <c r="AY85" i="11"/>
  <c r="AX85" i="11"/>
  <c r="AV85" i="11"/>
  <c r="AW85" i="11" s="1"/>
  <c r="AY84" i="11"/>
  <c r="AX84" i="11"/>
  <c r="AV84" i="11"/>
  <c r="AW84" i="11" s="1"/>
  <c r="AY83" i="11"/>
  <c r="AX83" i="11"/>
  <c r="AV83" i="11"/>
  <c r="AW83" i="11" s="1"/>
  <c r="C48" i="3"/>
  <c r="C30" i="3"/>
  <c r="C31" i="3" s="1"/>
  <c r="C32" i="3" s="1"/>
  <c r="C33" i="3" s="1"/>
  <c r="C34" i="3" s="1"/>
  <c r="C35" i="3" s="1"/>
  <c r="C36" i="3" s="1"/>
  <c r="C37" i="3" s="1"/>
  <c r="C38" i="3" s="1"/>
  <c r="C39" i="3" s="1"/>
  <c r="C40" i="3" s="1"/>
  <c r="C41" i="3" s="1"/>
  <c r="C42" i="3" s="1"/>
  <c r="C43" i="3" s="1"/>
  <c r="C44" i="3" s="1"/>
  <c r="C45" i="3" s="1"/>
  <c r="A3" i="3"/>
  <c r="B3" i="3"/>
  <c r="D3" i="3"/>
  <c r="B4" i="3"/>
  <c r="D4" i="3"/>
  <c r="B5" i="3"/>
  <c r="B6" i="3"/>
  <c r="I4" i="4"/>
  <c r="O1120" i="40" l="1"/>
  <c r="AZ84" i="11"/>
  <c r="BA84" i="11"/>
  <c r="AR84" i="11" s="1"/>
  <c r="AZ91" i="11"/>
  <c r="BA91" i="11"/>
  <c r="AR91" i="11" s="1"/>
  <c r="AZ98" i="11"/>
  <c r="BA98" i="11"/>
  <c r="AR98" i="11" s="1"/>
  <c r="AZ86" i="11"/>
  <c r="BA86" i="11"/>
  <c r="AR86" i="11" s="1"/>
  <c r="AZ93" i="11"/>
  <c r="BA93" i="11"/>
  <c r="AR93" i="11" s="1"/>
  <c r="AZ100" i="11"/>
  <c r="BA100" i="11"/>
  <c r="AR100" i="11" s="1"/>
  <c r="AZ88" i="11"/>
  <c r="BA88" i="11"/>
  <c r="AR88" i="11" s="1"/>
  <c r="AZ95" i="11"/>
  <c r="BA95" i="11"/>
  <c r="AR95" i="11" s="1"/>
  <c r="AZ102" i="11"/>
  <c r="BA102" i="11"/>
  <c r="AR102" i="11" s="1"/>
  <c r="AZ83" i="11"/>
  <c r="BA83" i="11"/>
  <c r="AR83" i="11" s="1"/>
  <c r="AZ90" i="11"/>
  <c r="BA90" i="11"/>
  <c r="AR90" i="11" s="1"/>
  <c r="AZ97" i="11"/>
  <c r="BA97" i="11"/>
  <c r="AR97" i="11" s="1"/>
  <c r="AZ104" i="11"/>
  <c r="BA104" i="11"/>
  <c r="AR104" i="11" s="1"/>
  <c r="AZ85" i="11"/>
  <c r="BA85" i="11"/>
  <c r="AR85" i="11" s="1"/>
  <c r="AZ92" i="11"/>
  <c r="BA92" i="11"/>
  <c r="AR92" i="11" s="1"/>
  <c r="AZ99" i="11"/>
  <c r="BA99" i="11"/>
  <c r="AR99" i="11" s="1"/>
  <c r="AZ87" i="11"/>
  <c r="BA87" i="11"/>
  <c r="AR87" i="11" s="1"/>
  <c r="AZ94" i="11"/>
  <c r="BA94" i="11"/>
  <c r="AR94" i="11" s="1"/>
  <c r="AZ101" i="11"/>
  <c r="BA101" i="11"/>
  <c r="AR101" i="11" s="1"/>
  <c r="AZ89" i="11"/>
  <c r="BA89" i="11"/>
  <c r="AR89" i="11" s="1"/>
  <c r="AZ96" i="11"/>
  <c r="BA96" i="11"/>
  <c r="AR96" i="11" s="1"/>
  <c r="AZ103" i="11"/>
  <c r="BA103" i="11"/>
  <c r="AR103" i="11" s="1"/>
  <c r="C49" i="3"/>
  <c r="O1121" i="40" l="1"/>
  <c r="C50" i="3"/>
  <c r="C32" i="28"/>
  <c r="O1122" i="40" l="1"/>
  <c r="C51" i="3"/>
  <c r="O1123" i="40" l="1"/>
  <c r="C52" i="3"/>
  <c r="O1124" i="40" l="1"/>
  <c r="C53" i="3"/>
  <c r="O1125" i="40" l="1"/>
  <c r="C54" i="3"/>
  <c r="AY82" i="11"/>
  <c r="AX82" i="11"/>
  <c r="AY81" i="11"/>
  <c r="AX81" i="11"/>
  <c r="AY80" i="11"/>
  <c r="AX80" i="11"/>
  <c r="AY79" i="11"/>
  <c r="AX79" i="11"/>
  <c r="AY78" i="11"/>
  <c r="AX78" i="11"/>
  <c r="AY77" i="11"/>
  <c r="AX77" i="11"/>
  <c r="AY76" i="11"/>
  <c r="AX76" i="11"/>
  <c r="AY75" i="11"/>
  <c r="AX75" i="11"/>
  <c r="AY74" i="11"/>
  <c r="AX74" i="11"/>
  <c r="AY73" i="11"/>
  <c r="AX73" i="11"/>
  <c r="AY72" i="11"/>
  <c r="AX72" i="11"/>
  <c r="AY71" i="11"/>
  <c r="AX71" i="11"/>
  <c r="AY70" i="11"/>
  <c r="AX70" i="11"/>
  <c r="AY69" i="11"/>
  <c r="AX69" i="11"/>
  <c r="AY68" i="11"/>
  <c r="AX68" i="11"/>
  <c r="AY67" i="11"/>
  <c r="AX67" i="11"/>
  <c r="AY66" i="11"/>
  <c r="AX66" i="11"/>
  <c r="AY65" i="11"/>
  <c r="AX65" i="11"/>
  <c r="AY64" i="11"/>
  <c r="AX64" i="11"/>
  <c r="AY63" i="11"/>
  <c r="AX63" i="11"/>
  <c r="AY62" i="11"/>
  <c r="AX62" i="11"/>
  <c r="AY61" i="11"/>
  <c r="AX61" i="11"/>
  <c r="AY60" i="11"/>
  <c r="AX60" i="11"/>
  <c r="AY59" i="11"/>
  <c r="AX59" i="11"/>
  <c r="AY58" i="11"/>
  <c r="AX58" i="11"/>
  <c r="AY57" i="11"/>
  <c r="AX57" i="11"/>
  <c r="AY56" i="11"/>
  <c r="AX56" i="11"/>
  <c r="AY55" i="11"/>
  <c r="AX55" i="11"/>
  <c r="AY54" i="11"/>
  <c r="AX54" i="11"/>
  <c r="AV82" i="11"/>
  <c r="AW82" i="11" s="1"/>
  <c r="AV81" i="11"/>
  <c r="AW81" i="11" s="1"/>
  <c r="AV80" i="11"/>
  <c r="AW80" i="11" s="1"/>
  <c r="AV79" i="11"/>
  <c r="AW79" i="11" s="1"/>
  <c r="AV78" i="11"/>
  <c r="AW78" i="11" s="1"/>
  <c r="AV77" i="11"/>
  <c r="AW77" i="11" s="1"/>
  <c r="AV76" i="11"/>
  <c r="AW76" i="11" s="1"/>
  <c r="AV75" i="11"/>
  <c r="AW75" i="11" s="1"/>
  <c r="AV74" i="11"/>
  <c r="AW74" i="11" s="1"/>
  <c r="AV73" i="11"/>
  <c r="AW73" i="11" s="1"/>
  <c r="AV72" i="11"/>
  <c r="AW72" i="11" s="1"/>
  <c r="AV71" i="11"/>
  <c r="AW71" i="11" s="1"/>
  <c r="AV70" i="11"/>
  <c r="AW70" i="11" s="1"/>
  <c r="AV69" i="11"/>
  <c r="AW69" i="11" s="1"/>
  <c r="AV68" i="11"/>
  <c r="AW68" i="11" s="1"/>
  <c r="AV67" i="11"/>
  <c r="AW67" i="11" s="1"/>
  <c r="AV66" i="11"/>
  <c r="AW66" i="11" s="1"/>
  <c r="AV65" i="11"/>
  <c r="AW65" i="11" s="1"/>
  <c r="AV64" i="11"/>
  <c r="AW64" i="11" s="1"/>
  <c r="AV63" i="11"/>
  <c r="AW63" i="11" s="1"/>
  <c r="AV62" i="11"/>
  <c r="AW62" i="11" s="1"/>
  <c r="AV61" i="11"/>
  <c r="AW61" i="11" s="1"/>
  <c r="AV60" i="11"/>
  <c r="AW60" i="11" s="1"/>
  <c r="AV59" i="11"/>
  <c r="AW59" i="11" s="1"/>
  <c r="AV58" i="11"/>
  <c r="AW58" i="11" s="1"/>
  <c r="AV57" i="11"/>
  <c r="AW57" i="11" s="1"/>
  <c r="AV56" i="11"/>
  <c r="AW56" i="11" s="1"/>
  <c r="AV55" i="11"/>
  <c r="AW55" i="11" s="1"/>
  <c r="AV54" i="11"/>
  <c r="AW54" i="11" s="1"/>
  <c r="O1126" i="40" l="1"/>
  <c r="AZ56" i="11"/>
  <c r="BA56" i="11"/>
  <c r="AR56" i="11" s="1"/>
  <c r="AZ77" i="11"/>
  <c r="BA77" i="11"/>
  <c r="AR77" i="11" s="1"/>
  <c r="AZ55" i="11"/>
  <c r="BA55" i="11"/>
  <c r="AR55" i="11" s="1"/>
  <c r="AZ62" i="11"/>
  <c r="BA62" i="11"/>
  <c r="AR62" i="11" s="1"/>
  <c r="AZ76" i="11"/>
  <c r="BA76" i="11"/>
  <c r="AR76" i="11" s="1"/>
  <c r="AZ54" i="11"/>
  <c r="BA54" i="11"/>
  <c r="AR54" i="11" s="1"/>
  <c r="AZ61" i="11"/>
  <c r="BA61" i="11"/>
  <c r="AR61" i="11" s="1"/>
  <c r="AZ68" i="11"/>
  <c r="BA68" i="11"/>
  <c r="AR68" i="11" s="1"/>
  <c r="AZ75" i="11"/>
  <c r="BA75" i="11"/>
  <c r="AR75" i="11" s="1"/>
  <c r="AZ82" i="11"/>
  <c r="BA82" i="11"/>
  <c r="AR82" i="11" s="1"/>
  <c r="AZ67" i="11"/>
  <c r="BA67" i="11"/>
  <c r="AR67" i="11" s="1"/>
  <c r="AZ81" i="11"/>
  <c r="BA81" i="11"/>
  <c r="AR81" i="11" s="1"/>
  <c r="AZ59" i="11"/>
  <c r="BA59" i="11"/>
  <c r="AR59" i="11" s="1"/>
  <c r="AZ66" i="11"/>
  <c r="BA66" i="11"/>
  <c r="AR66" i="11" s="1"/>
  <c r="AZ73" i="11"/>
  <c r="BA73" i="11"/>
  <c r="AR73" i="11" s="1"/>
  <c r="AZ80" i="11"/>
  <c r="BA80" i="11"/>
  <c r="AR80" i="11" s="1"/>
  <c r="AZ58" i="11"/>
  <c r="BA58" i="11"/>
  <c r="AR58" i="11" s="1"/>
  <c r="AZ65" i="11"/>
  <c r="BA65" i="11"/>
  <c r="AR65" i="11" s="1"/>
  <c r="AZ72" i="11"/>
  <c r="BA72" i="11"/>
  <c r="AR72" i="11" s="1"/>
  <c r="AZ79" i="11"/>
  <c r="BA79" i="11"/>
  <c r="AR79" i="11" s="1"/>
  <c r="AZ74" i="11"/>
  <c r="BA74" i="11"/>
  <c r="AR74" i="11" s="1"/>
  <c r="AZ57" i="11"/>
  <c r="BA57" i="11"/>
  <c r="AR57" i="11" s="1"/>
  <c r="AZ64" i="11"/>
  <c r="BA64" i="11"/>
  <c r="AR64" i="11" s="1"/>
  <c r="AZ71" i="11"/>
  <c r="BA71" i="11"/>
  <c r="AR71" i="11" s="1"/>
  <c r="AZ78" i="11"/>
  <c r="BA78" i="11"/>
  <c r="AR78" i="11" s="1"/>
  <c r="AZ70" i="11"/>
  <c r="BA70" i="11"/>
  <c r="AR70" i="11" s="1"/>
  <c r="AZ60" i="11"/>
  <c r="BA60" i="11"/>
  <c r="AR60" i="11" s="1"/>
  <c r="AZ63" i="11"/>
  <c r="BA63" i="11"/>
  <c r="AR63" i="11" s="1"/>
  <c r="AZ69" i="11"/>
  <c r="BA69" i="11"/>
  <c r="AR69" i="11" s="1"/>
  <c r="C55" i="3"/>
  <c r="AY5" i="11"/>
  <c r="AY6" i="11"/>
  <c r="AY7" i="11"/>
  <c r="AY8" i="11"/>
  <c r="AY9" i="11"/>
  <c r="AY10" i="11"/>
  <c r="AY11" i="11"/>
  <c r="AY12" i="11"/>
  <c r="AY13" i="11"/>
  <c r="AY14" i="11"/>
  <c r="AY15" i="11"/>
  <c r="AY16" i="11"/>
  <c r="AY17" i="11"/>
  <c r="AY18" i="11"/>
  <c r="AY19" i="11"/>
  <c r="AY20" i="11"/>
  <c r="AY21" i="11"/>
  <c r="AY22" i="11"/>
  <c r="AY23" i="11"/>
  <c r="AY24" i="11"/>
  <c r="AY25" i="11"/>
  <c r="AY26" i="11"/>
  <c r="AY27" i="11"/>
  <c r="AY28" i="11"/>
  <c r="AY29" i="11"/>
  <c r="AY30" i="11"/>
  <c r="AY31" i="11"/>
  <c r="AY32" i="11"/>
  <c r="AY33" i="11"/>
  <c r="AY34" i="11"/>
  <c r="AY35" i="11"/>
  <c r="AY36" i="11"/>
  <c r="AY37" i="11"/>
  <c r="AY38" i="11"/>
  <c r="AY39" i="11"/>
  <c r="AY40" i="11"/>
  <c r="AY41" i="11"/>
  <c r="AY42" i="11"/>
  <c r="AY43" i="11"/>
  <c r="AY44" i="11"/>
  <c r="AY45" i="11"/>
  <c r="AY46" i="11"/>
  <c r="AY47" i="11"/>
  <c r="AY48" i="11"/>
  <c r="AY49" i="11"/>
  <c r="AY50" i="11"/>
  <c r="AY51" i="11"/>
  <c r="AY52" i="11"/>
  <c r="AY53" i="11"/>
  <c r="O1127" i="40" l="1"/>
  <c r="C56" i="3"/>
  <c r="O1128" i="40" l="1"/>
  <c r="C57" i="3"/>
  <c r="O1129" i="40" l="1"/>
  <c r="C58" i="3"/>
  <c r="O1130" i="40" l="1"/>
  <c r="C59" i="3"/>
  <c r="N24" i="23"/>
  <c r="N23" i="23"/>
  <c r="N22" i="23"/>
  <c r="N21" i="23"/>
  <c r="O1131" i="40" l="1"/>
  <c r="I49" i="16"/>
  <c r="L39" i="15"/>
  <c r="L40" i="15"/>
  <c r="C60" i="3"/>
  <c r="N25" i="23"/>
  <c r="O1132" i="40" l="1"/>
  <c r="C61" i="3"/>
  <c r="D28" i="29"/>
  <c r="O1133" i="40" l="1"/>
  <c r="C62" i="3"/>
  <c r="AX5" i="11"/>
  <c r="AX6" i="11"/>
  <c r="AX7" i="11"/>
  <c r="AX8" i="11"/>
  <c r="AX9" i="11"/>
  <c r="AX10" i="11"/>
  <c r="AX11" i="11"/>
  <c r="AX12" i="11"/>
  <c r="AX13" i="11"/>
  <c r="AX14" i="11"/>
  <c r="AX15" i="11"/>
  <c r="AX16" i="11"/>
  <c r="AX17" i="11"/>
  <c r="AX18" i="11"/>
  <c r="AX19" i="11"/>
  <c r="AX20" i="11"/>
  <c r="AX21" i="11"/>
  <c r="AX22" i="11"/>
  <c r="AX23" i="11"/>
  <c r="AX24" i="11"/>
  <c r="AX25" i="11"/>
  <c r="AX26" i="11"/>
  <c r="AX27" i="11"/>
  <c r="AX28" i="11"/>
  <c r="AX29" i="11"/>
  <c r="AX30" i="11"/>
  <c r="AX31" i="11"/>
  <c r="AX32" i="11"/>
  <c r="AX33" i="11"/>
  <c r="AX34" i="11"/>
  <c r="AX35" i="11"/>
  <c r="AX36" i="11"/>
  <c r="AX37" i="11"/>
  <c r="AX38" i="11"/>
  <c r="AX39" i="11"/>
  <c r="AX40" i="11"/>
  <c r="AX41" i="11"/>
  <c r="AX42" i="11"/>
  <c r="AX43" i="11"/>
  <c r="AX44" i="11"/>
  <c r="AX45" i="11"/>
  <c r="AX46" i="11"/>
  <c r="AX47" i="11"/>
  <c r="AX48" i="11"/>
  <c r="AX49" i="11"/>
  <c r="AX50" i="11"/>
  <c r="AX51" i="11"/>
  <c r="AX52" i="11"/>
  <c r="AX53" i="11"/>
  <c r="O1134" i="40" l="1"/>
  <c r="C63" i="3"/>
  <c r="O1135" i="40" l="1"/>
  <c r="G55" i="18"/>
  <c r="L3" i="6"/>
  <c r="O1136" i="40" l="1"/>
  <c r="AV5" i="11"/>
  <c r="AW5" i="11" s="1"/>
  <c r="AV6" i="11"/>
  <c r="AW6" i="11" s="1"/>
  <c r="AV7" i="11"/>
  <c r="AW7" i="11" s="1"/>
  <c r="AV8" i="11"/>
  <c r="AW8" i="11" s="1"/>
  <c r="AV9" i="11"/>
  <c r="AW9" i="11" s="1"/>
  <c r="AV10" i="11"/>
  <c r="AW10" i="11" s="1"/>
  <c r="AV11" i="11"/>
  <c r="AW11" i="11" s="1"/>
  <c r="AV12" i="11"/>
  <c r="AW12" i="11" s="1"/>
  <c r="AV13" i="11"/>
  <c r="AW13" i="11" s="1"/>
  <c r="AV14" i="11"/>
  <c r="AW14" i="11" s="1"/>
  <c r="AV15" i="11"/>
  <c r="AW15" i="11" s="1"/>
  <c r="AV16" i="11"/>
  <c r="AW16" i="11" s="1"/>
  <c r="AV17" i="11"/>
  <c r="AW17" i="11" s="1"/>
  <c r="AV18" i="11"/>
  <c r="AW18" i="11" s="1"/>
  <c r="AV19" i="11"/>
  <c r="AW19" i="11" s="1"/>
  <c r="AV20" i="11"/>
  <c r="AW20" i="11" s="1"/>
  <c r="AV21" i="11"/>
  <c r="AW21" i="11" s="1"/>
  <c r="AV22" i="11"/>
  <c r="AW22" i="11" s="1"/>
  <c r="AV23" i="11"/>
  <c r="AW23" i="11" s="1"/>
  <c r="AV24" i="11"/>
  <c r="AW24" i="11" s="1"/>
  <c r="AV25" i="11"/>
  <c r="AW25" i="11" s="1"/>
  <c r="AV26" i="11"/>
  <c r="AW26" i="11" s="1"/>
  <c r="AV27" i="11"/>
  <c r="AW27" i="11" s="1"/>
  <c r="AV28" i="11"/>
  <c r="AW28" i="11" s="1"/>
  <c r="AV29" i="11"/>
  <c r="AW29" i="11" s="1"/>
  <c r="AV30" i="11"/>
  <c r="AW30" i="11" s="1"/>
  <c r="AV31" i="11"/>
  <c r="AW31" i="11" s="1"/>
  <c r="AV32" i="11"/>
  <c r="AW32" i="11" s="1"/>
  <c r="AV33" i="11"/>
  <c r="AW33" i="11" s="1"/>
  <c r="AV34" i="11"/>
  <c r="AW34" i="11" s="1"/>
  <c r="AV35" i="11"/>
  <c r="AW35" i="11" s="1"/>
  <c r="AV36" i="11"/>
  <c r="AW36" i="11" s="1"/>
  <c r="AV37" i="11"/>
  <c r="AW37" i="11" s="1"/>
  <c r="AV38" i="11"/>
  <c r="AW38" i="11" s="1"/>
  <c r="AV39" i="11"/>
  <c r="AW39" i="11" s="1"/>
  <c r="AV40" i="11"/>
  <c r="AW40" i="11" s="1"/>
  <c r="AV41" i="11"/>
  <c r="AW41" i="11" s="1"/>
  <c r="AV42" i="11"/>
  <c r="AW42" i="11" s="1"/>
  <c r="AV43" i="11"/>
  <c r="AW43" i="11" s="1"/>
  <c r="AV44" i="11"/>
  <c r="AW44" i="11" s="1"/>
  <c r="AV45" i="11"/>
  <c r="AW45" i="11" s="1"/>
  <c r="AV46" i="11"/>
  <c r="AW46" i="11" s="1"/>
  <c r="AV47" i="11"/>
  <c r="AW47" i="11" s="1"/>
  <c r="AV48" i="11"/>
  <c r="AW48" i="11" s="1"/>
  <c r="AV49" i="11"/>
  <c r="AW49" i="11" s="1"/>
  <c r="AV50" i="11"/>
  <c r="AW50" i="11" s="1"/>
  <c r="AV51" i="11"/>
  <c r="AW51" i="11" s="1"/>
  <c r="AV52" i="11"/>
  <c r="AW52" i="11" s="1"/>
  <c r="AV53" i="11"/>
  <c r="AW53" i="11" s="1"/>
  <c r="I105" i="11"/>
  <c r="O1137" i="40" l="1"/>
  <c r="BA5" i="11"/>
  <c r="AK5" i="11"/>
  <c r="AM104" i="11"/>
  <c r="AM97" i="11"/>
  <c r="AM90" i="11"/>
  <c r="AM83" i="11"/>
  <c r="AM76" i="11"/>
  <c r="AM69" i="11"/>
  <c r="AM62" i="11"/>
  <c r="AM55" i="11"/>
  <c r="AK99" i="11"/>
  <c r="AK92" i="11"/>
  <c r="AK85" i="11"/>
  <c r="AK78" i="11"/>
  <c r="AK71" i="11"/>
  <c r="AK64" i="11"/>
  <c r="AK57" i="11"/>
  <c r="AK50" i="11"/>
  <c r="AK43" i="11"/>
  <c r="AK36" i="11"/>
  <c r="AK29" i="11"/>
  <c r="AK22" i="11"/>
  <c r="AK15" i="11"/>
  <c r="AK8" i="11"/>
  <c r="AM98" i="11"/>
  <c r="AM91" i="11"/>
  <c r="AM84" i="11"/>
  <c r="AM77" i="11"/>
  <c r="AM70" i="11"/>
  <c r="AM63" i="11"/>
  <c r="AM56" i="11"/>
  <c r="AK100" i="11"/>
  <c r="AK93" i="11"/>
  <c r="AK86" i="11"/>
  <c r="AK79" i="11"/>
  <c r="AK72" i="11"/>
  <c r="AK65" i="11"/>
  <c r="AK58" i="11"/>
  <c r="AK51" i="11"/>
  <c r="AK44" i="11"/>
  <c r="AK37" i="11"/>
  <c r="AK30" i="11"/>
  <c r="AK23" i="11"/>
  <c r="AK16" i="11"/>
  <c r="AK9" i="11"/>
  <c r="AM99" i="11"/>
  <c r="AM92" i="11"/>
  <c r="AM85" i="11"/>
  <c r="AM78" i="11"/>
  <c r="AM71" i="11"/>
  <c r="AM64" i="11"/>
  <c r="AM57" i="11"/>
  <c r="AK101" i="11"/>
  <c r="AK94" i="11"/>
  <c r="AK87" i="11"/>
  <c r="AK80" i="11"/>
  <c r="AK73" i="11"/>
  <c r="AK66" i="11"/>
  <c r="AK59" i="11"/>
  <c r="AK52" i="11"/>
  <c r="AK45" i="11"/>
  <c r="AK38" i="11"/>
  <c r="AK31" i="11"/>
  <c r="AK24" i="11"/>
  <c r="AK17" i="11"/>
  <c r="AK10" i="11"/>
  <c r="AM100" i="11"/>
  <c r="AM93" i="11"/>
  <c r="AM86" i="11"/>
  <c r="AM79" i="11"/>
  <c r="AM72" i="11"/>
  <c r="AM65" i="11"/>
  <c r="AM58" i="11"/>
  <c r="AK102" i="11"/>
  <c r="AK95" i="11"/>
  <c r="AK88" i="11"/>
  <c r="AK81" i="11"/>
  <c r="AK74" i="11"/>
  <c r="AK67" i="11"/>
  <c r="AK60" i="11"/>
  <c r="AK53" i="11"/>
  <c r="AK46" i="11"/>
  <c r="AK39" i="11"/>
  <c r="AK32" i="11"/>
  <c r="AK25" i="11"/>
  <c r="AK18" i="11"/>
  <c r="AK11" i="11"/>
  <c r="AM101" i="11"/>
  <c r="AM94" i="11"/>
  <c r="AM87" i="11"/>
  <c r="AM80" i="11"/>
  <c r="AM73" i="11"/>
  <c r="AM66" i="11"/>
  <c r="AM59" i="11"/>
  <c r="AK103" i="11"/>
  <c r="AK96" i="11"/>
  <c r="AK89" i="11"/>
  <c r="AK82" i="11"/>
  <c r="AK75" i="11"/>
  <c r="AK68" i="11"/>
  <c r="AK61" i="11"/>
  <c r="AK54" i="11"/>
  <c r="AK47" i="11"/>
  <c r="AK40" i="11"/>
  <c r="AK33" i="11"/>
  <c r="AK26" i="11"/>
  <c r="AK19" i="11"/>
  <c r="AK12" i="11"/>
  <c r="AM102" i="11"/>
  <c r="AM95" i="11"/>
  <c r="AM88" i="11"/>
  <c r="AM81" i="11"/>
  <c r="AM74" i="11"/>
  <c r="AM67" i="11"/>
  <c r="AM60" i="11"/>
  <c r="AK104" i="11"/>
  <c r="AK97" i="11"/>
  <c r="AK90" i="11"/>
  <c r="AK83" i="11"/>
  <c r="AK76" i="11"/>
  <c r="AK69" i="11"/>
  <c r="AK62" i="11"/>
  <c r="AK55" i="11"/>
  <c r="AK48" i="11"/>
  <c r="AK41" i="11"/>
  <c r="AK34" i="11"/>
  <c r="AK27" i="11"/>
  <c r="AK20" i="11"/>
  <c r="AK13" i="11"/>
  <c r="AK6" i="11"/>
  <c r="AM103" i="11"/>
  <c r="AM96" i="11"/>
  <c r="AM89" i="11"/>
  <c r="AM82" i="11"/>
  <c r="AM75" i="11"/>
  <c r="AM68" i="11"/>
  <c r="AM61" i="11"/>
  <c r="AM54" i="11"/>
  <c r="AK98" i="11"/>
  <c r="AK91" i="11"/>
  <c r="AK84" i="11"/>
  <c r="AK77" i="11"/>
  <c r="AK70" i="11"/>
  <c r="AK63" i="11"/>
  <c r="AK56" i="11"/>
  <c r="AK49" i="11"/>
  <c r="AK42" i="11"/>
  <c r="AK35" i="11"/>
  <c r="AK28" i="11"/>
  <c r="AK21" i="11"/>
  <c r="AK14" i="11"/>
  <c r="AK7" i="11"/>
  <c r="I96" i="50"/>
  <c r="I89" i="50"/>
  <c r="I82" i="50"/>
  <c r="I75" i="50"/>
  <c r="I68" i="50"/>
  <c r="I61" i="50"/>
  <c r="I54" i="50"/>
  <c r="I47" i="50"/>
  <c r="I40" i="50"/>
  <c r="I33" i="50"/>
  <c r="I26" i="50"/>
  <c r="I19" i="50"/>
  <c r="I12" i="50"/>
  <c r="I5" i="50"/>
  <c r="I97" i="50"/>
  <c r="I90" i="50"/>
  <c r="I83" i="50"/>
  <c r="I76" i="50"/>
  <c r="I69" i="50"/>
  <c r="I62" i="50"/>
  <c r="I55" i="50"/>
  <c r="I48" i="50"/>
  <c r="I41" i="50"/>
  <c r="I34" i="50"/>
  <c r="I27" i="50"/>
  <c r="I20" i="50"/>
  <c r="I13" i="50"/>
  <c r="I98" i="50"/>
  <c r="I91" i="50"/>
  <c r="I84" i="50"/>
  <c r="I77" i="50"/>
  <c r="I70" i="50"/>
  <c r="I63" i="50"/>
  <c r="I56" i="50"/>
  <c r="I49" i="50"/>
  <c r="I42" i="50"/>
  <c r="I35" i="50"/>
  <c r="I28" i="50"/>
  <c r="I21" i="50"/>
  <c r="I14" i="50"/>
  <c r="I99" i="50"/>
  <c r="I92" i="50"/>
  <c r="I85" i="50"/>
  <c r="I78" i="50"/>
  <c r="I71" i="50"/>
  <c r="I64" i="50"/>
  <c r="I57" i="50"/>
  <c r="I50" i="50"/>
  <c r="I43" i="50"/>
  <c r="I36" i="50"/>
  <c r="I29" i="50"/>
  <c r="I22" i="50"/>
  <c r="I15" i="50"/>
  <c r="I100" i="50"/>
  <c r="I93" i="50"/>
  <c r="I86" i="50"/>
  <c r="I79" i="50"/>
  <c r="I72" i="50"/>
  <c r="I65" i="50"/>
  <c r="I58" i="50"/>
  <c r="I51" i="50"/>
  <c r="I44" i="50"/>
  <c r="I37" i="50"/>
  <c r="I30" i="50"/>
  <c r="I23" i="50"/>
  <c r="I16" i="50"/>
  <c r="I101" i="50"/>
  <c r="I94" i="50"/>
  <c r="I87" i="50"/>
  <c r="I80" i="50"/>
  <c r="I73" i="50"/>
  <c r="I66" i="50"/>
  <c r="I59" i="50"/>
  <c r="I52" i="50"/>
  <c r="I45" i="50"/>
  <c r="I38" i="50"/>
  <c r="I31" i="50"/>
  <c r="I24" i="50"/>
  <c r="I17" i="50"/>
  <c r="I10" i="50"/>
  <c r="I102" i="50"/>
  <c r="I95" i="50"/>
  <c r="I88" i="50"/>
  <c r="I81" i="50"/>
  <c r="I74" i="50"/>
  <c r="I67" i="50"/>
  <c r="I60" i="50"/>
  <c r="I53" i="50"/>
  <c r="I46" i="50"/>
  <c r="I39" i="50"/>
  <c r="I32" i="50"/>
  <c r="I25" i="50"/>
  <c r="I18" i="50"/>
  <c r="I11" i="50"/>
  <c r="AZ44" i="11"/>
  <c r="AM44" i="11" s="1"/>
  <c r="BA44" i="11"/>
  <c r="AR44" i="11" s="1"/>
  <c r="AZ30" i="11"/>
  <c r="AM30" i="11" s="1"/>
  <c r="BA30" i="11"/>
  <c r="AR30" i="11" s="1"/>
  <c r="AZ52" i="11"/>
  <c r="AM52" i="11" s="1"/>
  <c r="BA52" i="11"/>
  <c r="AR52" i="11" s="1"/>
  <c r="AZ45" i="11"/>
  <c r="AM45" i="11" s="1"/>
  <c r="BA45" i="11"/>
  <c r="AR45" i="11" s="1"/>
  <c r="AZ38" i="11"/>
  <c r="AM38" i="11" s="1"/>
  <c r="BA38" i="11"/>
  <c r="AR38" i="11" s="1"/>
  <c r="AZ31" i="11"/>
  <c r="AM31" i="11" s="1"/>
  <c r="BA31" i="11"/>
  <c r="AR31" i="11" s="1"/>
  <c r="AZ24" i="11"/>
  <c r="AM24" i="11" s="1"/>
  <c r="BA24" i="11"/>
  <c r="AR24" i="11" s="1"/>
  <c r="AZ17" i="11"/>
  <c r="AM17" i="11" s="1"/>
  <c r="BA17" i="11"/>
  <c r="AR17" i="11" s="1"/>
  <c r="AZ10" i="11"/>
  <c r="AM10" i="11" s="1"/>
  <c r="BA10" i="11"/>
  <c r="AR10" i="11" s="1"/>
  <c r="AZ39" i="11"/>
  <c r="AM39" i="11" s="1"/>
  <c r="BA39" i="11"/>
  <c r="AR39" i="11" s="1"/>
  <c r="AZ18" i="11"/>
  <c r="AM18" i="11" s="1"/>
  <c r="BA18" i="11"/>
  <c r="AR18" i="11" s="1"/>
  <c r="AZ11" i="11"/>
  <c r="BA11" i="11"/>
  <c r="AZ46" i="11"/>
  <c r="AM46" i="11" s="1"/>
  <c r="BA46" i="11"/>
  <c r="AR46" i="11" s="1"/>
  <c r="AZ47" i="11"/>
  <c r="AM47" i="11" s="1"/>
  <c r="BA47" i="11"/>
  <c r="AR47" i="11" s="1"/>
  <c r="AZ40" i="11"/>
  <c r="AM40" i="11" s="1"/>
  <c r="BA40" i="11"/>
  <c r="AR40" i="11" s="1"/>
  <c r="AZ33" i="11"/>
  <c r="AM33" i="11" s="1"/>
  <c r="BA33" i="11"/>
  <c r="AR33" i="11" s="1"/>
  <c r="AZ26" i="11"/>
  <c r="AM26" i="11" s="1"/>
  <c r="BA26" i="11"/>
  <c r="AR26" i="11" s="1"/>
  <c r="AZ19" i="11"/>
  <c r="AM19" i="11" s="1"/>
  <c r="BA19" i="11"/>
  <c r="AR19" i="11" s="1"/>
  <c r="AZ12" i="11"/>
  <c r="AM12" i="11" s="1"/>
  <c r="BA12" i="11"/>
  <c r="AR12" i="11" s="1"/>
  <c r="AZ25" i="11"/>
  <c r="AM25" i="11" s="1"/>
  <c r="BA25" i="11"/>
  <c r="AR25" i="11" s="1"/>
  <c r="AZ41" i="11"/>
  <c r="AM41" i="11" s="1"/>
  <c r="BA41" i="11"/>
  <c r="AR41" i="11" s="1"/>
  <c r="AZ34" i="11"/>
  <c r="AM34" i="11" s="1"/>
  <c r="BA34" i="11"/>
  <c r="AR34" i="11" s="1"/>
  <c r="AZ27" i="11"/>
  <c r="AM27" i="11" s="1"/>
  <c r="BA27" i="11"/>
  <c r="AR27" i="11" s="1"/>
  <c r="AZ20" i="11"/>
  <c r="AM20" i="11" s="1"/>
  <c r="BA20" i="11"/>
  <c r="AR20" i="11" s="1"/>
  <c r="AZ13" i="11"/>
  <c r="AM13" i="11" s="1"/>
  <c r="BA13" i="11"/>
  <c r="AR13" i="11" s="1"/>
  <c r="AZ6" i="11"/>
  <c r="BA6" i="11"/>
  <c r="AZ53" i="11"/>
  <c r="AM53" i="11" s="1"/>
  <c r="BA53" i="11"/>
  <c r="AR53" i="11" s="1"/>
  <c r="AZ49" i="11"/>
  <c r="AM49" i="11" s="1"/>
  <c r="BA49" i="11"/>
  <c r="AR49" i="11" s="1"/>
  <c r="AZ42" i="11"/>
  <c r="AM42" i="11" s="1"/>
  <c r="BA42" i="11"/>
  <c r="AR42" i="11" s="1"/>
  <c r="AZ35" i="11"/>
  <c r="AM35" i="11" s="1"/>
  <c r="BA35" i="11"/>
  <c r="AR35" i="11" s="1"/>
  <c r="AZ28" i="11"/>
  <c r="AM28" i="11" s="1"/>
  <c r="BA28" i="11"/>
  <c r="AR28" i="11" s="1"/>
  <c r="AZ21" i="11"/>
  <c r="AM21" i="11" s="1"/>
  <c r="BA21" i="11"/>
  <c r="AR21" i="11" s="1"/>
  <c r="AZ14" i="11"/>
  <c r="AM14" i="11" s="1"/>
  <c r="BA14" i="11"/>
  <c r="AR14" i="11" s="1"/>
  <c r="AZ7" i="11"/>
  <c r="AM7" i="11" s="1"/>
  <c r="BA7" i="11"/>
  <c r="AR7" i="11" s="1"/>
  <c r="AZ51" i="11"/>
  <c r="AM51" i="11" s="1"/>
  <c r="BA51" i="11"/>
  <c r="AR51" i="11" s="1"/>
  <c r="AZ32" i="11"/>
  <c r="AM32" i="11" s="1"/>
  <c r="BA32" i="11"/>
  <c r="AR32" i="11" s="1"/>
  <c r="AZ48" i="11"/>
  <c r="AM48" i="11" s="1"/>
  <c r="BA48" i="11"/>
  <c r="AR48" i="11" s="1"/>
  <c r="AZ50" i="11"/>
  <c r="AM50" i="11" s="1"/>
  <c r="BA50" i="11"/>
  <c r="AR50" i="11" s="1"/>
  <c r="AZ43" i="11"/>
  <c r="AM43" i="11" s="1"/>
  <c r="BA43" i="11"/>
  <c r="AR43" i="11" s="1"/>
  <c r="AZ36" i="11"/>
  <c r="AM36" i="11" s="1"/>
  <c r="BA36" i="11"/>
  <c r="AR36" i="11" s="1"/>
  <c r="AZ29" i="11"/>
  <c r="AM29" i="11" s="1"/>
  <c r="BA29" i="11"/>
  <c r="AR29" i="11" s="1"/>
  <c r="AZ22" i="11"/>
  <c r="AM22" i="11" s="1"/>
  <c r="BA22" i="11"/>
  <c r="AR22" i="11" s="1"/>
  <c r="AZ15" i="11"/>
  <c r="AM15" i="11" s="1"/>
  <c r="BA15" i="11"/>
  <c r="AR15" i="11" s="1"/>
  <c r="AZ8" i="11"/>
  <c r="BA8" i="11"/>
  <c r="AZ37" i="11"/>
  <c r="AM37" i="11" s="1"/>
  <c r="BA37" i="11"/>
  <c r="AR37" i="11" s="1"/>
  <c r="AZ23" i="11"/>
  <c r="AM23" i="11" s="1"/>
  <c r="BA23" i="11"/>
  <c r="AR23" i="11" s="1"/>
  <c r="AZ16" i="11"/>
  <c r="AM16" i="11" s="1"/>
  <c r="BA16" i="11"/>
  <c r="AR16" i="11" s="1"/>
  <c r="AZ9" i="11"/>
  <c r="BA9" i="11"/>
  <c r="AZ5" i="11"/>
  <c r="AN18" i="11" l="1"/>
  <c r="AM11" i="11"/>
  <c r="AN11" i="11" s="1"/>
  <c r="AR11" i="11"/>
  <c r="AN32" i="11"/>
  <c r="O1138" i="40"/>
  <c r="AM5" i="11"/>
  <c r="AN5" i="11" s="1"/>
  <c r="AN15" i="11"/>
  <c r="AM6" i="11"/>
  <c r="AN6" i="11" s="1"/>
  <c r="AR5" i="11"/>
  <c r="AN16" i="11"/>
  <c r="AI5" i="11"/>
  <c r="AJ5" i="11" s="1"/>
  <c r="AI11" i="11"/>
  <c r="AJ11" i="11" s="1"/>
  <c r="I9" i="50"/>
  <c r="AI10" i="11"/>
  <c r="AJ10" i="11" s="1"/>
  <c r="I8" i="50"/>
  <c r="AI9" i="11"/>
  <c r="AJ9" i="11" s="1"/>
  <c r="I7" i="50"/>
  <c r="AI8" i="11"/>
  <c r="AJ8" i="11" s="1"/>
  <c r="I6" i="50"/>
  <c r="AI6" i="11"/>
  <c r="AJ6" i="11" s="1"/>
  <c r="I4" i="50"/>
  <c r="AN17" i="11"/>
  <c r="AN12" i="11"/>
  <c r="AR6" i="11"/>
  <c r="AR8" i="11"/>
  <c r="AM8" i="11"/>
  <c r="AN8" i="11" s="1"/>
  <c r="AN19" i="11"/>
  <c r="AN10" i="11"/>
  <c r="AS40" i="11"/>
  <c r="AT40" i="11" s="1"/>
  <c r="AN40" i="11"/>
  <c r="AS89" i="11"/>
  <c r="AT89" i="11" s="1"/>
  <c r="AN89" i="11"/>
  <c r="AS81" i="11"/>
  <c r="AT81" i="11" s="1"/>
  <c r="AN81" i="11"/>
  <c r="AS31" i="11"/>
  <c r="AT31" i="11" s="1"/>
  <c r="AN31" i="11"/>
  <c r="AS80" i="11"/>
  <c r="AT80" i="11" s="1"/>
  <c r="AN80" i="11"/>
  <c r="AS37" i="11"/>
  <c r="AT37" i="11" s="1"/>
  <c r="AN37" i="11"/>
  <c r="AS86" i="11"/>
  <c r="AT86" i="11" s="1"/>
  <c r="AN86" i="11"/>
  <c r="AS36" i="11"/>
  <c r="AT36" i="11" s="1"/>
  <c r="AN36" i="11"/>
  <c r="AS85" i="11"/>
  <c r="AT85" i="11" s="1"/>
  <c r="AN85" i="11"/>
  <c r="AS35" i="11"/>
  <c r="AT35" i="11" s="1"/>
  <c r="AN35" i="11"/>
  <c r="AS84" i="11"/>
  <c r="AT84" i="11" s="1"/>
  <c r="AN84" i="11"/>
  <c r="AS34" i="11"/>
  <c r="AT34" i="11" s="1"/>
  <c r="AN34" i="11"/>
  <c r="AS83" i="11"/>
  <c r="AT83" i="11" s="1"/>
  <c r="AN83" i="11"/>
  <c r="AS33" i="11"/>
  <c r="AT33" i="11" s="1"/>
  <c r="AN33" i="11"/>
  <c r="AS82" i="11"/>
  <c r="AT82" i="11" s="1"/>
  <c r="AN82" i="11"/>
  <c r="AS25" i="11"/>
  <c r="AT25" i="11" s="1"/>
  <c r="AN25" i="11"/>
  <c r="AS74" i="11"/>
  <c r="AT74" i="11" s="1"/>
  <c r="AN74" i="11"/>
  <c r="AS24" i="11"/>
  <c r="AT24" i="11" s="1"/>
  <c r="AN24" i="11"/>
  <c r="AS73" i="11"/>
  <c r="AT73" i="11" s="1"/>
  <c r="AN73" i="11"/>
  <c r="AS30" i="11"/>
  <c r="AT30" i="11" s="1"/>
  <c r="AN30" i="11"/>
  <c r="AS79" i="11"/>
  <c r="AT79" i="11" s="1"/>
  <c r="AN79" i="11"/>
  <c r="AS29" i="11"/>
  <c r="AT29" i="11" s="1"/>
  <c r="AN29" i="11"/>
  <c r="AS78" i="11"/>
  <c r="AT78" i="11" s="1"/>
  <c r="AN78" i="11"/>
  <c r="AS28" i="11"/>
  <c r="AT28" i="11" s="1"/>
  <c r="AN28" i="11"/>
  <c r="AS77" i="11"/>
  <c r="AT77" i="11" s="1"/>
  <c r="AN77" i="11"/>
  <c r="AS27" i="11"/>
  <c r="AT27" i="11" s="1"/>
  <c r="AN27" i="11"/>
  <c r="AS76" i="11"/>
  <c r="AT76" i="11" s="1"/>
  <c r="AN76" i="11"/>
  <c r="AS26" i="11"/>
  <c r="AT26" i="11" s="1"/>
  <c r="AN26" i="11"/>
  <c r="AS75" i="11"/>
  <c r="AT75" i="11" s="1"/>
  <c r="AN75" i="11"/>
  <c r="AS67" i="11"/>
  <c r="AT67" i="11" s="1"/>
  <c r="AN67" i="11"/>
  <c r="AS66" i="11"/>
  <c r="AT66" i="11" s="1"/>
  <c r="AN66" i="11"/>
  <c r="AS23" i="11"/>
  <c r="AT23" i="11" s="1"/>
  <c r="AN23" i="11"/>
  <c r="AS72" i="11"/>
  <c r="AT72" i="11" s="1"/>
  <c r="AN72" i="11"/>
  <c r="AS22" i="11"/>
  <c r="AT22" i="11" s="1"/>
  <c r="AN22" i="11"/>
  <c r="AS71" i="11"/>
  <c r="AT71" i="11" s="1"/>
  <c r="AN71" i="11"/>
  <c r="AS21" i="11"/>
  <c r="AT21" i="11" s="1"/>
  <c r="AN21" i="11"/>
  <c r="AS70" i="11"/>
  <c r="AT70" i="11" s="1"/>
  <c r="AN70" i="11"/>
  <c r="AS69" i="11"/>
  <c r="AT69" i="11" s="1"/>
  <c r="AN69" i="11"/>
  <c r="AN20" i="11"/>
  <c r="AS68" i="11"/>
  <c r="AT68" i="11" s="1"/>
  <c r="AN68" i="11"/>
  <c r="AS60" i="11"/>
  <c r="AT60" i="11" s="1"/>
  <c r="AN60" i="11"/>
  <c r="AS59" i="11"/>
  <c r="AT59" i="11" s="1"/>
  <c r="AN59" i="11"/>
  <c r="AS65" i="11"/>
  <c r="AT65" i="11" s="1"/>
  <c r="AN65" i="11"/>
  <c r="AS64" i="11"/>
  <c r="AT64" i="11" s="1"/>
  <c r="AN64" i="11"/>
  <c r="AS63" i="11"/>
  <c r="AT63" i="11" s="1"/>
  <c r="AN63" i="11"/>
  <c r="AS62" i="11"/>
  <c r="AT62" i="11" s="1"/>
  <c r="AN62" i="11"/>
  <c r="AN14" i="11"/>
  <c r="AN13" i="11"/>
  <c r="AS61" i="11"/>
  <c r="AT61" i="11" s="1"/>
  <c r="AN61" i="11"/>
  <c r="AS53" i="11"/>
  <c r="AT53" i="11" s="1"/>
  <c r="AN53" i="11"/>
  <c r="AS102" i="11"/>
  <c r="AT102" i="11" s="1"/>
  <c r="AN102" i="11"/>
  <c r="AS52" i="11"/>
  <c r="AT52" i="11" s="1"/>
  <c r="AN52" i="11"/>
  <c r="AS101" i="11"/>
  <c r="AT101" i="11" s="1"/>
  <c r="AN101" i="11"/>
  <c r="AS58" i="11"/>
  <c r="AT58" i="11" s="1"/>
  <c r="AN58" i="11"/>
  <c r="AS57" i="11"/>
  <c r="AT57" i="11" s="1"/>
  <c r="AN57" i="11"/>
  <c r="AS56" i="11"/>
  <c r="AT56" i="11" s="1"/>
  <c r="AN56" i="11"/>
  <c r="AS55" i="11"/>
  <c r="AT55" i="11" s="1"/>
  <c r="AN55" i="11"/>
  <c r="AS104" i="11"/>
  <c r="AT104" i="11" s="1"/>
  <c r="AN104" i="11"/>
  <c r="AN7" i="11"/>
  <c r="AS54" i="11"/>
  <c r="AT54" i="11" s="1"/>
  <c r="AN54" i="11"/>
  <c r="AS103" i="11"/>
  <c r="AT103" i="11" s="1"/>
  <c r="AN103" i="11"/>
  <c r="AS46" i="11"/>
  <c r="AT46" i="11" s="1"/>
  <c r="AN46" i="11"/>
  <c r="AS95" i="11"/>
  <c r="AT95" i="11" s="1"/>
  <c r="AN95" i="11"/>
  <c r="AS45" i="11"/>
  <c r="AT45" i="11" s="1"/>
  <c r="AN45" i="11"/>
  <c r="AS94" i="11"/>
  <c r="AT94" i="11" s="1"/>
  <c r="AN94" i="11"/>
  <c r="AS51" i="11"/>
  <c r="AT51" i="11" s="1"/>
  <c r="AN51" i="11"/>
  <c r="AS100" i="11"/>
  <c r="AT100" i="11" s="1"/>
  <c r="AN100" i="11"/>
  <c r="AS50" i="11"/>
  <c r="AT50" i="11" s="1"/>
  <c r="AN50" i="11"/>
  <c r="AS99" i="11"/>
  <c r="AT99" i="11" s="1"/>
  <c r="AN99" i="11"/>
  <c r="AS49" i="11"/>
  <c r="AT49" i="11" s="1"/>
  <c r="AN49" i="11"/>
  <c r="AS98" i="11"/>
  <c r="AT98" i="11" s="1"/>
  <c r="AN98" i="11"/>
  <c r="AS48" i="11"/>
  <c r="AT48" i="11" s="1"/>
  <c r="AN48" i="11"/>
  <c r="AS97" i="11"/>
  <c r="AT97" i="11" s="1"/>
  <c r="AN97" i="11"/>
  <c r="AS47" i="11"/>
  <c r="AT47" i="11" s="1"/>
  <c r="AN47" i="11"/>
  <c r="AS96" i="11"/>
  <c r="AT96" i="11" s="1"/>
  <c r="AN96" i="11"/>
  <c r="AS39" i="11"/>
  <c r="AT39" i="11" s="1"/>
  <c r="AN39" i="11"/>
  <c r="AS88" i="11"/>
  <c r="AT88" i="11" s="1"/>
  <c r="AN88" i="11"/>
  <c r="AS38" i="11"/>
  <c r="AT38" i="11" s="1"/>
  <c r="AN38" i="11"/>
  <c r="AS87" i="11"/>
  <c r="AT87" i="11" s="1"/>
  <c r="AN87" i="11"/>
  <c r="AS44" i="11"/>
  <c r="AT44" i="11" s="1"/>
  <c r="AN44" i="11"/>
  <c r="AS93" i="11"/>
  <c r="AT93" i="11" s="1"/>
  <c r="AN93" i="11"/>
  <c r="AS43" i="11"/>
  <c r="AT43" i="11" s="1"/>
  <c r="AN43" i="11"/>
  <c r="AS92" i="11"/>
  <c r="AT92" i="11" s="1"/>
  <c r="AN92" i="11"/>
  <c r="AS42" i="11"/>
  <c r="AT42" i="11" s="1"/>
  <c r="AN42" i="11"/>
  <c r="AS91" i="11"/>
  <c r="AT91" i="11" s="1"/>
  <c r="AN91" i="11"/>
  <c r="AS41" i="11"/>
  <c r="AT41" i="11" s="1"/>
  <c r="AN41" i="11"/>
  <c r="AS90" i="11"/>
  <c r="AT90" i="11" s="1"/>
  <c r="AN90" i="11"/>
  <c r="AI20" i="11"/>
  <c r="AJ20" i="11" s="1"/>
  <c r="AI69" i="11"/>
  <c r="AJ69" i="11" s="1"/>
  <c r="AI12" i="11"/>
  <c r="AJ12" i="11" s="1"/>
  <c r="AI61" i="11"/>
  <c r="AJ61" i="11" s="1"/>
  <c r="AI60" i="11"/>
  <c r="AJ60" i="11" s="1"/>
  <c r="AI59" i="11"/>
  <c r="AJ59" i="11" s="1"/>
  <c r="AI58" i="11"/>
  <c r="AJ58" i="11" s="1"/>
  <c r="AI57" i="11"/>
  <c r="AJ57" i="11" s="1"/>
  <c r="AI7" i="11"/>
  <c r="AJ7" i="11" s="1"/>
  <c r="AI56" i="11"/>
  <c r="AJ56" i="11" s="1"/>
  <c r="AI13" i="11"/>
  <c r="AJ13" i="11" s="1"/>
  <c r="AI62" i="11"/>
  <c r="AJ62" i="11" s="1"/>
  <c r="AI54" i="11"/>
  <c r="AJ54" i="11" s="1"/>
  <c r="AI103" i="11"/>
  <c r="AJ103" i="11" s="1"/>
  <c r="AI53" i="11"/>
  <c r="AJ53" i="11" s="1"/>
  <c r="AI102" i="11"/>
  <c r="AJ102" i="11" s="1"/>
  <c r="AI52" i="11"/>
  <c r="AJ52" i="11" s="1"/>
  <c r="AI101" i="11"/>
  <c r="AJ101" i="11" s="1"/>
  <c r="AI51" i="11"/>
  <c r="AJ51" i="11" s="1"/>
  <c r="AI100" i="11"/>
  <c r="AJ100" i="11" s="1"/>
  <c r="AI50" i="11"/>
  <c r="AJ50" i="11" s="1"/>
  <c r="AI99" i="11"/>
  <c r="AJ99" i="11" s="1"/>
  <c r="AI49" i="11"/>
  <c r="AJ49" i="11" s="1"/>
  <c r="AI98" i="11"/>
  <c r="AJ98" i="11" s="1"/>
  <c r="AI55" i="11"/>
  <c r="AJ55" i="11" s="1"/>
  <c r="AI104" i="11"/>
  <c r="AJ104" i="11" s="1"/>
  <c r="AI47" i="11"/>
  <c r="AJ47" i="11" s="1"/>
  <c r="AI96" i="11"/>
  <c r="AJ96" i="11" s="1"/>
  <c r="AI46" i="11"/>
  <c r="AJ46" i="11" s="1"/>
  <c r="AI95" i="11"/>
  <c r="AJ95" i="11" s="1"/>
  <c r="AI45" i="11"/>
  <c r="AJ45" i="11" s="1"/>
  <c r="AI94" i="11"/>
  <c r="AJ94" i="11" s="1"/>
  <c r="AI44" i="11"/>
  <c r="AJ44" i="11" s="1"/>
  <c r="AI93" i="11"/>
  <c r="AJ93" i="11" s="1"/>
  <c r="AI43" i="11"/>
  <c r="AJ43" i="11" s="1"/>
  <c r="AI92" i="11"/>
  <c r="AJ92" i="11" s="1"/>
  <c r="AI42" i="11"/>
  <c r="AJ42" i="11" s="1"/>
  <c r="AI91" i="11"/>
  <c r="AJ91" i="11" s="1"/>
  <c r="AI48" i="11"/>
  <c r="AJ48" i="11" s="1"/>
  <c r="AI97" i="11"/>
  <c r="AJ97" i="11" s="1"/>
  <c r="AI40" i="11"/>
  <c r="AJ40" i="11" s="1"/>
  <c r="AI89" i="11"/>
  <c r="AJ89" i="11" s="1"/>
  <c r="AI39" i="11"/>
  <c r="AJ39" i="11" s="1"/>
  <c r="AI88" i="11"/>
  <c r="AJ88" i="11" s="1"/>
  <c r="AI38" i="11"/>
  <c r="AJ38" i="11" s="1"/>
  <c r="AI87" i="11"/>
  <c r="AJ87" i="11" s="1"/>
  <c r="AI37" i="11"/>
  <c r="AJ37" i="11" s="1"/>
  <c r="AI86" i="11"/>
  <c r="AJ86" i="11" s="1"/>
  <c r="AI36" i="11"/>
  <c r="AJ36" i="11" s="1"/>
  <c r="AI85" i="11"/>
  <c r="AJ85" i="11" s="1"/>
  <c r="AI35" i="11"/>
  <c r="AJ35" i="11" s="1"/>
  <c r="AI84" i="11"/>
  <c r="AJ84" i="11" s="1"/>
  <c r="AI33" i="11"/>
  <c r="AJ33" i="11" s="1"/>
  <c r="AI32" i="11"/>
  <c r="AJ32" i="11" s="1"/>
  <c r="AI31" i="11"/>
  <c r="AJ31" i="11" s="1"/>
  <c r="AI30" i="11"/>
  <c r="AJ30" i="11" s="1"/>
  <c r="AI79" i="11"/>
  <c r="AJ79" i="11" s="1"/>
  <c r="AI29" i="11"/>
  <c r="AJ29" i="11" s="1"/>
  <c r="AI78" i="11"/>
  <c r="AJ78" i="11" s="1"/>
  <c r="AI28" i="11"/>
  <c r="AJ28" i="11" s="1"/>
  <c r="AI77" i="11"/>
  <c r="AJ77" i="11" s="1"/>
  <c r="AI41" i="11"/>
  <c r="AJ41" i="11" s="1"/>
  <c r="AI90" i="11"/>
  <c r="AJ90" i="11" s="1"/>
  <c r="AI82" i="11"/>
  <c r="AJ82" i="11" s="1"/>
  <c r="AI81" i="11"/>
  <c r="AJ81" i="11" s="1"/>
  <c r="AI80" i="11"/>
  <c r="AJ80" i="11" s="1"/>
  <c r="AI34" i="11"/>
  <c r="AJ34" i="11" s="1"/>
  <c r="AI83" i="11"/>
  <c r="AJ83" i="11" s="1"/>
  <c r="AI26" i="11"/>
  <c r="AJ26" i="11" s="1"/>
  <c r="AI75" i="11"/>
  <c r="AJ75" i="11" s="1"/>
  <c r="AI25" i="11"/>
  <c r="AJ25" i="11" s="1"/>
  <c r="AI74" i="11"/>
  <c r="AJ74" i="11" s="1"/>
  <c r="AI24" i="11"/>
  <c r="AJ24" i="11" s="1"/>
  <c r="AI73" i="11"/>
  <c r="AJ73" i="11" s="1"/>
  <c r="AI23" i="11"/>
  <c r="AJ23" i="11" s="1"/>
  <c r="AI72" i="11"/>
  <c r="AJ72" i="11" s="1"/>
  <c r="AI22" i="11"/>
  <c r="AJ22" i="11" s="1"/>
  <c r="AI71" i="11"/>
  <c r="AJ71" i="11" s="1"/>
  <c r="AI21" i="11"/>
  <c r="AJ21" i="11" s="1"/>
  <c r="AI70" i="11"/>
  <c r="AJ70" i="11" s="1"/>
  <c r="AI27" i="11"/>
  <c r="AJ27" i="11" s="1"/>
  <c r="AI76" i="11"/>
  <c r="AJ76" i="11" s="1"/>
  <c r="AI19" i="11"/>
  <c r="AJ19" i="11" s="1"/>
  <c r="AI68" i="11"/>
  <c r="AJ68" i="11" s="1"/>
  <c r="AI18" i="11"/>
  <c r="AJ18" i="11" s="1"/>
  <c r="AI67" i="11"/>
  <c r="AJ67" i="11" s="1"/>
  <c r="AI17" i="11"/>
  <c r="AJ17" i="11" s="1"/>
  <c r="AI66" i="11"/>
  <c r="AJ66" i="11" s="1"/>
  <c r="AI16" i="11"/>
  <c r="AJ16" i="11" s="1"/>
  <c r="AI65" i="11"/>
  <c r="AJ65" i="11" s="1"/>
  <c r="AI15" i="11"/>
  <c r="AJ15" i="11" s="1"/>
  <c r="AI64" i="11"/>
  <c r="AJ64" i="11" s="1"/>
  <c r="AI14" i="11"/>
  <c r="AJ14" i="11" s="1"/>
  <c r="AI63" i="11"/>
  <c r="AJ63" i="11" s="1"/>
  <c r="AM9" i="11"/>
  <c r="AN9" i="11" s="1"/>
  <c r="AR9" i="11"/>
  <c r="AS13" i="11"/>
  <c r="AT13" i="11" s="1"/>
  <c r="AS17" i="11"/>
  <c r="AT17" i="11" s="1"/>
  <c r="AS15" i="11"/>
  <c r="AT15" i="11" s="1"/>
  <c r="AS16" i="11"/>
  <c r="AT16" i="11" s="1"/>
  <c r="AS14" i="11"/>
  <c r="AT14" i="11" s="1"/>
  <c r="AS19" i="11"/>
  <c r="AT19" i="11" s="1"/>
  <c r="AS18" i="11"/>
  <c r="AT18" i="11" s="1"/>
  <c r="AS20" i="11"/>
  <c r="AT20" i="11" s="1"/>
  <c r="AS32" i="11"/>
  <c r="AT32" i="11" s="1"/>
  <c r="H105" i="11"/>
  <c r="AS11" i="11" l="1"/>
  <c r="AT11" i="11" s="1"/>
  <c r="O1139" i="40"/>
  <c r="AS9" i="11"/>
  <c r="AT9" i="11" s="1"/>
  <c r="AS12" i="11"/>
  <c r="AT12" i="11" s="1"/>
  <c r="AS10" i="11"/>
  <c r="AT10" i="11" s="1"/>
  <c r="AS7" i="11"/>
  <c r="AT7" i="11" s="1"/>
  <c r="AS8" i="11"/>
  <c r="AT8" i="11" s="1"/>
  <c r="AS5" i="11"/>
  <c r="AT5" i="11" s="1"/>
  <c r="AS6" i="11"/>
  <c r="AT6" i="11" s="1"/>
  <c r="O1140" i="40" l="1"/>
  <c r="N27" i="29"/>
  <c r="O27" i="29" s="1"/>
  <c r="AD22" i="14"/>
  <c r="O1141" i="40" l="1"/>
  <c r="O1142" i="40" l="1"/>
  <c r="O1143" i="40" l="1"/>
  <c r="O1144" i="40" l="1"/>
  <c r="O1145" i="40" l="1"/>
  <c r="O1146" i="40" l="1"/>
  <c r="O1147" i="40" l="1"/>
  <c r="O1148" i="40" l="1"/>
  <c r="O20" i="23"/>
  <c r="O1149" i="40" l="1"/>
  <c r="O1150" i="40" l="1"/>
  <c r="O1151" i="40" l="1"/>
  <c r="O1152" i="40" l="1"/>
  <c r="O1153" i="40" l="1"/>
  <c r="O1154" i="40" l="1"/>
  <c r="O1155" i="40" l="1"/>
  <c r="O1156" i="40" l="1"/>
  <c r="O1157" i="40" l="1"/>
  <c r="O1158" i="40" l="1"/>
  <c r="O1159" i="40" l="1"/>
  <c r="O1160" i="40" l="1"/>
  <c r="O23" i="23"/>
  <c r="O1161" i="40" l="1"/>
  <c r="O1162" i="40" l="1"/>
  <c r="O1163" i="40" l="1"/>
  <c r="O1164" i="40" l="1"/>
  <c r="O1165" i="40" l="1"/>
  <c r="O1166" i="40" l="1"/>
  <c r="J34" i="8"/>
  <c r="J33" i="8"/>
  <c r="J32" i="8"/>
  <c r="J31" i="8"/>
  <c r="J30" i="8"/>
  <c r="J29" i="8"/>
  <c r="J28" i="8"/>
  <c r="J27" i="8"/>
  <c r="J26" i="8"/>
  <c r="J25" i="8"/>
  <c r="J24" i="8"/>
  <c r="J23" i="8"/>
  <c r="J22" i="8"/>
  <c r="J21" i="8"/>
  <c r="J20" i="8"/>
  <c r="J19" i="8"/>
  <c r="J18" i="8"/>
  <c r="J17" i="8"/>
  <c r="J16" i="8"/>
  <c r="J15" i="8"/>
  <c r="J14" i="8"/>
  <c r="J13" i="8"/>
  <c r="J12" i="8"/>
  <c r="J11" i="8"/>
  <c r="J10" i="8"/>
  <c r="J9" i="8"/>
  <c r="J8" i="8"/>
  <c r="J7" i="8"/>
  <c r="J6" i="8"/>
  <c r="J5" i="8"/>
  <c r="O1167" i="40" l="1"/>
  <c r="O1168" i="40" l="1"/>
  <c r="AK4" i="9"/>
  <c r="O1169" i="40" l="1"/>
  <c r="AR98" i="9"/>
  <c r="AR91" i="9"/>
  <c r="AR84" i="9"/>
  <c r="AR77" i="9"/>
  <c r="AR70" i="9"/>
  <c r="AR63" i="9"/>
  <c r="AR56" i="9"/>
  <c r="AR49" i="9"/>
  <c r="AR42" i="9"/>
  <c r="AR35" i="9"/>
  <c r="AR28" i="9"/>
  <c r="AR21" i="9"/>
  <c r="AR14" i="9"/>
  <c r="AR7" i="9"/>
  <c r="AR64" i="9"/>
  <c r="AR99" i="9"/>
  <c r="AR92" i="9"/>
  <c r="AR85" i="9"/>
  <c r="AR78" i="9"/>
  <c r="AR71" i="9"/>
  <c r="AR43" i="9"/>
  <c r="AR36" i="9"/>
  <c r="AR29" i="9"/>
  <c r="AR22" i="9"/>
  <c r="AR15" i="9"/>
  <c r="AR100" i="9"/>
  <c r="AR93" i="9"/>
  <c r="AR86" i="9"/>
  <c r="AR79" i="9"/>
  <c r="AR72" i="9"/>
  <c r="AR65" i="9"/>
  <c r="AR58" i="9"/>
  <c r="AR51" i="9"/>
  <c r="AR44" i="9"/>
  <c r="AR37" i="9"/>
  <c r="AR30" i="9"/>
  <c r="AR23" i="9"/>
  <c r="AR16" i="9"/>
  <c r="AR9" i="9"/>
  <c r="AR53" i="9"/>
  <c r="AR11" i="9"/>
  <c r="AR101" i="9"/>
  <c r="AR94" i="9"/>
  <c r="AR87" i="9"/>
  <c r="AR80" i="9"/>
  <c r="AR73" i="9"/>
  <c r="AR66" i="9"/>
  <c r="AR59" i="9"/>
  <c r="AR52" i="9"/>
  <c r="AR45" i="9"/>
  <c r="AR38" i="9"/>
  <c r="AR31" i="9"/>
  <c r="AR24" i="9"/>
  <c r="AR17" i="9"/>
  <c r="AR10" i="9"/>
  <c r="AR67" i="9"/>
  <c r="AR18" i="9"/>
  <c r="AR102" i="9"/>
  <c r="AR95" i="9"/>
  <c r="AR88" i="9"/>
  <c r="AR81" i="9"/>
  <c r="AR74" i="9"/>
  <c r="AR60" i="9"/>
  <c r="AR46" i="9"/>
  <c r="AR39" i="9"/>
  <c r="AR32" i="9"/>
  <c r="AR25" i="9"/>
  <c r="AR103" i="9"/>
  <c r="AR96" i="9"/>
  <c r="AR89" i="9"/>
  <c r="AR82" i="9"/>
  <c r="AR75" i="9"/>
  <c r="AR68" i="9"/>
  <c r="AR61" i="9"/>
  <c r="AR54" i="9"/>
  <c r="AR47" i="9"/>
  <c r="AR40" i="9"/>
  <c r="AR33" i="9"/>
  <c r="AR26" i="9"/>
  <c r="AR19" i="9"/>
  <c r="AR12" i="9"/>
  <c r="AR5" i="9"/>
  <c r="AR50" i="9"/>
  <c r="AR8" i="9"/>
  <c r="AR104" i="9"/>
  <c r="AR97" i="9"/>
  <c r="AR90" i="9"/>
  <c r="AR83" i="9"/>
  <c r="AR76" i="9"/>
  <c r="AR69" i="9"/>
  <c r="AR62" i="9"/>
  <c r="AR55" i="9"/>
  <c r="AR48" i="9"/>
  <c r="AR41" i="9"/>
  <c r="AR34" i="9"/>
  <c r="AR27" i="9"/>
  <c r="AR20" i="9"/>
  <c r="AR13" i="9"/>
  <c r="AR6" i="9"/>
  <c r="AR57" i="9"/>
  <c r="I34" i="8"/>
  <c r="I33" i="8"/>
  <c r="I32" i="8"/>
  <c r="I31" i="8"/>
  <c r="I30" i="8"/>
  <c r="I29" i="8"/>
  <c r="I28" i="8"/>
  <c r="I27" i="8"/>
  <c r="I26" i="8"/>
  <c r="I25" i="8"/>
  <c r="I24" i="8"/>
  <c r="I23" i="8"/>
  <c r="I22" i="8"/>
  <c r="I21" i="8"/>
  <c r="I20" i="8"/>
  <c r="I19" i="8"/>
  <c r="I18" i="8"/>
  <c r="I17" i="8"/>
  <c r="I16" i="8"/>
  <c r="I15" i="8"/>
  <c r="I14" i="8"/>
  <c r="I13" i="8"/>
  <c r="I12" i="8"/>
  <c r="I11" i="8"/>
  <c r="I10" i="8"/>
  <c r="I9" i="8"/>
  <c r="I8" i="8"/>
  <c r="I7" i="8"/>
  <c r="I6" i="8"/>
  <c r="I5" i="8"/>
  <c r="G39" i="8"/>
  <c r="V15" i="8" l="1"/>
  <c r="V8" i="8"/>
  <c r="V16" i="8"/>
  <c r="V9" i="8"/>
  <c r="V17" i="8"/>
  <c r="V10" i="8"/>
  <c r="V18" i="8"/>
  <c r="V11" i="8"/>
  <c r="V12" i="8"/>
  <c r="V13" i="8"/>
  <c r="V14" i="8"/>
  <c r="V7" i="8"/>
  <c r="O1170" i="40"/>
  <c r="N5" i="8"/>
  <c r="M5" i="8" s="1"/>
  <c r="V5" i="8"/>
  <c r="V6" i="8"/>
  <c r="AU6" i="9"/>
  <c r="AU55" i="9"/>
  <c r="AU104" i="9"/>
  <c r="AU33" i="9"/>
  <c r="AU82" i="9"/>
  <c r="AU46" i="9"/>
  <c r="AU18" i="9"/>
  <c r="AU45" i="9"/>
  <c r="AU94" i="9"/>
  <c r="AU30" i="9"/>
  <c r="AU79" i="9"/>
  <c r="AU36" i="9"/>
  <c r="AU64" i="9"/>
  <c r="AU49" i="9"/>
  <c r="AU98" i="9"/>
  <c r="AU57" i="9"/>
  <c r="AU48" i="9"/>
  <c r="AU97" i="9"/>
  <c r="AU26" i="9"/>
  <c r="AU75" i="9"/>
  <c r="AU39" i="9"/>
  <c r="AU102" i="9"/>
  <c r="AU38" i="9"/>
  <c r="AU87" i="9"/>
  <c r="AU23" i="9"/>
  <c r="AU72" i="9"/>
  <c r="AU29" i="9"/>
  <c r="AU99" i="9"/>
  <c r="AU42" i="9"/>
  <c r="AU91" i="9"/>
  <c r="AU41" i="9"/>
  <c r="AU90" i="9"/>
  <c r="AU19" i="9"/>
  <c r="AU68" i="9"/>
  <c r="AU32" i="9"/>
  <c r="AU95" i="9"/>
  <c r="AU31" i="9"/>
  <c r="AU80" i="9"/>
  <c r="AU16" i="9"/>
  <c r="AU65" i="9"/>
  <c r="AU22" i="9"/>
  <c r="AU92" i="9"/>
  <c r="AU35" i="9"/>
  <c r="AU84" i="9"/>
  <c r="AU34" i="9"/>
  <c r="AU83" i="9"/>
  <c r="AU12" i="9"/>
  <c r="AU61" i="9"/>
  <c r="AU25" i="9"/>
  <c r="AU88" i="9"/>
  <c r="AU24" i="9"/>
  <c r="AU73" i="9"/>
  <c r="AU9" i="9"/>
  <c r="AU58" i="9"/>
  <c r="AU15" i="9"/>
  <c r="AU85" i="9"/>
  <c r="AU28" i="9"/>
  <c r="AU77" i="9"/>
  <c r="AU27" i="9"/>
  <c r="AU76" i="9"/>
  <c r="AU5" i="9"/>
  <c r="AU54" i="9"/>
  <c r="AU103" i="9"/>
  <c r="AU81" i="9"/>
  <c r="AU17" i="9"/>
  <c r="AU66" i="9"/>
  <c r="AU53" i="9"/>
  <c r="AU51" i="9"/>
  <c r="AU100" i="9"/>
  <c r="AU78" i="9"/>
  <c r="AU21" i="9"/>
  <c r="AU70" i="9"/>
  <c r="AU20" i="9"/>
  <c r="AU69" i="9"/>
  <c r="AU50" i="9"/>
  <c r="AU47" i="9"/>
  <c r="AU96" i="9"/>
  <c r="AU74" i="9"/>
  <c r="AU10" i="9"/>
  <c r="AU59" i="9"/>
  <c r="AU11" i="9"/>
  <c r="AU44" i="9"/>
  <c r="AU93" i="9"/>
  <c r="AU71" i="9"/>
  <c r="AU14" i="9"/>
  <c r="AU63" i="9"/>
  <c r="AU13" i="9"/>
  <c r="AU62" i="9"/>
  <c r="AU8" i="9"/>
  <c r="AU40" i="9"/>
  <c r="AU89" i="9"/>
  <c r="AU60" i="9"/>
  <c r="AU67" i="9"/>
  <c r="AU52" i="9"/>
  <c r="AU101" i="9"/>
  <c r="AU37" i="9"/>
  <c r="AU86" i="9"/>
  <c r="AU43" i="9"/>
  <c r="AU7" i="9"/>
  <c r="AU56" i="9"/>
  <c r="U31" i="8"/>
  <c r="E31" i="8" s="1"/>
  <c r="U24" i="8"/>
  <c r="E24" i="8" s="1"/>
  <c r="U17" i="8"/>
  <c r="U10" i="8"/>
  <c r="U32" i="8"/>
  <c r="E32" i="8" s="1"/>
  <c r="U25" i="8"/>
  <c r="E25" i="8" s="1"/>
  <c r="U18" i="8"/>
  <c r="U11" i="8"/>
  <c r="U20" i="8"/>
  <c r="E20" i="8" s="1"/>
  <c r="U21" i="8"/>
  <c r="E21" i="8" s="1"/>
  <c r="U33" i="8"/>
  <c r="E33" i="8" s="1"/>
  <c r="U26" i="8"/>
  <c r="E26" i="8" s="1"/>
  <c r="U19" i="8"/>
  <c r="E19" i="8" s="1"/>
  <c r="U12" i="8"/>
  <c r="U5" i="8"/>
  <c r="U27" i="8"/>
  <c r="E27" i="8" s="1"/>
  <c r="U14" i="8"/>
  <c r="U34" i="8"/>
  <c r="E34" i="8" s="1"/>
  <c r="U13" i="8"/>
  <c r="U6" i="8"/>
  <c r="U30" i="8"/>
  <c r="E30" i="8" s="1"/>
  <c r="U9" i="8"/>
  <c r="U28" i="8"/>
  <c r="E28" i="8" s="1"/>
  <c r="U7" i="8"/>
  <c r="U29" i="8"/>
  <c r="E29" i="8" s="1"/>
  <c r="U22" i="8"/>
  <c r="E22" i="8" s="1"/>
  <c r="U15" i="8"/>
  <c r="U8" i="8"/>
  <c r="U23" i="8"/>
  <c r="E23" i="8" s="1"/>
  <c r="U16" i="8"/>
  <c r="N6" i="8"/>
  <c r="N15" i="8"/>
  <c r="N30" i="8"/>
  <c r="N23" i="8"/>
  <c r="N16" i="8"/>
  <c r="N9" i="8"/>
  <c r="N31" i="8"/>
  <c r="N24" i="8"/>
  <c r="N17" i="8"/>
  <c r="N10" i="8"/>
  <c r="N32" i="8"/>
  <c r="N25" i="8"/>
  <c r="N18" i="8"/>
  <c r="N11" i="8"/>
  <c r="N33" i="8"/>
  <c r="N26" i="8"/>
  <c r="N19" i="8"/>
  <c r="N12" i="8"/>
  <c r="N34" i="8"/>
  <c r="N27" i="8"/>
  <c r="N13" i="8"/>
  <c r="N20" i="8"/>
  <c r="N28" i="8"/>
  <c r="N21" i="8"/>
  <c r="N14" i="8"/>
  <c r="N7" i="8"/>
  <c r="N29" i="8"/>
  <c r="N22" i="8"/>
  <c r="N8" i="8"/>
  <c r="E14" i="8" l="1"/>
  <c r="E11" i="8"/>
  <c r="E15" i="8"/>
  <c r="E10" i="8"/>
  <c r="E18" i="8"/>
  <c r="E12" i="8"/>
  <c r="E16" i="8"/>
  <c r="E17" i="8"/>
  <c r="E13" i="8"/>
  <c r="O1171" i="40"/>
  <c r="E9" i="8"/>
  <c r="E7" i="8"/>
  <c r="E8" i="8"/>
  <c r="E6" i="8"/>
  <c r="E5" i="8"/>
  <c r="AU105" i="9"/>
  <c r="N17" i="29" s="1"/>
  <c r="O17" i="29" s="1"/>
  <c r="Y8" i="8"/>
  <c r="Y6" i="8"/>
  <c r="Y22" i="8"/>
  <c r="Y19" i="8"/>
  <c r="Y25" i="8"/>
  <c r="Y30" i="8"/>
  <c r="Y12" i="8"/>
  <c r="Y18" i="8"/>
  <c r="Y31" i="8"/>
  <c r="Y9" i="8"/>
  <c r="Y5" i="8"/>
  <c r="Y11" i="8"/>
  <c r="Y24" i="8"/>
  <c r="Y15" i="8"/>
  <c r="Y23" i="8"/>
  <c r="Y27" i="8"/>
  <c r="Y20" i="8"/>
  <c r="Y17" i="8"/>
  <c r="Y16" i="8"/>
  <c r="Y28" i="8"/>
  <c r="Y14" i="8"/>
  <c r="Y21" i="8"/>
  <c r="Y10" i="8"/>
  <c r="Y7" i="8"/>
  <c r="Y34" i="8"/>
  <c r="Y33" i="8"/>
  <c r="Y29" i="8"/>
  <c r="Y13" i="8"/>
  <c r="Y26" i="8"/>
  <c r="Y32" i="8"/>
  <c r="M6" i="8"/>
  <c r="M7" i="8" s="1"/>
  <c r="M8" i="8" s="1"/>
  <c r="M9" i="8" s="1"/>
  <c r="M10" i="8" s="1"/>
  <c r="M11" i="8" s="1"/>
  <c r="M12" i="8" s="1"/>
  <c r="M13" i="8" s="1"/>
  <c r="M14" i="8" s="1"/>
  <c r="M15" i="8" s="1"/>
  <c r="M16" i="8" s="1"/>
  <c r="M17" i="8" s="1"/>
  <c r="M18" i="8" s="1"/>
  <c r="M19" i="8" s="1"/>
  <c r="M20" i="8" s="1"/>
  <c r="M21" i="8" s="1"/>
  <c r="M22" i="8" s="1"/>
  <c r="M23" i="8" s="1"/>
  <c r="M24" i="8" s="1"/>
  <c r="M25" i="8" s="1"/>
  <c r="M26" i="8" s="1"/>
  <c r="M27" i="8" s="1"/>
  <c r="M28" i="8" s="1"/>
  <c r="M29" i="8" s="1"/>
  <c r="M30" i="8" s="1"/>
  <c r="M31" i="8" s="1"/>
  <c r="M32" i="8" s="1"/>
  <c r="M33" i="8" s="1"/>
  <c r="M34" i="8" s="1"/>
  <c r="O1172" i="40" l="1"/>
  <c r="AU106" i="9"/>
  <c r="Y35" i="8"/>
  <c r="N15" i="29" s="1"/>
  <c r="O15" i="29" s="1"/>
  <c r="P9" i="8"/>
  <c r="I4" i="9" s="1"/>
  <c r="P5" i="8"/>
  <c r="E4" i="9" s="1"/>
  <c r="P26" i="8"/>
  <c r="Z4" i="9" s="1"/>
  <c r="P18" i="8"/>
  <c r="R4" i="9" s="1"/>
  <c r="P15" i="8"/>
  <c r="O4" i="9" s="1"/>
  <c r="P14" i="8"/>
  <c r="N4" i="9" s="1"/>
  <c r="P34" i="8"/>
  <c r="AH4" i="9" s="1"/>
  <c r="P6" i="8"/>
  <c r="F4" i="9" s="1"/>
  <c r="P17" i="8"/>
  <c r="Q4" i="9" s="1"/>
  <c r="P30" i="8"/>
  <c r="AD4" i="9" s="1"/>
  <c r="P29" i="8"/>
  <c r="AC4" i="9" s="1"/>
  <c r="P27" i="8"/>
  <c r="AA4" i="9" s="1"/>
  <c r="P7" i="8"/>
  <c r="G4" i="9" s="1"/>
  <c r="P10" i="8"/>
  <c r="J4" i="9" s="1"/>
  <c r="P23" i="8"/>
  <c r="W4" i="9" s="1"/>
  <c r="P20" i="8"/>
  <c r="T4" i="9" s="1"/>
  <c r="P8" i="8"/>
  <c r="H4" i="9" s="1"/>
  <c r="P32" i="8"/>
  <c r="AF4" i="9" s="1"/>
  <c r="P16" i="8"/>
  <c r="P4" i="9" s="1"/>
  <c r="P13" i="8"/>
  <c r="M4" i="9" s="1"/>
  <c r="P33" i="8"/>
  <c r="AG4" i="9" s="1"/>
  <c r="P25" i="8"/>
  <c r="Y4" i="9" s="1"/>
  <c r="P28" i="8"/>
  <c r="AB4" i="9" s="1"/>
  <c r="P12" i="8"/>
  <c r="L4" i="9" s="1"/>
  <c r="P11" i="8"/>
  <c r="K4" i="9" s="1"/>
  <c r="P31" i="8"/>
  <c r="AE4" i="9" s="1"/>
  <c r="P21" i="8"/>
  <c r="U4" i="9" s="1"/>
  <c r="P22" i="8"/>
  <c r="V4" i="9" s="1"/>
  <c r="P19" i="8"/>
  <c r="S4" i="9" s="1"/>
  <c r="P24" i="8"/>
  <c r="X4" i="9" s="1"/>
  <c r="O1173" i="40" l="1"/>
  <c r="AY5" i="9"/>
  <c r="E3" i="38" s="1"/>
  <c r="CB104" i="9"/>
  <c r="AH102" i="38" s="1"/>
  <c r="BU104" i="9"/>
  <c r="AA102" i="38" s="1"/>
  <c r="BN104" i="9"/>
  <c r="T102" i="38" s="1"/>
  <c r="BG104" i="9"/>
  <c r="M102" i="38" s="1"/>
  <c r="AZ104" i="9"/>
  <c r="F102" i="38" s="1"/>
  <c r="BW103" i="9"/>
  <c r="AC101" i="38" s="1"/>
  <c r="BP103" i="9"/>
  <c r="V101" i="38" s="1"/>
  <c r="BI103" i="9"/>
  <c r="O101" i="38" s="1"/>
  <c r="BB103" i="9"/>
  <c r="H101" i="38" s="1"/>
  <c r="BY102" i="9"/>
  <c r="AE100" i="38" s="1"/>
  <c r="BR102" i="9"/>
  <c r="X100" i="38" s="1"/>
  <c r="BK102" i="9"/>
  <c r="Q100" i="38" s="1"/>
  <c r="BD102" i="9"/>
  <c r="J100" i="38" s="1"/>
  <c r="CA101" i="9"/>
  <c r="AG99" i="38" s="1"/>
  <c r="BT101" i="9"/>
  <c r="Z99" i="38" s="1"/>
  <c r="BM101" i="9"/>
  <c r="S99" i="38" s="1"/>
  <c r="BF101" i="9"/>
  <c r="L99" i="38" s="1"/>
  <c r="AY101" i="9"/>
  <c r="E99" i="38" s="1"/>
  <c r="BV100" i="9"/>
  <c r="AB98" i="38" s="1"/>
  <c r="BO100" i="9"/>
  <c r="U98" i="38" s="1"/>
  <c r="BH100" i="9"/>
  <c r="N98" i="38" s="1"/>
  <c r="BA100" i="9"/>
  <c r="G98" i="38" s="1"/>
  <c r="BX99" i="9"/>
  <c r="AD97" i="38" s="1"/>
  <c r="BQ99" i="9"/>
  <c r="W97" i="38" s="1"/>
  <c r="BJ99" i="9"/>
  <c r="P97" i="38" s="1"/>
  <c r="BC99" i="9"/>
  <c r="I97" i="38" s="1"/>
  <c r="BZ98" i="9"/>
  <c r="AF96" i="38" s="1"/>
  <c r="BS98" i="9"/>
  <c r="Y96" i="38" s="1"/>
  <c r="BL98" i="9"/>
  <c r="R96" i="38" s="1"/>
  <c r="BE98" i="9"/>
  <c r="K96" i="38" s="1"/>
  <c r="CB97" i="9"/>
  <c r="AH95" i="38" s="1"/>
  <c r="BU97" i="9"/>
  <c r="AA95" i="38" s="1"/>
  <c r="BN97" i="9"/>
  <c r="T95" i="38" s="1"/>
  <c r="BG97" i="9"/>
  <c r="M95" i="38" s="1"/>
  <c r="AZ97" i="9"/>
  <c r="F95" i="38" s="1"/>
  <c r="BW96" i="9"/>
  <c r="AC94" i="38" s="1"/>
  <c r="BP96" i="9"/>
  <c r="V94" i="38" s="1"/>
  <c r="BI96" i="9"/>
  <c r="O94" i="38" s="1"/>
  <c r="BB96" i="9"/>
  <c r="H94" i="38" s="1"/>
  <c r="BY95" i="9"/>
  <c r="AE93" i="38" s="1"/>
  <c r="BR95" i="9"/>
  <c r="X93" i="38" s="1"/>
  <c r="BK95" i="9"/>
  <c r="Q93" i="38" s="1"/>
  <c r="BD95" i="9"/>
  <c r="J93" i="38" s="1"/>
  <c r="CA94" i="9"/>
  <c r="AG92" i="38" s="1"/>
  <c r="BT94" i="9"/>
  <c r="Z92" i="38" s="1"/>
  <c r="BM94" i="9"/>
  <c r="S92" i="38" s="1"/>
  <c r="BF94" i="9"/>
  <c r="L92" i="38" s="1"/>
  <c r="AY94" i="9"/>
  <c r="E92" i="38" s="1"/>
  <c r="BV93" i="9"/>
  <c r="AB91" i="38" s="1"/>
  <c r="BO93" i="9"/>
  <c r="U91" i="38" s="1"/>
  <c r="BH93" i="9"/>
  <c r="N91" i="38" s="1"/>
  <c r="BA93" i="9"/>
  <c r="G91" i="38" s="1"/>
  <c r="BX92" i="9"/>
  <c r="AD90" i="38" s="1"/>
  <c r="BQ92" i="9"/>
  <c r="W90" i="38" s="1"/>
  <c r="BJ92" i="9"/>
  <c r="P90" i="38" s="1"/>
  <c r="BC92" i="9"/>
  <c r="I90" i="38" s="1"/>
  <c r="BZ91" i="9"/>
  <c r="AF89" i="38" s="1"/>
  <c r="BS91" i="9"/>
  <c r="Y89" i="38" s="1"/>
  <c r="BL91" i="9"/>
  <c r="R89" i="38" s="1"/>
  <c r="BE91" i="9"/>
  <c r="K89" i="38" s="1"/>
  <c r="CB90" i="9"/>
  <c r="AH88" i="38" s="1"/>
  <c r="BU90" i="9"/>
  <c r="AA88" i="38" s="1"/>
  <c r="BN90" i="9"/>
  <c r="T88" i="38" s="1"/>
  <c r="BG90" i="9"/>
  <c r="M88" i="38" s="1"/>
  <c r="AZ90" i="9"/>
  <c r="F88" i="38" s="1"/>
  <c r="BW89" i="9"/>
  <c r="AC87" i="38" s="1"/>
  <c r="BP89" i="9"/>
  <c r="V87" i="38" s="1"/>
  <c r="BI89" i="9"/>
  <c r="O87" i="38" s="1"/>
  <c r="BB89" i="9"/>
  <c r="H87" i="38" s="1"/>
  <c r="BY88" i="9"/>
  <c r="AE86" i="38" s="1"/>
  <c r="BR88" i="9"/>
  <c r="X86" i="38" s="1"/>
  <c r="BK88" i="9"/>
  <c r="Q86" i="38" s="1"/>
  <c r="BD88" i="9"/>
  <c r="J86" i="38" s="1"/>
  <c r="CA87" i="9"/>
  <c r="AG85" i="38" s="1"/>
  <c r="BT87" i="9"/>
  <c r="Z85" i="38" s="1"/>
  <c r="BM87" i="9"/>
  <c r="S85" i="38" s="1"/>
  <c r="BF87" i="9"/>
  <c r="L85" i="38" s="1"/>
  <c r="AY87" i="9"/>
  <c r="E85" i="38" s="1"/>
  <c r="BV86" i="9"/>
  <c r="AB84" i="38" s="1"/>
  <c r="BO86" i="9"/>
  <c r="U84" i="38" s="1"/>
  <c r="BH86" i="9"/>
  <c r="N84" i="38" s="1"/>
  <c r="BA86" i="9"/>
  <c r="G84" i="38" s="1"/>
  <c r="BX85" i="9"/>
  <c r="AD83" i="38" s="1"/>
  <c r="BQ85" i="9"/>
  <c r="W83" i="38" s="1"/>
  <c r="BJ85" i="9"/>
  <c r="P83" i="38" s="1"/>
  <c r="BC85" i="9"/>
  <c r="I83" i="38" s="1"/>
  <c r="BZ84" i="9"/>
  <c r="AF82" i="38" s="1"/>
  <c r="BS84" i="9"/>
  <c r="Y82" i="38" s="1"/>
  <c r="BL84" i="9"/>
  <c r="R82" i="38" s="1"/>
  <c r="BE84" i="9"/>
  <c r="K82" i="38" s="1"/>
  <c r="CB83" i="9"/>
  <c r="AH81" i="38" s="1"/>
  <c r="BU83" i="9"/>
  <c r="AA81" i="38" s="1"/>
  <c r="BN83" i="9"/>
  <c r="T81" i="38" s="1"/>
  <c r="BG83" i="9"/>
  <c r="M81" i="38" s="1"/>
  <c r="AZ83" i="9"/>
  <c r="F81" i="38" s="1"/>
  <c r="BW82" i="9"/>
  <c r="AC80" i="38" s="1"/>
  <c r="BP82" i="9"/>
  <c r="V80" i="38" s="1"/>
  <c r="BI82" i="9"/>
  <c r="O80" i="38" s="1"/>
  <c r="BB82" i="9"/>
  <c r="H80" i="38" s="1"/>
  <c r="BY81" i="9"/>
  <c r="AE79" i="38" s="1"/>
  <c r="BR81" i="9"/>
  <c r="X79" i="38" s="1"/>
  <c r="BK81" i="9"/>
  <c r="Q79" i="38" s="1"/>
  <c r="BD81" i="9"/>
  <c r="J79" i="38" s="1"/>
  <c r="CA80" i="9"/>
  <c r="AG78" i="38" s="1"/>
  <c r="BT80" i="9"/>
  <c r="Z78" i="38" s="1"/>
  <c r="BM80" i="9"/>
  <c r="S78" i="38" s="1"/>
  <c r="BF80" i="9"/>
  <c r="L78" i="38" s="1"/>
  <c r="AY80" i="9"/>
  <c r="E78" i="38" s="1"/>
  <c r="BV79" i="9"/>
  <c r="AB77" i="38" s="1"/>
  <c r="BO79" i="9"/>
  <c r="U77" i="38" s="1"/>
  <c r="BH79" i="9"/>
  <c r="N77" i="38" s="1"/>
  <c r="BA79" i="9"/>
  <c r="G77" i="38" s="1"/>
  <c r="BX78" i="9"/>
  <c r="AD76" i="38" s="1"/>
  <c r="BQ78" i="9"/>
  <c r="W76" i="38" s="1"/>
  <c r="BJ78" i="9"/>
  <c r="P76" i="38" s="1"/>
  <c r="BC78" i="9"/>
  <c r="I76" i="38" s="1"/>
  <c r="BZ77" i="9"/>
  <c r="AF75" i="38" s="1"/>
  <c r="BS77" i="9"/>
  <c r="Y75" i="38" s="1"/>
  <c r="BL77" i="9"/>
  <c r="R75" i="38" s="1"/>
  <c r="BE77" i="9"/>
  <c r="K75" i="38" s="1"/>
  <c r="CB76" i="9"/>
  <c r="AH74" i="38" s="1"/>
  <c r="BU76" i="9"/>
  <c r="AA74" i="38" s="1"/>
  <c r="BN76" i="9"/>
  <c r="T74" i="38" s="1"/>
  <c r="BG76" i="9"/>
  <c r="M74" i="38" s="1"/>
  <c r="AZ76" i="9"/>
  <c r="F74" i="38" s="1"/>
  <c r="BW75" i="9"/>
  <c r="AC73" i="38" s="1"/>
  <c r="BP75" i="9"/>
  <c r="V73" i="38" s="1"/>
  <c r="BI75" i="9"/>
  <c r="O73" i="38" s="1"/>
  <c r="BB75" i="9"/>
  <c r="H73" i="38" s="1"/>
  <c r="BY74" i="9"/>
  <c r="AE72" i="38" s="1"/>
  <c r="BR74" i="9"/>
  <c r="X72" i="38" s="1"/>
  <c r="BK74" i="9"/>
  <c r="Q72" i="38" s="1"/>
  <c r="BD74" i="9"/>
  <c r="J72" i="38" s="1"/>
  <c r="CA73" i="9"/>
  <c r="AG71" i="38" s="1"/>
  <c r="BT73" i="9"/>
  <c r="Z71" i="38" s="1"/>
  <c r="BM73" i="9"/>
  <c r="S71" i="38" s="1"/>
  <c r="BF73" i="9"/>
  <c r="L71" i="38" s="1"/>
  <c r="AY73" i="9"/>
  <c r="E71" i="38" s="1"/>
  <c r="BV72" i="9"/>
  <c r="AB70" i="38" s="1"/>
  <c r="BO72" i="9"/>
  <c r="U70" i="38" s="1"/>
  <c r="BH72" i="9"/>
  <c r="N70" i="38" s="1"/>
  <c r="BA72" i="9"/>
  <c r="G70" i="38" s="1"/>
  <c r="BX71" i="9"/>
  <c r="AD69" i="38" s="1"/>
  <c r="BQ71" i="9"/>
  <c r="W69" i="38" s="1"/>
  <c r="BJ71" i="9"/>
  <c r="P69" i="38" s="1"/>
  <c r="BC71" i="9"/>
  <c r="I69" i="38" s="1"/>
  <c r="BZ70" i="9"/>
  <c r="AF68" i="38" s="1"/>
  <c r="BS70" i="9"/>
  <c r="Y68" i="38" s="1"/>
  <c r="BL70" i="9"/>
  <c r="R68" i="38" s="1"/>
  <c r="BE70" i="9"/>
  <c r="K68" i="38" s="1"/>
  <c r="CB69" i="9"/>
  <c r="AH67" i="38" s="1"/>
  <c r="BU69" i="9"/>
  <c r="AA67" i="38" s="1"/>
  <c r="BN69" i="9"/>
  <c r="T67" i="38" s="1"/>
  <c r="BG69" i="9"/>
  <c r="M67" i="38" s="1"/>
  <c r="AZ69" i="9"/>
  <c r="F67" i="38" s="1"/>
  <c r="BW68" i="9"/>
  <c r="AC66" i="38" s="1"/>
  <c r="BP68" i="9"/>
  <c r="V66" i="38" s="1"/>
  <c r="BI68" i="9"/>
  <c r="O66" i="38" s="1"/>
  <c r="BB68" i="9"/>
  <c r="H66" i="38" s="1"/>
  <c r="BY67" i="9"/>
  <c r="AE65" i="38" s="1"/>
  <c r="BR67" i="9"/>
  <c r="X65" i="38" s="1"/>
  <c r="BK67" i="9"/>
  <c r="Q65" i="38" s="1"/>
  <c r="BD67" i="9"/>
  <c r="J65" i="38" s="1"/>
  <c r="CA66" i="9"/>
  <c r="AG64" i="38" s="1"/>
  <c r="BT66" i="9"/>
  <c r="Z64" i="38" s="1"/>
  <c r="BM66" i="9"/>
  <c r="S64" i="38" s="1"/>
  <c r="BF66" i="9"/>
  <c r="L64" i="38" s="1"/>
  <c r="AY66" i="9"/>
  <c r="E64" i="38" s="1"/>
  <c r="BV65" i="9"/>
  <c r="AB63" i="38" s="1"/>
  <c r="BO65" i="9"/>
  <c r="U63" i="38" s="1"/>
  <c r="BH65" i="9"/>
  <c r="N63" i="38" s="1"/>
  <c r="BA65" i="9"/>
  <c r="G63" i="38" s="1"/>
  <c r="BX64" i="9"/>
  <c r="AD62" i="38" s="1"/>
  <c r="BQ64" i="9"/>
  <c r="W62" i="38" s="1"/>
  <c r="BJ64" i="9"/>
  <c r="P62" i="38" s="1"/>
  <c r="BC64" i="9"/>
  <c r="I62" i="38" s="1"/>
  <c r="BZ63" i="9"/>
  <c r="AF61" i="38" s="1"/>
  <c r="BS63" i="9"/>
  <c r="Y61" i="38" s="1"/>
  <c r="BL63" i="9"/>
  <c r="R61" i="38" s="1"/>
  <c r="BE63" i="9"/>
  <c r="K61" i="38" s="1"/>
  <c r="CB62" i="9"/>
  <c r="AH60" i="38" s="1"/>
  <c r="BU62" i="9"/>
  <c r="AA60" i="38" s="1"/>
  <c r="BN62" i="9"/>
  <c r="T60" i="38" s="1"/>
  <c r="BG62" i="9"/>
  <c r="M60" i="38" s="1"/>
  <c r="AZ62" i="9"/>
  <c r="F60" i="38" s="1"/>
  <c r="BW61" i="9"/>
  <c r="AC59" i="38" s="1"/>
  <c r="BP61" i="9"/>
  <c r="V59" i="38" s="1"/>
  <c r="BI61" i="9"/>
  <c r="O59" i="38" s="1"/>
  <c r="BB61" i="9"/>
  <c r="H59" i="38" s="1"/>
  <c r="BY60" i="9"/>
  <c r="AE58" i="38" s="1"/>
  <c r="BR60" i="9"/>
  <c r="X58" i="38" s="1"/>
  <c r="BK60" i="9"/>
  <c r="Q58" i="38" s="1"/>
  <c r="BD60" i="9"/>
  <c r="J58" i="38" s="1"/>
  <c r="CA59" i="9"/>
  <c r="AG57" i="38" s="1"/>
  <c r="BT59" i="9"/>
  <c r="Z57" i="38" s="1"/>
  <c r="BM59" i="9"/>
  <c r="S57" i="38" s="1"/>
  <c r="BF59" i="9"/>
  <c r="L57" i="38" s="1"/>
  <c r="AY59" i="9"/>
  <c r="E57" i="38" s="1"/>
  <c r="BV58" i="9"/>
  <c r="AB56" i="38" s="1"/>
  <c r="BO58" i="9"/>
  <c r="U56" i="38" s="1"/>
  <c r="BH58" i="9"/>
  <c r="N56" i="38" s="1"/>
  <c r="BA58" i="9"/>
  <c r="G56" i="38" s="1"/>
  <c r="BX57" i="9"/>
  <c r="AD55" i="38" s="1"/>
  <c r="BQ57" i="9"/>
  <c r="W55" i="38" s="1"/>
  <c r="BJ57" i="9"/>
  <c r="P55" i="38" s="1"/>
  <c r="BC57" i="9"/>
  <c r="I55" i="38" s="1"/>
  <c r="BZ56" i="9"/>
  <c r="AF54" i="38" s="1"/>
  <c r="BS56" i="9"/>
  <c r="Y54" i="38" s="1"/>
  <c r="BL56" i="9"/>
  <c r="R54" i="38" s="1"/>
  <c r="BE56" i="9"/>
  <c r="K54" i="38" s="1"/>
  <c r="CB55" i="9"/>
  <c r="AH53" i="38" s="1"/>
  <c r="BU55" i="9"/>
  <c r="AA53" i="38" s="1"/>
  <c r="BN55" i="9"/>
  <c r="T53" i="38" s="1"/>
  <c r="BG55" i="9"/>
  <c r="M53" i="38" s="1"/>
  <c r="AZ55" i="9"/>
  <c r="F53" i="38" s="1"/>
  <c r="BW54" i="9"/>
  <c r="AC52" i="38" s="1"/>
  <c r="BP54" i="9"/>
  <c r="V52" i="38" s="1"/>
  <c r="BI54" i="9"/>
  <c r="O52" i="38" s="1"/>
  <c r="BB54" i="9"/>
  <c r="H52" i="38" s="1"/>
  <c r="BY53" i="9"/>
  <c r="AE51" i="38" s="1"/>
  <c r="BY104" i="9"/>
  <c r="AE102" i="38" s="1"/>
  <c r="BQ104" i="9"/>
  <c r="W102" i="38" s="1"/>
  <c r="BI104" i="9"/>
  <c r="O102" i="38" s="1"/>
  <c r="BA104" i="9"/>
  <c r="G102" i="38" s="1"/>
  <c r="BV103" i="9"/>
  <c r="AB101" i="38" s="1"/>
  <c r="BN103" i="9"/>
  <c r="T101" i="38" s="1"/>
  <c r="BF103" i="9"/>
  <c r="L101" i="38" s="1"/>
  <c r="CB102" i="9"/>
  <c r="AH100" i="38" s="1"/>
  <c r="BT102" i="9"/>
  <c r="Z100" i="38" s="1"/>
  <c r="BL102" i="9"/>
  <c r="R100" i="38" s="1"/>
  <c r="BC102" i="9"/>
  <c r="I100" i="38" s="1"/>
  <c r="BY101" i="9"/>
  <c r="AE99" i="38" s="1"/>
  <c r="BQ101" i="9"/>
  <c r="W99" i="38" s="1"/>
  <c r="BI101" i="9"/>
  <c r="O99" i="38" s="1"/>
  <c r="BA101" i="9"/>
  <c r="G99" i="38" s="1"/>
  <c r="BW100" i="9"/>
  <c r="AC98" i="38" s="1"/>
  <c r="BN100" i="9"/>
  <c r="T98" i="38" s="1"/>
  <c r="BF100" i="9"/>
  <c r="L98" i="38" s="1"/>
  <c r="CB99" i="9"/>
  <c r="AH97" i="38" s="1"/>
  <c r="BT99" i="9"/>
  <c r="Z97" i="38" s="1"/>
  <c r="BL99" i="9"/>
  <c r="R97" i="38" s="1"/>
  <c r="BD99" i="9"/>
  <c r="J97" i="38" s="1"/>
  <c r="BY98" i="9"/>
  <c r="AE96" i="38" s="1"/>
  <c r="BQ98" i="9"/>
  <c r="W96" i="38" s="1"/>
  <c r="BI98" i="9"/>
  <c r="O96" i="38" s="1"/>
  <c r="BA98" i="9"/>
  <c r="G96" i="38" s="1"/>
  <c r="BW97" i="9"/>
  <c r="AC95" i="38" s="1"/>
  <c r="BO97" i="9"/>
  <c r="U95" i="38" s="1"/>
  <c r="BF97" i="9"/>
  <c r="L95" i="38" s="1"/>
  <c r="CB96" i="9"/>
  <c r="AH94" i="38" s="1"/>
  <c r="BT96" i="9"/>
  <c r="Z94" i="38" s="1"/>
  <c r="BL96" i="9"/>
  <c r="R94" i="38" s="1"/>
  <c r="BD96" i="9"/>
  <c r="J94" i="38" s="1"/>
  <c r="BZ95" i="9"/>
  <c r="AF93" i="38" s="1"/>
  <c r="BQ95" i="9"/>
  <c r="W93" i="38" s="1"/>
  <c r="BI95" i="9"/>
  <c r="O93" i="38" s="1"/>
  <c r="BA95" i="9"/>
  <c r="G93" i="38" s="1"/>
  <c r="BW94" i="9"/>
  <c r="AC92" i="38" s="1"/>
  <c r="BO94" i="9"/>
  <c r="U92" i="38" s="1"/>
  <c r="BG94" i="9"/>
  <c r="M92" i="38" s="1"/>
  <c r="CB93" i="9"/>
  <c r="AH91" i="38" s="1"/>
  <c r="BT93" i="9"/>
  <c r="Z91" i="38" s="1"/>
  <c r="BL93" i="9"/>
  <c r="R91" i="38" s="1"/>
  <c r="BD93" i="9"/>
  <c r="J91" i="38" s="1"/>
  <c r="BZ104" i="9"/>
  <c r="AF102" i="38" s="1"/>
  <c r="BR104" i="9"/>
  <c r="X102" i="38" s="1"/>
  <c r="BJ104" i="9"/>
  <c r="P102" i="38" s="1"/>
  <c r="BB104" i="9"/>
  <c r="H102" i="38" s="1"/>
  <c r="BX103" i="9"/>
  <c r="AD101" i="38" s="1"/>
  <c r="BO103" i="9"/>
  <c r="U101" i="38" s="1"/>
  <c r="BG103" i="9"/>
  <c r="M101" i="38" s="1"/>
  <c r="AY103" i="9"/>
  <c r="E101" i="38" s="1"/>
  <c r="BU102" i="9"/>
  <c r="AA100" i="38" s="1"/>
  <c r="BM102" i="9"/>
  <c r="S100" i="38" s="1"/>
  <c r="BE102" i="9"/>
  <c r="K100" i="38" s="1"/>
  <c r="BZ101" i="9"/>
  <c r="AF99" i="38" s="1"/>
  <c r="BR101" i="9"/>
  <c r="X99" i="38" s="1"/>
  <c r="BJ101" i="9"/>
  <c r="P99" i="38" s="1"/>
  <c r="BB101" i="9"/>
  <c r="H99" i="38" s="1"/>
  <c r="BX100" i="9"/>
  <c r="AD98" i="38" s="1"/>
  <c r="BP100" i="9"/>
  <c r="V98" i="38" s="1"/>
  <c r="BG100" i="9"/>
  <c r="M98" i="38" s="1"/>
  <c r="AY100" i="9"/>
  <c r="E98" i="38" s="1"/>
  <c r="BU99" i="9"/>
  <c r="AA97" i="38" s="1"/>
  <c r="BM99" i="9"/>
  <c r="S97" i="38" s="1"/>
  <c r="BE99" i="9"/>
  <c r="K97" i="38" s="1"/>
  <c r="CA98" i="9"/>
  <c r="AG96" i="38" s="1"/>
  <c r="BR98" i="9"/>
  <c r="X96" i="38" s="1"/>
  <c r="BJ98" i="9"/>
  <c r="P96" i="38" s="1"/>
  <c r="BB98" i="9"/>
  <c r="H96" i="38" s="1"/>
  <c r="BX97" i="9"/>
  <c r="AD95" i="38" s="1"/>
  <c r="BP97" i="9"/>
  <c r="V95" i="38" s="1"/>
  <c r="BH97" i="9"/>
  <c r="N95" i="38" s="1"/>
  <c r="AY97" i="9"/>
  <c r="E95" i="38" s="1"/>
  <c r="BU96" i="9"/>
  <c r="AA94" i="38" s="1"/>
  <c r="BM96" i="9"/>
  <c r="S94" i="38" s="1"/>
  <c r="BE96" i="9"/>
  <c r="K94" i="38" s="1"/>
  <c r="CA95" i="9"/>
  <c r="AG93" i="38" s="1"/>
  <c r="BS95" i="9"/>
  <c r="Y93" i="38" s="1"/>
  <c r="BJ95" i="9"/>
  <c r="P93" i="38" s="1"/>
  <c r="BB95" i="9"/>
  <c r="H93" i="38" s="1"/>
  <c r="BX94" i="9"/>
  <c r="AD92" i="38" s="1"/>
  <c r="BP94" i="9"/>
  <c r="V92" i="38" s="1"/>
  <c r="BH94" i="9"/>
  <c r="N92" i="38" s="1"/>
  <c r="AZ94" i="9"/>
  <c r="F92" i="38" s="1"/>
  <c r="BU93" i="9"/>
  <c r="AA91" i="38" s="1"/>
  <c r="BM93" i="9"/>
  <c r="S91" i="38" s="1"/>
  <c r="BE93" i="9"/>
  <c r="K91" i="38" s="1"/>
  <c r="CA92" i="9"/>
  <c r="AG90" i="38" s="1"/>
  <c r="BS92" i="9"/>
  <c r="Y90" i="38" s="1"/>
  <c r="BK92" i="9"/>
  <c r="Q90" i="38" s="1"/>
  <c r="BB92" i="9"/>
  <c r="H90" i="38" s="1"/>
  <c r="BX91" i="9"/>
  <c r="AD89" i="38" s="1"/>
  <c r="BP91" i="9"/>
  <c r="V89" i="38" s="1"/>
  <c r="BH91" i="9"/>
  <c r="N89" i="38" s="1"/>
  <c r="AZ91" i="9"/>
  <c r="F89" i="38" s="1"/>
  <c r="BV90" i="9"/>
  <c r="AB88" i="38" s="1"/>
  <c r="BM90" i="9"/>
  <c r="S88" i="38" s="1"/>
  <c r="BE90" i="9"/>
  <c r="K88" i="38" s="1"/>
  <c r="CA89" i="9"/>
  <c r="AG87" i="38" s="1"/>
  <c r="BS89" i="9"/>
  <c r="Y87" i="38" s="1"/>
  <c r="BK89" i="9"/>
  <c r="Q87" i="38" s="1"/>
  <c r="BC89" i="9"/>
  <c r="I87" i="38" s="1"/>
  <c r="BX88" i="9"/>
  <c r="AD86" i="38" s="1"/>
  <c r="BP88" i="9"/>
  <c r="V86" i="38" s="1"/>
  <c r="BH88" i="9"/>
  <c r="N86" i="38" s="1"/>
  <c r="AZ88" i="9"/>
  <c r="F86" i="38" s="1"/>
  <c r="BV87" i="9"/>
  <c r="AB85" i="38" s="1"/>
  <c r="BN87" i="9"/>
  <c r="T85" i="38" s="1"/>
  <c r="BE87" i="9"/>
  <c r="K85" i="38" s="1"/>
  <c r="CA86" i="9"/>
  <c r="AG84" i="38" s="1"/>
  <c r="BS86" i="9"/>
  <c r="Y84" i="38" s="1"/>
  <c r="BK86" i="9"/>
  <c r="Q84" i="38" s="1"/>
  <c r="BC86" i="9"/>
  <c r="I84" i="38" s="1"/>
  <c r="BY85" i="9"/>
  <c r="AE83" i="38" s="1"/>
  <c r="BP85" i="9"/>
  <c r="V83" i="38" s="1"/>
  <c r="BH85" i="9"/>
  <c r="N83" i="38" s="1"/>
  <c r="AZ85" i="9"/>
  <c r="F83" i="38" s="1"/>
  <c r="BV84" i="9"/>
  <c r="AB82" i="38" s="1"/>
  <c r="BN84" i="9"/>
  <c r="T82" i="38" s="1"/>
  <c r="BF84" i="9"/>
  <c r="L82" i="38" s="1"/>
  <c r="CA83" i="9"/>
  <c r="AG81" i="38" s="1"/>
  <c r="BS83" i="9"/>
  <c r="Y81" i="38" s="1"/>
  <c r="BK83" i="9"/>
  <c r="Q81" i="38" s="1"/>
  <c r="BC83" i="9"/>
  <c r="I81" i="38" s="1"/>
  <c r="BY82" i="9"/>
  <c r="AE80" i="38" s="1"/>
  <c r="BQ82" i="9"/>
  <c r="W80" i="38" s="1"/>
  <c r="BH82" i="9"/>
  <c r="N80" i="38" s="1"/>
  <c r="AZ82" i="9"/>
  <c r="F80" i="38" s="1"/>
  <c r="BV81" i="9"/>
  <c r="AB79" i="38" s="1"/>
  <c r="BN81" i="9"/>
  <c r="T79" i="38" s="1"/>
  <c r="BF81" i="9"/>
  <c r="L79" i="38" s="1"/>
  <c r="CB80" i="9"/>
  <c r="AH78" i="38" s="1"/>
  <c r="BS80" i="9"/>
  <c r="Y78" i="38" s="1"/>
  <c r="BK80" i="9"/>
  <c r="Q78" i="38" s="1"/>
  <c r="BC80" i="9"/>
  <c r="I78" i="38" s="1"/>
  <c r="BY79" i="9"/>
  <c r="AE77" i="38" s="1"/>
  <c r="BQ79" i="9"/>
  <c r="W77" i="38" s="1"/>
  <c r="BI79" i="9"/>
  <c r="O77" i="38" s="1"/>
  <c r="AZ79" i="9"/>
  <c r="F77" i="38" s="1"/>
  <c r="BV78" i="9"/>
  <c r="AB76" i="38" s="1"/>
  <c r="BN78" i="9"/>
  <c r="T76" i="38" s="1"/>
  <c r="BF78" i="9"/>
  <c r="L76" i="38" s="1"/>
  <c r="CB77" i="9"/>
  <c r="AH75" i="38" s="1"/>
  <c r="BT77" i="9"/>
  <c r="Z75" i="38" s="1"/>
  <c r="BK77" i="9"/>
  <c r="Q75" i="38" s="1"/>
  <c r="BC77" i="9"/>
  <c r="I75" i="38" s="1"/>
  <c r="BY76" i="9"/>
  <c r="AE74" i="38" s="1"/>
  <c r="BQ76" i="9"/>
  <c r="W74" i="38" s="1"/>
  <c r="BI76" i="9"/>
  <c r="O74" i="38" s="1"/>
  <c r="BA76" i="9"/>
  <c r="G74" i="38" s="1"/>
  <c r="BV75" i="9"/>
  <c r="AB73" i="38" s="1"/>
  <c r="BN75" i="9"/>
  <c r="T73" i="38" s="1"/>
  <c r="BF75" i="9"/>
  <c r="L73" i="38" s="1"/>
  <c r="CB74" i="9"/>
  <c r="AH72" i="38" s="1"/>
  <c r="BT74" i="9"/>
  <c r="Z72" i="38" s="1"/>
  <c r="BL74" i="9"/>
  <c r="R72" i="38" s="1"/>
  <c r="BC74" i="9"/>
  <c r="I72" i="38" s="1"/>
  <c r="BY73" i="9"/>
  <c r="AE71" i="38" s="1"/>
  <c r="BQ73" i="9"/>
  <c r="W71" i="38" s="1"/>
  <c r="BI73" i="9"/>
  <c r="O71" i="38" s="1"/>
  <c r="BA73" i="9"/>
  <c r="G71" i="38" s="1"/>
  <c r="BW72" i="9"/>
  <c r="AC70" i="38" s="1"/>
  <c r="BN72" i="9"/>
  <c r="T70" i="38" s="1"/>
  <c r="BF72" i="9"/>
  <c r="L70" i="38" s="1"/>
  <c r="CB71" i="9"/>
  <c r="AH69" i="38" s="1"/>
  <c r="BT71" i="9"/>
  <c r="Z69" i="38" s="1"/>
  <c r="BL71" i="9"/>
  <c r="R69" i="38" s="1"/>
  <c r="BD71" i="9"/>
  <c r="J69" i="38" s="1"/>
  <c r="BY70" i="9"/>
  <c r="AE68" i="38" s="1"/>
  <c r="BQ70" i="9"/>
  <c r="W68" i="38" s="1"/>
  <c r="BI70" i="9"/>
  <c r="O68" i="38" s="1"/>
  <c r="BA70" i="9"/>
  <c r="G68" i="38" s="1"/>
  <c r="BW69" i="9"/>
  <c r="AC67" i="38" s="1"/>
  <c r="BO69" i="9"/>
  <c r="U67" i="38" s="1"/>
  <c r="BF69" i="9"/>
  <c r="L67" i="38" s="1"/>
  <c r="CB68" i="9"/>
  <c r="AH66" i="38" s="1"/>
  <c r="BT68" i="9"/>
  <c r="Z66" i="38" s="1"/>
  <c r="BL68" i="9"/>
  <c r="R66" i="38" s="1"/>
  <c r="BD68" i="9"/>
  <c r="J66" i="38" s="1"/>
  <c r="BZ67" i="9"/>
  <c r="AF65" i="38" s="1"/>
  <c r="BQ67" i="9"/>
  <c r="W65" i="38" s="1"/>
  <c r="BI67" i="9"/>
  <c r="O65" i="38" s="1"/>
  <c r="BA67" i="9"/>
  <c r="G65" i="38" s="1"/>
  <c r="BW66" i="9"/>
  <c r="AC64" i="38" s="1"/>
  <c r="BO66" i="9"/>
  <c r="U64" i="38" s="1"/>
  <c r="BG66" i="9"/>
  <c r="M64" i="38" s="1"/>
  <c r="CB65" i="9"/>
  <c r="AH63" i="38" s="1"/>
  <c r="BT65" i="9"/>
  <c r="Z63" i="38" s="1"/>
  <c r="BL65" i="9"/>
  <c r="R63" i="38" s="1"/>
  <c r="BD65" i="9"/>
  <c r="J63" i="38" s="1"/>
  <c r="BZ64" i="9"/>
  <c r="AF62" i="38" s="1"/>
  <c r="BR64" i="9"/>
  <c r="X62" i="38" s="1"/>
  <c r="BI64" i="9"/>
  <c r="O62" i="38" s="1"/>
  <c r="BA64" i="9"/>
  <c r="G62" i="38" s="1"/>
  <c r="BW63" i="9"/>
  <c r="AC61" i="38" s="1"/>
  <c r="BO63" i="9"/>
  <c r="U61" i="38" s="1"/>
  <c r="BG63" i="9"/>
  <c r="M61" i="38" s="1"/>
  <c r="AY63" i="9"/>
  <c r="E61" i="38" s="1"/>
  <c r="BT62" i="9"/>
  <c r="Z60" i="38" s="1"/>
  <c r="BL62" i="9"/>
  <c r="R60" i="38" s="1"/>
  <c r="BD62" i="9"/>
  <c r="J60" i="38" s="1"/>
  <c r="BZ61" i="9"/>
  <c r="AF59" i="38" s="1"/>
  <c r="BR61" i="9"/>
  <c r="X59" i="38" s="1"/>
  <c r="BJ61" i="9"/>
  <c r="P59" i="38" s="1"/>
  <c r="BA61" i="9"/>
  <c r="G59" i="38" s="1"/>
  <c r="BW60" i="9"/>
  <c r="AC58" i="38" s="1"/>
  <c r="BO60" i="9"/>
  <c r="U58" i="38" s="1"/>
  <c r="BG60" i="9"/>
  <c r="M58" i="38" s="1"/>
  <c r="AY60" i="9"/>
  <c r="E58" i="38" s="1"/>
  <c r="BU59" i="9"/>
  <c r="AA57" i="38" s="1"/>
  <c r="BL59" i="9"/>
  <c r="R57" i="38" s="1"/>
  <c r="BD59" i="9"/>
  <c r="J57" i="38" s="1"/>
  <c r="BZ58" i="9"/>
  <c r="AF56" i="38" s="1"/>
  <c r="BR58" i="9"/>
  <c r="X56" i="38" s="1"/>
  <c r="BJ58" i="9"/>
  <c r="P56" i="38" s="1"/>
  <c r="BB58" i="9"/>
  <c r="H56" i="38" s="1"/>
  <c r="BW57" i="9"/>
  <c r="AC55" i="38" s="1"/>
  <c r="BO57" i="9"/>
  <c r="U55" i="38" s="1"/>
  <c r="BG57" i="9"/>
  <c r="M55" i="38" s="1"/>
  <c r="AY57" i="9"/>
  <c r="E55" i="38" s="1"/>
  <c r="BU56" i="9"/>
  <c r="AA54" i="38" s="1"/>
  <c r="BM56" i="9"/>
  <c r="S54" i="38" s="1"/>
  <c r="BD56" i="9"/>
  <c r="J54" i="38" s="1"/>
  <c r="BZ55" i="9"/>
  <c r="AF53" i="38" s="1"/>
  <c r="BR55" i="9"/>
  <c r="X53" i="38" s="1"/>
  <c r="BJ55" i="9"/>
  <c r="P53" i="38" s="1"/>
  <c r="BB55" i="9"/>
  <c r="H53" i="38" s="1"/>
  <c r="BX54" i="9"/>
  <c r="AD52" i="38" s="1"/>
  <c r="BO54" i="9"/>
  <c r="U52" i="38" s="1"/>
  <c r="BG54" i="9"/>
  <c r="M52" i="38" s="1"/>
  <c r="AY54" i="9"/>
  <c r="E52" i="38" s="1"/>
  <c r="BU53" i="9"/>
  <c r="AA51" i="38" s="1"/>
  <c r="BN53" i="9"/>
  <c r="T51" i="38" s="1"/>
  <c r="BG53" i="9"/>
  <c r="M51" i="38" s="1"/>
  <c r="AZ53" i="9"/>
  <c r="F51" i="38" s="1"/>
  <c r="BW52" i="9"/>
  <c r="AC50" i="38" s="1"/>
  <c r="BP52" i="9"/>
  <c r="V50" i="38" s="1"/>
  <c r="BI52" i="9"/>
  <c r="O50" i="38" s="1"/>
  <c r="BB52" i="9"/>
  <c r="H50" i="38" s="1"/>
  <c r="BY51" i="9"/>
  <c r="AE49" i="38" s="1"/>
  <c r="BR51" i="9"/>
  <c r="X49" i="38" s="1"/>
  <c r="BK51" i="9"/>
  <c r="Q49" i="38" s="1"/>
  <c r="BD51" i="9"/>
  <c r="J49" i="38" s="1"/>
  <c r="CA50" i="9"/>
  <c r="AG48" i="38" s="1"/>
  <c r="BT50" i="9"/>
  <c r="Z48" i="38" s="1"/>
  <c r="BM50" i="9"/>
  <c r="S48" i="38" s="1"/>
  <c r="BF50" i="9"/>
  <c r="L48" i="38" s="1"/>
  <c r="AY50" i="9"/>
  <c r="E48" i="38" s="1"/>
  <c r="BV49" i="9"/>
  <c r="AB47" i="38" s="1"/>
  <c r="BO49" i="9"/>
  <c r="U47" i="38" s="1"/>
  <c r="BH49" i="9"/>
  <c r="N47" i="38" s="1"/>
  <c r="BA49" i="9"/>
  <c r="G47" i="38" s="1"/>
  <c r="BX48" i="9"/>
  <c r="AD46" i="38" s="1"/>
  <c r="BQ48" i="9"/>
  <c r="W46" i="38" s="1"/>
  <c r="BJ48" i="9"/>
  <c r="P46" i="38" s="1"/>
  <c r="BC48" i="9"/>
  <c r="I46" i="38" s="1"/>
  <c r="BZ47" i="9"/>
  <c r="AF45" i="38" s="1"/>
  <c r="BS47" i="9"/>
  <c r="Y45" i="38" s="1"/>
  <c r="BL47" i="9"/>
  <c r="R45" i="38" s="1"/>
  <c r="BE47" i="9"/>
  <c r="K45" i="38" s="1"/>
  <c r="CB46" i="9"/>
  <c r="AH44" i="38" s="1"/>
  <c r="BU46" i="9"/>
  <c r="AA44" i="38" s="1"/>
  <c r="BN46" i="9"/>
  <c r="T44" i="38" s="1"/>
  <c r="BG46" i="9"/>
  <c r="M44" i="38" s="1"/>
  <c r="AZ46" i="9"/>
  <c r="F44" i="38" s="1"/>
  <c r="BW45" i="9"/>
  <c r="AC43" i="38" s="1"/>
  <c r="BP45" i="9"/>
  <c r="V43" i="38" s="1"/>
  <c r="BI45" i="9"/>
  <c r="O43" i="38" s="1"/>
  <c r="BB45" i="9"/>
  <c r="H43" i="38" s="1"/>
  <c r="BY44" i="9"/>
  <c r="AE42" i="38" s="1"/>
  <c r="BR44" i="9"/>
  <c r="X42" i="38" s="1"/>
  <c r="BK44" i="9"/>
  <c r="Q42" i="38" s="1"/>
  <c r="BD44" i="9"/>
  <c r="J42" i="38" s="1"/>
  <c r="CA43" i="9"/>
  <c r="AG41" i="38" s="1"/>
  <c r="BT43" i="9"/>
  <c r="Z41" i="38" s="1"/>
  <c r="BM43" i="9"/>
  <c r="S41" i="38" s="1"/>
  <c r="BF43" i="9"/>
  <c r="L41" i="38" s="1"/>
  <c r="AY43" i="9"/>
  <c r="E41" i="38" s="1"/>
  <c r="BV42" i="9"/>
  <c r="AB40" i="38" s="1"/>
  <c r="BO42" i="9"/>
  <c r="U40" i="38" s="1"/>
  <c r="BH42" i="9"/>
  <c r="N40" i="38" s="1"/>
  <c r="BA42" i="9"/>
  <c r="G40" i="38" s="1"/>
  <c r="BX41" i="9"/>
  <c r="AD39" i="38" s="1"/>
  <c r="BQ41" i="9"/>
  <c r="W39" i="38" s="1"/>
  <c r="BJ41" i="9"/>
  <c r="P39" i="38" s="1"/>
  <c r="BC41" i="9"/>
  <c r="I39" i="38" s="1"/>
  <c r="BT104" i="9"/>
  <c r="Z102" i="38" s="1"/>
  <c r="BL104" i="9"/>
  <c r="R102" i="38" s="1"/>
  <c r="BD104" i="9"/>
  <c r="J102" i="38" s="1"/>
  <c r="BZ103" i="9"/>
  <c r="AF101" i="38" s="1"/>
  <c r="BV104" i="9"/>
  <c r="AB102" i="38" s="1"/>
  <c r="BM104" i="9"/>
  <c r="S102" i="38" s="1"/>
  <c r="BE104" i="9"/>
  <c r="K102" i="38" s="1"/>
  <c r="CA103" i="9"/>
  <c r="AG101" i="38" s="1"/>
  <c r="BS103" i="9"/>
  <c r="Y101" i="38" s="1"/>
  <c r="BK103" i="9"/>
  <c r="Q101" i="38" s="1"/>
  <c r="BC103" i="9"/>
  <c r="I101" i="38" s="1"/>
  <c r="BX102" i="9"/>
  <c r="AD100" i="38" s="1"/>
  <c r="BP102" i="9"/>
  <c r="V100" i="38" s="1"/>
  <c r="BH102" i="9"/>
  <c r="N100" i="38" s="1"/>
  <c r="AZ102" i="9"/>
  <c r="F100" i="38" s="1"/>
  <c r="BV101" i="9"/>
  <c r="AB99" i="38" s="1"/>
  <c r="BN101" i="9"/>
  <c r="T99" i="38" s="1"/>
  <c r="BE101" i="9"/>
  <c r="K99" i="38" s="1"/>
  <c r="CA100" i="9"/>
  <c r="AG98" i="38" s="1"/>
  <c r="BS100" i="9"/>
  <c r="Y98" i="38" s="1"/>
  <c r="BK100" i="9"/>
  <c r="Q98" i="38" s="1"/>
  <c r="BC100" i="9"/>
  <c r="I98" i="38" s="1"/>
  <c r="BY99" i="9"/>
  <c r="AE97" i="38" s="1"/>
  <c r="BP99" i="9"/>
  <c r="V97" i="38" s="1"/>
  <c r="BH99" i="9"/>
  <c r="N97" i="38" s="1"/>
  <c r="AZ99" i="9"/>
  <c r="F97" i="38" s="1"/>
  <c r="BV98" i="9"/>
  <c r="AB96" i="38" s="1"/>
  <c r="BN98" i="9"/>
  <c r="T96" i="38" s="1"/>
  <c r="BF98" i="9"/>
  <c r="L96" i="38" s="1"/>
  <c r="CA97" i="9"/>
  <c r="AG95" i="38" s="1"/>
  <c r="BS97" i="9"/>
  <c r="Y95" i="38" s="1"/>
  <c r="BK97" i="9"/>
  <c r="Q95" i="38" s="1"/>
  <c r="BC97" i="9"/>
  <c r="I95" i="38" s="1"/>
  <c r="BY96" i="9"/>
  <c r="AE94" i="38" s="1"/>
  <c r="BQ96" i="9"/>
  <c r="W94" i="38" s="1"/>
  <c r="BH96" i="9"/>
  <c r="N94" i="38" s="1"/>
  <c r="AZ96" i="9"/>
  <c r="F94" i="38" s="1"/>
  <c r="BV95" i="9"/>
  <c r="AB93" i="38" s="1"/>
  <c r="BN95" i="9"/>
  <c r="T93" i="38" s="1"/>
  <c r="BF95" i="9"/>
  <c r="L93" i="38" s="1"/>
  <c r="CB94" i="9"/>
  <c r="AH92" i="38" s="1"/>
  <c r="BS94" i="9"/>
  <c r="Y92" i="38" s="1"/>
  <c r="BK94" i="9"/>
  <c r="Q92" i="38" s="1"/>
  <c r="BC94" i="9"/>
  <c r="I92" i="38" s="1"/>
  <c r="BY93" i="9"/>
  <c r="AE91" i="38" s="1"/>
  <c r="BQ93" i="9"/>
  <c r="W91" i="38" s="1"/>
  <c r="BI93" i="9"/>
  <c r="O91" i="38" s="1"/>
  <c r="AZ93" i="9"/>
  <c r="F91" i="38" s="1"/>
  <c r="BV92" i="9"/>
  <c r="AB90" i="38" s="1"/>
  <c r="BN92" i="9"/>
  <c r="T90" i="38" s="1"/>
  <c r="BF92" i="9"/>
  <c r="L90" i="38" s="1"/>
  <c r="CB91" i="9"/>
  <c r="AH89" i="38" s="1"/>
  <c r="BT91" i="9"/>
  <c r="Z89" i="38" s="1"/>
  <c r="BK91" i="9"/>
  <c r="Q89" i="38" s="1"/>
  <c r="BC91" i="9"/>
  <c r="I89" i="38" s="1"/>
  <c r="BY90" i="9"/>
  <c r="AE88" i="38" s="1"/>
  <c r="BQ90" i="9"/>
  <c r="W88" i="38" s="1"/>
  <c r="BI90" i="9"/>
  <c r="O88" i="38" s="1"/>
  <c r="BA90" i="9"/>
  <c r="G88" i="38" s="1"/>
  <c r="BV89" i="9"/>
  <c r="AB87" i="38" s="1"/>
  <c r="BN89" i="9"/>
  <c r="T87" i="38" s="1"/>
  <c r="BF89" i="9"/>
  <c r="L87" i="38" s="1"/>
  <c r="CB88" i="9"/>
  <c r="AH86" i="38" s="1"/>
  <c r="BT88" i="9"/>
  <c r="Z86" i="38" s="1"/>
  <c r="BL88" i="9"/>
  <c r="R86" i="38" s="1"/>
  <c r="BC88" i="9"/>
  <c r="I86" i="38" s="1"/>
  <c r="BY87" i="9"/>
  <c r="AE85" i="38" s="1"/>
  <c r="BQ87" i="9"/>
  <c r="W85" i="38" s="1"/>
  <c r="BI87" i="9"/>
  <c r="O85" i="38" s="1"/>
  <c r="BA87" i="9"/>
  <c r="G85" i="38" s="1"/>
  <c r="BW86" i="9"/>
  <c r="AC84" i="38" s="1"/>
  <c r="BN86" i="9"/>
  <c r="T84" i="38" s="1"/>
  <c r="BF86" i="9"/>
  <c r="L84" i="38" s="1"/>
  <c r="CB85" i="9"/>
  <c r="AH83" i="38" s="1"/>
  <c r="BT85" i="9"/>
  <c r="Z83" i="38" s="1"/>
  <c r="BL85" i="9"/>
  <c r="R83" i="38" s="1"/>
  <c r="BD85" i="9"/>
  <c r="J83" i="38" s="1"/>
  <c r="BY84" i="9"/>
  <c r="AE82" i="38" s="1"/>
  <c r="BQ84" i="9"/>
  <c r="W82" i="38" s="1"/>
  <c r="BI84" i="9"/>
  <c r="O82" i="38" s="1"/>
  <c r="BA84" i="9"/>
  <c r="G82" i="38" s="1"/>
  <c r="BW83" i="9"/>
  <c r="AC81" i="38" s="1"/>
  <c r="BO83" i="9"/>
  <c r="U81" i="38" s="1"/>
  <c r="BF83" i="9"/>
  <c r="L81" i="38" s="1"/>
  <c r="CB82" i="9"/>
  <c r="AH80" i="38" s="1"/>
  <c r="BT82" i="9"/>
  <c r="Z80" i="38" s="1"/>
  <c r="BL82" i="9"/>
  <c r="R80" i="38" s="1"/>
  <c r="BD82" i="9"/>
  <c r="J80" i="38" s="1"/>
  <c r="BZ81" i="9"/>
  <c r="AF79" i="38" s="1"/>
  <c r="BQ81" i="9"/>
  <c r="W79" i="38" s="1"/>
  <c r="BI81" i="9"/>
  <c r="O79" i="38" s="1"/>
  <c r="BA81" i="9"/>
  <c r="G79" i="38" s="1"/>
  <c r="BW80" i="9"/>
  <c r="AC78" i="38" s="1"/>
  <c r="BO80" i="9"/>
  <c r="U78" i="38" s="1"/>
  <c r="BG80" i="9"/>
  <c r="M78" i="38" s="1"/>
  <c r="CB79" i="9"/>
  <c r="AH77" i="38" s="1"/>
  <c r="BT79" i="9"/>
  <c r="Z77" i="38" s="1"/>
  <c r="BL79" i="9"/>
  <c r="R77" i="38" s="1"/>
  <c r="BD79" i="9"/>
  <c r="J77" i="38" s="1"/>
  <c r="BZ78" i="9"/>
  <c r="AF76" i="38" s="1"/>
  <c r="BR78" i="9"/>
  <c r="X76" i="38" s="1"/>
  <c r="BI78" i="9"/>
  <c r="O76" i="38" s="1"/>
  <c r="BA78" i="9"/>
  <c r="G76" i="38" s="1"/>
  <c r="BW77" i="9"/>
  <c r="AC75" i="38" s="1"/>
  <c r="BO77" i="9"/>
  <c r="U75" i="38" s="1"/>
  <c r="BG77" i="9"/>
  <c r="M75" i="38" s="1"/>
  <c r="AY77" i="9"/>
  <c r="E75" i="38" s="1"/>
  <c r="BT76" i="9"/>
  <c r="Z74" i="38" s="1"/>
  <c r="BL76" i="9"/>
  <c r="R74" i="38" s="1"/>
  <c r="BD76" i="9"/>
  <c r="J74" i="38" s="1"/>
  <c r="BZ75" i="9"/>
  <c r="AF73" i="38" s="1"/>
  <c r="BR75" i="9"/>
  <c r="X73" i="38" s="1"/>
  <c r="BJ75" i="9"/>
  <c r="P73" i="38" s="1"/>
  <c r="BA75" i="9"/>
  <c r="G73" i="38" s="1"/>
  <c r="BW74" i="9"/>
  <c r="AC72" i="38" s="1"/>
  <c r="BO74" i="9"/>
  <c r="U72" i="38" s="1"/>
  <c r="BG74" i="9"/>
  <c r="M72" i="38" s="1"/>
  <c r="AY74" i="9"/>
  <c r="E72" i="38" s="1"/>
  <c r="BU73" i="9"/>
  <c r="AA71" i="38" s="1"/>
  <c r="BL73" i="9"/>
  <c r="R71" i="38" s="1"/>
  <c r="BD73" i="9"/>
  <c r="J71" i="38" s="1"/>
  <c r="BZ72" i="9"/>
  <c r="AF70" i="38" s="1"/>
  <c r="BR72" i="9"/>
  <c r="X70" i="38" s="1"/>
  <c r="BJ72" i="9"/>
  <c r="P70" i="38" s="1"/>
  <c r="BB72" i="9"/>
  <c r="H70" i="38" s="1"/>
  <c r="BW71" i="9"/>
  <c r="AC69" i="38" s="1"/>
  <c r="BO71" i="9"/>
  <c r="U69" i="38" s="1"/>
  <c r="BG71" i="9"/>
  <c r="M69" i="38" s="1"/>
  <c r="AY71" i="9"/>
  <c r="E69" i="38" s="1"/>
  <c r="BU70" i="9"/>
  <c r="AA68" i="38" s="1"/>
  <c r="BM70" i="9"/>
  <c r="S68" i="38" s="1"/>
  <c r="BD70" i="9"/>
  <c r="J68" i="38" s="1"/>
  <c r="BZ69" i="9"/>
  <c r="AF67" i="38" s="1"/>
  <c r="BR69" i="9"/>
  <c r="X67" i="38" s="1"/>
  <c r="BJ69" i="9"/>
  <c r="P67" i="38" s="1"/>
  <c r="BB69" i="9"/>
  <c r="H67" i="38" s="1"/>
  <c r="BX68" i="9"/>
  <c r="AD66" i="38" s="1"/>
  <c r="BO68" i="9"/>
  <c r="U66" i="38" s="1"/>
  <c r="BG68" i="9"/>
  <c r="M66" i="38" s="1"/>
  <c r="AY68" i="9"/>
  <c r="E66" i="38" s="1"/>
  <c r="BU67" i="9"/>
  <c r="AA65" i="38" s="1"/>
  <c r="BW104" i="9"/>
  <c r="AC102" i="38" s="1"/>
  <c r="BO104" i="9"/>
  <c r="U102" i="38" s="1"/>
  <c r="BF104" i="9"/>
  <c r="L102" i="38" s="1"/>
  <c r="CB103" i="9"/>
  <c r="AH101" i="38" s="1"/>
  <c r="BT103" i="9"/>
  <c r="Z101" i="38" s="1"/>
  <c r="BL103" i="9"/>
  <c r="R101" i="38" s="1"/>
  <c r="BD103" i="9"/>
  <c r="J101" i="38" s="1"/>
  <c r="BZ102" i="9"/>
  <c r="AF100" i="38" s="1"/>
  <c r="BQ102" i="9"/>
  <c r="W100" i="38" s="1"/>
  <c r="BI102" i="9"/>
  <c r="O100" i="38" s="1"/>
  <c r="BA102" i="9"/>
  <c r="G100" i="38" s="1"/>
  <c r="BW101" i="9"/>
  <c r="AC99" i="38" s="1"/>
  <c r="BO101" i="9"/>
  <c r="U99" i="38" s="1"/>
  <c r="BG101" i="9"/>
  <c r="M99" i="38" s="1"/>
  <c r="CB100" i="9"/>
  <c r="AH98" i="38" s="1"/>
  <c r="BT100" i="9"/>
  <c r="Z98" i="38" s="1"/>
  <c r="BL100" i="9"/>
  <c r="R98" i="38" s="1"/>
  <c r="BD100" i="9"/>
  <c r="J98" i="38" s="1"/>
  <c r="BZ99" i="9"/>
  <c r="AF97" i="38" s="1"/>
  <c r="BR99" i="9"/>
  <c r="X97" i="38" s="1"/>
  <c r="BI99" i="9"/>
  <c r="O97" i="38" s="1"/>
  <c r="BA99" i="9"/>
  <c r="G97" i="38" s="1"/>
  <c r="BW98" i="9"/>
  <c r="AC96" i="38" s="1"/>
  <c r="BO98" i="9"/>
  <c r="U96" i="38" s="1"/>
  <c r="BG98" i="9"/>
  <c r="M96" i="38" s="1"/>
  <c r="AY98" i="9"/>
  <c r="E96" i="38" s="1"/>
  <c r="BT97" i="9"/>
  <c r="Z95" i="38" s="1"/>
  <c r="BL97" i="9"/>
  <c r="R95" i="38" s="1"/>
  <c r="BD97" i="9"/>
  <c r="J95" i="38" s="1"/>
  <c r="BZ96" i="9"/>
  <c r="AF94" i="38" s="1"/>
  <c r="BR96" i="9"/>
  <c r="X94" i="38" s="1"/>
  <c r="BJ96" i="9"/>
  <c r="P94" i="38" s="1"/>
  <c r="BA96" i="9"/>
  <c r="G94" i="38" s="1"/>
  <c r="BW95" i="9"/>
  <c r="AC93" i="38" s="1"/>
  <c r="BO95" i="9"/>
  <c r="U93" i="38" s="1"/>
  <c r="BG95" i="9"/>
  <c r="M93" i="38" s="1"/>
  <c r="AY95" i="9"/>
  <c r="E93" i="38" s="1"/>
  <c r="BU94" i="9"/>
  <c r="AA92" i="38" s="1"/>
  <c r="BL94" i="9"/>
  <c r="R92" i="38" s="1"/>
  <c r="BD94" i="9"/>
  <c r="J92" i="38" s="1"/>
  <c r="BZ93" i="9"/>
  <c r="AF91" i="38" s="1"/>
  <c r="BR93" i="9"/>
  <c r="X91" i="38" s="1"/>
  <c r="BX104" i="9"/>
  <c r="AD102" i="38" s="1"/>
  <c r="BP104" i="9"/>
  <c r="V102" i="38" s="1"/>
  <c r="BH104" i="9"/>
  <c r="N102" i="38" s="1"/>
  <c r="AY104" i="9"/>
  <c r="E102" i="38" s="1"/>
  <c r="BU103" i="9"/>
  <c r="AA101" i="38" s="1"/>
  <c r="BM103" i="9"/>
  <c r="S101" i="38" s="1"/>
  <c r="BE103" i="9"/>
  <c r="K101" i="38" s="1"/>
  <c r="CA102" i="9"/>
  <c r="AG100" i="38" s="1"/>
  <c r="BS102" i="9"/>
  <c r="Y100" i="38" s="1"/>
  <c r="BJ102" i="9"/>
  <c r="P100" i="38" s="1"/>
  <c r="BB102" i="9"/>
  <c r="H100" i="38" s="1"/>
  <c r="BS104" i="9"/>
  <c r="Y102" i="38" s="1"/>
  <c r="BH103" i="9"/>
  <c r="N101" i="38" s="1"/>
  <c r="BG102" i="9"/>
  <c r="M100" i="38" s="1"/>
  <c r="BP101" i="9"/>
  <c r="V99" i="38" s="1"/>
  <c r="BZ100" i="9"/>
  <c r="AF98" i="38" s="1"/>
  <c r="BI100" i="9"/>
  <c r="O98" i="38" s="1"/>
  <c r="BS99" i="9"/>
  <c r="Y97" i="38" s="1"/>
  <c r="AY99" i="9"/>
  <c r="E97" i="38" s="1"/>
  <c r="BK98" i="9"/>
  <c r="Q96" i="38" s="1"/>
  <c r="BV97" i="9"/>
  <c r="AB95" i="38" s="1"/>
  <c r="BB97" i="9"/>
  <c r="H95" i="38" s="1"/>
  <c r="BN96" i="9"/>
  <c r="T94" i="38" s="1"/>
  <c r="BX95" i="9"/>
  <c r="AD93" i="38" s="1"/>
  <c r="BE95" i="9"/>
  <c r="K93" i="38" s="1"/>
  <c r="BQ94" i="9"/>
  <c r="W92" i="38" s="1"/>
  <c r="CA93" i="9"/>
  <c r="AG91" i="38" s="1"/>
  <c r="BJ93" i="9"/>
  <c r="P91" i="38" s="1"/>
  <c r="BZ92" i="9"/>
  <c r="AF90" i="38" s="1"/>
  <c r="BO92" i="9"/>
  <c r="U90" i="38" s="1"/>
  <c r="BD92" i="9"/>
  <c r="J90" i="38" s="1"/>
  <c r="BV91" i="9"/>
  <c r="AB89" i="38" s="1"/>
  <c r="BJ91" i="9"/>
  <c r="P89" i="38" s="1"/>
  <c r="AY91" i="9"/>
  <c r="E89" i="38" s="1"/>
  <c r="BR90" i="9"/>
  <c r="X88" i="38" s="1"/>
  <c r="BF90" i="9"/>
  <c r="L88" i="38" s="1"/>
  <c r="BY89" i="9"/>
  <c r="AE87" i="38" s="1"/>
  <c r="BM89" i="9"/>
  <c r="S87" i="38" s="1"/>
  <c r="BA89" i="9"/>
  <c r="G87" i="38" s="1"/>
  <c r="BU88" i="9"/>
  <c r="AA86" i="38" s="1"/>
  <c r="BI88" i="9"/>
  <c r="O86" i="38" s="1"/>
  <c r="CB87" i="9"/>
  <c r="AH85" i="38" s="1"/>
  <c r="BP87" i="9"/>
  <c r="V85" i="38" s="1"/>
  <c r="BD87" i="9"/>
  <c r="J85" i="38" s="1"/>
  <c r="BX86" i="9"/>
  <c r="AD84" i="38" s="1"/>
  <c r="BL86" i="9"/>
  <c r="R84" i="38" s="1"/>
  <c r="AZ86" i="9"/>
  <c r="F84" i="38" s="1"/>
  <c r="BS85" i="9"/>
  <c r="Y83" i="38" s="1"/>
  <c r="BG85" i="9"/>
  <c r="M83" i="38" s="1"/>
  <c r="CA84" i="9"/>
  <c r="AG82" i="38" s="1"/>
  <c r="BO84" i="9"/>
  <c r="U82" i="38" s="1"/>
  <c r="BC84" i="9"/>
  <c r="I82" i="38" s="1"/>
  <c r="BV83" i="9"/>
  <c r="AB81" i="38" s="1"/>
  <c r="BJ83" i="9"/>
  <c r="P81" i="38" s="1"/>
  <c r="AY83" i="9"/>
  <c r="E81" i="38" s="1"/>
  <c r="BR82" i="9"/>
  <c r="X80" i="38" s="1"/>
  <c r="BF82" i="9"/>
  <c r="L80" i="38" s="1"/>
  <c r="BX81" i="9"/>
  <c r="AD79" i="38" s="1"/>
  <c r="BM81" i="9"/>
  <c r="S79" i="38" s="1"/>
  <c r="BB81" i="9"/>
  <c r="H79" i="38" s="1"/>
  <c r="BU80" i="9"/>
  <c r="AA78" i="38" s="1"/>
  <c r="BI80" i="9"/>
  <c r="O78" i="38" s="1"/>
  <c r="CA79" i="9"/>
  <c r="AG77" i="38" s="1"/>
  <c r="BP79" i="9"/>
  <c r="V77" i="38" s="1"/>
  <c r="BE79" i="9"/>
  <c r="K77" i="38" s="1"/>
  <c r="BW78" i="9"/>
  <c r="AC76" i="38" s="1"/>
  <c r="BL78" i="9"/>
  <c r="R76" i="38" s="1"/>
  <c r="AZ78" i="9"/>
  <c r="F76" i="38" s="1"/>
  <c r="BR77" i="9"/>
  <c r="X75" i="38" s="1"/>
  <c r="BH77" i="9"/>
  <c r="N75" i="38" s="1"/>
  <c r="BZ76" i="9"/>
  <c r="AF74" i="38" s="1"/>
  <c r="BO76" i="9"/>
  <c r="U74" i="38" s="1"/>
  <c r="BC76" i="9"/>
  <c r="I74" i="38" s="1"/>
  <c r="BU75" i="9"/>
  <c r="AA73" i="38" s="1"/>
  <c r="BK75" i="9"/>
  <c r="Q73" i="38" s="1"/>
  <c r="AY75" i="9"/>
  <c r="E73" i="38" s="1"/>
  <c r="BQ74" i="9"/>
  <c r="W72" i="38" s="1"/>
  <c r="BF74" i="9"/>
  <c r="L72" i="38" s="1"/>
  <c r="BX73" i="9"/>
  <c r="AD71" i="38" s="1"/>
  <c r="BN73" i="9"/>
  <c r="T71" i="38" s="1"/>
  <c r="BB73" i="9"/>
  <c r="H71" i="38" s="1"/>
  <c r="BT72" i="9"/>
  <c r="Z70" i="38" s="1"/>
  <c r="BI72" i="9"/>
  <c r="O70" i="38" s="1"/>
  <c r="CA71" i="9"/>
  <c r="AG69" i="38" s="1"/>
  <c r="BP71" i="9"/>
  <c r="V69" i="38" s="1"/>
  <c r="BE71" i="9"/>
  <c r="K69" i="38" s="1"/>
  <c r="BW70" i="9"/>
  <c r="AC68" i="38" s="1"/>
  <c r="BK70" i="9"/>
  <c r="Q68" i="38" s="1"/>
  <c r="AZ70" i="9"/>
  <c r="F68" i="38" s="1"/>
  <c r="BS69" i="9"/>
  <c r="Y67" i="38" s="1"/>
  <c r="BH69" i="9"/>
  <c r="N67" i="38" s="1"/>
  <c r="BZ68" i="9"/>
  <c r="AF66" i="38" s="1"/>
  <c r="BN68" i="9"/>
  <c r="T66" i="38" s="1"/>
  <c r="BC68" i="9"/>
  <c r="I66" i="38" s="1"/>
  <c r="BV67" i="9"/>
  <c r="AB65" i="38" s="1"/>
  <c r="BL67" i="9"/>
  <c r="R65" i="38" s="1"/>
  <c r="BB67" i="9"/>
  <c r="H65" i="38" s="1"/>
  <c r="BV66" i="9"/>
  <c r="AB64" i="38" s="1"/>
  <c r="BL66" i="9"/>
  <c r="R64" i="38" s="1"/>
  <c r="BC66" i="9"/>
  <c r="I64" i="38" s="1"/>
  <c r="BX65" i="9"/>
  <c r="AD63" i="38" s="1"/>
  <c r="BN65" i="9"/>
  <c r="T63" i="38" s="1"/>
  <c r="BE65" i="9"/>
  <c r="K63" i="38" s="1"/>
  <c r="BY64" i="9"/>
  <c r="AE62" i="38" s="1"/>
  <c r="BO64" i="9"/>
  <c r="U62" i="38" s="1"/>
  <c r="BF64" i="9"/>
  <c r="L62" i="38" s="1"/>
  <c r="CA63" i="9"/>
  <c r="AG61" i="38" s="1"/>
  <c r="BQ63" i="9"/>
  <c r="W61" i="38" s="1"/>
  <c r="BH63" i="9"/>
  <c r="N61" i="38" s="1"/>
  <c r="CA62" i="9"/>
  <c r="AG60" i="38" s="1"/>
  <c r="BR62" i="9"/>
  <c r="X60" i="38" s="1"/>
  <c r="BI62" i="9"/>
  <c r="O60" i="38" s="1"/>
  <c r="AY62" i="9"/>
  <c r="E60" i="38" s="1"/>
  <c r="BT61" i="9"/>
  <c r="Z59" i="38" s="1"/>
  <c r="BK61" i="9"/>
  <c r="Q59" i="38" s="1"/>
  <c r="CA104" i="9"/>
  <c r="AG102" i="38" s="1"/>
  <c r="BJ103" i="9"/>
  <c r="P101" i="38" s="1"/>
  <c r="BN102" i="9"/>
  <c r="T100" i="38" s="1"/>
  <c r="BS101" i="9"/>
  <c r="Y99" i="38" s="1"/>
  <c r="AZ101" i="9"/>
  <c r="F99" i="38" s="1"/>
  <c r="BJ100" i="9"/>
  <c r="P98" i="38" s="1"/>
  <c r="BV99" i="9"/>
  <c r="AB97" i="38" s="1"/>
  <c r="BB99" i="9"/>
  <c r="H97" i="38" s="1"/>
  <c r="BM98" i="9"/>
  <c r="S96" i="38" s="1"/>
  <c r="BY97" i="9"/>
  <c r="AE95" i="38" s="1"/>
  <c r="BE97" i="9"/>
  <c r="K95" i="38" s="1"/>
  <c r="BO96" i="9"/>
  <c r="U94" i="38" s="1"/>
  <c r="CB95" i="9"/>
  <c r="AH93" i="38" s="1"/>
  <c r="BH95" i="9"/>
  <c r="N93" i="38" s="1"/>
  <c r="BR94" i="9"/>
  <c r="X92" i="38" s="1"/>
  <c r="BA94" i="9"/>
  <c r="G92" i="38" s="1"/>
  <c r="BK93" i="9"/>
  <c r="Q91" i="38" s="1"/>
  <c r="CB92" i="9"/>
  <c r="AH90" i="38" s="1"/>
  <c r="BP92" i="9"/>
  <c r="V90" i="38" s="1"/>
  <c r="BE92" i="9"/>
  <c r="K90" i="38" s="1"/>
  <c r="BW91" i="9"/>
  <c r="AC89" i="38" s="1"/>
  <c r="BM91" i="9"/>
  <c r="S89" i="38" s="1"/>
  <c r="BA91" i="9"/>
  <c r="G89" i="38" s="1"/>
  <c r="BS90" i="9"/>
  <c r="Y88" i="38" s="1"/>
  <c r="BH90" i="9"/>
  <c r="N88" i="38" s="1"/>
  <c r="BZ89" i="9"/>
  <c r="AF87" i="38" s="1"/>
  <c r="BO89" i="9"/>
  <c r="U87" i="38" s="1"/>
  <c r="BD89" i="9"/>
  <c r="J87" i="38" s="1"/>
  <c r="BV88" i="9"/>
  <c r="AB86" i="38" s="1"/>
  <c r="BJ88" i="9"/>
  <c r="P86" i="38" s="1"/>
  <c r="AY88" i="9"/>
  <c r="E86" i="38" s="1"/>
  <c r="BR87" i="9"/>
  <c r="X85" i="38" s="1"/>
  <c r="BG87" i="9"/>
  <c r="M85" i="38" s="1"/>
  <c r="BY86" i="9"/>
  <c r="AE84" i="38" s="1"/>
  <c r="BM86" i="9"/>
  <c r="S84" i="38" s="1"/>
  <c r="BB86" i="9"/>
  <c r="H84" i="38" s="1"/>
  <c r="BU85" i="9"/>
  <c r="AA83" i="38" s="1"/>
  <c r="BI85" i="9"/>
  <c r="O83" i="38" s="1"/>
  <c r="CB84" i="9"/>
  <c r="AH82" i="38" s="1"/>
  <c r="BP84" i="9"/>
  <c r="V82" i="38" s="1"/>
  <c r="BD84" i="9"/>
  <c r="J82" i="38" s="1"/>
  <c r="BX83" i="9"/>
  <c r="AD81" i="38" s="1"/>
  <c r="BL83" i="9"/>
  <c r="R81" i="38" s="1"/>
  <c r="BA83" i="9"/>
  <c r="G81" i="38" s="1"/>
  <c r="BS82" i="9"/>
  <c r="Y80" i="38" s="1"/>
  <c r="BG82" i="9"/>
  <c r="M80" i="38" s="1"/>
  <c r="CA81" i="9"/>
  <c r="AG79" i="38" s="1"/>
  <c r="BO81" i="9"/>
  <c r="U79" i="38" s="1"/>
  <c r="BC81" i="9"/>
  <c r="I79" i="38" s="1"/>
  <c r="BV80" i="9"/>
  <c r="AB78" i="38" s="1"/>
  <c r="BJ80" i="9"/>
  <c r="P78" i="38" s="1"/>
  <c r="AZ80" i="9"/>
  <c r="F78" i="38" s="1"/>
  <c r="BR79" i="9"/>
  <c r="X77" i="38" s="1"/>
  <c r="BF79" i="9"/>
  <c r="L77" i="38" s="1"/>
  <c r="BY78" i="9"/>
  <c r="AE76" i="38" s="1"/>
  <c r="BM78" i="9"/>
  <c r="S76" i="38" s="1"/>
  <c r="BB78" i="9"/>
  <c r="H76" i="38" s="1"/>
  <c r="BU77" i="9"/>
  <c r="AA75" i="38" s="1"/>
  <c r="BI77" i="9"/>
  <c r="O75" i="38" s="1"/>
  <c r="CA76" i="9"/>
  <c r="AG74" i="38" s="1"/>
  <c r="BP76" i="9"/>
  <c r="V74" i="38" s="1"/>
  <c r="BQ103" i="9"/>
  <c r="W101" i="38" s="1"/>
  <c r="BO102" i="9"/>
  <c r="U100" i="38" s="1"/>
  <c r="BU101" i="9"/>
  <c r="AA99" i="38" s="1"/>
  <c r="BC101" i="9"/>
  <c r="I99" i="38" s="1"/>
  <c r="BM100" i="9"/>
  <c r="S98" i="38" s="1"/>
  <c r="BW99" i="9"/>
  <c r="AC97" i="38" s="1"/>
  <c r="BF99" i="9"/>
  <c r="L97" i="38" s="1"/>
  <c r="BP98" i="9"/>
  <c r="V96" i="38" s="1"/>
  <c r="BZ97" i="9"/>
  <c r="AF95" i="38" s="1"/>
  <c r="BI97" i="9"/>
  <c r="O95" i="38" s="1"/>
  <c r="BS96" i="9"/>
  <c r="Y94" i="38" s="1"/>
  <c r="AY96" i="9"/>
  <c r="E94" i="38" s="1"/>
  <c r="BL95" i="9"/>
  <c r="R93" i="38" s="1"/>
  <c r="BV94" i="9"/>
  <c r="AB92" i="38" s="1"/>
  <c r="BB94" i="9"/>
  <c r="H92" i="38" s="1"/>
  <c r="BN93" i="9"/>
  <c r="T91" i="38" s="1"/>
  <c r="AY93" i="9"/>
  <c r="E91" i="38" s="1"/>
  <c r="BR92" i="9"/>
  <c r="X90" i="38" s="1"/>
  <c r="BG92" i="9"/>
  <c r="M90" i="38" s="1"/>
  <c r="BY91" i="9"/>
  <c r="AE89" i="38" s="1"/>
  <c r="BN91" i="9"/>
  <c r="T89" i="38" s="1"/>
  <c r="BB91" i="9"/>
  <c r="H89" i="38" s="1"/>
  <c r="BT90" i="9"/>
  <c r="Z88" i="38" s="1"/>
  <c r="BJ90" i="9"/>
  <c r="P88" i="38" s="1"/>
  <c r="CB89" i="9"/>
  <c r="AH87" i="38" s="1"/>
  <c r="BQ89" i="9"/>
  <c r="W87" i="38" s="1"/>
  <c r="BE89" i="9"/>
  <c r="K87" i="38" s="1"/>
  <c r="BW88" i="9"/>
  <c r="AC86" i="38" s="1"/>
  <c r="BM88" i="9"/>
  <c r="S86" i="38" s="1"/>
  <c r="BA88" i="9"/>
  <c r="G86" i="38" s="1"/>
  <c r="BS87" i="9"/>
  <c r="Y85" i="38" s="1"/>
  <c r="BH87" i="9"/>
  <c r="N85" i="38" s="1"/>
  <c r="BZ86" i="9"/>
  <c r="AF84" i="38" s="1"/>
  <c r="BP86" i="9"/>
  <c r="V84" i="38" s="1"/>
  <c r="BD86" i="9"/>
  <c r="J84" i="38" s="1"/>
  <c r="BV85" i="9"/>
  <c r="AB83" i="38" s="1"/>
  <c r="BK85" i="9"/>
  <c r="Q83" i="38" s="1"/>
  <c r="AY85" i="9"/>
  <c r="E83" i="38" s="1"/>
  <c r="BR84" i="9"/>
  <c r="X82" i="38" s="1"/>
  <c r="BG84" i="9"/>
  <c r="M82" i="38" s="1"/>
  <c r="BY83" i="9"/>
  <c r="AE81" i="38" s="1"/>
  <c r="BM83" i="9"/>
  <c r="S81" i="38" s="1"/>
  <c r="BB83" i="9"/>
  <c r="H81" i="38" s="1"/>
  <c r="BU82" i="9"/>
  <c r="AA80" i="38" s="1"/>
  <c r="BJ82" i="9"/>
  <c r="P80" i="38" s="1"/>
  <c r="CB81" i="9"/>
  <c r="AH79" i="38" s="1"/>
  <c r="BP81" i="9"/>
  <c r="V79" i="38" s="1"/>
  <c r="BE81" i="9"/>
  <c r="K79" i="38" s="1"/>
  <c r="BX80" i="9"/>
  <c r="AD78" i="38" s="1"/>
  <c r="BL80" i="9"/>
  <c r="R78" i="38" s="1"/>
  <c r="BA80" i="9"/>
  <c r="G78" i="38" s="1"/>
  <c r="BS79" i="9"/>
  <c r="Y77" i="38" s="1"/>
  <c r="BG79" i="9"/>
  <c r="M77" i="38" s="1"/>
  <c r="CA78" i="9"/>
  <c r="AG76" i="38" s="1"/>
  <c r="BO78" i="9"/>
  <c r="U76" i="38" s="1"/>
  <c r="BD78" i="9"/>
  <c r="J76" i="38" s="1"/>
  <c r="BV77" i="9"/>
  <c r="AB75" i="38" s="1"/>
  <c r="BJ77" i="9"/>
  <c r="P75" i="38" s="1"/>
  <c r="AZ77" i="9"/>
  <c r="F75" i="38" s="1"/>
  <c r="BR76" i="9"/>
  <c r="X74" i="38" s="1"/>
  <c r="BF76" i="9"/>
  <c r="L74" i="38" s="1"/>
  <c r="BY75" i="9"/>
  <c r="AE73" i="38" s="1"/>
  <c r="BM75" i="9"/>
  <c r="S73" i="38" s="1"/>
  <c r="BC75" i="9"/>
  <c r="I73" i="38" s="1"/>
  <c r="BU74" i="9"/>
  <c r="AA72" i="38" s="1"/>
  <c r="BI74" i="9"/>
  <c r="O72" i="38" s="1"/>
  <c r="CB73" i="9"/>
  <c r="AH71" i="38" s="1"/>
  <c r="BP73" i="9"/>
  <c r="V71" i="38" s="1"/>
  <c r="BE73" i="9"/>
  <c r="K71" i="38" s="1"/>
  <c r="BX72" i="9"/>
  <c r="AD70" i="38" s="1"/>
  <c r="BL72" i="9"/>
  <c r="R70" i="38" s="1"/>
  <c r="AZ72" i="9"/>
  <c r="F70" i="38" s="1"/>
  <c r="BS71" i="9"/>
  <c r="Y69" i="38" s="1"/>
  <c r="BH71" i="9"/>
  <c r="N69" i="38" s="1"/>
  <c r="CA70" i="9"/>
  <c r="AG68" i="38" s="1"/>
  <c r="BO70" i="9"/>
  <c r="U68" i="38" s="1"/>
  <c r="BC70" i="9"/>
  <c r="I68" i="38" s="1"/>
  <c r="BV69" i="9"/>
  <c r="AB67" i="38" s="1"/>
  <c r="BK69" i="9"/>
  <c r="Q67" i="38" s="1"/>
  <c r="AY69" i="9"/>
  <c r="E67" i="38" s="1"/>
  <c r="BR68" i="9"/>
  <c r="X66" i="38" s="1"/>
  <c r="BF68" i="9"/>
  <c r="L66" i="38" s="1"/>
  <c r="BX67" i="9"/>
  <c r="AD65" i="38" s="1"/>
  <c r="BN67" i="9"/>
  <c r="T65" i="38" s="1"/>
  <c r="BE67" i="9"/>
  <c r="K65" i="38" s="1"/>
  <c r="BY66" i="9"/>
  <c r="AE64" i="38" s="1"/>
  <c r="BP66" i="9"/>
  <c r="V64" i="38" s="1"/>
  <c r="BE66" i="9"/>
  <c r="K64" i="38" s="1"/>
  <c r="BZ65" i="9"/>
  <c r="AF63" i="38" s="1"/>
  <c r="BQ65" i="9"/>
  <c r="W63" i="38" s="1"/>
  <c r="BG65" i="9"/>
  <c r="M63" i="38" s="1"/>
  <c r="CB64" i="9"/>
  <c r="AH62" i="38" s="1"/>
  <c r="BS64" i="9"/>
  <c r="Y62" i="38" s="1"/>
  <c r="BH64" i="9"/>
  <c r="N62" i="38" s="1"/>
  <c r="AY64" i="9"/>
  <c r="E62" i="38" s="1"/>
  <c r="BT63" i="9"/>
  <c r="Z61" i="38" s="1"/>
  <c r="BJ63" i="9"/>
  <c r="P61" i="38" s="1"/>
  <c r="BA63" i="9"/>
  <c r="G61" i="38" s="1"/>
  <c r="BV62" i="9"/>
  <c r="AB60" i="38" s="1"/>
  <c r="BK62" i="9"/>
  <c r="Q60" i="38" s="1"/>
  <c r="BB62" i="9"/>
  <c r="H60" i="38" s="1"/>
  <c r="BV61" i="9"/>
  <c r="AB59" i="38" s="1"/>
  <c r="BM61" i="9"/>
  <c r="S59" i="38" s="1"/>
  <c r="BD61" i="9"/>
  <c r="J59" i="38" s="1"/>
  <c r="BX60" i="9"/>
  <c r="AD58" i="38" s="1"/>
  <c r="BN60" i="9"/>
  <c r="T58" i="38" s="1"/>
  <c r="BE60" i="9"/>
  <c r="K58" i="38" s="1"/>
  <c r="BY59" i="9"/>
  <c r="AE57" i="38" s="1"/>
  <c r="BP59" i="9"/>
  <c r="V57" i="38" s="1"/>
  <c r="BG59" i="9"/>
  <c r="M57" i="38" s="1"/>
  <c r="CA58" i="9"/>
  <c r="AG56" i="38" s="1"/>
  <c r="BQ58" i="9"/>
  <c r="W56" i="38" s="1"/>
  <c r="BG58" i="9"/>
  <c r="M56" i="38" s="1"/>
  <c r="CB57" i="9"/>
  <c r="AH55" i="38" s="1"/>
  <c r="BS57" i="9"/>
  <c r="Y55" i="38" s="1"/>
  <c r="BI57" i="9"/>
  <c r="O55" i="38" s="1"/>
  <c r="AZ57" i="9"/>
  <c r="F55" i="38" s="1"/>
  <c r="BT56" i="9"/>
  <c r="Z54" i="38" s="1"/>
  <c r="BJ56" i="9"/>
  <c r="P54" i="38" s="1"/>
  <c r="BA56" i="9"/>
  <c r="G54" i="38" s="1"/>
  <c r="BV55" i="9"/>
  <c r="AB53" i="38" s="1"/>
  <c r="BL55" i="9"/>
  <c r="R53" i="38" s="1"/>
  <c r="BC55" i="9"/>
  <c r="I53" i="38" s="1"/>
  <c r="BV54" i="9"/>
  <c r="AB52" i="38" s="1"/>
  <c r="BM54" i="9"/>
  <c r="S52" i="38" s="1"/>
  <c r="BD54" i="9"/>
  <c r="J52" i="38" s="1"/>
  <c r="BX53" i="9"/>
  <c r="AD51" i="38" s="1"/>
  <c r="BP53" i="9"/>
  <c r="V51" i="38" s="1"/>
  <c r="BH53" i="9"/>
  <c r="N51" i="38" s="1"/>
  <c r="AY53" i="9"/>
  <c r="E51" i="38" s="1"/>
  <c r="BU52" i="9"/>
  <c r="AA50" i="38" s="1"/>
  <c r="BM52" i="9"/>
  <c r="S50" i="38" s="1"/>
  <c r="BE52" i="9"/>
  <c r="K50" i="38" s="1"/>
  <c r="CA51" i="9"/>
  <c r="AG49" i="38" s="1"/>
  <c r="BS51" i="9"/>
  <c r="Y49" i="38" s="1"/>
  <c r="BJ51" i="9"/>
  <c r="P49" i="38" s="1"/>
  <c r="BB51" i="9"/>
  <c r="H49" i="38" s="1"/>
  <c r="BX50" i="9"/>
  <c r="AD48" i="38" s="1"/>
  <c r="BP50" i="9"/>
  <c r="V48" i="38" s="1"/>
  <c r="BH50" i="9"/>
  <c r="N48" i="38" s="1"/>
  <c r="AZ50" i="9"/>
  <c r="F48" i="38" s="1"/>
  <c r="BU49" i="9"/>
  <c r="AA47" i="38" s="1"/>
  <c r="BM49" i="9"/>
  <c r="S47" i="38" s="1"/>
  <c r="BE49" i="9"/>
  <c r="K47" i="38" s="1"/>
  <c r="CA48" i="9"/>
  <c r="AG46" i="38" s="1"/>
  <c r="BS48" i="9"/>
  <c r="Y46" i="38" s="1"/>
  <c r="BK48" i="9"/>
  <c r="Q46" i="38" s="1"/>
  <c r="BB48" i="9"/>
  <c r="H46" i="38" s="1"/>
  <c r="BX47" i="9"/>
  <c r="AD45" i="38" s="1"/>
  <c r="BP47" i="9"/>
  <c r="V45" i="38" s="1"/>
  <c r="BH47" i="9"/>
  <c r="N45" i="38" s="1"/>
  <c r="AZ47" i="9"/>
  <c r="F45" i="38" s="1"/>
  <c r="BV46" i="9"/>
  <c r="AB44" i="38" s="1"/>
  <c r="BM46" i="9"/>
  <c r="S44" i="38" s="1"/>
  <c r="BE46" i="9"/>
  <c r="K44" i="38" s="1"/>
  <c r="CA45" i="9"/>
  <c r="AG43" i="38" s="1"/>
  <c r="BS45" i="9"/>
  <c r="Y43" i="38" s="1"/>
  <c r="BK45" i="9"/>
  <c r="Q43" i="38" s="1"/>
  <c r="BC45" i="9"/>
  <c r="I43" i="38" s="1"/>
  <c r="BX44" i="9"/>
  <c r="AD42" i="38" s="1"/>
  <c r="BP44" i="9"/>
  <c r="V42" i="38" s="1"/>
  <c r="BH44" i="9"/>
  <c r="N42" i="38" s="1"/>
  <c r="AZ44" i="9"/>
  <c r="F42" i="38" s="1"/>
  <c r="BV43" i="9"/>
  <c r="AB41" i="38" s="1"/>
  <c r="BN43" i="9"/>
  <c r="T41" i="38" s="1"/>
  <c r="BE43" i="9"/>
  <c r="K41" i="38" s="1"/>
  <c r="CA42" i="9"/>
  <c r="AG40" i="38" s="1"/>
  <c r="BS42" i="9"/>
  <c r="Y40" i="38" s="1"/>
  <c r="BK42" i="9"/>
  <c r="Q40" i="38" s="1"/>
  <c r="BC42" i="9"/>
  <c r="I40" i="38" s="1"/>
  <c r="BY41" i="9"/>
  <c r="AE39" i="38" s="1"/>
  <c r="BP41" i="9"/>
  <c r="V39" i="38" s="1"/>
  <c r="BH41" i="9"/>
  <c r="N39" i="38" s="1"/>
  <c r="AZ41" i="9"/>
  <c r="F39" i="38" s="1"/>
  <c r="BW40" i="9"/>
  <c r="AC38" i="38" s="1"/>
  <c r="BP40" i="9"/>
  <c r="V38" i="38" s="1"/>
  <c r="BI40" i="9"/>
  <c r="O38" i="38" s="1"/>
  <c r="BB40" i="9"/>
  <c r="H38" i="38" s="1"/>
  <c r="BY39" i="9"/>
  <c r="AE37" i="38" s="1"/>
  <c r="BR39" i="9"/>
  <c r="X37" i="38" s="1"/>
  <c r="BK39" i="9"/>
  <c r="Q37" i="38" s="1"/>
  <c r="BD39" i="9"/>
  <c r="J37" i="38" s="1"/>
  <c r="CA38" i="9"/>
  <c r="AG36" i="38" s="1"/>
  <c r="BT38" i="9"/>
  <c r="Z36" i="38" s="1"/>
  <c r="BM38" i="9"/>
  <c r="S36" i="38" s="1"/>
  <c r="BF38" i="9"/>
  <c r="L36" i="38" s="1"/>
  <c r="AY38" i="9"/>
  <c r="E36" i="38" s="1"/>
  <c r="BV37" i="9"/>
  <c r="AB35" i="38" s="1"/>
  <c r="BO37" i="9"/>
  <c r="U35" i="38" s="1"/>
  <c r="BH37" i="9"/>
  <c r="N35" i="38" s="1"/>
  <c r="BA37" i="9"/>
  <c r="G35" i="38" s="1"/>
  <c r="BX36" i="9"/>
  <c r="AD34" i="38" s="1"/>
  <c r="BQ36" i="9"/>
  <c r="W34" i="38" s="1"/>
  <c r="BJ36" i="9"/>
  <c r="P34" i="38" s="1"/>
  <c r="BC36" i="9"/>
  <c r="I34" i="38" s="1"/>
  <c r="BZ35" i="9"/>
  <c r="AF33" i="38" s="1"/>
  <c r="BS35" i="9"/>
  <c r="Y33" i="38" s="1"/>
  <c r="BL35" i="9"/>
  <c r="R33" i="38" s="1"/>
  <c r="BE35" i="9"/>
  <c r="K33" i="38" s="1"/>
  <c r="CB34" i="9"/>
  <c r="AH32" i="38" s="1"/>
  <c r="BU34" i="9"/>
  <c r="AA32" i="38" s="1"/>
  <c r="BN34" i="9"/>
  <c r="T32" i="38" s="1"/>
  <c r="BG34" i="9"/>
  <c r="M32" i="38" s="1"/>
  <c r="AZ34" i="9"/>
  <c r="F32" i="38" s="1"/>
  <c r="BW33" i="9"/>
  <c r="AC31" i="38" s="1"/>
  <c r="BP33" i="9"/>
  <c r="V31" i="38" s="1"/>
  <c r="BI33" i="9"/>
  <c r="O31" i="38" s="1"/>
  <c r="BB33" i="9"/>
  <c r="H31" i="38" s="1"/>
  <c r="BY32" i="9"/>
  <c r="AE30" i="38" s="1"/>
  <c r="BR32" i="9"/>
  <c r="X30" i="38" s="1"/>
  <c r="BK32" i="9"/>
  <c r="Q30" i="38" s="1"/>
  <c r="BD32" i="9"/>
  <c r="J30" i="38" s="1"/>
  <c r="CA31" i="9"/>
  <c r="AG29" i="38" s="1"/>
  <c r="BT31" i="9"/>
  <c r="Z29" i="38" s="1"/>
  <c r="BM31" i="9"/>
  <c r="S29" i="38" s="1"/>
  <c r="BF31" i="9"/>
  <c r="L29" i="38" s="1"/>
  <c r="AY31" i="9"/>
  <c r="E29" i="38" s="1"/>
  <c r="BV30" i="9"/>
  <c r="AB28" i="38" s="1"/>
  <c r="BO30" i="9"/>
  <c r="U28" i="38" s="1"/>
  <c r="BH30" i="9"/>
  <c r="N28" i="38" s="1"/>
  <c r="BA30" i="9"/>
  <c r="G28" i="38" s="1"/>
  <c r="BX29" i="9"/>
  <c r="AD27" i="38" s="1"/>
  <c r="BQ29" i="9"/>
  <c r="W27" i="38" s="1"/>
  <c r="BJ29" i="9"/>
  <c r="P27" i="38" s="1"/>
  <c r="BC29" i="9"/>
  <c r="I27" i="38" s="1"/>
  <c r="BZ28" i="9"/>
  <c r="AF26" i="38" s="1"/>
  <c r="BS28" i="9"/>
  <c r="Y26" i="38" s="1"/>
  <c r="BL28" i="9"/>
  <c r="R26" i="38" s="1"/>
  <c r="BE28" i="9"/>
  <c r="K26" i="38" s="1"/>
  <c r="CB27" i="9"/>
  <c r="AH25" i="38" s="1"/>
  <c r="BU27" i="9"/>
  <c r="AA25" i="38" s="1"/>
  <c r="BN27" i="9"/>
  <c r="T25" i="38" s="1"/>
  <c r="BG27" i="9"/>
  <c r="M25" i="38" s="1"/>
  <c r="AZ27" i="9"/>
  <c r="F25" i="38" s="1"/>
  <c r="BW26" i="9"/>
  <c r="AC24" i="38" s="1"/>
  <c r="BP26" i="9"/>
  <c r="V24" i="38" s="1"/>
  <c r="BI26" i="9"/>
  <c r="O24" i="38" s="1"/>
  <c r="BB26" i="9"/>
  <c r="H24" i="38" s="1"/>
  <c r="BY25" i="9"/>
  <c r="AE23" i="38" s="1"/>
  <c r="BR25" i="9"/>
  <c r="X23" i="38" s="1"/>
  <c r="BK25" i="9"/>
  <c r="Q23" i="38" s="1"/>
  <c r="BD25" i="9"/>
  <c r="J23" i="38" s="1"/>
  <c r="CA24" i="9"/>
  <c r="AG22" i="38" s="1"/>
  <c r="BT24" i="9"/>
  <c r="Z22" i="38" s="1"/>
  <c r="BM24" i="9"/>
  <c r="S22" i="38" s="1"/>
  <c r="BF24" i="9"/>
  <c r="L22" i="38" s="1"/>
  <c r="AY24" i="9"/>
  <c r="E22" i="38" s="1"/>
  <c r="BV23" i="9"/>
  <c r="AB21" i="38" s="1"/>
  <c r="BO23" i="9"/>
  <c r="U21" i="38" s="1"/>
  <c r="BH23" i="9"/>
  <c r="N21" i="38" s="1"/>
  <c r="BA23" i="9"/>
  <c r="G21" i="38" s="1"/>
  <c r="BX22" i="9"/>
  <c r="AD20" i="38" s="1"/>
  <c r="BQ22" i="9"/>
  <c r="W20" i="38" s="1"/>
  <c r="BJ22" i="9"/>
  <c r="P20" i="38" s="1"/>
  <c r="BC22" i="9"/>
  <c r="I20" i="38" s="1"/>
  <c r="BR103" i="9"/>
  <c r="X101" i="38" s="1"/>
  <c r="BV102" i="9"/>
  <c r="AB100" i="38" s="1"/>
  <c r="BX101" i="9"/>
  <c r="AD99" i="38" s="1"/>
  <c r="BD101" i="9"/>
  <c r="J99" i="38" s="1"/>
  <c r="BQ100" i="9"/>
  <c r="W98" i="38" s="1"/>
  <c r="CA99" i="9"/>
  <c r="AG97" i="38" s="1"/>
  <c r="BG99" i="9"/>
  <c r="M97" i="38" s="1"/>
  <c r="BT98" i="9"/>
  <c r="Z96" i="38" s="1"/>
  <c r="AZ98" i="9"/>
  <c r="F96" i="38" s="1"/>
  <c r="BJ97" i="9"/>
  <c r="P95" i="38" s="1"/>
  <c r="BV96" i="9"/>
  <c r="AB94" i="38" s="1"/>
  <c r="BC96" i="9"/>
  <c r="I94" i="38" s="1"/>
  <c r="BM95" i="9"/>
  <c r="S93" i="38" s="1"/>
  <c r="BY94" i="9"/>
  <c r="AE92" i="38" s="1"/>
  <c r="BE94" i="9"/>
  <c r="K92" i="38" s="1"/>
  <c r="BP93" i="9"/>
  <c r="V91" i="38" s="1"/>
  <c r="BB93" i="9"/>
  <c r="H91" i="38" s="1"/>
  <c r="BT92" i="9"/>
  <c r="Z90" i="38" s="1"/>
  <c r="BH92" i="9"/>
  <c r="N90" i="38" s="1"/>
  <c r="CA91" i="9"/>
  <c r="AG89" i="38" s="1"/>
  <c r="BO91" i="9"/>
  <c r="U89" i="38" s="1"/>
  <c r="BD91" i="9"/>
  <c r="J89" i="38" s="1"/>
  <c r="BW90" i="9"/>
  <c r="AC88" i="38" s="1"/>
  <c r="BK90" i="9"/>
  <c r="Q88" i="38" s="1"/>
  <c r="AY90" i="9"/>
  <c r="E88" i="38" s="1"/>
  <c r="BR89" i="9"/>
  <c r="X87" i="38" s="1"/>
  <c r="BG89" i="9"/>
  <c r="M87" i="38" s="1"/>
  <c r="BZ88" i="9"/>
  <c r="AF86" i="38" s="1"/>
  <c r="BN88" i="9"/>
  <c r="T86" i="38" s="1"/>
  <c r="BB88" i="9"/>
  <c r="H86" i="38" s="1"/>
  <c r="BU87" i="9"/>
  <c r="AA85" i="38" s="1"/>
  <c r="BJ87" i="9"/>
  <c r="P85" i="38" s="1"/>
  <c r="CB86" i="9"/>
  <c r="AH84" i="38" s="1"/>
  <c r="BQ86" i="9"/>
  <c r="W84" i="38" s="1"/>
  <c r="BE86" i="9"/>
  <c r="K84" i="38" s="1"/>
  <c r="BW85" i="9"/>
  <c r="AC83" i="38" s="1"/>
  <c r="BM85" i="9"/>
  <c r="S83" i="38" s="1"/>
  <c r="BA85" i="9"/>
  <c r="G83" i="38" s="1"/>
  <c r="BT84" i="9"/>
  <c r="Z82" i="38" s="1"/>
  <c r="BH84" i="9"/>
  <c r="N82" i="38" s="1"/>
  <c r="BZ83" i="9"/>
  <c r="AF81" i="38" s="1"/>
  <c r="BP83" i="9"/>
  <c r="V81" i="38" s="1"/>
  <c r="BD83" i="9"/>
  <c r="J81" i="38" s="1"/>
  <c r="BV82" i="9"/>
  <c r="AB80" i="38" s="1"/>
  <c r="BK82" i="9"/>
  <c r="Q80" i="38" s="1"/>
  <c r="AY82" i="9"/>
  <c r="E80" i="38" s="1"/>
  <c r="BS81" i="9"/>
  <c r="Y79" i="38" s="1"/>
  <c r="BG81" i="9"/>
  <c r="M79" i="38" s="1"/>
  <c r="BY80" i="9"/>
  <c r="AE78" i="38" s="1"/>
  <c r="BN80" i="9"/>
  <c r="T78" i="38" s="1"/>
  <c r="BB80" i="9"/>
  <c r="H78" i="38" s="1"/>
  <c r="BU79" i="9"/>
  <c r="AA77" i="38" s="1"/>
  <c r="BJ79" i="9"/>
  <c r="P77" i="38" s="1"/>
  <c r="CB78" i="9"/>
  <c r="AH76" i="38" s="1"/>
  <c r="BP78" i="9"/>
  <c r="V76" i="38" s="1"/>
  <c r="BE78" i="9"/>
  <c r="K76" i="38" s="1"/>
  <c r="BX77" i="9"/>
  <c r="AD75" i="38" s="1"/>
  <c r="BM77" i="9"/>
  <c r="S75" i="38" s="1"/>
  <c r="BA77" i="9"/>
  <c r="G75" i="38" s="1"/>
  <c r="BS76" i="9"/>
  <c r="Y74" i="38" s="1"/>
  <c r="BH76" i="9"/>
  <c r="N74" i="38" s="1"/>
  <c r="CA75" i="9"/>
  <c r="AG73" i="38" s="1"/>
  <c r="BO75" i="9"/>
  <c r="U73" i="38" s="1"/>
  <c r="BD75" i="9"/>
  <c r="J73" i="38" s="1"/>
  <c r="BV74" i="9"/>
  <c r="AB72" i="38" s="1"/>
  <c r="BJ74" i="9"/>
  <c r="P72" i="38" s="1"/>
  <c r="AZ74" i="9"/>
  <c r="F72" i="38" s="1"/>
  <c r="BR73" i="9"/>
  <c r="X71" i="38" s="1"/>
  <c r="BG73" i="9"/>
  <c r="M71" i="38" s="1"/>
  <c r="BY72" i="9"/>
  <c r="AE70" i="38" s="1"/>
  <c r="BM72" i="9"/>
  <c r="S70" i="38" s="1"/>
  <c r="BC72" i="9"/>
  <c r="I70" i="38" s="1"/>
  <c r="BU71" i="9"/>
  <c r="AA69" i="38" s="1"/>
  <c r="BI71" i="9"/>
  <c r="O69" i="38" s="1"/>
  <c r="CB70" i="9"/>
  <c r="AH68" i="38" s="1"/>
  <c r="BP70" i="9"/>
  <c r="V68" i="38" s="1"/>
  <c r="BF70" i="9"/>
  <c r="L68" i="38" s="1"/>
  <c r="BX69" i="9"/>
  <c r="AD67" i="38" s="1"/>
  <c r="BL69" i="9"/>
  <c r="R67" i="38" s="1"/>
  <c r="BA69" i="9"/>
  <c r="G67" i="38" s="1"/>
  <c r="BS68" i="9"/>
  <c r="Y66" i="38" s="1"/>
  <c r="BH68" i="9"/>
  <c r="N66" i="38" s="1"/>
  <c r="CA67" i="9"/>
  <c r="AG65" i="38" s="1"/>
  <c r="BO67" i="9"/>
  <c r="U65" i="38" s="1"/>
  <c r="BF67" i="9"/>
  <c r="L65" i="38" s="1"/>
  <c r="BZ66" i="9"/>
  <c r="AF64" i="38" s="1"/>
  <c r="BQ66" i="9"/>
  <c r="W64" i="38" s="1"/>
  <c r="BH66" i="9"/>
  <c r="N64" i="38" s="1"/>
  <c r="CA65" i="9"/>
  <c r="AG63" i="38" s="1"/>
  <c r="BR65" i="9"/>
  <c r="X63" i="38" s="1"/>
  <c r="BI65" i="9"/>
  <c r="O63" i="38" s="1"/>
  <c r="AY65" i="9"/>
  <c r="E63" i="38" s="1"/>
  <c r="BT64" i="9"/>
  <c r="Z62" i="38" s="1"/>
  <c r="BK64" i="9"/>
  <c r="Q62" i="38" s="1"/>
  <c r="AZ64" i="9"/>
  <c r="F62" i="38" s="1"/>
  <c r="BU63" i="9"/>
  <c r="AA61" i="38" s="1"/>
  <c r="BK63" i="9"/>
  <c r="Q61" i="38" s="1"/>
  <c r="BB63" i="9"/>
  <c r="H61" i="38" s="1"/>
  <c r="BW62" i="9"/>
  <c r="AC60" i="38" s="1"/>
  <c r="BM62" i="9"/>
  <c r="S60" i="38" s="1"/>
  <c r="BC62" i="9"/>
  <c r="I60" i="38" s="1"/>
  <c r="BX61" i="9"/>
  <c r="AD59" i="38" s="1"/>
  <c r="BN61" i="9"/>
  <c r="T59" i="38" s="1"/>
  <c r="BE61" i="9"/>
  <c r="K59" i="38" s="1"/>
  <c r="BZ60" i="9"/>
  <c r="AF58" i="38" s="1"/>
  <c r="BP60" i="9"/>
  <c r="V58" i="38" s="1"/>
  <c r="BF60" i="9"/>
  <c r="L58" i="38" s="1"/>
  <c r="BZ59" i="9"/>
  <c r="AF57" i="38" s="1"/>
  <c r="BQ59" i="9"/>
  <c r="W57" i="38" s="1"/>
  <c r="BH59" i="9"/>
  <c r="N57" i="38" s="1"/>
  <c r="CB58" i="9"/>
  <c r="AH56" i="38" s="1"/>
  <c r="BS58" i="9"/>
  <c r="Y56" i="38" s="1"/>
  <c r="BI58" i="9"/>
  <c r="O56" i="38" s="1"/>
  <c r="AY58" i="9"/>
  <c r="E56" i="38" s="1"/>
  <c r="BT57" i="9"/>
  <c r="Z55" i="38" s="1"/>
  <c r="BK57" i="9"/>
  <c r="Q55" i="38" s="1"/>
  <c r="BA57" i="9"/>
  <c r="G55" i="38" s="1"/>
  <c r="BV56" i="9"/>
  <c r="AB54" i="38" s="1"/>
  <c r="BK56" i="9"/>
  <c r="Q54" i="38" s="1"/>
  <c r="BB56" i="9"/>
  <c r="H54" i="38" s="1"/>
  <c r="BW55" i="9"/>
  <c r="AC53" i="38" s="1"/>
  <c r="BM55" i="9"/>
  <c r="S53" i="38" s="1"/>
  <c r="BD55" i="9"/>
  <c r="J53" i="38" s="1"/>
  <c r="BY54" i="9"/>
  <c r="AE52" i="38" s="1"/>
  <c r="BN54" i="9"/>
  <c r="T52" i="38" s="1"/>
  <c r="BE54" i="9"/>
  <c r="K52" i="38" s="1"/>
  <c r="BZ53" i="9"/>
  <c r="AF51" i="38" s="1"/>
  <c r="BQ53" i="9"/>
  <c r="W51" i="38" s="1"/>
  <c r="BI53" i="9"/>
  <c r="O51" i="38" s="1"/>
  <c r="BA53" i="9"/>
  <c r="G51" i="38" s="1"/>
  <c r="BV52" i="9"/>
  <c r="AB50" i="38" s="1"/>
  <c r="BN52" i="9"/>
  <c r="T50" i="38" s="1"/>
  <c r="BF52" i="9"/>
  <c r="L50" i="38" s="1"/>
  <c r="CB51" i="9"/>
  <c r="AH49" i="38" s="1"/>
  <c r="BY103" i="9"/>
  <c r="AE101" i="38" s="1"/>
  <c r="BW102" i="9"/>
  <c r="AC100" i="38" s="1"/>
  <c r="CB101" i="9"/>
  <c r="AH99" i="38" s="1"/>
  <c r="BH101" i="9"/>
  <c r="N99" i="38" s="1"/>
  <c r="BR100" i="9"/>
  <c r="X98" i="38" s="1"/>
  <c r="AZ100" i="9"/>
  <c r="F98" i="38" s="1"/>
  <c r="BK99" i="9"/>
  <c r="Q97" i="38" s="1"/>
  <c r="BU98" i="9"/>
  <c r="AA96" i="38" s="1"/>
  <c r="BC98" i="9"/>
  <c r="I96" i="38" s="1"/>
  <c r="BM97" i="9"/>
  <c r="S95" i="38" s="1"/>
  <c r="BX96" i="9"/>
  <c r="AD94" i="38" s="1"/>
  <c r="BF96" i="9"/>
  <c r="L94" i="38" s="1"/>
  <c r="BP95" i="9"/>
  <c r="V93" i="38" s="1"/>
  <c r="BZ94" i="9"/>
  <c r="AF92" i="38" s="1"/>
  <c r="BI94" i="9"/>
  <c r="O92" i="38" s="1"/>
  <c r="BS93" i="9"/>
  <c r="Y91" i="38" s="1"/>
  <c r="BC93" i="9"/>
  <c r="I91" i="38" s="1"/>
  <c r="BU92" i="9"/>
  <c r="AA90" i="38" s="1"/>
  <c r="BI92" i="9"/>
  <c r="O90" i="38" s="1"/>
  <c r="AY92" i="9"/>
  <c r="E90" i="38" s="1"/>
  <c r="BQ91" i="9"/>
  <c r="W89" i="38" s="1"/>
  <c r="BF91" i="9"/>
  <c r="L89" i="38" s="1"/>
  <c r="BX90" i="9"/>
  <c r="AD88" i="38" s="1"/>
  <c r="BL90" i="9"/>
  <c r="R88" i="38" s="1"/>
  <c r="BB90" i="9"/>
  <c r="H88" i="38" s="1"/>
  <c r="BT89" i="9"/>
  <c r="Z87" i="38" s="1"/>
  <c r="BH89" i="9"/>
  <c r="N87" i="38" s="1"/>
  <c r="CA88" i="9"/>
  <c r="AG86" i="38" s="1"/>
  <c r="BO88" i="9"/>
  <c r="U86" i="38" s="1"/>
  <c r="BE88" i="9"/>
  <c r="K86" i="38" s="1"/>
  <c r="BW87" i="9"/>
  <c r="AC85" i="38" s="1"/>
  <c r="BK87" i="9"/>
  <c r="Q85" i="38" s="1"/>
  <c r="AZ87" i="9"/>
  <c r="F85" i="38" s="1"/>
  <c r="BR86" i="9"/>
  <c r="X84" i="38" s="1"/>
  <c r="BG86" i="9"/>
  <c r="M84" i="38" s="1"/>
  <c r="BZ85" i="9"/>
  <c r="AF83" i="38" s="1"/>
  <c r="BN85" i="9"/>
  <c r="T83" i="38" s="1"/>
  <c r="BB85" i="9"/>
  <c r="H83" i="38" s="1"/>
  <c r="BU84" i="9"/>
  <c r="AA82" i="38" s="1"/>
  <c r="BJ84" i="9"/>
  <c r="P82" i="38" s="1"/>
  <c r="AY84" i="9"/>
  <c r="E82" i="38" s="1"/>
  <c r="BQ83" i="9"/>
  <c r="W81" i="38" s="1"/>
  <c r="BE83" i="9"/>
  <c r="K81" i="38" s="1"/>
  <c r="BX82" i="9"/>
  <c r="AD80" i="38" s="1"/>
  <c r="BM82" i="9"/>
  <c r="S80" i="38" s="1"/>
  <c r="BA82" i="9"/>
  <c r="G80" i="38" s="1"/>
  <c r="BT81" i="9"/>
  <c r="Z79" i="38" s="1"/>
  <c r="BH81" i="9"/>
  <c r="N79" i="38" s="1"/>
  <c r="BZ80" i="9"/>
  <c r="AF78" i="38" s="1"/>
  <c r="BP80" i="9"/>
  <c r="V78" i="38" s="1"/>
  <c r="BD80" i="9"/>
  <c r="J78" i="38" s="1"/>
  <c r="BW79" i="9"/>
  <c r="AC77" i="38" s="1"/>
  <c r="BK79" i="9"/>
  <c r="Q77" i="38" s="1"/>
  <c r="AY79" i="9"/>
  <c r="E77" i="38" s="1"/>
  <c r="BS78" i="9"/>
  <c r="Y76" i="38" s="1"/>
  <c r="BG78" i="9"/>
  <c r="M76" i="38" s="1"/>
  <c r="BY77" i="9"/>
  <c r="AE75" i="38" s="1"/>
  <c r="BN77" i="9"/>
  <c r="T75" i="38" s="1"/>
  <c r="BB77" i="9"/>
  <c r="H75" i="38" s="1"/>
  <c r="BV76" i="9"/>
  <c r="AB74" i="38" s="1"/>
  <c r="BJ76" i="9"/>
  <c r="P74" i="38" s="1"/>
  <c r="CB75" i="9"/>
  <c r="AH73" i="38" s="1"/>
  <c r="BQ75" i="9"/>
  <c r="W73" i="38" s="1"/>
  <c r="BE75" i="9"/>
  <c r="K73" i="38" s="1"/>
  <c r="BX74" i="9"/>
  <c r="AD72" i="38" s="1"/>
  <c r="BM74" i="9"/>
  <c r="S72" i="38" s="1"/>
  <c r="BA74" i="9"/>
  <c r="G72" i="38" s="1"/>
  <c r="BS73" i="9"/>
  <c r="Y71" i="38" s="1"/>
  <c r="BH73" i="9"/>
  <c r="N71" i="38" s="1"/>
  <c r="CA72" i="9"/>
  <c r="AG70" i="38" s="1"/>
  <c r="BP72" i="9"/>
  <c r="V70" i="38" s="1"/>
  <c r="BC104" i="9"/>
  <c r="I102" i="38" s="1"/>
  <c r="AZ103" i="9"/>
  <c r="F101" i="38" s="1"/>
  <c r="AY102" i="9"/>
  <c r="E100" i="38" s="1"/>
  <c r="BK101" i="9"/>
  <c r="Q99" i="38" s="1"/>
  <c r="BU100" i="9"/>
  <c r="AA98" i="38" s="1"/>
  <c r="BB100" i="9"/>
  <c r="H98" i="38" s="1"/>
  <c r="BN99" i="9"/>
  <c r="T97" i="38" s="1"/>
  <c r="BX98" i="9"/>
  <c r="AD96" i="38" s="1"/>
  <c r="BD98" i="9"/>
  <c r="J96" i="38" s="1"/>
  <c r="BQ97" i="9"/>
  <c r="W95" i="38" s="1"/>
  <c r="CA96" i="9"/>
  <c r="AG94" i="38" s="1"/>
  <c r="BG96" i="9"/>
  <c r="M94" i="38" s="1"/>
  <c r="BT95" i="9"/>
  <c r="Z93" i="38" s="1"/>
  <c r="AZ95" i="9"/>
  <c r="F93" i="38" s="1"/>
  <c r="BJ94" i="9"/>
  <c r="P92" i="38" s="1"/>
  <c r="BW93" i="9"/>
  <c r="AC91" i="38" s="1"/>
  <c r="BF93" i="9"/>
  <c r="L91" i="38" s="1"/>
  <c r="BW92" i="9"/>
  <c r="AC90" i="38" s="1"/>
  <c r="BL92" i="9"/>
  <c r="R90" i="38" s="1"/>
  <c r="AZ92" i="9"/>
  <c r="F90" i="38" s="1"/>
  <c r="BR91" i="9"/>
  <c r="X89" i="38" s="1"/>
  <c r="BG91" i="9"/>
  <c r="M89" i="38" s="1"/>
  <c r="BZ90" i="9"/>
  <c r="AF88" i="38" s="1"/>
  <c r="BO90" i="9"/>
  <c r="U88" i="38" s="1"/>
  <c r="BC90" i="9"/>
  <c r="I88" i="38" s="1"/>
  <c r="BU89" i="9"/>
  <c r="AA87" i="38" s="1"/>
  <c r="BJ89" i="9"/>
  <c r="P87" i="38" s="1"/>
  <c r="AY89" i="9"/>
  <c r="E87" i="38" s="1"/>
  <c r="BQ88" i="9"/>
  <c r="W86" i="38" s="1"/>
  <c r="BF88" i="9"/>
  <c r="L86" i="38" s="1"/>
  <c r="BX87" i="9"/>
  <c r="AD85" i="38" s="1"/>
  <c r="BL87" i="9"/>
  <c r="R85" i="38" s="1"/>
  <c r="BB87" i="9"/>
  <c r="H85" i="38" s="1"/>
  <c r="BT86" i="9"/>
  <c r="Z84" i="38" s="1"/>
  <c r="BI86" i="9"/>
  <c r="O84" i="38" s="1"/>
  <c r="CA85" i="9"/>
  <c r="AG83" i="38" s="1"/>
  <c r="BO85" i="9"/>
  <c r="U83" i="38" s="1"/>
  <c r="BE85" i="9"/>
  <c r="K83" i="38" s="1"/>
  <c r="BW84" i="9"/>
  <c r="AC82" i="38" s="1"/>
  <c r="BK84" i="9"/>
  <c r="Q82" i="38" s="1"/>
  <c r="AZ84" i="9"/>
  <c r="F82" i="38" s="1"/>
  <c r="BR83" i="9"/>
  <c r="X81" i="38" s="1"/>
  <c r="BH83" i="9"/>
  <c r="N81" i="38" s="1"/>
  <c r="BZ82" i="9"/>
  <c r="AF80" i="38" s="1"/>
  <c r="BN82" i="9"/>
  <c r="T80" i="38" s="1"/>
  <c r="BC82" i="9"/>
  <c r="I80" i="38" s="1"/>
  <c r="BU81" i="9"/>
  <c r="AA79" i="38" s="1"/>
  <c r="BJ81" i="9"/>
  <c r="P79" i="38" s="1"/>
  <c r="AY81" i="9"/>
  <c r="E79" i="38" s="1"/>
  <c r="BQ80" i="9"/>
  <c r="W78" i="38" s="1"/>
  <c r="BE80" i="9"/>
  <c r="K78" i="38" s="1"/>
  <c r="BX79" i="9"/>
  <c r="AD77" i="38" s="1"/>
  <c r="BM79" i="9"/>
  <c r="S77" i="38" s="1"/>
  <c r="BB79" i="9"/>
  <c r="H77" i="38" s="1"/>
  <c r="BT78" i="9"/>
  <c r="Z76" i="38" s="1"/>
  <c r="BH78" i="9"/>
  <c r="N76" i="38" s="1"/>
  <c r="CA77" i="9"/>
  <c r="AG75" i="38" s="1"/>
  <c r="BP77" i="9"/>
  <c r="V75" i="38" s="1"/>
  <c r="BD77" i="9"/>
  <c r="J75" i="38" s="1"/>
  <c r="BW76" i="9"/>
  <c r="AC74" i="38" s="1"/>
  <c r="BK76" i="9"/>
  <c r="Q74" i="38" s="1"/>
  <c r="AY76" i="9"/>
  <c r="E74" i="38" s="1"/>
  <c r="BS75" i="9"/>
  <c r="Y73" i="38" s="1"/>
  <c r="BG75" i="9"/>
  <c r="M73" i="38" s="1"/>
  <c r="BZ74" i="9"/>
  <c r="AF72" i="38" s="1"/>
  <c r="BN74" i="9"/>
  <c r="T72" i="38" s="1"/>
  <c r="BB74" i="9"/>
  <c r="H72" i="38" s="1"/>
  <c r="BV73" i="9"/>
  <c r="AB71" i="38" s="1"/>
  <c r="BJ73" i="9"/>
  <c r="P71" i="38" s="1"/>
  <c r="CB72" i="9"/>
  <c r="AH70" i="38" s="1"/>
  <c r="BK104" i="9"/>
  <c r="Q102" i="38" s="1"/>
  <c r="BA103" i="9"/>
  <c r="G101" i="38" s="1"/>
  <c r="BF102" i="9"/>
  <c r="L100" i="38" s="1"/>
  <c r="BL101" i="9"/>
  <c r="R99" i="38" s="1"/>
  <c r="BY100" i="9"/>
  <c r="AE98" i="38" s="1"/>
  <c r="BE100" i="9"/>
  <c r="K98" i="38" s="1"/>
  <c r="BO99" i="9"/>
  <c r="U97" i="38" s="1"/>
  <c r="CB98" i="9"/>
  <c r="AH96" i="38" s="1"/>
  <c r="BH98" i="9"/>
  <c r="N96" i="38" s="1"/>
  <c r="BR97" i="9"/>
  <c r="X95" i="38" s="1"/>
  <c r="BA97" i="9"/>
  <c r="G95" i="38" s="1"/>
  <c r="BK96" i="9"/>
  <c r="Q94" i="38" s="1"/>
  <c r="BU95" i="9"/>
  <c r="AA93" i="38" s="1"/>
  <c r="BC95" i="9"/>
  <c r="I93" i="38" s="1"/>
  <c r="BN94" i="9"/>
  <c r="T92" i="38" s="1"/>
  <c r="BX93" i="9"/>
  <c r="AD91" i="38" s="1"/>
  <c r="BG93" i="9"/>
  <c r="M91" i="38" s="1"/>
  <c r="BY92" i="9"/>
  <c r="AE90" i="38" s="1"/>
  <c r="BM92" i="9"/>
  <c r="S90" i="38" s="1"/>
  <c r="BA92" i="9"/>
  <c r="G90" i="38" s="1"/>
  <c r="BU91" i="9"/>
  <c r="AA89" i="38" s="1"/>
  <c r="BI91" i="9"/>
  <c r="O89" i="38" s="1"/>
  <c r="CA90" i="9"/>
  <c r="AG88" i="38" s="1"/>
  <c r="BP90" i="9"/>
  <c r="V88" i="38" s="1"/>
  <c r="BD90" i="9"/>
  <c r="J88" i="38" s="1"/>
  <c r="BX89" i="9"/>
  <c r="AD87" i="38" s="1"/>
  <c r="BL89" i="9"/>
  <c r="R87" i="38" s="1"/>
  <c r="AZ89" i="9"/>
  <c r="F87" i="38" s="1"/>
  <c r="BS88" i="9"/>
  <c r="Y86" i="38" s="1"/>
  <c r="BG88" i="9"/>
  <c r="M86" i="38" s="1"/>
  <c r="BZ87" i="9"/>
  <c r="AF85" i="38" s="1"/>
  <c r="BO87" i="9"/>
  <c r="U85" i="38" s="1"/>
  <c r="BC87" i="9"/>
  <c r="I85" i="38" s="1"/>
  <c r="BU86" i="9"/>
  <c r="AA84" i="38" s="1"/>
  <c r="BJ86" i="9"/>
  <c r="P84" i="38" s="1"/>
  <c r="AY86" i="9"/>
  <c r="E84" i="38" s="1"/>
  <c r="BR85" i="9"/>
  <c r="X83" i="38" s="1"/>
  <c r="BF85" i="9"/>
  <c r="L83" i="38" s="1"/>
  <c r="BX84" i="9"/>
  <c r="AD82" i="38" s="1"/>
  <c r="BM84" i="9"/>
  <c r="S82" i="38" s="1"/>
  <c r="BB84" i="9"/>
  <c r="H82" i="38" s="1"/>
  <c r="BT83" i="9"/>
  <c r="Z81" i="38" s="1"/>
  <c r="BI83" i="9"/>
  <c r="O81" i="38" s="1"/>
  <c r="CA82" i="9"/>
  <c r="AG80" i="38" s="1"/>
  <c r="BO82" i="9"/>
  <c r="U80" i="38" s="1"/>
  <c r="BE82" i="9"/>
  <c r="K80" i="38" s="1"/>
  <c r="BW81" i="9"/>
  <c r="AC79" i="38" s="1"/>
  <c r="BL81" i="9"/>
  <c r="R79" i="38" s="1"/>
  <c r="AZ81" i="9"/>
  <c r="F79" i="38" s="1"/>
  <c r="BR80" i="9"/>
  <c r="X78" i="38" s="1"/>
  <c r="BH80" i="9"/>
  <c r="N78" i="38" s="1"/>
  <c r="BZ79" i="9"/>
  <c r="AF77" i="38" s="1"/>
  <c r="BN79" i="9"/>
  <c r="T77" i="38" s="1"/>
  <c r="BC79" i="9"/>
  <c r="I77" i="38" s="1"/>
  <c r="BU78" i="9"/>
  <c r="AA76" i="38" s="1"/>
  <c r="BK78" i="9"/>
  <c r="Q76" i="38" s="1"/>
  <c r="AY78" i="9"/>
  <c r="E76" i="38" s="1"/>
  <c r="BQ77" i="9"/>
  <c r="W75" i="38" s="1"/>
  <c r="BF77" i="9"/>
  <c r="L75" i="38" s="1"/>
  <c r="BX76" i="9"/>
  <c r="AD74" i="38" s="1"/>
  <c r="BM76" i="9"/>
  <c r="S74" i="38" s="1"/>
  <c r="BB76" i="9"/>
  <c r="H74" i="38" s="1"/>
  <c r="BT75" i="9"/>
  <c r="Z73" i="38" s="1"/>
  <c r="BH75" i="9"/>
  <c r="N73" i="38" s="1"/>
  <c r="CA74" i="9"/>
  <c r="AG72" i="38" s="1"/>
  <c r="BP74" i="9"/>
  <c r="V72" i="38" s="1"/>
  <c r="BE74" i="9"/>
  <c r="K72" i="38" s="1"/>
  <c r="BW73" i="9"/>
  <c r="AC71" i="38" s="1"/>
  <c r="BK73" i="9"/>
  <c r="Q71" i="38" s="1"/>
  <c r="AZ73" i="9"/>
  <c r="F71" i="38" s="1"/>
  <c r="BS72" i="9"/>
  <c r="Y70" i="38" s="1"/>
  <c r="BG72" i="9"/>
  <c r="M70" i="38" s="1"/>
  <c r="BZ71" i="9"/>
  <c r="AF69" i="38" s="1"/>
  <c r="BN71" i="9"/>
  <c r="T69" i="38" s="1"/>
  <c r="BB71" i="9"/>
  <c r="H69" i="38" s="1"/>
  <c r="BV70" i="9"/>
  <c r="AB68" i="38" s="1"/>
  <c r="BJ70" i="9"/>
  <c r="P68" i="38" s="1"/>
  <c r="AY70" i="9"/>
  <c r="E68" i="38" s="1"/>
  <c r="BQ69" i="9"/>
  <c r="W67" i="38" s="1"/>
  <c r="BE69" i="9"/>
  <c r="K67" i="38" s="1"/>
  <c r="BY68" i="9"/>
  <c r="AE66" i="38" s="1"/>
  <c r="BM68" i="9"/>
  <c r="S66" i="38" s="1"/>
  <c r="BA68" i="9"/>
  <c r="G66" i="38" s="1"/>
  <c r="BT67" i="9"/>
  <c r="Z65" i="38" s="1"/>
  <c r="BJ67" i="9"/>
  <c r="P65" i="38" s="1"/>
  <c r="AZ67" i="9"/>
  <c r="F65" i="38" s="1"/>
  <c r="BU66" i="9"/>
  <c r="AA64" i="38" s="1"/>
  <c r="BK66" i="9"/>
  <c r="Q64" i="38" s="1"/>
  <c r="BB66" i="9"/>
  <c r="H64" i="38" s="1"/>
  <c r="BW65" i="9"/>
  <c r="AC63" i="38" s="1"/>
  <c r="BM65" i="9"/>
  <c r="S63" i="38" s="1"/>
  <c r="BC65" i="9"/>
  <c r="I63" i="38" s="1"/>
  <c r="BW64" i="9"/>
  <c r="AC62" i="38" s="1"/>
  <c r="BN64" i="9"/>
  <c r="T62" i="38" s="1"/>
  <c r="BE64" i="9"/>
  <c r="K62" i="38" s="1"/>
  <c r="BY63" i="9"/>
  <c r="AE61" i="38" s="1"/>
  <c r="BP63" i="9"/>
  <c r="V61" i="38" s="1"/>
  <c r="BF63" i="9"/>
  <c r="L61" i="38" s="1"/>
  <c r="BZ62" i="9"/>
  <c r="AF60" i="38" s="1"/>
  <c r="BQ62" i="9"/>
  <c r="W60" i="38" s="1"/>
  <c r="BH62" i="9"/>
  <c r="N60" i="38" s="1"/>
  <c r="CB61" i="9"/>
  <c r="AH59" i="38" s="1"/>
  <c r="BS61" i="9"/>
  <c r="Y59" i="38" s="1"/>
  <c r="BH61" i="9"/>
  <c r="N59" i="38" s="1"/>
  <c r="AY61" i="9"/>
  <c r="E59" i="38" s="1"/>
  <c r="BT60" i="9"/>
  <c r="Z58" i="38" s="1"/>
  <c r="BJ60" i="9"/>
  <c r="P58" i="38" s="1"/>
  <c r="BA60" i="9"/>
  <c r="G58" i="38" s="1"/>
  <c r="BV59" i="9"/>
  <c r="AB57" i="38" s="1"/>
  <c r="BK59" i="9"/>
  <c r="Q57" i="38" s="1"/>
  <c r="BB59" i="9"/>
  <c r="H57" i="38" s="1"/>
  <c r="BW58" i="9"/>
  <c r="AC56" i="38" s="1"/>
  <c r="BM58" i="9"/>
  <c r="S56" i="38" s="1"/>
  <c r="BD58" i="9"/>
  <c r="J56" i="38" s="1"/>
  <c r="BY57" i="9"/>
  <c r="AE55" i="38" s="1"/>
  <c r="BN57" i="9"/>
  <c r="T55" i="38" s="1"/>
  <c r="BE57" i="9"/>
  <c r="K55" i="38" s="1"/>
  <c r="BY56" i="9"/>
  <c r="AE54" i="38" s="1"/>
  <c r="BP56" i="9"/>
  <c r="V54" i="38" s="1"/>
  <c r="BG56" i="9"/>
  <c r="M54" i="38" s="1"/>
  <c r="CA55" i="9"/>
  <c r="AG53" i="38" s="1"/>
  <c r="BQ55" i="9"/>
  <c r="W53" i="38" s="1"/>
  <c r="BH55" i="9"/>
  <c r="N53" i="38" s="1"/>
  <c r="CB54" i="9"/>
  <c r="AH52" i="38" s="1"/>
  <c r="BS54" i="9"/>
  <c r="Y52" i="38" s="1"/>
  <c r="BJ54" i="9"/>
  <c r="P52" i="38" s="1"/>
  <c r="AZ54" i="9"/>
  <c r="F52" i="38" s="1"/>
  <c r="BT53" i="9"/>
  <c r="Z51" i="38" s="1"/>
  <c r="BL53" i="9"/>
  <c r="R51" i="38" s="1"/>
  <c r="BD53" i="9"/>
  <c r="J51" i="38" s="1"/>
  <c r="BZ52" i="9"/>
  <c r="AF50" i="38" s="1"/>
  <c r="BR52" i="9"/>
  <c r="X50" i="38" s="1"/>
  <c r="BJ52" i="9"/>
  <c r="P50" i="38" s="1"/>
  <c r="BA52" i="9"/>
  <c r="G50" i="38" s="1"/>
  <c r="BW51" i="9"/>
  <c r="AC49" i="38" s="1"/>
  <c r="BL75" i="9"/>
  <c r="R73" i="38" s="1"/>
  <c r="BU72" i="9"/>
  <c r="AA70" i="38" s="1"/>
  <c r="BV71" i="9"/>
  <c r="AB69" i="38" s="1"/>
  <c r="BX70" i="9"/>
  <c r="AD68" i="38" s="1"/>
  <c r="CA69" i="9"/>
  <c r="AG67" i="38" s="1"/>
  <c r="BC69" i="9"/>
  <c r="I67" i="38" s="1"/>
  <c r="BE68" i="9"/>
  <c r="K66" i="38" s="1"/>
  <c r="BH67" i="9"/>
  <c r="N65" i="38" s="1"/>
  <c r="BR66" i="9"/>
  <c r="X64" i="38" s="1"/>
  <c r="BY65" i="9"/>
  <c r="AE63" i="38" s="1"/>
  <c r="BB65" i="9"/>
  <c r="H63" i="38" s="1"/>
  <c r="BL64" i="9"/>
  <c r="R62" i="38" s="1"/>
  <c r="BR63" i="9"/>
  <c r="X61" i="38" s="1"/>
  <c r="BY62" i="9"/>
  <c r="AE60" i="38" s="1"/>
  <c r="BE62" i="9"/>
  <c r="K60" i="38" s="1"/>
  <c r="BL61" i="9"/>
  <c r="R59" i="38" s="1"/>
  <c r="BV60" i="9"/>
  <c r="AB58" i="38" s="1"/>
  <c r="BH60" i="9"/>
  <c r="N58" i="38" s="1"/>
  <c r="BS59" i="9"/>
  <c r="Y57" i="38" s="1"/>
  <c r="BC59" i="9"/>
  <c r="I57" i="38" s="1"/>
  <c r="BP58" i="9"/>
  <c r="V56" i="38" s="1"/>
  <c r="AZ58" i="9"/>
  <c r="F56" i="38" s="1"/>
  <c r="BM57" i="9"/>
  <c r="S55" i="38" s="1"/>
  <c r="CA56" i="9"/>
  <c r="AG54" i="38" s="1"/>
  <c r="BI56" i="9"/>
  <c r="O54" i="38" s="1"/>
  <c r="BX55" i="9"/>
  <c r="AD53" i="38" s="1"/>
  <c r="BF55" i="9"/>
  <c r="L53" i="38" s="1"/>
  <c r="BT54" i="9"/>
  <c r="Z52" i="38" s="1"/>
  <c r="BC54" i="9"/>
  <c r="I52" i="38" s="1"/>
  <c r="BR53" i="9"/>
  <c r="X51" i="38" s="1"/>
  <c r="BC53" i="9"/>
  <c r="I51" i="38" s="1"/>
  <c r="BS52" i="9"/>
  <c r="Y50" i="38" s="1"/>
  <c r="BD52" i="9"/>
  <c r="J50" i="38" s="1"/>
  <c r="BU51" i="9"/>
  <c r="AA49" i="38" s="1"/>
  <c r="BL51" i="9"/>
  <c r="R49" i="38" s="1"/>
  <c r="BA51" i="9"/>
  <c r="G49" i="38" s="1"/>
  <c r="BV50" i="9"/>
  <c r="AB48" i="38" s="1"/>
  <c r="BL50" i="9"/>
  <c r="R48" i="38" s="1"/>
  <c r="BC50" i="9"/>
  <c r="I48" i="38" s="1"/>
  <c r="BX49" i="9"/>
  <c r="AD47" i="38" s="1"/>
  <c r="BN49" i="9"/>
  <c r="T47" i="38" s="1"/>
  <c r="BD49" i="9"/>
  <c r="J47" i="38" s="1"/>
  <c r="BY48" i="9"/>
  <c r="AE46" i="38" s="1"/>
  <c r="BO48" i="9"/>
  <c r="U46" i="38" s="1"/>
  <c r="BF48" i="9"/>
  <c r="L46" i="38" s="1"/>
  <c r="CA47" i="9"/>
  <c r="AG45" i="38" s="1"/>
  <c r="BQ47" i="9"/>
  <c r="W45" i="38" s="1"/>
  <c r="BG47" i="9"/>
  <c r="M45" i="38" s="1"/>
  <c r="CA46" i="9"/>
  <c r="AG44" i="38" s="1"/>
  <c r="BR46" i="9"/>
  <c r="X44" i="38" s="1"/>
  <c r="BI46" i="9"/>
  <c r="O44" i="38" s="1"/>
  <c r="AY46" i="9"/>
  <c r="E44" i="38" s="1"/>
  <c r="BT45" i="9"/>
  <c r="Z43" i="38" s="1"/>
  <c r="BJ45" i="9"/>
  <c r="P43" i="38" s="1"/>
  <c r="AZ45" i="9"/>
  <c r="F43" i="38" s="1"/>
  <c r="BU44" i="9"/>
  <c r="AA42" i="38" s="1"/>
  <c r="BL44" i="9"/>
  <c r="R42" i="38" s="1"/>
  <c r="BB44" i="9"/>
  <c r="H42" i="38" s="1"/>
  <c r="BW43" i="9"/>
  <c r="AC41" i="38" s="1"/>
  <c r="BL43" i="9"/>
  <c r="R41" i="38" s="1"/>
  <c r="BC43" i="9"/>
  <c r="I41" i="38" s="1"/>
  <c r="BX42" i="9"/>
  <c r="AD40" i="38" s="1"/>
  <c r="BN42" i="9"/>
  <c r="T40" i="38" s="1"/>
  <c r="BE42" i="9"/>
  <c r="K40" i="38" s="1"/>
  <c r="BZ41" i="9"/>
  <c r="AF39" i="38" s="1"/>
  <c r="BO41" i="9"/>
  <c r="U39" i="38" s="1"/>
  <c r="BF41" i="9"/>
  <c r="L39" i="38" s="1"/>
  <c r="CA40" i="9"/>
  <c r="AG38" i="38" s="1"/>
  <c r="BS40" i="9"/>
  <c r="Y38" i="38" s="1"/>
  <c r="BK40" i="9"/>
  <c r="Q38" i="38" s="1"/>
  <c r="BC40" i="9"/>
  <c r="I38" i="38" s="1"/>
  <c r="BX39" i="9"/>
  <c r="AD37" i="38" s="1"/>
  <c r="BP39" i="9"/>
  <c r="V37" i="38" s="1"/>
  <c r="BH39" i="9"/>
  <c r="N37" i="38" s="1"/>
  <c r="AZ39" i="9"/>
  <c r="F37" i="38" s="1"/>
  <c r="BV38" i="9"/>
  <c r="AB36" i="38" s="1"/>
  <c r="BN38" i="9"/>
  <c r="T36" i="38" s="1"/>
  <c r="BE38" i="9"/>
  <c r="K36" i="38" s="1"/>
  <c r="CA37" i="9"/>
  <c r="AG35" i="38" s="1"/>
  <c r="BS37" i="9"/>
  <c r="Y35" i="38" s="1"/>
  <c r="BK37" i="9"/>
  <c r="Q35" i="38" s="1"/>
  <c r="BY36" i="9"/>
  <c r="AE34" i="38" s="1"/>
  <c r="BP36" i="9"/>
  <c r="V34" i="38" s="1"/>
  <c r="BH36" i="9"/>
  <c r="N34" i="38" s="1"/>
  <c r="AZ36" i="9"/>
  <c r="F34" i="38" s="1"/>
  <c r="BV35" i="9"/>
  <c r="AB33" i="38" s="1"/>
  <c r="BN35" i="9"/>
  <c r="T33" i="38" s="1"/>
  <c r="BF35" i="9"/>
  <c r="L33" i="38" s="1"/>
  <c r="CA34" i="9"/>
  <c r="AG32" i="38" s="1"/>
  <c r="BK34" i="9"/>
  <c r="Q32" i="38" s="1"/>
  <c r="BQ33" i="9"/>
  <c r="W31" i="38" s="1"/>
  <c r="BV32" i="9"/>
  <c r="AB30" i="38" s="1"/>
  <c r="CB31" i="9"/>
  <c r="AH29" i="38" s="1"/>
  <c r="BY30" i="9"/>
  <c r="AE28" i="38" s="1"/>
  <c r="AZ30" i="9"/>
  <c r="F28" i="38" s="1"/>
  <c r="BF29" i="9"/>
  <c r="L27" i="38" s="1"/>
  <c r="BK28" i="9"/>
  <c r="Q26" i="38" s="1"/>
  <c r="BQ27" i="9"/>
  <c r="W25" i="38" s="1"/>
  <c r="BV26" i="9"/>
  <c r="AB24" i="38" s="1"/>
  <c r="BT25" i="9"/>
  <c r="Z23" i="38" s="1"/>
  <c r="BY24" i="9"/>
  <c r="AE22" i="38" s="1"/>
  <c r="BW23" i="9"/>
  <c r="AC21" i="38" s="1"/>
  <c r="CB22" i="9"/>
  <c r="AH20" i="38" s="1"/>
  <c r="BD22" i="9"/>
  <c r="J20" i="38" s="1"/>
  <c r="BL21" i="9"/>
  <c r="R19" i="38" s="1"/>
  <c r="BU20" i="9"/>
  <c r="AA18" i="38" s="1"/>
  <c r="BW19" i="9"/>
  <c r="AC17" i="38" s="1"/>
  <c r="BB19" i="9"/>
  <c r="H17" i="38" s="1"/>
  <c r="BK18" i="9"/>
  <c r="Q16" i="38" s="1"/>
  <c r="BT17" i="9"/>
  <c r="Z15" i="38" s="1"/>
  <c r="AY17" i="9"/>
  <c r="E15" i="38" s="1"/>
  <c r="BH16" i="9"/>
  <c r="N14" i="38" s="1"/>
  <c r="BQ15" i="9"/>
  <c r="W13" i="38" s="1"/>
  <c r="BZ14" i="9"/>
  <c r="AF12" i="38" s="1"/>
  <c r="BE14" i="9"/>
  <c r="K12" i="38" s="1"/>
  <c r="BN13" i="9"/>
  <c r="T11" i="38" s="1"/>
  <c r="BW12" i="9"/>
  <c r="AC10" i="38" s="1"/>
  <c r="BY11" i="9"/>
  <c r="AE9" i="38" s="1"/>
  <c r="BD11" i="9"/>
  <c r="J9" i="38" s="1"/>
  <c r="BM10" i="9"/>
  <c r="S8" i="38" s="1"/>
  <c r="BV9" i="9"/>
  <c r="AB7" i="38" s="1"/>
  <c r="BA9" i="9"/>
  <c r="G7" i="38" s="1"/>
  <c r="BJ8" i="9"/>
  <c r="P6" i="38" s="1"/>
  <c r="BS7" i="9"/>
  <c r="Y5" i="38" s="1"/>
  <c r="CB6" i="9"/>
  <c r="AH4" i="38" s="1"/>
  <c r="AZ6" i="9"/>
  <c r="F4" i="38" s="1"/>
  <c r="BI5" i="9"/>
  <c r="O3" i="38" s="1"/>
  <c r="BP23" i="9"/>
  <c r="V21" i="38" s="1"/>
  <c r="BF21" i="9"/>
  <c r="L19" i="38" s="1"/>
  <c r="BH20" i="9"/>
  <c r="N18" i="38" s="1"/>
  <c r="BJ19" i="9"/>
  <c r="P17" i="38" s="1"/>
  <c r="BL18" i="9"/>
  <c r="R16" i="38" s="1"/>
  <c r="BU17" i="9"/>
  <c r="AA15" i="38" s="1"/>
  <c r="AZ17" i="9"/>
  <c r="F15" i="38" s="1"/>
  <c r="BB16" i="9"/>
  <c r="H14" i="38" s="1"/>
  <c r="BD15" i="9"/>
  <c r="J13" i="38" s="1"/>
  <c r="BF14" i="9"/>
  <c r="L12" i="38" s="1"/>
  <c r="BH13" i="9"/>
  <c r="N11" i="38" s="1"/>
  <c r="BJ12" i="9"/>
  <c r="P10" i="38" s="1"/>
  <c r="BL11" i="9"/>
  <c r="R9" i="38" s="1"/>
  <c r="BN10" i="9"/>
  <c r="T8" i="38" s="1"/>
  <c r="BP9" i="9"/>
  <c r="V7" i="38" s="1"/>
  <c r="BR8" i="9"/>
  <c r="X6" i="38" s="1"/>
  <c r="BT7" i="9"/>
  <c r="Z5" i="38" s="1"/>
  <c r="AY7" i="9"/>
  <c r="E5" i="38" s="1"/>
  <c r="BH6" i="9"/>
  <c r="N4" i="38" s="1"/>
  <c r="BJ5" i="9"/>
  <c r="P3" i="38" s="1"/>
  <c r="BO17" i="9"/>
  <c r="U15" i="38" s="1"/>
  <c r="BZ15" i="9"/>
  <c r="AF13" i="38" s="1"/>
  <c r="BU14" i="9"/>
  <c r="AA12" i="38" s="1"/>
  <c r="BP13" i="9"/>
  <c r="V11" i="38" s="1"/>
  <c r="BK12" i="9"/>
  <c r="Q10" i="38" s="1"/>
  <c r="BF11" i="9"/>
  <c r="L9" i="38" s="1"/>
  <c r="BA10" i="9"/>
  <c r="G8" i="38" s="1"/>
  <c r="BZ8" i="9"/>
  <c r="AF6" i="38" s="1"/>
  <c r="BU7" i="9"/>
  <c r="AA5" i="38" s="1"/>
  <c r="BW6" i="9"/>
  <c r="AC4" i="38" s="1"/>
  <c r="BR5" i="9"/>
  <c r="X3" i="38" s="1"/>
  <c r="BQ13" i="9"/>
  <c r="W11" i="38" s="1"/>
  <c r="CB11" i="9"/>
  <c r="AH9" i="38" s="1"/>
  <c r="BP10" i="9"/>
  <c r="V8" i="38" s="1"/>
  <c r="BD9" i="9"/>
  <c r="J7" i="38" s="1"/>
  <c r="BV7" i="9"/>
  <c r="AB5" i="38" s="1"/>
  <c r="BJ6" i="9"/>
  <c r="P4" i="38" s="1"/>
  <c r="BR6" i="9"/>
  <c r="X4" i="38" s="1"/>
  <c r="BX75" i="9"/>
  <c r="AD73" i="38" s="1"/>
  <c r="BC73" i="9"/>
  <c r="I71" i="38" s="1"/>
  <c r="BY71" i="9"/>
  <c r="AE69" i="38" s="1"/>
  <c r="AZ71" i="9"/>
  <c r="F69" i="38" s="1"/>
  <c r="BB70" i="9"/>
  <c r="H68" i="38" s="1"/>
  <c r="BD69" i="9"/>
  <c r="J67" i="38" s="1"/>
  <c r="BJ68" i="9"/>
  <c r="P66" i="38" s="1"/>
  <c r="BM67" i="9"/>
  <c r="S65" i="38" s="1"/>
  <c r="BS66" i="9"/>
  <c r="Y64" i="38" s="1"/>
  <c r="AZ66" i="9"/>
  <c r="F64" i="38" s="1"/>
  <c r="BF65" i="9"/>
  <c r="L63" i="38" s="1"/>
  <c r="BM64" i="9"/>
  <c r="S62" i="38" s="1"/>
  <c r="BV63" i="9"/>
  <c r="AB61" i="38" s="1"/>
  <c r="AZ63" i="9"/>
  <c r="F61" i="38" s="1"/>
  <c r="BF62" i="9"/>
  <c r="L60" i="38" s="1"/>
  <c r="BO61" i="9"/>
  <c r="U59" i="38" s="1"/>
  <c r="CA60" i="9"/>
  <c r="AG58" i="38" s="1"/>
  <c r="BI60" i="9"/>
  <c r="O58" i="38" s="1"/>
  <c r="BW59" i="9"/>
  <c r="AC57" i="38" s="1"/>
  <c r="BE59" i="9"/>
  <c r="K57" i="38" s="1"/>
  <c r="BT58" i="9"/>
  <c r="Z56" i="38" s="1"/>
  <c r="BC58" i="9"/>
  <c r="I56" i="38" s="1"/>
  <c r="BP57" i="9"/>
  <c r="V55" i="38" s="1"/>
  <c r="CB56" i="9"/>
  <c r="AH54" i="38" s="1"/>
  <c r="BN56" i="9"/>
  <c r="T54" i="38" s="1"/>
  <c r="BY55" i="9"/>
  <c r="AE53" i="38" s="1"/>
  <c r="BI55" i="9"/>
  <c r="O53" i="38" s="1"/>
  <c r="BU54" i="9"/>
  <c r="AA52" i="38" s="1"/>
  <c r="BF54" i="9"/>
  <c r="L52" i="38" s="1"/>
  <c r="BS53" i="9"/>
  <c r="Y51" i="38" s="1"/>
  <c r="BE53" i="9"/>
  <c r="K51" i="38" s="1"/>
  <c r="BT52" i="9"/>
  <c r="Z50" i="38" s="1"/>
  <c r="BG52" i="9"/>
  <c r="M50" i="38" s="1"/>
  <c r="BV51" i="9"/>
  <c r="AB49" i="38" s="1"/>
  <c r="BM51" i="9"/>
  <c r="S49" i="38" s="1"/>
  <c r="BC51" i="9"/>
  <c r="I49" i="38" s="1"/>
  <c r="BW50" i="9"/>
  <c r="AC48" i="38" s="1"/>
  <c r="BN50" i="9"/>
  <c r="T48" i="38" s="1"/>
  <c r="BD50" i="9"/>
  <c r="J48" i="38" s="1"/>
  <c r="BY49" i="9"/>
  <c r="AE47" i="38" s="1"/>
  <c r="BP49" i="9"/>
  <c r="V47" i="38" s="1"/>
  <c r="BF49" i="9"/>
  <c r="L47" i="38" s="1"/>
  <c r="BZ48" i="9"/>
  <c r="AF46" i="38" s="1"/>
  <c r="BP48" i="9"/>
  <c r="V46" i="38" s="1"/>
  <c r="BG48" i="9"/>
  <c r="M46" i="38" s="1"/>
  <c r="CB47" i="9"/>
  <c r="AH45" i="38" s="1"/>
  <c r="BR47" i="9"/>
  <c r="X45" i="38" s="1"/>
  <c r="BI47" i="9"/>
  <c r="O45" i="38" s="1"/>
  <c r="AY47" i="9"/>
  <c r="E45" i="38" s="1"/>
  <c r="BS46" i="9"/>
  <c r="Y44" i="38" s="1"/>
  <c r="BJ46" i="9"/>
  <c r="P44" i="38" s="1"/>
  <c r="BA46" i="9"/>
  <c r="G44" i="38" s="1"/>
  <c r="BU45" i="9"/>
  <c r="AA43" i="38" s="1"/>
  <c r="BL45" i="9"/>
  <c r="R43" i="38" s="1"/>
  <c r="BA45" i="9"/>
  <c r="G43" i="38" s="1"/>
  <c r="BV44" i="9"/>
  <c r="AB42" i="38" s="1"/>
  <c r="BM44" i="9"/>
  <c r="S42" i="38" s="1"/>
  <c r="BC44" i="9"/>
  <c r="I42" i="38" s="1"/>
  <c r="BX43" i="9"/>
  <c r="AD41" i="38" s="1"/>
  <c r="BO43" i="9"/>
  <c r="U41" i="38" s="1"/>
  <c r="BD43" i="9"/>
  <c r="J41" i="38" s="1"/>
  <c r="BY42" i="9"/>
  <c r="AE40" i="38" s="1"/>
  <c r="BP42" i="9"/>
  <c r="V40" i="38" s="1"/>
  <c r="BF42" i="9"/>
  <c r="L40" i="38" s="1"/>
  <c r="CA41" i="9"/>
  <c r="AG39" i="38" s="1"/>
  <c r="BR41" i="9"/>
  <c r="X39" i="38" s="1"/>
  <c r="BG41" i="9"/>
  <c r="M39" i="38" s="1"/>
  <c r="CB40" i="9"/>
  <c r="AH38" i="38" s="1"/>
  <c r="BT40" i="9"/>
  <c r="Z38" i="38" s="1"/>
  <c r="BL40" i="9"/>
  <c r="R38" i="38" s="1"/>
  <c r="BD40" i="9"/>
  <c r="J38" i="38" s="1"/>
  <c r="BZ39" i="9"/>
  <c r="AF37" i="38" s="1"/>
  <c r="BQ39" i="9"/>
  <c r="W37" i="38" s="1"/>
  <c r="BI39" i="9"/>
  <c r="O37" i="38" s="1"/>
  <c r="BA39" i="9"/>
  <c r="G37" i="38" s="1"/>
  <c r="BW38" i="9"/>
  <c r="AC36" i="38" s="1"/>
  <c r="BO38" i="9"/>
  <c r="U36" i="38" s="1"/>
  <c r="BG38" i="9"/>
  <c r="M36" i="38" s="1"/>
  <c r="CB37" i="9"/>
  <c r="AH35" i="38" s="1"/>
  <c r="BT37" i="9"/>
  <c r="Z35" i="38" s="1"/>
  <c r="BL37" i="9"/>
  <c r="R35" i="38" s="1"/>
  <c r="BD37" i="9"/>
  <c r="J35" i="38" s="1"/>
  <c r="BZ36" i="9"/>
  <c r="AF34" i="38" s="1"/>
  <c r="BR36" i="9"/>
  <c r="X34" i="38" s="1"/>
  <c r="BI36" i="9"/>
  <c r="O34" i="38" s="1"/>
  <c r="BA36" i="9"/>
  <c r="G34" i="38" s="1"/>
  <c r="BW35" i="9"/>
  <c r="AC33" i="38" s="1"/>
  <c r="BO35" i="9"/>
  <c r="U33" i="38" s="1"/>
  <c r="BG35" i="9"/>
  <c r="M33" i="38" s="1"/>
  <c r="AY35" i="9"/>
  <c r="E33" i="38" s="1"/>
  <c r="BT34" i="9"/>
  <c r="Z32" i="38" s="1"/>
  <c r="BL34" i="9"/>
  <c r="R32" i="38" s="1"/>
  <c r="BD34" i="9"/>
  <c r="J32" i="38" s="1"/>
  <c r="BZ33" i="9"/>
  <c r="AF31" i="38" s="1"/>
  <c r="BR33" i="9"/>
  <c r="X31" i="38" s="1"/>
  <c r="BJ33" i="9"/>
  <c r="P31" i="38" s="1"/>
  <c r="BA33" i="9"/>
  <c r="G31" i="38" s="1"/>
  <c r="BW32" i="9"/>
  <c r="AC30" i="38" s="1"/>
  <c r="BO32" i="9"/>
  <c r="U30" i="38" s="1"/>
  <c r="BG32" i="9"/>
  <c r="M30" i="38" s="1"/>
  <c r="AY32" i="9"/>
  <c r="E30" i="38" s="1"/>
  <c r="BU31" i="9"/>
  <c r="AA29" i="38" s="1"/>
  <c r="BL31" i="9"/>
  <c r="R29" i="38" s="1"/>
  <c r="BD31" i="9"/>
  <c r="J29" i="38" s="1"/>
  <c r="BZ30" i="9"/>
  <c r="AF28" i="38" s="1"/>
  <c r="BR30" i="9"/>
  <c r="X28" i="38" s="1"/>
  <c r="BJ30" i="9"/>
  <c r="P28" i="38" s="1"/>
  <c r="BB30" i="9"/>
  <c r="H28" i="38" s="1"/>
  <c r="BW29" i="9"/>
  <c r="AC27" i="38" s="1"/>
  <c r="BO29" i="9"/>
  <c r="U27" i="38" s="1"/>
  <c r="BG29" i="9"/>
  <c r="M27" i="38" s="1"/>
  <c r="AY29" i="9"/>
  <c r="E27" i="38" s="1"/>
  <c r="BU28" i="9"/>
  <c r="AA26" i="38" s="1"/>
  <c r="BM28" i="9"/>
  <c r="S26" i="38" s="1"/>
  <c r="BD28" i="9"/>
  <c r="J26" i="38" s="1"/>
  <c r="BZ27" i="9"/>
  <c r="AF25" i="38" s="1"/>
  <c r="BR27" i="9"/>
  <c r="X25" i="38" s="1"/>
  <c r="BJ27" i="9"/>
  <c r="P25" i="38" s="1"/>
  <c r="BB27" i="9"/>
  <c r="H25" i="38" s="1"/>
  <c r="BX26" i="9"/>
  <c r="AD24" i="38" s="1"/>
  <c r="BO26" i="9"/>
  <c r="U24" i="38" s="1"/>
  <c r="BG26" i="9"/>
  <c r="M24" i="38" s="1"/>
  <c r="AY26" i="9"/>
  <c r="E24" i="38" s="1"/>
  <c r="BU25" i="9"/>
  <c r="AA23" i="38" s="1"/>
  <c r="BM25" i="9"/>
  <c r="S23" i="38" s="1"/>
  <c r="BE25" i="9"/>
  <c r="K23" i="38" s="1"/>
  <c r="BZ24" i="9"/>
  <c r="AF22" i="38" s="1"/>
  <c r="BR24" i="9"/>
  <c r="X22" i="38" s="1"/>
  <c r="BJ24" i="9"/>
  <c r="P22" i="38" s="1"/>
  <c r="BX23" i="9"/>
  <c r="AD21" i="38" s="1"/>
  <c r="BG23" i="9"/>
  <c r="M21" i="38" s="1"/>
  <c r="AY23" i="9"/>
  <c r="E21" i="38" s="1"/>
  <c r="BM22" i="9"/>
  <c r="S20" i="38" s="1"/>
  <c r="BT21" i="9"/>
  <c r="Z19" i="38" s="1"/>
  <c r="BV20" i="9"/>
  <c r="AB18" i="38" s="1"/>
  <c r="BX19" i="9"/>
  <c r="AD17" i="38" s="1"/>
  <c r="BZ18" i="9"/>
  <c r="AF16" i="38" s="1"/>
  <c r="CB17" i="9"/>
  <c r="AH15" i="38" s="1"/>
  <c r="BW16" i="9"/>
  <c r="AC14" i="38" s="1"/>
  <c r="BR15" i="9"/>
  <c r="X13" i="38" s="1"/>
  <c r="BT14" i="9"/>
  <c r="Z12" i="38" s="1"/>
  <c r="BV13" i="9"/>
  <c r="AB11" i="38" s="1"/>
  <c r="BX12" i="9"/>
  <c r="AD10" i="38" s="1"/>
  <c r="BZ11" i="9"/>
  <c r="AF9" i="38" s="1"/>
  <c r="CB10" i="9"/>
  <c r="AH8" i="38" s="1"/>
  <c r="AZ10" i="9"/>
  <c r="F8" i="38" s="1"/>
  <c r="BB9" i="9"/>
  <c r="H7" i="38" s="1"/>
  <c r="CA7" i="9"/>
  <c r="AG5" i="38" s="1"/>
  <c r="BF7" i="9"/>
  <c r="L5" i="38" s="1"/>
  <c r="BA6" i="9"/>
  <c r="G4" i="38" s="1"/>
  <c r="BC5" i="9"/>
  <c r="I3" i="38" s="1"/>
  <c r="BH17" i="9"/>
  <c r="N15" i="38" s="1"/>
  <c r="BE15" i="9"/>
  <c r="K13" i="38" s="1"/>
  <c r="AZ14" i="9"/>
  <c r="F12" i="38" s="1"/>
  <c r="BY12" i="9"/>
  <c r="AE10" i="38" s="1"/>
  <c r="BT11" i="9"/>
  <c r="Z9" i="38" s="1"/>
  <c r="BO10" i="9"/>
  <c r="U8" i="38" s="1"/>
  <c r="BJ9" i="9"/>
  <c r="P7" i="38" s="1"/>
  <c r="BL8" i="9"/>
  <c r="R6" i="38" s="1"/>
  <c r="BG7" i="9"/>
  <c r="M5" i="38" s="1"/>
  <c r="BI6" i="9"/>
  <c r="O4" i="38" s="1"/>
  <c r="BD5" i="9"/>
  <c r="J3" i="38" s="1"/>
  <c r="BC13" i="9"/>
  <c r="I11" i="38" s="1"/>
  <c r="BN11" i="9"/>
  <c r="T9" i="38" s="1"/>
  <c r="BB10" i="9"/>
  <c r="H8" i="38" s="1"/>
  <c r="BT8" i="9"/>
  <c r="Z6" i="38" s="1"/>
  <c r="BH7" i="9"/>
  <c r="N5" i="38" s="1"/>
  <c r="BZ5" i="9"/>
  <c r="AF3" i="38" s="1"/>
  <c r="BJ10" i="9"/>
  <c r="P8" i="38" s="1"/>
  <c r="BE9" i="9"/>
  <c r="K7" i="38" s="1"/>
  <c r="BW7" i="9"/>
  <c r="AC5" i="38" s="1"/>
  <c r="BD6" i="9"/>
  <c r="J4" i="38" s="1"/>
  <c r="BN5" i="9"/>
  <c r="T3" i="38" s="1"/>
  <c r="BE76" i="9"/>
  <c r="K74" i="38" s="1"/>
  <c r="BO73" i="9"/>
  <c r="U71" i="38" s="1"/>
  <c r="AY72" i="9"/>
  <c r="E70" i="38" s="1"/>
  <c r="BA71" i="9"/>
  <c r="G69" i="38" s="1"/>
  <c r="BG70" i="9"/>
  <c r="M68" i="38" s="1"/>
  <c r="BI69" i="9"/>
  <c r="O67" i="38" s="1"/>
  <c r="BK68" i="9"/>
  <c r="Q66" i="38" s="1"/>
  <c r="BP67" i="9"/>
  <c r="V65" i="38" s="1"/>
  <c r="BX66" i="9"/>
  <c r="AD64" i="38" s="1"/>
  <c r="BA66" i="9"/>
  <c r="G64" i="38" s="1"/>
  <c r="BJ65" i="9"/>
  <c r="P63" i="38" s="1"/>
  <c r="BP64" i="9"/>
  <c r="V62" i="38" s="1"/>
  <c r="BX63" i="9"/>
  <c r="AD61" i="38" s="1"/>
  <c r="BC63" i="9"/>
  <c r="I61" i="38" s="1"/>
  <c r="BJ62" i="9"/>
  <c r="P60" i="38" s="1"/>
  <c r="BQ61" i="9"/>
  <c r="W59" i="38" s="1"/>
  <c r="CB60" i="9"/>
  <c r="AH58" i="38" s="1"/>
  <c r="BL60" i="9"/>
  <c r="R58" i="38" s="1"/>
  <c r="BX59" i="9"/>
  <c r="AD57" i="38" s="1"/>
  <c r="BI59" i="9"/>
  <c r="O57" i="38" s="1"/>
  <c r="BU58" i="9"/>
  <c r="AA56" i="38" s="1"/>
  <c r="BE58" i="9"/>
  <c r="K56" i="38" s="1"/>
  <c r="BR57" i="9"/>
  <c r="X55" i="38" s="1"/>
  <c r="BB57" i="9"/>
  <c r="H55" i="38" s="1"/>
  <c r="BO56" i="9"/>
  <c r="U54" i="38" s="1"/>
  <c r="AY56" i="9"/>
  <c r="E54" i="38" s="1"/>
  <c r="BK55" i="9"/>
  <c r="Q53" i="38" s="1"/>
  <c r="BZ54" i="9"/>
  <c r="AF52" i="38" s="1"/>
  <c r="BH54" i="9"/>
  <c r="N52" i="38" s="1"/>
  <c r="BV53" i="9"/>
  <c r="AB51" i="38" s="1"/>
  <c r="BF53" i="9"/>
  <c r="L51" i="38" s="1"/>
  <c r="BX52" i="9"/>
  <c r="AD50" i="38" s="1"/>
  <c r="BH52" i="9"/>
  <c r="N50" i="38" s="1"/>
  <c r="BX51" i="9"/>
  <c r="AD49" i="38" s="1"/>
  <c r="BN51" i="9"/>
  <c r="T49" i="38" s="1"/>
  <c r="BE51" i="9"/>
  <c r="K49" i="38" s="1"/>
  <c r="BY50" i="9"/>
  <c r="AE48" i="38" s="1"/>
  <c r="BO50" i="9"/>
  <c r="U48" i="38" s="1"/>
  <c r="BE50" i="9"/>
  <c r="K48" i="38" s="1"/>
  <c r="BZ49" i="9"/>
  <c r="AF47" i="38" s="1"/>
  <c r="BQ49" i="9"/>
  <c r="W47" i="38" s="1"/>
  <c r="BG49" i="9"/>
  <c r="M47" i="38" s="1"/>
  <c r="CB48" i="9"/>
  <c r="AH46" i="38" s="1"/>
  <c r="BR48" i="9"/>
  <c r="X46" i="38" s="1"/>
  <c r="BH48" i="9"/>
  <c r="N46" i="38" s="1"/>
  <c r="AY48" i="9"/>
  <c r="E46" i="38" s="1"/>
  <c r="BT47" i="9"/>
  <c r="Z45" i="38" s="1"/>
  <c r="BJ47" i="9"/>
  <c r="P45" i="38" s="1"/>
  <c r="BA47" i="9"/>
  <c r="G45" i="38" s="1"/>
  <c r="BT46" i="9"/>
  <c r="Z44" i="38" s="1"/>
  <c r="BK46" i="9"/>
  <c r="Q44" i="38" s="1"/>
  <c r="BB46" i="9"/>
  <c r="H44" i="38" s="1"/>
  <c r="BV45" i="9"/>
  <c r="AB43" i="38" s="1"/>
  <c r="BM45" i="9"/>
  <c r="S43" i="38" s="1"/>
  <c r="BD45" i="9"/>
  <c r="J43" i="38" s="1"/>
  <c r="BW44" i="9"/>
  <c r="AC42" i="38" s="1"/>
  <c r="BN44" i="9"/>
  <c r="T42" i="38" s="1"/>
  <c r="BE44" i="9"/>
  <c r="K42" i="38" s="1"/>
  <c r="BY43" i="9"/>
  <c r="AE41" i="38" s="1"/>
  <c r="BP43" i="9"/>
  <c r="V41" i="38" s="1"/>
  <c r="BG43" i="9"/>
  <c r="M41" i="38" s="1"/>
  <c r="BZ42" i="9"/>
  <c r="AF40" i="38" s="1"/>
  <c r="BQ42" i="9"/>
  <c r="W40" i="38" s="1"/>
  <c r="BG42" i="9"/>
  <c r="M40" i="38" s="1"/>
  <c r="CB41" i="9"/>
  <c r="AH39" i="38" s="1"/>
  <c r="BS41" i="9"/>
  <c r="Y39" i="38" s="1"/>
  <c r="BI41" i="9"/>
  <c r="O39" i="38" s="1"/>
  <c r="AY41" i="9"/>
  <c r="E39" i="38" s="1"/>
  <c r="BU40" i="9"/>
  <c r="AA38" i="38" s="1"/>
  <c r="BM40" i="9"/>
  <c r="S38" i="38" s="1"/>
  <c r="BE40" i="9"/>
  <c r="K38" i="38" s="1"/>
  <c r="CA39" i="9"/>
  <c r="AG37" i="38" s="1"/>
  <c r="BS39" i="9"/>
  <c r="Y37" i="38" s="1"/>
  <c r="BJ39" i="9"/>
  <c r="P37" i="38" s="1"/>
  <c r="BB39" i="9"/>
  <c r="H37" i="38" s="1"/>
  <c r="BX38" i="9"/>
  <c r="AD36" i="38" s="1"/>
  <c r="BP38" i="9"/>
  <c r="V36" i="38" s="1"/>
  <c r="BH38" i="9"/>
  <c r="N36" i="38" s="1"/>
  <c r="AZ38" i="9"/>
  <c r="F36" i="38" s="1"/>
  <c r="BU37" i="9"/>
  <c r="AA35" i="38" s="1"/>
  <c r="BM37" i="9"/>
  <c r="S35" i="38" s="1"/>
  <c r="BE37" i="9"/>
  <c r="K35" i="38" s="1"/>
  <c r="CA36" i="9"/>
  <c r="AG34" i="38" s="1"/>
  <c r="BS36" i="9"/>
  <c r="Y34" i="38" s="1"/>
  <c r="BK36" i="9"/>
  <c r="Q34" i="38" s="1"/>
  <c r="BB36" i="9"/>
  <c r="H34" i="38" s="1"/>
  <c r="BX35" i="9"/>
  <c r="AD33" i="38" s="1"/>
  <c r="BP35" i="9"/>
  <c r="V33" i="38" s="1"/>
  <c r="BH35" i="9"/>
  <c r="N33" i="38" s="1"/>
  <c r="AZ35" i="9"/>
  <c r="F33" i="38" s="1"/>
  <c r="BV34" i="9"/>
  <c r="AB32" i="38" s="1"/>
  <c r="BM34" i="9"/>
  <c r="S32" i="38" s="1"/>
  <c r="BE34" i="9"/>
  <c r="K32" i="38" s="1"/>
  <c r="CA33" i="9"/>
  <c r="AG31" i="38" s="1"/>
  <c r="BS33" i="9"/>
  <c r="Y31" i="38" s="1"/>
  <c r="BK33" i="9"/>
  <c r="Q31" i="38" s="1"/>
  <c r="BC33" i="9"/>
  <c r="I31" i="38" s="1"/>
  <c r="BX32" i="9"/>
  <c r="AD30" i="38" s="1"/>
  <c r="BP32" i="9"/>
  <c r="V30" i="38" s="1"/>
  <c r="BH32" i="9"/>
  <c r="N30" i="38" s="1"/>
  <c r="AZ32" i="9"/>
  <c r="F30" i="38" s="1"/>
  <c r="BV31" i="9"/>
  <c r="AB29" i="38" s="1"/>
  <c r="BN31" i="9"/>
  <c r="T29" i="38" s="1"/>
  <c r="BE31" i="9"/>
  <c r="K29" i="38" s="1"/>
  <c r="CA30" i="9"/>
  <c r="AG28" i="38" s="1"/>
  <c r="BS30" i="9"/>
  <c r="Y28" i="38" s="1"/>
  <c r="BK30" i="9"/>
  <c r="Q28" i="38" s="1"/>
  <c r="BC30" i="9"/>
  <c r="I28" i="38" s="1"/>
  <c r="BY29" i="9"/>
  <c r="AE27" i="38" s="1"/>
  <c r="BP29" i="9"/>
  <c r="V27" i="38" s="1"/>
  <c r="BH29" i="9"/>
  <c r="N27" i="38" s="1"/>
  <c r="AZ29" i="9"/>
  <c r="F27" i="38" s="1"/>
  <c r="BV28" i="9"/>
  <c r="AB26" i="38" s="1"/>
  <c r="BN28" i="9"/>
  <c r="T26" i="38" s="1"/>
  <c r="BF28" i="9"/>
  <c r="L26" i="38" s="1"/>
  <c r="CA27" i="9"/>
  <c r="AG25" i="38" s="1"/>
  <c r="BS27" i="9"/>
  <c r="Y25" i="38" s="1"/>
  <c r="BK27" i="9"/>
  <c r="Q25" i="38" s="1"/>
  <c r="BC27" i="9"/>
  <c r="I25" i="38" s="1"/>
  <c r="BY26" i="9"/>
  <c r="AE24" i="38" s="1"/>
  <c r="BQ26" i="9"/>
  <c r="W24" i="38" s="1"/>
  <c r="BH26" i="9"/>
  <c r="N24" i="38" s="1"/>
  <c r="AZ26" i="9"/>
  <c r="F24" i="38" s="1"/>
  <c r="BV25" i="9"/>
  <c r="AB23" i="38" s="1"/>
  <c r="BN25" i="9"/>
  <c r="T23" i="38" s="1"/>
  <c r="BF25" i="9"/>
  <c r="L23" i="38" s="1"/>
  <c r="CB24" i="9"/>
  <c r="AH22" i="38" s="1"/>
  <c r="BS24" i="9"/>
  <c r="Y22" i="38" s="1"/>
  <c r="BK24" i="9"/>
  <c r="Q22" i="38" s="1"/>
  <c r="BC24" i="9"/>
  <c r="I22" i="38" s="1"/>
  <c r="BY23" i="9"/>
  <c r="AE21" i="38" s="1"/>
  <c r="BQ23" i="9"/>
  <c r="W21" i="38" s="1"/>
  <c r="BI23" i="9"/>
  <c r="O21" i="38" s="1"/>
  <c r="AZ23" i="9"/>
  <c r="F21" i="38" s="1"/>
  <c r="BV22" i="9"/>
  <c r="AB20" i="38" s="1"/>
  <c r="BN22" i="9"/>
  <c r="T20" i="38" s="1"/>
  <c r="BF22" i="9"/>
  <c r="L20" i="38" s="1"/>
  <c r="CB21" i="9"/>
  <c r="AH19" i="38" s="1"/>
  <c r="BU21" i="9"/>
  <c r="AA19" i="38" s="1"/>
  <c r="BN21" i="9"/>
  <c r="T19" i="38" s="1"/>
  <c r="BG21" i="9"/>
  <c r="M19" i="38" s="1"/>
  <c r="AZ21" i="9"/>
  <c r="F19" i="38" s="1"/>
  <c r="BW20" i="9"/>
  <c r="AC18" i="38" s="1"/>
  <c r="BP20" i="9"/>
  <c r="V18" i="38" s="1"/>
  <c r="BI20" i="9"/>
  <c r="O18" i="38" s="1"/>
  <c r="BB20" i="9"/>
  <c r="H18" i="38" s="1"/>
  <c r="BY19" i="9"/>
  <c r="AE17" i="38" s="1"/>
  <c r="BR19" i="9"/>
  <c r="X17" i="38" s="1"/>
  <c r="BK19" i="9"/>
  <c r="Q17" i="38" s="1"/>
  <c r="BD19" i="9"/>
  <c r="J17" i="38" s="1"/>
  <c r="CA18" i="9"/>
  <c r="AG16" i="38" s="1"/>
  <c r="BT18" i="9"/>
  <c r="Z16" i="38" s="1"/>
  <c r="BM18" i="9"/>
  <c r="S16" i="38" s="1"/>
  <c r="BF18" i="9"/>
  <c r="L16" i="38" s="1"/>
  <c r="BV17" i="9"/>
  <c r="AB15" i="38" s="1"/>
  <c r="BA17" i="9"/>
  <c r="G15" i="38" s="1"/>
  <c r="BJ16" i="9"/>
  <c r="P14" i="38" s="1"/>
  <c r="BS15" i="9"/>
  <c r="Y13" i="38" s="1"/>
  <c r="BN14" i="9"/>
  <c r="T12" i="38" s="1"/>
  <c r="BI13" i="9"/>
  <c r="O11" i="38" s="1"/>
  <c r="BD12" i="9"/>
  <c r="J10" i="38" s="1"/>
  <c r="BV10" i="9"/>
  <c r="AB8" i="38" s="1"/>
  <c r="BQ9" i="9"/>
  <c r="W7" i="38" s="1"/>
  <c r="BE8" i="9"/>
  <c r="K6" i="38" s="1"/>
  <c r="AZ7" i="9"/>
  <c r="F5" i="38" s="1"/>
  <c r="BY5" i="9"/>
  <c r="AE3" i="38" s="1"/>
  <c r="BZ12" i="9"/>
  <c r="AF10" i="38" s="1"/>
  <c r="AZ11" i="9"/>
  <c r="F9" i="38" s="1"/>
  <c r="BY9" i="9"/>
  <c r="AE7" i="38" s="1"/>
  <c r="BM8" i="9"/>
  <c r="S6" i="38" s="1"/>
  <c r="BA7" i="9"/>
  <c r="G5" i="38" s="1"/>
  <c r="BS5" i="9"/>
  <c r="Y3" i="38" s="1"/>
  <c r="BC10" i="9"/>
  <c r="I8" i="38" s="1"/>
  <c r="BU8" i="9"/>
  <c r="AA6" i="38" s="1"/>
  <c r="BI7" i="9"/>
  <c r="O5" i="38" s="1"/>
  <c r="CA5" i="9"/>
  <c r="AG3" i="38" s="1"/>
  <c r="BG5" i="9"/>
  <c r="M3" i="38" s="1"/>
  <c r="BZ73" i="9"/>
  <c r="AF71" i="38" s="1"/>
  <c r="BD72" i="9"/>
  <c r="J70" i="38" s="1"/>
  <c r="BF71" i="9"/>
  <c r="L69" i="38" s="1"/>
  <c r="BH70" i="9"/>
  <c r="N68" i="38" s="1"/>
  <c r="BM69" i="9"/>
  <c r="S67" i="38" s="1"/>
  <c r="BQ68" i="9"/>
  <c r="W66" i="38" s="1"/>
  <c r="BS67" i="9"/>
  <c r="Y65" i="38" s="1"/>
  <c r="CB66" i="9"/>
  <c r="AH64" i="38" s="1"/>
  <c r="BD66" i="9"/>
  <c r="J64" i="38" s="1"/>
  <c r="BK65" i="9"/>
  <c r="Q63" i="38" s="1"/>
  <c r="BU64" i="9"/>
  <c r="AA62" i="38" s="1"/>
  <c r="CB63" i="9"/>
  <c r="AH61" i="38" s="1"/>
  <c r="BD63" i="9"/>
  <c r="J61" i="38" s="1"/>
  <c r="BO62" i="9"/>
  <c r="U60" i="38" s="1"/>
  <c r="BU61" i="9"/>
  <c r="AA59" i="38" s="1"/>
  <c r="AZ61" i="9"/>
  <c r="F59" i="38" s="1"/>
  <c r="BM60" i="9"/>
  <c r="S58" i="38" s="1"/>
  <c r="CB59" i="9"/>
  <c r="AH57" i="38" s="1"/>
  <c r="BJ59" i="9"/>
  <c r="P57" i="38" s="1"/>
  <c r="BX58" i="9"/>
  <c r="AD56" i="38" s="1"/>
  <c r="BF58" i="9"/>
  <c r="L56" i="38" s="1"/>
  <c r="BU57" i="9"/>
  <c r="AA55" i="38" s="1"/>
  <c r="BD57" i="9"/>
  <c r="J55" i="38" s="1"/>
  <c r="BQ56" i="9"/>
  <c r="W54" i="38" s="1"/>
  <c r="AZ56" i="9"/>
  <c r="F54" i="38" s="1"/>
  <c r="BO55" i="9"/>
  <c r="U53" i="38" s="1"/>
  <c r="CA54" i="9"/>
  <c r="AG52" i="38" s="1"/>
  <c r="BK54" i="9"/>
  <c r="Q52" i="38" s="1"/>
  <c r="BW53" i="9"/>
  <c r="AC51" i="38" s="1"/>
  <c r="BJ53" i="9"/>
  <c r="P51" i="38" s="1"/>
  <c r="BY52" i="9"/>
  <c r="AE50" i="38" s="1"/>
  <c r="BK52" i="9"/>
  <c r="Q50" i="38" s="1"/>
  <c r="BZ51" i="9"/>
  <c r="AF49" i="38" s="1"/>
  <c r="BO51" i="9"/>
  <c r="U49" i="38" s="1"/>
  <c r="BF51" i="9"/>
  <c r="L49" i="38" s="1"/>
  <c r="BZ50" i="9"/>
  <c r="AF48" i="38" s="1"/>
  <c r="BQ50" i="9"/>
  <c r="W48" i="38" s="1"/>
  <c r="BG50" i="9"/>
  <c r="M48" i="38" s="1"/>
  <c r="CA49" i="9"/>
  <c r="AG47" i="38" s="1"/>
  <c r="BR49" i="9"/>
  <c r="X47" i="38" s="1"/>
  <c r="BI49" i="9"/>
  <c r="O47" i="38" s="1"/>
  <c r="AY49" i="9"/>
  <c r="E47" i="38" s="1"/>
  <c r="BT48" i="9"/>
  <c r="Z46" i="38" s="1"/>
  <c r="BI48" i="9"/>
  <c r="O46" i="38" s="1"/>
  <c r="AZ48" i="9"/>
  <c r="F46" i="38" s="1"/>
  <c r="BU47" i="9"/>
  <c r="AA45" i="38" s="1"/>
  <c r="BK47" i="9"/>
  <c r="Q45" i="38" s="1"/>
  <c r="BB47" i="9"/>
  <c r="H45" i="38" s="1"/>
  <c r="BW46" i="9"/>
  <c r="AC44" i="38" s="1"/>
  <c r="BL46" i="9"/>
  <c r="R44" i="38" s="1"/>
  <c r="BC46" i="9"/>
  <c r="I44" i="38" s="1"/>
  <c r="BX45" i="9"/>
  <c r="AD43" i="38" s="1"/>
  <c r="BN45" i="9"/>
  <c r="T43" i="38" s="1"/>
  <c r="BE45" i="9"/>
  <c r="K43" i="38" s="1"/>
  <c r="BZ44" i="9"/>
  <c r="AF42" i="38" s="1"/>
  <c r="BO44" i="9"/>
  <c r="U42" i="38" s="1"/>
  <c r="BF44" i="9"/>
  <c r="L42" i="38" s="1"/>
  <c r="BZ43" i="9"/>
  <c r="AF41" i="38" s="1"/>
  <c r="BQ43" i="9"/>
  <c r="W41" i="38" s="1"/>
  <c r="BH43" i="9"/>
  <c r="N41" i="38" s="1"/>
  <c r="CB42" i="9"/>
  <c r="AH40" i="38" s="1"/>
  <c r="BR42" i="9"/>
  <c r="X40" i="38" s="1"/>
  <c r="BI42" i="9"/>
  <c r="O40" i="38" s="1"/>
  <c r="AY42" i="9"/>
  <c r="E40" i="38" s="1"/>
  <c r="BT41" i="9"/>
  <c r="Z39" i="38" s="1"/>
  <c r="BK41" i="9"/>
  <c r="Q39" i="38" s="1"/>
  <c r="BA41" i="9"/>
  <c r="G39" i="38" s="1"/>
  <c r="BV40" i="9"/>
  <c r="AB38" i="38" s="1"/>
  <c r="BN40" i="9"/>
  <c r="T38" i="38" s="1"/>
  <c r="BF40" i="9"/>
  <c r="L38" i="38" s="1"/>
  <c r="CB39" i="9"/>
  <c r="AH37" i="38" s="1"/>
  <c r="BT39" i="9"/>
  <c r="Z37" i="38" s="1"/>
  <c r="BL39" i="9"/>
  <c r="R37" i="38" s="1"/>
  <c r="BC39" i="9"/>
  <c r="I37" i="38" s="1"/>
  <c r="BY38" i="9"/>
  <c r="AE36" i="38" s="1"/>
  <c r="BQ38" i="9"/>
  <c r="W36" i="38" s="1"/>
  <c r="BI38" i="9"/>
  <c r="O36" i="38" s="1"/>
  <c r="BA38" i="9"/>
  <c r="G36" i="38" s="1"/>
  <c r="BW37" i="9"/>
  <c r="AC35" i="38" s="1"/>
  <c r="BN37" i="9"/>
  <c r="T35" i="38" s="1"/>
  <c r="BF37" i="9"/>
  <c r="L35" i="38" s="1"/>
  <c r="CB36" i="9"/>
  <c r="AH34" i="38" s="1"/>
  <c r="BT36" i="9"/>
  <c r="Z34" i="38" s="1"/>
  <c r="BL36" i="9"/>
  <c r="R34" i="38" s="1"/>
  <c r="BD36" i="9"/>
  <c r="J34" i="38" s="1"/>
  <c r="BY35" i="9"/>
  <c r="AE33" i="38" s="1"/>
  <c r="BQ35" i="9"/>
  <c r="W33" i="38" s="1"/>
  <c r="BI35" i="9"/>
  <c r="O33" i="38" s="1"/>
  <c r="BA35" i="9"/>
  <c r="G33" i="38" s="1"/>
  <c r="BW34" i="9"/>
  <c r="AC32" i="38" s="1"/>
  <c r="BO34" i="9"/>
  <c r="U32" i="38" s="1"/>
  <c r="BF34" i="9"/>
  <c r="L32" i="38" s="1"/>
  <c r="CB33" i="9"/>
  <c r="AH31" i="38" s="1"/>
  <c r="BT33" i="9"/>
  <c r="Z31" i="38" s="1"/>
  <c r="BL33" i="9"/>
  <c r="R31" i="38" s="1"/>
  <c r="BD33" i="9"/>
  <c r="J31" i="38" s="1"/>
  <c r="BZ32" i="9"/>
  <c r="AF30" i="38" s="1"/>
  <c r="BQ32" i="9"/>
  <c r="W30" i="38" s="1"/>
  <c r="BI32" i="9"/>
  <c r="O30" i="38" s="1"/>
  <c r="BA32" i="9"/>
  <c r="G30" i="38" s="1"/>
  <c r="BW31" i="9"/>
  <c r="AC29" i="38" s="1"/>
  <c r="BO31" i="9"/>
  <c r="U29" i="38" s="1"/>
  <c r="BG31" i="9"/>
  <c r="M29" i="38" s="1"/>
  <c r="CB30" i="9"/>
  <c r="AH28" i="38" s="1"/>
  <c r="BT30" i="9"/>
  <c r="Z28" i="38" s="1"/>
  <c r="BL30" i="9"/>
  <c r="R28" i="38" s="1"/>
  <c r="BD30" i="9"/>
  <c r="J28" i="38" s="1"/>
  <c r="BZ29" i="9"/>
  <c r="AF27" i="38" s="1"/>
  <c r="BR29" i="9"/>
  <c r="X27" i="38" s="1"/>
  <c r="BI29" i="9"/>
  <c r="O27" i="38" s="1"/>
  <c r="BA29" i="9"/>
  <c r="G27" i="38" s="1"/>
  <c r="BW28" i="9"/>
  <c r="AC26" i="38" s="1"/>
  <c r="BO28" i="9"/>
  <c r="U26" i="38" s="1"/>
  <c r="BG28" i="9"/>
  <c r="M26" i="38" s="1"/>
  <c r="AY28" i="9"/>
  <c r="E26" i="38" s="1"/>
  <c r="BT27" i="9"/>
  <c r="Z25" i="38" s="1"/>
  <c r="BL27" i="9"/>
  <c r="R25" i="38" s="1"/>
  <c r="BD27" i="9"/>
  <c r="J25" i="38" s="1"/>
  <c r="BZ26" i="9"/>
  <c r="AF24" i="38" s="1"/>
  <c r="BR26" i="9"/>
  <c r="X24" i="38" s="1"/>
  <c r="BJ26" i="9"/>
  <c r="P24" i="38" s="1"/>
  <c r="BA26" i="9"/>
  <c r="G24" i="38" s="1"/>
  <c r="BW25" i="9"/>
  <c r="AC23" i="38" s="1"/>
  <c r="BO25" i="9"/>
  <c r="U23" i="38" s="1"/>
  <c r="BG25" i="9"/>
  <c r="M23" i="38" s="1"/>
  <c r="AY25" i="9"/>
  <c r="E23" i="38" s="1"/>
  <c r="BU24" i="9"/>
  <c r="AA22" i="38" s="1"/>
  <c r="BL24" i="9"/>
  <c r="R22" i="38" s="1"/>
  <c r="BD24" i="9"/>
  <c r="J22" i="38" s="1"/>
  <c r="BZ23" i="9"/>
  <c r="AF21" i="38" s="1"/>
  <c r="BR23" i="9"/>
  <c r="X21" i="38" s="1"/>
  <c r="BJ23" i="9"/>
  <c r="P21" i="38" s="1"/>
  <c r="BB23" i="9"/>
  <c r="H21" i="38" s="1"/>
  <c r="BW22" i="9"/>
  <c r="AC20" i="38" s="1"/>
  <c r="BO22" i="9"/>
  <c r="U20" i="38" s="1"/>
  <c r="BG22" i="9"/>
  <c r="M20" i="38" s="1"/>
  <c r="AY22" i="9"/>
  <c r="E20" i="38" s="1"/>
  <c r="BV21" i="9"/>
  <c r="AB19" i="38" s="1"/>
  <c r="BO21" i="9"/>
  <c r="U19" i="38" s="1"/>
  <c r="BH21" i="9"/>
  <c r="N19" i="38" s="1"/>
  <c r="BA21" i="9"/>
  <c r="G19" i="38" s="1"/>
  <c r="BX20" i="9"/>
  <c r="AD18" i="38" s="1"/>
  <c r="BQ20" i="9"/>
  <c r="W18" i="38" s="1"/>
  <c r="BJ20" i="9"/>
  <c r="P18" i="38" s="1"/>
  <c r="BC20" i="9"/>
  <c r="I18" i="38" s="1"/>
  <c r="BZ19" i="9"/>
  <c r="AF17" i="38" s="1"/>
  <c r="BS19" i="9"/>
  <c r="Y17" i="38" s="1"/>
  <c r="BL19" i="9"/>
  <c r="R17" i="38" s="1"/>
  <c r="BE19" i="9"/>
  <c r="K17" i="38" s="1"/>
  <c r="CB18" i="9"/>
  <c r="AH16" i="38" s="1"/>
  <c r="BU18" i="9"/>
  <c r="AA16" i="38" s="1"/>
  <c r="BN18" i="9"/>
  <c r="T16" i="38" s="1"/>
  <c r="BG18" i="9"/>
  <c r="M16" i="38" s="1"/>
  <c r="AZ18" i="9"/>
  <c r="F16" i="38" s="1"/>
  <c r="BW17" i="9"/>
  <c r="AC15" i="38" s="1"/>
  <c r="BP17" i="9"/>
  <c r="V15" i="38" s="1"/>
  <c r="BI17" i="9"/>
  <c r="O15" i="38" s="1"/>
  <c r="BB17" i="9"/>
  <c r="H15" i="38" s="1"/>
  <c r="BY16" i="9"/>
  <c r="AE14" i="38" s="1"/>
  <c r="BR16" i="9"/>
  <c r="X14" i="38" s="1"/>
  <c r="BK16" i="9"/>
  <c r="Q14" i="38" s="1"/>
  <c r="BD16" i="9"/>
  <c r="J14" i="38" s="1"/>
  <c r="CA15" i="9"/>
  <c r="AG13" i="38" s="1"/>
  <c r="BT15" i="9"/>
  <c r="Z13" i="38" s="1"/>
  <c r="BM15" i="9"/>
  <c r="S13" i="38" s="1"/>
  <c r="BF15" i="9"/>
  <c r="L13" i="38" s="1"/>
  <c r="AY15" i="9"/>
  <c r="E13" i="38" s="1"/>
  <c r="BV14" i="9"/>
  <c r="AB12" i="38" s="1"/>
  <c r="BO14" i="9"/>
  <c r="U12" i="38" s="1"/>
  <c r="BH14" i="9"/>
  <c r="N12" i="38" s="1"/>
  <c r="BA14" i="9"/>
  <c r="G12" i="38" s="1"/>
  <c r="BJ13" i="9"/>
  <c r="P11" i="38" s="1"/>
  <c r="BL12" i="9"/>
  <c r="R10" i="38" s="1"/>
  <c r="BG11" i="9"/>
  <c r="M9" i="38" s="1"/>
  <c r="BR9" i="9"/>
  <c r="X7" i="38" s="1"/>
  <c r="BF8" i="9"/>
  <c r="L6" i="38" s="1"/>
  <c r="BX6" i="9"/>
  <c r="AD4" i="38" s="1"/>
  <c r="BL5" i="9"/>
  <c r="R3" i="38" s="1"/>
  <c r="BZ9" i="9"/>
  <c r="AF7" i="38" s="1"/>
  <c r="CB8" i="9"/>
  <c r="AH6" i="38" s="1"/>
  <c r="BP7" i="9"/>
  <c r="V5" i="38" s="1"/>
  <c r="BT5" i="9"/>
  <c r="Z3" i="38" s="1"/>
  <c r="BU5" i="9"/>
  <c r="AA3" i="38" s="1"/>
  <c r="BH74" i="9"/>
  <c r="N72" i="38" s="1"/>
  <c r="BE72" i="9"/>
  <c r="K70" i="38" s="1"/>
  <c r="BK71" i="9"/>
  <c r="Q69" i="38" s="1"/>
  <c r="BN70" i="9"/>
  <c r="T68" i="38" s="1"/>
  <c r="BP69" i="9"/>
  <c r="V67" i="38" s="1"/>
  <c r="BU68" i="9"/>
  <c r="AA66" i="38" s="1"/>
  <c r="BW67" i="9"/>
  <c r="AC65" i="38" s="1"/>
  <c r="AY67" i="9"/>
  <c r="E65" i="38" s="1"/>
  <c r="BI66" i="9"/>
  <c r="O64" i="38" s="1"/>
  <c r="BP65" i="9"/>
  <c r="V63" i="38" s="1"/>
  <c r="BV64" i="9"/>
  <c r="AB62" i="38" s="1"/>
  <c r="BB64" i="9"/>
  <c r="H62" i="38" s="1"/>
  <c r="BI63" i="9"/>
  <c r="O61" i="38" s="1"/>
  <c r="BP62" i="9"/>
  <c r="V60" i="38" s="1"/>
  <c r="BY61" i="9"/>
  <c r="AE59" i="38" s="1"/>
  <c r="BC61" i="9"/>
  <c r="I59" i="38" s="1"/>
  <c r="BQ60" i="9"/>
  <c r="W58" i="38" s="1"/>
  <c r="AZ60" i="9"/>
  <c r="F58" i="38" s="1"/>
  <c r="BN59" i="9"/>
  <c r="T57" i="38" s="1"/>
  <c r="BY58" i="9"/>
  <c r="AE56" i="38" s="1"/>
  <c r="BK58" i="9"/>
  <c r="Q56" i="38" s="1"/>
  <c r="BV57" i="9"/>
  <c r="AB55" i="38" s="1"/>
  <c r="BF57" i="9"/>
  <c r="L55" i="38" s="1"/>
  <c r="BR56" i="9"/>
  <c r="X54" i="38" s="1"/>
  <c r="BC56" i="9"/>
  <c r="I54" i="38" s="1"/>
  <c r="BP55" i="9"/>
  <c r="V53" i="38" s="1"/>
  <c r="AY55" i="9"/>
  <c r="E53" i="38" s="1"/>
  <c r="BL54" i="9"/>
  <c r="R52" i="38" s="1"/>
  <c r="CA53" i="9"/>
  <c r="AG51" i="38" s="1"/>
  <c r="BK53" i="9"/>
  <c r="Q51" i="38" s="1"/>
  <c r="CA52" i="9"/>
  <c r="AG50" i="38" s="1"/>
  <c r="BL52" i="9"/>
  <c r="R50" i="38" s="1"/>
  <c r="AY52" i="9"/>
  <c r="E50" i="38" s="1"/>
  <c r="BP51" i="9"/>
  <c r="V49" i="38" s="1"/>
  <c r="BG51" i="9"/>
  <c r="M49" i="38" s="1"/>
  <c r="CB50" i="9"/>
  <c r="AH48" i="38" s="1"/>
  <c r="BR50" i="9"/>
  <c r="X48" i="38" s="1"/>
  <c r="BI50" i="9"/>
  <c r="O48" i="38" s="1"/>
  <c r="CB49" i="9"/>
  <c r="AH47" i="38" s="1"/>
  <c r="BS49" i="9"/>
  <c r="Y47" i="38" s="1"/>
  <c r="BJ49" i="9"/>
  <c r="P47" i="38" s="1"/>
  <c r="AZ49" i="9"/>
  <c r="F47" i="38" s="1"/>
  <c r="BU48" i="9"/>
  <c r="AA46" i="38" s="1"/>
  <c r="BL48" i="9"/>
  <c r="R46" i="38" s="1"/>
  <c r="BA48" i="9"/>
  <c r="G46" i="38" s="1"/>
  <c r="BV47" i="9"/>
  <c r="AB45" i="38" s="1"/>
  <c r="BM47" i="9"/>
  <c r="S45" i="38" s="1"/>
  <c r="BC47" i="9"/>
  <c r="I45" i="38" s="1"/>
  <c r="BX46" i="9"/>
  <c r="AD44" i="38" s="1"/>
  <c r="BO46" i="9"/>
  <c r="U44" i="38" s="1"/>
  <c r="BD46" i="9"/>
  <c r="J44" i="38" s="1"/>
  <c r="BY45" i="9"/>
  <c r="AE43" i="38" s="1"/>
  <c r="BO45" i="9"/>
  <c r="U43" i="38" s="1"/>
  <c r="BF45" i="9"/>
  <c r="L43" i="38" s="1"/>
  <c r="CA44" i="9"/>
  <c r="AG42" i="38" s="1"/>
  <c r="BQ44" i="9"/>
  <c r="W42" i="38" s="1"/>
  <c r="BG44" i="9"/>
  <c r="M42" i="38" s="1"/>
  <c r="CB43" i="9"/>
  <c r="AH41" i="38" s="1"/>
  <c r="BR43" i="9"/>
  <c r="X41" i="38" s="1"/>
  <c r="BI43" i="9"/>
  <c r="O41" i="38" s="1"/>
  <c r="AZ43" i="9"/>
  <c r="F41" i="38" s="1"/>
  <c r="BT42" i="9"/>
  <c r="Z40" i="38" s="1"/>
  <c r="BJ42" i="9"/>
  <c r="P40" i="38" s="1"/>
  <c r="AZ42" i="9"/>
  <c r="F40" i="38" s="1"/>
  <c r="BU41" i="9"/>
  <c r="AA39" i="38" s="1"/>
  <c r="BL41" i="9"/>
  <c r="R39" i="38" s="1"/>
  <c r="BB41" i="9"/>
  <c r="H39" i="38" s="1"/>
  <c r="BX40" i="9"/>
  <c r="AD38" i="38" s="1"/>
  <c r="BO40" i="9"/>
  <c r="U38" i="38" s="1"/>
  <c r="BG40" i="9"/>
  <c r="M38" i="38" s="1"/>
  <c r="AY40" i="9"/>
  <c r="E38" i="38" s="1"/>
  <c r="BU39" i="9"/>
  <c r="AA37" i="38" s="1"/>
  <c r="BM39" i="9"/>
  <c r="S37" i="38" s="1"/>
  <c r="BE39" i="9"/>
  <c r="K37" i="38" s="1"/>
  <c r="BZ38" i="9"/>
  <c r="AF36" i="38" s="1"/>
  <c r="BR38" i="9"/>
  <c r="X36" i="38" s="1"/>
  <c r="BJ38" i="9"/>
  <c r="P36" i="38" s="1"/>
  <c r="BB38" i="9"/>
  <c r="H36" i="38" s="1"/>
  <c r="BX37" i="9"/>
  <c r="AD35" i="38" s="1"/>
  <c r="BP37" i="9"/>
  <c r="V35" i="38" s="1"/>
  <c r="BG37" i="9"/>
  <c r="M35" i="38" s="1"/>
  <c r="AY37" i="9"/>
  <c r="E35" i="38" s="1"/>
  <c r="BU36" i="9"/>
  <c r="AA34" i="38" s="1"/>
  <c r="BM36" i="9"/>
  <c r="S34" i="38" s="1"/>
  <c r="BE36" i="9"/>
  <c r="K34" i="38" s="1"/>
  <c r="CA35" i="9"/>
  <c r="AG33" i="38" s="1"/>
  <c r="BR35" i="9"/>
  <c r="X33" i="38" s="1"/>
  <c r="BJ35" i="9"/>
  <c r="P33" i="38" s="1"/>
  <c r="BB35" i="9"/>
  <c r="H33" i="38" s="1"/>
  <c r="BX34" i="9"/>
  <c r="AD32" i="38" s="1"/>
  <c r="BP34" i="9"/>
  <c r="V32" i="38" s="1"/>
  <c r="BH34" i="9"/>
  <c r="N32" i="38" s="1"/>
  <c r="AY34" i="9"/>
  <c r="E32" i="38" s="1"/>
  <c r="BU33" i="9"/>
  <c r="AA31" i="38" s="1"/>
  <c r="BM33" i="9"/>
  <c r="S31" i="38" s="1"/>
  <c r="BE33" i="9"/>
  <c r="K31" i="38" s="1"/>
  <c r="CA32" i="9"/>
  <c r="AG30" i="38" s="1"/>
  <c r="BS32" i="9"/>
  <c r="Y30" i="38" s="1"/>
  <c r="BJ32" i="9"/>
  <c r="P30" i="38" s="1"/>
  <c r="BB32" i="9"/>
  <c r="H30" i="38" s="1"/>
  <c r="BX31" i="9"/>
  <c r="AD29" i="38" s="1"/>
  <c r="BP31" i="9"/>
  <c r="V29" i="38" s="1"/>
  <c r="BH31" i="9"/>
  <c r="N29" i="38" s="1"/>
  <c r="AZ31" i="9"/>
  <c r="F29" i="38" s="1"/>
  <c r="BU30" i="9"/>
  <c r="AA28" i="38" s="1"/>
  <c r="BM30" i="9"/>
  <c r="S28" i="38" s="1"/>
  <c r="BE30" i="9"/>
  <c r="K28" i="38" s="1"/>
  <c r="CA29" i="9"/>
  <c r="AG27" i="38" s="1"/>
  <c r="BS29" i="9"/>
  <c r="Y27" i="38" s="1"/>
  <c r="BK29" i="9"/>
  <c r="Q27" i="38" s="1"/>
  <c r="BB29" i="9"/>
  <c r="H27" i="38" s="1"/>
  <c r="BX28" i="9"/>
  <c r="AD26" i="38" s="1"/>
  <c r="BP28" i="9"/>
  <c r="V26" i="38" s="1"/>
  <c r="BH28" i="9"/>
  <c r="N26" i="38" s="1"/>
  <c r="AZ28" i="9"/>
  <c r="F26" i="38" s="1"/>
  <c r="BV27" i="9"/>
  <c r="AB25" i="38" s="1"/>
  <c r="BM27" i="9"/>
  <c r="S25" i="38" s="1"/>
  <c r="BE27" i="9"/>
  <c r="K25" i="38" s="1"/>
  <c r="CA26" i="9"/>
  <c r="AG24" i="38" s="1"/>
  <c r="BS26" i="9"/>
  <c r="Y24" i="38" s="1"/>
  <c r="BK26" i="9"/>
  <c r="Q24" i="38" s="1"/>
  <c r="BC26" i="9"/>
  <c r="I24" i="38" s="1"/>
  <c r="BX25" i="9"/>
  <c r="AD23" i="38" s="1"/>
  <c r="BP25" i="9"/>
  <c r="V23" i="38" s="1"/>
  <c r="BH25" i="9"/>
  <c r="N23" i="38" s="1"/>
  <c r="AZ25" i="9"/>
  <c r="F23" i="38" s="1"/>
  <c r="BV24" i="9"/>
  <c r="AB22" i="38" s="1"/>
  <c r="BN24" i="9"/>
  <c r="T22" i="38" s="1"/>
  <c r="BE24" i="9"/>
  <c r="K22" i="38" s="1"/>
  <c r="CA23" i="9"/>
  <c r="AG21" i="38" s="1"/>
  <c r="BS23" i="9"/>
  <c r="Y21" i="38" s="1"/>
  <c r="BK23" i="9"/>
  <c r="Q21" i="38" s="1"/>
  <c r="BC23" i="9"/>
  <c r="I21" i="38" s="1"/>
  <c r="BY22" i="9"/>
  <c r="AE20" i="38" s="1"/>
  <c r="BP22" i="9"/>
  <c r="V20" i="38" s="1"/>
  <c r="BH22" i="9"/>
  <c r="N20" i="38" s="1"/>
  <c r="AZ22" i="9"/>
  <c r="F20" i="38" s="1"/>
  <c r="BW21" i="9"/>
  <c r="AC19" i="38" s="1"/>
  <c r="BP21" i="9"/>
  <c r="V19" i="38" s="1"/>
  <c r="BI21" i="9"/>
  <c r="O19" i="38" s="1"/>
  <c r="BB21" i="9"/>
  <c r="H19" i="38" s="1"/>
  <c r="BY20" i="9"/>
  <c r="AE18" i="38" s="1"/>
  <c r="BR20" i="9"/>
  <c r="X18" i="38" s="1"/>
  <c r="BK20" i="9"/>
  <c r="Q18" i="38" s="1"/>
  <c r="BD20" i="9"/>
  <c r="J18" i="38" s="1"/>
  <c r="CA19" i="9"/>
  <c r="AG17" i="38" s="1"/>
  <c r="BT19" i="9"/>
  <c r="Z17" i="38" s="1"/>
  <c r="BM19" i="9"/>
  <c r="S17" i="38" s="1"/>
  <c r="BF19" i="9"/>
  <c r="L17" i="38" s="1"/>
  <c r="AY19" i="9"/>
  <c r="E17" i="38" s="1"/>
  <c r="BV18" i="9"/>
  <c r="AB16" i="38" s="1"/>
  <c r="BO18" i="9"/>
  <c r="U16" i="38" s="1"/>
  <c r="BH18" i="9"/>
  <c r="N16" i="38" s="1"/>
  <c r="BA18" i="9"/>
  <c r="G16" i="38" s="1"/>
  <c r="BX17" i="9"/>
  <c r="AD15" i="38" s="1"/>
  <c r="BQ17" i="9"/>
  <c r="W15" i="38" s="1"/>
  <c r="BJ17" i="9"/>
  <c r="P15" i="38" s="1"/>
  <c r="BC17" i="9"/>
  <c r="I15" i="38" s="1"/>
  <c r="BZ16" i="9"/>
  <c r="AF14" i="38" s="1"/>
  <c r="BS16" i="9"/>
  <c r="Y14" i="38" s="1"/>
  <c r="BL16" i="9"/>
  <c r="R14" i="38" s="1"/>
  <c r="BE16" i="9"/>
  <c r="K14" i="38" s="1"/>
  <c r="CB15" i="9"/>
  <c r="AH13" i="38" s="1"/>
  <c r="BU15" i="9"/>
  <c r="AA13" i="38" s="1"/>
  <c r="BN15" i="9"/>
  <c r="T13" i="38" s="1"/>
  <c r="BG15" i="9"/>
  <c r="M13" i="38" s="1"/>
  <c r="AZ15" i="9"/>
  <c r="F13" i="38" s="1"/>
  <c r="BW14" i="9"/>
  <c r="AC12" i="38" s="1"/>
  <c r="BP14" i="9"/>
  <c r="V12" i="38" s="1"/>
  <c r="BI14" i="9"/>
  <c r="O12" i="38" s="1"/>
  <c r="BB14" i="9"/>
  <c r="H12" i="38" s="1"/>
  <c r="BY13" i="9"/>
  <c r="AE11" i="38" s="1"/>
  <c r="BR13" i="9"/>
  <c r="X11" i="38" s="1"/>
  <c r="BK13" i="9"/>
  <c r="Q11" i="38" s="1"/>
  <c r="BD13" i="9"/>
  <c r="J11" i="38" s="1"/>
  <c r="CA12" i="9"/>
  <c r="AG10" i="38" s="1"/>
  <c r="BT12" i="9"/>
  <c r="Z10" i="38" s="1"/>
  <c r="BM12" i="9"/>
  <c r="S10" i="38" s="1"/>
  <c r="BF12" i="9"/>
  <c r="L10" i="38" s="1"/>
  <c r="AY12" i="9"/>
  <c r="E10" i="38" s="1"/>
  <c r="BV11" i="9"/>
  <c r="AB9" i="38" s="1"/>
  <c r="BO11" i="9"/>
  <c r="U9" i="38" s="1"/>
  <c r="BH11" i="9"/>
  <c r="N9" i="38" s="1"/>
  <c r="BA11" i="9"/>
  <c r="G9" i="38" s="1"/>
  <c r="BX10" i="9"/>
  <c r="AD8" i="38" s="1"/>
  <c r="BS9" i="9"/>
  <c r="Y7" i="38" s="1"/>
  <c r="BG8" i="9"/>
  <c r="M6" i="38" s="1"/>
  <c r="BY6" i="9"/>
  <c r="AE4" i="38" s="1"/>
  <c r="BF5" i="9"/>
  <c r="L3" i="38" s="1"/>
  <c r="AZ5" i="9"/>
  <c r="F3" i="38" s="1"/>
  <c r="BS74" i="9"/>
  <c r="Y72" i="38" s="1"/>
  <c r="BK72" i="9"/>
  <c r="Q70" i="38" s="1"/>
  <c r="BM71" i="9"/>
  <c r="S69" i="38" s="1"/>
  <c r="BR70" i="9"/>
  <c r="X68" i="38" s="1"/>
  <c r="BT69" i="9"/>
  <c r="Z67" i="38" s="1"/>
  <c r="BV68" i="9"/>
  <c r="AB66" i="38" s="1"/>
  <c r="CB67" i="9"/>
  <c r="AH65" i="38" s="1"/>
  <c r="BC67" i="9"/>
  <c r="I65" i="38" s="1"/>
  <c r="BJ66" i="9"/>
  <c r="P64" i="38" s="1"/>
  <c r="BS65" i="9"/>
  <c r="Y63" i="38" s="1"/>
  <c r="CA64" i="9"/>
  <c r="AG62" i="38" s="1"/>
  <c r="BD64" i="9"/>
  <c r="J62" i="38" s="1"/>
  <c r="BM63" i="9"/>
  <c r="S61" i="38" s="1"/>
  <c r="BS62" i="9"/>
  <c r="Y60" i="38" s="1"/>
  <c r="CA61" i="9"/>
  <c r="AG59" i="38" s="1"/>
  <c r="BF61" i="9"/>
  <c r="L59" i="38" s="1"/>
  <c r="BS60" i="9"/>
  <c r="Y58" i="38" s="1"/>
  <c r="BB60" i="9"/>
  <c r="H58" i="38" s="1"/>
  <c r="BO59" i="9"/>
  <c r="U57" i="38" s="1"/>
  <c r="AZ59" i="9"/>
  <c r="F57" i="38" s="1"/>
  <c r="BL58" i="9"/>
  <c r="R56" i="38" s="1"/>
  <c r="BZ57" i="9"/>
  <c r="AF55" i="38" s="1"/>
  <c r="BH57" i="9"/>
  <c r="N55" i="38" s="1"/>
  <c r="BW56" i="9"/>
  <c r="AC54" i="38" s="1"/>
  <c r="BF56" i="9"/>
  <c r="L54" i="38" s="1"/>
  <c r="BS55" i="9"/>
  <c r="Y53" i="38" s="1"/>
  <c r="BA55" i="9"/>
  <c r="G53" i="38" s="1"/>
  <c r="BQ54" i="9"/>
  <c r="W52" i="38" s="1"/>
  <c r="CB53" i="9"/>
  <c r="AH51" i="38" s="1"/>
  <c r="BM53" i="9"/>
  <c r="S51" i="38" s="1"/>
  <c r="CB52" i="9"/>
  <c r="AH50" i="38" s="1"/>
  <c r="BO52" i="9"/>
  <c r="U50" i="38" s="1"/>
  <c r="AZ52" i="9"/>
  <c r="F50" i="38" s="1"/>
  <c r="BQ51" i="9"/>
  <c r="W49" i="38" s="1"/>
  <c r="BH51" i="9"/>
  <c r="N49" i="38" s="1"/>
  <c r="AY51" i="9"/>
  <c r="E49" i="38" s="1"/>
  <c r="BS50" i="9"/>
  <c r="Y48" i="38" s="1"/>
  <c r="BJ50" i="9"/>
  <c r="P48" i="38" s="1"/>
  <c r="BA50" i="9"/>
  <c r="G48" i="38" s="1"/>
  <c r="BT49" i="9"/>
  <c r="Z47" i="38" s="1"/>
  <c r="BK49" i="9"/>
  <c r="Q47" i="38" s="1"/>
  <c r="BB49" i="9"/>
  <c r="H47" i="38" s="1"/>
  <c r="BV48" i="9"/>
  <c r="AB46" i="38" s="1"/>
  <c r="BM48" i="9"/>
  <c r="S46" i="38" s="1"/>
  <c r="BD48" i="9"/>
  <c r="J46" i="38" s="1"/>
  <c r="BW47" i="9"/>
  <c r="AC45" i="38" s="1"/>
  <c r="BN47" i="9"/>
  <c r="T45" i="38" s="1"/>
  <c r="BD47" i="9"/>
  <c r="J45" i="38" s="1"/>
  <c r="BY46" i="9"/>
  <c r="AE44" i="38" s="1"/>
  <c r="BP46" i="9"/>
  <c r="V44" i="38" s="1"/>
  <c r="BF46" i="9"/>
  <c r="L44" i="38" s="1"/>
  <c r="BZ45" i="9"/>
  <c r="AF43" i="38" s="1"/>
  <c r="BQ45" i="9"/>
  <c r="W43" i="38" s="1"/>
  <c r="BG45" i="9"/>
  <c r="M43" i="38" s="1"/>
  <c r="CB44" i="9"/>
  <c r="AH42" i="38" s="1"/>
  <c r="BS44" i="9"/>
  <c r="Y42" i="38" s="1"/>
  <c r="BI44" i="9"/>
  <c r="O42" i="38" s="1"/>
  <c r="AY44" i="9"/>
  <c r="E42" i="38" s="1"/>
  <c r="BS43" i="9"/>
  <c r="Y41" i="38" s="1"/>
  <c r="BJ43" i="9"/>
  <c r="P41" i="38" s="1"/>
  <c r="BA43" i="9"/>
  <c r="G41" i="38" s="1"/>
  <c r="BU42" i="9"/>
  <c r="AA40" i="38" s="1"/>
  <c r="BL42" i="9"/>
  <c r="R40" i="38" s="1"/>
  <c r="BB42" i="9"/>
  <c r="H40" i="38" s="1"/>
  <c r="BV41" i="9"/>
  <c r="AB39" i="38" s="1"/>
  <c r="BM41" i="9"/>
  <c r="S39" i="38" s="1"/>
  <c r="BD41" i="9"/>
  <c r="J39" i="38" s="1"/>
  <c r="BY40" i="9"/>
  <c r="AE38" i="38" s="1"/>
  <c r="BQ40" i="9"/>
  <c r="W38" i="38" s="1"/>
  <c r="BH40" i="9"/>
  <c r="N38" i="38" s="1"/>
  <c r="AZ40" i="9"/>
  <c r="F38" i="38" s="1"/>
  <c r="BV39" i="9"/>
  <c r="AB37" i="38" s="1"/>
  <c r="BN39" i="9"/>
  <c r="T37" i="38" s="1"/>
  <c r="BF39" i="9"/>
  <c r="L37" i="38" s="1"/>
  <c r="CB38" i="9"/>
  <c r="AH36" i="38" s="1"/>
  <c r="BS38" i="9"/>
  <c r="Y36" i="38" s="1"/>
  <c r="BK38" i="9"/>
  <c r="Q36" i="38" s="1"/>
  <c r="BC38" i="9"/>
  <c r="I36" i="38" s="1"/>
  <c r="BY37" i="9"/>
  <c r="AE35" i="38" s="1"/>
  <c r="BQ37" i="9"/>
  <c r="W35" i="38" s="1"/>
  <c r="BI37" i="9"/>
  <c r="O35" i="38" s="1"/>
  <c r="AZ37" i="9"/>
  <c r="F35" i="38" s="1"/>
  <c r="BV36" i="9"/>
  <c r="AB34" i="38" s="1"/>
  <c r="BN36" i="9"/>
  <c r="T34" i="38" s="1"/>
  <c r="BF36" i="9"/>
  <c r="L34" i="38" s="1"/>
  <c r="CB35" i="9"/>
  <c r="AH33" i="38" s="1"/>
  <c r="BT35" i="9"/>
  <c r="Z33" i="38" s="1"/>
  <c r="BK35" i="9"/>
  <c r="Q33" i="38" s="1"/>
  <c r="BC35" i="9"/>
  <c r="I33" i="38" s="1"/>
  <c r="BY34" i="9"/>
  <c r="AE32" i="38" s="1"/>
  <c r="BQ34" i="9"/>
  <c r="W32" i="38" s="1"/>
  <c r="BI34" i="9"/>
  <c r="O32" i="38" s="1"/>
  <c r="BA34" i="9"/>
  <c r="G32" i="38" s="1"/>
  <c r="BV33" i="9"/>
  <c r="AB31" i="38" s="1"/>
  <c r="BN33" i="9"/>
  <c r="T31" i="38" s="1"/>
  <c r="BF33" i="9"/>
  <c r="L31" i="38" s="1"/>
  <c r="CB32" i="9"/>
  <c r="AH30" i="38" s="1"/>
  <c r="BT32" i="9"/>
  <c r="Z30" i="38" s="1"/>
  <c r="BL32" i="9"/>
  <c r="R30" i="38" s="1"/>
  <c r="BC32" i="9"/>
  <c r="I30" i="38" s="1"/>
  <c r="BY31" i="9"/>
  <c r="AE29" i="38" s="1"/>
  <c r="BQ31" i="9"/>
  <c r="W29" i="38" s="1"/>
  <c r="BI31" i="9"/>
  <c r="O29" i="38" s="1"/>
  <c r="BA31" i="9"/>
  <c r="G29" i="38" s="1"/>
  <c r="BW30" i="9"/>
  <c r="AC28" i="38" s="1"/>
  <c r="BN30" i="9"/>
  <c r="T28" i="38" s="1"/>
  <c r="BF30" i="9"/>
  <c r="L28" i="38" s="1"/>
  <c r="CB29" i="9"/>
  <c r="AH27" i="38" s="1"/>
  <c r="BT29" i="9"/>
  <c r="Z27" i="38" s="1"/>
  <c r="BL29" i="9"/>
  <c r="R27" i="38" s="1"/>
  <c r="BD29" i="9"/>
  <c r="J27" i="38" s="1"/>
  <c r="BY28" i="9"/>
  <c r="AE26" i="38" s="1"/>
  <c r="BQ28" i="9"/>
  <c r="W26" i="38" s="1"/>
  <c r="BI28" i="9"/>
  <c r="O26" i="38" s="1"/>
  <c r="BA28" i="9"/>
  <c r="G26" i="38" s="1"/>
  <c r="BW27" i="9"/>
  <c r="AC25" i="38" s="1"/>
  <c r="BO27" i="9"/>
  <c r="U25" i="38" s="1"/>
  <c r="BF27" i="9"/>
  <c r="L25" i="38" s="1"/>
  <c r="CB26" i="9"/>
  <c r="AH24" i="38" s="1"/>
  <c r="BT26" i="9"/>
  <c r="Z24" i="38" s="1"/>
  <c r="BL26" i="9"/>
  <c r="R24" i="38" s="1"/>
  <c r="BD26" i="9"/>
  <c r="J24" i="38" s="1"/>
  <c r="BZ25" i="9"/>
  <c r="AF23" i="38" s="1"/>
  <c r="BQ25" i="9"/>
  <c r="W23" i="38" s="1"/>
  <c r="BI25" i="9"/>
  <c r="O23" i="38" s="1"/>
  <c r="BA25" i="9"/>
  <c r="G23" i="38" s="1"/>
  <c r="BW24" i="9"/>
  <c r="AC22" i="38" s="1"/>
  <c r="BO24" i="9"/>
  <c r="U22" i="38" s="1"/>
  <c r="BG24" i="9"/>
  <c r="M22" i="38" s="1"/>
  <c r="CB23" i="9"/>
  <c r="AH21" i="38" s="1"/>
  <c r="BT23" i="9"/>
  <c r="Z21" i="38" s="1"/>
  <c r="BL23" i="9"/>
  <c r="R21" i="38" s="1"/>
  <c r="BD23" i="9"/>
  <c r="J21" i="38" s="1"/>
  <c r="BZ22" i="9"/>
  <c r="AF20" i="38" s="1"/>
  <c r="BR22" i="9"/>
  <c r="X20" i="38" s="1"/>
  <c r="BI22" i="9"/>
  <c r="O20" i="38" s="1"/>
  <c r="BA22" i="9"/>
  <c r="G20" i="38" s="1"/>
  <c r="BX21" i="9"/>
  <c r="AD19" i="38" s="1"/>
  <c r="BQ21" i="9"/>
  <c r="W19" i="38" s="1"/>
  <c r="BJ21" i="9"/>
  <c r="P19" i="38" s="1"/>
  <c r="BC21" i="9"/>
  <c r="I19" i="38" s="1"/>
  <c r="BZ20" i="9"/>
  <c r="AF18" i="38" s="1"/>
  <c r="BS20" i="9"/>
  <c r="Y18" i="38" s="1"/>
  <c r="BL20" i="9"/>
  <c r="R18" i="38" s="1"/>
  <c r="BE20" i="9"/>
  <c r="K18" i="38" s="1"/>
  <c r="CB19" i="9"/>
  <c r="AH17" i="38" s="1"/>
  <c r="BU19" i="9"/>
  <c r="AA17" i="38" s="1"/>
  <c r="BN19" i="9"/>
  <c r="T17" i="38" s="1"/>
  <c r="BG19" i="9"/>
  <c r="M17" i="38" s="1"/>
  <c r="AZ19" i="9"/>
  <c r="F17" i="38" s="1"/>
  <c r="BW18" i="9"/>
  <c r="AC16" i="38" s="1"/>
  <c r="BP18" i="9"/>
  <c r="V16" i="38" s="1"/>
  <c r="BI18" i="9"/>
  <c r="O16" i="38" s="1"/>
  <c r="BB18" i="9"/>
  <c r="H16" i="38" s="1"/>
  <c r="BY17" i="9"/>
  <c r="AE15" i="38" s="1"/>
  <c r="BR17" i="9"/>
  <c r="X15" i="38" s="1"/>
  <c r="BK17" i="9"/>
  <c r="Q15" i="38" s="1"/>
  <c r="BD17" i="9"/>
  <c r="J15" i="38" s="1"/>
  <c r="CA16" i="9"/>
  <c r="AG14" i="38" s="1"/>
  <c r="BT16" i="9"/>
  <c r="Z14" i="38" s="1"/>
  <c r="BM16" i="9"/>
  <c r="S14" i="38" s="1"/>
  <c r="BF16" i="9"/>
  <c r="L14" i="38" s="1"/>
  <c r="AY16" i="9"/>
  <c r="E14" i="38" s="1"/>
  <c r="BV15" i="9"/>
  <c r="AB13" i="38" s="1"/>
  <c r="BO15" i="9"/>
  <c r="U13" i="38" s="1"/>
  <c r="BH15" i="9"/>
  <c r="N13" i="38" s="1"/>
  <c r="BA15" i="9"/>
  <c r="G13" i="38" s="1"/>
  <c r="BX14" i="9"/>
  <c r="AD12" i="38" s="1"/>
  <c r="BQ14" i="9"/>
  <c r="W12" i="38" s="1"/>
  <c r="BJ14" i="9"/>
  <c r="P12" i="38" s="1"/>
  <c r="BC14" i="9"/>
  <c r="I12" i="38" s="1"/>
  <c r="BZ13" i="9"/>
  <c r="AF11" i="38" s="1"/>
  <c r="BS13" i="9"/>
  <c r="Y11" i="38" s="1"/>
  <c r="BL13" i="9"/>
  <c r="R11" i="38" s="1"/>
  <c r="BE13" i="9"/>
  <c r="K11" i="38" s="1"/>
  <c r="CB12" i="9"/>
  <c r="AH10" i="38" s="1"/>
  <c r="BU12" i="9"/>
  <c r="AA10" i="38" s="1"/>
  <c r="BN12" i="9"/>
  <c r="T10" i="38" s="1"/>
  <c r="BG12" i="9"/>
  <c r="M10" i="38" s="1"/>
  <c r="AZ12" i="9"/>
  <c r="F10" i="38" s="1"/>
  <c r="BW11" i="9"/>
  <c r="AC9" i="38" s="1"/>
  <c r="BP11" i="9"/>
  <c r="V9" i="38" s="1"/>
  <c r="BI11" i="9"/>
  <c r="O9" i="38" s="1"/>
  <c r="BB11" i="9"/>
  <c r="H9" i="38" s="1"/>
  <c r="BY10" i="9"/>
  <c r="AE8" i="38" s="1"/>
  <c r="BR10" i="9"/>
  <c r="X8" i="38" s="1"/>
  <c r="BK10" i="9"/>
  <c r="Q8" i="38" s="1"/>
  <c r="BD10" i="9"/>
  <c r="J8" i="38" s="1"/>
  <c r="CA9" i="9"/>
  <c r="AG7" i="38" s="1"/>
  <c r="BT9" i="9"/>
  <c r="Z7" i="38" s="1"/>
  <c r="BM9" i="9"/>
  <c r="S7" i="38" s="1"/>
  <c r="BF9" i="9"/>
  <c r="L7" i="38" s="1"/>
  <c r="AY9" i="9"/>
  <c r="E7" i="38" s="1"/>
  <c r="BV8" i="9"/>
  <c r="AB6" i="38" s="1"/>
  <c r="BO8" i="9"/>
  <c r="U6" i="38" s="1"/>
  <c r="BH8" i="9"/>
  <c r="N6" i="38" s="1"/>
  <c r="BA8" i="9"/>
  <c r="G6" i="38" s="1"/>
  <c r="BX7" i="9"/>
  <c r="AD5" i="38" s="1"/>
  <c r="BQ7" i="9"/>
  <c r="W5" i="38" s="1"/>
  <c r="BJ7" i="9"/>
  <c r="P5" i="38" s="1"/>
  <c r="BC7" i="9"/>
  <c r="I5" i="38" s="1"/>
  <c r="BZ6" i="9"/>
  <c r="AF4" i="38" s="1"/>
  <c r="BS6" i="9"/>
  <c r="Y4" i="38" s="1"/>
  <c r="BL6" i="9"/>
  <c r="R4" i="38" s="1"/>
  <c r="CB5" i="9"/>
  <c r="AH3" i="38" s="1"/>
  <c r="AZ75" i="9"/>
  <c r="F73" i="38" s="1"/>
  <c r="BQ72" i="9"/>
  <c r="W70" i="38" s="1"/>
  <c r="BR71" i="9"/>
  <c r="X69" i="38" s="1"/>
  <c r="BT70" i="9"/>
  <c r="Z68" i="38" s="1"/>
  <c r="BY69" i="9"/>
  <c r="AE67" i="38" s="1"/>
  <c r="CA68" i="9"/>
  <c r="AG66" i="38" s="1"/>
  <c r="AZ68" i="9"/>
  <c r="F66" i="38" s="1"/>
  <c r="BG67" i="9"/>
  <c r="M65" i="38" s="1"/>
  <c r="BN66" i="9"/>
  <c r="T64" i="38" s="1"/>
  <c r="BU65" i="9"/>
  <c r="AA63" i="38" s="1"/>
  <c r="AZ65" i="9"/>
  <c r="F63" i="38" s="1"/>
  <c r="BG64" i="9"/>
  <c r="M62" i="38" s="1"/>
  <c r="BN63" i="9"/>
  <c r="T61" i="38" s="1"/>
  <c r="BX62" i="9"/>
  <c r="AD60" i="38" s="1"/>
  <c r="BA62" i="9"/>
  <c r="G60" i="38" s="1"/>
  <c r="BG61" i="9"/>
  <c r="M59" i="38" s="1"/>
  <c r="BU60" i="9"/>
  <c r="AA58" i="38" s="1"/>
  <c r="BC60" i="9"/>
  <c r="I58" i="38" s="1"/>
  <c r="BR59" i="9"/>
  <c r="X57" i="38" s="1"/>
  <c r="BA59" i="9"/>
  <c r="G57" i="38" s="1"/>
  <c r="BN58" i="9"/>
  <c r="T56" i="38" s="1"/>
  <c r="CA57" i="9"/>
  <c r="AG55" i="38" s="1"/>
  <c r="BL57" i="9"/>
  <c r="R55" i="38" s="1"/>
  <c r="BX56" i="9"/>
  <c r="AD54" i="38" s="1"/>
  <c r="BH56" i="9"/>
  <c r="N54" i="38" s="1"/>
  <c r="BT55" i="9"/>
  <c r="Z53" i="38" s="1"/>
  <c r="BE55" i="9"/>
  <c r="K53" i="38" s="1"/>
  <c r="BR54" i="9"/>
  <c r="X52" i="38" s="1"/>
  <c r="BA54" i="9"/>
  <c r="G52" i="38" s="1"/>
  <c r="BO53" i="9"/>
  <c r="U51" i="38" s="1"/>
  <c r="BB53" i="9"/>
  <c r="H51" i="38" s="1"/>
  <c r="BQ52" i="9"/>
  <c r="W50" i="38" s="1"/>
  <c r="BC52" i="9"/>
  <c r="I50" i="38" s="1"/>
  <c r="BT51" i="9"/>
  <c r="Z49" i="38" s="1"/>
  <c r="BI51" i="9"/>
  <c r="O49" i="38" s="1"/>
  <c r="AZ51" i="9"/>
  <c r="F49" i="38" s="1"/>
  <c r="BU50" i="9"/>
  <c r="AA48" i="38" s="1"/>
  <c r="BK50" i="9"/>
  <c r="Q48" i="38" s="1"/>
  <c r="BB50" i="9"/>
  <c r="H48" i="38" s="1"/>
  <c r="BW49" i="9"/>
  <c r="AC47" i="38" s="1"/>
  <c r="BL49" i="9"/>
  <c r="R47" i="38" s="1"/>
  <c r="BC49" i="9"/>
  <c r="I47" i="38" s="1"/>
  <c r="BW48" i="9"/>
  <c r="AC46" i="38" s="1"/>
  <c r="BN48" i="9"/>
  <c r="T46" i="38" s="1"/>
  <c r="BE48" i="9"/>
  <c r="K46" i="38" s="1"/>
  <c r="BY47" i="9"/>
  <c r="AE45" i="38" s="1"/>
  <c r="BO47" i="9"/>
  <c r="U45" i="38" s="1"/>
  <c r="BF47" i="9"/>
  <c r="L45" i="38" s="1"/>
  <c r="BZ46" i="9"/>
  <c r="AF44" i="38" s="1"/>
  <c r="BQ46" i="9"/>
  <c r="W44" i="38" s="1"/>
  <c r="BH46" i="9"/>
  <c r="N44" i="38" s="1"/>
  <c r="CB45" i="9"/>
  <c r="AH43" i="38" s="1"/>
  <c r="BR45" i="9"/>
  <c r="X43" i="38" s="1"/>
  <c r="BH45" i="9"/>
  <c r="N43" i="38" s="1"/>
  <c r="AY45" i="9"/>
  <c r="E43" i="38" s="1"/>
  <c r="BT44" i="9"/>
  <c r="Z42" i="38" s="1"/>
  <c r="BJ44" i="9"/>
  <c r="P42" i="38" s="1"/>
  <c r="BA44" i="9"/>
  <c r="G42" i="38" s="1"/>
  <c r="BU43" i="9"/>
  <c r="AA41" i="38" s="1"/>
  <c r="BK43" i="9"/>
  <c r="Q41" i="38" s="1"/>
  <c r="BB43" i="9"/>
  <c r="H41" i="38" s="1"/>
  <c r="BW42" i="9"/>
  <c r="AC40" i="38" s="1"/>
  <c r="BM42" i="9"/>
  <c r="S40" i="38" s="1"/>
  <c r="BD42" i="9"/>
  <c r="J40" i="38" s="1"/>
  <c r="BW41" i="9"/>
  <c r="AC39" i="38" s="1"/>
  <c r="BN41" i="9"/>
  <c r="T39" i="38" s="1"/>
  <c r="BE41" i="9"/>
  <c r="K39" i="38" s="1"/>
  <c r="BZ40" i="9"/>
  <c r="AF38" i="38" s="1"/>
  <c r="BR40" i="9"/>
  <c r="X38" i="38" s="1"/>
  <c r="BJ40" i="9"/>
  <c r="P38" i="38" s="1"/>
  <c r="BA40" i="9"/>
  <c r="G38" i="38" s="1"/>
  <c r="BW39" i="9"/>
  <c r="AC37" i="38" s="1"/>
  <c r="BO39" i="9"/>
  <c r="U37" i="38" s="1"/>
  <c r="BG39" i="9"/>
  <c r="M37" i="38" s="1"/>
  <c r="AY39" i="9"/>
  <c r="E37" i="38" s="1"/>
  <c r="BU38" i="9"/>
  <c r="AA36" i="38" s="1"/>
  <c r="BL38" i="9"/>
  <c r="R36" i="38" s="1"/>
  <c r="BD38" i="9"/>
  <c r="J36" i="38" s="1"/>
  <c r="BZ37" i="9"/>
  <c r="AF35" i="38" s="1"/>
  <c r="BR37" i="9"/>
  <c r="X35" i="38" s="1"/>
  <c r="BJ37" i="9"/>
  <c r="P35" i="38" s="1"/>
  <c r="BB37" i="9"/>
  <c r="H35" i="38" s="1"/>
  <c r="BW36" i="9"/>
  <c r="AC34" i="38" s="1"/>
  <c r="BO36" i="9"/>
  <c r="U34" i="38" s="1"/>
  <c r="BG36" i="9"/>
  <c r="M34" i="38" s="1"/>
  <c r="AY36" i="9"/>
  <c r="E34" i="38" s="1"/>
  <c r="BU35" i="9"/>
  <c r="AA33" i="38" s="1"/>
  <c r="BM35" i="9"/>
  <c r="S33" i="38" s="1"/>
  <c r="BD35" i="9"/>
  <c r="J33" i="38" s="1"/>
  <c r="BZ34" i="9"/>
  <c r="AF32" i="38" s="1"/>
  <c r="BR34" i="9"/>
  <c r="X32" i="38" s="1"/>
  <c r="BJ34" i="9"/>
  <c r="P32" i="38" s="1"/>
  <c r="BB34" i="9"/>
  <c r="H32" i="38" s="1"/>
  <c r="BX33" i="9"/>
  <c r="AD31" i="38" s="1"/>
  <c r="BO33" i="9"/>
  <c r="U31" i="38" s="1"/>
  <c r="BG33" i="9"/>
  <c r="M31" i="38" s="1"/>
  <c r="AY33" i="9"/>
  <c r="E31" i="38" s="1"/>
  <c r="BU32" i="9"/>
  <c r="AA30" i="38" s="1"/>
  <c r="BM32" i="9"/>
  <c r="S30" i="38" s="1"/>
  <c r="BE32" i="9"/>
  <c r="K30" i="38" s="1"/>
  <c r="BZ31" i="9"/>
  <c r="AF29" i="38" s="1"/>
  <c r="BR31" i="9"/>
  <c r="X29" i="38" s="1"/>
  <c r="BJ31" i="9"/>
  <c r="P29" i="38" s="1"/>
  <c r="BB31" i="9"/>
  <c r="H29" i="38" s="1"/>
  <c r="BX30" i="9"/>
  <c r="AD28" i="38" s="1"/>
  <c r="BP30" i="9"/>
  <c r="V28" i="38" s="1"/>
  <c r="BG30" i="9"/>
  <c r="M28" i="38" s="1"/>
  <c r="AY30" i="9"/>
  <c r="E28" i="38" s="1"/>
  <c r="BU29" i="9"/>
  <c r="AA27" i="38" s="1"/>
  <c r="BM29" i="9"/>
  <c r="S27" i="38" s="1"/>
  <c r="BE29" i="9"/>
  <c r="K27" i="38" s="1"/>
  <c r="CA28" i="9"/>
  <c r="AG26" i="38" s="1"/>
  <c r="BR28" i="9"/>
  <c r="X26" i="38" s="1"/>
  <c r="BJ28" i="9"/>
  <c r="P26" i="38" s="1"/>
  <c r="BB28" i="9"/>
  <c r="H26" i="38" s="1"/>
  <c r="BX27" i="9"/>
  <c r="AD25" i="38" s="1"/>
  <c r="BP27" i="9"/>
  <c r="V25" i="38" s="1"/>
  <c r="BH27" i="9"/>
  <c r="N25" i="38" s="1"/>
  <c r="AY27" i="9"/>
  <c r="E25" i="38" s="1"/>
  <c r="BU26" i="9"/>
  <c r="AA24" i="38" s="1"/>
  <c r="BM26" i="9"/>
  <c r="S24" i="38" s="1"/>
  <c r="BE26" i="9"/>
  <c r="K24" i="38" s="1"/>
  <c r="CA25" i="9"/>
  <c r="AG23" i="38" s="1"/>
  <c r="BS25" i="9"/>
  <c r="Y23" i="38" s="1"/>
  <c r="BJ25" i="9"/>
  <c r="P23" i="38" s="1"/>
  <c r="BB25" i="9"/>
  <c r="H23" i="38" s="1"/>
  <c r="BX24" i="9"/>
  <c r="AD22" i="38" s="1"/>
  <c r="BP24" i="9"/>
  <c r="V22" i="38" s="1"/>
  <c r="BH24" i="9"/>
  <c r="N22" i="38" s="1"/>
  <c r="AZ24" i="9"/>
  <c r="F22" i="38" s="1"/>
  <c r="BU23" i="9"/>
  <c r="AA21" i="38" s="1"/>
  <c r="BM23" i="9"/>
  <c r="S21" i="38" s="1"/>
  <c r="BE23" i="9"/>
  <c r="K21" i="38" s="1"/>
  <c r="CA22" i="9"/>
  <c r="AG20" i="38" s="1"/>
  <c r="BS22" i="9"/>
  <c r="Y20" i="38" s="1"/>
  <c r="BK22" i="9"/>
  <c r="Q20" i="38" s="1"/>
  <c r="BB22" i="9"/>
  <c r="H20" i="38" s="1"/>
  <c r="BY21" i="9"/>
  <c r="AE19" i="38" s="1"/>
  <c r="BR21" i="9"/>
  <c r="X19" i="38" s="1"/>
  <c r="BK21" i="9"/>
  <c r="Q19" i="38" s="1"/>
  <c r="BD21" i="9"/>
  <c r="J19" i="38" s="1"/>
  <c r="CA20" i="9"/>
  <c r="AG18" i="38" s="1"/>
  <c r="BT20" i="9"/>
  <c r="Z18" i="38" s="1"/>
  <c r="BM20" i="9"/>
  <c r="S18" i="38" s="1"/>
  <c r="BF20" i="9"/>
  <c r="L18" i="38" s="1"/>
  <c r="AY20" i="9"/>
  <c r="E18" i="38" s="1"/>
  <c r="BV19" i="9"/>
  <c r="AB17" i="38" s="1"/>
  <c r="BO19" i="9"/>
  <c r="U17" i="38" s="1"/>
  <c r="BH19" i="9"/>
  <c r="N17" i="38" s="1"/>
  <c r="BA19" i="9"/>
  <c r="G17" i="38" s="1"/>
  <c r="BX18" i="9"/>
  <c r="AD16" i="38" s="1"/>
  <c r="BQ18" i="9"/>
  <c r="W16" i="38" s="1"/>
  <c r="BJ18" i="9"/>
  <c r="P16" i="38" s="1"/>
  <c r="BC18" i="9"/>
  <c r="I16" i="38" s="1"/>
  <c r="BZ17" i="9"/>
  <c r="AF15" i="38" s="1"/>
  <c r="BS17" i="9"/>
  <c r="Y15" i="38" s="1"/>
  <c r="BL17" i="9"/>
  <c r="R15" i="38" s="1"/>
  <c r="BE17" i="9"/>
  <c r="K15" i="38" s="1"/>
  <c r="CB16" i="9"/>
  <c r="AH14" i="38" s="1"/>
  <c r="BU16" i="9"/>
  <c r="AA14" i="38" s="1"/>
  <c r="BN16" i="9"/>
  <c r="T14" i="38" s="1"/>
  <c r="BG16" i="9"/>
  <c r="M14" i="38" s="1"/>
  <c r="AZ16" i="9"/>
  <c r="F14" i="38" s="1"/>
  <c r="BW15" i="9"/>
  <c r="AC13" i="38" s="1"/>
  <c r="BP15" i="9"/>
  <c r="V13" i="38" s="1"/>
  <c r="BI15" i="9"/>
  <c r="O13" i="38" s="1"/>
  <c r="BB15" i="9"/>
  <c r="H13" i="38" s="1"/>
  <c r="BY14" i="9"/>
  <c r="AE12" i="38" s="1"/>
  <c r="BR14" i="9"/>
  <c r="X12" i="38" s="1"/>
  <c r="BK14" i="9"/>
  <c r="Q12" i="38" s="1"/>
  <c r="BD14" i="9"/>
  <c r="J12" i="38" s="1"/>
  <c r="CA13" i="9"/>
  <c r="AG11" i="38" s="1"/>
  <c r="BT13" i="9"/>
  <c r="Z11" i="38" s="1"/>
  <c r="BM13" i="9"/>
  <c r="S11" i="38" s="1"/>
  <c r="BF13" i="9"/>
  <c r="L11" i="38" s="1"/>
  <c r="AY13" i="9"/>
  <c r="E11" i="38" s="1"/>
  <c r="BV12" i="9"/>
  <c r="AB10" i="38" s="1"/>
  <c r="BO12" i="9"/>
  <c r="U10" i="38" s="1"/>
  <c r="BH12" i="9"/>
  <c r="N10" i="38" s="1"/>
  <c r="BA12" i="9"/>
  <c r="G10" i="38" s="1"/>
  <c r="BX11" i="9"/>
  <c r="AD9" i="38" s="1"/>
  <c r="BQ11" i="9"/>
  <c r="W9" i="38" s="1"/>
  <c r="BJ11" i="9"/>
  <c r="P9" i="38" s="1"/>
  <c r="BC11" i="9"/>
  <c r="I9" i="38" s="1"/>
  <c r="BZ10" i="9"/>
  <c r="AF8" i="38" s="1"/>
  <c r="BS10" i="9"/>
  <c r="Y8" i="38" s="1"/>
  <c r="BL10" i="9"/>
  <c r="R8" i="38" s="1"/>
  <c r="BE10" i="9"/>
  <c r="K8" i="38" s="1"/>
  <c r="CB9" i="9"/>
  <c r="AH7" i="38" s="1"/>
  <c r="BU9" i="9"/>
  <c r="AA7" i="38" s="1"/>
  <c r="BN9" i="9"/>
  <c r="T7" i="38" s="1"/>
  <c r="BG9" i="9"/>
  <c r="M7" i="38" s="1"/>
  <c r="AZ9" i="9"/>
  <c r="F7" i="38" s="1"/>
  <c r="BW8" i="9"/>
  <c r="AC6" i="38" s="1"/>
  <c r="BP8" i="9"/>
  <c r="V6" i="38" s="1"/>
  <c r="BI8" i="9"/>
  <c r="O6" i="38" s="1"/>
  <c r="BB8" i="9"/>
  <c r="H6" i="38" s="1"/>
  <c r="BY7" i="9"/>
  <c r="AE5" i="38" s="1"/>
  <c r="BR7" i="9"/>
  <c r="X5" i="38" s="1"/>
  <c r="BK7" i="9"/>
  <c r="Q5" i="38" s="1"/>
  <c r="BD7" i="9"/>
  <c r="J5" i="38" s="1"/>
  <c r="CA6" i="9"/>
  <c r="AG4" i="38" s="1"/>
  <c r="BT6" i="9"/>
  <c r="Z4" i="38" s="1"/>
  <c r="BM6" i="9"/>
  <c r="S4" i="38" s="1"/>
  <c r="BF6" i="9"/>
  <c r="L4" i="38" s="1"/>
  <c r="AY6" i="9"/>
  <c r="E4" i="38" s="1"/>
  <c r="BV5" i="9"/>
  <c r="AB3" i="38" s="1"/>
  <c r="BO5" i="9"/>
  <c r="U3" i="38" s="1"/>
  <c r="BH5" i="9"/>
  <c r="N3" i="38" s="1"/>
  <c r="BA5" i="9"/>
  <c r="G3" i="38" s="1"/>
  <c r="BC37" i="9"/>
  <c r="I35" i="38" s="1"/>
  <c r="BS34" i="9"/>
  <c r="Y32" i="38" s="1"/>
  <c r="BC34" i="9"/>
  <c r="I32" i="38" s="1"/>
  <c r="BY33" i="9"/>
  <c r="AE31" i="38" s="1"/>
  <c r="BH33" i="9"/>
  <c r="N31" i="38" s="1"/>
  <c r="AZ33" i="9"/>
  <c r="F31" i="38" s="1"/>
  <c r="BN32" i="9"/>
  <c r="T30" i="38" s="1"/>
  <c r="BF32" i="9"/>
  <c r="L30" i="38" s="1"/>
  <c r="BS31" i="9"/>
  <c r="Y29" i="38" s="1"/>
  <c r="BK31" i="9"/>
  <c r="Q29" i="38" s="1"/>
  <c r="BC31" i="9"/>
  <c r="I29" i="38" s="1"/>
  <c r="BQ30" i="9"/>
  <c r="W28" i="38" s="1"/>
  <c r="BI30" i="9"/>
  <c r="O28" i="38" s="1"/>
  <c r="BV29" i="9"/>
  <c r="AB27" i="38" s="1"/>
  <c r="BN29" i="9"/>
  <c r="T27" i="38" s="1"/>
  <c r="CB28" i="9"/>
  <c r="AH26" i="38" s="1"/>
  <c r="BT28" i="9"/>
  <c r="Z26" i="38" s="1"/>
  <c r="BC28" i="9"/>
  <c r="I26" i="38" s="1"/>
  <c r="BY27" i="9"/>
  <c r="AE25" i="38" s="1"/>
  <c r="BI27" i="9"/>
  <c r="O25" i="38" s="1"/>
  <c r="BA27" i="9"/>
  <c r="G25" i="38" s="1"/>
  <c r="BN26" i="9"/>
  <c r="T24" i="38" s="1"/>
  <c r="BF26" i="9"/>
  <c r="L24" i="38" s="1"/>
  <c r="CB25" i="9"/>
  <c r="AH23" i="38" s="1"/>
  <c r="BL25" i="9"/>
  <c r="R23" i="38" s="1"/>
  <c r="BC25" i="9"/>
  <c r="I23" i="38" s="1"/>
  <c r="BQ24" i="9"/>
  <c r="W22" i="38" s="1"/>
  <c r="BI24" i="9"/>
  <c r="O22" i="38" s="1"/>
  <c r="BA24" i="9"/>
  <c r="G22" i="38" s="1"/>
  <c r="BN23" i="9"/>
  <c r="T21" i="38" s="1"/>
  <c r="BF23" i="9"/>
  <c r="L21" i="38" s="1"/>
  <c r="BT22" i="9"/>
  <c r="Z20" i="38" s="1"/>
  <c r="BL22" i="9"/>
  <c r="R20" i="38" s="1"/>
  <c r="BZ21" i="9"/>
  <c r="AF19" i="38" s="1"/>
  <c r="BS21" i="9"/>
  <c r="Y19" i="38" s="1"/>
  <c r="BE21" i="9"/>
  <c r="K19" i="38" s="1"/>
  <c r="CB20" i="9"/>
  <c r="AH18" i="38" s="1"/>
  <c r="BN20" i="9"/>
  <c r="T18" i="38" s="1"/>
  <c r="BG20" i="9"/>
  <c r="M18" i="38" s="1"/>
  <c r="AZ20" i="9"/>
  <c r="F18" i="38" s="1"/>
  <c r="BP19" i="9"/>
  <c r="V17" i="38" s="1"/>
  <c r="BI19" i="9"/>
  <c r="O17" i="38" s="1"/>
  <c r="BY18" i="9"/>
  <c r="AE16" i="38" s="1"/>
  <c r="BR18" i="9"/>
  <c r="X16" i="38" s="1"/>
  <c r="BD18" i="9"/>
  <c r="J16" i="38" s="1"/>
  <c r="CA17" i="9"/>
  <c r="AG15" i="38" s="1"/>
  <c r="BM17" i="9"/>
  <c r="S15" i="38" s="1"/>
  <c r="BF17" i="9"/>
  <c r="L15" i="38" s="1"/>
  <c r="BV16" i="9"/>
  <c r="AB14" i="38" s="1"/>
  <c r="BO16" i="9"/>
  <c r="U14" i="38" s="1"/>
  <c r="BA16" i="9"/>
  <c r="G14" i="38" s="1"/>
  <c r="BX15" i="9"/>
  <c r="AD13" i="38" s="1"/>
  <c r="BJ15" i="9"/>
  <c r="P13" i="38" s="1"/>
  <c r="BC15" i="9"/>
  <c r="I13" i="38" s="1"/>
  <c r="BS14" i="9"/>
  <c r="Y12" i="38" s="1"/>
  <c r="BL14" i="9"/>
  <c r="R12" i="38" s="1"/>
  <c r="CB13" i="9"/>
  <c r="AH11" i="38" s="1"/>
  <c r="BU13" i="9"/>
  <c r="AA11" i="38" s="1"/>
  <c r="BG13" i="9"/>
  <c r="M11" i="38" s="1"/>
  <c r="AZ13" i="9"/>
  <c r="F11" i="38" s="1"/>
  <c r="BP12" i="9"/>
  <c r="V10" i="38" s="1"/>
  <c r="BI12" i="9"/>
  <c r="O10" i="38" s="1"/>
  <c r="BB12" i="9"/>
  <c r="H10" i="38" s="1"/>
  <c r="BR11" i="9"/>
  <c r="X9" i="38" s="1"/>
  <c r="BK11" i="9"/>
  <c r="Q9" i="38" s="1"/>
  <c r="CA10" i="9"/>
  <c r="AG8" i="38" s="1"/>
  <c r="BT10" i="9"/>
  <c r="Z8" i="38" s="1"/>
  <c r="BF10" i="9"/>
  <c r="L8" i="38" s="1"/>
  <c r="AY10" i="9"/>
  <c r="E8" i="38" s="1"/>
  <c r="BO9" i="9"/>
  <c r="U7" i="38" s="1"/>
  <c r="BH9" i="9"/>
  <c r="N7" i="38" s="1"/>
  <c r="BX8" i="9"/>
  <c r="AD6" i="38" s="1"/>
  <c r="BQ8" i="9"/>
  <c r="W6" i="38" s="1"/>
  <c r="BC8" i="9"/>
  <c r="I6" i="38" s="1"/>
  <c r="BZ7" i="9"/>
  <c r="AF5" i="38" s="1"/>
  <c r="BL7" i="9"/>
  <c r="R5" i="38" s="1"/>
  <c r="BE7" i="9"/>
  <c r="K5" i="38" s="1"/>
  <c r="BU6" i="9"/>
  <c r="AA4" i="38" s="1"/>
  <c r="BN6" i="9"/>
  <c r="T4" i="38" s="1"/>
  <c r="BG6" i="9"/>
  <c r="M4" i="38" s="1"/>
  <c r="BW5" i="9"/>
  <c r="AC3" i="38" s="1"/>
  <c r="BP5" i="9"/>
  <c r="V3" i="38" s="1"/>
  <c r="BB5" i="9"/>
  <c r="H3" i="38" s="1"/>
  <c r="BB24" i="9"/>
  <c r="H22" i="38" s="1"/>
  <c r="BU22" i="9"/>
  <c r="AA20" i="38" s="1"/>
  <c r="BE22" i="9"/>
  <c r="K20" i="38" s="1"/>
  <c r="CA21" i="9"/>
  <c r="AG19" i="38" s="1"/>
  <c r="BM21" i="9"/>
  <c r="S19" i="38" s="1"/>
  <c r="AY21" i="9"/>
  <c r="E19" i="38" s="1"/>
  <c r="BO20" i="9"/>
  <c r="U18" i="38" s="1"/>
  <c r="BA20" i="9"/>
  <c r="G18" i="38" s="1"/>
  <c r="BQ19" i="9"/>
  <c r="W17" i="38" s="1"/>
  <c r="BC19" i="9"/>
  <c r="I17" i="38" s="1"/>
  <c r="BS18" i="9"/>
  <c r="Y16" i="38" s="1"/>
  <c r="BE18" i="9"/>
  <c r="K16" i="38" s="1"/>
  <c r="BN17" i="9"/>
  <c r="T15" i="38" s="1"/>
  <c r="BG17" i="9"/>
  <c r="M15" i="38" s="1"/>
  <c r="BP16" i="9"/>
  <c r="V14" i="38" s="1"/>
  <c r="BI16" i="9"/>
  <c r="O14" i="38" s="1"/>
  <c r="BY15" i="9"/>
  <c r="AE13" i="38" s="1"/>
  <c r="BK15" i="9"/>
  <c r="Q13" i="38" s="1"/>
  <c r="CA14" i="9"/>
  <c r="AG12" i="38" s="1"/>
  <c r="BM14" i="9"/>
  <c r="S12" i="38" s="1"/>
  <c r="AY14" i="9"/>
  <c r="E12" i="38" s="1"/>
  <c r="BO13" i="9"/>
  <c r="U11" i="38" s="1"/>
  <c r="BA13" i="9"/>
  <c r="G11" i="38" s="1"/>
  <c r="BQ12" i="9"/>
  <c r="W10" i="38" s="1"/>
  <c r="BC12" i="9"/>
  <c r="I10" i="38" s="1"/>
  <c r="BS11" i="9"/>
  <c r="Y9" i="38" s="1"/>
  <c r="BE11" i="9"/>
  <c r="K9" i="38" s="1"/>
  <c r="BU10" i="9"/>
  <c r="AA8" i="38" s="1"/>
  <c r="BG10" i="9"/>
  <c r="M8" i="38" s="1"/>
  <c r="BW9" i="9"/>
  <c r="AC7" i="38" s="1"/>
  <c r="BI9" i="9"/>
  <c r="O7" i="38" s="1"/>
  <c r="BY8" i="9"/>
  <c r="AE6" i="38" s="1"/>
  <c r="BK8" i="9"/>
  <c r="Q6" i="38" s="1"/>
  <c r="BD8" i="9"/>
  <c r="J6" i="38" s="1"/>
  <c r="BM7" i="9"/>
  <c r="S5" i="38" s="1"/>
  <c r="BV6" i="9"/>
  <c r="AB4" i="38" s="1"/>
  <c r="BO6" i="9"/>
  <c r="U4" i="38" s="1"/>
  <c r="BX5" i="9"/>
  <c r="AD3" i="38" s="1"/>
  <c r="BQ5" i="9"/>
  <c r="W3" i="38" s="1"/>
  <c r="AY18" i="9"/>
  <c r="E16" i="38" s="1"/>
  <c r="BX16" i="9"/>
  <c r="AD14" i="38" s="1"/>
  <c r="BQ16" i="9"/>
  <c r="W14" i="38" s="1"/>
  <c r="BC16" i="9"/>
  <c r="I14" i="38" s="1"/>
  <c r="BL15" i="9"/>
  <c r="R13" i="38" s="1"/>
  <c r="CB14" i="9"/>
  <c r="AH12" i="38" s="1"/>
  <c r="BG14" i="9"/>
  <c r="M12" i="38" s="1"/>
  <c r="BW13" i="9"/>
  <c r="AC11" i="38" s="1"/>
  <c r="BB13" i="9"/>
  <c r="H11" i="38" s="1"/>
  <c r="BR12" i="9"/>
  <c r="X10" i="38" s="1"/>
  <c r="CA11" i="9"/>
  <c r="AG9" i="38" s="1"/>
  <c r="BM11" i="9"/>
  <c r="S9" i="38" s="1"/>
  <c r="AY11" i="9"/>
  <c r="E9" i="38" s="1"/>
  <c r="BH10" i="9"/>
  <c r="N8" i="38" s="1"/>
  <c r="BX9" i="9"/>
  <c r="AD7" i="38" s="1"/>
  <c r="BC9" i="9"/>
  <c r="I7" i="38" s="1"/>
  <c r="BS8" i="9"/>
  <c r="Y6" i="38" s="1"/>
  <c r="CB7" i="9"/>
  <c r="AH5" i="38" s="1"/>
  <c r="BN7" i="9"/>
  <c r="T5" i="38" s="1"/>
  <c r="BP6" i="9"/>
  <c r="V4" i="38" s="1"/>
  <c r="BB6" i="9"/>
  <c r="H4" i="38" s="1"/>
  <c r="BK5" i="9"/>
  <c r="Q3" i="38" s="1"/>
  <c r="BX13" i="9"/>
  <c r="AD11" i="38" s="1"/>
  <c r="BS12" i="9"/>
  <c r="Y10" i="38" s="1"/>
  <c r="BE12" i="9"/>
  <c r="K10" i="38" s="1"/>
  <c r="BU11" i="9"/>
  <c r="AA9" i="38" s="1"/>
  <c r="BW10" i="9"/>
  <c r="AC8" i="38" s="1"/>
  <c r="BI10" i="9"/>
  <c r="O8" i="38" s="1"/>
  <c r="BK9" i="9"/>
  <c r="Q7" i="38" s="1"/>
  <c r="CA8" i="9"/>
  <c r="AG6" i="38" s="1"/>
  <c r="AY8" i="9"/>
  <c r="E6" i="38" s="1"/>
  <c r="BO7" i="9"/>
  <c r="U5" i="38" s="1"/>
  <c r="BQ6" i="9"/>
  <c r="W4" i="38" s="1"/>
  <c r="BC6" i="9"/>
  <c r="I4" i="38" s="1"/>
  <c r="BE5" i="9"/>
  <c r="K3" i="38" s="1"/>
  <c r="BQ10" i="9"/>
  <c r="W8" i="38" s="1"/>
  <c r="BL9" i="9"/>
  <c r="R7" i="38" s="1"/>
  <c r="BN8" i="9"/>
  <c r="T6" i="38" s="1"/>
  <c r="AZ8" i="9"/>
  <c r="F6" i="38" s="1"/>
  <c r="BB7" i="9"/>
  <c r="H5" i="38" s="1"/>
  <c r="BK6" i="9"/>
  <c r="Q4" i="38" s="1"/>
  <c r="BM5" i="9"/>
  <c r="S3" i="38" s="1"/>
  <c r="BE6" i="9"/>
  <c r="K4" i="38" s="1"/>
  <c r="Y36" i="8"/>
  <c r="AP94" i="9"/>
  <c r="AP92" i="9"/>
  <c r="AP90" i="9"/>
  <c r="AP79" i="9"/>
  <c r="AP77" i="9"/>
  <c r="AP75" i="9"/>
  <c r="AP60" i="9"/>
  <c r="AP45" i="9"/>
  <c r="AP43" i="9"/>
  <c r="AP41" i="9"/>
  <c r="AP30" i="9"/>
  <c r="AP28" i="9"/>
  <c r="AP26" i="9"/>
  <c r="AP11" i="9"/>
  <c r="AP103" i="9"/>
  <c r="AP88" i="9"/>
  <c r="AP73" i="9"/>
  <c r="AP71" i="9"/>
  <c r="AP69" i="9"/>
  <c r="AP58" i="9"/>
  <c r="AP56" i="9"/>
  <c r="AP54" i="9"/>
  <c r="AP39" i="9"/>
  <c r="AP24" i="9"/>
  <c r="AP22" i="9"/>
  <c r="AP20" i="9"/>
  <c r="AP9" i="9"/>
  <c r="AP7" i="9"/>
  <c r="AP101" i="9"/>
  <c r="AP99" i="9"/>
  <c r="AP97" i="9"/>
  <c r="AP86" i="9"/>
  <c r="AP84" i="9"/>
  <c r="AP82" i="9"/>
  <c r="AP67" i="9"/>
  <c r="AP52" i="9"/>
  <c r="AP50" i="9"/>
  <c r="AP48" i="9"/>
  <c r="AP37" i="9"/>
  <c r="AP35" i="9"/>
  <c r="AP33" i="9"/>
  <c r="AP18" i="9"/>
  <c r="AP95" i="9"/>
  <c r="AP80" i="9"/>
  <c r="AP78" i="9"/>
  <c r="AP76" i="9"/>
  <c r="AP65" i="9"/>
  <c r="AP63" i="9"/>
  <c r="AP61" i="9"/>
  <c r="AP46" i="9"/>
  <c r="AP31" i="9"/>
  <c r="AP29" i="9"/>
  <c r="AP27" i="9"/>
  <c r="AP16" i="9"/>
  <c r="AP14" i="9"/>
  <c r="AP12" i="9"/>
  <c r="AP104" i="9"/>
  <c r="AP93" i="9"/>
  <c r="AP91" i="9"/>
  <c r="AP89" i="9"/>
  <c r="AP74" i="9"/>
  <c r="AP59" i="9"/>
  <c r="AP57" i="9"/>
  <c r="AP55" i="9"/>
  <c r="AP44" i="9"/>
  <c r="AP42" i="9"/>
  <c r="AP40" i="9"/>
  <c r="AP25" i="9"/>
  <c r="AP10" i="9"/>
  <c r="AP8" i="9"/>
  <c r="AP102" i="9"/>
  <c r="AP87" i="9"/>
  <c r="AP85" i="9"/>
  <c r="AP83" i="9"/>
  <c r="AP72" i="9"/>
  <c r="AP70" i="9"/>
  <c r="AP68" i="9"/>
  <c r="AP53" i="9"/>
  <c r="AP38" i="9"/>
  <c r="AP36" i="9"/>
  <c r="AP34" i="9"/>
  <c r="AP23" i="9"/>
  <c r="AP21" i="9"/>
  <c r="AP19" i="9"/>
  <c r="AP6" i="9"/>
  <c r="AP100" i="9"/>
  <c r="AP98" i="9"/>
  <c r="AP96" i="9"/>
  <c r="AP81" i="9"/>
  <c r="AP66" i="9"/>
  <c r="AP64" i="9"/>
  <c r="AP62" i="9"/>
  <c r="AP51" i="9"/>
  <c r="AP49" i="9"/>
  <c r="AP47" i="9"/>
  <c r="AP32" i="9"/>
  <c r="AP17" i="9"/>
  <c r="AP15" i="9"/>
  <c r="AP13" i="9"/>
  <c r="AP5" i="9"/>
  <c r="O1174" i="40" l="1"/>
  <c r="AQ51" i="9"/>
  <c r="AW51" i="9"/>
  <c r="AQ47" i="9"/>
  <c r="AW47" i="9"/>
  <c r="AQ81" i="9"/>
  <c r="AW81" i="9"/>
  <c r="AQ66" i="9"/>
  <c r="AW66" i="9"/>
  <c r="AQ21" i="9"/>
  <c r="AW21" i="9"/>
  <c r="AQ64" i="9"/>
  <c r="AW64" i="9"/>
  <c r="AQ19" i="9"/>
  <c r="AW19" i="9"/>
  <c r="AQ68" i="9"/>
  <c r="AW68" i="9"/>
  <c r="AQ57" i="9"/>
  <c r="AW57" i="9"/>
  <c r="AQ12" i="9"/>
  <c r="AW12" i="9"/>
  <c r="AQ13" i="9"/>
  <c r="AW13" i="9"/>
  <c r="AQ62" i="9"/>
  <c r="AW62" i="9"/>
  <c r="AQ6" i="9"/>
  <c r="AW6" i="9"/>
  <c r="AQ53" i="9"/>
  <c r="AW53" i="9"/>
  <c r="AQ102" i="9"/>
  <c r="AW102" i="9"/>
  <c r="AQ55" i="9"/>
  <c r="AW55" i="9"/>
  <c r="AQ104" i="9"/>
  <c r="AW104" i="9"/>
  <c r="AQ46" i="9"/>
  <c r="AW46" i="9"/>
  <c r="AQ95" i="9"/>
  <c r="AW95" i="9"/>
  <c r="AQ52" i="9"/>
  <c r="AW52" i="9"/>
  <c r="AQ101" i="9"/>
  <c r="AW101" i="9"/>
  <c r="AQ54" i="9"/>
  <c r="AW54" i="9"/>
  <c r="AQ103" i="9"/>
  <c r="AW103" i="9"/>
  <c r="AQ45" i="9"/>
  <c r="AW45" i="9"/>
  <c r="AQ94" i="9"/>
  <c r="AW94" i="9"/>
  <c r="AQ38" i="9"/>
  <c r="AW38" i="9"/>
  <c r="AQ87" i="9"/>
  <c r="AW87" i="9"/>
  <c r="AQ44" i="9"/>
  <c r="AW44" i="9"/>
  <c r="AQ93" i="9"/>
  <c r="AW93" i="9"/>
  <c r="AQ31" i="9"/>
  <c r="AW31" i="9"/>
  <c r="AQ80" i="9"/>
  <c r="AW80" i="9"/>
  <c r="AQ50" i="9"/>
  <c r="AW50" i="9"/>
  <c r="AQ99" i="9"/>
  <c r="AW99" i="9"/>
  <c r="AQ39" i="9"/>
  <c r="AW39" i="9"/>
  <c r="AQ88" i="9"/>
  <c r="AW88" i="9"/>
  <c r="AQ43" i="9"/>
  <c r="AW43" i="9"/>
  <c r="AQ92" i="9"/>
  <c r="AW92" i="9"/>
  <c r="AQ98" i="9"/>
  <c r="AW98" i="9"/>
  <c r="AQ36" i="9"/>
  <c r="AW36" i="9"/>
  <c r="AQ85" i="9"/>
  <c r="AW85" i="9"/>
  <c r="AQ42" i="9"/>
  <c r="AW42" i="9"/>
  <c r="AQ91" i="9"/>
  <c r="AW91" i="9"/>
  <c r="AQ29" i="9"/>
  <c r="AW29" i="9"/>
  <c r="AQ78" i="9"/>
  <c r="AW78" i="9"/>
  <c r="AQ48" i="9"/>
  <c r="AW48" i="9"/>
  <c r="AQ97" i="9"/>
  <c r="AW97" i="9"/>
  <c r="AQ24" i="9"/>
  <c r="AW24" i="9"/>
  <c r="AQ73" i="9"/>
  <c r="AW73" i="9"/>
  <c r="AQ41" i="9"/>
  <c r="AW41" i="9"/>
  <c r="AQ90" i="9"/>
  <c r="AW90" i="9"/>
  <c r="AQ5" i="9"/>
  <c r="AI5" i="9" s="1"/>
  <c r="AW5" i="9"/>
  <c r="AQ34" i="9"/>
  <c r="AW34" i="9"/>
  <c r="AQ83" i="9"/>
  <c r="AW83" i="9"/>
  <c r="AQ40" i="9"/>
  <c r="AW40" i="9"/>
  <c r="AQ89" i="9"/>
  <c r="AW89" i="9"/>
  <c r="AQ27" i="9"/>
  <c r="AW27" i="9"/>
  <c r="AQ76" i="9"/>
  <c r="AW76" i="9"/>
  <c r="AQ37" i="9"/>
  <c r="AW37" i="9"/>
  <c r="AQ86" i="9"/>
  <c r="AW86" i="9"/>
  <c r="AQ22" i="9"/>
  <c r="AW22" i="9"/>
  <c r="AQ71" i="9"/>
  <c r="AW71" i="9"/>
  <c r="AQ30" i="9"/>
  <c r="AW30" i="9"/>
  <c r="AQ79" i="9"/>
  <c r="AW79" i="9"/>
  <c r="AQ49" i="9"/>
  <c r="AW49" i="9"/>
  <c r="AQ23" i="9"/>
  <c r="AW23" i="9"/>
  <c r="AQ72" i="9"/>
  <c r="AW72" i="9"/>
  <c r="AQ25" i="9"/>
  <c r="AW25" i="9"/>
  <c r="AQ74" i="9"/>
  <c r="AW74" i="9"/>
  <c r="AQ16" i="9"/>
  <c r="AW16" i="9"/>
  <c r="AQ65" i="9"/>
  <c r="AW65" i="9"/>
  <c r="AQ35" i="9"/>
  <c r="AW35" i="9"/>
  <c r="AQ84" i="9"/>
  <c r="AW84" i="9"/>
  <c r="AQ20" i="9"/>
  <c r="AW20" i="9"/>
  <c r="AQ69" i="9"/>
  <c r="AW69" i="9"/>
  <c r="AQ28" i="9"/>
  <c r="AW28" i="9"/>
  <c r="AQ77" i="9"/>
  <c r="AW77" i="9"/>
  <c r="AQ100" i="9"/>
  <c r="AW100" i="9"/>
  <c r="AQ32" i="9"/>
  <c r="AW32" i="9"/>
  <c r="AQ70" i="9"/>
  <c r="AW70" i="9"/>
  <c r="AQ10" i="9"/>
  <c r="AW10" i="9"/>
  <c r="AQ59" i="9"/>
  <c r="AW59" i="9"/>
  <c r="AQ14" i="9"/>
  <c r="AW14" i="9"/>
  <c r="AQ63" i="9"/>
  <c r="AW63" i="9"/>
  <c r="AQ33" i="9"/>
  <c r="AW33" i="9"/>
  <c r="AQ82" i="9"/>
  <c r="AW82" i="9"/>
  <c r="AQ58" i="9"/>
  <c r="AW58" i="9"/>
  <c r="AQ26" i="9"/>
  <c r="AW26" i="9"/>
  <c r="AQ75" i="9"/>
  <c r="AW75" i="9"/>
  <c r="AQ96" i="9"/>
  <c r="AW96" i="9"/>
  <c r="AQ17" i="9"/>
  <c r="AW17" i="9"/>
  <c r="AQ15" i="9"/>
  <c r="AW15" i="9"/>
  <c r="AQ8" i="9"/>
  <c r="AW8" i="9"/>
  <c r="AQ61" i="9"/>
  <c r="AW61" i="9"/>
  <c r="AQ18" i="9"/>
  <c r="AW18" i="9"/>
  <c r="AQ67" i="9"/>
  <c r="AW67" i="9"/>
  <c r="AQ7" i="9"/>
  <c r="AW7" i="9"/>
  <c r="AQ56" i="9"/>
  <c r="AW56" i="9"/>
  <c r="AQ11" i="9"/>
  <c r="AW11" i="9"/>
  <c r="AQ60" i="9"/>
  <c r="AW60" i="9"/>
  <c r="AQ9" i="9"/>
  <c r="AW9" i="9"/>
  <c r="O1175" i="40" l="1"/>
  <c r="AT6" i="9"/>
  <c r="AI6" i="9"/>
  <c r="AI11" i="9"/>
  <c r="AT11" i="9"/>
  <c r="AI15" i="9"/>
  <c r="AT15" i="9"/>
  <c r="AI100" i="9"/>
  <c r="AT100" i="9"/>
  <c r="AI79" i="9"/>
  <c r="AT79" i="9"/>
  <c r="AI67" i="9"/>
  <c r="AT67" i="9"/>
  <c r="AI60" i="9"/>
  <c r="AT60" i="9"/>
  <c r="AI8" i="9"/>
  <c r="AT8" i="9"/>
  <c r="AI82" i="9"/>
  <c r="AT82" i="9"/>
  <c r="AI32" i="9"/>
  <c r="AT32" i="9"/>
  <c r="AI35" i="9"/>
  <c r="AT35" i="9"/>
  <c r="AI49" i="9"/>
  <c r="AT49" i="9"/>
  <c r="AI76" i="9"/>
  <c r="AT76" i="9"/>
  <c r="AI90" i="9"/>
  <c r="AT90" i="9"/>
  <c r="AI29" i="9"/>
  <c r="AT29" i="9"/>
  <c r="AI43" i="9"/>
  <c r="AT43" i="9"/>
  <c r="AI93" i="9"/>
  <c r="AT93" i="9"/>
  <c r="AI54" i="9"/>
  <c r="AT54" i="9"/>
  <c r="AI102" i="9"/>
  <c r="AT102" i="9"/>
  <c r="AI68" i="9"/>
  <c r="AT68" i="9"/>
  <c r="AI51" i="9"/>
  <c r="AT51" i="9"/>
  <c r="AI7" i="9"/>
  <c r="AT7" i="9"/>
  <c r="AI96" i="9"/>
  <c r="AT96" i="9"/>
  <c r="AI14" i="9"/>
  <c r="AT14" i="9"/>
  <c r="AI28" i="9"/>
  <c r="AT28" i="9"/>
  <c r="AI74" i="9"/>
  <c r="AT74" i="9"/>
  <c r="AI71" i="9"/>
  <c r="AT71" i="9"/>
  <c r="AI40" i="9"/>
  <c r="AT40" i="9"/>
  <c r="AI24" i="9"/>
  <c r="AT24" i="9"/>
  <c r="AI85" i="9"/>
  <c r="AT85" i="9"/>
  <c r="AI99" i="9"/>
  <c r="AT99" i="9"/>
  <c r="AI38" i="9"/>
  <c r="AT38" i="9"/>
  <c r="AI95" i="9"/>
  <c r="AT95" i="9"/>
  <c r="AI62" i="9"/>
  <c r="AT62" i="9"/>
  <c r="AI21" i="9"/>
  <c r="AT21" i="9"/>
  <c r="AI9" i="9"/>
  <c r="AT9" i="9"/>
  <c r="AI70" i="9"/>
  <c r="AT70" i="9"/>
  <c r="AI84" i="9"/>
  <c r="AT84" i="9"/>
  <c r="AI23" i="9"/>
  <c r="AT23" i="9"/>
  <c r="AI37" i="9"/>
  <c r="AT37" i="9"/>
  <c r="AI78" i="9"/>
  <c r="AT78" i="9"/>
  <c r="AI92" i="9"/>
  <c r="AT92" i="9"/>
  <c r="AI31" i="9"/>
  <c r="AT31" i="9"/>
  <c r="AI103" i="9"/>
  <c r="AT103" i="9"/>
  <c r="AI55" i="9"/>
  <c r="AT55" i="9"/>
  <c r="AI57" i="9"/>
  <c r="AT57" i="9"/>
  <c r="AI47" i="9"/>
  <c r="AT47" i="9"/>
  <c r="AI58" i="9"/>
  <c r="AT58" i="9"/>
  <c r="AI17" i="9"/>
  <c r="AT17" i="9"/>
  <c r="AI63" i="9"/>
  <c r="AT63" i="9"/>
  <c r="AI16" i="9"/>
  <c r="AT16" i="9"/>
  <c r="AI30" i="9"/>
  <c r="AT30" i="9"/>
  <c r="AI89" i="9"/>
  <c r="AT89" i="9"/>
  <c r="AI73" i="9"/>
  <c r="AT73" i="9"/>
  <c r="AI42" i="9"/>
  <c r="AT42" i="9"/>
  <c r="AI39" i="9"/>
  <c r="AT39" i="9"/>
  <c r="AI87" i="9"/>
  <c r="AT87" i="9"/>
  <c r="AI52" i="9"/>
  <c r="AT52" i="9"/>
  <c r="AI64" i="9"/>
  <c r="AT64" i="9"/>
  <c r="AI77" i="9"/>
  <c r="AT77" i="9"/>
  <c r="AI18" i="9"/>
  <c r="AT18" i="9"/>
  <c r="AI26" i="9"/>
  <c r="AT26" i="9"/>
  <c r="AI10" i="9"/>
  <c r="AT10" i="9"/>
  <c r="AI20" i="9"/>
  <c r="AT20" i="9"/>
  <c r="AI72" i="9"/>
  <c r="AT72" i="9"/>
  <c r="AI86" i="9"/>
  <c r="AT86" i="9"/>
  <c r="AI34" i="9"/>
  <c r="AT34" i="9"/>
  <c r="AI48" i="9"/>
  <c r="AT48" i="9"/>
  <c r="AI98" i="9"/>
  <c r="AT98" i="9"/>
  <c r="AI80" i="9"/>
  <c r="AT80" i="9"/>
  <c r="AI45" i="9"/>
  <c r="AT45" i="9"/>
  <c r="AI104" i="9"/>
  <c r="AT104" i="9"/>
  <c r="AI12" i="9"/>
  <c r="AT12" i="9"/>
  <c r="AI81" i="9"/>
  <c r="AT81" i="9"/>
  <c r="AI33" i="9"/>
  <c r="AT33" i="9"/>
  <c r="AI27" i="9"/>
  <c r="AT27" i="9"/>
  <c r="AI41" i="9"/>
  <c r="AT41" i="9"/>
  <c r="AI91" i="9"/>
  <c r="AT91" i="9"/>
  <c r="AI88" i="9"/>
  <c r="AT88" i="9"/>
  <c r="AI44" i="9"/>
  <c r="AT44" i="9"/>
  <c r="AI101" i="9"/>
  <c r="AT101" i="9"/>
  <c r="AI53" i="9"/>
  <c r="AT53" i="9"/>
  <c r="AI19" i="9"/>
  <c r="AT19" i="9"/>
  <c r="AI61" i="9"/>
  <c r="AT61" i="9"/>
  <c r="AI56" i="9"/>
  <c r="AT56" i="9"/>
  <c r="AI65" i="9"/>
  <c r="AT65" i="9"/>
  <c r="AI75" i="9"/>
  <c r="AT75" i="9"/>
  <c r="AI59" i="9"/>
  <c r="AT59" i="9"/>
  <c r="AI69" i="9"/>
  <c r="AT69" i="9"/>
  <c r="AI25" i="9"/>
  <c r="AT25" i="9"/>
  <c r="AI22" i="9"/>
  <c r="AT22" i="9"/>
  <c r="AI83" i="9"/>
  <c r="AT83" i="9"/>
  <c r="AI97" i="9"/>
  <c r="AT97" i="9"/>
  <c r="AI36" i="9"/>
  <c r="AT36" i="9"/>
  <c r="AI50" i="9"/>
  <c r="AT50" i="9"/>
  <c r="AI94" i="9"/>
  <c r="AT94" i="9"/>
  <c r="AI46" i="9"/>
  <c r="AT46" i="9"/>
  <c r="AI13" i="9"/>
  <c r="AT13" i="9"/>
  <c r="AI66" i="9"/>
  <c r="AT66" i="9"/>
  <c r="AT5" i="9"/>
  <c r="AW105" i="9"/>
  <c r="O1176" i="40" l="1"/>
  <c r="AT105" i="9"/>
  <c r="O1177" i="40" l="1"/>
  <c r="AT106" i="9"/>
  <c r="N16" i="29"/>
  <c r="O16" i="29" s="1"/>
  <c r="O1178" i="40" l="1"/>
  <c r="O1179" i="40" l="1"/>
  <c r="O1180" i="40" l="1"/>
  <c r="AN18" i="6"/>
  <c r="O1181" i="40" l="1"/>
  <c r="AO18" i="6"/>
  <c r="O41" i="6" s="1"/>
  <c r="R41" i="6" l="1"/>
  <c r="S41" i="6"/>
  <c r="O1182" i="40"/>
  <c r="AP18" i="6"/>
  <c r="J18" i="6" s="1"/>
  <c r="N41" i="6" l="1"/>
  <c r="P41" i="6"/>
  <c r="Q41" i="6"/>
  <c r="O1183" i="40"/>
  <c r="AK34" i="6"/>
  <c r="AK35" i="6" s="1"/>
  <c r="AN19" i="6"/>
  <c r="AO26" i="6" l="1"/>
  <c r="O49" i="6" s="1"/>
  <c r="AO31" i="6"/>
  <c r="O54" i="6" s="1"/>
  <c r="AO27" i="6"/>
  <c r="O50" i="6" s="1"/>
  <c r="AO24" i="6"/>
  <c r="O47" i="6" s="1"/>
  <c r="AO28" i="6"/>
  <c r="O51" i="6" s="1"/>
  <c r="AO29" i="6"/>
  <c r="O52" i="6" s="1"/>
  <c r="AO32" i="6"/>
  <c r="O55" i="6" s="1"/>
  <c r="AO30" i="6"/>
  <c r="O53" i="6" s="1"/>
  <c r="AO25" i="6"/>
  <c r="O48" i="6" s="1"/>
  <c r="AO33" i="6"/>
  <c r="O56" i="6" s="1"/>
  <c r="O1184" i="40"/>
  <c r="AO22" i="6"/>
  <c r="O45" i="6" s="1"/>
  <c r="AO23" i="6"/>
  <c r="O46" i="6" s="1"/>
  <c r="AN34" i="6"/>
  <c r="AO20" i="6"/>
  <c r="O43" i="6" s="1"/>
  <c r="AO21" i="6"/>
  <c r="O44" i="6" s="1"/>
  <c r="AO19" i="6"/>
  <c r="O42" i="6" s="1"/>
  <c r="N8" i="29"/>
  <c r="R43" i="6" l="1"/>
  <c r="S43" i="6"/>
  <c r="R49" i="6"/>
  <c r="S49" i="6"/>
  <c r="R54" i="6"/>
  <c r="S54" i="6"/>
  <c r="S53" i="6"/>
  <c r="R53" i="6"/>
  <c r="R50" i="6"/>
  <c r="S50" i="6"/>
  <c r="R47" i="6"/>
  <c r="S47" i="6"/>
  <c r="R51" i="6"/>
  <c r="S51" i="6"/>
  <c r="S44" i="6"/>
  <c r="R44" i="6"/>
  <c r="R56" i="6"/>
  <c r="S56" i="6"/>
  <c r="R52" i="6"/>
  <c r="S52" i="6"/>
  <c r="R48" i="6"/>
  <c r="S48" i="6"/>
  <c r="R42" i="6"/>
  <c r="S42" i="6"/>
  <c r="S46" i="6"/>
  <c r="R46" i="6"/>
  <c r="S55" i="6"/>
  <c r="R55" i="6"/>
  <c r="AP22" i="6"/>
  <c r="J22" i="6" s="1"/>
  <c r="AP26" i="6"/>
  <c r="J26" i="6" s="1"/>
  <c r="AP30" i="6"/>
  <c r="J30" i="6" s="1"/>
  <c r="AP31" i="6"/>
  <c r="J31" i="6" s="1"/>
  <c r="AP24" i="6"/>
  <c r="J24" i="6" s="1"/>
  <c r="AP25" i="6"/>
  <c r="J25" i="6" s="1"/>
  <c r="AP33" i="6"/>
  <c r="J33" i="6" s="1"/>
  <c r="AP28" i="6"/>
  <c r="J28" i="6" s="1"/>
  <c r="AP27" i="6"/>
  <c r="J27" i="6" s="1"/>
  <c r="AP29" i="6"/>
  <c r="J29" i="6" s="1"/>
  <c r="AP32" i="6"/>
  <c r="J32" i="6" s="1"/>
  <c r="O1185" i="40"/>
  <c r="AP23" i="6"/>
  <c r="J23" i="6" s="1"/>
  <c r="AO34" i="6"/>
  <c r="AP20" i="6"/>
  <c r="J20" i="6" s="1"/>
  <c r="AP21" i="6"/>
  <c r="J21" i="6" s="1"/>
  <c r="AP19" i="6"/>
  <c r="J19" i="6" s="1"/>
  <c r="O8" i="29"/>
  <c r="R45" i="6" l="1"/>
  <c r="S45" i="6"/>
  <c r="P47" i="6"/>
  <c r="Q47" i="6"/>
  <c r="P46" i="6"/>
  <c r="Q46" i="6"/>
  <c r="P50" i="6"/>
  <c r="Q50" i="6"/>
  <c r="P49" i="6"/>
  <c r="Q49" i="6"/>
  <c r="P48" i="6"/>
  <c r="Q48" i="6"/>
  <c r="P44" i="6"/>
  <c r="Q44" i="6"/>
  <c r="P52" i="6"/>
  <c r="Q52" i="6"/>
  <c r="P53" i="6"/>
  <c r="Q53" i="6"/>
  <c r="N42" i="6"/>
  <c r="Q42" i="6"/>
  <c r="P43" i="6"/>
  <c r="Q43" i="6"/>
  <c r="P56" i="6"/>
  <c r="Q56" i="6"/>
  <c r="P54" i="6"/>
  <c r="Q54" i="6"/>
  <c r="P55" i="6"/>
  <c r="Q55" i="6"/>
  <c r="P45" i="6"/>
  <c r="Q45" i="6"/>
  <c r="P51" i="6"/>
  <c r="Q51" i="6"/>
  <c r="O1186" i="40"/>
  <c r="AP34" i="6"/>
  <c r="N11" i="29" s="1"/>
  <c r="P42" i="6"/>
  <c r="N43" i="6" l="1"/>
  <c r="N44" i="6" s="1"/>
  <c r="N45" i="6" s="1"/>
  <c r="N46" i="6" s="1"/>
  <c r="N47" i="6" s="1"/>
  <c r="N48" i="6" s="1"/>
  <c r="N49" i="6" s="1"/>
  <c r="N50" i="6" s="1"/>
  <c r="N51" i="6" s="1"/>
  <c r="N52" i="6" s="1"/>
  <c r="N53" i="6" s="1"/>
  <c r="N54" i="6" s="1"/>
  <c r="N55" i="6" s="1"/>
  <c r="N56" i="6" s="1"/>
  <c r="O1187" i="40"/>
  <c r="AP35" i="6"/>
  <c r="O11" i="29"/>
  <c r="Z41" i="6" l="1"/>
  <c r="N5" i="51" s="1"/>
  <c r="Y42" i="6"/>
  <c r="M6" i="51" s="1"/>
  <c r="Y41" i="6"/>
  <c r="M5" i="51" s="1"/>
  <c r="Z42" i="6"/>
  <c r="N6" i="51" s="1"/>
  <c r="Y52" i="6"/>
  <c r="M16" i="51" s="1"/>
  <c r="Y50" i="6"/>
  <c r="M14" i="51" s="1"/>
  <c r="Y51" i="6"/>
  <c r="M15" i="51" s="1"/>
  <c r="Y47" i="6"/>
  <c r="M11" i="51" s="1"/>
  <c r="Z52" i="6"/>
  <c r="N16" i="51" s="1"/>
  <c r="Y48" i="6"/>
  <c r="M12" i="51" s="1"/>
  <c r="Y53" i="6"/>
  <c r="M17" i="51" s="1"/>
  <c r="Z54" i="6"/>
  <c r="N18" i="51" s="1"/>
  <c r="Y46" i="6"/>
  <c r="M10" i="51" s="1"/>
  <c r="Y44" i="6"/>
  <c r="M8" i="51" s="1"/>
  <c r="Z51" i="6"/>
  <c r="N15" i="51" s="1"/>
  <c r="Y54" i="6"/>
  <c r="M18" i="51" s="1"/>
  <c r="Y45" i="6"/>
  <c r="M9" i="51" s="1"/>
  <c r="Z56" i="6"/>
  <c r="N20" i="51" s="1"/>
  <c r="Z50" i="6"/>
  <c r="N14" i="51" s="1"/>
  <c r="Y56" i="6"/>
  <c r="M20" i="51" s="1"/>
  <c r="Z44" i="6"/>
  <c r="N8" i="51" s="1"/>
  <c r="Z45" i="6"/>
  <c r="N9" i="51" s="1"/>
  <c r="Z49" i="6"/>
  <c r="N13" i="51" s="1"/>
  <c r="Y43" i="6"/>
  <c r="M7" i="51" s="1"/>
  <c r="Z55" i="6"/>
  <c r="N19" i="51" s="1"/>
  <c r="Z53" i="6"/>
  <c r="N17" i="51" s="1"/>
  <c r="Z47" i="6"/>
  <c r="N11" i="51" s="1"/>
  <c r="Y49" i="6"/>
  <c r="M13" i="51" s="1"/>
  <c r="Y55" i="6"/>
  <c r="M19" i="51" s="1"/>
  <c r="Z43" i="6"/>
  <c r="N7" i="51" s="1"/>
  <c r="Z46" i="6"/>
  <c r="N10" i="51" s="1"/>
  <c r="Z48" i="6"/>
  <c r="N12" i="51" s="1"/>
  <c r="W41" i="6"/>
  <c r="K5" i="51" s="1"/>
  <c r="W54" i="6"/>
  <c r="K18" i="51" s="1"/>
  <c r="W45" i="6"/>
  <c r="W52" i="6"/>
  <c r="K16" i="51" s="1"/>
  <c r="W44" i="6"/>
  <c r="K8" i="51" s="1"/>
  <c r="W53" i="6"/>
  <c r="W47" i="6"/>
  <c r="K11" i="51" s="1"/>
  <c r="W50" i="6"/>
  <c r="K14" i="51" s="1"/>
  <c r="W42" i="6"/>
  <c r="K6" i="51" s="1"/>
  <c r="W49" i="6"/>
  <c r="K13" i="51" s="1"/>
  <c r="W56" i="6"/>
  <c r="K20" i="51" s="1"/>
  <c r="W46" i="6"/>
  <c r="K10" i="51" s="1"/>
  <c r="W55" i="6"/>
  <c r="K19" i="51" s="1"/>
  <c r="W43" i="6"/>
  <c r="K7" i="51" s="1"/>
  <c r="W51" i="6"/>
  <c r="O15" i="20" s="1"/>
  <c r="W48" i="6"/>
  <c r="U47" i="6"/>
  <c r="X47" i="6" s="1"/>
  <c r="T52" i="6"/>
  <c r="T43" i="6"/>
  <c r="H7" i="51" s="1"/>
  <c r="O7" i="51" s="1"/>
  <c r="U43" i="6"/>
  <c r="X43" i="6" s="1"/>
  <c r="U56" i="6"/>
  <c r="X56" i="6" s="1"/>
  <c r="T53" i="6"/>
  <c r="T45" i="6"/>
  <c r="U52" i="6"/>
  <c r="T56" i="6"/>
  <c r="U49" i="6"/>
  <c r="X49" i="6" s="1"/>
  <c r="T46" i="6"/>
  <c r="U54" i="6"/>
  <c r="X54" i="6" s="1"/>
  <c r="U45" i="6"/>
  <c r="X45" i="6" s="1"/>
  <c r="T49" i="6"/>
  <c r="U42" i="6"/>
  <c r="X42" i="6" s="1"/>
  <c r="U55" i="6"/>
  <c r="X55" i="6" s="1"/>
  <c r="T51" i="6"/>
  <c r="T42" i="6"/>
  <c r="T55" i="6"/>
  <c r="U48" i="6"/>
  <c r="X48" i="6" s="1"/>
  <c r="U51" i="6"/>
  <c r="X51" i="6" s="1"/>
  <c r="T48" i="6"/>
  <c r="U41" i="6"/>
  <c r="X41" i="6" s="1"/>
  <c r="T44" i="6"/>
  <c r="U53" i="6"/>
  <c r="X53" i="6" s="1"/>
  <c r="U44" i="6"/>
  <c r="X44" i="6" s="1"/>
  <c r="T41" i="6"/>
  <c r="T54" i="6"/>
  <c r="U46" i="6"/>
  <c r="X46" i="6" s="1"/>
  <c r="T50" i="6"/>
  <c r="U50" i="6"/>
  <c r="X50" i="6" s="1"/>
  <c r="T47" i="6"/>
  <c r="O1188" i="40"/>
  <c r="I16" i="51" l="1"/>
  <c r="X52" i="6"/>
  <c r="L11" i="19"/>
  <c r="H11" i="51"/>
  <c r="O11" i="51" s="1"/>
  <c r="I14" i="12"/>
  <c r="H14" i="51"/>
  <c r="O14" i="51" s="1"/>
  <c r="H5" i="14"/>
  <c r="I5" i="51"/>
  <c r="I19" i="51"/>
  <c r="B51" i="29"/>
  <c r="H20" i="51"/>
  <c r="O20" i="51" s="1"/>
  <c r="L16" i="22"/>
  <c r="H16" i="51"/>
  <c r="O16" i="51" s="1"/>
  <c r="M14" i="22"/>
  <c r="I14" i="51"/>
  <c r="L8" i="17"/>
  <c r="H8" i="51"/>
  <c r="O8" i="51" s="1"/>
  <c r="J15" i="26"/>
  <c r="H15" i="51"/>
  <c r="O15" i="51" s="1"/>
  <c r="B20" i="3"/>
  <c r="I13" i="51"/>
  <c r="L10" i="11"/>
  <c r="S10" i="11" s="1"/>
  <c r="H10" i="51"/>
  <c r="O10" i="51" s="1"/>
  <c r="H7" i="14"/>
  <c r="I7" i="51"/>
  <c r="L17" i="12"/>
  <c r="K17" i="51"/>
  <c r="M8" i="22"/>
  <c r="I8" i="51"/>
  <c r="B25" i="3"/>
  <c r="I18" i="51"/>
  <c r="M20" i="19"/>
  <c r="I20" i="51"/>
  <c r="L19" i="22"/>
  <c r="H19" i="51"/>
  <c r="O19" i="51" s="1"/>
  <c r="M12" i="19"/>
  <c r="I12" i="51"/>
  <c r="M9" i="17"/>
  <c r="I9" i="51"/>
  <c r="I17" i="12"/>
  <c r="H17" i="51"/>
  <c r="O17" i="51" s="1"/>
  <c r="L15" i="15"/>
  <c r="K15" i="51"/>
  <c r="M17" i="17"/>
  <c r="I17" i="51"/>
  <c r="M15" i="22"/>
  <c r="I15" i="51"/>
  <c r="H9" i="24"/>
  <c r="O9" i="24" s="1"/>
  <c r="H9" i="51"/>
  <c r="O9" i="51" s="1"/>
  <c r="O12" i="20"/>
  <c r="K12" i="51"/>
  <c r="L6" i="20"/>
  <c r="H6" i="51"/>
  <c r="O6" i="51" s="1"/>
  <c r="A12" i="3"/>
  <c r="H5" i="51"/>
  <c r="O5" i="51" s="1"/>
  <c r="I18" i="15"/>
  <c r="H18" i="51"/>
  <c r="O18" i="51" s="1"/>
  <c r="B44" i="29"/>
  <c r="H13" i="51"/>
  <c r="O13" i="51" s="1"/>
  <c r="K10" i="26"/>
  <c r="I10" i="51"/>
  <c r="AD11" i="25"/>
  <c r="BB11" i="25" s="1"/>
  <c r="H12" i="51"/>
  <c r="O12" i="51" s="1"/>
  <c r="C37" i="29"/>
  <c r="I6" i="51"/>
  <c r="K11" i="18"/>
  <c r="I11" i="51"/>
  <c r="O9" i="11"/>
  <c r="K9" i="51"/>
  <c r="D22" i="3"/>
  <c r="B58" i="3" s="1"/>
  <c r="M15" i="18"/>
  <c r="G13" i="14"/>
  <c r="N13" i="14" s="1"/>
  <c r="O15" i="22"/>
  <c r="L17" i="19"/>
  <c r="M19" i="22"/>
  <c r="J19" i="15"/>
  <c r="M19" i="11"/>
  <c r="J19" i="12"/>
  <c r="H19" i="14"/>
  <c r="C50" i="29"/>
  <c r="M19" i="17"/>
  <c r="H5" i="13"/>
  <c r="H19" i="13"/>
  <c r="J5" i="12"/>
  <c r="K19" i="18"/>
  <c r="K5" i="18"/>
  <c r="J5" i="15"/>
  <c r="AE18" i="25"/>
  <c r="M5" i="17"/>
  <c r="B26" i="3"/>
  <c r="M5" i="22"/>
  <c r="J5" i="16"/>
  <c r="M5" i="19"/>
  <c r="M19" i="19"/>
  <c r="AE4" i="25"/>
  <c r="M19" i="20"/>
  <c r="C36" i="29"/>
  <c r="K19" i="26"/>
  <c r="J5" i="23"/>
  <c r="G4" i="23" s="1"/>
  <c r="K5" i="26"/>
  <c r="I5" i="24"/>
  <c r="J19" i="16"/>
  <c r="I19" i="24"/>
  <c r="M5" i="20"/>
  <c r="G14" i="13"/>
  <c r="N14" i="13" s="1"/>
  <c r="B12" i="3"/>
  <c r="V53" i="6"/>
  <c r="L17" i="17"/>
  <c r="J17" i="26"/>
  <c r="V49" i="6"/>
  <c r="M5" i="11"/>
  <c r="G17" i="14"/>
  <c r="N17" i="14" s="1"/>
  <c r="J13" i="18"/>
  <c r="Q13" i="18" s="1"/>
  <c r="L13" i="19"/>
  <c r="A24" i="3"/>
  <c r="K20" i="18"/>
  <c r="L19" i="19"/>
  <c r="J19" i="18"/>
  <c r="Q19" i="18" s="1"/>
  <c r="AD16" i="25"/>
  <c r="BB16" i="25" s="1"/>
  <c r="I13" i="12"/>
  <c r="I17" i="16"/>
  <c r="P17" i="16" s="1"/>
  <c r="B48" i="29"/>
  <c r="J13" i="26"/>
  <c r="J17" i="18"/>
  <c r="Q17" i="18" s="1"/>
  <c r="L17" i="22"/>
  <c r="I13" i="15"/>
  <c r="J7" i="15"/>
  <c r="H8" i="13"/>
  <c r="L16" i="11"/>
  <c r="S16" i="11" s="1"/>
  <c r="I5" i="12"/>
  <c r="J18" i="16"/>
  <c r="M20" i="20"/>
  <c r="M18" i="11"/>
  <c r="B27" i="3"/>
  <c r="J5" i="18"/>
  <c r="Q5" i="18" s="1"/>
  <c r="L5" i="11"/>
  <c r="A23" i="3"/>
  <c r="J6" i="26"/>
  <c r="L19" i="20"/>
  <c r="M8" i="20"/>
  <c r="H16" i="24"/>
  <c r="O16" i="24" s="1"/>
  <c r="B36" i="29"/>
  <c r="I19" i="15"/>
  <c r="J8" i="12"/>
  <c r="I16" i="16"/>
  <c r="P16" i="16" s="1"/>
  <c r="L19" i="11"/>
  <c r="S19" i="11" s="1"/>
  <c r="L16" i="17"/>
  <c r="C39" i="29"/>
  <c r="G16" i="13"/>
  <c r="N16" i="13" s="1"/>
  <c r="L5" i="17"/>
  <c r="I19" i="16"/>
  <c r="P19" i="16" s="1"/>
  <c r="AE7" i="25"/>
  <c r="AD15" i="25"/>
  <c r="BB15" i="25" s="1"/>
  <c r="L5" i="22"/>
  <c r="G19" i="14"/>
  <c r="N19" i="14" s="1"/>
  <c r="G18" i="14"/>
  <c r="N18" i="14" s="1"/>
  <c r="I7" i="24"/>
  <c r="H17" i="24"/>
  <c r="O17" i="24" s="1"/>
  <c r="I17" i="15"/>
  <c r="M8" i="19"/>
  <c r="M20" i="22"/>
  <c r="H18" i="14"/>
  <c r="B14" i="3"/>
  <c r="L17" i="11"/>
  <c r="S17" i="11" s="1"/>
  <c r="L17" i="20"/>
  <c r="I16" i="15"/>
  <c r="H13" i="24"/>
  <c r="O13" i="24" s="1"/>
  <c r="L13" i="22"/>
  <c r="L5" i="20"/>
  <c r="M7" i="17"/>
  <c r="H20" i="13"/>
  <c r="AD12" i="25"/>
  <c r="BB12" i="25" s="1"/>
  <c r="L13" i="17"/>
  <c r="L14" i="20"/>
  <c r="M18" i="19"/>
  <c r="M7" i="20"/>
  <c r="C49" i="29"/>
  <c r="I18" i="24"/>
  <c r="M7" i="19"/>
  <c r="G17" i="13"/>
  <c r="N17" i="13" s="1"/>
  <c r="I8" i="24"/>
  <c r="J20" i="12"/>
  <c r="I20" i="24"/>
  <c r="L16" i="20"/>
  <c r="I13" i="16"/>
  <c r="P13" i="16" s="1"/>
  <c r="A20" i="3"/>
  <c r="J20" i="15"/>
  <c r="AE17" i="25"/>
  <c r="M20" i="11"/>
  <c r="L13" i="11"/>
  <c r="S13" i="11" s="1"/>
  <c r="L18" i="20"/>
  <c r="K18" i="18"/>
  <c r="M18" i="22"/>
  <c r="K7" i="18"/>
  <c r="J7" i="16"/>
  <c r="C38" i="29"/>
  <c r="M8" i="17"/>
  <c r="B15" i="3"/>
  <c r="J20" i="16"/>
  <c r="AE19" i="25"/>
  <c r="G16" i="14"/>
  <c r="N16" i="14" s="1"/>
  <c r="I16" i="12"/>
  <c r="J18" i="26"/>
  <c r="V56" i="6"/>
  <c r="K18" i="26"/>
  <c r="V52" i="6"/>
  <c r="L20" i="11"/>
  <c r="S20" i="11" s="1"/>
  <c r="J18" i="12"/>
  <c r="J18" i="15"/>
  <c r="AE6" i="25"/>
  <c r="J13" i="16"/>
  <c r="J8" i="16"/>
  <c r="H8" i="14"/>
  <c r="K20" i="26"/>
  <c r="M20" i="17"/>
  <c r="C51" i="29"/>
  <c r="L16" i="19"/>
  <c r="L20" i="19"/>
  <c r="M7" i="11"/>
  <c r="K7" i="26"/>
  <c r="M8" i="11"/>
  <c r="M18" i="20"/>
  <c r="M18" i="17"/>
  <c r="M7" i="22"/>
  <c r="J7" i="12"/>
  <c r="M13" i="20"/>
  <c r="J8" i="15"/>
  <c r="K8" i="26"/>
  <c r="H20" i="14"/>
  <c r="J16" i="26"/>
  <c r="B47" i="29"/>
  <c r="H18" i="13"/>
  <c r="H7" i="13"/>
  <c r="K8" i="18"/>
  <c r="J16" i="18"/>
  <c r="Q16" i="18" s="1"/>
  <c r="H6" i="24"/>
  <c r="O6" i="24" s="1"/>
  <c r="C44" i="29"/>
  <c r="J13" i="15"/>
  <c r="J13" i="12"/>
  <c r="A13" i="3"/>
  <c r="K13" i="18"/>
  <c r="M13" i="22"/>
  <c r="M13" i="11"/>
  <c r="I5" i="15"/>
  <c r="I5" i="16"/>
  <c r="P5" i="16" s="1"/>
  <c r="AD5" i="25"/>
  <c r="BB5" i="25" s="1"/>
  <c r="AE12" i="25"/>
  <c r="H13" i="13"/>
  <c r="M13" i="17"/>
  <c r="M13" i="19"/>
  <c r="K13" i="26"/>
  <c r="H13" i="14"/>
  <c r="I13" i="24"/>
  <c r="L5" i="19"/>
  <c r="J14" i="26"/>
  <c r="J19" i="26"/>
  <c r="AD13" i="25"/>
  <c r="BB13" i="25" s="1"/>
  <c r="H17" i="13"/>
  <c r="I6" i="15"/>
  <c r="I19" i="12"/>
  <c r="G5" i="13"/>
  <c r="G13" i="13"/>
  <c r="N13" i="13" s="1"/>
  <c r="L13" i="20"/>
  <c r="G5" i="14"/>
  <c r="V41" i="6"/>
  <c r="J14" i="18"/>
  <c r="Q14" i="18" s="1"/>
  <c r="J12" i="15"/>
  <c r="A25" i="3"/>
  <c r="AD18" i="25"/>
  <c r="BB18" i="25" s="1"/>
  <c r="L19" i="17"/>
  <c r="A26" i="3"/>
  <c r="H18" i="24"/>
  <c r="O18" i="24" s="1"/>
  <c r="G19" i="13"/>
  <c r="N19" i="13" s="1"/>
  <c r="B50" i="29"/>
  <c r="V55" i="6"/>
  <c r="G6" i="14"/>
  <c r="N6" i="14" s="1"/>
  <c r="L6" i="17"/>
  <c r="B37" i="29"/>
  <c r="L6" i="11"/>
  <c r="S6" i="11" s="1"/>
  <c r="V42" i="6"/>
  <c r="M17" i="19"/>
  <c r="J6" i="18"/>
  <c r="Q6" i="18" s="1"/>
  <c r="L6" i="19"/>
  <c r="L6" i="22"/>
  <c r="K17" i="26"/>
  <c r="I6" i="16"/>
  <c r="P6" i="16" s="1"/>
  <c r="I6" i="12"/>
  <c r="H5" i="24"/>
  <c r="O5" i="24" s="1"/>
  <c r="I18" i="12"/>
  <c r="G6" i="13"/>
  <c r="N6" i="13" s="1"/>
  <c r="L14" i="19"/>
  <c r="A21" i="3"/>
  <c r="B45" i="29"/>
  <c r="I18" i="16"/>
  <c r="P18" i="16" s="1"/>
  <c r="B49" i="29"/>
  <c r="M9" i="11"/>
  <c r="H19" i="24"/>
  <c r="O19" i="24" s="1"/>
  <c r="G18" i="13"/>
  <c r="N18" i="13" s="1"/>
  <c r="V54" i="6"/>
  <c r="G14" i="14"/>
  <c r="N14" i="14" s="1"/>
  <c r="L14" i="17"/>
  <c r="AD4" i="25"/>
  <c r="BB4" i="25" s="1"/>
  <c r="J5" i="26"/>
  <c r="I5" i="23"/>
  <c r="L18" i="17"/>
  <c r="L14" i="11"/>
  <c r="S14" i="11" s="1"/>
  <c r="L14" i="22"/>
  <c r="J17" i="15"/>
  <c r="I9" i="24"/>
  <c r="K12" i="26"/>
  <c r="L18" i="11"/>
  <c r="S18" i="11" s="1"/>
  <c r="I14" i="16"/>
  <c r="P14" i="16" s="1"/>
  <c r="I14" i="15"/>
  <c r="AE8" i="25"/>
  <c r="J18" i="18"/>
  <c r="Q18" i="18" s="1"/>
  <c r="L18" i="19"/>
  <c r="L18" i="22"/>
  <c r="V50" i="6"/>
  <c r="M9" i="19"/>
  <c r="K9" i="18"/>
  <c r="H14" i="24"/>
  <c r="O14" i="24" s="1"/>
  <c r="M12" i="11"/>
  <c r="K17" i="18"/>
  <c r="H12" i="14"/>
  <c r="H9" i="13"/>
  <c r="AD7" i="25"/>
  <c r="BB7" i="25" s="1"/>
  <c r="M17" i="22"/>
  <c r="J12" i="16"/>
  <c r="J9" i="15"/>
  <c r="J12" i="12"/>
  <c r="C43" i="29"/>
  <c r="AD17" i="25"/>
  <c r="BB17" i="25" s="1"/>
  <c r="AE11" i="25"/>
  <c r="J9" i="16"/>
  <c r="L20" i="17"/>
  <c r="J9" i="12"/>
  <c r="B16" i="3"/>
  <c r="C40" i="29"/>
  <c r="L9" i="22"/>
  <c r="M9" i="20"/>
  <c r="H9" i="14"/>
  <c r="K9" i="26"/>
  <c r="M9" i="22"/>
  <c r="I11" i="16"/>
  <c r="P11" i="16" s="1"/>
  <c r="M12" i="22"/>
  <c r="H12" i="13"/>
  <c r="I12" i="24"/>
  <c r="M12" i="20"/>
  <c r="M12" i="17"/>
  <c r="J15" i="15"/>
  <c r="M15" i="11"/>
  <c r="J15" i="12"/>
  <c r="G8" i="13"/>
  <c r="N8" i="13" s="1"/>
  <c r="H15" i="14"/>
  <c r="L8" i="22"/>
  <c r="I8" i="15"/>
  <c r="J8" i="26"/>
  <c r="K12" i="18"/>
  <c r="B19" i="3"/>
  <c r="I17" i="24"/>
  <c r="M17" i="11"/>
  <c r="AD10" i="25"/>
  <c r="BB10" i="25" s="1"/>
  <c r="I11" i="12"/>
  <c r="G11" i="13"/>
  <c r="N11" i="13" s="1"/>
  <c r="J10" i="26"/>
  <c r="B39" i="29"/>
  <c r="B41" i="29"/>
  <c r="J17" i="12"/>
  <c r="AE16" i="25"/>
  <c r="M17" i="20"/>
  <c r="L8" i="20"/>
  <c r="I8" i="12"/>
  <c r="I15" i="24"/>
  <c r="V46" i="6"/>
  <c r="J17" i="16"/>
  <c r="B24" i="3"/>
  <c r="L8" i="11"/>
  <c r="S8" i="11" s="1"/>
  <c r="V44" i="6"/>
  <c r="G10" i="14"/>
  <c r="N10" i="14" s="1"/>
  <c r="I20" i="12"/>
  <c r="G11" i="14"/>
  <c r="N11" i="14" s="1"/>
  <c r="I8" i="16"/>
  <c r="P8" i="16" s="1"/>
  <c r="K15" i="18"/>
  <c r="A18" i="3"/>
  <c r="J20" i="26"/>
  <c r="I20" i="15"/>
  <c r="AE14" i="25"/>
  <c r="C46" i="29"/>
  <c r="J15" i="16"/>
  <c r="L9" i="20"/>
  <c r="I9" i="15"/>
  <c r="L20" i="20"/>
  <c r="K15" i="26"/>
  <c r="L9" i="19"/>
  <c r="V47" i="6"/>
  <c r="I11" i="15"/>
  <c r="C48" i="29"/>
  <c r="H17" i="14"/>
  <c r="L8" i="19"/>
  <c r="B42" i="29"/>
  <c r="J20" i="18"/>
  <c r="Q20" i="18" s="1"/>
  <c r="A15" i="3"/>
  <c r="A17" i="3"/>
  <c r="J10" i="18"/>
  <c r="Q10" i="18" s="1"/>
  <c r="L9" i="11"/>
  <c r="S9" i="11" s="1"/>
  <c r="I20" i="16"/>
  <c r="P20" i="16" s="1"/>
  <c r="G20" i="13"/>
  <c r="N20" i="13" s="1"/>
  <c r="G20" i="14"/>
  <c r="N20" i="14" s="1"/>
  <c r="L11" i="11"/>
  <c r="S11" i="11" s="1"/>
  <c r="L11" i="20"/>
  <c r="J8" i="18"/>
  <c r="Q8" i="18" s="1"/>
  <c r="H8" i="24"/>
  <c r="O8" i="24" s="1"/>
  <c r="H15" i="13"/>
  <c r="B22" i="3"/>
  <c r="L10" i="17"/>
  <c r="AD14" i="25"/>
  <c r="BB14" i="25" s="1"/>
  <c r="L11" i="22"/>
  <c r="A27" i="3"/>
  <c r="H20" i="24"/>
  <c r="O20" i="24" s="1"/>
  <c r="M15" i="17"/>
  <c r="J15" i="18"/>
  <c r="Q15" i="18" s="1"/>
  <c r="L15" i="22"/>
  <c r="M15" i="20"/>
  <c r="I15" i="12"/>
  <c r="B40" i="29"/>
  <c r="M9" i="13"/>
  <c r="A19" i="3"/>
  <c r="L12" i="13"/>
  <c r="R12" i="20"/>
  <c r="L20" i="22"/>
  <c r="L16" i="13"/>
  <c r="N16" i="24"/>
  <c r="M15" i="19"/>
  <c r="AD19" i="25"/>
  <c r="BB19" i="25" s="1"/>
  <c r="L15" i="11"/>
  <c r="S15" i="11" s="1"/>
  <c r="J9" i="18"/>
  <c r="Q9" i="18" s="1"/>
  <c r="M17" i="13"/>
  <c r="H11" i="24"/>
  <c r="O11" i="24" s="1"/>
  <c r="I15" i="16"/>
  <c r="P15" i="16" s="1"/>
  <c r="J11" i="18"/>
  <c r="Q11" i="18" s="1"/>
  <c r="I10" i="16"/>
  <c r="P10" i="16" s="1"/>
  <c r="L10" i="22"/>
  <c r="I10" i="15"/>
  <c r="V51" i="6"/>
  <c r="L15" i="17"/>
  <c r="A16" i="3"/>
  <c r="G10" i="13"/>
  <c r="N10" i="13" s="1"/>
  <c r="L10" i="19"/>
  <c r="H10" i="24"/>
  <c r="O10" i="24" s="1"/>
  <c r="J14" i="12"/>
  <c r="A22" i="3"/>
  <c r="L9" i="17"/>
  <c r="V45" i="6"/>
  <c r="J9" i="26"/>
  <c r="I9" i="16"/>
  <c r="P9" i="16" s="1"/>
  <c r="L15" i="20"/>
  <c r="G15" i="14"/>
  <c r="N15" i="14" s="1"/>
  <c r="I10" i="12"/>
  <c r="I15" i="15"/>
  <c r="L15" i="19"/>
  <c r="I9" i="12"/>
  <c r="G9" i="14"/>
  <c r="N9" i="14" s="1"/>
  <c r="L11" i="17"/>
  <c r="J11" i="26"/>
  <c r="G8" i="14"/>
  <c r="N8" i="14" s="1"/>
  <c r="AD9" i="25"/>
  <c r="BB9" i="25" s="1"/>
  <c r="L10" i="20"/>
  <c r="B46" i="29"/>
  <c r="G9" i="13"/>
  <c r="N9" i="13" s="1"/>
  <c r="H12" i="24"/>
  <c r="O12" i="24" s="1"/>
  <c r="AE13" i="25"/>
  <c r="M16" i="19"/>
  <c r="M6" i="17"/>
  <c r="I11" i="24"/>
  <c r="M10" i="19"/>
  <c r="M10" i="11"/>
  <c r="M16" i="11"/>
  <c r="J6" i="16"/>
  <c r="L12" i="22"/>
  <c r="M6" i="20"/>
  <c r="M10" i="22"/>
  <c r="B17" i="3"/>
  <c r="L12" i="19"/>
  <c r="J12" i="26"/>
  <c r="C47" i="29"/>
  <c r="H16" i="13"/>
  <c r="J16" i="12"/>
  <c r="H6" i="13"/>
  <c r="K6" i="26"/>
  <c r="K11" i="26"/>
  <c r="M14" i="17"/>
  <c r="K6" i="18"/>
  <c r="M11" i="19"/>
  <c r="K14" i="18"/>
  <c r="J10" i="16"/>
  <c r="I12" i="16"/>
  <c r="P12" i="16" s="1"/>
  <c r="L12" i="17"/>
  <c r="AG15" i="25"/>
  <c r="K16" i="26"/>
  <c r="J6" i="12"/>
  <c r="AE5" i="25"/>
  <c r="H11" i="14"/>
  <c r="C41" i="29"/>
  <c r="M10" i="17"/>
  <c r="M10" i="20"/>
  <c r="H10" i="14"/>
  <c r="G12" i="14"/>
  <c r="N12" i="14" s="1"/>
  <c r="I12" i="12"/>
  <c r="J16" i="15"/>
  <c r="J16" i="16"/>
  <c r="M16" i="17"/>
  <c r="K16" i="18"/>
  <c r="N6" i="16"/>
  <c r="M6" i="19"/>
  <c r="J6" i="15"/>
  <c r="C42" i="29"/>
  <c r="M11" i="17"/>
  <c r="H14" i="14"/>
  <c r="AE10" i="25"/>
  <c r="K10" i="18"/>
  <c r="I10" i="24"/>
  <c r="J12" i="18"/>
  <c r="Q12" i="18" s="1"/>
  <c r="V48" i="6"/>
  <c r="B43" i="29"/>
  <c r="M16" i="20"/>
  <c r="AE15" i="25"/>
  <c r="M16" i="22"/>
  <c r="H16" i="14"/>
  <c r="M6" i="22"/>
  <c r="K14" i="26"/>
  <c r="H11" i="13"/>
  <c r="H15" i="24"/>
  <c r="O15" i="24" s="1"/>
  <c r="J11" i="16"/>
  <c r="Q16" i="19"/>
  <c r="N16" i="16"/>
  <c r="H10" i="13"/>
  <c r="J10" i="12"/>
  <c r="G12" i="13"/>
  <c r="N12" i="13" s="1"/>
  <c r="I12" i="15"/>
  <c r="H6" i="14"/>
  <c r="M6" i="11"/>
  <c r="I6" i="24"/>
  <c r="M11" i="20"/>
  <c r="M14" i="20"/>
  <c r="L11" i="51"/>
  <c r="G15" i="13"/>
  <c r="N15" i="13" s="1"/>
  <c r="L14" i="51"/>
  <c r="AD8" i="25"/>
  <c r="BB8" i="25" s="1"/>
  <c r="AE9" i="25"/>
  <c r="J10" i="15"/>
  <c r="L12" i="11"/>
  <c r="S12" i="11" s="1"/>
  <c r="L12" i="20"/>
  <c r="B23" i="3"/>
  <c r="I16" i="24"/>
  <c r="B13" i="3"/>
  <c r="R6" i="20"/>
  <c r="M11" i="11"/>
  <c r="B18" i="3"/>
  <c r="I14" i="24"/>
  <c r="M14" i="11"/>
  <c r="J11" i="12"/>
  <c r="M11" i="22"/>
  <c r="J11" i="15"/>
  <c r="I7" i="12"/>
  <c r="J7" i="18"/>
  <c r="Q7" i="18" s="1"/>
  <c r="V43" i="6"/>
  <c r="J7" i="51" s="1"/>
  <c r="J7" i="26"/>
  <c r="I7" i="16"/>
  <c r="P7" i="16" s="1"/>
  <c r="B38" i="29"/>
  <c r="L7" i="22"/>
  <c r="A14" i="3"/>
  <c r="H7" i="24"/>
  <c r="O7" i="24" s="1"/>
  <c r="G7" i="13"/>
  <c r="N7" i="13" s="1"/>
  <c r="G7" i="14"/>
  <c r="N7" i="14" s="1"/>
  <c r="L7" i="11"/>
  <c r="S7" i="11" s="1"/>
  <c r="I7" i="15"/>
  <c r="AD6" i="25"/>
  <c r="BB6" i="25" s="1"/>
  <c r="L7" i="19"/>
  <c r="L7" i="17"/>
  <c r="L7" i="20"/>
  <c r="C45" i="29"/>
  <c r="M14" i="19"/>
  <c r="J14" i="16"/>
  <c r="H14" i="13"/>
  <c r="J14" i="15"/>
  <c r="B21" i="3"/>
  <c r="O12" i="18"/>
  <c r="L12" i="14"/>
  <c r="Q12" i="17"/>
  <c r="Q12" i="19"/>
  <c r="AI11" i="25"/>
  <c r="Q12" i="20"/>
  <c r="N12" i="12"/>
  <c r="M12" i="24"/>
  <c r="Q12" i="22"/>
  <c r="Q12" i="11"/>
  <c r="N12" i="15"/>
  <c r="N12" i="16"/>
  <c r="Q17" i="11"/>
  <c r="AI16" i="25"/>
  <c r="L17" i="14"/>
  <c r="M6" i="18"/>
  <c r="O6" i="19"/>
  <c r="O11" i="22"/>
  <c r="L11" i="12"/>
  <c r="Q15" i="17"/>
  <c r="Q14" i="19"/>
  <c r="N14" i="15"/>
  <c r="AJ14" i="25"/>
  <c r="L6" i="15"/>
  <c r="O6" i="17"/>
  <c r="M11" i="18"/>
  <c r="K11" i="24"/>
  <c r="Q15" i="11"/>
  <c r="N14" i="12"/>
  <c r="Q14" i="17"/>
  <c r="R15" i="11"/>
  <c r="O6" i="20"/>
  <c r="K6" i="24"/>
  <c r="O11" i="20"/>
  <c r="L11" i="15"/>
  <c r="Q14" i="11"/>
  <c r="R15" i="20"/>
  <c r="L6" i="12"/>
  <c r="L6" i="16"/>
  <c r="J11" i="14"/>
  <c r="O11" i="19"/>
  <c r="Q15" i="19"/>
  <c r="N14" i="16"/>
  <c r="M14" i="24"/>
  <c r="O15" i="16"/>
  <c r="J6" i="13"/>
  <c r="D18" i="3"/>
  <c r="B54" i="3" s="1"/>
  <c r="O11" i="11"/>
  <c r="O15" i="18"/>
  <c r="Q14" i="20"/>
  <c r="Q14" i="22"/>
  <c r="D13" i="3"/>
  <c r="J6" i="14"/>
  <c r="O11" i="17"/>
  <c r="M15" i="24"/>
  <c r="L14" i="13"/>
  <c r="M15" i="13"/>
  <c r="O1189" i="40"/>
  <c r="P12" i="18"/>
  <c r="AJ11" i="25"/>
  <c r="R12" i="17"/>
  <c r="R12" i="22"/>
  <c r="M12" i="13"/>
  <c r="R12" i="11"/>
  <c r="O12" i="15"/>
  <c r="O12" i="12"/>
  <c r="N12" i="24"/>
  <c r="R12" i="19"/>
  <c r="M12" i="14"/>
  <c r="O12" i="16"/>
  <c r="Q17" i="19"/>
  <c r="O17" i="18"/>
  <c r="O15" i="19"/>
  <c r="O15" i="11"/>
  <c r="AJ15" i="25"/>
  <c r="O9" i="16"/>
  <c r="R9" i="20"/>
  <c r="O9" i="15"/>
  <c r="O9" i="12"/>
  <c r="Q17" i="17"/>
  <c r="M17" i="24"/>
  <c r="J15" i="13"/>
  <c r="L15" i="16"/>
  <c r="R9" i="22"/>
  <c r="R9" i="11"/>
  <c r="K15" i="24"/>
  <c r="L15" i="12"/>
  <c r="R9" i="17"/>
  <c r="R9" i="19"/>
  <c r="Q17" i="22"/>
  <c r="O15" i="17"/>
  <c r="AG14" i="25"/>
  <c r="N9" i="24"/>
  <c r="M9" i="14"/>
  <c r="N17" i="16"/>
  <c r="N17" i="12"/>
  <c r="Q17" i="20"/>
  <c r="J15" i="14"/>
  <c r="L6" i="13"/>
  <c r="O9" i="17"/>
  <c r="N9" i="15"/>
  <c r="P16" i="18"/>
  <c r="O9" i="19"/>
  <c r="R16" i="17"/>
  <c r="M16" i="13"/>
  <c r="D795" i="50"/>
  <c r="D765" i="50"/>
  <c r="M16" i="18"/>
  <c r="O16" i="20"/>
  <c r="J9" i="13"/>
  <c r="M9" i="18"/>
  <c r="J9" i="14"/>
  <c r="O9" i="20"/>
  <c r="L9" i="16"/>
  <c r="AG8" i="25"/>
  <c r="O9" i="22"/>
  <c r="L9" i="15"/>
  <c r="N6" i="15"/>
  <c r="K9" i="24"/>
  <c r="O6" i="18"/>
  <c r="D16" i="3"/>
  <c r="L9" i="12"/>
  <c r="Q9" i="20"/>
  <c r="R16" i="19"/>
  <c r="M16" i="14"/>
  <c r="O16" i="15"/>
  <c r="O16" i="12"/>
  <c r="Q9" i="17"/>
  <c r="Q15" i="20"/>
  <c r="N15" i="12"/>
  <c r="O15" i="15"/>
  <c r="M15" i="14"/>
  <c r="R16" i="22"/>
  <c r="R16" i="20"/>
  <c r="Q9" i="19"/>
  <c r="L15" i="13"/>
  <c r="AI14" i="25"/>
  <c r="R15" i="17"/>
  <c r="N15" i="24"/>
  <c r="O12" i="17"/>
  <c r="AG11" i="25"/>
  <c r="R6" i="19"/>
  <c r="O16" i="16"/>
  <c r="L15" i="14"/>
  <c r="O15" i="12"/>
  <c r="R15" i="22"/>
  <c r="O12" i="22"/>
  <c r="R16" i="11"/>
  <c r="N15" i="15"/>
  <c r="P15" i="18"/>
  <c r="L12" i="12"/>
  <c r="O16" i="11"/>
  <c r="D23" i="3"/>
  <c r="K16" i="24"/>
  <c r="J16" i="13"/>
  <c r="J16" i="14"/>
  <c r="O16" i="17"/>
  <c r="L16" i="16"/>
  <c r="L16" i="12"/>
  <c r="O16" i="19"/>
  <c r="O16" i="22"/>
  <c r="L16" i="15"/>
  <c r="Q9" i="22"/>
  <c r="M9" i="24"/>
  <c r="J12" i="14"/>
  <c r="J12" i="13"/>
  <c r="K17" i="24"/>
  <c r="O17" i="15"/>
  <c r="N9" i="16"/>
  <c r="L9" i="13"/>
  <c r="M12" i="18"/>
  <c r="K12" i="24"/>
  <c r="O17" i="19"/>
  <c r="O17" i="16"/>
  <c r="N9" i="12"/>
  <c r="O9" i="18"/>
  <c r="O12" i="11"/>
  <c r="AI8" i="25"/>
  <c r="L9" i="14"/>
  <c r="D19" i="3"/>
  <c r="L12" i="16"/>
  <c r="O12" i="19"/>
  <c r="Q9" i="11"/>
  <c r="L12" i="15"/>
  <c r="P17" i="18"/>
  <c r="R17" i="17"/>
  <c r="O17" i="20"/>
  <c r="D24" i="3"/>
  <c r="L17" i="15"/>
  <c r="R17" i="19"/>
  <c r="AJ16" i="25"/>
  <c r="O17" i="22"/>
  <c r="M17" i="18"/>
  <c r="R17" i="11"/>
  <c r="R17" i="20"/>
  <c r="AG16" i="25"/>
  <c r="J17" i="14"/>
  <c r="L17" i="16"/>
  <c r="M17" i="14"/>
  <c r="R17" i="22"/>
  <c r="O17" i="11"/>
  <c r="J17" i="13"/>
  <c r="N17" i="24"/>
  <c r="O17" i="17"/>
  <c r="O17" i="12"/>
  <c r="Q18" i="11"/>
  <c r="Q18" i="22"/>
  <c r="Q18" i="20"/>
  <c r="O18" i="18"/>
  <c r="L18" i="14"/>
  <c r="Q18" i="17"/>
  <c r="N18" i="16"/>
  <c r="AI17" i="25"/>
  <c r="Q18" i="19"/>
  <c r="L18" i="13"/>
  <c r="N18" i="12"/>
  <c r="M18" i="24"/>
  <c r="N18" i="15"/>
  <c r="AJ17" i="25"/>
  <c r="P18" i="18"/>
  <c r="R18" i="20"/>
  <c r="N18" i="24"/>
  <c r="M18" i="13"/>
  <c r="O18" i="12"/>
  <c r="M18" i="14"/>
  <c r="O18" i="16"/>
  <c r="R18" i="11"/>
  <c r="R18" i="17"/>
  <c r="R18" i="22"/>
  <c r="R18" i="19"/>
  <c r="O18" i="15"/>
  <c r="R5" i="17"/>
  <c r="R5" i="11"/>
  <c r="R5" i="19"/>
  <c r="P5" i="18"/>
  <c r="O5" i="12"/>
  <c r="M5" i="13"/>
  <c r="N5" i="23"/>
  <c r="R5" i="20"/>
  <c r="M5" i="14"/>
  <c r="R5" i="22"/>
  <c r="AJ4" i="25"/>
  <c r="O5" i="15"/>
  <c r="N5" i="24"/>
  <c r="O5" i="16"/>
  <c r="J7" i="14"/>
  <c r="J7" i="13"/>
  <c r="O7" i="20"/>
  <c r="L7" i="15"/>
  <c r="O7" i="19"/>
  <c r="O7" i="11"/>
  <c r="L7" i="16"/>
  <c r="K7" i="24"/>
  <c r="O7" i="22"/>
  <c r="M7" i="18"/>
  <c r="O7" i="17"/>
  <c r="AG6" i="25"/>
  <c r="L7" i="12"/>
  <c r="D14" i="3"/>
  <c r="M13" i="13"/>
  <c r="O13" i="12"/>
  <c r="AJ12" i="25"/>
  <c r="N13" i="24"/>
  <c r="O13" i="15"/>
  <c r="R13" i="20"/>
  <c r="R13" i="19"/>
  <c r="P13" i="18"/>
  <c r="R13" i="11"/>
  <c r="R13" i="17"/>
  <c r="O13" i="16"/>
  <c r="M13" i="14"/>
  <c r="R13" i="22"/>
  <c r="N20" i="12"/>
  <c r="Q20" i="17"/>
  <c r="Q20" i="22"/>
  <c r="Q20" i="11"/>
  <c r="AI19" i="25"/>
  <c r="N20" i="16"/>
  <c r="Q20" i="20"/>
  <c r="L20" i="14"/>
  <c r="M20" i="24"/>
  <c r="O20" i="18"/>
  <c r="N20" i="15"/>
  <c r="Q20" i="19"/>
  <c r="L20" i="13"/>
  <c r="O5" i="11"/>
  <c r="J5" i="14"/>
  <c r="O5" i="22"/>
  <c r="O5" i="17"/>
  <c r="L5" i="16"/>
  <c r="O5" i="20"/>
  <c r="L5" i="12"/>
  <c r="K5" i="24"/>
  <c r="O5" i="19"/>
  <c r="AG4" i="25"/>
  <c r="L5" i="15"/>
  <c r="M5" i="18"/>
  <c r="J5" i="13"/>
  <c r="K5" i="23"/>
  <c r="D12" i="3"/>
  <c r="B48" i="3" s="1"/>
  <c r="R19" i="19"/>
  <c r="AJ18" i="25"/>
  <c r="P19" i="18"/>
  <c r="O19" i="16"/>
  <c r="R19" i="11"/>
  <c r="M19" i="13"/>
  <c r="O19" i="12"/>
  <c r="O19" i="15"/>
  <c r="R19" i="17"/>
  <c r="R19" i="22"/>
  <c r="R19" i="20"/>
  <c r="N19" i="24"/>
  <c r="M19" i="14"/>
  <c r="L13" i="14"/>
  <c r="Q13" i="17"/>
  <c r="Q13" i="20"/>
  <c r="AI12" i="25"/>
  <c r="Q13" i="22"/>
  <c r="N13" i="16"/>
  <c r="Q13" i="11"/>
  <c r="L13" i="13"/>
  <c r="Q13" i="19"/>
  <c r="N13" i="15"/>
  <c r="M13" i="24"/>
  <c r="N13" i="12"/>
  <c r="O13" i="18"/>
  <c r="AG19" i="25"/>
  <c r="O20" i="17"/>
  <c r="L20" i="15"/>
  <c r="O20" i="20"/>
  <c r="L20" i="16"/>
  <c r="O20" i="19"/>
  <c r="L20" i="12"/>
  <c r="O20" i="22"/>
  <c r="J20" i="13"/>
  <c r="K20" i="24"/>
  <c r="O20" i="11"/>
  <c r="J20" i="14"/>
  <c r="M20" i="18"/>
  <c r="D27" i="3"/>
  <c r="N19" i="15"/>
  <c r="N19" i="16"/>
  <c r="AI18" i="25"/>
  <c r="Q19" i="11"/>
  <c r="Q19" i="22"/>
  <c r="Q19" i="19"/>
  <c r="N19" i="12"/>
  <c r="M19" i="24"/>
  <c r="Q19" i="20"/>
  <c r="Q19" i="17"/>
  <c r="L19" i="13"/>
  <c r="L19" i="14"/>
  <c r="O19" i="18"/>
  <c r="R10" i="17"/>
  <c r="R10" i="22"/>
  <c r="R10" i="11"/>
  <c r="O10" i="15"/>
  <c r="R10" i="20"/>
  <c r="M10" i="14"/>
  <c r="M10" i="13"/>
  <c r="P10" i="18"/>
  <c r="N10" i="24"/>
  <c r="O10" i="16"/>
  <c r="O10" i="12"/>
  <c r="R10" i="19"/>
  <c r="AJ9" i="25"/>
  <c r="O13" i="19"/>
  <c r="L13" i="16"/>
  <c r="O13" i="17"/>
  <c r="AG12" i="25"/>
  <c r="J13" i="14"/>
  <c r="J13" i="13"/>
  <c r="L13" i="15"/>
  <c r="K13" i="24"/>
  <c r="O13" i="22"/>
  <c r="M13" i="18"/>
  <c r="O13" i="11"/>
  <c r="O13" i="20"/>
  <c r="L13" i="12"/>
  <c r="D20" i="3"/>
  <c r="Q8" i="20"/>
  <c r="Q8" i="19"/>
  <c r="M8" i="24"/>
  <c r="N8" i="12"/>
  <c r="Q8" i="11"/>
  <c r="AI7" i="25"/>
  <c r="L8" i="14"/>
  <c r="O8" i="18"/>
  <c r="L8" i="13"/>
  <c r="Q8" i="17"/>
  <c r="N8" i="15"/>
  <c r="N8" i="16"/>
  <c r="Q8" i="22"/>
  <c r="K10" i="24"/>
  <c r="O10" i="22"/>
  <c r="L10" i="12"/>
  <c r="AG9" i="25"/>
  <c r="J10" i="14"/>
  <c r="L10" i="15"/>
  <c r="M10" i="18"/>
  <c r="J10" i="13"/>
  <c r="O10" i="20"/>
  <c r="O10" i="19"/>
  <c r="L10" i="16"/>
  <c r="O10" i="11"/>
  <c r="O10" i="17"/>
  <c r="D17" i="3"/>
  <c r="O8" i="15"/>
  <c r="AJ7" i="25"/>
  <c r="N8" i="24"/>
  <c r="P8" i="18"/>
  <c r="M8" i="13"/>
  <c r="R8" i="20"/>
  <c r="R8" i="19"/>
  <c r="R8" i="17"/>
  <c r="M8" i="14"/>
  <c r="R8" i="22"/>
  <c r="O8" i="12"/>
  <c r="O8" i="16"/>
  <c r="R8" i="11"/>
  <c r="K18" i="24"/>
  <c r="O18" i="20"/>
  <c r="O18" i="11"/>
  <c r="L18" i="12"/>
  <c r="O18" i="22"/>
  <c r="O18" i="19"/>
  <c r="L18" i="15"/>
  <c r="M18" i="18"/>
  <c r="L18" i="16"/>
  <c r="O18" i="17"/>
  <c r="J18" i="14"/>
  <c r="AG17" i="25"/>
  <c r="J18" i="13"/>
  <c r="D25" i="3"/>
  <c r="N7" i="24"/>
  <c r="O7" i="15"/>
  <c r="R7" i="17"/>
  <c r="R7" i="22"/>
  <c r="R7" i="11"/>
  <c r="R7" i="20"/>
  <c r="O7" i="16"/>
  <c r="R7" i="19"/>
  <c r="M7" i="14"/>
  <c r="P7" i="18"/>
  <c r="AJ6" i="25"/>
  <c r="O7" i="12"/>
  <c r="M7" i="13"/>
  <c r="O5" i="18"/>
  <c r="Q5" i="20"/>
  <c r="Q5" i="19"/>
  <c r="Q5" i="17"/>
  <c r="AI4" i="25"/>
  <c r="L5" i="14"/>
  <c r="N5" i="16"/>
  <c r="Q5" i="11"/>
  <c r="Q5" i="22"/>
  <c r="L5" i="13"/>
  <c r="M5" i="24"/>
  <c r="M5" i="23"/>
  <c r="N5" i="15"/>
  <c r="N5" i="12"/>
  <c r="J19" i="14"/>
  <c r="L19" i="12"/>
  <c r="O19" i="20"/>
  <c r="L19" i="15"/>
  <c r="J19" i="13"/>
  <c r="O19" i="11"/>
  <c r="AG18" i="25"/>
  <c r="M19" i="18"/>
  <c r="L19" i="16"/>
  <c r="K19" i="24"/>
  <c r="O19" i="19"/>
  <c r="O19" i="17"/>
  <c r="O19" i="22"/>
  <c r="D26" i="3"/>
  <c r="N10" i="12"/>
  <c r="O10" i="18"/>
  <c r="Q10" i="22"/>
  <c r="N10" i="16"/>
  <c r="Q10" i="17"/>
  <c r="AI9" i="25"/>
  <c r="L10" i="13"/>
  <c r="N10" i="15"/>
  <c r="Q10" i="19"/>
  <c r="Q10" i="11"/>
  <c r="Q10" i="20"/>
  <c r="M10" i="24"/>
  <c r="L10" i="14"/>
  <c r="O8" i="11"/>
  <c r="K8" i="24"/>
  <c r="L8" i="12"/>
  <c r="O8" i="22"/>
  <c r="AG7" i="25"/>
  <c r="L8" i="16"/>
  <c r="J8" i="13"/>
  <c r="O8" i="20"/>
  <c r="M8" i="18"/>
  <c r="O8" i="17"/>
  <c r="O8" i="19"/>
  <c r="L8" i="15"/>
  <c r="J8" i="14"/>
  <c r="D15" i="3"/>
  <c r="N7" i="16"/>
  <c r="O7" i="18"/>
  <c r="L7" i="13"/>
  <c r="Q7" i="17"/>
  <c r="Q7" i="22"/>
  <c r="M7" i="24"/>
  <c r="Q7" i="19"/>
  <c r="Q7" i="11"/>
  <c r="N7" i="15"/>
  <c r="Q7" i="20"/>
  <c r="L7" i="14"/>
  <c r="N7" i="12"/>
  <c r="AI6" i="25"/>
  <c r="M20" i="14"/>
  <c r="R20" i="20"/>
  <c r="R20" i="11"/>
  <c r="N20" i="24"/>
  <c r="O20" i="15"/>
  <c r="R20" i="17"/>
  <c r="R20" i="22"/>
  <c r="O20" i="12"/>
  <c r="M20" i="13"/>
  <c r="P20" i="18"/>
  <c r="O20" i="16"/>
  <c r="R20" i="19"/>
  <c r="AJ19" i="25"/>
  <c r="B49" i="3" l="1"/>
  <c r="B38" i="3"/>
  <c r="B56" i="3"/>
  <c r="B45" i="3"/>
  <c r="B63" i="3"/>
  <c r="B44" i="3"/>
  <c r="B62" i="3"/>
  <c r="B43" i="3"/>
  <c r="B61" i="3"/>
  <c r="B32" i="3"/>
  <c r="B50" i="3"/>
  <c r="B37" i="3"/>
  <c r="B55" i="3"/>
  <c r="B41" i="3"/>
  <c r="B59" i="3"/>
  <c r="B34" i="3"/>
  <c r="B52" i="3"/>
  <c r="B42" i="3"/>
  <c r="B60" i="3"/>
  <c r="B35" i="3"/>
  <c r="B53" i="3"/>
  <c r="B33" i="3"/>
  <c r="B51" i="3"/>
  <c r="N5" i="14"/>
  <c r="N21" i="14" s="1"/>
  <c r="D12" i="29" s="1"/>
  <c r="T20" i="14"/>
  <c r="E234" i="50" s="1"/>
  <c r="V19" i="14"/>
  <c r="X18" i="14"/>
  <c r="V16" i="14"/>
  <c r="W15" i="14"/>
  <c r="X14" i="14"/>
  <c r="T11" i="14"/>
  <c r="E225" i="50" s="1"/>
  <c r="V10" i="14"/>
  <c r="X9" i="14"/>
  <c r="T8" i="14"/>
  <c r="U7" i="14"/>
  <c r="S20" i="14"/>
  <c r="D234" i="50" s="1"/>
  <c r="U19" i="14"/>
  <c r="W18" i="14"/>
  <c r="U16" i="14"/>
  <c r="V15" i="14"/>
  <c r="W14" i="14"/>
  <c r="X13" i="14"/>
  <c r="S11" i="14"/>
  <c r="U10" i="14"/>
  <c r="W9" i="14"/>
  <c r="S8" i="14"/>
  <c r="D222" i="50" s="1"/>
  <c r="T7" i="14"/>
  <c r="U6" i="14"/>
  <c r="T19" i="14"/>
  <c r="V18" i="14"/>
  <c r="X17" i="14"/>
  <c r="T16" i="14"/>
  <c r="E230" i="50" s="1"/>
  <c r="U15" i="14"/>
  <c r="V14" i="14"/>
  <c r="W13" i="14"/>
  <c r="X12" i="14"/>
  <c r="T10" i="14"/>
  <c r="V9" i="14"/>
  <c r="S7" i="14"/>
  <c r="U12" i="14"/>
  <c r="S9" i="14"/>
  <c r="D223" i="50" s="1"/>
  <c r="S19" i="14"/>
  <c r="D233" i="50" s="1"/>
  <c r="U18" i="14"/>
  <c r="W17" i="14"/>
  <c r="S16" i="14"/>
  <c r="D230" i="50" s="1"/>
  <c r="T15" i="14"/>
  <c r="U14" i="14"/>
  <c r="V13" i="14"/>
  <c r="W12" i="14"/>
  <c r="S10" i="14"/>
  <c r="D224" i="50" s="1"/>
  <c r="U9" i="14"/>
  <c r="S6" i="14"/>
  <c r="Y6" i="14" s="1"/>
  <c r="W20" i="14"/>
  <c r="U17" i="14"/>
  <c r="S14" i="14"/>
  <c r="D228" i="50" s="1"/>
  <c r="T13" i="14"/>
  <c r="E227" i="50" s="1"/>
  <c r="X7" i="14"/>
  <c r="X20" i="14"/>
  <c r="T18" i="14"/>
  <c r="E232" i="50" s="1"/>
  <c r="V17" i="14"/>
  <c r="S15" i="14"/>
  <c r="D229" i="50" s="1"/>
  <c r="T14" i="14"/>
  <c r="U13" i="14"/>
  <c r="V12" i="14"/>
  <c r="X11" i="14"/>
  <c r="T9" i="14"/>
  <c r="E223" i="50" s="1"/>
  <c r="X8" i="14"/>
  <c r="S18" i="14"/>
  <c r="D232" i="50" s="1"/>
  <c r="W11" i="14"/>
  <c r="W8" i="14"/>
  <c r="V20" i="14"/>
  <c r="X19" i="14"/>
  <c r="T17" i="14"/>
  <c r="E231" i="50" s="1"/>
  <c r="X16" i="14"/>
  <c r="S13" i="14"/>
  <c r="T12" i="14"/>
  <c r="E226" i="50" s="1"/>
  <c r="V11" i="14"/>
  <c r="X10" i="14"/>
  <c r="V8" i="14"/>
  <c r="W7" i="14"/>
  <c r="U20" i="14"/>
  <c r="W19" i="14"/>
  <c r="S17" i="14"/>
  <c r="D231" i="50" s="1"/>
  <c r="W16" i="14"/>
  <c r="X15" i="14"/>
  <c r="S12" i="14"/>
  <c r="D226" i="50" s="1"/>
  <c r="U11" i="14"/>
  <c r="W10" i="14"/>
  <c r="U8" i="14"/>
  <c r="V7" i="14"/>
  <c r="N5" i="13"/>
  <c r="N21" i="13" s="1"/>
  <c r="D11" i="29" s="1"/>
  <c r="T20" i="13"/>
  <c r="E218" i="50" s="1"/>
  <c r="V18" i="13"/>
  <c r="V16" i="13"/>
  <c r="V14" i="13"/>
  <c r="V12" i="13"/>
  <c r="V10" i="13"/>
  <c r="V8" i="13"/>
  <c r="S20" i="13"/>
  <c r="X19" i="13"/>
  <c r="U18" i="13"/>
  <c r="U16" i="13"/>
  <c r="U14" i="13"/>
  <c r="U12" i="13"/>
  <c r="U10" i="13"/>
  <c r="U8" i="13"/>
  <c r="U6" i="13"/>
  <c r="W19" i="13"/>
  <c r="T18" i="13"/>
  <c r="E216" i="50" s="1"/>
  <c r="X17" i="13"/>
  <c r="T16" i="13"/>
  <c r="E214" i="50" s="1"/>
  <c r="X15" i="13"/>
  <c r="T14" i="13"/>
  <c r="X13" i="13"/>
  <c r="T12" i="13"/>
  <c r="X11" i="13"/>
  <c r="T10" i="13"/>
  <c r="E208" i="50" s="1"/>
  <c r="X9" i="13"/>
  <c r="T8" i="13"/>
  <c r="X7" i="13"/>
  <c r="V15" i="13"/>
  <c r="V9" i="13"/>
  <c r="T19" i="13"/>
  <c r="E217" i="50" s="1"/>
  <c r="U17" i="13"/>
  <c r="U11" i="13"/>
  <c r="U9" i="13"/>
  <c r="W14" i="13"/>
  <c r="S11" i="13"/>
  <c r="S9" i="13"/>
  <c r="D207" i="50" s="1"/>
  <c r="V19" i="13"/>
  <c r="S18" i="13"/>
  <c r="D216" i="50" s="1"/>
  <c r="W17" i="13"/>
  <c r="S16" i="13"/>
  <c r="D214" i="50" s="1"/>
  <c r="W15" i="13"/>
  <c r="S14" i="13"/>
  <c r="D212" i="50" s="1"/>
  <c r="W13" i="13"/>
  <c r="S12" i="13"/>
  <c r="D210" i="50" s="1"/>
  <c r="W11" i="13"/>
  <c r="S10" i="13"/>
  <c r="D208" i="50" s="1"/>
  <c r="W9" i="13"/>
  <c r="S8" i="13"/>
  <c r="D206" i="50" s="1"/>
  <c r="W7" i="13"/>
  <c r="S6" i="13"/>
  <c r="Y6" i="13" s="1"/>
  <c r="AE6" i="13" s="1"/>
  <c r="U19" i="13"/>
  <c r="V13" i="13"/>
  <c r="V7" i="13"/>
  <c r="U15" i="13"/>
  <c r="S13" i="13"/>
  <c r="D211" i="50" s="1"/>
  <c r="W10" i="13"/>
  <c r="W6" i="13"/>
  <c r="X20" i="13"/>
  <c r="V17" i="13"/>
  <c r="V11" i="13"/>
  <c r="W20" i="13"/>
  <c r="U13" i="13"/>
  <c r="U7" i="13"/>
  <c r="W8" i="13"/>
  <c r="V20" i="13"/>
  <c r="S19" i="13"/>
  <c r="D217" i="50" s="1"/>
  <c r="X18" i="13"/>
  <c r="T17" i="13"/>
  <c r="E215" i="50" s="1"/>
  <c r="X16" i="13"/>
  <c r="T15" i="13"/>
  <c r="E213" i="50" s="1"/>
  <c r="X14" i="13"/>
  <c r="T13" i="13"/>
  <c r="E211" i="50" s="1"/>
  <c r="X12" i="13"/>
  <c r="T11" i="13"/>
  <c r="X10" i="13"/>
  <c r="T9" i="13"/>
  <c r="E207" i="50" s="1"/>
  <c r="X8" i="13"/>
  <c r="T7" i="13"/>
  <c r="U20" i="13"/>
  <c r="W18" i="13"/>
  <c r="S17" i="13"/>
  <c r="D215" i="50" s="1"/>
  <c r="W16" i="13"/>
  <c r="S15" i="13"/>
  <c r="D213" i="50" s="1"/>
  <c r="W12" i="13"/>
  <c r="S7" i="13"/>
  <c r="D205" i="50" s="1"/>
  <c r="B30" i="3"/>
  <c r="A30" i="3" s="1"/>
  <c r="S5" i="11"/>
  <c r="S21" i="11" s="1"/>
  <c r="D8" i="29" s="1"/>
  <c r="AA103" i="11"/>
  <c r="AB101" i="11"/>
  <c r="AC99" i="11"/>
  <c r="Z98" i="11"/>
  <c r="AA96" i="11"/>
  <c r="AB94" i="11"/>
  <c r="AC92" i="11"/>
  <c r="Z91" i="11"/>
  <c r="AA89" i="11"/>
  <c r="AB87" i="11"/>
  <c r="AC85" i="11"/>
  <c r="Z84" i="11"/>
  <c r="AA82" i="11"/>
  <c r="AB80" i="11"/>
  <c r="AC78" i="11"/>
  <c r="Z77" i="11"/>
  <c r="AA75" i="11"/>
  <c r="AB73" i="11"/>
  <c r="AC71" i="11"/>
  <c r="Z70" i="11"/>
  <c r="AA68" i="11"/>
  <c r="AB66" i="11"/>
  <c r="AC64" i="11"/>
  <c r="Z63" i="11"/>
  <c r="AA61" i="11"/>
  <c r="AB59" i="11"/>
  <c r="AC57" i="11"/>
  <c r="Z56" i="11"/>
  <c r="AA54" i="11"/>
  <c r="AB52" i="11"/>
  <c r="AC50" i="11"/>
  <c r="Z49" i="11"/>
  <c r="AA47" i="11"/>
  <c r="AB45" i="11"/>
  <c r="AC43" i="11"/>
  <c r="Z42" i="11"/>
  <c r="AA40" i="11"/>
  <c r="AB38" i="11"/>
  <c r="AC36" i="11"/>
  <c r="Z35" i="11"/>
  <c r="AA33" i="11"/>
  <c r="AB31" i="11"/>
  <c r="AC29" i="11"/>
  <c r="Z28" i="11"/>
  <c r="AA26" i="11"/>
  <c r="AB24" i="11"/>
  <c r="AC22" i="11"/>
  <c r="Z21" i="11"/>
  <c r="AA19" i="11"/>
  <c r="AB17" i="11"/>
  <c r="AC15" i="11"/>
  <c r="Z14" i="11"/>
  <c r="AA12" i="11"/>
  <c r="AB10" i="11"/>
  <c r="AC8" i="11"/>
  <c r="AA30" i="11"/>
  <c r="AA16" i="11"/>
  <c r="AB16" i="11"/>
  <c r="AB103" i="11"/>
  <c r="AC101" i="11"/>
  <c r="Z100" i="11"/>
  <c r="AA98" i="11"/>
  <c r="AB96" i="11"/>
  <c r="AC94" i="11"/>
  <c r="Z93" i="11"/>
  <c r="AA91" i="11"/>
  <c r="AB89" i="11"/>
  <c r="AC87" i="11"/>
  <c r="Z86" i="11"/>
  <c r="AA84" i="11"/>
  <c r="AB82" i="11"/>
  <c r="AC80" i="11"/>
  <c r="Z79" i="11"/>
  <c r="AA77" i="11"/>
  <c r="AB75" i="11"/>
  <c r="AC73" i="11"/>
  <c r="Z72" i="11"/>
  <c r="AA70" i="11"/>
  <c r="AB68" i="11"/>
  <c r="AC66" i="11"/>
  <c r="Z65" i="11"/>
  <c r="AA63" i="11"/>
  <c r="AB61" i="11"/>
  <c r="AC59" i="11"/>
  <c r="Z58" i="11"/>
  <c r="AA56" i="11"/>
  <c r="AB54" i="11"/>
  <c r="AC52" i="11"/>
  <c r="Z51" i="11"/>
  <c r="AA49" i="11"/>
  <c r="AB47" i="11"/>
  <c r="AC45" i="11"/>
  <c r="Z44" i="11"/>
  <c r="AA42" i="11"/>
  <c r="AB40" i="11"/>
  <c r="AC38" i="11"/>
  <c r="Z37" i="11"/>
  <c r="AA35" i="11"/>
  <c r="AB33" i="11"/>
  <c r="AC31" i="11"/>
  <c r="Z30" i="11"/>
  <c r="AA28" i="11"/>
  <c r="AB26" i="11"/>
  <c r="AC24" i="11"/>
  <c r="Z23" i="11"/>
  <c r="AA21" i="11"/>
  <c r="AB19" i="11"/>
  <c r="AC17" i="11"/>
  <c r="Z16" i="11"/>
  <c r="AA14" i="11"/>
  <c r="AB12" i="11"/>
  <c r="AC10" i="11"/>
  <c r="Z9" i="11"/>
  <c r="Z32" i="11"/>
  <c r="AB21" i="11"/>
  <c r="AC12" i="11"/>
  <c r="AC21" i="11"/>
  <c r="AA11" i="11"/>
  <c r="AC103" i="11"/>
  <c r="Z102" i="11"/>
  <c r="AA100" i="11"/>
  <c r="AB98" i="11"/>
  <c r="AC96" i="11"/>
  <c r="Z95" i="11"/>
  <c r="AA93" i="11"/>
  <c r="AB91" i="11"/>
  <c r="AC89" i="11"/>
  <c r="Z88" i="11"/>
  <c r="AA86" i="11"/>
  <c r="AB84" i="11"/>
  <c r="AC82" i="11"/>
  <c r="Z81" i="11"/>
  <c r="AA79" i="11"/>
  <c r="AB77" i="11"/>
  <c r="AC75" i="11"/>
  <c r="Z74" i="11"/>
  <c r="AA72" i="11"/>
  <c r="AB70" i="11"/>
  <c r="AC68" i="11"/>
  <c r="Z67" i="11"/>
  <c r="AA65" i="11"/>
  <c r="AB63" i="11"/>
  <c r="AC61" i="11"/>
  <c r="Z60" i="11"/>
  <c r="AA58" i="11"/>
  <c r="AB56" i="11"/>
  <c r="AC54" i="11"/>
  <c r="Z53" i="11"/>
  <c r="AA51" i="11"/>
  <c r="AB49" i="11"/>
  <c r="AC47" i="11"/>
  <c r="Z46" i="11"/>
  <c r="AA44" i="11"/>
  <c r="AB42" i="11"/>
  <c r="AC40" i="11"/>
  <c r="Z39" i="11"/>
  <c r="AA37" i="11"/>
  <c r="AB35" i="11"/>
  <c r="AB28" i="11"/>
  <c r="AA23" i="11"/>
  <c r="Z11" i="11"/>
  <c r="Z104" i="11"/>
  <c r="AA102" i="11"/>
  <c r="AB100" i="11"/>
  <c r="AC98" i="11"/>
  <c r="Z97" i="11"/>
  <c r="AA95" i="11"/>
  <c r="AB93" i="11"/>
  <c r="AC91" i="11"/>
  <c r="Z90" i="11"/>
  <c r="AA88" i="11"/>
  <c r="AB86" i="11"/>
  <c r="AC84" i="11"/>
  <c r="Z83" i="11"/>
  <c r="AA81" i="11"/>
  <c r="AB79" i="11"/>
  <c r="AC77" i="11"/>
  <c r="Z76" i="11"/>
  <c r="AA74" i="11"/>
  <c r="AB72" i="11"/>
  <c r="AC70" i="11"/>
  <c r="Z69" i="11"/>
  <c r="AA67" i="11"/>
  <c r="AB65" i="11"/>
  <c r="AC63" i="11"/>
  <c r="Z62" i="11"/>
  <c r="AA60" i="11"/>
  <c r="AB58" i="11"/>
  <c r="AC56" i="11"/>
  <c r="Z55" i="11"/>
  <c r="AA53" i="11"/>
  <c r="AB51" i="11"/>
  <c r="AC49" i="11"/>
  <c r="Z48" i="11"/>
  <c r="AA46" i="11"/>
  <c r="AB44" i="11"/>
  <c r="AC42" i="11"/>
  <c r="Z41" i="11"/>
  <c r="AA39" i="11"/>
  <c r="AB37" i="11"/>
  <c r="AC35" i="11"/>
  <c r="Z34" i="11"/>
  <c r="AA32" i="11"/>
  <c r="AB30" i="11"/>
  <c r="AC28" i="11"/>
  <c r="Z27" i="11"/>
  <c r="AA25" i="11"/>
  <c r="AB23" i="11"/>
  <c r="Z13" i="11"/>
  <c r="AA104" i="11"/>
  <c r="AB102" i="11"/>
  <c r="AC100" i="11"/>
  <c r="Z99" i="11"/>
  <c r="AA97" i="11"/>
  <c r="AB95" i="11"/>
  <c r="AC93" i="11"/>
  <c r="Z92" i="11"/>
  <c r="AA90" i="11"/>
  <c r="AB88" i="11"/>
  <c r="AC86" i="11"/>
  <c r="Z85" i="11"/>
  <c r="AA83" i="11"/>
  <c r="AB81" i="11"/>
  <c r="AC79" i="11"/>
  <c r="Z78" i="11"/>
  <c r="AA76" i="11"/>
  <c r="AB74" i="11"/>
  <c r="AC72" i="11"/>
  <c r="Z71" i="11"/>
  <c r="AA69" i="11"/>
  <c r="AB67" i="11"/>
  <c r="AC65" i="11"/>
  <c r="Z64" i="11"/>
  <c r="AA62" i="11"/>
  <c r="AB60" i="11"/>
  <c r="AC58" i="11"/>
  <c r="Z57" i="11"/>
  <c r="AA55" i="11"/>
  <c r="AB53" i="11"/>
  <c r="AC51" i="11"/>
  <c r="Z50" i="11"/>
  <c r="AA48" i="11"/>
  <c r="AB46" i="11"/>
  <c r="AC44" i="11"/>
  <c r="Z43" i="11"/>
  <c r="AA41" i="11"/>
  <c r="AB39" i="11"/>
  <c r="AC37" i="11"/>
  <c r="Z36" i="11"/>
  <c r="AA34" i="11"/>
  <c r="AB32" i="11"/>
  <c r="AC30" i="11"/>
  <c r="Z29" i="11"/>
  <c r="AA27" i="11"/>
  <c r="AB25" i="11"/>
  <c r="AC23" i="11"/>
  <c r="Z22" i="11"/>
  <c r="AA20" i="11"/>
  <c r="AB18" i="11"/>
  <c r="AC16" i="11"/>
  <c r="Z15" i="11"/>
  <c r="AA13" i="11"/>
  <c r="AB11" i="11"/>
  <c r="AC9" i="11"/>
  <c r="Z8" i="11"/>
  <c r="AC26" i="11"/>
  <c r="Z18" i="11"/>
  <c r="AA9" i="11"/>
  <c r="Z20" i="11"/>
  <c r="AB104" i="11"/>
  <c r="AC102" i="11"/>
  <c r="Z101" i="11"/>
  <c r="AA99" i="11"/>
  <c r="AB97" i="11"/>
  <c r="AC95" i="11"/>
  <c r="Z94" i="11"/>
  <c r="AA92" i="11"/>
  <c r="AB90" i="11"/>
  <c r="AC88" i="11"/>
  <c r="Z87" i="11"/>
  <c r="AA85" i="11"/>
  <c r="AB83" i="11"/>
  <c r="AC81" i="11"/>
  <c r="Z80" i="11"/>
  <c r="AA78" i="11"/>
  <c r="AB76" i="11"/>
  <c r="AC74" i="11"/>
  <c r="Z73" i="11"/>
  <c r="AA71" i="11"/>
  <c r="AB69" i="11"/>
  <c r="AC67" i="11"/>
  <c r="Z66" i="11"/>
  <c r="AA64" i="11"/>
  <c r="AB62" i="11"/>
  <c r="AC60" i="11"/>
  <c r="Z59" i="11"/>
  <c r="AA57" i="11"/>
  <c r="AB55" i="11"/>
  <c r="AC53" i="11"/>
  <c r="Z52" i="11"/>
  <c r="AA50" i="11"/>
  <c r="AB48" i="11"/>
  <c r="AC46" i="11"/>
  <c r="Z45" i="11"/>
  <c r="AA43" i="11"/>
  <c r="AB41" i="11"/>
  <c r="AC39" i="11"/>
  <c r="Z38" i="11"/>
  <c r="AA36" i="11"/>
  <c r="AB34" i="11"/>
  <c r="AC32" i="11"/>
  <c r="Z31" i="11"/>
  <c r="AA29" i="11"/>
  <c r="AB27" i="11"/>
  <c r="AC25" i="11"/>
  <c r="Z24" i="11"/>
  <c r="AA22" i="11"/>
  <c r="AB20" i="11"/>
  <c r="AC18" i="11"/>
  <c r="Z17" i="11"/>
  <c r="AA15" i="11"/>
  <c r="AB13" i="11"/>
  <c r="AC11" i="11"/>
  <c r="Z10" i="11"/>
  <c r="AA8" i="11"/>
  <c r="Z25" i="11"/>
  <c r="AB14" i="11"/>
  <c r="AC14" i="11"/>
  <c r="AC104" i="11"/>
  <c r="Z103" i="11"/>
  <c r="AA101" i="11"/>
  <c r="AB99" i="11"/>
  <c r="AC97" i="11"/>
  <c r="Z96" i="11"/>
  <c r="AA94" i="11"/>
  <c r="AB92" i="11"/>
  <c r="AC90" i="11"/>
  <c r="Z89" i="11"/>
  <c r="AA87" i="11"/>
  <c r="AB85" i="11"/>
  <c r="AC83" i="11"/>
  <c r="Z82" i="11"/>
  <c r="AA80" i="11"/>
  <c r="AB78" i="11"/>
  <c r="AC76" i="11"/>
  <c r="Z75" i="11"/>
  <c r="AA73" i="11"/>
  <c r="AB71" i="11"/>
  <c r="AC69" i="11"/>
  <c r="Z68" i="11"/>
  <c r="AA66" i="11"/>
  <c r="AB64" i="11"/>
  <c r="AC62" i="11"/>
  <c r="Z61" i="11"/>
  <c r="AA59" i="11"/>
  <c r="AB57" i="11"/>
  <c r="AC55" i="11"/>
  <c r="Z54" i="11"/>
  <c r="AA52" i="11"/>
  <c r="AB50" i="11"/>
  <c r="AC48" i="11"/>
  <c r="Z47" i="11"/>
  <c r="AA45" i="11"/>
  <c r="AB43" i="11"/>
  <c r="AC41" i="11"/>
  <c r="Z40" i="11"/>
  <c r="AA38" i="11"/>
  <c r="AB36" i="11"/>
  <c r="AC34" i="11"/>
  <c r="Z33" i="11"/>
  <c r="AA31" i="11"/>
  <c r="AB29" i="11"/>
  <c r="AC27" i="11"/>
  <c r="Z26" i="11"/>
  <c r="AA24" i="11"/>
  <c r="AB22" i="11"/>
  <c r="AC20" i="11"/>
  <c r="Z19" i="11"/>
  <c r="AA17" i="11"/>
  <c r="AB15" i="11"/>
  <c r="AC13" i="11"/>
  <c r="Z12" i="11"/>
  <c r="AA10" i="11"/>
  <c r="AB8" i="11"/>
  <c r="AC33" i="11"/>
  <c r="AC19" i="11"/>
  <c r="AA18" i="11"/>
  <c r="AB9" i="11"/>
  <c r="P20" i="15"/>
  <c r="AZ19" i="25" s="1"/>
  <c r="Q20" i="15"/>
  <c r="Q7" i="15"/>
  <c r="P7" i="15"/>
  <c r="AZ6" i="25" s="1"/>
  <c r="P10" i="15"/>
  <c r="AZ9" i="25" s="1"/>
  <c r="Q10" i="15"/>
  <c r="P19" i="15"/>
  <c r="AZ18" i="25" s="1"/>
  <c r="Q19" i="15"/>
  <c r="P15" i="15"/>
  <c r="AZ14" i="25" s="1"/>
  <c r="Q15" i="15"/>
  <c r="P11" i="15"/>
  <c r="AZ10" i="25" s="1"/>
  <c r="Q11" i="15"/>
  <c r="Q14" i="15"/>
  <c r="P14" i="15"/>
  <c r="AZ13" i="25" s="1"/>
  <c r="P16" i="15"/>
  <c r="AZ15" i="25" s="1"/>
  <c r="Q16" i="15"/>
  <c r="P17" i="15"/>
  <c r="AZ16" i="25" s="1"/>
  <c r="Q17" i="15"/>
  <c r="P9" i="15"/>
  <c r="AZ8" i="25" s="1"/>
  <c r="Q9" i="15"/>
  <c r="P8" i="15"/>
  <c r="AZ7" i="25" s="1"/>
  <c r="Q8" i="15"/>
  <c r="P5" i="15"/>
  <c r="Q5" i="15"/>
  <c r="P12" i="15"/>
  <c r="AZ11" i="25" s="1"/>
  <c r="Q12" i="15"/>
  <c r="P6" i="15"/>
  <c r="AZ5" i="25" s="1"/>
  <c r="Q6" i="15"/>
  <c r="P13" i="15"/>
  <c r="AZ12" i="25" s="1"/>
  <c r="Q13" i="15"/>
  <c r="P18" i="15"/>
  <c r="AZ17" i="25" s="1"/>
  <c r="Q18" i="15"/>
  <c r="P8" i="12"/>
  <c r="Q8" i="12"/>
  <c r="R8" i="12"/>
  <c r="P19" i="12"/>
  <c r="Q19" i="12"/>
  <c r="R19" i="12"/>
  <c r="P13" i="12"/>
  <c r="Q13" i="12"/>
  <c r="R13" i="12"/>
  <c r="P20" i="12"/>
  <c r="Q20" i="12"/>
  <c r="R20" i="12"/>
  <c r="R18" i="12"/>
  <c r="P18" i="12"/>
  <c r="Q18" i="12"/>
  <c r="P10" i="12"/>
  <c r="Q10" i="12"/>
  <c r="R10" i="12"/>
  <c r="P7" i="12"/>
  <c r="Q7" i="12"/>
  <c r="R7" i="12"/>
  <c r="P12" i="12"/>
  <c r="Q12" i="12"/>
  <c r="R12" i="12"/>
  <c r="P15" i="12"/>
  <c r="Q15" i="12"/>
  <c r="R15" i="12"/>
  <c r="P5" i="12"/>
  <c r="Q5" i="12"/>
  <c r="R5" i="12"/>
  <c r="P17" i="12"/>
  <c r="Q17" i="12"/>
  <c r="R17" i="12"/>
  <c r="P14" i="12"/>
  <c r="Q14" i="12"/>
  <c r="R14" i="12"/>
  <c r="Q9" i="12"/>
  <c r="R9" i="12"/>
  <c r="P9" i="12"/>
  <c r="R11" i="12"/>
  <c r="P11" i="12"/>
  <c r="Q11" i="12"/>
  <c r="Q16" i="12"/>
  <c r="R16" i="12"/>
  <c r="P16" i="12"/>
  <c r="P6" i="12"/>
  <c r="Q6" i="12"/>
  <c r="R6" i="12"/>
  <c r="B31" i="3"/>
  <c r="Y14" i="26"/>
  <c r="Y15" i="26"/>
  <c r="Y8" i="26"/>
  <c r="Y16" i="26"/>
  <c r="Y9" i="26"/>
  <c r="Y17" i="26"/>
  <c r="Y10" i="26"/>
  <c r="Y18" i="26"/>
  <c r="Y11" i="26"/>
  <c r="Y19" i="26"/>
  <c r="Y12" i="26"/>
  <c r="Y20" i="26"/>
  <c r="Y13" i="26"/>
  <c r="N12" i="26"/>
  <c r="N10" i="26"/>
  <c r="N11" i="26"/>
  <c r="N5" i="26"/>
  <c r="N14" i="26"/>
  <c r="N19" i="26"/>
  <c r="N13" i="26"/>
  <c r="N17" i="26"/>
  <c r="N15" i="26"/>
  <c r="N6" i="26"/>
  <c r="N9" i="26"/>
  <c r="N16" i="26"/>
  <c r="N7" i="26"/>
  <c r="N20" i="26"/>
  <c r="N8" i="26"/>
  <c r="N18" i="26"/>
  <c r="B36" i="3"/>
  <c r="B40" i="3"/>
  <c r="J10" i="24"/>
  <c r="J10" i="51"/>
  <c r="D51" i="29"/>
  <c r="J20" i="51"/>
  <c r="V13" i="51"/>
  <c r="E643" i="50" s="1"/>
  <c r="W6" i="51"/>
  <c r="U53" i="51"/>
  <c r="D683" i="50" s="1"/>
  <c r="Y45" i="51"/>
  <c r="V37" i="51"/>
  <c r="E667" i="50" s="1"/>
  <c r="Z29" i="51"/>
  <c r="X20" i="51"/>
  <c r="X13" i="51"/>
  <c r="Y54" i="51"/>
  <c r="V46" i="51"/>
  <c r="E676" i="50" s="1"/>
  <c r="Z38" i="51"/>
  <c r="W30" i="51"/>
  <c r="Y21" i="51"/>
  <c r="Y14" i="51"/>
  <c r="Y7" i="51"/>
  <c r="U29" i="51"/>
  <c r="D659" i="50" s="1"/>
  <c r="Z16" i="51"/>
  <c r="Z8" i="51"/>
  <c r="U50" i="51"/>
  <c r="D680" i="50" s="1"/>
  <c r="Y42" i="51"/>
  <c r="Y28" i="51"/>
  <c r="X46" i="51"/>
  <c r="U38" i="51"/>
  <c r="D668" i="50" s="1"/>
  <c r="Y30" i="51"/>
  <c r="W22" i="51"/>
  <c r="X48" i="51"/>
  <c r="U40" i="51"/>
  <c r="D670" i="50" s="1"/>
  <c r="Y32" i="51"/>
  <c r="W24" i="51"/>
  <c r="U16" i="51"/>
  <c r="D646" i="50" s="1"/>
  <c r="U9" i="51"/>
  <c r="D639" i="50" s="1"/>
  <c r="W52" i="51"/>
  <c r="X43" i="51"/>
  <c r="U35" i="51"/>
  <c r="D665" i="50" s="1"/>
  <c r="Y27" i="51"/>
  <c r="V20" i="51"/>
  <c r="E650" i="50" s="1"/>
  <c r="U51" i="51"/>
  <c r="D681" i="50" s="1"/>
  <c r="Y43" i="51"/>
  <c r="V35" i="51"/>
  <c r="E665" i="50" s="1"/>
  <c r="Z27" i="51"/>
  <c r="W19" i="51"/>
  <c r="W12" i="51"/>
  <c r="U5" i="51"/>
  <c r="V11" i="51"/>
  <c r="E641" i="50" s="1"/>
  <c r="W7" i="51"/>
  <c r="X54" i="51"/>
  <c r="U46" i="51"/>
  <c r="D676" i="50" s="1"/>
  <c r="Y38" i="51"/>
  <c r="V30" i="51"/>
  <c r="E660" i="50" s="1"/>
  <c r="X21" i="51"/>
  <c r="X14" i="51"/>
  <c r="Y47" i="51"/>
  <c r="V39" i="51"/>
  <c r="E669" i="50" s="1"/>
  <c r="Z31" i="51"/>
  <c r="U22" i="51"/>
  <c r="D652" i="50" s="1"/>
  <c r="Y15" i="51"/>
  <c r="Y8" i="51"/>
  <c r="X30" i="51"/>
  <c r="Z17" i="51"/>
  <c r="Z9" i="51"/>
  <c r="X51" i="51"/>
  <c r="U43" i="51"/>
  <c r="D673" i="50" s="1"/>
  <c r="Y35" i="51"/>
  <c r="Z10" i="51"/>
  <c r="W48" i="51"/>
  <c r="X39" i="51"/>
  <c r="U31" i="51"/>
  <c r="D661" i="50" s="1"/>
  <c r="Z23" i="51"/>
  <c r="W50" i="51"/>
  <c r="X41" i="51"/>
  <c r="U33" i="51"/>
  <c r="D663" i="50" s="1"/>
  <c r="Y25" i="51"/>
  <c r="U17" i="51"/>
  <c r="D647" i="50" s="1"/>
  <c r="U10" i="51"/>
  <c r="D640" i="50" s="1"/>
  <c r="Z53" i="51"/>
  <c r="W45" i="51"/>
  <c r="X36" i="51"/>
  <c r="U28" i="51"/>
  <c r="D658" i="50" s="1"/>
  <c r="V21" i="51"/>
  <c r="E651" i="50" s="1"/>
  <c r="X52" i="51"/>
  <c r="U44" i="51"/>
  <c r="D674" i="50" s="1"/>
  <c r="Y36" i="51"/>
  <c r="V28" i="51"/>
  <c r="E658" i="50" s="1"/>
  <c r="W20" i="51"/>
  <c r="W13" i="51"/>
  <c r="V10" i="51"/>
  <c r="E640" i="50" s="1"/>
  <c r="X47" i="51"/>
  <c r="U39" i="51"/>
  <c r="D669" i="50" s="1"/>
  <c r="Y31" i="51"/>
  <c r="W23" i="51"/>
  <c r="X15" i="51"/>
  <c r="U48" i="51"/>
  <c r="D678" i="50" s="1"/>
  <c r="Y40" i="51"/>
  <c r="V32" i="51"/>
  <c r="E662" i="50" s="1"/>
  <c r="X23" i="51"/>
  <c r="Y16" i="51"/>
  <c r="Y9" i="51"/>
  <c r="W32" i="51"/>
  <c r="Z19" i="51"/>
  <c r="Z11" i="51"/>
  <c r="W53" i="51"/>
  <c r="X44" i="51"/>
  <c r="U36" i="51"/>
  <c r="D666" i="50" s="1"/>
  <c r="Z18" i="51"/>
  <c r="Z49" i="51"/>
  <c r="W41" i="51"/>
  <c r="X32" i="51"/>
  <c r="V24" i="51"/>
  <c r="E654" i="50" s="1"/>
  <c r="Z51" i="51"/>
  <c r="W43" i="51"/>
  <c r="X34" i="51"/>
  <c r="U26" i="51"/>
  <c r="D656" i="50" s="1"/>
  <c r="U18" i="51"/>
  <c r="D648" i="50" s="1"/>
  <c r="U11" i="51"/>
  <c r="D641" i="50" s="1"/>
  <c r="V54" i="51"/>
  <c r="E684" i="50" s="1"/>
  <c r="Z46" i="51"/>
  <c r="W38" i="51"/>
  <c r="X29" i="51"/>
  <c r="Y22" i="51"/>
  <c r="W54" i="51"/>
  <c r="X45" i="51"/>
  <c r="U37" i="51"/>
  <c r="D667" i="50" s="1"/>
  <c r="Y29" i="51"/>
  <c r="W21" i="51"/>
  <c r="W14" i="51"/>
  <c r="Z5" i="51"/>
  <c r="W49" i="51"/>
  <c r="X40" i="51"/>
  <c r="U32" i="51"/>
  <c r="D662" i="50" s="1"/>
  <c r="Z24" i="51"/>
  <c r="X16" i="51"/>
  <c r="X9" i="51"/>
  <c r="X49" i="51"/>
  <c r="U41" i="51"/>
  <c r="D671" i="50" s="1"/>
  <c r="Y33" i="51"/>
  <c r="V25" i="51"/>
  <c r="E655" i="50" s="1"/>
  <c r="Y17" i="51"/>
  <c r="Y10" i="51"/>
  <c r="Z33" i="51"/>
  <c r="Z20" i="51"/>
  <c r="Z12" i="51"/>
  <c r="Z54" i="51"/>
  <c r="W46" i="51"/>
  <c r="X37" i="51"/>
  <c r="V22" i="51"/>
  <c r="E652" i="50" s="1"/>
  <c r="V50" i="51"/>
  <c r="E680" i="50" s="1"/>
  <c r="Z42" i="51"/>
  <c r="W34" i="51"/>
  <c r="X25" i="51"/>
  <c r="V52" i="51"/>
  <c r="E682" i="50" s="1"/>
  <c r="Z44" i="51"/>
  <c r="W36" i="51"/>
  <c r="X27" i="51"/>
  <c r="U19" i="51"/>
  <c r="D649" i="50" s="1"/>
  <c r="U12" i="51"/>
  <c r="D642" i="50" s="1"/>
  <c r="V47" i="51"/>
  <c r="E677" i="50" s="1"/>
  <c r="Z39" i="51"/>
  <c r="W31" i="51"/>
  <c r="U23" i="51"/>
  <c r="D653" i="50" s="1"/>
  <c r="W47" i="51"/>
  <c r="X38" i="51"/>
  <c r="U30" i="51"/>
  <c r="D660" i="50" s="1"/>
  <c r="Z22" i="51"/>
  <c r="W15" i="51"/>
  <c r="W8" i="51"/>
  <c r="W5" i="51"/>
  <c r="Z50" i="51"/>
  <c r="W42" i="51"/>
  <c r="X33" i="51"/>
  <c r="U25" i="51"/>
  <c r="D655" i="50" s="1"/>
  <c r="X17" i="51"/>
  <c r="X10" i="51"/>
  <c r="W51" i="51"/>
  <c r="X42" i="51"/>
  <c r="U34" i="51"/>
  <c r="D664" i="50" s="1"/>
  <c r="Y26" i="51"/>
  <c r="Y18" i="51"/>
  <c r="Y11" i="51"/>
  <c r="V34" i="51"/>
  <c r="E664" i="50" s="1"/>
  <c r="Z21" i="51"/>
  <c r="Z13" i="51"/>
  <c r="Z47" i="51"/>
  <c r="W39" i="51"/>
  <c r="U24" i="51"/>
  <c r="D654" i="50" s="1"/>
  <c r="Y51" i="51"/>
  <c r="V43" i="51"/>
  <c r="E673" i="50" s="1"/>
  <c r="Z35" i="51"/>
  <c r="W27" i="51"/>
  <c r="Y53" i="51"/>
  <c r="V45" i="51"/>
  <c r="E675" i="50" s="1"/>
  <c r="Z37" i="51"/>
  <c r="W29" i="51"/>
  <c r="U20" i="51"/>
  <c r="D650" i="50" s="1"/>
  <c r="U13" i="51"/>
  <c r="D643" i="50" s="1"/>
  <c r="U6" i="51"/>
  <c r="Y48" i="51"/>
  <c r="V40" i="51"/>
  <c r="E670" i="50" s="1"/>
  <c r="Z32" i="51"/>
  <c r="X24" i="51"/>
  <c r="V17" i="51"/>
  <c r="E647" i="50" s="1"/>
  <c r="Z48" i="51"/>
  <c r="W40" i="51"/>
  <c r="X31" i="51"/>
  <c r="V23" i="51"/>
  <c r="E653" i="50" s="1"/>
  <c r="W16" i="51"/>
  <c r="W9" i="51"/>
  <c r="V51" i="51"/>
  <c r="E681" i="50" s="1"/>
  <c r="Z43" i="51"/>
  <c r="W35" i="51"/>
  <c r="X26" i="51"/>
  <c r="X18" i="51"/>
  <c r="X11" i="51"/>
  <c r="Z52" i="51"/>
  <c r="W44" i="51"/>
  <c r="X35" i="51"/>
  <c r="U27" i="51"/>
  <c r="D657" i="50" s="1"/>
  <c r="Y19" i="51"/>
  <c r="Y12" i="51"/>
  <c r="Y5" i="51"/>
  <c r="Y23" i="51"/>
  <c r="Z14" i="51"/>
  <c r="Z6" i="51"/>
  <c r="V48" i="51"/>
  <c r="E678" i="50" s="1"/>
  <c r="Z40" i="51"/>
  <c r="W25" i="51"/>
  <c r="U52" i="51"/>
  <c r="D682" i="50" s="1"/>
  <c r="Y44" i="51"/>
  <c r="V36" i="51"/>
  <c r="E666" i="50" s="1"/>
  <c r="Z28" i="51"/>
  <c r="U54" i="51"/>
  <c r="D684" i="50" s="1"/>
  <c r="Y46" i="51"/>
  <c r="V38" i="51"/>
  <c r="E668" i="50" s="1"/>
  <c r="Z30" i="51"/>
  <c r="U21" i="51"/>
  <c r="D651" i="50" s="1"/>
  <c r="U14" i="51"/>
  <c r="D644" i="50" s="1"/>
  <c r="U7" i="51"/>
  <c r="U49" i="51"/>
  <c r="D679" i="50" s="1"/>
  <c r="Y41" i="51"/>
  <c r="V33" i="51"/>
  <c r="E663" i="50" s="1"/>
  <c r="Z25" i="51"/>
  <c r="V18" i="51"/>
  <c r="E648" i="50" s="1"/>
  <c r="V49" i="51"/>
  <c r="E679" i="50" s="1"/>
  <c r="Z41" i="51"/>
  <c r="W33" i="51"/>
  <c r="Y24" i="51"/>
  <c r="W17" i="51"/>
  <c r="W10" i="51"/>
  <c r="V14" i="51"/>
  <c r="E644" i="50" s="1"/>
  <c r="V9" i="51"/>
  <c r="E639" i="50" s="1"/>
  <c r="Y52" i="51"/>
  <c r="V44" i="51"/>
  <c r="E674" i="50" s="1"/>
  <c r="Z36" i="51"/>
  <c r="W28" i="51"/>
  <c r="X19" i="51"/>
  <c r="X12" i="51"/>
  <c r="V53" i="51"/>
  <c r="E683" i="50" s="1"/>
  <c r="Z45" i="51"/>
  <c r="W37" i="51"/>
  <c r="X28" i="51"/>
  <c r="Y20" i="51"/>
  <c r="Y13" i="51"/>
  <c r="Y6" i="51"/>
  <c r="Z26" i="51"/>
  <c r="Z15" i="51"/>
  <c r="Z7" i="51"/>
  <c r="Y49" i="51"/>
  <c r="V41" i="51"/>
  <c r="E671" i="50" s="1"/>
  <c r="V27" i="51"/>
  <c r="E657" i="50" s="1"/>
  <c r="X53" i="51"/>
  <c r="U45" i="51"/>
  <c r="D675" i="50" s="1"/>
  <c r="Y37" i="51"/>
  <c r="V29" i="51"/>
  <c r="E659" i="50" s="1"/>
  <c r="U47" i="51"/>
  <c r="D677" i="50" s="1"/>
  <c r="Y39" i="51"/>
  <c r="V31" i="51"/>
  <c r="E661" i="50" s="1"/>
  <c r="X22" i="51"/>
  <c r="U15" i="51"/>
  <c r="D645" i="50" s="1"/>
  <c r="U8" i="51"/>
  <c r="X50" i="51"/>
  <c r="U42" i="51"/>
  <c r="D672" i="50" s="1"/>
  <c r="Y34" i="51"/>
  <c r="V26" i="51"/>
  <c r="E656" i="50" s="1"/>
  <c r="V19" i="51"/>
  <c r="E649" i="50" s="1"/>
  <c r="Y50" i="51"/>
  <c r="V42" i="51"/>
  <c r="E672" i="50" s="1"/>
  <c r="Z34" i="51"/>
  <c r="W26" i="51"/>
  <c r="W18" i="51"/>
  <c r="W11" i="51"/>
  <c r="V15" i="51"/>
  <c r="E645" i="50" s="1"/>
  <c r="V16" i="51"/>
  <c r="E646" i="50" s="1"/>
  <c r="V12" i="51"/>
  <c r="E642" i="50" s="1"/>
  <c r="L12" i="18"/>
  <c r="J12" i="51"/>
  <c r="N9" i="17"/>
  <c r="J9" i="51"/>
  <c r="L18" i="26"/>
  <c r="J18" i="51"/>
  <c r="J5" i="51"/>
  <c r="C20" i="3"/>
  <c r="J13" i="51"/>
  <c r="K11" i="16"/>
  <c r="J11" i="51"/>
  <c r="N14" i="19"/>
  <c r="J14" i="51"/>
  <c r="N6" i="22"/>
  <c r="J6" i="51"/>
  <c r="D47" i="29"/>
  <c r="J16" i="51"/>
  <c r="N15" i="19"/>
  <c r="J15" i="51"/>
  <c r="L8" i="26"/>
  <c r="J8" i="51"/>
  <c r="I19" i="14"/>
  <c r="J19" i="51"/>
  <c r="I17" i="13"/>
  <c r="J17" i="51"/>
  <c r="L16" i="51"/>
  <c r="N20" i="18"/>
  <c r="L20" i="51"/>
  <c r="P7" i="22"/>
  <c r="L7" i="51"/>
  <c r="M17" i="15"/>
  <c r="L17" i="51"/>
  <c r="K10" i="13"/>
  <c r="L10" i="51"/>
  <c r="K13" i="14"/>
  <c r="L13" i="51"/>
  <c r="P18" i="22"/>
  <c r="L18" i="51"/>
  <c r="M19" i="12"/>
  <c r="L19" i="51"/>
  <c r="K12" i="13"/>
  <c r="L12" i="51"/>
  <c r="K9" i="13"/>
  <c r="L9" i="51"/>
  <c r="L15" i="51"/>
  <c r="P6" i="19"/>
  <c r="L6" i="51"/>
  <c r="K8" i="13"/>
  <c r="L8" i="51"/>
  <c r="L5" i="23"/>
  <c r="L5" i="51"/>
  <c r="P5" i="17"/>
  <c r="AB7" i="17" s="1"/>
  <c r="K18" i="13"/>
  <c r="N13" i="22"/>
  <c r="I17" i="14"/>
  <c r="P19" i="17"/>
  <c r="N19" i="18"/>
  <c r="P19" i="20"/>
  <c r="P19" i="11"/>
  <c r="M19" i="16"/>
  <c r="P19" i="19"/>
  <c r="K19" i="13"/>
  <c r="P19" i="22"/>
  <c r="K19" i="14"/>
  <c r="M19" i="15"/>
  <c r="L19" i="24"/>
  <c r="AH18" i="25"/>
  <c r="K17" i="15"/>
  <c r="C24" i="3"/>
  <c r="M5" i="15"/>
  <c r="L17" i="26"/>
  <c r="N17" i="17"/>
  <c r="P5" i="11"/>
  <c r="J17" i="24"/>
  <c r="N5" i="18"/>
  <c r="P5" i="22"/>
  <c r="K5" i="13"/>
  <c r="M5" i="12"/>
  <c r="K17" i="12"/>
  <c r="N17" i="20"/>
  <c r="L17" i="18"/>
  <c r="L5" i="24"/>
  <c r="V7" i="24" s="1"/>
  <c r="P5" i="20"/>
  <c r="AB9" i="20" s="1"/>
  <c r="N17" i="22"/>
  <c r="N17" i="11"/>
  <c r="K5" i="14"/>
  <c r="P5" i="19"/>
  <c r="AH4" i="25"/>
  <c r="N17" i="19"/>
  <c r="K17" i="16"/>
  <c r="M5" i="16"/>
  <c r="D48" i="29"/>
  <c r="AF16" i="25"/>
  <c r="L13" i="18"/>
  <c r="AF12" i="25"/>
  <c r="N13" i="11"/>
  <c r="K9" i="15"/>
  <c r="K12" i="12"/>
  <c r="N13" i="20"/>
  <c r="K13" i="15"/>
  <c r="D44" i="29"/>
  <c r="L13" i="26"/>
  <c r="K13" i="16"/>
  <c r="K13" i="12"/>
  <c r="N13" i="17"/>
  <c r="I13" i="13"/>
  <c r="N13" i="19"/>
  <c r="I13" i="14"/>
  <c r="J13" i="24"/>
  <c r="N12" i="22"/>
  <c r="M9" i="12"/>
  <c r="N12" i="20"/>
  <c r="L18" i="18"/>
  <c r="N12" i="19"/>
  <c r="AF11" i="25"/>
  <c r="M12" i="12"/>
  <c r="D43" i="29"/>
  <c r="AH8" i="25"/>
  <c r="K12" i="16"/>
  <c r="L20" i="26"/>
  <c r="J12" i="24"/>
  <c r="J6" i="24"/>
  <c r="P7" i="19"/>
  <c r="L5" i="18"/>
  <c r="Y5" i="18" s="1"/>
  <c r="E435" i="50" s="1"/>
  <c r="N6" i="19"/>
  <c r="L7" i="24"/>
  <c r="P7" i="11"/>
  <c r="L6" i="18"/>
  <c r="K7" i="14"/>
  <c r="N11" i="20"/>
  <c r="N7" i="18"/>
  <c r="M13" i="16"/>
  <c r="M7" i="12"/>
  <c r="I6" i="14"/>
  <c r="E224" i="50" s="1"/>
  <c r="I18" i="14"/>
  <c r="AH6" i="25"/>
  <c r="P7" i="20"/>
  <c r="N6" i="17"/>
  <c r="AF17" i="25"/>
  <c r="M7" i="15"/>
  <c r="M7" i="16"/>
  <c r="K6" i="15"/>
  <c r="P7" i="17"/>
  <c r="N11" i="19"/>
  <c r="AF5" i="25"/>
  <c r="N6" i="20"/>
  <c r="N18" i="19"/>
  <c r="K7" i="13"/>
  <c r="J11" i="24"/>
  <c r="N20" i="25"/>
  <c r="N15" i="17"/>
  <c r="C22" i="3"/>
  <c r="AD32" i="19"/>
  <c r="M20" i="16"/>
  <c r="N8" i="19"/>
  <c r="P16" i="20"/>
  <c r="D39" i="29"/>
  <c r="AF14" i="25"/>
  <c r="AD74" i="17"/>
  <c r="M18" i="12"/>
  <c r="I8" i="13"/>
  <c r="AB46" i="20"/>
  <c r="P20" i="20"/>
  <c r="P12" i="20"/>
  <c r="P15" i="17"/>
  <c r="K15" i="16"/>
  <c r="L8" i="24"/>
  <c r="P16" i="19"/>
  <c r="M20" i="12"/>
  <c r="K8" i="15"/>
  <c r="M12" i="15"/>
  <c r="K20" i="12"/>
  <c r="C19" i="3"/>
  <c r="K12" i="15"/>
  <c r="K15" i="14"/>
  <c r="AF4" i="25"/>
  <c r="N20" i="22"/>
  <c r="I12" i="14"/>
  <c r="N12" i="17"/>
  <c r="AD95" i="19"/>
  <c r="P8" i="19"/>
  <c r="P15" i="22"/>
  <c r="N20" i="20"/>
  <c r="AF19" i="25"/>
  <c r="M31" i="25"/>
  <c r="E919" i="50" s="1"/>
  <c r="AC38" i="22"/>
  <c r="Z92" i="17"/>
  <c r="E422" i="50" s="1"/>
  <c r="AC42" i="18"/>
  <c r="N12" i="11"/>
  <c r="AH7" i="25"/>
  <c r="P15" i="11"/>
  <c r="Y69" i="11"/>
  <c r="E67" i="50" s="1"/>
  <c r="AC40" i="19"/>
  <c r="J20" i="24"/>
  <c r="I12" i="13"/>
  <c r="L12" i="26"/>
  <c r="Y33" i="12"/>
  <c r="E131" i="50" s="1"/>
  <c r="T54" i="24"/>
  <c r="D848" i="50" s="1"/>
  <c r="N19" i="25"/>
  <c r="N12" i="18"/>
  <c r="P20" i="22"/>
  <c r="I18" i="13"/>
  <c r="N18" i="11"/>
  <c r="AB82" i="19"/>
  <c r="Y38" i="15"/>
  <c r="C27" i="3"/>
  <c r="L8" i="18"/>
  <c r="P15" i="20"/>
  <c r="K15" i="13"/>
  <c r="P16" i="22"/>
  <c r="K20" i="15"/>
  <c r="AE19" i="22"/>
  <c r="AE46" i="22"/>
  <c r="M20" i="15"/>
  <c r="AB81" i="22"/>
  <c r="C25" i="3"/>
  <c r="Z70" i="19"/>
  <c r="D550" i="50" s="1"/>
  <c r="AH11" i="25"/>
  <c r="N8" i="20"/>
  <c r="L20" i="24"/>
  <c r="AB27" i="18"/>
  <c r="D49" i="29"/>
  <c r="J18" i="24"/>
  <c r="V47" i="15"/>
  <c r="D277" i="50" s="1"/>
  <c r="P10" i="22"/>
  <c r="K20" i="16"/>
  <c r="N20" i="11"/>
  <c r="N8" i="22"/>
  <c r="M15" i="12"/>
  <c r="P15" i="19"/>
  <c r="N20" i="19"/>
  <c r="N18" i="20"/>
  <c r="K18" i="15"/>
  <c r="AB49" i="20"/>
  <c r="AC75" i="17"/>
  <c r="X99" i="11"/>
  <c r="D97" i="50" s="1"/>
  <c r="N18" i="17"/>
  <c r="J8" i="24"/>
  <c r="C15" i="3"/>
  <c r="Z98" i="17"/>
  <c r="E428" i="50" s="1"/>
  <c r="O30" i="25"/>
  <c r="AH19" i="25"/>
  <c r="X45" i="18"/>
  <c r="D475" i="50" s="1"/>
  <c r="K18" i="12"/>
  <c r="N18" i="22"/>
  <c r="AE71" i="19"/>
  <c r="AH9" i="25"/>
  <c r="L20" i="18"/>
  <c r="I20" i="13"/>
  <c r="AF7" i="25"/>
  <c r="M12" i="16"/>
  <c r="L15" i="24"/>
  <c r="M15" i="15"/>
  <c r="P12" i="19"/>
  <c r="N15" i="20"/>
  <c r="AH15" i="25"/>
  <c r="N20" i="17"/>
  <c r="X43" i="12"/>
  <c r="D141" i="50" s="1"/>
  <c r="AB25" i="18"/>
  <c r="AD39" i="22"/>
  <c r="Y21" i="20"/>
  <c r="D601" i="50" s="1"/>
  <c r="V8" i="26"/>
  <c r="D950" i="50" s="1"/>
  <c r="V98" i="24"/>
  <c r="V33" i="16"/>
  <c r="X93" i="11"/>
  <c r="D91" i="50" s="1"/>
  <c r="Z41" i="19"/>
  <c r="D521" i="50" s="1"/>
  <c r="AC97" i="12"/>
  <c r="AB69" i="17"/>
  <c r="K20" i="13"/>
  <c r="K18" i="16"/>
  <c r="K16" i="13"/>
  <c r="N8" i="17"/>
  <c r="I20" i="14"/>
  <c r="N15" i="18"/>
  <c r="M15" i="16"/>
  <c r="AH14" i="25"/>
  <c r="K15" i="15"/>
  <c r="W16" i="15"/>
  <c r="E246" i="50" s="1"/>
  <c r="Y13" i="17"/>
  <c r="D343" i="50" s="1"/>
  <c r="AB49" i="19"/>
  <c r="Y42" i="18"/>
  <c r="E472" i="50" s="1"/>
  <c r="AA36" i="19"/>
  <c r="E516" i="50" s="1"/>
  <c r="O31" i="25"/>
  <c r="Y73" i="11"/>
  <c r="E71" i="50" s="1"/>
  <c r="V84" i="24"/>
  <c r="AA38" i="15"/>
  <c r="AC11" i="19"/>
  <c r="Z67" i="17"/>
  <c r="E397" i="50" s="1"/>
  <c r="X86" i="11"/>
  <c r="D84" i="50" s="1"/>
  <c r="AE57" i="22"/>
  <c r="Z98" i="19"/>
  <c r="D578" i="50" s="1"/>
  <c r="J5" i="24"/>
  <c r="K5" i="16"/>
  <c r="AD76" i="17"/>
  <c r="X100" i="11"/>
  <c r="D98" i="50" s="1"/>
  <c r="L28" i="25"/>
  <c r="D916" i="50" s="1"/>
  <c r="Z39" i="22"/>
  <c r="D719" i="50" s="1"/>
  <c r="AB65" i="19"/>
  <c r="N6" i="18"/>
  <c r="AB23" i="17"/>
  <c r="X97" i="11"/>
  <c r="D95" i="50" s="1"/>
  <c r="X34" i="11"/>
  <c r="D32" i="50" s="1"/>
  <c r="Y32" i="11"/>
  <c r="E30" i="50" s="1"/>
  <c r="Y30" i="11"/>
  <c r="E28" i="50" s="1"/>
  <c r="Y87" i="11"/>
  <c r="E85" i="50" s="1"/>
  <c r="P18" i="11"/>
  <c r="L39" i="25"/>
  <c r="D927" i="50" s="1"/>
  <c r="P14" i="25"/>
  <c r="K20" i="14"/>
  <c r="AB19" i="20"/>
  <c r="AB73" i="22"/>
  <c r="AA24" i="22"/>
  <c r="K14" i="15"/>
  <c r="T27" i="24"/>
  <c r="D821" i="50" s="1"/>
  <c r="AB91" i="19"/>
  <c r="Z74" i="19"/>
  <c r="D554" i="50" s="1"/>
  <c r="AE29" i="19"/>
  <c r="AE62" i="19"/>
  <c r="V14" i="15"/>
  <c r="D244" i="50" s="1"/>
  <c r="P8" i="22"/>
  <c r="N8" i="18"/>
  <c r="N5" i="17"/>
  <c r="Z6" i="17" s="1"/>
  <c r="E336" i="50" s="1"/>
  <c r="N5" i="20"/>
  <c r="AB81" i="12"/>
  <c r="K8" i="12"/>
  <c r="I8" i="14"/>
  <c r="P12" i="22"/>
  <c r="I15" i="13"/>
  <c r="AB19" i="12"/>
  <c r="AA48" i="15"/>
  <c r="X28" i="11"/>
  <c r="D26" i="50" s="1"/>
  <c r="Y98" i="11"/>
  <c r="E96" i="50" s="1"/>
  <c r="Y19" i="11"/>
  <c r="E17" i="50" s="1"/>
  <c r="T96" i="24"/>
  <c r="D890" i="50" s="1"/>
  <c r="K5" i="12"/>
  <c r="AA43" i="15"/>
  <c r="AC70" i="19"/>
  <c r="Y89" i="11"/>
  <c r="E87" i="50" s="1"/>
  <c r="L18" i="24"/>
  <c r="AA50" i="22"/>
  <c r="W30" i="24"/>
  <c r="X28" i="15"/>
  <c r="N16" i="17"/>
  <c r="C12" i="3"/>
  <c r="Q52" i="25"/>
  <c r="AE69" i="22"/>
  <c r="V5" i="26"/>
  <c r="D947" i="50" s="1"/>
  <c r="AC21" i="17"/>
  <c r="X49" i="24"/>
  <c r="AC48" i="20"/>
  <c r="W12" i="16"/>
  <c r="AB8" i="18"/>
  <c r="Y57" i="17"/>
  <c r="D387" i="50" s="1"/>
  <c r="AB102" i="17"/>
  <c r="X45" i="11"/>
  <c r="D43" i="50" s="1"/>
  <c r="X43" i="11"/>
  <c r="D41" i="50" s="1"/>
  <c r="X87" i="11"/>
  <c r="D85" i="50" s="1"/>
  <c r="K18" i="14"/>
  <c r="N16" i="25"/>
  <c r="L61" i="25"/>
  <c r="D945" i="50" s="1"/>
  <c r="O22" i="25"/>
  <c r="P20" i="11"/>
  <c r="Z28" i="18"/>
  <c r="AC19" i="18"/>
  <c r="Y15" i="20"/>
  <c r="D595" i="50" s="1"/>
  <c r="Z36" i="20"/>
  <c r="E616" i="50" s="1"/>
  <c r="Z51" i="22"/>
  <c r="D731" i="50" s="1"/>
  <c r="AE22" i="22"/>
  <c r="U73" i="24"/>
  <c r="W64" i="24"/>
  <c r="AB66" i="19"/>
  <c r="AC88" i="19"/>
  <c r="AE42" i="19"/>
  <c r="X51" i="15"/>
  <c r="W47" i="15"/>
  <c r="E277" i="50" s="1"/>
  <c r="P8" i="20"/>
  <c r="N5" i="22"/>
  <c r="I5" i="14"/>
  <c r="K16" i="14"/>
  <c r="M16" i="16"/>
  <c r="L16" i="24"/>
  <c r="N8" i="11"/>
  <c r="K8" i="16"/>
  <c r="P12" i="17"/>
  <c r="M16" i="15"/>
  <c r="N15" i="22"/>
  <c r="L15" i="26"/>
  <c r="P6" i="20"/>
  <c r="Y76" i="11"/>
  <c r="E74" i="50" s="1"/>
  <c r="X43" i="18"/>
  <c r="D473" i="50" s="1"/>
  <c r="Z28" i="20"/>
  <c r="E608" i="50" s="1"/>
  <c r="AA48" i="22"/>
  <c r="M6" i="15"/>
  <c r="Y102" i="17"/>
  <c r="D432" i="50" s="1"/>
  <c r="X88" i="11"/>
  <c r="D86" i="50" s="1"/>
  <c r="Q36" i="25"/>
  <c r="AA24" i="18"/>
  <c r="AC16" i="20"/>
  <c r="U92" i="24"/>
  <c r="AC27" i="19"/>
  <c r="AA20" i="15"/>
  <c r="P8" i="17"/>
  <c r="K8" i="14"/>
  <c r="L6" i="24"/>
  <c r="X10" i="11"/>
  <c r="D8" i="50" s="1"/>
  <c r="X60" i="24"/>
  <c r="AC28" i="19"/>
  <c r="AE65" i="19"/>
  <c r="M8" i="12"/>
  <c r="M8" i="15"/>
  <c r="D36" i="29"/>
  <c r="AA101" i="17"/>
  <c r="AD45" i="17"/>
  <c r="X66" i="11"/>
  <c r="D64" i="50" s="1"/>
  <c r="X54" i="11"/>
  <c r="D52" i="50" s="1"/>
  <c r="X95" i="11"/>
  <c r="D93" i="50" s="1"/>
  <c r="Y78" i="11"/>
  <c r="E76" i="50" s="1"/>
  <c r="K19" i="15"/>
  <c r="L31" i="25"/>
  <c r="D919" i="50" s="1"/>
  <c r="O57" i="25"/>
  <c r="P20" i="17"/>
  <c r="Z6" i="15"/>
  <c r="Y16" i="18"/>
  <c r="E446" i="50" s="1"/>
  <c r="AA26" i="20"/>
  <c r="AC28" i="20"/>
  <c r="Z52" i="22"/>
  <c r="D732" i="50" s="1"/>
  <c r="AE84" i="22"/>
  <c r="W100" i="24"/>
  <c r="AB84" i="19"/>
  <c r="AD27" i="19"/>
  <c r="AE24" i="19"/>
  <c r="AD53" i="19"/>
  <c r="Z30" i="15"/>
  <c r="W48" i="15"/>
  <c r="E278" i="50" s="1"/>
  <c r="P8" i="11"/>
  <c r="M8" i="16"/>
  <c r="I5" i="13"/>
  <c r="T5" i="13" s="1"/>
  <c r="E203" i="50" s="1"/>
  <c r="K5" i="15"/>
  <c r="W6" i="15" s="1"/>
  <c r="E236" i="50" s="1"/>
  <c r="AA53" i="12"/>
  <c r="N16" i="18"/>
  <c r="P12" i="11"/>
  <c r="P16" i="17"/>
  <c r="J15" i="24"/>
  <c r="D46" i="29"/>
  <c r="P6" i="17"/>
  <c r="M6" i="12"/>
  <c r="X103" i="11"/>
  <c r="D101" i="50" s="1"/>
  <c r="AA54" i="22"/>
  <c r="V20" i="15"/>
  <c r="D250" i="50" s="1"/>
  <c r="N5" i="11"/>
  <c r="Y83" i="11"/>
  <c r="E81" i="50" s="1"/>
  <c r="N52" i="25"/>
  <c r="Z38" i="18"/>
  <c r="AB25" i="20"/>
  <c r="AC8" i="19"/>
  <c r="P38" i="25"/>
  <c r="AC41" i="19"/>
  <c r="Y41" i="15"/>
  <c r="L5" i="26"/>
  <c r="W6" i="26" s="1"/>
  <c r="E948" i="50" s="1"/>
  <c r="AA27" i="17"/>
  <c r="X70" i="11"/>
  <c r="D68" i="50" s="1"/>
  <c r="X40" i="11"/>
  <c r="D38" i="50" s="1"/>
  <c r="Y90" i="11"/>
  <c r="E88" i="50" s="1"/>
  <c r="N19" i="19"/>
  <c r="L19" i="25"/>
  <c r="D911" i="50" s="1"/>
  <c r="P20" i="19"/>
  <c r="AA18" i="18"/>
  <c r="AA54" i="20"/>
  <c r="AB45" i="22"/>
  <c r="AB37" i="19"/>
  <c r="Z10" i="19"/>
  <c r="D490" i="50" s="1"/>
  <c r="AD40" i="19"/>
  <c r="AD11" i="19"/>
  <c r="W51" i="15"/>
  <c r="E281" i="50" s="1"/>
  <c r="Y45" i="15"/>
  <c r="N5" i="19"/>
  <c r="P16" i="11"/>
  <c r="K12" i="14"/>
  <c r="L12" i="24"/>
  <c r="M16" i="12"/>
  <c r="I15" i="14"/>
  <c r="P17" i="22"/>
  <c r="L9" i="25"/>
  <c r="D901" i="50" s="1"/>
  <c r="O37" i="25"/>
  <c r="Z26" i="18"/>
  <c r="Y45" i="20"/>
  <c r="D625" i="50" s="1"/>
  <c r="AB18" i="20"/>
  <c r="AC45" i="20"/>
  <c r="Z76" i="22"/>
  <c r="D756" i="50" s="1"/>
  <c r="AD18" i="22"/>
  <c r="AC57" i="22"/>
  <c r="AD25" i="22"/>
  <c r="U20" i="24"/>
  <c r="T50" i="24"/>
  <c r="D844" i="50" s="1"/>
  <c r="X47" i="24"/>
  <c r="V26" i="24"/>
  <c r="V64" i="24"/>
  <c r="V36" i="24"/>
  <c r="P36" i="25"/>
  <c r="AA46" i="17"/>
  <c r="Y80" i="17"/>
  <c r="D410" i="50" s="1"/>
  <c r="AB25" i="17"/>
  <c r="AD88" i="17"/>
  <c r="AB20" i="17"/>
  <c r="X72" i="11"/>
  <c r="D70" i="50" s="1"/>
  <c r="X90" i="11"/>
  <c r="D88" i="50" s="1"/>
  <c r="X52" i="11"/>
  <c r="D50" i="50" s="1"/>
  <c r="X18" i="11"/>
  <c r="D16" i="50" s="1"/>
  <c r="X77" i="11"/>
  <c r="D75" i="50" s="1"/>
  <c r="X67" i="11"/>
  <c r="D65" i="50" s="1"/>
  <c r="Y59" i="11"/>
  <c r="E57" i="50" s="1"/>
  <c r="Y96" i="11"/>
  <c r="E94" i="50" s="1"/>
  <c r="Y27" i="11"/>
  <c r="E25" i="50" s="1"/>
  <c r="Y99" i="11"/>
  <c r="E97" i="50" s="1"/>
  <c r="Y75" i="11"/>
  <c r="E73" i="50" s="1"/>
  <c r="Y56" i="11"/>
  <c r="E54" i="50" s="1"/>
  <c r="AF18" i="25"/>
  <c r="W14" i="26"/>
  <c r="E956" i="50" s="1"/>
  <c r="N53" i="25"/>
  <c r="L60" i="25"/>
  <c r="D944" i="50" s="1"/>
  <c r="L8" i="25"/>
  <c r="D900" i="50" s="1"/>
  <c r="L38" i="25"/>
  <c r="D926" i="50" s="1"/>
  <c r="P53" i="25"/>
  <c r="Q37" i="25"/>
  <c r="M54" i="25"/>
  <c r="E938" i="50" s="1"/>
  <c r="O56" i="25"/>
  <c r="Z12" i="18"/>
  <c r="Z9" i="18"/>
  <c r="Y54" i="18"/>
  <c r="E484" i="50" s="1"/>
  <c r="AA9" i="18"/>
  <c r="AB23" i="18"/>
  <c r="AC39" i="18"/>
  <c r="AB17" i="18"/>
  <c r="AA15" i="20"/>
  <c r="Y28" i="20"/>
  <c r="D608" i="50" s="1"/>
  <c r="AC38" i="20"/>
  <c r="AD15" i="20"/>
  <c r="AD40" i="20"/>
  <c r="AC40" i="20"/>
  <c r="AB29" i="22"/>
  <c r="AB43" i="22"/>
  <c r="Z61" i="22"/>
  <c r="D741" i="50" s="1"/>
  <c r="Z14" i="22"/>
  <c r="D694" i="50" s="1"/>
  <c r="AD26" i="22"/>
  <c r="AA35" i="22"/>
  <c r="AC27" i="22"/>
  <c r="AD19" i="22"/>
  <c r="AD42" i="22"/>
  <c r="AE83" i="22"/>
  <c r="U57" i="24"/>
  <c r="T76" i="24"/>
  <c r="D870" i="50" s="1"/>
  <c r="V62" i="24"/>
  <c r="X93" i="24"/>
  <c r="W20" i="24"/>
  <c r="X94" i="24"/>
  <c r="AB48" i="19"/>
  <c r="Z14" i="19"/>
  <c r="D494" i="50" s="1"/>
  <c r="AE63" i="19"/>
  <c r="AD36" i="19"/>
  <c r="X47" i="15"/>
  <c r="V32" i="15"/>
  <c r="D262" i="50" s="1"/>
  <c r="Y36" i="15"/>
  <c r="AC23" i="12"/>
  <c r="AA49" i="15"/>
  <c r="W40" i="15"/>
  <c r="E270" i="50" s="1"/>
  <c r="V8" i="15"/>
  <c r="D238" i="50" s="1"/>
  <c r="X45" i="15"/>
  <c r="Y32" i="15"/>
  <c r="W30" i="15"/>
  <c r="E260" i="50" s="1"/>
  <c r="V35" i="15"/>
  <c r="D265" i="50" s="1"/>
  <c r="U35" i="16"/>
  <c r="D315" i="50" s="1"/>
  <c r="V32" i="16"/>
  <c r="U17" i="16"/>
  <c r="D297" i="50" s="1"/>
  <c r="V28" i="16"/>
  <c r="W53" i="16"/>
  <c r="U10" i="16"/>
  <c r="D290" i="50" s="1"/>
  <c r="N14" i="22"/>
  <c r="I14" i="14"/>
  <c r="J14" i="24"/>
  <c r="K14" i="16"/>
  <c r="N14" i="20"/>
  <c r="N14" i="17"/>
  <c r="D45" i="29"/>
  <c r="L14" i="26"/>
  <c r="AF13" i="25"/>
  <c r="K14" i="12"/>
  <c r="I14" i="13"/>
  <c r="C21" i="3"/>
  <c r="N14" i="11"/>
  <c r="L14" i="18"/>
  <c r="AC93" i="19"/>
  <c r="AE5" i="19"/>
  <c r="AE64" i="19"/>
  <c r="AE84" i="19"/>
  <c r="AE95" i="19"/>
  <c r="AE50" i="19"/>
  <c r="AC29" i="19"/>
  <c r="AD101" i="19"/>
  <c r="AD81" i="19"/>
  <c r="AC71" i="19"/>
  <c r="AD99" i="19"/>
  <c r="AE39" i="19"/>
  <c r="AD45" i="19"/>
  <c r="AC51" i="19"/>
  <c r="AC46" i="19"/>
  <c r="AC87" i="19"/>
  <c r="AD9" i="19"/>
  <c r="AE31" i="19"/>
  <c r="AC33" i="19"/>
  <c r="AE72" i="19"/>
  <c r="AD25" i="19"/>
  <c r="AC45" i="19"/>
  <c r="AD60" i="19"/>
  <c r="AC34" i="19"/>
  <c r="AC90" i="19"/>
  <c r="AE94" i="19"/>
  <c r="AE87" i="19"/>
  <c r="AE96" i="19"/>
  <c r="AE86" i="19"/>
  <c r="AC12" i="19"/>
  <c r="AD68" i="19"/>
  <c r="AD58" i="19"/>
  <c r="AC81" i="19"/>
  <c r="AC10" i="19"/>
  <c r="AD100" i="19"/>
  <c r="AE13" i="19"/>
  <c r="Z47" i="19"/>
  <c r="D527" i="50" s="1"/>
  <c r="Z59" i="19"/>
  <c r="D539" i="50" s="1"/>
  <c r="Z78" i="19"/>
  <c r="D558" i="50" s="1"/>
  <c r="Z22" i="19"/>
  <c r="D502" i="50" s="1"/>
  <c r="Z45" i="19"/>
  <c r="D525" i="50" s="1"/>
  <c r="Z31" i="19"/>
  <c r="D511" i="50" s="1"/>
  <c r="Z85" i="19"/>
  <c r="D565" i="50" s="1"/>
  <c r="Z55" i="19"/>
  <c r="D535" i="50" s="1"/>
  <c r="Z29" i="19"/>
  <c r="D509" i="50" s="1"/>
  <c r="Z43" i="19"/>
  <c r="D523" i="50" s="1"/>
  <c r="AB26" i="19"/>
  <c r="AB34" i="19"/>
  <c r="Z63" i="19"/>
  <c r="D543" i="50" s="1"/>
  <c r="Z49" i="19"/>
  <c r="D529" i="50" s="1"/>
  <c r="AB44" i="19"/>
  <c r="AB55" i="19"/>
  <c r="AB64" i="19"/>
  <c r="AB17" i="19"/>
  <c r="AB10" i="19"/>
  <c r="AB93" i="19"/>
  <c r="AB87" i="19"/>
  <c r="AB51" i="19"/>
  <c r="AB99" i="19"/>
  <c r="AB85" i="19"/>
  <c r="AB12" i="19"/>
  <c r="AC39" i="19"/>
  <c r="AD26" i="19"/>
  <c r="AC84" i="19"/>
  <c r="AC92" i="19"/>
  <c r="AE47" i="19"/>
  <c r="AE92" i="19"/>
  <c r="AD89" i="19"/>
  <c r="AC57" i="19"/>
  <c r="AE17" i="19"/>
  <c r="AE85" i="19"/>
  <c r="AC79" i="19"/>
  <c r="AE43" i="19"/>
  <c r="AD51" i="19"/>
  <c r="AE90" i="19"/>
  <c r="AE16" i="19"/>
  <c r="AC23" i="19"/>
  <c r="AD17" i="19"/>
  <c r="AE46" i="19"/>
  <c r="AD82" i="19"/>
  <c r="AC24" i="19"/>
  <c r="AC38" i="19"/>
  <c r="AD94" i="19"/>
  <c r="AC103" i="19"/>
  <c r="AC66" i="19"/>
  <c r="AD73" i="19"/>
  <c r="AD16" i="19"/>
  <c r="AC89" i="19"/>
  <c r="AD41" i="19"/>
  <c r="AC58" i="19"/>
  <c r="AE104" i="19"/>
  <c r="AD91" i="19"/>
  <c r="AE56" i="19"/>
  <c r="AC60" i="19"/>
  <c r="AC21" i="19"/>
  <c r="AD15" i="19"/>
  <c r="AC85" i="19"/>
  <c r="Z91" i="19"/>
  <c r="D571" i="50" s="1"/>
  <c r="Z71" i="19"/>
  <c r="D551" i="50" s="1"/>
  <c r="Z46" i="19"/>
  <c r="D526" i="50" s="1"/>
  <c r="Z50" i="19"/>
  <c r="D530" i="50" s="1"/>
  <c r="Z82" i="19"/>
  <c r="D562" i="50" s="1"/>
  <c r="Z69" i="19"/>
  <c r="D549" i="50" s="1"/>
  <c r="Z66" i="19"/>
  <c r="D546" i="50" s="1"/>
  <c r="Z84" i="19"/>
  <c r="D564" i="50" s="1"/>
  <c r="Z88" i="19"/>
  <c r="D568" i="50" s="1"/>
  <c r="Z64" i="19"/>
  <c r="D544" i="50" s="1"/>
  <c r="Z75" i="19"/>
  <c r="D555" i="50" s="1"/>
  <c r="AB63" i="19"/>
  <c r="Z51" i="19"/>
  <c r="D531" i="50" s="1"/>
  <c r="Z34" i="19"/>
  <c r="D514" i="50" s="1"/>
  <c r="AB83" i="19"/>
  <c r="AB53" i="19"/>
  <c r="AB30" i="19"/>
  <c r="AB70" i="19"/>
  <c r="AB32" i="19"/>
  <c r="AB22" i="19"/>
  <c r="AB61" i="19"/>
  <c r="AB79" i="19"/>
  <c r="AB80" i="19"/>
  <c r="AB57" i="19"/>
  <c r="AB81" i="19"/>
  <c r="AC53" i="19"/>
  <c r="AE49" i="19"/>
  <c r="AC80" i="19"/>
  <c r="AD22" i="19"/>
  <c r="AD77" i="19"/>
  <c r="AD35" i="19"/>
  <c r="AD42" i="19"/>
  <c r="AD64" i="19"/>
  <c r="AD62" i="19"/>
  <c r="AC52" i="19"/>
  <c r="AD88" i="19"/>
  <c r="AD98" i="19"/>
  <c r="AD104" i="19"/>
  <c r="AD38" i="19"/>
  <c r="AC55" i="19"/>
  <c r="AC73" i="19"/>
  <c r="AE68" i="19"/>
  <c r="AE30" i="19"/>
  <c r="AE20" i="19"/>
  <c r="AC94" i="19"/>
  <c r="AC19" i="19"/>
  <c r="AE52" i="19"/>
  <c r="AD93" i="19"/>
  <c r="AE23" i="19"/>
  <c r="AC13" i="19"/>
  <c r="AE103" i="19"/>
  <c r="AC95" i="19"/>
  <c r="AE51" i="19"/>
  <c r="AD74" i="19"/>
  <c r="AC31" i="19"/>
  <c r="AD96" i="19"/>
  <c r="AD69" i="19"/>
  <c r="AC72" i="19"/>
  <c r="AC82" i="19"/>
  <c r="AE99" i="19"/>
  <c r="AC86" i="19"/>
  <c r="AD18" i="19"/>
  <c r="Z9" i="19"/>
  <c r="D489" i="50" s="1"/>
  <c r="Z83" i="19"/>
  <c r="D563" i="50" s="1"/>
  <c r="Z102" i="19"/>
  <c r="D582" i="50" s="1"/>
  <c r="Z104" i="19"/>
  <c r="D584" i="50" s="1"/>
  <c r="Z90" i="19"/>
  <c r="D570" i="50" s="1"/>
  <c r="Z13" i="19"/>
  <c r="D493" i="50" s="1"/>
  <c r="Z26" i="19"/>
  <c r="D506" i="50" s="1"/>
  <c r="Z7" i="19"/>
  <c r="D487" i="50" s="1"/>
  <c r="Z95" i="19"/>
  <c r="D575" i="50" s="1"/>
  <c r="Z24" i="19"/>
  <c r="D504" i="50" s="1"/>
  <c r="Z60" i="19"/>
  <c r="D540" i="50" s="1"/>
  <c r="Z48" i="19"/>
  <c r="D528" i="50" s="1"/>
  <c r="Z79" i="19"/>
  <c r="D559" i="50" s="1"/>
  <c r="AB102" i="19"/>
  <c r="AB94" i="19"/>
  <c r="AB27" i="19"/>
  <c r="AB15" i="19"/>
  <c r="AB72" i="19"/>
  <c r="AB69" i="19"/>
  <c r="AB74" i="19"/>
  <c r="AB89" i="19"/>
  <c r="AB36" i="19"/>
  <c r="AB39" i="19"/>
  <c r="AB31" i="19"/>
  <c r="AE54" i="19"/>
  <c r="AD30" i="19"/>
  <c r="AD13" i="19"/>
  <c r="AE67" i="19"/>
  <c r="AE76" i="19"/>
  <c r="AD78" i="19"/>
  <c r="AE28" i="19"/>
  <c r="AE61" i="19"/>
  <c r="AD44" i="19"/>
  <c r="AE88" i="19"/>
  <c r="AD63" i="19"/>
  <c r="AC99" i="19"/>
  <c r="AE18" i="19"/>
  <c r="AE77" i="19"/>
  <c r="AC77" i="19"/>
  <c r="AC64" i="19"/>
  <c r="AC100" i="19"/>
  <c r="AE97" i="19"/>
  <c r="AC25" i="19"/>
  <c r="AE33" i="19"/>
  <c r="AC75" i="19"/>
  <c r="AC49" i="19"/>
  <c r="AC43" i="19"/>
  <c r="AC69" i="19"/>
  <c r="AC68" i="19"/>
  <c r="AC76" i="19"/>
  <c r="AE32" i="19"/>
  <c r="AE83" i="19"/>
  <c r="AE21" i="19"/>
  <c r="AD21" i="19"/>
  <c r="AE44" i="19"/>
  <c r="AC65" i="19"/>
  <c r="AE15" i="19"/>
  <c r="AE35" i="19"/>
  <c r="AE38" i="19"/>
  <c r="AE57" i="19"/>
  <c r="AD52" i="19"/>
  <c r="Z32" i="19"/>
  <c r="D512" i="50" s="1"/>
  <c r="Z76" i="19"/>
  <c r="D556" i="50" s="1"/>
  <c r="Z37" i="19"/>
  <c r="D517" i="50" s="1"/>
  <c r="Z20" i="19"/>
  <c r="D500" i="50" s="1"/>
  <c r="Z36" i="19"/>
  <c r="D516" i="50" s="1"/>
  <c r="Z52" i="19"/>
  <c r="D532" i="50" s="1"/>
  <c r="Z58" i="19"/>
  <c r="D538" i="50" s="1"/>
  <c r="Z89" i="19"/>
  <c r="D569" i="50" s="1"/>
  <c r="Z77" i="19"/>
  <c r="D557" i="50" s="1"/>
  <c r="Z57" i="19"/>
  <c r="D537" i="50" s="1"/>
  <c r="Z11" i="19"/>
  <c r="D491" i="50" s="1"/>
  <c r="Z103" i="19"/>
  <c r="D583" i="50" s="1"/>
  <c r="Z73" i="19"/>
  <c r="D553" i="50" s="1"/>
  <c r="AB52" i="19"/>
  <c r="AB33" i="19"/>
  <c r="AB86" i="19"/>
  <c r="AB68" i="19"/>
  <c r="AB54" i="19"/>
  <c r="AB18" i="19"/>
  <c r="AB38" i="19"/>
  <c r="AB75" i="19"/>
  <c r="AB46" i="19"/>
  <c r="AB47" i="19"/>
  <c r="AB16" i="19"/>
  <c r="AB14" i="19"/>
  <c r="AD71" i="19"/>
  <c r="AD43" i="19"/>
  <c r="AD29" i="19"/>
  <c r="AD23" i="19"/>
  <c r="AE12" i="19"/>
  <c r="AE8" i="19"/>
  <c r="AD34" i="19"/>
  <c r="AE53" i="19"/>
  <c r="AD46" i="19"/>
  <c r="AD70" i="19"/>
  <c r="AE36" i="19"/>
  <c r="AC35" i="19"/>
  <c r="AE78" i="19"/>
  <c r="AE40" i="19"/>
  <c r="AD48" i="19"/>
  <c r="AD54" i="19"/>
  <c r="AE60" i="19"/>
  <c r="AE80" i="19"/>
  <c r="AE81" i="19"/>
  <c r="Z56" i="19"/>
  <c r="D536" i="50" s="1"/>
  <c r="Z15" i="19"/>
  <c r="D495" i="50" s="1"/>
  <c r="Z100" i="19"/>
  <c r="D580" i="50" s="1"/>
  <c r="Z93" i="19"/>
  <c r="D573" i="50" s="1"/>
  <c r="AB101" i="19"/>
  <c r="Z6" i="19"/>
  <c r="D486" i="50" s="1"/>
  <c r="AB100" i="19"/>
  <c r="AB13" i="19"/>
  <c r="AB73" i="19"/>
  <c r="AB19" i="19"/>
  <c r="AB29" i="19"/>
  <c r="AB76" i="19"/>
  <c r="AE41" i="19"/>
  <c r="AC78" i="19"/>
  <c r="AD90" i="19"/>
  <c r="AD85" i="19"/>
  <c r="AC15" i="19"/>
  <c r="AE98" i="19"/>
  <c r="AD87" i="19"/>
  <c r="AD47" i="19"/>
  <c r="AD83" i="19"/>
  <c r="AC98" i="19"/>
  <c r="AD97" i="19"/>
  <c r="AC50" i="19"/>
  <c r="AD92" i="19"/>
  <c r="AE10" i="19"/>
  <c r="AE79" i="19"/>
  <c r="AD55" i="19"/>
  <c r="AE93" i="19"/>
  <c r="AE22" i="19"/>
  <c r="AD86" i="19"/>
  <c r="Z53" i="19"/>
  <c r="D533" i="50" s="1"/>
  <c r="Z35" i="19"/>
  <c r="D515" i="50" s="1"/>
  <c r="Z65" i="19"/>
  <c r="D545" i="50" s="1"/>
  <c r="Z25" i="19"/>
  <c r="D505" i="50" s="1"/>
  <c r="Z44" i="19"/>
  <c r="D524" i="50" s="1"/>
  <c r="Z38" i="19"/>
  <c r="D518" i="50" s="1"/>
  <c r="AB95" i="19"/>
  <c r="AB71" i="19"/>
  <c r="AB45" i="19"/>
  <c r="AB9" i="19"/>
  <c r="AB88" i="19"/>
  <c r="AB58" i="19"/>
  <c r="AD49" i="19"/>
  <c r="AE59" i="19"/>
  <c r="AD75" i="19"/>
  <c r="AC18" i="19"/>
  <c r="AD19" i="19"/>
  <c r="AE26" i="19"/>
  <c r="AE101" i="19"/>
  <c r="AE91" i="19"/>
  <c r="AD102" i="19"/>
  <c r="AC22" i="19"/>
  <c r="AD67" i="19"/>
  <c r="AD80" i="19"/>
  <c r="AC37" i="19"/>
  <c r="AE11" i="19"/>
  <c r="AC14" i="19"/>
  <c r="AC63" i="19"/>
  <c r="AC47" i="19"/>
  <c r="AE70" i="19"/>
  <c r="Z80" i="19"/>
  <c r="D560" i="50" s="1"/>
  <c r="Z96" i="19"/>
  <c r="D576" i="50" s="1"/>
  <c r="Z23" i="19"/>
  <c r="D503" i="50" s="1"/>
  <c r="Z18" i="19"/>
  <c r="D498" i="50" s="1"/>
  <c r="Z67" i="19"/>
  <c r="D547" i="50" s="1"/>
  <c r="AB23" i="19"/>
  <c r="AB97" i="19"/>
  <c r="AB96" i="19"/>
  <c r="AB41" i="19"/>
  <c r="AB8" i="19"/>
  <c r="AB20" i="19"/>
  <c r="AB11" i="19"/>
  <c r="AC9" i="19"/>
  <c r="AD20" i="19"/>
  <c r="AC67" i="19"/>
  <c r="AC36" i="19"/>
  <c r="AC96" i="19"/>
  <c r="AC56" i="19"/>
  <c r="AC17" i="19"/>
  <c r="AE74" i="19"/>
  <c r="AD76" i="19"/>
  <c r="AC104" i="19"/>
  <c r="AD33" i="19"/>
  <c r="AD65" i="19"/>
  <c r="AC62" i="19"/>
  <c r="AE82" i="19"/>
  <c r="AD79" i="19"/>
  <c r="AE100" i="19"/>
  <c r="AE73" i="19"/>
  <c r="AE27" i="19"/>
  <c r="Z99" i="19"/>
  <c r="D579" i="50" s="1"/>
  <c r="Z42" i="19"/>
  <c r="D522" i="50" s="1"/>
  <c r="Z19" i="19"/>
  <c r="D499" i="50" s="1"/>
  <c r="Z30" i="19"/>
  <c r="D510" i="50" s="1"/>
  <c r="Z101" i="19"/>
  <c r="D581" i="50" s="1"/>
  <c r="Z5" i="19"/>
  <c r="D485" i="50" s="1"/>
  <c r="Z97" i="19"/>
  <c r="D577" i="50" s="1"/>
  <c r="AB60" i="19"/>
  <c r="AB90" i="19"/>
  <c r="AB28" i="19"/>
  <c r="AB62" i="19"/>
  <c r="AB103" i="19"/>
  <c r="AC48" i="19"/>
  <c r="AE102" i="19"/>
  <c r="AC54" i="19"/>
  <c r="AD72" i="19"/>
  <c r="AD10" i="19"/>
  <c r="AD14" i="19"/>
  <c r="AE37" i="19"/>
  <c r="AE58" i="19"/>
  <c r="AD56" i="19"/>
  <c r="Z39" i="19"/>
  <c r="D519" i="50" s="1"/>
  <c r="Z81" i="19"/>
  <c r="D561" i="50" s="1"/>
  <c r="Z17" i="19"/>
  <c r="D497" i="50" s="1"/>
  <c r="AB43" i="19"/>
  <c r="AB78" i="19"/>
  <c r="AB35" i="19"/>
  <c r="AC97" i="19"/>
  <c r="AE75" i="19"/>
  <c r="AD61" i="19"/>
  <c r="AD103" i="19"/>
  <c r="Z87" i="19"/>
  <c r="D567" i="50" s="1"/>
  <c r="AB77" i="19"/>
  <c r="AB104" i="19"/>
  <c r="AC44" i="19"/>
  <c r="AD24" i="19"/>
  <c r="AD37" i="19"/>
  <c r="AC59" i="19"/>
  <c r="AE19" i="19"/>
  <c r="AE55" i="19"/>
  <c r="AC30" i="19"/>
  <c r="AC26" i="19"/>
  <c r="AC20" i="19"/>
  <c r="Z12" i="19"/>
  <c r="D492" i="50" s="1"/>
  <c r="Z92" i="19"/>
  <c r="D572" i="50" s="1"/>
  <c r="Z54" i="19"/>
  <c r="D534" i="50" s="1"/>
  <c r="Z28" i="19"/>
  <c r="D508" i="50" s="1"/>
  <c r="AB42" i="19"/>
  <c r="AB40" i="19"/>
  <c r="AC61" i="19"/>
  <c r="AE69" i="19"/>
  <c r="AD50" i="19"/>
  <c r="AD31" i="19"/>
  <c r="AE34" i="19"/>
  <c r="Z16" i="19"/>
  <c r="D496" i="50" s="1"/>
  <c r="Z68" i="19"/>
  <c r="D548" i="50" s="1"/>
  <c r="AB92" i="19"/>
  <c r="AE9" i="19"/>
  <c r="AE48" i="19"/>
  <c r="AE66" i="19"/>
  <c r="AE14" i="19"/>
  <c r="AC91" i="19"/>
  <c r="AE89" i="19"/>
  <c r="AC83" i="19"/>
  <c r="AC32" i="19"/>
  <c r="AD39" i="19"/>
  <c r="Z21" i="19"/>
  <c r="D501" i="50" s="1"/>
  <c r="Z86" i="19"/>
  <c r="D566" i="50" s="1"/>
  <c r="Z72" i="19"/>
  <c r="D552" i="50" s="1"/>
  <c r="AB59" i="19"/>
  <c r="AB98" i="19"/>
  <c r="AB21" i="19"/>
  <c r="AD66" i="19"/>
  <c r="AC42" i="19"/>
  <c r="AC16" i="19"/>
  <c r="AD84" i="19"/>
  <c r="AE25" i="19"/>
  <c r="AD59" i="19"/>
  <c r="AC74" i="19"/>
  <c r="AD57" i="19"/>
  <c r="AD12" i="19"/>
  <c r="Z62" i="19"/>
  <c r="D542" i="50" s="1"/>
  <c r="Z40" i="19"/>
  <c r="D520" i="50" s="1"/>
  <c r="Z27" i="19"/>
  <c r="D507" i="50" s="1"/>
  <c r="AB50" i="19"/>
  <c r="AB67" i="19"/>
  <c r="AB24" i="19"/>
  <c r="Z33" i="19"/>
  <c r="D513" i="50" s="1"/>
  <c r="Q31" i="25"/>
  <c r="Q35" i="25"/>
  <c r="P13" i="25"/>
  <c r="L20" i="25"/>
  <c r="D912" i="50" s="1"/>
  <c r="L50" i="25"/>
  <c r="D934" i="50" s="1"/>
  <c r="L34" i="25"/>
  <c r="D922" i="50" s="1"/>
  <c r="N54" i="25"/>
  <c r="N14" i="25"/>
  <c r="O17" i="25"/>
  <c r="Q40" i="25"/>
  <c r="P55" i="25"/>
  <c r="Q18" i="25"/>
  <c r="O15" i="25"/>
  <c r="P62" i="25"/>
  <c r="Q15" i="25"/>
  <c r="L49" i="25"/>
  <c r="D933" i="50" s="1"/>
  <c r="L35" i="25"/>
  <c r="D923" i="50" s="1"/>
  <c r="L33" i="25"/>
  <c r="D921" i="50" s="1"/>
  <c r="N56" i="25"/>
  <c r="N22" i="25"/>
  <c r="N40" i="25"/>
  <c r="AH17" i="25"/>
  <c r="M18" i="16"/>
  <c r="M18" i="15"/>
  <c r="P18" i="20"/>
  <c r="N18" i="18"/>
  <c r="P18" i="17"/>
  <c r="P18" i="19"/>
  <c r="I16" i="14"/>
  <c r="K16" i="12"/>
  <c r="N16" i="11"/>
  <c r="L16" i="18"/>
  <c r="I16" i="13"/>
  <c r="C23" i="3"/>
  <c r="L16" i="26"/>
  <c r="N16" i="22"/>
  <c r="K16" i="15"/>
  <c r="K16" i="16"/>
  <c r="N16" i="19"/>
  <c r="N16" i="20"/>
  <c r="J16" i="24"/>
  <c r="AF15" i="25"/>
  <c r="N42" i="25"/>
  <c r="L48" i="25"/>
  <c r="D932" i="50" s="1"/>
  <c r="L42" i="25"/>
  <c r="D930" i="50" s="1"/>
  <c r="O50" i="25"/>
  <c r="P10" i="25"/>
  <c r="M39" i="25"/>
  <c r="E927" i="50" s="1"/>
  <c r="X44" i="18"/>
  <c r="D474" i="50" s="1"/>
  <c r="Y26" i="18"/>
  <c r="E456" i="50" s="1"/>
  <c r="AB9" i="18"/>
  <c r="AC53" i="18"/>
  <c r="Y22" i="18"/>
  <c r="E452" i="50" s="1"/>
  <c r="AB33" i="18"/>
  <c r="AA36" i="20"/>
  <c r="Z42" i="20"/>
  <c r="E622" i="50" s="1"/>
  <c r="Z20" i="20"/>
  <c r="E600" i="50" s="1"/>
  <c r="AB78" i="22"/>
  <c r="Z46" i="22"/>
  <c r="D726" i="50" s="1"/>
  <c r="AE38" i="22"/>
  <c r="AE23" i="22"/>
  <c r="AA43" i="17"/>
  <c r="Y62" i="17"/>
  <c r="D392" i="50" s="1"/>
  <c r="AD63" i="17"/>
  <c r="AB32" i="17"/>
  <c r="X49" i="11"/>
  <c r="D47" i="50" s="1"/>
  <c r="X9" i="11"/>
  <c r="D7" i="50" s="1"/>
  <c r="X56" i="11"/>
  <c r="D54" i="50" s="1"/>
  <c r="X27" i="11"/>
  <c r="D25" i="50" s="1"/>
  <c r="X38" i="11"/>
  <c r="D36" i="50" s="1"/>
  <c r="X42" i="11"/>
  <c r="D40" i="50" s="1"/>
  <c r="X80" i="11"/>
  <c r="D78" i="50" s="1"/>
  <c r="Y86" i="11"/>
  <c r="E84" i="50" s="1"/>
  <c r="Y17" i="11"/>
  <c r="E15" i="50" s="1"/>
  <c r="Y55" i="11"/>
  <c r="E53" i="50" s="1"/>
  <c r="Y18" i="11"/>
  <c r="E16" i="50" s="1"/>
  <c r="Y66" i="11"/>
  <c r="E64" i="50" s="1"/>
  <c r="Y101" i="11"/>
  <c r="E99" i="50" s="1"/>
  <c r="Y58" i="11"/>
  <c r="E56" i="50" s="1"/>
  <c r="AB13" i="17"/>
  <c r="N21" i="25"/>
  <c r="N57" i="25"/>
  <c r="L14" i="25"/>
  <c r="D906" i="50" s="1"/>
  <c r="L30" i="25"/>
  <c r="D918" i="50" s="1"/>
  <c r="O10" i="25"/>
  <c r="M13" i="25"/>
  <c r="E905" i="50" s="1"/>
  <c r="Q56" i="25"/>
  <c r="O12" i="25"/>
  <c r="Z34" i="18"/>
  <c r="X27" i="18"/>
  <c r="D457" i="50" s="1"/>
  <c r="X47" i="18"/>
  <c r="D477" i="50" s="1"/>
  <c r="AB43" i="18"/>
  <c r="Y46" i="18"/>
  <c r="E476" i="50" s="1"/>
  <c r="AC12" i="18"/>
  <c r="AA48" i="20"/>
  <c r="Y26" i="20"/>
  <c r="D606" i="50" s="1"/>
  <c r="AC15" i="20"/>
  <c r="Z29" i="20"/>
  <c r="E609" i="50" s="1"/>
  <c r="AC29" i="20"/>
  <c r="AB54" i="22"/>
  <c r="AB72" i="22"/>
  <c r="Z48" i="22"/>
  <c r="D728" i="50" s="1"/>
  <c r="Z68" i="22"/>
  <c r="D748" i="50" s="1"/>
  <c r="AC77" i="22"/>
  <c r="AA29" i="22"/>
  <c r="AE40" i="22"/>
  <c r="AC30" i="22"/>
  <c r="AE42" i="22"/>
  <c r="AD78" i="22"/>
  <c r="U98" i="24"/>
  <c r="T42" i="24"/>
  <c r="D836" i="50" s="1"/>
  <c r="W73" i="24"/>
  <c r="X56" i="24"/>
  <c r="X95" i="24"/>
  <c r="W60" i="24"/>
  <c r="AB45" i="20"/>
  <c r="AB30" i="20"/>
  <c r="AB29" i="20"/>
  <c r="Z47" i="20"/>
  <c r="E627" i="50" s="1"/>
  <c r="AC41" i="20"/>
  <c r="AD35" i="20"/>
  <c r="Z37" i="20"/>
  <c r="E617" i="50" s="1"/>
  <c r="AC46" i="20"/>
  <c r="AD29" i="20"/>
  <c r="AB44" i="20"/>
  <c r="AC19" i="20"/>
  <c r="AB47" i="20"/>
  <c r="Z26" i="20"/>
  <c r="E606" i="50" s="1"/>
  <c r="AD42" i="20"/>
  <c r="AB33" i="20"/>
  <c r="AD41" i="20"/>
  <c r="AC39" i="20"/>
  <c r="AC22" i="20"/>
  <c r="AC53" i="20"/>
  <c r="Z53" i="20"/>
  <c r="E633" i="50" s="1"/>
  <c r="AB32" i="20"/>
  <c r="AC18" i="20"/>
  <c r="AD51" i="20"/>
  <c r="Y37" i="20"/>
  <c r="D617" i="50" s="1"/>
  <c r="Y27" i="20"/>
  <c r="D607" i="50" s="1"/>
  <c r="Y39" i="20"/>
  <c r="D619" i="50" s="1"/>
  <c r="Y42" i="20"/>
  <c r="D622" i="50" s="1"/>
  <c r="Y7" i="20"/>
  <c r="D587" i="50" s="1"/>
  <c r="Y33" i="20"/>
  <c r="D613" i="50" s="1"/>
  <c r="Y29" i="20"/>
  <c r="D609" i="50" s="1"/>
  <c r="AA19" i="20"/>
  <c r="AA12" i="20"/>
  <c r="AA31" i="20"/>
  <c r="AA18" i="20"/>
  <c r="AA29" i="20"/>
  <c r="AD26" i="20"/>
  <c r="AD6" i="20"/>
  <c r="AD34" i="20"/>
  <c r="Z12" i="20"/>
  <c r="E592" i="50" s="1"/>
  <c r="AD39" i="20"/>
  <c r="AB36" i="20"/>
  <c r="Z17" i="20"/>
  <c r="E597" i="50" s="1"/>
  <c r="AD16" i="20"/>
  <c r="AD52" i="20"/>
  <c r="AC26" i="20"/>
  <c r="AD53" i="20"/>
  <c r="AB38" i="20"/>
  <c r="Z18" i="20"/>
  <c r="E598" i="50" s="1"/>
  <c r="Z44" i="20"/>
  <c r="E624" i="50" s="1"/>
  <c r="AD49" i="20"/>
  <c r="AC42" i="20"/>
  <c r="Z41" i="20"/>
  <c r="E621" i="50" s="1"/>
  <c r="AB52" i="20"/>
  <c r="AB14" i="20"/>
  <c r="Z49" i="20"/>
  <c r="E629" i="50" s="1"/>
  <c r="AC30" i="20"/>
  <c r="AB12" i="20"/>
  <c r="AC21" i="20"/>
  <c r="Z19" i="20"/>
  <c r="E599" i="50" s="1"/>
  <c r="Y6" i="20"/>
  <c r="D586" i="50" s="1"/>
  <c r="Y35" i="20"/>
  <c r="D615" i="50" s="1"/>
  <c r="Y16" i="20"/>
  <c r="D596" i="50" s="1"/>
  <c r="Y48" i="20"/>
  <c r="D628" i="50" s="1"/>
  <c r="Y54" i="20"/>
  <c r="D634" i="50" s="1"/>
  <c r="Y8" i="20"/>
  <c r="D588" i="50" s="1"/>
  <c r="AA25" i="20"/>
  <c r="AA22" i="20"/>
  <c r="AA11" i="20"/>
  <c r="AA39" i="20"/>
  <c r="AA23" i="20"/>
  <c r="AA43" i="20"/>
  <c r="AD54" i="20"/>
  <c r="AC54" i="20"/>
  <c r="Z50" i="20"/>
  <c r="E630" i="50" s="1"/>
  <c r="AC36" i="20"/>
  <c r="AD45" i="20"/>
  <c r="Z32" i="20"/>
  <c r="E612" i="50" s="1"/>
  <c r="AB35" i="20"/>
  <c r="AD14" i="20"/>
  <c r="AC47" i="20"/>
  <c r="AD22" i="20"/>
  <c r="AB11" i="20"/>
  <c r="AB34" i="20"/>
  <c r="Z43" i="20"/>
  <c r="E623" i="50" s="1"/>
  <c r="AC23" i="20"/>
  <c r="AB13" i="20"/>
  <c r="Z14" i="20"/>
  <c r="E594" i="50" s="1"/>
  <c r="AB10" i="20"/>
  <c r="AC37" i="20"/>
  <c r="Z25" i="20"/>
  <c r="E605" i="50" s="1"/>
  <c r="AB16" i="20"/>
  <c r="AD36" i="20"/>
  <c r="AC43" i="20"/>
  <c r="Z45" i="20"/>
  <c r="E625" i="50" s="1"/>
  <c r="Y24" i="20"/>
  <c r="D604" i="50" s="1"/>
  <c r="Y13" i="20"/>
  <c r="D593" i="50" s="1"/>
  <c r="Y18" i="20"/>
  <c r="D598" i="50" s="1"/>
  <c r="Y51" i="20"/>
  <c r="D631" i="50" s="1"/>
  <c r="Y53" i="20"/>
  <c r="D633" i="50" s="1"/>
  <c r="Y5" i="20"/>
  <c r="D585" i="50" s="1"/>
  <c r="AA6" i="20"/>
  <c r="AA28" i="20"/>
  <c r="AA7" i="20"/>
  <c r="AA49" i="20"/>
  <c r="AA35" i="20"/>
  <c r="AA13" i="20"/>
  <c r="AD8" i="20"/>
  <c r="AD37" i="20"/>
  <c r="AB42" i="20"/>
  <c r="AD23" i="20"/>
  <c r="AC44" i="20"/>
  <c r="AD5" i="20"/>
  <c r="Z51" i="20"/>
  <c r="E631" i="50" s="1"/>
  <c r="AC32" i="20"/>
  <c r="AB27" i="20"/>
  <c r="AB31" i="20"/>
  <c r="AB22" i="20"/>
  <c r="AC31" i="20"/>
  <c r="AB43" i="20"/>
  <c r="AB23" i="20"/>
  <c r="Z16" i="20"/>
  <c r="E596" i="50" s="1"/>
  <c r="AB40" i="20"/>
  <c r="AC34" i="20"/>
  <c r="AC33" i="20"/>
  <c r="Z54" i="20"/>
  <c r="E634" i="50" s="1"/>
  <c r="AD44" i="20"/>
  <c r="AD38" i="20"/>
  <c r="Z15" i="20"/>
  <c r="E595" i="50" s="1"/>
  <c r="Y10" i="20"/>
  <c r="D590" i="50" s="1"/>
  <c r="Y38" i="20"/>
  <c r="D618" i="50" s="1"/>
  <c r="Y22" i="20"/>
  <c r="D602" i="50" s="1"/>
  <c r="Y52" i="20"/>
  <c r="D632" i="50" s="1"/>
  <c r="Y34" i="20"/>
  <c r="D614" i="50" s="1"/>
  <c r="Y43" i="20"/>
  <c r="D623" i="50" s="1"/>
  <c r="AA44" i="20"/>
  <c r="AA32" i="20"/>
  <c r="AA46" i="20"/>
  <c r="AA51" i="20"/>
  <c r="AA47" i="20"/>
  <c r="AA37" i="20"/>
  <c r="AC52" i="20"/>
  <c r="AB51" i="20"/>
  <c r="Z48" i="20"/>
  <c r="E628" i="50" s="1"/>
  <c r="AD28" i="20"/>
  <c r="AC13" i="20"/>
  <c r="Z38" i="20"/>
  <c r="E618" i="50" s="1"/>
  <c r="AD46" i="20"/>
  <c r="AB24" i="20"/>
  <c r="AB39" i="20"/>
  <c r="AC50" i="20"/>
  <c r="Z11" i="20"/>
  <c r="E591" i="50" s="1"/>
  <c r="Y20" i="20"/>
  <c r="D600" i="50" s="1"/>
  <c r="Y12" i="20"/>
  <c r="D592" i="50" s="1"/>
  <c r="AA38" i="20"/>
  <c r="AA30" i="20"/>
  <c r="AA27" i="20"/>
  <c r="AA41" i="20"/>
  <c r="AD30" i="20"/>
  <c r="AB17" i="20"/>
  <c r="AB48" i="20"/>
  <c r="AD11" i="20"/>
  <c r="Y40" i="20"/>
  <c r="D620" i="50" s="1"/>
  <c r="AA40" i="20"/>
  <c r="AB41" i="20"/>
  <c r="AD24" i="20"/>
  <c r="AD48" i="20"/>
  <c r="Z13" i="20"/>
  <c r="E593" i="50" s="1"/>
  <c r="AD20" i="20"/>
  <c r="AC12" i="20"/>
  <c r="Z34" i="20"/>
  <c r="E614" i="50" s="1"/>
  <c r="AC17" i="20"/>
  <c r="AD17" i="20"/>
  <c r="AD32" i="20"/>
  <c r="AC11" i="20"/>
  <c r="Z39" i="20"/>
  <c r="E619" i="50" s="1"/>
  <c r="Y49" i="20"/>
  <c r="D629" i="50" s="1"/>
  <c r="Y14" i="20"/>
  <c r="D594" i="50" s="1"/>
  <c r="Y44" i="20"/>
  <c r="D624" i="50" s="1"/>
  <c r="AA45" i="20"/>
  <c r="AA33" i="20"/>
  <c r="AA50" i="20"/>
  <c r="AC51" i="20"/>
  <c r="AD43" i="20"/>
  <c r="Z52" i="20"/>
  <c r="E632" i="50" s="1"/>
  <c r="AB50" i="20"/>
  <c r="Y17" i="20"/>
  <c r="D597" i="50" s="1"/>
  <c r="AA14" i="20"/>
  <c r="AD21" i="20"/>
  <c r="Z27" i="20"/>
  <c r="E607" i="50" s="1"/>
  <c r="AD13" i="20"/>
  <c r="AB26" i="20"/>
  <c r="Z10" i="20"/>
  <c r="E590" i="50" s="1"/>
  <c r="AC25" i="20"/>
  <c r="AC14" i="20"/>
  <c r="AD47" i="20"/>
  <c r="AC20" i="20"/>
  <c r="Z46" i="20"/>
  <c r="E626" i="50" s="1"/>
  <c r="AD50" i="20"/>
  <c r="Y23" i="20"/>
  <c r="D603" i="50" s="1"/>
  <c r="Y9" i="20"/>
  <c r="D589" i="50" s="1"/>
  <c r="Y25" i="20"/>
  <c r="D605" i="50" s="1"/>
  <c r="Y19" i="20"/>
  <c r="D599" i="50" s="1"/>
  <c r="AA42" i="20"/>
  <c r="AA53" i="20"/>
  <c r="AC35" i="20"/>
  <c r="Z35" i="20"/>
  <c r="E615" i="50" s="1"/>
  <c r="AB20" i="20"/>
  <c r="Z31" i="20"/>
  <c r="E611" i="50" s="1"/>
  <c r="AB54" i="20"/>
  <c r="AD12" i="20"/>
  <c r="Z23" i="20"/>
  <c r="E603" i="50" s="1"/>
  <c r="AB53" i="20"/>
  <c r="AD19" i="20"/>
  <c r="AC27" i="20"/>
  <c r="AB28" i="20"/>
  <c r="Z24" i="20"/>
  <c r="E604" i="50" s="1"/>
  <c r="Y50" i="20"/>
  <c r="D630" i="50" s="1"/>
  <c r="Y31" i="20"/>
  <c r="D611" i="50" s="1"/>
  <c r="Y36" i="20"/>
  <c r="D616" i="50" s="1"/>
  <c r="AA24" i="20"/>
  <c r="AA52" i="20"/>
  <c r="AA34" i="20"/>
  <c r="AD27" i="20"/>
  <c r="AC24" i="20"/>
  <c r="AD31" i="20"/>
  <c r="Y30" i="20"/>
  <c r="D610" i="50" s="1"/>
  <c r="AA20" i="20"/>
  <c r="AC44" i="18"/>
  <c r="AB32" i="18"/>
  <c r="Y30" i="18"/>
  <c r="E460" i="50" s="1"/>
  <c r="AA52" i="18"/>
  <c r="AB40" i="18"/>
  <c r="Y32" i="18"/>
  <c r="E462" i="50" s="1"/>
  <c r="AC18" i="18"/>
  <c r="AB48" i="18"/>
  <c r="Y13" i="18"/>
  <c r="E443" i="50" s="1"/>
  <c r="AC20" i="18"/>
  <c r="AA10" i="18"/>
  <c r="AC9" i="18"/>
  <c r="Y14" i="18"/>
  <c r="E444" i="50" s="1"/>
  <c r="AB52" i="18"/>
  <c r="AB18" i="18"/>
  <c r="Y37" i="18"/>
  <c r="E467" i="50" s="1"/>
  <c r="AC50" i="18"/>
  <c r="AA22" i="18"/>
  <c r="Y45" i="18"/>
  <c r="E475" i="50" s="1"/>
  <c r="AA28" i="18"/>
  <c r="AB19" i="18"/>
  <c r="Y44" i="18"/>
  <c r="E474" i="50" s="1"/>
  <c r="X46" i="18"/>
  <c r="D476" i="50" s="1"/>
  <c r="X54" i="18"/>
  <c r="D484" i="50" s="1"/>
  <c r="X39" i="18"/>
  <c r="D469" i="50" s="1"/>
  <c r="X31" i="18"/>
  <c r="D461" i="50" s="1"/>
  <c r="X23" i="18"/>
  <c r="D453" i="50" s="1"/>
  <c r="Z49" i="18"/>
  <c r="Z46" i="18"/>
  <c r="Z30" i="18"/>
  <c r="Z31" i="18"/>
  <c r="Z45" i="18"/>
  <c r="Z39" i="18"/>
  <c r="AB20" i="18"/>
  <c r="AC33" i="18"/>
  <c r="Y36" i="18"/>
  <c r="E466" i="50" s="1"/>
  <c r="AC15" i="18"/>
  <c r="AC28" i="18"/>
  <c r="Y10" i="18"/>
  <c r="E440" i="50" s="1"/>
  <c r="AA23" i="18"/>
  <c r="AC54" i="18"/>
  <c r="Y15" i="18"/>
  <c r="E445" i="50" s="1"/>
  <c r="AB14" i="18"/>
  <c r="AB30" i="18"/>
  <c r="AA14" i="18"/>
  <c r="Y8" i="18"/>
  <c r="E438" i="50" s="1"/>
  <c r="AC37" i="18"/>
  <c r="AC24" i="18"/>
  <c r="Y34" i="18"/>
  <c r="E464" i="50" s="1"/>
  <c r="AA53" i="18"/>
  <c r="AC17" i="18"/>
  <c r="AC36" i="18"/>
  <c r="AA38" i="18"/>
  <c r="Y18" i="18"/>
  <c r="E448" i="50" s="1"/>
  <c r="X35" i="18"/>
  <c r="D465" i="50" s="1"/>
  <c r="X28" i="18"/>
  <c r="D458" i="50" s="1"/>
  <c r="X18" i="18"/>
  <c r="D448" i="50" s="1"/>
  <c r="X37" i="18"/>
  <c r="D467" i="50" s="1"/>
  <c r="X30" i="18"/>
  <c r="D460" i="50" s="1"/>
  <c r="Z54" i="18"/>
  <c r="X26" i="18"/>
  <c r="D456" i="50" s="1"/>
  <c r="Z14" i="18"/>
  <c r="Z51" i="18"/>
  <c r="Z53" i="18"/>
  <c r="Z22" i="18"/>
  <c r="Z33" i="18"/>
  <c r="AB31" i="18"/>
  <c r="AA15" i="18"/>
  <c r="Y9" i="18"/>
  <c r="E439" i="50" s="1"/>
  <c r="AA20" i="18"/>
  <c r="AC38" i="18"/>
  <c r="Y29" i="18"/>
  <c r="E459" i="50" s="1"/>
  <c r="AA54" i="18"/>
  <c r="AB16" i="18"/>
  <c r="Y21" i="18"/>
  <c r="E451" i="50" s="1"/>
  <c r="AB28" i="18"/>
  <c r="AA34" i="18"/>
  <c r="AA7" i="18"/>
  <c r="Y12" i="18"/>
  <c r="E442" i="50" s="1"/>
  <c r="AB29" i="18"/>
  <c r="AC16" i="18"/>
  <c r="Y49" i="18"/>
  <c r="E479" i="50" s="1"/>
  <c r="AA31" i="18"/>
  <c r="AC52" i="18"/>
  <c r="Y11" i="18"/>
  <c r="E441" i="50" s="1"/>
  <c r="AC35" i="18"/>
  <c r="AC8" i="18"/>
  <c r="Y51" i="18"/>
  <c r="E481" i="50" s="1"/>
  <c r="X20" i="18"/>
  <c r="D450" i="50" s="1"/>
  <c r="X16" i="18"/>
  <c r="D446" i="50" s="1"/>
  <c r="X49" i="18"/>
  <c r="D479" i="50" s="1"/>
  <c r="X11" i="18"/>
  <c r="D441" i="50" s="1"/>
  <c r="X12" i="18"/>
  <c r="D442" i="50" s="1"/>
  <c r="X51" i="18"/>
  <c r="D481" i="50" s="1"/>
  <c r="Z44" i="18"/>
  <c r="Z18" i="18"/>
  <c r="Z20" i="18"/>
  <c r="Z29" i="18"/>
  <c r="Z6" i="18"/>
  <c r="Z19" i="18"/>
  <c r="AC31" i="18"/>
  <c r="AA21" i="18"/>
  <c r="AC51" i="18"/>
  <c r="AA26" i="18"/>
  <c r="AA19" i="18"/>
  <c r="Y31" i="18"/>
  <c r="E461" i="50" s="1"/>
  <c r="AB51" i="18"/>
  <c r="AB45" i="18"/>
  <c r="AC41" i="18"/>
  <c r="Y41" i="18"/>
  <c r="E471" i="50" s="1"/>
  <c r="AA13" i="18"/>
  <c r="AC14" i="18"/>
  <c r="Y25" i="18"/>
  <c r="E455" i="50" s="1"/>
  <c r="AC45" i="18"/>
  <c r="AC27" i="18"/>
  <c r="AA39" i="18"/>
  <c r="AA44" i="18"/>
  <c r="AB26" i="18"/>
  <c r="AA11" i="18"/>
  <c r="AA25" i="18"/>
  <c r="AB34" i="18"/>
  <c r="X6" i="18"/>
  <c r="D436" i="50" s="1"/>
  <c r="X21" i="18"/>
  <c r="D451" i="50" s="1"/>
  <c r="X50" i="18"/>
  <c r="D480" i="50" s="1"/>
  <c r="X8" i="18"/>
  <c r="D438" i="50" s="1"/>
  <c r="X17" i="18"/>
  <c r="D447" i="50" s="1"/>
  <c r="X52" i="18"/>
  <c r="D482" i="50" s="1"/>
  <c r="X22" i="18"/>
  <c r="D452" i="50" s="1"/>
  <c r="Z32" i="18"/>
  <c r="Z11" i="18"/>
  <c r="Z40" i="18"/>
  <c r="Z17" i="18"/>
  <c r="Z43" i="18"/>
  <c r="AA46" i="18"/>
  <c r="AB15" i="18"/>
  <c r="AA30" i="18"/>
  <c r="AB54" i="18"/>
  <c r="Y17" i="18"/>
  <c r="E447" i="50" s="1"/>
  <c r="AC26" i="18"/>
  <c r="AB47" i="18"/>
  <c r="AA42" i="18"/>
  <c r="AB21" i="18"/>
  <c r="AB13" i="18"/>
  <c r="AC13" i="18"/>
  <c r="X53" i="18"/>
  <c r="D483" i="50" s="1"/>
  <c r="X14" i="18"/>
  <c r="D444" i="50" s="1"/>
  <c r="X13" i="18"/>
  <c r="D443" i="50" s="1"/>
  <c r="X19" i="18"/>
  <c r="D449" i="50" s="1"/>
  <c r="Z35" i="18"/>
  <c r="Z27" i="18"/>
  <c r="AB49" i="18"/>
  <c r="AC40" i="18"/>
  <c r="AA35" i="18"/>
  <c r="AC25" i="18"/>
  <c r="X38" i="18"/>
  <c r="D468" i="50" s="1"/>
  <c r="Z13" i="18"/>
  <c r="AA27" i="18"/>
  <c r="Y23" i="18"/>
  <c r="E453" i="50" s="1"/>
  <c r="AC32" i="18"/>
  <c r="AA40" i="18"/>
  <c r="Y53" i="18"/>
  <c r="E483" i="50" s="1"/>
  <c r="AC22" i="18"/>
  <c r="AB39" i="18"/>
  <c r="AC29" i="18"/>
  <c r="AB37" i="18"/>
  <c r="Y43" i="18"/>
  <c r="E473" i="50" s="1"/>
  <c r="AB22" i="18"/>
  <c r="X25" i="18"/>
  <c r="D455" i="50" s="1"/>
  <c r="X15" i="18"/>
  <c r="D445" i="50" s="1"/>
  <c r="X42" i="18"/>
  <c r="D472" i="50" s="1"/>
  <c r="X48" i="18"/>
  <c r="D478" i="50" s="1"/>
  <c r="Z47" i="18"/>
  <c r="Z48" i="18"/>
  <c r="AA41" i="18"/>
  <c r="AC30" i="18"/>
  <c r="AA45" i="18"/>
  <c r="X5" i="18"/>
  <c r="D435" i="50" s="1"/>
  <c r="AB11" i="18"/>
  <c r="AA37" i="18"/>
  <c r="Y35" i="18"/>
  <c r="E465" i="50" s="1"/>
  <c r="AA49" i="18"/>
  <c r="AB53" i="18"/>
  <c r="Y20" i="18"/>
  <c r="E450" i="50" s="1"/>
  <c r="AB24" i="18"/>
  <c r="Y38" i="18"/>
  <c r="E468" i="50" s="1"/>
  <c r="AB44" i="18"/>
  <c r="AC34" i="18"/>
  <c r="Y52" i="18"/>
  <c r="E482" i="50" s="1"/>
  <c r="X32" i="18"/>
  <c r="D462" i="50" s="1"/>
  <c r="X29" i="18"/>
  <c r="D459" i="50" s="1"/>
  <c r="X36" i="18"/>
  <c r="D466" i="50" s="1"/>
  <c r="Z50" i="18"/>
  <c r="Z25" i="18"/>
  <c r="AC10" i="18"/>
  <c r="AC43" i="18"/>
  <c r="Y50" i="18"/>
  <c r="E480" i="50" s="1"/>
  <c r="AC48" i="18"/>
  <c r="Y28" i="18"/>
  <c r="E458" i="50" s="1"/>
  <c r="AA12" i="18"/>
  <c r="AB38" i="18"/>
  <c r="Y24" i="18"/>
  <c r="E454" i="50" s="1"/>
  <c r="AA50" i="18"/>
  <c r="AC47" i="18"/>
  <c r="Y40" i="18"/>
  <c r="E470" i="50" s="1"/>
  <c r="X33" i="18"/>
  <c r="D463" i="50" s="1"/>
  <c r="X9" i="18"/>
  <c r="D439" i="50" s="1"/>
  <c r="X34" i="18"/>
  <c r="D464" i="50" s="1"/>
  <c r="Z23" i="18"/>
  <c r="Z5" i="18"/>
  <c r="Z52" i="18"/>
  <c r="Y19" i="18"/>
  <c r="E449" i="50" s="1"/>
  <c r="AA8" i="18"/>
  <c r="Y39" i="18"/>
  <c r="E469" i="50" s="1"/>
  <c r="Y48" i="18"/>
  <c r="E478" i="50" s="1"/>
  <c r="X40" i="18"/>
  <c r="D470" i="50" s="1"/>
  <c r="X41" i="18"/>
  <c r="D471" i="50" s="1"/>
  <c r="Z16" i="18"/>
  <c r="AC94" i="17"/>
  <c r="AC40" i="17"/>
  <c r="X46" i="11"/>
  <c r="D44" i="50" s="1"/>
  <c r="X19" i="11"/>
  <c r="D17" i="50" s="1"/>
  <c r="X85" i="11"/>
  <c r="D83" i="50" s="1"/>
  <c r="Y81" i="11"/>
  <c r="E79" i="50" s="1"/>
  <c r="Y93" i="11"/>
  <c r="E91" i="50" s="1"/>
  <c r="N19" i="22"/>
  <c r="L15" i="25"/>
  <c r="D907" i="50" s="1"/>
  <c r="Q12" i="25"/>
  <c r="Z48" i="16"/>
  <c r="Y27" i="18"/>
  <c r="E457" i="50" s="1"/>
  <c r="AC11" i="18"/>
  <c r="AA16" i="20"/>
  <c r="Z40" i="20"/>
  <c r="E620" i="50" s="1"/>
  <c r="AC49" i="20"/>
  <c r="Z30" i="20"/>
  <c r="E610" i="50" s="1"/>
  <c r="AD33" i="20"/>
  <c r="AB15" i="22"/>
  <c r="Z58" i="22"/>
  <c r="D738" i="50" s="1"/>
  <c r="AD21" i="22"/>
  <c r="AC16" i="22"/>
  <c r="AA52" i="22"/>
  <c r="AD74" i="22"/>
  <c r="AA75" i="22"/>
  <c r="AD22" i="22"/>
  <c r="U85" i="24"/>
  <c r="U62" i="24"/>
  <c r="T59" i="24"/>
  <c r="D853" i="50" s="1"/>
  <c r="V41" i="24"/>
  <c r="V88" i="24"/>
  <c r="V54" i="24"/>
  <c r="AA47" i="17"/>
  <c r="Y101" i="17"/>
  <c r="D431" i="50" s="1"/>
  <c r="AD19" i="17"/>
  <c r="AC19" i="17"/>
  <c r="AB17" i="17"/>
  <c r="X58" i="11"/>
  <c r="D56" i="50" s="1"/>
  <c r="X94" i="11"/>
  <c r="D92" i="50" s="1"/>
  <c r="X35" i="11"/>
  <c r="D33" i="50" s="1"/>
  <c r="X41" i="11"/>
  <c r="D39" i="50" s="1"/>
  <c r="X47" i="11"/>
  <c r="D45" i="50" s="1"/>
  <c r="X55" i="11"/>
  <c r="D53" i="50" s="1"/>
  <c r="X74" i="11"/>
  <c r="D72" i="50" s="1"/>
  <c r="Y77" i="11"/>
  <c r="E75" i="50" s="1"/>
  <c r="Y57" i="11"/>
  <c r="E55" i="50" s="1"/>
  <c r="N10" i="25"/>
  <c r="N15" i="25"/>
  <c r="L11" i="25"/>
  <c r="D903" i="50" s="1"/>
  <c r="L17" i="25"/>
  <c r="D909" i="50" s="1"/>
  <c r="M56" i="25"/>
  <c r="E940" i="50" s="1"/>
  <c r="Q50" i="25"/>
  <c r="O61" i="25"/>
  <c r="M19" i="25"/>
  <c r="E911" i="50" s="1"/>
  <c r="O20" i="25"/>
  <c r="U33" i="16"/>
  <c r="D313" i="50" s="1"/>
  <c r="Z24" i="18"/>
  <c r="X7" i="18"/>
  <c r="D437" i="50" s="1"/>
  <c r="AC21" i="18"/>
  <c r="AA48" i="18"/>
  <c r="AC23" i="18"/>
  <c r="AA29" i="18"/>
  <c r="AA17" i="20"/>
  <c r="Y11" i="20"/>
  <c r="D591" i="50" s="1"/>
  <c r="Y41" i="20"/>
  <c r="D621" i="50" s="1"/>
  <c r="AB37" i="20"/>
  <c r="Z22" i="20"/>
  <c r="E602" i="50" s="1"/>
  <c r="AD25" i="20"/>
  <c r="AB15" i="20"/>
  <c r="AB30" i="22"/>
  <c r="AB60" i="22"/>
  <c r="Z60" i="22"/>
  <c r="D740" i="50" s="1"/>
  <c r="Z65" i="22"/>
  <c r="D745" i="50" s="1"/>
  <c r="AE65" i="22"/>
  <c r="AA15" i="22"/>
  <c r="AA42" i="22"/>
  <c r="AC39" i="22"/>
  <c r="T78" i="24"/>
  <c r="D872" i="50" s="1"/>
  <c r="T14" i="24"/>
  <c r="D808" i="50" s="1"/>
  <c r="X61" i="24"/>
  <c r="W19" i="24"/>
  <c r="AB56" i="19"/>
  <c r="AB25" i="19"/>
  <c r="Z61" i="19"/>
  <c r="D541" i="50" s="1"/>
  <c r="AC102" i="19"/>
  <c r="AE45" i="19"/>
  <c r="AC101" i="19"/>
  <c r="X50" i="15"/>
  <c r="AA46" i="15"/>
  <c r="AA18" i="15"/>
  <c r="Z85" i="12"/>
  <c r="AC58" i="22"/>
  <c r="AE81" i="22"/>
  <c r="AE30" i="22"/>
  <c r="AE37" i="22"/>
  <c r="AE60" i="22"/>
  <c r="AA84" i="22"/>
  <c r="AC41" i="22"/>
  <c r="AA47" i="22"/>
  <c r="AD27" i="22"/>
  <c r="AD20" i="22"/>
  <c r="AA62" i="22"/>
  <c r="AA53" i="22"/>
  <c r="AA76" i="22"/>
  <c r="AD35" i="22"/>
  <c r="AE47" i="22"/>
  <c r="AC61" i="22"/>
  <c r="AD17" i="22"/>
  <c r="AC75" i="22"/>
  <c r="AE45" i="22"/>
  <c r="AE39" i="22"/>
  <c r="AC17" i="22"/>
  <c r="AD56" i="22"/>
  <c r="AD16" i="22"/>
  <c r="AE17" i="22"/>
  <c r="AE13" i="22"/>
  <c r="AC66" i="22"/>
  <c r="AD58" i="22"/>
  <c r="AC53" i="22"/>
  <c r="AD36" i="22"/>
  <c r="AD38" i="22"/>
  <c r="AC84" i="22"/>
  <c r="AE72" i="22"/>
  <c r="AA10" i="22"/>
  <c r="AD68" i="22"/>
  <c r="AD81" i="22"/>
  <c r="AD82" i="22"/>
  <c r="AD73" i="22"/>
  <c r="AA67" i="22"/>
  <c r="AC79" i="22"/>
  <c r="AA44" i="22"/>
  <c r="AD83" i="22"/>
  <c r="AD49" i="22"/>
  <c r="AC13" i="22"/>
  <c r="AE64" i="22"/>
  <c r="AE66" i="22"/>
  <c r="AD13" i="22"/>
  <c r="AC29" i="22"/>
  <c r="AA27" i="22"/>
  <c r="AA46" i="22"/>
  <c r="AA58" i="22"/>
  <c r="AD14" i="22"/>
  <c r="AC69" i="22"/>
  <c r="AE56" i="22"/>
  <c r="AD59" i="22"/>
  <c r="AE68" i="22"/>
  <c r="AD23" i="22"/>
  <c r="AC22" i="22"/>
  <c r="AA41" i="22"/>
  <c r="AE76" i="22"/>
  <c r="AA81" i="22"/>
  <c r="AE18" i="22"/>
  <c r="AE67" i="22"/>
  <c r="AD70" i="22"/>
  <c r="AA69" i="22"/>
  <c r="AA64" i="22"/>
  <c r="AE33" i="22"/>
  <c r="AD50" i="22"/>
  <c r="AC60" i="22"/>
  <c r="AE14" i="22"/>
  <c r="AD75" i="22"/>
  <c r="AA39" i="22"/>
  <c r="AA26" i="22"/>
  <c r="AC19" i="22"/>
  <c r="AA57" i="22"/>
  <c r="AE44" i="22"/>
  <c r="AA28" i="22"/>
  <c r="AE48" i="22"/>
  <c r="AA68" i="22"/>
  <c r="AC54" i="22"/>
  <c r="AA22" i="22"/>
  <c r="AA37" i="22"/>
  <c r="AC51" i="22"/>
  <c r="AE21" i="22"/>
  <c r="AD32" i="22"/>
  <c r="AC20" i="22"/>
  <c r="AD66" i="22"/>
  <c r="AE53" i="22"/>
  <c r="AD72" i="22"/>
  <c r="AC74" i="22"/>
  <c r="AA34" i="22"/>
  <c r="AD77" i="22"/>
  <c r="AD34" i="22"/>
  <c r="AC73" i="22"/>
  <c r="AA60" i="22"/>
  <c r="AE75" i="22"/>
  <c r="AC26" i="22"/>
  <c r="AC64" i="22"/>
  <c r="AC15" i="22"/>
  <c r="AD29" i="22"/>
  <c r="AC14" i="22"/>
  <c r="AA45" i="22"/>
  <c r="Z43" i="22"/>
  <c r="D723" i="50" s="1"/>
  <c r="Z70" i="22"/>
  <c r="D750" i="50" s="1"/>
  <c r="C750" i="50" s="1"/>
  <c r="Z16" i="22"/>
  <c r="D696" i="50" s="1"/>
  <c r="Z8" i="22"/>
  <c r="D688" i="50" s="1"/>
  <c r="Z67" i="22"/>
  <c r="D747" i="50" s="1"/>
  <c r="Z35" i="22"/>
  <c r="D715" i="50" s="1"/>
  <c r="C715" i="50" s="1"/>
  <c r="Z55" i="22"/>
  <c r="D735" i="50" s="1"/>
  <c r="Z57" i="22"/>
  <c r="D737" i="50" s="1"/>
  <c r="Z69" i="22"/>
  <c r="D749" i="50" s="1"/>
  <c r="Z74" i="22"/>
  <c r="D754" i="50" s="1"/>
  <c r="Z13" i="22"/>
  <c r="D693" i="50" s="1"/>
  <c r="AB56" i="22"/>
  <c r="AB52" i="22"/>
  <c r="AB37" i="22"/>
  <c r="AB40" i="22"/>
  <c r="AB35" i="22"/>
  <c r="AB70" i="22"/>
  <c r="AB38" i="22"/>
  <c r="AB18" i="22"/>
  <c r="AE49" i="22"/>
  <c r="AA25" i="22"/>
  <c r="AA79" i="22"/>
  <c r="AC35" i="22"/>
  <c r="AC18" i="22"/>
  <c r="AE82" i="22"/>
  <c r="AE62" i="22"/>
  <c r="AD60" i="22"/>
  <c r="AC78" i="22"/>
  <c r="AA59" i="22"/>
  <c r="AA65" i="22"/>
  <c r="AE73" i="22"/>
  <c r="AA77" i="22"/>
  <c r="AD40" i="22"/>
  <c r="AA17" i="22"/>
  <c r="AE55" i="22"/>
  <c r="AA40" i="22"/>
  <c r="AC32" i="22"/>
  <c r="AE29" i="22"/>
  <c r="AA31" i="22"/>
  <c r="AE35" i="22"/>
  <c r="AA51" i="22"/>
  <c r="AC71" i="22"/>
  <c r="AC46" i="22"/>
  <c r="AE71" i="22"/>
  <c r="AA33" i="22"/>
  <c r="Z29" i="22"/>
  <c r="D709" i="50" s="1"/>
  <c r="C709" i="50" s="1"/>
  <c r="Z19" i="22"/>
  <c r="D699" i="50" s="1"/>
  <c r="Z81" i="22"/>
  <c r="D761" i="50" s="1"/>
  <c r="Z56" i="22"/>
  <c r="D736" i="50" s="1"/>
  <c r="Z24" i="22"/>
  <c r="D704" i="50" s="1"/>
  <c r="Z22" i="22"/>
  <c r="D702" i="50" s="1"/>
  <c r="Z27" i="22"/>
  <c r="D707" i="50" s="1"/>
  <c r="Z31" i="22"/>
  <c r="D711" i="50" s="1"/>
  <c r="Z62" i="22"/>
  <c r="D742" i="50" s="1"/>
  <c r="AB84" i="22"/>
  <c r="Z44" i="22"/>
  <c r="D724" i="50" s="1"/>
  <c r="AB27" i="22"/>
  <c r="AB51" i="22"/>
  <c r="AB44" i="22"/>
  <c r="AB48" i="22"/>
  <c r="AB59" i="22"/>
  <c r="AB68" i="22"/>
  <c r="AB67" i="22"/>
  <c r="AB55" i="22"/>
  <c r="AB24" i="22"/>
  <c r="AE58" i="22"/>
  <c r="AA21" i="22"/>
  <c r="AA16" i="22"/>
  <c r="AE34" i="22"/>
  <c r="AA80" i="22"/>
  <c r="AC24" i="22"/>
  <c r="AD48" i="22"/>
  <c r="AD76" i="22"/>
  <c r="AE26" i="22"/>
  <c r="AA56" i="22"/>
  <c r="AE24" i="22"/>
  <c r="AD57" i="22"/>
  <c r="AE54" i="22"/>
  <c r="AD63" i="22"/>
  <c r="AD61" i="22"/>
  <c r="AC45" i="22"/>
  <c r="AC23" i="22"/>
  <c r="AC55" i="22"/>
  <c r="AE63" i="22"/>
  <c r="AC40" i="22"/>
  <c r="AC25" i="22"/>
  <c r="AE36" i="22"/>
  <c r="AA73" i="22"/>
  <c r="AA70" i="22"/>
  <c r="AD31" i="22"/>
  <c r="AE41" i="22"/>
  <c r="Z11" i="22"/>
  <c r="D691" i="50" s="1"/>
  <c r="C691" i="50" s="1"/>
  <c r="Z6" i="22"/>
  <c r="D686" i="50" s="1"/>
  <c r="Z12" i="22"/>
  <c r="D692" i="50" s="1"/>
  <c r="Z26" i="22"/>
  <c r="D706" i="50" s="1"/>
  <c r="C706" i="50" s="1"/>
  <c r="Z37" i="22"/>
  <c r="D717" i="50" s="1"/>
  <c r="Z63" i="22"/>
  <c r="D743" i="50" s="1"/>
  <c r="C743" i="50" s="1"/>
  <c r="Z33" i="22"/>
  <c r="D713" i="50" s="1"/>
  <c r="Z30" i="22"/>
  <c r="D710" i="50" s="1"/>
  <c r="C710" i="50" s="1"/>
  <c r="Z49" i="22"/>
  <c r="D729" i="50" s="1"/>
  <c r="Z59" i="22"/>
  <c r="D739" i="50" s="1"/>
  <c r="AB79" i="22"/>
  <c r="AB76" i="22"/>
  <c r="AB23" i="22"/>
  <c r="AB22" i="22"/>
  <c r="AB82" i="22"/>
  <c r="AB39" i="22"/>
  <c r="AB16" i="22"/>
  <c r="AB14" i="22"/>
  <c r="AD54" i="22"/>
  <c r="AA18" i="22"/>
  <c r="AC50" i="22"/>
  <c r="AD55" i="22"/>
  <c r="AD51" i="22"/>
  <c r="AC59" i="22"/>
  <c r="AD71" i="22"/>
  <c r="AD80" i="22"/>
  <c r="AD44" i="22"/>
  <c r="AC48" i="22"/>
  <c r="AA30" i="22"/>
  <c r="AA78" i="22"/>
  <c r="AA32" i="22"/>
  <c r="AE51" i="22"/>
  <c r="AD28" i="22"/>
  <c r="AC56" i="22"/>
  <c r="AD67" i="22"/>
  <c r="AD43" i="22"/>
  <c r="AC70" i="22"/>
  <c r="AC49" i="22"/>
  <c r="AC43" i="22"/>
  <c r="AA19" i="22"/>
  <c r="AD24" i="22"/>
  <c r="AC63" i="22"/>
  <c r="AC82" i="22"/>
  <c r="Z36" i="22"/>
  <c r="D716" i="50" s="1"/>
  <c r="Z77" i="22"/>
  <c r="D757" i="50" s="1"/>
  <c r="C757" i="50" s="1"/>
  <c r="Z32" i="22"/>
  <c r="D712" i="50" s="1"/>
  <c r="Z75" i="22"/>
  <c r="D755" i="50" s="1"/>
  <c r="Z7" i="22"/>
  <c r="D687" i="50" s="1"/>
  <c r="C687" i="50" s="1"/>
  <c r="Z15" i="22"/>
  <c r="D695" i="50" s="1"/>
  <c r="C695" i="50" s="1"/>
  <c r="Z83" i="22"/>
  <c r="D763" i="50" s="1"/>
  <c r="Z25" i="22"/>
  <c r="D705" i="50" s="1"/>
  <c r="C705" i="50" s="1"/>
  <c r="Z5" i="22"/>
  <c r="D685" i="50" s="1"/>
  <c r="C685" i="50" s="1"/>
  <c r="AB57" i="22"/>
  <c r="Z34" i="22"/>
  <c r="D714" i="50" s="1"/>
  <c r="AB46" i="22"/>
  <c r="AB34" i="22"/>
  <c r="AB17" i="22"/>
  <c r="AB65" i="22"/>
  <c r="AB13" i="22"/>
  <c r="AB64" i="22"/>
  <c r="AB61" i="22"/>
  <c r="AB41" i="22"/>
  <c r="AB32" i="22"/>
  <c r="AC83" i="22"/>
  <c r="AE43" i="22"/>
  <c r="AA38" i="22"/>
  <c r="AA83" i="22"/>
  <c r="AA20" i="22"/>
  <c r="AE78" i="22"/>
  <c r="AE16" i="22"/>
  <c r="AE80" i="22"/>
  <c r="AD53" i="22"/>
  <c r="AD41" i="22"/>
  <c r="AE79" i="22"/>
  <c r="AC31" i="22"/>
  <c r="AA82" i="22"/>
  <c r="Z53" i="22"/>
  <c r="D733" i="50" s="1"/>
  <c r="C733" i="50" s="1"/>
  <c r="Z50" i="22"/>
  <c r="D730" i="50" s="1"/>
  <c r="Z64" i="22"/>
  <c r="D744" i="50" s="1"/>
  <c r="Z20" i="22"/>
  <c r="D700" i="50" s="1"/>
  <c r="C700" i="50" s="1"/>
  <c r="Z79" i="22"/>
  <c r="D759" i="50" s="1"/>
  <c r="Z80" i="22"/>
  <c r="D760" i="50" s="1"/>
  <c r="AB47" i="22"/>
  <c r="AB58" i="22"/>
  <c r="AB28" i="22"/>
  <c r="AB50" i="22"/>
  <c r="AD65" i="22"/>
  <c r="AC81" i="22"/>
  <c r="AE70" i="22"/>
  <c r="AC52" i="22"/>
  <c r="AA43" i="22"/>
  <c r="AC62" i="22"/>
  <c r="AA63" i="22"/>
  <c r="Z21" i="22"/>
  <c r="D701" i="50" s="1"/>
  <c r="Z42" i="22"/>
  <c r="D722" i="50" s="1"/>
  <c r="C722" i="50" s="1"/>
  <c r="AB66" i="22"/>
  <c r="AB75" i="22"/>
  <c r="AB20" i="22"/>
  <c r="AA66" i="22"/>
  <c r="AA55" i="22"/>
  <c r="AD33" i="22"/>
  <c r="AD79" i="22"/>
  <c r="AE31" i="22"/>
  <c r="AE28" i="22"/>
  <c r="AC80" i="22"/>
  <c r="AE52" i="22"/>
  <c r="AC21" i="22"/>
  <c r="AC44" i="22"/>
  <c r="AC65" i="22"/>
  <c r="AE27" i="22"/>
  <c r="AC33" i="22"/>
  <c r="AE20" i="22"/>
  <c r="Z9" i="22"/>
  <c r="D689" i="50" s="1"/>
  <c r="Z82" i="22"/>
  <c r="D762" i="50" s="1"/>
  <c r="C762" i="50" s="1"/>
  <c r="Z28" i="22"/>
  <c r="D708" i="50" s="1"/>
  <c r="Z78" i="22"/>
  <c r="D758" i="50" s="1"/>
  <c r="C758" i="50" s="1"/>
  <c r="Z18" i="22"/>
  <c r="D698" i="50" s="1"/>
  <c r="C698" i="50" s="1"/>
  <c r="AB49" i="22"/>
  <c r="AB74" i="22"/>
  <c r="AB71" i="22"/>
  <c r="AB31" i="22"/>
  <c r="AB26" i="22"/>
  <c r="AE15" i="22"/>
  <c r="AA23" i="22"/>
  <c r="AC67" i="22"/>
  <c r="AA36" i="22"/>
  <c r="AD45" i="22"/>
  <c r="AD52" i="22"/>
  <c r="Z17" i="22"/>
  <c r="D697" i="50" s="1"/>
  <c r="Z84" i="22"/>
  <c r="D764" i="50" s="1"/>
  <c r="AB53" i="22"/>
  <c r="AB25" i="22"/>
  <c r="AE61" i="22"/>
  <c r="AE77" i="22"/>
  <c r="AD62" i="22"/>
  <c r="AA49" i="22"/>
  <c r="AD46" i="22"/>
  <c r="AC34" i="22"/>
  <c r="AA61" i="22"/>
  <c r="AD64" i="22"/>
  <c r="AD15" i="22"/>
  <c r="AD37" i="22"/>
  <c r="AD47" i="22"/>
  <c r="AC76" i="22"/>
  <c r="AC36" i="22"/>
  <c r="Z73" i="22"/>
  <c r="D753" i="50" s="1"/>
  <c r="Z10" i="22"/>
  <c r="D690" i="50" s="1"/>
  <c r="C690" i="50" s="1"/>
  <c r="Z41" i="22"/>
  <c r="D721" i="50" s="1"/>
  <c r="Z45" i="22"/>
  <c r="D725" i="50" s="1"/>
  <c r="C725" i="50" s="1"/>
  <c r="AB69" i="22"/>
  <c r="AB21" i="22"/>
  <c r="AB33" i="22"/>
  <c r="AB63" i="22"/>
  <c r="AB83" i="22"/>
  <c r="AA74" i="22"/>
  <c r="AC47" i="22"/>
  <c r="AC68" i="22"/>
  <c r="AC42" i="22"/>
  <c r="AD30" i="22"/>
  <c r="AE74" i="22"/>
  <c r="AC72" i="22"/>
  <c r="AC28" i="22"/>
  <c r="AE50" i="22"/>
  <c r="AE25" i="22"/>
  <c r="AA71" i="22"/>
  <c r="AD84" i="22"/>
  <c r="AE59" i="22"/>
  <c r="Z72" i="22"/>
  <c r="D752" i="50" s="1"/>
  <c r="C752" i="50" s="1"/>
  <c r="Z66" i="22"/>
  <c r="D746" i="50" s="1"/>
  <c r="Z54" i="22"/>
  <c r="D734" i="50" s="1"/>
  <c r="C734" i="50" s="1"/>
  <c r="Z40" i="22"/>
  <c r="D720" i="50" s="1"/>
  <c r="Z47" i="22"/>
  <c r="D727" i="50" s="1"/>
  <c r="C727" i="50" s="1"/>
  <c r="Z23" i="22"/>
  <c r="D703" i="50" s="1"/>
  <c r="AB62" i="22"/>
  <c r="AB80" i="22"/>
  <c r="AB19" i="22"/>
  <c r="AB36" i="22"/>
  <c r="AE32" i="22"/>
  <c r="AC104" i="17"/>
  <c r="AC24" i="17"/>
  <c r="Z100" i="17"/>
  <c r="E430" i="50" s="1"/>
  <c r="Z53" i="17"/>
  <c r="E383" i="50" s="1"/>
  <c r="Z39" i="17"/>
  <c r="E369" i="50" s="1"/>
  <c r="AC25" i="17"/>
  <c r="Z60" i="17"/>
  <c r="E390" i="50" s="1"/>
  <c r="Y89" i="17"/>
  <c r="D419" i="50" s="1"/>
  <c r="Y59" i="17"/>
  <c r="D389" i="50" s="1"/>
  <c r="AA100" i="17"/>
  <c r="AA51" i="17"/>
  <c r="AB29" i="17"/>
  <c r="AB90" i="17"/>
  <c r="AC65" i="17"/>
  <c r="AC28" i="17"/>
  <c r="AD52" i="17"/>
  <c r="Z79" i="17"/>
  <c r="E409" i="50" s="1"/>
  <c r="Y54" i="17"/>
  <c r="D384" i="50" s="1"/>
  <c r="Y32" i="17"/>
  <c r="D362" i="50" s="1"/>
  <c r="AA93" i="17"/>
  <c r="AA82" i="17"/>
  <c r="AB31" i="17"/>
  <c r="AC55" i="17"/>
  <c r="AD51" i="17"/>
  <c r="AB100" i="17"/>
  <c r="AD73" i="17"/>
  <c r="AB101" i="17"/>
  <c r="Z88" i="17"/>
  <c r="E418" i="50" s="1"/>
  <c r="Y29" i="17"/>
  <c r="D359" i="50" s="1"/>
  <c r="AA103" i="17"/>
  <c r="AA75" i="17"/>
  <c r="AB81" i="17"/>
  <c r="Z15" i="17"/>
  <c r="E345" i="50" s="1"/>
  <c r="Z21" i="17"/>
  <c r="E351" i="50" s="1"/>
  <c r="AC36" i="17"/>
  <c r="AD85" i="17"/>
  <c r="AC83" i="17"/>
  <c r="Z82" i="17"/>
  <c r="E412" i="50" s="1"/>
  <c r="Y45" i="17"/>
  <c r="D375" i="50" s="1"/>
  <c r="Y38" i="17"/>
  <c r="D368" i="50" s="1"/>
  <c r="AA20" i="17"/>
  <c r="X21" i="24"/>
  <c r="W16" i="24"/>
  <c r="W72" i="24"/>
  <c r="V12" i="24"/>
  <c r="V39" i="24"/>
  <c r="X41" i="24"/>
  <c r="X82" i="24"/>
  <c r="X37" i="24"/>
  <c r="X80" i="24"/>
  <c r="X7" i="24"/>
  <c r="X79" i="24"/>
  <c r="W26" i="24"/>
  <c r="X45" i="24"/>
  <c r="W92" i="24"/>
  <c r="X84" i="24"/>
  <c r="V76" i="24"/>
  <c r="V22" i="24"/>
  <c r="V70" i="24"/>
  <c r="V77" i="24"/>
  <c r="X26" i="24"/>
  <c r="W63" i="24"/>
  <c r="W12" i="24"/>
  <c r="W55" i="24"/>
  <c r="X63" i="24"/>
  <c r="X6" i="24"/>
  <c r="V16" i="24"/>
  <c r="W17" i="24"/>
  <c r="X19" i="24"/>
  <c r="X15" i="24"/>
  <c r="W10" i="24"/>
  <c r="V43" i="24"/>
  <c r="W45" i="24"/>
  <c r="V27" i="24"/>
  <c r="W85" i="24"/>
  <c r="X96" i="24"/>
  <c r="X75" i="24"/>
  <c r="X31" i="24"/>
  <c r="T44" i="24"/>
  <c r="D838" i="50" s="1"/>
  <c r="T61" i="24"/>
  <c r="D855" i="50" s="1"/>
  <c r="T55" i="24"/>
  <c r="D849" i="50" s="1"/>
  <c r="T92" i="24"/>
  <c r="D886" i="50" s="1"/>
  <c r="T103" i="24"/>
  <c r="D897" i="50" s="1"/>
  <c r="T58" i="24"/>
  <c r="D852" i="50" s="1"/>
  <c r="T24" i="24"/>
  <c r="D818" i="50" s="1"/>
  <c r="T83" i="24"/>
  <c r="D877" i="50" s="1"/>
  <c r="T98" i="24"/>
  <c r="D892" i="50" s="1"/>
  <c r="T72" i="24"/>
  <c r="D866" i="50" s="1"/>
  <c r="T18" i="24"/>
  <c r="D812" i="50" s="1"/>
  <c r="U79" i="24"/>
  <c r="U38" i="24"/>
  <c r="U88" i="24"/>
  <c r="U46" i="24"/>
  <c r="U48" i="24"/>
  <c r="U52" i="24"/>
  <c r="U86" i="24"/>
  <c r="U94" i="24"/>
  <c r="U17" i="24"/>
  <c r="U42" i="24"/>
  <c r="U41" i="24"/>
  <c r="U22" i="24"/>
  <c r="U25" i="24"/>
  <c r="X99" i="24"/>
  <c r="X8" i="24"/>
  <c r="V87" i="24"/>
  <c r="X102" i="24"/>
  <c r="X35" i="24"/>
  <c r="V86" i="24"/>
  <c r="W13" i="24"/>
  <c r="X9" i="24"/>
  <c r="W33" i="24"/>
  <c r="X18" i="24"/>
  <c r="X51" i="24"/>
  <c r="W62" i="24"/>
  <c r="V79" i="24"/>
  <c r="W27" i="24"/>
  <c r="V11" i="24"/>
  <c r="X57" i="24"/>
  <c r="W25" i="24"/>
  <c r="V103" i="24"/>
  <c r="W15" i="24"/>
  <c r="X101" i="24"/>
  <c r="X33" i="24"/>
  <c r="X103" i="24"/>
  <c r="W42" i="24"/>
  <c r="X24" i="24"/>
  <c r="W76" i="24"/>
  <c r="V51" i="24"/>
  <c r="X85" i="24"/>
  <c r="V71" i="24"/>
  <c r="X72" i="24"/>
  <c r="X64" i="24"/>
  <c r="W95" i="24"/>
  <c r="X14" i="24"/>
  <c r="X62" i="24"/>
  <c r="X36" i="24"/>
  <c r="V60" i="24"/>
  <c r="X29" i="24"/>
  <c r="W61" i="24"/>
  <c r="T16" i="24"/>
  <c r="D810" i="50" s="1"/>
  <c r="T100" i="24"/>
  <c r="D894" i="50" s="1"/>
  <c r="T63" i="24"/>
  <c r="D857" i="50" s="1"/>
  <c r="T71" i="24"/>
  <c r="D865" i="50" s="1"/>
  <c r="T35" i="24"/>
  <c r="D829" i="50" s="1"/>
  <c r="T11" i="24"/>
  <c r="D805" i="50" s="1"/>
  <c r="T37" i="24"/>
  <c r="D831" i="50" s="1"/>
  <c r="T36" i="24"/>
  <c r="D830" i="50" s="1"/>
  <c r="T10" i="24"/>
  <c r="D804" i="50" s="1"/>
  <c r="T88" i="24"/>
  <c r="D882" i="50" s="1"/>
  <c r="T57" i="24"/>
  <c r="D851" i="50" s="1"/>
  <c r="T43" i="24"/>
  <c r="D837" i="50" s="1"/>
  <c r="U60" i="24"/>
  <c r="T95" i="24"/>
  <c r="D889" i="50" s="1"/>
  <c r="U101" i="24"/>
  <c r="U15" i="24"/>
  <c r="U31" i="24"/>
  <c r="U49" i="24"/>
  <c r="U28" i="24"/>
  <c r="U34" i="24"/>
  <c r="U55" i="24"/>
  <c r="U24" i="24"/>
  <c r="U93" i="24"/>
  <c r="U66" i="24"/>
  <c r="U10" i="24"/>
  <c r="V46" i="24"/>
  <c r="W91" i="24"/>
  <c r="W58" i="24"/>
  <c r="W79" i="24"/>
  <c r="X40" i="24"/>
  <c r="V19" i="24"/>
  <c r="W14" i="24"/>
  <c r="V69" i="24"/>
  <c r="X78" i="24"/>
  <c r="X46" i="24"/>
  <c r="X12" i="24"/>
  <c r="V47" i="24"/>
  <c r="W93" i="24"/>
  <c r="V29" i="24"/>
  <c r="X104" i="24"/>
  <c r="W50" i="24"/>
  <c r="X10" i="24"/>
  <c r="W86" i="24"/>
  <c r="W77" i="24"/>
  <c r="W52" i="24"/>
  <c r="V95" i="24"/>
  <c r="V73" i="24"/>
  <c r="X16" i="24"/>
  <c r="W71" i="24"/>
  <c r="V28" i="24"/>
  <c r="V34" i="24"/>
  <c r="W34" i="24"/>
  <c r="X28" i="24"/>
  <c r="V68" i="24"/>
  <c r="W66" i="24"/>
  <c r="W53" i="24"/>
  <c r="W84" i="24"/>
  <c r="V38" i="24"/>
  <c r="W39" i="24"/>
  <c r="V61" i="24"/>
  <c r="X69" i="24"/>
  <c r="T5" i="24"/>
  <c r="D799" i="50" s="1"/>
  <c r="T99" i="24"/>
  <c r="D893" i="50" s="1"/>
  <c r="T52" i="24"/>
  <c r="D846" i="50" s="1"/>
  <c r="T8" i="24"/>
  <c r="D802" i="50" s="1"/>
  <c r="T94" i="24"/>
  <c r="D888" i="50" s="1"/>
  <c r="T69" i="24"/>
  <c r="D863" i="50" s="1"/>
  <c r="T77" i="24"/>
  <c r="D871" i="50" s="1"/>
  <c r="T87" i="24"/>
  <c r="D881" i="50" s="1"/>
  <c r="T75" i="24"/>
  <c r="D869" i="50" s="1"/>
  <c r="T97" i="24"/>
  <c r="D891" i="50" s="1"/>
  <c r="T79" i="24"/>
  <c r="D873" i="50" s="1"/>
  <c r="T25" i="24"/>
  <c r="D819" i="50" s="1"/>
  <c r="U75" i="24"/>
  <c r="T93" i="24"/>
  <c r="D887" i="50" s="1"/>
  <c r="U81" i="24"/>
  <c r="U70" i="24"/>
  <c r="U65" i="24"/>
  <c r="U84" i="24"/>
  <c r="U19" i="24"/>
  <c r="U68" i="24"/>
  <c r="U69" i="24"/>
  <c r="U56" i="24"/>
  <c r="U80" i="24"/>
  <c r="U12" i="24"/>
  <c r="U47" i="24"/>
  <c r="W59" i="24"/>
  <c r="X54" i="24"/>
  <c r="X68" i="24"/>
  <c r="V23" i="24"/>
  <c r="W41" i="24"/>
  <c r="V40" i="24"/>
  <c r="W23" i="24"/>
  <c r="V97" i="24"/>
  <c r="W88" i="24"/>
  <c r="V9" i="24"/>
  <c r="X38" i="24"/>
  <c r="V24" i="24"/>
  <c r="W97" i="24"/>
  <c r="V90" i="24"/>
  <c r="X32" i="24"/>
  <c r="X81" i="24"/>
  <c r="W28" i="24"/>
  <c r="X59" i="24"/>
  <c r="V32" i="24"/>
  <c r="W37" i="24"/>
  <c r="X23" i="24"/>
  <c r="X89" i="24"/>
  <c r="V89" i="24"/>
  <c r="V100" i="24"/>
  <c r="W47" i="24"/>
  <c r="V80" i="24"/>
  <c r="W44" i="24"/>
  <c r="X73" i="24"/>
  <c r="X25" i="24"/>
  <c r="V66" i="24"/>
  <c r="X76" i="24"/>
  <c r="X53" i="24"/>
  <c r="W67" i="24"/>
  <c r="X91" i="24"/>
  <c r="V21" i="24"/>
  <c r="T84" i="24"/>
  <c r="D878" i="50" s="1"/>
  <c r="T7" i="24"/>
  <c r="D801" i="50" s="1"/>
  <c r="T102" i="24"/>
  <c r="D896" i="50" s="1"/>
  <c r="T91" i="24"/>
  <c r="D885" i="50" s="1"/>
  <c r="T9" i="24"/>
  <c r="D803" i="50" s="1"/>
  <c r="T65" i="24"/>
  <c r="D859" i="50" s="1"/>
  <c r="T56" i="24"/>
  <c r="D850" i="50" s="1"/>
  <c r="T39" i="24"/>
  <c r="D833" i="50" s="1"/>
  <c r="T86" i="24"/>
  <c r="D880" i="50" s="1"/>
  <c r="T21" i="24"/>
  <c r="D815" i="50" s="1"/>
  <c r="T40" i="24"/>
  <c r="D834" i="50" s="1"/>
  <c r="T60" i="24"/>
  <c r="D854" i="50" s="1"/>
  <c r="T34" i="24"/>
  <c r="D828" i="50" s="1"/>
  <c r="U59" i="24"/>
  <c r="U76" i="24"/>
  <c r="U40" i="24"/>
  <c r="U29" i="24"/>
  <c r="U102" i="24"/>
  <c r="U53" i="24"/>
  <c r="U26" i="24"/>
  <c r="U50" i="24"/>
  <c r="U99" i="24"/>
  <c r="U63" i="24"/>
  <c r="U18" i="24"/>
  <c r="U83" i="24"/>
  <c r="X17" i="24"/>
  <c r="V57" i="24"/>
  <c r="W78" i="24"/>
  <c r="X39" i="24"/>
  <c r="X30" i="24"/>
  <c r="X65" i="24"/>
  <c r="X83" i="24"/>
  <c r="W46" i="24"/>
  <c r="W57" i="24"/>
  <c r="W48" i="24"/>
  <c r="W90" i="24"/>
  <c r="V18" i="24"/>
  <c r="V31" i="24"/>
  <c r="X92" i="24"/>
  <c r="W80" i="24"/>
  <c r="V56" i="24"/>
  <c r="V82" i="24"/>
  <c r="X50" i="24"/>
  <c r="T104" i="24"/>
  <c r="D898" i="50" s="1"/>
  <c r="T66" i="24"/>
  <c r="D860" i="50" s="1"/>
  <c r="T68" i="24"/>
  <c r="D862" i="50" s="1"/>
  <c r="T17" i="24"/>
  <c r="D811" i="50" s="1"/>
  <c r="T12" i="24"/>
  <c r="D806" i="50" s="1"/>
  <c r="T51" i="24"/>
  <c r="D845" i="50" s="1"/>
  <c r="U43" i="24"/>
  <c r="U97" i="24"/>
  <c r="U82" i="24"/>
  <c r="U96" i="24"/>
  <c r="U27" i="24"/>
  <c r="U45" i="24"/>
  <c r="U90" i="24"/>
  <c r="X42" i="24"/>
  <c r="W89" i="24"/>
  <c r="X55" i="24"/>
  <c r="X58" i="24"/>
  <c r="V45" i="24"/>
  <c r="X27" i="24"/>
  <c r="W9" i="24"/>
  <c r="X77" i="24"/>
  <c r="X67" i="24"/>
  <c r="V104" i="24"/>
  <c r="W36" i="24"/>
  <c r="V35" i="24"/>
  <c r="X90" i="24"/>
  <c r="V74" i="24"/>
  <c r="X86" i="24"/>
  <c r="V102" i="24"/>
  <c r="V8" i="24"/>
  <c r="V78" i="24"/>
  <c r="T20" i="24"/>
  <c r="D814" i="50" s="1"/>
  <c r="T32" i="24"/>
  <c r="D826" i="50" s="1"/>
  <c r="T45" i="24"/>
  <c r="D839" i="50" s="1"/>
  <c r="T33" i="24"/>
  <c r="D827" i="50" s="1"/>
  <c r="T70" i="24"/>
  <c r="D864" i="50" s="1"/>
  <c r="T53" i="24"/>
  <c r="D847" i="50" s="1"/>
  <c r="T46" i="24"/>
  <c r="D840" i="50" s="1"/>
  <c r="U44" i="24"/>
  <c r="U13" i="24"/>
  <c r="U51" i="24"/>
  <c r="U16" i="24"/>
  <c r="U35" i="24"/>
  <c r="U87" i="24"/>
  <c r="W38" i="24"/>
  <c r="X11" i="24"/>
  <c r="W82" i="24"/>
  <c r="W103" i="24"/>
  <c r="V72" i="24"/>
  <c r="V101" i="24"/>
  <c r="V37" i="24"/>
  <c r="W98" i="24"/>
  <c r="X70" i="24"/>
  <c r="W24" i="24"/>
  <c r="W65" i="24"/>
  <c r="V65" i="24"/>
  <c r="V83" i="24"/>
  <c r="V55" i="24"/>
  <c r="V94" i="24"/>
  <c r="V44" i="24"/>
  <c r="X48" i="24"/>
  <c r="W56" i="24"/>
  <c r="T28" i="24"/>
  <c r="D822" i="50" s="1"/>
  <c r="T82" i="24"/>
  <c r="D876" i="50" s="1"/>
  <c r="T80" i="24"/>
  <c r="D874" i="50" s="1"/>
  <c r="T22" i="24"/>
  <c r="D816" i="50" s="1"/>
  <c r="T62" i="24"/>
  <c r="D856" i="50" s="1"/>
  <c r="T81" i="24"/>
  <c r="D875" i="50" s="1"/>
  <c r="T49" i="24"/>
  <c r="D843" i="50" s="1"/>
  <c r="U39" i="24"/>
  <c r="U100" i="24"/>
  <c r="U8" i="24"/>
  <c r="U11" i="24"/>
  <c r="U32" i="24"/>
  <c r="U33" i="24"/>
  <c r="V50" i="24"/>
  <c r="W18" i="24"/>
  <c r="V30" i="24"/>
  <c r="V91" i="24"/>
  <c r="V25" i="24"/>
  <c r="W51" i="24"/>
  <c r="V33" i="24"/>
  <c r="W22" i="24"/>
  <c r="W96" i="24"/>
  <c r="X34" i="24"/>
  <c r="X13" i="24"/>
  <c r="V14" i="24"/>
  <c r="X22" i="24"/>
  <c r="X87" i="24"/>
  <c r="W40" i="24"/>
  <c r="V49" i="24"/>
  <c r="V67" i="24"/>
  <c r="X20" i="24"/>
  <c r="W99" i="24"/>
  <c r="T74" i="24"/>
  <c r="D868" i="50" s="1"/>
  <c r="T47" i="24"/>
  <c r="D841" i="50" s="1"/>
  <c r="T89" i="24"/>
  <c r="D883" i="50" s="1"/>
  <c r="T73" i="24"/>
  <c r="D867" i="50" s="1"/>
  <c r="T64" i="24"/>
  <c r="D858" i="50" s="1"/>
  <c r="T48" i="24"/>
  <c r="D842" i="50" s="1"/>
  <c r="U9" i="24"/>
  <c r="U78" i="24"/>
  <c r="U30" i="24"/>
  <c r="U21" i="24"/>
  <c r="U95" i="24"/>
  <c r="U61" i="24"/>
  <c r="W75" i="24"/>
  <c r="W101" i="24"/>
  <c r="X71" i="24"/>
  <c r="V63" i="24"/>
  <c r="V10" i="24"/>
  <c r="V81" i="24"/>
  <c r="W94" i="24"/>
  <c r="X88" i="24"/>
  <c r="V42" i="24"/>
  <c r="V99" i="24"/>
  <c r="T30" i="24"/>
  <c r="D824" i="50" s="1"/>
  <c r="T19" i="24"/>
  <c r="D813" i="50" s="1"/>
  <c r="U14" i="24"/>
  <c r="U72" i="24"/>
  <c r="U77" i="24"/>
  <c r="U7" i="24"/>
  <c r="W43" i="24"/>
  <c r="V53" i="24"/>
  <c r="W11" i="24"/>
  <c r="W31" i="24"/>
  <c r="T31" i="24"/>
  <c r="D825" i="50" s="1"/>
  <c r="T13" i="24"/>
  <c r="D807" i="50" s="1"/>
  <c r="U89" i="24"/>
  <c r="U104" i="24"/>
  <c r="V58" i="24"/>
  <c r="W54" i="24"/>
  <c r="W81" i="24"/>
  <c r="X98" i="24"/>
  <c r="W83" i="24"/>
  <c r="V52" i="24"/>
  <c r="V59" i="24"/>
  <c r="W74" i="24"/>
  <c r="V20" i="24"/>
  <c r="X43" i="24"/>
  <c r="T23" i="24"/>
  <c r="D817" i="50" s="1"/>
  <c r="T15" i="24"/>
  <c r="D809" i="50" s="1"/>
  <c r="T90" i="24"/>
  <c r="D884" i="50" s="1"/>
  <c r="U36" i="24"/>
  <c r="U54" i="24"/>
  <c r="U37" i="24"/>
  <c r="X52" i="24"/>
  <c r="V96" i="24"/>
  <c r="V48" i="24"/>
  <c r="X97" i="24"/>
  <c r="W35" i="24"/>
  <c r="T26" i="24"/>
  <c r="D820" i="50" s="1"/>
  <c r="U91" i="24"/>
  <c r="V17" i="24"/>
  <c r="V13" i="24"/>
  <c r="V92" i="24"/>
  <c r="W21" i="24"/>
  <c r="W68" i="24"/>
  <c r="W104" i="24"/>
  <c r="W87" i="24"/>
  <c r="W69" i="24"/>
  <c r="V85" i="24"/>
  <c r="T6" i="24"/>
  <c r="D800" i="50" s="1"/>
  <c r="T38" i="24"/>
  <c r="D832" i="50" s="1"/>
  <c r="T29" i="24"/>
  <c r="D823" i="50" s="1"/>
  <c r="U23" i="24"/>
  <c r="U71" i="24"/>
  <c r="U74" i="24"/>
  <c r="V93" i="24"/>
  <c r="W70" i="24"/>
  <c r="X100" i="24"/>
  <c r="V75" i="24"/>
  <c r="X66" i="24"/>
  <c r="W32" i="24"/>
  <c r="W49" i="24"/>
  <c r="W29" i="24"/>
  <c r="V15" i="24"/>
  <c r="T85" i="24"/>
  <c r="D879" i="50" s="1"/>
  <c r="T67" i="24"/>
  <c r="D861" i="50" s="1"/>
  <c r="T41" i="24"/>
  <c r="D835" i="50" s="1"/>
  <c r="U103" i="24"/>
  <c r="U58" i="24"/>
  <c r="U64" i="24"/>
  <c r="P17" i="17"/>
  <c r="N17" i="18"/>
  <c r="AH16" i="25"/>
  <c r="M17" i="12"/>
  <c r="K17" i="13"/>
  <c r="P17" i="20"/>
  <c r="K17" i="14"/>
  <c r="P17" i="19"/>
  <c r="L19" i="18"/>
  <c r="D50" i="29"/>
  <c r="L19" i="26"/>
  <c r="N19" i="20"/>
  <c r="K19" i="12"/>
  <c r="N19" i="11"/>
  <c r="J19" i="24"/>
  <c r="N19" i="17"/>
  <c r="I19" i="13"/>
  <c r="K19" i="16"/>
  <c r="AA5" i="17"/>
  <c r="Y100" i="17"/>
  <c r="D430" i="50" s="1"/>
  <c r="AB28" i="17"/>
  <c r="AB50" i="17"/>
  <c r="X60" i="11"/>
  <c r="D58" i="50" s="1"/>
  <c r="X23" i="11"/>
  <c r="D21" i="50" s="1"/>
  <c r="X78" i="11"/>
  <c r="D76" i="50" s="1"/>
  <c r="Y79" i="11"/>
  <c r="E77" i="50" s="1"/>
  <c r="N60" i="25"/>
  <c r="N41" i="25"/>
  <c r="L32" i="25"/>
  <c r="D920" i="50" s="1"/>
  <c r="P60" i="25"/>
  <c r="O36" i="25"/>
  <c r="P57" i="25"/>
  <c r="Z37" i="18"/>
  <c r="X24" i="18"/>
  <c r="D454" i="50" s="1"/>
  <c r="AC49" i="18"/>
  <c r="Y33" i="18"/>
  <c r="E463" i="50" s="1"/>
  <c r="Y46" i="20"/>
  <c r="D626" i="50" s="1"/>
  <c r="AD7" i="20"/>
  <c r="AA96" i="17"/>
  <c r="Y30" i="17"/>
  <c r="D360" i="50" s="1"/>
  <c r="Z94" i="17"/>
  <c r="E424" i="50" s="1"/>
  <c r="AD33" i="17"/>
  <c r="AB63" i="17"/>
  <c r="AB24" i="17"/>
  <c r="X20" i="11"/>
  <c r="D18" i="50" s="1"/>
  <c r="X84" i="11"/>
  <c r="D82" i="50" s="1"/>
  <c r="X63" i="11"/>
  <c r="D61" i="50" s="1"/>
  <c r="X21" i="11"/>
  <c r="D19" i="50" s="1"/>
  <c r="X59" i="11"/>
  <c r="D57" i="50" s="1"/>
  <c r="X37" i="11"/>
  <c r="D35" i="50" s="1"/>
  <c r="Y29" i="11"/>
  <c r="E27" i="50" s="1"/>
  <c r="Y97" i="11"/>
  <c r="E95" i="50" s="1"/>
  <c r="C26" i="3"/>
  <c r="N17" i="25"/>
  <c r="N35" i="25"/>
  <c r="L57" i="25"/>
  <c r="D941" i="50" s="1"/>
  <c r="L52" i="25"/>
  <c r="D936" i="50" s="1"/>
  <c r="M40" i="25"/>
  <c r="E928" i="50" s="1"/>
  <c r="P40" i="25"/>
  <c r="O54" i="25"/>
  <c r="Q11" i="25"/>
  <c r="Z15" i="18"/>
  <c r="X10" i="18"/>
  <c r="D440" i="50" s="1"/>
  <c r="AA43" i="18"/>
  <c r="AC46" i="18"/>
  <c r="Y47" i="18"/>
  <c r="E477" i="50" s="1"/>
  <c r="AA33" i="18"/>
  <c r="AA21" i="20"/>
  <c r="Y47" i="20"/>
  <c r="D627" i="50" s="1"/>
  <c r="Y32" i="20"/>
  <c r="D612" i="50" s="1"/>
  <c r="Z21" i="20"/>
  <c r="E601" i="50" s="1"/>
  <c r="AB21" i="20"/>
  <c r="AD18" i="20"/>
  <c r="Z33" i="20"/>
  <c r="E613" i="50" s="1"/>
  <c r="AB42" i="22"/>
  <c r="AB77" i="22"/>
  <c r="Z38" i="22"/>
  <c r="D718" i="50" s="1"/>
  <c r="C718" i="50" s="1"/>
  <c r="Z71" i="22"/>
  <c r="D751" i="50" s="1"/>
  <c r="AA72" i="22"/>
  <c r="AA13" i="22"/>
  <c r="AA14" i="22"/>
  <c r="AD69" i="22"/>
  <c r="AC37" i="22"/>
  <c r="U67" i="24"/>
  <c r="T101" i="24"/>
  <c r="D895" i="50" s="1"/>
  <c r="W102" i="24"/>
  <c r="X44" i="24"/>
  <c r="X74" i="24"/>
  <c r="Z8" i="19"/>
  <c r="D488" i="50" s="1"/>
  <c r="Z94" i="19"/>
  <c r="D574" i="50" s="1"/>
  <c r="AD28" i="19"/>
  <c r="AD8" i="19"/>
  <c r="X48" i="15"/>
  <c r="W23" i="15"/>
  <c r="E253" i="50" s="1"/>
  <c r="W13" i="15"/>
  <c r="E243" i="50" s="1"/>
  <c r="N9" i="19"/>
  <c r="AF8" i="25"/>
  <c r="J9" i="24"/>
  <c r="I9" i="13"/>
  <c r="C16" i="3"/>
  <c r="K9" i="12"/>
  <c r="D40" i="29"/>
  <c r="P9" i="17"/>
  <c r="K9" i="14"/>
  <c r="P9" i="20"/>
  <c r="M9" i="15"/>
  <c r="P9" i="11"/>
  <c r="P9" i="22"/>
  <c r="P9" i="19"/>
  <c r="L9" i="24"/>
  <c r="M9" i="16"/>
  <c r="Z51" i="16"/>
  <c r="U42" i="16"/>
  <c r="D322" i="50" s="1"/>
  <c r="W31" i="16"/>
  <c r="Z44" i="16"/>
  <c r="U45" i="16"/>
  <c r="D325" i="50" s="1"/>
  <c r="V27" i="16"/>
  <c r="W45" i="16"/>
  <c r="Z40" i="16"/>
  <c r="U15" i="16"/>
  <c r="D295" i="50" s="1"/>
  <c r="W38" i="16"/>
  <c r="AD9" i="20"/>
  <c r="AB7" i="19"/>
  <c r="K6" i="16"/>
  <c r="V18" i="16" s="1"/>
  <c r="C13" i="3"/>
  <c r="X89" i="11"/>
  <c r="D87" i="50" s="1"/>
  <c r="X33" i="11"/>
  <c r="D31" i="50" s="1"/>
  <c r="X102" i="11"/>
  <c r="D100" i="50" s="1"/>
  <c r="X39" i="11"/>
  <c r="D37" i="50" s="1"/>
  <c r="X7" i="11"/>
  <c r="D5" i="50" s="1"/>
  <c r="X65" i="11"/>
  <c r="D63" i="50" s="1"/>
  <c r="X22" i="11"/>
  <c r="D20" i="50" s="1"/>
  <c r="X50" i="11"/>
  <c r="D48" i="50" s="1"/>
  <c r="X83" i="11"/>
  <c r="D81" i="50" s="1"/>
  <c r="X71" i="11"/>
  <c r="D69" i="50" s="1"/>
  <c r="X98" i="11"/>
  <c r="D96" i="50" s="1"/>
  <c r="X13" i="11"/>
  <c r="D11" i="50" s="1"/>
  <c r="X8" i="11"/>
  <c r="D6" i="50" s="1"/>
  <c r="X104" i="11"/>
  <c r="D102" i="50" s="1"/>
  <c r="Y22" i="11"/>
  <c r="E20" i="50" s="1"/>
  <c r="Y102" i="11"/>
  <c r="E100" i="50" s="1"/>
  <c r="Y92" i="11"/>
  <c r="E90" i="50" s="1"/>
  <c r="Y23" i="11"/>
  <c r="E21" i="50" s="1"/>
  <c r="Y91" i="11"/>
  <c r="E89" i="50" s="1"/>
  <c r="Y20" i="11"/>
  <c r="E18" i="50" s="1"/>
  <c r="Y31" i="11"/>
  <c r="E29" i="50" s="1"/>
  <c r="Y34" i="11"/>
  <c r="E32" i="50" s="1"/>
  <c r="Y33" i="11"/>
  <c r="E31" i="50" s="1"/>
  <c r="AC5" i="19"/>
  <c r="N12" i="25"/>
  <c r="N18" i="25"/>
  <c r="N58" i="25"/>
  <c r="N37" i="25"/>
  <c r="N9" i="25"/>
  <c r="N11" i="25"/>
  <c r="L56" i="25"/>
  <c r="D940" i="50" s="1"/>
  <c r="L58" i="25"/>
  <c r="D942" i="50" s="1"/>
  <c r="L62" i="25"/>
  <c r="D946" i="50" s="1"/>
  <c r="L21" i="25"/>
  <c r="D913" i="50" s="1"/>
  <c r="L47" i="25"/>
  <c r="D931" i="50" s="1"/>
  <c r="M33" i="25"/>
  <c r="E921" i="50" s="1"/>
  <c r="P59" i="25"/>
  <c r="M35" i="25"/>
  <c r="E923" i="50" s="1"/>
  <c r="P11" i="25"/>
  <c r="Q34" i="25"/>
  <c r="Q14" i="25"/>
  <c r="P52" i="25"/>
  <c r="M53" i="25"/>
  <c r="E937" i="50" s="1"/>
  <c r="Q16" i="25"/>
  <c r="X5" i="15"/>
  <c r="X35" i="15"/>
  <c r="V34" i="15"/>
  <c r="D264" i="50" s="1"/>
  <c r="V21" i="15"/>
  <c r="D251" i="50" s="1"/>
  <c r="AA52" i="15"/>
  <c r="Y46" i="15"/>
  <c r="AA26" i="15"/>
  <c r="W29" i="15"/>
  <c r="E259" i="50" s="1"/>
  <c r="Z20" i="15"/>
  <c r="Z69" i="12"/>
  <c r="Y104" i="12"/>
  <c r="E202" i="50" s="1"/>
  <c r="N11" i="22"/>
  <c r="L11" i="18"/>
  <c r="C18" i="3"/>
  <c r="K11" i="12"/>
  <c r="AF10" i="25"/>
  <c r="N11" i="11"/>
  <c r="D42" i="29"/>
  <c r="K11" i="15"/>
  <c r="I11" i="13"/>
  <c r="L11" i="26"/>
  <c r="N11" i="17"/>
  <c r="I11" i="14"/>
  <c r="N10" i="20"/>
  <c r="K10" i="16"/>
  <c r="C17" i="3"/>
  <c r="I10" i="14"/>
  <c r="N10" i="22"/>
  <c r="N10" i="11"/>
  <c r="L10" i="26"/>
  <c r="N10" i="19"/>
  <c r="K10" i="15"/>
  <c r="D41" i="29"/>
  <c r="K10" i="12"/>
  <c r="P17" i="25"/>
  <c r="O33" i="25"/>
  <c r="M62" i="25"/>
  <c r="E946" i="50" s="1"/>
  <c r="P42" i="25"/>
  <c r="O13" i="25"/>
  <c r="M57" i="25"/>
  <c r="E941" i="50" s="1"/>
  <c r="O14" i="25"/>
  <c r="Q30" i="25"/>
  <c r="O11" i="25"/>
  <c r="O16" i="25"/>
  <c r="M16" i="25"/>
  <c r="E908" i="50" s="1"/>
  <c r="Q62" i="25"/>
  <c r="P30" i="25"/>
  <c r="M20" i="25"/>
  <c r="E912" i="50" s="1"/>
  <c r="Q41" i="25"/>
  <c r="P54" i="25"/>
  <c r="M10" i="25"/>
  <c r="E902" i="50" s="1"/>
  <c r="Q13" i="25"/>
  <c r="Q22" i="25"/>
  <c r="P16" i="25"/>
  <c r="Q19" i="25"/>
  <c r="M42" i="25"/>
  <c r="E930" i="50" s="1"/>
  <c r="Q20" i="25"/>
  <c r="O55" i="25"/>
  <c r="M30" i="25"/>
  <c r="E918" i="50" s="1"/>
  <c r="P35" i="25"/>
  <c r="M61" i="25"/>
  <c r="E945" i="50" s="1"/>
  <c r="Q57" i="25"/>
  <c r="P39" i="25"/>
  <c r="M17" i="25"/>
  <c r="E909" i="50" s="1"/>
  <c r="O21" i="25"/>
  <c r="Q33" i="25"/>
  <c r="M15" i="25"/>
  <c r="E907" i="50" s="1"/>
  <c r="P33" i="25"/>
  <c r="Q17" i="25"/>
  <c r="M32" i="25"/>
  <c r="E920" i="50" s="1"/>
  <c r="Q51" i="25"/>
  <c r="P58" i="25"/>
  <c r="P56" i="25"/>
  <c r="Q54" i="25"/>
  <c r="P37" i="25"/>
  <c r="M21" i="25"/>
  <c r="E913" i="50" s="1"/>
  <c r="O38" i="25"/>
  <c r="P18" i="25"/>
  <c r="M52" i="25"/>
  <c r="E936" i="50" s="1"/>
  <c r="O41" i="25"/>
  <c r="M59" i="25"/>
  <c r="E943" i="50" s="1"/>
  <c r="Q58" i="25"/>
  <c r="O60" i="25"/>
  <c r="M22" i="25"/>
  <c r="E914" i="50" s="1"/>
  <c r="O35" i="25"/>
  <c r="O58" i="25"/>
  <c r="M55" i="25"/>
  <c r="E939" i="50" s="1"/>
  <c r="P32" i="25"/>
  <c r="O40" i="25"/>
  <c r="M50" i="25"/>
  <c r="E934" i="50" s="1"/>
  <c r="Q10" i="25"/>
  <c r="O59" i="25"/>
  <c r="O19" i="25"/>
  <c r="P15" i="25"/>
  <c r="P61" i="25"/>
  <c r="M18" i="25"/>
  <c r="E910" i="50" s="1"/>
  <c r="P31" i="25"/>
  <c r="Q39" i="25"/>
  <c r="M34" i="25"/>
  <c r="E922" i="50" s="1"/>
  <c r="P20" i="25"/>
  <c r="Q38" i="25"/>
  <c r="Q61" i="25"/>
  <c r="P12" i="25"/>
  <c r="P41" i="25"/>
  <c r="AA104" i="12"/>
  <c r="AC46" i="12"/>
  <c r="AC36" i="12"/>
  <c r="Y23" i="12"/>
  <c r="E121" i="50" s="1"/>
  <c r="Y70" i="12"/>
  <c r="E168" i="50" s="1"/>
  <c r="AC40" i="12"/>
  <c r="X9" i="12"/>
  <c r="D107" i="50" s="1"/>
  <c r="Z52" i="12"/>
  <c r="Z78" i="12"/>
  <c r="AB62" i="12"/>
  <c r="AA88" i="12"/>
  <c r="AA50" i="12"/>
  <c r="Y35" i="12"/>
  <c r="E133" i="50" s="1"/>
  <c r="AC61" i="12"/>
  <c r="AC65" i="12"/>
  <c r="X79" i="12"/>
  <c r="D177" i="50" s="1"/>
  <c r="X29" i="12"/>
  <c r="D127" i="50" s="1"/>
  <c r="Z56" i="12"/>
  <c r="AB93" i="12"/>
  <c r="AC48" i="12"/>
  <c r="Y37" i="12"/>
  <c r="E135" i="50" s="1"/>
  <c r="AB60" i="12"/>
  <c r="AB33" i="12"/>
  <c r="AC54" i="12"/>
  <c r="X10" i="12"/>
  <c r="D108" i="50" s="1"/>
  <c r="X88" i="12"/>
  <c r="D186" i="50" s="1"/>
  <c r="Z84" i="12"/>
  <c r="AC99" i="12"/>
  <c r="AC79" i="12"/>
  <c r="Y26" i="12"/>
  <c r="E124" i="50" s="1"/>
  <c r="Y25" i="12"/>
  <c r="E123" i="50" s="1"/>
  <c r="AC86" i="12"/>
  <c r="X53" i="12"/>
  <c r="D151" i="50" s="1"/>
  <c r="X95" i="12"/>
  <c r="D193" i="50" s="1"/>
  <c r="Z35" i="12"/>
  <c r="Z39" i="12"/>
  <c r="AA46" i="12"/>
  <c r="AB89" i="12"/>
  <c r="AC32" i="12"/>
  <c r="X16" i="12"/>
  <c r="D114" i="50" s="1"/>
  <c r="Z81" i="12"/>
  <c r="AB99" i="12"/>
  <c r="AB26" i="12"/>
  <c r="Y96" i="12"/>
  <c r="E194" i="50" s="1"/>
  <c r="X87" i="12"/>
  <c r="D185" i="50" s="1"/>
  <c r="Z103" i="12"/>
  <c r="AB61" i="12"/>
  <c r="AC45" i="12"/>
  <c r="X42" i="12"/>
  <c r="D140" i="50" s="1"/>
  <c r="Z97" i="12"/>
  <c r="AB44" i="12"/>
  <c r="AA96" i="12"/>
  <c r="Y93" i="12"/>
  <c r="E191" i="50" s="1"/>
  <c r="X100" i="12"/>
  <c r="D198" i="50" s="1"/>
  <c r="D221" i="50"/>
  <c r="AA31" i="15"/>
  <c r="Y52" i="15"/>
  <c r="Z24" i="15"/>
  <c r="W45" i="15"/>
  <c r="E275" i="50" s="1"/>
  <c r="Y17" i="15"/>
  <c r="AA42" i="15"/>
  <c r="W52" i="15"/>
  <c r="E282" i="50" s="1"/>
  <c r="Y47" i="15"/>
  <c r="Y44" i="15"/>
  <c r="Z40" i="15"/>
  <c r="AA47" i="15"/>
  <c r="W20" i="15"/>
  <c r="E250" i="50" s="1"/>
  <c r="AA16" i="15"/>
  <c r="Y29" i="15"/>
  <c r="AA15" i="15"/>
  <c r="W36" i="15"/>
  <c r="E266" i="50" s="1"/>
  <c r="Y16" i="15"/>
  <c r="Y50" i="15"/>
  <c r="W32" i="15"/>
  <c r="E262" i="50" s="1"/>
  <c r="Y35" i="15"/>
  <c r="Z28" i="15"/>
  <c r="W38" i="15"/>
  <c r="E268" i="50" s="1"/>
  <c r="V52" i="15"/>
  <c r="D282" i="50" s="1"/>
  <c r="V42" i="15"/>
  <c r="D272" i="50" s="1"/>
  <c r="V30" i="15"/>
  <c r="D260" i="50" s="1"/>
  <c r="V11" i="15"/>
  <c r="D241" i="50" s="1"/>
  <c r="V36" i="15"/>
  <c r="D266" i="50" s="1"/>
  <c r="V15" i="15"/>
  <c r="D245" i="50" s="1"/>
  <c r="V45" i="15"/>
  <c r="D275" i="50" s="1"/>
  <c r="X27" i="15"/>
  <c r="X40" i="15"/>
  <c r="X11" i="15"/>
  <c r="X37" i="15"/>
  <c r="X15" i="15"/>
  <c r="Z51" i="15"/>
  <c r="Z36" i="15"/>
  <c r="Z38" i="15"/>
  <c r="W35" i="15"/>
  <c r="E265" i="50" s="1"/>
  <c r="AA32" i="15"/>
  <c r="Z46" i="15"/>
  <c r="W27" i="15"/>
  <c r="E257" i="50" s="1"/>
  <c r="Z13" i="15"/>
  <c r="AA25" i="15"/>
  <c r="W22" i="15"/>
  <c r="E252" i="50" s="1"/>
  <c r="Z48" i="15"/>
  <c r="Y34" i="15"/>
  <c r="Z14" i="15"/>
  <c r="Z12" i="15"/>
  <c r="AA44" i="15"/>
  <c r="W54" i="15"/>
  <c r="E284" i="50" s="1"/>
  <c r="Z45" i="15"/>
  <c r="Z31" i="15"/>
  <c r="W50" i="15"/>
  <c r="E280" i="50" s="1"/>
  <c r="Z53" i="15"/>
  <c r="Y48" i="15"/>
  <c r="W31" i="15"/>
  <c r="E261" i="50" s="1"/>
  <c r="V13" i="15"/>
  <c r="D243" i="50" s="1"/>
  <c r="V51" i="15"/>
  <c r="D281" i="50" s="1"/>
  <c r="V41" i="15"/>
  <c r="D271" i="50" s="1"/>
  <c r="V16" i="15"/>
  <c r="D246" i="50" s="1"/>
  <c r="V26" i="15"/>
  <c r="D256" i="50" s="1"/>
  <c r="V23" i="15"/>
  <c r="D253" i="50" s="1"/>
  <c r="X42" i="15"/>
  <c r="X26" i="15"/>
  <c r="X19" i="15"/>
  <c r="X52" i="15"/>
  <c r="X39" i="15"/>
  <c r="X21" i="15"/>
  <c r="Y28" i="15"/>
  <c r="AA51" i="15"/>
  <c r="W49" i="15"/>
  <c r="E279" i="50" s="1"/>
  <c r="Z52" i="15"/>
  <c r="Z37" i="15"/>
  <c r="Z21" i="15"/>
  <c r="AA28" i="15"/>
  <c r="W26" i="15"/>
  <c r="E256" i="50" s="1"/>
  <c r="Z54" i="15"/>
  <c r="Y37" i="15"/>
  <c r="Y42" i="15"/>
  <c r="Z39" i="15"/>
  <c r="Y49" i="15"/>
  <c r="W41" i="15"/>
  <c r="E271" i="50" s="1"/>
  <c r="Y25" i="15"/>
  <c r="Y33" i="15"/>
  <c r="W39" i="15"/>
  <c r="E269" i="50" s="1"/>
  <c r="AA34" i="15"/>
  <c r="Z33" i="15"/>
  <c r="W42" i="15"/>
  <c r="E272" i="50" s="1"/>
  <c r="V50" i="15"/>
  <c r="D280" i="50" s="1"/>
  <c r="V25" i="15"/>
  <c r="D255" i="50" s="1"/>
  <c r="V18" i="15"/>
  <c r="D248" i="50" s="1"/>
  <c r="V46" i="15"/>
  <c r="D276" i="50" s="1"/>
  <c r="V43" i="15"/>
  <c r="D273" i="50" s="1"/>
  <c r="X43" i="15"/>
  <c r="X18" i="15"/>
  <c r="X30" i="15"/>
  <c r="X49" i="15"/>
  <c r="X32" i="15"/>
  <c r="X24" i="15"/>
  <c r="Z22" i="15"/>
  <c r="W15" i="15"/>
  <c r="E245" i="50" s="1"/>
  <c r="Z35" i="15"/>
  <c r="Z11" i="15"/>
  <c r="Z44" i="15"/>
  <c r="Y31" i="15"/>
  <c r="AA53" i="15"/>
  <c r="Y23" i="15"/>
  <c r="W17" i="15"/>
  <c r="E247" i="50" s="1"/>
  <c r="Z34" i="15"/>
  <c r="Y53" i="15"/>
  <c r="W19" i="15"/>
  <c r="E249" i="50" s="1"/>
  <c r="AA45" i="15"/>
  <c r="Z50" i="15"/>
  <c r="W46" i="15"/>
  <c r="E276" i="50" s="1"/>
  <c r="Z32" i="15"/>
  <c r="Z17" i="15"/>
  <c r="Y12" i="15"/>
  <c r="W18" i="15"/>
  <c r="E248" i="50" s="1"/>
  <c r="AA17" i="15"/>
  <c r="AA41" i="15"/>
  <c r="W21" i="15"/>
  <c r="E251" i="50" s="1"/>
  <c r="V22" i="15"/>
  <c r="D252" i="50" s="1"/>
  <c r="V19" i="15"/>
  <c r="D249" i="50" s="1"/>
  <c r="V9" i="15"/>
  <c r="D239" i="50" s="1"/>
  <c r="V5" i="15"/>
  <c r="D235" i="50" s="1"/>
  <c r="V24" i="15"/>
  <c r="D254" i="50" s="1"/>
  <c r="V29" i="15"/>
  <c r="D259" i="50" s="1"/>
  <c r="X54" i="15"/>
  <c r="X16" i="15"/>
  <c r="X12" i="15"/>
  <c r="X53" i="15"/>
  <c r="X44" i="15"/>
  <c r="AA33" i="15"/>
  <c r="W28" i="15"/>
  <c r="E258" i="50" s="1"/>
  <c r="AA27" i="15"/>
  <c r="Y54" i="15"/>
  <c r="Y18" i="15"/>
  <c r="Y30" i="15"/>
  <c r="W44" i="15"/>
  <c r="E274" i="50" s="1"/>
  <c r="Y15" i="15"/>
  <c r="Z26" i="15"/>
  <c r="W14" i="15"/>
  <c r="E244" i="50" s="1"/>
  <c r="Z18" i="15"/>
  <c r="V39" i="15"/>
  <c r="D269" i="50" s="1"/>
  <c r="V38" i="15"/>
  <c r="D268" i="50" s="1"/>
  <c r="V40" i="15"/>
  <c r="D270" i="50" s="1"/>
  <c r="V31" i="15"/>
  <c r="D261" i="50" s="1"/>
  <c r="X29" i="15"/>
  <c r="X13" i="15"/>
  <c r="AA40" i="15"/>
  <c r="W37" i="15"/>
  <c r="E267" i="50" s="1"/>
  <c r="Z41" i="15"/>
  <c r="Y14" i="15"/>
  <c r="Y39" i="15"/>
  <c r="Y51" i="15"/>
  <c r="W10" i="15"/>
  <c r="E240" i="50" s="1"/>
  <c r="AA22" i="15"/>
  <c r="Y22" i="15"/>
  <c r="AA24" i="15"/>
  <c r="Y40" i="15"/>
  <c r="V53" i="15"/>
  <c r="D283" i="50" s="1"/>
  <c r="V7" i="15"/>
  <c r="D237" i="50" s="1"/>
  <c r="V33" i="15"/>
  <c r="D263" i="50" s="1"/>
  <c r="V6" i="15"/>
  <c r="D236" i="50" s="1"/>
  <c r="X14" i="15"/>
  <c r="X34" i="15"/>
  <c r="Z47" i="15"/>
  <c r="Z27" i="15"/>
  <c r="Z23" i="15"/>
  <c r="AA29" i="15"/>
  <c r="W24" i="15"/>
  <c r="E254" i="50" s="1"/>
  <c r="Z19" i="15"/>
  <c r="Z42" i="15"/>
  <c r="AA54" i="15"/>
  <c r="AA39" i="15"/>
  <c r="W43" i="15"/>
  <c r="E273" i="50" s="1"/>
  <c r="V10" i="15"/>
  <c r="D240" i="50" s="1"/>
  <c r="V28" i="15"/>
  <c r="D258" i="50" s="1"/>
  <c r="X20" i="15"/>
  <c r="X22" i="15"/>
  <c r="X33" i="15"/>
  <c r="X46" i="15"/>
  <c r="AA35" i="15"/>
  <c r="Y43" i="15"/>
  <c r="W53" i="15"/>
  <c r="E283" i="50" s="1"/>
  <c r="AA37" i="15"/>
  <c r="W33" i="15"/>
  <c r="E263" i="50" s="1"/>
  <c r="Y21" i="15"/>
  <c r="Z15" i="15"/>
  <c r="W12" i="15"/>
  <c r="E242" i="50" s="1"/>
  <c r="Y20" i="15"/>
  <c r="Z29" i="15"/>
  <c r="Z43" i="15"/>
  <c r="V27" i="15"/>
  <c r="D257" i="50" s="1"/>
  <c r="V44" i="15"/>
  <c r="D274" i="50" s="1"/>
  <c r="V17" i="15"/>
  <c r="D247" i="50" s="1"/>
  <c r="X25" i="15"/>
  <c r="X36" i="15"/>
  <c r="X41" i="15"/>
  <c r="P13" i="22"/>
  <c r="AH12" i="25"/>
  <c r="P13" i="17"/>
  <c r="P13" i="19"/>
  <c r="K13" i="13"/>
  <c r="M13" i="15"/>
  <c r="L13" i="24"/>
  <c r="P13" i="11"/>
  <c r="M13" i="12"/>
  <c r="N6" i="11"/>
  <c r="Y10" i="11" s="1"/>
  <c r="E8" i="50" s="1"/>
  <c r="L6" i="26"/>
  <c r="X76" i="11"/>
  <c r="D74" i="50" s="1"/>
  <c r="X53" i="11"/>
  <c r="D51" i="50" s="1"/>
  <c r="X75" i="11"/>
  <c r="D73" i="50" s="1"/>
  <c r="X101" i="11"/>
  <c r="D99" i="50" s="1"/>
  <c r="X48" i="11"/>
  <c r="D46" i="50" s="1"/>
  <c r="X69" i="11"/>
  <c r="D67" i="50" s="1"/>
  <c r="X25" i="11"/>
  <c r="D23" i="50" s="1"/>
  <c r="X15" i="11"/>
  <c r="D13" i="50" s="1"/>
  <c r="X64" i="11"/>
  <c r="D62" i="50" s="1"/>
  <c r="X12" i="11"/>
  <c r="D10" i="50" s="1"/>
  <c r="X61" i="11"/>
  <c r="D59" i="50" s="1"/>
  <c r="Y103" i="11"/>
  <c r="E101" i="50" s="1"/>
  <c r="Y84" i="11"/>
  <c r="E82" i="50" s="1"/>
  <c r="Y74" i="11"/>
  <c r="E72" i="50" s="1"/>
  <c r="Y60" i="11"/>
  <c r="E58" i="50" s="1"/>
  <c r="Y85" i="11"/>
  <c r="E83" i="50" s="1"/>
  <c r="Y94" i="11"/>
  <c r="E92" i="50" s="1"/>
  <c r="Y25" i="11"/>
  <c r="E23" i="50" s="1"/>
  <c r="Y100" i="11"/>
  <c r="E98" i="50" s="1"/>
  <c r="Y24" i="11"/>
  <c r="E22" i="50" s="1"/>
  <c r="W13" i="26"/>
  <c r="E955" i="50" s="1"/>
  <c r="N33" i="25"/>
  <c r="N39" i="25"/>
  <c r="N55" i="25"/>
  <c r="N61" i="25"/>
  <c r="N38" i="25"/>
  <c r="L10" i="25"/>
  <c r="D902" i="50" s="1"/>
  <c r="L37" i="25"/>
  <c r="D925" i="50" s="1"/>
  <c r="L12" i="25"/>
  <c r="D904" i="50" s="1"/>
  <c r="L13" i="25"/>
  <c r="D905" i="50" s="1"/>
  <c r="L22" i="25"/>
  <c r="D914" i="50" s="1"/>
  <c r="L36" i="25"/>
  <c r="D924" i="50" s="1"/>
  <c r="M60" i="25"/>
  <c r="E944" i="50" s="1"/>
  <c r="P22" i="25"/>
  <c r="Q42" i="25"/>
  <c r="P34" i="25"/>
  <c r="M36" i="25"/>
  <c r="E924" i="50" s="1"/>
  <c r="P50" i="25"/>
  <c r="Q21" i="25"/>
  <c r="M51" i="25"/>
  <c r="E935" i="50" s="1"/>
  <c r="O32" i="25"/>
  <c r="O9" i="25"/>
  <c r="M41" i="25"/>
  <c r="E929" i="50" s="1"/>
  <c r="O18" i="25"/>
  <c r="Z7" i="18"/>
  <c r="X38" i="15"/>
  <c r="X17" i="15"/>
  <c r="V49" i="15"/>
  <c r="D279" i="50" s="1"/>
  <c r="AA19" i="15"/>
  <c r="Y27" i="15"/>
  <c r="AA36" i="15"/>
  <c r="Z49" i="15"/>
  <c r="W34" i="15"/>
  <c r="E264" i="50" s="1"/>
  <c r="Y11" i="15"/>
  <c r="Y21" i="12"/>
  <c r="E119" i="50" s="1"/>
  <c r="AC27" i="12"/>
  <c r="N9" i="11"/>
  <c r="Y78" i="12"/>
  <c r="E176" i="50" s="1"/>
  <c r="I6" i="13"/>
  <c r="D37" i="29"/>
  <c r="X5" i="11"/>
  <c r="D3" i="50" s="1"/>
  <c r="X79" i="11"/>
  <c r="D77" i="50" s="1"/>
  <c r="X92" i="11"/>
  <c r="D90" i="50" s="1"/>
  <c r="X68" i="11"/>
  <c r="D66" i="50" s="1"/>
  <c r="X96" i="11"/>
  <c r="D94" i="50" s="1"/>
  <c r="X51" i="11"/>
  <c r="D49" i="50" s="1"/>
  <c r="X11" i="11"/>
  <c r="D9" i="50" s="1"/>
  <c r="X6" i="11"/>
  <c r="D4" i="50" s="1"/>
  <c r="X31" i="11"/>
  <c r="D29" i="50" s="1"/>
  <c r="X32" i="11"/>
  <c r="D30" i="50" s="1"/>
  <c r="X17" i="11"/>
  <c r="D15" i="50" s="1"/>
  <c r="Y67" i="11"/>
  <c r="E65" i="50" s="1"/>
  <c r="Y68" i="11"/>
  <c r="E66" i="50" s="1"/>
  <c r="Y104" i="11"/>
  <c r="E102" i="50" s="1"/>
  <c r="Y88" i="11"/>
  <c r="E86" i="50" s="1"/>
  <c r="Y28" i="11"/>
  <c r="E26" i="50" s="1"/>
  <c r="Y15" i="11"/>
  <c r="E13" i="50" s="1"/>
  <c r="Y80" i="11"/>
  <c r="E78" i="50" s="1"/>
  <c r="Y16" i="11"/>
  <c r="E14" i="50" s="1"/>
  <c r="N13" i="25"/>
  <c r="N51" i="25"/>
  <c r="N36" i="25"/>
  <c r="N62" i="25"/>
  <c r="N31" i="25"/>
  <c r="N34" i="25"/>
  <c r="L7" i="25"/>
  <c r="D899" i="50" s="1"/>
  <c r="L51" i="25"/>
  <c r="D935" i="50" s="1"/>
  <c r="L29" i="25"/>
  <c r="D917" i="50" s="1"/>
  <c r="L41" i="25"/>
  <c r="D929" i="50" s="1"/>
  <c r="L54" i="25"/>
  <c r="D938" i="50" s="1"/>
  <c r="L18" i="25"/>
  <c r="D910" i="50" s="1"/>
  <c r="M38" i="25"/>
  <c r="E926" i="50" s="1"/>
  <c r="P19" i="25"/>
  <c r="O42" i="25"/>
  <c r="P21" i="25"/>
  <c r="Q32" i="25"/>
  <c r="M11" i="25"/>
  <c r="E903" i="50" s="1"/>
  <c r="O62" i="25"/>
  <c r="O39" i="25"/>
  <c r="M12" i="25"/>
  <c r="E904" i="50" s="1"/>
  <c r="O34" i="25"/>
  <c r="Q59" i="25"/>
  <c r="P13" i="20"/>
  <c r="X31" i="15"/>
  <c r="V37" i="15"/>
  <c r="D267" i="50" s="1"/>
  <c r="V54" i="15"/>
  <c r="D284" i="50" s="1"/>
  <c r="Z16" i="15"/>
  <c r="W25" i="15"/>
  <c r="E255" i="50" s="1"/>
  <c r="Y24" i="15"/>
  <c r="AA50" i="15"/>
  <c r="AA23" i="15"/>
  <c r="X58" i="12"/>
  <c r="D156" i="50" s="1"/>
  <c r="AC82" i="12"/>
  <c r="N9" i="18"/>
  <c r="AA5" i="18"/>
  <c r="U6" i="24"/>
  <c r="X64" i="12"/>
  <c r="D162" i="50" s="1"/>
  <c r="K6" i="12"/>
  <c r="X36" i="11"/>
  <c r="D34" i="50" s="1"/>
  <c r="X26" i="11"/>
  <c r="D24" i="50" s="1"/>
  <c r="X30" i="11"/>
  <c r="D28" i="50" s="1"/>
  <c r="X81" i="11"/>
  <c r="D79" i="50" s="1"/>
  <c r="X29" i="11"/>
  <c r="D27" i="50" s="1"/>
  <c r="X82" i="11"/>
  <c r="D80" i="50" s="1"/>
  <c r="X24" i="11"/>
  <c r="D22" i="50" s="1"/>
  <c r="X73" i="11"/>
  <c r="D71" i="50" s="1"/>
  <c r="X62" i="11"/>
  <c r="D60" i="50" s="1"/>
  <c r="X14" i="11"/>
  <c r="D12" i="50" s="1"/>
  <c r="X16" i="11"/>
  <c r="D14" i="50" s="1"/>
  <c r="X44" i="11"/>
  <c r="D42" i="50" s="1"/>
  <c r="X91" i="11"/>
  <c r="D89" i="50" s="1"/>
  <c r="X57" i="11"/>
  <c r="D55" i="50" s="1"/>
  <c r="Y63" i="11"/>
  <c r="E61" i="50" s="1"/>
  <c r="Y62" i="11"/>
  <c r="E60" i="50" s="1"/>
  <c r="Y65" i="11"/>
  <c r="E63" i="50" s="1"/>
  <c r="Y61" i="11"/>
  <c r="E59" i="50" s="1"/>
  <c r="Y71" i="11"/>
  <c r="E69" i="50" s="1"/>
  <c r="Y26" i="11"/>
  <c r="E24" i="50" s="1"/>
  <c r="Y82" i="11"/>
  <c r="E80" i="50" s="1"/>
  <c r="Y72" i="11"/>
  <c r="E70" i="50" s="1"/>
  <c r="Y64" i="11"/>
  <c r="E62" i="50" s="1"/>
  <c r="Y95" i="11"/>
  <c r="E93" i="50" s="1"/>
  <c r="Y70" i="11"/>
  <c r="E68" i="50" s="1"/>
  <c r="Y21" i="11"/>
  <c r="E19" i="50" s="1"/>
  <c r="N59" i="25"/>
  <c r="N50" i="25"/>
  <c r="N30" i="25"/>
  <c r="N32" i="25"/>
  <c r="L16" i="25"/>
  <c r="D908" i="50" s="1"/>
  <c r="L27" i="25"/>
  <c r="D915" i="50" s="1"/>
  <c r="L53" i="25"/>
  <c r="D937" i="50" s="1"/>
  <c r="L55" i="25"/>
  <c r="D939" i="50" s="1"/>
  <c r="L59" i="25"/>
  <c r="D943" i="50" s="1"/>
  <c r="L40" i="25"/>
  <c r="D928" i="50" s="1"/>
  <c r="Q55" i="25"/>
  <c r="M37" i="25"/>
  <c r="E925" i="50" s="1"/>
  <c r="O53" i="25"/>
  <c r="Q60" i="25"/>
  <c r="M58" i="25"/>
  <c r="E942" i="50" s="1"/>
  <c r="O51" i="25"/>
  <c r="Q53" i="25"/>
  <c r="M14" i="25"/>
  <c r="E906" i="50" s="1"/>
  <c r="O52" i="25"/>
  <c r="P51" i="25"/>
  <c r="AB7" i="18"/>
  <c r="N13" i="18"/>
  <c r="AA16" i="18" s="1"/>
  <c r="X23" i="15"/>
  <c r="V48" i="15"/>
  <c r="D278" i="50" s="1"/>
  <c r="V12" i="15"/>
  <c r="D242" i="50" s="1"/>
  <c r="Z25" i="15"/>
  <c r="Y19" i="15"/>
  <c r="W9" i="15"/>
  <c r="E239" i="50" s="1"/>
  <c r="AA30" i="15"/>
  <c r="AA21" i="15"/>
  <c r="Y26" i="15"/>
  <c r="Z72" i="12"/>
  <c r="AC51" i="12"/>
  <c r="AF9" i="25"/>
  <c r="AA9" i="20"/>
  <c r="Z36" i="18"/>
  <c r="AB5" i="19"/>
  <c r="Z10" i="15"/>
  <c r="Z9" i="12"/>
  <c r="X9" i="15"/>
  <c r="AC69" i="12"/>
  <c r="W11" i="16"/>
  <c r="AE6" i="19"/>
  <c r="AD10" i="20"/>
  <c r="AB35" i="18"/>
  <c r="AA5" i="20"/>
  <c r="Z5" i="12"/>
  <c r="K10" i="14"/>
  <c r="L10" i="24"/>
  <c r="Z48" i="12"/>
  <c r="Z37" i="12"/>
  <c r="Z30" i="12"/>
  <c r="Z17" i="12"/>
  <c r="Z60" i="12"/>
  <c r="Z76" i="12"/>
  <c r="Z24" i="12"/>
  <c r="Z15" i="12"/>
  <c r="Z88" i="12"/>
  <c r="Z73" i="12"/>
  <c r="X55" i="12"/>
  <c r="D153" i="50" s="1"/>
  <c r="X94" i="12"/>
  <c r="D192" i="50" s="1"/>
  <c r="Z50" i="12"/>
  <c r="X49" i="12"/>
  <c r="D147" i="50" s="1"/>
  <c r="X89" i="12"/>
  <c r="D187" i="50" s="1"/>
  <c r="X47" i="12"/>
  <c r="D145" i="50" s="1"/>
  <c r="X77" i="12"/>
  <c r="D175" i="50" s="1"/>
  <c r="X30" i="12"/>
  <c r="D128" i="50" s="1"/>
  <c r="X70" i="12"/>
  <c r="D168" i="50" s="1"/>
  <c r="X21" i="12"/>
  <c r="D119" i="50" s="1"/>
  <c r="X59" i="12"/>
  <c r="D157" i="50" s="1"/>
  <c r="X32" i="12"/>
  <c r="D130" i="50" s="1"/>
  <c r="X67" i="12"/>
  <c r="D165" i="50" s="1"/>
  <c r="X92" i="12"/>
  <c r="D190" i="50" s="1"/>
  <c r="X44" i="12"/>
  <c r="D142" i="50" s="1"/>
  <c r="X86" i="12"/>
  <c r="D184" i="50" s="1"/>
  <c r="Y68" i="12"/>
  <c r="E166" i="50" s="1"/>
  <c r="AA90" i="12"/>
  <c r="AC59" i="12"/>
  <c r="AA30" i="12"/>
  <c r="Y34" i="12"/>
  <c r="E132" i="50" s="1"/>
  <c r="Y72" i="12"/>
  <c r="E170" i="50" s="1"/>
  <c r="AC77" i="12"/>
  <c r="AA21" i="12"/>
  <c r="Y48" i="12"/>
  <c r="E146" i="50" s="1"/>
  <c r="Y27" i="12"/>
  <c r="E125" i="50" s="1"/>
  <c r="AC88" i="12"/>
  <c r="AB15" i="12"/>
  <c r="AA24" i="12"/>
  <c r="Y87" i="12"/>
  <c r="E185" i="50" s="1"/>
  <c r="Y98" i="12"/>
  <c r="E196" i="50" s="1"/>
  <c r="AB42" i="12"/>
  <c r="AC98" i="12"/>
  <c r="Y97" i="12"/>
  <c r="E195" i="50" s="1"/>
  <c r="Y51" i="12"/>
  <c r="E149" i="50" s="1"/>
  <c r="AC64" i="12"/>
  <c r="AB43" i="12"/>
  <c r="AC28" i="12"/>
  <c r="Y31" i="12"/>
  <c r="E129" i="50" s="1"/>
  <c r="Y18" i="12"/>
  <c r="E116" i="50" s="1"/>
  <c r="AA35" i="12"/>
  <c r="AC100" i="12"/>
  <c r="Y38" i="12"/>
  <c r="E136" i="50" s="1"/>
  <c r="Y12" i="12"/>
  <c r="E110" i="50" s="1"/>
  <c r="AA15" i="12"/>
  <c r="AC71" i="12"/>
  <c r="AA83" i="12"/>
  <c r="AB16" i="12"/>
  <c r="AA71" i="12"/>
  <c r="AC58" i="12"/>
  <c r="AA89" i="12"/>
  <c r="AB31" i="12"/>
  <c r="AB46" i="12"/>
  <c r="AB76" i="12"/>
  <c r="AA17" i="12"/>
  <c r="AB77" i="12"/>
  <c r="AC38" i="12"/>
  <c r="AC92" i="12"/>
  <c r="AC102" i="12"/>
  <c r="AA79" i="12"/>
  <c r="AC80" i="12"/>
  <c r="AA27" i="12"/>
  <c r="AA80" i="12"/>
  <c r="P10" i="17"/>
  <c r="P10" i="20"/>
  <c r="Z55" i="12"/>
  <c r="Z38" i="12"/>
  <c r="Z34" i="12"/>
  <c r="Z27" i="12"/>
  <c r="Z42" i="12"/>
  <c r="Z14" i="12"/>
  <c r="Z64" i="12"/>
  <c r="Z89" i="12"/>
  <c r="Z16" i="12"/>
  <c r="Z70" i="12"/>
  <c r="Z99" i="12"/>
  <c r="Z79" i="12"/>
  <c r="X68" i="12"/>
  <c r="D166" i="50" s="1"/>
  <c r="X57" i="12"/>
  <c r="D155" i="50" s="1"/>
  <c r="X38" i="12"/>
  <c r="D136" i="50" s="1"/>
  <c r="X73" i="12"/>
  <c r="D171" i="50" s="1"/>
  <c r="X99" i="12"/>
  <c r="D197" i="50" s="1"/>
  <c r="X11" i="12"/>
  <c r="D109" i="50" s="1"/>
  <c r="X102" i="12"/>
  <c r="D200" i="50" s="1"/>
  <c r="X85" i="12"/>
  <c r="D183" i="50" s="1"/>
  <c r="X31" i="12"/>
  <c r="D129" i="50" s="1"/>
  <c r="X72" i="12"/>
  <c r="D170" i="50" s="1"/>
  <c r="X81" i="12"/>
  <c r="D179" i="50" s="1"/>
  <c r="X7" i="12"/>
  <c r="D105" i="50" s="1"/>
  <c r="X76" i="12"/>
  <c r="D174" i="50" s="1"/>
  <c r="X80" i="12"/>
  <c r="D178" i="50" s="1"/>
  <c r="Y30" i="12"/>
  <c r="E128" i="50" s="1"/>
  <c r="AC44" i="12"/>
  <c r="AC96" i="12"/>
  <c r="AB48" i="12"/>
  <c r="Y46" i="12"/>
  <c r="E144" i="50" s="1"/>
  <c r="Y74" i="12"/>
  <c r="E172" i="50" s="1"/>
  <c r="AB66" i="12"/>
  <c r="AB49" i="12"/>
  <c r="AB52" i="12"/>
  <c r="Y100" i="12"/>
  <c r="E198" i="50" s="1"/>
  <c r="AC85" i="12"/>
  <c r="AB82" i="12"/>
  <c r="AA72" i="12"/>
  <c r="Y84" i="12"/>
  <c r="E182" i="50" s="1"/>
  <c r="Y82" i="12"/>
  <c r="E180" i="50" s="1"/>
  <c r="AB71" i="12"/>
  <c r="AA34" i="12"/>
  <c r="AA45" i="12"/>
  <c r="Y83" i="12"/>
  <c r="E181" i="50" s="1"/>
  <c r="AC43" i="12"/>
  <c r="AB96" i="12"/>
  <c r="AB35" i="12"/>
  <c r="Y20" i="12"/>
  <c r="E118" i="50" s="1"/>
  <c r="Y88" i="12"/>
  <c r="E186" i="50" s="1"/>
  <c r="AA62" i="12"/>
  <c r="AC56" i="12"/>
  <c r="AB63" i="12"/>
  <c r="Y19" i="12"/>
  <c r="E117" i="50" s="1"/>
  <c r="Y28" i="12"/>
  <c r="E126" i="50" s="1"/>
  <c r="AA55" i="12"/>
  <c r="AC19" i="12"/>
  <c r="AA100" i="12"/>
  <c r="AC87" i="12"/>
  <c r="AB34" i="12"/>
  <c r="AC73" i="12"/>
  <c r="AA67" i="12"/>
  <c r="AC74" i="12"/>
  <c r="AB65" i="12"/>
  <c r="AC57" i="12"/>
  <c r="AA19" i="12"/>
  <c r="AA44" i="12"/>
  <c r="AA85" i="12"/>
  <c r="AA82" i="12"/>
  <c r="AB64" i="12"/>
  <c r="AA29" i="12"/>
  <c r="AB54" i="12"/>
  <c r="P10" i="19"/>
  <c r="M10" i="15"/>
  <c r="AA13" i="12"/>
  <c r="Z51" i="12"/>
  <c r="Z74" i="12"/>
  <c r="Z45" i="12"/>
  <c r="Z65" i="12"/>
  <c r="Z82" i="12"/>
  <c r="Z100" i="12"/>
  <c r="Z71" i="12"/>
  <c r="Z19" i="12"/>
  <c r="Z62" i="12"/>
  <c r="Z47" i="12"/>
  <c r="Z46" i="12"/>
  <c r="X63" i="12"/>
  <c r="D161" i="50" s="1"/>
  <c r="X14" i="12"/>
  <c r="D112" i="50" s="1"/>
  <c r="X17" i="12"/>
  <c r="D115" i="50" s="1"/>
  <c r="X74" i="12"/>
  <c r="D172" i="50" s="1"/>
  <c r="X25" i="12"/>
  <c r="D123" i="50" s="1"/>
  <c r="X66" i="12"/>
  <c r="D164" i="50" s="1"/>
  <c r="X93" i="12"/>
  <c r="D191" i="50" s="1"/>
  <c r="X50" i="12"/>
  <c r="D148" i="50" s="1"/>
  <c r="X96" i="12"/>
  <c r="D194" i="50" s="1"/>
  <c r="X8" i="12"/>
  <c r="D106" i="50" s="1"/>
  <c r="X27" i="12"/>
  <c r="D125" i="50" s="1"/>
  <c r="X45" i="12"/>
  <c r="D143" i="50" s="1"/>
  <c r="X51" i="12"/>
  <c r="D149" i="50" s="1"/>
  <c r="X28" i="12"/>
  <c r="D126" i="50" s="1"/>
  <c r="X19" i="12"/>
  <c r="D117" i="50" s="1"/>
  <c r="Y67" i="12"/>
  <c r="E165" i="50" s="1"/>
  <c r="Y43" i="12"/>
  <c r="E141" i="50" s="1"/>
  <c r="AC50" i="12"/>
  <c r="AB53" i="12"/>
  <c r="Y102" i="12"/>
  <c r="E200" i="50" s="1"/>
  <c r="Y41" i="12"/>
  <c r="E139" i="50" s="1"/>
  <c r="AA22" i="12"/>
  <c r="AB22" i="12"/>
  <c r="AC20" i="12"/>
  <c r="Y101" i="12"/>
  <c r="E199" i="50" s="1"/>
  <c r="AA86" i="12"/>
  <c r="AB17" i="12"/>
  <c r="AC17" i="12"/>
  <c r="Y32" i="12"/>
  <c r="E130" i="50" s="1"/>
  <c r="Y36" i="12"/>
  <c r="E134" i="50" s="1"/>
  <c r="AC30" i="12"/>
  <c r="AC75" i="12"/>
  <c r="AB58" i="12"/>
  <c r="Y53" i="12"/>
  <c r="E151" i="50" s="1"/>
  <c r="AC93" i="12"/>
  <c r="AA51" i="12"/>
  <c r="AB80" i="12"/>
  <c r="Y39" i="12"/>
  <c r="E137" i="50" s="1"/>
  <c r="Y103" i="12"/>
  <c r="E201" i="50" s="1"/>
  <c r="AC95" i="12"/>
  <c r="AA36" i="12"/>
  <c r="AC25" i="12"/>
  <c r="Y57" i="12"/>
  <c r="E155" i="50" s="1"/>
  <c r="Y79" i="12"/>
  <c r="E177" i="50" s="1"/>
  <c r="AA74" i="12"/>
  <c r="AA28" i="12"/>
  <c r="AB67" i="12"/>
  <c r="AC53" i="12"/>
  <c r="AC62" i="12"/>
  <c r="AA75" i="12"/>
  <c r="AA92" i="12"/>
  <c r="AB94" i="12"/>
  <c r="AC15" i="12"/>
  <c r="AB29" i="12"/>
  <c r="AA97" i="12"/>
  <c r="AB69" i="12"/>
  <c r="AA26" i="12"/>
  <c r="AA31" i="12"/>
  <c r="AB38" i="12"/>
  <c r="AB45" i="12"/>
  <c r="AC37" i="12"/>
  <c r="M10" i="12"/>
  <c r="P10" i="11"/>
  <c r="Z22" i="12"/>
  <c r="Z87" i="12"/>
  <c r="Z90" i="12"/>
  <c r="Z93" i="12"/>
  <c r="Z92" i="12"/>
  <c r="Z83" i="12"/>
  <c r="Z80" i="12"/>
  <c r="Z40" i="12"/>
  <c r="Z95" i="12"/>
  <c r="Z98" i="12"/>
  <c r="Z77" i="12"/>
  <c r="X36" i="12"/>
  <c r="D134" i="50" s="1"/>
  <c r="Z57" i="12"/>
  <c r="X12" i="12"/>
  <c r="D110" i="50" s="1"/>
  <c r="X84" i="12"/>
  <c r="D182" i="50" s="1"/>
  <c r="X34" i="12"/>
  <c r="D132" i="50" s="1"/>
  <c r="X41" i="12"/>
  <c r="D139" i="50" s="1"/>
  <c r="X82" i="12"/>
  <c r="D180" i="50" s="1"/>
  <c r="X15" i="12"/>
  <c r="D113" i="50" s="1"/>
  <c r="X56" i="12"/>
  <c r="D154" i="50" s="1"/>
  <c r="X71" i="12"/>
  <c r="D169" i="50" s="1"/>
  <c r="X101" i="12"/>
  <c r="D199" i="50" s="1"/>
  <c r="X6" i="12"/>
  <c r="D104" i="50" s="1"/>
  <c r="X54" i="12"/>
  <c r="D152" i="50" s="1"/>
  <c r="X23" i="12"/>
  <c r="D121" i="50" s="1"/>
  <c r="X69" i="12"/>
  <c r="D167" i="50" s="1"/>
  <c r="Y56" i="12"/>
  <c r="E154" i="50" s="1"/>
  <c r="Y47" i="12"/>
  <c r="E145" i="50" s="1"/>
  <c r="AC29" i="12"/>
  <c r="AC76" i="12"/>
  <c r="Y42" i="12"/>
  <c r="E140" i="50" s="1"/>
  <c r="Y61" i="12"/>
  <c r="E159" i="50" s="1"/>
  <c r="AB47" i="12"/>
  <c r="AC89" i="12"/>
  <c r="AA40" i="12"/>
  <c r="Y29" i="12"/>
  <c r="E127" i="50" s="1"/>
  <c r="Y71" i="12"/>
  <c r="E169" i="50" s="1"/>
  <c r="AB24" i="12"/>
  <c r="AC22" i="12"/>
  <c r="Y62" i="12"/>
  <c r="E160" i="50" s="1"/>
  <c r="Y86" i="12"/>
  <c r="E184" i="50" s="1"/>
  <c r="AC63" i="12"/>
  <c r="AA39" i="12"/>
  <c r="AB98" i="12"/>
  <c r="Y77" i="12"/>
  <c r="E175" i="50" s="1"/>
  <c r="AB79" i="12"/>
  <c r="AA57" i="12"/>
  <c r="AB97" i="12"/>
  <c r="Y63" i="12"/>
  <c r="E161" i="50" s="1"/>
  <c r="Y50" i="12"/>
  <c r="E148" i="50" s="1"/>
  <c r="AA101" i="12"/>
  <c r="AB104" i="12"/>
  <c r="AB21" i="12"/>
  <c r="Y92" i="12"/>
  <c r="E190" i="50" s="1"/>
  <c r="Y75" i="12"/>
  <c r="E173" i="50" s="1"/>
  <c r="AB85" i="12"/>
  <c r="AA98" i="12"/>
  <c r="AC24" i="12"/>
  <c r="AB68" i="12"/>
  <c r="AC90" i="12"/>
  <c r="AA18" i="12"/>
  <c r="AC49" i="12"/>
  <c r="AA91" i="12"/>
  <c r="AC101" i="12"/>
  <c r="AA60" i="12"/>
  <c r="AA23" i="12"/>
  <c r="AA32" i="12"/>
  <c r="AA64" i="12"/>
  <c r="AA73" i="12"/>
  <c r="AA77" i="12"/>
  <c r="AC47" i="12"/>
  <c r="AC60" i="12"/>
  <c r="AA94" i="12"/>
  <c r="M10" i="16"/>
  <c r="N10" i="18"/>
  <c r="Z41" i="12"/>
  <c r="Z25" i="12"/>
  <c r="Z66" i="12"/>
  <c r="Z11" i="12"/>
  <c r="Z28" i="12"/>
  <c r="Z49" i="12"/>
  <c r="Z67" i="12"/>
  <c r="Z33" i="12"/>
  <c r="Z91" i="12"/>
  <c r="Z94" i="12"/>
  <c r="X46" i="12"/>
  <c r="D144" i="50" s="1"/>
  <c r="Z23" i="12"/>
  <c r="X83" i="12"/>
  <c r="D181" i="50" s="1"/>
  <c r="X48" i="12"/>
  <c r="D146" i="50" s="1"/>
  <c r="X98" i="12"/>
  <c r="D196" i="50" s="1"/>
  <c r="X26" i="12"/>
  <c r="D124" i="50" s="1"/>
  <c r="X37" i="12"/>
  <c r="D135" i="50" s="1"/>
  <c r="X35" i="12"/>
  <c r="D133" i="50" s="1"/>
  <c r="X33" i="12"/>
  <c r="D131" i="50" s="1"/>
  <c r="X78" i="12"/>
  <c r="D176" i="50" s="1"/>
  <c r="X61" i="12"/>
  <c r="D159" i="50" s="1"/>
  <c r="X18" i="12"/>
  <c r="D116" i="50" s="1"/>
  <c r="X20" i="12"/>
  <c r="D118" i="50" s="1"/>
  <c r="X60" i="12"/>
  <c r="D158" i="50" s="1"/>
  <c r="X24" i="12"/>
  <c r="D122" i="50" s="1"/>
  <c r="Y73" i="12"/>
  <c r="E171" i="50" s="1"/>
  <c r="Y58" i="12"/>
  <c r="E156" i="50" s="1"/>
  <c r="AC78" i="12"/>
  <c r="AB72" i="12"/>
  <c r="Y54" i="12"/>
  <c r="E152" i="50" s="1"/>
  <c r="Y90" i="12"/>
  <c r="E188" i="50" s="1"/>
  <c r="AB102" i="12"/>
  <c r="AC67" i="12"/>
  <c r="AC84" i="12"/>
  <c r="Y66" i="12"/>
  <c r="E164" i="50" s="1"/>
  <c r="Y76" i="12"/>
  <c r="E174" i="50" s="1"/>
  <c r="AC68" i="12"/>
  <c r="AA33" i="12"/>
  <c r="Y64" i="12"/>
  <c r="E162" i="50" s="1"/>
  <c r="Y49" i="12"/>
  <c r="E147" i="50" s="1"/>
  <c r="AC42" i="12"/>
  <c r="AA41" i="12"/>
  <c r="AA70" i="12"/>
  <c r="Y91" i="12"/>
  <c r="E189" i="50" s="1"/>
  <c r="Y65" i="12"/>
  <c r="E163" i="50" s="1"/>
  <c r="AA87" i="12"/>
  <c r="AA58" i="12"/>
  <c r="Y99" i="12"/>
  <c r="E197" i="50" s="1"/>
  <c r="Y16" i="12"/>
  <c r="E114" i="50" s="1"/>
  <c r="Y52" i="12"/>
  <c r="E150" i="50" s="1"/>
  <c r="AC52" i="12"/>
  <c r="AB86" i="12"/>
  <c r="Y95" i="12"/>
  <c r="E193" i="50" s="1"/>
  <c r="Y40" i="12"/>
  <c r="E138" i="50" s="1"/>
  <c r="AB73" i="12"/>
  <c r="AA38" i="12"/>
  <c r="AC83" i="12"/>
  <c r="AA56" i="12"/>
  <c r="AA69" i="12"/>
  <c r="AB27" i="12"/>
  <c r="AB91" i="12"/>
  <c r="AB88" i="12"/>
  <c r="AA84" i="12"/>
  <c r="AC104" i="12"/>
  <c r="AB101" i="12"/>
  <c r="AA49" i="12"/>
  <c r="AA25" i="12"/>
  <c r="AB103" i="12"/>
  <c r="AB56" i="12"/>
  <c r="AB59" i="12"/>
  <c r="AA52" i="12"/>
  <c r="AA63" i="12"/>
  <c r="Z68" i="12"/>
  <c r="Z61" i="12"/>
  <c r="Z26" i="12"/>
  <c r="Z58" i="12"/>
  <c r="Z86" i="12"/>
  <c r="Z31" i="12"/>
  <c r="Z63" i="12"/>
  <c r="Z53" i="12"/>
  <c r="Z54" i="12"/>
  <c r="Z44" i="12"/>
  <c r="Z75" i="12"/>
  <c r="Z102" i="12"/>
  <c r="X52" i="12"/>
  <c r="D150" i="50" s="1"/>
  <c r="X90" i="12"/>
  <c r="D188" i="50" s="1"/>
  <c r="X22" i="12"/>
  <c r="D120" i="50" s="1"/>
  <c r="X104" i="12"/>
  <c r="D202" i="50" s="1"/>
  <c r="X39" i="12"/>
  <c r="D137" i="50" s="1"/>
  <c r="X65" i="12"/>
  <c r="D163" i="50" s="1"/>
  <c r="X75" i="12"/>
  <c r="D173" i="50" s="1"/>
  <c r="X97" i="12"/>
  <c r="D195" i="50" s="1"/>
  <c r="X62" i="12"/>
  <c r="D160" i="50" s="1"/>
  <c r="X5" i="12"/>
  <c r="D103" i="50" s="1"/>
  <c r="X40" i="12"/>
  <c r="D138" i="50" s="1"/>
  <c r="X91" i="12"/>
  <c r="D189" i="50" s="1"/>
  <c r="X13" i="12"/>
  <c r="D111" i="50" s="1"/>
  <c r="X103" i="12"/>
  <c r="D201" i="50" s="1"/>
  <c r="Y15" i="12"/>
  <c r="E113" i="50" s="1"/>
  <c r="Y24" i="12"/>
  <c r="E122" i="50" s="1"/>
  <c r="AB41" i="12"/>
  <c r="AB40" i="12"/>
  <c r="Y89" i="12"/>
  <c r="E187" i="50" s="1"/>
  <c r="Y81" i="12"/>
  <c r="E179" i="50" s="1"/>
  <c r="Y60" i="12"/>
  <c r="E158" i="50" s="1"/>
  <c r="AC94" i="12"/>
  <c r="AB28" i="12"/>
  <c r="Y94" i="12"/>
  <c r="E192" i="50" s="1"/>
  <c r="Y55" i="12"/>
  <c r="E153" i="50" s="1"/>
  <c r="AB95" i="12"/>
  <c r="AB78" i="12"/>
  <c r="Y22" i="12"/>
  <c r="E120" i="50" s="1"/>
  <c r="Y85" i="12"/>
  <c r="E183" i="50" s="1"/>
  <c r="AA99" i="12"/>
  <c r="AA68" i="12"/>
  <c r="AB23" i="12"/>
  <c r="Y17" i="12"/>
  <c r="E115" i="50" s="1"/>
  <c r="Y59" i="12"/>
  <c r="E157" i="50" s="1"/>
  <c r="AA65" i="12"/>
  <c r="AC81" i="12"/>
  <c r="AB83" i="12"/>
  <c r="Y45" i="12"/>
  <c r="E143" i="50" s="1"/>
  <c r="Y44" i="12"/>
  <c r="E142" i="50" s="1"/>
  <c r="AA37" i="12"/>
  <c r="AA93" i="12"/>
  <c r="Y69" i="12"/>
  <c r="E167" i="50" s="1"/>
  <c r="Y80" i="12"/>
  <c r="E178" i="50" s="1"/>
  <c r="AB37" i="12"/>
  <c r="AA47" i="12"/>
  <c r="AC31" i="12"/>
  <c r="AB87" i="12"/>
  <c r="AA102" i="12"/>
  <c r="AB50" i="12"/>
  <c r="AC33" i="12"/>
  <c r="AA43" i="12"/>
  <c r="AA42" i="12"/>
  <c r="AB39" i="12"/>
  <c r="AA54" i="12"/>
  <c r="AC55" i="12"/>
  <c r="AC72" i="12"/>
  <c r="AC70" i="12"/>
  <c r="AA61" i="12"/>
  <c r="AA48" i="12"/>
  <c r="AB55" i="12"/>
  <c r="AB90" i="12"/>
  <c r="AB36" i="12"/>
  <c r="M48" i="25"/>
  <c r="E932" i="50" s="1"/>
  <c r="M28" i="25"/>
  <c r="E916" i="50" s="1"/>
  <c r="Z6" i="20"/>
  <c r="E586" i="50" s="1"/>
  <c r="P9" i="25"/>
  <c r="AC9" i="20"/>
  <c r="AB13" i="12"/>
  <c r="Z12" i="12"/>
  <c r="Y14" i="12"/>
  <c r="E112" i="50" s="1"/>
  <c r="AB6" i="18"/>
  <c r="Q9" i="25"/>
  <c r="AC6" i="19"/>
  <c r="AJ8" i="25"/>
  <c r="AI15" i="25"/>
  <c r="Q16" i="17"/>
  <c r="O16" i="18"/>
  <c r="Q16" i="11"/>
  <c r="L10" i="18"/>
  <c r="N10" i="17"/>
  <c r="I10" i="13"/>
  <c r="L17" i="24"/>
  <c r="P17" i="11"/>
  <c r="M17" i="16"/>
  <c r="W8" i="26"/>
  <c r="E950" i="50" s="1"/>
  <c r="N16" i="12"/>
  <c r="W16" i="16"/>
  <c r="L16" i="14"/>
  <c r="Q16" i="20"/>
  <c r="K9" i="16"/>
  <c r="L9" i="18"/>
  <c r="P9" i="18"/>
  <c r="AC74" i="17"/>
  <c r="Q16" i="22"/>
  <c r="M16" i="24"/>
  <c r="V20" i="16"/>
  <c r="R15" i="19"/>
  <c r="N16" i="15"/>
  <c r="L17" i="13"/>
  <c r="N17" i="15"/>
  <c r="Q15" i="22"/>
  <c r="N15" i="16"/>
  <c r="N15" i="11"/>
  <c r="L15" i="18"/>
  <c r="K15" i="12"/>
  <c r="N9" i="20"/>
  <c r="I9" i="14"/>
  <c r="N9" i="22"/>
  <c r="L9" i="26"/>
  <c r="R6" i="11"/>
  <c r="AC6" i="11" s="1"/>
  <c r="R6" i="17"/>
  <c r="AD5" i="17" s="1"/>
  <c r="M6" i="14"/>
  <c r="X5" i="14" s="1"/>
  <c r="O6" i="16"/>
  <c r="Z10" i="16" s="1"/>
  <c r="R6" i="22"/>
  <c r="AE7" i="22" s="1"/>
  <c r="AJ5" i="25"/>
  <c r="Q47" i="25" s="1"/>
  <c r="O6" i="15"/>
  <c r="AA6" i="15" s="1"/>
  <c r="M6" i="13"/>
  <c r="X6" i="13" s="1"/>
  <c r="N6" i="24"/>
  <c r="X5" i="24" s="1"/>
  <c r="O6" i="12"/>
  <c r="AC6" i="12" s="1"/>
  <c r="AA31" i="17"/>
  <c r="AA19" i="17"/>
  <c r="AA78" i="17"/>
  <c r="Y68" i="17"/>
  <c r="D398" i="50" s="1"/>
  <c r="Y25" i="17"/>
  <c r="D355" i="50" s="1"/>
  <c r="Y82" i="17"/>
  <c r="D412" i="50" s="1"/>
  <c r="Y103" i="17"/>
  <c r="D433" i="50" s="1"/>
  <c r="Y20" i="17"/>
  <c r="D350" i="50" s="1"/>
  <c r="Y21" i="17"/>
  <c r="D351" i="50" s="1"/>
  <c r="Y75" i="17"/>
  <c r="D405" i="50" s="1"/>
  <c r="Y43" i="17"/>
  <c r="D373" i="50" s="1"/>
  <c r="Y15" i="17"/>
  <c r="D345" i="50" s="1"/>
  <c r="Y22" i="17"/>
  <c r="D352" i="50" s="1"/>
  <c r="Y78" i="17"/>
  <c r="D408" i="50" s="1"/>
  <c r="Y67" i="17"/>
  <c r="D397" i="50" s="1"/>
  <c r="Z28" i="17"/>
  <c r="E358" i="50" s="1"/>
  <c r="Z99" i="17"/>
  <c r="E429" i="50" s="1"/>
  <c r="Z44" i="17"/>
  <c r="E374" i="50" s="1"/>
  <c r="Z102" i="17"/>
  <c r="E432" i="50" s="1"/>
  <c r="Z41" i="17"/>
  <c r="E371" i="50" s="1"/>
  <c r="AB74" i="17"/>
  <c r="AD83" i="17"/>
  <c r="AD94" i="17"/>
  <c r="AB75" i="17"/>
  <c r="AB47" i="17"/>
  <c r="AB70" i="17"/>
  <c r="Z29" i="17"/>
  <c r="E359" i="50" s="1"/>
  <c r="AD66" i="17"/>
  <c r="AB66" i="17"/>
  <c r="AD95" i="17"/>
  <c r="AD70" i="17"/>
  <c r="AC81" i="17"/>
  <c r="Z59" i="17"/>
  <c r="E389" i="50" s="1"/>
  <c r="Z75" i="17"/>
  <c r="E405" i="50" s="1"/>
  <c r="AC32" i="17"/>
  <c r="AB96" i="17"/>
  <c r="AC23" i="17"/>
  <c r="AC63" i="17"/>
  <c r="AC98" i="17"/>
  <c r="AC59" i="17"/>
  <c r="AC68" i="17"/>
  <c r="AD10" i="17"/>
  <c r="AD80" i="17"/>
  <c r="AC58" i="17"/>
  <c r="Z17" i="17"/>
  <c r="E347" i="50" s="1"/>
  <c r="Z38" i="17"/>
  <c r="E368" i="50" s="1"/>
  <c r="AD47" i="17"/>
  <c r="AB16" i="17"/>
  <c r="AC27" i="17"/>
  <c r="AB37" i="17"/>
  <c r="AB11" i="17"/>
  <c r="Z32" i="17"/>
  <c r="E362" i="50" s="1"/>
  <c r="Z66" i="17"/>
  <c r="E396" i="50" s="1"/>
  <c r="AC35" i="17"/>
  <c r="AB57" i="17"/>
  <c r="AC20" i="17"/>
  <c r="AC88" i="17"/>
  <c r="AC38" i="17"/>
  <c r="AB87" i="17"/>
  <c r="Z78" i="17"/>
  <c r="E408" i="50" s="1"/>
  <c r="AD86" i="17"/>
  <c r="AB48" i="17"/>
  <c r="AD34" i="17"/>
  <c r="AC37" i="17"/>
  <c r="AC49" i="17"/>
  <c r="AD79" i="17"/>
  <c r="V9" i="26"/>
  <c r="D951" i="50" s="1"/>
  <c r="V7" i="26"/>
  <c r="D949" i="50" s="1"/>
  <c r="W9" i="26"/>
  <c r="E951" i="50" s="1"/>
  <c r="W49" i="16"/>
  <c r="W6" i="16"/>
  <c r="W18" i="16"/>
  <c r="W13" i="16"/>
  <c r="W43" i="16"/>
  <c r="W44" i="16"/>
  <c r="W26" i="16"/>
  <c r="U50" i="16"/>
  <c r="D330" i="50" s="1"/>
  <c r="U8" i="16"/>
  <c r="D288" i="50" s="1"/>
  <c r="U49" i="16"/>
  <c r="D329" i="50" s="1"/>
  <c r="U7" i="16"/>
  <c r="D287" i="50" s="1"/>
  <c r="U6" i="16"/>
  <c r="D286" i="50" s="1"/>
  <c r="U46" i="16"/>
  <c r="D326" i="50" s="1"/>
  <c r="U48" i="16"/>
  <c r="D328" i="50" s="1"/>
  <c r="V16" i="16"/>
  <c r="Z26" i="16"/>
  <c r="V12" i="16"/>
  <c r="V23" i="16"/>
  <c r="V13" i="16"/>
  <c r="Z42" i="16"/>
  <c r="V21" i="16"/>
  <c r="V54" i="16"/>
  <c r="Z43" i="16"/>
  <c r="V5" i="16"/>
  <c r="V7" i="16"/>
  <c r="Z46" i="16"/>
  <c r="V35" i="16"/>
  <c r="AI5" i="25"/>
  <c r="P8" i="25" s="1"/>
  <c r="Q6" i="20"/>
  <c r="AC6" i="20" s="1"/>
  <c r="Q6" i="11"/>
  <c r="AB6" i="11" s="1"/>
  <c r="AA57" i="17"/>
  <c r="AA80" i="17"/>
  <c r="Y40" i="17"/>
  <c r="D370" i="50" s="1"/>
  <c r="AA67" i="17"/>
  <c r="AA7" i="17"/>
  <c r="AA34" i="17"/>
  <c r="Y16" i="17"/>
  <c r="D346" i="50" s="1"/>
  <c r="AA74" i="17"/>
  <c r="Y61" i="17"/>
  <c r="D391" i="50" s="1"/>
  <c r="Y63" i="17"/>
  <c r="D393" i="50" s="1"/>
  <c r="Y77" i="17"/>
  <c r="D407" i="50" s="1"/>
  <c r="Y81" i="17"/>
  <c r="D411" i="50" s="1"/>
  <c r="Y46" i="17"/>
  <c r="D376" i="50" s="1"/>
  <c r="Y76" i="17"/>
  <c r="D406" i="50" s="1"/>
  <c r="Y58" i="17"/>
  <c r="D388" i="50" s="1"/>
  <c r="Y5" i="17"/>
  <c r="D335" i="50" s="1"/>
  <c r="Y104" i="17"/>
  <c r="D434" i="50" s="1"/>
  <c r="Y27" i="17"/>
  <c r="D357" i="50" s="1"/>
  <c r="Y36" i="17"/>
  <c r="D366" i="50" s="1"/>
  <c r="Y9" i="17"/>
  <c r="D339" i="50" s="1"/>
  <c r="Z30" i="17"/>
  <c r="E360" i="50" s="1"/>
  <c r="Z48" i="17"/>
  <c r="E378" i="50" s="1"/>
  <c r="Z85" i="17"/>
  <c r="E415" i="50" s="1"/>
  <c r="Z61" i="17"/>
  <c r="E391" i="50" s="1"/>
  <c r="Z27" i="17"/>
  <c r="E357" i="50" s="1"/>
  <c r="Z84" i="17"/>
  <c r="E414" i="50" s="1"/>
  <c r="AD36" i="17"/>
  <c r="AC16" i="17"/>
  <c r="AC46" i="17"/>
  <c r="AB86" i="17"/>
  <c r="AD12" i="17"/>
  <c r="AB61" i="17"/>
  <c r="Z52" i="17"/>
  <c r="E382" i="50" s="1"/>
  <c r="Z14" i="17"/>
  <c r="E344" i="50" s="1"/>
  <c r="AD62" i="17"/>
  <c r="AD98" i="17"/>
  <c r="AD58" i="17"/>
  <c r="AC101" i="17"/>
  <c r="AC13" i="17"/>
  <c r="AD53" i="17"/>
  <c r="Z20" i="17"/>
  <c r="E350" i="50" s="1"/>
  <c r="AB60" i="17"/>
  <c r="AB79" i="17"/>
  <c r="AB78" i="17"/>
  <c r="AD93" i="17"/>
  <c r="AD68" i="17"/>
  <c r="AD18" i="17"/>
  <c r="Z51" i="17"/>
  <c r="E381" i="50" s="1"/>
  <c r="AC14" i="17"/>
  <c r="AB45" i="17"/>
  <c r="AD39" i="17"/>
  <c r="AD32" i="17"/>
  <c r="AD31" i="17"/>
  <c r="AD71" i="17"/>
  <c r="AC93" i="17"/>
  <c r="Z37" i="17"/>
  <c r="E367" i="50" s="1"/>
  <c r="AC89" i="17"/>
  <c r="AB15" i="17"/>
  <c r="AD20" i="17"/>
  <c r="AC41" i="17"/>
  <c r="AD96" i="17"/>
  <c r="AD67" i="17"/>
  <c r="Z68" i="17"/>
  <c r="E398" i="50" s="1"/>
  <c r="AB55" i="17"/>
  <c r="AB84" i="17"/>
  <c r="AB103" i="17"/>
  <c r="AD101" i="17"/>
  <c r="AC62" i="17"/>
  <c r="AD23" i="17"/>
  <c r="Z35" i="17"/>
  <c r="E365" i="50" s="1"/>
  <c r="AC100" i="17"/>
  <c r="AC99" i="17"/>
  <c r="AB53" i="17"/>
  <c r="AD90" i="17"/>
  <c r="AC90" i="17"/>
  <c r="AC53" i="17"/>
  <c r="V19" i="26"/>
  <c r="D961" i="50" s="1"/>
  <c r="V10" i="26"/>
  <c r="D952" i="50" s="1"/>
  <c r="W17" i="26"/>
  <c r="E959" i="50" s="1"/>
  <c r="W12" i="26"/>
  <c r="E954" i="50" s="1"/>
  <c r="AC15" i="17"/>
  <c r="W54" i="16"/>
  <c r="W32" i="16"/>
  <c r="W9" i="16"/>
  <c r="W36" i="16"/>
  <c r="W5" i="16"/>
  <c r="W24" i="16"/>
  <c r="W47" i="16"/>
  <c r="W41" i="16"/>
  <c r="U22" i="16"/>
  <c r="D302" i="50" s="1"/>
  <c r="U24" i="16"/>
  <c r="D304" i="50" s="1"/>
  <c r="U41" i="16"/>
  <c r="D321" i="50" s="1"/>
  <c r="U51" i="16"/>
  <c r="D331" i="50" s="1"/>
  <c r="U12" i="16"/>
  <c r="D292" i="50" s="1"/>
  <c r="U26" i="16"/>
  <c r="D306" i="50" s="1"/>
  <c r="Z28" i="16"/>
  <c r="V48" i="16"/>
  <c r="V9" i="16"/>
  <c r="Z15" i="16"/>
  <c r="V10" i="16"/>
  <c r="V41" i="16"/>
  <c r="Z32" i="16"/>
  <c r="Z34" i="16"/>
  <c r="V25" i="16"/>
  <c r="V46" i="16"/>
  <c r="V39" i="16"/>
  <c r="D209" i="50"/>
  <c r="S5" i="13"/>
  <c r="D203" i="50" s="1"/>
  <c r="E209" i="50"/>
  <c r="Q6" i="19"/>
  <c r="AD6" i="19" s="1"/>
  <c r="Q6" i="22"/>
  <c r="AD5" i="22" s="1"/>
  <c r="AA16" i="17"/>
  <c r="AA69" i="17"/>
  <c r="Y14" i="17"/>
  <c r="D344" i="50" s="1"/>
  <c r="AA17" i="17"/>
  <c r="AA64" i="17"/>
  <c r="AA86" i="17"/>
  <c r="AA10" i="17"/>
  <c r="AA40" i="17"/>
  <c r="Y23" i="17"/>
  <c r="D353" i="50" s="1"/>
  <c r="Y42" i="17"/>
  <c r="D372" i="50" s="1"/>
  <c r="Y19" i="17"/>
  <c r="D349" i="50" s="1"/>
  <c r="Y90" i="17"/>
  <c r="D420" i="50" s="1"/>
  <c r="Z18" i="17"/>
  <c r="E348" i="50" s="1"/>
  <c r="AC91" i="17"/>
  <c r="AB22" i="17"/>
  <c r="AB27" i="17"/>
  <c r="Z34" i="17"/>
  <c r="E364" i="50" s="1"/>
  <c r="AB12" i="17"/>
  <c r="AB35" i="17"/>
  <c r="AC48" i="17"/>
  <c r="AD25" i="17"/>
  <c r="AC78" i="17"/>
  <c r="AB46" i="17"/>
  <c r="Z22" i="17"/>
  <c r="E352" i="50" s="1"/>
  <c r="AD55" i="17"/>
  <c r="AC50" i="17"/>
  <c r="AC92" i="17"/>
  <c r="AD15" i="17"/>
  <c r="AB94" i="17"/>
  <c r="AD69" i="17"/>
  <c r="Z89" i="17"/>
  <c r="E419" i="50" s="1"/>
  <c r="Z36" i="17"/>
  <c r="E366" i="50" s="1"/>
  <c r="AB33" i="17"/>
  <c r="AD43" i="17"/>
  <c r="AB10" i="17"/>
  <c r="AC29" i="17"/>
  <c r="AD49" i="17"/>
  <c r="AC18" i="17"/>
  <c r="Z25" i="17"/>
  <c r="E355" i="50" s="1"/>
  <c r="AD35" i="17"/>
  <c r="AB49" i="17"/>
  <c r="AB71" i="17"/>
  <c r="AB56" i="17"/>
  <c r="AB97" i="17"/>
  <c r="AB80" i="17"/>
  <c r="Z55" i="17"/>
  <c r="E385" i="50" s="1"/>
  <c r="AC52" i="17"/>
  <c r="AD40" i="17"/>
  <c r="AC61" i="17"/>
  <c r="AC43" i="17"/>
  <c r="AB30" i="17"/>
  <c r="AD92" i="17"/>
  <c r="Z73" i="17"/>
  <c r="E403" i="50" s="1"/>
  <c r="AD64" i="17"/>
  <c r="AD89" i="17"/>
  <c r="AC56" i="17"/>
  <c r="AC30" i="17"/>
  <c r="AB26" i="17"/>
  <c r="AD11" i="17"/>
  <c r="V13" i="26"/>
  <c r="D955" i="50" s="1"/>
  <c r="V12" i="26"/>
  <c r="D954" i="50" s="1"/>
  <c r="W18" i="26"/>
  <c r="E960" i="50" s="1"/>
  <c r="W15" i="26"/>
  <c r="E957" i="50" s="1"/>
  <c r="W39" i="16"/>
  <c r="W21" i="16"/>
  <c r="W25" i="16"/>
  <c r="W46" i="16"/>
  <c r="W51" i="16"/>
  <c r="W40" i="16"/>
  <c r="W23" i="16"/>
  <c r="U37" i="16"/>
  <c r="D317" i="50" s="1"/>
  <c r="U32" i="16"/>
  <c r="D312" i="50" s="1"/>
  <c r="U44" i="16"/>
  <c r="D324" i="50" s="1"/>
  <c r="U21" i="16"/>
  <c r="D301" i="50" s="1"/>
  <c r="U29" i="16"/>
  <c r="D309" i="50" s="1"/>
  <c r="U39" i="16"/>
  <c r="D319" i="50" s="1"/>
  <c r="U11" i="16"/>
  <c r="D291" i="50" s="1"/>
  <c r="Z36" i="16"/>
  <c r="Z53" i="16"/>
  <c r="Z49" i="16"/>
  <c r="V51" i="16"/>
  <c r="Z19" i="16"/>
  <c r="Z33" i="16"/>
  <c r="Z50" i="16"/>
  <c r="V8" i="16"/>
  <c r="Z16" i="16"/>
  <c r="V30" i="16"/>
  <c r="V15" i="16"/>
  <c r="Z54" i="16"/>
  <c r="V37" i="16"/>
  <c r="V6" i="16"/>
  <c r="Z12" i="16"/>
  <c r="D227" i="50"/>
  <c r="E233" i="50"/>
  <c r="E210" i="50"/>
  <c r="E212" i="50"/>
  <c r="AA22" i="17"/>
  <c r="AA62" i="17"/>
  <c r="AA84" i="17"/>
  <c r="AA91" i="17"/>
  <c r="AA37" i="17"/>
  <c r="Y41" i="17"/>
  <c r="D371" i="50" s="1"/>
  <c r="AA29" i="17"/>
  <c r="AA32" i="17"/>
  <c r="AA70" i="17"/>
  <c r="AA48" i="17"/>
  <c r="Y96" i="17"/>
  <c r="D426" i="50" s="1"/>
  <c r="Y85" i="17"/>
  <c r="D415" i="50" s="1"/>
  <c r="Y93" i="17"/>
  <c r="D423" i="50" s="1"/>
  <c r="Z71" i="17"/>
  <c r="E401" i="50" s="1"/>
  <c r="Z96" i="17"/>
  <c r="E426" i="50" s="1"/>
  <c r="AD81" i="17"/>
  <c r="AA24" i="17"/>
  <c r="AA33" i="17"/>
  <c r="AA25" i="17"/>
  <c r="AA59" i="17"/>
  <c r="Y74" i="17"/>
  <c r="D404" i="50" s="1"/>
  <c r="Y55" i="17"/>
  <c r="D385" i="50" s="1"/>
  <c r="Y49" i="17"/>
  <c r="D379" i="50" s="1"/>
  <c r="Y65" i="17"/>
  <c r="D395" i="50" s="1"/>
  <c r="Y28" i="17"/>
  <c r="D358" i="50" s="1"/>
  <c r="Z11" i="17"/>
  <c r="E341" i="50" s="1"/>
  <c r="Z90" i="17"/>
  <c r="E420" i="50" s="1"/>
  <c r="AD97" i="17"/>
  <c r="AC86" i="17"/>
  <c r="AB68" i="17"/>
  <c r="Z33" i="17"/>
  <c r="E363" i="50" s="1"/>
  <c r="AB89" i="17"/>
  <c r="Z26" i="17"/>
  <c r="E356" i="50" s="1"/>
  <c r="AD77" i="17"/>
  <c r="AB85" i="17"/>
  <c r="AD22" i="17"/>
  <c r="Z101" i="17"/>
  <c r="E431" i="50" s="1"/>
  <c r="AC97" i="17"/>
  <c r="AD87" i="17"/>
  <c r="V11" i="26"/>
  <c r="D953" i="50" s="1"/>
  <c r="V6" i="26"/>
  <c r="D948" i="50" s="1"/>
  <c r="W19" i="26"/>
  <c r="E961" i="50" s="1"/>
  <c r="W10" i="26"/>
  <c r="E952" i="50" s="1"/>
  <c r="W20" i="26"/>
  <c r="E962" i="50" s="1"/>
  <c r="W27" i="16"/>
  <c r="W19" i="16"/>
  <c r="W42" i="16"/>
  <c r="W34" i="16"/>
  <c r="W50" i="16"/>
  <c r="W28" i="16"/>
  <c r="W37" i="16"/>
  <c r="U30" i="16"/>
  <c r="D310" i="50" s="1"/>
  <c r="U9" i="16"/>
  <c r="D289" i="50" s="1"/>
  <c r="U23" i="16"/>
  <c r="D303" i="50" s="1"/>
  <c r="U16" i="16"/>
  <c r="D296" i="50" s="1"/>
  <c r="U14" i="16"/>
  <c r="D294" i="50" s="1"/>
  <c r="U13" i="16"/>
  <c r="D293" i="50" s="1"/>
  <c r="U31" i="16"/>
  <c r="D311" i="50" s="1"/>
  <c r="V36" i="16"/>
  <c r="V52" i="16"/>
  <c r="Z29" i="16"/>
  <c r="V49" i="16"/>
  <c r="V47" i="16"/>
  <c r="Z24" i="16"/>
  <c r="Z31" i="16"/>
  <c r="V40" i="16"/>
  <c r="Z9" i="16"/>
  <c r="V38" i="16"/>
  <c r="V53" i="16"/>
  <c r="V45" i="16"/>
  <c r="Z45" i="16"/>
  <c r="V11" i="16"/>
  <c r="V42" i="16"/>
  <c r="D225" i="50"/>
  <c r="E229" i="50"/>
  <c r="Q11" i="20"/>
  <c r="Q11" i="17"/>
  <c r="Q11" i="19"/>
  <c r="N11" i="16"/>
  <c r="N11" i="15"/>
  <c r="M11" i="24"/>
  <c r="L11" i="14"/>
  <c r="AI10" i="25"/>
  <c r="N11" i="12"/>
  <c r="Q11" i="22"/>
  <c r="O11" i="18"/>
  <c r="Q11" i="11"/>
  <c r="L11" i="13"/>
  <c r="Q6" i="17"/>
  <c r="AC12" i="17" s="1"/>
  <c r="L6" i="14"/>
  <c r="W6" i="14" s="1"/>
  <c r="AA15" i="17"/>
  <c r="AA49" i="17"/>
  <c r="AA44" i="17"/>
  <c r="AA6" i="17"/>
  <c r="AA12" i="17"/>
  <c r="Z7" i="17"/>
  <c r="E337" i="50" s="1"/>
  <c r="AA21" i="17"/>
  <c r="AA60" i="17"/>
  <c r="AA99" i="17"/>
  <c r="AA94" i="17"/>
  <c r="AA87" i="17"/>
  <c r="Y71" i="17"/>
  <c r="D401" i="50" s="1"/>
  <c r="AA83" i="17"/>
  <c r="AA39" i="17"/>
  <c r="AA89" i="17"/>
  <c r="AA30" i="17"/>
  <c r="AA11" i="17"/>
  <c r="AA35" i="17"/>
  <c r="AA55" i="17"/>
  <c r="AA68" i="17"/>
  <c r="AA23" i="17"/>
  <c r="Y56" i="17"/>
  <c r="D386" i="50" s="1"/>
  <c r="Y44" i="17"/>
  <c r="D374" i="50" s="1"/>
  <c r="Y11" i="17"/>
  <c r="D341" i="50" s="1"/>
  <c r="Y84" i="17"/>
  <c r="D414" i="50" s="1"/>
  <c r="Y35" i="17"/>
  <c r="D365" i="50" s="1"/>
  <c r="Y83" i="17"/>
  <c r="D413" i="50" s="1"/>
  <c r="Z72" i="17"/>
  <c r="E402" i="50" s="1"/>
  <c r="Z87" i="17"/>
  <c r="E417" i="50" s="1"/>
  <c r="Z77" i="17"/>
  <c r="E407" i="50" s="1"/>
  <c r="AB39" i="17"/>
  <c r="AB62" i="17"/>
  <c r="AA81" i="17"/>
  <c r="AA85" i="17"/>
  <c r="AA65" i="17"/>
  <c r="AA71" i="17"/>
  <c r="AA14" i="17"/>
  <c r="AA98" i="17"/>
  <c r="AA95" i="17"/>
  <c r="AA66" i="17"/>
  <c r="AA36" i="17"/>
  <c r="Y52" i="17"/>
  <c r="D382" i="50" s="1"/>
  <c r="AA52" i="17"/>
  <c r="Y37" i="17"/>
  <c r="D367" i="50" s="1"/>
  <c r="Y60" i="17"/>
  <c r="D390" i="50" s="1"/>
  <c r="Y87" i="17"/>
  <c r="D417" i="50" s="1"/>
  <c r="Y17" i="17"/>
  <c r="D347" i="50" s="1"/>
  <c r="Y39" i="17"/>
  <c r="D369" i="50" s="1"/>
  <c r="Y26" i="17"/>
  <c r="D356" i="50" s="1"/>
  <c r="Y95" i="17"/>
  <c r="D425" i="50" s="1"/>
  <c r="Y69" i="17"/>
  <c r="D399" i="50" s="1"/>
  <c r="Z69" i="17"/>
  <c r="E399" i="50" s="1"/>
  <c r="Z74" i="17"/>
  <c r="E404" i="50" s="1"/>
  <c r="Z95" i="17"/>
  <c r="E425" i="50" s="1"/>
  <c r="Z80" i="17"/>
  <c r="E410" i="50" s="1"/>
  <c r="Z23" i="17"/>
  <c r="E353" i="50" s="1"/>
  <c r="AB64" i="17"/>
  <c r="AC54" i="17"/>
  <c r="AD16" i="17"/>
  <c r="AD44" i="17"/>
  <c r="AC60" i="17"/>
  <c r="AD61" i="17"/>
  <c r="AD91" i="17"/>
  <c r="AC71" i="17"/>
  <c r="AB92" i="17"/>
  <c r="AD75" i="17"/>
  <c r="AD14" i="17"/>
  <c r="AB38" i="17"/>
  <c r="AD57" i="17"/>
  <c r="Z57" i="17"/>
  <c r="E387" i="50" s="1"/>
  <c r="AD60" i="17"/>
  <c r="AC67" i="17"/>
  <c r="AD84" i="17"/>
  <c r="Z45" i="17"/>
  <c r="E375" i="50" s="1"/>
  <c r="AC76" i="17"/>
  <c r="AD29" i="17"/>
  <c r="AB58" i="17"/>
  <c r="AB43" i="17"/>
  <c r="AD65" i="17"/>
  <c r="AC47" i="17"/>
  <c r="AC96" i="17"/>
  <c r="AD27" i="17"/>
  <c r="AD54" i="17"/>
  <c r="Z103" i="17"/>
  <c r="E433" i="50" s="1"/>
  <c r="AC84" i="17"/>
  <c r="AD100" i="17"/>
  <c r="AC95" i="17"/>
  <c r="AC17" i="17"/>
  <c r="AD28" i="17"/>
  <c r="AA41" i="17"/>
  <c r="AA77" i="17"/>
  <c r="AA88" i="17"/>
  <c r="AA92" i="17"/>
  <c r="AA38" i="17"/>
  <c r="AA90" i="17"/>
  <c r="AA61" i="17"/>
  <c r="AA53" i="17"/>
  <c r="AA9" i="17"/>
  <c r="AA42" i="17"/>
  <c r="AA63" i="17"/>
  <c r="AA8" i="17"/>
  <c r="AA79" i="17"/>
  <c r="Y86" i="17"/>
  <c r="D416" i="50" s="1"/>
  <c r="Y48" i="17"/>
  <c r="D378" i="50" s="1"/>
  <c r="Y66" i="17"/>
  <c r="D396" i="50" s="1"/>
  <c r="AA76" i="17"/>
  <c r="Y10" i="17"/>
  <c r="D340" i="50" s="1"/>
  <c r="Y92" i="17"/>
  <c r="D422" i="50" s="1"/>
  <c r="Y88" i="17"/>
  <c r="D418" i="50" s="1"/>
  <c r="Y64" i="17"/>
  <c r="D394" i="50" s="1"/>
  <c r="Y12" i="17"/>
  <c r="D342" i="50" s="1"/>
  <c r="Y98" i="17"/>
  <c r="D428" i="50" s="1"/>
  <c r="Y97" i="17"/>
  <c r="D427" i="50" s="1"/>
  <c r="Y73" i="17"/>
  <c r="D403" i="50" s="1"/>
  <c r="Y8" i="17"/>
  <c r="D338" i="50" s="1"/>
  <c r="Y72" i="17"/>
  <c r="D402" i="50" s="1"/>
  <c r="Y70" i="17"/>
  <c r="D400" i="50" s="1"/>
  <c r="Z43" i="17"/>
  <c r="E373" i="50" s="1"/>
  <c r="Z58" i="17"/>
  <c r="E388" i="50" s="1"/>
  <c r="Z31" i="17"/>
  <c r="E361" i="50" s="1"/>
  <c r="Z46" i="17"/>
  <c r="E376" i="50" s="1"/>
  <c r="Z64" i="17"/>
  <c r="E394" i="50" s="1"/>
  <c r="Z63" i="17"/>
  <c r="E393" i="50" s="1"/>
  <c r="Z54" i="17"/>
  <c r="E384" i="50" s="1"/>
  <c r="AD104" i="17"/>
  <c r="AC102" i="17"/>
  <c r="AB93" i="17"/>
  <c r="AD78" i="17"/>
  <c r="AC51" i="17"/>
  <c r="AC80" i="17"/>
  <c r="Z97" i="17"/>
  <c r="E427" i="50" s="1"/>
  <c r="AD99" i="17"/>
  <c r="AC66" i="17"/>
  <c r="AD42" i="17"/>
  <c r="AC34" i="17"/>
  <c r="AB72" i="17"/>
  <c r="AD72" i="17"/>
  <c r="AB59" i="17"/>
  <c r="AD50" i="17"/>
  <c r="AC45" i="17"/>
  <c r="AC44" i="17"/>
  <c r="AD30" i="17"/>
  <c r="AB95" i="17"/>
  <c r="Z47" i="17"/>
  <c r="E377" i="50" s="1"/>
  <c r="Z40" i="17"/>
  <c r="E370" i="50" s="1"/>
  <c r="AD8" i="17"/>
  <c r="AC79" i="17"/>
  <c r="AC85" i="17"/>
  <c r="AB88" i="17"/>
  <c r="AC22" i="17"/>
  <c r="AB44" i="17"/>
  <c r="Z16" i="17"/>
  <c r="E346" i="50" s="1"/>
  <c r="AD24" i="17"/>
  <c r="AC64" i="17"/>
  <c r="AB65" i="17"/>
  <c r="AC103" i="17"/>
  <c r="AB51" i="17"/>
  <c r="Z76" i="17"/>
  <c r="E406" i="50" s="1"/>
  <c r="AB77" i="17"/>
  <c r="AB36" i="17"/>
  <c r="AB104" i="17"/>
  <c r="AB34" i="17"/>
  <c r="AD46" i="17"/>
  <c r="AB14" i="17"/>
  <c r="Z62" i="17"/>
  <c r="E392" i="50" s="1"/>
  <c r="Z13" i="17"/>
  <c r="E343" i="50" s="1"/>
  <c r="AD17" i="17"/>
  <c r="AB91" i="17"/>
  <c r="AC26" i="17"/>
  <c r="AB73" i="17"/>
  <c r="AB19" i="17"/>
  <c r="AC72" i="17"/>
  <c r="V15" i="26"/>
  <c r="D957" i="50" s="1"/>
  <c r="V14" i="26"/>
  <c r="D956" i="50" s="1"/>
  <c r="V20" i="26"/>
  <c r="D962" i="50" s="1"/>
  <c r="W16" i="26"/>
  <c r="E958" i="50" s="1"/>
  <c r="W7" i="26"/>
  <c r="E949" i="50" s="1"/>
  <c r="W29" i="16"/>
  <c r="W52" i="16"/>
  <c r="W33" i="16"/>
  <c r="W30" i="16"/>
  <c r="W14" i="16"/>
  <c r="W17" i="16"/>
  <c r="W35" i="16"/>
  <c r="U53" i="16"/>
  <c r="D333" i="50" s="1"/>
  <c r="U25" i="16"/>
  <c r="D305" i="50" s="1"/>
  <c r="U28" i="16"/>
  <c r="D308" i="50" s="1"/>
  <c r="U19" i="16"/>
  <c r="D299" i="50" s="1"/>
  <c r="U47" i="16"/>
  <c r="D327" i="50" s="1"/>
  <c r="U18" i="16"/>
  <c r="D298" i="50" s="1"/>
  <c r="U34" i="16"/>
  <c r="D314" i="50" s="1"/>
  <c r="U52" i="16"/>
  <c r="D332" i="50" s="1"/>
  <c r="Z38" i="16"/>
  <c r="Z6" i="16"/>
  <c r="Z22" i="16"/>
  <c r="V22" i="16"/>
  <c r="Z41" i="16"/>
  <c r="V31" i="16"/>
  <c r="V29" i="16"/>
  <c r="Z52" i="16"/>
  <c r="Z30" i="16"/>
  <c r="V14" i="16"/>
  <c r="V17" i="16"/>
  <c r="V43" i="16"/>
  <c r="V19" i="16"/>
  <c r="V34" i="16"/>
  <c r="E228" i="50"/>
  <c r="AA13" i="17"/>
  <c r="AA18" i="17"/>
  <c r="AA73" i="17"/>
  <c r="AA50" i="17"/>
  <c r="AA26" i="17"/>
  <c r="AA45" i="17"/>
  <c r="AA97" i="17"/>
  <c r="AA54" i="17"/>
  <c r="AA104" i="17"/>
  <c r="AA58" i="17"/>
  <c r="AA56" i="17"/>
  <c r="AA28" i="17"/>
  <c r="AA102" i="17"/>
  <c r="Y50" i="17"/>
  <c r="D380" i="50" s="1"/>
  <c r="Y94" i="17"/>
  <c r="D424" i="50" s="1"/>
  <c r="Y24" i="17"/>
  <c r="D354" i="50" s="1"/>
  <c r="AA72" i="17"/>
  <c r="Y7" i="17"/>
  <c r="D337" i="50" s="1"/>
  <c r="Y31" i="17"/>
  <c r="D361" i="50" s="1"/>
  <c r="Y47" i="17"/>
  <c r="D377" i="50" s="1"/>
  <c r="Y6" i="17"/>
  <c r="D336" i="50" s="1"/>
  <c r="Y53" i="17"/>
  <c r="D383" i="50" s="1"/>
  <c r="Y91" i="17"/>
  <c r="D421" i="50" s="1"/>
  <c r="Y34" i="17"/>
  <c r="D364" i="50" s="1"/>
  <c r="Y18" i="17"/>
  <c r="D348" i="50" s="1"/>
  <c r="Y99" i="17"/>
  <c r="D429" i="50" s="1"/>
  <c r="Y79" i="17"/>
  <c r="D409" i="50" s="1"/>
  <c r="Y33" i="17"/>
  <c r="D363" i="50" s="1"/>
  <c r="Y51" i="17"/>
  <c r="D381" i="50" s="1"/>
  <c r="Z56" i="17"/>
  <c r="E386" i="50" s="1"/>
  <c r="Z104" i="17"/>
  <c r="E434" i="50" s="1"/>
  <c r="Z93" i="17"/>
  <c r="E423" i="50" s="1"/>
  <c r="Z42" i="17"/>
  <c r="E372" i="50" s="1"/>
  <c r="Z50" i="17"/>
  <c r="E380" i="50" s="1"/>
  <c r="Z65" i="17"/>
  <c r="E395" i="50" s="1"/>
  <c r="AB21" i="17"/>
  <c r="AB42" i="17"/>
  <c r="AB18" i="17"/>
  <c r="AC73" i="17"/>
  <c r="AC87" i="17"/>
  <c r="Z86" i="17"/>
  <c r="E416" i="50" s="1"/>
  <c r="AC57" i="17"/>
  <c r="AD102" i="17"/>
  <c r="AC70" i="17"/>
  <c r="AD41" i="17"/>
  <c r="AB82" i="17"/>
  <c r="AB99" i="17"/>
  <c r="Z70" i="17"/>
  <c r="E400" i="50" s="1"/>
  <c r="AC7" i="17"/>
  <c r="AD56" i="17"/>
  <c r="AC82" i="17"/>
  <c r="AD21" i="17"/>
  <c r="AD103" i="17"/>
  <c r="AB76" i="17"/>
  <c r="Z81" i="17"/>
  <c r="E411" i="50" s="1"/>
  <c r="Z19" i="17"/>
  <c r="E349" i="50" s="1"/>
  <c r="AC42" i="17"/>
  <c r="AD26" i="17"/>
  <c r="AB41" i="17"/>
  <c r="AB52" i="17"/>
  <c r="AC33" i="17"/>
  <c r="AD38" i="17"/>
  <c r="Z49" i="17"/>
  <c r="E379" i="50" s="1"/>
  <c r="AC77" i="17"/>
  <c r="AD13" i="17"/>
  <c r="AD9" i="17"/>
  <c r="AB83" i="17"/>
  <c r="AB40" i="17"/>
  <c r="AD59" i="17"/>
  <c r="Z83" i="17"/>
  <c r="E413" i="50" s="1"/>
  <c r="Z24" i="17"/>
  <c r="E354" i="50" s="1"/>
  <c r="AC69" i="17"/>
  <c r="AB54" i="17"/>
  <c r="AD37" i="17"/>
  <c r="AC31" i="17"/>
  <c r="AC39" i="17"/>
  <c r="AB98" i="17"/>
  <c r="Z91" i="17"/>
  <c r="E421" i="50" s="1"/>
  <c r="AD82" i="17"/>
  <c r="AB9" i="17"/>
  <c r="AD48" i="17"/>
  <c r="AB67" i="17"/>
  <c r="V16" i="26"/>
  <c r="D958" i="50" s="1"/>
  <c r="V17" i="26"/>
  <c r="D959" i="50" s="1"/>
  <c r="V18" i="26"/>
  <c r="D960" i="50" s="1"/>
  <c r="W11" i="26"/>
  <c r="E953" i="50" s="1"/>
  <c r="Y9" i="16"/>
  <c r="W8" i="16"/>
  <c r="W10" i="16"/>
  <c r="W48" i="16"/>
  <c r="W15" i="16"/>
  <c r="W20" i="16"/>
  <c r="W7" i="16"/>
  <c r="W22" i="16"/>
  <c r="U36" i="16"/>
  <c r="D316" i="50" s="1"/>
  <c r="U38" i="16"/>
  <c r="D318" i="50" s="1"/>
  <c r="U20" i="16"/>
  <c r="D300" i="50" s="1"/>
  <c r="U54" i="16"/>
  <c r="D334" i="50" s="1"/>
  <c r="U43" i="16"/>
  <c r="D323" i="50" s="1"/>
  <c r="U5" i="16"/>
  <c r="D285" i="50" s="1"/>
  <c r="U40" i="16"/>
  <c r="D320" i="50" s="1"/>
  <c r="U27" i="16"/>
  <c r="D307" i="50" s="1"/>
  <c r="Z37" i="16"/>
  <c r="Z17" i="16"/>
  <c r="V24" i="16"/>
  <c r="Z27" i="16"/>
  <c r="Z39" i="16"/>
  <c r="Z35" i="16"/>
  <c r="Z25" i="16"/>
  <c r="V50" i="16"/>
  <c r="Z47" i="16"/>
  <c r="V44" i="16"/>
  <c r="Z23" i="16"/>
  <c r="V26" i="16"/>
  <c r="Z7" i="16"/>
  <c r="S5" i="14"/>
  <c r="D219" i="50" s="1"/>
  <c r="D218" i="50"/>
  <c r="M6" i="24"/>
  <c r="W8" i="24" s="1"/>
  <c r="N6" i="12"/>
  <c r="AB6" i="12" s="1"/>
  <c r="P11" i="22"/>
  <c r="P11" i="17"/>
  <c r="M11" i="12"/>
  <c r="K11" i="13"/>
  <c r="K11" i="14"/>
  <c r="P11" i="19"/>
  <c r="M11" i="15"/>
  <c r="N11" i="18"/>
  <c r="M11" i="16"/>
  <c r="L11" i="24"/>
  <c r="AH10" i="25"/>
  <c r="P11" i="11"/>
  <c r="P11" i="20"/>
  <c r="AI13" i="25"/>
  <c r="O14" i="18"/>
  <c r="L14" i="14"/>
  <c r="P14" i="22"/>
  <c r="P14" i="11"/>
  <c r="N14" i="18"/>
  <c r="L14" i="24"/>
  <c r="K14" i="14"/>
  <c r="P14" i="19"/>
  <c r="K14" i="13"/>
  <c r="M14" i="16"/>
  <c r="AH13" i="25"/>
  <c r="M14" i="12"/>
  <c r="P14" i="20"/>
  <c r="M14" i="15"/>
  <c r="P14" i="17"/>
  <c r="AG5" i="25"/>
  <c r="N47" i="25" s="1"/>
  <c r="O6" i="11"/>
  <c r="Z6" i="11" s="1"/>
  <c r="O6" i="22"/>
  <c r="AB5" i="22" s="1"/>
  <c r="P6" i="18"/>
  <c r="AC5" i="18" s="1"/>
  <c r="AG10" i="25"/>
  <c r="L11" i="16"/>
  <c r="J11" i="13"/>
  <c r="M6" i="16"/>
  <c r="X16" i="16" s="1"/>
  <c r="K6" i="13"/>
  <c r="AH5" i="25"/>
  <c r="O27" i="25" s="1"/>
  <c r="P6" i="11"/>
  <c r="K6" i="14"/>
  <c r="P6" i="22"/>
  <c r="AC6" i="22" s="1"/>
  <c r="K7" i="16"/>
  <c r="J7" i="24"/>
  <c r="C14" i="3"/>
  <c r="N7" i="19"/>
  <c r="L7" i="18"/>
  <c r="N7" i="11"/>
  <c r="L7" i="26"/>
  <c r="AF6" i="25"/>
  <c r="D38" i="29"/>
  <c r="N7" i="22"/>
  <c r="N7" i="17"/>
  <c r="K7" i="15"/>
  <c r="N7" i="20"/>
  <c r="Z9" i="20" s="1"/>
  <c r="E589" i="50" s="1"/>
  <c r="I7" i="14"/>
  <c r="K7" i="12"/>
  <c r="I7" i="13"/>
  <c r="AJ13" i="25"/>
  <c r="M14" i="14"/>
  <c r="R14" i="19"/>
  <c r="R14" i="17"/>
  <c r="M14" i="13"/>
  <c r="R14" i="22"/>
  <c r="P14" i="18"/>
  <c r="R14" i="20"/>
  <c r="R14" i="11"/>
  <c r="O14" i="16"/>
  <c r="O14" i="12"/>
  <c r="O14" i="15"/>
  <c r="N14" i="24"/>
  <c r="P11" i="18"/>
  <c r="O11" i="15"/>
  <c r="N11" i="24"/>
  <c r="R11" i="17"/>
  <c r="M11" i="14"/>
  <c r="R11" i="20"/>
  <c r="R11" i="22"/>
  <c r="O11" i="12"/>
  <c r="R11" i="11"/>
  <c r="R11" i="19"/>
  <c r="M11" i="13"/>
  <c r="AJ10" i="25"/>
  <c r="O11" i="16"/>
  <c r="O14" i="20"/>
  <c r="J14" i="13"/>
  <c r="D21" i="3"/>
  <c r="L14" i="12"/>
  <c r="M14" i="18"/>
  <c r="AG13" i="25"/>
  <c r="O14" i="19"/>
  <c r="O14" i="11"/>
  <c r="J14" i="14"/>
  <c r="L14" i="16"/>
  <c r="O14" i="17"/>
  <c r="L14" i="15"/>
  <c r="K14" i="24"/>
  <c r="O14" i="22"/>
  <c r="X33" i="16"/>
  <c r="Y46" i="16"/>
  <c r="Y19" i="16"/>
  <c r="Y50" i="16"/>
  <c r="X6" i="16"/>
  <c r="Y13" i="16"/>
  <c r="Y37" i="16"/>
  <c r="Y24" i="16"/>
  <c r="Y28" i="16"/>
  <c r="Y44" i="16"/>
  <c r="Y5" i="16"/>
  <c r="Y34" i="16"/>
  <c r="Y38" i="16"/>
  <c r="Y14" i="16"/>
  <c r="Y31" i="16"/>
  <c r="Y23" i="16"/>
  <c r="Y29" i="16"/>
  <c r="Y54" i="16"/>
  <c r="Y18" i="16"/>
  <c r="Y48" i="16"/>
  <c r="Y43" i="16"/>
  <c r="Y16" i="16"/>
  <c r="Y17" i="16"/>
  <c r="Y49" i="16"/>
  <c r="Y26" i="16"/>
  <c r="Y12" i="16"/>
  <c r="Y42" i="16"/>
  <c r="Y35" i="16"/>
  <c r="Y47" i="16"/>
  <c r="Y7" i="16"/>
  <c r="Y45" i="16"/>
  <c r="X47" i="16"/>
  <c r="Y36" i="16"/>
  <c r="Y40" i="16"/>
  <c r="Y6" i="16"/>
  <c r="X18" i="16"/>
  <c r="X39" i="16"/>
  <c r="X53" i="16"/>
  <c r="Y22" i="16"/>
  <c r="Y30" i="16"/>
  <c r="Y21" i="16"/>
  <c r="Y10" i="16"/>
  <c r="Y52" i="16"/>
  <c r="X32" i="16"/>
  <c r="Y53" i="16"/>
  <c r="X17" i="16"/>
  <c r="Y33" i="16"/>
  <c r="Y27" i="16"/>
  <c r="X5" i="16"/>
  <c r="X35" i="16"/>
  <c r="Y25" i="16"/>
  <c r="Y51" i="16"/>
  <c r="X24" i="16"/>
  <c r="X30" i="16"/>
  <c r="X51" i="16"/>
  <c r="X46" i="16"/>
  <c r="X50" i="16"/>
  <c r="X31" i="16"/>
  <c r="X45" i="16"/>
  <c r="X42" i="16"/>
  <c r="X37" i="16"/>
  <c r="X40" i="16"/>
  <c r="X38" i="16"/>
  <c r="X26" i="16"/>
  <c r="X49" i="16"/>
  <c r="X36" i="16"/>
  <c r="X41" i="16"/>
  <c r="X27" i="16"/>
  <c r="X28" i="16"/>
  <c r="X8" i="16"/>
  <c r="X13" i="16"/>
  <c r="X34" i="16"/>
  <c r="X20" i="16"/>
  <c r="X54" i="16"/>
  <c r="X29" i="16"/>
  <c r="X52" i="16"/>
  <c r="X12" i="16"/>
  <c r="X44" i="16"/>
  <c r="Y8" i="16"/>
  <c r="X22" i="16"/>
  <c r="X43" i="16"/>
  <c r="Y20" i="16"/>
  <c r="Y39" i="16"/>
  <c r="Y32" i="16"/>
  <c r="X48" i="16"/>
  <c r="Y11" i="16"/>
  <c r="Y15" i="16"/>
  <c r="Y41" i="16"/>
  <c r="AA54" i="16"/>
  <c r="AA53" i="16"/>
  <c r="AA52" i="16"/>
  <c r="AA51" i="16"/>
  <c r="AA50" i="16"/>
  <c r="AA49" i="16"/>
  <c r="AA48" i="16"/>
  <c r="AA47" i="16"/>
  <c r="AA46" i="16"/>
  <c r="AA45" i="16"/>
  <c r="AA44" i="16"/>
  <c r="AA43" i="16"/>
  <c r="AA42" i="16"/>
  <c r="AA41" i="16"/>
  <c r="AA40" i="16"/>
  <c r="AA39" i="16"/>
  <c r="AA38" i="16"/>
  <c r="AA37" i="16"/>
  <c r="AA36" i="16"/>
  <c r="AA35" i="16"/>
  <c r="AA34" i="16"/>
  <c r="AA33" i="16"/>
  <c r="AA32" i="16"/>
  <c r="AA31" i="16"/>
  <c r="AA30" i="16"/>
  <c r="AA29" i="16"/>
  <c r="AA28" i="16"/>
  <c r="AA27" i="16"/>
  <c r="AA26" i="16"/>
  <c r="AA25" i="16"/>
  <c r="AA24" i="16"/>
  <c r="AA23" i="16"/>
  <c r="AA22" i="16"/>
  <c r="AA21" i="16"/>
  <c r="AA19" i="16"/>
  <c r="AA18" i="16"/>
  <c r="AA17" i="16"/>
  <c r="AA16" i="16"/>
  <c r="AA15" i="16"/>
  <c r="AA14" i="16"/>
  <c r="AA13" i="16"/>
  <c r="AA12" i="16"/>
  <c r="AA11" i="16"/>
  <c r="AA10" i="16"/>
  <c r="AA9" i="16"/>
  <c r="AA8" i="16"/>
  <c r="AA7" i="16"/>
  <c r="AA6" i="16"/>
  <c r="AF84" i="22"/>
  <c r="AF83" i="22"/>
  <c r="AF82" i="22"/>
  <c r="AF81" i="22"/>
  <c r="AF80" i="22"/>
  <c r="AF79" i="22"/>
  <c r="AF78" i="22"/>
  <c r="AF77" i="22"/>
  <c r="AF76" i="22"/>
  <c r="AF75" i="22"/>
  <c r="AF74" i="22"/>
  <c r="AF73" i="22"/>
  <c r="AF72" i="22"/>
  <c r="AF71" i="22"/>
  <c r="AF70" i="22"/>
  <c r="AF69" i="22"/>
  <c r="AF68" i="22"/>
  <c r="AF67" i="22"/>
  <c r="AF66" i="22"/>
  <c r="AF65" i="22"/>
  <c r="AF64" i="22"/>
  <c r="AF63" i="22"/>
  <c r="AF62" i="22"/>
  <c r="AF61" i="22"/>
  <c r="AF60" i="22"/>
  <c r="AF59" i="22"/>
  <c r="AF58" i="22"/>
  <c r="AF57" i="22"/>
  <c r="AF56" i="22"/>
  <c r="AF55" i="22"/>
  <c r="AF54" i="22"/>
  <c r="AF53" i="22"/>
  <c r="AF52" i="22"/>
  <c r="AF51" i="22"/>
  <c r="AF50" i="22"/>
  <c r="AF49" i="22"/>
  <c r="AF48" i="22"/>
  <c r="AF47" i="22"/>
  <c r="AF46" i="22"/>
  <c r="AF45" i="22"/>
  <c r="AF44" i="22"/>
  <c r="AF43" i="22"/>
  <c r="AF42" i="22"/>
  <c r="AF41" i="22"/>
  <c r="AF40" i="22"/>
  <c r="AF39" i="22"/>
  <c r="AF38" i="22"/>
  <c r="AF37" i="22"/>
  <c r="AF36" i="22"/>
  <c r="AF35" i="22"/>
  <c r="AF34" i="22"/>
  <c r="AF33" i="22"/>
  <c r="AF32" i="22"/>
  <c r="AF31" i="22"/>
  <c r="AF30" i="22"/>
  <c r="AF29" i="22"/>
  <c r="AF28" i="22"/>
  <c r="AF27" i="22"/>
  <c r="AF26" i="22"/>
  <c r="AF25" i="22"/>
  <c r="AF24" i="22"/>
  <c r="AF23" i="22"/>
  <c r="AF22" i="22"/>
  <c r="AF21" i="22"/>
  <c r="AF20" i="22"/>
  <c r="AF19" i="22"/>
  <c r="AF18" i="22"/>
  <c r="AF17" i="22"/>
  <c r="AF16" i="22"/>
  <c r="AF15" i="22"/>
  <c r="AF14" i="22"/>
  <c r="AF13" i="22"/>
  <c r="AF12" i="22"/>
  <c r="AF10" i="22"/>
  <c r="AF9" i="22"/>
  <c r="X20" i="26"/>
  <c r="AD20" i="26" s="1"/>
  <c r="X19" i="26"/>
  <c r="AD19" i="26" s="1"/>
  <c r="X18" i="26"/>
  <c r="AD18" i="26" s="1"/>
  <c r="X17" i="26"/>
  <c r="AD17" i="26" s="1"/>
  <c r="X16" i="26"/>
  <c r="AD16" i="26" s="1"/>
  <c r="X15" i="26"/>
  <c r="AD15" i="26" s="1"/>
  <c r="X14" i="26"/>
  <c r="AD14" i="26" s="1"/>
  <c r="X13" i="26"/>
  <c r="AD13" i="26" s="1"/>
  <c r="X12" i="26"/>
  <c r="AD12" i="26" s="1"/>
  <c r="X11" i="26"/>
  <c r="AD11" i="26" s="1"/>
  <c r="X10" i="26"/>
  <c r="AD10" i="26" s="1"/>
  <c r="X9" i="26"/>
  <c r="AD9" i="26" s="1"/>
  <c r="X8" i="26"/>
  <c r="AD8" i="26" s="1"/>
  <c r="X7" i="26"/>
  <c r="AD7" i="26" s="1"/>
  <c r="R60" i="25"/>
  <c r="AA60" i="25" s="1"/>
  <c r="R59" i="25"/>
  <c r="AA59" i="25" s="1"/>
  <c r="R58" i="25"/>
  <c r="AA58" i="25" s="1"/>
  <c r="R57" i="25"/>
  <c r="AA57" i="25" s="1"/>
  <c r="R56" i="25"/>
  <c r="AA56" i="25" s="1"/>
  <c r="R55" i="25"/>
  <c r="AA55" i="25" s="1"/>
  <c r="R54" i="25"/>
  <c r="AA54" i="25" s="1"/>
  <c r="R53" i="25"/>
  <c r="AA53" i="25" s="1"/>
  <c r="R52" i="25"/>
  <c r="AA52" i="25" s="1"/>
  <c r="R51" i="25"/>
  <c r="AA51" i="25" s="1"/>
  <c r="R50" i="25"/>
  <c r="AA50" i="25" s="1"/>
  <c r="R49" i="25"/>
  <c r="AA49" i="25" s="1"/>
  <c r="R40" i="25"/>
  <c r="AA40" i="25" s="1"/>
  <c r="R39" i="25"/>
  <c r="AA39" i="25" s="1"/>
  <c r="R38" i="25"/>
  <c r="AA38" i="25" s="1"/>
  <c r="R37" i="25"/>
  <c r="AA37" i="25" s="1"/>
  <c r="R36" i="25"/>
  <c r="AA36" i="25" s="1"/>
  <c r="R35" i="25"/>
  <c r="AA35" i="25" s="1"/>
  <c r="R34" i="25"/>
  <c r="AA34" i="25" s="1"/>
  <c r="R33" i="25"/>
  <c r="AA33" i="25" s="1"/>
  <c r="R32" i="25"/>
  <c r="AA32" i="25" s="1"/>
  <c r="R31" i="25"/>
  <c r="AA31" i="25" s="1"/>
  <c r="R30" i="25"/>
  <c r="AA30" i="25" s="1"/>
  <c r="R29" i="25"/>
  <c r="AA29" i="25" s="1"/>
  <c r="R20" i="25"/>
  <c r="R19" i="25"/>
  <c r="R18" i="25"/>
  <c r="R17" i="25"/>
  <c r="R16" i="25"/>
  <c r="R15" i="25"/>
  <c r="AA15" i="25" s="1"/>
  <c r="R14" i="25"/>
  <c r="R13" i="25"/>
  <c r="R12" i="25"/>
  <c r="R11" i="25"/>
  <c r="AA11" i="25" s="1"/>
  <c r="R10" i="25"/>
  <c r="AA10" i="25" s="1"/>
  <c r="Y104" i="24"/>
  <c r="Y103" i="24"/>
  <c r="Y102" i="24"/>
  <c r="Y101" i="24"/>
  <c r="Y100" i="24"/>
  <c r="Y99" i="24"/>
  <c r="Y98" i="24"/>
  <c r="Y97" i="24"/>
  <c r="Y96" i="24"/>
  <c r="Y95" i="24"/>
  <c r="Y94" i="24"/>
  <c r="Y93" i="24"/>
  <c r="Y92" i="24"/>
  <c r="Y91" i="24"/>
  <c r="Y90" i="24"/>
  <c r="Y89" i="24"/>
  <c r="Y88" i="24"/>
  <c r="Y87" i="24"/>
  <c r="Y86" i="24"/>
  <c r="Y85" i="24"/>
  <c r="Y84" i="24"/>
  <c r="Y83" i="24"/>
  <c r="Y82" i="24"/>
  <c r="Y81" i="24"/>
  <c r="Y80" i="24"/>
  <c r="Y79" i="24"/>
  <c r="Y78" i="24"/>
  <c r="Y77" i="24"/>
  <c r="Y76" i="24"/>
  <c r="Y75" i="24"/>
  <c r="Y74" i="24"/>
  <c r="Y73" i="24"/>
  <c r="Y72" i="24"/>
  <c r="Y71" i="24"/>
  <c r="Y70" i="24"/>
  <c r="Y69" i="24"/>
  <c r="Y68" i="24"/>
  <c r="Y67" i="24"/>
  <c r="Y66" i="24"/>
  <c r="Y65" i="24"/>
  <c r="Y64" i="24"/>
  <c r="Y63" i="24"/>
  <c r="Y62" i="24"/>
  <c r="Y61" i="24"/>
  <c r="Y60" i="24"/>
  <c r="Y59" i="24"/>
  <c r="Y58" i="24"/>
  <c r="Y57" i="24"/>
  <c r="Y56" i="24"/>
  <c r="Y55" i="24"/>
  <c r="Y54" i="24"/>
  <c r="Y53" i="24"/>
  <c r="Y52" i="24"/>
  <c r="Y51" i="24"/>
  <c r="Y50" i="24"/>
  <c r="Y49" i="24"/>
  <c r="Y48" i="24"/>
  <c r="Y47" i="24"/>
  <c r="Y46" i="24"/>
  <c r="Y45" i="24"/>
  <c r="Y44" i="24"/>
  <c r="Y43" i="24"/>
  <c r="Y42" i="24"/>
  <c r="Y41" i="24"/>
  <c r="Y40" i="24"/>
  <c r="Y39" i="24"/>
  <c r="Y38" i="24"/>
  <c r="Y37" i="24"/>
  <c r="Y36" i="24"/>
  <c r="Y35" i="24"/>
  <c r="Y34" i="24"/>
  <c r="Y33" i="24"/>
  <c r="Y32" i="24"/>
  <c r="Y31" i="24"/>
  <c r="Y30" i="24"/>
  <c r="Y29" i="24"/>
  <c r="Y28" i="24"/>
  <c r="Y27" i="24"/>
  <c r="Y26" i="24"/>
  <c r="Y25" i="24"/>
  <c r="Y24" i="24"/>
  <c r="Y23" i="24"/>
  <c r="Y22" i="24"/>
  <c r="Y21" i="24"/>
  <c r="Y20" i="24"/>
  <c r="Y19" i="24"/>
  <c r="Y18" i="24"/>
  <c r="Y17" i="24"/>
  <c r="Y16" i="24"/>
  <c r="Y15" i="24"/>
  <c r="Y14" i="24"/>
  <c r="Y13" i="24"/>
  <c r="Y12" i="24"/>
  <c r="Y11" i="24"/>
  <c r="Y10" i="24"/>
  <c r="Y9" i="24"/>
  <c r="Y43" i="11"/>
  <c r="E41" i="50" s="1"/>
  <c r="Y52" i="11"/>
  <c r="E50" i="50" s="1"/>
  <c r="Y54" i="11"/>
  <c r="E52" i="50" s="1"/>
  <c r="Y42" i="11"/>
  <c r="E40" i="50" s="1"/>
  <c r="Y51" i="11"/>
  <c r="E49" i="50" s="1"/>
  <c r="Z10" i="18"/>
  <c r="Z41" i="18"/>
  <c r="Z42" i="18"/>
  <c r="Z21" i="18"/>
  <c r="Z8" i="18"/>
  <c r="AB12" i="18"/>
  <c r="AB36" i="18"/>
  <c r="AA17" i="18"/>
  <c r="AB41" i="18"/>
  <c r="AA32" i="18"/>
  <c r="AA51" i="18"/>
  <c r="AB42" i="18"/>
  <c r="AB46" i="18"/>
  <c r="AA47" i="18"/>
  <c r="AB10" i="18"/>
  <c r="AA36" i="18"/>
  <c r="AB50" i="18"/>
  <c r="AA67" i="19"/>
  <c r="E547" i="50" s="1"/>
  <c r="AA40" i="19"/>
  <c r="E520" i="50" s="1"/>
  <c r="AA99" i="19"/>
  <c r="E579" i="50" s="1"/>
  <c r="AA79" i="19"/>
  <c r="E559" i="50" s="1"/>
  <c r="AA94" i="19"/>
  <c r="E574" i="50" s="1"/>
  <c r="AA96" i="19"/>
  <c r="E576" i="50" s="1"/>
  <c r="AA69" i="19"/>
  <c r="E549" i="50" s="1"/>
  <c r="AA53" i="19"/>
  <c r="E533" i="50" s="1"/>
  <c r="AA58" i="19"/>
  <c r="E538" i="50" s="1"/>
  <c r="AA14" i="19"/>
  <c r="E494" i="50" s="1"/>
  <c r="AA42" i="19"/>
  <c r="E522" i="50" s="1"/>
  <c r="AA9" i="19"/>
  <c r="E489" i="50" s="1"/>
  <c r="AA86" i="19"/>
  <c r="E566" i="50" s="1"/>
  <c r="AA66" i="19"/>
  <c r="E546" i="50" s="1"/>
  <c r="AA13" i="19"/>
  <c r="E493" i="50" s="1"/>
  <c r="AA43" i="19"/>
  <c r="E523" i="50" s="1"/>
  <c r="Z36" i="12"/>
  <c r="Z20" i="12"/>
  <c r="Z29" i="12"/>
  <c r="Z59" i="12"/>
  <c r="Z13" i="12"/>
  <c r="Z101" i="12"/>
  <c r="Z43" i="12"/>
  <c r="Z18" i="12"/>
  <c r="Z32" i="12"/>
  <c r="Z104" i="12"/>
  <c r="Z96" i="12"/>
  <c r="Z21" i="12"/>
  <c r="AC21" i="12"/>
  <c r="AB70" i="12"/>
  <c r="AC13" i="12"/>
  <c r="AC91" i="12"/>
  <c r="AB74" i="12"/>
  <c r="AB100" i="12"/>
  <c r="AC26" i="12"/>
  <c r="AC103" i="12"/>
  <c r="AA76" i="12"/>
  <c r="AB25" i="12"/>
  <c r="AA78" i="12"/>
  <c r="AB92" i="12"/>
  <c r="AC66" i="12"/>
  <c r="AA81" i="12"/>
  <c r="AC34" i="12"/>
  <c r="AA16" i="12"/>
  <c r="AC35" i="12"/>
  <c r="AB84" i="12"/>
  <c r="AB14" i="12"/>
  <c r="AC41" i="12"/>
  <c r="AB57" i="12"/>
  <c r="AC18" i="12"/>
  <c r="AA95" i="12"/>
  <c r="AB30" i="12"/>
  <c r="AA59" i="12"/>
  <c r="AA66" i="12"/>
  <c r="AA103" i="12"/>
  <c r="AB75" i="12"/>
  <c r="AA14" i="12"/>
  <c r="AA20" i="12"/>
  <c r="AB51" i="12"/>
  <c r="AC14" i="12"/>
  <c r="AB32" i="12"/>
  <c r="AC39" i="12"/>
  <c r="AB18" i="12"/>
  <c r="AC16" i="12"/>
  <c r="AB20" i="12"/>
  <c r="Y44" i="11"/>
  <c r="E42" i="50" s="1"/>
  <c r="Y48" i="11"/>
  <c r="E46" i="50" s="1"/>
  <c r="Y41" i="11"/>
  <c r="E39" i="50" s="1"/>
  <c r="U5" i="13"/>
  <c r="AA46" i="19"/>
  <c r="E526" i="50" s="1"/>
  <c r="AA33" i="19"/>
  <c r="E513" i="50" s="1"/>
  <c r="AA80" i="19"/>
  <c r="E560" i="50" s="1"/>
  <c r="AA26" i="19"/>
  <c r="E506" i="50" s="1"/>
  <c r="AA32" i="19"/>
  <c r="E512" i="50" s="1"/>
  <c r="AA64" i="19"/>
  <c r="E544" i="50" s="1"/>
  <c r="AA18" i="19"/>
  <c r="E498" i="50" s="1"/>
  <c r="AA5" i="19"/>
  <c r="E485" i="50" s="1"/>
  <c r="AA90" i="19"/>
  <c r="E570" i="50" s="1"/>
  <c r="AA104" i="19"/>
  <c r="E584" i="50" s="1"/>
  <c r="AA27" i="19"/>
  <c r="E507" i="50" s="1"/>
  <c r="AA19" i="19"/>
  <c r="E499" i="50" s="1"/>
  <c r="AA63" i="19"/>
  <c r="E543" i="50" s="1"/>
  <c r="AA23" i="19"/>
  <c r="E503" i="50" s="1"/>
  <c r="Y49" i="11"/>
  <c r="E47" i="50" s="1"/>
  <c r="Y37" i="11"/>
  <c r="E35" i="50" s="1"/>
  <c r="U5" i="14"/>
  <c r="AA83" i="19"/>
  <c r="E563" i="50" s="1"/>
  <c r="AA82" i="19"/>
  <c r="E562" i="50" s="1"/>
  <c r="AA74" i="19"/>
  <c r="E554" i="50" s="1"/>
  <c r="AA56" i="19"/>
  <c r="E536" i="50" s="1"/>
  <c r="AA98" i="19"/>
  <c r="E578" i="50" s="1"/>
  <c r="AA44" i="19"/>
  <c r="E524" i="50" s="1"/>
  <c r="AA71" i="19"/>
  <c r="E551" i="50" s="1"/>
  <c r="AA54" i="19"/>
  <c r="E534" i="50" s="1"/>
  <c r="AA21" i="19"/>
  <c r="E501" i="50" s="1"/>
  <c r="AA30" i="19"/>
  <c r="E510" i="50" s="1"/>
  <c r="AA55" i="19"/>
  <c r="E535" i="50" s="1"/>
  <c r="AA57" i="19"/>
  <c r="E537" i="50" s="1"/>
  <c r="AA87" i="19"/>
  <c r="E567" i="50" s="1"/>
  <c r="AA92" i="19"/>
  <c r="E572" i="50" s="1"/>
  <c r="Y35" i="11"/>
  <c r="E33" i="50" s="1"/>
  <c r="Y50" i="11"/>
  <c r="E48" i="50" s="1"/>
  <c r="Y53" i="11"/>
  <c r="E51" i="50" s="1"/>
  <c r="Y39" i="11"/>
  <c r="E37" i="50" s="1"/>
  <c r="Y36" i="11"/>
  <c r="E34" i="50" s="1"/>
  <c r="AA41" i="19"/>
  <c r="E521" i="50" s="1"/>
  <c r="AA50" i="19"/>
  <c r="E530" i="50" s="1"/>
  <c r="AA73" i="19"/>
  <c r="E553" i="50" s="1"/>
  <c r="AA12" i="19"/>
  <c r="E492" i="50" s="1"/>
  <c r="AA48" i="19"/>
  <c r="E528" i="50" s="1"/>
  <c r="AA101" i="19"/>
  <c r="E581" i="50" s="1"/>
  <c r="AA62" i="19"/>
  <c r="E542" i="50" s="1"/>
  <c r="AA102" i="19"/>
  <c r="E582" i="50" s="1"/>
  <c r="AA76" i="19"/>
  <c r="E556" i="50" s="1"/>
  <c r="AA6" i="19"/>
  <c r="E486" i="50" s="1"/>
  <c r="AA25" i="19"/>
  <c r="E505" i="50" s="1"/>
  <c r="AA103" i="19"/>
  <c r="E583" i="50" s="1"/>
  <c r="AA84" i="19"/>
  <c r="E564" i="50" s="1"/>
  <c r="AA10" i="19"/>
  <c r="E490" i="50" s="1"/>
  <c r="Y38" i="11"/>
  <c r="E36" i="50" s="1"/>
  <c r="AA51" i="19"/>
  <c r="E531" i="50" s="1"/>
  <c r="AA22" i="19"/>
  <c r="E502" i="50" s="1"/>
  <c r="AA89" i="19"/>
  <c r="E569" i="50" s="1"/>
  <c r="AA72" i="19"/>
  <c r="E552" i="50" s="1"/>
  <c r="AA88" i="19"/>
  <c r="E568" i="50" s="1"/>
  <c r="AA28" i="19"/>
  <c r="E508" i="50" s="1"/>
  <c r="AA38" i="19"/>
  <c r="E518" i="50" s="1"/>
  <c r="AA81" i="19"/>
  <c r="E561" i="50" s="1"/>
  <c r="AA68" i="19"/>
  <c r="E548" i="50" s="1"/>
  <c r="AA91" i="19"/>
  <c r="E571" i="50" s="1"/>
  <c r="AA75" i="19"/>
  <c r="E555" i="50" s="1"/>
  <c r="AA100" i="19"/>
  <c r="E580" i="50" s="1"/>
  <c r="AA15" i="19"/>
  <c r="E495" i="50" s="1"/>
  <c r="Y47" i="11"/>
  <c r="E45" i="50" s="1"/>
  <c r="AA59" i="19"/>
  <c r="E539" i="50" s="1"/>
  <c r="AA35" i="19"/>
  <c r="E515" i="50" s="1"/>
  <c r="AA31" i="19"/>
  <c r="E511" i="50" s="1"/>
  <c r="AA37" i="19"/>
  <c r="E517" i="50" s="1"/>
  <c r="AA7" i="19"/>
  <c r="E487" i="50" s="1"/>
  <c r="AA29" i="19"/>
  <c r="E509" i="50" s="1"/>
  <c r="AA93" i="19"/>
  <c r="E573" i="50" s="1"/>
  <c r="AA70" i="19"/>
  <c r="E550" i="50" s="1"/>
  <c r="AA20" i="19"/>
  <c r="E500" i="50" s="1"/>
  <c r="AA47" i="19"/>
  <c r="E527" i="50" s="1"/>
  <c r="AA60" i="19"/>
  <c r="E540" i="50" s="1"/>
  <c r="AA16" i="19"/>
  <c r="E496" i="50" s="1"/>
  <c r="AA61" i="19"/>
  <c r="E541" i="50" s="1"/>
  <c r="AA77" i="19"/>
  <c r="E557" i="50" s="1"/>
  <c r="Y40" i="11"/>
  <c r="E38" i="50" s="1"/>
  <c r="Y46" i="11"/>
  <c r="E44" i="50" s="1"/>
  <c r="Y45" i="11"/>
  <c r="E43" i="50" s="1"/>
  <c r="AA39" i="19"/>
  <c r="E519" i="50" s="1"/>
  <c r="AA85" i="19"/>
  <c r="E565" i="50" s="1"/>
  <c r="AA97" i="19"/>
  <c r="E577" i="50" s="1"/>
  <c r="AA34" i="19"/>
  <c r="E514" i="50" s="1"/>
  <c r="AA78" i="19"/>
  <c r="E558" i="50" s="1"/>
  <c r="AA95" i="19"/>
  <c r="E575" i="50" s="1"/>
  <c r="AA52" i="19"/>
  <c r="E532" i="50" s="1"/>
  <c r="AA8" i="19"/>
  <c r="E488" i="50" s="1"/>
  <c r="AA49" i="19"/>
  <c r="E529" i="50" s="1"/>
  <c r="AA65" i="19"/>
  <c r="E545" i="50" s="1"/>
  <c r="AA11" i="19"/>
  <c r="E491" i="50" s="1"/>
  <c r="AA45" i="19"/>
  <c r="E525" i="50" s="1"/>
  <c r="AA24" i="19"/>
  <c r="E504" i="50" s="1"/>
  <c r="AA17" i="19"/>
  <c r="E497" i="50" s="1"/>
  <c r="AE54" i="20"/>
  <c r="AK54" i="20" s="1"/>
  <c r="AE53" i="20"/>
  <c r="AK53" i="20" s="1"/>
  <c r="AE52" i="20"/>
  <c r="AK52" i="20" s="1"/>
  <c r="AE51" i="20"/>
  <c r="AK51" i="20" s="1"/>
  <c r="AE50" i="20"/>
  <c r="AK50" i="20" s="1"/>
  <c r="AE49" i="20"/>
  <c r="AK49" i="20" s="1"/>
  <c r="AE48" i="20"/>
  <c r="AK48" i="20" s="1"/>
  <c r="AE47" i="20"/>
  <c r="AK47" i="20" s="1"/>
  <c r="AE46" i="20"/>
  <c r="AK46" i="20" s="1"/>
  <c r="AE45" i="20"/>
  <c r="AK45" i="20" s="1"/>
  <c r="AE44" i="20"/>
  <c r="AK44" i="20" s="1"/>
  <c r="AE43" i="20"/>
  <c r="AK43" i="20" s="1"/>
  <c r="AE42" i="20"/>
  <c r="AK42" i="20" s="1"/>
  <c r="AE41" i="20"/>
  <c r="AK41" i="20" s="1"/>
  <c r="AE40" i="20"/>
  <c r="AK40" i="20" s="1"/>
  <c r="AE39" i="20"/>
  <c r="AK39" i="20" s="1"/>
  <c r="AE38" i="20"/>
  <c r="AK38" i="20" s="1"/>
  <c r="AE37" i="20"/>
  <c r="AK37" i="20" s="1"/>
  <c r="AE36" i="20"/>
  <c r="AK36" i="20" s="1"/>
  <c r="AE35" i="20"/>
  <c r="AK35" i="20" s="1"/>
  <c r="AE34" i="20"/>
  <c r="AK34" i="20" s="1"/>
  <c r="AE33" i="20"/>
  <c r="AK33" i="20" s="1"/>
  <c r="AE32" i="20"/>
  <c r="AK32" i="20" s="1"/>
  <c r="AE31" i="20"/>
  <c r="AK31" i="20" s="1"/>
  <c r="AE30" i="20"/>
  <c r="AK30" i="20" s="1"/>
  <c r="AE29" i="20"/>
  <c r="AK29" i="20" s="1"/>
  <c r="AE28" i="20"/>
  <c r="AK28" i="20" s="1"/>
  <c r="AE27" i="20"/>
  <c r="AK27" i="20" s="1"/>
  <c r="AE26" i="20"/>
  <c r="AK26" i="20" s="1"/>
  <c r="AE25" i="20"/>
  <c r="AK25" i="20" s="1"/>
  <c r="AE24" i="20"/>
  <c r="AK24" i="20" s="1"/>
  <c r="AE23" i="20"/>
  <c r="AK23" i="20" s="1"/>
  <c r="AE22" i="20"/>
  <c r="AK22" i="20" s="1"/>
  <c r="AE21" i="20"/>
  <c r="AK21" i="20" s="1"/>
  <c r="AE20" i="20"/>
  <c r="AK20" i="20" s="1"/>
  <c r="AE19" i="20"/>
  <c r="AK19" i="20" s="1"/>
  <c r="AE18" i="20"/>
  <c r="AK18" i="20" s="1"/>
  <c r="AE17" i="20"/>
  <c r="AK17" i="20" s="1"/>
  <c r="AE16" i="20"/>
  <c r="AK16" i="20" s="1"/>
  <c r="AE15" i="20"/>
  <c r="AK15" i="20" s="1"/>
  <c r="AE14" i="20"/>
  <c r="AK14" i="20" s="1"/>
  <c r="AE13" i="20"/>
  <c r="AK13" i="20" s="1"/>
  <c r="AE12" i="20"/>
  <c r="AK12" i="20" s="1"/>
  <c r="AE11" i="20"/>
  <c r="AK11" i="20" s="1"/>
  <c r="AF104" i="19"/>
  <c r="AL104" i="19" s="1"/>
  <c r="AF103" i="19"/>
  <c r="AL103" i="19" s="1"/>
  <c r="AF102" i="19"/>
  <c r="AL102" i="19" s="1"/>
  <c r="AF101" i="19"/>
  <c r="AL101" i="19" s="1"/>
  <c r="AF100" i="19"/>
  <c r="AL100" i="19" s="1"/>
  <c r="AF99" i="19"/>
  <c r="AL99" i="19" s="1"/>
  <c r="AF98" i="19"/>
  <c r="AL98" i="19" s="1"/>
  <c r="AF97" i="19"/>
  <c r="AL97" i="19" s="1"/>
  <c r="AF96" i="19"/>
  <c r="AL96" i="19" s="1"/>
  <c r="AF95" i="19"/>
  <c r="AL95" i="19" s="1"/>
  <c r="AF94" i="19"/>
  <c r="AL94" i="19" s="1"/>
  <c r="AF93" i="19"/>
  <c r="AL93" i="19" s="1"/>
  <c r="AF92" i="19"/>
  <c r="AL92" i="19" s="1"/>
  <c r="AF91" i="19"/>
  <c r="AL91" i="19" s="1"/>
  <c r="AF90" i="19"/>
  <c r="AL90" i="19" s="1"/>
  <c r="AF89" i="19"/>
  <c r="AL89" i="19" s="1"/>
  <c r="AF88" i="19"/>
  <c r="AL88" i="19" s="1"/>
  <c r="AF87" i="19"/>
  <c r="AL87" i="19" s="1"/>
  <c r="AF86" i="19"/>
  <c r="AL86" i="19" s="1"/>
  <c r="AF85" i="19"/>
  <c r="AL85" i="19" s="1"/>
  <c r="AF84" i="19"/>
  <c r="AL84" i="19" s="1"/>
  <c r="AF83" i="19"/>
  <c r="AL83" i="19" s="1"/>
  <c r="AF82" i="19"/>
  <c r="AL82" i="19" s="1"/>
  <c r="AF81" i="19"/>
  <c r="AL81" i="19" s="1"/>
  <c r="AF80" i="19"/>
  <c r="AL80" i="19" s="1"/>
  <c r="AF79" i="19"/>
  <c r="AL79" i="19" s="1"/>
  <c r="AF78" i="19"/>
  <c r="AL78" i="19" s="1"/>
  <c r="AF77" i="19"/>
  <c r="AL77" i="19" s="1"/>
  <c r="AF76" i="19"/>
  <c r="AL76" i="19" s="1"/>
  <c r="AF75" i="19"/>
  <c r="AL75" i="19" s="1"/>
  <c r="AF74" i="19"/>
  <c r="AL74" i="19" s="1"/>
  <c r="AF73" i="19"/>
  <c r="AL73" i="19" s="1"/>
  <c r="AF72" i="19"/>
  <c r="AL72" i="19" s="1"/>
  <c r="AF71" i="19"/>
  <c r="AL71" i="19" s="1"/>
  <c r="AF70" i="19"/>
  <c r="AL70" i="19" s="1"/>
  <c r="AF69" i="19"/>
  <c r="AL69" i="19" s="1"/>
  <c r="AF68" i="19"/>
  <c r="AL68" i="19" s="1"/>
  <c r="AF67" i="19"/>
  <c r="AL67" i="19" s="1"/>
  <c r="AF66" i="19"/>
  <c r="AL66" i="19" s="1"/>
  <c r="AF65" i="19"/>
  <c r="AL65" i="19" s="1"/>
  <c r="AF64" i="19"/>
  <c r="AL64" i="19" s="1"/>
  <c r="AF63" i="19"/>
  <c r="AL63" i="19" s="1"/>
  <c r="AF62" i="19"/>
  <c r="AL62" i="19" s="1"/>
  <c r="AF61" i="19"/>
  <c r="AL61" i="19" s="1"/>
  <c r="AF60" i="19"/>
  <c r="AL60" i="19" s="1"/>
  <c r="AF59" i="19"/>
  <c r="AL59" i="19" s="1"/>
  <c r="AF58" i="19"/>
  <c r="AL58" i="19" s="1"/>
  <c r="AF57" i="19"/>
  <c r="AL57" i="19" s="1"/>
  <c r="AF56" i="19"/>
  <c r="AL56" i="19" s="1"/>
  <c r="AF55" i="19"/>
  <c r="AL55" i="19" s="1"/>
  <c r="AF54" i="19"/>
  <c r="AL54" i="19" s="1"/>
  <c r="AF53" i="19"/>
  <c r="AL53" i="19" s="1"/>
  <c r="AF52" i="19"/>
  <c r="AL52" i="19" s="1"/>
  <c r="AF51" i="19"/>
  <c r="AL51" i="19" s="1"/>
  <c r="AF50" i="19"/>
  <c r="AL50" i="19" s="1"/>
  <c r="AF49" i="19"/>
  <c r="AL49" i="19" s="1"/>
  <c r="AF48" i="19"/>
  <c r="AL48" i="19" s="1"/>
  <c r="AF47" i="19"/>
  <c r="AL47" i="19" s="1"/>
  <c r="AF46" i="19"/>
  <c r="AL46" i="19" s="1"/>
  <c r="AF45" i="19"/>
  <c r="AL45" i="19" s="1"/>
  <c r="AF44" i="19"/>
  <c r="AL44" i="19" s="1"/>
  <c r="AF43" i="19"/>
  <c r="AL43" i="19" s="1"/>
  <c r="AF42" i="19"/>
  <c r="AL42" i="19" s="1"/>
  <c r="AF41" i="19"/>
  <c r="AL41" i="19" s="1"/>
  <c r="AF40" i="19"/>
  <c r="AL40" i="19" s="1"/>
  <c r="AF39" i="19"/>
  <c r="AL39" i="19" s="1"/>
  <c r="AF38" i="19"/>
  <c r="AL38" i="19" s="1"/>
  <c r="AF37" i="19"/>
  <c r="AL37" i="19" s="1"/>
  <c r="AF36" i="19"/>
  <c r="AL36" i="19" s="1"/>
  <c r="AF35" i="19"/>
  <c r="AL35" i="19" s="1"/>
  <c r="AF34" i="19"/>
  <c r="AL34" i="19" s="1"/>
  <c r="AF33" i="19"/>
  <c r="AL33" i="19" s="1"/>
  <c r="AF32" i="19"/>
  <c r="AL32" i="19" s="1"/>
  <c r="AF31" i="19"/>
  <c r="AL31" i="19" s="1"/>
  <c r="AF30" i="19"/>
  <c r="AL30" i="19" s="1"/>
  <c r="AF29" i="19"/>
  <c r="AL29" i="19" s="1"/>
  <c r="AF28" i="19"/>
  <c r="AL28" i="19" s="1"/>
  <c r="AF27" i="19"/>
  <c r="AL27" i="19" s="1"/>
  <c r="AF26" i="19"/>
  <c r="AL26" i="19" s="1"/>
  <c r="AF25" i="19"/>
  <c r="AL25" i="19" s="1"/>
  <c r="AF24" i="19"/>
  <c r="AL24" i="19" s="1"/>
  <c r="AF23" i="19"/>
  <c r="AL23" i="19" s="1"/>
  <c r="AF22" i="19"/>
  <c r="AL22" i="19" s="1"/>
  <c r="AF21" i="19"/>
  <c r="AL21" i="19" s="1"/>
  <c r="AF20" i="19"/>
  <c r="AL20" i="19" s="1"/>
  <c r="AF19" i="19"/>
  <c r="AL19" i="19" s="1"/>
  <c r="AF18" i="19"/>
  <c r="AL18" i="19" s="1"/>
  <c r="AF17" i="19"/>
  <c r="AL17" i="19" s="1"/>
  <c r="AF16" i="19"/>
  <c r="AL16" i="19" s="1"/>
  <c r="AF15" i="19"/>
  <c r="AL15" i="19" s="1"/>
  <c r="AF14" i="19"/>
  <c r="AL14" i="19" s="1"/>
  <c r="AF13" i="19"/>
  <c r="AL13" i="19" s="1"/>
  <c r="AF12" i="19"/>
  <c r="AL12" i="19" s="1"/>
  <c r="AF11" i="19"/>
  <c r="AL11" i="19" s="1"/>
  <c r="AF10" i="19"/>
  <c r="AL10" i="19" s="1"/>
  <c r="AF9" i="19"/>
  <c r="AL9" i="19" s="1"/>
  <c r="AF8" i="19"/>
  <c r="AL8" i="19" s="1"/>
  <c r="AD54" i="18"/>
  <c r="AJ54" i="18" s="1"/>
  <c r="AD53" i="18"/>
  <c r="AJ53" i="18" s="1"/>
  <c r="AD52" i="18"/>
  <c r="AJ52" i="18" s="1"/>
  <c r="AD51" i="18"/>
  <c r="AJ51" i="18" s="1"/>
  <c r="AD50" i="18"/>
  <c r="AJ50" i="18" s="1"/>
  <c r="AD49" i="18"/>
  <c r="AJ49" i="18" s="1"/>
  <c r="AD48" i="18"/>
  <c r="AJ48" i="18" s="1"/>
  <c r="AD47" i="18"/>
  <c r="AJ47" i="18" s="1"/>
  <c r="AD46" i="18"/>
  <c r="AJ46" i="18" s="1"/>
  <c r="AD45" i="18"/>
  <c r="AJ45" i="18" s="1"/>
  <c r="AD44" i="18"/>
  <c r="AJ44" i="18" s="1"/>
  <c r="AD43" i="18"/>
  <c r="AJ43" i="18" s="1"/>
  <c r="AD42" i="18"/>
  <c r="AJ42" i="18" s="1"/>
  <c r="AD41" i="18"/>
  <c r="AJ41" i="18" s="1"/>
  <c r="AD40" i="18"/>
  <c r="AJ40" i="18" s="1"/>
  <c r="AD39" i="18"/>
  <c r="AJ39" i="18" s="1"/>
  <c r="AD38" i="18"/>
  <c r="AJ38" i="18" s="1"/>
  <c r="AD37" i="18"/>
  <c r="AJ37" i="18" s="1"/>
  <c r="AD36" i="18"/>
  <c r="AJ36" i="18" s="1"/>
  <c r="AD35" i="18"/>
  <c r="AJ35" i="18" s="1"/>
  <c r="AD34" i="18"/>
  <c r="AJ34" i="18" s="1"/>
  <c r="AD33" i="18"/>
  <c r="AJ33" i="18" s="1"/>
  <c r="AD32" i="18"/>
  <c r="AJ32" i="18" s="1"/>
  <c r="AD31" i="18"/>
  <c r="AJ31" i="18" s="1"/>
  <c r="AD30" i="18"/>
  <c r="AJ30" i="18" s="1"/>
  <c r="AD29" i="18"/>
  <c r="AJ29" i="18" s="1"/>
  <c r="AD28" i="18"/>
  <c r="AJ28" i="18" s="1"/>
  <c r="AD27" i="18"/>
  <c r="AJ27" i="18" s="1"/>
  <c r="AD26" i="18"/>
  <c r="AJ26" i="18" s="1"/>
  <c r="AD25" i="18"/>
  <c r="AJ25" i="18" s="1"/>
  <c r="AD24" i="18"/>
  <c r="AJ24" i="18" s="1"/>
  <c r="AD23" i="18"/>
  <c r="AJ23" i="18" s="1"/>
  <c r="AD22" i="18"/>
  <c r="AJ22" i="18" s="1"/>
  <c r="AD21" i="18"/>
  <c r="AJ21" i="18" s="1"/>
  <c r="AD20" i="18"/>
  <c r="AJ20" i="18" s="1"/>
  <c r="AD19" i="18"/>
  <c r="AJ19" i="18" s="1"/>
  <c r="AD18" i="18"/>
  <c r="AJ18" i="18" s="1"/>
  <c r="AD17" i="18"/>
  <c r="AJ17" i="18" s="1"/>
  <c r="AD16" i="18"/>
  <c r="AJ16" i="18" s="1"/>
  <c r="AD15" i="18"/>
  <c r="AJ15" i="18" s="1"/>
  <c r="AD14" i="18"/>
  <c r="AJ14" i="18" s="1"/>
  <c r="AD13" i="18"/>
  <c r="AJ13" i="18" s="1"/>
  <c r="AD12" i="18"/>
  <c r="AJ12" i="18" s="1"/>
  <c r="AD11" i="18"/>
  <c r="AJ11" i="18" s="1"/>
  <c r="AD10" i="18"/>
  <c r="AJ10" i="18" s="1"/>
  <c r="AD9" i="18"/>
  <c r="AJ9" i="18" s="1"/>
  <c r="AD8" i="18"/>
  <c r="AJ8" i="18" s="1"/>
  <c r="AE104" i="17"/>
  <c r="AE103" i="17"/>
  <c r="AE102" i="17"/>
  <c r="AE101" i="17"/>
  <c r="AE100" i="17"/>
  <c r="AE99" i="17"/>
  <c r="AE98" i="17"/>
  <c r="AE97" i="17"/>
  <c r="AE96" i="17"/>
  <c r="AE95" i="17"/>
  <c r="AE94" i="17"/>
  <c r="AE93" i="17"/>
  <c r="AE92" i="17"/>
  <c r="AE91" i="17"/>
  <c r="AE90" i="17"/>
  <c r="AE89" i="17"/>
  <c r="AE88" i="17"/>
  <c r="AE87" i="17"/>
  <c r="AE86" i="17"/>
  <c r="AE85" i="17"/>
  <c r="AE84" i="17"/>
  <c r="AE83" i="17"/>
  <c r="AE82" i="17"/>
  <c r="AE81" i="17"/>
  <c r="AE80" i="17"/>
  <c r="AE79" i="17"/>
  <c r="AE78" i="17"/>
  <c r="AE77" i="17"/>
  <c r="AE76" i="17"/>
  <c r="AE75" i="17"/>
  <c r="AE74" i="17"/>
  <c r="AE73" i="17"/>
  <c r="AE72" i="17"/>
  <c r="AE71" i="17"/>
  <c r="AE70" i="17"/>
  <c r="AE69" i="17"/>
  <c r="AE68" i="17"/>
  <c r="AE67" i="17"/>
  <c r="AE66" i="17"/>
  <c r="AE65" i="17"/>
  <c r="AE64" i="17"/>
  <c r="AE63" i="17"/>
  <c r="AE62" i="17"/>
  <c r="AE61" i="17"/>
  <c r="AE60" i="17"/>
  <c r="AE59" i="17"/>
  <c r="AE58" i="17"/>
  <c r="AE57" i="17"/>
  <c r="AE56" i="17"/>
  <c r="AE55" i="17"/>
  <c r="AE54" i="17"/>
  <c r="AE53" i="17"/>
  <c r="AE52" i="17"/>
  <c r="AE51" i="17"/>
  <c r="AE50" i="17"/>
  <c r="AE49" i="17"/>
  <c r="AE48" i="17"/>
  <c r="AE47" i="17"/>
  <c r="AE46" i="17"/>
  <c r="AE45" i="17"/>
  <c r="AE44" i="17"/>
  <c r="AE43" i="17"/>
  <c r="AE42" i="17"/>
  <c r="AE41" i="17"/>
  <c r="AE40" i="17"/>
  <c r="AE39" i="17"/>
  <c r="AE38" i="17"/>
  <c r="AE37" i="17"/>
  <c r="AE36" i="17"/>
  <c r="AE35" i="17"/>
  <c r="AE34" i="17"/>
  <c r="AE33" i="17"/>
  <c r="AE32" i="17"/>
  <c r="AE31" i="17"/>
  <c r="AE30" i="17"/>
  <c r="AE29" i="17"/>
  <c r="AE28" i="17"/>
  <c r="AE27" i="17"/>
  <c r="AE26" i="17"/>
  <c r="AE25" i="17"/>
  <c r="AE24" i="17"/>
  <c r="AE23" i="17"/>
  <c r="AE22" i="17"/>
  <c r="AE21" i="17"/>
  <c r="AE20" i="17"/>
  <c r="AE19" i="17"/>
  <c r="AE18" i="17"/>
  <c r="AB54" i="15"/>
  <c r="AB53" i="15"/>
  <c r="AB52" i="15"/>
  <c r="AB51" i="15"/>
  <c r="AB50" i="15"/>
  <c r="AB49" i="15"/>
  <c r="AB48" i="15"/>
  <c r="AB47" i="15"/>
  <c r="AB46" i="15"/>
  <c r="AB45" i="15"/>
  <c r="AB44" i="15"/>
  <c r="AB43" i="15"/>
  <c r="AB42" i="15"/>
  <c r="AB41" i="15"/>
  <c r="AB40" i="15"/>
  <c r="AB39" i="15"/>
  <c r="AB38" i="15"/>
  <c r="AB37" i="15"/>
  <c r="AB36" i="15"/>
  <c r="AB35" i="15"/>
  <c r="AB34" i="15"/>
  <c r="AB33" i="15"/>
  <c r="AB32" i="15"/>
  <c r="AB31" i="15"/>
  <c r="AB30" i="15"/>
  <c r="AB29" i="15"/>
  <c r="AB28" i="15"/>
  <c r="AB27" i="15"/>
  <c r="AB26" i="15"/>
  <c r="AB25" i="15"/>
  <c r="AB24" i="15"/>
  <c r="AB23" i="15"/>
  <c r="AB22" i="15"/>
  <c r="AB21" i="15"/>
  <c r="AB20" i="15"/>
  <c r="AB19" i="15"/>
  <c r="AB18" i="15"/>
  <c r="AB17" i="15"/>
  <c r="AB16" i="15"/>
  <c r="AB15" i="15"/>
  <c r="AB14" i="15"/>
  <c r="AB13" i="15"/>
  <c r="AB11" i="15"/>
  <c r="AD104" i="12"/>
  <c r="AD103" i="12"/>
  <c r="AD102" i="12"/>
  <c r="AD101" i="12"/>
  <c r="AD100" i="12"/>
  <c r="AD99" i="12"/>
  <c r="AD98" i="12"/>
  <c r="AD97" i="12"/>
  <c r="AD96" i="12"/>
  <c r="AD95" i="12"/>
  <c r="AD94" i="12"/>
  <c r="AD93" i="12"/>
  <c r="AD92" i="12"/>
  <c r="AD91" i="12"/>
  <c r="AD90" i="12"/>
  <c r="AD89" i="12"/>
  <c r="AD88" i="12"/>
  <c r="AD87" i="12"/>
  <c r="AD86" i="12"/>
  <c r="AD85" i="12"/>
  <c r="AD84" i="12"/>
  <c r="AD83" i="12"/>
  <c r="AD82" i="12"/>
  <c r="AD81" i="12"/>
  <c r="AD80" i="12"/>
  <c r="AD79" i="12"/>
  <c r="AD78" i="12"/>
  <c r="AD77" i="12"/>
  <c r="AD76" i="12"/>
  <c r="AD75" i="12"/>
  <c r="AD74" i="12"/>
  <c r="AD73" i="12"/>
  <c r="AD72" i="12"/>
  <c r="AD71" i="12"/>
  <c r="AD70" i="12"/>
  <c r="AD69" i="12"/>
  <c r="AD68" i="12"/>
  <c r="AD67" i="12"/>
  <c r="AD66" i="12"/>
  <c r="AD65" i="12"/>
  <c r="AD64" i="12"/>
  <c r="AD63" i="12"/>
  <c r="AD62" i="12"/>
  <c r="AD61" i="12"/>
  <c r="AD60" i="12"/>
  <c r="AD59" i="12"/>
  <c r="AD58" i="12"/>
  <c r="AD57" i="12"/>
  <c r="AD56" i="12"/>
  <c r="AD55" i="12"/>
  <c r="AD54" i="12"/>
  <c r="AD53" i="12"/>
  <c r="AD52" i="12"/>
  <c r="AD51" i="12"/>
  <c r="AD50" i="12"/>
  <c r="AD49" i="12"/>
  <c r="AD48" i="12"/>
  <c r="AD47" i="12"/>
  <c r="AD46" i="12"/>
  <c r="AD45" i="12"/>
  <c r="AD44" i="12"/>
  <c r="AD43" i="12"/>
  <c r="AD42" i="12"/>
  <c r="AD41" i="12"/>
  <c r="AD40" i="12"/>
  <c r="AD39" i="12"/>
  <c r="AD38" i="12"/>
  <c r="AD37" i="12"/>
  <c r="AD36" i="12"/>
  <c r="AD35" i="12"/>
  <c r="AD34" i="12"/>
  <c r="AD33" i="12"/>
  <c r="AD32" i="12"/>
  <c r="AD31" i="12"/>
  <c r="AD30" i="12"/>
  <c r="AD29" i="12"/>
  <c r="AD28" i="12"/>
  <c r="AD27" i="12"/>
  <c r="AD26" i="12"/>
  <c r="AD25" i="12"/>
  <c r="AD24" i="12"/>
  <c r="AD23" i="12"/>
  <c r="AD22" i="12"/>
  <c r="AD21" i="12"/>
  <c r="AD20" i="12"/>
  <c r="AD19" i="12"/>
  <c r="AD18" i="12"/>
  <c r="AD17" i="12"/>
  <c r="AD16" i="12"/>
  <c r="AD15" i="12"/>
  <c r="AD14" i="12"/>
  <c r="AD13" i="12"/>
  <c r="AD12" i="12"/>
  <c r="AD11" i="12"/>
  <c r="AD90" i="11"/>
  <c r="AD93" i="11"/>
  <c r="AD89" i="11"/>
  <c r="AD94" i="11"/>
  <c r="AD92" i="11"/>
  <c r="AD91" i="11"/>
  <c r="AD104" i="11"/>
  <c r="AD87" i="11"/>
  <c r="AD97" i="11"/>
  <c r="AD101" i="11"/>
  <c r="AD100" i="11"/>
  <c r="AD99" i="11"/>
  <c r="AD98" i="11"/>
  <c r="AD102" i="11"/>
  <c r="AD88" i="11"/>
  <c r="AD95" i="11"/>
  <c r="AD96" i="11"/>
  <c r="AD103" i="11"/>
  <c r="AD86" i="11"/>
  <c r="AD85" i="11"/>
  <c r="AD84" i="11"/>
  <c r="AD83" i="11"/>
  <c r="AD82" i="11"/>
  <c r="AD81" i="11"/>
  <c r="AD80" i="11"/>
  <c r="AD79" i="11"/>
  <c r="AD78" i="11"/>
  <c r="AD77" i="11"/>
  <c r="AD76" i="11"/>
  <c r="AD75" i="11"/>
  <c r="AD74" i="11"/>
  <c r="AD73" i="11"/>
  <c r="AD72" i="11"/>
  <c r="AD71" i="11"/>
  <c r="AD70" i="11"/>
  <c r="AD69" i="11"/>
  <c r="AD68" i="11"/>
  <c r="AD67" i="11"/>
  <c r="AD66" i="11"/>
  <c r="AD65" i="11"/>
  <c r="AD64" i="11"/>
  <c r="AD63" i="11"/>
  <c r="AD62" i="11"/>
  <c r="AD61" i="11"/>
  <c r="AD60" i="11"/>
  <c r="AD59" i="11"/>
  <c r="AD58" i="11"/>
  <c r="AD57" i="11"/>
  <c r="AD56" i="11"/>
  <c r="AD55" i="11"/>
  <c r="AD54" i="11"/>
  <c r="AD53" i="11"/>
  <c r="AD52" i="11"/>
  <c r="AD51" i="11"/>
  <c r="AD50" i="11"/>
  <c r="AD49" i="11"/>
  <c r="AD48" i="11"/>
  <c r="AD47" i="11"/>
  <c r="AD46" i="11"/>
  <c r="AD45" i="11"/>
  <c r="AD44" i="11"/>
  <c r="AD43" i="11"/>
  <c r="AD42" i="11"/>
  <c r="AD41" i="11"/>
  <c r="AD40" i="11"/>
  <c r="AD39" i="11"/>
  <c r="AD38" i="11"/>
  <c r="AD37" i="11"/>
  <c r="AD36" i="11"/>
  <c r="AD35" i="11"/>
  <c r="AD34" i="11"/>
  <c r="AD33" i="11"/>
  <c r="AD32" i="11"/>
  <c r="AD31" i="11"/>
  <c r="AD30" i="11"/>
  <c r="AD29" i="11"/>
  <c r="AD28" i="11"/>
  <c r="AD27" i="11"/>
  <c r="AD26" i="11"/>
  <c r="AD25" i="11"/>
  <c r="AD24" i="11"/>
  <c r="AD23" i="11"/>
  <c r="AD22" i="11"/>
  <c r="AD21" i="11"/>
  <c r="AD20" i="11"/>
  <c r="AD19" i="11"/>
  <c r="AD18" i="11"/>
  <c r="AD17" i="11"/>
  <c r="AD16" i="11"/>
  <c r="AD15" i="11"/>
  <c r="AD14" i="11"/>
  <c r="AD13" i="11"/>
  <c r="AD12" i="11"/>
  <c r="O1190" i="40"/>
  <c r="V5" i="14"/>
  <c r="AB5" i="18"/>
  <c r="AD5" i="19"/>
  <c r="X6" i="15"/>
  <c r="AA6" i="18"/>
  <c r="O47" i="25"/>
  <c r="AC7" i="20"/>
  <c r="Z7" i="15"/>
  <c r="Z5" i="15"/>
  <c r="Y7" i="15"/>
  <c r="W7" i="24"/>
  <c r="X7" i="15"/>
  <c r="Y9" i="15"/>
  <c r="AC7" i="19"/>
  <c r="Y8" i="15"/>
  <c r="AA8" i="20"/>
  <c r="AA10" i="20"/>
  <c r="U5" i="24"/>
  <c r="AE7" i="19"/>
  <c r="Z8" i="15"/>
  <c r="Z8" i="17"/>
  <c r="E338" i="50" s="1"/>
  <c r="P48" i="25"/>
  <c r="AC8" i="20"/>
  <c r="AC10" i="20"/>
  <c r="AB6" i="19"/>
  <c r="X8" i="15"/>
  <c r="Z9" i="15"/>
  <c r="P28" i="25"/>
  <c r="W5" i="14"/>
  <c r="W6" i="24"/>
  <c r="AD7" i="19"/>
  <c r="AA10" i="15"/>
  <c r="AA9" i="15"/>
  <c r="X10" i="15"/>
  <c r="R48" i="25"/>
  <c r="AA48" i="25" s="1"/>
  <c r="R28" i="25"/>
  <c r="AA28" i="25" s="1"/>
  <c r="R9" i="25"/>
  <c r="AA9" i="25" s="1"/>
  <c r="Y8" i="24"/>
  <c r="Y7" i="24"/>
  <c r="AE10" i="20"/>
  <c r="AK10" i="20" s="1"/>
  <c r="AE9" i="20"/>
  <c r="AK9" i="20" s="1"/>
  <c r="AE7" i="20"/>
  <c r="AK7" i="20" s="1"/>
  <c r="AE6" i="20"/>
  <c r="AK6" i="20" s="1"/>
  <c r="AF6" i="19"/>
  <c r="AL6" i="19" s="1"/>
  <c r="AD7" i="18"/>
  <c r="AJ7" i="18" s="1"/>
  <c r="AE17" i="17"/>
  <c r="AE16" i="17"/>
  <c r="AE15" i="17"/>
  <c r="AE14" i="17"/>
  <c r="AE13" i="17"/>
  <c r="AE12" i="17"/>
  <c r="AE11" i="17"/>
  <c r="AE9" i="17"/>
  <c r="AB8" i="15"/>
  <c r="Z10" i="12"/>
  <c r="AB8" i="12"/>
  <c r="AA8" i="12"/>
  <c r="AC9" i="12"/>
  <c r="Z6" i="12"/>
  <c r="W5" i="13"/>
  <c r="Z7" i="12"/>
  <c r="Z8" i="12"/>
  <c r="AA9" i="12"/>
  <c r="AC7" i="12"/>
  <c r="AB7" i="12"/>
  <c r="AB9" i="12"/>
  <c r="AC8" i="12"/>
  <c r="AD10" i="12"/>
  <c r="AD9" i="12"/>
  <c r="AD8" i="12"/>
  <c r="AD7" i="12"/>
  <c r="AD9" i="11"/>
  <c r="AD8" i="11"/>
  <c r="AD10" i="11"/>
  <c r="A48" i="3"/>
  <c r="AB6" i="20" l="1"/>
  <c r="AB12" i="15"/>
  <c r="R47" i="25"/>
  <c r="AA47" i="25" s="1"/>
  <c r="AB9" i="15"/>
  <c r="AB10" i="15"/>
  <c r="AB8" i="17"/>
  <c r="D220" i="50"/>
  <c r="Y5" i="24"/>
  <c r="AE5" i="24" s="1"/>
  <c r="AB5" i="17"/>
  <c r="AE8" i="17"/>
  <c r="AK8" i="17" s="1"/>
  <c r="AC5" i="20"/>
  <c r="AD6" i="17"/>
  <c r="Y5" i="15"/>
  <c r="AF6" i="22"/>
  <c r="AL6" i="22" s="1"/>
  <c r="AD6" i="11"/>
  <c r="AA8" i="22"/>
  <c r="V6" i="14"/>
  <c r="AB7" i="11"/>
  <c r="AA7" i="22"/>
  <c r="AA12" i="22"/>
  <c r="V6" i="13"/>
  <c r="Z6" i="13" s="1"/>
  <c r="AA6" i="22"/>
  <c r="W5" i="26"/>
  <c r="E947" i="50" s="1"/>
  <c r="AA11" i="22"/>
  <c r="AA9" i="22"/>
  <c r="X6" i="14"/>
  <c r="T6" i="14"/>
  <c r="E220" i="50" s="1"/>
  <c r="AA5" i="22"/>
  <c r="AA7" i="11"/>
  <c r="Z7" i="11"/>
  <c r="AF5" i="22"/>
  <c r="AL5" i="22" s="1"/>
  <c r="AC7" i="11"/>
  <c r="O7" i="25"/>
  <c r="AD7" i="11"/>
  <c r="BD7" i="11" s="1"/>
  <c r="AA5" i="12"/>
  <c r="T6" i="13"/>
  <c r="E204" i="50" s="1"/>
  <c r="AF8" i="22"/>
  <c r="AL8" i="22" s="1"/>
  <c r="AF11" i="22"/>
  <c r="AL11" i="22" s="1"/>
  <c r="AF7" i="22"/>
  <c r="AL7" i="22" s="1"/>
  <c r="Z5" i="17"/>
  <c r="E335" i="50" s="1"/>
  <c r="AD5" i="11"/>
  <c r="BD5" i="11" s="1"/>
  <c r="Y6" i="12"/>
  <c r="E104" i="50" s="1"/>
  <c r="AC5" i="11"/>
  <c r="AB5" i="11"/>
  <c r="AB6" i="15"/>
  <c r="AH6" i="15" s="1"/>
  <c r="Y6" i="15"/>
  <c r="AC6" i="15" s="1"/>
  <c r="AE6" i="17"/>
  <c r="AK6" i="17" s="1"/>
  <c r="AD6" i="12"/>
  <c r="AJ6" i="12" s="1"/>
  <c r="Y6" i="24"/>
  <c r="AE6" i="24" s="1"/>
  <c r="AB5" i="15"/>
  <c r="AH5" i="15" s="1"/>
  <c r="Y5" i="12"/>
  <c r="E103" i="50" s="1"/>
  <c r="AB5" i="12"/>
  <c r="E206" i="50"/>
  <c r="B39" i="3"/>
  <c r="B57" i="3"/>
  <c r="Z10" i="14"/>
  <c r="AA10" i="14" s="1"/>
  <c r="Y6" i="18"/>
  <c r="E436" i="50" s="1"/>
  <c r="AE13" i="24"/>
  <c r="AE21" i="24"/>
  <c r="AE29" i="24"/>
  <c r="AE37" i="24"/>
  <c r="AE45" i="24"/>
  <c r="AE53" i="24"/>
  <c r="AE61" i="24"/>
  <c r="AE69" i="24"/>
  <c r="AE77" i="24"/>
  <c r="AE85" i="24"/>
  <c r="AE93" i="24"/>
  <c r="AE101" i="24"/>
  <c r="AE14" i="24"/>
  <c r="AE22" i="24"/>
  <c r="AE30" i="24"/>
  <c r="AE38" i="24"/>
  <c r="AE46" i="24"/>
  <c r="AE54" i="24"/>
  <c r="AE62" i="24"/>
  <c r="AE70" i="24"/>
  <c r="AE78" i="24"/>
  <c r="AE86" i="24"/>
  <c r="AE94" i="24"/>
  <c r="AE102" i="24"/>
  <c r="AE15" i="24"/>
  <c r="AE23" i="24"/>
  <c r="AE31" i="24"/>
  <c r="AE39" i="24"/>
  <c r="AE47" i="24"/>
  <c r="AE55" i="24"/>
  <c r="AE63" i="24"/>
  <c r="AE71" i="24"/>
  <c r="AE79" i="24"/>
  <c r="AE87" i="24"/>
  <c r="AE95" i="24"/>
  <c r="AE103" i="24"/>
  <c r="AE16" i="24"/>
  <c r="AE24" i="24"/>
  <c r="AE32" i="24"/>
  <c r="AE40" i="24"/>
  <c r="AE48" i="24"/>
  <c r="AE56" i="24"/>
  <c r="AE64" i="24"/>
  <c r="AE72" i="24"/>
  <c r="AE80" i="24"/>
  <c r="AE88" i="24"/>
  <c r="AE96" i="24"/>
  <c r="AE104" i="24"/>
  <c r="AE9" i="24"/>
  <c r="AE17" i="24"/>
  <c r="AE25" i="24"/>
  <c r="AE33" i="24"/>
  <c r="AE41" i="24"/>
  <c r="AE49" i="24"/>
  <c r="AE57" i="24"/>
  <c r="AE65" i="24"/>
  <c r="AE73" i="24"/>
  <c r="AE81" i="24"/>
  <c r="AE89" i="24"/>
  <c r="AE97" i="24"/>
  <c r="AE10" i="24"/>
  <c r="AE18" i="24"/>
  <c r="AE26" i="24"/>
  <c r="AE34" i="24"/>
  <c r="AE42" i="24"/>
  <c r="AE50" i="24"/>
  <c r="AE58" i="24"/>
  <c r="AE66" i="24"/>
  <c r="AE74" i="24"/>
  <c r="AE82" i="24"/>
  <c r="AE90" i="24"/>
  <c r="AE98" i="24"/>
  <c r="AE7" i="24"/>
  <c r="AE11" i="24"/>
  <c r="AE19" i="24"/>
  <c r="AE27" i="24"/>
  <c r="AE35" i="24"/>
  <c r="AE43" i="24"/>
  <c r="AE51" i="24"/>
  <c r="AE59" i="24"/>
  <c r="AE67" i="24"/>
  <c r="AE75" i="24"/>
  <c r="AE83" i="24"/>
  <c r="AE91" i="24"/>
  <c r="AE99" i="24"/>
  <c r="AE8" i="24"/>
  <c r="AE12" i="24"/>
  <c r="AE20" i="24"/>
  <c r="AE28" i="24"/>
  <c r="AE36" i="24"/>
  <c r="AE44" i="24"/>
  <c r="AE52" i="24"/>
  <c r="AE60" i="24"/>
  <c r="AE68" i="24"/>
  <c r="AE76" i="24"/>
  <c r="AE84" i="24"/>
  <c r="AE92" i="24"/>
  <c r="AE100" i="24"/>
  <c r="Z20" i="13"/>
  <c r="Z7" i="13"/>
  <c r="R27" i="25"/>
  <c r="AA27" i="25" s="1"/>
  <c r="Z11" i="14"/>
  <c r="V5" i="24"/>
  <c r="Z11" i="13"/>
  <c r="Z18" i="14"/>
  <c r="Z18" i="13"/>
  <c r="Z15" i="14"/>
  <c r="Z17" i="14"/>
  <c r="Z16" i="13"/>
  <c r="Z17" i="13"/>
  <c r="Z12" i="14"/>
  <c r="Z19" i="14"/>
  <c r="Z13" i="13"/>
  <c r="Z15" i="13"/>
  <c r="Z14" i="14"/>
  <c r="Z8" i="13"/>
  <c r="Z13" i="14"/>
  <c r="Z7" i="14"/>
  <c r="Z19" i="13"/>
  <c r="Z10" i="13"/>
  <c r="Z12" i="13"/>
  <c r="Z9" i="14"/>
  <c r="Z9" i="13"/>
  <c r="Z14" i="13"/>
  <c r="Z8" i="14"/>
  <c r="Z20" i="14"/>
  <c r="Z16" i="14"/>
  <c r="AE5" i="17"/>
  <c r="AK5" i="17" s="1"/>
  <c r="Z5" i="14"/>
  <c r="AD5" i="12"/>
  <c r="AJ5" i="12" s="1"/>
  <c r="R8" i="25"/>
  <c r="AA8" i="25" s="1"/>
  <c r="W11" i="15"/>
  <c r="E241" i="50" s="1"/>
  <c r="Y5" i="13"/>
  <c r="AE5" i="13" s="1"/>
  <c r="W5" i="15"/>
  <c r="E235" i="50" s="1"/>
  <c r="AB6" i="17"/>
  <c r="E222" i="50"/>
  <c r="AA6" i="11"/>
  <c r="AE6" i="11" s="1"/>
  <c r="M7" i="25"/>
  <c r="E899" i="50" s="1"/>
  <c r="Y7" i="12"/>
  <c r="E105" i="50" s="1"/>
  <c r="O8" i="25"/>
  <c r="W5" i="24"/>
  <c r="V5" i="13"/>
  <c r="AF7" i="19"/>
  <c r="AL7" i="19" s="1"/>
  <c r="AC6" i="17"/>
  <c r="Y5" i="14"/>
  <c r="AE5" i="14" s="1"/>
  <c r="AD6" i="18"/>
  <c r="AJ6" i="18" s="1"/>
  <c r="AA5" i="11"/>
  <c r="R22" i="25"/>
  <c r="AA22" i="25" s="1"/>
  <c r="X5" i="26"/>
  <c r="AD5" i="26" s="1"/>
  <c r="AD7" i="17"/>
  <c r="AF7" i="17" s="1"/>
  <c r="AA6" i="12"/>
  <c r="AE6" i="12" s="1"/>
  <c r="AC8" i="17"/>
  <c r="AC5" i="12"/>
  <c r="AL18" i="22"/>
  <c r="AL25" i="22"/>
  <c r="AL32" i="22"/>
  <c r="AL39" i="22"/>
  <c r="AL46" i="22"/>
  <c r="AL53" i="22"/>
  <c r="AL60" i="22"/>
  <c r="AL67" i="22"/>
  <c r="AL74" i="22"/>
  <c r="AL81" i="22"/>
  <c r="AD8" i="22"/>
  <c r="AB9" i="22"/>
  <c r="AE12" i="22"/>
  <c r="AC9" i="22"/>
  <c r="AC7" i="22"/>
  <c r="AB8" i="22"/>
  <c r="AL10" i="22"/>
  <c r="AL17" i="22"/>
  <c r="AL24" i="22"/>
  <c r="AL31" i="22"/>
  <c r="AL38" i="22"/>
  <c r="AL45" i="22"/>
  <c r="AL52" i="22"/>
  <c r="AL59" i="22"/>
  <c r="AL66" i="22"/>
  <c r="AL73" i="22"/>
  <c r="AL80" i="22"/>
  <c r="AE6" i="22"/>
  <c r="AB7" i="22"/>
  <c r="AC11" i="22"/>
  <c r="AE5" i="22"/>
  <c r="AL9" i="22"/>
  <c r="AL16" i="22"/>
  <c r="AL23" i="22"/>
  <c r="AL30" i="22"/>
  <c r="AL37" i="22"/>
  <c r="AL44" i="22"/>
  <c r="AL51" i="22"/>
  <c r="AL58" i="22"/>
  <c r="AL65" i="22"/>
  <c r="AL72" i="22"/>
  <c r="AL79" i="22"/>
  <c r="AD10" i="22"/>
  <c r="AD12" i="22"/>
  <c r="AD6" i="22"/>
  <c r="AD9" i="22"/>
  <c r="AB11" i="22"/>
  <c r="AL15" i="22"/>
  <c r="AL22" i="22"/>
  <c r="AL29" i="22"/>
  <c r="AL36" i="22"/>
  <c r="AL43" i="22"/>
  <c r="AL50" i="22"/>
  <c r="AL57" i="22"/>
  <c r="AL64" i="22"/>
  <c r="AL71" i="22"/>
  <c r="AL78" i="22"/>
  <c r="AB6" i="22"/>
  <c r="AE10" i="22"/>
  <c r="AB10" i="22"/>
  <c r="AL14" i="22"/>
  <c r="AL21" i="22"/>
  <c r="AL28" i="22"/>
  <c r="AL35" i="22"/>
  <c r="AL42" i="22"/>
  <c r="AL49" i="22"/>
  <c r="AL56" i="22"/>
  <c r="AL63" i="22"/>
  <c r="AL70" i="22"/>
  <c r="AL77" i="22"/>
  <c r="AL84" i="22"/>
  <c r="AB12" i="22"/>
  <c r="AD11" i="22"/>
  <c r="AE11" i="22"/>
  <c r="AC12" i="22"/>
  <c r="AC5" i="22"/>
  <c r="AL13" i="22"/>
  <c r="AL20" i="22"/>
  <c r="AL27" i="22"/>
  <c r="AL34" i="22"/>
  <c r="AL41" i="22"/>
  <c r="AL48" i="22"/>
  <c r="AL55" i="22"/>
  <c r="AL62" i="22"/>
  <c r="AL69" i="22"/>
  <c r="AL76" i="22"/>
  <c r="AL83" i="22"/>
  <c r="AC10" i="22"/>
  <c r="AE9" i="22"/>
  <c r="AE8" i="22"/>
  <c r="AL12" i="22"/>
  <c r="AL19" i="22"/>
  <c r="AL26" i="22"/>
  <c r="AL33" i="22"/>
  <c r="AL40" i="22"/>
  <c r="AL47" i="22"/>
  <c r="AL54" i="22"/>
  <c r="AL61" i="22"/>
  <c r="AL68" i="22"/>
  <c r="AL75" i="22"/>
  <c r="AL82" i="22"/>
  <c r="AD7" i="22"/>
  <c r="AC8" i="22"/>
  <c r="Y12" i="11"/>
  <c r="E10" i="50" s="1"/>
  <c r="AC12" i="12"/>
  <c r="Y13" i="11"/>
  <c r="E11" i="50" s="1"/>
  <c r="AB11" i="12"/>
  <c r="AA13" i="15"/>
  <c r="AC6" i="18"/>
  <c r="AE6" i="18" s="1"/>
  <c r="AA14" i="15"/>
  <c r="AC14" i="15" s="1"/>
  <c r="Y14" i="11"/>
  <c r="E12" i="50" s="1"/>
  <c r="Y13" i="15"/>
  <c r="AA11" i="15"/>
  <c r="AC11" i="15" s="1"/>
  <c r="Y11" i="11"/>
  <c r="E9" i="50" s="1"/>
  <c r="AA12" i="15"/>
  <c r="AC12" i="15" s="1"/>
  <c r="AB12" i="12"/>
  <c r="AC11" i="12"/>
  <c r="AA11" i="12"/>
  <c r="AA12" i="12"/>
  <c r="X8" i="51"/>
  <c r="AB8" i="51" s="1"/>
  <c r="P49" i="25"/>
  <c r="P7" i="25"/>
  <c r="X7" i="51"/>
  <c r="AB7" i="51" s="1"/>
  <c r="Q7" i="25"/>
  <c r="N49" i="25"/>
  <c r="N29" i="25"/>
  <c r="N7" i="25"/>
  <c r="Q49" i="25"/>
  <c r="V7" i="51"/>
  <c r="E637" i="50" s="1"/>
  <c r="P29" i="25"/>
  <c r="Q29" i="25"/>
  <c r="AC7" i="18"/>
  <c r="AE7" i="18" s="1"/>
  <c r="AA8" i="15"/>
  <c r="AC8" i="15" s="1"/>
  <c r="O29" i="25"/>
  <c r="O49" i="25"/>
  <c r="V8" i="51"/>
  <c r="E638" i="50" s="1"/>
  <c r="D638" i="50"/>
  <c r="AA8" i="51"/>
  <c r="AG8" i="51" s="1"/>
  <c r="D637" i="50"/>
  <c r="AA7" i="51"/>
  <c r="AG7" i="51" s="1"/>
  <c r="Z8" i="20"/>
  <c r="E588" i="50" s="1"/>
  <c r="Z7" i="20"/>
  <c r="E587" i="50" s="1"/>
  <c r="W8" i="15"/>
  <c r="E238" i="50" s="1"/>
  <c r="Y7" i="18"/>
  <c r="E437" i="50" s="1"/>
  <c r="AC5" i="17"/>
  <c r="W7" i="15"/>
  <c r="E237" i="50" s="1"/>
  <c r="A31" i="3"/>
  <c r="A32" i="3" s="1"/>
  <c r="U25" i="23"/>
  <c r="V25" i="23" s="1"/>
  <c r="U34" i="23"/>
  <c r="V34" i="23" s="1"/>
  <c r="U7" i="23"/>
  <c r="V7" i="23" s="1"/>
  <c r="U15" i="23"/>
  <c r="V15" i="23" s="1"/>
  <c r="U26" i="23"/>
  <c r="V26" i="23" s="1"/>
  <c r="AK12" i="17"/>
  <c r="AK23" i="17"/>
  <c r="AK30" i="17"/>
  <c r="AK37" i="17"/>
  <c r="AK44" i="17"/>
  <c r="AK51" i="17"/>
  <c r="AK58" i="17"/>
  <c r="AK65" i="17"/>
  <c r="AK72" i="17"/>
  <c r="AK79" i="17"/>
  <c r="AK86" i="17"/>
  <c r="AK93" i="17"/>
  <c r="AK100" i="17"/>
  <c r="AK11" i="17"/>
  <c r="AK22" i="17"/>
  <c r="AK29" i="17"/>
  <c r="AK36" i="17"/>
  <c r="AK43" i="17"/>
  <c r="AK50" i="17"/>
  <c r="AK57" i="17"/>
  <c r="AK64" i="17"/>
  <c r="AK71" i="17"/>
  <c r="AK78" i="17"/>
  <c r="AK85" i="17"/>
  <c r="AK92" i="17"/>
  <c r="AK99" i="17"/>
  <c r="AK9" i="17"/>
  <c r="AK17" i="17"/>
  <c r="AK21" i="17"/>
  <c r="AK28" i="17"/>
  <c r="AK35" i="17"/>
  <c r="AK42" i="17"/>
  <c r="AK49" i="17"/>
  <c r="AK56" i="17"/>
  <c r="AK63" i="17"/>
  <c r="AK70" i="17"/>
  <c r="AK77" i="17"/>
  <c r="AK84" i="17"/>
  <c r="AK91" i="17"/>
  <c r="AK98" i="17"/>
  <c r="AK16" i="17"/>
  <c r="AK20" i="17"/>
  <c r="AK27" i="17"/>
  <c r="AK34" i="17"/>
  <c r="AK41" i="17"/>
  <c r="AK48" i="17"/>
  <c r="AK55" i="17"/>
  <c r="AK62" i="17"/>
  <c r="AK69" i="17"/>
  <c r="AK76" i="17"/>
  <c r="AK83" i="17"/>
  <c r="AK90" i="17"/>
  <c r="AK97" i="17"/>
  <c r="AK104" i="17"/>
  <c r="AK15" i="17"/>
  <c r="AK19" i="17"/>
  <c r="AK26" i="17"/>
  <c r="AK33" i="17"/>
  <c r="AK40" i="17"/>
  <c r="AK47" i="17"/>
  <c r="AK54" i="17"/>
  <c r="AK61" i="17"/>
  <c r="AK68" i="17"/>
  <c r="AK75" i="17"/>
  <c r="AK82" i="17"/>
  <c r="AK89" i="17"/>
  <c r="AK96" i="17"/>
  <c r="AK103" i="17"/>
  <c r="AK14" i="17"/>
  <c r="AK18" i="17"/>
  <c r="AK25" i="17"/>
  <c r="AK32" i="17"/>
  <c r="AK39" i="17"/>
  <c r="AK46" i="17"/>
  <c r="AK53" i="17"/>
  <c r="AK60" i="17"/>
  <c r="AK67" i="17"/>
  <c r="AK74" i="17"/>
  <c r="AK81" i="17"/>
  <c r="AK88" i="17"/>
  <c r="AK95" i="17"/>
  <c r="AK102" i="17"/>
  <c r="AK13" i="17"/>
  <c r="AK24" i="17"/>
  <c r="AK31" i="17"/>
  <c r="AK38" i="17"/>
  <c r="AK45" i="17"/>
  <c r="AK52" i="17"/>
  <c r="AK59" i="17"/>
  <c r="AK66" i="17"/>
  <c r="AK73" i="17"/>
  <c r="AK80" i="17"/>
  <c r="AK87" i="17"/>
  <c r="AK94" i="17"/>
  <c r="AK101" i="17"/>
  <c r="M8" i="25"/>
  <c r="E900" i="50" s="1"/>
  <c r="X6" i="51"/>
  <c r="AB6" i="51" s="1"/>
  <c r="V6" i="51"/>
  <c r="E636" i="50" s="1"/>
  <c r="Z10" i="17"/>
  <c r="E340" i="50" s="1"/>
  <c r="Z5" i="20"/>
  <c r="E585" i="50" s="1"/>
  <c r="AA10" i="12"/>
  <c r="Y10" i="15"/>
  <c r="AC10" i="15" s="1"/>
  <c r="Y9" i="12"/>
  <c r="E107" i="50" s="1"/>
  <c r="U40" i="23"/>
  <c r="V40" i="23" s="1"/>
  <c r="U6" i="23"/>
  <c r="V6" i="23" s="1"/>
  <c r="U8" i="23"/>
  <c r="V8" i="23" s="1"/>
  <c r="U33" i="23"/>
  <c r="V33" i="23" s="1"/>
  <c r="U31" i="23"/>
  <c r="V31" i="23" s="1"/>
  <c r="U32" i="23"/>
  <c r="V32" i="23" s="1"/>
  <c r="U24" i="23"/>
  <c r="V24" i="23" s="1"/>
  <c r="AA7" i="12"/>
  <c r="AE7" i="12" s="1"/>
  <c r="AB7" i="15"/>
  <c r="AH7" i="15" s="1"/>
  <c r="AE5" i="20"/>
  <c r="AK5" i="20" s="1"/>
  <c r="T5" i="14"/>
  <c r="E219" i="50" s="1"/>
  <c r="U20" i="23"/>
  <c r="V20" i="23" s="1"/>
  <c r="AB8" i="20"/>
  <c r="AF8" i="20" s="1"/>
  <c r="U14" i="23"/>
  <c r="V14" i="23" s="1"/>
  <c r="U18" i="23"/>
  <c r="V18" i="23" s="1"/>
  <c r="AB5" i="20"/>
  <c r="AC10" i="17"/>
  <c r="AF10" i="17" s="1"/>
  <c r="AC9" i="17"/>
  <c r="AF9" i="17" s="1"/>
  <c r="U42" i="23"/>
  <c r="V42" i="23" s="1"/>
  <c r="U22" i="23"/>
  <c r="V22" i="23" s="1"/>
  <c r="U29" i="23"/>
  <c r="V29" i="23" s="1"/>
  <c r="U19" i="23"/>
  <c r="V19" i="23" s="1"/>
  <c r="U23" i="23"/>
  <c r="V23" i="23" s="1"/>
  <c r="AE8" i="20"/>
  <c r="AK8" i="20" s="1"/>
  <c r="AC11" i="17"/>
  <c r="AF11" i="17" s="1"/>
  <c r="V5" i="51"/>
  <c r="E635" i="50" s="1"/>
  <c r="U28" i="23"/>
  <c r="V28" i="23" s="1"/>
  <c r="P47" i="25"/>
  <c r="U47" i="25" s="1"/>
  <c r="U27" i="23"/>
  <c r="V27" i="23" s="1"/>
  <c r="AB7" i="20"/>
  <c r="AF7" i="20" s="1"/>
  <c r="U41" i="23"/>
  <c r="V41" i="23" s="1"/>
  <c r="U17" i="23"/>
  <c r="V17" i="23" s="1"/>
  <c r="U5" i="23"/>
  <c r="V5" i="23" s="1"/>
  <c r="U9" i="23"/>
  <c r="V9" i="23" s="1"/>
  <c r="U11" i="23"/>
  <c r="V11" i="23" s="1"/>
  <c r="U39" i="23"/>
  <c r="V39" i="23" s="1"/>
  <c r="U12" i="23"/>
  <c r="V12" i="23" s="1"/>
  <c r="U13" i="23"/>
  <c r="V13" i="23" s="1"/>
  <c r="U16" i="23"/>
  <c r="V16" i="23" s="1"/>
  <c r="U10" i="23"/>
  <c r="V10" i="23" s="1"/>
  <c r="U21" i="23"/>
  <c r="V21" i="23" s="1"/>
  <c r="U30" i="23"/>
  <c r="V30" i="23" s="1"/>
  <c r="AD5" i="18"/>
  <c r="AJ5" i="18" s="1"/>
  <c r="AD11" i="11"/>
  <c r="BD11" i="11" s="1"/>
  <c r="E221" i="50"/>
  <c r="Y6" i="11"/>
  <c r="E4" i="50" s="1"/>
  <c r="AE10" i="17"/>
  <c r="Y7" i="11"/>
  <c r="E5" i="50" s="1"/>
  <c r="AE7" i="17"/>
  <c r="AF5" i="19"/>
  <c r="AL5" i="19" s="1"/>
  <c r="Q27" i="25"/>
  <c r="R7" i="25"/>
  <c r="AA7" i="25" s="1"/>
  <c r="V6" i="24"/>
  <c r="Z6" i="24" s="1"/>
  <c r="Z9" i="17"/>
  <c r="E339" i="50" s="1"/>
  <c r="M47" i="25"/>
  <c r="E931" i="50" s="1"/>
  <c r="Z12" i="17"/>
  <c r="E342" i="50" s="1"/>
  <c r="AA7" i="15"/>
  <c r="AC7" i="15" s="1"/>
  <c r="X5" i="51"/>
  <c r="AB5" i="51" s="1"/>
  <c r="X5" i="13"/>
  <c r="AC10" i="12"/>
  <c r="AA5" i="15"/>
  <c r="AE9" i="14"/>
  <c r="P27" i="25"/>
  <c r="AB10" i="12"/>
  <c r="N27" i="25"/>
  <c r="Y8" i="12"/>
  <c r="E106" i="50" s="1"/>
  <c r="Y10" i="12"/>
  <c r="E108" i="50" s="1"/>
  <c r="M27" i="25"/>
  <c r="E915" i="50" s="1"/>
  <c r="D636" i="50"/>
  <c r="AA6" i="51"/>
  <c r="AG6" i="51" s="1"/>
  <c r="X6" i="26"/>
  <c r="AD6" i="26" s="1"/>
  <c r="D635" i="50"/>
  <c r="AA5" i="51"/>
  <c r="AG5" i="51" s="1"/>
  <c r="Y5" i="11"/>
  <c r="E3" i="50" s="1"/>
  <c r="Z5" i="11"/>
  <c r="AB18" i="51"/>
  <c r="AB10" i="51"/>
  <c r="AB9" i="51"/>
  <c r="AB29" i="51"/>
  <c r="AB28" i="51"/>
  <c r="AB16" i="51"/>
  <c r="AJ8" i="12"/>
  <c r="AJ11" i="12"/>
  <c r="AJ18" i="12"/>
  <c r="AJ25" i="12"/>
  <c r="AJ32" i="12"/>
  <c r="AJ39" i="12"/>
  <c r="AJ46" i="12"/>
  <c r="AJ53" i="12"/>
  <c r="AJ60" i="12"/>
  <c r="AJ67" i="12"/>
  <c r="AJ74" i="12"/>
  <c r="AJ81" i="12"/>
  <c r="AJ88" i="12"/>
  <c r="AJ95" i="12"/>
  <c r="AJ102" i="12"/>
  <c r="AJ7" i="12"/>
  <c r="AH9" i="15"/>
  <c r="AJ16" i="12"/>
  <c r="AJ23" i="12"/>
  <c r="AJ30" i="12"/>
  <c r="AJ37" i="12"/>
  <c r="AJ44" i="12"/>
  <c r="AJ51" i="12"/>
  <c r="AJ58" i="12"/>
  <c r="AJ65" i="12"/>
  <c r="AJ72" i="12"/>
  <c r="AJ79" i="12"/>
  <c r="AJ86" i="12"/>
  <c r="AJ93" i="12"/>
  <c r="AJ100" i="12"/>
  <c r="AH8" i="15"/>
  <c r="AJ15" i="12"/>
  <c r="AJ22" i="12"/>
  <c r="AJ29" i="12"/>
  <c r="AJ36" i="12"/>
  <c r="AJ43" i="12"/>
  <c r="AJ50" i="12"/>
  <c r="AJ57" i="12"/>
  <c r="AJ64" i="12"/>
  <c r="AJ71" i="12"/>
  <c r="AJ78" i="12"/>
  <c r="AJ85" i="12"/>
  <c r="AJ92" i="12"/>
  <c r="AJ99" i="12"/>
  <c r="AJ10" i="12"/>
  <c r="AJ13" i="12"/>
  <c r="AJ20" i="12"/>
  <c r="AJ27" i="12"/>
  <c r="AJ34" i="12"/>
  <c r="AJ41" i="12"/>
  <c r="AJ48" i="12"/>
  <c r="AJ55" i="12"/>
  <c r="AJ62" i="12"/>
  <c r="AJ69" i="12"/>
  <c r="AJ76" i="12"/>
  <c r="AJ83" i="12"/>
  <c r="AJ90" i="12"/>
  <c r="AJ97" i="12"/>
  <c r="AJ104" i="12"/>
  <c r="AJ9" i="12"/>
  <c r="AJ12" i="12"/>
  <c r="AJ19" i="12"/>
  <c r="AJ26" i="12"/>
  <c r="AJ33" i="12"/>
  <c r="AJ40" i="12"/>
  <c r="AJ47" i="12"/>
  <c r="AJ54" i="12"/>
  <c r="AJ61" i="12"/>
  <c r="AJ68" i="12"/>
  <c r="AJ75" i="12"/>
  <c r="AJ82" i="12"/>
  <c r="AJ89" i="12"/>
  <c r="AJ96" i="12"/>
  <c r="AJ103" i="12"/>
  <c r="AH17" i="15"/>
  <c r="AH24" i="15"/>
  <c r="AH31" i="15"/>
  <c r="AH38" i="15"/>
  <c r="AH45" i="15"/>
  <c r="AH52" i="15"/>
  <c r="AH10" i="15"/>
  <c r="AJ17" i="12"/>
  <c r="AJ24" i="12"/>
  <c r="AJ31" i="12"/>
  <c r="AJ38" i="12"/>
  <c r="AJ45" i="12"/>
  <c r="AJ52" i="12"/>
  <c r="AJ59" i="12"/>
  <c r="AJ66" i="12"/>
  <c r="AJ73" i="12"/>
  <c r="AJ80" i="12"/>
  <c r="AJ87" i="12"/>
  <c r="AJ94" i="12"/>
  <c r="AJ101" i="12"/>
  <c r="AH16" i="15"/>
  <c r="AH23" i="15"/>
  <c r="AH30" i="15"/>
  <c r="AH37" i="15"/>
  <c r="AH44" i="15"/>
  <c r="AH51" i="15"/>
  <c r="AH15" i="15"/>
  <c r="AH22" i="15"/>
  <c r="AH29" i="15"/>
  <c r="AH36" i="15"/>
  <c r="AH43" i="15"/>
  <c r="AH50" i="15"/>
  <c r="AH14" i="15"/>
  <c r="AH21" i="15"/>
  <c r="AH28" i="15"/>
  <c r="AH35" i="15"/>
  <c r="AH42" i="15"/>
  <c r="AH49" i="15"/>
  <c r="AJ14" i="12"/>
  <c r="AJ21" i="12"/>
  <c r="AJ28" i="12"/>
  <c r="AJ35" i="12"/>
  <c r="AJ42" i="12"/>
  <c r="AJ49" i="12"/>
  <c r="AJ56" i="12"/>
  <c r="AJ63" i="12"/>
  <c r="AJ70" i="12"/>
  <c r="AJ77" i="12"/>
  <c r="AJ84" i="12"/>
  <c r="AJ91" i="12"/>
  <c r="AJ98" i="12"/>
  <c r="AH12" i="15"/>
  <c r="AH19" i="15"/>
  <c r="AH26" i="15"/>
  <c r="AH33" i="15"/>
  <c r="AH40" i="15"/>
  <c r="AH47" i="15"/>
  <c r="AH54" i="15"/>
  <c r="AH11" i="15"/>
  <c r="AH18" i="15"/>
  <c r="AH25" i="15"/>
  <c r="AH32" i="15"/>
  <c r="AH39" i="15"/>
  <c r="AH46" i="15"/>
  <c r="AH53" i="15"/>
  <c r="AH13" i="15"/>
  <c r="AH20" i="15"/>
  <c r="AH27" i="15"/>
  <c r="AH34" i="15"/>
  <c r="AH41" i="15"/>
  <c r="AH48" i="15"/>
  <c r="AB33" i="51"/>
  <c r="AB27" i="51"/>
  <c r="AB26" i="51"/>
  <c r="AB17" i="51"/>
  <c r="AB44" i="51"/>
  <c r="AB51" i="51"/>
  <c r="AB11" i="51"/>
  <c r="AG11" i="16"/>
  <c r="AG18" i="16"/>
  <c r="AG26" i="16"/>
  <c r="AG33" i="16"/>
  <c r="AG40" i="16"/>
  <c r="AG47" i="16"/>
  <c r="AG54" i="16"/>
  <c r="AG10" i="16"/>
  <c r="AG17" i="16"/>
  <c r="AG25" i="16"/>
  <c r="AG32" i="16"/>
  <c r="AG39" i="16"/>
  <c r="AG46" i="16"/>
  <c r="AG53" i="16"/>
  <c r="AG9" i="16"/>
  <c r="AG16" i="16"/>
  <c r="AG24" i="16"/>
  <c r="AG31" i="16"/>
  <c r="AG38" i="16"/>
  <c r="AG45" i="16"/>
  <c r="AG52" i="16"/>
  <c r="AG8" i="16"/>
  <c r="AG15" i="16"/>
  <c r="AG23" i="16"/>
  <c r="AG30" i="16"/>
  <c r="AG37" i="16"/>
  <c r="AG44" i="16"/>
  <c r="AG51" i="16"/>
  <c r="AG7" i="16"/>
  <c r="AG14" i="16"/>
  <c r="AG22" i="16"/>
  <c r="AG29" i="16"/>
  <c r="AG36" i="16"/>
  <c r="AG43" i="16"/>
  <c r="AG50" i="16"/>
  <c r="AG6" i="16"/>
  <c r="AG13" i="16"/>
  <c r="AG21" i="16"/>
  <c r="AG28" i="16"/>
  <c r="AG35" i="16"/>
  <c r="AG42" i="16"/>
  <c r="AG49" i="16"/>
  <c r="AG12" i="16"/>
  <c r="AG19" i="16"/>
  <c r="AG27" i="16"/>
  <c r="AG34" i="16"/>
  <c r="AG41" i="16"/>
  <c r="AG48" i="16"/>
  <c r="AE6" i="14"/>
  <c r="AE18" i="14"/>
  <c r="AE17" i="14"/>
  <c r="AE20" i="14"/>
  <c r="AE10" i="14"/>
  <c r="AE12" i="14"/>
  <c r="AE14" i="14"/>
  <c r="AE8" i="14"/>
  <c r="AE11" i="14"/>
  <c r="AE7" i="14"/>
  <c r="AE13" i="14"/>
  <c r="AE15" i="14"/>
  <c r="AE16" i="14"/>
  <c r="AB34" i="51"/>
  <c r="AB41" i="51"/>
  <c r="AB23" i="51"/>
  <c r="AB20" i="51"/>
  <c r="AB45" i="51"/>
  <c r="AB30" i="51"/>
  <c r="AB15" i="51"/>
  <c r="AB21" i="51"/>
  <c r="AB32" i="51"/>
  <c r="AB13" i="51"/>
  <c r="AB50" i="51"/>
  <c r="AB24" i="51"/>
  <c r="AB31" i="51"/>
  <c r="AB14" i="51"/>
  <c r="AB38" i="51"/>
  <c r="AB36" i="51"/>
  <c r="AB46" i="51"/>
  <c r="AB49" i="51"/>
  <c r="AB43" i="51"/>
  <c r="AB53" i="51"/>
  <c r="AB52" i="51"/>
  <c r="AB47" i="51"/>
  <c r="AB54" i="51"/>
  <c r="AB22" i="51"/>
  <c r="AB19" i="51"/>
  <c r="AB39" i="51"/>
  <c r="AB42" i="51"/>
  <c r="AB48" i="51"/>
  <c r="AB12" i="51"/>
  <c r="AB37" i="51"/>
  <c r="AB25" i="51"/>
  <c r="AB35" i="51"/>
  <c r="AB40" i="51"/>
  <c r="Z16" i="26"/>
  <c r="Z10" i="26"/>
  <c r="Z18" i="26"/>
  <c r="Z12" i="26"/>
  <c r="Z11" i="26"/>
  <c r="Z19" i="26"/>
  <c r="Z17" i="26"/>
  <c r="Z8" i="26"/>
  <c r="Z15" i="26"/>
  <c r="Z9" i="26"/>
  <c r="Z13" i="26"/>
  <c r="Z20" i="26"/>
  <c r="Z14" i="26"/>
  <c r="AA17" i="25"/>
  <c r="AA14" i="25"/>
  <c r="AA16" i="25"/>
  <c r="AA13" i="25"/>
  <c r="AA20" i="25"/>
  <c r="AA12" i="25"/>
  <c r="AA19" i="25"/>
  <c r="AA18" i="25"/>
  <c r="BD21" i="11"/>
  <c r="BD35" i="11"/>
  <c r="BD63" i="11"/>
  <c r="BD9" i="11"/>
  <c r="BD16" i="11"/>
  <c r="BD30" i="11"/>
  <c r="BD44" i="11"/>
  <c r="BD51" i="11"/>
  <c r="BD65" i="11"/>
  <c r="BD79" i="11"/>
  <c r="BD99" i="11"/>
  <c r="BD42" i="11"/>
  <c r="BD77" i="11"/>
  <c r="BD23" i="11"/>
  <c r="BD37" i="11"/>
  <c r="BD58" i="11"/>
  <c r="BD72" i="11"/>
  <c r="BD86" i="11"/>
  <c r="BD92" i="11"/>
  <c r="BD8" i="11"/>
  <c r="BD15" i="11"/>
  <c r="BD22" i="11"/>
  <c r="BD29" i="11"/>
  <c r="BD36" i="11"/>
  <c r="BD43" i="11"/>
  <c r="BD50" i="11"/>
  <c r="BD57" i="11"/>
  <c r="BD64" i="11"/>
  <c r="BD71" i="11"/>
  <c r="BD78" i="11"/>
  <c r="BD85" i="11"/>
  <c r="BD98" i="11"/>
  <c r="BD91" i="11"/>
  <c r="BD28" i="11"/>
  <c r="BD56" i="11"/>
  <c r="BD14" i="11"/>
  <c r="BD49" i="11"/>
  <c r="BD84" i="11"/>
  <c r="BD20" i="11"/>
  <c r="BD34" i="11"/>
  <c r="BD41" i="11"/>
  <c r="BD69" i="11"/>
  <c r="BD88" i="11"/>
  <c r="BD90" i="11"/>
  <c r="BD10" i="11"/>
  <c r="BD13" i="11"/>
  <c r="BD27" i="11"/>
  <c r="BD48" i="11"/>
  <c r="BD55" i="11"/>
  <c r="BD62" i="11"/>
  <c r="BD76" i="11"/>
  <c r="BD83" i="11"/>
  <c r="BD87" i="11"/>
  <c r="BD6" i="11"/>
  <c r="BD12" i="11"/>
  <c r="BD19" i="11"/>
  <c r="BD26" i="11"/>
  <c r="BD33" i="11"/>
  <c r="BD40" i="11"/>
  <c r="BD47" i="11"/>
  <c r="BD54" i="11"/>
  <c r="BD61" i="11"/>
  <c r="BD68" i="11"/>
  <c r="BD75" i="11"/>
  <c r="BD82" i="11"/>
  <c r="BD95" i="11"/>
  <c r="BD97" i="11"/>
  <c r="BD93" i="11"/>
  <c r="BD102" i="11"/>
  <c r="BD25" i="11"/>
  <c r="BD39" i="11"/>
  <c r="BD53" i="11"/>
  <c r="BD60" i="11"/>
  <c r="BD74" i="11"/>
  <c r="BD96" i="11"/>
  <c r="BD89" i="11"/>
  <c r="BD70" i="11"/>
  <c r="BD104" i="11"/>
  <c r="BD18" i="11"/>
  <c r="BD32" i="11"/>
  <c r="BD46" i="11"/>
  <c r="BD67" i="11"/>
  <c r="BD81" i="11"/>
  <c r="BD101" i="11"/>
  <c r="BD17" i="11"/>
  <c r="BD24" i="11"/>
  <c r="BD31" i="11"/>
  <c r="BD38" i="11"/>
  <c r="BD45" i="11"/>
  <c r="BD52" i="11"/>
  <c r="BD59" i="11"/>
  <c r="BD66" i="11"/>
  <c r="BD73" i="11"/>
  <c r="BD80" i="11"/>
  <c r="BD103" i="11"/>
  <c r="BD100" i="11"/>
  <c r="BD94" i="11"/>
  <c r="P21" i="15"/>
  <c r="AE13" i="11"/>
  <c r="AE69" i="11"/>
  <c r="AF96" i="17"/>
  <c r="AE40" i="18"/>
  <c r="Z14" i="24"/>
  <c r="AG67" i="22"/>
  <c r="AE51" i="11"/>
  <c r="AE99" i="12"/>
  <c r="Z101" i="24"/>
  <c r="AG32" i="22"/>
  <c r="AE22" i="18"/>
  <c r="AF35" i="20"/>
  <c r="C741" i="50"/>
  <c r="C719" i="50"/>
  <c r="AE64" i="12"/>
  <c r="AG33" i="19"/>
  <c r="C720" i="50"/>
  <c r="AZ4" i="25"/>
  <c r="AE19" i="18"/>
  <c r="AF9" i="20"/>
  <c r="AB28" i="16"/>
  <c r="AG84" i="22"/>
  <c r="AE37" i="18"/>
  <c r="AB50" i="16"/>
  <c r="AE44" i="12"/>
  <c r="AE61" i="12"/>
  <c r="AE102" i="12"/>
  <c r="AE27" i="11"/>
  <c r="AC42" i="15"/>
  <c r="U37" i="25"/>
  <c r="Z11" i="24"/>
  <c r="Z82" i="24"/>
  <c r="Z26" i="24"/>
  <c r="Z47" i="24"/>
  <c r="Z19" i="24"/>
  <c r="Z27" i="24"/>
  <c r="AG79" i="22"/>
  <c r="AE15" i="18"/>
  <c r="AE25" i="18"/>
  <c r="AE14" i="18"/>
  <c r="AE54" i="18"/>
  <c r="AE39" i="18"/>
  <c r="AF24" i="20"/>
  <c r="AF28" i="20"/>
  <c r="AG58" i="19"/>
  <c r="AG31" i="19"/>
  <c r="AG27" i="19"/>
  <c r="AG19" i="19"/>
  <c r="AG79" i="19"/>
  <c r="AE47" i="18"/>
  <c r="AE91" i="12"/>
  <c r="AE92" i="11"/>
  <c r="AC16" i="15"/>
  <c r="AE50" i="11"/>
  <c r="Z103" i="24"/>
  <c r="AG63" i="22"/>
  <c r="AG25" i="22"/>
  <c r="AG20" i="22"/>
  <c r="AE11" i="18"/>
  <c r="AG20" i="19"/>
  <c r="AE63" i="11"/>
  <c r="AG24" i="19"/>
  <c r="AF18" i="17"/>
  <c r="AF45" i="17"/>
  <c r="U32" i="25"/>
  <c r="Z16" i="24"/>
  <c r="Z96" i="24"/>
  <c r="AF44" i="20"/>
  <c r="AF38" i="20"/>
  <c r="AF49" i="20"/>
  <c r="AG102" i="19"/>
  <c r="AG15" i="19"/>
  <c r="AG23" i="19"/>
  <c r="AG30" i="19"/>
  <c r="AG87" i="19"/>
  <c r="AE75" i="11"/>
  <c r="AE28" i="11"/>
  <c r="AF25" i="20"/>
  <c r="AG22" i="19"/>
  <c r="AE104" i="11"/>
  <c r="AE50" i="18"/>
  <c r="AF34" i="20"/>
  <c r="AG10" i="19"/>
  <c r="AE29" i="11"/>
  <c r="AE66" i="11"/>
  <c r="AE34" i="12"/>
  <c r="AF33" i="17"/>
  <c r="AF47" i="17"/>
  <c r="AF55" i="17"/>
  <c r="AE100" i="11"/>
  <c r="Z59" i="24"/>
  <c r="Z28" i="24"/>
  <c r="AB34" i="16"/>
  <c r="U42" i="25"/>
  <c r="C737" i="50"/>
  <c r="C717" i="50"/>
  <c r="AE87" i="11"/>
  <c r="AG50" i="19"/>
  <c r="AG8" i="19"/>
  <c r="AG71" i="19"/>
  <c r="AG100" i="19"/>
  <c r="AG74" i="19"/>
  <c r="AF88" i="17"/>
  <c r="AF16" i="20"/>
  <c r="U19" i="25"/>
  <c r="C740" i="50"/>
  <c r="AF63" i="17"/>
  <c r="AF84" i="17"/>
  <c r="AE55" i="12"/>
  <c r="AE47" i="12"/>
  <c r="AE30" i="12"/>
  <c r="AE101" i="11"/>
  <c r="AC34" i="15"/>
  <c r="AE97" i="12"/>
  <c r="AE69" i="12"/>
  <c r="AE23" i="11"/>
  <c r="Z81" i="24"/>
  <c r="Z88" i="24"/>
  <c r="AF15" i="20"/>
  <c r="AE93" i="11"/>
  <c r="AE30" i="18"/>
  <c r="AE32" i="18"/>
  <c r="AG78" i="22"/>
  <c r="AG38" i="19"/>
  <c r="AG44" i="19"/>
  <c r="AC32" i="15"/>
  <c r="AC41" i="15"/>
  <c r="U22" i="25"/>
  <c r="AC38" i="15"/>
  <c r="AG29" i="22"/>
  <c r="C704" i="50"/>
  <c r="C731" i="50"/>
  <c r="AB41" i="16"/>
  <c r="AE90" i="12"/>
  <c r="AE70" i="11"/>
  <c r="AC17" i="15"/>
  <c r="U9" i="25"/>
  <c r="AE60" i="11"/>
  <c r="U18" i="25"/>
  <c r="U35" i="25"/>
  <c r="AE36" i="11"/>
  <c r="Z53" i="24"/>
  <c r="Z44" i="24"/>
  <c r="Z63" i="24"/>
  <c r="Z9" i="24"/>
  <c r="Z46" i="24"/>
  <c r="Z12" i="24"/>
  <c r="AG80" i="22"/>
  <c r="AG75" i="22"/>
  <c r="AG41" i="22"/>
  <c r="AG39" i="22"/>
  <c r="AG68" i="22"/>
  <c r="AG73" i="22"/>
  <c r="U20" i="25"/>
  <c r="AE82" i="11"/>
  <c r="AE62" i="11"/>
  <c r="AE10" i="18"/>
  <c r="AG69" i="19"/>
  <c r="AG81" i="19"/>
  <c r="AC28" i="15"/>
  <c r="AG11" i="19"/>
  <c r="C756" i="50"/>
  <c r="AG38" i="22"/>
  <c r="AF36" i="17"/>
  <c r="AE35" i="11"/>
  <c r="U39" i="25"/>
  <c r="AC22" i="15"/>
  <c r="U54" i="25"/>
  <c r="Z93" i="24"/>
  <c r="C753" i="50"/>
  <c r="D204" i="50"/>
  <c r="AF61" i="17"/>
  <c r="Z23" i="24"/>
  <c r="AF62" i="17"/>
  <c r="Z72" i="24"/>
  <c r="AG28" i="22"/>
  <c r="AG51" i="22"/>
  <c r="C746" i="50"/>
  <c r="C707" i="50"/>
  <c r="C735" i="50"/>
  <c r="C751" i="50"/>
  <c r="C713" i="50"/>
  <c r="C689" i="50"/>
  <c r="C701" i="50"/>
  <c r="C730" i="50"/>
  <c r="AF102" i="17"/>
  <c r="AF65" i="17"/>
  <c r="AF94" i="17"/>
  <c r="C749" i="50"/>
  <c r="C711" i="50"/>
  <c r="AE17" i="11"/>
  <c r="C721" i="50"/>
  <c r="AE94" i="11"/>
  <c r="Z95" i="24"/>
  <c r="AB51" i="16"/>
  <c r="AE85" i="12"/>
  <c r="AE101" i="12"/>
  <c r="A49" i="3"/>
  <c r="A50" i="3" s="1"/>
  <c r="A51" i="3" s="1"/>
  <c r="A52" i="3" s="1"/>
  <c r="A53" i="3" s="1"/>
  <c r="A54" i="3" s="1"/>
  <c r="A55" i="3" s="1"/>
  <c r="A56" i="3" s="1"/>
  <c r="AE41" i="12"/>
  <c r="AE18" i="11"/>
  <c r="AE70" i="12"/>
  <c r="AE80" i="11"/>
  <c r="AE31" i="11"/>
  <c r="AB48" i="16"/>
  <c r="AB31" i="16"/>
  <c r="AF82" i="17"/>
  <c r="AF99" i="17"/>
  <c r="AB38" i="16"/>
  <c r="AF23" i="17"/>
  <c r="AF83" i="17"/>
  <c r="AF49" i="17"/>
  <c r="AB54" i="16"/>
  <c r="AE23" i="12"/>
  <c r="AE98" i="12"/>
  <c r="AE62" i="12"/>
  <c r="AE36" i="12"/>
  <c r="AE79" i="12"/>
  <c r="AE24" i="11"/>
  <c r="AE95" i="11"/>
  <c r="AE71" i="11"/>
  <c r="AC20" i="15"/>
  <c r="AC35" i="15"/>
  <c r="AC18" i="15"/>
  <c r="AC50" i="15"/>
  <c r="AC25" i="15"/>
  <c r="U55" i="25"/>
  <c r="AE37" i="11"/>
  <c r="AF21" i="20"/>
  <c r="AE59" i="11"/>
  <c r="Z20" i="24"/>
  <c r="Z90" i="24"/>
  <c r="Z40" i="24"/>
  <c r="Z69" i="24"/>
  <c r="Z75" i="24"/>
  <c r="AF103" i="17"/>
  <c r="AG70" i="22"/>
  <c r="AG16" i="22"/>
  <c r="AG35" i="22"/>
  <c r="AG14" i="22"/>
  <c r="AE49" i="11"/>
  <c r="AF72" i="17"/>
  <c r="AB6" i="16"/>
  <c r="AF44" i="17"/>
  <c r="AF27" i="17"/>
  <c r="AF76" i="17"/>
  <c r="AF98" i="17"/>
  <c r="AF29" i="17"/>
  <c r="AF26" i="17"/>
  <c r="AF67" i="17"/>
  <c r="AB43" i="16"/>
  <c r="AF19" i="17"/>
  <c r="AE63" i="12"/>
  <c r="AE56" i="12"/>
  <c r="AE68" i="12"/>
  <c r="AE28" i="12"/>
  <c r="AE73" i="12"/>
  <c r="AE31" i="12"/>
  <c r="AE86" i="12"/>
  <c r="AE50" i="12"/>
  <c r="AE82" i="12"/>
  <c r="AE72" i="12"/>
  <c r="AE80" i="12"/>
  <c r="U59" i="25"/>
  <c r="AE65" i="11"/>
  <c r="AE90" i="11"/>
  <c r="U13" i="25"/>
  <c r="AE44" i="11"/>
  <c r="AE79" i="11"/>
  <c r="AC19" i="15"/>
  <c r="U34" i="25"/>
  <c r="AE16" i="11"/>
  <c r="AE32" i="11"/>
  <c r="AC43" i="15"/>
  <c r="AC39" i="15"/>
  <c r="AC30" i="15"/>
  <c r="AC24" i="15"/>
  <c r="AC33" i="15"/>
  <c r="AC40" i="15"/>
  <c r="AC15" i="15"/>
  <c r="AE60" i="12"/>
  <c r="U61" i="25"/>
  <c r="U11" i="25"/>
  <c r="U33" i="25"/>
  <c r="AC46" i="15"/>
  <c r="U52" i="25"/>
  <c r="AE103" i="11"/>
  <c r="AE98" i="11"/>
  <c r="AE64" i="11"/>
  <c r="AE55" i="11"/>
  <c r="AE41" i="11"/>
  <c r="Z58" i="24"/>
  <c r="Z68" i="24"/>
  <c r="Z98" i="24"/>
  <c r="Z31" i="24"/>
  <c r="Z78" i="24"/>
  <c r="Z99" i="24"/>
  <c r="Z13" i="24"/>
  <c r="Z39" i="24"/>
  <c r="Z67" i="24"/>
  <c r="Z42" i="24"/>
  <c r="Z83" i="24"/>
  <c r="Z29" i="24"/>
  <c r="Z37" i="24"/>
  <c r="Z41" i="24"/>
  <c r="Z77" i="24"/>
  <c r="Z33" i="24"/>
  <c r="Z52" i="24"/>
  <c r="Z92" i="24"/>
  <c r="AF75" i="17"/>
  <c r="AG62" i="22"/>
  <c r="AG30" i="22"/>
  <c r="AG33" i="22"/>
  <c r="AG76" i="22"/>
  <c r="AG21" i="22"/>
  <c r="AG47" i="22"/>
  <c r="AG31" i="22"/>
  <c r="AG64" i="22"/>
  <c r="AG49" i="22"/>
  <c r="AG59" i="22"/>
  <c r="AG55" i="22"/>
  <c r="AG18" i="22"/>
  <c r="AG69" i="22"/>
  <c r="AG81" i="22"/>
  <c r="AE24" i="18"/>
  <c r="AE83" i="11"/>
  <c r="Z54" i="24"/>
  <c r="AE13" i="18"/>
  <c r="AE17" i="18"/>
  <c r="AE38" i="18"/>
  <c r="AE28" i="18"/>
  <c r="AE52" i="18"/>
  <c r="AF54" i="20"/>
  <c r="AF50" i="20"/>
  <c r="AF12" i="20"/>
  <c r="AF13" i="20"/>
  <c r="AF51" i="20"/>
  <c r="AF22" i="20"/>
  <c r="AF29" i="20"/>
  <c r="AF19" i="20"/>
  <c r="AF48" i="20"/>
  <c r="U56" i="25"/>
  <c r="AE54" i="11"/>
  <c r="AE34" i="11"/>
  <c r="AG23" i="22"/>
  <c r="AE33" i="18"/>
  <c r="U14" i="25"/>
  <c r="AG92" i="19"/>
  <c r="AG40" i="19"/>
  <c r="AG77" i="19"/>
  <c r="AG43" i="19"/>
  <c r="AG90" i="19"/>
  <c r="AG67" i="19"/>
  <c r="AG97" i="19"/>
  <c r="AG47" i="19"/>
  <c r="AG76" i="19"/>
  <c r="AG48" i="19"/>
  <c r="AG34" i="19"/>
  <c r="AG16" i="19"/>
  <c r="AG86" i="19"/>
  <c r="AG75" i="19"/>
  <c r="AG18" i="19"/>
  <c r="AG89" i="19"/>
  <c r="AG82" i="19"/>
  <c r="AG91" i="19"/>
  <c r="AG103" i="19"/>
  <c r="AG85" i="19"/>
  <c r="AG13" i="19"/>
  <c r="AG72" i="19"/>
  <c r="AC49" i="15"/>
  <c r="U53" i="25"/>
  <c r="AE38" i="11"/>
  <c r="AF46" i="17"/>
  <c r="AG45" i="22"/>
  <c r="AE97" i="11"/>
  <c r="AE19" i="11"/>
  <c r="U57" i="25"/>
  <c r="U36" i="25"/>
  <c r="AE47" i="11"/>
  <c r="AF42" i="17"/>
  <c r="AF58" i="17"/>
  <c r="AF51" i="17"/>
  <c r="AF53" i="17"/>
  <c r="AF32" i="17"/>
  <c r="AF35" i="17"/>
  <c r="AF48" i="17"/>
  <c r="AE42" i="12"/>
  <c r="AE37" i="12"/>
  <c r="AE88" i="12"/>
  <c r="AE87" i="12"/>
  <c r="AE33" i="12"/>
  <c r="AE49" i="12"/>
  <c r="AE77" i="12"/>
  <c r="AE83" i="12"/>
  <c r="AE38" i="12"/>
  <c r="AE100" i="12"/>
  <c r="AE35" i="12"/>
  <c r="AE27" i="12"/>
  <c r="AE71" i="12"/>
  <c r="AC21" i="15"/>
  <c r="AE16" i="18"/>
  <c r="U51" i="25"/>
  <c r="AE86" i="11"/>
  <c r="AE74" i="11"/>
  <c r="AE43" i="11"/>
  <c r="AE30" i="11"/>
  <c r="AC54" i="15"/>
  <c r="AC48" i="15"/>
  <c r="AC44" i="15"/>
  <c r="AE89" i="11"/>
  <c r="AE46" i="11"/>
  <c r="Z64" i="24"/>
  <c r="Z49" i="24"/>
  <c r="Z71" i="24"/>
  <c r="Z35" i="24"/>
  <c r="Z30" i="24"/>
  <c r="Z91" i="24"/>
  <c r="Z100" i="24"/>
  <c r="Z89" i="24"/>
  <c r="Z43" i="24"/>
  <c r="Z17" i="24"/>
  <c r="Z102" i="24"/>
  <c r="Z80" i="24"/>
  <c r="Z61" i="24"/>
  <c r="Z79" i="24"/>
  <c r="Z55" i="24"/>
  <c r="Z60" i="24"/>
  <c r="Z51" i="24"/>
  <c r="Z86" i="24"/>
  <c r="Z84" i="24"/>
  <c r="AG36" i="22"/>
  <c r="AG46" i="22"/>
  <c r="AG53" i="22"/>
  <c r="AG44" i="22"/>
  <c r="AG58" i="22"/>
  <c r="AG61" i="22"/>
  <c r="AG57" i="22"/>
  <c r="AG43" i="22"/>
  <c r="AG24" i="22"/>
  <c r="AG27" i="22"/>
  <c r="AG56" i="22"/>
  <c r="AG74" i="22"/>
  <c r="AG19" i="22"/>
  <c r="AG50" i="22"/>
  <c r="AG83" i="22"/>
  <c r="AG82" i="22"/>
  <c r="AG17" i="22"/>
  <c r="AG65" i="22"/>
  <c r="AF37" i="20"/>
  <c r="AE49" i="18"/>
  <c r="AE35" i="18"/>
  <c r="AE43" i="18"/>
  <c r="AE26" i="18"/>
  <c r="AE21" i="18"/>
  <c r="AE20" i="18"/>
  <c r="AF47" i="20"/>
  <c r="AG77" i="22"/>
  <c r="U12" i="25"/>
  <c r="AE12" i="11"/>
  <c r="U10" i="25"/>
  <c r="AG42" i="19"/>
  <c r="AG9" i="19"/>
  <c r="AG104" i="19"/>
  <c r="AG78" i="19"/>
  <c r="AG28" i="19"/>
  <c r="AG59" i="19"/>
  <c r="AG93" i="19"/>
  <c r="AG83" i="19"/>
  <c r="AG101" i="19"/>
  <c r="AG68" i="19"/>
  <c r="AG99" i="19"/>
  <c r="AG88" i="19"/>
  <c r="AG80" i="19"/>
  <c r="AG63" i="19"/>
  <c r="AG56" i="19"/>
  <c r="AG57" i="19"/>
  <c r="AG12" i="19"/>
  <c r="AG64" i="19"/>
  <c r="AG25" i="19"/>
  <c r="AE9" i="18"/>
  <c r="AE61" i="11"/>
  <c r="U38" i="25"/>
  <c r="AE45" i="11"/>
  <c r="AE99" i="11"/>
  <c r="AB46" i="16"/>
  <c r="AF37" i="17"/>
  <c r="AF73" i="17"/>
  <c r="AF91" i="17"/>
  <c r="AF80" i="17"/>
  <c r="AF66" i="17"/>
  <c r="AF24" i="17"/>
  <c r="AF97" i="17"/>
  <c r="AF15" i="17"/>
  <c r="AE39" i="12"/>
  <c r="AE84" i="12"/>
  <c r="AE58" i="12"/>
  <c r="AE22" i="12"/>
  <c r="AE45" i="12"/>
  <c r="AE94" i="12"/>
  <c r="AE19" i="12"/>
  <c r="U30" i="25"/>
  <c r="U62" i="25"/>
  <c r="AC36" i="15"/>
  <c r="AC52" i="15"/>
  <c r="U40" i="25"/>
  <c r="AG37" i="22"/>
  <c r="AG42" i="22"/>
  <c r="Z22" i="24"/>
  <c r="Z50" i="24"/>
  <c r="Z70" i="24"/>
  <c r="Z85" i="24"/>
  <c r="Z15" i="24"/>
  <c r="Z94" i="24"/>
  <c r="AF20" i="17"/>
  <c r="AG34" i="22"/>
  <c r="AG48" i="22"/>
  <c r="AG52" i="22"/>
  <c r="AG66" i="22"/>
  <c r="AE57" i="11"/>
  <c r="AE96" i="11"/>
  <c r="AG22" i="22"/>
  <c r="AE56" i="11"/>
  <c r="AE53" i="18"/>
  <c r="AE44" i="18"/>
  <c r="AE23" i="18"/>
  <c r="AE45" i="18"/>
  <c r="AF20" i="20"/>
  <c r="AF17" i="20"/>
  <c r="AF40" i="20"/>
  <c r="AF30" i="20"/>
  <c r="AF46" i="20"/>
  <c r="AF43" i="20"/>
  <c r="AF23" i="20"/>
  <c r="AF39" i="20"/>
  <c r="AF26" i="20"/>
  <c r="AF32" i="20"/>
  <c r="U21" i="25"/>
  <c r="U17" i="25"/>
  <c r="AG35" i="19"/>
  <c r="AG37" i="19"/>
  <c r="AG98" i="19"/>
  <c r="AG39" i="19"/>
  <c r="AG94" i="19"/>
  <c r="AG73" i="19"/>
  <c r="AG17" i="19"/>
  <c r="AE85" i="11"/>
  <c r="AE53" i="11"/>
  <c r="C692" i="50"/>
  <c r="C764" i="50"/>
  <c r="C736" i="50"/>
  <c r="C688" i="50"/>
  <c r="C716" i="50"/>
  <c r="C724" i="50"/>
  <c r="C732" i="50"/>
  <c r="Z56" i="24"/>
  <c r="Z10" i="24"/>
  <c r="AF81" i="17"/>
  <c r="AE73" i="11"/>
  <c r="AG14" i="19"/>
  <c r="Z57" i="24"/>
  <c r="C761" i="50"/>
  <c r="AE84" i="11"/>
  <c r="C755" i="50"/>
  <c r="C760" i="50"/>
  <c r="C747" i="50"/>
  <c r="AE24" i="12"/>
  <c r="AF18" i="20"/>
  <c r="AF101" i="17"/>
  <c r="Z73" i="24"/>
  <c r="C748" i="50"/>
  <c r="AB44" i="16"/>
  <c r="AF78" i="17"/>
  <c r="AE89" i="12"/>
  <c r="U41" i="25"/>
  <c r="AG71" i="22"/>
  <c r="AE31" i="18"/>
  <c r="AF31" i="20"/>
  <c r="AF11" i="20"/>
  <c r="AF36" i="20"/>
  <c r="AG96" i="19"/>
  <c r="AE39" i="11"/>
  <c r="AG53" i="19"/>
  <c r="AE17" i="12"/>
  <c r="AC23" i="15"/>
  <c r="AG60" i="22"/>
  <c r="AF52" i="20"/>
  <c r="AE34" i="18"/>
  <c r="AF43" i="17"/>
  <c r="AE67" i="11"/>
  <c r="AG45" i="19"/>
  <c r="AG51" i="19"/>
  <c r="AG66" i="19"/>
  <c r="U16" i="25"/>
  <c r="AE18" i="18"/>
  <c r="AE29" i="18"/>
  <c r="AF53" i="20"/>
  <c r="AF33" i="20"/>
  <c r="AF41" i="20"/>
  <c r="AF27" i="20"/>
  <c r="AG70" i="19"/>
  <c r="Z62" i="24"/>
  <c r="C759" i="50"/>
  <c r="AE78" i="12"/>
  <c r="AE43" i="12"/>
  <c r="AE41" i="18"/>
  <c r="AE25" i="11"/>
  <c r="AE76" i="11"/>
  <c r="AE48" i="11"/>
  <c r="AG55" i="19"/>
  <c r="AE53" i="12"/>
  <c r="AE15" i="12"/>
  <c r="AC51" i="15"/>
  <c r="AC53" i="15"/>
  <c r="AF50" i="17"/>
  <c r="Z104" i="24"/>
  <c r="AE72" i="11"/>
  <c r="AG65" i="19"/>
  <c r="AE54" i="12"/>
  <c r="U31" i="25"/>
  <c r="Z8" i="24"/>
  <c r="Z65" i="24"/>
  <c r="Z97" i="24"/>
  <c r="AF100" i="17"/>
  <c r="AG15" i="22"/>
  <c r="AE27" i="18"/>
  <c r="AE51" i="18"/>
  <c r="C712" i="50"/>
  <c r="C708" i="50"/>
  <c r="AE75" i="12"/>
  <c r="AE92" i="12"/>
  <c r="AE42" i="18"/>
  <c r="AE33" i="11"/>
  <c r="C744" i="50"/>
  <c r="C739" i="50"/>
  <c r="C693" i="50"/>
  <c r="C696" i="50"/>
  <c r="C745" i="50"/>
  <c r="C723" i="50"/>
  <c r="AE77" i="11"/>
  <c r="Z34" i="24"/>
  <c r="AG52" i="19"/>
  <c r="AG32" i="19"/>
  <c r="AF77" i="17"/>
  <c r="AF95" i="17"/>
  <c r="U50" i="25"/>
  <c r="AE48" i="18"/>
  <c r="AG21" i="19"/>
  <c r="AG49" i="19"/>
  <c r="AG36" i="19"/>
  <c r="AE78" i="11"/>
  <c r="AC29" i="15"/>
  <c r="AC26" i="15"/>
  <c r="U60" i="25"/>
  <c r="AF42" i="20"/>
  <c r="AF14" i="20"/>
  <c r="AF45" i="20"/>
  <c r="AG62" i="19"/>
  <c r="AG41" i="19"/>
  <c r="AG95" i="19"/>
  <c r="AG54" i="19"/>
  <c r="AG61" i="19"/>
  <c r="AG60" i="19"/>
  <c r="AB52" i="16"/>
  <c r="AB32" i="16"/>
  <c r="C703" i="50"/>
  <c r="C697" i="50"/>
  <c r="C729" i="50"/>
  <c r="C699" i="50"/>
  <c r="AB12" i="16"/>
  <c r="AB37" i="16"/>
  <c r="AB45" i="16"/>
  <c r="AB17" i="16"/>
  <c r="AF54" i="17"/>
  <c r="AB30" i="16"/>
  <c r="AF30" i="17"/>
  <c r="AF34" i="17"/>
  <c r="AF93" i="17"/>
  <c r="AF28" i="17"/>
  <c r="AF14" i="17"/>
  <c r="AF12" i="17"/>
  <c r="AB40" i="16"/>
  <c r="AF69" i="17"/>
  <c r="AE40" i="12"/>
  <c r="AE93" i="12"/>
  <c r="AE65" i="12"/>
  <c r="AE40" i="11"/>
  <c r="AE42" i="11"/>
  <c r="AC31" i="15"/>
  <c r="AC27" i="15"/>
  <c r="AE46" i="12"/>
  <c r="U58" i="25"/>
  <c r="Z18" i="24"/>
  <c r="Z32" i="24"/>
  <c r="Z38" i="24"/>
  <c r="Z25" i="24"/>
  <c r="Z48" i="24"/>
  <c r="AG26" i="22"/>
  <c r="AG13" i="22"/>
  <c r="AG40" i="22"/>
  <c r="AG54" i="22"/>
  <c r="U15" i="25"/>
  <c r="AE52" i="11"/>
  <c r="AF70" i="17"/>
  <c r="AG72" i="22"/>
  <c r="AG84" i="19"/>
  <c r="AG26" i="19"/>
  <c r="AG46" i="19"/>
  <c r="AG29" i="19"/>
  <c r="AC45" i="15"/>
  <c r="AC47" i="15"/>
  <c r="AE67" i="12"/>
  <c r="AE68" i="11"/>
  <c r="Z74" i="24"/>
  <c r="Z36" i="24"/>
  <c r="Z21" i="24"/>
  <c r="Z66" i="24"/>
  <c r="Z24" i="24"/>
  <c r="Z87" i="24"/>
  <c r="Z45" i="24"/>
  <c r="Z76" i="24"/>
  <c r="AE5" i="18"/>
  <c r="AE48" i="12"/>
  <c r="AE58" i="11"/>
  <c r="AE91" i="11"/>
  <c r="AC37" i="15"/>
  <c r="AE52" i="12"/>
  <c r="AE59" i="12"/>
  <c r="AE76" i="12"/>
  <c r="AE26" i="11"/>
  <c r="AE66" i="12"/>
  <c r="AE25" i="12"/>
  <c r="Z7" i="24"/>
  <c r="AE57" i="12"/>
  <c r="AE74" i="12"/>
  <c r="AE81" i="12"/>
  <c r="AE104" i="12"/>
  <c r="AE46" i="18"/>
  <c r="AE8" i="18"/>
  <c r="AE10" i="11"/>
  <c r="AE88" i="11"/>
  <c r="AE102" i="11"/>
  <c r="AE21" i="11"/>
  <c r="AF39" i="17"/>
  <c r="AF52" i="17"/>
  <c r="AF21" i="17"/>
  <c r="AG6" i="19"/>
  <c r="AE22" i="11"/>
  <c r="AE51" i="12"/>
  <c r="AE95" i="12"/>
  <c r="AE26" i="12"/>
  <c r="AE96" i="12"/>
  <c r="AE29" i="12"/>
  <c r="AE12" i="18"/>
  <c r="AE81" i="11"/>
  <c r="AG5" i="19"/>
  <c r="AE20" i="11"/>
  <c r="AF17" i="17"/>
  <c r="AE13" i="12"/>
  <c r="C726" i="50"/>
  <c r="AF104" i="17"/>
  <c r="AF64" i="17"/>
  <c r="C694" i="50"/>
  <c r="C754" i="50"/>
  <c r="C738" i="50"/>
  <c r="AB47" i="16"/>
  <c r="AF59" i="17"/>
  <c r="AF85" i="17"/>
  <c r="AF92" i="17"/>
  <c r="C702" i="50"/>
  <c r="AF38" i="17"/>
  <c r="AF71" i="17"/>
  <c r="AF86" i="17"/>
  <c r="AF6" i="20"/>
  <c r="AE103" i="12"/>
  <c r="AF57" i="17"/>
  <c r="AF89" i="17"/>
  <c r="M9" i="25"/>
  <c r="E901" i="50" s="1"/>
  <c r="M49" i="25"/>
  <c r="E933" i="50" s="1"/>
  <c r="M29" i="25"/>
  <c r="E917" i="50" s="1"/>
  <c r="N8" i="25"/>
  <c r="N28" i="25"/>
  <c r="N48" i="25"/>
  <c r="Q8" i="25"/>
  <c r="Q28" i="25"/>
  <c r="Q48" i="25"/>
  <c r="O28" i="25"/>
  <c r="O48" i="25"/>
  <c r="E205" i="50"/>
  <c r="Y9" i="11"/>
  <c r="E7" i="50" s="1"/>
  <c r="Y8" i="11"/>
  <c r="E6" i="50" s="1"/>
  <c r="AE18" i="12"/>
  <c r="AE21" i="12"/>
  <c r="Y11" i="12"/>
  <c r="E109" i="50" s="1"/>
  <c r="Y13" i="12"/>
  <c r="E111" i="50" s="1"/>
  <c r="AE20" i="12"/>
  <c r="AE16" i="12"/>
  <c r="AB33" i="16"/>
  <c r="X11" i="16"/>
  <c r="X10" i="16"/>
  <c r="AB10" i="16" s="1"/>
  <c r="X25" i="16"/>
  <c r="AB25" i="16" s="1"/>
  <c r="X15" i="16"/>
  <c r="AB15" i="16" s="1"/>
  <c r="X7" i="16"/>
  <c r="AB7" i="16" s="1"/>
  <c r="X21" i="16"/>
  <c r="Z8" i="16"/>
  <c r="AB8" i="16" s="1"/>
  <c r="Z20" i="16"/>
  <c r="AB20" i="16" s="1"/>
  <c r="Z13" i="16"/>
  <c r="AB13" i="16" s="1"/>
  <c r="Z21" i="16"/>
  <c r="AB39" i="16"/>
  <c r="AB22" i="16"/>
  <c r="AB35" i="16"/>
  <c r="AB53" i="16"/>
  <c r="X19" i="16"/>
  <c r="AB19" i="16" s="1"/>
  <c r="X9" i="16"/>
  <c r="AB9" i="16" s="1"/>
  <c r="X14" i="16"/>
  <c r="X23" i="16"/>
  <c r="AB23" i="16" s="1"/>
  <c r="AB16" i="16"/>
  <c r="AA20" i="16"/>
  <c r="Z18" i="16"/>
  <c r="AB18" i="16" s="1"/>
  <c r="Z11" i="16"/>
  <c r="Z5" i="16"/>
  <c r="AB5" i="16" s="1"/>
  <c r="Z14" i="16"/>
  <c r="AA5" i="16"/>
  <c r="AB24" i="16"/>
  <c r="AE15" i="11"/>
  <c r="AE32" i="12"/>
  <c r="AF60" i="17"/>
  <c r="AE14" i="12"/>
  <c r="AE36" i="18"/>
  <c r="AB29" i="16"/>
  <c r="AB27" i="16"/>
  <c r="AF22" i="17"/>
  <c r="AB49" i="16"/>
  <c r="AF56" i="17"/>
  <c r="AF25" i="17"/>
  <c r="AF40" i="17"/>
  <c r="AF16" i="17"/>
  <c r="AB36" i="16"/>
  <c r="AF90" i="17"/>
  <c r="AF41" i="17"/>
  <c r="AF68" i="17"/>
  <c r="AF13" i="17"/>
  <c r="AB42" i="16"/>
  <c r="AB26" i="16"/>
  <c r="AF79" i="17"/>
  <c r="AF87" i="17"/>
  <c r="AF74" i="17"/>
  <c r="AF31" i="17"/>
  <c r="C763" i="50"/>
  <c r="C686" i="50"/>
  <c r="C742" i="50"/>
  <c r="C728" i="50"/>
  <c r="C714" i="50"/>
  <c r="AE9" i="11"/>
  <c r="F12" i="23"/>
  <c r="F13" i="23"/>
  <c r="F16" i="23"/>
  <c r="F10" i="23"/>
  <c r="F21" i="23"/>
  <c r="F30" i="23"/>
  <c r="F8" i="23"/>
  <c r="F33" i="23"/>
  <c r="F20" i="23"/>
  <c r="F14" i="23"/>
  <c r="F28" i="23"/>
  <c r="F27" i="23"/>
  <c r="F18" i="23"/>
  <c r="F22" i="23"/>
  <c r="F29" i="23"/>
  <c r="F19" i="23"/>
  <c r="F23" i="23"/>
  <c r="F17" i="23"/>
  <c r="F9" i="23"/>
  <c r="F11" i="23"/>
  <c r="F31" i="23"/>
  <c r="F32" i="23"/>
  <c r="F24" i="23"/>
  <c r="F26" i="23"/>
  <c r="F15" i="23"/>
  <c r="F34" i="23"/>
  <c r="F25" i="23"/>
  <c r="AF10" i="20"/>
  <c r="A3" i="50"/>
  <c r="O1191" i="40"/>
  <c r="AC9" i="15"/>
  <c r="AG7" i="19"/>
  <c r="AE9" i="12"/>
  <c r="AE8" i="12"/>
  <c r="AF8" i="17" l="1"/>
  <c r="AE49" i="15"/>
  <c r="AD49" i="15"/>
  <c r="AD36" i="15"/>
  <c r="AE36" i="15"/>
  <c r="AD54" i="15"/>
  <c r="AE54" i="15"/>
  <c r="AD40" i="15"/>
  <c r="AE40" i="15"/>
  <c r="AD35" i="15"/>
  <c r="AE35" i="15"/>
  <c r="AD32" i="15"/>
  <c r="AE32" i="15"/>
  <c r="AD12" i="15"/>
  <c r="AE12" i="15"/>
  <c r="AD47" i="15"/>
  <c r="AE47" i="15"/>
  <c r="AE33" i="15"/>
  <c r="AD33" i="15"/>
  <c r="AD19" i="15"/>
  <c r="AE19" i="15"/>
  <c r="AD20" i="15"/>
  <c r="AE20" i="15"/>
  <c r="AD16" i="15"/>
  <c r="AE16" i="15"/>
  <c r="AD42" i="15"/>
  <c r="AE42" i="15"/>
  <c r="AE37" i="15"/>
  <c r="AD37" i="15"/>
  <c r="AE45" i="15"/>
  <c r="AD45" i="15"/>
  <c r="AE53" i="15"/>
  <c r="G53" i="15" s="1"/>
  <c r="AD53" i="15"/>
  <c r="AD46" i="15"/>
  <c r="AE46" i="15"/>
  <c r="AD24" i="15"/>
  <c r="AE24" i="15"/>
  <c r="AD11" i="15"/>
  <c r="AE11" i="15"/>
  <c r="AE9" i="15"/>
  <c r="AD9" i="15"/>
  <c r="AD26" i="15"/>
  <c r="AE26" i="15"/>
  <c r="AD51" i="15"/>
  <c r="AE51" i="15"/>
  <c r="AD30" i="15"/>
  <c r="AE30" i="15"/>
  <c r="AD7" i="15"/>
  <c r="AE7" i="15"/>
  <c r="AD38" i="15"/>
  <c r="AE38" i="15"/>
  <c r="AE29" i="15"/>
  <c r="AD29" i="15"/>
  <c r="AD39" i="15"/>
  <c r="AE39" i="15"/>
  <c r="AE25" i="15"/>
  <c r="AD25" i="15"/>
  <c r="AD34" i="15"/>
  <c r="AE34" i="15"/>
  <c r="AD10" i="15"/>
  <c r="AE10" i="15"/>
  <c r="AD14" i="15"/>
  <c r="AE14" i="15"/>
  <c r="G14" i="15" s="1"/>
  <c r="AD43" i="15"/>
  <c r="AE43" i="15"/>
  <c r="AD27" i="15"/>
  <c r="AE27" i="15"/>
  <c r="AI27" i="15" s="1"/>
  <c r="AD44" i="15"/>
  <c r="AE44" i="15"/>
  <c r="AI44" i="15" s="1"/>
  <c r="AD50" i="15"/>
  <c r="AE50" i="15"/>
  <c r="AD28" i="15"/>
  <c r="AE28" i="15"/>
  <c r="AE17" i="15"/>
  <c r="AD17" i="15"/>
  <c r="AD8" i="15"/>
  <c r="AE8" i="15"/>
  <c r="AD31" i="15"/>
  <c r="AE31" i="15"/>
  <c r="G31" i="15" s="1"/>
  <c r="AD23" i="15"/>
  <c r="AE23" i="15"/>
  <c r="AD52" i="15"/>
  <c r="AE52" i="15"/>
  <c r="AD48" i="15"/>
  <c r="AE48" i="15"/>
  <c r="AE21" i="15"/>
  <c r="AI21" i="15" s="1"/>
  <c r="AD21" i="15"/>
  <c r="AD15" i="15"/>
  <c r="AE15" i="15"/>
  <c r="AD18" i="15"/>
  <c r="AE18" i="15"/>
  <c r="AD22" i="15"/>
  <c r="AE22" i="15"/>
  <c r="AE41" i="15"/>
  <c r="AD41" i="15"/>
  <c r="AD6" i="15"/>
  <c r="AE6" i="15"/>
  <c r="AI6" i="15" s="1"/>
  <c r="AF5" i="20"/>
  <c r="AH5" i="20" s="1"/>
  <c r="J5" i="20" s="1"/>
  <c r="AC5" i="15"/>
  <c r="AD5" i="15" s="1"/>
  <c r="AF5" i="17"/>
  <c r="AH5" i="17" s="1"/>
  <c r="Z6" i="14"/>
  <c r="AA6" i="14" s="1"/>
  <c r="AE7" i="11"/>
  <c r="AF7" i="11" s="1"/>
  <c r="AE5" i="12"/>
  <c r="AG5" i="12" s="1"/>
  <c r="AK5" i="12" s="1"/>
  <c r="AG5" i="22"/>
  <c r="AI5" i="22" s="1"/>
  <c r="AB10" i="14"/>
  <c r="AG8" i="12"/>
  <c r="AF8" i="12"/>
  <c r="AH56" i="17"/>
  <c r="AG56" i="17"/>
  <c r="AG66" i="12"/>
  <c r="AF66" i="12"/>
  <c r="AD30" i="16"/>
  <c r="AC30" i="16"/>
  <c r="AG34" i="18"/>
  <c r="H34" i="18" s="1"/>
  <c r="AF34" i="18"/>
  <c r="AH42" i="22"/>
  <c r="AI42" i="22"/>
  <c r="AF35" i="18"/>
  <c r="AG35" i="18"/>
  <c r="AG86" i="11"/>
  <c r="AF86" i="11"/>
  <c r="W53" i="25"/>
  <c r="V53" i="25"/>
  <c r="C53" i="25" s="1"/>
  <c r="AH69" i="22"/>
  <c r="AI69" i="22"/>
  <c r="W11" i="25"/>
  <c r="V11" i="25"/>
  <c r="AH44" i="17"/>
  <c r="AG44" i="17"/>
  <c r="AD51" i="16"/>
  <c r="G51" i="16" s="1"/>
  <c r="AC51" i="16"/>
  <c r="AH36" i="17"/>
  <c r="AG36" i="17"/>
  <c r="AF23" i="11"/>
  <c r="AG23" i="11"/>
  <c r="AG29" i="11"/>
  <c r="AF29" i="11"/>
  <c r="AG92" i="11"/>
  <c r="AF92" i="11"/>
  <c r="AG9" i="20"/>
  <c r="AH9" i="20"/>
  <c r="I9" i="20" s="1"/>
  <c r="AC14" i="51"/>
  <c r="AD14" i="51"/>
  <c r="AC27" i="51"/>
  <c r="AD27" i="51"/>
  <c r="F27" i="51" s="1"/>
  <c r="AG9" i="12"/>
  <c r="AF9" i="12"/>
  <c r="AH68" i="17"/>
  <c r="AG68" i="17"/>
  <c r="AD39" i="16"/>
  <c r="AC39" i="16"/>
  <c r="AG5" i="18"/>
  <c r="H5" i="18" s="1"/>
  <c r="AF5" i="18"/>
  <c r="AD40" i="16"/>
  <c r="AC40" i="16"/>
  <c r="AI36" i="19"/>
  <c r="J36" i="19" s="1"/>
  <c r="AH36" i="19"/>
  <c r="AB62" i="24"/>
  <c r="AA62" i="24"/>
  <c r="AG30" i="20"/>
  <c r="AH30" i="20"/>
  <c r="I30" i="20" s="1"/>
  <c r="AF45" i="12"/>
  <c r="AG45" i="12"/>
  <c r="AG49" i="18"/>
  <c r="AF49" i="18"/>
  <c r="AF89" i="11"/>
  <c r="AG89" i="11"/>
  <c r="W36" i="25"/>
  <c r="V36" i="25"/>
  <c r="C36" i="25" s="1"/>
  <c r="E36" i="25" s="1"/>
  <c r="AH22" i="20"/>
  <c r="AL22" i="20" s="1"/>
  <c r="AG22" i="20"/>
  <c r="AB77" i="24"/>
  <c r="AA77" i="24"/>
  <c r="AB75" i="24"/>
  <c r="AA75" i="24"/>
  <c r="AF80" i="11"/>
  <c r="AG80" i="11"/>
  <c r="AI78" i="22"/>
  <c r="AH78" i="22"/>
  <c r="AI87" i="19"/>
  <c r="I87" i="19" s="1"/>
  <c r="AH87" i="19"/>
  <c r="AG91" i="12"/>
  <c r="AF91" i="12"/>
  <c r="AF102" i="12"/>
  <c r="AG102" i="12"/>
  <c r="AD23" i="16"/>
  <c r="G23" i="16" s="1"/>
  <c r="AC23" i="16"/>
  <c r="AD10" i="16"/>
  <c r="AH10" i="16" s="1"/>
  <c r="AC10" i="16"/>
  <c r="AG18" i="12"/>
  <c r="AF18" i="12"/>
  <c r="AH57" i="17"/>
  <c r="AL57" i="17" s="1"/>
  <c r="AG57" i="17"/>
  <c r="AH92" i="17"/>
  <c r="AG92" i="17"/>
  <c r="AG104" i="17"/>
  <c r="AH104" i="17"/>
  <c r="AL104" i="17" s="1"/>
  <c r="AF29" i="12"/>
  <c r="AG29" i="12"/>
  <c r="AH52" i="17"/>
  <c r="AL52" i="17" s="1"/>
  <c r="AG52" i="17"/>
  <c r="AF104" i="12"/>
  <c r="AG104" i="12"/>
  <c r="AG76" i="12"/>
  <c r="AF76" i="12"/>
  <c r="AB76" i="24"/>
  <c r="AA76" i="24"/>
  <c r="AF68" i="11"/>
  <c r="AG68" i="11"/>
  <c r="AI72" i="22"/>
  <c r="AH72" i="22"/>
  <c r="AB48" i="24"/>
  <c r="AA48" i="24"/>
  <c r="AH12" i="17"/>
  <c r="AG12" i="17"/>
  <c r="AC17" i="16"/>
  <c r="AD17" i="16"/>
  <c r="G17" i="16" s="1"/>
  <c r="AC32" i="16"/>
  <c r="AD32" i="16"/>
  <c r="AG45" i="20"/>
  <c r="AH45" i="20"/>
  <c r="AL45" i="20" s="1"/>
  <c r="AH49" i="19"/>
  <c r="AI49" i="19"/>
  <c r="AB34" i="24"/>
  <c r="AA34" i="24"/>
  <c r="AG33" i="11"/>
  <c r="AF33" i="11"/>
  <c r="AI15" i="22"/>
  <c r="AH15" i="22"/>
  <c r="AG72" i="11"/>
  <c r="AF72" i="11"/>
  <c r="AG48" i="11"/>
  <c r="AF48" i="11"/>
  <c r="AI70" i="19"/>
  <c r="AH70" i="19"/>
  <c r="W16" i="25"/>
  <c r="V16" i="25"/>
  <c r="AH60" i="22"/>
  <c r="AI60" i="22"/>
  <c r="AH31" i="20"/>
  <c r="AL31" i="20" s="1"/>
  <c r="AG31" i="20"/>
  <c r="AB73" i="24"/>
  <c r="AA73" i="24"/>
  <c r="AH17" i="19"/>
  <c r="AI17" i="19"/>
  <c r="J17" i="19" s="1"/>
  <c r="W21" i="25"/>
  <c r="V21" i="25"/>
  <c r="AH40" i="20"/>
  <c r="I40" i="20" s="1"/>
  <c r="AG40" i="20"/>
  <c r="AH22" i="22"/>
  <c r="AI22" i="22"/>
  <c r="AB94" i="24"/>
  <c r="AA94" i="24"/>
  <c r="W40" i="25"/>
  <c r="V40" i="25"/>
  <c r="C40" i="25" s="1"/>
  <c r="AF22" i="12"/>
  <c r="AG22" i="12"/>
  <c r="AH80" i="17"/>
  <c r="AG80" i="17"/>
  <c r="AG61" i="11"/>
  <c r="AF61" i="11"/>
  <c r="AI80" i="19"/>
  <c r="J80" i="19" s="1"/>
  <c r="AH80" i="19"/>
  <c r="AI28" i="19"/>
  <c r="AH28" i="19"/>
  <c r="AI77" i="22"/>
  <c r="AH77" i="22"/>
  <c r="AG37" i="20"/>
  <c r="AH37" i="20"/>
  <c r="AH56" i="22"/>
  <c r="AI56" i="22"/>
  <c r="AH53" i="22"/>
  <c r="AI53" i="22"/>
  <c r="AB79" i="24"/>
  <c r="AA79" i="24"/>
  <c r="AB91" i="24"/>
  <c r="AA91" i="24"/>
  <c r="AG16" i="18"/>
  <c r="AF16" i="18"/>
  <c r="AF77" i="12"/>
  <c r="AG77" i="12"/>
  <c r="AG35" i="17"/>
  <c r="AH35" i="17"/>
  <c r="W57" i="25"/>
  <c r="V57" i="25"/>
  <c r="C57" i="25" s="1"/>
  <c r="AI72" i="19"/>
  <c r="AH72" i="19"/>
  <c r="AI75" i="19"/>
  <c r="J75" i="19" s="1"/>
  <c r="AH75" i="19"/>
  <c r="AI67" i="19"/>
  <c r="I67" i="19" s="1"/>
  <c r="AH67" i="19"/>
  <c r="AH23" i="22"/>
  <c r="AI23" i="22"/>
  <c r="AH51" i="20"/>
  <c r="AL51" i="20" s="1"/>
  <c r="AG51" i="20"/>
  <c r="AG17" i="18"/>
  <c r="H17" i="18" s="1"/>
  <c r="AF17" i="18"/>
  <c r="AI55" i="22"/>
  <c r="AH55" i="22"/>
  <c r="AH33" i="22"/>
  <c r="AI33" i="22"/>
  <c r="AB41" i="24"/>
  <c r="AA41" i="24"/>
  <c r="AB99" i="24"/>
  <c r="AA99" i="24"/>
  <c r="AF64" i="11"/>
  <c r="AG64" i="11"/>
  <c r="AF60" i="12"/>
  <c r="AG60" i="12"/>
  <c r="G43" i="15"/>
  <c r="AG90" i="11"/>
  <c r="AF90" i="11"/>
  <c r="AG31" i="12"/>
  <c r="AF31" i="12"/>
  <c r="AG67" i="17"/>
  <c r="AH67" i="17"/>
  <c r="AG72" i="17"/>
  <c r="AH72" i="17"/>
  <c r="AB69" i="24"/>
  <c r="AA69" i="24"/>
  <c r="AG79" i="12"/>
  <c r="AF79" i="12"/>
  <c r="AH23" i="17"/>
  <c r="AG23" i="17"/>
  <c r="AG70" i="12"/>
  <c r="AF70" i="12"/>
  <c r="AG94" i="11"/>
  <c r="AF94" i="11"/>
  <c r="AH102" i="17"/>
  <c r="AG102" i="17"/>
  <c r="W20" i="25"/>
  <c r="V20" i="25"/>
  <c r="AB46" i="24"/>
  <c r="AA46" i="24"/>
  <c r="AG60" i="11"/>
  <c r="AF60" i="11"/>
  <c r="AH29" i="22"/>
  <c r="AI29" i="22"/>
  <c r="AG32" i="18"/>
  <c r="H32" i="18" s="1"/>
  <c r="AF32" i="18"/>
  <c r="AF97" i="12"/>
  <c r="AG97" i="12"/>
  <c r="AI50" i="19"/>
  <c r="AH50" i="19"/>
  <c r="AF100" i="11"/>
  <c r="AG100" i="11"/>
  <c r="AG34" i="20"/>
  <c r="AH34" i="20"/>
  <c r="I34" i="20" s="1"/>
  <c r="AH30" i="19"/>
  <c r="AI30" i="19"/>
  <c r="AB16" i="24"/>
  <c r="AA16" i="24"/>
  <c r="AH20" i="22"/>
  <c r="AI20" i="22"/>
  <c r="AF47" i="18"/>
  <c r="AG47" i="18"/>
  <c r="AF39" i="18"/>
  <c r="AG39" i="18"/>
  <c r="AB47" i="24"/>
  <c r="AA47" i="24"/>
  <c r="AF61" i="12"/>
  <c r="AG61" i="12"/>
  <c r="AH32" i="22"/>
  <c r="AI32" i="22"/>
  <c r="AG69" i="11"/>
  <c r="AF69" i="11"/>
  <c r="AC48" i="51"/>
  <c r="AD48" i="51"/>
  <c r="AC53" i="51"/>
  <c r="AD53" i="51"/>
  <c r="AC24" i="51"/>
  <c r="AD24" i="51"/>
  <c r="AC20" i="51"/>
  <c r="AD20" i="51"/>
  <c r="AD9" i="51"/>
  <c r="F9" i="51" s="1"/>
  <c r="AC9" i="51"/>
  <c r="AC7" i="51"/>
  <c r="AD7" i="51"/>
  <c r="AB9" i="13"/>
  <c r="AF9" i="13" s="1"/>
  <c r="AB8" i="13"/>
  <c r="AF8" i="13" s="1"/>
  <c r="AB16" i="13"/>
  <c r="AF16" i="13" s="1"/>
  <c r="AD16" i="16"/>
  <c r="G16" i="16" s="1"/>
  <c r="AC16" i="16"/>
  <c r="AH89" i="17"/>
  <c r="AG89" i="17"/>
  <c r="AH21" i="17"/>
  <c r="AL21" i="17" s="1"/>
  <c r="AG21" i="17"/>
  <c r="AB74" i="24"/>
  <c r="AA74" i="24"/>
  <c r="AG54" i="17"/>
  <c r="AH54" i="17"/>
  <c r="AF27" i="18"/>
  <c r="AG27" i="18"/>
  <c r="AG85" i="11"/>
  <c r="AF85" i="11"/>
  <c r="AH37" i="22"/>
  <c r="AI37" i="22"/>
  <c r="AI59" i="19"/>
  <c r="AM59" i="19" s="1"/>
  <c r="AH59" i="19"/>
  <c r="AH44" i="22"/>
  <c r="AI44" i="22"/>
  <c r="AF83" i="12"/>
  <c r="AG83" i="12"/>
  <c r="AI18" i="19"/>
  <c r="I18" i="19" s="1"/>
  <c r="AH18" i="19"/>
  <c r="AG38" i="18"/>
  <c r="H38" i="18" s="1"/>
  <c r="AF38" i="18"/>
  <c r="AG55" i="11"/>
  <c r="AF55" i="11"/>
  <c r="AD43" i="16"/>
  <c r="AH43" i="16" s="1"/>
  <c r="AC43" i="16"/>
  <c r="AH83" i="17"/>
  <c r="AG83" i="17"/>
  <c r="W18" i="25"/>
  <c r="V18" i="25"/>
  <c r="AG69" i="12"/>
  <c r="AF69" i="12"/>
  <c r="AB59" i="24"/>
  <c r="AA59" i="24"/>
  <c r="AH24" i="20"/>
  <c r="AG24" i="20"/>
  <c r="AG22" i="18"/>
  <c r="H22" i="18" s="1"/>
  <c r="AF22" i="18"/>
  <c r="AC45" i="51"/>
  <c r="AD45" i="51"/>
  <c r="AI7" i="19"/>
  <c r="AH7" i="19"/>
  <c r="AG103" i="12"/>
  <c r="AF103" i="12"/>
  <c r="AG81" i="12"/>
  <c r="AF81" i="12"/>
  <c r="AB25" i="24"/>
  <c r="AA25" i="24"/>
  <c r="AH100" i="17"/>
  <c r="AG100" i="17"/>
  <c r="AF31" i="18"/>
  <c r="AG31" i="18"/>
  <c r="AK31" i="18" s="1"/>
  <c r="AH32" i="20"/>
  <c r="I32" i="20" s="1"/>
  <c r="AG32" i="20"/>
  <c r="AF58" i="12"/>
  <c r="AG58" i="12"/>
  <c r="AG9" i="18"/>
  <c r="AF9" i="18"/>
  <c r="AH65" i="22"/>
  <c r="AI65" i="22"/>
  <c r="AH27" i="22"/>
  <c r="AI27" i="22"/>
  <c r="AH46" i="22"/>
  <c r="AI46" i="22"/>
  <c r="AB61" i="24"/>
  <c r="AA61" i="24"/>
  <c r="AB30" i="24"/>
  <c r="AA30" i="24"/>
  <c r="AG49" i="12"/>
  <c r="AF49" i="12"/>
  <c r="AH32" i="17"/>
  <c r="AL32" i="17" s="1"/>
  <c r="AG32" i="17"/>
  <c r="AF19" i="11"/>
  <c r="AG19" i="11"/>
  <c r="AH13" i="19"/>
  <c r="AI13" i="19"/>
  <c r="AI86" i="19"/>
  <c r="AM86" i="19" s="1"/>
  <c r="AH86" i="19"/>
  <c r="AI90" i="19"/>
  <c r="AH90" i="19"/>
  <c r="AF34" i="11"/>
  <c r="AG34" i="11"/>
  <c r="AG13" i="20"/>
  <c r="AH13" i="20"/>
  <c r="AL13" i="20" s="1"/>
  <c r="AG13" i="18"/>
  <c r="AK13" i="18" s="1"/>
  <c r="AF13" i="18"/>
  <c r="AH59" i="22"/>
  <c r="AI59" i="22"/>
  <c r="AH30" i="22"/>
  <c r="AI30" i="22"/>
  <c r="AM30" i="22" s="1"/>
  <c r="AB37" i="24"/>
  <c r="AA37" i="24"/>
  <c r="AB78" i="24"/>
  <c r="AA78" i="24"/>
  <c r="AF98" i="11"/>
  <c r="AG98" i="11"/>
  <c r="AI15" i="15"/>
  <c r="AG32" i="11"/>
  <c r="AF32" i="11"/>
  <c r="AF65" i="11"/>
  <c r="AG65" i="11"/>
  <c r="AG73" i="12"/>
  <c r="AF73" i="12"/>
  <c r="AG26" i="17"/>
  <c r="AH26" i="17"/>
  <c r="AG49" i="11"/>
  <c r="AF49" i="11"/>
  <c r="AB40" i="24"/>
  <c r="AA40" i="24"/>
  <c r="AF36" i="12"/>
  <c r="AG36" i="12"/>
  <c r="AD38" i="16"/>
  <c r="AH38" i="16" s="1"/>
  <c r="AC38" i="16"/>
  <c r="AF18" i="11"/>
  <c r="AG18" i="11"/>
  <c r="AI51" i="22"/>
  <c r="AM51" i="22" s="1"/>
  <c r="AH51" i="22"/>
  <c r="AB93" i="24"/>
  <c r="AA93" i="24"/>
  <c r="AI11" i="19"/>
  <c r="J11" i="19" s="1"/>
  <c r="AH11" i="19"/>
  <c r="AH73" i="22"/>
  <c r="AI73" i="22"/>
  <c r="AM73" i="22" s="1"/>
  <c r="AB9" i="24"/>
  <c r="AA9" i="24"/>
  <c r="W9" i="25"/>
  <c r="V9" i="25"/>
  <c r="AG30" i="18"/>
  <c r="H30" i="18" s="1"/>
  <c r="AF30" i="18"/>
  <c r="W19" i="25"/>
  <c r="V19" i="25"/>
  <c r="AF87" i="11"/>
  <c r="AG87" i="11"/>
  <c r="AH55" i="17"/>
  <c r="AG55" i="17"/>
  <c r="AG50" i="18"/>
  <c r="H50" i="18" s="1"/>
  <c r="AF50" i="18"/>
  <c r="AH23" i="19"/>
  <c r="AI23" i="19"/>
  <c r="W32" i="25"/>
  <c r="V32" i="25"/>
  <c r="C32" i="25" s="1"/>
  <c r="AH25" i="22"/>
  <c r="AI25" i="22"/>
  <c r="AI79" i="19"/>
  <c r="AH79" i="19"/>
  <c r="AG54" i="18"/>
  <c r="AK54" i="18" s="1"/>
  <c r="AF54" i="18"/>
  <c r="AB26" i="24"/>
  <c r="AA26" i="24"/>
  <c r="AF44" i="12"/>
  <c r="AG44" i="12"/>
  <c r="AB101" i="24"/>
  <c r="AA101" i="24"/>
  <c r="AG13" i="11"/>
  <c r="AF13" i="11"/>
  <c r="AC42" i="51"/>
  <c r="AD42" i="51"/>
  <c r="AC43" i="51"/>
  <c r="AD43" i="51"/>
  <c r="AC50" i="51"/>
  <c r="AD50" i="51"/>
  <c r="AC23" i="51"/>
  <c r="AD23" i="51"/>
  <c r="AC11" i="51"/>
  <c r="AD11" i="51"/>
  <c r="F11" i="51" s="1"/>
  <c r="AC10" i="51"/>
  <c r="AD10" i="51"/>
  <c r="F10" i="51" s="1"/>
  <c r="AG8" i="17"/>
  <c r="AH8" i="17"/>
  <c r="AF6" i="11"/>
  <c r="AG6" i="11"/>
  <c r="AB6" i="13"/>
  <c r="AF6" i="13" s="1"/>
  <c r="AB17" i="14"/>
  <c r="AA17" i="14"/>
  <c r="AB7" i="13"/>
  <c r="AF7" i="13" s="1"/>
  <c r="AG32" i="12"/>
  <c r="AF32" i="12"/>
  <c r="AG8" i="18"/>
  <c r="AF8" i="18"/>
  <c r="AF46" i="12"/>
  <c r="AG46" i="12"/>
  <c r="AI32" i="19"/>
  <c r="J32" i="19" s="1"/>
  <c r="AH32" i="19"/>
  <c r="AB56" i="24"/>
  <c r="AA56" i="24"/>
  <c r="AH34" i="22"/>
  <c r="AI34" i="22"/>
  <c r="AM34" i="22" s="1"/>
  <c r="AH93" i="19"/>
  <c r="AI93" i="19"/>
  <c r="AB89" i="24"/>
  <c r="AA89" i="24"/>
  <c r="AH89" i="19"/>
  <c r="AI89" i="19"/>
  <c r="AH21" i="22"/>
  <c r="AI21" i="22"/>
  <c r="AH19" i="17"/>
  <c r="AG19" i="17"/>
  <c r="AH49" i="17"/>
  <c r="AG49" i="17"/>
  <c r="AH61" i="17"/>
  <c r="AG61" i="17"/>
  <c r="AI38" i="19"/>
  <c r="I38" i="19" s="1"/>
  <c r="AH38" i="19"/>
  <c r="AB28" i="24"/>
  <c r="AA28" i="24"/>
  <c r="AI20" i="19"/>
  <c r="I20" i="19" s="1"/>
  <c r="AH20" i="19"/>
  <c r="AB27" i="24"/>
  <c r="AA27" i="24"/>
  <c r="AG40" i="18"/>
  <c r="H40" i="18" s="1"/>
  <c r="AF40" i="18"/>
  <c r="AD37" i="51"/>
  <c r="AC37" i="51"/>
  <c r="AD49" i="16"/>
  <c r="AH49" i="16" s="1"/>
  <c r="AC49" i="16"/>
  <c r="AG46" i="18"/>
  <c r="H46" i="18" s="1"/>
  <c r="AF46" i="18"/>
  <c r="AI62" i="19"/>
  <c r="AH62" i="19"/>
  <c r="AI55" i="19"/>
  <c r="AH55" i="19"/>
  <c r="AG84" i="11"/>
  <c r="AF84" i="11"/>
  <c r="AG56" i="11"/>
  <c r="AF56" i="11"/>
  <c r="AG66" i="17"/>
  <c r="AH66" i="17"/>
  <c r="W12" i="25"/>
  <c r="V12" i="25"/>
  <c r="AB100" i="24"/>
  <c r="AA100" i="24"/>
  <c r="AH48" i="17"/>
  <c r="AG48" i="17"/>
  <c r="AG33" i="18"/>
  <c r="H33" i="18" s="1"/>
  <c r="AF33" i="18"/>
  <c r="AB13" i="24"/>
  <c r="AA13" i="24"/>
  <c r="W13" i="25"/>
  <c r="V13" i="25"/>
  <c r="W55" i="25"/>
  <c r="V55" i="25"/>
  <c r="C55" i="25" s="1"/>
  <c r="AH65" i="17"/>
  <c r="AG65" i="17"/>
  <c r="AB12" i="24"/>
  <c r="AA12" i="24"/>
  <c r="AH63" i="17"/>
  <c r="AG63" i="17"/>
  <c r="AF11" i="18"/>
  <c r="AG11" i="18"/>
  <c r="AK11" i="18" s="1"/>
  <c r="AF19" i="18"/>
  <c r="AG19" i="18"/>
  <c r="AC52" i="51"/>
  <c r="AD52" i="51"/>
  <c r="AG22" i="17"/>
  <c r="AH22" i="17"/>
  <c r="AL22" i="17" s="1"/>
  <c r="AG74" i="17"/>
  <c r="AH74" i="17"/>
  <c r="AH39" i="17"/>
  <c r="AG39" i="17"/>
  <c r="AF67" i="12"/>
  <c r="AG67" i="12"/>
  <c r="AD45" i="16"/>
  <c r="G45" i="16" s="1"/>
  <c r="AC45" i="16"/>
  <c r="AG77" i="11"/>
  <c r="AF77" i="11"/>
  <c r="AH27" i="20"/>
  <c r="J27" i="20" s="1"/>
  <c r="AG27" i="20"/>
  <c r="AH73" i="19"/>
  <c r="AI73" i="19"/>
  <c r="AG91" i="17"/>
  <c r="AH91" i="17"/>
  <c r="AL91" i="17" s="1"/>
  <c r="AD9" i="16"/>
  <c r="AC9" i="16"/>
  <c r="AH59" i="17"/>
  <c r="AG59" i="17"/>
  <c r="AG74" i="12"/>
  <c r="AF74" i="12"/>
  <c r="AF52" i="11"/>
  <c r="AG52" i="11"/>
  <c r="AI60" i="19"/>
  <c r="I60" i="19" s="1"/>
  <c r="AH60" i="19"/>
  <c r="AG50" i="17"/>
  <c r="AH50" i="17"/>
  <c r="AL50" i="17" s="1"/>
  <c r="AG17" i="12"/>
  <c r="AF17" i="12"/>
  <c r="AI94" i="19"/>
  <c r="J94" i="19" s="1"/>
  <c r="AH94" i="19"/>
  <c r="G36" i="15"/>
  <c r="AH99" i="19"/>
  <c r="AI99" i="19"/>
  <c r="AH17" i="22"/>
  <c r="AI17" i="22"/>
  <c r="AH53" i="17"/>
  <c r="AG53" i="17"/>
  <c r="AI43" i="19"/>
  <c r="AH43" i="19"/>
  <c r="AB54" i="24"/>
  <c r="AA54" i="24"/>
  <c r="AB29" i="24"/>
  <c r="AA29" i="24"/>
  <c r="AF28" i="12"/>
  <c r="AG28" i="12"/>
  <c r="AH29" i="17"/>
  <c r="AL29" i="17" s="1"/>
  <c r="AG29" i="17"/>
  <c r="AH14" i="22"/>
  <c r="AI14" i="22"/>
  <c r="AM14" i="22" s="1"/>
  <c r="AB90" i="24"/>
  <c r="AA90" i="24"/>
  <c r="AG62" i="12"/>
  <c r="AF62" i="12"/>
  <c r="AG99" i="17"/>
  <c r="AH99" i="17"/>
  <c r="AH28" i="22"/>
  <c r="AI28" i="22"/>
  <c r="W54" i="25"/>
  <c r="V54" i="25"/>
  <c r="AH68" i="22"/>
  <c r="AI68" i="22"/>
  <c r="AB63" i="24"/>
  <c r="AA63" i="24"/>
  <c r="W22" i="25"/>
  <c r="V22" i="25"/>
  <c r="AG93" i="11"/>
  <c r="AF93" i="11"/>
  <c r="AG101" i="11"/>
  <c r="AF101" i="11"/>
  <c r="AH16" i="20"/>
  <c r="AL16" i="20" s="1"/>
  <c r="AG16" i="20"/>
  <c r="AG47" i="17"/>
  <c r="AH47" i="17"/>
  <c r="AL47" i="17" s="1"/>
  <c r="AF104" i="11"/>
  <c r="AG104" i="11"/>
  <c r="AI15" i="19"/>
  <c r="AH15" i="19"/>
  <c r="AH45" i="17"/>
  <c r="AG45" i="17"/>
  <c r="AH63" i="22"/>
  <c r="AI63" i="22"/>
  <c r="AI19" i="19"/>
  <c r="AH19" i="19"/>
  <c r="AG14" i="18"/>
  <c r="H14" i="18" s="1"/>
  <c r="AF14" i="18"/>
  <c r="AB82" i="24"/>
  <c r="AA82" i="24"/>
  <c r="AD50" i="16"/>
  <c r="AC50" i="16"/>
  <c r="AH33" i="19"/>
  <c r="AI33" i="19"/>
  <c r="AG99" i="12"/>
  <c r="AF99" i="12"/>
  <c r="AC39" i="51"/>
  <c r="AD39" i="51"/>
  <c r="AD49" i="51"/>
  <c r="AC49" i="51"/>
  <c r="AC13" i="51"/>
  <c r="AD13" i="51"/>
  <c r="AD41" i="51"/>
  <c r="AC41" i="51"/>
  <c r="AC51" i="51"/>
  <c r="AD51" i="51"/>
  <c r="F51" i="51" s="1"/>
  <c r="AC18" i="51"/>
  <c r="AD18" i="51"/>
  <c r="AH18" i="51" s="1"/>
  <c r="AB6" i="24"/>
  <c r="AF6" i="24" s="1"/>
  <c r="AA6" i="24"/>
  <c r="AH8" i="20"/>
  <c r="J8" i="20" s="1"/>
  <c r="AG8" i="20"/>
  <c r="AG6" i="12"/>
  <c r="AF6" i="12"/>
  <c r="AB5" i="14"/>
  <c r="E5" i="14" s="1"/>
  <c r="AA5" i="14"/>
  <c r="AB9" i="14"/>
  <c r="AA9" i="14"/>
  <c r="AA14" i="14"/>
  <c r="AB14" i="14"/>
  <c r="AA15" i="14"/>
  <c r="AB15" i="14"/>
  <c r="AB20" i="13"/>
  <c r="AF20" i="13" s="1"/>
  <c r="AD22" i="16"/>
  <c r="AH22" i="16" s="1"/>
  <c r="AC22" i="16"/>
  <c r="AI6" i="19"/>
  <c r="J6" i="19" s="1"/>
  <c r="AH6" i="19"/>
  <c r="AH69" i="17"/>
  <c r="AG69" i="17"/>
  <c r="AF51" i="18"/>
  <c r="AG51" i="18"/>
  <c r="AK51" i="18" s="1"/>
  <c r="AH36" i="20"/>
  <c r="AL36" i="20" s="1"/>
  <c r="AG36" i="20"/>
  <c r="AG46" i="20"/>
  <c r="AH46" i="20"/>
  <c r="AG45" i="11"/>
  <c r="AF45" i="11"/>
  <c r="AH58" i="22"/>
  <c r="AI58" i="22"/>
  <c r="AF42" i="12"/>
  <c r="AG42" i="12"/>
  <c r="AG28" i="18"/>
  <c r="AK28" i="18" s="1"/>
  <c r="AF28" i="18"/>
  <c r="AB39" i="24"/>
  <c r="AA39" i="24"/>
  <c r="AG50" i="12"/>
  <c r="AF50" i="12"/>
  <c r="AG37" i="11"/>
  <c r="AF37" i="11"/>
  <c r="AF31" i="11"/>
  <c r="AG31" i="11"/>
  <c r="W35" i="25"/>
  <c r="V35" i="25"/>
  <c r="AH84" i="17"/>
  <c r="AL84" i="17" s="1"/>
  <c r="AG84" i="17"/>
  <c r="AF75" i="11"/>
  <c r="AG75" i="11"/>
  <c r="AH28" i="20"/>
  <c r="J28" i="20" s="1"/>
  <c r="AG28" i="20"/>
  <c r="AH35" i="20"/>
  <c r="AL35" i="20" s="1"/>
  <c r="AG35" i="20"/>
  <c r="AC47" i="51"/>
  <c r="AD47" i="51"/>
  <c r="AC28" i="51"/>
  <c r="AD28" i="51"/>
  <c r="F28" i="51" s="1"/>
  <c r="AF15" i="11"/>
  <c r="AG15" i="11"/>
  <c r="AF21" i="12"/>
  <c r="AG21" i="12"/>
  <c r="AH64" i="17"/>
  <c r="AG64" i="17"/>
  <c r="AG26" i="11"/>
  <c r="AF26" i="11"/>
  <c r="AH26" i="22"/>
  <c r="AI26" i="22"/>
  <c r="AH65" i="19"/>
  <c r="AI65" i="19"/>
  <c r="AH11" i="20"/>
  <c r="AG11" i="20"/>
  <c r="AH20" i="17"/>
  <c r="AG20" i="17"/>
  <c r="AI63" i="19"/>
  <c r="J63" i="19" s="1"/>
  <c r="AH63" i="19"/>
  <c r="AI74" i="22"/>
  <c r="AM74" i="22" s="1"/>
  <c r="AH74" i="22"/>
  <c r="W51" i="25"/>
  <c r="V51" i="25"/>
  <c r="AH97" i="19"/>
  <c r="AI97" i="19"/>
  <c r="AH18" i="22"/>
  <c r="AI18" i="22"/>
  <c r="W61" i="25"/>
  <c r="V61" i="25"/>
  <c r="AF86" i="12"/>
  <c r="AG86" i="12"/>
  <c r="AF24" i="11"/>
  <c r="AG24" i="11"/>
  <c r="AB95" i="24"/>
  <c r="AA95" i="24"/>
  <c r="AF82" i="11"/>
  <c r="AG82" i="11"/>
  <c r="AI8" i="19"/>
  <c r="AH8" i="19"/>
  <c r="AB96" i="24"/>
  <c r="AA96" i="24"/>
  <c r="AB19" i="24"/>
  <c r="AA19" i="24"/>
  <c r="AC12" i="51"/>
  <c r="AD12" i="51"/>
  <c r="AH41" i="17"/>
  <c r="AG41" i="17"/>
  <c r="AD27" i="16"/>
  <c r="AC27" i="16"/>
  <c r="AG96" i="12"/>
  <c r="AF96" i="12"/>
  <c r="AG70" i="17"/>
  <c r="AH70" i="17"/>
  <c r="AD52" i="16"/>
  <c r="AC52" i="16"/>
  <c r="AH21" i="19"/>
  <c r="AI21" i="19"/>
  <c r="AM21" i="19" s="1"/>
  <c r="AG76" i="11"/>
  <c r="AF76" i="11"/>
  <c r="AH101" i="17"/>
  <c r="AL101" i="17" s="1"/>
  <c r="AG101" i="17"/>
  <c r="AG17" i="20"/>
  <c r="AH17" i="20"/>
  <c r="AL17" i="20" s="1"/>
  <c r="AI88" i="19"/>
  <c r="AH88" i="19"/>
  <c r="AD36" i="16"/>
  <c r="G36" i="16" s="1"/>
  <c r="AC36" i="16"/>
  <c r="AF13" i="12"/>
  <c r="AG13" i="12"/>
  <c r="AF52" i="12"/>
  <c r="AG52" i="12"/>
  <c r="AF40" i="11"/>
  <c r="AG40" i="11"/>
  <c r="AG48" i="18"/>
  <c r="AK48" i="18" s="1"/>
  <c r="AF48" i="18"/>
  <c r="AF25" i="11"/>
  <c r="AG25" i="11"/>
  <c r="AI71" i="22"/>
  <c r="AH71" i="22"/>
  <c r="AG26" i="20"/>
  <c r="AH26" i="20"/>
  <c r="J26" i="20" s="1"/>
  <c r="AB85" i="24"/>
  <c r="AA85" i="24"/>
  <c r="AH73" i="17"/>
  <c r="AG73" i="17"/>
  <c r="AI104" i="19"/>
  <c r="AH104" i="19"/>
  <c r="AH24" i="22"/>
  <c r="AI24" i="22"/>
  <c r="AB80" i="24"/>
  <c r="AA80" i="24"/>
  <c r="AF33" i="12"/>
  <c r="AG33" i="12"/>
  <c r="AI16" i="19"/>
  <c r="AH16" i="19"/>
  <c r="AG54" i="11"/>
  <c r="AF54" i="11"/>
  <c r="AH49" i="22"/>
  <c r="AI49" i="22"/>
  <c r="AB31" i="24"/>
  <c r="AA31" i="24"/>
  <c r="AG16" i="11"/>
  <c r="AF16" i="11"/>
  <c r="AG79" i="17"/>
  <c r="AH79" i="17"/>
  <c r="AD5" i="16"/>
  <c r="AH5" i="16" s="1"/>
  <c r="AC5" i="16"/>
  <c r="AC8" i="16"/>
  <c r="AD8" i="16"/>
  <c r="AD47" i="16"/>
  <c r="AC47" i="16"/>
  <c r="AG102" i="11"/>
  <c r="AF102" i="11"/>
  <c r="W15" i="25"/>
  <c r="V15" i="25"/>
  <c r="AG65" i="12"/>
  <c r="AF65" i="12"/>
  <c r="AD12" i="16"/>
  <c r="AH12" i="16" s="1"/>
  <c r="AC12" i="16"/>
  <c r="W60" i="25"/>
  <c r="V60" i="25"/>
  <c r="C60" i="25" s="1"/>
  <c r="X60" i="25" s="1"/>
  <c r="AF75" i="12"/>
  <c r="AG75" i="12"/>
  <c r="AG33" i="20"/>
  <c r="AH33" i="20"/>
  <c r="I33" i="20" s="1"/>
  <c r="W41" i="25"/>
  <c r="V41" i="25"/>
  <c r="C41" i="25" s="1"/>
  <c r="AF73" i="11"/>
  <c r="AG73" i="11"/>
  <c r="AG45" i="18"/>
  <c r="AF45" i="18"/>
  <c r="AB70" i="24"/>
  <c r="AA70" i="24"/>
  <c r="AG39" i="12"/>
  <c r="AF39" i="12"/>
  <c r="AI64" i="19"/>
  <c r="AH64" i="19"/>
  <c r="AH9" i="19"/>
  <c r="AI9" i="19"/>
  <c r="I9" i="19" s="1"/>
  <c r="AI82" i="22"/>
  <c r="AH82" i="22"/>
  <c r="AB102" i="24"/>
  <c r="AA102" i="24"/>
  <c r="AG30" i="11"/>
  <c r="AF30" i="11"/>
  <c r="AH51" i="17"/>
  <c r="AG51" i="17"/>
  <c r="AI103" i="19"/>
  <c r="I103" i="19" s="1"/>
  <c r="AH103" i="19"/>
  <c r="AH77" i="19"/>
  <c r="AI77" i="19"/>
  <c r="AM77" i="19" s="1"/>
  <c r="AF83" i="11"/>
  <c r="AG83" i="11"/>
  <c r="AH75" i="17"/>
  <c r="AL75" i="17" s="1"/>
  <c r="AG75" i="17"/>
  <c r="AB98" i="24"/>
  <c r="AA98" i="24"/>
  <c r="AG80" i="12"/>
  <c r="AF80" i="12"/>
  <c r="AH98" i="17"/>
  <c r="AL98" i="17" s="1"/>
  <c r="AG98" i="17"/>
  <c r="AB72" i="24"/>
  <c r="AA72" i="24"/>
  <c r="AH81" i="19"/>
  <c r="AI81" i="19"/>
  <c r="AB44" i="24"/>
  <c r="AA44" i="24"/>
  <c r="AG30" i="12"/>
  <c r="AF30" i="12"/>
  <c r="AH33" i="17"/>
  <c r="AG33" i="17"/>
  <c r="AI102" i="19"/>
  <c r="J102" i="19" s="1"/>
  <c r="AH102" i="19"/>
  <c r="AG18" i="17"/>
  <c r="AH18" i="17"/>
  <c r="AL18" i="17" s="1"/>
  <c r="AB103" i="24"/>
  <c r="AA103" i="24"/>
  <c r="AI27" i="19"/>
  <c r="I27" i="19" s="1"/>
  <c r="AH27" i="19"/>
  <c r="AG25" i="18"/>
  <c r="H25" i="18" s="1"/>
  <c r="AF25" i="18"/>
  <c r="AB11" i="24"/>
  <c r="AA11" i="24"/>
  <c r="AF37" i="18"/>
  <c r="AG37" i="18"/>
  <c r="AG51" i="11"/>
  <c r="AF51" i="11"/>
  <c r="AC40" i="51"/>
  <c r="AD40" i="51"/>
  <c r="AC19" i="51"/>
  <c r="AD19" i="51"/>
  <c r="AC46" i="51"/>
  <c r="AD46" i="51"/>
  <c r="AC32" i="51"/>
  <c r="AD32" i="51"/>
  <c r="AC34" i="51"/>
  <c r="AD34" i="51"/>
  <c r="AC44" i="51"/>
  <c r="AD44" i="51"/>
  <c r="F44" i="51" s="1"/>
  <c r="AC8" i="51"/>
  <c r="AD8" i="51"/>
  <c r="F8" i="51" s="1"/>
  <c r="AH7" i="17"/>
  <c r="I7" i="17" s="1"/>
  <c r="AG7" i="17"/>
  <c r="AB12" i="13"/>
  <c r="AF12" i="13" s="1"/>
  <c r="AB15" i="13"/>
  <c r="E15" i="13" s="1"/>
  <c r="AB18" i="13"/>
  <c r="AF18" i="13" s="1"/>
  <c r="AD15" i="16"/>
  <c r="AC15" i="16"/>
  <c r="AG81" i="11"/>
  <c r="AF81" i="11"/>
  <c r="AH13" i="22"/>
  <c r="AI13" i="22"/>
  <c r="AG54" i="12"/>
  <c r="AF54" i="12"/>
  <c r="AD44" i="16"/>
  <c r="G44" i="16" s="1"/>
  <c r="AC44" i="16"/>
  <c r="AG53" i="18"/>
  <c r="H53" i="18" s="1"/>
  <c r="AF53" i="18"/>
  <c r="AI56" i="19"/>
  <c r="AH56" i="19"/>
  <c r="AB60" i="24"/>
  <c r="AA60" i="24"/>
  <c r="AF47" i="11"/>
  <c r="AG47" i="11"/>
  <c r="AG29" i="20"/>
  <c r="AH29" i="20"/>
  <c r="AF41" i="11"/>
  <c r="AG41" i="11"/>
  <c r="AF62" i="11"/>
  <c r="AG62" i="11"/>
  <c r="AD24" i="16"/>
  <c r="AC24" i="16"/>
  <c r="AH90" i="17"/>
  <c r="AL90" i="17" s="1"/>
  <c r="AG90" i="17"/>
  <c r="AG59" i="12"/>
  <c r="AF59" i="12"/>
  <c r="AG42" i="11"/>
  <c r="AF42" i="11"/>
  <c r="AH14" i="20"/>
  <c r="J14" i="20" s="1"/>
  <c r="AG14" i="20"/>
  <c r="AB104" i="24"/>
  <c r="AA104" i="24"/>
  <c r="AI23" i="15"/>
  <c r="AB15" i="24"/>
  <c r="AA15" i="24"/>
  <c r="AH47" i="20"/>
  <c r="AL47" i="20" s="1"/>
  <c r="AG47" i="20"/>
  <c r="AG87" i="17"/>
  <c r="AH87" i="17"/>
  <c r="AD20" i="16"/>
  <c r="AH20" i="16" s="1"/>
  <c r="AC20" i="16"/>
  <c r="AF26" i="12"/>
  <c r="AG26" i="12"/>
  <c r="AH28" i="17"/>
  <c r="AG28" i="17"/>
  <c r="AG42" i="20"/>
  <c r="AH42" i="20"/>
  <c r="I42" i="20" s="1"/>
  <c r="AB97" i="24"/>
  <c r="AA97" i="24"/>
  <c r="AI51" i="19"/>
  <c r="AH51" i="19"/>
  <c r="AH18" i="20"/>
  <c r="J18" i="20" s="1"/>
  <c r="AG18" i="20"/>
  <c r="AF57" i="11"/>
  <c r="AG57" i="11"/>
  <c r="AH25" i="19"/>
  <c r="AI25" i="19"/>
  <c r="AM25" i="19" s="1"/>
  <c r="AG20" i="18"/>
  <c r="AF20" i="18"/>
  <c r="AH36" i="22"/>
  <c r="AI36" i="22"/>
  <c r="AB35" i="24"/>
  <c r="AA35" i="24"/>
  <c r="AF71" i="12"/>
  <c r="AG71" i="12"/>
  <c r="AH85" i="19"/>
  <c r="AI85" i="19"/>
  <c r="AM85" i="19" s="1"/>
  <c r="AH12" i="20"/>
  <c r="I12" i="20" s="1"/>
  <c r="AG12" i="20"/>
  <c r="AH62" i="22"/>
  <c r="AI62" i="22"/>
  <c r="AF103" i="11"/>
  <c r="AG103" i="11"/>
  <c r="W59" i="25"/>
  <c r="V59" i="25"/>
  <c r="C59" i="25" s="1"/>
  <c r="AG41" i="12"/>
  <c r="AF41" i="12"/>
  <c r="W47" i="25"/>
  <c r="V47" i="25"/>
  <c r="AH16" i="17"/>
  <c r="AL16" i="17" s="1"/>
  <c r="AG16" i="17"/>
  <c r="AG36" i="18"/>
  <c r="AK36" i="18" s="1"/>
  <c r="AF36" i="18"/>
  <c r="AD19" i="16"/>
  <c r="AC19" i="16"/>
  <c r="AG16" i="12"/>
  <c r="AF16" i="12"/>
  <c r="AH6" i="20"/>
  <c r="J6" i="20" s="1"/>
  <c r="AG6" i="20"/>
  <c r="AH17" i="17"/>
  <c r="AL17" i="17" s="1"/>
  <c r="AG17" i="17"/>
  <c r="AG95" i="12"/>
  <c r="AF95" i="12"/>
  <c r="AG57" i="12"/>
  <c r="AF57" i="12"/>
  <c r="AB24" i="24"/>
  <c r="AA24" i="24"/>
  <c r="AB32" i="24"/>
  <c r="AA32" i="24"/>
  <c r="AH93" i="17"/>
  <c r="AG93" i="17"/>
  <c r="AH61" i="19"/>
  <c r="AI61" i="19"/>
  <c r="AM61" i="19" s="1"/>
  <c r="W50" i="25"/>
  <c r="V50" i="25"/>
  <c r="AB65" i="24"/>
  <c r="AA65" i="24"/>
  <c r="AG41" i="18"/>
  <c r="AF41" i="18"/>
  <c r="AH45" i="19"/>
  <c r="AI45" i="19"/>
  <c r="AM45" i="19" s="1"/>
  <c r="AH53" i="19"/>
  <c r="AI53" i="19"/>
  <c r="AG24" i="12"/>
  <c r="AF24" i="12"/>
  <c r="AH39" i="19"/>
  <c r="AI39" i="19"/>
  <c r="AH39" i="20"/>
  <c r="J39" i="20" s="1"/>
  <c r="AG39" i="20"/>
  <c r="AI66" i="22"/>
  <c r="AH66" i="22"/>
  <c r="W62" i="25"/>
  <c r="V62" i="25"/>
  <c r="C62" i="25" s="1"/>
  <c r="AH37" i="17"/>
  <c r="AG37" i="17"/>
  <c r="AI68" i="19"/>
  <c r="J68" i="19" s="1"/>
  <c r="AH68" i="19"/>
  <c r="AF21" i="18"/>
  <c r="AG21" i="18"/>
  <c r="AK21" i="18" s="1"/>
  <c r="AH43" i="22"/>
  <c r="AI43" i="22"/>
  <c r="AB84" i="24"/>
  <c r="AA84" i="24"/>
  <c r="AB71" i="24"/>
  <c r="AA71" i="24"/>
  <c r="AG27" i="12"/>
  <c r="AF27" i="12"/>
  <c r="AG87" i="12"/>
  <c r="AF87" i="12"/>
  <c r="AH45" i="22"/>
  <c r="AI45" i="22"/>
  <c r="AI34" i="19"/>
  <c r="AH34" i="19"/>
  <c r="W56" i="25"/>
  <c r="V56" i="25"/>
  <c r="C56" i="25" s="1"/>
  <c r="AG50" i="20"/>
  <c r="AH50" i="20"/>
  <c r="I50" i="20" s="1"/>
  <c r="AH64" i="22"/>
  <c r="AI64" i="22"/>
  <c r="AB83" i="24"/>
  <c r="AA83" i="24"/>
  <c r="W52" i="25"/>
  <c r="V52" i="25"/>
  <c r="W34" i="25"/>
  <c r="V34" i="25"/>
  <c r="C34" i="25" s="1"/>
  <c r="AF68" i="12"/>
  <c r="AG68" i="12"/>
  <c r="AH35" i="22"/>
  <c r="AI35" i="22"/>
  <c r="AB20" i="24"/>
  <c r="AA20" i="24"/>
  <c r="AF98" i="12"/>
  <c r="AG98" i="12"/>
  <c r="AH82" i="17"/>
  <c r="AG82" i="17"/>
  <c r="AG17" i="11"/>
  <c r="AF17" i="11"/>
  <c r="AI39" i="22"/>
  <c r="AH39" i="22"/>
  <c r="AF70" i="11"/>
  <c r="AG70" i="11"/>
  <c r="AH15" i="20"/>
  <c r="J15" i="20" s="1"/>
  <c r="AG15" i="20"/>
  <c r="AG88" i="17"/>
  <c r="AH88" i="17"/>
  <c r="AI22" i="19"/>
  <c r="I22" i="19" s="1"/>
  <c r="AH22" i="19"/>
  <c r="AG64" i="12"/>
  <c r="AF64" i="12"/>
  <c r="AC26" i="16"/>
  <c r="AD26" i="16"/>
  <c r="AH26" i="16" s="1"/>
  <c r="AG40" i="17"/>
  <c r="AH40" i="17"/>
  <c r="AG14" i="12"/>
  <c r="AK14" i="12" s="1"/>
  <c r="AF14" i="12"/>
  <c r="AC53" i="16"/>
  <c r="AD53" i="16"/>
  <c r="AH53" i="16" s="1"/>
  <c r="AF20" i="12"/>
  <c r="AG20" i="12"/>
  <c r="AH86" i="17"/>
  <c r="AG86" i="17"/>
  <c r="AG20" i="11"/>
  <c r="AF20" i="11"/>
  <c r="AF51" i="12"/>
  <c r="AG51" i="12"/>
  <c r="AF88" i="11"/>
  <c r="AG88" i="11"/>
  <c r="AB7" i="24"/>
  <c r="AA7" i="24"/>
  <c r="AG91" i="11"/>
  <c r="AF91" i="11"/>
  <c r="AB66" i="24"/>
  <c r="AA66" i="24"/>
  <c r="AH29" i="19"/>
  <c r="AI29" i="19"/>
  <c r="AH54" i="22"/>
  <c r="AI54" i="22"/>
  <c r="AM54" i="22" s="1"/>
  <c r="AB18" i="24"/>
  <c r="AA18" i="24"/>
  <c r="AF93" i="12"/>
  <c r="AG93" i="12"/>
  <c r="AG34" i="17"/>
  <c r="AH34" i="17"/>
  <c r="AL34" i="17" s="1"/>
  <c r="AI54" i="19"/>
  <c r="AH54" i="19"/>
  <c r="AG95" i="17"/>
  <c r="AH95" i="17"/>
  <c r="AB8" i="24"/>
  <c r="AA8" i="24"/>
  <c r="AF43" i="12"/>
  <c r="AG43" i="12"/>
  <c r="AG53" i="20"/>
  <c r="AH53" i="20"/>
  <c r="AL53" i="20" s="1"/>
  <c r="AG67" i="11"/>
  <c r="AF67" i="11"/>
  <c r="AF39" i="11"/>
  <c r="AG39" i="11"/>
  <c r="AG89" i="12"/>
  <c r="AF89" i="12"/>
  <c r="AH81" i="17"/>
  <c r="AG81" i="17"/>
  <c r="AI98" i="19"/>
  <c r="I98" i="19" s="1"/>
  <c r="AH98" i="19"/>
  <c r="AH23" i="20"/>
  <c r="J23" i="20" s="1"/>
  <c r="AG23" i="20"/>
  <c r="AF23" i="18"/>
  <c r="AG23" i="18"/>
  <c r="H23" i="18" s="1"/>
  <c r="AH52" i="22"/>
  <c r="AI52" i="22"/>
  <c r="AB50" i="24"/>
  <c r="AA50" i="24"/>
  <c r="W30" i="25"/>
  <c r="V30" i="25"/>
  <c r="AG15" i="17"/>
  <c r="AH15" i="17"/>
  <c r="AD46" i="16"/>
  <c r="AH46" i="16" s="1"/>
  <c r="AC46" i="16"/>
  <c r="AI12" i="19"/>
  <c r="I12" i="19" s="1"/>
  <c r="AH12" i="19"/>
  <c r="AH101" i="19"/>
  <c r="AI101" i="19"/>
  <c r="J101" i="19" s="1"/>
  <c r="AI42" i="19"/>
  <c r="AH42" i="19"/>
  <c r="AG26" i="18"/>
  <c r="H26" i="18" s="1"/>
  <c r="AF26" i="18"/>
  <c r="AI83" i="22"/>
  <c r="AH83" i="22"/>
  <c r="AH57" i="22"/>
  <c r="AI57" i="22"/>
  <c r="AB86" i="24"/>
  <c r="AA86" i="24"/>
  <c r="AB17" i="24"/>
  <c r="AA17" i="24"/>
  <c r="AB49" i="24"/>
  <c r="AA49" i="24"/>
  <c r="AG43" i="11"/>
  <c r="AF43" i="11"/>
  <c r="AF35" i="12"/>
  <c r="AG35" i="12"/>
  <c r="AG88" i="12"/>
  <c r="AF88" i="12"/>
  <c r="AG58" i="17"/>
  <c r="AH58" i="17"/>
  <c r="AG46" i="17"/>
  <c r="AH46" i="17"/>
  <c r="AL46" i="17" s="1"/>
  <c r="AI91" i="19"/>
  <c r="AH91" i="19"/>
  <c r="AI48" i="19"/>
  <c r="AH48" i="19"/>
  <c r="AI40" i="19"/>
  <c r="AM40" i="19" s="1"/>
  <c r="AH40" i="19"/>
  <c r="AG48" i="20"/>
  <c r="AH48" i="20"/>
  <c r="J48" i="20" s="1"/>
  <c r="AG54" i="20"/>
  <c r="AH54" i="20"/>
  <c r="J54" i="20" s="1"/>
  <c r="AG24" i="18"/>
  <c r="AF24" i="18"/>
  <c r="AI31" i="22"/>
  <c r="AM31" i="22" s="1"/>
  <c r="AH31" i="22"/>
  <c r="AB92" i="24"/>
  <c r="AA92" i="24"/>
  <c r="AB42" i="24"/>
  <c r="AA42" i="24"/>
  <c r="AB68" i="24"/>
  <c r="AA68" i="24"/>
  <c r="AG72" i="12"/>
  <c r="AF72" i="12"/>
  <c r="AG56" i="12"/>
  <c r="AF56" i="12"/>
  <c r="AH76" i="17"/>
  <c r="AG76" i="17"/>
  <c r="AH16" i="22"/>
  <c r="AI16" i="22"/>
  <c r="AM16" i="22" s="1"/>
  <c r="AF59" i="11"/>
  <c r="AG59" i="11"/>
  <c r="AG23" i="12"/>
  <c r="AF23" i="12"/>
  <c r="AD31" i="16"/>
  <c r="AC31" i="16"/>
  <c r="AF101" i="12"/>
  <c r="AG101" i="12"/>
  <c r="AG62" i="17"/>
  <c r="AH62" i="17"/>
  <c r="AL62" i="17" s="1"/>
  <c r="W39" i="25"/>
  <c r="V39" i="25"/>
  <c r="C39" i="25" s="1"/>
  <c r="E39" i="25" s="1"/>
  <c r="AH69" i="19"/>
  <c r="AI69" i="19"/>
  <c r="AH41" i="22"/>
  <c r="AI41" i="22"/>
  <c r="AB53" i="24"/>
  <c r="AA53" i="24"/>
  <c r="AF90" i="12"/>
  <c r="AG90" i="12"/>
  <c r="AB88" i="24"/>
  <c r="AA88" i="24"/>
  <c r="AF47" i="12"/>
  <c r="AG47" i="12"/>
  <c r="AI74" i="19"/>
  <c r="AH74" i="19"/>
  <c r="W42" i="25"/>
  <c r="V42" i="25"/>
  <c r="C42" i="25" s="1"/>
  <c r="AF34" i="12"/>
  <c r="AG34" i="12"/>
  <c r="AG25" i="20"/>
  <c r="AH25" i="20"/>
  <c r="AL25" i="20" s="1"/>
  <c r="AG49" i="20"/>
  <c r="AH49" i="20"/>
  <c r="AI24" i="19"/>
  <c r="I24" i="19" s="1"/>
  <c r="AH24" i="19"/>
  <c r="AF50" i="11"/>
  <c r="AG50" i="11"/>
  <c r="AI31" i="19"/>
  <c r="I31" i="19" s="1"/>
  <c r="AH31" i="19"/>
  <c r="AF15" i="18"/>
  <c r="AG15" i="18"/>
  <c r="H15" i="18" s="1"/>
  <c r="W37" i="25"/>
  <c r="V37" i="25"/>
  <c r="C37" i="25" s="1"/>
  <c r="AI84" i="22"/>
  <c r="AH84" i="22"/>
  <c r="AI67" i="22"/>
  <c r="AH67" i="22"/>
  <c r="AC35" i="51"/>
  <c r="AD35" i="51"/>
  <c r="AC22" i="51"/>
  <c r="AD22" i="51"/>
  <c r="AC36" i="51"/>
  <c r="AD36" i="51"/>
  <c r="AC21" i="51"/>
  <c r="AD21" i="51"/>
  <c r="AD17" i="51"/>
  <c r="AH17" i="51" s="1"/>
  <c r="AC17" i="51"/>
  <c r="AD5" i="51"/>
  <c r="AC5" i="51"/>
  <c r="AH7" i="20"/>
  <c r="AG7" i="20"/>
  <c r="AH11" i="17"/>
  <c r="AG11" i="17"/>
  <c r="AH9" i="17"/>
  <c r="AG9" i="17"/>
  <c r="AA16" i="14"/>
  <c r="AB16" i="14"/>
  <c r="AB10" i="13"/>
  <c r="AF10" i="13" s="1"/>
  <c r="AB13" i="13"/>
  <c r="AF13" i="13" s="1"/>
  <c r="AB18" i="14"/>
  <c r="AA18" i="14"/>
  <c r="AH13" i="17"/>
  <c r="AG13" i="17"/>
  <c r="AI26" i="19"/>
  <c r="AH26" i="19"/>
  <c r="AG78" i="11"/>
  <c r="AF78" i="11"/>
  <c r="AG53" i="12"/>
  <c r="AF53" i="12"/>
  <c r="AG53" i="11"/>
  <c r="AF53" i="11"/>
  <c r="AF94" i="12"/>
  <c r="AG94" i="12"/>
  <c r="AG12" i="11"/>
  <c r="AF12" i="11"/>
  <c r="AG46" i="11"/>
  <c r="AF46" i="11"/>
  <c r="W14" i="25"/>
  <c r="V14" i="25"/>
  <c r="AF95" i="11"/>
  <c r="AG95" i="11"/>
  <c r="AH31" i="17"/>
  <c r="AL31" i="17" s="1"/>
  <c r="AG31" i="17"/>
  <c r="AC13" i="16"/>
  <c r="AD13" i="16"/>
  <c r="G13" i="16" s="1"/>
  <c r="AH85" i="17"/>
  <c r="AL85" i="17" s="1"/>
  <c r="AG85" i="17"/>
  <c r="AB45" i="24"/>
  <c r="AA45" i="24"/>
  <c r="AG14" i="17"/>
  <c r="AH14" i="17"/>
  <c r="AG42" i="18"/>
  <c r="H42" i="18" s="1"/>
  <c r="AF42" i="18"/>
  <c r="AH66" i="19"/>
  <c r="AI66" i="19"/>
  <c r="AM66" i="19" s="1"/>
  <c r="AB57" i="24"/>
  <c r="AA57" i="24"/>
  <c r="AF96" i="11"/>
  <c r="AG96" i="11"/>
  <c r="AI78" i="19"/>
  <c r="AM78" i="19" s="1"/>
  <c r="AH78" i="19"/>
  <c r="AF9" i="11"/>
  <c r="AG9" i="11"/>
  <c r="AD29" i="16"/>
  <c r="AC29" i="16"/>
  <c r="AD33" i="16"/>
  <c r="AC33" i="16"/>
  <c r="AG21" i="11"/>
  <c r="AF21" i="11"/>
  <c r="AB87" i="24"/>
  <c r="AA87" i="24"/>
  <c r="AB38" i="24"/>
  <c r="AA38" i="24"/>
  <c r="AC37" i="16"/>
  <c r="AD37" i="16"/>
  <c r="AH37" i="16" s="1"/>
  <c r="AF92" i="12"/>
  <c r="AG92" i="12"/>
  <c r="AG41" i="20"/>
  <c r="AH41" i="20"/>
  <c r="AL41" i="20" s="1"/>
  <c r="AH14" i="19"/>
  <c r="AI14" i="19"/>
  <c r="AH20" i="20"/>
  <c r="AG20" i="20"/>
  <c r="AF84" i="12"/>
  <c r="AG84" i="12"/>
  <c r="AG97" i="11"/>
  <c r="AF97" i="11"/>
  <c r="AG10" i="20"/>
  <c r="AH10" i="20"/>
  <c r="J10" i="20" s="1"/>
  <c r="AC42" i="16"/>
  <c r="AD42" i="16"/>
  <c r="AH42" i="16" s="1"/>
  <c r="AH25" i="17"/>
  <c r="AG25" i="17"/>
  <c r="AG60" i="17"/>
  <c r="AH60" i="17"/>
  <c r="AL60" i="17" s="1"/>
  <c r="AD18" i="16"/>
  <c r="AC18" i="16"/>
  <c r="AD35" i="16"/>
  <c r="AC35" i="16"/>
  <c r="AD7" i="16"/>
  <c r="AH7" i="16" s="1"/>
  <c r="AC7" i="16"/>
  <c r="AH71" i="17"/>
  <c r="AG71" i="17"/>
  <c r="AH5" i="19"/>
  <c r="AI5" i="19"/>
  <c r="AM5" i="19" s="1"/>
  <c r="AG22" i="11"/>
  <c r="AF22" i="11"/>
  <c r="AF10" i="11"/>
  <c r="AG10" i="11"/>
  <c r="AG25" i="12"/>
  <c r="AF25" i="12"/>
  <c r="AF58" i="11"/>
  <c r="AG58" i="11"/>
  <c r="AB21" i="24"/>
  <c r="AA21" i="24"/>
  <c r="AI46" i="19"/>
  <c r="AH46" i="19"/>
  <c r="AH40" i="22"/>
  <c r="AI40" i="22"/>
  <c r="W58" i="25"/>
  <c r="V58" i="25"/>
  <c r="C58" i="25" s="1"/>
  <c r="X58" i="25" s="1"/>
  <c r="AF40" i="12"/>
  <c r="AG40" i="12"/>
  <c r="AG30" i="17"/>
  <c r="AH30" i="17"/>
  <c r="AI95" i="19"/>
  <c r="I95" i="19" s="1"/>
  <c r="AH95" i="19"/>
  <c r="AH77" i="17"/>
  <c r="AG77" i="17"/>
  <c r="W31" i="25"/>
  <c r="V31" i="25"/>
  <c r="C31" i="25" s="1"/>
  <c r="AG15" i="12"/>
  <c r="AF15" i="12"/>
  <c r="AG78" i="12"/>
  <c r="AF78" i="12"/>
  <c r="AG29" i="18"/>
  <c r="AF29" i="18"/>
  <c r="AH43" i="17"/>
  <c r="AG43" i="17"/>
  <c r="AI96" i="19"/>
  <c r="AM96" i="19" s="1"/>
  <c r="AH96" i="19"/>
  <c r="AG78" i="17"/>
  <c r="AH78" i="17"/>
  <c r="AB10" i="24"/>
  <c r="AA10" i="24"/>
  <c r="AH37" i="19"/>
  <c r="AI37" i="19"/>
  <c r="I37" i="19" s="1"/>
  <c r="AG43" i="20"/>
  <c r="AH43" i="20"/>
  <c r="I43" i="20" s="1"/>
  <c r="AG44" i="18"/>
  <c r="AK44" i="18" s="1"/>
  <c r="AF44" i="18"/>
  <c r="AH48" i="22"/>
  <c r="AI48" i="22"/>
  <c r="AB22" i="24"/>
  <c r="AA22" i="24"/>
  <c r="AG19" i="12"/>
  <c r="AF19" i="12"/>
  <c r="AH97" i="17"/>
  <c r="AL97" i="17" s="1"/>
  <c r="AG97" i="17"/>
  <c r="AF99" i="11"/>
  <c r="AG99" i="11"/>
  <c r="AH57" i="19"/>
  <c r="AI57" i="19"/>
  <c r="AI83" i="19"/>
  <c r="J83" i="19" s="1"/>
  <c r="AH83" i="19"/>
  <c r="W10" i="25"/>
  <c r="V10" i="25"/>
  <c r="AF43" i="18"/>
  <c r="AG43" i="18"/>
  <c r="AK43" i="18" s="1"/>
  <c r="AH50" i="22"/>
  <c r="AI50" i="22"/>
  <c r="AH61" i="22"/>
  <c r="AI61" i="22"/>
  <c r="AM61" i="22" s="1"/>
  <c r="AB51" i="24"/>
  <c r="AA51" i="24"/>
  <c r="AB43" i="24"/>
  <c r="AA43" i="24"/>
  <c r="AB64" i="24"/>
  <c r="AA64" i="24"/>
  <c r="AF74" i="11"/>
  <c r="AG74" i="11"/>
  <c r="AF100" i="12"/>
  <c r="AG100" i="12"/>
  <c r="AF37" i="12"/>
  <c r="AG37" i="12"/>
  <c r="AG42" i="17"/>
  <c r="AH42" i="17"/>
  <c r="AL42" i="17" s="1"/>
  <c r="AG38" i="11"/>
  <c r="AF38" i="11"/>
  <c r="AH82" i="19"/>
  <c r="AI82" i="19"/>
  <c r="AI76" i="19"/>
  <c r="AH76" i="19"/>
  <c r="AI92" i="19"/>
  <c r="AH92" i="19"/>
  <c r="AH19" i="20"/>
  <c r="J19" i="20" s="1"/>
  <c r="AG19" i="20"/>
  <c r="AG52" i="18"/>
  <c r="AF52" i="18"/>
  <c r="AI81" i="22"/>
  <c r="AM81" i="22" s="1"/>
  <c r="AH81" i="22"/>
  <c r="AI47" i="22"/>
  <c r="AH47" i="22"/>
  <c r="AB52" i="24"/>
  <c r="AA52" i="24"/>
  <c r="AB67" i="24"/>
  <c r="AA67" i="24"/>
  <c r="AB58" i="24"/>
  <c r="AA58" i="24"/>
  <c r="W33" i="25"/>
  <c r="V33" i="25"/>
  <c r="C33" i="25" s="1"/>
  <c r="X33" i="25" s="1"/>
  <c r="AF79" i="11"/>
  <c r="AG79" i="11"/>
  <c r="AG82" i="12"/>
  <c r="AF82" i="12"/>
  <c r="AF63" i="12"/>
  <c r="AG63" i="12"/>
  <c r="AH27" i="17"/>
  <c r="AL27" i="17" s="1"/>
  <c r="AG27" i="17"/>
  <c r="AI70" i="22"/>
  <c r="AH70" i="22"/>
  <c r="AG21" i="20"/>
  <c r="AH21" i="20"/>
  <c r="AL21" i="20" s="1"/>
  <c r="AF71" i="11"/>
  <c r="AG71" i="11"/>
  <c r="AD54" i="16"/>
  <c r="AC54" i="16"/>
  <c r="AC48" i="16"/>
  <c r="AD48" i="16"/>
  <c r="AF85" i="12"/>
  <c r="AG85" i="12"/>
  <c r="AB23" i="24"/>
  <c r="AA23" i="24"/>
  <c r="AF35" i="11"/>
  <c r="AG35" i="11"/>
  <c r="AG10" i="18"/>
  <c r="AF10" i="18"/>
  <c r="AH75" i="22"/>
  <c r="AI75" i="22"/>
  <c r="AG36" i="11"/>
  <c r="AF36" i="11"/>
  <c r="AD41" i="16"/>
  <c r="AC41" i="16"/>
  <c r="AI44" i="19"/>
  <c r="I44" i="19" s="1"/>
  <c r="AH44" i="19"/>
  <c r="AB81" i="24"/>
  <c r="AA81" i="24"/>
  <c r="AG55" i="12"/>
  <c r="AF55" i="12"/>
  <c r="AI100" i="19"/>
  <c r="I100" i="19" s="1"/>
  <c r="AH100" i="19"/>
  <c r="AD34" i="16"/>
  <c r="G34" i="16" s="1"/>
  <c r="AC34" i="16"/>
  <c r="AF66" i="11"/>
  <c r="AG66" i="11"/>
  <c r="AG28" i="11"/>
  <c r="AF28" i="11"/>
  <c r="AG38" i="20"/>
  <c r="AH38" i="20"/>
  <c r="J38" i="20" s="1"/>
  <c r="AF63" i="11"/>
  <c r="AG63" i="11"/>
  <c r="AI58" i="19"/>
  <c r="AM58" i="19" s="1"/>
  <c r="AH58" i="19"/>
  <c r="AH79" i="22"/>
  <c r="AI79" i="22"/>
  <c r="AD28" i="16"/>
  <c r="AC28" i="16"/>
  <c r="AB14" i="24"/>
  <c r="AA14" i="24"/>
  <c r="AD25" i="51"/>
  <c r="AC25" i="51"/>
  <c r="AC54" i="51"/>
  <c r="AD54" i="51"/>
  <c r="AC38" i="51"/>
  <c r="AD38" i="51"/>
  <c r="AC15" i="51"/>
  <c r="AD15" i="51"/>
  <c r="AC26" i="51"/>
  <c r="AD26" i="51"/>
  <c r="AH26" i="51" s="1"/>
  <c r="AC16" i="51"/>
  <c r="AD16" i="51"/>
  <c r="AH16" i="51" s="1"/>
  <c r="AA20" i="14"/>
  <c r="AB20" i="14"/>
  <c r="AB19" i="13"/>
  <c r="AF19" i="13" s="1"/>
  <c r="AA19" i="14"/>
  <c r="AB19" i="14"/>
  <c r="AF19" i="14" s="1"/>
  <c r="AB11" i="13"/>
  <c r="AF11" i="13" s="1"/>
  <c r="AB36" i="24"/>
  <c r="AA36" i="24"/>
  <c r="AG10" i="17"/>
  <c r="AH10" i="17"/>
  <c r="I10" i="17" s="1"/>
  <c r="AC6" i="51"/>
  <c r="AD6" i="51"/>
  <c r="AG6" i="18"/>
  <c r="AK6" i="18" s="1"/>
  <c r="AF6" i="18"/>
  <c r="AB8" i="14"/>
  <c r="AA8" i="14"/>
  <c r="AB7" i="14"/>
  <c r="AA7" i="14"/>
  <c r="AB12" i="14"/>
  <c r="AA12" i="14"/>
  <c r="AG38" i="17"/>
  <c r="AH38" i="17"/>
  <c r="AL38" i="17" s="1"/>
  <c r="AG48" i="12"/>
  <c r="AF48" i="12"/>
  <c r="AH41" i="19"/>
  <c r="AI41" i="19"/>
  <c r="I41" i="19" s="1"/>
  <c r="AG18" i="18"/>
  <c r="AK18" i="18" s="1"/>
  <c r="AF18" i="18"/>
  <c r="AI35" i="19"/>
  <c r="I35" i="19" s="1"/>
  <c r="AH35" i="19"/>
  <c r="AH24" i="17"/>
  <c r="AG24" i="17"/>
  <c r="AI19" i="22"/>
  <c r="AM19" i="22" s="1"/>
  <c r="AH19" i="22"/>
  <c r="AF38" i="12"/>
  <c r="AG38" i="12"/>
  <c r="AI47" i="19"/>
  <c r="AM47" i="19" s="1"/>
  <c r="AH47" i="19"/>
  <c r="AB33" i="24"/>
  <c r="AA33" i="24"/>
  <c r="AG44" i="11"/>
  <c r="AF44" i="11"/>
  <c r="AG103" i="17"/>
  <c r="AH103" i="17"/>
  <c r="AH94" i="17"/>
  <c r="AG94" i="17"/>
  <c r="AI80" i="22"/>
  <c r="AH80" i="22"/>
  <c r="AI71" i="19"/>
  <c r="AH71" i="19"/>
  <c r="AH44" i="20"/>
  <c r="I44" i="20" s="1"/>
  <c r="AG44" i="20"/>
  <c r="AF27" i="11"/>
  <c r="AG27" i="11"/>
  <c r="AC30" i="51"/>
  <c r="AD30" i="51"/>
  <c r="AD25" i="16"/>
  <c r="AH25" i="16" s="1"/>
  <c r="AC25" i="16"/>
  <c r="AG12" i="18"/>
  <c r="H12" i="18" s="1"/>
  <c r="AF12" i="18"/>
  <c r="AI84" i="19"/>
  <c r="AM84" i="19" s="1"/>
  <c r="AH84" i="19"/>
  <c r="AI52" i="19"/>
  <c r="AH52" i="19"/>
  <c r="AG52" i="20"/>
  <c r="AH52" i="20"/>
  <c r="J52" i="20" s="1"/>
  <c r="W17" i="25"/>
  <c r="AB17" i="25" s="1"/>
  <c r="V17" i="25"/>
  <c r="W38" i="25"/>
  <c r="V38" i="25"/>
  <c r="C38" i="25" s="1"/>
  <c r="X38" i="25" s="1"/>
  <c r="AB55" i="24"/>
  <c r="AA55" i="24"/>
  <c r="G49" i="15"/>
  <c r="AI76" i="22"/>
  <c r="AH76" i="22"/>
  <c r="AD6" i="16"/>
  <c r="AC6" i="16"/>
  <c r="AH38" i="22"/>
  <c r="AI38" i="22"/>
  <c r="AI10" i="19"/>
  <c r="AH10" i="19"/>
  <c r="AH96" i="17"/>
  <c r="AG96" i="17"/>
  <c r="AC31" i="51"/>
  <c r="AD31" i="51"/>
  <c r="AD33" i="51"/>
  <c r="F33" i="51" s="1"/>
  <c r="AC33" i="51"/>
  <c r="AD29" i="51"/>
  <c r="F29" i="51" s="1"/>
  <c r="AC29" i="51"/>
  <c r="AF7" i="12"/>
  <c r="AG7" i="12"/>
  <c r="AF7" i="18"/>
  <c r="AG7" i="18"/>
  <c r="AK7" i="18" s="1"/>
  <c r="AB14" i="13"/>
  <c r="AF14" i="13" s="1"/>
  <c r="AB13" i="14"/>
  <c r="AA13" i="14"/>
  <c r="AB17" i="13"/>
  <c r="E17" i="13" s="1"/>
  <c r="AB11" i="14"/>
  <c r="AA11" i="14"/>
  <c r="AE105" i="24"/>
  <c r="N59" i="29" s="1"/>
  <c r="O59" i="29" s="1"/>
  <c r="Z5" i="24"/>
  <c r="AL105" i="19"/>
  <c r="N44" i="29" s="1"/>
  <c r="O44" i="29" s="1"/>
  <c r="Z5" i="13"/>
  <c r="AJ55" i="18"/>
  <c r="AJ56" i="18" s="1"/>
  <c r="AC13" i="15"/>
  <c r="AF6" i="17"/>
  <c r="AG11" i="22"/>
  <c r="AE5" i="11"/>
  <c r="AG6" i="22"/>
  <c r="AG8" i="22"/>
  <c r="AE12" i="12"/>
  <c r="AG9" i="22"/>
  <c r="U29" i="25"/>
  <c r="U7" i="25"/>
  <c r="AA42" i="23"/>
  <c r="G39" i="23"/>
  <c r="G40" i="23"/>
  <c r="F7" i="23"/>
  <c r="O24" i="23" s="1"/>
  <c r="AA41" i="23"/>
  <c r="F6" i="23"/>
  <c r="G5" i="23"/>
  <c r="AK55" i="20"/>
  <c r="AK56" i="20" s="1"/>
  <c r="AE14" i="11"/>
  <c r="AE11" i="11"/>
  <c r="AG10" i="22"/>
  <c r="AG12" i="22"/>
  <c r="AL85" i="22"/>
  <c r="AL86" i="22" s="1"/>
  <c r="AG7" i="22"/>
  <c r="AE11" i="12"/>
  <c r="U49" i="25"/>
  <c r="AE8" i="11"/>
  <c r="A4" i="50"/>
  <c r="A5" i="50" s="1"/>
  <c r="A6" i="50" s="1"/>
  <c r="A7" i="50" s="1"/>
  <c r="A8" i="50" s="1"/>
  <c r="A9" i="50" s="1"/>
  <c r="A10" i="50" s="1"/>
  <c r="A11" i="50" s="1"/>
  <c r="A12" i="50" s="1"/>
  <c r="A13" i="50" s="1"/>
  <c r="A14" i="50" s="1"/>
  <c r="A15" i="50" s="1"/>
  <c r="A16" i="50" s="1"/>
  <c r="A17" i="50" s="1"/>
  <c r="A18" i="50" s="1"/>
  <c r="A19" i="50" s="1"/>
  <c r="A20" i="50" s="1"/>
  <c r="A21" i="50" s="1"/>
  <c r="A22" i="50" s="1"/>
  <c r="A23" i="50" s="1"/>
  <c r="A24" i="50" s="1"/>
  <c r="A25" i="50" s="1"/>
  <c r="A26" i="50" s="1"/>
  <c r="A27" i="50" s="1"/>
  <c r="A28" i="50" s="1"/>
  <c r="A29" i="50" s="1"/>
  <c r="A30" i="50" s="1"/>
  <c r="A31" i="50" s="1"/>
  <c r="A32" i="50" s="1"/>
  <c r="A33" i="50" s="1"/>
  <c r="A34" i="50" s="1"/>
  <c r="A35" i="50" s="1"/>
  <c r="A36" i="50" s="1"/>
  <c r="A37" i="50" s="1"/>
  <c r="A38" i="50" s="1"/>
  <c r="A39" i="50" s="1"/>
  <c r="A40" i="50" s="1"/>
  <c r="A41" i="50" s="1"/>
  <c r="A42" i="50" s="1"/>
  <c r="A43" i="50" s="1"/>
  <c r="A44" i="50" s="1"/>
  <c r="A45" i="50" s="1"/>
  <c r="A46" i="50" s="1"/>
  <c r="A47" i="50" s="1"/>
  <c r="A48" i="50" s="1"/>
  <c r="A49" i="50" s="1"/>
  <c r="U27" i="25"/>
  <c r="AK10" i="17"/>
  <c r="AK7" i="17"/>
  <c r="AE10" i="12"/>
  <c r="AH55" i="15"/>
  <c r="AH56" i="15" s="1"/>
  <c r="AJ105" i="12"/>
  <c r="AJ106" i="12" s="1"/>
  <c r="AG55" i="51"/>
  <c r="N51" i="29" s="1"/>
  <c r="O51" i="29" s="1"/>
  <c r="AA20" i="26"/>
  <c r="H20" i="26" s="1"/>
  <c r="G20" i="26"/>
  <c r="AA19" i="26"/>
  <c r="H19" i="26" s="1"/>
  <c r="G19" i="26"/>
  <c r="AA14" i="26"/>
  <c r="H14" i="26" s="1"/>
  <c r="G14" i="26"/>
  <c r="AA17" i="26"/>
  <c r="H17" i="26" s="1"/>
  <c r="G17" i="26"/>
  <c r="AA16" i="26"/>
  <c r="H16" i="26" s="1"/>
  <c r="G16" i="26"/>
  <c r="AA8" i="26"/>
  <c r="H8" i="26" s="1"/>
  <c r="G8" i="26"/>
  <c r="AA10" i="26"/>
  <c r="H10" i="26" s="1"/>
  <c r="G10" i="26"/>
  <c r="AA15" i="26"/>
  <c r="H15" i="26" s="1"/>
  <c r="G15" i="26"/>
  <c r="AA18" i="26"/>
  <c r="H18" i="26" s="1"/>
  <c r="G18" i="26"/>
  <c r="AA9" i="26"/>
  <c r="H9" i="26" s="1"/>
  <c r="G9" i="26"/>
  <c r="AA12" i="26"/>
  <c r="H12" i="26" s="1"/>
  <c r="G12" i="26"/>
  <c r="AA13" i="26"/>
  <c r="H13" i="26" s="1"/>
  <c r="G13" i="26"/>
  <c r="AA11" i="26"/>
  <c r="H11" i="26" s="1"/>
  <c r="G11" i="26"/>
  <c r="AG20" i="16"/>
  <c r="AG5" i="16"/>
  <c r="AE19" i="14"/>
  <c r="BD105" i="11"/>
  <c r="BD106" i="11" s="1"/>
  <c r="AA63" i="25"/>
  <c r="AA64" i="25" s="1"/>
  <c r="A57" i="3"/>
  <c r="A58" i="3" s="1"/>
  <c r="A59" i="3" s="1"/>
  <c r="A60" i="3" s="1"/>
  <c r="A61" i="3" s="1"/>
  <c r="A62" i="3" s="1"/>
  <c r="A63" i="3" s="1"/>
  <c r="U8" i="25"/>
  <c r="U28" i="25"/>
  <c r="U48" i="25"/>
  <c r="AB11" i="16"/>
  <c r="AB21" i="16"/>
  <c r="AB14" i="16"/>
  <c r="O22" i="23"/>
  <c r="AA32" i="23"/>
  <c r="G32" i="23"/>
  <c r="AA18" i="23"/>
  <c r="G18" i="23"/>
  <c r="AA10" i="23"/>
  <c r="G10" i="23"/>
  <c r="AA25" i="23"/>
  <c r="G25" i="23"/>
  <c r="AA11" i="23"/>
  <c r="G11" i="23"/>
  <c r="AA19" i="23"/>
  <c r="G19" i="23"/>
  <c r="AA20" i="23"/>
  <c r="G20" i="23"/>
  <c r="AA12" i="23"/>
  <c r="G12" i="23"/>
  <c r="G7" i="23"/>
  <c r="AA22" i="23"/>
  <c r="G22" i="23"/>
  <c r="AA23" i="23"/>
  <c r="G23" i="23"/>
  <c r="AA14" i="23"/>
  <c r="G14" i="23"/>
  <c r="AA13" i="23"/>
  <c r="G13" i="23"/>
  <c r="AA15" i="23"/>
  <c r="G15" i="23"/>
  <c r="AA17" i="23"/>
  <c r="G17" i="23"/>
  <c r="AA28" i="23"/>
  <c r="G28" i="23"/>
  <c r="G8" i="23"/>
  <c r="AA8" i="23"/>
  <c r="AA21" i="23"/>
  <c r="G21" i="23"/>
  <c r="AA26" i="23"/>
  <c r="G26" i="23"/>
  <c r="AA31" i="23"/>
  <c r="G31" i="23"/>
  <c r="AA27" i="23"/>
  <c r="G27" i="23"/>
  <c r="G16" i="23"/>
  <c r="AA16" i="23"/>
  <c r="AA34" i="23"/>
  <c r="G34" i="23"/>
  <c r="AA24" i="23"/>
  <c r="G24" i="23"/>
  <c r="AA9" i="23"/>
  <c r="G9" i="23"/>
  <c r="AA29" i="23"/>
  <c r="G29" i="23"/>
  <c r="AA33" i="23"/>
  <c r="G33" i="23"/>
  <c r="G30" i="23"/>
  <c r="AA30" i="23"/>
  <c r="O1192" i="40"/>
  <c r="AD21" i="26"/>
  <c r="AD22" i="26" s="1"/>
  <c r="A33" i="3"/>
  <c r="A34" i="3" s="1"/>
  <c r="A35" i="3" s="1"/>
  <c r="A36" i="3" s="1"/>
  <c r="A37" i="3" s="1"/>
  <c r="A38" i="3" s="1"/>
  <c r="A39" i="3" s="1"/>
  <c r="A40" i="3" s="1"/>
  <c r="A41" i="3" s="1"/>
  <c r="A42" i="3" s="1"/>
  <c r="A43" i="3" s="1"/>
  <c r="A44" i="3" s="1"/>
  <c r="A45" i="3" s="1"/>
  <c r="AG5" i="20" l="1"/>
  <c r="AG5" i="17"/>
  <c r="AG7" i="11"/>
  <c r="AB6" i="14"/>
  <c r="AH5" i="22"/>
  <c r="AE13" i="15"/>
  <c r="G13" i="15" s="1"/>
  <c r="AD13" i="15"/>
  <c r="AE5" i="15"/>
  <c r="G5" i="15" s="1"/>
  <c r="AF5" i="12"/>
  <c r="E7" i="13"/>
  <c r="AH27" i="51"/>
  <c r="E9" i="13"/>
  <c r="E20" i="13"/>
  <c r="AH9" i="51"/>
  <c r="E8" i="13"/>
  <c r="F16" i="51"/>
  <c r="F18" i="51"/>
  <c r="AH44" i="51"/>
  <c r="E12" i="13"/>
  <c r="F17" i="51"/>
  <c r="E11" i="13"/>
  <c r="AF15" i="13"/>
  <c r="AH28" i="51"/>
  <c r="E10" i="13"/>
  <c r="AE106" i="24"/>
  <c r="E19" i="13"/>
  <c r="AD21" i="16"/>
  <c r="AC21" i="16"/>
  <c r="W49" i="25"/>
  <c r="V49" i="25"/>
  <c r="E13" i="13"/>
  <c r="AH29" i="51"/>
  <c r="W28" i="25"/>
  <c r="V28" i="25"/>
  <c r="E18" i="13"/>
  <c r="AG10" i="12"/>
  <c r="AK10" i="12" s="1"/>
  <c r="AF10" i="12"/>
  <c r="AB5" i="13"/>
  <c r="AF5" i="13" s="1"/>
  <c r="AA15" i="13"/>
  <c r="AA14" i="13"/>
  <c r="AA13" i="13"/>
  <c r="AA17" i="13"/>
  <c r="AA6" i="13"/>
  <c r="AA5" i="13"/>
  <c r="AA20" i="13"/>
  <c r="AA18" i="13"/>
  <c r="AA9" i="13"/>
  <c r="AA16" i="13"/>
  <c r="AA12" i="13"/>
  <c r="AA10" i="13"/>
  <c r="AA19" i="13"/>
  <c r="AA11" i="13"/>
  <c r="AA8" i="13"/>
  <c r="AA7" i="13"/>
  <c r="W8" i="25"/>
  <c r="V8" i="25"/>
  <c r="AH8" i="51"/>
  <c r="W27" i="25"/>
  <c r="V27" i="25"/>
  <c r="AH12" i="22"/>
  <c r="AI12" i="22"/>
  <c r="J12" i="22" s="1"/>
  <c r="AH8" i="22"/>
  <c r="AI8" i="22"/>
  <c r="AM8" i="22" s="1"/>
  <c r="N40" i="29"/>
  <c r="O40" i="29" s="1"/>
  <c r="AH10" i="22"/>
  <c r="AI10" i="22"/>
  <c r="AM10" i="22" s="1"/>
  <c r="AH6" i="22"/>
  <c r="AI6" i="22"/>
  <c r="I6" i="22" s="1"/>
  <c r="E16" i="13"/>
  <c r="AF17" i="13"/>
  <c r="AD11" i="16"/>
  <c r="AC11" i="16"/>
  <c r="AL106" i="19"/>
  <c r="AF8" i="11"/>
  <c r="AG8" i="11"/>
  <c r="J8" i="11" s="1"/>
  <c r="AF11" i="11"/>
  <c r="AG11" i="11"/>
  <c r="BE11" i="11" s="1"/>
  <c r="AF5" i="11"/>
  <c r="AG5" i="11"/>
  <c r="BE5" i="11" s="1"/>
  <c r="AB5" i="24"/>
  <c r="AF5" i="24" s="1"/>
  <c r="AA5" i="24"/>
  <c r="N48" i="29"/>
  <c r="O48" i="29" s="1"/>
  <c r="AD14" i="16"/>
  <c r="AC14" i="16"/>
  <c r="AG14" i="11"/>
  <c r="BE14" i="11" s="1"/>
  <c r="AF14" i="11"/>
  <c r="AI11" i="22"/>
  <c r="AM11" i="22" s="1"/>
  <c r="AH11" i="22"/>
  <c r="W7" i="25"/>
  <c r="V7" i="25"/>
  <c r="W29" i="25"/>
  <c r="V29" i="25"/>
  <c r="AH6" i="17"/>
  <c r="I6" i="17" s="1"/>
  <c r="AG6" i="17"/>
  <c r="AF11" i="12"/>
  <c r="AG11" i="12"/>
  <c r="G11" i="12" s="1"/>
  <c r="AH9" i="22"/>
  <c r="AI9" i="22"/>
  <c r="I9" i="22" s="1"/>
  <c r="W48" i="25"/>
  <c r="V48" i="25"/>
  <c r="AI7" i="22"/>
  <c r="I7" i="22" s="1"/>
  <c r="AH7" i="22"/>
  <c r="AG12" i="12"/>
  <c r="AK12" i="12" s="1"/>
  <c r="AF12" i="12"/>
  <c r="AM41" i="19"/>
  <c r="F54" i="24"/>
  <c r="AF88" i="24"/>
  <c r="AF66" i="24"/>
  <c r="F69" i="24"/>
  <c r="F20" i="24"/>
  <c r="F48" i="24"/>
  <c r="F96" i="24"/>
  <c r="AF68" i="24"/>
  <c r="F60" i="24"/>
  <c r="AF64" i="24"/>
  <c r="F102" i="24"/>
  <c r="F59" i="24"/>
  <c r="F26" i="24"/>
  <c r="AF67" i="24"/>
  <c r="F30" i="24"/>
  <c r="F23" i="24"/>
  <c r="F98" i="24"/>
  <c r="F89" i="24"/>
  <c r="AF103" i="24"/>
  <c r="F97" i="24"/>
  <c r="AF32" i="24"/>
  <c r="F74" i="24"/>
  <c r="AF49" i="24"/>
  <c r="AF50" i="24"/>
  <c r="F87" i="24"/>
  <c r="F19" i="24"/>
  <c r="AF61" i="24"/>
  <c r="AF12" i="24"/>
  <c r="AF40" i="24"/>
  <c r="F80" i="24"/>
  <c r="AF27" i="24"/>
  <c r="AF14" i="24"/>
  <c r="F90" i="24"/>
  <c r="F93" i="24"/>
  <c r="AF71" i="24"/>
  <c r="AF20" i="24"/>
  <c r="AK15" i="18"/>
  <c r="AA6" i="23"/>
  <c r="N54" i="29"/>
  <c r="O54" i="29" s="1"/>
  <c r="G6" i="23"/>
  <c r="F51" i="24"/>
  <c r="F13" i="24"/>
  <c r="I15" i="20"/>
  <c r="AF93" i="24"/>
  <c r="AK38" i="18"/>
  <c r="AH16" i="16"/>
  <c r="AL43" i="20"/>
  <c r="I36" i="20"/>
  <c r="AF41" i="24"/>
  <c r="F41" i="24"/>
  <c r="AH23" i="16"/>
  <c r="AH34" i="16"/>
  <c r="J12" i="20"/>
  <c r="I77" i="19"/>
  <c r="J61" i="19"/>
  <c r="J36" i="20"/>
  <c r="AG55" i="16"/>
  <c r="AG56" i="16" s="1"/>
  <c r="H54" i="18"/>
  <c r="F5" i="23"/>
  <c r="O21" i="23" s="1"/>
  <c r="O25" i="23" s="1"/>
  <c r="AA5" i="23"/>
  <c r="AL12" i="20"/>
  <c r="N31" i="29"/>
  <c r="O31" i="29" s="1"/>
  <c r="J40" i="20"/>
  <c r="J41" i="19"/>
  <c r="I63" i="19"/>
  <c r="AH33" i="51"/>
  <c r="AE21" i="14"/>
  <c r="AE22" i="14" s="1"/>
  <c r="AE21" i="13"/>
  <c r="AE22" i="13" s="1"/>
  <c r="E14" i="13"/>
  <c r="N22" i="29"/>
  <c r="O22" i="29" s="1"/>
  <c r="J96" i="19"/>
  <c r="I96" i="19"/>
  <c r="AF69" i="24"/>
  <c r="AH51" i="51"/>
  <c r="AF80" i="24"/>
  <c r="G46" i="16"/>
  <c r="AM27" i="19"/>
  <c r="J27" i="19"/>
  <c r="AL33" i="20"/>
  <c r="J33" i="20"/>
  <c r="AH44" i="16"/>
  <c r="AM12" i="19"/>
  <c r="AK14" i="18"/>
  <c r="J41" i="20"/>
  <c r="AM17" i="19"/>
  <c r="I94" i="19"/>
  <c r="I53" i="20"/>
  <c r="AM94" i="19"/>
  <c r="AM63" i="19"/>
  <c r="AL10" i="20"/>
  <c r="AK42" i="18"/>
  <c r="AF70" i="24"/>
  <c r="AL52" i="20"/>
  <c r="AK34" i="18"/>
  <c r="AA7" i="23"/>
  <c r="I52" i="20"/>
  <c r="F46" i="24"/>
  <c r="AM68" i="19"/>
  <c r="J9" i="19"/>
  <c r="I22" i="20"/>
  <c r="I32" i="19"/>
  <c r="J51" i="20"/>
  <c r="AF51" i="24"/>
  <c r="AL15" i="20"/>
  <c r="G53" i="16"/>
  <c r="H21" i="18"/>
  <c r="F61" i="24"/>
  <c r="G20" i="16"/>
  <c r="F26" i="51"/>
  <c r="AH11" i="51"/>
  <c r="J40" i="19"/>
  <c r="AK22" i="18"/>
  <c r="J31" i="20"/>
  <c r="I40" i="19"/>
  <c r="J58" i="19"/>
  <c r="AM100" i="19"/>
  <c r="F71" i="24"/>
  <c r="I58" i="19"/>
  <c r="I16" i="20"/>
  <c r="J16" i="20"/>
  <c r="J32" i="20"/>
  <c r="AL32" i="20"/>
  <c r="I31" i="20"/>
  <c r="F10" i="24"/>
  <c r="AF48" i="24"/>
  <c r="AM103" i="19"/>
  <c r="AH10" i="51"/>
  <c r="J103" i="19"/>
  <c r="H11" i="18"/>
  <c r="J47" i="20"/>
  <c r="J22" i="19"/>
  <c r="AF16" i="24"/>
  <c r="AB33" i="25"/>
  <c r="G12" i="16"/>
  <c r="F70" i="24"/>
  <c r="I101" i="19"/>
  <c r="AK30" i="18"/>
  <c r="AF13" i="24"/>
  <c r="F40" i="24"/>
  <c r="AM101" i="19"/>
  <c r="H44" i="18"/>
  <c r="F39" i="24"/>
  <c r="AH17" i="16"/>
  <c r="H28" i="18"/>
  <c r="J43" i="20"/>
  <c r="AH45" i="16"/>
  <c r="I47" i="20"/>
  <c r="AF87" i="24"/>
  <c r="F12" i="24"/>
  <c r="H13" i="18"/>
  <c r="AF85" i="24"/>
  <c r="J77" i="19"/>
  <c r="G37" i="16"/>
  <c r="AF58" i="24"/>
  <c r="AF90" i="24"/>
  <c r="I41" i="20"/>
  <c r="AK32" i="18"/>
  <c r="AL40" i="20"/>
  <c r="AF39" i="24"/>
  <c r="G42" i="23"/>
  <c r="X42" i="23"/>
  <c r="G41" i="23"/>
  <c r="X41" i="23"/>
  <c r="X40" i="23"/>
  <c r="AA40" i="23"/>
  <c r="AA39" i="23"/>
  <c r="X39" i="23"/>
  <c r="F39" i="25"/>
  <c r="N19" i="29"/>
  <c r="O19" i="29" s="1"/>
  <c r="I15" i="22"/>
  <c r="J15" i="22"/>
  <c r="I67" i="22"/>
  <c r="J67" i="22"/>
  <c r="J21" i="22"/>
  <c r="I21" i="22"/>
  <c r="I26" i="22"/>
  <c r="J26" i="22"/>
  <c r="I77" i="22"/>
  <c r="J77" i="22"/>
  <c r="AM62" i="22"/>
  <c r="I62" i="22"/>
  <c r="J62" i="22"/>
  <c r="I81" i="22"/>
  <c r="J81" i="22"/>
  <c r="J51" i="22"/>
  <c r="I51" i="22"/>
  <c r="I83" i="22"/>
  <c r="J83" i="22"/>
  <c r="AM37" i="22"/>
  <c r="I37" i="22"/>
  <c r="J37" i="22"/>
  <c r="I58" i="22"/>
  <c r="J58" i="22"/>
  <c r="J45" i="22"/>
  <c r="I45" i="22"/>
  <c r="I36" i="22"/>
  <c r="J36" i="22"/>
  <c r="I71" i="22"/>
  <c r="J71" i="22"/>
  <c r="I72" i="22"/>
  <c r="J72" i="22"/>
  <c r="J19" i="22"/>
  <c r="I19" i="22"/>
  <c r="AM38" i="22"/>
  <c r="I38" i="22"/>
  <c r="J38" i="22"/>
  <c r="I14" i="22"/>
  <c r="J14" i="22"/>
  <c r="I69" i="22"/>
  <c r="J69" i="22"/>
  <c r="AM17" i="22"/>
  <c r="I17" i="22"/>
  <c r="J17" i="22"/>
  <c r="I60" i="22"/>
  <c r="J60" i="22"/>
  <c r="AM84" i="22"/>
  <c r="I84" i="22"/>
  <c r="J84" i="22"/>
  <c r="AM23" i="22"/>
  <c r="I23" i="22"/>
  <c r="J23" i="22"/>
  <c r="I73" i="22"/>
  <c r="J73" i="22"/>
  <c r="I61" i="22"/>
  <c r="J61" i="22"/>
  <c r="I24" i="22"/>
  <c r="J24" i="22"/>
  <c r="I48" i="22"/>
  <c r="J48" i="22"/>
  <c r="I54" i="22"/>
  <c r="J54" i="22"/>
  <c r="I35" i="22"/>
  <c r="J35" i="22"/>
  <c r="AM56" i="22"/>
  <c r="J56" i="22"/>
  <c r="I56" i="22"/>
  <c r="I49" i="22"/>
  <c r="J49" i="22"/>
  <c r="J57" i="22"/>
  <c r="I57" i="22"/>
  <c r="AM40" i="22"/>
  <c r="I40" i="22"/>
  <c r="J40" i="22"/>
  <c r="AM64" i="22"/>
  <c r="I64" i="22"/>
  <c r="J64" i="22"/>
  <c r="AM68" i="22"/>
  <c r="J68" i="22"/>
  <c r="I68" i="22"/>
  <c r="I47" i="22"/>
  <c r="J47" i="22"/>
  <c r="AM53" i="22"/>
  <c r="I53" i="22"/>
  <c r="J53" i="22"/>
  <c r="I42" i="22"/>
  <c r="J42" i="22"/>
  <c r="AM79" i="22"/>
  <c r="I79" i="22"/>
  <c r="J79" i="22"/>
  <c r="I29" i="22"/>
  <c r="J29" i="22"/>
  <c r="I59" i="22"/>
  <c r="J59" i="22"/>
  <c r="I50" i="22"/>
  <c r="J50" i="22"/>
  <c r="J80" i="22"/>
  <c r="I80" i="22"/>
  <c r="AM52" i="22"/>
  <c r="I52" i="22"/>
  <c r="J52" i="22"/>
  <c r="I18" i="22"/>
  <c r="J18" i="22"/>
  <c r="I27" i="22"/>
  <c r="J27" i="22"/>
  <c r="J39" i="22"/>
  <c r="I39" i="22"/>
  <c r="AM70" i="22"/>
  <c r="J70" i="22"/>
  <c r="I70" i="22"/>
  <c r="I28" i="22"/>
  <c r="J28" i="22"/>
  <c r="AM32" i="22"/>
  <c r="I32" i="22"/>
  <c r="J32" i="22"/>
  <c r="I46" i="22"/>
  <c r="J46" i="22"/>
  <c r="AM20" i="22"/>
  <c r="I20" i="22"/>
  <c r="J20" i="22"/>
  <c r="AM75" i="22"/>
  <c r="I75" i="22"/>
  <c r="J75" i="22"/>
  <c r="I33" i="22"/>
  <c r="J33" i="22"/>
  <c r="I5" i="22"/>
  <c r="J5" i="22"/>
  <c r="AM66" i="22"/>
  <c r="I66" i="22"/>
  <c r="J66" i="22"/>
  <c r="I30" i="22"/>
  <c r="J30" i="22"/>
  <c r="J16" i="22"/>
  <c r="I16" i="22"/>
  <c r="I34" i="22"/>
  <c r="J34" i="22"/>
  <c r="J55" i="22"/>
  <c r="I55" i="22"/>
  <c r="I82" i="22"/>
  <c r="J82" i="22"/>
  <c r="I22" i="22"/>
  <c r="J22" i="22"/>
  <c r="I25" i="22"/>
  <c r="J25" i="22"/>
  <c r="AM41" i="22"/>
  <c r="I41" i="22"/>
  <c r="J41" i="22"/>
  <c r="J65" i="22"/>
  <c r="I65" i="22"/>
  <c r="AM63" i="22"/>
  <c r="I63" i="22"/>
  <c r="J63" i="22"/>
  <c r="I78" i="22"/>
  <c r="J78" i="22"/>
  <c r="I76" i="22"/>
  <c r="J76" i="22"/>
  <c r="AM43" i="22"/>
  <c r="J43" i="22"/>
  <c r="I43" i="22"/>
  <c r="I74" i="22"/>
  <c r="J74" i="22"/>
  <c r="I13" i="22"/>
  <c r="J13" i="22"/>
  <c r="J31" i="22"/>
  <c r="I31" i="22"/>
  <c r="I44" i="22"/>
  <c r="J44" i="22"/>
  <c r="AM9" i="19"/>
  <c r="G60" i="25"/>
  <c r="AE11" i="26"/>
  <c r="AE8" i="26"/>
  <c r="AB58" i="25"/>
  <c r="H36" i="18"/>
  <c r="G42" i="16"/>
  <c r="AM27" i="22"/>
  <c r="AM22" i="19"/>
  <c r="AF19" i="24"/>
  <c r="AK17" i="18"/>
  <c r="AF74" i="24"/>
  <c r="I27" i="20"/>
  <c r="J12" i="19"/>
  <c r="I68" i="19"/>
  <c r="F58" i="24"/>
  <c r="C61" i="25"/>
  <c r="E61" i="25" s="1"/>
  <c r="C52" i="25"/>
  <c r="X52" i="25" s="1"/>
  <c r="C51" i="25"/>
  <c r="F51" i="25" s="1"/>
  <c r="C54" i="25"/>
  <c r="E54" i="25" s="1"/>
  <c r="C50" i="25"/>
  <c r="X50" i="25" s="1"/>
  <c r="AE9" i="26"/>
  <c r="AM32" i="19"/>
  <c r="F103" i="24"/>
  <c r="J22" i="20"/>
  <c r="J53" i="20"/>
  <c r="H7" i="18"/>
  <c r="F27" i="24"/>
  <c r="F16" i="24"/>
  <c r="H6" i="18"/>
  <c r="AL23" i="20"/>
  <c r="J24" i="19"/>
  <c r="A50" i="50"/>
  <c r="A51" i="50" s="1"/>
  <c r="A52" i="50" s="1"/>
  <c r="A53" i="50" s="1"/>
  <c r="A54" i="50" s="1"/>
  <c r="A55" i="50" s="1"/>
  <c r="A56" i="50" s="1"/>
  <c r="A57" i="50" s="1"/>
  <c r="A58" i="50" s="1"/>
  <c r="A59" i="50" s="1"/>
  <c r="A60" i="50" s="1"/>
  <c r="A61" i="50" s="1"/>
  <c r="A62" i="50" s="1"/>
  <c r="A63" i="50" s="1"/>
  <c r="A64" i="50" s="1"/>
  <c r="A65" i="50" s="1"/>
  <c r="A66" i="50" s="1"/>
  <c r="A67" i="50" s="1"/>
  <c r="A68" i="50" s="1"/>
  <c r="A69" i="50" s="1"/>
  <c r="A70" i="50" s="1"/>
  <c r="A71" i="50" s="1"/>
  <c r="A72" i="50" s="1"/>
  <c r="A73" i="50" s="1"/>
  <c r="A74" i="50" s="1"/>
  <c r="A75" i="50" s="1"/>
  <c r="A76" i="50" s="1"/>
  <c r="A77" i="50" s="1"/>
  <c r="A78" i="50" s="1"/>
  <c r="A79" i="50" s="1"/>
  <c r="A80" i="50" s="1"/>
  <c r="A81" i="50" s="1"/>
  <c r="A82" i="50" s="1"/>
  <c r="A83" i="50" s="1"/>
  <c r="A84" i="50" s="1"/>
  <c r="A85" i="50" s="1"/>
  <c r="A86" i="50" s="1"/>
  <c r="A87" i="50" s="1"/>
  <c r="A88" i="50" s="1"/>
  <c r="A89" i="50" s="1"/>
  <c r="A90" i="50" s="1"/>
  <c r="A91" i="50" s="1"/>
  <c r="A92" i="50" s="1"/>
  <c r="A93" i="50" s="1"/>
  <c r="A94" i="50" s="1"/>
  <c r="A95" i="50" s="1"/>
  <c r="A96" i="50" s="1"/>
  <c r="A97" i="50" s="1"/>
  <c r="A98" i="50" s="1"/>
  <c r="A99" i="50" s="1"/>
  <c r="A100" i="50" s="1"/>
  <c r="A101" i="50" s="1"/>
  <c r="A102" i="50" s="1"/>
  <c r="A103" i="50" s="1"/>
  <c r="A104" i="50" s="1"/>
  <c r="A105" i="50" s="1"/>
  <c r="A106" i="50" s="1"/>
  <c r="A107" i="50" s="1"/>
  <c r="A108" i="50" s="1"/>
  <c r="A109" i="50" s="1"/>
  <c r="A110" i="50" s="1"/>
  <c r="A111" i="50" s="1"/>
  <c r="A112" i="50" s="1"/>
  <c r="A113" i="50" s="1"/>
  <c r="A114" i="50" s="1"/>
  <c r="A115" i="50" s="1"/>
  <c r="A116" i="50" s="1"/>
  <c r="A117" i="50" s="1"/>
  <c r="A118" i="50" s="1"/>
  <c r="A119" i="50" s="1"/>
  <c r="A120" i="50" s="1"/>
  <c r="A121" i="50" s="1"/>
  <c r="A122" i="50" s="1"/>
  <c r="A123" i="50" s="1"/>
  <c r="A124" i="50" s="1"/>
  <c r="A125" i="50" s="1"/>
  <c r="A126" i="50" s="1"/>
  <c r="A127" i="50" s="1"/>
  <c r="A128" i="50" s="1"/>
  <c r="A129" i="50" s="1"/>
  <c r="A130" i="50" s="1"/>
  <c r="A131" i="50" s="1"/>
  <c r="A132" i="50" s="1"/>
  <c r="A133" i="50" s="1"/>
  <c r="A134" i="50" s="1"/>
  <c r="A135" i="50" s="1"/>
  <c r="A136" i="50" s="1"/>
  <c r="A137" i="50" s="1"/>
  <c r="A138" i="50" s="1"/>
  <c r="A139" i="50" s="1"/>
  <c r="A140" i="50" s="1"/>
  <c r="A141" i="50" s="1"/>
  <c r="A142" i="50" s="1"/>
  <c r="A143" i="50" s="1"/>
  <c r="A144" i="50" s="1"/>
  <c r="A145" i="50" s="1"/>
  <c r="A146" i="50" s="1"/>
  <c r="A147" i="50" s="1"/>
  <c r="I23" i="20"/>
  <c r="I78" i="19"/>
  <c r="AF102" i="24"/>
  <c r="I14" i="20"/>
  <c r="AM59" i="22"/>
  <c r="J37" i="19"/>
  <c r="AM67" i="19"/>
  <c r="AM76" i="22"/>
  <c r="AM65" i="22"/>
  <c r="F64" i="24"/>
  <c r="H47" i="18"/>
  <c r="F50" i="24"/>
  <c r="AF59" i="24"/>
  <c r="I83" i="19"/>
  <c r="AM26" i="22"/>
  <c r="AK105" i="17"/>
  <c r="I69" i="17"/>
  <c r="J69" i="17"/>
  <c r="I86" i="17"/>
  <c r="J86" i="17"/>
  <c r="J79" i="17"/>
  <c r="I79" i="17"/>
  <c r="AL80" i="17"/>
  <c r="I80" i="17"/>
  <c r="J80" i="17"/>
  <c r="I43" i="17"/>
  <c r="J43" i="17"/>
  <c r="AL12" i="17"/>
  <c r="I12" i="17"/>
  <c r="J12" i="17"/>
  <c r="I5" i="17"/>
  <c r="J5" i="17"/>
  <c r="I16" i="17"/>
  <c r="J16" i="17"/>
  <c r="J36" i="17"/>
  <c r="I36" i="17"/>
  <c r="I46" i="17"/>
  <c r="J46" i="17"/>
  <c r="J50" i="17"/>
  <c r="I50" i="17"/>
  <c r="I14" i="17"/>
  <c r="J14" i="17"/>
  <c r="I21" i="17"/>
  <c r="J21" i="17"/>
  <c r="I22" i="17"/>
  <c r="J22" i="17"/>
  <c r="J10" i="17"/>
  <c r="J44" i="17"/>
  <c r="I44" i="17"/>
  <c r="I37" i="17"/>
  <c r="J37" i="17"/>
  <c r="I72" i="17"/>
  <c r="J72" i="17"/>
  <c r="AL58" i="17"/>
  <c r="I58" i="17"/>
  <c r="J58" i="17"/>
  <c r="AL71" i="17"/>
  <c r="I71" i="17"/>
  <c r="J71" i="17"/>
  <c r="AL64" i="17"/>
  <c r="I64" i="17"/>
  <c r="J64" i="17"/>
  <c r="I70" i="17"/>
  <c r="J70" i="17"/>
  <c r="I47" i="17"/>
  <c r="J47" i="17"/>
  <c r="I28" i="17"/>
  <c r="J28" i="17"/>
  <c r="I92" i="17"/>
  <c r="J92" i="17"/>
  <c r="I18" i="17"/>
  <c r="J18" i="17"/>
  <c r="I75" i="17"/>
  <c r="J75" i="17"/>
  <c r="J40" i="17"/>
  <c r="I40" i="17"/>
  <c r="I20" i="17"/>
  <c r="J20" i="17"/>
  <c r="I90" i="17"/>
  <c r="J90" i="17"/>
  <c r="I54" i="17"/>
  <c r="J54" i="17"/>
  <c r="I76" i="17"/>
  <c r="J76" i="17"/>
  <c r="AL73" i="17"/>
  <c r="J73" i="17"/>
  <c r="I73" i="17"/>
  <c r="I101" i="17"/>
  <c r="J101" i="17"/>
  <c r="J89" i="17"/>
  <c r="I89" i="17"/>
  <c r="J84" i="17"/>
  <c r="I84" i="17"/>
  <c r="J97" i="17"/>
  <c r="I97" i="17"/>
  <c r="AL39" i="17"/>
  <c r="I39" i="17"/>
  <c r="J39" i="17"/>
  <c r="J85" i="17"/>
  <c r="I85" i="17"/>
  <c r="AL51" i="17"/>
  <c r="I51" i="17"/>
  <c r="J51" i="17"/>
  <c r="AL26" i="17"/>
  <c r="I26" i="17"/>
  <c r="J26" i="17"/>
  <c r="I62" i="17"/>
  <c r="J62" i="17"/>
  <c r="J81" i="17"/>
  <c r="I81" i="17"/>
  <c r="I33" i="17"/>
  <c r="J33" i="17"/>
  <c r="AL35" i="17"/>
  <c r="J35" i="17"/>
  <c r="I35" i="17"/>
  <c r="I52" i="17"/>
  <c r="J52" i="17"/>
  <c r="I55" i="17"/>
  <c r="J55" i="17"/>
  <c r="AL23" i="17"/>
  <c r="I23" i="17"/>
  <c r="J23" i="17"/>
  <c r="I91" i="17"/>
  <c r="J91" i="17"/>
  <c r="J38" i="17"/>
  <c r="I38" i="17"/>
  <c r="J48" i="17"/>
  <c r="I48" i="17"/>
  <c r="I27" i="17"/>
  <c r="J27" i="17"/>
  <c r="J7" i="17"/>
  <c r="J24" i="17"/>
  <c r="I24" i="17"/>
  <c r="I102" i="17"/>
  <c r="J102" i="17"/>
  <c r="AL74" i="17"/>
  <c r="I74" i="17"/>
  <c r="J74" i="17"/>
  <c r="AL96" i="17"/>
  <c r="I96" i="17"/>
  <c r="J96" i="17"/>
  <c r="AL49" i="17"/>
  <c r="J49" i="17"/>
  <c r="I49" i="17"/>
  <c r="AL59" i="17"/>
  <c r="I59" i="17"/>
  <c r="J59" i="17"/>
  <c r="I61" i="17"/>
  <c r="J61" i="17"/>
  <c r="I13" i="17"/>
  <c r="J13" i="17"/>
  <c r="I56" i="17"/>
  <c r="J56" i="17"/>
  <c r="I9" i="17"/>
  <c r="J9" i="17"/>
  <c r="I8" i="17"/>
  <c r="J8" i="17"/>
  <c r="AL99" i="17"/>
  <c r="J99" i="17"/>
  <c r="I99" i="17"/>
  <c r="AL95" i="17"/>
  <c r="I95" i="17"/>
  <c r="J95" i="17"/>
  <c r="I65" i="17"/>
  <c r="J65" i="17"/>
  <c r="J30" i="17"/>
  <c r="I30" i="17"/>
  <c r="J87" i="17"/>
  <c r="I87" i="17"/>
  <c r="I63" i="17"/>
  <c r="J63" i="17"/>
  <c r="I77" i="17"/>
  <c r="J77" i="17"/>
  <c r="J93" i="17"/>
  <c r="I93" i="17"/>
  <c r="I88" i="17"/>
  <c r="J88" i="17"/>
  <c r="I67" i="17"/>
  <c r="J67" i="17"/>
  <c r="I41" i="17"/>
  <c r="J41" i="17"/>
  <c r="AL66" i="17"/>
  <c r="I66" i="17"/>
  <c r="J66" i="17"/>
  <c r="I82" i="17"/>
  <c r="J82" i="17"/>
  <c r="I53" i="17"/>
  <c r="J53" i="17"/>
  <c r="I100" i="17"/>
  <c r="J100" i="17"/>
  <c r="AL45" i="17"/>
  <c r="I45" i="17"/>
  <c r="J45" i="17"/>
  <c r="I83" i="17"/>
  <c r="J83" i="17"/>
  <c r="AL15" i="17"/>
  <c r="I15" i="17"/>
  <c r="J15" i="17"/>
  <c r="I17" i="17"/>
  <c r="J17" i="17"/>
  <c r="I31" i="17"/>
  <c r="J31" i="17"/>
  <c r="I34" i="17"/>
  <c r="J34" i="17"/>
  <c r="I104" i="17"/>
  <c r="J104" i="17"/>
  <c r="AL54" i="17"/>
  <c r="AL43" i="17"/>
  <c r="I25" i="17"/>
  <c r="J25" i="17"/>
  <c r="I103" i="17"/>
  <c r="J103" i="17"/>
  <c r="AL78" i="17"/>
  <c r="I78" i="17"/>
  <c r="J78" i="17"/>
  <c r="I19" i="17"/>
  <c r="J19" i="17"/>
  <c r="I29" i="17"/>
  <c r="J29" i="17"/>
  <c r="I42" i="17"/>
  <c r="J42" i="17"/>
  <c r="I11" i="17"/>
  <c r="J11" i="17"/>
  <c r="I60" i="17"/>
  <c r="J60" i="17"/>
  <c r="J98" i="17"/>
  <c r="I98" i="17"/>
  <c r="I57" i="17"/>
  <c r="J57" i="17"/>
  <c r="I94" i="17"/>
  <c r="J94" i="17"/>
  <c r="J32" i="17"/>
  <c r="I32" i="17"/>
  <c r="I68" i="17"/>
  <c r="J68" i="17"/>
  <c r="AM36" i="22"/>
  <c r="AM83" i="19"/>
  <c r="AK33" i="18"/>
  <c r="AL86" i="17"/>
  <c r="I19" i="20"/>
  <c r="F67" i="24"/>
  <c r="AM37" i="19"/>
  <c r="F79" i="24"/>
  <c r="AL27" i="20"/>
  <c r="J85" i="19"/>
  <c r="J30" i="20"/>
  <c r="AL100" i="17"/>
  <c r="AM31" i="19"/>
  <c r="AM36" i="19"/>
  <c r="J98" i="19"/>
  <c r="I85" i="19"/>
  <c r="AL39" i="20"/>
  <c r="AM78" i="22"/>
  <c r="AH51" i="16"/>
  <c r="AK23" i="18"/>
  <c r="I17" i="19"/>
  <c r="I36" i="19"/>
  <c r="I61" i="19"/>
  <c r="AL14" i="20"/>
  <c r="I51" i="20"/>
  <c r="AF46" i="24"/>
  <c r="F14" i="24"/>
  <c r="G38" i="25"/>
  <c r="F33" i="25"/>
  <c r="AM20" i="19"/>
  <c r="AM35" i="22"/>
  <c r="F32" i="24"/>
  <c r="AF79" i="24"/>
  <c r="AL79" i="17"/>
  <c r="E33" i="25"/>
  <c r="X39" i="25"/>
  <c r="G39" i="25" s="1"/>
  <c r="E38" i="25"/>
  <c r="AE12" i="26"/>
  <c r="AE10" i="26"/>
  <c r="AL19" i="17"/>
  <c r="AE17" i="26"/>
  <c r="AE14" i="26"/>
  <c r="AL72" i="17"/>
  <c r="AM77" i="22"/>
  <c r="AL93" i="17"/>
  <c r="I102" i="19"/>
  <c r="F68" i="24"/>
  <c r="G10" i="25"/>
  <c r="AF8" i="24"/>
  <c r="F8" i="24"/>
  <c r="I10" i="20"/>
  <c r="AE18" i="26"/>
  <c r="J21" i="20"/>
  <c r="AK50" i="18"/>
  <c r="H43" i="18"/>
  <c r="G48" i="16"/>
  <c r="I39" i="20"/>
  <c r="AK53" i="18"/>
  <c r="I18" i="20"/>
  <c r="J84" i="19"/>
  <c r="F44" i="24"/>
  <c r="J35" i="20"/>
  <c r="AK47" i="18"/>
  <c r="I13" i="20"/>
  <c r="AL37" i="17"/>
  <c r="I25" i="19"/>
  <c r="AM98" i="19"/>
  <c r="AF75" i="24"/>
  <c r="J20" i="19"/>
  <c r="AL54" i="20"/>
  <c r="AL13" i="17"/>
  <c r="J13" i="20"/>
  <c r="J31" i="19"/>
  <c r="J78" i="19"/>
  <c r="AM102" i="19"/>
  <c r="AM29" i="22"/>
  <c r="H51" i="18"/>
  <c r="AM75" i="19"/>
  <c r="G27" i="16"/>
  <c r="AL30" i="20"/>
  <c r="AM24" i="19"/>
  <c r="I66" i="19"/>
  <c r="AM11" i="19"/>
  <c r="I84" i="19"/>
  <c r="AM60" i="22"/>
  <c r="AK12" i="18"/>
  <c r="J66" i="19"/>
  <c r="AK25" i="18"/>
  <c r="AF96" i="24"/>
  <c r="AF26" i="24"/>
  <c r="F75" i="24"/>
  <c r="I54" i="20"/>
  <c r="J67" i="19"/>
  <c r="AM87" i="19"/>
  <c r="AF97" i="24"/>
  <c r="I35" i="20"/>
  <c r="AM69" i="22"/>
  <c r="AL18" i="20"/>
  <c r="F85" i="24"/>
  <c r="G43" i="16"/>
  <c r="AF30" i="24"/>
  <c r="AF35" i="24"/>
  <c r="AG56" i="51"/>
  <c r="C35" i="25"/>
  <c r="F35" i="25" s="1"/>
  <c r="H48" i="18"/>
  <c r="AH48" i="16"/>
  <c r="AH27" i="16"/>
  <c r="AH35" i="16"/>
  <c r="AF10" i="24"/>
  <c r="AL33" i="17"/>
  <c r="I11" i="19"/>
  <c r="J100" i="19"/>
  <c r="I45" i="20"/>
  <c r="AM48" i="22"/>
  <c r="G10" i="16"/>
  <c r="F35" i="24"/>
  <c r="AF42" i="24"/>
  <c r="C30" i="25"/>
  <c r="E30" i="25" s="1"/>
  <c r="AF52" i="24"/>
  <c r="G35" i="16"/>
  <c r="J45" i="20"/>
  <c r="F7" i="24"/>
  <c r="AF7" i="24"/>
  <c r="AM6" i="19"/>
  <c r="I6" i="19"/>
  <c r="AL11" i="17"/>
  <c r="AL10" i="17"/>
  <c r="AL8" i="17"/>
  <c r="AL7" i="17"/>
  <c r="AE20" i="26"/>
  <c r="F38" i="25"/>
  <c r="AF72" i="24"/>
  <c r="I75" i="19"/>
  <c r="AL87" i="17"/>
  <c r="I25" i="20"/>
  <c r="F101" i="24"/>
  <c r="F72" i="24"/>
  <c r="AM38" i="19"/>
  <c r="J25" i="20"/>
  <c r="AF11" i="24"/>
  <c r="AF101" i="24"/>
  <c r="F52" i="24"/>
  <c r="AM25" i="22"/>
  <c r="AE16" i="26"/>
  <c r="AE19" i="26"/>
  <c r="AE15" i="26"/>
  <c r="AE13" i="26"/>
  <c r="G12" i="25"/>
  <c r="G16" i="25"/>
  <c r="F57" i="25"/>
  <c r="AB19" i="25"/>
  <c r="AB13" i="25"/>
  <c r="AF89" i="24"/>
  <c r="J17" i="20"/>
  <c r="AL6" i="20"/>
  <c r="I17" i="20"/>
  <c r="AM21" i="22"/>
  <c r="AL41" i="17"/>
  <c r="G16" i="12"/>
  <c r="AF44" i="24"/>
  <c r="I21" i="20"/>
  <c r="J5" i="19"/>
  <c r="I5" i="19"/>
  <c r="AK5" i="18"/>
  <c r="AL5" i="17"/>
  <c r="G5" i="16"/>
  <c r="AL102" i="17"/>
  <c r="AL19" i="20"/>
  <c r="J44" i="20"/>
  <c r="AL34" i="20"/>
  <c r="F49" i="24"/>
  <c r="AL9" i="20"/>
  <c r="H18" i="18"/>
  <c r="AF23" i="24"/>
  <c r="J44" i="19"/>
  <c r="AM18" i="19"/>
  <c r="F62" i="25"/>
  <c r="F37" i="25"/>
  <c r="E62" i="25"/>
  <c r="E37" i="25"/>
  <c r="X62" i="25"/>
  <c r="AB62" i="25" s="1"/>
  <c r="X37" i="25"/>
  <c r="AB37" i="25" s="1"/>
  <c r="E57" i="25"/>
  <c r="X57" i="25"/>
  <c r="AB57" i="25" s="1"/>
  <c r="I38" i="20"/>
  <c r="AL26" i="20"/>
  <c r="AL20" i="17"/>
  <c r="J87" i="19"/>
  <c r="I48" i="20"/>
  <c r="F88" i="24"/>
  <c r="G34" i="15"/>
  <c r="G10" i="15"/>
  <c r="AL67" i="17"/>
  <c r="AL50" i="20"/>
  <c r="F66" i="24"/>
  <c r="AM82" i="22"/>
  <c r="AK46" i="18"/>
  <c r="AL44" i="17"/>
  <c r="J34" i="20"/>
  <c r="AL48" i="20"/>
  <c r="I26" i="20"/>
  <c r="H31" i="18"/>
  <c r="AM55" i="22"/>
  <c r="AI34" i="15"/>
  <c r="I6" i="20"/>
  <c r="AI50" i="15"/>
  <c r="J59" i="19"/>
  <c r="G19" i="15"/>
  <c r="AL82" i="17"/>
  <c r="J45" i="19"/>
  <c r="AM47" i="22"/>
  <c r="AK21" i="12"/>
  <c r="I28" i="20"/>
  <c r="AL69" i="17"/>
  <c r="AF54" i="24"/>
  <c r="G9" i="12"/>
  <c r="J47" i="19"/>
  <c r="AM80" i="19"/>
  <c r="AL38" i="20"/>
  <c r="AL63" i="17"/>
  <c r="AM67" i="22"/>
  <c r="J18" i="19"/>
  <c r="AI26" i="15"/>
  <c r="AL28" i="20"/>
  <c r="AK40" i="18"/>
  <c r="AM44" i="19"/>
  <c r="I59" i="19"/>
  <c r="AF60" i="24"/>
  <c r="AM15" i="22"/>
  <c r="AI7" i="15"/>
  <c r="E56" i="25"/>
  <c r="X56" i="25"/>
  <c r="F56" i="25"/>
  <c r="F31" i="25"/>
  <c r="E31" i="25"/>
  <c r="X31" i="25"/>
  <c r="G31" i="25" s="1"/>
  <c r="G74" i="12"/>
  <c r="AK26" i="18"/>
  <c r="AL44" i="20"/>
  <c r="G50" i="15"/>
  <c r="G6" i="12"/>
  <c r="J38" i="19"/>
  <c r="I80" i="19"/>
  <c r="J9" i="20"/>
  <c r="F11" i="24"/>
  <c r="E40" i="25"/>
  <c r="X40" i="25"/>
  <c r="AB40" i="25" s="1"/>
  <c r="F40" i="25"/>
  <c r="X32" i="25"/>
  <c r="F32" i="25"/>
  <c r="E32" i="25"/>
  <c r="X59" i="25"/>
  <c r="F59" i="25"/>
  <c r="E59" i="25"/>
  <c r="AI10" i="15"/>
  <c r="I47" i="19"/>
  <c r="J50" i="20"/>
  <c r="AI18" i="15"/>
  <c r="X41" i="25"/>
  <c r="E41" i="25"/>
  <c r="F41" i="25"/>
  <c r="E42" i="25"/>
  <c r="X42" i="25"/>
  <c r="F42" i="25"/>
  <c r="E55" i="25"/>
  <c r="F55" i="25"/>
  <c r="X55" i="25"/>
  <c r="G55" i="25" s="1"/>
  <c r="F53" i="25"/>
  <c r="E53" i="25"/>
  <c r="X53" i="25"/>
  <c r="AB53" i="25" s="1"/>
  <c r="E34" i="25"/>
  <c r="F34" i="25"/>
  <c r="X34" i="25"/>
  <c r="G34" i="25" s="1"/>
  <c r="AK34" i="12"/>
  <c r="AI37" i="15"/>
  <c r="AI14" i="15"/>
  <c r="AI43" i="15"/>
  <c r="G32" i="15"/>
  <c r="AI49" i="15"/>
  <c r="G27" i="15"/>
  <c r="G38" i="15"/>
  <c r="AI53" i="15"/>
  <c r="G19" i="12"/>
  <c r="AK50" i="12"/>
  <c r="G21" i="15"/>
  <c r="G64" i="12"/>
  <c r="AK31" i="12"/>
  <c r="AK59" i="12"/>
  <c r="AI31" i="15"/>
  <c r="G6" i="15"/>
  <c r="AK81" i="12"/>
  <c r="AK55" i="12"/>
  <c r="G35" i="12"/>
  <c r="AK41" i="12"/>
  <c r="G101" i="12"/>
  <c r="AK83" i="12"/>
  <c r="G89" i="12"/>
  <c r="AK43" i="12"/>
  <c r="G32" i="12"/>
  <c r="AK57" i="12"/>
  <c r="G7" i="12"/>
  <c r="AK67" i="12"/>
  <c r="G98" i="12"/>
  <c r="G14" i="12"/>
  <c r="G96" i="12"/>
  <c r="E6" i="13"/>
  <c r="G22" i="15"/>
  <c r="AK69" i="12"/>
  <c r="AK79" i="12"/>
  <c r="G28" i="12"/>
  <c r="G17" i="15"/>
  <c r="G23" i="15"/>
  <c r="G44" i="15"/>
  <c r="AI36" i="15"/>
  <c r="G15" i="15"/>
  <c r="AI19" i="15"/>
  <c r="AK7" i="12"/>
  <c r="AI38" i="15"/>
  <c r="J25" i="19"/>
  <c r="I45" i="19"/>
  <c r="G21" i="12"/>
  <c r="G92" i="12"/>
  <c r="F42" i="24"/>
  <c r="AF98" i="24"/>
  <c r="G29" i="12"/>
  <c r="AK66" i="12"/>
  <c r="G50" i="16"/>
  <c r="AH50" i="16"/>
  <c r="F60" i="25"/>
  <c r="G33" i="16"/>
  <c r="G38" i="16"/>
  <c r="G24" i="16"/>
  <c r="G47" i="16"/>
  <c r="AH13" i="16"/>
  <c r="G22" i="16"/>
  <c r="G25" i="16"/>
  <c r="G40" i="16"/>
  <c r="G30" i="16"/>
  <c r="G52" i="16"/>
  <c r="G18" i="16"/>
  <c r="G31" i="16"/>
  <c r="G6" i="16"/>
  <c r="G15" i="16"/>
  <c r="G7" i="16"/>
  <c r="G29" i="16"/>
  <c r="AH6" i="16"/>
  <c r="AH40" i="16"/>
  <c r="AH15" i="16"/>
  <c r="AH52" i="16"/>
  <c r="AH31" i="16"/>
  <c r="AH29" i="16"/>
  <c r="AH30" i="16"/>
  <c r="AI32" i="15"/>
  <c r="AI17" i="15"/>
  <c r="AI22" i="15"/>
  <c r="F36" i="25"/>
  <c r="X36" i="25"/>
  <c r="AB36" i="25" s="1"/>
  <c r="F58" i="25"/>
  <c r="E58" i="25"/>
  <c r="E60" i="25"/>
  <c r="E19" i="14"/>
  <c r="AF15" i="14"/>
  <c r="E15" i="14"/>
  <c r="AF6" i="14"/>
  <c r="E6" i="14"/>
  <c r="AF10" i="14"/>
  <c r="E10" i="14"/>
  <c r="AF11" i="14"/>
  <c r="E11" i="14"/>
  <c r="AF8" i="14"/>
  <c r="E8" i="14"/>
  <c r="AF16" i="14"/>
  <c r="E16" i="14"/>
  <c r="AF13" i="14"/>
  <c r="E13" i="14"/>
  <c r="AF18" i="14"/>
  <c r="E18" i="14"/>
  <c r="AF17" i="14"/>
  <c r="E17" i="14"/>
  <c r="AF9" i="14"/>
  <c r="E9" i="14"/>
  <c r="AF20" i="14"/>
  <c r="E20" i="14"/>
  <c r="AF14" i="14"/>
  <c r="E14" i="14"/>
  <c r="AF12" i="14"/>
  <c r="E12" i="14"/>
  <c r="AF7" i="14"/>
  <c r="E7" i="14"/>
  <c r="AF5" i="14"/>
  <c r="G76" i="12"/>
  <c r="G51" i="12"/>
  <c r="AK45" i="12"/>
  <c r="AK92" i="12"/>
  <c r="AK29" i="12"/>
  <c r="AH31" i="51"/>
  <c r="F31" i="51"/>
  <c r="F39" i="51"/>
  <c r="AH39" i="51"/>
  <c r="F12" i="51"/>
  <c r="AH12" i="51"/>
  <c r="AH38" i="51"/>
  <c r="F38" i="51"/>
  <c r="F13" i="51"/>
  <c r="AH13" i="51"/>
  <c r="F45" i="51"/>
  <c r="AH45" i="51"/>
  <c r="F43" i="51"/>
  <c r="AH43" i="51"/>
  <c r="AH6" i="51"/>
  <c r="F6" i="51"/>
  <c r="AH49" i="51"/>
  <c r="F49" i="51"/>
  <c r="F19" i="51"/>
  <c r="AH19" i="51"/>
  <c r="F14" i="51"/>
  <c r="AH14" i="51"/>
  <c r="F7" i="51"/>
  <c r="AH7" i="51"/>
  <c r="F48" i="51"/>
  <c r="AH48" i="51"/>
  <c r="F23" i="51"/>
  <c r="AH23" i="51"/>
  <c r="AH47" i="51"/>
  <c r="F47" i="51"/>
  <c r="AH40" i="51"/>
  <c r="F40" i="51"/>
  <c r="AH30" i="51"/>
  <c r="F30" i="51"/>
  <c r="F53" i="51"/>
  <c r="AH53" i="51"/>
  <c r="AH24" i="51"/>
  <c r="F24" i="51"/>
  <c r="AH37" i="51"/>
  <c r="F37" i="51"/>
  <c r="D53" i="3"/>
  <c r="H29" i="24" s="1"/>
  <c r="G69" i="12"/>
  <c r="AH15" i="51"/>
  <c r="F15" i="51"/>
  <c r="F22" i="51"/>
  <c r="AH22" i="51"/>
  <c r="AH20" i="51"/>
  <c r="F20" i="51"/>
  <c r="F46" i="51"/>
  <c r="AH46" i="51"/>
  <c r="F36" i="51"/>
  <c r="AH36" i="51"/>
  <c r="G34" i="12"/>
  <c r="AK51" i="12"/>
  <c r="AH41" i="51"/>
  <c r="F41" i="51"/>
  <c r="F52" i="51"/>
  <c r="AH52" i="51"/>
  <c r="F34" i="51"/>
  <c r="AH34" i="51"/>
  <c r="AH54" i="51"/>
  <c r="F54" i="51"/>
  <c r="AH35" i="51"/>
  <c r="F35" i="51"/>
  <c r="F32" i="51"/>
  <c r="AH32" i="51"/>
  <c r="AH25" i="51"/>
  <c r="F25" i="51"/>
  <c r="F42" i="51"/>
  <c r="AH42" i="51"/>
  <c r="F21" i="51"/>
  <c r="AH21" i="51"/>
  <c r="F50" i="51"/>
  <c r="AH50" i="51"/>
  <c r="F5" i="51"/>
  <c r="AH5" i="51"/>
  <c r="AK101" i="12"/>
  <c r="AK28" i="12"/>
  <c r="G88" i="12"/>
  <c r="AK6" i="12"/>
  <c r="AK102" i="12"/>
  <c r="G45" i="12"/>
  <c r="AB15" i="25"/>
  <c r="AB22" i="25"/>
  <c r="G21" i="25"/>
  <c r="AB18" i="25"/>
  <c r="AB20" i="25"/>
  <c r="AB11" i="25"/>
  <c r="G19" i="25"/>
  <c r="AB14" i="25"/>
  <c r="F83" i="24"/>
  <c r="AF83" i="24"/>
  <c r="J92" i="19"/>
  <c r="I92" i="19"/>
  <c r="AM92" i="19"/>
  <c r="AL24" i="17"/>
  <c r="AM22" i="22"/>
  <c r="J55" i="19"/>
  <c r="AM55" i="19"/>
  <c r="I55" i="19"/>
  <c r="AM58" i="22"/>
  <c r="AK24" i="18"/>
  <c r="H24" i="18"/>
  <c r="H35" i="18"/>
  <c r="AK35" i="18"/>
  <c r="AK45" i="18"/>
  <c r="H45" i="18"/>
  <c r="F104" i="24"/>
  <c r="AF104" i="24"/>
  <c r="F91" i="24"/>
  <c r="AF91" i="24"/>
  <c r="I34" i="19"/>
  <c r="AM34" i="19"/>
  <c r="J34" i="19"/>
  <c r="AM13" i="22"/>
  <c r="AL92" i="17"/>
  <c r="F29" i="24"/>
  <c r="AF29" i="24"/>
  <c r="AM18" i="22"/>
  <c r="H8" i="18"/>
  <c r="AK8" i="18"/>
  <c r="F28" i="24"/>
  <c r="AF28" i="24"/>
  <c r="AK10" i="18"/>
  <c r="H10" i="18"/>
  <c r="AF31" i="24"/>
  <c r="F31" i="24"/>
  <c r="J72" i="19"/>
  <c r="I72" i="19"/>
  <c r="AM72" i="19"/>
  <c r="F43" i="24"/>
  <c r="AF43" i="24"/>
  <c r="I39" i="19"/>
  <c r="AM39" i="19"/>
  <c r="J39" i="19"/>
  <c r="AM26" i="19"/>
  <c r="I26" i="19"/>
  <c r="J26" i="19"/>
  <c r="F81" i="24"/>
  <c r="AF81" i="24"/>
  <c r="AF55" i="24"/>
  <c r="F55" i="24"/>
  <c r="I88" i="19"/>
  <c r="AM88" i="19"/>
  <c r="J88" i="19"/>
  <c r="J70" i="19"/>
  <c r="AM70" i="19"/>
  <c r="I70" i="19"/>
  <c r="F21" i="24"/>
  <c r="AF21" i="24"/>
  <c r="AL81" i="17"/>
  <c r="AM79" i="19"/>
  <c r="I79" i="19"/>
  <c r="J79" i="19"/>
  <c r="I99" i="19"/>
  <c r="AM99" i="19"/>
  <c r="J99" i="19"/>
  <c r="AF57" i="24"/>
  <c r="F57" i="24"/>
  <c r="AF99" i="24"/>
  <c r="F99" i="24"/>
  <c r="J82" i="19"/>
  <c r="I82" i="19"/>
  <c r="AM82" i="19"/>
  <c r="AH28" i="16"/>
  <c r="G28" i="16"/>
  <c r="AL55" i="17"/>
  <c r="AM49" i="22"/>
  <c r="H16" i="18"/>
  <c r="AK16" i="18"/>
  <c r="AM57" i="22"/>
  <c r="AM50" i="19"/>
  <c r="I50" i="19"/>
  <c r="J50" i="19"/>
  <c r="F45" i="24"/>
  <c r="AF45" i="24"/>
  <c r="AF9" i="24"/>
  <c r="F9" i="24"/>
  <c r="F78" i="24"/>
  <c r="AF78" i="24"/>
  <c r="AK9" i="18"/>
  <c r="H9" i="18"/>
  <c r="I51" i="19"/>
  <c r="AM51" i="19"/>
  <c r="J51" i="19"/>
  <c r="F24" i="24"/>
  <c r="AF24" i="24"/>
  <c r="AM39" i="22"/>
  <c r="AL65" i="17"/>
  <c r="AM24" i="22"/>
  <c r="I13" i="19"/>
  <c r="AM13" i="19"/>
  <c r="J13" i="19"/>
  <c r="AM83" i="22"/>
  <c r="I28" i="19"/>
  <c r="J28" i="19"/>
  <c r="AM28" i="19"/>
  <c r="AM42" i="19"/>
  <c r="I42" i="19"/>
  <c r="J42" i="19"/>
  <c r="I33" i="19"/>
  <c r="AM33" i="19"/>
  <c r="J33" i="19"/>
  <c r="AL83" i="17"/>
  <c r="AL29" i="20"/>
  <c r="I29" i="20"/>
  <c r="J29" i="20"/>
  <c r="AM50" i="22"/>
  <c r="AF86" i="24"/>
  <c r="F86" i="24"/>
  <c r="G39" i="16"/>
  <c r="AH39" i="16"/>
  <c r="AM19" i="19"/>
  <c r="J19" i="19"/>
  <c r="I19" i="19"/>
  <c r="AM80" i="22"/>
  <c r="F65" i="24"/>
  <c r="AF65" i="24"/>
  <c r="AF18" i="24"/>
  <c r="F18" i="24"/>
  <c r="I81" i="19"/>
  <c r="AM81" i="19"/>
  <c r="J81" i="19"/>
  <c r="J8" i="19"/>
  <c r="I8" i="19"/>
  <c r="AM8" i="19"/>
  <c r="I46" i="20"/>
  <c r="J46" i="20"/>
  <c r="AL46" i="20"/>
  <c r="AL28" i="17"/>
  <c r="AL89" i="17"/>
  <c r="J49" i="20"/>
  <c r="AL49" i="20"/>
  <c r="I49" i="20"/>
  <c r="AL94" i="17"/>
  <c r="AM44" i="22"/>
  <c r="H27" i="18"/>
  <c r="AK27" i="18"/>
  <c r="J10" i="19"/>
  <c r="I10" i="19"/>
  <c r="AM10" i="19"/>
  <c r="J65" i="19"/>
  <c r="AM65" i="19"/>
  <c r="I65" i="19"/>
  <c r="J62" i="19"/>
  <c r="AM62" i="19"/>
  <c r="I62" i="19"/>
  <c r="F25" i="24"/>
  <c r="AF25" i="24"/>
  <c r="I24" i="20"/>
  <c r="AL24" i="20"/>
  <c r="J24" i="20"/>
  <c r="J74" i="19"/>
  <c r="I74" i="19"/>
  <c r="AM74" i="19"/>
  <c r="AH41" i="16"/>
  <c r="G41" i="16"/>
  <c r="AL77" i="17"/>
  <c r="AK39" i="18"/>
  <c r="H39" i="18"/>
  <c r="AF100" i="24"/>
  <c r="F100" i="24"/>
  <c r="AF36" i="24"/>
  <c r="F36" i="24"/>
  <c r="J29" i="19"/>
  <c r="I29" i="19"/>
  <c r="AM29" i="19"/>
  <c r="I23" i="19"/>
  <c r="AM23" i="19"/>
  <c r="J23" i="19"/>
  <c r="AM33" i="22"/>
  <c r="I16" i="19"/>
  <c r="AM16" i="19"/>
  <c r="J16" i="19"/>
  <c r="AM5" i="22"/>
  <c r="J43" i="19"/>
  <c r="I43" i="19"/>
  <c r="AM43" i="19"/>
  <c r="F34" i="24"/>
  <c r="AF34" i="24"/>
  <c r="AM69" i="19"/>
  <c r="J69" i="19"/>
  <c r="I69" i="19"/>
  <c r="AF22" i="24"/>
  <c r="F22" i="24"/>
  <c r="AK19" i="18"/>
  <c r="H19" i="18"/>
  <c r="AM28" i="22"/>
  <c r="AM42" i="22"/>
  <c r="AL61" i="17"/>
  <c r="AM53" i="19"/>
  <c r="J53" i="19"/>
  <c r="I53" i="19"/>
  <c r="J48" i="19"/>
  <c r="I48" i="19"/>
  <c r="AM48" i="19"/>
  <c r="AM60" i="19"/>
  <c r="J60" i="19"/>
  <c r="J11" i="20"/>
  <c r="AL11" i="20"/>
  <c r="I11" i="20"/>
  <c r="I90" i="19"/>
  <c r="AM90" i="19"/>
  <c r="J90" i="19"/>
  <c r="AK49" i="18"/>
  <c r="H49" i="18"/>
  <c r="J35" i="19"/>
  <c r="AM35" i="19"/>
  <c r="AF73" i="24"/>
  <c r="F73" i="24"/>
  <c r="J49" i="19"/>
  <c r="I49" i="19"/>
  <c r="AM49" i="19"/>
  <c r="AL14" i="17"/>
  <c r="AL48" i="17"/>
  <c r="H20" i="18"/>
  <c r="AK20" i="18"/>
  <c r="AL9" i="17"/>
  <c r="H41" i="18"/>
  <c r="AK41" i="18"/>
  <c r="J46" i="19"/>
  <c r="AM46" i="19"/>
  <c r="I46" i="19"/>
  <c r="AL88" i="17"/>
  <c r="AF63" i="24"/>
  <c r="F63" i="24"/>
  <c r="AF92" i="24"/>
  <c r="F92" i="24"/>
  <c r="AF62" i="24"/>
  <c r="F62" i="24"/>
  <c r="AM97" i="19"/>
  <c r="J97" i="19"/>
  <c r="I97" i="19"/>
  <c r="AM46" i="22"/>
  <c r="AL20" i="20"/>
  <c r="I20" i="20"/>
  <c r="J20" i="20"/>
  <c r="AK37" i="18"/>
  <c r="H37" i="18"/>
  <c r="I30" i="19"/>
  <c r="AM30" i="19"/>
  <c r="J30" i="19"/>
  <c r="AF53" i="24"/>
  <c r="F53" i="24"/>
  <c r="AF33" i="24"/>
  <c r="F33" i="24"/>
  <c r="H52" i="18"/>
  <c r="AK52" i="18"/>
  <c r="AM72" i="22"/>
  <c r="AL76" i="17"/>
  <c r="AL36" i="17"/>
  <c r="AF77" i="24"/>
  <c r="F77" i="24"/>
  <c r="AL70" i="17"/>
  <c r="F76" i="24"/>
  <c r="AF76" i="24"/>
  <c r="F47" i="24"/>
  <c r="AF47" i="24"/>
  <c r="J91" i="19"/>
  <c r="I91" i="19"/>
  <c r="AM91" i="19"/>
  <c r="F84" i="24"/>
  <c r="AF84" i="24"/>
  <c r="AM57" i="19"/>
  <c r="I57" i="19"/>
  <c r="J57" i="19"/>
  <c r="F82" i="24"/>
  <c r="AF82" i="24"/>
  <c r="G54" i="16"/>
  <c r="AH54" i="16"/>
  <c r="J89" i="19"/>
  <c r="I89" i="19"/>
  <c r="AM89" i="19"/>
  <c r="AF17" i="24"/>
  <c r="F17" i="24"/>
  <c r="AL53" i="17"/>
  <c r="AF95" i="24"/>
  <c r="F95" i="24"/>
  <c r="AL103" i="17"/>
  <c r="AF94" i="24"/>
  <c r="F94" i="24"/>
  <c r="G32" i="16"/>
  <c r="AH32" i="16"/>
  <c r="F38" i="24"/>
  <c r="AF38" i="24"/>
  <c r="AM45" i="22"/>
  <c r="AM64" i="19"/>
  <c r="I64" i="19"/>
  <c r="J64" i="19"/>
  <c r="AM71" i="22"/>
  <c r="AF37" i="24"/>
  <c r="F37" i="24"/>
  <c r="J71" i="19"/>
  <c r="I71" i="19"/>
  <c r="AM71" i="19"/>
  <c r="I104" i="19"/>
  <c r="AM104" i="19"/>
  <c r="J104" i="19"/>
  <c r="J14" i="19"/>
  <c r="I14" i="19"/>
  <c r="AM14" i="19"/>
  <c r="J15" i="19"/>
  <c r="I15" i="19"/>
  <c r="AM15" i="19"/>
  <c r="J37" i="20"/>
  <c r="I37" i="20"/>
  <c r="AL37" i="20"/>
  <c r="I54" i="19"/>
  <c r="AM54" i="19"/>
  <c r="J54" i="19"/>
  <c r="J76" i="19"/>
  <c r="I76" i="19"/>
  <c r="AM76" i="19"/>
  <c r="AM93" i="19"/>
  <c r="I93" i="19"/>
  <c r="J93" i="19"/>
  <c r="AK98" i="12"/>
  <c r="AK88" i="12"/>
  <c r="AK76" i="12"/>
  <c r="G102" i="12"/>
  <c r="AL30" i="17"/>
  <c r="G20" i="25"/>
  <c r="I21" i="19"/>
  <c r="J21" i="19"/>
  <c r="D58" i="3"/>
  <c r="H34" i="24" s="1"/>
  <c r="AK89" i="12"/>
  <c r="AK61" i="12"/>
  <c r="G61" i="12"/>
  <c r="D55" i="3"/>
  <c r="H31" i="24" s="1"/>
  <c r="D54" i="3"/>
  <c r="H30" i="24" s="1"/>
  <c r="AL25" i="17"/>
  <c r="D57" i="3"/>
  <c r="H33" i="24" s="1"/>
  <c r="D50" i="3"/>
  <c r="H26" i="24" s="1"/>
  <c r="D59" i="3"/>
  <c r="H35" i="24" s="1"/>
  <c r="AH33" i="16"/>
  <c r="D63" i="3"/>
  <c r="H39" i="24" s="1"/>
  <c r="D61" i="3"/>
  <c r="H37" i="24" s="1"/>
  <c r="AK29" i="18"/>
  <c r="H29" i="18"/>
  <c r="G66" i="12"/>
  <c r="D49" i="3"/>
  <c r="H25" i="24" s="1"/>
  <c r="D56" i="3"/>
  <c r="H32" i="24" s="1"/>
  <c r="D48" i="3"/>
  <c r="H24" i="24" s="1"/>
  <c r="AK64" i="12"/>
  <c r="G43" i="12"/>
  <c r="AL68" i="17"/>
  <c r="F6" i="24"/>
  <c r="D60" i="3"/>
  <c r="H36" i="24" s="1"/>
  <c r="D62" i="3"/>
  <c r="H38" i="24" s="1"/>
  <c r="G83" i="12"/>
  <c r="G25" i="15"/>
  <c r="AI25" i="15"/>
  <c r="G33" i="15"/>
  <c r="AI33" i="15"/>
  <c r="G28" i="15"/>
  <c r="AI28" i="15"/>
  <c r="G51" i="15"/>
  <c r="AI35" i="15"/>
  <c r="G35" i="15"/>
  <c r="G52" i="15"/>
  <c r="AI52" i="15"/>
  <c r="G45" i="15"/>
  <c r="AI45" i="15"/>
  <c r="AI48" i="15"/>
  <c r="G48" i="15"/>
  <c r="G46" i="15"/>
  <c r="AI46" i="15"/>
  <c r="G24" i="15"/>
  <c r="AI24" i="15"/>
  <c r="AI11" i="15"/>
  <c r="G11" i="15"/>
  <c r="AI41" i="15"/>
  <c r="G41" i="15"/>
  <c r="AI30" i="15"/>
  <c r="G30" i="15"/>
  <c r="G54" i="15"/>
  <c r="AI54" i="15"/>
  <c r="AI42" i="15"/>
  <c r="G42" i="15"/>
  <c r="G40" i="15"/>
  <c r="AI40" i="15"/>
  <c r="G12" i="15"/>
  <c r="AI12" i="15"/>
  <c r="AI16" i="15"/>
  <c r="G16" i="15"/>
  <c r="AI29" i="15"/>
  <c r="G29" i="15"/>
  <c r="G20" i="15"/>
  <c r="AI20" i="15"/>
  <c r="G39" i="15"/>
  <c r="AI39" i="15"/>
  <c r="AI51" i="15"/>
  <c r="AH24" i="16"/>
  <c r="G37" i="15"/>
  <c r="G26" i="15"/>
  <c r="AI47" i="15"/>
  <c r="G47" i="15"/>
  <c r="BE104" i="11"/>
  <c r="J104" i="11"/>
  <c r="BE71" i="11"/>
  <c r="J71" i="11"/>
  <c r="G49" i="12"/>
  <c r="AK49" i="12"/>
  <c r="G33" i="12"/>
  <c r="AK33" i="12"/>
  <c r="BE89" i="11"/>
  <c r="J89" i="11"/>
  <c r="BE51" i="11"/>
  <c r="J51" i="11"/>
  <c r="AK70" i="12"/>
  <c r="G70" i="12"/>
  <c r="G73" i="12"/>
  <c r="AK73" i="12"/>
  <c r="AK35" i="12"/>
  <c r="BE62" i="11"/>
  <c r="J62" i="11"/>
  <c r="BE83" i="11"/>
  <c r="J83" i="11"/>
  <c r="BE85" i="11"/>
  <c r="J85" i="11"/>
  <c r="G57" i="12"/>
  <c r="BE20" i="11"/>
  <c r="J20" i="11"/>
  <c r="G99" i="12"/>
  <c r="AK99" i="12"/>
  <c r="BE69" i="11"/>
  <c r="J69" i="11"/>
  <c r="BE13" i="11"/>
  <c r="J13" i="11"/>
  <c r="G84" i="12"/>
  <c r="AK84" i="12"/>
  <c r="BE90" i="11"/>
  <c r="J90" i="11"/>
  <c r="AK87" i="12"/>
  <c r="G87" i="12"/>
  <c r="G100" i="12"/>
  <c r="BE77" i="11"/>
  <c r="J77" i="11"/>
  <c r="I5" i="20"/>
  <c r="BE103" i="11"/>
  <c r="J103" i="11"/>
  <c r="BE94" i="11"/>
  <c r="J94" i="11"/>
  <c r="BE18" i="11"/>
  <c r="J18" i="11"/>
  <c r="AK56" i="12"/>
  <c r="G56" i="12"/>
  <c r="AK63" i="12"/>
  <c r="G63" i="12"/>
  <c r="BE34" i="11"/>
  <c r="J34" i="11"/>
  <c r="AK68" i="12"/>
  <c r="BE46" i="11"/>
  <c r="J46" i="11"/>
  <c r="G42" i="12"/>
  <c r="AK42" i="12"/>
  <c r="BE38" i="11"/>
  <c r="J38" i="11"/>
  <c r="BE79" i="11"/>
  <c r="J79" i="11"/>
  <c r="G60" i="12"/>
  <c r="AK60" i="12"/>
  <c r="G41" i="12"/>
  <c r="BE64" i="11"/>
  <c r="J64" i="11"/>
  <c r="J52" i="19"/>
  <c r="AM52" i="19"/>
  <c r="BE35" i="11"/>
  <c r="J35" i="11"/>
  <c r="BE99" i="11"/>
  <c r="J99" i="11"/>
  <c r="BE31" i="11"/>
  <c r="J31" i="11"/>
  <c r="AK47" i="12"/>
  <c r="G47" i="12"/>
  <c r="AM73" i="19"/>
  <c r="I73" i="19"/>
  <c r="J73" i="19"/>
  <c r="BE100" i="11"/>
  <c r="J100" i="11"/>
  <c r="BE30" i="11"/>
  <c r="J30" i="11"/>
  <c r="BE54" i="11"/>
  <c r="J54" i="11"/>
  <c r="BE87" i="11"/>
  <c r="J87" i="11"/>
  <c r="AK24" i="12"/>
  <c r="G24" i="12"/>
  <c r="BE96" i="11"/>
  <c r="J96" i="11"/>
  <c r="BE28" i="11"/>
  <c r="J28" i="11"/>
  <c r="BE17" i="11"/>
  <c r="J17" i="11"/>
  <c r="G38" i="12"/>
  <c r="AK38" i="12"/>
  <c r="G30" i="12"/>
  <c r="AK30" i="12"/>
  <c r="AK23" i="12"/>
  <c r="G23" i="12"/>
  <c r="BE50" i="11"/>
  <c r="J50" i="11"/>
  <c r="BE95" i="11"/>
  <c r="J95" i="11"/>
  <c r="AK48" i="12"/>
  <c r="G48" i="12"/>
  <c r="AM56" i="19"/>
  <c r="I56" i="19"/>
  <c r="J42" i="20"/>
  <c r="AL42" i="20"/>
  <c r="G19" i="16"/>
  <c r="AH47" i="16"/>
  <c r="AL5" i="20"/>
  <c r="AM95" i="19"/>
  <c r="G82" i="12"/>
  <c r="G18" i="15"/>
  <c r="I52" i="19"/>
  <c r="J95" i="19"/>
  <c r="G31" i="12"/>
  <c r="BE82" i="11"/>
  <c r="J82" i="11"/>
  <c r="BE75" i="11"/>
  <c r="J75" i="11"/>
  <c r="BE63" i="11"/>
  <c r="J63" i="11"/>
  <c r="BE61" i="11"/>
  <c r="J61" i="11"/>
  <c r="BE25" i="11"/>
  <c r="J25" i="11"/>
  <c r="BE72" i="11"/>
  <c r="J72" i="11"/>
  <c r="G9" i="16"/>
  <c r="AH9" i="16"/>
  <c r="BE57" i="11"/>
  <c r="J57" i="11"/>
  <c r="AH18" i="16"/>
  <c r="AK82" i="12"/>
  <c r="G68" i="12"/>
  <c r="AK100" i="12"/>
  <c r="BE60" i="11"/>
  <c r="J60" i="11"/>
  <c r="G50" i="12"/>
  <c r="G39" i="12"/>
  <c r="AK39" i="12"/>
  <c r="AK19" i="12"/>
  <c r="AK97" i="12"/>
  <c r="G97" i="12"/>
  <c r="BE65" i="11"/>
  <c r="J65" i="11"/>
  <c r="BE29" i="11"/>
  <c r="J29" i="11"/>
  <c r="BE98" i="11"/>
  <c r="J98" i="11"/>
  <c r="G62" i="12"/>
  <c r="AK62" i="12"/>
  <c r="BE86" i="11"/>
  <c r="J86" i="11"/>
  <c r="AK75" i="12"/>
  <c r="G75" i="12"/>
  <c r="AK93" i="12"/>
  <c r="G93" i="12"/>
  <c r="BE49" i="11"/>
  <c r="J49" i="11"/>
  <c r="BE45" i="11"/>
  <c r="J45" i="11"/>
  <c r="BE93" i="11"/>
  <c r="J93" i="11"/>
  <c r="BE66" i="11"/>
  <c r="J66" i="11"/>
  <c r="BE59" i="11"/>
  <c r="J59" i="11"/>
  <c r="BE15" i="11"/>
  <c r="J15" i="11"/>
  <c r="G67" i="12"/>
  <c r="G26" i="12"/>
  <c r="AK26" i="12"/>
  <c r="AK58" i="12"/>
  <c r="G58" i="12"/>
  <c r="G44" i="12"/>
  <c r="AK44" i="12"/>
  <c r="BE47" i="11"/>
  <c r="J47" i="11"/>
  <c r="BE55" i="11"/>
  <c r="J55" i="11"/>
  <c r="BE70" i="11"/>
  <c r="J70" i="11"/>
  <c r="BE56" i="11"/>
  <c r="J56" i="11"/>
  <c r="AK90" i="12"/>
  <c r="G90" i="12"/>
  <c r="BE74" i="11"/>
  <c r="J74" i="11"/>
  <c r="G22" i="12"/>
  <c r="AK22" i="12"/>
  <c r="BE67" i="11"/>
  <c r="J67" i="11"/>
  <c r="BE10" i="11"/>
  <c r="J10" i="11"/>
  <c r="AK53" i="12"/>
  <c r="G53" i="12"/>
  <c r="G65" i="12"/>
  <c r="AK65" i="12"/>
  <c r="BE101" i="11"/>
  <c r="J101" i="11"/>
  <c r="AK85" i="12"/>
  <c r="G85" i="12"/>
  <c r="AK37" i="12"/>
  <c r="G37" i="12"/>
  <c r="BE36" i="11"/>
  <c r="J36" i="11"/>
  <c r="BE37" i="11"/>
  <c r="J37" i="11"/>
  <c r="BE24" i="11"/>
  <c r="J24" i="11"/>
  <c r="BE32" i="11"/>
  <c r="J32" i="11"/>
  <c r="G71" i="12"/>
  <c r="AK71" i="12"/>
  <c r="BE27" i="11"/>
  <c r="J27" i="11"/>
  <c r="AK27" i="12"/>
  <c r="G27" i="12"/>
  <c r="BE92" i="11"/>
  <c r="J92" i="11"/>
  <c r="AK36" i="12"/>
  <c r="G36" i="12"/>
  <c r="BE97" i="11"/>
  <c r="J97" i="11"/>
  <c r="G46" i="12"/>
  <c r="AK46" i="12"/>
  <c r="G54" i="12"/>
  <c r="AK54" i="12"/>
  <c r="BE52" i="11"/>
  <c r="J52" i="11"/>
  <c r="G78" i="12"/>
  <c r="AK78" i="12"/>
  <c r="AK96" i="12"/>
  <c r="AK20" i="12"/>
  <c r="G20" i="12"/>
  <c r="G79" i="12"/>
  <c r="AK74" i="12"/>
  <c r="G81" i="12"/>
  <c r="BE39" i="11"/>
  <c r="J39" i="11"/>
  <c r="BE21" i="11"/>
  <c r="J21" i="11"/>
  <c r="BE76" i="11"/>
  <c r="J76" i="11"/>
  <c r="G52" i="12"/>
  <c r="AK52" i="12"/>
  <c r="BE9" i="11"/>
  <c r="J9" i="11"/>
  <c r="BE6" i="11"/>
  <c r="J6" i="11"/>
  <c r="BE78" i="11"/>
  <c r="J78" i="11"/>
  <c r="BE26" i="11"/>
  <c r="J26" i="11"/>
  <c r="BE7" i="11"/>
  <c r="J7" i="11"/>
  <c r="G15" i="12"/>
  <c r="AK15" i="12"/>
  <c r="BE91" i="11"/>
  <c r="J91" i="11"/>
  <c r="BE81" i="11"/>
  <c r="J81" i="11"/>
  <c r="BE42" i="11"/>
  <c r="J42" i="11"/>
  <c r="BE40" i="11"/>
  <c r="J40" i="11"/>
  <c r="BE68" i="11"/>
  <c r="J68" i="11"/>
  <c r="BE22" i="11"/>
  <c r="J22" i="11"/>
  <c r="BE12" i="11"/>
  <c r="J12" i="11"/>
  <c r="BE84" i="11"/>
  <c r="J84" i="11"/>
  <c r="BE23" i="11"/>
  <c r="J23" i="11"/>
  <c r="G77" i="12"/>
  <c r="AK77" i="12"/>
  <c r="BE43" i="11"/>
  <c r="J43" i="11"/>
  <c r="G95" i="12"/>
  <c r="AK95" i="12"/>
  <c r="BE58" i="11"/>
  <c r="J58" i="11"/>
  <c r="BE48" i="11"/>
  <c r="J48" i="11"/>
  <c r="G25" i="12"/>
  <c r="AK25" i="12"/>
  <c r="BE102" i="11"/>
  <c r="J102" i="11"/>
  <c r="BE88" i="11"/>
  <c r="J88" i="11"/>
  <c r="G86" i="12"/>
  <c r="AK86" i="12"/>
  <c r="BE53" i="11"/>
  <c r="J53" i="11"/>
  <c r="BE19" i="11"/>
  <c r="J19" i="11"/>
  <c r="BE80" i="11"/>
  <c r="J80" i="11"/>
  <c r="BE33" i="11"/>
  <c r="J33" i="11"/>
  <c r="G72" i="12"/>
  <c r="AK72" i="12"/>
  <c r="BE44" i="11"/>
  <c r="J44" i="11"/>
  <c r="BE41" i="11"/>
  <c r="J41" i="11"/>
  <c r="BE73" i="11"/>
  <c r="J73" i="11"/>
  <c r="BE16" i="11"/>
  <c r="J16" i="11"/>
  <c r="G91" i="12"/>
  <c r="AK91" i="12"/>
  <c r="G13" i="12"/>
  <c r="AK13" i="12"/>
  <c r="AK32" i="12"/>
  <c r="G49" i="16"/>
  <c r="AK16" i="12"/>
  <c r="D51" i="3"/>
  <c r="H27" i="24" s="1"/>
  <c r="D52" i="3"/>
  <c r="H28" i="24" s="1"/>
  <c r="J56" i="19"/>
  <c r="J86" i="19"/>
  <c r="I86" i="19"/>
  <c r="G55" i="12"/>
  <c r="AK40" i="12"/>
  <c r="G40" i="12"/>
  <c r="AL40" i="17"/>
  <c r="AH19" i="16"/>
  <c r="G104" i="12"/>
  <c r="AK104" i="12"/>
  <c r="G59" i="12"/>
  <c r="AK17" i="12"/>
  <c r="G17" i="12"/>
  <c r="G94" i="12"/>
  <c r="AK94" i="12"/>
  <c r="AK80" i="12"/>
  <c r="G80" i="12"/>
  <c r="AF15" i="24"/>
  <c r="F15" i="24"/>
  <c r="AF56" i="24"/>
  <c r="F56" i="24"/>
  <c r="G18" i="12"/>
  <c r="AK18" i="12"/>
  <c r="AK103" i="12"/>
  <c r="G103" i="12"/>
  <c r="I8" i="20"/>
  <c r="AL8" i="20"/>
  <c r="S10" i="19"/>
  <c r="G26" i="16"/>
  <c r="AH8" i="16"/>
  <c r="G8" i="16"/>
  <c r="AH36" i="16"/>
  <c r="AL56" i="17"/>
  <c r="G7" i="15"/>
  <c r="G8" i="15"/>
  <c r="AI8" i="15"/>
  <c r="G13" i="25"/>
  <c r="O1193" i="40"/>
  <c r="AL7" i="20"/>
  <c r="I7" i="20"/>
  <c r="S7" i="20" s="1"/>
  <c r="J7" i="20"/>
  <c r="AI9" i="15"/>
  <c r="G9" i="15"/>
  <c r="S15" i="20"/>
  <c r="S18" i="20"/>
  <c r="S16" i="20"/>
  <c r="S19" i="20"/>
  <c r="S12" i="20"/>
  <c r="S14" i="20"/>
  <c r="S20" i="20"/>
  <c r="S13" i="20"/>
  <c r="S11" i="20"/>
  <c r="S8" i="20"/>
  <c r="S17" i="20"/>
  <c r="S5" i="17"/>
  <c r="N65" i="29"/>
  <c r="O65" i="29" s="1"/>
  <c r="S9" i="20"/>
  <c r="I7" i="19"/>
  <c r="AM7" i="19"/>
  <c r="J7" i="19"/>
  <c r="G15" i="25"/>
  <c r="AK9" i="12"/>
  <c r="AB10" i="25"/>
  <c r="G8" i="12"/>
  <c r="AK8" i="12"/>
  <c r="G18" i="25"/>
  <c r="AB21" i="25"/>
  <c r="AB60" i="25"/>
  <c r="G33" i="25"/>
  <c r="G22" i="25"/>
  <c r="D34" i="3"/>
  <c r="D44" i="3"/>
  <c r="AB38" i="25"/>
  <c r="G14" i="25"/>
  <c r="D39" i="3"/>
  <c r="G11" i="25"/>
  <c r="D40" i="3"/>
  <c r="G17" i="25"/>
  <c r="D43" i="3"/>
  <c r="D30" i="3"/>
  <c r="AB16" i="25"/>
  <c r="D42" i="3"/>
  <c r="G58" i="25"/>
  <c r="D32" i="3"/>
  <c r="D33" i="3"/>
  <c r="AB12" i="25"/>
  <c r="D38" i="3"/>
  <c r="D35" i="3"/>
  <c r="D41" i="3"/>
  <c r="D37" i="3"/>
  <c r="D36" i="3"/>
  <c r="D31" i="3"/>
  <c r="D45" i="3"/>
  <c r="AI5" i="15" l="1"/>
  <c r="J14" i="11"/>
  <c r="J11" i="11"/>
  <c r="J11" i="22"/>
  <c r="AI13" i="15"/>
  <c r="I11" i="22"/>
  <c r="G12" i="12"/>
  <c r="AK11" i="12"/>
  <c r="AK105" i="12" s="1"/>
  <c r="N23" i="29" s="1"/>
  <c r="O23" i="29" s="1"/>
  <c r="J8" i="22"/>
  <c r="AM9" i="22"/>
  <c r="G10" i="12"/>
  <c r="J9" i="22"/>
  <c r="E5" i="13"/>
  <c r="I8" i="22"/>
  <c r="AM7" i="22"/>
  <c r="J7" i="22"/>
  <c r="J10" i="22"/>
  <c r="F5" i="24"/>
  <c r="S12" i="17"/>
  <c r="S19" i="17"/>
  <c r="S6" i="17"/>
  <c r="S13" i="17"/>
  <c r="S15" i="17"/>
  <c r="S20" i="17"/>
  <c r="S18" i="17"/>
  <c r="S16" i="17"/>
  <c r="S8" i="17"/>
  <c r="S14" i="17"/>
  <c r="S7" i="17"/>
  <c r="S11" i="17"/>
  <c r="S9" i="17"/>
  <c r="S17" i="17"/>
  <c r="S10" i="17"/>
  <c r="J5" i="11"/>
  <c r="I10" i="22"/>
  <c r="AL6" i="17"/>
  <c r="AL105" i="17" s="1"/>
  <c r="AL106" i="17" s="1"/>
  <c r="J6" i="17"/>
  <c r="BE8" i="11"/>
  <c r="BE105" i="11" s="1"/>
  <c r="N20" i="29" s="1"/>
  <c r="O20" i="29" s="1"/>
  <c r="AM12" i="22"/>
  <c r="I12" i="22"/>
  <c r="N34" i="29"/>
  <c r="O34" i="29" s="1"/>
  <c r="F35" i="23"/>
  <c r="N28" i="29"/>
  <c r="O28" i="29" s="1"/>
  <c r="D21" i="29"/>
  <c r="AF21" i="14"/>
  <c r="AF22" i="14" s="1"/>
  <c r="N25" i="29"/>
  <c r="O25" i="29" s="1"/>
  <c r="J6" i="22"/>
  <c r="AM6" i="22"/>
  <c r="AA44" i="23"/>
  <c r="AA45" i="23" s="1"/>
  <c r="X43" i="23"/>
  <c r="F43" i="23" s="1"/>
  <c r="D22" i="29" s="1"/>
  <c r="F61" i="25"/>
  <c r="S10" i="20"/>
  <c r="S5" i="19"/>
  <c r="S17" i="19"/>
  <c r="S14" i="19"/>
  <c r="S11" i="19"/>
  <c r="S13" i="19"/>
  <c r="S16" i="19"/>
  <c r="S9" i="19"/>
  <c r="S8" i="19"/>
  <c r="S12" i="19"/>
  <c r="S20" i="19"/>
  <c r="S19" i="19"/>
  <c r="S18" i="19"/>
  <c r="S15" i="19"/>
  <c r="E52" i="25"/>
  <c r="F52" i="25"/>
  <c r="S7" i="19"/>
  <c r="T12" i="19"/>
  <c r="T16" i="19"/>
  <c r="T9" i="19"/>
  <c r="T13" i="19"/>
  <c r="T18" i="19"/>
  <c r="T19" i="19"/>
  <c r="T11" i="19"/>
  <c r="T17" i="19"/>
  <c r="T20" i="19"/>
  <c r="T8" i="19"/>
  <c r="T15" i="19"/>
  <c r="X61" i="25"/>
  <c r="AB61" i="25" s="1"/>
  <c r="AB50" i="25"/>
  <c r="G50" i="25"/>
  <c r="X51" i="25"/>
  <c r="AB51" i="25" s="1"/>
  <c r="S5" i="20"/>
  <c r="F54" i="25"/>
  <c r="X54" i="25"/>
  <c r="G54" i="25" s="1"/>
  <c r="E51" i="25"/>
  <c r="AB52" i="25"/>
  <c r="G52" i="25"/>
  <c r="F50" i="25"/>
  <c r="E50" i="25"/>
  <c r="T10" i="19"/>
  <c r="T6" i="19"/>
  <c r="S6" i="19"/>
  <c r="T7" i="19"/>
  <c r="T5" i="19"/>
  <c r="AK106" i="17"/>
  <c r="N37" i="29"/>
  <c r="O37" i="29" s="1"/>
  <c r="G36" i="25"/>
  <c r="AB39" i="25"/>
  <c r="S6" i="20"/>
  <c r="X35" i="25"/>
  <c r="G35" i="25" s="1"/>
  <c r="E35" i="25"/>
  <c r="F30" i="25"/>
  <c r="X30" i="25"/>
  <c r="G62" i="25"/>
  <c r="G53" i="25"/>
  <c r="AB31" i="25"/>
  <c r="G57" i="25"/>
  <c r="G40" i="25"/>
  <c r="G37" i="25"/>
  <c r="AB55" i="25"/>
  <c r="AM13" i="25"/>
  <c r="G56" i="25"/>
  <c r="AB56" i="25"/>
  <c r="AR13" i="25"/>
  <c r="AO14" i="25"/>
  <c r="AN8" i="25"/>
  <c r="AN6" i="25"/>
  <c r="AN16" i="25"/>
  <c r="T16" i="17"/>
  <c r="AQ15" i="25" s="1"/>
  <c r="AR16" i="25"/>
  <c r="AM11" i="25"/>
  <c r="AM15" i="25"/>
  <c r="AN10" i="25"/>
  <c r="AB32" i="25"/>
  <c r="G32" i="25"/>
  <c r="AM10" i="25"/>
  <c r="AO18" i="25"/>
  <c r="AN7" i="25"/>
  <c r="AO9" i="25"/>
  <c r="AR9" i="25"/>
  <c r="AO6" i="25"/>
  <c r="G59" i="25"/>
  <c r="AB59" i="25"/>
  <c r="AN11" i="25"/>
  <c r="AM6" i="25"/>
  <c r="AM7" i="25"/>
  <c r="AM16" i="25"/>
  <c r="AO10" i="25"/>
  <c r="AO4" i="25"/>
  <c r="AO11" i="25"/>
  <c r="AM12" i="25"/>
  <c r="AO7" i="25"/>
  <c r="AO19" i="25"/>
  <c r="AR10" i="25"/>
  <c r="AM9" i="25"/>
  <c r="AN4" i="25"/>
  <c r="AN18" i="25"/>
  <c r="AO5" i="25"/>
  <c r="AO16" i="25"/>
  <c r="G42" i="25"/>
  <c r="AB42" i="25"/>
  <c r="T12" i="17"/>
  <c r="AQ11" i="25" s="1"/>
  <c r="AM8" i="25"/>
  <c r="AM4" i="25"/>
  <c r="AN12" i="25"/>
  <c r="AN13" i="25"/>
  <c r="AO8" i="25"/>
  <c r="AO12" i="25"/>
  <c r="AM17" i="25"/>
  <c r="AN15" i="25"/>
  <c r="AN5" i="25"/>
  <c r="AO13" i="25"/>
  <c r="AO15" i="25"/>
  <c r="G41" i="25"/>
  <c r="AB41" i="25"/>
  <c r="T9" i="17"/>
  <c r="AQ8" i="25" s="1"/>
  <c r="AR5" i="25"/>
  <c r="AB34" i="25"/>
  <c r="AK55" i="18"/>
  <c r="AK56" i="18" s="1"/>
  <c r="AM14" i="25"/>
  <c r="AM18" i="25"/>
  <c r="AN9" i="25"/>
  <c r="AN19" i="25"/>
  <c r="AO17" i="25"/>
  <c r="G11" i="16"/>
  <c r="AH11" i="16"/>
  <c r="T18" i="17"/>
  <c r="AQ17" i="25" s="1"/>
  <c r="T11" i="17"/>
  <c r="AQ10" i="25" s="1"/>
  <c r="AH55" i="51"/>
  <c r="AU6" i="25"/>
  <c r="AU16" i="25"/>
  <c r="AU11" i="25"/>
  <c r="AU17" i="25"/>
  <c r="AU9" i="25"/>
  <c r="AU18" i="25"/>
  <c r="AU13" i="25"/>
  <c r="AU10" i="25"/>
  <c r="AU15" i="25"/>
  <c r="AU8" i="25"/>
  <c r="AU19" i="25"/>
  <c r="AU14" i="25"/>
  <c r="AU7" i="25"/>
  <c r="AU12" i="25"/>
  <c r="AU5" i="25"/>
  <c r="AK19" i="25"/>
  <c r="AK10" i="25"/>
  <c r="AK11" i="25"/>
  <c r="AK18" i="25"/>
  <c r="T7" i="17"/>
  <c r="AQ6" i="25" s="1"/>
  <c r="AR19" i="25"/>
  <c r="AK8" i="25"/>
  <c r="AK15" i="25"/>
  <c r="AK7" i="25"/>
  <c r="AK13" i="25"/>
  <c r="T17" i="17"/>
  <c r="AQ16" i="25" s="1"/>
  <c r="T10" i="17"/>
  <c r="AQ9" i="25" s="1"/>
  <c r="AK4" i="25"/>
  <c r="AR18" i="25"/>
  <c r="AR7" i="25"/>
  <c r="AK6" i="25"/>
  <c r="AK9" i="25"/>
  <c r="AM105" i="19"/>
  <c r="AM106" i="19" s="1"/>
  <c r="T8" i="17"/>
  <c r="AQ7" i="25" s="1"/>
  <c r="AK12" i="25"/>
  <c r="AR4" i="25"/>
  <c r="T5" i="17"/>
  <c r="AQ4" i="25" s="1"/>
  <c r="AR11" i="25"/>
  <c r="AR8" i="25"/>
  <c r="T6" i="17"/>
  <c r="AQ5" i="25" s="1"/>
  <c r="AR17" i="25"/>
  <c r="AK16" i="25"/>
  <c r="AK5" i="25"/>
  <c r="T15" i="17"/>
  <c r="AQ14" i="25" s="1"/>
  <c r="AK14" i="25"/>
  <c r="AR6" i="25"/>
  <c r="T19" i="17"/>
  <c r="AQ18" i="25" s="1"/>
  <c r="T20" i="17"/>
  <c r="AQ19" i="25" s="1"/>
  <c r="I105" i="17"/>
  <c r="D15" i="29" s="1"/>
  <c r="AR12" i="25"/>
  <c r="AR14" i="25"/>
  <c r="T14" i="17"/>
  <c r="AQ13" i="25" s="1"/>
  <c r="T13" i="17"/>
  <c r="AQ12" i="25" s="1"/>
  <c r="AR15" i="25"/>
  <c r="AK17" i="25"/>
  <c r="AF21" i="13"/>
  <c r="AF22" i="13" s="1"/>
  <c r="AM19" i="25"/>
  <c r="AM5" i="25"/>
  <c r="S14" i="22"/>
  <c r="AX18" i="25"/>
  <c r="AX5" i="25"/>
  <c r="AX19" i="25"/>
  <c r="AX12" i="25"/>
  <c r="AX11" i="25"/>
  <c r="AX4" i="25"/>
  <c r="AX14" i="25"/>
  <c r="AX17" i="25"/>
  <c r="AX10" i="25"/>
  <c r="AX8" i="25"/>
  <c r="AX13" i="25"/>
  <c r="AX15" i="25"/>
  <c r="AX9" i="25"/>
  <c r="AX16" i="25"/>
  <c r="AX6" i="25"/>
  <c r="AF105" i="24"/>
  <c r="N60" i="29" s="1"/>
  <c r="O60" i="29" s="1"/>
  <c r="AX7" i="25"/>
  <c r="AL55" i="20"/>
  <c r="N49" i="29" s="1"/>
  <c r="O49" i="29" s="1"/>
  <c r="T10" i="20"/>
  <c r="AT9" i="25" s="1"/>
  <c r="AH21" i="16"/>
  <c r="G21" i="16"/>
  <c r="AH14" i="16"/>
  <c r="G14" i="16"/>
  <c r="T14" i="19"/>
  <c r="U9" i="19"/>
  <c r="AS8" i="25" s="1"/>
  <c r="U12" i="19"/>
  <c r="AS11" i="25" s="1"/>
  <c r="U14" i="19"/>
  <c r="AS13" i="25" s="1"/>
  <c r="U15" i="19"/>
  <c r="AS14" i="25" s="1"/>
  <c r="U5" i="19"/>
  <c r="AS4" i="25" s="1"/>
  <c r="AN17" i="25"/>
  <c r="AN14" i="25"/>
  <c r="A148" i="50"/>
  <c r="O1194" i="40"/>
  <c r="U16" i="19"/>
  <c r="AS15" i="25" s="1"/>
  <c r="U6" i="19"/>
  <c r="AS5" i="25" s="1"/>
  <c r="U13" i="19"/>
  <c r="AS12" i="25" s="1"/>
  <c r="U17" i="19"/>
  <c r="AS16" i="25" s="1"/>
  <c r="U18" i="19"/>
  <c r="AS17" i="25" s="1"/>
  <c r="U20" i="19"/>
  <c r="AS19" i="25" s="1"/>
  <c r="U8" i="19"/>
  <c r="AS7" i="25" s="1"/>
  <c r="T12" i="20"/>
  <c r="AT11" i="25" s="1"/>
  <c r="U7" i="19"/>
  <c r="AS6" i="25" s="1"/>
  <c r="T11" i="20"/>
  <c r="AT10" i="25" s="1"/>
  <c r="T17" i="20"/>
  <c r="AT16" i="25" s="1"/>
  <c r="T18" i="20"/>
  <c r="AT17" i="25" s="1"/>
  <c r="T8" i="20"/>
  <c r="AT7" i="25" s="1"/>
  <c r="I55" i="20"/>
  <c r="D14" i="29" s="1"/>
  <c r="T19" i="20"/>
  <c r="AT18" i="25" s="1"/>
  <c r="T6" i="20"/>
  <c r="AT5" i="25" s="1"/>
  <c r="T9" i="20"/>
  <c r="AT8" i="25" s="1"/>
  <c r="T14" i="20"/>
  <c r="AT13" i="25" s="1"/>
  <c r="T7" i="20"/>
  <c r="AT6" i="25" s="1"/>
  <c r="T5" i="20"/>
  <c r="AT4" i="25" s="1"/>
  <c r="T15" i="20"/>
  <c r="AT14" i="25" s="1"/>
  <c r="T13" i="20"/>
  <c r="AT12" i="25" s="1"/>
  <c r="T20" i="20"/>
  <c r="AT19" i="25" s="1"/>
  <c r="T16" i="20"/>
  <c r="AT15" i="25" s="1"/>
  <c r="AI55" i="15"/>
  <c r="AI56" i="15" s="1"/>
  <c r="U10" i="19"/>
  <c r="AS9" i="25" s="1"/>
  <c r="I105" i="19"/>
  <c r="U11" i="19"/>
  <c r="AS10" i="25" s="1"/>
  <c r="U19" i="19"/>
  <c r="AS18" i="25" s="1"/>
  <c r="AD32" i="25"/>
  <c r="T19" i="22"/>
  <c r="AV18" i="25" s="1"/>
  <c r="S19" i="22"/>
  <c r="AD29" i="25"/>
  <c r="AD31" i="25"/>
  <c r="T9" i="22"/>
  <c r="AV8" i="25" s="1"/>
  <c r="S9" i="22"/>
  <c r="S13" i="22"/>
  <c r="T13" i="22"/>
  <c r="AV12" i="25" s="1"/>
  <c r="AD37" i="25"/>
  <c r="AD38" i="25"/>
  <c r="AD35" i="25"/>
  <c r="T8" i="22"/>
  <c r="AV7" i="25" s="1"/>
  <c r="S8" i="22"/>
  <c r="AD39" i="25"/>
  <c r="AD26" i="25"/>
  <c r="AD36" i="25"/>
  <c r="AD33" i="25"/>
  <c r="AD25" i="25"/>
  <c r="T16" i="22"/>
  <c r="AV15" i="25" s="1"/>
  <c r="S16" i="22"/>
  <c r="AD34" i="25"/>
  <c r="T18" i="22"/>
  <c r="AV17" i="25" s="1"/>
  <c r="S18" i="22"/>
  <c r="AD30" i="25"/>
  <c r="T20" i="22"/>
  <c r="AV19" i="25" s="1"/>
  <c r="S20" i="22"/>
  <c r="S12" i="22"/>
  <c r="T12" i="22"/>
  <c r="AV11" i="25" s="1"/>
  <c r="T6" i="22"/>
  <c r="AV5" i="25" s="1"/>
  <c r="S6" i="22"/>
  <c r="AD40" i="25"/>
  <c r="S7" i="22"/>
  <c r="T7" i="22"/>
  <c r="AV6" i="25" s="1"/>
  <c r="T15" i="22"/>
  <c r="AV14" i="25" s="1"/>
  <c r="S15" i="22"/>
  <c r="T5" i="22"/>
  <c r="S5" i="22"/>
  <c r="AD28" i="25"/>
  <c r="S10" i="22"/>
  <c r="T10" i="22"/>
  <c r="AV9" i="25" s="1"/>
  <c r="S11" i="22"/>
  <c r="T11" i="22"/>
  <c r="AV10" i="25" s="1"/>
  <c r="AD27" i="25"/>
  <c r="S17" i="22"/>
  <c r="T17" i="22"/>
  <c r="AV16" i="25" s="1"/>
  <c r="O26" i="23" l="1"/>
  <c r="D20" i="29" s="1"/>
  <c r="E20" i="29" s="1"/>
  <c r="F45" i="23"/>
  <c r="O5" i="23" s="1"/>
  <c r="AW4" i="25" s="1"/>
  <c r="S21" i="17"/>
  <c r="I85" i="22"/>
  <c r="D16" i="29" s="1"/>
  <c r="AM85" i="22"/>
  <c r="AM86" i="22" s="1"/>
  <c r="N57" i="29"/>
  <c r="O57" i="29" s="1"/>
  <c r="S21" i="19"/>
  <c r="D5" i="29" s="1"/>
  <c r="G51" i="25"/>
  <c r="G61" i="25"/>
  <c r="S21" i="20"/>
  <c r="AB54" i="25"/>
  <c r="AB30" i="25"/>
  <c r="G30" i="25"/>
  <c r="AB35" i="25"/>
  <c r="N41" i="29"/>
  <c r="O41" i="29" s="1"/>
  <c r="AH56" i="51"/>
  <c r="N52" i="29"/>
  <c r="O52" i="29" s="1"/>
  <c r="BE106" i="11"/>
  <c r="AP11" i="25"/>
  <c r="AP7" i="25"/>
  <c r="AP10" i="25"/>
  <c r="AP16" i="25"/>
  <c r="AP6" i="25"/>
  <c r="AP5" i="25"/>
  <c r="AP8" i="25"/>
  <c r="AP18" i="25"/>
  <c r="AP19" i="25"/>
  <c r="AP17" i="25"/>
  <c r="T21" i="17"/>
  <c r="N45" i="29"/>
  <c r="O45" i="29" s="1"/>
  <c r="AP12" i="25"/>
  <c r="AP14" i="25"/>
  <c r="AP13" i="25"/>
  <c r="AP15" i="25"/>
  <c r="AU4" i="25"/>
  <c r="O21" i="51"/>
  <c r="D18" i="29" s="1"/>
  <c r="Q21" i="18"/>
  <c r="H1" i="18" s="1"/>
  <c r="N26" i="29"/>
  <c r="O26" i="29" s="1"/>
  <c r="N38" i="29"/>
  <c r="O38" i="29" s="1"/>
  <c r="T14" i="22"/>
  <c r="AV13" i="25" s="1"/>
  <c r="AL56" i="20"/>
  <c r="AF106" i="24"/>
  <c r="O21" i="24"/>
  <c r="AP9" i="25"/>
  <c r="AH55" i="16"/>
  <c r="N29" i="29"/>
  <c r="O29" i="29" s="1"/>
  <c r="T21" i="19"/>
  <c r="D6" i="29" s="1"/>
  <c r="A149" i="50"/>
  <c r="O1195" i="40"/>
  <c r="N32" i="29"/>
  <c r="O32" i="29" s="1"/>
  <c r="T21" i="20"/>
  <c r="Q21" i="15"/>
  <c r="D13" i="29" s="1"/>
  <c r="U21" i="19"/>
  <c r="J1" i="19" s="1"/>
  <c r="AK106" i="12"/>
  <c r="Q21" i="12"/>
  <c r="D10" i="29" s="1"/>
  <c r="AV4" i="25"/>
  <c r="S21" i="22"/>
  <c r="N55" i="29" l="1"/>
  <c r="O55" i="29" s="1"/>
  <c r="D7" i="29"/>
  <c r="E5" i="29" s="1"/>
  <c r="T21" i="22"/>
  <c r="N35" i="29"/>
  <c r="O35" i="29" s="1"/>
  <c r="AH56" i="16"/>
  <c r="P21" i="16"/>
  <c r="D17" i="29" s="1"/>
  <c r="AP4" i="25"/>
  <c r="A150" i="50"/>
  <c r="O1196" i="40"/>
  <c r="N46" i="29" l="1"/>
  <c r="O46" i="29" s="1"/>
  <c r="G9" i="25"/>
  <c r="A151" i="50"/>
  <c r="O1197" i="40"/>
  <c r="G7" i="25"/>
  <c r="AB7" i="25"/>
  <c r="AB8" i="25"/>
  <c r="G8" i="25"/>
  <c r="O42" i="29" l="1"/>
  <c r="AB9" i="25"/>
  <c r="A152" i="50"/>
  <c r="O1198" i="40"/>
  <c r="A153" i="50" l="1"/>
  <c r="O1199" i="40"/>
  <c r="A154" i="50" l="1"/>
  <c r="O1200" i="40"/>
  <c r="A155" i="50" l="1"/>
  <c r="O1201" i="40"/>
  <c r="A156" i="50" l="1"/>
  <c r="O1202" i="40"/>
  <c r="A157" i="50" l="1"/>
  <c r="O1203" i="40"/>
  <c r="A158" i="50" l="1"/>
  <c r="O1204" i="40"/>
  <c r="A159" i="50" l="1"/>
  <c r="O1205" i="40"/>
  <c r="A160" i="50" l="1"/>
  <c r="O1206" i="40"/>
  <c r="A161" i="50" l="1"/>
  <c r="O1207" i="40"/>
  <c r="A162" i="50" l="1"/>
  <c r="O1208" i="40"/>
  <c r="A163" i="50" l="1"/>
  <c r="O1209" i="40"/>
  <c r="A164" i="50" l="1"/>
  <c r="O1210" i="40"/>
  <c r="A165" i="50" l="1"/>
  <c r="O1211" i="40"/>
  <c r="A166" i="50" l="1"/>
  <c r="O1212" i="40"/>
  <c r="A167" i="50" l="1"/>
  <c r="O1213" i="40"/>
  <c r="A168" i="50" l="1"/>
  <c r="O1214" i="40"/>
  <c r="A169" i="50" l="1"/>
  <c r="O1215" i="40"/>
  <c r="A170" i="50" l="1"/>
  <c r="O1216" i="40"/>
  <c r="A171" i="50" l="1"/>
  <c r="O1217" i="40"/>
  <c r="A172" i="50" l="1"/>
  <c r="O1218" i="40"/>
  <c r="A173" i="50" l="1"/>
  <c r="O1219" i="40"/>
  <c r="A174" i="50" l="1"/>
  <c r="O1220" i="40"/>
  <c r="A175" i="50" l="1"/>
  <c r="O1221" i="40"/>
  <c r="A176" i="50" l="1"/>
  <c r="O1222" i="40"/>
  <c r="A177" i="50" l="1"/>
  <c r="O1223" i="40"/>
  <c r="A178" i="50" l="1"/>
  <c r="O1224" i="40"/>
  <c r="A179" i="50" l="1"/>
  <c r="O1225" i="40"/>
  <c r="A180" i="50" l="1"/>
  <c r="O1226" i="40"/>
  <c r="A181" i="50" l="1"/>
  <c r="O1227" i="40"/>
  <c r="A182" i="50" l="1"/>
  <c r="O1228" i="40"/>
  <c r="A183" i="50" l="1"/>
  <c r="O1229" i="40"/>
  <c r="A184" i="50" l="1"/>
  <c r="O1230" i="40"/>
  <c r="A185" i="50" l="1"/>
  <c r="O1231" i="40"/>
  <c r="A186" i="50" l="1"/>
  <c r="O1232" i="40"/>
  <c r="A187" i="50" l="1"/>
  <c r="O1233" i="40"/>
  <c r="A188" i="50" l="1"/>
  <c r="O1234" i="40"/>
  <c r="A189" i="50" l="1"/>
  <c r="O1235" i="40"/>
  <c r="A190" i="50" l="1"/>
  <c r="O1236" i="40"/>
  <c r="A191" i="50" l="1"/>
  <c r="O1237" i="40"/>
  <c r="A192" i="50" l="1"/>
  <c r="O1238" i="40"/>
  <c r="A193" i="50" l="1"/>
  <c r="O1239" i="40"/>
  <c r="A194" i="50" l="1"/>
  <c r="O1240" i="40"/>
  <c r="A195" i="50" l="1"/>
  <c r="O1241" i="40"/>
  <c r="A196" i="50" l="1"/>
  <c r="O1242" i="40"/>
  <c r="A197" i="50" l="1"/>
  <c r="O1243" i="40"/>
  <c r="A198" i="50" l="1"/>
  <c r="O1244" i="40"/>
  <c r="A199" i="50" l="1"/>
  <c r="O1245" i="40"/>
  <c r="A200" i="50" l="1"/>
  <c r="O1246" i="40"/>
  <c r="A201" i="50" l="1"/>
  <c r="O1247" i="40"/>
  <c r="A202" i="50" l="1"/>
  <c r="O1248" i="40"/>
  <c r="A203" i="50" l="1"/>
  <c r="O1249" i="40"/>
  <c r="A204" i="50" l="1"/>
  <c r="O1250" i="40"/>
  <c r="A205" i="50" l="1"/>
  <c r="O1251" i="40"/>
  <c r="A206" i="50" l="1"/>
  <c r="O1252" i="40"/>
  <c r="A207" i="50" l="1"/>
  <c r="O1253" i="40"/>
  <c r="A208" i="50" l="1"/>
  <c r="O1254" i="40"/>
  <c r="A209" i="50" l="1"/>
  <c r="O1255" i="40"/>
  <c r="A210" i="50" l="1"/>
  <c r="O1256" i="40"/>
  <c r="A211" i="50" l="1"/>
  <c r="O1257" i="40"/>
  <c r="A212" i="50" l="1"/>
  <c r="O1258" i="40"/>
  <c r="A213" i="50" l="1"/>
  <c r="O1259" i="40"/>
  <c r="A214" i="50" l="1"/>
  <c r="O1260" i="40"/>
  <c r="A215" i="50" l="1"/>
  <c r="O1261" i="40"/>
  <c r="A216" i="50" l="1"/>
  <c r="O1262" i="40"/>
  <c r="A217" i="50" l="1"/>
  <c r="O1263" i="40"/>
  <c r="A218" i="50" l="1"/>
  <c r="A219" i="50" s="1"/>
  <c r="A220" i="50" s="1"/>
  <c r="A221" i="50" s="1"/>
  <c r="A222" i="50" s="1"/>
  <c r="A223" i="50" s="1"/>
  <c r="A224" i="50" s="1"/>
  <c r="A225" i="50" s="1"/>
  <c r="A226" i="50" s="1"/>
  <c r="A227" i="50" s="1"/>
  <c r="A228" i="50" s="1"/>
  <c r="A229" i="50" s="1"/>
  <c r="A230" i="50" s="1"/>
  <c r="A231" i="50" s="1"/>
  <c r="A232" i="50" s="1"/>
  <c r="A233" i="50" s="1"/>
  <c r="A234" i="50" s="1"/>
  <c r="A235" i="50" s="1"/>
  <c r="O1264" i="40"/>
  <c r="O1265" i="40" l="1"/>
  <c r="O1266" i="40" l="1"/>
  <c r="O1267" i="40" l="1"/>
  <c r="O1268" i="40" l="1"/>
  <c r="O1269" i="40" l="1"/>
  <c r="O1270" i="40" l="1"/>
  <c r="O1271" i="40" l="1"/>
  <c r="O1272" i="40" l="1"/>
  <c r="O1273" i="40" l="1"/>
  <c r="O1274" i="40" l="1"/>
  <c r="O1275" i="40" l="1"/>
  <c r="O1276" i="40" l="1"/>
  <c r="O1277" i="40" l="1"/>
  <c r="O1278" i="40" l="1"/>
  <c r="O1279" i="40" l="1"/>
  <c r="O1280" i="40" l="1"/>
  <c r="O1281" i="40" l="1"/>
  <c r="O1282" i="40" l="1"/>
  <c r="O1283" i="40" l="1"/>
  <c r="O1284" i="40" l="1"/>
  <c r="O1285" i="40" l="1"/>
  <c r="O1286" i="40" l="1"/>
  <c r="O1287" i="40" l="1"/>
  <c r="O1288" i="40" l="1"/>
  <c r="O1289" i="40" l="1"/>
  <c r="O1290" i="40" l="1"/>
  <c r="O1291" i="40" l="1"/>
  <c r="O1292" i="40" l="1"/>
  <c r="O1293" i="40" l="1"/>
  <c r="O1294" i="40" l="1"/>
  <c r="O1295" i="40" l="1"/>
  <c r="O1296" i="40" l="1"/>
  <c r="O1297" i="40" l="1"/>
  <c r="O1298" i="40" l="1"/>
  <c r="O1299" i="40" l="1"/>
  <c r="O1300" i="40" l="1"/>
  <c r="O1301" i="40" l="1"/>
  <c r="O1302" i="40" l="1"/>
  <c r="O1303" i="40" l="1"/>
  <c r="O1304" i="40" l="1"/>
  <c r="O1305" i="40" l="1"/>
  <c r="O1306" i="40" l="1"/>
  <c r="O1307" i="40" l="1"/>
  <c r="O1308" i="40" l="1"/>
  <c r="O1309" i="40" l="1"/>
  <c r="O1310" i="40" l="1"/>
  <c r="O1311" i="40" l="1"/>
  <c r="O1312" i="40" l="1"/>
  <c r="O1313" i="40" l="1"/>
  <c r="O1314" i="40" l="1"/>
  <c r="O1315" i="40" l="1"/>
  <c r="O1316" i="40" l="1"/>
  <c r="O1317" i="40" l="1"/>
  <c r="O1318" i="40" l="1"/>
  <c r="O1319" i="40" l="1"/>
  <c r="O1320" i="40" l="1"/>
  <c r="O1321" i="40" l="1"/>
  <c r="O1322" i="40" l="1"/>
  <c r="O1323" i="40" l="1"/>
  <c r="O1324" i="40" l="1"/>
  <c r="O1325" i="40" l="1"/>
  <c r="O1326" i="40" l="1"/>
  <c r="O1327" i="40" l="1"/>
  <c r="O1328" i="40" l="1"/>
  <c r="O1329" i="40" l="1"/>
  <c r="O1330" i="40" l="1"/>
  <c r="O1331" i="40" l="1"/>
  <c r="O1332" i="40" l="1"/>
  <c r="O1333" i="40" l="1"/>
  <c r="O1334" i="40" l="1"/>
  <c r="O1335" i="40" l="1"/>
  <c r="O1336" i="40" l="1"/>
  <c r="O1337" i="40" l="1"/>
  <c r="O1338" i="40" l="1"/>
  <c r="O1339" i="40" l="1"/>
  <c r="O1340" i="40" l="1"/>
  <c r="O1341" i="40" l="1"/>
  <c r="O1342" i="40" l="1"/>
  <c r="O1343" i="40" l="1"/>
  <c r="O1344" i="40" l="1"/>
  <c r="O1345" i="40" l="1"/>
  <c r="O1346" i="40" l="1"/>
  <c r="O1347" i="40" l="1"/>
  <c r="O1348" i="40" l="1"/>
  <c r="O1349" i="40" l="1"/>
  <c r="O1350" i="40" l="1"/>
  <c r="O1351" i="40" l="1"/>
  <c r="O1352" i="40" l="1"/>
  <c r="O1353" i="40" l="1"/>
  <c r="O1354" i="40" l="1"/>
  <c r="O1355" i="40" l="1"/>
  <c r="O1356" i="40" l="1"/>
  <c r="O1357" i="40" l="1"/>
  <c r="O1358" i="40" l="1"/>
  <c r="O1359" i="40" l="1"/>
  <c r="O1360" i="40" l="1"/>
  <c r="O1361" i="40" l="1"/>
  <c r="O1362" i="40" l="1"/>
  <c r="O1363" i="40" l="1"/>
  <c r="O1364" i="40" l="1"/>
  <c r="O1365" i="40" l="1"/>
  <c r="O1366" i="40" l="1"/>
  <c r="O1367" i="40" l="1"/>
  <c r="O1368" i="40" l="1"/>
  <c r="O1369" i="40" l="1"/>
  <c r="O1370" i="40" l="1"/>
  <c r="O1371" i="40" l="1"/>
  <c r="O1372" i="40" l="1"/>
  <c r="O1373" i="40" l="1"/>
  <c r="O1374" i="40" l="1"/>
  <c r="O1375" i="40" l="1"/>
  <c r="O1376" i="40" l="1"/>
  <c r="O1377" i="40" l="1"/>
  <c r="O1378" i="40" l="1"/>
  <c r="O1379" i="40" l="1"/>
  <c r="O1380" i="40" l="1"/>
  <c r="O1381" i="40" l="1"/>
  <c r="O1382" i="40" l="1"/>
  <c r="O1383" i="40" l="1"/>
  <c r="O1384" i="40" l="1"/>
  <c r="O1385" i="40" l="1"/>
  <c r="O1386" i="40" l="1"/>
  <c r="O1387" i="40" l="1"/>
  <c r="O1388" i="40" l="1"/>
  <c r="O1389" i="40" l="1"/>
  <c r="O1390" i="40" l="1"/>
  <c r="O1391" i="40" l="1"/>
  <c r="O1392" i="40" l="1"/>
  <c r="O1393" i="40" l="1"/>
  <c r="O1394" i="40" l="1"/>
  <c r="O1395" i="40" l="1"/>
  <c r="O1396" i="40" l="1"/>
  <c r="O1397" i="40" l="1"/>
  <c r="O1398" i="40" l="1"/>
  <c r="O1399" i="40" l="1"/>
  <c r="O1400" i="40" l="1"/>
  <c r="O1401" i="40" l="1"/>
  <c r="O1402" i="40" l="1"/>
  <c r="O1403" i="40" l="1"/>
  <c r="O1404" i="40" l="1"/>
  <c r="O1405" i="40" l="1"/>
  <c r="O1406" i="40" l="1"/>
  <c r="O1407" i="40" l="1"/>
  <c r="O1408" i="40" l="1"/>
  <c r="O1409" i="40" l="1"/>
  <c r="O1410" i="40" l="1"/>
  <c r="O1411" i="40" l="1"/>
  <c r="O1412" i="40" l="1"/>
  <c r="O1413" i="40" l="1"/>
  <c r="O1414" i="40" l="1"/>
  <c r="O1415" i="40" l="1"/>
  <c r="O1416" i="40" l="1"/>
  <c r="O1417" i="40" l="1"/>
  <c r="O1418" i="40" l="1"/>
  <c r="O1419" i="40" l="1"/>
  <c r="O1420" i="40" l="1"/>
  <c r="O1421" i="40" l="1"/>
  <c r="O1422" i="40" l="1"/>
  <c r="O1423" i="40" l="1"/>
  <c r="O1424" i="40" l="1"/>
  <c r="O1425" i="40" l="1"/>
  <c r="O1426" i="40" l="1"/>
  <c r="O1427" i="40" l="1"/>
  <c r="O1428" i="40" l="1"/>
  <c r="O1429" i="40" l="1"/>
  <c r="O1430" i="40" l="1"/>
  <c r="O1431" i="40" l="1"/>
  <c r="O1432" i="40" l="1"/>
  <c r="O1433" i="40" l="1"/>
  <c r="O1434" i="40" l="1"/>
  <c r="O1435" i="40" l="1"/>
  <c r="O1436" i="40" l="1"/>
  <c r="O1437" i="40" l="1"/>
  <c r="O1438" i="40" l="1"/>
  <c r="O1439" i="40" l="1"/>
  <c r="O1440" i="40" l="1"/>
  <c r="O1441" i="40" l="1"/>
  <c r="O1442" i="40" l="1"/>
  <c r="O1443" i="40" l="1"/>
  <c r="O1444" i="40" l="1"/>
  <c r="O1445" i="40" l="1"/>
  <c r="O1446" i="40" l="1"/>
  <c r="O1447" i="40" l="1"/>
  <c r="O1448" i="40" l="1"/>
  <c r="O1449" i="40" l="1"/>
  <c r="O1450" i="40" l="1"/>
  <c r="O1451" i="40" l="1"/>
  <c r="O1452" i="40" l="1"/>
  <c r="O1453" i="40" l="1"/>
  <c r="O1454" i="40" l="1"/>
  <c r="O1455" i="40" l="1"/>
  <c r="O1456" i="40" l="1"/>
  <c r="O1457" i="40" l="1"/>
  <c r="O1458" i="40" l="1"/>
  <c r="O1459" i="40" l="1"/>
  <c r="O1460" i="40" l="1"/>
  <c r="O1461" i="40" l="1"/>
  <c r="O1462" i="40" l="1"/>
  <c r="O1463" i="40" l="1"/>
  <c r="O1464" i="40" l="1"/>
  <c r="O1465" i="40" l="1"/>
  <c r="O1466" i="40" l="1"/>
  <c r="O1467" i="40" l="1"/>
  <c r="O1468" i="40" l="1"/>
  <c r="O1469" i="40" l="1"/>
  <c r="O1470" i="40" l="1"/>
  <c r="O1471" i="40" l="1"/>
  <c r="O1472" i="40" l="1"/>
  <c r="O1473" i="40" l="1"/>
  <c r="O1474" i="40" l="1"/>
  <c r="O1475" i="40" l="1"/>
  <c r="O1476" i="40" l="1"/>
  <c r="O1477" i="40" l="1"/>
  <c r="O1478" i="40" l="1"/>
  <c r="O1479" i="40" l="1"/>
  <c r="O1480" i="40" l="1"/>
  <c r="O1481" i="40" l="1"/>
  <c r="O1482" i="40" l="1"/>
  <c r="O1483" i="40" l="1"/>
  <c r="O1484" i="40" l="1"/>
  <c r="O1485" i="40" l="1"/>
  <c r="O1486" i="40" l="1"/>
  <c r="O1487" i="40" l="1"/>
  <c r="O1488" i="40" l="1"/>
  <c r="O1489" i="40" l="1"/>
  <c r="O1490" i="40" l="1"/>
  <c r="O1491" i="40" l="1"/>
  <c r="O1492" i="40" l="1"/>
  <c r="O1493" i="40" l="1"/>
  <c r="O1494" i="40" l="1"/>
  <c r="O1495" i="40" l="1"/>
  <c r="O1496" i="40" l="1"/>
  <c r="O1497" i="40" l="1"/>
  <c r="O1498" i="40" l="1"/>
  <c r="O1499" i="40" l="1"/>
  <c r="O1500" i="40" l="1"/>
  <c r="O1501" i="40" l="1"/>
  <c r="O1502" i="40" l="1"/>
  <c r="O1503" i="40" l="1"/>
  <c r="O1504" i="40" l="1"/>
  <c r="O1505" i="40" l="1"/>
  <c r="O1506" i="40" l="1"/>
  <c r="O1507" i="40" l="1"/>
  <c r="O1508" i="40" l="1"/>
  <c r="O1509" i="40" l="1"/>
  <c r="O1510" i="40" l="1"/>
  <c r="O1511" i="40" l="1"/>
  <c r="O1512" i="40" l="1"/>
  <c r="O1513" i="40" l="1"/>
  <c r="O1514" i="40" l="1"/>
  <c r="O1515" i="40" l="1"/>
  <c r="O1516" i="40" l="1"/>
  <c r="O1517" i="40" l="1"/>
  <c r="O1518" i="40" l="1"/>
  <c r="O1519" i="40" l="1"/>
  <c r="O1520" i="40" l="1"/>
  <c r="O1521" i="40" l="1"/>
  <c r="O1522" i="40" l="1"/>
  <c r="O1523" i="40" l="1"/>
  <c r="O1524" i="40" l="1"/>
  <c r="O1525" i="40" l="1"/>
  <c r="O1526" i="40" l="1"/>
  <c r="O1527" i="40" l="1"/>
  <c r="O1528" i="40" l="1"/>
  <c r="O1529" i="40" l="1"/>
  <c r="O1530" i="40" l="1"/>
  <c r="O1531" i="40" l="1"/>
  <c r="O1532" i="40" l="1"/>
  <c r="O1533" i="40" l="1"/>
  <c r="O1534" i="40" l="1"/>
  <c r="O1535" i="40" l="1"/>
  <c r="O1536" i="40" l="1"/>
  <c r="O1537" i="40" l="1"/>
  <c r="O1538" i="40" l="1"/>
  <c r="O1539" i="40" l="1"/>
  <c r="O1540" i="40" l="1"/>
  <c r="O1541" i="40" l="1"/>
  <c r="O1542" i="40" l="1"/>
  <c r="O1543" i="40" l="1"/>
  <c r="O1544" i="40" l="1"/>
  <c r="O1545" i="40" l="1"/>
  <c r="O1546" i="40" l="1"/>
  <c r="O1547" i="40" l="1"/>
  <c r="O1548" i="40" l="1"/>
  <c r="O1549" i="40" l="1"/>
  <c r="O1550" i="40" l="1"/>
  <c r="O1551" i="40" l="1"/>
  <c r="O1552" i="40" l="1"/>
  <c r="O1553" i="40" l="1"/>
  <c r="O1554" i="40" l="1"/>
  <c r="O1555" i="40" l="1"/>
  <c r="O1556" i="40" l="1"/>
  <c r="O1557" i="40" l="1"/>
  <c r="O1558" i="40" l="1"/>
  <c r="O1559" i="40" l="1"/>
  <c r="O1560" i="40" l="1"/>
  <c r="O1561" i="40" l="1"/>
  <c r="O1562" i="40" l="1"/>
  <c r="O1563" i="40" l="1"/>
  <c r="O1564" i="40" l="1"/>
  <c r="O1565" i="40" l="1"/>
  <c r="O1566" i="40" l="1"/>
  <c r="O1567" i="40" l="1"/>
  <c r="O1568" i="40" l="1"/>
  <c r="O1569" i="40" l="1"/>
  <c r="O1570" i="40" l="1"/>
  <c r="O1571" i="40" l="1"/>
  <c r="O1572" i="40" l="1"/>
  <c r="O1573" i="40" l="1"/>
  <c r="O1574" i="40" l="1"/>
  <c r="O1575" i="40" l="1"/>
  <c r="O1576" i="40" l="1"/>
  <c r="O1577" i="40" l="1"/>
  <c r="O1578" i="40" l="1"/>
  <c r="O1579" i="40" l="1"/>
  <c r="O1580" i="40" l="1"/>
  <c r="O1581" i="40" l="1"/>
  <c r="O1582" i="40" l="1"/>
  <c r="O1583" i="40" l="1"/>
  <c r="O1584" i="40" l="1"/>
  <c r="O1585" i="40" l="1"/>
  <c r="O1586" i="40" l="1"/>
  <c r="O1587" i="40" l="1"/>
  <c r="O1588" i="40" l="1"/>
  <c r="O1589" i="40" l="1"/>
  <c r="O1590" i="40" l="1"/>
  <c r="O1591" i="40" l="1"/>
  <c r="O1592" i="40" l="1"/>
  <c r="O1593" i="40" l="1"/>
  <c r="O1594" i="40" l="1"/>
  <c r="O1595" i="40" l="1"/>
  <c r="O1596" i="40" l="1"/>
  <c r="O1597" i="40" l="1"/>
  <c r="O1598" i="40" l="1"/>
  <c r="O1599" i="40" l="1"/>
  <c r="O1600" i="40" l="1"/>
  <c r="O1601" i="40" l="1"/>
  <c r="O1602" i="40" l="1"/>
  <c r="O1603" i="40" l="1"/>
  <c r="O1604" i="40" l="1"/>
  <c r="O1605" i="40" l="1"/>
  <c r="O1606" i="40" l="1"/>
  <c r="O1607" i="40" l="1"/>
  <c r="O1608" i="40" l="1"/>
  <c r="O1609" i="40" l="1"/>
  <c r="O1610" i="40" l="1"/>
  <c r="O1611" i="40" l="1"/>
  <c r="O1612" i="40" l="1"/>
  <c r="O1613" i="40" l="1"/>
  <c r="O1614" i="40" l="1"/>
  <c r="O1615" i="40" l="1"/>
  <c r="O1616" i="40" l="1"/>
  <c r="O1617" i="40" l="1"/>
  <c r="O1618" i="40" l="1"/>
  <c r="O1619" i="40" l="1"/>
  <c r="O1620" i="40" l="1"/>
  <c r="O1621" i="40" l="1"/>
  <c r="O1622" i="40" l="1"/>
  <c r="O1623" i="40" l="1"/>
  <c r="O1624" i="40" l="1"/>
  <c r="O1625" i="40" l="1"/>
  <c r="O1626" i="40" l="1"/>
  <c r="O1627" i="40" l="1"/>
  <c r="O1628" i="40" l="1"/>
  <c r="O1629" i="40" l="1"/>
  <c r="O1630" i="40" l="1"/>
  <c r="O1631" i="40" l="1"/>
  <c r="O1632" i="40" l="1"/>
  <c r="O1633" i="40" l="1"/>
  <c r="O1634" i="40" l="1"/>
  <c r="O1635" i="40" l="1"/>
  <c r="O1636" i="40" l="1"/>
  <c r="O1637" i="40" l="1"/>
  <c r="O1638" i="40" l="1"/>
  <c r="O1639" i="40" l="1"/>
  <c r="O1640" i="40" l="1"/>
  <c r="O1641" i="40" l="1"/>
  <c r="O1642" i="40" l="1"/>
  <c r="O1643" i="40" l="1"/>
  <c r="O1644" i="40" l="1"/>
  <c r="O1645" i="40" l="1"/>
  <c r="O1646" i="40" l="1"/>
  <c r="O1647" i="40" l="1"/>
  <c r="O1648" i="40" l="1"/>
  <c r="O1649" i="40" l="1"/>
  <c r="O1650" i="40" l="1"/>
  <c r="O1651" i="40" l="1"/>
  <c r="O1652" i="40" l="1"/>
  <c r="O1653" i="40" l="1"/>
  <c r="O1654" i="40" l="1"/>
  <c r="O1655" i="40" l="1"/>
  <c r="O1656" i="40" l="1"/>
  <c r="O1657" i="40" l="1"/>
  <c r="O1658" i="40" l="1"/>
  <c r="O1659" i="40" l="1"/>
  <c r="O1660" i="40" l="1"/>
  <c r="O1661" i="40" l="1"/>
  <c r="O1662" i="40" l="1"/>
  <c r="O1663" i="40" l="1"/>
  <c r="O1664" i="40" l="1"/>
  <c r="O1665" i="40" l="1"/>
  <c r="O1666" i="40" l="1"/>
  <c r="O1667" i="40" l="1"/>
  <c r="O1668" i="40" l="1"/>
  <c r="O1669" i="40" l="1"/>
  <c r="O1670" i="40" l="1"/>
  <c r="O1671" i="40" l="1"/>
  <c r="O1672" i="40" l="1"/>
  <c r="O1673" i="40" l="1"/>
  <c r="O1674" i="40" l="1"/>
  <c r="O1675" i="40" l="1"/>
  <c r="O1676" i="40" l="1"/>
  <c r="O1677" i="40" l="1"/>
  <c r="O1678" i="40" l="1"/>
  <c r="O1679" i="40" l="1"/>
  <c r="O1680" i="40" l="1"/>
  <c r="O1681" i="40" l="1"/>
  <c r="O1682" i="40" l="1"/>
  <c r="O1683" i="40" l="1"/>
  <c r="O1684" i="40" l="1"/>
  <c r="O1685" i="40" l="1"/>
  <c r="O1686" i="40" l="1"/>
  <c r="O1687" i="40" l="1"/>
  <c r="O1688" i="40" l="1"/>
  <c r="O1689" i="40" l="1"/>
  <c r="O1690" i="40" l="1"/>
  <c r="O1691" i="40" l="1"/>
  <c r="O1692" i="40" l="1"/>
  <c r="O1693" i="40" l="1"/>
  <c r="O1694" i="40" l="1"/>
  <c r="O1695" i="40" l="1"/>
  <c r="O1696" i="40" l="1"/>
  <c r="O1697" i="40" l="1"/>
  <c r="O1698" i="40" l="1"/>
  <c r="O1699" i="40" l="1"/>
  <c r="O1700" i="40" l="1"/>
  <c r="O1701" i="40" l="1"/>
  <c r="O1702" i="40" l="1"/>
  <c r="O1703" i="40" l="1"/>
  <c r="O1704" i="40" l="1"/>
  <c r="O1705" i="40" l="1"/>
  <c r="O1706" i="40" l="1"/>
  <c r="O1707" i="40" l="1"/>
  <c r="O1708" i="40" l="1"/>
  <c r="O1709" i="40" l="1"/>
  <c r="O1710" i="40" l="1"/>
  <c r="O1711" i="40" l="1"/>
  <c r="O1712" i="40" l="1"/>
  <c r="O1713" i="40" l="1"/>
  <c r="O1714" i="40" l="1"/>
  <c r="O1715" i="40" l="1"/>
  <c r="O1716" i="40" l="1"/>
  <c r="O1717" i="40" l="1"/>
  <c r="O1718" i="40" l="1"/>
  <c r="O1719" i="40" l="1"/>
  <c r="O1720" i="40" l="1"/>
  <c r="O1721" i="40" l="1"/>
  <c r="O1722" i="40" l="1"/>
  <c r="O1723" i="40" l="1"/>
  <c r="O1724" i="40" l="1"/>
  <c r="O1725" i="40" l="1"/>
  <c r="O1726" i="40" l="1"/>
  <c r="O1727" i="40" l="1"/>
  <c r="O1728" i="40" l="1"/>
  <c r="O1729" i="40" l="1"/>
  <c r="O1730" i="40" l="1"/>
  <c r="O1731" i="40" l="1"/>
  <c r="O1732" i="40" l="1"/>
  <c r="O1733" i="40" l="1"/>
  <c r="O1734" i="40" l="1"/>
  <c r="O1735" i="40" l="1"/>
  <c r="O1736" i="40" l="1"/>
  <c r="O1737" i="40" l="1"/>
  <c r="O1738" i="40" l="1"/>
  <c r="O1739" i="40" l="1"/>
  <c r="O1740" i="40" l="1"/>
  <c r="O1741" i="40" l="1"/>
  <c r="O1742" i="40" l="1"/>
  <c r="O1743" i="40" l="1"/>
  <c r="O1744" i="40" l="1"/>
  <c r="O1745" i="40" l="1"/>
  <c r="O1746" i="40" l="1"/>
  <c r="O1747" i="40" l="1"/>
  <c r="O1748" i="40" l="1"/>
  <c r="O1749" i="40" l="1"/>
  <c r="O1750" i="40" l="1"/>
  <c r="O1751" i="40" l="1"/>
  <c r="O1752" i="40" l="1"/>
  <c r="O1753" i="40" l="1"/>
  <c r="O1754" i="40" l="1"/>
  <c r="O1755" i="40" l="1"/>
  <c r="O1756" i="40" l="1"/>
  <c r="O1757" i="40" l="1"/>
  <c r="O1758" i="40" l="1"/>
  <c r="O1759" i="40" l="1"/>
  <c r="O1760" i="40" l="1"/>
  <c r="O1761" i="40" l="1"/>
  <c r="O1762" i="40" l="1"/>
  <c r="O1763" i="40" l="1"/>
  <c r="O1764" i="40" l="1"/>
  <c r="O1765" i="40" l="1"/>
  <c r="O1766" i="40" l="1"/>
  <c r="O1767" i="40" l="1"/>
  <c r="O1768" i="40" l="1"/>
  <c r="O1769" i="40" l="1"/>
  <c r="O1770" i="40" l="1"/>
  <c r="O1771" i="40" l="1"/>
  <c r="O1772" i="40" l="1"/>
  <c r="O1773" i="40" l="1"/>
  <c r="O1774" i="40" l="1"/>
  <c r="O1775" i="40" l="1"/>
  <c r="O1776" i="40" l="1"/>
  <c r="O1777" i="40" l="1"/>
  <c r="O1778" i="40" l="1"/>
  <c r="O1779" i="40" l="1"/>
  <c r="O1780" i="40" l="1"/>
  <c r="O1781" i="40" l="1"/>
  <c r="O1782" i="40" l="1"/>
  <c r="O1783" i="40" l="1"/>
  <c r="O1784" i="40" l="1"/>
  <c r="O1785" i="40" l="1"/>
  <c r="O1786" i="40" l="1"/>
  <c r="O1787" i="40" l="1"/>
  <c r="O1788" i="40" l="1"/>
  <c r="O1789" i="40" l="1"/>
  <c r="O1790" i="40" l="1"/>
  <c r="O1791" i="40" l="1"/>
  <c r="O1792" i="40" l="1"/>
  <c r="O1793" i="40" l="1"/>
  <c r="O1794" i="40" l="1"/>
  <c r="O1795" i="40" l="1"/>
  <c r="O1796" i="40" l="1"/>
  <c r="O1797" i="40" l="1"/>
  <c r="O1798" i="40" l="1"/>
  <c r="O1799" i="40" l="1"/>
  <c r="O1800" i="40" l="1"/>
  <c r="O1801" i="40" l="1"/>
  <c r="O1802" i="40" l="1"/>
  <c r="O1803" i="40" l="1"/>
  <c r="O1804" i="40" l="1"/>
  <c r="O1805" i="40" l="1"/>
  <c r="O1806" i="40" l="1"/>
  <c r="O1807" i="40" l="1"/>
  <c r="O1808" i="40" l="1"/>
  <c r="O1809" i="40" l="1"/>
  <c r="O1810" i="40" l="1"/>
  <c r="O1811" i="40" l="1"/>
  <c r="O1812" i="40" l="1"/>
  <c r="O1813" i="40" l="1"/>
  <c r="O1814" i="40" l="1"/>
  <c r="O1815" i="40" l="1"/>
  <c r="O1816" i="40" l="1"/>
  <c r="O1817" i="40" l="1"/>
  <c r="O1818" i="40" l="1"/>
  <c r="O1819" i="40" l="1"/>
  <c r="O1820" i="40" l="1"/>
  <c r="O1821" i="40" l="1"/>
  <c r="O1822" i="40" l="1"/>
  <c r="O1823" i="40" l="1"/>
  <c r="O1824" i="40" l="1"/>
  <c r="O1825" i="40" l="1"/>
  <c r="O1826" i="40" l="1"/>
  <c r="O1827" i="40" l="1"/>
  <c r="O1828" i="40" l="1"/>
  <c r="O1829" i="40" l="1"/>
  <c r="O1830" i="40" l="1"/>
  <c r="O1831" i="40" l="1"/>
  <c r="O1832" i="40" l="1"/>
  <c r="O1833" i="40" l="1"/>
  <c r="O1834" i="40" l="1"/>
  <c r="O1835" i="40" l="1"/>
  <c r="O1836" i="40" l="1"/>
  <c r="O1837" i="40" l="1"/>
  <c r="O1838" i="40" l="1"/>
  <c r="O1839" i="40" l="1"/>
  <c r="O1840" i="40" l="1"/>
  <c r="O1841" i="40" l="1"/>
  <c r="O1842" i="40" l="1"/>
  <c r="O1843" i="40" l="1"/>
  <c r="O1844" i="40" l="1"/>
  <c r="O1845" i="40" l="1"/>
  <c r="O1846" i="40" l="1"/>
  <c r="O1847" i="40" l="1"/>
  <c r="O1848" i="40" l="1"/>
  <c r="O1849" i="40" l="1"/>
  <c r="O1850" i="40" l="1"/>
  <c r="O1851" i="40" l="1"/>
  <c r="O1852" i="40" l="1"/>
  <c r="O1853" i="40" l="1"/>
  <c r="O1854" i="40" l="1"/>
  <c r="O1855" i="40" l="1"/>
  <c r="O1856" i="40" l="1"/>
  <c r="O1857" i="40" l="1"/>
  <c r="O1858" i="40" l="1"/>
  <c r="O1859" i="40" l="1"/>
  <c r="O1860" i="40" l="1"/>
  <c r="O1861" i="40" l="1"/>
  <c r="O1862" i="40" l="1"/>
  <c r="O1863" i="40" l="1"/>
  <c r="O1864" i="40" l="1"/>
  <c r="O1865" i="40" l="1"/>
  <c r="O1866" i="40" l="1"/>
  <c r="O1867" i="40" l="1"/>
  <c r="O1868" i="40" l="1"/>
  <c r="O1869" i="40" l="1"/>
  <c r="O1870" i="40" l="1"/>
  <c r="O1871" i="40" l="1"/>
  <c r="O1872" i="40" l="1"/>
  <c r="O1873" i="40" l="1"/>
  <c r="O1874" i="40" l="1"/>
  <c r="O1875" i="40" l="1"/>
  <c r="O1876" i="40" l="1"/>
  <c r="O1877" i="40" l="1"/>
  <c r="O1878" i="40" l="1"/>
  <c r="O1879" i="40" l="1"/>
  <c r="O1880" i="40" l="1"/>
  <c r="O1881" i="40" l="1"/>
  <c r="O1882" i="40" l="1"/>
  <c r="O1883" i="40" l="1"/>
  <c r="O1884" i="40" l="1"/>
  <c r="O1885" i="40" l="1"/>
  <c r="O1886" i="40" l="1"/>
  <c r="O1887" i="40" l="1"/>
  <c r="O1888" i="40" l="1"/>
  <c r="O1889" i="40" l="1"/>
  <c r="O1890" i="40" l="1"/>
  <c r="O1891" i="40" l="1"/>
  <c r="O1892" i="40" l="1"/>
  <c r="O1893" i="40" l="1"/>
  <c r="O1894" i="40" l="1"/>
  <c r="O1895" i="40" l="1"/>
  <c r="O1896" i="40" l="1"/>
  <c r="O1897" i="40" l="1"/>
  <c r="O1898" i="40" l="1"/>
  <c r="O1899" i="40" l="1"/>
  <c r="O1900" i="40" l="1"/>
  <c r="O1901" i="40" l="1"/>
  <c r="O1902" i="40" l="1"/>
  <c r="O1903" i="40" l="1"/>
  <c r="O1904" i="40" l="1"/>
  <c r="O1905" i="40" l="1"/>
  <c r="O1906" i="40" l="1"/>
  <c r="O1907" i="40" l="1"/>
  <c r="O1908" i="40" l="1"/>
  <c r="O1909" i="40" l="1"/>
  <c r="O1910" i="40" l="1"/>
  <c r="O1911" i="40" l="1"/>
  <c r="O1912" i="40" l="1"/>
  <c r="O1913" i="40" l="1"/>
  <c r="O1914" i="40" l="1"/>
  <c r="O1915" i="40" l="1"/>
  <c r="O1916" i="40" l="1"/>
  <c r="O1917" i="40" l="1"/>
  <c r="O1918" i="40" l="1"/>
  <c r="O1919" i="40" l="1"/>
  <c r="O1920" i="40" l="1"/>
  <c r="O1921" i="40" l="1"/>
  <c r="O1922" i="40" l="1"/>
  <c r="O1923" i="40" l="1"/>
  <c r="O1924" i="40" l="1"/>
  <c r="O1925" i="40" l="1"/>
  <c r="O1926" i="40" l="1"/>
  <c r="O1927" i="40" l="1"/>
  <c r="O1928" i="40" l="1"/>
  <c r="O1929" i="40" l="1"/>
  <c r="O1930" i="40" l="1"/>
  <c r="O1931" i="40" l="1"/>
  <c r="O1932" i="40" l="1"/>
  <c r="O1933" i="40" l="1"/>
  <c r="O1934" i="40" l="1"/>
  <c r="O1935" i="40" l="1"/>
  <c r="O1936" i="40" l="1"/>
  <c r="O1937" i="40" l="1"/>
  <c r="O1938" i="40" l="1"/>
  <c r="O1939" i="40" l="1"/>
  <c r="O1940" i="40" l="1"/>
  <c r="O1941" i="40" l="1"/>
  <c r="O1942" i="40" l="1"/>
  <c r="O1943" i="40" l="1"/>
  <c r="O1944" i="40" l="1"/>
  <c r="O1945" i="40" l="1"/>
  <c r="O1946" i="40" l="1"/>
  <c r="O1947" i="40" l="1"/>
  <c r="O1948" i="40" l="1"/>
  <c r="O1949" i="40" l="1"/>
  <c r="O1950" i="40" l="1"/>
  <c r="O1951" i="40" l="1"/>
  <c r="O1952" i="40" l="1"/>
  <c r="O1953" i="40" l="1"/>
  <c r="O1954" i="40" l="1"/>
  <c r="O1955" i="40" l="1"/>
  <c r="O1956" i="40" l="1"/>
  <c r="O1957" i="40" l="1"/>
  <c r="O1958" i="40" l="1"/>
  <c r="O1959" i="40" l="1"/>
  <c r="O1960" i="40" l="1"/>
  <c r="O1961" i="40" l="1"/>
  <c r="O1962" i="40" l="1"/>
  <c r="O1963" i="40" l="1"/>
  <c r="O1964" i="40" l="1"/>
  <c r="O1965" i="40" l="1"/>
  <c r="O1966" i="40" l="1"/>
  <c r="O1967" i="40" l="1"/>
  <c r="O1968" i="40" l="1"/>
  <c r="O1969" i="40" l="1"/>
  <c r="O1970" i="40" l="1"/>
  <c r="O1971" i="40" l="1"/>
  <c r="O1972" i="40" l="1"/>
  <c r="O1973" i="40" l="1"/>
  <c r="O1974" i="40" l="1"/>
  <c r="O1975" i="40" l="1"/>
  <c r="O1976" i="40" l="1"/>
  <c r="O1977" i="40" l="1"/>
  <c r="O1978" i="40" l="1"/>
  <c r="O1979" i="40" l="1"/>
  <c r="O1980" i="40" l="1"/>
  <c r="O1981" i="40" l="1"/>
  <c r="O1982" i="40" l="1"/>
  <c r="O1983" i="40" l="1"/>
  <c r="O1984" i="40" l="1"/>
  <c r="O1985" i="40" l="1"/>
  <c r="O1986" i="40" l="1"/>
  <c r="O1987" i="40" l="1"/>
  <c r="O1988" i="40" l="1"/>
  <c r="O1989" i="40" l="1"/>
  <c r="O1990" i="40" l="1"/>
  <c r="O1991" i="40" l="1"/>
  <c r="O1992" i="40" l="1"/>
  <c r="O1993" i="40" l="1"/>
  <c r="O1994" i="40" l="1"/>
  <c r="O1995" i="40" l="1"/>
  <c r="O1996" i="40" l="1"/>
  <c r="O1997" i="40" l="1"/>
  <c r="O1998" i="40" l="1"/>
  <c r="O1999" i="40" l="1"/>
  <c r="O2000" i="40" l="1"/>
  <c r="O2001" i="40" l="1"/>
  <c r="O2002" i="40" l="1"/>
  <c r="O2003" i="40" l="1"/>
  <c r="O2004" i="40" l="1"/>
  <c r="O2005" i="40" l="1"/>
  <c r="O2006" i="40" l="1"/>
  <c r="O2007" i="40" l="1"/>
  <c r="O2008" i="40" l="1"/>
  <c r="O2009" i="40" l="1"/>
  <c r="O2010" i="40" l="1"/>
  <c r="O2011" i="40" l="1"/>
  <c r="O2012" i="40" l="1"/>
  <c r="O2013" i="40" l="1"/>
  <c r="O2014" i="40" l="1"/>
  <c r="O2015" i="40" l="1"/>
  <c r="O2016" i="40" l="1"/>
  <c r="O2017" i="40" l="1"/>
  <c r="O2018" i="40" l="1"/>
  <c r="O2019" i="40" l="1"/>
  <c r="O2020" i="40" l="1"/>
  <c r="O2021" i="40" l="1"/>
  <c r="O2022" i="40" l="1"/>
  <c r="O2023" i="40" l="1"/>
  <c r="O2024" i="40" l="1"/>
  <c r="O2025" i="40" l="1"/>
  <c r="O2026" i="40" l="1"/>
  <c r="O2027" i="40" l="1"/>
  <c r="O2028" i="40" l="1"/>
  <c r="O2029" i="40" l="1"/>
  <c r="O2030" i="40" l="1"/>
  <c r="O2031" i="40" l="1"/>
  <c r="O2032" i="40" l="1"/>
  <c r="O2033" i="40" l="1"/>
  <c r="O2034" i="40" l="1"/>
  <c r="O2035" i="40" l="1"/>
  <c r="O2036" i="40" l="1"/>
  <c r="O2037" i="40" l="1"/>
  <c r="O2038" i="40" l="1"/>
  <c r="O2039" i="40" l="1"/>
  <c r="O2040" i="40" l="1"/>
  <c r="O2041" i="40" l="1"/>
  <c r="O2042" i="40" l="1"/>
  <c r="O2043" i="40" l="1"/>
  <c r="O2044" i="40" l="1"/>
  <c r="O2045" i="40" l="1"/>
  <c r="O2046" i="40" l="1"/>
  <c r="O2047" i="40" l="1"/>
  <c r="O2048" i="40" l="1"/>
  <c r="O2049" i="40" l="1"/>
  <c r="O2050" i="40" l="1"/>
  <c r="O2051" i="40" l="1"/>
  <c r="O2052" i="40" l="1"/>
  <c r="O2053" i="40" l="1"/>
  <c r="O2054" i="40" l="1"/>
  <c r="O2055" i="40" l="1"/>
  <c r="O2056" i="40" l="1"/>
  <c r="O2057" i="40" l="1"/>
  <c r="O2058" i="40" l="1"/>
  <c r="O2059" i="40" l="1"/>
  <c r="O2060" i="40" l="1"/>
  <c r="O2061" i="40" l="1"/>
  <c r="O2062" i="40" l="1"/>
  <c r="O2063" i="40" l="1"/>
  <c r="O2064" i="40" l="1"/>
  <c r="O2065" i="40" l="1"/>
  <c r="O2066" i="40" l="1"/>
  <c r="O2067" i="40" l="1"/>
  <c r="O2068" i="40" l="1"/>
  <c r="O2069" i="40" l="1"/>
  <c r="O2070" i="40" l="1"/>
  <c r="O2071" i="40" l="1"/>
  <c r="O2072" i="40" l="1"/>
  <c r="O2073" i="40" l="1"/>
  <c r="O2074" i="40" l="1"/>
  <c r="O2075" i="40" l="1"/>
  <c r="O2076" i="40" l="1"/>
  <c r="O2077" i="40" l="1"/>
  <c r="O2078" i="40" l="1"/>
  <c r="O2079" i="40" l="1"/>
  <c r="O2080" i="40" l="1"/>
  <c r="O2081" i="40" l="1"/>
  <c r="O2082" i="40" l="1"/>
  <c r="O2083" i="40" l="1"/>
  <c r="O2084" i="40" l="1"/>
  <c r="O2085" i="40" l="1"/>
  <c r="O2086" i="40" l="1"/>
  <c r="O2087" i="40" l="1"/>
  <c r="O2088" i="40" l="1"/>
  <c r="O2089" i="40" l="1"/>
  <c r="O2090" i="40" l="1"/>
  <c r="O2091" i="40" l="1"/>
  <c r="O2092" i="40" l="1"/>
  <c r="O2093" i="40" l="1"/>
  <c r="O2094" i="40" l="1"/>
  <c r="O2095" i="40" l="1"/>
  <c r="O2096" i="40" l="1"/>
  <c r="O2097" i="40" l="1"/>
  <c r="O2098" i="40" l="1"/>
  <c r="O2099" i="40" l="1"/>
  <c r="O2100" i="40" l="1"/>
  <c r="O2101" i="40" l="1"/>
  <c r="O2102" i="40" l="1"/>
  <c r="O2103" i="40" l="1"/>
  <c r="O2104" i="40" l="1"/>
  <c r="O2105" i="40" l="1"/>
  <c r="O2106" i="40" l="1"/>
  <c r="O2107" i="40" l="1"/>
  <c r="O2108" i="40" l="1"/>
  <c r="O2109" i="40" l="1"/>
  <c r="O2110" i="40" l="1"/>
  <c r="O2111" i="40" l="1"/>
  <c r="O2112" i="40" l="1"/>
  <c r="O2113" i="40" l="1"/>
  <c r="O2114" i="40" l="1"/>
  <c r="O2115" i="40" l="1"/>
  <c r="O2116" i="40" l="1"/>
  <c r="O2117" i="40" l="1"/>
  <c r="O2118" i="40" l="1"/>
  <c r="O2119" i="40" l="1"/>
  <c r="O2120" i="40" l="1"/>
  <c r="O2121" i="40" l="1"/>
  <c r="O2122" i="40" l="1"/>
  <c r="O2123" i="40" l="1"/>
  <c r="O2124" i="40" l="1"/>
  <c r="O2125" i="40" l="1"/>
  <c r="O2126" i="40" l="1"/>
  <c r="O2127" i="40" l="1"/>
  <c r="O2128" i="40" l="1"/>
  <c r="O2129" i="40" l="1"/>
  <c r="O2130" i="40" l="1"/>
  <c r="O2131" i="40" l="1"/>
  <c r="O2132" i="40" l="1"/>
  <c r="O2133" i="40" l="1"/>
  <c r="O2134" i="40" l="1"/>
  <c r="O2135" i="40" l="1"/>
  <c r="O2136" i="40" l="1"/>
  <c r="O2137" i="40" l="1"/>
  <c r="O2138" i="40" l="1"/>
  <c r="O2139" i="40" l="1"/>
  <c r="O2140" i="40" l="1"/>
  <c r="O2141" i="40" l="1"/>
  <c r="O2142" i="40" l="1"/>
  <c r="O2143" i="40" l="1"/>
  <c r="O2144" i="40" l="1"/>
  <c r="O2145" i="40" l="1"/>
  <c r="O2146" i="40" l="1"/>
  <c r="O2147" i="40" l="1"/>
  <c r="O2148" i="40" l="1"/>
  <c r="O2149" i="40" l="1"/>
  <c r="O2150" i="40" l="1"/>
  <c r="O2151" i="40" l="1"/>
  <c r="O2152" i="40" l="1"/>
  <c r="O2153" i="40" l="1"/>
  <c r="O2154" i="40" l="1"/>
  <c r="O2155" i="40" l="1"/>
  <c r="O2156" i="40" l="1"/>
  <c r="O2157" i="40" l="1"/>
  <c r="O2158" i="40" l="1"/>
  <c r="O2159" i="40" l="1"/>
  <c r="O2160" i="40" l="1"/>
  <c r="O2161" i="40" l="1"/>
  <c r="O2162" i="40" l="1"/>
  <c r="O2163" i="40" l="1"/>
  <c r="O2164" i="40" l="1"/>
  <c r="O2165" i="40" l="1"/>
  <c r="O2166" i="40" l="1"/>
  <c r="O2167" i="40" l="1"/>
  <c r="O2168" i="40" l="1"/>
  <c r="O2169" i="40" l="1"/>
  <c r="O2170" i="40" l="1"/>
  <c r="O2171" i="40" l="1"/>
  <c r="O2172" i="40" l="1"/>
  <c r="O2173" i="40" l="1"/>
  <c r="O2174" i="40" l="1"/>
  <c r="O2175" i="40" l="1"/>
  <c r="O2176" i="40" l="1"/>
  <c r="O2177" i="40" l="1"/>
  <c r="O2178" i="40" l="1"/>
  <c r="O2179" i="40" l="1"/>
  <c r="O2180" i="40" l="1"/>
  <c r="O2181" i="40" l="1"/>
  <c r="O2182" i="40" l="1"/>
  <c r="O2183" i="40" l="1"/>
  <c r="O2184" i="40" l="1"/>
  <c r="O2185" i="40" l="1"/>
  <c r="O2186" i="40" l="1"/>
  <c r="O2187" i="40" l="1"/>
  <c r="O2188" i="40" l="1"/>
  <c r="O2189" i="40" l="1"/>
  <c r="O2190" i="40" l="1"/>
  <c r="O2191" i="40" l="1"/>
  <c r="O2192" i="40" l="1"/>
  <c r="O2193" i="40" l="1"/>
  <c r="O2194" i="40" l="1"/>
  <c r="O2195" i="40" l="1"/>
  <c r="O2196" i="40" l="1"/>
  <c r="O2197" i="40" l="1"/>
  <c r="O2198" i="40" l="1"/>
  <c r="O2199" i="40" l="1"/>
  <c r="O2200" i="40" l="1"/>
  <c r="O2201" i="40" l="1"/>
  <c r="O2202" i="40" l="1"/>
  <c r="O2203" i="40" l="1"/>
  <c r="O2204" i="40" l="1"/>
  <c r="O2205" i="40" l="1"/>
  <c r="O2206" i="40" l="1"/>
  <c r="O2207" i="40" l="1"/>
  <c r="O2208" i="40" l="1"/>
  <c r="O2209" i="40" l="1"/>
  <c r="O2210" i="40" l="1"/>
  <c r="O2211" i="40" l="1"/>
  <c r="O2212" i="40" l="1"/>
  <c r="O2213" i="40" l="1"/>
  <c r="O2214" i="40" l="1"/>
  <c r="O2215" i="40" l="1"/>
  <c r="O2216" i="40" l="1"/>
  <c r="O2217" i="40" l="1"/>
  <c r="O2218" i="40" l="1"/>
  <c r="O2219" i="40" l="1"/>
  <c r="O2220" i="40" l="1"/>
  <c r="O2221" i="40" l="1"/>
  <c r="O2222" i="40" l="1"/>
  <c r="O2223" i="40" l="1"/>
  <c r="O2224" i="40" l="1"/>
  <c r="O2225" i="40" l="1"/>
  <c r="O2226" i="40" l="1"/>
  <c r="O2227" i="40" l="1"/>
  <c r="O2228" i="40" l="1"/>
  <c r="O2229" i="40" l="1"/>
  <c r="O2230" i="40" l="1"/>
  <c r="O2231" i="40" l="1"/>
  <c r="O2232" i="40" l="1"/>
  <c r="O2233" i="40" l="1"/>
  <c r="O2234" i="40" l="1"/>
  <c r="O2235" i="40" l="1"/>
  <c r="O2236" i="40" l="1"/>
  <c r="O2237" i="40" l="1"/>
  <c r="O2238" i="40" l="1"/>
  <c r="O2239" i="40" l="1"/>
  <c r="O2240" i="40" l="1"/>
  <c r="O2241" i="40" l="1"/>
  <c r="O2242" i="40" l="1"/>
  <c r="O2243" i="40" l="1"/>
  <c r="O2244" i="40" l="1"/>
  <c r="O2245" i="40" l="1"/>
  <c r="O2246" i="40" l="1"/>
  <c r="O2247" i="40" l="1"/>
  <c r="O2248" i="40" l="1"/>
  <c r="O2249" i="40" l="1"/>
  <c r="O2250" i="40" l="1"/>
  <c r="O2251" i="40" l="1"/>
  <c r="O2252" i="40" l="1"/>
  <c r="O2253" i="40" l="1"/>
  <c r="O2254" i="40" l="1"/>
  <c r="O2255" i="40" l="1"/>
  <c r="O2256" i="40" l="1"/>
  <c r="O2257" i="40" l="1"/>
  <c r="O2258" i="40" l="1"/>
  <c r="O2259" i="40" l="1"/>
  <c r="O2260" i="40" l="1"/>
  <c r="O2261" i="40" l="1"/>
  <c r="O2262" i="40" l="1"/>
  <c r="O2263" i="40" l="1"/>
  <c r="O2264" i="40" l="1"/>
  <c r="O2265" i="40" l="1"/>
  <c r="O2266" i="40" l="1"/>
  <c r="O2267" i="40" l="1"/>
  <c r="O2268" i="40" l="1"/>
  <c r="O2269" i="40" l="1"/>
  <c r="O2270" i="40" l="1"/>
  <c r="O2271" i="40" l="1"/>
  <c r="O2272" i="40" l="1"/>
  <c r="O2273" i="40" l="1"/>
  <c r="O2274" i="40" l="1"/>
  <c r="O2275" i="40" l="1"/>
  <c r="O2276" i="40" l="1"/>
  <c r="O2277" i="40" l="1"/>
  <c r="O2278" i="40" l="1"/>
  <c r="O2279" i="40" l="1"/>
  <c r="O2280" i="40" l="1"/>
  <c r="O2281" i="40" l="1"/>
  <c r="O2282" i="40" l="1"/>
  <c r="O2283" i="40" l="1"/>
  <c r="O2284" i="40" l="1"/>
  <c r="O2285" i="40" l="1"/>
  <c r="O2286" i="40" l="1"/>
  <c r="O2287" i="40" l="1"/>
  <c r="O2288" i="40" l="1"/>
  <c r="O2289" i="40" l="1"/>
  <c r="O2290" i="40" l="1"/>
  <c r="O2291" i="40" l="1"/>
  <c r="O2292" i="40" l="1"/>
  <c r="O2293" i="40" l="1"/>
  <c r="O2294" i="40" l="1"/>
  <c r="O2295" i="40" l="1"/>
  <c r="O2296" i="40" l="1"/>
  <c r="O2297" i="40" l="1"/>
  <c r="O2298" i="40" l="1"/>
  <c r="O2299" i="40" l="1"/>
  <c r="O2300" i="40" l="1"/>
  <c r="O2301" i="40" l="1"/>
  <c r="O2302" i="40" l="1"/>
  <c r="O2303" i="40" l="1"/>
  <c r="O2304" i="40" l="1"/>
  <c r="O2305" i="40" l="1"/>
  <c r="O2306" i="40" l="1"/>
  <c r="O2307" i="40" l="1"/>
  <c r="O2308" i="40" l="1"/>
  <c r="O2309" i="40" l="1"/>
  <c r="O2310" i="40" l="1"/>
  <c r="O2311" i="40" l="1"/>
  <c r="O2312" i="40" l="1"/>
  <c r="O2313" i="40" l="1"/>
  <c r="O2314" i="40" l="1"/>
  <c r="O2315" i="40" l="1"/>
  <c r="O2316" i="40" l="1"/>
  <c r="O2317" i="40" l="1"/>
  <c r="O2318" i="40" l="1"/>
  <c r="O2319" i="40" l="1"/>
  <c r="O2320" i="40" l="1"/>
  <c r="O2321" i="40" l="1"/>
  <c r="O2322" i="40" l="1"/>
  <c r="O2323" i="40" l="1"/>
  <c r="O2324" i="40" l="1"/>
  <c r="O2325" i="40" l="1"/>
  <c r="O2326" i="40" l="1"/>
  <c r="O2327" i="40" l="1"/>
  <c r="O2328" i="40" l="1"/>
  <c r="O2329" i="40" l="1"/>
  <c r="O2330" i="40" l="1"/>
  <c r="O2331" i="40" l="1"/>
  <c r="O2332" i="40" l="1"/>
  <c r="O2333" i="40" l="1"/>
  <c r="O2334" i="40" l="1"/>
  <c r="O2335" i="40" l="1"/>
  <c r="O2336" i="40" l="1"/>
  <c r="O2337" i="40" l="1"/>
  <c r="O2338" i="40" l="1"/>
  <c r="O2339" i="40" l="1"/>
  <c r="O2340" i="40" l="1"/>
  <c r="O2341" i="40" l="1"/>
  <c r="O2342" i="40" l="1"/>
  <c r="O2343" i="40" l="1"/>
  <c r="O2344" i="40" l="1"/>
  <c r="O2345" i="40" l="1"/>
  <c r="O2346" i="40" l="1"/>
  <c r="O2347" i="40" l="1"/>
  <c r="O2348" i="40" l="1"/>
  <c r="O2349" i="40" l="1"/>
  <c r="O2350" i="40" l="1"/>
  <c r="O2351" i="40" l="1"/>
  <c r="O2352" i="40" l="1"/>
  <c r="O2353" i="40" l="1"/>
  <c r="O2354" i="40" l="1"/>
  <c r="O2355" i="40" l="1"/>
  <c r="O2356" i="40" l="1"/>
  <c r="O2357" i="40" l="1"/>
  <c r="O2358" i="40" l="1"/>
  <c r="O2359" i="40" l="1"/>
  <c r="O2360" i="40" l="1"/>
  <c r="O2361" i="40" l="1"/>
  <c r="O2362" i="40" l="1"/>
  <c r="O2363" i="40" l="1"/>
  <c r="O2364" i="40" l="1"/>
  <c r="O2365" i="40" l="1"/>
  <c r="O2366" i="40" l="1"/>
  <c r="O2367" i="40" l="1"/>
  <c r="O2368" i="40" l="1"/>
  <c r="O2369" i="40" l="1"/>
  <c r="O2370" i="40" l="1"/>
  <c r="O2371" i="40" l="1"/>
  <c r="O2372" i="40" l="1"/>
  <c r="O2373" i="40" l="1"/>
  <c r="O2374" i="40" l="1"/>
  <c r="O2375" i="40" l="1"/>
  <c r="O2376" i="40" l="1"/>
  <c r="O2377" i="40" l="1"/>
  <c r="O2378" i="40" l="1"/>
  <c r="O2379" i="40" l="1"/>
  <c r="O2380" i="40" l="1"/>
  <c r="O2381" i="40" l="1"/>
  <c r="O2382" i="40" l="1"/>
  <c r="O2383" i="40" l="1"/>
  <c r="O2384" i="40" l="1"/>
  <c r="O2385" i="40" l="1"/>
  <c r="O2386" i="40" l="1"/>
  <c r="O2387" i="40" l="1"/>
  <c r="O2388" i="40" l="1"/>
  <c r="O2389" i="40" l="1"/>
  <c r="O2390" i="40" l="1"/>
  <c r="O2391" i="40" l="1"/>
  <c r="O2392" i="40" l="1"/>
  <c r="O2393" i="40" l="1"/>
  <c r="O2394" i="40" l="1"/>
  <c r="O2395" i="40" l="1"/>
  <c r="O2396" i="40" l="1"/>
  <c r="O2397" i="40" l="1"/>
  <c r="O2398" i="40" l="1"/>
  <c r="O2399" i="40" l="1"/>
  <c r="O2400" i="40" l="1"/>
  <c r="O2401" i="40" l="1"/>
  <c r="O2402" i="40" l="1"/>
  <c r="O2403" i="40" l="1"/>
  <c r="O2404" i="40" l="1"/>
  <c r="O2405" i="40" l="1"/>
  <c r="O2406" i="40" l="1"/>
  <c r="O2407" i="40" l="1"/>
  <c r="O2408" i="40" l="1"/>
  <c r="O2409" i="40" l="1"/>
  <c r="O2410" i="40" l="1"/>
  <c r="O2411" i="40" l="1"/>
  <c r="O2412" i="40" l="1"/>
  <c r="O2413" i="40" l="1"/>
  <c r="O2414" i="40" l="1"/>
  <c r="O2415" i="40" l="1"/>
  <c r="O2416" i="40" l="1"/>
  <c r="O2417" i="40" l="1"/>
  <c r="O2418" i="40" l="1"/>
  <c r="O2419" i="40" l="1"/>
  <c r="O2420" i="40" l="1"/>
  <c r="O2421" i="40" l="1"/>
  <c r="O2422" i="40" l="1"/>
  <c r="O2423" i="40" l="1"/>
  <c r="O2424" i="40" l="1"/>
  <c r="O2425" i="40" l="1"/>
  <c r="O2426" i="40" l="1"/>
  <c r="O2427" i="40" l="1"/>
  <c r="O2428" i="40" l="1"/>
  <c r="O2429" i="40" l="1"/>
  <c r="O2430" i="40" l="1"/>
  <c r="O2431" i="40" l="1"/>
  <c r="O2432" i="40" l="1"/>
  <c r="O2433" i="40" l="1"/>
  <c r="O2434" i="40" l="1"/>
  <c r="O2435" i="40" l="1"/>
  <c r="O2436" i="40" l="1"/>
  <c r="O2437" i="40" l="1"/>
  <c r="O2438" i="40" l="1"/>
  <c r="O2439" i="40" l="1"/>
  <c r="O2440" i="40" l="1"/>
  <c r="O2441" i="40" l="1"/>
  <c r="O2442" i="40" l="1"/>
  <c r="O2443" i="40" l="1"/>
  <c r="O2444" i="40" l="1"/>
  <c r="O2445" i="40" l="1"/>
  <c r="O2446" i="40" l="1"/>
  <c r="O2447" i="40" l="1"/>
  <c r="O2448" i="40" l="1"/>
  <c r="O2449" i="40" l="1"/>
  <c r="O2450" i="40" l="1"/>
  <c r="O2451" i="40" l="1"/>
  <c r="O2452" i="40" l="1"/>
  <c r="O2453" i="40" l="1"/>
  <c r="O2454" i="40" l="1"/>
  <c r="O2455" i="40" l="1"/>
  <c r="O2456" i="40" l="1"/>
  <c r="O2457" i="40" l="1"/>
  <c r="O2458" i="40" l="1"/>
  <c r="O2459" i="40" l="1"/>
  <c r="O2460" i="40" l="1"/>
  <c r="O2461" i="40" l="1"/>
  <c r="O2462" i="40" l="1"/>
  <c r="O2463" i="40" l="1"/>
  <c r="O2464" i="40" l="1"/>
  <c r="O2465" i="40" l="1"/>
  <c r="O2466" i="40" l="1"/>
  <c r="O2467" i="40" l="1"/>
  <c r="O2468" i="40" l="1"/>
  <c r="O2469" i="40" l="1"/>
  <c r="O2470" i="40" l="1"/>
  <c r="O2471" i="40" l="1"/>
  <c r="O2472" i="40" l="1"/>
  <c r="O2473" i="40" l="1"/>
  <c r="O2474" i="40" l="1"/>
  <c r="O2475" i="40" l="1"/>
  <c r="O2476" i="40" l="1"/>
  <c r="O2477" i="40" l="1"/>
  <c r="O2478" i="40" l="1"/>
  <c r="O2479" i="40" l="1"/>
  <c r="O2480" i="40" l="1"/>
  <c r="O2481" i="40" l="1"/>
  <c r="O2482" i="40" l="1"/>
  <c r="O2483" i="40" l="1"/>
  <c r="O2484" i="40" l="1"/>
  <c r="O2485" i="40" l="1"/>
  <c r="O2486" i="40" l="1"/>
  <c r="O2487" i="40" l="1"/>
  <c r="O2488" i="40" l="1"/>
  <c r="O2489" i="40" l="1"/>
  <c r="O2490" i="40" l="1"/>
  <c r="O2491" i="40" l="1"/>
  <c r="O2492" i="40" l="1"/>
  <c r="O2493" i="40" l="1"/>
  <c r="O2494" i="40" l="1"/>
  <c r="O2495" i="40" l="1"/>
  <c r="O2496" i="40" l="1"/>
  <c r="O2497" i="40" l="1"/>
  <c r="O2498" i="40" l="1"/>
  <c r="O2499" i="40" l="1"/>
  <c r="O2500" i="40" l="1"/>
  <c r="O2501" i="40" l="1"/>
  <c r="O2502" i="40" l="1"/>
  <c r="O2503" i="40" l="1"/>
  <c r="O2504" i="40" l="1"/>
  <c r="O2505" i="40" l="1"/>
  <c r="O2506" i="40" l="1"/>
  <c r="O2507" i="40" l="1"/>
  <c r="O2508" i="40" l="1"/>
  <c r="O2509" i="40" l="1"/>
  <c r="O2510" i="40" l="1"/>
  <c r="O2511" i="40" l="1"/>
  <c r="O2512" i="40" l="1"/>
  <c r="O2513" i="40" l="1"/>
  <c r="O2514" i="40" l="1"/>
  <c r="O2515" i="40" l="1"/>
  <c r="O2516" i="40" l="1"/>
  <c r="O2517" i="40" l="1"/>
  <c r="O2518" i="40" l="1"/>
  <c r="O2519" i="40" l="1"/>
  <c r="O2520" i="40" l="1"/>
  <c r="O2521" i="40" l="1"/>
  <c r="O2522" i="40" l="1"/>
  <c r="O2523" i="40" l="1"/>
  <c r="O2524" i="40" l="1"/>
  <c r="O2525" i="40" l="1"/>
  <c r="O2526" i="40" l="1"/>
  <c r="O2527" i="40" l="1"/>
  <c r="O2528" i="40" l="1"/>
  <c r="O2529" i="40" l="1"/>
  <c r="O2530" i="40" l="1"/>
  <c r="O2531" i="40" l="1"/>
  <c r="O2532" i="40" l="1"/>
  <c r="O2533" i="40" l="1"/>
  <c r="O2534" i="40" l="1"/>
  <c r="O2535" i="40" l="1"/>
  <c r="O2536" i="40" l="1"/>
  <c r="O2537" i="40" l="1"/>
  <c r="O2538" i="40" l="1"/>
  <c r="O2539" i="40" l="1"/>
  <c r="O2540" i="40" l="1"/>
  <c r="O2541" i="40" l="1"/>
  <c r="O2542" i="40" l="1"/>
  <c r="O2543" i="40" l="1"/>
  <c r="O2544" i="40" l="1"/>
  <c r="O2545" i="40" l="1"/>
  <c r="O2546" i="40" l="1"/>
  <c r="O2547" i="40" l="1"/>
  <c r="O2548" i="40" l="1"/>
  <c r="O2549" i="40" l="1"/>
  <c r="O2550" i="40" l="1"/>
  <c r="O2551" i="40" l="1"/>
  <c r="O2552" i="40" l="1"/>
  <c r="O2553" i="40" l="1"/>
  <c r="O2554" i="40" l="1"/>
  <c r="O2555" i="40" l="1"/>
  <c r="O2556" i="40" l="1"/>
  <c r="O2557" i="40" l="1"/>
  <c r="O2558" i="40" l="1"/>
  <c r="O2559" i="40" l="1"/>
  <c r="O2560" i="40" l="1"/>
  <c r="O2561" i="40" l="1"/>
  <c r="O2562" i="40" l="1"/>
  <c r="O2563" i="40" l="1"/>
  <c r="O2564" i="40" l="1"/>
  <c r="O2565" i="40" l="1"/>
  <c r="O2566" i="40" l="1"/>
  <c r="O2567" i="40" l="1"/>
  <c r="O2568" i="40" l="1"/>
  <c r="O2569" i="40" l="1"/>
  <c r="O2570" i="40" l="1"/>
  <c r="O2571" i="40" l="1"/>
  <c r="O2572" i="40" l="1"/>
  <c r="O2573" i="40" l="1"/>
  <c r="O2574" i="40" l="1"/>
  <c r="O2575" i="40" l="1"/>
  <c r="O2576" i="40" l="1"/>
  <c r="O2577" i="40" l="1"/>
  <c r="O2578" i="40" l="1"/>
  <c r="O2579" i="40" l="1"/>
  <c r="O2580" i="40" l="1"/>
  <c r="O2581" i="40" l="1"/>
  <c r="O2582" i="40" l="1"/>
  <c r="O2583" i="40" l="1"/>
  <c r="O2584" i="40" l="1"/>
  <c r="O2585" i="40" l="1"/>
  <c r="O2586" i="40" l="1"/>
  <c r="O2587" i="40" l="1"/>
  <c r="O2588" i="40" l="1"/>
  <c r="O2589" i="40" l="1"/>
  <c r="O2590" i="40" l="1"/>
  <c r="O2591" i="40" l="1"/>
  <c r="O2592" i="40" l="1"/>
  <c r="O2593" i="40" l="1"/>
  <c r="O2594" i="40" l="1"/>
  <c r="O2595" i="40" l="1"/>
  <c r="O2596" i="40" l="1"/>
  <c r="O2597" i="40" l="1"/>
  <c r="O2598" i="40" l="1"/>
  <c r="O2599" i="40" l="1"/>
  <c r="O2600" i="40" l="1"/>
  <c r="O2601" i="40" l="1"/>
  <c r="O2602" i="40" l="1"/>
  <c r="O2603" i="40" l="1"/>
  <c r="O2604" i="40" l="1"/>
  <c r="O2605" i="40" l="1"/>
  <c r="O2606" i="40" l="1"/>
  <c r="O2607" i="40" l="1"/>
  <c r="O2608" i="40" l="1"/>
  <c r="O2609" i="40" l="1"/>
  <c r="O2610" i="40" l="1"/>
  <c r="O2611" i="40" l="1"/>
  <c r="O2612" i="40" l="1"/>
  <c r="O2613" i="40" l="1"/>
  <c r="O2614" i="40" l="1"/>
  <c r="O2615" i="40" l="1"/>
  <c r="O2616" i="40" l="1"/>
  <c r="O2617" i="40" l="1"/>
  <c r="O2618" i="40" l="1"/>
  <c r="O2619" i="40" l="1"/>
  <c r="O2620" i="40" l="1"/>
  <c r="O2621" i="40" l="1"/>
  <c r="O2622" i="40" l="1"/>
  <c r="O2623" i="40" l="1"/>
  <c r="O2624" i="40" l="1"/>
  <c r="O2625" i="40" l="1"/>
  <c r="O2626" i="40" l="1"/>
  <c r="O2627" i="40" l="1"/>
  <c r="O2628" i="40" l="1"/>
  <c r="O2629" i="40" l="1"/>
  <c r="O2630" i="40" l="1"/>
  <c r="O2631" i="40" l="1"/>
  <c r="O2632" i="40" l="1"/>
  <c r="O2633" i="40" l="1"/>
  <c r="O2634" i="40" l="1"/>
  <c r="O2635" i="40" l="1"/>
  <c r="O2636" i="40" l="1"/>
  <c r="O2637" i="40" l="1"/>
  <c r="O2638" i="40" l="1"/>
  <c r="O2639" i="40" l="1"/>
  <c r="O2640" i="40" l="1"/>
  <c r="O2641" i="40" l="1"/>
  <c r="O2642" i="40" l="1"/>
  <c r="O2643" i="40" l="1"/>
  <c r="O2644" i="40" l="1"/>
  <c r="O2645" i="40" l="1"/>
  <c r="O2646" i="40" l="1"/>
  <c r="O2647" i="40" l="1"/>
  <c r="O2648" i="40" l="1"/>
  <c r="O2649" i="40" l="1"/>
  <c r="O2650" i="40" l="1"/>
  <c r="O2651" i="40" l="1"/>
  <c r="O2652" i="40" l="1"/>
  <c r="O2653" i="40" l="1"/>
  <c r="O2654" i="40" l="1"/>
  <c r="O2655" i="40" l="1"/>
  <c r="O2656" i="40" l="1"/>
  <c r="O2657" i="40" l="1"/>
  <c r="O2658" i="40" l="1"/>
  <c r="O2659" i="40" l="1"/>
  <c r="O2660" i="40" l="1"/>
  <c r="O2661" i="40" l="1"/>
  <c r="O2662" i="40" l="1"/>
  <c r="O2663" i="40" l="1"/>
  <c r="O2664" i="40" l="1"/>
  <c r="O2665" i="40" l="1"/>
  <c r="O2666" i="40" l="1"/>
  <c r="O2667" i="40" l="1"/>
  <c r="O2668" i="40" l="1"/>
  <c r="O2669" i="40" l="1"/>
  <c r="O2670" i="40" l="1"/>
  <c r="O2671" i="40" l="1"/>
  <c r="O2672" i="40" l="1"/>
  <c r="O2673" i="40" l="1"/>
  <c r="O2674" i="40" l="1"/>
  <c r="O2675" i="40" l="1"/>
  <c r="O2676" i="40" l="1"/>
  <c r="O2677" i="40" l="1"/>
  <c r="O2678" i="40" l="1"/>
  <c r="O2679" i="40" l="1"/>
  <c r="O2680" i="40" l="1"/>
  <c r="O2681" i="40" l="1"/>
  <c r="O2682" i="40" l="1"/>
  <c r="O2683" i="40" l="1"/>
  <c r="O2684" i="40" l="1"/>
  <c r="O2685" i="40" l="1"/>
  <c r="O2686" i="40" l="1"/>
  <c r="O2687" i="40" l="1"/>
  <c r="O2688" i="40" l="1"/>
  <c r="O2689" i="40" l="1"/>
  <c r="O2690" i="40" l="1"/>
  <c r="O2691" i="40" l="1"/>
  <c r="O2692" i="40" l="1"/>
  <c r="O2693" i="40" l="1"/>
  <c r="O2694" i="40" l="1"/>
  <c r="O2695" i="40" l="1"/>
  <c r="O2696" i="40" l="1"/>
  <c r="O2697" i="40" l="1"/>
  <c r="O2698" i="40" l="1"/>
  <c r="O2699" i="40" l="1"/>
  <c r="O2700" i="40" l="1"/>
  <c r="O2701" i="40" l="1"/>
  <c r="O2702" i="40" l="1"/>
  <c r="O2703" i="40" l="1"/>
  <c r="O2704" i="40" l="1"/>
  <c r="O2705" i="40" l="1"/>
  <c r="O2706" i="40" l="1"/>
  <c r="O2707" i="40" l="1"/>
  <c r="O2708" i="40" l="1"/>
  <c r="O2709" i="40" l="1"/>
  <c r="O2710" i="40" l="1"/>
  <c r="O2711" i="40" l="1"/>
  <c r="O2712" i="40" l="1"/>
  <c r="O2713" i="40" l="1"/>
  <c r="O2714" i="40" l="1"/>
  <c r="O2715" i="40" l="1"/>
  <c r="O2716" i="40" l="1"/>
  <c r="O2717" i="40" l="1"/>
  <c r="O2718" i="40" l="1"/>
  <c r="O2719" i="40" l="1"/>
  <c r="O2720" i="40" l="1"/>
  <c r="O2721" i="40" l="1"/>
  <c r="O2722" i="40" l="1"/>
  <c r="O2723" i="40" l="1"/>
  <c r="O2724" i="40" l="1"/>
  <c r="O2725" i="40" l="1"/>
  <c r="O2726" i="40" l="1"/>
  <c r="O2727" i="40" l="1"/>
  <c r="O2728" i="40" l="1"/>
  <c r="O2729" i="40" l="1"/>
  <c r="O2730" i="40" l="1"/>
  <c r="O2731" i="40" l="1"/>
  <c r="O2732" i="40" l="1"/>
  <c r="O2733" i="40" l="1"/>
  <c r="O2734" i="40" l="1"/>
  <c r="O2735" i="40" l="1"/>
  <c r="O2736" i="40" l="1"/>
  <c r="O2737" i="40" l="1"/>
  <c r="O2738" i="40" l="1"/>
  <c r="O2739" i="40" l="1"/>
  <c r="O2740" i="40" l="1"/>
  <c r="O2741" i="40" l="1"/>
  <c r="O2742" i="40" l="1"/>
  <c r="O2743" i="40" l="1"/>
  <c r="O2744" i="40" l="1"/>
  <c r="O2745" i="40" l="1"/>
  <c r="O2746" i="40" l="1"/>
  <c r="O2747" i="40" l="1"/>
  <c r="O2748" i="40" l="1"/>
  <c r="O2749" i="40" l="1"/>
  <c r="O2750" i="40" l="1"/>
  <c r="O2751" i="40" l="1"/>
  <c r="O2752" i="40" l="1"/>
  <c r="O2753" i="40" l="1"/>
  <c r="O2754" i="40" l="1"/>
  <c r="O2755" i="40" l="1"/>
  <c r="O2756" i="40" l="1"/>
  <c r="O2757" i="40" l="1"/>
  <c r="O2758" i="40" l="1"/>
  <c r="O2759" i="40" l="1"/>
  <c r="O2760" i="40" l="1"/>
  <c r="O2761" i="40" l="1"/>
  <c r="O2762" i="40" l="1"/>
  <c r="O2763" i="40" l="1"/>
  <c r="O2764" i="40" l="1"/>
  <c r="O2765" i="40" l="1"/>
  <c r="O2766" i="40" l="1"/>
  <c r="O2767" i="40" l="1"/>
  <c r="O2768" i="40" l="1"/>
  <c r="O2769" i="40" l="1"/>
  <c r="O2770" i="40" l="1"/>
  <c r="O2771" i="40" l="1"/>
  <c r="O2772" i="40" l="1"/>
  <c r="O2773" i="40" l="1"/>
  <c r="O2774" i="40" l="1"/>
  <c r="O2775" i="40" l="1"/>
  <c r="O2776" i="40" l="1"/>
  <c r="O2777" i="40" l="1"/>
  <c r="O2778" i="40" l="1"/>
  <c r="O2779" i="40" l="1"/>
  <c r="O2780" i="40" l="1"/>
  <c r="O2781" i="40" l="1"/>
  <c r="O2782" i="40" l="1"/>
  <c r="O2783" i="40" l="1"/>
  <c r="O2784" i="40" l="1"/>
  <c r="O2785" i="40" l="1"/>
  <c r="O2786" i="40" l="1"/>
  <c r="O2787" i="40" l="1"/>
  <c r="O2788" i="40" l="1"/>
  <c r="O2789" i="40" l="1"/>
  <c r="O2790" i="40" l="1"/>
  <c r="O2791" i="40" l="1"/>
  <c r="O2792" i="40" l="1"/>
  <c r="O2793" i="40" l="1"/>
  <c r="O2794" i="40" l="1"/>
  <c r="O2795" i="40" l="1"/>
  <c r="O2796" i="40" l="1"/>
  <c r="O2797" i="40" l="1"/>
  <c r="O2798" i="40" l="1"/>
  <c r="O2799" i="40" l="1"/>
  <c r="O2800" i="40" l="1"/>
  <c r="O2801" i="40" l="1"/>
  <c r="O2802" i="40" l="1"/>
  <c r="O2803" i="40" l="1"/>
  <c r="O2804" i="40" l="1"/>
  <c r="O2805" i="40" l="1"/>
  <c r="O2806" i="40" l="1"/>
  <c r="O2807" i="40" l="1"/>
  <c r="O2808" i="40" l="1"/>
  <c r="O2809" i="40" l="1"/>
  <c r="O2810" i="40" l="1"/>
  <c r="O2811" i="40" l="1"/>
  <c r="O2812" i="40" l="1"/>
  <c r="O2813" i="40" l="1"/>
  <c r="O2814" i="40" l="1"/>
  <c r="O2815" i="40" l="1"/>
  <c r="O2816" i="40" l="1"/>
  <c r="O2817" i="40" l="1"/>
  <c r="O2818" i="40" l="1"/>
  <c r="O2819" i="40" l="1"/>
  <c r="O2820" i="40" l="1"/>
  <c r="O2821" i="40" l="1"/>
  <c r="O2822" i="40" l="1"/>
  <c r="O2823" i="40" l="1"/>
  <c r="O2824" i="40" l="1"/>
  <c r="O2825" i="40" l="1"/>
  <c r="O2826" i="40" l="1"/>
  <c r="O2827" i="40" l="1"/>
  <c r="O2828" i="40" l="1"/>
  <c r="O2829" i="40" l="1"/>
  <c r="O2830" i="40" l="1"/>
  <c r="O2831" i="40" l="1"/>
  <c r="O2832" i="40" l="1"/>
  <c r="O2833" i="40" l="1"/>
  <c r="O2834" i="40" l="1"/>
  <c r="O2835" i="40" l="1"/>
  <c r="O2836" i="40" l="1"/>
  <c r="O2837" i="40" l="1"/>
  <c r="O2838" i="40" l="1"/>
  <c r="O2839" i="40" l="1"/>
  <c r="O2840" i="40" l="1"/>
  <c r="O2841" i="40" l="1"/>
  <c r="O2842" i="40" l="1"/>
  <c r="O2843" i="40" l="1"/>
  <c r="O2844" i="40" l="1"/>
  <c r="O2845" i="40" l="1"/>
  <c r="O2846" i="40" l="1"/>
  <c r="O2847" i="40" l="1"/>
  <c r="O2848" i="40" l="1"/>
  <c r="O2849" i="40" l="1"/>
  <c r="O2850" i="40" l="1"/>
  <c r="O2851" i="40" l="1"/>
  <c r="O2852" i="40" l="1"/>
  <c r="O2853" i="40" l="1"/>
  <c r="O2854" i="40" l="1"/>
  <c r="O2855" i="40" l="1"/>
  <c r="O2856" i="40" l="1"/>
  <c r="O2857" i="40" l="1"/>
  <c r="O2858" i="40" l="1"/>
  <c r="O2859" i="40" l="1"/>
  <c r="O2860" i="40" l="1"/>
  <c r="O2861" i="40" l="1"/>
  <c r="O2862" i="40" l="1"/>
  <c r="O2863" i="40" l="1"/>
  <c r="O2864" i="40" l="1"/>
  <c r="O2865" i="40" l="1"/>
  <c r="O2866" i="40" l="1"/>
  <c r="O2867" i="40" l="1"/>
  <c r="O2868" i="40" l="1"/>
  <c r="O2869" i="40" l="1"/>
  <c r="O2870" i="40" l="1"/>
  <c r="O2871" i="40" l="1"/>
  <c r="O2872" i="40" l="1"/>
  <c r="O2873" i="40" l="1"/>
  <c r="O2874" i="40" l="1"/>
  <c r="O2875" i="40" l="1"/>
  <c r="O2876" i="40" l="1"/>
  <c r="O2877" i="40" l="1"/>
  <c r="O2878" i="40" l="1"/>
  <c r="O2879" i="40" l="1"/>
  <c r="O2880" i="40" l="1"/>
  <c r="O2881" i="40" l="1"/>
  <c r="O2882" i="40" l="1"/>
  <c r="O2883" i="40" l="1"/>
  <c r="O2884" i="40" l="1"/>
  <c r="O2885" i="40" l="1"/>
  <c r="O2886" i="40" l="1"/>
  <c r="O2887" i="40" l="1"/>
  <c r="O2888" i="40" l="1"/>
  <c r="O2889" i="40" l="1"/>
  <c r="O2890" i="40" l="1"/>
  <c r="O2891" i="40" l="1"/>
  <c r="O2892" i="40" l="1"/>
  <c r="O2893" i="40" l="1"/>
  <c r="O2894" i="40" l="1"/>
  <c r="O2895" i="40" l="1"/>
  <c r="O2896" i="40" l="1"/>
  <c r="O2897" i="40" l="1"/>
  <c r="O2898" i="40" l="1"/>
  <c r="O2899" i="40" l="1"/>
  <c r="O2900" i="40" l="1"/>
  <c r="O2901" i="40" l="1"/>
  <c r="O2902" i="40" l="1"/>
  <c r="O2903" i="40" l="1"/>
  <c r="O2904" i="40" l="1"/>
  <c r="O2905" i="40" l="1"/>
  <c r="O2906" i="40" l="1"/>
  <c r="O2907" i="40" l="1"/>
  <c r="O2908" i="40" l="1"/>
  <c r="O2909" i="40" l="1"/>
  <c r="O2910" i="40" l="1"/>
  <c r="O2911" i="40" l="1"/>
  <c r="O2912" i="40" l="1"/>
  <c r="O2913" i="40" l="1"/>
  <c r="O2914" i="40" l="1"/>
  <c r="O2915" i="40" l="1"/>
  <c r="O2916" i="40" l="1"/>
  <c r="O2917" i="40" l="1"/>
  <c r="O2918" i="40" l="1"/>
  <c r="O2919" i="40" l="1"/>
  <c r="O2920" i="40" l="1"/>
  <c r="O2921" i="40" l="1"/>
  <c r="O2922" i="40" l="1"/>
  <c r="O2923" i="40" l="1"/>
  <c r="O2924" i="40" l="1"/>
  <c r="O2925" i="40" l="1"/>
  <c r="O2926" i="40" l="1"/>
  <c r="O2927" i="40" l="1"/>
  <c r="O2928" i="40" l="1"/>
  <c r="O2929" i="40" l="1"/>
  <c r="O2930" i="40" l="1"/>
  <c r="O2931" i="40" l="1"/>
  <c r="O2932" i="40" l="1"/>
  <c r="O2933" i="40" l="1"/>
  <c r="O2934" i="40" l="1"/>
  <c r="O2935" i="40" l="1"/>
  <c r="O2936" i="40" l="1"/>
  <c r="O2937" i="40" l="1"/>
  <c r="O2938" i="40" l="1"/>
  <c r="O2939" i="40" l="1"/>
  <c r="O2940" i="40" l="1"/>
  <c r="O2941" i="40" l="1"/>
  <c r="O2942" i="40" l="1"/>
  <c r="O2943" i="40" l="1"/>
  <c r="O2944" i="40" l="1"/>
  <c r="O2945" i="40" l="1"/>
  <c r="O2946" i="40" l="1"/>
  <c r="O2947" i="40" l="1"/>
  <c r="O2948" i="40" l="1"/>
  <c r="O2949" i="40" l="1"/>
  <c r="O2950" i="40" l="1"/>
  <c r="A236" i="50" l="1"/>
  <c r="A237" i="50" s="1"/>
  <c r="A238" i="50" s="1"/>
  <c r="A239" i="50" s="1"/>
  <c r="A240" i="50" s="1"/>
  <c r="A241" i="50" s="1"/>
  <c r="A242" i="50" s="1"/>
  <c r="A243" i="50" s="1"/>
  <c r="A244" i="50" s="1"/>
  <c r="A245" i="50" s="1"/>
  <c r="A246" i="50" s="1"/>
  <c r="A247" i="50" s="1"/>
  <c r="A248" i="50" s="1"/>
  <c r="A249" i="50" s="1"/>
  <c r="A250" i="50" s="1"/>
  <c r="A251" i="50" s="1"/>
  <c r="A252" i="50" s="1"/>
  <c r="A253" i="50" s="1"/>
  <c r="A254" i="50" s="1"/>
  <c r="A255" i="50" s="1"/>
  <c r="A256" i="50" s="1"/>
  <c r="A257" i="50" s="1"/>
  <c r="A258" i="50" s="1"/>
  <c r="A259" i="50" s="1"/>
  <c r="A260" i="50" s="1"/>
  <c r="A261" i="50" s="1"/>
  <c r="A262" i="50" s="1"/>
  <c r="A263" i="50" s="1"/>
  <c r="A264" i="50" s="1"/>
  <c r="A265" i="50" s="1"/>
  <c r="A266" i="50" s="1"/>
  <c r="A267" i="50" s="1"/>
  <c r="A268" i="50" s="1"/>
  <c r="A269" i="50" s="1"/>
  <c r="A270" i="50" s="1"/>
  <c r="A271" i="50" s="1"/>
  <c r="A272" i="50" s="1"/>
  <c r="A273" i="50" s="1"/>
  <c r="A274" i="50" s="1"/>
  <c r="A275" i="50" s="1"/>
  <c r="A276" i="50" s="1"/>
  <c r="A277" i="50" s="1"/>
  <c r="A278" i="50" s="1"/>
  <c r="A279" i="50" s="1"/>
  <c r="A280" i="50" s="1"/>
  <c r="A281" i="50" s="1"/>
  <c r="A282" i="50" s="1"/>
  <c r="A283" i="50" s="1"/>
  <c r="A284" i="50" s="1"/>
  <c r="A285" i="50" s="1"/>
  <c r="A286" i="50" s="1"/>
  <c r="A287" i="50" s="1"/>
  <c r="A288" i="50" s="1"/>
  <c r="A289" i="50" s="1"/>
  <c r="A290" i="50" s="1"/>
  <c r="A291" i="50" s="1"/>
  <c r="A292" i="50" s="1"/>
  <c r="A293" i="50" s="1"/>
  <c r="A294" i="50" s="1"/>
  <c r="A295" i="50" s="1"/>
  <c r="A296" i="50" s="1"/>
  <c r="A297" i="50" s="1"/>
  <c r="A298" i="50" s="1"/>
  <c r="A299" i="50" s="1"/>
  <c r="A300" i="50" s="1"/>
  <c r="A301" i="50" s="1"/>
  <c r="A302" i="50" s="1"/>
  <c r="A303" i="50" s="1"/>
  <c r="A304" i="50" s="1"/>
  <c r="A305" i="50" s="1"/>
  <c r="A306" i="50" s="1"/>
  <c r="A307" i="50" s="1"/>
  <c r="A308" i="50" s="1"/>
  <c r="A309" i="50" s="1"/>
  <c r="A310" i="50" s="1"/>
  <c r="A311" i="50" s="1"/>
  <c r="A312" i="50" s="1"/>
  <c r="A313" i="50" s="1"/>
  <c r="A314" i="50" s="1"/>
  <c r="A315" i="50" s="1"/>
  <c r="A316" i="50" s="1"/>
  <c r="A317" i="50" s="1"/>
  <c r="A318" i="50" s="1"/>
  <c r="A319" i="50" s="1"/>
  <c r="A320" i="50" s="1"/>
  <c r="A321" i="50" s="1"/>
  <c r="A322" i="50" s="1"/>
  <c r="A323" i="50" s="1"/>
  <c r="A324" i="50" s="1"/>
  <c r="A325" i="50" s="1"/>
  <c r="A326" i="50" s="1"/>
  <c r="A327" i="50" s="1"/>
  <c r="A328" i="50" s="1"/>
  <c r="A329" i="50" s="1"/>
  <c r="A330" i="50" s="1"/>
  <c r="A331" i="50" s="1"/>
  <c r="A332" i="50" s="1"/>
  <c r="A333" i="50" s="1"/>
  <c r="A334" i="50" s="1"/>
  <c r="A335" i="50" s="1"/>
  <c r="A336" i="50" s="1"/>
  <c r="A337" i="50" s="1"/>
  <c r="A338" i="50" s="1"/>
  <c r="A339" i="50" s="1"/>
  <c r="A340" i="50" s="1"/>
  <c r="A341" i="50" s="1"/>
  <c r="A342" i="50" s="1"/>
  <c r="A343" i="50" s="1"/>
  <c r="A344" i="50" s="1"/>
  <c r="A345" i="50" s="1"/>
  <c r="A346" i="50" s="1"/>
  <c r="A347" i="50" s="1"/>
  <c r="A348" i="50" s="1"/>
  <c r="A349" i="50" s="1"/>
  <c r="A350" i="50" s="1"/>
  <c r="A351" i="50" s="1"/>
  <c r="A352" i="50" s="1"/>
  <c r="A353" i="50" s="1"/>
  <c r="A354" i="50" s="1"/>
  <c r="A355" i="50" s="1"/>
  <c r="A356" i="50" s="1"/>
  <c r="A357" i="50" s="1"/>
  <c r="A358" i="50" s="1"/>
  <c r="A359" i="50" s="1"/>
  <c r="A360" i="50" s="1"/>
  <c r="A361" i="50" s="1"/>
  <c r="A362" i="50" s="1"/>
  <c r="A363" i="50" s="1"/>
  <c r="A364" i="50" s="1"/>
  <c r="A365" i="50" s="1"/>
  <c r="A366" i="50" s="1"/>
  <c r="A367" i="50" s="1"/>
  <c r="A368" i="50" s="1"/>
  <c r="A369" i="50" s="1"/>
  <c r="A370" i="50" s="1"/>
  <c r="A371" i="50" s="1"/>
  <c r="A372" i="50" s="1"/>
  <c r="A373" i="50" s="1"/>
  <c r="A374" i="50" s="1"/>
  <c r="A375" i="50" s="1"/>
  <c r="A376" i="50" s="1"/>
  <c r="A377" i="50" s="1"/>
  <c r="A378" i="50" s="1"/>
  <c r="A379" i="50" s="1"/>
  <c r="A380" i="50" s="1"/>
  <c r="A381" i="50" s="1"/>
  <c r="A382" i="50" s="1"/>
  <c r="A383" i="50" s="1"/>
  <c r="A384" i="50" s="1"/>
  <c r="A385" i="50" s="1"/>
  <c r="A386" i="50" s="1"/>
  <c r="A387" i="50" s="1"/>
  <c r="A388" i="50" s="1"/>
  <c r="A389" i="50" s="1"/>
  <c r="A390" i="50" s="1"/>
  <c r="A391" i="50" s="1"/>
  <c r="A392" i="50" s="1"/>
  <c r="A393" i="50" s="1"/>
  <c r="A394" i="50" s="1"/>
  <c r="A395" i="50" s="1"/>
  <c r="A396" i="50" s="1"/>
  <c r="A397" i="50" s="1"/>
  <c r="A398" i="50" s="1"/>
  <c r="A399" i="50" s="1"/>
  <c r="A400" i="50" s="1"/>
  <c r="A401" i="50" s="1"/>
  <c r="A402" i="50" s="1"/>
  <c r="A403" i="50" s="1"/>
  <c r="A404" i="50" s="1"/>
  <c r="A405" i="50" s="1"/>
  <c r="A406" i="50" s="1"/>
  <c r="A407" i="50" s="1"/>
  <c r="A408" i="50" s="1"/>
  <c r="A409" i="50" s="1"/>
  <c r="A410" i="50" s="1"/>
  <c r="A411" i="50" s="1"/>
  <c r="A412" i="50" s="1"/>
  <c r="A413" i="50" s="1"/>
  <c r="A414" i="50" s="1"/>
  <c r="A415" i="50" s="1"/>
  <c r="A416" i="50" s="1"/>
  <c r="A417" i="50" s="1"/>
  <c r="A418" i="50" s="1"/>
  <c r="A419" i="50" s="1"/>
  <c r="A420" i="50" s="1"/>
  <c r="A421" i="50" s="1"/>
  <c r="A422" i="50" s="1"/>
  <c r="A423" i="50" s="1"/>
  <c r="A424" i="50" s="1"/>
  <c r="A425" i="50" s="1"/>
  <c r="A426" i="50" s="1"/>
  <c r="A427" i="50" s="1"/>
  <c r="A428" i="50" s="1"/>
  <c r="A429" i="50" s="1"/>
  <c r="A430" i="50" s="1"/>
  <c r="A431" i="50" s="1"/>
  <c r="A432" i="50" s="1"/>
  <c r="A433" i="50" s="1"/>
  <c r="A434" i="50" s="1"/>
  <c r="A435" i="50" s="1"/>
  <c r="A436" i="50" s="1"/>
  <c r="A437" i="50" s="1"/>
  <c r="A438" i="50" s="1"/>
  <c r="A439" i="50" s="1"/>
  <c r="A440" i="50" s="1"/>
  <c r="A441" i="50" s="1"/>
  <c r="A442" i="50" s="1"/>
  <c r="A443" i="50" s="1"/>
  <c r="A444" i="50" s="1"/>
  <c r="A445" i="50" s="1"/>
  <c r="A446" i="50" s="1"/>
  <c r="A447" i="50" s="1"/>
  <c r="A448" i="50" s="1"/>
  <c r="A449" i="50" s="1"/>
  <c r="A450" i="50" s="1"/>
  <c r="A451" i="50" s="1"/>
  <c r="A452" i="50" s="1"/>
  <c r="A453" i="50" s="1"/>
  <c r="A454" i="50" s="1"/>
  <c r="A455" i="50" s="1"/>
  <c r="A456" i="50" s="1"/>
  <c r="A457" i="50" s="1"/>
  <c r="A458" i="50" s="1"/>
  <c r="A459" i="50" s="1"/>
  <c r="A460" i="50" s="1"/>
  <c r="A461" i="50" s="1"/>
  <c r="A462" i="50" s="1"/>
  <c r="A463" i="50" s="1"/>
  <c r="A464" i="50" s="1"/>
  <c r="A465" i="50" s="1"/>
  <c r="A466" i="50" s="1"/>
  <c r="A467" i="50" s="1"/>
  <c r="A468" i="50" s="1"/>
  <c r="A469" i="50" s="1"/>
  <c r="A470" i="50" s="1"/>
  <c r="A471" i="50" s="1"/>
  <c r="A472" i="50" s="1"/>
  <c r="A473" i="50" s="1"/>
  <c r="A474" i="50" s="1"/>
  <c r="A475" i="50" s="1"/>
  <c r="A476" i="50" s="1"/>
  <c r="A477" i="50" s="1"/>
  <c r="A478" i="50" s="1"/>
  <c r="A479" i="50" s="1"/>
  <c r="A480" i="50" s="1"/>
  <c r="A481" i="50" s="1"/>
  <c r="A482" i="50" s="1"/>
  <c r="A483" i="50" s="1"/>
  <c r="A484" i="50" s="1"/>
  <c r="A485" i="50" s="1"/>
  <c r="A486" i="50" s="1"/>
  <c r="A487" i="50" s="1"/>
  <c r="A488" i="50" s="1"/>
  <c r="A489" i="50" s="1"/>
  <c r="A490" i="50" s="1"/>
  <c r="A491" i="50" s="1"/>
  <c r="A492" i="50" s="1"/>
  <c r="A493" i="50" s="1"/>
  <c r="A494" i="50" s="1"/>
  <c r="A495" i="50" s="1"/>
  <c r="A496" i="50" s="1"/>
  <c r="A497" i="50" s="1"/>
  <c r="A498" i="50" s="1"/>
  <c r="A499" i="50" s="1"/>
  <c r="A500" i="50" s="1"/>
  <c r="A501" i="50" s="1"/>
  <c r="A502" i="50" s="1"/>
  <c r="A503" i="50" s="1"/>
  <c r="A504" i="50" s="1"/>
  <c r="A505" i="50" s="1"/>
  <c r="A506" i="50" s="1"/>
  <c r="A507" i="50" s="1"/>
  <c r="A508" i="50" s="1"/>
  <c r="A509" i="50" s="1"/>
  <c r="A510" i="50" s="1"/>
  <c r="A511" i="50" s="1"/>
  <c r="A512" i="50" s="1"/>
  <c r="A513" i="50" s="1"/>
  <c r="A514" i="50" s="1"/>
  <c r="A515" i="50" s="1"/>
  <c r="A516" i="50" s="1"/>
  <c r="A517" i="50" s="1"/>
  <c r="A518" i="50" s="1"/>
  <c r="A519" i="50" s="1"/>
  <c r="A520" i="50" s="1"/>
  <c r="A521" i="50" s="1"/>
  <c r="A522" i="50" s="1"/>
  <c r="A523" i="50" s="1"/>
  <c r="A524" i="50" s="1"/>
  <c r="A525" i="50" s="1"/>
  <c r="A526" i="50" s="1"/>
  <c r="A527" i="50" s="1"/>
  <c r="A528" i="50" s="1"/>
  <c r="A529" i="50" s="1"/>
  <c r="A530" i="50" s="1"/>
  <c r="A531" i="50" s="1"/>
  <c r="A532" i="50" s="1"/>
  <c r="A533" i="50" s="1"/>
  <c r="A534" i="50" s="1"/>
  <c r="A535" i="50" s="1"/>
  <c r="A536" i="50" s="1"/>
  <c r="A537" i="50" s="1"/>
  <c r="A538" i="50" s="1"/>
  <c r="A539" i="50" s="1"/>
  <c r="A540" i="50" s="1"/>
  <c r="A541" i="50" s="1"/>
  <c r="A542" i="50" s="1"/>
  <c r="A543" i="50" s="1"/>
  <c r="A544" i="50" s="1"/>
  <c r="A545" i="50" s="1"/>
  <c r="A546" i="50" s="1"/>
  <c r="A547" i="50" s="1"/>
  <c r="A548" i="50" s="1"/>
  <c r="A549" i="50" s="1"/>
  <c r="A550" i="50" s="1"/>
  <c r="A551" i="50" s="1"/>
  <c r="A552" i="50" s="1"/>
  <c r="A553" i="50" s="1"/>
  <c r="A554" i="50" s="1"/>
  <c r="A555" i="50" s="1"/>
  <c r="A556" i="50" s="1"/>
  <c r="A557" i="50" s="1"/>
  <c r="A558" i="50" s="1"/>
  <c r="A559" i="50" s="1"/>
  <c r="A560" i="50" s="1"/>
  <c r="A561" i="50" s="1"/>
  <c r="A562" i="50" s="1"/>
  <c r="A563" i="50" s="1"/>
  <c r="A564" i="50" s="1"/>
  <c r="A565" i="50" s="1"/>
  <c r="A566" i="50" s="1"/>
  <c r="A567" i="50" s="1"/>
  <c r="A568" i="50" s="1"/>
  <c r="A569" i="50" s="1"/>
  <c r="A570" i="50" s="1"/>
  <c r="A571" i="50" s="1"/>
  <c r="A572" i="50" s="1"/>
  <c r="A573" i="50" s="1"/>
  <c r="A574" i="50" s="1"/>
  <c r="A575" i="50" s="1"/>
  <c r="A576" i="50" s="1"/>
  <c r="A577" i="50" s="1"/>
  <c r="A578" i="50" s="1"/>
  <c r="A579" i="50" s="1"/>
  <c r="A580" i="50" s="1"/>
  <c r="A581" i="50" s="1"/>
  <c r="A582" i="50" s="1"/>
  <c r="A583" i="50" s="1"/>
  <c r="A584" i="50" s="1"/>
  <c r="A585" i="50" s="1"/>
  <c r="A586" i="50" s="1"/>
  <c r="A587" i="50" s="1"/>
  <c r="A588" i="50" s="1"/>
  <c r="A589" i="50" s="1"/>
  <c r="A590" i="50" s="1"/>
  <c r="A591" i="50" s="1"/>
  <c r="A592" i="50" s="1"/>
  <c r="A593" i="50" s="1"/>
  <c r="A594" i="50" s="1"/>
  <c r="A595" i="50" s="1"/>
  <c r="A596" i="50" s="1"/>
  <c r="A597" i="50" s="1"/>
  <c r="A598" i="50" s="1"/>
  <c r="A599" i="50" s="1"/>
  <c r="A600" i="50" s="1"/>
  <c r="A601" i="50" s="1"/>
  <c r="A602" i="50" s="1"/>
  <c r="A603" i="50" s="1"/>
  <c r="A604" i="50" s="1"/>
  <c r="A605" i="50" s="1"/>
  <c r="A606" i="50" s="1"/>
  <c r="A607" i="50" s="1"/>
  <c r="A608" i="50" s="1"/>
  <c r="A609" i="50" s="1"/>
  <c r="A610" i="50" s="1"/>
  <c r="A611" i="50" s="1"/>
  <c r="A612" i="50" s="1"/>
  <c r="A613" i="50" s="1"/>
  <c r="A614" i="50" s="1"/>
  <c r="A615" i="50" s="1"/>
  <c r="A616" i="50" s="1"/>
  <c r="A617" i="50" s="1"/>
  <c r="A618" i="50" s="1"/>
  <c r="A619" i="50" s="1"/>
  <c r="A620" i="50" s="1"/>
  <c r="A621" i="50" s="1"/>
  <c r="A622" i="50" s="1"/>
  <c r="A623" i="50" s="1"/>
  <c r="A624" i="50" s="1"/>
  <c r="A625" i="50" s="1"/>
  <c r="A626" i="50" s="1"/>
  <c r="A627" i="50" s="1"/>
  <c r="A628" i="50" s="1"/>
  <c r="A629" i="50" s="1"/>
  <c r="A630" i="50" s="1"/>
  <c r="A631" i="50" s="1"/>
  <c r="A632" i="50" s="1"/>
  <c r="A633" i="50" s="1"/>
  <c r="A634" i="50" s="1"/>
  <c r="A635" i="50" s="1"/>
  <c r="A636" i="50" l="1"/>
  <c r="A637" i="50" s="1"/>
  <c r="A638" i="50" s="1"/>
  <c r="A639" i="50" s="1"/>
  <c r="A640" i="50" s="1"/>
  <c r="A641" i="50" s="1"/>
  <c r="A642" i="50" s="1"/>
  <c r="A643" i="50" s="1"/>
  <c r="A644" i="50" s="1"/>
  <c r="A645" i="50" s="1"/>
  <c r="A646" i="50" s="1"/>
  <c r="A647" i="50" s="1"/>
  <c r="A648" i="50" s="1"/>
  <c r="A649" i="50" s="1"/>
  <c r="A650" i="50" s="1"/>
  <c r="A651" i="50" s="1"/>
  <c r="A652" i="50" s="1"/>
  <c r="A653" i="50" s="1"/>
  <c r="A654" i="50" s="1"/>
  <c r="A655" i="50" s="1"/>
  <c r="A656" i="50" s="1"/>
  <c r="A657" i="50" s="1"/>
  <c r="A658" i="50" s="1"/>
  <c r="A659" i="50" s="1"/>
  <c r="A660" i="50" s="1"/>
  <c r="A661" i="50" s="1"/>
  <c r="A662" i="50" s="1"/>
  <c r="A663" i="50" s="1"/>
  <c r="A664" i="50" s="1"/>
  <c r="A665" i="50" s="1"/>
  <c r="A666" i="50" s="1"/>
  <c r="A667" i="50" s="1"/>
  <c r="A668" i="50" s="1"/>
  <c r="A669" i="50" s="1"/>
  <c r="A670" i="50" s="1"/>
  <c r="A671" i="50" s="1"/>
  <c r="A672" i="50" s="1"/>
  <c r="A673" i="50" s="1"/>
  <c r="A674" i="50" s="1"/>
  <c r="A675" i="50" s="1"/>
  <c r="A676" i="50" s="1"/>
  <c r="A677" i="50" s="1"/>
  <c r="A678" i="50" s="1"/>
  <c r="A679" i="50" s="1"/>
  <c r="A680" i="50" s="1"/>
  <c r="A681" i="50" s="1"/>
  <c r="A682" i="50" s="1"/>
  <c r="A683" i="50" s="1"/>
  <c r="A684" i="50" s="1"/>
  <c r="A685" i="50" s="1"/>
  <c r="W5" i="12"/>
  <c r="P21" i="12" s="1"/>
  <c r="D9" i="29" s="1"/>
  <c r="E8" i="29" s="1"/>
  <c r="A686" i="50" l="1"/>
  <c r="AL12" i="25"/>
  <c r="AY12" i="25" s="1"/>
  <c r="AL17" i="25"/>
  <c r="AY17" i="25" s="1"/>
  <c r="AL9" i="25"/>
  <c r="AY9" i="25" s="1"/>
  <c r="AL8" i="25"/>
  <c r="AY8" i="25" s="1"/>
  <c r="AL7" i="25"/>
  <c r="AY7" i="25" s="1"/>
  <c r="AL16" i="25"/>
  <c r="AY16" i="25" s="1"/>
  <c r="AL6" i="25"/>
  <c r="AY6" i="25" s="1"/>
  <c r="AL19" i="25"/>
  <c r="AY19" i="25" s="1"/>
  <c r="AL14" i="25"/>
  <c r="AY14" i="25" s="1"/>
  <c r="AL11" i="25"/>
  <c r="AY11" i="25" s="1"/>
  <c r="AL15" i="25"/>
  <c r="AY15" i="25" s="1"/>
  <c r="AL13" i="25"/>
  <c r="AY13" i="25" s="1"/>
  <c r="AL18" i="25"/>
  <c r="AY18" i="25" s="1"/>
  <c r="AL5" i="25"/>
  <c r="AY5" i="25" s="1"/>
  <c r="AL10" i="25"/>
  <c r="AY10" i="25" s="1"/>
  <c r="AI5" i="12"/>
  <c r="AI105" i="12" s="1"/>
  <c r="G5" i="12"/>
  <c r="A687" i="50" l="1"/>
  <c r="BA16" i="25"/>
  <c r="BA15" i="25"/>
  <c r="BA13" i="25"/>
  <c r="BA7" i="25"/>
  <c r="BA12" i="25"/>
  <c r="BA18" i="25"/>
  <c r="R21" i="12"/>
  <c r="AL4" i="25"/>
  <c r="AY4" i="25" s="1"/>
  <c r="BA5" i="25"/>
  <c r="BA6" i="25"/>
  <c r="BA10" i="25"/>
  <c r="BA19" i="25"/>
  <c r="BA17" i="25"/>
  <c r="N21" i="29"/>
  <c r="AI106" i="12"/>
  <c r="BA14" i="25"/>
  <c r="BA9" i="25"/>
  <c r="BA8" i="25"/>
  <c r="BA11" i="25"/>
  <c r="C27" i="25" l="1"/>
  <c r="C29" i="25"/>
  <c r="C49" i="25"/>
  <c r="C28" i="25"/>
  <c r="C48" i="25"/>
  <c r="A688" i="50"/>
  <c r="BA4" i="25"/>
  <c r="O21" i="29"/>
  <c r="F28" i="25" l="1"/>
  <c r="X28" i="25"/>
  <c r="E28" i="25"/>
  <c r="F48" i="25"/>
  <c r="X48" i="25"/>
  <c r="E48" i="25"/>
  <c r="F29" i="25"/>
  <c r="X29" i="25"/>
  <c r="E29" i="25"/>
  <c r="C47" i="25"/>
  <c r="E47" i="25" s="1"/>
  <c r="F49" i="25"/>
  <c r="X49" i="25"/>
  <c r="E49" i="25"/>
  <c r="F27" i="25"/>
  <c r="X27" i="25"/>
  <c r="E27" i="25"/>
  <c r="A689" i="50"/>
  <c r="G48" i="25" l="1"/>
  <c r="AB48" i="25"/>
  <c r="F47" i="25"/>
  <c r="F63" i="25" s="1"/>
  <c r="D25" i="29" s="1"/>
  <c r="X47" i="25"/>
  <c r="AB47" i="25" s="1"/>
  <c r="AB29" i="25"/>
  <c r="G29" i="25"/>
  <c r="G28" i="25"/>
  <c r="AB28" i="25"/>
  <c r="AB49" i="25"/>
  <c r="G49" i="25"/>
  <c r="BC4" i="25"/>
  <c r="BC10" i="25"/>
  <c r="BC15" i="25"/>
  <c r="BC13" i="25"/>
  <c r="BC7" i="25"/>
  <c r="BC9" i="25"/>
  <c r="BC8" i="25"/>
  <c r="BC19" i="25"/>
  <c r="BC18" i="25"/>
  <c r="BC14" i="25"/>
  <c r="BC16" i="25"/>
  <c r="BC12" i="25"/>
  <c r="BC11" i="25"/>
  <c r="BC6" i="25"/>
  <c r="BC17" i="25"/>
  <c r="F43" i="25"/>
  <c r="D24" i="29" s="1"/>
  <c r="BC5" i="25"/>
  <c r="AB27" i="25"/>
  <c r="G27" i="25"/>
  <c r="A690" i="50"/>
  <c r="G47" i="25" l="1"/>
  <c r="BD16" i="25"/>
  <c r="BE16" i="25" s="1"/>
  <c r="M17" i="26" s="1"/>
  <c r="O17" i="26" s="1"/>
  <c r="P17" i="26" s="1"/>
  <c r="BD18" i="25"/>
  <c r="BE18" i="25" s="1"/>
  <c r="M19" i="26" s="1"/>
  <c r="O19" i="26" s="1"/>
  <c r="P19" i="26" s="1"/>
  <c r="BD11" i="25"/>
  <c r="BE11" i="25" s="1"/>
  <c r="M12" i="26" s="1"/>
  <c r="O12" i="26" s="1"/>
  <c r="P12" i="26" s="1"/>
  <c r="BD15" i="25"/>
  <c r="BE15" i="25" s="1"/>
  <c r="M16" i="26" s="1"/>
  <c r="O16" i="26" s="1"/>
  <c r="P16" i="26" s="1"/>
  <c r="BD4" i="25"/>
  <c r="BE4" i="25" s="1"/>
  <c r="M5" i="26" s="1"/>
  <c r="O5" i="26" s="1"/>
  <c r="P5" i="26" s="1"/>
  <c r="BD13" i="25"/>
  <c r="BE13" i="25" s="1"/>
  <c r="M14" i="26" s="1"/>
  <c r="O14" i="26" s="1"/>
  <c r="P14" i="26" s="1"/>
  <c r="BD10" i="25"/>
  <c r="BE10" i="25" s="1"/>
  <c r="M11" i="26" s="1"/>
  <c r="O11" i="26" s="1"/>
  <c r="P11" i="26" s="1"/>
  <c r="BD19" i="25"/>
  <c r="BE19" i="25" s="1"/>
  <c r="M20" i="26" s="1"/>
  <c r="O20" i="26" s="1"/>
  <c r="P20" i="26" s="1"/>
  <c r="BD17" i="25"/>
  <c r="BE17" i="25" s="1"/>
  <c r="M18" i="26" s="1"/>
  <c r="O18" i="26" s="1"/>
  <c r="P18" i="26" s="1"/>
  <c r="BD12" i="25"/>
  <c r="BE12" i="25" s="1"/>
  <c r="M13" i="26" s="1"/>
  <c r="O13" i="26" s="1"/>
  <c r="P13" i="26" s="1"/>
  <c r="BD5" i="25"/>
  <c r="BE5" i="25" s="1"/>
  <c r="M6" i="26" s="1"/>
  <c r="O6" i="26" s="1"/>
  <c r="P6" i="26" s="1"/>
  <c r="BD9" i="25"/>
  <c r="BE9" i="25" s="1"/>
  <c r="M10" i="26" s="1"/>
  <c r="O10" i="26" s="1"/>
  <c r="P10" i="26" s="1"/>
  <c r="BD6" i="25"/>
  <c r="BE6" i="25" s="1"/>
  <c r="M7" i="26" s="1"/>
  <c r="O7" i="26" s="1"/>
  <c r="P7" i="26" s="1"/>
  <c r="BD14" i="25"/>
  <c r="BE14" i="25" s="1"/>
  <c r="M15" i="26" s="1"/>
  <c r="O15" i="26" s="1"/>
  <c r="P15" i="26" s="1"/>
  <c r="BD7" i="25"/>
  <c r="BE7" i="25" s="1"/>
  <c r="M8" i="26" s="1"/>
  <c r="O8" i="26" s="1"/>
  <c r="P8" i="26" s="1"/>
  <c r="BD8" i="25"/>
  <c r="BE8" i="25" s="1"/>
  <c r="M9" i="26" s="1"/>
  <c r="O9" i="26" s="1"/>
  <c r="P9" i="26" s="1"/>
  <c r="AB63" i="25"/>
  <c r="AB64" i="25" s="1"/>
  <c r="Y7" i="26"/>
  <c r="Z7" i="26" s="1"/>
  <c r="A691" i="50"/>
  <c r="Y6" i="26" l="1"/>
  <c r="Y5" i="26"/>
  <c r="AA7" i="26"/>
  <c r="G7" i="26"/>
  <c r="A692" i="50"/>
  <c r="H7" i="26" l="1"/>
  <c r="AE7" i="26"/>
  <c r="A693" i="50"/>
  <c r="A694" i="50" l="1"/>
  <c r="A695" i="50" l="1"/>
  <c r="A696" i="50" l="1"/>
  <c r="A697" i="50" l="1"/>
  <c r="Z5" i="26"/>
  <c r="A698" i="50" l="1"/>
  <c r="AA5" i="26"/>
  <c r="H5" i="26" s="1"/>
  <c r="G5" i="26"/>
  <c r="A699" i="50" l="1"/>
  <c r="Z6" i="26"/>
  <c r="AE5" i="26"/>
  <c r="A700" i="50" l="1"/>
  <c r="AA6" i="26"/>
  <c r="H6" i="26" s="1"/>
  <c r="G6" i="26"/>
  <c r="A701" i="50" l="1"/>
  <c r="Q6" i="26"/>
  <c r="BF5" i="25" s="1"/>
  <c r="BG5" i="25" s="1"/>
  <c r="E37" i="29" s="1"/>
  <c r="Q14" i="26"/>
  <c r="BF13" i="25" s="1"/>
  <c r="BG13" i="25" s="1"/>
  <c r="E45" i="29" s="1"/>
  <c r="Q15" i="26"/>
  <c r="BF14" i="25" s="1"/>
  <c r="BG14" i="25" s="1"/>
  <c r="E46" i="29" s="1"/>
  <c r="Q11" i="26"/>
  <c r="BF10" i="25" s="1"/>
  <c r="BG10" i="25" s="1"/>
  <c r="E42" i="29" s="1"/>
  <c r="Q20" i="26"/>
  <c r="BF19" i="25" s="1"/>
  <c r="BG19" i="25" s="1"/>
  <c r="E51" i="29" s="1"/>
  <c r="Q19" i="26"/>
  <c r="BF18" i="25" s="1"/>
  <c r="BG18" i="25" s="1"/>
  <c r="E50" i="29" s="1"/>
  <c r="Q13" i="26"/>
  <c r="BF12" i="25" s="1"/>
  <c r="BG12" i="25" s="1"/>
  <c r="E44" i="29" s="1"/>
  <c r="Q18" i="26"/>
  <c r="BF17" i="25" s="1"/>
  <c r="BG17" i="25" s="1"/>
  <c r="E49" i="29" s="1"/>
  <c r="Q12" i="26"/>
  <c r="BF11" i="25" s="1"/>
  <c r="BG11" i="25" s="1"/>
  <c r="E43" i="29" s="1"/>
  <c r="Q7" i="26"/>
  <c r="BF6" i="25" s="1"/>
  <c r="BG6" i="25" s="1"/>
  <c r="E38" i="29" s="1"/>
  <c r="Q17" i="26"/>
  <c r="BF16" i="25" s="1"/>
  <c r="BG16" i="25" s="1"/>
  <c r="E48" i="29" s="1"/>
  <c r="Q9" i="26"/>
  <c r="BF8" i="25" s="1"/>
  <c r="BG8" i="25" s="1"/>
  <c r="E40" i="29" s="1"/>
  <c r="Q8" i="26"/>
  <c r="BF7" i="25" s="1"/>
  <c r="BG7" i="25" s="1"/>
  <c r="E39" i="29" s="1"/>
  <c r="Q16" i="26"/>
  <c r="BF15" i="25" s="1"/>
  <c r="BG15" i="25" s="1"/>
  <c r="E47" i="29" s="1"/>
  <c r="Q10" i="26"/>
  <c r="BF9" i="25" s="1"/>
  <c r="BG9" i="25" s="1"/>
  <c r="E41" i="29" s="1"/>
  <c r="G21" i="26"/>
  <c r="D26" i="29" s="1"/>
  <c r="D27" i="29" s="1"/>
  <c r="D29" i="29" s="1"/>
  <c r="Q5" i="26"/>
  <c r="BF4" i="25" s="1"/>
  <c r="BG4" i="25" s="1"/>
  <c r="E36" i="29" s="1"/>
  <c r="AE6" i="26"/>
  <c r="AE21" i="26" s="1"/>
  <c r="AE22" i="26" s="1"/>
  <c r="A702" i="50" l="1"/>
  <c r="E52" i="29"/>
  <c r="E23" i="29"/>
  <c r="N66" i="29"/>
  <c r="O66" i="29" s="1"/>
  <c r="A703" i="50" l="1"/>
  <c r="N68" i="29"/>
  <c r="I4" i="29" s="1"/>
  <c r="A704" i="50" l="1"/>
  <c r="A705" i="50" l="1"/>
  <c r="A706" i="50" l="1"/>
  <c r="A707" i="50" l="1"/>
  <c r="A708" i="50" l="1"/>
  <c r="A709" i="50" l="1"/>
  <c r="A710" i="50" l="1"/>
  <c r="A711" i="50" l="1"/>
  <c r="A712" i="50" l="1"/>
  <c r="A713" i="50" l="1"/>
  <c r="A714" i="50" l="1"/>
  <c r="A715" i="50" l="1"/>
  <c r="A716" i="50" l="1"/>
  <c r="A717" i="50" l="1"/>
  <c r="A718" i="50" l="1"/>
  <c r="A719" i="50" l="1"/>
  <c r="A720" i="50" l="1"/>
  <c r="A721" i="50" l="1"/>
  <c r="A722" i="50" l="1"/>
  <c r="A723" i="50" l="1"/>
  <c r="A724" i="50" l="1"/>
  <c r="A725" i="50" l="1"/>
  <c r="A726" i="50" l="1"/>
  <c r="A727" i="50" l="1"/>
  <c r="A728" i="50" l="1"/>
  <c r="A729" i="50" l="1"/>
  <c r="A730" i="50" l="1"/>
  <c r="A731" i="50" l="1"/>
  <c r="A732" i="50" l="1"/>
  <c r="A733" i="50" l="1"/>
  <c r="A734" i="50" l="1"/>
  <c r="A735" i="50" l="1"/>
  <c r="A736" i="50" l="1"/>
  <c r="A737" i="50" l="1"/>
  <c r="A738" i="50" l="1"/>
  <c r="A739" i="50" s="1"/>
  <c r="A740" i="50" s="1"/>
  <c r="A741" i="50" s="1"/>
  <c r="A742" i="50" s="1"/>
  <c r="A743" i="50" s="1"/>
  <c r="A744" i="50" s="1"/>
  <c r="A745" i="50" s="1"/>
  <c r="A746" i="50" s="1"/>
  <c r="A747" i="50" s="1"/>
  <c r="A748" i="50" s="1"/>
  <c r="A749" i="50" s="1"/>
  <c r="A750" i="50" s="1"/>
  <c r="A751" i="50" s="1"/>
  <c r="A752" i="50" s="1"/>
  <c r="A753" i="50" s="1"/>
  <c r="A754" i="50" s="1"/>
  <c r="A755" i="50" s="1"/>
  <c r="A756" i="50" s="1"/>
  <c r="A757" i="50" s="1"/>
  <c r="A758" i="50" s="1"/>
  <c r="A759" i="50" s="1"/>
  <c r="A760" i="50" s="1"/>
  <c r="A761" i="50" s="1"/>
  <c r="A762" i="50" s="1"/>
  <c r="A763" i="50" s="1"/>
  <c r="A764" i="50" s="1"/>
  <c r="A765" i="50" s="1"/>
  <c r="A766" i="50" s="1"/>
  <c r="A767" i="50" s="1"/>
  <c r="A768" i="50" s="1"/>
  <c r="A769" i="50" s="1"/>
  <c r="A770" i="50" s="1"/>
  <c r="A771" i="50" s="1"/>
  <c r="A772" i="50" s="1"/>
  <c r="A773" i="50" s="1"/>
  <c r="A774" i="50" s="1"/>
  <c r="A775" i="50" s="1"/>
  <c r="A776" i="50" s="1"/>
  <c r="A777" i="50" s="1"/>
  <c r="A778" i="50" s="1"/>
  <c r="A779" i="50" s="1"/>
  <c r="A780" i="50" s="1"/>
  <c r="A781" i="50" s="1"/>
  <c r="A782" i="50" s="1"/>
  <c r="A783" i="50" s="1"/>
  <c r="A784" i="50" s="1"/>
  <c r="A785" i="50" s="1"/>
  <c r="A786" i="50" s="1"/>
  <c r="A787" i="50" s="1"/>
  <c r="A788" i="50" s="1"/>
  <c r="A789" i="50" s="1"/>
  <c r="A790" i="50" s="1"/>
  <c r="A791" i="50" s="1"/>
  <c r="A792" i="50" s="1"/>
  <c r="A793" i="50" s="1"/>
  <c r="A794" i="50" s="1"/>
  <c r="A795" i="50" s="1"/>
  <c r="A796" i="50" s="1"/>
  <c r="A797" i="50" s="1"/>
  <c r="A798" i="50" s="1"/>
  <c r="A799" i="50" l="1"/>
  <c r="A800" i="50" l="1"/>
  <c r="A801" i="50" l="1"/>
  <c r="A802" i="50" l="1"/>
  <c r="A803" i="50" l="1"/>
  <c r="A804" i="50" l="1"/>
  <c r="A805" i="50" l="1"/>
  <c r="A806" i="50" l="1"/>
  <c r="A807" i="50" l="1"/>
  <c r="A808" i="50" l="1"/>
  <c r="A809" i="50" l="1"/>
  <c r="A810" i="50" s="1"/>
  <c r="A811" i="50" s="1"/>
  <c r="A812" i="50" s="1"/>
  <c r="A813" i="50" s="1"/>
  <c r="A814" i="50" s="1"/>
  <c r="A815" i="50" s="1"/>
  <c r="A816" i="50" s="1"/>
  <c r="A817" i="50" s="1"/>
  <c r="A818" i="50" s="1"/>
  <c r="A819" i="50" s="1"/>
  <c r="A820" i="50" s="1"/>
  <c r="A821" i="50" s="1"/>
  <c r="A822" i="50" s="1"/>
  <c r="A823" i="50" s="1"/>
  <c r="A824" i="50" s="1"/>
  <c r="A825" i="50" s="1"/>
  <c r="A826" i="50" s="1"/>
  <c r="A827" i="50" s="1"/>
  <c r="A828" i="50" s="1"/>
  <c r="A829" i="50" s="1"/>
  <c r="A830" i="50" s="1"/>
  <c r="A831" i="50" s="1"/>
  <c r="A832" i="50" s="1"/>
  <c r="A833" i="50" s="1"/>
  <c r="A834" i="50" s="1"/>
  <c r="A835" i="50" s="1"/>
  <c r="A836" i="50" s="1"/>
  <c r="A837" i="50" s="1"/>
  <c r="A838" i="50" s="1"/>
  <c r="A839" i="50" s="1"/>
  <c r="A840" i="50" s="1"/>
  <c r="A841" i="50" s="1"/>
  <c r="A842" i="50" s="1"/>
  <c r="A843" i="50" s="1"/>
  <c r="A844" i="50" s="1"/>
  <c r="A845" i="50" s="1"/>
  <c r="A846" i="50" s="1"/>
  <c r="A847" i="50" s="1"/>
  <c r="A848" i="50" s="1"/>
  <c r="A849" i="50" s="1"/>
  <c r="A850" i="50" s="1"/>
  <c r="A851" i="50" s="1"/>
  <c r="A852" i="50" s="1"/>
  <c r="A853" i="50" s="1"/>
  <c r="A854" i="50" s="1"/>
  <c r="A855" i="50" s="1"/>
  <c r="A856" i="50" s="1"/>
  <c r="A857" i="50" s="1"/>
  <c r="A858" i="50" s="1"/>
  <c r="A859" i="50" s="1"/>
  <c r="A860" i="50" s="1"/>
  <c r="A861" i="50" s="1"/>
  <c r="A862" i="50" s="1"/>
  <c r="A863" i="50" s="1"/>
  <c r="A864" i="50" s="1"/>
  <c r="A865" i="50" s="1"/>
  <c r="A866" i="50" s="1"/>
  <c r="A867" i="50" s="1"/>
  <c r="A868" i="50" s="1"/>
  <c r="A869" i="50" s="1"/>
  <c r="A870" i="50" s="1"/>
  <c r="A871" i="50" s="1"/>
  <c r="A872" i="50" s="1"/>
  <c r="A873" i="50" s="1"/>
  <c r="A874" i="50" s="1"/>
  <c r="A875" i="50" s="1"/>
  <c r="A876" i="50" s="1"/>
  <c r="A877" i="50" s="1"/>
  <c r="A878" i="50" s="1"/>
  <c r="A879" i="50" s="1"/>
  <c r="A880" i="50" s="1"/>
  <c r="A881" i="50" s="1"/>
  <c r="A882" i="50" s="1"/>
  <c r="A883" i="50" s="1"/>
  <c r="A884" i="50" s="1"/>
  <c r="A885" i="50" s="1"/>
  <c r="A886" i="50" s="1"/>
  <c r="A887" i="50" s="1"/>
  <c r="A888" i="50" s="1"/>
  <c r="A889" i="50" s="1"/>
  <c r="A890" i="50" s="1"/>
  <c r="A891" i="50" s="1"/>
  <c r="A892" i="50" s="1"/>
  <c r="A893" i="50" s="1"/>
  <c r="A894" i="50" s="1"/>
  <c r="A895" i="50" s="1"/>
  <c r="A896" i="50" s="1"/>
  <c r="A897" i="50" s="1"/>
  <c r="A898" i="50" s="1"/>
  <c r="A899" i="50" s="1"/>
  <c r="A900" i="50" s="1"/>
  <c r="A901" i="50" s="1"/>
  <c r="A902" i="50" s="1"/>
  <c r="A903" i="50" s="1"/>
  <c r="A904" i="50" s="1"/>
  <c r="A905" i="50" s="1"/>
  <c r="A906" i="50" s="1"/>
  <c r="A907" i="50" s="1"/>
  <c r="A908" i="50" s="1"/>
  <c r="A909" i="50" s="1"/>
  <c r="A910" i="50" s="1"/>
  <c r="A911" i="50" s="1"/>
  <c r="A912" i="50" s="1"/>
  <c r="A913" i="50" s="1"/>
  <c r="A914" i="50" s="1"/>
  <c r="A915" i="50" s="1"/>
  <c r="A916" i="50" s="1"/>
  <c r="A917" i="50" s="1"/>
  <c r="A918" i="50" s="1"/>
  <c r="A919" i="50" s="1"/>
  <c r="A920" i="50" s="1"/>
  <c r="A921" i="50" s="1"/>
  <c r="A922" i="50" s="1"/>
  <c r="A923" i="50" s="1"/>
  <c r="A924" i="50" s="1"/>
  <c r="A925" i="50" s="1"/>
  <c r="A926" i="50" s="1"/>
  <c r="A927" i="50" s="1"/>
  <c r="A928" i="50" s="1"/>
  <c r="A929" i="50" s="1"/>
  <c r="A930" i="50" s="1"/>
  <c r="A931" i="50" s="1"/>
  <c r="A932" i="50" s="1"/>
  <c r="A933" i="50" s="1"/>
  <c r="A934" i="50" s="1"/>
  <c r="A935" i="50" s="1"/>
  <c r="A936" i="50" s="1"/>
  <c r="A937" i="50" s="1"/>
  <c r="A938" i="50" s="1"/>
  <c r="A939" i="50" s="1"/>
  <c r="A940" i="50" s="1"/>
  <c r="A941" i="50" s="1"/>
  <c r="A942" i="50" s="1"/>
  <c r="A943" i="50" s="1"/>
  <c r="A944" i="50" s="1"/>
  <c r="A945" i="50" s="1"/>
  <c r="A946" i="50" s="1"/>
  <c r="A947" i="50" s="1"/>
  <c r="A948" i="50" s="1"/>
  <c r="A949" i="50" s="1"/>
  <c r="A950" i="50" s="1"/>
  <c r="A951" i="50" s="1"/>
  <c r="A952" i="50" s="1"/>
  <c r="A953" i="50" s="1"/>
  <c r="A954" i="50" s="1"/>
  <c r="A955" i="50" s="1"/>
  <c r="A956" i="50" s="1"/>
  <c r="A957" i="50" s="1"/>
  <c r="A958" i="50" s="1"/>
  <c r="A959" i="50" s="1"/>
  <c r="A960" i="50" s="1"/>
  <c r="A961" i="50" s="1"/>
  <c r="A962" i="50" s="1"/>
  <c r="J2113" i="40" s="1"/>
  <c r="G2038" i="40"/>
  <c r="G2907" i="40"/>
  <c r="B2747" i="40"/>
  <c r="E933" i="40"/>
  <c r="J1851" i="40"/>
  <c r="M752" i="40"/>
  <c r="H2609" i="40"/>
  <c r="J2600" i="40"/>
  <c r="M2406" i="40"/>
  <c r="B143" i="40"/>
  <c r="D2444" i="40"/>
  <c r="J1781" i="40"/>
  <c r="D2018" i="40"/>
  <c r="G2663" i="40"/>
  <c r="B490" i="40"/>
  <c r="I173" i="40"/>
  <c r="A1614" i="40"/>
  <c r="F1476" i="40"/>
  <c r="G1074" i="40"/>
  <c r="E1631" i="40"/>
  <c r="L1283" i="40"/>
  <c r="D14" i="40"/>
  <c r="E482" i="40"/>
  <c r="E2602" i="40"/>
  <c r="K639" i="40"/>
  <c r="D2515" i="40"/>
  <c r="A52" i="40"/>
  <c r="H175" i="40"/>
  <c r="A239" i="40"/>
  <c r="K780" i="40"/>
  <c r="A2247" i="40"/>
  <c r="C2760" i="40"/>
  <c r="E2827" i="40"/>
  <c r="H915" i="40"/>
  <c r="A1366" i="40"/>
  <c r="C983" i="40"/>
  <c r="E2710" i="40"/>
  <c r="F1409" i="40"/>
  <c r="D2499" i="40"/>
  <c r="F2423" i="40"/>
  <c r="D293" i="40"/>
  <c r="K1133" i="40"/>
  <c r="L1039" i="40"/>
  <c r="F662" i="40"/>
  <c r="A1863" i="40"/>
  <c r="D2530" i="40"/>
  <c r="G676" i="40"/>
  <c r="G2526" i="40"/>
  <c r="D1763" i="40"/>
  <c r="E945" i="40"/>
  <c r="K235" i="40"/>
  <c r="B1635" i="40"/>
  <c r="E1831" i="40"/>
  <c r="E1009" i="40"/>
  <c r="A1498" i="40"/>
  <c r="H2926" i="40"/>
  <c r="M2189" i="40"/>
  <c r="D2111" i="40"/>
  <c r="D2454" i="40"/>
  <c r="G2120" i="40"/>
  <c r="C1869" i="40"/>
  <c r="D2864" i="40"/>
  <c r="A1674" i="40"/>
  <c r="I1800" i="40"/>
  <c r="F1211" i="40"/>
  <c r="A508" i="40"/>
  <c r="D593" i="40"/>
  <c r="J572" i="40"/>
  <c r="E230" i="40"/>
  <c r="B1183" i="40"/>
  <c r="M2349" i="40"/>
  <c r="I135" i="40"/>
  <c r="J337" i="40"/>
  <c r="K2366" i="40"/>
  <c r="B1501" i="40"/>
  <c r="L2618" i="40"/>
  <c r="B405" i="40"/>
  <c r="G2543" i="40"/>
  <c r="E2337" i="40"/>
  <c r="A184" i="40"/>
  <c r="C1639" i="40"/>
  <c r="C2020" i="40"/>
  <c r="C2772" i="40"/>
  <c r="B1725" i="40"/>
  <c r="E2097" i="40"/>
  <c r="J2706" i="40"/>
  <c r="F2021" i="40"/>
  <c r="K63" i="40"/>
  <c r="I44" i="40"/>
  <c r="G2358" i="40"/>
  <c r="H2199" i="40"/>
  <c r="F516" i="40"/>
  <c r="G1292" i="40"/>
  <c r="H109" i="40"/>
  <c r="J2881" i="40"/>
  <c r="E1829" i="40"/>
  <c r="D1363" i="40"/>
  <c r="C455" i="40"/>
  <c r="F2217" i="40"/>
  <c r="C2135" i="40"/>
  <c r="D1914" i="40"/>
  <c r="G883" i="40"/>
  <c r="G856" i="40"/>
  <c r="G1595" i="40"/>
  <c r="J1499" i="40"/>
  <c r="I1101" i="40"/>
  <c r="H2675" i="40"/>
  <c r="E1887" i="40"/>
  <c r="E16" i="40"/>
  <c r="K335" i="40"/>
  <c r="F1799" i="40"/>
  <c r="F2708" i="40"/>
  <c r="H1212" i="40"/>
  <c r="G2595" i="40"/>
  <c r="C2679" i="40"/>
  <c r="J2357" i="40"/>
  <c r="C1902" i="40"/>
  <c r="H204" i="40"/>
  <c r="I1404" i="40"/>
  <c r="I2674" i="40"/>
  <c r="K913" i="40"/>
  <c r="G1851" i="40"/>
  <c r="G1208" i="40"/>
  <c r="B1992" i="40"/>
  <c r="K1468" i="40"/>
  <c r="M2834" i="40"/>
  <c r="B2522" i="40"/>
  <c r="L1937" i="40"/>
  <c r="B460" i="40"/>
  <c r="B1354" i="40"/>
  <c r="M1717" i="40"/>
  <c r="F2125" i="40"/>
  <c r="J961" i="40"/>
  <c r="B1953" i="40"/>
  <c r="G239" i="40"/>
  <c r="E2015" i="40"/>
  <c r="E2546" i="40"/>
  <c r="I105" i="40"/>
  <c r="C83" i="40"/>
  <c r="F1376" i="40"/>
  <c r="K1005" i="40"/>
  <c r="A1625" i="40"/>
  <c r="K2658" i="40"/>
  <c r="A1239" i="40"/>
  <c r="C792" i="40"/>
  <c r="D1632" i="40"/>
  <c r="F202" i="40"/>
  <c r="E2493" i="40"/>
  <c r="D2652" i="40"/>
  <c r="C542" i="40"/>
  <c r="F1309" i="40"/>
  <c r="A2892" i="40"/>
  <c r="B1132" i="40"/>
  <c r="B279" i="40"/>
  <c r="F1013" i="40"/>
  <c r="C2893" i="40"/>
  <c r="J2280" i="40"/>
  <c r="E2343" i="40"/>
  <c r="F1614" i="40"/>
  <c r="J152" i="40"/>
  <c r="A1662" i="40"/>
  <c r="L2743" i="40"/>
  <c r="A945" i="40"/>
  <c r="D1698" i="40"/>
  <c r="A595" i="40"/>
  <c r="D1815" i="40"/>
  <c r="F1299" i="40"/>
  <c r="G2078" i="40"/>
  <c r="B2253" i="40"/>
  <c r="C2766" i="40"/>
  <c r="C769" i="40"/>
  <c r="B799" i="40"/>
  <c r="I2445" i="40"/>
  <c r="A1793" i="40"/>
  <c r="H1603" i="40"/>
  <c r="E2071" i="40"/>
  <c r="H260" i="40"/>
  <c r="J1308" i="40"/>
  <c r="L477" i="40"/>
  <c r="L649" i="40"/>
  <c r="M1333" i="40"/>
  <c r="D396" i="40"/>
  <c r="M2842" i="40"/>
  <c r="K957" i="40"/>
  <c r="I2830" i="40"/>
  <c r="G2913" i="40"/>
  <c r="F1083" i="40"/>
  <c r="F1817" i="40"/>
  <c r="E1682" i="40"/>
  <c r="E2723" i="40"/>
  <c r="G2114" i="40"/>
  <c r="J2783" i="40"/>
  <c r="I2836" i="40"/>
  <c r="H147" i="40"/>
  <c r="D2842" i="40"/>
  <c r="I1162" i="40"/>
  <c r="M314" i="40"/>
  <c r="L1705" i="40"/>
  <c r="E1036" i="40"/>
  <c r="M817" i="40"/>
  <c r="H13" i="40"/>
  <c r="J2949" i="40"/>
  <c r="A1094" i="40"/>
  <c r="J164" i="40"/>
  <c r="E301" i="40"/>
  <c r="J2768" i="40"/>
  <c r="C2867" i="40"/>
  <c r="D102" i="40"/>
  <c r="D462" i="40"/>
  <c r="K18" i="40"/>
  <c r="E215" i="40"/>
  <c r="K405" i="40"/>
  <c r="B1943" i="40"/>
  <c r="F423" i="40"/>
  <c r="J375" i="40"/>
  <c r="L2111" i="40"/>
  <c r="F1321" i="40"/>
  <c r="F1122" i="40"/>
  <c r="K2534" i="40"/>
  <c r="M825" i="40"/>
  <c r="F1671" i="40"/>
  <c r="K343" i="40"/>
  <c r="D1711" i="40"/>
  <c r="B1217" i="40"/>
  <c r="C2547" i="40"/>
  <c r="J376" i="40"/>
  <c r="G1485" i="40"/>
  <c r="F2023" i="40"/>
  <c r="H2379" i="40"/>
  <c r="E762" i="40"/>
  <c r="F2099" i="40"/>
  <c r="F1608" i="40"/>
  <c r="E291" i="40"/>
  <c r="G2922" i="40"/>
  <c r="K751" i="40"/>
  <c r="J760" i="40"/>
  <c r="H183" i="40"/>
  <c r="B1374" i="40"/>
  <c r="L955" i="40"/>
  <c r="I2099" i="40"/>
  <c r="M2409" i="40"/>
  <c r="C31" i="40"/>
  <c r="E2552" i="40"/>
  <c r="G2350" i="40"/>
  <c r="B849" i="40"/>
  <c r="C1728" i="40"/>
  <c r="M622" i="40"/>
  <c r="K15" i="40"/>
  <c r="C132" i="40"/>
  <c r="D718" i="40"/>
  <c r="K1910" i="40"/>
  <c r="H2771" i="40"/>
  <c r="L945" i="40"/>
  <c r="J1659" i="40"/>
  <c r="F2833" i="40"/>
  <c r="L1407" i="40"/>
  <c r="M1603" i="40"/>
  <c r="M2558" i="40"/>
  <c r="L478" i="40"/>
  <c r="I946" i="40"/>
  <c r="B945" i="40"/>
  <c r="K223" i="40"/>
  <c r="G166" i="40"/>
  <c r="C2344" i="40"/>
  <c r="F1806" i="40"/>
  <c r="E883" i="40"/>
  <c r="M7" i="40"/>
  <c r="H526" i="40"/>
  <c r="E963" i="40"/>
  <c r="M590" i="40"/>
  <c r="B2069" i="40"/>
  <c r="J156" i="40"/>
  <c r="B1081" i="40"/>
  <c r="A119" i="40"/>
  <c r="K1677" i="40"/>
  <c r="B1939" i="40"/>
  <c r="H1047" i="40"/>
  <c r="F1443" i="40"/>
  <c r="H1520" i="40"/>
  <c r="K1527" i="40"/>
  <c r="L298" i="40"/>
  <c r="I2826" i="40"/>
  <c r="C2748" i="40"/>
  <c r="G441" i="40"/>
  <c r="D327" i="40"/>
  <c r="H925" i="40"/>
  <c r="F833" i="40"/>
  <c r="C295" i="40"/>
  <c r="H807" i="40"/>
  <c r="G1870" i="40"/>
  <c r="I2760" i="40"/>
  <c r="I1459" i="40"/>
  <c r="J76" i="40"/>
  <c r="E384" i="40"/>
  <c r="J249" i="40"/>
  <c r="F1619" i="40"/>
  <c r="M574" i="40"/>
  <c r="F1229" i="40"/>
  <c r="I1509" i="40"/>
  <c r="G1270" i="40"/>
  <c r="A2753" i="40"/>
  <c r="M333" i="40"/>
  <c r="H2671" i="40"/>
  <c r="E905" i="40"/>
  <c r="B2552" i="40"/>
  <c r="B1028" i="40"/>
  <c r="H2429" i="40"/>
  <c r="K1812" i="40"/>
  <c r="G2821" i="40"/>
  <c r="I1772" i="40"/>
  <c r="M309" i="40"/>
  <c r="A1993" i="40"/>
  <c r="I2797" i="40"/>
  <c r="F705" i="40"/>
  <c r="B176" i="40"/>
  <c r="B2431" i="40"/>
  <c r="C916" i="40"/>
  <c r="K2841" i="40"/>
  <c r="D354" i="40"/>
  <c r="G2502" i="40"/>
  <c r="F2263" i="40"/>
  <c r="J1560" i="40"/>
  <c r="E1021" i="40"/>
  <c r="L2520" i="40"/>
  <c r="H2580" i="40"/>
  <c r="L2717" i="40"/>
  <c r="B463" i="40"/>
  <c r="K2301" i="40"/>
  <c r="H439" i="40"/>
  <c r="G2406" i="40"/>
  <c r="F172" i="40"/>
  <c r="I2025" i="40"/>
  <c r="M2729" i="40"/>
  <c r="D1139" i="40"/>
  <c r="H2297" i="40"/>
  <c r="C2842" i="40"/>
  <c r="B2165" i="40"/>
  <c r="B506" i="40"/>
  <c r="E1367" i="40"/>
  <c r="J1928" i="40"/>
  <c r="L808" i="40"/>
  <c r="L2812" i="40"/>
  <c r="B2151" i="40"/>
  <c r="K147" i="40"/>
  <c r="G549" i="40"/>
  <c r="C2599" i="40"/>
  <c r="K1132" i="40"/>
  <c r="L1840" i="40"/>
  <c r="J1584" i="40"/>
  <c r="A2656" i="40"/>
  <c r="A837" i="40"/>
  <c r="E1707" i="40"/>
  <c r="A2042" i="40"/>
  <c r="I1372" i="40"/>
  <c r="I2872" i="40"/>
  <c r="A1032" i="40"/>
  <c r="B2157" i="40"/>
  <c r="J2097" i="40"/>
  <c r="F841" i="40"/>
  <c r="B2407" i="40"/>
  <c r="G2504" i="40"/>
  <c r="C872" i="40"/>
  <c r="H138" i="40"/>
  <c r="K1505" i="40"/>
  <c r="K1161" i="40"/>
  <c r="H1547" i="40"/>
  <c r="I732" i="40"/>
  <c r="C511" i="40"/>
  <c r="G2943" i="40"/>
  <c r="L653" i="40"/>
  <c r="E703" i="40"/>
  <c r="A2131" i="40"/>
  <c r="C1606" i="40"/>
  <c r="H2442" i="40"/>
  <c r="D2168" i="40"/>
  <c r="H913" i="40"/>
  <c r="G216" i="40"/>
  <c r="H1502" i="40"/>
  <c r="J711" i="40"/>
  <c r="K535" i="40"/>
  <c r="G784" i="40"/>
  <c r="A645" i="40"/>
  <c r="B379" i="40"/>
  <c r="C2501" i="40"/>
  <c r="K326" i="40"/>
  <c r="F2742" i="40"/>
  <c r="A1933" i="40"/>
  <c r="D676" i="40"/>
  <c r="A610" i="40"/>
  <c r="H1289" i="40"/>
  <c r="J1726" i="40"/>
  <c r="F609" i="40"/>
  <c r="J2012" i="40"/>
  <c r="K1882" i="40"/>
  <c r="D2014" i="40"/>
  <c r="J2058" i="40"/>
  <c r="K347" i="40"/>
  <c r="M1804" i="40"/>
  <c r="K1116" i="40"/>
  <c r="A2446" i="40"/>
  <c r="C834" i="40"/>
  <c r="C1956" i="40"/>
  <c r="G2751" i="40"/>
  <c r="I2356" i="40"/>
  <c r="E564" i="40"/>
  <c r="H2679" i="40"/>
  <c r="J2025" i="40"/>
  <c r="J1546" i="40"/>
  <c r="F1942" i="40"/>
  <c r="J86" i="40"/>
  <c r="M427" i="40"/>
  <c r="K1672" i="40"/>
  <c r="A2442" i="40"/>
  <c r="F403" i="40"/>
  <c r="E2433" i="40"/>
  <c r="A2688" i="40"/>
  <c r="G2348" i="40"/>
  <c r="K983" i="40"/>
  <c r="M2339" i="40"/>
  <c r="L2838" i="40"/>
  <c r="G2702" i="40"/>
  <c r="F1965" i="40"/>
  <c r="F436" i="40"/>
  <c r="F2521" i="40"/>
  <c r="G2777" i="40"/>
  <c r="J350" i="40"/>
  <c r="A2484" i="40"/>
  <c r="C1688" i="40"/>
  <c r="G2410" i="40"/>
  <c r="D1173" i="40"/>
  <c r="A1637" i="40"/>
  <c r="B32" i="40"/>
  <c r="A659" i="40"/>
  <c r="D1880" i="40"/>
  <c r="E2229" i="40"/>
  <c r="F1121" i="40"/>
  <c r="D638" i="40"/>
  <c r="C120" i="40"/>
  <c r="G1506" i="40"/>
  <c r="B1683" i="40"/>
  <c r="C2331" i="40"/>
  <c r="I938" i="40"/>
  <c r="G1521" i="40"/>
  <c r="A2584" i="40"/>
  <c r="D310" i="40"/>
  <c r="B1679" i="40"/>
  <c r="B1832" i="40"/>
  <c r="C1927" i="40"/>
  <c r="D2037" i="40"/>
  <c r="F31" i="40"/>
  <c r="C867" i="40"/>
  <c r="M1560" i="40"/>
  <c r="A2788" i="40"/>
  <c r="H880" i="40"/>
  <c r="E2529" i="40"/>
  <c r="H2517" i="40"/>
  <c r="G2125" i="40"/>
  <c r="F1209" i="40"/>
  <c r="I1201" i="40"/>
  <c r="H451" i="40"/>
  <c r="B965" i="40"/>
  <c r="F1853" i="40"/>
  <c r="K664" i="40"/>
  <c r="C1954" i="40"/>
  <c r="K87" i="40"/>
  <c r="F614" i="40"/>
  <c r="H1514" i="40"/>
  <c r="E2348" i="40"/>
  <c r="C1666" i="40"/>
  <c r="J2690" i="40"/>
  <c r="M1421" i="40"/>
  <c r="M874" i="40"/>
  <c r="F2082" i="40"/>
  <c r="H145" i="40"/>
  <c r="K834" i="40"/>
  <c r="C173" i="40"/>
  <c r="M2124" i="40"/>
  <c r="M2792" i="40"/>
  <c r="D1978" i="40"/>
  <c r="G2067" i="40"/>
  <c r="M2875" i="40"/>
  <c r="B2513" i="40"/>
  <c r="F1477" i="40"/>
  <c r="L930" i="40"/>
  <c r="I157" i="40"/>
  <c r="A855" i="40"/>
  <c r="I2056" i="40"/>
  <c r="E1127" i="40"/>
  <c r="B1150" i="40"/>
  <c r="F1778" i="40"/>
  <c r="D2735" i="40"/>
  <c r="L286" i="40"/>
  <c r="K1776" i="40"/>
  <c r="A2391" i="40"/>
  <c r="H2225" i="40"/>
  <c r="L1280" i="40"/>
  <c r="G1821" i="40"/>
  <c r="J33" i="40"/>
  <c r="G728" i="40"/>
  <c r="G76" i="40"/>
  <c r="I1258" i="40"/>
  <c r="I1273" i="40"/>
  <c r="F523" i="40"/>
  <c r="H1276" i="40"/>
  <c r="L2042" i="40"/>
  <c r="B1495" i="40"/>
  <c r="M2070" i="40"/>
  <c r="I2690" i="40"/>
  <c r="J274" i="40"/>
  <c r="J452" i="40"/>
  <c r="E787" i="40"/>
  <c r="G1916" i="40"/>
  <c r="M1150" i="40"/>
  <c r="F8" i="40"/>
  <c r="A1029" i="40"/>
  <c r="M13" i="40"/>
  <c r="K672" i="40"/>
  <c r="A73" i="40"/>
  <c r="H417" i="40"/>
  <c r="I1498" i="40"/>
  <c r="K2117" i="40"/>
  <c r="B1360" i="40"/>
  <c r="F2310" i="40"/>
  <c r="A2244" i="40"/>
  <c r="K1498" i="40"/>
  <c r="L2677" i="40"/>
  <c r="J1402" i="40"/>
  <c r="I1798" i="40"/>
  <c r="F982" i="40"/>
  <c r="H467" i="40"/>
  <c r="F1602" i="40"/>
  <c r="E1394" i="40"/>
  <c r="E2571" i="40"/>
  <c r="D1725" i="40"/>
  <c r="E1217" i="40"/>
  <c r="H1578" i="40"/>
  <c r="M1739" i="40"/>
  <c r="L1375" i="40"/>
  <c r="L1654" i="40"/>
  <c r="A254" i="40"/>
  <c r="J2613" i="40"/>
  <c r="K1185" i="40"/>
  <c r="I156" i="40"/>
  <c r="L2030" i="40"/>
  <c r="H799" i="40"/>
  <c r="B353" i="40"/>
  <c r="F379" i="40"/>
  <c r="A465" i="40"/>
  <c r="H1257" i="40"/>
  <c r="G1127" i="40"/>
  <c r="C525" i="40"/>
  <c r="J2099" i="40"/>
  <c r="H890" i="40"/>
  <c r="D2662" i="40"/>
  <c r="I2608" i="40"/>
  <c r="F706" i="40"/>
  <c r="A2086" i="40"/>
  <c r="D2627" i="40"/>
  <c r="A289" i="40"/>
  <c r="J1750" i="40"/>
  <c r="L1706" i="40"/>
  <c r="E743" i="40"/>
  <c r="C257" i="40"/>
  <c r="A805" i="40"/>
  <c r="I1793" i="40"/>
  <c r="I190" i="40"/>
  <c r="L765" i="40"/>
  <c r="J436" i="40"/>
  <c r="A2019" i="40"/>
  <c r="I1026" i="40"/>
  <c r="H1110" i="40"/>
  <c r="K1370" i="40"/>
  <c r="K2855" i="40"/>
  <c r="G1306" i="40"/>
  <c r="D1043" i="40"/>
  <c r="F1597" i="40"/>
  <c r="E481" i="40"/>
  <c r="H1995" i="40"/>
  <c r="J2932" i="40"/>
  <c r="J762" i="40"/>
  <c r="G1647" i="40"/>
  <c r="M90" i="40"/>
  <c r="J1739" i="40"/>
  <c r="L1321" i="40"/>
  <c r="I1169" i="40"/>
  <c r="L2658" i="40"/>
  <c r="E1568" i="40"/>
  <c r="B2027" i="40"/>
  <c r="L2619" i="40"/>
  <c r="C155" i="40"/>
  <c r="D2415" i="40"/>
  <c r="F2481" i="40"/>
  <c r="I2421" i="40"/>
  <c r="M1709" i="40"/>
  <c r="L975" i="40"/>
  <c r="A1932" i="40"/>
  <c r="J714" i="40"/>
  <c r="C726" i="40"/>
  <c r="D2218" i="40"/>
  <c r="A1340" i="40"/>
  <c r="K340" i="40"/>
  <c r="C394" i="40"/>
  <c r="L1095" i="40"/>
  <c r="L379" i="40"/>
  <c r="C2698" i="40"/>
  <c r="I2628" i="40"/>
  <c r="E379" i="40"/>
  <c r="C1387" i="40"/>
  <c r="E944" i="40"/>
  <c r="F261" i="40"/>
  <c r="L624" i="40"/>
  <c r="L1056" i="40"/>
  <c r="E1606" i="40"/>
  <c r="M394" i="40"/>
  <c r="G2133" i="40"/>
  <c r="J1947" i="40"/>
  <c r="E295" i="40"/>
  <c r="C2604" i="40"/>
  <c r="M1687" i="40"/>
  <c r="F796" i="40"/>
  <c r="A2477" i="40"/>
  <c r="J707" i="40"/>
  <c r="H2880" i="40"/>
  <c r="B70" i="40"/>
  <c r="J2542" i="40"/>
  <c r="H2857" i="40"/>
  <c r="H1383" i="40"/>
  <c r="F2351" i="40"/>
  <c r="E2568" i="40"/>
  <c r="D2668" i="40"/>
  <c r="A2591" i="40"/>
  <c r="C1385" i="40"/>
  <c r="J1963" i="40"/>
  <c r="F258" i="40"/>
  <c r="B2042" i="40"/>
  <c r="F330" i="40"/>
  <c r="I2734" i="40"/>
  <c r="D817" i="40"/>
  <c r="M1572" i="40"/>
  <c r="C1157" i="40"/>
  <c r="H2235" i="40"/>
  <c r="G464" i="40"/>
  <c r="M2709" i="40"/>
  <c r="E2103" i="40"/>
  <c r="L573" i="40"/>
  <c r="A250" i="40"/>
  <c r="C1549" i="40"/>
  <c r="D383" i="40"/>
  <c r="I1591" i="40"/>
  <c r="A2437" i="40"/>
  <c r="B2495" i="40"/>
  <c r="D287" i="40"/>
  <c r="F952" i="40"/>
  <c r="K1911" i="40"/>
  <c r="G1578" i="40"/>
  <c r="I2514" i="40"/>
  <c r="F1016" i="40"/>
  <c r="I2337" i="40"/>
  <c r="H654" i="40"/>
  <c r="J204" i="40"/>
  <c r="B1854" i="40"/>
  <c r="H2807" i="40"/>
  <c r="B2180" i="40"/>
  <c r="D761" i="40"/>
  <c r="C2605" i="40"/>
  <c r="E2233" i="40"/>
  <c r="G2582" i="40"/>
  <c r="C2101" i="40"/>
  <c r="H2618" i="40"/>
  <c r="K1765" i="40"/>
  <c r="H772" i="40"/>
  <c r="E2853" i="40"/>
  <c r="K582" i="40"/>
  <c r="J1485" i="40"/>
  <c r="B376" i="40"/>
  <c r="E1857" i="40"/>
  <c r="E283" i="40"/>
  <c r="H1580" i="40"/>
  <c r="K2714" i="40"/>
  <c r="E412" i="40"/>
  <c r="L2568" i="40"/>
  <c r="K1289" i="40"/>
  <c r="F2022" i="40"/>
  <c r="M2747" i="40"/>
  <c r="A2676" i="40"/>
  <c r="G2861" i="40"/>
  <c r="B2724" i="40"/>
  <c r="M2877" i="40"/>
  <c r="K527" i="40"/>
  <c r="C861" i="40"/>
  <c r="D2414" i="40"/>
  <c r="D774" i="40"/>
  <c r="B315" i="40"/>
  <c r="E1346" i="40"/>
  <c r="K2849" i="40"/>
  <c r="G2467" i="40"/>
  <c r="H608" i="40"/>
  <c r="D304" i="40"/>
  <c r="E1134" i="40"/>
  <c r="L2933" i="40"/>
  <c r="H1921" i="40"/>
  <c r="M2246" i="40"/>
  <c r="K387" i="40"/>
  <c r="G2812" i="40"/>
  <c r="D1829" i="40"/>
  <c r="K400" i="40"/>
  <c r="C919" i="40"/>
  <c r="K1046" i="40"/>
  <c r="I2235" i="40"/>
  <c r="A1462" i="40"/>
  <c r="H2891" i="40"/>
  <c r="D38" i="40"/>
  <c r="E2475" i="40"/>
  <c r="B2573" i="40"/>
  <c r="D1623" i="40"/>
  <c r="D1040" i="40"/>
  <c r="K1418" i="40"/>
  <c r="E1879" i="40"/>
  <c r="I1715" i="40"/>
  <c r="I1325" i="40"/>
  <c r="F2025" i="40"/>
  <c r="K80" i="40"/>
  <c r="E1502" i="40"/>
  <c r="G971" i="40"/>
  <c r="F1073" i="40"/>
  <c r="F2177" i="40"/>
  <c r="J2090" i="40"/>
  <c r="A1786" i="40"/>
  <c r="E2389" i="40"/>
  <c r="D2808" i="40"/>
  <c r="H2285" i="40"/>
  <c r="D2318" i="40"/>
  <c r="F1984" i="40"/>
  <c r="I600" i="40"/>
  <c r="G34" i="40"/>
  <c r="A2362" i="40"/>
  <c r="F2402" i="40"/>
  <c r="F2413" i="40"/>
  <c r="F1403" i="40"/>
  <c r="C255" i="40"/>
  <c r="G1374" i="40"/>
  <c r="H2841" i="40"/>
  <c r="J2346" i="40"/>
  <c r="I714" i="40"/>
  <c r="J1789" i="40"/>
  <c r="I266" i="40"/>
  <c r="G1823" i="40"/>
  <c r="J1644" i="40"/>
  <c r="H2422" i="40"/>
  <c r="G1536" i="40"/>
  <c r="E2370" i="40"/>
  <c r="M953" i="40"/>
  <c r="B843" i="40"/>
  <c r="M2200" i="40"/>
  <c r="B1439" i="40"/>
  <c r="H2335" i="40"/>
  <c r="D2539" i="40"/>
  <c r="C158" i="40"/>
  <c r="B2303" i="40"/>
  <c r="E1924" i="40"/>
  <c r="F529" i="40"/>
  <c r="J2073" i="40"/>
  <c r="G2593" i="40"/>
  <c r="C774" i="40"/>
  <c r="J1940" i="40"/>
  <c r="H2016" i="40"/>
  <c r="C1884" i="40"/>
  <c r="G1796" i="40"/>
  <c r="J106" i="40"/>
  <c r="L1392" i="40"/>
  <c r="J485" i="40"/>
  <c r="G2110" i="40"/>
  <c r="E272" i="40"/>
  <c r="I924" i="40"/>
  <c r="K1007" i="40"/>
  <c r="F670" i="40"/>
  <c r="H1129" i="40"/>
  <c r="C673" i="40"/>
  <c r="F2036" i="40"/>
  <c r="K2693" i="40"/>
  <c r="B2905" i="40"/>
  <c r="G1765" i="40"/>
  <c r="G302" i="40"/>
  <c r="L434" i="40"/>
  <c r="J541" i="40"/>
  <c r="B807" i="40"/>
  <c r="F78" i="40"/>
  <c r="H273" i="40"/>
  <c r="K2242" i="40"/>
  <c r="A1134" i="40"/>
  <c r="G1098" i="40"/>
  <c r="M1403" i="40"/>
  <c r="K743" i="40"/>
  <c r="F937" i="40"/>
  <c r="J2352" i="40"/>
  <c r="A2017" i="40"/>
  <c r="D2270" i="40"/>
  <c r="M906" i="40"/>
  <c r="A2441" i="40"/>
  <c r="I1984" i="40"/>
  <c r="K2882" i="40"/>
  <c r="J2867" i="40"/>
  <c r="D1858" i="40"/>
  <c r="E2026" i="40"/>
  <c r="A1949" i="40"/>
  <c r="L151" i="40"/>
  <c r="A1167" i="40"/>
  <c r="G1167" i="40"/>
  <c r="A1119" i="40"/>
  <c r="D1501" i="40"/>
  <c r="H438" i="40"/>
  <c r="F2540" i="40"/>
  <c r="A1108" i="40"/>
  <c r="H1369" i="40"/>
  <c r="F389" i="40"/>
  <c r="K1160" i="40"/>
  <c r="A2068" i="40"/>
  <c r="I1996" i="40"/>
  <c r="F716" i="40"/>
  <c r="E854" i="40"/>
  <c r="H2254" i="40"/>
  <c r="M2597" i="40"/>
  <c r="F2728" i="40"/>
  <c r="A381" i="40"/>
  <c r="H2249" i="40"/>
  <c r="K1900" i="40"/>
  <c r="F2725" i="40"/>
  <c r="A1562" i="40"/>
  <c r="K1170" i="40"/>
  <c r="M2273" i="40"/>
  <c r="I806" i="40"/>
  <c r="A285" i="40"/>
  <c r="I627" i="40"/>
  <c r="C1072" i="40"/>
  <c r="B1407" i="40"/>
  <c r="H1579" i="40"/>
  <c r="I355" i="40"/>
  <c r="K1634" i="40"/>
  <c r="M396" i="40"/>
  <c r="B135" i="40"/>
  <c r="D1322" i="40"/>
  <c r="H503" i="40"/>
  <c r="J838" i="40"/>
  <c r="K2762" i="40"/>
  <c r="L2430" i="40"/>
  <c r="L1051" i="40"/>
  <c r="K1709" i="40"/>
  <c r="K2803" i="40"/>
  <c r="E1311" i="40"/>
  <c r="M384" i="40"/>
  <c r="C1346" i="40"/>
  <c r="F1797" i="40"/>
  <c r="J2519" i="40"/>
  <c r="E534" i="40"/>
  <c r="D1835" i="40"/>
  <c r="L1160" i="40"/>
  <c r="L2073" i="40"/>
  <c r="C1312" i="40"/>
  <c r="J2948" i="40"/>
  <c r="H1990" i="40"/>
  <c r="L2418" i="40"/>
  <c r="J402" i="40"/>
  <c r="H1387" i="40"/>
  <c r="J2283" i="40"/>
  <c r="F1103" i="40"/>
  <c r="E713" i="40"/>
  <c r="F2876" i="40"/>
  <c r="L1252" i="40"/>
  <c r="B907" i="40"/>
  <c r="M1540" i="40"/>
  <c r="A2508" i="40"/>
  <c r="D413" i="40"/>
  <c r="D81" i="40"/>
  <c r="K1931" i="40"/>
  <c r="M1654" i="40"/>
  <c r="L1598" i="40"/>
  <c r="A2493" i="40"/>
  <c r="H452" i="40"/>
  <c r="G222" i="40"/>
  <c r="J2430" i="40"/>
  <c r="K1050" i="40"/>
  <c r="E936" i="40"/>
  <c r="L2028" i="40"/>
  <c r="H946" i="40"/>
  <c r="A1617" i="40"/>
  <c r="J796" i="40"/>
  <c r="I844" i="40"/>
  <c r="L2683" i="40"/>
  <c r="E1317" i="40"/>
  <c r="A1982" i="40"/>
  <c r="E1153" i="40"/>
  <c r="E2480" i="40"/>
  <c r="F2460" i="40"/>
  <c r="G1479" i="40"/>
  <c r="D855" i="40"/>
  <c r="C1769" i="40"/>
  <c r="B446" i="40"/>
  <c r="G1684" i="40"/>
  <c r="G2537" i="40"/>
  <c r="A984" i="40"/>
  <c r="K692" i="40"/>
  <c r="C811" i="40"/>
  <c r="B424" i="40"/>
  <c r="H1417" i="40"/>
  <c r="J1025" i="40"/>
  <c r="D457" i="40"/>
  <c r="J930" i="40"/>
  <c r="F1322" i="40"/>
  <c r="F165" i="40"/>
  <c r="A1438" i="40"/>
  <c r="B1678" i="40"/>
  <c r="A1437" i="40"/>
  <c r="I992" i="40"/>
  <c r="F2947" i="40"/>
  <c r="A795" i="40"/>
  <c r="C1781" i="40"/>
  <c r="H2446" i="40"/>
  <c r="E2214" i="40"/>
  <c r="M1623" i="40"/>
  <c r="A691" i="40"/>
  <c r="L2066" i="40"/>
  <c r="C1942" i="40"/>
  <c r="M2365" i="40"/>
  <c r="L1140" i="40"/>
  <c r="J322" i="40"/>
  <c r="D1574" i="40"/>
  <c r="I491" i="40"/>
  <c r="G2662" i="40"/>
  <c r="L136" i="40"/>
  <c r="K2395" i="40"/>
  <c r="D1818" i="40"/>
  <c r="E1476" i="40"/>
  <c r="F2550" i="40"/>
  <c r="A624" i="40"/>
  <c r="A2763" i="40"/>
  <c r="G2754" i="40"/>
  <c r="C588" i="40"/>
  <c r="K1311" i="40"/>
  <c r="E574" i="40"/>
  <c r="D1285" i="40"/>
  <c r="H1888" i="40"/>
  <c r="L604" i="40"/>
  <c r="C157" i="40"/>
  <c r="L716" i="40"/>
  <c r="A2628" i="40"/>
  <c r="G2438" i="40"/>
  <c r="G2252" i="40"/>
  <c r="A2680" i="40"/>
  <c r="B2745" i="40"/>
  <c r="C1187" i="40"/>
  <c r="G664" i="40"/>
  <c r="L2294" i="40"/>
  <c r="H2200" i="40"/>
  <c r="B2418" i="40"/>
  <c r="J440" i="40"/>
  <c r="J2102" i="40"/>
  <c r="A1731" i="40"/>
  <c r="G2778" i="40"/>
  <c r="F1459" i="40"/>
  <c r="D2714" i="40"/>
  <c r="G1032" i="40"/>
  <c r="A758" i="40"/>
  <c r="E2242" i="40"/>
  <c r="M2858" i="40"/>
  <c r="G2915" i="40"/>
  <c r="L1472" i="40"/>
  <c r="L2615" i="40"/>
  <c r="E2632" i="40"/>
  <c r="B2415" i="40"/>
  <c r="D2356" i="40"/>
  <c r="B2657" i="40"/>
  <c r="D1762" i="40"/>
  <c r="J2579" i="40"/>
  <c r="G1234" i="40"/>
  <c r="F2054" i="40"/>
  <c r="J1289" i="40"/>
  <c r="B2633" i="40"/>
  <c r="G1179" i="40"/>
  <c r="G2119" i="40"/>
  <c r="A568" i="40"/>
  <c r="D2186" i="40"/>
  <c r="H655" i="40"/>
  <c r="E911" i="40"/>
  <c r="L1237" i="40"/>
  <c r="H2306" i="40"/>
  <c r="B2135" i="40"/>
  <c r="H1145" i="40"/>
  <c r="G2014" i="40"/>
  <c r="G416" i="40"/>
  <c r="A198" i="40"/>
  <c r="H1698" i="40"/>
  <c r="G456" i="40"/>
  <c r="E1043" i="40"/>
  <c r="M2900" i="40"/>
  <c r="K156" i="40"/>
  <c r="E52" i="40"/>
  <c r="D129" i="40"/>
  <c r="L1509" i="40"/>
  <c r="H1026" i="40"/>
  <c r="F2454" i="40"/>
  <c r="I1377" i="40"/>
  <c r="H1042" i="40"/>
  <c r="G749" i="40"/>
  <c r="L622" i="40"/>
  <c r="D2558" i="40"/>
  <c r="E184" i="40"/>
  <c r="L1696" i="40"/>
  <c r="F2124" i="40"/>
  <c r="B1291" i="40"/>
  <c r="L2356" i="40"/>
  <c r="J299" i="40"/>
  <c r="E2407" i="40"/>
  <c r="J2735" i="40"/>
  <c r="C1163" i="40"/>
  <c r="B208" i="40"/>
  <c r="F1962" i="40"/>
  <c r="B239" i="40"/>
  <c r="G2346" i="40"/>
  <c r="I442" i="40"/>
  <c r="K1364" i="40"/>
  <c r="E876" i="40"/>
  <c r="D2882" i="40"/>
  <c r="C15" i="40"/>
  <c r="A1791" i="40"/>
  <c r="C430" i="40"/>
  <c r="H2399" i="40"/>
  <c r="A949" i="40"/>
  <c r="A1362" i="40"/>
  <c r="D1159" i="40"/>
  <c r="C1940" i="40"/>
  <c r="E2490" i="40"/>
  <c r="A1790" i="40"/>
  <c r="M1552" i="40"/>
  <c r="G1776" i="40"/>
  <c r="H2630" i="40"/>
  <c r="G2436" i="40"/>
  <c r="B1371" i="40"/>
  <c r="C720" i="40"/>
  <c r="I2007" i="40"/>
  <c r="G773" i="40"/>
  <c r="L712" i="40"/>
  <c r="L386" i="40"/>
  <c r="F2766" i="40"/>
  <c r="D1840" i="40"/>
  <c r="A1353" i="40"/>
  <c r="K1977" i="40"/>
  <c r="M1870" i="40"/>
  <c r="J1467" i="40"/>
  <c r="I2745" i="40"/>
  <c r="C2911" i="40"/>
  <c r="F593" i="40"/>
  <c r="C1214" i="40"/>
  <c r="I1570" i="40"/>
  <c r="L1102" i="40"/>
  <c r="C1596" i="40"/>
  <c r="J722" i="40"/>
  <c r="K896" i="40"/>
  <c r="H914" i="40"/>
  <c r="C1670" i="40"/>
  <c r="E2496" i="40"/>
  <c r="B203" i="40"/>
  <c r="C492" i="40"/>
  <c r="F505" i="40"/>
  <c r="K1958" i="40"/>
  <c r="E2013" i="40"/>
  <c r="I2893" i="40"/>
  <c r="E2705" i="40"/>
  <c r="E276" i="40"/>
  <c r="H90" i="40"/>
  <c r="C2734" i="40"/>
  <c r="F1834" i="40"/>
  <c r="G133" i="40"/>
  <c r="C2625" i="40"/>
  <c r="C1267" i="40"/>
  <c r="B1849" i="40"/>
  <c r="L2492" i="40"/>
  <c r="J2595" i="40"/>
  <c r="D2113" i="40"/>
  <c r="D896" i="40"/>
  <c r="F2486" i="40"/>
  <c r="D773" i="40"/>
  <c r="H1321" i="40"/>
  <c r="H647" i="40"/>
  <c r="A1628" i="40"/>
  <c r="C2561" i="40"/>
  <c r="C1892" i="40"/>
  <c r="A26" i="40"/>
  <c r="G2597" i="40"/>
  <c r="A1161" i="40"/>
  <c r="A1687" i="40"/>
  <c r="H388" i="40"/>
  <c r="H2039" i="40"/>
  <c r="D399" i="40"/>
  <c r="D406" i="40"/>
  <c r="M701" i="40"/>
  <c r="B2693" i="40"/>
  <c r="D211" i="40"/>
  <c r="G276" i="40"/>
  <c r="J1616" i="40"/>
  <c r="G522" i="40"/>
  <c r="E1455" i="40"/>
  <c r="E1675" i="40"/>
  <c r="A351" i="40"/>
  <c r="G1075" i="40"/>
  <c r="E2144" i="40"/>
  <c r="L1505" i="40"/>
  <c r="H882" i="40"/>
  <c r="G584" i="40"/>
  <c r="B2124" i="40"/>
  <c r="A279" i="40"/>
  <c r="E1118" i="40"/>
  <c r="K61" i="40"/>
  <c r="H1778" i="40"/>
  <c r="A141" i="40"/>
  <c r="M2862" i="40"/>
  <c r="L895" i="40"/>
  <c r="D2159" i="40"/>
  <c r="I1833" i="40"/>
  <c r="L1766" i="40"/>
  <c r="H1169" i="40"/>
  <c r="C1115" i="40"/>
  <c r="M11" i="40"/>
  <c r="C1915" i="40"/>
  <c r="C2387" i="40"/>
  <c r="M2297" i="40"/>
  <c r="B373" i="40"/>
  <c r="L2756" i="40"/>
  <c r="H1519" i="40"/>
  <c r="M2793" i="40"/>
  <c r="K1815" i="40"/>
  <c r="H1211" i="40"/>
  <c r="A2496" i="40"/>
  <c r="M336" i="40"/>
  <c r="H1076" i="40"/>
  <c r="C471" i="40"/>
  <c r="A925" i="40"/>
  <c r="M1439" i="40"/>
  <c r="G2902" i="40"/>
  <c r="F598" i="40"/>
  <c r="I185" i="40"/>
  <c r="B1103" i="40"/>
  <c r="I1320" i="40"/>
  <c r="G1600" i="40"/>
  <c r="E973" i="40"/>
  <c r="G1972" i="40"/>
  <c r="E1164" i="40"/>
  <c r="G2872" i="40"/>
  <c r="D2440" i="40"/>
  <c r="D2806" i="40"/>
  <c r="G203" i="40"/>
  <c r="D1461" i="40"/>
  <c r="B1630" i="40"/>
  <c r="C1001" i="40"/>
  <c r="J1904" i="40"/>
  <c r="D685" i="40"/>
  <c r="G165" i="40"/>
  <c r="I878" i="40"/>
  <c r="B1120" i="40"/>
  <c r="B1136" i="40"/>
  <c r="L247" i="40"/>
  <c r="B339" i="40"/>
  <c r="M2004" i="40"/>
  <c r="K366" i="40"/>
  <c r="K22" i="40"/>
  <c r="D1494" i="40"/>
  <c r="L1325" i="40"/>
  <c r="A708" i="40"/>
  <c r="H577" i="40"/>
  <c r="C1744" i="40"/>
  <c r="I1398" i="40"/>
  <c r="A1095" i="40"/>
  <c r="G2291" i="40"/>
  <c r="D317" i="40"/>
  <c r="A590" i="40"/>
  <c r="L1546" i="40"/>
  <c r="G87" i="40"/>
  <c r="C1328" i="40"/>
  <c r="F2821" i="40"/>
  <c r="B1336" i="40"/>
  <c r="L9" i="40"/>
  <c r="A1789" i="40"/>
  <c r="D2070" i="40"/>
  <c r="H2259" i="40"/>
  <c r="K1048" i="40"/>
  <c r="G2131" i="40"/>
  <c r="M2723" i="40"/>
  <c r="K993" i="40"/>
  <c r="E2459" i="40"/>
  <c r="G400" i="40"/>
  <c r="I731" i="40"/>
  <c r="B1362" i="40"/>
  <c r="H1061" i="40"/>
  <c r="L269" i="40"/>
  <c r="D373" i="40"/>
  <c r="J2794" i="40"/>
  <c r="J2220" i="40"/>
  <c r="K1195" i="40"/>
  <c r="A911" i="40"/>
  <c r="B2665" i="40"/>
  <c r="G2445" i="40"/>
  <c r="C2052" i="40"/>
  <c r="B1762" i="40"/>
  <c r="G1284" i="40"/>
  <c r="I2822" i="40"/>
  <c r="B407" i="40"/>
  <c r="E2237" i="40"/>
  <c r="M19" i="40"/>
  <c r="F1594" i="40"/>
  <c r="C1095" i="40"/>
  <c r="J243" i="40"/>
  <c r="A212" i="40"/>
  <c r="K742" i="40"/>
  <c r="M718" i="40"/>
  <c r="F2565" i="40"/>
  <c r="J2329" i="40"/>
  <c r="A1774" i="40"/>
  <c r="I2026" i="40"/>
  <c r="F1926" i="40"/>
  <c r="A2811" i="40"/>
  <c r="B213" i="40"/>
  <c r="D1864" i="40"/>
  <c r="D731" i="40"/>
  <c r="B1590" i="40"/>
  <c r="B929" i="40"/>
  <c r="A2458" i="40"/>
  <c r="A2707" i="40"/>
  <c r="C790" i="40"/>
  <c r="A1607" i="40"/>
  <c r="I2062" i="40"/>
  <c r="K1493" i="40"/>
  <c r="B1603" i="40"/>
  <c r="I2285" i="40"/>
  <c r="M1239" i="40"/>
  <c r="M2497" i="40"/>
  <c r="A1475" i="40"/>
  <c r="D2626" i="40"/>
  <c r="G506" i="40"/>
  <c r="F577" i="40"/>
  <c r="C86" i="40"/>
  <c r="B2243" i="40"/>
  <c r="B1275" i="40"/>
  <c r="A2161" i="40"/>
  <c r="D1394" i="40"/>
  <c r="D1192" i="40"/>
  <c r="G2442" i="40"/>
  <c r="G2487" i="40"/>
  <c r="G1371" i="40"/>
  <c r="G935" i="40"/>
  <c r="A651" i="40"/>
  <c r="G59" i="40"/>
  <c r="F4" i="40"/>
  <c r="G677" i="40"/>
  <c r="F772" i="40"/>
  <c r="E2247" i="40"/>
  <c r="B2698" i="40"/>
  <c r="E912" i="40"/>
  <c r="F2926" i="40"/>
  <c r="G2073" i="40"/>
  <c r="I346" i="40"/>
  <c r="G2263" i="40"/>
  <c r="E1783" i="40"/>
  <c r="H1226" i="40"/>
  <c r="G1891" i="40"/>
  <c r="D126" i="40"/>
  <c r="E415" i="40"/>
  <c r="E2663" i="40"/>
  <c r="I2799" i="40"/>
  <c r="B1834" i="40"/>
  <c r="C2006" i="40"/>
  <c r="F1286" i="40"/>
  <c r="E1344" i="40"/>
  <c r="D986" i="40"/>
  <c r="D552" i="40"/>
  <c r="F1909" i="40"/>
  <c r="F28" i="40"/>
  <c r="E729" i="40"/>
  <c r="G2610" i="40"/>
  <c r="B2316" i="40"/>
  <c r="H1516" i="40"/>
  <c r="H1193" i="40"/>
  <c r="C2046" i="40"/>
  <c r="A89" i="40"/>
  <c r="C589" i="40"/>
  <c r="I2782" i="40"/>
  <c r="J2381" i="40"/>
  <c r="J897" i="40"/>
  <c r="H1958" i="40"/>
  <c r="J2911" i="40"/>
  <c r="C2364" i="40"/>
  <c r="M1991" i="40"/>
  <c r="D2375" i="40"/>
  <c r="K794" i="40"/>
  <c r="F1496" i="40"/>
  <c r="H221" i="40"/>
  <c r="G2367" i="40"/>
  <c r="E740" i="40"/>
  <c r="L1063" i="40"/>
  <c r="H1470" i="40"/>
  <c r="A1766" i="40"/>
  <c r="B96" i="40"/>
  <c r="B538" i="40"/>
  <c r="H1856" i="40"/>
  <c r="E2643" i="40"/>
  <c r="L349" i="40"/>
  <c r="C390" i="40"/>
  <c r="G908" i="40"/>
  <c r="J320" i="40"/>
  <c r="H377" i="40"/>
  <c r="G2541" i="40"/>
  <c r="L2354" i="40"/>
  <c r="A1856" i="40"/>
  <c r="K1379" i="40"/>
  <c r="E34" i="40"/>
  <c r="D940" i="40"/>
  <c r="D2253" i="40"/>
  <c r="F2613" i="40"/>
  <c r="C1460" i="40"/>
  <c r="K2253" i="40"/>
  <c r="G322" i="40"/>
  <c r="K2147" i="40"/>
  <c r="G1227" i="40"/>
  <c r="G1106" i="40"/>
  <c r="C2510" i="40"/>
  <c r="C1260" i="40"/>
  <c r="K2700" i="40"/>
  <c r="H1742" i="40"/>
  <c r="L1359" i="40"/>
  <c r="K2500" i="40"/>
  <c r="L523" i="40"/>
  <c r="C2648" i="40"/>
  <c r="F780" i="40"/>
  <c r="F1410" i="40"/>
  <c r="D732" i="40"/>
  <c r="G2571" i="40"/>
  <c r="G2694" i="40"/>
  <c r="D2143" i="40"/>
  <c r="D1198" i="40"/>
  <c r="I613" i="40"/>
  <c r="J723" i="40"/>
  <c r="H1902" i="40"/>
  <c r="I94" i="40"/>
  <c r="H1774" i="40"/>
  <c r="M1358" i="40"/>
  <c r="A2266" i="40"/>
  <c r="C1132" i="40"/>
  <c r="F268" i="40"/>
  <c r="G2169" i="40"/>
  <c r="D1267" i="40"/>
  <c r="M291" i="40"/>
  <c r="M2318" i="40"/>
  <c r="A109" i="40"/>
  <c r="F2658" i="40"/>
  <c r="F2778" i="40"/>
  <c r="E1759" i="40"/>
  <c r="A2895" i="40"/>
  <c r="C1577" i="40"/>
  <c r="J929" i="40"/>
  <c r="H525" i="40"/>
  <c r="K102" i="40"/>
  <c r="I2383" i="40"/>
  <c r="G2860" i="40"/>
  <c r="A271" i="40"/>
  <c r="E2801" i="40"/>
  <c r="A2202" i="40"/>
  <c r="D1551" i="40"/>
  <c r="B1781" i="40"/>
  <c r="C2563" i="40"/>
  <c r="H106" i="40"/>
  <c r="H779" i="40"/>
  <c r="I715" i="40"/>
  <c r="G508" i="40"/>
  <c r="B1833" i="40"/>
  <c r="F2184" i="40"/>
  <c r="E1283" i="40"/>
  <c r="A1002" i="40"/>
  <c r="B187" i="40"/>
  <c r="A2668" i="40"/>
  <c r="K2410" i="40"/>
  <c r="E1726" i="40"/>
  <c r="G2283" i="40"/>
  <c r="A1638" i="40"/>
  <c r="G1810" i="40"/>
  <c r="C2703" i="40"/>
  <c r="M1494" i="40"/>
  <c r="F1298" i="40"/>
  <c r="J35" i="40"/>
  <c r="M1341" i="40"/>
  <c r="D1466" i="40"/>
  <c r="H926" i="40"/>
  <c r="I237" i="40"/>
  <c r="H1777" i="40"/>
  <c r="F2260" i="40"/>
  <c r="I1110" i="40"/>
  <c r="K811" i="40"/>
  <c r="E2541" i="40"/>
  <c r="A226" i="40"/>
  <c r="B1504" i="40"/>
  <c r="H626" i="40"/>
  <c r="A1976" i="40"/>
  <c r="C2360" i="40"/>
  <c r="B989" i="40"/>
  <c r="H1699" i="40"/>
  <c r="A1359" i="40"/>
  <c r="G1012" i="40"/>
  <c r="D2623" i="40"/>
  <c r="F1206" i="40"/>
  <c r="K2271" i="40"/>
  <c r="D641" i="40"/>
  <c r="M306" i="40"/>
  <c r="L2891" i="40"/>
  <c r="G1631" i="40"/>
  <c r="D2750" i="40"/>
  <c r="I724" i="40"/>
  <c r="H682" i="40"/>
  <c r="F1573" i="40"/>
  <c r="I2075" i="40"/>
  <c r="L1490" i="40"/>
  <c r="I2230" i="40"/>
  <c r="M1830" i="40"/>
  <c r="F1406" i="40"/>
  <c r="J1201" i="40"/>
  <c r="I2551" i="40"/>
  <c r="M728" i="40"/>
  <c r="G1921" i="40"/>
  <c r="A1023" i="40"/>
  <c r="A90" i="40"/>
  <c r="I641" i="40"/>
  <c r="E2762" i="40"/>
  <c r="G2375" i="40"/>
  <c r="E2039" i="40"/>
  <c r="D402" i="40"/>
  <c r="B909" i="40"/>
  <c r="C2013" i="40"/>
  <c r="G1218" i="40"/>
  <c r="M1811" i="40"/>
  <c r="F1312" i="40"/>
  <c r="E1190" i="40"/>
  <c r="I2140" i="40"/>
  <c r="J2254" i="40"/>
  <c r="J298" i="40"/>
  <c r="D1947" i="40"/>
  <c r="G1046" i="40"/>
  <c r="F2327" i="40"/>
  <c r="J371" i="40"/>
  <c r="G2533" i="40"/>
  <c r="G331" i="40"/>
  <c r="B2866" i="40"/>
  <c r="L2617" i="40"/>
  <c r="A688" i="40"/>
  <c r="H2022" i="40"/>
  <c r="D869" i="40"/>
  <c r="I2088" i="40"/>
  <c r="H1359" i="40"/>
  <c r="H70" i="40"/>
  <c r="M2674" i="40"/>
  <c r="D783" i="40"/>
  <c r="J2016" i="40"/>
  <c r="K1481" i="40"/>
  <c r="L2805" i="40"/>
  <c r="J1627" i="40"/>
  <c r="K2758" i="40"/>
  <c r="C824" i="40"/>
  <c r="D203" i="40"/>
  <c r="B2430" i="40"/>
  <c r="F1628" i="40"/>
  <c r="G2704" i="40"/>
  <c r="L334" i="40"/>
  <c r="E1305" i="40"/>
  <c r="F1189" i="40"/>
  <c r="A1356" i="40"/>
  <c r="G1754" i="40"/>
  <c r="J881" i="40"/>
  <c r="A1110" i="40"/>
  <c r="I2207" i="40"/>
  <c r="J919" i="40"/>
  <c r="E361" i="40"/>
  <c r="I960" i="40"/>
  <c r="G1069" i="40"/>
  <c r="A557" i="40"/>
  <c r="B1431" i="40"/>
  <c r="G766" i="40"/>
  <c r="H894" i="40"/>
  <c r="K2645" i="40"/>
  <c r="E1999" i="40"/>
  <c r="A1743" i="40"/>
  <c r="C1520" i="40"/>
  <c r="E144" i="40"/>
  <c r="G906" i="40"/>
  <c r="C2080" i="40"/>
  <c r="J662" i="40"/>
  <c r="L1368" i="40"/>
  <c r="M1665" i="40"/>
  <c r="C2576" i="40"/>
  <c r="A95" i="40"/>
  <c r="J2377" i="40"/>
  <c r="H2486" i="40"/>
  <c r="C605" i="40"/>
  <c r="M1339" i="40"/>
  <c r="I1126" i="40"/>
  <c r="M2356" i="40"/>
  <c r="G413" i="40"/>
  <c r="G334" i="40"/>
  <c r="K2233" i="40"/>
  <c r="A2461" i="40"/>
  <c r="B392" i="40"/>
  <c r="I334" i="40"/>
  <c r="M530" i="40"/>
  <c r="A94" i="40"/>
  <c r="M1686" i="40"/>
  <c r="G287" i="40"/>
  <c r="B2876" i="40"/>
  <c r="L883" i="40"/>
  <c r="I437" i="40"/>
  <c r="M1043" i="40"/>
  <c r="K512" i="40"/>
  <c r="L2211" i="40"/>
  <c r="M895" i="40"/>
  <c r="I2809" i="40"/>
  <c r="F714" i="40"/>
  <c r="I2886" i="40"/>
  <c r="H2663" i="40"/>
  <c r="A2546" i="40"/>
  <c r="A1252" i="40"/>
  <c r="L1148" i="40"/>
  <c r="L1018" i="40"/>
  <c r="F990" i="40"/>
  <c r="G1960" i="40"/>
  <c r="D741" i="40"/>
  <c r="H2167" i="40"/>
  <c r="F5" i="40"/>
  <c r="L67" i="40"/>
  <c r="H244" i="40"/>
  <c r="H1707" i="40"/>
  <c r="L1668" i="40"/>
  <c r="C1134" i="40"/>
  <c r="I2209" i="40"/>
  <c r="H485" i="40"/>
  <c r="L1928" i="40"/>
  <c r="L2214" i="40"/>
  <c r="A159" i="40"/>
  <c r="F1593" i="40"/>
  <c r="E2073" i="40"/>
  <c r="J2186" i="40"/>
  <c r="B2746" i="40"/>
  <c r="J2588" i="40"/>
  <c r="C723" i="40"/>
  <c r="A2229" i="40"/>
  <c r="E888" i="40"/>
  <c r="C2373" i="40"/>
  <c r="B324" i="40"/>
  <c r="F1485" i="40"/>
  <c r="I1557" i="40"/>
  <c r="B280" i="40"/>
  <c r="E805" i="40"/>
  <c r="C2432" i="40"/>
  <c r="L943" i="40"/>
  <c r="L644" i="40"/>
  <c r="M773" i="40"/>
  <c r="D117" i="40"/>
  <c r="D2201" i="40"/>
  <c r="J59" i="40"/>
  <c r="A96" i="40"/>
  <c r="F580" i="40"/>
  <c r="D2372" i="40"/>
  <c r="E209" i="40"/>
  <c r="B2444" i="40"/>
  <c r="G2313" i="40"/>
  <c r="L2872" i="40"/>
  <c r="A219" i="40"/>
  <c r="E2431" i="40"/>
  <c r="F25" i="40"/>
  <c r="L1314" i="40"/>
  <c r="B1845" i="40"/>
  <c r="A1020" i="40"/>
  <c r="G491" i="40"/>
  <c r="D2340" i="40"/>
  <c r="A2682" i="40"/>
  <c r="H609" i="40"/>
  <c r="M1068" i="40"/>
  <c r="J644" i="40"/>
  <c r="G2322" i="40"/>
  <c r="C2677" i="40"/>
  <c r="C2271" i="40"/>
  <c r="G579" i="40"/>
  <c r="E1086" i="40"/>
  <c r="D1678" i="40"/>
  <c r="C2620" i="40"/>
  <c r="M1200" i="40"/>
  <c r="B1757" i="40"/>
  <c r="F430" i="40"/>
  <c r="L856" i="40"/>
  <c r="H2304" i="40"/>
  <c r="D808" i="40"/>
  <c r="G2362" i="40"/>
  <c r="A684" i="40"/>
  <c r="A793" i="40"/>
  <c r="C2007" i="40"/>
  <c r="E2342" i="40"/>
  <c r="J2086" i="40"/>
  <c r="A297" i="40"/>
  <c r="G1453" i="40"/>
  <c r="A1371" i="40"/>
  <c r="C1790" i="40"/>
  <c r="L1592" i="40"/>
  <c r="A1648" i="40"/>
  <c r="E647" i="40"/>
  <c r="A50" i="40"/>
  <c r="K2631" i="40"/>
  <c r="G2629" i="40"/>
  <c r="M1966" i="40"/>
  <c r="G231" i="40"/>
  <c r="E1078" i="40"/>
  <c r="M2626" i="40"/>
  <c r="F2070" i="40"/>
  <c r="D1871" i="40"/>
  <c r="D2088" i="40"/>
  <c r="J360" i="40"/>
  <c r="J1105" i="40"/>
  <c r="H1536" i="40"/>
  <c r="F2616" i="40"/>
  <c r="A2620" i="40"/>
  <c r="F1364" i="40"/>
  <c r="I2684" i="40"/>
  <c r="D198" i="40"/>
  <c r="A1144" i="40"/>
  <c r="D1299" i="40"/>
  <c r="D1897" i="40"/>
  <c r="B1307" i="40"/>
  <c r="A757" i="40"/>
  <c r="A1826" i="40"/>
  <c r="B15" i="40"/>
  <c r="G718" i="40"/>
  <c r="H2878" i="40"/>
  <c r="B677" i="40"/>
  <c r="A216" i="40"/>
  <c r="B2676" i="40"/>
  <c r="I2770" i="40"/>
  <c r="I1997" i="40"/>
  <c r="L1692" i="40"/>
  <c r="H1851" i="40"/>
  <c r="L172" i="40"/>
  <c r="M1743" i="40"/>
  <c r="E2131" i="40"/>
  <c r="E1962" i="40"/>
  <c r="B2277" i="40"/>
  <c r="F1772" i="40"/>
  <c r="G2660" i="40"/>
  <c r="F1811" i="40"/>
  <c r="F1408" i="40"/>
  <c r="K2686" i="40"/>
  <c r="G2813" i="40"/>
  <c r="H2915" i="40"/>
  <c r="M440" i="40"/>
  <c r="D2546" i="40"/>
  <c r="J698" i="40"/>
  <c r="A1928" i="40"/>
  <c r="G1230" i="40"/>
  <c r="B874" i="40"/>
  <c r="D1658" i="40"/>
  <c r="H1821" i="40"/>
  <c r="E2796" i="40"/>
  <c r="L435" i="40"/>
  <c r="G103" i="40"/>
  <c r="B1546" i="40"/>
  <c r="E2254" i="40"/>
  <c r="D1236" i="40"/>
  <c r="E1412" i="40"/>
  <c r="M1318" i="40"/>
  <c r="B1948" i="40"/>
  <c r="I666" i="40"/>
  <c r="B1535" i="40"/>
  <c r="J2874" i="40"/>
  <c r="L453" i="40"/>
  <c r="E2160" i="40"/>
  <c r="B1561" i="40"/>
  <c r="D2263" i="40"/>
  <c r="D1393" i="40"/>
  <c r="D146" i="40"/>
  <c r="M2418" i="40"/>
  <c r="I1120" i="40"/>
  <c r="M87" i="40"/>
  <c r="C531" i="40"/>
  <c r="H628" i="40"/>
  <c r="F2584" i="40"/>
  <c r="D2643" i="40"/>
  <c r="E2322" i="40"/>
  <c r="B2324" i="40"/>
  <c r="C1195" i="40"/>
  <c r="F2491" i="40"/>
  <c r="H531" i="40"/>
  <c r="H1750" i="40"/>
  <c r="A2428" i="40"/>
  <c r="B1848" i="40"/>
  <c r="C2213" i="40"/>
  <c r="K2311" i="40"/>
  <c r="H2076" i="40"/>
  <c r="E2008" i="40"/>
  <c r="B2134" i="40"/>
  <c r="E2439" i="40"/>
  <c r="I1428" i="40"/>
  <c r="F2379" i="40"/>
  <c r="B1334" i="40"/>
  <c r="M501" i="40"/>
  <c r="E1030" i="40"/>
  <c r="L2168" i="40"/>
  <c r="E2495" i="40"/>
  <c r="I2156" i="40"/>
  <c r="B2766" i="40"/>
  <c r="L1258" i="40"/>
  <c r="B2511" i="40"/>
  <c r="I10" i="40"/>
  <c r="A2378" i="40"/>
  <c r="K1949" i="40"/>
  <c r="E914" i="40"/>
  <c r="G2800" i="40"/>
  <c r="H1034" i="40"/>
  <c r="A2211" i="40"/>
  <c r="H1409" i="40"/>
  <c r="B851" i="40"/>
  <c r="J2294" i="40"/>
  <c r="H2519" i="40"/>
  <c r="A585" i="40"/>
  <c r="H2269" i="40"/>
  <c r="C2946" i="40"/>
  <c r="G2391" i="40"/>
  <c r="C692" i="40"/>
  <c r="D2411" i="40"/>
  <c r="E1490" i="40"/>
  <c r="J2580" i="40"/>
  <c r="I596" i="40"/>
  <c r="H2904" i="40"/>
  <c r="F2779" i="40"/>
  <c r="A2122" i="40"/>
  <c r="F2149" i="40"/>
  <c r="E380" i="40"/>
  <c r="F80" i="40"/>
  <c r="C961" i="40"/>
  <c r="L1588" i="40"/>
  <c r="J34" i="40"/>
  <c r="M2354" i="40"/>
  <c r="C1542" i="40"/>
  <c r="J265" i="40"/>
  <c r="L44" i="40"/>
  <c r="M1731" i="40"/>
  <c r="L735" i="40"/>
  <c r="K2911" i="40"/>
  <c r="E2326" i="40"/>
  <c r="H694" i="40"/>
  <c r="M683" i="40"/>
  <c r="F1815" i="40"/>
  <c r="G2723" i="40"/>
  <c r="H2282" i="40"/>
  <c r="A378" i="40"/>
  <c r="F640" i="40"/>
  <c r="H206" i="40"/>
  <c r="D291" i="40"/>
  <c r="K1745" i="40"/>
  <c r="B1580" i="40"/>
  <c r="D294" i="40"/>
  <c r="A1143" i="40"/>
  <c r="G1058" i="40"/>
  <c r="J162" i="40"/>
  <c r="A699" i="40"/>
  <c r="A1761" i="40"/>
  <c r="J2360" i="40"/>
  <c r="K678" i="40"/>
  <c r="C2537" i="40"/>
  <c r="I119" i="40"/>
  <c r="H939" i="40"/>
  <c r="J975" i="40"/>
  <c r="A1133" i="40"/>
  <c r="B435" i="40"/>
  <c r="D1310" i="40"/>
  <c r="K2621" i="40"/>
  <c r="E458" i="40"/>
  <c r="D2051" i="40"/>
  <c r="H320" i="40"/>
  <c r="J2344" i="40"/>
  <c r="C783" i="40"/>
  <c r="J1922" i="40"/>
  <c r="G807" i="40"/>
  <c r="D2707" i="40"/>
  <c r="B1564" i="40"/>
  <c r="C2233" i="40"/>
  <c r="D792" i="40"/>
  <c r="B816" i="40"/>
  <c r="C727" i="40"/>
  <c r="K1922" i="40"/>
  <c r="F2618" i="40"/>
  <c r="E663" i="40"/>
  <c r="H251" i="40"/>
  <c r="L2014" i="40"/>
  <c r="F2444" i="40"/>
  <c r="C1538" i="40"/>
  <c r="H1910" i="40"/>
  <c r="J247" i="40"/>
  <c r="M431" i="40"/>
  <c r="L1446" i="40"/>
  <c r="M2785" i="40"/>
  <c r="F72" i="40"/>
  <c r="L2388" i="40"/>
  <c r="J1769" i="40"/>
  <c r="G1925" i="40"/>
  <c r="C874" i="40"/>
  <c r="L1633" i="40"/>
  <c r="F2196" i="40"/>
  <c r="D1594" i="40"/>
  <c r="G2416" i="40"/>
  <c r="I449" i="40"/>
  <c r="F131" i="40"/>
  <c r="M2472" i="40"/>
  <c r="K1791" i="40"/>
  <c r="J488" i="40"/>
  <c r="L2582" i="40"/>
  <c r="K585" i="40"/>
  <c r="G199" i="40"/>
  <c r="L520" i="40"/>
  <c r="K2540" i="40"/>
  <c r="K2331" i="40"/>
  <c r="H1339" i="40"/>
  <c r="B1741" i="40"/>
  <c r="B641" i="40"/>
  <c r="G1873" i="40"/>
  <c r="B1455" i="40"/>
  <c r="F2017" i="40"/>
  <c r="A2224" i="40"/>
  <c r="D823" i="40"/>
  <c r="G2944" i="40"/>
  <c r="G192" i="40"/>
  <c r="A2907" i="40"/>
  <c r="J1844" i="40"/>
  <c r="D1830" i="40"/>
  <c r="K2135" i="40"/>
  <c r="L261" i="40"/>
  <c r="B1256" i="40"/>
  <c r="C688" i="40"/>
  <c r="M86" i="40"/>
  <c r="K2223" i="40"/>
  <c r="E2381" i="40"/>
  <c r="E1947" i="40"/>
  <c r="B696" i="40"/>
  <c r="K1318" i="40"/>
  <c r="G1836" i="40"/>
  <c r="D1209" i="40"/>
  <c r="L2163" i="40"/>
  <c r="E2084" i="40"/>
  <c r="G1764" i="40"/>
  <c r="F1150" i="40"/>
  <c r="E2737" i="40"/>
  <c r="J1015" i="40"/>
  <c r="D16" i="40"/>
  <c r="D867" i="40"/>
  <c r="F296" i="40"/>
  <c r="G884" i="40"/>
  <c r="J2108" i="40"/>
  <c r="J1110" i="40"/>
  <c r="D384" i="40"/>
  <c r="H631" i="40"/>
  <c r="H892" i="40"/>
  <c r="F320" i="40"/>
  <c r="K2325" i="40"/>
  <c r="E520" i="40"/>
  <c r="J1620" i="40"/>
  <c r="F2783" i="40"/>
  <c r="H1261" i="40"/>
  <c r="G2926" i="40"/>
  <c r="K2402" i="40"/>
  <c r="H1794" i="40"/>
  <c r="K548" i="40"/>
  <c r="A630" i="40"/>
  <c r="A2777" i="40"/>
  <c r="D1874" i="40"/>
  <c r="K28" i="40"/>
  <c r="G1366" i="40"/>
  <c r="F1878" i="40"/>
  <c r="K2832" i="40"/>
  <c r="J155" i="40"/>
  <c r="J1842" i="40"/>
  <c r="M391" i="40"/>
  <c r="A2159" i="40"/>
  <c r="A746" i="40"/>
  <c r="B1225" i="40"/>
  <c r="H2451" i="40"/>
  <c r="J2075" i="40"/>
  <c r="E2488" i="40"/>
  <c r="C2197" i="40"/>
  <c r="D1045" i="40"/>
  <c r="C388" i="40"/>
  <c r="L2499" i="40"/>
  <c r="F1702" i="40"/>
  <c r="F564" i="40"/>
  <c r="L699" i="40"/>
  <c r="H126" i="40"/>
  <c r="B1270" i="40"/>
  <c r="D1642" i="40"/>
  <c r="J2429" i="40"/>
  <c r="A1853" i="40"/>
  <c r="D209" i="40"/>
  <c r="D631" i="40"/>
  <c r="C2148" i="40"/>
  <c r="A2531" i="40"/>
  <c r="J592" i="40"/>
  <c r="B1035" i="40"/>
  <c r="H1968" i="40"/>
  <c r="I2614" i="40"/>
  <c r="F2732" i="40"/>
  <c r="A1176" i="40"/>
  <c r="D389" i="40"/>
  <c r="D2677" i="40"/>
  <c r="E2851" i="40"/>
  <c r="G1845" i="40"/>
  <c r="C1992" i="40"/>
  <c r="H1314" i="40"/>
  <c r="E1485" i="40"/>
  <c r="G118" i="40"/>
  <c r="B2683" i="40"/>
  <c r="C103" i="40"/>
  <c r="L1634" i="40"/>
  <c r="F1490" i="40"/>
  <c r="I1257" i="40"/>
  <c r="G1707" i="40"/>
  <c r="C91" i="40"/>
  <c r="A2396" i="40"/>
  <c r="J1167" i="40"/>
  <c r="I2664" i="40"/>
  <c r="H1760" i="40"/>
  <c r="F1046" i="40"/>
  <c r="F196" i="40"/>
  <c r="K1638" i="40"/>
  <c r="E1336" i="40"/>
  <c r="E1321" i="40"/>
  <c r="J912" i="40"/>
  <c r="J1173" i="40"/>
  <c r="H986" i="40"/>
  <c r="K2527" i="40"/>
  <c r="H1961" i="40"/>
  <c r="H2188" i="40"/>
  <c r="K2163" i="40"/>
  <c r="H310" i="40"/>
  <c r="M1487" i="40"/>
  <c r="A1876" i="40"/>
  <c r="H2206" i="40"/>
  <c r="C467" i="40"/>
  <c r="C665" i="40"/>
  <c r="A842" i="40"/>
  <c r="G2147" i="40"/>
  <c r="G1446" i="40"/>
  <c r="I859" i="40"/>
  <c r="K410" i="40"/>
  <c r="D1450" i="40"/>
  <c r="H1877" i="40"/>
  <c r="I2666" i="40"/>
  <c r="F1125" i="40"/>
  <c r="M812" i="40"/>
  <c r="B988" i="40"/>
  <c r="M10" i="40"/>
  <c r="E1780" i="40"/>
  <c r="A2026" i="40"/>
  <c r="F2121" i="40"/>
  <c r="C2658" i="40"/>
  <c r="B2689" i="40"/>
  <c r="I861" i="40"/>
  <c r="G2280" i="40"/>
  <c r="F2573" i="40"/>
  <c r="D1028" i="40"/>
  <c r="C1552" i="40"/>
  <c r="H353" i="40"/>
  <c r="L2417" i="40"/>
  <c r="L1783" i="40"/>
  <c r="B1440" i="40"/>
  <c r="F1979" i="40"/>
  <c r="C1253" i="40"/>
  <c r="M490" i="40"/>
  <c r="G2431" i="40"/>
  <c r="M122" i="40"/>
  <c r="H1468" i="40"/>
  <c r="H2873" i="40"/>
  <c r="K1395" i="40"/>
  <c r="C2640" i="40"/>
  <c r="A668" i="40"/>
  <c r="I1799" i="40"/>
  <c r="A657" i="40"/>
  <c r="L2018" i="40"/>
  <c r="C1830" i="40"/>
  <c r="D2567" i="40"/>
  <c r="A588" i="40"/>
  <c r="E1623" i="40"/>
  <c r="H1841" i="40"/>
  <c r="H1367" i="40"/>
  <c r="E970" i="40"/>
  <c r="M2204" i="40"/>
  <c r="E2078" i="40"/>
  <c r="K2275" i="40"/>
  <c r="K506" i="40"/>
  <c r="D628" i="40"/>
  <c r="C968" i="40"/>
  <c r="H35" i="40"/>
  <c r="C2623" i="40"/>
  <c r="F1176" i="40"/>
  <c r="D225" i="40"/>
  <c r="B2828" i="40"/>
  <c r="E2172" i="40"/>
  <c r="E636" i="40"/>
  <c r="E447" i="40"/>
  <c r="B1475" i="40"/>
  <c r="M969" i="40"/>
  <c r="B902" i="40"/>
  <c r="H2566" i="40"/>
  <c r="C1533" i="40"/>
  <c r="D412" i="40"/>
  <c r="B1550" i="40"/>
  <c r="I16" i="40"/>
  <c r="H842" i="40"/>
  <c r="B482" i="40"/>
  <c r="G640" i="40"/>
  <c r="L1228" i="40"/>
  <c r="I2387" i="40"/>
  <c r="K1956" i="40"/>
  <c r="D1532" i="40"/>
  <c r="E288" i="40"/>
  <c r="E170" i="40"/>
  <c r="M1425" i="40"/>
  <c r="I677" i="40"/>
  <c r="A713" i="40"/>
  <c r="C637" i="40"/>
  <c r="B1534" i="40"/>
  <c r="E2950" i="40"/>
  <c r="C2884" i="40"/>
  <c r="F1293" i="40"/>
  <c r="K1411" i="40"/>
  <c r="B2493" i="40"/>
  <c r="B1034" i="40"/>
  <c r="E2789" i="40"/>
  <c r="F2335" i="40"/>
  <c r="E146" i="40"/>
  <c r="M2344" i="40"/>
  <c r="D632" i="40"/>
  <c r="F2424" i="40"/>
  <c r="L1967" i="40"/>
  <c r="D506" i="40"/>
  <c r="G1253" i="40"/>
  <c r="A1763" i="40"/>
  <c r="J542" i="40"/>
  <c r="F490" i="40"/>
  <c r="F1651" i="40"/>
  <c r="I1240" i="40"/>
  <c r="L2081" i="40"/>
  <c r="C2127" i="40"/>
  <c r="H1931" i="40"/>
  <c r="B1322" i="40"/>
  <c r="I1733" i="40"/>
  <c r="A1153" i="40"/>
  <c r="A2001" i="40"/>
  <c r="C2437" i="40"/>
  <c r="G1513" i="40"/>
  <c r="E1428" i="40"/>
  <c r="M1115" i="40"/>
  <c r="M200" i="40"/>
  <c r="C1484" i="40"/>
  <c r="E2736" i="40"/>
  <c r="M755" i="40"/>
  <c r="B65" i="40"/>
  <c r="A726" i="40"/>
  <c r="G1089" i="40"/>
  <c r="K942" i="40"/>
  <c r="M931" i="40"/>
  <c r="J351" i="40"/>
  <c r="L642" i="40"/>
  <c r="D2545" i="40"/>
  <c r="J937" i="40"/>
  <c r="L2447" i="40"/>
  <c r="C1359" i="40"/>
  <c r="A2108" i="40"/>
  <c r="G2243" i="40"/>
  <c r="G48" i="40"/>
  <c r="J1493" i="40"/>
  <c r="C122" i="40"/>
  <c r="B941" i="40"/>
  <c r="M2889" i="40"/>
  <c r="F492" i="40"/>
  <c r="K1698" i="40"/>
  <c r="I1087" i="40"/>
  <c r="L760" i="40"/>
  <c r="D242" i="40"/>
  <c r="C1485" i="40"/>
  <c r="K2073" i="40"/>
  <c r="C1038" i="40"/>
  <c r="L2557" i="40"/>
  <c r="I1730" i="40"/>
  <c r="A2903" i="40"/>
  <c r="G962" i="40"/>
  <c r="C126" i="40"/>
  <c r="H2929" i="40"/>
  <c r="M1879" i="40"/>
  <c r="J617" i="40"/>
  <c r="E1253" i="40"/>
  <c r="L1492" i="40"/>
  <c r="L1346" i="40"/>
  <c r="C2060" i="40"/>
  <c r="J448" i="40"/>
  <c r="E897" i="40"/>
  <c r="L829" i="40"/>
  <c r="E1062" i="40"/>
  <c r="B2711" i="40"/>
  <c r="I2456" i="40"/>
  <c r="H638" i="40"/>
  <c r="B1692" i="40"/>
  <c r="M1933" i="40"/>
  <c r="D1098" i="40"/>
  <c r="C1764" i="40"/>
  <c r="B87" i="40"/>
  <c r="D1825" i="40"/>
  <c r="L1014" i="40"/>
  <c r="I2561" i="40"/>
  <c r="B2639" i="40"/>
  <c r="D1794" i="40"/>
  <c r="B2699" i="40"/>
  <c r="B1861" i="40"/>
  <c r="A1459" i="40"/>
  <c r="B1051" i="40"/>
  <c r="D316" i="40"/>
  <c r="A2847" i="40"/>
  <c r="K784" i="40"/>
  <c r="L1201" i="40"/>
  <c r="K2136" i="40"/>
  <c r="L2167" i="40"/>
  <c r="E828" i="40"/>
  <c r="J1898" i="40"/>
  <c r="L1081" i="40"/>
  <c r="K2244" i="40"/>
  <c r="C352" i="40"/>
  <c r="J1830" i="40"/>
  <c r="H893" i="40"/>
  <c r="I655" i="40"/>
  <c r="I2361" i="40"/>
  <c r="H2497" i="40"/>
  <c r="F1718" i="40"/>
  <c r="I1853" i="40"/>
  <c r="L2620" i="40"/>
  <c r="D968" i="40"/>
  <c r="I555" i="40"/>
  <c r="G996" i="40"/>
  <c r="A16" i="40"/>
  <c r="A2233" i="40"/>
  <c r="K812" i="40"/>
  <c r="K120" i="40"/>
  <c r="J1776" i="40"/>
  <c r="A2052" i="40"/>
  <c r="L2050" i="40"/>
  <c r="C632" i="40"/>
  <c r="H983" i="40"/>
  <c r="F1350" i="40"/>
  <c r="C1442" i="40"/>
  <c r="A1782" i="40"/>
  <c r="L2000" i="40"/>
  <c r="J2070" i="40"/>
  <c r="M1837" i="40"/>
  <c r="I1465" i="40"/>
  <c r="B894" i="40"/>
  <c r="B1052" i="40"/>
  <c r="I2653" i="40"/>
  <c r="F15" i="40"/>
  <c r="D2733" i="40"/>
  <c r="K1919" i="40"/>
  <c r="J19" i="40"/>
  <c r="G1690" i="40"/>
  <c r="C2939" i="40"/>
  <c r="H425" i="40"/>
  <c r="D111" i="40"/>
  <c r="B2583" i="40"/>
  <c r="B2924" i="40"/>
  <c r="E494" i="40"/>
  <c r="M1536" i="40"/>
  <c r="J2060" i="40"/>
  <c r="E279" i="40"/>
  <c r="C1062" i="40"/>
  <c r="L529" i="40"/>
  <c r="K1299" i="40"/>
  <c r="F812" i="40"/>
  <c r="K2768" i="40"/>
  <c r="L2866" i="40"/>
  <c r="G1982" i="40"/>
  <c r="B2187" i="40"/>
  <c r="A2124" i="40"/>
  <c r="L2012" i="40"/>
  <c r="D2604" i="40"/>
  <c r="C2176" i="40"/>
  <c r="L1207" i="40"/>
  <c r="D278" i="40"/>
  <c r="I780" i="40"/>
  <c r="J1980" i="40"/>
  <c r="G1104" i="40"/>
  <c r="J2284" i="40"/>
  <c r="L1679" i="40"/>
  <c r="G1126" i="40"/>
  <c r="L2768" i="40"/>
  <c r="M2009" i="40"/>
  <c r="I2694" i="40"/>
  <c r="E2822" i="40"/>
  <c r="G1579" i="40"/>
  <c r="J2072" i="40"/>
  <c r="K2034" i="40"/>
  <c r="F959" i="40"/>
  <c r="F1814" i="40"/>
  <c r="G1739" i="40"/>
  <c r="G1701" i="40"/>
  <c r="F2016" i="40"/>
  <c r="A359" i="40"/>
  <c r="C283" i="40"/>
  <c r="C2184" i="40"/>
  <c r="K2020" i="40"/>
  <c r="D806" i="40"/>
  <c r="M4" i="40"/>
  <c r="C67" i="40"/>
  <c r="B1398" i="40"/>
  <c r="E1591" i="40"/>
  <c r="B2300" i="40"/>
  <c r="M2881" i="40"/>
  <c r="K2376" i="40"/>
  <c r="F1930" i="40"/>
  <c r="D2210" i="40"/>
  <c r="J455" i="40"/>
  <c r="E2815" i="40"/>
  <c r="E924" i="40"/>
  <c r="D2713" i="40"/>
  <c r="D2275" i="40"/>
  <c r="B1584" i="40"/>
  <c r="M905" i="40"/>
  <c r="B1688" i="40"/>
  <c r="F2851" i="40"/>
  <c r="C1920" i="40"/>
  <c r="L2080" i="40"/>
  <c r="J670" i="40"/>
  <c r="D2294" i="40"/>
  <c r="E654" i="40"/>
  <c r="F2479" i="40"/>
  <c r="E2847" i="40"/>
  <c r="M2327" i="40"/>
  <c r="K1645" i="40"/>
  <c r="F2652" i="40"/>
  <c r="I1675" i="40"/>
  <c r="C506" i="40"/>
  <c r="E2654" i="40"/>
  <c r="A2563" i="40"/>
  <c r="D376" i="40"/>
  <c r="A407" i="40"/>
  <c r="A1210" i="40"/>
  <c r="H392" i="40"/>
  <c r="I2134" i="40"/>
  <c r="H108" i="40"/>
  <c r="J1843" i="40"/>
  <c r="M1375" i="40"/>
  <c r="B461" i="40"/>
  <c r="L1694" i="40"/>
  <c r="G1503" i="40"/>
  <c r="G726" i="40"/>
  <c r="M350" i="40"/>
  <c r="E2212" i="40"/>
  <c r="L2541" i="40"/>
  <c r="K1131" i="40"/>
  <c r="H1736" i="40"/>
  <c r="G1901" i="40"/>
  <c r="B154" i="40"/>
  <c r="B2867" i="40"/>
  <c r="D1917" i="40"/>
  <c r="B1588" i="40"/>
  <c r="I550" i="40"/>
  <c r="C629" i="40"/>
  <c r="A388" i="40"/>
  <c r="B933" i="40"/>
  <c r="G1189" i="40"/>
  <c r="E55" i="40"/>
  <c r="B1265" i="40"/>
  <c r="E2633" i="40"/>
  <c r="H746" i="40"/>
  <c r="F2828" i="40"/>
  <c r="F673" i="40"/>
  <c r="G1970" i="40"/>
  <c r="F2862" i="40"/>
  <c r="G2376" i="40"/>
  <c r="H934" i="40"/>
  <c r="C2264" i="40"/>
  <c r="K8" i="40"/>
  <c r="A298" i="40"/>
  <c r="L2230" i="40"/>
  <c r="K786" i="40"/>
  <c r="G2745" i="40"/>
  <c r="L2010" i="40"/>
  <c r="K1847" i="40"/>
  <c r="I1065" i="40"/>
  <c r="A28" i="40"/>
  <c r="H1751" i="40"/>
  <c r="G414" i="40"/>
  <c r="F2822" i="40"/>
  <c r="C246" i="40"/>
  <c r="B669" i="40"/>
  <c r="D2899" i="40"/>
  <c r="M1563" i="40"/>
  <c r="M160" i="40"/>
  <c r="G2563" i="40"/>
  <c r="J845" i="40"/>
  <c r="E2303" i="40"/>
  <c r="G1813" i="40"/>
  <c r="H1703" i="40"/>
  <c r="L1850" i="40"/>
  <c r="H2236" i="40"/>
  <c r="F513" i="40"/>
  <c r="E491" i="40"/>
  <c r="M177" i="40"/>
  <c r="F1920" i="40"/>
  <c r="C2490" i="40"/>
  <c r="G184" i="40"/>
  <c r="D517" i="40"/>
  <c r="E902" i="40"/>
  <c r="A2823" i="40"/>
  <c r="F22" i="40"/>
  <c r="I1318" i="40"/>
  <c r="J676" i="40"/>
  <c r="F306" i="40"/>
  <c r="E2613" i="40"/>
  <c r="C2876" i="40"/>
  <c r="K1844" i="40"/>
  <c r="B2022" i="40"/>
  <c r="F2929" i="40"/>
  <c r="D2523" i="40"/>
  <c r="I1681" i="40"/>
  <c r="D2081" i="40"/>
  <c r="A2905" i="40"/>
  <c r="I2491" i="40"/>
  <c r="C298" i="40"/>
  <c r="L1174" i="40"/>
  <c r="F1250" i="40"/>
  <c r="B773" i="40"/>
  <c r="F1769" i="40"/>
  <c r="D897" i="40"/>
  <c r="H2615" i="40"/>
  <c r="M110" i="40"/>
  <c r="G2925" i="40"/>
  <c r="C1128" i="40"/>
  <c r="M2922" i="40"/>
  <c r="B219" i="40"/>
  <c r="C2279" i="40"/>
  <c r="K2307" i="40"/>
  <c r="B1435" i="40"/>
  <c r="I2233" i="40"/>
  <c r="K89" i="40"/>
  <c r="G2588" i="40"/>
  <c r="G720" i="40"/>
  <c r="A1189" i="40"/>
  <c r="E2587" i="40"/>
  <c r="C2886" i="40"/>
  <c r="H1928" i="40"/>
  <c r="G658" i="40"/>
  <c r="K2612" i="40"/>
  <c r="J2904" i="40"/>
  <c r="K1204" i="40"/>
  <c r="L2681" i="40"/>
  <c r="K2485" i="40"/>
  <c r="A2922" i="40"/>
  <c r="I2441" i="40"/>
  <c r="K113" i="40"/>
  <c r="D1617" i="40"/>
  <c r="E2497" i="40"/>
  <c r="H562" i="40"/>
  <c r="K1386" i="40"/>
  <c r="G1376" i="40"/>
  <c r="F2494" i="40"/>
  <c r="M2884" i="40"/>
  <c r="M295" i="40"/>
  <c r="B1870" i="40"/>
  <c r="H2185" i="40"/>
  <c r="B1754" i="40"/>
  <c r="G23" i="40"/>
  <c r="I2340" i="40"/>
  <c r="B1918" i="40"/>
  <c r="H734" i="40"/>
  <c r="B2644" i="40"/>
  <c r="M2232" i="40"/>
  <c r="L2653" i="40"/>
  <c r="C2134" i="40"/>
  <c r="H1345" i="40"/>
  <c r="I1726" i="40"/>
  <c r="E1817" i="40"/>
  <c r="A1911" i="40"/>
  <c r="E1720" i="40"/>
  <c r="H213" i="40"/>
  <c r="K2111" i="40"/>
  <c r="H279" i="40"/>
  <c r="C2087" i="40"/>
  <c r="A2317" i="40"/>
  <c r="L530" i="40"/>
  <c r="D1959" i="40"/>
  <c r="H421" i="40"/>
  <c r="F2406" i="40"/>
  <c r="G408" i="40"/>
  <c r="E118" i="40"/>
  <c r="G495" i="40"/>
  <c r="D2112" i="40"/>
  <c r="I2856" i="40"/>
  <c r="C1149" i="40"/>
  <c r="F2601" i="40"/>
  <c r="B1653" i="40"/>
  <c r="I1476" i="40"/>
  <c r="E404" i="40"/>
  <c r="H1132" i="40"/>
  <c r="L1918" i="40"/>
  <c r="L321" i="40"/>
  <c r="J1449" i="40"/>
  <c r="K2228" i="40"/>
  <c r="J1298" i="40"/>
  <c r="F1494" i="40"/>
  <c r="I940" i="40"/>
  <c r="G432" i="40"/>
  <c r="G1008" i="40"/>
  <c r="B1711" i="40"/>
  <c r="L1730" i="40"/>
  <c r="J2750" i="40"/>
  <c r="E2316" i="40"/>
  <c r="F163" i="40"/>
  <c r="F1133" i="40"/>
  <c r="H165" i="40"/>
  <c r="M192" i="40"/>
  <c r="D1256" i="40"/>
  <c r="I2671" i="40"/>
  <c r="D1484" i="40"/>
  <c r="E2537" i="40"/>
  <c r="I649" i="40"/>
  <c r="K1686" i="40"/>
  <c r="A735" i="40"/>
  <c r="C2562" i="40"/>
  <c r="G2009" i="40"/>
  <c r="K485" i="40"/>
  <c r="E1938" i="40"/>
  <c r="F740" i="40"/>
  <c r="C2776" i="40"/>
  <c r="M859" i="40"/>
  <c r="I875" i="40"/>
  <c r="E1946" i="40"/>
  <c r="K456" i="40"/>
  <c r="D2868" i="40"/>
  <c r="G350" i="40"/>
  <c r="K1478" i="40"/>
  <c r="C207" i="40"/>
  <c r="G1193" i="40"/>
  <c r="B931" i="40"/>
  <c r="I2420" i="40"/>
  <c r="M2700" i="40"/>
  <c r="L2927" i="40"/>
  <c r="H181" i="40"/>
  <c r="B1394" i="40"/>
  <c r="M373" i="40"/>
  <c r="H2495" i="40"/>
  <c r="E937" i="40"/>
  <c r="G2510" i="40"/>
  <c r="G989" i="40"/>
  <c r="D799" i="40"/>
  <c r="D2291" i="40"/>
  <c r="A2888" i="40"/>
  <c r="F392" i="40"/>
  <c r="L1132" i="40"/>
  <c r="M351" i="40"/>
  <c r="A1951" i="40"/>
  <c r="E697" i="40"/>
  <c r="K2198" i="40"/>
  <c r="A427" i="40"/>
  <c r="D494" i="40"/>
  <c r="L2643" i="40"/>
  <c r="J321" i="40"/>
  <c r="J764" i="40"/>
  <c r="H81" i="40"/>
  <c r="H1553" i="40"/>
  <c r="I932" i="40"/>
  <c r="B2162" i="40"/>
  <c r="E860" i="40"/>
  <c r="L797" i="40"/>
  <c r="K2872" i="40"/>
  <c r="K104" i="40"/>
  <c r="F588" i="40"/>
  <c r="E846" i="40"/>
  <c r="J1617" i="40"/>
  <c r="I465" i="40"/>
  <c r="B1477" i="40"/>
  <c r="J2929" i="40"/>
  <c r="H1024" i="40"/>
  <c r="M1162" i="40"/>
  <c r="C785" i="40"/>
  <c r="M1770" i="40"/>
  <c r="K504" i="40"/>
  <c r="B1856" i="40"/>
  <c r="H2268" i="40"/>
  <c r="K1869" i="40"/>
  <c r="D1747" i="40"/>
  <c r="C1299" i="40"/>
  <c r="I1611" i="40"/>
  <c r="B1521" i="40"/>
  <c r="B2752" i="40"/>
  <c r="I2921" i="40"/>
  <c r="G11" i="40"/>
  <c r="L551" i="40"/>
  <c r="I1645" i="40"/>
  <c r="B1666" i="40"/>
  <c r="G1399" i="40"/>
  <c r="F1912" i="40"/>
  <c r="J2834" i="40"/>
  <c r="E694" i="40"/>
  <c r="D1230" i="40"/>
  <c r="G1663" i="40"/>
  <c r="G131" i="40"/>
  <c r="C215" i="40"/>
  <c r="F859" i="40"/>
  <c r="M2826" i="40"/>
  <c r="H1272" i="40"/>
  <c r="C2275" i="40"/>
  <c r="H962" i="40"/>
  <c r="E1723" i="40"/>
  <c r="B1803" i="40"/>
  <c r="K925" i="40"/>
  <c r="K529" i="40"/>
  <c r="C584" i="40"/>
  <c r="I1615" i="40"/>
  <c r="H1517" i="40"/>
  <c r="H511" i="40"/>
  <c r="L755" i="40"/>
  <c r="M1791" i="40"/>
  <c r="F1260" i="40"/>
  <c r="G2909" i="40"/>
  <c r="C2485" i="40"/>
  <c r="E419" i="40"/>
  <c r="D1795" i="40"/>
  <c r="C1748" i="40"/>
  <c r="K13" i="40"/>
  <c r="K1942" i="40"/>
  <c r="F2688" i="40"/>
  <c r="B1779" i="40"/>
  <c r="E2790" i="40"/>
  <c r="D1729" i="40"/>
  <c r="K2783" i="40"/>
  <c r="J1753" i="40"/>
  <c r="A1199" i="40"/>
  <c r="I1881" i="40"/>
  <c r="M903" i="40"/>
  <c r="C2421" i="40"/>
  <c r="I2728" i="40"/>
  <c r="B1320" i="40"/>
  <c r="I2278" i="40"/>
  <c r="J1966" i="40"/>
  <c r="H2286" i="40"/>
  <c r="H2397" i="40"/>
  <c r="M2264" i="40"/>
  <c r="I1600" i="40"/>
  <c r="E2486" i="40"/>
  <c r="H2455" i="40"/>
  <c r="E173" i="40"/>
  <c r="H1599" i="40"/>
  <c r="C2241" i="40"/>
  <c r="D1646" i="40"/>
  <c r="A2755" i="40"/>
  <c r="F2510" i="40"/>
  <c r="A1131" i="40"/>
  <c r="A405" i="40"/>
  <c r="C369" i="40"/>
  <c r="F1381" i="40"/>
  <c r="G1417" i="40"/>
  <c r="K1006" i="40"/>
  <c r="J1797" i="40"/>
  <c r="G2613" i="40"/>
  <c r="C2516" i="40"/>
  <c r="B2863" i="40"/>
  <c r="B2019" i="40"/>
  <c r="F2302" i="40"/>
  <c r="H2698" i="40"/>
  <c r="A1907" i="40"/>
  <c r="D2343" i="40"/>
  <c r="K1291" i="40"/>
  <c r="C582" i="40"/>
  <c r="C686" i="40"/>
  <c r="B2416" i="40"/>
  <c r="F685" i="40"/>
  <c r="G452" i="40"/>
  <c r="F2855" i="40"/>
  <c r="I178" i="40"/>
  <c r="F2075" i="40"/>
  <c r="F2537" i="40"/>
  <c r="C1794" i="40"/>
  <c r="B471" i="40"/>
  <c r="A2251" i="40"/>
  <c r="C121" i="40"/>
  <c r="E2585" i="40"/>
  <c r="J1232" i="40"/>
  <c r="L1821" i="40"/>
  <c r="A1721" i="40"/>
  <c r="H78" i="40"/>
  <c r="D601" i="40"/>
  <c r="E200" i="40"/>
  <c r="A1429" i="40"/>
  <c r="A829" i="40"/>
  <c r="C670" i="40"/>
  <c r="H490" i="40"/>
  <c r="L1522" i="40"/>
  <c r="F2020" i="40"/>
  <c r="H489" i="40"/>
  <c r="G2311" i="40"/>
  <c r="C574" i="40"/>
  <c r="G871" i="40"/>
  <c r="J2646" i="40"/>
  <c r="D616" i="40"/>
  <c r="H2243" i="40"/>
  <c r="D970" i="40"/>
  <c r="J2296" i="40"/>
  <c r="A1947" i="40"/>
  <c r="E826" i="40"/>
  <c r="C2352" i="40"/>
  <c r="E1300" i="40"/>
  <c r="G2230" i="40"/>
  <c r="F878" i="40"/>
  <c r="F1743" i="40"/>
  <c r="G2783" i="40"/>
  <c r="J2663" i="40"/>
  <c r="A163" i="40"/>
  <c r="L2130" i="40"/>
  <c r="J217" i="40"/>
  <c r="F1816" i="40"/>
  <c r="A386" i="40"/>
  <c r="K2326" i="40"/>
  <c r="B1701" i="40"/>
  <c r="K2229" i="40"/>
  <c r="E2162" i="40"/>
  <c r="G1628" i="40"/>
  <c r="I1383" i="40"/>
  <c r="J1612" i="40"/>
  <c r="F2603" i="40"/>
  <c r="I910" i="40"/>
  <c r="M196" i="40"/>
  <c r="I1256" i="40"/>
  <c r="B309" i="40"/>
  <c r="H2815" i="40"/>
  <c r="M1262" i="40"/>
  <c r="G108" i="40"/>
  <c r="F2682" i="40"/>
  <c r="J1460" i="40"/>
  <c r="F2195" i="40"/>
  <c r="C2807" i="40"/>
  <c r="F831" i="40"/>
  <c r="G909" i="40"/>
  <c r="B643" i="40"/>
  <c r="L806" i="40"/>
  <c r="H2464" i="40"/>
  <c r="G1676" i="40"/>
  <c r="D2576" i="40"/>
  <c r="I2412" i="40"/>
  <c r="G2324" i="40"/>
  <c r="H1325" i="40"/>
  <c r="J830" i="40"/>
  <c r="F873" i="40"/>
  <c r="G366" i="40"/>
  <c r="D2881" i="40"/>
  <c r="G1228" i="40"/>
  <c r="E770" i="40"/>
  <c r="F2194" i="40"/>
  <c r="B1338" i="40"/>
  <c r="I1542" i="40"/>
  <c r="C2099" i="40"/>
  <c r="B2400" i="40"/>
  <c r="K1733" i="40"/>
  <c r="F2394" i="40"/>
  <c r="H177" i="40"/>
  <c r="B644" i="40"/>
  <c r="B1622" i="40"/>
  <c r="G393" i="40"/>
  <c r="G2941" i="40"/>
  <c r="F913" i="40"/>
  <c r="C2622" i="40"/>
  <c r="H1960" i="40"/>
  <c r="G1895" i="40"/>
  <c r="H957" i="40"/>
  <c r="F1852" i="40"/>
  <c r="C2019" i="40"/>
  <c r="B2440" i="40"/>
  <c r="F2535" i="40"/>
  <c r="C793" i="40"/>
  <c r="A897" i="40"/>
  <c r="H1349" i="40"/>
  <c r="I245" i="40"/>
  <c r="C935" i="40"/>
  <c r="H2905" i="40"/>
  <c r="J2806" i="40"/>
  <c r="E1952" i="40"/>
  <c r="C1675" i="40"/>
  <c r="B2217" i="40"/>
  <c r="C1656" i="40"/>
  <c r="L1675" i="40"/>
  <c r="L819" i="40"/>
  <c r="G1311" i="40"/>
  <c r="F1575" i="40"/>
  <c r="C447" i="40"/>
  <c r="D2452" i="40"/>
  <c r="F24" i="40"/>
  <c r="E1603" i="40"/>
  <c r="L2375" i="40"/>
  <c r="H2710" i="40"/>
  <c r="B761" i="40"/>
  <c r="B1279" i="40"/>
  <c r="F2390" i="40"/>
  <c r="E2129" i="40"/>
  <c r="A931" i="40"/>
  <c r="L2814" i="40"/>
  <c r="E2302" i="40"/>
  <c r="F627" i="40"/>
  <c r="G1766" i="40"/>
  <c r="G752" i="40"/>
  <c r="G2712" i="40"/>
  <c r="H494" i="40"/>
  <c r="L2281" i="40"/>
  <c r="D2033" i="40"/>
  <c r="J277" i="40"/>
  <c r="G2437" i="40"/>
  <c r="B2913" i="40"/>
  <c r="H747" i="40"/>
  <c r="C102" i="40"/>
  <c r="G1398" i="40"/>
  <c r="I1874" i="40"/>
  <c r="C1047" i="40"/>
  <c r="H1351" i="40"/>
  <c r="G210" i="40"/>
  <c r="C2688" i="40"/>
  <c r="E1169" i="40"/>
  <c r="J587" i="40"/>
  <c r="G707" i="40"/>
  <c r="K903" i="40"/>
  <c r="L2783" i="40"/>
  <c r="M968" i="40"/>
  <c r="L2429" i="40"/>
  <c r="B1802" i="40"/>
  <c r="I2362" i="40"/>
  <c r="K2441" i="40"/>
  <c r="M586" i="40"/>
  <c r="F373" i="40"/>
  <c r="H1999" i="40"/>
  <c r="A2615" i="40"/>
  <c r="A661" i="40"/>
  <c r="C1011" i="40"/>
  <c r="A675" i="40"/>
  <c r="M2595" i="40"/>
  <c r="E2476" i="40"/>
  <c r="I241" i="40"/>
  <c r="M1561" i="40"/>
  <c r="E1852" i="40"/>
  <c r="L2467" i="40"/>
  <c r="A1536" i="40"/>
  <c r="M517" i="40"/>
  <c r="I2311" i="40"/>
  <c r="A549" i="40"/>
  <c r="K96" i="40"/>
  <c r="C2487" i="40"/>
  <c r="B1000" i="40"/>
  <c r="B1742" i="40"/>
  <c r="A2710" i="40"/>
  <c r="K2453" i="40"/>
  <c r="A2035" i="40"/>
  <c r="K697" i="40"/>
  <c r="F1357" i="40"/>
  <c r="D1827" i="40"/>
  <c r="H79" i="40"/>
  <c r="G260" i="40"/>
  <c r="I53" i="40"/>
  <c r="M795" i="40"/>
  <c r="C1540" i="40"/>
  <c r="M2270" i="40"/>
  <c r="K1085" i="40"/>
  <c r="C595" i="40"/>
  <c r="J782" i="40"/>
  <c r="J1302" i="40"/>
  <c r="A1302" i="40"/>
  <c r="F1140" i="40"/>
  <c r="H2329" i="40"/>
  <c r="G2389" i="40"/>
  <c r="L450" i="40"/>
  <c r="J1708" i="40"/>
  <c r="I1494" i="40"/>
  <c r="K270" i="40"/>
  <c r="I1044" i="40"/>
  <c r="K103" i="40"/>
  <c r="L1302" i="40"/>
  <c r="M637" i="40"/>
  <c r="B91" i="40"/>
  <c r="F701" i="40"/>
  <c r="G446" i="40"/>
  <c r="I577" i="40"/>
  <c r="D1263" i="40"/>
  <c r="L637" i="40"/>
  <c r="B1056" i="40"/>
  <c r="I279" i="40"/>
  <c r="H1797" i="40"/>
  <c r="E197" i="40"/>
  <c r="I1175" i="40"/>
  <c r="J2886" i="40"/>
  <c r="C679" i="40"/>
  <c r="F1725" i="40"/>
  <c r="D1892" i="40"/>
  <c r="E2522" i="40"/>
  <c r="B1743" i="40"/>
  <c r="I1043" i="40"/>
  <c r="G834" i="40"/>
  <c r="M453" i="40"/>
  <c r="L933" i="40"/>
  <c r="D459" i="40"/>
  <c r="I2440" i="40"/>
  <c r="E1081" i="40"/>
  <c r="M2811" i="40"/>
  <c r="C1890" i="40"/>
  <c r="L441" i="40"/>
  <c r="J2536" i="40"/>
  <c r="D1797" i="40"/>
  <c r="I374" i="40"/>
  <c r="L2560" i="40"/>
  <c r="A1452" i="40"/>
  <c r="A281" i="40"/>
  <c r="D181" i="40"/>
  <c r="H2656" i="40"/>
  <c r="A1306" i="40"/>
  <c r="A1771" i="40"/>
  <c r="K1779" i="40"/>
  <c r="B948" i="40"/>
  <c r="L2362" i="40"/>
  <c r="J2582" i="40"/>
  <c r="L2554" i="40"/>
  <c r="E416" i="40"/>
  <c r="K704" i="40"/>
  <c r="H1207" i="40"/>
  <c r="H795" i="40"/>
  <c r="A116" i="40"/>
  <c r="A2632" i="40"/>
  <c r="D1025" i="40"/>
  <c r="G1626" i="40"/>
  <c r="E1492" i="40"/>
  <c r="F2733" i="40"/>
  <c r="F2298" i="40"/>
  <c r="M1905" i="40"/>
  <c r="H735" i="40"/>
  <c r="A2619" i="40"/>
  <c r="K2602" i="40"/>
  <c r="I740" i="40"/>
  <c r="F173" i="40"/>
  <c r="E38" i="40"/>
  <c r="M1063" i="40"/>
  <c r="G2606" i="40"/>
  <c r="J887" i="40"/>
  <c r="L2202" i="40"/>
  <c r="J426" i="40"/>
  <c r="M1297" i="40"/>
  <c r="C2064" i="40"/>
  <c r="F1700" i="40"/>
  <c r="G2010" i="40"/>
  <c r="E994" i="40"/>
  <c r="B2385" i="40"/>
  <c r="G75" i="40"/>
  <c r="G281" i="40"/>
  <c r="L1389" i="40"/>
  <c r="M378" i="40"/>
  <c r="C2354" i="40"/>
  <c r="L1958" i="40"/>
  <c r="F1085" i="40"/>
  <c r="J2388" i="40"/>
  <c r="I2214" i="40"/>
  <c r="K1248" i="40"/>
  <c r="H169" i="40"/>
  <c r="F666" i="40"/>
  <c r="M1826" i="40"/>
  <c r="L2622" i="40"/>
  <c r="E2219" i="40"/>
  <c r="F54" i="40"/>
  <c r="C1966" i="40"/>
  <c r="G2709" i="40"/>
  <c r="E484" i="40"/>
  <c r="F147" i="40"/>
  <c r="B220" i="40"/>
  <c r="E2089" i="40"/>
  <c r="H1913" i="40"/>
  <c r="D1694" i="40"/>
  <c r="G2645" i="40"/>
  <c r="B2109" i="40"/>
  <c r="D2632" i="40"/>
  <c r="M1371" i="40"/>
  <c r="I2874" i="40"/>
  <c r="D2720" i="40"/>
  <c r="J2567" i="40"/>
  <c r="G779" i="40"/>
  <c r="I216" i="40"/>
  <c r="D643" i="40"/>
  <c r="M1967" i="40"/>
  <c r="E1098" i="40"/>
  <c r="D908" i="40"/>
  <c r="I2468" i="40"/>
  <c r="B2707" i="40"/>
  <c r="G2459" i="40"/>
  <c r="F1887" i="40"/>
  <c r="C153" i="40"/>
  <c r="L2674" i="40"/>
  <c r="L332" i="40"/>
  <c r="D364" i="40"/>
  <c r="M1692" i="40"/>
  <c r="F1751" i="40"/>
  <c r="L1865" i="40"/>
  <c r="M2346" i="40"/>
  <c r="B1623" i="40"/>
  <c r="H296" i="40"/>
  <c r="J2544" i="40"/>
  <c r="C2921" i="40"/>
  <c r="A997" i="40"/>
  <c r="D2819" i="40"/>
  <c r="A2284" i="40"/>
  <c r="A2602" i="40"/>
  <c r="D1716" i="40"/>
  <c r="C1291" i="40"/>
  <c r="F2334" i="40"/>
  <c r="L234" i="40"/>
  <c r="E2506" i="40"/>
  <c r="E943" i="40"/>
  <c r="H2724" i="40"/>
  <c r="B2351" i="40"/>
  <c r="L2125" i="40"/>
  <c r="M8" i="40"/>
  <c r="D2285" i="40"/>
  <c r="J1045" i="40"/>
  <c r="B1810" i="40"/>
  <c r="J2146" i="40"/>
  <c r="C2462" i="40"/>
  <c r="F2422" i="40"/>
  <c r="F2003" i="40"/>
  <c r="C1436" i="40"/>
  <c r="A280" i="40"/>
  <c r="E1708" i="40"/>
  <c r="M639" i="40"/>
  <c r="A1925" i="40"/>
  <c r="C2662" i="40"/>
  <c r="G2928" i="40"/>
  <c r="K604" i="40"/>
  <c r="K953" i="40"/>
  <c r="F2751" i="40"/>
  <c r="B432" i="40"/>
  <c r="E2855" i="40"/>
  <c r="I2114" i="40"/>
  <c r="J2565" i="40"/>
  <c r="F1757" i="40"/>
  <c r="K2937" i="40"/>
  <c r="K411" i="40"/>
  <c r="D669" i="40"/>
  <c r="F2292" i="40"/>
  <c r="G2297" i="40"/>
  <c r="D33" i="40"/>
  <c r="G1457" i="40"/>
  <c r="D1801" i="40"/>
  <c r="K717" i="40"/>
  <c r="H1620" i="40"/>
  <c r="A990" i="40"/>
  <c r="G1041" i="40"/>
  <c r="H1688" i="40"/>
  <c r="F2910" i="40"/>
  <c r="J2374" i="40"/>
  <c r="F2259" i="40"/>
  <c r="K2208" i="40"/>
  <c r="D1600" i="40"/>
  <c r="F2801" i="40"/>
  <c r="I1115" i="40"/>
  <c r="C1836" i="40"/>
  <c r="G2505" i="40"/>
  <c r="K2491" i="40"/>
  <c r="H1868" i="40"/>
  <c r="I1054" i="40"/>
  <c r="G1726" i="40"/>
  <c r="C1739" i="40"/>
  <c r="B2720" i="40"/>
  <c r="C1762" i="40"/>
  <c r="D2479" i="40"/>
  <c r="G377" i="40"/>
  <c r="B921" i="40"/>
  <c r="L2270" i="40"/>
  <c r="G1464" i="40"/>
  <c r="G1288" i="40"/>
  <c r="M1217" i="40"/>
  <c r="E2141" i="40"/>
  <c r="A2795" i="40"/>
  <c r="E1121" i="40"/>
  <c r="C1964" i="40"/>
  <c r="F1181" i="40"/>
  <c r="H2390" i="40"/>
  <c r="A967" i="40"/>
  <c r="A1599" i="40"/>
  <c r="G2753" i="40"/>
  <c r="K1428" i="40"/>
  <c r="D1444" i="40"/>
  <c r="J1824" i="40"/>
  <c r="G301" i="40"/>
  <c r="F139" i="40"/>
  <c r="G1959" i="40"/>
  <c r="I2501" i="40"/>
  <c r="B2295" i="40"/>
  <c r="D1587" i="40"/>
  <c r="L1824" i="40"/>
  <c r="A2259" i="40"/>
  <c r="F1268" i="40"/>
  <c r="E1224" i="40"/>
  <c r="E708" i="40"/>
  <c r="A711" i="40"/>
  <c r="D2453" i="40"/>
  <c r="K710" i="40"/>
  <c r="J44" i="40"/>
  <c r="G2217" i="40"/>
  <c r="L1113" i="40"/>
  <c r="G2689" i="40"/>
  <c r="G33" i="40"/>
  <c r="A2009" i="40"/>
  <c r="G1295" i="40"/>
  <c r="M781" i="40"/>
  <c r="B875" i="40"/>
  <c r="K2048" i="40"/>
  <c r="G1237" i="40"/>
  <c r="L1200" i="40"/>
  <c r="H935" i="40"/>
  <c r="M1973" i="40"/>
  <c r="D7" i="40"/>
  <c r="C2796" i="40"/>
  <c r="G2241" i="40"/>
  <c r="M2856" i="40"/>
  <c r="L1738" i="40"/>
  <c r="I2058" i="40"/>
  <c r="E60" i="40"/>
  <c r="L709" i="40"/>
  <c r="A344" i="40"/>
  <c r="L2039" i="40"/>
  <c r="E1898" i="40"/>
  <c r="A1893" i="40"/>
  <c r="I1077" i="40"/>
  <c r="D2439" i="40"/>
  <c r="E2577" i="40"/>
  <c r="D1993" i="40"/>
  <c r="B901" i="40"/>
  <c r="H632" i="40"/>
  <c r="K308" i="40"/>
  <c r="F1087" i="40"/>
  <c r="M558" i="40"/>
  <c r="A983" i="40"/>
  <c r="F1266" i="40"/>
  <c r="C662" i="40"/>
  <c r="M1330" i="40"/>
  <c r="H20" i="40"/>
  <c r="E2635" i="40"/>
  <c r="B2594" i="40"/>
  <c r="M472" i="40"/>
  <c r="H2590" i="40"/>
  <c r="B1513" i="40"/>
  <c r="B1708" i="40"/>
  <c r="H9" i="40"/>
  <c r="D2362" i="40"/>
  <c r="J58" i="40"/>
  <c r="L1615" i="40"/>
  <c r="C1559" i="40"/>
  <c r="F724" i="40"/>
  <c r="J366" i="40"/>
  <c r="M822" i="40"/>
  <c r="M133" i="40"/>
  <c r="E2698" i="40"/>
  <c r="G479" i="40"/>
  <c r="L1474" i="40"/>
  <c r="E1018" i="40"/>
  <c r="H2705" i="40"/>
  <c r="B2370" i="40"/>
  <c r="F110" i="40"/>
  <c r="B2709" i="40"/>
  <c r="G2540" i="40"/>
  <c r="M188" i="40"/>
  <c r="F294" i="40"/>
  <c r="G37" i="40"/>
  <c r="D1357" i="40"/>
  <c r="C2300" i="40"/>
  <c r="J2002" i="40"/>
  <c r="H1785" i="40"/>
  <c r="J2718" i="40"/>
  <c r="I1474" i="40"/>
  <c r="M1886" i="40"/>
  <c r="K2133" i="40"/>
  <c r="B2405" i="40"/>
  <c r="F1829" i="40"/>
  <c r="L1117" i="40"/>
  <c r="H2867" i="40"/>
  <c r="D2160" i="40"/>
  <c r="D46" i="40"/>
  <c r="D2622" i="40"/>
  <c r="E1152" i="40"/>
  <c r="I1534" i="40"/>
  <c r="A2751" i="40"/>
  <c r="E1263" i="40"/>
  <c r="I2715" i="40"/>
  <c r="H112" i="40"/>
  <c r="D312" i="40"/>
  <c r="M644" i="40"/>
  <c r="D1150" i="40"/>
  <c r="A188" i="40"/>
  <c r="E1566" i="40"/>
  <c r="J548" i="40"/>
  <c r="I996" i="40"/>
  <c r="D2009" i="40"/>
  <c r="G1051" i="40"/>
  <c r="C2526" i="40"/>
  <c r="B1038" i="40"/>
  <c r="L2405" i="40"/>
  <c r="A513" i="40"/>
  <c r="A447" i="40"/>
  <c r="F1487" i="40"/>
  <c r="H1920" i="40"/>
  <c r="J2660" i="40"/>
  <c r="K1906" i="40"/>
  <c r="I1155" i="40"/>
  <c r="K149" i="40"/>
  <c r="K2617" i="40"/>
  <c r="L764" i="40"/>
  <c r="J2178" i="40"/>
  <c r="M214" i="40"/>
  <c r="H2607" i="40"/>
  <c r="F273" i="40"/>
  <c r="I360" i="40"/>
  <c r="C2324" i="40"/>
  <c r="G1802" i="40"/>
  <c r="L1862" i="40"/>
  <c r="L1416" i="40"/>
  <c r="G1109" i="40"/>
  <c r="H2289" i="40"/>
  <c r="E2307" i="40"/>
  <c r="J741" i="40"/>
  <c r="G1784" i="40"/>
  <c r="H359" i="40"/>
  <c r="M1667" i="40"/>
  <c r="H900" i="40"/>
  <c r="A2451" i="40"/>
  <c r="B1159" i="40"/>
  <c r="D742" i="40"/>
  <c r="J2158" i="40"/>
  <c r="I2855" i="40"/>
  <c r="A1091" i="40"/>
  <c r="J1667" i="40"/>
  <c r="L1877" i="40"/>
  <c r="G632" i="40"/>
  <c r="K2898" i="40"/>
  <c r="I1400" i="40"/>
  <c r="E214" i="40"/>
  <c r="H719" i="40"/>
  <c r="M2355" i="40"/>
  <c r="E160" i="40"/>
  <c r="H2180" i="40"/>
  <c r="I439" i="40"/>
  <c r="L937" i="40"/>
  <c r="G72" i="40"/>
  <c r="A172" i="40"/>
  <c r="E2749" i="40"/>
  <c r="L115" i="40"/>
  <c r="B963" i="40"/>
  <c r="E812" i="40"/>
  <c r="B2710" i="40"/>
  <c r="M1972" i="40"/>
  <c r="D2287" i="40"/>
  <c r="J1418" i="40"/>
  <c r="M596" i="40"/>
  <c r="I681" i="40"/>
  <c r="F2473" i="40"/>
  <c r="I2402" i="40"/>
  <c r="B1634" i="40"/>
  <c r="I553" i="40"/>
  <c r="M1340" i="40"/>
  <c r="H523" i="40"/>
  <c r="H142" i="40"/>
  <c r="L2276" i="40"/>
  <c r="M1424" i="40"/>
  <c r="H728" i="40"/>
  <c r="F2591" i="40"/>
  <c r="I1962" i="40"/>
  <c r="H1526" i="40"/>
  <c r="H1645" i="40"/>
  <c r="A243" i="40"/>
  <c r="F283" i="40"/>
  <c r="J928" i="40"/>
  <c r="C602" i="40"/>
  <c r="G2427" i="40"/>
  <c r="C2655" i="40"/>
  <c r="I566" i="40"/>
  <c r="H2790" i="40"/>
  <c r="C1613" i="40"/>
  <c r="I1436" i="40"/>
  <c r="E2688" i="40"/>
  <c r="I728" i="40"/>
  <c r="H1716" i="40"/>
  <c r="E2583" i="40"/>
  <c r="H1963" i="40"/>
  <c r="M1945" i="40"/>
  <c r="I15" i="40"/>
  <c r="K1564" i="40"/>
  <c r="J2524" i="40"/>
  <c r="G903" i="40"/>
  <c r="B2519" i="40"/>
  <c r="J192" i="40"/>
  <c r="C1960" i="40"/>
  <c r="B2275" i="40"/>
  <c r="I1875" i="40"/>
  <c r="H1293" i="40"/>
  <c r="I2554" i="40"/>
  <c r="L2071" i="40"/>
  <c r="C503" i="40"/>
  <c r="B2468" i="40"/>
  <c r="F2318" i="40"/>
  <c r="I507" i="40"/>
  <c r="C1530" i="40"/>
  <c r="L1385" i="40"/>
  <c r="M2821" i="40"/>
  <c r="I2641" i="40"/>
  <c r="H2138" i="40"/>
  <c r="A2724" i="40"/>
  <c r="C1962" i="40"/>
  <c r="A1370" i="40"/>
  <c r="I2751" i="40"/>
  <c r="D2904" i="40"/>
  <c r="I2800" i="40"/>
  <c r="H1205" i="40"/>
  <c r="A2207" i="40"/>
  <c r="J1547" i="40"/>
  <c r="A2186" i="40"/>
  <c r="K304" i="40"/>
  <c r="A374" i="40"/>
  <c r="A2047" i="40"/>
  <c r="H16" i="40"/>
  <c r="L2185" i="40"/>
  <c r="G1473" i="40"/>
  <c r="A335" i="40"/>
  <c r="J2786" i="40"/>
  <c r="A2038" i="40"/>
  <c r="H1126" i="40"/>
  <c r="H468" i="40"/>
  <c r="K1808" i="40"/>
  <c r="C2521" i="40"/>
  <c r="F124" i="40"/>
  <c r="B1437" i="40"/>
  <c r="B1231" i="40"/>
  <c r="B155" i="40"/>
  <c r="E2696" i="40"/>
  <c r="C2035" i="40"/>
  <c r="M69" i="40"/>
  <c r="K1993" i="40"/>
  <c r="J1186" i="40"/>
  <c r="G447" i="40"/>
  <c r="M509" i="40"/>
  <c r="D775" i="40"/>
  <c r="G2693" i="40"/>
  <c r="G1737" i="40"/>
  <c r="H2789" i="40"/>
  <c r="M2738" i="40"/>
  <c r="H2060" i="40"/>
  <c r="C1798" i="40"/>
  <c r="J2490" i="40"/>
  <c r="I1919" i="40"/>
  <c r="I1718" i="40"/>
  <c r="E1743" i="40"/>
  <c r="A2579" i="40"/>
  <c r="A2705" i="40"/>
  <c r="D2442" i="40"/>
  <c r="G1812" i="40"/>
  <c r="C889" i="40"/>
  <c r="B510" i="40"/>
  <c r="M2078" i="40"/>
  <c r="C1693" i="40"/>
  <c r="D2629" i="40"/>
  <c r="K2505" i="40"/>
  <c r="G1599" i="40"/>
  <c r="B2874" i="40"/>
  <c r="M1083" i="40"/>
  <c r="D2046" i="40"/>
  <c r="G16" i="40"/>
  <c r="E43" i="40"/>
  <c r="C2701" i="40"/>
  <c r="L1659" i="40"/>
  <c r="G2085" i="40"/>
  <c r="F2169" i="40"/>
  <c r="C1292" i="40"/>
  <c r="A2686" i="40"/>
  <c r="B2043" i="40"/>
  <c r="J1650" i="40"/>
  <c r="D2561" i="40"/>
  <c r="G2475" i="40"/>
  <c r="J2347" i="40"/>
  <c r="B1411" i="40"/>
  <c r="E2548" i="40"/>
  <c r="F2309" i="40"/>
  <c r="A1613" i="40"/>
  <c r="G2936" i="40"/>
  <c r="G2396" i="40"/>
  <c r="D325" i="40"/>
  <c r="G1705" i="40"/>
  <c r="G2625" i="40"/>
  <c r="C731" i="40"/>
  <c r="M975" i="40"/>
  <c r="C1620" i="40"/>
  <c r="K1556" i="40"/>
  <c r="E2512" i="40"/>
  <c r="K845" i="40"/>
  <c r="F43" i="40"/>
  <c r="J1288" i="40"/>
  <c r="F1836" i="40"/>
  <c r="B1822" i="40"/>
  <c r="G304" i="40"/>
  <c r="F2048" i="40"/>
  <c r="D405" i="40"/>
  <c r="J1346" i="40"/>
  <c r="C2644" i="40"/>
  <c r="H744" i="40"/>
  <c r="D646" i="40"/>
  <c r="I1267" i="40"/>
  <c r="F2230" i="40"/>
  <c r="J1006" i="40"/>
  <c r="D2425" i="40"/>
  <c r="M2340" i="40"/>
  <c r="B1430" i="40"/>
  <c r="L2076" i="40"/>
  <c r="L282" i="40"/>
  <c r="M1529" i="40"/>
  <c r="A2286" i="40"/>
  <c r="C1797" i="40"/>
  <c r="D2006" i="40"/>
  <c r="C2361" i="40"/>
  <c r="I441" i="40"/>
  <c r="L1400" i="40"/>
  <c r="B1315" i="40"/>
  <c r="L1005" i="40"/>
  <c r="I1314" i="40"/>
  <c r="G97" i="40"/>
  <c r="F586" i="40"/>
  <c r="C2383" i="40"/>
  <c r="E373" i="40"/>
  <c r="K1338" i="40"/>
  <c r="L638" i="40"/>
  <c r="G1685" i="40"/>
  <c r="B2104" i="40"/>
  <c r="F1047" i="40"/>
  <c r="F2773" i="40"/>
  <c r="D366" i="40"/>
  <c r="C512" i="40"/>
  <c r="H125" i="40"/>
  <c r="H2165" i="40"/>
  <c r="H2151" i="40"/>
  <c r="B784" i="40"/>
  <c r="M1219" i="40"/>
  <c r="A1044" i="40"/>
  <c r="G2946" i="40"/>
  <c r="M2186" i="40"/>
  <c r="G2716" i="40"/>
  <c r="E2391" i="40"/>
  <c r="H301" i="40"/>
  <c r="D41" i="40"/>
  <c r="I1319" i="40"/>
  <c r="A202" i="40"/>
  <c r="A1512" i="40"/>
  <c r="A655" i="40"/>
  <c r="L935" i="40"/>
  <c r="E350" i="40"/>
  <c r="J680" i="40"/>
  <c r="M1690" i="40"/>
  <c r="I572" i="40"/>
  <c r="G1005" i="40"/>
  <c r="G481" i="40"/>
  <c r="I2013" i="40"/>
  <c r="D1282" i="40"/>
  <c r="J2286" i="40"/>
  <c r="L1806" i="40"/>
  <c r="D1960" i="40"/>
  <c r="B1656" i="40"/>
  <c r="H1414" i="40"/>
  <c r="K1511" i="40"/>
  <c r="G2720" i="40"/>
  <c r="K216" i="40"/>
  <c r="I2011" i="40"/>
  <c r="L969" i="40"/>
  <c r="G1231" i="40"/>
  <c r="G1013" i="40"/>
  <c r="H576" i="40"/>
  <c r="A1079" i="40"/>
  <c r="E995" i="40"/>
  <c r="G1272" i="40"/>
  <c r="D397" i="40"/>
  <c r="H860" i="40"/>
  <c r="F1774" i="40"/>
  <c r="K2643" i="40"/>
  <c r="I129" i="40"/>
  <c r="C372" i="40"/>
  <c r="A464" i="40"/>
  <c r="E792" i="40"/>
  <c r="H2102" i="40"/>
  <c r="M789" i="40"/>
  <c r="K302" i="40"/>
  <c r="E390" i="40"/>
  <c r="A605" i="40"/>
  <c r="J1752" i="40"/>
  <c r="M2016" i="40"/>
  <c r="B1842" i="40"/>
  <c r="B2319" i="40"/>
  <c r="J1423" i="40"/>
  <c r="B1119" i="40"/>
  <c r="G902" i="40"/>
  <c r="E1560" i="40"/>
  <c r="E86" i="40"/>
  <c r="H1584" i="40"/>
  <c r="M21" i="40"/>
  <c r="H2342" i="40"/>
  <c r="D943" i="40"/>
  <c r="K83" i="40"/>
  <c r="J257" i="40"/>
  <c r="A2007" i="40"/>
  <c r="L2550" i="40"/>
  <c r="D1272" i="40"/>
  <c r="K2578" i="40"/>
  <c r="C2627" i="40"/>
  <c r="A1207" i="40"/>
  <c r="L479" i="40"/>
  <c r="B2641" i="40"/>
  <c r="B458" i="40"/>
  <c r="F1352" i="40"/>
  <c r="G1145" i="40"/>
  <c r="E979" i="40"/>
  <c r="E2218" i="40"/>
  <c r="I1029" i="40"/>
  <c r="J2441" i="40"/>
  <c r="F1939" i="40"/>
  <c r="G1355" i="40"/>
  <c r="C1864" i="40"/>
  <c r="I496" i="40"/>
  <c r="J1362" i="40"/>
  <c r="B586" i="40"/>
  <c r="A86" i="40"/>
  <c r="H1598" i="40"/>
  <c r="C955" i="40"/>
  <c r="M2855" i="40"/>
  <c r="F1120" i="40"/>
  <c r="M1491" i="40"/>
  <c r="L2103" i="40"/>
  <c r="M2296" i="40"/>
  <c r="M388" i="40"/>
  <c r="M1332" i="40"/>
  <c r="F2057" i="40"/>
  <c r="E1859" i="40"/>
  <c r="H1138" i="40"/>
  <c r="B2279" i="40"/>
  <c r="L147" i="40"/>
  <c r="B2764" i="40"/>
  <c r="I652" i="40"/>
  <c r="B1002" i="40"/>
  <c r="H2162" i="40"/>
  <c r="G600" i="40"/>
  <c r="K1346" i="40"/>
  <c r="J705" i="40"/>
  <c r="B1517" i="40"/>
  <c r="A2295" i="40"/>
  <c r="A350" i="40"/>
  <c r="K796" i="40"/>
  <c r="I2067" i="40"/>
  <c r="B582" i="40"/>
  <c r="M2013" i="40"/>
  <c r="K1405" i="40"/>
  <c r="H1551" i="40"/>
  <c r="J2242" i="40"/>
  <c r="C932" i="40"/>
  <c r="A2181" i="40"/>
  <c r="C2496" i="40"/>
  <c r="G1508" i="40"/>
  <c r="G1818" i="40"/>
  <c r="K2086" i="40"/>
  <c r="B597" i="40"/>
  <c r="C1498" i="40"/>
  <c r="K1598" i="40"/>
  <c r="M2896" i="40"/>
  <c r="F2527" i="40"/>
  <c r="B1340" i="40"/>
  <c r="C1547" i="40"/>
  <c r="C2027" i="40"/>
  <c r="M2942" i="40"/>
  <c r="C520" i="40"/>
  <c r="G1734" i="40"/>
  <c r="J580" i="40"/>
  <c r="C2481" i="40"/>
  <c r="L278" i="40"/>
  <c r="L1415" i="40"/>
  <c r="H66" i="40"/>
  <c r="A2141" i="40"/>
  <c r="A1197" i="40"/>
  <c r="K2646" i="40"/>
  <c r="I1864" i="40"/>
  <c r="D417" i="40"/>
  <c r="L2910" i="40"/>
  <c r="G1438" i="40"/>
  <c r="E331" i="40"/>
  <c r="D315" i="40"/>
  <c r="G1190" i="40"/>
  <c r="K1028" i="40"/>
  <c r="I1705" i="40"/>
  <c r="A2037" i="40"/>
  <c r="J1840" i="40"/>
  <c r="L733" i="40"/>
  <c r="C555" i="40"/>
  <c r="F179" i="40"/>
  <c r="D2671" i="40"/>
  <c r="A813" i="40"/>
  <c r="J1152" i="40"/>
  <c r="F1017" i="40"/>
  <c r="M2608" i="40"/>
  <c r="J1838" i="40"/>
  <c r="J1466" i="40"/>
  <c r="C2514" i="40"/>
  <c r="H1235" i="40"/>
  <c r="F2028" i="40"/>
  <c r="B2935" i="40"/>
  <c r="A366" i="40"/>
  <c r="D2858" i="40"/>
  <c r="E2627" i="40"/>
  <c r="H1979" i="40"/>
  <c r="C2414" i="40"/>
  <c r="B120" i="40"/>
  <c r="D570" i="40"/>
  <c r="J1357" i="40"/>
  <c r="C1008" i="40"/>
  <c r="E2122" i="40"/>
  <c r="C2276" i="40"/>
  <c r="J1705" i="40"/>
  <c r="E1365" i="40"/>
  <c r="D2466" i="40"/>
  <c r="M71" i="40"/>
  <c r="M2879" i="40"/>
  <c r="B403" i="40"/>
  <c r="G2874" i="40"/>
  <c r="B2909" i="40"/>
  <c r="G1932" i="40"/>
  <c r="H340" i="40"/>
  <c r="B2553" i="40"/>
  <c r="B258" i="40"/>
  <c r="G2080" i="40"/>
  <c r="M2620" i="40"/>
  <c r="J1803" i="40"/>
  <c r="M1349" i="40"/>
  <c r="D2098" i="40"/>
  <c r="H1464" i="40"/>
  <c r="G1914" i="40"/>
  <c r="H907" i="40"/>
  <c r="B2670" i="40"/>
  <c r="K2177" i="40"/>
  <c r="C206" i="40"/>
  <c r="E244" i="40"/>
  <c r="B1061" i="40"/>
  <c r="K2304" i="40"/>
  <c r="B825" i="40"/>
  <c r="E213" i="40"/>
  <c r="E2396" i="40"/>
  <c r="I1283" i="40"/>
  <c r="M865" i="40"/>
  <c r="J1353" i="40"/>
  <c r="G1629" i="40"/>
  <c r="L2755" i="40"/>
  <c r="I2035" i="40"/>
  <c r="G2386" i="40"/>
  <c r="C735" i="40"/>
  <c r="F1874" i="40"/>
  <c r="I332" i="40"/>
  <c r="K2003" i="40"/>
  <c r="E344" i="40"/>
  <c r="H412" i="40"/>
  <c r="F2627" i="40"/>
  <c r="C11" i="40"/>
  <c r="H797" i="40"/>
  <c r="B406" i="40"/>
  <c r="F1812" i="40"/>
  <c r="B2004" i="40"/>
  <c r="D801" i="40"/>
  <c r="F2593" i="40"/>
  <c r="D1834" i="40"/>
  <c r="H2896" i="40"/>
  <c r="I2093" i="40"/>
  <c r="I565" i="40"/>
  <c r="G1917" i="40"/>
  <c r="A1222" i="40"/>
  <c r="I1546" i="40"/>
  <c r="E1483" i="40"/>
  <c r="B2567" i="40"/>
  <c r="B2066" i="40"/>
  <c r="F376" i="40"/>
  <c r="L2299" i="40"/>
  <c r="M1541" i="40"/>
  <c r="H2459" i="40"/>
  <c r="I2631" i="40"/>
  <c r="F650" i="40"/>
  <c r="H1814" i="40"/>
  <c r="F2120" i="40"/>
  <c r="I2778" i="40"/>
  <c r="E2456" i="40"/>
  <c r="A2199" i="40"/>
  <c r="H2932" i="40"/>
  <c r="L331" i="40"/>
  <c r="K1375" i="40"/>
  <c r="K1305" i="40"/>
  <c r="A2185" i="40"/>
  <c r="G2164" i="40"/>
  <c r="L2332" i="40"/>
  <c r="A1299" i="40"/>
  <c r="D1624" i="40"/>
  <c r="C2372" i="40"/>
  <c r="A213" i="40"/>
  <c r="G273" i="40"/>
  <c r="M1191" i="40"/>
  <c r="E1583" i="40"/>
  <c r="H2109" i="40"/>
  <c r="E2296" i="40"/>
  <c r="I143" i="40"/>
  <c r="B1526" i="40"/>
  <c r="K2542" i="40"/>
  <c r="M549" i="40"/>
  <c r="D2855" i="40"/>
  <c r="G2616" i="40"/>
  <c r="H2046" i="40"/>
  <c r="B884" i="40"/>
  <c r="C1614" i="40"/>
  <c r="B1243" i="40"/>
  <c r="G1855" i="40"/>
  <c r="B1922" i="40"/>
  <c r="G2127" i="40"/>
  <c r="C2663" i="40"/>
  <c r="B1429" i="40"/>
  <c r="C2918" i="40"/>
  <c r="A373" i="40"/>
  <c r="F201" i="40"/>
  <c r="E2038" i="40"/>
  <c r="H1690" i="40"/>
  <c r="G1985" i="40"/>
  <c r="M2516" i="40"/>
  <c r="C1972" i="40"/>
  <c r="C140" i="40"/>
  <c r="E518" i="40"/>
  <c r="C387" i="40"/>
  <c r="F2850" i="40"/>
  <c r="H1008" i="40"/>
  <c r="D2716" i="40"/>
  <c r="F210" i="40"/>
  <c r="L2327" i="40"/>
  <c r="A2543" i="40"/>
  <c r="I1605" i="40"/>
  <c r="L1125" i="40"/>
  <c r="D472" i="40"/>
  <c r="J1082" i="40"/>
  <c r="I1886" i="40"/>
  <c r="B223" i="40"/>
  <c r="M1028" i="40"/>
  <c r="J734" i="40"/>
  <c r="A2470" i="40"/>
  <c r="I709" i="40"/>
  <c r="C2172" i="40"/>
  <c r="K1455" i="40"/>
  <c r="L2734" i="40"/>
  <c r="E2918" i="40"/>
  <c r="E2170" i="40"/>
  <c r="A57" i="40"/>
  <c r="K1330" i="40"/>
  <c r="I511" i="40"/>
  <c r="A1851" i="40"/>
  <c r="L2390" i="40"/>
  <c r="C209" i="40"/>
  <c r="I839" i="40"/>
  <c r="B1137" i="40"/>
  <c r="H1119" i="40"/>
  <c r="F1307" i="40"/>
  <c r="M1445" i="40"/>
  <c r="K2299" i="40"/>
  <c r="G1223" i="40"/>
  <c r="K714" i="40"/>
  <c r="B2884" i="40"/>
  <c r="J1492" i="40"/>
  <c r="M1746" i="40"/>
  <c r="I2753" i="40"/>
  <c r="M1518" i="40"/>
  <c r="M227" i="40"/>
  <c r="D865" i="40"/>
  <c r="B418" i="40"/>
  <c r="K1033" i="40"/>
  <c r="D1154" i="40"/>
  <c r="I2323" i="40"/>
  <c r="K271" i="40"/>
  <c r="K2902" i="40"/>
  <c r="L1785" i="40"/>
  <c r="E2033" i="40"/>
  <c r="E772" i="40"/>
  <c r="B1969" i="40"/>
  <c r="E720" i="40"/>
  <c r="J1358" i="40"/>
  <c r="L2873" i="40"/>
  <c r="F2443" i="40"/>
  <c r="J2590" i="40"/>
  <c r="H326" i="40"/>
  <c r="E1640" i="40"/>
  <c r="C2709" i="40"/>
  <c r="I235" i="40"/>
  <c r="C2594" i="40"/>
  <c r="E1790" i="40"/>
  <c r="L1866" i="40"/>
  <c r="H1936" i="40"/>
  <c r="K170" i="40"/>
  <c r="K2748" i="40"/>
  <c r="I1031" i="40"/>
  <c r="I1519" i="40"/>
  <c r="I2831" i="40"/>
  <c r="D289" i="40"/>
  <c r="L60" i="40"/>
  <c r="A143" i="40"/>
  <c r="B503" i="40"/>
  <c r="E50" i="40"/>
  <c r="K900" i="40"/>
  <c r="E922" i="40"/>
  <c r="C1240" i="40"/>
  <c r="M1287" i="40"/>
  <c r="J1772" i="40"/>
  <c r="K736" i="40"/>
  <c r="F578" i="40"/>
  <c r="M2742" i="40"/>
  <c r="M779" i="40"/>
  <c r="B486" i="40"/>
  <c r="I591" i="40"/>
  <c r="G92" i="40"/>
  <c r="E586" i="40"/>
  <c r="B600" i="40"/>
  <c r="I1186" i="40"/>
  <c r="H1109" i="40"/>
  <c r="I618" i="40"/>
  <c r="J1094" i="40"/>
  <c r="I612" i="40"/>
  <c r="G951" i="40"/>
  <c r="L416" i="40"/>
  <c r="C2422" i="40"/>
  <c r="E6" i="40"/>
  <c r="K2391" i="40"/>
  <c r="J1631" i="40"/>
  <c r="A1259" i="40"/>
  <c r="F958" i="40"/>
  <c r="K2593" i="40"/>
  <c r="I2331" i="40"/>
  <c r="F1845" i="40"/>
  <c r="E1052" i="40"/>
  <c r="K1477" i="40"/>
  <c r="M2005" i="40"/>
  <c r="B1179" i="40"/>
  <c r="A2410" i="40"/>
  <c r="A1923" i="40"/>
  <c r="C1375" i="40"/>
  <c r="F2676" i="40"/>
  <c r="D1782" i="40"/>
  <c r="E273" i="40"/>
  <c r="K1530" i="40"/>
  <c r="C2844" i="40"/>
  <c r="M238" i="40"/>
  <c r="C2386" i="40"/>
  <c r="G2231" i="40"/>
  <c r="G1983" i="40"/>
  <c r="H1335" i="40"/>
  <c r="L852" i="40"/>
  <c r="J1409" i="40"/>
  <c r="J1140" i="40"/>
  <c r="M1827" i="40"/>
  <c r="M264" i="40"/>
  <c r="L2900" i="40"/>
  <c r="L412" i="40"/>
  <c r="I1178" i="40"/>
  <c r="M2546" i="40"/>
  <c r="K2153" i="40"/>
  <c r="F2544" i="40"/>
  <c r="A1439" i="40"/>
  <c r="K1506" i="40"/>
  <c r="C539" i="40"/>
  <c r="M1337" i="40"/>
  <c r="D663" i="40"/>
  <c r="L459" i="40"/>
  <c r="J1979" i="40"/>
  <c r="I2201" i="40"/>
  <c r="E1003" i="40"/>
  <c r="J993" i="40"/>
  <c r="L159" i="40"/>
  <c r="A115" i="40"/>
  <c r="M2705" i="40"/>
  <c r="I1888" i="40"/>
  <c r="C621" i="40"/>
  <c r="M1240" i="40"/>
  <c r="A84" i="40"/>
  <c r="L11" i="40"/>
  <c r="L567" i="40"/>
  <c r="H2611" i="40"/>
  <c r="A230" i="40"/>
  <c r="E2121" i="40"/>
  <c r="H2803" i="40"/>
  <c r="C1158" i="40"/>
  <c r="L1279" i="40"/>
  <c r="H2619" i="40"/>
  <c r="E1022" i="40"/>
  <c r="K1495" i="40"/>
  <c r="M148" i="40"/>
  <c r="E2509" i="40"/>
  <c r="H675" i="40"/>
  <c r="G73" i="40"/>
  <c r="J2305" i="40"/>
  <c r="L903" i="40"/>
  <c r="J2370" i="40"/>
  <c r="C2293" i="40"/>
  <c r="B238" i="40"/>
  <c r="E639" i="40"/>
  <c r="L1075" i="40"/>
  <c r="M1863" i="40"/>
  <c r="F2515" i="40"/>
  <c r="H2793" i="40"/>
  <c r="F2369" i="40"/>
  <c r="J1454" i="40"/>
  <c r="C1868" i="40"/>
  <c r="E521" i="40"/>
  <c r="A2179" i="40"/>
  <c r="G516" i="40"/>
  <c r="G2432" i="40"/>
  <c r="L1548" i="40"/>
  <c r="I2665" i="40"/>
  <c r="F1237" i="40"/>
  <c r="M2567" i="40"/>
  <c r="A1723" i="40"/>
  <c r="C554" i="40"/>
  <c r="E2683" i="40"/>
  <c r="K97" i="40"/>
  <c r="K1520" i="40"/>
  <c r="C1803" i="40"/>
  <c r="G2810" i="40"/>
  <c r="B1013" i="40"/>
  <c r="F2572" i="40"/>
  <c r="D1079" i="40"/>
  <c r="J1717" i="40"/>
  <c r="K435" i="40"/>
  <c r="G1430" i="40"/>
  <c r="G1529" i="40"/>
  <c r="L21" i="40"/>
  <c r="H2094" i="40"/>
  <c r="C1371" i="40"/>
  <c r="D822" i="40"/>
  <c r="H2667" i="40"/>
  <c r="F2218" i="40"/>
  <c r="C2762" i="40"/>
  <c r="J671" i="40"/>
  <c r="B1353" i="40"/>
  <c r="I1387" i="40"/>
  <c r="C1166" i="40"/>
  <c r="J1253" i="40"/>
  <c r="L1176" i="40"/>
  <c r="G126" i="40"/>
  <c r="H2637" i="40"/>
  <c r="K611" i="40"/>
  <c r="D735" i="40"/>
  <c r="E1373" i="40"/>
  <c r="F2759" i="40"/>
  <c r="J2105" i="40"/>
  <c r="E1554" i="40"/>
  <c r="C2053" i="40"/>
  <c r="C2141" i="40"/>
  <c r="C2429" i="40"/>
  <c r="B2123" i="40"/>
  <c r="H2232" i="40"/>
  <c r="G2448" i="40"/>
  <c r="H170" i="40"/>
  <c r="A1192" i="40"/>
  <c r="K1612" i="40"/>
  <c r="K1989" i="40"/>
  <c r="E626" i="40"/>
  <c r="F2713" i="40"/>
  <c r="D1468" i="40"/>
  <c r="B501" i="40"/>
  <c r="B1986" i="40"/>
  <c r="B396" i="40"/>
  <c r="D2189" i="40"/>
  <c r="F2722" i="40"/>
  <c r="J1782" i="40"/>
  <c r="J2805" i="40"/>
  <c r="A2720" i="40"/>
  <c r="F997" i="40"/>
  <c r="B2902" i="40"/>
  <c r="E1231" i="40"/>
  <c r="A362" i="40"/>
  <c r="F2170" i="40"/>
  <c r="K2873" i="40"/>
  <c r="I853" i="40"/>
  <c r="E789" i="40"/>
  <c r="M125" i="40"/>
  <c r="H1241" i="40"/>
  <c r="K2340" i="40"/>
  <c r="H582" i="40"/>
  <c r="K398" i="40"/>
  <c r="E2187" i="40"/>
  <c r="E2765" i="40"/>
  <c r="F972" i="40"/>
  <c r="D1174" i="40"/>
  <c r="B944" i="40"/>
  <c r="D2125" i="40"/>
  <c r="I958" i="40"/>
  <c r="F2686" i="40"/>
  <c r="E533" i="40"/>
  <c r="D418" i="40"/>
  <c r="D1138" i="40"/>
  <c r="A692" i="40"/>
  <c r="M2384" i="40"/>
  <c r="L1342" i="40"/>
  <c r="H1080" i="40"/>
  <c r="I2280" i="40"/>
  <c r="M64" i="40"/>
  <c r="H943" i="40"/>
  <c r="D1824" i="40"/>
  <c r="G2012" i="40"/>
  <c r="K1429" i="40"/>
  <c r="M34" i="40"/>
  <c r="M219" i="40"/>
  <c r="B296" i="40"/>
  <c r="A1540" i="40"/>
  <c r="B1821" i="40"/>
  <c r="C211" i="40"/>
  <c r="K831" i="40"/>
  <c r="A703" i="40"/>
  <c r="A1948" i="40"/>
  <c r="A992" i="40"/>
  <c r="H991" i="40"/>
  <c r="A845" i="40"/>
  <c r="H535" i="40"/>
  <c r="A2554" i="40"/>
  <c r="G1609" i="40"/>
  <c r="H2396" i="40"/>
  <c r="F2780" i="40"/>
  <c r="H1617" i="40"/>
  <c r="D44" i="40"/>
  <c r="G1181" i="40"/>
  <c r="G941" i="40"/>
  <c r="D2577" i="40"/>
  <c r="I1322" i="40"/>
  <c r="I2353" i="40"/>
  <c r="L467" i="40"/>
  <c r="H2601" i="40"/>
  <c r="G1240" i="40"/>
  <c r="A266" i="40"/>
  <c r="F1141" i="40"/>
  <c r="B440" i="40"/>
  <c r="M1419" i="40"/>
  <c r="M270" i="40"/>
  <c r="G2253" i="40"/>
  <c r="B1984" i="40"/>
  <c r="J1944" i="40"/>
  <c r="B2281" i="40"/>
  <c r="D1527" i="40"/>
  <c r="A2010" i="40"/>
  <c r="H2482" i="40"/>
  <c r="G1724" i="40"/>
  <c r="G2378" i="40"/>
  <c r="A1913" i="40"/>
  <c r="B2873" i="40"/>
  <c r="H2540" i="40"/>
  <c r="C504" i="40"/>
  <c r="H92" i="40"/>
  <c r="I1621" i="40"/>
  <c r="E155" i="40"/>
  <c r="C1846" i="40"/>
  <c r="C962" i="40"/>
  <c r="G43" i="40"/>
  <c r="J1962" i="40"/>
  <c r="I2171" i="40"/>
  <c r="H1354" i="40"/>
  <c r="J518" i="40"/>
  <c r="B2800" i="40"/>
  <c r="C2122" i="40"/>
  <c r="F2144" i="40"/>
  <c r="F898" i="40"/>
  <c r="E1443" i="40"/>
  <c r="L2833" i="40"/>
  <c r="A1260" i="40"/>
  <c r="I640" i="40"/>
  <c r="A1458" i="40"/>
  <c r="L2696" i="40"/>
  <c r="F2114" i="40"/>
  <c r="C213" i="40"/>
  <c r="D599" i="40"/>
  <c r="G2683" i="40"/>
  <c r="L2297" i="40"/>
  <c r="M1590" i="40"/>
  <c r="G810" i="40"/>
  <c r="J2100" i="40"/>
  <c r="J1355" i="40"/>
  <c r="B1209" i="40"/>
  <c r="A1567" i="40"/>
  <c r="D168" i="40"/>
  <c r="D207" i="40"/>
  <c r="L614" i="40"/>
  <c r="F2033" i="40"/>
  <c r="K209" i="40"/>
  <c r="G256" i="40"/>
  <c r="E1433" i="40"/>
  <c r="H363" i="40"/>
  <c r="M1389" i="40"/>
  <c r="E2831" i="40"/>
  <c r="J837" i="40"/>
  <c r="L2245" i="40"/>
  <c r="F1732" i="40"/>
  <c r="H671" i="40"/>
  <c r="E1138" i="40"/>
  <c r="I685" i="40"/>
  <c r="B2312" i="40"/>
  <c r="J206" i="40"/>
  <c r="A255" i="40"/>
  <c r="A2329" i="40"/>
  <c r="A947" i="40"/>
  <c r="L1332" i="40"/>
  <c r="I1985" i="40"/>
  <c r="G2402" i="40"/>
  <c r="L924" i="40"/>
  <c r="E2200" i="40"/>
  <c r="E1869" i="40"/>
  <c r="G1232" i="40"/>
  <c r="E2011" i="40"/>
  <c r="A2381" i="40"/>
  <c r="G1273" i="40"/>
  <c r="C7" i="40"/>
  <c r="H38" i="40"/>
  <c r="D2795" i="40"/>
  <c r="A2343" i="40"/>
  <c r="M2489" i="40"/>
  <c r="I831" i="40"/>
  <c r="L354" i="40"/>
  <c r="M2522" i="40"/>
  <c r="G1168" i="40"/>
  <c r="E2441" i="40"/>
  <c r="H2736" i="40"/>
  <c r="D2501" i="40"/>
  <c r="G592" i="40"/>
  <c r="M363" i="40"/>
  <c r="A2517" i="40"/>
  <c r="H1263" i="40"/>
  <c r="I1629" i="40"/>
  <c r="D2480" i="40"/>
  <c r="E62" i="40"/>
  <c r="E1709" i="40"/>
  <c r="G2558" i="40"/>
  <c r="B2384" i="40"/>
  <c r="C433" i="40"/>
  <c r="M1836" i="40"/>
  <c r="J1836" i="40"/>
  <c r="C1329" i="40"/>
  <c r="L1326" i="40"/>
  <c r="J2655" i="40"/>
  <c r="M898" i="40"/>
  <c r="L596" i="40"/>
  <c r="A444" i="40"/>
  <c r="M1187" i="40"/>
  <c r="E1777" i="40"/>
  <c r="J2635" i="40"/>
  <c r="K81" i="40"/>
  <c r="A2534" i="40"/>
  <c r="H1323" i="40"/>
  <c r="K882" i="40"/>
  <c r="J2472" i="40"/>
  <c r="I2129" i="40"/>
  <c r="F401" i="40"/>
  <c r="F533" i="40"/>
  <c r="A1592" i="40"/>
  <c r="H1163" i="40"/>
  <c r="E2685" i="40"/>
  <c r="M2929" i="40"/>
  <c r="I2863" i="40"/>
  <c r="E1106" i="40"/>
  <c r="C171" i="40"/>
  <c r="L420" i="40"/>
  <c r="A1872" i="40"/>
  <c r="M136" i="40"/>
  <c r="A275" i="40"/>
  <c r="B568" i="40"/>
  <c r="K2000" i="40"/>
  <c r="A251" i="40"/>
  <c r="E687" i="40"/>
  <c r="A2197" i="40"/>
  <c r="J489" i="40"/>
  <c r="B565" i="40"/>
  <c r="J2331" i="40"/>
  <c r="I2068" i="40"/>
  <c r="J447" i="40"/>
  <c r="K1298" i="40"/>
  <c r="J1956" i="40"/>
  <c r="M1288" i="40"/>
  <c r="C819" i="40"/>
  <c r="D50" i="40"/>
  <c r="F49" i="40"/>
  <c r="G539" i="40"/>
  <c r="J1613" i="40"/>
  <c r="C1512" i="40"/>
  <c r="D1185" i="40"/>
  <c r="E615" i="40"/>
  <c r="K843" i="40"/>
  <c r="C2105" i="40"/>
  <c r="C2323" i="40"/>
  <c r="J2727" i="40"/>
  <c r="D256" i="40"/>
  <c r="J2093" i="40"/>
  <c r="D447" i="40"/>
  <c r="M2309" i="40"/>
  <c r="C302" i="40"/>
  <c r="B1060" i="40"/>
  <c r="J2754" i="40"/>
  <c r="K869" i="40"/>
  <c r="G145" i="40"/>
  <c r="L2249" i="40"/>
  <c r="A2553" i="40"/>
  <c r="I1366" i="40"/>
  <c r="D2380" i="40"/>
  <c r="A728" i="40"/>
  <c r="F148" i="40"/>
  <c r="J2946" i="40"/>
  <c r="E395" i="40"/>
  <c r="E242" i="40"/>
  <c r="E2634" i="40"/>
  <c r="E148" i="40"/>
  <c r="J120" i="40"/>
  <c r="I1981" i="40"/>
  <c r="B450" i="40"/>
  <c r="B955" i="40"/>
  <c r="B1898" i="40"/>
  <c r="J1802" i="40"/>
  <c r="L2177" i="40"/>
  <c r="A1630" i="40"/>
  <c r="D1842" i="40"/>
  <c r="B2064" i="40"/>
  <c r="A1565" i="40"/>
  <c r="A1929" i="40"/>
  <c r="A2530" i="40"/>
  <c r="A2239" i="40"/>
  <c r="E711" i="40"/>
  <c r="G1158" i="40"/>
  <c r="J2427" i="40"/>
  <c r="A1103" i="40"/>
  <c r="D1338" i="40"/>
  <c r="E2363" i="40"/>
  <c r="M725" i="40"/>
  <c r="B1392" i="40"/>
  <c r="K2365" i="40"/>
  <c r="C1772" i="40"/>
  <c r="I1891" i="40"/>
  <c r="K2520" i="40"/>
  <c r="L627" i="40"/>
  <c r="E1523" i="40"/>
  <c r="M1710" i="40"/>
  <c r="B1707" i="40"/>
  <c r="B156" i="40"/>
  <c r="A1329" i="40"/>
  <c r="C2696" i="40"/>
  <c r="C1717" i="40"/>
  <c r="D1905" i="40"/>
  <c r="A879" i="40"/>
  <c r="H2148" i="40"/>
  <c r="A1364" i="40"/>
  <c r="G2666" i="40"/>
  <c r="E2674" i="40"/>
  <c r="E1921" i="40"/>
  <c r="B2203" i="40"/>
  <c r="A434" i="40"/>
  <c r="G580" i="40"/>
  <c r="H2480" i="40"/>
  <c r="I1914" i="40"/>
  <c r="D434" i="40"/>
  <c r="E2397" i="40"/>
  <c r="A1345" i="40"/>
  <c r="F1455" i="40"/>
  <c r="F1966" i="40"/>
  <c r="H2182" i="40"/>
  <c r="K205" i="40"/>
  <c r="D574" i="40"/>
  <c r="C421" i="40"/>
  <c r="H687" i="40"/>
  <c r="M2507" i="40"/>
  <c r="G1624" i="40"/>
  <c r="I1067" i="40"/>
  <c r="E2413" i="40"/>
  <c r="F208" i="40"/>
  <c r="I239" i="40"/>
  <c r="F2596" i="40"/>
  <c r="B2660" i="40"/>
  <c r="M1119" i="40"/>
  <c r="I2305" i="40"/>
  <c r="L4" i="40"/>
  <c r="L1290" i="40"/>
  <c r="D2353" i="40"/>
  <c r="H1826" i="40"/>
  <c r="F944" i="40"/>
  <c r="E2671" i="40"/>
  <c r="A1446" i="40"/>
  <c r="C2010" i="40"/>
  <c r="F452" i="40"/>
  <c r="A2194" i="40"/>
  <c r="L1542" i="40"/>
  <c r="L1943" i="40"/>
  <c r="A731" i="40"/>
  <c r="H2670" i="40"/>
  <c r="A415" i="40"/>
  <c r="C1010" i="40"/>
  <c r="F1430" i="40"/>
  <c r="M1067" i="40"/>
  <c r="F2001" i="40"/>
  <c r="H1855" i="40"/>
  <c r="F407" i="40"/>
  <c r="B1304" i="40"/>
  <c r="L2548" i="40"/>
  <c r="I1287" i="40"/>
  <c r="M1564" i="40"/>
  <c r="C1637" i="40"/>
  <c r="E1684" i="40"/>
  <c r="G2351" i="40"/>
  <c r="K212" i="40"/>
  <c r="C1855" i="40"/>
  <c r="H25" i="40"/>
  <c r="G2414" i="40"/>
  <c r="D1070" i="40"/>
  <c r="E33" i="40"/>
  <c r="L620" i="40"/>
  <c r="B1925" i="40"/>
  <c r="C1859" i="40"/>
  <c r="L1379" i="40"/>
  <c r="A353" i="40"/>
  <c r="K1772" i="40"/>
  <c r="A648" i="40"/>
  <c r="K1312" i="40"/>
  <c r="B2882" i="40"/>
  <c r="F20" i="40"/>
  <c r="M2143" i="40"/>
  <c r="E2335" i="40"/>
  <c r="K2162" i="40"/>
  <c r="K167" i="40"/>
  <c r="C1828" i="40"/>
  <c r="J1690" i="40"/>
  <c r="F734" i="40"/>
  <c r="B2864" i="40"/>
  <c r="L1990" i="40"/>
  <c r="M89" i="40"/>
  <c r="L645" i="40"/>
  <c r="E605" i="40"/>
  <c r="A2560" i="40"/>
  <c r="A1523" i="40"/>
  <c r="G662" i="40"/>
  <c r="F2325" i="40"/>
  <c r="F813" i="40"/>
  <c r="E1853" i="40"/>
  <c r="B326" i="40"/>
  <c r="B2649" i="40"/>
  <c r="K1825" i="40"/>
  <c r="B1643" i="40"/>
  <c r="L799" i="40"/>
  <c r="L1090" i="40"/>
  <c r="K1316" i="40"/>
  <c r="K14" i="40"/>
  <c r="J1259" i="40"/>
  <c r="B2789" i="40"/>
  <c r="G2453" i="40"/>
  <c r="H2945" i="40"/>
  <c r="L2182" i="40"/>
  <c r="J115" i="40"/>
  <c r="I707" i="40"/>
  <c r="L563" i="40"/>
  <c r="D2245" i="40"/>
  <c r="M2214" i="40"/>
  <c r="D2637" i="40"/>
  <c r="D1031" i="40"/>
  <c r="A2838" i="40"/>
  <c r="K1784" i="40"/>
  <c r="M2730" i="40"/>
  <c r="F2240" i="40"/>
  <c r="L893" i="40"/>
  <c r="B2376" i="40"/>
  <c r="F865" i="40"/>
  <c r="D155" i="40"/>
  <c r="M1605" i="40"/>
  <c r="I2735" i="40"/>
  <c r="D321" i="40"/>
  <c r="G2845" i="40"/>
  <c r="E1126" i="40"/>
  <c r="G1904" i="40"/>
  <c r="F1800" i="40"/>
  <c r="H1664" i="40"/>
  <c r="B1316" i="40"/>
  <c r="D2945" i="40"/>
  <c r="L414" i="40"/>
  <c r="B1324" i="40"/>
  <c r="F2140" i="40"/>
  <c r="A64" i="40"/>
  <c r="C422" i="40"/>
  <c r="A1338" i="40"/>
  <c r="L845" i="40"/>
  <c r="F301" i="40"/>
  <c r="E1398" i="40"/>
  <c r="A2213" i="40"/>
  <c r="L2273" i="40"/>
  <c r="M617" i="40"/>
  <c r="C2063" i="40"/>
  <c r="F1899" i="40"/>
  <c r="A1321" i="40"/>
  <c r="B1668" i="40"/>
  <c r="E1265" i="40"/>
  <c r="H2139" i="40"/>
  <c r="C1955" i="40"/>
  <c r="H2499" i="40"/>
  <c r="D1599" i="40"/>
  <c r="M2682" i="40"/>
  <c r="C1734" i="40"/>
  <c r="G1111" i="40"/>
  <c r="G1078" i="40"/>
  <c r="C2343" i="40"/>
  <c r="G1194" i="40"/>
  <c r="C2117" i="40"/>
  <c r="M964" i="40"/>
  <c r="C577" i="40"/>
  <c r="B2373" i="40"/>
  <c r="G974" i="40"/>
  <c r="A1425" i="40"/>
  <c r="D955" i="40"/>
  <c r="J372" i="40"/>
  <c r="I739" i="40"/>
  <c r="A432" i="40"/>
  <c r="B2329" i="40"/>
  <c r="C1658" i="40"/>
  <c r="F2922" i="40"/>
  <c r="L2114" i="40"/>
  <c r="F2691" i="40"/>
  <c r="I138" i="40"/>
  <c r="C854" i="40"/>
  <c r="G1195" i="40"/>
  <c r="C62" i="40"/>
  <c r="D1275" i="40"/>
  <c r="M1525" i="40"/>
  <c r="G920" i="40"/>
  <c r="G1076" i="40"/>
  <c r="H1291" i="40"/>
  <c r="B1650" i="40"/>
  <c r="E578" i="40"/>
  <c r="F140" i="40"/>
  <c r="H620" i="40"/>
  <c r="B2422" i="40"/>
  <c r="K1243" i="40"/>
  <c r="M337" i="40"/>
  <c r="I2526" i="40"/>
  <c r="B1018" i="40"/>
  <c r="M1380" i="40"/>
  <c r="L1502" i="40"/>
  <c r="K1412" i="40"/>
  <c r="K2824" i="40"/>
  <c r="D1708" i="40"/>
  <c r="I663" i="40"/>
  <c r="I801" i="40"/>
  <c r="J914" i="40"/>
  <c r="H1786" i="40"/>
  <c r="J2692" i="40"/>
  <c r="M2012" i="40"/>
  <c r="F1389" i="40"/>
  <c r="B274" i="40"/>
  <c r="D349" i="40"/>
  <c r="J2659" i="40"/>
  <c r="J1218" i="40"/>
  <c r="F1323" i="40"/>
  <c r="D2288" i="40"/>
  <c r="H834" i="40"/>
  <c r="A2562" i="40"/>
  <c r="M862" i="40"/>
  <c r="E1235" i="40"/>
  <c r="M1381" i="40"/>
  <c r="F1055" i="40"/>
  <c r="H104" i="40"/>
  <c r="B786" i="40"/>
  <c r="B951" i="40"/>
  <c r="A425" i="40"/>
  <c r="L1466" i="40"/>
  <c r="B2702" i="40"/>
  <c r="C2362" i="40"/>
  <c r="G548" i="40"/>
  <c r="G1692" i="40"/>
  <c r="G2686" i="40"/>
  <c r="F2222" i="40"/>
  <c r="F1333" i="40"/>
  <c r="J130" i="40"/>
  <c r="C773" i="40"/>
  <c r="L419" i="40"/>
  <c r="F2193" i="40"/>
  <c r="J1283" i="40"/>
  <c r="J1063" i="40"/>
  <c r="H2525" i="40"/>
  <c r="E382" i="40"/>
  <c r="K1693" i="40"/>
  <c r="I2198" i="40"/>
  <c r="C1129" i="40"/>
  <c r="J1639" i="40"/>
  <c r="L1188" i="40"/>
  <c r="H192" i="40"/>
  <c r="A1582" i="40"/>
  <c r="A2661" i="40"/>
  <c r="M1256" i="40"/>
  <c r="C2456" i="40"/>
  <c r="C1882" i="40"/>
  <c r="C2778" i="40"/>
  <c r="A2880" i="40"/>
  <c r="I2422" i="40"/>
  <c r="D963" i="40"/>
  <c r="L1917" i="40"/>
  <c r="L1403" i="40"/>
  <c r="I1934" i="40"/>
  <c r="L200" i="40"/>
  <c r="E1208" i="40"/>
  <c r="J2182" i="40"/>
  <c r="K2627" i="40"/>
  <c r="B932" i="40"/>
  <c r="B2033" i="40"/>
  <c r="H2300" i="40"/>
  <c r="D237" i="40"/>
  <c r="D2483" i="40"/>
  <c r="C1027" i="40"/>
  <c r="J1031" i="40"/>
  <c r="K477" i="40"/>
  <c r="H476" i="40"/>
  <c r="G449" i="40"/>
  <c r="B420" i="40"/>
  <c r="M2748" i="40"/>
  <c r="L695" i="40"/>
  <c r="K1136" i="40"/>
  <c r="E769" i="40"/>
  <c r="J1806" i="40"/>
  <c r="B1586" i="40"/>
  <c r="G2636" i="40"/>
  <c r="B451" i="40"/>
  <c r="J1786" i="40"/>
  <c r="J794" i="40"/>
  <c r="I1890" i="40"/>
  <c r="H1458" i="40"/>
  <c r="G2168" i="40"/>
  <c r="H2460" i="40"/>
  <c r="A2835" i="40"/>
  <c r="B2664" i="40"/>
  <c r="L2359" i="40"/>
  <c r="B2199" i="40"/>
  <c r="G1517" i="40"/>
  <c r="K1268" i="40"/>
  <c r="H1315" i="40"/>
  <c r="E228" i="40"/>
  <c r="K2523" i="40"/>
  <c r="M2371" i="40"/>
  <c r="L365" i="40"/>
  <c r="L470" i="40"/>
  <c r="I586" i="40"/>
  <c r="L1084" i="40"/>
  <c r="M108" i="40"/>
  <c r="A2311" i="40"/>
  <c r="D2709" i="40"/>
  <c r="E2531" i="40"/>
  <c r="A2394" i="40"/>
  <c r="C1136" i="40"/>
  <c r="D2025" i="40"/>
  <c r="M371" i="40"/>
  <c r="I1344" i="40"/>
  <c r="G772" i="40"/>
  <c r="K701" i="40"/>
  <c r="D1750" i="40"/>
  <c r="A2609" i="40"/>
  <c r="G2471" i="40"/>
  <c r="I1228" i="40"/>
  <c r="M894" i="40"/>
  <c r="I949" i="40"/>
  <c r="A2002" i="40"/>
  <c r="A832" i="40"/>
  <c r="L2003" i="40"/>
  <c r="J273" i="40"/>
  <c r="G243" i="40"/>
  <c r="C1977" i="40"/>
  <c r="H2025" i="40"/>
  <c r="G2250" i="40"/>
  <c r="L176" i="40"/>
  <c r="G1689" i="40"/>
  <c r="A201" i="40"/>
  <c r="G798" i="40"/>
  <c r="C201" i="40"/>
  <c r="G2623" i="40"/>
  <c r="D2256" i="40"/>
  <c r="H2267" i="40"/>
  <c r="I1462" i="40"/>
  <c r="B2271" i="40"/>
  <c r="C248" i="40"/>
  <c r="F417" i="40"/>
  <c r="E2596" i="40"/>
  <c r="B856" i="40"/>
  <c r="C2033" i="40"/>
  <c r="B2143" i="40"/>
  <c r="D1024" i="40"/>
  <c r="B1427" i="40"/>
  <c r="I25" i="40"/>
  <c r="H1449" i="40"/>
  <c r="D1838" i="40"/>
  <c r="K1613" i="40"/>
  <c r="G788" i="40"/>
  <c r="J1046" i="40"/>
  <c r="M965" i="40"/>
  <c r="F1980" i="40"/>
  <c r="G2732" i="40"/>
  <c r="J2804" i="40"/>
  <c r="D2301" i="40"/>
  <c r="I159" i="40"/>
  <c r="I1852" i="40"/>
  <c r="E785" i="40"/>
  <c r="K399" i="40"/>
  <c r="H2421" i="40"/>
  <c r="M2762" i="40"/>
  <c r="B2868" i="40"/>
  <c r="D2747" i="40"/>
  <c r="D362" i="40"/>
  <c r="H1864" i="40"/>
  <c r="A424" i="40"/>
  <c r="D1932" i="40"/>
  <c r="E2844" i="40"/>
  <c r="I1289" i="40"/>
  <c r="M2696" i="40"/>
  <c r="J147" i="40"/>
  <c r="A1531" i="40"/>
  <c r="D754" i="40"/>
  <c r="M256" i="40"/>
  <c r="D2120" i="40"/>
  <c r="C1910" i="40"/>
  <c r="A470" i="40"/>
  <c r="B333" i="40"/>
  <c r="B1341" i="40"/>
  <c r="A2923" i="40"/>
  <c r="A413" i="40"/>
  <c r="E2551" i="40"/>
  <c r="M2121" i="40"/>
  <c r="D284" i="40"/>
  <c r="C1029" i="40"/>
  <c r="D1208" i="40"/>
  <c r="F374" i="40"/>
  <c r="G2339" i="40"/>
  <c r="C2126" i="40"/>
  <c r="M476" i="40"/>
  <c r="G1743" i="40"/>
  <c r="L794" i="40"/>
  <c r="C2288" i="40"/>
  <c r="G1679" i="40"/>
  <c r="D1278" i="40"/>
  <c r="M721" i="40"/>
  <c r="G387" i="40"/>
  <c r="F1970" i="40"/>
  <c r="A475" i="40"/>
  <c r="B2340" i="40"/>
  <c r="L2017" i="40"/>
  <c r="M1663" i="40"/>
  <c r="F277" i="40"/>
  <c r="L2647" i="40"/>
  <c r="D2813" i="40"/>
  <c r="I763" i="40"/>
  <c r="A257" i="40"/>
  <c r="A2504" i="40"/>
  <c r="G2276" i="40"/>
  <c r="E1504" i="40"/>
  <c r="A1585" i="40"/>
  <c r="B151" i="40"/>
  <c r="F1906" i="40"/>
  <c r="B1369" i="40"/>
  <c r="C289" i="40"/>
  <c r="L1895" i="40"/>
  <c r="M1451" i="40"/>
  <c r="C529" i="40"/>
  <c r="I753" i="40"/>
  <c r="F2202" i="40"/>
  <c r="A1615" i="40"/>
  <c r="F2108" i="40"/>
  <c r="K860" i="40"/>
  <c r="D2514" i="40"/>
  <c r="J1933" i="40"/>
  <c r="M659" i="40"/>
  <c r="A1588" i="40"/>
  <c r="F1640" i="40"/>
  <c r="B2807" i="40"/>
  <c r="G2447" i="40"/>
  <c r="H2622" i="40"/>
  <c r="A1750" i="40"/>
  <c r="H1461" i="40"/>
  <c r="F1105" i="40"/>
  <c r="C2419" i="40"/>
  <c r="L588" i="40"/>
  <c r="F2800" i="40"/>
  <c r="C1709" i="40"/>
  <c r="K2201" i="40"/>
  <c r="D1122" i="40"/>
  <c r="M457" i="40"/>
  <c r="I281" i="40"/>
  <c r="E2668" i="40"/>
  <c r="A1346" i="40"/>
  <c r="G2598" i="40"/>
  <c r="K1826" i="40"/>
  <c r="G687" i="40"/>
  <c r="L373" i="40"/>
  <c r="M920" i="40"/>
  <c r="D2157" i="40"/>
  <c r="L2892" i="40"/>
  <c r="F10" i="40"/>
  <c r="L1309" i="40"/>
  <c r="M1583" i="40"/>
  <c r="J415" i="40"/>
  <c r="J855" i="40"/>
  <c r="H1673" i="40"/>
  <c r="J2696" i="40"/>
  <c r="J2424" i="40"/>
  <c r="B838" i="40"/>
  <c r="L2638" i="40"/>
  <c r="D2472" i="40"/>
  <c r="M1102" i="40"/>
  <c r="E2352" i="40"/>
  <c r="K1706" i="40"/>
  <c r="F1674" i="40"/>
  <c r="M5" i="40"/>
  <c r="F1221" i="40"/>
  <c r="D2251" i="40"/>
  <c r="D1531" i="40"/>
  <c r="F460" i="40"/>
  <c r="I2832" i="40"/>
  <c r="B1381" i="40"/>
  <c r="C2840" i="40"/>
  <c r="J732" i="40"/>
  <c r="H160" i="40"/>
  <c r="K318" i="40"/>
  <c r="C946" i="40"/>
  <c r="B1661" i="40"/>
  <c r="D2331" i="40"/>
  <c r="F2448" i="40"/>
  <c r="F1643" i="40"/>
  <c r="M1983" i="40"/>
  <c r="A558" i="40"/>
  <c r="H166" i="40"/>
  <c r="J210" i="40"/>
  <c r="A529" i="40"/>
  <c r="K2118" i="40"/>
  <c r="B2270" i="40"/>
  <c r="K2005" i="40"/>
  <c r="F2945" i="40"/>
  <c r="H2802" i="40"/>
  <c r="L2527" i="40"/>
  <c r="B1280" i="40"/>
  <c r="A1502" i="40"/>
  <c r="E2829" i="40"/>
  <c r="F1712" i="40"/>
  <c r="H1395" i="40"/>
  <c r="J766" i="40"/>
  <c r="A1597" i="40"/>
  <c r="B1767" i="40"/>
  <c r="J1950" i="40"/>
  <c r="H1695" i="40"/>
  <c r="J425" i="40"/>
  <c r="L1531" i="40"/>
  <c r="K2806" i="40"/>
  <c r="J1874" i="40"/>
  <c r="H2645" i="40"/>
  <c r="M91" i="40"/>
  <c r="A2841" i="40"/>
  <c r="F2112" i="40"/>
  <c r="G2412" i="40"/>
  <c r="C1841" i="40"/>
  <c r="D680" i="40"/>
  <c r="K2936" i="40"/>
  <c r="F1109" i="40"/>
  <c r="I895" i="40"/>
  <c r="M2457" i="40"/>
  <c r="I2005" i="40"/>
  <c r="F2247" i="40"/>
  <c r="A1616" i="40"/>
  <c r="F2257" i="40"/>
  <c r="C1417" i="40"/>
  <c r="L171" i="40"/>
  <c r="L1292" i="40"/>
  <c r="J1890" i="40"/>
  <c r="L61" i="40"/>
  <c r="B1421" i="40"/>
  <c r="K871" i="40"/>
  <c r="B1759" i="40"/>
  <c r="F2346" i="40"/>
  <c r="L12" i="40"/>
  <c r="A2310" i="40"/>
  <c r="L2920" i="40"/>
  <c r="M2426" i="40"/>
  <c r="I694" i="40"/>
  <c r="G2188" i="40"/>
  <c r="B2381" i="40"/>
  <c r="A2406" i="40"/>
  <c r="F2092" i="40"/>
  <c r="D2124" i="40"/>
  <c r="L706" i="40"/>
  <c r="H533" i="40"/>
  <c r="B1408" i="40"/>
  <c r="K1347" i="40"/>
  <c r="A1852" i="40"/>
  <c r="L850" i="40"/>
  <c r="K1703" i="40"/>
  <c r="K207" i="40"/>
  <c r="F1146" i="40"/>
  <c r="H2000" i="40"/>
  <c r="J1239" i="40"/>
  <c r="F895" i="40"/>
  <c r="C2726" i="40"/>
  <c r="M1305" i="40"/>
  <c r="B2334" i="40"/>
  <c r="B1124" i="40"/>
  <c r="G2570" i="40"/>
  <c r="G2425" i="40"/>
  <c r="C1112" i="40"/>
  <c r="L2193" i="40"/>
  <c r="F184" i="40"/>
  <c r="B377" i="40"/>
  <c r="M857" i="40"/>
  <c r="K2290" i="40"/>
  <c r="F1706" i="40"/>
  <c r="F2634" i="40"/>
  <c r="I1876" i="40"/>
  <c r="B126" i="40"/>
  <c r="J126" i="40"/>
  <c r="E2405" i="40"/>
  <c r="E499" i="40"/>
  <c r="C2160" i="40"/>
  <c r="E2227" i="40"/>
  <c r="B46" i="40"/>
  <c r="I2602" i="40"/>
  <c r="D1862" i="40"/>
  <c r="H2730" i="40"/>
  <c r="F1872" i="40"/>
  <c r="L2583" i="40"/>
  <c r="L323" i="40"/>
  <c r="K661" i="40"/>
  <c r="I788" i="40"/>
  <c r="I2296" i="40"/>
  <c r="J2758" i="40"/>
  <c r="J1849" i="40"/>
  <c r="B653" i="40"/>
  <c r="G1173" i="40"/>
  <c r="M48" i="40"/>
  <c r="H2931" i="40"/>
  <c r="A2413" i="40"/>
  <c r="E992" i="40"/>
  <c r="C2073" i="40"/>
  <c r="G1512" i="40"/>
  <c r="L1763" i="40"/>
  <c r="D1556" i="40"/>
  <c r="B2299" i="40"/>
  <c r="J1103" i="40"/>
  <c r="K1671" i="40"/>
  <c r="J2221" i="40"/>
  <c r="M2846" i="40"/>
  <c r="E798" i="40"/>
  <c r="I350" i="40"/>
  <c r="C1767" i="40"/>
  <c r="K2687" i="40"/>
  <c r="I1393" i="40"/>
  <c r="E1204" i="40"/>
  <c r="G2454" i="40"/>
  <c r="E634" i="40"/>
  <c r="E1484" i="40"/>
  <c r="H1609" i="40"/>
  <c r="I950" i="40"/>
  <c r="A2273" i="40"/>
  <c r="D2853" i="40"/>
  <c r="G1348" i="40"/>
  <c r="D1276" i="40"/>
  <c r="J1599" i="40"/>
  <c r="F2664" i="40"/>
  <c r="J501" i="40"/>
  <c r="L2710" i="40"/>
  <c r="H2775" i="40"/>
  <c r="B225" i="40"/>
  <c r="K1938" i="40"/>
  <c r="I348" i="40"/>
  <c r="F1711" i="40"/>
  <c r="B11" i="40"/>
  <c r="H1463" i="40"/>
  <c r="G2206" i="40"/>
  <c r="I1829" i="40"/>
  <c r="D467" i="40"/>
  <c r="A1822" i="40"/>
  <c r="B2950" i="40"/>
  <c r="B2579" i="40"/>
  <c r="I2556" i="40"/>
  <c r="E2759" i="40"/>
  <c r="L2275" i="40"/>
  <c r="E2305" i="40"/>
  <c r="C2450" i="40"/>
  <c r="E2521" i="40"/>
  <c r="G1249" i="40"/>
  <c r="C1470" i="40"/>
  <c r="B1376" i="40"/>
  <c r="M1959" i="40"/>
  <c r="L534" i="40"/>
  <c r="C2103" i="40"/>
  <c r="E115" i="40"/>
  <c r="A1474" i="40"/>
  <c r="E2722" i="40"/>
  <c r="L318" i="40"/>
  <c r="A347" i="40"/>
  <c r="G2507" i="40"/>
  <c r="M58" i="40"/>
  <c r="H1898" i="40"/>
  <c r="I2431" i="40"/>
  <c r="L2284" i="40"/>
  <c r="I181" i="40"/>
  <c r="A564" i="40"/>
  <c r="C1198" i="40"/>
  <c r="C575" i="40"/>
  <c r="H2349" i="40"/>
  <c r="F2508" i="40"/>
  <c r="M2615" i="40"/>
  <c r="B2600" i="40"/>
  <c r="B1556" i="40"/>
  <c r="G1031" i="40"/>
  <c r="E705" i="40"/>
  <c r="H1875" i="40"/>
  <c r="E942" i="40"/>
  <c r="F469" i="40"/>
  <c r="B2003" i="40"/>
  <c r="G1637" i="40"/>
  <c r="H1957" i="40"/>
  <c r="I1613" i="40"/>
  <c r="H1064" i="40"/>
  <c r="C2435" i="40"/>
  <c r="F802" i="40"/>
  <c r="G80" i="40"/>
  <c r="D933" i="40"/>
  <c r="F480" i="40"/>
  <c r="M1417" i="40"/>
  <c r="L2861" i="40"/>
  <c r="L619" i="40"/>
  <c r="E1923" i="40"/>
  <c r="E1362" i="40"/>
  <c r="B2926" i="40"/>
  <c r="H838" i="40"/>
  <c r="F2805" i="40"/>
  <c r="D667" i="40"/>
  <c r="E1657" i="40"/>
  <c r="A2634" i="40"/>
  <c r="C863" i="40"/>
  <c r="J1070" i="40"/>
  <c r="A2692" i="40"/>
  <c r="A555" i="40"/>
  <c r="A2129" i="40"/>
  <c r="E1625" i="40"/>
  <c r="M939" i="40"/>
  <c r="M1636" i="40"/>
  <c r="K2116" i="40"/>
  <c r="G267" i="40"/>
  <c r="K2064" i="40"/>
  <c r="E327" i="40"/>
  <c r="A1720" i="40"/>
  <c r="I2466" i="40"/>
  <c r="G827" i="40"/>
  <c r="G2492" i="40"/>
  <c r="C944" i="40"/>
  <c r="C1025" i="40"/>
  <c r="F2096" i="40"/>
  <c r="G1114" i="40"/>
  <c r="H701" i="40"/>
  <c r="H2685" i="40"/>
  <c r="G2848" i="40"/>
  <c r="B2467" i="40"/>
  <c r="E1238" i="40"/>
  <c r="F552" i="40"/>
  <c r="L713" i="40"/>
  <c r="B2730" i="40"/>
  <c r="A2283" i="40"/>
  <c r="A519" i="40"/>
  <c r="J1086" i="40"/>
  <c r="K801" i="40"/>
  <c r="A2061" i="40"/>
  <c r="D2321" i="40"/>
  <c r="J1744" i="40"/>
  <c r="E2538" i="40"/>
  <c r="I706" i="40"/>
  <c r="C892" i="40"/>
  <c r="E2378" i="40"/>
  <c r="F2774" i="40"/>
  <c r="D2854" i="40"/>
  <c r="L651" i="40"/>
  <c r="I255" i="40"/>
  <c r="K624" i="40"/>
  <c r="F2246" i="40"/>
  <c r="H1601" i="40"/>
  <c r="C2418" i="40"/>
  <c r="E1652" i="40"/>
  <c r="M2658" i="40"/>
  <c r="F2785" i="40"/>
  <c r="E113" i="40"/>
  <c r="A1829" i="40"/>
  <c r="M1816" i="40"/>
  <c r="B1219" i="40"/>
  <c r="D69" i="40"/>
  <c r="M1655" i="40"/>
  <c r="I1166" i="40"/>
  <c r="G1696" i="40"/>
  <c r="G2111" i="40"/>
  <c r="L2357" i="40"/>
  <c r="H284" i="40"/>
  <c r="C1039" i="40"/>
  <c r="K2051" i="40"/>
  <c r="M710" i="40"/>
  <c r="E1660" i="40"/>
  <c r="A1690" i="40"/>
  <c r="G2000" i="40"/>
  <c r="E989" i="40"/>
  <c r="H646" i="40"/>
  <c r="L245" i="40"/>
  <c r="F555" i="40"/>
  <c r="E1213" i="40"/>
  <c r="A2730" i="40"/>
  <c r="E2739" i="40"/>
  <c r="D1108" i="40"/>
  <c r="F2478" i="40"/>
  <c r="H1102" i="40"/>
  <c r="M626" i="40"/>
  <c r="D2247" i="40"/>
  <c r="L1477" i="40"/>
  <c r="E378" i="40"/>
  <c r="L905" i="40"/>
  <c r="D922" i="40"/>
  <c r="I1171" i="40"/>
  <c r="E1895" i="40"/>
  <c r="H2288" i="40"/>
  <c r="H809" i="40"/>
  <c r="D1670" i="40"/>
  <c r="L2386" i="40"/>
  <c r="B2037" i="40"/>
  <c r="C683" i="40"/>
  <c r="D1475" i="40"/>
  <c r="G894" i="40"/>
  <c r="E2730" i="40"/>
  <c r="I534" i="40"/>
  <c r="B2603" i="40"/>
  <c r="H1615" i="40"/>
  <c r="G2463" i="40"/>
  <c r="H2872" i="40"/>
  <c r="B1914" i="40"/>
  <c r="G2167" i="40"/>
  <c r="E2621" i="40"/>
  <c r="H2726" i="40"/>
  <c r="C1783" i="40"/>
  <c r="F504" i="40"/>
  <c r="F2231" i="40"/>
  <c r="L1744" i="40"/>
  <c r="B271" i="40"/>
  <c r="H1749" i="40"/>
  <c r="J1041" i="40"/>
  <c r="F2212" i="40"/>
  <c r="C391" i="40"/>
  <c r="H2078" i="40"/>
  <c r="D2665" i="40"/>
  <c r="M1228" i="40"/>
  <c r="H2238" i="40"/>
  <c r="H2233" i="40"/>
  <c r="D2700" i="40"/>
  <c r="A2871" i="40"/>
  <c r="H2410" i="40"/>
  <c r="G1853" i="40"/>
  <c r="H2572" i="40"/>
  <c r="B2716" i="40"/>
  <c r="G2154" i="40"/>
  <c r="I269" i="40"/>
  <c r="B1156" i="40"/>
  <c r="A1643" i="40"/>
  <c r="H163" i="40"/>
  <c r="B2205" i="40"/>
  <c r="A1155" i="40"/>
  <c r="B139" i="40"/>
  <c r="G2403" i="40"/>
  <c r="A383" i="40"/>
  <c r="I147" i="40"/>
  <c r="E974" i="40"/>
  <c r="F733" i="40"/>
  <c r="K955" i="40"/>
  <c r="A779" i="40"/>
  <c r="G2687" i="40"/>
  <c r="D2128" i="40"/>
  <c r="A2605" i="40"/>
  <c r="G1907" i="40"/>
  <c r="J163" i="40"/>
  <c r="F1111" i="40"/>
  <c r="I1515" i="40"/>
  <c r="E151" i="40"/>
  <c r="E246" i="40"/>
  <c r="M877" i="40"/>
  <c r="L594" i="40"/>
  <c r="K2418" i="40"/>
  <c r="A1404" i="40"/>
  <c r="I1757" i="40"/>
  <c r="B2078" i="40"/>
  <c r="L1543" i="40"/>
  <c r="E1732" i="40"/>
  <c r="E497" i="40"/>
  <c r="B215" i="40"/>
  <c r="F2939" i="40"/>
  <c r="G2087" i="40"/>
  <c r="A2003" i="40"/>
  <c r="A2532" i="40"/>
  <c r="M2151" i="40"/>
  <c r="E2839" i="40"/>
  <c r="G2827" i="40"/>
  <c r="B1658" i="40"/>
  <c r="M2692" i="40"/>
  <c r="J1209" i="40"/>
  <c r="B618" i="40"/>
  <c r="C2022" i="40"/>
  <c r="M2562" i="40"/>
  <c r="F361" i="40"/>
  <c r="J2518" i="40"/>
  <c r="H2434" i="40"/>
  <c r="L1855" i="40"/>
  <c r="G1439" i="40"/>
  <c r="D18" i="40"/>
  <c r="D182" i="40"/>
  <c r="G2086" i="40"/>
  <c r="K933" i="40"/>
  <c r="G1488" i="40"/>
  <c r="K2129" i="40"/>
  <c r="F1448" i="40"/>
  <c r="E190" i="40"/>
  <c r="I2771" i="40"/>
  <c r="M1482" i="40"/>
  <c r="F214" i="40"/>
  <c r="J812" i="40"/>
  <c r="J2488" i="40"/>
  <c r="I2304" i="40"/>
  <c r="I2881" i="40"/>
  <c r="K2360" i="40"/>
  <c r="C2706" i="40"/>
  <c r="J1001" i="40"/>
  <c r="M1520" i="40"/>
  <c r="A1857" i="40"/>
  <c r="D2748" i="40"/>
  <c r="F2640" i="40"/>
  <c r="F699" i="40"/>
  <c r="F2752" i="40"/>
  <c r="D1053" i="40"/>
  <c r="I1698" i="40"/>
  <c r="H2095" i="40"/>
  <c r="L2879" i="40"/>
  <c r="K2570" i="40"/>
  <c r="A2750" i="40"/>
  <c r="K1563" i="40"/>
  <c r="I1323" i="40"/>
  <c r="F791" i="40"/>
  <c r="D674" i="40"/>
  <c r="H610" i="40"/>
  <c r="D2101" i="40"/>
  <c r="M2932" i="40"/>
  <c r="B536" i="40"/>
  <c r="F1493" i="40"/>
  <c r="J2942" i="40"/>
  <c r="F2590" i="40"/>
  <c r="M904" i="40"/>
  <c r="M2628" i="40"/>
  <c r="G511" i="40"/>
  <c r="E370" i="40"/>
  <c r="L1424" i="40"/>
  <c r="K2685" i="40"/>
  <c r="M2128" i="40"/>
  <c r="I2597" i="40"/>
  <c r="L198" i="40"/>
  <c r="I158" i="40"/>
  <c r="L424" i="40"/>
  <c r="F2843" i="40"/>
  <c r="C2909" i="40"/>
  <c r="J2193" i="40"/>
  <c r="A2119" i="40"/>
  <c r="D10" i="40"/>
  <c r="F2277" i="40"/>
  <c r="H1435" i="40"/>
  <c r="H1299" i="40"/>
  <c r="B1221" i="40"/>
  <c r="A1387" i="40"/>
  <c r="I1179" i="40"/>
  <c r="L2310" i="40"/>
  <c r="E976" i="40"/>
  <c r="J2707" i="40"/>
  <c r="B969" i="40"/>
  <c r="J1448" i="40"/>
  <c r="A1261" i="40"/>
  <c r="I2928" i="40"/>
  <c r="H840" i="40"/>
  <c r="H2122" i="40"/>
  <c r="K2737" i="40"/>
  <c r="H2408" i="40"/>
  <c r="B1562" i="40"/>
  <c r="E1941" i="40"/>
  <c r="J1801" i="40"/>
  <c r="M2838" i="40"/>
  <c r="B2706" i="40"/>
  <c r="G1805" i="40"/>
  <c r="F1964" i="40"/>
  <c r="D1885" i="40"/>
  <c r="M2266" i="40"/>
  <c r="G736" i="40"/>
  <c r="J1215" i="40"/>
  <c r="G1040" i="40"/>
  <c r="F1056" i="40"/>
  <c r="K432" i="40"/>
  <c r="M2687" i="40"/>
  <c r="G823" i="40"/>
  <c r="E2460" i="40"/>
  <c r="D1953" i="40"/>
  <c r="E2649" i="40"/>
  <c r="L962" i="40"/>
  <c r="C672" i="40"/>
  <c r="A1956" i="40"/>
  <c r="D846" i="40"/>
  <c r="K1396" i="40"/>
  <c r="B2286" i="40"/>
  <c r="A2828" i="40"/>
  <c r="L2065" i="40"/>
  <c r="H76" i="40"/>
  <c r="I1295" i="40"/>
  <c r="M2411" i="40"/>
  <c r="C185" i="40"/>
  <c r="G1380" i="40"/>
  <c r="J2248" i="40"/>
  <c r="L2787" i="40"/>
  <c r="I1199" i="40"/>
  <c r="A1514" i="40"/>
  <c r="A2697" i="40"/>
  <c r="F1151" i="40"/>
  <c r="L1605" i="40"/>
  <c r="G1312" i="40"/>
  <c r="G613" i="40"/>
  <c r="A1333" i="40"/>
  <c r="M809" i="40"/>
  <c r="H2851" i="40"/>
  <c r="F1773" i="40"/>
  <c r="L297" i="40"/>
  <c r="G2871" i="40"/>
  <c r="D489" i="40"/>
  <c r="G2269" i="40"/>
  <c r="A1454" i="40"/>
  <c r="F446" i="40"/>
  <c r="E2269" i="40"/>
  <c r="G594" i="40"/>
  <c r="B1835" i="40"/>
  <c r="D2250" i="40"/>
  <c r="E1787" i="40"/>
  <c r="G671" i="40"/>
  <c r="K1756" i="40"/>
  <c r="D2332" i="40"/>
  <c r="G2900" i="40"/>
  <c r="B2220" i="40"/>
  <c r="L1885" i="40"/>
  <c r="J2189" i="40"/>
  <c r="I2048" i="40"/>
  <c r="G1035" i="40"/>
  <c r="D2518" i="40"/>
  <c r="K1617" i="40"/>
  <c r="G1003" i="40"/>
  <c r="H2324" i="40"/>
  <c r="G2603" i="40"/>
  <c r="A2111" i="40"/>
  <c r="H547" i="40"/>
  <c r="D826" i="40"/>
  <c r="A2145" i="40"/>
  <c r="L1177" i="40"/>
  <c r="H2893" i="40"/>
  <c r="A1914" i="40"/>
  <c r="E63" i="40"/>
  <c r="C2774" i="40"/>
  <c r="G225" i="40"/>
  <c r="J2456" i="40"/>
  <c r="E2555" i="40"/>
  <c r="C383" i="40"/>
  <c r="A1468" i="40"/>
  <c r="M1941" i="40"/>
  <c r="C1669" i="40"/>
  <c r="L511" i="40"/>
  <c r="A817" i="40"/>
  <c r="C1857" i="40"/>
  <c r="B1936" i="40"/>
  <c r="K928" i="40"/>
  <c r="J699" i="40"/>
  <c r="K2603" i="40"/>
  <c r="A2065" i="40"/>
  <c r="I1743" i="40"/>
  <c r="H380" i="40"/>
  <c r="F2827" i="40"/>
  <c r="C1361" i="40"/>
  <c r="H330" i="40"/>
  <c r="E2308" i="40"/>
  <c r="C772" i="40"/>
  <c r="F1916" i="40"/>
  <c r="G724" i="40"/>
  <c r="C1686" i="40"/>
  <c r="K959" i="40"/>
  <c r="C1301" i="40"/>
  <c r="H15" i="40"/>
  <c r="J83" i="40"/>
  <c r="H1557" i="40"/>
  <c r="D1204" i="40"/>
  <c r="C2219" i="40"/>
  <c r="G864" i="40"/>
  <c r="A658" i="40"/>
  <c r="L1590" i="40"/>
  <c r="I331" i="40"/>
  <c r="D2485" i="40"/>
  <c r="D2571" i="40"/>
  <c r="K1618" i="40"/>
  <c r="H1227" i="40"/>
  <c r="H2922" i="40"/>
  <c r="G1572" i="40"/>
  <c r="D2387" i="40"/>
  <c r="D2721" i="40"/>
  <c r="H730" i="40"/>
  <c r="B2919" i="40"/>
  <c r="F1991" i="40"/>
  <c r="J1910" i="40"/>
  <c r="H2372" i="40"/>
  <c r="H2121" i="40"/>
  <c r="I872" i="40"/>
  <c r="I660" i="40"/>
  <c r="C2575" i="40"/>
  <c r="A2248" i="40"/>
  <c r="D1565" i="40"/>
  <c r="A2183" i="40"/>
  <c r="D1166" i="40"/>
  <c r="C1879" i="40"/>
  <c r="F2280" i="40"/>
  <c r="B69" i="40"/>
  <c r="C135" i="40"/>
  <c r="J1084" i="40"/>
  <c r="J1887" i="40"/>
  <c r="D1788" i="40"/>
  <c r="A2817" i="40"/>
  <c r="I632" i="40"/>
  <c r="E686" i="40"/>
  <c r="G2624" i="40"/>
  <c r="M876" i="40"/>
  <c r="G82" i="40"/>
  <c r="E1330" i="40"/>
  <c r="F34" i="40"/>
  <c r="A2865" i="40"/>
  <c r="E2615" i="40"/>
  <c r="F1064" i="40"/>
  <c r="C1644" i="40"/>
  <c r="I1385" i="40"/>
  <c r="M1400" i="40"/>
  <c r="D953" i="40"/>
  <c r="M569" i="40"/>
  <c r="G315" i="40"/>
  <c r="F1691" i="40"/>
  <c r="I1464" i="40"/>
  <c r="G590" i="40"/>
  <c r="I351" i="40"/>
  <c r="H1782" i="40"/>
  <c r="J131" i="40"/>
  <c r="C2341" i="40"/>
  <c r="K1156" i="40"/>
  <c r="G1693" i="40"/>
  <c r="B323" i="40"/>
  <c r="H611" i="40"/>
  <c r="H1642" i="40"/>
  <c r="B2869" i="40"/>
  <c r="F2811" i="40"/>
  <c r="E1822" i="40"/>
  <c r="J953" i="40"/>
  <c r="F2339" i="40"/>
  <c r="B474" i="40"/>
  <c r="E1663" i="40"/>
  <c r="M2456" i="40"/>
  <c r="K250" i="40"/>
  <c r="F649" i="40"/>
  <c r="G2552" i="40"/>
  <c r="A442" i="40"/>
  <c r="A2107" i="40"/>
  <c r="I381" i="40"/>
  <c r="B710" i="40"/>
  <c r="J2645" i="40"/>
  <c r="M2383" i="40"/>
  <c r="C1963" i="40"/>
  <c r="M1799" i="40"/>
  <c r="E2936" i="40"/>
  <c r="J1889" i="40"/>
  <c r="I790" i="40"/>
  <c r="M2063" i="40"/>
  <c r="H722" i="40"/>
  <c r="K2363" i="40"/>
  <c r="E1961" i="40"/>
  <c r="A1403" i="40"/>
  <c r="B2213" i="40"/>
  <c r="H2448" i="40"/>
  <c r="J685" i="40"/>
  <c r="K2493" i="40"/>
  <c r="J2722" i="40"/>
  <c r="C1877" i="40"/>
  <c r="K198" i="40"/>
  <c r="B2007" i="40"/>
  <c r="F1722" i="40"/>
  <c r="C231" i="40"/>
  <c r="D1555" i="40"/>
  <c r="A840" i="40"/>
  <c r="E646" i="40"/>
  <c r="G1875" i="40"/>
  <c r="A1015" i="40"/>
  <c r="H881" i="40"/>
  <c r="A1804" i="40"/>
  <c r="K2865" i="40"/>
  <c r="L499" i="40"/>
  <c r="J2511" i="40"/>
  <c r="I440" i="40"/>
  <c r="L350" i="40"/>
  <c r="F1003" i="40"/>
  <c r="F1425" i="40"/>
  <c r="F517" i="40"/>
  <c r="J169" i="40"/>
  <c r="A749" i="40"/>
  <c r="A2652" i="40"/>
  <c r="L720" i="40"/>
  <c r="L1741" i="40"/>
  <c r="M802" i="40"/>
  <c r="F1576" i="40"/>
  <c r="K1297" i="40"/>
  <c r="H299" i="40"/>
  <c r="F334" i="40"/>
  <c r="L731" i="40"/>
  <c r="G149" i="40"/>
  <c r="L671" i="40"/>
  <c r="A1671" i="40"/>
  <c r="G1444" i="40"/>
  <c r="H1095" i="40"/>
  <c r="A719" i="40"/>
  <c r="J2483" i="40"/>
  <c r="G940" i="40"/>
  <c r="H697" i="40"/>
  <c r="E877" i="40"/>
  <c r="J992" i="40"/>
  <c r="J1324" i="40"/>
  <c r="G1397" i="40"/>
  <c r="D2672" i="40"/>
  <c r="J403" i="40"/>
  <c r="G2569" i="40"/>
  <c r="C226" i="40"/>
  <c r="B2335" i="40"/>
  <c r="J2319" i="40"/>
  <c r="C2159" i="40"/>
  <c r="D1358" i="40"/>
  <c r="B1483" i="40"/>
  <c r="J1837" i="40"/>
  <c r="K565" i="40"/>
  <c r="I2721" i="40"/>
  <c r="I1523" i="40"/>
  <c r="D852" i="40"/>
  <c r="I2558" i="40"/>
  <c r="K2328" i="40"/>
  <c r="H2070" i="40"/>
  <c r="M1379" i="40"/>
  <c r="G429" i="40"/>
  <c r="M757" i="40"/>
  <c r="F2374" i="40"/>
  <c r="D1807" i="40"/>
  <c r="G1767" i="40"/>
  <c r="F1294" i="40"/>
  <c r="E555" i="40"/>
  <c r="K1719" i="40"/>
  <c r="J2596" i="40"/>
  <c r="L2153" i="40"/>
  <c r="A1559" i="40"/>
  <c r="B737" i="40"/>
  <c r="D671" i="40"/>
  <c r="M332" i="40"/>
  <c r="E1489" i="40"/>
  <c r="A712" i="40"/>
  <c r="M1058" i="40"/>
  <c r="F2928" i="40"/>
  <c r="H1420" i="40"/>
  <c r="A2701" i="40"/>
  <c r="J2795" i="40"/>
  <c r="L80" i="40"/>
  <c r="B2498" i="40"/>
  <c r="H481" i="40"/>
  <c r="K2635" i="40"/>
  <c r="H188" i="40"/>
  <c r="J965" i="40"/>
  <c r="I1904" i="40"/>
  <c r="I2251" i="40"/>
  <c r="K1881" i="40"/>
  <c r="L1881" i="40"/>
  <c r="G353" i="40"/>
  <c r="G1188" i="40"/>
  <c r="F342" i="40"/>
  <c r="G877" i="40"/>
  <c r="M525" i="40"/>
  <c r="K1778" i="40"/>
  <c r="B480" i="40"/>
  <c r="A2593" i="40"/>
  <c r="B952" i="40"/>
  <c r="F1703" i="40"/>
  <c r="E2273" i="40"/>
  <c r="J1382" i="40"/>
  <c r="G1682" i="40"/>
  <c r="K98" i="40"/>
  <c r="L2067" i="40"/>
  <c r="M1448" i="40"/>
  <c r="J1431" i="40"/>
  <c r="B528" i="40"/>
  <c r="L283" i="40"/>
  <c r="L652" i="40"/>
  <c r="K141" i="40"/>
  <c r="J1602" i="40"/>
  <c r="M2391" i="40"/>
  <c r="B2916" i="40"/>
  <c r="F1599" i="40"/>
  <c r="K137" i="40"/>
  <c r="G1906" i="40"/>
  <c r="D2617" i="40"/>
  <c r="D2462" i="40"/>
  <c r="M1924" i="40"/>
  <c r="G791" i="40"/>
  <c r="C109" i="40"/>
  <c r="A2062" i="40"/>
  <c r="C12" i="40"/>
  <c r="A2708" i="40"/>
  <c r="G1251" i="40"/>
  <c r="E2094" i="40"/>
  <c r="K1073" i="40"/>
  <c r="J1248" i="40"/>
  <c r="K2741" i="40"/>
  <c r="K150" i="40"/>
  <c r="K1249" i="40"/>
  <c r="A2100" i="40"/>
  <c r="C628" i="40"/>
  <c r="B2470" i="40"/>
  <c r="B885" i="40"/>
  <c r="L2401" i="40"/>
  <c r="L494" i="40"/>
  <c r="D2381" i="40"/>
  <c r="H2099" i="40"/>
  <c r="M1466" i="40"/>
  <c r="J2274" i="40"/>
  <c r="E1222" i="40"/>
  <c r="A1279" i="40"/>
  <c r="K2462" i="40"/>
  <c r="K2067" i="40"/>
  <c r="K1865" i="40"/>
  <c r="G2565" i="40"/>
  <c r="A1647" i="40"/>
  <c r="B1579" i="40"/>
  <c r="L2493" i="40"/>
  <c r="J2143" i="40"/>
  <c r="F2463" i="40"/>
  <c r="J1863" i="40"/>
  <c r="L2832" i="40"/>
  <c r="C2567" i="40"/>
  <c r="A2261" i="40"/>
  <c r="C1241" i="40"/>
  <c r="A1969" i="40"/>
  <c r="H2765" i="40"/>
  <c r="A989" i="40"/>
  <c r="B828" i="40"/>
  <c r="J1065" i="40"/>
  <c r="B2898" i="40"/>
  <c r="I1165" i="40"/>
  <c r="M2295" i="40"/>
  <c r="E2368" i="40"/>
  <c r="G2244" i="40"/>
  <c r="F321" i="40"/>
  <c r="H1731" i="40"/>
  <c r="A2084" i="40"/>
  <c r="G2460" i="40"/>
  <c r="E1943" i="40"/>
  <c r="D2476" i="40"/>
  <c r="G829" i="40"/>
  <c r="C2686" i="40"/>
  <c r="H1094" i="40"/>
  <c r="H909" i="40"/>
  <c r="C2922" i="40"/>
  <c r="B397" i="40"/>
  <c r="B626" i="40"/>
  <c r="C145" i="40"/>
  <c r="M1313" i="40"/>
  <c r="G1660" i="40"/>
  <c r="D1602" i="40"/>
  <c r="F2943" i="40"/>
  <c r="E910" i="40"/>
  <c r="I539" i="40"/>
  <c r="F2705" i="40"/>
  <c r="A2088" i="40"/>
  <c r="L1550" i="40"/>
  <c r="E1495" i="40"/>
  <c r="M1965" i="40"/>
  <c r="I560" i="40"/>
  <c r="K1154" i="40"/>
  <c r="M51" i="40"/>
  <c r="F547" i="40"/>
  <c r="F1503" i="40"/>
  <c r="G1368" i="40"/>
  <c r="D1491" i="40"/>
  <c r="A652" i="40"/>
  <c r="H2506" i="40"/>
  <c r="F477" i="40"/>
  <c r="C2319" i="40"/>
  <c r="K1549" i="40"/>
  <c r="E1696" i="40"/>
  <c r="F1383" i="40"/>
  <c r="H2290" i="40"/>
  <c r="H1563" i="40"/>
  <c r="L2624" i="40"/>
  <c r="H1889" i="40"/>
  <c r="C844" i="40"/>
  <c r="F1843" i="40"/>
  <c r="L1428" i="40"/>
  <c r="G2711" i="40"/>
  <c r="F91" i="40"/>
  <c r="K1664" i="40"/>
  <c r="K1521" i="40"/>
  <c r="I1362" i="40"/>
  <c r="I1664" i="40"/>
  <c r="D2087" i="40"/>
  <c r="B2748" i="40"/>
  <c r="D1675" i="40"/>
  <c r="F2541" i="40"/>
  <c r="L439" i="40"/>
  <c r="I493" i="40"/>
  <c r="C1731" i="40"/>
  <c r="H2029" i="40"/>
  <c r="E1948" i="40"/>
  <c r="B1720" i="40"/>
  <c r="C2694" i="40"/>
  <c r="L2123" i="40"/>
  <c r="H2571" i="40"/>
  <c r="I1448" i="40"/>
  <c r="H2278" i="40"/>
  <c r="I1300" i="40"/>
  <c r="K9" i="40"/>
  <c r="F2389" i="40"/>
  <c r="G1839" i="40"/>
  <c r="F1869" i="40"/>
  <c r="A1066" i="40"/>
  <c r="K341" i="40"/>
  <c r="F2071" i="40"/>
  <c r="D2272" i="40"/>
  <c r="I900" i="40"/>
  <c r="C1451" i="40"/>
  <c r="B2357" i="40"/>
  <c r="A1298" i="40"/>
  <c r="J2622" i="40"/>
  <c r="E2182" i="40"/>
  <c r="G2159" i="40"/>
  <c r="I1168" i="40"/>
  <c r="C2327" i="40"/>
  <c r="I1685" i="40"/>
  <c r="I1826" i="40"/>
  <c r="I2146" i="40"/>
  <c r="G828" i="40"/>
  <c r="C294" i="40"/>
  <c r="B1824" i="40"/>
  <c r="D2615" i="40"/>
  <c r="C1750" i="40"/>
  <c r="D2333" i="40"/>
  <c r="H1505" i="40"/>
  <c r="A1527" i="40"/>
  <c r="A2651" i="40"/>
  <c r="D1748" i="40"/>
  <c r="B2414" i="40"/>
  <c r="G257" i="40"/>
  <c r="G1691" i="40"/>
  <c r="A2928" i="40"/>
  <c r="M1055" i="40"/>
  <c r="M2390" i="40"/>
  <c r="A2262" i="40"/>
  <c r="L1137" i="40"/>
  <c r="E2446" i="40"/>
  <c r="J482" i="40"/>
  <c r="G2703" i="40"/>
  <c r="E2000" i="40"/>
  <c r="B2921" i="40"/>
  <c r="G2365" i="40"/>
  <c r="G1471" i="40"/>
  <c r="F866" i="40"/>
  <c r="M1642" i="40"/>
  <c r="J1893" i="40"/>
  <c r="C330" i="40"/>
  <c r="F1208" i="40"/>
  <c r="H585" i="40"/>
  <c r="J1077" i="40"/>
  <c r="F372" i="40"/>
  <c r="L2666" i="40"/>
  <c r="B1476" i="40"/>
  <c r="A2775" i="40"/>
  <c r="I2183" i="40"/>
  <c r="B1444" i="40"/>
  <c r="D55" i="40"/>
  <c r="E322" i="40"/>
  <c r="E1850" i="40"/>
  <c r="M772" i="40"/>
  <c r="B1442" i="40"/>
  <c r="H686" i="40"/>
  <c r="I1791" i="40"/>
  <c r="E1920" i="40"/>
  <c r="B2806" i="40"/>
  <c r="C451" i="40"/>
  <c r="B1044" i="40"/>
  <c r="I2272" i="40"/>
  <c r="B361" i="40"/>
  <c r="L1713" i="40"/>
  <c r="M1257" i="40"/>
  <c r="K109" i="40"/>
  <c r="M386" i="40"/>
  <c r="F2501" i="40"/>
  <c r="I85" i="40"/>
  <c r="D358" i="40"/>
  <c r="E1685" i="40"/>
  <c r="M815" i="40"/>
  <c r="K2502" i="40"/>
  <c r="A1200" i="40"/>
  <c r="H635" i="40"/>
  <c r="D640" i="40"/>
  <c r="I1634" i="40"/>
  <c r="J1178" i="40"/>
  <c r="E2062" i="40"/>
  <c r="H2568" i="40"/>
  <c r="K1293" i="40"/>
  <c r="L2331" i="40"/>
  <c r="H1892" i="40"/>
  <c r="B1819" i="40"/>
  <c r="A2649" i="40"/>
  <c r="L1294" i="40"/>
  <c r="I268" i="40"/>
  <c r="I341" i="40"/>
  <c r="M2662" i="40"/>
  <c r="D2012" i="40"/>
  <c r="F1451" i="40"/>
  <c r="E2424" i="40"/>
  <c r="M2467" i="40"/>
  <c r="M423" i="40"/>
  <c r="I1915" i="40"/>
  <c r="I1361" i="40"/>
  <c r="K444" i="40"/>
  <c r="J1014" i="40"/>
  <c r="M1553" i="40"/>
  <c r="B2871" i="40"/>
  <c r="E225" i="40"/>
  <c r="L1743" i="40"/>
  <c r="K2255" i="40"/>
  <c r="C2785" i="40"/>
  <c r="K144" i="40"/>
  <c r="A1785" i="40"/>
  <c r="L541" i="40"/>
  <c r="M328" i="40"/>
  <c r="E1540" i="40"/>
  <c r="H2478" i="40"/>
  <c r="G112" i="40"/>
  <c r="M1948" i="40"/>
  <c r="J1530" i="40"/>
  <c r="A2216" i="40"/>
  <c r="M559" i="40"/>
  <c r="F286" i="40"/>
  <c r="K1151" i="40"/>
  <c r="I2816" i="40"/>
  <c r="H1839" i="40"/>
  <c r="M573" i="40"/>
  <c r="A820" i="40"/>
  <c r="G399" i="40"/>
  <c r="C781" i="40"/>
  <c r="I2222" i="40"/>
  <c r="K985" i="40"/>
  <c r="I32" i="40"/>
  <c r="J793" i="40"/>
  <c r="H988" i="40"/>
  <c r="H1754" i="40"/>
  <c r="E430" i="40"/>
  <c r="K1475" i="40"/>
  <c r="I1704" i="40"/>
  <c r="H95" i="40"/>
  <c r="H1087" i="40"/>
  <c r="F2236" i="40"/>
  <c r="E1017" i="40"/>
  <c r="C851" i="40"/>
  <c r="L2288" i="40"/>
  <c r="H101" i="40"/>
  <c r="G1205" i="40"/>
  <c r="F2835" i="40"/>
  <c r="K1359" i="40"/>
  <c r="B362" i="40"/>
  <c r="E2645" i="40"/>
  <c r="M151" i="40"/>
  <c r="B2245" i="40"/>
  <c r="G2134" i="40"/>
  <c r="B2570" i="40"/>
  <c r="B1549" i="40"/>
  <c r="K2666" i="40"/>
  <c r="F693" i="40"/>
  <c r="K57" i="40"/>
  <c r="M1954" i="40"/>
  <c r="A398" i="40"/>
  <c r="F319" i="40"/>
  <c r="I2045" i="40"/>
  <c r="M2829" i="40"/>
  <c r="D1370" i="40"/>
  <c r="K408" i="40"/>
  <c r="E2406" i="40"/>
  <c r="I164" i="40"/>
  <c r="M507" i="40"/>
  <c r="E208" i="40"/>
  <c r="D2264" i="40"/>
  <c r="K1683" i="40"/>
  <c r="G1909" i="40"/>
  <c r="K2053" i="40"/>
  <c r="H755" i="40"/>
  <c r="F1482" i="40"/>
  <c r="J316" i="40"/>
  <c r="I1469" i="40"/>
  <c r="M1192" i="40"/>
  <c r="B2195" i="40"/>
  <c r="F894" i="40"/>
  <c r="M2256" i="40"/>
  <c r="K1643" i="40"/>
  <c r="H212" i="40"/>
  <c r="M2509" i="40"/>
  <c r="I2712" i="40"/>
  <c r="L2552" i="40"/>
  <c r="A1626" i="40"/>
  <c r="L328" i="40"/>
  <c r="L1764" i="40"/>
  <c r="F1495" i="40"/>
  <c r="D2857" i="40"/>
  <c r="G2911" i="40"/>
  <c r="F174" i="40"/>
  <c r="I180" i="40"/>
  <c r="J1850" i="40"/>
  <c r="B390" i="40"/>
  <c r="D1499" i="40"/>
  <c r="L630" i="40"/>
  <c r="E1019" i="40"/>
  <c r="M1661" i="40"/>
  <c r="E2356" i="40"/>
  <c r="L2255" i="40"/>
  <c r="K2398" i="40"/>
  <c r="L2411" i="40"/>
  <c r="F137" i="40"/>
  <c r="A2639" i="40"/>
  <c r="B1396" i="40"/>
  <c r="C535" i="40"/>
  <c r="A2046" i="40"/>
  <c r="H2018" i="40"/>
  <c r="G85" i="40"/>
  <c r="E251" i="40"/>
  <c r="D1467" i="40"/>
  <c r="I745" i="40"/>
  <c r="K1775" i="40"/>
  <c r="G296" i="40"/>
  <c r="M2402" i="40"/>
  <c r="L1025" i="40"/>
  <c r="M1565" i="40"/>
  <c r="K119" i="40"/>
  <c r="M2139" i="40"/>
  <c r="D597" i="40"/>
  <c r="E444" i="40"/>
  <c r="D2212" i="40"/>
  <c r="A318" i="40"/>
  <c r="A910" i="40"/>
  <c r="E1371" i="40"/>
  <c r="L2247" i="40"/>
  <c r="J789" i="40"/>
  <c r="A1918" i="40"/>
  <c r="M1608" i="40"/>
  <c r="E2713" i="40"/>
  <c r="C929" i="40"/>
  <c r="H1737" i="40"/>
  <c r="F1978" i="40"/>
  <c r="C1945" i="40"/>
  <c r="J1974" i="40"/>
  <c r="F2891" i="40"/>
  <c r="A979" i="40"/>
  <c r="C768" i="40"/>
  <c r="D686" i="40"/>
  <c r="H2272" i="40"/>
  <c r="G1151" i="40"/>
  <c r="A2670" i="40"/>
  <c r="H1982" i="40"/>
  <c r="B1216" i="40"/>
  <c r="A2758" i="40"/>
  <c r="D2115" i="40"/>
  <c r="H2577" i="40"/>
  <c r="C964" i="40"/>
  <c r="E1963" i="40"/>
  <c r="J2860" i="40"/>
  <c r="B2028" i="40"/>
  <c r="B2012" i="40"/>
  <c r="C2378" i="40"/>
  <c r="E2147" i="40"/>
  <c r="K2209" i="40"/>
  <c r="K1760" i="40"/>
  <c r="J414" i="40"/>
  <c r="H1320" i="40"/>
  <c r="J15" i="40"/>
  <c r="C1603" i="40"/>
  <c r="H1925" i="40"/>
  <c r="F303" i="40"/>
  <c r="G1391" i="40"/>
  <c r="K2277" i="40"/>
  <c r="I1235" i="40"/>
  <c r="M1733" i="40"/>
  <c r="L2907" i="40"/>
  <c r="F2200" i="40"/>
  <c r="H2773" i="40"/>
  <c r="K1166" i="40"/>
  <c r="B935" i="40"/>
  <c r="D2154" i="40"/>
  <c r="G1620" i="40"/>
  <c r="F2502" i="40"/>
  <c r="G977" i="40"/>
  <c r="E2421" i="40"/>
  <c r="B2013" i="40"/>
  <c r="C2523" i="40"/>
  <c r="H2367" i="40"/>
  <c r="G1709" i="40"/>
  <c r="D1383" i="40"/>
  <c r="L366" i="40"/>
  <c r="A2333" i="40"/>
  <c r="H1723" i="40"/>
  <c r="H869" i="40"/>
  <c r="H2855" i="40"/>
  <c r="D1327" i="40"/>
  <c r="D738" i="40"/>
  <c r="A1347" i="40"/>
  <c r="D2007" i="40"/>
  <c r="A2480" i="40"/>
  <c r="B2939" i="40"/>
  <c r="B1350" i="40"/>
  <c r="B386" i="40"/>
  <c r="I1650" i="40"/>
  <c r="G2718" i="40"/>
  <c r="L2546" i="40"/>
  <c r="C571" i="40"/>
  <c r="D1089" i="40"/>
  <c r="G722" i="40"/>
  <c r="E752" i="40"/>
  <c r="C2408" i="40"/>
  <c r="E1339" i="40"/>
  <c r="B2144" i="40"/>
  <c r="F1488" i="40"/>
  <c r="K2546" i="40"/>
  <c r="L2509" i="40"/>
  <c r="M1521" i="40"/>
  <c r="I1755" i="40"/>
  <c r="E1435" i="40"/>
  <c r="E79" i="40"/>
  <c r="H2454" i="40"/>
  <c r="C2255" i="40"/>
  <c r="C1939" i="40"/>
  <c r="F1771" i="40"/>
  <c r="E58" i="40"/>
  <c r="C2267" i="40"/>
  <c r="H656" i="40"/>
  <c r="G232" i="40"/>
  <c r="K2610" i="40"/>
  <c r="E988" i="40"/>
  <c r="B1162" i="40"/>
  <c r="D1435" i="40"/>
  <c r="E360" i="40"/>
  <c r="L1285" i="40"/>
  <c r="H1708" i="40"/>
  <c r="G1313" i="40"/>
  <c r="K2323" i="40"/>
  <c r="J2048" i="40"/>
  <c r="J1829" i="40"/>
  <c r="D1199" i="40"/>
  <c r="M864" i="40"/>
  <c r="D2770" i="40"/>
  <c r="E2382" i="40"/>
  <c r="D1659" i="40"/>
  <c r="M1156" i="40"/>
  <c r="B241" i="40"/>
  <c r="F1251" i="40"/>
  <c r="L1126" i="40"/>
  <c r="C1242" i="40"/>
  <c r="E2179" i="40"/>
  <c r="L2254" i="40"/>
  <c r="K1182" i="40"/>
  <c r="F1605" i="40"/>
  <c r="D2255" i="40"/>
  <c r="D1667" i="40"/>
  <c r="B1180" i="40"/>
  <c r="I797" i="40"/>
  <c r="B211" i="40"/>
  <c r="C842" i="40"/>
  <c r="M593" i="40"/>
  <c r="H2892" i="40"/>
  <c r="F1858" i="40"/>
  <c r="E17" i="40"/>
  <c r="E2321" i="40"/>
  <c r="M128" i="40"/>
  <c r="M2483" i="40"/>
  <c r="D763" i="40"/>
  <c r="G2679" i="40"/>
  <c r="F83" i="40"/>
  <c r="F2520" i="40"/>
  <c r="H1365" i="40"/>
  <c r="I1801" i="40"/>
  <c r="B2696" i="40"/>
  <c r="J802" i="40"/>
  <c r="B2185" i="40"/>
  <c r="F1733" i="40"/>
  <c r="H2604" i="40"/>
  <c r="B1595" i="40"/>
  <c r="F1219" i="40"/>
  <c r="D1651" i="40"/>
  <c r="D2596" i="40"/>
  <c r="J1625" i="40"/>
  <c r="A2621" i="40"/>
  <c r="B2424" i="40"/>
  <c r="H2487" i="40"/>
  <c r="F1898" i="40"/>
  <c r="E611" i="40"/>
  <c r="I597" i="40"/>
  <c r="D333" i="40"/>
  <c r="A753" i="40"/>
  <c r="L1311" i="40"/>
  <c r="H2105" i="40"/>
  <c r="C1900" i="40"/>
  <c r="B2545" i="40"/>
  <c r="G572" i="40"/>
  <c r="E2857" i="40"/>
  <c r="A1129" i="40"/>
  <c r="F2881" i="40"/>
  <c r="F957" i="40"/>
  <c r="F97" i="40"/>
  <c r="C97" i="40"/>
  <c r="A1258" i="40"/>
  <c r="B2930" i="40"/>
  <c r="B364" i="40"/>
  <c r="I1058" i="40"/>
  <c r="H448" i="40"/>
  <c r="H765" i="40"/>
  <c r="D1120" i="40"/>
  <c r="K1700" i="40"/>
  <c r="C1557" i="40"/>
  <c r="M2445" i="40"/>
  <c r="I2853" i="40"/>
  <c r="H1175" i="40"/>
  <c r="J1525" i="40"/>
  <c r="B2198" i="40"/>
  <c r="J1021" i="40"/>
  <c r="I793" i="40"/>
  <c r="M1512" i="40"/>
  <c r="L2037" i="40"/>
  <c r="B1935" i="40"/>
  <c r="A1847" i="40"/>
  <c r="F1042" i="40"/>
  <c r="L1431" i="40"/>
  <c r="M2839" i="40"/>
  <c r="C2174" i="40"/>
  <c r="C60" i="40"/>
  <c r="L1793" i="40"/>
  <c r="L1191" i="40"/>
  <c r="K864" i="40"/>
  <c r="A1048" i="40"/>
  <c r="M2317" i="40"/>
  <c r="H430" i="40"/>
  <c r="A15" i="40"/>
  <c r="I1486" i="40"/>
  <c r="I2685" i="40"/>
  <c r="C89" i="40"/>
  <c r="L2162" i="40"/>
  <c r="G2062" i="40"/>
  <c r="E1552" i="40"/>
  <c r="C1649" i="40"/>
  <c r="A716" i="40"/>
  <c r="C2808" i="40"/>
  <c r="M635" i="40"/>
  <c r="C1483" i="40"/>
  <c r="B351" i="40"/>
  <c r="J1078" i="40"/>
  <c r="K2890" i="40"/>
  <c r="K289" i="40"/>
  <c r="L1999" i="40"/>
  <c r="J2395" i="40"/>
  <c r="C878" i="40"/>
  <c r="A686" i="40"/>
  <c r="A2721" i="40"/>
  <c r="A1844" i="40"/>
  <c r="D1753" i="40"/>
  <c r="K2390" i="40"/>
  <c r="B2445" i="40"/>
  <c r="D2925" i="40"/>
  <c r="C1821" i="40"/>
  <c r="K2885" i="40"/>
  <c r="J191" i="40"/>
  <c r="H1756" i="40"/>
  <c r="K455" i="40"/>
  <c r="I2732" i="40"/>
  <c r="C1046" i="40"/>
  <c r="D2788" i="40"/>
  <c r="B2091" i="40"/>
  <c r="L1482" i="40"/>
  <c r="A1172" i="40"/>
  <c r="F265" i="40"/>
  <c r="C1937" i="40"/>
  <c r="G2519" i="40"/>
  <c r="M2067" i="40"/>
  <c r="G2430" i="40"/>
  <c r="K54" i="40"/>
  <c r="C2851" i="40"/>
  <c r="K718" i="40"/>
  <c r="H1939" i="40"/>
  <c r="A1998" i="40"/>
  <c r="E1742" i="40"/>
  <c r="E1102" i="40"/>
  <c r="J2771" i="40"/>
  <c r="M104" i="40"/>
  <c r="L2436" i="40"/>
  <c r="G1103" i="40"/>
  <c r="D556" i="40"/>
  <c r="L2456" i="40"/>
  <c r="L1033" i="40"/>
  <c r="D2507" i="40"/>
  <c r="I1840" i="40"/>
  <c r="H1566" i="40"/>
  <c r="G480" i="40"/>
  <c r="J510" i="40"/>
  <c r="E2046" i="40"/>
  <c r="A743" i="40"/>
  <c r="L316" i="40"/>
  <c r="E1595" i="40"/>
  <c r="J8" i="40"/>
  <c r="B2166" i="40"/>
  <c r="E371" i="40"/>
  <c r="F753" i="40"/>
  <c r="I1223" i="40"/>
  <c r="L1246" i="40"/>
  <c r="E1214" i="40"/>
  <c r="F837" i="40"/>
  <c r="L2843" i="40"/>
  <c r="D58" i="40"/>
  <c r="K552" i="40"/>
  <c r="B2775" i="40"/>
  <c r="F2122" i="40"/>
  <c r="G472" i="40"/>
  <c r="E161" i="40"/>
  <c r="L2569" i="40"/>
  <c r="C2357" i="40"/>
  <c r="A1126" i="40"/>
  <c r="B972" i="40"/>
  <c r="C1294" i="40"/>
  <c r="A148" i="40"/>
  <c r="C113" i="40"/>
  <c r="C307" i="40"/>
  <c r="L1197" i="40"/>
  <c r="J2736" i="40"/>
  <c r="G1400" i="40"/>
  <c r="A48" i="40"/>
  <c r="A846" i="40"/>
  <c r="I2239" i="40"/>
  <c r="G248" i="40"/>
  <c r="F1580" i="40"/>
  <c r="F2831" i="40"/>
  <c r="A341" i="40"/>
  <c r="F1676" i="40"/>
  <c r="K1380" i="40"/>
  <c r="E1644" i="40"/>
  <c r="D677" i="40"/>
  <c r="D2365" i="40"/>
  <c r="I657" i="40"/>
  <c r="B414" i="40"/>
  <c r="M278" i="40"/>
  <c r="E1088" i="40"/>
  <c r="K2786" i="40"/>
  <c r="G1068" i="40"/>
  <c r="I1991" i="40"/>
  <c r="I322" i="40"/>
  <c r="J1700" i="40"/>
  <c r="F949" i="40"/>
  <c r="B1985" i="40"/>
  <c r="B1879" i="40"/>
  <c r="G229" i="40"/>
  <c r="J2177" i="40"/>
  <c r="F2571" i="40"/>
  <c r="G730" i="40"/>
  <c r="F806" i="40"/>
  <c r="B2850" i="40"/>
  <c r="D1808" i="40"/>
  <c r="H1448" i="40"/>
  <c r="J1816" i="40"/>
  <c r="D2268" i="40"/>
  <c r="K2922" i="40"/>
  <c r="H2874" i="40"/>
  <c r="K2825" i="40"/>
  <c r="A2782" i="40"/>
  <c r="B2821" i="40"/>
  <c r="J105" i="40"/>
  <c r="I2264" i="40"/>
  <c r="F32" i="40"/>
  <c r="E2217" i="40"/>
  <c r="I1769" i="40"/>
  <c r="F905" i="40"/>
  <c r="B2464" i="40"/>
  <c r="C519" i="40"/>
  <c r="E2136" i="40"/>
  <c r="B2546" i="40"/>
  <c r="F2880" i="40"/>
  <c r="A47" i="40"/>
  <c r="J841" i="40"/>
  <c r="H2296" i="40"/>
  <c r="H619" i="40"/>
  <c r="D1465" i="40"/>
  <c r="J2626" i="40"/>
  <c r="L723" i="40"/>
  <c r="I1308" i="40"/>
  <c r="F2493" i="40"/>
  <c r="A2425" i="40"/>
  <c r="D1303" i="40"/>
  <c r="G42" i="40"/>
  <c r="G71" i="40"/>
  <c r="G1756" i="40"/>
  <c r="G555" i="40"/>
  <c r="B2076" i="40"/>
  <c r="D2828" i="40"/>
  <c r="F2938" i="40"/>
  <c r="A1916" i="40"/>
  <c r="A2718" i="40"/>
  <c r="I2595" i="40"/>
  <c r="B1143" i="40"/>
  <c r="K1058" i="40"/>
  <c r="B806" i="40"/>
  <c r="A1422" i="40"/>
  <c r="F1480" i="40"/>
  <c r="B2793" i="40"/>
  <c r="G2347" i="40"/>
  <c r="A815" i="40"/>
  <c r="A2729" i="40"/>
  <c r="H1680" i="40"/>
  <c r="D2670" i="40"/>
  <c r="M404" i="40"/>
  <c r="H1455" i="40"/>
  <c r="B2483" i="40"/>
  <c r="A1209" i="40"/>
  <c r="D2790" i="40"/>
  <c r="G2931" i="40"/>
  <c r="G1509" i="40"/>
  <c r="G514" i="40"/>
  <c r="B844" i="40"/>
  <c r="F2533" i="40"/>
  <c r="I1191" i="40"/>
  <c r="G2444" i="40"/>
  <c r="M2079" i="40"/>
  <c r="F1239" i="40"/>
  <c r="G681" i="40"/>
  <c r="A554" i="40"/>
  <c r="F2201" i="40"/>
  <c r="C50" i="40"/>
  <c r="E1256" i="40"/>
  <c r="B2463" i="40"/>
  <c r="L1707" i="40"/>
  <c r="G99" i="40"/>
  <c r="G1596" i="40"/>
  <c r="C256" i="40"/>
  <c r="F1528" i="40"/>
  <c r="L1589" i="40"/>
  <c r="A1560" i="40"/>
  <c r="L1333" i="40"/>
  <c r="A2277" i="40"/>
  <c r="L2890" i="40"/>
  <c r="H497" i="40"/>
  <c r="K1729" i="40"/>
  <c r="G139" i="40"/>
  <c r="D130" i="40"/>
  <c r="B556" i="40"/>
  <c r="D158" i="40"/>
  <c r="E1202" i="40"/>
  <c r="H862" i="40"/>
  <c r="J272" i="40"/>
  <c r="G714" i="40"/>
  <c r="G1943" i="40"/>
  <c r="A1920" i="40"/>
  <c r="E2252" i="40"/>
  <c r="C2873" i="40"/>
  <c r="F167" i="40"/>
  <c r="K883" i="40"/>
  <c r="G840" i="40"/>
  <c r="F2262" i="40"/>
  <c r="J261" i="40"/>
  <c r="M2926" i="40"/>
  <c r="F632" i="40"/>
  <c r="H2315" i="40"/>
  <c r="E1090" i="40"/>
  <c r="F638" i="40"/>
  <c r="J221" i="40"/>
  <c r="G704" i="40"/>
  <c r="B72" i="40"/>
  <c r="G2424" i="40"/>
  <c r="F955" i="40"/>
  <c r="C2859" i="40"/>
  <c r="M1396" i="40"/>
  <c r="G2268" i="40"/>
  <c r="A1319" i="40"/>
  <c r="L1683" i="40"/>
  <c r="C375" i="40"/>
  <c r="G1992" i="40"/>
  <c r="F275" i="40"/>
  <c r="F2234" i="40"/>
  <c r="L486" i="40"/>
  <c r="A760" i="40"/>
  <c r="I426" i="40"/>
  <c r="M2684" i="40"/>
  <c r="D2282" i="40"/>
  <c r="H2688" i="40"/>
  <c r="B865" i="40"/>
  <c r="C378" i="40"/>
  <c r="D337" i="40"/>
  <c r="E676" i="40"/>
  <c r="H2564" i="40"/>
  <c r="J2379" i="40"/>
  <c r="E881" i="40"/>
  <c r="J2273" i="40"/>
  <c r="D1002" i="40"/>
  <c r="F2183" i="40"/>
  <c r="M1993" i="40"/>
  <c r="L2553" i="40"/>
  <c r="D1518" i="40"/>
  <c r="M1775" i="40"/>
  <c r="D2110" i="40"/>
  <c r="A2768" i="40"/>
  <c r="J1868" i="40"/>
  <c r="K2377" i="40"/>
  <c r="B1818" i="40"/>
  <c r="L1731" i="40"/>
  <c r="B2805" i="40"/>
  <c r="I2906" i="40"/>
  <c r="F860" i="40"/>
  <c r="F70" i="40"/>
  <c r="F2238" i="40"/>
  <c r="L1972" i="40"/>
  <c r="E1335" i="40"/>
  <c r="A1135" i="40"/>
  <c r="G2617" i="40"/>
  <c r="E2558" i="40"/>
  <c r="K1517" i="40"/>
  <c r="D1979" i="40"/>
  <c r="B1811" i="40"/>
  <c r="M2740" i="40"/>
  <c r="C2187" i="40"/>
  <c r="A2053" i="40"/>
  <c r="A1981" i="40"/>
  <c r="D519" i="40"/>
  <c r="K394" i="40"/>
  <c r="E163" i="40"/>
  <c r="F1552" i="40"/>
  <c r="E1419" i="40"/>
  <c r="L2022" i="40"/>
  <c r="A2220" i="40"/>
  <c r="J2292" i="40"/>
  <c r="J2123" i="40"/>
  <c r="C959" i="40"/>
  <c r="M853" i="40"/>
  <c r="E1051" i="40"/>
  <c r="C2746" i="40"/>
  <c r="B2453" i="40"/>
  <c r="C164" i="40"/>
  <c r="D262" i="40"/>
  <c r="L1710" i="40"/>
  <c r="M1537" i="40"/>
  <c r="L1802" i="40"/>
  <c r="I2644" i="40"/>
  <c r="C558" i="40"/>
  <c r="L2391" i="40"/>
  <c r="D1692" i="40"/>
  <c r="C45" i="40"/>
  <c r="D2712" i="40"/>
  <c r="E985" i="40"/>
  <c r="L476" i="40"/>
  <c r="C2839" i="40"/>
  <c r="H1854" i="40"/>
  <c r="F947" i="40"/>
  <c r="L1736" i="40"/>
  <c r="C1116" i="40"/>
  <c r="I2820" i="40"/>
  <c r="B189" i="40"/>
  <c r="B680" i="40"/>
  <c r="M2271" i="40"/>
  <c r="H1070" i="40"/>
  <c r="K956" i="40"/>
  <c r="G1535" i="40"/>
  <c r="A2491" i="40"/>
  <c r="F1130" i="40"/>
  <c r="G100" i="40"/>
  <c r="F748" i="40"/>
  <c r="M2245" i="40"/>
  <c r="G2546" i="40"/>
  <c r="A672" i="40"/>
  <c r="B2795" i="40"/>
  <c r="E98" i="40"/>
  <c r="J2174" i="40"/>
  <c r="J1369" i="40"/>
  <c r="E1711" i="40"/>
  <c r="C2717" i="40"/>
  <c r="H1657" i="40"/>
  <c r="G1911" i="40"/>
  <c r="J495" i="40"/>
  <c r="G2285" i="40"/>
  <c r="J1004" i="40"/>
  <c r="I2492" i="40"/>
  <c r="I38" i="40"/>
  <c r="I2028" i="40"/>
  <c r="D1538" i="40"/>
  <c r="H1586" i="40"/>
  <c r="D1923" i="40"/>
  <c r="C788" i="40"/>
  <c r="E2205" i="40"/>
  <c r="G249" i="40"/>
  <c r="D538" i="40"/>
  <c r="M625" i="40"/>
  <c r="B2740" i="40"/>
  <c r="D2935" i="40"/>
  <c r="L1181" i="40"/>
  <c r="H1223" i="40"/>
  <c r="L2602" i="40"/>
  <c r="K27" i="40"/>
  <c r="I2705" i="40"/>
  <c r="I1638" i="40"/>
  <c r="J889" i="40"/>
  <c r="E852" i="40"/>
  <c r="K1262" i="40"/>
  <c r="I821" i="40"/>
  <c r="I2363" i="40"/>
  <c r="J1198" i="40"/>
  <c r="D2527" i="40"/>
  <c r="D1997" i="40"/>
  <c r="J2509" i="40"/>
  <c r="F1789" i="40"/>
  <c r="C2598" i="40"/>
  <c r="D748" i="40"/>
  <c r="A2454" i="40"/>
  <c r="J1965" i="40"/>
  <c r="H955" i="40"/>
  <c r="L1146" i="40"/>
  <c r="C522" i="40"/>
  <c r="J1190" i="40"/>
  <c r="I2531" i="40"/>
  <c r="J809" i="40"/>
  <c r="K543" i="40"/>
  <c r="L2090" i="40"/>
  <c r="G433" i="40"/>
  <c r="L2349" i="40"/>
  <c r="E1514" i="40"/>
  <c r="M1248" i="40"/>
  <c r="M293" i="40"/>
  <c r="L436" i="40"/>
  <c r="M500" i="40"/>
  <c r="E123" i="40"/>
  <c r="E2327" i="40"/>
  <c r="C1248" i="40"/>
  <c r="D837" i="40"/>
  <c r="B1299" i="40"/>
  <c r="G1643" i="40"/>
  <c r="H1023" i="40"/>
  <c r="I1521" i="40"/>
  <c r="A481" i="40"/>
  <c r="I1657" i="40"/>
  <c r="B174" i="40"/>
  <c r="I1479" i="40"/>
  <c r="D1184" i="40"/>
  <c r="A722" i="40"/>
  <c r="G1499" i="40"/>
  <c r="F2179" i="40"/>
  <c r="F2942" i="40"/>
  <c r="E2573" i="40"/>
  <c r="I2294" i="40"/>
  <c r="A2424" i="40"/>
  <c r="M2552" i="40"/>
  <c r="E1148" i="40"/>
  <c r="B2070" i="40"/>
  <c r="H159" i="40"/>
  <c r="K1755" i="40"/>
  <c r="J1684" i="40"/>
  <c r="M1452" i="40"/>
  <c r="J1383" i="40"/>
  <c r="A2663" i="40"/>
  <c r="G786" i="40"/>
  <c r="I2425" i="40"/>
  <c r="E545" i="40"/>
  <c r="L1896" i="40"/>
  <c r="K1762" i="40"/>
  <c r="H2524" i="40"/>
  <c r="E2306" i="40"/>
  <c r="G2671" i="40"/>
  <c r="H601" i="40"/>
  <c r="H2900" i="40"/>
  <c r="E853" i="40"/>
  <c r="B246" i="40"/>
  <c r="L2767" i="40"/>
  <c r="H2079" i="40"/>
  <c r="L626" i="40"/>
  <c r="G1256" i="40"/>
  <c r="J2339" i="40"/>
  <c r="G1890" i="40"/>
  <c r="C1897" i="40"/>
  <c r="M491" i="40"/>
  <c r="B1864" i="40"/>
  <c r="D554" i="40"/>
  <c r="H2501" i="40"/>
  <c r="E1469" i="40"/>
  <c r="B2831" i="40"/>
  <c r="J1066" i="40"/>
  <c r="M681" i="40"/>
  <c r="H2708" i="40"/>
  <c r="K1888" i="40"/>
  <c r="D1988" i="40"/>
  <c r="I1176" i="40"/>
  <c r="B1872" i="40"/>
  <c r="J556" i="40"/>
  <c r="B1095" i="40"/>
  <c r="K67" i="40"/>
  <c r="F767" i="40"/>
  <c r="B2901" i="40"/>
  <c r="G2106" i="40"/>
  <c r="H1619" i="40"/>
  <c r="E47" i="40"/>
  <c r="C989" i="40"/>
  <c r="D2449" i="40"/>
  <c r="L2459" i="40"/>
  <c r="M2108" i="40"/>
  <c r="B658" i="40"/>
  <c r="L914" i="40"/>
  <c r="D1572" i="40"/>
  <c r="L768" i="40"/>
  <c r="L2561" i="40"/>
  <c r="D2698" i="40"/>
  <c r="E199" i="40"/>
  <c r="G2816" i="40"/>
  <c r="A2087" i="40"/>
  <c r="G693" i="40"/>
  <c r="J2406" i="40"/>
  <c r="M1923" i="40"/>
  <c r="J1721" i="40"/>
  <c r="L1969" i="40"/>
  <c r="C2704" i="40"/>
  <c r="C2326" i="40"/>
  <c r="I1614" i="40"/>
  <c r="D2880" i="40"/>
  <c r="D721" i="40"/>
  <c r="L1205" i="40"/>
  <c r="J1636" i="40"/>
  <c r="A2770" i="40"/>
  <c r="B2548" i="40"/>
  <c r="F2055" i="40"/>
  <c r="D1004" i="40"/>
  <c r="G335" i="40"/>
  <c r="B2841" i="40"/>
  <c r="I1198" i="40"/>
  <c r="D577" i="40"/>
  <c r="J2668" i="40"/>
  <c r="K673" i="40"/>
  <c r="F331" i="40"/>
  <c r="A199" i="40"/>
  <c r="G1984" i="40"/>
  <c r="M2122" i="40"/>
  <c r="I829" i="40"/>
  <c r="B1158" i="40"/>
  <c r="D2304" i="40"/>
  <c r="C2629" i="40"/>
  <c r="E2373" i="40"/>
  <c r="H40" i="40"/>
  <c r="D2575" i="40"/>
  <c r="F2518" i="40"/>
  <c r="L1914" i="40"/>
  <c r="C1887" i="40"/>
  <c r="E1565" i="40"/>
  <c r="H543" i="40"/>
  <c r="G1504" i="40"/>
  <c r="C1007" i="40"/>
  <c r="K319" i="40"/>
  <c r="J1230" i="40"/>
  <c r="F307" i="40"/>
  <c r="A740" i="40"/>
  <c r="H752" i="40"/>
  <c r="F2261" i="40"/>
  <c r="G2520" i="40"/>
  <c r="L2086" i="40"/>
  <c r="E1774" i="40"/>
  <c r="B745" i="40"/>
  <c r="D2656" i="40"/>
  <c r="H2522" i="40"/>
  <c r="M2243" i="40"/>
  <c r="E2810" i="40"/>
  <c r="B2754" i="40"/>
  <c r="H2800" i="40"/>
  <c r="F357" i="40"/>
  <c r="A847" i="40"/>
  <c r="A1819" i="40"/>
  <c r="E867" i="40"/>
  <c r="H111" i="40"/>
  <c r="D1177" i="40"/>
  <c r="F2069" i="40"/>
  <c r="C2502" i="40"/>
  <c r="I548" i="40"/>
  <c r="A611" i="40"/>
  <c r="M669" i="40"/>
  <c r="H560" i="40"/>
  <c r="A2851" i="40"/>
  <c r="M1293" i="40"/>
  <c r="D2327" i="40"/>
  <c r="C2125" i="40"/>
  <c r="C1725" i="40"/>
  <c r="I1412" i="40"/>
  <c r="C411" i="40"/>
  <c r="I1593" i="40"/>
  <c r="I813" i="40"/>
  <c r="C2700" i="40"/>
  <c r="H1410" i="40"/>
  <c r="C412" i="40"/>
  <c r="B1461" i="40"/>
  <c r="E243" i="40"/>
  <c r="B83" i="40"/>
  <c r="E1823" i="40"/>
  <c r="G1480" i="40"/>
  <c r="G1470" i="40"/>
  <c r="A349" i="40"/>
  <c r="J1647" i="40"/>
  <c r="I1683" i="40"/>
  <c r="B1138" i="40"/>
  <c r="F1848" i="40"/>
  <c r="B2122" i="40"/>
  <c r="F1603" i="40"/>
  <c r="H542" i="40"/>
  <c r="J1860" i="40"/>
  <c r="I643" i="40"/>
  <c r="F67" i="40"/>
  <c r="I1039" i="40"/>
  <c r="D2393" i="40"/>
  <c r="B1927" i="40"/>
  <c r="C1236" i="40"/>
  <c r="E1096" i="40"/>
  <c r="J443" i="40"/>
  <c r="D1343" i="40"/>
  <c r="K2314" i="40"/>
  <c r="H2231" i="40"/>
  <c r="K2205" i="40"/>
  <c r="K1340" i="40"/>
  <c r="M562" i="40"/>
  <c r="E1581" i="40"/>
  <c r="F390" i="40"/>
  <c r="B2476" i="40"/>
  <c r="F2569" i="40"/>
  <c r="A823" i="40"/>
  <c r="C2693" i="40"/>
  <c r="F1779" i="40"/>
  <c r="A2434" i="40"/>
  <c r="L1927" i="40"/>
  <c r="H1574" i="40"/>
  <c r="K1560" i="40"/>
  <c r="K325" i="40"/>
  <c r="G1946" i="40"/>
  <c r="L1170" i="40"/>
  <c r="A2282" i="40"/>
  <c r="I1480" i="40"/>
  <c r="E2832" i="40"/>
  <c r="K197" i="40"/>
  <c r="C1492" i="40"/>
  <c r="J1150" i="40"/>
  <c r="C2628" i="40"/>
  <c r="M2727" i="40"/>
  <c r="I893" i="40"/>
  <c r="J2323" i="40"/>
  <c r="F221" i="40"/>
  <c r="C1888" i="40"/>
  <c r="E109" i="40"/>
  <c r="B916" i="40"/>
  <c r="F1066" i="40"/>
  <c r="D106" i="40"/>
  <c r="A2570" i="40"/>
  <c r="H2691" i="40"/>
  <c r="E543" i="40"/>
  <c r="E377" i="40"/>
  <c r="H2220" i="40"/>
  <c r="F998" i="40"/>
  <c r="J1660" i="40"/>
  <c r="B1866" i="40"/>
  <c r="B701" i="40"/>
  <c r="D2861" i="40"/>
  <c r="D835" i="40"/>
  <c r="E1093" i="40"/>
  <c r="A1113" i="40"/>
  <c r="C1373" i="40"/>
  <c r="M2845" i="40"/>
  <c r="F912" i="40"/>
  <c r="L1861" i="40"/>
  <c r="M1653" i="40"/>
  <c r="A1548" i="40"/>
  <c r="C795" i="40"/>
  <c r="F98" i="40"/>
  <c r="A1813" i="40"/>
  <c r="B2713" i="40"/>
  <c r="D2126" i="40"/>
  <c r="K463" i="40"/>
  <c r="L2899" i="40"/>
  <c r="D562" i="40"/>
  <c r="A905" i="40"/>
  <c r="C1266" i="40"/>
  <c r="L1748" i="40"/>
  <c r="M1180" i="40"/>
  <c r="K1419" i="40"/>
  <c r="B674" i="40"/>
  <c r="F2611" i="40"/>
  <c r="L1585" i="40"/>
  <c r="I1727" i="40"/>
  <c r="I368" i="40"/>
  <c r="I124" i="40"/>
  <c r="J706" i="40"/>
  <c r="C1323" i="40"/>
  <c r="M334" i="40"/>
  <c r="D2502" i="40"/>
  <c r="B2412" i="40"/>
  <c r="M458" i="40"/>
  <c r="B94" i="40"/>
  <c r="E381" i="40"/>
  <c r="A801" i="40"/>
  <c r="A2673" i="40"/>
  <c r="K797" i="40"/>
  <c r="H2037" i="40"/>
  <c r="A1273" i="40"/>
  <c r="I2132" i="40"/>
  <c r="M1984" i="40"/>
  <c r="A2809" i="40"/>
  <c r="G189" i="40"/>
  <c r="L2061" i="40"/>
  <c r="L1985" i="40"/>
  <c r="I1028" i="40"/>
  <c r="E2795" i="40"/>
  <c r="D2487" i="40"/>
  <c r="K2362" i="40"/>
  <c r="I1938" i="40"/>
  <c r="H578" i="40"/>
  <c r="C418" i="40"/>
  <c r="M497" i="40"/>
  <c r="G2680" i="40"/>
  <c r="D2405" i="40"/>
  <c r="M224" i="40"/>
  <c r="M951" i="40"/>
  <c r="K1371" i="40"/>
  <c r="E1686" i="40"/>
  <c r="B834" i="40"/>
  <c r="M487" i="40"/>
  <c r="K92" i="40"/>
  <c r="L1718" i="40"/>
  <c r="C1065" i="40"/>
  <c r="E2112" i="40"/>
  <c r="L2161" i="40"/>
  <c r="I2399" i="40"/>
  <c r="D1222" i="40"/>
  <c r="G2141" i="40"/>
  <c r="E2065" i="40"/>
  <c r="G9" i="40"/>
  <c r="L1291" i="40"/>
  <c r="D1929" i="40"/>
  <c r="I314" i="40"/>
  <c r="D191" i="40"/>
  <c r="M243" i="40"/>
  <c r="G1370" i="40"/>
  <c r="B614" i="40"/>
  <c r="L1119" i="40"/>
  <c r="J2187" i="40"/>
  <c r="E921" i="40"/>
  <c r="A1658" i="40"/>
  <c r="K2022" i="40"/>
  <c r="D1706" i="40"/>
  <c r="H1378" i="40"/>
  <c r="F2386" i="40"/>
  <c r="J1991" i="40"/>
  <c r="G1245" i="40"/>
  <c r="F438" i="40"/>
  <c r="G1180" i="40"/>
  <c r="F2797" i="40"/>
  <c r="L1970" i="40"/>
  <c r="M2042" i="40"/>
  <c r="C147" i="40"/>
  <c r="E735" i="40"/>
  <c r="F1358" i="40"/>
  <c r="K2702" i="40"/>
  <c r="J2028" i="40"/>
  <c r="E1135" i="40"/>
  <c r="E1608" i="40"/>
  <c r="D1700" i="40"/>
  <c r="C2633" i="40"/>
  <c r="I1774" i="40"/>
  <c r="L45" i="40"/>
  <c r="K1277" i="40"/>
  <c r="E2330" i="40"/>
  <c r="D2920" i="40"/>
  <c r="E2691" i="40"/>
  <c r="D954" i="40"/>
  <c r="E234" i="40"/>
  <c r="G2262" i="40"/>
  <c r="D2503" i="40"/>
  <c r="J2741" i="40"/>
  <c r="A505" i="40"/>
  <c r="J1555" i="40"/>
  <c r="J922" i="40"/>
  <c r="H1063" i="40"/>
  <c r="G571" i="40"/>
  <c r="J91" i="40"/>
  <c r="K1824" i="40"/>
  <c r="J537" i="40"/>
  <c r="A2837" i="40"/>
  <c r="H178" i="40"/>
  <c r="M2630" i="40"/>
  <c r="F2796" i="40"/>
  <c r="C1735" i="40"/>
  <c r="M14" i="40"/>
  <c r="A2783" i="40"/>
  <c r="C1226" i="40"/>
  <c r="G599" i="40"/>
  <c r="H2311" i="40"/>
  <c r="J1778" i="40"/>
  <c r="G2756" i="40"/>
  <c r="D99" i="40"/>
  <c r="K1000" i="40"/>
  <c r="D2341" i="40"/>
  <c r="B500" i="40"/>
  <c r="D2354" i="40"/>
  <c r="H2504" i="40"/>
  <c r="H253" i="40"/>
  <c r="B2887" i="40"/>
  <c r="G2809" i="40"/>
  <c r="F1933" i="40"/>
  <c r="J6" i="40"/>
  <c r="K2698" i="40"/>
  <c r="C2136" i="40"/>
  <c r="E157" i="40"/>
  <c r="C2246" i="40"/>
  <c r="C612" i="40"/>
  <c r="M2361" i="40"/>
  <c r="G1885" i="40"/>
  <c r="G2223" i="40"/>
  <c r="M2891" i="40"/>
  <c r="C1264" i="40"/>
  <c r="L2671" i="40"/>
  <c r="H1375" i="40"/>
  <c r="C344" i="40"/>
  <c r="J2497" i="40"/>
  <c r="B1640" i="40"/>
  <c r="M740" i="40"/>
  <c r="B668" i="40"/>
  <c r="M1209" i="40"/>
  <c r="D2374" i="40"/>
  <c r="C1424" i="40"/>
  <c r="F857" i="40"/>
  <c r="I1279" i="40"/>
  <c r="D2292" i="40"/>
  <c r="M113" i="40"/>
  <c r="M1859" i="40"/>
  <c r="C1201" i="40"/>
  <c r="E2744" i="40"/>
  <c r="F2837" i="40"/>
  <c r="E1156" i="40"/>
  <c r="K2813" i="40"/>
  <c r="D1145" i="40"/>
  <c r="G1606" i="40"/>
  <c r="M1039" i="40"/>
  <c r="H2098" i="40"/>
  <c r="C151" i="40"/>
  <c r="G505" i="40"/>
  <c r="F2168" i="40"/>
  <c r="F2180" i="40"/>
  <c r="A42" i="40"/>
  <c r="G2345" i="40"/>
  <c r="H1428" i="40"/>
  <c r="G1540" i="40"/>
  <c r="A987" i="40"/>
  <c r="F2248" i="40"/>
  <c r="F2307" i="40"/>
  <c r="H1301" i="40"/>
  <c r="A75" i="40"/>
  <c r="B2479" i="40"/>
  <c r="K2529" i="40"/>
  <c r="A2891" i="40"/>
  <c r="A2066" i="40"/>
  <c r="E661" i="40"/>
  <c r="I494" i="40"/>
  <c r="F1936" i="40"/>
  <c r="K1093" i="40"/>
  <c r="A1312" i="40"/>
  <c r="F1218" i="40"/>
  <c r="I2564" i="40"/>
  <c r="A2551" i="40"/>
  <c r="A5" i="40"/>
  <c r="B2642" i="40"/>
  <c r="B1043" i="40"/>
  <c r="B2647" i="40"/>
  <c r="A1873" i="40"/>
  <c r="D781" i="40"/>
  <c r="G2701" i="40"/>
  <c r="G635" i="40"/>
  <c r="B938" i="40"/>
  <c r="H614" i="40"/>
  <c r="A1272" i="40"/>
  <c r="H835" i="40"/>
  <c r="F1421" i="40"/>
  <c r="D1453" i="40"/>
  <c r="C1726" i="40"/>
  <c r="J416" i="40"/>
  <c r="A1374" i="40"/>
  <c r="F408" i="40"/>
  <c r="H1098" i="40"/>
  <c r="H1465" i="40"/>
  <c r="C1445" i="40"/>
  <c r="J1360" i="40"/>
  <c r="A1745" i="40"/>
  <c r="F1360" i="40"/>
  <c r="A1217" i="40"/>
  <c r="H1543" i="40"/>
  <c r="D1413" i="40"/>
  <c r="M2250" i="40"/>
  <c r="D42" i="40"/>
  <c r="F774" i="40"/>
  <c r="B1952" i="40"/>
  <c r="A1244" i="40"/>
  <c r="A1482" i="40"/>
  <c r="H855" i="40"/>
  <c r="E2029" i="40"/>
  <c r="B1889" i="40"/>
  <c r="B1857" i="40"/>
  <c r="C1833" i="40"/>
  <c r="A1811" i="40"/>
  <c r="C1870" i="40"/>
  <c r="K2541" i="40"/>
  <c r="K310" i="40"/>
  <c r="I2610" i="40"/>
  <c r="L1569" i="40"/>
  <c r="H57" i="40"/>
  <c r="H24" i="40"/>
  <c r="K1752" i="40"/>
  <c r="D344" i="40"/>
  <c r="B2242" i="40"/>
  <c r="G453" i="40"/>
  <c r="C2281" i="40"/>
  <c r="J280" i="40"/>
  <c r="L2572" i="40"/>
  <c r="D2094" i="40"/>
  <c r="A621" i="40"/>
  <c r="I999" i="40"/>
  <c r="E2262" i="40"/>
  <c r="A1156" i="40"/>
  <c r="B1222" i="40"/>
  <c r="H2307" i="40"/>
  <c r="E1141" i="40"/>
  <c r="F2367" i="40"/>
  <c r="E833" i="40"/>
  <c r="B1104" i="40"/>
  <c r="C782" i="40"/>
  <c r="H1413" i="40"/>
  <c r="F1472" i="40"/>
  <c r="F1616" i="40"/>
  <c r="H1018" i="40"/>
  <c r="E1757" i="40"/>
  <c r="J2789" i="40"/>
  <c r="A587" i="40"/>
  <c r="H2778" i="40"/>
  <c r="F2388" i="40"/>
  <c r="C1515" i="40"/>
  <c r="G122" i="40"/>
  <c r="F1611" i="40"/>
  <c r="K1107" i="40"/>
  <c r="B877" i="40"/>
  <c r="L2454" i="40"/>
  <c r="E2070" i="40"/>
  <c r="E2331" i="40"/>
  <c r="K406" i="40"/>
  <c r="G1381" i="40"/>
  <c r="G1856" i="40"/>
  <c r="D2378" i="40"/>
  <c r="F1767" i="40"/>
  <c r="G1612" i="40"/>
  <c r="G1133" i="40"/>
  <c r="G2530" i="40"/>
  <c r="K355" i="40"/>
  <c r="B861" i="40"/>
  <c r="E303" i="40"/>
  <c r="B2870" i="40"/>
  <c r="E504" i="40"/>
  <c r="G2883" i="40"/>
  <c r="E334" i="40"/>
  <c r="J2819" i="40"/>
  <c r="K1158" i="40"/>
  <c r="K1494" i="40"/>
  <c r="L202" i="40"/>
  <c r="E2517" i="40"/>
  <c r="I980" i="40"/>
  <c r="J2442" i="40"/>
  <c r="B2473" i="40"/>
  <c r="J1292" i="40"/>
  <c r="J1682" i="40"/>
  <c r="A1508" i="40"/>
  <c r="C743" i="40"/>
  <c r="E314" i="40"/>
  <c r="G1129" i="40"/>
  <c r="D2461" i="40"/>
  <c r="G1634" i="40"/>
  <c r="F2171" i="40"/>
  <c r="A2678" i="40"/>
  <c r="H2669" i="40"/>
  <c r="L1667" i="40"/>
  <c r="K322" i="40"/>
  <c r="I101" i="40"/>
  <c r="A2165" i="40"/>
  <c r="J1873" i="40"/>
  <c r="L433" i="40"/>
  <c r="I2087" i="40"/>
  <c r="I1974" i="40"/>
  <c r="E2186" i="40"/>
  <c r="J1111" i="40"/>
  <c r="B2210" i="40"/>
  <c r="H2740" i="40"/>
  <c r="I1686" i="40"/>
  <c r="A649" i="40"/>
  <c r="F1345" i="40"/>
  <c r="G1935" i="40"/>
  <c r="E913" i="40"/>
  <c r="H2211" i="40"/>
  <c r="K5" i="40"/>
  <c r="K981" i="40"/>
  <c r="J2034" i="40"/>
  <c r="J569" i="40"/>
  <c r="M2678" i="40"/>
  <c r="L1412" i="40"/>
  <c r="I1397" i="40"/>
  <c r="E2174" i="40"/>
  <c r="B690" i="40"/>
  <c r="L94" i="40"/>
  <c r="M2018" i="40"/>
  <c r="B2023" i="40"/>
  <c r="K1360" i="40"/>
  <c r="E2216" i="40"/>
  <c r="H1088" i="40"/>
  <c r="M2313" i="40"/>
  <c r="A2826" i="40"/>
  <c r="H2718" i="40"/>
  <c r="H1761" i="40"/>
  <c r="D1144" i="40"/>
  <c r="E1201" i="40"/>
  <c r="H2716" i="40"/>
  <c r="J1729" i="40"/>
  <c r="A687" i="40"/>
  <c r="G1975" i="40"/>
  <c r="D703" i="40"/>
  <c r="B603" i="40"/>
  <c r="B2129" i="40"/>
  <c r="G1088" i="40"/>
  <c r="L2366" i="40"/>
  <c r="K107" i="40"/>
  <c r="G2895" i="40"/>
  <c r="H1259" i="40"/>
  <c r="M1783" i="40"/>
  <c r="F2384" i="40"/>
  <c r="K1308" i="40"/>
  <c r="B456" i="40"/>
  <c r="B1327" i="40"/>
  <c r="L1508" i="40"/>
  <c r="I191" i="40"/>
  <c r="G2746" i="40"/>
  <c r="I1659" i="40"/>
  <c r="L2826" i="40"/>
  <c r="J2003" i="40"/>
  <c r="J2734" i="40"/>
  <c r="K303" i="40"/>
  <c r="G741" i="40"/>
  <c r="E1407" i="40"/>
  <c r="L2534" i="40"/>
  <c r="C1780" i="40"/>
  <c r="A2189" i="40"/>
  <c r="C1357" i="40"/>
  <c r="E2560" i="40"/>
  <c r="H2125" i="40"/>
  <c r="C1524" i="40"/>
  <c r="D1183" i="40"/>
  <c r="G831" i="40"/>
  <c r="E516" i="40"/>
  <c r="A310" i="40"/>
  <c r="H1031" i="40"/>
  <c r="G1635" i="40"/>
  <c r="J633" i="40"/>
  <c r="H1712" i="40"/>
  <c r="D54" i="40"/>
  <c r="B412" i="40"/>
  <c r="K759" i="40"/>
  <c r="L1512" i="40"/>
  <c r="L1122" i="40"/>
  <c r="E252" i="40"/>
  <c r="A1182" i="40"/>
  <c r="L1897" i="40"/>
  <c r="C18" i="40"/>
  <c r="K1383" i="40"/>
  <c r="H2502" i="40"/>
  <c r="B90" i="40"/>
  <c r="D1342" i="40"/>
  <c r="G2325" i="40"/>
  <c r="K257" i="40"/>
  <c r="E1886" i="40"/>
  <c r="M793" i="40"/>
  <c r="L235" i="40"/>
  <c r="H1511" i="40"/>
  <c r="M1842" i="40"/>
  <c r="K1090" i="40"/>
  <c r="J2263" i="40"/>
  <c r="I171" i="40"/>
  <c r="M1334" i="40"/>
  <c r="M1247" i="40"/>
  <c r="E1693" i="40"/>
  <c r="E971" i="40"/>
  <c r="I532" i="40"/>
  <c r="D428" i="40"/>
  <c r="F936" i="40"/>
  <c r="G1441" i="40"/>
  <c r="H651" i="40"/>
  <c r="C1101" i="40"/>
  <c r="F1923" i="40"/>
  <c r="C392" i="40"/>
  <c r="C443" i="40"/>
  <c r="F2336" i="40"/>
  <c r="C437" i="40"/>
  <c r="C1590" i="40"/>
  <c r="C581" i="40"/>
  <c r="M435" i="40"/>
  <c r="H1508" i="40"/>
  <c r="D673" i="40"/>
  <c r="G1452" i="40"/>
  <c r="M473" i="40"/>
  <c r="B1250" i="40"/>
  <c r="C1645" i="40"/>
  <c r="C986" i="40"/>
  <c r="B1074" i="40"/>
  <c r="F808" i="40"/>
  <c r="M2393" i="40"/>
  <c r="L983" i="40"/>
  <c r="D2598" i="40"/>
  <c r="D618" i="40"/>
  <c r="C323" i="40"/>
  <c r="E2748" i="40"/>
  <c r="D1365" i="40"/>
  <c r="H2899" i="40"/>
  <c r="I1512" i="40"/>
  <c r="D1000" i="40"/>
  <c r="A693" i="40"/>
  <c r="D2161" i="40"/>
  <c r="M1273" i="40"/>
  <c r="H998" i="40"/>
  <c r="C2396" i="40"/>
  <c r="I215" i="40"/>
  <c r="M512" i="40"/>
  <c r="E389" i="40"/>
  <c r="A1343" i="40"/>
  <c r="C410" i="40"/>
  <c r="E1826" i="40"/>
  <c r="K1811" i="40"/>
  <c r="J1429" i="40"/>
  <c r="H2473" i="40"/>
  <c r="G783" i="40"/>
  <c r="H1504" i="40"/>
  <c r="C1117" i="40"/>
  <c r="B2171" i="40"/>
  <c r="E2930" i="40"/>
  <c r="E844" i="40"/>
  <c r="H802" i="40"/>
  <c r="D1883" i="40"/>
  <c r="B2554" i="40"/>
  <c r="D1439" i="40"/>
  <c r="E201" i="40"/>
  <c r="I166" i="40"/>
  <c r="I2506" i="40"/>
  <c r="I233" i="40"/>
  <c r="L566" i="40"/>
  <c r="L1077" i="40"/>
  <c r="A1285" i="40"/>
  <c r="G868" i="40"/>
  <c r="B2894" i="40"/>
  <c r="C162" i="40"/>
  <c r="H2183" i="40"/>
  <c r="H556" i="40"/>
  <c r="E103" i="40"/>
  <c r="K254" i="40"/>
  <c r="D382" i="40"/>
  <c r="H4" i="40"/>
  <c r="C2347" i="40"/>
  <c r="C188" i="40"/>
  <c r="I773" i="40"/>
  <c r="H2416" i="40"/>
  <c r="A2044" i="40"/>
  <c r="H2420" i="40"/>
  <c r="E2686" i="40"/>
  <c r="E359" i="40"/>
  <c r="A396" i="40"/>
  <c r="D1760" i="40"/>
  <c r="G2741" i="40"/>
  <c r="C1073" i="40"/>
  <c r="M2020" i="40"/>
  <c r="J588" i="40"/>
  <c r="A2157" i="40"/>
  <c r="G1083" i="40"/>
  <c r="G1042" i="40"/>
  <c r="K1372" i="40"/>
  <c r="M2117" i="40"/>
  <c r="G2433" i="40"/>
  <c r="M2372" i="40"/>
  <c r="J122" i="40"/>
  <c r="C1576" i="40"/>
  <c r="D336" i="40"/>
  <c r="H896" i="40"/>
  <c r="F119" i="40"/>
  <c r="G125" i="40"/>
  <c r="L502" i="40"/>
  <c r="E2275" i="40"/>
  <c r="B1749" i="40"/>
  <c r="B2508" i="40"/>
  <c r="A1602" i="40"/>
  <c r="H2028" i="40"/>
  <c r="B692" i="40"/>
  <c r="A296" i="40"/>
  <c r="D1438" i="40"/>
  <c r="K186" i="40"/>
  <c r="J895" i="40"/>
  <c r="D1512" i="40"/>
  <c r="H2158" i="40"/>
  <c r="H2364" i="40"/>
  <c r="H2341" i="40"/>
  <c r="J2803" i="40"/>
  <c r="C1671" i="40"/>
  <c r="B1887" i="40"/>
  <c r="A2006" i="40"/>
  <c r="F1646" i="40"/>
  <c r="F792" i="40"/>
  <c r="F1574" i="40"/>
  <c r="H2539" i="40"/>
  <c r="H2589" i="40"/>
  <c r="H2020" i="40"/>
  <c r="L2533" i="40"/>
  <c r="L948" i="40"/>
  <c r="J663" i="40"/>
  <c r="J2496" i="40"/>
  <c r="E2806" i="40"/>
  <c r="D904" i="40"/>
  <c r="M213" i="40"/>
  <c r="E75" i="40"/>
  <c r="L2289" i="40"/>
  <c r="I1021" i="40"/>
  <c r="K1887" i="40"/>
  <c r="M2533" i="40"/>
  <c r="B475" i="40"/>
  <c r="K1908" i="40"/>
  <c r="H1219" i="40"/>
  <c r="K1457" i="40"/>
  <c r="D1907" i="40"/>
  <c r="A642" i="40"/>
  <c r="I1013" i="40"/>
  <c r="I930" i="40"/>
  <c r="E2241" i="40"/>
  <c r="D8" i="40"/>
  <c r="E2611" i="40"/>
  <c r="H546" i="40"/>
  <c r="M1141" i="40"/>
  <c r="G168" i="40"/>
  <c r="J187" i="40"/>
  <c r="E1165" i="40"/>
  <c r="A2592" i="40"/>
  <c r="D2556" i="40"/>
  <c r="H1676" i="40"/>
  <c r="E1891" i="40"/>
  <c r="E1929" i="40"/>
  <c r="H2677" i="40"/>
  <c r="B1212" i="40"/>
  <c r="D1481" i="40"/>
  <c r="D1848" i="40"/>
  <c r="D841" i="40"/>
  <c r="G2449" i="40"/>
  <c r="J880" i="40"/>
  <c r="C2550" i="40"/>
  <c r="C1002" i="40"/>
  <c r="M1883" i="40"/>
  <c r="M2305" i="40"/>
  <c r="A1166" i="40"/>
  <c r="A2420" i="40"/>
  <c r="F60" i="40"/>
  <c r="D1361" i="40"/>
  <c r="F506" i="40"/>
  <c r="H2438" i="40"/>
  <c r="G1351" i="40"/>
  <c r="B335" i="40"/>
  <c r="L1767" i="40"/>
  <c r="E2693" i="40"/>
  <c r="K2065" i="40"/>
  <c r="B2164" i="40"/>
  <c r="D2537" i="40"/>
  <c r="F2626" i="40"/>
  <c r="L807" i="40"/>
  <c r="J345" i="40"/>
  <c r="D1877" i="40"/>
  <c r="H564" i="40"/>
  <c r="H866" i="40"/>
  <c r="A1833" i="40"/>
  <c r="G2731" i="40"/>
  <c r="D1227" i="40"/>
  <c r="M2282" i="40"/>
  <c r="H2628" i="40"/>
  <c r="J1853" i="40"/>
  <c r="F597" i="40"/>
  <c r="B830" i="40"/>
  <c r="E1218" i="40"/>
  <c r="M1823" i="40"/>
  <c r="M2471" i="40"/>
  <c r="E1378" i="40"/>
  <c r="C79" i="40"/>
  <c r="L2649" i="40"/>
  <c r="E57" i="40"/>
  <c r="C221" i="40"/>
  <c r="A102" i="40"/>
  <c r="L1661" i="40"/>
  <c r="B974" i="40"/>
  <c r="A435" i="40"/>
  <c r="K334" i="40"/>
  <c r="F2352" i="40"/>
  <c r="C1901" i="40"/>
  <c r="K850" i="40"/>
  <c r="C1627" i="40"/>
  <c r="E2888" i="40"/>
  <c r="H2625" i="40"/>
  <c r="J1734" i="40"/>
  <c r="D1627" i="40"/>
  <c r="G2811" i="40"/>
  <c r="J2236" i="40"/>
  <c r="J88" i="40"/>
  <c r="K72" i="40"/>
  <c r="K2573" i="40"/>
  <c r="C631" i="40"/>
  <c r="K1084" i="40"/>
  <c r="J2643" i="40"/>
  <c r="J89" i="40"/>
  <c r="G933" i="40"/>
  <c r="F1547" i="40"/>
  <c r="J740" i="40"/>
  <c r="D2777" i="40"/>
  <c r="F1882" i="40"/>
  <c r="H2266" i="40"/>
  <c r="K2730" i="40"/>
  <c r="G1835" i="40"/>
  <c r="K1447" i="40"/>
  <c r="G1429" i="40"/>
  <c r="B927" i="40"/>
  <c r="C1648" i="40"/>
  <c r="D979" i="40"/>
  <c r="I2022" i="40"/>
  <c r="J1693" i="40"/>
  <c r="M2091" i="40"/>
  <c r="D2370" i="40"/>
  <c r="B1947" i="40"/>
  <c r="B715" i="40"/>
  <c r="J1240" i="40"/>
  <c r="G83" i="40"/>
  <c r="I1764" i="40"/>
  <c r="B1515" i="40"/>
  <c r="J1528" i="40"/>
  <c r="F2810" i="40"/>
  <c r="G1460" i="40"/>
  <c r="K1045" i="40"/>
  <c r="E843" i="40"/>
  <c r="F2027" i="40"/>
  <c r="H1415" i="40"/>
  <c r="I784" i="40"/>
  <c r="L790" i="40"/>
  <c r="K356" i="40"/>
  <c r="C658" i="40"/>
  <c r="E220" i="40"/>
  <c r="L859" i="40"/>
  <c r="D1115" i="40"/>
  <c r="D1909" i="40"/>
  <c r="G2357" i="40"/>
  <c r="E1870" i="40"/>
  <c r="K1806" i="40"/>
  <c r="C1543" i="40"/>
  <c r="J567" i="40"/>
  <c r="H1870" i="40"/>
  <c r="E610" i="40"/>
  <c r="M756" i="40"/>
  <c r="B2712" i="40"/>
  <c r="A2120" i="40"/>
  <c r="G237" i="40"/>
  <c r="A1157" i="40"/>
  <c r="K2188" i="40"/>
  <c r="M1738" i="40"/>
  <c r="J173" i="40"/>
  <c r="I1778" i="40"/>
  <c r="B1938" i="40"/>
  <c r="L2881" i="40"/>
  <c r="E135" i="40"/>
  <c r="D1562" i="40"/>
  <c r="E2900" i="40"/>
  <c r="H910" i="40"/>
  <c r="B1326" i="40"/>
  <c r="L2749" i="40"/>
  <c r="I873" i="40"/>
  <c r="C2573" i="40"/>
  <c r="E2412" i="40"/>
  <c r="E2591" i="40"/>
  <c r="F2807" i="40"/>
  <c r="H56" i="40"/>
  <c r="D341" i="40"/>
  <c r="F1363" i="40"/>
  <c r="A1379" i="40"/>
  <c r="F133" i="40"/>
  <c r="G95" i="40"/>
  <c r="K2793" i="40"/>
  <c r="B2734" i="40"/>
  <c r="L1674" i="40"/>
  <c r="J1376" i="40"/>
  <c r="E2274" i="40"/>
  <c r="A2522" i="40"/>
  <c r="E2553" i="40"/>
  <c r="C2795" i="40"/>
  <c r="L1828" i="40"/>
  <c r="H331" i="40"/>
  <c r="H1506" i="40"/>
  <c r="B2176" i="40"/>
  <c r="L455" i="40"/>
  <c r="H140" i="40"/>
  <c r="G2405" i="40"/>
  <c r="M78" i="40"/>
  <c r="I2021" i="40"/>
  <c r="F391" i="40"/>
  <c r="A1096" i="40"/>
  <c r="C1418" i="40"/>
  <c r="M73" i="40"/>
  <c r="F1081" i="40"/>
  <c r="C2349" i="40"/>
  <c r="J2322" i="40"/>
  <c r="A217" i="40"/>
  <c r="B2812" i="40"/>
  <c r="E1747" i="40"/>
  <c r="K483" i="40"/>
  <c r="A2395" i="40"/>
  <c r="K221" i="40"/>
  <c r="B2149" i="40"/>
  <c r="H440" i="40"/>
  <c r="K1644" i="40"/>
  <c r="F2220" i="40"/>
  <c r="C1219" i="40"/>
  <c r="D1720" i="40"/>
  <c r="G878" i="40"/>
  <c r="A165" i="40"/>
  <c r="G201" i="40"/>
  <c r="A100" i="40"/>
  <c r="G502" i="40"/>
  <c r="M632" i="40"/>
  <c r="A2399" i="40"/>
  <c r="G1762" i="40"/>
  <c r="F2816" i="40"/>
  <c r="H798" i="40"/>
  <c r="H1233" i="40"/>
  <c r="A2503" i="40"/>
  <c r="K1713" i="40"/>
  <c r="C2945" i="40"/>
  <c r="A898" i="40"/>
  <c r="D2815" i="40"/>
  <c r="I2317" i="40"/>
  <c r="D401" i="40"/>
  <c r="J2117" i="40"/>
  <c r="H821" i="40"/>
  <c r="E492" i="40"/>
  <c r="G2587" i="40"/>
  <c r="M1003" i="40"/>
  <c r="A906" i="40"/>
  <c r="I150" i="40"/>
  <c r="M364" i="40"/>
  <c r="E536" i="40"/>
  <c r="G2025" i="40"/>
  <c r="B823" i="40"/>
  <c r="B2845" i="40"/>
  <c r="F2198" i="40"/>
  <c r="D1544" i="40"/>
  <c r="L1551" i="40"/>
  <c r="B1387" i="40"/>
  <c r="M2935" i="40"/>
  <c r="I209" i="40"/>
  <c r="F897" i="40"/>
  <c r="D1901" i="40"/>
  <c r="A2850" i="40"/>
  <c r="E1179" i="40"/>
  <c r="D264" i="40"/>
  <c r="I894" i="40"/>
  <c r="H615" i="40"/>
  <c r="H2777" i="40"/>
  <c r="B2484" i="40"/>
  <c r="J2265" i="40"/>
  <c r="A1915" i="40"/>
  <c r="C1865" i="40"/>
  <c r="A443" i="40"/>
  <c r="K290" i="40"/>
  <c r="H1805" i="40"/>
  <c r="A2779" i="40"/>
  <c r="K2522" i="40"/>
  <c r="A2599" i="40"/>
  <c r="D1687" i="40"/>
  <c r="L85" i="40"/>
  <c r="J1697" i="40"/>
  <c r="E570" i="40"/>
  <c r="F1828" i="40"/>
  <c r="I2711" i="40"/>
  <c r="J2787" i="40"/>
  <c r="B2437" i="40"/>
  <c r="K653" i="40"/>
  <c r="A569" i="40"/>
  <c r="A2083" i="40"/>
  <c r="K2906" i="40"/>
  <c r="D1564" i="40"/>
  <c r="D2180" i="40"/>
  <c r="H865" i="40"/>
  <c r="A2450" i="40"/>
  <c r="G2042" i="40"/>
  <c r="E1048" i="40"/>
  <c r="I1872" i="40"/>
  <c r="C1609" i="40"/>
  <c r="F217" i="40"/>
  <c r="C1005" i="40"/>
  <c r="K1684" i="40"/>
  <c r="I1364" i="40"/>
  <c r="E495" i="40"/>
  <c r="G147" i="40"/>
  <c r="A2499" i="40"/>
  <c r="I1925" i="40"/>
  <c r="A573" i="40"/>
  <c r="M1604" i="40"/>
  <c r="D2611" i="40"/>
  <c r="H2467" i="40"/>
  <c r="G1720" i="40"/>
  <c r="M2433" i="40"/>
  <c r="E2679" i="40"/>
  <c r="C1212" i="40"/>
  <c r="M377" i="40"/>
  <c r="A2527" i="40"/>
  <c r="L1808" i="40"/>
  <c r="G1736" i="40"/>
  <c r="D1731" i="40"/>
  <c r="K2397" i="40"/>
  <c r="B619" i="40"/>
  <c r="J909" i="40"/>
  <c r="G2917" i="40"/>
  <c r="M2263" i="40"/>
  <c r="M2183" i="40"/>
  <c r="F956" i="40"/>
  <c r="K659" i="40"/>
  <c r="G318" i="40"/>
  <c r="H2906" i="40"/>
  <c r="C2427" i="40"/>
  <c r="B1761" i="40"/>
  <c r="M393" i="40"/>
  <c r="A2603" i="40"/>
  <c r="D2734" i="40"/>
  <c r="K17" i="40"/>
  <c r="K629" i="40"/>
  <c r="D982" i="40"/>
  <c r="B2194" i="40"/>
  <c r="G129" i="40"/>
  <c r="E2754" i="40"/>
  <c r="I1454" i="40"/>
  <c r="A2433" i="40"/>
  <c r="L1315" i="40"/>
  <c r="B819" i="40"/>
  <c r="G1589" i="40"/>
  <c r="I1759" i="40"/>
  <c r="H211" i="40"/>
  <c r="C1086" i="40"/>
  <c r="E1977" i="40"/>
  <c r="F1245" i="40"/>
  <c r="K2721" i="40"/>
  <c r="A1226" i="40"/>
  <c r="H1537" i="40"/>
  <c r="A909" i="40"/>
  <c r="C1551" i="40"/>
  <c r="B1014" i="40"/>
  <c r="A2155" i="40"/>
  <c r="F2526" i="40"/>
  <c r="J1304" i="40"/>
  <c r="C2024" i="40"/>
  <c r="B419" i="40"/>
  <c r="C1715" i="40"/>
  <c r="D1419" i="40"/>
  <c r="G2440" i="40"/>
  <c r="B1064" i="40"/>
  <c r="J2440" i="40"/>
  <c r="D2737" i="40"/>
  <c r="H186" i="40"/>
  <c r="H2654" i="40"/>
  <c r="G1727" i="40"/>
  <c r="B782" i="40"/>
  <c r="D700" i="40"/>
  <c r="C708" i="40"/>
  <c r="B2910" i="40"/>
  <c r="G1659" i="40"/>
  <c r="C1407" i="40"/>
  <c r="K1934" i="40"/>
  <c r="A656" i="40"/>
  <c r="E114" i="40"/>
  <c r="H2328" i="40"/>
  <c r="E1713" i="40"/>
  <c r="H984" i="40"/>
  <c r="G1424" i="40"/>
  <c r="L894" i="40"/>
  <c r="M839" i="40"/>
  <c r="M504" i="40"/>
  <c r="I2367" i="40"/>
  <c r="H197" i="40"/>
  <c r="M2677" i="40"/>
  <c r="J2255" i="40"/>
  <c r="E356" i="40"/>
  <c r="F2181" i="40"/>
  <c r="E2811" i="40"/>
  <c r="B1820" i="40"/>
  <c r="L1448" i="40"/>
  <c r="I662" i="40"/>
  <c r="M455" i="40"/>
  <c r="D531" i="40"/>
  <c r="F447" i="40"/>
  <c r="A10" i="40"/>
  <c r="I2042" i="40"/>
  <c r="C2541" i="40"/>
  <c r="I838" i="40"/>
  <c r="F2256" i="40"/>
  <c r="M2272" i="40"/>
  <c r="F154" i="40"/>
  <c r="M230" i="40"/>
  <c r="C1439" i="40"/>
  <c r="I1667" i="40"/>
  <c r="G1411" i="40"/>
  <c r="M247" i="40"/>
  <c r="G1034" i="40"/>
  <c r="H2330" i="40"/>
  <c r="D43" i="40"/>
  <c r="M739" i="40"/>
  <c r="M141" i="40"/>
  <c r="G879" i="40"/>
  <c r="G109" i="40"/>
  <c r="D282" i="40"/>
  <c r="F2672" i="40"/>
  <c r="F2206" i="40"/>
  <c r="B1296" i="40"/>
  <c r="K317" i="40"/>
  <c r="D2787" i="40"/>
  <c r="C816" i="40"/>
  <c r="A2158" i="40"/>
  <c r="I248" i="40"/>
  <c r="G2559" i="40"/>
  <c r="F659" i="40"/>
  <c r="B1230" i="40"/>
  <c r="E1819" i="40"/>
  <c r="C1792" i="40"/>
  <c r="L2744" i="40"/>
  <c r="B2080" i="40"/>
  <c r="B1490" i="40"/>
  <c r="H2068" i="40"/>
  <c r="D2613" i="40"/>
  <c r="K321" i="40"/>
  <c r="I2646" i="40"/>
  <c r="M1953" i="40"/>
  <c r="B2797" i="40"/>
  <c r="D307" i="40"/>
  <c r="H583" i="40"/>
  <c r="M2144" i="40"/>
  <c r="G1396" i="40"/>
  <c r="B2313" i="40"/>
  <c r="D2612" i="40"/>
  <c r="I1947" i="40"/>
  <c r="J2852" i="40"/>
  <c r="L722" i="40"/>
  <c r="L2420" i="40"/>
  <c r="A1619" i="40"/>
  <c r="D864" i="40"/>
  <c r="D2474" i="40"/>
  <c r="K1474" i="40"/>
  <c r="K68" i="40"/>
  <c r="B855" i="40"/>
  <c r="H2320" i="40"/>
  <c r="B1776" i="40"/>
  <c r="M1819" i="40"/>
  <c r="G509" i="40"/>
  <c r="D1026" i="40"/>
  <c r="B2684" i="40"/>
  <c r="J1835" i="40"/>
  <c r="C2591" i="40"/>
  <c r="A355" i="40"/>
  <c r="G1258" i="40"/>
  <c r="G1487" i="40"/>
  <c r="F1084" i="40"/>
  <c r="G44" i="40"/>
  <c r="B43" i="40"/>
  <c r="J281" i="40"/>
  <c r="C657" i="40"/>
  <c r="D80" i="40"/>
  <c r="M1866" i="40"/>
  <c r="F2281" i="40"/>
  <c r="F1243" i="40"/>
  <c r="J325" i="40"/>
  <c r="B1191" i="40"/>
  <c r="F1520" i="40"/>
  <c r="C1853" i="40"/>
  <c r="D224" i="40"/>
  <c r="M1929" i="40"/>
  <c r="D1967" i="40"/>
  <c r="C1615" i="40"/>
  <c r="B1187" i="40"/>
  <c r="M503" i="40"/>
  <c r="I227" i="40"/>
  <c r="M605" i="40"/>
  <c r="K2260" i="40"/>
  <c r="L693" i="40"/>
  <c r="K1208" i="40"/>
  <c r="K1466" i="40"/>
  <c r="A1697" i="40"/>
  <c r="L2621" i="40"/>
  <c r="L2559" i="40"/>
  <c r="L1301" i="40"/>
  <c r="D22" i="40"/>
  <c r="G410" i="40"/>
  <c r="M2921" i="40"/>
  <c r="H241" i="40"/>
  <c r="K2094" i="40"/>
  <c r="C1707" i="40"/>
  <c r="F2178" i="40"/>
  <c r="C1365" i="40"/>
  <c r="I1334" i="40"/>
  <c r="G2648" i="40"/>
  <c r="F95" i="40"/>
  <c r="C1196" i="40"/>
  <c r="B97" i="40"/>
  <c r="I2649" i="40"/>
  <c r="L2811" i="40"/>
  <c r="C1934" i="40"/>
  <c r="M1108" i="40"/>
  <c r="F809" i="40"/>
  <c r="M1877" i="40"/>
  <c r="A1235" i="40"/>
  <c r="M2064" i="40"/>
  <c r="B1901" i="40"/>
  <c r="A556" i="40"/>
  <c r="D2923" i="40"/>
  <c r="F326" i="40"/>
  <c r="F2411" i="40"/>
  <c r="K165" i="40"/>
  <c r="F2570" i="40"/>
  <c r="E800" i="40"/>
  <c r="K1198" i="40"/>
  <c r="M1962" i="40"/>
  <c r="M1955" i="40"/>
  <c r="M127" i="40"/>
  <c r="A1358" i="40"/>
  <c r="L1926" i="40"/>
  <c r="A1444" i="40"/>
  <c r="B992" i="40"/>
  <c r="A117" i="40"/>
  <c r="H1038" i="40"/>
  <c r="L492" i="40"/>
  <c r="J1026" i="40"/>
  <c r="F2079" i="40"/>
  <c r="I2500" i="40"/>
  <c r="E1878" i="40"/>
  <c r="E1874" i="40"/>
  <c r="B1123" i="40"/>
  <c r="G2359" i="40"/>
  <c r="H477" i="40"/>
  <c r="D1502" i="40"/>
  <c r="L518" i="40"/>
  <c r="I1282" i="40"/>
  <c r="J730" i="40"/>
  <c r="G646" i="40"/>
  <c r="L954" i="40"/>
  <c r="C123" i="40"/>
  <c r="M215" i="40"/>
  <c r="H738" i="40"/>
  <c r="B2692" i="40"/>
  <c r="E760" i="40"/>
  <c r="C991" i="40"/>
  <c r="A204" i="40"/>
  <c r="H2064" i="40"/>
  <c r="L32" i="40"/>
  <c r="A2643" i="40"/>
  <c r="K2400" i="40"/>
  <c r="J1133" i="40"/>
  <c r="H718" i="40"/>
  <c r="F1508" i="40"/>
  <c r="M526" i="40"/>
  <c r="L1549" i="40"/>
  <c r="M202" i="40"/>
  <c r="I2274" i="40"/>
  <c r="B1321" i="40"/>
  <c r="L2088" i="40"/>
  <c r="C146" i="40"/>
  <c r="D2443" i="40"/>
  <c r="K1943" i="40"/>
  <c r="K1381" i="40"/>
  <c r="A2402" i="40"/>
  <c r="E2659" i="40"/>
  <c r="G1146" i="40"/>
  <c r="C2260" i="40"/>
  <c r="J2119" i="40"/>
  <c r="F2538" i="40"/>
  <c r="K828" i="40"/>
  <c r="K547" i="40"/>
  <c r="H2441" i="40"/>
  <c r="E546" i="40"/>
  <c r="L1089" i="40"/>
  <c r="F573" i="40"/>
  <c r="K2405" i="40"/>
  <c r="E22" i="40"/>
  <c r="F1434" i="40"/>
  <c r="M2455" i="40"/>
  <c r="F985" i="40"/>
  <c r="D2002" i="40"/>
  <c r="C1567" i="40"/>
  <c r="I2259" i="40"/>
  <c r="B1259" i="40"/>
  <c r="F108" i="40"/>
  <c r="C2592" i="40"/>
  <c r="E1298" i="40"/>
  <c r="C261" i="40"/>
  <c r="E2526" i="40"/>
  <c r="F1238" i="40"/>
  <c r="F524" i="40"/>
  <c r="F180" i="40"/>
  <c r="F904" i="40"/>
  <c r="I1533" i="40"/>
  <c r="C1930" i="40"/>
  <c r="E754" i="40"/>
  <c r="D1935" i="40"/>
  <c r="L2865" i="40"/>
  <c r="I798" i="40"/>
  <c r="A599" i="40"/>
  <c r="I214" i="40"/>
  <c r="G2173" i="40"/>
  <c r="B281" i="40"/>
  <c r="A2321" i="40"/>
  <c r="E2879" i="40"/>
  <c r="E2540" i="40"/>
  <c r="C1525" i="40"/>
  <c r="I448" i="40"/>
  <c r="D1712" i="40"/>
  <c r="F2693" i="40"/>
  <c r="E1833" i="40"/>
  <c r="I2336" i="40"/>
  <c r="G2211" i="40"/>
  <c r="F1028" i="40"/>
  <c r="D696" i="40"/>
  <c r="H1561" i="40"/>
  <c r="G1387" i="40"/>
  <c r="B1915" i="40"/>
  <c r="G627" i="40"/>
  <c r="G1343" i="40"/>
  <c r="B2296" i="40"/>
  <c r="L1284" i="40"/>
  <c r="A2419" i="40"/>
  <c r="E2507" i="40"/>
  <c r="H982" i="40"/>
  <c r="L2269" i="40"/>
  <c r="F1356" i="40"/>
  <c r="A1840" i="40"/>
  <c r="G39" i="40"/>
  <c r="G652" i="40"/>
  <c r="E2416" i="40"/>
  <c r="C2525" i="40"/>
  <c r="M1982" i="40"/>
  <c r="F2343" i="40"/>
  <c r="H2469" i="40"/>
  <c r="I1294" i="40"/>
  <c r="A1696" i="40"/>
  <c r="K752" i="40"/>
  <c r="C2095" i="40"/>
  <c r="E2471" i="40"/>
  <c r="B1868" i="40"/>
  <c r="C820" i="40"/>
  <c r="C2380" i="40"/>
  <c r="L1115" i="40"/>
  <c r="F824" i="40"/>
  <c r="D1586" i="40"/>
  <c r="K2720" i="40"/>
  <c r="D2789" i="40"/>
  <c r="D2684" i="40"/>
  <c r="A2030" i="40"/>
  <c r="F2625" i="40"/>
  <c r="E93" i="40"/>
  <c r="A494" i="40"/>
  <c r="E1462" i="40"/>
  <c r="C817" i="40"/>
  <c r="G2910" i="40"/>
  <c r="I1771" i="40"/>
  <c r="M1056" i="40"/>
  <c r="G597" i="40"/>
  <c r="E1015" i="40"/>
  <c r="G2782" i="40"/>
  <c r="G1377" i="40"/>
  <c r="L20" i="40"/>
  <c r="M2240" i="40"/>
  <c r="B2566" i="40"/>
  <c r="H153" i="40"/>
  <c r="G2512" i="40"/>
  <c r="I856" i="40"/>
  <c r="C429" i="40"/>
  <c r="B84" i="40"/>
  <c r="I1063" i="40"/>
  <c r="D2509" i="40"/>
  <c r="E2267" i="40"/>
  <c r="G2426" i="40"/>
  <c r="L1848" i="40"/>
  <c r="G2310" i="40"/>
  <c r="C1497" i="40"/>
  <c r="H483" i="40"/>
  <c r="A1776" i="40"/>
  <c r="E1364" i="40"/>
  <c r="D1991" i="40"/>
  <c r="H1106" i="40"/>
  <c r="H2620" i="40"/>
  <c r="E2948" i="40"/>
  <c r="C187" i="40"/>
  <c r="L1240" i="40"/>
  <c r="G2927" i="40"/>
  <c r="H2742" i="40"/>
  <c r="D323" i="40"/>
  <c r="H2828" i="40"/>
  <c r="G1788" i="40"/>
  <c r="E1071" i="40"/>
  <c r="A1864" i="40"/>
  <c r="A2430" i="40"/>
  <c r="A1083" i="40"/>
  <c r="D148" i="40"/>
  <c r="K492" i="40"/>
  <c r="H2737" i="40"/>
  <c r="B1817" i="40"/>
  <c r="E1424" i="40"/>
  <c r="D2368" i="40"/>
  <c r="E2246" i="40"/>
  <c r="H994" i="40"/>
  <c r="I88" i="40"/>
  <c r="H1741" i="40"/>
  <c r="A2074" i="40"/>
  <c r="F1713" i="40"/>
  <c r="F2338" i="40"/>
  <c r="C2000" i="40"/>
  <c r="H2048" i="40"/>
  <c r="E1124" i="40"/>
  <c r="E1586" i="40"/>
  <c r="A2938" i="40"/>
  <c r="K2551" i="40"/>
  <c r="B1621" i="40"/>
  <c r="I1437" i="40"/>
  <c r="E1375" i="40"/>
  <c r="D468" i="40"/>
  <c r="H521" i="40"/>
  <c r="H1192" i="40"/>
  <c r="M2130" i="40"/>
  <c r="F2385" i="40"/>
  <c r="D2506" i="40"/>
  <c r="C1534" i="40"/>
  <c r="B2755" i="40"/>
  <c r="F2897" i="40"/>
  <c r="J2454" i="40"/>
  <c r="C2012" i="40"/>
  <c r="D1765" i="40"/>
  <c r="J1704" i="40"/>
  <c r="F21" i="40"/>
  <c r="B1976" i="40"/>
  <c r="F2578" i="40"/>
  <c r="K596" i="40"/>
  <c r="A2711" i="40"/>
  <c r="E1972" i="40"/>
  <c r="G725" i="40"/>
  <c r="H2553" i="40"/>
  <c r="J2397" i="40"/>
  <c r="L342" i="40"/>
  <c r="G2807" i="40"/>
  <c r="F1371" i="40"/>
  <c r="F1398" i="40"/>
  <c r="G747" i="40"/>
  <c r="A448" i="40"/>
  <c r="H2847" i="40"/>
  <c r="B2375" i="40"/>
  <c r="A466" i="40"/>
  <c r="A2004" i="40"/>
  <c r="G119" i="40"/>
  <c r="F240" i="40"/>
  <c r="E2049" i="40"/>
  <c r="H174" i="40"/>
  <c r="D2660" i="40"/>
  <c r="L1050" i="40"/>
  <c r="B2626" i="40"/>
  <c r="D1608" i="40"/>
  <c r="C488" i="40"/>
  <c r="C143" i="40"/>
  <c r="A2426" i="40"/>
  <c r="H2514" i="40"/>
  <c r="B1612" i="40"/>
  <c r="I2400" i="40"/>
  <c r="L127" i="40"/>
  <c r="L1118" i="40"/>
  <c r="F1187" i="40"/>
  <c r="I1297" i="40"/>
  <c r="E1449" i="40"/>
  <c r="F109" i="40"/>
  <c r="L2180" i="40"/>
  <c r="B2358" i="40"/>
  <c r="B2794" i="40"/>
  <c r="M675" i="40"/>
  <c r="L2414" i="40"/>
  <c r="A2698" i="40"/>
  <c r="M1012" i="40"/>
  <c r="D259" i="40"/>
  <c r="G2329" i="40"/>
  <c r="F2029" i="40"/>
  <c r="C1042" i="40"/>
  <c r="G1296" i="40"/>
  <c r="C183" i="40"/>
  <c r="B1116" i="40"/>
  <c r="M2450" i="40"/>
  <c r="I2318" i="40"/>
  <c r="L543" i="40"/>
  <c r="D154" i="40"/>
  <c r="I1662" i="40"/>
  <c r="K242" i="40"/>
  <c r="E2483" i="40"/>
  <c r="M751" i="40"/>
  <c r="B2336" i="40"/>
  <c r="G1379" i="40"/>
  <c r="E723" i="40"/>
  <c r="C609" i="40"/>
  <c r="K2423" i="40"/>
  <c r="E1729" i="40"/>
  <c r="B2236" i="40"/>
  <c r="C2665" i="40"/>
  <c r="A778" i="40"/>
  <c r="A1636" i="40"/>
  <c r="I2819" i="40"/>
  <c r="I2290" i="40"/>
  <c r="F918" i="40"/>
  <c r="C1953" i="40"/>
  <c r="I391" i="40"/>
  <c r="L1085" i="40"/>
  <c r="F1562" i="40"/>
  <c r="G1556" i="40"/>
  <c r="D2900" i="40"/>
  <c r="D623" i="40"/>
  <c r="A1138" i="40"/>
  <c r="B1122" i="40"/>
  <c r="G253" i="40"/>
  <c r="H2584" i="40"/>
  <c r="H2221" i="40"/>
  <c r="G2763" i="40"/>
  <c r="I375" i="40"/>
  <c r="A1646" i="40"/>
  <c r="C947" i="40"/>
  <c r="E1034" i="40"/>
  <c r="K2090" i="40"/>
  <c r="E1755" i="40"/>
  <c r="C550" i="40"/>
  <c r="L2724" i="40"/>
  <c r="F2142" i="40"/>
  <c r="G409" i="40"/>
  <c r="E2793" i="40"/>
  <c r="J394" i="40"/>
  <c r="G1797" i="40"/>
  <c r="D1681" i="40"/>
  <c r="K1407" i="40"/>
  <c r="J318" i="40"/>
  <c r="C2304" i="40"/>
  <c r="L565" i="40"/>
  <c r="F246" i="40"/>
  <c r="C809" i="40"/>
  <c r="B731" i="40"/>
  <c r="F1197" i="40"/>
  <c r="M2944" i="40"/>
  <c r="J2489" i="40"/>
  <c r="C1063" i="40"/>
  <c r="C2828" i="40"/>
  <c r="E612" i="40"/>
  <c r="D1889" i="40"/>
  <c r="H2665" i="40"/>
  <c r="B2620" i="40"/>
  <c r="G797" i="40"/>
  <c r="L2031" i="40"/>
  <c r="H2145" i="40"/>
  <c r="G615" i="40"/>
  <c r="F1759" i="40"/>
  <c r="B520" i="40"/>
  <c r="H639" i="40"/>
  <c r="F1134" i="40"/>
  <c r="H1764" i="40"/>
  <c r="H2432" i="40"/>
  <c r="K572" i="40"/>
  <c r="M535" i="40"/>
  <c r="C2815" i="40"/>
  <c r="B1133" i="40"/>
  <c r="J2725" i="40"/>
  <c r="M1324" i="40"/>
  <c r="K226" i="40"/>
  <c r="J804" i="40"/>
  <c r="D2121" i="40"/>
  <c r="J1813" i="40"/>
  <c r="K6" i="40"/>
  <c r="I2242" i="40"/>
  <c r="I160" i="40"/>
  <c r="I621" i="40"/>
  <c r="D2265" i="40"/>
  <c r="L564" i="40"/>
  <c r="A2023" i="40"/>
  <c r="C596" i="40"/>
  <c r="L2757" i="40"/>
  <c r="J2839" i="40"/>
  <c r="B433" i="40"/>
  <c r="J595" i="40"/>
  <c r="D192" i="40"/>
  <c r="L1554" i="40"/>
  <c r="I2632" i="40"/>
  <c r="H1490" i="40"/>
  <c r="F1113" i="40"/>
  <c r="M1657" i="40"/>
  <c r="G1302" i="40"/>
  <c r="C2256" i="40"/>
  <c r="D1389" i="40"/>
  <c r="H2696" i="40"/>
  <c r="C1272" i="40"/>
  <c r="A408" i="40"/>
  <c r="E1248" i="40"/>
  <c r="C701" i="40"/>
  <c r="M475" i="40"/>
  <c r="F2013" i="40"/>
  <c r="H2160" i="40"/>
  <c r="J643" i="40"/>
  <c r="E674" i="40"/>
  <c r="D2084" i="40"/>
  <c r="L515" i="40"/>
  <c r="L2199" i="40"/>
  <c r="K2640" i="40"/>
  <c r="L2144" i="40"/>
  <c r="M2939" i="40"/>
  <c r="H1655" i="40"/>
  <c r="A2666" i="40"/>
  <c r="E2561" i="40"/>
  <c r="G2340" i="40"/>
  <c r="M2251" i="40"/>
  <c r="M2854" i="40"/>
  <c r="M2376" i="40"/>
  <c r="J1798" i="40"/>
  <c r="D2711" i="40"/>
  <c r="H1135" i="40"/>
  <c r="L2495" i="40"/>
  <c r="G895" i="40"/>
  <c r="F2712" i="40"/>
  <c r="L2668" i="40"/>
  <c r="H418" i="40"/>
  <c r="F676" i="40"/>
  <c r="L1528" i="40"/>
  <c r="D1355" i="40"/>
  <c r="E595" i="40"/>
  <c r="G575" i="40"/>
  <c r="L961" i="40"/>
  <c r="D2732" i="40"/>
  <c r="B2394" i="40"/>
  <c r="G2149" i="40"/>
  <c r="L144" i="40"/>
  <c r="K614" i="40"/>
  <c r="C2350" i="40"/>
  <c r="A1262" i="40"/>
  <c r="D1422" i="40"/>
  <c r="J1857" i="40"/>
  <c r="D2296" i="40"/>
  <c r="J1207" i="40"/>
  <c r="C2845" i="40"/>
  <c r="L1996" i="40"/>
  <c r="F2323" i="40"/>
  <c r="D2836" i="40"/>
  <c r="B2392" i="40"/>
  <c r="E1965" i="40"/>
  <c r="H265" i="40"/>
  <c r="F77" i="40"/>
  <c r="F2707" i="40"/>
  <c r="L221" i="40"/>
  <c r="K2184" i="40"/>
  <c r="B1232" i="40"/>
  <c r="M1304" i="40"/>
  <c r="C2403" i="40"/>
  <c r="M2024" i="40"/>
  <c r="A2314" i="40"/>
  <c r="K2853" i="40"/>
  <c r="I125" i="40"/>
  <c r="I503" i="40"/>
  <c r="A2268" i="40"/>
  <c r="E2435" i="40"/>
  <c r="K2355" i="40"/>
  <c r="G1930" i="40"/>
  <c r="B256" i="40"/>
  <c r="H2251" i="40"/>
  <c r="D978" i="40"/>
  <c r="B718" i="40"/>
  <c r="E387" i="40"/>
  <c r="D1787" i="40"/>
  <c r="L2313" i="40"/>
  <c r="B2486" i="40"/>
  <c r="J2776" i="40"/>
  <c r="J717" i="40"/>
  <c r="G40" i="40"/>
  <c r="I1763" i="40"/>
  <c r="E72" i="40"/>
  <c r="D2605" i="40"/>
  <c r="G1922" i="40"/>
  <c r="J224" i="40"/>
  <c r="C807" i="40"/>
  <c r="F2552" i="40"/>
  <c r="E758" i="40"/>
  <c r="E2787" i="40"/>
  <c r="C2311" i="40"/>
  <c r="F143" i="40"/>
  <c r="G2071" i="40"/>
  <c r="D17" i="40"/>
  <c r="H1687" i="40"/>
  <c r="J1906" i="40"/>
  <c r="G2039" i="40"/>
  <c r="G2096" i="40"/>
  <c r="G2181" i="40"/>
  <c r="J1490" i="40"/>
  <c r="F718" i="40"/>
  <c r="L2105" i="40"/>
  <c r="E2845" i="40"/>
  <c r="M1190" i="40"/>
  <c r="B305" i="40"/>
  <c r="E1936" i="40"/>
  <c r="D2548" i="40"/>
  <c r="C2391" i="40"/>
  <c r="A891" i="40"/>
  <c r="K541" i="40"/>
  <c r="F763" i="40"/>
  <c r="C2071" i="40"/>
  <c r="E2042" i="40"/>
  <c r="H358" i="40"/>
  <c r="C1191" i="40"/>
  <c r="B149" i="40"/>
  <c r="I67" i="40"/>
  <c r="M1236" i="40"/>
  <c r="G1549" i="40"/>
  <c r="B47" i="40"/>
  <c r="A762" i="40"/>
  <c r="F835" i="40"/>
  <c r="M2234" i="40"/>
  <c r="L463" i="40"/>
  <c r="C1574" i="40"/>
  <c r="M1857" i="40"/>
  <c r="J1877" i="40"/>
  <c r="G1867" i="40"/>
  <c r="F1952" i="40"/>
  <c r="H190" i="40"/>
  <c r="E2332" i="40"/>
  <c r="G723" i="40"/>
  <c r="A1805" i="40"/>
  <c r="I786" i="40"/>
  <c r="F2284" i="40"/>
  <c r="D1395" i="40"/>
  <c r="H292" i="40"/>
  <c r="C2036" i="40"/>
  <c r="L2008" i="40"/>
  <c r="B1838" i="40"/>
  <c r="E2830" i="40"/>
  <c r="B2346" i="40"/>
  <c r="G1324" i="40"/>
  <c r="H2172" i="40"/>
  <c r="B2317" i="40"/>
  <c r="A2637" i="40"/>
  <c r="H315" i="40"/>
  <c r="F182" i="40"/>
  <c r="K1995" i="40"/>
  <c r="A1461" i="40"/>
  <c r="E2711" i="40"/>
  <c r="F11" i="40"/>
  <c r="J1676" i="40"/>
  <c r="G2804" i="40"/>
  <c r="G1125" i="40"/>
  <c r="M933" i="40"/>
  <c r="G2919" i="40"/>
  <c r="L625" i="40"/>
  <c r="F800" i="40"/>
  <c r="E1627" i="40"/>
  <c r="H2943" i="40"/>
  <c r="F1184" i="40"/>
  <c r="D1047" i="40"/>
  <c r="G564" i="40"/>
  <c r="A2323" i="40"/>
  <c r="D1352" i="40"/>
  <c r="B2808" i="40"/>
  <c r="E588" i="40"/>
  <c r="J12" i="40"/>
  <c r="M2524" i="40"/>
  <c r="F550" i="40"/>
  <c r="K2045" i="40"/>
  <c r="J2876" i="40"/>
  <c r="E1358" i="40"/>
  <c r="J1728" i="40"/>
  <c r="F1737" i="40"/>
  <c r="A2930" i="40"/>
  <c r="E1968" i="40"/>
  <c r="A1581" i="40"/>
  <c r="G448" i="40"/>
  <c r="A679" i="40"/>
  <c r="C359" i="40"/>
  <c r="G1207" i="40"/>
  <c r="B1684" i="40"/>
  <c r="C2914" i="40"/>
  <c r="F2581" i="40"/>
  <c r="I882" i="40"/>
  <c r="D2914" i="40"/>
  <c r="I5" i="40"/>
  <c r="E2533" i="40"/>
  <c r="E478" i="40"/>
  <c r="K1602" i="40"/>
  <c r="M2336" i="40"/>
  <c r="B1309" i="40"/>
  <c r="D2818" i="40"/>
  <c r="C230" i="40"/>
  <c r="A859" i="40"/>
  <c r="H502" i="40"/>
  <c r="J329" i="40"/>
  <c r="L2704" i="40"/>
  <c r="L114" i="40"/>
  <c r="G1239" i="40"/>
  <c r="C278" i="40"/>
  <c r="J230" i="40"/>
  <c r="G1817" i="40"/>
  <c r="G2278" i="40"/>
  <c r="C1222" i="40"/>
  <c r="K351" i="40"/>
  <c r="M724" i="40"/>
  <c r="L694" i="40"/>
  <c r="I1940" i="40"/>
  <c r="K1813" i="40"/>
  <c r="E2501" i="40"/>
  <c r="I1729" i="40"/>
  <c r="H1041" i="40"/>
  <c r="F736" i="40"/>
  <c r="G188" i="40"/>
  <c r="I2283" i="40"/>
  <c r="L726" i="40"/>
  <c r="M768" i="40"/>
  <c r="I1224" i="40"/>
  <c r="M2504" i="40"/>
  <c r="G1759" i="40"/>
  <c r="K1649" i="40"/>
  <c r="A1481" i="40"/>
  <c r="K1529" i="40"/>
  <c r="M915" i="40"/>
  <c r="A2908" i="40"/>
  <c r="H2921" i="40"/>
  <c r="C2367" i="40"/>
  <c r="I1430" i="40"/>
  <c r="A1926" i="40"/>
  <c r="L1853" i="40"/>
  <c r="L1922" i="40"/>
  <c r="B552" i="40"/>
  <c r="I2430" i="40"/>
  <c r="E268" i="40"/>
  <c r="H67" i="40"/>
  <c r="L1127" i="40"/>
  <c r="F1397" i="40"/>
  <c r="L580" i="40"/>
  <c r="D1247" i="40"/>
  <c r="D1334" i="40"/>
  <c r="H2444" i="40"/>
  <c r="J1517" i="40"/>
  <c r="C1825" i="40"/>
  <c r="I730" i="40"/>
  <c r="C1020" i="40"/>
  <c r="M2368" i="40"/>
  <c r="D443" i="40"/>
  <c r="D2065" i="40"/>
  <c r="L1504" i="40"/>
  <c r="H2008" i="40"/>
  <c r="G616" i="40"/>
  <c r="L2765" i="40"/>
  <c r="C1273" i="40"/>
  <c r="K1072" i="40"/>
  <c r="K323" i="40"/>
  <c r="A37" i="40"/>
  <c r="F2052" i="40"/>
  <c r="A311" i="40"/>
  <c r="E2288" i="40"/>
  <c r="I2693" i="40"/>
  <c r="L677" i="40"/>
  <c r="F136" i="40"/>
  <c r="I2453" i="40"/>
  <c r="B1977" i="40"/>
  <c r="B1194" i="40"/>
  <c r="A930" i="40"/>
  <c r="B1784" i="40"/>
  <c r="I2281" i="40"/>
  <c r="H1758" i="40"/>
  <c r="F2322" i="40"/>
  <c r="E648" i="40"/>
  <c r="M310" i="40"/>
  <c r="M2593" i="40"/>
  <c r="C2430" i="40"/>
  <c r="L121" i="40"/>
  <c r="I933" i="40"/>
  <c r="E722" i="40"/>
  <c r="B1566" i="40"/>
  <c r="A2623" i="40"/>
  <c r="E737" i="40"/>
  <c r="D2536" i="40"/>
  <c r="I674" i="40"/>
  <c r="K540" i="40"/>
  <c r="E95" i="40"/>
  <c r="E136" i="40"/>
  <c r="C1078" i="40"/>
  <c r="G1401" i="40"/>
  <c r="F941" i="40"/>
  <c r="M2045" i="40"/>
  <c r="J2528" i="40"/>
  <c r="K2815" i="40"/>
  <c r="K1304" i="40"/>
  <c r="A2502" i="40"/>
  <c r="D1739" i="40"/>
  <c r="M696" i="40"/>
  <c r="M282" i="40"/>
  <c r="J1694" i="40"/>
  <c r="G1166" i="40"/>
  <c r="A2918" i="40"/>
  <c r="H1125" i="40"/>
  <c r="C2564" i="40"/>
  <c r="C350" i="40"/>
  <c r="A1339" i="40"/>
  <c r="I2786" i="40"/>
  <c r="F1924" i="40"/>
  <c r="K649" i="40"/>
  <c r="A363" i="40"/>
  <c r="E2834" i="40"/>
  <c r="I2180" i="40"/>
  <c r="K50" i="40"/>
  <c r="M466" i="40"/>
  <c r="C693" i="40"/>
  <c r="C438" i="40"/>
  <c r="J1685" i="40"/>
  <c r="M307" i="40"/>
  <c r="G468" i="40"/>
  <c r="F2566" i="40"/>
  <c r="A1807" i="40"/>
  <c r="D2646" i="40"/>
  <c r="B1966" i="40"/>
  <c r="J972" i="40"/>
  <c r="F1544" i="40"/>
  <c r="G1138" i="40"/>
  <c r="C1457" i="40"/>
  <c r="G1869" i="40"/>
  <c r="E156" i="40"/>
  <c r="B1467" i="40"/>
  <c r="J2478" i="40"/>
  <c r="B1697" i="40"/>
  <c r="A2915" i="40"/>
  <c r="D960" i="40"/>
  <c r="C960" i="40"/>
  <c r="J1174" i="40"/>
  <c r="A1040" i="40"/>
  <c r="M523" i="40"/>
  <c r="K1238" i="40"/>
  <c r="A2873" i="40"/>
  <c r="B2435" i="40"/>
  <c r="E2605" i="40"/>
  <c r="I923" i="40"/>
  <c r="C2593" i="40"/>
  <c r="D1164" i="40"/>
  <c r="G2281" i="40"/>
  <c r="K2642" i="40"/>
  <c r="E906" i="40"/>
  <c r="D448" i="40"/>
  <c r="H375" i="40"/>
  <c r="I761" i="40"/>
  <c r="D2052" i="40"/>
  <c r="D2220" i="40"/>
  <c r="K976" i="40"/>
  <c r="K2031" i="40"/>
  <c r="F847" i="40"/>
  <c r="J927" i="40"/>
  <c r="A993" i="40"/>
  <c r="I1125" i="40"/>
  <c r="D2420" i="40"/>
  <c r="D1734" i="40"/>
  <c r="M2473" i="40"/>
  <c r="B2156" i="40"/>
  <c r="I1339" i="40"/>
  <c r="M2444" i="40"/>
  <c r="J1399" i="40"/>
  <c r="H1924" i="40"/>
  <c r="F2608" i="40"/>
  <c r="G2135" i="40"/>
  <c r="K16" i="40"/>
  <c r="L236" i="40"/>
  <c r="M2923" i="40"/>
  <c r="G1884" i="40"/>
  <c r="D511" i="40"/>
  <c r="H252" i="40"/>
  <c r="B2328" i="40"/>
  <c r="M1885" i="40"/>
  <c r="K1081" i="40"/>
  <c r="J294" i="40"/>
  <c r="G2656" i="40"/>
  <c r="H105" i="40"/>
  <c r="C2183" i="40"/>
  <c r="A2334" i="40"/>
  <c r="A534" i="40"/>
  <c r="F1144" i="40"/>
  <c r="L2716" i="40"/>
  <c r="B2804" i="40"/>
  <c r="F2662" i="40"/>
  <c r="F1464" i="40"/>
  <c r="A2228" i="40"/>
  <c r="C1332" i="40"/>
  <c r="M1855" i="40"/>
  <c r="J2091" i="40"/>
  <c r="M1526" i="40"/>
  <c r="A1047" i="40"/>
  <c r="K1281" i="40"/>
  <c r="F2058" i="40"/>
  <c r="C2674" i="40"/>
  <c r="M255" i="40"/>
  <c r="D1245" i="40"/>
  <c r="D965" i="40"/>
  <c r="F1048" i="40"/>
  <c r="B2404" i="40"/>
  <c r="H2909" i="40"/>
  <c r="F2836" i="40"/>
  <c r="M1086" i="40"/>
  <c r="F1740" i="40"/>
  <c r="H1434" i="40"/>
  <c r="E1964" i="40"/>
  <c r="A1653" i="40"/>
  <c r="E369" i="40"/>
  <c r="F622" i="40"/>
  <c r="D1841" i="40"/>
  <c r="H1938" i="40"/>
  <c r="A1291" i="40"/>
  <c r="E2116" i="40"/>
  <c r="H1650" i="40"/>
  <c r="E1995" i="40"/>
  <c r="A1698" i="40"/>
  <c r="G1977" i="40"/>
  <c r="I1159" i="40"/>
  <c r="D2104" i="40"/>
  <c r="G1423" i="40"/>
  <c r="G1995" i="40"/>
  <c r="D2724" i="40"/>
  <c r="E2652" i="40"/>
  <c r="C2032" i="40"/>
  <c r="E2898" i="40"/>
  <c r="L2138" i="40"/>
  <c r="J791" i="40"/>
  <c r="F2107" i="40"/>
  <c r="G969" i="40"/>
  <c r="A1304" i="40"/>
  <c r="G1110" i="40"/>
  <c r="F1102" i="40"/>
  <c r="J2445" i="40"/>
  <c r="H637" i="40"/>
  <c r="K2641" i="40"/>
  <c r="D2305" i="40"/>
  <c r="L290" i="40"/>
  <c r="C1827" i="40"/>
  <c r="D2634" i="40"/>
  <c r="G1800" i="40"/>
  <c r="B140" i="40"/>
  <c r="D1476" i="40"/>
  <c r="E1967" i="40"/>
  <c r="C2529" i="40"/>
  <c r="L1656" i="40"/>
  <c r="B1920" i="40"/>
  <c r="L2186" i="40"/>
  <c r="F284" i="40"/>
  <c r="G370" i="40"/>
  <c r="J1000" i="40"/>
  <c r="L2074" i="40"/>
  <c r="I2036" i="40"/>
  <c r="G598" i="40"/>
  <c r="D2719" i="40"/>
  <c r="L581" i="40"/>
  <c r="G1472" i="40"/>
  <c r="G15" i="40"/>
  <c r="A1249" i="40"/>
  <c r="G2930" i="40"/>
  <c r="A2664" i="40"/>
  <c r="G309" i="40"/>
  <c r="L2588" i="40"/>
  <c r="L1645" i="40"/>
  <c r="M2783" i="40"/>
  <c r="G2282" i="40"/>
  <c r="E1391" i="40"/>
  <c r="E1639" i="40"/>
  <c r="F1633" i="40"/>
  <c r="K542" i="40"/>
  <c r="G1950" i="40"/>
  <c r="F1498" i="40"/>
  <c r="B445" i="40"/>
  <c r="F925" i="40"/>
  <c r="M2033" i="40"/>
  <c r="E1329" i="40"/>
  <c r="K381" i="40"/>
  <c r="F2076" i="40"/>
  <c r="L254" i="40"/>
  <c r="D2878" i="40"/>
  <c r="A1983" i="40"/>
  <c r="H2770" i="40"/>
  <c r="A602" i="40"/>
  <c r="D1686" i="40"/>
  <c r="J898" i="40"/>
  <c r="L2160" i="40"/>
  <c r="B2475" i="40"/>
  <c r="K1840" i="40"/>
  <c r="E2837" i="40"/>
  <c r="C2346" i="40"/>
  <c r="G2064" i="40"/>
  <c r="C2162" i="40"/>
  <c r="C2512" i="40"/>
  <c r="B2291" i="40"/>
  <c r="K2322" i="40"/>
  <c r="M2850" i="40"/>
  <c r="J1326" i="40"/>
  <c r="L609" i="40"/>
  <c r="L743" i="40"/>
  <c r="K2399" i="40"/>
  <c r="H782" i="40"/>
  <c r="K2100" i="40"/>
  <c r="D1904" i="40"/>
  <c r="B1996" i="40"/>
  <c r="E147" i="40"/>
  <c r="D2399" i="40"/>
  <c r="C1514" i="40"/>
  <c r="A975" i="40"/>
  <c r="B2908" i="40"/>
  <c r="M2071" i="40"/>
  <c r="G2877" i="40"/>
  <c r="B867" i="40"/>
  <c r="K1240" i="40"/>
  <c r="L2253" i="40"/>
  <c r="H1222" i="40"/>
  <c r="D2027" i="40"/>
  <c r="L1704" i="40"/>
  <c r="E194" i="40"/>
  <c r="J719" i="40"/>
  <c r="C682" i="40"/>
  <c r="L1221" i="40"/>
  <c r="C2265" i="40"/>
  <c r="F2849" i="40"/>
  <c r="L2625" i="40"/>
  <c r="J945" i="40"/>
  <c r="A17" i="40"/>
  <c r="L169" i="40"/>
  <c r="D1805" i="40"/>
  <c r="G13" i="40"/>
  <c r="F2417" i="40"/>
  <c r="D1381" i="40"/>
  <c r="C2082" i="40"/>
  <c r="D232" i="40"/>
  <c r="I2512" i="40"/>
  <c r="M2173" i="40"/>
  <c r="M1222" i="40"/>
  <c r="H31" i="40"/>
  <c r="F737" i="40"/>
  <c r="I1702" i="40"/>
  <c r="I229" i="40"/>
  <c r="K1537" i="40"/>
  <c r="D2311" i="40"/>
  <c r="B1798" i="40"/>
  <c r="M899" i="40"/>
  <c r="F2416" i="40"/>
  <c r="B128" i="40"/>
  <c r="L1751" i="40"/>
  <c r="A1495" i="40"/>
  <c r="C2149" i="40"/>
  <c r="G2161" i="40"/>
  <c r="H1909" i="40"/>
  <c r="H1131" i="40"/>
  <c r="M2584" i="40"/>
  <c r="A1919" i="40"/>
  <c r="M27" i="40"/>
  <c r="C1698" i="40"/>
  <c r="J695" i="40"/>
  <c r="K1654" i="40"/>
  <c r="M2357" i="40"/>
  <c r="M1831" i="40"/>
  <c r="C416" i="40"/>
  <c r="F388" i="40"/>
  <c r="K2530" i="40"/>
  <c r="E204" i="40"/>
  <c r="B1310" i="40"/>
  <c r="G1257" i="40"/>
  <c r="J175" i="40"/>
  <c r="B2537" i="40"/>
  <c r="L1382" i="40"/>
  <c r="F507" i="40"/>
  <c r="A1574" i="40"/>
  <c r="E2417" i="40"/>
  <c r="D1007" i="40"/>
  <c r="L1017" i="40"/>
  <c r="J684" i="40"/>
  <c r="G1120" i="40"/>
  <c r="K2403" i="40"/>
  <c r="K468" i="40"/>
  <c r="L2072" i="40"/>
  <c r="G2326" i="40"/>
  <c r="H1017" i="40"/>
  <c r="F511" i="40"/>
  <c r="F2920" i="40"/>
  <c r="H1005" i="40"/>
  <c r="L2440" i="40"/>
  <c r="H545" i="40"/>
  <c r="F141" i="40"/>
  <c r="M2867" i="40"/>
  <c r="D1714" i="40"/>
  <c r="B719" i="40"/>
  <c r="M1103" i="40"/>
  <c r="M1147" i="40"/>
  <c r="G1385" i="40"/>
  <c r="J491" i="40"/>
  <c r="F150" i="40"/>
  <c r="B837" i="40"/>
  <c r="L1078" i="40"/>
  <c r="D990" i="40"/>
  <c r="E1735" i="40"/>
  <c r="B760" i="40"/>
  <c r="H1993" i="40"/>
  <c r="K776" i="40"/>
  <c r="A221" i="40"/>
  <c r="L1685" i="40"/>
  <c r="A670" i="40"/>
  <c r="G899" i="40"/>
  <c r="M1442" i="40"/>
  <c r="I2388" i="40"/>
  <c r="K1083" i="40"/>
  <c r="C937" i="40"/>
  <c r="H1194" i="40"/>
  <c r="M2671" i="40"/>
  <c r="C1432" i="40"/>
  <c r="K1704" i="40"/>
  <c r="I2607" i="40"/>
  <c r="G886" i="40"/>
  <c r="I2943" i="40"/>
  <c r="I1130" i="40"/>
  <c r="G2494" i="40"/>
  <c r="A1191" i="40"/>
  <c r="F2221" i="40"/>
  <c r="D2427" i="40"/>
  <c r="J1638" i="40"/>
  <c r="I1047" i="40"/>
  <c r="A439" i="40"/>
  <c r="A2021" i="40"/>
  <c r="K2629" i="40"/>
  <c r="G1852" i="40"/>
  <c r="M1706" i="40"/>
  <c r="J1927" i="40"/>
  <c r="H385" i="40"/>
  <c r="F1104" i="40"/>
  <c r="H1871" i="40"/>
  <c r="D101" i="40"/>
  <c r="E1789" i="40"/>
  <c r="M1901" i="40"/>
  <c r="F757" i="40"/>
  <c r="I261" i="40"/>
  <c r="E1825" i="40"/>
  <c r="G1229" i="40"/>
  <c r="K2625" i="40"/>
  <c r="M456" i="40"/>
  <c r="G1326" i="40"/>
  <c r="K331" i="40"/>
  <c r="C2631" i="40"/>
  <c r="K2888" i="40"/>
  <c r="G1491" i="40"/>
  <c r="L1184" i="40"/>
  <c r="B2426" i="40"/>
  <c r="E2104" i="40"/>
  <c r="M607" i="40"/>
  <c r="I405" i="40"/>
  <c r="L1647" i="40"/>
  <c r="B1578" i="40"/>
  <c r="K1391" i="40"/>
  <c r="D2797" i="40"/>
  <c r="I2613" i="40"/>
  <c r="D2661" i="40"/>
  <c r="G1825" i="40"/>
  <c r="A207" i="40"/>
  <c r="F2530" i="40"/>
  <c r="E2154" i="40"/>
  <c r="M143" i="40"/>
  <c r="A2058" i="40"/>
  <c r="F459" i="40"/>
  <c r="A2076" i="40"/>
  <c r="H2792" i="40"/>
  <c r="K1448" i="40"/>
  <c r="H2413" i="40"/>
  <c r="M290" i="40"/>
  <c r="G2214" i="40"/>
  <c r="F2519" i="40"/>
  <c r="A495" i="40"/>
  <c r="F1542" i="40"/>
  <c r="M2514" i="40"/>
  <c r="D1660" i="40"/>
  <c r="C287" i="40"/>
  <c r="H2057" i="40"/>
  <c r="I2076" i="40"/>
  <c r="B138" i="40"/>
  <c r="G1545" i="40"/>
  <c r="B2311" i="40"/>
  <c r="C958" i="40"/>
  <c r="B2456" i="40"/>
  <c r="E2934" i="40"/>
  <c r="E2255" i="40"/>
  <c r="M1299" i="40"/>
  <c r="G1779" i="40"/>
  <c r="D983" i="40"/>
  <c r="M1632" i="40"/>
  <c r="H1709" i="40"/>
  <c r="K2810" i="40"/>
  <c r="H2924" i="40"/>
  <c r="L1643" i="40"/>
  <c r="F40" i="40"/>
  <c r="A2275" i="40"/>
  <c r="E2434" i="40"/>
  <c r="I2713" i="40"/>
  <c r="G220" i="40"/>
  <c r="A1168" i="40"/>
  <c r="D12" i="40"/>
  <c r="L2052" i="40"/>
  <c r="K2826" i="40"/>
  <c r="F2127" i="40"/>
  <c r="L1572" i="40"/>
  <c r="G319" i="40"/>
  <c r="D1899" i="40"/>
  <c r="E1835" i="40"/>
  <c r="E2738" i="40"/>
  <c r="E131" i="40"/>
  <c r="L2781" i="40"/>
  <c r="F1945" i="40"/>
  <c r="C2500" i="40"/>
  <c r="H541" i="40"/>
  <c r="E1904" i="40"/>
  <c r="C2266" i="40"/>
  <c r="E2917" i="40"/>
  <c r="M1865" i="40"/>
  <c r="C2021" i="40"/>
  <c r="A662" i="40"/>
  <c r="K1988" i="40"/>
  <c r="K2795" i="40"/>
  <c r="E683" i="40"/>
  <c r="L117" i="40"/>
  <c r="I1510" i="40"/>
  <c r="L1232" i="40"/>
  <c r="D1331" i="40"/>
  <c r="L233" i="40"/>
  <c r="M760" i="40"/>
  <c r="A1213" i="40"/>
  <c r="B422" i="40"/>
  <c r="G1242" i="40"/>
  <c r="B1921" i="40"/>
  <c r="A1962" i="40"/>
  <c r="K121" i="40"/>
  <c r="H916" i="40"/>
  <c r="F2095" i="40"/>
  <c r="D1349" i="40"/>
  <c r="F2874" i="40"/>
  <c r="J2142" i="40"/>
  <c r="A322" i="40"/>
  <c r="C2048" i="40"/>
  <c r="L1812" i="40"/>
  <c r="G1300" i="40"/>
  <c r="C754" i="40"/>
  <c r="K682" i="40"/>
  <c r="L2864" i="40"/>
  <c r="B2542" i="40"/>
  <c r="I585" i="40"/>
  <c r="L1445" i="40"/>
  <c r="I1017" i="40"/>
  <c r="B587" i="40"/>
  <c r="C2282" i="40"/>
  <c r="I63" i="40"/>
  <c r="I710" i="40"/>
  <c r="H658" i="40"/>
  <c r="D1197" i="40"/>
  <c r="J1442" i="40"/>
  <c r="H2398" i="40"/>
  <c r="C2340" i="40"/>
  <c r="K2867" i="40"/>
  <c r="B1264" i="40"/>
  <c r="A1902" i="40"/>
  <c r="A1818" i="40"/>
  <c r="E2532" i="40"/>
  <c r="I2341" i="40"/>
  <c r="I1912" i="40"/>
  <c r="B571" i="40"/>
  <c r="C2404" i="40"/>
  <c r="C1012" i="40"/>
  <c r="I2885" i="40"/>
  <c r="C2385" i="40"/>
  <c r="J71" i="40"/>
  <c r="D1811" i="40"/>
  <c r="I943" i="40"/>
  <c r="B2614" i="40"/>
  <c r="F358" i="40"/>
  <c r="F988" i="40"/>
  <c r="E2304" i="40"/>
  <c r="A402" i="40"/>
  <c r="A1665" i="40"/>
  <c r="F861" i="40"/>
  <c r="L2228" i="40"/>
  <c r="I1849" i="40"/>
  <c r="G1580" i="40"/>
  <c r="F1672" i="40"/>
  <c r="C2004" i="40"/>
  <c r="H2229" i="40"/>
  <c r="A617" i="40"/>
  <c r="E732" i="40"/>
  <c r="D2743" i="40"/>
  <c r="K1444" i="40"/>
  <c r="D104" i="40"/>
  <c r="E1672" i="40"/>
  <c r="C262" i="40"/>
  <c r="F2854" i="40"/>
  <c r="F2757" i="40"/>
  <c r="H853" i="40"/>
  <c r="C19" i="40"/>
  <c r="G2880" i="40"/>
  <c r="C981" i="40"/>
  <c r="F415" i="40"/>
  <c r="B131" i="40"/>
  <c r="H1622" i="40"/>
  <c r="G1243" i="40"/>
  <c r="L66" i="40"/>
  <c r="D1309" i="40"/>
  <c r="L2589" i="40"/>
  <c r="C1583" i="40"/>
  <c r="J753" i="40"/>
  <c r="H891" i="40"/>
  <c r="K562" i="40"/>
  <c r="J978" i="40"/>
  <c r="F2340" i="40"/>
  <c r="I2094" i="40"/>
  <c r="G2043" i="40"/>
  <c r="A1752" i="40"/>
  <c r="M1787" i="40"/>
  <c r="E2727" i="40"/>
  <c r="M1936" i="40"/>
  <c r="M1846" i="40"/>
  <c r="A2566" i="40"/>
  <c r="B431" i="40"/>
  <c r="A1442" i="40"/>
  <c r="E1413" i="40"/>
  <c r="H200" i="40"/>
  <c r="M158" i="40"/>
  <c r="K2816" i="40"/>
  <c r="M208" i="40"/>
  <c r="I1069" i="40"/>
  <c r="G202" i="40"/>
  <c r="M1918" i="40"/>
  <c r="I213" i="40"/>
  <c r="F690" i="40"/>
  <c r="H899" i="40"/>
  <c r="I2714" i="40"/>
  <c r="B2098" i="40"/>
  <c r="G689" i="40"/>
  <c r="C1844" i="40"/>
  <c r="J623" i="40"/>
  <c r="M1355" i="40"/>
  <c r="B2348" i="40"/>
  <c r="L1128" i="40"/>
  <c r="M2196" i="40"/>
  <c r="F723" i="40"/>
  <c r="D828" i="40"/>
  <c r="M2177" i="40"/>
  <c r="A1053" i="40"/>
  <c r="K2618" i="40"/>
  <c r="L460" i="40"/>
  <c r="I2330" i="40"/>
  <c r="F457" i="40"/>
  <c r="J1544" i="40"/>
  <c r="B839" i="40"/>
  <c r="F2015" i="40"/>
  <c r="B1318" i="40"/>
  <c r="C2784" i="40"/>
  <c r="J874" i="40"/>
  <c r="C1261" i="40"/>
  <c r="B2010" i="40"/>
  <c r="I1380" i="40"/>
  <c r="J688" i="40"/>
  <c r="G697" i="40"/>
  <c r="F1892" i="40"/>
  <c r="J1271" i="40"/>
  <c r="L2686" i="40"/>
  <c r="L687" i="40"/>
  <c r="H2316" i="40"/>
  <c r="D1407" i="40"/>
  <c r="L2078" i="40"/>
  <c r="H122" i="40"/>
  <c r="K2490" i="40"/>
  <c r="E1487" i="40"/>
  <c r="H2381" i="40"/>
  <c r="L1579" i="40"/>
  <c r="D1076" i="40"/>
  <c r="C963" i="40"/>
  <c r="B116" i="40"/>
  <c r="I2131" i="40"/>
  <c r="H1474" i="40"/>
  <c r="E2312" i="40"/>
  <c r="D2260" i="40"/>
  <c r="H849" i="40"/>
  <c r="H168" i="40"/>
  <c r="G14" i="40"/>
  <c r="L130" i="40"/>
  <c r="I2228" i="40"/>
  <c r="I607" i="40"/>
  <c r="I2785" i="40"/>
  <c r="D178" i="40"/>
  <c r="D2335" i="40"/>
  <c r="D2286" i="40"/>
  <c r="C1150" i="40"/>
  <c r="H478" i="40"/>
  <c r="F2074" i="40"/>
  <c r="E557" i="40"/>
  <c r="A110" i="40"/>
  <c r="E2935" i="40"/>
  <c r="F288" i="40"/>
  <c r="H2134" i="40"/>
  <c r="D2219" i="40"/>
  <c r="B2530" i="40"/>
  <c r="E1511" i="40"/>
  <c r="C382" i="40"/>
  <c r="I708" i="40"/>
  <c r="D958" i="40"/>
  <c r="I254" i="40"/>
  <c r="A2723" i="40"/>
  <c r="J2082" i="40"/>
  <c r="A1748" i="40"/>
  <c r="B467" i="40"/>
  <c r="L721" i="40"/>
  <c r="A1996" i="40"/>
  <c r="B1469" i="40"/>
  <c r="G2949" i="40"/>
  <c r="K551" i="40"/>
  <c r="B1750" i="40"/>
  <c r="C2532" i="40"/>
  <c r="C1441" i="40"/>
  <c r="J1809" i="40"/>
  <c r="K1877" i="40"/>
  <c r="C2578" i="40"/>
  <c r="K337" i="40"/>
  <c r="J549" i="40"/>
  <c r="K1920" i="40"/>
  <c r="G2568" i="40"/>
  <c r="F476" i="40"/>
  <c r="G567" i="40"/>
  <c r="D2267" i="40"/>
  <c r="H2723" i="40"/>
  <c r="A2727" i="40"/>
  <c r="G2619" i="40"/>
  <c r="G1951" i="40"/>
  <c r="D2597" i="40"/>
  <c r="A1111" i="40"/>
  <c r="G1252" i="40"/>
  <c r="A458" i="40"/>
  <c r="A2866" i="40"/>
  <c r="J2038" i="40"/>
  <c r="G1333" i="40"/>
  <c r="J986" i="40"/>
  <c r="M84" i="40"/>
  <c r="J638" i="40"/>
  <c r="F495" i="40"/>
  <c r="J1480" i="40"/>
  <c r="F1609" i="40"/>
  <c r="F830" i="40"/>
  <c r="A1778" i="40"/>
  <c r="F537" i="40"/>
  <c r="H2192" i="40"/>
  <c r="E2828" i="40"/>
  <c r="E1200" i="40"/>
  <c r="I1152" i="40"/>
  <c r="K1656" i="40"/>
  <c r="G18" i="40"/>
  <c r="A2613" i="40"/>
  <c r="H828" i="40"/>
  <c r="D980" i="40"/>
  <c r="K986" i="40"/>
  <c r="D2139" i="40"/>
  <c r="B810" i="40"/>
  <c r="A2934" i="40"/>
  <c r="F713" i="40"/>
  <c r="A161" i="40"/>
  <c r="D2163" i="40"/>
  <c r="F1328" i="40"/>
  <c r="A1968" i="40"/>
  <c r="D1149" i="40"/>
  <c r="A1891" i="40"/>
  <c r="F2879" i="40"/>
  <c r="G1211" i="40"/>
  <c r="H2744" i="40"/>
  <c r="M719" i="40"/>
  <c r="J2340" i="40"/>
  <c r="J783" i="40"/>
  <c r="B108" i="40"/>
  <c r="H1626" i="40"/>
  <c r="I1146" i="40"/>
  <c r="A91" i="40"/>
  <c r="E2466" i="40"/>
  <c r="G2095" i="40"/>
  <c r="A936" i="40"/>
  <c r="E2292" i="40"/>
  <c r="K2726" i="40"/>
  <c r="E256" i="40"/>
  <c r="E1642" i="40"/>
  <c r="H2163" i="40"/>
  <c r="E2701" i="40"/>
  <c r="A1265" i="40"/>
  <c r="D9" i="40"/>
  <c r="D651" i="40"/>
  <c r="H2453" i="40"/>
  <c r="A814" i="40"/>
  <c r="D1984" i="40"/>
  <c r="C1382" i="40"/>
  <c r="J2719" i="40"/>
  <c r="I2101" i="40"/>
  <c r="G1275" i="40"/>
  <c r="B1715" i="40"/>
  <c r="M1214" i="40"/>
  <c r="F404" i="40"/>
  <c r="L287" i="40"/>
  <c r="M1476" i="40"/>
  <c r="M81" i="40"/>
  <c r="F647" i="40"/>
  <c r="L2827" i="40"/>
  <c r="H2150" i="40"/>
  <c r="D1279" i="40"/>
  <c r="F2266" i="40"/>
  <c r="L401" i="40"/>
  <c r="M2442" i="40"/>
  <c r="F1765" i="40"/>
  <c r="D1849" i="40"/>
  <c r="L615" i="40"/>
  <c r="I1496" i="40"/>
  <c r="H604" i="40"/>
  <c r="E2871" i="40"/>
  <c r="K2724" i="40"/>
  <c r="J1024" i="40"/>
  <c r="B1165" i="40"/>
  <c r="B2150" i="40"/>
  <c r="G2031" i="40"/>
  <c r="B1851" i="40"/>
  <c r="A1238" i="40"/>
  <c r="G1721" i="40"/>
  <c r="B448" i="40"/>
  <c r="F2856" i="40"/>
  <c r="F112" i="40"/>
  <c r="K1830" i="40"/>
  <c r="F1618" i="40"/>
  <c r="J2287" i="40"/>
  <c r="H1048" i="40"/>
  <c r="A604" i="40"/>
  <c r="B481" i="40"/>
  <c r="A2192" i="40"/>
  <c r="F345" i="40"/>
  <c r="M2739" i="40"/>
  <c r="G645" i="40"/>
  <c r="G442" i="40"/>
  <c r="E2092" i="40"/>
  <c r="E619" i="40"/>
  <c r="J483" i="40"/>
  <c r="D1998" i="40"/>
  <c r="L1153" i="40"/>
  <c r="C2257" i="40"/>
  <c r="C1592" i="40"/>
  <c r="L1116" i="40"/>
  <c r="G2126" i="40"/>
  <c r="K1292" i="40"/>
  <c r="C1478" i="40"/>
  <c r="E1279" i="40"/>
  <c r="E74" i="40"/>
  <c r="C1933" i="40"/>
  <c r="B2728" i="40"/>
  <c r="D793" i="40"/>
  <c r="D1270" i="40"/>
  <c r="D1653" i="40"/>
  <c r="H1784" i="40"/>
  <c r="F145" i="40"/>
  <c r="A1552" i="40"/>
  <c r="F384" i="40"/>
  <c r="C2175" i="40"/>
  <c r="K2017" i="40"/>
  <c r="M1682" i="40"/>
  <c r="G1567" i="40"/>
  <c r="I2277" i="40"/>
  <c r="H1656" i="40"/>
  <c r="H444" i="40"/>
  <c r="A1809" i="40"/>
  <c r="H2641" i="40"/>
  <c r="F409" i="40"/>
  <c r="F493" i="40"/>
  <c r="B2049" i="40"/>
  <c r="K2091" i="40"/>
  <c r="A197" i="40"/>
  <c r="F892" i="40"/>
  <c r="G2155" i="40"/>
  <c r="G2298" i="40"/>
  <c r="C2111" i="40"/>
  <c r="J1131" i="40"/>
  <c r="D461" i="40"/>
  <c r="H219" i="40"/>
  <c r="C594" i="40"/>
  <c r="M532" i="40"/>
  <c r="A560" i="40"/>
  <c r="K1853" i="40"/>
  <c r="K1063" i="40"/>
  <c r="E669" i="40"/>
  <c r="C1994" i="40"/>
  <c r="M1075" i="40"/>
  <c r="M374" i="40"/>
  <c r="I2173" i="40"/>
  <c r="A455" i="40"/>
  <c r="E666" i="40"/>
  <c r="C2775" i="40"/>
  <c r="H2526" i="40"/>
  <c r="M2611" i="40"/>
  <c r="C259" i="40"/>
  <c r="F192" i="40"/>
  <c r="D298" i="40"/>
  <c r="G2577" i="40"/>
  <c r="L2347" i="40"/>
  <c r="B2686" i="40"/>
  <c r="H155" i="40"/>
  <c r="J2934" i="40"/>
  <c r="H1795" i="40"/>
  <c r="F1851" i="40"/>
  <c r="L1405" i="40"/>
  <c r="A39" i="40"/>
  <c r="E2139" i="40"/>
  <c r="B477" i="40"/>
  <c r="J2315" i="40"/>
  <c r="M304" i="40"/>
  <c r="K1119" i="40"/>
  <c r="E1786" i="40"/>
  <c r="B2434" i="40"/>
  <c r="H2338" i="40"/>
  <c r="G6" i="40"/>
  <c r="D1288" i="40"/>
  <c r="C2838" i="40"/>
  <c r="J2756" i="40"/>
  <c r="J832" i="40"/>
  <c r="F1367" i="40"/>
  <c r="H1681" i="40"/>
  <c r="F886" i="40"/>
  <c r="K2561" i="40"/>
  <c r="B2672" i="40"/>
  <c r="G2920" i="40"/>
  <c r="G881" i="40"/>
  <c r="A938" i="40"/>
  <c r="L1289" i="40"/>
  <c r="B272" i="40"/>
  <c r="E77" i="40"/>
  <c r="C501" i="40"/>
  <c r="I2424" i="40"/>
  <c r="I1379" i="40"/>
  <c r="K1974" i="40"/>
  <c r="M1915" i="40"/>
  <c r="B147" i="40"/>
  <c r="L1213" i="40"/>
  <c r="M231" i="40"/>
  <c r="D1507" i="40"/>
  <c r="D803" i="40"/>
  <c r="H759" i="40"/>
  <c r="K581" i="40"/>
  <c r="E2385" i="40"/>
  <c r="I295" i="40"/>
  <c r="L989" i="40"/>
  <c r="G428" i="40"/>
  <c r="C1580" i="40"/>
  <c r="L368" i="40"/>
  <c r="K666" i="40"/>
  <c r="K2654" i="40"/>
  <c r="B127" i="40"/>
  <c r="C952" i="40"/>
  <c r="C1164" i="40"/>
  <c r="A2249" i="40"/>
  <c r="A1744" i="40"/>
  <c r="A2765" i="40"/>
  <c r="K2318" i="40"/>
  <c r="G2772" i="40"/>
  <c r="J1833" i="40"/>
  <c r="C2579" i="40"/>
  <c r="E2467" i="40"/>
  <c r="G1486" i="40"/>
  <c r="H231" i="40"/>
  <c r="C775" i="40"/>
  <c r="M1797" i="40"/>
  <c r="D1286" i="40"/>
  <c r="I1359" i="40"/>
  <c r="K702" i="40"/>
  <c r="E414" i="40"/>
  <c r="I1232" i="40"/>
  <c r="F1550" i="40"/>
  <c r="B1758" i="40"/>
  <c r="E66" i="40"/>
  <c r="D1088" i="40"/>
  <c r="F2203" i="40"/>
  <c r="D654" i="40"/>
  <c r="I1303" i="40"/>
  <c r="G2390" i="40"/>
  <c r="J36" i="40"/>
  <c r="E2473" i="40"/>
  <c r="B114" i="40"/>
  <c r="D2884" i="40"/>
  <c r="M1498" i="40"/>
  <c r="L1399" i="40"/>
  <c r="C1965" i="40"/>
  <c r="C2710" i="40"/>
  <c r="I2024" i="40"/>
  <c r="J2921" i="40"/>
  <c r="K1705" i="40"/>
  <c r="L1576" i="40"/>
  <c r="F1147" i="40"/>
  <c r="J2888" i="40"/>
  <c r="M1568" i="40"/>
  <c r="D230" i="40"/>
  <c r="G2046" i="40"/>
  <c r="E1741" i="40"/>
  <c r="M1104" i="40"/>
  <c r="D2519" i="40"/>
  <c r="A1492" i="40"/>
  <c r="E353" i="40"/>
  <c r="D2290" i="40"/>
  <c r="E2003" i="40"/>
  <c r="F697" i="40"/>
  <c r="B468" i="40"/>
  <c r="J1444" i="40"/>
  <c r="M2244" i="40"/>
  <c r="J1282" i="40"/>
  <c r="M1321" i="40"/>
  <c r="L340" i="40"/>
  <c r="I606" i="40"/>
  <c r="M1519" i="40"/>
  <c r="L164" i="40"/>
  <c r="F910" i="40"/>
  <c r="I2351" i="40"/>
  <c r="H2664" i="40"/>
  <c r="L1219" i="40"/>
  <c r="C1913" i="40"/>
  <c r="C2116" i="40"/>
  <c r="M32" i="40"/>
  <c r="M1999" i="40"/>
  <c r="B831" i="40"/>
  <c r="A2813" i="40"/>
  <c r="E89" i="40"/>
  <c r="C347" i="40"/>
  <c r="E1397" i="40"/>
  <c r="C222" i="40"/>
  <c r="J1959" i="40"/>
  <c r="K2746" i="40"/>
  <c r="J2939" i="40"/>
  <c r="K1792" i="40"/>
  <c r="I1571" i="40"/>
  <c r="E470" i="40"/>
  <c r="A1483" i="40"/>
  <c r="K2784" i="40"/>
  <c r="I1406" i="40"/>
  <c r="D2035" i="40"/>
  <c r="H2013" i="40"/>
  <c r="F778" i="40"/>
  <c r="F2775" i="40"/>
  <c r="J330" i="40"/>
  <c r="G785" i="40"/>
  <c r="F1158" i="40"/>
  <c r="I475" i="40"/>
  <c r="F1719" i="40"/>
  <c r="G1116" i="40"/>
  <c r="K446" i="40"/>
  <c r="M2228" i="40"/>
  <c r="G543" i="40"/>
  <c r="B560" i="40"/>
  <c r="H1127" i="40"/>
  <c r="D595" i="40"/>
  <c r="C627" i="40"/>
  <c r="B2759" i="40"/>
  <c r="F2488" i="40"/>
  <c r="M1036" i="40"/>
  <c r="E483" i="40"/>
  <c r="K1970" i="40"/>
  <c r="B1955" i="40"/>
  <c r="B2248" i="40"/>
  <c r="I2931" i="40"/>
  <c r="E1493" i="40"/>
  <c r="K939" i="40"/>
  <c r="G1524" i="40"/>
  <c r="E781" i="40"/>
  <c r="D1814" i="40"/>
  <c r="L2949" i="40"/>
  <c r="J1153" i="40"/>
  <c r="G1864" i="40"/>
  <c r="B20" i="40"/>
  <c r="I2808" i="40"/>
  <c r="M463" i="40"/>
  <c r="C354" i="40"/>
  <c r="D1974" i="40"/>
  <c r="B2799" i="40"/>
  <c r="D2608" i="40"/>
  <c r="I404" i="40"/>
  <c r="C431" i="40"/>
  <c r="F1568" i="40"/>
  <c r="M1677" i="40"/>
  <c r="G2145" i="40"/>
  <c r="B2602" i="40"/>
  <c r="F155" i="40"/>
  <c r="B1493" i="40"/>
  <c r="I889" i="40"/>
  <c r="F398" i="40"/>
  <c r="A690" i="40"/>
  <c r="B860" i="40"/>
  <c r="H967" i="40"/>
  <c r="A794" i="40"/>
  <c r="G1844" i="40"/>
  <c r="K674" i="40"/>
  <c r="L1780" i="40"/>
  <c r="I468" i="40"/>
  <c r="D1038" i="40"/>
  <c r="D48" i="40"/>
  <c r="C1398" i="40"/>
  <c r="I937" i="40"/>
  <c r="I1370" i="40"/>
  <c r="D288" i="40"/>
  <c r="G1525" i="40"/>
  <c r="A1351" i="40"/>
  <c r="I1773" i="40"/>
  <c r="D410" i="40"/>
  <c r="C1239" i="40"/>
  <c r="I1207" i="40"/>
  <c r="B770" i="40"/>
  <c r="G2831" i="40"/>
  <c r="L2486" i="40"/>
  <c r="L88" i="40"/>
  <c r="I1770" i="40"/>
  <c r="C1314" i="40"/>
  <c r="F1716" i="40"/>
  <c r="D767" i="40"/>
  <c r="A1450" i="40"/>
  <c r="D2190" i="40"/>
  <c r="G2730" i="40"/>
  <c r="F422" i="40"/>
  <c r="L2886" i="40"/>
  <c r="J1217" i="40"/>
  <c r="I959" i="40"/>
  <c r="D2146" i="40"/>
  <c r="H228" i="40"/>
  <c r="E766" i="40"/>
  <c r="H1714" i="40"/>
  <c r="D1020" i="40"/>
  <c r="G2937" i="40"/>
  <c r="F2043" i="40"/>
  <c r="G1899" i="40"/>
  <c r="H51" i="40"/>
  <c r="G2549" i="40"/>
  <c r="D521" i="40"/>
  <c r="B1375" i="40"/>
  <c r="G836" i="40"/>
  <c r="J1867" i="40"/>
  <c r="E2869" i="40"/>
  <c r="I1577" i="40"/>
  <c r="M1290" i="40"/>
  <c r="H2101" i="40"/>
  <c r="D1009" i="40"/>
  <c r="A1123" i="40"/>
  <c r="D2382" i="40"/>
  <c r="L2895" i="40"/>
  <c r="D2739" i="40"/>
  <c r="K2050" i="40"/>
  <c r="F1148" i="40"/>
  <c r="F1865" i="40"/>
  <c r="B1968" i="40"/>
  <c r="F2038" i="40"/>
  <c r="J907" i="40"/>
  <c r="D1635" i="40"/>
  <c r="F2904" i="40"/>
  <c r="J20" i="40"/>
  <c r="G943" i="40"/>
  <c r="E2826" i="40"/>
  <c r="I2537" i="40"/>
  <c r="G1585" i="40"/>
  <c r="I2263" i="40"/>
  <c r="B2343" i="40"/>
  <c r="D1217" i="40"/>
  <c r="A715" i="40"/>
  <c r="C873" i="40"/>
  <c r="L5" i="40"/>
  <c r="C714" i="40"/>
  <c r="B1827" i="40"/>
  <c r="F1166" i="40"/>
  <c r="A2256" i="40"/>
  <c r="F1314" i="40"/>
  <c r="G556" i="40"/>
  <c r="B1254" i="40"/>
  <c r="A526" i="40"/>
  <c r="K1122" i="40"/>
  <c r="F1855" i="40"/>
  <c r="E1880" i="40"/>
  <c r="D1682" i="40"/>
  <c r="A326" i="40"/>
  <c r="L1640" i="40"/>
  <c r="E2119" i="40"/>
  <c r="A2744" i="40"/>
  <c r="H2118" i="40"/>
  <c r="B588" i="40"/>
  <c r="I2485" i="40"/>
  <c r="I2879" i="40"/>
  <c r="K698" i="40"/>
  <c r="H927" i="40"/>
  <c r="J1945" i="40"/>
  <c r="D2752" i="40"/>
  <c r="J1345" i="40"/>
  <c r="B1972" i="40"/>
  <c r="M1360" i="40"/>
  <c r="A480" i="40"/>
  <c r="L2343" i="40"/>
  <c r="A1360" i="40"/>
  <c r="H1836" i="40"/>
  <c r="E2944" i="40"/>
  <c r="F1375" i="40"/>
  <c r="B2697" i="40"/>
  <c r="A2112" i="40"/>
  <c r="K833" i="40"/>
  <c r="D1680" i="40"/>
  <c r="E1533" i="40"/>
  <c r="E56" i="40"/>
  <c r="I1716" i="40"/>
  <c r="M2560" i="40"/>
  <c r="E2478" i="40"/>
  <c r="D2042" i="40"/>
  <c r="D1084" i="40"/>
  <c r="G1803" i="40"/>
  <c r="K2059" i="40"/>
  <c r="L448" i="40"/>
  <c r="A2164" i="40"/>
  <c r="D568" i="40"/>
  <c r="A2400" i="40"/>
  <c r="C1290" i="40"/>
  <c r="K2429" i="40"/>
  <c r="A1990" i="40"/>
  <c r="J2525" i="40"/>
  <c r="C538" i="40"/>
  <c r="H2610" i="40"/>
  <c r="H148" i="40"/>
  <c r="C1710" i="40"/>
  <c r="D2865" i="40"/>
  <c r="I626" i="40"/>
  <c r="A2382" i="40"/>
  <c r="B2778" i="40"/>
  <c r="D800" i="40"/>
  <c r="I2460" i="40"/>
  <c r="F35" i="40"/>
  <c r="B1395" i="40"/>
  <c r="L1241" i="40"/>
  <c r="G32" i="40"/>
  <c r="G2688" i="40"/>
  <c r="B2238" i="40"/>
  <c r="A247" i="40"/>
  <c r="D2093" i="40"/>
  <c r="E1337" i="40"/>
  <c r="C630" i="40"/>
  <c r="C161" i="40"/>
  <c r="H2507" i="40"/>
  <c r="I2197" i="40"/>
  <c r="G2049" i="40"/>
  <c r="M1611" i="40"/>
  <c r="J1472" i="40"/>
  <c r="K1345" i="40"/>
  <c r="E374" i="40"/>
  <c r="B572" i="40"/>
  <c r="H88" i="40"/>
  <c r="K922" i="40"/>
  <c r="H895" i="40"/>
  <c r="K307" i="40"/>
  <c r="L2054" i="40"/>
  <c r="F2370" i="40"/>
  <c r="F1334" i="40"/>
  <c r="C1397" i="40"/>
  <c r="A1301" i="40"/>
  <c r="C586" i="40"/>
  <c r="H1265" i="40"/>
  <c r="K1200" i="40"/>
  <c r="M1317" i="40"/>
  <c r="I447" i="40"/>
  <c r="I1626" i="40"/>
  <c r="I20" i="40"/>
  <c r="B1522" i="40"/>
  <c r="F2789" i="40"/>
  <c r="H2699" i="40"/>
  <c r="E2769" i="40"/>
  <c r="D1018" i="40"/>
  <c r="I2710" i="40"/>
  <c r="D2822" i="40"/>
  <c r="D829" i="40"/>
  <c r="K1699" i="40"/>
  <c r="C485" i="40"/>
  <c r="J2529" i="40"/>
  <c r="F1114" i="40"/>
  <c r="F281" i="40"/>
  <c r="L1209" i="40"/>
  <c r="L2770" i="40"/>
  <c r="L319" i="40"/>
  <c r="F1849" i="40"/>
  <c r="D2464" i="40"/>
  <c r="E2937" i="40"/>
  <c r="L2372" i="40"/>
  <c r="E182" i="40"/>
  <c r="C1444" i="40"/>
  <c r="G610" i="40"/>
  <c r="M2911" i="40"/>
  <c r="E2185" i="40"/>
  <c r="D1677" i="40"/>
  <c r="I1011" i="40"/>
  <c r="L1540" i="40"/>
  <c r="I629" i="40"/>
  <c r="D1876" i="40"/>
  <c r="H1121" i="40"/>
  <c r="H1404" i="40"/>
  <c r="K946" i="40"/>
  <c r="K886" i="40"/>
  <c r="J2846" i="40"/>
  <c r="D1500" i="40"/>
  <c r="E2223" i="40"/>
  <c r="I2678" i="40"/>
  <c r="E725" i="40"/>
  <c r="M2380" i="40"/>
  <c r="K2624" i="40"/>
  <c r="G2652" i="40"/>
  <c r="B1015" i="40"/>
  <c r="M1718" i="40"/>
  <c r="J1479" i="40"/>
  <c r="J1764" i="40"/>
  <c r="L724" i="40"/>
  <c r="K2516" i="40"/>
  <c r="M45" i="40"/>
  <c r="L892" i="40"/>
  <c r="C78" i="40"/>
  <c r="C265" i="40"/>
  <c r="K1681" i="40"/>
  <c r="F1230" i="40"/>
  <c r="G176" i="40"/>
  <c r="G1966" i="40"/>
  <c r="L103" i="40"/>
  <c r="L816" i="40"/>
  <c r="K392" i="40"/>
  <c r="C364" i="40"/>
  <c r="H2533" i="40"/>
  <c r="G926" i="40"/>
  <c r="H2007" i="40"/>
  <c r="K1213" i="40"/>
  <c r="L2634" i="40"/>
  <c r="F26" i="40"/>
  <c r="M2104" i="40"/>
  <c r="G740" i="40"/>
  <c r="J356" i="40"/>
  <c r="L1350" i="40"/>
  <c r="G2312" i="40"/>
  <c r="H1904" i="40"/>
  <c r="A2049" i="40"/>
  <c r="E1250" i="40"/>
  <c r="A2846" i="40"/>
  <c r="C1625" i="40"/>
  <c r="B2549" i="40"/>
  <c r="D1157" i="40"/>
  <c r="J2763" i="40"/>
  <c r="C2191" i="40"/>
  <c r="I326" i="40"/>
  <c r="M691" i="40"/>
  <c r="M997" i="40"/>
  <c r="G2051" i="40"/>
  <c r="L2183" i="40"/>
  <c r="M2229" i="40"/>
  <c r="L2157" i="40"/>
  <c r="K336" i="40"/>
  <c r="M1136" i="40"/>
  <c r="M82" i="40"/>
  <c r="A538" i="40"/>
  <c r="M2573" i="40"/>
  <c r="K2601" i="40"/>
  <c r="M16" i="40"/>
  <c r="A2487" i="40"/>
  <c r="H319" i="40"/>
  <c r="K1621" i="40"/>
  <c r="J2492" i="40"/>
  <c r="C466" i="40"/>
  <c r="A2303" i="40"/>
  <c r="B529" i="40"/>
  <c r="F1072" i="40"/>
  <c r="E1157" i="40"/>
  <c r="G1828" i="40"/>
  <c r="E1842" i="40"/>
  <c r="F1747" i="40"/>
  <c r="B880" i="40"/>
  <c r="L1666" i="40"/>
  <c r="F1951" i="40"/>
  <c r="H2388" i="40"/>
  <c r="G488" i="40"/>
  <c r="C2108" i="40"/>
  <c r="B2937" i="40"/>
  <c r="D563" i="40"/>
  <c r="C1147" i="40"/>
  <c r="C118" i="40"/>
  <c r="L2571" i="40"/>
  <c r="I1794" i="40"/>
  <c r="G2788" i="40"/>
  <c r="G1202" i="40"/>
  <c r="K177" i="40"/>
  <c r="F2558" i="40"/>
  <c r="G412" i="40"/>
  <c r="L2096" i="40"/>
  <c r="M2888" i="40"/>
  <c r="J1569" i="40"/>
  <c r="K706" i="40"/>
  <c r="L2484" i="40"/>
  <c r="L999" i="40"/>
  <c r="B443" i="40"/>
  <c r="M2778" i="40"/>
  <c r="C1035" i="40"/>
  <c r="J1494" i="40"/>
  <c r="A1742" i="40"/>
  <c r="H2386" i="40"/>
  <c r="I911" i="40"/>
  <c r="B1629" i="40"/>
  <c r="K24" i="40"/>
  <c r="H2241" i="40"/>
  <c r="E532" i="40"/>
  <c r="A2845" i="40"/>
  <c r="E2884" i="40"/>
  <c r="A1710" i="40"/>
  <c r="M1013" i="40"/>
  <c r="H592" i="40"/>
  <c r="A1496" i="40"/>
  <c r="C1629" i="40"/>
  <c r="A1042" i="40"/>
  <c r="F2861" i="40"/>
  <c r="E2650" i="40"/>
  <c r="F785" i="40"/>
  <c r="D185" i="40"/>
  <c r="C1281" i="40"/>
  <c r="E106" i="40"/>
  <c r="I22" i="40"/>
  <c r="E1328" i="40"/>
  <c r="K2245" i="40"/>
  <c r="M258" i="40"/>
  <c r="A2200" i="40"/>
  <c r="J186" i="40"/>
  <c r="H1800" i="40"/>
  <c r="B2307" i="40"/>
  <c r="D592" i="40"/>
  <c r="J2515" i="40"/>
  <c r="I697" i="40"/>
  <c r="A2548" i="40"/>
  <c r="G2327" i="40"/>
  <c r="M1584" i="40"/>
  <c r="B2111" i="40"/>
  <c r="L1030" i="40"/>
  <c r="C2425" i="40"/>
  <c r="D2257" i="40"/>
  <c r="B1862" i="40"/>
  <c r="C406" i="40"/>
  <c r="D1525" i="40"/>
  <c r="I1636" i="40"/>
  <c r="H18" i="40"/>
  <c r="H2741" i="40"/>
  <c r="G1067" i="40"/>
  <c r="I2804" i="40"/>
  <c r="L271" i="40"/>
  <c r="D2493" i="40"/>
  <c r="D1251" i="40"/>
  <c r="E1994" i="40"/>
  <c r="L2262" i="40"/>
  <c r="E738" i="40"/>
  <c r="F2536" i="40"/>
  <c r="M1914" i="40"/>
  <c r="A85" i="40"/>
  <c r="G2556" i="40"/>
  <c r="C1330" i="40"/>
  <c r="B1568" i="40"/>
  <c r="M1822" i="40"/>
  <c r="E831" i="40"/>
  <c r="I327" i="40"/>
  <c r="A1695" i="40"/>
  <c r="C564" i="40"/>
  <c r="J1170" i="40"/>
  <c r="F615" i="40"/>
  <c r="I1602" i="40"/>
  <c r="H741" i="40"/>
  <c r="H901" i="40"/>
  <c r="D2526" i="40"/>
  <c r="D785" i="40"/>
  <c r="B2310" i="40"/>
  <c r="F350" i="40"/>
  <c r="C1420" i="40"/>
  <c r="E2259" i="40"/>
  <c r="L766" i="40"/>
  <c r="C2589" i="40"/>
  <c r="M2440" i="40"/>
  <c r="L351" i="40"/>
  <c r="H1569" i="40"/>
  <c r="J1791" i="40"/>
  <c r="H2822" i="40"/>
  <c r="E1694" i="40"/>
  <c r="F519" i="40"/>
  <c r="I2398" i="40"/>
  <c r="I2759" i="40"/>
  <c r="J2098" i="40"/>
  <c r="C2660" i="40"/>
  <c r="L223" i="40"/>
  <c r="I789" i="40"/>
  <c r="I2380" i="40"/>
  <c r="E1592" i="40"/>
  <c r="B1403" i="40"/>
  <c r="H1947" i="40"/>
  <c r="K724" i="40"/>
  <c r="F2495" i="40"/>
  <c r="B1956" i="40"/>
  <c r="K1100" i="40"/>
  <c r="L1335" i="40"/>
  <c r="C1601" i="40"/>
  <c r="K163" i="40"/>
  <c r="L1244" i="40"/>
  <c r="A535" i="40"/>
  <c r="G56" i="40"/>
  <c r="B771" i="40"/>
  <c r="F2877" i="40"/>
  <c r="H832" i="40"/>
  <c r="I1343" i="40"/>
  <c r="L1439" i="40"/>
  <c r="E1771" i="40"/>
  <c r="B294" i="40"/>
  <c r="B1218" i="40"/>
  <c r="L547" i="40"/>
  <c r="L2256" i="40"/>
  <c r="B763" i="40"/>
  <c r="C2465" i="40"/>
  <c r="D1924" i="40"/>
  <c r="A2398" i="40"/>
  <c r="C2482" i="40"/>
  <c r="D542" i="40"/>
  <c r="M1278" i="40"/>
  <c r="B1641" i="40"/>
  <c r="K2324" i="40"/>
  <c r="C1765" i="40"/>
  <c r="A2685" i="40"/>
  <c r="J1637" i="40"/>
  <c r="J866" i="40"/>
  <c r="H854" i="40"/>
  <c r="H1319" i="40"/>
  <c r="F2288" i="40"/>
  <c r="A1660" i="40"/>
  <c r="F948" i="40"/>
  <c r="G132" i="40"/>
  <c r="B1899" i="40"/>
  <c r="J2894" i="40"/>
  <c r="F2133" i="40"/>
  <c r="C1916" i="40"/>
  <c r="D2609" i="40"/>
  <c r="G1286" i="40"/>
  <c r="J2358" i="40"/>
  <c r="D2416" i="40"/>
  <c r="C1676" i="40"/>
  <c r="E1557" i="40"/>
  <c r="D1220" i="40"/>
  <c r="G190" i="40"/>
  <c r="K2777" i="40"/>
  <c r="C2054" i="40"/>
  <c r="D1519" i="40"/>
  <c r="B1151" i="40"/>
  <c r="F2239" i="40"/>
  <c r="E2848" i="40"/>
  <c r="I1560" i="40"/>
  <c r="M1546" i="40"/>
  <c r="E461" i="40"/>
  <c r="C53" i="40"/>
  <c r="K181" i="40"/>
  <c r="A121" i="40"/>
  <c r="L1562" i="40"/>
  <c r="D932" i="40"/>
  <c r="B725" i="40"/>
  <c r="L2189" i="40"/>
  <c r="J2634" i="40"/>
  <c r="B1543" i="40"/>
  <c r="H2135" i="40"/>
  <c r="B827" i="40"/>
  <c r="J2673" i="40"/>
  <c r="C2250" i="40"/>
  <c r="H264" i="40"/>
  <c r="B368" i="40"/>
  <c r="G754" i="40"/>
  <c r="K835" i="40"/>
  <c r="G565" i="40"/>
  <c r="M1932" i="40"/>
  <c r="E1518" i="40"/>
  <c r="B1613" i="40"/>
  <c r="J1807" i="40"/>
  <c r="L404" i="40"/>
  <c r="I177" i="40"/>
  <c r="K1276" i="40"/>
  <c r="L1226" i="40"/>
  <c r="A2675" i="40"/>
  <c r="F448" i="40"/>
  <c r="E1275" i="40"/>
  <c r="G261" i="40"/>
  <c r="H1148" i="40"/>
  <c r="C1891" i="40"/>
  <c r="I168" i="40"/>
  <c r="C1564" i="40"/>
  <c r="K1789" i="40"/>
  <c r="A81" i="40"/>
  <c r="H2849" i="40"/>
  <c r="D1629" i="40"/>
  <c r="H2836" i="40"/>
  <c r="F1543" i="40"/>
  <c r="L1846" i="40"/>
  <c r="K555" i="40"/>
  <c r="I704" i="40"/>
  <c r="H131" i="40"/>
  <c r="C1156" i="40"/>
  <c r="K2808" i="40"/>
  <c r="C1085" i="40"/>
  <c r="L1138" i="40"/>
  <c r="D948" i="40"/>
  <c r="J2152" i="40"/>
  <c r="H250" i="40"/>
  <c r="H426" i="40"/>
  <c r="C1946" i="40"/>
  <c r="F2803" i="40"/>
  <c r="B2047" i="40"/>
  <c r="M1699" i="40"/>
  <c r="E2763" i="40"/>
  <c r="D2846" i="40"/>
  <c r="B80" i="40"/>
  <c r="F2242" i="40"/>
  <c r="H2275" i="40"/>
  <c r="I2117" i="40"/>
  <c r="J300" i="40"/>
  <c r="H1298" i="40"/>
  <c r="I957" i="40"/>
  <c r="K909" i="40"/>
  <c r="H527" i="40"/>
  <c r="I2511" i="40"/>
  <c r="B1400" i="40"/>
  <c r="C1221" i="40"/>
  <c r="C767" i="40"/>
  <c r="K1637" i="40"/>
  <c r="H1593" i="40"/>
  <c r="D2910" i="40"/>
  <c r="I2835" i="40"/>
  <c r="H1535" i="40"/>
  <c r="F386" i="40"/>
  <c r="A2133" i="40"/>
  <c r="A2253" i="40"/>
  <c r="B2896" i="40"/>
  <c r="C1453" i="40"/>
  <c r="K1839" i="40"/>
  <c r="L1525" i="40"/>
  <c r="H176" i="40"/>
  <c r="K1157" i="40"/>
  <c r="M2137" i="40"/>
  <c r="M132" i="40"/>
  <c r="A476" i="40"/>
  <c r="K59" i="40"/>
  <c r="D133" i="40"/>
  <c r="H1356" i="40"/>
  <c r="F2539" i="40"/>
  <c r="G1923" i="40"/>
  <c r="D527" i="40"/>
  <c r="J1814" i="40"/>
  <c r="C2313" i="40"/>
  <c r="G2838" i="40"/>
  <c r="L2880" i="40"/>
  <c r="K2766" i="40"/>
  <c r="F1521" i="40"/>
  <c r="H1052" i="40"/>
  <c r="I2821" i="40"/>
  <c r="B306" i="40"/>
  <c r="H464" i="40"/>
  <c r="L423" i="40"/>
  <c r="J1471" i="40"/>
  <c r="M722" i="40"/>
  <c r="B1687" i="40"/>
  <c r="J860" i="40"/>
  <c r="L2158" i="40"/>
  <c r="D2215" i="40"/>
  <c r="D1191" i="40"/>
  <c r="L174" i="40"/>
  <c r="K1148" i="40"/>
  <c r="F2063" i="40"/>
  <c r="H1136" i="40"/>
  <c r="H1030" i="40"/>
  <c r="K2807" i="40"/>
  <c r="F206" i="40"/>
  <c r="J1628" i="40"/>
  <c r="M518" i="40"/>
  <c r="D813" i="40"/>
  <c r="J2610" i="40"/>
  <c r="I1151" i="40"/>
  <c r="A1842" i="40"/>
  <c r="C1431" i="40"/>
  <c r="H2642" i="40"/>
  <c r="B2246" i="40"/>
  <c r="J2587" i="40"/>
  <c r="G2473" i="40"/>
  <c r="A1506" i="40"/>
  <c r="E37" i="40"/>
  <c r="G981" i="40"/>
  <c r="L1048" i="40"/>
  <c r="B1199" i="40"/>
  <c r="C1184" i="40"/>
  <c r="D2938" i="40"/>
  <c r="M2219" i="40"/>
  <c r="M1703" i="40"/>
  <c r="M783" i="40"/>
  <c r="J720" i="40"/>
  <c r="E1807" i="40"/>
  <c r="D1833" i="40"/>
  <c r="M1784" i="40"/>
  <c r="I1410" i="40"/>
  <c r="G1711" i="40"/>
  <c r="C551" i="40"/>
  <c r="L2404" i="40"/>
  <c r="I533" i="40"/>
  <c r="L557" i="40"/>
  <c r="M66" i="40"/>
  <c r="H1914" i="40"/>
  <c r="F1369" i="40"/>
  <c r="C1259" i="40"/>
  <c r="K36" i="40"/>
  <c r="M1858" i="40"/>
  <c r="B327" i="40"/>
  <c r="F1630" i="40"/>
  <c r="J1169" i="40"/>
  <c r="H441" i="40"/>
  <c r="L2731" i="40"/>
  <c r="B401" i="40"/>
  <c r="C1774" i="40"/>
  <c r="L1709" i="40"/>
  <c r="H2156" i="40"/>
  <c r="J430" i="40"/>
  <c r="B299" i="40"/>
  <c r="E1158" i="40"/>
  <c r="E2429" i="40"/>
  <c r="B1356" i="40"/>
  <c r="I2817" i="40"/>
  <c r="K1443" i="40"/>
  <c r="L1514" i="40"/>
  <c r="G950" i="40"/>
  <c r="J2169" i="40"/>
  <c r="B172" i="40"/>
  <c r="I490" i="40"/>
  <c r="C2089" i="40"/>
  <c r="E2105" i="40"/>
  <c r="I1756" i="40"/>
  <c r="A1677" i="40"/>
  <c r="C2624" i="40"/>
  <c r="H7" i="40"/>
  <c r="G2123" i="40"/>
  <c r="C909" i="40"/>
  <c r="H2392" i="40"/>
  <c r="F2130" i="40"/>
  <c r="M2247" i="40"/>
  <c r="F1986" i="40"/>
  <c r="J1104" i="40"/>
  <c r="E1559" i="40"/>
  <c r="M2782" i="40"/>
  <c r="E1111" i="40"/>
  <c r="I1183" i="40"/>
  <c r="L1398" i="40"/>
  <c r="H2866" i="40"/>
  <c r="C137" i="40"/>
  <c r="C1957" i="40"/>
  <c r="H367" i="40"/>
  <c r="L1761" i="40"/>
  <c r="A1323" i="40"/>
  <c r="F2378" i="40"/>
  <c r="F2528" i="40"/>
  <c r="J2510" i="40"/>
  <c r="A2056" i="40"/>
  <c r="D2657" i="40"/>
  <c r="H1857" i="40"/>
  <c r="A1640" i="40"/>
  <c r="D2893" i="40"/>
  <c r="H2309" i="40"/>
  <c r="L2737" i="40"/>
  <c r="K199" i="40"/>
  <c r="B60" i="40"/>
  <c r="D600" i="40"/>
  <c r="I451" i="40"/>
  <c r="J2842" i="40"/>
  <c r="B1509" i="40"/>
  <c r="A578" i="40"/>
  <c r="C10" i="40"/>
  <c r="J1812" i="40"/>
  <c r="K2093" i="40"/>
  <c r="J2908" i="40"/>
  <c r="E51" i="40"/>
  <c r="A1056" i="40"/>
  <c r="M2883" i="40"/>
  <c r="A574" i="40"/>
  <c r="A2514" i="40"/>
  <c r="F2764" i="40"/>
  <c r="B2222" i="40"/>
  <c r="K539" i="40"/>
  <c r="J2470" i="40"/>
  <c r="K183" i="40"/>
  <c r="M844" i="40"/>
  <c r="I2871" i="40"/>
  <c r="B790" i="40"/>
  <c r="A2512" i="40"/>
  <c r="K948" i="40"/>
  <c r="F1272" i="40"/>
  <c r="A2190" i="40"/>
  <c r="K1463" i="40"/>
  <c r="H2722" i="40"/>
  <c r="H2411" i="40"/>
  <c r="H2830" i="40"/>
  <c r="J528" i="40"/>
  <c r="A2071" i="40"/>
  <c r="G236" i="40"/>
  <c r="F437" i="40"/>
  <c r="E1951" i="40"/>
  <c r="H670" i="40"/>
  <c r="I851" i="40"/>
  <c r="J490" i="40"/>
  <c r="B2234" i="40"/>
  <c r="G1738" i="40"/>
  <c r="H649" i="40"/>
  <c r="M743" i="40"/>
  <c r="B2432" i="40"/>
  <c r="A2772" i="40"/>
  <c r="L1217" i="40"/>
  <c r="H1053" i="40"/>
  <c r="K838" i="40"/>
  <c r="K862" i="40"/>
  <c r="I1467" i="40"/>
  <c r="C2493" i="40"/>
  <c r="A2818" i="40"/>
  <c r="E2728" i="40"/>
  <c r="C2917" i="40"/>
  <c r="A944" i="40"/>
  <c r="F2547" i="40"/>
  <c r="E1695" i="40"/>
  <c r="H2662" i="40"/>
  <c r="A1871" i="40"/>
  <c r="A2703" i="40"/>
  <c r="G311" i="40"/>
  <c r="J75" i="40"/>
  <c r="I2178" i="40"/>
  <c r="I1187" i="40"/>
  <c r="M833" i="40"/>
  <c r="C886" i="40"/>
  <c r="M584" i="40"/>
  <c r="B163" i="40"/>
  <c r="E2388" i="40"/>
  <c r="F2758" i="40"/>
  <c r="I2675" i="40"/>
  <c r="L445" i="40"/>
  <c r="F2166" i="40"/>
  <c r="I2606" i="40"/>
  <c r="G1157" i="40"/>
  <c r="H1510" i="40"/>
  <c r="H987" i="40"/>
  <c r="H2923" i="40"/>
  <c r="I2579" i="40"/>
  <c r="K1665" i="40"/>
  <c r="E1010" i="40"/>
  <c r="B1364" i="40"/>
  <c r="A2288" i="40"/>
  <c r="B1983" i="40"/>
  <c r="I2773" i="40"/>
  <c r="B1536" i="40"/>
  <c r="A1937" i="40"/>
  <c r="D1766" i="40"/>
  <c r="D589" i="40"/>
  <c r="C1630" i="40"/>
  <c r="C400" i="40"/>
  <c r="J2362" i="40"/>
  <c r="C996" i="40"/>
  <c r="J1917" i="40"/>
  <c r="F14" i="40"/>
  <c r="F2504" i="40"/>
  <c r="C2124" i="40"/>
  <c r="E946" i="40"/>
  <c r="H1462" i="40"/>
  <c r="B329" i="40"/>
  <c r="B2756" i="40"/>
  <c r="C1756" i="40"/>
  <c r="B1148" i="40"/>
  <c r="K987" i="40"/>
  <c r="G54" i="40"/>
  <c r="G2028" i="40"/>
  <c r="J1425" i="40"/>
  <c r="G2158" i="40"/>
  <c r="G1481" i="40"/>
  <c r="I2225" i="40"/>
  <c r="F1637" i="40"/>
  <c r="A291" i="40"/>
  <c r="A1681" i="40"/>
  <c r="E761" i="40"/>
  <c r="C1943" i="40"/>
  <c r="L584" i="40"/>
  <c r="G2768" i="40"/>
  <c r="C1950" i="40"/>
  <c r="E1347" i="40"/>
  <c r="B2306" i="40"/>
  <c r="C1883" i="40"/>
  <c r="I2681" i="40"/>
  <c r="F2040" i="40"/>
  <c r="C1448" i="40"/>
  <c r="E1251" i="40"/>
  <c r="D105" i="40"/>
  <c r="I1184" i="40"/>
  <c r="B1604" i="40"/>
  <c r="K2343" i="40"/>
  <c r="I2393" i="40"/>
  <c r="E437" i="40"/>
  <c r="I1861" i="40"/>
  <c r="G1338" i="40"/>
  <c r="G2259" i="40"/>
  <c r="J1757" i="40"/>
  <c r="B1874" i="40"/>
  <c r="B2500" i="40"/>
  <c r="F2254" i="40"/>
  <c r="J2871" i="40"/>
  <c r="L2102" i="40"/>
  <c r="G655" i="40"/>
  <c r="D2927" i="40"/>
  <c r="J1955" i="40"/>
  <c r="C2198" i="40"/>
  <c r="B2817" i="40"/>
  <c r="G1668" i="40"/>
  <c r="E1619" i="40"/>
  <c r="L656" i="40"/>
  <c r="E2669" i="40"/>
  <c r="M447" i="40"/>
  <c r="E2345" i="40"/>
  <c r="F907" i="40"/>
  <c r="L793" i="40"/>
  <c r="H1866" i="40"/>
  <c r="H41" i="40"/>
  <c r="A2085" i="40"/>
  <c r="D1812" i="40"/>
  <c r="C413" i="40"/>
  <c r="A980" i="40"/>
  <c r="E258" i="40"/>
  <c r="I609" i="40"/>
  <c r="I1203" i="40"/>
  <c r="M2010" i="40"/>
  <c r="G1562" i="40"/>
  <c r="K889" i="40"/>
  <c r="G607" i="40"/>
  <c r="K891" i="40"/>
  <c r="A2694" i="40"/>
  <c r="F1287" i="40"/>
  <c r="M2803" i="40"/>
  <c r="H864" i="40"/>
  <c r="K848" i="40"/>
  <c r="L1649" i="40"/>
  <c r="G240" i="40"/>
  <c r="J2872" i="40"/>
  <c r="A1070" i="40"/>
  <c r="M269" i="40"/>
  <c r="D956" i="40"/>
  <c r="L30" i="40"/>
  <c r="D1219" i="40"/>
  <c r="E1860" i="40"/>
  <c r="H2403" i="40"/>
  <c r="G2142" i="40"/>
  <c r="K2673" i="40"/>
  <c r="K2929" i="40"/>
  <c r="M1629" i="40"/>
  <c r="A2336" i="40"/>
  <c r="A1253" i="40"/>
  <c r="H1834" i="40"/>
  <c r="M2120" i="40"/>
  <c r="M1511" i="40"/>
  <c r="L185" i="40"/>
  <c r="M2806" i="40"/>
  <c r="D2149" i="40"/>
  <c r="C1127" i="40"/>
  <c r="G397" i="40"/>
  <c r="C366" i="40"/>
  <c r="G2647" i="40"/>
  <c r="F2321" i="40"/>
  <c r="E2923" i="40"/>
  <c r="D2363" i="40"/>
  <c r="D2601" i="40"/>
  <c r="H1912" i="40"/>
  <c r="B2948" i="40"/>
  <c r="A2746" i="40"/>
  <c r="I1678" i="40"/>
  <c r="L2352" i="40"/>
  <c r="G586" i="40"/>
  <c r="M2484" i="40"/>
  <c r="E281" i="40"/>
  <c r="D2300" i="40"/>
  <c r="L2396" i="40"/>
  <c r="H346" i="40"/>
  <c r="J2895" i="40"/>
  <c r="M1517" i="40"/>
  <c r="D727" i="40"/>
  <c r="M1438" i="40"/>
  <c r="E513" i="40"/>
  <c r="C2695" i="40"/>
  <c r="C2731" i="40"/>
  <c r="I2769" i="40"/>
  <c r="D1767" i="40"/>
  <c r="B533" i="40"/>
  <c r="F312" i="40"/>
  <c r="G1973" i="40"/>
  <c r="L322" i="40"/>
  <c r="D208" i="40"/>
  <c r="B2890" i="40"/>
  <c r="L1218" i="40"/>
  <c r="L2097" i="40"/>
  <c r="J1129" i="40"/>
  <c r="I311" i="40"/>
  <c r="K2234" i="40"/>
  <c r="L2376" i="40"/>
  <c r="K330" i="40"/>
  <c r="A2355" i="40"/>
  <c r="H1067" i="40"/>
  <c r="C2571" i="40"/>
  <c r="A1611" i="40"/>
  <c r="H1269" i="40"/>
  <c r="H993" i="40"/>
  <c r="F871" i="40"/>
  <c r="G1991" i="40"/>
  <c r="L1544" i="40"/>
  <c r="L2342" i="40"/>
  <c r="C934" i="40"/>
  <c r="D82" i="40"/>
  <c r="L555" i="40"/>
  <c r="M2258" i="40"/>
  <c r="K728" i="40"/>
  <c r="G110" i="40"/>
  <c r="J727" i="40"/>
  <c r="G141" i="40"/>
  <c r="L2122" i="40"/>
  <c r="J308" i="40"/>
  <c r="G160" i="40"/>
  <c r="A2151" i="40"/>
  <c r="C374" i="40"/>
  <c r="H2377" i="40"/>
  <c r="C2929" i="40"/>
  <c r="A2867" i="40"/>
  <c r="H2859" i="40"/>
  <c r="K2411" i="40"/>
  <c r="A241" i="40"/>
  <c r="G1722" i="40"/>
  <c r="E1442" i="40"/>
  <c r="C847" i="40"/>
  <c r="F2820" i="40"/>
  <c r="I776" i="40"/>
  <c r="J2620" i="40"/>
  <c r="A1012" i="40"/>
  <c r="C750" i="40"/>
  <c r="E2167" i="40"/>
  <c r="G2495" i="40"/>
  <c r="E1075" i="40"/>
  <c r="A459" i="40"/>
  <c r="D128" i="40"/>
  <c r="E1361" i="40"/>
  <c r="K1433" i="40"/>
  <c r="K832" i="40"/>
  <c r="E2929" i="40"/>
  <c r="B2563" i="40"/>
  <c r="I509" i="40"/>
  <c r="H327" i="40"/>
  <c r="G367" i="40"/>
  <c r="C1687" i="40"/>
  <c r="K368" i="40"/>
  <c r="M1255" i="40"/>
  <c r="J1208" i="40"/>
  <c r="L1161" i="40"/>
  <c r="M412" i="40"/>
  <c r="A1085" i="40"/>
  <c r="K1880" i="40"/>
  <c r="A2079" i="40"/>
  <c r="H1611" i="40"/>
  <c r="I648" i="40"/>
  <c r="H2781" i="40"/>
  <c r="J286" i="40"/>
  <c r="G602" i="40"/>
  <c r="G1889" i="40"/>
  <c r="M2432" i="40"/>
  <c r="A2445" i="40"/>
  <c r="J1880" i="40"/>
  <c r="M2210" i="40"/>
  <c r="K911" i="40"/>
  <c r="K2868" i="40"/>
  <c r="D171" i="40"/>
  <c r="M173" i="40"/>
  <c r="K619" i="40"/>
  <c r="M2434" i="40"/>
  <c r="J2465" i="40"/>
  <c r="K962" i="40"/>
  <c r="C1130" i="40"/>
  <c r="C208" i="40"/>
  <c r="K60" i="40"/>
  <c r="G1783" i="40"/>
  <c r="C802" i="40"/>
  <c r="L865" i="40"/>
  <c r="D1966" i="40"/>
  <c r="G2692" i="40"/>
  <c r="I2547" i="40"/>
  <c r="C2498" i="40"/>
  <c r="L1318" i="40"/>
  <c r="A409" i="40"/>
  <c r="I1022" i="40"/>
  <c r="K1783" i="40"/>
  <c r="A2154" i="40"/>
  <c r="J2203" i="40"/>
  <c r="E2442" i="40"/>
  <c r="C776" i="40"/>
  <c r="I194" i="40"/>
  <c r="C532" i="40"/>
  <c r="A2739" i="40"/>
  <c r="M2075" i="40"/>
  <c r="F439" i="40"/>
  <c r="I972" i="40"/>
  <c r="G1702" i="40"/>
  <c r="H666" i="40"/>
  <c r="H133" i="40"/>
  <c r="B1942" i="40"/>
  <c r="D659" i="40"/>
  <c r="E1240" i="40"/>
  <c r="H2131" i="40"/>
  <c r="H335" i="40"/>
  <c r="F1137" i="40"/>
  <c r="D2404" i="40"/>
  <c r="A2726" i="40"/>
  <c r="M641" i="40"/>
  <c r="J1548" i="40"/>
  <c r="M1849" i="40"/>
  <c r="B1514" i="40"/>
  <c r="A2109" i="40"/>
  <c r="E2298" i="40"/>
  <c r="C745" i="40"/>
  <c r="I823" i="40"/>
  <c r="H2707" i="40"/>
  <c r="G1774" i="40"/>
  <c r="G2292" i="40"/>
  <c r="B1488" i="40"/>
  <c r="E2422" i="40"/>
  <c r="H2369" i="40"/>
  <c r="I2258" i="40"/>
  <c r="C1092" i="40"/>
  <c r="F1179" i="40"/>
  <c r="H334" i="40"/>
  <c r="M1990" i="40"/>
  <c r="A166" i="40"/>
  <c r="L1449" i="40"/>
  <c r="D717" i="40"/>
  <c r="J906" i="40"/>
  <c r="C2112" i="40"/>
  <c r="A2188" i="40"/>
  <c r="F2738" i="40"/>
  <c r="M294" i="40"/>
  <c r="G1755" i="40"/>
  <c r="G1876" i="40"/>
  <c r="A2292" i="40"/>
  <c r="C881" i="40"/>
  <c r="E64" i="40"/>
  <c r="L665" i="40"/>
  <c r="F1859" i="40"/>
  <c r="J524" i="40"/>
  <c r="F636" i="40"/>
  <c r="M2640" i="40"/>
  <c r="B349" i="40"/>
  <c r="G123" i="40"/>
  <c r="A2137" i="40"/>
  <c r="M508" i="40"/>
  <c r="D536" i="40"/>
  <c r="A1843" i="40"/>
  <c r="H1290" i="40"/>
  <c r="K2716" i="40"/>
  <c r="M2655" i="40"/>
  <c r="G1185" i="40"/>
  <c r="F2216" i="40"/>
  <c r="K2820" i="40"/>
  <c r="C2434" i="40"/>
  <c r="J1767" i="40"/>
  <c r="B2153" i="40"/>
  <c r="M2940" i="40"/>
  <c r="E2836" i="40"/>
  <c r="D1482" i="40"/>
  <c r="J2628" i="40"/>
  <c r="J138" i="40"/>
  <c r="F189" i="40"/>
  <c r="F940" i="40"/>
  <c r="J148" i="40"/>
  <c r="B255" i="40"/>
  <c r="K873" i="40"/>
  <c r="I1341" i="40"/>
  <c r="L977" i="40"/>
  <c r="C523" i="40"/>
  <c r="H1217" i="40"/>
  <c r="M974" i="40"/>
  <c r="F1888" i="40"/>
  <c r="H751" i="40"/>
  <c r="B100" i="40"/>
  <c r="J1551" i="40"/>
  <c r="E2177" i="40"/>
  <c r="L2715" i="40"/>
  <c r="B872" i="40"/>
  <c r="E2100" i="40"/>
  <c r="L1133" i="40"/>
  <c r="B1964" i="40"/>
  <c r="B2186" i="40"/>
  <c r="C2208" i="40"/>
  <c r="J1794" i="40"/>
  <c r="L1354" i="40"/>
  <c r="I396" i="40"/>
  <c r="B336" i="40"/>
  <c r="J1507" i="40"/>
  <c r="A1859" i="40"/>
  <c r="A2278" i="40"/>
  <c r="E1802" i="40"/>
  <c r="G1999" i="40"/>
  <c r="H2093" i="40"/>
  <c r="F799" i="40"/>
  <c r="C1251" i="40"/>
  <c r="B2379" i="40"/>
  <c r="E1630" i="40"/>
  <c r="F363" i="40"/>
  <c r="C490" i="40"/>
  <c r="K1982" i="40"/>
  <c r="C1466" i="40"/>
  <c r="M1197" i="40"/>
  <c r="F826" i="40"/>
  <c r="H1887" i="40"/>
  <c r="D2699" i="40"/>
  <c r="F1431" i="40"/>
  <c r="K1559" i="40"/>
  <c r="F2156" i="40"/>
  <c r="J1154" i="40"/>
  <c r="F2349" i="40"/>
  <c r="E1987" i="40"/>
  <c r="E216" i="40"/>
  <c r="B106" i="40"/>
  <c r="K804" i="40"/>
  <c r="B2034" i="40"/>
  <c r="J207" i="40"/>
  <c r="H2365" i="40"/>
  <c r="I2873" i="40"/>
  <c r="J2797" i="40"/>
  <c r="E1177" i="40"/>
  <c r="A785" i="40"/>
  <c r="I1452" i="40"/>
  <c r="F1475" i="40"/>
  <c r="B2830" i="40"/>
  <c r="G1522" i="40"/>
  <c r="H72" i="40"/>
  <c r="F1516" i="40"/>
  <c r="H416" i="40"/>
  <c r="J2004" i="40"/>
  <c r="G1703" i="40"/>
  <c r="D177" i="40"/>
  <c r="M283" i="40"/>
  <c r="F1378" i="40"/>
  <c r="F2557" i="40"/>
  <c r="G1505" i="40"/>
  <c r="H1234" i="40"/>
  <c r="F1458" i="40"/>
  <c r="E315" i="40"/>
  <c r="E2006" i="40"/>
  <c r="H61" i="40"/>
  <c r="M1378" i="40"/>
  <c r="G2153" i="40"/>
  <c r="F1161" i="40"/>
  <c r="B2423" i="40"/>
  <c r="I1832" i="40"/>
  <c r="A187" i="40"/>
  <c r="I1158" i="40"/>
  <c r="A2669" i="40"/>
  <c r="C2185" i="40"/>
  <c r="B302" i="40"/>
  <c r="F987" i="40"/>
  <c r="I578" i="40"/>
  <c r="I176" i="40"/>
  <c r="I1016" i="40"/>
  <c r="J2661" i="40"/>
  <c r="K2488" i="40"/>
  <c r="G1954" i="40"/>
  <c r="H2414" i="40"/>
  <c r="E1803" i="40"/>
  <c r="C1822" i="40"/>
  <c r="K1712" i="40"/>
  <c r="E9" i="40"/>
  <c r="L986" i="40"/>
  <c r="D1382" i="40"/>
  <c r="J136" i="40"/>
  <c r="E1839" i="40"/>
  <c r="A2291" i="40"/>
  <c r="M799" i="40"/>
  <c r="K1550" i="40"/>
  <c r="M181" i="40"/>
  <c r="J957" i="40"/>
  <c r="K2358" i="40"/>
  <c r="A912" i="40"/>
  <c r="J398" i="40"/>
  <c r="F2081" i="40"/>
  <c r="A1375" i="40"/>
  <c r="H5" i="40"/>
  <c r="M1490" i="40"/>
  <c r="L2385" i="40"/>
  <c r="B1807" i="40"/>
  <c r="D1434" i="40"/>
  <c r="C339" i="40"/>
  <c r="A2041" i="40"/>
  <c r="G1283" i="40"/>
  <c r="F79" i="40"/>
  <c r="G818" i="40"/>
  <c r="J2772" i="40"/>
  <c r="G2574" i="40"/>
  <c r="H814" i="40"/>
  <c r="G1375" i="40"/>
  <c r="K1353" i="40"/>
  <c r="L1212" i="40"/>
  <c r="M986" i="40"/>
  <c r="L2187" i="40"/>
  <c r="E2885" i="40"/>
  <c r="B2420" i="40"/>
  <c r="E1662" i="40"/>
  <c r="J754" i="40"/>
  <c r="H2382" i="40"/>
  <c r="C813" i="40"/>
  <c r="G2022" i="40"/>
  <c r="G93" i="40"/>
  <c r="C1232" i="40"/>
  <c r="M763" i="40"/>
  <c r="E2458" i="40"/>
  <c r="J258" i="40"/>
  <c r="B478" i="40"/>
  <c r="J1609" i="40"/>
  <c r="E296" i="40"/>
  <c r="E2393" i="40"/>
  <c r="G911" i="40"/>
  <c r="J1657" i="40"/>
  <c r="D241" i="40"/>
  <c r="G1431" i="40"/>
  <c r="G982" i="40"/>
  <c r="M479" i="40"/>
  <c r="C2711" i="40"/>
  <c r="I1946" i="40"/>
  <c r="A2135" i="40"/>
  <c r="H2091" i="40"/>
  <c r="B2682" i="40"/>
  <c r="G1294" i="40"/>
  <c r="B2838" i="40"/>
  <c r="L484" i="40"/>
  <c r="M2525" i="40"/>
  <c r="G1023" i="40"/>
  <c r="E408" i="40"/>
  <c r="L2085" i="40"/>
  <c r="M2607" i="40"/>
  <c r="A235" i="40"/>
  <c r="L2126" i="40"/>
  <c r="J2240" i="40"/>
  <c r="I1585" i="40"/>
  <c r="D2135" i="40"/>
  <c r="I669" i="40"/>
  <c r="F789" i="40"/>
  <c r="L1521" i="40"/>
  <c r="J2840" i="40"/>
  <c r="A1316" i="40"/>
  <c r="A2877" i="40"/>
  <c r="J348" i="40"/>
  <c r="D411" i="40"/>
  <c r="E1095" i="40"/>
  <c r="K1187" i="40"/>
  <c r="F2760" i="40"/>
  <c r="E806" i="40"/>
  <c r="M1470" i="40"/>
  <c r="M339" i="40"/>
  <c r="F242" i="40"/>
  <c r="K2113" i="40"/>
  <c r="E265" i="40"/>
  <c r="B1510" i="40"/>
  <c r="L481" i="40"/>
  <c r="H645" i="40"/>
  <c r="A223" i="40"/>
  <c r="F1348" i="40"/>
  <c r="F2139" i="40"/>
  <c r="H1976" i="40"/>
  <c r="B949" i="40"/>
  <c r="E2394" i="40"/>
  <c r="J646" i="40"/>
  <c r="C321" i="40"/>
  <c r="I2495" i="40"/>
  <c r="H715" i="40"/>
  <c r="I2743" i="40"/>
  <c r="C1168" i="40"/>
  <c r="K26" i="40"/>
  <c r="E21" i="40"/>
  <c r="F1169" i="40"/>
  <c r="I2227" i="40"/>
  <c r="F1623" i="40"/>
  <c r="E2513" i="40"/>
  <c r="M2254" i="40"/>
  <c r="E1544" i="40"/>
  <c r="L2428" i="40"/>
  <c r="E2729" i="40"/>
  <c r="F1486" i="40"/>
  <c r="H1287" i="40"/>
  <c r="K2043" i="40"/>
  <c r="I2839" i="40"/>
  <c r="I1266" i="40"/>
  <c r="F364" i="40"/>
  <c r="A1427" i="40"/>
  <c r="H1848" i="40"/>
  <c r="E2913" i="40"/>
  <c r="M2096" i="40"/>
  <c r="I1706" i="40"/>
  <c r="K2266" i="40"/>
  <c r="M1384" i="40"/>
  <c r="E2365" i="40"/>
  <c r="D1452" i="40"/>
  <c r="D2178" i="40"/>
  <c r="J2475" i="40"/>
  <c r="M15" i="40"/>
  <c r="I580" i="40"/>
  <c r="E2549" i="40"/>
  <c r="I2334" i="40"/>
  <c r="A206" i="40"/>
  <c r="J2656" i="40"/>
  <c r="A2361" i="40"/>
  <c r="J2181" i="40"/>
  <c r="I1742" i="40"/>
  <c r="C1510" i="40"/>
  <c r="M2181" i="40"/>
  <c r="G2373" i="40"/>
  <c r="A1644" i="40"/>
  <c r="F1420" i="40"/>
  <c r="A1530" i="40"/>
  <c r="E2778" i="40"/>
  <c r="E1799" i="40"/>
  <c r="J1747" i="40"/>
  <c r="K2688" i="40"/>
  <c r="E891" i="40"/>
  <c r="L2323" i="40"/>
  <c r="F2355" i="40"/>
  <c r="F2857" i="40"/>
  <c r="C2457" i="40"/>
  <c r="H793" i="40"/>
  <c r="J1159" i="40"/>
  <c r="J2779" i="40"/>
  <c r="H1847" i="40"/>
  <c r="E1797" i="40"/>
  <c r="A1398" i="40"/>
  <c r="L608" i="40"/>
  <c r="H2114" i="40"/>
  <c r="J475" i="40"/>
  <c r="J2214" i="40"/>
  <c r="G328" i="40"/>
  <c r="H618" i="40"/>
  <c r="H1832" i="40"/>
  <c r="K1024" i="40"/>
  <c r="E1813" i="40"/>
  <c r="C1325" i="40"/>
  <c r="L1657" i="40"/>
  <c r="E2151" i="40"/>
  <c r="B340" i="40"/>
  <c r="B428" i="40"/>
  <c r="E133" i="40"/>
  <c r="E462" i="40"/>
  <c r="J2201" i="40"/>
  <c r="L177" i="40"/>
  <c r="H1374" i="40"/>
  <c r="G2048" i="40"/>
  <c r="A211" i="40"/>
  <c r="K1750" i="40"/>
  <c r="H2082" i="40"/>
  <c r="D251" i="40"/>
  <c r="E1919" i="40"/>
  <c r="G94" i="40"/>
  <c r="A2540" i="40"/>
  <c r="H1669" i="40"/>
  <c r="B2363" i="40"/>
  <c r="D2944" i="40"/>
  <c r="E1225" i="40"/>
  <c r="K1587" i="40"/>
  <c r="F2624" i="40"/>
  <c r="B2241" i="40"/>
  <c r="G2101" i="40"/>
  <c r="J2591" i="40"/>
  <c r="B1814" i="40"/>
  <c r="F1570" i="40"/>
  <c r="G2691" i="40"/>
  <c r="D2344" i="40"/>
  <c r="D2092" i="40"/>
  <c r="H1168" i="40"/>
  <c r="K1544" i="40"/>
  <c r="H1884" i="40"/>
  <c r="K1109" i="40"/>
  <c r="C1579" i="40"/>
  <c r="H2725" i="40"/>
  <c r="G415" i="40"/>
  <c r="C2508" i="40"/>
  <c r="K778" i="40"/>
  <c r="H2077" i="40"/>
  <c r="J2598" i="40"/>
  <c r="M1912" i="40"/>
  <c r="C373" i="40"/>
  <c r="A1839" i="40"/>
  <c r="E2096" i="40"/>
  <c r="E2403" i="40"/>
  <c r="M1079" i="40"/>
  <c r="K1173" i="40"/>
  <c r="H1311" i="40"/>
  <c r="M1545" i="40"/>
  <c r="G1655" i="40"/>
  <c r="L2555" i="40"/>
  <c r="G2098" i="40"/>
  <c r="A46" i="40"/>
  <c r="H936" i="40"/>
  <c r="F584" i="40"/>
  <c r="D2696" i="40"/>
  <c r="C1351" i="40"/>
  <c r="C2548" i="40"/>
  <c r="D186" i="40"/>
  <c r="D2174" i="40"/>
  <c r="L516" i="40"/>
  <c r="G2369" i="40"/>
  <c r="G1537" i="40"/>
  <c r="H318" i="40"/>
  <c r="A1931" i="40"/>
  <c r="A641" i="40"/>
  <c r="A546" i="40"/>
  <c r="E519" i="40"/>
  <c r="D883" i="40"/>
  <c r="A2376" i="40"/>
  <c r="D2839" i="40"/>
  <c r="K2874" i="40"/>
  <c r="K1962" i="40"/>
  <c r="D2429" i="40"/>
  <c r="E1068" i="40"/>
  <c r="E354" i="40"/>
  <c r="F431" i="40"/>
  <c r="E195" i="40"/>
  <c r="J233" i="40"/>
  <c r="E2320" i="40"/>
  <c r="C849" i="40"/>
  <c r="A1718" i="40"/>
  <c r="C456" i="40"/>
  <c r="H1729" i="40"/>
  <c r="F2037" i="40"/>
  <c r="K64" i="40"/>
  <c r="B1484" i="40"/>
  <c r="H2173" i="40"/>
  <c r="F1362" i="40"/>
  <c r="B1335" i="40"/>
  <c r="G407" i="40"/>
  <c r="H1554" i="40"/>
  <c r="L1556" i="40"/>
  <c r="D555" i="40"/>
  <c r="F2845" i="40"/>
  <c r="J1187" i="40"/>
  <c r="I802" i="40"/>
  <c r="D1755" i="40"/>
  <c r="F2492" i="40"/>
  <c r="I240" i="40"/>
  <c r="L2597" i="40"/>
  <c r="H2758" i="40"/>
  <c r="C2110" i="40"/>
  <c r="E29" i="40"/>
  <c r="A565" i="40"/>
  <c r="G2016" i="40"/>
  <c r="C2466" i="40"/>
  <c r="M1673" i="40"/>
  <c r="E1637" i="40"/>
  <c r="C2253" i="40"/>
  <c r="D706" i="40"/>
  <c r="J2450" i="40"/>
  <c r="C1819" i="40"/>
  <c r="B841" i="40"/>
  <c r="K2040" i="40"/>
  <c r="B1625" i="40"/>
  <c r="B2141" i="40"/>
  <c r="E1973" i="40"/>
  <c r="B1152" i="40"/>
  <c r="J2042" i="40"/>
  <c r="A750" i="40"/>
  <c r="K2239" i="40"/>
  <c r="H1201" i="40"/>
  <c r="L967" i="40"/>
  <c r="B283" i="40"/>
  <c r="E707" i="40"/>
  <c r="A1430" i="40"/>
  <c r="M747" i="40"/>
  <c r="C1306" i="40"/>
  <c r="D78" i="40"/>
  <c r="F1274" i="40"/>
  <c r="F1649" i="40"/>
  <c r="G2382" i="40"/>
  <c r="F852" i="40"/>
  <c r="G2287" i="40"/>
  <c r="I1536" i="40"/>
  <c r="C384" i="40"/>
  <c r="M1401" i="40"/>
  <c r="I2736" i="40"/>
  <c r="D257" i="40"/>
  <c r="L2917" i="40"/>
  <c r="M1478" i="40"/>
  <c r="B980" i="40"/>
  <c r="J129" i="40"/>
  <c r="L2514" i="40"/>
  <c r="B350" i="40"/>
  <c r="J1213" i="40"/>
  <c r="A1596" i="40"/>
  <c r="B2257" i="40"/>
  <c r="M1465" i="40"/>
  <c r="G2400" i="40"/>
  <c r="D2906" i="40"/>
  <c r="F247" i="40"/>
  <c r="G1795" i="40"/>
  <c r="A1965" i="40"/>
  <c r="L1601" i="40"/>
  <c r="B999" i="40"/>
  <c r="C2413" i="40"/>
  <c r="J420" i="40"/>
  <c r="G885" i="40"/>
  <c r="I1212" i="40"/>
  <c r="C328" i="40"/>
  <c r="D645" i="40"/>
  <c r="C685" i="40"/>
  <c r="J1136" i="40"/>
  <c r="M1895" i="40"/>
  <c r="L762" i="40"/>
  <c r="A340" i="40"/>
  <c r="A696" i="40"/>
  <c r="D1336" i="40"/>
  <c r="E2258" i="40"/>
  <c r="F986" i="40"/>
  <c r="M863" i="40"/>
  <c r="J738" i="40"/>
  <c r="D1508" i="40"/>
  <c r="I45" i="40"/>
  <c r="L192" i="40"/>
  <c r="H1285" i="40"/>
  <c r="I2299" i="40"/>
  <c r="K262" i="40"/>
  <c r="M2011" i="40"/>
  <c r="L1760" i="40"/>
  <c r="I1059" i="40"/>
  <c r="E426" i="40"/>
  <c r="M171" i="40"/>
  <c r="H1305" i="40"/>
  <c r="K2757" i="40"/>
  <c r="A1688" i="40"/>
  <c r="C1298" i="40"/>
  <c r="H77" i="40"/>
  <c r="F2117" i="40"/>
  <c r="J2235" i="40"/>
  <c r="J2304" i="40"/>
  <c r="B1471" i="40"/>
  <c r="A666" i="40"/>
  <c r="K2155" i="40"/>
  <c r="H2769" i="40"/>
  <c r="L2645" i="40"/>
  <c r="I638" i="40"/>
  <c r="J1112" i="40"/>
  <c r="L1144" i="40"/>
  <c r="G2517" i="40"/>
  <c r="K2112" i="40"/>
  <c r="H2750" i="40"/>
  <c r="C1443" i="40"/>
  <c r="H767" i="40"/>
  <c r="K2351" i="40"/>
  <c r="C1360" i="40"/>
  <c r="G2349" i="40"/>
  <c r="K1790" i="40"/>
  <c r="I1637" i="40"/>
  <c r="D123" i="40"/>
  <c r="E698" i="40"/>
  <c r="L600" i="40"/>
  <c r="I2027" i="40"/>
  <c r="I1954" i="40"/>
  <c r="E1522" i="40"/>
  <c r="F688" i="40"/>
  <c r="M832" i="40"/>
  <c r="L668" i="40"/>
  <c r="E956" i="40"/>
  <c r="K2875" i="40"/>
  <c r="K82" i="40"/>
  <c r="E2733" i="40"/>
  <c r="C1850" i="40"/>
  <c r="C2603" i="40"/>
  <c r="G2026" i="40"/>
  <c r="H1823" i="40"/>
  <c r="A1767" i="40"/>
  <c r="H1940" i="40"/>
  <c r="I2708" i="40"/>
  <c r="D2933" i="40"/>
  <c r="D541" i="40"/>
  <c r="M2904" i="40"/>
  <c r="L2140" i="40"/>
  <c r="M366" i="40"/>
  <c r="L341" i="40"/>
  <c r="M705" i="40"/>
  <c r="D350" i="40"/>
  <c r="K2123" i="40"/>
  <c r="E15" i="40"/>
  <c r="F1959" i="40"/>
  <c r="A394" i="40"/>
  <c r="B924" i="40"/>
  <c r="B1659" i="40"/>
  <c r="L1230" i="40"/>
  <c r="B1544" i="40"/>
  <c r="K1740" i="40"/>
  <c r="E2007" i="40"/>
  <c r="L367" i="40"/>
  <c r="E1237" i="40"/>
  <c r="K1017" i="40"/>
  <c r="M1892" i="40"/>
  <c r="K573" i="40"/>
  <c r="J39" i="40"/>
  <c r="K2465" i="40"/>
  <c r="L753" i="40"/>
  <c r="D200" i="40"/>
  <c r="G2139" i="40"/>
  <c r="C1600" i="40"/>
  <c r="E756" i="40"/>
  <c r="E2850" i="40"/>
  <c r="F1225" i="40"/>
  <c r="J2844" i="40"/>
  <c r="D2763" i="40"/>
  <c r="H2629" i="40"/>
  <c r="G2344" i="40"/>
  <c r="I2756" i="40"/>
  <c r="L683" i="40"/>
  <c r="H2475" i="40"/>
  <c r="H740" i="40"/>
  <c r="H400" i="40"/>
  <c r="C1835" i="40"/>
  <c r="F2589" i="40"/>
  <c r="M281" i="40"/>
  <c r="I1345" i="40"/>
  <c r="H1173" i="40"/>
  <c r="D197" i="40"/>
  <c r="M1785" i="40"/>
  <c r="H2623" i="40"/>
  <c r="E2566" i="40"/>
  <c r="A2550" i="40"/>
  <c r="J2875" i="40"/>
  <c r="M1483" i="40"/>
  <c r="M1407" i="40"/>
  <c r="G2774" i="40"/>
  <c r="H2832" i="40"/>
  <c r="F551" i="40"/>
  <c r="M299" i="40"/>
  <c r="K747" i="40"/>
  <c r="A1469" i="40"/>
  <c r="G2130" i="40"/>
  <c r="D2664" i="40"/>
  <c r="M305" i="40"/>
  <c r="G2461" i="40"/>
  <c r="H1481" i="40"/>
  <c r="H850" i="40"/>
  <c r="I2282" i="40"/>
  <c r="H1803" i="40"/>
  <c r="I2887" i="40"/>
  <c r="H507" i="40"/>
  <c r="C47" i="40"/>
  <c r="I2670" i="40"/>
  <c r="E1198" i="40"/>
  <c r="C305" i="40"/>
  <c r="B736" i="40"/>
  <c r="B2769" i="40"/>
  <c r="E2075" i="40"/>
  <c r="G1781" i="40"/>
  <c r="L2703" i="40"/>
  <c r="E2628" i="40"/>
  <c r="L2248" i="40"/>
  <c r="F107" i="40"/>
  <c r="H2587" i="40"/>
  <c r="H2863" i="40"/>
  <c r="B2105" i="40"/>
  <c r="A1836" i="40"/>
  <c r="H944" i="40"/>
  <c r="M2050" i="40"/>
  <c r="G2859" i="40"/>
  <c r="J2545" i="40"/>
  <c r="J1060" i="40"/>
  <c r="H2516" i="40"/>
  <c r="C2424" i="40"/>
  <c r="E2017" i="40"/>
  <c r="H2640" i="40"/>
  <c r="H2575" i="40"/>
  <c r="C2519" i="40"/>
  <c r="A2645" i="40"/>
  <c r="G2561" i="40"/>
  <c r="G157" i="40"/>
  <c r="L369" i="40"/>
  <c r="F1540" i="40"/>
  <c r="M1671" i="40"/>
  <c r="C1243" i="40"/>
  <c r="B117" i="40"/>
  <c r="E432" i="40"/>
  <c r="I2452" i="40"/>
  <c r="B2175" i="40"/>
  <c r="J2040" i="40"/>
  <c r="D772" i="40"/>
  <c r="E978" i="40"/>
  <c r="L2084" i="40"/>
  <c r="G1467" i="40"/>
  <c r="D2782" i="40"/>
  <c r="G333" i="40"/>
  <c r="E2651" i="40"/>
  <c r="D694" i="40"/>
  <c r="F2599" i="40"/>
  <c r="D2655" i="40"/>
  <c r="K984" i="40"/>
  <c r="C468" i="40"/>
  <c r="C2478" i="40"/>
  <c r="D2004" i="40"/>
  <c r="C957" i="40"/>
  <c r="M279" i="40"/>
  <c r="C2913" i="40"/>
  <c r="B2618" i="40"/>
  <c r="I478" i="40"/>
  <c r="H2894" i="40"/>
  <c r="C516" i="40"/>
  <c r="I2060" i="40"/>
  <c r="H1624" i="40"/>
  <c r="C1691" i="40"/>
  <c r="A1973" i="40"/>
  <c r="J1896" i="40"/>
  <c r="I2090" i="40"/>
  <c r="F920" i="40"/>
  <c r="H1915" i="40"/>
  <c r="F653" i="40"/>
  <c r="B444" i="40"/>
  <c r="H642" i="40"/>
  <c r="M1807" i="40"/>
  <c r="G1749" i="40"/>
  <c r="M633" i="40"/>
  <c r="D2883" i="40"/>
  <c r="F1366" i="40"/>
  <c r="B2590" i="40"/>
  <c r="D400" i="40"/>
  <c r="F2477" i="40"/>
  <c r="J2085" i="40"/>
  <c r="M277" i="40"/>
  <c r="E755" i="40"/>
  <c r="A303" i="40"/>
  <c r="G250" i="40"/>
  <c r="L170" i="40"/>
  <c r="I680" i="40"/>
  <c r="F2860" i="40"/>
  <c r="I1783" i="40"/>
  <c r="L1852" i="40"/>
  <c r="D2675" i="40"/>
  <c r="F665" i="40"/>
  <c r="B416" i="40"/>
  <c r="D758" i="40"/>
  <c r="H518" i="40"/>
  <c r="H2808" i="40"/>
  <c r="I2812" i="40"/>
  <c r="F2888" i="40"/>
  <c r="L304" i="40"/>
  <c r="G1918" i="40"/>
  <c r="B743" i="40"/>
  <c r="D483" i="40"/>
  <c r="A920" i="40"/>
  <c r="H2816" i="40"/>
  <c r="J896" i="40"/>
  <c r="H272" i="40"/>
  <c r="L180" i="40"/>
  <c r="C2824" i="40"/>
  <c r="L2766" i="40"/>
  <c r="C2307" i="40"/>
  <c r="M1884" i="40"/>
  <c r="E1865" i="40"/>
  <c r="G673" i="40"/>
  <c r="K870" i="40"/>
  <c r="D356" i="40"/>
  <c r="J1932" i="40"/>
  <c r="A2576" i="40"/>
  <c r="B1084" i="40"/>
  <c r="F1723" i="40"/>
  <c r="E1646" i="40"/>
  <c r="E1719" i="40"/>
  <c r="A1382" i="40"/>
  <c r="C432" i="40"/>
  <c r="B1691" i="40"/>
  <c r="H2746" i="40"/>
  <c r="C1809" i="40"/>
  <c r="B61" i="40"/>
  <c r="I1809" i="40"/>
  <c r="B645" i="40"/>
  <c r="I1703" i="40"/>
  <c r="E1854" i="40"/>
  <c r="G751" i="40"/>
  <c r="D1661" i="40"/>
  <c r="D348" i="40"/>
  <c r="H381" i="40"/>
  <c r="A627" i="40"/>
  <c r="C2254" i="40"/>
  <c r="K627" i="40"/>
  <c r="L1475" i="40"/>
  <c r="H714" i="40"/>
  <c r="J2680" i="40"/>
  <c r="M1206" i="40"/>
  <c r="E1877" i="40"/>
  <c r="H2351" i="40"/>
  <c r="K2321" i="40"/>
  <c r="L524" i="40"/>
  <c r="A1547" i="40"/>
  <c r="D1486" i="40"/>
  <c r="M2688" i="40"/>
  <c r="L2069" i="40"/>
  <c r="F1604" i="40"/>
  <c r="B662" i="40"/>
  <c r="C2382" i="40"/>
  <c r="E803" i="40"/>
  <c r="G337" i="40"/>
  <c r="G1630" i="40"/>
  <c r="F442" i="40"/>
  <c r="J681" i="40"/>
  <c r="J109" i="40"/>
  <c r="D644" i="40"/>
  <c r="I1271" i="40"/>
  <c r="L2916" i="40"/>
  <c r="I100" i="40"/>
  <c r="D572" i="40"/>
  <c r="E2653" i="40"/>
  <c r="E1691" i="40"/>
  <c r="I1202" i="40"/>
  <c r="K731" i="40"/>
  <c r="M1651" i="40"/>
  <c r="E1464" i="40"/>
  <c r="L844" i="40"/>
  <c r="I201" i="40"/>
  <c r="M2098" i="40"/>
  <c r="F2866" i="40"/>
  <c r="J2247" i="40"/>
  <c r="L2165" i="40"/>
  <c r="K2472" i="40"/>
  <c r="H819" i="40"/>
  <c r="G55" i="40"/>
  <c r="K2270" i="40"/>
  <c r="K1220" i="40"/>
  <c r="L1851" i="40"/>
  <c r="L2585" i="40"/>
  <c r="H933" i="40"/>
  <c r="A1269" i="40"/>
  <c r="D1696" i="40"/>
  <c r="F318" i="40"/>
  <c r="G1026" i="40"/>
  <c r="K2071" i="40"/>
  <c r="E2619" i="40"/>
  <c r="J2366" i="40"/>
  <c r="D2930" i="40"/>
  <c r="K1348" i="40"/>
  <c r="B2106" i="40"/>
  <c r="L2746" i="40"/>
  <c r="H868" i="40"/>
  <c r="D172" i="40"/>
  <c r="J1123" i="40"/>
  <c r="K934" i="40"/>
  <c r="M2588" i="40"/>
  <c r="D791" i="40"/>
  <c r="G2596" i="40"/>
  <c r="D220" i="40"/>
  <c r="D1340" i="40"/>
  <c r="I670" i="40"/>
  <c r="D2224" i="40"/>
  <c r="D2554" i="40"/>
  <c r="G1174" i="40"/>
  <c r="L2298" i="40"/>
  <c r="J369" i="40"/>
  <c r="E961" i="40"/>
  <c r="E1911" i="40"/>
  <c r="H2276" i="40"/>
  <c r="M1704" i="40"/>
  <c r="M2334" i="40"/>
  <c r="F2373" i="40"/>
  <c r="A2612" i="40"/>
  <c r="M72" i="40"/>
  <c r="I1330" i="40"/>
  <c r="E2718" i="40"/>
  <c r="H1083" i="40"/>
  <c r="L601" i="40"/>
  <c r="J1202" i="40"/>
  <c r="H1740" i="40"/>
  <c r="C2334" i="40"/>
  <c r="L1238" i="40"/>
  <c r="D2173" i="40"/>
  <c r="D2667" i="40"/>
  <c r="J1391" i="40"/>
  <c r="F1433" i="40"/>
  <c r="G1618" i="40"/>
  <c r="H1081" i="40"/>
  <c r="M2694" i="40"/>
  <c r="K100" i="40"/>
  <c r="B754" i="40"/>
  <c r="A601" i="40"/>
  <c r="L260" i="40"/>
  <c r="M324" i="40"/>
  <c r="I2718" i="40"/>
  <c r="J1145" i="40"/>
  <c r="M553" i="40"/>
  <c r="J1562" i="40"/>
  <c r="E804" i="40"/>
  <c r="L17" i="40"/>
  <c r="G1566" i="40"/>
  <c r="B1110" i="40"/>
  <c r="G2785" i="40"/>
  <c r="A1551" i="40"/>
  <c r="L2045" i="40"/>
  <c r="L2322" i="40"/>
  <c r="F1753" i="40"/>
  <c r="J2338" i="40"/>
  <c r="F999" i="40"/>
  <c r="B2595" i="40"/>
  <c r="L2754" i="40"/>
  <c r="K2713" i="40"/>
  <c r="C1310" i="40"/>
  <c r="M2237" i="40"/>
  <c r="J523" i="40"/>
  <c r="B1949" i="40"/>
  <c r="C2556" i="40"/>
  <c r="C921" i="40"/>
  <c r="J1590" i="40"/>
  <c r="E1278" i="40"/>
  <c r="M1495" i="40"/>
  <c r="B1241" i="40"/>
  <c r="L2871" i="40"/>
  <c r="C1302" i="40"/>
  <c r="L2098" i="40"/>
  <c r="D737" i="40"/>
  <c r="D175" i="40"/>
  <c r="M2774" i="40"/>
  <c r="G2535" i="40"/>
  <c r="K2063" i="40"/>
  <c r="B800" i="40"/>
  <c r="E940" i="40"/>
  <c r="J2334" i="40"/>
  <c r="K23" i="40"/>
  <c r="D1671" i="40"/>
  <c r="C2120" i="40"/>
  <c r="B2538" i="40"/>
  <c r="M387" i="40"/>
  <c r="L2246" i="40"/>
  <c r="D2916" i="40"/>
  <c r="E1750" i="40"/>
  <c r="M2670" i="40"/>
  <c r="F2026" i="40"/>
  <c r="H2313" i="40"/>
  <c r="H956" i="40"/>
  <c r="F59" i="40"/>
  <c r="B749" i="40"/>
  <c r="M1591" i="40"/>
  <c r="G379" i="40"/>
  <c r="D2905" i="40"/>
  <c r="D1851" i="40"/>
  <c r="D1977" i="40"/>
  <c r="B1415" i="40"/>
  <c r="C407" i="40"/>
  <c r="A123" i="40"/>
  <c r="E2481" i="40"/>
  <c r="I1722" i="40"/>
  <c r="B2576" i="40"/>
  <c r="F2556" i="40"/>
  <c r="A2616" i="40"/>
  <c r="C903" i="40"/>
  <c r="M2667" i="40"/>
  <c r="A1470" i="40"/>
  <c r="E603" i="40"/>
  <c r="G2395" i="40"/>
  <c r="B1723" i="40"/>
  <c r="C914" i="40"/>
  <c r="F44" i="40"/>
  <c r="H2868" i="40"/>
  <c r="F1207" i="40"/>
  <c r="M102" i="40"/>
  <c r="M1046" i="40"/>
  <c r="B491" i="40"/>
  <c r="E87" i="40"/>
  <c r="L1774" i="40"/>
  <c r="J406" i="40"/>
  <c r="F843" i="40"/>
  <c r="C1763" i="40"/>
  <c r="B796" i="40"/>
  <c r="H2591" i="40"/>
  <c r="A808" i="40"/>
  <c r="E1980" i="40"/>
  <c r="C2520" i="40"/>
  <c r="H1015" i="40"/>
  <c r="I50" i="40"/>
  <c r="E1582" i="40"/>
  <c r="G2839" i="40"/>
  <c r="L1287" i="40"/>
  <c r="H536" i="40"/>
  <c r="B2192" i="40"/>
  <c r="F1507" i="40"/>
  <c r="K2834" i="40"/>
  <c r="F2442" i="40"/>
  <c r="I13" i="40"/>
  <c r="B987" i="40"/>
  <c r="G1625" i="40"/>
  <c r="A875" i="40"/>
  <c r="I1529" i="40"/>
  <c r="G1261" i="40"/>
  <c r="A2242" i="40"/>
  <c r="C2178" i="40"/>
  <c r="B112" i="40"/>
  <c r="C1461" i="40"/>
  <c r="E2093" i="40"/>
  <c r="C139" i="40"/>
  <c r="L1798" i="40"/>
  <c r="F399" i="40"/>
  <c r="J1826" i="40"/>
  <c r="E1385" i="40"/>
  <c r="D2639" i="40"/>
  <c r="B2584" i="40"/>
  <c r="G2786" i="40"/>
  <c r="E591" i="40"/>
  <c r="D2207" i="40"/>
  <c r="M2897" i="40"/>
  <c r="J2468" i="40"/>
  <c r="M249" i="40"/>
  <c r="I2070" i="40"/>
  <c r="F1825" i="40"/>
  <c r="E455" i="40"/>
  <c r="H930" i="40"/>
  <c r="L2431" i="40"/>
  <c r="G2744" i="40"/>
  <c r="E2201" i="40"/>
  <c r="C568" i="40"/>
  <c r="L776" i="40"/>
  <c r="L820" i="40"/>
  <c r="D1103" i="40"/>
  <c r="A103" i="40"/>
  <c r="C2713" i="40"/>
  <c r="I452" i="40"/>
  <c r="E2314" i="40"/>
  <c r="M1356" i="40"/>
  <c r="L1465" i="40"/>
  <c r="G2766" i="40"/>
  <c r="F984" i="40"/>
  <c r="E2565" i="40"/>
  <c r="B1045" i="40"/>
  <c r="J254" i="40"/>
  <c r="A2904" i="40"/>
  <c r="F2109" i="40"/>
  <c r="L111" i="40"/>
  <c r="C90" i="40"/>
  <c r="H466" i="40"/>
  <c r="E715" i="40"/>
  <c r="G1610" i="40"/>
  <c r="C1103" i="40"/>
  <c r="L1206" i="40"/>
  <c r="D2744" i="40"/>
  <c r="F1423" i="40"/>
  <c r="A2819" i="40"/>
  <c r="K901" i="40"/>
  <c r="M2804" i="40"/>
  <c r="G2293" i="40"/>
  <c r="J780" i="40"/>
  <c r="H1614" i="40"/>
  <c r="F308" i="40"/>
  <c r="K2881" i="40"/>
  <c r="I2447" i="40"/>
  <c r="D1657" i="40"/>
  <c r="E2642" i="40"/>
  <c r="F2030" i="40"/>
  <c r="A2827" i="40"/>
  <c r="A707" i="40"/>
  <c r="H1975" i="40"/>
  <c r="H2036" i="40"/>
  <c r="D1509" i="40"/>
  <c r="G2201" i="40"/>
  <c r="F2932" i="40"/>
  <c r="I1586" i="40"/>
  <c r="D1202" i="40"/>
  <c r="C1573" i="40"/>
  <c r="E2336" i="40"/>
  <c r="B2322" i="40"/>
  <c r="G2289" i="40"/>
  <c r="G2620" i="40"/>
  <c r="K2852" i="40"/>
  <c r="C2793" i="40"/>
  <c r="H113" i="40"/>
  <c r="C951" i="40"/>
  <c r="J2941" i="40"/>
  <c r="J1774" i="40"/>
  <c r="K1763" i="40"/>
  <c r="C1009" i="40"/>
  <c r="D1773" i="40"/>
  <c r="G2947" i="40"/>
  <c r="L1484" i="40"/>
  <c r="B1505" i="40"/>
  <c r="J2907" i="40"/>
  <c r="G106" i="40"/>
  <c r="B651" i="40"/>
  <c r="E473" i="40"/>
  <c r="F1067" i="40"/>
  <c r="G1997" i="40"/>
  <c r="B1752" i="40"/>
  <c r="D2281" i="40"/>
  <c r="B2609" i="40"/>
  <c r="G833" i="40"/>
  <c r="G2320" i="40"/>
  <c r="K879" i="40"/>
  <c r="G264" i="40"/>
  <c r="J1973" i="40"/>
  <c r="L1189" i="40"/>
  <c r="D391" i="40"/>
  <c r="I1180" i="40"/>
  <c r="H55" i="40"/>
  <c r="A1061" i="40"/>
  <c r="J2617" i="40"/>
  <c r="K2256" i="40"/>
  <c r="B2397" i="40"/>
  <c r="M2449" i="40"/>
  <c r="L64" i="40"/>
  <c r="C317" i="40"/>
  <c r="I2741" i="40"/>
  <c r="G757" i="40"/>
  <c r="L1440" i="40"/>
  <c r="C897" i="40"/>
  <c r="B264" i="40"/>
  <c r="K1639" i="40"/>
  <c r="J1073" i="40"/>
  <c r="L1470" i="40"/>
  <c r="M2745" i="40"/>
  <c r="J2862" i="40"/>
  <c r="C638" i="40"/>
  <c r="J1138" i="40"/>
  <c r="H191" i="40"/>
  <c r="D1239" i="40"/>
  <c r="B17" i="40"/>
  <c r="G445" i="40"/>
  <c r="F378" i="40"/>
  <c r="J2592" i="40"/>
  <c r="H2763" i="40"/>
  <c r="I905" i="40"/>
  <c r="K2908" i="40"/>
  <c r="C1905" i="40"/>
  <c r="E1896" i="40"/>
  <c r="F1971" i="40"/>
  <c r="H314" i="40"/>
  <c r="L1902" i="40"/>
  <c r="J1719" i="40"/>
  <c r="I336" i="40"/>
  <c r="K1648" i="40"/>
  <c r="A633" i="40"/>
  <c r="G1677" i="40"/>
  <c r="G388" i="40"/>
  <c r="J1541" i="40"/>
  <c r="K1864" i="40"/>
  <c r="C2841" i="40"/>
  <c r="C2779" i="40"/>
  <c r="K2169" i="40"/>
  <c r="B2575" i="40"/>
  <c r="H1270" i="40"/>
  <c r="A933" i="40"/>
  <c r="J2813" i="40"/>
  <c r="I2359" i="40"/>
  <c r="J805" i="40"/>
  <c r="K275" i="40"/>
  <c r="I2360" i="40"/>
  <c r="C178" i="40"/>
  <c r="F2873" i="40"/>
  <c r="M1586" i="40"/>
  <c r="M2338" i="40"/>
  <c r="K1913" i="40"/>
  <c r="B498" i="40"/>
  <c r="A128" i="40"/>
  <c r="I2866" i="40"/>
  <c r="A71" i="40"/>
  <c r="A2695" i="40"/>
  <c r="D805" i="40"/>
  <c r="G2308" i="40"/>
  <c r="C1151" i="40"/>
  <c r="E1971" i="40"/>
  <c r="M1230" i="40"/>
  <c r="B1611" i="40"/>
  <c r="G325" i="40"/>
  <c r="I1894" i="40"/>
  <c r="B519" i="40"/>
  <c r="K2029" i="40"/>
  <c r="I444" i="40"/>
  <c r="J1323" i="40"/>
  <c r="E1601" i="40"/>
  <c r="B1518" i="40"/>
  <c r="K1102" i="40"/>
  <c r="K2749" i="40"/>
  <c r="J52" i="40"/>
  <c r="D2141" i="40"/>
  <c r="M1640" i="40"/>
  <c r="B1823" i="40"/>
  <c r="G711" i="40"/>
  <c r="D2460" i="40"/>
  <c r="B1571" i="40"/>
  <c r="C2826" i="40"/>
  <c r="L1889" i="40"/>
  <c r="B2382" i="40"/>
  <c r="D766" i="40"/>
  <c r="D1012" i="40"/>
  <c r="L1356" i="40"/>
  <c r="J395" i="40"/>
  <c r="B5" i="40"/>
  <c r="B209" i="40"/>
  <c r="J1952" i="40"/>
  <c r="H202" i="40"/>
  <c r="D2486" i="40"/>
  <c r="E1193" i="40"/>
  <c r="K2121" i="40"/>
  <c r="C2468" i="40"/>
  <c r="M1045" i="40"/>
  <c r="C440" i="40"/>
  <c r="K623" i="40"/>
  <c r="A2774" i="40"/>
  <c r="A2092" i="40"/>
  <c r="K2910" i="40"/>
  <c r="H347" i="40"/>
  <c r="E2706" i="40"/>
  <c r="G2841" i="40"/>
  <c r="F402" i="40"/>
  <c r="E1881" i="40"/>
  <c r="M1852" i="40"/>
  <c r="M907" i="40"/>
  <c r="C1661" i="40"/>
  <c r="D500" i="40"/>
  <c r="L1041" i="40"/>
  <c r="M537" i="40"/>
  <c r="L876" i="40"/>
  <c r="L1789" i="40"/>
  <c r="B365" i="40"/>
  <c r="J1165" i="40"/>
  <c r="C2170" i="40"/>
  <c r="A1621" i="40"/>
  <c r="F836" i="40"/>
  <c r="K2387" i="40"/>
  <c r="E1775" i="40"/>
  <c r="C1617" i="40"/>
  <c r="L443" i="40"/>
  <c r="C2892" i="40"/>
  <c r="G2251" i="40"/>
  <c r="J2816" i="40"/>
  <c r="M1645" i="40"/>
  <c r="F855" i="40"/>
  <c r="M409" i="40"/>
  <c r="I1336" i="40"/>
  <c r="C2799" i="40"/>
  <c r="D1879" i="40"/>
  <c r="G2534" i="40"/>
  <c r="L2215" i="40"/>
  <c r="H729" i="40"/>
  <c r="I828" i="40"/>
  <c r="F722" i="40"/>
  <c r="A2340" i="40"/>
  <c r="C2835" i="40"/>
  <c r="J255" i="40"/>
  <c r="C1806" i="40"/>
  <c r="B537" i="40"/>
  <c r="K1502" i="40"/>
  <c r="F2781" i="40"/>
  <c r="M298" i="40"/>
  <c r="F2050" i="40"/>
  <c r="B569" i="40"/>
  <c r="F1199" i="40"/>
  <c r="E2286" i="40"/>
  <c r="I2047" i="40"/>
  <c r="M2446" i="40"/>
  <c r="A462" i="40"/>
  <c r="I72" i="40"/>
  <c r="D21" i="40"/>
  <c r="A1283" i="40"/>
  <c r="M2069" i="40"/>
  <c r="A857" i="40"/>
  <c r="M543" i="40"/>
  <c r="D1761" i="40"/>
  <c r="A2418" i="40"/>
  <c r="D2553" i="40"/>
  <c r="F1325" i="40"/>
  <c r="H128" i="40"/>
  <c r="D966" i="40"/>
  <c r="G1384" i="40"/>
  <c r="G2097" i="40"/>
  <c r="A1267" i="40"/>
  <c r="E1465" i="40"/>
  <c r="G1531" i="40"/>
  <c r="A2232" i="40"/>
  <c r="A134" i="40"/>
  <c r="L805" i="40"/>
  <c r="D580" i="40"/>
  <c r="C2179" i="40"/>
  <c r="B2629" i="40"/>
  <c r="D2649" i="40"/>
  <c r="H2593" i="40"/>
  <c r="B107" i="40"/>
  <c r="G2411" i="40"/>
  <c r="E1534" i="40"/>
  <c r="B2911" i="40"/>
  <c r="C1711" i="40"/>
  <c r="D1598" i="40"/>
  <c r="L135" i="40"/>
  <c r="F546" i="40"/>
  <c r="G2896" i="40"/>
  <c r="A1175" i="40"/>
  <c r="E14" i="40"/>
  <c r="M166" i="40"/>
  <c r="A2642" i="40"/>
  <c r="A1634" i="40"/>
  <c r="F1308" i="40"/>
  <c r="E793" i="40"/>
  <c r="J1386" i="40"/>
  <c r="C2305" i="40"/>
  <c r="E1821" i="40"/>
  <c r="E1701" i="40"/>
  <c r="D165" i="40"/>
  <c r="E2415" i="40"/>
  <c r="G279" i="40"/>
  <c r="D779" i="40"/>
  <c r="G975" i="40"/>
  <c r="M2039" i="40"/>
  <c r="L330" i="40"/>
  <c r="C2758" i="40"/>
  <c r="H1386" i="40"/>
  <c r="B622" i="40"/>
  <c r="B297" i="40"/>
  <c r="F2582" i="40"/>
  <c r="D2551" i="40"/>
  <c r="A2648" i="40"/>
  <c r="I528" i="40"/>
  <c r="J2037" i="40"/>
  <c r="B608" i="40"/>
  <c r="C1469" i="40"/>
  <c r="G2140" i="40"/>
  <c r="H905" i="40"/>
  <c r="G550" i="40"/>
  <c r="C2889" i="40"/>
  <c r="H460" i="40"/>
  <c r="D605" i="40"/>
  <c r="C1696" i="40"/>
  <c r="A998" i="40"/>
  <c r="I1668" i="40"/>
  <c r="H1710" i="40"/>
  <c r="G938" i="40"/>
  <c r="G1832" i="40"/>
  <c r="L1876" i="40"/>
  <c r="G2661" i="40"/>
  <c r="F76" i="40"/>
  <c r="H1997" i="40"/>
  <c r="B2178" i="40"/>
  <c r="B2527" i="40"/>
  <c r="G2757" i="40"/>
  <c r="E664" i="40"/>
  <c r="C205" i="40"/>
  <c r="E1756" i="40"/>
  <c r="E2016" i="40"/>
  <c r="C1876" i="40"/>
  <c r="L2312" i="40"/>
  <c r="L68" i="40"/>
  <c r="L2293" i="40"/>
  <c r="B735" i="40"/>
  <c r="H2339" i="40"/>
  <c r="L907" i="40"/>
  <c r="K2850" i="40"/>
  <c r="G20" i="40"/>
  <c r="B1686" i="40"/>
  <c r="J1071" i="40"/>
  <c r="A2757" i="40"/>
  <c r="M1821" i="40"/>
  <c r="M1175" i="40"/>
  <c r="K686" i="40"/>
  <c r="C1588" i="40"/>
  <c r="C634" i="40"/>
  <c r="A811" i="40"/>
  <c r="D1630" i="40"/>
  <c r="E1384" i="40"/>
  <c r="C2890" i="40"/>
  <c r="L812" i="40"/>
  <c r="A1579" i="40"/>
  <c r="B2152" i="40"/>
  <c r="E2189" i="40"/>
  <c r="D842" i="40"/>
  <c r="H2004" i="40"/>
  <c r="H963" i="40"/>
  <c r="A2160" i="40"/>
  <c r="L2320" i="40"/>
  <c r="F2517" i="40"/>
  <c r="B192" i="40"/>
  <c r="H758" i="40"/>
  <c r="F2654" i="40"/>
  <c r="E1734" i="40"/>
  <c r="J245" i="40"/>
  <c r="D1329" i="40"/>
  <c r="G2837" i="40"/>
  <c r="E1762" i="40"/>
  <c r="B394" i="40"/>
  <c r="F804" i="40"/>
  <c r="D1743" i="40"/>
  <c r="J1053" i="40"/>
  <c r="I73" i="40"/>
  <c r="C885" i="40"/>
  <c r="D2573" i="40"/>
  <c r="E2428" i="40"/>
  <c r="K2846" i="40"/>
  <c r="C379" i="40"/>
  <c r="D1726" i="40"/>
  <c r="H2009" i="40"/>
  <c r="H1496" i="40"/>
  <c r="B637" i="40"/>
  <c r="D2043" i="40"/>
  <c r="G1124" i="40"/>
  <c r="B599" i="40"/>
  <c r="C238" i="40"/>
  <c r="K2609" i="40"/>
  <c r="F908" i="40"/>
  <c r="K2379" i="40"/>
  <c r="G551" i="40"/>
  <c r="A1719" i="40"/>
  <c r="G721" i="40"/>
  <c r="B1951" i="40"/>
  <c r="A2778" i="40"/>
  <c r="A1594" i="40"/>
  <c r="D353" i="40"/>
  <c r="I1808" i="40"/>
  <c r="E1748" i="40"/>
  <c r="M1038" i="40"/>
  <c r="A1887" i="40"/>
  <c r="G2209" i="40"/>
  <c r="E859" i="40"/>
  <c r="D60" i="40"/>
  <c r="A1313" i="40"/>
  <c r="L2586" i="40"/>
  <c r="D2538" i="40"/>
  <c r="E2272" i="40"/>
  <c r="I2796" i="40"/>
  <c r="L2207" i="40"/>
  <c r="M56" i="40"/>
  <c r="G608" i="40"/>
  <c r="B2524" i="40"/>
  <c r="K2115" i="40"/>
  <c r="I273" i="40"/>
  <c r="B1649" i="40"/>
  <c r="D2198" i="40"/>
  <c r="L822" i="40"/>
  <c r="I37" i="40"/>
  <c r="H2508" i="40"/>
  <c r="H841" i="40"/>
  <c r="I2515" i="40"/>
  <c r="I1038" i="40"/>
  <c r="H69" i="40"/>
  <c r="G2690" i="40"/>
  <c r="G1500" i="40"/>
  <c r="M190" i="40"/>
  <c r="K1823" i="40"/>
  <c r="E124" i="40"/>
  <c r="G1128" i="40"/>
  <c r="M454" i="40"/>
  <c r="K2404" i="40"/>
  <c r="K1438" i="40"/>
  <c r="F2595" i="40"/>
  <c r="G1213" i="40"/>
  <c r="F2324" i="40"/>
  <c r="K238" i="40"/>
  <c r="H1683" i="40"/>
  <c r="A2805" i="40"/>
  <c r="I2144" i="40"/>
  <c r="H2062" i="40"/>
  <c r="A946" i="40"/>
  <c r="H2624" i="40"/>
  <c r="I2291" i="40"/>
  <c r="J857" i="40"/>
  <c r="K1945" i="40"/>
  <c r="A2539" i="40"/>
  <c r="K2545" i="40"/>
  <c r="I2742" i="40"/>
  <c r="J1109" i="40"/>
  <c r="E485" i="40"/>
  <c r="G179" i="40"/>
  <c r="B1786" i="40"/>
  <c r="I1371" i="40"/>
  <c r="A1908" i="40"/>
  <c r="C2565" i="40"/>
  <c r="E1232" i="40"/>
  <c r="H1487" i="40"/>
  <c r="F2453" i="40"/>
  <c r="H1788" i="40"/>
  <c r="E310" i="40"/>
  <c r="K1420" i="40"/>
  <c r="I2567" i="40"/>
  <c r="I623" i="40"/>
  <c r="G1420" i="40"/>
  <c r="G2950" i="40"/>
  <c r="J1455" i="40"/>
  <c r="C948" i="40"/>
  <c r="I438" i="40"/>
  <c r="J1968" i="40"/>
  <c r="G403" i="40"/>
  <c r="A29" i="40"/>
  <c r="D2776" i="40"/>
  <c r="C493" i="40"/>
  <c r="C474" i="40"/>
  <c r="E1042" i="40"/>
  <c r="F611" i="40"/>
  <c r="C2912" i="40"/>
  <c r="B343" i="40"/>
  <c r="A14" i="40"/>
  <c r="C2736" i="40"/>
  <c r="F874" i="40"/>
  <c r="L2680" i="40"/>
  <c r="L774" i="40"/>
  <c r="E316" i="40"/>
  <c r="K1365" i="40"/>
  <c r="K1574" i="40"/>
  <c r="G921" i="40"/>
  <c r="C1654" i="40"/>
  <c r="B2632" i="40"/>
  <c r="A2864" i="40"/>
  <c r="E631" i="40"/>
  <c r="D2177" i="40"/>
  <c r="D2182" i="40"/>
  <c r="A1989" i="40"/>
  <c r="E2043" i="40"/>
  <c r="A2027" i="40"/>
  <c r="D1104" i="40"/>
  <c r="E624" i="40"/>
  <c r="G476" i="40"/>
  <c r="M1575" i="40"/>
  <c r="L2367" i="40"/>
  <c r="J959" i="40"/>
  <c r="J2225" i="40"/>
  <c r="I339" i="40"/>
  <c r="K2303" i="40"/>
  <c r="J1883" i="40"/>
  <c r="L181" i="40"/>
  <c r="D768" i="40"/>
  <c r="F256" i="40"/>
  <c r="C1608" i="40"/>
  <c r="C198" i="40"/>
  <c r="D97" i="40"/>
  <c r="D2552" i="40"/>
  <c r="G2202" i="40"/>
  <c r="B1348" i="40"/>
  <c r="B609" i="40"/>
  <c r="F1330" i="40"/>
  <c r="K2220" i="40"/>
  <c r="M1179" i="40"/>
  <c r="C924" i="40"/>
  <c r="K2548" i="40"/>
  <c r="L1467" i="40"/>
  <c r="M2937" i="40"/>
  <c r="F327" i="40"/>
  <c r="I804" i="40"/>
  <c r="B845" i="40"/>
  <c r="B797" i="40"/>
  <c r="B555" i="40"/>
  <c r="L519" i="40"/>
  <c r="F1355" i="40"/>
  <c r="E13" i="40"/>
  <c r="L923" i="40"/>
  <c r="B1902" i="40"/>
  <c r="A410" i="40"/>
  <c r="A300" i="40"/>
  <c r="J2238" i="40"/>
  <c r="H2734" i="40"/>
  <c r="B559" i="40"/>
  <c r="E871" i="40"/>
  <c r="M648" i="40"/>
  <c r="J1623" i="40"/>
  <c r="I345" i="40"/>
  <c r="J1692" i="40"/>
  <c r="D1148" i="40"/>
  <c r="L378" i="40"/>
  <c r="D1454" i="40"/>
  <c r="C2518" i="40"/>
  <c r="J1049" i="40"/>
  <c r="E2593" i="40"/>
  <c r="K1508" i="40"/>
  <c r="F1483" i="40"/>
  <c r="K2016" i="40"/>
  <c r="G292" i="40"/>
  <c r="L2378" i="40"/>
  <c r="F2138" i="40"/>
  <c r="I1777" i="40"/>
  <c r="H1545" i="40"/>
  <c r="H1560" i="40"/>
  <c r="D925" i="40"/>
  <c r="K2526" i="40"/>
  <c r="B54" i="40"/>
  <c r="E1779" i="40"/>
  <c r="J613" i="40"/>
  <c r="M1878" i="40"/>
  <c r="M2293" i="40"/>
  <c r="C2846" i="40"/>
  <c r="B2843" i="40"/>
  <c r="C2428" i="40"/>
  <c r="G2024" i="40"/>
  <c r="C1004" i="40"/>
  <c r="J2887" i="40"/>
  <c r="B994" i="40"/>
  <c r="H2703" i="40"/>
  <c r="I31" i="40"/>
  <c r="H2137" i="40"/>
  <c r="D1702" i="40"/>
  <c r="C479" i="40"/>
  <c r="C560" i="40"/>
  <c r="C1286" i="40"/>
  <c r="F539" i="40"/>
  <c r="L912" i="40"/>
  <c r="C1599" i="40"/>
  <c r="G2643" i="40"/>
  <c r="C14" i="40"/>
  <c r="E2425" i="40"/>
  <c r="K2267" i="40"/>
  <c r="E2760" i="40"/>
  <c r="E2492" i="40"/>
  <c r="D271" i="40"/>
  <c r="D1074" i="40"/>
  <c r="I479" i="40"/>
  <c r="H960" i="40"/>
  <c r="M405" i="40"/>
  <c r="F594" i="40"/>
  <c r="C832" i="40"/>
  <c r="L704" i="40"/>
  <c r="D2606" i="40"/>
  <c r="H366" i="40"/>
  <c r="I1503" i="40"/>
  <c r="A1440" i="40"/>
  <c r="D355" i="40"/>
  <c r="M130" i="40"/>
  <c r="D1962" i="40"/>
  <c r="F1857" i="40"/>
  <c r="L522" i="40"/>
  <c r="H2295" i="40"/>
  <c r="I1190" i="40"/>
  <c r="E2465" i="40"/>
  <c r="G1898" i="40"/>
  <c r="H1700" i="40"/>
  <c r="B356" i="40"/>
  <c r="B1616" i="40"/>
  <c r="C1507" i="40"/>
  <c r="I1070" i="40"/>
  <c r="A2320" i="40"/>
  <c r="J1732" i="40"/>
  <c r="M1261" i="40"/>
  <c r="L2852" i="40"/>
  <c r="E623" i="40"/>
  <c r="A30" i="40"/>
  <c r="C442" i="40"/>
  <c r="E538" i="40"/>
  <c r="L702" i="40"/>
  <c r="C2220" i="40"/>
  <c r="A356" i="40"/>
  <c r="A1831" i="40"/>
  <c r="L29" i="40"/>
  <c r="E2843" i="40"/>
  <c r="E926" i="40"/>
  <c r="M1210" i="40"/>
  <c r="K180" i="40"/>
  <c r="A2803" i="40"/>
  <c r="D1936" i="40"/>
  <c r="F2743" i="40"/>
  <c r="E931" i="40"/>
  <c r="I2850" i="40"/>
  <c r="L2319" i="40"/>
  <c r="G622" i="40"/>
  <c r="E2597" i="40"/>
  <c r="A2121" i="40"/>
  <c r="C2299" i="40"/>
  <c r="D1912" i="40"/>
  <c r="D2019" i="40"/>
  <c r="G705" i="40"/>
  <c r="D2762" i="40"/>
  <c r="M889" i="40"/>
  <c r="H2598" i="40"/>
  <c r="C2353" i="40"/>
  <c r="G2932" i="40"/>
  <c r="L2915" i="40"/>
  <c r="C2687" i="40"/>
  <c r="D1859" i="40"/>
  <c r="M1748" i="40"/>
  <c r="F2455" i="40"/>
  <c r="G2850" i="40"/>
  <c r="K1357" i="40"/>
  <c r="G1661" i="40"/>
  <c r="F465" i="40"/>
  <c r="H2949" i="40"/>
  <c r="D2800" i="40"/>
  <c r="M2936" i="40"/>
  <c r="F7" i="40"/>
  <c r="L2477" i="40"/>
  <c r="H1105" i="40"/>
  <c r="I977" i="40"/>
  <c r="A2438" i="40"/>
  <c r="F1977" i="40"/>
  <c r="C2181" i="40"/>
  <c r="L2792" i="40"/>
  <c r="G2564" i="40"/>
  <c r="A792" i="40"/>
  <c r="G1389" i="40"/>
  <c r="E1181" i="40"/>
  <c r="B2923" i="40"/>
  <c r="I1652" i="40"/>
  <c r="F1190" i="40"/>
  <c r="A2080" i="40"/>
  <c r="H2570" i="40"/>
  <c r="A1874" i="40"/>
  <c r="C371" i="40"/>
  <c r="E421" i="40"/>
  <c r="C2249" i="40"/>
  <c r="D85" i="40"/>
  <c r="C2057" i="40"/>
  <c r="F2123" i="40"/>
  <c r="G2304" i="40"/>
  <c r="K19" i="40"/>
  <c r="B330" i="40"/>
  <c r="J1013" i="40"/>
  <c r="L1092" i="40"/>
  <c r="K1179" i="40"/>
  <c r="C1612" i="40"/>
  <c r="B2879" i="40"/>
  <c r="B1287" i="40"/>
  <c r="C2499" i="40"/>
  <c r="F1826" i="40"/>
  <c r="D1041" i="40"/>
  <c r="F1870" i="40"/>
  <c r="M851" i="40"/>
  <c r="D2607" i="40"/>
  <c r="H2140" i="40"/>
  <c r="H2638" i="40"/>
  <c r="B780" i="40"/>
  <c r="H1922" i="40"/>
  <c r="C1363" i="40"/>
  <c r="C1477" i="40"/>
  <c r="J2208" i="40"/>
  <c r="A545" i="40"/>
  <c r="D1273" i="40"/>
  <c r="F87" i="40"/>
  <c r="L920" i="40"/>
  <c r="L2604" i="40"/>
  <c r="A2330" i="40"/>
  <c r="H2595" i="40"/>
  <c r="C565" i="40"/>
  <c r="F974" i="40"/>
  <c r="M2553" i="40"/>
  <c r="L1612" i="40"/>
  <c r="I57" i="40"/>
  <c r="B222" i="40"/>
  <c r="I1443" i="40"/>
  <c r="I1956" i="40"/>
  <c r="G524" i="40"/>
  <c r="F1976" i="40"/>
  <c r="B2757" i="40"/>
  <c r="A1216" i="40"/>
  <c r="L215" i="40"/>
  <c r="L22" i="40"/>
  <c r="K376" i="40"/>
  <c r="F2438" i="40"/>
  <c r="L2412" i="40"/>
  <c r="E1858" i="40"/>
  <c r="E457" i="40"/>
  <c r="E1338" i="40"/>
  <c r="J2251" i="40"/>
  <c r="D2062" i="40"/>
  <c r="E1360" i="40"/>
  <c r="B23" i="40"/>
  <c r="A1728" i="40"/>
  <c r="I1719" i="40"/>
  <c r="D736" i="40"/>
  <c r="H2178" i="40"/>
  <c r="A20" i="40"/>
  <c r="M1054" i="40"/>
  <c r="D2408" i="40"/>
  <c r="B723" i="40"/>
  <c r="I2784" i="40"/>
  <c r="I2915" i="40"/>
  <c r="K502" i="40"/>
  <c r="G2948" i="40"/>
  <c r="A816" i="40"/>
  <c r="M1015" i="40"/>
  <c r="G2274" i="40"/>
  <c r="G2749" i="40"/>
  <c r="H19" i="40"/>
  <c r="C288" i="40"/>
  <c r="D56" i="40"/>
  <c r="A1816" i="40"/>
  <c r="M2046" i="40"/>
  <c r="C1393" i="40"/>
  <c r="L998" i="40"/>
  <c r="E2757" i="40"/>
  <c r="D2688" i="40"/>
  <c r="L2136" i="40"/>
  <c r="M1352" i="40"/>
  <c r="L2483" i="40"/>
  <c r="H1054" i="40"/>
  <c r="E1558" i="40"/>
  <c r="M2693" i="40"/>
  <c r="B245" i="40"/>
  <c r="M1864" i="40"/>
  <c r="I1917" i="40"/>
  <c r="B1734" i="40"/>
  <c r="H932" i="40"/>
  <c r="A2118" i="40"/>
  <c r="E1345" i="40"/>
  <c r="K2598" i="40"/>
  <c r="L978" i="40"/>
  <c r="F2209" i="40"/>
  <c r="B1177" i="40"/>
  <c r="E2575" i="40"/>
  <c r="C414" i="40"/>
  <c r="K1335" i="40"/>
  <c r="K1270" i="40"/>
  <c r="L2636" i="40"/>
  <c r="E254" i="40"/>
  <c r="G2736" i="40"/>
  <c r="D340" i="40"/>
  <c r="A227" i="40"/>
  <c r="G1484" i="40"/>
  <c r="B2529" i="40"/>
  <c r="C9" i="40"/>
  <c r="G1293" i="40"/>
  <c r="B561" i="40"/>
  <c r="D2578" i="40"/>
  <c r="B713" i="40"/>
  <c r="A1522" i="40"/>
  <c r="G1498" i="40"/>
  <c r="M1398" i="40"/>
  <c r="I769" i="40"/>
  <c r="I1747" i="40"/>
  <c r="I252" i="40"/>
  <c r="J1669" i="40"/>
  <c r="D884" i="40"/>
  <c r="G775" i="40"/>
  <c r="M257" i="40"/>
  <c r="A1543" i="40"/>
  <c r="I1422" i="40"/>
  <c r="L2851" i="40"/>
  <c r="L2264" i="40"/>
  <c r="K709" i="40"/>
  <c r="E193" i="40"/>
  <c r="H406" i="40"/>
  <c r="B1210" i="40"/>
  <c r="G1081" i="40"/>
  <c r="I1027" i="40"/>
  <c r="C2138" i="40"/>
  <c r="A506" i="40"/>
  <c r="D1973" i="40"/>
  <c r="B183" i="40"/>
  <c r="B2589" i="40"/>
  <c r="K2371" i="40"/>
  <c r="F977" i="40"/>
  <c r="F943" i="40"/>
  <c r="J2164" i="40"/>
  <c r="J1712" i="40"/>
  <c r="F1200" i="40"/>
  <c r="I639" i="40"/>
  <c r="D1418" i="40"/>
  <c r="D1672" i="40"/>
  <c r="E822" i="40"/>
  <c r="D1554" i="40"/>
  <c r="H2660" i="40"/>
  <c r="C1082" i="40"/>
  <c r="A2646" i="40"/>
  <c r="D880" i="40"/>
  <c r="G638" i="40"/>
  <c r="G2835" i="40"/>
  <c r="D1752" i="40"/>
  <c r="M2825" i="40"/>
  <c r="J1583" i="40"/>
  <c r="C1786" i="40"/>
  <c r="J2493" i="40"/>
  <c r="G17" i="40"/>
  <c r="L2948" i="40"/>
  <c r="L1319" i="40"/>
  <c r="K1558" i="40"/>
  <c r="B518" i="40"/>
  <c r="D2360" i="40"/>
  <c r="L1591" i="40"/>
  <c r="G1538" i="40"/>
  <c r="K1088" i="40"/>
  <c r="M589" i="40"/>
  <c r="I2864" i="40"/>
  <c r="L361" i="40"/>
  <c r="K1471" i="40"/>
  <c r="D1511" i="40"/>
  <c r="F893" i="40"/>
  <c r="H567" i="40"/>
  <c r="K84" i="40"/>
  <c r="J161" i="40"/>
  <c r="K1736" i="40"/>
  <c r="C2800" i="40"/>
  <c r="M520" i="40"/>
  <c r="M1204" i="40"/>
  <c r="M437" i="40"/>
  <c r="I2904" i="40"/>
  <c r="J40" i="40"/>
  <c r="C1729" i="40"/>
  <c r="E549" i="40"/>
  <c r="K2927" i="40"/>
  <c r="G351" i="40"/>
  <c r="J340" i="40"/>
  <c r="E2454" i="40"/>
  <c r="C268" i="40"/>
  <c r="D2494" i="40"/>
  <c r="I2852" i="40"/>
  <c r="I1674" i="40"/>
  <c r="M2534" i="40"/>
  <c r="F260" i="40"/>
  <c r="H1221" i="40"/>
  <c r="G1390" i="40"/>
  <c r="A2431" i="40"/>
  <c r="F1499" i="40"/>
  <c r="B2294" i="40"/>
  <c r="A1057" i="40"/>
  <c r="L78" i="40"/>
  <c r="C1642" i="40"/>
  <c r="C2791" i="40"/>
  <c r="G790" i="40"/>
  <c r="G763" i="40"/>
  <c r="J2007" i="40"/>
  <c r="G1050" i="40"/>
  <c r="C2947" i="40"/>
  <c r="E362" i="40"/>
  <c r="F2551" i="40"/>
  <c r="E1519" i="40"/>
  <c r="B2619" i="40"/>
  <c r="E2432" i="40"/>
  <c r="J872" i="40"/>
  <c r="M1916" i="40"/>
  <c r="B237" i="40"/>
  <c r="B1345" i="40"/>
  <c r="J2056" i="40"/>
  <c r="J2674" i="40"/>
  <c r="B2659" i="40"/>
  <c r="H445" i="40"/>
  <c r="E191" i="40"/>
  <c r="C2930" i="40"/>
  <c r="B606" i="40"/>
  <c r="L2094" i="40"/>
  <c r="E1450" i="40"/>
  <c r="H2655" i="40"/>
  <c r="E1960" i="40"/>
  <c r="H2323" i="40"/>
  <c r="F2315" i="40"/>
  <c r="I2133" i="40"/>
  <c r="A1243" i="40"/>
  <c r="B975" i="40"/>
  <c r="L2015" i="40"/>
  <c r="B2943" i="40"/>
  <c r="G716" i="40"/>
  <c r="K2164" i="40"/>
  <c r="G2684" i="40"/>
  <c r="G10" i="40"/>
  <c r="I163" i="40"/>
  <c r="M911" i="40"/>
  <c r="C1425" i="40"/>
  <c r="G1408" i="40"/>
  <c r="F2709" i="40"/>
  <c r="J1235" i="40"/>
  <c r="M2828" i="40"/>
  <c r="F29" i="40"/>
  <c r="I1424" i="40"/>
  <c r="F1233" i="40"/>
  <c r="J121" i="40"/>
  <c r="C26" i="40"/>
  <c r="K1242" i="40"/>
  <c r="K2879" i="40"/>
  <c r="G1713" i="40"/>
  <c r="J1990" i="40"/>
  <c r="L1758" i="40"/>
  <c r="C1309" i="40"/>
  <c r="J2474" i="40"/>
  <c r="J2405" i="40"/>
  <c r="H2120" i="40"/>
  <c r="F2875" i="40"/>
  <c r="E2161" i="40"/>
  <c r="A1198" i="40"/>
  <c r="D1826" i="40"/>
  <c r="M615" i="40"/>
  <c r="K2092" i="40"/>
  <c r="C1921" i="40"/>
  <c r="F1524" i="40"/>
  <c r="F1327" i="40"/>
  <c r="E1674" i="40"/>
  <c r="E1749" i="40"/>
  <c r="D1379" i="40"/>
  <c r="M1492" i="40"/>
  <c r="G1449" i="40"/>
  <c r="M2315" i="40"/>
  <c r="E777" i="40"/>
  <c r="F966" i="40"/>
  <c r="C1805" i="40"/>
  <c r="C296" i="40"/>
  <c r="F1509" i="40"/>
  <c r="M2698" i="40"/>
  <c r="C2242" i="40"/>
  <c r="F607" i="40"/>
  <c r="K949" i="40"/>
  <c r="C1991" i="40"/>
  <c r="G927" i="40"/>
  <c r="B347" i="40"/>
  <c r="H1799" i="40"/>
  <c r="A1855" i="40"/>
  <c r="G2857" i="40"/>
  <c r="J2679" i="40"/>
  <c r="K1727" i="40"/>
  <c r="H2479" i="40"/>
  <c r="F65" i="40"/>
  <c r="E137" i="40"/>
  <c r="B252" i="40"/>
  <c r="C2585" i="40"/>
  <c r="A2466" i="40"/>
  <c r="B2055" i="40"/>
  <c r="J1545" i="40"/>
  <c r="L585" i="40"/>
  <c r="D1603" i="40"/>
  <c r="H2043" i="40"/>
  <c r="E440" i="40"/>
  <c r="J2809" i="40"/>
  <c r="K370" i="40"/>
  <c r="C1907" i="40"/>
  <c r="L173" i="40"/>
  <c r="K2914" i="40"/>
  <c r="E2225" i="40"/>
  <c r="A2008" i="40"/>
  <c r="G2457" i="40"/>
  <c r="D947" i="40"/>
  <c r="F367" i="40"/>
  <c r="L2384" i="40"/>
  <c r="L496" i="40"/>
  <c r="A2557" i="40"/>
  <c r="L2355" i="40"/>
  <c r="H1587" i="40"/>
  <c r="E1467" i="40"/>
  <c r="G2721" i="40"/>
  <c r="C543" i="40"/>
  <c r="F1444" i="40"/>
  <c r="D380" i="40"/>
  <c r="D2240" i="40"/>
  <c r="C1741" i="40"/>
  <c r="C36" i="40"/>
  <c r="F2663" i="40"/>
  <c r="J1301" i="40"/>
  <c r="F1739" i="40"/>
  <c r="E581" i="40"/>
  <c r="F1556" i="40"/>
  <c r="B88" i="40"/>
  <c r="J967" i="40"/>
  <c r="A667" i="40"/>
  <c r="L1093" i="40"/>
  <c r="E320" i="40"/>
  <c r="E2374" i="40"/>
  <c r="H1396" i="40"/>
  <c r="D423" i="40"/>
  <c r="H1809" i="40"/>
  <c r="K523" i="40"/>
  <c r="A671" i="40"/>
  <c r="F1897" i="40"/>
  <c r="E2786" i="40"/>
  <c r="H2111" i="40"/>
  <c r="E1873" i="40"/>
  <c r="M1963" i="40"/>
  <c r="D88" i="40"/>
  <c r="C2217" i="40"/>
  <c r="C1936" i="40"/>
  <c r="E285" i="40"/>
  <c r="M2299" i="40"/>
  <c r="E1137" i="40"/>
  <c r="L1044" i="40"/>
  <c r="L641" i="40"/>
  <c r="K2069" i="40"/>
  <c r="I1884" i="40"/>
  <c r="M1080" i="40"/>
  <c r="J1891" i="40"/>
  <c r="F872" i="40"/>
  <c r="A2624" i="40"/>
  <c r="L2143" i="40"/>
  <c r="M2076" i="40"/>
  <c r="J1788" i="40"/>
  <c r="M1908" i="40"/>
  <c r="K1169" i="40"/>
  <c r="K46" i="40"/>
  <c r="F2878" i="40"/>
  <c r="I2469" i="40"/>
  <c r="A1405" i="40"/>
  <c r="J1148" i="40"/>
  <c r="F434" i="40"/>
  <c r="F1903" i="40"/>
  <c r="G2267" i="40"/>
  <c r="J1506" i="40"/>
  <c r="A489" i="40"/>
  <c r="H1521" i="40"/>
  <c r="H549" i="40"/>
  <c r="C1505" i="40"/>
  <c r="M2205" i="40"/>
  <c r="D1126" i="40"/>
  <c r="E2210" i="40"/>
  <c r="I986" i="40"/>
  <c r="M870" i="40"/>
  <c r="C1114" i="40"/>
  <c r="I1245" i="40"/>
  <c r="C786" i="40"/>
  <c r="I569" i="40"/>
  <c r="C1044" i="40"/>
  <c r="K2268" i="40"/>
  <c r="E1818" i="40"/>
  <c r="I976" i="40"/>
  <c r="B2844" i="40"/>
  <c r="F1385" i="40"/>
  <c r="M2873" i="40"/>
  <c r="B1681" i="40"/>
  <c r="A2177" i="40"/>
  <c r="K377" i="40"/>
  <c r="D886" i="40"/>
  <c r="I2780" i="40"/>
  <c r="C1571" i="40"/>
  <c r="M2301" i="40"/>
  <c r="L613" i="40"/>
  <c r="D918" i="40"/>
  <c r="L228" i="40"/>
  <c r="K2829" i="40"/>
  <c r="K450" i="40"/>
  <c r="B244" i="40"/>
  <c r="M1309" i="40"/>
  <c r="K1735" i="40"/>
  <c r="I2787" i="40"/>
  <c r="E2784" i="40"/>
  <c r="F548" i="40"/>
  <c r="D794" i="40"/>
  <c r="A968" i="40"/>
  <c r="L667" i="40"/>
  <c r="A1888" i="40"/>
  <c r="C1985" i="40"/>
  <c r="A1233" i="40"/>
  <c r="G1024" i="40"/>
  <c r="L2426" i="40"/>
  <c r="K1224" i="40"/>
  <c r="J650" i="40"/>
  <c r="A812" i="40"/>
  <c r="D719" i="40"/>
  <c r="A1049" i="40"/>
  <c r="L1807" i="40"/>
  <c r="B954" i="40"/>
  <c r="B2000" i="40"/>
  <c r="J248" i="40"/>
  <c r="L1281" i="40"/>
  <c r="G2190" i="40"/>
  <c r="K2600" i="40"/>
  <c r="M700" i="40"/>
  <c r="C1745" i="40"/>
  <c r="J1229" i="40"/>
  <c r="E2358" i="40"/>
  <c r="K1459" i="40"/>
  <c r="H2336" i="40"/>
  <c r="J2266" i="40"/>
  <c r="J2460" i="40"/>
  <c r="H120" i="40"/>
  <c r="M395" i="40"/>
  <c r="K1492" i="40"/>
  <c r="H422" i="40"/>
  <c r="E1417" i="40"/>
  <c r="K813" i="40"/>
  <c r="J808" i="40"/>
  <c r="G781" i="40"/>
  <c r="K1344" i="40"/>
  <c r="L2005" i="40"/>
  <c r="F297" i="40"/>
  <c r="L756" i="40"/>
  <c r="E464" i="40"/>
  <c r="F2435" i="40"/>
  <c r="D1015" i="40"/>
  <c r="H2697" i="40"/>
  <c r="H397" i="40"/>
  <c r="E1702" i="40"/>
  <c r="B1569" i="40"/>
  <c r="F1001" i="40"/>
  <c r="F651" i="40"/>
  <c r="I1672" i="40"/>
  <c r="L2407" i="40"/>
  <c r="G120" i="40"/>
  <c r="J1340" i="40"/>
  <c r="K1651" i="40"/>
  <c r="I2621" i="40"/>
  <c r="B881" i="40"/>
  <c r="F2412" i="40"/>
  <c r="J1592" i="40"/>
  <c r="H663" i="40"/>
  <c r="A959" i="40"/>
  <c r="J538" i="40"/>
  <c r="C64" i="40"/>
  <c r="E807" i="40"/>
  <c r="D1690" i="40"/>
  <c r="D279" i="40"/>
  <c r="K1532" i="40"/>
  <c r="D711" i="40"/>
  <c r="G764" i="40"/>
  <c r="K884" i="40"/>
  <c r="A2764" i="40"/>
  <c r="M406" i="40"/>
  <c r="L788" i="40"/>
  <c r="J2702" i="40"/>
  <c r="B144" i="40"/>
  <c r="J1273" i="40"/>
  <c r="D6" i="40"/>
  <c r="D1954" i="40"/>
  <c r="H1896" i="40"/>
  <c r="K1797" i="40"/>
  <c r="G1551" i="40"/>
  <c r="F1416" i="40"/>
  <c r="B2601" i="40"/>
  <c r="H458" i="40"/>
  <c r="D567" i="40"/>
  <c r="D2100" i="40"/>
  <c r="B707" i="40"/>
  <c r="J381" i="40"/>
  <c r="L941" i="40"/>
  <c r="E1327" i="40"/>
  <c r="M941" i="40"/>
  <c r="I2687" i="40"/>
  <c r="M2874" i="40"/>
  <c r="L2762" i="40"/>
  <c r="E1828" i="40"/>
  <c r="E1312" i="40"/>
  <c r="M2476" i="40"/>
  <c r="F1445" i="40"/>
  <c r="L472" i="40"/>
  <c r="H1660" i="40"/>
  <c r="H1360" i="40"/>
  <c r="E2702" i="40"/>
  <c r="C1428" i="40"/>
  <c r="D502" i="40"/>
  <c r="C1275" i="40"/>
  <c r="H975" i="40"/>
  <c r="B2472" i="40"/>
  <c r="D2379" i="40"/>
  <c r="C1951" i="40"/>
  <c r="F2286" i="40"/>
  <c r="C2755" i="40"/>
  <c r="D1224" i="40"/>
  <c r="C2689" i="40"/>
  <c r="M841" i="40"/>
  <c r="E1949" i="40"/>
  <c r="A1421" i="40"/>
  <c r="E2860" i="40"/>
  <c r="H1454" i="40"/>
  <c r="B1283" i="40"/>
  <c r="K696" i="40"/>
  <c r="M1146" i="40"/>
  <c r="J902" i="40"/>
  <c r="D575" i="40"/>
  <c r="D878" i="40"/>
  <c r="K2348" i="40"/>
  <c r="F226" i="40"/>
  <c r="M731" i="40"/>
  <c r="H1181" i="40"/>
  <c r="I2657" i="40"/>
  <c r="D1019" i="40"/>
  <c r="H742" i="40"/>
  <c r="H217" i="40"/>
  <c r="G860" i="40"/>
  <c r="D1300" i="40"/>
  <c r="B1816" i="40"/>
  <c r="G867" i="40"/>
  <c r="M94" i="40"/>
  <c r="E851" i="40"/>
  <c r="F1735" i="40"/>
  <c r="K650" i="40"/>
  <c r="E117" i="40"/>
  <c r="H732" i="40"/>
  <c r="K2647" i="40"/>
  <c r="A1955" i="40"/>
  <c r="H2110" i="40"/>
  <c r="C51" i="40"/>
  <c r="D45" i="40"/>
  <c r="K1531" i="40"/>
  <c r="I2141" i="40"/>
  <c r="A1849" i="40"/>
  <c r="E2612" i="40"/>
  <c r="D1749" i="40"/>
  <c r="D2907" i="40"/>
  <c r="D1127" i="40"/>
  <c r="B242" i="40"/>
  <c r="L410" i="40"/>
  <c r="F2330" i="40"/>
  <c r="E2599" i="40"/>
  <c r="K643" i="40"/>
  <c r="H720" i="40"/>
  <c r="D2001" i="40"/>
  <c r="L2413" i="40"/>
  <c r="C576" i="40"/>
  <c r="F746" i="40"/>
  <c r="H2202" i="40"/>
  <c r="K2380" i="40"/>
  <c r="M2602" i="40"/>
  <c r="H1837" i="40"/>
  <c r="E1054" i="40"/>
  <c r="M1621" i="40"/>
  <c r="E990" i="40"/>
  <c r="F1058" i="40"/>
  <c r="F2457" i="40"/>
  <c r="H659" i="40"/>
  <c r="C2903" i="40"/>
  <c r="G12" i="40"/>
  <c r="J2866" i="40"/>
  <c r="E2301" i="40"/>
  <c r="J2577" i="40"/>
  <c r="H788" i="40"/>
  <c r="H1942" i="40"/>
  <c r="C2777" i="40"/>
  <c r="G28" i="40"/>
  <c r="I1446" i="40"/>
  <c r="L1830" i="40"/>
  <c r="B2656" i="40"/>
  <c r="C1595" i="40"/>
  <c r="B2827" i="40"/>
  <c r="F1667" i="40"/>
  <c r="B2938" i="40"/>
  <c r="I1368" i="40"/>
  <c r="G382" i="40"/>
  <c r="F1484" i="40"/>
  <c r="A871" i="40"/>
  <c r="D2467" i="40"/>
  <c r="H2752" i="40"/>
  <c r="F1929" i="40"/>
  <c r="B1024" i="40"/>
  <c r="E764" i="40"/>
  <c r="K2591" i="40"/>
  <c r="D112" i="40"/>
  <c r="D848" i="40"/>
  <c r="F2172" i="40"/>
  <c r="K1669" i="40"/>
  <c r="G1671" i="40"/>
  <c r="J2268" i="40"/>
  <c r="G1699" i="40"/>
  <c r="F2301" i="40"/>
  <c r="A2848" i="40"/>
  <c r="E2914" i="40"/>
  <c r="A2096" i="40"/>
  <c r="A2749" i="40"/>
  <c r="J756" i="40"/>
  <c r="F710" i="40"/>
  <c r="M1856" i="40"/>
  <c r="D1732" i="40"/>
  <c r="L1856" i="40"/>
  <c r="J517" i="40"/>
  <c r="K2594" i="40"/>
  <c r="D2119" i="40"/>
  <c r="L1353" i="40"/>
  <c r="J1489" i="40"/>
  <c r="D2205" i="40"/>
  <c r="D367" i="40"/>
  <c r="H1479" i="40"/>
  <c r="M1369" i="40"/>
  <c r="D2165" i="40"/>
  <c r="G1792" i="40"/>
  <c r="H322" i="40"/>
  <c r="I1895" i="40"/>
  <c r="E1310" i="40"/>
  <c r="E2369" i="40"/>
  <c r="G2879" i="40"/>
  <c r="G547" i="40"/>
  <c r="D351" i="40"/>
  <c r="H2130" i="40"/>
  <c r="E2590" i="40"/>
  <c r="D1426" i="40"/>
  <c r="I1045" i="40"/>
  <c r="G444" i="40"/>
  <c r="J551" i="40"/>
  <c r="M930" i="40"/>
  <c r="M2259" i="40"/>
  <c r="A1411" i="40"/>
  <c r="I1595" i="40"/>
  <c r="G2515" i="40"/>
  <c r="M468" i="40"/>
  <c r="K1912" i="40"/>
  <c r="F868" i="40"/>
  <c r="K2286" i="40"/>
  <c r="L2774" i="40"/>
  <c r="F2885" i="40"/>
  <c r="F1541" i="40"/>
  <c r="C1289" i="40"/>
  <c r="J2394" i="40"/>
  <c r="C2718" i="40"/>
  <c r="A1997" i="40"/>
  <c r="J2462" i="40"/>
  <c r="F282" i="40"/>
  <c r="C496" i="40"/>
  <c r="J2858" i="40"/>
  <c r="C1000" i="40"/>
  <c r="D2077" i="40"/>
  <c r="H1443" i="40"/>
  <c r="E2905" i="40"/>
  <c r="B1297" i="40"/>
  <c r="K964" i="40"/>
  <c r="C2227" i="40"/>
  <c r="H2871" i="40"/>
  <c r="B7" i="40"/>
  <c r="H951" i="40"/>
  <c r="L2024" i="40"/>
  <c r="G1872" i="40"/>
  <c r="D724" i="40"/>
  <c r="B1317" i="40"/>
  <c r="F1689" i="40"/>
  <c r="C1931" i="40"/>
  <c r="E400" i="40"/>
  <c r="F2645" i="40"/>
  <c r="M2866" i="40"/>
  <c r="G69" i="40"/>
  <c r="I263" i="40"/>
  <c r="K1192" i="40"/>
  <c r="F579" i="40"/>
  <c r="C1211" i="40"/>
  <c r="B1019" i="40"/>
  <c r="I1278" i="40"/>
  <c r="M2535" i="40"/>
  <c r="G1751" i="40"/>
  <c r="A1657" i="40"/>
  <c r="E1955" i="40"/>
  <c r="K680" i="40"/>
  <c r="A2687" i="40"/>
  <c r="G1043" i="40"/>
  <c r="A411" i="40"/>
  <c r="A147" i="40"/>
  <c r="F2219" i="40"/>
  <c r="I2794" i="40"/>
  <c r="D243" i="40"/>
  <c r="M2074" i="40"/>
  <c r="F971" i="40"/>
  <c r="K2230" i="40"/>
  <c r="M944" i="40"/>
  <c r="I2016" i="40"/>
  <c r="F581" i="40"/>
  <c r="G2748" i="40"/>
  <c r="I1460" i="40"/>
  <c r="C32" i="40"/>
  <c r="A2586" i="40"/>
  <c r="D2810" i="40"/>
  <c r="D873" i="40"/>
  <c r="G2186" i="40"/>
  <c r="J2219" i="40"/>
  <c r="B607" i="40"/>
  <c r="M618" i="40"/>
  <c r="H630" i="40"/>
  <c r="G1176" i="40"/>
  <c r="I2916" i="40"/>
  <c r="E302" i="40"/>
  <c r="L81" i="40"/>
  <c r="H447" i="40"/>
  <c r="C1205" i="40"/>
  <c r="G2084" i="40"/>
  <c r="D15" i="40"/>
  <c r="A1732" i="40"/>
  <c r="F1754" i="40"/>
  <c r="J903" i="40"/>
  <c r="C2486" i="40"/>
  <c r="G2833" i="40"/>
  <c r="B2892" i="40"/>
  <c r="E449" i="40"/>
  <c r="K1761" i="40"/>
  <c r="J1321" i="40"/>
  <c r="K1135" i="40"/>
  <c r="G2513" i="40"/>
  <c r="M2733" i="40"/>
  <c r="I1854" i="40"/>
  <c r="L63" i="40"/>
  <c r="H937" i="40"/>
  <c r="A1957" i="40"/>
  <c r="B996" i="40"/>
  <c r="L493" i="40"/>
  <c r="K78" i="40"/>
  <c r="M1713" i="40"/>
  <c r="D460" i="40"/>
  <c r="C59" i="40"/>
  <c r="G2847" i="40"/>
  <c r="K2134" i="40"/>
  <c r="A2227" i="40"/>
  <c r="I1177" i="40"/>
  <c r="F2350" i="40"/>
  <c r="M1138" i="40"/>
  <c r="E1628" i="40"/>
  <c r="A2549" i="40"/>
  <c r="B1449" i="40"/>
  <c r="J1307" i="40"/>
  <c r="C652" i="40"/>
  <c r="G478" i="40"/>
  <c r="D1400" i="40"/>
  <c r="I461" i="40"/>
  <c r="G1238" i="40"/>
  <c r="G1575" i="40"/>
  <c r="A2366" i="40"/>
  <c r="E1733" i="40"/>
  <c r="M1700" i="40"/>
  <c r="E1651" i="40"/>
  <c r="A256" i="40"/>
  <c r="F205" i="40"/>
  <c r="L165" i="40"/>
  <c r="J1163" i="40"/>
  <c r="A88" i="40"/>
  <c r="L1487" i="40"/>
  <c r="M734" i="40"/>
  <c r="M1708" i="40"/>
  <c r="D1218" i="40"/>
  <c r="G2323" i="40"/>
  <c r="F466" i="40"/>
  <c r="M2184" i="40"/>
  <c r="C923" i="40"/>
  <c r="A1610" i="40"/>
  <c r="J2010" i="40"/>
  <c r="K2513" i="40"/>
  <c r="L1940" i="40"/>
  <c r="D1996" i="40"/>
  <c r="J1925" i="40"/>
  <c r="E1926" i="40"/>
  <c r="J1278" i="40"/>
  <c r="L204" i="40"/>
  <c r="B1164" i="40"/>
  <c r="D1464" i="40"/>
  <c r="F532" i="40"/>
  <c r="H1225" i="40"/>
  <c r="A1336" i="40"/>
  <c r="F123" i="40"/>
  <c r="I1804" i="40"/>
  <c r="A572" i="40"/>
  <c r="C2377" i="40"/>
  <c r="A1792" i="40"/>
  <c r="A701" i="40"/>
  <c r="K501" i="40"/>
  <c r="I172" i="40"/>
  <c r="L2565" i="40"/>
  <c r="A1575" i="40"/>
  <c r="I1264" i="40"/>
  <c r="L2930" i="40"/>
  <c r="E1543" i="40"/>
  <c r="L1613" i="40"/>
  <c r="M1112" i="40"/>
  <c r="K1744" i="40"/>
  <c r="B1506" i="40"/>
  <c r="M1880" i="40"/>
  <c r="H1229" i="40"/>
  <c r="L329" i="40"/>
  <c r="G746" i="40"/>
  <c r="G1814" i="40"/>
  <c r="L932" i="40"/>
  <c r="K1624" i="40"/>
  <c r="M459" i="40"/>
  <c r="B2040" i="40"/>
  <c r="B1289" i="40"/>
  <c r="A1817" i="40"/>
  <c r="E108" i="40"/>
  <c r="F2871" i="40"/>
  <c r="D973" i="40"/>
  <c r="A1656" i="40"/>
  <c r="B71" i="40"/>
  <c r="J2729" i="40"/>
  <c r="J399" i="40"/>
  <c r="C35" i="40"/>
  <c r="F848" i="40"/>
  <c r="K2556" i="40"/>
  <c r="H1661" i="40"/>
  <c r="K1021" i="40"/>
  <c r="H1408" i="40"/>
  <c r="E1183" i="40"/>
  <c r="I619" i="40"/>
  <c r="C837" i="40"/>
  <c r="F55" i="40"/>
  <c r="L1932" i="40"/>
  <c r="J2063" i="40"/>
  <c r="L2512" i="40"/>
  <c r="K233" i="40"/>
  <c r="F983" i="40"/>
  <c r="L1250" i="40"/>
  <c r="A650" i="40"/>
  <c r="A1186" i="40"/>
  <c r="D1588" i="40"/>
  <c r="M233" i="40"/>
  <c r="J842" i="40"/>
  <c r="C1677" i="40"/>
  <c r="J2015" i="40"/>
  <c r="B2931" i="40"/>
  <c r="M1018" i="40"/>
  <c r="G1184" i="40"/>
  <c r="M111" i="40"/>
  <c r="C2659" i="40"/>
  <c r="H699" i="40"/>
  <c r="C1479" i="40"/>
  <c r="C2545" i="40"/>
  <c r="J5" i="40"/>
  <c r="L124" i="40"/>
  <c r="K961" i="40"/>
  <c r="L35" i="40"/>
  <c r="D1604" i="40"/>
  <c r="L659" i="40"/>
  <c r="J1580" i="40"/>
  <c r="A507" i="40"/>
  <c r="C2365" i="40"/>
  <c r="I195" i="40"/>
  <c r="D1181" i="40"/>
  <c r="A974" i="40"/>
  <c r="C687" i="40"/>
  <c r="C684" i="40"/>
  <c r="G1780" i="40"/>
  <c r="E2464" i="40"/>
  <c r="E1866" i="40"/>
  <c r="G1582" i="40"/>
  <c r="M2068" i="40"/>
  <c r="H1575" i="40"/>
  <c r="A54" i="40"/>
  <c r="J2249" i="40"/>
  <c r="H1633" i="40"/>
  <c r="C247" i="40"/>
  <c r="M2494" i="40"/>
  <c r="C533" i="40"/>
  <c r="F769" i="40"/>
  <c r="A2132" i="40"/>
  <c r="J773" i="40"/>
  <c r="H1358" i="40"/>
  <c r="H402" i="40"/>
  <c r="C2863" i="40"/>
  <c r="I2109" i="40"/>
  <c r="J2129" i="40"/>
  <c r="E2245" i="40"/>
  <c r="D2866" i="40"/>
  <c r="B2196" i="40"/>
  <c r="F1579" i="40"/>
  <c r="D347" i="40"/>
  <c r="L854" i="40"/>
  <c r="F1998" i="40"/>
  <c r="G1859" i="40"/>
  <c r="D1920" i="40"/>
  <c r="F1777" i="40"/>
  <c r="M2051" i="40"/>
  <c r="C891" i="40"/>
  <c r="E565" i="40"/>
  <c r="H2626" i="40"/>
  <c r="I2884" i="40"/>
  <c r="E1276" i="40"/>
  <c r="F1626" i="40"/>
  <c r="M2555" i="40"/>
  <c r="L650" i="40"/>
  <c r="D2875" i="40"/>
  <c r="L1997" i="40"/>
  <c r="I1967" i="40"/>
  <c r="G527" i="40"/>
  <c r="I2548" i="40"/>
  <c r="D2946" i="40"/>
  <c r="D2616" i="40"/>
  <c r="C1795" i="40"/>
  <c r="G1402" i="40"/>
  <c r="D2532" i="40"/>
  <c r="A321" i="40"/>
  <c r="F2306" i="40"/>
  <c r="C977" i="40"/>
  <c r="B1302" i="40"/>
  <c r="C1885" i="40"/>
  <c r="J835" i="40"/>
  <c r="G520" i="40"/>
  <c r="H2852" i="40"/>
  <c r="D611" i="40"/>
  <c r="E1507" i="40"/>
  <c r="J2013" i="40"/>
  <c r="J687" i="40"/>
  <c r="C2729" i="40"/>
  <c r="C2075" i="40"/>
  <c r="K1625" i="40"/>
  <c r="E2165" i="40"/>
  <c r="M1749" i="40"/>
  <c r="C1541" i="40"/>
  <c r="L2159" i="40"/>
  <c r="D2505" i="40"/>
  <c r="B230" i="40"/>
  <c r="C1280" i="40"/>
  <c r="F1192" i="40"/>
  <c r="H2294" i="40"/>
  <c r="E604" i="40"/>
  <c r="E2196" i="40"/>
  <c r="L2137" i="40"/>
  <c r="F1023" i="40"/>
  <c r="J2211" i="40"/>
  <c r="H189" i="40"/>
  <c r="D2167" i="40"/>
  <c r="F2452" i="40"/>
  <c r="J1918" i="40"/>
  <c r="H1893" i="40"/>
  <c r="E2503" i="40"/>
  <c r="G2676" i="40"/>
  <c r="A1137" i="40"/>
  <c r="C2572" i="40"/>
  <c r="H395" i="40"/>
  <c r="H1881" i="40"/>
  <c r="F2229" i="40"/>
  <c r="F2253" i="40"/>
  <c r="B1066" i="40"/>
  <c r="K1282" i="40"/>
  <c r="G2882" i="40"/>
  <c r="I1272" i="40"/>
  <c r="A2305" i="40"/>
  <c r="F2134" i="40"/>
  <c r="B616" i="40"/>
  <c r="F1883" i="40"/>
  <c r="L2606" i="40"/>
  <c r="M2498" i="40"/>
  <c r="L1458" i="40"/>
  <c r="L2836" i="40"/>
  <c r="M2396" i="40"/>
  <c r="C2194" i="40"/>
  <c r="I2316" i="40"/>
  <c r="L583" i="40"/>
  <c r="L984" i="40"/>
  <c r="L1366" i="40"/>
  <c r="F888" i="40"/>
  <c r="B2777" i="40"/>
  <c r="G113" i="40"/>
  <c r="J2873" i="40"/>
  <c r="B2791" i="40"/>
  <c r="B325" i="40"/>
  <c r="L1900" i="40"/>
  <c r="J2811" i="40"/>
  <c r="C2018" i="40"/>
  <c r="L2859" i="40"/>
  <c r="D2521" i="40"/>
  <c r="B1727" i="40"/>
  <c r="E2741" i="40"/>
  <c r="A2388" i="40"/>
  <c r="K2148" i="40"/>
  <c r="E2878" i="40"/>
  <c r="G1733" i="40"/>
  <c r="L1834" i="40"/>
  <c r="I2917" i="40"/>
  <c r="K779" i="40"/>
  <c r="C722" i="40"/>
  <c r="F212" i="40"/>
  <c r="L372" i="40"/>
  <c r="C2614" i="40"/>
  <c r="F2308" i="40"/>
  <c r="B2320" i="40"/>
  <c r="B1554" i="40"/>
  <c r="E2894" i="40"/>
  <c r="H309" i="40"/>
  <c r="F2899" i="40"/>
  <c r="A759" i="40"/>
  <c r="A200" i="40"/>
  <c r="D2504" i="40"/>
  <c r="I2018" i="40"/>
  <c r="M748" i="40"/>
  <c r="I1797" i="40"/>
  <c r="F1469" i="40"/>
  <c r="K1917" i="40"/>
  <c r="F498" i="40"/>
  <c r="C472" i="40"/>
  <c r="G2521" i="40"/>
  <c r="G1502" i="40"/>
  <c r="M2664" i="40"/>
  <c r="M1089" i="40"/>
  <c r="E2127" i="40"/>
  <c r="H2538" i="40"/>
  <c r="D1372" i="40"/>
  <c r="D901" i="40"/>
  <c r="J2348" i="40"/>
  <c r="L1255" i="40"/>
  <c r="B2372" i="40"/>
  <c r="H1544" i="40"/>
  <c r="I1307" i="40"/>
  <c r="L2903" i="40"/>
  <c r="L58" i="40"/>
  <c r="J2281" i="40"/>
  <c r="K1051" i="40"/>
  <c r="F232" i="40"/>
  <c r="K132" i="40"/>
  <c r="A1112" i="40"/>
  <c r="A1544" i="40"/>
  <c r="C2452" i="40"/>
  <c r="C166" i="40"/>
  <c r="J2172" i="40"/>
  <c r="A2110" i="40"/>
  <c r="J181" i="40"/>
  <c r="H2380" i="40"/>
  <c r="C2447" i="40"/>
  <c r="C988" i="40"/>
  <c r="D2621" i="40"/>
  <c r="G197" i="40"/>
  <c r="A1073" i="40"/>
  <c r="J2848" i="40"/>
  <c r="G430" i="40"/>
  <c r="J1274" i="40"/>
  <c r="K261" i="40"/>
  <c r="B37" i="40"/>
  <c r="H324" i="40"/>
  <c r="G1451" i="40"/>
  <c r="C1404" i="40"/>
  <c r="F2704" i="40"/>
  <c r="M2717" i="40"/>
  <c r="H1811" i="40"/>
  <c r="A2832" i="40"/>
  <c r="H1376" i="40"/>
  <c r="C2472" i="40"/>
  <c r="H811" i="40"/>
  <c r="I811" i="40"/>
  <c r="A2198" i="40"/>
  <c r="J2396" i="40"/>
  <c r="J824" i="40"/>
  <c r="G38" i="40"/>
  <c r="J2138" i="40"/>
  <c r="M107" i="40"/>
  <c r="G901" i="40"/>
  <c r="L1951" i="40"/>
  <c r="M533" i="40"/>
  <c r="M267" i="40"/>
  <c r="J389" i="40"/>
  <c r="I520" i="40"/>
  <c r="B388" i="40"/>
  <c r="L1261" i="40"/>
  <c r="B892" i="40"/>
  <c r="C1975" i="40"/>
  <c r="I633" i="40"/>
  <c r="E1563" i="40"/>
  <c r="A1601" i="40"/>
  <c r="G1260" i="40"/>
  <c r="A873" i="40"/>
  <c r="A1196" i="40"/>
  <c r="K505" i="40"/>
  <c r="C2678" i="40"/>
  <c r="C2088" i="40"/>
  <c r="D875" i="40"/>
  <c r="J338" i="40"/>
  <c r="K514" i="40"/>
  <c r="B961" i="40"/>
  <c r="H848" i="40"/>
  <c r="H2474" i="40"/>
  <c r="J2335" i="40"/>
  <c r="F541" i="40"/>
  <c r="C452" i="40"/>
  <c r="D395" i="40"/>
  <c r="E2462" i="40"/>
  <c r="M826" i="40"/>
  <c r="B1025" i="40"/>
  <c r="G995" i="40"/>
  <c r="F2102" i="40"/>
  <c r="J739" i="40"/>
  <c r="I1133" i="40"/>
  <c r="G1045" i="40"/>
  <c r="M2690" i="40"/>
  <c r="H1844" i="40"/>
  <c r="D1133" i="40"/>
  <c r="E2664" i="40"/>
  <c r="A2752" i="40"/>
  <c r="F1365" i="40"/>
  <c r="B2354" i="40"/>
  <c r="I1025" i="40"/>
  <c r="B93" i="40"/>
  <c r="F2916" i="40"/>
  <c r="I1857" i="40"/>
  <c r="A1280" i="40"/>
  <c r="F2250" i="40"/>
  <c r="L1935" i="40"/>
  <c r="G1036" i="40"/>
  <c r="K1819" i="40"/>
  <c r="M2479" i="40"/>
  <c r="M2055" i="40"/>
  <c r="E1569" i="40"/>
  <c r="D591" i="40"/>
  <c r="E388" i="40"/>
  <c r="J1087" i="40"/>
  <c r="L226" i="40"/>
  <c r="D586" i="40"/>
  <c r="L374" i="40"/>
  <c r="D1302" i="40"/>
  <c r="C1561" i="40"/>
  <c r="J1195" i="40"/>
  <c r="D672" i="40"/>
  <c r="E2899" i="40"/>
  <c r="M17" i="40"/>
  <c r="H1486" i="40"/>
  <c r="M12" i="40"/>
  <c r="K1722" i="40"/>
  <c r="L1672" i="40"/>
  <c r="K269" i="40"/>
  <c r="B2535" i="40"/>
  <c r="E134" i="40"/>
  <c r="G1044" i="40"/>
  <c r="L2491" i="40"/>
  <c r="M1095" i="40"/>
  <c r="C46" i="40"/>
  <c r="C1987" i="40"/>
  <c r="B1693" i="40"/>
  <c r="I1810" i="40"/>
  <c r="E83" i="40"/>
  <c r="F1968" i="40"/>
  <c r="I723" i="40"/>
  <c r="G2451" i="40"/>
  <c r="A2840" i="40"/>
  <c r="L898" i="40"/>
  <c r="M1503" i="40"/>
  <c r="F2409" i="40"/>
  <c r="G1140" i="40"/>
  <c r="I1711" i="40"/>
  <c r="A2347" i="40"/>
  <c r="A1060" i="40"/>
  <c r="A108" i="40"/>
  <c r="G1497" i="40"/>
  <c r="G1674" i="40"/>
  <c r="J1458" i="40"/>
  <c r="A1086" i="40"/>
  <c r="D1575" i="40"/>
  <c r="D164" i="40"/>
  <c r="K2481" i="40"/>
  <c r="F613" i="40"/>
  <c r="B717" i="40"/>
  <c r="K2269" i="40"/>
  <c r="E1649" i="40"/>
  <c r="F280" i="40"/>
  <c r="E704" i="40"/>
  <c r="F426" i="40"/>
  <c r="L1635" i="40"/>
  <c r="D2227" i="40"/>
  <c r="A2535" i="40"/>
  <c r="I86" i="40"/>
  <c r="I435" i="40"/>
  <c r="G339" i="40"/>
  <c r="A501" i="40"/>
  <c r="G534" i="40"/>
  <c r="M753" i="40"/>
  <c r="F2907" i="40"/>
  <c r="H681" i="40"/>
  <c r="A346" i="40"/>
  <c r="G2334" i="40"/>
  <c r="I1488" i="40"/>
  <c r="B2201" i="40"/>
  <c r="E525" i="40"/>
  <c r="A2706" i="40"/>
  <c r="G668" i="40"/>
  <c r="C1672" i="40"/>
  <c r="M2528" i="40"/>
  <c r="J2581" i="40"/>
  <c r="F1331" i="40"/>
  <c r="F2512" i="40"/>
  <c r="E1737" i="40"/>
  <c r="H2215" i="40"/>
  <c r="H1429" i="40"/>
  <c r="F1467" i="40"/>
  <c r="K2143" i="40"/>
  <c r="K1225" i="40"/>
  <c r="F1655" i="40"/>
  <c r="J227" i="40"/>
  <c r="L857" i="40"/>
  <c r="L2432" i="40"/>
  <c r="K1831" i="40"/>
  <c r="E1035" i="40"/>
  <c r="C2574" i="40"/>
  <c r="A2667" i="40"/>
  <c r="C1231" i="40"/>
  <c r="B1648" i="40"/>
  <c r="K819" i="40"/>
  <c r="H1901" i="40"/>
  <c r="K2537" i="40"/>
  <c r="G913" i="40"/>
  <c r="I630" i="40"/>
  <c r="G1651" i="40"/>
  <c r="H2627" i="40"/>
  <c r="E617" i="40"/>
  <c r="A205" i="40"/>
  <c r="C1474" i="40"/>
  <c r="H2947" i="40"/>
  <c r="E1984" i="40"/>
  <c r="K880" i="40"/>
  <c r="J1372" i="40"/>
  <c r="F525" i="40"/>
  <c r="K755" i="40"/>
  <c r="F2241" i="40"/>
  <c r="B2585" i="40"/>
  <c r="J1916" i="40"/>
  <c r="C1562" i="40"/>
  <c r="M1282" i="40"/>
  <c r="D2129" i="40"/>
  <c r="H1140" i="40"/>
  <c r="A375" i="40"/>
  <c r="H2361" i="40"/>
  <c r="B153" i="40"/>
  <c r="C860" i="40"/>
  <c r="J1393" i="40"/>
  <c r="B2297" i="40"/>
  <c r="H2404" i="40"/>
  <c r="F1766" i="40"/>
  <c r="F250" i="40"/>
  <c r="A929" i="40"/>
  <c r="C1502" i="40"/>
  <c r="E2639" i="40"/>
  <c r="A34" i="40"/>
  <c r="E386" i="40"/>
  <c r="C2515" i="40"/>
  <c r="K2753" i="40"/>
  <c r="H1649" i="40"/>
  <c r="C484" i="40"/>
  <c r="H1581" i="40"/>
  <c r="I46" i="40"/>
  <c r="A2372" i="40"/>
  <c r="G2221" i="40"/>
  <c r="B2790" i="40"/>
  <c r="E600" i="40"/>
  <c r="K2419" i="40"/>
  <c r="L2421" i="40"/>
  <c r="A2545" i="40"/>
  <c r="J1707" i="40"/>
  <c r="F1242" i="40"/>
  <c r="F933" i="40"/>
  <c r="C2862" i="40"/>
  <c r="B1482" i="40"/>
  <c r="B1128" i="40"/>
  <c r="F1641" i="40"/>
  <c r="C2707" i="40"/>
  <c r="F1835" i="40"/>
  <c r="D1362" i="40"/>
  <c r="M2702" i="40"/>
  <c r="L140" i="40"/>
  <c r="M948" i="40"/>
  <c r="G2796" i="40"/>
  <c r="B1957" i="40"/>
  <c r="A1711" i="40"/>
  <c r="F1131" i="40"/>
  <c r="D124" i="40"/>
  <c r="I840" i="40"/>
  <c r="G1015" i="40"/>
  <c r="C2856" i="40"/>
  <c r="C956" i="40"/>
  <c r="B1900" i="40"/>
  <c r="B2090" i="40"/>
  <c r="D2862" i="40"/>
  <c r="B1764" i="40"/>
  <c r="J2124" i="40"/>
  <c r="D1533" i="40"/>
  <c r="H2378" i="40"/>
  <c r="K1947" i="40"/>
  <c r="B551" i="40"/>
  <c r="D1471" i="40"/>
  <c r="F656" i="40"/>
  <c r="C2374" i="40"/>
  <c r="F1832" i="40"/>
  <c r="A2633" i="40"/>
  <c r="H1532" i="40"/>
  <c r="D1050" i="40"/>
  <c r="D2095" i="40"/>
  <c r="E1448" i="40"/>
  <c r="G1395" i="40"/>
  <c r="D1408" i="40"/>
  <c r="A1031" i="40"/>
  <c r="G2642" i="40"/>
  <c r="M2294" i="40"/>
  <c r="D2943" i="40"/>
  <c r="E2854" i="40"/>
  <c r="E145" i="40"/>
  <c r="L167" i="40"/>
  <c r="L1818" i="40"/>
  <c r="M61" i="40"/>
  <c r="I884" i="40"/>
  <c r="D2757" i="40"/>
  <c r="M1666" i="40"/>
  <c r="K1930" i="40"/>
  <c r="I2348" i="40"/>
  <c r="K1898" i="40"/>
  <c r="F370" i="40"/>
  <c r="G1571" i="40"/>
  <c r="D1771" i="40"/>
  <c r="A2352" i="40"/>
  <c r="H791" i="40"/>
  <c r="A2146" i="40"/>
  <c r="E1613" i="40"/>
  <c r="E845" i="40"/>
  <c r="A1659" i="40"/>
  <c r="L2243" i="40"/>
  <c r="B2877" i="40"/>
  <c r="I2002" i="40"/>
  <c r="M764" i="40"/>
  <c r="L488" i="40"/>
  <c r="K2176" i="40"/>
  <c r="I210" i="40"/>
  <c r="C95" i="40"/>
  <c r="G255" i="40"/>
  <c r="E1308" i="40"/>
  <c r="D2244" i="40"/>
  <c r="J2342" i="40"/>
  <c r="J994" i="40"/>
  <c r="K1263" i="40"/>
  <c r="H1014" i="40"/>
  <c r="K2049" i="40"/>
  <c r="G990" i="40"/>
  <c r="K2214" i="40"/>
  <c r="B1330" i="40"/>
  <c r="F223" i="40"/>
  <c r="I68" i="40"/>
  <c r="K480" i="40"/>
  <c r="M2788" i="40"/>
  <c r="L1552" i="40"/>
  <c r="J2832" i="40"/>
  <c r="D1332" i="40"/>
  <c r="A1848" i="40"/>
  <c r="J792" i="40"/>
  <c r="E786" i="40"/>
  <c r="D2783" i="40"/>
  <c r="D757" i="40"/>
  <c r="K42" i="40"/>
  <c r="H2548" i="40"/>
  <c r="D906" i="40"/>
  <c r="C2804" i="40"/>
  <c r="F2798" i="40"/>
  <c r="D1528" i="40"/>
  <c r="E41" i="40"/>
  <c r="F340" i="40"/>
  <c r="E955" i="40"/>
  <c r="K484" i="40"/>
  <c r="C1362" i="40"/>
  <c r="H1748" i="40"/>
  <c r="A2142" i="40"/>
  <c r="D1360" i="40"/>
  <c r="L1609" i="40"/>
  <c r="J2333" i="40"/>
  <c r="I2703" i="40"/>
  <c r="A8" i="40"/>
  <c r="A1524" i="40"/>
  <c r="A2276" i="40"/>
  <c r="D705" i="40"/>
  <c r="K1326" i="40"/>
  <c r="L1945" i="40"/>
  <c r="D139" i="40"/>
  <c r="D1945" i="40"/>
  <c r="L194" i="40"/>
  <c r="I983" i="40"/>
  <c r="L1652" i="40"/>
  <c r="I2482" i="40"/>
  <c r="K2682" i="40"/>
  <c r="A99" i="40"/>
  <c r="L1662" i="40"/>
  <c r="L430" i="40"/>
  <c r="L444" i="40"/>
  <c r="A2893" i="40"/>
  <c r="I1544" i="40"/>
  <c r="C216" i="40"/>
  <c r="D1259" i="40"/>
  <c r="H1282" i="40"/>
  <c r="L1195" i="40"/>
  <c r="F683" i="40"/>
  <c r="J1577" i="40"/>
  <c r="C41" i="40"/>
  <c r="D245" i="40"/>
  <c r="G1608" i="40"/>
  <c r="C815" i="40"/>
  <c r="D1469" i="40"/>
  <c r="I549" i="40"/>
  <c r="B310" i="40"/>
  <c r="B1208" i="40"/>
  <c r="G208" i="40"/>
  <c r="M2540" i="40"/>
  <c r="K2041" i="40"/>
  <c r="K1580" i="40"/>
  <c r="B357" i="40"/>
  <c r="C2926" i="40"/>
  <c r="A2610" i="40"/>
  <c r="F1606" i="40"/>
  <c r="J497" i="40"/>
  <c r="M960" i="40"/>
  <c r="E1055" i="40"/>
  <c r="A1606" i="40"/>
  <c r="G235" i="40"/>
  <c r="B2326" i="40"/>
  <c r="B2860" i="40"/>
  <c r="E2077" i="40"/>
  <c r="I2865" i="40"/>
  <c r="J813" i="40"/>
  <c r="J1206" i="40"/>
  <c r="G1099" i="40"/>
  <c r="B169" i="40"/>
  <c r="I762" i="40"/>
  <c r="K2246" i="40"/>
  <c r="L2314" i="40"/>
  <c r="K2637" i="40"/>
  <c r="E1992" i="40"/>
  <c r="A66" i="40"/>
  <c r="H2103" i="40"/>
  <c r="A1270" i="40"/>
  <c r="C950" i="40"/>
  <c r="G919" i="40"/>
  <c r="K1388" i="40"/>
  <c r="H1524" i="40"/>
  <c r="H875" i="40"/>
  <c r="F1138" i="40"/>
  <c r="I1317" i="40"/>
  <c r="L1413" i="40"/>
  <c r="I1346" i="40"/>
  <c r="I1516" i="40"/>
  <c r="K2296" i="40"/>
  <c r="M2895" i="40"/>
  <c r="H1572" i="40"/>
  <c r="I1901" i="40"/>
  <c r="H1457" i="40"/>
  <c r="A1712" i="40"/>
  <c r="H2344" i="40"/>
  <c r="C20" i="40"/>
  <c r="B971" i="40"/>
  <c r="B596" i="40"/>
  <c r="D479" i="40"/>
  <c r="D445" i="40"/>
  <c r="B1799" i="40"/>
  <c r="B805" i="40"/>
  <c r="D2259" i="40"/>
  <c r="K1961" i="40"/>
  <c r="L1270" i="40"/>
  <c r="E763" i="40"/>
  <c r="M883" i="40"/>
  <c r="D1631" i="40"/>
  <c r="L880" i="40"/>
  <c r="H2509" i="40"/>
  <c r="K2844" i="40"/>
  <c r="L1135" i="40"/>
  <c r="J2318" i="40"/>
  <c r="F262" i="40"/>
  <c r="C481" i="40"/>
  <c r="A2815" i="40"/>
  <c r="A2070" i="40"/>
  <c r="D1029" i="40"/>
  <c r="A53" i="40"/>
  <c r="D2565" i="40"/>
  <c r="I2936" i="40"/>
  <c r="M1514" i="40"/>
  <c r="E1524" i="40"/>
  <c r="B2565" i="40"/>
  <c r="D1856" i="40"/>
  <c r="A1069" i="40"/>
  <c r="D825" i="40"/>
  <c r="I1713" i="40"/>
  <c r="D1656" i="40"/>
  <c r="J2111" i="40"/>
  <c r="A1735" i="40"/>
  <c r="J1243" i="40"/>
  <c r="K2442" i="40"/>
  <c r="M947" i="40"/>
  <c r="A1501" i="40"/>
  <c r="B575" i="40"/>
  <c r="E311" i="40"/>
  <c r="E1387" i="40"/>
  <c r="G1945" i="40"/>
  <c r="D2246" i="40"/>
  <c r="F2132" i="40"/>
  <c r="F2763" i="40"/>
  <c r="F369" i="40"/>
  <c r="A1342" i="40"/>
  <c r="D1701" i="40"/>
  <c r="G1345" i="40"/>
  <c r="L1664" i="40"/>
  <c r="B2094" i="40"/>
  <c r="M1185" i="40"/>
  <c r="F2651" i="40"/>
  <c r="D2939" i="40"/>
  <c r="J1424" i="40"/>
  <c r="E2579" i="40"/>
  <c r="M1071" i="40"/>
  <c r="I1907" i="40"/>
  <c r="L1898" i="40"/>
  <c r="C926" i="40"/>
  <c r="K2224" i="40"/>
  <c r="K1747" i="40"/>
  <c r="B462" i="40"/>
  <c r="F1884" i="40"/>
  <c r="C129" i="40"/>
  <c r="D740" i="40"/>
  <c r="F2232" i="40"/>
  <c r="M2030" i="40"/>
  <c r="I369" i="40"/>
  <c r="H2405" i="40"/>
  <c r="B2502" i="40"/>
  <c r="B1357" i="40"/>
  <c r="G531" i="40"/>
  <c r="A2773" i="40"/>
  <c r="D2176" i="40"/>
  <c r="A1896" i="40"/>
  <c r="I1725" i="40"/>
  <c r="C342" i="40"/>
  <c r="H405" i="40"/>
  <c r="C2231" i="40"/>
  <c r="M1253" i="40"/>
  <c r="H37" i="40"/>
  <c r="A2299" i="40"/>
  <c r="K2809" i="40"/>
  <c r="K929" i="40"/>
  <c r="E2499" i="40"/>
  <c r="I139" i="40"/>
  <c r="B360" i="40"/>
  <c r="G2054" i="40"/>
  <c r="J1498" i="40"/>
  <c r="F2403" i="40"/>
  <c r="J2413" i="40"/>
  <c r="A155" i="40"/>
  <c r="J293" i="40"/>
  <c r="A2533" i="40"/>
  <c r="A2644" i="40"/>
  <c r="B2630" i="40"/>
  <c r="D967" i="40"/>
  <c r="A21" i="40"/>
  <c r="L19" i="40"/>
  <c r="G2914" i="40"/>
  <c r="A2589" i="40"/>
  <c r="G1752" i="40"/>
  <c r="C1463" i="40"/>
  <c r="C1667" i="40"/>
  <c r="C1585" i="40"/>
  <c r="B2636" i="40"/>
  <c r="I477" i="40"/>
  <c r="K2576" i="40"/>
  <c r="M2428" i="40"/>
  <c r="B2016" i="40"/>
  <c r="L734" i="40"/>
  <c r="D1780" i="40"/>
  <c r="K2845" i="40"/>
  <c r="H2560" i="40"/>
  <c r="C2753" i="40"/>
  <c r="C2406" i="40"/>
  <c r="C1616" i="40"/>
  <c r="G1432" i="40"/>
  <c r="C2460" i="40"/>
  <c r="G298" i="40"/>
  <c r="J2054" i="40"/>
  <c r="K21" i="40"/>
  <c r="E2712" i="40"/>
  <c r="A2346" i="40"/>
  <c r="D1710" i="40"/>
  <c r="J2006" i="40"/>
  <c r="F2039" i="40"/>
  <c r="K2215" i="40"/>
  <c r="J605" i="40"/>
  <c r="F2864" i="40"/>
  <c r="C777" i="40"/>
  <c r="H2706" i="40"/>
  <c r="J1102" i="40"/>
  <c r="I2034" i="40"/>
  <c r="B2914" i="40"/>
  <c r="B1457" i="40"/>
  <c r="M96" i="40"/>
  <c r="H2052" i="40"/>
  <c r="G915" i="40"/>
  <c r="J2720" i="40"/>
  <c r="G2061" i="40"/>
  <c r="H2263" i="40"/>
  <c r="E2881" i="40"/>
  <c r="L2445" i="40"/>
  <c r="M1638" i="40"/>
  <c r="A2896" i="40"/>
  <c r="D535" i="40"/>
  <c r="A1722" i="40"/>
  <c r="G2271" i="40"/>
  <c r="G2657" i="40"/>
  <c r="H179" i="40"/>
  <c r="C709" i="40"/>
  <c r="B2631" i="40"/>
  <c r="H1178" i="40"/>
  <c r="H1582" i="40"/>
  <c r="I2777" i="40"/>
  <c r="L2464" i="40"/>
  <c r="B2244" i="40"/>
  <c r="G1000" i="40"/>
  <c r="L1903" i="40"/>
  <c r="G1723" i="40"/>
  <c r="D937" i="40"/>
  <c r="C2553" i="40"/>
  <c r="D2771" i="40"/>
  <c r="B2168" i="40"/>
  <c r="H2950" i="40"/>
  <c r="H82" i="40"/>
  <c r="D2760" i="40"/>
  <c r="G1440" i="40"/>
  <c r="G496" i="40"/>
  <c r="E2265" i="40"/>
  <c r="G2743" i="40"/>
  <c r="K2483" i="40"/>
  <c r="C2390" i="40"/>
  <c r="K211" i="40"/>
  <c r="L2682" i="40"/>
  <c r="L2025" i="40"/>
  <c r="D36" i="40"/>
  <c r="G86" i="40"/>
  <c r="L855" i="40"/>
  <c r="C357" i="40"/>
  <c r="I2845" i="40"/>
  <c r="B2082" i="40"/>
  <c r="D311" i="40"/>
  <c r="C196" i="40"/>
  <c r="H1439" i="40"/>
  <c r="I2798" i="40"/>
  <c r="E1847" i="40"/>
  <c r="B547" i="40"/>
  <c r="B2858" i="40"/>
  <c r="A2308" i="40"/>
  <c r="G1633" i="40"/>
  <c r="A2761" i="40"/>
  <c r="F1399" i="40"/>
  <c r="F2252" i="40"/>
  <c r="A623" i="40"/>
  <c r="G1009" i="40"/>
  <c r="J2910" i="40"/>
  <c r="M2408" i="40"/>
  <c r="J1224" i="40"/>
  <c r="G2034" i="40"/>
  <c r="C2202" i="40"/>
  <c r="K2183" i="40"/>
  <c r="I1206" i="40"/>
  <c r="D1663" i="40"/>
  <c r="B2292" i="40"/>
  <c r="J637" i="40"/>
  <c r="C2278" i="40"/>
  <c r="I462" i="40"/>
  <c r="D1609" i="40"/>
  <c r="D2932" i="40"/>
  <c r="A739" i="40"/>
  <c r="L337" i="40"/>
  <c r="M1627" i="40"/>
  <c r="L787" i="40"/>
  <c r="K171" i="40"/>
  <c r="K2755" i="40"/>
  <c r="J2302" i="40"/>
  <c r="K1269" i="40"/>
  <c r="G2332" i="40"/>
  <c r="G1507" i="40"/>
  <c r="K521" i="40"/>
  <c r="C530" i="40"/>
  <c r="F2213" i="40"/>
  <c r="L2439" i="40"/>
  <c r="A19" i="40"/>
  <c r="M301" i="40"/>
  <c r="F2019" i="40"/>
  <c r="B1333" i="40"/>
  <c r="L1107" i="40"/>
  <c r="A1327" i="40"/>
  <c r="M161" i="40"/>
  <c r="F2522" i="40"/>
  <c r="I1246" i="40"/>
  <c r="M692" i="40"/>
  <c r="K277" i="40"/>
  <c r="D1695" i="40"/>
  <c r="H2375" i="40"/>
  <c r="B1913" i="40"/>
  <c r="H399" i="40"/>
  <c r="F1996" i="40"/>
  <c r="C987" i="40"/>
  <c r="M1701" i="40"/>
  <c r="B681" i="40"/>
  <c r="A2238" i="40"/>
  <c r="K338" i="40"/>
  <c r="A1335" i="40"/>
  <c r="D1943" i="40"/>
  <c r="E838" i="40"/>
  <c r="E1307" i="40"/>
  <c r="I1589" i="40"/>
  <c r="M667" i="40"/>
  <c r="M2616" i="40"/>
  <c r="B2818" i="40"/>
  <c r="K1768" i="40"/>
  <c r="K988" i="40"/>
  <c r="A934" i="40"/>
  <c r="I1827" i="40"/>
  <c r="A1884" i="40"/>
  <c r="K1986" i="40"/>
  <c r="A2032" i="40"/>
  <c r="K707" i="40"/>
  <c r="G2083" i="40"/>
  <c r="H947" i="40"/>
  <c r="G2398" i="40"/>
  <c r="F875" i="40"/>
  <c r="D2029" i="40"/>
  <c r="J575" i="40"/>
  <c r="C1980" i="40"/>
  <c r="L277" i="40"/>
  <c r="B1325" i="40"/>
  <c r="M349" i="40"/>
  <c r="M661" i="40"/>
  <c r="D1930" i="40"/>
  <c r="I1526" i="40"/>
  <c r="A1642" i="40"/>
  <c r="E1479" i="40"/>
  <c r="J2154" i="40"/>
  <c r="F814" i="40"/>
  <c r="B370" i="40"/>
  <c r="A382" i="40"/>
  <c r="G1373" i="40"/>
  <c r="M660" i="40"/>
  <c r="H277" i="40"/>
  <c r="H2340" i="40"/>
  <c r="A643" i="40"/>
  <c r="F1391" i="40"/>
  <c r="L2465" i="40"/>
  <c r="E30" i="40"/>
  <c r="L2455" i="40"/>
  <c r="D1052" i="40"/>
  <c r="G727" i="40"/>
  <c r="H1477" i="40"/>
  <c r="J54" i="40"/>
  <c r="F1317" i="40"/>
  <c r="H2908" i="40"/>
  <c r="C1395" i="40"/>
  <c r="K574" i="40"/>
  <c r="M1557" i="40"/>
  <c r="A2152" i="40"/>
  <c r="B1538" i="40"/>
  <c r="L2364" i="40"/>
  <c r="F2271" i="40"/>
  <c r="L2701" i="40"/>
  <c r="G1687" i="40"/>
  <c r="I60" i="40"/>
  <c r="I2847" i="40"/>
  <c r="D1568" i="40"/>
  <c r="E799" i="40"/>
  <c r="K1435" i="40"/>
  <c r="L771" i="40"/>
  <c r="F1536" i="40"/>
  <c r="M1998" i="40"/>
  <c r="H1573" i="40"/>
  <c r="C1747" i="40"/>
  <c r="D1169" i="40"/>
  <c r="C2417" i="40"/>
  <c r="F589" i="40"/>
  <c r="H1391" i="40"/>
  <c r="F1813" i="40"/>
  <c r="D2406" i="40"/>
  <c r="B2439" i="40"/>
  <c r="C1816" i="40"/>
  <c r="H859" i="40"/>
  <c r="C2538" i="40"/>
  <c r="D1547" i="40"/>
  <c r="F1656" i="40"/>
  <c r="D769" i="40"/>
  <c r="G1307" i="40"/>
  <c r="K118" i="40"/>
  <c r="G1563" i="40"/>
  <c r="M2201" i="40"/>
  <c r="K1264" i="40"/>
  <c r="A2950" i="40"/>
  <c r="D2122" i="40"/>
  <c r="H790" i="40"/>
  <c r="F1972" i="40"/>
  <c r="G1742" i="40"/>
  <c r="G2820" i="40"/>
  <c r="M1820" i="40"/>
  <c r="A1576" i="40"/>
  <c r="A1406" i="40"/>
  <c r="H1743" i="40"/>
  <c r="H2491" i="40"/>
  <c r="H235" i="40"/>
  <c r="A118" i="40"/>
  <c r="A2830" i="40"/>
  <c r="B2798" i="40"/>
  <c r="B1551" i="40"/>
  <c r="D1246" i="40"/>
  <c r="F2668" i="40"/>
  <c r="D1378" i="40"/>
  <c r="H1362" i="40"/>
  <c r="H2283" i="40"/>
  <c r="H2445" i="40"/>
  <c r="D72" i="40"/>
  <c r="E2567" i="40"/>
  <c r="B2934" i="40"/>
  <c r="B2885" i="40"/>
  <c r="B1355" i="40"/>
  <c r="M546" i="40"/>
  <c r="H2141" i="40"/>
  <c r="A2556" i="40"/>
  <c r="C859" i="40"/>
  <c r="I2486" i="40"/>
  <c r="M1698" i="40"/>
  <c r="C1754" i="40"/>
  <c r="B2904" i="40"/>
  <c r="C44" i="40"/>
  <c r="E1845" i="40"/>
  <c r="D2200" i="40"/>
  <c r="E2324" i="40"/>
  <c r="F2414" i="40"/>
  <c r="D1569" i="40"/>
  <c r="D2108" i="40"/>
  <c r="B1917" i="40"/>
  <c r="I888" i="40"/>
  <c r="C70" i="40"/>
  <c r="F299" i="40"/>
  <c r="I357" i="40"/>
  <c r="D2838" i="40"/>
  <c r="G666" i="40"/>
  <c r="E96" i="40"/>
  <c r="D1784" i="40"/>
  <c r="K2142" i="40"/>
  <c r="B1941" i="40"/>
  <c r="C2094" i="40"/>
  <c r="G2035" i="40"/>
  <c r="F1107" i="40"/>
  <c r="C1099" i="40"/>
  <c r="L2630" i="40"/>
  <c r="F104" i="40"/>
  <c r="B1235" i="40"/>
  <c r="L902" i="40"/>
  <c r="B1213" i="40"/>
  <c r="D2908" i="40"/>
  <c r="M2600" i="40"/>
  <c r="A694" i="40"/>
  <c r="E1227" i="40"/>
  <c r="L848" i="40"/>
  <c r="I2448" i="40"/>
  <c r="G2468" i="40"/>
  <c r="M2090" i="40"/>
  <c r="H85" i="40"/>
  <c r="C1449" i="40"/>
  <c r="F1585" i="40"/>
  <c r="D2064" i="40"/>
  <c r="E1812" i="40"/>
  <c r="G1085" i="40"/>
  <c r="I2829" i="40"/>
  <c r="D1970" i="40"/>
  <c r="E2931" i="40"/>
  <c r="B1988" i="40"/>
  <c r="C1343" i="40"/>
  <c r="L1370" i="40"/>
  <c r="C269" i="40"/>
  <c r="C2335" i="40"/>
  <c r="E2253" i="40"/>
  <c r="G1474" i="40"/>
  <c r="I588" i="40"/>
  <c r="F2720" i="40"/>
  <c r="E548" i="40"/>
  <c r="H2222" i="40"/>
  <c r="A2483" i="40"/>
  <c r="J2784" i="40"/>
  <c r="C219" i="40"/>
  <c r="F2635" i="40"/>
  <c r="M1979" i="40"/>
  <c r="I2220" i="40"/>
  <c r="J2109" i="40"/>
  <c r="F82" i="40"/>
  <c r="L2419" i="40"/>
  <c r="E1656" i="40"/>
  <c r="L2719" i="40"/>
  <c r="C826" i="40"/>
  <c r="G2516" i="40"/>
  <c r="J879" i="40"/>
  <c r="C1932" i="40"/>
  <c r="D2386" i="40"/>
  <c r="D1013" i="40"/>
  <c r="D1679" i="40"/>
  <c r="K1519" i="40"/>
  <c r="G2212" i="40"/>
  <c r="F1566" i="40"/>
  <c r="E1673" i="40"/>
  <c r="B2895" i="40"/>
  <c r="L917" i="40"/>
  <c r="E19" i="40"/>
  <c r="B2520" i="40"/>
  <c r="A2500" i="40"/>
  <c r="M203" i="40"/>
  <c r="I2152" i="40"/>
  <c r="L1516" i="40"/>
  <c r="H2819" i="40"/>
  <c r="H285" i="40"/>
  <c r="I2538" i="40"/>
  <c r="I2851" i="40"/>
  <c r="E668" i="40"/>
  <c r="H1491" i="40"/>
  <c r="J885" i="40"/>
  <c r="H2513" i="40"/>
  <c r="K2574" i="40"/>
  <c r="F1267" i="40"/>
  <c r="H1344" i="40"/>
  <c r="H2391" i="40"/>
  <c r="B1808" i="40"/>
  <c r="G1241" i="40"/>
  <c r="K2735" i="40"/>
  <c r="F2622" i="40"/>
  <c r="L2198" i="40"/>
  <c r="A2367" i="40"/>
  <c r="I2582" i="40"/>
  <c r="B2433" i="40"/>
  <c r="G2452" i="40"/>
  <c r="K1675" i="40"/>
  <c r="B2685" i="40"/>
  <c r="B566" i="40"/>
  <c r="F2695" i="40"/>
  <c r="G1056" i="40"/>
  <c r="K695" i="40"/>
  <c r="I1955" i="40"/>
  <c r="M729" i="40"/>
  <c r="I84" i="40"/>
  <c r="K112" i="40"/>
  <c r="L2570" i="40"/>
  <c r="I1682" i="40"/>
  <c r="I2031" i="40"/>
  <c r="D2183" i="40"/>
  <c r="C380" i="40"/>
  <c r="M1098" i="40"/>
  <c r="C1208" i="40"/>
  <c r="C667" i="40"/>
  <c r="B1570" i="40"/>
  <c r="A2467" i="40"/>
  <c r="D1579" i="40"/>
  <c r="M2413" i="40"/>
  <c r="L2660" i="40"/>
  <c r="D2319" i="40"/>
  <c r="J2540" i="40"/>
  <c r="E998" i="40"/>
  <c r="G375" i="40"/>
  <c r="K765" i="40"/>
  <c r="A1173" i="40"/>
  <c r="D1082" i="40"/>
  <c r="J2835" i="40"/>
  <c r="B2927" i="40"/>
  <c r="K2222" i="40"/>
  <c r="K2446" i="40"/>
  <c r="A2412" i="40"/>
  <c r="L2290" i="40"/>
  <c r="G1640" i="40"/>
  <c r="D1723" i="40"/>
  <c r="L878" i="40"/>
  <c r="C2029" i="40"/>
  <c r="G653" i="40"/>
  <c r="L2722" i="40"/>
  <c r="K2480" i="40"/>
  <c r="G1263" i="40"/>
  <c r="E1721" i="40"/>
  <c r="D335" i="40"/>
  <c r="K2649" i="40"/>
  <c r="C2927" i="40"/>
  <c r="I2193" i="40"/>
  <c r="H1493" i="40"/>
  <c r="E2063" i="40"/>
  <c r="M1471" i="40"/>
  <c r="A2357" i="40"/>
  <c r="M1271" i="40"/>
  <c r="D1591" i="40"/>
  <c r="F2128" i="40"/>
  <c r="G2599" i="40"/>
  <c r="B2428" i="40"/>
  <c r="M855" i="40"/>
  <c r="F1530" i="40"/>
  <c r="H227" i="40"/>
  <c r="J1056" i="40"/>
  <c r="I2517" i="40"/>
  <c r="I564" i="40"/>
  <c r="M2603" i="40"/>
  <c r="I2883" i="40"/>
  <c r="M1946" i="40"/>
  <c r="G2868" i="40"/>
  <c r="B270" i="40"/>
  <c r="G2182" i="40"/>
  <c r="H1197" i="40"/>
  <c r="K1432" i="40"/>
  <c r="I1817" i="40"/>
  <c r="E2867" i="40"/>
  <c r="C841" i="40"/>
  <c r="C1048" i="40"/>
  <c r="M1110" i="40"/>
  <c r="E894" i="40"/>
  <c r="H1317" i="40"/>
  <c r="F827" i="40"/>
  <c r="I386" i="40"/>
  <c r="L1070" i="40"/>
  <c r="C189" i="40"/>
  <c r="K2180" i="40"/>
  <c r="J2616" i="40"/>
  <c r="A97" i="40"/>
  <c r="E580" i="40"/>
  <c r="D2117" i="40"/>
  <c r="D1312" i="40"/>
  <c r="G1053" i="40"/>
  <c r="L826" i="40"/>
  <c r="E1893" i="40"/>
  <c r="M539" i="40"/>
  <c r="H2666" i="40"/>
  <c r="L267" i="40"/>
  <c r="C546" i="40"/>
  <c r="F416" i="40"/>
  <c r="A2780" i="40"/>
  <c r="I1144" i="40"/>
  <c r="D162" i="40"/>
  <c r="F2716" i="40"/>
  <c r="J2823" i="40"/>
  <c r="L2394" i="40"/>
  <c r="M1269" i="40"/>
  <c r="J2785" i="40"/>
  <c r="M563" i="40"/>
  <c r="J2126" i="40"/>
  <c r="E1045" i="40"/>
  <c r="I34" i="40"/>
  <c r="I18" i="40"/>
  <c r="G1561" i="40"/>
  <c r="E816" i="40"/>
  <c r="C423" i="40"/>
  <c r="H534" i="40"/>
  <c r="G695" i="40"/>
  <c r="A1448" i="40"/>
  <c r="A618" i="40"/>
  <c r="D328" i="40"/>
  <c r="E1046" i="40"/>
  <c r="K2338" i="40"/>
  <c r="G1611" i="40"/>
  <c r="A790" i="40"/>
  <c r="J70" i="40"/>
  <c r="E1389" i="40"/>
  <c r="G1080" i="40"/>
  <c r="M1570" i="40"/>
  <c r="L940" i="40"/>
  <c r="F1349" i="40"/>
  <c r="I2634" i="40"/>
  <c r="C2905" i="40"/>
  <c r="D2271" i="40"/>
  <c r="H565" i="40"/>
  <c r="J2710" i="40"/>
  <c r="K1057" i="40"/>
  <c r="G2143" i="40"/>
  <c r="H1730" i="40"/>
  <c r="I837" i="40"/>
  <c r="B896" i="40"/>
  <c r="C133" i="40"/>
  <c r="J2363" i="40"/>
  <c r="G945" i="40"/>
  <c r="M1695" i="40"/>
  <c r="J2637" i="40"/>
  <c r="M402" i="40"/>
  <c r="K2517" i="40"/>
  <c r="B1695" i="40"/>
  <c r="I1641" i="40"/>
  <c r="G1266" i="40"/>
  <c r="M1732" i="40"/>
  <c r="G546" i="40"/>
  <c r="G2707" i="40"/>
  <c r="G1187" i="40"/>
  <c r="C1501" i="40"/>
  <c r="A474" i="40"/>
  <c r="D484" i="40"/>
  <c r="J750" i="40"/>
  <c r="D1737" i="40"/>
  <c r="F2415" i="40"/>
  <c r="I941" i="40"/>
  <c r="D296" i="40"/>
  <c r="M1268" i="40"/>
  <c r="L2448" i="40"/>
  <c r="K2066" i="40"/>
  <c r="L1959" i="40"/>
  <c r="G8" i="40"/>
  <c r="C1528" i="40"/>
  <c r="C741" i="40"/>
  <c r="J955" i="40"/>
  <c r="F2576" i="40"/>
  <c r="L2720" i="40"/>
  <c r="F1958" i="40"/>
  <c r="D452" i="40"/>
  <c r="D387" i="40"/>
  <c r="M2037" i="40"/>
  <c r="B2801" i="40"/>
  <c r="M630" i="40"/>
  <c r="E1550" i="40"/>
  <c r="K38" i="40"/>
  <c r="G2677" i="40"/>
  <c r="J209" i="40"/>
  <c r="K2218" i="40"/>
  <c r="E1998" i="40"/>
  <c r="I116" i="40"/>
  <c r="B2596" i="40"/>
  <c r="E111" i="40"/>
  <c r="I2585" i="40"/>
  <c r="H220" i="40"/>
  <c r="E2106" i="40"/>
  <c r="J2484" i="40"/>
  <c r="E1832" i="40"/>
  <c r="C603" i="40"/>
  <c r="A2363" i="40"/>
  <c r="E224" i="40"/>
  <c r="D544" i="40"/>
  <c r="A2304" i="40"/>
  <c r="B1238" i="40"/>
  <c r="D2082" i="40"/>
  <c r="C888" i="40"/>
  <c r="K2110" i="40"/>
  <c r="A2898" i="40"/>
  <c r="D260" i="40"/>
  <c r="E53" i="40"/>
  <c r="M2757" i="40"/>
  <c r="F329" i="40"/>
  <c r="H1570" i="40"/>
  <c r="C1411" i="40"/>
  <c r="I541" i="40"/>
  <c r="M1347" i="40"/>
  <c r="K145" i="40"/>
  <c r="I2945" i="40"/>
  <c r="D827" i="40"/>
  <c r="F2727" i="40"/>
  <c r="E919" i="40"/>
  <c r="H2876" i="40"/>
  <c r="D2059" i="40"/>
  <c r="C2045" i="40"/>
  <c r="A2662" i="40"/>
  <c r="I2077" i="40"/>
  <c r="A244" i="40"/>
  <c r="M2255" i="40"/>
  <c r="B226" i="40"/>
  <c r="F1819" i="40"/>
  <c r="H1644" i="40"/>
  <c r="I1522" i="40"/>
  <c r="M2125" i="40"/>
  <c r="C2546" i="40"/>
  <c r="G2685" i="40"/>
  <c r="D2447" i="40"/>
  <c r="M273" i="40"/>
  <c r="G1419" i="40"/>
  <c r="D2936" i="40"/>
  <c r="K2024" i="40"/>
  <c r="I1762" i="40"/>
  <c r="G1940" i="40"/>
  <c r="M1730" i="40"/>
  <c r="F2694" i="40"/>
  <c r="M2691" i="40"/>
  <c r="F1337" i="40"/>
  <c r="E439" i="40"/>
  <c r="G770" i="40"/>
  <c r="D98" i="40"/>
  <c r="H1363" i="40"/>
  <c r="E459" i="40"/>
  <c r="F1693" i="40"/>
  <c r="I62" i="40"/>
  <c r="K2921" i="40"/>
  <c r="B2063" i="40"/>
  <c r="E1427" i="40"/>
  <c r="D318" i="40"/>
  <c r="G1871" i="40"/>
  <c r="G27" i="40"/>
  <c r="G2538" i="40"/>
  <c r="K1336" i="40"/>
  <c r="H2348" i="40"/>
  <c r="K1489" i="40"/>
  <c r="K2771" i="40"/>
  <c r="L538" i="40"/>
  <c r="J291" i="40"/>
  <c r="F1931" i="40"/>
  <c r="H2561" i="40"/>
  <c r="D1321" i="40"/>
  <c r="D1619" i="40"/>
  <c r="M340" i="40"/>
  <c r="K1692" i="40"/>
  <c r="C192" i="40"/>
  <c r="G1456" i="40"/>
  <c r="B1812" i="40"/>
  <c r="J2709" i="40"/>
  <c r="F2131" i="40"/>
  <c r="H2314" i="40"/>
  <c r="E1910" i="40"/>
  <c r="F1387" i="40"/>
  <c r="K2386" i="40"/>
  <c r="H157" i="40"/>
  <c r="G2550" i="40"/>
  <c r="M1958" i="40"/>
  <c r="H1852" i="40"/>
  <c r="I2806" i="40"/>
  <c r="I2137" i="40"/>
  <c r="E1466" i="40"/>
  <c r="D860" i="40"/>
  <c r="K2431" i="40"/>
  <c r="B2101" i="40"/>
  <c r="F1631" i="40"/>
  <c r="C2049" i="40"/>
  <c r="F1306" i="40"/>
  <c r="F2657" i="40"/>
  <c r="K1553" i="40"/>
  <c r="K7" i="40"/>
  <c r="E1629" i="40"/>
  <c r="C1394" i="40"/>
  <c r="I1049" i="40"/>
  <c r="H302" i="40"/>
  <c r="B1042" i="40"/>
  <c r="B1540" i="40"/>
  <c r="E1901" i="40"/>
  <c r="B1118" i="40"/>
  <c r="B268" i="40"/>
  <c r="K25" i="40"/>
  <c r="J1390" i="40"/>
  <c r="E1314" i="40"/>
  <c r="A654" i="40"/>
  <c r="L1236" i="40"/>
  <c r="L1478" i="40"/>
  <c r="M2797" i="40"/>
  <c r="M2683" i="40"/>
  <c r="C674" i="40"/>
  <c r="B2273" i="40"/>
  <c r="A2575" i="40"/>
  <c r="K1804" i="40"/>
  <c r="A369" i="40"/>
  <c r="G824" i="40"/>
  <c r="J2480" i="40"/>
  <c r="D331" i="40"/>
  <c r="A1945" i="40"/>
  <c r="D70" i="40"/>
  <c r="A986" i="40"/>
  <c r="C890" i="40"/>
  <c r="C755" i="40"/>
  <c r="M1233" i="40"/>
  <c r="A132" i="40"/>
  <c r="D1005" i="40"/>
  <c r="E1579" i="40"/>
  <c r="L153" i="40"/>
  <c r="F864" i="40"/>
  <c r="K821" i="40"/>
  <c r="F2784" i="40"/>
  <c r="C1202" i="40"/>
  <c r="F209" i="40"/>
  <c r="M2820" i="40"/>
  <c r="G2050" i="40"/>
  <c r="J2399" i="40"/>
  <c r="E649" i="40"/>
  <c r="K2880" i="40"/>
  <c r="M1044" i="40"/>
  <c r="G1822" i="40"/>
  <c r="J179" i="40"/>
  <c r="E2743" i="40"/>
  <c r="L1096" i="40"/>
  <c r="C715" i="40"/>
  <c r="C780" i="40"/>
  <c r="C1511" i="40"/>
  <c r="H1865" i="40"/>
  <c r="K2538" i="40"/>
  <c r="M1107" i="40"/>
  <c r="H2605" i="40"/>
  <c r="K2919" i="40"/>
  <c r="L2373" i="40"/>
  <c r="E1194" i="40"/>
  <c r="E1589" i="40"/>
  <c r="C2338" i="40"/>
  <c r="B289" i="40"/>
  <c r="L2776" i="40"/>
  <c r="E1155" i="40"/>
  <c r="J66" i="40"/>
  <c r="M2852" i="40"/>
  <c r="I297" i="40"/>
  <c r="I1750" i="40"/>
  <c r="G2675" i="40"/>
  <c r="J616" i="40"/>
  <c r="I1056" i="40"/>
  <c r="B1008" i="40"/>
  <c r="E2924" i="40"/>
  <c r="M167" i="40"/>
  <c r="K2200" i="40"/>
  <c r="M484" i="40"/>
  <c r="J1068" i="40"/>
  <c r="D688" i="40"/>
  <c r="I2691" i="40"/>
  <c r="M2448" i="40"/>
  <c r="A1077" i="40"/>
  <c r="E1073" i="40"/>
  <c r="F574" i="40"/>
  <c r="A1476" i="40"/>
  <c r="K1852" i="40"/>
  <c r="A917" i="40"/>
  <c r="E652" i="40"/>
  <c r="H10" i="40"/>
  <c r="L1463" i="40"/>
  <c r="D636" i="40"/>
  <c r="J1181" i="40"/>
  <c r="B1494" i="40"/>
  <c r="M952" i="40"/>
  <c r="J102" i="40"/>
  <c r="L1381" i="40"/>
  <c r="B908" i="40"/>
  <c r="M1194" i="40"/>
  <c r="G1156" i="40"/>
  <c r="K114" i="40"/>
  <c r="E1085" i="40"/>
  <c r="D295" i="40"/>
  <c r="B2345" i="40"/>
  <c r="B1998" i="40"/>
  <c r="H47" i="40"/>
  <c r="H1662" i="40"/>
  <c r="J2433" i="40"/>
  <c r="M2475" i="40"/>
  <c r="B354" i="40"/>
  <c r="C304" i="40"/>
  <c r="A40" i="40"/>
  <c r="E899" i="40"/>
  <c r="H2523" i="40"/>
  <c r="K2178" i="40"/>
  <c r="J757" i="40"/>
  <c r="A782" i="40"/>
  <c r="D2083" i="40"/>
  <c r="J1414" i="40"/>
  <c r="E1274" i="40"/>
  <c r="A872" i="40"/>
  <c r="B2137" i="40"/>
  <c r="L1068" i="40"/>
  <c r="K2692" i="40"/>
  <c r="E104" i="40"/>
  <c r="C1680" i="40"/>
  <c r="G1697" i="40"/>
  <c r="G2237" i="40"/>
  <c r="L2896" i="40"/>
  <c r="F1471" i="40"/>
  <c r="G2508" i="40"/>
  <c r="B1528" i="40"/>
  <c r="D861" i="40"/>
  <c r="E712" i="40"/>
  <c r="B739" i="40"/>
  <c r="H958" i="40"/>
  <c r="K1275" i="40"/>
  <c r="J30" i="40"/>
  <c r="E1074" i="40"/>
  <c r="D1809" i="40"/>
  <c r="A1488" i="40"/>
  <c r="I527" i="40"/>
  <c r="H1483" i="40"/>
  <c r="M2095" i="40"/>
  <c r="M443" i="40"/>
  <c r="D2830" i="40"/>
  <c r="D876" i="40"/>
  <c r="E1291" i="40"/>
  <c r="H801" i="40"/>
  <c r="I202" i="40"/>
  <c r="E1444" i="40"/>
  <c r="A1142" i="40"/>
  <c r="G1354" i="40"/>
  <c r="G91" i="40"/>
  <c r="A1330" i="40"/>
  <c r="B1197" i="40"/>
  <c r="A1033" i="40"/>
  <c r="I48" i="40"/>
  <c r="A2565" i="40"/>
  <c r="K162" i="40"/>
  <c r="D1852" i="40"/>
  <c r="F2439" i="40"/>
  <c r="K2240" i="40"/>
  <c r="M2105" i="40"/>
  <c r="G634" i="40"/>
  <c r="M2816" i="40"/>
  <c r="E2910" i="40"/>
  <c r="L2914" i="40"/>
  <c r="G230" i="40"/>
  <c r="L1823" i="40"/>
  <c r="E1223" i="40"/>
  <c r="C152" i="40"/>
  <c r="M251" i="40"/>
  <c r="E541" i="40"/>
  <c r="H1174" i="40"/>
  <c r="K1793" i="40"/>
  <c r="B2402" i="40"/>
  <c r="B1450" i="40"/>
  <c r="C2560" i="40"/>
  <c r="D765" i="40"/>
  <c r="J814" i="40"/>
  <c r="D2590" i="40"/>
  <c r="M2363" i="40"/>
  <c r="C2719" i="40"/>
  <c r="H2239" i="40"/>
  <c r="C1714" i="40"/>
  <c r="D2725" i="40"/>
  <c r="E1575" i="40"/>
  <c r="D532" i="40"/>
  <c r="K2012" i="40"/>
  <c r="H496" i="40"/>
  <c r="E2606" i="40"/>
  <c r="G1007" i="40"/>
  <c r="C1176" i="40"/>
  <c r="A1526" i="40"/>
  <c r="H2633" i="40"/>
  <c r="F1278" i="40"/>
  <c r="B1251" i="40"/>
  <c r="B1667" i="40"/>
  <c r="D2496" i="40"/>
  <c r="E2087" i="40"/>
  <c r="E466" i="40"/>
  <c r="K2894" i="40"/>
  <c r="F2333" i="40"/>
  <c r="B352" i="40"/>
  <c r="F56" i="40"/>
  <c r="C2397" i="40"/>
  <c r="F2852" i="40"/>
  <c r="J22" i="40"/>
  <c r="K2206" i="40"/>
  <c r="C2745" i="40"/>
  <c r="H2097" i="40"/>
  <c r="D204" i="40"/>
  <c r="A734" i="40"/>
  <c r="F726" i="40"/>
  <c r="L131" i="40"/>
  <c r="I1108" i="40"/>
  <c r="M1312" i="40"/>
  <c r="C2527" i="40"/>
  <c r="G2706" i="40"/>
  <c r="B2768" i="40"/>
  <c r="D637" i="40"/>
  <c r="E1260" i="40"/>
  <c r="D1367" i="40"/>
  <c r="G2368" i="40"/>
  <c r="I429" i="40"/>
  <c r="L2435" i="40"/>
  <c r="A2547" i="40"/>
  <c r="C1215" i="40"/>
  <c r="B1778" i="40"/>
  <c r="H1822" i="40"/>
  <c r="K2158" i="40"/>
  <c r="F571" i="40"/>
  <c r="D1306" i="40"/>
  <c r="I1298" i="40"/>
  <c r="H410" i="40"/>
  <c r="A2093" i="40"/>
  <c r="G1559" i="40"/>
  <c r="I1134" i="40"/>
  <c r="E2360" i="40"/>
  <c r="B647" i="40"/>
  <c r="H1288" i="40"/>
  <c r="A2852" i="40"/>
  <c r="D2811" i="40"/>
  <c r="B1261" i="40"/>
  <c r="F1696" i="40"/>
  <c r="J413" i="40"/>
  <c r="C1181" i="40"/>
  <c r="B1670" i="40"/>
  <c r="A2429" i="40"/>
  <c r="H2617" i="40"/>
  <c r="A1952" i="40"/>
  <c r="M1126" i="40"/>
  <c r="A2358" i="40"/>
  <c r="E1408" i="40"/>
  <c r="I184" i="40"/>
  <c r="M1477" i="40"/>
  <c r="D275" i="40"/>
  <c r="L2802" i="40"/>
  <c r="G2544" i="40"/>
  <c r="D2798" i="40"/>
  <c r="K2047" i="40"/>
  <c r="B1600" i="40"/>
  <c r="C292" i="40"/>
  <c r="M548" i="40"/>
  <c r="B2386" i="40"/>
  <c r="M179" i="40"/>
  <c r="K2174" i="40"/>
  <c r="D2459" i="40"/>
  <c r="I1644" i="40"/>
  <c r="A1924" i="40"/>
  <c r="C2251" i="40"/>
  <c r="H199" i="40"/>
  <c r="J184" i="40"/>
  <c r="K1337" i="40"/>
  <c r="C2854" i="40"/>
  <c r="A49" i="40"/>
  <c r="C1143" i="40"/>
  <c r="H673" i="40"/>
  <c r="I220" i="40"/>
  <c r="I1265" i="40"/>
  <c r="G1523" i="40"/>
  <c r="D2394" i="40"/>
  <c r="E553" i="40"/>
  <c r="C1386" i="40"/>
  <c r="L1363" i="40"/>
  <c r="M2559" i="40"/>
  <c r="I2679" i="40"/>
  <c r="G1615" i="40"/>
  <c r="F73" i="40"/>
  <c r="J2868" i="40"/>
  <c r="A1994" i="40"/>
  <c r="C1213" i="40"/>
  <c r="B2272" i="40"/>
  <c r="E939" i="40"/>
  <c r="D583" i="40"/>
  <c r="H1432" i="40"/>
  <c r="I535" i="40"/>
  <c r="B627" i="40"/>
  <c r="D2758" i="40"/>
  <c r="J77" i="40"/>
  <c r="J2732" i="40"/>
  <c r="J1559" i="40"/>
  <c r="G2634" i="40"/>
  <c r="E2148" i="40"/>
  <c r="E333" i="40"/>
  <c r="K2141" i="40"/>
  <c r="A2377" i="40"/>
  <c r="L2104" i="40"/>
  <c r="D2441" i="40"/>
  <c r="I2411" i="40"/>
  <c r="L887" i="40"/>
  <c r="G570" i="40"/>
  <c r="E2181" i="40"/>
  <c r="J1766" i="40"/>
  <c r="B2025" i="40"/>
  <c r="M2673" i="40"/>
  <c r="G2079" i="40"/>
  <c r="E2157" i="40"/>
  <c r="J1961" i="40"/>
  <c r="A209" i="40"/>
  <c r="E540" i="40"/>
  <c r="E2055" i="40"/>
  <c r="I1612" i="40"/>
  <c r="E1966" i="40"/>
  <c r="I335" i="40"/>
  <c r="E2758" i="40"/>
  <c r="H343" i="40"/>
  <c r="C232" i="40"/>
  <c r="C234" i="40"/>
  <c r="C2489" i="40"/>
  <c r="H1973" i="40"/>
  <c r="D216" i="40"/>
  <c r="J999" i="40"/>
  <c r="A1880" i="40"/>
  <c r="B160" i="40"/>
  <c r="K2903" i="40"/>
  <c r="K1333" i="40"/>
  <c r="M1114" i="40"/>
  <c r="A1680" i="40"/>
  <c r="F1794" i="40"/>
  <c r="A1010" i="40"/>
  <c r="D2669" i="40"/>
  <c r="B1386" i="40"/>
  <c r="E1024" i="40"/>
  <c r="F989" i="40"/>
  <c r="G2876" i="40"/>
  <c r="B531" i="40"/>
  <c r="F1282" i="40"/>
  <c r="J1504" i="40"/>
  <c r="F1432" i="40"/>
  <c r="G1434" i="40"/>
  <c r="H1916" i="40"/>
  <c r="H1882" i="40"/>
  <c r="B1585" i="40"/>
  <c r="E2309" i="40"/>
  <c r="C154" i="40"/>
  <c r="L2315" i="40"/>
  <c r="D840" i="40"/>
  <c r="D466" i="40"/>
  <c r="L1027" i="40"/>
  <c r="D420" i="40"/>
  <c r="K1382" i="40"/>
  <c r="K700" i="40"/>
  <c r="F695" i="40"/>
  <c r="F620" i="40"/>
  <c r="F2006" i="40"/>
  <c r="C2051" i="40"/>
  <c r="H1948" i="40"/>
  <c r="D1065" i="40"/>
  <c r="I2722" i="40"/>
  <c r="D2140" i="40"/>
  <c r="H2862" i="40"/>
  <c r="B2127" i="40"/>
  <c r="D962" i="40"/>
  <c r="D160" i="40"/>
  <c r="H872" i="40"/>
  <c r="J1784" i="40"/>
  <c r="J2444" i="40"/>
  <c r="H1051" i="40"/>
  <c r="M2207" i="40"/>
  <c r="L1944" i="40"/>
  <c r="K761" i="40"/>
  <c r="B1301" i="40"/>
  <c r="L2882" i="40"/>
  <c r="B133" i="40"/>
  <c r="D1890" i="40"/>
  <c r="J1725" i="40"/>
  <c r="M2571" i="40"/>
  <c r="D2229" i="40"/>
  <c r="A283" i="40"/>
  <c r="E2783" i="40"/>
  <c r="H2198" i="40"/>
  <c r="L1757" i="40"/>
  <c r="B1877" i="40"/>
  <c r="K52" i="40"/>
  <c r="M2102" i="40"/>
  <c r="D108" i="40"/>
  <c r="D1816" i="40"/>
  <c r="K490" i="40"/>
  <c r="M785" i="40"/>
  <c r="M995" i="40"/>
  <c r="D2252" i="40"/>
  <c r="G483" i="40"/>
  <c r="D1457" i="40"/>
  <c r="K771" i="40"/>
  <c r="E677" i="40"/>
  <c r="C1303" i="40"/>
  <c r="M2551" i="40"/>
  <c r="K2332" i="40"/>
  <c r="A185" i="40"/>
  <c r="H2927" i="40"/>
  <c r="F1645" i="40"/>
  <c r="I1213" i="40"/>
  <c r="L1317" i="40"/>
  <c r="L1247" i="40"/>
  <c r="M1440" i="40"/>
  <c r="K902" i="40"/>
  <c r="M2312" i="40"/>
  <c r="D231" i="40"/>
  <c r="J1366" i="40"/>
  <c r="B1237" i="40"/>
  <c r="A539" i="40"/>
  <c r="A1058" i="40"/>
  <c r="L1954" i="40"/>
  <c r="C2043" i="40"/>
  <c r="B2648" i="40"/>
  <c r="I1867" i="40"/>
  <c r="J1008" i="40"/>
  <c r="F380" i="40"/>
  <c r="H2212" i="40"/>
  <c r="A1499" i="40"/>
  <c r="I49" i="40"/>
  <c r="D2225" i="40"/>
  <c r="A1845" i="40"/>
  <c r="M2596" i="40"/>
  <c r="G1735" i="40"/>
  <c r="K836" i="40"/>
  <c r="I1740" i="40"/>
  <c r="A2587" i="40"/>
  <c r="F1075" i="40"/>
  <c r="M775" i="40"/>
  <c r="G2888" i="40"/>
  <c r="F1370" i="40"/>
  <c r="H254" i="40"/>
  <c r="K1589" i="40"/>
  <c r="E1205" i="40"/>
  <c r="L466" i="40"/>
  <c r="I2037" i="40"/>
  <c r="A493" i="40"/>
  <c r="D2024" i="40"/>
  <c r="C1761" i="40"/>
  <c r="A1935" i="40"/>
  <c r="E2328" i="40"/>
  <c r="A678" i="40"/>
  <c r="A1266" i="40"/>
  <c r="E1091" i="40"/>
  <c r="H908" i="40"/>
  <c r="I2868" i="40"/>
  <c r="J2387" i="40"/>
  <c r="J1971" i="40"/>
  <c r="L1541" i="40"/>
  <c r="H2152" i="40"/>
  <c r="C1307" i="40"/>
  <c r="G1359" i="40"/>
  <c r="H595" i="40"/>
  <c r="M2425" i="40"/>
  <c r="A404" i="40"/>
  <c r="J1587" i="40"/>
  <c r="M1956" i="40"/>
  <c r="A2034" i="40"/>
  <c r="A2350" i="40"/>
  <c r="F2921" i="40"/>
  <c r="J884" i="40"/>
  <c r="I2040" i="40"/>
  <c r="L303" i="40"/>
  <c r="L925" i="40"/>
  <c r="M1128" i="40"/>
  <c r="L2001" i="40"/>
  <c r="K533" i="40"/>
  <c r="C2943" i="40"/>
  <c r="B1098" i="40"/>
  <c r="D2767" i="40"/>
  <c r="M782" i="40"/>
  <c r="I2467" i="40"/>
  <c r="M2835" i="40"/>
  <c r="B2606" i="40"/>
  <c r="I2449" i="40"/>
  <c r="F2883" i="40"/>
  <c r="E1318" i="40"/>
  <c r="B382" i="40"/>
  <c r="K1950" i="40"/>
  <c r="H379" i="40"/>
  <c r="D863" i="40"/>
  <c r="A1006" i="40"/>
  <c r="I2187" i="40"/>
  <c r="M2175" i="40"/>
  <c r="E1505" i="40"/>
  <c r="G649" i="40"/>
  <c r="B1592" i="40"/>
  <c r="K1605" i="40"/>
  <c r="L2120" i="40"/>
  <c r="B2304" i="40"/>
  <c r="H29" i="40"/>
  <c r="I1435" i="40"/>
  <c r="A234" i="40"/>
  <c r="H1394" i="40"/>
  <c r="L51" i="40"/>
  <c r="J2534" i="40"/>
  <c r="F2597" i="40"/>
  <c r="J2153" i="40"/>
  <c r="B2163" i="40"/>
  <c r="F1262" i="40"/>
  <c r="B38" i="40"/>
  <c r="G1030" i="40"/>
  <c r="K951" i="40"/>
  <c r="C1978" i="40"/>
  <c r="D1791" i="40"/>
  <c r="G2380" i="40"/>
  <c r="H2439" i="40"/>
  <c r="I2459" i="40"/>
  <c r="H1651" i="40"/>
  <c r="D684" i="40"/>
  <c r="I1299" i="40"/>
  <c r="G2664" i="40"/>
  <c r="E2915" i="40"/>
  <c r="H1789" i="40"/>
  <c r="I2843" i="40"/>
  <c r="E2085" i="40"/>
  <c r="M2421" i="40"/>
  <c r="E2184" i="40"/>
  <c r="F1868" i="40"/>
  <c r="A2821" i="40"/>
  <c r="H1653" i="40"/>
  <c r="I1530" i="40"/>
  <c r="M741" i="40"/>
  <c r="M2170" i="40"/>
  <c r="C1553" i="40"/>
  <c r="F939" i="40"/>
  <c r="M2601" i="40"/>
  <c r="M926" i="40"/>
  <c r="A1038" i="40"/>
  <c r="L2628" i="40"/>
  <c r="K433" i="40"/>
  <c r="G2581" i="40"/>
  <c r="B1203" i="40"/>
  <c r="C2205" i="40"/>
  <c r="F612" i="40"/>
  <c r="G2576" i="40"/>
  <c r="M1573" i="40"/>
  <c r="L27" i="40"/>
  <c r="E1207" i="40"/>
  <c r="H781" i="40"/>
  <c r="L1843" i="40"/>
  <c r="E1716" i="40"/>
  <c r="E1658" i="40"/>
  <c r="D2099" i="40"/>
  <c r="E10" i="40"/>
  <c r="B1545" i="40"/>
  <c r="H84" i="40"/>
  <c r="M211" i="40"/>
  <c r="M2032" i="40"/>
  <c r="H1437" i="40"/>
  <c r="B320" i="40"/>
  <c r="H2265" i="40"/>
  <c r="B1192" i="40"/>
  <c r="J1417" i="40"/>
  <c r="K2345" i="40"/>
  <c r="F2060" i="40"/>
  <c r="D1559" i="40"/>
  <c r="F1727" i="40"/>
  <c r="K224" i="40"/>
  <c r="C2612" i="40"/>
  <c r="C2860" i="40"/>
  <c r="F2210" i="40"/>
  <c r="E229" i="40"/>
  <c r="K1799" i="40"/>
  <c r="A1412" i="40"/>
  <c r="G2216" i="40"/>
  <c r="L684" i="40"/>
  <c r="C599" i="40"/>
  <c r="G997" i="40"/>
  <c r="I2303" i="40"/>
  <c r="C997" i="40"/>
  <c r="M2314" i="40"/>
  <c r="J2033" i="40"/>
  <c r="G1741" i="40"/>
  <c r="I552" i="40"/>
  <c r="C562" i="40"/>
  <c r="E2064" i="40"/>
  <c r="J1538" i="40"/>
  <c r="M2194" i="40"/>
  <c r="K1522" i="40"/>
  <c r="K2750" i="40"/>
  <c r="M152" i="40"/>
  <c r="A697" i="40"/>
  <c r="D74" i="40"/>
  <c r="F1401" i="40"/>
  <c r="A1451" i="40"/>
  <c r="F1040" i="40"/>
  <c r="C1500" i="40"/>
  <c r="M2135" i="40"/>
  <c r="A98" i="40"/>
  <c r="J1640" i="40"/>
  <c r="J2364" i="40"/>
  <c r="H2592" i="40"/>
  <c r="C1778" i="40"/>
  <c r="C2635" i="40"/>
  <c r="D877" i="40"/>
  <c r="F1009" i="40"/>
  <c r="K20" i="40"/>
  <c r="A982" i="40"/>
  <c r="B1860" i="40"/>
  <c r="L268" i="40"/>
  <c r="L664" i="40"/>
  <c r="C2728" i="40"/>
  <c r="F2884" i="40"/>
  <c r="H1215" i="40"/>
  <c r="A2490" i="40"/>
  <c r="L959" i="40"/>
  <c r="C81" i="40"/>
  <c r="M1234" i="40"/>
  <c r="D2261" i="40"/>
  <c r="G1344" i="40"/>
  <c r="E2768" i="40"/>
  <c r="K1037" i="40"/>
  <c r="G2529" i="40"/>
  <c r="C1722" i="40"/>
  <c r="B706" i="40"/>
  <c r="F782" i="40"/>
  <c r="A449" i="40"/>
  <c r="B1884" i="40"/>
  <c r="B2267" i="40"/>
  <c r="E2315" i="40"/>
  <c r="K2466" i="40"/>
  <c r="J1465" i="40"/>
  <c r="D1326" i="40"/>
  <c r="E253" i="40"/>
  <c r="B1541" i="40"/>
  <c r="H716" i="40"/>
  <c r="G1770" i="40"/>
  <c r="G1534" i="40"/>
  <c r="E2355" i="40"/>
  <c r="F735" i="40"/>
  <c r="J1421" i="40"/>
  <c r="E2819" i="40"/>
  <c r="B2232" i="40"/>
  <c r="F486" i="40"/>
  <c r="H2632" i="40"/>
  <c r="H2493" i="40"/>
  <c r="A1691" i="40"/>
  <c r="F1783" i="40"/>
  <c r="F2714" i="40"/>
  <c r="A1756" i="40"/>
  <c r="A2440" i="40"/>
  <c r="K93" i="40"/>
  <c r="J702" i="40"/>
  <c r="C2749" i="40"/>
  <c r="I2039" i="40"/>
  <c r="G2605" i="40"/>
  <c r="L389" i="40"/>
  <c r="H2031" i="40"/>
  <c r="C2218" i="40"/>
  <c r="M1242" i="40"/>
  <c r="J1923" i="40"/>
  <c r="L2726" i="40"/>
  <c r="F1280" i="40"/>
  <c r="C2059" i="40"/>
  <c r="M2624" i="40"/>
  <c r="A1897" i="40"/>
  <c r="H2209" i="40"/>
  <c r="B2460" i="40"/>
  <c r="B1027" i="40"/>
  <c r="K2227" i="40"/>
  <c r="A238" i="40"/>
  <c r="K915" i="40"/>
  <c r="D1717" i="40"/>
  <c r="A561" i="40"/>
  <c r="E2646" i="40"/>
  <c r="H2116" i="40"/>
  <c r="E1612" i="40"/>
  <c r="F2018" i="40"/>
  <c r="A2807" i="40"/>
  <c r="B2624" i="40"/>
  <c r="L501" i="40"/>
  <c r="F917" i="40"/>
  <c r="A2814" i="40"/>
  <c r="M1750" i="40"/>
  <c r="K1094" i="40"/>
  <c r="I2686" i="40"/>
  <c r="I193" i="40"/>
  <c r="A412" i="40"/>
  <c r="D2847" i="40"/>
  <c r="A2618" i="40"/>
  <c r="C2925" i="40"/>
  <c r="I329" i="40"/>
  <c r="I1531" i="40"/>
  <c r="G2602" i="40"/>
  <c r="C1694" i="40"/>
  <c r="M2416" i="40"/>
  <c r="A2857" i="40"/>
  <c r="C272" i="40"/>
  <c r="F92" i="40"/>
  <c r="I342" i="40"/>
  <c r="L160" i="40"/>
  <c r="M2720" i="40"/>
  <c r="K1139" i="40"/>
  <c r="M2679" i="40"/>
  <c r="C175" i="40"/>
  <c r="L344" i="40"/>
  <c r="M2787" i="40"/>
  <c r="J94" i="40"/>
  <c r="L1377" i="40"/>
  <c r="B34" i="40"/>
  <c r="F527" i="40"/>
  <c r="F2901" i="40"/>
  <c r="K306" i="40"/>
  <c r="F930" i="40"/>
  <c r="D2756" i="40"/>
  <c r="G2632" i="40"/>
  <c r="A170" i="40"/>
  <c r="I2748" i="40"/>
  <c r="G1320" i="40"/>
  <c r="B1663" i="40"/>
  <c r="D1697" i="40"/>
  <c r="F2489" i="40"/>
  <c r="L1573" i="40"/>
  <c r="D93" i="40"/>
  <c r="M368" i="40"/>
  <c r="A422" i="40"/>
  <c r="F2902" i="40"/>
  <c r="C2470" i="40"/>
  <c r="A2322" i="40"/>
  <c r="E2947" i="40"/>
  <c r="C711" i="40"/>
  <c r="G2560" i="40"/>
  <c r="M2822" i="40"/>
  <c r="M2162" i="40"/>
  <c r="J2814" i="40"/>
  <c r="C1768" i="40"/>
  <c r="M1409" i="40"/>
  <c r="I654" i="40"/>
  <c r="K1040" i="40"/>
  <c r="M1715" i="40"/>
  <c r="J1199" i="40"/>
  <c r="J473" i="40"/>
  <c r="F279" i="40"/>
  <c r="B425" i="40"/>
  <c r="L50" i="40"/>
  <c r="H2074" i="40"/>
  <c r="H2933" i="40"/>
  <c r="E2188" i="40"/>
  <c r="G2172" i="40"/>
  <c r="J2521" i="40"/>
  <c r="K2346" i="40"/>
  <c r="G2490" i="40"/>
  <c r="E2544" i="40"/>
  <c r="J118" i="40"/>
  <c r="K1077" i="40"/>
  <c r="L1163" i="40"/>
  <c r="G1404" i="40"/>
  <c r="H1978" i="40"/>
  <c r="I56" i="40"/>
  <c r="M1981" i="40"/>
  <c r="F645" i="40"/>
  <c r="J470" i="40"/>
  <c r="L2816" i="40"/>
  <c r="F2724" i="40"/>
  <c r="H2191" i="40"/>
  <c r="L1857" i="40"/>
  <c r="K2154" i="40"/>
  <c r="F1070" i="40"/>
  <c r="L863" i="40"/>
  <c r="J160" i="40"/>
  <c r="F181" i="40"/>
  <c r="D1228" i="40"/>
  <c r="B58" i="40"/>
  <c r="F453" i="40"/>
  <c r="H1062" i="40"/>
  <c r="C1160" i="40"/>
  <c r="J188" i="40"/>
  <c r="F1212" i="40"/>
  <c r="M1301" i="40"/>
  <c r="L2912" i="40"/>
  <c r="E857" i="40"/>
  <c r="G1271" i="40"/>
  <c r="B1529" i="40"/>
  <c r="D903" i="40"/>
  <c r="L896" i="40"/>
  <c r="D2384" i="40"/>
  <c r="F2410" i="40"/>
  <c r="L2934" i="40"/>
  <c r="E1917" i="40"/>
  <c r="D2633" i="40"/>
  <c r="F432" i="40"/>
  <c r="A2600" i="40"/>
  <c r="K2190" i="40"/>
  <c r="C193" i="40"/>
  <c r="J1034" i="40"/>
  <c r="I453" i="40"/>
  <c r="J2422" i="40"/>
  <c r="M1120" i="40"/>
  <c r="K2895" i="40"/>
  <c r="C827" i="40"/>
  <c r="A1445" i="40"/>
  <c r="G2708" i="40"/>
  <c r="L537" i="40"/>
  <c r="E2622" i="40"/>
  <c r="F2859" i="40"/>
  <c r="F1010" i="40"/>
  <c r="H571" i="40"/>
  <c r="K1271" i="40"/>
  <c r="K1430" i="40"/>
  <c r="I1627" i="40"/>
  <c r="G1944" i="40"/>
  <c r="D246" i="40"/>
  <c r="E352" i="40"/>
  <c r="D784" i="40"/>
  <c r="J2677" i="40"/>
  <c r="K1458" i="40"/>
  <c r="I628" i="40"/>
  <c r="E76" i="40"/>
  <c r="E2647" i="40"/>
  <c r="J46" i="40"/>
  <c r="L207" i="40"/>
  <c r="M867" i="40"/>
  <c r="I1766" i="40"/>
  <c r="H2520" i="40"/>
  <c r="G1958" i="40"/>
  <c r="E2240" i="40"/>
  <c r="F1902" i="40"/>
  <c r="M1393" i="40"/>
  <c r="J13" i="40"/>
  <c r="M1453" i="40"/>
  <c r="D1875" i="40"/>
  <c r="A253" i="40"/>
  <c r="G503" i="40"/>
  <c r="E348" i="40"/>
  <c r="D513" i="40"/>
  <c r="E480" i="40"/>
  <c r="D2843" i="40"/>
  <c r="E884" i="40"/>
  <c r="A863" i="40"/>
  <c r="H652" i="40"/>
  <c r="A1116" i="40"/>
  <c r="G715" i="40"/>
  <c r="K2175" i="40"/>
  <c r="G528" i="40"/>
  <c r="L105" i="40"/>
  <c r="K1479" i="40"/>
  <c r="F235" i="40"/>
  <c r="F2429" i="40"/>
  <c r="C144" i="40"/>
  <c r="G2794" i="40"/>
  <c r="A1250" i="40"/>
  <c r="K178" i="40"/>
  <c r="J1567" i="40"/>
  <c r="C866" i="40"/>
  <c r="F2746" i="40"/>
  <c r="C1230" i="40"/>
  <c r="A352" i="40"/>
  <c r="F599" i="40"/>
  <c r="B381" i="40"/>
  <c r="E2530" i="40"/>
  <c r="A2567" i="40"/>
  <c r="G1894" i="40"/>
  <c r="E2276" i="40"/>
  <c r="C1928" i="40"/>
  <c r="J1342" i="40"/>
  <c r="L2434" i="40"/>
  <c r="D2209" i="40"/>
  <c r="K129" i="40"/>
  <c r="B2492" i="40"/>
  <c r="D2512" i="40"/>
  <c r="K2482" i="40"/>
  <c r="B2779" i="40"/>
  <c r="A1274" i="40"/>
  <c r="B202" i="40"/>
  <c r="D2508" i="40"/>
  <c r="B542" i="40"/>
  <c r="C1681" i="40"/>
  <c r="A2948" i="40"/>
  <c r="B2221" i="40"/>
  <c r="D2047" i="40"/>
  <c r="A1022" i="40"/>
  <c r="C2855" i="40"/>
  <c r="A773" i="40"/>
  <c r="E1872" i="40"/>
  <c r="H1522" i="40"/>
  <c r="H2362" i="40"/>
  <c r="D370" i="40"/>
  <c r="A1367" i="40"/>
  <c r="L398" i="40"/>
  <c r="M706" i="40"/>
  <c r="D2497" i="40"/>
  <c r="L2855" i="40"/>
  <c r="F1086" i="40"/>
  <c r="F815" i="40"/>
  <c r="I2516" i="40"/>
  <c r="M159" i="40"/>
  <c r="I2309" i="40"/>
  <c r="M2034" i="40"/>
  <c r="C1030" i="40"/>
  <c r="M2185" i="40"/>
  <c r="M118" i="40"/>
  <c r="D1869" i="40"/>
  <c r="F191" i="40"/>
  <c r="G469" i="40"/>
  <c r="H1996" i="40"/>
  <c r="B2855" i="40"/>
  <c r="M2887" i="40"/>
  <c r="C2715" i="40"/>
  <c r="F2295" i="40"/>
  <c r="C1254" i="40"/>
  <c r="H815" i="40"/>
  <c r="C814" i="40"/>
  <c r="A1241" i="40"/>
  <c r="B250" i="40"/>
  <c r="C218" i="40"/>
  <c r="G2670" i="40"/>
  <c r="F2912" i="40"/>
  <c r="E820" i="40"/>
  <c r="G275" i="40"/>
  <c r="C2588" i="40"/>
  <c r="F385" i="40"/>
  <c r="H80" i="40"/>
  <c r="I1374" i="40"/>
  <c r="C1832" i="40"/>
  <c r="M985" i="40"/>
  <c r="A2089" i="40"/>
  <c r="C1179" i="40"/>
  <c r="C480" i="40"/>
  <c r="C2756" i="40"/>
  <c r="B2347" i="40"/>
  <c r="B957" i="40"/>
  <c r="L1608" i="40"/>
  <c r="E1778" i="40"/>
  <c r="F2886" i="40"/>
  <c r="J1037" i="40"/>
  <c r="E2035" i="40"/>
  <c r="B2920" i="40"/>
  <c r="B2481" i="40"/>
  <c r="L10" i="40"/>
  <c r="C666" i="40"/>
  <c r="A1670" i="40"/>
  <c r="B2048" i="40"/>
  <c r="G1247" i="40"/>
  <c r="G760" i="40"/>
  <c r="F1270" i="40"/>
  <c r="M2160" i="40"/>
  <c r="C1563" i="40"/>
  <c r="B1031" i="40"/>
  <c r="F1810" i="40"/>
  <c r="B2588" i="40"/>
  <c r="E2399" i="40"/>
  <c r="J132" i="40"/>
  <c r="G1435" i="40"/>
  <c r="G1769" i="40"/>
  <c r="D297" i="40"/>
  <c r="D820" i="40"/>
  <c r="F1548" i="40"/>
  <c r="C567" i="40"/>
  <c r="H2674" i="40"/>
  <c r="I1855" i="40"/>
  <c r="J1715" i="40"/>
  <c r="E1422" i="40"/>
  <c r="L891" i="40"/>
  <c r="E2909" i="40"/>
  <c r="H374" i="40"/>
  <c r="A1784" i="40"/>
  <c r="M2323" i="40"/>
  <c r="F561" i="40"/>
  <c r="F2792" i="40"/>
  <c r="A1435" i="40"/>
  <c r="E1985" i="40"/>
  <c r="G1541" i="40"/>
  <c r="B1699" i="40"/>
  <c r="M1860" i="40"/>
  <c r="B570" i="40"/>
  <c r="C184" i="40"/>
  <c r="D914" i="40"/>
  <c r="H1423" i="40"/>
  <c r="C2558" i="40"/>
  <c r="E1109" i="40"/>
  <c r="M2397" i="40"/>
  <c r="H2659" i="40"/>
  <c r="E2833" i="40"/>
  <c r="F1318" i="40"/>
  <c r="C1296" i="40"/>
  <c r="H258" i="40"/>
  <c r="C1489" i="40"/>
  <c r="F2358" i="40"/>
  <c r="J2687" i="40"/>
  <c r="H1739" i="40"/>
  <c r="H134" i="40"/>
  <c r="E40" i="40"/>
  <c r="H287" i="40"/>
  <c r="F2164" i="40"/>
  <c r="F2285" i="40"/>
  <c r="G2136" i="40"/>
  <c r="K1368" i="40"/>
  <c r="G2059" i="40"/>
  <c r="D2563" i="40"/>
  <c r="E2716" i="40"/>
  <c r="J1792" i="40"/>
  <c r="L910" i="40"/>
  <c r="E2721" i="40"/>
  <c r="B2786" i="40"/>
  <c r="L745" i="40"/>
  <c r="F1255" i="40"/>
  <c r="G1331" i="40"/>
  <c r="J107" i="40"/>
  <c r="G1134" i="40"/>
  <c r="B1651" i="40"/>
  <c r="J797" i="40"/>
  <c r="D2829" i="40"/>
  <c r="B1399" i="40"/>
  <c r="E1792" i="40"/>
  <c r="C940" i="40"/>
  <c r="G1137" i="40"/>
  <c r="C668" i="40"/>
  <c r="A901" i="40"/>
  <c r="H2755" i="40"/>
  <c r="A1578" i="40"/>
  <c r="F2314" i="40"/>
  <c r="M207" i="40"/>
  <c r="L507" i="40"/>
  <c r="M2156" i="40"/>
  <c r="A745" i="40"/>
  <c r="D874" i="40"/>
  <c r="J571" i="40"/>
  <c r="I390" i="40"/>
  <c r="C1941" i="40"/>
  <c r="A2315" i="40"/>
  <c r="E1150" i="40"/>
  <c r="E167" i="40"/>
  <c r="E1350" i="40"/>
  <c r="K1724" i="40"/>
  <c r="L1952" i="40"/>
  <c r="H625" i="40"/>
  <c r="A1799" i="40"/>
  <c r="H2252" i="40"/>
  <c r="I2123" i="40"/>
  <c r="B19" i="40"/>
  <c r="C203" i="40"/>
  <c r="D2845" i="40"/>
  <c r="H2817" i="40"/>
  <c r="F2300" i="40"/>
  <c r="L1532" i="40"/>
  <c r="K1402" i="40"/>
  <c r="C557" i="40"/>
  <c r="D1506" i="40"/>
  <c r="A31" i="40"/>
  <c r="L2192" i="40"/>
  <c r="L1121" i="40"/>
  <c r="K139" i="40"/>
  <c r="B625" i="40"/>
  <c r="D2560" i="40"/>
  <c r="J1736" i="40"/>
  <c r="J2282" i="40"/>
  <c r="E2387" i="40"/>
  <c r="E1888" i="40"/>
  <c r="I455" i="40"/>
  <c r="A2719" i="40"/>
  <c r="A1027" i="40"/>
  <c r="K725" i="40"/>
  <c r="I1754" i="40"/>
  <c r="A528" i="40"/>
  <c r="L415" i="40"/>
  <c r="A106" i="40"/>
  <c r="L469" i="40"/>
  <c r="J418" i="40"/>
  <c r="E351" i="40"/>
  <c r="D687" i="40"/>
  <c r="F803" i="40"/>
  <c r="K1218" i="40"/>
  <c r="M1277" i="40"/>
  <c r="J819" i="40"/>
  <c r="C1434" i="40"/>
  <c r="J2104" i="40"/>
  <c r="F1014" i="40"/>
  <c r="K2202" i="40"/>
  <c r="C911" i="40"/>
  <c r="G846" i="40"/>
  <c r="C34" i="40"/>
  <c r="E211" i="40"/>
  <c r="B734" i="40"/>
  <c r="I11" i="40"/>
  <c r="F738" i="40"/>
  <c r="M480" i="40"/>
  <c r="B2179" i="40"/>
  <c r="B779" i="40"/>
  <c r="K2487" i="40"/>
  <c r="L2590" i="40"/>
  <c r="J417" i="40"/>
  <c r="E1262" i="40"/>
  <c r="E1975" i="40"/>
  <c r="L900" i="40"/>
  <c r="E119" i="40"/>
  <c r="I1255" i="40"/>
  <c r="E231" i="40"/>
  <c r="G2771" i="40"/>
  <c r="A1349" i="40"/>
  <c r="D2644" i="40"/>
  <c r="A2860" i="40"/>
  <c r="J834" i="40"/>
  <c r="B2851" i="40"/>
  <c r="M1792" i="40"/>
  <c r="B639" i="40"/>
  <c r="E650" i="40"/>
  <c r="H1452" i="40"/>
  <c r="H977" i="40"/>
  <c r="C1165" i="40"/>
  <c r="M1528" i="40"/>
  <c r="J1413" i="40"/>
  <c r="I1506" i="40"/>
  <c r="B2543" i="40"/>
  <c r="H1918" i="40"/>
  <c r="F637" i="40"/>
  <c r="B1094" i="40"/>
  <c r="B1970" i="40"/>
  <c r="M2328" i="40"/>
  <c r="J2700" i="40"/>
  <c r="M1366" i="40"/>
  <c r="E714" i="40"/>
  <c r="G2117" i="40"/>
  <c r="G1604" i="40"/>
  <c r="D92" i="40"/>
  <c r="M1668" i="40"/>
  <c r="B1026" i="40"/>
  <c r="J596" i="40"/>
  <c r="H700" i="40"/>
  <c r="J2499" i="40"/>
  <c r="A214" i="40"/>
  <c r="D1171" i="40"/>
  <c r="I647" i="40"/>
  <c r="L118" i="40"/>
  <c r="A1985" i="40"/>
  <c r="L1142" i="40"/>
  <c r="E526" i="40"/>
  <c r="C2317" i="40"/>
  <c r="M1926" i="40"/>
  <c r="D951" i="40"/>
  <c r="H2002" i="40"/>
  <c r="E1191" i="40"/>
  <c r="A406" i="40"/>
  <c r="D1289" i="40"/>
  <c r="I1268" i="40"/>
  <c r="D1345" i="40"/>
  <c r="C1319" i="40"/>
  <c r="M1639" i="40"/>
  <c r="I280" i="40"/>
  <c r="G389" i="40"/>
  <c r="D1691" i="40"/>
  <c r="I979" i="40"/>
  <c r="F2084" i="40"/>
  <c r="A392" i="40"/>
  <c r="K430" i="40"/>
  <c r="M2901" i="40"/>
  <c r="E680" i="40"/>
  <c r="K741" i="40"/>
  <c r="B1142" i="40"/>
  <c r="M842" i="40"/>
  <c r="D1628" i="40"/>
  <c r="C2206" i="40"/>
  <c r="B1618" i="40"/>
  <c r="E1066" i="40"/>
  <c r="E2666" i="40"/>
  <c r="C386" i="40"/>
  <c r="G406" i="40"/>
  <c r="L2206" i="40"/>
  <c r="I1999" i="40"/>
  <c r="K2008" i="40"/>
  <c r="M1678" i="40"/>
  <c r="G2622" i="40"/>
  <c r="G2750" i="40"/>
  <c r="C1999" i="40"/>
  <c r="H2719" i="40"/>
  <c r="B2308" i="40"/>
  <c r="E2318" i="40"/>
  <c r="A2482" i="40"/>
  <c r="I1966" i="40"/>
  <c r="K45" i="40"/>
  <c r="C2113" i="40"/>
  <c r="H336" i="40"/>
  <c r="G2301" i="40"/>
  <c r="I1227" i="40"/>
  <c r="I879" i="40"/>
  <c r="B915" i="40"/>
  <c r="B2288" i="40"/>
  <c r="E1446" i="40"/>
  <c r="B1188" i="40"/>
  <c r="H2869" i="40"/>
  <c r="G1421" i="40"/>
  <c r="L2450" i="40"/>
  <c r="L2217" i="40"/>
  <c r="I2720" i="40"/>
  <c r="D2492" i="40"/>
  <c r="F1538" i="40"/>
  <c r="K1167" i="40"/>
  <c r="A1120" i="40"/>
  <c r="I726" i="40"/>
  <c r="G847" i="40"/>
  <c r="G1433" i="40"/>
  <c r="K415" i="40"/>
  <c r="H2647" i="40"/>
  <c r="E2060" i="40"/>
  <c r="A1883" i="40"/>
  <c r="G2364" i="40"/>
  <c r="F2462" i="40"/>
  <c r="H2837" i="40"/>
  <c r="F512" i="40"/>
  <c r="J1211" i="40"/>
  <c r="A1678" i="40"/>
  <c r="I589" i="40"/>
  <c r="B966" i="40"/>
  <c r="A924" i="40"/>
  <c r="L1296" i="40"/>
  <c r="F1263" i="40"/>
  <c r="A150" i="40"/>
  <c r="I140" i="40"/>
  <c r="M320" i="40"/>
  <c r="G680" i="40"/>
  <c r="B1466" i="40"/>
  <c r="L823" i="40"/>
  <c r="A1890" i="40"/>
  <c r="F2408" i="40"/>
  <c r="A1692" i="40"/>
  <c r="J460" i="40"/>
  <c r="E1520" i="40"/>
  <c r="I1579" i="40"/>
  <c r="A126" i="40"/>
  <c r="C2261" i="40"/>
  <c r="D90" i="40"/>
  <c r="B2031" i="40"/>
  <c r="L1991" i="40"/>
  <c r="M280" i="40"/>
  <c r="A2309" i="40"/>
  <c r="C2368" i="40"/>
  <c r="D427" i="40"/>
  <c r="A365" i="40"/>
  <c r="M470" i="40"/>
  <c r="D528" i="40"/>
  <c r="H453" i="40"/>
  <c r="M2634" i="40"/>
  <c r="C2209" i="40"/>
  <c r="A56" i="40"/>
  <c r="A2263" i="40"/>
  <c r="M1581" i="40"/>
  <c r="G1409" i="40"/>
  <c r="C1970" i="40"/>
  <c r="H44" i="40"/>
  <c r="E2149" i="40"/>
  <c r="D1530" i="40"/>
  <c r="A1827" i="40"/>
  <c r="K176" i="40"/>
  <c r="C329" i="40"/>
  <c r="J239" i="40"/>
  <c r="G917" i="40"/>
  <c r="C1186" i="40"/>
  <c r="F1695" i="40"/>
  <c r="D1016" i="40"/>
  <c r="K267" i="40"/>
  <c r="F2387" i="40"/>
  <c r="C928" i="40"/>
  <c r="C2316" i="40"/>
  <c r="B1040" i="40"/>
  <c r="F698" i="40"/>
  <c r="I1893" i="40"/>
  <c r="A2640" i="40"/>
  <c r="F631" i="40"/>
  <c r="F2719" i="40"/>
  <c r="B2677" i="40"/>
  <c r="G2714" i="40"/>
  <c r="D324" i="40"/>
  <c r="C2609" i="40"/>
  <c r="M265" i="40"/>
  <c r="L2321" i="40"/>
  <c r="G2105" i="40"/>
  <c r="F567" i="40"/>
  <c r="C2389" i="40"/>
  <c r="B240" i="40"/>
  <c r="C1878" i="40"/>
  <c r="D480" i="40"/>
  <c r="F2080" i="40"/>
  <c r="J1978" i="40"/>
  <c r="C2634" i="40"/>
  <c r="L1867" i="40"/>
  <c r="G1356" i="40"/>
  <c r="L25" i="40"/>
  <c r="C1322" i="40"/>
  <c r="D1730" i="40"/>
  <c r="E2943" i="40"/>
  <c r="I309" i="40"/>
  <c r="D115" i="40"/>
  <c r="L1838" i="40"/>
  <c r="F721" i="40"/>
  <c r="C1919" i="40"/>
  <c r="A2353" i="40"/>
  <c r="F2898" i="40"/>
  <c r="B2191" i="40"/>
  <c r="F1584" i="40"/>
  <c r="K95" i="40"/>
  <c r="A2537" i="40"/>
  <c r="E2576" i="40"/>
  <c r="B2395" i="40"/>
  <c r="A333" i="40"/>
  <c r="I559" i="40"/>
  <c r="L919" i="40"/>
  <c r="B2517" i="40"/>
  <c r="F16" i="40"/>
  <c r="K645" i="40"/>
  <c r="A2810" i="40"/>
  <c r="M1319" i="40"/>
  <c r="L2325" i="40"/>
  <c r="H1766" i="40"/>
  <c r="G49" i="40"/>
  <c r="H710" i="40"/>
  <c r="M2167" i="40"/>
  <c r="G937" i="40"/>
  <c r="A1237" i="40"/>
  <c r="J2140" i="40"/>
  <c r="B380" i="40"/>
  <c r="A2344" i="40"/>
  <c r="E1930" i="40"/>
  <c r="A1995" i="40"/>
  <c r="M2836" i="40"/>
  <c r="A1812" i="40"/>
  <c r="G1328" i="40"/>
  <c r="G822" i="40"/>
  <c r="C1981" i="40"/>
  <c r="H1104" i="40"/>
  <c r="H369" i="40"/>
  <c r="M1765" i="40"/>
  <c r="E274" i="40"/>
  <c r="M2097" i="40"/>
  <c r="B1233" i="40"/>
  <c r="C573" i="40"/>
  <c r="D1804" i="40"/>
  <c r="E1478" i="40"/>
  <c r="M2260" i="40"/>
  <c r="C712" i="40"/>
  <c r="C333" i="40"/>
  <c r="G793" i="40"/>
  <c r="D1857" i="40"/>
  <c r="C563" i="40"/>
  <c r="F899" i="40"/>
  <c r="M2647" i="40"/>
  <c r="I2345" i="40"/>
  <c r="F2047" i="40"/>
  <c r="H2809" i="40"/>
  <c r="H561" i="40"/>
  <c r="F846" i="40"/>
  <c r="H1347" i="40"/>
  <c r="G284" i="40"/>
  <c r="C2524" i="40"/>
  <c r="G1601" i="40"/>
  <c r="M2653" i="40"/>
  <c r="G1065" i="40"/>
  <c r="L1933" i="40"/>
  <c r="M1177" i="40"/>
  <c r="I282" i="40"/>
  <c r="M2781" i="40"/>
  <c r="M2197" i="40"/>
  <c r="A2899" i="40"/>
  <c r="D1580" i="40"/>
  <c r="E832" i="40"/>
  <c r="M2215" i="40"/>
  <c r="E2213" i="40"/>
  <c r="A807" i="40"/>
  <c r="E2547" i="40"/>
  <c r="B2915" i="40"/>
  <c r="K1788" i="40"/>
  <c r="H1874" i="40"/>
  <c r="A431" i="40"/>
  <c r="E1151" i="40"/>
  <c r="M2749" i="40"/>
  <c r="C2705" i="40"/>
  <c r="C734" i="40"/>
  <c r="A591" i="40"/>
  <c r="K1817" i="40"/>
  <c r="L2147" i="40"/>
  <c r="A2769" i="40"/>
  <c r="B2227" i="40"/>
  <c r="J252" i="40"/>
  <c r="B794" i="40"/>
  <c r="B2645" i="40"/>
  <c r="I1926" i="40"/>
  <c r="H1157" i="40"/>
  <c r="J1010" i="40"/>
  <c r="B634" i="40"/>
  <c r="I2450" i="40"/>
  <c r="G475" i="40"/>
  <c r="B513" i="40"/>
  <c r="K175" i="40"/>
  <c r="E1431" i="40"/>
  <c r="D1542" i="40"/>
  <c r="E1059" i="40"/>
  <c r="K2356" i="40"/>
  <c r="C877" i="40"/>
  <c r="B1200" i="40"/>
  <c r="J72" i="40"/>
  <c r="L1630" i="40"/>
  <c r="E2020" i="40"/>
  <c r="D2430" i="40"/>
  <c r="C1860" i="40"/>
  <c r="K2342" i="40"/>
  <c r="H1734" i="40"/>
  <c r="G1605" i="40"/>
  <c r="D1298" i="40"/>
  <c r="M1174" i="40"/>
  <c r="D486" i="40"/>
  <c r="I2095" i="40"/>
  <c r="B2056" i="40"/>
  <c r="L411" i="40"/>
  <c r="C898" i="40"/>
  <c r="M2734" i="40"/>
  <c r="K2052" i="40"/>
  <c r="K2599" i="40"/>
  <c r="B1763" i="40"/>
  <c r="A977" i="40"/>
  <c r="B1732" i="40"/>
  <c r="G2420" i="40"/>
  <c r="J422" i="40"/>
  <c r="K1561" i="40"/>
  <c r="J2883" i="40"/>
  <c r="G1994" i="40"/>
  <c r="J806" i="40"/>
  <c r="I543" i="40"/>
  <c r="B1178" i="40"/>
  <c r="I2108" i="40"/>
  <c r="J1787" i="40"/>
  <c r="D1048" i="40"/>
  <c r="C111" i="40"/>
  <c r="C1300" i="40"/>
  <c r="D2879" i="40"/>
  <c r="F2735" i="40"/>
  <c r="L1658" i="40"/>
  <c r="B661" i="40"/>
  <c r="M494" i="40"/>
  <c r="J1055" i="40"/>
  <c r="C660" i="40"/>
  <c r="F132" i="40"/>
  <c r="M1377" i="40"/>
  <c r="E2667" i="40"/>
  <c r="F616" i="40"/>
  <c r="L1515" i="40"/>
  <c r="D1593" i="40"/>
  <c r="C1016" i="40"/>
  <c r="I14" i="40"/>
  <c r="A343" i="40"/>
  <c r="F534" i="40"/>
  <c r="F117" i="40"/>
  <c r="K1373" i="40"/>
  <c r="M465" i="40"/>
  <c r="C806" i="40"/>
  <c r="I846" i="40"/>
  <c r="K2876" i="40"/>
  <c r="M916" i="40"/>
  <c r="L2718" i="40"/>
  <c r="I2006" i="40"/>
  <c r="M1149" i="40"/>
  <c r="A1549" i="40"/>
  <c r="K2562" i="40"/>
  <c r="H475" i="40"/>
  <c r="M1100" i="40"/>
  <c r="D1584" i="40"/>
  <c r="B2436" i="40"/>
  <c r="E1958" i="40"/>
  <c r="H2281" i="40"/>
  <c r="K2801" i="40"/>
  <c r="M1298" i="40"/>
  <c r="D1014" i="40"/>
  <c r="J1142" i="40"/>
  <c r="A952" i="40"/>
  <c r="I830" i="40"/>
  <c r="K188" i="40"/>
  <c r="M266" i="40"/>
  <c r="F251" i="40"/>
  <c r="K448" i="40"/>
  <c r="F1763" i="40"/>
  <c r="K2931" i="40"/>
  <c r="H2034" i="40"/>
  <c r="A471" i="40"/>
  <c r="F333" i="40"/>
  <c r="I2312" i="40"/>
  <c r="G1011" i="40"/>
  <c r="I2054" i="40"/>
  <c r="A2374" i="40"/>
  <c r="E1988" i="40"/>
  <c r="I897" i="40"/>
  <c r="I1701" i="40"/>
  <c r="K615" i="40"/>
  <c r="D921" i="40"/>
  <c r="K607" i="40"/>
  <c r="J2479" i="40"/>
  <c r="E1615" i="40"/>
  <c r="C856" i="40"/>
  <c r="F2233" i="40"/>
  <c r="I151" i="40"/>
  <c r="H1324" i="40"/>
  <c r="K777" i="40"/>
  <c r="F1908" i="40"/>
  <c r="C2291" i="40"/>
  <c r="A2045" i="40"/>
  <c r="D2463" i="40"/>
  <c r="E1620" i="40"/>
  <c r="K2672" i="40"/>
  <c r="E1241" i="40"/>
  <c r="D2848" i="40"/>
  <c r="H2193" i="40"/>
  <c r="K1525" i="40"/>
  <c r="F128" i="40"/>
  <c r="F642" i="40"/>
  <c r="E1532" i="40"/>
  <c r="D1900" i="40"/>
  <c r="M2153" i="40"/>
  <c r="H6" i="40"/>
  <c r="I2903" i="40"/>
  <c r="M1853" i="40"/>
  <c r="K590" i="40"/>
  <c r="B2865" i="40"/>
  <c r="A2501" i="40"/>
  <c r="D1537" i="40"/>
  <c r="C2552" i="40"/>
  <c r="H691" i="40"/>
  <c r="K2511" i="40"/>
  <c r="C1532" i="40"/>
  <c r="G2761" i="40"/>
  <c r="J2179" i="40"/>
  <c r="G2208" i="40"/>
  <c r="D1162" i="40"/>
  <c r="B2561" i="40"/>
  <c r="E2074" i="40"/>
  <c r="J618" i="40"/>
  <c r="B429" i="40"/>
  <c r="E2569" i="40"/>
  <c r="H707" i="40"/>
  <c r="D2717" i="40"/>
  <c r="L2148" i="40"/>
  <c r="D2346" i="40"/>
  <c r="L2395" i="40"/>
  <c r="F2841" i="40"/>
  <c r="L1345" i="40"/>
  <c r="L1203" i="40"/>
  <c r="L616" i="40"/>
  <c r="H667" i="40"/>
  <c r="M2814" i="40"/>
  <c r="A2300" i="40"/>
  <c r="E1438" i="40"/>
  <c r="D234" i="40"/>
  <c r="E1542" i="40"/>
  <c r="L2627" i="40"/>
  <c r="K2942" i="40"/>
  <c r="A1975" i="40"/>
  <c r="E2660" i="40"/>
  <c r="H2536" i="40"/>
  <c r="K740" i="40"/>
  <c r="D2779" i="40"/>
  <c r="E1650" i="40"/>
  <c r="F663" i="40"/>
  <c r="H2127" i="40"/>
  <c r="D2940" i="40"/>
  <c r="H1919" i="40"/>
  <c r="B1593" i="40"/>
  <c r="C2813" i="40"/>
  <c r="D1802" i="40"/>
  <c r="D1589" i="40"/>
  <c r="K1278" i="40"/>
  <c r="D2342" i="40"/>
  <c r="A1661" i="40"/>
  <c r="D132" i="40"/>
  <c r="C507" i="40"/>
  <c r="I2196" i="40"/>
  <c r="L2059" i="40"/>
  <c r="F2361" i="40"/>
  <c r="E2440" i="40"/>
  <c r="D1972" i="40"/>
  <c r="B802" i="40"/>
  <c r="A2659" i="40"/>
  <c r="I2115" i="40"/>
  <c r="M362" i="40"/>
  <c r="J2297" i="40"/>
  <c r="G2317" i="40"/>
  <c r="J527" i="40"/>
  <c r="G362" i="40"/>
  <c r="G2377" i="40"/>
  <c r="E1013" i="40"/>
  <c r="D2021" i="40"/>
  <c r="J1090" i="40"/>
  <c r="K1646" i="40"/>
  <c r="H2902" i="40"/>
  <c r="G1900" i="40"/>
  <c r="I721" i="40"/>
  <c r="K1984" i="40"/>
  <c r="H1353" i="40"/>
  <c r="C2433" i="40"/>
  <c r="F315" i="40"/>
  <c r="C2723" i="40"/>
  <c r="H2530" i="40"/>
  <c r="F759" i="40"/>
  <c r="D2645" i="40"/>
  <c r="J1293" i="40"/>
  <c r="H2544" i="40"/>
  <c r="G1757" i="40"/>
  <c r="G1854" i="40"/>
  <c r="D1740" i="40"/>
  <c r="F497" i="40"/>
  <c r="G2545" i="40"/>
  <c r="A129" i="40"/>
  <c r="F1850" i="40"/>
  <c r="H519" i="40"/>
  <c r="G52" i="40"/>
  <c r="C648" i="40"/>
  <c r="F2661" i="40"/>
  <c r="G2011" i="40"/>
  <c r="C2885" i="40"/>
  <c r="K538" i="40"/>
  <c r="F177" i="40"/>
  <c r="H1473" i="40"/>
  <c r="D248" i="40"/>
  <c r="F2865" i="40"/>
  <c r="C2118" i="40"/>
  <c r="E2375" i="40"/>
  <c r="I2001" i="40"/>
  <c r="I217" i="40"/>
  <c r="K586" i="40"/>
  <c r="L2212" i="40"/>
  <c r="D2402" i="40"/>
  <c r="J1710" i="40"/>
  <c r="A1564" i="40"/>
  <c r="B1224" i="40"/>
  <c r="G2479" i="40"/>
  <c r="G2354" i="40"/>
  <c r="D1776" i="40"/>
  <c r="L2745" i="40"/>
  <c r="A2931" i="40"/>
  <c r="E2028" i="40"/>
  <c r="J1085" i="40"/>
  <c r="D534" i="40"/>
  <c r="D369" i="40"/>
  <c r="F1657" i="40"/>
  <c r="L2510" i="40"/>
  <c r="D2918" i="40"/>
  <c r="H972" i="40"/>
  <c r="E1969" i="40"/>
  <c r="C702" i="40"/>
  <c r="B1383" i="40"/>
  <c r="F672" i="40"/>
  <c r="M623" i="40"/>
  <c r="B1547" i="40"/>
  <c r="A2614" i="40"/>
  <c r="E2479" i="40"/>
  <c r="D390" i="40"/>
  <c r="B2353" i="40"/>
  <c r="D1933" i="40"/>
  <c r="M1302" i="40"/>
  <c r="J827" i="40"/>
  <c r="F2392" i="40"/>
  <c r="A2153" i="40"/>
  <c r="H2406" i="40"/>
  <c r="F2363" i="40"/>
  <c r="J2571" i="40"/>
  <c r="B118" i="40"/>
  <c r="F471" i="40"/>
  <c r="I2768" i="40"/>
  <c r="J2026" i="40"/>
  <c r="M998" i="40"/>
  <c r="M1873" i="40"/>
  <c r="K2863" i="40"/>
  <c r="K2498" i="40"/>
  <c r="L2651" i="40"/>
  <c r="L1965" i="40"/>
  <c r="J127" i="40"/>
  <c r="E245" i="40"/>
  <c r="F829" i="40"/>
  <c r="D974" i="40"/>
  <c r="A2416" i="40"/>
  <c r="H2186" i="40"/>
  <c r="B1685" i="40"/>
  <c r="F945" i="40"/>
  <c r="C998" i="40"/>
  <c r="M1154" i="40"/>
  <c r="J511" i="40"/>
  <c r="A1480" i="40"/>
  <c r="D2234" i="40"/>
  <c r="L1480" i="40"/>
  <c r="H1058" i="40"/>
  <c r="K2800" i="40"/>
  <c r="H2085" i="40"/>
  <c r="M1795" i="40"/>
  <c r="G838" i="40"/>
  <c r="I2913" i="40"/>
  <c r="J666" i="40"/>
  <c r="K810" i="40"/>
  <c r="F805" i="40"/>
  <c r="K606" i="40"/>
  <c r="G1341" i="40"/>
  <c r="G562" i="40"/>
  <c r="M1489" i="40"/>
  <c r="G213" i="40"/>
  <c r="G1422" i="40"/>
  <c r="H1368" i="40"/>
  <c r="K1181" i="40"/>
  <c r="J563" i="40"/>
  <c r="L1809" i="40"/>
  <c r="B859" i="40"/>
  <c r="L2339" i="40"/>
  <c r="J2882" i="40"/>
  <c r="J995" i="40"/>
  <c r="B73" i="40"/>
  <c r="G2808" i="40"/>
  <c r="A1263" i="40"/>
  <c r="K2674" i="40"/>
  <c r="L2831" i="40"/>
  <c r="E1914" i="40"/>
  <c r="D244" i="40"/>
  <c r="G193" i="40"/>
  <c r="B631" i="40"/>
  <c r="D1405" i="40"/>
  <c r="M2815" i="40"/>
  <c r="J166" i="40"/>
  <c r="C1403" i="40"/>
  <c r="D2821" i="40"/>
  <c r="B1236" i="40"/>
  <c r="E92" i="40"/>
  <c r="K2715" i="40"/>
  <c r="M922" i="40"/>
  <c r="E2461" i="40"/>
  <c r="H2797" i="40"/>
  <c r="M1130" i="40"/>
  <c r="A1558" i="40"/>
  <c r="H22" i="40"/>
  <c r="C2511" i="40"/>
  <c r="D2455" i="40"/>
  <c r="G1463" i="40"/>
  <c r="E1728" i="40"/>
  <c r="D1976" i="40"/>
  <c r="I1566" i="40"/>
  <c r="M1613" i="40"/>
  <c r="B1313" i="40"/>
  <c r="M2758" i="40"/>
  <c r="H1494" i="40"/>
  <c r="M1215" i="40"/>
  <c r="I1140" i="40"/>
  <c r="F305" i="40"/>
  <c r="A1354" i="40"/>
  <c r="B1418" i="40"/>
  <c r="L288" i="40"/>
  <c r="J1191" i="40"/>
  <c r="D1618" i="40"/>
  <c r="A2138" i="40"/>
  <c r="G762" i="40"/>
  <c r="A1788" i="40"/>
  <c r="M738" i="40"/>
  <c r="J1338" i="40"/>
  <c r="F2328" i="40"/>
  <c r="K90" i="40"/>
  <c r="G1584" i="40"/>
  <c r="F896" i="40"/>
  <c r="J95" i="40"/>
  <c r="I616" i="40"/>
  <c r="F152" i="40"/>
  <c r="B768" i="40"/>
  <c r="I2370" i="40"/>
  <c r="F545" i="40"/>
  <c r="G2203" i="40"/>
  <c r="H978" i="40"/>
  <c r="D1172" i="40"/>
  <c r="L1960" i="40"/>
  <c r="K2897" i="40"/>
  <c r="C1636" i="40"/>
  <c r="G2303" i="40"/>
  <c r="L42" i="40"/>
  <c r="E219" i="40"/>
  <c r="M2023" i="40"/>
  <c r="A208" i="40"/>
  <c r="E65" i="40"/>
  <c r="B730" i="40"/>
  <c r="E411" i="40"/>
  <c r="M421" i="40"/>
  <c r="I2560" i="40"/>
  <c r="G2196" i="40"/>
  <c r="M2387" i="40"/>
  <c r="M1969" i="40"/>
  <c r="H1304" i="40"/>
  <c r="D404" i="40"/>
  <c r="B293" i="40"/>
  <c r="H818" i="40"/>
  <c r="E1536" i="40"/>
  <c r="D2040" i="40"/>
  <c r="I1369" i="40"/>
  <c r="B254" i="40"/>
  <c r="B1999" i="40"/>
  <c r="I2009" i="40"/>
  <c r="B2097" i="40"/>
  <c r="G1603" i="40"/>
  <c r="C487" i="40"/>
  <c r="I359" i="40"/>
  <c r="D2216" i="40"/>
  <c r="M1144" i="40"/>
  <c r="L128" i="40"/>
  <c r="D361" i="40"/>
  <c r="J2471" i="40"/>
  <c r="K609" i="40"/>
  <c r="B1806" i="40"/>
  <c r="L1849" i="40"/>
  <c r="D137" i="40"/>
  <c r="M1617" i="40"/>
  <c r="L2164" i="40"/>
  <c r="H2228" i="40"/>
  <c r="B1859" i="40"/>
  <c r="H2345" i="40"/>
  <c r="F1805" i="40"/>
  <c r="D2389" i="40"/>
  <c r="E692" i="40"/>
  <c r="B2765" i="40"/>
  <c r="D1388" i="40"/>
  <c r="L692" i="40"/>
  <c r="E54" i="40"/>
  <c r="B196" i="40"/>
  <c r="A2510" i="40"/>
  <c r="B1721" i="40"/>
  <c r="F503" i="40"/>
  <c r="D2603" i="40"/>
  <c r="K2860" i="40"/>
  <c r="E2662" i="40"/>
  <c r="B2058" i="40"/>
  <c r="A1963" i="40"/>
  <c r="A2713" i="40"/>
  <c r="K545" i="40"/>
  <c r="G2506" i="40"/>
  <c r="F488" i="40"/>
  <c r="A268" i="40"/>
  <c r="G2755" i="40"/>
  <c r="J2298" i="40"/>
  <c r="G904" i="40"/>
  <c r="L2128" i="40"/>
  <c r="M2083" i="40"/>
  <c r="H1389" i="40"/>
  <c r="J1042" i="40"/>
  <c r="G2185" i="40"/>
  <c r="K1038" i="40"/>
  <c r="M1934" i="40"/>
  <c r="E1376" i="40"/>
  <c r="A511" i="40"/>
  <c r="C181" i="40"/>
  <c r="F1999" i="40"/>
  <c r="F2476" i="40"/>
  <c r="B1800" i="40"/>
  <c r="A1759" i="40"/>
  <c r="I469" i="40"/>
  <c r="E2019" i="40"/>
  <c r="L1338" i="40"/>
  <c r="I1350" i="40"/>
  <c r="C1758" i="40"/>
  <c r="J2504" i="40"/>
  <c r="D1715" i="40"/>
  <c r="B2054" i="40"/>
  <c r="F2678" i="40"/>
  <c r="H1525" i="40"/>
  <c r="E1863" i="40"/>
  <c r="E2514" i="40"/>
  <c r="C2114" i="40"/>
  <c r="I2497" i="40"/>
  <c r="I1340" i="40"/>
  <c r="I1906" i="40"/>
  <c r="D2204" i="40"/>
  <c r="B10" i="40"/>
  <c r="C1305" i="40"/>
  <c r="D424" i="40"/>
  <c r="F1344" i="40"/>
  <c r="H770" i="40"/>
  <c r="H2518" i="40"/>
  <c r="B913" i="40"/>
  <c r="E1123" i="40"/>
  <c r="F12" i="40"/>
  <c r="C2721" i="40"/>
  <c r="K1557" i="40"/>
  <c r="K1570" i="40"/>
  <c r="I1284" i="40"/>
  <c r="I1582" i="40"/>
  <c r="H1606" i="40"/>
  <c r="H1302" i="40"/>
  <c r="E2325" i="40"/>
  <c r="E2638" i="40"/>
  <c r="I2051" i="40"/>
  <c r="F397" i="40"/>
  <c r="F2949" i="40"/>
  <c r="E1215" i="40"/>
  <c r="B191" i="40"/>
  <c r="M585" i="40"/>
  <c r="A324" i="40"/>
  <c r="G735" i="40"/>
  <c r="F608" i="40"/>
  <c r="C2551" i="40"/>
  <c r="B2906" i="40"/>
  <c r="C2639" i="40"/>
  <c r="B12" i="40"/>
  <c r="L1442" i="40"/>
  <c r="G2044" i="40"/>
  <c r="B539" i="40"/>
  <c r="M385" i="40"/>
  <c r="A706" i="40"/>
  <c r="K470" i="40"/>
  <c r="M1556" i="40"/>
  <c r="B487" i="40"/>
  <c r="M2321" i="40"/>
  <c r="M2003" i="40"/>
  <c r="H1859" i="40"/>
  <c r="H1696" i="40"/>
  <c r="G2715" i="40"/>
  <c r="D2336" i="40"/>
  <c r="B1766" i="40"/>
  <c r="A2241" i="40"/>
  <c r="F1289" i="40"/>
  <c r="F6" i="40"/>
  <c r="A2868" i="40"/>
  <c r="G2650" i="40"/>
  <c r="E1751" i="40"/>
  <c r="D1910" i="40"/>
  <c r="H1674" i="40"/>
  <c r="B1931" i="40"/>
  <c r="D2569" i="40"/>
  <c r="G209" i="40"/>
  <c r="F2809" i="40"/>
  <c r="D2011" i="40"/>
  <c r="E24" i="40"/>
  <c r="A638" i="40"/>
  <c r="B2680" i="40"/>
  <c r="J2310" i="40"/>
  <c r="K853" i="40"/>
  <c r="D360" i="40"/>
  <c r="L1227" i="40"/>
  <c r="D549" i="40"/>
  <c r="C2248" i="40"/>
  <c r="A2525" i="40"/>
  <c r="D1401" i="40"/>
  <c r="F1057" i="40"/>
  <c r="C498" i="40"/>
  <c r="A1569" i="40"/>
  <c r="D905" i="40"/>
  <c r="D1061" i="40"/>
  <c r="H2256" i="40"/>
  <c r="A1787" i="40"/>
  <c r="A1685" i="40"/>
  <c r="M2223" i="40"/>
  <c r="F2935" i="40"/>
  <c r="G991" i="40"/>
  <c r="F849" i="40"/>
  <c r="C367" i="40"/>
  <c r="C2797" i="40"/>
  <c r="C284" i="40"/>
  <c r="C1713" i="40"/>
  <c r="E1814" i="40"/>
  <c r="H989" i="40"/>
  <c r="B2705" i="40"/>
  <c r="A1586" i="40"/>
  <c r="D2206" i="40"/>
  <c r="J642" i="40"/>
  <c r="G21" i="40"/>
  <c r="K1818" i="40"/>
  <c r="E2800" i="40"/>
  <c r="J619" i="40"/>
  <c r="E2228" i="40"/>
  <c r="F311" i="40"/>
  <c r="M2414" i="40"/>
  <c r="G1565" i="40"/>
  <c r="D194" i="40"/>
  <c r="C1895" i="40"/>
  <c r="B512" i="40"/>
  <c r="K2033" i="40"/>
  <c r="F2937" i="40"/>
  <c r="F2072" i="40"/>
  <c r="E1486" i="40"/>
  <c r="C252" i="40"/>
  <c r="K244" i="40"/>
  <c r="L59" i="40"/>
  <c r="L1725" i="40"/>
  <c r="I1943" i="40"/>
  <c r="F2034" i="40"/>
  <c r="E393" i="40"/>
  <c r="A850" i="40"/>
  <c r="M322" i="40"/>
  <c r="L123" i="40"/>
  <c r="D2816" i="40"/>
  <c r="C2270" i="40"/>
  <c r="B1782" i="40"/>
  <c r="H2038" i="40"/>
  <c r="C1265" i="40"/>
  <c r="M2565" i="40"/>
  <c r="G2942" i="40"/>
  <c r="J10" i="40"/>
  <c r="A1704" i="40"/>
  <c r="B495" i="40"/>
  <c r="K2278" i="40"/>
  <c r="A2225" i="40"/>
  <c r="F1900" i="40"/>
  <c r="F568" i="40"/>
  <c r="K214" i="40"/>
  <c r="L1660" i="40"/>
  <c r="K1231" i="40"/>
  <c r="D1003" i="40"/>
  <c r="H1965" i="40"/>
  <c r="M1986" i="40"/>
  <c r="I275" i="40"/>
  <c r="H2418" i="40"/>
  <c r="L2489" i="40"/>
  <c r="B1523" i="40"/>
  <c r="K2794" i="40"/>
  <c r="F633" i="40"/>
  <c r="E338" i="40"/>
  <c r="D1764" i="40"/>
  <c r="K1921" i="40"/>
  <c r="G1862" i="40"/>
  <c r="F1517" i="40"/>
  <c r="C2763" i="40"/>
  <c r="L1479" i="40"/>
  <c r="L1242" i="40"/>
  <c r="L1196" i="40"/>
  <c r="I2175" i="40"/>
  <c r="I7" i="40"/>
  <c r="H2565" i="40"/>
  <c r="K2705" i="40"/>
  <c r="M37" i="40"/>
  <c r="M338" i="40"/>
  <c r="H222" i="40"/>
  <c r="J1048" i="40"/>
  <c r="K419" i="40"/>
  <c r="H245" i="40"/>
  <c r="E2807" i="40"/>
  <c r="L2196" i="40"/>
  <c r="J574" i="40"/>
  <c r="D539" i="40"/>
  <c r="I2319" i="40"/>
  <c r="F2083" i="40"/>
  <c r="M1041" i="40"/>
  <c r="I2473" i="40"/>
  <c r="A1121" i="40"/>
  <c r="B910" i="40"/>
  <c r="L931" i="40"/>
  <c r="M1091" i="40"/>
  <c r="L783" i="40"/>
  <c r="K1507" i="40"/>
  <c r="C1093" i="40"/>
  <c r="A2354" i="40"/>
  <c r="F309" i="40"/>
  <c r="L1669" i="40"/>
  <c r="E1416" i="40"/>
  <c r="I2204" i="40"/>
  <c r="A1297" i="40"/>
  <c r="B197" i="40"/>
  <c r="B1323" i="40"/>
  <c r="B1141" i="40"/>
  <c r="E2631" i="40"/>
  <c r="L2713" i="40"/>
  <c r="H2056" i="40"/>
  <c r="H2170" i="40"/>
  <c r="K1445" i="40"/>
  <c r="M325" i="40"/>
  <c r="A536" i="40"/>
  <c r="L2452" i="40"/>
  <c r="K2225" i="40"/>
  <c r="B820" i="40"/>
  <c r="J781" i="40"/>
  <c r="C717" i="40"/>
  <c r="G630" i="40"/>
  <c r="E2099" i="40"/>
  <c r="E1239" i="40"/>
  <c r="B1532" i="40"/>
  <c r="L2108" i="40"/>
  <c r="I1194" i="40"/>
  <c r="E599" i="40"/>
  <c r="D588" i="40"/>
  <c r="L1011" i="40"/>
  <c r="K768" i="40"/>
  <c r="K2039" i="40"/>
  <c r="I1034" i="40"/>
  <c r="K1041" i="40"/>
  <c r="I1280" i="40"/>
  <c r="D272" i="40"/>
  <c r="A156" i="40"/>
  <c r="M1719" i="40"/>
  <c r="M1630" i="40"/>
  <c r="L777" i="40"/>
  <c r="J2641" i="40"/>
  <c r="D691" i="40"/>
  <c r="K687" i="40"/>
  <c r="B1669" i="40"/>
  <c r="K2283" i="40"/>
  <c r="H1838" i="40"/>
  <c r="B1894" i="40"/>
  <c r="L456" i="40"/>
  <c r="C2684" i="40"/>
  <c r="C800" i="40"/>
  <c r="G2626" i="40"/>
  <c r="M276" i="40"/>
  <c r="I1941" i="40"/>
  <c r="D2898" i="40"/>
  <c r="A705" i="40"/>
  <c r="K792" i="40"/>
  <c r="D265" i="40"/>
  <c r="F1015" i="40"/>
  <c r="B879" i="40"/>
  <c r="A403" i="40"/>
  <c r="M2575" i="40"/>
  <c r="G1673" i="40"/>
  <c r="F2564" i="40"/>
  <c r="J660" i="40"/>
  <c r="B2776" i="40"/>
  <c r="G2823" i="40"/>
  <c r="E1916" i="40"/>
  <c r="E2906" i="40"/>
  <c r="E2714" i="40"/>
  <c r="M823" i="40"/>
  <c r="J1723" i="40"/>
  <c r="C1526" i="40"/>
  <c r="M1101" i="40"/>
  <c r="G965" i="40"/>
  <c r="A1084" i="40"/>
  <c r="I2673" i="40"/>
  <c r="H1425" i="40"/>
  <c r="G431" i="40"/>
  <c r="B664" i="40"/>
  <c r="J1727" i="40"/>
  <c r="B1451" i="40"/>
  <c r="D2691" i="40"/>
  <c r="F2948" i="40"/>
  <c r="K647" i="40"/>
  <c r="D2471" i="40"/>
  <c r="D1543" i="40"/>
  <c r="B2011" i="40"/>
  <c r="H870" i="40"/>
  <c r="K1641" i="40"/>
  <c r="G2878" i="40"/>
  <c r="C2303" i="40"/>
  <c r="B2065" i="40"/>
  <c r="H1831" i="40"/>
  <c r="B338" i="40"/>
  <c r="A2854" i="40"/>
  <c r="F2000" i="40"/>
  <c r="H1595" i="40"/>
  <c r="M2572" i="40"/>
  <c r="C626" i="40"/>
  <c r="H1927" i="40"/>
  <c r="E1139" i="40"/>
  <c r="M2771" i="40"/>
  <c r="F2147" i="40"/>
  <c r="J1416" i="40"/>
  <c r="C96" i="40"/>
  <c r="H469" i="40"/>
  <c r="B1080" i="40"/>
  <c r="E2794" i="40"/>
  <c r="B2663" i="40"/>
  <c r="G2455" i="40"/>
  <c r="D103" i="40"/>
  <c r="K878" i="40"/>
  <c r="C2638" i="40"/>
  <c r="B2695" i="40"/>
  <c r="F2918" i="40"/>
  <c r="K265" i="40"/>
  <c r="H2806" i="40"/>
  <c r="F1636" i="40"/>
  <c r="C1749" i="40"/>
  <c r="D866" i="40"/>
  <c r="F1002" i="40"/>
  <c r="H1639" i="40"/>
  <c r="H1934" i="40"/>
  <c r="I650" i="40"/>
  <c r="A497" i="40"/>
  <c r="L314" i="40"/>
  <c r="A1953" i="40"/>
  <c r="B2774" i="40"/>
  <c r="G2052" i="40"/>
  <c r="G2100" i="40"/>
  <c r="E1931" i="40"/>
  <c r="J124" i="40"/>
  <c r="A2912" i="40"/>
  <c r="C2697" i="40"/>
  <c r="C580" i="40"/>
  <c r="D1442" i="40"/>
  <c r="G1729" i="40"/>
  <c r="G1927" i="40"/>
  <c r="C495" i="40"/>
  <c r="I1921" i="40"/>
  <c r="M1647" i="40"/>
  <c r="E2468" i="40"/>
  <c r="L2181" i="40"/>
  <c r="F1745" i="40"/>
  <c r="C831" i="40"/>
  <c r="C1207" i="40"/>
  <c r="B508" i="40"/>
  <c r="I1263" i="40"/>
  <c r="H1588" i="40"/>
  <c r="F2543" i="40"/>
  <c r="C2100" i="40"/>
  <c r="F1560" i="40"/>
  <c r="L224" i="40"/>
  <c r="C2090" i="40"/>
  <c r="E2766" i="40"/>
  <c r="M164" i="40"/>
  <c r="I2656" i="40"/>
  <c r="I2899" i="40"/>
  <c r="L1564" i="40"/>
  <c r="G842" i="40"/>
  <c r="D2048" i="40"/>
  <c r="B1704" i="40"/>
  <c r="G585" i="40"/>
  <c r="B1472" i="40"/>
  <c r="F969" i="40"/>
  <c r="L1185" i="40"/>
  <c r="F1940" i="40"/>
  <c r="G964" i="40"/>
  <c r="G268" i="40"/>
  <c r="G2770" i="40"/>
  <c r="H1767" i="40"/>
  <c r="F2744" i="40"/>
  <c r="E2586" i="40"/>
  <c r="C1623" i="40"/>
  <c r="E2719" i="40"/>
  <c r="H1564" i="40"/>
  <c r="L1194" i="40"/>
  <c r="B2240" i="40"/>
  <c r="E1983" i="40"/>
  <c r="J679" i="40"/>
  <c r="A395" i="40"/>
  <c r="A1203" i="40"/>
  <c r="E1174" i="40"/>
  <c r="J180" i="40"/>
  <c r="B1017" i="40"/>
  <c r="J1311" i="40"/>
  <c r="C1522" i="40"/>
  <c r="M1411" i="40"/>
  <c r="M818" i="40"/>
  <c r="D2334" i="40"/>
  <c r="K1487" i="40"/>
  <c r="F1319" i="40"/>
  <c r="J1096" i="40"/>
  <c r="M771" i="40"/>
  <c r="K1689" i="40"/>
  <c r="J2491" i="40"/>
  <c r="C419" i="40"/>
  <c r="E366" i="40"/>
  <c r="A1651" i="40"/>
  <c r="G1369" i="40"/>
  <c r="I2052" i="40"/>
  <c r="E1764" i="40"/>
  <c r="C2157" i="40"/>
  <c r="C1052" i="40"/>
  <c r="E628" i="40"/>
  <c r="B2541" i="40"/>
  <c r="J2642" i="40"/>
  <c r="A2843" i="40"/>
  <c r="M2322" i="40"/>
  <c r="F1670" i="40"/>
  <c r="E530" i="40"/>
  <c r="H2217" i="40"/>
  <c r="F900" i="40"/>
  <c r="L2906" i="40"/>
  <c r="C2765" i="40"/>
  <c r="M821" i="40"/>
  <c r="D1522" i="40"/>
  <c r="D2642" i="40"/>
  <c r="G1233" i="40"/>
  <c r="C1982" i="40"/>
  <c r="C763" i="40"/>
  <c r="E890" i="40"/>
  <c r="D1268" i="40"/>
  <c r="G2472" i="40"/>
  <c r="D2595" i="40"/>
  <c r="G161" i="40"/>
  <c r="F914" i="40"/>
  <c r="L2595" i="40"/>
  <c r="C2586" i="40"/>
  <c r="K2818" i="40"/>
  <c r="M2041" i="40"/>
  <c r="D2123" i="40"/>
  <c r="A1741" i="40"/>
  <c r="D2345" i="40"/>
  <c r="F2675" i="40"/>
  <c r="J2467" i="40"/>
  <c r="M496" i="40"/>
  <c r="F709" i="40"/>
  <c r="B1414" i="40"/>
  <c r="A1396" i="40"/>
  <c r="H1013" i="40"/>
  <c r="I908" i="40"/>
  <c r="C804" i="40"/>
  <c r="M1543" i="40"/>
  <c r="F500" i="40"/>
  <c r="C1138" i="40"/>
  <c r="D624" i="40"/>
  <c r="K332" i="40"/>
  <c r="C1516" i="40"/>
  <c r="M348" i="40"/>
  <c r="L698" i="40"/>
  <c r="M759" i="40"/>
  <c r="G1262" i="40"/>
  <c r="L1702" i="40"/>
  <c r="I1425" i="40"/>
  <c r="F1165" i="40"/>
  <c r="I1819" i="40"/>
  <c r="B1878" i="40"/>
  <c r="C1872" i="40"/>
  <c r="B1262" i="40"/>
  <c r="L2782" i="40"/>
  <c r="A2622" i="40"/>
  <c r="C2067" i="40"/>
  <c r="A540" i="40"/>
  <c r="J1549" i="40"/>
  <c r="F33" i="40"/>
  <c r="D565" i="40"/>
  <c r="J709" i="40"/>
  <c r="A767" i="40"/>
  <c r="H1686" i="40"/>
  <c r="B2741" i="40"/>
  <c r="B2591" i="40"/>
  <c r="B1048" i="40"/>
  <c r="D1284" i="40"/>
  <c r="J1998" i="40"/>
  <c r="K2149" i="40"/>
  <c r="B1926" i="40"/>
  <c r="E275" i="40"/>
  <c r="C2226" i="40"/>
  <c r="K2828" i="40"/>
  <c r="E2886" i="40"/>
  <c r="I1055" i="40"/>
  <c r="C742" i="40"/>
  <c r="L2424" i="40"/>
  <c r="I2758" i="40"/>
  <c r="L1924" i="40"/>
  <c r="K2770" i="40"/>
  <c r="M1850" i="40"/>
  <c r="C1462" i="40"/>
  <c r="F776" i="40"/>
  <c r="E618" i="40"/>
  <c r="H1677" i="40"/>
  <c r="M469" i="40"/>
  <c r="B2465" i="40"/>
  <c r="D2874" i="40"/>
  <c r="I258" i="40"/>
  <c r="G374" i="40"/>
  <c r="L2650" i="40"/>
  <c r="A1595" i="40"/>
  <c r="B24" i="40"/>
  <c r="I922" i="40"/>
  <c r="A264" i="40"/>
  <c r="K1688" i="40"/>
  <c r="F51" i="40"/>
  <c r="L1625" i="40"/>
  <c r="B2337" i="40"/>
  <c r="E1844" i="40"/>
  <c r="H1860" i="40"/>
  <c r="F1533" i="40"/>
  <c r="J963" i="40"/>
  <c r="H2888" i="40"/>
  <c r="C116" i="40"/>
  <c r="H65" i="40"/>
  <c r="G1358" i="40"/>
  <c r="I1005" i="40"/>
  <c r="C1719" i="40"/>
  <c r="L1627" i="40"/>
  <c r="L1536" i="40"/>
  <c r="C1539" i="40"/>
  <c r="I1099" i="40"/>
  <c r="E2021" i="40"/>
  <c r="M2337" i="40"/>
  <c r="M2082" i="40"/>
  <c r="H2586" i="40"/>
  <c r="B762" i="40"/>
  <c r="E2720" i="40"/>
  <c r="H1565" i="40"/>
  <c r="H1189" i="40"/>
  <c r="H1634" i="40"/>
  <c r="F2174" i="40"/>
  <c r="L1364" i="40"/>
  <c r="F252" i="40"/>
  <c r="G233" i="40"/>
  <c r="J1408" i="40"/>
  <c r="H71" i="40"/>
  <c r="L662" i="40"/>
  <c r="M1922" i="40"/>
  <c r="H386" i="40"/>
  <c r="D2491" i="40"/>
  <c r="K2347" i="40"/>
  <c r="L2470" i="40"/>
  <c r="L390" i="40"/>
  <c r="F220" i="40"/>
  <c r="C2156" i="40"/>
  <c r="A922" i="40"/>
  <c r="L1950" i="40"/>
  <c r="E1801" i="40"/>
  <c r="E1147" i="40"/>
  <c r="M226" i="40"/>
  <c r="G1881" i="40"/>
  <c r="B1255" i="40"/>
  <c r="I2929" i="40"/>
  <c r="E552" i="40"/>
  <c r="C1429" i="40"/>
  <c r="D1051" i="40"/>
  <c r="L618" i="40"/>
  <c r="M2403" i="40"/>
  <c r="L2690" i="40"/>
  <c r="M2113" i="40"/>
  <c r="B1140" i="40"/>
  <c r="B1088" i="40"/>
  <c r="C1139" i="40"/>
  <c r="G2892" i="40"/>
  <c r="M326" i="40"/>
  <c r="H2588" i="40"/>
  <c r="M262" i="40"/>
  <c r="J1156" i="40"/>
  <c r="E2285" i="40"/>
  <c r="J2688" i="40"/>
  <c r="L2466" i="40"/>
  <c r="I865" i="40"/>
  <c r="B2266" i="40"/>
  <c r="L120" i="40"/>
  <c r="J775" i="40"/>
  <c r="A157" i="40"/>
  <c r="B157" i="40"/>
  <c r="G2021" i="40"/>
  <c r="K2231" i="40"/>
  <c r="L1948" i="40"/>
  <c r="G96" i="40"/>
  <c r="E1401" i="40"/>
  <c r="L612" i="40"/>
  <c r="D1346" i="40"/>
  <c r="A878" i="40"/>
  <c r="A615" i="40"/>
  <c r="G1670" i="40"/>
  <c r="J2802" i="40"/>
  <c r="H2842" i="40"/>
  <c r="F1037" i="40"/>
  <c r="J450" i="40"/>
  <c r="H2920" i="40"/>
  <c r="G1415" i="40"/>
  <c r="I635" i="40"/>
  <c r="E1404" i="40"/>
  <c r="H2359" i="40"/>
  <c r="L1677" i="40"/>
  <c r="E1940" i="40"/>
  <c r="K2210" i="40"/>
  <c r="D2851" i="40"/>
  <c r="H1330" i="40"/>
  <c r="F1748" i="40"/>
  <c r="B1907" i="40"/>
  <c r="J2568" i="40"/>
  <c r="A1885" i="40"/>
  <c r="B1705" i="40"/>
  <c r="A301" i="40"/>
  <c r="L1989" i="40"/>
  <c r="D2152" i="40"/>
  <c r="A1513" i="40"/>
  <c r="C2858" i="40"/>
  <c r="I1732" i="40"/>
  <c r="D1462" i="40"/>
  <c r="I205" i="40"/>
  <c r="C2318" i="40"/>
  <c r="B2714" i="40"/>
  <c r="G2213" i="40"/>
  <c r="G2580" i="40"/>
  <c r="B2767" i="40"/>
  <c r="F2607" i="40"/>
  <c r="F62" i="40"/>
  <c r="A2709" i="40"/>
  <c r="E1953" i="40"/>
  <c r="B2096" i="40"/>
  <c r="I698" i="40"/>
  <c r="M1125" i="40"/>
  <c r="B2264" i="40"/>
  <c r="M1250" i="40"/>
  <c r="B2551" i="40"/>
  <c r="M2087" i="40"/>
  <c r="M2537" i="40"/>
  <c r="D2804" i="40"/>
  <c r="I1211" i="40"/>
  <c r="L1248" i="40"/>
  <c r="E819" i="40"/>
  <c r="A1654" i="40"/>
  <c r="G1794" i="40"/>
  <c r="D1926" i="40"/>
  <c r="A2890" i="40"/>
  <c r="I2057" i="40"/>
  <c r="D2682" i="40"/>
  <c r="D2559" i="40"/>
  <c r="E1796" i="40"/>
  <c r="D2457" i="40"/>
  <c r="A1019" i="40"/>
  <c r="E2676" i="40"/>
  <c r="H2910" i="40"/>
  <c r="L1273" i="40"/>
  <c r="J2173" i="40"/>
  <c r="L338" i="40"/>
  <c r="H1078" i="40"/>
  <c r="B2183" i="40"/>
  <c r="I1293" i="40"/>
  <c r="F975" i="40"/>
  <c r="M2129" i="40"/>
  <c r="K123" i="40"/>
  <c r="H2066" i="40"/>
  <c r="B1531" i="40"/>
  <c r="C661" i="40"/>
  <c r="G2462" i="40"/>
  <c r="L853" i="40"/>
  <c r="L1036" i="40"/>
  <c r="J2508" i="40"/>
  <c r="J1908" i="40"/>
  <c r="F2644" i="40"/>
  <c r="D1800" i="40"/>
  <c r="F1404" i="40"/>
  <c r="M44" i="40"/>
  <c r="J2107" i="40"/>
  <c r="J1701" i="40"/>
  <c r="D1534" i="40"/>
  <c r="B665" i="40"/>
  <c r="G2002" i="40"/>
  <c r="H2720" i="40"/>
  <c r="C2247" i="40"/>
  <c r="M20" i="40"/>
  <c r="G946" i="40"/>
  <c r="M147" i="40"/>
  <c r="I1796" i="40"/>
  <c r="A1247" i="40"/>
  <c r="H2213" i="40"/>
  <c r="F2160" i="40"/>
  <c r="J899" i="40"/>
  <c r="B1553" i="40"/>
  <c r="H569" i="40"/>
  <c r="I2271" i="40"/>
  <c r="F1254" i="40"/>
  <c r="E653" i="40"/>
  <c r="C2868" i="40"/>
  <c r="E2536" i="40"/>
  <c r="C2455" i="40"/>
  <c r="E25" i="40"/>
  <c r="E2291" i="40"/>
  <c r="C2652" i="40"/>
  <c r="J383" i="40"/>
  <c r="F807" i="40"/>
  <c r="D1240" i="40"/>
  <c r="E2156" i="40"/>
  <c r="D559" i="40"/>
  <c r="B1975" i="40"/>
  <c r="B1111" i="40"/>
  <c r="B1434" i="40"/>
  <c r="B317" i="40"/>
  <c r="L437" i="40"/>
  <c r="B1843" i="40"/>
  <c r="C593" i="40"/>
  <c r="J1350" i="40"/>
  <c r="B2099" i="40"/>
  <c r="H794" i="40"/>
  <c r="F114" i="40"/>
  <c r="G2115" i="40"/>
  <c r="K2707" i="40"/>
  <c r="E2198" i="40"/>
  <c r="A1755" i="40"/>
  <c r="B2861" i="40"/>
  <c r="D306" i="40"/>
  <c r="F1738" i="40"/>
  <c r="K2263" i="40"/>
  <c r="G2873" i="40"/>
  <c r="C2531" i="40"/>
  <c r="C887" i="40"/>
  <c r="H2550" i="40"/>
  <c r="D2679" i="40"/>
  <c r="E1296" i="40"/>
  <c r="F1629" i="40"/>
  <c r="C197" i="40"/>
  <c r="G1978" i="40"/>
  <c r="B2491" i="40"/>
  <c r="F1847" i="40"/>
  <c r="L789" i="40"/>
  <c r="H2884" i="40"/>
  <c r="A2573" i="40"/>
  <c r="A1838" i="40"/>
  <c r="M556" i="40"/>
  <c r="D1870" i="40"/>
  <c r="K1781" i="40"/>
  <c r="B1718" i="40"/>
  <c r="B13" i="40"/>
  <c r="J2393" i="40"/>
  <c r="B2907" i="40"/>
  <c r="H2612" i="40"/>
  <c r="J2557" i="40"/>
  <c r="J590" i="40"/>
  <c r="E2052" i="40"/>
  <c r="F1934" i="40"/>
  <c r="D959" i="40"/>
  <c r="H1456" i="40"/>
  <c r="A2013" i="40"/>
  <c r="A2448" i="40"/>
  <c r="J1411" i="40"/>
  <c r="B404" i="40"/>
  <c r="B459" i="40"/>
  <c r="B2560" i="40"/>
  <c r="C2154" i="40"/>
  <c r="B2218" i="40"/>
  <c r="A1493" i="40"/>
  <c r="D1143" i="40"/>
  <c r="G1264" i="40"/>
  <c r="B956" i="40"/>
  <c r="B1500" i="40"/>
  <c r="C2761" i="40"/>
  <c r="D1232" i="40"/>
  <c r="I760" i="40"/>
  <c r="D2073" i="40"/>
  <c r="A2596" i="40"/>
  <c r="J2044" i="40"/>
  <c r="K428" i="40"/>
  <c r="L1570" i="40"/>
  <c r="G324" i="40"/>
  <c r="K134" i="40"/>
  <c r="D655" i="40"/>
  <c r="I2322" i="40"/>
  <c r="D587" i="40"/>
  <c r="J742" i="40"/>
  <c r="C2207" i="40"/>
  <c r="D2835" i="40"/>
  <c r="H465" i="40"/>
  <c r="L2060" i="40"/>
  <c r="K1632" i="40"/>
  <c r="F1680" i="40"/>
  <c r="I2064" i="40"/>
  <c r="A2302" i="40"/>
  <c r="J997" i="40"/>
  <c r="K1615" i="40"/>
  <c r="I1568" i="40"/>
  <c r="I1096" i="40"/>
  <c r="B1139" i="40"/>
  <c r="M650" i="40"/>
  <c r="B1473" i="40"/>
  <c r="G180" i="40"/>
  <c r="D679" i="40"/>
  <c r="B1507" i="40"/>
  <c r="I188" i="40"/>
  <c r="I2840" i="40"/>
  <c r="H1867" i="40"/>
  <c r="H255" i="40"/>
  <c r="H2061" i="40"/>
  <c r="E598" i="40"/>
  <c r="A293" i="40"/>
  <c r="A1539" i="40"/>
  <c r="H2631" i="40"/>
  <c r="J2244" i="40"/>
  <c r="I1253" i="40"/>
  <c r="B2068" i="40"/>
  <c r="L1304" i="40"/>
  <c r="J586" i="40"/>
  <c r="L2867" i="40"/>
  <c r="J934" i="40"/>
  <c r="M2377" i="40"/>
  <c r="K2335" i="40"/>
  <c r="I1909" i="40"/>
  <c r="E2946" i="40"/>
  <c r="E2677" i="40"/>
  <c r="H1244" i="40"/>
  <c r="C1344" i="40"/>
  <c r="M1084" i="40"/>
  <c r="B1485" i="40"/>
  <c r="A2767" i="40"/>
  <c r="F2561" i="40"/>
  <c r="I2265" i="40"/>
  <c r="K2751" i="40"/>
  <c r="J358" i="40"/>
  <c r="F339" i="40"/>
  <c r="I406" i="40"/>
  <c r="M2622" i="40"/>
  <c r="E651" i="40"/>
  <c r="K1907" i="40"/>
  <c r="L1776" i="40"/>
  <c r="M2123" i="40"/>
  <c r="C2008" i="40"/>
  <c r="A112" i="40"/>
  <c r="A1769" i="40"/>
  <c r="A1426" i="40"/>
  <c r="A926" i="40"/>
  <c r="H1296" i="40"/>
  <c r="H2214" i="40"/>
  <c r="K625" i="40"/>
  <c r="I920" i="40"/>
  <c r="H1959" i="40"/>
  <c r="K185" i="40"/>
  <c r="J1453" i="40"/>
  <c r="J525" i="40"/>
  <c r="I2423" i="40"/>
  <c r="K2159" i="40"/>
  <c r="G1427" i="40"/>
  <c r="B1171" i="40"/>
  <c r="G247" i="40"/>
  <c r="F187" i="40"/>
  <c r="M2048" i="40"/>
  <c r="H2437" i="40"/>
  <c r="C1974" i="40"/>
  <c r="J645" i="40"/>
  <c r="M392" i="40"/>
  <c r="G619" i="40"/>
  <c r="A368" i="40"/>
  <c r="G2193" i="40"/>
  <c r="A2734" i="40"/>
  <c r="H726" i="40"/>
  <c r="E1624" i="40"/>
  <c r="K2014" i="40"/>
  <c r="D996" i="40"/>
  <c r="E571" i="40"/>
  <c r="D2614" i="40"/>
  <c r="K1070" i="40"/>
  <c r="I389" i="40"/>
  <c r="L2487" i="40"/>
  <c r="K2473" i="40"/>
  <c r="K634" i="40"/>
  <c r="J2711" i="40"/>
  <c r="J1561" i="40"/>
  <c r="D1751" i="40"/>
  <c r="M2931" i="40"/>
  <c r="L1968" i="40"/>
  <c r="F2145" i="40"/>
  <c r="E2864" i="40"/>
  <c r="I2390" i="40"/>
  <c r="J193" i="40"/>
  <c r="H750" i="40"/>
  <c r="M868" i="40"/>
  <c r="B2922" i="40"/>
  <c r="C348" i="40"/>
  <c r="C2330" i="40"/>
  <c r="L915" i="40"/>
  <c r="A114" i="40"/>
  <c r="K1456" i="40"/>
  <c r="I931" i="40"/>
  <c r="C1829" i="40"/>
  <c r="K580" i="40"/>
  <c r="B1982" i="40"/>
  <c r="J678" i="40"/>
  <c r="M1828" i="40"/>
  <c r="C2850" i="40"/>
  <c r="F2769" i="40"/>
  <c r="A559" i="40"/>
  <c r="A1921" i="40"/>
  <c r="F502" i="40"/>
  <c r="K1503" i="40"/>
  <c r="M1652" i="40"/>
  <c r="L1157" i="40"/>
  <c r="A2914" i="40"/>
  <c r="F1091" i="40"/>
  <c r="A2561" i="40"/>
  <c r="M240" i="40"/>
  <c r="I782" i="40"/>
  <c r="L34" i="40"/>
  <c r="K1301" i="40"/>
  <c r="A854" i="40"/>
  <c r="M2770" i="40"/>
  <c r="L41" i="40"/>
  <c r="G2338" i="40"/>
  <c r="F1590" i="40"/>
  <c r="I265" i="40"/>
  <c r="J979" i="40"/>
  <c r="E690" i="40"/>
  <c r="C2041" i="40"/>
  <c r="B2302" i="40"/>
  <c r="H2505" i="40"/>
  <c r="C1480" i="40"/>
  <c r="G1335" i="40"/>
  <c r="B1654" i="40"/>
  <c r="D134" i="40"/>
  <c r="B452" i="40"/>
  <c r="G1719" i="40"/>
  <c r="H1966" i="40"/>
  <c r="B2155" i="40"/>
  <c r="K594" i="40"/>
  <c r="E2798" i="40"/>
  <c r="D2728" i="40"/>
  <c r="C2026" i="40"/>
  <c r="H1440" i="40"/>
  <c r="B249" i="40"/>
  <c r="H2012" i="40"/>
  <c r="F1000" i="40"/>
  <c r="D537" i="40"/>
  <c r="F557" i="40"/>
  <c r="J1052" i="40"/>
  <c r="B1831" i="40"/>
  <c r="H2558" i="40"/>
  <c r="F1502" i="40"/>
  <c r="H2547" i="40"/>
  <c r="C1412" i="40"/>
  <c r="E2414" i="40"/>
  <c r="L1803" i="40"/>
  <c r="C1555" i="40"/>
  <c r="D2780" i="40"/>
  <c r="G185" i="40"/>
  <c r="F149" i="40"/>
  <c r="G2627" i="40"/>
  <c r="K2797" i="40"/>
  <c r="K1121" i="40"/>
  <c r="C159" i="40"/>
  <c r="B590" i="40"/>
  <c r="B334" i="40"/>
  <c r="K2364" i="40"/>
  <c r="I771" i="40"/>
  <c r="M803" i="40"/>
  <c r="G694" i="40"/>
  <c r="G1339" i="40"/>
  <c r="M591" i="40"/>
  <c r="E724" i="40"/>
  <c r="J1866" i="40"/>
  <c r="F360" i="40"/>
  <c r="A2184" i="40"/>
  <c r="I2623" i="40"/>
  <c r="M206" i="40"/>
  <c r="K806" i="40"/>
  <c r="K1796" i="40"/>
  <c r="F58" i="40"/>
  <c r="I1553" i="40"/>
  <c r="I2901" i="40"/>
  <c r="C1142" i="40"/>
  <c r="I2603" i="40"/>
  <c r="K2869" i="40"/>
  <c r="H544" i="40"/>
  <c r="F1154" i="40"/>
  <c r="H1738" i="40"/>
  <c r="A2887" i="40"/>
  <c r="F393" i="40"/>
  <c r="D2400" i="40"/>
  <c r="F2734" i="40"/>
  <c r="I1315" i="40"/>
  <c r="M379" i="40"/>
  <c r="G262" i="40"/>
  <c r="A2144" i="40"/>
  <c r="K2021" i="40"/>
  <c r="F1911" i="40"/>
  <c r="F2665" i="40"/>
  <c r="J843" i="40"/>
  <c r="A1511" i="40"/>
  <c r="G2257" i="40"/>
  <c r="C1986" i="40"/>
  <c r="A1730" i="40"/>
  <c r="B2482" i="40"/>
  <c r="C1355" i="40"/>
  <c r="J1397" i="40"/>
  <c r="I1470" i="40"/>
  <c r="D857" i="40"/>
  <c r="I1532" i="40"/>
  <c r="D1350" i="40"/>
  <c r="E1236" i="40"/>
  <c r="B2378" i="40"/>
  <c r="C2690" i="40"/>
  <c r="M788" i="40"/>
  <c r="A485" i="40"/>
  <c r="J1164" i="40"/>
  <c r="L1384" i="40"/>
  <c r="F2653" i="40"/>
  <c r="A1631" i="40"/>
  <c r="H427" i="40"/>
  <c r="F1762" i="40"/>
  <c r="E637" i="40"/>
  <c r="F911" i="40"/>
  <c r="M1745" i="40"/>
  <c r="G2408" i="40"/>
  <c r="E602" i="40"/>
  <c r="M1072" i="40"/>
  <c r="J867" i="40"/>
  <c r="L1822" i="40"/>
  <c r="G1834" i="40"/>
  <c r="H2054" i="40"/>
  <c r="D2436" i="40"/>
  <c r="J117" i="40"/>
  <c r="A942" i="40"/>
  <c r="E1752" i="40"/>
  <c r="L1112" i="40"/>
  <c r="F992" i="40"/>
  <c r="B2230" i="40"/>
  <c r="F2056" i="40"/>
  <c r="L673" i="40"/>
  <c r="D2226" i="40"/>
  <c r="I1823" i="40"/>
  <c r="A1991" i="40"/>
  <c r="J481" i="40"/>
  <c r="B1682" i="40"/>
  <c r="H1433" i="40"/>
  <c r="G1224" i="40"/>
  <c r="I1618" i="40"/>
  <c r="H321" i="40"/>
  <c r="A1390" i="40"/>
  <c r="E1571" i="40"/>
  <c r="K2252" i="40"/>
  <c r="C446" i="40"/>
  <c r="D2702" i="40"/>
  <c r="B1698" i="40"/>
  <c r="I2596" i="40"/>
  <c r="D1939" i="40"/>
  <c r="I2397" i="40"/>
  <c r="M1226" i="40"/>
  <c r="K395" i="40"/>
  <c r="B925" i="40"/>
  <c r="F821" i="40"/>
  <c r="A1917" i="40"/>
  <c r="C2936" i="40"/>
  <c r="I1332" i="40"/>
  <c r="H2069" i="40"/>
  <c r="G944" i="40"/>
  <c r="M210" i="40"/>
  <c r="D1685" i="40"/>
  <c r="C1740" i="40"/>
  <c r="C840" i="40"/>
  <c r="J1437" i="40"/>
  <c r="G1570" i="40"/>
  <c r="I687" i="40"/>
  <c r="C343" i="40"/>
  <c r="B41" i="40"/>
  <c r="D1868" i="40"/>
  <c r="D1517" i="40"/>
  <c r="L1733" i="40"/>
  <c r="G458" i="40"/>
  <c r="D2473" i="40"/>
  <c r="B218" i="40"/>
  <c r="M2138" i="40"/>
  <c r="K2477" i="40"/>
  <c r="F2265" i="40"/>
  <c r="A259" i="40"/>
  <c r="E2152" i="40"/>
  <c r="B1731" i="40"/>
  <c r="C2056" i="40"/>
  <c r="H2015" i="40"/>
  <c r="B2849" i="40"/>
  <c r="M1323" i="40"/>
  <c r="A889" i="40"/>
  <c r="H356" i="40"/>
  <c r="L203" i="40"/>
  <c r="A2494" i="40"/>
  <c r="H223" i="40"/>
  <c r="H205" i="40"/>
  <c r="L2041" i="40"/>
  <c r="H2201" i="40"/>
  <c r="I827" i="40"/>
  <c r="M1188" i="40"/>
  <c r="I2520" i="40"/>
  <c r="F168" i="40"/>
  <c r="C397" i="40"/>
  <c r="A1068" i="40"/>
  <c r="M2311" i="40"/>
  <c r="H461" i="40"/>
  <c r="F1500" i="40"/>
  <c r="H344" i="40"/>
  <c r="C2849" i="40"/>
  <c r="F1997" i="40"/>
  <c r="G650" i="40"/>
  <c r="B2045" i="40"/>
  <c r="B1525" i="40"/>
  <c r="D2162" i="40"/>
  <c r="A2519" i="40"/>
  <c r="H1036" i="40"/>
  <c r="K1194" i="40"/>
  <c r="D2432" i="40"/>
  <c r="L2575" i="40"/>
  <c r="K1616" i="40"/>
  <c r="H921" i="40"/>
  <c r="I264" i="40"/>
  <c r="J1780" i="40"/>
  <c r="M1763" i="40"/>
  <c r="J893" i="40"/>
  <c r="G1824" i="40"/>
  <c r="C2488" i="40"/>
  <c r="L1567" i="40"/>
  <c r="E2700" i="40"/>
  <c r="F2523" i="40"/>
  <c r="J560" i="40"/>
  <c r="E2595" i="40"/>
  <c r="A2360" i="40"/>
  <c r="C1586" i="40"/>
  <c r="J976" i="40"/>
  <c r="B1924" i="40"/>
  <c r="G2674" i="40"/>
  <c r="L152" i="40"/>
  <c r="F1156" i="40"/>
  <c r="L595" i="40"/>
  <c r="D2058" i="40"/>
  <c r="B1676" i="40"/>
  <c r="F1807" i="40"/>
  <c r="J474" i="40"/>
  <c r="M2902" i="40"/>
  <c r="I318" i="40"/>
  <c r="I1418" i="40"/>
  <c r="M2863" i="40"/>
  <c r="H696" i="40"/>
  <c r="C2180" i="40"/>
  <c r="H1340" i="40"/>
  <c r="B1660" i="40"/>
  <c r="J2207" i="40"/>
  <c r="E1621" i="40"/>
  <c r="H2481" i="40"/>
  <c r="H2476" i="40"/>
  <c r="M958" i="40"/>
  <c r="H216" i="40"/>
  <c r="I1241" i="40"/>
  <c r="L191" i="40"/>
  <c r="E257" i="40"/>
  <c r="J825" i="40"/>
  <c r="A1899" i="40"/>
  <c r="C871" i="40"/>
  <c r="B292" i="40"/>
  <c r="J200" i="40"/>
  <c r="I2020" i="40"/>
  <c r="G1476" i="40"/>
  <c r="E469" i="40"/>
  <c r="H922" i="40"/>
  <c r="I2342" i="40"/>
  <c r="D2248" i="40"/>
  <c r="G2058" i="40"/>
  <c r="H1829" i="40"/>
  <c r="K360" i="40"/>
  <c r="K2007" i="40"/>
  <c r="J1315" i="40"/>
  <c r="J1459" i="40"/>
  <c r="D2785" i="40"/>
  <c r="F1285" i="40"/>
  <c r="B243" i="40"/>
  <c r="G277" i="40"/>
  <c r="H1343" i="40"/>
  <c r="C1871" i="40"/>
  <c r="K190" i="40"/>
  <c r="H1385" i="40"/>
  <c r="J933" i="40"/>
  <c r="G2179" i="40"/>
  <c r="I2752" i="40"/>
  <c r="G2068" i="40"/>
  <c r="C1513" i="40"/>
  <c r="A2465" i="40"/>
  <c r="B675" i="40"/>
  <c r="G862" i="40"/>
  <c r="G454" i="40"/>
  <c r="I573" i="40"/>
  <c r="G2805" i="40"/>
  <c r="I2138" i="40"/>
  <c r="C850" i="40"/>
  <c r="G1583" i="40"/>
  <c r="E2562" i="40"/>
  <c r="D1479" i="40"/>
  <c r="F2100" i="40"/>
  <c r="A2246" i="40"/>
  <c r="F2405" i="40"/>
  <c r="E1564" i="40"/>
  <c r="A914" i="40"/>
  <c r="F2235" i="40"/>
  <c r="H961" i="40"/>
  <c r="F237" i="40"/>
  <c r="A2601" i="40"/>
  <c r="I1250" i="40"/>
  <c r="M1129" i="40"/>
  <c r="L785" i="40"/>
  <c r="G1197" i="40"/>
  <c r="M2920" i="40"/>
  <c r="A23" i="40"/>
  <c r="I1032" i="40"/>
  <c r="C27" i="40"/>
  <c r="F1756" i="40"/>
  <c r="E1545" i="40"/>
  <c r="C1283" i="40"/>
  <c r="J2136" i="40"/>
  <c r="J918" i="40"/>
  <c r="L1361" i="40"/>
  <c r="L992" i="40"/>
  <c r="A1960" i="40"/>
  <c r="G2866" i="40"/>
  <c r="L335" i="40"/>
  <c r="F953" i="40"/>
  <c r="E1488" i="40"/>
  <c r="L987" i="40"/>
  <c r="J856" i="40"/>
  <c r="L591" i="40"/>
  <c r="I1222" i="40"/>
  <c r="A1205" i="40"/>
  <c r="C2128" i="40"/>
  <c r="C1556" i="40"/>
  <c r="B1828" i="40"/>
  <c r="I1690" i="40"/>
  <c r="J2224" i="40"/>
  <c r="I995" i="40"/>
  <c r="D945" i="40"/>
  <c r="B221" i="40"/>
  <c r="K2396" i="40"/>
  <c r="C2388" i="40"/>
  <c r="H435" i="40"/>
  <c r="B1358" i="40"/>
  <c r="G605" i="40"/>
  <c r="A2653" i="40"/>
  <c r="M1426" i="40"/>
  <c r="D37" i="40"/>
  <c r="F2554" i="40"/>
  <c r="C1327" i="40"/>
  <c r="H236" i="40"/>
  <c r="I1723" i="40"/>
  <c r="D2540" i="40"/>
  <c r="F890" i="40"/>
  <c r="G1553" i="40"/>
  <c r="C1518" i="40"/>
  <c r="K1128" i="40"/>
  <c r="I1717" i="40"/>
  <c r="D2841" i="40"/>
  <c r="D2902" i="40"/>
  <c r="F2400" i="40"/>
  <c r="L2223" i="40"/>
  <c r="J1134" i="40"/>
  <c r="F344" i="40"/>
  <c r="K2677" i="40"/>
  <c r="L358" i="40"/>
  <c r="D1821" i="40"/>
  <c r="M784" i="40"/>
  <c r="B753" i="40"/>
  <c r="C2439" i="40"/>
  <c r="C614" i="40"/>
  <c r="F2499" i="40"/>
  <c r="J665" i="40"/>
  <c r="G1299" i="40"/>
  <c r="G2258" i="40"/>
  <c r="D2396" i="40"/>
  <c r="D1325" i="40"/>
  <c r="F2480" i="40"/>
  <c r="G2003" i="40"/>
  <c r="D1688" i="40"/>
  <c r="H2302" i="40"/>
  <c r="H2907" i="40"/>
  <c r="E2774" i="40"/>
  <c r="D95" i="40"/>
  <c r="H999" i="40"/>
  <c r="F526" i="40"/>
  <c r="B2446" i="40"/>
  <c r="B1144" i="40"/>
  <c r="E1647" i="40"/>
  <c r="B2681" i="40"/>
  <c r="H1446" i="40"/>
  <c r="L1130" i="40"/>
  <c r="C1678" i="40"/>
  <c r="B1867" i="40"/>
  <c r="A636" i="40"/>
  <c r="F2469" i="40"/>
  <c r="C1204" i="40"/>
  <c r="H2883" i="40"/>
  <c r="G1581" i="40"/>
  <c r="H1812" i="40"/>
  <c r="D2924" i="40"/>
  <c r="A111" i="40"/>
  <c r="K1771" i="40"/>
  <c r="M2218" i="40"/>
  <c r="J2269" i="40"/>
  <c r="G1557" i="40"/>
  <c r="E1715" i="40"/>
  <c r="A2193" i="40"/>
  <c r="D1820" i="40"/>
  <c r="L1756" i="40"/>
  <c r="I2663" i="40"/>
  <c r="M1137" i="40"/>
  <c r="A2245" i="40"/>
  <c r="M424" i="40"/>
  <c r="A2018" i="40"/>
  <c r="B2369" i="40"/>
  <c r="F2513" i="40"/>
  <c r="B2574" i="40"/>
  <c r="J87" i="40"/>
  <c r="F2383" i="40"/>
  <c r="H2682" i="40"/>
  <c r="F166" i="40"/>
  <c r="D2424" i="40"/>
  <c r="M129" i="40"/>
  <c r="M1231" i="40"/>
  <c r="C1847" i="40"/>
  <c r="H2704" i="40"/>
  <c r="H2784" i="40"/>
  <c r="C2077" i="40"/>
  <c r="H280" i="40"/>
  <c r="A2604" i="40"/>
  <c r="H1300" i="40"/>
  <c r="D1238" i="40"/>
  <c r="F1913" i="40"/>
  <c r="A2231" i="40"/>
  <c r="E2050" i="40"/>
  <c r="B1713" i="40"/>
  <c r="I2828" i="40"/>
  <c r="E1159" i="40"/>
  <c r="B714" i="40"/>
  <c r="G659" i="40"/>
  <c r="C2702" i="40"/>
  <c r="C87" i="40"/>
  <c r="E1834" i="40"/>
  <c r="B939" i="40"/>
  <c r="E307" i="40"/>
  <c r="L1220" i="40"/>
  <c r="J2423" i="40"/>
  <c r="B920" i="40"/>
  <c r="C1341" i="40"/>
  <c r="B216" i="40"/>
  <c r="A1532" i="40"/>
  <c r="E2823" i="40"/>
  <c r="G2829" i="40"/>
  <c r="J651" i="40"/>
  <c r="I246" i="40"/>
  <c r="C2333" i="40"/>
  <c r="B1404" i="40"/>
  <c r="D2766" i="40"/>
  <c r="C2877" i="40"/>
  <c r="H2643" i="40"/>
  <c r="A1075" i="40"/>
  <c r="D1790" i="40"/>
  <c r="B591" i="40"/>
  <c r="C2750" i="40"/>
  <c r="F1523" i="40"/>
  <c r="I1573" i="40"/>
  <c r="G612" i="40"/>
  <c r="E892" i="40"/>
  <c r="H2594" i="40"/>
  <c r="I349" i="40"/>
  <c r="E765" i="40"/>
  <c r="E1001" i="40"/>
  <c r="J1277" i="40"/>
  <c r="M2916" i="40"/>
  <c r="L422" i="40"/>
  <c r="A1410" i="40"/>
  <c r="F2737" i="40"/>
  <c r="D1689" i="40"/>
  <c r="B2115" i="40"/>
  <c r="H53" i="40"/>
  <c r="F2364" i="40"/>
  <c r="H2327" i="40"/>
  <c r="G1636" i="40"/>
  <c r="C2866" i="40"/>
  <c r="F1025" i="40"/>
  <c r="F2806" i="40"/>
  <c r="H2136" i="40"/>
  <c r="B1206" i="40"/>
  <c r="M2948" i="40"/>
  <c r="H1390" i="40"/>
  <c r="D2690" i="40"/>
  <c r="D2155" i="40"/>
  <c r="I1737" i="40"/>
  <c r="F2685" i="40"/>
  <c r="I524" i="40"/>
  <c r="J554" i="40"/>
  <c r="B159" i="40"/>
  <c r="E535" i="40"/>
  <c r="I312" i="40"/>
  <c r="I2643" i="40"/>
  <c r="E2266" i="40"/>
  <c r="G486" i="40"/>
  <c r="F2620" i="40"/>
  <c r="L1568" i="40"/>
  <c r="L377" i="40"/>
  <c r="B1189" i="40"/>
  <c r="E2277" i="40"/>
  <c r="B408" i="40"/>
  <c r="B2622" i="40"/>
  <c r="H1198" i="40"/>
  <c r="H2017" i="40"/>
  <c r="J735" i="40"/>
  <c r="H323" i="40"/>
  <c r="C2630" i="40"/>
  <c r="I2288" i="40"/>
  <c r="M2898" i="40"/>
  <c r="F36" i="40"/>
  <c r="I290" i="40"/>
  <c r="D692" i="40"/>
  <c r="J1921" i="40"/>
  <c r="C2757" i="40"/>
  <c r="J1398" i="40"/>
  <c r="A2342" i="40"/>
  <c r="H2658" i="40"/>
  <c r="M1774" i="40"/>
  <c r="G2356" i="40"/>
  <c r="G271" i="40"/>
  <c r="F2756" i="40"/>
  <c r="A1814" i="40"/>
  <c r="L1260" i="40"/>
  <c r="F528" i="40"/>
  <c r="L934" i="40"/>
  <c r="D2235" i="40"/>
  <c r="B917" i="40"/>
  <c r="A800" i="40"/>
  <c r="A2568" i="40"/>
  <c r="I665" i="40"/>
  <c r="E1501" i="40"/>
  <c r="B2744" i="40"/>
  <c r="L2878" i="40"/>
  <c r="M1291" i="40"/>
  <c r="J2821" i="40"/>
  <c r="A379" i="40"/>
  <c r="E1957" i="40"/>
  <c r="C245" i="40"/>
  <c r="D2419" i="40"/>
  <c r="A900" i="40"/>
  <c r="B507" i="40"/>
  <c r="B391" i="40"/>
  <c r="L2139" i="40"/>
  <c r="B589" i="40"/>
  <c r="H2287" i="40"/>
  <c r="A1114" i="40"/>
  <c r="D1941" i="40"/>
  <c r="G678" i="40"/>
  <c r="C879" i="40"/>
  <c r="H1086" i="40"/>
  <c r="I1347" i="40"/>
  <c r="I1555" i="40"/>
  <c r="B259" i="40"/>
  <c r="A1099" i="40"/>
  <c r="L2594" i="40"/>
  <c r="A1408" i="40"/>
  <c r="C1621" i="40"/>
  <c r="A530" i="40"/>
  <c r="L311" i="40"/>
  <c r="D2543" i="40"/>
  <c r="F1249" i="40"/>
  <c r="L348" i="40"/>
  <c r="C1287" i="40"/>
  <c r="J1412" i="40"/>
  <c r="I515" i="40"/>
  <c r="G1087" i="40"/>
  <c r="E1635" i="40"/>
  <c r="G845" i="40"/>
  <c r="K935" i="40"/>
  <c r="A1568" i="40"/>
  <c r="I2358" i="40"/>
  <c r="L736" i="40"/>
  <c r="A921" i="40"/>
  <c r="C1392" i="40"/>
  <c r="M1818" i="40"/>
  <c r="A2792" i="40"/>
  <c r="B1747" i="40"/>
  <c r="F619" i="40"/>
  <c r="E2922" i="40"/>
  <c r="L802" i="40"/>
  <c r="E2231" i="40"/>
  <c r="I2205" i="40"/>
  <c r="D463" i="40"/>
  <c r="E1319" i="40"/>
  <c r="M2417" i="40"/>
  <c r="I1311" i="40"/>
  <c r="A966" i="40"/>
  <c r="B2391" i="40"/>
  <c r="D1803" i="40"/>
  <c r="B857" i="40"/>
  <c r="B1638" i="40"/>
  <c r="K1164" i="40"/>
  <c r="A169" i="40"/>
  <c r="J344" i="40"/>
  <c r="H291" i="40"/>
  <c r="C2449" i="40"/>
  <c r="F790" i="40"/>
  <c r="H373" i="40"/>
  <c r="H1306" i="40"/>
  <c r="C1695" i="40"/>
  <c r="E750" i="40"/>
  <c r="C2675" i="40"/>
  <c r="A1300" i="40"/>
  <c r="K1611" i="40"/>
  <c r="J2421" i="40"/>
  <c r="K1065" i="40"/>
  <c r="L1619" i="40"/>
  <c r="M1906" i="40"/>
  <c r="B1489" i="40"/>
  <c r="L801" i="40"/>
  <c r="F2377" i="40"/>
  <c r="B2782" i="40"/>
  <c r="C1440" i="40"/>
  <c r="M2550" i="40"/>
  <c r="A2509" i="40"/>
  <c r="H1635" i="40"/>
  <c r="A65" i="40"/>
  <c r="L505" i="40"/>
  <c r="D1668" i="40"/>
  <c r="F412" i="40"/>
  <c r="L2573" i="40"/>
  <c r="G1115" i="40"/>
  <c r="M1762" i="40"/>
  <c r="G2918" i="40"/>
  <c r="G1650" i="40"/>
  <c r="A810" i="40"/>
  <c r="F287" i="40"/>
  <c r="B1433" i="40"/>
  <c r="I2111" i="40"/>
  <c r="B1468" i="40"/>
  <c r="F2741" i="40"/>
  <c r="I338" i="40"/>
  <c r="D2934" i="40"/>
  <c r="C2345" i="40"/>
  <c r="H886" i="40"/>
  <c r="K159" i="40"/>
  <c r="M1336" i="40"/>
  <c r="C2811" i="40"/>
  <c r="L2753" i="40"/>
  <c r="K1422" i="40"/>
  <c r="L1046" i="40"/>
  <c r="I2950" i="40"/>
  <c r="H390" i="40"/>
  <c r="M2343" i="40"/>
  <c r="I69" i="40"/>
  <c r="L1476" i="40"/>
  <c r="K1891" i="40"/>
  <c r="J568" i="40"/>
  <c r="L2457" i="40"/>
  <c r="J237" i="40"/>
  <c r="M577" i="40"/>
  <c r="M1133" i="40"/>
  <c r="H2471" i="40"/>
  <c r="I1871" i="40"/>
  <c r="M1186" i="40"/>
  <c r="L957" i="40"/>
  <c r="F1018" i="40"/>
  <c r="I2426" i="40"/>
  <c r="J487" i="40"/>
  <c r="I2862" i="40"/>
  <c r="L1894" i="40"/>
  <c r="L578" i="40"/>
  <c r="A2879" i="40"/>
  <c r="F2329" i="40"/>
  <c r="G1455" i="40"/>
  <c r="C2011" i="40"/>
  <c r="A962" i="40"/>
  <c r="A2105" i="40"/>
  <c r="L1380" i="40"/>
  <c r="G1274" i="40"/>
  <c r="J1855" i="40"/>
  <c r="G1291" i="40"/>
  <c r="G2017" i="40"/>
  <c r="F727" i="40"/>
  <c r="I2017" i="40"/>
  <c r="M1871" i="40"/>
  <c r="E2009" i="40"/>
  <c r="A2863" i="40"/>
  <c r="B1573" i="40"/>
  <c r="D25" i="40"/>
  <c r="H845" i="40"/>
  <c r="H420" i="40"/>
  <c r="A1510" i="40"/>
  <c r="B2770" i="40"/>
  <c r="B2374" i="40"/>
  <c r="M1167" i="40"/>
  <c r="K852" i="40"/>
  <c r="H2284" i="40"/>
  <c r="F2091" i="40"/>
  <c r="G2503" i="40"/>
  <c r="I2139" i="40"/>
  <c r="K1629" i="40"/>
  <c r="F1596" i="40"/>
  <c r="A2677" i="40"/>
  <c r="G450" i="40"/>
  <c r="I2221" i="40"/>
  <c r="F903" i="40"/>
  <c r="D664" i="40"/>
  <c r="M2652" i="40"/>
  <c r="J1171" i="40"/>
  <c r="G2734" i="40"/>
  <c r="F365" i="40"/>
  <c r="I927" i="40"/>
  <c r="E2808" i="40"/>
  <c r="E232" i="40"/>
  <c r="H2668" i="40"/>
  <c r="D2026" i="40"/>
  <c r="D634" i="40"/>
  <c r="B1423" i="40"/>
  <c r="H2865" i="40"/>
  <c r="H2898" i="40"/>
  <c r="F2915" i="40"/>
  <c r="J1016" i="40"/>
  <c r="K2036" i="40"/>
  <c r="J170" i="40"/>
  <c r="F1246" i="40"/>
  <c r="D913" i="40"/>
  <c r="D2585" i="40"/>
  <c r="C2375" i="40"/>
  <c r="A1248" i="40"/>
  <c r="B2359" i="40"/>
  <c r="B1174" i="40"/>
  <c r="A2559" i="40"/>
  <c r="J2615" i="40"/>
  <c r="H393" i="40"/>
  <c r="C2730" i="40"/>
  <c r="B1422" i="40"/>
  <c r="F1681" i="40"/>
  <c r="C1527" i="40"/>
  <c r="E2206" i="40"/>
  <c r="B1869" i="40"/>
  <c r="A2028" i="40"/>
  <c r="J566" i="40"/>
  <c r="H1977" i="40"/>
  <c r="J1608" i="40"/>
  <c r="A1004" i="40"/>
  <c r="E2340" i="40"/>
  <c r="B184" i="40"/>
  <c r="C2497" i="40"/>
  <c r="I2825" i="40"/>
  <c r="F1918" i="40"/>
  <c r="A2022" i="40"/>
  <c r="I169" i="40"/>
  <c r="A1939" i="40"/>
  <c r="C2861" i="40"/>
  <c r="H2925" i="40"/>
  <c r="E2243" i="40"/>
  <c r="D2666" i="40"/>
  <c r="C2874" i="40"/>
  <c r="B369" i="40"/>
  <c r="E2598" i="40"/>
  <c r="E11" i="40"/>
  <c r="E1368" i="40"/>
  <c r="E5" i="40"/>
  <c r="B2823" i="40"/>
  <c r="B2447" i="40"/>
  <c r="D2513" i="40"/>
  <c r="L1061" i="40"/>
  <c r="C823" i="40"/>
  <c r="B1875" i="40"/>
  <c r="M2675" i="40"/>
  <c r="K1694" i="40"/>
  <c r="F1453" i="40"/>
  <c r="I981" i="40"/>
  <c r="C1256" i="40"/>
  <c r="L14" i="40"/>
  <c r="F885" i="40"/>
  <c r="I1434" i="40"/>
  <c r="H1895" i="40"/>
  <c r="L1305" i="40"/>
  <c r="D2028" i="40"/>
  <c r="M389" i="40"/>
  <c r="H54" i="40"/>
  <c r="C508" i="40"/>
  <c r="F2617" i="40"/>
  <c r="I1761" i="40"/>
  <c r="B2822" i="40"/>
  <c r="D2534" i="40"/>
  <c r="M1769" i="40"/>
  <c r="J1865" i="40"/>
  <c r="C896" i="40"/>
  <c r="F1804" i="40"/>
  <c r="B194" i="40"/>
  <c r="C2461" i="40"/>
  <c r="B993" i="40"/>
  <c r="E901" i="40"/>
  <c r="A1967" i="40"/>
  <c r="H2291" i="40"/>
  <c r="B1829" i="40"/>
  <c r="D2740" i="40"/>
  <c r="D1867" i="40"/>
  <c r="G1771" i="40"/>
  <c r="A2252" i="40"/>
  <c r="H650" i="40"/>
  <c r="L246" i="40"/>
  <c r="I2461" i="40"/>
  <c r="J2412" i="40"/>
  <c r="E2163" i="40"/>
  <c r="L452" i="40"/>
  <c r="E424" i="40"/>
  <c r="J2841" i="40"/>
  <c r="A1757" i="40"/>
  <c r="E1553" i="40"/>
  <c r="E1459" i="40"/>
  <c r="E1122" i="40"/>
  <c r="F1863" i="40"/>
  <c r="L2796" i="40"/>
  <c r="E682" i="40"/>
  <c r="F2115" i="40"/>
  <c r="I380" i="40"/>
  <c r="E2735" i="40"/>
  <c r="E1228" i="40"/>
  <c r="G2466" i="40"/>
  <c r="D1759" i="40"/>
  <c r="J2089" i="40"/>
  <c r="B2349" i="40"/>
  <c r="D1823" i="40"/>
  <c r="C2070" i="40"/>
  <c r="L1069" i="40"/>
  <c r="B488" i="40"/>
  <c r="A2691" i="40"/>
  <c r="E2511" i="40"/>
  <c r="M830" i="40"/>
  <c r="D1987" i="40"/>
  <c r="B494" i="40"/>
  <c r="M2625" i="40"/>
  <c r="G2397" i="40"/>
  <c r="L252" i="40"/>
  <c r="J303" i="40"/>
  <c r="H1862" i="40"/>
  <c r="A2916" i="40"/>
  <c r="D1595" i="40"/>
  <c r="I2586" i="40"/>
  <c r="C37" i="40"/>
  <c r="E2525" i="40"/>
  <c r="L143" i="40"/>
  <c r="E2940" i="40"/>
  <c r="K750" i="40"/>
  <c r="H1540" i="40"/>
  <c r="F2824" i="40"/>
  <c r="H2014" i="40"/>
  <c r="G2417" i="40"/>
  <c r="G787" i="40"/>
  <c r="D1066" i="40"/>
  <c r="J1135" i="40"/>
  <c r="G2697" i="40"/>
  <c r="E908" i="40"/>
  <c r="M1600" i="40"/>
  <c r="D1044" i="40"/>
  <c r="C719" i="40"/>
  <c r="K657" i="40"/>
  <c r="G195" i="40"/>
  <c r="M1270" i="40"/>
  <c r="I1709" i="40"/>
  <c r="A806" i="40"/>
  <c r="I2091" i="40"/>
  <c r="D2928" i="40"/>
  <c r="M2649" i="40"/>
  <c r="F1011" i="40"/>
  <c r="J2549" i="40"/>
  <c r="M1612" i="40"/>
  <c r="M990" i="40"/>
  <c r="A2580" i="40"/>
  <c r="K874" i="40"/>
  <c r="E1468" i="40"/>
  <c r="I2203" i="40"/>
  <c r="H1004" i="40"/>
  <c r="A1400" i="40"/>
  <c r="F1514" i="40"/>
  <c r="C918" i="40"/>
  <c r="B629" i="40"/>
  <c r="I1388" i="40"/>
  <c r="G1744" i="40"/>
  <c r="J1614" i="40"/>
  <c r="K1741" i="40"/>
  <c r="I2260" i="40"/>
  <c r="D1237" i="40"/>
  <c r="B1382" i="40"/>
  <c r="K500" i="40"/>
  <c r="K2432" i="40"/>
  <c r="F1115" i="40"/>
  <c r="F621" i="40"/>
  <c r="C2882" i="40"/>
  <c r="F2294" i="40"/>
  <c r="G703" i="40"/>
  <c r="E2747" i="40"/>
  <c r="L2531" i="40"/>
  <c r="L2416" i="40"/>
  <c r="H2343" i="40"/>
  <c r="H59" i="40"/>
  <c r="A2223" i="40"/>
  <c r="G1775" i="40"/>
  <c r="G102" i="40"/>
  <c r="G63" i="40"/>
  <c r="I243" i="40"/>
  <c r="D885" i="40"/>
  <c r="I106" i="40"/>
  <c r="G2612" i="40"/>
  <c r="C663" i="40"/>
  <c r="L2422" i="40"/>
  <c r="D430" i="40"/>
  <c r="J2815" i="40"/>
  <c r="B1591" i="40"/>
  <c r="B2487" i="40"/>
  <c r="F1224" i="40"/>
  <c r="G1462" i="40"/>
  <c r="K1144" i="40"/>
  <c r="C1175" i="40"/>
  <c r="K1196" i="40"/>
  <c r="H1256" i="40"/>
  <c r="C2306" i="40"/>
  <c r="H2447" i="40"/>
  <c r="M1158" i="40"/>
  <c r="I1023" i="40"/>
  <c r="M871" i="40"/>
  <c r="A1118" i="40"/>
  <c r="H712" i="40"/>
  <c r="J932" i="40"/>
  <c r="M105" i="40"/>
  <c r="J1464" i="40"/>
  <c r="A2917" i="40"/>
  <c r="J238" i="40"/>
  <c r="D474" i="40"/>
  <c r="L1575" i="40"/>
  <c r="G661" i="40"/>
  <c r="J1389" i="40"/>
  <c r="J2218" i="40"/>
  <c r="F271" i="40"/>
  <c r="J1930" i="40"/>
  <c r="I2590" i="40"/>
  <c r="H1529" i="40"/>
  <c r="B1565" i="40"/>
  <c r="L938" i="40"/>
  <c r="I308" i="40"/>
  <c r="E1804" i="40"/>
  <c r="I134" i="40"/>
  <c r="M2574" i="40"/>
  <c r="I1080" i="40"/>
  <c r="K1064" i="40"/>
  <c r="J1822" i="40"/>
  <c r="E507" i="40"/>
  <c r="D850" i="40"/>
  <c r="C2464" i="40"/>
  <c r="E100" i="40"/>
  <c r="D1485" i="40"/>
  <c r="G270" i="40"/>
  <c r="B2072" i="40"/>
  <c r="H139" i="40"/>
  <c r="J2088" i="40"/>
  <c r="M2580" i="40"/>
  <c r="I1779" i="40"/>
  <c r="J2755" i="40"/>
  <c r="I292" i="40"/>
  <c r="M2452" i="40"/>
  <c r="B2087" i="40"/>
  <c r="I825" i="40"/>
  <c r="L817" i="40"/>
  <c r="H303" i="40"/>
  <c r="C2597" i="40"/>
  <c r="C2320" i="40"/>
  <c r="H1820" i="40"/>
  <c r="C1051" i="40"/>
  <c r="E2745" i="40"/>
  <c r="A1380" i="40"/>
  <c r="K1392" i="40"/>
  <c r="C613" i="40"/>
  <c r="G1602" i="40"/>
  <c r="A1064" i="40"/>
  <c r="J1451" i="40"/>
  <c r="B1161" i="40"/>
  <c r="H1072" i="40"/>
  <c r="K793" i="40"/>
  <c r="M1280" i="40"/>
  <c r="L2584" i="40"/>
  <c r="K1751" i="40"/>
  <c r="C1169" i="40"/>
  <c r="H2599" i="40"/>
  <c r="M1123" i="40"/>
  <c r="D1881" i="40"/>
  <c r="E2780" i="40"/>
  <c r="E2012" i="40"/>
  <c r="M587" i="40"/>
  <c r="A619" i="40"/>
  <c r="K2670" i="40"/>
  <c r="H1592" i="40"/>
  <c r="G288" i="40"/>
  <c r="B2251" i="40"/>
  <c r="H2690" i="40"/>
  <c r="M873" i="40"/>
  <c r="I690" i="40"/>
  <c r="F1837" i="40"/>
  <c r="A742" i="40"/>
  <c r="I1500" i="40"/>
  <c r="L1497" i="40"/>
  <c r="B375" i="40"/>
  <c r="F2739" i="40"/>
  <c r="H1416" i="40"/>
  <c r="A387" i="40"/>
  <c r="E1173" i="40"/>
  <c r="H11" i="40"/>
  <c r="L1275" i="40"/>
  <c r="B2332" i="40"/>
  <c r="I832" i="40"/>
  <c r="E671" i="40"/>
  <c r="K1573" i="40"/>
  <c r="I1916" i="40"/>
  <c r="L2815" i="40"/>
  <c r="M1723" i="40"/>
  <c r="M2006" i="40"/>
  <c r="I79" i="40"/>
  <c r="C156" i="40"/>
  <c r="J946" i="40"/>
  <c r="C548" i="40"/>
  <c r="D2641" i="40"/>
  <c r="D2347" i="40"/>
  <c r="H1333" i="40"/>
  <c r="L2220" i="40"/>
  <c r="C2646" i="40"/>
  <c r="L1444" i="40"/>
  <c r="B1370" i="40"/>
  <c r="I1478" i="40"/>
  <c r="L2543" i="40"/>
  <c r="H2881" i="40"/>
  <c r="F1390" i="40"/>
  <c r="D2877" i="40"/>
  <c r="I402" i="40"/>
  <c r="D1744" i="40"/>
  <c r="E675" i="40"/>
  <c r="F1827" i="40"/>
  <c r="H1182" i="40"/>
  <c r="A453" i="40"/>
  <c r="J2259" i="40"/>
  <c r="E82" i="40"/>
  <c r="G2651" i="40"/>
  <c r="F687" i="40"/>
  <c r="H1787" i="40"/>
  <c r="G1314" i="40"/>
  <c r="C1814" i="40"/>
  <c r="K912" i="40"/>
  <c r="C751" i="40"/>
  <c r="D1742" i="40"/>
  <c r="B804" i="40"/>
  <c r="B889" i="40"/>
  <c r="C2480" i="40"/>
  <c r="A1729" i="40"/>
  <c r="K1427" i="40"/>
  <c r="L1794" i="40"/>
  <c r="F2844" i="40"/>
  <c r="J1720" i="40"/>
  <c r="J868" i="40"/>
  <c r="A600" i="40"/>
  <c r="E2002" i="40"/>
  <c r="D2921" i="40"/>
  <c r="J1687" i="40"/>
  <c r="A2221" i="40"/>
  <c r="J289" i="40"/>
  <c r="B2108" i="40"/>
  <c r="E1252" i="40"/>
  <c r="E2818" i="40"/>
  <c r="F781" i="40"/>
  <c r="L1469" i="40"/>
  <c r="E2882" i="40"/>
  <c r="E1698" i="40"/>
  <c r="F2927" i="40"/>
  <c r="L1278" i="40"/>
  <c r="L2172" i="40"/>
  <c r="J1166" i="40"/>
  <c r="A2897" i="40"/>
  <c r="F2839" i="40"/>
  <c r="B1997" i="40"/>
  <c r="G314" i="40"/>
  <c r="J1674" i="40"/>
  <c r="H1418" i="40"/>
  <c r="L116" i="40"/>
  <c r="H2650" i="40"/>
  <c r="C1924" i="40"/>
  <c r="H2270" i="40"/>
  <c r="G1445" i="40"/>
  <c r="M471" i="40"/>
  <c r="F2041" i="40"/>
  <c r="H902" i="40"/>
  <c r="K196" i="40"/>
  <c r="C306" i="40"/>
  <c r="J1738" i="40"/>
  <c r="H1719" i="40"/>
  <c r="A1801" i="40"/>
  <c r="G1063" i="40"/>
  <c r="F1043" i="40"/>
  <c r="B548" i="40"/>
  <c r="C1949" i="40"/>
  <c r="C2076" i="40"/>
  <c r="C1662" i="40"/>
  <c r="F2347" i="40"/>
  <c r="M1435" i="40"/>
  <c r="F592" i="40"/>
  <c r="C2580" i="40"/>
  <c r="B2361" i="40"/>
  <c r="D1477" i="40"/>
  <c r="A210" i="40"/>
  <c r="F1223" i="40"/>
  <c r="F2371" i="40"/>
  <c r="H1183" i="40"/>
  <c r="C2137" i="40"/>
  <c r="D2184" i="40"/>
  <c r="G148" i="40"/>
  <c r="I17" i="40"/>
  <c r="C461" i="40"/>
  <c r="F623" i="40"/>
  <c r="C1646" i="40"/>
  <c r="F2588" i="40"/>
  <c r="F1896" i="40"/>
  <c r="I2050" i="40"/>
  <c r="B767" i="40"/>
  <c r="J1062" i="40"/>
  <c r="C2092" i="40"/>
  <c r="H622" i="40"/>
  <c r="B1797" i="40"/>
  <c r="G62" i="40"/>
  <c r="D2723" i="40"/>
  <c r="M1232" i="40"/>
  <c r="H2245" i="40"/>
  <c r="J708" i="40"/>
  <c r="E2825" i="40"/>
  <c r="H513" i="40"/>
  <c r="H2401" i="40"/>
  <c r="E2137" i="40"/>
  <c r="C73" i="40"/>
  <c r="D2850" i="40"/>
  <c r="E1244" i="40"/>
  <c r="F2182" i="40"/>
  <c r="C561" i="40"/>
  <c r="E2319" i="40"/>
  <c r="G925" i="40"/>
  <c r="D1458" i="40"/>
  <c r="F2014" i="40"/>
  <c r="G2019" i="40"/>
  <c r="C1125" i="40"/>
  <c r="K559" i="40"/>
  <c r="M2521" i="40"/>
  <c r="M1183" i="40"/>
  <c r="A864" i="40"/>
  <c r="I2081" i="40"/>
  <c r="C2040" i="40"/>
  <c r="L1711" i="40"/>
  <c r="G2855" i="40"/>
  <c r="L2055" i="40"/>
  <c r="M2594" i="40"/>
  <c r="K487" i="40"/>
  <c r="I2335" i="40"/>
  <c r="H2608" i="40"/>
  <c r="B1519" i="40"/>
  <c r="A229" i="40"/>
  <c r="C1422" i="40"/>
  <c r="L1577" i="40"/>
  <c r="A1898" i="40"/>
  <c r="C1430" i="40"/>
  <c r="M2193" i="40"/>
  <c r="E1379" i="40"/>
  <c r="A1394" i="40"/>
  <c r="B546" i="40"/>
  <c r="E2809" i="40"/>
  <c r="F1842" i="40"/>
  <c r="G983" i="40"/>
  <c r="H2551" i="40"/>
  <c r="K1092" i="40"/>
  <c r="H1667" i="40"/>
  <c r="C2058" i="40"/>
  <c r="L2524" i="40"/>
  <c r="E335" i="40"/>
  <c r="M1658" i="40"/>
  <c r="D2071" i="40"/>
  <c r="I1508" i="40"/>
  <c r="H1231" i="40"/>
  <c r="G342" i="40"/>
  <c r="K1074" i="40"/>
  <c r="H852" i="40"/>
  <c r="M1386" i="40"/>
  <c r="H1280" i="40"/>
  <c r="G1454" i="40"/>
  <c r="A302" i="40"/>
  <c r="B1662" i="40"/>
  <c r="E2802" i="40"/>
  <c r="D1822" i="40"/>
  <c r="I1873" i="40"/>
  <c r="B1791" i="40"/>
  <c r="I2576" i="40"/>
  <c r="D1896" i="40"/>
  <c r="C2742" i="40"/>
  <c r="B1030" i="40"/>
  <c r="B307" i="40"/>
  <c r="A1420" i="40"/>
  <c r="H1717" i="40"/>
  <c r="C82" i="40"/>
  <c r="B2496" i="40"/>
  <c r="B4" i="40"/>
  <c r="C1499" i="40"/>
  <c r="A736" i="40"/>
  <c r="I1687" i="40"/>
  <c r="L2156" i="40"/>
  <c r="J2176" i="40"/>
  <c r="H1111" i="40"/>
  <c r="H162" i="40"/>
  <c r="I2113" i="40"/>
  <c r="G1267" i="40"/>
  <c r="A884" i="40"/>
  <c r="G1319" i="40"/>
  <c r="J1419" i="40"/>
  <c r="H2603" i="40"/>
  <c r="E2072" i="40"/>
  <c r="A1059" i="40"/>
  <c r="C1935" i="40"/>
  <c r="F2710" i="40"/>
  <c r="G2935" i="40"/>
  <c r="B1934" i="40"/>
  <c r="C1022" i="40"/>
  <c r="M2111" i="40"/>
  <c r="H1230" i="40"/>
  <c r="J547" i="40"/>
  <c r="G1150" i="40"/>
  <c r="I330" i="40"/>
  <c r="M2236" i="40"/>
  <c r="K2232" i="40"/>
  <c r="D1364" i="40"/>
  <c r="D2015" i="40"/>
  <c r="A1453" i="40"/>
  <c r="G816" i="40"/>
  <c r="G2306" i="40"/>
  <c r="L91" i="40"/>
  <c r="K2337" i="40"/>
  <c r="D2557" i="40"/>
  <c r="K1841" i="40"/>
  <c r="K2842" i="40"/>
  <c r="D5" i="40"/>
  <c r="L2921" i="40"/>
  <c r="J2354" i="40"/>
  <c r="B1062" i="40"/>
  <c r="G512" i="40"/>
  <c r="C607" i="40"/>
  <c r="L217" i="40"/>
  <c r="I2908" i="40"/>
  <c r="D670" i="40"/>
  <c r="F1106" i="40"/>
  <c r="K1687" i="40"/>
  <c r="H2463" i="40"/>
  <c r="B1113" i="40"/>
  <c r="A1350" i="40"/>
  <c r="F2289" i="40"/>
  <c r="A1214" i="40"/>
  <c r="A1709" i="40"/>
  <c r="I849" i="40"/>
  <c r="H1515" i="40"/>
  <c r="H1972" i="40"/>
  <c r="L2203" i="40"/>
  <c r="H971" i="40"/>
  <c r="I1780" i="40"/>
  <c r="B181" i="40"/>
  <c r="C114" i="40"/>
  <c r="I2726" i="40"/>
  <c r="F39" i="40"/>
  <c r="K1145" i="40"/>
  <c r="K2711" i="40"/>
  <c r="B1278" i="40"/>
  <c r="A416" i="40"/>
  <c r="A1912" i="40"/>
  <c r="G1913" i="40"/>
  <c r="E2912" i="40"/>
  <c r="A278" i="40"/>
  <c r="F1522" i="40"/>
  <c r="E1986" i="40"/>
  <c r="B775" i="40"/>
  <c r="G1495" i="40"/>
  <c r="K1940" i="40"/>
  <c r="J2558" i="40"/>
  <c r="A1190" i="40"/>
  <c r="L2605" i="40"/>
  <c r="I921" i="40"/>
  <c r="J1456" i="40"/>
  <c r="G809" i="40"/>
  <c r="K2010" i="40"/>
  <c r="A1563" i="40"/>
  <c r="G1667" i="40"/>
  <c r="F2010" i="40"/>
  <c r="H187" i="40"/>
  <c r="J1262" i="40"/>
  <c r="C1751" i="40"/>
  <c r="C2102" i="40"/>
  <c r="E2539" i="40"/>
  <c r="K791" i="40"/>
  <c r="F915" i="40"/>
  <c r="H1727" i="40"/>
  <c r="M921" i="40"/>
  <c r="F1341" i="40"/>
  <c r="M1026" i="40"/>
  <c r="H2456" i="40"/>
  <c r="L769" i="40"/>
  <c r="F1973" i="40"/>
  <c r="F41" i="40"/>
  <c r="K587" i="40"/>
  <c r="A718" i="40"/>
  <c r="G637" i="40"/>
  <c r="C695" i="40"/>
  <c r="C1635" i="40"/>
  <c r="M945" i="40"/>
  <c r="B2640" i="40"/>
  <c r="E1230" i="40"/>
  <c r="A2464" i="40"/>
  <c r="M1145" i="40"/>
  <c r="G2853" i="40"/>
  <c r="B1406" i="40"/>
  <c r="I2572" i="40"/>
  <c r="M575" i="40"/>
  <c r="B1290" i="40"/>
  <c r="D2859" i="40"/>
  <c r="I387" i="40"/>
  <c r="I2878" i="40"/>
  <c r="K638" i="40"/>
  <c r="J2410" i="40"/>
  <c r="I1192" i="40"/>
  <c r="J113" i="40"/>
  <c r="B2544" i="40"/>
  <c r="J1982" i="40"/>
  <c r="B1033" i="40"/>
  <c r="M999" i="40"/>
  <c r="B1728" i="40"/>
  <c r="J2606" i="40"/>
  <c r="A2595" i="40"/>
  <c r="C1807" i="40"/>
  <c r="G958" i="40"/>
  <c r="K2532" i="40"/>
  <c r="L1786" i="40"/>
  <c r="G1791" i="40"/>
  <c r="J2469" i="40"/>
  <c r="D1178" i="40"/>
  <c r="K219" i="40"/>
  <c r="F1823" i="40"/>
  <c r="C2312" i="40"/>
  <c r="E1299" i="40"/>
  <c r="E1521" i="40"/>
  <c r="D2650" i="40"/>
  <c r="K2650" i="40"/>
  <c r="L1443" i="40"/>
  <c r="C2147" i="40"/>
  <c r="E2574" i="40"/>
  <c r="K350" i="40"/>
  <c r="L2525" i="40"/>
  <c r="C2714" i="40"/>
  <c r="B1559" i="40"/>
  <c r="I1247" i="40"/>
  <c r="D343" i="40"/>
  <c r="L2786" i="40"/>
  <c r="G2719" i="40"/>
  <c r="E1884" i="40"/>
  <c r="F1990" i="40"/>
  <c r="H2573" i="40"/>
  <c r="H1228" i="40"/>
  <c r="B2880" i="40"/>
  <c r="F2829" i="40"/>
  <c r="M1614" i="40"/>
  <c r="C784" i="40"/>
  <c r="C356" i="40"/>
  <c r="C1851" i="40"/>
  <c r="G2371" i="40"/>
  <c r="L2240" i="40"/>
  <c r="D881" i="40"/>
  <c r="B2110" i="40"/>
  <c r="D729" i="40"/>
  <c r="C1224" i="40"/>
  <c r="J2183" i="40"/>
  <c r="L1103" i="40"/>
  <c r="E2211" i="40"/>
  <c r="E2570" i="40"/>
  <c r="H117" i="40"/>
  <c r="C229" i="40"/>
  <c r="G1357" i="40"/>
  <c r="G156" i="40"/>
  <c r="G2272" i="40"/>
  <c r="M767" i="40"/>
  <c r="A777" i="40"/>
  <c r="D2061" i="40"/>
  <c r="A2538" i="40"/>
  <c r="E745" i="40"/>
  <c r="D2349" i="40"/>
  <c r="E2192" i="40"/>
  <c r="F2524" i="40"/>
  <c r="G2284" i="40"/>
  <c r="M2930" i="40"/>
  <c r="F1050" i="40"/>
  <c r="G101" i="40"/>
  <c r="F2870" i="40"/>
  <c r="D1955" i="40"/>
  <c r="C2613" i="40"/>
  <c r="H1035" i="40"/>
  <c r="B2061" i="40"/>
  <c r="M1143" i="40"/>
  <c r="F2472" i="40"/>
  <c r="D2498" i="40"/>
  <c r="G614" i="40"/>
  <c r="A523" i="40"/>
  <c r="B2780" i="40"/>
  <c r="A2140" i="40"/>
  <c r="A186" i="40"/>
  <c r="K401" i="40"/>
  <c r="E2221" i="40"/>
  <c r="E815" i="40"/>
  <c r="B1892" i="40"/>
  <c r="F42" i="40"/>
  <c r="K1816" i="40"/>
  <c r="I1137" i="40"/>
  <c r="G70" i="40"/>
  <c r="D107" i="40"/>
  <c r="I1438" i="40"/>
  <c r="F1682" i="40"/>
  <c r="C2463" i="40"/>
  <c r="H1049" i="40"/>
  <c r="G2486" i="40"/>
  <c r="C365" i="40"/>
  <c r="G2215" i="40"/>
  <c r="K1134" i="40"/>
  <c r="B655" i="40"/>
  <c r="C1381" i="40"/>
  <c r="F1437" i="40"/>
  <c r="G2166" i="40"/>
  <c r="F1791" i="40"/>
  <c r="E1671" i="40"/>
  <c r="H805" i="40"/>
  <c r="C2131" i="40"/>
  <c r="A2781" i="40"/>
  <c r="F530" i="40"/>
  <c r="I501" i="40"/>
  <c r="M1649" i="40"/>
  <c r="G684" i="40"/>
  <c r="C2142" i="40"/>
  <c r="G1225" i="40"/>
  <c r="D475" i="40"/>
  <c r="A2910" i="40"/>
  <c r="L2326" i="40"/>
  <c r="A862" i="40"/>
  <c r="F1217" i="40"/>
  <c r="M807" i="40"/>
  <c r="D1163" i="40"/>
  <c r="H1037" i="40"/>
  <c r="H1445" i="40"/>
  <c r="C527" i="40"/>
  <c r="J1017" i="40"/>
  <c r="L2532" i="40"/>
  <c r="F1948" i="40"/>
  <c r="F2559" i="40"/>
  <c r="H2080" i="40"/>
  <c r="I1580" i="40"/>
  <c r="J2684" i="40"/>
  <c r="J2148" i="40"/>
  <c r="K2535" i="40"/>
  <c r="E392" i="40"/>
  <c r="B1125" i="40"/>
  <c r="H2001" i="40"/>
  <c r="A733" i="40"/>
  <c r="G1695" i="40"/>
  <c r="A248" i="40"/>
  <c r="H1813" i="40"/>
  <c r="E2045" i="40"/>
  <c r="H30" i="40"/>
  <c r="D1626" i="40"/>
  <c r="E2004" i="40"/>
  <c r="C938" i="40"/>
  <c r="D1983" i="40"/>
  <c r="C1810" i="40"/>
  <c r="J2516" i="40"/>
  <c r="A2332" i="40"/>
  <c r="K2099" i="40"/>
  <c r="M2623" i="40"/>
  <c r="J1601" i="40"/>
  <c r="I1296" i="40"/>
  <c r="J306" i="40"/>
  <c r="E152" i="40"/>
  <c r="C2671" i="40"/>
  <c r="C293" i="40"/>
  <c r="F474" i="40"/>
  <c r="G821" i="40"/>
  <c r="B613" i="40"/>
  <c r="D566" i="40"/>
  <c r="J31" i="40"/>
  <c r="H141" i="40"/>
  <c r="E1044" i="40"/>
  <c r="B2763" i="40"/>
  <c r="F71" i="40"/>
  <c r="C2831" i="40"/>
  <c r="A2935" i="40"/>
  <c r="F1746" i="40"/>
  <c r="I826" i="40"/>
  <c r="J2383" i="40"/>
  <c r="F1033" i="40"/>
  <c r="H923" i="40"/>
  <c r="E2535" i="40"/>
  <c r="J438" i="40"/>
  <c r="H2026" i="40"/>
  <c r="G466" i="40"/>
  <c r="K1123" i="40"/>
  <c r="F1504" i="40"/>
  <c r="C1766" i="40"/>
  <c r="G986" i="40"/>
  <c r="F1839" i="40"/>
  <c r="J2847" i="40"/>
  <c r="J385" i="40"/>
  <c r="G2840" i="40"/>
  <c r="L392" i="40"/>
  <c r="H396" i="40"/>
  <c r="L222" i="40"/>
  <c r="F2853" i="40"/>
  <c r="A1401" i="40"/>
  <c r="J863" i="40"/>
  <c r="C761" i="40"/>
  <c r="G670" i="40"/>
  <c r="D1837" i="40"/>
  <c r="A446" i="40"/>
  <c r="C1593" i="40"/>
  <c r="K763" i="40"/>
  <c r="D446" i="40"/>
  <c r="D695" i="40"/>
  <c r="L1073" i="40"/>
  <c r="L2075" i="40"/>
  <c r="L1358" i="40"/>
  <c r="A2793" i="40"/>
  <c r="J944" i="40"/>
  <c r="J1554" i="40"/>
  <c r="G923" i="40"/>
  <c r="M1211" i="40"/>
  <c r="K1523" i="40"/>
  <c r="F1647" i="40"/>
  <c r="D2388" i="40"/>
  <c r="C2672" i="40"/>
  <c r="I748" i="40"/>
  <c r="B311" i="40"/>
  <c r="B2814" i="40"/>
  <c r="A833" i="40"/>
  <c r="H259" i="40"/>
  <c r="I1139" i="40"/>
  <c r="F2299" i="40"/>
  <c r="H789" i="40"/>
  <c r="F797" i="40"/>
  <c r="I2310" i="40"/>
  <c r="D1778" i="40"/>
  <c r="I2147" i="40"/>
  <c r="G930" i="40"/>
  <c r="J2631" i="40"/>
  <c r="L1998" i="40"/>
  <c r="A892" i="40"/>
  <c r="H2132" i="40"/>
  <c r="C310" i="40"/>
  <c r="E452" i="40"/>
  <c r="G916" i="40"/>
  <c r="K2127" i="40"/>
  <c r="A2630" i="40"/>
  <c r="E20" i="40"/>
  <c r="G2476" i="40"/>
  <c r="E1718" i="40"/>
  <c r="F1157" i="40"/>
  <c r="F1840" i="40"/>
  <c r="H474" i="40"/>
  <c r="B45" i="40"/>
  <c r="D1746" i="40"/>
  <c r="J1196" i="40"/>
  <c r="E1302" i="40"/>
  <c r="K2122" i="40"/>
  <c r="H1202" i="40"/>
  <c r="E987" i="40"/>
  <c r="I758" i="40"/>
  <c r="F570" i="40"/>
  <c r="G2204" i="40"/>
  <c r="D458" i="40"/>
  <c r="E1403" i="40"/>
  <c r="G1039" i="40"/>
  <c r="C1535" i="40"/>
  <c r="L296" i="40"/>
  <c r="E2418" i="40"/>
  <c r="B1252" i="40"/>
  <c r="E181" i="40"/>
  <c r="C2494" i="40"/>
  <c r="G2099" i="40"/>
  <c r="J1995" i="40"/>
  <c r="F554" i="40"/>
  <c r="E2130" i="40"/>
  <c r="A1494" i="40"/>
  <c r="H792" i="40"/>
  <c r="D1233" i="40"/>
  <c r="C1801" i="40"/>
  <c r="H2702" i="40"/>
  <c r="K2506" i="40"/>
  <c r="M31" i="40"/>
  <c r="F2296" i="40"/>
  <c r="C217" i="40"/>
  <c r="D490" i="40"/>
  <c r="M205" i="40"/>
  <c r="M2831" i="40"/>
  <c r="A2736" i="40"/>
  <c r="C2827" i="40"/>
  <c r="D437" i="40"/>
  <c r="E915" i="40"/>
  <c r="H1542" i="40"/>
  <c r="H2153" i="40"/>
  <c r="A27" i="40"/>
  <c r="D1027" i="40"/>
  <c r="F978" i="40"/>
  <c r="A2039" i="40"/>
  <c r="L2053" i="40"/>
  <c r="D2872" i="40"/>
  <c r="F686" i="40"/>
  <c r="E1979" i="40"/>
  <c r="D138" i="40"/>
  <c r="F19" i="40"/>
  <c r="C2309" i="40"/>
  <c r="D150" i="40"/>
  <c r="G205" i="40"/>
  <c r="G2342" i="40"/>
  <c r="M861" i="40"/>
  <c r="H1010" i="40"/>
  <c r="I795" i="40"/>
  <c r="M343" i="40"/>
  <c r="K1152" i="40"/>
  <c r="E154" i="40"/>
  <c r="B527" i="40"/>
  <c r="L1372" i="40"/>
  <c r="M135" i="40"/>
  <c r="B567" i="40"/>
  <c r="C63" i="40"/>
  <c r="D699" i="40"/>
  <c r="F660" i="40"/>
  <c r="D815" i="40"/>
  <c r="D407" i="40"/>
  <c r="K2760" i="40"/>
  <c r="G568" i="40"/>
  <c r="E2610" i="40"/>
  <c r="I2946" i="40"/>
  <c r="H2407" i="40"/>
  <c r="I974" i="40"/>
  <c r="K2280" i="40"/>
  <c r="A1284" i="40"/>
  <c r="J2494" i="40"/>
  <c r="G278" i="40"/>
  <c r="J2502" i="40"/>
  <c r="J2257" i="40"/>
  <c r="B2637" i="40"/>
  <c r="K497" i="40"/>
  <c r="E893" i="40"/>
  <c r="K1592" i="40"/>
  <c r="M2022" i="40"/>
  <c r="E165" i="40"/>
  <c r="E2379" i="40"/>
  <c r="K588" i="40"/>
  <c r="G2170" i="40"/>
  <c r="F2466" i="40"/>
  <c r="A2143" i="40"/>
  <c r="L1451" i="40"/>
  <c r="E1800" i="40"/>
  <c r="E523" i="40"/>
  <c r="M2267" i="40"/>
  <c r="B2001" i="40"/>
  <c r="A2657" i="40"/>
  <c r="G900" i="40"/>
  <c r="D2089" i="40"/>
  <c r="B2216" i="40"/>
  <c r="C1824" i="40"/>
  <c r="C2923" i="40"/>
  <c r="E2359" i="40"/>
  <c r="C1396" i="40"/>
  <c r="A2674" i="40"/>
  <c r="C2351" i="40"/>
  <c r="D1992" i="40"/>
  <c r="G2372" i="40"/>
  <c r="H1718" i="40"/>
  <c r="J2168" i="40"/>
  <c r="M2557" i="40"/>
  <c r="E221" i="40"/>
  <c r="I571" i="40"/>
  <c r="E2111" i="40"/>
  <c r="D1141" i="40"/>
  <c r="M155" i="40"/>
  <c r="D1436" i="40"/>
  <c r="I2727" i="40"/>
  <c r="I2481" i="40"/>
  <c r="L2233" i="40"/>
  <c r="A2075" i="40"/>
  <c r="H484" i="40"/>
  <c r="F2612" i="40"/>
  <c r="J1981" i="40"/>
  <c r="L2393" i="40"/>
  <c r="C2392" i="40"/>
  <c r="C1423" i="40"/>
  <c r="D481" i="40"/>
  <c r="I1776" i="40"/>
  <c r="E1016" i="40"/>
  <c r="G501" i="40"/>
  <c r="H2293" i="40"/>
  <c r="H1297" i="40"/>
  <c r="I2947" i="40"/>
  <c r="E2347" i="40"/>
  <c r="E2427" i="40"/>
  <c r="H928" i="40"/>
  <c r="K1393" i="40"/>
  <c r="G2653" i="40"/>
  <c r="E2582" i="40"/>
  <c r="L2591" i="40"/>
  <c r="J2693" i="40"/>
  <c r="E829" i="40"/>
  <c r="F1411" i="40"/>
  <c r="B1305" i="40"/>
  <c r="B2118" i="40"/>
  <c r="L1429" i="40"/>
  <c r="H2123" i="40"/>
  <c r="J1320" i="40"/>
  <c r="H2886" i="40"/>
  <c r="C2096" i="40"/>
  <c r="M2715" i="40"/>
  <c r="C2847" i="40"/>
  <c r="E2661" i="40"/>
  <c r="D1676" i="40"/>
  <c r="H1484" i="40"/>
  <c r="L1253" i="40"/>
  <c r="A1779" i="40"/>
  <c r="K2492" i="40"/>
  <c r="A1449" i="40"/>
  <c r="E1562" i="40"/>
  <c r="A2016" i="40"/>
  <c r="M1500" i="40"/>
  <c r="L2883" i="40"/>
  <c r="L1166" i="40"/>
  <c r="E1618" i="40"/>
  <c r="I772" i="40"/>
  <c r="B1626" i="40"/>
  <c r="D2793" i="40"/>
  <c r="L2614" i="40"/>
  <c r="A1561" i="40"/>
  <c r="J2375" i="40"/>
  <c r="J1914" i="40"/>
  <c r="H1371" i="40"/>
  <c r="G443" i="40"/>
  <c r="E2081" i="40"/>
  <c r="C569" i="40"/>
  <c r="E2408" i="40"/>
  <c r="A1466" i="40"/>
  <c r="M2148" i="40"/>
  <c r="A125" i="40"/>
  <c r="C1192" i="40"/>
  <c r="L1949" i="40"/>
  <c r="G2621" i="40"/>
  <c r="I325" i="40"/>
  <c r="H2939" i="40"/>
  <c r="L2877" i="40"/>
  <c r="G2036" i="40"/>
  <c r="H2261" i="40"/>
  <c r="G2875" i="40"/>
  <c r="H1694" i="40"/>
  <c r="B2735" i="40"/>
  <c r="C1389" i="40"/>
  <c r="I2729" i="40"/>
  <c r="M1241" i="40"/>
  <c r="A1202" i="40"/>
  <c r="D1449" i="40"/>
  <c r="A575" i="40"/>
  <c r="F2267" i="40"/>
  <c r="C290" i="40"/>
  <c r="J2402" i="40"/>
  <c r="G490" i="40"/>
  <c r="C2528" i="40"/>
  <c r="D1160" i="40"/>
  <c r="G259" i="40"/>
  <c r="D920" i="40"/>
  <c r="H2646" i="40"/>
  <c r="E385" i="40"/>
  <c r="B2132" i="40"/>
  <c r="H1986" i="40"/>
  <c r="B541" i="40"/>
  <c r="E1064" i="40"/>
  <c r="A1546" i="40"/>
  <c r="B1409" i="40"/>
  <c r="I1603" i="40"/>
  <c r="H703" i="40"/>
  <c r="A1477" i="40"/>
  <c r="F1709" i="40"/>
  <c r="J1043" i="40"/>
  <c r="C1220" i="40"/>
  <c r="H2532" i="40"/>
  <c r="K620" i="40"/>
  <c r="H2717" i="40"/>
  <c r="K10" i="40"/>
  <c r="A1399" i="40"/>
  <c r="G2470" i="40"/>
  <c r="D1596" i="40"/>
  <c r="D710" i="40"/>
  <c r="B1268" i="40"/>
  <c r="E957" i="40"/>
  <c r="I558" i="40"/>
  <c r="C202" i="40"/>
  <c r="B553" i="40"/>
  <c r="H2657" i="40"/>
  <c r="A1764" i="40"/>
  <c r="G2266" i="40"/>
  <c r="H2334" i="40"/>
  <c r="H2563" i="40"/>
  <c r="E2222" i="40"/>
  <c r="F2819" i="40"/>
  <c r="J533" i="40"/>
  <c r="B2327" i="40"/>
  <c r="K1462" i="40"/>
  <c r="C2321" i="40"/>
  <c r="C21" i="40"/>
  <c r="A822" i="40"/>
  <c r="C2339" i="40"/>
  <c r="D2068" i="40"/>
  <c r="A2886" i="40"/>
  <c r="B2760" i="40"/>
  <c r="L1000" i="40"/>
  <c r="G2921" i="40"/>
  <c r="H580" i="40"/>
  <c r="C2459" i="40"/>
  <c r="E472" i="40"/>
  <c r="F231" i="40"/>
  <c r="A751" i="40"/>
  <c r="C1581" i="40"/>
  <c r="E1848" i="40"/>
  <c r="A2169" i="40"/>
  <c r="L1513" i="40"/>
  <c r="I2716" i="40"/>
  <c r="J1748" i="40"/>
  <c r="E1226" i="40"/>
  <c r="C676" i="40"/>
  <c r="H1792" i="40"/>
  <c r="L240" i="40"/>
  <c r="A1220" i="40"/>
  <c r="H2155" i="40"/>
  <c r="E2732" i="40"/>
  <c r="B1312" i="40"/>
  <c r="A153" i="40"/>
  <c r="J1457" i="40"/>
  <c r="A2116" i="40"/>
  <c r="A2059" i="40"/>
  <c r="A1322" i="40"/>
  <c r="G1680" i="40"/>
  <c r="B1068" i="40"/>
  <c r="C1679" i="40"/>
  <c r="J1903" i="40"/>
  <c r="B2627" i="40"/>
  <c r="E566" i="40"/>
  <c r="G1086" i="40"/>
  <c r="K566" i="40"/>
  <c r="L2231" i="40"/>
  <c r="C1013" i="40"/>
  <c r="I2562" i="40"/>
  <c r="J1225" i="40"/>
  <c r="C2732" i="40"/>
  <c r="E2395" i="40"/>
  <c r="C1183" i="40"/>
  <c r="B2200" i="40"/>
  <c r="J2293" i="40"/>
  <c r="F17" i="40"/>
  <c r="G540" i="40"/>
  <c r="K511" i="40"/>
  <c r="B1169" i="40"/>
  <c r="A2313" i="40"/>
  <c r="K2193" i="40"/>
  <c r="I1905" i="40"/>
  <c r="J733" i="40"/>
  <c r="K2095" i="40"/>
  <c r="B1204" i="40"/>
  <c r="I1420" i="40"/>
  <c r="M380" i="40"/>
  <c r="K79" i="40"/>
  <c r="B1332" i="40"/>
  <c r="G1920" i="40"/>
  <c r="B540" i="40"/>
  <c r="F2153" i="40"/>
  <c r="C320" i="40"/>
  <c r="D2889" i="40"/>
  <c r="A142" i="40"/>
  <c r="F2428" i="40"/>
  <c r="C902" i="40"/>
  <c r="B1904" i="40"/>
  <c r="G1929" i="40"/>
  <c r="L1376" i="40"/>
  <c r="H2652" i="40"/>
  <c r="A339" i="40"/>
  <c r="K2944" i="40"/>
  <c r="I2536" i="40"/>
  <c r="M1051" i="40"/>
  <c r="C1096" i="40"/>
  <c r="L1038" i="40"/>
  <c r="K361" i="40"/>
  <c r="F2643" i="40"/>
  <c r="A1797" i="40"/>
  <c r="I2600" i="40"/>
  <c r="E2921" i="40"/>
  <c r="J1011" i="40"/>
  <c r="H2425" i="40"/>
  <c r="H2820" i="40"/>
  <c r="C2883" i="40"/>
  <c r="F2692" i="40"/>
  <c r="K1008" i="40"/>
  <c r="A1140" i="40"/>
  <c r="I1951" i="40"/>
  <c r="F731" i="40"/>
  <c r="K2525" i="40"/>
  <c r="C1338" i="40"/>
  <c r="M60" i="40"/>
  <c r="A1557" i="40"/>
  <c r="M961" i="40"/>
  <c r="I1554" i="40"/>
  <c r="A625" i="40"/>
  <c r="A2095" i="40"/>
  <c r="H2779" i="40"/>
  <c r="A1587" i="40"/>
  <c r="B1792" i="40"/>
  <c r="I2184" i="40"/>
  <c r="D1783" i="40"/>
  <c r="J370" i="40"/>
  <c r="M399" i="40"/>
  <c r="D1410" i="40"/>
  <c r="L210" i="40"/>
  <c r="G317" i="40"/>
  <c r="J2685" i="40"/>
  <c r="F317" i="40"/>
  <c r="K2494" i="40"/>
  <c r="D2151" i="40"/>
  <c r="I705" i="40"/>
  <c r="E1196" i="40"/>
  <c r="J2851" i="40"/>
  <c r="H207" i="40"/>
  <c r="C1712" i="40"/>
  <c r="A2031" i="40"/>
  <c r="E305" i="40"/>
  <c r="G1330" i="40"/>
  <c r="K1873" i="40"/>
  <c r="C1917" i="40"/>
  <c r="F2398" i="40"/>
  <c r="K1150" i="40"/>
  <c r="B1906" i="40"/>
  <c r="G2392" i="40"/>
  <c r="C590" i="40"/>
  <c r="J2343" i="40"/>
  <c r="I1813" i="40"/>
  <c r="G1364" i="40"/>
  <c r="E1332" i="40"/>
  <c r="A2660" i="40"/>
  <c r="J327" i="40"/>
  <c r="K2104" i="40"/>
  <c r="H669" i="40"/>
  <c r="H2596" i="40"/>
  <c r="C1406" i="40"/>
  <c r="I183" i="40"/>
  <c r="F2007" i="40"/>
  <c r="F2808" i="40"/>
  <c r="F1518" i="40"/>
  <c r="L1561" i="40"/>
  <c r="M2495" i="40"/>
  <c r="D425" i="40"/>
  <c r="D2364" i="40"/>
  <c r="H1627" i="40"/>
  <c r="I1527" i="40"/>
  <c r="E795" i="40"/>
  <c r="F2304" i="40"/>
  <c r="I1086" i="40"/>
  <c r="K2565" i="40"/>
  <c r="K2495" i="40"/>
  <c r="M1829" i="40"/>
  <c r="D899" i="40"/>
  <c r="H1886" i="40"/>
  <c r="J774" i="40"/>
  <c r="H2322" i="40"/>
  <c r="D2228" i="40"/>
  <c r="C2061" i="40"/>
  <c r="M346" i="40"/>
  <c r="B1958" i="40"/>
  <c r="H28" i="40"/>
  <c r="E551" i="40"/>
  <c r="E1053" i="40"/>
  <c r="I1998" i="40"/>
  <c r="F100" i="40"/>
  <c r="H2772" i="40"/>
  <c r="C1018" i="40"/>
  <c r="D2131" i="40"/>
  <c r="G985" i="40"/>
  <c r="C2473" i="40"/>
  <c r="D2295" i="40"/>
  <c r="L305" i="40"/>
  <c r="A2816" i="40"/>
  <c r="F2609" i="40"/>
  <c r="H403" i="40"/>
  <c r="H2423" i="40"/>
  <c r="A2455" i="40"/>
  <c r="C2864" i="40"/>
  <c r="L2221" i="40"/>
  <c r="L682" i="40"/>
  <c r="D2687" i="40"/>
  <c r="H884" i="40"/>
  <c r="D2109" i="40"/>
  <c r="L238" i="40"/>
  <c r="J1069" i="40"/>
  <c r="C2908" i="40"/>
  <c r="H21" i="40"/>
  <c r="A1869" i="40"/>
  <c r="G2555" i="40"/>
  <c r="E126" i="40"/>
  <c r="B2146" i="40"/>
  <c r="A2005" i="40"/>
  <c r="M2159" i="40"/>
  <c r="M2094" i="40"/>
  <c r="C1200" i="40"/>
  <c r="M928" i="40"/>
  <c r="D2237" i="40"/>
  <c r="E916" i="40"/>
  <c r="D1420" i="40"/>
  <c r="L2793" i="40"/>
  <c r="M186" i="40"/>
  <c r="G345" i="40"/>
  <c r="M1178" i="40"/>
  <c r="E1573" i="40"/>
  <c r="A2471" i="40"/>
  <c r="I2702" i="40"/>
  <c r="M2283" i="40"/>
  <c r="G918" i="40"/>
  <c r="J2602" i="40"/>
  <c r="D2317" i="40"/>
  <c r="H2218" i="40"/>
  <c r="D1416" i="40"/>
  <c r="G2843" i="40"/>
  <c r="I523" i="40"/>
  <c r="J603" i="40"/>
  <c r="K2695" i="40"/>
  <c r="D2685" i="40"/>
  <c r="F1236" i="40"/>
  <c r="G566" i="40"/>
  <c r="E975" i="40"/>
  <c r="J851" i="40"/>
  <c r="L660" i="40"/>
  <c r="F86" i="40"/>
  <c r="L1420" i="40"/>
  <c r="K1773" i="40"/>
  <c r="L2194" i="40"/>
  <c r="G1113" i="40"/>
  <c r="A562" i="40"/>
  <c r="H1384" i="40"/>
  <c r="B332" i="40"/>
  <c r="B2736" i="40"/>
  <c r="H2248" i="40"/>
  <c r="D776" i="40"/>
  <c r="G1931" i="40"/>
  <c r="A2650" i="40"/>
  <c r="K2249" i="40"/>
  <c r="L2828" i="40"/>
  <c r="G1447" i="40"/>
  <c r="B2651" i="40"/>
  <c r="A183" i="40"/>
  <c r="D276" i="40"/>
  <c r="I2128" i="40"/>
  <c r="E1738" i="40"/>
  <c r="F2702" i="40"/>
  <c r="K1594" i="40"/>
  <c r="B212" i="40"/>
  <c r="G968" i="40"/>
  <c r="H2395" i="40"/>
  <c r="G169" i="40"/>
  <c r="L7" i="40"/>
  <c r="F677" i="40"/>
  <c r="B812" i="40"/>
  <c r="L2006" i="40"/>
  <c r="D131" i="40"/>
  <c r="H1489" i="40"/>
  <c r="C760" i="40"/>
  <c r="E1827" i="40"/>
  <c r="L1813" i="40"/>
  <c r="K1836" i="40"/>
  <c r="M1737" i="40"/>
  <c r="B2809" i="40"/>
  <c r="F2812" i="40"/>
  <c r="E12" i="40"/>
  <c r="H1590" i="40"/>
  <c r="I2275" i="40"/>
  <c r="H146" i="40"/>
  <c r="B2832" i="40"/>
  <c r="E1974" i="40"/>
  <c r="F1666" i="40"/>
  <c r="B1599" i="40"/>
  <c r="I198" i="40"/>
  <c r="B748" i="40"/>
  <c r="H2347" i="40"/>
  <c r="B2342" i="40"/>
  <c r="B2833" i="40"/>
  <c r="K1975" i="40"/>
  <c r="F1422" i="40"/>
  <c r="H1012" i="40"/>
  <c r="E1933" i="40"/>
  <c r="B2525" i="40"/>
  <c r="J285" i="40"/>
  <c r="F1610" i="40"/>
  <c r="L1165" i="40"/>
  <c r="H1596" i="40"/>
  <c r="A173" i="40"/>
  <c r="A2671" i="40"/>
  <c r="H1177" i="40"/>
  <c r="L550" i="40"/>
  <c r="C2284" i="40"/>
  <c r="E1405" i="40"/>
  <c r="E2377" i="40"/>
  <c r="G2020" i="40"/>
  <c r="H2546" i="40"/>
  <c r="H1583" i="40"/>
  <c r="C2685" i="40"/>
  <c r="B2050" i="40"/>
  <c r="F2882" i="40"/>
  <c r="H1689" i="40"/>
  <c r="H93" i="40"/>
  <c r="B1036" i="40"/>
  <c r="D1375" i="40"/>
  <c r="D2451" i="40"/>
  <c r="A2858" i="40"/>
  <c r="K2186" i="40"/>
  <c r="B2158" i="40"/>
  <c r="J1938" i="40"/>
  <c r="J218" i="40"/>
  <c r="E503" i="40"/>
  <c r="A2796" i="40"/>
  <c r="H2738" i="40"/>
  <c r="M686" i="40"/>
  <c r="E2146" i="40"/>
  <c r="A2597" i="40"/>
  <c r="E904" i="40"/>
  <c r="K2393" i="40"/>
  <c r="E2057" i="40"/>
  <c r="D368" i="40"/>
  <c r="F2111" i="40"/>
  <c r="K85" i="40"/>
  <c r="L1288" i="40"/>
  <c r="H248" i="40"/>
  <c r="L1214" i="40"/>
  <c r="K2567" i="40"/>
  <c r="E463" i="40"/>
  <c r="L2474" i="40"/>
  <c r="L201" i="40"/>
  <c r="C1446" i="40"/>
  <c r="D1792" i="40"/>
  <c r="H2210" i="40"/>
  <c r="K305" i="40"/>
  <c r="M2101" i="40"/>
  <c r="I807" i="40"/>
  <c r="B267" i="40"/>
  <c r="D2127" i="40"/>
  <c r="B2265" i="40"/>
  <c r="B868" i="40"/>
  <c r="I2746" i="40"/>
  <c r="C787" i="40"/>
  <c r="J1035" i="40"/>
  <c r="F428" i="40"/>
  <c r="H208" i="40"/>
  <c r="I658" i="40"/>
  <c r="B52" i="40"/>
  <c r="E1989" i="40"/>
  <c r="A2731" i="40"/>
  <c r="J2369" i="40"/>
  <c r="C2017" i="40"/>
  <c r="C1817" i="40"/>
  <c r="A1858" i="40"/>
  <c r="J683" i="40"/>
  <c r="F1379" i="40"/>
  <c r="J364" i="40"/>
  <c r="D824" i="40"/>
  <c r="F2484" i="40"/>
  <c r="E778" i="40"/>
  <c r="H1028" i="40"/>
  <c r="M184" i="40"/>
  <c r="D2197" i="40"/>
  <c r="H1218" i="40"/>
  <c r="K578" i="40"/>
  <c r="A312" i="40"/>
  <c r="F2431" i="40"/>
  <c r="M2106" i="40"/>
  <c r="G914" i="40"/>
  <c r="H904" i="40"/>
  <c r="E2400" i="40"/>
  <c r="B2057" i="40"/>
  <c r="C2119" i="40"/>
  <c r="G1868" i="40"/>
  <c r="D2017" i="40"/>
  <c r="F752" i="40"/>
  <c r="H1638" i="40"/>
  <c r="H2426" i="40"/>
  <c r="D1337" i="40"/>
  <c r="I1094" i="40"/>
  <c r="J309" i="40"/>
  <c r="I1972" i="40"/>
  <c r="I498" i="40"/>
  <c r="E790" i="40"/>
  <c r="M695" i="40"/>
  <c r="L2822" i="40"/>
  <c r="M514" i="40"/>
  <c r="A737" i="40"/>
  <c r="C13" i="40"/>
  <c r="G1841" i="40"/>
  <c r="G2465" i="40"/>
  <c r="F1844" i="40"/>
  <c r="F1271" i="40"/>
  <c r="F2053" i="40"/>
  <c r="E270" i="40"/>
  <c r="F1258" i="40"/>
  <c r="G967" i="40"/>
  <c r="D363" i="40"/>
  <c r="I1847" i="40"/>
  <c r="M493" i="40"/>
  <c r="K685" i="40"/>
  <c r="E324" i="40"/>
  <c r="C1893" i="40"/>
  <c r="J1913" i="40"/>
  <c r="I259" i="40"/>
  <c r="B774" i="40"/>
  <c r="L1797" i="40"/>
  <c r="H844" i="40"/>
  <c r="A2077" i="40"/>
  <c r="C1388" i="40"/>
  <c r="K1313" i="40"/>
  <c r="H394" i="40"/>
  <c r="K2620" i="40"/>
  <c r="I551" i="40"/>
  <c r="G848" i="40"/>
  <c r="C2145" i="40"/>
  <c r="I2015" i="40"/>
  <c r="M2621" i="40"/>
  <c r="B1805" i="40"/>
  <c r="E323" i="40"/>
  <c r="F2199" i="40"/>
  <c r="G457" i="40"/>
  <c r="H2846" i="40"/>
  <c r="M1755" i="40"/>
  <c r="L2307" i="40"/>
  <c r="M1756" i="40"/>
  <c r="B2041" i="40"/>
  <c r="F2818" i="40"/>
  <c r="M342" i="40"/>
  <c r="E2520" i="40"/>
  <c r="E2449" i="40"/>
  <c r="F1462" i="40"/>
  <c r="I904" i="40"/>
  <c r="I610" i="40"/>
  <c r="B1282" i="40"/>
  <c r="I755" i="40"/>
  <c r="C291" i="40"/>
  <c r="M145" i="40"/>
  <c r="M286" i="40"/>
  <c r="D1769" i="40"/>
  <c r="I317" i="40"/>
  <c r="F1080" i="40"/>
  <c r="J125" i="40"/>
  <c r="I1658" i="40"/>
  <c r="K2560" i="40"/>
  <c r="C1685" i="40"/>
  <c r="B2562" i="40"/>
  <c r="B2839" i="40"/>
  <c r="C1367" i="40"/>
  <c r="B204" i="40"/>
  <c r="D1958" i="40"/>
  <c r="I812" i="40"/>
  <c r="A1542" i="40"/>
  <c r="B1932" i="40"/>
  <c r="D1119" i="40"/>
  <c r="J1672" i="40"/>
  <c r="D551" i="40"/>
  <c r="B389" i="40"/>
  <c r="J512" i="40"/>
  <c r="B997" i="40"/>
  <c r="M787" i="40"/>
  <c r="D252" i="40"/>
  <c r="M869" i="40"/>
  <c r="E866" i="40"/>
  <c r="C28" i="40"/>
  <c r="C68" i="40"/>
  <c r="I2044" i="40"/>
  <c r="B1841" i="40"/>
  <c r="A2806" i="40"/>
  <c r="I2739" i="40"/>
  <c r="F2272" i="40"/>
  <c r="A1418" i="40"/>
  <c r="J2415" i="40"/>
  <c r="M2399" i="40"/>
  <c r="A2611" i="40"/>
  <c r="C2451" i="40"/>
  <c r="F1921" i="40"/>
  <c r="K174" i="40"/>
  <c r="C1003" i="40"/>
  <c r="D1850" i="40"/>
  <c r="C280" i="40"/>
  <c r="B2933" i="40"/>
  <c r="J1935" i="40"/>
  <c r="E2608" i="40"/>
  <c r="K1013" i="40"/>
  <c r="M2480" i="40"/>
  <c r="H693" i="40"/>
  <c r="K2077" i="40"/>
  <c r="D504" i="40"/>
  <c r="F2679" i="40"/>
  <c r="F1572" i="40"/>
  <c r="C1271" i="40"/>
  <c r="G2112" i="40"/>
  <c r="F1004" i="40"/>
  <c r="F2631" i="40"/>
  <c r="I2640" i="40"/>
  <c r="D2542" i="40"/>
  <c r="F931" i="40"/>
  <c r="B1787" i="40"/>
  <c r="L2146" i="40"/>
  <c r="A2929" i="40"/>
  <c r="D2674" i="40"/>
  <c r="L449" i="40"/>
  <c r="G2493" i="40"/>
  <c r="M1539" i="40"/>
  <c r="D1621" i="40"/>
  <c r="G1947" i="40"/>
  <c r="D2887" i="40"/>
  <c r="E700" i="40"/>
  <c r="J890" i="40"/>
  <c r="I1407" i="40"/>
  <c r="F2090" i="40"/>
  <c r="M2496" i="40"/>
  <c r="C2940" i="40"/>
  <c r="L2463" i="40"/>
  <c r="G307" i="40"/>
  <c r="K601" i="40"/>
  <c r="K2072" i="40"/>
  <c r="K1963" i="40"/>
  <c r="A2319" i="40"/>
  <c r="F2449" i="40"/>
  <c r="H2935" i="40"/>
  <c r="I1490" i="40"/>
  <c r="D68" i="40"/>
  <c r="H2346" i="40"/>
  <c r="C172" i="40"/>
  <c r="B2550" i="40"/>
  <c r="G2056" i="40"/>
  <c r="J1983" i="40"/>
  <c r="G1362" i="40"/>
  <c r="F1101" i="40"/>
  <c r="L243" i="40"/>
  <c r="H2107" i="40"/>
  <c r="K1349" i="40"/>
  <c r="J93" i="40"/>
  <c r="G348" i="40"/>
  <c r="E178" i="40"/>
  <c r="A1705" i="40"/>
  <c r="B2613" i="40"/>
  <c r="D2371" i="40"/>
  <c r="K117" i="40"/>
  <c r="K2510" i="40"/>
  <c r="F862" i="40"/>
  <c r="F617" i="40"/>
  <c r="K2896" i="40"/>
  <c r="F1660" i="40"/>
  <c r="B615" i="40"/>
  <c r="A2389" i="40"/>
  <c r="B275" i="40"/>
  <c r="H1762" i="40"/>
  <c r="E972" i="40"/>
  <c r="D1516" i="40"/>
  <c r="M886" i="40"/>
  <c r="B2829" i="40"/>
  <c r="G313" i="40"/>
  <c r="M1950" i="40"/>
  <c r="A1184" i="40"/>
  <c r="D39" i="40"/>
  <c r="C2647" i="40"/>
  <c r="B2269" i="40"/>
  <c r="B115" i="40"/>
  <c r="A923" i="40"/>
  <c r="A771" i="40"/>
  <c r="F842" i="40"/>
  <c r="F1529" i="40"/>
  <c r="E1273" i="40"/>
  <c r="B98" i="40"/>
  <c r="D1648" i="40"/>
  <c r="F2061" i="40"/>
  <c r="L1053" i="40"/>
  <c r="A1664" i="40"/>
  <c r="H8" i="40"/>
  <c r="C6" i="40"/>
  <c r="I1484" i="40"/>
  <c r="A2665" i="40"/>
  <c r="B1412" i="40"/>
  <c r="A517" i="40"/>
  <c r="K1177" i="40"/>
  <c r="B1202" i="40"/>
  <c r="F2226" i="40"/>
  <c r="L1841" i="40"/>
  <c r="J16" i="40"/>
  <c r="B882" i="40"/>
  <c r="A1201" i="40"/>
  <c r="B2039" i="40"/>
  <c r="D2437" i="40"/>
  <c r="J1964" i="40"/>
  <c r="A35" i="40"/>
  <c r="M1433" i="40"/>
  <c r="D2383" i="40"/>
  <c r="G329" i="40"/>
  <c r="F23" i="40"/>
  <c r="D24" i="40"/>
  <c r="E44" i="40"/>
  <c r="I700" i="40"/>
  <c r="A607" i="40"/>
  <c r="C1598" i="40"/>
  <c r="D1981" i="40"/>
  <c r="C2458" i="40"/>
  <c r="B2703" i="40"/>
  <c r="H1632" i="40"/>
  <c r="G801" i="40"/>
  <c r="E128" i="40"/>
  <c r="H1725" i="40"/>
  <c r="C308" i="40"/>
  <c r="E547" i="40"/>
  <c r="G1028" i="40"/>
  <c r="F2770" i="40"/>
  <c r="J2594" i="40"/>
  <c r="J264" i="40"/>
  <c r="H1025" i="40"/>
  <c r="A1309" i="40"/>
  <c r="G1214" i="40"/>
  <c r="I925" i="40"/>
  <c r="B2280" i="40"/>
  <c r="F157" i="40"/>
  <c r="K1165" i="40"/>
  <c r="H1631" i="40"/>
  <c r="I489" i="40"/>
  <c r="H1798" i="40"/>
  <c r="F2923" i="40"/>
  <c r="B1674" i="40"/>
  <c r="L2763" i="40"/>
  <c r="J2061" i="40"/>
  <c r="E511" i="40"/>
  <c r="K1394" i="40"/>
  <c r="E1282" i="40"/>
  <c r="D2069" i="40"/>
  <c r="D19" i="40"/>
  <c r="C1269" i="40"/>
  <c r="H685" i="40"/>
  <c r="F2903" i="40"/>
  <c r="H1430" i="40"/>
  <c r="F540" i="40"/>
  <c r="G67" i="40"/>
  <c r="K1047" i="40"/>
  <c r="E1867" i="40"/>
  <c r="A1854" i="40"/>
  <c r="E1374" i="40"/>
  <c r="D1563" i="40"/>
  <c r="B2917" i="40"/>
  <c r="C2830" i="40"/>
  <c r="M567" i="40"/>
  <c r="C1967" i="40"/>
  <c r="A1159" i="40"/>
  <c r="E174" i="40"/>
  <c r="M744" i="40"/>
  <c r="A182" i="40"/>
  <c r="A286" i="40"/>
  <c r="M1606" i="40"/>
  <c r="E2024" i="40"/>
  <c r="K1451" i="40"/>
  <c r="B1880" i="40"/>
  <c r="A2558" i="40"/>
  <c r="H2223" i="40"/>
  <c r="D2834" i="40"/>
  <c r="B984" i="40"/>
  <c r="L381" i="40"/>
  <c r="E177" i="40"/>
  <c r="A2794" i="40"/>
  <c r="M1244" i="40"/>
  <c r="J1629" i="40"/>
  <c r="D416" i="40"/>
  <c r="F18" i="40"/>
  <c r="A1783" i="40"/>
  <c r="B232" i="40"/>
  <c r="G2176" i="40"/>
  <c r="L2837" i="40"/>
  <c r="F856" i="40"/>
  <c r="B1181" i="40"/>
  <c r="K1053" i="40"/>
  <c r="D976" i="40"/>
  <c r="F2440" i="40"/>
  <c r="I427" i="40"/>
  <c r="G896" i="40"/>
  <c r="C1922" i="40"/>
  <c r="C2109" i="40"/>
  <c r="H383" i="40"/>
  <c r="J2376" i="40"/>
  <c r="F418" i="40"/>
  <c r="G138" i="40"/>
  <c r="G1843" i="40"/>
  <c r="B1314" i="40"/>
  <c r="L1729" i="40"/>
  <c r="L402" i="40"/>
  <c r="J661" i="40"/>
  <c r="M2618" i="40"/>
  <c r="C2186" i="40"/>
  <c r="J2800" i="40"/>
  <c r="L429" i="40"/>
  <c r="F1077" i="40"/>
  <c r="F116" i="40"/>
  <c r="B809" i="40"/>
  <c r="K1141" i="40"/>
  <c r="M1707" i="40"/>
  <c r="M103" i="40"/>
  <c r="B1548" i="40"/>
  <c r="G2522" i="40"/>
  <c r="I65" i="40"/>
  <c r="F1191" i="40"/>
  <c r="I267" i="40"/>
  <c r="H1577" i="40"/>
  <c r="F1193" i="40"/>
  <c r="K1288" i="40"/>
  <c r="M1917" i="40"/>
  <c r="I871" i="40"/>
  <c r="L1134" i="40"/>
  <c r="M515" i="40"/>
  <c r="L973" i="40"/>
  <c r="A178" i="40"/>
  <c r="J2922" i="40"/>
  <c r="K1927" i="40"/>
  <c r="B400" i="40"/>
  <c r="K2870" i="40"/>
  <c r="F1396" i="40"/>
  <c r="B1863" i="40"/>
  <c r="M1764" i="40"/>
  <c r="B2471" i="40"/>
  <c r="M1237" i="40"/>
  <c r="E710" i="40"/>
  <c r="G2353" i="40"/>
  <c r="F1714" i="40"/>
  <c r="L2748" i="40"/>
  <c r="K2131" i="40"/>
  <c r="J2035" i="40"/>
  <c r="J1821" i="40"/>
  <c r="A2063" i="40"/>
  <c r="K1661" i="40"/>
  <c r="C2916" i="40"/>
  <c r="J135" i="40"/>
  <c r="B2742" i="40"/>
  <c r="M2047" i="40"/>
  <c r="L1404" i="40"/>
  <c r="D66" i="40"/>
  <c r="J2678" i="40"/>
  <c r="E742" i="40"/>
  <c r="B1072" i="40"/>
  <c r="J231" i="40"/>
  <c r="G510" i="40"/>
  <c r="D1693" i="40"/>
  <c r="M2613" i="40"/>
  <c r="K1413" i="40"/>
  <c r="D1722" i="40"/>
  <c r="B1054" i="40"/>
  <c r="L482" i="40"/>
  <c r="H283" i="40"/>
  <c r="I2522" i="40"/>
  <c r="I952" i="40"/>
  <c r="C1651" i="40"/>
  <c r="A273" i="40"/>
  <c r="G1850" i="40"/>
  <c r="L763" i="40"/>
  <c r="A2057" i="40"/>
  <c r="G2428" i="40"/>
  <c r="J1080" i="40"/>
  <c r="L1641" i="40"/>
  <c r="B887" i="40"/>
  <c r="I244" i="40"/>
  <c r="D2495" i="40"/>
  <c r="K2878" i="40"/>
  <c r="J2446" i="40"/>
  <c r="K1012" i="40"/>
  <c r="G1494" i="40"/>
  <c r="G2815" i="40"/>
  <c r="K1972" i="40"/>
  <c r="B1425" i="40"/>
  <c r="F69" i="40"/>
  <c r="C30" i="40"/>
  <c r="A2368" i="40"/>
  <c r="K923" i="40"/>
  <c r="C1075" i="40"/>
  <c r="A761" i="40"/>
  <c r="I2609" i="40"/>
  <c r="D1705" i="40"/>
  <c r="G151" i="40"/>
  <c r="E1667" i="40"/>
  <c r="K1770" i="40"/>
  <c r="D2468" i="40"/>
  <c r="L1653" i="40"/>
  <c r="L2433" i="40"/>
  <c r="F2032" i="40"/>
  <c r="B1100" i="40"/>
  <c r="F314" i="40"/>
  <c r="K264" i="40"/>
  <c r="M1522" i="40"/>
  <c r="E2870" i="40"/>
  <c r="B2700" i="40"/>
  <c r="C1684" i="40"/>
  <c r="E84" i="40"/>
  <c r="I1337" i="40"/>
  <c r="J2272" i="40"/>
  <c r="G2394" i="40"/>
  <c r="K1384" i="40"/>
  <c r="J983" i="40"/>
  <c r="G1980" i="40"/>
  <c r="G1616" i="40"/>
  <c r="A320" i="40"/>
  <c r="A2536" i="40"/>
  <c r="D1721" i="40"/>
  <c r="H1438" i="40"/>
  <c r="A2797" i="40"/>
  <c r="D547" i="40"/>
  <c r="M2066" i="40"/>
  <c r="C2740" i="40"/>
  <c r="A1242" i="40"/>
  <c r="B1645" i="40"/>
  <c r="D2659" i="40"/>
  <c r="E2588" i="40"/>
  <c r="G2109" i="40"/>
  <c r="D1142" i="40"/>
  <c r="G2729" i="40"/>
  <c r="L2580" i="40"/>
  <c r="G769" i="40"/>
  <c r="M716" i="40"/>
  <c r="H238" i="40"/>
  <c r="E1788" i="40"/>
  <c r="C450" i="40"/>
  <c r="J823" i="40"/>
  <c r="E1281" i="40"/>
  <c r="G2219" i="40"/>
  <c r="H2531" i="40"/>
  <c r="B1923" i="40"/>
  <c r="E1768" i="40"/>
  <c r="B2494" i="40"/>
  <c r="H1951" i="40"/>
  <c r="F2152" i="40"/>
  <c r="B1539" i="40"/>
  <c r="H1488" i="40"/>
  <c r="I1007" i="40"/>
  <c r="C2692" i="40"/>
  <c r="L97" i="40"/>
  <c r="C1996" i="40"/>
  <c r="B657" i="40"/>
  <c r="G2885" i="40"/>
  <c r="C2308" i="40"/>
  <c r="J1356" i="40"/>
  <c r="L99" i="40"/>
  <c r="L2092" i="40"/>
  <c r="D2361" i="40"/>
  <c r="G2305" i="40"/>
  <c r="K823" i="40"/>
  <c r="F648" i="40"/>
  <c r="D626" i="40"/>
  <c r="L1721" i="40"/>
  <c r="D1622" i="40"/>
  <c r="D1168" i="40"/>
  <c r="G2858" i="40"/>
  <c r="B253" i="40"/>
  <c r="G1269" i="40"/>
  <c r="G2608" i="40"/>
  <c r="M982" i="40"/>
  <c r="H2651" i="40"/>
  <c r="G2370" i="40"/>
  <c r="A1320" i="40"/>
  <c r="M1939" i="40"/>
  <c r="C2907" i="40"/>
  <c r="H2602" i="40"/>
  <c r="C2843" i="40"/>
  <c r="B2875" i="40"/>
  <c r="M2381" i="40"/>
  <c r="C1886" i="40"/>
  <c r="K2938" i="40"/>
  <c r="L1441" i="40"/>
  <c r="H1759" i="40"/>
  <c r="E1679" i="40"/>
  <c r="D1615" i="40"/>
  <c r="E2907" i="40"/>
  <c r="B1170" i="40"/>
  <c r="C1737" i="40"/>
  <c r="F1838" i="40"/>
  <c r="H135" i="40"/>
  <c r="M2459" i="40"/>
  <c r="L589" i="40"/>
  <c r="G1669" i="40"/>
  <c r="B1706" i="40"/>
  <c r="H1331" i="40"/>
  <c r="F1035" i="40"/>
  <c r="K2203" i="40"/>
  <c r="F2192" i="40"/>
  <c r="L686" i="40"/>
  <c r="B2526" i="40"/>
  <c r="D2544" i="40"/>
  <c r="J716" i="40"/>
  <c r="C838" i="40"/>
  <c r="F881" i="40"/>
  <c r="F2401" i="40"/>
  <c r="D1037" i="40"/>
  <c r="D1728" i="40"/>
  <c r="B469" i="40"/>
  <c r="J915" i="40"/>
  <c r="C1785" i="40"/>
  <c r="I961" i="40"/>
  <c r="A490" i="40"/>
  <c r="A902" i="40"/>
  <c r="H424" i="40"/>
  <c r="M979" i="40"/>
  <c r="F2427" i="40"/>
  <c r="I874" i="40"/>
  <c r="C1773" i="40"/>
  <c r="K1113" i="40"/>
  <c r="B2771" i="40"/>
  <c r="A2055" i="40"/>
  <c r="E2927" i="40"/>
  <c r="G665" i="40"/>
  <c r="G1577" i="40"/>
  <c r="I1609" i="40"/>
  <c r="A2520" i="40"/>
  <c r="D52" i="40"/>
  <c r="C2600" i="40"/>
  <c r="J1768" i="40"/>
  <c r="B898" i="40"/>
  <c r="A2209" i="40"/>
  <c r="A2212" i="40"/>
  <c r="G2355" i="40"/>
  <c r="B2136" i="40"/>
  <c r="G1107" i="40"/>
  <c r="K2854" i="40"/>
  <c r="H1984" i="40"/>
  <c r="E1976" i="40"/>
  <c r="M1399" i="40"/>
  <c r="F2913" i="40"/>
  <c r="B2089" i="40"/>
  <c r="D1489" i="40"/>
  <c r="C1083" i="40"/>
  <c r="B1007" i="40"/>
  <c r="H2124" i="40"/>
  <c r="M1073" i="40"/>
  <c r="B2441" i="40"/>
  <c r="E2048" i="40"/>
  <c r="J2740" i="40"/>
  <c r="A1486" i="40"/>
  <c r="F2794" i="40"/>
  <c r="F2846" i="40"/>
  <c r="L1845" i="40"/>
  <c r="E2604" i="40"/>
  <c r="E1082" i="40"/>
  <c r="C1335" i="40"/>
  <c r="K2445" i="40"/>
  <c r="G1860" i="40"/>
  <c r="J690" i="40"/>
  <c r="D2185" i="40"/>
  <c r="J1246" i="40"/>
  <c r="K53" i="40"/>
  <c r="A2822" i="40"/>
  <c r="E621" i="40"/>
  <c r="D1995" i="40"/>
  <c r="G2575" i="40"/>
  <c r="A323" i="40"/>
  <c r="J2321" i="40"/>
  <c r="B1726" i="40"/>
  <c r="L670" i="40"/>
  <c r="M284" i="40"/>
  <c r="D2312" i="40"/>
  <c r="G227" i="40"/>
  <c r="F2268" i="40"/>
  <c r="D1397" i="40"/>
  <c r="F1581" i="40"/>
  <c r="E2813" i="40"/>
  <c r="A167" i="40"/>
  <c r="L406" i="40"/>
  <c r="A2825" i="40"/>
  <c r="D1328" i="40"/>
  <c r="L2444" i="40"/>
  <c r="F708" i="40"/>
  <c r="B1361" i="40"/>
  <c r="I2326" i="40"/>
  <c r="G474" i="40"/>
  <c r="E2494" i="40"/>
  <c r="K1879" i="40"/>
  <c r="M433" i="40"/>
  <c r="K1137" i="40"/>
  <c r="J478" i="40"/>
  <c r="L889" i="40"/>
  <c r="F2765" i="40"/>
  <c r="H201" i="40"/>
  <c r="F2649" i="40"/>
  <c r="I431" i="40"/>
  <c r="D2801" i="40"/>
  <c r="M2638" i="40"/>
  <c r="B229" i="40"/>
  <c r="B1273" i="40"/>
  <c r="D2337" i="40"/>
  <c r="B912" i="40"/>
  <c r="F1963" i="40"/>
  <c r="A1011" i="40"/>
  <c r="F1675" i="40"/>
  <c r="H1328" i="40"/>
  <c r="F876" i="40"/>
  <c r="L376" i="40"/>
  <c r="I467" i="40"/>
  <c r="M1776" i="40"/>
  <c r="A1034" i="40"/>
  <c r="J145" i="40"/>
  <c r="B50" i="40"/>
  <c r="J1946" i="40"/>
  <c r="D2701" i="40"/>
  <c r="H1533" i="40"/>
  <c r="K122" i="40"/>
  <c r="D1008" i="40"/>
  <c r="G391" i="40"/>
  <c r="C2121" i="40"/>
  <c r="M345" i="40"/>
  <c r="F356" i="40"/>
  <c r="F1981" i="40"/>
  <c r="D839" i="40"/>
  <c r="H2581" i="40"/>
  <c r="B344" i="40"/>
  <c r="A848" i="40"/>
  <c r="I711" i="40"/>
  <c r="G667" i="40"/>
  <c r="D359" i="40"/>
  <c r="D888" i="40"/>
  <c r="C99" i="40"/>
  <c r="C470" i="40"/>
  <c r="D1315" i="40"/>
  <c r="C2727" i="40"/>
  <c r="F499" i="40"/>
  <c r="C2244" i="40"/>
  <c r="J1632" i="40"/>
  <c r="G465" i="40"/>
  <c r="L574" i="40"/>
  <c r="G498" i="40"/>
  <c r="G2286" i="40"/>
  <c r="B2572" i="40"/>
  <c r="C1682" i="40"/>
  <c r="J2506" i="40"/>
  <c r="M1786" i="40"/>
  <c r="A1063" i="40"/>
  <c r="L851" i="40"/>
  <c r="K2836" i="40"/>
  <c r="H433" i="40"/>
  <c r="M829" i="40"/>
  <c r="D47" i="40"/>
  <c r="D2510" i="40"/>
  <c r="A445" i="40"/>
  <c r="M1571" i="40"/>
  <c r="I2434" i="40"/>
  <c r="A1673" i="40"/>
  <c r="E2041" i="40"/>
  <c r="J2759" i="40"/>
  <c r="A1169" i="40"/>
  <c r="F411" i="40"/>
  <c r="E2059" i="40"/>
  <c r="K2401" i="40"/>
  <c r="M1728" i="40"/>
  <c r="B2824" i="40"/>
  <c r="J174" i="40"/>
  <c r="I1083" i="40"/>
  <c r="I218" i="40"/>
  <c r="E2180" i="40"/>
  <c r="B78" i="40"/>
  <c r="B1288" i="40"/>
  <c r="E282" i="40"/>
  <c r="H2181" i="40"/>
  <c r="G1979" i="40"/>
  <c r="G1244" i="40"/>
  <c r="J852" i="40"/>
  <c r="J177" i="40"/>
  <c r="M1198" i="40"/>
  <c r="E771" i="40"/>
  <c r="B811" i="40"/>
  <c r="D1498" i="40"/>
  <c r="H2613" i="40"/>
  <c r="F832" i="40"/>
  <c r="A1082" i="40"/>
  <c r="M1813" i="40"/>
  <c r="F1354" i="40"/>
  <c r="I2757" i="40"/>
  <c r="A768" i="40"/>
  <c r="E2142" i="40"/>
  <c r="H376" i="40"/>
  <c r="B2534" i="40"/>
  <c r="B2840" i="40"/>
  <c r="H1964" i="40"/>
  <c r="C994" i="40"/>
  <c r="L2807" i="40"/>
  <c r="J2083" i="40"/>
  <c r="L2252" i="40"/>
  <c r="K1901" i="40"/>
  <c r="K2456" i="40"/>
  <c r="J2820" i="40"/>
  <c r="J2859" i="40"/>
  <c r="K1155" i="40"/>
  <c r="M2233" i="40"/>
  <c r="L2399" i="40"/>
  <c r="J2782" i="40"/>
  <c r="K273" i="40"/>
  <c r="A1414" i="40"/>
  <c r="C1318" i="40"/>
  <c r="I2442" i="40"/>
  <c r="B2344" i="40"/>
  <c r="H708" i="40"/>
  <c r="J1058" i="40"/>
  <c r="M2919" i="40"/>
  <c r="D1359" i="40"/>
  <c r="F610" i="40"/>
  <c r="D485" i="40"/>
  <c r="I2008" i="40"/>
  <c r="E2640" i="40"/>
  <c r="C2875" i="40"/>
  <c r="A1837" i="40"/>
  <c r="G526" i="40"/>
  <c r="D61" i="40"/>
  <c r="J2770" i="40"/>
  <c r="D2193" i="40"/>
  <c r="I525" i="40"/>
  <c r="I1599" i="40"/>
  <c r="C1988" i="40"/>
  <c r="F2086" i="40"/>
  <c r="D1578" i="40"/>
  <c r="A215" i="40"/>
  <c r="E475" i="40"/>
  <c r="M2150" i="40"/>
  <c r="I956" i="40"/>
  <c r="B285" i="40"/>
  <c r="I2519" i="40"/>
  <c r="G1621" i="40"/>
  <c r="J1127" i="40"/>
  <c r="B300" i="40"/>
  <c r="B1253" i="40"/>
  <c r="F1213" i="40"/>
  <c r="F1946" i="40"/>
  <c r="K1105" i="40"/>
  <c r="J2601" i="40"/>
  <c r="M1335" i="40"/>
  <c r="G2646" i="40"/>
  <c r="A2738" i="40"/>
  <c r="M1567" i="40"/>
  <c r="C1437" i="40"/>
  <c r="A146" i="40"/>
  <c r="A44" i="40"/>
  <c r="H2864" i="40"/>
  <c r="B2408" i="40"/>
  <c r="M390" i="40"/>
  <c r="M2269" i="40"/>
  <c r="C77" i="40"/>
  <c r="H1250" i="40"/>
  <c r="B1306" i="40"/>
  <c r="C808" i="40"/>
  <c r="J949" i="40"/>
  <c r="C979" i="40"/>
  <c r="H2457" i="40"/>
  <c r="A544" i="40"/>
  <c r="D1503" i="40"/>
  <c r="G361" i="40"/>
  <c r="E1590" i="40"/>
  <c r="F259" i="40"/>
  <c r="H300" i="40"/>
  <c r="D1951" i="40"/>
  <c r="F313" i="40"/>
  <c r="F1928" i="40"/>
  <c r="I107" i="40"/>
  <c r="L1526" i="40"/>
  <c r="G422" i="40"/>
  <c r="L1909" i="40"/>
  <c r="G7" i="40"/>
  <c r="L2500" i="40"/>
  <c r="A1900" i="40"/>
  <c r="F125" i="40"/>
  <c r="H1501" i="40"/>
  <c r="F1006" i="40"/>
  <c r="D1647" i="40"/>
  <c r="B2102" i="40"/>
  <c r="I783" i="40"/>
  <c r="C1896" i="40"/>
  <c r="A1623" i="40"/>
  <c r="D213" i="40"/>
  <c r="A593" i="40"/>
  <c r="A2654" i="40"/>
  <c r="C1732" i="40"/>
  <c r="G30" i="40"/>
  <c r="J301" i="40"/>
  <c r="D579" i="40"/>
  <c r="C2937" i="40"/>
  <c r="M1664" i="40"/>
  <c r="C716" i="40"/>
  <c r="D2328" i="40"/>
  <c r="K2006" i="40"/>
  <c r="E997" i="40"/>
  <c r="I1578" i="40"/>
  <c r="D1123" i="40"/>
  <c r="E1187" i="40"/>
  <c r="E1460" i="40"/>
  <c r="C1167" i="40"/>
  <c r="B2112" i="40"/>
  <c r="B1157" i="40"/>
  <c r="B1393" i="40"/>
  <c r="J2084" i="40"/>
  <c r="D2063" i="40"/>
  <c r="E1556" i="40"/>
  <c r="K861" i="40"/>
  <c r="M2701" i="40"/>
  <c r="B2083" i="40"/>
  <c r="F353" i="40"/>
  <c r="I1193" i="40"/>
  <c r="L1973" i="40"/>
  <c r="D2574" i="40"/>
  <c r="F449" i="40"/>
  <c r="C1837" i="40"/>
  <c r="G2195" i="40"/>
  <c r="M2171" i="40"/>
  <c r="F2270" i="40"/>
  <c r="M2579" i="40"/>
  <c r="G198" i="40"/>
  <c r="E2056" i="40"/>
  <c r="L1098" i="40"/>
  <c r="K2011" i="40"/>
  <c r="B1454" i="40"/>
  <c r="E2859" i="40"/>
  <c r="D2169" i="40"/>
  <c r="G1988" i="40"/>
  <c r="K2026" i="40"/>
  <c r="C592" i="40"/>
  <c r="C1993" i="40"/>
  <c r="H1589" i="40"/>
  <c r="B2338" i="40"/>
  <c r="F99" i="40"/>
  <c r="A1999" i="40"/>
  <c r="C2568" i="40"/>
  <c r="M367" i="40"/>
  <c r="B81" i="40"/>
  <c r="F2895" i="40"/>
  <c r="D2170" i="40"/>
  <c r="G999" i="40"/>
  <c r="B2586" i="40"/>
  <c r="D2091" i="40"/>
  <c r="A2552" i="40"/>
  <c r="G1178" i="40"/>
  <c r="G2092" i="40"/>
  <c r="I1338" i="40"/>
  <c r="B2088" i="40"/>
  <c r="L1192" i="40"/>
  <c r="G2082" i="40"/>
  <c r="D2239" i="40"/>
  <c r="I289" i="40"/>
  <c r="L2291" i="40"/>
  <c r="J21" i="40"/>
  <c r="F520" i="40"/>
  <c r="D1817" i="40"/>
  <c r="L1499" i="40"/>
  <c r="D2153" i="40"/>
  <c r="C1665" i="40"/>
  <c r="G591" i="40"/>
  <c r="G706" i="40"/>
  <c r="K287" i="40"/>
  <c r="F1894" i="40"/>
  <c r="G2277" i="40"/>
  <c r="D782" i="40"/>
  <c r="D1344" i="40"/>
  <c r="B2510" i="40"/>
  <c r="D1898" i="40"/>
  <c r="D2746" i="40"/>
  <c r="I749" i="40"/>
  <c r="J2769" i="40"/>
  <c r="E1334" i="40"/>
  <c r="D1756" i="40"/>
  <c r="B427" i="40"/>
  <c r="I504" i="40"/>
  <c r="D1582" i="40"/>
  <c r="K1110" i="40"/>
  <c r="I2858" i="40"/>
  <c r="L2046" i="40"/>
  <c r="L1215" i="40"/>
  <c r="D2680" i="40"/>
  <c r="G2265" i="40"/>
  <c r="C698" i="40"/>
  <c r="E775" i="40"/>
  <c r="K1408" i="40"/>
  <c r="C57" i="40"/>
  <c r="I1445" i="40"/>
  <c r="G647" i="40"/>
  <c r="L432" i="40"/>
  <c r="F2098" i="40"/>
  <c r="H831" i="40"/>
  <c r="A1724" i="40"/>
  <c r="A1472" i="40"/>
  <c r="D2781" i="40"/>
  <c r="D2138" i="40"/>
  <c r="G396" i="40"/>
  <c r="F2689" i="40"/>
  <c r="B2616" i="40"/>
  <c r="C2789" i="40"/>
  <c r="F750" i="40"/>
  <c r="M2398" i="40"/>
  <c r="I397" i="40"/>
  <c r="B1912" i="40"/>
  <c r="H2614" i="40"/>
  <c r="G1964" i="40"/>
  <c r="C2215" i="40"/>
  <c r="F121" i="40"/>
  <c r="D1351" i="40"/>
  <c r="L2049" i="40"/>
  <c r="J1588" i="40"/>
  <c r="K1146" i="40"/>
  <c r="B1609" i="40"/>
  <c r="M2899" i="40"/>
  <c r="I1090" i="40"/>
  <c r="I1439" i="40"/>
  <c r="I1062" i="40"/>
  <c r="I1920" i="40"/>
  <c r="D1963" i="40"/>
  <c r="G2842" i="40"/>
  <c r="L1651" i="40"/>
  <c r="A272" i="40"/>
  <c r="B2029" i="40"/>
  <c r="H2768" i="40"/>
  <c r="E1077" i="40"/>
  <c r="J1718" i="40"/>
  <c r="I614" i="40"/>
  <c r="L2472" i="40"/>
  <c r="B772" i="40"/>
  <c r="G84" i="40"/>
  <c r="I1814" i="40"/>
  <c r="H151" i="40"/>
  <c r="I1574" i="40"/>
  <c r="B1130" i="40"/>
  <c r="K241" i="40"/>
  <c r="I1805" i="40"/>
  <c r="E1322" i="40"/>
  <c r="D926" i="40"/>
  <c r="G492" i="40"/>
  <c r="A2127" i="40"/>
  <c r="G1632" i="40"/>
  <c r="L1009" i="40"/>
  <c r="B1127" i="40"/>
  <c r="M1931" i="40"/>
  <c r="E2751" i="40"/>
  <c r="B1694" i="40"/>
  <c r="D661" i="40"/>
  <c r="L2632" i="40"/>
  <c r="L1732" i="40"/>
  <c r="G1829" i="40"/>
  <c r="F2680" i="40"/>
  <c r="C1377" i="40"/>
  <c r="K2947" i="40"/>
  <c r="I347" i="40"/>
  <c r="K1969" i="40"/>
  <c r="C42" i="40"/>
  <c r="K1465" i="40"/>
  <c r="B1576" i="40"/>
  <c r="B358" i="40"/>
  <c r="C2513" i="40"/>
  <c r="H1605" i="40"/>
  <c r="A62" i="40"/>
  <c r="G316" i="40"/>
  <c r="H182" i="40"/>
  <c r="I729" i="40"/>
  <c r="F934" i="40"/>
  <c r="I2213" i="40"/>
  <c r="C2615" i="40"/>
  <c r="I2737" i="40"/>
  <c r="C941" i="40"/>
  <c r="L2344" i="40"/>
  <c r="J2527" i="40"/>
  <c r="K1702" i="40"/>
  <c r="H2108" i="40"/>
  <c r="H2644" i="40"/>
  <c r="J2563" i="40"/>
  <c r="J1805" i="40"/>
  <c r="K2613" i="40"/>
  <c r="E2814" i="40"/>
  <c r="A1271" i="40"/>
  <c r="E1659" i="40"/>
  <c r="M2424" i="40"/>
  <c r="B55" i="40"/>
  <c r="L1762" i="40"/>
  <c r="K88" i="40"/>
  <c r="G1019" i="40"/>
  <c r="K612" i="40"/>
  <c r="L205" i="40"/>
  <c r="A727" i="40"/>
  <c r="B598" i="40"/>
  <c r="A2345" i="40"/>
  <c r="M742" i="40"/>
  <c r="L1994" i="40"/>
  <c r="D503" i="40"/>
  <c r="A2947" i="40"/>
  <c r="J2697" i="40"/>
  <c r="L514" i="40"/>
  <c r="E2169" i="40"/>
  <c r="I2254" i="40"/>
  <c r="C2407" i="40"/>
  <c r="A32" i="40"/>
  <c r="B1979" i="40"/>
  <c r="K2316" i="40"/>
  <c r="E918" i="40"/>
  <c r="D1948" i="40"/>
  <c r="D678" i="40"/>
  <c r="J2407" i="40"/>
  <c r="A76" i="40"/>
  <c r="F1960" i="40"/>
  <c r="M1266" i="40"/>
  <c r="H1100" i="40"/>
  <c r="A260" i="40"/>
  <c r="D1283" i="40"/>
  <c r="B2621" i="40"/>
  <c r="E1292" i="40"/>
  <c r="E794" i="40"/>
  <c r="G58" i="40"/>
  <c r="E1434" i="40"/>
  <c r="D1392" i="40"/>
  <c r="A2072" i="40"/>
  <c r="C598" i="40"/>
  <c r="H491" i="40"/>
  <c r="F1424" i="40"/>
  <c r="J51" i="40"/>
  <c r="C23" i="40"/>
  <c r="J2487" i="40"/>
  <c r="K1004" i="40"/>
  <c r="K1485" i="40"/>
  <c r="I575" i="40"/>
  <c r="H952" i="40"/>
  <c r="L2888" i="40"/>
  <c r="C327" i="40"/>
  <c r="M801" i="40"/>
  <c r="A939" i="40"/>
  <c r="B337" i="40"/>
  <c r="K1874" i="40"/>
  <c r="H1239" i="40"/>
  <c r="B1388" i="40"/>
  <c r="J198" i="40"/>
  <c r="L2785" i="40"/>
  <c r="D1206" i="40"/>
  <c r="B2325" i="40"/>
  <c r="C179" i="40"/>
  <c r="J2880" i="40"/>
  <c r="G2659" i="40"/>
  <c r="L2567" i="40"/>
  <c r="L1873" i="40"/>
  <c r="D771" i="40"/>
  <c r="B1041" i="40"/>
  <c r="G46" i="40"/>
  <c r="B104" i="40"/>
  <c r="A784" i="40"/>
  <c r="B137" i="40"/>
  <c r="D57" i="40"/>
  <c r="L1328" i="40"/>
  <c r="C1823" i="40"/>
  <c r="I620" i="40"/>
  <c r="C1284" i="40"/>
  <c r="G2901" i="40"/>
  <c r="J759" i="40"/>
  <c r="D2566" i="40"/>
  <c r="G2528" i="40"/>
  <c r="C2221" i="40"/>
  <c r="E2849" i="40"/>
  <c r="M347" i="40"/>
  <c r="K905" i="40"/>
  <c r="G1191" i="40"/>
  <c r="C2258" i="40"/>
  <c r="E2361" i="40"/>
  <c r="L1101" i="40"/>
  <c r="J778" i="40"/>
  <c r="B303" i="40"/>
  <c r="G2554" i="40"/>
  <c r="G1879" i="40"/>
  <c r="M766" i="40"/>
  <c r="G2198" i="40"/>
  <c r="G326" i="40"/>
  <c r="C29" i="40"/>
  <c r="J696" i="40"/>
  <c r="C1961" i="40"/>
  <c r="H833" i="40"/>
  <c r="B2409" i="40"/>
  <c r="H2159" i="40"/>
  <c r="A2449" i="40"/>
  <c r="H1392" i="40"/>
  <c r="M2577" i="40"/>
  <c r="F2711" i="40"/>
  <c r="F1491" i="40"/>
  <c r="H1260" i="40"/>
  <c r="L2345" i="40"/>
  <c r="G1941" i="40"/>
  <c r="C2596" i="40"/>
  <c r="G392" i="40"/>
  <c r="J600" i="40"/>
  <c r="K2776" i="40"/>
  <c r="E2852" i="40"/>
  <c r="K2098" i="40"/>
  <c r="I2731" i="40"/>
  <c r="B1214" i="40"/>
  <c r="K2272" i="40"/>
  <c r="C791" i="40"/>
  <c r="G2908" i="40"/>
  <c r="J516" i="40"/>
  <c r="G2076" i="40"/>
  <c r="K2628" i="40"/>
  <c r="D1253" i="40"/>
  <c r="H1842" i="40"/>
  <c r="G2218" i="40"/>
  <c r="G1436" i="40"/>
  <c r="C2503" i="40"/>
  <c r="L2676" i="40"/>
  <c r="C1228" i="40"/>
  <c r="F1174" i="40"/>
  <c r="C664" i="40"/>
  <c r="I2293" i="40"/>
  <c r="G2846" i="40"/>
  <c r="A1286" i="40"/>
  <c r="I676" i="40"/>
  <c r="B1257" i="40"/>
  <c r="A1708" i="40"/>
  <c r="M139" i="40"/>
  <c r="H1509" i="40"/>
  <c r="A2921" i="40"/>
  <c r="C1032" i="40"/>
  <c r="C170" i="40"/>
  <c r="M2582" i="40"/>
  <c r="I1982" i="40"/>
  <c r="C236" i="40"/>
  <c r="A131" i="40"/>
  <c r="F2275" i="40"/>
  <c r="C340" i="40"/>
  <c r="E1382" i="40"/>
  <c r="G187" i="40"/>
  <c r="M1920" i="40"/>
  <c r="M1551" i="40"/>
  <c r="B1419" i="40"/>
  <c r="E249" i="40"/>
  <c r="C2542" i="40"/>
  <c r="K2058" i="40"/>
  <c r="A1641" i="40"/>
  <c r="L2438" i="40"/>
  <c r="M849" i="40"/>
  <c r="A1714" i="40"/>
  <c r="H1980" i="40"/>
  <c r="F743" i="40"/>
  <c r="H1552" i="40"/>
  <c r="E717" i="40"/>
  <c r="B1465" i="40"/>
  <c r="D2242" i="40"/>
  <c r="F2516" i="40"/>
  <c r="D2775" i="40"/>
  <c r="A577" i="40"/>
  <c r="D540" i="40"/>
  <c r="G2207" i="40"/>
  <c r="H2385" i="40"/>
  <c r="D2593" i="40"/>
  <c r="A2380" i="40"/>
  <c r="K2035" i="40"/>
  <c r="I966" i="40"/>
  <c r="B1620" i="40"/>
  <c r="L1624" i="40"/>
  <c r="A626" i="40"/>
  <c r="E2076" i="40"/>
  <c r="A704" i="40"/>
  <c r="G690" i="40"/>
  <c r="K760" i="40"/>
  <c r="B485" i="40"/>
  <c r="D508" i="40"/>
  <c r="K2504" i="40"/>
  <c r="E2110" i="40"/>
  <c r="C1554" i="40"/>
  <c r="I1583" i="40"/>
  <c r="G504" i="40"/>
  <c r="K1894" i="40"/>
  <c r="J2893" i="40"/>
  <c r="B620" i="40"/>
  <c r="H586" i="40"/>
  <c r="G2352" i="40"/>
  <c r="F1985" i="40"/>
  <c r="K138" i="40"/>
  <c r="C1845" i="40"/>
  <c r="D526" i="40"/>
  <c r="F942" i="40"/>
  <c r="E2812" i="40"/>
  <c r="M2672" i="40"/>
  <c r="B1245" i="40"/>
  <c r="L976" i="40"/>
  <c r="I370" i="40"/>
  <c r="C2747" i="40"/>
  <c r="H940" i="40"/>
  <c r="F739" i="40"/>
  <c r="G426" i="40"/>
  <c r="C1784" i="40"/>
  <c r="I2528" i="40"/>
  <c r="H1381" i="40"/>
  <c r="A754" i="40"/>
  <c r="B288" i="40"/>
  <c r="K2320" i="40"/>
  <c r="E1390" i="40"/>
  <c r="B2073" i="40"/>
  <c r="F1627" i="40"/>
  <c r="F694" i="40"/>
  <c r="B423" i="40"/>
  <c r="D709" i="40"/>
  <c r="D2919" i="40"/>
  <c r="I2662" i="40"/>
  <c r="C2848" i="40"/>
  <c r="E982" i="40"/>
  <c r="I2249" i="40"/>
  <c r="E1546" i="40"/>
  <c r="A1520" i="40"/>
  <c r="E1654" i="40"/>
  <c r="J807" i="40"/>
  <c r="L556" i="40"/>
  <c r="G1558" i="40"/>
  <c r="L1566" i="40"/>
  <c r="E941" i="40"/>
  <c r="F994" i="40"/>
  <c r="H2084" i="40"/>
  <c r="L2801" i="40"/>
  <c r="I1395" i="40"/>
  <c r="G2194" i="40"/>
  <c r="D2580" i="40"/>
  <c r="E2173" i="40"/>
  <c r="C486" i="40"/>
  <c r="F1343" i="40"/>
  <c r="A2379" i="40"/>
  <c r="A104" i="40"/>
  <c r="A2423" i="40"/>
  <c r="J1317" i="40"/>
  <c r="G1649" i="40"/>
  <c r="G813" i="40"/>
  <c r="D1121" i="40"/>
  <c r="F2303" i="40"/>
  <c r="D2531" i="40"/>
  <c r="D1459" i="40"/>
  <c r="C1190" i="40"/>
  <c r="I382" i="40"/>
  <c r="J167" i="40"/>
  <c r="D2266" i="40"/>
  <c r="A904" i="40"/>
  <c r="E2203" i="40"/>
  <c r="G89" i="40"/>
  <c r="E561" i="40"/>
  <c r="K316" i="40"/>
  <c r="G796" i="40"/>
  <c r="I1050" i="40"/>
  <c r="D594" i="40"/>
  <c r="B1478" i="40"/>
  <c r="B1053" i="40"/>
  <c r="E2294" i="40"/>
  <c r="A2853" i="40"/>
  <c r="F1439" i="40"/>
  <c r="J2202" i="40"/>
  <c r="C2790" i="40"/>
  <c r="D1264" i="40"/>
  <c r="L2711" i="40"/>
  <c r="K1717" i="40"/>
  <c r="G759" i="40"/>
  <c r="B1567" i="40"/>
  <c r="L2368" i="40"/>
  <c r="J1500" i="40"/>
  <c r="G712" i="40"/>
  <c r="B1281" i="40"/>
  <c r="L1844" i="40"/>
  <c r="M99" i="40"/>
  <c r="C1925" i="40"/>
  <c r="J1881" i="40"/>
  <c r="E1170" i="40"/>
  <c r="L2107" i="40"/>
  <c r="G2551" i="40"/>
  <c r="C749" i="40"/>
  <c r="A724" i="40"/>
  <c r="E2782" i="40"/>
  <c r="B2425" i="40"/>
  <c r="C2920" i="40"/>
  <c r="E308" i="40"/>
  <c r="F2068" i="40"/>
  <c r="E2450" i="40"/>
  <c r="F1583" i="40"/>
  <c r="J877" i="40"/>
  <c r="C2169" i="40"/>
  <c r="A11" i="40"/>
  <c r="E2489" i="40"/>
  <c r="A1383" i="40"/>
  <c r="F1468" i="40"/>
  <c r="D2683" i="40"/>
  <c r="I734" i="40"/>
  <c r="H976" i="40"/>
  <c r="M1919" i="40"/>
  <c r="C2285" i="40"/>
  <c r="H1377" i="40"/>
  <c r="E1882" i="40"/>
  <c r="L2863" i="40"/>
  <c r="K2057" i="40"/>
  <c r="B2315" i="40"/>
  <c r="G994" i="40"/>
  <c r="F2176" i="40"/>
  <c r="B2298" i="40"/>
  <c r="K651" i="40"/>
  <c r="B869" i="40"/>
  <c r="B2604" i="40"/>
  <c r="G411" i="40"/>
  <c r="K2004" i="40"/>
  <c r="E1782" i="40"/>
  <c r="I1421" i="40"/>
  <c r="D1861" i="40"/>
  <c r="I2805" i="40"/>
  <c r="M1506" i="40"/>
  <c r="G782" i="40"/>
  <c r="E814" i="40"/>
  <c r="F375" i="40"/>
  <c r="I2410" i="40"/>
  <c r="A1224" i="40"/>
  <c r="G1968" i="40"/>
  <c r="B803" i="40"/>
  <c r="E2785" i="40"/>
  <c r="K1114" i="40"/>
  <c r="G2739" i="40"/>
  <c r="A2756" i="40"/>
  <c r="I1677" i="40"/>
  <c r="I2174" i="40"/>
  <c r="K1832" i="40"/>
  <c r="F1435" i="40"/>
  <c r="E2897" i="40"/>
  <c r="M287" i="40"/>
  <c r="E2772" i="40"/>
  <c r="J1089" i="40"/>
  <c r="C1023" i="40"/>
  <c r="D1124" i="40"/>
  <c r="M260" i="40"/>
  <c r="A245" i="40"/>
  <c r="B75" i="40"/>
  <c r="B776" i="40"/>
  <c r="J2426" i="40"/>
  <c r="H2680" i="40"/>
  <c r="B693" i="40"/>
  <c r="D1796" i="40"/>
  <c r="E2891" i="40"/>
  <c r="K1191" i="40"/>
  <c r="A2254" i="40"/>
  <c r="A973" i="40"/>
  <c r="I506" i="40"/>
  <c r="K2568" i="40"/>
  <c r="M115" i="40"/>
  <c r="H2175" i="40"/>
  <c r="H2219" i="40"/>
  <c r="L104" i="40"/>
  <c r="H1903" i="40"/>
  <c r="D2774" i="40"/>
  <c r="G2897" i="40"/>
  <c r="E2945" i="40"/>
  <c r="F773" i="40"/>
  <c r="M1429" i="40"/>
  <c r="C2869" i="40"/>
  <c r="E399" i="40"/>
  <c r="G1442" i="40"/>
  <c r="F454" i="40"/>
  <c r="J1691" i="40"/>
  <c r="F2397" i="40"/>
  <c r="C1911" i="40"/>
  <c r="G1316" i="40"/>
  <c r="E91" i="40"/>
  <c r="E2069" i="40"/>
  <c r="E556" i="40"/>
  <c r="B2674" i="40"/>
  <c r="I2937" i="40"/>
  <c r="E1537" i="40"/>
  <c r="F1351" i="40"/>
  <c r="M488" i="40"/>
  <c r="I1647" i="40"/>
  <c r="A2762" i="40"/>
  <c r="F854" i="40"/>
  <c r="D482" i="40"/>
  <c r="D2350" i="40"/>
  <c r="K2357" i="40"/>
  <c r="A2401" i="40"/>
  <c r="F2380" i="40"/>
  <c r="H226" i="40"/>
  <c r="C4" i="40"/>
  <c r="M2065" i="40"/>
  <c r="A2516" i="40"/>
  <c r="B2733" i="40"/>
  <c r="C408" i="40"/>
  <c r="C2933" i="40"/>
  <c r="E1406" i="40"/>
  <c r="E1220" i="40"/>
  <c r="D2586" i="40"/>
  <c r="E872" i="40"/>
  <c r="C2107" i="40"/>
  <c r="E325" i="40"/>
  <c r="D2175" i="40"/>
  <c r="E2592" i="40"/>
  <c r="J641" i="40"/>
  <c r="A1231" i="40"/>
  <c r="C258" i="40"/>
  <c r="M1607" i="40"/>
  <c r="K947" i="40"/>
  <c r="B1497" i="40"/>
  <c r="L148" i="40"/>
  <c r="E938" i="40"/>
  <c r="J2463" i="40"/>
  <c r="A1491" i="40"/>
  <c r="M30" i="40"/>
  <c r="A2511" i="40"/>
  <c r="J2550" i="40"/>
  <c r="H2712" i="40"/>
  <c r="H1801" i="40"/>
  <c r="L1938" i="40"/>
  <c r="I1288" i="40"/>
  <c r="C2369" i="40"/>
  <c r="A1886" i="40"/>
  <c r="E1596" i="40"/>
  <c r="G2614" i="40"/>
  <c r="I2086" i="40"/>
  <c r="I2069" i="40"/>
  <c r="C2595" i="40"/>
  <c r="E2572" i="40"/>
  <c r="M676" i="40"/>
  <c r="M2298" i="40"/>
  <c r="F197" i="40"/>
  <c r="K443" i="40"/>
  <c r="H2940" i="40"/>
  <c r="J2648" i="40"/>
  <c r="E284" i="40"/>
  <c r="E746" i="40"/>
  <c r="F2290" i="40"/>
  <c r="M2752" i="40"/>
  <c r="M1940" i="40"/>
  <c r="C1944" i="40"/>
  <c r="F2505" i="40"/>
  <c r="J1578" i="40"/>
  <c r="B2719" i="40"/>
  <c r="H2273" i="40"/>
  <c r="H2045" i="40"/>
  <c r="E2498" i="40"/>
  <c r="A2218" i="40"/>
  <c r="D2582" i="40"/>
  <c r="D166" i="40"/>
  <c r="A2878" i="40"/>
  <c r="L1638" i="40"/>
  <c r="H409" i="40"/>
  <c r="J1576" i="40"/>
  <c r="A780" i="40"/>
  <c r="C1849" i="40"/>
  <c r="A2301" i="40"/>
  <c r="D2796" i="40"/>
  <c r="L1395" i="40"/>
  <c r="I2105" i="40"/>
  <c r="C2329" i="40"/>
  <c r="L2821" i="40"/>
  <c r="G2725" i="40"/>
  <c r="F1642" i="40"/>
  <c r="A2939" i="40"/>
  <c r="F216" i="40"/>
  <c r="I1900" i="40"/>
  <c r="E810" i="40"/>
  <c r="E2755" i="40"/>
  <c r="F2073" i="40"/>
  <c r="F1204" i="40"/>
  <c r="A2542" i="40"/>
  <c r="F1008" i="40"/>
  <c r="E1426" i="40"/>
  <c r="M1094" i="40"/>
  <c r="G1953" i="40"/>
  <c r="A139" i="40"/>
  <c r="H357" i="40"/>
  <c r="A473" i="40"/>
  <c r="L1925" i="40"/>
  <c r="M1712" i="40"/>
  <c r="J374" i="40"/>
  <c r="H487" i="40"/>
  <c r="J267" i="40"/>
  <c r="F1793" i="40"/>
  <c r="F1277" i="40"/>
  <c r="B2658" i="40"/>
  <c r="D2049" i="40"/>
  <c r="C2539" i="40"/>
  <c r="G346" i="40"/>
  <c r="I2142" i="40"/>
  <c r="K2061" i="40"/>
  <c r="H2870" i="40"/>
  <c r="J888" i="40"/>
  <c r="E969" i="40"/>
  <c r="G2933" i="40"/>
  <c r="F1395" i="40"/>
  <c r="D2196" i="40"/>
  <c r="B2587" i="40"/>
  <c r="J60" i="40"/>
  <c r="D2302" i="40"/>
  <c r="H1003" i="40"/>
  <c r="B1147" i="40"/>
  <c r="A1423" i="40"/>
  <c r="A908" i="40"/>
  <c r="B2117" i="40"/>
  <c r="F1139" i="40"/>
  <c r="C857" i="40"/>
  <c r="L974" i="40"/>
  <c r="F2227" i="40"/>
  <c r="H2597" i="40"/>
  <c r="M608" i="40"/>
  <c r="M1848" i="40"/>
  <c r="M2133" i="40"/>
  <c r="F266" i="40"/>
  <c r="H1950" i="40"/>
  <c r="A277" i="40"/>
  <c r="A1707" i="40"/>
  <c r="A2370" i="40"/>
  <c r="E2858" i="40"/>
  <c r="A978" i="40"/>
  <c r="F127" i="40"/>
  <c r="C858" i="40"/>
  <c r="K2774" i="40"/>
  <c r="D229" i="40"/>
  <c r="D1260" i="40"/>
  <c r="J1327" i="40"/>
  <c r="B953" i="40"/>
  <c r="F1071" i="40"/>
  <c r="B1448" i="40"/>
  <c r="E1286" i="40"/>
  <c r="C2469" i="40"/>
  <c r="F2190" i="40"/>
  <c r="J2681" i="40"/>
  <c r="H2157" i="40"/>
  <c r="G1458" i="40"/>
  <c r="K2652" i="40"/>
  <c r="J1558" i="40"/>
  <c r="H2242" i="40"/>
  <c r="C1041" i="40"/>
  <c r="B393" i="40"/>
  <c r="H668" i="40"/>
  <c r="E1731" i="40"/>
  <c r="A2149" i="40"/>
  <c r="G1761" i="40"/>
  <c r="D2647" i="40"/>
  <c r="B623" i="40"/>
  <c r="D1546" i="40"/>
  <c r="F801" i="40"/>
  <c r="L1887" i="40"/>
  <c r="G1787" i="40"/>
  <c r="C2898" i="40"/>
  <c r="C908" i="40"/>
  <c r="M2320" i="40"/>
  <c r="I1129" i="40"/>
  <c r="E2477" i="40"/>
  <c r="M1530" i="40"/>
  <c r="D930" i="40"/>
  <c r="I1238" i="40"/>
  <c r="B530" i="40"/>
  <c r="E1116" i="40"/>
  <c r="M2661" i="40"/>
  <c r="F2341" i="40"/>
  <c r="J1436" i="40"/>
  <c r="E355" i="40"/>
  <c r="D2315" i="40"/>
  <c r="F1020" i="40"/>
  <c r="F793" i="40"/>
  <c r="C1481" i="40"/>
  <c r="I2276" i="40"/>
  <c r="B2021" i="40"/>
  <c r="E2856" i="40"/>
  <c r="E709" i="40"/>
  <c r="G1322" i="40"/>
  <c r="E1837" i="40"/>
  <c r="C1976" i="40"/>
  <c r="G1939" i="40"/>
  <c r="G1815" i="40"/>
  <c r="J2417" i="40"/>
  <c r="G1029" i="40"/>
  <c r="C54" i="40"/>
  <c r="F2889" i="40"/>
  <c r="J2215" i="40"/>
  <c r="B1729" i="40"/>
  <c r="F228" i="40"/>
  <c r="J2231" i="40"/>
  <c r="F2615" i="40"/>
  <c r="K2293" i="40"/>
  <c r="H102" i="40"/>
  <c r="E2637" i="40"/>
  <c r="C1655" i="40"/>
  <c r="L1879" i="40"/>
  <c r="D2681" i="40"/>
  <c r="M303" i="40"/>
  <c r="H2928" i="40"/>
  <c r="F328" i="40"/>
  <c r="L1004" i="40"/>
  <c r="I852" i="40"/>
  <c r="H2035" i="40"/>
  <c r="D2307" i="40"/>
  <c r="K427" i="40"/>
  <c r="M2358" i="40"/>
  <c r="E1509" i="40"/>
  <c r="C2069" i="40"/>
  <c r="F1264" i="40"/>
  <c r="J2538" i="40"/>
  <c r="D32" i="40"/>
  <c r="G2817" i="40"/>
  <c r="C2322" i="40"/>
  <c r="J2514" i="40"/>
  <c r="G952" i="40"/>
  <c r="E2032" i="40"/>
  <c r="A2094" i="40"/>
  <c r="J951" i="40"/>
  <c r="D1520" i="40"/>
  <c r="E1221" i="40"/>
  <c r="L244" i="40"/>
  <c r="H1685" i="40"/>
  <c r="F2683" i="40"/>
  <c r="C2737" i="40"/>
  <c r="H2764" i="40"/>
  <c r="K2547" i="40"/>
  <c r="D512" i="40"/>
  <c r="A1861" i="40"/>
  <c r="G2775" i="40"/>
  <c r="K1193" i="40"/>
  <c r="B1016" i="40"/>
  <c r="B1883" i="40"/>
  <c r="H1258" i="40"/>
  <c r="F2602" i="40"/>
  <c r="A12" i="40"/>
  <c r="M1322" i="40"/>
  <c r="L2303" i="40"/>
  <c r="L2101" i="40"/>
  <c r="I2224" i="40"/>
  <c r="G2803" i="40"/>
  <c r="E2681" i="40"/>
  <c r="B2223" i="40"/>
  <c r="C2641" i="40"/>
  <c r="F1885" i="40"/>
  <c r="G1831" i="40"/>
  <c r="D2820" i="40"/>
  <c r="I2382" i="40"/>
  <c r="E2051" i="40"/>
  <c r="F2159" i="40"/>
  <c r="L2151" i="40"/>
  <c r="E1808" i="40"/>
  <c r="M597" i="40"/>
  <c r="J578" i="40"/>
  <c r="H695" i="40"/>
  <c r="K858" i="40"/>
  <c r="M2216" i="40"/>
  <c r="M2646" i="40"/>
  <c r="B2247" i="40"/>
  <c r="B2854" i="40"/>
  <c r="A566" i="40"/>
  <c r="J2368" i="40"/>
  <c r="F2667" i="40"/>
  <c r="L2732" i="40"/>
  <c r="I6" i="40"/>
  <c r="I416" i="40"/>
  <c r="M1464" i="40"/>
  <c r="A2281" i="40"/>
  <c r="B521" i="40"/>
  <c r="K2394" i="40"/>
  <c r="H2813" i="40"/>
  <c r="B2796" i="40"/>
  <c r="G1352" i="40"/>
  <c r="K1870" i="40"/>
  <c r="H1853" i="40"/>
  <c r="J1040" i="40"/>
  <c r="A2234" i="40"/>
  <c r="B426" i="40"/>
  <c r="E153" i="40"/>
  <c r="I59" i="40"/>
  <c r="L2769" i="40"/>
  <c r="D2529" i="40"/>
  <c r="M106" i="40"/>
  <c r="I2541" i="40"/>
  <c r="H2366" i="40"/>
  <c r="K749" i="40"/>
  <c r="A2492" i="40"/>
  <c r="G2867" i="40"/>
  <c r="G1154" i="40"/>
  <c r="E1990" i="40"/>
  <c r="G2423" i="40"/>
  <c r="G559" i="40"/>
  <c r="B14" i="40"/>
  <c r="A868" i="40"/>
  <c r="L1936" i="40"/>
  <c r="C2405" i="40"/>
  <c r="D385" i="40"/>
  <c r="G651" i="40"/>
  <c r="M199" i="40"/>
  <c r="A583" i="40"/>
  <c r="L1300" i="40"/>
  <c r="H2856" i="40"/>
  <c r="H1232" i="40"/>
  <c r="J1683" i="40"/>
  <c r="C2050" i="40"/>
  <c r="F1993" i="40"/>
  <c r="K1630" i="40"/>
  <c r="J2915" i="40"/>
  <c r="E576" i="40"/>
  <c r="M2665" i="40"/>
  <c r="M2789" i="40"/>
  <c r="H161" i="40"/>
  <c r="H1118" i="40"/>
  <c r="C2554" i="40"/>
  <c r="B366" i="40"/>
  <c r="G115" i="40"/>
  <c r="J1630" i="40"/>
  <c r="B1597" i="40"/>
  <c r="L1871" i="40"/>
  <c r="L2178" i="40"/>
  <c r="C2161" i="40"/>
  <c r="I2692" i="40"/>
  <c r="E2101" i="40"/>
  <c r="D666" i="40"/>
  <c r="A2925" i="40"/>
  <c r="I2216" i="40"/>
  <c r="G369" i="40"/>
  <c r="I2059" i="40"/>
  <c r="I1251" i="40"/>
  <c r="I2487" i="40"/>
  <c r="A1211" i="40"/>
  <c r="F2633" i="40"/>
  <c r="M2510" i="40"/>
  <c r="F332" i="40"/>
  <c r="J1117" i="40"/>
  <c r="F2089" i="40"/>
  <c r="D464" i="40"/>
  <c r="D1590" i="40"/>
  <c r="I30" i="40"/>
  <c r="E1356" i="40"/>
  <c r="K557" i="40"/>
  <c r="C1438" i="40"/>
  <c r="I137" i="40"/>
  <c r="G2264" i="40"/>
  <c r="I1219" i="40"/>
  <c r="D1504" i="40"/>
  <c r="B1516" i="40"/>
  <c r="D1513" i="40"/>
  <c r="K1946" i="40"/>
  <c r="F1698" i="40"/>
  <c r="B2114" i="40"/>
  <c r="B260" i="40"/>
  <c r="C71" i="40"/>
  <c r="G1789" i="40"/>
  <c r="L1527" i="40"/>
  <c r="E1855" i="40"/>
  <c r="J1051" i="40"/>
  <c r="D734" i="40"/>
  <c r="J1696" i="40"/>
  <c r="H2823" i="40"/>
  <c r="C2670" i="40"/>
  <c r="H629" i="40"/>
  <c r="I1513" i="40"/>
  <c r="A2636" i="40"/>
  <c r="D2517" i="40"/>
  <c r="B1736" i="40"/>
  <c r="D2630" i="40"/>
  <c r="D13" i="40"/>
  <c r="G2488" i="40"/>
  <c r="K2413" i="40"/>
  <c r="G2496" i="40"/>
  <c r="H2187" i="40"/>
  <c r="C738" i="40"/>
  <c r="D239" i="40"/>
  <c r="D1918" i="40"/>
  <c r="E2938" i="40"/>
  <c r="D2435" i="40"/>
  <c r="M1803" i="40"/>
  <c r="A1365" i="40"/>
  <c r="C591" i="40"/>
  <c r="A2742" i="40"/>
  <c r="J2738" i="40"/>
  <c r="F2187" i="40"/>
  <c r="A1627" i="40"/>
  <c r="M223" i="40"/>
  <c r="B2536" i="40"/>
  <c r="F2726" i="40"/>
  <c r="E1110" i="40"/>
  <c r="E2190" i="40"/>
  <c r="B1069" i="40"/>
  <c r="K2734" i="40"/>
  <c r="M335" i="40"/>
  <c r="B51" i="40"/>
  <c r="I2244" i="40"/>
  <c r="B1644" i="40"/>
  <c r="C282" i="40"/>
  <c r="H2301" i="40"/>
  <c r="A2942" i="40"/>
  <c r="I2889" i="40"/>
  <c r="D1894" i="40"/>
  <c r="E36" i="40"/>
  <c r="I2000" i="40"/>
  <c r="B733" i="40"/>
  <c r="F1932" i="40"/>
  <c r="H657" i="40"/>
  <c r="G45" i="40"/>
  <c r="A127" i="40"/>
  <c r="G841" i="40"/>
  <c r="F1919" i="40"/>
  <c r="G2851" i="40"/>
  <c r="B1492" i="40"/>
  <c r="H121" i="40"/>
  <c r="I2483" i="40"/>
  <c r="A2427" i="40"/>
  <c r="D1021" i="40"/>
  <c r="J2401" i="40"/>
  <c r="J1749" i="40"/>
  <c r="I1741" i="40"/>
  <c r="M1814" i="40"/>
  <c r="C2780" i="40"/>
  <c r="A1098" i="40"/>
  <c r="J2404" i="40"/>
  <c r="F1876" i="40"/>
  <c r="J1115" i="40"/>
  <c r="L2115" i="40"/>
  <c r="B878" i="40"/>
  <c r="D879" i="40"/>
  <c r="G2781" i="40"/>
  <c r="K2219" i="40"/>
  <c r="C1376" i="40"/>
  <c r="D2148" i="40"/>
  <c r="G2856" i="40"/>
  <c r="F822" i="40"/>
  <c r="L2908" i="40"/>
  <c r="I1116" i="40"/>
  <c r="A2191" i="40"/>
  <c r="L813" i="40"/>
  <c r="G532" i="40"/>
  <c r="C1288" i="40"/>
  <c r="L2392" i="40"/>
  <c r="H1144" i="40"/>
  <c r="D193" i="40"/>
  <c r="F1822" i="40"/>
  <c r="G1501" i="40"/>
  <c r="I2677" i="40"/>
  <c r="A107" i="40"/>
  <c r="H1885" i="40"/>
  <c r="A2150" i="40"/>
  <c r="M1943" i="40"/>
  <c r="D1662" i="40"/>
  <c r="G910" i="40"/>
  <c r="G2474" i="40"/>
  <c r="C1796" i="40"/>
  <c r="F1463" i="40"/>
  <c r="C2900" i="40"/>
  <c r="D1785" i="40"/>
  <c r="G2801" i="40"/>
  <c r="C2091" i="40"/>
  <c r="H2818" i="40"/>
  <c r="H731" i="40"/>
  <c r="D2522" i="40"/>
  <c r="H2759" i="40"/>
  <c r="L2381" i="40"/>
  <c r="K1582" i="40"/>
  <c r="D1950" i="40"/>
  <c r="C1730" i="40"/>
  <c r="G2335" i="40"/>
  <c r="J1960" i="40"/>
  <c r="I142" i="40"/>
  <c r="L575" i="40"/>
  <c r="F2715" i="40"/>
  <c r="A461" i="40"/>
  <c r="D1873" i="40"/>
  <c r="L1534" i="40"/>
  <c r="F491" i="40"/>
  <c r="J212" i="40"/>
  <c r="H2848" i="40"/>
  <c r="J1160" i="40"/>
  <c r="F1601" i="40"/>
  <c r="F1796" i="40"/>
  <c r="H1401" i="40"/>
  <c r="M2316" i="40"/>
  <c r="M1985" i="40"/>
  <c r="D1196" i="40"/>
  <c r="B1793" i="40"/>
  <c r="D1318" i="40"/>
  <c r="E1883" i="40"/>
  <c r="B937" i="40"/>
  <c r="C483" i="40"/>
  <c r="L2698" i="40"/>
  <c r="D2915" i="40"/>
  <c r="B438" i="40"/>
  <c r="A1489" i="40"/>
  <c r="C2657" i="40"/>
  <c r="B1737" i="40"/>
  <c r="M180" i="40"/>
  <c r="D2827" i="40"/>
  <c r="I1149" i="40"/>
  <c r="G1903" i="40"/>
  <c r="I2549" i="40"/>
  <c r="E1678" i="40"/>
  <c r="B1847" i="40"/>
  <c r="H2941" i="40"/>
  <c r="L1393" i="40"/>
  <c r="A2373" i="40"/>
  <c r="L1211" i="40"/>
  <c r="M2001" i="40"/>
  <c r="I2942" i="40"/>
  <c r="H2761" i="40"/>
  <c r="B31" i="40"/>
  <c r="D2156" i="40"/>
  <c r="C1811" i="40"/>
  <c r="J157" i="40"/>
  <c r="D167" i="40"/>
  <c r="A1669" i="40"/>
  <c r="C125" i="40"/>
  <c r="M1869" i="40"/>
  <c r="E2648" i="40"/>
  <c r="A608" i="40"/>
  <c r="K1175" i="40"/>
  <c r="L187" i="40"/>
  <c r="H1050" i="40"/>
  <c r="M485" i="40"/>
  <c r="I1260" i="40"/>
  <c r="H1917" i="40"/>
  <c r="J1573" i="40"/>
  <c r="K1726" i="40"/>
  <c r="D2694" i="40"/>
  <c r="J981" i="40"/>
  <c r="B2788" i="40"/>
  <c r="D438" i="40"/>
  <c r="I2474" i="40"/>
  <c r="I2124" i="40"/>
  <c r="D1719" i="40"/>
  <c r="I885" i="40"/>
  <c r="G1147" i="40"/>
  <c r="A533" i="40"/>
  <c r="M816" i="40"/>
  <c r="I2126" i="40"/>
  <c r="L2020" i="40"/>
  <c r="A2582" i="40"/>
  <c r="D227" i="40"/>
  <c r="L1324" i="40"/>
  <c r="I2810" i="40"/>
  <c r="E2053" i="40"/>
  <c r="L2077" i="40"/>
  <c r="M1405" i="40"/>
  <c r="E606" i="40"/>
  <c r="K571" i="40"/>
  <c r="L264" i="40"/>
  <c r="J2629" i="40"/>
  <c r="C601" i="40"/>
  <c r="G241" i="40"/>
  <c r="F1752" i="40"/>
  <c r="M400" i="40"/>
  <c r="H1251" i="40"/>
  <c r="G2254" i="40"/>
  <c r="K2097" i="40"/>
  <c r="F1510" i="40"/>
  <c r="K669" i="40"/>
  <c r="H401" i="40"/>
  <c r="C2189" i="40"/>
  <c r="I1660" i="40"/>
  <c r="F2496" i="40"/>
  <c r="B833" i="40"/>
  <c r="H60" i="40"/>
  <c r="B1464" i="40"/>
  <c r="D1638" i="40"/>
  <c r="F2485" i="40"/>
  <c r="D478" i="40"/>
  <c r="D2366" i="40"/>
  <c r="L2274" i="40"/>
  <c r="I886" i="40"/>
  <c r="E1470" i="40"/>
  <c r="F2598" i="40"/>
  <c r="M1033" i="40"/>
  <c r="J1227" i="40"/>
  <c r="H462" i="40"/>
  <c r="G1760" i="40"/>
  <c r="M885" i="40"/>
  <c r="H2914" i="40"/>
  <c r="I2148" i="40"/>
  <c r="H129" i="40"/>
  <c r="A1479" i="40"/>
  <c r="C1789" i="40"/>
  <c r="B1910" i="40"/>
  <c r="L2117" i="40"/>
  <c r="D2481" i="40"/>
  <c r="M1346" i="40"/>
  <c r="M2059" i="40"/>
  <c r="B1384" i="40"/>
  <c r="F1497" i="40"/>
  <c r="H2332" i="40"/>
  <c r="B2182" i="40"/>
  <c r="I965" i="40"/>
  <c r="G2585" i="40"/>
  <c r="M1599" i="40"/>
  <c r="F1440" i="40"/>
  <c r="F1326" i="40"/>
  <c r="H1393" i="40"/>
  <c r="L375" i="40"/>
  <c r="F371" i="40"/>
  <c r="J768" i="40"/>
  <c r="I2030" i="40"/>
  <c r="A1215" i="40"/>
  <c r="G777" i="40"/>
  <c r="E357" i="40"/>
  <c r="H1923" i="40"/>
  <c r="M2532" i="40"/>
  <c r="D814" i="40"/>
  <c r="G2912" i="40"/>
  <c r="M2907" i="40"/>
  <c r="I975" i="40"/>
  <c r="L847" i="40"/>
  <c r="F689" i="40"/>
  <c r="E2678" i="40"/>
  <c r="D2324" i="40"/>
  <c r="H1845" i="40"/>
  <c r="B141" i="40"/>
  <c r="L2860" i="40"/>
  <c r="C653" i="40"/>
  <c r="E346" i="40"/>
  <c r="B1946" i="40"/>
  <c r="B182" i="40"/>
  <c r="J445" i="40"/>
  <c r="K1509" i="40"/>
  <c r="B2597" i="40"/>
  <c r="I2599" i="40"/>
  <c r="H2714" i="40"/>
  <c r="G2672" i="40"/>
  <c r="M2217" i="40"/>
  <c r="B2900" i="40"/>
  <c r="E730" i="40"/>
  <c r="I1161" i="40"/>
  <c r="H1167" i="40"/>
  <c r="F2434" i="40"/>
  <c r="C2337" i="40"/>
  <c r="L2040" i="40"/>
  <c r="B2638" i="40"/>
  <c r="A2447" i="40"/>
  <c r="M704" i="40"/>
  <c r="H756" i="40"/>
  <c r="I1695" i="40"/>
  <c r="B89" i="40"/>
  <c r="C1506" i="40"/>
  <c r="L1837" i="40"/>
  <c r="F1684" i="40"/>
  <c r="L156" i="40"/>
  <c r="J2001" i="40"/>
  <c r="K1966" i="40"/>
  <c r="A2894" i="40"/>
  <c r="K2709" i="40"/>
  <c r="F2834" i="40"/>
  <c r="E2279" i="40"/>
  <c r="H1342" i="40"/>
  <c r="H2224" i="40"/>
  <c r="D714" i="40"/>
  <c r="M2517" i="40"/>
  <c r="G1001" i="40"/>
  <c r="I1188" i="40"/>
  <c r="C1282" i="40"/>
  <c r="E2244" i="40"/>
  <c r="I1728" i="40"/>
  <c r="G2760" i="40"/>
  <c r="K1472" i="40"/>
  <c r="M1008" i="40"/>
  <c r="F2747" i="40"/>
  <c r="A2338" i="40"/>
  <c r="E2401" i="40"/>
  <c r="A1676" i="40"/>
  <c r="I2568" i="40"/>
  <c r="D546" i="40"/>
  <c r="C108" i="40"/>
  <c r="E2641" i="40"/>
  <c r="H2843" i="40"/>
  <c r="I497" i="40"/>
  <c r="I2709" i="40"/>
  <c r="E670" i="40"/>
  <c r="F1569" i="40"/>
  <c r="E1007" i="40"/>
  <c r="C2836" i="40"/>
  <c r="E2311" i="40"/>
  <c r="D1741" i="40"/>
  <c r="D2784" i="40"/>
  <c r="E2113" i="40"/>
  <c r="H17" i="40"/>
  <c r="M2147" i="40"/>
  <c r="A2172" i="40"/>
  <c r="C2495" i="40"/>
  <c r="I393" i="40"/>
  <c r="G2630" i="40"/>
  <c r="J9" i="40"/>
  <c r="H804" i="40"/>
  <c r="H1765" i="40"/>
  <c r="M2154" i="40"/>
  <c r="D2673" i="40"/>
  <c r="D322" i="40"/>
  <c r="D892" i="40"/>
  <c r="B1527" i="40"/>
  <c r="E2047" i="40"/>
  <c r="E1353" i="40"/>
  <c r="C2441" i="40"/>
  <c r="K423" i="40"/>
  <c r="C2328" i="40"/>
  <c r="B110" i="40"/>
  <c r="G1936" i="40"/>
  <c r="H2946" i="40"/>
  <c r="I2932" i="40"/>
  <c r="J2918" i="40"/>
  <c r="A2210" i="40"/>
  <c r="J2036" i="40"/>
  <c r="B2126" i="40"/>
  <c r="D2948" i="40"/>
  <c r="J2553" i="40"/>
  <c r="H2115" i="40"/>
  <c r="M2191" i="40"/>
  <c r="G2724" i="40"/>
  <c r="L2685" i="40"/>
  <c r="H1828" i="40"/>
  <c r="D1510" i="40"/>
  <c r="B899" i="40"/>
  <c r="I2475" i="40"/>
  <c r="B673" i="40"/>
  <c r="L2195" i="40"/>
  <c r="D2636" i="40"/>
  <c r="J2110" i="40"/>
  <c r="H2672" i="40"/>
  <c r="I508" i="40"/>
  <c r="I764" i="40"/>
  <c r="G1290" i="40"/>
  <c r="A2469" i="40"/>
  <c r="D2348" i="40"/>
  <c r="C1550" i="40"/>
  <c r="F224" i="40"/>
  <c r="J236" i="40"/>
  <c r="J1349" i="40"/>
  <c r="G306" i="40"/>
  <c r="K217" i="40"/>
  <c r="F387" i="40"/>
  <c r="M1592" i="40"/>
  <c r="B2547" i="40"/>
  <c r="B186" i="40"/>
  <c r="M268" i="40"/>
  <c r="K775" i="40"/>
  <c r="B2044" i="40"/>
  <c r="B301" i="40"/>
  <c r="A1715" i="40"/>
  <c r="G4" i="40"/>
  <c r="C966" i="40"/>
  <c r="F1658" i="40"/>
  <c r="A1749" i="40"/>
  <c r="I2143" i="40"/>
  <c r="D2179" i="40"/>
  <c r="J73" i="40"/>
  <c r="B2314" i="40"/>
  <c r="F1283" i="40"/>
  <c r="F2283" i="40"/>
  <c r="K1868" i="40"/>
  <c r="G948" i="40"/>
  <c r="E1203" i="40"/>
  <c r="L727" i="40"/>
  <c r="M1641" i="40"/>
  <c r="C1867" i="40"/>
  <c r="F2011" i="40"/>
  <c r="D1371" i="40"/>
  <c r="J2237" i="40"/>
  <c r="A2476" i="40"/>
  <c r="A2456" i="40"/>
  <c r="B2226" i="40"/>
  <c r="B573" i="40"/>
  <c r="I1899" i="40"/>
  <c r="F2905" i="40"/>
  <c r="I2897" i="40"/>
  <c r="H2676" i="40"/>
  <c r="H1044" i="40"/>
  <c r="J952" i="40"/>
  <c r="E1289" i="40"/>
  <c r="C949" i="40"/>
  <c r="L841" i="40"/>
  <c r="M1325" i="40"/>
  <c r="M1437" i="40"/>
  <c r="E1772" i="40"/>
  <c r="A2583" i="40"/>
  <c r="L1071" i="40"/>
  <c r="M2755" i="40"/>
  <c r="E28" i="40"/>
  <c r="L2626" i="40"/>
  <c r="L2692" i="40"/>
  <c r="F1571" i="40"/>
  <c r="E2904" i="40"/>
  <c r="C1419" i="40"/>
  <c r="B30" i="40"/>
  <c r="F2614" i="40"/>
  <c r="K2577" i="40"/>
  <c r="F2320" i="40"/>
  <c r="F1342" i="40"/>
  <c r="L1495" i="40"/>
  <c r="F295" i="40"/>
  <c r="H49" i="40"/>
  <c r="C2294" i="40"/>
  <c r="K2408" i="40"/>
  <c r="C2474" i="40"/>
  <c r="C2443" i="40"/>
  <c r="A1600" i="40"/>
  <c r="E1959" i="40"/>
  <c r="B1453" i="40"/>
  <c r="G1717" i="40"/>
  <c r="H808" i="40"/>
  <c r="M1725" i="40"/>
  <c r="M2807" i="40"/>
  <c r="F2666" i="40"/>
  <c r="G2260" i="40"/>
  <c r="C984" i="40"/>
  <c r="C2944" i="40"/>
  <c r="H1682" i="40"/>
  <c r="K2369" i="40"/>
  <c r="B2837" i="40"/>
  <c r="M2786" i="40"/>
  <c r="K2235" i="40"/>
  <c r="I2636" i="40"/>
  <c r="J625" i="40"/>
  <c r="L1717" i="40"/>
  <c r="I1477" i="40"/>
  <c r="B2940" i="40"/>
  <c r="G1942" i="40"/>
  <c r="J2589" i="40"/>
  <c r="L1979" i="40"/>
  <c r="B1285" i="40"/>
  <c r="D1291" i="40"/>
  <c r="E1432" i="40"/>
  <c r="A515" i="40"/>
  <c r="K1980" i="40"/>
  <c r="G507" i="40"/>
  <c r="E1020" i="40"/>
  <c r="E2118" i="40"/>
  <c r="J2197" i="40"/>
  <c r="K2353" i="40"/>
  <c r="A2627" i="40"/>
  <c r="C833" i="40"/>
  <c r="M2486" i="40"/>
  <c r="B2617" i="40"/>
  <c r="H2733" i="40"/>
  <c r="B2365" i="40"/>
  <c r="G164" i="40"/>
  <c r="F1622" i="40"/>
  <c r="K457" i="40"/>
  <c r="B2949" i="40"/>
  <c r="D1214" i="40"/>
  <c r="C865" i="40"/>
  <c r="I2680" i="40"/>
  <c r="B557" i="40"/>
  <c r="E2299" i="40"/>
  <c r="H1733" i="40"/>
  <c r="C646" i="40"/>
  <c r="K2096" i="40"/>
  <c r="L2652" i="40"/>
  <c r="G1149" i="40"/>
  <c r="G850" i="40"/>
  <c r="J2288" i="40"/>
  <c r="B1631" i="40"/>
  <c r="B947" i="40"/>
  <c r="G2793" i="40"/>
  <c r="J2327" i="40"/>
  <c r="H674" i="40"/>
  <c r="H878" i="40"/>
  <c r="I2065" i="40"/>
  <c r="A2443" i="40"/>
  <c r="D2535" i="40"/>
  <c r="F655" i="40"/>
  <c r="B399" i="40"/>
  <c r="M689" i="40"/>
  <c r="H87" i="40"/>
  <c r="H2419" i="40"/>
  <c r="G2825" i="40"/>
  <c r="F596" i="40"/>
  <c r="A2318" i="40"/>
  <c r="F1764" i="40"/>
  <c r="H137" i="40"/>
  <c r="L995" i="40"/>
  <c r="C2203" i="40"/>
  <c r="K1211" i="40"/>
  <c r="F1382" i="40"/>
  <c r="D2074" i="40"/>
  <c r="H1571" i="40"/>
  <c r="H1804" i="40"/>
  <c r="E2463" i="40"/>
  <c r="D1387" i="40"/>
  <c r="J1381" i="40"/>
  <c r="E1272" i="40"/>
  <c r="C2269" i="40"/>
  <c r="L359" i="40"/>
  <c r="B2410" i="40"/>
  <c r="F678" i="40"/>
  <c r="J1912" i="40"/>
  <c r="K1414" i="40"/>
  <c r="G2065" i="40"/>
  <c r="D613" i="40"/>
  <c r="H2498" i="40"/>
  <c r="H2144" i="40"/>
  <c r="G2640" i="40"/>
  <c r="C2384" i="40"/>
  <c r="C2666" i="40"/>
  <c r="H2089" i="40"/>
  <c r="E1622" i="40"/>
  <c r="A1305" i="40"/>
  <c r="M796" i="40"/>
  <c r="K2075" i="40"/>
  <c r="I522" i="40"/>
  <c r="A2581" i="40"/>
  <c r="E1410" i="40"/>
  <c r="H2415" i="40"/>
  <c r="L382" i="40"/>
  <c r="F1644" i="40"/>
  <c r="F2461" i="40"/>
  <c r="J2330" i="40"/>
  <c r="D715" i="40"/>
  <c r="H2461" i="40"/>
  <c r="A1179" i="40"/>
  <c r="K136" i="40"/>
  <c r="E341" i="40"/>
  <c r="E2629" i="40"/>
  <c r="G620" i="40"/>
  <c r="L2082" i="40"/>
  <c r="B1890" i="40"/>
  <c r="B2628" i="40"/>
  <c r="K744" i="40"/>
  <c r="K1653" i="40"/>
  <c r="M914" i="40"/>
  <c r="C1427" i="40"/>
  <c r="A899" i="40"/>
  <c r="H1482" i="40"/>
  <c r="D1968" i="40"/>
  <c r="G1221" i="40"/>
  <c r="J11" i="40"/>
  <c r="L1083" i="40"/>
  <c r="C1049" i="40"/>
  <c r="H361" i="40"/>
  <c r="C1653" i="40"/>
  <c r="E2545" i="40"/>
  <c r="D2931" i="40"/>
  <c r="H555" i="40"/>
  <c r="H2021" i="40"/>
  <c r="G2485" i="40"/>
  <c r="D378" i="40"/>
  <c r="G153" i="40"/>
  <c r="C1793" i="40"/>
  <c r="L1459" i="40"/>
  <c r="M2401" i="40"/>
  <c r="F1412" i="40"/>
  <c r="F1525" i="40"/>
  <c r="K1306" i="40"/>
  <c r="B2237" i="40"/>
  <c r="A1128" i="40"/>
  <c r="E266" i="40"/>
  <c r="B2750" i="40"/>
  <c r="I664" i="40"/>
  <c r="A499" i="40"/>
  <c r="H470" i="40"/>
  <c r="B832" i="40"/>
  <c r="H1466" i="40"/>
  <c r="E2263" i="40"/>
  <c r="J1318" i="40"/>
  <c r="K722" i="40"/>
  <c r="C1856" i="40"/>
  <c r="M2802" i="40"/>
  <c r="E2908" i="40"/>
  <c r="K2653" i="40"/>
  <c r="B2256" i="40"/>
  <c r="C1043" i="40"/>
  <c r="A393" i="40"/>
  <c r="E1185" i="40"/>
  <c r="F744" i="40"/>
  <c r="B2655" i="40"/>
  <c r="M460" i="40"/>
  <c r="A1866" i="40"/>
  <c r="K2575" i="40"/>
  <c r="A541" i="40"/>
  <c r="C1024" i="40"/>
  <c r="C2272" i="40"/>
  <c r="K667" i="40"/>
  <c r="C2942" i="40"/>
  <c r="F482" i="40"/>
  <c r="D393" i="40"/>
  <c r="F176" i="40"/>
  <c r="K1732" i="40"/>
  <c r="H419" i="40"/>
  <c r="L1784" i="40"/>
  <c r="B2262" i="40"/>
  <c r="G805" i="40"/>
  <c r="H2003" i="40"/>
  <c r="D2041" i="40"/>
  <c r="K243" i="40"/>
  <c r="D2651" i="40"/>
  <c r="A702" i="40"/>
  <c r="E1909" i="40"/>
  <c r="H1597" i="40"/>
  <c r="G2934" i="40"/>
  <c r="D764" i="40"/>
  <c r="D250" i="40"/>
  <c r="J2611" i="40"/>
  <c r="A2486" i="40"/>
  <c r="D469" i="40"/>
  <c r="F1947" i="40"/>
  <c r="B1783" i="40"/>
  <c r="A2178" i="40"/>
  <c r="F2847" i="40"/>
  <c r="G1858" i="40"/>
  <c r="G1255" i="40"/>
  <c r="G1666" i="40"/>
  <c r="B479" i="40"/>
  <c r="F207" i="40"/>
  <c r="B119" i="40"/>
  <c r="A2641" i="40"/>
  <c r="B2722" i="40"/>
  <c r="A1909" i="40"/>
  <c r="B1502" i="40"/>
  <c r="C2543" i="40"/>
  <c r="L968" i="40"/>
  <c r="B2469" i="40"/>
  <c r="A1633" i="40"/>
  <c r="A282" i="40"/>
  <c r="J1496" i="40"/>
  <c r="I692" i="40"/>
  <c r="C2376" i="40"/>
  <c r="J593" i="40"/>
  <c r="B2352" i="40"/>
  <c r="H812" i="40"/>
  <c r="A43" i="40"/>
  <c r="H2879" i="40"/>
  <c r="D1641" i="40"/>
  <c r="E616" i="40"/>
  <c r="F1678" i="40"/>
  <c r="D2745" i="40"/>
  <c r="I2240" i="40"/>
  <c r="E26" i="40"/>
  <c r="H1967" i="40"/>
  <c r="K1255" i="40"/>
  <c r="E422" i="40"/>
  <c r="B2255" i="40"/>
  <c r="I430" i="40"/>
  <c r="C2445" i="40"/>
  <c r="D2421" i="40"/>
  <c r="H1471" i="40"/>
  <c r="D329" i="40"/>
  <c r="A547" i="40"/>
  <c r="K2634" i="40"/>
  <c r="D1774" i="40"/>
  <c r="G1924" i="40"/>
  <c r="E1355" i="40"/>
  <c r="B1871" i="40"/>
  <c r="B2360" i="40"/>
  <c r="M2458" i="40"/>
  <c r="M1854" i="40"/>
  <c r="D2213" i="40"/>
  <c r="K2611" i="40"/>
  <c r="K1918" i="40"/>
  <c r="B2810" i="40"/>
  <c r="A2011" i="40"/>
  <c r="D2741" i="40"/>
  <c r="A2139" i="40"/>
  <c r="E568" i="40"/>
  <c r="K2521" i="40"/>
  <c r="I2078" i="40"/>
  <c r="I809" i="40"/>
  <c r="K1800" i="40"/>
  <c r="C1912" i="40"/>
  <c r="H2788" i="40"/>
  <c r="F1446" i="40"/>
  <c r="F2237" i="40"/>
  <c r="A397" i="40"/>
  <c r="H2053" i="40"/>
  <c r="M576" i="40"/>
  <c r="F1880" i="40"/>
  <c r="K2074" i="40"/>
  <c r="A2324" i="40"/>
  <c r="L2870" i="40"/>
  <c r="H2354" i="40"/>
  <c r="D339" i="40"/>
  <c r="B2284" i="40"/>
  <c r="A2799" i="40"/>
  <c r="B2116" i="40"/>
  <c r="E48" i="40"/>
  <c r="D2369" i="40"/>
  <c r="D1573" i="40"/>
  <c r="E1996" i="40"/>
  <c r="H965" i="40"/>
  <c r="H2639" i="40"/>
  <c r="L1483" i="40"/>
  <c r="K1257" i="40"/>
  <c r="M1496" i="40"/>
  <c r="J2924" i="40"/>
  <c r="F75" i="40"/>
  <c r="B224" i="40"/>
  <c r="E1130" i="40"/>
  <c r="B1339" i="40"/>
  <c r="B1610" i="40"/>
  <c r="C1708" i="40"/>
  <c r="B2842" i="40"/>
  <c r="B650" i="40"/>
  <c r="L2330" i="40"/>
  <c r="A1806" i="40"/>
  <c r="H1316" i="40"/>
  <c r="I2127" i="40"/>
  <c r="B1583" i="40"/>
  <c r="A2331" i="40"/>
  <c r="L1670" i="40"/>
  <c r="M2227" i="40"/>
  <c r="D1324" i="40"/>
  <c r="F2782" i="40"/>
  <c r="E1370" i="40"/>
  <c r="C1247" i="40"/>
  <c r="E2887" i="40"/>
  <c r="F2482" i="40"/>
  <c r="B2254" i="40"/>
  <c r="E1268" i="40"/>
  <c r="D1535" i="40"/>
  <c r="I1628" i="40"/>
  <c r="L1349" i="40"/>
  <c r="D1421" i="40"/>
  <c r="J388" i="40"/>
  <c r="D1415" i="40"/>
  <c r="K204" i="40"/>
  <c r="L897" i="40"/>
  <c r="L2856" i="40"/>
  <c r="C2192" i="40"/>
  <c r="L1265" i="40"/>
  <c r="E121" i="40"/>
  <c r="A1024" i="40"/>
  <c r="D183" i="40"/>
  <c r="A502" i="40"/>
  <c r="H2430" i="40"/>
  <c r="D2799" i="40"/>
  <c r="F1808" i="40"/>
  <c r="H97" i="40"/>
  <c r="M611" i="40"/>
  <c r="E2684" i="40"/>
  <c r="G1209" i="40"/>
  <c r="L2897" i="40"/>
  <c r="D1430" i="40"/>
  <c r="L587" i="40"/>
  <c r="A2820" i="40"/>
  <c r="M2253" i="40"/>
  <c r="G1342" i="40"/>
  <c r="M2049" i="40"/>
  <c r="F768" i="40"/>
  <c r="D153" i="40"/>
  <c r="C2245" i="40"/>
  <c r="E1233" i="40"/>
  <c r="I1511" i="40"/>
  <c r="A2148" i="40"/>
  <c r="G2191" i="40"/>
  <c r="H783" i="40"/>
  <c r="B1646" i="40"/>
  <c r="E375" i="40"/>
  <c r="B44" i="40"/>
  <c r="G2547" i="40"/>
  <c r="L1026" i="40"/>
  <c r="D2323" i="40"/>
  <c r="G2116" i="40"/>
  <c r="E644" i="40"/>
  <c r="F2718" i="40"/>
  <c r="I1489" i="40"/>
  <c r="E2261" i="40"/>
  <c r="H964" i="40"/>
  <c r="B1826" i="40"/>
  <c r="G2222" i="40"/>
  <c r="H2711" i="40"/>
  <c r="C2825" i="40"/>
  <c r="H2174" i="40"/>
  <c r="K1178" i="40"/>
  <c r="G1186" i="40"/>
  <c r="K2790" i="40"/>
  <c r="J2931" i="40"/>
  <c r="A2048" i="40"/>
  <c r="C444" i="40"/>
  <c r="C992" i="40"/>
  <c r="D345" i="40"/>
  <c r="A390" i="40"/>
  <c r="L508" i="40"/>
  <c r="L2868" i="40"/>
  <c r="B2095" i="40"/>
  <c r="A1950" i="40"/>
  <c r="F1861" i="40"/>
  <c r="K11" i="40"/>
  <c r="H2895" i="40"/>
  <c r="I876" i="40"/>
  <c r="G1656" i="40"/>
  <c r="D2150" i="40"/>
  <c r="I1109" i="40"/>
  <c r="M2530" i="40"/>
  <c r="A2170" i="40"/>
  <c r="K1516" i="40"/>
  <c r="D2188" i="40"/>
  <c r="H522" i="40"/>
  <c r="C2582" i="40"/>
  <c r="C2792" i="40"/>
  <c r="E1491" i="40"/>
  <c r="A512" i="40"/>
  <c r="H1247" i="40"/>
  <c r="J1915" i="40"/>
  <c r="K2524" i="40"/>
  <c r="B2364" i="40"/>
  <c r="E2485" i="40"/>
  <c r="K1350" i="40"/>
  <c r="M1310" i="40"/>
  <c r="M2506" i="40"/>
  <c r="B199" i="40"/>
  <c r="M2038" i="40"/>
  <c r="K2082" i="40"/>
  <c r="B1959" i="40"/>
  <c r="F1123" i="40"/>
  <c r="G710" i="40"/>
  <c r="D622" i="40"/>
  <c r="E1280" i="40"/>
  <c r="L1829" i="40"/>
  <c r="I113" i="40"/>
  <c r="F1256" i="40"/>
  <c r="H966" i="40"/>
  <c r="L1330" i="40"/>
  <c r="I2389" i="40"/>
  <c r="K2151" i="40"/>
  <c r="F794" i="40"/>
  <c r="D2704" i="40"/>
  <c r="A1846" i="40"/>
  <c r="L1636" i="40"/>
  <c r="B746" i="40"/>
  <c r="G2236" i="40"/>
  <c r="C2853" i="40"/>
  <c r="G1902" i="40"/>
  <c r="G1937" i="40"/>
  <c r="D1902" i="40"/>
  <c r="E222" i="40"/>
  <c r="F2931" i="40"/>
  <c r="A956" i="40"/>
  <c r="J2486" i="40"/>
  <c r="G365" i="40"/>
  <c r="M1344" i="40"/>
  <c r="C1591" i="40"/>
  <c r="E2510" i="40"/>
  <c r="D2031" i="40"/>
  <c r="J419" i="40"/>
  <c r="I284" i="40"/>
  <c r="E2776" i="40"/>
  <c r="A1612" i="40"/>
  <c r="F2161" i="40"/>
  <c r="M2036" i="40"/>
  <c r="L747" i="40"/>
  <c r="H75" i="40"/>
  <c r="D1409" i="40"/>
  <c r="B1029" i="40"/>
  <c r="B383" i="40"/>
  <c r="G2737" i="40"/>
  <c r="D2572" i="40"/>
  <c r="E2620" i="40"/>
  <c r="G88" i="40"/>
  <c r="M506" i="40"/>
  <c r="H1286" i="40"/>
  <c r="A1310" i="40"/>
  <c r="M544" i="40"/>
  <c r="B2130" i="40"/>
  <c r="G2477" i="40"/>
  <c r="C1743" i="40"/>
  <c r="A168" i="40"/>
  <c r="H938" i="40"/>
  <c r="C2259" i="40"/>
  <c r="B1837" i="40"/>
  <c r="C1779" i="40"/>
  <c r="B1937" i="40"/>
  <c r="C2400" i="40"/>
  <c r="E1609" i="40"/>
  <c r="L1939" i="40"/>
  <c r="C2479" i="40"/>
  <c r="D1505" i="40"/>
  <c r="D2192" i="40"/>
  <c r="M1458" i="40"/>
  <c r="B2389" i="40"/>
  <c r="E2107" i="40"/>
  <c r="G2055" i="40"/>
  <c r="B2125" i="40"/>
  <c r="K2675" i="40"/>
  <c r="H945" i="40"/>
  <c r="A22" i="40"/>
  <c r="C640" i="40"/>
  <c r="L2778" i="40"/>
  <c r="L53" i="40"/>
  <c r="L1282" i="40"/>
  <c r="M552" i="40"/>
  <c r="M2061" i="40"/>
  <c r="J401" i="40"/>
  <c r="I296" i="40"/>
  <c r="J2205" i="40"/>
  <c r="B744" i="40"/>
  <c r="D2279" i="40"/>
  <c r="G1353" i="40"/>
  <c r="H2635" i="40"/>
  <c r="C2030" i="40"/>
  <c r="I2106" i="40"/>
  <c r="C1619" i="40"/>
  <c r="G1096" i="40"/>
  <c r="A2585" i="40"/>
  <c r="I991" i="40"/>
  <c r="H2825" i="40"/>
  <c r="H1773" i="40"/>
  <c r="A1604" i="40"/>
  <c r="E1599" i="40"/>
  <c r="H2169" i="40"/>
  <c r="L605" i="40"/>
  <c r="K1404" i="40"/>
  <c r="G780" i="40"/>
  <c r="A2513" i="40"/>
  <c r="A2607" i="40"/>
  <c r="H268" i="40"/>
  <c r="M2941" i="40"/>
  <c r="G1548" i="40"/>
  <c r="F153" i="40"/>
  <c r="E1526" i="40"/>
  <c r="H2376" i="40"/>
  <c r="M1218" i="40"/>
  <c r="D320" i="40"/>
  <c r="I1375" i="40"/>
  <c r="H2207" i="40"/>
  <c r="G144" i="40"/>
  <c r="B940" i="40"/>
  <c r="L2727" i="40"/>
  <c r="M1538" i="40"/>
  <c r="C825" i="40"/>
  <c r="B2145" i="40"/>
  <c r="D1557" i="40"/>
  <c r="G897" i="40"/>
  <c r="H1930" i="40"/>
  <c r="I877" i="40"/>
  <c r="F1296" i="40"/>
  <c r="E2155" i="40"/>
  <c r="J2744" i="40"/>
  <c r="B1680" i="40"/>
  <c r="J1374" i="40"/>
  <c r="M1554" i="40"/>
  <c r="F278" i="40"/>
  <c r="C1578" i="40"/>
  <c r="E2086" i="40"/>
  <c r="G2824" i="40"/>
  <c r="H2363" i="40"/>
  <c r="F1995" i="40"/>
  <c r="K1149" i="40"/>
  <c r="G742" i="40"/>
  <c r="G523" i="40"/>
  <c r="F1654" i="40"/>
  <c r="C2363" i="40"/>
  <c r="A1255" i="40"/>
  <c r="G2566" i="40"/>
  <c r="B2060" i="40"/>
  <c r="E127" i="40"/>
  <c r="H558" i="40"/>
  <c r="M2007" i="40"/>
  <c r="E2892" i="40"/>
  <c r="I1631" i="40"/>
  <c r="G1321" i="40"/>
  <c r="L2705" i="40"/>
  <c r="C1813" i="40"/>
  <c r="K2382" i="40"/>
  <c r="F2313" i="40"/>
  <c r="D1846" i="40"/>
  <c r="C61" i="40"/>
  <c r="H2521" i="40"/>
  <c r="A1693" i="40"/>
  <c r="L1169" i="40"/>
  <c r="H557" i="40"/>
  <c r="A1868" i="40"/>
  <c r="F2909" i="40"/>
  <c r="K1926" i="40"/>
  <c r="K1647" i="40"/>
  <c r="E2010" i="40"/>
  <c r="C509" i="40"/>
  <c r="F2087" i="40"/>
  <c r="C463" i="40"/>
  <c r="D2708" i="40"/>
  <c r="H2197" i="40"/>
  <c r="H1770" i="40"/>
  <c r="D2792" i="40"/>
  <c r="H721" i="40"/>
  <c r="J380" i="40"/>
  <c r="H2483" i="40"/>
  <c r="M749" i="40"/>
  <c r="G124" i="40"/>
  <c r="B2362" i="40"/>
  <c r="F1338" i="40"/>
  <c r="C513" i="40"/>
  <c r="E1982" i="40"/>
  <c r="J1403" i="40"/>
  <c r="I9" i="40"/>
  <c r="B904" i="40"/>
  <c r="H2050" i="40"/>
  <c r="F2391" i="40"/>
  <c r="M708" i="40"/>
  <c r="B1520" i="40"/>
  <c r="A1754" i="40"/>
  <c r="B1575" i="40"/>
  <c r="K1279" i="40"/>
  <c r="K2119" i="40"/>
  <c r="K1720" i="40"/>
  <c r="E784" i="40"/>
  <c r="M2209" i="40"/>
  <c r="C2150" i="40"/>
  <c r="A1307" i="40"/>
  <c r="A612" i="40"/>
  <c r="A1039" i="40"/>
  <c r="A685" i="40"/>
  <c r="D2241" i="40"/>
  <c r="H1020" i="40"/>
  <c r="L2191" i="40"/>
  <c r="K2457" i="40"/>
  <c r="L2823" i="40"/>
  <c r="D1944" i="40"/>
  <c r="M937" i="40"/>
  <c r="H2305" i="40"/>
  <c r="L504" i="40"/>
  <c r="E2601" i="40"/>
  <c r="B2783" i="40"/>
  <c r="M2859" i="40"/>
  <c r="E2873" i="40"/>
  <c r="L1029" i="40"/>
  <c r="H1128" i="40"/>
  <c r="A292" i="40"/>
  <c r="I505" i="40"/>
  <c r="A1878" i="40"/>
  <c r="D1353" i="40"/>
  <c r="F2104" i="40"/>
  <c r="B2438" i="40"/>
  <c r="C1699" i="40"/>
  <c r="E2102" i="40"/>
  <c r="E951" i="40"/>
  <c r="E409" i="40"/>
  <c r="F2046" i="40"/>
  <c r="J1462" i="40"/>
  <c r="H1706" i="40"/>
  <c r="E1746" i="40"/>
  <c r="D2869" i="40"/>
  <c r="D1779" i="40"/>
  <c r="A1407" i="40"/>
  <c r="E168" i="40"/>
  <c r="E1167" i="40"/>
  <c r="M2127" i="40"/>
  <c r="A92" i="40"/>
  <c r="D1549" i="40"/>
  <c r="E968" i="40"/>
  <c r="D693" i="40"/>
  <c r="H2090" i="40"/>
  <c r="J17" i="40"/>
  <c r="F2868" i="40"/>
  <c r="H2449" i="40"/>
  <c r="A290" i="40"/>
  <c r="F269" i="40"/>
  <c r="C1531" i="40"/>
  <c r="C1347" i="40"/>
  <c r="G2366" i="40"/>
  <c r="I1697" i="40"/>
  <c r="D491" i="40"/>
  <c r="M381" i="40"/>
  <c r="D59" i="40"/>
  <c r="E2584" i="40"/>
  <c r="M498" i="40"/>
  <c r="L2848" i="40"/>
  <c r="L2209" i="40"/>
  <c r="C1918" i="40"/>
  <c r="A1689" i="40"/>
  <c r="C705" i="40"/>
  <c r="D2448" i="40"/>
  <c r="G2806" i="40"/>
  <c r="D2053" i="40"/>
  <c r="I2507" i="40"/>
  <c r="B454" i="40"/>
  <c r="C2919" i="40"/>
  <c r="B2077" i="40"/>
  <c r="C2738" i="40"/>
  <c r="F2791" i="40"/>
  <c r="H2100" i="40"/>
  <c r="K758" i="40"/>
  <c r="H512" i="40"/>
  <c r="A1102" i="40"/>
  <c r="J622" i="40"/>
  <c r="C300" i="40"/>
  <c r="A913" i="40"/>
  <c r="D1335" i="40"/>
  <c r="I604" i="40"/>
  <c r="J950" i="40"/>
  <c r="B890" i="40"/>
  <c r="C8" i="40"/>
  <c r="H1472" i="40"/>
  <c r="M2906" i="40"/>
  <c r="C2146" i="40"/>
  <c r="I1349" i="40"/>
  <c r="A988" i="40"/>
  <c r="J468" i="40"/>
  <c r="J1967" i="40"/>
  <c r="K1968" i="40"/>
  <c r="H210" i="40"/>
  <c r="C2549" i="40"/>
  <c r="C2509" i="40"/>
  <c r="B2103" i="40"/>
  <c r="D2044" i="40"/>
  <c r="L1931" i="40"/>
  <c r="A2940" i="40"/>
  <c r="G1809" i="40"/>
  <c r="D142" i="40"/>
  <c r="A2842" i="40"/>
  <c r="H305" i="40"/>
  <c r="G1175" i="40"/>
  <c r="E2502" i="40"/>
  <c r="K859" i="40"/>
  <c r="H2452" i="40"/>
  <c r="D163" i="40"/>
  <c r="D414" i="40"/>
  <c r="C107" i="40"/>
  <c r="A709" i="40"/>
  <c r="M2478" i="40"/>
  <c r="B2571" i="40"/>
  <c r="C578" i="40"/>
  <c r="B1184" i="40"/>
  <c r="H2073" i="40"/>
  <c r="D2116" i="40"/>
  <c r="I502" i="40"/>
  <c r="D219" i="40"/>
  <c r="I2689" i="40"/>
  <c r="D2433" i="40"/>
  <c r="A1683" i="40"/>
  <c r="E2250" i="40"/>
  <c r="D2824" i="40"/>
  <c r="C2230" i="40"/>
  <c r="K1490" i="40"/>
  <c r="M1620" i="40"/>
  <c r="K440" i="40"/>
  <c r="F2684" i="40"/>
  <c r="J1352" i="40"/>
  <c r="D2020" i="40"/>
  <c r="J2633" i="40"/>
  <c r="A2414" i="40"/>
  <c r="J2461" i="40"/>
  <c r="E569" i="40"/>
  <c r="J1422" i="40"/>
  <c r="E727" i="40"/>
  <c r="H1880" i="40"/>
  <c r="L2702" i="40"/>
  <c r="D1980" i="40"/>
  <c r="I2924" i="40"/>
  <c r="F2419" i="40"/>
  <c r="K295" i="40"/>
  <c r="L380" i="40"/>
  <c r="H350" i="40"/>
  <c r="A1727" i="40"/>
  <c r="G1323" i="40"/>
  <c r="H2689" i="40"/>
  <c r="G2557" i="40"/>
  <c r="I1231" i="40"/>
  <c r="F2568" i="40"/>
  <c r="L2476" i="40"/>
  <c r="J1257" i="40"/>
  <c r="K1627" i="40"/>
  <c r="H822" i="40"/>
  <c r="G136" i="40"/>
  <c r="L229" i="40"/>
  <c r="B2881" i="40"/>
  <c r="C1317" i="40"/>
  <c r="I964" i="40"/>
  <c r="M1580" i="40"/>
  <c r="C1808" i="40"/>
  <c r="D269" i="40"/>
  <c r="K2683" i="40"/>
  <c r="D1129" i="40"/>
  <c r="A1753" i="40"/>
  <c r="H705" i="40"/>
  <c r="E1229" i="40"/>
  <c r="D2309" i="40"/>
  <c r="D550" i="40"/>
  <c r="A2203" i="40"/>
  <c r="B2611" i="40"/>
  <c r="M59" i="40"/>
  <c r="A2250" i="40"/>
  <c r="I1004" i="40"/>
  <c r="C1602" i="40"/>
  <c r="H1188" i="40"/>
  <c r="C2590" i="40"/>
  <c r="K2555" i="40"/>
  <c r="H1528" i="40"/>
  <c r="F1717" i="40"/>
  <c r="A2297" i="40"/>
  <c r="F2529" i="40"/>
  <c r="E1494" i="40"/>
  <c r="I1689" i="40"/>
  <c r="M492" i="40"/>
  <c r="M1468" i="40"/>
  <c r="B2189" i="40"/>
  <c r="H2230" i="40"/>
  <c r="D2876" i="40"/>
  <c r="B1587" i="40"/>
  <c r="H1830" i="40"/>
  <c r="G2381" i="40"/>
  <c r="C2896" i="40"/>
  <c r="C1733" i="40"/>
  <c r="B2891" i="40"/>
  <c r="F348" i="40"/>
  <c r="M353" i="40"/>
  <c r="F1915" i="40"/>
  <c r="B1511" i="40"/>
  <c r="L577" i="40"/>
  <c r="M1157" i="40"/>
  <c r="L772" i="40"/>
  <c r="G2384" i="40"/>
  <c r="I2096" i="40"/>
  <c r="I1119" i="40"/>
  <c r="B1896" i="40"/>
  <c r="A1739" i="40"/>
  <c r="A328" i="40"/>
  <c r="F2458" i="40"/>
  <c r="M117" i="40"/>
  <c r="B493" i="40"/>
  <c r="G1808" i="40"/>
  <c r="B378" i="40"/>
  <c r="C2505" i="40"/>
  <c r="H969" i="40"/>
  <c r="L1426" i="40"/>
  <c r="J1875" i="40"/>
  <c r="E1461" i="40"/>
  <c r="K910" i="40"/>
  <c r="F2437" i="40"/>
  <c r="C299" i="40"/>
  <c r="E2889" i="40"/>
  <c r="C2394" i="40"/>
  <c r="L1131" i="40"/>
  <c r="F2832" i="40"/>
  <c r="D2773" i="40"/>
  <c r="G1235" i="40"/>
  <c r="C2106" i="40"/>
  <c r="L2410" i="40"/>
  <c r="J2825" i="40"/>
  <c r="G970" i="40"/>
  <c r="B1908" i="40"/>
  <c r="B1919" i="40"/>
  <c r="C2025" i="40"/>
  <c r="H1405" i="40"/>
  <c r="B1073" i="40"/>
  <c r="G2631" i="40"/>
  <c r="F1279" i="40"/>
  <c r="M1397" i="40"/>
  <c r="E2527" i="40"/>
  <c r="B1049" i="40"/>
  <c r="F274" i="40"/>
  <c r="H1531" i="40"/>
  <c r="B1893" i="40"/>
  <c r="M2934" i="40"/>
  <c r="L2544" i="40"/>
  <c r="C1379" i="40"/>
  <c r="C1755" i="40"/>
  <c r="D2438" i="40"/>
  <c r="L2176" i="40"/>
  <c r="B2826" i="40"/>
  <c r="E1400" i="40"/>
  <c r="K1261" i="40"/>
  <c r="L2596" i="40"/>
  <c r="H1366" i="40"/>
  <c r="F2356" i="40"/>
  <c r="D1213" i="40"/>
  <c r="G2500" i="40"/>
  <c r="G299" i="40"/>
  <c r="F2399" i="40"/>
  <c r="H1556" i="40"/>
  <c r="C675" i="40"/>
  <c r="C2872" i="40"/>
  <c r="H288" i="40"/>
  <c r="D2942" i="40"/>
  <c r="M2493" i="40"/>
  <c r="A2924" i="40"/>
  <c r="J29" i="40"/>
  <c r="H1203" i="40"/>
  <c r="M956" i="40"/>
  <c r="C2133" i="40"/>
  <c r="G2728" i="40"/>
  <c r="C1416" i="40"/>
  <c r="F1304" i="40"/>
  <c r="C1217" i="40"/>
  <c r="M2021" i="40"/>
  <c r="B2172" i="40"/>
  <c r="H2727" i="40"/>
  <c r="E2687" i="40"/>
  <c r="L815" i="40"/>
  <c r="H1329" i="40"/>
  <c r="B1163" i="40"/>
  <c r="F1384" i="40"/>
  <c r="C2379" i="40"/>
  <c r="D1610" i="40"/>
  <c r="A2371" i="40"/>
  <c r="F1955" i="40"/>
  <c r="I2003" i="40"/>
  <c r="H1869" i="40"/>
  <c r="M966" i="40"/>
  <c r="D2695" i="40"/>
  <c r="D144" i="40"/>
  <c r="B2006" i="40"/>
  <c r="L407" i="40"/>
  <c r="M2520" i="40"/>
  <c r="H2786" i="40"/>
  <c r="A2453" i="40"/>
  <c r="M1502" i="40"/>
  <c r="B1410" i="40"/>
  <c r="G1539" i="40"/>
  <c r="J629" i="40"/>
  <c r="A1703" i="40"/>
  <c r="C1874" i="40"/>
  <c r="J2361" i="40"/>
  <c r="I1564" i="40"/>
  <c r="G1700" i="40"/>
  <c r="E702" i="40"/>
  <c r="M63" i="40"/>
  <c r="F560" i="40"/>
  <c r="L193" i="40"/>
  <c r="D1713" i="40"/>
  <c r="G105" i="40"/>
  <c r="E206" i="40"/>
  <c r="D2132" i="40"/>
  <c r="I661" i="40"/>
  <c r="G2013" i="40"/>
  <c r="F2579" i="40"/>
  <c r="C1720" i="40"/>
  <c r="G1510" i="40"/>
  <c r="M478" i="40"/>
  <c r="B1974" i="40"/>
  <c r="F1770" i="40"/>
  <c r="I1403" i="40"/>
  <c r="K2344" i="40"/>
  <c r="A2214" i="40"/>
  <c r="K2837" i="40"/>
  <c r="K654" i="40"/>
  <c r="L490" i="40"/>
  <c r="D1652" i="40"/>
  <c r="I1597" i="40"/>
  <c r="E1125" i="40"/>
  <c r="J2778" i="40"/>
  <c r="H281" i="40"/>
  <c r="I2844" i="40"/>
  <c r="C1459" i="40"/>
  <c r="H2326" i="40"/>
  <c r="C1839" i="40"/>
  <c r="A1294" i="40"/>
  <c r="J1361" i="40"/>
  <c r="G1664" i="40"/>
  <c r="G713" i="40"/>
  <c r="K47" i="40"/>
  <c r="G2157" i="40"/>
  <c r="C1210" i="40"/>
  <c r="J1401" i="40"/>
  <c r="F1205" i="40"/>
  <c r="A2631" i="40"/>
  <c r="J657" i="40"/>
  <c r="D290" i="40"/>
  <c r="J232" i="40"/>
  <c r="C1378" i="40"/>
  <c r="C2199" i="40"/>
  <c r="J213" i="40"/>
  <c r="A2098" i="40"/>
  <c r="A1533" i="40"/>
  <c r="H2433" i="40"/>
  <c r="I1097" i="40"/>
  <c r="D1611" i="40"/>
  <c r="K1205" i="40"/>
  <c r="L2750" i="40"/>
  <c r="I2471" i="40"/>
  <c r="L2741" i="40"/>
  <c r="A1941" i="40"/>
  <c r="D893" i="40"/>
  <c r="D267" i="40"/>
  <c r="B2458" i="40"/>
  <c r="G2163" i="40"/>
  <c r="A2949" i="40"/>
  <c r="F2867" i="40"/>
  <c r="M2870" i="40"/>
  <c r="D381" i="40"/>
  <c r="L2884" i="40"/>
  <c r="H1220" i="40"/>
  <c r="D1492" i="40"/>
  <c r="I1882" i="40"/>
  <c r="H1500" i="40"/>
  <c r="M1259" i="40"/>
  <c r="I919" i="40"/>
  <c r="K1307" i="40"/>
  <c r="L1699" i="40"/>
  <c r="A2766" i="40"/>
  <c r="I854" i="40"/>
  <c r="A2174" i="40"/>
  <c r="M580" i="40"/>
  <c r="M486" i="40"/>
  <c r="J2654" i="40"/>
  <c r="J985" i="40"/>
  <c r="K371" i="40"/>
  <c r="A68" i="40"/>
  <c r="M1165" i="40"/>
  <c r="E175" i="40"/>
  <c r="B295" i="40"/>
  <c r="B2401" i="40"/>
  <c r="D2831" i="40"/>
  <c r="D2754" i="40"/>
  <c r="C1997" i="40"/>
  <c r="D2050" i="40"/>
  <c r="I108" i="40"/>
  <c r="E1703" i="40"/>
  <c r="E2384" i="40"/>
  <c r="E2207" i="40"/>
  <c r="G1511" i="40"/>
  <c r="G814" i="40"/>
  <c r="I2182" i="40"/>
  <c r="G2752" i="40"/>
  <c r="I2505" i="40"/>
  <c r="F2826" i="40"/>
  <c r="E383" i="40"/>
  <c r="I2112" i="40"/>
  <c r="J1911" i="40"/>
  <c r="H2040" i="40"/>
  <c r="D2097" i="40"/>
  <c r="K1125" i="40"/>
  <c r="M1276" i="40"/>
  <c r="D900" i="40"/>
  <c r="J2260" i="40"/>
  <c r="K2582" i="40"/>
  <c r="H2535" i="40"/>
  <c r="M2823" i="40"/>
  <c r="D2692" i="40"/>
  <c r="I1444" i="40"/>
  <c r="C2891" i="40"/>
  <c r="L758" i="40"/>
  <c r="K86" i="40"/>
  <c r="L2029" i="40"/>
  <c r="K1026" i="40"/>
  <c r="E593" i="40"/>
  <c r="J1439" i="40"/>
  <c r="B2403" i="40"/>
  <c r="A2339" i="40"/>
  <c r="J1009" i="40"/>
  <c r="I671" i="40"/>
  <c r="J2171" i="40"/>
  <c r="D2134" i="40"/>
  <c r="M1406" i="40"/>
  <c r="F2630" i="40"/>
  <c r="A384" i="40"/>
  <c r="J110" i="40"/>
  <c r="G25" i="40"/>
  <c r="K598" i="40"/>
  <c r="M2576" i="40"/>
  <c r="B979" i="40"/>
  <c r="A616" i="40"/>
  <c r="J2940" i="40"/>
  <c r="A1832" i="40"/>
  <c r="H1722" i="40"/>
  <c r="K1925" i="40"/>
  <c r="K1001" i="40"/>
  <c r="H661" i="40"/>
  <c r="E1192" i="40"/>
  <c r="J111" i="40"/>
  <c r="E1057" i="40"/>
  <c r="I2802" i="40"/>
  <c r="B1714" i="40"/>
  <c r="B2738" i="40"/>
  <c r="F1198" i="40"/>
  <c r="B649" i="40"/>
  <c r="K2289" i="40"/>
  <c r="D1258" i="40"/>
  <c r="K856" i="40"/>
  <c r="A809" i="40"/>
  <c r="M198" i="40"/>
  <c r="M499" i="40"/>
  <c r="C1983" i="40"/>
  <c r="A2335" i="40"/>
  <c r="C460" i="40"/>
  <c r="F1275" i="40"/>
  <c r="K2729" i="40"/>
  <c r="E1918" i="40"/>
  <c r="B2489" i="40"/>
  <c r="E589" i="40"/>
  <c r="F1449" i="40"/>
  <c r="H2393" i="40"/>
  <c r="G552" i="40"/>
  <c r="E1000" i="40"/>
  <c r="E2673" i="40"/>
  <c r="M1501" i="40"/>
  <c r="L1501" i="40"/>
  <c r="H345" i="40"/>
  <c r="H297" i="40"/>
  <c r="L1915" i="40"/>
  <c r="D1261" i="40"/>
  <c r="G2137" i="40"/>
  <c r="D898" i="40"/>
  <c r="L40" i="40"/>
  <c r="M1809" i="40"/>
  <c r="J1804" i="40"/>
  <c r="J921" i="40"/>
  <c r="D1560" i="40"/>
  <c r="K2508" i="40"/>
  <c r="F1988" i="40"/>
  <c r="A1650" i="40"/>
  <c r="A858" i="40"/>
  <c r="J112" i="40"/>
  <c r="L1768" i="40"/>
  <c r="E1366" i="40"/>
  <c r="F102" i="40"/>
  <c r="A2785" i="40"/>
  <c r="F630" i="40"/>
  <c r="J2708" i="40"/>
  <c r="B1815" i="40"/>
  <c r="E1744" i="40"/>
  <c r="J1793" i="40"/>
  <c r="D2849" i="40"/>
  <c r="F558" i="40"/>
  <c r="B550" i="40"/>
  <c r="K2156" i="40"/>
  <c r="E2657" i="40"/>
  <c r="A1618" i="40"/>
  <c r="G425" i="40"/>
  <c r="I476" i="40"/>
  <c r="L2889" i="40"/>
  <c r="M837" i="40"/>
  <c r="A695" i="40"/>
  <c r="D1640" i="40"/>
  <c r="F1634" i="40"/>
  <c r="D984" i="40"/>
  <c r="B2274" i="40"/>
  <c r="L2894" i="40"/>
  <c r="C764" i="40"/>
  <c r="L568" i="40"/>
  <c r="G1848" i="40"/>
  <c r="K2312" i="40"/>
  <c r="J2229" i="40"/>
  <c r="B1617" i="40"/>
  <c r="D2413" i="40"/>
  <c r="E1717" i="40"/>
  <c r="M652" i="40"/>
  <c r="E1714" i="40"/>
  <c r="K65" i="40"/>
  <c r="C862" i="40"/>
  <c r="H2195" i="40"/>
  <c r="A2043" i="40"/>
  <c r="C2342" i="40"/>
  <c r="F218" i="40"/>
  <c r="I792" i="40"/>
  <c r="J1604" i="40"/>
  <c r="G2923" i="40"/>
  <c r="A1738" i="40"/>
  <c r="D607" i="40"/>
  <c r="D2137" i="40"/>
  <c r="I1561" i="40"/>
  <c r="F2674" i="40"/>
  <c r="C1358" i="40"/>
  <c r="L843" i="40"/>
  <c r="A376" i="40"/>
  <c r="M550" i="40"/>
  <c r="L2259" i="40"/>
  <c r="I2179" i="40"/>
  <c r="C2381" i="40"/>
  <c r="J1343" i="40"/>
  <c r="E2866" i="40"/>
  <c r="B2167" i="40"/>
  <c r="J2569" i="40"/>
  <c r="B750" i="40"/>
  <c r="K2167" i="40"/>
  <c r="J2920" i="40"/>
  <c r="H827" i="40"/>
  <c r="I260" i="40"/>
  <c r="K2381" i="40"/>
  <c r="F2944" i="40"/>
  <c r="D520" i="40"/>
  <c r="F1461" i="40"/>
  <c r="D2401" i="40"/>
  <c r="G2498" i="40"/>
  <c r="C396" i="40"/>
  <c r="L1607" i="40"/>
  <c r="B1498" i="40"/>
  <c r="C465" i="40"/>
  <c r="C973" i="40"/>
  <c r="H1460" i="40"/>
  <c r="F195" i="40"/>
  <c r="C1628" i="40"/>
  <c r="D2231" i="40"/>
  <c r="E679" i="40"/>
  <c r="B1897" i="40"/>
  <c r="E1605" i="40"/>
  <c r="A542" i="40"/>
  <c r="F923" i="40"/>
  <c r="B702" i="40"/>
  <c r="C2228" i="40"/>
  <c r="L779" i="40"/>
  <c r="I175" i="40"/>
  <c r="L2334" i="40"/>
  <c r="C756" i="40"/>
  <c r="I1517" i="40"/>
  <c r="F1782" i="40"/>
  <c r="D1354" i="40"/>
  <c r="G2655" i="40"/>
  <c r="K965" i="40"/>
  <c r="C2471" i="40"/>
  <c r="B2834" i="40"/>
  <c r="F1226" i="40"/>
  <c r="D2223" i="40"/>
  <c r="I8" i="40"/>
  <c r="D630" i="40"/>
  <c r="H2693" i="40"/>
  <c r="A721" i="40"/>
  <c r="G19" i="40"/>
  <c r="A1036" i="40"/>
  <c r="C2163" i="40"/>
  <c r="H290" i="40"/>
  <c r="G2072" i="40"/>
  <c r="F2840" i="40"/>
  <c r="J1760" i="40"/>
  <c r="F2872" i="40"/>
  <c r="B95" i="40"/>
  <c r="L1312" i="40"/>
  <c r="G111" i="40"/>
  <c r="F603" i="40"/>
  <c r="J2101" i="40"/>
  <c r="L2131" i="40"/>
  <c r="G1278" i="40"/>
  <c r="K2274" i="40"/>
  <c r="G2497" i="40"/>
  <c r="I1441" i="40"/>
  <c r="C2140" i="40"/>
  <c r="M1459" i="40"/>
  <c r="I1156" i="40"/>
  <c r="A1733" i="40"/>
  <c r="F1567" i="40"/>
  <c r="B2204" i="40"/>
  <c r="C822" i="40"/>
  <c r="K2436" i="40"/>
  <c r="H2549" i="40"/>
  <c r="A313" i="40"/>
  <c r="G530" i="40"/>
  <c r="L1202" i="40"/>
  <c r="M758" i="40"/>
  <c r="D1428" i="40"/>
  <c r="H2850" i="40"/>
  <c r="G285" i="40"/>
  <c r="E2578" i="40"/>
  <c r="G2015" i="40"/>
  <c r="H1308" i="40"/>
  <c r="F1830" i="40"/>
  <c r="H1971" i="40"/>
  <c r="L2316" i="40"/>
  <c r="L1168" i="40"/>
  <c r="I1989" i="40"/>
  <c r="F161" i="40"/>
  <c r="E2542" i="40"/>
  <c r="J1765" i="40"/>
  <c r="D1314" i="40"/>
  <c r="B417" i="40"/>
  <c r="I1619" i="40"/>
  <c r="F2359" i="40"/>
  <c r="E132" i="40"/>
  <c r="I659" i="40"/>
  <c r="B284" i="40"/>
  <c r="D305" i="40"/>
  <c r="E2034" i="40"/>
  <c r="C1838" i="40"/>
  <c r="J1832" i="40"/>
  <c r="D702" i="40"/>
  <c r="L1336" i="40"/>
  <c r="K2333" i="40"/>
  <c r="E2236" i="40"/>
  <c r="B918" i="40"/>
  <c r="K1915" i="40"/>
  <c r="J1155" i="40"/>
  <c r="G1437" i="40"/>
  <c r="J1969" i="40"/>
  <c r="D2697" i="40"/>
  <c r="J466" i="40"/>
  <c r="F2105" i="40"/>
  <c r="B813" i="40"/>
  <c r="D2166" i="40"/>
  <c r="M9" i="40"/>
  <c r="E2251" i="40"/>
  <c r="G2916" i="40"/>
  <c r="B687" i="40"/>
  <c r="A756" i="40"/>
  <c r="F1638" i="40"/>
  <c r="J1662" i="40"/>
  <c r="D1402" i="40"/>
  <c r="E490" i="40"/>
  <c r="E2270" i="40"/>
  <c r="J1280" i="40"/>
  <c r="G1778" i="40"/>
  <c r="D1116" i="40"/>
  <c r="H171" i="40"/>
  <c r="I2158" i="40"/>
  <c r="F1854" i="40"/>
  <c r="B1276" i="40"/>
  <c r="D1745" i="40"/>
  <c r="C805" i="40"/>
  <c r="A2926" i="40"/>
  <c r="D833" i="40"/>
  <c r="K675" i="40"/>
  <c r="M614" i="40"/>
  <c r="I1587" i="40"/>
  <c r="D1221" i="40"/>
  <c r="C2653" i="40"/>
  <c r="B2235" i="40"/>
  <c r="B2944" i="40"/>
  <c r="I2545" i="40"/>
  <c r="B789" i="40"/>
  <c r="G2177" i="40"/>
  <c r="C128" i="40"/>
  <c r="A571" i="40"/>
  <c r="L1864" i="40"/>
  <c r="B2239" i="40"/>
  <c r="G2415" i="40"/>
  <c r="I422" i="40"/>
  <c r="J1754" i="40"/>
  <c r="E1454" i="40"/>
  <c r="H2319" i="40"/>
  <c r="M1957" i="40"/>
  <c r="M419" i="40"/>
  <c r="F2754" i="40"/>
  <c r="G1880" i="40"/>
  <c r="I1020" i="40"/>
  <c r="F954" i="40"/>
  <c r="D1059" i="40"/>
  <c r="G2315" i="40"/>
  <c r="J1741" i="40"/>
  <c r="M1140" i="40"/>
  <c r="L186" i="40"/>
  <c r="G642" i="40"/>
  <c r="G866" i="40"/>
  <c r="H1550" i="40"/>
  <c r="B1840" i="40"/>
  <c r="F779" i="40"/>
  <c r="J2704" i="40"/>
  <c r="D1455" i="40"/>
  <c r="E347" i="40"/>
  <c r="B1973" i="40"/>
  <c r="E1517" i="40"/>
  <c r="E2797" i="40"/>
  <c r="J1162" i="40"/>
  <c r="K1501" i="40"/>
  <c r="M2639" i="40"/>
  <c r="E238" i="40"/>
  <c r="G2798" i="40"/>
  <c r="A267" i="40"/>
  <c r="L1256" i="40"/>
  <c r="H195" i="40"/>
  <c r="H295" i="40"/>
  <c r="F951" i="40"/>
  <c r="B2293" i="40"/>
  <c r="B1446" i="40"/>
  <c r="D2181" i="40"/>
  <c r="B2690" i="40"/>
  <c r="B2761" i="40"/>
  <c r="D94" i="40"/>
  <c r="B814" i="40"/>
  <c r="J2653" i="40"/>
  <c r="B173" i="40"/>
  <c r="L1836" i="40"/>
  <c r="J606" i="40"/>
  <c r="I1839" i="40"/>
  <c r="A1281" i="40"/>
  <c r="M2084" i="40"/>
  <c r="H713" i="40"/>
  <c r="L393" i="40"/>
  <c r="A2872" i="40"/>
  <c r="H2321" i="40"/>
  <c r="K2519" i="40"/>
  <c r="E1063" i="40"/>
  <c r="D2755" i="40"/>
  <c r="C1277" i="40"/>
  <c r="E2626" i="40"/>
  <c r="E1402" i="40"/>
  <c r="K1488" i="40"/>
  <c r="E2842" i="40"/>
  <c r="K2361" i="40"/>
  <c r="J2586" i="40"/>
  <c r="C1452" i="40"/>
  <c r="K1015" i="40"/>
  <c r="C2139" i="40"/>
  <c r="H2692" i="40"/>
  <c r="G2018" i="40"/>
  <c r="F2580" i="40"/>
  <c r="L2188" i="40"/>
  <c r="A1378" i="40"/>
  <c r="J1975" i="40"/>
  <c r="C618" i="40"/>
  <c r="K1883" i="40"/>
  <c r="H633" i="40"/>
  <c r="K1378" i="40"/>
  <c r="K365" i="40"/>
  <c r="K2448" i="40"/>
  <c r="C855" i="40"/>
  <c r="B2679" i="40"/>
  <c r="D2274" i="40"/>
  <c r="F1798" i="40"/>
  <c r="B2893" i="40"/>
  <c r="D2769" i="40"/>
  <c r="G2822" i="40"/>
  <c r="K1309" i="40"/>
  <c r="J1948" i="40"/>
  <c r="L2271" i="40"/>
  <c r="H903" i="40"/>
  <c r="G1597" i="40"/>
  <c r="D862" i="40"/>
  <c r="F1092" i="40"/>
  <c r="D120" i="40"/>
  <c r="L786" i="40"/>
  <c r="D371" i="40"/>
  <c r="G1715" i="40"/>
  <c r="G383" i="40"/>
  <c r="H2919" i="40"/>
  <c r="E2690" i="40"/>
  <c r="B943" i="40"/>
  <c r="H1891" i="40"/>
  <c r="G2107" i="40"/>
  <c r="A2655" i="40"/>
  <c r="C2431" i="40"/>
  <c r="F2207" i="40"/>
  <c r="H924" i="40"/>
  <c r="E1023" i="40"/>
  <c r="E2534" i="40"/>
  <c r="I1739" i="40"/>
  <c r="G1967" i="40"/>
  <c r="F1441" i="40"/>
  <c r="B1359" i="40"/>
  <c r="H2686" i="40"/>
  <c r="H1093" i="40"/>
  <c r="H2794" i="40"/>
  <c r="C1968" i="40"/>
  <c r="F2890" i="40"/>
  <c r="K1022" i="40"/>
  <c r="B1417" i="40"/>
  <c r="C1831" i="40"/>
  <c r="A2679" i="40"/>
  <c r="I2534" i="40"/>
  <c r="I988" i="40"/>
  <c r="C1723" i="40"/>
  <c r="C2897" i="40"/>
  <c r="C1040" i="40"/>
  <c r="J1800" i="40"/>
  <c r="H1336" i="40"/>
  <c r="F2225" i="40"/>
  <c r="L2446" i="40"/>
  <c r="M2180" i="40"/>
  <c r="H1467" i="40"/>
  <c r="A2716" i="40"/>
  <c r="H2237" i="40"/>
  <c r="F1781" i="40"/>
  <c r="B792" i="40"/>
  <c r="G2032" i="40"/>
  <c r="B2452" i="40"/>
  <c r="K676" i="40"/>
  <c r="M2795" i="40"/>
  <c r="H2735" i="40"/>
  <c r="H52" i="40"/>
  <c r="D653" i="40"/>
  <c r="B9" i="40"/>
  <c r="G2696" i="40"/>
  <c r="C2426" i="40"/>
  <c r="M1577" i="40"/>
  <c r="B170" i="40"/>
  <c r="G2113" i="40"/>
  <c r="M1544" i="40"/>
  <c r="D818" i="40"/>
  <c r="E1166" i="40"/>
  <c r="H2877" i="40"/>
  <c r="C1340" i="40"/>
  <c r="G2249" i="40"/>
  <c r="B1271" i="40"/>
  <c r="M737" i="40"/>
  <c r="B1719" i="40"/>
  <c r="G1642" i="40"/>
  <c r="H1152" i="40"/>
  <c r="D372" i="40"/>
  <c r="D53" i="40"/>
  <c r="M1760" i="40"/>
  <c r="M1597" i="40"/>
  <c r="J2764" i="40"/>
  <c r="J960" i="40"/>
  <c r="C2924" i="40"/>
  <c r="A2012" i="40"/>
  <c r="F433" i="40"/>
  <c r="A1828" i="40"/>
  <c r="B602" i="40"/>
  <c r="J2227" i="40"/>
  <c r="J1180" i="40"/>
  <c r="I1806" i="40"/>
  <c r="I2320" i="40"/>
  <c r="A2000" i="40"/>
  <c r="C1861" i="40"/>
  <c r="D2587" i="40"/>
  <c r="L1791" i="40"/>
  <c r="D1982" i="40"/>
  <c r="D1431" i="40"/>
  <c r="C2235" i="40"/>
  <c r="G463" i="40"/>
  <c r="E747" i="40"/>
  <c r="I2324" i="40"/>
  <c r="F300" i="40"/>
  <c r="D610" i="40"/>
  <c r="A2911" i="40"/>
  <c r="B415" i="40"/>
  <c r="A1943" i="40"/>
  <c r="E2025" i="40"/>
  <c r="D2133" i="40"/>
  <c r="B532" i="40"/>
  <c r="J2731" i="40"/>
  <c r="E1287" i="40"/>
  <c r="E2282" i="40"/>
  <c r="A881" i="40"/>
  <c r="I2570" i="40"/>
  <c r="H1933" i="40"/>
  <c r="E1113" i="40"/>
  <c r="D690" i="40"/>
  <c r="M2149" i="40"/>
  <c r="K2759" i="40"/>
  <c r="K182" i="40"/>
  <c r="G2275" i="40"/>
  <c r="M1970" i="40"/>
  <c r="A2078" i="40"/>
  <c r="E2166" i="40"/>
  <c r="J1799" i="40"/>
  <c r="F938" i="40"/>
  <c r="K1142" i="40"/>
  <c r="L2659" i="40"/>
  <c r="D161" i="40"/>
  <c r="A1555" i="40"/>
  <c r="B2899" i="40"/>
  <c r="F2669" i="40"/>
  <c r="M2726" i="40"/>
  <c r="F2078" i="40"/>
  <c r="B2928" i="40"/>
  <c r="D2568" i="40"/>
  <c r="J2831" i="40"/>
  <c r="J27" i="40"/>
  <c r="K1232" i="40"/>
  <c r="G832" i="40"/>
  <c r="A961" i="40"/>
  <c r="G2780" i="40"/>
  <c r="C1257" i="40"/>
  <c r="C25" i="40"/>
  <c r="J745" i="40"/>
  <c r="H1783" i="40"/>
  <c r="I691" i="40"/>
  <c r="A765" i="40"/>
  <c r="L2516" i="40"/>
  <c r="B781" i="40"/>
  <c r="E2066" i="40"/>
  <c r="A1227" i="40"/>
  <c r="H1253" i="40"/>
  <c r="A478" i="40"/>
  <c r="J2212" i="40"/>
  <c r="F707" i="40"/>
  <c r="B2825" i="40"/>
  <c r="M616" i="40"/>
  <c r="H58" i="40"/>
  <c r="B1809" i="40"/>
  <c r="C2725" i="40"/>
  <c r="M1105" i="40"/>
  <c r="B2853" i="40"/>
  <c r="J1184" i="40"/>
  <c r="L770" i="40"/>
  <c r="F1235" i="40"/>
  <c r="F126" i="40"/>
  <c r="B684" i="40"/>
  <c r="F2911" i="40"/>
  <c r="M2230" i="40"/>
  <c r="D330" i="40"/>
  <c r="A1802" i="40"/>
  <c r="G854" i="40"/>
  <c r="F362" i="40"/>
  <c r="J1878" i="40"/>
  <c r="C759" i="40"/>
  <c r="H1654" i="40"/>
  <c r="D2171" i="40"/>
  <c r="E1266" i="40"/>
  <c r="I1491" i="40"/>
  <c r="C2168" i="40"/>
  <c r="G2668" i="40"/>
  <c r="L2566" i="40"/>
  <c r="B1405" i="40"/>
  <c r="M1362" i="40"/>
  <c r="A1443" i="40"/>
  <c r="A2168" i="40"/>
  <c r="C1354" i="40"/>
  <c r="C2044" i="40"/>
  <c r="J14" i="40"/>
  <c r="G573" i="40"/>
  <c r="I634" i="40"/>
  <c r="I1181" i="40"/>
  <c r="E1915" i="40"/>
  <c r="D365" i="40"/>
  <c r="G2870" i="40"/>
  <c r="K2572" i="40"/>
  <c r="M235" i="40"/>
  <c r="K1484" i="40"/>
  <c r="E1653" i="40"/>
  <c r="C2819" i="40"/>
  <c r="C985" i="40"/>
  <c r="C2587" i="40"/>
  <c r="L2226" i="40"/>
  <c r="F2795" i="40"/>
  <c r="F583" i="40"/>
  <c r="H2701" i="40"/>
  <c r="B2261" i="40"/>
  <c r="D889" i="40"/>
  <c r="I1015" i="40"/>
  <c r="C2798" i="40"/>
  <c r="K1080" i="40"/>
  <c r="K2124" i="40"/>
  <c r="D2351" i="40"/>
  <c r="K1769" i="40"/>
  <c r="F2316" i="40"/>
  <c r="I1167" i="40"/>
  <c r="G2007" i="40"/>
  <c r="M2871" i="40"/>
  <c r="J2807" i="40"/>
  <c r="K1902" i="40"/>
  <c r="F2642" i="40"/>
  <c r="M2790" i="40"/>
  <c r="M1838" i="40"/>
  <c r="K839" i="40"/>
  <c r="B1001" i="40"/>
  <c r="L2377" i="40"/>
  <c r="I2935" i="40"/>
  <c r="D436" i="40"/>
  <c r="L602" i="40"/>
  <c r="J2024" i="40"/>
  <c r="F970" i="40"/>
  <c r="K2467" i="40"/>
  <c r="K228" i="40"/>
  <c r="C1904" i="40"/>
  <c r="F1729" i="40"/>
  <c r="E2420" i="40"/>
  <c r="L2044" i="40"/>
  <c r="L2308" i="40"/>
  <c r="B2480" i="40"/>
  <c r="F1305" i="40"/>
  <c r="H1039" i="40"/>
  <c r="J103" i="40"/>
  <c r="D1137" i="40"/>
  <c r="M1444" i="40"/>
  <c r="H506" i="40"/>
  <c r="E2875" i="40"/>
  <c r="M383" i="40"/>
  <c r="C2764" i="40"/>
  <c r="B2448" i="40"/>
  <c r="D2409" i="40"/>
  <c r="F2628" i="40"/>
  <c r="C424" i="40"/>
  <c r="D2768" i="40"/>
  <c r="J1267" i="40"/>
  <c r="D2718" i="40"/>
  <c r="F1095" i="40"/>
  <c r="K1295" i="40"/>
  <c r="B1790" i="40"/>
  <c r="F2279" i="40"/>
  <c r="C2066" i="40"/>
  <c r="K1875" i="40"/>
  <c r="F496" i="40"/>
  <c r="E1271" i="40"/>
  <c r="E162" i="40"/>
  <c r="D1093" i="40"/>
  <c r="G31" i="40"/>
  <c r="J539" i="40"/>
  <c r="F2129" i="40"/>
  <c r="M2439" i="40"/>
  <c r="F2650" i="40"/>
  <c r="E757" i="40"/>
  <c r="D2885" i="40"/>
  <c r="J2828" i="40"/>
  <c r="K1202" i="40"/>
  <c r="C1194" i="40"/>
  <c r="B132" i="40"/>
  <c r="E1154" i="40"/>
  <c r="G577" i="40"/>
  <c r="E2838" i="40"/>
  <c r="A2024" i="40"/>
  <c r="E2656" i="40"/>
  <c r="A2608" i="40"/>
  <c r="A1535" i="40"/>
  <c r="F2772" i="40"/>
  <c r="I2437" i="40"/>
  <c r="C1495" i="40"/>
  <c r="D2729" i="40"/>
  <c r="J2927" i="40"/>
  <c r="H2858" i="40"/>
  <c r="I1068" i="40"/>
  <c r="A732" i="40"/>
  <c r="K70" i="40"/>
  <c r="H2912" i="40"/>
  <c r="B1023" i="40"/>
  <c r="L2201" i="40"/>
  <c r="F1392" i="40"/>
  <c r="E2289" i="40"/>
  <c r="L795" i="40"/>
  <c r="F1405" i="40"/>
  <c r="H1678" i="40"/>
  <c r="M2242" i="40"/>
  <c r="E2054" i="40"/>
  <c r="B2721" i="40"/>
  <c r="M900" i="40"/>
  <c r="J1328" i="40"/>
  <c r="A1504" i="40"/>
  <c r="C2770" i="40"/>
  <c r="J2052" i="40"/>
  <c r="K1924" i="40"/>
  <c r="A305" i="40"/>
  <c r="G892" i="40"/>
  <c r="G1886" i="40"/>
  <c r="H1469" i="40"/>
  <c r="K546" i="40"/>
  <c r="D633" i="40"/>
  <c r="F973" i="40"/>
  <c r="L1473" i="40"/>
  <c r="F1625" i="40"/>
  <c r="J1665" i="40"/>
  <c r="D2469" i="40"/>
  <c r="G2152" i="40"/>
  <c r="D2357" i="40"/>
  <c r="A1158" i="40"/>
  <c r="B2417" i="40"/>
  <c r="E2386" i="40"/>
  <c r="F2255" i="40"/>
  <c r="C2195" i="40"/>
  <c r="L299" i="40"/>
  <c r="L2409" i="40"/>
  <c r="E1002" i="40"/>
  <c r="B1627" i="40"/>
  <c r="D1234" i="40"/>
  <c r="J648" i="40"/>
  <c r="B49" i="40"/>
  <c r="H1625" i="40"/>
  <c r="K2055" i="40"/>
  <c r="C2268" i="40"/>
  <c r="I1696" i="40"/>
  <c r="A1954" i="40"/>
  <c r="I2648" i="40"/>
  <c r="K705" i="40"/>
  <c r="M598" i="40"/>
  <c r="K2925" i="40"/>
  <c r="A2882" i="40"/>
  <c r="A225" i="40"/>
  <c r="F1893" i="40"/>
  <c r="L2611" i="40"/>
  <c r="B2443" i="40"/>
  <c r="C1455" i="40"/>
  <c r="B2509" i="40"/>
  <c r="D1480" i="40"/>
  <c r="H2412" i="40"/>
  <c r="G2844" i="40"/>
  <c r="I2407" i="40"/>
  <c r="E1593" i="40"/>
  <c r="L1374" i="40"/>
  <c r="J1670" i="40"/>
  <c r="J151" i="40"/>
  <c r="E1841" i="40"/>
  <c r="L1054" i="40"/>
  <c r="I2740" i="40"/>
  <c r="G1450" i="40"/>
  <c r="F1419" i="40"/>
  <c r="D730" i="40"/>
  <c r="B2341" i="40"/>
  <c r="G2165" i="40"/>
  <c r="I1788" i="40"/>
  <c r="D1030" i="40"/>
  <c r="D2412" i="40"/>
  <c r="H1637" i="40"/>
  <c r="K897" i="40"/>
  <c r="F2293" i="40"/>
  <c r="L1912" i="40"/>
  <c r="D698" i="40"/>
  <c r="M1070" i="40"/>
  <c r="K1096" i="40"/>
  <c r="H482" i="40"/>
  <c r="E2788" i="40"/>
  <c r="D2320" i="40"/>
  <c r="E783" i="40"/>
  <c r="E2224" i="40"/>
  <c r="A2473" i="40"/>
  <c r="K344" i="40"/>
  <c r="H218" i="40"/>
  <c r="F2815" i="40"/>
  <c r="F2158" i="40"/>
  <c r="D2450" i="40"/>
  <c r="B1689" i="40"/>
  <c r="H446" i="40"/>
  <c r="H1245" i="40"/>
  <c r="C2759" i="40"/>
  <c r="G1955" i="40"/>
  <c r="L1639" i="40"/>
  <c r="G2047" i="40"/>
  <c r="G1840" i="40"/>
  <c r="K2028" i="40"/>
  <c r="E217" i="40"/>
  <c r="I1712" i="40"/>
  <c r="M2656" i="40"/>
  <c r="H1905" i="40"/>
  <c r="J2270" i="40"/>
  <c r="H974" i="40"/>
  <c r="F2534" i="40"/>
  <c r="C2446" i="40"/>
  <c r="A370" i="40"/>
  <c r="F1460" i="40"/>
  <c r="A55" i="40"/>
  <c r="D1297" i="40"/>
  <c r="A521" i="40"/>
  <c r="E1452" i="40"/>
  <c r="I1290" i="40"/>
  <c r="I1064" i="40"/>
  <c r="E1932" i="40"/>
  <c r="J361" i="40"/>
  <c r="D1055" i="40"/>
  <c r="C2165" i="40"/>
  <c r="J2059" i="40"/>
  <c r="L13" i="40"/>
  <c r="C499" i="40"/>
  <c r="A2804" i="40"/>
  <c r="G1072" i="40"/>
  <c r="E2781" i="40"/>
  <c r="J2389" i="40"/>
  <c r="I460" i="40"/>
  <c r="C362" i="40"/>
  <c r="J1168" i="40"/>
  <c r="D113" i="40"/>
  <c r="H1607" i="40"/>
  <c r="L474" i="40"/>
  <c r="D1964" i="40"/>
  <c r="F1578" i="40"/>
  <c r="K1060" i="40"/>
  <c r="K715" i="40"/>
  <c r="A1348" i="40"/>
  <c r="E1785" i="40"/>
  <c r="L69" i="40"/>
  <c r="H621" i="40"/>
  <c r="F2563" i="40"/>
  <c r="B1244" i="40"/>
  <c r="H1213" i="40"/>
  <c r="F2583" i="40"/>
  <c r="A2117" i="40"/>
  <c r="H2373" i="40"/>
  <c r="F1526" i="40"/>
  <c r="L678" i="40"/>
  <c r="G1183" i="40"/>
  <c r="M2182" i="40"/>
  <c r="H2161" i="40"/>
  <c r="H954" i="40"/>
  <c r="C1345" i="40"/>
  <c r="E614" i="40"/>
  <c r="E2761" i="40"/>
  <c r="B2514" i="40"/>
  <c r="E1377" i="40"/>
  <c r="I1949" i="40"/>
  <c r="M2221" i="40"/>
  <c r="F1620" i="40"/>
  <c r="G839" i="40"/>
  <c r="D1017" i="40"/>
  <c r="G648" i="40"/>
  <c r="E1475" i="40"/>
  <c r="D2726" i="40"/>
  <c r="F671" i="40"/>
  <c r="C2104" i="40"/>
  <c r="H1518" i="40"/>
  <c r="E2636" i="40"/>
  <c r="J1316" i="40"/>
  <c r="I2683" i="40"/>
  <c r="F1232" i="40"/>
  <c r="B2634" i="40"/>
  <c r="B1601" i="40"/>
  <c r="E1991" i="40"/>
  <c r="I2135" i="40"/>
  <c r="I232" i="40"/>
  <c r="E1411" i="40"/>
  <c r="D2653" i="40"/>
  <c r="M2531" i="40"/>
  <c r="F1922" i="40"/>
  <c r="F770" i="40"/>
  <c r="L927" i="40"/>
  <c r="A270" i="40"/>
  <c r="L1186" i="40"/>
  <c r="D326" i="40"/>
  <c r="C2229" i="40"/>
  <c r="G174" i="40"/>
  <c r="H2484" i="40"/>
  <c r="A2714" i="40"/>
  <c r="J2551" i="40"/>
  <c r="I2372" i="40"/>
  <c r="H2782" i="40"/>
  <c r="L1971" i="40"/>
  <c r="E120" i="40"/>
  <c r="E1259" i="40"/>
  <c r="I951" i="40"/>
  <c r="G778" i="40"/>
  <c r="B1853" i="40"/>
  <c r="A1894" i="40"/>
  <c r="F1539" i="40"/>
  <c r="L1923" i="40"/>
  <c r="F1987" i="40"/>
  <c r="A1009" i="40"/>
  <c r="K1821" i="40"/>
  <c r="G2769" i="40"/>
  <c r="G2864" i="40"/>
  <c r="J655" i="40"/>
  <c r="C1958" i="40"/>
  <c r="C2781" i="40"/>
  <c r="A460" i="40"/>
  <c r="A865" i="40"/>
  <c r="H2783" i="40"/>
  <c r="I152" i="40"/>
  <c r="K2905" i="40"/>
  <c r="F1788" i="40"/>
  <c r="M1020" i="40"/>
  <c r="E2436" i="40"/>
  <c r="E130" i="40"/>
  <c r="A720" i="40"/>
  <c r="H193" i="40"/>
  <c r="E1527" i="40"/>
  <c r="L1964" i="40"/>
  <c r="J772" i="40"/>
  <c r="F2208" i="40"/>
  <c r="F2382" i="40"/>
  <c r="B2419" i="40"/>
  <c r="H2496" i="40"/>
  <c r="G2160" i="40"/>
  <c r="M2405" i="40"/>
  <c r="A2571" i="40"/>
  <c r="D49" i="40"/>
  <c r="L2302" i="40"/>
  <c r="E1209" i="40"/>
  <c r="H26" i="40"/>
  <c r="J423" i="40"/>
  <c r="G1215" i="40"/>
  <c r="G1022" i="40"/>
  <c r="A1436" i="40"/>
  <c r="L2400" i="40"/>
  <c r="G2418" i="40"/>
  <c r="J2535" i="40"/>
  <c r="A2462" i="40"/>
  <c r="F2137" i="40"/>
  <c r="F2701" i="40"/>
  <c r="D2054" i="40"/>
  <c r="A2365" i="40"/>
  <c r="J85" i="40"/>
  <c r="F2031" i="40"/>
  <c r="F1741" i="40"/>
  <c r="K1362" i="40"/>
  <c r="B2739" i="40"/>
  <c r="F1588" i="40"/>
  <c r="D2325" i="40"/>
  <c r="A2683" i="40"/>
  <c r="H2936" i="40"/>
  <c r="L2849" i="40"/>
  <c r="K525" i="40"/>
  <c r="F2035" i="40"/>
  <c r="K441" i="40"/>
  <c r="J1817" i="40"/>
  <c r="B2521" i="40"/>
  <c r="B1155" i="40"/>
  <c r="E1666" i="40"/>
  <c r="G2456" i="40"/>
  <c r="E1607" i="40"/>
  <c r="K1030" i="40"/>
  <c r="G2738" i="40"/>
  <c r="A1132" i="40"/>
  <c r="K1290" i="40"/>
  <c r="C1476" i="40"/>
  <c r="L1306" i="40"/>
  <c r="D1356" i="40"/>
  <c r="M854" i="40"/>
  <c r="F1532" i="40"/>
  <c r="B926" i="40"/>
  <c r="G1219" i="40"/>
  <c r="A2270" i="40"/>
  <c r="D2891" i="40"/>
  <c r="B2081" i="40"/>
  <c r="B778" i="40"/>
  <c r="K608" i="40"/>
  <c r="D187" i="40"/>
  <c r="F1950" i="40"/>
  <c r="L2408" i="40"/>
  <c r="F324" i="40"/>
  <c r="B492" i="40"/>
  <c r="I1329" i="40"/>
  <c r="C1973" i="40"/>
  <c r="K1234" i="40"/>
  <c r="A1624" i="40"/>
  <c r="B502" i="40"/>
  <c r="J1512" i="40"/>
  <c r="I1646" i="40"/>
  <c r="I1305" i="40"/>
  <c r="D2703" i="40"/>
  <c r="K1186" i="40"/>
  <c r="C2448" i="40"/>
  <c r="C635" i="40"/>
  <c r="I1944" i="40"/>
  <c r="F178" i="40"/>
  <c r="L206" i="40"/>
  <c r="G2027" i="40"/>
  <c r="G1418" i="40"/>
  <c r="K1222" i="40"/>
  <c r="C435" i="40"/>
  <c r="B563" i="40"/>
  <c r="B150" i="40"/>
  <c r="F1297" i="40"/>
  <c r="C2423" i="40"/>
  <c r="K1168" i="40"/>
  <c r="B2388" i="40"/>
  <c r="J205" i="40"/>
  <c r="B2147" i="40"/>
  <c r="B1748" i="40"/>
  <c r="D1161" i="40"/>
  <c r="J785" i="40"/>
  <c r="B2208" i="40"/>
  <c r="F927" i="40"/>
  <c r="J873" i="40"/>
  <c r="H623" i="40"/>
  <c r="B919" i="40"/>
  <c r="G2060" i="40"/>
  <c r="B2569" i="40"/>
  <c r="D2772" i="40"/>
  <c r="G434" i="40"/>
  <c r="L2468" i="40"/>
  <c r="K1356" i="40"/>
  <c r="I2730" i="40"/>
  <c r="G529" i="40"/>
  <c r="H1082" i="40"/>
  <c r="G2270" i="40"/>
  <c r="C263" i="40"/>
  <c r="F1388" i="40"/>
  <c r="A1355" i="40"/>
  <c r="D2013" i="40"/>
  <c r="H2443" i="40"/>
  <c r="G251" i="40"/>
  <c r="I482" i="40"/>
  <c r="H1162" i="40"/>
  <c r="E2030" i="40"/>
  <c r="C473" i="40"/>
  <c r="M1995" i="40"/>
  <c r="F684" i="40"/>
  <c r="C335" i="40"/>
  <c r="H434" i="40"/>
  <c r="C729" i="40"/>
  <c r="F784" i="40"/>
  <c r="A192" i="40"/>
  <c r="H1817" i="40"/>
  <c r="C900" i="40"/>
  <c r="H275" i="40"/>
  <c r="K1785" i="40"/>
  <c r="B2897" i="40"/>
  <c r="K2769" i="40"/>
  <c r="D1252" i="40"/>
  <c r="L752" i="40"/>
  <c r="F1736" i="40"/>
  <c r="G2673" i="40"/>
  <c r="F2059" i="40"/>
  <c r="H1090" i="40"/>
  <c r="M2466" i="40"/>
  <c r="J971" i="40"/>
  <c r="B716" i="40"/>
  <c r="K280" i="40"/>
  <c r="G1614" i="40"/>
  <c r="D422" i="40"/>
  <c r="G2443" i="40"/>
  <c r="H2075" i="40"/>
  <c r="C2336" i="40"/>
  <c r="E577" i="40"/>
  <c r="A2312" i="40"/>
  <c r="A1795" i="40"/>
  <c r="A1980" i="40"/>
  <c r="J1919" i="40"/>
  <c r="G1413" i="40"/>
  <c r="M1805" i="40"/>
  <c r="D627" i="40"/>
  <c r="K2933" i="40"/>
  <c r="C65" i="40"/>
  <c r="H2317" i="40"/>
  <c r="K1710" i="40"/>
  <c r="E2125" i="40"/>
  <c r="J1182" i="40"/>
  <c r="B2356" i="40"/>
  <c r="D2397" i="40"/>
  <c r="D2631" i="40"/>
  <c r="A2927" i="40"/>
  <c r="L237" i="40"/>
  <c r="I454" i="40"/>
  <c r="F1489" i="40"/>
  <c r="M189" i="40"/>
  <c r="E2313" i="40"/>
  <c r="K1682" i="40"/>
  <c r="F572" i="40"/>
  <c r="D1545" i="40"/>
  <c r="G1593" i="40"/>
  <c r="A2328" i="40"/>
  <c r="B2610" i="40"/>
  <c r="E1724" i="40"/>
  <c r="H584" i="40"/>
  <c r="M174" i="40"/>
  <c r="H2767" i="40"/>
  <c r="D1952" i="40"/>
  <c r="A2101" i="40"/>
  <c r="H1495" i="40"/>
  <c r="D2080" i="40"/>
  <c r="H906" i="40"/>
  <c r="M2261" i="40"/>
  <c r="E2941" i="40"/>
  <c r="A1361" i="40"/>
  <c r="M2760" i="40"/>
  <c r="J2027" i="40"/>
  <c r="K342" i="40"/>
  <c r="K2877" i="40"/>
  <c r="A1221" i="40"/>
  <c r="A242" i="40"/>
  <c r="E878" i="40"/>
  <c r="E1369" i="40"/>
  <c r="G327" i="40"/>
  <c r="J1785" i="40"/>
  <c r="L981" i="40"/>
  <c r="C2295" i="40"/>
  <c r="K2552" i="40"/>
  <c r="E1811" i="40"/>
  <c r="J2713" i="40"/>
  <c r="F2542" i="40"/>
  <c r="M1365" i="40"/>
  <c r="F980" i="40"/>
  <c r="H1199" i="40"/>
  <c r="M2220" i="40"/>
  <c r="J2937" i="40"/>
  <c r="I1189" i="40"/>
  <c r="D2144" i="40"/>
  <c r="F377" i="40"/>
  <c r="E446" i="40"/>
  <c r="K1837" i="40"/>
  <c r="C1752" i="40"/>
  <c r="D431" i="40"/>
  <c r="D2638" i="40"/>
  <c r="B2062" i="40"/>
  <c r="M1951" i="40"/>
  <c r="M1447" i="40"/>
  <c r="M1724" i="40"/>
  <c r="E776" i="40"/>
  <c r="C2034" i="40"/>
  <c r="K989" i="40"/>
  <c r="B815" i="40"/>
  <c r="J608" i="40"/>
  <c r="C732" i="40"/>
  <c r="M341" i="40"/>
  <c r="M511" i="40"/>
  <c r="J1258" i="40"/>
  <c r="D1113" i="40"/>
  <c r="D1369" i="40"/>
  <c r="E1681" i="40"/>
  <c r="K894" i="40"/>
  <c r="H2831" i="40"/>
  <c r="M1524" i="40"/>
  <c r="D2000" i="40"/>
  <c r="E2874" i="40"/>
  <c r="H2853" i="40"/>
  <c r="G194" i="40"/>
  <c r="A2280" i="40"/>
  <c r="D2423" i="40"/>
  <c r="A1922" i="40"/>
  <c r="B1673" i="40"/>
  <c r="M2680" i="40"/>
  <c r="A1219" i="40"/>
  <c r="A915" i="40"/>
  <c r="M2241" i="40"/>
  <c r="D1605" i="40"/>
  <c r="I2857" i="40"/>
  <c r="D1384" i="40"/>
  <c r="C1426" i="40"/>
  <c r="F2548" i="40"/>
  <c r="J2870" i="40"/>
  <c r="D1754" i="40"/>
  <c r="G2700" i="40"/>
  <c r="M2648" i="40"/>
  <c r="A2885" i="40"/>
  <c r="A1882" i="40"/>
  <c r="C2476" i="40"/>
  <c r="F1022" i="40"/>
  <c r="L2301" i="40"/>
  <c r="G2220" i="40"/>
  <c r="A1206" i="40"/>
  <c r="J1044" i="40"/>
  <c r="D176" i="40"/>
  <c r="A1556" i="40"/>
  <c r="I2298" i="40"/>
  <c r="C1170" i="40"/>
  <c r="K641" i="40"/>
  <c r="A1385" i="40"/>
  <c r="F2562" i="40"/>
  <c r="M1851" i="40"/>
  <c r="B2067" i="40"/>
  <c r="B1903" i="40"/>
  <c r="M1925" i="40"/>
  <c r="C1188" i="40"/>
  <c r="A130" i="40"/>
  <c r="G1482" i="40"/>
  <c r="H2511" i="40"/>
  <c r="M1462" i="40"/>
  <c r="C281" i="40"/>
  <c r="M2285" i="40"/>
  <c r="H2216" i="40"/>
  <c r="L2761" i="40"/>
  <c r="B640" i="40"/>
  <c r="E2474" i="40"/>
  <c r="J1756" i="40"/>
  <c r="B2701" i="40"/>
  <c r="G332" i="40"/>
  <c r="A1296" i="40"/>
  <c r="L985" i="40"/>
  <c r="L2350" i="40"/>
  <c r="E1551" i="40"/>
  <c r="F45" i="40"/>
  <c r="F585" i="40"/>
  <c r="F2049" i="40"/>
  <c r="C1321" i="40"/>
  <c r="F2755" i="40"/>
  <c r="K2084" i="40"/>
  <c r="L274" i="40"/>
  <c r="G2229" i="40"/>
  <c r="G308" i="40"/>
  <c r="F2106" i="40"/>
  <c r="J2204" i="40"/>
  <c r="M168" i="40"/>
  <c r="B2005" i="40"/>
  <c r="L1538" i="40"/>
  <c r="K251" i="40"/>
  <c r="C971" i="40"/>
  <c r="C1959" i="40"/>
  <c r="D1855" i="40"/>
  <c r="C325" i="40"/>
  <c r="B398" i="40"/>
  <c r="D2390" i="40"/>
  <c r="A2036" i="40"/>
  <c r="J2547" i="40"/>
  <c r="L1032" i="40"/>
  <c r="B2515" i="40"/>
  <c r="H2184" i="40"/>
  <c r="B1740" i="40"/>
  <c r="G843" i="40"/>
  <c r="G2138" i="40"/>
  <c r="L1059" i="40"/>
  <c r="E811" i="40"/>
  <c r="H613" i="40"/>
  <c r="H1373" i="40"/>
  <c r="K1319" i="40"/>
  <c r="G1287" i="40"/>
  <c r="M566" i="40"/>
  <c r="A723" i="40"/>
  <c r="E263" i="40"/>
  <c r="L1047" i="40"/>
  <c r="L1293" i="40"/>
  <c r="C1791" i="40"/>
  <c r="K1112" i="40"/>
  <c r="C1473" i="40"/>
  <c r="M794" i="40"/>
  <c r="B200" i="40"/>
  <c r="B2461" i="40"/>
  <c r="C1818" i="40"/>
  <c r="E2779" i="40"/>
  <c r="H2194" i="40"/>
  <c r="H298" i="40"/>
  <c r="M702" i="40"/>
  <c r="D2308" i="40"/>
  <c r="L251" i="40"/>
  <c r="G2224" i="40"/>
  <c r="D76" i="40"/>
  <c r="D1884" i="40"/>
  <c r="G2567" i="40"/>
  <c r="H500" i="40"/>
  <c r="D1576" i="40"/>
  <c r="A2307" i="40"/>
  <c r="L2825" i="40"/>
  <c r="B1745" i="40"/>
  <c r="B1032" i="40"/>
  <c r="D919" i="40"/>
  <c r="A1384" i="40"/>
  <c r="G1443" i="40"/>
  <c r="J2053" i="40"/>
  <c r="E1112" i="40"/>
  <c r="G1533" i="40"/>
  <c r="H1459" i="40"/>
  <c r="F1117" i="40"/>
  <c r="M1628" i="40"/>
  <c r="E1585" i="40"/>
  <c r="H1643" i="40"/>
  <c r="E2594" i="40"/>
  <c r="L796" i="40"/>
  <c r="F1377" i="40"/>
  <c r="K2108" i="40"/>
  <c r="M1263" i="40"/>
  <c r="C528" i="40"/>
  <c r="H2694" i="40"/>
  <c r="D1934" i="40"/>
  <c r="G2698" i="40"/>
  <c r="M1688" i="40"/>
  <c r="K1604" i="40"/>
  <c r="D1601" i="40"/>
  <c r="E180" i="40"/>
  <c r="C2325" i="40"/>
  <c r="L2190" i="40"/>
  <c r="F863" i="40"/>
  <c r="C2507" i="40"/>
  <c r="G2797" i="40"/>
  <c r="A2771" i="40"/>
  <c r="H1513" i="40"/>
  <c r="I78" i="40"/>
  <c r="B2457" i="40"/>
  <c r="M444" i="40"/>
  <c r="A581" i="40"/>
  <c r="A1740" i="40"/>
  <c r="F1457" i="40"/>
  <c r="C724" i="40"/>
  <c r="M2635" i="40"/>
  <c r="G588" i="40"/>
  <c r="D2895" i="40"/>
  <c r="H1843" i="40"/>
  <c r="D2034" i="40"/>
  <c r="I2154" i="40"/>
  <c r="H2033" i="40"/>
  <c r="B633" i="40"/>
  <c r="F1768" i="40"/>
  <c r="F2189" i="40"/>
  <c r="C1435" i="40"/>
  <c r="F156" i="40"/>
  <c r="G2029" i="40"/>
  <c r="M1753" i="40"/>
  <c r="F2297" i="40"/>
  <c r="B584" i="40"/>
  <c r="G2004" i="40"/>
  <c r="H225" i="40"/>
  <c r="D1893" i="40"/>
  <c r="M682" i="40"/>
  <c r="A894" i="40"/>
  <c r="F2464" i="40"/>
  <c r="E1767" i="40"/>
  <c r="H1663" i="40"/>
  <c r="F2311" i="40"/>
  <c r="G2121" i="40"/>
  <c r="J2115" i="40"/>
  <c r="E2143" i="40"/>
  <c r="J48" i="40"/>
  <c r="M2086" i="40"/>
  <c r="K2856" i="40"/>
  <c r="K683" i="40"/>
  <c r="H325" i="40"/>
  <c r="G682" i="40"/>
  <c r="C1021" i="40"/>
  <c r="G2336" i="40"/>
  <c r="I367" i="40"/>
  <c r="B2912" i="40"/>
  <c r="D286" i="40"/>
  <c r="L1899" i="40"/>
  <c r="I651" i="40"/>
  <c r="D2158" i="40"/>
  <c r="E2792" i="40"/>
  <c r="A1324" i="40"/>
  <c r="J1820" i="40"/>
  <c r="E1516" i="40"/>
  <c r="E870" i="40"/>
  <c r="J1378" i="40"/>
  <c r="A233" i="40"/>
  <c r="K1329" i="40"/>
  <c r="D946" i="40"/>
  <c r="J2485" i="40"/>
  <c r="A1003" i="40"/>
  <c r="D778" i="40"/>
  <c r="E991" i="40"/>
  <c r="B2932" i="40"/>
  <c r="J1513" i="40"/>
  <c r="F1792" i="40"/>
  <c r="G1017" i="40"/>
  <c r="G2898" i="40"/>
  <c r="H1271" i="40"/>
  <c r="F2077" i="40"/>
  <c r="C2878" i="40"/>
  <c r="G2705" i="40"/>
  <c r="D2373" i="40"/>
  <c r="E2168" i="40"/>
  <c r="D1406" i="40"/>
  <c r="M902" i="40"/>
  <c r="B895" i="40"/>
  <c r="L2135" i="40"/>
  <c r="C696" i="40"/>
  <c r="B1777" i="40"/>
  <c r="L2521" i="40"/>
  <c r="D581" i="40"/>
  <c r="B251" i="40"/>
  <c r="B873" i="40"/>
  <c r="L1530" i="40"/>
  <c r="H510" i="40"/>
  <c r="L2929" i="40"/>
  <c r="K1066" i="40"/>
  <c r="A1188" i="40"/>
  <c r="H644" i="40"/>
  <c r="H1850" i="40"/>
  <c r="F63" i="40"/>
  <c r="J1524" i="40"/>
  <c r="E2257" i="40"/>
  <c r="E340" i="40"/>
  <c r="I2584" i="40"/>
  <c r="C2193" i="40"/>
  <c r="J278" i="40"/>
  <c r="I75" i="40"/>
  <c r="H1802" i="40"/>
  <c r="A1635" i="40"/>
  <c r="C2210" i="40"/>
  <c r="E112" i="40"/>
  <c r="E2607" i="40"/>
  <c r="D96" i="40"/>
  <c r="F2900" i="40"/>
  <c r="B2497" i="40"/>
  <c r="E590" i="40"/>
  <c r="G882" i="40"/>
  <c r="E1249" i="40"/>
  <c r="J178" i="40"/>
  <c r="C2370" i="40"/>
  <c r="D2619" i="40"/>
  <c r="E1423" i="40"/>
  <c r="D1866" i="40"/>
  <c r="E1851" i="40"/>
  <c r="H1659" i="40"/>
  <c r="F2249" i="40"/>
  <c r="I2626" i="40"/>
  <c r="A287" i="40"/>
  <c r="G1865" i="40"/>
  <c r="J1596" i="40"/>
  <c r="C1045" i="40"/>
  <c r="K2660" i="40"/>
  <c r="H349" i="40"/>
  <c r="H1744" i="40"/>
  <c r="D1290" i="40"/>
  <c r="L1626" i="40"/>
  <c r="G2637" i="40"/>
  <c r="E2524" i="40"/>
  <c r="J1130" i="40"/>
  <c r="D514" i="40"/>
  <c r="K809" i="40"/>
  <c r="C2712" i="40"/>
  <c r="F2787" i="40"/>
  <c r="J2291" i="40"/>
  <c r="E304" i="40"/>
  <c r="K2388" i="40"/>
  <c r="A1528" i="40"/>
  <c r="C1632" i="40"/>
  <c r="I1455" i="40"/>
  <c r="E1722" i="40"/>
  <c r="H2796" i="40"/>
  <c r="C1336" i="40"/>
  <c r="M2659" i="40"/>
  <c r="B121" i="40"/>
  <c r="G2792" i="40"/>
  <c r="H2177" i="40"/>
  <c r="H378" i="40"/>
  <c r="E1039" i="40"/>
  <c r="D843" i="40"/>
  <c r="K1738" i="40"/>
  <c r="A1645" i="40"/>
  <c r="J2307" i="40"/>
  <c r="G1426" i="40"/>
  <c r="L1271" i="40"/>
  <c r="B1614" i="40"/>
  <c r="D1242" i="40"/>
  <c r="D429" i="40"/>
  <c r="H538" i="40"/>
  <c r="I2813" i="40"/>
  <c r="H2600" i="40"/>
  <c r="H1775" i="40"/>
  <c r="G2641" i="40"/>
  <c r="H1558" i="40"/>
  <c r="F1760" i="40"/>
  <c r="G41" i="40"/>
  <c r="E1176" i="40"/>
  <c r="F2842" i="40"/>
  <c r="J307" i="40"/>
  <c r="F1240" i="40"/>
  <c r="D704" i="40"/>
  <c r="H550" i="40"/>
  <c r="C2416" i="40"/>
  <c r="D2105" i="40"/>
  <c r="L2576" i="40"/>
  <c r="I1889" i="40"/>
  <c r="I1006" i="40"/>
  <c r="C1475" i="40"/>
  <c r="F2471" i="40"/>
  <c r="D938" i="40"/>
  <c r="A953" i="40"/>
  <c r="H1001" i="40"/>
  <c r="I2503" i="40"/>
  <c r="C2817" i="40"/>
  <c r="M621" i="40"/>
  <c r="L510" i="40"/>
  <c r="B2173" i="40"/>
  <c r="A2444" i="40"/>
  <c r="D1478" i="40"/>
  <c r="I141" i="40"/>
  <c r="M2681" i="40"/>
  <c r="G545" i="40"/>
  <c r="B1560" i="40"/>
  <c r="M599" i="40"/>
  <c r="J635" i="40"/>
  <c r="J1057" i="40"/>
  <c r="G191" i="40"/>
  <c r="F787" i="40"/>
  <c r="J2541" i="40"/>
  <c r="J2049" i="40"/>
  <c r="C48" i="40"/>
  <c r="A2265" i="40"/>
  <c r="L2925" i="40"/>
  <c r="K826" i="40"/>
  <c r="D1666" i="40"/>
  <c r="E2230" i="40"/>
  <c r="E2770" i="40"/>
  <c r="F2936" i="40"/>
  <c r="F2639" i="40"/>
  <c r="I513" i="40"/>
  <c r="G2069" i="40"/>
  <c r="C1249" i="40"/>
  <c r="J1400" i="40"/>
  <c r="K795" i="40"/>
  <c r="C360" i="40"/>
  <c r="D1931" i="40"/>
  <c r="F979" i="40"/>
  <c r="B2581" i="40"/>
  <c r="J2439" i="40"/>
  <c r="B314" i="40"/>
  <c r="K1679" i="40"/>
  <c r="G2618" i="40"/>
  <c r="J1114" i="40"/>
  <c r="L2635" i="40"/>
  <c r="D2359" i="40"/>
  <c r="C2801" i="40"/>
  <c r="B1882" i="40"/>
  <c r="B1391" i="40"/>
  <c r="B1990" i="40"/>
  <c r="F2407" i="40"/>
  <c r="L48" i="40"/>
  <c r="E2805" i="40"/>
  <c r="L2501" i="40"/>
  <c r="E2600" i="40"/>
  <c r="F775" i="40"/>
  <c r="K556" i="40"/>
  <c r="B387" i="40"/>
  <c r="A1934" i="40"/>
  <c r="H1185" i="40"/>
  <c r="G1948" i="40"/>
  <c r="J1516" i="40"/>
  <c r="F2151" i="40"/>
  <c r="J1827" i="40"/>
  <c r="B2383" i="40"/>
  <c r="I1543" i="40"/>
  <c r="H1697" i="40"/>
  <c r="F1505" i="40"/>
  <c r="G1768" i="40"/>
  <c r="I1391" i="40"/>
  <c r="G2328" i="40"/>
  <c r="D2715" i="40"/>
  <c r="C2668" i="40"/>
  <c r="D471" i="40"/>
  <c r="C1472" i="40"/>
  <c r="E850" i="40"/>
  <c r="D1831" i="40"/>
  <c r="H1372" i="40"/>
  <c r="C2805" i="40"/>
  <c r="B2131" i="40"/>
  <c r="B2355" i="40"/>
  <c r="J2689" i="40"/>
  <c r="F1758" i="40"/>
  <c r="D2736" i="40"/>
  <c r="J2120" i="40"/>
  <c r="C1984" i="40"/>
  <c r="H1720" i="40"/>
  <c r="F1347" i="40"/>
  <c r="H339" i="40"/>
  <c r="K2194" i="40"/>
  <c r="E2883" i="40"/>
  <c r="D1860" i="40"/>
  <c r="G644" i="40"/>
  <c r="H1772" i="40"/>
  <c r="E1840" i="40"/>
  <c r="H1988" i="40"/>
  <c r="H2360" i="40"/>
  <c r="B906" i="40"/>
  <c r="B1293" i="40"/>
  <c r="A2733" i="40"/>
  <c r="I1098" i="40"/>
  <c r="M47" i="40"/>
  <c r="M1368" i="40"/>
  <c r="G152" i="40"/>
  <c r="E1935" i="40"/>
  <c r="C2084" i="40"/>
  <c r="E2470" i="40"/>
  <c r="A824" i="40"/>
  <c r="E1290" i="40"/>
  <c r="I2429" i="40"/>
  <c r="H1146" i="40"/>
  <c r="C2238" i="40"/>
  <c r="D1999" i="40"/>
  <c r="B742" i="40"/>
  <c r="B2333" i="40"/>
  <c r="K968" i="40"/>
  <c r="C624" i="40"/>
  <c r="D2172" i="40"/>
  <c r="F2451" i="40"/>
  <c r="B2258" i="40"/>
  <c r="F1310" i="40"/>
  <c r="D215" i="40"/>
  <c r="B1768" i="40"/>
  <c r="K2056" i="40"/>
  <c r="H2709" i="40"/>
  <c r="M432" i="40"/>
  <c r="C1074" i="40"/>
  <c r="L18" i="40"/>
  <c r="B1146" i="40"/>
  <c r="K2622" i="40"/>
  <c r="F1171" i="40"/>
  <c r="H761" i="40"/>
  <c r="F703" i="40"/>
  <c r="J2837" i="40"/>
  <c r="L2437" i="40"/>
  <c r="L1644" i="40"/>
  <c r="E2516" i="40"/>
  <c r="C2948" i="40"/>
  <c r="C43" i="40"/>
  <c r="G1897" i="40"/>
  <c r="I1218" i="40"/>
  <c r="J2411" i="40"/>
  <c r="L2662" i="40"/>
  <c r="H156" i="40"/>
  <c r="M522" i="40"/>
  <c r="B2084" i="40"/>
  <c r="A976" i="40"/>
  <c r="F2008" i="40"/>
  <c r="H2911" i="40"/>
  <c r="F2646" i="40"/>
  <c r="B483" i="40"/>
  <c r="G2717" i="40"/>
  <c r="D1928" i="40"/>
  <c r="E2349" i="40"/>
  <c r="K1786" i="40"/>
  <c r="F1108" i="40"/>
  <c r="M185" i="40"/>
  <c r="F52" i="40"/>
  <c r="K2170" i="40"/>
  <c r="L1452" i="40"/>
  <c r="E2317" i="40"/>
  <c r="H1883" i="40"/>
  <c r="E2675" i="40"/>
  <c r="A2732" i="40"/>
  <c r="E2773" i="40"/>
  <c r="B1722" i="40"/>
  <c r="A2647" i="40"/>
  <c r="C1594" i="40"/>
  <c r="G462" i="40"/>
  <c r="E2215" i="40"/>
  <c r="F2804" i="40"/>
  <c r="L2490" i="40"/>
  <c r="D809" i="40"/>
  <c r="F2930" i="40"/>
  <c r="G1777" i="40"/>
  <c r="G2579" i="40"/>
  <c r="M407" i="40"/>
  <c r="D1396" i="40"/>
  <c r="G621" i="40"/>
  <c r="L2244" i="40"/>
  <c r="E306" i="40"/>
  <c r="C2204" i="40"/>
  <c r="C2223" i="40"/>
  <c r="F2659" i="40"/>
  <c r="F1041" i="40"/>
  <c r="I684" i="40"/>
  <c r="L458" i="40"/>
  <c r="J1653" i="40"/>
  <c r="I554" i="40"/>
  <c r="C925" i="40"/>
  <c r="L157" i="40"/>
  <c r="F1701" i="40"/>
  <c r="F2173" i="40"/>
  <c r="I2848" i="40"/>
  <c r="G636" i="40"/>
  <c r="D28" i="40"/>
  <c r="H2086" i="40"/>
  <c r="L886" i="40"/>
  <c r="H2787" i="40"/>
  <c r="M680" i="40"/>
  <c r="E627" i="40"/>
  <c r="E2023" i="40"/>
  <c r="H1992" i="40"/>
  <c r="K2723" i="40"/>
  <c r="F1182" i="40"/>
  <c r="F2312" i="40"/>
  <c r="F425" i="40"/>
  <c r="E1602" i="40"/>
  <c r="I2252" i="40"/>
  <c r="D2236" i="40"/>
  <c r="B2936" i="40"/>
  <c r="E2175" i="40"/>
  <c r="E835" i="40"/>
  <c r="J2443" i="40"/>
  <c r="H431" i="40"/>
  <c r="B1319" i="40"/>
  <c r="E27" i="40"/>
  <c r="G1627" i="40"/>
  <c r="E143" i="40"/>
  <c r="C2177" i="40"/>
  <c r="A2387" i="40"/>
  <c r="A2175" i="40"/>
  <c r="A258" i="40"/>
  <c r="F1957" i="40"/>
  <c r="M1412" i="40"/>
  <c r="A2166" i="40"/>
  <c r="J2723" i="40"/>
  <c r="G811" i="40"/>
  <c r="B1186" i="40"/>
  <c r="D720" i="40"/>
  <c r="A1938" i="40"/>
  <c r="G2075" i="40"/>
  <c r="F2906" i="40"/>
  <c r="D432" i="40"/>
  <c r="E1754" i="40"/>
  <c r="F2914" i="40"/>
  <c r="G286" i="40"/>
  <c r="G1981" i="40"/>
  <c r="J292" i="40"/>
  <c r="M1768" i="40"/>
  <c r="J2945" i="40"/>
  <c r="J2625" i="40"/>
  <c r="L1618" i="40"/>
  <c r="A1794" i="40"/>
  <c r="G380" i="40"/>
  <c r="F2894" i="40"/>
  <c r="F2638" i="40"/>
  <c r="D2525" i="40"/>
  <c r="K1415" i="40"/>
  <c r="E2159" i="40"/>
  <c r="L1234" i="40"/>
  <c r="G2484" i="40"/>
  <c r="F2118" i="40"/>
  <c r="K2913" i="40"/>
  <c r="F2671" i="40"/>
  <c r="A2386" i="40"/>
  <c r="D2202" i="40"/>
  <c r="E2692" i="40"/>
  <c r="E2338" i="40"/>
  <c r="M2477" i="40"/>
  <c r="G2795" i="40"/>
  <c r="D830" i="40"/>
  <c r="A1903" i="40"/>
  <c r="F2456" i="40"/>
  <c r="G1496" i="40"/>
  <c r="K1843" i="40"/>
  <c r="F604" i="40"/>
  <c r="L2227" i="40"/>
  <c r="C2262" i="40"/>
  <c r="F1196" i="40"/>
  <c r="E2061" i="40"/>
  <c r="K773" i="40"/>
  <c r="A682" i="40"/>
  <c r="F2610" i="40"/>
  <c r="G2404" i="40"/>
  <c r="E1584" i="40"/>
  <c r="G2784" i="40"/>
  <c r="I1607" i="40"/>
  <c r="K1892" i="40"/>
  <c r="H2083" i="40"/>
  <c r="B359" i="40"/>
  <c r="F562" i="40"/>
  <c r="B1712" i="40"/>
  <c r="A332" i="40"/>
  <c r="L635" i="40"/>
  <c r="D604" i="40"/>
  <c r="E2249" i="40"/>
  <c r="J682" i="40"/>
  <c r="G953" i="40"/>
  <c r="G859" i="40"/>
  <c r="J2301" i="40"/>
  <c r="K1189" i="40"/>
  <c r="J349" i="40"/>
  <c r="E7" i="40"/>
  <c r="H634" i="40"/>
  <c r="L2599" i="40"/>
  <c r="A2802" i="40"/>
  <c r="G1888" i="40"/>
  <c r="G1710" i="40"/>
  <c r="L988" i="40"/>
  <c r="E1255" i="40"/>
  <c r="M1669" i="40"/>
  <c r="I2707" i="40"/>
  <c r="K1055" i="40"/>
  <c r="E2939" i="40"/>
  <c r="H203" i="40"/>
  <c r="G2854" i="40"/>
  <c r="E2771" i="40"/>
  <c r="G912" i="40"/>
  <c r="C2055" i="40"/>
  <c r="D1975" i="40"/>
  <c r="G1246" i="40"/>
  <c r="J65" i="40"/>
  <c r="C2814" i="40"/>
  <c r="C1401" i="40"/>
  <c r="C2720" i="40"/>
  <c r="I2343" i="40"/>
  <c r="A2408" i="40"/>
  <c r="A2776" i="40"/>
  <c r="E1425" i="40"/>
  <c r="H2882" i="40"/>
  <c r="G734" i="40"/>
  <c r="G2419" i="40"/>
  <c r="I1633" i="40"/>
  <c r="M2429" i="40"/>
  <c r="I1987" i="40"/>
  <c r="K916" i="40"/>
  <c r="B2669" i="40"/>
  <c r="K1469" i="40"/>
  <c r="A1966" i="40"/>
  <c r="J2069" i="40"/>
  <c r="H1530" i="40"/>
  <c r="D1536" i="40"/>
  <c r="D2913" i="40"/>
  <c r="B2678" i="40"/>
  <c r="B441" i="40"/>
  <c r="I725" i="40"/>
  <c r="B2449" i="40"/>
  <c r="C112" i="40"/>
  <c r="J2667" i="40"/>
  <c r="I2630" i="40"/>
  <c r="I415" i="40"/>
  <c r="E748" i="40"/>
  <c r="D1558" i="40"/>
  <c r="M1245" i="40"/>
  <c r="G1468" i="40"/>
  <c r="D122" i="40"/>
  <c r="C2239" i="40"/>
  <c r="I971" i="40"/>
  <c r="G533" i="40"/>
  <c r="J55" i="40"/>
  <c r="F461" i="40"/>
  <c r="F590" i="40"/>
  <c r="I2232" i="40"/>
  <c r="D2903" i="40"/>
  <c r="D929" i="40"/>
  <c r="A725" i="40"/>
  <c r="A1386" i="40"/>
  <c r="E1288" i="40"/>
  <c r="A1978" i="40"/>
  <c r="C2680" i="40"/>
  <c r="A1538" i="40"/>
  <c r="C2074" i="40"/>
  <c r="J2156" i="40"/>
  <c r="D2398" i="40"/>
  <c r="I1820" i="40"/>
  <c r="G1706" i="40"/>
  <c r="D2090" i="40"/>
  <c r="L457" i="40"/>
  <c r="I1261" i="40"/>
  <c r="M2035" i="40"/>
  <c r="L1007" i="40"/>
  <c r="H1549" i="40"/>
  <c r="J386" i="40"/>
  <c r="M2423" i="40"/>
  <c r="F2287" i="40"/>
  <c r="G1285" i="40"/>
  <c r="I656" i="40"/>
  <c r="I2206" i="40"/>
  <c r="J664" i="40"/>
  <c r="M2054" i="40"/>
  <c r="B22" i="40"/>
  <c r="J2014" i="40"/>
  <c r="G371" i="40"/>
  <c r="J1287" i="40"/>
  <c r="E1956" i="40"/>
  <c r="A2383" i="40"/>
  <c r="G1555" i="40"/>
  <c r="B914" i="40"/>
  <c r="F2896" i="40"/>
  <c r="J526" i="40"/>
  <c r="A1961" i="40"/>
  <c r="F227" i="40"/>
  <c r="H1485" i="40"/>
  <c r="F1784" i="40"/>
  <c r="J729" i="40"/>
  <c r="D1307" i="40"/>
  <c r="M2796" i="40"/>
  <c r="M1726" i="40"/>
  <c r="I1416" i="40"/>
  <c r="I1950" i="40"/>
  <c r="D1571" i="40"/>
  <c r="E848" i="40"/>
  <c r="K1935" i="40"/>
  <c r="I234" i="40"/>
  <c r="L874" i="40"/>
  <c r="J1607" i="40"/>
  <c r="K1078" i="40"/>
  <c r="J1711" i="40"/>
  <c r="B854" i="40"/>
  <c r="I300" i="40"/>
  <c r="E1131" i="40"/>
  <c r="D2581" i="40"/>
  <c r="D1188" i="40"/>
  <c r="M516" i="40"/>
  <c r="L47" i="40"/>
  <c r="E2695" i="40"/>
  <c r="I1453" i="40"/>
  <c r="E1928" i="40"/>
  <c r="M1032" i="40"/>
  <c r="I1089" i="40"/>
  <c r="D2917" i="40"/>
  <c r="E1004" i="40"/>
  <c r="C1659" i="40"/>
  <c r="A1760" i="40"/>
  <c r="F343" i="40"/>
  <c r="L1580" i="40"/>
  <c r="L1013" i="40"/>
  <c r="H1641" i="40"/>
  <c r="C895" i="40"/>
  <c r="I913" i="40"/>
  <c r="I2629" i="40"/>
  <c r="A673" i="40"/>
  <c r="F1841" i="40"/>
  <c r="E2091" i="40"/>
  <c r="A2403" i="40"/>
  <c r="G1139" i="40"/>
  <c r="F2475" i="40"/>
  <c r="H2030" i="40"/>
  <c r="J585" i="40"/>
  <c r="J2721" i="40"/>
  <c r="C2806" i="40"/>
  <c r="I102" i="40"/>
  <c r="C905" i="40"/>
  <c r="L1145" i="40"/>
  <c r="H2942" i="40"/>
  <c r="G2178" i="40"/>
  <c r="G2146" i="40"/>
  <c r="C1742" i="40"/>
  <c r="H1478" i="40"/>
  <c r="C40" i="40"/>
  <c r="L2361" i="40"/>
  <c r="L791" i="40"/>
  <c r="H1955" i="40"/>
  <c r="M2131" i="40"/>
  <c r="K2420" i="40"/>
  <c r="C1185" i="40"/>
  <c r="G2295" i="40"/>
  <c r="D1094" i="40"/>
  <c r="E434" i="40"/>
  <c r="J1986" i="40"/>
  <c r="F355" i="40"/>
  <c r="M1835" i="40"/>
  <c r="A467" i="40"/>
  <c r="C149" i="40"/>
  <c r="C1705" i="40"/>
  <c r="L532" i="40"/>
  <c r="M116" i="40"/>
  <c r="E1954" i="40"/>
  <c r="K802" i="40"/>
  <c r="A2015" i="40"/>
  <c r="D2136" i="40"/>
  <c r="M1793" i="40"/>
  <c r="G1745" i="40"/>
  <c r="L2279" i="40"/>
  <c r="H172" i="40"/>
  <c r="D201" i="40"/>
  <c r="K158" i="40"/>
  <c r="D386" i="40"/>
  <c r="B470" i="40"/>
  <c r="K2248" i="40"/>
  <c r="A2356" i="40"/>
  <c r="F30" i="40"/>
  <c r="A9" i="40"/>
  <c r="L1870" i="40"/>
  <c r="I1746" i="40"/>
  <c r="D1566" i="40"/>
  <c r="H529" i="40"/>
  <c r="I679" i="40"/>
  <c r="F1026" i="40"/>
  <c r="A669" i="40"/>
  <c r="L669" i="40"/>
  <c r="J133" i="40"/>
  <c r="L391" i="40"/>
  <c r="M2769" i="40"/>
  <c r="D2422" i="40"/>
  <c r="E2443" i="40"/>
  <c r="E2775" i="40"/>
  <c r="F2776" i="40"/>
  <c r="A1810" i="40"/>
  <c r="K2463" i="40"/>
  <c r="C2037" i="40"/>
  <c r="J713" i="40"/>
  <c r="K1863" i="40"/>
  <c r="J1095" i="40"/>
  <c r="G2162" i="40"/>
  <c r="K1138" i="40"/>
  <c r="K2437" i="40"/>
  <c r="H2814" i="40"/>
  <c r="C848" i="40"/>
  <c r="A1895" i="40"/>
  <c r="H1974" i="40"/>
  <c r="J672" i="40"/>
  <c r="J677" i="40"/>
  <c r="C1155" i="40"/>
  <c r="A2432" i="40"/>
  <c r="M2561" i="40"/>
  <c r="H2274" i="40"/>
  <c r="H2678" i="40"/>
  <c r="A2506" i="40"/>
  <c r="E1907" i="40"/>
  <c r="F1027" i="40"/>
  <c r="J1615" i="40"/>
  <c r="G2226" i="40"/>
  <c r="B2862" i="40"/>
  <c r="G323" i="40"/>
  <c r="E2357" i="40"/>
  <c r="E1031" i="40"/>
  <c r="B840" i="40"/>
  <c r="B1328" i="40"/>
  <c r="L113" i="40"/>
  <c r="G2511" i="40"/>
  <c r="B2532" i="40"/>
  <c r="B721" i="40"/>
  <c r="H1724" i="40"/>
  <c r="K43" i="40"/>
  <c r="A2417" i="40"/>
  <c r="E1315" i="40"/>
  <c r="L468" i="40"/>
  <c r="A1905" i="40"/>
  <c r="H1546" i="40"/>
  <c r="A6" i="40"/>
  <c r="G869" i="40"/>
  <c r="A240" i="40"/>
  <c r="E524" i="40"/>
  <c r="G493" i="40"/>
  <c r="B235" i="40"/>
  <c r="L1031" i="40"/>
  <c r="C852" i="40"/>
  <c r="H2854" i="40"/>
  <c r="B967" i="40"/>
  <c r="K1584" i="40"/>
  <c r="E1482" i="40"/>
  <c r="C1316" i="40"/>
  <c r="B179" i="40"/>
  <c r="H748" i="40"/>
  <c r="C2263" i="40"/>
  <c r="L1423" i="40"/>
  <c r="G890" i="40"/>
  <c r="C1488" i="40"/>
  <c r="H2745" i="40"/>
  <c r="C2296" i="40"/>
  <c r="E2697" i="40"/>
  <c r="C2788" i="40"/>
  <c r="A1005" i="40"/>
  <c r="I1358" i="40"/>
  <c r="D1757" i="40"/>
  <c r="E529" i="40"/>
  <c r="D1391" i="40"/>
  <c r="K126" i="40"/>
  <c r="D1495" i="40"/>
  <c r="B2889" i="40"/>
  <c r="A176" i="40"/>
  <c r="F2690" i="40"/>
  <c r="B2339" i="40"/>
  <c r="M2914" i="40"/>
  <c r="A1314" i="40"/>
  <c r="K1439" i="40"/>
  <c r="H1618" i="40"/>
  <c r="F2332" i="40"/>
  <c r="F2223" i="40"/>
  <c r="K2341" i="40"/>
  <c r="C1834" i="40"/>
  <c r="D573" i="40"/>
  <c r="D2465" i="40"/>
  <c r="L1198" i="40"/>
  <c r="H1819" i="40"/>
  <c r="C462" i="40"/>
  <c r="C489" i="40"/>
  <c r="F2450" i="40"/>
  <c r="K799" i="40"/>
  <c r="H2541" i="40"/>
  <c r="K1655" i="40"/>
  <c r="D650" i="40"/>
  <c r="H391" i="40"/>
  <c r="B1911" i="40"/>
  <c r="M112" i="40"/>
  <c r="B2229" i="40"/>
  <c r="L132" i="40"/>
  <c r="C757" i="40"/>
  <c r="J1514" i="40"/>
  <c r="J1505" i="40"/>
  <c r="L83" i="40"/>
  <c r="C1368" i="40"/>
  <c r="M2915" i="40"/>
  <c r="D2130" i="40"/>
  <c r="H2337" i="40"/>
  <c r="G2826" i="40"/>
  <c r="E2354" i="40"/>
  <c r="L647" i="40"/>
  <c r="D2039" i="40"/>
  <c r="B2792" i="40"/>
  <c r="C1263" i="40"/>
  <c r="L834" i="40"/>
  <c r="K2295" i="40"/>
  <c r="J1083" i="40"/>
  <c r="F1586" i="40"/>
  <c r="L2034" i="40"/>
  <c r="K1758" i="40"/>
  <c r="C2832" i="40"/>
  <c r="M2212" i="40"/>
  <c r="H1348" i="40"/>
  <c r="G2727" i="40"/>
  <c r="A1464" i="40"/>
  <c r="A1620" i="40"/>
  <c r="A2128" i="40"/>
  <c r="J2533" i="40"/>
  <c r="F2506" i="40"/>
  <c r="G1698" i="40"/>
  <c r="H2700" i="40"/>
  <c r="D2803" i="40"/>
  <c r="E1645" i="40"/>
  <c r="F2487" i="40"/>
  <c r="A1936" i="40"/>
  <c r="I1714" i="40"/>
  <c r="E2158" i="40"/>
  <c r="I1693" i="40"/>
  <c r="D1147" i="40"/>
  <c r="A2505" i="40"/>
  <c r="B759" i="40"/>
  <c r="A1465" i="40"/>
  <c r="G2590" i="40"/>
  <c r="I1590" i="40"/>
  <c r="C2577" i="40"/>
  <c r="C2681" i="40"/>
  <c r="E1669" i="40"/>
  <c r="C907" i="40"/>
  <c r="G77" i="40"/>
  <c r="B2413" i="40"/>
  <c r="B795" i="40"/>
  <c r="M1513" i="40"/>
  <c r="F1595" i="40"/>
  <c r="F1889" i="40"/>
  <c r="H1907" i="40"/>
  <c r="B2212" i="40"/>
  <c r="B1971" i="40"/>
  <c r="M836" i="40"/>
  <c r="H780" i="40"/>
  <c r="A149" i="40"/>
  <c r="D2352" i="40"/>
  <c r="G1475" i="40"/>
  <c r="B2285" i="40"/>
  <c r="H1115" i="40"/>
  <c r="L803" i="40"/>
  <c r="M1048" i="40"/>
  <c r="A2421" i="40"/>
  <c r="I2593" i="40"/>
  <c r="C875" i="40"/>
  <c r="D2477" i="40"/>
  <c r="D2114" i="40"/>
  <c r="E2128" i="40"/>
  <c r="H2810" i="40"/>
  <c r="C2950" i="40"/>
  <c r="H2010" i="40"/>
  <c r="H2554" i="40"/>
  <c r="M2719" i="40"/>
  <c r="G2639" i="40"/>
  <c r="B193" i="40"/>
  <c r="G922" i="40"/>
  <c r="E2750" i="40"/>
  <c r="C358" i="40"/>
  <c r="L599" i="40"/>
  <c r="C2899" i="40"/>
  <c r="A2693" i="40"/>
  <c r="D2658" i="40"/>
  <c r="M2474" i="40"/>
  <c r="C105" i="40"/>
  <c r="C2477" i="40"/>
  <c r="D1561" i="40"/>
  <c r="H857" i="40"/>
  <c r="M1116" i="40"/>
  <c r="I1635" i="40"/>
  <c r="E451" i="40"/>
  <c r="A2722" i="40"/>
  <c r="A1583" i="40"/>
  <c r="K1171" i="40"/>
  <c r="C1017" i="40"/>
  <c r="F869" i="40"/>
  <c r="J1007" i="40"/>
  <c r="G2341" i="40"/>
  <c r="C2240" i="40"/>
  <c r="G2379" i="40"/>
  <c r="C1293" i="40"/>
  <c r="G1465" i="40"/>
  <c r="D2391" i="40"/>
  <c r="J1852" i="40"/>
  <c r="J2030" i="40"/>
  <c r="L1734" i="40"/>
  <c r="I1281" i="40"/>
  <c r="F61" i="40"/>
  <c r="J1030" i="40"/>
  <c r="C2888" i="40"/>
  <c r="I457" i="40"/>
  <c r="I2948" i="40"/>
  <c r="G1986" i="40"/>
  <c r="H2754" i="40"/>
  <c r="A2489" i="40"/>
  <c r="A2790" i="40"/>
  <c r="D1772" i="40"/>
  <c r="H2747" i="40"/>
  <c r="D1010" i="40"/>
  <c r="D2107" i="40"/>
  <c r="F995" i="40"/>
  <c r="A1245" i="40"/>
  <c r="G2735" i="40"/>
  <c r="K2479" i="40"/>
  <c r="F2925" i="40"/>
  <c r="H1970" i="40"/>
  <c r="K841" i="40"/>
  <c r="E1512" i="40"/>
  <c r="F2165" i="40"/>
  <c r="A1554" i="40"/>
  <c r="E2949" i="40"/>
  <c r="H2477" i="40"/>
  <c r="G2300" i="40"/>
  <c r="J1144" i="40"/>
  <c r="E2226" i="40"/>
  <c r="J1039" i="40"/>
  <c r="L485" i="40"/>
  <c r="H1436" i="40"/>
  <c r="B2577" i="40"/>
  <c r="K1526" i="40"/>
  <c r="A826" i="40"/>
  <c r="B1664" i="40"/>
  <c r="C623" i="40"/>
  <c r="G767" i="40"/>
  <c r="L2305" i="40"/>
  <c r="F654" i="40"/>
  <c r="I864" i="40"/>
  <c r="F13" i="40"/>
  <c r="H501" i="40"/>
  <c r="C1324" i="40"/>
  <c r="H1190" i="40"/>
  <c r="B2046" i="40"/>
  <c r="A834" i="40"/>
  <c r="F2830" i="40"/>
  <c r="A1008" i="40"/>
  <c r="J57" i="40"/>
  <c r="H1702" i="40"/>
  <c r="E1313" i="40"/>
  <c r="D1985" i="40"/>
  <c r="F544" i="40"/>
  <c r="H1307" i="40"/>
  <c r="L1689" i="40"/>
  <c r="H1711" i="40"/>
  <c r="G1892" i="40"/>
  <c r="A401" i="40"/>
  <c r="D1969" i="40"/>
  <c r="A2606" i="40"/>
  <c r="E99" i="40"/>
  <c r="C2398" i="40"/>
  <c r="L2498" i="40"/>
  <c r="D2937" i="40"/>
  <c r="D2731" i="40"/>
  <c r="G992" i="40"/>
  <c r="M893" i="40"/>
  <c r="L1787" i="40"/>
  <c r="H1279" i="40"/>
  <c r="G142" i="40"/>
  <c r="D890" i="40"/>
  <c r="D2625" i="40"/>
  <c r="I1787" i="40"/>
  <c r="C1618" i="40"/>
  <c r="L2166" i="40"/>
  <c r="D1643" i="40"/>
  <c r="A154" i="40"/>
  <c r="B755" i="40"/>
  <c r="A2889" i="40"/>
  <c r="J246" i="40"/>
  <c r="L536" i="40"/>
  <c r="F1661" i="40"/>
  <c r="J2011" i="40"/>
  <c r="B1769" i="40"/>
  <c r="B2093" i="40"/>
  <c r="C536" i="40"/>
  <c r="L2699" i="40"/>
  <c r="D2410" i="40"/>
  <c r="E189" i="40"/>
  <c r="H144" i="40"/>
  <c r="C1121" i="40"/>
  <c r="C2865" i="40"/>
  <c r="F322" i="40"/>
  <c r="F2191" i="40"/>
  <c r="F1220" i="40"/>
  <c r="I866" i="40"/>
  <c r="I563" i="40"/>
  <c r="A2375" i="40"/>
  <c r="C1034" i="40"/>
  <c r="L2236" i="40"/>
  <c r="E887" i="40"/>
  <c r="K2085" i="40"/>
  <c r="F1214" i="40"/>
  <c r="B522" i="40"/>
  <c r="I881" i="40"/>
  <c r="I1831" i="40"/>
  <c r="H2171" i="40"/>
  <c r="B1205" i="40"/>
  <c r="F667" i="40"/>
  <c r="J532" i="40"/>
  <c r="J771" i="40"/>
  <c r="I1195" i="40"/>
  <c r="I2247" i="40"/>
  <c r="H450" i="40"/>
  <c r="A140" i="40"/>
  <c r="L1340" i="40"/>
  <c r="F761" i="40"/>
  <c r="B2582" i="40"/>
  <c r="H1400" i="40"/>
  <c r="K1964" i="40"/>
  <c r="K2068" i="40"/>
  <c r="L431" i="40"/>
  <c r="K108" i="40"/>
  <c r="B621" i="40"/>
  <c r="H1628" i="40"/>
  <c r="A2294" i="40"/>
  <c r="F2447" i="40"/>
  <c r="D465" i="40"/>
  <c r="C1862" i="40"/>
  <c r="E1795" i="40"/>
  <c r="J1261" i="40"/>
  <c r="A752" i="40"/>
  <c r="H1776" i="40"/>
  <c r="D2778" i="40"/>
  <c r="B2564" i="40"/>
  <c r="I899" i="40"/>
  <c r="G2830" i="40"/>
  <c r="J323" i="40"/>
  <c r="E410" i="40"/>
  <c r="A1388" i="40"/>
  <c r="J2850" i="40"/>
  <c r="D77" i="40"/>
  <c r="F1222" i="40"/>
  <c r="F193" i="40"/>
  <c r="F2085" i="40"/>
  <c r="H2567" i="40"/>
  <c r="C502" i="40"/>
  <c r="J2812" i="40"/>
  <c r="A2257" i="40"/>
  <c r="M1996" i="40"/>
  <c r="F591" i="40"/>
  <c r="K2449" i="40"/>
  <c r="D2599" i="40"/>
  <c r="A1987" i="40"/>
  <c r="L1777" i="40"/>
  <c r="F798" i="40"/>
  <c r="E1700" i="40"/>
  <c r="H1806" i="40"/>
  <c r="F383" i="40"/>
  <c r="L1880" i="40"/>
  <c r="E2423" i="40"/>
  <c r="K345" i="40"/>
  <c r="B2477" i="40"/>
  <c r="H679" i="40"/>
  <c r="G1987" i="40"/>
  <c r="A1441" i="40"/>
  <c r="A1972" i="40"/>
  <c r="D872" i="40"/>
  <c r="I2860" i="40"/>
  <c r="I2859" i="40"/>
  <c r="G1530" i="40"/>
  <c r="K754" i="40"/>
  <c r="C1060" i="40"/>
  <c r="C608" i="40"/>
  <c r="K2181" i="40"/>
  <c r="B911" i="40"/>
  <c r="C1589" i="40"/>
  <c r="G1974" i="40"/>
  <c r="F1135" i="40"/>
  <c r="C2716" i="40"/>
  <c r="D2610" i="40"/>
  <c r="L312" i="40"/>
  <c r="K2384" i="40"/>
  <c r="H389" i="40"/>
  <c r="A1734" i="40"/>
  <c r="A1867" i="40"/>
  <c r="C1804" i="40"/>
  <c r="K1623" i="40"/>
  <c r="L2616" i="40"/>
  <c r="I1736" i="40"/>
  <c r="H2743" i="40"/>
  <c r="I2779" i="40"/>
  <c r="L1303" i="40"/>
  <c r="E2742" i="40"/>
  <c r="E1856" i="40"/>
  <c r="E2027" i="40"/>
  <c r="F1944" i="40"/>
  <c r="D2751" i="40"/>
  <c r="J1336" i="40"/>
  <c r="H2757" i="40"/>
  <c r="B783" i="40"/>
  <c r="B56" i="40"/>
  <c r="D2403" i="40"/>
  <c r="A2176" i="40"/>
  <c r="H266" i="40"/>
  <c r="L1859" i="40"/>
  <c r="H214" i="40"/>
  <c r="L901" i="40"/>
  <c r="M2812" i="40"/>
  <c r="B2366" i="40"/>
  <c r="H1191" i="40"/>
  <c r="B1944" i="40"/>
  <c r="C2834" i="40"/>
  <c r="D1614" i="40"/>
  <c r="G515" i="40"/>
  <c r="G384" i="40"/>
  <c r="L2241" i="40"/>
  <c r="I2394" i="40"/>
  <c r="F2278" i="40"/>
  <c r="D235" i="40"/>
  <c r="B2836" i="40"/>
  <c r="B247" i="40"/>
  <c r="I2766" i="40"/>
  <c r="F840" i="40"/>
  <c r="E429" i="40"/>
  <c r="F1380" i="40"/>
  <c r="H2106" i="40"/>
  <c r="L1019" i="40"/>
  <c r="I2327" i="40"/>
  <c r="B1756" i="40"/>
  <c r="F1677" i="40"/>
  <c r="M1944" i="40"/>
  <c r="E2756" i="40"/>
  <c r="L836" i="40"/>
  <c r="G1346" i="40"/>
  <c r="B1751" i="40"/>
  <c r="F2592" i="40"/>
  <c r="I1048" i="40"/>
  <c r="G719" i="40"/>
  <c r="C1863" i="40"/>
  <c r="G2128" i="40"/>
  <c r="G2594" i="40"/>
  <c r="I1396" i="40"/>
  <c r="I883" i="40"/>
  <c r="M2569" i="40"/>
  <c r="H2916" i="40"/>
  <c r="H2271" i="40"/>
  <c r="M33" i="40"/>
  <c r="H1665" i="40"/>
  <c r="C52" i="40"/>
  <c r="J7" i="40"/>
  <c r="J2503" i="40"/>
  <c r="B2071" i="40"/>
  <c r="F2211" i="40"/>
  <c r="G1732" i="40"/>
  <c r="E2799" i="40"/>
  <c r="D1799" i="40"/>
  <c r="D1292" i="40"/>
  <c r="F2204" i="40"/>
  <c r="D2826" i="40"/>
  <c r="G1952" i="40"/>
  <c r="E2821" i="40"/>
  <c r="H1060" i="40"/>
  <c r="D2520" i="40"/>
  <c r="E2508" i="40"/>
  <c r="G2584" i="40"/>
  <c r="C2803" i="40"/>
  <c r="J1430" i="40"/>
  <c r="J411" i="40"/>
  <c r="C622" i="40"/>
  <c r="M1402" i="40"/>
  <c r="D1175" i="40"/>
  <c r="D1665" i="40"/>
  <c r="M2166" i="40"/>
  <c r="G2644" i="40"/>
  <c r="M1515" i="40"/>
  <c r="C1802" i="40"/>
  <c r="E2410" i="40"/>
  <c r="D1333" i="40"/>
  <c r="C2559" i="40"/>
  <c r="F1273" i="40"/>
  <c r="F783" i="40"/>
  <c r="L749" i="40"/>
  <c r="F2436" i="40"/>
  <c r="F2507" i="40"/>
  <c r="I590" i="40"/>
  <c r="G2929" i="40"/>
  <c r="H2760" i="40"/>
  <c r="I1790" i="40"/>
  <c r="I1768" i="40"/>
  <c r="C2358" i="40"/>
  <c r="D1613" i="40"/>
  <c r="M2460" i="40"/>
  <c r="B667" i="40"/>
  <c r="D141" i="40"/>
  <c r="E2623" i="40"/>
  <c r="K1035" i="40"/>
  <c r="D2791" i="40"/>
  <c r="L663" i="40"/>
  <c r="D2314" i="40"/>
  <c r="A2874" i="40"/>
  <c r="H539" i="40"/>
  <c r="M2503" i="40"/>
  <c r="H2325" i="40"/>
  <c r="J1658" i="40"/>
  <c r="G2678" i="40"/>
  <c r="L2664" i="40"/>
  <c r="K1210" i="40"/>
  <c r="A2497" i="40"/>
  <c r="L2678" i="40"/>
  <c r="H888" i="40"/>
  <c r="H1313" i="40"/>
  <c r="F2637" i="40"/>
  <c r="C829" i="40"/>
  <c r="A2784" i="40"/>
  <c r="M2703" i="40"/>
  <c r="K1851" i="40"/>
  <c r="L347" i="40"/>
  <c r="E693" i="40"/>
  <c r="L1383" i="40"/>
  <c r="G424" i="40"/>
  <c r="C572" i="40"/>
  <c r="B2228" i="40"/>
  <c r="E1474" i="40"/>
  <c r="B1499" i="40"/>
  <c r="B434" i="40"/>
  <c r="E1306" i="40"/>
  <c r="E186" i="40"/>
  <c r="A2025" i="40"/>
  <c r="C2820" i="40"/>
  <c r="F820" i="40"/>
  <c r="M604" i="40"/>
  <c r="A2459" i="40"/>
  <c r="A1515" i="40"/>
  <c r="H749" i="40"/>
  <c r="H2684" i="40"/>
  <c r="G609" i="40"/>
  <c r="F514" i="40"/>
  <c r="M146" i="40"/>
  <c r="B2459" i="40"/>
  <c r="H2383" i="40"/>
  <c r="E1900" i="40"/>
  <c r="I887" i="40"/>
  <c r="E2500" i="40"/>
  <c r="G2122" i="40"/>
  <c r="F1982" i="40"/>
  <c r="M1754" i="40"/>
  <c r="E573" i="40"/>
  <c r="A2439" i="40"/>
  <c r="C417" i="40"/>
  <c r="G776" i="40"/>
  <c r="D1194" i="40"/>
  <c r="H1796" i="40"/>
  <c r="I2518" i="40"/>
  <c r="I304" i="40"/>
  <c r="F2468" i="40"/>
  <c r="C2332" i="40"/>
  <c r="K876" i="40"/>
  <c r="M121" i="40"/>
  <c r="B2059" i="40"/>
  <c r="J454" i="40"/>
  <c r="C276" i="40"/>
  <c r="D1832" i="40"/>
  <c r="G1847" i="40"/>
  <c r="C1233" i="40"/>
  <c r="J2792" i="40"/>
  <c r="C678" i="40"/>
  <c r="G2759" i="40"/>
  <c r="D2894" i="40"/>
  <c r="A1716" i="40"/>
  <c r="D1865" i="40"/>
  <c r="G2273" i="40"/>
  <c r="A2014" i="40"/>
  <c r="E2928" i="40"/>
  <c r="H2634" i="40"/>
  <c r="D2329" i="40"/>
  <c r="E2484" i="40"/>
  <c r="M820" i="40"/>
  <c r="L1266" i="40"/>
  <c r="H2384" i="40"/>
  <c r="C982" i="40"/>
  <c r="L1394" i="40"/>
  <c r="G1332" i="40"/>
  <c r="G1912" i="40"/>
  <c r="D1633" i="40"/>
  <c r="A1303" i="40"/>
  <c r="K1583" i="40"/>
  <c r="L2697" i="40"/>
  <c r="B2190" i="40"/>
  <c r="E849" i="40"/>
  <c r="I2849" i="40"/>
  <c r="A2932" i="40"/>
  <c r="A2700" i="40"/>
  <c r="M2617" i="40"/>
  <c r="C999" i="40"/>
  <c r="K756" i="40"/>
  <c r="F1905" i="40"/>
  <c r="A2798" i="40"/>
  <c r="G2609" i="40"/>
  <c r="B2268" i="40"/>
  <c r="H702" i="40"/>
  <c r="M1650" i="40"/>
  <c r="C2190" i="40"/>
  <c r="D1463" i="40"/>
  <c r="A2801" i="40"/>
  <c r="H2389" i="40"/>
  <c r="A1369" i="40"/>
  <c r="E2346" i="40"/>
  <c r="D2249" i="40"/>
  <c r="J564" i="40"/>
  <c r="G931" i="40"/>
  <c r="J2419" i="40"/>
  <c r="G2591" i="40"/>
  <c r="L15" i="40"/>
  <c r="J2166" i="40"/>
  <c r="A452" i="40"/>
  <c r="D210" i="40"/>
  <c r="D270" i="40"/>
  <c r="D2886" i="40"/>
  <c r="L370" i="40"/>
  <c r="G2604" i="40"/>
  <c r="E2816" i="40"/>
  <c r="J80" i="40"/>
  <c r="D2550" i="40"/>
  <c r="G2008" i="40"/>
  <c r="G1801" i="40"/>
  <c r="M2606" i="40"/>
  <c r="F2251" i="40"/>
  <c r="F2362" i="40"/>
  <c r="E1447" i="40"/>
  <c r="K151" i="40"/>
  <c r="I167" i="40"/>
  <c r="I2652" i="40"/>
  <c r="H2762" i="40"/>
  <c r="H1159" i="40"/>
  <c r="G1949" i="40"/>
  <c r="K733" i="40"/>
  <c r="B2119" i="40"/>
  <c r="B2556" i="40"/>
  <c r="F2950" i="40"/>
  <c r="D1316" i="40"/>
  <c r="A222" i="40"/>
  <c r="G2108" i="40"/>
  <c r="E2178" i="40"/>
  <c r="E2018" i="40"/>
  <c r="A2415" i="40"/>
  <c r="L1913" i="40"/>
  <c r="K1953" i="40"/>
  <c r="H2529" i="40"/>
  <c r="L2023" i="40"/>
  <c r="A1413" i="40"/>
  <c r="F2817" i="40"/>
  <c r="B1608" i="40"/>
  <c r="L1676" i="40"/>
  <c r="F967" i="40"/>
  <c r="E1705" i="40"/>
  <c r="E2195" i="40"/>
  <c r="E2777" i="40"/>
  <c r="G2482" i="40"/>
  <c r="C2348" i="40"/>
  <c r="L1875" i="40"/>
  <c r="A2831" i="40"/>
  <c r="E236" i="40"/>
  <c r="D2640" i="40"/>
  <c r="C901" i="40"/>
  <c r="I699" i="40"/>
  <c r="B180" i="40"/>
  <c r="D2909" i="40"/>
  <c r="G1047" i="40"/>
  <c r="A1667" i="40"/>
  <c r="M1904" i="40"/>
  <c r="A2862" i="40"/>
  <c r="H1441" i="40"/>
  <c r="K1203" i="40"/>
  <c r="E917" i="40"/>
  <c r="K312" i="40"/>
  <c r="J256" i="40"/>
  <c r="B1445" i="40"/>
  <c r="I1276" i="40"/>
  <c r="L2911" i="40"/>
  <c r="K895" i="40"/>
  <c r="B2014" i="40"/>
  <c r="A1781" i="40"/>
  <c r="D725" i="40"/>
  <c r="I2438" i="40"/>
  <c r="I2082" i="40"/>
  <c r="D1888" i="40"/>
  <c r="M1576" i="40"/>
  <c r="K2447" i="40"/>
  <c r="J1438" i="40"/>
  <c r="A1684" i="40"/>
  <c r="E1633" i="40"/>
  <c r="B2539" i="40"/>
  <c r="I1127" i="40"/>
  <c r="H554" i="40"/>
  <c r="E2804" i="40"/>
  <c r="E2665" i="40"/>
  <c r="D1262" i="40"/>
  <c r="H2154" i="40"/>
  <c r="B2717" i="40"/>
  <c r="F1177" i="40"/>
  <c r="D2392" i="40"/>
  <c r="M1619" i="40"/>
  <c r="J1527" i="40"/>
  <c r="J504" i="40"/>
  <c r="E2339" i="40"/>
  <c r="H1858" i="40"/>
  <c r="B2559" i="40"/>
  <c r="H2885" i="40"/>
  <c r="E1942" i="40"/>
  <c r="A1509" i="40"/>
  <c r="J1552" i="40"/>
  <c r="E1610" i="40"/>
  <c r="C2144" i="40"/>
  <c r="E673" i="40"/>
  <c r="H229" i="40"/>
  <c r="F1417" i="40"/>
  <c r="D1523" i="40"/>
  <c r="M2287" i="40"/>
  <c r="F1664" i="40"/>
  <c r="D2038" i="40"/>
  <c r="E1903" i="40"/>
  <c r="H2583" i="40"/>
  <c r="K1596" i="40"/>
  <c r="B1329" i="40"/>
  <c r="L2208" i="40"/>
  <c r="F916" i="40"/>
  <c r="L2945" i="40"/>
  <c r="F760" i="40"/>
  <c r="E150" i="40"/>
  <c r="H2918" i="40"/>
  <c r="E2409" i="40"/>
  <c r="A189" i="40"/>
  <c r="D509" i="40"/>
  <c r="L1310" i="40"/>
  <c r="G521" i="40"/>
  <c r="J1177" i="40"/>
  <c r="F2933" i="40"/>
  <c r="I2695" i="40"/>
  <c r="I127" i="40"/>
  <c r="D2583" i="40"/>
  <c r="I98" i="40"/>
  <c r="I1335" i="40"/>
  <c r="C1926" i="40"/>
  <c r="F113" i="40"/>
  <c r="C1482" i="40"/>
  <c r="G385" i="40"/>
  <c r="C469" i="40"/>
  <c r="H607" i="40"/>
  <c r="C476" i="40"/>
  <c r="F2687" i="40"/>
  <c r="G929" i="40"/>
  <c r="M2591" i="40"/>
  <c r="E1704" i="40"/>
  <c r="H2255" i="40"/>
  <c r="A1062" i="40"/>
  <c r="B1005" i="40"/>
  <c r="E830" i="40"/>
  <c r="G473" i="40"/>
  <c r="G1573" i="40"/>
  <c r="C2302" i="40"/>
  <c r="I601" i="40"/>
  <c r="K1023" i="40"/>
  <c r="A2919" i="40"/>
  <c r="F2892" i="40"/>
  <c r="L1693" i="40"/>
  <c r="F2465" i="40"/>
  <c r="A2384" i="40"/>
  <c r="A2901" i="40"/>
  <c r="C275" i="40"/>
  <c r="H2826" i="40"/>
  <c r="F1030" i="40"/>
  <c r="C2086" i="40"/>
  <c r="B1746" i="40"/>
  <c r="L1904" i="40"/>
  <c r="J1099" i="40"/>
  <c r="E1012" i="40"/>
  <c r="H777" i="40"/>
  <c r="F2273" i="40"/>
  <c r="A2463" i="40"/>
  <c r="E2341" i="40"/>
  <c r="C747" i="40"/>
  <c r="E2376" i="40"/>
  <c r="D907" i="40"/>
  <c r="H2468" i="40"/>
  <c r="F1036" i="40"/>
  <c r="C839" i="40"/>
  <c r="J1344" i="40"/>
  <c r="B850" i="40"/>
  <c r="K2128" i="40"/>
  <c r="A1768" i="40"/>
  <c r="A783" i="40"/>
  <c r="F427" i="40"/>
  <c r="F2342" i="40"/>
  <c r="E1761" i="40"/>
  <c r="G2699" i="40"/>
  <c r="K2450" i="40"/>
  <c r="B769" i="40"/>
  <c r="I1105" i="40"/>
  <c r="E1508" i="40"/>
  <c r="G2151" i="40"/>
  <c r="E1380" i="40"/>
  <c r="G22" i="40"/>
  <c r="K384" i="40"/>
  <c r="F2546" i="40"/>
  <c r="C2484" i="40"/>
  <c r="E696" i="40"/>
  <c r="I117" i="40"/>
  <c r="H1763" i="40"/>
  <c r="B1343" i="40"/>
  <c r="C1770" i="40"/>
  <c r="A1268" i="40"/>
  <c r="H1670" i="40"/>
  <c r="J565" i="40"/>
  <c r="K2287" i="40"/>
  <c r="J2513" i="40"/>
  <c r="A1257" i="40"/>
  <c r="B1993" i="40"/>
  <c r="B1555" i="40"/>
  <c r="M2488" i="40"/>
  <c r="J1532" i="40"/>
  <c r="C2409" i="40"/>
  <c r="G2747" i="40"/>
  <c r="E1072" i="40"/>
  <c r="C2286" i="40"/>
  <c r="F2375" i="40"/>
  <c r="G2836" i="40"/>
  <c r="K2699" i="40"/>
  <c r="I1286" i="40"/>
  <c r="B1700" i="40"/>
  <c r="E2725" i="40"/>
  <c r="A2364" i="40"/>
  <c r="I2869" i="40"/>
  <c r="G1653" i="40"/>
  <c r="J1029" i="40"/>
  <c r="I1000" i="40"/>
  <c r="F2360" i="40"/>
  <c r="H2488" i="40"/>
  <c r="C1399" i="40"/>
  <c r="C1746" i="40"/>
  <c r="C1537" i="40"/>
  <c r="C1199" i="40"/>
  <c r="J2574" i="40"/>
  <c r="M1042" i="40"/>
  <c r="L1455" i="40"/>
  <c r="B2107" i="40"/>
  <c r="L657" i="40"/>
  <c r="M229" i="40"/>
  <c r="D292" i="40"/>
  <c r="H1879" i="40"/>
  <c r="L2032" i="40"/>
  <c r="L295" i="40"/>
  <c r="D2870" i="40"/>
  <c r="E418" i="40"/>
  <c r="H660" i="40"/>
  <c r="F290" i="40"/>
  <c r="H737" i="40"/>
  <c r="A327" i="40"/>
  <c r="C1908" i="40"/>
  <c r="B2462" i="40"/>
  <c r="J2403" i="40"/>
  <c r="E2715" i="40"/>
  <c r="M610" i="40"/>
  <c r="A2287" i="40"/>
  <c r="I1862" i="40"/>
  <c r="A1127" i="40"/>
  <c r="B1160" i="40"/>
  <c r="C766" i="40"/>
  <c r="F2088" i="40"/>
  <c r="H803" i="40"/>
  <c r="M237" i="40"/>
  <c r="C2610" i="40"/>
  <c r="H2776" i="40"/>
  <c r="L2423" i="40"/>
  <c r="E1753" i="40"/>
  <c r="D1922" i="40"/>
  <c r="C1171" i="40"/>
  <c r="F1975" i="40"/>
  <c r="H1134" i="40"/>
  <c r="K628" i="40"/>
  <c r="H1636" i="40"/>
  <c r="B2732" i="40"/>
  <c r="C1145" i="40"/>
  <c r="F1234" i="40"/>
  <c r="D582" i="40"/>
  <c r="B2177" i="40"/>
  <c r="H2312" i="40"/>
  <c r="F2282" i="40"/>
  <c r="H2537" i="40"/>
  <c r="G2939" i="40"/>
  <c r="J1236" i="40"/>
  <c r="L2154" i="40"/>
  <c r="B2691" i="40"/>
  <c r="E2248" i="40"/>
  <c r="J2041" i="40"/>
  <c r="G873" i="40"/>
  <c r="L2482" i="40"/>
  <c r="E125" i="40"/>
  <c r="H2041" i="40"/>
  <c r="K908" i="40"/>
  <c r="E159" i="40"/>
  <c r="C2555" i="40"/>
  <c r="F730" i="40"/>
  <c r="E630" i="40"/>
  <c r="J90" i="40"/>
  <c r="E2197" i="40"/>
  <c r="J2662" i="40"/>
  <c r="K723" i="40"/>
  <c r="B2278" i="40"/>
  <c r="G1155" i="40"/>
  <c r="L2923" i="40"/>
  <c r="E1580" i="40"/>
  <c r="B2323" i="40"/>
  <c r="E880" i="40"/>
  <c r="I1367" i="40"/>
  <c r="F1750" i="40"/>
  <c r="C2292" i="40"/>
  <c r="B1402" i="40"/>
  <c r="I1164" i="40"/>
  <c r="D2010" i="40"/>
  <c r="F1866" i="40"/>
  <c r="K2632" i="40"/>
  <c r="D392" i="40"/>
  <c r="B2857" i="40"/>
  <c r="M2784" i="40"/>
  <c r="I2811" i="40"/>
  <c r="C2310" i="40"/>
  <c r="G1363" i="40"/>
  <c r="E572" i="40"/>
  <c r="I225" i="40"/>
  <c r="K1251" i="40"/>
  <c r="F605" i="40"/>
  <c r="M1773" i="40"/>
  <c r="F1019" i="40"/>
  <c r="L1074" i="40"/>
  <c r="B1739" i="40"/>
  <c r="B688" i="40"/>
  <c r="M2731" i="40"/>
  <c r="F1136" i="40"/>
  <c r="B1193" i="40"/>
  <c r="B2555" i="40"/>
  <c r="J859" i="40"/>
  <c r="J2573" i="40"/>
  <c r="E2293" i="40"/>
  <c r="K1842" i="40"/>
  <c r="C2626" i="40"/>
  <c r="C570" i="40"/>
  <c r="J1188" i="40"/>
  <c r="C2540" i="40"/>
  <c r="A1682" i="40"/>
  <c r="E394" i="40"/>
  <c r="I1828" i="40"/>
  <c r="F2113" i="40"/>
  <c r="G1280" i="40"/>
  <c r="G2905" i="40"/>
  <c r="E2767" i="40"/>
  <c r="L991" i="40"/>
  <c r="F158" i="40"/>
  <c r="C1493" i="40"/>
  <c r="G183" i="40"/>
  <c r="F700" i="40"/>
  <c r="D936" i="40"/>
  <c r="I2357" i="40"/>
  <c r="L2804" i="40"/>
  <c r="E2044" i="40"/>
  <c r="I228" i="40"/>
  <c r="B1166" i="40"/>
  <c r="C101" i="40"/>
  <c r="E2703" i="40"/>
  <c r="L2057" i="40"/>
  <c r="M1019" i="40"/>
  <c r="B2811" i="40"/>
  <c r="A1553" i="40"/>
  <c r="C2683" i="40"/>
  <c r="E2724" i="40"/>
  <c r="E1065" i="40"/>
  <c r="E255" i="40"/>
  <c r="L306" i="40"/>
  <c r="M18" i="40"/>
  <c r="E999" i="40"/>
  <c r="D1488" i="40"/>
  <c r="F2044" i="40"/>
  <c r="B2708" i="40"/>
  <c r="B2531" i="40"/>
  <c r="I110" i="40"/>
  <c r="M698" i="40"/>
  <c r="D2678" i="40"/>
  <c r="C1815" i="40"/>
  <c r="K2822" i="40"/>
  <c r="B2289" i="40"/>
  <c r="F2532" i="40"/>
  <c r="G1704" i="40"/>
  <c r="L2675" i="40"/>
  <c r="A1927" i="40"/>
  <c r="D2812" i="40"/>
  <c r="G1934" i="40"/>
  <c r="F1721" i="40"/>
  <c r="E2088" i="40"/>
  <c r="D1295" i="40"/>
  <c r="F1545" i="40"/>
  <c r="E2824" i="40"/>
  <c r="E139" i="40"/>
  <c r="B577" i="40"/>
  <c r="J831" i="40"/>
  <c r="A59" i="40"/>
  <c r="H918" i="40"/>
  <c r="C445" i="40"/>
  <c r="A1181" i="40"/>
  <c r="D608" i="40"/>
  <c r="F118" i="40"/>
  <c r="B2599" i="40"/>
  <c r="G2184" i="40"/>
  <c r="F1728" i="40"/>
  <c r="H2128" i="40"/>
  <c r="J2184" i="40"/>
  <c r="B2758" i="40"/>
  <c r="L38" i="40"/>
  <c r="B257" i="40"/>
  <c r="G1716" i="40"/>
  <c r="B2138" i="40"/>
  <c r="A1460" i="40"/>
  <c r="B2053" i="40"/>
  <c r="I1173" i="40"/>
  <c r="D2840" i="40"/>
  <c r="A1910" i="40"/>
  <c r="A2717" i="40"/>
  <c r="A391" i="40"/>
  <c r="B689" i="40"/>
  <c r="K2689" i="40"/>
  <c r="A1178" i="40"/>
  <c r="M750" i="40"/>
  <c r="F1720" i="40"/>
  <c r="H823" i="40"/>
  <c r="A870" i="40"/>
  <c r="H2749" i="40"/>
  <c r="C2619" i="40"/>
  <c r="C363" i="40"/>
  <c r="M2226" i="40"/>
  <c r="C1490" i="40"/>
  <c r="A2902" i="40"/>
  <c r="E287" i="40"/>
  <c r="A1372" i="40"/>
  <c r="F559" i="40"/>
  <c r="D1733" i="40"/>
  <c r="A1171" i="40"/>
  <c r="I890" i="40"/>
  <c r="G1731" i="40"/>
  <c r="A958" i="40"/>
  <c r="E1763" i="40"/>
  <c r="H459" i="40"/>
  <c r="G1622" i="40"/>
  <c r="G758" i="40"/>
  <c r="A717" i="40"/>
  <c r="B1581" i="40"/>
  <c r="E2290" i="40"/>
  <c r="G699" i="40"/>
  <c r="A592" i="40"/>
  <c r="D1938" i="40"/>
  <c r="I131" i="40"/>
  <c r="D1514" i="40"/>
  <c r="A928" i="40"/>
  <c r="H1161" i="40"/>
  <c r="B1858" i="40"/>
  <c r="I2055" i="40"/>
  <c r="A866" i="40"/>
  <c r="F2723" i="40"/>
  <c r="B2225" i="40"/>
  <c r="H1755" i="40"/>
  <c r="H1827" i="40"/>
  <c r="M2345" i="40"/>
  <c r="K2564" i="40"/>
  <c r="I2266" i="40"/>
  <c r="G1714" i="40"/>
  <c r="I410" i="40"/>
  <c r="F2908" i="40"/>
  <c r="F2012" i="40"/>
  <c r="A1391" i="40"/>
  <c r="E1745" i="40"/>
  <c r="K314" i="40"/>
  <c r="H1422" i="40"/>
  <c r="A843" i="40"/>
  <c r="G1118" i="40"/>
  <c r="C1858" i="40"/>
  <c r="C2491" i="40"/>
  <c r="F1284" i="40"/>
  <c r="B74" i="40"/>
  <c r="B610" i="40"/>
  <c r="M655" i="40"/>
  <c r="G356" i="40"/>
  <c r="B1176" i="40"/>
  <c r="L1886" i="40"/>
  <c r="K2126" i="40"/>
  <c r="L2733" i="40"/>
  <c r="B2396" i="40"/>
  <c r="C1650" i="40"/>
  <c r="M2178" i="40"/>
  <c r="G53" i="40"/>
  <c r="J1819" i="40"/>
  <c r="A18" i="40"/>
  <c r="B2249" i="40"/>
  <c r="L1450" i="40"/>
  <c r="G1082" i="40"/>
  <c r="D1347" i="40"/>
  <c r="J1508" i="40"/>
  <c r="H2253" i="40"/>
  <c r="D1908" i="40"/>
  <c r="B1474" i="40"/>
  <c r="A2829" i="40"/>
  <c r="H1941" i="40"/>
  <c r="F2736" i="40"/>
  <c r="H1130" i="40"/>
  <c r="H64" i="40"/>
  <c r="J2295" i="40"/>
  <c r="C1237" i="40"/>
  <c r="C920" i="40"/>
  <c r="B2454" i="40"/>
  <c r="F2514" i="40"/>
  <c r="E1471" i="40"/>
  <c r="A2409" i="40"/>
  <c r="J1589" i="40"/>
  <c r="D1243" i="40"/>
  <c r="L2513" i="40"/>
  <c r="E2058" i="40"/>
  <c r="C2642" i="40"/>
  <c r="J2916" i="40"/>
  <c r="I993" i="40"/>
  <c r="C1067" i="40"/>
  <c r="F400" i="40"/>
  <c r="G2469" i="40"/>
  <c r="K2940" i="40"/>
  <c r="E8" i="40"/>
  <c r="I948" i="40"/>
  <c r="C2771" i="40"/>
  <c r="A1377" i="40"/>
  <c r="K2018" i="40"/>
  <c r="M361" i="40"/>
  <c r="D1493" i="40"/>
  <c r="K2754" i="40"/>
  <c r="E2080" i="40"/>
  <c r="H257" i="40"/>
  <c r="F2135" i="40"/>
  <c r="I1321" i="40"/>
  <c r="B319" i="40"/>
  <c r="L688" i="40"/>
  <c r="D2837" i="40"/>
  <c r="H1562" i="40"/>
  <c r="I568" i="40"/>
  <c r="C2014" i="40"/>
  <c r="H1281" i="40"/>
  <c r="G2421" i="40"/>
  <c r="B2941" i="40"/>
  <c r="A2341" i="40"/>
  <c r="E2694" i="40"/>
  <c r="F2269" i="40"/>
  <c r="B1850" i="40"/>
  <c r="D1971" i="40"/>
  <c r="J2554" i="40"/>
  <c r="H1266" i="40"/>
  <c r="M2280" i="40"/>
  <c r="H2739" i="40"/>
  <c r="K125" i="40"/>
  <c r="C2173" i="40"/>
  <c r="I2408" i="40"/>
  <c r="E376" i="40"/>
  <c r="C2152" i="40"/>
  <c r="F2024" i="40"/>
  <c r="F2802" i="40"/>
  <c r="B66" i="40"/>
  <c r="D403" i="40"/>
  <c r="C2009" i="40"/>
  <c r="G1282" i="40"/>
  <c r="E1197" i="40"/>
  <c r="F646" i="40"/>
  <c r="D2078" i="40"/>
  <c r="H2356" i="40"/>
  <c r="C475" i="40"/>
  <c r="J339" i="40"/>
  <c r="B2598" i="40"/>
  <c r="C1652" i="40"/>
  <c r="F2245" i="40"/>
  <c r="M42" i="40"/>
  <c r="G2148" i="40"/>
  <c r="A2260" i="40"/>
  <c r="A2859" i="40"/>
  <c r="B853" i="40"/>
  <c r="I808" i="40"/>
  <c r="J1666" i="40"/>
  <c r="H1949" i="40"/>
  <c r="C2200" i="40"/>
  <c r="F1715" i="40"/>
  <c r="H617" i="40"/>
  <c r="L2824" i="40"/>
  <c r="I1172" i="40"/>
  <c r="B1524" i="40"/>
  <c r="B2813" i="40"/>
  <c r="E1547" i="40"/>
  <c r="D455" i="40"/>
  <c r="A2594" i="40"/>
  <c r="F946" i="40"/>
  <c r="M1894" i="40"/>
  <c r="B348" i="40"/>
  <c r="I288" i="40"/>
  <c r="M2284" i="40"/>
  <c r="J1392" i="40"/>
  <c r="C2530" i="40"/>
  <c r="B1557" i="40"/>
  <c r="A2392" i="40"/>
  <c r="E1421" i="40"/>
  <c r="D1911" i="40"/>
  <c r="H2023" i="40"/>
  <c r="L2834" i="40"/>
  <c r="L648" i="40"/>
  <c r="L2173" i="40"/>
  <c r="K4" i="40"/>
  <c r="F1474" i="40"/>
  <c r="F2067" i="40"/>
  <c r="D2418" i="40"/>
  <c r="C2277" i="40"/>
  <c r="G2299" i="40"/>
  <c r="E1529" i="40"/>
  <c r="F467" i="40"/>
  <c r="L916" i="40"/>
  <c r="G2314" i="40"/>
  <c r="L272" i="40"/>
  <c r="F2483" i="40"/>
  <c r="B130" i="40"/>
  <c r="L133" i="40"/>
  <c r="M2657" i="40"/>
  <c r="I1749" i="40"/>
  <c r="H723" i="40"/>
  <c r="C74" i="40"/>
  <c r="L1587" i="40"/>
  <c r="D1487" i="40"/>
  <c r="I2529" i="40"/>
  <c r="H688" i="40"/>
  <c r="B1945" i="40"/>
  <c r="L715" i="40"/>
  <c r="F2799" i="40"/>
  <c r="K1287" i="40"/>
  <c r="G1617" i="40"/>
  <c r="L719" i="40"/>
  <c r="I973" i="40"/>
  <c r="H1752" i="40"/>
  <c r="A2635" i="40"/>
  <c r="D1639" i="40"/>
  <c r="E1617" i="40"/>
  <c r="H2766" i="40"/>
  <c r="D2516" i="40"/>
  <c r="B977" i="40"/>
  <c r="H495" i="40"/>
  <c r="M2308" i="40"/>
  <c r="G743" i="40"/>
  <c r="J74" i="40"/>
  <c r="B612" i="40"/>
  <c r="D1845" i="40"/>
  <c r="G294" i="40"/>
  <c r="I2470" i="40"/>
  <c r="B883" i="40"/>
  <c r="A1484" i="40"/>
  <c r="K1585" i="40"/>
  <c r="K1534" i="40"/>
  <c r="A741" i="40"/>
  <c r="K232" i="40"/>
  <c r="I968" i="40"/>
  <c r="H2149" i="40"/>
  <c r="D2693" i="40"/>
  <c r="C2837" i="40"/>
  <c r="H2889" i="40"/>
  <c r="B1470" i="40"/>
  <c r="G2586" i="40"/>
  <c r="G2945" i="40"/>
  <c r="G2255" i="40"/>
  <c r="B2024" i="40"/>
  <c r="C318" i="40"/>
  <c r="F2619" i="40"/>
  <c r="A426" i="40"/>
  <c r="E1195" i="40"/>
  <c r="K1578" i="40"/>
  <c r="K818" i="40"/>
  <c r="L1983" i="40"/>
  <c r="G1327" i="40"/>
  <c r="F870" i="40"/>
  <c r="H530" i="40"/>
  <c r="F1639" i="40"/>
  <c r="D1724" i="40"/>
  <c r="B1930" i="40"/>
  <c r="I2455" i="40"/>
  <c r="K1184" i="40"/>
  <c r="H2400" i="40"/>
  <c r="D2941" i="40"/>
  <c r="E2281" i="40"/>
  <c r="D1919" i="40"/>
  <c r="D1683" i="40"/>
  <c r="B2215" i="40"/>
  <c r="H2494" i="40"/>
  <c r="L2336" i="40"/>
  <c r="E1199" i="40"/>
  <c r="C346" i="40"/>
  <c r="C2438" i="40"/>
  <c r="E1894" i="40"/>
  <c r="C134" i="40"/>
  <c r="C1546" i="40"/>
  <c r="B1771" i="40"/>
  <c r="D1878" i="40"/>
  <c r="J1775" i="40"/>
  <c r="I2578" i="40"/>
  <c r="I2396" i="40"/>
  <c r="L2016" i="40"/>
  <c r="K781" i="40"/>
  <c r="F1178" i="40"/>
  <c r="G2542" i="40"/>
  <c r="D995" i="40"/>
  <c r="D942" i="40"/>
  <c r="E2079" i="40"/>
  <c r="F1216" i="40"/>
  <c r="A2690" i="40"/>
  <c r="A1974" i="40"/>
  <c r="E2740" i="40"/>
  <c r="C1456" i="40"/>
  <c r="I898" i="40"/>
  <c r="F85" i="40"/>
  <c r="F190" i="40"/>
  <c r="E1885" i="40"/>
  <c r="J38" i="40"/>
  <c r="E23" i="40"/>
  <c r="G1020" i="40"/>
  <c r="B2803" i="40"/>
  <c r="B2406" i="40"/>
  <c r="B2038" i="40"/>
  <c r="I2066" i="40"/>
  <c r="B2608" i="40"/>
  <c r="F1755" i="40"/>
  <c r="L1753" i="40"/>
  <c r="K840" i="40"/>
  <c r="I1735" i="40"/>
  <c r="H2424" i="40"/>
  <c r="E1257" i="40"/>
  <c r="C1278" i="40"/>
  <c r="D1265" i="40"/>
  <c r="A133" i="40"/>
  <c r="D1916" i="40"/>
  <c r="H1791" i="40"/>
  <c r="B708" i="40"/>
  <c r="F1466" i="40"/>
  <c r="C1297" i="40"/>
  <c r="B2859" i="40"/>
  <c r="H774" i="40"/>
  <c r="G2518" i="40"/>
  <c r="B2772" i="40"/>
  <c r="J519" i="40"/>
  <c r="I1744" i="40"/>
  <c r="D2833" i="40"/>
  <c r="F921" i="40"/>
  <c r="A2946" i="40"/>
  <c r="C1812" i="40"/>
  <c r="L2002" i="40"/>
  <c r="F1088" i="40"/>
  <c r="A2067" i="40"/>
  <c r="G1101" i="40"/>
  <c r="C2399" i="40"/>
  <c r="G574" i="40"/>
  <c r="A1081" i="40"/>
  <c r="L2087" i="40"/>
  <c r="E1040" i="40"/>
  <c r="L86" i="40"/>
  <c r="I2543" i="40"/>
  <c r="G60" i="40"/>
  <c r="H2117" i="40"/>
  <c r="F2420" i="40"/>
  <c r="D249" i="40"/>
  <c r="A1700" i="40"/>
  <c r="C2618" i="40"/>
  <c r="A629" i="40"/>
  <c r="D787" i="40"/>
  <c r="M672" i="40"/>
  <c r="D374" i="40"/>
  <c r="I2033" i="40"/>
  <c r="C2273" i="40"/>
  <c r="C355" i="40"/>
  <c r="D2222" i="40"/>
  <c r="M1680" i="40"/>
  <c r="G789" i="40"/>
  <c r="H1559" i="40"/>
  <c r="G2343" i="40"/>
  <c r="E2453" i="40"/>
  <c r="D444" i="40"/>
  <c r="G2450" i="40"/>
  <c r="H1382" i="40"/>
  <c r="E2115" i="40"/>
  <c r="J2185" i="40"/>
  <c r="I912" i="40"/>
  <c r="L2009" i="40"/>
  <c r="E2402" i="40"/>
  <c r="I544" i="40"/>
  <c r="I2116" i="40"/>
  <c r="K58" i="40"/>
  <c r="A2786" i="40"/>
  <c r="D530" i="40"/>
  <c r="E587" i="40"/>
  <c r="M551" i="40"/>
  <c r="I1807" i="40"/>
  <c r="L643" i="40"/>
  <c r="M2737" i="40"/>
  <c r="F2155" i="40"/>
  <c r="G2578" i="40"/>
  <c r="A2789" i="40"/>
  <c r="L1982" i="40"/>
  <c r="A2073" i="40"/>
  <c r="A1287" i="40"/>
  <c r="A2725" i="40"/>
  <c r="D136" i="40"/>
  <c r="L1419" i="40"/>
  <c r="M29" i="40"/>
  <c r="G2682" i="40"/>
  <c r="G2523" i="40"/>
  <c r="B2450" i="40"/>
  <c r="G171" i="40"/>
  <c r="J1483" i="40"/>
  <c r="J492" i="40"/>
  <c r="H2450" i="40"/>
  <c r="A2943" i="40"/>
  <c r="A836" i="40"/>
  <c r="G1025" i="40"/>
  <c r="A2219" i="40"/>
  <c r="K605" i="40"/>
  <c r="E2846" i="40"/>
  <c r="A1431" i="40"/>
  <c r="G2199" i="40"/>
  <c r="G629" i="40"/>
  <c r="L2790" i="40"/>
  <c r="G439" i="40"/>
  <c r="F901" i="40"/>
  <c r="L1519" i="40"/>
  <c r="B1636" i="40"/>
  <c r="E505" i="40"/>
  <c r="C1380" i="40"/>
  <c r="E2287" i="40"/>
  <c r="B2231" i="40"/>
  <c r="C2643" i="40"/>
  <c r="A2933" i="40"/>
  <c r="G2791" i="40"/>
  <c r="K1849" i="40"/>
  <c r="K635" i="40"/>
  <c r="D1515" i="40"/>
  <c r="F2681" i="40"/>
  <c r="M1254" i="40"/>
  <c r="I1010" i="40"/>
  <c r="D1552" i="40"/>
  <c r="C2744" i="40"/>
  <c r="B2847" i="40"/>
  <c r="H1769" i="40"/>
  <c r="L1795" i="40"/>
  <c r="A45" i="40"/>
  <c r="C2636" i="40"/>
  <c r="K2930" i="40"/>
  <c r="J836" i="40"/>
  <c r="H1833" i="40"/>
  <c r="E80" i="40"/>
  <c r="K973" i="40"/>
  <c r="M114" i="40"/>
  <c r="G2150" i="40"/>
  <c r="C1800" i="40"/>
  <c r="K382" i="40"/>
  <c r="J998" i="40"/>
  <c r="M910" i="40"/>
  <c r="H194" i="40"/>
  <c r="I2484" i="40"/>
  <c r="C2065" i="40"/>
  <c r="H2827" i="40"/>
  <c r="E865" i="40"/>
  <c r="A1751" i="40"/>
  <c r="E1862" i="40"/>
  <c r="H784" i="40"/>
  <c r="K1512" i="40"/>
  <c r="B1533" i="40"/>
  <c r="K2887" i="40"/>
  <c r="M1558" i="40"/>
  <c r="H1771" i="40"/>
  <c r="E321" i="40"/>
  <c r="H387" i="40"/>
  <c r="I2270" i="40"/>
  <c r="B835" i="40"/>
  <c r="J2170" i="40"/>
  <c r="B2731" i="40"/>
  <c r="D2055" i="40"/>
  <c r="C728" i="40"/>
  <c r="F1535" i="40"/>
  <c r="D2145" i="40"/>
  <c r="C2928" i="40"/>
  <c r="J1595" i="40"/>
  <c r="E2193" i="40"/>
  <c r="K745" i="40"/>
  <c r="J1072" i="40"/>
  <c r="A1820" i="40"/>
  <c r="F2555" i="40"/>
  <c r="C199" i="40"/>
  <c r="C1209" i="40"/>
  <c r="M2800" i="40"/>
  <c r="A488" i="40"/>
  <c r="G2333" i="40"/>
  <c r="G2234" i="40"/>
  <c r="I2189" i="40"/>
  <c r="B265" i="40"/>
  <c r="E2791" i="40"/>
  <c r="D1403" i="40"/>
  <c r="I2530" i="40"/>
  <c r="K1690" i="40"/>
  <c r="H690" i="40"/>
  <c r="D911" i="40"/>
  <c r="H1275" i="40"/>
  <c r="H2374" i="40"/>
  <c r="E1014" i="40"/>
  <c r="B517" i="40"/>
  <c r="F285" i="40"/>
  <c r="J1678" i="40"/>
  <c r="E2630" i="40"/>
  <c r="J1158" i="40"/>
  <c r="F135" i="40"/>
  <c r="A888" i="40"/>
  <c r="E300" i="40"/>
  <c r="F2745" i="40"/>
  <c r="E264" i="40"/>
  <c r="G1905" i="40"/>
  <c r="F1313" i="40"/>
  <c r="H115" i="40"/>
  <c r="B2181" i="40"/>
  <c r="D543" i="40"/>
  <c r="I487" i="40"/>
  <c r="E1922" i="40"/>
  <c r="C2607" i="40"/>
  <c r="M2767" i="40"/>
  <c r="E1264" i="40"/>
  <c r="J1897" i="40"/>
  <c r="M2031" i="40"/>
  <c r="G2279" i="40"/>
  <c r="L1715" i="40"/>
  <c r="D1650" i="40"/>
  <c r="F249" i="40"/>
  <c r="A1758" i="40"/>
  <c r="H2350" i="40"/>
  <c r="E1890" i="40"/>
  <c r="A2054" i="40"/>
  <c r="G1027" i="40"/>
  <c r="K2150" i="40"/>
  <c r="B308" i="40"/>
  <c r="E2614" i="40"/>
  <c r="D522" i="40"/>
  <c r="J2599" i="40"/>
  <c r="H185" i="40"/>
  <c r="L2441" i="40"/>
  <c r="D639" i="40"/>
  <c r="H709" i="40"/>
  <c r="K367" i="40"/>
  <c r="M2252" i="40"/>
  <c r="A2474" i="40"/>
  <c r="A82" i="40"/>
  <c r="F2421" i="40"/>
  <c r="J692" i="40"/>
  <c r="L2494" i="40"/>
  <c r="J37" i="40"/>
  <c r="I130" i="40"/>
  <c r="J1228" i="40"/>
  <c r="J1862" i="40"/>
  <c r="M448" i="40"/>
  <c r="G817" i="40"/>
  <c r="H1238" i="40"/>
  <c r="E2098" i="40"/>
  <c r="D1034" i="40"/>
  <c r="H1242" i="40"/>
  <c r="H2528" i="40"/>
  <c r="M1911" i="40"/>
  <c r="C1914" i="40"/>
  <c r="C1866" i="40"/>
  <c r="E2753" i="40"/>
  <c r="M1757" i="40"/>
  <c r="E1604" i="40"/>
  <c r="E2817" i="40"/>
  <c r="J2209" i="40"/>
  <c r="H282" i="40"/>
  <c r="H2555" i="40"/>
  <c r="C1189" i="40"/>
  <c r="B2052" i="40"/>
  <c r="B2727" i="40"/>
  <c r="F424" i="40"/>
  <c r="A2196" i="40"/>
  <c r="K1979" i="40"/>
  <c r="C1631" i="40"/>
  <c r="E1129" i="40"/>
  <c r="H2246" i="40"/>
  <c r="J2539" i="40"/>
  <c r="A1706" i="40"/>
  <c r="C2289" i="40"/>
  <c r="K2667" i="40"/>
  <c r="H2812" i="40"/>
  <c r="G2210" i="40"/>
  <c r="M1082" i="40"/>
  <c r="K266" i="40"/>
  <c r="D2456" i="40"/>
  <c r="J749" i="40"/>
  <c r="B2113" i="40"/>
  <c r="H1675" i="40"/>
  <c r="E2919" i="40"/>
  <c r="B1628" i="40"/>
  <c r="M1634" i="40"/>
  <c r="A2243" i="40"/>
  <c r="M1727" i="40"/>
  <c r="E1171" i="40"/>
  <c r="C1413" i="40"/>
  <c r="B77" i="40"/>
  <c r="G1772" i="40"/>
  <c r="J941" i="40"/>
  <c r="M754" i="40"/>
  <c r="L1804" i="40"/>
  <c r="M2892" i="40"/>
  <c r="I584" i="40"/>
  <c r="D1423" i="40"/>
  <c r="M1124" i="40"/>
  <c r="E1687" i="40"/>
  <c r="L16" i="40"/>
  <c r="B62" i="40"/>
  <c r="B2612" i="40"/>
  <c r="K2583" i="40"/>
  <c r="I2384" i="40"/>
  <c r="L383" i="40"/>
  <c r="H2292" i="40"/>
  <c r="J2448" i="40"/>
  <c r="C1584" i="40"/>
  <c r="D1432" i="40"/>
  <c r="A164" i="40"/>
  <c r="F2825" i="40"/>
  <c r="M2333" i="40"/>
  <c r="C639" i="40"/>
  <c r="L2637" i="40"/>
  <c r="I495" i="40"/>
  <c r="A2800" i="40"/>
  <c r="D20" i="40"/>
  <c r="C2786" i="40"/>
  <c r="D2187" i="40"/>
  <c r="J615" i="40"/>
  <c r="H2897" i="40"/>
  <c r="B1830" i="40"/>
  <c r="M95" i="40"/>
  <c r="G2787" i="40"/>
  <c r="G907" i="40"/>
  <c r="B2568" i="40"/>
  <c r="M495" i="40"/>
  <c r="F1261" i="40"/>
  <c r="G2740" i="40"/>
  <c r="B2466" i="40"/>
  <c r="L2593" i="40"/>
  <c r="F1941" i="40"/>
  <c r="D2036" i="40"/>
  <c r="G2429" i="40"/>
  <c r="J969" i="40"/>
  <c r="B1378" i="40"/>
  <c r="H763" i="40"/>
  <c r="E2644" i="40"/>
  <c r="F1871" i="40"/>
  <c r="M800" i="40"/>
  <c r="I1092" i="40"/>
  <c r="F2317" i="40"/>
  <c r="F2768" i="40"/>
  <c r="J2317" i="40"/>
  <c r="A856" i="40"/>
  <c r="I2159" i="40"/>
  <c r="G560" i="40"/>
  <c r="K1059" i="40"/>
  <c r="E336" i="40"/>
  <c r="M846" i="40"/>
  <c r="J916" i="40"/>
  <c r="K2827" i="40"/>
  <c r="B1961" i="40"/>
  <c r="K2171" i="40"/>
  <c r="G1806" i="40"/>
  <c r="E332" i="40"/>
  <c r="D1470" i="40"/>
  <c r="E187" i="40"/>
  <c r="C2132" i="40"/>
  <c r="J2879" i="40"/>
  <c r="D752" i="40"/>
  <c r="J2572" i="40"/>
  <c r="E1242" i="40"/>
  <c r="G702" i="40"/>
  <c r="D1990" i="40"/>
  <c r="B1365" i="40"/>
  <c r="D1529" i="40"/>
  <c r="H2875" i="40"/>
  <c r="G2385" i="40"/>
  <c r="L2175" i="40"/>
  <c r="J2349" i="40"/>
  <c r="A2422" i="40"/>
  <c r="H2368" i="40"/>
  <c r="B1760" i="40"/>
  <c r="M2213" i="40"/>
  <c r="B36" i="40"/>
  <c r="G804" i="40"/>
  <c r="M153" i="40"/>
  <c r="B1881" i="40"/>
  <c r="J1237" i="40"/>
  <c r="F1034" i="40"/>
  <c r="H2258" i="40"/>
  <c r="L498" i="40"/>
  <c r="E1388" i="40"/>
  <c r="C1995" i="40"/>
  <c r="M212" i="40"/>
  <c r="H2310" i="40"/>
  <c r="E318" i="40"/>
  <c r="L1259" i="40"/>
  <c r="M79" i="40"/>
  <c r="K2941" i="40"/>
  <c r="K553" i="40"/>
  <c r="E428" i="40"/>
  <c r="H2303" i="40"/>
  <c r="F1879" i="40"/>
  <c r="I1501" i="40"/>
  <c r="E1616" i="40"/>
  <c r="A1093" i="40"/>
  <c r="G186" i="40"/>
  <c r="L1826" i="40"/>
  <c r="A918" i="40"/>
  <c r="E1114" i="40"/>
  <c r="D449" i="40"/>
  <c r="L1348" i="40"/>
  <c r="E1587" i="40"/>
  <c r="G2205" i="40"/>
  <c r="L1341" i="40"/>
  <c r="C2533" i="40"/>
  <c r="I1482" i="40"/>
  <c r="C1782" i="40"/>
  <c r="E2108" i="40"/>
  <c r="D1770" i="40"/>
  <c r="F1555" i="40"/>
  <c r="L2369" i="40"/>
  <c r="H2492" i="40"/>
  <c r="L571" i="40"/>
  <c r="F1329" i="40"/>
  <c r="K2416" i="40"/>
  <c r="B1709" i="40"/>
  <c r="I1639" i="40"/>
  <c r="G870" i="40"/>
  <c r="L2062" i="40"/>
  <c r="K881" i="40"/>
  <c r="B893" i="40"/>
  <c r="G1340" i="40"/>
  <c r="B732" i="40"/>
  <c r="B2878" i="40"/>
  <c r="A2020" i="40"/>
  <c r="K1071" i="40"/>
  <c r="I2377" i="40"/>
  <c r="H516" i="40"/>
  <c r="C16" i="40"/>
  <c r="G1811" i="40"/>
  <c r="E2916" i="40"/>
  <c r="E980" i="40"/>
  <c r="J611" i="40"/>
  <c r="G2818" i="40"/>
  <c r="M292" i="40"/>
  <c r="G1049" i="40"/>
  <c r="G604" i="40"/>
  <c r="F2243" i="40"/>
  <c r="F1159" i="40"/>
  <c r="K2918" i="40"/>
  <c r="I1651" i="40"/>
  <c r="H2545" i="40"/>
  <c r="M62" i="40"/>
  <c r="H2049" i="40"/>
  <c r="G1546" i="40"/>
  <c r="K2359" i="40"/>
  <c r="F238" i="40"/>
  <c r="A2173" i="40"/>
  <c r="J2865" i="40"/>
  <c r="J636" i="40"/>
  <c r="C398" i="40"/>
  <c r="J1656" i="40"/>
  <c r="F234" i="40"/>
  <c r="K155" i="40"/>
  <c r="H2067" i="40"/>
  <c r="K2549" i="40"/>
  <c r="G2742" i="40"/>
  <c r="B2815" i="40"/>
  <c r="C2222" i="40"/>
  <c r="B363" i="40"/>
  <c r="B2883" i="40"/>
  <c r="H829" i="40"/>
  <c r="H2748" i="40"/>
  <c r="C2274" i="40"/>
  <c r="A1904" i="40"/>
  <c r="E2704" i="40"/>
  <c r="M1659" i="40"/>
  <c r="D1376" i="40"/>
  <c r="H2780" i="40"/>
  <c r="F2750" i="40"/>
  <c r="E1902" i="40"/>
  <c r="K1044" i="40"/>
  <c r="B2578" i="40"/>
  <c r="E2617" i="40"/>
  <c r="M1702" i="40"/>
  <c r="B2499" i="40"/>
  <c r="E2452" i="40"/>
  <c r="G2187" i="40"/>
  <c r="C2812" i="40"/>
  <c r="G1349" i="40"/>
  <c r="I1221" i="40"/>
  <c r="K2079" i="40"/>
  <c r="K1548" i="40"/>
  <c r="J1415" i="40"/>
  <c r="C1104" i="40"/>
  <c r="L106" i="40"/>
  <c r="H2649" i="40"/>
  <c r="D2555" i="40"/>
  <c r="E2351" i="40"/>
  <c r="B741" i="40"/>
  <c r="I1691" i="40"/>
  <c r="C2699" i="40"/>
  <c r="B146" i="40"/>
  <c r="F1935" i="40"/>
  <c r="E1688" i="40"/>
  <c r="A2337" i="40"/>
  <c r="D1986" i="40"/>
  <c r="K1162" i="40"/>
  <c r="J2560" i="40"/>
  <c r="G2509" i="40"/>
  <c r="F2205" i="40"/>
  <c r="L1339" i="40"/>
  <c r="G2387" i="40"/>
  <c r="M209" i="40"/>
  <c r="K807" i="40"/>
  <c r="G1807" i="40"/>
  <c r="C1899" i="40"/>
  <c r="L1362" i="40"/>
  <c r="B990" i="40"/>
  <c r="G1121" i="40"/>
  <c r="A1875" i="40"/>
  <c r="H1326" i="40"/>
  <c r="C1084" i="40"/>
  <c r="I1878" i="40"/>
  <c r="A1672" i="40"/>
  <c r="G2638" i="40"/>
  <c r="I2696" i="40"/>
  <c r="F2065" i="40"/>
  <c r="I2010" i="40"/>
  <c r="F151" i="40"/>
  <c r="G660" i="40"/>
  <c r="D1440" i="40"/>
  <c r="M372" i="40"/>
  <c r="I55" i="40"/>
  <c r="A171" i="40"/>
  <c r="M1480" i="40"/>
  <c r="F2101" i="40"/>
  <c r="C2941" i="40"/>
  <c r="F758" i="40"/>
  <c r="B437" i="40"/>
  <c r="H1027" i="40"/>
  <c r="G1938" i="40"/>
  <c r="F1710" i="40"/>
  <c r="G2938" i="40"/>
  <c r="L2292" i="40"/>
  <c r="G537" i="40"/>
  <c r="F2814" i="40"/>
  <c r="A747" i="40"/>
  <c r="I1720" i="40"/>
  <c r="I2355" i="40"/>
  <c r="M1432" i="40"/>
  <c r="D2023" i="40"/>
  <c r="B476" i="40"/>
  <c r="C1759" i="40"/>
  <c r="H1585" i="40"/>
  <c r="C239" i="40"/>
  <c r="I536" i="40"/>
  <c r="M1252" i="40"/>
  <c r="I1492" i="40"/>
  <c r="D909" i="40"/>
  <c r="E1889" i="40"/>
  <c r="L606" i="40"/>
  <c r="G771" i="40"/>
  <c r="B168" i="40"/>
  <c r="J2712" i="40"/>
  <c r="A262" i="40"/>
  <c r="I2616" i="40"/>
  <c r="M1949" i="40"/>
  <c r="F1227" i="40"/>
  <c r="A1825" i="40"/>
  <c r="I2563" i="40"/>
  <c r="D548" i="40"/>
  <c r="C2915" i="40"/>
  <c r="J2810" i="40"/>
  <c r="A2206" i="40"/>
  <c r="G2814" i="40"/>
  <c r="F445" i="40"/>
  <c r="A2069" i="40"/>
  <c r="A2060" i="40"/>
  <c r="H579" i="40"/>
  <c r="I2719" i="40"/>
  <c r="C1938" i="40"/>
  <c r="A389" i="40"/>
  <c r="F1531" i="40"/>
  <c r="L285" i="40"/>
  <c r="H2576" i="40"/>
  <c r="C1173" i="40"/>
  <c r="E966" i="40"/>
  <c r="F1442" i="40"/>
  <c r="G1748" i="40"/>
  <c r="I2763" i="40"/>
  <c r="H2485" i="40"/>
  <c r="G2422" i="40"/>
  <c r="B464" i="40"/>
  <c r="D2730" i="40"/>
  <c r="B564" i="40"/>
  <c r="J2155" i="40"/>
  <c r="H1745" i="40"/>
  <c r="K1115" i="40"/>
  <c r="H114" i="40"/>
  <c r="D854" i="40"/>
  <c r="K2046" i="40"/>
  <c r="D2863" i="40"/>
  <c r="F1653" i="40"/>
  <c r="K438" i="40"/>
  <c r="F335" i="40"/>
  <c r="K2581" i="40"/>
  <c r="B372" i="40"/>
  <c r="G2180" i="40"/>
  <c r="M1766" i="40"/>
  <c r="J1141" i="40"/>
  <c r="L979" i="40"/>
  <c r="A2488" i="40"/>
  <c r="C913" i="40"/>
  <c r="J582" i="40"/>
  <c r="C168" i="40"/>
  <c r="K2823" i="40"/>
  <c r="F1099" i="40"/>
  <c r="G2583" i="40"/>
  <c r="D453" i="40"/>
  <c r="C2616" i="40"/>
  <c r="I95" i="40"/>
  <c r="L2048" i="40"/>
  <c r="H1746" i="40"/>
  <c r="L1854" i="40"/>
  <c r="K2778" i="40"/>
  <c r="I1910" i="40"/>
  <c r="D1703" i="40"/>
  <c r="B1733" i="40"/>
  <c r="H1492" i="40"/>
  <c r="C2606" i="40"/>
  <c r="J2258" i="40"/>
  <c r="G2294" i="40"/>
  <c r="F2005" i="40"/>
  <c r="G1483" i="40"/>
  <c r="L2535" i="40"/>
  <c r="A1432" i="40"/>
  <c r="D642" i="40"/>
  <c r="C1565" i="40"/>
  <c r="H2715" i="40"/>
  <c r="D1913" i="40"/>
  <c r="D851" i="40"/>
  <c r="C2151" i="40"/>
  <c r="H766" i="40"/>
  <c r="H2574" i="40"/>
  <c r="A971" i="40"/>
  <c r="I1405" i="40"/>
  <c r="E2083" i="40"/>
  <c r="A1503" i="40"/>
  <c r="M1601" i="40"/>
  <c r="L454" i="40"/>
  <c r="G2091" i="40"/>
  <c r="C1148" i="40"/>
  <c r="A2123" i="40"/>
  <c r="J1900" i="40"/>
  <c r="D619" i="40"/>
  <c r="K1884" i="40"/>
  <c r="C497" i="40"/>
  <c r="A2689" i="40"/>
  <c r="E2580" i="40"/>
  <c r="G513" i="40"/>
  <c r="I2012" i="40"/>
  <c r="J2149" i="40"/>
  <c r="H1388" i="40"/>
  <c r="H1216" i="40"/>
  <c r="M2360" i="40"/>
  <c r="H2352" i="40"/>
  <c r="L87" i="40"/>
  <c r="K2892" i="40"/>
  <c r="D853" i="40"/>
  <c r="J2188" i="40"/>
  <c r="A1433" i="40"/>
  <c r="E2109" i="40"/>
  <c r="G1569" i="40"/>
  <c r="E1773" i="40"/>
  <c r="K1609" i="40"/>
  <c r="G2319" i="40"/>
  <c r="B2305" i="40"/>
  <c r="D1853" i="40"/>
  <c r="B2159" i="40"/>
  <c r="M2404" i="40"/>
  <c r="C651" i="40"/>
  <c r="G2094" i="40"/>
  <c r="H1808" i="40"/>
  <c r="M2188" i="40"/>
  <c r="G731" i="40"/>
  <c r="E1776" i="40"/>
  <c r="H2472" i="40"/>
  <c r="F1665" i="40"/>
  <c r="L904" i="40"/>
  <c r="I1588" i="40"/>
  <c r="J833" i="40"/>
  <c r="I1911" i="40"/>
  <c r="A1344" i="40"/>
  <c r="A2279" i="40"/>
  <c r="F1615" i="40"/>
  <c r="F1393" i="40"/>
  <c r="J1954" i="40"/>
  <c r="M54" i="40"/>
  <c r="I514" i="40"/>
  <c r="M2511" i="40"/>
  <c r="E105" i="40"/>
  <c r="E1576" i="40"/>
  <c r="I907" i="40"/>
  <c r="K296" i="40"/>
  <c r="K842" i="40"/>
  <c r="G68" i="40"/>
  <c r="K1603" i="40"/>
  <c r="C2906" i="40"/>
  <c r="K1244" i="40"/>
  <c r="I206" i="40"/>
  <c r="I2085" i="40"/>
  <c r="L495" i="40"/>
  <c r="A2479" i="40"/>
  <c r="I1012" i="40"/>
  <c r="B991" i="40"/>
  <c r="M993" i="40"/>
  <c r="B1456" i="40"/>
  <c r="D2588" i="40"/>
  <c r="D2303" i="40"/>
  <c r="E1304" i="40"/>
  <c r="G178" i="40"/>
  <c r="C1216" i="40"/>
  <c r="B2202" i="40"/>
  <c r="D2032" i="40"/>
  <c r="F2924" i="40"/>
  <c r="C2769" i="40"/>
  <c r="F186" i="40"/>
  <c r="H2606" i="40"/>
  <c r="B2615" i="40"/>
  <c r="I41" i="40"/>
  <c r="C2167" i="40"/>
  <c r="B534" i="40"/>
  <c r="E817" i="40"/>
  <c r="H1254" i="40"/>
  <c r="B1839" i="40"/>
  <c r="I2762" i="40"/>
  <c r="D1669" i="40"/>
  <c r="B836" i="40"/>
  <c r="G582" i="40"/>
  <c r="A2881" i="40"/>
  <c r="I2217" i="40"/>
  <c r="B1479" i="40"/>
  <c r="E1843" i="40"/>
  <c r="A932" i="40"/>
  <c r="E1810" i="40"/>
  <c r="M918" i="40"/>
  <c r="D1927" i="40"/>
  <c r="J500" i="40"/>
  <c r="C1352" i="40"/>
  <c r="M182" i="40"/>
  <c r="G2635" i="40"/>
  <c r="E1690" i="40"/>
  <c r="C2645" i="40"/>
  <c r="C2093" i="40"/>
  <c r="E2841" i="40"/>
  <c r="B178" i="40"/>
  <c r="J938" i="40"/>
  <c r="C2079" i="40"/>
  <c r="J1067" i="40"/>
  <c r="F1062" i="40"/>
  <c r="E1103" i="40"/>
  <c r="C2287" i="40"/>
  <c r="M1223" i="40"/>
  <c r="G2615" i="40"/>
  <c r="I990" i="40"/>
  <c r="G2592" i="40"/>
  <c r="C1673" i="40"/>
  <c r="D1994" i="40"/>
  <c r="E2682" i="40"/>
  <c r="B217" i="40"/>
  <c r="E579" i="40"/>
  <c r="K1827" i="40"/>
  <c r="H2466" i="40"/>
  <c r="B1458" i="40"/>
  <c r="C2158" i="40"/>
  <c r="B1390" i="40"/>
  <c r="A2945" i="40"/>
  <c r="K681" i="40"/>
  <c r="B2888" i="40"/>
  <c r="D240" i="40"/>
  <c r="D1863" i="40"/>
  <c r="K2440" i="40"/>
  <c r="A957" i="40"/>
  <c r="G265" i="40"/>
  <c r="E500" i="40"/>
  <c r="C2829" i="40"/>
  <c r="M2946" i="40"/>
  <c r="A2385" i="40"/>
  <c r="L98" i="40"/>
  <c r="J142" i="40"/>
  <c r="C868" i="40"/>
  <c r="G2654" i="40"/>
  <c r="B1083" i="40"/>
  <c r="B6" i="40"/>
  <c r="M411" i="40"/>
  <c r="M2352" i="40"/>
  <c r="D1311" i="40"/>
  <c r="B1954" i="40"/>
  <c r="G1718" i="40"/>
  <c r="H606" i="40"/>
  <c r="M218" i="40"/>
  <c r="E2430" i="40"/>
  <c r="K1666" i="40"/>
  <c r="G855" i="40"/>
  <c r="I499" i="40"/>
  <c r="E1348" i="40"/>
  <c r="I385" i="40"/>
  <c r="C1366" i="40"/>
  <c r="B523" i="40"/>
  <c r="L1371" i="40"/>
  <c r="G1004" i="40"/>
  <c r="H2250" i="40"/>
  <c r="M2454" i="40"/>
  <c r="J1149" i="40"/>
  <c r="B2188" i="40"/>
  <c r="E97" i="40"/>
  <c r="K2476" i="40"/>
  <c r="G2063" i="40"/>
  <c r="L1086" i="40"/>
  <c r="C277" i="40"/>
  <c r="M271" i="40"/>
  <c r="E1875" i="40"/>
  <c r="H2044" i="40"/>
  <c r="I1851" i="40"/>
  <c r="E2515" i="40"/>
  <c r="B28" i="40"/>
  <c r="C1450" i="40"/>
  <c r="H1033" i="40"/>
  <c r="H2059" i="40"/>
  <c r="E2437" i="40"/>
  <c r="F494" i="40"/>
  <c r="A2327" i="40"/>
  <c r="F2648" i="40"/>
  <c r="M2716" i="40"/>
  <c r="A1773" i="40"/>
  <c r="A1655" i="40"/>
  <c r="F2863" i="40"/>
  <c r="I903" i="40"/>
  <c r="B2390" i="40"/>
  <c r="J69" i="40"/>
  <c r="G1993" i="40"/>
  <c r="L2688" i="40"/>
  <c r="G2089" i="40"/>
  <c r="A2870" i="40"/>
  <c r="G352" i="40"/>
  <c r="K1905" i="40"/>
  <c r="E1950" i="40"/>
  <c r="K898" i="40"/>
  <c r="C2483" i="40"/>
  <c r="C2904" i="40"/>
  <c r="E4" i="40"/>
  <c r="J1107" i="40"/>
  <c r="M790" i="40"/>
  <c r="G2889" i="40"/>
  <c r="A2126" i="40"/>
  <c r="L1752" i="40"/>
  <c r="H1346" i="40"/>
  <c r="F1992" i="40"/>
  <c r="A1457" i="40"/>
  <c r="D2045" i="40"/>
  <c r="A1045" i="40"/>
  <c r="D2293" i="40"/>
  <c r="M1284" i="40"/>
  <c r="B1481" i="40"/>
  <c r="D2233" i="40"/>
  <c r="H653" i="40"/>
  <c r="I2870" i="40"/>
  <c r="K1421" i="40"/>
  <c r="D1114" i="40"/>
  <c r="J1779" i="40"/>
  <c r="J1533" i="40"/>
  <c r="I1538" i="40"/>
  <c r="I109" i="40"/>
  <c r="I929" i="40"/>
  <c r="B2455" i="40"/>
  <c r="G2088" i="40"/>
  <c r="D2330" i="40"/>
  <c r="F2445" i="40"/>
  <c r="A2672" i="40"/>
  <c r="H278" i="40"/>
  <c r="J176" i="40"/>
  <c r="M2140" i="40"/>
  <c r="M1909" i="40"/>
  <c r="G1329" i="40"/>
  <c r="H449" i="40"/>
  <c r="A2791" i="40"/>
  <c r="F2917" i="40"/>
  <c r="E1441" i="40"/>
  <c r="E2835" i="40"/>
  <c r="M53" i="40"/>
  <c r="E2491" i="40"/>
  <c r="G1758" i="40"/>
  <c r="L23" i="40"/>
  <c r="D1637" i="40"/>
  <c r="A827" i="40"/>
  <c r="C2155" i="40"/>
  <c r="G1819" i="40"/>
  <c r="K2435" i="40"/>
  <c r="C1852" i="40"/>
  <c r="G617" i="40"/>
  <c r="H276" i="40"/>
  <c r="E368" i="40"/>
  <c r="E2284" i="40"/>
  <c r="M1994" i="40"/>
  <c r="B188" i="40"/>
  <c r="I1670" i="40"/>
  <c r="L2184" i="40"/>
  <c r="J2239" i="40"/>
  <c r="K2305" i="40"/>
  <c r="A1591" i="40"/>
  <c r="M2332" i="40"/>
  <c r="E1570" i="40"/>
  <c r="D2591" i="40"/>
  <c r="H2728" i="40"/>
  <c r="H826" i="40"/>
  <c r="E1026" i="40"/>
  <c r="A348" i="40"/>
  <c r="H415" i="40"/>
  <c r="F2699" i="40"/>
  <c r="G1318" i="40"/>
  <c r="G2887" i="40"/>
  <c r="D2458" i="40"/>
  <c r="G1644" i="40"/>
  <c r="E1588" i="40"/>
  <c r="F2762" i="40"/>
  <c r="G1976" i="40"/>
  <c r="D1205" i="40"/>
  <c r="L997" i="40"/>
  <c r="I2029" i="40"/>
  <c r="L2397" i="40"/>
  <c r="M1161" i="40"/>
  <c r="D1049" i="40"/>
  <c r="J931" i="40"/>
  <c r="F2365" i="40"/>
  <c r="A2452" i="40"/>
  <c r="E2543" i="40"/>
  <c r="F213" i="40"/>
  <c r="A2205" i="40"/>
  <c r="J25" i="40"/>
  <c r="F2354" i="40"/>
  <c r="G1052" i="40"/>
  <c r="A664" i="40"/>
  <c r="J1463" i="40"/>
  <c r="F2009" i="40"/>
  <c r="C1315" i="40"/>
  <c r="H1073" i="40"/>
  <c r="H2462" i="40"/>
  <c r="F27" i="40"/>
  <c r="F926" i="40"/>
  <c r="H2280" i="40"/>
  <c r="H2024" i="40"/>
  <c r="E1549" i="40"/>
  <c r="E1905" i="40"/>
  <c r="G1658" i="40"/>
  <c r="G1310" i="40"/>
  <c r="B960" i="40"/>
  <c r="F741" i="40"/>
  <c r="E233" i="40"/>
  <c r="J1339" i="40"/>
  <c r="I333" i="40"/>
  <c r="E923" i="40"/>
  <c r="G357" i="40"/>
  <c r="H360" i="40"/>
  <c r="D964" i="40"/>
  <c r="I1846" i="40"/>
  <c r="A1236" i="40"/>
  <c r="F2823" i="40"/>
  <c r="B2945" i="40"/>
  <c r="F932" i="40"/>
  <c r="B2051" i="40"/>
  <c r="I1937" i="40"/>
  <c r="D1255" i="40"/>
  <c r="E45" i="40"/>
  <c r="G2532" i="40"/>
  <c r="B930" i="40"/>
  <c r="E983" i="40"/>
  <c r="E1577" i="40"/>
  <c r="J904" i="40"/>
  <c r="B543" i="40"/>
  <c r="M2485" i="40"/>
  <c r="F160" i="40"/>
  <c r="C559" i="40"/>
  <c r="C2654" i="40"/>
  <c r="L2127" i="40"/>
  <c r="G750" i="40"/>
  <c r="M2469" i="40"/>
  <c r="B2485" i="40"/>
  <c r="D2897" i="40"/>
  <c r="K2216" i="40"/>
  <c r="E1912" i="40"/>
  <c r="M446" i="40"/>
  <c r="F1160" i="40"/>
  <c r="D1215" i="40"/>
  <c r="F1145" i="40"/>
  <c r="G581" i="40"/>
  <c r="I144" i="40"/>
  <c r="D1654" i="40"/>
  <c r="D2211" i="40"/>
  <c r="C2735" i="40"/>
  <c r="D675" i="40"/>
  <c r="M1566" i="40"/>
  <c r="M245" i="40"/>
  <c r="D2118" i="40"/>
  <c r="F2509" i="40"/>
  <c r="J1172" i="40"/>
  <c r="I1684" i="40"/>
  <c r="L1267" i="40"/>
  <c r="D1810" i="40"/>
  <c r="K416" i="40"/>
  <c r="L256" i="40"/>
  <c r="A2745" i="40"/>
  <c r="B2784" i="40"/>
  <c r="H328" i="40"/>
  <c r="A2267" i="40"/>
  <c r="I945" i="40"/>
  <c r="K263" i="40"/>
  <c r="J2780" i="40"/>
  <c r="B1929" i="40"/>
  <c r="J2157" i="40"/>
  <c r="L1149" i="40"/>
  <c r="L1277" i="40"/>
  <c r="A2748" i="40"/>
  <c r="A2103" i="40"/>
  <c r="K2302" i="40"/>
  <c r="D473" i="40"/>
  <c r="I1081" i="40"/>
  <c r="C2415" i="40"/>
  <c r="M1153" i="40"/>
  <c r="L2772" i="40"/>
  <c r="E1451" i="40"/>
  <c r="E290" i="40"/>
  <c r="C1843" i="40"/>
  <c r="D2589" i="40"/>
  <c r="L209" i="40"/>
  <c r="I344" i="40"/>
  <c r="F310" i="40"/>
  <c r="H1431" i="40"/>
  <c r="H2465" i="40"/>
  <c r="M330" i="40"/>
  <c r="C677" i="40"/>
  <c r="H1929" i="40"/>
  <c r="E2925" i="40"/>
  <c r="F2497" i="40"/>
  <c r="G2103" i="40"/>
  <c r="A2326" i="40"/>
  <c r="C176" i="40"/>
  <c r="G2862" i="40"/>
  <c r="E2734" i="40"/>
  <c r="E2901" i="40"/>
  <c r="J2264" i="40"/>
  <c r="B2852" i="40"/>
  <c r="L1402" i="40"/>
  <c r="K1878" i="40"/>
  <c r="K2946" i="40"/>
  <c r="H2917" i="40"/>
  <c r="G423" i="40"/>
  <c r="E2390" i="40"/>
  <c r="C1820" i="40"/>
  <c r="K2102" i="40"/>
  <c r="K616" i="40"/>
  <c r="E116" i="40"/>
  <c r="I1802" i="40"/>
  <c r="C2536" i="40"/>
  <c r="H2240" i="40"/>
  <c r="A1986" i="40"/>
  <c r="D1989" i="40"/>
  <c r="F2567" i="40"/>
  <c r="H1835" i="40"/>
  <c r="D1798" i="40"/>
  <c r="F719" i="40"/>
  <c r="F2729" i="40"/>
  <c r="H455" i="40"/>
  <c r="F1685" i="40"/>
  <c r="L1754" i="40"/>
  <c r="A972" i="40"/>
  <c r="C2504" i="40"/>
  <c r="D1190" i="40"/>
  <c r="F1336" i="40"/>
  <c r="A1668" i="40"/>
  <c r="H2805" i="40"/>
  <c r="F94" i="40"/>
  <c r="K2499" i="40"/>
  <c r="I2248" i="40"/>
  <c r="C98" i="40"/>
  <c r="L2693" i="40"/>
  <c r="L1655" i="40"/>
  <c r="F1877" i="40"/>
  <c r="I19" i="40"/>
  <c r="H269" i="40"/>
  <c r="G2388" i="40"/>
  <c r="B1775" i="40"/>
  <c r="J531" i="40"/>
  <c r="B703" i="40"/>
  <c r="G2499" i="40"/>
  <c r="M2341" i="40"/>
  <c r="G2446" i="40"/>
  <c r="I796" i="40"/>
  <c r="G1226" i="40"/>
  <c r="C1033" i="40"/>
  <c r="A2468" i="40"/>
  <c r="C2436" i="40"/>
  <c r="K2710" i="40"/>
  <c r="D2086" i="40"/>
  <c r="E2014" i="40"/>
  <c r="B1542" i="40"/>
  <c r="A329" i="40"/>
  <c r="F2511" i="40"/>
  <c r="K2935" i="40"/>
  <c r="I2559" i="40"/>
  <c r="L2809" i="40"/>
  <c r="B2282" i="40"/>
  <c r="F2276" i="40"/>
  <c r="K2484" i="40"/>
  <c r="K640" i="40"/>
  <c r="A576" i="40"/>
  <c r="G949" i="40"/>
  <c r="B2169" i="40"/>
  <c r="C995" i="40"/>
  <c r="D788" i="40"/>
  <c r="B1671" i="40"/>
  <c r="E2036" i="40"/>
  <c r="B1598" i="40"/>
  <c r="C691" i="40"/>
  <c r="K1777" i="40"/>
  <c r="L1008" i="40"/>
  <c r="C730" i="40"/>
  <c r="G891" i="40"/>
  <c r="I2414" i="40"/>
  <c r="B1844" i="40"/>
  <c r="E719" i="40"/>
  <c r="C2676" i="40"/>
  <c r="M2222" i="40"/>
  <c r="J715" i="40"/>
  <c r="J2798" i="40"/>
  <c r="M1418" i="40"/>
  <c r="C2359" i="40"/>
  <c r="L1406" i="40"/>
  <c r="I2241" i="40"/>
  <c r="G226" i="40"/>
  <c r="C2632" i="40"/>
  <c r="E1011" i="40"/>
  <c r="C1037" i="40"/>
  <c r="H68" i="40"/>
  <c r="D1472" i="40"/>
  <c r="M2015" i="40"/>
  <c r="B1940" i="40"/>
  <c r="E2764" i="40"/>
  <c r="E2271" i="40"/>
  <c r="B2367" i="40"/>
  <c r="I2163" i="40"/>
  <c r="B1994" i="40"/>
  <c r="G554" i="40"/>
  <c r="B2309" i="40"/>
  <c r="B1167" i="40"/>
  <c r="H2543" i="40"/>
  <c r="F1565" i="40"/>
  <c r="G1665" i="40"/>
  <c r="G2302" i="40"/>
  <c r="D975" i="40"/>
  <c r="A334" i="40"/>
  <c r="J202" i="40"/>
  <c r="H1911" i="40"/>
  <c r="D2689" i="40"/>
  <c r="A1352" i="40"/>
  <c r="E1180" i="40"/>
  <c r="J1621" i="40"/>
  <c r="A2920" i="40"/>
  <c r="J628" i="40"/>
  <c r="A190" i="40"/>
  <c r="G2235" i="40"/>
  <c r="D1032" i="40"/>
  <c r="F919" i="40"/>
  <c r="I2061" i="40"/>
  <c r="D1235" i="40"/>
  <c r="B402" i="40"/>
  <c r="G947" i="40"/>
  <c r="B1987" i="40"/>
  <c r="E594" i="40"/>
  <c r="A1879" i="40"/>
  <c r="M2695" i="40"/>
  <c r="D2602" i="40"/>
  <c r="K2054" i="40"/>
  <c r="G2607" i="40"/>
  <c r="K1245" i="40"/>
  <c r="D2628" i="40"/>
  <c r="C2314" i="40"/>
  <c r="C2651" i="40"/>
  <c r="B1496" i="40"/>
  <c r="G1254" i="40"/>
  <c r="A2518" i="40"/>
  <c r="K2439" i="40"/>
  <c r="M2743" i="40"/>
  <c r="G1289" i="40"/>
  <c r="C2001" i="40"/>
  <c r="B1195" i="40"/>
  <c r="K460" i="40"/>
  <c r="I1957" i="40"/>
  <c r="E1611" i="40"/>
  <c r="D2232" i="40"/>
  <c r="A1072" i="40"/>
  <c r="A1747" i="40"/>
  <c r="D1620" i="40"/>
  <c r="B210" i="40"/>
  <c r="G755" i="40"/>
  <c r="H2860" i="40"/>
  <c r="B958" i="40"/>
  <c r="E330" i="40"/>
  <c r="F37" i="40"/>
  <c r="J725" i="40"/>
  <c r="G1747" i="40"/>
  <c r="L835" i="40"/>
  <c r="D1078" i="40"/>
  <c r="L2257" i="40"/>
  <c r="D510" i="40"/>
  <c r="F1938" i="40"/>
  <c r="A1534" i="40"/>
  <c r="G1874" i="40"/>
  <c r="A1860" i="40"/>
  <c r="B2503" i="40"/>
  <c r="L1462" i="40"/>
  <c r="M1633" i="40"/>
  <c r="A586" i="40"/>
  <c r="A1609" i="40"/>
  <c r="D268" i="40"/>
  <c r="G1308" i="40"/>
  <c r="M1166" i="40"/>
  <c r="D2326" i="40"/>
  <c r="H184" i="40"/>
  <c r="B2802" i="40"/>
  <c r="C2787" i="40"/>
  <c r="C1026" i="40"/>
  <c r="H1069" i="40"/>
  <c r="A964" i="40"/>
  <c r="H2402" i="40"/>
  <c r="I615" i="40"/>
  <c r="G1268" i="40"/>
  <c r="D1425" i="40"/>
  <c r="F1686" i="40"/>
  <c r="G1846" i="40"/>
  <c r="B2018" i="40"/>
  <c r="B1602" i="40"/>
  <c r="I358" i="40"/>
  <c r="A2836" i="40"/>
  <c r="I1623" i="40"/>
  <c r="F2432" i="40"/>
  <c r="B1965" i="40"/>
  <c r="L1765" i="40"/>
  <c r="L2788" i="40"/>
  <c r="D352" i="40"/>
  <c r="D2191" i="40"/>
  <c r="K1294" i="40"/>
  <c r="I2256" i="40"/>
  <c r="G1965" i="40"/>
  <c r="C2039" i="40"/>
  <c r="D2901" i="40"/>
  <c r="E2022" i="40"/>
  <c r="A1892" i="40"/>
  <c r="F2767" i="40"/>
  <c r="M713" i="40"/>
  <c r="K2851" i="40"/>
  <c r="B1182" i="40"/>
  <c r="I1084" i="40"/>
  <c r="D941" i="40"/>
  <c r="L840" i="40"/>
  <c r="K292" i="40"/>
  <c r="I2071" i="40"/>
  <c r="A342" i="40"/>
  <c r="H1846" i="40"/>
  <c r="H150" i="40"/>
  <c r="M884" i="40"/>
  <c r="D1001" i="40"/>
  <c r="B1097" i="40"/>
  <c r="F2366" i="40"/>
  <c r="A516" i="40"/>
  <c r="J467" i="40"/>
  <c r="D2929" i="40"/>
  <c r="C1137" i="40"/>
  <c r="J1296" i="40"/>
  <c r="B2820" i="40"/>
  <c r="I1310" i="40"/>
  <c r="A276" i="40"/>
  <c r="H1780" i="40"/>
  <c r="H2552" i="40"/>
  <c r="A1566" i="40"/>
  <c r="F2459" i="40"/>
  <c r="E1008" i="40"/>
  <c r="K418" i="40"/>
  <c r="F1527" i="40"/>
  <c r="M2689" i="40"/>
  <c r="E1981" i="40"/>
  <c r="F276" i="40"/>
  <c r="F1862" i="40"/>
  <c r="B2694" i="40"/>
  <c r="C1575" i="40"/>
  <c r="D726" i="40"/>
  <c r="C370" i="40"/>
  <c r="D1437" i="40"/>
  <c r="I794" i="40"/>
  <c r="B1909" i="40"/>
  <c r="H1507" i="40"/>
  <c r="C906" i="40"/>
  <c r="A2869" i="40"/>
  <c r="M2103" i="40"/>
  <c r="D2377" i="40"/>
  <c r="C1172" i="40"/>
  <c r="J216" i="40"/>
  <c r="F1436" i="40"/>
  <c r="A1726" i="40"/>
  <c r="M2155" i="40"/>
  <c r="J2500" i="40"/>
  <c r="H603" i="40"/>
  <c r="E825" i="40"/>
  <c r="M665" i="40"/>
  <c r="F304" i="40"/>
  <c r="B1615" i="40"/>
  <c r="I2502" i="40"/>
  <c r="C2682" i="40"/>
  <c r="M1061" i="40"/>
  <c r="D750" i="40"/>
  <c r="I1594" i="40"/>
  <c r="G2240" i="40"/>
  <c r="B1696" i="40"/>
  <c r="D65" i="40"/>
  <c r="M888" i="40"/>
  <c r="F1663" i="40"/>
  <c r="E685" i="40"/>
  <c r="A2411" i="40"/>
  <c r="E2366" i="40"/>
  <c r="E1993" i="40"/>
  <c r="G2439" i="40"/>
  <c r="I1781" i="40"/>
  <c r="K2889" i="40"/>
  <c r="G217" i="40"/>
  <c r="E2295" i="40"/>
  <c r="L1602" i="40"/>
  <c r="I2591" i="40"/>
  <c r="C1757" i="40"/>
  <c r="E1769" i="40"/>
  <c r="K1454" i="40"/>
  <c r="D981" i="40"/>
  <c r="H1781" i="40"/>
  <c r="F2786" i="40"/>
  <c r="K764" i="40"/>
  <c r="F381" i="40"/>
  <c r="J2065" i="40"/>
  <c r="H1534" i="40"/>
  <c r="C1339" i="40"/>
  <c r="M2637" i="40"/>
  <c r="B1021" i="40"/>
  <c r="A2296" i="40"/>
  <c r="K2458" i="40"/>
  <c r="J479" i="40"/>
  <c r="A2485" i="40"/>
  <c r="M2278" i="40"/>
  <c r="A4" i="40"/>
  <c r="H664" i="40"/>
  <c r="C2467" i="40"/>
  <c r="L849" i="40"/>
  <c r="H678" i="40"/>
  <c r="F53" i="40"/>
  <c r="F1925" i="40"/>
  <c r="B1962" i="40"/>
  <c r="G440" i="40"/>
  <c r="A2226" i="40"/>
  <c r="B788" i="40"/>
  <c r="J736" i="40"/>
  <c r="D2310" i="40"/>
  <c r="G2834" i="40"/>
  <c r="B1825" i="40"/>
  <c r="G1392" i="40"/>
  <c r="I1365" i="40"/>
  <c r="D1035" i="40"/>
  <c r="L2819" i="40"/>
  <c r="J2914" i="40"/>
  <c r="D1201" i="40"/>
  <c r="G2441" i="40"/>
  <c r="B2557" i="40"/>
  <c r="C2895" i="40"/>
  <c r="D1151" i="40"/>
  <c r="H683" i="40"/>
  <c r="I1699" i="40"/>
  <c r="F2148" i="40"/>
  <c r="L1583" i="40"/>
  <c r="E198" i="40"/>
  <c r="J1677" i="40"/>
  <c r="E110" i="40"/>
  <c r="D1625" i="40"/>
  <c r="G709" i="40"/>
  <c r="M420" i="40"/>
  <c r="J1309" i="40"/>
  <c r="M70" i="40"/>
  <c r="C2130" i="40"/>
  <c r="D1445" i="40"/>
  <c r="J464" i="40"/>
  <c r="A700" i="40"/>
  <c r="K2831" i="40"/>
  <c r="A1663" i="40"/>
  <c r="I104" i="40"/>
  <c r="G1301" i="40"/>
  <c r="E1342" i="40"/>
  <c r="B2211" i="40"/>
  <c r="B236" i="40"/>
  <c r="M588" i="40"/>
  <c r="A2163" i="40"/>
  <c r="C534" i="40"/>
  <c r="C544" i="40"/>
  <c r="B682" i="40"/>
  <c r="D1854" i="40"/>
  <c r="E1758" i="40"/>
  <c r="B2528" i="40"/>
  <c r="C249" i="40"/>
  <c r="E1409" i="40"/>
  <c r="G1236" i="40"/>
  <c r="M2060" i="40"/>
  <c r="F120" i="40"/>
  <c r="E2362" i="40"/>
  <c r="I2190" i="40"/>
  <c r="E1049" i="40"/>
  <c r="A2306" i="40"/>
  <c r="I2588" i="40"/>
  <c r="H2829" i="40"/>
  <c r="A2704" i="40"/>
  <c r="E539" i="40"/>
  <c r="F2696" i="40"/>
  <c r="A1076" i="40"/>
  <c r="C1657" i="40"/>
  <c r="H2791" i="40"/>
  <c r="K708" i="40"/>
  <c r="A1223" i="40"/>
  <c r="D2283" i="40"/>
  <c r="D2276" i="40"/>
  <c r="G269" i="40"/>
  <c r="C1270" i="40"/>
  <c r="E445" i="40"/>
  <c r="J2869" i="40"/>
  <c r="M178" i="40"/>
  <c r="G2601" i="40"/>
  <c r="I12" i="40"/>
  <c r="E907" i="40"/>
  <c r="D1211" i="40"/>
  <c r="A1862" i="40"/>
  <c r="M2279" i="40"/>
  <c r="B2929" i="40"/>
  <c r="L1438" i="40"/>
  <c r="F2175" i="40"/>
  <c r="C2754" i="40"/>
  <c r="B2017" i="40"/>
  <c r="B594" i="40"/>
  <c r="J1689" i="40"/>
  <c r="D2262" i="40"/>
  <c r="G2435" i="40"/>
  <c r="F2788" i="40"/>
  <c r="H1825" i="40"/>
  <c r="A861" i="40"/>
  <c r="J2144" i="40"/>
  <c r="J1526" i="40"/>
  <c r="J1894" i="40"/>
  <c r="L1686" i="40"/>
  <c r="H2683" i="40"/>
  <c r="E2699" i="40"/>
  <c r="I2321" i="40"/>
  <c r="B1801" i="40"/>
  <c r="I570" i="40"/>
  <c r="M564" i="40"/>
  <c r="B2662" i="40"/>
  <c r="D2199" i="40"/>
  <c r="F1374" i="40"/>
  <c r="H2257" i="40"/>
  <c r="J4" i="40"/>
  <c r="E471" i="40"/>
  <c r="E1760" i="40"/>
  <c r="K469" i="40"/>
  <c r="D2817" i="40"/>
  <c r="C2935" i="40"/>
  <c r="G1971" i="40"/>
  <c r="F1776" i="40"/>
  <c r="E2323" i="40"/>
  <c r="C978" i="40"/>
  <c r="B2301" i="40"/>
  <c r="D759" i="40"/>
  <c r="J353" i="40"/>
  <c r="E402" i="40"/>
  <c r="C706" i="40"/>
  <c r="B2276" i="40"/>
  <c r="C1374" i="40"/>
  <c r="H2147" i="40"/>
  <c r="E2865" i="40"/>
  <c r="A2182" i="40"/>
  <c r="G1820" i="40"/>
  <c r="H492" i="40"/>
  <c r="A203" i="40"/>
  <c r="M2300" i="40"/>
  <c r="E1809" i="40"/>
  <c r="D173" i="40"/>
  <c r="F991" i="40"/>
  <c r="E2655" i="40"/>
  <c r="J1247" i="40"/>
  <c r="L302" i="40"/>
  <c r="E2260" i="40"/>
  <c r="B2140" i="40"/>
  <c r="H2353" i="40"/>
  <c r="K166" i="40"/>
  <c r="I862" i="40"/>
  <c r="D1644" i="40"/>
  <c r="F1288" i="40"/>
  <c r="I118" i="40"/>
  <c r="C1234" i="40"/>
  <c r="C1521" i="40"/>
  <c r="B2206" i="40"/>
  <c r="B1168" i="40"/>
  <c r="H230" i="40"/>
  <c r="A2255" i="40"/>
  <c r="L2723" i="40"/>
  <c r="K1957" i="40"/>
  <c r="F1558" i="40"/>
  <c r="C1889" i="40"/>
  <c r="I2774" i="40"/>
  <c r="L1433" i="40"/>
  <c r="C2412" i="40"/>
  <c r="K1256" i="40"/>
  <c r="A896" i="40"/>
  <c r="J196" i="40"/>
  <c r="I1505" i="40"/>
  <c r="F1954" i="40"/>
  <c r="L2222" i="40"/>
  <c r="H1255" i="40"/>
  <c r="L949" i="40"/>
  <c r="G1297" i="40"/>
  <c r="H27" i="40"/>
  <c r="M2303" i="40"/>
  <c r="L2504" i="40"/>
  <c r="A1007" i="40"/>
  <c r="A510" i="40"/>
  <c r="J165" i="40"/>
  <c r="D1490" i="40"/>
  <c r="M560" i="40"/>
  <c r="G2491" i="40"/>
  <c r="G837" i="40"/>
  <c r="J444" i="40"/>
  <c r="D2316" i="40"/>
  <c r="L2389" i="40"/>
  <c r="D2075" i="40"/>
  <c r="A2478" i="40"/>
  <c r="F483" i="40"/>
  <c r="C2656" i="40"/>
  <c r="E1997" i="40"/>
  <c r="E1945" i="40"/>
  <c r="D1390" i="40"/>
  <c r="G1222" i="40"/>
  <c r="H2428" i="40"/>
  <c r="H1985" i="40"/>
  <c r="E2283" i="40"/>
  <c r="I1753" i="40"/>
  <c r="C243" i="40"/>
  <c r="D1707" i="40"/>
  <c r="F1635" i="40"/>
  <c r="M2763" i="40"/>
  <c r="D2478" i="40"/>
  <c r="K996" i="40"/>
  <c r="A252" i="40"/>
  <c r="M1074" i="40"/>
  <c r="H520" i="40"/>
  <c r="E1770" i="40"/>
  <c r="B2816" i="40"/>
  <c r="E1293" i="40"/>
  <c r="F1699" i="40"/>
  <c r="D2488" i="40"/>
  <c r="D2106" i="40"/>
  <c r="J2064" i="40"/>
  <c r="M1843" i="40"/>
  <c r="A2348" i="40"/>
  <c r="M2878" i="40"/>
  <c r="A841" i="40"/>
  <c r="H1240" i="40"/>
  <c r="C254" i="40"/>
  <c r="F2141" i="40"/>
  <c r="H173" i="40"/>
  <c r="J1373" i="40"/>
  <c r="F754" i="40"/>
  <c r="J2045" i="40"/>
  <c r="G2758" i="40"/>
  <c r="G2288" i="40"/>
  <c r="M992" i="40"/>
  <c r="B1331" i="40"/>
  <c r="B672" i="40"/>
  <c r="M2808" i="40"/>
  <c r="F1775" i="40"/>
  <c r="J689" i="40"/>
  <c r="C2810" i="40"/>
  <c r="F2761" i="40"/>
  <c r="G1646" i="40"/>
  <c r="I1789" i="40"/>
  <c r="B8" i="40"/>
  <c r="A951" i="40"/>
  <c r="G2893" i="40"/>
  <c r="F884" i="40"/>
  <c r="F1809" i="40"/>
  <c r="F1694" i="40"/>
  <c r="M137" i="40"/>
  <c r="M1810" i="40"/>
  <c r="K2626" i="40"/>
  <c r="F2656" i="40"/>
  <c r="D1961" i="40"/>
  <c r="E2455" i="40"/>
  <c r="D564" i="40"/>
  <c r="A2855" i="40"/>
  <c r="I1033" i="40"/>
  <c r="A867" i="40"/>
  <c r="K1668" i="40"/>
  <c r="D1443" i="40"/>
  <c r="L2267" i="40"/>
  <c r="I2238" i="40"/>
  <c r="E2419" i="40"/>
  <c r="G1350" i="40"/>
  <c r="H2648" i="40"/>
  <c r="B1240" i="40"/>
  <c r="J211" i="40"/>
  <c r="C2280" i="40"/>
  <c r="G535" i="40"/>
  <c r="K1399" i="40"/>
  <c r="A1055" i="40"/>
  <c r="H382" i="40"/>
  <c r="C2691" i="40"/>
  <c r="A1796" i="40"/>
  <c r="D2407" i="40"/>
  <c r="G1694" i="40"/>
  <c r="B2762" i="40"/>
  <c r="C1660" i="40"/>
  <c r="D1612" i="40"/>
  <c r="F1253" i="40"/>
  <c r="M555" i="40"/>
  <c r="H1646" i="40"/>
  <c r="M2779" i="40"/>
  <c r="K526" i="40"/>
  <c r="F600" i="40"/>
  <c r="M1935" i="40"/>
  <c r="E824" i="40"/>
  <c r="E659" i="40"/>
  <c r="K465" i="40"/>
  <c r="F1373" i="40"/>
  <c r="K746" i="40"/>
  <c r="C266" i="40"/>
  <c r="I2286" i="40"/>
  <c r="G65" i="40"/>
  <c r="K2044" i="40"/>
  <c r="H574" i="40"/>
  <c r="I2824" i="40"/>
  <c r="I1182" i="40"/>
  <c r="A2834" i="40"/>
  <c r="G2524" i="40"/>
  <c r="H2063" i="40"/>
  <c r="L2932" i="40"/>
  <c r="E1892" i="40"/>
  <c r="B1300" i="40"/>
  <c r="C500" i="40"/>
  <c r="K1718" i="40"/>
  <c r="B2015" i="40"/>
  <c r="G1216" i="40"/>
  <c r="I1095" i="40"/>
  <c r="J1668" i="40"/>
  <c r="B2835" i="40"/>
  <c r="L2328" i="40"/>
  <c r="C2237" i="40"/>
  <c r="K1025" i="40"/>
  <c r="D2759" i="40"/>
  <c r="B1416" i="40"/>
  <c r="J2079" i="40"/>
  <c r="A2390" i="40"/>
  <c r="F1577" i="40"/>
  <c r="A1959" i="40"/>
  <c r="E2680" i="40"/>
  <c r="C2085" i="40"/>
  <c r="C2283" i="40"/>
  <c r="F2097" i="40"/>
  <c r="L2427" i="40"/>
  <c r="M1548" i="40"/>
  <c r="F1132" i="40"/>
  <c r="L832" i="40"/>
  <c r="F1881" i="40"/>
  <c r="F1790" i="40"/>
  <c r="B2380" i="40"/>
  <c r="G127" i="40"/>
  <c r="C1161" i="40"/>
  <c r="L46" i="40"/>
  <c r="G2102" i="40"/>
  <c r="L1788" i="40"/>
  <c r="H2088" i="40"/>
  <c r="G2458" i="40"/>
  <c r="K1802" i="40"/>
  <c r="B1424" i="40"/>
  <c r="E2820" i="40"/>
  <c r="E2504" i="40"/>
  <c r="H1312" i="40"/>
  <c r="F1673" i="40"/>
  <c r="L1742" i="40"/>
  <c r="D1793" i="40"/>
  <c r="H2527" i="40"/>
  <c r="E1793" i="40"/>
  <c r="K1965" i="40"/>
  <c r="E559" i="40"/>
  <c r="B2516" i="40"/>
  <c r="B1047" i="40"/>
  <c r="K2428" i="40"/>
  <c r="B1885" i="40"/>
  <c r="J1491" i="40"/>
  <c r="J219" i="40"/>
  <c r="H2019" i="40"/>
  <c r="J2046" i="40"/>
  <c r="B758" i="40"/>
  <c r="J1846" i="40"/>
  <c r="D2890" i="40"/>
  <c r="A1746" i="40"/>
  <c r="F629" i="40"/>
  <c r="L1079" i="40"/>
  <c r="F1617" i="40"/>
  <c r="A2564" i="40"/>
  <c r="B1459" i="40"/>
  <c r="K35" i="40"/>
  <c r="E2482" i="40"/>
  <c r="A1232" i="40"/>
  <c r="F2188" i="40"/>
  <c r="A2849" i="40"/>
  <c r="H1295" i="40"/>
  <c r="C2201" i="40"/>
  <c r="G936" i="40"/>
  <c r="A2167" i="40"/>
  <c r="H2621" i="40"/>
  <c r="A2684" i="40"/>
  <c r="A2180" i="40"/>
  <c r="B2207" i="40"/>
  <c r="H1206" i="40"/>
  <c r="K1978" i="40"/>
  <c r="J2694" i="40"/>
  <c r="C2355" i="40"/>
  <c r="K1691" i="40"/>
  <c r="D73" i="40"/>
  <c r="G459" i="40"/>
  <c r="D2950" i="40"/>
  <c r="D1937" i="40"/>
  <c r="D1200" i="40"/>
  <c r="D303" i="40"/>
  <c r="C1238" i="40"/>
  <c r="C2602" i="40"/>
  <c r="F1353" i="40"/>
  <c r="A2237" i="40"/>
  <c r="A2460" i="40"/>
  <c r="H575" i="40"/>
  <c r="E1309" i="40"/>
  <c r="C1894" i="40"/>
  <c r="H2515" i="40"/>
  <c r="E2383" i="40"/>
  <c r="H2203" i="40"/>
  <c r="H2358" i="40"/>
  <c r="F639" i="40"/>
  <c r="C2881" i="40"/>
  <c r="F171" i="40"/>
  <c r="B2501" i="40"/>
  <c r="J620" i="40"/>
  <c r="K1599" i="40"/>
  <c r="I421" i="40"/>
  <c r="A193" i="40"/>
  <c r="H1267" i="40"/>
  <c r="E2717" i="40"/>
  <c r="C56" i="40"/>
  <c r="C2821" i="40"/>
  <c r="L1606" i="40"/>
  <c r="E1538" i="40"/>
  <c r="J849" i="40"/>
  <c r="D26" i="40"/>
  <c r="M2722" i="40"/>
  <c r="D989" i="40"/>
  <c r="G1182" i="40"/>
  <c r="I1483" i="40"/>
  <c r="E681" i="40"/>
  <c r="H2838" i="40"/>
  <c r="E1354" i="40"/>
  <c r="G1998" i="40"/>
  <c r="J1892" i="40"/>
  <c r="G765" i="40"/>
  <c r="C1738" i="40"/>
  <c r="B1632" i="40"/>
  <c r="M1549" i="40"/>
  <c r="D2663" i="40"/>
  <c r="G221" i="40"/>
  <c r="I23" i="40"/>
  <c r="G1638" i="40"/>
  <c r="H1807" i="40"/>
  <c r="G654" i="40"/>
  <c r="I2765" i="40"/>
  <c r="D1903" i="40"/>
  <c r="E512" i="40"/>
  <c r="L255" i="40"/>
  <c r="K1352" i="40"/>
  <c r="J486" i="40"/>
  <c r="I850" i="40"/>
  <c r="E1648" i="40"/>
  <c r="A2325" i="40"/>
  <c r="E1510" i="40"/>
  <c r="L1839" i="40"/>
  <c r="G675" i="40"/>
  <c r="K2107" i="40"/>
  <c r="A1478" i="40"/>
  <c r="G489" i="40"/>
  <c r="F440" i="40"/>
  <c r="I2625" i="40"/>
  <c r="K201" i="40"/>
  <c r="J1216" i="40"/>
  <c r="J966" i="40"/>
  <c r="M1203" i="40"/>
  <c r="B1577" i="40"/>
  <c r="I2160" i="40"/>
  <c r="M1315" i="40"/>
  <c r="H107" i="40"/>
  <c r="B562" i="40"/>
  <c r="F74" i="40"/>
  <c r="B978" i="40"/>
  <c r="C393" i="40"/>
  <c r="C2752" i="40"/>
  <c r="H1899" i="40"/>
  <c r="C1989" i="40"/>
  <c r="H456" i="40"/>
  <c r="L1831" i="40"/>
  <c r="L1308" i="40"/>
  <c r="J640" i="40"/>
  <c r="H1179" i="40"/>
  <c r="I1074" i="40"/>
  <c r="L1832" i="40"/>
  <c r="L2272" i="40"/>
  <c r="M2544" i="40"/>
  <c r="A677" i="40"/>
  <c r="G2337" i="40"/>
  <c r="B2668" i="40"/>
  <c r="E169" i="40"/>
  <c r="E718" i="40"/>
  <c r="E2472" i="40"/>
  <c r="F765" i="40"/>
  <c r="J996" i="40"/>
  <c r="B1292" i="40"/>
  <c r="B42" i="40"/>
  <c r="K569" i="40"/>
  <c r="C2243" i="40"/>
  <c r="E2153" i="40"/>
  <c r="H2948" i="40"/>
  <c r="C1697" i="40"/>
  <c r="C2708" i="40"/>
  <c r="H2731" i="40"/>
  <c r="L2070" i="40"/>
  <c r="D2022" i="40"/>
  <c r="K564" i="40"/>
  <c r="D2258" i="40"/>
  <c r="E1399" i="40"/>
  <c r="E2120" i="40"/>
  <c r="A1018" i="40"/>
  <c r="B1367" i="40"/>
  <c r="F1537" i="40"/>
  <c r="B1652" i="40"/>
  <c r="H1878" i="40"/>
  <c r="G1334" i="40"/>
  <c r="I249" i="40"/>
  <c r="B2580" i="40"/>
  <c r="H785" i="40"/>
  <c r="D585" i="40"/>
  <c r="D497" i="40"/>
  <c r="C1626" i="40"/>
  <c r="B2848" i="40"/>
  <c r="K636" i="40"/>
  <c r="C1664" i="40"/>
  <c r="D2594" i="40"/>
  <c r="M1163" i="40"/>
  <c r="E1727" i="40"/>
  <c r="L718" i="40"/>
  <c r="E2618" i="40"/>
  <c r="M1593" i="40"/>
  <c r="C2072" i="40"/>
  <c r="D1374" i="40"/>
  <c r="G2290" i="40"/>
  <c r="A769" i="40"/>
  <c r="A798" i="40"/>
  <c r="A180" i="40"/>
  <c r="G1055" i="40"/>
  <c r="F1007" i="40"/>
  <c r="A2699" i="40"/>
  <c r="E2438" i="40"/>
  <c r="G2261" i="40"/>
  <c r="A2369" i="40"/>
  <c r="C2569" i="40"/>
  <c r="F1803" i="40"/>
  <c r="F668" i="40"/>
  <c r="E823" i="40"/>
  <c r="C2932" i="40"/>
  <c r="A2162" i="40"/>
  <c r="C1898" i="40"/>
  <c r="F1787" i="40"/>
  <c r="H1594" i="40"/>
  <c r="H2190" i="40"/>
  <c r="J199" i="40"/>
  <c r="A2824" i="40"/>
  <c r="A2064" i="40"/>
  <c r="H2840" i="40"/>
  <c r="L506" i="40"/>
  <c r="I1316" i="40"/>
  <c r="D2860" i="40"/>
  <c r="E2208" i="40"/>
  <c r="E1297" i="40"/>
  <c r="F2919" i="40"/>
  <c r="J988" i="40"/>
  <c r="H1623" i="40"/>
  <c r="G2764" i="40"/>
  <c r="C1146" i="40"/>
  <c r="I1411" i="40"/>
  <c r="H2196" i="40"/>
  <c r="L2337" i="40"/>
  <c r="L1456" i="40"/>
  <c r="A839" i="40"/>
  <c r="E1463" i="40"/>
  <c r="B950" i="40"/>
  <c r="A1507" i="40"/>
  <c r="K1967" i="40"/>
  <c r="H847" i="40"/>
  <c r="G2316" i="40"/>
  <c r="I1141" i="40"/>
  <c r="C2751" i="40"/>
  <c r="G1837" i="40"/>
  <c r="M603" i="40"/>
  <c r="E2090" i="40"/>
  <c r="F111" i="40"/>
  <c r="E2426" i="40"/>
  <c r="K549" i="40"/>
  <c r="D2278" i="40"/>
  <c r="I2619" i="40"/>
  <c r="F2103" i="40"/>
  <c r="M1354" i="40"/>
  <c r="A336" i="40"/>
  <c r="E59" i="40"/>
  <c r="D1474" i="40"/>
  <c r="C2818" i="40"/>
  <c r="B2946" i="40"/>
  <c r="E2658" i="40"/>
  <c r="E1665" i="40"/>
  <c r="L782" i="40"/>
  <c r="I2930" i="40"/>
  <c r="M1004" i="40"/>
  <c r="A2114" i="40"/>
  <c r="D1412" i="40"/>
  <c r="K2857" i="40"/>
  <c r="M134" i="40"/>
  <c r="B1657" i="40"/>
  <c r="J1497" i="40"/>
  <c r="H1503" i="40"/>
  <c r="I2900" i="40"/>
  <c r="L2938" i="40"/>
  <c r="D1339" i="40"/>
  <c r="C2211" i="40"/>
  <c r="E1661" i="40"/>
  <c r="G2681" i="40"/>
  <c r="C2880" i="40"/>
  <c r="E2903" i="40"/>
  <c r="D2922" i="40"/>
  <c r="H717" i="40"/>
  <c r="D1254" i="40"/>
  <c r="G206" i="40"/>
  <c r="G2884" i="40"/>
  <c r="E248" i="40"/>
  <c r="G2033" i="40"/>
  <c r="E641" i="40"/>
  <c r="I1153" i="40"/>
  <c r="J2672" i="40"/>
  <c r="K1903" i="40"/>
  <c r="F819" i="40"/>
  <c r="L546" i="40"/>
  <c r="H1243" i="40"/>
  <c r="F2291" i="40"/>
  <c r="I1226" i="40"/>
  <c r="I2375" i="40"/>
  <c r="G2401" i="40"/>
  <c r="D23" i="40"/>
  <c r="A2638" i="40"/>
  <c r="A1701" i="40"/>
  <c r="C457" i="40"/>
  <c r="B959" i="40"/>
  <c r="L1064" i="40"/>
  <c r="A2681" i="40"/>
  <c r="D656" i="40"/>
  <c r="B2654" i="40"/>
  <c r="H1954" i="40"/>
  <c r="H411" i="40"/>
  <c r="E2067" i="40"/>
  <c r="M980" i="40"/>
  <c r="C2028" i="40"/>
  <c r="B2318" i="40"/>
  <c r="J1680" i="40"/>
  <c r="J1905" i="40"/>
  <c r="I1816" i="40"/>
  <c r="A2521" i="40"/>
  <c r="C150" i="40"/>
  <c r="J1773" i="40"/>
  <c r="F816" i="40"/>
  <c r="G1962" i="40"/>
  <c r="G2894" i="40"/>
  <c r="M1446" i="40"/>
  <c r="L1631" i="40"/>
  <c r="D2195" i="40"/>
  <c r="G934" i="40"/>
  <c r="A2544" i="40"/>
  <c r="I967" i="40"/>
  <c r="G1782" i="40"/>
  <c r="B1789" i="40"/>
  <c r="L1727" i="40"/>
  <c r="J765" i="40"/>
  <c r="B453" i="40"/>
  <c r="C1952" i="40"/>
  <c r="D849" i="40"/>
  <c r="J2232" i="40"/>
  <c r="L1712" i="40"/>
  <c r="E267" i="40"/>
  <c r="F1481" i="40"/>
  <c r="A2481" i="40"/>
  <c r="I978" i="40"/>
  <c r="C88" i="40"/>
  <c r="M1882" i="40"/>
  <c r="A33" i="40"/>
  <c r="I2750" i="40"/>
  <c r="B1891" i="40"/>
  <c r="A1992" i="40"/>
  <c r="C2182" i="40"/>
  <c r="F1561" i="40"/>
  <c r="A985" i="40"/>
  <c r="B2020" i="40"/>
  <c r="H2729" i="40"/>
  <c r="F2490" i="40"/>
  <c r="M1758" i="40"/>
  <c r="D332" i="40"/>
  <c r="A609" i="40"/>
  <c r="E2868" i="40"/>
  <c r="I2553" i="40"/>
  <c r="D780" i="40"/>
  <c r="B801" i="40"/>
  <c r="E1739" i="40"/>
  <c r="A1463" i="40"/>
  <c r="M642" i="40"/>
  <c r="E875" i="40"/>
  <c r="J1931" i="40"/>
  <c r="M1507" i="40"/>
  <c r="C2395" i="40"/>
  <c r="F1078" i="40"/>
  <c r="C1753" i="40"/>
  <c r="E32" i="40"/>
  <c r="D51" i="40"/>
  <c r="F565" i="40"/>
  <c r="K364" i="40"/>
  <c r="A1666" i="40"/>
  <c r="L2739" i="40"/>
  <c r="C2440" i="40"/>
  <c r="L225" i="40"/>
  <c r="K2554" i="40"/>
  <c r="E930" i="40"/>
  <c r="C1903" i="40"/>
  <c r="D2016" i="40"/>
  <c r="D2214" i="40"/>
  <c r="I262" i="40"/>
  <c r="M40" i="40"/>
  <c r="H289" i="40"/>
  <c r="M858" i="40"/>
  <c r="D2888" i="40"/>
  <c r="H2112" i="40"/>
  <c r="A1471" i="40"/>
  <c r="K2455" i="40"/>
  <c r="A1290" i="40"/>
  <c r="F325" i="40"/>
  <c r="F2838" i="40"/>
  <c r="H1498" i="40"/>
  <c r="F2848" i="40"/>
  <c r="E2726" i="40"/>
  <c r="M1353" i="40"/>
  <c r="E2609" i="40"/>
  <c r="H2204" i="40"/>
  <c r="F253" i="40"/>
  <c r="E861" i="40"/>
  <c r="C1465" i="40"/>
  <c r="M612" i="40"/>
  <c r="D214" i="40"/>
  <c r="D665" i="40"/>
  <c r="E927" i="40"/>
  <c r="F1967" i="40"/>
  <c r="C2475" i="40"/>
  <c r="B1950" i="40"/>
  <c r="M684" i="40"/>
  <c r="C2570" i="40"/>
  <c r="F2258" i="40"/>
  <c r="C1760" i="40"/>
  <c r="E343" i="40"/>
  <c r="J2308" i="40"/>
  <c r="M2029" i="40"/>
  <c r="E731" i="40"/>
  <c r="J984" i="40"/>
  <c r="B227" i="40"/>
  <c r="E1294" i="40"/>
  <c r="E2932" i="40"/>
  <c r="H2681" i="40"/>
  <c r="C1848" i="40"/>
  <c r="I516" i="40"/>
  <c r="E1736" i="40"/>
  <c r="L2629" i="40"/>
  <c r="C2081" i="40"/>
  <c r="A2235" i="40"/>
  <c r="A70" i="40"/>
  <c r="A1331" i="40"/>
  <c r="H590" i="40"/>
  <c r="G1908" i="40"/>
  <c r="D433" i="40"/>
  <c r="H1497" i="40"/>
  <c r="G1016" i="40"/>
  <c r="J1300" i="40"/>
  <c r="M2364" i="40"/>
  <c r="B2667" i="40"/>
  <c r="A1419" i="40"/>
  <c r="J461" i="40"/>
  <c r="B2688" i="40"/>
  <c r="C1560" i="40"/>
  <c r="A960" i="40"/>
  <c r="B1606" i="40"/>
  <c r="K51" i="40"/>
  <c r="C459" i="40"/>
  <c r="K1221" i="40"/>
  <c r="C2098" i="40"/>
  <c r="K1997" i="40"/>
  <c r="A2436" i="40"/>
  <c r="C604" i="40"/>
  <c r="G2633" i="40"/>
  <c r="I2385" i="40"/>
  <c r="J2604" i="40"/>
  <c r="I1734" i="40"/>
  <c r="D195" i="40"/>
  <c r="B660" i="40"/>
  <c r="A1603" i="40"/>
  <c r="J471" i="40"/>
  <c r="G1957" i="40"/>
  <c r="J2666" i="40"/>
  <c r="E2469" i="40"/>
  <c r="G1933" i="40"/>
  <c r="L521" i="40"/>
  <c r="A1605" i="40"/>
  <c r="A799" i="40"/>
  <c r="A943" i="40"/>
  <c r="L2333" i="40"/>
  <c r="K1895" i="40"/>
  <c r="F1668" i="40"/>
  <c r="H1630" i="40"/>
  <c r="D796" i="40"/>
  <c r="I1576" i="40"/>
  <c r="E903" i="40"/>
  <c r="J514" i="40"/>
  <c r="C286" i="40"/>
  <c r="F1818" i="40"/>
  <c r="F2126" i="40"/>
  <c r="J2246" i="40"/>
  <c r="B2121" i="40"/>
  <c r="A2156" i="40"/>
  <c r="E2872" i="40"/>
  <c r="G835" i="40"/>
  <c r="D2620" i="40"/>
  <c r="L2530" i="40"/>
  <c r="H1648" i="40"/>
  <c r="H2394" i="40"/>
  <c r="L809" i="40"/>
  <c r="K1541" i="40"/>
  <c r="J384" i="40"/>
  <c r="G1686" i="40"/>
  <c r="F1989" i="40"/>
  <c r="A1373" i="40"/>
  <c r="M521" i="40"/>
  <c r="E2235" i="40"/>
  <c r="B457" i="40"/>
  <c r="A1080" i="40"/>
  <c r="I636" i="40"/>
  <c r="E1420" i="40"/>
  <c r="D2147" i="40"/>
  <c r="F635" i="40"/>
  <c r="J1473" i="40"/>
  <c r="D744" i="40"/>
  <c r="I2699" i="40"/>
  <c r="M1212" i="40"/>
  <c r="D1634" i="40"/>
  <c r="M1431" i="40"/>
  <c r="I1559" i="40"/>
  <c r="B1765" i="40"/>
  <c r="H2937" i="40"/>
  <c r="E625" i="40"/>
  <c r="J1061" i="40"/>
  <c r="M1385" i="40"/>
  <c r="G81" i="40"/>
  <c r="H773" i="40"/>
  <c r="I2934" i="40"/>
  <c r="E1168" i="40"/>
  <c r="H2534" i="40"/>
  <c r="M1007" i="40"/>
  <c r="E1258" i="40"/>
  <c r="D2003" i="40"/>
  <c r="H2096" i="40"/>
  <c r="F1613" i="40"/>
  <c r="I372" i="40"/>
  <c r="D2164" i="40"/>
  <c r="A2876" i="40"/>
  <c r="E2310" i="40"/>
  <c r="E2880" i="40"/>
  <c r="G500" i="40"/>
  <c r="J1992" i="40"/>
  <c r="G1192" i="40"/>
  <c r="B2100" i="40"/>
  <c r="A1571" i="40"/>
  <c r="E2123" i="40"/>
  <c r="J2767" i="40"/>
  <c r="E2234" i="40"/>
  <c r="B2427" i="40"/>
  <c r="D496" i="40"/>
  <c r="L1623" i="40"/>
  <c r="H985" i="40"/>
  <c r="M2943" i="40"/>
  <c r="E1107" i="40"/>
  <c r="F2348" i="40"/>
  <c r="J355" i="40"/>
  <c r="G1169" i="40"/>
  <c r="L751" i="40"/>
  <c r="G1883" i="40"/>
  <c r="H136" i="40"/>
  <c r="J2253" i="40"/>
  <c r="M1676" i="40"/>
  <c r="H1989" i="40"/>
  <c r="H1341" i="40"/>
  <c r="J2262" i="40"/>
  <c r="H2804" i="40"/>
  <c r="G802" i="40"/>
  <c r="F472" i="40"/>
  <c r="A2906" i="40"/>
  <c r="M2161" i="40"/>
  <c r="F1438" i="40"/>
  <c r="D2805" i="40"/>
  <c r="H1863" i="40"/>
  <c r="I765" i="40"/>
  <c r="E1006" i="40"/>
  <c r="J2320" i="40"/>
  <c r="B1385" i="40"/>
  <c r="D2385" i="40"/>
  <c r="H2299" i="40"/>
  <c r="H2795" i="40"/>
  <c r="K2623" i="40"/>
  <c r="I2907" i="40"/>
  <c r="M671" i="40"/>
  <c r="G417" i="40"/>
  <c r="C1053" i="40"/>
  <c r="D2524" i="40"/>
  <c r="J659" i="40"/>
  <c r="E1706" i="40"/>
  <c r="L1410" i="40"/>
  <c r="D2528" i="40"/>
  <c r="L944" i="40"/>
  <c r="F553" i="40"/>
  <c r="G1893" i="40"/>
  <c r="D977" i="40"/>
  <c r="K877" i="40"/>
  <c r="F2629" i="40"/>
  <c r="K1652" i="40"/>
  <c r="E592" i="40"/>
  <c r="D2807" i="40"/>
  <c r="L548" i="40"/>
  <c r="J1098" i="40"/>
  <c r="H1292" i="40"/>
  <c r="L1485" i="40"/>
  <c r="G2041" i="40"/>
  <c r="G1406" i="40"/>
  <c r="A2498" i="40"/>
  <c r="C654" i="40"/>
  <c r="B2846" i="40"/>
  <c r="H566" i="40"/>
  <c r="D2814" i="40"/>
  <c r="G1466" i="40"/>
  <c r="J314" i="40"/>
  <c r="G2175" i="40"/>
  <c r="B1537" i="40"/>
  <c r="H267" i="40"/>
  <c r="D1269" i="40"/>
  <c r="E2145" i="40"/>
  <c r="B129" i="40"/>
  <c r="I540" i="40"/>
  <c r="G2256" i="40"/>
  <c r="E2625" i="40"/>
  <c r="H1548" i="40"/>
  <c r="D2355" i="40"/>
  <c r="M1422" i="40"/>
  <c r="K299" i="40"/>
  <c r="F1690" i="40"/>
  <c r="A2351" i="40"/>
  <c r="A2937" i="40"/>
  <c r="M175" i="40"/>
  <c r="D2592" i="40"/>
  <c r="B1770" i="40"/>
  <c r="E508" i="40"/>
  <c r="A69" i="40"/>
  <c r="I1252" i="40"/>
  <c r="D71" i="40"/>
  <c r="D2584" i="40"/>
  <c r="F2793" i="40"/>
  <c r="A38" i="40"/>
  <c r="B2819" i="40"/>
  <c r="I779" i="40"/>
  <c r="F1185" i="40"/>
  <c r="B1596" i="40"/>
  <c r="L1425" i="40"/>
  <c r="K1385" i="40"/>
  <c r="J2699" i="40"/>
  <c r="G2309" i="40"/>
  <c r="K2469" i="40"/>
  <c r="H2318" i="40"/>
  <c r="E514" i="40"/>
  <c r="E297" i="40"/>
  <c r="F1295" i="40"/>
  <c r="G2360" i="40"/>
  <c r="M1372" i="40"/>
  <c r="C1244" i="40"/>
  <c r="K2899" i="40"/>
  <c r="B1508" i="40"/>
  <c r="A79" i="40"/>
  <c r="D1965" i="40"/>
  <c r="B177" i="40"/>
  <c r="M1195" i="40"/>
  <c r="G1826" i="40"/>
  <c r="M2872" i="40"/>
  <c r="E68" i="40"/>
  <c r="M2515" i="40"/>
  <c r="A2050" i="40"/>
  <c r="J1028" i="40"/>
  <c r="C993" i="40"/>
  <c r="A2760" i="40"/>
  <c r="H771" i="40"/>
  <c r="E2297" i="40"/>
  <c r="I1019" i="40"/>
  <c r="D2217" i="40"/>
  <c r="A63" i="40"/>
  <c r="F2376" i="40"/>
  <c r="G2765" i="40"/>
  <c r="I1104" i="40"/>
  <c r="H341" i="40"/>
  <c r="J2564" i="40"/>
  <c r="E2445" i="40"/>
  <c r="H132" i="40"/>
  <c r="E2134" i="40"/>
  <c r="L1773" i="40"/>
  <c r="H1166" i="40"/>
  <c r="G1956" i="40"/>
  <c r="K2587" i="40"/>
  <c r="G1863" i="40"/>
  <c r="C2879" i="40"/>
  <c r="G2573" i="40"/>
  <c r="B2161" i="40"/>
  <c r="C2566" i="40"/>
  <c r="F1194" i="40"/>
  <c r="D1203" i="40"/>
  <c r="H2861" i="40"/>
  <c r="G1532" i="40"/>
  <c r="I2552" i="40"/>
  <c r="B102" i="40"/>
  <c r="K2579" i="40"/>
  <c r="K283" i="40"/>
  <c r="L289" i="40"/>
  <c r="G1961" i="40"/>
  <c r="H2042" i="40"/>
  <c r="C2225" i="40"/>
  <c r="A876" i="40"/>
  <c r="F2264" i="40"/>
  <c r="F1669" i="40"/>
  <c r="H2579" i="40"/>
  <c r="A2271" i="40"/>
  <c r="A2747" i="40"/>
  <c r="A457" i="40"/>
  <c r="D2482" i="40"/>
  <c r="I2368" i="40"/>
  <c r="H2542" i="40"/>
  <c r="M2019" i="40"/>
  <c r="G1910" i="40"/>
  <c r="I750" i="40"/>
  <c r="G583" i="40"/>
  <c r="K282" i="40"/>
  <c r="D2892" i="40"/>
  <c r="C2442" i="40"/>
  <c r="C194" i="40"/>
  <c r="J530" i="40"/>
  <c r="G2869" i="40"/>
  <c r="J1859" i="40"/>
  <c r="A1025" i="40"/>
  <c r="H2500" i="40"/>
  <c r="E2581" i="40"/>
  <c r="L918" i="40"/>
  <c r="J964" i="40"/>
  <c r="J1902" i="40"/>
  <c r="E1765" i="40"/>
  <c r="K1579" i="40"/>
  <c r="H423" i="40"/>
  <c r="B16" i="40"/>
  <c r="G5" i="40"/>
  <c r="A1977" i="40"/>
  <c r="E662" i="40"/>
  <c r="L1365" i="40"/>
  <c r="H813" i="40"/>
  <c r="M2187" i="40"/>
  <c r="D2056" i="40"/>
  <c r="F1821" i="40"/>
  <c r="B322" i="40"/>
  <c r="G820" i="40"/>
  <c r="M1088" i="40"/>
  <c r="H2903" i="40"/>
  <c r="D1368" i="40"/>
  <c r="L2371" i="40"/>
  <c r="E292" i="40"/>
  <c r="A2696" i="40"/>
  <c r="F1372" i="40"/>
  <c r="E948" i="40"/>
  <c r="E101" i="40"/>
  <c r="D2635" i="40"/>
  <c r="I1879" i="40"/>
  <c r="H2833" i="40"/>
  <c r="E2523" i="40"/>
  <c r="K1483" i="40"/>
  <c r="G2789" i="40"/>
  <c r="E1473" i="40"/>
  <c r="E629" i="40"/>
  <c r="E1458" i="40"/>
  <c r="I247" i="40"/>
  <c r="M2099" i="40"/>
  <c r="B124" i="40"/>
  <c r="G1162" i="40"/>
  <c r="G1033" i="40"/>
  <c r="M434" i="40"/>
  <c r="F1400" i="40"/>
  <c r="B2607" i="40"/>
  <c r="E2862" i="40"/>
  <c r="F1598" i="40"/>
  <c r="F935" i="40"/>
  <c r="A2097" i="40"/>
  <c r="D2600" i="40"/>
  <c r="B2635" i="40"/>
  <c r="C2617" i="40"/>
  <c r="D2844" i="40"/>
  <c r="A689" i="40"/>
  <c r="M2714" i="40"/>
  <c r="G795" i="40"/>
  <c r="G2536" i="40"/>
  <c r="H2756" i="40"/>
  <c r="C404" i="40"/>
  <c r="I1961" i="40"/>
  <c r="D2230" i="40"/>
  <c r="F1587" i="40"/>
  <c r="F2777" i="40"/>
  <c r="A1505" i="40"/>
  <c r="M2268" i="40"/>
  <c r="H1998" i="40"/>
  <c r="L2311" i="40"/>
  <c r="F1731" i="40"/>
  <c r="B2387" i="40"/>
  <c r="J104" i="40"/>
  <c r="J1119" i="40"/>
  <c r="J194" i="40"/>
  <c r="I718" i="40"/>
  <c r="D11" i="40"/>
  <c r="A2269" i="40"/>
  <c r="G1763" i="40"/>
  <c r="B1154" i="40"/>
  <c r="B2886" i="40"/>
  <c r="K2168" i="40"/>
  <c r="I2580" i="40"/>
  <c r="H1600" i="40"/>
  <c r="H365" i="40"/>
  <c r="G1428" i="40"/>
  <c r="L1481" i="40"/>
  <c r="D2949" i="40"/>
  <c r="D1553" i="40"/>
  <c r="F964" i="40"/>
  <c r="F159" i="40"/>
  <c r="J2562" i="40"/>
  <c r="D2564" i="40"/>
  <c r="A421" i="40"/>
  <c r="B1675" i="40"/>
  <c r="I1091" i="40"/>
  <c r="A2316" i="40"/>
  <c r="D2794" i="40"/>
  <c r="A1376" i="40"/>
  <c r="M717" i="40"/>
  <c r="E18" i="40"/>
  <c r="E2202" i="40"/>
  <c r="M2924" i="40"/>
  <c r="E2209" i="40"/>
  <c r="A1984" i="40"/>
  <c r="J2325" i="40"/>
  <c r="L1152" i="40"/>
  <c r="D2896" i="40"/>
  <c r="H1726" i="40"/>
  <c r="L2943" i="40"/>
  <c r="J1570" i="40"/>
  <c r="C2661" i="40"/>
  <c r="A319" i="40"/>
  <c r="K670" i="40"/>
  <c r="E2140" i="40"/>
  <c r="E1689" i="40"/>
  <c r="C2650" i="40"/>
  <c r="G2393" i="40"/>
  <c r="E827" i="40"/>
  <c r="K402" i="40"/>
  <c r="D196" i="40"/>
  <c r="L1988" i="40"/>
  <c r="H2798" i="40"/>
  <c r="F2748" i="40"/>
  <c r="F230" i="40"/>
  <c r="G774" i="40"/>
  <c r="M1588" i="40"/>
  <c r="H2058" i="40"/>
  <c r="M483" i="40"/>
  <c r="B1436" i="40"/>
  <c r="C1775" i="40"/>
  <c r="E2803" i="40"/>
  <c r="K488" i="40"/>
  <c r="B207" i="40"/>
  <c r="H1158" i="40"/>
  <c r="K1098" i="40"/>
  <c r="B136" i="40"/>
  <c r="H524" i="40"/>
  <c r="F93" i="40"/>
  <c r="A606" i="40"/>
  <c r="G686" i="40"/>
  <c r="L1908" i="40"/>
  <c r="K2767" i="40"/>
  <c r="H2047" i="40"/>
  <c r="C2637" i="40"/>
  <c r="A2495" i="40"/>
  <c r="G1303" i="40"/>
  <c r="L2515" i="40"/>
  <c r="G1785" i="40"/>
  <c r="G1220" i="40"/>
  <c r="A916" i="40"/>
  <c r="B355" i="40"/>
  <c r="K2512" i="40"/>
  <c r="F2110" i="40"/>
  <c r="L2854" i="40"/>
  <c r="H1926" i="40"/>
  <c r="J821" i="40"/>
  <c r="J2234" i="40"/>
  <c r="I2764" i="40"/>
  <c r="C1536" i="40"/>
  <c r="G596" i="40"/>
  <c r="K75" i="40"/>
  <c r="D1249" i="40"/>
  <c r="I428" i="40"/>
  <c r="D2570" i="40"/>
  <c r="L2850" i="40"/>
  <c r="M827" i="40"/>
  <c r="D1718" i="40"/>
  <c r="F347" i="40"/>
  <c r="H454" i="40"/>
  <c r="E2559" i="40"/>
  <c r="I2374" i="40"/>
  <c r="H2811" i="40"/>
  <c r="C2454" i="40"/>
  <c r="K1153" i="40"/>
  <c r="F1554" i="40"/>
  <c r="E1528" i="40"/>
  <c r="F106" i="40"/>
  <c r="B2704" i="40"/>
  <c r="G2525" i="40"/>
  <c r="A1821" i="40"/>
  <c r="E2616" i="40"/>
  <c r="H1273" i="40"/>
  <c r="A2658" i="40"/>
  <c r="G2531" i="40"/>
  <c r="J718" i="40"/>
  <c r="M126" i="40"/>
  <c r="J2890" i="40"/>
  <c r="L2398" i="40"/>
  <c r="E1632" i="40"/>
  <c r="G2245" i="40"/>
  <c r="C1703" i="40"/>
  <c r="A2541" i="40"/>
  <c r="M1052" i="40"/>
  <c r="M2370" i="40"/>
  <c r="E2448" i="40"/>
  <c r="D1483" i="40"/>
  <c r="B2128" i="40"/>
  <c r="C2938" i="40"/>
  <c r="J2141" i="40"/>
  <c r="M2554" i="40"/>
  <c r="J92" i="40"/>
  <c r="I276" i="40"/>
  <c r="E2199" i="40"/>
  <c r="J1501" i="40"/>
  <c r="B2174" i="40"/>
  <c r="K2586" i="40"/>
  <c r="J1476" i="40"/>
  <c r="E1849" i="40"/>
  <c r="L867" i="40"/>
  <c r="A1870" i="40"/>
  <c r="C789" i="40"/>
  <c r="M2080" i="40"/>
  <c r="H2166" i="40"/>
  <c r="B2605" i="40"/>
  <c r="D987" i="40"/>
  <c r="L2268" i="40"/>
  <c r="F1846" i="40"/>
  <c r="B1639" i="40"/>
  <c r="J1405" i="40"/>
  <c r="E1393" i="40"/>
  <c r="F2331" i="40"/>
  <c r="G1259" i="40"/>
  <c r="D495" i="40"/>
  <c r="M1486" i="40"/>
  <c r="C1410" i="40"/>
  <c r="E2371" i="40"/>
  <c r="H1187" i="40"/>
  <c r="C2584" i="40"/>
  <c r="F1426" i="40"/>
  <c r="K1767" i="40"/>
  <c r="D342" i="40"/>
  <c r="K2157" i="40"/>
  <c r="G499" i="40"/>
  <c r="F2002" i="40"/>
  <c r="L1498" i="40"/>
  <c r="B1963" i="40"/>
  <c r="F1589" i="40"/>
  <c r="E2264" i="40"/>
  <c r="C870" i="40"/>
  <c r="K2907" i="40"/>
  <c r="C2794" i="40"/>
  <c r="E349" i="40"/>
  <c r="K445" i="40"/>
  <c r="K1845" i="40"/>
  <c r="H215" i="40"/>
  <c r="A1958" i="40"/>
  <c r="I2365" i="40"/>
  <c r="K1801" i="40"/>
  <c r="B1933" i="40"/>
  <c r="M2777" i="40"/>
  <c r="H2687" i="40"/>
  <c r="H2208" i="40"/>
  <c r="M445" i="40"/>
  <c r="M619" i="40"/>
  <c r="B2773" i="40"/>
  <c r="H2055" i="40"/>
  <c r="E1453" i="40"/>
  <c r="E1730" i="40"/>
  <c r="D2738" i="40"/>
  <c r="J2658" i="40"/>
  <c r="A2298" i="40"/>
  <c r="M1656" i="40"/>
  <c r="A1593" i="40"/>
  <c r="I2295" i="40"/>
  <c r="F1683" i="40"/>
  <c r="D156" i="40"/>
  <c r="M913" i="40"/>
  <c r="G2030" i="40"/>
  <c r="C1700" i="40"/>
  <c r="M1833" i="40"/>
  <c r="B756" i="40"/>
  <c r="C2214" i="40"/>
  <c r="E406" i="40"/>
  <c r="C1197" i="40"/>
  <c r="C1718" i="40"/>
  <c r="K1450" i="40"/>
  <c r="C2401" i="40"/>
  <c r="C1193" i="40"/>
  <c r="J1606" i="40"/>
  <c r="B2947" i="40"/>
  <c r="B1774" i="40"/>
  <c r="H2427" i="40"/>
  <c r="B1503" i="40"/>
  <c r="L178" i="40"/>
  <c r="H1721" i="40"/>
  <c r="D819" i="40"/>
  <c r="H1236" i="40"/>
  <c r="H552" i="40"/>
  <c r="A1590" i="40"/>
  <c r="L1847" i="40"/>
  <c r="F1429" i="40"/>
  <c r="G717" i="40"/>
  <c r="H2913" i="40"/>
  <c r="I1073" i="40"/>
  <c r="D238" i="40"/>
  <c r="F2604" i="40"/>
  <c r="A2397" i="40"/>
  <c r="D31" i="40"/>
  <c r="L317" i="40"/>
  <c r="G2890" i="40"/>
  <c r="K992" i="40"/>
  <c r="C22" i="40"/>
  <c r="D125" i="40"/>
  <c r="M2146" i="40"/>
  <c r="F2042" i="40"/>
  <c r="B2451" i="40"/>
  <c r="J1018" i="40"/>
  <c r="D2284" i="40"/>
  <c r="G1515" i="40"/>
  <c r="K2862" i="40"/>
  <c r="A2090" i="40"/>
  <c r="J319" i="40"/>
  <c r="M860" i="40"/>
  <c r="F2441" i="40"/>
  <c r="L540" i="40"/>
  <c r="M331" i="40"/>
  <c r="G978" i="40"/>
  <c r="E179" i="40"/>
  <c r="M2385" i="40"/>
  <c r="A2264" i="40"/>
  <c r="E2942" i="40"/>
  <c r="D1915" i="40"/>
  <c r="I2877" i="40"/>
  <c r="F1856" i="40"/>
  <c r="J2896" i="40"/>
  <c r="B2785" i="40"/>
  <c r="B1441" i="40"/>
  <c r="H753" i="40"/>
  <c r="H846" i="40"/>
  <c r="J2730" i="40"/>
  <c r="C491" i="40"/>
  <c r="J1192" i="40"/>
  <c r="A2222" i="40"/>
  <c r="I2557" i="40"/>
  <c r="H48" i="40"/>
  <c r="J1122" i="40"/>
  <c r="F142" i="40"/>
  <c r="E397" i="40"/>
  <c r="C395" i="40"/>
  <c r="D1042" i="40"/>
  <c r="B2653" i="40"/>
  <c r="K297" i="40"/>
  <c r="E689" i="40"/>
  <c r="J296" i="40"/>
  <c r="M1508" i="40"/>
  <c r="K1216" i="40"/>
  <c r="G1543" i="40"/>
  <c r="H1284" i="40"/>
  <c r="M2710" i="40"/>
  <c r="D2060" i="40"/>
  <c r="E176" i="40"/>
  <c r="A1798" i="40"/>
  <c r="K2773" i="40"/>
  <c r="L860" i="40"/>
  <c r="C625" i="40"/>
  <c r="I2508" i="40"/>
  <c r="D891" i="40"/>
  <c r="F1910" i="40"/>
  <c r="D109" i="40"/>
  <c r="G593" i="40"/>
  <c r="D2579" i="40"/>
  <c r="H2435" i="40"/>
  <c r="D2541" i="40"/>
  <c r="I1836" i="40"/>
  <c r="F2575" i="40"/>
  <c r="E1415" i="40"/>
  <c r="M2735" i="40"/>
  <c r="J2436" i="40"/>
  <c r="F2396" i="40"/>
  <c r="F2887" i="40"/>
  <c r="B752" i="40"/>
  <c r="I1785" i="40"/>
  <c r="K478" i="40"/>
  <c r="M2491" i="40"/>
  <c r="F2094" i="40"/>
  <c r="C2411" i="40"/>
  <c r="A2106" i="40"/>
  <c r="C2833" i="40"/>
  <c r="F1607" i="40"/>
  <c r="A2625" i="40"/>
  <c r="C1706" i="40"/>
  <c r="L576" i="40"/>
  <c r="G2572" i="40"/>
  <c r="F2045" i="40"/>
  <c r="E613" i="40"/>
  <c r="F2326" i="40"/>
  <c r="I196" i="40"/>
  <c r="C200" i="40"/>
  <c r="G1131" i="40"/>
  <c r="G1217" i="40"/>
  <c r="H1935" i="40"/>
  <c r="G438" i="40"/>
  <c r="A2359" i="40"/>
  <c r="C2212" i="40"/>
  <c r="H2417" i="40"/>
  <c r="C942" i="40"/>
  <c r="A306" i="40"/>
  <c r="A1629" i="40"/>
  <c r="E141" i="40"/>
  <c r="C753" i="40"/>
  <c r="M1674" i="40"/>
  <c r="G1038" i="40"/>
  <c r="E900" i="40"/>
  <c r="C1640" i="40"/>
  <c r="H1790" i="40"/>
  <c r="M323" i="40"/>
  <c r="D2306" i="40"/>
  <c r="C845" i="40"/>
  <c r="E2194" i="40"/>
  <c r="B638" i="40"/>
  <c r="M638" i="40"/>
  <c r="I2121" i="40"/>
  <c r="F2549" i="40"/>
  <c r="G1014" i="40"/>
  <c r="B2036" i="40"/>
  <c r="L258" i="40"/>
  <c r="A13" i="40"/>
  <c r="L798" i="40"/>
  <c r="E1908" i="40"/>
  <c r="M1484" i="40"/>
  <c r="G1996" i="40"/>
  <c r="E1025" i="40"/>
  <c r="G310" i="40"/>
  <c r="M1485" i="40"/>
  <c r="I1018" i="40"/>
  <c r="J451" i="40"/>
  <c r="G1077" i="40"/>
  <c r="A1001" i="40"/>
  <c r="F510" i="40"/>
  <c r="K790" i="40"/>
  <c r="A1028" i="40"/>
  <c r="K2949" i="40"/>
  <c r="E2005" i="40"/>
  <c r="C1494" i="40"/>
  <c r="A2130" i="40"/>
  <c r="A1765" i="40"/>
  <c r="E2518" i="40"/>
  <c r="G2649" i="40"/>
  <c r="M1376" i="40"/>
  <c r="G1119" i="40"/>
  <c r="A2289" i="40"/>
  <c r="K2812" i="40"/>
  <c r="G2132" i="40"/>
  <c r="C2047" i="40"/>
  <c r="H2357" i="40"/>
  <c r="B2540" i="40"/>
  <c r="E2398" i="40"/>
  <c r="L2942" i="40"/>
  <c r="K1497" i="40"/>
  <c r="F2647" i="40"/>
  <c r="H1527" i="40"/>
  <c r="B1447" i="40"/>
  <c r="J1671" i="40"/>
  <c r="F1149" i="40"/>
  <c r="I1417" i="40"/>
  <c r="A2457" i="40"/>
  <c r="B2429" i="40"/>
  <c r="D1777" i="40"/>
  <c r="J801" i="40"/>
  <c r="J2400" i="40"/>
  <c r="L512" i="40"/>
  <c r="C2188" i="40"/>
  <c r="F2467" i="40"/>
  <c r="D2761" i="40"/>
  <c r="G1347" i="40"/>
  <c r="B1486" i="40"/>
  <c r="F909" i="40"/>
  <c r="A2715" i="40"/>
  <c r="J2125" i="40"/>
  <c r="G988" i="40"/>
  <c r="J1568" i="40"/>
  <c r="G2118" i="40"/>
  <c r="C510" i="40"/>
  <c r="A2393" i="40"/>
  <c r="B1563" i="40"/>
  <c r="K1678" i="40"/>
  <c r="G2849" i="40"/>
  <c r="F243" i="40"/>
  <c r="M1391" i="40"/>
  <c r="J1939" i="40"/>
  <c r="M1065" i="40"/>
  <c r="B1247" i="40"/>
  <c r="H1421" i="40"/>
  <c r="D882" i="40"/>
  <c r="M2751" i="40"/>
  <c r="J669" i="40"/>
  <c r="H2562" i="40"/>
  <c r="D222" i="40"/>
  <c r="I2618" i="40"/>
  <c r="H2569" i="40"/>
  <c r="D2764" i="40"/>
  <c r="A2578" i="40"/>
  <c r="F1949" i="40"/>
  <c r="B679" i="40"/>
  <c r="M1977" i="40"/>
  <c r="D2280" i="40"/>
  <c r="G800" i="40"/>
  <c r="F2150" i="40"/>
  <c r="D1225" i="40"/>
  <c r="K424" i="40"/>
  <c r="I1837" i="40"/>
  <c r="M2523" i="40"/>
  <c r="A1608" i="40"/>
  <c r="B1980" i="40"/>
  <c r="C1604" i="40"/>
  <c r="M1927" i="40"/>
  <c r="C2934" i="40"/>
  <c r="F1291" i="40"/>
  <c r="D2654" i="40"/>
  <c r="G1095" i="40"/>
  <c r="B1605" i="40"/>
  <c r="L8" i="40"/>
  <c r="G2174" i="40"/>
  <c r="B1373" i="40"/>
  <c r="H2713" i="40"/>
  <c r="F1802" i="40"/>
  <c r="B2290" i="40"/>
  <c r="B134" i="40"/>
  <c r="A360" i="40"/>
  <c r="G1528" i="40"/>
  <c r="G2189" i="40"/>
  <c r="D2686" i="40"/>
  <c r="C2802" i="40"/>
  <c r="L2124" i="40"/>
  <c r="K1274" i="40"/>
  <c r="J509" i="40"/>
  <c r="M1196" i="40"/>
  <c r="K1032" i="40"/>
  <c r="K2383" i="40"/>
  <c r="B1855" i="40"/>
  <c r="J279" i="40"/>
  <c r="H306" i="40"/>
  <c r="K1286" i="40"/>
  <c r="K817" i="40"/>
  <c r="A674" i="40"/>
  <c r="L134" i="40"/>
  <c r="C2224" i="40"/>
  <c r="E2280" i="40"/>
  <c r="B2507" i="40"/>
  <c r="A948" i="40"/>
  <c r="K699" i="40"/>
  <c r="C1873" i="40"/>
  <c r="K2742" i="40"/>
  <c r="J2341" i="40"/>
  <c r="L958" i="40"/>
  <c r="D300" i="40"/>
  <c r="K584" i="40"/>
  <c r="A1500" i="40"/>
  <c r="I1903" i="40"/>
  <c r="A1877" i="40"/>
  <c r="H2331" i="40"/>
  <c r="C425" i="40"/>
  <c r="B2781" i="40"/>
  <c r="M156" i="40"/>
  <c r="J1284" i="40"/>
  <c r="G1842" i="40"/>
  <c r="E2689" i="40"/>
  <c r="D2710" i="40"/>
  <c r="G2383" i="40"/>
  <c r="M1434" i="40"/>
  <c r="G2726" i="40"/>
  <c r="D697" i="40"/>
  <c r="L610" i="40"/>
  <c r="C2816" i="40"/>
  <c r="B1093" i="40"/>
  <c r="E2528" i="40"/>
  <c r="H594" i="40"/>
  <c r="C1454" i="40"/>
  <c r="F1860" i="40"/>
  <c r="H2938" i="40"/>
  <c r="E489" i="40"/>
  <c r="I52" i="40"/>
  <c r="K1586" i="40"/>
  <c r="G2904" i="40"/>
  <c r="H1815" i="40"/>
  <c r="B2371" i="40"/>
  <c r="L461" i="40"/>
  <c r="F413" i="40"/>
  <c r="L2261" i="40"/>
  <c r="H1969" i="40"/>
  <c r="A77" i="40"/>
  <c r="G1833" i="40"/>
  <c r="C876" i="40"/>
  <c r="E69" i="40"/>
  <c r="C2002" i="40"/>
  <c r="F535" i="40"/>
  <c r="E841" i="40"/>
  <c r="I984" i="40"/>
  <c r="H824" i="40"/>
  <c r="A1830" i="40"/>
  <c r="E2708" i="40"/>
  <c r="B158" i="40"/>
  <c r="D2395" i="40"/>
  <c r="D1684" i="40"/>
  <c r="D1886" i="40"/>
  <c r="K2772" i="40"/>
  <c r="J2609" i="40"/>
  <c r="K1342" i="40"/>
  <c r="D2786" i="40"/>
  <c r="C1643" i="40"/>
  <c r="B900" i="40"/>
  <c r="E2707" i="40"/>
  <c r="C2601" i="40"/>
  <c r="G2001" i="40"/>
  <c r="L2358" i="40"/>
  <c r="F337" i="40"/>
  <c r="M474" i="40"/>
  <c r="A2884" i="40"/>
  <c r="B2442" i="40"/>
  <c r="E2150" i="40"/>
  <c r="L525" i="40"/>
  <c r="A676" i="40"/>
  <c r="D1128" i="40"/>
  <c r="B466" i="40"/>
  <c r="D961" i="40"/>
  <c r="B2368" i="40"/>
  <c r="D2076" i="40"/>
  <c r="C1133" i="40"/>
  <c r="C2773" i="40"/>
  <c r="A1772" i="40"/>
  <c r="E1092" i="40"/>
  <c r="D2434" i="40"/>
  <c r="K1095" i="40"/>
  <c r="F2585" i="40"/>
  <c r="L509" i="40"/>
  <c r="A2404" i="40"/>
  <c r="C2871" i="40"/>
  <c r="I2237" i="40"/>
  <c r="K1866" i="40"/>
  <c r="C2196" i="40"/>
  <c r="H1732" i="40"/>
  <c r="F1320" i="40"/>
  <c r="A1277" i="40"/>
  <c r="C2887" i="40"/>
  <c r="L2758" i="40"/>
  <c r="K738" i="40"/>
  <c r="H2559" i="40"/>
  <c r="J223" i="40"/>
  <c r="C1174" i="40"/>
  <c r="L2093" i="40"/>
  <c r="G1990" i="40"/>
  <c r="B897" i="40"/>
  <c r="D755" i="40"/>
  <c r="C1390" i="40"/>
  <c r="K2765" i="40"/>
  <c r="M1213" i="40"/>
  <c r="E2114" i="40"/>
  <c r="C2143" i="40"/>
  <c r="G135" i="40"/>
  <c r="B1012" i="40"/>
  <c r="B497" i="40"/>
  <c r="G1590" i="40"/>
  <c r="B1773" i="40"/>
  <c r="M1691" i="40"/>
  <c r="K1426" i="40"/>
  <c r="H196" i="40"/>
  <c r="C2583" i="40"/>
  <c r="D569" i="40"/>
  <c r="A2808" i="40"/>
  <c r="B2331" i="40"/>
  <c r="G2045" i="40"/>
  <c r="B2593" i="40"/>
  <c r="M1767" i="40"/>
  <c r="G2589" i="40"/>
  <c r="H1278" i="40"/>
  <c r="J1313" i="40"/>
  <c r="D86" i="40"/>
  <c r="H1768" i="40"/>
  <c r="C933" i="40"/>
  <c r="I1497" i="40"/>
  <c r="C2097" i="40"/>
  <c r="I716" i="40"/>
  <c r="D1949" i="40"/>
  <c r="K1075" i="40"/>
  <c r="E2380" i="40"/>
  <c r="I642" i="40"/>
  <c r="K1673" i="40"/>
  <c r="B2160" i="40"/>
  <c r="I1625" i="40"/>
  <c r="A2102" i="40"/>
  <c r="C225" i="40"/>
  <c r="G2037" i="40"/>
  <c r="C2910" i="40"/>
  <c r="E1267" i="40"/>
  <c r="E1626" i="40"/>
  <c r="H968" i="40"/>
  <c r="D89" i="40"/>
  <c r="B2350" i="40"/>
  <c r="K837" i="40"/>
  <c r="G2144" i="40"/>
  <c r="A1835" i="40"/>
  <c r="J2365" i="40"/>
  <c r="E596" i="40"/>
  <c r="H981" i="40"/>
  <c r="A484" i="40"/>
  <c r="H1248" i="40"/>
  <c r="C2492" i="40"/>
  <c r="A2201" i="40"/>
  <c r="D870" i="40"/>
  <c r="F1914" i="40"/>
  <c r="I2103" i="40"/>
  <c r="D2547" i="40"/>
  <c r="E1480" i="40"/>
  <c r="G2669" i="40"/>
  <c r="J2585" i="40"/>
  <c r="J540" i="40"/>
  <c r="F1098" i="40"/>
  <c r="F963" i="40"/>
  <c r="B505" i="40"/>
  <c r="B26" i="40"/>
  <c r="B601" i="40"/>
  <c r="I1525" i="40"/>
  <c r="G1386" i="40"/>
  <c r="A787" i="40"/>
  <c r="F2740" i="40"/>
  <c r="A1264" i="40"/>
  <c r="D2238" i="40"/>
  <c r="E1234" i="40"/>
  <c r="B862" i="40"/>
  <c r="I373" i="40"/>
  <c r="J1600" i="40"/>
  <c r="H2512" i="40"/>
  <c r="H2636" i="40"/>
  <c r="A1639" i="40"/>
  <c r="L2887" i="40"/>
  <c r="K1039" i="40"/>
  <c r="A2741" i="40"/>
  <c r="H1397" i="40"/>
  <c r="A1808" i="40"/>
  <c r="D1146" i="40"/>
  <c r="A2900" i="40"/>
  <c r="C439" i="40"/>
  <c r="J457" i="40"/>
  <c r="I2472" i="40"/>
  <c r="J939" i="40"/>
  <c r="C703" i="40"/>
  <c r="H2785" i="40"/>
  <c r="A653" i="40"/>
  <c r="F2677" i="40"/>
  <c r="A377" i="40"/>
  <c r="C655" i="40"/>
  <c r="D2533" i="40"/>
  <c r="E726" i="40"/>
  <c r="D1843" i="40"/>
  <c r="M1173" i="40"/>
  <c r="M2605" i="40"/>
  <c r="G858" i="40"/>
  <c r="E2329" i="40"/>
  <c r="F1492" i="40"/>
  <c r="J980" i="40"/>
  <c r="J1828" i="40"/>
  <c r="B821" i="40"/>
  <c r="F764" i="40"/>
  <c r="B1772" i="40"/>
  <c r="G1725" i="40"/>
  <c r="D578" i="40"/>
  <c r="D2873" i="40"/>
  <c r="B2673" i="40"/>
  <c r="E734" i="40"/>
  <c r="B1491" i="40"/>
  <c r="D1385" i="40"/>
  <c r="H2279" i="40"/>
  <c r="K2814" i="40"/>
  <c r="K2590" i="40"/>
  <c r="D2871" i="40"/>
  <c r="C2232" i="40"/>
  <c r="C2301" i="40"/>
  <c r="M430" i="40"/>
  <c r="F2893" i="40"/>
  <c r="M936" i="40"/>
  <c r="A954" i="40"/>
  <c r="G263" i="40"/>
  <c r="B1916" i="40"/>
  <c r="B2074" i="40"/>
  <c r="A330" i="40"/>
  <c r="F2940" i="40"/>
  <c r="C1909" i="40"/>
  <c r="F2545" i="40"/>
  <c r="B2903" i="40"/>
  <c r="E1396" i="40"/>
  <c r="H1816" i="40"/>
  <c r="G2074" i="40"/>
  <c r="G2722" i="40"/>
  <c r="J2623" i="40"/>
  <c r="A660" i="40"/>
  <c r="C1724" i="40"/>
  <c r="C700" i="40"/>
  <c r="C1313" i="40"/>
  <c r="G2233" i="40"/>
  <c r="L101" i="40"/>
  <c r="K2639" i="40"/>
  <c r="A2941" i="40"/>
  <c r="G368" i="40"/>
  <c r="B1487" i="40"/>
  <c r="M673" i="40"/>
  <c r="B705" i="40"/>
  <c r="D2802" i="40"/>
  <c r="H1876" i="40"/>
  <c r="G293" i="40"/>
  <c r="C1471" i="40"/>
  <c r="L1193" i="40"/>
  <c r="G2828" i="40"/>
  <c r="L1386" i="40"/>
  <c r="H2179" i="40"/>
  <c r="D971" i="40"/>
  <c r="H2431" i="40"/>
  <c r="C2062" i="40"/>
  <c r="G1527" i="40"/>
  <c r="F1501" i="40"/>
  <c r="D2500" i="40"/>
  <c r="K2861" i="40"/>
  <c r="F756" i="40"/>
  <c r="F2143" i="40"/>
  <c r="C2506" i="40"/>
  <c r="M2057" i="40"/>
  <c r="C1906" i="40"/>
  <c r="B1852" i="40"/>
  <c r="H1538" i="40"/>
  <c r="F263" i="40"/>
  <c r="K2422" i="40"/>
  <c r="F2623" i="40"/>
  <c r="D2339" i="40"/>
  <c r="K301" i="40"/>
  <c r="H34" i="40"/>
  <c r="E813" i="40"/>
  <c r="M1035" i="40"/>
  <c r="E1029" i="40"/>
  <c r="A2204" i="40"/>
  <c r="F1473" i="40"/>
  <c r="H119" i="40"/>
  <c r="H2824" i="40"/>
  <c r="E2589" i="40"/>
  <c r="C936" i="40"/>
  <c r="K2656" i="40"/>
  <c r="M1142" i="40"/>
  <c r="G497" i="40"/>
  <c r="C547" i="40"/>
  <c r="H2234" i="40"/>
  <c r="J1970" i="40"/>
  <c r="B2154" i="40"/>
  <c r="C119" i="40"/>
  <c r="M1578" i="40"/>
  <c r="G2066" i="40"/>
  <c r="F1873" i="40"/>
  <c r="D2445" i="40"/>
  <c r="B579" i="40"/>
  <c r="H1252" i="40"/>
  <c r="A2136" i="40"/>
  <c r="B2518" i="40"/>
  <c r="I1457" i="40"/>
  <c r="J1214" i="40"/>
  <c r="M1283" i="40"/>
  <c r="I608" i="40"/>
  <c r="K2334" i="40"/>
  <c r="C2722" i="40"/>
  <c r="K2152" i="40"/>
  <c r="K69" i="40"/>
  <c r="B2787" i="40"/>
  <c r="G2296" i="40"/>
  <c r="D2079" i="40"/>
  <c r="A803" i="40"/>
  <c r="F725" i="40"/>
  <c r="G696" i="40"/>
  <c r="M1199" i="40"/>
  <c r="G2057" i="40"/>
  <c r="H62" i="40"/>
  <c r="C1311" i="40"/>
  <c r="G1542" i="40"/>
  <c r="H1713" i="40"/>
  <c r="C2581" i="40"/>
  <c r="B385" i="40"/>
  <c r="K2172" i="40"/>
  <c r="L1772" i="40"/>
  <c r="A1777" i="40"/>
  <c r="C165" i="40"/>
  <c r="D2852" i="40"/>
  <c r="B1129" i="40"/>
  <c r="H2582" i="40"/>
  <c r="K772" i="40"/>
  <c r="I1269" i="40"/>
  <c r="I2814" i="40"/>
  <c r="G875" i="40"/>
  <c r="H2887" i="40"/>
  <c r="H2387" i="40"/>
  <c r="A2187" i="40"/>
  <c r="H1872" i="40"/>
  <c r="F2577" i="40"/>
  <c r="I738" i="40"/>
  <c r="G1882" i="40"/>
  <c r="D797" i="40"/>
  <c r="D1223" i="40"/>
  <c r="E2183" i="40"/>
  <c r="B1366" i="40"/>
  <c r="A1447" i="40"/>
  <c r="M2392" i="40"/>
  <c r="A2555" i="40"/>
  <c r="F2368" i="40"/>
  <c r="E2126" i="40"/>
  <c r="A2844" i="40"/>
  <c r="B1462" i="40"/>
  <c r="C2003" i="40"/>
  <c r="H2845" i="40"/>
  <c r="L1024" i="40"/>
  <c r="L2036" i="40"/>
  <c r="D426" i="40"/>
  <c r="C514" i="40"/>
  <c r="E2232" i="40"/>
  <c r="D1341" i="40"/>
  <c r="M1978" i="40"/>
  <c r="H2732" i="40"/>
  <c r="G421" i="40"/>
  <c r="J1854" i="40"/>
  <c r="E2564" i="40"/>
  <c r="K2725" i="40"/>
  <c r="M2848" i="40"/>
  <c r="G24" i="40"/>
  <c r="F1824" i="40"/>
  <c r="F2498" i="40"/>
  <c r="E782" i="40"/>
  <c r="M557" i="40"/>
  <c r="K1973" i="40"/>
  <c r="F1953" i="40"/>
  <c r="C240" i="40"/>
  <c r="D2322" i="40"/>
  <c r="A1517" i="40"/>
  <c r="H261" i="40"/>
  <c r="L2306" i="40"/>
  <c r="A802" i="40"/>
  <c r="L554" i="40"/>
  <c r="J1673" i="40"/>
  <c r="M736" i="40"/>
  <c r="F742" i="40"/>
  <c r="J435" i="40"/>
  <c r="I1170" i="40"/>
  <c r="I1061" i="40"/>
  <c r="G2225" i="40"/>
  <c r="I678" i="40"/>
  <c r="F1332" i="40"/>
  <c r="H2247" i="40"/>
  <c r="F1761" i="40"/>
  <c r="F2224" i="40"/>
  <c r="H2436" i="40"/>
  <c r="M1392" i="40"/>
  <c r="L1060" i="40"/>
  <c r="A113" i="40"/>
  <c r="L2234" i="40"/>
  <c r="F2717" i="40"/>
  <c r="G245" i="40"/>
  <c r="B2377" i="40"/>
  <c r="M1455" i="40"/>
  <c r="G344" i="40"/>
  <c r="G401" i="40"/>
  <c r="H2205" i="40"/>
  <c r="C1721" i="40"/>
  <c r="D2562" i="40"/>
  <c r="J1161" i="40"/>
  <c r="C540" i="40"/>
  <c r="G2006" i="40"/>
  <c r="B515" i="40"/>
  <c r="K2375" i="40"/>
  <c r="C2038" i="40"/>
  <c r="F2730" i="40"/>
  <c r="I2435" i="40"/>
  <c r="E2896" i="40"/>
  <c r="C1517" i="40"/>
  <c r="A883" i="40"/>
  <c r="I1352" i="40"/>
  <c r="M354" i="40"/>
  <c r="D1456" i="40"/>
  <c r="M2119" i="40"/>
  <c r="C2901" i="40"/>
  <c r="J583" i="40"/>
  <c r="H2458" i="40"/>
  <c r="E935" i="40"/>
  <c r="K2313" i="40"/>
  <c r="H294" i="40"/>
  <c r="B2726" i="40"/>
  <c r="F1316" i="40"/>
  <c r="A1328" i="40"/>
  <c r="A594" i="40"/>
  <c r="J1540" i="40"/>
  <c r="D1281" i="40"/>
  <c r="A2208" i="40"/>
  <c r="A2290" i="40"/>
  <c r="F1632" i="40"/>
  <c r="E1162" i="40"/>
  <c r="A433" i="40"/>
  <c r="F2162" i="40"/>
  <c r="C1633" i="40"/>
  <c r="A1632" i="40"/>
  <c r="G542" i="40"/>
  <c r="K2932" i="40"/>
  <c r="A1229" i="40"/>
  <c r="J847" i="40"/>
  <c r="B1078" i="40"/>
  <c r="C2809" i="40"/>
  <c r="M2908" i="40"/>
  <c r="J2901" i="40"/>
  <c r="C191" i="40"/>
  <c r="H2113" i="40"/>
  <c r="I1353" i="40"/>
  <c r="C2023" i="40"/>
  <c r="E2353" i="40"/>
  <c r="E1791" i="40"/>
  <c r="E122" i="40"/>
  <c r="H118" i="40"/>
  <c r="M2614" i="40"/>
  <c r="D4" i="40"/>
  <c r="B698" i="40"/>
  <c r="J1118" i="40"/>
  <c r="F1864" i="40"/>
  <c r="I365" i="40"/>
  <c r="K429" i="40"/>
  <c r="H739" i="40"/>
  <c r="B1267" i="40"/>
  <c r="C1842" i="40"/>
  <c r="G1849" i="40"/>
  <c r="F2869" i="40"/>
  <c r="D29" i="40"/>
  <c r="H2071" i="40"/>
  <c r="H2616" i="40"/>
  <c r="C1308" i="40"/>
  <c r="A2590" i="40"/>
  <c r="C1787" i="40"/>
  <c r="J1249" i="40"/>
  <c r="A160" i="40"/>
  <c r="I2611" i="40"/>
  <c r="J737" i="40"/>
  <c r="C566" i="40"/>
  <c r="G2940" i="40"/>
  <c r="K1104" i="40"/>
  <c r="E2372" i="40"/>
  <c r="D1957" i="40"/>
  <c r="D1539" i="40"/>
  <c r="M1942" i="40"/>
  <c r="H2087" i="40"/>
  <c r="B2030" i="40"/>
  <c r="H1981" i="40"/>
  <c r="G2307" i="40"/>
  <c r="G2374" i="40"/>
  <c r="G1804" i="40"/>
  <c r="L1235" i="40"/>
  <c r="G2489" i="40"/>
  <c r="B2474" i="40"/>
  <c r="A2082" i="40"/>
  <c r="D1735" i="40"/>
  <c r="I775" i="40"/>
  <c r="L1673" i="40"/>
  <c r="F976" i="40"/>
  <c r="B2133" i="40"/>
  <c r="C541" i="40"/>
  <c r="J2608" i="40"/>
  <c r="B891" i="40"/>
  <c r="D1550" i="40"/>
  <c r="H2227" i="40"/>
  <c r="B1836" i="40"/>
  <c r="E1913" i="40"/>
  <c r="J1394" i="40"/>
  <c r="C980" i="40"/>
  <c r="L1716" i="40"/>
  <c r="J767" i="40"/>
  <c r="F838" i="40"/>
  <c r="I2668" i="40"/>
  <c r="B983" i="40"/>
  <c r="C182" i="40"/>
  <c r="I1721" i="40"/>
  <c r="H2308" i="40"/>
  <c r="B981" i="40"/>
  <c r="A1363" i="40"/>
  <c r="M2203" i="40"/>
  <c r="H598" i="40"/>
  <c r="G146" i="40"/>
  <c r="F1621" i="40"/>
  <c r="K671" i="40"/>
  <c r="B580" i="40"/>
  <c r="H2226" i="40"/>
  <c r="H232" i="40"/>
  <c r="D993" i="40"/>
  <c r="K187" i="40"/>
  <c r="J119" i="40"/>
  <c r="B2592" i="40"/>
  <c r="M1890" i="40"/>
  <c r="F515" i="40"/>
  <c r="G172" i="40"/>
  <c r="E2040" i="40"/>
  <c r="H942" i="40"/>
  <c r="E441" i="40"/>
  <c r="G50" i="40"/>
  <c r="B2753" i="40"/>
  <c r="K346" i="40"/>
  <c r="H2104" i="40"/>
  <c r="A181" i="40"/>
  <c r="A294" i="40"/>
  <c r="G1054" i="40"/>
  <c r="M1021" i="40"/>
  <c r="G1662" i="40"/>
  <c r="M1735" i="40"/>
  <c r="K1470" i="40"/>
  <c r="J1410" i="40"/>
  <c r="H333" i="40"/>
  <c r="A2040" i="40"/>
  <c r="H912" i="40"/>
  <c r="G563" i="40"/>
  <c r="H2409" i="40"/>
  <c r="G1688" i="40"/>
  <c r="H1370" i="40"/>
  <c r="G2361" i="40"/>
  <c r="L1920" i="40"/>
  <c r="A1046" i="40"/>
  <c r="J1610" i="40"/>
  <c r="J1101" i="40"/>
  <c r="D206" i="40"/>
  <c r="A2812" i="40"/>
  <c r="F1687" i="40"/>
  <c r="K1190" i="40"/>
  <c r="F1820" i="40"/>
  <c r="L1553" i="40"/>
  <c r="I1376" i="40"/>
  <c r="A597" i="40"/>
  <c r="A1195" i="40"/>
  <c r="E879" i="40"/>
  <c r="G1773" i="40"/>
  <c r="G2514" i="40"/>
  <c r="D1156" i="40"/>
  <c r="D1577" i="40"/>
  <c r="K991" i="40"/>
  <c r="B766" i="40"/>
  <c r="E247" i="40"/>
  <c r="D1083" i="40"/>
  <c r="J1886" i="40"/>
  <c r="F1302" i="40"/>
  <c r="F1215" i="40"/>
  <c r="H1426" i="40"/>
  <c r="B858" i="40"/>
  <c r="I531" i="40"/>
  <c r="E2746" i="40"/>
  <c r="G1799" i="40"/>
  <c r="E2068" i="40"/>
  <c r="G1866" i="40"/>
  <c r="E959" i="40"/>
  <c r="F2790" i="40"/>
  <c r="B848" i="40"/>
  <c r="D2489" i="40"/>
  <c r="H1576" i="40"/>
  <c r="B1995" i="40"/>
  <c r="E1944" i="40"/>
  <c r="B2142" i="40"/>
  <c r="M68" i="40"/>
  <c r="G2478" i="40"/>
  <c r="M2832" i="40"/>
  <c r="F2062" i="40"/>
  <c r="G364" i="40"/>
  <c r="A2215" i="40"/>
  <c r="A2405" i="40"/>
  <c r="L1942" i="40"/>
  <c r="G544" i="40"/>
  <c r="K1303" i="40"/>
  <c r="F1650" i="40"/>
  <c r="E2447" i="40"/>
  <c r="I2208" i="40"/>
  <c r="J2452" i="40"/>
  <c r="I1606" i="40"/>
  <c r="C1880" i="40"/>
  <c r="F2771" i="40"/>
  <c r="K2421" i="40"/>
  <c r="I1208" i="40"/>
  <c r="K1097" i="40"/>
  <c r="M1696" i="40"/>
  <c r="A1550" i="40"/>
  <c r="B863" i="40"/>
  <c r="D2096" i="40"/>
  <c r="K2747" i="40"/>
  <c r="E1925" i="40"/>
  <c r="A1770" i="40"/>
  <c r="E2176" i="40"/>
  <c r="G2881" i="40"/>
  <c r="E2911" i="40"/>
  <c r="L947" i="40"/>
  <c r="B2398" i="40"/>
  <c r="I2415" i="40"/>
  <c r="B2283" i="40"/>
  <c r="M142" i="40"/>
  <c r="B2032" i="40"/>
  <c r="L842" i="40"/>
  <c r="F749" i="40"/>
  <c r="I1550" i="40"/>
  <c r="M6" i="40"/>
  <c r="M1802" i="40"/>
  <c r="M1029" i="40"/>
  <c r="B2558" i="40"/>
  <c r="B2725" i="40"/>
  <c r="M628" i="40"/>
  <c r="E1211" i="40"/>
  <c r="B436" i="40"/>
  <c r="F1786" i="40"/>
  <c r="E932" i="40"/>
  <c r="L592" i="40"/>
  <c r="F2154" i="40"/>
  <c r="G553" i="40"/>
  <c r="G1830" i="40"/>
  <c r="A1940" i="40"/>
  <c r="C1405" i="40"/>
  <c r="A584" i="40"/>
  <c r="L2508" i="40"/>
  <c r="A1930" i="40"/>
  <c r="K2580" i="40"/>
  <c r="E1567" i="40"/>
  <c r="G1654" i="40"/>
  <c r="H867" i="40"/>
  <c r="C2743" i="40"/>
  <c r="G418" i="40"/>
  <c r="M92" i="40"/>
  <c r="C1611" i="40"/>
  <c r="I316" i="40"/>
  <c r="A2507" i="40"/>
  <c r="B342" i="40"/>
  <c r="E326" i="40"/>
  <c r="F1128" i="40"/>
  <c r="E2117" i="40"/>
  <c r="A2125" i="40"/>
  <c r="B1260" i="40"/>
  <c r="G1919" i="40"/>
  <c r="A1803" i="40"/>
  <c r="E1677" i="40"/>
  <c r="H89" i="40"/>
  <c r="F641" i="40"/>
  <c r="D2809" i="40"/>
  <c r="B1227" i="40"/>
  <c r="E488" i="40"/>
  <c r="C1702" i="40"/>
  <c r="L2936" i="40"/>
  <c r="F203" i="40"/>
  <c r="L2442" i="40"/>
  <c r="B2872" i="40"/>
  <c r="I1285" i="40"/>
  <c r="F2703" i="40"/>
  <c r="J2313" i="40"/>
  <c r="G305" i="40"/>
  <c r="G2197" i="40"/>
  <c r="D2367" i="40"/>
  <c r="I2083" i="40"/>
  <c r="M527" i="40"/>
  <c r="J1531" i="40"/>
  <c r="C1414" i="40"/>
  <c r="F582" i="40"/>
  <c r="A1775" i="40"/>
  <c r="D2066" i="40"/>
  <c r="I2861" i="40"/>
  <c r="E2926" i="40"/>
  <c r="F487" i="40"/>
  <c r="D2376" i="40"/>
  <c r="I1978" i="40"/>
  <c r="K1431" i="40"/>
  <c r="I111" i="40"/>
  <c r="D1704" i="40"/>
  <c r="E2487" i="40"/>
  <c r="C2083" i="40"/>
  <c r="C1223" i="40"/>
  <c r="L1454" i="40"/>
  <c r="E2670" i="40"/>
  <c r="F2673" i="40"/>
  <c r="D991" i="40"/>
  <c r="F2670" i="40"/>
  <c r="A714" i="40"/>
  <c r="F1917" i="40"/>
  <c r="E1655" i="40"/>
  <c r="K1834" i="40"/>
  <c r="J1624" i="40"/>
  <c r="C1229" i="40"/>
  <c r="G2733" i="40"/>
  <c r="C2171" i="40"/>
  <c r="H959" i="40"/>
  <c r="E487" i="40"/>
  <c r="A1679" i="40"/>
  <c r="A137" i="40"/>
  <c r="G1010" i="40"/>
  <c r="M1660" i="40"/>
  <c r="B1738" i="40"/>
  <c r="B936" i="40"/>
  <c r="D2825" i="40"/>
  <c r="F1983" i="40"/>
  <c r="F509" i="40"/>
  <c r="I561" i="40"/>
  <c r="M2536" i="40"/>
  <c r="E2037" i="40"/>
  <c r="L2415" i="40"/>
  <c r="D2299" i="40"/>
  <c r="J869" i="40"/>
  <c r="I1326" i="40"/>
  <c r="C2042" i="40"/>
  <c r="C649" i="40"/>
  <c r="L394" i="40"/>
  <c r="J1260" i="40"/>
  <c r="E1561" i="40"/>
  <c r="E2133" i="40"/>
  <c r="L646" i="40"/>
  <c r="H317" i="40"/>
  <c r="G1073" i="40"/>
  <c r="F267" i="40"/>
  <c r="F2731" i="40"/>
  <c r="J1238" i="40"/>
  <c r="F248" i="40"/>
  <c r="A1332" i="40"/>
  <c r="L862" i="40"/>
  <c r="G2023" i="40"/>
  <c r="A196" i="40"/>
  <c r="E2451" i="40"/>
  <c r="C1727" i="40"/>
  <c r="B946" i="40"/>
  <c r="J2332" i="40"/>
  <c r="J2175" i="40"/>
  <c r="G2248" i="40"/>
  <c r="E1861" i="40"/>
  <c r="K1230" i="40"/>
  <c r="H2835" i="40"/>
  <c r="B1211" i="40"/>
  <c r="D2273" i="40"/>
  <c r="J1348" i="40"/>
  <c r="H948" i="40"/>
  <c r="B2666" i="40"/>
  <c r="M23" i="40"/>
  <c r="C758" i="40"/>
  <c r="B2321" i="40"/>
  <c r="H919" i="40"/>
  <c r="J865" i="40"/>
  <c r="J573" i="40"/>
  <c r="A874" i="40"/>
  <c r="M170" i="40"/>
  <c r="K2352" i="40"/>
  <c r="G2247" i="40"/>
  <c r="F1452" i="40"/>
  <c r="K2238" i="40"/>
  <c r="D2221" i="40"/>
  <c r="D1277" i="40"/>
  <c r="H479" i="40"/>
  <c r="H643" i="40"/>
  <c r="K2251" i="40"/>
  <c r="E1395" i="40"/>
  <c r="B1804" i="40"/>
  <c r="A1529" i="40"/>
  <c r="C2894" i="40"/>
  <c r="F1534" i="40"/>
  <c r="J1137" i="40"/>
  <c r="L707" i="40"/>
  <c r="L1987" i="40"/>
  <c r="B103" i="40"/>
  <c r="H680" i="40"/>
  <c r="D2072" i="40"/>
  <c r="F2381" i="40"/>
  <c r="F1247" i="40"/>
  <c r="A2407" i="40"/>
  <c r="J2570" i="40"/>
  <c r="C1304" i="40"/>
  <c r="A2598" i="40"/>
  <c r="M1741" i="40"/>
  <c r="L2613" i="40"/>
  <c r="A2240" i="40"/>
  <c r="G1838" i="40"/>
  <c r="C642" i="40"/>
  <c r="K227" i="40"/>
  <c r="K1229" i="40"/>
  <c r="F1659" i="40"/>
  <c r="F1551" i="40"/>
  <c r="B1677" i="40"/>
  <c r="C174" i="40"/>
  <c r="F825" i="40"/>
  <c r="J1957" i="40"/>
  <c r="A2272" i="40"/>
  <c r="J1019" i="40"/>
  <c r="E142" i="40"/>
  <c r="D1655" i="40"/>
  <c r="J2607" i="40"/>
  <c r="I21" i="40"/>
  <c r="E1740" i="40"/>
  <c r="H2298" i="40"/>
  <c r="B2139" i="40"/>
  <c r="M1499" i="40"/>
  <c r="D845" i="40"/>
  <c r="G2331" i="40"/>
  <c r="K1716" i="40"/>
  <c r="H786" i="40"/>
  <c r="K115" i="40"/>
  <c r="I1066" i="40"/>
  <c r="I2624" i="40"/>
  <c r="F2197" i="40"/>
  <c r="A60" i="40"/>
  <c r="B829" i="40"/>
  <c r="D2203" i="40"/>
  <c r="K568" i="40"/>
  <c r="G1461" i="40"/>
  <c r="D602" i="40"/>
  <c r="D1167" i="40"/>
  <c r="L1578" i="40"/>
  <c r="H1602" i="40"/>
  <c r="B1249" i="40"/>
  <c r="F2941" i="40"/>
  <c r="H304" i="40"/>
  <c r="C2611" i="40"/>
  <c r="A1570" i="40"/>
  <c r="H2260" i="40"/>
  <c r="A2515" i="40"/>
  <c r="B2209" i="40"/>
  <c r="I283" i="40"/>
  <c r="H1237" i="40"/>
  <c r="K2684" i="40"/>
  <c r="D2765" i="40"/>
  <c r="E2204" i="40"/>
  <c r="A1311" i="40"/>
  <c r="G215" i="40"/>
  <c r="J2017" i="40"/>
  <c r="G2156" i="40"/>
  <c r="G2767" i="40"/>
  <c r="F732" i="40"/>
  <c r="J2701" i="40"/>
  <c r="L679" i="40"/>
  <c r="E1206" i="40"/>
  <c r="I1107" i="40"/>
  <c r="M2890" i="40"/>
  <c r="M2163" i="40"/>
  <c r="F1734" i="40"/>
  <c r="G2779" i="40"/>
  <c r="M1974" i="40"/>
  <c r="E2300" i="40"/>
  <c r="L2121" i="40"/>
  <c r="C1692" i="40"/>
  <c r="A1971" i="40"/>
  <c r="A1881" i="40"/>
  <c r="B2252" i="40"/>
  <c r="F2587" i="40"/>
  <c r="K1714" i="40"/>
  <c r="L145" i="40"/>
  <c r="H271" i="40"/>
  <c r="E1079" i="40"/>
  <c r="M2501" i="40"/>
  <c r="F2404" i="40"/>
  <c r="I1035" i="40"/>
  <c r="C2768" i="40"/>
  <c r="L590" i="40"/>
  <c r="J335" i="40"/>
  <c r="G1325" i="40"/>
  <c r="G611" i="40"/>
  <c r="B21" i="40"/>
  <c r="A2728" i="40"/>
  <c r="L1869" i="40"/>
  <c r="E1210" i="40"/>
  <c r="K2939" i="40"/>
  <c r="A2626" i="40"/>
  <c r="H1894" i="40"/>
  <c r="C1370" i="40"/>
  <c r="A2588" i="40"/>
  <c r="D476" i="40"/>
  <c r="G1142" i="40"/>
  <c r="E1027" i="40"/>
  <c r="J2505" i="40"/>
  <c r="K2920" i="40"/>
  <c r="J2855" i="40"/>
  <c r="B2035" i="40"/>
  <c r="E1806" i="40"/>
  <c r="G163" i="40"/>
  <c r="E510" i="40"/>
  <c r="E1598" i="40"/>
  <c r="I595" i="40"/>
  <c r="H2333" i="40"/>
  <c r="H2934" i="40"/>
  <c r="A7" i="40"/>
  <c r="I2525" i="40"/>
  <c r="H1318" i="40"/>
  <c r="A680" i="40"/>
  <c r="D1906" i="40"/>
  <c r="M1780" i="40"/>
  <c r="H2578" i="40"/>
  <c r="F522" i="40"/>
  <c r="G1728" i="40"/>
  <c r="H498" i="40"/>
  <c r="K1954" i="40"/>
  <c r="H1668" i="40"/>
  <c r="C2068" i="40"/>
  <c r="D1645" i="40"/>
  <c r="F96" i="40"/>
  <c r="F1652" i="40"/>
  <c r="K721" i="40"/>
  <c r="F1937" i="40"/>
  <c r="E2519" i="40"/>
  <c r="I1106" i="40"/>
  <c r="F394" i="40"/>
  <c r="G1790" i="40"/>
  <c r="E2404" i="40"/>
  <c r="F850" i="40"/>
  <c r="G2695" i="40"/>
  <c r="K1951" i="40"/>
  <c r="C235" i="40"/>
  <c r="M963" i="40"/>
  <c r="A1065" i="40"/>
  <c r="A2577" i="40"/>
  <c r="H2901" i="40"/>
  <c r="K2478" i="40"/>
  <c r="K637" i="40"/>
  <c r="G701" i="40"/>
  <c r="F1303" i="40"/>
  <c r="B2623" i="40"/>
  <c r="I2704" i="40"/>
  <c r="M1430" i="40"/>
  <c r="H1480" i="40"/>
  <c r="G2093" i="40"/>
  <c r="A1725" i="40"/>
  <c r="I1481" i="40"/>
  <c r="I1973" i="40"/>
  <c r="C1468" i="40"/>
  <c r="D2358" i="40"/>
  <c r="C2129" i="40"/>
  <c r="J1515" i="40"/>
  <c r="I1036" i="40"/>
  <c r="J421" i="40"/>
  <c r="A2737" i="40"/>
  <c r="G2407" i="40"/>
  <c r="M2277" i="40"/>
  <c r="J1377" i="40"/>
  <c r="K1685" i="40"/>
  <c r="H2556" i="40"/>
  <c r="M1229" i="40"/>
  <c r="F1413" i="40"/>
  <c r="A2528" i="40"/>
  <c r="A614" i="40"/>
  <c r="H2585" i="40"/>
  <c r="D2705" i="40"/>
  <c r="D1946" i="40"/>
  <c r="D2722" i="40"/>
  <c r="C2767" i="40"/>
  <c r="B2505" i="40"/>
  <c r="D856" i="40"/>
  <c r="L2425" i="40"/>
  <c r="D1836" i="40"/>
  <c r="F1228" i="40"/>
  <c r="G2480" i="40"/>
  <c r="L1243" i="40"/>
  <c r="G1576" i="40"/>
  <c r="H1943" i="40"/>
  <c r="C1605" i="40"/>
  <c r="E1128" i="40"/>
  <c r="B2646" i="40"/>
  <c r="E1794" i="40"/>
  <c r="H2695" i="40"/>
  <c r="D2490" i="40"/>
  <c r="E1285" i="40"/>
  <c r="E1445" i="40"/>
  <c r="E1838" i="40"/>
  <c r="H1621" i="40"/>
  <c r="H209" i="40"/>
  <c r="M2326" i="40"/>
  <c r="C2741" i="40"/>
  <c r="K1593" i="40"/>
  <c r="E672" i="40"/>
  <c r="D658" i="40"/>
  <c r="A1906" i="40"/>
  <c r="J1730" i="40"/>
  <c r="D1882" i="40"/>
  <c r="H2721" i="40"/>
  <c r="K950" i="40"/>
  <c r="E420" i="40"/>
  <c r="F1833" i="40"/>
  <c r="G340" i="40"/>
  <c r="M1862" i="40"/>
  <c r="F2446" i="40"/>
  <c r="G578" i="40"/>
  <c r="F1564" i="40"/>
  <c r="B1420" i="40"/>
  <c r="G1412" i="40"/>
  <c r="L2338" i="40"/>
  <c r="A882" i="40"/>
  <c r="F2337" i="40"/>
  <c r="D338" i="40"/>
  <c r="K1635" i="40"/>
  <c r="K2909" i="40"/>
  <c r="J304" i="40"/>
  <c r="A2833" i="40"/>
  <c r="K1467" i="40"/>
  <c r="K2553" i="40"/>
  <c r="H1692" i="40"/>
  <c r="M1868" i="40"/>
  <c r="D844" i="40"/>
  <c r="M1825" i="40"/>
  <c r="M774" i="40"/>
  <c r="I2922" i="40"/>
  <c r="D2549" i="40"/>
  <c r="J1899" i="40"/>
  <c r="B25" i="40"/>
  <c r="I1145" i="40"/>
  <c r="M1989" i="40"/>
  <c r="B1633" i="40"/>
  <c r="C1119" i="40"/>
  <c r="C17" i="40"/>
  <c r="D2470" i="40"/>
  <c r="J2507" i="40"/>
  <c r="E2840" i="40"/>
  <c r="B2085" i="40"/>
  <c r="K1140" i="40"/>
  <c r="G1586" i="40"/>
  <c r="I33" i="40"/>
  <c r="G2228" i="40"/>
  <c r="J900" i="40"/>
  <c r="H2890" i="40"/>
  <c r="I2301" i="40"/>
  <c r="M2436" i="40"/>
  <c r="I1745" i="40"/>
  <c r="E1539" i="40"/>
  <c r="L189" i="40"/>
  <c r="A1516" i="40"/>
  <c r="K2789" i="40"/>
  <c r="A2569" i="40"/>
  <c r="F1780" i="40"/>
  <c r="B554" i="40"/>
  <c r="E2731" i="40"/>
  <c r="E1824" i="40"/>
  <c r="M2286" i="40"/>
  <c r="M1457" i="40"/>
  <c r="D1636" i="40"/>
  <c r="G2548" i="40"/>
  <c r="G1639" i="40"/>
  <c r="E2876" i="40"/>
  <c r="H2142" i="40"/>
  <c r="M467" i="40"/>
  <c r="G1730" i="40"/>
  <c r="F2698" i="40"/>
  <c r="M1824" i="40"/>
  <c r="H1735" i="40"/>
  <c r="D2911" i="40"/>
  <c r="E261" i="40"/>
  <c r="A1164" i="40"/>
  <c r="A1467" i="40"/>
  <c r="D2727" i="40"/>
  <c r="J498" i="40"/>
  <c r="D30" i="40"/>
  <c r="E2124" i="40"/>
  <c r="G2124" i="40"/>
  <c r="D2243" i="40"/>
  <c r="G1021" i="40"/>
  <c r="C337" i="40"/>
  <c r="E1600" i="40"/>
  <c r="E1899" i="40"/>
  <c r="I4" i="40"/>
  <c r="G1915" i="40"/>
  <c r="F2167" i="40"/>
  <c r="H1214" i="40"/>
  <c r="I1649" i="40"/>
  <c r="J159" i="40"/>
  <c r="E2444" i="40"/>
  <c r="F1346" i="40"/>
  <c r="F1890" i="40"/>
  <c r="E2920" i="40"/>
  <c r="G2906" i="40"/>
  <c r="C799" i="40"/>
  <c r="K1695" i="40"/>
  <c r="K148" i="40"/>
  <c r="I77" i="40"/>
  <c r="J1564" i="40"/>
  <c r="G1887" i="40"/>
  <c r="J658" i="40"/>
  <c r="L2118" i="40"/>
  <c r="B2411" i="40"/>
  <c r="A2081" i="40"/>
  <c r="D561" i="40"/>
  <c r="G2483" i="40"/>
  <c r="F414" i="40"/>
  <c r="E1641" i="40"/>
  <c r="A1254" i="40"/>
  <c r="J2356" i="40"/>
  <c r="C420" i="40"/>
  <c r="L872" i="40"/>
  <c r="G1568" i="40"/>
  <c r="F1265" i="40"/>
  <c r="D1086" i="40"/>
  <c r="F2372" i="40"/>
  <c r="I736" i="40"/>
  <c r="D274" i="40"/>
  <c r="J546" i="40"/>
  <c r="C2739" i="40"/>
  <c r="M819" i="40"/>
  <c r="E1643" i="40"/>
  <c r="G358" i="40"/>
  <c r="E2672" i="40"/>
  <c r="L2779" i="40"/>
  <c r="A1485" i="40"/>
  <c r="G1712" i="40"/>
  <c r="I1976" i="40"/>
  <c r="J694" i="40"/>
  <c r="G66" i="40"/>
  <c r="I653" i="40"/>
  <c r="D357" i="40"/>
  <c r="B48" i="40"/>
  <c r="C169" i="40"/>
  <c r="F1785" i="40"/>
  <c r="F2157" i="40"/>
  <c r="C1674" i="40"/>
  <c r="E839" i="40"/>
  <c r="A999" i="40"/>
  <c r="G121" i="40"/>
  <c r="B1266" i="40"/>
  <c r="B261" i="40"/>
  <c r="K293" i="40"/>
  <c r="A1652" i="40"/>
  <c r="I423" i="40"/>
  <c r="B593" i="40"/>
  <c r="L2842" i="40"/>
  <c r="C1569" i="40"/>
  <c r="H237" i="40"/>
  <c r="H1512" i="40"/>
  <c r="B1895" i="40"/>
  <c r="C2315" i="40"/>
  <c r="L2379" i="40"/>
  <c r="I2245" i="40"/>
  <c r="J2437" i="40"/>
  <c r="G2863" i="40"/>
  <c r="L1180" i="40"/>
  <c r="C617" i="40"/>
  <c r="H605" i="40"/>
  <c r="H2143" i="40"/>
  <c r="I1520" i="40"/>
  <c r="E1939" i="40"/>
  <c r="B1724" i="40"/>
  <c r="A2091" i="40"/>
  <c r="A774" i="40"/>
  <c r="H1944" i="40"/>
  <c r="M2894" i="40"/>
  <c r="A2526" i="40"/>
  <c r="F1301" i="40"/>
  <c r="F1943" i="40"/>
  <c r="K2615" i="40"/>
  <c r="D603" i="40"/>
  <c r="M1761" i="40"/>
  <c r="C990" i="40"/>
  <c r="M1796" i="40"/>
  <c r="K62" i="40"/>
  <c r="B18" i="40"/>
  <c r="F272" i="40"/>
  <c r="A414" i="40"/>
  <c r="J2691" i="40"/>
  <c r="B970" i="40"/>
  <c r="G2611" i="40"/>
  <c r="F2064" i="40"/>
  <c r="B2086" i="40"/>
  <c r="M25" i="40"/>
  <c r="F2749" i="40"/>
  <c r="M1473" i="40"/>
  <c r="F853" i="40"/>
  <c r="M2100" i="40"/>
  <c r="I915" i="40"/>
  <c r="H2440" i="40"/>
  <c r="H2168" i="40"/>
  <c r="K1267" i="40"/>
  <c r="D1925" i="40"/>
  <c r="E241" i="40"/>
  <c r="E2344" i="40"/>
  <c r="J579" i="40"/>
  <c r="B2512" i="40"/>
  <c r="J1488" i="40"/>
  <c r="C5" i="40"/>
  <c r="L71" i="40"/>
  <c r="B695" i="40"/>
  <c r="E1513" i="40"/>
  <c r="C2166" i="40"/>
  <c r="E2890" i="40"/>
  <c r="J2243" i="40"/>
  <c r="E2082" i="40"/>
  <c r="D606" i="40"/>
  <c r="I2073" i="40"/>
  <c r="J140" i="40"/>
  <c r="E1320" i="40"/>
  <c r="L2633" i="40"/>
  <c r="E645" i="40"/>
  <c r="F1831" i="40"/>
  <c r="A2861" i="40"/>
  <c r="J2559" i="40"/>
  <c r="E1477" i="40"/>
  <c r="F1969" i="40"/>
  <c r="M2275" i="40"/>
  <c r="B635" i="40"/>
  <c r="D1806" i="40"/>
  <c r="I1680" i="40"/>
  <c r="F2119" i="40"/>
  <c r="B1991" i="40"/>
  <c r="J42" i="40"/>
  <c r="C1947" i="40"/>
  <c r="B1011" i="40"/>
  <c r="L732" i="40"/>
  <c r="I174" i="40"/>
  <c r="M919" i="40"/>
  <c r="D912" i="40"/>
  <c r="L49" i="40"/>
  <c r="H2092" i="40"/>
  <c r="A2293" i="40"/>
  <c r="K2608" i="40"/>
  <c r="L2800" i="40"/>
  <c r="G1750" i="40"/>
  <c r="B1226" i="40"/>
  <c r="H14" i="40"/>
  <c r="C1496" i="40"/>
  <c r="D2749" i="40"/>
  <c r="E2624" i="40"/>
  <c r="B2749" i="40"/>
  <c r="F652" i="40"/>
  <c r="D2832" i="40"/>
  <c r="F1546" i="40"/>
  <c r="G280" i="40"/>
  <c r="K622" i="40"/>
  <c r="L2581" i="40"/>
  <c r="E329" i="40"/>
  <c r="F2228" i="40"/>
  <c r="G159" i="40"/>
  <c r="C1320" i="40"/>
  <c r="C765" i="40"/>
  <c r="I2378" i="40"/>
  <c r="C2252" i="40"/>
  <c r="M22" i="40"/>
  <c r="C690" i="40"/>
  <c r="K2327" i="40"/>
  <c r="H63" i="40"/>
  <c r="G2481" i="40"/>
  <c r="K1707" i="40"/>
  <c r="C2557" i="40"/>
  <c r="L2340" i="40"/>
  <c r="K300" i="40"/>
  <c r="D1674" i="40"/>
  <c r="C353" i="40"/>
  <c r="H1610" i="40"/>
  <c r="A2754" i="40"/>
  <c r="K348" i="40"/>
  <c r="E313" i="40"/>
  <c r="J2947" i="40"/>
  <c r="F501" i="40"/>
  <c r="B2009" i="40"/>
  <c r="M814" i="40"/>
  <c r="D1847" i="40"/>
  <c r="M962" i="40"/>
  <c r="E2364" i="40"/>
  <c r="F122" i="40"/>
  <c r="C2535" i="40"/>
  <c r="D2102" i="40"/>
  <c r="D629" i="40"/>
  <c r="F2274" i="40"/>
  <c r="D1736" i="40"/>
  <c r="M2053" i="40"/>
  <c r="H2164" i="40"/>
  <c r="A231" i="40"/>
  <c r="G1798" i="40"/>
  <c r="I2381" i="40"/>
  <c r="G2183" i="40"/>
  <c r="G1740" i="40"/>
  <c r="G1337" i="40"/>
  <c r="C2366" i="40"/>
  <c r="G1969" i="40"/>
  <c r="D2706" i="40"/>
  <c r="H1640" i="40"/>
  <c r="A1246" i="40"/>
  <c r="F2185" i="40"/>
  <c r="I313" i="40"/>
  <c r="I2250" i="40"/>
  <c r="C2534" i="40"/>
  <c r="D2676" i="40"/>
  <c r="A2195" i="40"/>
  <c r="J2449" i="40"/>
  <c r="F2858" i="40"/>
  <c r="J397" i="40"/>
  <c r="E544" i="40"/>
  <c r="I472" i="40"/>
  <c r="C1509" i="40"/>
  <c r="G2171" i="40"/>
  <c r="C1050" i="40"/>
  <c r="C579" i="40"/>
  <c r="F2946" i="40"/>
  <c r="C303" i="40"/>
  <c r="D1317" i="40"/>
  <c r="D2008" i="40"/>
  <c r="H2799" i="40"/>
  <c r="M438" i="40"/>
  <c r="D2431" i="40"/>
  <c r="A80" i="40"/>
  <c r="G1619" i="40"/>
  <c r="M609" i="40"/>
  <c r="M1152" i="40"/>
  <c r="J305" i="40"/>
  <c r="F1559" i="40"/>
  <c r="F643" i="40"/>
  <c r="F64" i="40"/>
  <c r="C313" i="40"/>
  <c r="D2926" i="40"/>
  <c r="F1244" i="40"/>
  <c r="G1361" i="40"/>
  <c r="B2330" i="40"/>
  <c r="B1710" i="40"/>
  <c r="G1989" i="40"/>
  <c r="A639" i="40"/>
  <c r="C2393" i="40"/>
  <c r="B2506" i="40"/>
  <c r="C2371" i="40"/>
  <c r="B2488" i="40"/>
  <c r="D743" i="40"/>
  <c r="H270" i="40"/>
  <c r="A1823" i="40"/>
  <c r="H2126" i="40"/>
  <c r="F199" i="40"/>
  <c r="K1904" i="40"/>
  <c r="A417" i="40"/>
  <c r="B1380" i="40"/>
  <c r="B712" i="40"/>
  <c r="G2713" i="40"/>
  <c r="L1276" i="40"/>
  <c r="H247" i="40"/>
  <c r="F2586" i="40"/>
  <c r="J429" i="40"/>
  <c r="A570" i="40"/>
  <c r="H1705" i="40"/>
  <c r="C2153" i="40"/>
  <c r="F2425" i="40"/>
  <c r="B2233" i="40"/>
  <c r="G633" i="40"/>
  <c r="F2474" i="40"/>
  <c r="D149" i="40"/>
  <c r="I1676" i="40"/>
  <c r="B473" i="40"/>
  <c r="D1813" i="40"/>
  <c r="C1491" i="40"/>
  <c r="E1331" i="40"/>
  <c r="L746" i="40"/>
  <c r="D221" i="40"/>
  <c r="C1245" i="40"/>
  <c r="G1410" i="40"/>
  <c r="H12" i="40"/>
  <c r="L875" i="40"/>
  <c r="F2606" i="40"/>
  <c r="D790" i="40"/>
  <c r="K2904" i="40"/>
  <c r="K1453" i="40"/>
  <c r="E1906" i="40"/>
  <c r="C1971" i="40"/>
  <c r="L2106" i="40"/>
  <c r="D1404" i="40"/>
  <c r="L1043" i="40"/>
  <c r="H2027" i="40"/>
  <c r="H1352" i="40"/>
  <c r="J2306" i="40"/>
  <c r="C1333" i="40"/>
  <c r="C1881" i="40"/>
  <c r="F338" i="40"/>
  <c r="H91" i="40"/>
  <c r="F2574" i="40"/>
  <c r="G1388" i="40"/>
  <c r="G1547" i="40"/>
  <c r="J2845" i="40"/>
  <c r="H100" i="40"/>
  <c r="D2742" i="40"/>
  <c r="K1389" i="40"/>
  <c r="A1649" i="40"/>
  <c r="H1987" i="40"/>
  <c r="L2218" i="40"/>
  <c r="F89" i="40"/>
  <c r="H587" i="40"/>
  <c r="G1493" i="40"/>
  <c r="F2531" i="40"/>
  <c r="H2930" i="40"/>
  <c r="B1888" i="40"/>
  <c r="E2392" i="40"/>
  <c r="F2051" i="40"/>
  <c r="A162" i="40"/>
  <c r="G2232" i="40"/>
  <c r="C2870" i="40"/>
  <c r="I40" i="40"/>
  <c r="F2066" i="40"/>
  <c r="H1274" i="40"/>
  <c r="F518" i="40"/>
  <c r="L1286" i="40"/>
  <c r="B2393" i="40"/>
  <c r="A2099" i="40"/>
  <c r="F625" i="40"/>
  <c r="L1956" i="40"/>
  <c r="H1022" i="40"/>
  <c r="B822" i="40"/>
  <c r="D753" i="40"/>
  <c r="I1142" i="40"/>
  <c r="F1407" i="40"/>
  <c r="C2608" i="40"/>
  <c r="E2861" i="40"/>
  <c r="K1757" i="40"/>
  <c r="H286" i="40"/>
  <c r="H1679" i="40"/>
  <c r="C1458" i="40"/>
  <c r="C1349" i="40"/>
  <c r="L2684" i="40"/>
  <c r="G2040" i="40"/>
  <c r="B371" i="40"/>
  <c r="K803" i="40"/>
  <c r="J1996" i="40"/>
  <c r="K1130" i="40"/>
  <c r="F2813" i="40"/>
  <c r="L291" i="40"/>
  <c r="E2709" i="40"/>
  <c r="A2856" i="40"/>
  <c r="J1244" i="40"/>
  <c r="D533" i="40"/>
  <c r="E864" i="40"/>
  <c r="J1937" i="40"/>
  <c r="H1666" i="40"/>
  <c r="L2058" i="40"/>
  <c r="H164" i="40"/>
  <c r="M2566" i="40"/>
  <c r="H2821" i="40"/>
  <c r="B928" i="40"/>
  <c r="C285" i="40"/>
  <c r="F2393" i="40"/>
  <c r="K1036" i="40"/>
  <c r="E1295" i="40"/>
  <c r="C2078" i="40"/>
  <c r="H1379" i="40"/>
  <c r="K2105" i="40"/>
  <c r="E818" i="40"/>
  <c r="E2557" i="40"/>
  <c r="A1434" i="40"/>
  <c r="G1861" i="40"/>
  <c r="J1987" i="40"/>
  <c r="B1876" i="40"/>
  <c r="K1588" i="40"/>
  <c r="K1794" i="40"/>
  <c r="G485" i="40"/>
  <c r="K579" i="40"/>
  <c r="B581" i="40"/>
  <c r="L309" i="40"/>
  <c r="K1461" i="40"/>
  <c r="H1900" i="40"/>
  <c r="J731" i="40"/>
  <c r="L825" i="40"/>
  <c r="L1778" i="40"/>
  <c r="E1937" i="40"/>
  <c r="D2484" i="40"/>
  <c r="F2215" i="40"/>
  <c r="B1794" i="40"/>
  <c r="H198" i="40"/>
  <c r="F751" i="40"/>
  <c r="M2093" i="40"/>
  <c r="F1726" i="40"/>
  <c r="C1258" i="40"/>
  <c r="L1703" i="40"/>
  <c r="C1568" i="40"/>
  <c r="L1815" i="40"/>
  <c r="G2081" i="40"/>
  <c r="G2553" i="40"/>
  <c r="B1978" i="40"/>
  <c r="J598" i="40"/>
  <c r="D2624" i="40"/>
  <c r="G2539" i="40"/>
  <c r="A1017" i="40"/>
  <c r="G1492" i="40"/>
  <c r="E889" i="40"/>
  <c r="G1281" i="40"/>
  <c r="H2005" i="40"/>
  <c r="H1402" i="40"/>
  <c r="L79" i="40"/>
  <c r="B1730" i="40"/>
  <c r="E688" i="40"/>
  <c r="G2891" i="40"/>
  <c r="G1607" i="40"/>
  <c r="H1309" i="40"/>
  <c r="B605" i="40"/>
  <c r="H1357" i="40"/>
  <c r="I2767" i="40"/>
  <c r="M28" i="40"/>
  <c r="C1180" i="40"/>
  <c r="D2208" i="40"/>
  <c r="G2832" i="40"/>
  <c r="D233" i="40"/>
  <c r="G2903" i="40"/>
  <c r="G2434" i="40"/>
  <c r="A1275" i="40"/>
  <c r="D2269" i="40"/>
  <c r="B2751" i="40"/>
  <c r="I1993" i="40"/>
  <c r="A265" i="40"/>
  <c r="A1865" i="40"/>
  <c r="B185" i="40"/>
  <c r="A1183" i="40"/>
  <c r="A1675" i="40"/>
  <c r="C1279" i="40"/>
  <c r="M1961" i="40"/>
  <c r="I1157" i="40"/>
  <c r="J2309" i="40"/>
  <c r="C334" i="40"/>
  <c r="E2556" i="40"/>
  <c r="E1815" i="40"/>
  <c r="B818" i="40"/>
  <c r="E954" i="40"/>
  <c r="G2238" i="40"/>
  <c r="J365" i="40"/>
  <c r="A2574" i="40"/>
  <c r="C1558" i="40"/>
  <c r="H1451" i="40"/>
  <c r="H1983" i="40"/>
  <c r="B278" i="40"/>
  <c r="H1824" i="40"/>
  <c r="F658" i="40"/>
  <c r="M2861" i="40"/>
  <c r="B2671" i="40"/>
  <c r="H2189" i="40"/>
  <c r="C2410" i="40"/>
  <c r="C1668" i="40"/>
  <c r="A1762" i="40"/>
  <c r="J295" i="40"/>
  <c r="E2411" i="40"/>
  <c r="M2830" i="40"/>
  <c r="H2944" i="40"/>
  <c r="K2310" i="40"/>
  <c r="G1678" i="40"/>
  <c r="L294" i="40"/>
  <c r="L1916" i="40"/>
  <c r="E856" i="40"/>
  <c r="C810" i="40"/>
  <c r="E2902" i="40"/>
  <c r="F1961" i="40"/>
  <c r="G1598" i="40"/>
  <c r="G1877" i="40"/>
  <c r="L2304" i="40"/>
  <c r="I1598" i="40"/>
  <c r="I843" i="40"/>
  <c r="B1286" i="40"/>
  <c r="B2718" i="40"/>
  <c r="J271" i="40"/>
  <c r="L2453" i="40"/>
  <c r="D2475" i="40"/>
  <c r="E1614" i="40"/>
  <c r="K1608" i="40"/>
  <c r="E1978" i="40"/>
  <c r="I409" i="40"/>
  <c r="H997" i="40"/>
  <c r="I2185" i="40"/>
  <c r="D253" i="40"/>
  <c r="D439" i="40"/>
  <c r="C643" i="40"/>
  <c r="M1047" i="40"/>
  <c r="F2553" i="40"/>
  <c r="J1509" i="40"/>
  <c r="L1430" i="40"/>
  <c r="D1616" i="40"/>
  <c r="L1610" i="40"/>
  <c r="B282" i="40"/>
  <c r="B1905" i="40"/>
  <c r="B1428" i="40"/>
  <c r="B2650" i="40"/>
  <c r="B2643" i="40"/>
  <c r="A1686" i="40"/>
  <c r="B2925" i="40"/>
  <c r="H2065" i="40"/>
  <c r="C93" i="40"/>
  <c r="A2875" i="40"/>
  <c r="I2654" i="40"/>
  <c r="I392" i="40"/>
  <c r="E192" i="40"/>
  <c r="J621" i="40"/>
  <c r="H2661" i="40"/>
  <c r="M890" i="40"/>
  <c r="C1788" i="40"/>
  <c r="F2503" i="40"/>
  <c r="F1069" i="40"/>
  <c r="B59" i="40"/>
  <c r="H1424" i="40"/>
  <c r="G2802" i="40"/>
  <c r="H1107" i="40"/>
  <c r="K12" i="40"/>
  <c r="C1998" i="40"/>
  <c r="C2902" i="40"/>
  <c r="A492" i="40"/>
  <c r="G1304" i="40"/>
  <c r="K499" i="40"/>
  <c r="F2605" i="40"/>
  <c r="E1530" i="40"/>
  <c r="L1187" i="40"/>
  <c r="E271" i="40"/>
  <c r="I315" i="40"/>
  <c r="B2075" i="40"/>
  <c r="E1341" i="40"/>
  <c r="D1386" i="40"/>
  <c r="E1392" i="40"/>
  <c r="E695" i="40"/>
  <c r="A380" i="40"/>
  <c r="K1054" i="40"/>
  <c r="A635" i="40"/>
  <c r="K1990" i="40"/>
  <c r="F2706" i="40"/>
  <c r="E2278" i="40"/>
  <c r="B122" i="40"/>
  <c r="G1588" i="40"/>
  <c r="M413" i="40"/>
  <c r="M2869" i="40"/>
  <c r="L1139" i="40"/>
  <c r="F1479" i="40"/>
  <c r="M1274" i="40"/>
  <c r="C1503" i="40"/>
  <c r="B628" i="40"/>
  <c r="K2125" i="40"/>
  <c r="G960" i="40"/>
  <c r="B2723" i="40"/>
  <c r="L108" i="40"/>
  <c r="B233" i="40"/>
  <c r="M2347" i="40"/>
  <c r="G2562" i="40"/>
  <c r="C2453" i="40"/>
  <c r="G1786" i="40"/>
  <c r="L628" i="40"/>
  <c r="G1594" i="40"/>
  <c r="D910" i="40"/>
  <c r="D1738" i="40"/>
  <c r="I1304" i="40"/>
  <c r="M2750" i="40"/>
  <c r="M624" i="40"/>
  <c r="G880" i="40"/>
  <c r="K2317" i="40"/>
  <c r="F1956" i="40"/>
  <c r="A1889" i="40"/>
  <c r="G1587" i="40"/>
  <c r="A2134" i="40"/>
  <c r="G2005" i="40"/>
  <c r="H1403" i="40"/>
  <c r="G2665" i="40"/>
  <c r="K2607" i="40"/>
  <c r="C2724" i="40"/>
  <c r="B1886" i="40"/>
  <c r="F1170" i="40"/>
  <c r="C846" i="40"/>
  <c r="B2224" i="40"/>
  <c r="K169" i="40"/>
  <c r="F130" i="40"/>
  <c r="C1929" i="40"/>
  <c r="K206" i="40"/>
  <c r="A364" i="40"/>
  <c r="B2918" i="40"/>
  <c r="H2839" i="40"/>
  <c r="G1393" i="40"/>
  <c r="C1638" i="40"/>
  <c r="A2743" i="40"/>
  <c r="M2880" i="40"/>
  <c r="F2319" i="40"/>
  <c r="D2005" i="40"/>
  <c r="F2655" i="40"/>
  <c r="B1655" i="40"/>
  <c r="L2905" i="40"/>
  <c r="D804" i="40"/>
  <c r="K691" i="40"/>
  <c r="M2419" i="40"/>
  <c r="H2503" i="40"/>
  <c r="A1713" i="40"/>
  <c r="B1452" i="40"/>
  <c r="B973" i="40"/>
  <c r="E85" i="40"/>
  <c r="D2277" i="40"/>
  <c r="G987" i="40"/>
  <c r="C464" i="40"/>
  <c r="L1597" i="40"/>
  <c r="G672" i="40"/>
  <c r="I2100" i="40"/>
  <c r="I2539" i="40"/>
  <c r="C1487" i="40"/>
  <c r="H2844" i="40"/>
  <c r="E1766" i="40"/>
  <c r="B1246" i="40"/>
  <c r="G2710" i="40"/>
  <c r="H1541" i="40"/>
  <c r="J2431" i="40"/>
  <c r="J1770" i="40"/>
  <c r="L2941" i="40"/>
  <c r="I2403" i="40"/>
  <c r="I891" i="40"/>
  <c r="A970" i="40"/>
  <c r="G1681" i="40"/>
  <c r="H725" i="40"/>
  <c r="K2661" i="40"/>
  <c r="I1051" i="40"/>
  <c r="F222" i="40"/>
  <c r="K2030" i="40"/>
  <c r="K1854" i="40"/>
  <c r="H754" i="40"/>
  <c r="A1389" i="40"/>
  <c r="B1153" i="40"/>
  <c r="H2072" i="40"/>
  <c r="L2370" i="40"/>
  <c r="H39" i="40"/>
  <c r="C1464" i="40"/>
  <c r="E2752" i="40"/>
  <c r="A2435" i="40"/>
  <c r="B1873" i="40"/>
  <c r="C910" i="40"/>
  <c r="F2753" i="40"/>
  <c r="A548" i="40"/>
  <c r="B2743" i="40"/>
  <c r="L866" i="40"/>
  <c r="H2011" i="40"/>
  <c r="J283" i="40"/>
  <c r="F1167" i="40"/>
  <c r="F1563" i="40"/>
  <c r="H1671" i="40"/>
  <c r="F9" i="40"/>
  <c r="C1523" i="40"/>
  <c r="D379" i="40"/>
  <c r="J2864" i="40"/>
  <c r="A2883" i="40"/>
  <c r="G1360" i="40"/>
  <c r="K31" i="40"/>
  <c r="B964" i="40"/>
  <c r="F1300" i="40"/>
  <c r="A58" i="40"/>
  <c r="D1433" i="40"/>
  <c r="H370" i="40"/>
  <c r="H2470" i="40"/>
  <c r="G2773" i="40"/>
  <c r="B1109" i="40"/>
  <c r="B2002" i="40"/>
  <c r="D1296" i="40"/>
  <c r="H1200" i="40"/>
  <c r="H2244" i="40"/>
  <c r="K1376" i="40"/>
  <c r="A2472" i="40"/>
  <c r="K2425" i="40"/>
  <c r="I2622" i="40"/>
  <c r="D924" i="40"/>
  <c r="E1145" i="40"/>
  <c r="G2104" i="40"/>
  <c r="G2330" i="40"/>
  <c r="K1631" i="40"/>
  <c r="J2312" i="40"/>
  <c r="B764" i="40"/>
  <c r="M2199" i="40"/>
  <c r="B1690" i="40"/>
  <c r="H2834" i="40"/>
  <c r="I2089" i="40"/>
  <c r="D1399" i="40"/>
  <c r="C2234" i="40"/>
  <c r="G663" i="40"/>
  <c r="G1896" i="40"/>
  <c r="K2284" i="40"/>
  <c r="G2762" i="40"/>
  <c r="E749" i="40"/>
  <c r="H1952" i="40"/>
  <c r="A2524" i="40"/>
  <c r="C242" i="40"/>
  <c r="D614" i="40"/>
  <c r="B1594" i="40"/>
  <c r="D1872" i="40"/>
  <c r="I1209" i="40"/>
  <c r="I2701" i="40"/>
  <c r="G2852" i="40"/>
  <c r="M977" i="40"/>
  <c r="E1578" i="40"/>
  <c r="C1923" i="40"/>
  <c r="C100" i="40"/>
  <c r="C1400" i="40"/>
  <c r="E952" i="40"/>
  <c r="D1301" i="40"/>
  <c r="G2242" i="40"/>
  <c r="D1942" i="40"/>
  <c r="F316" i="40"/>
  <c r="G2899" i="40"/>
  <c r="D1417" i="40"/>
  <c r="K1715" i="40"/>
  <c r="J686" i="40"/>
  <c r="J26" i="40"/>
  <c r="G1276" i="40"/>
  <c r="M2499" i="40"/>
  <c r="M35" i="40"/>
  <c r="F747" i="40"/>
  <c r="B2856" i="40"/>
  <c r="C1607" i="40"/>
  <c r="J1582" i="40"/>
  <c r="F1901" i="40"/>
  <c r="E1798" i="40"/>
  <c r="A1824" i="40"/>
  <c r="I2371" i="40"/>
  <c r="F2426" i="40"/>
  <c r="C1182" i="40"/>
  <c r="E678" i="40"/>
  <c r="C2115" i="40"/>
  <c r="H1932" i="40"/>
  <c r="I947" i="40"/>
  <c r="G395" i="40"/>
  <c r="B1589" i="40"/>
  <c r="F728" i="40"/>
  <c r="D615" i="40"/>
  <c r="E498" i="40"/>
  <c r="M2519" i="40"/>
  <c r="H1890" i="40"/>
  <c r="E1548" i="40"/>
  <c r="B2729" i="40"/>
  <c r="K1118" i="40"/>
  <c r="M1023" i="40"/>
  <c r="D571" i="40"/>
  <c r="B526" i="40"/>
  <c r="M2330" i="40"/>
  <c r="I902" i="40"/>
  <c r="H1046" i="40"/>
  <c r="F711" i="40"/>
  <c r="D2446" i="40"/>
  <c r="H509" i="40"/>
  <c r="G1928" i="40"/>
  <c r="G2053" i="40"/>
  <c r="I582" i="40"/>
  <c r="K2261" i="40"/>
  <c r="J2638" i="40"/>
  <c r="B1372" i="40"/>
  <c r="C2931" i="40"/>
  <c r="I1291" i="40"/>
  <c r="E1254" i="40"/>
  <c r="L293" i="40"/>
  <c r="A1572" i="40"/>
  <c r="C2402" i="40"/>
  <c r="E1836" i="40"/>
  <c r="A2572" i="40"/>
  <c r="A1850" i="40"/>
  <c r="G888" i="40"/>
  <c r="B1037" i="40"/>
  <c r="E1503" i="40"/>
  <c r="H242" i="40"/>
  <c r="C2782" i="40"/>
  <c r="M109" i="40"/>
  <c r="C2823" i="40"/>
  <c r="G2363" i="40"/>
  <c r="E61" i="40"/>
  <c r="K146" i="40"/>
  <c r="K1620" i="40"/>
  <c r="K329" i="40"/>
  <c r="E537" i="40"/>
  <c r="C253" i="40"/>
  <c r="J1032" i="40"/>
  <c r="G2501" i="40"/>
  <c r="M221" i="40"/>
  <c r="J1183" i="40"/>
  <c r="F823" i="40"/>
  <c r="F2641" i="40"/>
  <c r="E2895" i="40"/>
  <c r="G2527" i="40"/>
  <c r="H2370" i="40"/>
  <c r="L93" i="40"/>
  <c r="M2291" i="40"/>
  <c r="K1010" i="40"/>
  <c r="J2885" i="40"/>
  <c r="B142" i="40"/>
  <c r="E1430" i="40"/>
  <c r="J1297" i="40"/>
  <c r="G733" i="40"/>
  <c r="D2254" i="40"/>
  <c r="K1253" i="40"/>
  <c r="E2933" i="40"/>
  <c r="M1747" i="40"/>
  <c r="G2600" i="40"/>
  <c r="G347" i="40"/>
  <c r="C610" i="40"/>
  <c r="B2287" i="40"/>
  <c r="A2735" i="40"/>
  <c r="G2399" i="40"/>
  <c r="E962" i="40"/>
  <c r="G2865" i="40"/>
  <c r="F1465" i="40"/>
  <c r="B1215" i="40"/>
  <c r="F293" i="40"/>
  <c r="E2095" i="40"/>
  <c r="J241" i="40"/>
  <c r="E809" i="40"/>
  <c r="A269" i="40"/>
  <c r="C611" i="40"/>
  <c r="J2671" i="40"/>
  <c r="E753" i="40"/>
  <c r="G939" i="40"/>
  <c r="E70" i="40"/>
  <c r="H508" i="40"/>
  <c r="I767" i="40"/>
  <c r="F2344" i="40"/>
  <c r="A1702" i="40"/>
  <c r="H1412" i="40"/>
  <c r="B2478" i="40"/>
  <c r="M2026" i="40"/>
  <c r="J2047" i="40"/>
  <c r="C136" i="40"/>
  <c r="J18" i="40"/>
  <c r="F851" i="40"/>
  <c r="E289" i="40"/>
  <c r="H1991" i="40"/>
  <c r="B1967" i="40"/>
  <c r="F444" i="40"/>
  <c r="E1816" i="40"/>
  <c r="C2444" i="40"/>
  <c r="G744" i="40"/>
  <c r="G336" i="40"/>
  <c r="B2715" i="40"/>
  <c r="J543" i="40"/>
  <c r="H372" i="40"/>
  <c r="K990" i="40"/>
  <c r="L2204" i="40"/>
  <c r="G626" i="40"/>
  <c r="E1805" i="40"/>
  <c r="B2214" i="40"/>
  <c r="B1022" i="40"/>
  <c r="B2120" i="40"/>
  <c r="G1613" i="40"/>
  <c r="F1600" i="40"/>
  <c r="A1521" i="40"/>
  <c r="L6" i="40"/>
  <c r="K1126" i="40"/>
  <c r="I1630" i="40"/>
  <c r="J262" i="40"/>
  <c r="L767" i="40"/>
  <c r="E1820" i="40"/>
  <c r="I362" i="40"/>
  <c r="D2648" i="40"/>
  <c r="H1715" i="40"/>
  <c r="D1313" i="40"/>
  <c r="F2934" i="40"/>
  <c r="G2409" i="40"/>
  <c r="B1082" i="40"/>
  <c r="J1146" i="40"/>
  <c r="G455" i="40"/>
  <c r="M2578" i="40"/>
  <c r="F2395" i="40"/>
  <c r="A2839" i="40"/>
  <c r="D157" i="40"/>
  <c r="M1357" i="40"/>
  <c r="I1216" i="40"/>
  <c r="I622" i="40"/>
  <c r="G2321" i="40"/>
  <c r="A1204" i="40"/>
  <c r="I2659" i="40"/>
  <c r="G2129" i="40"/>
  <c r="I91" i="40"/>
  <c r="H2753" i="40"/>
  <c r="I2125" i="40"/>
  <c r="A437" i="40"/>
  <c r="C1969" i="40"/>
  <c r="D2856" i="40"/>
  <c r="F1512" i="40"/>
  <c r="D1727" i="40"/>
  <c r="D190" i="40"/>
  <c r="D2085" i="40"/>
  <c r="A1160" i="40"/>
  <c r="L388" i="40"/>
  <c r="H1444" i="40"/>
  <c r="J2162" i="40"/>
  <c r="F2345" i="40"/>
  <c r="E2132" i="40"/>
  <c r="C2522" i="40"/>
  <c r="E365" i="40"/>
  <c r="L603" i="40"/>
  <c r="A1598" i="40"/>
  <c r="E1864" i="40"/>
  <c r="A440" i="40"/>
  <c r="E2238" i="40"/>
  <c r="G2790" i="40"/>
  <c r="G154" i="40"/>
  <c r="J550" i="40"/>
  <c r="D524" i="40"/>
  <c r="C58" i="40"/>
  <c r="H2490" i="40"/>
  <c r="J712" i="40"/>
  <c r="H898" i="40"/>
  <c r="J1790" i="40"/>
  <c r="L421" i="40"/>
  <c r="I1354" i="40"/>
  <c r="D79" i="40"/>
  <c r="C2664" i="40"/>
  <c r="A2909" i="40"/>
  <c r="L1868" i="40"/>
  <c r="C2783" i="40"/>
  <c r="F475" i="40"/>
  <c r="A1030" i="40"/>
  <c r="D713" i="40"/>
  <c r="A781" i="40"/>
  <c r="L1962" i="40"/>
  <c r="K857" i="40"/>
  <c r="A174" i="40"/>
  <c r="G1477" i="40"/>
  <c r="C478" i="40"/>
  <c r="B1989" i="40"/>
  <c r="G2628" i="40"/>
  <c r="I1775" i="40"/>
  <c r="B646" i="40"/>
  <c r="A2712" i="40"/>
  <c r="M2627" i="40"/>
  <c r="C2356" i="40"/>
  <c r="E2220" i="40"/>
  <c r="G857" i="40"/>
  <c r="D2867" i="40"/>
  <c r="G175" i="40"/>
  <c r="M934" i="40"/>
  <c r="K2662" i="40"/>
  <c r="J1295" i="40"/>
  <c r="F2305" i="40"/>
  <c r="C1948" i="40"/>
  <c r="F2660" i="40"/>
  <c r="C710" i="40"/>
  <c r="M989" i="40"/>
  <c r="H2371" i="40"/>
  <c r="B1463" i="40"/>
  <c r="K931" i="40"/>
  <c r="B2490" i="40"/>
  <c r="J844" i="40"/>
  <c r="B1960" i="40"/>
  <c r="I1373" i="40"/>
  <c r="I605" i="40"/>
  <c r="M2876" i="40"/>
  <c r="D301" i="40"/>
  <c r="A1942" i="40"/>
  <c r="H2489" i="40"/>
  <c r="F928" i="40"/>
  <c r="C1508" i="40"/>
  <c r="C1689" i="40"/>
  <c r="J1106" i="40"/>
  <c r="E2135" i="40"/>
  <c r="G57" i="40"/>
  <c r="I35" i="40"/>
  <c r="F2632" i="40"/>
  <c r="L1811" i="40"/>
  <c r="B2421" i="40"/>
  <c r="H432" i="40"/>
  <c r="D2103" i="40"/>
  <c r="D2142" i="40"/>
  <c r="J2917" i="40"/>
  <c r="C1624" i="40"/>
  <c r="E965" i="40"/>
  <c r="L737" i="40"/>
  <c r="H1002" i="40"/>
  <c r="A1146" i="40"/>
  <c r="F2433" i="40"/>
  <c r="F2146" i="40"/>
  <c r="H1818" i="40"/>
  <c r="A2475" i="40"/>
  <c r="E2191" i="40"/>
  <c r="C1690" i="40"/>
  <c r="D1768" i="40"/>
  <c r="E1683" i="40"/>
  <c r="B1272" i="40"/>
  <c r="M2302" i="40"/>
  <c r="G2246" i="40"/>
  <c r="C616" i="40"/>
  <c r="B1363" i="40"/>
  <c r="H2277" i="40"/>
  <c r="L552" i="40"/>
  <c r="F239" i="40"/>
  <c r="M489" i="40"/>
  <c r="A796" i="40" l="1"/>
  <c r="A835" i="40"/>
  <c r="J2733" i="40"/>
  <c r="F2700" i="40"/>
  <c r="C104" i="40"/>
  <c r="J1714" i="40"/>
  <c r="H1555" i="40"/>
  <c r="G2886" i="40"/>
  <c r="C1080" i="40"/>
  <c r="B1552" i="40"/>
  <c r="L831" i="40"/>
  <c r="J2639" i="40"/>
  <c r="I847" i="40"/>
  <c r="J2324" i="40"/>
  <c r="M2152" i="40"/>
  <c r="B1107" i="40"/>
  <c r="K363" i="40"/>
  <c r="C1408" i="40"/>
  <c r="H1604" i="40"/>
  <c r="I1524" i="40"/>
  <c r="G1516" i="40"/>
  <c r="B1780" i="40"/>
  <c r="I1215" i="40"/>
  <c r="A522" i="40"/>
  <c r="H1873" i="40"/>
  <c r="E1351" i="40"/>
  <c r="C76" i="40"/>
  <c r="M1024" i="40"/>
  <c r="D733" i="40"/>
  <c r="D258" i="40"/>
  <c r="L489" i="40"/>
  <c r="B39" i="40"/>
  <c r="M2744" i="40"/>
  <c r="K2915" i="40"/>
  <c r="J935" i="40"/>
  <c r="J911" i="40"/>
  <c r="C2822" i="40"/>
  <c r="H677" i="40"/>
  <c r="D1102" i="40"/>
  <c r="J456" i="40"/>
  <c r="G825" i="40"/>
  <c r="A2740" i="40"/>
  <c r="L993" i="40"/>
  <c r="F1142" i="40"/>
  <c r="C212" i="40"/>
  <c r="I165" i="40"/>
  <c r="I1196" i="40"/>
  <c r="H1019" i="40"/>
  <c r="G1152" i="40"/>
  <c r="G1204" i="40"/>
  <c r="F2004" i="40"/>
  <c r="I1060" i="40"/>
  <c r="D647" i="40"/>
  <c r="G1514" i="40"/>
  <c r="I2555" i="40"/>
  <c r="L2789" i="40"/>
  <c r="C2544" i="40"/>
  <c r="I834" i="40"/>
  <c r="J1810" i="40"/>
  <c r="A2285" i="40"/>
  <c r="H337" i="40"/>
  <c r="E1525" i="40"/>
  <c r="L1001" i="40"/>
  <c r="I867" i="40"/>
  <c r="I238" i="40"/>
  <c r="M2798" i="40"/>
  <c r="C633" i="40"/>
  <c r="L275" i="40"/>
  <c r="M1127" i="40"/>
  <c r="I2038" i="40"/>
  <c r="L1771" i="40"/>
  <c r="B2625" i="40"/>
  <c r="H2801" i="40"/>
  <c r="G753" i="40"/>
  <c r="C2649" i="40"/>
  <c r="H662" i="40"/>
  <c r="C2669" i="40"/>
  <c r="A1251" i="40"/>
  <c r="D507" i="40"/>
  <c r="A2529" i="40"/>
  <c r="B2026" i="40"/>
  <c r="K2659" i="40"/>
  <c r="K194" i="40"/>
  <c r="J2548" i="40"/>
  <c r="I112" i="40"/>
  <c r="F323" i="40"/>
  <c r="C130" i="40"/>
  <c r="E1418" i="40"/>
  <c r="B3" i="40"/>
  <c r="F3" i="40"/>
  <c r="D3" i="40"/>
  <c r="J3" i="40"/>
  <c r="M3" i="40"/>
  <c r="E3" i="40"/>
  <c r="B511" i="40"/>
  <c r="E1301" i="40"/>
  <c r="G3" i="40"/>
  <c r="G134" i="40"/>
  <c r="B934" i="40"/>
  <c r="A3" i="40"/>
  <c r="K2763" i="40"/>
  <c r="K1176" i="40"/>
  <c r="C3" i="40"/>
  <c r="D441" i="40"/>
  <c r="H1956" i="40"/>
  <c r="K3" i="40"/>
  <c r="A2702" i="40"/>
  <c r="K2633" i="40"/>
  <c r="H3" i="40"/>
  <c r="G2658" i="40"/>
  <c r="B2687" i="40"/>
  <c r="I3" i="40"/>
  <c r="G643" i="40"/>
  <c r="K2217" i="40"/>
  <c r="L3" i="40"/>
  <c r="K2859" i="40"/>
  <c r="H810" i="40"/>
  <c r="J818" i="40"/>
  <c r="J2925" i="40"/>
  <c r="F1927" i="40"/>
  <c r="J1994" i="40"/>
  <c r="F2353" i="40"/>
  <c r="M1952" i="40"/>
  <c r="A2147" i="40"/>
  <c r="L2736" i="40"/>
  <c r="E2256" i="40"/>
  <c r="J453" i="40"/>
  <c r="C2667" i="40"/>
  <c r="C2673" i="40"/>
  <c r="G1315" i="40"/>
  <c r="D440" i="40"/>
  <c r="H1032" i="40"/>
  <c r="J800" i="40"/>
  <c r="L1268" i="40"/>
  <c r="D2067" i="40"/>
  <c r="C1641" i="40"/>
  <c r="M428" i="40"/>
  <c r="C537" i="40"/>
  <c r="L1688" i="40"/>
  <c r="I672" i="40"/>
  <c r="G177" i="40"/>
  <c r="A1979" i="40"/>
  <c r="B545" i="40"/>
  <c r="K2196" i="40"/>
  <c r="A1318" i="40"/>
  <c r="D2297" i="40"/>
  <c r="F2430" i="40"/>
  <c r="B1401" i="40"/>
  <c r="F634" i="40"/>
  <c r="G1641" i="40"/>
  <c r="H2355" i="40"/>
  <c r="C1875" i="40"/>
  <c r="E391" i="40"/>
  <c r="C965" i="40"/>
  <c r="K1320" i="40"/>
  <c r="B2504" i="40"/>
  <c r="A2936" i="40"/>
  <c r="H1303" i="40"/>
  <c r="K1473" i="40"/>
  <c r="D2912" i="40"/>
  <c r="G2924" i="40"/>
  <c r="G170" i="40"/>
  <c r="C836" i="40"/>
  <c r="L689" i="40"/>
  <c r="J675" i="40"/>
  <c r="G1469" i="40"/>
  <c r="B85" i="40"/>
  <c r="F2697" i="40"/>
  <c r="M436" i="40"/>
  <c r="C1771" i="40"/>
  <c r="F1742" i="40"/>
  <c r="C2733" i="40"/>
  <c r="G756" i="40"/>
  <c r="F2600" i="40"/>
  <c r="M1960" i="40"/>
  <c r="M1295" i="40"/>
  <c r="C899" i="40"/>
  <c r="A317" i="40"/>
  <c r="L385" i="40"/>
  <c r="I383" i="40"/>
  <c r="K528" i="40"/>
  <c r="K1272" i="40"/>
  <c r="K309" i="40"/>
  <c r="M52" i="40"/>
  <c r="I257" i="40"/>
  <c r="C241" i="40"/>
  <c r="E1363" i="40"/>
  <c r="B2942" i="40"/>
  <c r="I778" i="40"/>
  <c r="L690" i="40"/>
  <c r="J1871" i="40"/>
  <c r="K789" i="40"/>
  <c r="I1309" i="40"/>
  <c r="D1036" i="40"/>
  <c r="B787" i="40"/>
  <c r="M1443" i="40"/>
  <c r="J1204" i="40"/>
  <c r="M2132" i="40"/>
  <c r="E1830" i="40"/>
  <c r="L399" i="40"/>
  <c r="K397" i="40"/>
  <c r="B1480" i="40"/>
  <c r="I1643" i="40"/>
  <c r="J2451" i="40"/>
  <c r="J2438" i="40"/>
  <c r="K1400" i="40"/>
  <c r="M88" i="40"/>
  <c r="L701" i="40"/>
  <c r="M2541" i="40"/>
  <c r="G470" i="40"/>
  <c r="K202" i="40"/>
  <c r="H1672" i="40"/>
  <c r="L1690" i="40"/>
  <c r="H800" i="40"/>
  <c r="D969" i="40"/>
  <c r="K2374" i="40"/>
  <c r="I1942" i="40"/>
  <c r="J854" i="40"/>
  <c r="J302" i="40"/>
  <c r="M1759" i="40"/>
  <c r="M1670" i="40"/>
  <c r="M881" i="40"/>
  <c r="K1728" i="40"/>
  <c r="L168" i="40"/>
  <c r="M2202" i="40"/>
  <c r="G893" i="40"/>
  <c r="G803" i="40"/>
  <c r="J290" i="40"/>
  <c r="C894" i="40"/>
  <c r="F755" i="40"/>
  <c r="J465" i="40"/>
  <c r="K2830" i="40"/>
  <c r="M375" i="40"/>
  <c r="I675" i="40"/>
  <c r="H1334" i="40"/>
  <c r="K2569" i="40"/>
  <c r="B524" i="40"/>
  <c r="L1695" i="40"/>
  <c r="B1796" i="40"/>
  <c r="C326" i="40"/>
  <c r="J721" i="40"/>
  <c r="I766" i="40"/>
  <c r="J1291" i="40"/>
  <c r="L1884" i="40"/>
  <c r="I1230" i="40"/>
  <c r="C1066" i="40"/>
  <c r="D1583" i="40"/>
  <c r="L1347" i="40"/>
  <c r="B266" i="40"/>
  <c r="M943" i="40"/>
  <c r="J1406" i="40"/>
  <c r="M2487" i="40"/>
  <c r="I2476" i="40"/>
  <c r="L2507" i="40"/>
  <c r="L1593" i="40"/>
  <c r="L57" i="40"/>
  <c r="M1351" i="40"/>
  <c r="C1274" i="40"/>
  <c r="K2752" i="40"/>
  <c r="I2510" i="40"/>
  <c r="I434" i="40"/>
  <c r="A1325" i="40"/>
  <c r="A1293" i="40"/>
  <c r="M1155" i="40"/>
  <c r="H1407" i="40"/>
  <c r="K2792" i="40"/>
  <c r="F965" i="40"/>
  <c r="L1155" i="40"/>
  <c r="G1097" i="40"/>
  <c r="J2241" i="40"/>
  <c r="F867" i="40"/>
  <c r="G830" i="40"/>
  <c r="M601" i="40"/>
  <c r="J97" i="40"/>
  <c r="E67" i="40"/>
  <c r="A1104" i="40"/>
  <c r="C1061" i="40"/>
  <c r="L2830" i="40"/>
  <c r="J1823" i="40"/>
  <c r="L1995" i="40"/>
  <c r="H1149" i="40"/>
  <c r="C1566" i="40"/>
  <c r="G1170" i="40"/>
  <c r="I810" i="40"/>
  <c r="L292" i="40"/>
  <c r="M2837" i="40"/>
  <c r="E1178" i="40"/>
  <c r="L2109" i="40"/>
  <c r="H1361" i="40"/>
  <c r="B847" i="40"/>
  <c r="B1248" i="40"/>
  <c r="C436" i="40"/>
  <c r="I148" i="40"/>
  <c r="M2482" i="40"/>
  <c r="I2243" i="40"/>
  <c r="G26" i="40"/>
  <c r="H398" i="40"/>
  <c r="M2206" i="40"/>
  <c r="D334" i="40"/>
  <c r="K213" i="40"/>
  <c r="C1124" i="40"/>
  <c r="I1384" i="40"/>
  <c r="E1499" i="40"/>
  <c r="F382" i="40"/>
  <c r="A2230" i="40"/>
  <c r="J62" i="40"/>
  <c r="K2489" i="40"/>
  <c r="L946" i="40"/>
  <c r="J634" i="40"/>
  <c r="M356" i="40"/>
  <c r="I603" i="40"/>
  <c r="G1062" i="40"/>
  <c r="K1858" i="40"/>
  <c r="B1263" i="40"/>
  <c r="E477" i="40"/>
  <c r="A1026" i="40"/>
  <c r="D492" i="40"/>
  <c r="J2428" i="40"/>
  <c r="I27" i="40"/>
  <c r="I425" i="40"/>
  <c r="C1235" i="40"/>
  <c r="M797" i="40"/>
  <c r="J1450" i="40"/>
  <c r="J2345" i="40"/>
  <c r="L1034" i="40"/>
  <c r="M640" i="40"/>
  <c r="L417" i="40"/>
  <c r="C2216" i="40"/>
  <c r="L1272" i="40"/>
  <c r="K1923" i="40"/>
  <c r="E1070" i="40"/>
  <c r="M1413" i="40"/>
  <c r="B1642" i="40"/>
  <c r="D188" i="40"/>
  <c r="A177" i="40"/>
  <c r="F48" i="40"/>
  <c r="G1265" i="40"/>
  <c r="A1074" i="40"/>
  <c r="I66" i="40"/>
  <c r="G282" i="40"/>
  <c r="L1229" i="40"/>
  <c r="H581" i="40"/>
  <c r="J1469" i="40"/>
  <c r="I2444" i="40"/>
  <c r="A1147" i="40"/>
  <c r="D388" i="40"/>
  <c r="K378" i="40"/>
  <c r="K1206" i="40"/>
  <c r="J1885" i="40"/>
  <c r="J691" i="40"/>
  <c r="B1298" i="40"/>
  <c r="M477" i="40"/>
  <c r="I2427" i="40"/>
  <c r="L24" i="40"/>
  <c r="F1024" i="40"/>
  <c r="D499" i="40"/>
  <c r="L427" i="40"/>
  <c r="J23" i="40"/>
  <c r="K1734" i="40"/>
  <c r="J1534" i="40"/>
  <c r="D377" i="40"/>
  <c r="M2348" i="40"/>
  <c r="G390" i="40"/>
  <c r="G1112" i="40"/>
  <c r="M927" i="40"/>
  <c r="C1353" i="40"/>
  <c r="A1117" i="40"/>
  <c r="J2849" i="40"/>
  <c r="C1070" i="40"/>
  <c r="K1043" i="40"/>
  <c r="H698" i="40"/>
  <c r="G966" i="40"/>
  <c r="I2660" i="40"/>
  <c r="L1687" i="40"/>
  <c r="G252" i="40"/>
  <c r="D442" i="40"/>
  <c r="J1542" i="40"/>
  <c r="D84" i="40"/>
  <c r="I310" i="40"/>
  <c r="M1066" i="40"/>
  <c r="M2362" i="40"/>
  <c r="E1172" i="40"/>
  <c r="M2713" i="40"/>
  <c r="F2136" i="40"/>
  <c r="G35" i="40"/>
  <c r="C244" i="40"/>
  <c r="M429" i="40"/>
  <c r="J2517" i="40"/>
  <c r="M2632" i="40"/>
  <c r="J1475" i="40"/>
  <c r="I2490" i="40"/>
  <c r="J1200" i="40"/>
  <c r="M248" i="40"/>
  <c r="H762" i="40"/>
  <c r="M653" i="40"/>
  <c r="D518" i="40"/>
  <c r="L593" i="40"/>
  <c r="E929" i="40"/>
  <c r="I42" i="40"/>
  <c r="D598" i="40"/>
  <c r="F1127" i="40"/>
  <c r="K279" i="40"/>
  <c r="H593" i="40"/>
  <c r="F204" i="40"/>
  <c r="J1926" i="40"/>
  <c r="H692" i="40"/>
  <c r="M780" i="40"/>
  <c r="M2772" i="40"/>
  <c r="L2592" i="40"/>
  <c r="C368" i="40"/>
  <c r="F1519" i="40"/>
  <c r="K383" i="40"/>
  <c r="L155" i="40"/>
  <c r="M643" i="40"/>
  <c r="M120" i="40"/>
  <c r="D1819" i="40"/>
  <c r="L714" i="40"/>
  <c r="J2228" i="40"/>
  <c r="J2359" i="40"/>
  <c r="M2910" i="40"/>
  <c r="A354" i="40"/>
  <c r="J2935" i="40"/>
  <c r="I2253" i="40"/>
  <c r="E396" i="40"/>
  <c r="K2443" i="40"/>
  <c r="L1373" i="40"/>
  <c r="E1219" i="40"/>
  <c r="F696" i="40"/>
  <c r="I1924" i="40"/>
  <c r="I1249" i="40"/>
  <c r="M297" i="40"/>
  <c r="D1068" i="40"/>
  <c r="K1711" i="40"/>
  <c r="F46" i="40"/>
  <c r="E1142" i="40"/>
  <c r="J183" i="40"/>
  <c r="C186" i="40"/>
  <c r="L1151" i="40"/>
  <c r="C671" i="40"/>
  <c r="J1212" i="40"/>
  <c r="L804" i="40"/>
  <c r="K597" i="40"/>
  <c r="J499" i="40"/>
  <c r="K1810" i="40"/>
  <c r="L2728" i="40"/>
  <c r="E2893" i="40"/>
  <c r="G1122" i="40"/>
  <c r="H1011" i="40"/>
  <c r="L2197" i="40"/>
  <c r="A331" i="40"/>
  <c r="I2417" i="40"/>
  <c r="L2013" i="40"/>
  <c r="I1892" i="40"/>
  <c r="B636" i="40"/>
  <c r="A195" i="40"/>
  <c r="I1548" i="40"/>
  <c r="L617" i="40"/>
  <c r="M2543" i="40"/>
  <c r="K1214" i="40"/>
  <c r="L1344" i="40"/>
  <c r="H437" i="40"/>
  <c r="B298" i="40"/>
  <c r="K2722" i="40"/>
  <c r="M2319" i="40"/>
  <c r="K210" i="40"/>
  <c r="M670" i="40"/>
  <c r="A224" i="40"/>
  <c r="G589" i="40"/>
  <c r="J924" i="40"/>
  <c r="H1652" i="40"/>
  <c r="A1292" i="40"/>
  <c r="H311" i="40"/>
  <c r="J2466" i="40"/>
  <c r="I2876" i="40"/>
  <c r="K1569" i="40"/>
  <c r="M531" i="40"/>
  <c r="H689" i="40"/>
  <c r="G1161" i="40"/>
  <c r="K970" i="40"/>
  <c r="A766" i="40"/>
  <c r="M2539" i="40"/>
  <c r="I673" i="40"/>
  <c r="K1697" i="40"/>
  <c r="A158" i="40"/>
  <c r="A1130" i="40"/>
  <c r="M1014" i="40"/>
  <c r="M461" i="40"/>
  <c r="E467" i="40"/>
  <c r="I96" i="40"/>
  <c r="K2089" i="40"/>
  <c r="I757" i="40"/>
  <c r="I2315" i="40"/>
  <c r="F198" i="40"/>
  <c r="K1417" i="40"/>
  <c r="I916" i="40"/>
  <c r="M312" i="40"/>
  <c r="I1655" i="40"/>
  <c r="L95" i="40"/>
  <c r="M319" i="40"/>
  <c r="I2287" i="40"/>
  <c r="L1045" i="40"/>
  <c r="I963" i="40"/>
  <c r="H1539" i="40"/>
  <c r="J1557" i="40"/>
  <c r="I733" i="40"/>
  <c r="B697" i="40"/>
  <c r="K824" i="40"/>
  <c r="J2724" i="40"/>
  <c r="K2474" i="40"/>
  <c r="C405" i="40"/>
  <c r="A1256" i="40"/>
  <c r="E2268" i="40"/>
  <c r="H1040" i="40"/>
  <c r="L257" i="40"/>
  <c r="I1306" i="40"/>
  <c r="K2037" i="40"/>
  <c r="J441" i="40"/>
  <c r="M1987" i="40"/>
  <c r="L208" i="40"/>
  <c r="B1368" i="40"/>
  <c r="J2137" i="40"/>
  <c r="A1964" i="40"/>
  <c r="J1038" i="40"/>
  <c r="M1684" i="40"/>
  <c r="M131" i="40"/>
  <c r="B175" i="40"/>
  <c r="I2620" i="40"/>
  <c r="I1661" i="40"/>
  <c r="A563" i="40"/>
  <c r="I542" i="40"/>
  <c r="J2009" i="40"/>
  <c r="J2222" i="40"/>
  <c r="D831" i="40"/>
  <c r="L1799" i="40"/>
  <c r="I2488" i="40"/>
  <c r="L1934" i="40"/>
  <c r="L1067" i="40"/>
  <c r="M1975" i="40"/>
  <c r="I2231" i="40"/>
  <c r="L2841" i="40"/>
  <c r="D1118" i="40"/>
  <c r="L2145" i="40"/>
  <c r="J1210" i="40"/>
  <c r="G107" i="40"/>
  <c r="K1872" i="40"/>
  <c r="J150" i="40"/>
  <c r="G576" i="40"/>
  <c r="K1667" i="40"/>
  <c r="K530" i="40"/>
  <c r="D1398" i="40"/>
  <c r="B1755" i="40"/>
  <c r="K2619" i="40"/>
  <c r="H949" i="40"/>
  <c r="C1122" i="40"/>
  <c r="D152" i="40"/>
  <c r="E210" i="40"/>
  <c r="M1387" i="40"/>
  <c r="C1504" i="40"/>
  <c r="I2234" i="40"/>
  <c r="E1325" i="40"/>
  <c r="I800" i="40"/>
  <c r="A1115" i="40"/>
  <c r="J331" i="40"/>
  <c r="H883" i="40"/>
  <c r="K1533" i="40"/>
  <c r="K2088" i="40"/>
  <c r="H1294" i="40"/>
  <c r="G212" i="40"/>
  <c r="K1183" i="40"/>
  <c r="K2515" i="40"/>
  <c r="K1514" i="40"/>
  <c r="I2151" i="40"/>
  <c r="K471" i="40"/>
  <c r="F410" i="40"/>
  <c r="B1087" i="40"/>
  <c r="I1731" i="40"/>
  <c r="M777" i="40"/>
  <c r="A78" i="40"/>
  <c r="F674" i="40"/>
  <c r="B1294" i="40"/>
  <c r="H293" i="40"/>
  <c r="J1735" i="40"/>
  <c r="J2877" i="40"/>
  <c r="L1816" i="40"/>
  <c r="K2298" i="40"/>
  <c r="I1274" i="40"/>
  <c r="F692" i="40"/>
  <c r="A940" i="40"/>
  <c r="J2000" i="40"/>
  <c r="G1372" i="40"/>
  <c r="M1454" i="40"/>
  <c r="L425" i="40"/>
  <c r="A665" i="40"/>
  <c r="F657" i="40"/>
  <c r="B312" i="40"/>
  <c r="E597" i="40"/>
  <c r="I251" i="40"/>
  <c r="M1224" i="40"/>
  <c r="E1680" i="40"/>
  <c r="L37" i="40"/>
  <c r="E1927" i="40"/>
  <c r="M222" i="40"/>
  <c r="B676" i="40"/>
  <c r="M2407" i="40"/>
  <c r="M2224" i="40"/>
  <c r="L1409" i="40"/>
  <c r="J311" i="40"/>
  <c r="A681" i="40"/>
  <c r="M1461" i="40"/>
  <c r="L725" i="40"/>
  <c r="F1124" i="40"/>
  <c r="C1098" i="40"/>
  <c r="K353" i="40"/>
  <c r="H1124" i="40"/>
  <c r="M1720" i="40"/>
  <c r="J968" i="40"/>
  <c r="M733" i="40"/>
  <c r="B195" i="40"/>
  <c r="J2943" i="40"/>
  <c r="J2618" i="40"/>
  <c r="M193" i="40"/>
  <c r="E928" i="40"/>
  <c r="J1740" i="40"/>
  <c r="C864" i="40"/>
  <c r="L2909" i="40"/>
  <c r="L545" i="40"/>
  <c r="M1235" i="40"/>
  <c r="F478" i="40"/>
  <c r="M194" i="40"/>
  <c r="A1240" i="40"/>
  <c r="H234" i="40"/>
  <c r="K153" i="40"/>
  <c r="L846" i="40"/>
  <c r="J1116" i="40"/>
  <c r="L2021" i="40"/>
  <c r="K1409" i="40"/>
  <c r="L1523" i="40"/>
  <c r="I722" i="40"/>
  <c r="G321" i="40"/>
  <c r="F1708" i="40"/>
  <c r="L1737" i="40"/>
  <c r="F1082" i="40"/>
  <c r="E560" i="40"/>
  <c r="F1257" i="40"/>
  <c r="K168" i="40"/>
  <c r="L2759" i="40"/>
  <c r="I1333" i="40"/>
  <c r="G1279" i="40"/>
  <c r="H313" i="40"/>
  <c r="L1740" i="40"/>
  <c r="I1382" i="40"/>
  <c r="L1901" i="40"/>
  <c r="I413" i="40"/>
  <c r="F618" i="40"/>
  <c r="K1403" i="40"/>
  <c r="G1144" i="40"/>
  <c r="M866" i="40"/>
  <c r="C707" i="40"/>
  <c r="C448" i="40"/>
  <c r="F1038" i="40"/>
  <c r="K248" i="40"/>
  <c r="K1515" i="40"/>
  <c r="C399" i="40"/>
  <c r="K2412" i="40"/>
  <c r="J439" i="40"/>
  <c r="K2791" i="40"/>
  <c r="K600" i="40"/>
  <c r="J1487" i="40"/>
  <c r="E372" i="40"/>
  <c r="K2866" i="40"/>
  <c r="K390" i="40"/>
  <c r="I400" i="40"/>
  <c r="H816" i="40"/>
  <c r="G204" i="40"/>
  <c r="K2799" i="40"/>
  <c r="A451" i="40"/>
  <c r="J2698" i="40"/>
  <c r="L869" i="40"/>
  <c r="B1284" i="40"/>
  <c r="J559" i="40"/>
  <c r="E107" i="40"/>
  <c r="L810" i="40"/>
  <c r="J1763" i="40"/>
  <c r="I530" i="40"/>
  <c r="L2100" i="40"/>
  <c r="I1653" i="40"/>
  <c r="B535" i="40"/>
  <c r="L868" i="40"/>
  <c r="J1441" i="40"/>
  <c r="K2736" i="40"/>
  <c r="M2619" i="40"/>
  <c r="K1425" i="40"/>
  <c r="A860" i="40"/>
  <c r="M1087" i="40"/>
  <c r="L1547" i="40"/>
  <c r="M308" i="40"/>
  <c r="D1319" i="40"/>
  <c r="J2833" i="40"/>
  <c r="I352" i="40"/>
  <c r="J288" i="40"/>
  <c r="H46" i="40"/>
  <c r="L2232" i="40"/>
  <c r="J2355" i="40"/>
  <c r="J1920" i="40"/>
  <c r="J2226" i="40"/>
  <c r="G167" i="40"/>
  <c r="F451" i="40"/>
  <c r="G1100" i="40"/>
  <c r="K825" i="40"/>
  <c r="L2935" i="40"/>
  <c r="M2518" i="40"/>
  <c r="C517" i="40"/>
  <c r="K2257" i="40"/>
  <c r="E706" i="40"/>
  <c r="L2133" i="40"/>
  <c r="E1541" i="40"/>
  <c r="J427" i="40"/>
  <c r="M1902" i="40"/>
  <c r="A514" i="40"/>
  <c r="A450" i="40"/>
  <c r="L2318" i="40"/>
  <c r="G959" i="40"/>
  <c r="F1324" i="40"/>
  <c r="M1017" i="40"/>
  <c r="I278" i="40"/>
  <c r="A477" i="40"/>
  <c r="J2717" i="40"/>
  <c r="K77" i="40"/>
  <c r="K1985" i="40"/>
  <c r="G980" i="40"/>
  <c r="E744" i="40"/>
  <c r="L873" i="40"/>
  <c r="F1557" i="40"/>
  <c r="L2563" i="40"/>
  <c r="D821" i="40"/>
  <c r="I702" i="40"/>
  <c r="A1097" i="40"/>
  <c r="L882" i="40"/>
  <c r="E1784" i="40"/>
  <c r="K1944" i="40"/>
  <c r="I2807" i="40"/>
  <c r="J1737" i="40"/>
  <c r="C434" i="40"/>
  <c r="K37" i="40"/>
  <c r="M2912" i="40"/>
  <c r="H1103" i="40"/>
  <c r="H941" i="40"/>
  <c r="L2526" i="40"/>
  <c r="M1078" i="40"/>
  <c r="I153" i="40"/>
  <c r="J24" i="40"/>
  <c r="L2898" i="40"/>
  <c r="F681" i="40"/>
  <c r="G244" i="40"/>
  <c r="H743" i="40"/>
  <c r="E1115" i="40"/>
  <c r="J2191" i="40"/>
  <c r="E960" i="40"/>
  <c r="J1702" i="40"/>
  <c r="G471" i="40"/>
  <c r="A580" i="40"/>
  <c r="M1569" i="40"/>
  <c r="D988" i="40"/>
  <c r="K2264" i="40"/>
  <c r="M1342" i="40"/>
  <c r="E1058" i="40"/>
  <c r="M239" i="40"/>
  <c r="H1045" i="40"/>
  <c r="C1076" i="40"/>
  <c r="K1948" i="40"/>
  <c r="J408" i="40"/>
  <c r="I1312" i="40"/>
  <c r="M2342" i="40"/>
  <c r="M595" i="40"/>
  <c r="I443" i="40"/>
  <c r="C351" i="40"/>
  <c r="K2182" i="40"/>
  <c r="E312" i="40"/>
  <c r="K2211" i="40"/>
  <c r="M840" i="40"/>
  <c r="B29" i="40"/>
  <c r="D174" i="40"/>
  <c r="D285" i="40"/>
  <c r="M1320" i="40"/>
  <c r="I207" i="40"/>
  <c r="M1171" i="40"/>
  <c r="F1065" i="40"/>
  <c r="C597" i="40"/>
  <c r="M762" i="40"/>
  <c r="G2077" i="40"/>
  <c r="I1858" i="40"/>
  <c r="J1872" i="40"/>
  <c r="D40" i="40"/>
  <c r="F1162" i="40"/>
  <c r="M2590" i="40"/>
  <c r="I212" i="40"/>
  <c r="I1030" i="40"/>
  <c r="L1911" i="40"/>
  <c r="D1063" i="40"/>
  <c r="E1316" i="40"/>
  <c r="M24" i="40"/>
  <c r="D1414" i="40"/>
  <c r="B165" i="40"/>
  <c r="I1558" i="40"/>
  <c r="B2533" i="40"/>
  <c r="M1845" i="40"/>
  <c r="L1739" i="40"/>
  <c r="H371" i="40"/>
  <c r="D858" i="40"/>
  <c r="K2189" i="40"/>
  <c r="E1440" i="40"/>
  <c r="J970" i="40"/>
  <c r="H950" i="40"/>
  <c r="I1331" i="40"/>
  <c r="K798" i="40"/>
  <c r="L2280" i="40"/>
  <c r="D1229" i="40"/>
  <c r="A371" i="40"/>
  <c r="I1700" i="40"/>
  <c r="F1402" i="40"/>
  <c r="H559" i="40"/>
  <c r="L1529" i="40"/>
  <c r="A683" i="40"/>
  <c r="G1048" i="40"/>
  <c r="L1770" i="40"/>
  <c r="K2605" i="40"/>
  <c r="A1136" i="40"/>
  <c r="D916" i="40"/>
  <c r="H1116" i="40"/>
  <c r="J2898" i="40"/>
  <c r="H463" i="40"/>
  <c r="I1042" i="40"/>
  <c r="L2142" i="40"/>
  <c r="J1745" i="40"/>
  <c r="K1524" i="40"/>
  <c r="K1538" i="40"/>
  <c r="L2112" i="40"/>
  <c r="F1749" i="40"/>
  <c r="L2931" i="40"/>
  <c r="L1114" i="40"/>
  <c r="L2564" i="40"/>
  <c r="L320" i="40"/>
  <c r="M1662" i="40"/>
  <c r="B1981" i="40"/>
  <c r="C1126" i="40"/>
  <c r="K1552" i="40"/>
  <c r="M2643" i="40"/>
  <c r="M697" i="40"/>
  <c r="K554" i="40"/>
  <c r="E993" i="40"/>
  <c r="I2215" i="40"/>
  <c r="M540" i="40"/>
  <c r="M1181" i="40"/>
  <c r="K2120" i="40"/>
  <c r="C204" i="40"/>
  <c r="B489" i="40"/>
  <c r="L827" i="40"/>
  <c r="A1622" i="40"/>
  <c r="M1220" i="40"/>
  <c r="C681" i="40"/>
  <c r="A1580" i="40"/>
  <c r="E2457" i="40"/>
  <c r="E1089" i="40"/>
  <c r="K1885" i="40"/>
  <c r="I2573" i="40"/>
  <c r="E1712" i="40"/>
  <c r="A1525" i="40"/>
  <c r="J297" i="40"/>
  <c r="D1100" i="40"/>
  <c r="I76" i="40"/>
  <c r="I1953" i="40"/>
  <c r="C267" i="40"/>
  <c r="F183" i="40"/>
  <c r="I398" i="40"/>
  <c r="D1320" i="40"/>
  <c r="M2587" i="40"/>
  <c r="I291" i="40"/>
  <c r="F463" i="40"/>
  <c r="J1603" i="40"/>
  <c r="L2063" i="40"/>
  <c r="J2367" i="40"/>
  <c r="F575" i="40"/>
  <c r="F1269" i="40"/>
  <c r="L2840" i="40"/>
  <c r="K735" i="40"/>
  <c r="M923" i="40"/>
  <c r="H599" i="40"/>
  <c r="M1598" i="40"/>
  <c r="I2257" i="40"/>
  <c r="F993" i="40"/>
  <c r="I2451" i="40"/>
  <c r="J610" i="40"/>
  <c r="M358" i="40"/>
  <c r="K1576" i="40"/>
  <c r="L2260" i="40"/>
  <c r="I87" i="40"/>
  <c r="I1913" i="40"/>
  <c r="K2258" i="40"/>
  <c r="L2095" i="40"/>
  <c r="J101" i="40"/>
  <c r="B1070" i="40"/>
  <c r="C138" i="40"/>
  <c r="M806" i="40"/>
  <c r="E1105" i="40"/>
  <c r="C2290" i="40"/>
  <c r="H471" i="40"/>
  <c r="M80" i="40"/>
  <c r="E1699" i="40"/>
  <c r="D2417" i="40"/>
  <c r="M1493" i="40"/>
  <c r="K1680" i="40"/>
  <c r="L1975" i="40"/>
  <c r="K1049" i="40"/>
  <c r="H970" i="40"/>
  <c r="G1878" i="40"/>
  <c r="D505" i="40"/>
  <c r="D91" i="40"/>
  <c r="M949" i="40"/>
  <c r="F1203" i="40"/>
  <c r="K1597" i="40"/>
  <c r="G1094" i="40"/>
  <c r="D470" i="40"/>
  <c r="C740" i="40"/>
  <c r="L43" i="40"/>
  <c r="K1730" i="40"/>
  <c r="E1160" i="40"/>
  <c r="K2306" i="40"/>
  <c r="M1367" i="40"/>
  <c r="J149" i="40"/>
  <c r="J469" i="40"/>
  <c r="L1621" i="40"/>
  <c r="C381" i="40"/>
  <c r="A1052" i="40"/>
  <c r="D660" i="40"/>
  <c r="L364" i="40"/>
  <c r="L1037" i="40"/>
  <c r="A941" i="40"/>
  <c r="K1889" i="40"/>
  <c r="B269" i="40"/>
  <c r="E496" i="40"/>
  <c r="I353" i="40"/>
  <c r="H996" i="40"/>
  <c r="G1560" i="40"/>
  <c r="E802" i="40"/>
  <c r="J1929" i="40"/>
  <c r="M1404" i="40"/>
  <c r="I1803" i="40"/>
  <c r="K2785" i="40"/>
  <c r="L300" i="40"/>
  <c r="C220" i="40"/>
  <c r="H1380" i="40"/>
  <c r="J2546" i="40"/>
  <c r="F455" i="40"/>
  <c r="D836" i="40"/>
  <c r="I1812" i="40"/>
  <c r="L1436" i="40"/>
  <c r="G558" i="40"/>
  <c r="L2129" i="40"/>
  <c r="C1102" i="40"/>
  <c r="K1401" i="40"/>
  <c r="K2655" i="40"/>
  <c r="H94" i="40"/>
  <c r="G1489" i="40"/>
  <c r="F556" i="40"/>
  <c r="I2267" i="40"/>
  <c r="J2757" i="40"/>
  <c r="L2007" i="40"/>
  <c r="J591" i="40"/>
  <c r="M481" i="40"/>
  <c r="M38" i="40"/>
  <c r="I2698" i="40"/>
  <c r="K2589" i="40"/>
  <c r="D1097" i="40"/>
  <c r="L2609" i="40"/>
  <c r="L2648" i="40"/>
  <c r="M1887" i="40"/>
  <c r="L2250" i="40"/>
  <c r="I161" i="40"/>
  <c r="E585" i="40"/>
  <c r="M93" i="40"/>
  <c r="G1827" i="40"/>
  <c r="G295" i="40"/>
  <c r="M2736" i="40"/>
  <c r="A776" i="40"/>
  <c r="L2862" i="40"/>
  <c r="L491" i="40"/>
  <c r="F352" i="40"/>
  <c r="L1172" i="40"/>
  <c r="J1655" i="40"/>
  <c r="F1744" i="40"/>
  <c r="G606" i="40"/>
  <c r="C2015" i="40"/>
  <c r="M2136" i="40"/>
  <c r="A869" i="40"/>
  <c r="I2386" i="40"/>
  <c r="H851" i="40"/>
  <c r="G1171" i="40"/>
  <c r="L2529" i="40"/>
  <c r="J2245" i="40"/>
  <c r="A518" i="40"/>
  <c r="M1907" i="40"/>
  <c r="C338" i="40"/>
  <c r="I2391" i="40"/>
  <c r="L2518" i="40"/>
  <c r="E278" i="40"/>
  <c r="J172" i="40"/>
  <c r="F664" i="40"/>
  <c r="J1876" i="40"/>
  <c r="K1343" i="40"/>
  <c r="K298" i="40"/>
  <c r="K2204" i="40"/>
  <c r="G1672" i="40"/>
  <c r="L1464" i="40"/>
  <c r="D652" i="40"/>
  <c r="L84" i="40"/>
  <c r="A531" i="40"/>
  <c r="J886" i="40"/>
  <c r="M50" i="40"/>
  <c r="I1902" i="40"/>
  <c r="K2811" i="40"/>
  <c r="K1159" i="40"/>
  <c r="J2891" i="40"/>
  <c r="L230" i="40"/>
  <c r="A144" i="40"/>
  <c r="F1895" i="40"/>
  <c r="J744" i="40"/>
  <c r="L2547" i="40"/>
  <c r="E1182" i="40"/>
  <c r="I510" i="40"/>
  <c r="I2615" i="40"/>
  <c r="B866" i="40"/>
  <c r="K2461" i="40"/>
  <c r="M519" i="40"/>
  <c r="K998" i="40"/>
  <c r="G79" i="40"/>
  <c r="M2335" i="40"/>
  <c r="L838" i="40"/>
  <c r="H384" i="40"/>
  <c r="D67" i="40"/>
  <c r="M1806" i="40"/>
  <c r="L561" i="40"/>
  <c r="L710" i="40"/>
  <c r="L1507" i="40"/>
  <c r="J1387" i="40"/>
  <c r="K1857" i="40"/>
  <c r="M2350" i="40"/>
  <c r="L908" i="40"/>
  <c r="L994" i="40"/>
  <c r="L1539" i="40"/>
  <c r="D247" i="40"/>
  <c r="H711" i="40"/>
  <c r="K631" i="40"/>
  <c r="D657" i="40"/>
  <c r="J410" i="40"/>
  <c r="I512" i="40"/>
  <c r="J2624" i="40"/>
  <c r="D151" i="40"/>
  <c r="I1378" i="40"/>
  <c r="C1447" i="40"/>
  <c r="G815" i="40"/>
  <c r="L533" i="40"/>
  <c r="J1407" i="40"/>
  <c r="E205" i="40"/>
  <c r="J2829" i="40"/>
  <c r="L2798" i="40"/>
  <c r="C237" i="40"/>
  <c r="J1420" i="40"/>
  <c r="K2265" i="40"/>
  <c r="M1172" i="40"/>
  <c r="E1041" i="40"/>
  <c r="G861" i="40"/>
  <c r="A357" i="40"/>
  <c r="A1071" i="40"/>
  <c r="I2097" i="40"/>
  <c r="L1749" i="40"/>
  <c r="E1269" i="40"/>
  <c r="J2905" i="40"/>
  <c r="J544" i="40"/>
  <c r="F1090" i="40"/>
  <c r="G1164" i="40"/>
  <c r="J2455" i="40"/>
  <c r="D2511" i="40"/>
  <c r="I90" i="40"/>
  <c r="H32" i="40"/>
  <c r="I2210" i="40"/>
  <c r="K893" i="40"/>
  <c r="K583" i="40"/>
  <c r="K2025" i="40"/>
  <c r="J463" i="40"/>
  <c r="L1488" i="40"/>
  <c r="A367" i="40"/>
  <c r="L2640" i="40"/>
  <c r="K1296" i="40"/>
  <c r="D1187" i="40"/>
  <c r="K1591" i="40"/>
  <c r="D1134" i="40"/>
  <c r="M1216" i="40"/>
  <c r="K703" i="40"/>
  <c r="B1308" i="40"/>
  <c r="H1364" i="40"/>
  <c r="K2948" i="40"/>
  <c r="L2035" i="40"/>
  <c r="L1105" i="40"/>
  <c r="H1006" i="40"/>
  <c r="M74" i="40"/>
  <c r="I2587" i="40"/>
  <c r="K268" i="40"/>
  <c r="E73" i="40"/>
  <c r="A1455" i="40"/>
  <c r="M1260" i="40"/>
  <c r="B1928" i="40"/>
  <c r="A890" i="40"/>
  <c r="J599" i="40"/>
  <c r="J2665" i="40"/>
  <c r="F257" i="40"/>
  <c r="D2338" i="40"/>
  <c r="I1239" i="40"/>
  <c r="C458" i="40"/>
  <c r="H1117" i="40"/>
  <c r="F1172" i="40"/>
  <c r="K2727" i="40"/>
  <c r="H1499" i="40"/>
  <c r="F211" i="40"/>
  <c r="K1339" i="40"/>
  <c r="I417" i="40"/>
  <c r="K1020" i="40"/>
  <c r="F563" i="40"/>
  <c r="L1199" i="40"/>
  <c r="M2382" i="40"/>
  <c r="M2704" i="40"/>
  <c r="I1431" i="40"/>
  <c r="L929" i="40"/>
  <c r="B2737" i="40"/>
  <c r="J1585" i="40"/>
  <c r="K1701" i="40"/>
  <c r="E39" i="40"/>
  <c r="D1244" i="40"/>
  <c r="H1154" i="40"/>
  <c r="I306" i="40"/>
  <c r="M677" i="40"/>
  <c r="D621" i="40"/>
  <c r="A2104" i="40"/>
  <c r="A2236" i="40"/>
  <c r="K2871" i="40"/>
  <c r="C1285" i="40"/>
  <c r="M1562" i="40"/>
  <c r="H727" i="40"/>
  <c r="K2638" i="40"/>
  <c r="I2004" i="40"/>
  <c r="I363" i="40"/>
  <c r="J2593" i="40"/>
  <c r="K2916" i="40"/>
  <c r="D701" i="40"/>
  <c r="F1094" i="40"/>
  <c r="J2676" i="40"/>
  <c r="C1326" i="40"/>
  <c r="L1183" i="40"/>
  <c r="J1264" i="40"/>
  <c r="K2858" i="40"/>
  <c r="J861" i="40"/>
  <c r="E2563" i="40"/>
  <c r="I2153" i="40"/>
  <c r="J803" i="40"/>
  <c r="K2712" i="40"/>
  <c r="L161" i="40"/>
  <c r="M426" i="40"/>
  <c r="F484" i="40"/>
  <c r="J925" i="40"/>
  <c r="E780" i="40"/>
  <c r="M554" i="40"/>
  <c r="F1241" i="40"/>
  <c r="F1175" i="40"/>
  <c r="M225" i="40"/>
  <c r="I1688" i="40"/>
  <c r="J1984" i="40"/>
  <c r="E1710" i="40"/>
  <c r="G461" i="40"/>
  <c r="G1414" i="40"/>
  <c r="E660" i="40"/>
  <c r="L2695" i="40"/>
  <c r="F762" i="40"/>
  <c r="K131" i="40"/>
  <c r="L336" i="40"/>
  <c r="A553" i="40"/>
  <c r="L759" i="40"/>
  <c r="J328" i="40"/>
  <c r="M955" i="40"/>
  <c r="G1091" i="40"/>
  <c r="C115" i="40"/>
  <c r="I2110" i="40"/>
  <c r="K73" i="40"/>
  <c r="G343" i="40"/>
  <c r="B57" i="40"/>
  <c r="J2112" i="40"/>
  <c r="F569" i="40"/>
  <c r="J2630" i="40"/>
  <c r="J1495" i="40"/>
  <c r="J1664" i="40"/>
  <c r="H1268" i="40"/>
  <c r="J2408" i="40"/>
  <c r="B1004" i="40"/>
  <c r="M220" i="40"/>
  <c r="I567" i="40"/>
  <c r="H1337" i="40"/>
  <c r="M2492" i="40"/>
  <c r="M2085" i="40"/>
  <c r="L1171" i="40"/>
  <c r="K208" i="40"/>
  <c r="K2378" i="40"/>
  <c r="E1277" i="40"/>
  <c r="M1675" i="40"/>
  <c r="J2271" i="40"/>
  <c r="K1897" i="40"/>
  <c r="I445" i="40"/>
  <c r="I2601" i="40"/>
  <c r="E1372" i="40"/>
  <c r="L696" i="40"/>
  <c r="J1255" i="40"/>
  <c r="I547" i="40"/>
  <c r="I759" i="40"/>
  <c r="C332" i="40"/>
  <c r="J1724" i="40"/>
  <c r="J503" i="40"/>
  <c r="B923" i="40"/>
  <c r="G852" i="40"/>
  <c r="F175" i="40"/>
  <c r="M2938" i="40"/>
  <c r="M2754" i="40"/>
  <c r="L82" i="40"/>
  <c r="L2079" i="40"/>
  <c r="H23" i="40"/>
  <c r="K2883" i="40"/>
  <c r="J2314" i="40"/>
  <c r="K2756" i="40"/>
  <c r="J1901" i="40"/>
  <c r="I2895" i="40"/>
  <c r="M852" i="40"/>
  <c r="J2390" i="40"/>
  <c r="K1554" i="40"/>
  <c r="L2300" i="40"/>
  <c r="K2146" i="40"/>
  <c r="M1160" i="40"/>
  <c r="L2669" i="40"/>
  <c r="J989" i="40"/>
  <c r="G373" i="40"/>
  <c r="K454" i="40"/>
  <c r="H1612" i="40"/>
  <c r="I1112" i="40"/>
  <c r="D1895" i="40"/>
  <c r="L1022" i="40"/>
  <c r="M602" i="40"/>
  <c r="H1684" i="40"/>
  <c r="K474" i="40"/>
  <c r="M1772" i="40"/>
  <c r="J431" i="40"/>
  <c r="K1241" i="40"/>
  <c r="F691" i="40"/>
  <c r="D957" i="40"/>
  <c r="M811" i="40"/>
  <c r="K1798" i="40"/>
  <c r="L2847" i="40"/>
  <c r="B1058" i="40"/>
  <c r="M414" i="40"/>
  <c r="G1645" i="40"/>
  <c r="J2861" i="40"/>
  <c r="F1201" i="40"/>
  <c r="L1863" i="40"/>
  <c r="F883" i="40"/>
  <c r="K1106" i="40"/>
  <c r="L1175" i="40"/>
  <c r="G1203" i="40"/>
  <c r="A1107" i="40"/>
  <c r="D1377" i="40"/>
  <c r="M1109" i="40"/>
  <c r="J195" i="40"/>
  <c r="F2500" i="40"/>
  <c r="I926" i="40"/>
  <c r="D1112" i="40"/>
  <c r="C361" i="40"/>
  <c r="G1105" i="40"/>
  <c r="C1177" i="40"/>
  <c r="D1606" i="40"/>
  <c r="K2843" i="40"/>
  <c r="L2346" i="40"/>
  <c r="C970" i="40"/>
  <c r="A436" i="40"/>
  <c r="I2354" i="40"/>
  <c r="A1100" i="40"/>
  <c r="K1034" i="40"/>
  <c r="J2210" i="40"/>
  <c r="J2130" i="40"/>
  <c r="K2697" i="40"/>
  <c r="A1341" i="40"/>
  <c r="J1341" i="40"/>
  <c r="H973" i="40"/>
  <c r="L814" i="40"/>
  <c r="F456" i="40"/>
  <c r="L1222" i="40"/>
  <c r="K2559" i="40"/>
  <c r="H98" i="40"/>
  <c r="J1370" i="40"/>
  <c r="G1554" i="40"/>
  <c r="G477" i="40"/>
  <c r="I324" i="40"/>
  <c r="A1901" i="40"/>
  <c r="I1604" i="40"/>
  <c r="B2652" i="40"/>
  <c r="L2496" i="40"/>
  <c r="M236" i="40"/>
  <c r="L2687" i="40"/>
  <c r="J1997" i="40"/>
  <c r="J507" i="40"/>
  <c r="B791" i="40"/>
  <c r="J2316" i="40"/>
  <c r="F1418" i="40"/>
  <c r="I2314" i="40"/>
  <c r="I2392" i="40"/>
  <c r="I2888" i="40"/>
  <c r="B864" i="40"/>
  <c r="H917" i="40"/>
  <c r="K352" i="40"/>
  <c r="H1704" i="40"/>
  <c r="J312" i="40"/>
  <c r="G2200" i="40"/>
  <c r="J1651" i="40"/>
  <c r="G691" i="40"/>
  <c r="J2909" i="40"/>
  <c r="D1060" i="40"/>
  <c r="B1619" i="40"/>
  <c r="C1107" i="40"/>
  <c r="K531" i="40"/>
  <c r="K1547" i="40"/>
  <c r="E493" i="40"/>
  <c r="I1102" i="40"/>
  <c r="K34" i="40"/>
  <c r="A1162" i="40"/>
  <c r="L1723" i="40"/>
  <c r="J404" i="40"/>
  <c r="K589" i="40"/>
  <c r="C752" i="40"/>
  <c r="L138" i="40"/>
  <c r="K2648" i="40"/>
  <c r="I2155" i="40"/>
  <c r="L2170" i="40"/>
  <c r="M2526" i="40"/>
  <c r="M352" i="40"/>
  <c r="K2087" i="40"/>
  <c r="M707" i="40"/>
  <c r="C1097" i="40"/>
  <c r="K997" i="40"/>
  <c r="G1130" i="40"/>
  <c r="M1085" i="40"/>
  <c r="A828" i="40"/>
  <c r="L100" i="40"/>
  <c r="I1939" i="40"/>
  <c r="F712" i="40"/>
  <c r="K1180" i="40"/>
  <c r="J726" i="40"/>
  <c r="L1750" i="40"/>
  <c r="A620" i="40"/>
  <c r="L2051" i="40"/>
  <c r="C1108" i="40"/>
  <c r="J815" i="40"/>
  <c r="C273" i="40"/>
  <c r="F1311" i="40"/>
  <c r="J1113" i="40"/>
  <c r="B2259" i="40"/>
  <c r="L253" i="40"/>
  <c r="G748" i="40"/>
  <c r="I1355" i="40"/>
  <c r="J1579" i="40"/>
  <c r="K1374" i="40"/>
  <c r="B2092" i="40"/>
  <c r="C718" i="40"/>
  <c r="I587" i="40"/>
  <c r="B2399" i="40"/>
  <c r="F1891" i="40"/>
  <c r="A632" i="40"/>
  <c r="K1223" i="40"/>
  <c r="K192" i="40"/>
  <c r="K2160" i="40"/>
  <c r="J2167" i="40"/>
  <c r="E2877" i="40"/>
  <c r="L1510" i="40"/>
  <c r="M1370" i="40"/>
  <c r="L1947" i="40"/>
  <c r="E1261" i="40"/>
  <c r="J2385" i="40"/>
  <c r="K537" i="40"/>
  <c r="M2468" i="40"/>
  <c r="B824" i="40"/>
  <c r="K2821" i="40"/>
  <c r="J357" i="40"/>
  <c r="M897" i="40"/>
  <c r="L1136" i="40"/>
  <c r="L2099" i="40"/>
  <c r="K66" i="40"/>
  <c r="L1058" i="40"/>
  <c r="H1568" i="40"/>
  <c r="H1693" i="40"/>
  <c r="J270" i="40"/>
  <c r="J1834" i="40"/>
  <c r="E172" i="40"/>
  <c r="L199" i="40"/>
  <c r="H1160" i="40"/>
  <c r="M2824" i="40"/>
  <c r="L675" i="40"/>
  <c r="B1637" i="40"/>
  <c r="K1331" i="40"/>
  <c r="I2218" i="40"/>
  <c r="K1369" i="40"/>
  <c r="K281" i="40"/>
  <c r="M2235" i="40"/>
  <c r="K2706" i="40"/>
  <c r="E1934" i="40"/>
  <c r="M502" i="40"/>
  <c r="H616" i="40"/>
  <c r="C1081" i="40"/>
  <c r="I1234" i="40"/>
  <c r="I1205" i="40"/>
  <c r="B962" i="40"/>
  <c r="G1564" i="40"/>
  <c r="E1032" i="40"/>
  <c r="K1239" i="40"/>
  <c r="D1140" i="40"/>
  <c r="A532" i="40"/>
  <c r="F225" i="40"/>
  <c r="L2174" i="40"/>
  <c r="C733" i="40"/>
  <c r="H1398" i="40"/>
  <c r="H1137" i="40"/>
  <c r="K1782" i="40"/>
  <c r="L1617" i="40"/>
  <c r="K2370" i="40"/>
  <c r="D1091" i="40"/>
  <c r="K1099" i="40"/>
  <c r="K1829" i="40"/>
  <c r="K642" i="40"/>
  <c r="J2031" i="40"/>
  <c r="G1061" i="40"/>
  <c r="M259" i="40"/>
  <c r="J1108" i="40"/>
  <c r="M321" i="40"/>
  <c r="I2791" i="40"/>
  <c r="K2254" i="40"/>
  <c r="K1437" i="40"/>
  <c r="I1815" i="40"/>
  <c r="F219" i="40"/>
  <c r="L517" i="40"/>
  <c r="K2475" i="40"/>
  <c r="I419" i="40"/>
  <c r="I1360" i="40"/>
  <c r="J342" i="40"/>
  <c r="M2660" i="40"/>
  <c r="M2650" i="40"/>
  <c r="A1106" i="40"/>
  <c r="J2373" i="40"/>
  <c r="M26" i="40"/>
  <c r="I2338" i="40"/>
  <c r="K2833" i="40"/>
  <c r="M694" i="40"/>
  <c r="M932" i="40"/>
  <c r="E582" i="40"/>
  <c r="J609" i="40"/>
  <c r="L2469" i="40"/>
  <c r="L487" i="40"/>
  <c r="A748" i="40"/>
  <c r="I162" i="40"/>
  <c r="K677" i="40"/>
  <c r="I2413" i="40"/>
  <c r="F66" i="40"/>
  <c r="K2288" i="40"/>
  <c r="L2503" i="40"/>
  <c r="H684" i="40"/>
  <c r="J2159" i="40"/>
  <c r="K1994" i="40"/>
  <c r="M244" i="40"/>
  <c r="L952" i="40"/>
  <c r="L1565" i="40"/>
  <c r="F795" i="40"/>
  <c r="I121" i="40"/>
  <c r="K2775" i="40"/>
  <c r="J2350" i="40"/>
  <c r="K1129" i="40"/>
  <c r="M232" i="40"/>
  <c r="L1800" i="40"/>
  <c r="H240" i="40"/>
  <c r="K436" i="40"/>
  <c r="J1332" i="40"/>
  <c r="B1574" i="40"/>
  <c r="L74" i="40"/>
  <c r="L738" i="40"/>
  <c r="A1393" i="40"/>
  <c r="B729" i="40"/>
  <c r="I1877" i="40"/>
  <c r="H1728" i="40"/>
  <c r="L1893" i="40"/>
  <c r="J1675" i="40"/>
  <c r="K1091" i="40"/>
  <c r="H979" i="40"/>
  <c r="I480" i="40"/>
  <c r="K2928" i="40"/>
  <c r="J141" i="40"/>
  <c r="I1117" i="40"/>
  <c r="K1124" i="40"/>
  <c r="M987" i="40"/>
  <c r="G355" i="40"/>
  <c r="M2712" i="40"/>
  <c r="I545" i="40"/>
  <c r="I379" i="40"/>
  <c r="C650" i="40"/>
  <c r="K977" i="40"/>
  <c r="K2604" i="40"/>
  <c r="A1013" i="40"/>
  <c r="C233" i="40"/>
  <c r="H1164" i="40"/>
  <c r="L2210" i="40"/>
  <c r="C441" i="40"/>
  <c r="K868" i="40"/>
  <c r="J1079" i="40"/>
  <c r="C915" i="40"/>
  <c r="G104" i="40"/>
  <c r="H992" i="40"/>
  <c r="L1129" i="40"/>
  <c r="J2160" i="40"/>
  <c r="C2517" i="40"/>
  <c r="F241" i="40"/>
  <c r="L778" i="40"/>
  <c r="A232" i="40"/>
  <c r="I2191" i="40"/>
  <c r="M2642" i="40"/>
  <c r="I1654" i="40"/>
  <c r="K694" i="40"/>
  <c r="A1016" i="40"/>
  <c r="B504" i="40"/>
  <c r="G394" i="40"/>
  <c r="M2415" i="40"/>
  <c r="L1418" i="40"/>
  <c r="K327" i="40"/>
  <c r="K393" i="40"/>
  <c r="H1946" i="40"/>
  <c r="I1495" i="40"/>
  <c r="J1452" i="40"/>
  <c r="K720" i="40"/>
  <c r="H861" i="40"/>
  <c r="F1118" i="40"/>
  <c r="H1071" i="40"/>
  <c r="H836" i="40"/>
  <c r="I343" i="40"/>
  <c r="J1924" i="40"/>
  <c r="L884" i="40"/>
  <c r="H99" i="40"/>
  <c r="G435" i="40"/>
  <c r="L2747" i="40"/>
  <c r="G51" i="40"/>
  <c r="J1245" i="40"/>
  <c r="E235" i="40"/>
  <c r="J2531" i="40"/>
  <c r="M1069" i="40"/>
  <c r="J1193" i="40"/>
  <c r="K1939" i="40"/>
  <c r="J2584" i="40"/>
  <c r="E855" i="40"/>
  <c r="J2774" i="40"/>
  <c r="K820" i="40"/>
  <c r="B248" i="40"/>
  <c r="I833" i="40"/>
  <c r="K173" i="40"/>
  <c r="J1126" i="40"/>
  <c r="M1840" i="40"/>
  <c r="D217" i="40"/>
  <c r="C587" i="40"/>
  <c r="D309" i="40"/>
  <c r="M2728" i="40"/>
  <c r="J1219" i="40"/>
  <c r="J1907" i="40"/>
  <c r="B2250" i="40"/>
  <c r="E869" i="40"/>
  <c r="B1223" i="40"/>
  <c r="K644" i="40"/>
  <c r="K1535" i="40"/>
  <c r="C1227" i="40"/>
  <c r="F1315" i="40"/>
  <c r="K2199" i="40"/>
  <c r="H1277" i="40"/>
  <c r="K656" i="40"/>
  <c r="K515" i="40"/>
  <c r="M246" i="40"/>
  <c r="H428" i="40"/>
  <c r="L1100" i="40"/>
  <c r="I1138" i="40"/>
  <c r="J352" i="40"/>
  <c r="B1201" i="40"/>
  <c r="M415" i="40"/>
  <c r="D147" i="40"/>
  <c r="B1055" i="40"/>
  <c r="J917" i="40"/>
  <c r="K2507" i="40"/>
  <c r="K1019" i="40"/>
  <c r="F1021" i="40"/>
  <c r="C2031" i="40"/>
  <c r="L1600" i="40"/>
  <c r="D1266" i="40"/>
  <c r="L828" i="40"/>
  <c r="F1168" i="40"/>
  <c r="I2896" i="40"/>
  <c r="L266" i="40"/>
  <c r="M2073" i="40"/>
  <c r="L184" i="40"/>
  <c r="H1180" i="40"/>
  <c r="J392" i="40"/>
  <c r="H1475" i="40"/>
  <c r="M2765" i="40"/>
  <c r="D1607" i="40"/>
  <c r="D313" i="40"/>
  <c r="A2787" i="40"/>
  <c r="I2513" i="40"/>
  <c r="K995" i="40"/>
  <c r="L1471" i="40"/>
  <c r="F950" i="40"/>
  <c r="L1842" i="40"/>
  <c r="C1054" i="40"/>
  <c r="B727" i="40"/>
  <c r="M2764" i="40"/>
  <c r="I2504" i="40"/>
  <c r="I340" i="40"/>
  <c r="J589" i="40"/>
  <c r="L1143" i="40"/>
  <c r="H2673" i="40"/>
  <c r="L1414" i="40"/>
  <c r="L2473" i="40"/>
  <c r="H1937" i="40"/>
  <c r="K39" i="40"/>
  <c r="I132" i="40"/>
  <c r="K1273" i="40"/>
  <c r="M1722" i="40"/>
  <c r="I2043" i="40"/>
  <c r="C930" i="40"/>
  <c r="J477" i="40"/>
  <c r="L1966" i="40"/>
  <c r="B1196" i="40"/>
  <c r="I1128" i="40"/>
  <c r="B1443" i="40"/>
  <c r="K972" i="40"/>
  <c r="A428" i="40"/>
  <c r="K495" i="40"/>
  <c r="L964" i="40"/>
  <c r="J786" i="40"/>
  <c r="C762" i="40"/>
  <c r="M2827" i="40"/>
  <c r="M1410" i="40"/>
  <c r="L2679" i="40"/>
  <c r="K2597" i="40"/>
  <c r="M2598" i="40"/>
  <c r="E239" i="40"/>
  <c r="K2319" i="40"/>
  <c r="G1592" i="40"/>
  <c r="J1762" i="40"/>
  <c r="E575" i="40"/>
  <c r="A1944" i="40"/>
  <c r="F292" i="40"/>
  <c r="D1524" i="40"/>
  <c r="D308" i="40"/>
  <c r="E2367" i="40"/>
  <c r="G1177" i="40"/>
  <c r="H553" i="40"/>
  <c r="H568" i="40"/>
  <c r="K1259" i="40"/>
  <c r="I1427" i="40"/>
  <c r="D319" i="40"/>
  <c r="M2548" i="40"/>
  <c r="L1810" i="40"/>
  <c r="I2150" i="40"/>
  <c r="L939" i="40"/>
  <c r="C1372" i="40"/>
  <c r="J624" i="40"/>
  <c r="J424" i="40"/>
  <c r="B1512" i="40"/>
  <c r="J1276" i="40"/>
  <c r="G1206" i="40"/>
  <c r="M529" i="40"/>
  <c r="G1490" i="40"/>
  <c r="K1482" i="40"/>
  <c r="M1550" i="40"/>
  <c r="B277" i="40"/>
  <c r="L2471" i="40"/>
  <c r="J1482" i="40"/>
  <c r="M984" i="40"/>
  <c r="F479" i="40"/>
  <c r="C1610" i="40"/>
  <c r="A1317" i="40"/>
  <c r="B99" i="40"/>
  <c r="H1691" i="40"/>
  <c r="J333" i="40"/>
  <c r="F1252" i="40"/>
  <c r="J862" i="40"/>
  <c r="A596" i="40"/>
  <c r="C704" i="40"/>
  <c r="J2005" i="40"/>
  <c r="I1549" i="40"/>
  <c r="M658" i="40"/>
  <c r="H1897" i="40"/>
  <c r="C1077" i="40"/>
  <c r="G1648" i="40"/>
  <c r="E1636" i="40"/>
  <c r="I319" i="40"/>
  <c r="B1703" i="40"/>
  <c r="L183" i="40"/>
  <c r="L960" i="40"/>
  <c r="D1096" i="40"/>
  <c r="I2923" i="40"/>
  <c r="C301" i="40"/>
  <c r="J1565" i="40"/>
  <c r="G223" i="40"/>
  <c r="I2635" i="40"/>
  <c r="D1006" i="40"/>
  <c r="K1310" i="40"/>
  <c r="L2672" i="40"/>
  <c r="I2589" i="40"/>
  <c r="K1056" i="40"/>
  <c r="B722" i="40"/>
  <c r="I1885" i="40"/>
  <c r="L1678" i="40"/>
  <c r="I1869" i="40"/>
  <c r="E1697" i="40"/>
  <c r="C72" i="40"/>
  <c r="I303" i="40"/>
  <c r="M2913" i="40"/>
  <c r="K184" i="40"/>
  <c r="C976" i="40"/>
  <c r="I2439" i="40"/>
  <c r="H1029" i="40"/>
  <c r="E1572" i="40"/>
  <c r="K2691" i="40"/>
  <c r="K1061" i="40"/>
  <c r="J553" i="40"/>
  <c r="C904" i="40"/>
  <c r="B685" i="40"/>
  <c r="A2115" i="40"/>
  <c r="I1456" i="40"/>
  <c r="I1760" i="40"/>
  <c r="L2808" i="40"/>
  <c r="J1139" i="40"/>
  <c r="I2202" i="40"/>
  <c r="I2667" i="40"/>
  <c r="J2749" i="40"/>
  <c r="L1457" i="40"/>
  <c r="I1567" i="40"/>
  <c r="A622" i="40"/>
  <c r="I2661" i="40"/>
  <c r="C927" i="40"/>
  <c r="I2717" i="40"/>
  <c r="L971" i="40"/>
  <c r="J201" i="40"/>
  <c r="K2042" i="40"/>
  <c r="L621" i="40"/>
  <c r="K1361" i="40"/>
  <c r="L154" i="40"/>
  <c r="F818" i="40"/>
  <c r="M600" i="40"/>
  <c r="A1395" i="40"/>
  <c r="A1234" i="40"/>
  <c r="B472" i="40"/>
  <c r="M2933" i="40"/>
  <c r="M1596" i="40"/>
  <c r="B1092" i="40"/>
  <c r="M1672" i="40"/>
  <c r="D1023" i="40"/>
  <c r="L26" i="40"/>
  <c r="M2586" i="40"/>
  <c r="G595" i="40"/>
  <c r="L666" i="40"/>
  <c r="B1046" i="40"/>
  <c r="K1708" i="40"/>
  <c r="K249" i="40"/>
  <c r="C1369" i="40"/>
  <c r="L553" i="40"/>
  <c r="B1003" i="40"/>
  <c r="F1074" i="40"/>
  <c r="J2096" i="40"/>
  <c r="I1622" i="40"/>
  <c r="M1888" i="40"/>
  <c r="D523" i="40"/>
  <c r="L119" i="40"/>
  <c r="L213" i="40"/>
  <c r="B447" i="40"/>
  <c r="H152" i="40"/>
  <c r="I2199" i="40"/>
  <c r="M2437" i="40"/>
  <c r="J154" i="40"/>
  <c r="J2555" i="40"/>
  <c r="L1360" i="40"/>
  <c r="A1416" i="40"/>
  <c r="C1206" i="40"/>
  <c r="M996" i="40"/>
  <c r="I1865" i="40"/>
  <c r="J2458" i="40"/>
  <c r="C828" i="40"/>
  <c r="K729" i="40"/>
  <c r="M1286" i="40"/>
  <c r="M272" i="40"/>
  <c r="I2637" i="40"/>
  <c r="J2453" i="40"/>
  <c r="D314" i="40"/>
  <c r="J751" i="40"/>
  <c r="L1411" i="40"/>
  <c r="M538" i="40"/>
  <c r="G1059" i="40"/>
  <c r="F1143" i="40"/>
  <c r="J769" i="40"/>
  <c r="J2198" i="40"/>
  <c r="K2694" i="40"/>
  <c r="I737" i="40"/>
  <c r="M2644" i="40"/>
  <c r="K2584" i="40"/>
  <c r="J2826" i="40"/>
  <c r="M2732" i="40"/>
  <c r="I2639" i="40"/>
  <c r="I2744" i="40"/>
  <c r="I1426" i="40"/>
  <c r="L307" i="40"/>
  <c r="M1533" i="40"/>
  <c r="L310" i="40"/>
  <c r="K727" i="40"/>
  <c r="I1468" i="40"/>
  <c r="J1537" i="40"/>
  <c r="F2594" i="40"/>
  <c r="K2372" i="40"/>
  <c r="I321" i="40"/>
  <c r="G363" i="40"/>
  <c r="B1101" i="40"/>
  <c r="M98" i="40"/>
  <c r="C315" i="40"/>
  <c r="L1614" i="40"/>
  <c r="E465" i="40"/>
  <c r="L1245" i="40"/>
  <c r="C830" i="40"/>
  <c r="C744" i="40"/>
  <c r="J1951" i="40"/>
  <c r="L1257" i="40"/>
  <c r="B499" i="40"/>
  <c r="L611" i="40"/>
  <c r="I752" i="40"/>
  <c r="A903" i="40"/>
  <c r="M1899" i="40"/>
  <c r="K1577" i="40"/>
  <c r="M666" i="40"/>
  <c r="K431" i="40"/>
  <c r="D1033" i="40"/>
  <c r="J747" i="40"/>
  <c r="B544" i="40"/>
  <c r="I366" i="40"/>
  <c r="L2152" i="40"/>
  <c r="M2610" i="40"/>
  <c r="G130" i="40"/>
  <c r="D223" i="40"/>
  <c r="F441" i="40"/>
  <c r="L1072" i="40"/>
  <c r="M252" i="40"/>
  <c r="M2857" i="40"/>
  <c r="M649" i="40"/>
  <c r="E1638" i="40"/>
  <c r="M1778" i="40"/>
  <c r="K189" i="40"/>
  <c r="L2740" i="40"/>
  <c r="M1800" i="40"/>
  <c r="L73" i="40"/>
  <c r="K101" i="40"/>
  <c r="L2538" i="40"/>
  <c r="A1988" i="40"/>
  <c r="J171" i="40"/>
  <c r="J2902" i="40"/>
  <c r="K782" i="40"/>
  <c r="M1559" i="40"/>
  <c r="M2195" i="40"/>
  <c r="L980" i="40"/>
  <c r="B33" i="40"/>
  <c r="D415" i="40"/>
  <c r="A2629" i="40"/>
  <c r="M2654" i="40"/>
  <c r="M2490" i="40"/>
  <c r="M55" i="40"/>
  <c r="K222" i="40"/>
  <c r="L2089" i="40"/>
  <c r="K1610" i="40"/>
  <c r="K2292" i="40"/>
  <c r="I1945" i="40"/>
  <c r="H920" i="40"/>
  <c r="H2006" i="40"/>
  <c r="J2459" i="40"/>
  <c r="B214" i="40"/>
  <c r="L1980" i="40"/>
  <c r="I2369" i="40"/>
  <c r="M2843" i="40"/>
  <c r="L2735" i="40"/>
  <c r="M959" i="40"/>
  <c r="I1838" i="40"/>
  <c r="J67" i="40"/>
  <c r="I2566" i="40"/>
  <c r="I1632" i="40"/>
  <c r="C415" i="40"/>
  <c r="F891" i="40"/>
  <c r="K324" i="40"/>
  <c r="F485" i="40"/>
  <c r="I1929" i="40"/>
  <c r="K2676" i="40"/>
  <c r="L2689" i="40"/>
  <c r="B1379" i="40"/>
  <c r="M1050" i="40"/>
  <c r="K646" i="40"/>
  <c r="L440" i="40"/>
  <c r="L279" i="40"/>
  <c r="F624" i="40"/>
  <c r="L773" i="40"/>
  <c r="B852" i="40"/>
  <c r="K575" i="40"/>
  <c r="J1520" i="40"/>
  <c r="L1042" i="40"/>
  <c r="I2162" i="40"/>
  <c r="D1250" i="40"/>
  <c r="J1305" i="40"/>
  <c r="D1069" i="40"/>
  <c r="A1573" i="40"/>
  <c r="K1325" i="40"/>
  <c r="L1503" i="40"/>
  <c r="M201" i="40"/>
  <c r="J529" i="40"/>
  <c r="K1476" i="40"/>
  <c r="E448" i="40"/>
  <c r="M57" i="40"/>
  <c r="L92" i="40"/>
  <c r="M1867" i="40"/>
  <c r="J743" i="40"/>
  <c r="G218" i="40"/>
  <c r="E1084" i="40"/>
  <c r="C835" i="40"/>
  <c r="B76" i="40"/>
  <c r="K229" i="40"/>
  <c r="G1084" i="40"/>
  <c r="J1654" i="40"/>
  <c r="K2539" i="40"/>
  <c r="M845" i="40"/>
  <c r="C812" i="40"/>
  <c r="C1250" i="40"/>
  <c r="M365" i="40"/>
  <c r="F1153" i="40"/>
  <c r="L2944" i="40"/>
  <c r="F1454" i="40"/>
  <c r="K191" i="40"/>
  <c r="C1701" i="40"/>
  <c r="D228" i="40"/>
  <c r="L730" i="40"/>
  <c r="I2289" i="40"/>
  <c r="G36" i="40"/>
  <c r="E895" i="40"/>
  <c r="M909" i="40"/>
  <c r="K230" i="40"/>
  <c r="F566" i="40"/>
  <c r="I2535" i="40"/>
  <c r="I2049" i="40"/>
  <c r="D1125" i="40"/>
  <c r="H1092" i="40"/>
  <c r="G603" i="40"/>
  <c r="I420" i="40"/>
  <c r="E642" i="40"/>
  <c r="G116" i="40"/>
  <c r="L1891" i="40"/>
  <c r="I1624" i="40"/>
  <c r="M634" i="40"/>
  <c r="M2239" i="40"/>
  <c r="I2261" i="40"/>
  <c r="B1352" i="40"/>
  <c r="A1194" i="40"/>
  <c r="J1027" i="40"/>
  <c r="E140" i="40"/>
  <c r="K550" i="40"/>
  <c r="D777" i="40"/>
  <c r="M2379" i="40"/>
  <c r="M344" i="40"/>
  <c r="J668" i="40"/>
  <c r="K193" i="40"/>
  <c r="I2801" i="40"/>
  <c r="C505" i="40"/>
  <c r="I2783" i="40"/>
  <c r="M1001" i="40"/>
  <c r="L1002" i="40"/>
  <c r="B64" i="40"/>
  <c r="L1781" i="40"/>
  <c r="I1111" i="40"/>
  <c r="C1572" i="40"/>
  <c r="C274" i="40"/>
  <c r="B751" i="40"/>
  <c r="A299" i="40"/>
  <c r="D1887" i="40"/>
  <c r="G1093" i="40"/>
  <c r="L2691" i="40"/>
  <c r="K2745" i="40"/>
  <c r="L2924" i="40"/>
  <c r="F771" i="40"/>
  <c r="L1351" i="40"/>
  <c r="K1893" i="40"/>
  <c r="J1279" i="40"/>
  <c r="F421" i="40"/>
  <c r="I2479" i="40"/>
  <c r="K1398" i="40"/>
  <c r="M2819" i="40"/>
  <c r="L1313" i="40"/>
  <c r="K2798" i="40"/>
  <c r="I328" i="40"/>
  <c r="B678" i="40"/>
  <c r="E1161" i="40"/>
  <c r="A263" i="40"/>
  <c r="I1442" i="40"/>
  <c r="I500" i="40"/>
  <c r="K1659" i="40"/>
  <c r="H612" i="40"/>
  <c r="J41" i="40"/>
  <c r="C931" i="40"/>
  <c r="A2171" i="40"/>
  <c r="L2610" i="40"/>
  <c r="H806" i="40"/>
  <c r="J1433" i="40"/>
  <c r="H1112" i="40"/>
  <c r="I1348" i="40"/>
  <c r="A893" i="40"/>
  <c r="M1585" i="40"/>
  <c r="K1324" i="40"/>
  <c r="M663" i="40"/>
  <c r="C389" i="40"/>
  <c r="K2367" i="40"/>
  <c r="J472" i="40"/>
  <c r="J1470" i="40"/>
  <c r="A419" i="40"/>
  <c r="B1582" i="40"/>
  <c r="K154" i="40"/>
  <c r="K2585" i="40"/>
  <c r="J2561" i="40"/>
  <c r="M1841" i="40"/>
  <c r="K558" i="40"/>
  <c r="I1936" i="40"/>
  <c r="M1679" i="40"/>
  <c r="K739" i="40"/>
  <c r="K2373" i="40"/>
  <c r="L2817" i="40"/>
  <c r="B1134" i="40"/>
  <c r="L775" i="40"/>
  <c r="M2925" i="40"/>
  <c r="L1204" i="40"/>
  <c r="D816" i="40"/>
  <c r="L2706" i="40"/>
  <c r="K276" i="40"/>
  <c r="L1422" i="40"/>
  <c r="D1473" i="40"/>
  <c r="F1907" i="40"/>
  <c r="B846" i="40"/>
  <c r="B2008" i="40"/>
  <c r="K563" i="40"/>
  <c r="I302" i="40"/>
  <c r="L1724" i="40"/>
  <c r="K255" i="40"/>
  <c r="B888" i="40"/>
  <c r="B1112" i="40"/>
  <c r="A503" i="40"/>
  <c r="H1567" i="40"/>
  <c r="L75" i="40"/>
  <c r="A927" i="40"/>
  <c r="M1296" i="40"/>
  <c r="M1910" i="40"/>
  <c r="A101" i="40"/>
  <c r="B777" i="40"/>
  <c r="G1816" i="40"/>
  <c r="L972" i="40"/>
  <c r="B976" i="40"/>
  <c r="C331" i="40"/>
  <c r="M2262" i="40"/>
  <c r="I1217" i="40"/>
  <c r="C69" i="40"/>
  <c r="A491" i="40"/>
  <c r="E1188" i="40"/>
  <c r="A981" i="40"/>
  <c r="K1674" i="40"/>
  <c r="I1584" i="40"/>
  <c r="I197" i="40"/>
  <c r="M2527" i="40"/>
  <c r="I2149" i="40"/>
  <c r="J1128" i="40"/>
  <c r="D1287" i="40"/>
  <c r="G1277" i="40"/>
  <c r="J746" i="40"/>
  <c r="I250" i="40"/>
  <c r="J987" i="40"/>
  <c r="H103" i="40"/>
  <c r="J1254" i="40"/>
  <c r="K288" i="40"/>
  <c r="I483" i="40"/>
  <c r="M2868" i="40"/>
  <c r="E1140" i="40"/>
  <c r="D419" i="40"/>
  <c r="K1555" i="40"/>
  <c r="I486" i="40"/>
  <c r="H736" i="40"/>
  <c r="J442" i="40"/>
  <c r="M2927" i="40"/>
  <c r="M274" i="40"/>
  <c r="J864" i="40"/>
  <c r="L2777" i="40"/>
  <c r="F1155" i="40"/>
  <c r="H1629" i="40"/>
  <c r="A1125" i="40"/>
  <c r="K2081" i="40"/>
  <c r="D140" i="40"/>
  <c r="L2443" i="40"/>
  <c r="A907" i="40"/>
  <c r="J2447" i="40"/>
  <c r="J1022" i="40"/>
  <c r="I1552" i="40"/>
  <c r="M2589" i="40"/>
  <c r="K284" i="40"/>
  <c r="J1241" i="40"/>
  <c r="C385" i="40"/>
  <c r="M1781" i="40"/>
  <c r="L2277" i="40"/>
  <c r="J2196" i="40"/>
  <c r="M1861" i="40"/>
  <c r="M1626" i="40"/>
  <c r="J2206" i="40"/>
  <c r="G114" i="40"/>
  <c r="F1705" i="40"/>
  <c r="J1888" i="40"/>
  <c r="I970" i="40"/>
  <c r="L1388" i="40"/>
  <c r="A1228" i="40"/>
  <c r="M1997" i="40"/>
  <c r="M834" i="40"/>
  <c r="M2756" i="40"/>
  <c r="K2923" i="40"/>
  <c r="L2813" i="40"/>
  <c r="F420" i="40"/>
  <c r="I2569" i="40"/>
  <c r="G1623" i="40"/>
  <c r="M1716" i="40"/>
  <c r="G799" i="40"/>
  <c r="M451" i="40"/>
  <c r="I1057" i="40"/>
  <c r="K2926" i="40"/>
  <c r="K1285" i="40"/>
  <c r="A1088" i="40"/>
  <c r="L2068" i="40"/>
  <c r="J2326" i="40"/>
  <c r="D789" i="40"/>
  <c r="J1367" i="40"/>
  <c r="K2237" i="40"/>
  <c r="G1365" i="40"/>
  <c r="J1985" i="40"/>
  <c r="I186" i="40"/>
  <c r="D994" i="40"/>
  <c r="C1246" i="40"/>
  <c r="I1556" i="40"/>
  <c r="I47" i="40"/>
  <c r="M1225" i="40"/>
  <c r="K1987" i="40"/>
  <c r="J2023" i="40"/>
  <c r="F644" i="40"/>
  <c r="L2365" i="40"/>
  <c r="M1117" i="40"/>
  <c r="G1090" i="40"/>
  <c r="M382" i="40"/>
  <c r="K161" i="40"/>
  <c r="G338" i="40"/>
  <c r="L249" i="40"/>
  <c r="B691" i="40"/>
  <c r="L2623" i="40"/>
  <c r="J64" i="40"/>
  <c r="G1108" i="40"/>
  <c r="A1145" i="40"/>
  <c r="M1891" i="40"/>
  <c r="H1156" i="40"/>
  <c r="K1739" i="40"/>
  <c r="L122" i="40"/>
  <c r="C110" i="40"/>
  <c r="A853" i="40"/>
  <c r="M561" i="40"/>
  <c r="H953" i="40"/>
  <c r="K437" i="40"/>
  <c r="M1005" i="40"/>
  <c r="E94" i="40"/>
  <c r="J2926" i="40"/>
  <c r="L824" i="40"/>
  <c r="F215" i="40"/>
  <c r="H407" i="40"/>
  <c r="H110" i="40"/>
  <c r="C770" i="40"/>
  <c r="L781" i="40"/>
  <c r="H364" i="40"/>
  <c r="I1052" i="40"/>
  <c r="E2031" i="40"/>
  <c r="K907" i="40"/>
  <c r="I1596" i="40"/>
  <c r="L2536" i="40"/>
  <c r="J2250" i="40"/>
  <c r="J748" i="40"/>
  <c r="E1597" i="40"/>
  <c r="J1231" i="40"/>
  <c r="J43" i="40"/>
  <c r="D1152" i="40"/>
  <c r="L965" i="40"/>
  <c r="I1475" i="40"/>
  <c r="J1285" i="40"/>
  <c r="D802" i="40"/>
  <c r="J1322" i="40"/>
  <c r="I1121" i="40"/>
  <c r="J892" i="40"/>
  <c r="D745" i="40"/>
  <c r="K291" i="40"/>
  <c r="G2090" i="40"/>
  <c r="M2909" i="40"/>
  <c r="E171" i="40"/>
  <c r="D1775" i="40"/>
  <c r="L2374" i="40"/>
  <c r="H404" i="40"/>
  <c r="B968" i="40"/>
  <c r="J1054" i="40"/>
  <c r="I855" i="40"/>
  <c r="A1368" i="40"/>
  <c r="K422" i="40"/>
  <c r="B1239" i="40"/>
  <c r="J2151" i="40"/>
  <c r="L527" i="40"/>
  <c r="I1765" i="40"/>
  <c r="D1110" i="40"/>
  <c r="C1069" i="40"/>
  <c r="H274" i="40"/>
  <c r="J310" i="40"/>
  <c r="M2164" i="40"/>
  <c r="D751" i="40"/>
  <c r="D2030" i="40"/>
  <c r="J1477" i="40"/>
  <c r="K1328" i="40"/>
  <c r="M2741" i="40"/>
  <c r="M668" i="40"/>
  <c r="M828" i="40"/>
  <c r="C641" i="40"/>
  <c r="J2889" i="40"/>
  <c r="E1970" i="40"/>
  <c r="M1893" i="40"/>
  <c r="M204" i="40"/>
  <c r="C515" i="40"/>
  <c r="G494" i="40"/>
  <c r="M2461" i="40"/>
  <c r="E212" i="40"/>
  <c r="E583" i="40"/>
  <c r="L1559" i="40"/>
  <c r="H706" i="40"/>
  <c r="B2193" i="40"/>
  <c r="K610" i="40"/>
  <c r="H1591" i="40"/>
  <c r="M376" i="40"/>
  <c r="H408" i="40"/>
  <c r="L1323" i="40"/>
  <c r="G956" i="40"/>
  <c r="H36" i="40"/>
  <c r="M664" i="40"/>
  <c r="J2520" i="40"/>
  <c r="M370" i="40"/>
  <c r="M1423" i="40"/>
  <c r="B1234" i="40"/>
  <c r="I80" i="40"/>
  <c r="I26" i="40"/>
  <c r="F1079" i="40"/>
  <c r="C869" i="40"/>
  <c r="J700" i="40"/>
  <c r="I598" i="40"/>
  <c r="K2563" i="40"/>
  <c r="K2704" i="40"/>
  <c r="G826" i="40"/>
  <c r="L2574" i="40"/>
  <c r="H488" i="40"/>
  <c r="L1722" i="40"/>
  <c r="M2388" i="40"/>
  <c r="J2751" i="40"/>
  <c r="G376" i="40"/>
  <c r="K234" i="40"/>
  <c r="J1270" i="40"/>
  <c r="B2197" i="40"/>
  <c r="C401" i="40"/>
  <c r="M2427" i="40"/>
  <c r="L1012" i="40"/>
  <c r="M1968" i="40"/>
  <c r="M1238" i="40"/>
  <c r="K2191" i="40"/>
  <c r="J2827" i="40"/>
  <c r="M1582" i="40"/>
  <c r="L301" i="40"/>
  <c r="L2818" i="40"/>
  <c r="E788" i="40"/>
  <c r="J128" i="40"/>
  <c r="J28" i="40"/>
  <c r="M228" i="40"/>
  <c r="K509" i="40"/>
  <c r="A2051" i="40"/>
  <c r="M1635" i="40"/>
  <c r="J1688" i="40"/>
  <c r="L2047" i="40"/>
  <c r="K294" i="40"/>
  <c r="G2464" i="40"/>
  <c r="L655" i="40"/>
  <c r="I1562" i="40"/>
  <c r="G806" i="40"/>
  <c r="K1696" i="40"/>
  <c r="K2566" i="40"/>
  <c r="J2303" i="40"/>
  <c r="B711" i="40"/>
  <c r="M954" i="40"/>
  <c r="D1153" i="40"/>
  <c r="L2523" i="40"/>
  <c r="G1136" i="40"/>
  <c r="J1091" i="40"/>
  <c r="I2795" i="40"/>
  <c r="G451" i="40"/>
  <c r="M2052" i="40"/>
  <c r="K767" i="40"/>
  <c r="M2918" i="40"/>
  <c r="K1619" i="40"/>
  <c r="I446" i="40"/>
  <c r="I645" i="40"/>
  <c r="A469" i="40"/>
  <c r="F1648" i="40"/>
  <c r="K2438" i="40"/>
  <c r="B1295" i="40"/>
  <c r="J276" i="40"/>
  <c r="J1461" i="40"/>
  <c r="H1224" i="40"/>
  <c r="G517" i="40"/>
  <c r="M732" i="40"/>
  <c r="L1691" i="40"/>
  <c r="C55" i="40"/>
  <c r="I2837" i="40"/>
  <c r="K358" i="40"/>
  <c r="E1531" i="40"/>
  <c r="K142" i="40"/>
  <c r="C1268" i="40"/>
  <c r="B1785" i="40"/>
  <c r="I1046" i="40"/>
  <c r="A1078" i="40"/>
  <c r="M2463" i="40"/>
  <c r="L754" i="40"/>
  <c r="L1052" i="40"/>
  <c r="K2802" i="40"/>
  <c r="M242" i="40"/>
  <c r="H33" i="40"/>
  <c r="L2351" i="40"/>
  <c r="E1664" i="40"/>
  <c r="I2464" i="40"/>
  <c r="I2458" i="40"/>
  <c r="J2854" i="40"/>
  <c r="A1815" i="40"/>
  <c r="G924" i="40"/>
  <c r="B1672" i="40"/>
  <c r="I1493" i="40"/>
  <c r="J229" i="40"/>
  <c r="K1377" i="40"/>
  <c r="K1143" i="40"/>
  <c r="L1147" i="40"/>
  <c r="I1473" i="40"/>
  <c r="K1567" i="40"/>
  <c r="M1169" i="40"/>
  <c r="G1382" i="40"/>
  <c r="I1969" i="40"/>
  <c r="L631" i="40"/>
  <c r="J870" i="40"/>
  <c r="I2499" i="40"/>
  <c r="I287" i="40"/>
  <c r="L1010" i="40"/>
  <c r="J2252" i="40"/>
  <c r="I1995" i="40"/>
  <c r="B40" i="40"/>
  <c r="K106" i="40"/>
  <c r="K1595" i="40"/>
  <c r="G312" i="40"/>
  <c r="B2148" i="40"/>
  <c r="J391" i="40"/>
  <c r="C1031" i="40"/>
  <c r="B886" i="40"/>
  <c r="G972" i="40"/>
  <c r="K567" i="40"/>
  <c r="A786" i="40"/>
  <c r="K2165" i="40"/>
  <c r="D553" i="40"/>
  <c r="M2945" i="40"/>
  <c r="K349" i="40"/>
  <c r="I942" i="40"/>
  <c r="M408" i="40"/>
  <c r="J534" i="40"/>
  <c r="M1643" i="40"/>
  <c r="C939" i="40"/>
  <c r="D972" i="40"/>
  <c r="D931" i="40"/>
  <c r="L1015" i="40"/>
  <c r="I384" i="40"/>
  <c r="K417" i="40"/>
  <c r="L1062" i="40"/>
  <c r="K2934" i="40"/>
  <c r="I2912" i="40"/>
  <c r="I474" i="40"/>
  <c r="M2818" i="40"/>
  <c r="C163" i="40"/>
  <c r="G1526" i="40"/>
  <c r="I2328" i="40"/>
  <c r="K2804" i="40"/>
  <c r="F1202" i="40"/>
  <c r="M1097" i="40"/>
  <c r="M711" i="40"/>
  <c r="B509" i="40"/>
  <c r="D716" i="40"/>
  <c r="K769" i="40"/>
  <c r="G290" i="40"/>
  <c r="I1845" i="40"/>
  <c r="K2886" i="40"/>
  <c r="E1303" i="40"/>
  <c r="J2714" i="40"/>
  <c r="M1139" i="40"/>
  <c r="L2729" i="40"/>
  <c r="M872" i="40"/>
  <c r="K602" i="40"/>
  <c r="J2632" i="40"/>
  <c r="H1419" i="40"/>
  <c r="K867" i="40"/>
  <c r="L250" i="40"/>
  <c r="K719" i="40"/>
  <c r="I1983" i="40"/>
  <c r="B1229" i="40"/>
  <c r="D121" i="40"/>
  <c r="J2094" i="40"/>
  <c r="J1003" i="40"/>
  <c r="G1552" i="40"/>
  <c r="K259" i="40"/>
  <c r="C659" i="40"/>
  <c r="M83" i="40"/>
  <c r="D722" i="40"/>
  <c r="M726" i="40"/>
  <c r="B1175" i="40"/>
  <c r="K2109" i="40"/>
  <c r="L471" i="40"/>
  <c r="L146" i="40"/>
  <c r="K473" i="40"/>
  <c r="I2592" i="40"/>
  <c r="M197" i="40"/>
  <c r="D1054" i="40"/>
  <c r="G876" i="40"/>
  <c r="L1055" i="40"/>
  <c r="L708" i="40"/>
  <c r="K2718" i="40"/>
  <c r="J1223" i="40"/>
  <c r="J2532" i="40"/>
  <c r="I473" i="40"/>
  <c r="M957" i="40"/>
  <c r="L1684" i="40"/>
  <c r="M1889" i="40"/>
  <c r="M357" i="40"/>
  <c r="H158" i="40"/>
  <c r="I1342" i="40"/>
  <c r="K618" i="40"/>
  <c r="I1328" i="40"/>
  <c r="M263" i="40"/>
  <c r="M119" i="40"/>
  <c r="A1487" i="40"/>
  <c r="L139" i="40"/>
  <c r="M1771" i="40"/>
  <c r="E1117" i="40"/>
  <c r="A1392" i="40"/>
  <c r="A1357" i="40"/>
  <c r="L1216" i="40"/>
  <c r="H839" i="40"/>
  <c r="J1594" i="40"/>
  <c r="L623" i="40"/>
  <c r="I2598" i="40"/>
  <c r="I2738" i="40"/>
  <c r="J1151" i="40"/>
  <c r="D1585" i="40"/>
  <c r="L362" i="40"/>
  <c r="L2844" i="40"/>
  <c r="L2639" i="40"/>
  <c r="L539" i="40"/>
  <c r="B2661" i="40"/>
  <c r="B1349" i="40"/>
  <c r="I756" i="40"/>
  <c r="B1185" i="40"/>
  <c r="J2775" i="40"/>
  <c r="K2336" i="40"/>
  <c r="J1312" i="40"/>
  <c r="L273" i="40"/>
  <c r="J2372" i="40"/>
  <c r="K1252" i="40"/>
  <c r="K2509" i="40"/>
  <c r="B1096" i="40"/>
  <c r="I936" i="40"/>
  <c r="L1759" i="40"/>
  <c r="K2103" i="40"/>
  <c r="I2788" i="40"/>
  <c r="C141" i="40"/>
  <c r="L1708" i="40"/>
  <c r="J1443" i="40"/>
  <c r="L1511" i="40"/>
  <c r="G1657" i="40"/>
  <c r="C2016" i="40"/>
  <c r="D1294" i="40"/>
  <c r="J2737" i="40"/>
  <c r="J920" i="40"/>
  <c r="I2416" i="40"/>
  <c r="K482" i="40"/>
  <c r="M36" i="40"/>
  <c r="J1503" i="40"/>
  <c r="I2818" i="40"/>
  <c r="D169" i="40"/>
  <c r="I2376" i="40"/>
  <c r="K1076" i="40"/>
  <c r="M2231" i="40"/>
  <c r="D488" i="40"/>
  <c r="M2369" i="40"/>
  <c r="A1409" i="40"/>
  <c r="J2522" i="40"/>
  <c r="G538" i="40"/>
  <c r="M418" i="40"/>
  <c r="M581" i="40"/>
  <c r="L1094" i="40"/>
  <c r="I824" i="40"/>
  <c r="L1955" i="40"/>
  <c r="E277" i="40"/>
  <c r="I785" i="40"/>
  <c r="J197" i="40"/>
  <c r="F669" i="40"/>
  <c r="J1746" i="40"/>
  <c r="L2714" i="40"/>
  <c r="L418" i="40"/>
  <c r="G898" i="40"/>
  <c r="K369" i="40"/>
  <c r="E996" i="40"/>
  <c r="E1212" i="40"/>
  <c r="H817" i="40"/>
  <c r="I2676" i="40"/>
  <c r="M2810" i="40"/>
  <c r="E183" i="40"/>
  <c r="K2678" i="40"/>
  <c r="D1011" i="40"/>
  <c r="L360" i="40"/>
  <c r="F887" i="40"/>
  <c r="F470" i="40"/>
  <c r="M2249" i="40"/>
  <c r="K375" i="40"/>
  <c r="A1150" i="40"/>
  <c r="B1010" i="40"/>
  <c r="L1264" i="40"/>
  <c r="J1203" i="40"/>
  <c r="B1389" i="40"/>
  <c r="M2724" i="40"/>
  <c r="B747" i="40"/>
  <c r="B704" i="40"/>
  <c r="D302" i="40"/>
  <c r="E298" i="40"/>
  <c r="J203" i="40"/>
  <c r="J2131" i="40"/>
  <c r="E460" i="40"/>
  <c r="M1221" i="40"/>
  <c r="L1574" i="40"/>
  <c r="L2902" i="40"/>
  <c r="B1426" i="40"/>
  <c r="J2621" i="40"/>
  <c r="B871" i="40"/>
  <c r="K918" i="40"/>
  <c r="K2838" i="40"/>
  <c r="M2556" i="40"/>
  <c r="C1570" i="40"/>
  <c r="K1928" i="40"/>
  <c r="M1798" i="40"/>
  <c r="B287" i="40"/>
  <c r="A1497" i="40"/>
  <c r="K2557" i="40"/>
  <c r="A1050" i="40"/>
  <c r="D83" i="40"/>
  <c r="K979" i="40"/>
  <c r="H154" i="40"/>
  <c r="M1624" i="40"/>
  <c r="F902" i="40"/>
  <c r="I1003" i="40"/>
  <c r="M2114" i="40"/>
  <c r="M1618" i="40"/>
  <c r="M2142" i="40"/>
  <c r="B465" i="40"/>
  <c r="J820" i="40"/>
  <c r="H540" i="40"/>
  <c r="B699" i="40"/>
  <c r="B1115" i="40"/>
  <c r="J2612" i="40"/>
  <c r="K2636" i="40"/>
  <c r="B663" i="40"/>
  <c r="G211" i="40"/>
  <c r="K2329" i="40"/>
  <c r="K808" i="40"/>
  <c r="M2663" i="40"/>
  <c r="A1151" i="40"/>
  <c r="K2281" i="40"/>
  <c r="K932" i="40"/>
  <c r="H1753" i="40"/>
  <c r="M2604" i="40"/>
  <c r="F1248" i="40"/>
  <c r="J1722" i="40"/>
  <c r="M2112" i="40"/>
  <c r="F2116" i="40"/>
  <c r="M452" i="40"/>
  <c r="A552" i="40"/>
  <c r="L1322" i="40"/>
  <c r="E417" i="40"/>
  <c r="F1051" i="40"/>
  <c r="K2536" i="40"/>
  <c r="I2655" i="40"/>
  <c r="I2107" i="40"/>
  <c r="K1315" i="40"/>
  <c r="A1584" i="40"/>
  <c r="J2906" i="40"/>
  <c r="H338" i="40"/>
  <c r="G1378" i="40"/>
  <c r="L598" i="40"/>
  <c r="I1356" i="40"/>
  <c r="M2505" i="40"/>
  <c r="B109" i="40"/>
  <c r="M651" i="40"/>
  <c r="K1366" i="40"/>
  <c r="I2544" i="40"/>
  <c r="L2922" i="40"/>
  <c r="J1643" i="40"/>
  <c r="E550" i="40"/>
  <c r="K1846" i="40"/>
  <c r="I1270" i="40"/>
  <c r="A1800" i="40"/>
  <c r="F661" i="40"/>
  <c r="I914" i="40"/>
  <c r="B592" i="40"/>
  <c r="H1427" i="40"/>
  <c r="L1082" i="40"/>
  <c r="J1550" i="40"/>
  <c r="M2077" i="40"/>
  <c r="H1155" i="40"/>
  <c r="H499" i="40"/>
  <c r="A138" i="40"/>
  <c r="B1277" i="40"/>
  <c r="G889" i="40"/>
  <c r="L1517" i="40"/>
  <c r="J2116" i="40"/>
  <c r="F1511" i="40"/>
  <c r="D1293" i="40"/>
  <c r="M765" i="40"/>
  <c r="L2335" i="40"/>
  <c r="H355" i="40"/>
  <c r="K256" i="40"/>
  <c r="F2525" i="40"/>
  <c r="G1298" i="40"/>
  <c r="K737" i="40"/>
  <c r="M656" i="40"/>
  <c r="H990" i="40"/>
  <c r="M1534" i="40"/>
  <c r="C494" i="40"/>
  <c r="D747" i="40"/>
  <c r="K1914" i="40"/>
  <c r="K1807" i="40"/>
  <c r="K927" i="40"/>
  <c r="K2817" i="40"/>
  <c r="L2612" i="40"/>
  <c r="D871" i="40"/>
  <c r="L2225" i="40"/>
  <c r="B870" i="40"/>
  <c r="J1858" i="40"/>
  <c r="A1218" i="40"/>
  <c r="L1976" i="40"/>
  <c r="M2612" i="40"/>
  <c r="E658" i="40"/>
  <c r="H1091" i="40"/>
  <c r="L2278" i="40"/>
  <c r="I954" i="40"/>
  <c r="I192" i="40"/>
  <c r="K726" i="40"/>
  <c r="H493" i="40"/>
  <c r="F880" i="40"/>
  <c r="C1799" i="40"/>
  <c r="E1436" i="40"/>
  <c r="C428" i="40"/>
  <c r="C160" i="40"/>
  <c r="F720" i="40"/>
  <c r="K2840" i="40"/>
  <c r="I2793" i="40"/>
  <c r="H887" i="40"/>
  <c r="H1338" i="40"/>
  <c r="L1663" i="40"/>
  <c r="G238" i="40"/>
  <c r="I2404" i="40"/>
  <c r="D950" i="40"/>
  <c r="M2412" i="40"/>
  <c r="M2288" i="40"/>
  <c r="I2046" i="40"/>
  <c r="K827" i="40"/>
  <c r="I934" i="40"/>
  <c r="C2949" i="40"/>
  <c r="H1153" i="40"/>
  <c r="M1646" i="40"/>
  <c r="M2400" i="40"/>
  <c r="J1005" i="40"/>
  <c r="K253" i="40"/>
  <c r="I2333" i="40"/>
  <c r="M1441" i="40"/>
  <c r="A1165" i="40"/>
  <c r="I1928" i="40"/>
  <c r="F877" i="40"/>
  <c r="L544" i="40"/>
  <c r="C967" i="40"/>
  <c r="C84" i="40"/>
  <c r="I133" i="40"/>
  <c r="J114" i="40"/>
  <c r="G297" i="40"/>
  <c r="K2669" i="40"/>
  <c r="M1415" i="40"/>
  <c r="K203" i="40"/>
  <c r="I870" i="40"/>
  <c r="G64" i="40"/>
  <c r="I1204" i="40"/>
  <c r="C1356" i="40"/>
  <c r="K239" i="40"/>
  <c r="L2019" i="40"/>
  <c r="G405" i="40"/>
  <c r="B1091" i="40"/>
  <c r="G844" i="40"/>
  <c r="M397" i="40"/>
  <c r="J674" i="40"/>
  <c r="G214" i="40"/>
  <c r="I2902" i="40"/>
  <c r="H600" i="40"/>
  <c r="I293" i="40"/>
  <c r="L503" i="40"/>
  <c r="J2765" i="40"/>
  <c r="L1091" i="40"/>
  <c r="A1109" i="40"/>
  <c r="G745" i="40"/>
  <c r="M2860" i="40"/>
  <c r="M568" i="40"/>
  <c r="F929" i="40"/>
  <c r="I2761" i="40"/>
  <c r="I1811" i="40"/>
  <c r="I492" i="40"/>
  <c r="K2764" i="40"/>
  <c r="A399" i="40"/>
  <c r="I1620" i="40"/>
  <c r="J2838" i="40"/>
  <c r="K1510" i="40"/>
  <c r="I787" i="40"/>
  <c r="A885" i="40"/>
  <c r="M2248" i="40"/>
  <c r="L970" i="40"/>
  <c r="J45" i="40"/>
  <c r="M1874" i="40"/>
  <c r="H1195" i="40"/>
  <c r="M2158" i="40"/>
  <c r="I364" i="40"/>
  <c r="I2747" i="40"/>
  <c r="K1867" i="40"/>
  <c r="M723" i="40"/>
  <c r="E920" i="40"/>
  <c r="I2834" i="40"/>
  <c r="K252" i="40"/>
  <c r="F346" i="40"/>
  <c r="M1903" i="40"/>
  <c r="I1100" i="40"/>
  <c r="J2899" i="40"/>
  <c r="J2121" i="40"/>
  <c r="I2697" i="40"/>
  <c r="K920" i="40"/>
  <c r="I1507" i="40"/>
  <c r="D596" i="40"/>
  <c r="F882" i="40"/>
  <c r="L241" i="40"/>
  <c r="K179" i="40"/>
  <c r="J1646" i="40"/>
  <c r="I120" i="40"/>
  <c r="E166" i="40"/>
  <c r="F1450" i="40"/>
  <c r="L196" i="40"/>
  <c r="I2803" i="40"/>
  <c r="F1478" i="40"/>
  <c r="I860" i="40"/>
  <c r="H1208" i="40"/>
  <c r="M1428" i="40"/>
  <c r="I953" i="40"/>
  <c r="L1468" i="40"/>
  <c r="H2133" i="40"/>
  <c r="K1803" i="40"/>
  <c r="H342" i="40"/>
  <c r="M1532" i="40"/>
  <c r="G200" i="40"/>
  <c r="M824" i="40"/>
  <c r="A582" i="40"/>
  <c r="F464" i="40"/>
  <c r="G419" i="40"/>
  <c r="L1391" i="40"/>
  <c r="B190" i="40"/>
  <c r="I2195" i="40"/>
  <c r="C600" i="40"/>
  <c r="E584" i="40"/>
  <c r="D609" i="40"/>
  <c r="A525" i="40"/>
  <c r="L39" i="40"/>
  <c r="I403" i="40"/>
  <c r="I256" i="40"/>
  <c r="J2777" i="40"/>
  <c r="M2027" i="40"/>
  <c r="F289" i="40"/>
  <c r="E438" i="40"/>
  <c r="K2459" i="40"/>
  <c r="J597" i="40"/>
  <c r="B694" i="40"/>
  <c r="M2000" i="40"/>
  <c r="M2395" i="40"/>
  <c r="E796" i="40"/>
  <c r="I791" i="40"/>
  <c r="K475" i="40"/>
  <c r="K2690" i="40"/>
  <c r="I2329" i="40"/>
  <c r="H1000" i="40"/>
  <c r="M410" i="40"/>
  <c r="J139" i="40"/>
  <c r="M2685" i="40"/>
  <c r="M804" i="40"/>
  <c r="M2157" i="40"/>
  <c r="B1228" i="40"/>
  <c r="K2596" i="40"/>
  <c r="L1223" i="40"/>
  <c r="H1953" i="40"/>
  <c r="B331" i="40"/>
  <c r="E609" i="40"/>
  <c r="M2025" i="40"/>
  <c r="L636" i="40"/>
  <c r="K1226" i="40"/>
  <c r="I2401" i="40"/>
  <c r="K2744" i="40"/>
  <c r="J2930" i="40"/>
  <c r="L52" i="40"/>
  <c r="A1415" i="40"/>
  <c r="J656" i="40"/>
  <c r="G794" i="40"/>
  <c r="I231" i="40"/>
  <c r="B198" i="40"/>
  <c r="M875" i="40"/>
  <c r="I2084" i="40"/>
  <c r="A663" i="40"/>
  <c r="D558" i="40"/>
  <c r="C1519" i="40"/>
  <c r="L1726" i="40"/>
  <c r="L2857" i="40"/>
  <c r="C427" i="40"/>
  <c r="A36" i="40"/>
  <c r="L2517" i="40"/>
  <c r="H1085" i="40"/>
  <c r="J2062" i="40"/>
  <c r="C975" i="40"/>
  <c r="G246" i="40"/>
  <c r="I2462" i="40"/>
  <c r="M191" i="40"/>
  <c r="I799" i="40"/>
  <c r="K966" i="40"/>
  <c r="J2230" i="40"/>
  <c r="J2818" i="40"/>
  <c r="M1992" i="40"/>
  <c r="K1009" i="40"/>
  <c r="E237" i="40"/>
  <c r="M1497" i="40"/>
  <c r="H551" i="40"/>
  <c r="M1308" i="40"/>
  <c r="L1003" i="40"/>
  <c r="H776" i="40"/>
  <c r="L1329" i="40"/>
  <c r="K1856" i="40"/>
  <c r="L1888" i="40"/>
  <c r="K2468" i="40"/>
  <c r="L1890" i="40"/>
  <c r="A1187" i="40"/>
  <c r="M2179" i="40"/>
  <c r="I1822" i="40"/>
  <c r="M1303" i="40"/>
  <c r="A1288" i="40"/>
  <c r="C349" i="40"/>
  <c r="L1637" i="40"/>
  <c r="H1186" i="40"/>
  <c r="L1106" i="40"/>
  <c r="C1582" i="40"/>
  <c r="B1071" i="40"/>
  <c r="J513" i="40"/>
  <c r="L166" i="40"/>
  <c r="L1814" i="40"/>
  <c r="G865" i="40"/>
  <c r="J891" i="40"/>
  <c r="G623" i="40"/>
  <c r="H1355" i="40"/>
  <c r="D1348" i="40"/>
  <c r="D739" i="40"/>
  <c r="J134" i="40"/>
  <c r="L1835" i="40"/>
  <c r="E779" i="40"/>
  <c r="I1563" i="40"/>
  <c r="M157" i="40"/>
  <c r="G372" i="40"/>
  <c r="M1243" i="40"/>
  <c r="K359" i="40"/>
  <c r="G1518" i="40"/>
  <c r="F1428" i="40"/>
  <c r="J2647" i="40"/>
  <c r="E71" i="40"/>
  <c r="F1875" i="40"/>
  <c r="L2700" i="40"/>
  <c r="K1423" i="40"/>
  <c r="K1127" i="40"/>
  <c r="L681" i="40"/>
  <c r="L966" i="40"/>
  <c r="K2060" i="40"/>
  <c r="B2675" i="40"/>
  <c r="I1449" i="40"/>
  <c r="D501" i="40"/>
  <c r="M2289" i="40"/>
  <c r="M46" i="40"/>
  <c r="J1337" i="40"/>
  <c r="L729" i="40"/>
  <c r="C647" i="40"/>
  <c r="M2651" i="40"/>
  <c r="K1172" i="40"/>
  <c r="M583" i="40"/>
  <c r="I1656" i="40"/>
  <c r="I2892" i="40"/>
  <c r="L2874" i="40"/>
  <c r="L2721" i="40"/>
  <c r="D1789" i="40"/>
  <c r="C1159" i="40"/>
  <c r="M65" i="40"/>
  <c r="L150" i="40"/>
  <c r="J2299" i="40"/>
  <c r="M2359" i="40"/>
  <c r="I688" i="40"/>
  <c r="F595" i="40"/>
  <c r="E542" i="40"/>
  <c r="M770" i="40"/>
  <c r="L2481" i="40"/>
  <c r="J2627" i="40"/>
  <c r="B439" i="40"/>
  <c r="A136" i="40"/>
  <c r="L1882" i="40"/>
  <c r="L343" i="40"/>
  <c r="I2098" i="40"/>
  <c r="J627" i="40"/>
  <c r="C409" i="40"/>
  <c r="J1371" i="40"/>
  <c r="K2884" i="40"/>
  <c r="H1043" i="40"/>
  <c r="M2378" i="40"/>
  <c r="C1990" i="40"/>
  <c r="L345" i="40"/>
  <c r="L2578" i="40"/>
  <c r="D681" i="40"/>
  <c r="A996" i="40"/>
  <c r="E1439" i="40"/>
  <c r="G984" i="40"/>
  <c r="K464" i="40"/>
  <c r="I2920" i="40"/>
  <c r="K2761" i="40"/>
  <c r="J1033" i="40"/>
  <c r="L1833" i="40"/>
  <c r="D649" i="40"/>
  <c r="A1699" i="40"/>
  <c r="L1858" i="40"/>
  <c r="J1120" i="40"/>
  <c r="J1020" i="40"/>
  <c r="J2669" i="40"/>
  <c r="L2820" i="40"/>
  <c r="L1518" i="40"/>
  <c r="I399" i="40"/>
  <c r="L2360" i="40"/>
  <c r="J1023" i="40"/>
  <c r="D1077" i="40"/>
  <c r="K658" i="40"/>
  <c r="H1747" i="40"/>
  <c r="G1926" i="40"/>
  <c r="K195" i="40"/>
  <c r="I1923" i="40"/>
  <c r="B808" i="40"/>
  <c r="K313" i="40"/>
  <c r="L1905" i="40"/>
  <c r="M1170" i="40"/>
  <c r="J552" i="40"/>
  <c r="D798" i="40"/>
  <c r="I1782" i="40"/>
  <c r="J393" i="40"/>
  <c r="E984" i="40"/>
  <c r="K1539" i="40"/>
  <c r="L1158" i="40"/>
  <c r="E2863" i="40"/>
  <c r="M843" i="40"/>
  <c r="D746" i="40"/>
  <c r="L1984" i="40"/>
  <c r="M2290" i="40"/>
  <c r="M2905" i="40"/>
  <c r="D786" i="40"/>
  <c r="G1519" i="40"/>
  <c r="D707" i="40"/>
  <c r="E977" i="40"/>
  <c r="I2339" i="40"/>
  <c r="J2233" i="40"/>
  <c r="M745" i="40"/>
  <c r="L2598" i="40"/>
  <c r="A543" i="40"/>
  <c r="I2706" i="40"/>
  <c r="F396" i="40"/>
  <c r="L1910" i="40"/>
  <c r="L65" i="40"/>
  <c r="L1874" i="40"/>
  <c r="H1184" i="40"/>
  <c r="D708" i="40"/>
  <c r="I2463" i="40"/>
  <c r="A145" i="40"/>
  <c r="M2430" i="40"/>
  <c r="J536" i="40"/>
  <c r="G1165" i="40"/>
  <c r="A825" i="40"/>
  <c r="E834" i="40"/>
  <c r="L2235" i="40"/>
  <c r="K1941" i="40"/>
  <c r="M2512" i="40"/>
  <c r="J185" i="40"/>
  <c r="I2454" i="40"/>
  <c r="E2164" i="40"/>
  <c r="J1941" i="40"/>
  <c r="I696" i="40"/>
  <c r="M1505" i="40"/>
  <c r="I1024" i="40"/>
  <c r="K1441" i="40"/>
  <c r="D1212" i="40"/>
  <c r="L1682" i="40"/>
  <c r="E443" i="40"/>
  <c r="J268" i="40"/>
  <c r="B1050" i="40"/>
  <c r="K532" i="40"/>
  <c r="J362" i="40"/>
  <c r="I625" i="40"/>
  <c r="G1746" i="40"/>
  <c r="J2285" i="40"/>
  <c r="C943" i="40"/>
  <c r="D902" i="40"/>
  <c r="L31" i="40"/>
  <c r="K1551" i="40"/>
  <c r="G541" i="40"/>
  <c r="G219" i="40"/>
  <c r="J639" i="40"/>
  <c r="K215" i="40"/>
  <c r="K2864" i="40"/>
  <c r="M2281" i="40"/>
  <c r="M1509" i="40"/>
  <c r="F834" i="40"/>
  <c r="A1518" i="40"/>
  <c r="M2865" i="40"/>
  <c r="J251" i="40"/>
  <c r="L2380" i="40"/>
  <c r="G1309" i="40"/>
  <c r="I735" i="40"/>
  <c r="E1186" i="40"/>
  <c r="K663" i="40"/>
  <c r="E506" i="40"/>
  <c r="M1272" i="40"/>
  <c r="G1652" i="40"/>
  <c r="L2282" i="40"/>
  <c r="M685" i="40"/>
  <c r="K2781" i="40"/>
  <c r="D1592" i="40"/>
  <c r="L2169" i="40"/>
  <c r="K1933" i="40"/>
  <c r="I2063" i="40"/>
  <c r="A385" i="40"/>
  <c r="I2815" i="40"/>
  <c r="E1333" i="40"/>
  <c r="M2547" i="40"/>
  <c r="F245" i="40"/>
  <c r="M176" i="40"/>
  <c r="A1276" i="40"/>
  <c r="D515" i="40"/>
  <c r="M917" i="40"/>
  <c r="A479" i="40"/>
  <c r="G402" i="40"/>
  <c r="F351" i="40"/>
  <c r="K388" i="40"/>
  <c r="M2389" i="40"/>
  <c r="G1196" i="40"/>
  <c r="J1556" i="40"/>
  <c r="K2023" i="40"/>
  <c r="L2064" i="40"/>
  <c r="J506" i="40"/>
  <c r="L2511" i="40"/>
  <c r="J1635" i="40"/>
  <c r="J1502" i="40"/>
  <c r="L1066" i="40"/>
  <c r="K354" i="40"/>
  <c r="D683" i="40"/>
  <c r="F682" i="40"/>
  <c r="A647" i="40"/>
  <c r="F489" i="40"/>
  <c r="B942" i="40"/>
  <c r="B286" i="40"/>
  <c r="L1977" i="40"/>
  <c r="L2608" i="40"/>
  <c r="M730" i="40"/>
  <c r="I1229" i="40"/>
  <c r="D135" i="40"/>
  <c r="M1697" i="40"/>
  <c r="J1831" i="40"/>
  <c r="F1045" i="40"/>
  <c r="M1281" i="40"/>
  <c r="K2354" i="40"/>
  <c r="J601" i="40"/>
  <c r="I1850" i="40"/>
  <c r="E751" i="40"/>
  <c r="L110" i="40"/>
  <c r="L560" i="40"/>
  <c r="J958" i="40"/>
  <c r="I1844" i="40"/>
  <c r="J434" i="40"/>
  <c r="I2306" i="40"/>
  <c r="M908" i="40"/>
  <c r="E299" i="40"/>
  <c r="K1932" i="40"/>
  <c r="K2614" i="40"/>
  <c r="F170" i="40"/>
  <c r="J1310" i="40"/>
  <c r="M1093" i="40"/>
  <c r="B1716" i="40"/>
  <c r="I1248" i="40"/>
  <c r="J2728" i="40"/>
  <c r="J1761" i="40"/>
  <c r="C713" i="40"/>
  <c r="H796" i="40"/>
  <c r="I770" i="40"/>
  <c r="M1472" i="40"/>
  <c r="E840" i="40"/>
  <c r="K593" i="40"/>
  <c r="B1057" i="40"/>
  <c r="G1448" i="40"/>
  <c r="K1814" i="40"/>
  <c r="C1252" i="40"/>
  <c r="I599" i="40"/>
  <c r="L2810" i="40"/>
  <c r="I1988" i="40"/>
  <c r="E367" i="40"/>
  <c r="F50" i="40"/>
  <c r="L326" i="40"/>
  <c r="L242" i="40"/>
  <c r="I1866" i="40"/>
  <c r="F1415" i="40"/>
  <c r="H757" i="40"/>
  <c r="K1607" i="40"/>
  <c r="D1274" i="40"/>
  <c r="M1801" i="40"/>
  <c r="M606" i="40"/>
  <c r="K2241" i="40"/>
  <c r="M879" i="40"/>
  <c r="I2477" i="40"/>
  <c r="L1953" i="40"/>
  <c r="A1087" i="40"/>
  <c r="G624" i="40"/>
  <c r="L2913" i="40"/>
  <c r="C1736" i="40"/>
  <c r="J1272" i="40"/>
  <c r="H1142" i="40"/>
  <c r="K479" i="40"/>
  <c r="L1435" i="40"/>
  <c r="J1909" i="40"/>
  <c r="K1031" i="40"/>
  <c r="L562" i="40"/>
  <c r="B995" i="40"/>
  <c r="M1345" i="40"/>
  <c r="M2089" i="40"/>
  <c r="M1475" i="40"/>
  <c r="K887" i="40"/>
  <c r="M2265" i="40"/>
  <c r="D723" i="40"/>
  <c r="B421" i="40"/>
  <c r="I411" i="40"/>
  <c r="L325" i="40"/>
  <c r="J926" i="40"/>
  <c r="C1777" i="40"/>
  <c r="K914" i="40"/>
  <c r="K74" i="40"/>
  <c r="B1647" i="40"/>
  <c r="I2933" i="40"/>
  <c r="H50" i="40"/>
  <c r="D1526" i="40"/>
  <c r="F1097" i="40"/>
  <c r="L2216" i="40"/>
  <c r="M1896" i="40"/>
  <c r="L2403" i="40"/>
  <c r="M75" i="40"/>
  <c r="F169" i="40"/>
  <c r="K2213" i="40"/>
  <c r="E964" i="40"/>
  <c r="B1438" i="40"/>
  <c r="K2407" i="40"/>
  <c r="L179" i="40"/>
  <c r="D2428" i="40"/>
  <c r="B1076" i="40"/>
  <c r="I2019" i="40"/>
  <c r="L2155" i="40"/>
  <c r="L2258" i="40"/>
  <c r="J2217" i="40"/>
  <c r="I2898" i="40"/>
  <c r="D64" i="40"/>
  <c r="J1093" i="40"/>
  <c r="L1104" i="40"/>
  <c r="F395" i="40"/>
  <c r="G1143" i="40"/>
  <c r="B1220" i="40"/>
  <c r="J2078" i="40"/>
  <c r="J240" i="40"/>
  <c r="I987" i="40"/>
  <c r="L1262" i="40"/>
  <c r="J2761" i="40"/>
  <c r="L259" i="40"/>
  <c r="I1666" i="40"/>
  <c r="M1022" i="40"/>
  <c r="D1210" i="40"/>
  <c r="B290" i="40"/>
  <c r="J667" i="40"/>
  <c r="E1033" i="40"/>
  <c r="K689" i="40"/>
  <c r="L633" i="40"/>
  <c r="J2382" i="40"/>
  <c r="K2349" i="40"/>
  <c r="J1519" i="40"/>
  <c r="L428" i="40"/>
  <c r="I2523" i="40"/>
  <c r="C297" i="40"/>
  <c r="F1112" i="40"/>
  <c r="J396" i="40"/>
  <c r="I2827" i="40"/>
  <c r="K2038" i="40"/>
  <c r="M1016" i="40"/>
  <c r="I1824" i="40"/>
  <c r="J1365" i="40"/>
  <c r="H442" i="40"/>
  <c r="L446" i="40"/>
  <c r="M2775" i="40"/>
  <c r="K577" i="40"/>
  <c r="C106" i="40"/>
  <c r="B985" i="40"/>
  <c r="I2925" i="40"/>
  <c r="L711" i="40"/>
  <c r="J570" i="40"/>
  <c r="L1524" i="40"/>
  <c r="G976" i="40"/>
  <c r="G963" i="40"/>
  <c r="E1457" i="40"/>
  <c r="M123" i="40"/>
  <c r="B516" i="40"/>
  <c r="F185" i="40"/>
  <c r="M1815" i="40"/>
  <c r="I1485" i="40"/>
  <c r="K1442" i="40"/>
  <c r="I2489" i="40"/>
  <c r="E1047" i="40"/>
  <c r="I1499" i="40"/>
  <c r="D762" i="40"/>
  <c r="B1207" i="40"/>
  <c r="M2886" i="40"/>
  <c r="I2638" i="40"/>
  <c r="E643" i="40"/>
  <c r="A441" i="40"/>
  <c r="I126" i="40"/>
  <c r="M1504" i="40"/>
  <c r="M983" i="40"/>
  <c r="K461" i="40"/>
  <c r="E476" i="40"/>
  <c r="M891" i="40"/>
  <c r="L2708" i="40"/>
  <c r="J810" i="40"/>
  <c r="H1074" i="40"/>
  <c r="G2413" i="40"/>
  <c r="M1930" i="40"/>
  <c r="B1075" i="40"/>
  <c r="E102" i="40"/>
  <c r="M315" i="40"/>
  <c r="K2114" i="40"/>
  <c r="L1159" i="40"/>
  <c r="B161" i="40"/>
  <c r="I377" i="40"/>
  <c r="I2395" i="40"/>
  <c r="A423" i="40"/>
  <c r="J1445" i="40"/>
  <c r="I814" i="40"/>
  <c r="J1815" i="40"/>
  <c r="I1931" i="40"/>
  <c r="M1081" i="40"/>
  <c r="I1075" i="40"/>
  <c r="M791" i="40"/>
  <c r="L1320" i="40"/>
  <c r="M1135" i="40"/>
  <c r="L2545" i="40"/>
  <c r="F101" i="40"/>
  <c r="D1186" i="40"/>
  <c r="G768" i="40"/>
  <c r="C377" i="40"/>
  <c r="M1456" i="40"/>
  <c r="I869" i="40"/>
  <c r="F1100" i="40"/>
  <c r="E1472" i="40"/>
  <c r="E218" i="40"/>
  <c r="M217" i="40"/>
  <c r="K660" i="40"/>
  <c r="J494" i="40"/>
  <c r="M318" i="40"/>
  <c r="C739" i="40"/>
  <c r="H1066" i="40"/>
  <c r="M2192" i="40"/>
  <c r="L1611" i="40"/>
  <c r="F680" i="40"/>
  <c r="L1434" i="40"/>
  <c r="F1886" i="40"/>
  <c r="J282" i="40"/>
  <c r="K1163" i="40"/>
  <c r="L2845" i="40"/>
  <c r="G700" i="40"/>
  <c r="K32" i="40"/>
  <c r="H486" i="40"/>
  <c r="D2947" i="40"/>
  <c r="H1120" i="40"/>
  <c r="J2371" i="40"/>
  <c r="K930" i="40"/>
  <c r="I805" i="40"/>
  <c r="F576" i="40"/>
  <c r="I2651" i="40"/>
  <c r="I743" i="40"/>
  <c r="L1367" i="40"/>
  <c r="J2644" i="40"/>
  <c r="M2208" i="40"/>
  <c r="K2415" i="40"/>
  <c r="K1302" i="40"/>
  <c r="D1073" i="40"/>
  <c r="J284" i="40"/>
  <c r="F626" i="40"/>
  <c r="J377" i="40"/>
  <c r="A482" i="40"/>
  <c r="A1000" i="40"/>
  <c r="D944" i="40"/>
  <c r="K260" i="40"/>
  <c r="J2161" i="40"/>
  <c r="L2485" i="40"/>
  <c r="B654" i="40"/>
  <c r="M1937" i="40"/>
  <c r="K829" i="40"/>
  <c r="L1622" i="40"/>
  <c r="A1334" i="40"/>
  <c r="C271" i="40"/>
  <c r="F38" i="40"/>
  <c r="J1856" i="40"/>
  <c r="L353" i="40"/>
  <c r="M316" i="40"/>
  <c r="M2274" i="40"/>
  <c r="J1286" i="40"/>
  <c r="F188" i="40"/>
  <c r="A763" i="40"/>
  <c r="G2819" i="40"/>
  <c r="B53" i="40"/>
  <c r="M1587" i="40"/>
  <c r="A361" i="40"/>
  <c r="H517" i="40"/>
  <c r="K1067" i="40"/>
  <c r="L1028" i="40"/>
  <c r="F811" i="40"/>
  <c r="A1054" i="40"/>
  <c r="J1132" i="40"/>
  <c r="I2941" i="40"/>
  <c r="F429" i="40"/>
  <c r="E1437" i="40"/>
  <c r="A1230" i="40"/>
  <c r="J1634" i="40"/>
  <c r="K854" i="40"/>
  <c r="L1883" i="40"/>
  <c r="C124" i="40"/>
  <c r="I777" i="40"/>
  <c r="B1149" i="40"/>
  <c r="I1535" i="40"/>
  <c r="E203" i="40"/>
  <c r="D1107" i="40"/>
  <c r="L559" i="40"/>
  <c r="I1547" i="40"/>
  <c r="I471" i="40"/>
  <c r="K2427" i="40"/>
  <c r="A1315" i="40"/>
  <c r="H504" i="40"/>
  <c r="M2636" i="40"/>
  <c r="B35" i="40"/>
  <c r="A1037" i="40"/>
  <c r="B262" i="40"/>
  <c r="L2947" i="40"/>
  <c r="M1202" i="40"/>
  <c r="I1088" i="40"/>
  <c r="B1788" i="40"/>
  <c r="A420" i="40"/>
  <c r="K591" i="40"/>
  <c r="M2088" i="40"/>
  <c r="M2176" i="40"/>
  <c r="D408" i="40"/>
  <c r="J1695" i="40"/>
  <c r="L1190" i="40"/>
  <c r="I2165" i="40"/>
  <c r="I203" i="40"/>
  <c r="L1352" i="40"/>
  <c r="C972" i="40"/>
  <c r="L175" i="40"/>
  <c r="J817" i="40"/>
  <c r="J1645" i="40"/>
  <c r="C912" i="40"/>
  <c r="C1100" i="40"/>
  <c r="J390" i="40"/>
  <c r="J190" i="40"/>
  <c r="M1350" i="40"/>
  <c r="M1306" i="40"/>
  <c r="K1636" i="40"/>
  <c r="K496" i="40"/>
  <c r="L227" i="40"/>
  <c r="K633" i="40"/>
  <c r="D1179" i="40"/>
  <c r="C1840" i="40"/>
  <c r="D927" i="40"/>
  <c r="L2286" i="40"/>
  <c r="J405" i="40"/>
  <c r="G1006" i="40"/>
  <c r="H897" i="40"/>
  <c r="M1113" i="40"/>
  <c r="L697" i="40"/>
  <c r="D189" i="40"/>
  <c r="L89" i="40"/>
  <c r="I1014" i="40"/>
  <c r="K805" i="40"/>
  <c r="I83" i="40"/>
  <c r="D1496" i="40"/>
  <c r="M1258" i="40"/>
  <c r="D454" i="40"/>
  <c r="D218" i="40"/>
  <c r="C1334" i="40"/>
  <c r="K1390" i="40"/>
  <c r="F1195" i="40"/>
  <c r="L2797" i="40"/>
  <c r="L2449" i="40"/>
  <c r="A955" i="40"/>
  <c r="G961" i="40"/>
  <c r="J476" i="40"/>
  <c r="K1622" i="40"/>
  <c r="I1244" i="40"/>
  <c r="F1974" i="40"/>
  <c r="L1537" i="40"/>
  <c r="D2313" i="40"/>
  <c r="A1092" i="40"/>
  <c r="G487" i="40"/>
  <c r="G641" i="40"/>
  <c r="G182" i="40"/>
  <c r="K1657" i="40"/>
  <c r="J1993" i="40"/>
  <c r="D346" i="40"/>
  <c r="B1342" i="40"/>
  <c r="K924" i="40"/>
  <c r="B826" i="40"/>
  <c r="L1274" i="40"/>
  <c r="E1087" i="40"/>
  <c r="G1708" i="40"/>
  <c r="I1313" i="40"/>
  <c r="K2543" i="40"/>
  <c r="E2171" i="40"/>
  <c r="M355" i="40"/>
  <c r="L942" i="40"/>
  <c r="K2819" i="40"/>
  <c r="F354" i="40"/>
  <c r="E413" i="40"/>
  <c r="K1766" i="40"/>
  <c r="K732" i="40"/>
  <c r="H1204" i="40"/>
  <c r="E262" i="40"/>
  <c r="M712" i="40"/>
  <c r="K245" i="40"/>
  <c r="E1555" i="40"/>
  <c r="E425" i="40"/>
  <c r="E607" i="40"/>
  <c r="L1796" i="40"/>
  <c r="I667" i="40"/>
  <c r="M2292" i="40"/>
  <c r="E1083" i="40"/>
  <c r="F103" i="40"/>
  <c r="I1210" i="40"/>
  <c r="L1224" i="40"/>
  <c r="L212" i="40"/>
  <c r="J697" i="40"/>
  <c r="I1818" i="40"/>
  <c r="L672" i="40"/>
  <c r="K1029" i="40"/>
  <c r="I1122" i="40"/>
  <c r="D1323" i="40"/>
  <c r="A1946" i="40"/>
  <c r="L953" i="40"/>
  <c r="I538" i="40"/>
  <c r="K2945" i="40"/>
  <c r="I199" i="40"/>
  <c r="J1605" i="40"/>
  <c r="L784" i="40"/>
  <c r="L549" i="40"/>
  <c r="I58" i="40"/>
  <c r="B583" i="40"/>
  <c r="J2747" i="40"/>
  <c r="D263" i="40"/>
  <c r="J1523" i="40"/>
  <c r="C1091" i="40"/>
  <c r="I2446" i="40"/>
  <c r="A1170" i="40"/>
  <c r="I1302" i="40"/>
  <c r="J1869" i="40"/>
  <c r="L70" i="40"/>
  <c r="A849" i="40"/>
  <c r="J758" i="40"/>
  <c r="H167" i="40"/>
  <c r="I2911" i="40"/>
  <c r="M2791" i="40"/>
  <c r="K1642" i="40"/>
  <c r="F254" i="40"/>
  <c r="L2784" i="40"/>
  <c r="M1711" i="40"/>
  <c r="J1266" i="40"/>
  <c r="H1840" i="40"/>
  <c r="M2950" i="40"/>
  <c r="J260" i="40"/>
  <c r="I2775" i="40"/>
  <c r="L363" i="40"/>
  <c r="E1500" i="40"/>
  <c r="K1209" i="40"/>
  <c r="I1537" i="40"/>
  <c r="K403" i="40"/>
  <c r="I485" i="40"/>
  <c r="L1993" i="40"/>
  <c r="M935" i="40"/>
  <c r="G1793" i="40"/>
  <c r="L2654" i="40"/>
  <c r="F508" i="40"/>
  <c r="J1510" i="40"/>
  <c r="M216" i="40"/>
  <c r="K2732" i="40"/>
  <c r="C1014" i="40"/>
  <c r="L1269" i="40"/>
  <c r="L513" i="40"/>
  <c r="I1640" i="40"/>
  <c r="I1078" i="40"/>
  <c r="D1130" i="40"/>
  <c r="D1427" i="40"/>
  <c r="K55" i="40"/>
  <c r="L231" i="40"/>
  <c r="I818" i="40"/>
  <c r="H1658" i="40"/>
  <c r="L542" i="40"/>
  <c r="J2103" i="40"/>
  <c r="J947" i="40"/>
  <c r="J990" i="40"/>
  <c r="M1359" i="40"/>
  <c r="L607" i="40"/>
  <c r="L2803" i="40"/>
  <c r="G657" i="40"/>
  <c r="G234" i="40"/>
  <c r="D689" i="40"/>
  <c r="I2226" i="40"/>
  <c r="H1123" i="40"/>
  <c r="B1744" i="40"/>
  <c r="D1131" i="40"/>
  <c r="H1442" i="40"/>
  <c r="B328" i="40"/>
  <c r="M1542" i="40"/>
  <c r="M2043" i="40"/>
  <c r="I858" i="40"/>
  <c r="F1867" i="40"/>
  <c r="E1247" i="40"/>
  <c r="M976" i="40"/>
  <c r="L1390" i="40"/>
  <c r="I526" i="40"/>
  <c r="K503" i="40"/>
  <c r="K476" i="40"/>
  <c r="J334" i="40"/>
  <c r="K748" i="40"/>
  <c r="C953" i="40"/>
  <c r="M1579" i="40"/>
  <c r="L1179" i="40"/>
  <c r="I2219" i="40"/>
  <c r="F462" i="40"/>
  <c r="K1197" i="40"/>
  <c r="H1411" i="40"/>
  <c r="C794" i="40"/>
  <c r="M592" i="40"/>
  <c r="K617" i="40"/>
  <c r="J829" i="40"/>
  <c r="E1163" i="40"/>
  <c r="B728" i="40"/>
  <c r="C49" i="40"/>
  <c r="M2141" i="40"/>
  <c r="K373" i="40"/>
  <c r="L761" i="40"/>
  <c r="I1357" i="40"/>
  <c r="C1079" i="40"/>
  <c r="J387" i="40"/>
  <c r="G1160" i="40"/>
  <c r="L2730" i="40"/>
  <c r="I81" i="40"/>
  <c r="K766" i="40"/>
  <c r="J2165" i="40"/>
  <c r="G851" i="40"/>
  <c r="D493" i="40"/>
  <c r="K2192" i="40"/>
  <c r="J1388" i="40"/>
  <c r="K111" i="40"/>
  <c r="I602" i="40"/>
  <c r="I2332" i="40"/>
  <c r="J2190" i="40"/>
  <c r="K906" i="40"/>
  <c r="L885" i="40"/>
  <c r="E896" i="40"/>
  <c r="M847" i="40"/>
  <c r="L72" i="40"/>
  <c r="F2186" i="40"/>
  <c r="D1056" i="40"/>
  <c r="J2425" i="40"/>
  <c r="K498" i="40"/>
  <c r="B576" i="40"/>
  <c r="H837" i="40"/>
  <c r="A468" i="40"/>
  <c r="H885" i="40"/>
  <c r="H1143" i="40"/>
  <c r="M2441" i="40"/>
  <c r="G1123" i="40"/>
  <c r="M1705" i="40"/>
  <c r="M735" i="40"/>
  <c r="A1141" i="40"/>
  <c r="J1331" i="40"/>
  <c r="L1408" i="40"/>
  <c r="J521" i="40"/>
  <c r="E862" i="40"/>
  <c r="J790" i="40"/>
  <c r="C521" i="40"/>
  <c r="K1258" i="40"/>
  <c r="E1352" i="40"/>
  <c r="K1460" i="40"/>
  <c r="J1481" i="40"/>
  <c r="K1042" i="40"/>
  <c r="I594" i="40"/>
  <c r="J2650" i="40"/>
  <c r="K2062" i="40"/>
  <c r="G792" i="40"/>
  <c r="L2324" i="40"/>
  <c r="J515" i="40"/>
  <c r="D35" i="40"/>
  <c r="M582" i="40"/>
  <c r="I1932" i="40"/>
  <c r="M300" i="40"/>
  <c r="G979" i="40"/>
  <c r="L327" i="40"/>
  <c r="E2603" i="40"/>
  <c r="L2387" i="40"/>
  <c r="K2780" i="40"/>
  <c r="K2433" i="40"/>
  <c r="E1144" i="40"/>
  <c r="D283" i="40"/>
  <c r="J250" i="40"/>
  <c r="M2169" i="40"/>
  <c r="F1005" i="40"/>
  <c r="I2754" i="40"/>
  <c r="L1496" i="40"/>
  <c r="H1906" i="40"/>
  <c r="K1486" i="40"/>
  <c r="I1463" i="40"/>
  <c r="L2709" i="40"/>
  <c r="L1681" i="40"/>
  <c r="B700" i="40"/>
  <c r="J1649" i="40"/>
  <c r="I2313" i="40"/>
  <c r="J153" i="40"/>
  <c r="B27" i="40"/>
  <c r="I2880" i="40"/>
  <c r="F1063" i="40"/>
  <c r="K2279" i="40"/>
  <c r="M85" i="40"/>
  <c r="I1581" i="40"/>
  <c r="K116" i="40"/>
  <c r="F1231" i="40"/>
  <c r="K1528" i="40"/>
  <c r="L2522" i="40"/>
  <c r="K1212" i="40"/>
  <c r="I1401" i="40"/>
  <c r="J1250" i="40"/>
  <c r="B413" i="40"/>
  <c r="B1114" i="40"/>
  <c r="K888" i="40"/>
  <c r="L680" i="40"/>
  <c r="G639" i="40"/>
  <c r="L569" i="40"/>
  <c r="L1629" i="40"/>
  <c r="M545" i="40"/>
  <c r="K1266" i="40"/>
  <c r="L2479" i="40"/>
  <c r="L1779" i="40"/>
  <c r="I1964" i="40"/>
  <c r="K1540" i="40"/>
  <c r="I581" i="40"/>
  <c r="C954" i="40"/>
  <c r="B1108" i="40"/>
  <c r="J1706" i="40"/>
  <c r="K1606" i="40"/>
  <c r="I909" i="40"/>
  <c r="K1721" i="40"/>
  <c r="A1381" i="40"/>
  <c r="E1146" i="40"/>
  <c r="H929" i="40"/>
  <c r="J1265" i="40"/>
  <c r="L1164" i="40"/>
  <c r="I703" i="40"/>
  <c r="G1478" i="40"/>
  <c r="M2708" i="40"/>
  <c r="C453" i="40"/>
  <c r="A1105" i="40"/>
  <c r="H2129" i="40"/>
  <c r="C697" i="40"/>
  <c r="A1577" i="40"/>
  <c r="I1414" i="40"/>
  <c r="L2738" i="40"/>
  <c r="F1076" i="40"/>
  <c r="I2894" i="40"/>
  <c r="C214" i="40"/>
  <c r="A496" i="40"/>
  <c r="M1420" i="40"/>
  <c r="K975" i="40"/>
  <c r="J493" i="40"/>
  <c r="J56" i="40"/>
  <c r="L1557" i="40"/>
  <c r="I574" i="40"/>
  <c r="C2297" i="40"/>
  <c r="K1086" i="40"/>
  <c r="M1976" i="40"/>
  <c r="C1402" i="40"/>
  <c r="F542" i="40"/>
  <c r="C195" i="40"/>
  <c r="G998" i="40"/>
  <c r="M2109" i="40"/>
  <c r="K936" i="40"/>
  <c r="L640" i="40"/>
  <c r="M988" i="40"/>
  <c r="I1389" i="40"/>
  <c r="E656" i="40"/>
  <c r="M2410" i="40"/>
  <c r="I2325" i="40"/>
  <c r="A764" i="40"/>
  <c r="K1233" i="40"/>
  <c r="M505" i="40"/>
  <c r="K2743" i="40"/>
  <c r="J409" i="40"/>
  <c r="L1088" i="40"/>
  <c r="D1231" i="40"/>
  <c r="J2076" i="40"/>
  <c r="L2607" i="40"/>
  <c r="G228" i="40"/>
  <c r="B148" i="40"/>
  <c r="J100" i="40"/>
  <c r="K1079" i="40"/>
  <c r="L1460" i="40"/>
  <c r="K1746" i="40"/>
  <c r="I1528" i="40"/>
  <c r="D159" i="40"/>
  <c r="I2181" i="40"/>
  <c r="F1049" i="40"/>
  <c r="C1057" i="40"/>
  <c r="D812" i="40"/>
  <c r="K2285" i="40"/>
  <c r="B514" i="40"/>
  <c r="I2273" i="40"/>
  <c r="M1011" i="40"/>
  <c r="M970" i="40"/>
  <c r="J1825" i="40"/>
  <c r="C680" i="40"/>
  <c r="M1714" i="40"/>
  <c r="E2505" i="40"/>
  <c r="H724" i="40"/>
  <c r="G1153" i="40"/>
  <c r="G808" i="40"/>
  <c r="I982" i="40"/>
  <c r="I29" i="40"/>
  <c r="K2657" i="40"/>
  <c r="L864" i="40"/>
  <c r="J535" i="40"/>
  <c r="F1414" i="40"/>
  <c r="K49" i="40"/>
  <c r="L1156" i="40"/>
  <c r="K952" i="40"/>
  <c r="M2307" i="40"/>
  <c r="M1463" i="40"/>
  <c r="M2847" i="40"/>
  <c r="M2840" i="40"/>
  <c r="M1574" i="40"/>
  <c r="A288" i="40"/>
  <c r="G656" i="40"/>
  <c r="K41" i="40"/>
  <c r="I529" i="40"/>
  <c r="J269" i="40"/>
  <c r="F1513" i="40"/>
  <c r="B709" i="40"/>
  <c r="H871" i="40"/>
  <c r="K2681" i="40"/>
  <c r="J1641" i="40"/>
  <c r="J208" i="40"/>
  <c r="K385" i="40"/>
  <c r="J242" i="40"/>
  <c r="I2352" i="40"/>
  <c r="I820" i="40"/>
  <c r="I222" i="40"/>
  <c r="B1702" i="40"/>
  <c r="J703" i="40"/>
  <c r="L1728" i="40"/>
  <c r="A372" i="40"/>
  <c r="B1106" i="40"/>
  <c r="M715" i="40"/>
  <c r="D1448" i="40"/>
  <c r="J2380" i="40"/>
  <c r="L270" i="40"/>
  <c r="K943" i="40"/>
  <c r="I1409" i="40"/>
  <c r="B105" i="40"/>
  <c r="L1632" i="40"/>
  <c r="F587" i="40"/>
  <c r="D1541" i="40"/>
  <c r="K2533" i="40"/>
  <c r="K595" i="40"/>
  <c r="L403" i="40"/>
  <c r="D1207" i="40"/>
  <c r="E733" i="40"/>
  <c r="L757" i="40"/>
  <c r="M1053" i="40"/>
  <c r="L1981" i="40"/>
  <c r="J1036" i="40"/>
  <c r="A2944" i="40"/>
  <c r="G1018" i="40"/>
  <c r="I1114" i="40"/>
  <c r="I2645" i="40"/>
  <c r="D1106" i="40"/>
  <c r="L1978" i="40"/>
  <c r="C24" i="40"/>
  <c r="B1344" i="40"/>
  <c r="L528" i="40"/>
  <c r="I1220" i="40"/>
  <c r="J1575" i="40"/>
  <c r="J602" i="40"/>
  <c r="E90" i="40"/>
  <c r="C260" i="40"/>
  <c r="K2179" i="40"/>
  <c r="F521" i="40"/>
  <c r="D34" i="40"/>
  <c r="E1028" i="40"/>
  <c r="C1089" i="40"/>
  <c r="I682" i="40"/>
  <c r="K1424" i="40"/>
  <c r="J2353" i="40"/>
  <c r="L219" i="40"/>
  <c r="K982" i="40"/>
  <c r="M813" i="40"/>
  <c r="M1121" i="40"/>
  <c r="K33" i="40"/>
  <c r="M2686" i="40"/>
  <c r="J2127" i="40"/>
  <c r="K2835" i="40"/>
  <c r="J1936" i="40"/>
  <c r="M1092" i="40"/>
  <c r="K225" i="40"/>
  <c r="I272" i="40"/>
  <c r="G1416" i="40"/>
  <c r="M1314" i="40"/>
  <c r="I1975" i="40"/>
  <c r="L62" i="40"/>
  <c r="J341" i="40"/>
  <c r="K2501" i="40"/>
  <c r="K152" i="40"/>
  <c r="I1933" i="40"/>
  <c r="G601" i="40"/>
  <c r="F2636" i="40"/>
  <c r="I2246" i="40"/>
  <c r="L558" i="40"/>
  <c r="L2558" i="40"/>
  <c r="L1334" i="40"/>
  <c r="E858" i="40"/>
  <c r="I170" i="40"/>
  <c r="I2120" i="40"/>
  <c r="I2014" i="40"/>
  <c r="A2274" i="40"/>
  <c r="G993" i="40"/>
  <c r="M1898" i="40"/>
  <c r="M991" i="40"/>
  <c r="I1242" i="40"/>
  <c r="C1704" i="40"/>
  <c r="L1584" i="40"/>
  <c r="K2027" i="40"/>
  <c r="D1921" i="40"/>
  <c r="E949" i="40"/>
  <c r="C549" i="40"/>
  <c r="M100" i="40"/>
  <c r="H413" i="40"/>
  <c r="L2462" i="40"/>
  <c r="M1327" i="40"/>
  <c r="G1305" i="40"/>
  <c r="J2640" i="40"/>
  <c r="I2373" i="40"/>
  <c r="D1786" i="40"/>
  <c r="I994" i="40"/>
  <c r="G427" i="40"/>
  <c r="L951" i="40"/>
  <c r="I1275" i="40"/>
  <c r="L216" i="40"/>
  <c r="M1479" i="40"/>
  <c r="J1124" i="40"/>
  <c r="J2799" i="40"/>
  <c r="M2304" i="40"/>
  <c r="A67" i="40"/>
  <c r="I1830" i="40"/>
  <c r="M254" i="40"/>
  <c r="H995" i="40"/>
  <c r="F1394" i="40"/>
  <c r="M1467" i="40"/>
  <c r="K734" i="40"/>
  <c r="G737" i="40"/>
  <c r="L102" i="40"/>
  <c r="E886" i="40"/>
  <c r="M1331" i="40"/>
  <c r="K2738" i="40"/>
  <c r="A1208" i="40"/>
  <c r="F1032" i="40"/>
  <c r="I1883" i="40"/>
  <c r="J755" i="40"/>
  <c r="I2792" i="40"/>
  <c r="H624" i="40"/>
  <c r="K386" i="40"/>
  <c r="J2856" i="40"/>
  <c r="H429" i="40"/>
  <c r="L1486" i="40"/>
  <c r="L742" i="40"/>
  <c r="J1226" i="40"/>
  <c r="A797" i="40"/>
  <c r="L674" i="40"/>
  <c r="J2900" i="40"/>
  <c r="I2642" i="40"/>
  <c r="I693" i="40"/>
  <c r="J1075" i="40"/>
  <c r="E1846" i="40"/>
  <c r="J2300" i="40"/>
  <c r="J811" i="40"/>
  <c r="J82" i="40"/>
  <c r="M579" i="40"/>
  <c r="M2805" i="40"/>
  <c r="K2130" i="40"/>
  <c r="K459" i="40"/>
  <c r="M1343" i="40"/>
  <c r="A789" i="40"/>
  <c r="J1633" i="40"/>
  <c r="D859" i="40"/>
  <c r="I1870" i="40"/>
  <c r="M1744" i="40"/>
  <c r="A418" i="40"/>
  <c r="E442" i="40"/>
  <c r="K160" i="40"/>
  <c r="D199" i="40"/>
  <c r="J1652" i="40"/>
  <c r="K1572" i="40"/>
  <c r="H820" i="40"/>
  <c r="C1384" i="40"/>
  <c r="L579" i="40"/>
  <c r="I1518" i="40"/>
  <c r="E847" i="40"/>
  <c r="J324" i="40"/>
  <c r="I754" i="40"/>
  <c r="J853" i="40"/>
  <c r="F1186" i="40"/>
  <c r="B656" i="40"/>
  <c r="K519" i="40"/>
  <c r="K1327" i="40"/>
  <c r="J1012" i="40"/>
  <c r="I644" i="40"/>
  <c r="F229" i="40"/>
  <c r="I299" i="40"/>
  <c r="I1135" i="40"/>
  <c r="I2724" i="40"/>
  <c r="J1121" i="40"/>
  <c r="K2644" i="40"/>
  <c r="F788" i="40"/>
  <c r="D1891" i="40"/>
  <c r="I2846" i="40"/>
  <c r="M2893" i="40"/>
  <c r="J2077" i="40"/>
  <c r="F2470" i="40"/>
  <c r="J2384" i="40"/>
  <c r="K847" i="40"/>
  <c r="D795" i="40"/>
  <c r="L1919" i="40"/>
  <c r="M1388" i="40"/>
  <c r="F298" i="40"/>
  <c r="M942" i="40"/>
  <c r="I842" i="40"/>
  <c r="M657" i="40"/>
  <c r="J1511" i="40"/>
  <c r="J108" i="40"/>
  <c r="M1921" i="40"/>
  <c r="L1921" i="40"/>
  <c r="K1543" i="40"/>
  <c r="M674" i="40"/>
  <c r="G819" i="40"/>
  <c r="M2225" i="40"/>
  <c r="F1470" i="40"/>
  <c r="F1801" i="40"/>
  <c r="M2633" i="40"/>
  <c r="C2298" i="40"/>
  <c r="L2263" i="40"/>
  <c r="M709" i="40"/>
  <c r="L2461" i="40"/>
  <c r="C2005" i="40"/>
  <c r="E185" i="40"/>
  <c r="L2549" i="40"/>
  <c r="I155" i="40"/>
  <c r="B86" i="40"/>
  <c r="E158" i="40"/>
  <c r="L2237" i="40"/>
  <c r="A995" i="40"/>
  <c r="I1458" i="40"/>
  <c r="K762" i="40"/>
  <c r="J1699" i="40"/>
  <c r="H42" i="40"/>
  <c r="J558" i="40"/>
  <c r="J1347" i="40"/>
  <c r="K1363" i="40"/>
  <c r="M1875" i="40"/>
  <c r="J1157" i="40"/>
  <c r="I868" i="40"/>
  <c r="M1469" i="40"/>
  <c r="J2409" i="40"/>
  <c r="G1336" i="40"/>
  <c r="M1685" i="40"/>
  <c r="J846" i="40"/>
  <c r="M1040" i="40"/>
  <c r="I39" i="40"/>
  <c r="B449" i="40"/>
  <c r="K2671" i="40"/>
  <c r="C1529" i="40"/>
  <c r="I436" i="40"/>
  <c r="K2917" i="40"/>
  <c r="K1663" i="40"/>
  <c r="M149" i="40"/>
  <c r="A524" i="40"/>
  <c r="L2655" i="40"/>
  <c r="C778" i="40"/>
  <c r="H1476" i="40"/>
  <c r="J2933" i="40"/>
  <c r="M1947" i="40"/>
  <c r="J839" i="40"/>
  <c r="K1855" i="40"/>
  <c r="B982" i="40"/>
  <c r="H457" i="40"/>
  <c r="B1665" i="40"/>
  <c r="H246" i="40"/>
  <c r="L871" i="40"/>
  <c r="K1545" i="40"/>
  <c r="K919" i="40"/>
  <c r="D1429" i="40"/>
  <c r="K486" i="40"/>
  <c r="L2562" i="40"/>
  <c r="K91" i="40"/>
  <c r="L936" i="40"/>
  <c r="J2552" i="40"/>
  <c r="M950" i="40"/>
  <c r="L2876" i="40"/>
  <c r="H825" i="40"/>
  <c r="H362" i="40"/>
  <c r="H1065" i="40"/>
  <c r="F236" i="40"/>
  <c r="M973" i="40"/>
  <c r="B2523" i="40"/>
  <c r="D985" i="40"/>
  <c r="I2167" i="40"/>
  <c r="J2276" i="40"/>
  <c r="L276" i="40"/>
  <c r="L1254" i="40"/>
  <c r="K1955" i="40"/>
  <c r="A498" i="40"/>
  <c r="M534" i="40"/>
  <c r="M720" i="40"/>
  <c r="M1201" i="40"/>
  <c r="L1097" i="40"/>
  <c r="H515" i="40"/>
  <c r="J882" i="40"/>
  <c r="L2171" i="40"/>
  <c r="J189" i="40"/>
  <c r="H911" i="40"/>
  <c r="L2497" i="40"/>
  <c r="H858" i="40"/>
  <c r="M887" i="40"/>
  <c r="L356" i="40"/>
  <c r="I1738" i="40"/>
  <c r="C553" i="40"/>
  <c r="M1964" i="40"/>
  <c r="M2592" i="40"/>
  <c r="L2519" i="40"/>
  <c r="I74" i="40"/>
  <c r="M1408" i="40"/>
  <c r="M2451" i="40"/>
  <c r="K1504" i="40"/>
  <c r="F1688" i="40"/>
  <c r="G155" i="40"/>
  <c r="I2914" i="40"/>
  <c r="F1692" i="40"/>
  <c r="L2799" i="40"/>
  <c r="A274" i="40"/>
  <c r="B1198" i="40"/>
  <c r="J2482" i="40"/>
  <c r="F1427" i="40"/>
  <c r="C264" i="40"/>
  <c r="I1386" i="40"/>
  <c r="H879" i="40"/>
  <c r="J2716" i="40"/>
  <c r="K466" i="40"/>
  <c r="F538" i="40"/>
  <c r="M401" i="40"/>
  <c r="L1594" i="40"/>
  <c r="K2950" i="40"/>
  <c r="E601" i="40"/>
  <c r="M1374" i="40"/>
  <c r="D1090" i="40"/>
  <c r="K1014" i="40"/>
  <c r="M2367" i="40"/>
  <c r="J2575" i="40"/>
  <c r="I2032" i="40"/>
  <c r="J1581" i="40"/>
  <c r="M2028" i="40"/>
  <c r="I2527" i="40"/>
  <c r="J752" i="40"/>
  <c r="L2309" i="40"/>
  <c r="F1089" i="40"/>
  <c r="J2808" i="40"/>
  <c r="K1452" i="40"/>
  <c r="J343" i="40"/>
  <c r="J2213" i="40"/>
  <c r="J143" i="40"/>
  <c r="M1251" i="40"/>
  <c r="M482" i="40"/>
  <c r="D1305" i="40"/>
  <c r="K1828" i="40"/>
  <c r="L1401" i="40"/>
  <c r="J2194" i="40"/>
  <c r="H443" i="40"/>
  <c r="A486" i="40"/>
  <c r="L2875" i="40"/>
  <c r="K2009" i="40"/>
  <c r="J555" i="40"/>
  <c r="H332" i="40"/>
  <c r="I2300" i="40"/>
  <c r="C426" i="40"/>
  <c r="H348" i="40"/>
  <c r="J2566" i="40"/>
  <c r="I2409" i="40"/>
  <c r="E958" i="40"/>
  <c r="B578" i="40"/>
  <c r="H1350" i="40"/>
  <c r="I2875" i="40"/>
  <c r="K414" i="40"/>
  <c r="D868" i="40"/>
  <c r="I1958" i="40"/>
  <c r="M994" i="40"/>
  <c r="H329" i="40"/>
  <c r="L188" i="40"/>
  <c r="M1307" i="40"/>
  <c r="M1631" i="40"/>
  <c r="I211" i="40"/>
  <c r="K164" i="40"/>
  <c r="I1968" i="40"/>
  <c r="I955" i="40"/>
  <c r="I294" i="40"/>
  <c r="K1748" i="40"/>
  <c r="A520" i="40"/>
  <c r="I470" i="40"/>
  <c r="F1335" i="40"/>
  <c r="I2079" i="40"/>
  <c r="J2163" i="40"/>
  <c r="F419" i="40"/>
  <c r="M1002" i="40"/>
  <c r="I2650" i="40"/>
  <c r="J2473" i="40"/>
  <c r="K1981" i="40"/>
  <c r="L1316" i="40"/>
  <c r="J2766" i="40"/>
  <c r="B683" i="40"/>
  <c r="I1767" i="40"/>
  <c r="K2144" i="40"/>
  <c r="K2389" i="40"/>
  <c r="J1535" i="40"/>
  <c r="L1225" i="40"/>
  <c r="J2223" i="40"/>
  <c r="I285" i="40"/>
  <c r="I2617" i="40"/>
  <c r="J2651" i="40"/>
  <c r="K420" i="40"/>
  <c r="M2641" i="40"/>
  <c r="K592" i="40"/>
  <c r="K938" i="40"/>
  <c r="H1114" i="40"/>
  <c r="I1118" i="40"/>
  <c r="I747" i="40"/>
  <c r="J1299" i="40"/>
  <c r="F1276" i="40"/>
  <c r="J1593" i="40"/>
  <c r="F349" i="40"/>
  <c r="B1337" i="40"/>
  <c r="L395" i="40"/>
  <c r="M2928" i="40"/>
  <c r="I1243" i="40"/>
  <c r="L2940" i="40"/>
  <c r="K236" i="40"/>
  <c r="I99" i="40"/>
  <c r="C336" i="40"/>
  <c r="I1072" i="40"/>
  <c r="E981" i="40"/>
  <c r="G2318" i="40"/>
  <c r="K357" i="40"/>
  <c r="K2032" i="40"/>
  <c r="J2897" i="40"/>
  <c r="I2918" i="40"/>
  <c r="M2145" i="40"/>
  <c r="I2192" i="40"/>
  <c r="I2172" i="40"/>
  <c r="J2278" i="40"/>
  <c r="J2195" i="40"/>
  <c r="K2161" i="40"/>
  <c r="K2470" i="40"/>
  <c r="I407" i="40"/>
  <c r="J1884" i="40"/>
  <c r="L586" i="40"/>
  <c r="E401" i="40"/>
  <c r="J2715" i="40"/>
  <c r="L1109" i="40"/>
  <c r="H2081" i="40"/>
  <c r="D145" i="40"/>
  <c r="J61" i="40"/>
  <c r="M2062" i="40"/>
  <c r="D1956" i="40"/>
  <c r="J1518" i="40"/>
  <c r="H1075" i="40"/>
  <c r="I2104" i="40"/>
  <c r="K1199" i="40"/>
  <c r="I2102" i="40"/>
  <c r="M1881" i="40"/>
  <c r="E1108" i="40"/>
  <c r="J982" i="40"/>
  <c r="M1610" i="40"/>
  <c r="A2349" i="40"/>
  <c r="B558" i="40"/>
  <c r="I741" i="40"/>
  <c r="C1087" i="40"/>
  <c r="E294" i="40"/>
  <c r="L821" i="40"/>
  <c r="F406" i="40"/>
  <c r="K613" i="40"/>
  <c r="M234" i="40"/>
  <c r="J2118" i="40"/>
  <c r="J1335" i="40"/>
  <c r="M1531" i="40"/>
  <c r="H1021" i="40"/>
  <c r="K240" i="40"/>
  <c r="C518" i="40"/>
  <c r="K2276" i="40"/>
  <c r="E691" i="40"/>
  <c r="L1167" i="40"/>
  <c r="J2066" i="40"/>
  <c r="I401" i="40"/>
  <c r="L357" i="40"/>
  <c r="K1018" i="40"/>
  <c r="I2838" i="40"/>
  <c r="L2600" i="40"/>
  <c r="J883" i="40"/>
  <c r="A309" i="40"/>
  <c r="M2711" i="40"/>
  <c r="L1986" i="40"/>
  <c r="H480" i="40"/>
  <c r="J1092" i="40"/>
  <c r="J2051" i="40"/>
  <c r="M1159" i="40"/>
  <c r="M645" i="40"/>
  <c r="B842" i="40"/>
  <c r="J2793" i="40"/>
  <c r="B738" i="40"/>
  <c r="D728" i="40"/>
  <c r="K2451" i="40"/>
  <c r="I2255" i="40"/>
  <c r="E501" i="40"/>
  <c r="I1540" i="40"/>
  <c r="A919" i="40"/>
  <c r="M450" i="40"/>
  <c r="I817" i="40"/>
  <c r="D1540" i="40"/>
  <c r="D1424" i="40"/>
  <c r="M275" i="40"/>
  <c r="H1196" i="40"/>
  <c r="M778" i="40"/>
  <c r="G685" i="40"/>
  <c r="K1235" i="40"/>
  <c r="J2670" i="40"/>
  <c r="J222" i="40"/>
  <c r="M2549" i="40"/>
  <c r="J1521" i="40"/>
  <c r="M1971" i="40"/>
  <c r="L1720" i="40"/>
  <c r="K56" i="40"/>
  <c r="C279" i="40"/>
  <c r="E528" i="40"/>
  <c r="A819" i="40"/>
  <c r="I1896" i="40"/>
  <c r="B1311" i="40"/>
  <c r="C746" i="40"/>
  <c r="J604" i="40"/>
  <c r="A1278" i="40"/>
  <c r="J1972" i="40"/>
  <c r="L220" i="40"/>
  <c r="G2192" i="40"/>
  <c r="L109" i="40"/>
  <c r="K1795" i="40"/>
  <c r="G398" i="40"/>
  <c r="K1952" i="40"/>
  <c r="G698" i="40"/>
  <c r="J1234" i="40"/>
  <c r="L1782" i="40"/>
  <c r="M1134" i="40"/>
  <c r="B1089" i="40"/>
  <c r="F81" i="40"/>
  <c r="C1106" i="40"/>
  <c r="E436" i="40"/>
  <c r="M1481" i="40"/>
  <c r="J1002" i="40"/>
  <c r="I928" i="40"/>
  <c r="M761" i="40"/>
  <c r="M594" i="40"/>
  <c r="D212" i="40"/>
  <c r="M1264" i="40"/>
  <c r="A852" i="40"/>
  <c r="E1725" i="40"/>
  <c r="I617" i="40"/>
  <c r="K2001" i="40"/>
  <c r="M1988" i="40"/>
  <c r="J761" i="40"/>
  <c r="J367" i="40"/>
  <c r="D180" i="40"/>
  <c r="K712" i="40"/>
  <c r="F745" i="40"/>
  <c r="L1892" i="40"/>
  <c r="A124" i="40"/>
  <c r="A93" i="40"/>
  <c r="B1460" i="40"/>
  <c r="K127" i="40"/>
  <c r="B525" i="40"/>
  <c r="J1698" i="40"/>
  <c r="L263" i="40"/>
  <c r="K426" i="40"/>
  <c r="A831" i="40"/>
  <c r="C2164" i="40"/>
  <c r="A430" i="40"/>
  <c r="B1735" i="40"/>
  <c r="A1035" i="40"/>
  <c r="I1076" i="40"/>
  <c r="E522" i="40"/>
  <c r="A1185" i="40"/>
  <c r="I92" i="40"/>
  <c r="G2799" i="40"/>
  <c r="M163" i="40"/>
  <c r="C771" i="40"/>
  <c r="J2649" i="40"/>
  <c r="L996" i="40"/>
  <c r="I1792" i="40"/>
  <c r="L2134" i="40"/>
  <c r="B585" i="40"/>
  <c r="I2939" i="40"/>
  <c r="K2701" i="40"/>
  <c r="E1038" i="40"/>
  <c r="L2353" i="40"/>
  <c r="K362" i="40"/>
  <c r="K507" i="40"/>
  <c r="A1122" i="40"/>
  <c r="L1231" i="40"/>
  <c r="B206" i="40"/>
  <c r="K2651" i="40"/>
  <c r="J2336" i="40"/>
  <c r="A613" i="40"/>
  <c r="E337" i="40"/>
  <c r="M690" i="40"/>
  <c r="J2180" i="40"/>
  <c r="K412" i="40"/>
  <c r="K814" i="40"/>
  <c r="E1243" i="40"/>
  <c r="L1860" i="40"/>
  <c r="L2885" i="40"/>
  <c r="K2247" i="40"/>
  <c r="K1120" i="40"/>
  <c r="K1890" i="40"/>
  <c r="J1359" i="40"/>
  <c r="I1971" i="40"/>
  <c r="F336" i="40"/>
  <c r="M289" i="40"/>
  <c r="J1427" i="40"/>
  <c r="A1326" i="40"/>
  <c r="B410" i="40"/>
  <c r="J1220" i="40"/>
  <c r="J1197" i="40"/>
  <c r="J484" i="40"/>
  <c r="M1510" i="40"/>
  <c r="D280" i="40"/>
  <c r="F606" i="40"/>
  <c r="H1322" i="40"/>
  <c r="M1900" i="40"/>
  <c r="I1009" i="40"/>
  <c r="M1834" i="40"/>
  <c r="L371" i="40"/>
  <c r="J2275" i="40"/>
  <c r="K2454" i="40"/>
  <c r="J2817" i="40"/>
  <c r="E767" i="40"/>
  <c r="J2912" i="40"/>
  <c r="L1427" i="40"/>
  <c r="K1575" i="40"/>
  <c r="M578" i="40"/>
  <c r="I2130" i="40"/>
  <c r="E196" i="40"/>
  <c r="G274" i="40"/>
  <c r="J630" i="40"/>
  <c r="C1006" i="40"/>
  <c r="J1733" i="40"/>
  <c r="C1218" i="40"/>
  <c r="H86" i="40"/>
  <c r="L837" i="40"/>
  <c r="F450" i="40"/>
  <c r="E986" i="40"/>
  <c r="H532" i="40"/>
  <c r="K2101" i="40"/>
  <c r="I2723" i="40"/>
  <c r="M2353" i="40"/>
  <c r="L1493" i="40"/>
  <c r="K1188" i="40"/>
  <c r="L2478" i="40"/>
  <c r="J1404" i="40"/>
  <c r="A194" i="40"/>
  <c r="F889" i="40"/>
  <c r="M848" i="40"/>
  <c r="J2543" i="40"/>
  <c r="J1432" i="40"/>
  <c r="F47" i="40"/>
  <c r="I1990" i="40"/>
  <c r="K140" i="40"/>
  <c r="K2503" i="40"/>
  <c r="I2269" i="40"/>
  <c r="K1676" i="40"/>
  <c r="B291" i="40"/>
  <c r="J317" i="40"/>
  <c r="C477" i="40"/>
  <c r="J2498" i="40"/>
  <c r="C552" i="40"/>
  <c r="J1478" i="40"/>
  <c r="J2481" i="40"/>
  <c r="D1248" i="40"/>
  <c r="K1999" i="40"/>
  <c r="J1845" i="40"/>
  <c r="L190" i="40"/>
  <c r="K2728" i="40"/>
  <c r="F543" i="40"/>
  <c r="I1842" i="40"/>
  <c r="I815" i="40"/>
  <c r="L1535" i="40"/>
  <c r="J2020" i="40"/>
  <c r="K1436" i="40"/>
  <c r="M369" i="40"/>
  <c r="E364" i="40"/>
  <c r="F1093" i="40"/>
  <c r="M165" i="40"/>
  <c r="F1183" i="40"/>
  <c r="D810" i="40"/>
  <c r="E423" i="40"/>
  <c r="I204" i="40"/>
  <c r="M1057" i="40"/>
  <c r="C798" i="40"/>
  <c r="I2262" i="40"/>
  <c r="M2325" i="40"/>
  <c r="A788" i="40"/>
  <c r="M442" i="40"/>
  <c r="M2817" i="40"/>
  <c r="L2644" i="40"/>
  <c r="A246" i="40"/>
  <c r="D887" i="40"/>
  <c r="L1124" i="40"/>
  <c r="C228" i="40"/>
  <c r="A220" i="40"/>
  <c r="L2794" i="40"/>
  <c r="F458" i="40"/>
  <c r="K621" i="40"/>
  <c r="B205" i="40"/>
  <c r="C1118" i="40"/>
  <c r="J1999" i="40"/>
  <c r="K1246" i="40"/>
  <c r="B63" i="40"/>
  <c r="L1016" i="40"/>
  <c r="M978" i="40"/>
  <c r="K2221" i="40"/>
  <c r="B1190" i="40"/>
  <c r="C1364" i="40"/>
  <c r="C583" i="40"/>
  <c r="A1424" i="40"/>
  <c r="K380" i="40"/>
  <c r="G484" i="40"/>
  <c r="I803" i="40"/>
  <c r="K1284" i="40"/>
  <c r="L861" i="40"/>
  <c r="C748" i="40"/>
  <c r="A2258" i="40"/>
  <c r="C1071" i="40"/>
  <c r="L1298" i="40"/>
  <c r="J1050" i="40"/>
  <c r="J373" i="40"/>
  <c r="C1153" i="40"/>
  <c r="A969" i="40"/>
  <c r="L911" i="40"/>
  <c r="J2830" i="40"/>
  <c r="G932" i="40"/>
  <c r="K2486" i="40"/>
  <c r="I2053" i="40"/>
  <c r="H2751" i="40"/>
  <c r="B367" i="40"/>
  <c r="I1113" i="40"/>
  <c r="I2223" i="40"/>
  <c r="J2683" i="40"/>
  <c r="L1080" i="40"/>
  <c r="L526" i="40"/>
  <c r="H589" i="40"/>
  <c r="K1805" i="40"/>
  <c r="J2039" i="40"/>
  <c r="L313" i="40"/>
  <c r="K2212" i="40"/>
  <c r="I1394" i="40"/>
  <c r="K844" i="40"/>
  <c r="E509" i="40"/>
  <c r="L1596" i="40"/>
  <c r="M1872" i="40"/>
  <c r="I1707" i="40"/>
  <c r="B1039" i="40"/>
  <c r="D1170" i="40"/>
  <c r="D617" i="40"/>
  <c r="L1182" i="40"/>
  <c r="C1348" i="40"/>
  <c r="J1179" i="40"/>
  <c r="M1285" i="40"/>
  <c r="A895" i="40"/>
  <c r="M2306" i="40"/>
  <c r="I1131" i="40"/>
  <c r="K2847" i="40"/>
  <c r="B798" i="40"/>
  <c r="A135" i="40"/>
  <c r="J1681" i="40"/>
  <c r="M1031" i="40"/>
  <c r="I2347" i="40"/>
  <c r="M2699" i="40"/>
  <c r="A337" i="40"/>
  <c r="L1827" i="40"/>
  <c r="M2447" i="40"/>
  <c r="A1473" i="40"/>
  <c r="A775" i="40"/>
  <c r="J1679" i="40"/>
  <c r="C85" i="40"/>
  <c r="D834" i="40"/>
  <c r="L1698" i="40"/>
  <c r="J1088" i="40"/>
  <c r="J53" i="40"/>
  <c r="J1334" i="40"/>
  <c r="M1789" i="40"/>
  <c r="I1001" i="40"/>
  <c r="I1381" i="40"/>
  <c r="J2464" i="40"/>
  <c r="H1141" i="40"/>
  <c r="C316" i="40"/>
  <c r="H1613" i="40"/>
  <c r="E1515" i="40"/>
  <c r="K2166" i="40"/>
  <c r="E909" i="40"/>
  <c r="I371" i="40"/>
  <c r="C1647" i="40"/>
  <c r="I2157" i="40"/>
  <c r="E1868" i="40"/>
  <c r="E562" i="40"/>
  <c r="B1397" i="40"/>
  <c r="L2283" i="40"/>
  <c r="A1148" i="40"/>
  <c r="I208" i="40"/>
  <c r="K2924" i="40"/>
  <c r="K534" i="40"/>
  <c r="I1601" i="40"/>
  <c r="L2506" i="40"/>
  <c r="I1565" i="40"/>
  <c r="D421" i="40"/>
  <c r="M1076" i="40"/>
  <c r="K787" i="40"/>
  <c r="D451" i="40"/>
  <c r="J428" i="40"/>
  <c r="D1597" i="40"/>
  <c r="G1064" i="40"/>
  <c r="M1338" i="40"/>
  <c r="H1171" i="40"/>
  <c r="I2170" i="40"/>
  <c r="M776" i="40"/>
  <c r="M261" i="40"/>
  <c r="J2576" i="40"/>
  <c r="M1164" i="40"/>
  <c r="J942" i="40"/>
  <c r="G674" i="40"/>
  <c r="J1777" i="40"/>
  <c r="L963" i="40"/>
  <c r="E1175" i="40"/>
  <c r="J2029" i="40"/>
  <c r="I2633" i="40"/>
  <c r="K1859" i="40"/>
  <c r="C1383" i="40"/>
  <c r="J876" i="40"/>
  <c r="F828" i="40"/>
  <c r="J287" i="40"/>
  <c r="E885" i="40"/>
  <c r="L1233" i="40"/>
  <c r="I51" i="40"/>
  <c r="G1210" i="40"/>
  <c r="I408" i="40"/>
  <c r="I624" i="40"/>
  <c r="M1182" i="40"/>
  <c r="A804" i="40"/>
  <c r="K2558" i="40"/>
  <c r="M2780" i="40"/>
  <c r="B1121" i="40"/>
  <c r="L1941" i="40"/>
  <c r="I1466" i="40"/>
  <c r="K2696" i="40"/>
  <c r="M462" i="40"/>
  <c r="M76" i="40"/>
  <c r="C801" i="40"/>
  <c r="E563" i="40"/>
  <c r="C2852" i="40"/>
  <c r="D143" i="40"/>
  <c r="L2242" i="40"/>
  <c r="J2752" i="40"/>
  <c r="J1839" i="40"/>
  <c r="H1908" i="40"/>
  <c r="F1679" i="40"/>
  <c r="A1163" i="40"/>
  <c r="K1929" i="40"/>
  <c r="B313" i="40"/>
  <c r="D1451" i="40"/>
  <c r="E836" i="40"/>
  <c r="J1942" i="40"/>
  <c r="L1775" i="40"/>
  <c r="L1586" i="40"/>
  <c r="A1456" i="40"/>
  <c r="K128" i="40"/>
  <c r="D205" i="40"/>
  <c r="K1640" i="40"/>
  <c r="M805" i="40"/>
  <c r="F717" i="40"/>
  <c r="J313" i="40"/>
  <c r="K599" i="40"/>
  <c r="J977" i="40"/>
  <c r="E1104" i="40"/>
  <c r="K458" i="40"/>
  <c r="M2809" i="40"/>
  <c r="K954" i="40"/>
  <c r="J1319" i="40"/>
  <c r="K2796" i="40"/>
  <c r="I54" i="40"/>
  <c r="C311" i="40"/>
  <c r="A41" i="40"/>
  <c r="K40" i="40"/>
  <c r="K285" i="40"/>
  <c r="D179" i="40"/>
  <c r="K2779" i="40"/>
  <c r="A744" i="40"/>
  <c r="I1673" i="40"/>
  <c r="E293" i="40"/>
  <c r="A151" i="40"/>
  <c r="A851" i="40"/>
  <c r="K830" i="40"/>
  <c r="M703" i="40"/>
  <c r="K449" i="40"/>
  <c r="I611" i="40"/>
  <c r="M2110" i="40"/>
  <c r="A237" i="40"/>
  <c r="C556" i="40"/>
  <c r="I1922" i="40"/>
  <c r="M2464" i="40"/>
  <c r="L1432" i="40"/>
  <c r="M2833" i="40"/>
  <c r="M2568" i="40"/>
  <c r="G942" i="40"/>
  <c r="E1386" i="40"/>
  <c r="K447" i="40"/>
  <c r="I1160" i="40"/>
  <c r="I2790" i="40"/>
  <c r="A152" i="40"/>
  <c r="M1832" i="40"/>
  <c r="B123" i="40"/>
  <c r="D935" i="40"/>
  <c r="I2532" i="40"/>
  <c r="L315" i="40"/>
  <c r="B1558" i="40"/>
  <c r="L703" i="40"/>
  <c r="E319" i="40"/>
  <c r="M2864" i="40"/>
  <c r="J78" i="40"/>
  <c r="M2706" i="40"/>
  <c r="D1373" i="40"/>
  <c r="J1434" i="40"/>
  <c r="J2884" i="40"/>
  <c r="B145" i="40"/>
  <c r="K2226" i="40"/>
  <c r="G1403" i="40"/>
  <c r="I1834" i="40"/>
  <c r="I901" i="40"/>
  <c r="L2751" i="40"/>
  <c r="B1269" i="40"/>
  <c r="I2418" i="40"/>
  <c r="D662" i="40"/>
  <c r="J1074" i="40"/>
  <c r="H1608" i="40"/>
  <c r="A304" i="40"/>
  <c r="D1101" i="40"/>
  <c r="L1697" i="40"/>
  <c r="H1327" i="40"/>
  <c r="A1090" i="40"/>
  <c r="M241" i="40"/>
  <c r="D612" i="40"/>
  <c r="C1295" i="40"/>
  <c r="H873" i="40"/>
  <c r="B1351" i="40"/>
  <c r="K133" i="40"/>
  <c r="G74" i="40"/>
  <c r="H180" i="40"/>
  <c r="B1242" i="40"/>
  <c r="I1592" i="40"/>
  <c r="H830" i="40"/>
  <c r="I378" i="40"/>
  <c r="K1440" i="40"/>
  <c r="K1087" i="40"/>
  <c r="I253" i="40"/>
  <c r="C1255" i="40"/>
  <c r="L1461" i="40"/>
  <c r="J1751" i="40"/>
  <c r="L921" i="40"/>
  <c r="I361" i="40"/>
  <c r="L1747" i="40"/>
  <c r="I2546" i="40"/>
  <c r="J2457" i="40"/>
  <c r="F302" i="40"/>
  <c r="L661" i="40"/>
  <c r="J1147" i="40"/>
  <c r="K1542" i="40"/>
  <c r="L129" i="40"/>
  <c r="M831" i="40"/>
  <c r="M1523" i="40"/>
  <c r="I1132" i="40"/>
  <c r="M2014" i="40"/>
  <c r="K1565" i="40"/>
  <c r="M67" i="40"/>
  <c r="C1144" i="40"/>
  <c r="J710" i="40"/>
  <c r="J943" i="40"/>
  <c r="D525" i="40"/>
  <c r="L408" i="40"/>
  <c r="J1379" i="40"/>
  <c r="M2599" i="40"/>
  <c r="D557" i="40"/>
  <c r="E1481" i="40"/>
  <c r="K2550" i="40"/>
  <c r="E633" i="40"/>
  <c r="D62" i="40"/>
  <c r="L1110" i="40"/>
  <c r="L705" i="40"/>
  <c r="D1109" i="40"/>
  <c r="C1587" i="40"/>
  <c r="I546" i="40"/>
  <c r="B549" i="40"/>
  <c r="I1233" i="40"/>
  <c r="C803" i="40"/>
  <c r="A315" i="40"/>
  <c r="B604" i="40"/>
  <c r="I2307" i="40"/>
  <c r="I2169" i="40"/>
  <c r="J2337" i="40"/>
  <c r="I2574" i="40"/>
  <c r="L195" i="40"/>
  <c r="E129" i="40"/>
  <c r="J158" i="40"/>
  <c r="K510" i="40"/>
  <c r="M613" i="40"/>
  <c r="D1087" i="40"/>
  <c r="E716" i="40"/>
  <c r="C227" i="40"/>
  <c r="C797" i="40"/>
  <c r="K372" i="40"/>
  <c r="C644" i="40"/>
  <c r="L2665" i="40"/>
  <c r="J2432" i="40"/>
  <c r="A1174" i="40"/>
  <c r="D100" i="40"/>
  <c r="E31" i="40"/>
  <c r="J379" i="40"/>
  <c r="A1180" i="40"/>
  <c r="J788" i="40"/>
  <c r="G1132" i="40"/>
  <c r="E339" i="40"/>
  <c r="H1994" i="40"/>
  <c r="H1122" i="40"/>
  <c r="L1357" i="40"/>
  <c r="H514" i="40"/>
  <c r="J263" i="40"/>
  <c r="D2426" i="40"/>
  <c r="D992" i="40"/>
  <c r="I2496" i="40"/>
  <c r="I1963" i="40"/>
  <c r="L1878" i="40"/>
  <c r="F291" i="40"/>
  <c r="L2603" i="40"/>
  <c r="I1197" i="40"/>
  <c r="J1435" i="40"/>
  <c r="M154" i="40"/>
  <c r="B228" i="40"/>
  <c r="G1102" i="40"/>
  <c r="J1783" i="40"/>
  <c r="A2033" i="40"/>
  <c r="D1411" i="40"/>
  <c r="M1516" i="40"/>
  <c r="J2074" i="40"/>
  <c r="E801" i="40"/>
  <c r="D63" i="40"/>
  <c r="I82" i="40"/>
  <c r="E164" i="40"/>
  <c r="L870" i="40"/>
  <c r="J2311" i="40"/>
  <c r="J936" i="40"/>
  <c r="M1736" i="40"/>
  <c r="K2839" i="40"/>
  <c r="J1988" i="40"/>
  <c r="L324" i="40"/>
  <c r="I836" i="40"/>
  <c r="C585" i="40"/>
  <c r="L355" i="40"/>
  <c r="M1329" i="40"/>
  <c r="M2198" i="40"/>
  <c r="J1222" i="40"/>
  <c r="L800" i="40"/>
  <c r="I2919" i="40"/>
  <c r="J1796" i="40"/>
  <c r="H308" i="40"/>
  <c r="G688" i="40"/>
  <c r="I683" i="40"/>
  <c r="L1820" i="40"/>
  <c r="K2243" i="40"/>
  <c r="E1119" i="40"/>
  <c r="B1572" i="40"/>
  <c r="C319" i="40"/>
  <c r="L2205" i="40"/>
  <c r="I1679" i="40"/>
  <c r="I1419" i="40"/>
  <c r="G631" i="40"/>
  <c r="M524" i="40"/>
  <c r="L1173" i="40"/>
  <c r="M1382" i="40"/>
  <c r="J2753" i="40"/>
  <c r="C1152" i="40"/>
  <c r="I592" i="40"/>
  <c r="M2165" i="40"/>
  <c r="I1163" i="40"/>
  <c r="C736" i="40"/>
  <c r="I1148" i="40"/>
  <c r="L2642" i="40"/>
  <c r="I1351" i="40"/>
  <c r="L2026" i="40"/>
  <c r="K2282" i="40"/>
  <c r="D1046" i="40"/>
  <c r="G1071" i="40"/>
  <c r="B905" i="40"/>
  <c r="K2083" i="40"/>
  <c r="I432" i="40"/>
  <c r="H1009" i="40"/>
  <c r="H1113" i="40"/>
  <c r="F1553" i="40"/>
  <c r="K2497" i="40"/>
  <c r="J228" i="40"/>
  <c r="C314" i="40"/>
  <c r="H1096" i="40"/>
  <c r="A236" i="40"/>
  <c r="A887" i="40"/>
  <c r="J1269" i="40"/>
  <c r="J962" i="40"/>
  <c r="B113" i="40"/>
  <c r="I727" i="40"/>
  <c r="A345" i="40"/>
  <c r="H316" i="40"/>
  <c r="K2464" i="40"/>
  <c r="F1110" i="40"/>
  <c r="I356" i="40"/>
  <c r="I433" i="40"/>
  <c r="E1097" i="40"/>
  <c r="L1210" i="40"/>
  <c r="K544" i="40"/>
  <c r="I2927" i="40"/>
  <c r="M924" i="40"/>
  <c r="I36" i="40"/>
  <c r="K2392" i="40"/>
  <c r="I781" i="40"/>
  <c r="G90" i="40"/>
  <c r="B1099" i="40"/>
  <c r="I1423" i="40"/>
  <c r="L2950" i="40"/>
  <c r="H602" i="40"/>
  <c r="L879" i="40"/>
  <c r="C1036" i="40"/>
  <c r="G1459" i="40"/>
  <c r="I1237" i="40"/>
  <c r="E774" i="40"/>
  <c r="C615" i="40"/>
  <c r="F786" i="40"/>
  <c r="D1080" i="40"/>
  <c r="J2200" i="40"/>
  <c r="K665" i="40"/>
  <c r="H1055" i="40"/>
  <c r="K872" i="40"/>
  <c r="C917" i="40"/>
  <c r="D1158" i="40"/>
  <c r="J1529" i="40"/>
  <c r="I71" i="40"/>
  <c r="K1820" i="40"/>
  <c r="I2480" i="40"/>
  <c r="K1499" i="40"/>
  <c r="M2707" i="40"/>
  <c r="H307" i="40"/>
  <c r="K1822" i="40"/>
  <c r="H45" i="40"/>
  <c r="J1189" i="40"/>
  <c r="C974" i="40"/>
  <c r="D127" i="40"/>
  <c r="I2493" i="40"/>
  <c r="M416" i="40"/>
  <c r="I1898" i="40"/>
  <c r="M2631" i="40"/>
  <c r="K494" i="40"/>
  <c r="F1340" i="40"/>
  <c r="B1020" i="40"/>
  <c r="D477" i="40"/>
  <c r="J220" i="40"/>
  <c r="I2550" i="40"/>
  <c r="I1959" i="40"/>
  <c r="K1909" i="40"/>
  <c r="J2703" i="40"/>
  <c r="K1835" i="40"/>
  <c r="C1622" i="40"/>
  <c r="L480" i="40"/>
  <c r="L465" i="40"/>
  <c r="C1421" i="40"/>
  <c r="D1226" i="40"/>
  <c r="L1755" i="40"/>
  <c r="I1147" i="40"/>
  <c r="A295" i="40"/>
  <c r="B1102" i="40"/>
  <c r="C251" i="40"/>
  <c r="M2453" i="40"/>
  <c r="M2366" i="40"/>
  <c r="L1208" i="40"/>
  <c r="M2844" i="40"/>
  <c r="D923" i="40"/>
  <c r="C324" i="40"/>
  <c r="J2495" i="40"/>
  <c r="J144" i="40"/>
  <c r="K1809" i="40"/>
  <c r="J1447" i="40"/>
  <c r="J253" i="40"/>
  <c r="J1176" i="40"/>
  <c r="K783" i="40"/>
  <c r="I1692" i="40"/>
  <c r="B1135" i="40"/>
  <c r="K76" i="40"/>
  <c r="D1072" i="40"/>
  <c r="F1044" i="40"/>
  <c r="F1339" i="40"/>
  <c r="F1052" i="40"/>
  <c r="C449" i="40"/>
  <c r="G557" i="40"/>
  <c r="J1572" i="40"/>
  <c r="B166" i="40"/>
  <c r="J1125" i="40"/>
  <c r="M1027" i="40"/>
  <c r="H1523" i="40"/>
  <c r="D1067" i="40"/>
  <c r="J2018" i="40"/>
  <c r="K941" i="40"/>
  <c r="I686" i="40"/>
  <c r="M1364" i="40"/>
  <c r="K1787" i="40"/>
  <c r="A74" i="40"/>
  <c r="J908" i="40"/>
  <c r="K974" i="40"/>
  <c r="J2705" i="40"/>
  <c r="A72" i="40"/>
  <c r="I1863" i="40"/>
  <c r="B67" i="40"/>
  <c r="K135" i="40"/>
  <c r="M1689" i="40"/>
  <c r="M1267" i="40"/>
  <c r="J956" i="40"/>
  <c r="D560" i="40"/>
  <c r="L700" i="40"/>
  <c r="H1453" i="40"/>
  <c r="K1850" i="40"/>
  <c r="K849" i="40"/>
  <c r="F601" i="40"/>
  <c r="B484" i="40"/>
  <c r="M727" i="40"/>
  <c r="I1970" i="40"/>
  <c r="M2470" i="40"/>
  <c r="J826" i="40"/>
  <c r="M144" i="40"/>
  <c r="J784" i="40"/>
  <c r="I395" i="40"/>
  <c r="B817" i="40"/>
  <c r="K757" i="40"/>
  <c r="K453" i="40"/>
  <c r="L1665" i="40"/>
  <c r="C1135" i="40"/>
  <c r="I1433" i="40"/>
  <c r="E486" i="40"/>
  <c r="D625" i="40"/>
  <c r="C1059" i="40"/>
  <c r="K2139" i="40"/>
  <c r="G460" i="40"/>
  <c r="A991" i="40"/>
  <c r="C636" i="40"/>
  <c r="D2194" i="40"/>
  <c r="E1876" i="40"/>
  <c r="M2761" i="40"/>
  <c r="J1251" i="40"/>
  <c r="J1081" i="40"/>
  <c r="C312" i="40"/>
  <c r="M172" i="40"/>
  <c r="F766" i="40"/>
  <c r="J2071" i="40"/>
  <c r="M1246" i="40"/>
  <c r="I424" i="40"/>
  <c r="C882" i="40"/>
  <c r="J2199" i="40"/>
  <c r="B1077" i="40"/>
  <c r="C1131" i="40"/>
  <c r="K1219" i="40"/>
  <c r="C1415" i="40"/>
  <c r="I646" i="40"/>
  <c r="E317" i="40"/>
  <c r="I939" i="40"/>
  <c r="L2657" i="40"/>
  <c r="C1028" i="40"/>
  <c r="I337" i="40"/>
  <c r="M1118" i="40"/>
  <c r="A487" i="40"/>
  <c r="E2554" i="40"/>
  <c r="G729" i="40"/>
  <c r="F138" i="40"/>
  <c r="L265" i="40"/>
  <c r="L1648" i="40"/>
  <c r="K890" i="40"/>
  <c r="I746" i="40"/>
  <c r="F1281" i="40"/>
  <c r="G1060" i="40"/>
  <c r="C1154" i="40"/>
  <c r="L77" i="40"/>
  <c r="I458" i="40"/>
  <c r="A1282" i="40"/>
  <c r="M1648" i="40"/>
  <c r="K1062" i="40"/>
  <c r="F906" i="40"/>
  <c r="K333" i="40"/>
  <c r="I880" i="40"/>
  <c r="K2015" i="40"/>
  <c r="A456" i="40"/>
  <c r="H1084" i="40"/>
  <c r="I751" i="40"/>
  <c r="L2141" i="40"/>
  <c r="M2438" i="40"/>
  <c r="J2261" i="40"/>
  <c r="H1246" i="40"/>
  <c r="F405" i="40"/>
  <c r="A2913" i="40"/>
  <c r="B92" i="40"/>
  <c r="G973" i="40"/>
  <c r="B1172" i="40"/>
  <c r="L76" i="40"/>
  <c r="L2033" i="40"/>
  <c r="K99" i="40"/>
  <c r="J2903" i="40"/>
  <c r="I816" i="40"/>
  <c r="A1694" i="40"/>
  <c r="M1788" i="40"/>
  <c r="D1136" i="40"/>
  <c r="C694" i="40"/>
  <c r="J1047" i="40"/>
  <c r="L1745" i="40"/>
  <c r="L2694" i="40"/>
  <c r="B316" i="40"/>
  <c r="I918" i="40"/>
  <c r="H597" i="40"/>
  <c r="C1391" i="40"/>
  <c r="M1622" i="40"/>
  <c r="L405" i="40"/>
  <c r="L1817" i="40"/>
  <c r="A454" i="40"/>
  <c r="J32" i="40"/>
  <c r="K2236" i="40"/>
  <c r="J315" i="40"/>
  <c r="J2760" i="40"/>
  <c r="I819" i="40"/>
  <c r="J2216" i="40"/>
  <c r="A1043" i="40"/>
  <c r="G354" i="40"/>
  <c r="M417" i="40"/>
  <c r="A504" i="40"/>
  <c r="K1633" i="40"/>
  <c r="L2296" i="40"/>
  <c r="K2350" i="40"/>
  <c r="J1384" i="40"/>
  <c r="A483" i="40"/>
  <c r="A1545" i="40"/>
  <c r="K816" i="40"/>
  <c r="M2563" i="40"/>
  <c r="H436" i="40"/>
  <c r="J1059" i="40"/>
  <c r="E433" i="40"/>
  <c r="C645" i="40"/>
  <c r="F194" i="40"/>
  <c r="H1264" i="40"/>
  <c r="K2717" i="40"/>
  <c r="I1724" i="40"/>
  <c r="I1868" i="40"/>
  <c r="E1133" i="40"/>
  <c r="I1569" i="40"/>
  <c r="L956" i="40"/>
  <c r="J2822" i="40"/>
  <c r="L142" i="40"/>
  <c r="F628" i="40"/>
  <c r="K1759" i="40"/>
  <c r="M1790" i="40"/>
  <c r="E1692" i="40"/>
  <c r="M49" i="40"/>
  <c r="F1053" i="40"/>
  <c r="G1200" i="40"/>
  <c r="L1494" i="40"/>
  <c r="M2529" i="40"/>
  <c r="G1574" i="40"/>
  <c r="K2680" i="40"/>
  <c r="J2087" i="40"/>
  <c r="K711" i="40"/>
  <c r="I719" i="40"/>
  <c r="H1077" i="40"/>
  <c r="M971" i="40"/>
  <c r="I1708" i="40"/>
  <c r="H2262" i="40"/>
  <c r="J1256" i="40"/>
  <c r="J433" i="40"/>
  <c r="J2682" i="40"/>
  <c r="L1700" i="40"/>
  <c r="J795" i="40"/>
  <c r="J871" i="40"/>
  <c r="M1249" i="40"/>
  <c r="M439" i="40"/>
  <c r="B1753" i="40"/>
  <c r="M808" i="40"/>
  <c r="L1599" i="40"/>
  <c r="I459" i="40"/>
  <c r="L833" i="40"/>
  <c r="J2523" i="40"/>
  <c r="J905" i="40"/>
  <c r="L2179" i="40"/>
  <c r="E49" i="40"/>
  <c r="M1077" i="40"/>
  <c r="L1178" i="40"/>
  <c r="F879" i="40"/>
  <c r="I1292" i="40"/>
  <c r="F1290" i="40"/>
  <c r="K2664" i="40"/>
  <c r="J577" i="40"/>
  <c r="K220" i="40"/>
  <c r="M1010" i="40"/>
  <c r="J1242" i="40"/>
  <c r="M2257" i="40"/>
  <c r="E701" i="40"/>
  <c r="B276" i="40"/>
  <c r="K2145" i="40"/>
  <c r="H1616" i="40"/>
  <c r="J1333" i="40"/>
  <c r="C725" i="40"/>
  <c r="F2244" i="40"/>
  <c r="B1145" i="40"/>
  <c r="F1386" i="40"/>
  <c r="D832" i="40"/>
  <c r="D1071" i="40"/>
  <c r="M1474" i="40"/>
  <c r="M1132" i="40"/>
  <c r="J1426" i="40"/>
  <c r="D2618" i="40"/>
  <c r="M1383" i="40"/>
  <c r="I2074" i="40"/>
  <c r="M646" i="40"/>
  <c r="I2432" i="40"/>
  <c r="K522" i="40"/>
  <c r="I24" i="40"/>
  <c r="I1616" i="40"/>
  <c r="C454" i="40"/>
  <c r="E479" i="40"/>
  <c r="I2910" i="40"/>
  <c r="I2478" i="40"/>
  <c r="E240" i="40"/>
  <c r="K1237" i="40"/>
  <c r="M1460" i="40"/>
  <c r="I2292" i="40"/>
  <c r="A61" i="40"/>
  <c r="M2841" i="40"/>
  <c r="G1057" i="40"/>
  <c r="H588" i="40"/>
  <c r="M2115" i="40"/>
  <c r="H980" i="40"/>
  <c r="K1215" i="40"/>
  <c r="L1746" i="40"/>
  <c r="E567" i="40"/>
  <c r="I2733" i="40"/>
  <c r="E898" i="40"/>
  <c r="M2107" i="40"/>
  <c r="B273" i="40"/>
  <c r="I464" i="40"/>
  <c r="D254" i="40"/>
  <c r="I1150" i="40"/>
  <c r="L1719" i="40"/>
  <c r="J1841" i="40"/>
  <c r="B686" i="40"/>
  <c r="L308" i="40"/>
  <c r="K442" i="40"/>
  <c r="K2002" i="40"/>
  <c r="I556" i="40"/>
  <c r="J2556" i="40"/>
  <c r="I2612" i="40"/>
  <c r="K339" i="40"/>
  <c r="K1496" i="40"/>
  <c r="K1300" i="40"/>
  <c r="B1090" i="40"/>
  <c r="C1545" i="40"/>
  <c r="J673" i="40"/>
  <c r="J1263" i="40"/>
  <c r="K1016" i="40"/>
  <c r="K48" i="40"/>
  <c r="G420" i="40"/>
  <c r="J1194" i="40"/>
  <c r="H1283" i="40"/>
  <c r="J1252" i="40"/>
  <c r="K2273" i="40"/>
  <c r="J432" i="40"/>
  <c r="J326" i="40"/>
  <c r="I2379" i="40"/>
  <c r="B234" i="40"/>
  <c r="K2414" i="40"/>
  <c r="D1193" i="40"/>
  <c r="I418" i="40"/>
  <c r="M1450" i="40"/>
  <c r="M946" i="40"/>
  <c r="L1801" i="40"/>
  <c r="I414" i="40"/>
  <c r="K1480" i="40"/>
  <c r="L890" i="40"/>
  <c r="K1322" i="40"/>
  <c r="M2374" i="40"/>
  <c r="K452" i="40"/>
  <c r="B1065" i="40"/>
  <c r="I2072" i="40"/>
  <c r="J2695" i="40"/>
  <c r="I1994" i="40"/>
  <c r="D273" i="40"/>
  <c r="I70" i="40"/>
  <c r="L33" i="40"/>
  <c r="J652" i="40"/>
  <c r="H874" i="40"/>
  <c r="C1111" i="40"/>
  <c r="H1945" i="40"/>
  <c r="M2040" i="40"/>
  <c r="D1132" i="40"/>
  <c r="I286" i="40"/>
  <c r="G359" i="40"/>
  <c r="J779" i="40"/>
  <c r="I1200" i="40"/>
  <c r="K2078" i="40"/>
  <c r="K1449" i="40"/>
  <c r="L1006" i="40"/>
  <c r="I1848" i="40"/>
  <c r="L475" i="40"/>
  <c r="I307" i="40"/>
  <c r="J502" i="40"/>
  <c r="E1456" i="40"/>
  <c r="L2839" i="40"/>
  <c r="E2138" i="40"/>
  <c r="D1447" i="40"/>
  <c r="B724" i="40"/>
  <c r="K2544" i="40"/>
  <c r="F1059" i="40"/>
  <c r="B1846" i="40"/>
  <c r="J913" i="40"/>
  <c r="M2134" i="40"/>
  <c r="K2518" i="40"/>
  <c r="J1758" i="40"/>
  <c r="K2708" i="40"/>
  <c r="L451" i="40"/>
  <c r="D1195" i="40"/>
  <c r="M2570" i="40"/>
  <c r="I985" i="40"/>
  <c r="B1347" i="40"/>
  <c r="M1037" i="40"/>
  <c r="I1887" i="40"/>
  <c r="L1447" i="40"/>
  <c r="J47" i="40"/>
  <c r="G863" i="40"/>
  <c r="C92" i="40"/>
  <c r="L137" i="40"/>
  <c r="K30" i="40"/>
  <c r="M2465" i="40"/>
  <c r="A1152" i="40"/>
  <c r="J2289" i="40"/>
  <c r="C1162" i="40"/>
  <c r="I450" i="40"/>
  <c r="I1041" i="40"/>
  <c r="I187" i="40"/>
  <c r="G291" i="40"/>
  <c r="M714" i="40"/>
  <c r="G341" i="40"/>
  <c r="I1324" i="40"/>
  <c r="K2137" i="40"/>
  <c r="C345" i="40"/>
  <c r="K1228" i="40"/>
  <c r="K439" i="40"/>
  <c r="J2863" i="40"/>
  <c r="F57" i="40"/>
  <c r="C224" i="40"/>
  <c r="K688" i="40"/>
  <c r="E736" i="40"/>
  <c r="K1341" i="40"/>
  <c r="K770" i="40"/>
  <c r="J359" i="40"/>
  <c r="F1447" i="40"/>
  <c r="E728" i="40"/>
  <c r="K730" i="40"/>
  <c r="A567" i="40"/>
  <c r="M1589" i="40"/>
  <c r="M1897" i="40"/>
  <c r="M2373" i="40"/>
  <c r="I2405" i="40"/>
  <c r="L2406" i="40"/>
  <c r="I1795" i="40"/>
  <c r="J948" i="40"/>
  <c r="L1582" i="40"/>
  <c r="I2571" i="40"/>
  <c r="K960" i="40"/>
  <c r="C843" i="40"/>
  <c r="K1571" i="40"/>
  <c r="B785" i="40"/>
  <c r="F1164" i="40"/>
  <c r="F922" i="40"/>
  <c r="F1359" i="40"/>
  <c r="I701" i="40"/>
  <c r="A935" i="40"/>
  <c r="M1980" i="40"/>
  <c r="K311" i="40"/>
  <c r="I1608" i="40"/>
  <c r="I720" i="40"/>
  <c r="J848" i="40"/>
  <c r="K690" i="40"/>
  <c r="J2081" i="40"/>
  <c r="M1847" i="40"/>
  <c r="E188" i="40"/>
  <c r="E1496" i="40"/>
  <c r="L1108" i="40"/>
  <c r="J2435" i="40"/>
  <c r="C38" i="40"/>
  <c r="M1205" i="40"/>
  <c r="C1663" i="40"/>
  <c r="J137" i="40"/>
  <c r="A640" i="40"/>
  <c r="D1781" i="40"/>
  <c r="K421" i="40"/>
  <c r="M838" i="40"/>
  <c r="L2725" i="40"/>
  <c r="H2264" i="40"/>
  <c r="J1818" i="40"/>
  <c r="I689" i="40"/>
  <c r="M882" i="40"/>
  <c r="F1031" i="40"/>
  <c r="H2653" i="40"/>
  <c r="M1535" i="40"/>
  <c r="I226" i="40"/>
  <c r="L2317" i="40"/>
  <c r="I1123" i="40"/>
  <c r="J991" i="40"/>
  <c r="K451" i="40"/>
  <c r="L400" i="40"/>
  <c r="B496" i="40"/>
  <c r="K513" i="40"/>
  <c r="E1497" i="40"/>
  <c r="J2878" i="40"/>
  <c r="J2745" i="40"/>
  <c r="G404" i="40"/>
  <c r="M981" i="40"/>
  <c r="G360" i="40"/>
  <c r="K247" i="40"/>
  <c r="B231" i="40"/>
  <c r="C403" i="40"/>
  <c r="H1249" i="40"/>
  <c r="K517" i="40"/>
  <c r="A1051" i="40"/>
  <c r="B321" i="40"/>
  <c r="E1871" i="40"/>
  <c r="E1781" i="40"/>
  <c r="K2315" i="40"/>
  <c r="I1440" i="40"/>
  <c r="J581" i="40"/>
  <c r="K855" i="40"/>
  <c r="K315" i="40"/>
  <c r="I2465" i="40"/>
  <c r="J2068" i="40"/>
  <c r="L858" i="40"/>
  <c r="F1173" i="40"/>
  <c r="E1056" i="40"/>
  <c r="L1671" i="40"/>
  <c r="K105" i="40"/>
  <c r="K1069" i="40"/>
  <c r="K1265" i="40"/>
  <c r="M2500" i="40"/>
  <c r="L1929" i="40"/>
  <c r="L658" i="40"/>
  <c r="L218" i="40"/>
  <c r="G150" i="40"/>
  <c r="I1965" i="40"/>
  <c r="J407" i="40"/>
  <c r="K917" i="40"/>
  <c r="K2528" i="40"/>
  <c r="K684" i="40"/>
  <c r="L1378" i="40"/>
  <c r="D1271" i="40"/>
  <c r="A634" i="40"/>
  <c r="K1491" i="40"/>
  <c r="M2882" i="40"/>
  <c r="E638" i="40"/>
  <c r="K937" i="40"/>
  <c r="J2892" i="40"/>
  <c r="K71" i="40"/>
  <c r="M253" i="40"/>
  <c r="K218" i="40"/>
  <c r="B1105" i="40"/>
  <c r="F1068" i="40"/>
  <c r="M1289" i="40"/>
  <c r="M1734" i="40"/>
  <c r="G1248" i="40"/>
  <c r="J1648" i="40"/>
  <c r="C779" i="40"/>
  <c r="B79" i="40"/>
  <c r="L2795" i="40"/>
  <c r="I2672" i="40"/>
  <c r="L1930" i="40"/>
  <c r="M1449" i="40"/>
  <c r="C1331" i="40"/>
  <c r="F1368" i="40"/>
  <c r="G158" i="40"/>
  <c r="M2008" i="40"/>
  <c r="J2192" i="40"/>
  <c r="I146" i="40"/>
  <c r="B1063" i="40"/>
  <c r="I1487" i="40"/>
  <c r="I2926" i="40"/>
  <c r="I2122" i="40"/>
  <c r="K258" i="40"/>
  <c r="M2666" i="40"/>
  <c r="I2604" i="40"/>
  <c r="D915" i="40"/>
  <c r="L442" i="40"/>
  <c r="F531" i="40"/>
  <c r="L352" i="40"/>
  <c r="H2510" i="40"/>
  <c r="D118" i="40"/>
  <c r="H665" i="40"/>
  <c r="A1101" i="40"/>
  <c r="M311" i="40"/>
  <c r="I1502" i="40"/>
  <c r="J2351" i="40"/>
  <c r="M1644" i="40"/>
  <c r="G29" i="40"/>
  <c r="E2239" i="40"/>
  <c r="J632" i="40"/>
  <c r="L2229" i="40"/>
  <c r="I713" i="40"/>
  <c r="K774" i="40"/>
  <c r="L1961" i="40"/>
  <c r="A637" i="40"/>
  <c r="K130" i="40"/>
  <c r="J1879" i="40"/>
  <c r="C1467" i="40"/>
  <c r="G349" i="40"/>
  <c r="G1317" i="40"/>
  <c r="E468" i="40"/>
  <c r="I2509" i="40"/>
  <c r="I863" i="40"/>
  <c r="G272" i="40"/>
  <c r="H243" i="40"/>
  <c r="M1416" i="40"/>
  <c r="A1124" i="40"/>
  <c r="I1053" i="40"/>
  <c r="A2523" i="40"/>
  <c r="J1755" i="40"/>
  <c r="I2540" i="40"/>
  <c r="I2533" i="40"/>
  <c r="G587" i="40"/>
  <c r="L2083" i="40"/>
  <c r="J1598" i="40"/>
  <c r="I631" i="40"/>
  <c r="M77" i="40"/>
  <c r="J1351" i="40"/>
  <c r="L2341" i="40"/>
  <c r="E874" i="40"/>
  <c r="F1506" i="40"/>
  <c r="E947" i="40"/>
  <c r="L750" i="40"/>
  <c r="M2276" i="40"/>
  <c r="C482" i="40"/>
  <c r="C699" i="40"/>
  <c r="M1394" i="40"/>
  <c r="A122" i="40"/>
  <c r="A51" i="40"/>
  <c r="J1395" i="40"/>
  <c r="E759" i="40"/>
  <c r="L2791" i="40"/>
  <c r="B611" i="40"/>
  <c r="B442" i="40"/>
  <c r="I2186" i="40"/>
  <c r="M1782" i="40"/>
  <c r="I2890" i="40"/>
  <c r="E207" i="40"/>
  <c r="M2947" i="40"/>
  <c r="L1819" i="40"/>
  <c r="D1649" i="40"/>
  <c r="K866" i="40"/>
  <c r="K2703" i="40"/>
  <c r="I305" i="40"/>
  <c r="E882" i="40"/>
  <c r="I115" i="40"/>
  <c r="H1101" i="40"/>
  <c r="K246" i="40"/>
  <c r="I1979" i="40"/>
  <c r="J2657" i="40"/>
  <c r="I2176" i="40"/>
  <c r="K863" i="40"/>
  <c r="C821" i="40"/>
  <c r="J2378" i="40"/>
  <c r="D576" i="40"/>
  <c r="I2755" i="40"/>
  <c r="I593" i="40"/>
  <c r="L1123" i="40"/>
  <c r="F675" i="40"/>
  <c r="C818" i="40"/>
  <c r="K1626" i="40"/>
  <c r="C545" i="40"/>
  <c r="M565" i="40"/>
  <c r="L1387" i="40"/>
  <c r="K885" i="40"/>
  <c r="G143" i="40"/>
  <c r="F1624" i="40"/>
  <c r="M1090" i="40"/>
  <c r="D1709" i="40"/>
  <c r="L1057" i="40"/>
  <c r="B630" i="40"/>
  <c r="C1337" i="40"/>
  <c r="H224" i="40"/>
  <c r="J259" i="40"/>
  <c r="H1962" i="40"/>
  <c r="D1521" i="40"/>
  <c r="L1872" i="40"/>
  <c r="E554" i="40"/>
  <c r="K1250" i="40"/>
  <c r="L2742" i="40"/>
  <c r="C1140" i="40"/>
  <c r="D998" i="40"/>
  <c r="M150" i="40"/>
  <c r="K2588" i="40"/>
  <c r="L748" i="40"/>
  <c r="M2422" i="40"/>
  <c r="K172" i="40"/>
  <c r="J816" i="40"/>
  <c r="L2835" i="40"/>
  <c r="K2592" i="40"/>
  <c r="M449" i="40"/>
  <c r="L2539" i="40"/>
  <c r="L741" i="40"/>
  <c r="I2364" i="40"/>
  <c r="I354" i="40"/>
  <c r="J1428" i="40"/>
  <c r="B1131" i="40"/>
  <c r="I2200" i="40"/>
  <c r="F1210" i="40"/>
  <c r="J561" i="40"/>
  <c r="H876" i="40"/>
  <c r="A1970" i="40"/>
  <c r="I2700" i="40"/>
  <c r="H1165" i="40"/>
  <c r="J79" i="40"/>
  <c r="K389" i="40"/>
  <c r="G954" i="40"/>
  <c r="I717" i="40"/>
  <c r="E863" i="40"/>
  <c r="C80" i="40"/>
  <c r="I1214" i="40"/>
  <c r="I179" i="40"/>
  <c r="H472" i="40"/>
  <c r="K1317" i="40"/>
  <c r="M1025" i="40"/>
  <c r="I236" i="40"/>
  <c r="L2265" i="40"/>
  <c r="L54" i="40"/>
  <c r="M1681" i="40"/>
  <c r="D184" i="40"/>
  <c r="H1170" i="40"/>
  <c r="I2349" i="40"/>
  <c r="D487" i="40"/>
  <c r="C524" i="40"/>
  <c r="H263" i="40"/>
  <c r="M2813" i="40"/>
  <c r="K1876" i="40"/>
  <c r="I1451" i="40"/>
  <c r="L2266" i="40"/>
  <c r="I274" i="40"/>
  <c r="K2665" i="40"/>
  <c r="M296" i="40"/>
  <c r="J1808" i="40"/>
  <c r="L982" i="40"/>
  <c r="H570" i="40"/>
  <c r="J1626" i="40"/>
  <c r="C1544" i="40"/>
  <c r="M1193" i="40"/>
  <c r="F200" i="40"/>
  <c r="M1740" i="40"/>
  <c r="H368" i="40"/>
  <c r="G1172" i="40"/>
  <c r="E138" i="40"/>
  <c r="L2219" i="40"/>
  <c r="K1260" i="40"/>
  <c r="J116" i="40"/>
  <c r="E431" i="40"/>
  <c r="D1111" i="40"/>
  <c r="I320" i="40"/>
  <c r="J1100" i="40"/>
  <c r="J1294" i="40"/>
  <c r="E925" i="40"/>
  <c r="L1628" i="40"/>
  <c r="B341" i="40"/>
  <c r="A818" i="40"/>
  <c r="L281" i="40"/>
  <c r="K668" i="40"/>
  <c r="K2787" i="40"/>
  <c r="K679" i="40"/>
  <c r="K945" i="40"/>
  <c r="E1498" i="40"/>
  <c r="J850" i="40"/>
  <c r="J1743" i="40"/>
  <c r="J974" i="40"/>
  <c r="L2760" i="40"/>
  <c r="C1433" i="40"/>
  <c r="K1011" i="40"/>
  <c r="J1949" i="40"/>
  <c r="K1725" i="40"/>
  <c r="I944" i="40"/>
  <c r="H233" i="40"/>
  <c r="M798" i="40"/>
  <c r="L2528" i="40"/>
  <c r="K921" i="40"/>
  <c r="L2752" i="40"/>
  <c r="I521" i="40"/>
  <c r="M1099" i="40"/>
  <c r="J2019" i="40"/>
  <c r="H745" i="40"/>
  <c r="F702" i="40"/>
  <c r="M2058" i="40"/>
  <c r="L211" i="40"/>
  <c r="H676" i="40"/>
  <c r="K2496" i="40"/>
  <c r="K662" i="40"/>
  <c r="M1207" i="40"/>
  <c r="A1841" i="40"/>
  <c r="I2366" i="40"/>
  <c r="H2146" i="40"/>
  <c r="L409" i="40"/>
  <c r="F435" i="40"/>
  <c r="L1646" i="40"/>
  <c r="C883" i="40"/>
  <c r="J49" i="40"/>
  <c r="L2667" i="40"/>
  <c r="K1280" i="40"/>
  <c r="I1093" i="40"/>
  <c r="M746" i="40"/>
  <c r="L2043" i="40"/>
  <c r="M1300" i="40"/>
  <c r="D545" i="40"/>
  <c r="L839" i="40"/>
  <c r="H124" i="40"/>
  <c r="C1548" i="40"/>
  <c r="H1450" i="40"/>
  <c r="D635" i="40"/>
  <c r="K2782" i="40"/>
  <c r="E1574" i="40"/>
  <c r="G1135" i="40"/>
  <c r="I557" i="40"/>
  <c r="J2597" i="40"/>
  <c r="C1342" i="40"/>
  <c r="L1491" i="40"/>
  <c r="L1792" i="40"/>
  <c r="M2375" i="40"/>
  <c r="A175" i="40"/>
  <c r="K632" i="40"/>
  <c r="K1780" i="40"/>
  <c r="B617" i="40"/>
  <c r="I517" i="40"/>
  <c r="J828" i="40"/>
  <c r="I200" i="40"/>
  <c r="C1486" i="40"/>
  <c r="G140" i="40"/>
  <c r="M2853" i="40"/>
  <c r="M2324" i="40"/>
  <c r="J2853" i="40"/>
  <c r="M2310" i="40"/>
  <c r="G1520" i="40"/>
  <c r="K379" i="40"/>
  <c r="G128" i="40"/>
  <c r="F968" i="40"/>
  <c r="D116" i="40"/>
  <c r="D807" i="40"/>
  <c r="M1616" i="40"/>
  <c r="K1536" i="40"/>
  <c r="M2849" i="40"/>
  <c r="G739" i="40"/>
  <c r="K1774" i="40"/>
  <c r="I43" i="40"/>
  <c r="I394" i="40"/>
  <c r="K994" i="40"/>
  <c r="I1363" i="40"/>
  <c r="C210" i="40"/>
  <c r="K1367" i="40"/>
  <c r="K2679" i="40"/>
  <c r="I2494" i="40"/>
  <c r="L2587" i="40"/>
  <c r="L248" i="40"/>
  <c r="M2718" i="40"/>
  <c r="M654" i="40"/>
  <c r="I1980" i="40"/>
  <c r="L1769" i="40"/>
  <c r="M2801" i="40"/>
  <c r="D934" i="40"/>
  <c r="J1861" i="40"/>
  <c r="I1103" i="40"/>
  <c r="L1049" i="40"/>
  <c r="C2123" i="40"/>
  <c r="L28" i="40"/>
  <c r="G1148" i="40"/>
  <c r="M2443" i="40"/>
  <c r="G2227" i="40"/>
  <c r="H1647" i="40"/>
  <c r="H74" i="40"/>
  <c r="F962" i="40"/>
  <c r="G207" i="40"/>
  <c r="K971" i="40"/>
  <c r="F2163" i="40"/>
  <c r="K2893" i="40"/>
  <c r="J2392" i="40"/>
  <c r="I774" i="40"/>
  <c r="B757" i="40"/>
  <c r="M2502" i="40"/>
  <c r="M901" i="40"/>
  <c r="B1117" i="40"/>
  <c r="L1249" i="40"/>
  <c r="G618" i="40"/>
  <c r="H775" i="40"/>
  <c r="J2114" i="40"/>
  <c r="J2057" i="40"/>
  <c r="D75" i="40"/>
  <c r="E655" i="40"/>
  <c r="J654" i="40"/>
  <c r="K143" i="40"/>
  <c r="F981" i="40"/>
  <c r="I2833" i="40"/>
  <c r="K958" i="40"/>
  <c r="A472" i="40"/>
  <c r="M1348" i="40"/>
  <c r="F1795" i="40"/>
  <c r="K1002" i="40"/>
  <c r="J354" i="40"/>
  <c r="M678" i="40"/>
  <c r="I1758" i="40"/>
  <c r="L162" i="40"/>
  <c r="I2949" i="40"/>
  <c r="J1325" i="40"/>
  <c r="I1259" i="40"/>
  <c r="G1407" i="40"/>
  <c r="A25" i="40"/>
  <c r="D1581" i="40"/>
  <c r="M1693" i="40"/>
  <c r="D997" i="40"/>
  <c r="B1009" i="40"/>
  <c r="K1886" i="40"/>
  <c r="E1270" i="40"/>
  <c r="I637" i="40"/>
  <c r="I2524" i="40"/>
  <c r="F1456" i="40"/>
  <c r="M1742" i="40"/>
  <c r="L2656" i="40"/>
  <c r="J1976" i="40"/>
  <c r="M631" i="40"/>
  <c r="M1006" i="40"/>
  <c r="J1064" i="40"/>
  <c r="J2106" i="40"/>
  <c r="D917" i="40"/>
  <c r="H1057" i="40"/>
  <c r="F2418" i="40"/>
  <c r="I2119" i="40"/>
  <c r="I1551" i="40"/>
  <c r="L387" i="40"/>
  <c r="D1182" i="40"/>
  <c r="M940" i="40"/>
  <c r="M195" i="40"/>
  <c r="K374" i="40"/>
  <c r="J2021" i="40"/>
  <c r="C853" i="40"/>
  <c r="I2575" i="40"/>
  <c r="G381" i="40"/>
  <c r="I2436" i="40"/>
  <c r="K1723" i="40"/>
  <c r="K630" i="40"/>
  <c r="M769" i="40"/>
  <c r="L2224" i="40"/>
  <c r="I28" i="40"/>
  <c r="D1570" i="40"/>
  <c r="K2195" i="40"/>
  <c r="G2239" i="40"/>
  <c r="J1205" i="40"/>
  <c r="G738" i="40"/>
  <c r="K2891" i="40"/>
  <c r="L1397" i="40"/>
  <c r="M140" i="40"/>
  <c r="I2749" i="40"/>
  <c r="D450" i="40"/>
  <c r="M2545" i="40"/>
  <c r="M1106" i="40"/>
  <c r="M1625" i="40"/>
  <c r="I742" i="40"/>
  <c r="C177" i="40"/>
  <c r="A1067" i="40"/>
  <c r="M1683" i="40"/>
  <c r="L182" i="40"/>
  <c r="K940" i="40"/>
  <c r="C190" i="40"/>
  <c r="E1506" i="40"/>
  <c r="I1986" i="40"/>
  <c r="G872" i="40"/>
  <c r="I1575" i="40"/>
  <c r="A218" i="40"/>
  <c r="L1040" i="40"/>
  <c r="L1065" i="40"/>
  <c r="F1188" i="40"/>
  <c r="H760" i="40"/>
  <c r="A1177" i="40"/>
  <c r="C796" i="40"/>
  <c r="G1857" i="40"/>
  <c r="D590" i="40"/>
  <c r="C1055" i="40"/>
  <c r="L2946" i="40"/>
  <c r="M2917" i="40"/>
  <c r="J215" i="40"/>
  <c r="K1658" i="40"/>
  <c r="D202" i="40"/>
  <c r="F2357" i="40"/>
  <c r="I103" i="40"/>
  <c r="K2013" i="40"/>
  <c r="E665" i="40"/>
  <c r="E435" i="40"/>
  <c r="J2843" i="40"/>
  <c r="M620" i="40"/>
  <c r="H239" i="40"/>
  <c r="M464" i="40"/>
  <c r="B1126" i="40"/>
  <c r="E405" i="40"/>
  <c r="L2295" i="40"/>
  <c r="F1039" i="40"/>
  <c r="G1963" i="40"/>
  <c r="L56" i="40"/>
  <c r="A228" i="40"/>
  <c r="L1701" i="40"/>
  <c r="D119" i="40"/>
  <c r="K2300" i="40"/>
  <c r="K2719" i="40"/>
  <c r="J2578" i="40"/>
  <c r="K157" i="40"/>
  <c r="E227" i="40"/>
  <c r="H1007" i="40"/>
  <c r="I668" i="40"/>
  <c r="L1545" i="40"/>
  <c r="A963" i="40"/>
  <c r="L2556" i="40"/>
  <c r="E950" i="40"/>
  <c r="I1977" i="40"/>
  <c r="L2251" i="40"/>
  <c r="L214" i="40"/>
  <c r="J647" i="40"/>
  <c r="L1906" i="40"/>
  <c r="C180" i="40"/>
  <c r="K1568" i="40"/>
  <c r="G300" i="40"/>
  <c r="E35" i="40"/>
  <c r="A698" i="40"/>
  <c r="H505" i="40"/>
  <c r="A1212" i="40"/>
  <c r="L632" i="40"/>
  <c r="K94" i="40"/>
  <c r="J505" i="40"/>
  <c r="G1199" i="40"/>
  <c r="E1101" i="40"/>
  <c r="J2067" i="40"/>
  <c r="J275" i="40"/>
  <c r="G1066" i="40"/>
  <c r="K1227" i="40"/>
  <c r="M2435" i="40"/>
  <c r="G266" i="40"/>
  <c r="J412" i="40"/>
  <c r="G1405" i="40"/>
  <c r="M1151" i="40"/>
  <c r="L339" i="40"/>
  <c r="I1174" i="40"/>
  <c r="L2901" i="40"/>
  <c r="I2909" i="40"/>
  <c r="K1662" i="40"/>
  <c r="K2595" i="40"/>
  <c r="I2118" i="40"/>
  <c r="K1321" i="40"/>
  <c r="C1776" i="40"/>
  <c r="D811" i="40"/>
  <c r="M2583" i="40"/>
  <c r="D760" i="40"/>
  <c r="M2056" i="40"/>
  <c r="J1563" i="40"/>
  <c r="H312" i="40"/>
  <c r="C619" i="40"/>
  <c r="M536" i="40"/>
  <c r="F244" i="40"/>
  <c r="G254" i="40"/>
  <c r="A314" i="40"/>
  <c r="C309" i="40"/>
  <c r="J2512" i="40"/>
  <c r="J2788" i="40"/>
  <c r="E398" i="40"/>
  <c r="I1082" i="40"/>
  <c r="M2721" i="40"/>
  <c r="G1250" i="40"/>
  <c r="J1882" i="40"/>
  <c r="C1019" i="40"/>
  <c r="K963" i="40"/>
  <c r="J1440" i="40"/>
  <c r="F729" i="40"/>
  <c r="J822" i="40"/>
  <c r="J1522" i="40"/>
  <c r="L928" i="40"/>
  <c r="K1899" i="40"/>
  <c r="L396" i="40"/>
  <c r="F84" i="40"/>
  <c r="A631" i="40"/>
  <c r="D1099" i="40"/>
  <c r="M2759" i="40"/>
  <c r="L2806" i="40"/>
  <c r="E1381" i="40"/>
  <c r="A400" i="40"/>
  <c r="A838" i="40"/>
  <c r="E622" i="40"/>
  <c r="E1357" i="40"/>
  <c r="H1172" i="40"/>
  <c r="F1361" i="40"/>
  <c r="M912" i="40"/>
  <c r="F924" i="40"/>
  <c r="J2790" i="40"/>
  <c r="I1277" i="40"/>
  <c r="C66" i="40"/>
  <c r="J1742" i="40"/>
  <c r="M878" i="40"/>
  <c r="M1111" i="40"/>
  <c r="J2139" i="40"/>
  <c r="E1676" i="40"/>
  <c r="F115" i="40"/>
  <c r="L676" i="40"/>
  <c r="I1154" i="40"/>
  <c r="I1908" i="40"/>
  <c r="L1680" i="40"/>
  <c r="J1314" i="40"/>
  <c r="L913" i="40"/>
  <c r="L2893" i="40"/>
  <c r="M2331" i="40"/>
  <c r="M1059" i="40"/>
  <c r="H648" i="40"/>
  <c r="A1308" i="40"/>
  <c r="F468" i="40"/>
  <c r="I998" i="40"/>
  <c r="I2605" i="40"/>
  <c r="B430" i="40"/>
  <c r="I1669" i="40"/>
  <c r="J901" i="40"/>
  <c r="D114" i="40"/>
  <c r="J99" i="40"/>
  <c r="K967" i="40"/>
  <c r="J378" i="40"/>
  <c r="J1303" i="40"/>
  <c r="D1380" i="40"/>
  <c r="B171" i="40"/>
  <c r="M1913" i="40"/>
  <c r="I1710" i="40"/>
  <c r="M1311" i="40"/>
  <c r="L2488" i="40"/>
  <c r="K969" i="40"/>
  <c r="A1519" i="40"/>
  <c r="H863" i="40"/>
  <c r="A628" i="40"/>
  <c r="M1060" i="40"/>
  <c r="K851" i="40"/>
  <c r="A710" i="40"/>
  <c r="H769" i="40"/>
  <c r="J1185" i="40"/>
  <c r="G1550" i="40"/>
  <c r="H351" i="40"/>
  <c r="F1012" i="40"/>
  <c r="D266" i="40"/>
  <c r="B455" i="40"/>
  <c r="B1006" i="40"/>
  <c r="F704" i="40"/>
  <c r="L107" i="40"/>
  <c r="K1971" i="40"/>
  <c r="E1216" i="40"/>
  <c r="E453" i="40"/>
  <c r="A261" i="40"/>
  <c r="G2667" i="40"/>
  <c r="J2781" i="40"/>
  <c r="J214" i="40"/>
  <c r="G518" i="40"/>
  <c r="I1408" i="40"/>
  <c r="L2213" i="40"/>
  <c r="K926" i="40"/>
  <c r="C142" i="40"/>
  <c r="J1686" i="40"/>
  <c r="L780" i="40"/>
  <c r="G732" i="40"/>
  <c r="G561" i="40"/>
  <c r="G436" i="40"/>
  <c r="L1295" i="40"/>
  <c r="K1217" i="40"/>
  <c r="I277" i="40"/>
  <c r="I2905" i="40"/>
  <c r="B1717" i="40"/>
  <c r="D756" i="40"/>
  <c r="J2145" i="40"/>
  <c r="M2725" i="40"/>
  <c r="M2394" i="40"/>
  <c r="A191" i="40"/>
  <c r="H640" i="40"/>
  <c r="G905" i="40"/>
  <c r="E527" i="40"/>
  <c r="M1844" i="40"/>
  <c r="M317" i="40"/>
  <c r="A821" i="40"/>
  <c r="A1834" i="40"/>
  <c r="K2630" i="40"/>
  <c r="I537" i="40"/>
  <c r="H352" i="40"/>
  <c r="F1515" i="40"/>
  <c r="J798" i="40"/>
  <c r="E1284" i="40"/>
  <c r="D1758" i="40"/>
  <c r="I376" i="40"/>
  <c r="K320" i="40"/>
  <c r="B2263" i="40"/>
  <c r="G849" i="40"/>
  <c r="D895" i="40"/>
  <c r="K2080" i="40"/>
  <c r="F960" i="40"/>
  <c r="G1753" i="40"/>
  <c r="H768" i="40"/>
  <c r="M1049" i="40"/>
  <c r="A83" i="40"/>
  <c r="A738" i="40"/>
  <c r="L2846" i="40"/>
  <c r="L1020" i="40"/>
  <c r="G625" i="40"/>
  <c r="J1330" i="40"/>
  <c r="I2841" i="40"/>
  <c r="M572" i="40"/>
  <c r="A1417" i="40"/>
  <c r="K467" i="40"/>
  <c r="E358" i="40"/>
  <c r="L2939" i="40"/>
  <c r="I1539" i="40"/>
  <c r="G173" i="40"/>
  <c r="L2918" i="40"/>
  <c r="L2132" i="40"/>
  <c r="L811" i="40"/>
  <c r="C945" i="40"/>
  <c r="E226" i="40"/>
  <c r="L2505" i="40"/>
  <c r="M2629" i="40"/>
  <c r="J1943" i="40"/>
  <c r="J446" i="40"/>
  <c r="E1670" i="40"/>
  <c r="H1133" i="40"/>
  <c r="B2260" i="40"/>
  <c r="M1176" i="40"/>
  <c r="H1079" i="40"/>
  <c r="L535" i="40"/>
  <c r="J1375" i="40"/>
  <c r="I1136" i="40"/>
  <c r="J2080" i="40"/>
  <c r="I1327" i="40"/>
  <c r="M1808" i="40"/>
  <c r="D1366" i="40"/>
  <c r="D1105" i="40"/>
  <c r="H1089" i="40"/>
  <c r="M810" i="40"/>
  <c r="M1062" i="40"/>
  <c r="J2919" i="40"/>
  <c r="E427" i="40"/>
  <c r="A646" i="40"/>
  <c r="H1139" i="40"/>
  <c r="J2092" i="40"/>
  <c r="M2564" i="40"/>
  <c r="L1239" i="40"/>
  <c r="J168" i="40"/>
  <c r="A1149" i="40"/>
  <c r="D1940" i="40"/>
  <c r="G61" i="40"/>
  <c r="H733" i="40"/>
  <c r="J2726" i="40"/>
  <c r="J777" i="40"/>
  <c r="L740" i="40"/>
  <c r="I997" i="40"/>
  <c r="B765" i="40"/>
  <c r="M288" i="40"/>
  <c r="L1992" i="40"/>
  <c r="J182" i="40"/>
  <c r="J332" i="40"/>
  <c r="A965" i="40"/>
  <c r="B374" i="40"/>
  <c r="L2775" i="40"/>
  <c r="G1201" i="40"/>
  <c r="L881" i="40"/>
  <c r="I2542" i="40"/>
  <c r="J522" i="40"/>
  <c r="K2426" i="40"/>
  <c r="A527" i="40"/>
  <c r="M1602" i="40"/>
  <c r="K1861" i="40"/>
  <c r="L473" i="40"/>
  <c r="C2857" i="40"/>
  <c r="I2229" i="40"/>
  <c r="A1589" i="40"/>
  <c r="J1281" i="40"/>
  <c r="I2041" i="40"/>
  <c r="E2350" i="40"/>
  <c r="J368" i="40"/>
  <c r="H1310" i="40"/>
  <c r="K1089" i="40"/>
  <c r="K518" i="40"/>
  <c r="J346" i="40"/>
  <c r="K2731" i="40"/>
  <c r="I989" i="40"/>
  <c r="I2350" i="40"/>
  <c r="D1075" i="40"/>
  <c r="M43" i="40"/>
  <c r="J545" i="40"/>
  <c r="J123" i="40"/>
  <c r="C2420" i="40"/>
  <c r="I484" i="40"/>
  <c r="E328" i="40"/>
  <c r="I2658" i="40"/>
  <c r="A550" i="40"/>
  <c r="E515" i="40"/>
  <c r="H2119" i="40"/>
  <c r="L1650" i="40"/>
  <c r="M2776" i="40"/>
  <c r="K286" i="40"/>
  <c r="D1280" i="40"/>
  <c r="B318" i="40"/>
  <c r="A24" i="40"/>
  <c r="I2521" i="40"/>
  <c r="B395" i="40"/>
  <c r="A1337" i="40"/>
  <c r="F2621" i="40"/>
  <c r="I1002" i="40"/>
  <c r="M1326" i="40"/>
  <c r="L1714" i="40"/>
  <c r="D1839" i="40"/>
  <c r="M2903" i="40"/>
  <c r="J336" i="40"/>
  <c r="L1343" i="40"/>
  <c r="I1413" i="40"/>
  <c r="M528" i="40"/>
  <c r="J1275" i="40"/>
  <c r="E558" i="40"/>
  <c r="E363" i="40"/>
  <c r="I935" i="40"/>
  <c r="D299" i="40"/>
  <c r="K2616" i="40"/>
  <c r="D770" i="40"/>
  <c r="L125" i="40"/>
  <c r="I224" i="40"/>
  <c r="M1184" i="40"/>
  <c r="L2480" i="40"/>
  <c r="D516" i="40"/>
  <c r="C1409" i="40"/>
  <c r="F264" i="40"/>
  <c r="E1429" i="40"/>
  <c r="J2279" i="40"/>
  <c r="D682" i="40"/>
  <c r="L2116" i="40"/>
  <c r="I1841" i="40"/>
  <c r="M1729" i="40"/>
  <c r="L2056" i="40"/>
  <c r="L2348" i="40"/>
  <c r="L2460" i="40"/>
  <c r="M929" i="40"/>
  <c r="F1724" i="40"/>
  <c r="I841" i="40"/>
  <c r="K693" i="40"/>
  <c r="H2051" i="40"/>
  <c r="J799" i="40"/>
  <c r="I1447" i="40"/>
  <c r="J584" i="40"/>
  <c r="H1059" i="40"/>
  <c r="M1609" i="40"/>
  <c r="I242" i="40"/>
  <c r="L232" i="40"/>
  <c r="J1536" i="40"/>
  <c r="J1847" i="40"/>
  <c r="I1399" i="40"/>
  <c r="A1428" i="40"/>
  <c r="I2583" i="40"/>
  <c r="E1069" i="40"/>
  <c r="A644" i="40"/>
  <c r="A791" i="40"/>
  <c r="J2530" i="40"/>
  <c r="C1088" i="40"/>
  <c r="J923" i="40"/>
  <c r="B659" i="40"/>
  <c r="E1326" i="40"/>
  <c r="G98" i="40"/>
  <c r="J701" i="40"/>
  <c r="C75" i="40"/>
  <c r="H704" i="40"/>
  <c r="G761" i="40"/>
  <c r="L1251" i="40"/>
  <c r="K110" i="40"/>
  <c r="I1225" i="40"/>
  <c r="F1582" i="40"/>
  <c r="A1014" i="40"/>
  <c r="J2742" i="40"/>
  <c r="A325" i="40"/>
  <c r="K2514" i="40"/>
  <c r="K560" i="40"/>
  <c r="J2418" i="40"/>
  <c r="M1752" i="40"/>
  <c r="H1861" i="40"/>
  <c r="J2133" i="40"/>
  <c r="A1139" i="40"/>
  <c r="B670" i="40"/>
  <c r="B574" i="40"/>
  <c r="F481" i="40"/>
  <c r="I2688" i="40"/>
  <c r="H354" i="40"/>
  <c r="G242" i="40"/>
  <c r="I2023" i="40"/>
  <c r="K2132" i="40"/>
  <c r="J2603" i="40"/>
  <c r="B1624" i="40"/>
  <c r="L2458" i="40"/>
  <c r="L1558" i="40"/>
  <c r="J2773" i="40"/>
  <c r="D255" i="40"/>
  <c r="J1268" i="40"/>
  <c r="C1716" i="40"/>
  <c r="J1396" i="40"/>
  <c r="D939" i="40"/>
  <c r="K44" i="40"/>
  <c r="G386" i="40"/>
  <c r="K2912" i="40"/>
  <c r="C884" i="40"/>
  <c r="H149" i="40"/>
  <c r="E286" i="40"/>
  <c r="B595" i="40"/>
  <c r="I1952" i="40"/>
  <c r="D1155" i="40"/>
  <c r="M1395" i="40"/>
  <c r="F858" i="40"/>
  <c r="M2420" i="40"/>
  <c r="G1117" i="40"/>
  <c r="K2262" i="40"/>
  <c r="I2419" i="40"/>
  <c r="H572" i="40"/>
  <c r="M1275" i="40"/>
  <c r="L1327" i="40"/>
  <c r="K1871" i="40"/>
  <c r="G1163" i="40"/>
  <c r="J875" i="40"/>
  <c r="I1992" i="40"/>
  <c r="L685" i="40"/>
  <c r="E1594" i="40"/>
  <c r="B1413" i="40"/>
  <c r="M1779" i="40"/>
  <c r="K652" i="40"/>
  <c r="J1848" i="40"/>
  <c r="I2627" i="40"/>
  <c r="M2172" i="40"/>
  <c r="H1757" i="40"/>
  <c r="A770" i="40"/>
  <c r="K1996" i="40"/>
  <c r="D668" i="40"/>
  <c r="L739" i="40"/>
  <c r="J776" i="40"/>
  <c r="G1383" i="40"/>
  <c r="K1410" i="40"/>
  <c r="E454" i="40"/>
  <c r="J1143" i="40"/>
  <c r="M360" i="40"/>
  <c r="D1257" i="40"/>
  <c r="H2176" i="40"/>
  <c r="B409" i="40"/>
  <c r="B1795" i="40"/>
  <c r="E657" i="40"/>
  <c r="K2740" i="40"/>
  <c r="M2885" i="40"/>
  <c r="D27" i="40"/>
  <c r="F1054" i="40"/>
  <c r="A179" i="40"/>
  <c r="I2164" i="40"/>
  <c r="D1085" i="40"/>
  <c r="J2664" i="40"/>
  <c r="J2420" i="40"/>
  <c r="F134" i="40"/>
  <c r="E2333" i="40"/>
  <c r="J2398" i="40"/>
  <c r="M2508" i="40"/>
  <c r="F845" i="40"/>
  <c r="L2119" i="40"/>
  <c r="M101" i="40"/>
  <c r="F233" i="40"/>
  <c r="A308" i="40"/>
  <c r="M1168" i="40"/>
  <c r="L1035" i="40"/>
  <c r="L1297" i="40"/>
  <c r="C1123" i="40"/>
  <c r="C402" i="40"/>
  <c r="I2302" i="40"/>
  <c r="D1135" i="40"/>
  <c r="J1895" i="40"/>
  <c r="L2579" i="40"/>
  <c r="K491" i="40"/>
  <c r="A1225" i="40"/>
  <c r="L2383" i="40"/>
  <c r="I2188" i="40"/>
  <c r="J1221" i="40"/>
  <c r="F1730" i="40"/>
  <c r="F602" i="40"/>
  <c r="L426" i="40"/>
  <c r="L141" i="40"/>
  <c r="G1002" i="40"/>
  <c r="E1324" i="40"/>
  <c r="M1265" i="40"/>
  <c r="I1254" i="40"/>
  <c r="C39" i="40"/>
  <c r="D1022" i="40"/>
  <c r="A537" i="40"/>
  <c r="H856" i="40"/>
  <c r="H143" i="40"/>
  <c r="B671" i="40"/>
  <c r="F1697" i="40"/>
  <c r="A307" i="40"/>
  <c r="I1918" i="40"/>
  <c r="I2867" i="40"/>
  <c r="K524" i="40"/>
  <c r="B1086" i="40"/>
  <c r="G525" i="40"/>
  <c r="M925" i="40"/>
  <c r="A105" i="40"/>
  <c r="L1307" i="40"/>
  <c r="C1203" i="40"/>
  <c r="F164" i="40"/>
  <c r="M138" i="40"/>
  <c r="K2309" i="40"/>
  <c r="J2614" i="40"/>
  <c r="L2027" i="40"/>
  <c r="I1541" i="40"/>
  <c r="L1595" i="40"/>
  <c r="C1262" i="40"/>
  <c r="I1642" i="40"/>
  <c r="K815" i="40"/>
  <c r="L55" i="40"/>
  <c r="L1571" i="40"/>
  <c r="J1716" i="40"/>
  <c r="M1615" i="40"/>
  <c r="G303" i="40"/>
  <c r="K980" i="40"/>
  <c r="I221" i="40"/>
  <c r="E1143" i="40"/>
  <c r="I154" i="40"/>
  <c r="L2287" i="40"/>
  <c r="I2938" i="40"/>
  <c r="E474" i="40"/>
  <c r="K1753" i="40"/>
  <c r="G569" i="40"/>
  <c r="C1110" i="40"/>
  <c r="I1880" i="40"/>
  <c r="B162" i="40"/>
  <c r="I2166" i="40"/>
  <c r="L1369" i="40"/>
  <c r="L570" i="40"/>
  <c r="J84" i="40"/>
  <c r="F88" i="40"/>
  <c r="I1429" i="40"/>
  <c r="M880" i="40"/>
  <c r="I2279" i="40"/>
  <c r="E280" i="40"/>
  <c r="I481" i="40"/>
  <c r="L2329" i="40"/>
  <c r="M1777" i="40"/>
  <c r="J728" i="40"/>
  <c r="I1514" i="40"/>
  <c r="F1707" i="40"/>
  <c r="F1119" i="40"/>
  <c r="C656" i="40"/>
  <c r="K274" i="40"/>
  <c r="E1340" i="40"/>
  <c r="I2577" i="40"/>
  <c r="I712" i="40"/>
  <c r="L1437" i="40"/>
  <c r="K1513" i="40"/>
  <c r="M183" i="40"/>
  <c r="L597" i="40"/>
  <c r="M1294" i="40"/>
  <c r="K1546" i="40"/>
  <c r="J1703" i="40"/>
  <c r="J2043" i="40"/>
  <c r="I1897" i="40"/>
  <c r="B1377" i="40"/>
  <c r="B2184" i="40"/>
  <c r="D409" i="40"/>
  <c r="D1828" i="40"/>
  <c r="I1751" i="40"/>
  <c r="K2434" i="40"/>
  <c r="E81" i="40"/>
  <c r="K1862" i="40"/>
  <c r="J607" i="40"/>
  <c r="M2168" i="40"/>
  <c r="K576" i="40"/>
  <c r="F2214" i="40"/>
  <c r="M850" i="40"/>
  <c r="L922" i="40"/>
  <c r="B922" i="40"/>
  <c r="E741" i="40"/>
  <c r="D2289" i="40"/>
  <c r="F1994" i="40"/>
  <c r="J1385" i="40"/>
  <c r="L1162" i="40"/>
  <c r="A338" i="40"/>
  <c r="B2219" i="40"/>
  <c r="M97" i="40"/>
  <c r="K1960" i="40"/>
  <c r="I219" i="40"/>
  <c r="E1136" i="40"/>
  <c r="I1236" i="40"/>
  <c r="I1671" i="40"/>
  <c r="M2513" i="40"/>
  <c r="M2351" i="40"/>
  <c r="L1563" i="40"/>
  <c r="C131" i="40"/>
  <c r="H627" i="40"/>
  <c r="B986" i="40"/>
  <c r="L2673" i="40"/>
  <c r="E635" i="40"/>
  <c r="F996" i="40"/>
  <c r="M542" i="40"/>
  <c r="A120" i="40"/>
  <c r="L2502" i="40"/>
  <c r="G628" i="40"/>
  <c r="C1826" i="40"/>
  <c r="K655" i="40"/>
  <c r="E684" i="40"/>
  <c r="H1849" i="40"/>
  <c r="H43" i="40"/>
  <c r="K1101" i="40"/>
  <c r="M967" i="40"/>
  <c r="M2585" i="40"/>
  <c r="L197" i="40"/>
  <c r="D170" i="40"/>
  <c r="M2668" i="40"/>
  <c r="A358" i="40"/>
  <c r="I2789" i="40"/>
  <c r="K2138" i="40"/>
  <c r="M2697" i="40"/>
  <c r="I189" i="40"/>
  <c r="J763" i="40"/>
  <c r="J81" i="40"/>
  <c r="E517" i="40"/>
  <c r="D1304" i="40"/>
  <c r="L2038" i="40"/>
  <c r="I1648" i="40"/>
  <c r="F255" i="40"/>
  <c r="K1283" i="40"/>
  <c r="A1295" i="40"/>
  <c r="E797" i="40"/>
  <c r="I2565" i="40"/>
  <c r="E78" i="40"/>
  <c r="C737" i="40"/>
  <c r="J1622" i="40"/>
  <c r="I768" i="40"/>
  <c r="E42" i="40"/>
  <c r="E2001" i="40"/>
  <c r="I1935" i="40"/>
  <c r="I2594" i="40"/>
  <c r="M896" i="40"/>
  <c r="J954" i="40"/>
  <c r="E1189" i="40"/>
  <c r="J1574" i="40"/>
  <c r="K1628" i="40"/>
  <c r="I2669" i="40"/>
  <c r="M285" i="40"/>
  <c r="I1617" i="40"/>
  <c r="K2460" i="40"/>
  <c r="F1904" i="40"/>
  <c r="B152" i="40"/>
  <c r="B1303" i="40"/>
  <c r="L1141" i="40"/>
  <c r="B1258" i="40"/>
  <c r="L447" i="40"/>
  <c r="I1821" i="40"/>
  <c r="A1397" i="40"/>
  <c r="L1581" i="40"/>
  <c r="J2936" i="40"/>
  <c r="D261" i="40"/>
  <c r="E342" i="40"/>
  <c r="A579" i="40"/>
  <c r="E1100" i="40"/>
  <c r="F679" i="40"/>
  <c r="L2928" i="40"/>
  <c r="M2092" i="40"/>
  <c r="M1096" i="40"/>
  <c r="I892" i="40"/>
  <c r="C1068" i="40"/>
  <c r="F144" i="40"/>
  <c r="D435" i="40"/>
  <c r="M2766" i="40"/>
  <c r="L2091" i="40"/>
  <c r="A1154" i="40"/>
  <c r="F1549" i="40"/>
  <c r="C893" i="40"/>
  <c r="M570" i="40"/>
  <c r="H1262" i="40"/>
  <c r="L990" i="40"/>
  <c r="D110" i="40"/>
  <c r="I835" i="40"/>
  <c r="M699" i="40"/>
  <c r="J614" i="40"/>
  <c r="H843" i="40"/>
  <c r="L1533" i="40"/>
  <c r="K1660" i="40"/>
  <c r="K2185" i="40"/>
  <c r="J858" i="40"/>
  <c r="J2801" i="40"/>
  <c r="E821" i="40"/>
  <c r="H256" i="40"/>
  <c r="E632" i="40"/>
  <c r="M2799" i="40"/>
  <c r="J363" i="40"/>
  <c r="M41" i="40"/>
  <c r="D648" i="40"/>
  <c r="K1562" i="40"/>
  <c r="C606" i="40"/>
  <c r="L1299" i="40"/>
  <c r="I1835" i="40"/>
  <c r="C2621" i="40"/>
  <c r="M2753" i="40"/>
  <c r="K2140" i="40"/>
  <c r="M1030" i="40"/>
  <c r="H2557" i="40"/>
  <c r="L830" i="40"/>
  <c r="F1152" i="40"/>
  <c r="F1029" i="40"/>
  <c r="J449" i="40"/>
  <c r="I1461" i="40"/>
  <c r="F146" i="40"/>
  <c r="M2538" i="40"/>
  <c r="J1486" i="40"/>
  <c r="E837" i="40"/>
  <c r="J2746" i="40"/>
  <c r="K1354" i="40"/>
  <c r="H787" i="40"/>
  <c r="A886" i="40"/>
  <c r="D1441" i="40"/>
  <c r="E842" i="40"/>
  <c r="M302" i="40"/>
  <c r="M2044" i="40"/>
  <c r="C1141" i="40"/>
  <c r="C1350" i="40"/>
  <c r="I1085" i="40"/>
  <c r="I301" i="40"/>
  <c r="M1373" i="40"/>
  <c r="L572" i="40"/>
  <c r="A880" i="40"/>
  <c r="G928" i="40"/>
  <c r="E46" i="40"/>
  <c r="I896" i="40"/>
  <c r="J2476" i="40"/>
  <c r="J1611" i="40"/>
  <c r="B1607" i="40"/>
  <c r="F1096" i="40"/>
  <c r="J1870" i="40"/>
  <c r="C1683" i="40"/>
  <c r="H116" i="40"/>
  <c r="I1784" i="40"/>
  <c r="J2636" i="40"/>
  <c r="F1129" i="40"/>
  <c r="F1292" i="40"/>
  <c r="M1361" i="40"/>
  <c r="M359" i="40"/>
  <c r="K2339" i="40"/>
  <c r="L2239" i="40"/>
  <c r="K200" i="40"/>
  <c r="J2477" i="40"/>
  <c r="M1363" i="40"/>
  <c r="I1301" i="40"/>
  <c r="H262" i="40"/>
  <c r="L2641" i="40"/>
  <c r="G162" i="40"/>
  <c r="M687" i="40"/>
  <c r="L582" i="40"/>
  <c r="J1368" i="40"/>
  <c r="I488" i="40"/>
  <c r="G874" i="40"/>
  <c r="K1737" i="40"/>
  <c r="L2661" i="40"/>
  <c r="E1634" i="40"/>
  <c r="C1854" i="40"/>
  <c r="M169" i="40"/>
  <c r="F1259" i="40"/>
  <c r="H473" i="40"/>
  <c r="J400" i="40"/>
  <c r="J2739" i="40"/>
  <c r="L462" i="40"/>
  <c r="F366" i="40"/>
  <c r="J562" i="40"/>
  <c r="L531" i="40"/>
  <c r="C1979" i="40"/>
  <c r="B793" i="40"/>
  <c r="K1254" i="40"/>
  <c r="B1173" i="40"/>
  <c r="F162" i="40"/>
  <c r="B1059" i="40"/>
  <c r="M162" i="40"/>
  <c r="B263" i="40"/>
  <c r="K1749" i="40"/>
  <c r="E202" i="40"/>
  <c r="H1016" i="40"/>
  <c r="M693" i="40"/>
  <c r="A438" i="40"/>
  <c r="M1390" i="40"/>
  <c r="G330" i="40"/>
  <c r="E403" i="40"/>
  <c r="D749" i="40"/>
  <c r="I1665" i="40"/>
  <c r="J1958" i="40"/>
  <c r="J2391" i="40"/>
  <c r="L1963" i="40"/>
  <c r="J1539" i="40"/>
  <c r="A603" i="40"/>
  <c r="C1090" i="40"/>
  <c r="L634" i="40"/>
  <c r="B111" i="40"/>
  <c r="J1661" i="40"/>
  <c r="K1998" i="40"/>
  <c r="I2308" i="40"/>
  <c r="L1120" i="40"/>
  <c r="K1397" i="40"/>
  <c r="E1343" i="40"/>
  <c r="J2055" i="40"/>
  <c r="I2944" i="40"/>
  <c r="F368" i="40"/>
  <c r="J576" i="40"/>
  <c r="L888" i="40"/>
  <c r="K29" i="40"/>
  <c r="F961" i="40"/>
  <c r="J1597" i="40"/>
  <c r="M1694" i="40"/>
  <c r="M1009" i="40"/>
  <c r="L818" i="40"/>
  <c r="B648" i="40"/>
  <c r="J2938" i="40"/>
  <c r="L1616" i="40"/>
  <c r="I2346" i="40"/>
  <c r="E269" i="40"/>
  <c r="J2836" i="40"/>
  <c r="L2577" i="40"/>
  <c r="K2901" i="40"/>
  <c r="L397" i="40"/>
  <c r="L413" i="40"/>
  <c r="L2011" i="40"/>
  <c r="K2297" i="40"/>
  <c r="I2161" i="40"/>
  <c r="C117" i="40"/>
  <c r="D2753" i="40"/>
  <c r="D1241" i="40"/>
  <c r="H1779" i="40"/>
  <c r="G224" i="40"/>
  <c r="L654" i="40"/>
  <c r="I2647" i="40"/>
  <c r="J2537" i="40"/>
  <c r="I298" i="40"/>
  <c r="J1934" i="40"/>
  <c r="A1537" i="40"/>
  <c r="M1279" i="40"/>
  <c r="L717" i="40"/>
  <c r="E873" i="40"/>
  <c r="L950" i="40"/>
  <c r="J1553" i="40"/>
  <c r="J1591" i="40"/>
  <c r="H127" i="40"/>
  <c r="C148" i="40"/>
  <c r="M2174" i="40"/>
  <c r="J2743" i="40"/>
  <c r="C689" i="40"/>
  <c r="E1050" i="40"/>
  <c r="B384" i="40"/>
  <c r="H1701" i="40"/>
  <c r="K1764" i="40"/>
  <c r="E934" i="40"/>
  <c r="K1387" i="40"/>
  <c r="M327" i="40"/>
  <c r="K1111" i="40"/>
  <c r="L2926" i="40"/>
  <c r="K493" i="40"/>
  <c r="M688" i="40"/>
  <c r="H672" i="40"/>
  <c r="F1116" i="40"/>
  <c r="L1087" i="40"/>
  <c r="E309" i="40"/>
  <c r="B998" i="40"/>
  <c r="H1147" i="40"/>
  <c r="L1111" i="40"/>
  <c r="M187" i="40"/>
  <c r="E1897" i="40"/>
  <c r="L1337" i="40"/>
  <c r="M1122" i="40"/>
  <c r="M1131" i="40"/>
  <c r="M1328" i="40"/>
  <c r="K2308" i="40"/>
  <c r="K1936" i="40"/>
  <c r="D949" i="40"/>
  <c r="H2774" i="40"/>
  <c r="L2551" i="40"/>
  <c r="G2070" i="40"/>
  <c r="K1743" i="40"/>
  <c r="K2409" i="40"/>
  <c r="K2291" i="40"/>
  <c r="I2177" i="40"/>
  <c r="C270" i="40"/>
  <c r="G1037" i="40"/>
  <c r="B304" i="40"/>
  <c r="I1124" i="40"/>
  <c r="M2773" i="40"/>
  <c r="C969" i="40"/>
  <c r="F1591" i="40"/>
  <c r="E1245" i="40"/>
  <c r="D498" i="40"/>
  <c r="E620" i="40"/>
  <c r="E1132" i="40"/>
  <c r="E1359" i="40"/>
  <c r="E721" i="40"/>
  <c r="B346" i="40"/>
  <c r="M441" i="40"/>
  <c r="L333" i="40"/>
  <c r="L2110" i="40"/>
  <c r="F68" i="40"/>
  <c r="K1742" i="40"/>
  <c r="K1117" i="40"/>
  <c r="K1446" i="40"/>
  <c r="K2368" i="40"/>
  <c r="K1916" i="40"/>
  <c r="L2853" i="40"/>
  <c r="I695" i="40"/>
  <c r="J1566" i="40"/>
  <c r="G1367" i="40"/>
  <c r="M1292" i="40"/>
  <c r="K1174" i="40"/>
  <c r="J770" i="40"/>
  <c r="K2663" i="40"/>
  <c r="J2913" i="40"/>
  <c r="C1058" i="40"/>
  <c r="K753" i="40"/>
  <c r="E953" i="40"/>
  <c r="K1332" i="40"/>
  <c r="L500" i="40"/>
  <c r="H573" i="40"/>
  <c r="I2772" i="40"/>
  <c r="D1057" i="40"/>
  <c r="L1154" i="40"/>
  <c r="H563" i="40"/>
  <c r="I388" i="40"/>
  <c r="H1399" i="40"/>
  <c r="J693" i="40"/>
  <c r="M1928" i="40"/>
  <c r="K570" i="40"/>
  <c r="D1567" i="40"/>
  <c r="I1402" i="40"/>
  <c r="I2823" i="40"/>
  <c r="M1812" i="40"/>
  <c r="I2236" i="40"/>
  <c r="K1358" i="40"/>
  <c r="L1907" i="40"/>
  <c r="D894" i="40"/>
  <c r="L1974" i="40"/>
  <c r="K978" i="40"/>
  <c r="B125" i="40"/>
  <c r="L158" i="40"/>
  <c r="L2771" i="40"/>
  <c r="I822" i="40"/>
  <c r="C127" i="40"/>
  <c r="L149" i="40"/>
  <c r="B411" i="40"/>
  <c r="L464" i="40"/>
  <c r="G708" i="40"/>
  <c r="D1176" i="40"/>
  <c r="C94" i="40"/>
  <c r="J234" i="40"/>
  <c r="L163" i="40"/>
  <c r="M2211" i="40"/>
  <c r="J1771" i="40"/>
  <c r="B1346" i="40"/>
  <c r="G181" i="40"/>
  <c r="F715" i="40"/>
  <c r="J2277" i="40"/>
  <c r="E1535" i="40"/>
  <c r="J2501" i="40"/>
  <c r="C250" i="40"/>
  <c r="D394" i="40"/>
  <c r="K481" i="40"/>
  <c r="F270" i="40"/>
  <c r="K1833" i="40"/>
  <c r="L1355" i="40"/>
  <c r="I2212" i="40"/>
  <c r="H1108" i="40"/>
  <c r="H1793" i="40"/>
  <c r="L280" i="40"/>
  <c r="E2550" i="40"/>
  <c r="J840" i="40"/>
  <c r="D999" i="40"/>
  <c r="L2382" i="40"/>
  <c r="K409" i="40"/>
  <c r="K1351" i="40"/>
  <c r="I149" i="40"/>
  <c r="K716" i="40"/>
  <c r="A1089" i="40"/>
  <c r="K272" i="40"/>
  <c r="I145" i="40"/>
  <c r="L1021" i="40"/>
  <c r="J940" i="40"/>
  <c r="J2414" i="40"/>
  <c r="G289" i="40"/>
  <c r="H414" i="40"/>
  <c r="K1601" i="40"/>
  <c r="K1355" i="40"/>
  <c r="L2919" i="40"/>
  <c r="M792" i="40"/>
  <c r="I744" i="40"/>
  <c r="H1097" i="40"/>
  <c r="M1876" i="40"/>
  <c r="M2481" i="40"/>
  <c r="M2851" i="40"/>
  <c r="J50" i="40"/>
  <c r="D1058" i="40"/>
  <c r="M2462" i="40"/>
  <c r="D1039" i="40"/>
  <c r="I1392" i="40"/>
  <c r="K785" i="40"/>
  <c r="I562" i="40"/>
  <c r="A1402" i="40"/>
  <c r="A950" i="40"/>
  <c r="M2581" i="40"/>
  <c r="H641" i="40"/>
  <c r="D2057" i="40"/>
  <c r="D584" i="40"/>
  <c r="G1591" i="40"/>
  <c r="K396" i="40"/>
  <c r="K2943" i="40"/>
  <c r="B876" i="40"/>
  <c r="A1041" i="40"/>
  <c r="K1848" i="40"/>
  <c r="M1436" i="40"/>
  <c r="G1198" i="40"/>
  <c r="K1068" i="40"/>
  <c r="E1005" i="40"/>
  <c r="J1329" i="40"/>
  <c r="I1472" i="40"/>
  <c r="A2759" i="40"/>
  <c r="D1699" i="40"/>
  <c r="J1484" i="40"/>
  <c r="J225" i="40"/>
  <c r="K1108" i="40"/>
  <c r="J2791" i="40"/>
  <c r="I1843" i="40"/>
  <c r="L906" i="40"/>
  <c r="H537" i="40"/>
  <c r="L2904" i="40"/>
  <c r="J2256" i="40"/>
  <c r="G196" i="40"/>
  <c r="I2428" i="40"/>
  <c r="M547" i="40"/>
  <c r="H123" i="40"/>
  <c r="K2788" i="40"/>
  <c r="G258" i="40"/>
  <c r="E608" i="40"/>
  <c r="I412" i="40"/>
  <c r="M39" i="40"/>
  <c r="L1735" i="40"/>
  <c r="A551" i="40"/>
  <c r="M571" i="40"/>
  <c r="H130" i="40"/>
  <c r="J1306" i="40"/>
  <c r="C1634" i="40"/>
  <c r="E260" i="40"/>
  <c r="I1856" i="40"/>
  <c r="I1008" i="40"/>
  <c r="I1748" i="40"/>
  <c r="M329" i="40"/>
  <c r="J1977" i="40"/>
  <c r="I962" i="40"/>
  <c r="K1500" i="40"/>
  <c r="C223" i="40"/>
  <c r="M2746" i="40"/>
  <c r="A729" i="40"/>
  <c r="K800" i="40"/>
  <c r="I2498" i="40"/>
  <c r="M2238" i="40"/>
  <c r="I519" i="40"/>
  <c r="M1794" i="40"/>
  <c r="L1642" i="40"/>
  <c r="I579" i="40"/>
  <c r="M1316" i="40"/>
  <c r="C1056" i="40"/>
  <c r="L483" i="40"/>
  <c r="K1838" i="40"/>
  <c r="D1844" i="40"/>
  <c r="E1060" i="40"/>
  <c r="J2857" i="40"/>
  <c r="L1620" i="40"/>
  <c r="K462" i="40"/>
  <c r="E1080" i="40"/>
  <c r="E1246" i="40"/>
  <c r="G679" i="40"/>
  <c r="B1085" i="40"/>
  <c r="E88" i="40"/>
  <c r="B1865" i="40"/>
  <c r="M1637" i="40"/>
  <c r="J2386" i="40"/>
  <c r="F839" i="40"/>
  <c r="L1604" i="40"/>
  <c r="F536" i="40"/>
  <c r="L1825" i="40"/>
  <c r="G1092" i="40"/>
  <c r="L239" i="40"/>
  <c r="J894" i="40"/>
  <c r="K648" i="40"/>
  <c r="K1334" i="40"/>
  <c r="I2781" i="40"/>
  <c r="L284" i="40"/>
  <c r="B652" i="40"/>
  <c r="M2768" i="40"/>
  <c r="I2211" i="40"/>
  <c r="K2294" i="40"/>
  <c r="J626" i="40"/>
  <c r="K124" i="40"/>
  <c r="I1694" i="40"/>
  <c r="L1506" i="40"/>
  <c r="G812" i="40"/>
  <c r="H1099" i="40"/>
  <c r="K1650" i="40"/>
  <c r="L262" i="40"/>
  <c r="L497" i="40"/>
  <c r="E1076" i="40"/>
  <c r="L36" i="40"/>
  <c r="K892" i="40"/>
  <c r="K1464" i="40"/>
  <c r="F1180" i="40"/>
  <c r="D1460" i="40"/>
  <c r="J1795" i="40"/>
  <c r="G692" i="40"/>
  <c r="H596" i="40"/>
  <c r="J2050" i="40"/>
  <c r="M1938" i="40"/>
  <c r="J2134" i="40"/>
  <c r="G853" i="40"/>
  <c r="C33" i="40"/>
  <c r="I2725" i="40"/>
  <c r="J1663" i="40"/>
  <c r="L1560" i="40"/>
  <c r="J496" i="40"/>
  <c r="B82" i="40"/>
  <c r="K404" i="40"/>
  <c r="I1859" i="40"/>
  <c r="L1957" i="40"/>
  <c r="I917" i="40"/>
  <c r="J508" i="40"/>
  <c r="K1983" i="40"/>
  <c r="D952" i="40"/>
  <c r="M2002" i="40"/>
  <c r="I123" i="40"/>
  <c r="A1289" i="40"/>
  <c r="B740" i="40"/>
  <c r="H1150" i="40"/>
  <c r="D1165" i="40"/>
  <c r="I2940" i="40"/>
  <c r="E1349" i="40"/>
  <c r="L2149" i="40"/>
  <c r="K2805" i="40"/>
  <c r="J557" i="40"/>
  <c r="K1147" i="40"/>
  <c r="I122" i="40"/>
  <c r="L2646" i="40"/>
  <c r="E773" i="40"/>
  <c r="G482" i="40"/>
  <c r="D398" i="40"/>
  <c r="H528" i="40"/>
  <c r="H548" i="40"/>
  <c r="M2794" i="40"/>
  <c r="K516" i="40"/>
  <c r="M2431" i="40"/>
  <c r="A994" i="40"/>
  <c r="I1860" i="40"/>
  <c r="D1673" i="40"/>
  <c r="K391" i="40"/>
  <c r="K2187" i="40"/>
  <c r="L1421" i="40"/>
  <c r="M1547" i="40"/>
  <c r="K1201" i="40"/>
  <c r="K472" i="40"/>
  <c r="J1076" i="40"/>
  <c r="E739" i="40"/>
  <c r="F1662" i="40"/>
  <c r="M403" i="40"/>
  <c r="H249" i="40"/>
  <c r="J1446" i="40"/>
  <c r="C669" i="40"/>
  <c r="B624" i="40"/>
  <c r="M1064" i="40"/>
  <c r="L1790" i="40"/>
  <c r="J2032" i="40"/>
  <c r="K2330" i="40"/>
  <c r="A937" i="40"/>
  <c r="C376" i="40"/>
  <c r="K508" i="40"/>
  <c r="K1416" i="40"/>
  <c r="C2236" i="40"/>
  <c r="K1754" i="40"/>
  <c r="A249" i="40"/>
  <c r="I1143" i="40"/>
  <c r="I1948" i="40"/>
  <c r="K822" i="40"/>
  <c r="I2284" i="40"/>
  <c r="I64" i="40"/>
  <c r="L1520" i="40"/>
  <c r="A589" i="40"/>
  <c r="L629" i="40"/>
  <c r="M2542" i="40"/>
  <c r="F2093" i="40"/>
  <c r="I583" i="40"/>
  <c r="K2070" i="40"/>
  <c r="I1390" i="40"/>
  <c r="C1276" i="40"/>
  <c r="K413" i="40"/>
  <c r="K2668" i="40"/>
  <c r="L2200" i="40"/>
  <c r="I2891" i="40"/>
  <c r="B1079" i="40"/>
  <c r="I97" i="40"/>
  <c r="J1474" i="40"/>
  <c r="J68" i="40"/>
  <c r="B201" i="40"/>
  <c r="M1208" i="40"/>
  <c r="C1178" i="40"/>
  <c r="B1530" i="40"/>
  <c r="I89" i="40"/>
  <c r="J1468" i="40"/>
  <c r="K1590" i="40"/>
  <c r="E640" i="40"/>
  <c r="I518" i="40"/>
  <c r="C526" i="40"/>
  <c r="D2823" i="40"/>
  <c r="L2780" i="40"/>
  <c r="L2858" i="40"/>
  <c r="K2733" i="40"/>
  <c r="E1094" i="40"/>
  <c r="M2072" i="40"/>
  <c r="M1227" i="40"/>
  <c r="K904" i="40"/>
  <c r="L792" i="40"/>
  <c r="K1976" i="40"/>
  <c r="J878" i="40"/>
  <c r="I969" i="40"/>
  <c r="E1067" i="40"/>
  <c r="G1394" i="40"/>
  <c r="M2190" i="40"/>
  <c r="A1736" i="40"/>
  <c r="D1081" i="40"/>
  <c r="K2106" i="40"/>
  <c r="H1447" i="40"/>
  <c r="F817" i="40"/>
  <c r="D277" i="40"/>
  <c r="F2721" i="40"/>
  <c r="I456" i="40"/>
  <c r="J2128" i="40"/>
  <c r="F777" i="40"/>
  <c r="M398" i="40"/>
  <c r="B1813" i="40"/>
  <c r="A2113" i="40"/>
  <c r="M972" i="40"/>
  <c r="D1497" i="40"/>
  <c r="L1331" i="40"/>
  <c r="G1675" i="40"/>
  <c r="M2386" i="40"/>
  <c r="M1427" i="40"/>
  <c r="F1060" i="40"/>
  <c r="I906" i="40"/>
  <c r="E1414" i="40"/>
  <c r="L1076" i="40"/>
  <c r="J2132" i="40"/>
  <c r="M2609" i="40"/>
  <c r="M647" i="40"/>
  <c r="L2773" i="40"/>
  <c r="I1079" i="40"/>
  <c r="I1927" i="40"/>
  <c r="J2928" i="40"/>
  <c r="L2707" i="40"/>
  <c r="G1425" i="40"/>
  <c r="L438" i="40"/>
  <c r="L1453" i="40"/>
  <c r="H591" i="40"/>
  <c r="M629" i="40"/>
  <c r="F473" i="40"/>
  <c r="M627" i="40"/>
  <c r="E456" i="40"/>
  <c r="L1150" i="40"/>
  <c r="K328" i="40"/>
  <c r="D847" i="40"/>
  <c r="H1056" i="40"/>
  <c r="J2605" i="40"/>
  <c r="L112" i="40"/>
  <c r="K2173" i="40"/>
  <c r="L2601" i="40"/>
  <c r="K1518" i="40"/>
  <c r="M513" i="40"/>
  <c r="E808" i="40"/>
  <c r="I2406" i="40"/>
  <c r="G1079" i="40"/>
  <c r="A2029" i="40"/>
  <c r="G283" i="40"/>
  <c r="A772" i="40"/>
  <c r="A500" i="40"/>
  <c r="J1713" i="40"/>
  <c r="H877" i="40"/>
  <c r="L744" i="40"/>
  <c r="J2328" i="40"/>
  <c r="G683" i="40"/>
  <c r="J2122" i="40"/>
  <c r="F810" i="40"/>
  <c r="L126" i="40"/>
  <c r="E1668" i="40"/>
  <c r="G137" i="40"/>
  <c r="L1603" i="40"/>
  <c r="J2147" i="40"/>
  <c r="I1415" i="40"/>
  <c r="I466" i="40"/>
  <c r="J2944" i="40"/>
  <c r="J724" i="40"/>
  <c r="I1471" i="40"/>
  <c r="K1860" i="40"/>
  <c r="E450" i="40"/>
  <c r="C620" i="40"/>
  <c r="I230" i="40"/>
  <c r="L1023" i="40"/>
  <c r="G887" i="40"/>
  <c r="M425" i="40"/>
  <c r="K278" i="40"/>
  <c r="C1094" i="40"/>
  <c r="D1064" i="40"/>
  <c r="I2581" i="40"/>
  <c r="L96" i="40"/>
  <c r="J2652" i="40"/>
  <c r="I2882" i="40"/>
  <c r="I2297" i="40"/>
  <c r="F105" i="40"/>
  <c r="A598" i="40"/>
  <c r="K1731" i="40"/>
  <c r="J2675" i="40"/>
  <c r="M1189" i="40"/>
  <c r="E1037" i="40"/>
  <c r="J1571" i="40"/>
  <c r="B345" i="40"/>
  <c r="D1446" i="40"/>
  <c r="J2619" i="40"/>
  <c r="K1581" i="40"/>
  <c r="G519" i="40"/>
  <c r="F1061" i="40"/>
  <c r="G1683" i="40"/>
  <c r="K434" i="40"/>
  <c r="J2290" i="40"/>
  <c r="A1193" i="40"/>
  <c r="K561" i="40"/>
  <c r="J459" i="40"/>
  <c r="K999" i="40"/>
  <c r="K425" i="40"/>
  <c r="L909" i="40"/>
  <c r="L2631" i="40"/>
  <c r="F1163" i="40"/>
  <c r="E345" i="40"/>
  <c r="M1595" i="40"/>
  <c r="L2663" i="40"/>
  <c r="K1991" i="40"/>
  <c r="B1067" i="40"/>
  <c r="E699" i="40"/>
  <c r="A877" i="40"/>
  <c r="E259" i="40"/>
  <c r="J347" i="40"/>
  <c r="K603" i="40"/>
  <c r="G1141" i="40"/>
  <c r="M2645" i="40"/>
  <c r="J2824" i="40"/>
  <c r="L384" i="40"/>
  <c r="L1489" i="40"/>
  <c r="E250" i="40"/>
  <c r="I2145" i="40"/>
  <c r="A316" i="40"/>
  <c r="I1450" i="40"/>
  <c r="L2537" i="40"/>
  <c r="J1989" i="40"/>
  <c r="D1092" i="40"/>
  <c r="I271" i="40"/>
  <c r="L691" i="40"/>
  <c r="A1541" i="40"/>
  <c r="D928" i="40"/>
  <c r="I128" i="40"/>
  <c r="L1946" i="40"/>
  <c r="E768" i="40"/>
  <c r="J1543" i="40"/>
  <c r="D1548" i="40"/>
  <c r="J2416" i="40"/>
  <c r="J1380" i="40"/>
  <c r="M250" i="40"/>
  <c r="E791" i="40"/>
  <c r="I2443" i="40"/>
  <c r="J1363" i="40"/>
  <c r="C1120" i="40"/>
  <c r="J594" i="40"/>
  <c r="M1000" i="40"/>
  <c r="B642" i="40"/>
  <c r="K1027" i="40"/>
  <c r="A1490" i="40"/>
  <c r="J480" i="40"/>
  <c r="K2900" i="40"/>
  <c r="L2542" i="40"/>
  <c r="K1992" i="40"/>
  <c r="K1103" i="40"/>
  <c r="I182" i="40"/>
  <c r="D2298" i="40"/>
  <c r="I136" i="40"/>
  <c r="L2238" i="40"/>
  <c r="I2842" i="40"/>
  <c r="L1805" i="40"/>
  <c r="F549" i="40"/>
  <c r="K489" i="40"/>
  <c r="G1070" i="40"/>
  <c r="I2344" i="40"/>
  <c r="M2118" i="40"/>
  <c r="K2430" i="40"/>
  <c r="K2452" i="40"/>
  <c r="L926" i="40"/>
  <c r="I2433" i="40"/>
  <c r="J63" i="40"/>
  <c r="K2207" i="40"/>
  <c r="I114" i="40"/>
  <c r="H73" i="40"/>
  <c r="C880" i="40"/>
  <c r="L90" i="40"/>
  <c r="J2796" i="40"/>
  <c r="G957" i="40"/>
  <c r="I1432" i="40"/>
  <c r="J2748" i="40"/>
  <c r="I61" i="40"/>
  <c r="I2854" i="40"/>
  <c r="C341" i="40"/>
  <c r="H1406" i="40"/>
  <c r="G437" i="40"/>
  <c r="I1960" i="40"/>
  <c r="H931" i="40"/>
  <c r="K520" i="40"/>
  <c r="K1434" i="40"/>
  <c r="M1148" i="40"/>
  <c r="C1064" i="40"/>
  <c r="D1216" i="40"/>
  <c r="H2032" i="40"/>
  <c r="M2017" i="40"/>
  <c r="I1930" i="40"/>
  <c r="L2712" i="40"/>
  <c r="H1176" i="40"/>
  <c r="I1752" i="40"/>
  <c r="C322" i="40"/>
  <c r="B1274" i="40"/>
  <c r="J458" i="40"/>
  <c r="K1566" i="40"/>
  <c r="K2424" i="40"/>
  <c r="H96" i="40"/>
  <c r="G1212" i="40"/>
  <c r="K1236" i="40"/>
  <c r="M2116" i="40"/>
  <c r="I857" i="40"/>
  <c r="I2092" i="40"/>
  <c r="A1780" i="40"/>
  <c r="D1330" i="40"/>
  <c r="J2095" i="40"/>
  <c r="A463" i="40"/>
  <c r="I1037" i="40"/>
  <c r="J2583" i="40"/>
  <c r="A1717" i="40"/>
  <c r="K1406" i="40"/>
  <c r="L2937" i="40"/>
  <c r="J244" i="40"/>
  <c r="L2285" i="40"/>
  <c r="I1504" i="40"/>
  <c r="K1614" i="40"/>
  <c r="D375" i="40"/>
  <c r="J96" i="40"/>
  <c r="I2194" i="40"/>
  <c r="B1432" i="40"/>
  <c r="J787" i="40"/>
  <c r="L1263" i="40"/>
  <c r="M1034" i="40"/>
  <c r="M1839" i="40"/>
  <c r="F341" i="40"/>
  <c r="L899" i="40"/>
  <c r="F1126" i="40"/>
  <c r="J1811" i="40"/>
  <c r="M892" i="40"/>
  <c r="D236" i="40"/>
  <c r="A730" i="40"/>
  <c r="I1545" i="40"/>
  <c r="B666" i="40"/>
  <c r="L639" i="40"/>
  <c r="J437" i="40"/>
  <c r="K1937" i="40"/>
  <c r="K2444" i="40"/>
  <c r="E1099" i="40"/>
  <c r="M1414" i="40"/>
  <c r="G669" i="40"/>
  <c r="L2475" i="40"/>
  <c r="L877" i="40"/>
  <c r="L2363" i="40"/>
  <c r="K865" i="40"/>
  <c r="J910" i="40"/>
  <c r="M2126" i="40"/>
  <c r="D1180" i="40"/>
  <c r="J973" i="40"/>
  <c r="K2739" i="40"/>
  <c r="B720" i="40"/>
  <c r="E149" i="40"/>
  <c r="M2949" i="40"/>
  <c r="F844" i="40"/>
  <c r="K2259" i="40"/>
  <c r="B903" i="40"/>
  <c r="C721" i="40"/>
  <c r="D87" i="40"/>
  <c r="L2764" i="40"/>
  <c r="K2471" i="40"/>
  <c r="B164" i="40"/>
  <c r="L2451" i="40"/>
  <c r="F2560" i="40"/>
  <c r="J1759" i="40"/>
  <c r="B2170" i="40"/>
  <c r="D620" i="40"/>
  <c r="I1825" i="40"/>
  <c r="I1262" i="40"/>
  <c r="I93" i="40"/>
  <c r="M541" i="40"/>
  <c r="A2617" i="40"/>
  <c r="L2829" i="40"/>
  <c r="J2135" i="40"/>
  <c r="I2168" i="40"/>
  <c r="K536" i="40"/>
  <c r="K1207" i="40"/>
  <c r="J235" i="40"/>
  <c r="G320" i="40"/>
  <c r="M2669" i="40"/>
  <c r="K626" i="40"/>
  <c r="I845" i="40"/>
  <c r="I848" i="40"/>
  <c r="L1555" i="40"/>
  <c r="L1099" i="40"/>
  <c r="E1323" i="40"/>
  <c r="K2019" i="40"/>
  <c r="K2606" i="40"/>
  <c r="J146" i="40"/>
  <c r="I223" i="40"/>
  <c r="C1109" i="40"/>
  <c r="F90" i="40"/>
  <c r="J1233" i="40"/>
  <c r="J1619" i="40"/>
  <c r="E1061" i="40"/>
  <c r="K788" i="40"/>
  <c r="M856" i="40"/>
  <c r="K2417" i="40"/>
  <c r="K1600" i="40"/>
  <c r="A1021" i="40"/>
  <c r="J382" i="40"/>
  <c r="H778" i="40"/>
  <c r="I1786" i="40"/>
  <c r="B68" i="40"/>
  <c r="M835" i="40"/>
  <c r="I323" i="40"/>
  <c r="M938" i="40"/>
  <c r="E407" i="40"/>
  <c r="H1151" i="40"/>
  <c r="M662" i="40"/>
  <c r="K2250" i="40"/>
  <c r="E1383" i="40"/>
  <c r="F1592" i="40"/>
  <c r="K2571" i="40"/>
  <c r="E667" i="40"/>
  <c r="J2008" i="40"/>
  <c r="M313" i="40"/>
  <c r="M1488" i="40"/>
  <c r="F443" i="40"/>
  <c r="F359" i="40"/>
  <c r="K713" i="40"/>
  <c r="I1040" i="40"/>
  <c r="K2197" i="40"/>
  <c r="H636" i="40"/>
  <c r="K2076" i="40"/>
  <c r="F1612" i="40"/>
  <c r="K899" i="40"/>
  <c r="D281" i="40"/>
  <c r="H764" i="40"/>
  <c r="M2329" i="40"/>
  <c r="B2079" i="40"/>
  <c r="J1953" i="40"/>
  <c r="G2776" i="40"/>
  <c r="G955" i="40"/>
  <c r="K1082" i="40"/>
  <c r="J226" i="40"/>
  <c r="K1003" i="40"/>
  <c r="A509" i="40"/>
  <c r="J2686" i="40"/>
  <c r="I1610" i="40"/>
  <c r="I270" i="40"/>
  <c r="J1586" i="40"/>
  <c r="M1594" i="40"/>
  <c r="H1810" i="40"/>
  <c r="J98" i="40"/>
  <c r="J1354" i="40"/>
  <c r="I1185" i="40"/>
  <c r="C167" i="40"/>
  <c r="C922" i="40"/>
  <c r="M679" i="40"/>
  <c r="D1117" i="40"/>
  <c r="D1664" i="40"/>
  <c r="J2150" i="40"/>
  <c r="J631" i="40"/>
  <c r="H889" i="40"/>
  <c r="K2848" i="40"/>
  <c r="J649" i="40"/>
  <c r="J1731" i="40"/>
  <c r="K2406" i="40"/>
  <c r="L2004" i="40"/>
  <c r="C1105" i="40"/>
  <c r="K1896" i="40"/>
  <c r="G378" i="40"/>
  <c r="H1332" i="40"/>
  <c r="B167" i="40"/>
  <c r="E502" i="40"/>
  <c r="M1527" i="40"/>
  <c r="K1314" i="40"/>
  <c r="F129" i="40"/>
  <c r="B726" i="40"/>
  <c r="L2150" i="40"/>
  <c r="M1721" i="40"/>
  <c r="H83" i="40"/>
  <c r="C1597" i="40"/>
  <c r="I2136" i="40"/>
  <c r="L1396" i="40"/>
  <c r="A1737" i="40"/>
  <c r="A429" i="40"/>
  <c r="G467" i="40"/>
  <c r="F1704" i="40"/>
  <c r="I576" i="40"/>
  <c r="E1120" i="40"/>
  <c r="K237" i="40"/>
  <c r="K2531" i="40"/>
  <c r="L2869" i="40"/>
  <c r="I1663" i="40"/>
  <c r="L1417" i="40"/>
  <c r="J1175" i="40"/>
  <c r="M510" i="40"/>
  <c r="E2334" i="40"/>
  <c r="M786" i="40"/>
  <c r="I1071" i="40"/>
  <c r="K1959" i="40"/>
  <c r="I2457" i="40"/>
  <c r="L2670" i="40"/>
  <c r="D456" i="40"/>
  <c r="B632" i="40"/>
  <c r="J1364" i="40"/>
  <c r="A830" i="40"/>
  <c r="K231" i="40"/>
  <c r="I2776" i="40"/>
  <c r="J1290" i="40"/>
  <c r="K944" i="40"/>
  <c r="E531" i="40"/>
  <c r="K1670" i="40"/>
  <c r="J2022" i="40"/>
  <c r="K846" i="40"/>
  <c r="J2950" i="40"/>
  <c r="J1642" i="40"/>
  <c r="K1052" i="40"/>
  <c r="J1709" i="40"/>
  <c r="J2923" i="40"/>
  <c r="K407" i="40"/>
  <c r="H1209" i="40"/>
  <c r="J653" i="40"/>
  <c r="L728" i="40"/>
  <c r="G117" i="40"/>
  <c r="K1323" i="40"/>
  <c r="M1751" i="40"/>
  <c r="J266" i="40"/>
  <c r="A87" i="40"/>
  <c r="H1068" i="40"/>
  <c r="I1572" i="40"/>
  <c r="I2682" i="40"/>
  <c r="E1149" i="40"/>
  <c r="J1618" i="40"/>
  <c r="J2267" i="40"/>
  <c r="M2081" i="40"/>
  <c r="D1062" i="40"/>
  <c r="G536" i="40"/>
  <c r="M2676" i="40"/>
  <c r="K1247" i="40"/>
  <c r="M1817" i="40"/>
  <c r="M422" i="40"/>
  <c r="G1159" i="40"/>
  <c r="H1210" i="40"/>
  <c r="E223" i="40"/>
  <c r="D226" i="40"/>
  <c r="M1555" i="40"/>
  <c r="G78" i="40"/>
  <c r="G47" i="40"/>
  <c r="J2762" i="40"/>
  <c r="K2385" i="40"/>
  <c r="E967" i="40"/>
  <c r="D1189" i="40"/>
  <c r="D1308" i="40"/>
  <c r="L346" i="40"/>
  <c r="I2080" i="40"/>
  <c r="A844" i="40"/>
  <c r="A284" i="40"/>
  <c r="I463" i="40"/>
  <c r="C1015" i="40"/>
  <c r="J520" i="40"/>
  <c r="A2217" i="40"/>
  <c r="I2268" i="40"/>
  <c r="A755" i="40"/>
  <c r="L2540" i="40"/>
  <c r="M124" i="40"/>
  <c r="E1184" i="40"/>
  <c r="D838" i="40"/>
  <c r="E868" i="40"/>
  <c r="K875" i="40"/>
  <c r="D1095" i="40"/>
  <c r="J2526" i="40"/>
  <c r="J2434" i="40"/>
  <c r="J1864" i="40"/>
  <c r="L2402" i="40"/>
  <c r="L2113" i="40"/>
  <c r="J704" i="40"/>
  <c r="J612" i="40"/>
  <c r="M636" i="40"/>
  <c r="J1097" i="40"/>
  <c r="L1500" i="40"/>
  <c r="G1544" i="40"/>
  <c r="D712" i="40"/>
  <c r="C1113" i="40"/>
  <c r="C1225" i="40"/>
  <c r="J462" i="40"/>
  <c r="D529" i="40"/>
  <c r="B101" i="40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Usuário do Windows</author>
  </authors>
  <commentList>
    <comment ref="A3" authorId="0" shapeId="0" xr:uid="{00000000-0006-0000-0600-000001000000}">
      <text>
        <r>
          <rPr>
            <sz val="9"/>
            <color indexed="81"/>
            <rFont val="Tahoma"/>
            <family val="2"/>
          </rPr>
          <t>Relacionar todas as empresas petrolíferas que arcam com as despesas do projeto ou programa utilizando recursos decorrentes da cláusula de P,D&amp;I dos contratos de E&amp;P de petróleo e gás natural.</t>
        </r>
      </text>
    </comment>
    <comment ref="C4" authorId="0" shapeId="0" xr:uid="{00000000-0006-0000-0600-000002000000}">
      <text>
        <r>
          <rPr>
            <sz val="9"/>
            <color indexed="81"/>
            <rFont val="Tahoma"/>
            <family val="2"/>
          </rPr>
          <t>Informar o percentual de recursos decorrentes da cláusula de P,D&amp;I que cada uma das empresas petrolíferas aporta ao projeto ou programa.</t>
        </r>
      </text>
    </comment>
    <comment ref="A16" authorId="0" shapeId="0" xr:uid="{00000000-0006-0000-0600-000003000000}">
      <text>
        <r>
          <rPr>
            <sz val="9"/>
            <color indexed="81"/>
            <rFont val="Tahoma"/>
            <family val="2"/>
          </rPr>
          <t>Os campos A.5, A.6 e A.7 são de preenchimento obrigatório para todos os executores.</t>
        </r>
      </text>
    </comment>
    <comment ref="I16" authorId="0" shapeId="0" xr:uid="{00000000-0006-0000-0600-000004000000}">
      <text>
        <r>
          <rPr>
            <sz val="9"/>
            <color indexed="81"/>
            <rFont val="Tahoma"/>
            <family val="2"/>
          </rPr>
          <t>O campo A.14 é de preenchimento obrigatório para todos os executores.</t>
        </r>
      </text>
    </comment>
    <comment ref="D17" authorId="0" shapeId="0" xr:uid="{00000000-0006-0000-0600-000005000000}">
      <text>
        <r>
          <rPr>
            <sz val="9"/>
            <color indexed="81"/>
            <rFont val="Tahoma"/>
            <family val="2"/>
          </rPr>
          <t>CAMPO DE PREENCHIMENTO OBRIGATÓRIO SE A INFORMAÇÃO DE A.8 FOR "EMPRESA BRASILEIRA".
NÃO PODE SER PREENCHIDO NOS DEMAIS CASOS.</t>
        </r>
      </text>
    </comment>
    <comment ref="E17" authorId="0" shapeId="0" xr:uid="{00000000-0006-0000-0600-000006000000}">
      <text>
        <r>
          <rPr>
            <sz val="9"/>
            <color indexed="81"/>
            <rFont val="Tahoma"/>
            <family val="2"/>
          </rPr>
          <t>CAMPO DE PREENCHIMENTO OBRIGATÓRIO SE A INFORMAÇÃO DE A.8 FOR "INSTITUIÇÃO CREDENCIADA".
NÃO PODE SER PREENCHIDO NOS DEMAIS CASOS.</t>
        </r>
      </text>
    </comment>
    <comment ref="F17" authorId="0" shapeId="0" xr:uid="{00000000-0006-0000-0600-000007000000}">
      <text>
        <r>
          <rPr>
            <sz val="9"/>
            <color indexed="81"/>
            <rFont val="Tahoma"/>
            <family val="2"/>
          </rPr>
          <t>CAMPO DE PREENCHIMENTO OBRIGATÓRIO SE A INFORMAÇÃO DE A.8 FOR "INSTITUIÇÃO CREDENCIADA" E A INFORMAÇÃO DE A.11 FOR "PRIVADA".
NÃO PODE SER PREENCHIDO NOS DEMAIS CASOS.</t>
        </r>
      </text>
    </comment>
    <comment ref="G17" authorId="0" shapeId="0" xr:uid="{00000000-0006-0000-0600-000008000000}">
      <text>
        <r>
          <rPr>
            <sz val="9"/>
            <color indexed="81"/>
            <rFont val="Tahoma"/>
            <family val="2"/>
          </rPr>
          <t>CAMPO DE PREENCHIMENTO OBRIGATÓRIO SE A INFORMAÇÃO DE A.8 FOR "INSTITUIÇÃO CREDENCIADA" E A INFORMAÇÃO DE BASE.2 NÃO FOR "FORMAÇÃO E QUALIFICAÇÃO DE RECURSOS HUMANOS".
NÃO DEVE SER PREENCHIDO NOS DEMAIS CASOS.</t>
        </r>
      </text>
    </comment>
    <comment ref="H17" authorId="0" shapeId="0" xr:uid="{00000000-0006-0000-0600-000009000000}">
      <text>
        <r>
          <rPr>
            <sz val="9"/>
            <color indexed="81"/>
            <rFont val="Tahoma"/>
            <family val="2"/>
          </rPr>
          <t>CAMPO DE PREENCHIMENTO OBRIGATÓRIO SE A INFORMAÇÃO DE A.8 FOR "INSTITUIÇÃO CREDENCIADA" E A INFORMAÇÃO DE BASE.2 NÃO FOR "FORMAÇÃO E QUALIFICAÇÃO DE RECURSOS HUMANOS".
NÃO DEVE SER PREENCHIDO NOS DEMAIS CASOS.</t>
        </r>
      </text>
    </comment>
    <comment ref="N40" authorId="0" shapeId="0" xr:uid="{00000000-0006-0000-0600-00000A000000}">
      <text>
        <r>
          <rPr>
            <sz val="9"/>
            <color indexed="81"/>
            <rFont val="Tahoma"/>
            <family val="2"/>
          </rPr>
          <t>SÉRIE PARA NUMERAR OS EXECUTORES VÁLIDOS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Usuário do Windows</author>
  </authors>
  <commentList>
    <comment ref="C4" authorId="0" shapeId="0" xr:uid="{00000000-0006-0000-1A00-000001000000}">
      <text>
        <r>
          <rPr>
            <sz val="9"/>
            <color indexed="81"/>
            <rFont val="Tahoma"/>
            <family val="2"/>
          </rPr>
          <t>Especificar o tributo que deve ser pago.</t>
        </r>
      </text>
    </comment>
    <comment ref="D4" authorId="0" shapeId="0" xr:uid="{00000000-0006-0000-1A00-000002000000}">
      <text>
        <r>
          <rPr>
            <sz val="9"/>
            <color indexed="81"/>
            <rFont val="Tahoma"/>
            <family val="2"/>
          </rPr>
          <t>Justificar a necessidade de pagamento do tributo, explicitando a lesgislação aplicável.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mrhor</author>
  </authors>
  <commentList>
    <comment ref="C15" authorId="0" shapeId="0" xr:uid="{9856AB21-7151-458D-9686-C77260808DB9}">
      <text>
        <r>
          <rPr>
            <sz val="9"/>
            <color indexed="81"/>
            <rFont val="Segoe UI"/>
            <charset val="1"/>
          </rPr>
          <t>Informe se o resultado está relacionado a algum dos Objetivos de Desenvolvimento Sustentável.
Se estiver relacionado a mais de um, informe o principal.
Se não estiver relacionado a nenhum, informe "NÃO SE APLICA"</t>
        </r>
      </text>
    </comment>
    <comment ref="B44" authorId="0" shapeId="0" xr:uid="{CAE30A50-ECB2-470A-A10B-FE46AF2311B9}">
      <text>
        <r>
          <rPr>
            <sz val="9"/>
            <color indexed="81"/>
            <rFont val="Segoe UI"/>
            <family val="2"/>
          </rPr>
          <t>Se não houver TRL, informe "NÃO SE APLICA".</t>
        </r>
      </text>
    </comment>
    <comment ref="C44" authorId="0" shapeId="0" xr:uid="{B227AEB1-CAC0-4DD4-99F2-DEBFB8AE6828}">
      <text>
        <r>
          <rPr>
            <sz val="9"/>
            <color indexed="81"/>
            <rFont val="Segoe UI"/>
            <family val="2"/>
          </rPr>
          <t>Se não for esperada evolução de TRL no projeto, informe o mesmo TRL do campo B.13.
Se não houver TRL, informe "NÃO SE APLICA".</t>
        </r>
      </text>
    </comment>
    <comment ref="C47" authorId="0" shapeId="0" xr:uid="{2FFAE7EE-476F-4798-957A-F2BC0819C951}">
      <text>
        <r>
          <rPr>
            <sz val="9"/>
            <color indexed="81"/>
            <rFont val="Segoe UI"/>
            <family val="2"/>
          </rPr>
          <t>Se houve consulta de enquadramento de mérito, preencha o número do processo.
Se não houve, deixe o campo em branco.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Usuário do Windows</author>
  </authors>
  <commentList>
    <comment ref="C4" authorId="0" shapeId="0" xr:uid="{00000000-0006-0000-0900-000001000000}">
      <text>
        <r>
          <rPr>
            <sz val="9"/>
            <color indexed="81"/>
            <rFont val="Tahoma"/>
            <family val="2"/>
          </rPr>
          <t>Nível e área de formação, por exemplo: doutorado em Geologia, graduação em Engenharia Mecânica, Mestrado em Química, Curso Técnico em Eletrônica, etc.</t>
        </r>
      </text>
    </comment>
    <comment ref="D4" authorId="0" shapeId="0" xr:uid="{00000000-0006-0000-0900-000002000000}">
      <text>
        <r>
          <rPr>
            <sz val="9"/>
            <color indexed="81"/>
            <rFont val="Tahoma"/>
            <family val="2"/>
          </rPr>
          <t>Número de meses em que o integrante da equipe estará atuando no projeto.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Usuário do Windows</author>
  </authors>
  <commentList>
    <comment ref="I4" authorId="0" shapeId="0" xr:uid="{00000000-0006-0000-0B00-000001000000}">
      <text>
        <r>
          <rPr>
            <sz val="9"/>
            <color indexed="81"/>
            <rFont val="Tahoma"/>
            <family val="2"/>
          </rPr>
          <t>Informar o valor dos encargos legais + benefícios admitidos no Regulamento associados à atuação do participante no projeto.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Usuário do Windows</author>
  </authors>
  <commentList>
    <comment ref="E4" authorId="0" shapeId="0" xr:uid="{00000000-0006-0000-0C00-000001000000}">
      <text>
        <r>
          <rPr>
            <sz val="9"/>
            <color indexed="81"/>
            <rFont val="Tahoma"/>
            <family val="2"/>
          </rPr>
          <t>Justificar a necessidade de aquisição do material de consumo.
No caso de material importado, também deve ser explicado porque não pode ser adquirido similar nacional.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Usuário do Windows</author>
  </authors>
  <commentList>
    <comment ref="D4" authorId="0" shapeId="0" xr:uid="{00000000-0006-0000-1200-000001000000}">
      <text>
        <r>
          <rPr>
            <sz val="9"/>
            <color indexed="81"/>
            <rFont val="Tahoma"/>
            <family val="2"/>
          </rPr>
          <t>Preencher apenas no caso de construção nova ou de ampliação de área de edificação existente.
Informar a área total a ser construída, em metros quadrados.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Usuário do Windows</author>
  </authors>
  <commentList>
    <comment ref="F4" authorId="0" shapeId="0" xr:uid="{00000000-0006-0000-1300-000001000000}">
      <text>
        <r>
          <rPr>
            <sz val="9"/>
            <color indexed="81"/>
            <rFont val="Tahoma"/>
            <family val="2"/>
          </rPr>
          <t>Justificar a necessidade da aquisição do equipamento ou material para a realização do projeto e, no caso de produto importado, também, porque não pode ser adquirido similar nacional.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Usuário do Windows</author>
  </authors>
  <commentList>
    <comment ref="D4" authorId="0" shapeId="0" xr:uid="{00000000-0006-0000-1800-000001000000}">
      <text>
        <r>
          <rPr>
            <sz val="9"/>
            <color indexed="81"/>
            <rFont val="Tahoma"/>
            <family val="2"/>
          </rPr>
          <t>Explicitar o teste ao qual a atividade está relacionada e, a seguir, a justificativa para a execução da mesma.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Usuário do Windows</author>
  </authors>
  <commentList>
    <comment ref="F26" authorId="0" shapeId="0" xr:uid="{00000000-0006-0000-1900-000001000000}">
      <text>
        <r>
          <rPr>
            <sz val="9"/>
            <color indexed="81"/>
            <rFont val="Tahoma"/>
            <family val="2"/>
          </rPr>
          <t>O valor máximo admitido para despesas operacionais e administrativas é de 3% para projetos específicos de melhoria de infraestrutura laboratorial e de 5% para os demais projetos em que é admitida, com base de cálculo definida no item 4.12d) do Regulamento.</t>
        </r>
      </text>
    </comment>
    <comment ref="F46" authorId="0" shapeId="0" xr:uid="{00000000-0006-0000-1900-000002000000}">
      <text>
        <r>
          <rPr>
            <sz val="9"/>
            <color indexed="81"/>
            <rFont val="Tahoma"/>
            <family val="2"/>
          </rPr>
          <t>O valor máximo admitido para ressarcimento de custos indiretos é de 15% sobre a base de cálculo definida no item 4.12d) do Regulamento, com as ressalvas do item 4.12c).</t>
        </r>
      </text>
    </comment>
  </commentList>
</comments>
</file>

<file path=xl/sharedStrings.xml><?xml version="1.0" encoding="utf-8"?>
<sst xmlns="http://schemas.openxmlformats.org/spreadsheetml/2006/main" count="58030" uniqueCount="2478">
  <si>
    <t>CNPJ</t>
  </si>
  <si>
    <t>TIPO</t>
  </si>
  <si>
    <t>NOME</t>
  </si>
  <si>
    <t>SIM</t>
  </si>
  <si>
    <t>NÃO</t>
  </si>
  <si>
    <t>RESULTADO</t>
  </si>
  <si>
    <t>ITEM</t>
  </si>
  <si>
    <t>QUANTIDADE</t>
  </si>
  <si>
    <t>TOTAL</t>
  </si>
  <si>
    <t>VALOR TOTAL (R$)</t>
  </si>
  <si>
    <t>OUTRAS DESPESAS</t>
  </si>
  <si>
    <t>DESPESAS OPERACIONAIS E ADMINISTRATIVAS</t>
  </si>
  <si>
    <t>CUSTOS INDIRETOS</t>
  </si>
  <si>
    <t>ÁREA</t>
  </si>
  <si>
    <t>TEMA</t>
  </si>
  <si>
    <t>ÁREA SELECIONADA</t>
  </si>
  <si>
    <t>SUBTEMA</t>
  </si>
  <si>
    <t>TEMA SELECIONADO</t>
  </si>
  <si>
    <t>MENSAGEM</t>
  </si>
  <si>
    <t>Executora</t>
  </si>
  <si>
    <t>PESQUISA BÁSICA</t>
  </si>
  <si>
    <t>PESQUISA APLICADA</t>
  </si>
  <si>
    <t>PESQUISA EM MEIO AMBIENTE</t>
  </si>
  <si>
    <t>DESENVOLVIMENTO EXPERIMENTAL</t>
  </si>
  <si>
    <t>TIPO DE EXECUTOR</t>
  </si>
  <si>
    <t>PESQUISA EM CIÊNCIAS SOCIAIS, HUMANAS E DA VIDA</t>
  </si>
  <si>
    <t>ATIVIDADE</t>
  </si>
  <si>
    <t>EXECUTOR</t>
  </si>
  <si>
    <t>CONHECIMENTO PRODUZIDO</t>
  </si>
  <si>
    <t>PROCESSO</t>
  </si>
  <si>
    <t>CÓDIGO DA ATIVIDADE</t>
  </si>
  <si>
    <t>PRODUTO</t>
  </si>
  <si>
    <t>SERVIÇO</t>
  </si>
  <si>
    <t>MÉTODO</t>
  </si>
  <si>
    <t>OUTROS</t>
  </si>
  <si>
    <t>X</t>
  </si>
  <si>
    <t>DIÁRIA</t>
  </si>
  <si>
    <t>INSTITUIÇÃO/EMPRESA EXECUTORA</t>
  </si>
  <si>
    <t>SISTEMA</t>
  </si>
  <si>
    <t>ELEMENTO DE DESPESA</t>
  </si>
  <si>
    <t>TOTAL - PASSAGENS</t>
  </si>
  <si>
    <t>CONCLUÍDO</t>
  </si>
  <si>
    <t>EM ANDAMENTO</t>
  </si>
  <si>
    <t>I.I.1. Técnicas de Aquisição, Processamento e Interpretação de Dados Geofísicos</t>
  </si>
  <si>
    <t>I.I.2. Estudos Geológicos das Bacias Sedimentares</t>
  </si>
  <si>
    <t>I.I.3. Perfuração e Completação de Poços</t>
  </si>
  <si>
    <t>I.I.4. Petrofísica, Perfilagem de Poços e Avaliação de Formações</t>
  </si>
  <si>
    <t>I.I.5. Engenharia de Reservatório (Simulação de Fluxo)</t>
  </si>
  <si>
    <t>I.I.6. Gerenciamento de Cascalho de Perfuração</t>
  </si>
  <si>
    <t>I.I.7. Acumulações Não Convencionais (Unconvencional Reservoirs)</t>
  </si>
  <si>
    <t>I.I.8. Análise de Risco Exploratório</t>
  </si>
  <si>
    <t>I.I.9. Reservas</t>
  </si>
  <si>
    <t>I.I.10. Geomecânica/Estabilização de Poços</t>
  </si>
  <si>
    <t>I.I.11. Desenvolvimento de Equipamentos</t>
  </si>
  <si>
    <t>I.I.12. Impactos Ambientais</t>
  </si>
  <si>
    <t>I.I.13. Desenvolvimento de Novos Algoritmos</t>
  </si>
  <si>
    <t>I.II.1. Técnicas de Aquisição, Processamento e Interpretação de Dados Geofísicos em Escala de Reservatório</t>
  </si>
  <si>
    <t>I.II.2. Perfuração e Completação de Poços</t>
  </si>
  <si>
    <t>I.II.3. Petrofísica, Perfilagem de Poços e Avaliação de Formações</t>
  </si>
  <si>
    <t>I.II.4. Geofísica de Reservatório</t>
  </si>
  <si>
    <t>I.II.5. Geologia de Reservatório</t>
  </si>
  <si>
    <t>I.II.6. Engenharia de Reservatório (Simulação de Fluxo)</t>
  </si>
  <si>
    <t>I.II.7. Risers, Umbilicais e Dutos Submarinos</t>
  </si>
  <si>
    <t>I.II.8. Técnicas e Métodos de Elevação Artificial</t>
  </si>
  <si>
    <t>I.II.9. Técnicas e Equipamentos Submarinos de Bombeamento</t>
  </si>
  <si>
    <t>I.II.10. Métodos e Processos de Escoamento</t>
  </si>
  <si>
    <t>I.II.11. Unidades Flutuantes de Produção, Sistemas de Ancoragem e Amarração e Posicionamento Dinâmico</t>
  </si>
  <si>
    <t>I.II.12. Automação, Controle e Instrumentação</t>
  </si>
  <si>
    <t>I.II.13. Medição da Produção – Novas Tecnologias e Procedimentos</t>
  </si>
  <si>
    <t>I.II.14. Caracterização e Processamento de Fluidos Produzidos</t>
  </si>
  <si>
    <t>I.II.15. Gerenciamento de Água Produzida</t>
  </si>
  <si>
    <t>I.II.16. Captura e Estocagem de CO2</t>
  </si>
  <si>
    <t>I.II.17. Geomecânica/Estabilização de Poços</t>
  </si>
  <si>
    <t>I.II.18. Desenvolvimento de Equipamentos</t>
  </si>
  <si>
    <t>I.II.19. Impactos Ambientais</t>
  </si>
  <si>
    <t>I.II.20. Estudo de Confiabilidade e Manutenção Baseado em Risco de Sistemas Flutuantes e de Produção</t>
  </si>
  <si>
    <t>I.III.1. Recuperação Melhorada de Petróleo</t>
  </si>
  <si>
    <t>I.III.2. Caracterização e Engenharia de Reservatórios</t>
  </si>
  <si>
    <t>I.III.3. Injeção e Gerenciamento de Águas</t>
  </si>
  <si>
    <t>I.IV.1. Equipamentos de Poço e Submarino</t>
  </si>
  <si>
    <t>I.IV.2. Perfuração e Completação - Técnicas e Tecnologias</t>
  </si>
  <si>
    <t>I.IV.3. Interface Formação - Poço</t>
  </si>
  <si>
    <t>I.IV.4. Elevação Artificial e Escoamento Multifásico</t>
  </si>
  <si>
    <t>I.IV.5. Automação, Controle, Instrumentação e Metrologia</t>
  </si>
  <si>
    <t>I.IV.6. Processamento Primário de Fluidos</t>
  </si>
  <si>
    <t>I.IV.7. Estabilidade de Poços</t>
  </si>
  <si>
    <t>I.IV.8. Manutenção e Inspeção – Segurança</t>
  </si>
  <si>
    <t>II.I.1. Produção e Condicionamento de GN</t>
  </si>
  <si>
    <t>II.I.2. Processamento de Gás Natural</t>
  </si>
  <si>
    <t>II.I.3. Processamento Embarcado</t>
  </si>
  <si>
    <t>II.I.4. Transformação Química de Gás Natural</t>
  </si>
  <si>
    <t>II.I.5. Gás Não-convencional</t>
  </si>
  <si>
    <t>II.II.1. Transporte e Armazenamento de GN e GNL</t>
  </si>
  <si>
    <t>II.II.2. Processos de Liquefação de GN e Regaseificação de GNL</t>
  </si>
  <si>
    <t>II.II.3. Transformação Física de Gás Natural</t>
  </si>
  <si>
    <t>II.II.4. Estocagem Subterrânea de Gás Natural ou Estocagem Geológica de Gás Natural</t>
  </si>
  <si>
    <t>II.III.1. Caracterização e Controle de Qualidade</t>
  </si>
  <si>
    <t>II.III.2. Aplicações Industriais, Comerciais, Residenciais e Automotivas</t>
  </si>
  <si>
    <t>II.III.3. Produção de Fertilizantes Nitrogenados</t>
  </si>
  <si>
    <t>II.III.4. Outras Aplicações</t>
  </si>
  <si>
    <t>III.I.1. Processamento de Petróleo</t>
  </si>
  <si>
    <t>III.I.2. Sistemas Catalíticos</t>
  </si>
  <si>
    <t>III.I.3. Desenvolvimento de Produtos de Maior Valor Agregado</t>
  </si>
  <si>
    <t>III.I.4. Otimização e Confiabilidade de Equipamentos, Processos e Sistemas</t>
  </si>
  <si>
    <t>III.I.5. Automação, Controle, Instrumentação e Metrologia</t>
  </si>
  <si>
    <t>III.I.6. Tecnologia em Asfalto</t>
  </si>
  <si>
    <t>III.I.7. Biorrefino</t>
  </si>
  <si>
    <t>III.II.1. Estabilidade de combustíveis</t>
  </si>
  <si>
    <t>III.II.2. Combustíveis de Aviação</t>
  </si>
  <si>
    <t>III.II.3. Óleo Diesel</t>
  </si>
  <si>
    <t>III.II.4. Gasolinas</t>
  </si>
  <si>
    <t>III.II.5. Tecnologia Veicular</t>
  </si>
  <si>
    <t>III.II.6. Aditivos</t>
  </si>
  <si>
    <t>III.II.7. Lubrificantes e Biolubrificantes</t>
  </si>
  <si>
    <t>III.II.8. Desempenho e Emissões</t>
  </si>
  <si>
    <t>III.III.1. Processos Petroquímicos</t>
  </si>
  <si>
    <t>III.III.2. Sistemas Catalíticos</t>
  </si>
  <si>
    <t>III.III.3. Matérias-primas Alternativas para Produção de Básicos e Intermediários</t>
  </si>
  <si>
    <t>III.III.4. Polímeros Biodegradáveis e Biopolímeros</t>
  </si>
  <si>
    <t>III.III.5. Reciclagem de Polímeros</t>
  </si>
  <si>
    <t>III.III.6. Automação, Controle e Instrumentação</t>
  </si>
  <si>
    <t>IV.I.1. Produção de Biodiesel</t>
  </si>
  <si>
    <t>IV.I.2. Produção de Oleaginosas</t>
  </si>
  <si>
    <t>IV.I.3. Caracterização e Controle da Qualidade</t>
  </si>
  <si>
    <t>IV.I.4. Armazenamento</t>
  </si>
  <si>
    <t>IV.I.5. Co-produtos</t>
  </si>
  <si>
    <t>IV.I.6. Usos do Biodiesel</t>
  </si>
  <si>
    <t>IV.I.7. Automação, Controle, Instrumentação e Metrologia</t>
  </si>
  <si>
    <t>IV.I.8. Sistemas Catalíticos</t>
  </si>
  <si>
    <t>IV.I.9. Cadeia Produtiva</t>
  </si>
  <si>
    <t>IV.I.10. Produção de Leveduras e Algas</t>
  </si>
  <si>
    <t>IV.II.1. Produção de Bioetanol</t>
  </si>
  <si>
    <t>IV.II.2. Caracterização e Controle da Qualidade</t>
  </si>
  <si>
    <t>IV.II.3. Co-produtos</t>
  </si>
  <si>
    <t>IV.II.4. Automação, Controle, Instrumentação e Metrologia</t>
  </si>
  <si>
    <t>IV.II.5. Transformação Química do Bioetanol</t>
  </si>
  <si>
    <t>IV.III.1. Gaseificação de Biomassa</t>
  </si>
  <si>
    <t>IV.III.2. Produção de Biogás</t>
  </si>
  <si>
    <t>IV.III.3. Outros Processamentos de Biomassa</t>
  </si>
  <si>
    <t>IV.III.4. Sistemas Catalíticos</t>
  </si>
  <si>
    <t>IV.IV.1. Processos de Produção</t>
  </si>
  <si>
    <t>IV.IV.2. Matérias Primas – Caracterização e Pré-tratamento</t>
  </si>
  <si>
    <t>IV.IV.3. Conversão de Materiais Lignocelulósicos</t>
  </si>
  <si>
    <t>IV.IV.4. Co-produtos</t>
  </si>
  <si>
    <t>IV.IV.5. Avaliação da Sustentabilidade</t>
  </si>
  <si>
    <t>IV.IV.6. Sistemas Catalíticos</t>
  </si>
  <si>
    <t>IV.IV.7. Produção de Enzimas</t>
  </si>
  <si>
    <t>IV.V.1. Produção de Bioquerosene</t>
  </si>
  <si>
    <t>IV.V.2. Caracterização e Controle da Qualidade</t>
  </si>
  <si>
    <t>IV.V.3. Co-produtos</t>
  </si>
  <si>
    <t>IV.V.4. Avaliação da Sustentabilidade</t>
  </si>
  <si>
    <t>V.I.1. Processos de Produção de Hidrogênio</t>
  </si>
  <si>
    <t>V.I.2. Célula Combustível</t>
  </si>
  <si>
    <t>V.I.3. Armazenamento e Distribuição de Hidrogênio</t>
  </si>
  <si>
    <t>V.I.4. Aplicação de Hidrogênio como Vetor Energético</t>
  </si>
  <si>
    <t>V.I.5. Sistemas Catalíticos</t>
  </si>
  <si>
    <t>V.II.1. Sistemas Solares de Aquecimento</t>
  </si>
  <si>
    <t>V.II.2. Energia Solar Fotovoltaica</t>
  </si>
  <si>
    <t>V.II.3. Energia Solar Térmica</t>
  </si>
  <si>
    <t>V.II.4. Tecnologia de Sistemas Solares</t>
  </si>
  <si>
    <t>V.III.1. Energia Eólica</t>
  </si>
  <si>
    <t>V.III.2. Energia dos Oceanos</t>
  </si>
  <si>
    <t>V.III.3. Sistemas Híbridos</t>
  </si>
  <si>
    <t>VI.I.1. Nanomateriais</t>
  </si>
  <si>
    <t>VI.I.2. Corrosão e Proteção</t>
  </si>
  <si>
    <t>VI.I.3. Novos Materiais</t>
  </si>
  <si>
    <t>VI.I.4. Integridade Estrutural, Soldagem e Caracterização de Materiais</t>
  </si>
  <si>
    <t>VI.I.5. Tecnologia de Materiais</t>
  </si>
  <si>
    <t>VI.II.1. Minimização de Resíduos - Redução, Reutilização e Reciclagem</t>
  </si>
  <si>
    <t>VI.II.2. Modelagem e Prevenção de Impactos Ambientais</t>
  </si>
  <si>
    <t>VI.II.3. Remediação e Recuperação de Áreas Contaminadas e Impactadas</t>
  </si>
  <si>
    <t>VI.II.4. Gerenciamento de Águas, Efluentes e Emissões de Poluentes Regulamentados</t>
  </si>
  <si>
    <t>VI.II.5. Emissões de Gases de Efeito Estufa na Indústria de Petróleo, Gás Natural e Biocombustíveis</t>
  </si>
  <si>
    <t>VI.II.6. Monitoramento de Áreas Impactadas por Atividades da Indústria de petróleo, Gás Natural e Biocombustíveis</t>
  </si>
  <si>
    <t>VI.II.7. Monitoramento e Controle de Instalações Onshore e Offshore</t>
  </si>
  <si>
    <t>VI.II.8. Avaliação e Gerenciamento de Riscos</t>
  </si>
  <si>
    <t>VI.II.9. Indicadores de SMS para Indústria do Petróleo, Gás Natural e Biocombustíveis</t>
  </si>
  <si>
    <t>VI.II.10. Integridade de Equipamentos e Instalações</t>
  </si>
  <si>
    <t>VI.II.11. Segurança nas Operações de Perfuração</t>
  </si>
  <si>
    <t>VI.II.12. Confiabilidade Humana</t>
  </si>
  <si>
    <t>VI.III.1. Tecnologia de Dutos</t>
  </si>
  <si>
    <t>VI.III.2. Logística</t>
  </si>
  <si>
    <t>VI.III.3. Critérios de Projeto de Gasodutos e Oleodutos</t>
  </si>
  <si>
    <t>VI.III.4. Estudo de Confiabilidade e Manutenção Baseado em Risco de Gasodutos e Oleodutos</t>
  </si>
  <si>
    <t>VI.IV.1. Automação, Controle, Instrumentação e Metrologia</t>
  </si>
  <si>
    <t>VI.IV.2. Metodologias e Sistemas de Controle da Qualidade</t>
  </si>
  <si>
    <t>VI.IV.3. Avaliação da Conformidade e Desempenho e Certificação</t>
  </si>
  <si>
    <t>VII.I.1. Economia da Energia e Política Energética no Contexto de um Planejamento Integrado de Recursos Energéticos.</t>
  </si>
  <si>
    <t>VII.I.2. Eficiência Energética.</t>
  </si>
  <si>
    <t>VII.I.3. Metodologias de Avaliação de Impacto Regulatório nas Indústrias de Petróleo, Gás Natural e Biocombustíveis.</t>
  </si>
  <si>
    <t>VII.I.4. Metodologias de Avaliação de Risco e Impactos Socioambientais dos Investimentos.</t>
  </si>
  <si>
    <t>VII.I.5. Aspectos Econômicos Gerais da Regulação das Indústrias de Petróleo, Gás Natural e Biocombustíveis.</t>
  </si>
  <si>
    <t>VII.I.6. Regulação de Acesso à Infraestrutura de Transporte (Regulação de Monopólios Naturais).</t>
  </si>
  <si>
    <t>VII.I.7. Modelos de Tarifação para Prestação de Serviços de Transporte de Gás Natural.</t>
  </si>
  <si>
    <t>VII.I.8. Regulação e Defesa da Concorrência.</t>
  </si>
  <si>
    <t>VII.II.1. Modelos de Exploração e Regimes Contratuais na Indústria do Petróleo, Gás Natural e Biocombustíveis.</t>
  </si>
  <si>
    <t>VII.II.2. Adequação do Marco Legal Vigente à Produção de Gás Não Convencional.</t>
  </si>
  <si>
    <t>VII.II.3. Adequação do Marco Legal Vigente à Produção, Movimentação e Uso de Biogás.</t>
  </si>
  <si>
    <t>VII.II.4. Análise da Fronteira de Competências entre Reguladores.</t>
  </si>
  <si>
    <t>VII.II.5. Tributação na Indústria do Petróleo, Gás Natural e Biocombustíveis.</t>
  </si>
  <si>
    <t>VII.II.6. Direito Ambiental e a Regulação das Indústrias de Petróleo, Gás Natural e Biocombustíveis</t>
  </si>
  <si>
    <t>VII.II.7. Aspectos Jurídicos Gerais da Regulação das Indústrias de Petróleo, Gás Natural e Biocombustíveis</t>
  </si>
  <si>
    <t>NACIONAL</t>
  </si>
  <si>
    <t>PALAVRAS CHAVE</t>
  </si>
  <si>
    <t>RESULTADOS - DESPESAS POR EXECUTOR</t>
  </si>
  <si>
    <t>VALOR POR CATEGORIA (R$)</t>
  </si>
  <si>
    <t>VALOR TOTAL DO PROJETO (R$)</t>
  </si>
  <si>
    <t>VALORES EXECUTADOS (R$)</t>
  </si>
  <si>
    <t>TOTAL - RECURSOS DA CLÁUSULA E CONTRAPARTIDA</t>
  </si>
  <si>
    <t>DESPESAS CORRENTES</t>
  </si>
  <si>
    <t>EXECUTOR JÁ FOI SELECIONADO - NÃO PODE SER REPETIDO</t>
  </si>
  <si>
    <t>QUADRO RESUMO DAS DESPESAS DO PROJETO</t>
  </si>
  <si>
    <t>BASE DE CÁLCULO (R$)</t>
  </si>
  <si>
    <t>NÃO INICIADO</t>
  </si>
  <si>
    <t>LIMITE DE ENCARGOS</t>
  </si>
  <si>
    <t>MATERIAL BIBLIOGRÁFICO</t>
  </si>
  <si>
    <t>TOTAL - DESPESAS EQUIPE EXECUTORA</t>
  </si>
  <si>
    <t>TOTAL - SERVIÇOS DE TERCEIROS</t>
  </si>
  <si>
    <t>TOTAL - OBRAS E INSTALAÇÕES</t>
  </si>
  <si>
    <t>REFORMA DE EDIFICAÇÃO</t>
  </si>
  <si>
    <t>DADO NÃO REGULADO PELA ANP</t>
  </si>
  <si>
    <t>PERFURAÇÃO DE POÇO ESTRATIGRÁFICO</t>
  </si>
  <si>
    <t>VALOR POR ELEMENTO DE DESPESA (R$)</t>
  </si>
  <si>
    <t>DESPESAS REFERENTES À AQUISIÇÃO DE PASSAGEM PARA PARTICIPANTE DA EQUIPE EXECUTORA</t>
  </si>
  <si>
    <t>DESPESAS REFERENTES À CONCESSÃO DE DIÁRIA OU AJUDA DE CUSTO PARA PARTICIPANTE DA EQUIPE EXECUTORA</t>
  </si>
  <si>
    <t>DESPESAS REFERENTES À CONTRATAÇÃO DE SERVIÇO DE TERCEIROS</t>
  </si>
  <si>
    <t>DESPESA REFERENTE À EXECUÇÃO DE OBRA OU INSTALAÇÃO</t>
  </si>
  <si>
    <t>DESPESA REFERENTE À AQUISIÇÃO DE OUTROS BENS E DIREITOS DE CARÁTER PERMANENTE QUE NÃO COMPÕEM A INFRAESTRUTURA</t>
  </si>
  <si>
    <t>VALOR</t>
  </si>
  <si>
    <t>TAXA DE INSCRIÇÃO EM CONGRESSO OU EVENTO</t>
  </si>
  <si>
    <t>SERVIÇO DE EDITORAÇÃO E IMPRESSÃO</t>
  </si>
  <si>
    <t>SERVIÇO DE LOCOMOÇÃO E TRANSPORTE</t>
  </si>
  <si>
    <t>OUTRO SERVIÇO DE APOIO</t>
  </si>
  <si>
    <t>EMPRESA PETROLÍFERA</t>
  </si>
  <si>
    <t>MATERIAL DE CONSUMO NACIONAL</t>
  </si>
  <si>
    <t>MATERIAL DE CONSUMO IMPORTADO</t>
  </si>
  <si>
    <t>EQUIPAMENTO OU MATERIAL PERMANENTE NACIONAL</t>
  </si>
  <si>
    <t>EQUIPAMENTO OU MATERIAL PERMANENTE IMPORTADO</t>
  </si>
  <si>
    <t>SERVIÇO DE TERCEIROS</t>
  </si>
  <si>
    <t>OBRIGAÇÕES TRIBUTÁRIAS</t>
  </si>
  <si>
    <t>USO DE RECURSOS DA CLÁUSULA DE P,D&amp;I</t>
  </si>
  <si>
    <t>RECURSOS DA CLÁUSULA DE P,D&amp;I (R$)</t>
  </si>
  <si>
    <t>INSTITUIÇÃO CREDENCIADA</t>
  </si>
  <si>
    <t>MÉDIO</t>
  </si>
  <si>
    <t>GRANDE</t>
  </si>
  <si>
    <t>PORTE</t>
  </si>
  <si>
    <t>SE INSTITUIÇÃO CREDENCIADA</t>
  </si>
  <si>
    <t>SE EMPRESA BRASILEIRA</t>
  </si>
  <si>
    <t>COORDENADOR</t>
  </si>
  <si>
    <t>EMPRESA BRASILEIRA</t>
  </si>
  <si>
    <t>PÚBLICA</t>
  </si>
  <si>
    <t>PRIVADA</t>
  </si>
  <si>
    <t>DESENVOLVIMENTO E CAPACITAÇÃO TÉCNICA DE FORNECEDORES</t>
  </si>
  <si>
    <t>ENGENHARIA BÁSICA NÃO ROTINEIRA</t>
  </si>
  <si>
    <t>ORGANISMO DE NORMALIZAÇÃO OU EQUIVALENTE</t>
  </si>
  <si>
    <t>EMPRESA QUE ENCAMINHA</t>
  </si>
  <si>
    <t>OBJETIVO</t>
  </si>
  <si>
    <t>EQUIPE EXECUTORA</t>
  </si>
  <si>
    <t>CONSTRUÇÃO DE NOVA EDIFICAÇÃO</t>
  </si>
  <si>
    <t>DESPESAS ESPECÍFICAS PARA PROGRAMA TECNOLÓGICO PARA DESENVOLVIMENTO E CAPACITAÇÃO TÉCNICA DE FORNECEDORES</t>
  </si>
  <si>
    <t>EQUIPAMENTOS LABORATORIAIS</t>
  </si>
  <si>
    <t>MICRO OU PEQUENO</t>
  </si>
  <si>
    <t>CNPJ Inválido</t>
  </si>
  <si>
    <t>CPF Inválido</t>
  </si>
  <si>
    <t>LEMBRETE: ESTE EXECUTOR TEM CONTRAPARTIDA OBRIGATÓRIA, COM VALOR MÍNIMO DE 10% DOS RECURSOS DA CLÁUSULA QUE EXECUTAR</t>
  </si>
  <si>
    <t>DESPESAS REFERENTES À AQUISIÇÃO DE MATERIAIS E COMPONENTES E À CONTRATAÇÃO DE SERVIÇOS ESPECÍFICOS PARA A CONSTRUÇÃO OU INSTALAÇÃO DE PROTÓTIPO OU UNIDADE PILOTO</t>
  </si>
  <si>
    <t>GRADUAÇÃO</t>
  </si>
  <si>
    <t>MESTRADO</t>
  </si>
  <si>
    <t>DOUTORADO</t>
  </si>
  <si>
    <t>PÓS-DOUTORADO</t>
  </si>
  <si>
    <t>TAXA DE BANCADA</t>
  </si>
  <si>
    <t>TOTAL - TAXA DE BANCADA</t>
  </si>
  <si>
    <t>VALOR - POÇO (R$)</t>
  </si>
  <si>
    <t>PÚBLICA OU PRIVADA</t>
  </si>
  <si>
    <t>IMPORTADO</t>
  </si>
  <si>
    <t>MATERIAL OU COMPONENTE IMPORTADO</t>
  </si>
  <si>
    <t>D.O.A</t>
  </si>
  <si>
    <t>RESSARCIMENTO DE CUSTOS INDIRETOS</t>
  </si>
  <si>
    <t>DESPESAS ACESSÓRIAS DE IMPORTAÇÃO</t>
  </si>
  <si>
    <t>DESPESAS COM RECURSOS DA CLÁUSULA DE P,D&amp;I</t>
  </si>
  <si>
    <t>RECURSOS DE OUTRAS FONTES APLICADOS AO PROJETO/PROGRAMA</t>
  </si>
  <si>
    <t>TRIBUTOS</t>
  </si>
  <si>
    <t>OUTRAS FONTES DE FINANCIAMENTO UTILIZADAS PARA O PAGAMENTO DE DESPESAS DO PROJETO OU PROGRAMA</t>
  </si>
  <si>
    <t>OUTRAS DESPESAS E TRIBUTOS</t>
  </si>
  <si>
    <t>PROJETO AUTORIZADO</t>
  </si>
  <si>
    <t>PARCELA DOS RECURSOS</t>
  </si>
  <si>
    <t>CPF COORDENADOR</t>
  </si>
  <si>
    <t>PUBLICA OU PRIVADA</t>
  </si>
  <si>
    <t>FINS LUCRATIVOS</t>
  </si>
  <si>
    <t>OBRA OU INSTALAÇÃO</t>
  </si>
  <si>
    <t>PASSAGEM</t>
  </si>
  <si>
    <t>DIÁRIA OU AJUDA DE CUSTO</t>
  </si>
  <si>
    <t>OUTROS BENS E DIREITOS DE CARÁTER PERMANENTE</t>
  </si>
  <si>
    <t>TESTES DE TECNOLOGIA EM DESENVOLVIMENTO</t>
  </si>
  <si>
    <t>TOTAL - DESPESAS ESPECÍFICAS PARA PROGRAMA DE DESENVOLVIMENTO E CAPACITAÇÃO TÉCNICA DE FORNECEDORES</t>
  </si>
  <si>
    <t>TOTAL - SERVIÇOS ESPECÍFICOS PARA PROJETO DE TECNOLOGIA INDUSTRIAL BÁSICA</t>
  </si>
  <si>
    <t>QUALIFICACAO</t>
  </si>
  <si>
    <t>TITULO</t>
  </si>
  <si>
    <t>PRAZO</t>
  </si>
  <si>
    <t>VALOR MATERIAL NACIONAL</t>
  </si>
  <si>
    <t>VALOR MATERIAL IMPORTADO</t>
  </si>
  <si>
    <t>BOLSA PARA COORDENADOR E PESQUISADOR VISITANTE</t>
  </si>
  <si>
    <t>BOLSAS PARA ALUNOS</t>
  </si>
  <si>
    <t>RECURSOS HUMANOS</t>
  </si>
  <si>
    <t>VALOR EQUIPAMENTO NACIONAL</t>
  </si>
  <si>
    <t>VALOR EQUIPAMENTO IMPORTADO</t>
  </si>
  <si>
    <t>PROTÓTIPO OU UNIDADE PILOTO</t>
  </si>
  <si>
    <t>DESPESAS REFERENTES À AQUISIÇÃO DE MATERIAL DE CONSUMO</t>
  </si>
  <si>
    <t>DESPESA REFERENTE À AQUISIÇÃO DE EQUIPAMENTO OU MATERIAL PERMANENTE</t>
  </si>
  <si>
    <t>TOTAL - PROTÓTIPO OU UNIDADE PILOTO</t>
  </si>
  <si>
    <t>DESPESAS RELATIVAS À CONTRATAÇÃO DE SERVIÇOS ESPECÍFICOS PARA PROJETO DE TECNOLOGIA INDUSTRIAL BÁSICA</t>
  </si>
  <si>
    <t>PAGAMENTO DA EQUIPE</t>
  </si>
  <si>
    <t>SERVIÇOS ESPECÍFICOS PARA PROJETO DE TIB</t>
  </si>
  <si>
    <t>FINALIDADE DO PTR</t>
  </si>
  <si>
    <t>NIVEL TÉCNICO</t>
  </si>
  <si>
    <t>DESPESA TOTAL DO PROGRAMA</t>
  </si>
  <si>
    <t>PESQUISADOR VISITANTE</t>
  </si>
  <si>
    <t>OUTROS BENS E DIREITOS</t>
  </si>
  <si>
    <t>DESPESAS COM A REALIZAÇÃO DE TESTES DE TECNOLOGIA EM DESENVOLVIMENTO EM INSTALAÇÕES OPERACIONAIS DA EMPRESA PETROLÍFERA</t>
  </si>
  <si>
    <t>TOTAL - DESPESAS COM TESTES EM INSTALAÇÕES OPERACIONAIS</t>
  </si>
  <si>
    <t>TOTAL - OBRIGAÇÕES TRIBUTÁRIAS</t>
  </si>
  <si>
    <t>SOFTWARE</t>
  </si>
  <si>
    <t>VALOR IMPORTADO</t>
  </si>
  <si>
    <t>PROJETO OU PROGRAMA CONTRATADO OU INICIADO</t>
  </si>
  <si>
    <t>EMPRESA(S) PETROLÍFERA(S) PROPONENTE(S) DO PROJETO OU PROGRAMA</t>
  </si>
  <si>
    <t>RESULTADOS ESPERADOS</t>
  </si>
  <si>
    <t>INTEGRANTES DA EQUIPE EXECUTORA</t>
  </si>
  <si>
    <t>DESPESAS COM PAGAMENTO DA EQUIPE EXECUTORA</t>
  </si>
  <si>
    <t>A.1 - RAZÃO SOCIAL</t>
  </si>
  <si>
    <t>A.3 - % DOS RECURSOS</t>
  </si>
  <si>
    <t>A.5 - RAZÃO SOCIAL</t>
  </si>
  <si>
    <t>B.1 - OBJETIVO GERAL (limite de 500 caracteres)</t>
  </si>
  <si>
    <t>B.2 - PRAZO DE EXECUÇÃO (MESES)</t>
  </si>
  <si>
    <t>B.3 - PALAVRAS CHAVE</t>
  </si>
  <si>
    <t>B.4 - ÁREA</t>
  </si>
  <si>
    <t>B.5 - TEMA</t>
  </si>
  <si>
    <t>B.6 - SUBTEMA</t>
  </si>
  <si>
    <t>B.8 - TIPO DE RESULTADO</t>
  </si>
  <si>
    <t>D.2 - FUNÇÃO NA EQUIPE</t>
  </si>
  <si>
    <t>F.1 - INSTITUIÇÃO OU EMPRESA EXECUTORA</t>
  </si>
  <si>
    <t>F.2 - IDENTIFICAÇÃO DO PARTICIPANTE DA EQUIPE</t>
  </si>
  <si>
    <t>G.1 - INSTITUIÇÃO OU EMPRESA EXECUTORA</t>
  </si>
  <si>
    <t>G.3 - PROCEDÊNCIA</t>
  </si>
  <si>
    <t>H.1 - INSTITUIÇÃO OU EMPRESA EXECUTORA</t>
  </si>
  <si>
    <t>I.1 - INSTITUIÇÃO OU EMPRESA EXECUTORA</t>
  </si>
  <si>
    <t>J.2 - TIPO DE SERVIÇO</t>
  </si>
  <si>
    <t>K.1 - EMPRESA EXECUTORA</t>
  </si>
  <si>
    <t>L.1 - INSTITUIÇÃO OU EMPRESA EXECUTORA</t>
  </si>
  <si>
    <t>L.2 - TIPO DE DESPESA</t>
  </si>
  <si>
    <t>L.3 - PROCEDÊNCIA</t>
  </si>
  <si>
    <t>L.6 - VALOR UNITÁRIO (R$)</t>
  </si>
  <si>
    <t>L.7 - QUANTIDADE</t>
  </si>
  <si>
    <t>M.2 - TIPO</t>
  </si>
  <si>
    <t>N.3 - PROCEDÊNCIA</t>
  </si>
  <si>
    <t>O.2 - TIPO DE BEM OU DIREITO</t>
  </si>
  <si>
    <t>O.3 - PROCEDÊNCIA</t>
  </si>
  <si>
    <t>O.6 - VALOR UNITÁRIO (R$)</t>
  </si>
  <si>
    <t>O.7 - QUANTIDADE</t>
  </si>
  <si>
    <t>Q.2 - TIPO DE DESPESA</t>
  </si>
  <si>
    <t>Q.3 - PROCEDÊNCIA</t>
  </si>
  <si>
    <t>Q.6 - VALOR UNITÁRIO (R$)</t>
  </si>
  <si>
    <t>Q.7 - QUANTIDADE</t>
  </si>
  <si>
    <t>S.1 - EMPRESA PETROLÍFERA RESPONSÁVEL PELO TESTE</t>
  </si>
  <si>
    <t>T.1 - INSTITUIÇÃO OU EMPRESA EXECUTORA</t>
  </si>
  <si>
    <t>T.4 - VALOR DECLARADO (R$)</t>
  </si>
  <si>
    <t>T.6 - VALOR DECLARADO (R$)</t>
  </si>
  <si>
    <t>U.4 - ALÍQUOTA (%)</t>
  </si>
  <si>
    <t>A. DADOS INSTITUCIONAIS</t>
  </si>
  <si>
    <t>B. DADOS TÉCNICOS</t>
  </si>
  <si>
    <t>C. ATIVIDADES E CRONOGRAMA</t>
  </si>
  <si>
    <t>D. DADOS DA EQUIPE EXECUTORA</t>
  </si>
  <si>
    <t>F - DESPESAS COM EQUIPE EXECUTORA</t>
  </si>
  <si>
    <t>G - DESPESAS COM MATERIAL DE CONSUMO</t>
  </si>
  <si>
    <t>H - DESPESAS COM PASSAGENS</t>
  </si>
  <si>
    <t>TOTAL - MATERIAL DE CONSUMO</t>
  </si>
  <si>
    <t>I - DESPESAS COM DIÁRIAS E AJUDAS DE CUSTO</t>
  </si>
  <si>
    <t>K - DESPESAS COM SERVIÇOS ESPECÍFICOS PARA PROJETOS DE TECNOLOGIA INDUSTRIAL BÁSICA</t>
  </si>
  <si>
    <t>L - DESPESAS ESPECÍFICAS PARA CONSTRUÇÃO E INSTALAÇÃO DE PROTÓTIPO OU UNIDADE PILOTO</t>
  </si>
  <si>
    <t>M - DESPESAS COM OBRAS E INSTALAÇÕES</t>
  </si>
  <si>
    <t>N - DESPESAS COM EQUIPAMENTO OU MATERIAL PERMANENTE</t>
  </si>
  <si>
    <t>TOTAL - EQUIPAMENTO E MATERIAL PERMENENTE</t>
  </si>
  <si>
    <t>O - DESPESAS COM OUTROS BENS E DIREITOS DE CARÁTER PERMANENTE</t>
  </si>
  <si>
    <t>Q - DESPESAS ESPECÍFICAS PARA PROGRAMA DE CAPACITAÇÃO DE FORNECEDORES</t>
  </si>
  <si>
    <t>R - DESPESAS ESPECÍFICAS PARA PROGRAMA DE FORMAÇÃO E QUALIFICAÇÃO DE RECURSOS HUMANOS</t>
  </si>
  <si>
    <t>S - DESPESAS COM TESTES EM INSTALAÇÃO OPERACIONAL DA EMPRESA PETROLÍFERA</t>
  </si>
  <si>
    <t>T - OUTRAS DESPESAS</t>
  </si>
  <si>
    <t>TOTAL - DESPESAS OPERACIONAIS E ADMINISTRATIVAS</t>
  </si>
  <si>
    <t>TOTAL - RESSARCIMENTO DE CUSTOS INDIRETOS</t>
  </si>
  <si>
    <t>TOTAL - OUTRAS FONTES DE RECURSOS</t>
  </si>
  <si>
    <t>U - DESPESAS COM PAGAMENTO DE TRIBUTOS</t>
  </si>
  <si>
    <t>U.1 - INSTITUIÇÃO OU EMPRESA EXECUTORA</t>
  </si>
  <si>
    <t>AJUDA DE CUSTO</t>
  </si>
  <si>
    <t>LISTA</t>
  </si>
  <si>
    <t>FUNÇÃO NA EQUIPE</t>
  </si>
  <si>
    <t>PESQUISADOR</t>
  </si>
  <si>
    <t>TÉCNICO</t>
  </si>
  <si>
    <t>BOLSISTA - GRADUANDO</t>
  </si>
  <si>
    <t>BOLSISTA - MESTRANDO</t>
  </si>
  <si>
    <t>BOLSISTA - DOUTORANDO</t>
  </si>
  <si>
    <t>BOLSISTA - PÓS-DOUTORANDO</t>
  </si>
  <si>
    <t>OUTRA</t>
  </si>
  <si>
    <t>Pesquisa de campo e coleta de dados</t>
  </si>
  <si>
    <t>Análises e experimentos de laboratório</t>
  </si>
  <si>
    <t>Participação em eventos e congressos técnico-científicos</t>
  </si>
  <si>
    <t>Publicações técnico-científicas</t>
  </si>
  <si>
    <t>BOLSAS PARA ALUNOS, COORDENADOR E PESQUISADOR VISITANTE</t>
  </si>
  <si>
    <t>W - OUTRAS FONTES DE FINANCIAMENTO DO PROJETO</t>
  </si>
  <si>
    <t>W.3 - VALOR (R$)</t>
  </si>
  <si>
    <t>ADICIONAL</t>
  </si>
  <si>
    <t>PASSAGENS</t>
  </si>
  <si>
    <t>ATIV. 1</t>
  </si>
  <si>
    <t>ATIV. 2</t>
  </si>
  <si>
    <t>ATIV. 3</t>
  </si>
  <si>
    <t>ATIV. 4</t>
  </si>
  <si>
    <t>ATIV. 5</t>
  </si>
  <si>
    <t>ATIV. 6</t>
  </si>
  <si>
    <t>ATIV. 7</t>
  </si>
  <si>
    <t>ATIV. 8</t>
  </si>
  <si>
    <t>ATIV. 9</t>
  </si>
  <si>
    <t>ATIV. 10</t>
  </si>
  <si>
    <t>ATIV. 11</t>
  </si>
  <si>
    <t>ATIV. 12</t>
  </si>
  <si>
    <t>ATIV. 13</t>
  </si>
  <si>
    <t>ATIV. 14</t>
  </si>
  <si>
    <t>ATIV. 15</t>
  </si>
  <si>
    <t>ATIV. 16</t>
  </si>
  <si>
    <t>ATIV. 17</t>
  </si>
  <si>
    <t>ATIV. 18</t>
  </si>
  <si>
    <t>ATIV. 19</t>
  </si>
  <si>
    <t>ATIV. 20</t>
  </si>
  <si>
    <t>ATIV. 21</t>
  </si>
  <si>
    <t>ATIV. 22</t>
  </si>
  <si>
    <t>ATIV. 23</t>
  </si>
  <si>
    <t>ATIV. 24</t>
  </si>
  <si>
    <t>ATIV. 25</t>
  </si>
  <si>
    <t>ATIV. 26</t>
  </si>
  <si>
    <t>ATIV. 27</t>
  </si>
  <si>
    <t>ATIV. 28</t>
  </si>
  <si>
    <t>ATIV. 29</t>
  </si>
  <si>
    <t>ATIV. 30</t>
  </si>
  <si>
    <t>Nº CREDENCIAMENTO</t>
  </si>
  <si>
    <t>CNPJ Válido</t>
  </si>
  <si>
    <t>CNPJ EXECUTOR</t>
  </si>
  <si>
    <t>Nº DO CREDENCIAMENTO</t>
  </si>
  <si>
    <t>VALOR DA DESPESA POR EXECUTOR</t>
  </si>
  <si>
    <t>VALOR DA RESPESA POR EXECUTOR</t>
  </si>
  <si>
    <t>COM FINS LUCRATIVOS?</t>
  </si>
  <si>
    <t>BENS E EQUIPAMENTOS IMPORTADOS</t>
  </si>
  <si>
    <t>EQUIPE</t>
  </si>
  <si>
    <t>MAT. CONSUMO</t>
  </si>
  <si>
    <t>DIÁRIAS AJ. CUSTO</t>
  </si>
  <si>
    <t>SERVIÇOS - IC</t>
  </si>
  <si>
    <t>SERVIÇOS - TIB</t>
  </si>
  <si>
    <t>PROTÓTIPO U. PILOTO</t>
  </si>
  <si>
    <t>OBRAS E INST.</t>
  </si>
  <si>
    <t>EQUIPAM. MAT. PERM.</t>
  </si>
  <si>
    <t>OUTROS BENS E DIR.</t>
  </si>
  <si>
    <t>CAPAC. FORNEC.</t>
  </si>
  <si>
    <t>REC. HUMANOS</t>
  </si>
  <si>
    <t>TESTES UNID. OPER.</t>
  </si>
  <si>
    <t>VALOR ADMISSÍVEL (R$)</t>
  </si>
  <si>
    <t>DESP. IMPORT.</t>
  </si>
  <si>
    <t>TOTAL - BOLSAS DO PROGRAMA</t>
  </si>
  <si>
    <t>CREDENCIAMENTO</t>
  </si>
  <si>
    <t>AUTORIZAÇÃO</t>
  </si>
  <si>
    <t>ATENÇÃO: PROJETOS OU PROGRAMAS COM A QUALIFICAÇÃO SELECIONADA NÃO ESTÃO SUJEITOS A AUTORIZAÇÃO</t>
  </si>
  <si>
    <t>A.4 - CNPJ DA EMPRESA PETROLÍFERA QUE APRESENTA O PLANO DE TRABALHO</t>
  </si>
  <si>
    <t>A 101 - VERIFICAÇÃO DOS %</t>
  </si>
  <si>
    <t>TOTAL DIÁRIAS E AJUDAS DE CUSTO</t>
  </si>
  <si>
    <t>TOTAL - DESPESAS ACESSÓRIAS DE IMPORTAÇÃO</t>
  </si>
  <si>
    <t>W.2 - OBSERVAÇÕES (limite de 300 caracteres)</t>
  </si>
  <si>
    <t>W.1 - FONTE DOS RECURSOS (limite de 80 caracteres)</t>
  </si>
  <si>
    <t>D.3 - FORMAÇÃO (limite de 80 caracteres)</t>
  </si>
  <si>
    <t>G.4 - JUSTIFICATIVA (limite de 300 caracteres)</t>
  </si>
  <si>
    <t>G.2 - MATERIAL QUE SERÁ ADQUIRIDO (limite de 80 caracteres)</t>
  </si>
  <si>
    <t>1.2</t>
  </si>
  <si>
    <t>1.3</t>
  </si>
  <si>
    <t>2.3</t>
  </si>
  <si>
    <t>Q.4 - DESCRIÇÃO DA DESPESA
(limite de 80 caracteres)</t>
  </si>
  <si>
    <t>1.6</t>
  </si>
  <si>
    <t>U.2 - TRIBUTO (limite de 80 caracteres)</t>
  </si>
  <si>
    <t>2.30</t>
  </si>
  <si>
    <t>CPF Válido</t>
  </si>
  <si>
    <t>D 101 - DURAÇÃO DO PROJETO</t>
  </si>
  <si>
    <t>D 103 - FUNÇÃO NA EQUIPE</t>
  </si>
  <si>
    <t>D 102 - PARA SELECIONAR ATIVIDADE</t>
  </si>
  <si>
    <t>1.1</t>
  </si>
  <si>
    <t>1.4</t>
  </si>
  <si>
    <t>1.5</t>
  </si>
  <si>
    <t>1.7</t>
  </si>
  <si>
    <t>1.8</t>
  </si>
  <si>
    <t>1.9</t>
  </si>
  <si>
    <t>1.10</t>
  </si>
  <si>
    <t>1.11</t>
  </si>
  <si>
    <t>1.12</t>
  </si>
  <si>
    <t>1.13</t>
  </si>
  <si>
    <t>1.14</t>
  </si>
  <si>
    <t>1.15</t>
  </si>
  <si>
    <t>1.16</t>
  </si>
  <si>
    <t>1.17</t>
  </si>
  <si>
    <t>1.18</t>
  </si>
  <si>
    <t>1.19</t>
  </si>
  <si>
    <t>1.20</t>
  </si>
  <si>
    <t>1.21</t>
  </si>
  <si>
    <t>1.22</t>
  </si>
  <si>
    <t>1.23</t>
  </si>
  <si>
    <t>1.24</t>
  </si>
  <si>
    <t>1.25</t>
  </si>
  <si>
    <t>1.26</t>
  </si>
  <si>
    <t>1.27</t>
  </si>
  <si>
    <t>1.28</t>
  </si>
  <si>
    <t>1.29</t>
  </si>
  <si>
    <t>1.30</t>
  </si>
  <si>
    <t>1.31</t>
  </si>
  <si>
    <t>1.32</t>
  </si>
  <si>
    <t>1.33</t>
  </si>
  <si>
    <t>1.34</t>
  </si>
  <si>
    <t>1.35</t>
  </si>
  <si>
    <t>1.36</t>
  </si>
  <si>
    <t>1.37</t>
  </si>
  <si>
    <t>1.38</t>
  </si>
  <si>
    <t>1.39</t>
  </si>
  <si>
    <t>1.40</t>
  </si>
  <si>
    <t>1.41</t>
  </si>
  <si>
    <t>1.42</t>
  </si>
  <si>
    <t>1.43</t>
  </si>
  <si>
    <t>1.44</t>
  </si>
  <si>
    <t>1.45</t>
  </si>
  <si>
    <t>1.46</t>
  </si>
  <si>
    <t>1.47</t>
  </si>
  <si>
    <t>1.48</t>
  </si>
  <si>
    <t>1.49</t>
  </si>
  <si>
    <t>1.50</t>
  </si>
  <si>
    <t>1.51</t>
  </si>
  <si>
    <t>1.52</t>
  </si>
  <si>
    <t>1.53</t>
  </si>
  <si>
    <t>1.54</t>
  </si>
  <si>
    <t>1.55</t>
  </si>
  <si>
    <t>1.56</t>
  </si>
  <si>
    <t>1.57</t>
  </si>
  <si>
    <t>1.58</t>
  </si>
  <si>
    <t>1.59</t>
  </si>
  <si>
    <t>1.60</t>
  </si>
  <si>
    <t>1.61</t>
  </si>
  <si>
    <t>1.62</t>
  </si>
  <si>
    <t>1.63</t>
  </si>
  <si>
    <t>1.64</t>
  </si>
  <si>
    <t>1.65</t>
  </si>
  <si>
    <t>1.66</t>
  </si>
  <si>
    <t>1.67</t>
  </si>
  <si>
    <t>1.68</t>
  </si>
  <si>
    <t>1.69</t>
  </si>
  <si>
    <t>1.70</t>
  </si>
  <si>
    <t>1.71</t>
  </si>
  <si>
    <t>1.72</t>
  </si>
  <si>
    <t>1.73</t>
  </si>
  <si>
    <t>1.74</t>
  </si>
  <si>
    <t>1.75</t>
  </si>
  <si>
    <t>1.76</t>
  </si>
  <si>
    <t>1.77</t>
  </si>
  <si>
    <t>1.78</t>
  </si>
  <si>
    <t>1.79</t>
  </si>
  <si>
    <t>1.80</t>
  </si>
  <si>
    <t>2.1</t>
  </si>
  <si>
    <t>2.2</t>
  </si>
  <si>
    <t>2.4</t>
  </si>
  <si>
    <t>2.5</t>
  </si>
  <si>
    <t>2.6</t>
  </si>
  <si>
    <t>2.7</t>
  </si>
  <si>
    <t>2.8</t>
  </si>
  <si>
    <t>2.9</t>
  </si>
  <si>
    <t>2.10</t>
  </si>
  <si>
    <t>2.11</t>
  </si>
  <si>
    <t>2.12</t>
  </si>
  <si>
    <t>2.13</t>
  </si>
  <si>
    <t>2.14</t>
  </si>
  <si>
    <t>2.15</t>
  </si>
  <si>
    <t>2.16</t>
  </si>
  <si>
    <t>2.17</t>
  </si>
  <si>
    <t>2.18</t>
  </si>
  <si>
    <t>2.19</t>
  </si>
  <si>
    <t>2.20</t>
  </si>
  <si>
    <t>2.21</t>
  </si>
  <si>
    <t>2.22</t>
  </si>
  <si>
    <t>2.23</t>
  </si>
  <si>
    <t>2.24</t>
  </si>
  <si>
    <t>2.25</t>
  </si>
  <si>
    <t>2.26</t>
  </si>
  <si>
    <t>2.27</t>
  </si>
  <si>
    <t>2.28</t>
  </si>
  <si>
    <t>2.29</t>
  </si>
  <si>
    <t>2.31</t>
  </si>
  <si>
    <t>2.32</t>
  </si>
  <si>
    <t>2.33</t>
  </si>
  <si>
    <t>2.34</t>
  </si>
  <si>
    <t>2.35</t>
  </si>
  <si>
    <t>2.36</t>
  </si>
  <si>
    <t>2.37</t>
  </si>
  <si>
    <t>2.38</t>
  </si>
  <si>
    <t>2.39</t>
  </si>
  <si>
    <t>2.40</t>
  </si>
  <si>
    <t>G 101 - DA PLANILHA DADOS INSTITUCIONAIS</t>
  </si>
  <si>
    <t>G 102 - QUALIFICAÇÃO DO PROJETO</t>
  </si>
  <si>
    <t>DESPESA TOTAL</t>
  </si>
  <si>
    <t>3.1</t>
  </si>
  <si>
    <t>3.2</t>
  </si>
  <si>
    <t>3.3</t>
  </si>
  <si>
    <t>3.4</t>
  </si>
  <si>
    <t>3.5</t>
  </si>
  <si>
    <t>3.6</t>
  </si>
  <si>
    <t>3.7</t>
  </si>
  <si>
    <t>3.8</t>
  </si>
  <si>
    <t>3.9</t>
  </si>
  <si>
    <t>3.10</t>
  </si>
  <si>
    <t>3.11</t>
  </si>
  <si>
    <t>3.12</t>
  </si>
  <si>
    <t>3.13</t>
  </si>
  <si>
    <t>3.14</t>
  </si>
  <si>
    <t>3.15</t>
  </si>
  <si>
    <t>3.16</t>
  </si>
  <si>
    <t>H 101 - DA PLANILHA DADOS INSTITUCIONAIS</t>
  </si>
  <si>
    <t>4.1</t>
  </si>
  <si>
    <t>4.2</t>
  </si>
  <si>
    <t>4.3</t>
  </si>
  <si>
    <t>4.4</t>
  </si>
  <si>
    <t>4.5</t>
  </si>
  <si>
    <t>4.6</t>
  </si>
  <si>
    <t>4.7</t>
  </si>
  <si>
    <t>4.8</t>
  </si>
  <si>
    <t>4.9</t>
  </si>
  <si>
    <t>4.10</t>
  </si>
  <si>
    <t>4.11</t>
  </si>
  <si>
    <t>4.12</t>
  </si>
  <si>
    <t>4.13</t>
  </si>
  <si>
    <t>4.14</t>
  </si>
  <si>
    <t>4.15</t>
  </si>
  <si>
    <t>4.16</t>
  </si>
  <si>
    <t>I 101 - DA PLANILHA DADOS INSTITUCIONAIS</t>
  </si>
  <si>
    <t>5.1</t>
  </si>
  <si>
    <t>5.2</t>
  </si>
  <si>
    <t>5.3</t>
  </si>
  <si>
    <t>5.4</t>
  </si>
  <si>
    <t>5.5</t>
  </si>
  <si>
    <t>5.6</t>
  </si>
  <si>
    <t>5.7</t>
  </si>
  <si>
    <t>5.8</t>
  </si>
  <si>
    <t>5.9</t>
  </si>
  <si>
    <t>5.10</t>
  </si>
  <si>
    <t>5.11</t>
  </si>
  <si>
    <t>5.12</t>
  </si>
  <si>
    <t>5.13</t>
  </si>
  <si>
    <t>5.14</t>
  </si>
  <si>
    <t>5.15</t>
  </si>
  <si>
    <t>5.16</t>
  </si>
  <si>
    <t>5.17</t>
  </si>
  <si>
    <t>5.18</t>
  </si>
  <si>
    <t>5.19</t>
  </si>
  <si>
    <t>5.20</t>
  </si>
  <si>
    <t>5.21</t>
  </si>
  <si>
    <t>5.22</t>
  </si>
  <si>
    <t>5.23</t>
  </si>
  <si>
    <t>5.24</t>
  </si>
  <si>
    <t>5.25</t>
  </si>
  <si>
    <t>5.26</t>
  </si>
  <si>
    <t>5.27</t>
  </si>
  <si>
    <t>5.28</t>
  </si>
  <si>
    <t>5.29</t>
  </si>
  <si>
    <t>5.30</t>
  </si>
  <si>
    <t>J 101 - DA PLANILHA DADOS INSTITUCIONAIS</t>
  </si>
  <si>
    <t>J.4 - JUSTIFICATIVA
(limite de 300 caracteres)</t>
  </si>
  <si>
    <t>J.3 - DESCRIÇÃO DO SERVIÇO
(limite de 150 caracteres)</t>
  </si>
  <si>
    <t>6.1</t>
  </si>
  <si>
    <t>6.2</t>
  </si>
  <si>
    <t>6.3</t>
  </si>
  <si>
    <t>6.4</t>
  </si>
  <si>
    <t>6.5</t>
  </si>
  <si>
    <t>6.6</t>
  </si>
  <si>
    <t>6.7</t>
  </si>
  <si>
    <t>6.8</t>
  </si>
  <si>
    <t>6.9</t>
  </si>
  <si>
    <t>6.10</t>
  </si>
  <si>
    <t>6.11</t>
  </si>
  <si>
    <t>6.12</t>
  </si>
  <si>
    <t>6.13</t>
  </si>
  <si>
    <t>6.14</t>
  </si>
  <si>
    <t>6.15</t>
  </si>
  <si>
    <t>6.16</t>
  </si>
  <si>
    <t>6.17</t>
  </si>
  <si>
    <t>6.18</t>
  </si>
  <si>
    <t>6.19</t>
  </si>
  <si>
    <t>6.20</t>
  </si>
  <si>
    <t>6.21</t>
  </si>
  <si>
    <t>6.22</t>
  </si>
  <si>
    <t>6.23</t>
  </si>
  <si>
    <t>6.24</t>
  </si>
  <si>
    <t>6.25</t>
  </si>
  <si>
    <t>6.26</t>
  </si>
  <si>
    <t>6.27</t>
  </si>
  <si>
    <t>6.28</t>
  </si>
  <si>
    <t>6.29</t>
  </si>
  <si>
    <t>6.30</t>
  </si>
  <si>
    <t>K.3 - DESCRIÇÃO DA DESPESA
(limite de 150 caracteres)</t>
  </si>
  <si>
    <t>K.4 - JUSTIFICATIVA
(limite de 300 caracteres)</t>
  </si>
  <si>
    <t>K 101 - DA PLANILHA DADOS INSTITUCIONAIS</t>
  </si>
  <si>
    <t>7.1</t>
  </si>
  <si>
    <t>7.2</t>
  </si>
  <si>
    <t>7.3</t>
  </si>
  <si>
    <t>7.4</t>
  </si>
  <si>
    <t>7.5</t>
  </si>
  <si>
    <t>7.6</t>
  </si>
  <si>
    <t>7.7</t>
  </si>
  <si>
    <t>7.8</t>
  </si>
  <si>
    <t>7.9</t>
  </si>
  <si>
    <t>7.10</t>
  </si>
  <si>
    <t>7.11</t>
  </si>
  <si>
    <t>7.12</t>
  </si>
  <si>
    <t>7.13</t>
  </si>
  <si>
    <t>7.14</t>
  </si>
  <si>
    <t>7.15</t>
  </si>
  <si>
    <t>7.16</t>
  </si>
  <si>
    <t>7.17</t>
  </si>
  <si>
    <t>7.18</t>
  </si>
  <si>
    <t>7.19</t>
  </si>
  <si>
    <t>7.20</t>
  </si>
  <si>
    <t>7.21</t>
  </si>
  <si>
    <t>7.22</t>
  </si>
  <si>
    <t>7.23</t>
  </si>
  <si>
    <t>7.24</t>
  </si>
  <si>
    <t>7.25</t>
  </si>
  <si>
    <t>7.26</t>
  </si>
  <si>
    <t>7.27</t>
  </si>
  <si>
    <t>7.28</t>
  </si>
  <si>
    <t>7.29</t>
  </si>
  <si>
    <t>7.30</t>
  </si>
  <si>
    <t>L.4 - DESCRIÇÃO DO ITEM
(limite de 80 caracteres)</t>
  </si>
  <si>
    <t>L.5 - JUSTIFICATIVA
(limite de 300 caracteres)</t>
  </si>
  <si>
    <t>L 101 - DA PLANILHA DADOS INSTITUCIONAIS</t>
  </si>
  <si>
    <t>L 102 - QUALIFICAÇÃO</t>
  </si>
  <si>
    <t>8.1</t>
  </si>
  <si>
    <t>8.2</t>
  </si>
  <si>
    <t>8.3</t>
  </si>
  <si>
    <t>8.4</t>
  </si>
  <si>
    <t>8.5</t>
  </si>
  <si>
    <t>8.6</t>
  </si>
  <si>
    <t>8.7</t>
  </si>
  <si>
    <t>8.8</t>
  </si>
  <si>
    <t>8.9</t>
  </si>
  <si>
    <t>8.10</t>
  </si>
  <si>
    <t>8.11</t>
  </si>
  <si>
    <t>8.12</t>
  </si>
  <si>
    <t>8.13</t>
  </si>
  <si>
    <t>8.14</t>
  </si>
  <si>
    <t>8.15</t>
  </si>
  <si>
    <t>8.16</t>
  </si>
  <si>
    <t>8.17</t>
  </si>
  <si>
    <t>8.18</t>
  </si>
  <si>
    <t>8.19</t>
  </si>
  <si>
    <t>8.20</t>
  </si>
  <si>
    <t>8.21</t>
  </si>
  <si>
    <t>8.22</t>
  </si>
  <si>
    <t>8.23</t>
  </si>
  <si>
    <t>8.24</t>
  </si>
  <si>
    <t>8.25</t>
  </si>
  <si>
    <t>8.26</t>
  </si>
  <si>
    <t>8.27</t>
  </si>
  <si>
    <t>8.28</t>
  </si>
  <si>
    <t>8.29</t>
  </si>
  <si>
    <t>8.30</t>
  </si>
  <si>
    <t>M 101 - DA PLANILHA DADOS INSTITUCIONAIS</t>
  </si>
  <si>
    <t>9.1</t>
  </si>
  <si>
    <t>9.2</t>
  </si>
  <si>
    <t>9.3</t>
  </si>
  <si>
    <t>9.4</t>
  </si>
  <si>
    <t>9.5</t>
  </si>
  <si>
    <t>9.6</t>
  </si>
  <si>
    <t>9.7</t>
  </si>
  <si>
    <t>9.8</t>
  </si>
  <si>
    <t>9.9</t>
  </si>
  <si>
    <t>9.10</t>
  </si>
  <si>
    <t>9.11</t>
  </si>
  <si>
    <t>9.12</t>
  </si>
  <si>
    <t>9.13</t>
  </si>
  <si>
    <t>9.14</t>
  </si>
  <si>
    <t>9.15</t>
  </si>
  <si>
    <t>9.16</t>
  </si>
  <si>
    <t>9.17</t>
  </si>
  <si>
    <t>9.18</t>
  </si>
  <si>
    <t>9.19</t>
  </si>
  <si>
    <t>9.20</t>
  </si>
  <si>
    <t>9.21</t>
  </si>
  <si>
    <t>9.22</t>
  </si>
  <si>
    <t>9.23</t>
  </si>
  <si>
    <t>9.24</t>
  </si>
  <si>
    <t>9.25</t>
  </si>
  <si>
    <t>9.26</t>
  </si>
  <si>
    <t>9.27</t>
  </si>
  <si>
    <t>9.28</t>
  </si>
  <si>
    <t>9.29</t>
  </si>
  <si>
    <t>9.30</t>
  </si>
  <si>
    <t>N 101 - DA PLANILHA DADOS INSTITUCIONAIS</t>
  </si>
  <si>
    <t>10.1</t>
  </si>
  <si>
    <t>10.2</t>
  </si>
  <si>
    <t>10.3</t>
  </si>
  <si>
    <t>10.4</t>
  </si>
  <si>
    <t>10.5</t>
  </si>
  <si>
    <t>10.6</t>
  </si>
  <si>
    <t>10.7</t>
  </si>
  <si>
    <t>10.8</t>
  </si>
  <si>
    <t>10.9</t>
  </si>
  <si>
    <t>10.10</t>
  </si>
  <si>
    <t>10.11</t>
  </si>
  <si>
    <t>10.12</t>
  </si>
  <si>
    <t>10.13</t>
  </si>
  <si>
    <t>10.14</t>
  </si>
  <si>
    <t>10.15</t>
  </si>
  <si>
    <t>10.16</t>
  </si>
  <si>
    <t>10.17</t>
  </si>
  <si>
    <t>10.18</t>
  </si>
  <si>
    <t>10.19</t>
  </si>
  <si>
    <t>10.20</t>
  </si>
  <si>
    <t>10.21</t>
  </si>
  <si>
    <t>10.22</t>
  </si>
  <si>
    <t>10.23</t>
  </si>
  <si>
    <t>10.24</t>
  </si>
  <si>
    <t>10.25</t>
  </si>
  <si>
    <t>10.26</t>
  </si>
  <si>
    <t>10.27</t>
  </si>
  <si>
    <t>10.28</t>
  </si>
  <si>
    <t>10.29</t>
  </si>
  <si>
    <t>10.30</t>
  </si>
  <si>
    <t>O.5 - JUSTIFICATIVA
(limite de 300 caracteres)</t>
  </si>
  <si>
    <t>TOTAL - OUTROS BENS E DIREITOS DE CARÁTER PERMANENTE</t>
  </si>
  <si>
    <t>O 101 - DA PLANILHA DADOS INSTITUCIONAIS</t>
  </si>
  <si>
    <t>O.4 - BEM OU DIREITO QUE SERÁ ADQUIRIDO (limite de 80 caracteres)</t>
  </si>
  <si>
    <t>11.1</t>
  </si>
  <si>
    <t>11.2</t>
  </si>
  <si>
    <t>11.3</t>
  </si>
  <si>
    <t>11.4</t>
  </si>
  <si>
    <t>11.5</t>
  </si>
  <si>
    <t>11.6</t>
  </si>
  <si>
    <t>11.7</t>
  </si>
  <si>
    <t>11.8</t>
  </si>
  <si>
    <t>11.9</t>
  </si>
  <si>
    <t>11.10</t>
  </si>
  <si>
    <t>11.11</t>
  </si>
  <si>
    <t>11.12</t>
  </si>
  <si>
    <t>11.13</t>
  </si>
  <si>
    <t>11.14</t>
  </si>
  <si>
    <t>11.15</t>
  </si>
  <si>
    <t>11.16</t>
  </si>
  <si>
    <t>11.17</t>
  </si>
  <si>
    <t>11.18</t>
  </si>
  <si>
    <t>11.19</t>
  </si>
  <si>
    <t>11.20</t>
  </si>
  <si>
    <t>11.21</t>
  </si>
  <si>
    <t>11.22</t>
  </si>
  <si>
    <t>11.23</t>
  </si>
  <si>
    <t>11.24</t>
  </si>
  <si>
    <t>11.25</t>
  </si>
  <si>
    <t>11.26</t>
  </si>
  <si>
    <t>11.27</t>
  </si>
  <si>
    <t>11.28</t>
  </si>
  <si>
    <t>11.29</t>
  </si>
  <si>
    <t>11.30</t>
  </si>
  <si>
    <t>11.31</t>
  </si>
  <si>
    <t>11.32</t>
  </si>
  <si>
    <t>11.33</t>
  </si>
  <si>
    <t>11.34</t>
  </si>
  <si>
    <t>11.35</t>
  </si>
  <si>
    <t>11.36</t>
  </si>
  <si>
    <t>11.37</t>
  </si>
  <si>
    <t>11.38</t>
  </si>
  <si>
    <t>11.39</t>
  </si>
  <si>
    <t>11.40</t>
  </si>
  <si>
    <t>11.41</t>
  </si>
  <si>
    <t>11.42</t>
  </si>
  <si>
    <t>11.43</t>
  </si>
  <si>
    <t>11.44</t>
  </si>
  <si>
    <t>11.45</t>
  </si>
  <si>
    <t>11.46</t>
  </si>
  <si>
    <t>11.47</t>
  </si>
  <si>
    <t>11.48</t>
  </si>
  <si>
    <t>11.49</t>
  </si>
  <si>
    <t>11.50</t>
  </si>
  <si>
    <t>12.1</t>
  </si>
  <si>
    <t>12.2</t>
  </si>
  <si>
    <t>12.3</t>
  </si>
  <si>
    <t>12.4</t>
  </si>
  <si>
    <t>12.5</t>
  </si>
  <si>
    <t>12.6</t>
  </si>
  <si>
    <t>12.7</t>
  </si>
  <si>
    <t>12.8</t>
  </si>
  <si>
    <t>12.9</t>
  </si>
  <si>
    <t>12.10</t>
  </si>
  <si>
    <t>12.11</t>
  </si>
  <si>
    <t>12.12</t>
  </si>
  <si>
    <t>12.13</t>
  </si>
  <si>
    <t>12.14</t>
  </si>
  <si>
    <t>12.15</t>
  </si>
  <si>
    <t>12.16</t>
  </si>
  <si>
    <t>12.17</t>
  </si>
  <si>
    <t>12.18</t>
  </si>
  <si>
    <t>12.19</t>
  </si>
  <si>
    <t>12.20</t>
  </si>
  <si>
    <t>12.21</t>
  </si>
  <si>
    <t>12.22</t>
  </si>
  <si>
    <t>12.23</t>
  </si>
  <si>
    <t>12.24</t>
  </si>
  <si>
    <t>12.25</t>
  </si>
  <si>
    <t>12.26</t>
  </si>
  <si>
    <t>12.27</t>
  </si>
  <si>
    <t>12.28</t>
  </si>
  <si>
    <t>12.29</t>
  </si>
  <si>
    <t>12.30</t>
  </si>
  <si>
    <t>Q.5 - JUSTIFICATIVA
(limite de 300 caracteres)</t>
  </si>
  <si>
    <t>Q 101 - DA PLANILHA DADOS INSTITUCIONAIS</t>
  </si>
  <si>
    <t>13.1</t>
  </si>
  <si>
    <t>13.2</t>
  </si>
  <si>
    <t>13.3</t>
  </si>
  <si>
    <t>13.4</t>
  </si>
  <si>
    <t>13.5</t>
  </si>
  <si>
    <t>13.6</t>
  </si>
  <si>
    <t>13.7</t>
  </si>
  <si>
    <t>13.8</t>
  </si>
  <si>
    <t>13.9</t>
  </si>
  <si>
    <t>13.10</t>
  </si>
  <si>
    <t>13.11</t>
  </si>
  <si>
    <t>13.12</t>
  </si>
  <si>
    <t>13.13</t>
  </si>
  <si>
    <t>13.14</t>
  </si>
  <si>
    <t>13.15</t>
  </si>
  <si>
    <t>13.16</t>
  </si>
  <si>
    <t>13.17</t>
  </si>
  <si>
    <t>13.18</t>
  </si>
  <si>
    <t>13.19</t>
  </si>
  <si>
    <t>13.20</t>
  </si>
  <si>
    <t>13.21</t>
  </si>
  <si>
    <t>13.22</t>
  </si>
  <si>
    <t>13.23</t>
  </si>
  <si>
    <t>13.24</t>
  </si>
  <si>
    <t>13.25</t>
  </si>
  <si>
    <t>13.26</t>
  </si>
  <si>
    <t>13.27</t>
  </si>
  <si>
    <t>13.28</t>
  </si>
  <si>
    <t>13.29</t>
  </si>
  <si>
    <t>13.30</t>
  </si>
  <si>
    <t>13.31</t>
  </si>
  <si>
    <t>13.32</t>
  </si>
  <si>
    <t>13.33</t>
  </si>
  <si>
    <t>13.34</t>
  </si>
  <si>
    <t>R 101 - DA PLANILHA DADOS INSTITUCIONAIS</t>
  </si>
  <si>
    <t>14.1</t>
  </si>
  <si>
    <t>14.2</t>
  </si>
  <si>
    <t>14.3</t>
  </si>
  <si>
    <t>14.4</t>
  </si>
  <si>
    <t>14.5</t>
  </si>
  <si>
    <t>14.6</t>
  </si>
  <si>
    <t>14.7</t>
  </si>
  <si>
    <t>14.8</t>
  </si>
  <si>
    <t>14.9</t>
  </si>
  <si>
    <t>14.10</t>
  </si>
  <si>
    <t>14.11</t>
  </si>
  <si>
    <t>14.12</t>
  </si>
  <si>
    <t>14.13</t>
  </si>
  <si>
    <t>14.14</t>
  </si>
  <si>
    <t>14.15</t>
  </si>
  <si>
    <t>14.16</t>
  </si>
  <si>
    <t>14.17</t>
  </si>
  <si>
    <t>14.18</t>
  </si>
  <si>
    <t>14.19</t>
  </si>
  <si>
    <t>14.20</t>
  </si>
  <si>
    <t>14.21</t>
  </si>
  <si>
    <t>14.22</t>
  </si>
  <si>
    <t>14.23</t>
  </si>
  <si>
    <t>14.24</t>
  </si>
  <si>
    <t>14.25</t>
  </si>
  <si>
    <t>14.26</t>
  </si>
  <si>
    <t>14.27</t>
  </si>
  <si>
    <t>14.28</t>
  </si>
  <si>
    <t>14.29</t>
  </si>
  <si>
    <t>14.30</t>
  </si>
  <si>
    <t>14.31</t>
  </si>
  <si>
    <t>14.32</t>
  </si>
  <si>
    <t>14.33</t>
  </si>
  <si>
    <t>14.34</t>
  </si>
  <si>
    <t>14.35</t>
  </si>
  <si>
    <t>14.36</t>
  </si>
  <si>
    <t>14.37</t>
  </si>
  <si>
    <t>14.38</t>
  </si>
  <si>
    <t>14.39</t>
  </si>
  <si>
    <t>14.40</t>
  </si>
  <si>
    <t>14.41</t>
  </si>
  <si>
    <t>14.42</t>
  </si>
  <si>
    <t>14.43</t>
  </si>
  <si>
    <t>14.44</t>
  </si>
  <si>
    <t>14.45</t>
  </si>
  <si>
    <t>14.46</t>
  </si>
  <si>
    <t>14.47</t>
  </si>
  <si>
    <t>14.48</t>
  </si>
  <si>
    <t>14.49</t>
  </si>
  <si>
    <t>14.50</t>
  </si>
  <si>
    <t>14.51</t>
  </si>
  <si>
    <t>14.52</t>
  </si>
  <si>
    <t>14.53</t>
  </si>
  <si>
    <t>14.54</t>
  </si>
  <si>
    <t>14.55</t>
  </si>
  <si>
    <t>14.56</t>
  </si>
  <si>
    <t>14.57</t>
  </si>
  <si>
    <t>14.58</t>
  </si>
  <si>
    <t>14.59</t>
  </si>
  <si>
    <t>14.60</t>
  </si>
  <si>
    <t>S 101 - DA PLANILHA DADOS INSTITUCIONAIS</t>
  </si>
  <si>
    <t>15.1</t>
  </si>
  <si>
    <t>15.2</t>
  </si>
  <si>
    <t>15.3</t>
  </si>
  <si>
    <t>15.4</t>
  </si>
  <si>
    <t>15.5</t>
  </si>
  <si>
    <t>15.6</t>
  </si>
  <si>
    <t>15.7</t>
  </si>
  <si>
    <t>15.8</t>
  </si>
  <si>
    <t>15.9</t>
  </si>
  <si>
    <t>15.10</t>
  </si>
  <si>
    <t>15.11</t>
  </si>
  <si>
    <t>15.12</t>
  </si>
  <si>
    <t>15.13</t>
  </si>
  <si>
    <t>15.14</t>
  </si>
  <si>
    <t>15.15</t>
  </si>
  <si>
    <t>15.16</t>
  </si>
  <si>
    <t>15.17</t>
  </si>
  <si>
    <t>15.18</t>
  </si>
  <si>
    <t>15.19</t>
  </si>
  <si>
    <t>15.20</t>
  </si>
  <si>
    <t>15.21</t>
  </si>
  <si>
    <t>15.22</t>
  </si>
  <si>
    <t>15.23</t>
  </si>
  <si>
    <t>15.24</t>
  </si>
  <si>
    <t>15.25</t>
  </si>
  <si>
    <t>15.26</t>
  </si>
  <si>
    <t>15.27</t>
  </si>
  <si>
    <t>15.28</t>
  </si>
  <si>
    <t>15.29</t>
  </si>
  <si>
    <t>15.30</t>
  </si>
  <si>
    <t>15.31</t>
  </si>
  <si>
    <t>15.32</t>
  </si>
  <si>
    <t>15.33</t>
  </si>
  <si>
    <t>15.34</t>
  </si>
  <si>
    <t>15.35</t>
  </si>
  <si>
    <t>15.36</t>
  </si>
  <si>
    <t>15.37</t>
  </si>
  <si>
    <t>15.38</t>
  </si>
  <si>
    <t>15.39</t>
  </si>
  <si>
    <t>15.40</t>
  </si>
  <si>
    <t>15.41</t>
  </si>
  <si>
    <t>15.42</t>
  </si>
  <si>
    <t>15.43</t>
  </si>
  <si>
    <t>15.44</t>
  </si>
  <si>
    <t>15.45</t>
  </si>
  <si>
    <t>15.46</t>
  </si>
  <si>
    <t>15.47</t>
  </si>
  <si>
    <t>15.48</t>
  </si>
  <si>
    <t>T 101 - DA PLANILHA DADOS INSTITUCIONAIS</t>
  </si>
  <si>
    <t>EXECUTOR REPETIDO?</t>
  </si>
  <si>
    <t>16.1</t>
  </si>
  <si>
    <t>16.2</t>
  </si>
  <si>
    <t>16.3</t>
  </si>
  <si>
    <t>16.4</t>
  </si>
  <si>
    <t>16.5</t>
  </si>
  <si>
    <t>16.6</t>
  </si>
  <si>
    <t>16.7</t>
  </si>
  <si>
    <t>16.8</t>
  </si>
  <si>
    <t>16.9</t>
  </si>
  <si>
    <t>16.10</t>
  </si>
  <si>
    <t>16.11</t>
  </si>
  <si>
    <t>16.12</t>
  </si>
  <si>
    <t>16.13</t>
  </si>
  <si>
    <t>16.14</t>
  </si>
  <si>
    <t>16.15</t>
  </si>
  <si>
    <t>16.16</t>
  </si>
  <si>
    <t>U 101 - DA PLANILHA DADOS INSTITUCIONAIS</t>
  </si>
  <si>
    <t>MENSAGEM SOBRE O LIMITE</t>
  </si>
  <si>
    <t>PROCEDENCIA</t>
  </si>
  <si>
    <t>DESCRICAO</t>
  </si>
  <si>
    <t>BASE TECNOLÓGICA?</t>
  </si>
  <si>
    <t>PÚBLICA OU PRIVADA?</t>
  </si>
  <si>
    <t>K.2 - TIPO DE SERVIÇO</t>
  </si>
  <si>
    <t>NUMERO CREDENCIAMENTO</t>
  </si>
  <si>
    <t>7.31</t>
  </si>
  <si>
    <t>7.32</t>
  </si>
  <si>
    <t>7.33</t>
  </si>
  <si>
    <t>7.34</t>
  </si>
  <si>
    <t>7.35</t>
  </si>
  <si>
    <t>7.36</t>
  </si>
  <si>
    <t>7.37</t>
  </si>
  <si>
    <t>7.38</t>
  </si>
  <si>
    <t>7.39</t>
  </si>
  <si>
    <t>7.40</t>
  </si>
  <si>
    <t>7.41</t>
  </si>
  <si>
    <t>7.42</t>
  </si>
  <si>
    <t>7.43</t>
  </si>
  <si>
    <t>7.44</t>
  </si>
  <si>
    <t>7.45</t>
  </si>
  <si>
    <t>7.46</t>
  </si>
  <si>
    <t>7.47</t>
  </si>
  <si>
    <t>7.48</t>
  </si>
  <si>
    <t>7.49</t>
  </si>
  <si>
    <t>7.50</t>
  </si>
  <si>
    <t>7.51</t>
  </si>
  <si>
    <t>7.52</t>
  </si>
  <si>
    <t>7.53</t>
  </si>
  <si>
    <t>7.54</t>
  </si>
  <si>
    <t>7.55</t>
  </si>
  <si>
    <t>7.56</t>
  </si>
  <si>
    <t>7.57</t>
  </si>
  <si>
    <t>7.58</t>
  </si>
  <si>
    <t>7.59</t>
  </si>
  <si>
    <t>7.60</t>
  </si>
  <si>
    <t>7.61</t>
  </si>
  <si>
    <t>7.62</t>
  </si>
  <si>
    <t>7.63</t>
  </si>
  <si>
    <t>7.64</t>
  </si>
  <si>
    <t>7.65</t>
  </si>
  <si>
    <t>7.66</t>
  </si>
  <si>
    <t>7.67</t>
  </si>
  <si>
    <t>7.68</t>
  </si>
  <si>
    <t>7.69</t>
  </si>
  <si>
    <t>7.70</t>
  </si>
  <si>
    <t>7.71</t>
  </si>
  <si>
    <t>7.72</t>
  </si>
  <si>
    <t>7.73</t>
  </si>
  <si>
    <t>7.74</t>
  </si>
  <si>
    <t>7.75</t>
  </si>
  <si>
    <t>7.76</t>
  </si>
  <si>
    <t>7.77</t>
  </si>
  <si>
    <t>7.78</t>
  </si>
  <si>
    <t>7.79</t>
  </si>
  <si>
    <t>7.80</t>
  </si>
  <si>
    <t>9.31</t>
  </si>
  <si>
    <t>9.32</t>
  </si>
  <si>
    <t>9.33</t>
  </si>
  <si>
    <t>9.34</t>
  </si>
  <si>
    <t>9.35</t>
  </si>
  <si>
    <t>9.36</t>
  </si>
  <si>
    <t>9.37</t>
  </si>
  <si>
    <t>9.38</t>
  </si>
  <si>
    <t>9.39</t>
  </si>
  <si>
    <t>9.40</t>
  </si>
  <si>
    <t>9.41</t>
  </si>
  <si>
    <t>9.42</t>
  </si>
  <si>
    <t>9.43</t>
  </si>
  <si>
    <t>9.44</t>
  </si>
  <si>
    <t>9.45</t>
  </si>
  <si>
    <t>9.46</t>
  </si>
  <si>
    <t>9.47</t>
  </si>
  <si>
    <t>9.48</t>
  </si>
  <si>
    <t>9.49</t>
  </si>
  <si>
    <t>9.50</t>
  </si>
  <si>
    <t>9.51</t>
  </si>
  <si>
    <t>9.52</t>
  </si>
  <si>
    <t>9.53</t>
  </si>
  <si>
    <t>9.54</t>
  </si>
  <si>
    <t>9.55</t>
  </si>
  <si>
    <t>9.56</t>
  </si>
  <si>
    <t>9.57</t>
  </si>
  <si>
    <t>9.58</t>
  </si>
  <si>
    <t>9.59</t>
  </si>
  <si>
    <t>9.60</t>
  </si>
  <si>
    <t>9.61</t>
  </si>
  <si>
    <t>9.62</t>
  </si>
  <si>
    <t>9.63</t>
  </si>
  <si>
    <t>9.64</t>
  </si>
  <si>
    <t>9.65</t>
  </si>
  <si>
    <t>9.66</t>
  </si>
  <si>
    <t>9.67</t>
  </si>
  <si>
    <t>9.68</t>
  </si>
  <si>
    <t>9.69</t>
  </si>
  <si>
    <t>9.70</t>
  </si>
  <si>
    <t>9.71</t>
  </si>
  <si>
    <t>9.72</t>
  </si>
  <si>
    <t>9.73</t>
  </si>
  <si>
    <t>9.74</t>
  </si>
  <si>
    <t>9.75</t>
  </si>
  <si>
    <t>9.76</t>
  </si>
  <si>
    <t>9.77</t>
  </si>
  <si>
    <t>9.78</t>
  </si>
  <si>
    <t>9.79</t>
  </si>
  <si>
    <t>9.80</t>
  </si>
  <si>
    <t>12.31</t>
  </si>
  <si>
    <t>12.32</t>
  </si>
  <si>
    <t>12.33</t>
  </si>
  <si>
    <t>12.34</t>
  </si>
  <si>
    <t>12.35</t>
  </si>
  <si>
    <t>12.36</t>
  </si>
  <si>
    <t>12.37</t>
  </si>
  <si>
    <t>12.38</t>
  </si>
  <si>
    <t>12.39</t>
  </si>
  <si>
    <t>12.40</t>
  </si>
  <si>
    <t>12.41</t>
  </si>
  <si>
    <t>12.42</t>
  </si>
  <si>
    <t>12.43</t>
  </si>
  <si>
    <t>12.44</t>
  </si>
  <si>
    <t>12.45</t>
  </si>
  <si>
    <t>12.46</t>
  </si>
  <si>
    <t>12.47</t>
  </si>
  <si>
    <t>12.48</t>
  </si>
  <si>
    <t>12.49</t>
  </si>
  <si>
    <t>12.50</t>
  </si>
  <si>
    <t>12.51</t>
  </si>
  <si>
    <t>12.52</t>
  </si>
  <si>
    <t>12.53</t>
  </si>
  <si>
    <t>12.54</t>
  </si>
  <si>
    <t>12.55</t>
  </si>
  <si>
    <t>12.56</t>
  </si>
  <si>
    <t>12.57</t>
  </si>
  <si>
    <t>12.58</t>
  </si>
  <si>
    <t>12.59</t>
  </si>
  <si>
    <t>12.60</t>
  </si>
  <si>
    <t>12.61</t>
  </si>
  <si>
    <t>12.62</t>
  </si>
  <si>
    <t>12.63</t>
  </si>
  <si>
    <t>12.64</t>
  </si>
  <si>
    <t>12.65</t>
  </si>
  <si>
    <t>12.66</t>
  </si>
  <si>
    <t>12.67</t>
  </si>
  <si>
    <t>12.68</t>
  </si>
  <si>
    <t>12.69</t>
  </si>
  <si>
    <t>12.70</t>
  </si>
  <si>
    <t>12.71</t>
  </si>
  <si>
    <t>12.72</t>
  </si>
  <si>
    <t>12.73</t>
  </si>
  <si>
    <t>12.74</t>
  </si>
  <si>
    <t>12.75</t>
  </si>
  <si>
    <t>12.76</t>
  </si>
  <si>
    <t>12.77</t>
  </si>
  <si>
    <t>12.78</t>
  </si>
  <si>
    <t>12.79</t>
  </si>
  <si>
    <t>12.80</t>
  </si>
  <si>
    <t>PERCENTUAL - VALOR DECLARADO</t>
  </si>
  <si>
    <t>U.3 - JUSTIFICATIVA (limite de 300 caracteres)</t>
  </si>
  <si>
    <t>T.5 - INSTITUIÇÃO EXECUTORA</t>
  </si>
  <si>
    <t>DESPESAS DO PROJETO</t>
  </si>
  <si>
    <t>PERÍODO MÁXIMO DE REMUNERAÇÃO</t>
  </si>
  <si>
    <t>M.3 - ÁREA CONSTRUÍDA (m2)</t>
  </si>
  <si>
    <t>M.4 - DESCRIÇÃO DA OBRA OU SERVIÇO
(limite de 150 caracteres)</t>
  </si>
  <si>
    <t>M.5 - JUSTIFICATIVA (limite de 300 caracteres)</t>
  </si>
  <si>
    <t>M.6 - VALOR DECLARADO (R$)</t>
  </si>
  <si>
    <t>N.4 - EQUIPAMENTO OU MATERIAL PERMANENTE (limite de 80 caracteres)</t>
  </si>
  <si>
    <t>N.6 - VALOR UNITÁRIO (R$)</t>
  </si>
  <si>
    <t>N.7 - QUANTIDADE</t>
  </si>
  <si>
    <t>MATERIAL PERMANENTE</t>
  </si>
  <si>
    <t>N.5 - JUSTIFICATIVA
(limite de 300 caracteres)</t>
  </si>
  <si>
    <t>DA PLANILHA DADOS INSTITUCIONAIS</t>
  </si>
  <si>
    <t>1.81</t>
  </si>
  <si>
    <t>1.82</t>
  </si>
  <si>
    <t>1.83</t>
  </si>
  <si>
    <t>1.84</t>
  </si>
  <si>
    <t>1.85</t>
  </si>
  <si>
    <t>1.86</t>
  </si>
  <si>
    <t>1.87</t>
  </si>
  <si>
    <t>1.88</t>
  </si>
  <si>
    <t>1.89</t>
  </si>
  <si>
    <t>1.90</t>
  </si>
  <si>
    <t>1.91</t>
  </si>
  <si>
    <t>1.92</t>
  </si>
  <si>
    <t>1.93</t>
  </si>
  <si>
    <t>1.94</t>
  </si>
  <si>
    <t>1.95</t>
  </si>
  <si>
    <t>1.96</t>
  </si>
  <si>
    <t>1.97</t>
  </si>
  <si>
    <t>1.98</t>
  </si>
  <si>
    <t>1.99</t>
  </si>
  <si>
    <t>1.100</t>
  </si>
  <si>
    <t>2.41</t>
  </si>
  <si>
    <t>2.42</t>
  </si>
  <si>
    <t>2.43</t>
  </si>
  <si>
    <t>2.44</t>
  </si>
  <si>
    <t>2.45</t>
  </si>
  <si>
    <t>2.46</t>
  </si>
  <si>
    <t>2.47</t>
  </si>
  <si>
    <t>2.48</t>
  </si>
  <si>
    <t>2.49</t>
  </si>
  <si>
    <t>2.50</t>
  </si>
  <si>
    <t>2.51</t>
  </si>
  <si>
    <t>2.52</t>
  </si>
  <si>
    <t>2.53</t>
  </si>
  <si>
    <t>2.54</t>
  </si>
  <si>
    <t>2.55</t>
  </si>
  <si>
    <t>2.56</t>
  </si>
  <si>
    <t>2.57</t>
  </si>
  <si>
    <t>2.58</t>
  </si>
  <si>
    <t>2.59</t>
  </si>
  <si>
    <t>2.60</t>
  </si>
  <si>
    <t>5.31</t>
  </si>
  <si>
    <t>5.32</t>
  </si>
  <si>
    <t>5.33</t>
  </si>
  <si>
    <t>5.34</t>
  </si>
  <si>
    <t>5.35</t>
  </si>
  <si>
    <t>5.36</t>
  </si>
  <si>
    <t>5.37</t>
  </si>
  <si>
    <t>5.38</t>
  </si>
  <si>
    <t>5.39</t>
  </si>
  <si>
    <t>5.40</t>
  </si>
  <si>
    <t>5.41</t>
  </si>
  <si>
    <t>5.42</t>
  </si>
  <si>
    <t>5.43</t>
  </si>
  <si>
    <t>5.44</t>
  </si>
  <si>
    <t>5.45</t>
  </si>
  <si>
    <t>5.46</t>
  </si>
  <si>
    <t>5.47</t>
  </si>
  <si>
    <t>5.48</t>
  </si>
  <si>
    <t>5.49</t>
  </si>
  <si>
    <t>5.50</t>
  </si>
  <si>
    <t>6.31</t>
  </si>
  <si>
    <t>6.32</t>
  </si>
  <si>
    <t>6.33</t>
  </si>
  <si>
    <t>6.34</t>
  </si>
  <si>
    <t>6.35</t>
  </si>
  <si>
    <t>6.36</t>
  </si>
  <si>
    <t>6.37</t>
  </si>
  <si>
    <t>6.38</t>
  </si>
  <si>
    <t>6.39</t>
  </si>
  <si>
    <t>6.40</t>
  </si>
  <si>
    <t>6.41</t>
  </si>
  <si>
    <t>6.42</t>
  </si>
  <si>
    <t>6.43</t>
  </si>
  <si>
    <t>6.44</t>
  </si>
  <si>
    <t>6.45</t>
  </si>
  <si>
    <t>6.46</t>
  </si>
  <si>
    <t>6.47</t>
  </si>
  <si>
    <t>6.48</t>
  </si>
  <si>
    <t>6.49</t>
  </si>
  <si>
    <t>6.50</t>
  </si>
  <si>
    <t>7.81</t>
  </si>
  <si>
    <t>7.82</t>
  </si>
  <si>
    <t>7.83</t>
  </si>
  <si>
    <t>7.84</t>
  </si>
  <si>
    <t>7.85</t>
  </si>
  <si>
    <t>7.86</t>
  </si>
  <si>
    <t>7.87</t>
  </si>
  <si>
    <t>7.88</t>
  </si>
  <si>
    <t>7.89</t>
  </si>
  <si>
    <t>7.90</t>
  </si>
  <si>
    <t>7.91</t>
  </si>
  <si>
    <t>7.92</t>
  </si>
  <si>
    <t>7.93</t>
  </si>
  <si>
    <t>7.94</t>
  </si>
  <si>
    <t>7.95</t>
  </si>
  <si>
    <t>7.96</t>
  </si>
  <si>
    <t>7.97</t>
  </si>
  <si>
    <t>7.98</t>
  </si>
  <si>
    <t>7.99</t>
  </si>
  <si>
    <t>7.100</t>
  </si>
  <si>
    <t>8.31</t>
  </si>
  <si>
    <t>8.32</t>
  </si>
  <si>
    <t>8.33</t>
  </si>
  <si>
    <t>8.34</t>
  </si>
  <si>
    <t>8.35</t>
  </si>
  <si>
    <t>8.36</t>
  </si>
  <si>
    <t>8.37</t>
  </si>
  <si>
    <t>8.38</t>
  </si>
  <si>
    <t>8.39</t>
  </si>
  <si>
    <t>8.40</t>
  </si>
  <si>
    <t>8.41</t>
  </si>
  <si>
    <t>8.42</t>
  </si>
  <si>
    <t>8.43</t>
  </si>
  <si>
    <t>8.44</t>
  </si>
  <si>
    <t>8.45</t>
  </si>
  <si>
    <t>8.46</t>
  </si>
  <si>
    <t>8.47</t>
  </si>
  <si>
    <t>8.48</t>
  </si>
  <si>
    <t>8.49</t>
  </si>
  <si>
    <t>8.50</t>
  </si>
  <si>
    <t>9.81</t>
  </si>
  <si>
    <t>9.82</t>
  </si>
  <si>
    <t>9.83</t>
  </si>
  <si>
    <t>9.84</t>
  </si>
  <si>
    <t>9.85</t>
  </si>
  <si>
    <t>9.86</t>
  </si>
  <si>
    <t>9.87</t>
  </si>
  <si>
    <t>9.88</t>
  </si>
  <si>
    <t>9.89</t>
  </si>
  <si>
    <t>9.90</t>
  </si>
  <si>
    <t>9.91</t>
  </si>
  <si>
    <t>9.92</t>
  </si>
  <si>
    <t>9.93</t>
  </si>
  <si>
    <t>9.94</t>
  </si>
  <si>
    <t>9.95</t>
  </si>
  <si>
    <t>9.96</t>
  </si>
  <si>
    <t>9.97</t>
  </si>
  <si>
    <t>9.98</t>
  </si>
  <si>
    <t>9.99</t>
  </si>
  <si>
    <t>9.100</t>
  </si>
  <si>
    <t>10.31</t>
  </si>
  <si>
    <t>10.32</t>
  </si>
  <si>
    <t>10.33</t>
  </si>
  <si>
    <t>10.34</t>
  </si>
  <si>
    <t>10.35</t>
  </si>
  <si>
    <t>10.36</t>
  </si>
  <si>
    <t>10.37</t>
  </si>
  <si>
    <t>10.38</t>
  </si>
  <si>
    <t>10.39</t>
  </si>
  <si>
    <t>10.40</t>
  </si>
  <si>
    <t>10.41</t>
  </si>
  <si>
    <t>10.42</t>
  </si>
  <si>
    <t>10.43</t>
  </si>
  <si>
    <t>10.44</t>
  </si>
  <si>
    <t>10.45</t>
  </si>
  <si>
    <t>10.46</t>
  </si>
  <si>
    <t>10.47</t>
  </si>
  <si>
    <t>10.48</t>
  </si>
  <si>
    <t>10.49</t>
  </si>
  <si>
    <t>10.50</t>
  </si>
  <si>
    <t>14.61</t>
  </si>
  <si>
    <t>14.62</t>
  </si>
  <si>
    <t>14.63</t>
  </si>
  <si>
    <t>14.64</t>
  </si>
  <si>
    <t>14.65</t>
  </si>
  <si>
    <t>14.66</t>
  </si>
  <si>
    <t>14.67</t>
  </si>
  <si>
    <t>14.68</t>
  </si>
  <si>
    <t>14.69</t>
  </si>
  <si>
    <t>14.70</t>
  </si>
  <si>
    <t>14.71</t>
  </si>
  <si>
    <t>14.72</t>
  </si>
  <si>
    <t>14.73</t>
  </si>
  <si>
    <t>14.74</t>
  </si>
  <si>
    <t>14.75</t>
  </si>
  <si>
    <t>14.76</t>
  </si>
  <si>
    <t>14.77</t>
  </si>
  <si>
    <t>14.78</t>
  </si>
  <si>
    <t>14.79</t>
  </si>
  <si>
    <t>14.80</t>
  </si>
  <si>
    <t>14.81</t>
  </si>
  <si>
    <t>14.82</t>
  </si>
  <si>
    <t>14.83</t>
  </si>
  <si>
    <t>14.84</t>
  </si>
  <si>
    <t>14.85</t>
  </si>
  <si>
    <t>14.86</t>
  </si>
  <si>
    <t>14.87</t>
  </si>
  <si>
    <t>14.88</t>
  </si>
  <si>
    <t>14.89</t>
  </si>
  <si>
    <t>14.90</t>
  </si>
  <si>
    <t>14.91</t>
  </si>
  <si>
    <t>14.92</t>
  </si>
  <si>
    <t>14.93</t>
  </si>
  <si>
    <t>14.94</t>
  </si>
  <si>
    <t>14.95</t>
  </si>
  <si>
    <t>14.96</t>
  </si>
  <si>
    <t>14.97</t>
  </si>
  <si>
    <t>14.98</t>
  </si>
  <si>
    <t>14.99</t>
  </si>
  <si>
    <t>14.100</t>
  </si>
  <si>
    <t>D.O.A E CUSTO INDIRETO</t>
  </si>
  <si>
    <t>QR 101 - VERIFICAÇÃO - DESPESAS DE INFRAESTRUTURA</t>
  </si>
  <si>
    <t>2.61</t>
  </si>
  <si>
    <t>2.62</t>
  </si>
  <si>
    <t>2.63</t>
  </si>
  <si>
    <t>2.64</t>
  </si>
  <si>
    <t>2.65</t>
  </si>
  <si>
    <t>2.66</t>
  </si>
  <si>
    <t>2.67</t>
  </si>
  <si>
    <t>2.68</t>
  </si>
  <si>
    <t>2.69</t>
  </si>
  <si>
    <t>2.70</t>
  </si>
  <si>
    <t>2.71</t>
  </si>
  <si>
    <t>2.72</t>
  </si>
  <si>
    <t>2.73</t>
  </si>
  <si>
    <t>2.74</t>
  </si>
  <si>
    <t>2.75</t>
  </si>
  <si>
    <t>2.76</t>
  </si>
  <si>
    <t>2.77</t>
  </si>
  <si>
    <t>2.78</t>
  </si>
  <si>
    <t>2.79</t>
  </si>
  <si>
    <t>2.80</t>
  </si>
  <si>
    <t>2.81</t>
  </si>
  <si>
    <t>2.82</t>
  </si>
  <si>
    <t>2.83</t>
  </si>
  <si>
    <t>2.84</t>
  </si>
  <si>
    <t>2.85</t>
  </si>
  <si>
    <t>2.86</t>
  </si>
  <si>
    <t>2.87</t>
  </si>
  <si>
    <t>2.88</t>
  </si>
  <si>
    <t>2.89</t>
  </si>
  <si>
    <t>2.90</t>
  </si>
  <si>
    <t>2.91</t>
  </si>
  <si>
    <t>2.92</t>
  </si>
  <si>
    <t>2.93</t>
  </si>
  <si>
    <t>2.94</t>
  </si>
  <si>
    <t>2.95</t>
  </si>
  <si>
    <t>2.96</t>
  </si>
  <si>
    <t>2.97</t>
  </si>
  <si>
    <t>2.98</t>
  </si>
  <si>
    <t>2.99</t>
  </si>
  <si>
    <t>2.100</t>
  </si>
  <si>
    <t>B 101 - PRAZO DE EXECUÇÃO MÁXIMO</t>
  </si>
  <si>
    <t>DETALHAMENTO DA ATIVIDADE</t>
  </si>
  <si>
    <t>JUSTIFICATIVA</t>
  </si>
  <si>
    <t>D.4 - PERÍODO (MESES)</t>
  </si>
  <si>
    <t>D.5 - ATIVIDADES DAS QUAIS PARTICIPARÁ NO PROJETO OU PROGRAMA</t>
  </si>
  <si>
    <t>REMUNERAÇÃO MÉDIA MENSAL</t>
  </si>
  <si>
    <t>BASE.1 - TÍTULO (limite de 300 caracteres)</t>
  </si>
  <si>
    <t>LISTA PARA SELEÇÃO</t>
  </si>
  <si>
    <t>C 104 - PARA PREENCHIMENTO DE D.5</t>
  </si>
  <si>
    <t>C 103 - RESULTADOS DO PREENCHIMENTO</t>
  </si>
  <si>
    <t>H 107 - ALERTAS</t>
  </si>
  <si>
    <t>L 107 - ALERTAS</t>
  </si>
  <si>
    <t>T 104 - DESPESAS DO PROJETO (RESULTADOS DAS PLANILHAS A ATÉ S)</t>
  </si>
  <si>
    <t>T 105 - RESULTADO - DESPESAS DE CUSTEIO E CAPITAL</t>
  </si>
  <si>
    <t>T 106 - DESPESA COM PERFURAÇÃO DE POÇO (DA PLANILHA J)</t>
  </si>
  <si>
    <t>T 107 - TOTAL MENOS POÇO</t>
  </si>
  <si>
    <t>VALOR UNITARIO DECLARADO</t>
  </si>
  <si>
    <t>VALOR TOTAL DECLARADO</t>
  </si>
  <si>
    <t>VALOR CONSIDERADO (R$)</t>
  </si>
  <si>
    <t>VERSAO PTR</t>
  </si>
  <si>
    <t>DESCRICAO DO RESULTADO</t>
  </si>
  <si>
    <t>TIPO DE RESULTADO</t>
  </si>
  <si>
    <t>TITULO DO PROJETO OU PROGRAMA</t>
  </si>
  <si>
    <t>BASE.2 - QUALIFICAÇÃO</t>
  </si>
  <si>
    <t>BASE.3 - FINALIDADE DO PLANO DE TRABALHO</t>
  </si>
  <si>
    <t>NUMERO DA AUTORIZACAO</t>
  </si>
  <si>
    <t>DATA DA CONTRATACAO</t>
  </si>
  <si>
    <t>MES DE INICIO</t>
  </si>
  <si>
    <t>IDENTIFICACAO</t>
  </si>
  <si>
    <t>FUNCAO NA EQUIPE</t>
  </si>
  <si>
    <t>FORMACAO</t>
  </si>
  <si>
    <t>PERIODO (MESES)</t>
  </si>
  <si>
    <t>S.2 - ATIVIDADE
(limite de 300 caracteres)</t>
  </si>
  <si>
    <t>S.3 - JUSTIFICATIVA DA ATIVIDADE
(limite de 300 caracteres)</t>
  </si>
  <si>
    <t>PERIODO</t>
  </si>
  <si>
    <t>DEVERIA SER BOLSA?</t>
  </si>
  <si>
    <t>PERÍODO MÁXIMO (MESES)</t>
  </si>
  <si>
    <t>PERÍODO TOTAL INFORMADO (MESES)</t>
  </si>
  <si>
    <t>PERÍODO DE REMUNERAÇÃO INFORMADO</t>
  </si>
  <si>
    <t>REMUNERAÇÃO TOTAL INFORMADA</t>
  </si>
  <si>
    <t>REPETIÇÃO?</t>
  </si>
  <si>
    <t>C.1 - ATIVIDADE</t>
  </si>
  <si>
    <t>C.2 - DETALHAMENTO DA ATIVIDADE (limite de 500 caracteres)</t>
  </si>
  <si>
    <t>C.3 - MÊS DE INÍCIO</t>
  </si>
  <si>
    <t>C.4 - MÊS DE ENCERRAMENTO</t>
  </si>
  <si>
    <t>MES DE ENCERRAMENTO</t>
  </si>
  <si>
    <t>PLANILHA BASE</t>
  </si>
  <si>
    <t>TODOS OS EXECUTORE VÁLIDOS</t>
  </si>
  <si>
    <t>TODOS OS EXECUTORES DO PROJETO</t>
  </si>
  <si>
    <t>TODOS OS EXECUTORES</t>
  </si>
  <si>
    <t>BASE.4 - SUBSTITUI PLANO DE TRABALHO ANTERIOR?</t>
  </si>
  <si>
    <t>BASE.5 - FOI OBJETO DE AUTORIZAÇÃO?</t>
  </si>
  <si>
    <t>BASE.7 - NÚMERO DA AUTORIZAÇÃO</t>
  </si>
  <si>
    <t>BASE.8 - DATA DA CONTRATAÇÃO OU INÍCIO</t>
  </si>
  <si>
    <t>AUTORIZADO?</t>
  </si>
  <si>
    <t>TEM DATA?</t>
  </si>
  <si>
    <t>CONTRATADO?</t>
  </si>
  <si>
    <t>TEM Nº ANP?</t>
  </si>
  <si>
    <t>TEM Nº AUTORIZAÇÃO?</t>
  </si>
  <si>
    <t>VALIDAÇÃO</t>
  </si>
  <si>
    <t>Nº AUTORIZAÇÃO</t>
  </si>
  <si>
    <t>CAMPO DE PREENCHIMENTO OBRIGATÓRIO, CONSIDERANDO O PREENCHIMENTO DOS CAMPOS ANTERIORES</t>
  </si>
  <si>
    <t>SUBSTITUI PTR</t>
  </si>
  <si>
    <t>NUMERO ANP DO PROJETO</t>
  </si>
  <si>
    <t>BASE.6 - NÚMERO ANP DO PROJETO OU PROGRAMA</t>
  </si>
  <si>
    <t>A.2 - CNPJ
(somente números)</t>
  </si>
  <si>
    <t>ATIVIDADES DO PROJETO OU PROGRAMA</t>
  </si>
  <si>
    <t>SITUACAO</t>
  </si>
  <si>
    <t>FONTE</t>
  </si>
  <si>
    <t>OBSERVACAO</t>
  </si>
  <si>
    <t>TIPO DE DESPESA</t>
  </si>
  <si>
    <t>TODAS AS COMBINAÇÕES:  QUALIFICAÇÃO (EM BD-GERAL) X TIPO DE EXECUTOR X PORTE X PUBLICA OU PRIVADA X FINS LUCRATIVOS (EM BD-EXECUTORES)</t>
  </si>
  <si>
    <t>COMBINAÇÃO POSSÍVEL?</t>
  </si>
  <si>
    <t>MENSAGEM DE ERRO</t>
  </si>
  <si>
    <t>N</t>
  </si>
  <si>
    <t>MENSAGEM 1</t>
  </si>
  <si>
    <t>MENSAGEM 2</t>
  </si>
  <si>
    <t>MENSAGEM 3</t>
  </si>
  <si>
    <t>MENSAGEM 4</t>
  </si>
  <si>
    <t>MENSAGEM 5</t>
  </si>
  <si>
    <t>MENSAGEM 6</t>
  </si>
  <si>
    <t>MENSAGEM 7</t>
  </si>
  <si>
    <t>S</t>
  </si>
  <si>
    <t>O NÚMERO DO CREDENCIAMENTO INFORMADO NÃO É VÁLIDO</t>
  </si>
  <si>
    <t>O EXECUTOR INFORMADO NÃO PODE EXECUTAR PROJETOS OU PROGRAMAS COM A QUALIFICAÇÃO SELECIONADA</t>
  </si>
  <si>
    <t>DADOS DO EXECUTOR</t>
  </si>
  <si>
    <t>O PREENCHIMENTO DO CAMPO BASE.2 É OBRIGATÓRIO</t>
  </si>
  <si>
    <t>MENSAGENS PARA ERRO</t>
  </si>
  <si>
    <t>A.7 - TIPO</t>
  </si>
  <si>
    <t>A.10 - PÚBLICA OU PRIVADA?</t>
  </si>
  <si>
    <t>A.11 - FINS LUCRATIVOS?</t>
  </si>
  <si>
    <t>A.12 - UNIDADE DE PESQUISA</t>
  </si>
  <si>
    <t>PORTE - A.9</t>
  </si>
  <si>
    <t>PUBLICA OU PRIVADA - A.10</t>
  </si>
  <si>
    <t>FINS LUCRATIVOS - A.11</t>
  </si>
  <si>
    <t>TIPO DE EXECUTOR - A.7</t>
  </si>
  <si>
    <t>QUALIFICAÇÃO - BASE.2</t>
  </si>
  <si>
    <t>MENSAGEM 1 - CAMPOS OBRIGATÓRIOS NÃO PREENCHIDOS</t>
  </si>
  <si>
    <t>HÁ CAMPOS OBRIGATÓRIOS NESTA LINHA QUE DEVEM SER PREENCHIDOS</t>
  </si>
  <si>
    <t>PASSO 1</t>
  </si>
  <si>
    <t>PASSO 2</t>
  </si>
  <si>
    <t>PASSO 3</t>
  </si>
  <si>
    <t>REPETE CNPJ?</t>
  </si>
  <si>
    <t>RAZÃO SOCIAL</t>
  </si>
  <si>
    <t>RAZÃO SOCIAL É A MESMA?</t>
  </si>
  <si>
    <t>O MESMO CNPJ NÃO PODE SER REPETIDO PARA MAIS DE UMA RAZÃO SOCIAL</t>
  </si>
  <si>
    <t>MENSAGEM  2 - CNPJ INVÁLIDO</t>
  </si>
  <si>
    <t>A SOMA DOS PERCENTUAIS DEVE SER IGUAL A 100%</t>
  </si>
  <si>
    <t>A.14 - CPF
(somente números)</t>
  </si>
  <si>
    <t>A.13 - Nº DO CREDENCIAMENTO (FORMATO XXXX/AAAA)</t>
  </si>
  <si>
    <t>COORDENADOR
(CAMPO OBRIGATÓRIO)</t>
  </si>
  <si>
    <t>MENSAGEM 4 - % NÃO SOMA 100%</t>
  </si>
  <si>
    <t>RELATÓRIO DE PENDÊNCIAS</t>
  </si>
  <si>
    <t>PLANILHA</t>
  </si>
  <si>
    <t>A - DADOS INST.</t>
  </si>
  <si>
    <t>BASE</t>
  </si>
  <si>
    <t>CAMPO DE PREENCHIMENTO OBRIGATÓRIO</t>
  </si>
  <si>
    <t>CAMPO NÃO DEVE SER PREENCHIDO, CONSIDERANDO O PREENCHIMENTO DOS CAMPOS ANTERIORES</t>
  </si>
  <si>
    <t>TEMAS</t>
  </si>
  <si>
    <t>LISTA DE TEMAS</t>
  </si>
  <si>
    <t>LISTA DE SUBTEMAS</t>
  </si>
  <si>
    <t>SUBTEMA SELECIONADO</t>
  </si>
  <si>
    <t>VERIFICAÇÃO TEMA X ÁREA</t>
  </si>
  <si>
    <t>VERIFICAÇÃO SUBTEMA X TEMA</t>
  </si>
  <si>
    <t>MENSAGEM ÁREA X SUBTEMA X TEMA</t>
  </si>
  <si>
    <t>B 102 - ÁREA</t>
  </si>
  <si>
    <t>B 103 - DADOS DA PLANILHA DE APOIO ÁREA-TEMA-SUBTEMA</t>
  </si>
  <si>
    <t>SUBTEMAS</t>
  </si>
  <si>
    <t>B 104 - TIPOS DE RESULTADO</t>
  </si>
  <si>
    <t>B 106 - SITUAÇÃO ATUAL</t>
  </si>
  <si>
    <t>CAMPO OBRIGATÓRIO NÃO PREENCHIDO NESTA LINHA</t>
  </si>
  <si>
    <t>B - DADOS TÉCNICOS</t>
  </si>
  <si>
    <t>C - DADOS ATIVIDADES</t>
  </si>
  <si>
    <t>D - DADOS EQUIPE</t>
  </si>
  <si>
    <t>F - Desp. EQUIPE</t>
  </si>
  <si>
    <t>G - Desp. MAT. CONSUMO</t>
  </si>
  <si>
    <t>H - Desp. PASSAGENS</t>
  </si>
  <si>
    <t>I - Desp. DIÁRIA E AJ. DE CUSTO</t>
  </si>
  <si>
    <t>K - Desp. SERVIÇO-TIB</t>
  </si>
  <si>
    <t>L - Desp. PROTÓTIPO</t>
  </si>
  <si>
    <t>M - Desp. OBRAS E INST.</t>
  </si>
  <si>
    <t>N - Desp. EQUIPAM. E MAT. PERM.</t>
  </si>
  <si>
    <t>O - Desp. OUTROS BENS E DIR.</t>
  </si>
  <si>
    <t>Q - Desp. CAPAC. DE FORN.</t>
  </si>
  <si>
    <t>R - Desp. REC. HUMANOS</t>
  </si>
  <si>
    <t>S - Desp. TESTES</t>
  </si>
  <si>
    <t>T - OUTRAS DESP.</t>
  </si>
  <si>
    <t>U - Desp. TRIBUTOS</t>
  </si>
  <si>
    <t>REMUNERAÇÃO DIRETA</t>
  </si>
  <si>
    <t>MATERIAL DE CONSUMO</t>
  </si>
  <si>
    <t>DIARIAS E AJUDA DE CUSTO</t>
  </si>
  <si>
    <t>OBRAS E INSTALACOES</t>
  </si>
  <si>
    <t>EQUIPAMENTO E MATERIAL PERMANENTE</t>
  </si>
  <si>
    <t>CAPACITACAO DE FORNECEDORES</t>
  </si>
  <si>
    <t>BOLSA</t>
  </si>
  <si>
    <t>TESTES OPERACIONAIS</t>
  </si>
  <si>
    <t>DESPESA DE IMPORTACAO</t>
  </si>
  <si>
    <t>DESPESA OPERACIONAL E ADMINISTRATIVA</t>
  </si>
  <si>
    <t>INÍCIO</t>
  </si>
  <si>
    <t>FIM</t>
  </si>
  <si>
    <t>SELECIONE AS ATIVIDADES ASSOCIADAS AO PARTICIPANTE</t>
  </si>
  <si>
    <t>ATENÇÃO: NÚMERO ANP INVÁLIDO</t>
  </si>
  <si>
    <t>ATENÇÃO: NÚMERO DE AUTORIZAÇÃO INVÁLIDO</t>
  </si>
  <si>
    <t>RESULTADOS</t>
  </si>
  <si>
    <t>MESAGENS</t>
  </si>
  <si>
    <t>BASE 103: LISTA 2 - FINALIDADE DO PTR</t>
  </si>
  <si>
    <t>BASE 101: LISTA 1 - QUALIFICAÇÃO</t>
  </si>
  <si>
    <t>BASE 102: É PROJETO DE AUTORIZAÇÃO?</t>
  </si>
  <si>
    <t>BASE 104: ALTERNATIVAS</t>
  </si>
  <si>
    <t>BASE 105: VERIFICAÇÃO NÚMERO ANP DO PROJETO</t>
  </si>
  <si>
    <t>BASE 106: VERIFICAÇÃO DO Nº DA AUTORIZAÇÃO</t>
  </si>
  <si>
    <t>BASE 107: MENSAGENS NESTA PLANILHA</t>
  </si>
  <si>
    <t>CAMPOS OBRIGATÓRIOS NÃO PREENCHIDOS</t>
  </si>
  <si>
    <t>CAMPOS PREENCHIDOS INDEVIDAMENTE</t>
  </si>
  <si>
    <t>CAMPOS COM INFORMAÇÕES INVÁLIDAS</t>
  </si>
  <si>
    <t>O CAMPO A.10 É DE PREENCHIMENTO OBRIGATÓRIO SE A INFORMAÇÃO DO CAMPO A.7 FOR "INSTITUIÇÃO CREDENCIADA".</t>
  </si>
  <si>
    <t>O CAMPO A.10 NÃO PODE SER PREENCHIDO SE A INFORMAÇÃO DO CAMPO A.7 FOR DIFERENTE DE"INSTITUIÇÃO CREDENCIADA".</t>
  </si>
  <si>
    <t>O CAMPO A.11 É DE PREENCHIMENTO OBRIGATÓRIO SE A INFORMAÇÃO DO CAMPO A.7 FOR "INSTITUIÇÃO CREDENCIADA" E A INFORMAÇÃO DO CAMPO A.10 FOR "PRIVADA".</t>
  </si>
  <si>
    <t>O CAMPO A.11 NÃO PODE SER PREENCHIDO SE A INFORMAÇÃO DO CAMPO A.7 FOR DIFERENTE DE"INSTITUIÇÃO CREDENCIADA" OU SE A INFIRMAÇÃO DO CAMPO A.10 FOR DIFERENTE DE "PRIVADA".</t>
  </si>
  <si>
    <t>O CPF INFORMADO NÃO É VÁLIDO</t>
  </si>
  <si>
    <t>O CNPJ INFORMADO NÃO É VÁLIDO</t>
  </si>
  <si>
    <t>ESTE CAMPO É DE PREENCHIMENTO OBRIGATÓRIO</t>
  </si>
  <si>
    <t>OS CAMPOS A.12 E A.13 NÃO PODEM SER PREENCHIDOS CONSIDERANDO O TIPO DO EXECUTOR E A QUALIFICAÇÃO SELECIONADA EM BASE.2</t>
  </si>
  <si>
    <t>OS CAMPOS A.12 E A.13 DEVEM SER PREENCHIDOS CONSIDERANDO O TIPO DO EXECUTOR E A QUALIFICAÇÃO SELECIONADA EM BASE.2</t>
  </si>
  <si>
    <t>CAMPOS A.12 E A.13 SÃO OBRIGATÓRIOS?</t>
  </si>
  <si>
    <t>RELATÓRIO DE ENVIO</t>
  </si>
  <si>
    <t>VERIFICAÇÃO DE PENDÊNCIAS - PARA O QUADRO RESUMO</t>
  </si>
  <si>
    <t>SOMA</t>
  </si>
  <si>
    <t>MENSAGENS</t>
  </si>
  <si>
    <t>A.8 E A.9</t>
  </si>
  <si>
    <t>A.10</t>
  </si>
  <si>
    <t>A.11</t>
  </si>
  <si>
    <t>A.12 E A.13</t>
  </si>
  <si>
    <t>ALGUM CAMPO PREENCHIDO?</t>
  </si>
  <si>
    <t>TODOS OS CAMPOS OBRIGATÓRIOS PREENCHIDO?</t>
  </si>
  <si>
    <t xml:space="preserve"> VERIFICAÇÃO CNPJ</t>
  </si>
  <si>
    <t>VERIFICAÇÃO DE REPETIÇÃO DE CNPJ E ERRO</t>
  </si>
  <si>
    <t>SOMATÓRIO DOS PERCENTUAIS DECLARADOS</t>
  </si>
  <si>
    <t>CAMPOS A.5, A.6, A.7 E A.14 PREENCHIDOS?</t>
  </si>
  <si>
    <t>MENSAGEM 5 - CAMPOS OBRIGATÓRIOS NÃO PREENCHIDOS</t>
  </si>
  <si>
    <t>DADOS DO EXECUTOR SELECIONADO (VERIFICAÇÃO 3)</t>
  </si>
  <si>
    <t>VERIFICAÇÃO CNPJ</t>
  </si>
  <si>
    <t>MENSAGEM 6 - RESULTADO DA VERIFICAÇÃO 3</t>
  </si>
  <si>
    <t>MENSAGEM 7 - PREENCHIMENTO DE A.12 E A.13</t>
  </si>
  <si>
    <t>MENSAGEM  8 - CNPJ INVÁLIDO</t>
  </si>
  <si>
    <t>VERIFICAÇÃO CPF</t>
  </si>
  <si>
    <t>MENSAGEM 9 - CPF INVÁLIDO</t>
  </si>
  <si>
    <t>VALIDAÇÃO Nº DO CREDENCIAMENTO</t>
  </si>
  <si>
    <t>MENSAGEM 10 - Nº DE CREDENCIAMENTO</t>
  </si>
  <si>
    <t>F 101 - DA PLANILHA DADOS INSTITUCIONAIS</t>
  </si>
  <si>
    <t>F 102 - QUALIFICAÇÃO DO PROJETO</t>
  </si>
  <si>
    <t>COMBINAÇÃO</t>
  </si>
  <si>
    <t>PROTOTIPO</t>
  </si>
  <si>
    <t>;</t>
  </si>
  <si>
    <t>VERIFICAÇÃO 8 - DESPESAS ADMITIDAS CONSIDERANDO A QUALIFICAÇÃO DO PROJETO OU PROGRAMA E O EXECUTOR SELECIONADO</t>
  </si>
  <si>
    <t>F 103 - ELEMENTO DE DESPESA</t>
  </si>
  <si>
    <t>F 104 - TIPO DE REMUNERAÇÃO</t>
  </si>
  <si>
    <t>F 105 - SEPARAÇÃO</t>
  </si>
  <si>
    <t>COMBINAÇÃO QUALIFICAÇÃO X EXECUTOR X DESPESA</t>
  </si>
  <si>
    <t>VÁLIDO?</t>
  </si>
  <si>
    <t>REGULAÇÃO DO SETOR DE PETRÓLEO, GÁS NATURAL E BIOCOMBUSTÍVEIS</t>
  </si>
  <si>
    <t>ASPECTOS ECONÔMICOS DA REGULAÇÃO DA INDÚSTRIA DO PETRÓLEO, GÁS NATURAL E BIOCOMBUSTÍVEIS</t>
  </si>
  <si>
    <t>EXPLORAÇÃO - HORIZONTE PRÉ-SAL, ÁGUAS PROFUNDAS, BACIAS MADURAS E NOVAS FRONTEIRAS EXPLORATÓRIAS</t>
  </si>
  <si>
    <t>ACUMULAÇÕES NÃO CONVENCIONAIS (UNCONVENCIONAL RESERVOIRS)</t>
  </si>
  <si>
    <t>ASPECTOS JURÍDICOS DA REGULAÇÃO DA INDÚSTRIA DO PETRÓLEO, GÁS NATURAL E BIOCOMBUSTÍVEIS</t>
  </si>
  <si>
    <t>ADEQUAÇÃO DO MARCO LEGAL VIGENTE À PRODUÇÃO DE GÁS NÃO CONVENCIONAL</t>
  </si>
  <si>
    <t>TEMAS TRANSVERSAIS</t>
  </si>
  <si>
    <t>AVALIAÇÃO DA CONFORMIDADE, MONITORAMENTO E CONTROLE</t>
  </si>
  <si>
    <t>ADEQUAÇÃO DO MARCO LEGAL VIGENTE À PRODUÇÃO, MOVIMENTAÇÃO E USO DE BIOGÁS</t>
  </si>
  <si>
    <t>BIOCOMBUSTÍVEIS</t>
  </si>
  <si>
    <t>BIOCOMBUSTÍVEIS AVANÇADOS (2ª, 3ª, 4ª GERAÇÃO)</t>
  </si>
  <si>
    <t>COMBUSTÍVEIS E LUBRIFICANTES</t>
  </si>
  <si>
    <t>ADITIVOS</t>
  </si>
  <si>
    <t>BIODIESEL</t>
  </si>
  <si>
    <t>ANÁLISE DA FRONTEIRA DE COMPETÊNCIAS ENTRE REGULADORES</t>
  </si>
  <si>
    <t>BIOETANOL</t>
  </si>
  <si>
    <t>ANÁLISE DE RISCO EXPLORATÓRIO</t>
  </si>
  <si>
    <t>BIOQUEROSENE DE AVIAÇÃO</t>
  </si>
  <si>
    <t>HIDROGÊNIO</t>
  </si>
  <si>
    <t>APLICAÇÃO DE HIDROGÊNIO COMO VETOR ENERGÉTICO</t>
  </si>
  <si>
    <t>ABASTECIMENTO</t>
  </si>
  <si>
    <t>UTILIZAÇÃO</t>
  </si>
  <si>
    <t>APLICAÇÕES INDUSTRIAIS, COMERCIAIS, RESIDENCIAIS E AUTOMOTIVAS</t>
  </si>
  <si>
    <t>DISTRIBUIÇÃO, LOGÍSTICA E TRANSPORTE</t>
  </si>
  <si>
    <t>ARMAZENAMENTO</t>
  </si>
  <si>
    <t>ENERGIA A PARTIR DE OUTRAS FONTES DE BIOMASSA</t>
  </si>
  <si>
    <t>ARMAZENAMENTO E DISTRIBUIÇÃO DE HIDROGÊNIO</t>
  </si>
  <si>
    <t>OUTRAS FONTES DE ENERGIA</t>
  </si>
  <si>
    <t>ENERGIA SOLAR</t>
  </si>
  <si>
    <t>ASPECTOS ECONÔMICOS GERAIS DA REGULAÇÃO DAS INDÚSTRIAS DE PETRÓLEO, GÁS NATURAL E BIOCOMBUSTÍVEIS</t>
  </si>
  <si>
    <t>EXPLORAÇÃO E PRODUÇÃO DE PETRÓLEO E GÁS NATURAL - ONSHORE E OFFSHORE</t>
  </si>
  <si>
    <t>ENGENHARIA DE POÇO</t>
  </si>
  <si>
    <t>ASPECTOS JURÍDICOS GERAIS DA REGULAÇÃO DAS INDÚSTRIAS DE PETRÓLEO, GÁS NATURAL E BIOCOMBUSTÍVEIS</t>
  </si>
  <si>
    <t>PRODUÇÃO - HORIZONTE PRÉ-SAL, ÁGUAS PROFUNDAS, CAMPOS MADUROS E NOVAS FRONTEIRAS EXPLORATÓRIAS</t>
  </si>
  <si>
    <t>AUTOMAÇÃO, CONTROLE E INSTRUMENTAÇÃO</t>
  </si>
  <si>
    <t>PETROQUÍMICA DE 1ª E 2ª GERAÇÃO</t>
  </si>
  <si>
    <t>MATERIAIS</t>
  </si>
  <si>
    <t>AUTOMAÇÃO, CONTROLE, INSTRUMENTAÇÃO E METROLOGIA</t>
  </si>
  <si>
    <t>GÁS NATURAL</t>
  </si>
  <si>
    <t>MOVIMENTAÇÃO E ARMAZENAMENTO</t>
  </si>
  <si>
    <t>OUTRAS FONTES ALTERNATIVAS</t>
  </si>
  <si>
    <t>REFINO</t>
  </si>
  <si>
    <t>PRODUÇÃO E PROCESSAMENTO</t>
  </si>
  <si>
    <t>AVALIAÇÃO DA CONFORMIDADE E DESEMPENHO E CERTIFICAÇÃO</t>
  </si>
  <si>
    <t>RECUPERAÇÃO AVANÇADA DE PETRÓLEO</t>
  </si>
  <si>
    <t>AVALIAÇÃO DA SUSTENTABILIDADE</t>
  </si>
  <si>
    <t>SEGURANÇA E MEIO AMBIENTE</t>
  </si>
  <si>
    <t>AVALIAÇÃO E GERENCIAMENTO DE RISCOS</t>
  </si>
  <si>
    <t>BIORREFINO</t>
  </si>
  <si>
    <t>CADEIA PRODUTIVA</t>
  </si>
  <si>
    <t>CAPTURA E ESTOCAGEM DE CO2</t>
  </si>
  <si>
    <t>CARACTERIZAÇÃO E CONTROLE DA QUALIDADE</t>
  </si>
  <si>
    <t>CARACTERIZAÇÃO E CONTROLE DE QUALIDADE</t>
  </si>
  <si>
    <t>CARACTERIZAÇÃO E ENGENHARIA DE RESERVATÓRIOS</t>
  </si>
  <si>
    <t>CARACTERIZAÇÃO E PROCESSAMENTO DE FLUIDOS PRODUZIDOS</t>
  </si>
  <si>
    <t>CÉLULA COMBUSTÍVEL</t>
  </si>
  <si>
    <t>COMBUSTÍVEIS DE AVIAÇÃO</t>
  </si>
  <si>
    <t>CONFIABILIDADE HUMANA</t>
  </si>
  <si>
    <t>CONVERSÃO DE MATERIAIS LIGNOCELULÓSICOS</t>
  </si>
  <si>
    <t>CO-PRODUTOS</t>
  </si>
  <si>
    <t>CORROSÃO E PROTEÇÃO</t>
  </si>
  <si>
    <t>CRITÉRIOS DE PROJETO DE GASODUTOS E OLEODUTOS</t>
  </si>
  <si>
    <t>DESEMPENHO E EMISSÕES</t>
  </si>
  <si>
    <t>DESENVOLVIMENTO DE EQUIPAMENTOS</t>
  </si>
  <si>
    <t>DESENVOLVIMENTO DE NOVOS ALGORITMOS</t>
  </si>
  <si>
    <t>DESENVOLVIMENTO DE PRODUTOS DE MAIOR VALOR AGREGADO</t>
  </si>
  <si>
    <t>DIREITO AMBIENTAL E A REGULAÇÃO DAS INDÚSTRIAS DE PETRÓLEO, GÁS NATURAL E BIOCOMBUSTÍVEIS</t>
  </si>
  <si>
    <t>ECONOMIA DA ENERGIA E POLÍTICA ENERGÉTICA NO CONTEXTO DE UM PLANEJAMENTO INTEGRADO DE RECURSOS ENERGÉTICOS</t>
  </si>
  <si>
    <t>EFICIÊNCIA ENERGÉTICA</t>
  </si>
  <si>
    <t>ELEVAÇÃO ARTIFICIAL E ESCOAMENTO MULTIFÁSICO</t>
  </si>
  <si>
    <t>EMISSÕES DE GASES DE EFEITO ESTUFA NA INDÚSTRIA DE PETRÓLEO, GÁS NATURAL E BIOCOMBUSTÍVEIS</t>
  </si>
  <si>
    <t>ENERGIA DOS OCEANOS</t>
  </si>
  <si>
    <t>ENERGIA EÓLICA</t>
  </si>
  <si>
    <t>ENERGIA SOLAR FOTOVOLTAICA</t>
  </si>
  <si>
    <t>ENERGIA SOLAR TÉRMICA</t>
  </si>
  <si>
    <t>ENGENHARIA DE RESERVATÓRIO (SIMULAÇÃO DE FLUXO)</t>
  </si>
  <si>
    <t>EQUIPAMENTOS DE POÇO E SUBMARINO</t>
  </si>
  <si>
    <t>ESTABILIDADE DE COMBUSTÍVEIS</t>
  </si>
  <si>
    <t>ESTABILIDADE DE POÇOS</t>
  </si>
  <si>
    <t>ESTOCAGEM SUBTERRÂNEA DE GÁS NATURAL OU ESTOCAGEM GEOLÓGICA DE GÁS NATURAL</t>
  </si>
  <si>
    <t>ESTUDO DE CONFIABILIDADE E MANUTENÇÃO BASEADO EM RISCO DE GASODUTOS E OLEODUTOS</t>
  </si>
  <si>
    <t>ESTUDO DE CONFIABILIDADE E MANUTENÇÃO BASEADO EM RISCO DE SISTEMAS FLUTUANTES E DE PRODUÇÃO</t>
  </si>
  <si>
    <t>ESTUDOS GEOLÓGICOS DAS BACIAS SEDIMENTARES</t>
  </si>
  <si>
    <t>GÁS NÃO-CONVENCIONAL</t>
  </si>
  <si>
    <t>GASEIFICAÇÃO DE BIOMASSA</t>
  </si>
  <si>
    <t>GASOLINAS</t>
  </si>
  <si>
    <t>GEOFÍSICA DE RESERVATÓRIO</t>
  </si>
  <si>
    <t>GEOLOGIA DE RESERVATÓRIO</t>
  </si>
  <si>
    <t>GEOMECÂNICA/ESTABILIZAÇÃO DE POÇOS</t>
  </si>
  <si>
    <t>GERENCIAMENTO DE ÁGUA PRODUZIDA</t>
  </si>
  <si>
    <t>GERENCIAMENTO DE ÁGUAS, EFLUENTES E EMISSÕES DE POLUENTES REGULAMENTADOS</t>
  </si>
  <si>
    <t>GERENCIAMENTO DE CASCALHO DE PERFURAÇÃO</t>
  </si>
  <si>
    <t>IMPACTOS AMBIENTAIS</t>
  </si>
  <si>
    <t>INDICADORES DE SMS PARA INDÚSTRIA DO PETRÓLEO, GÁS NATURAL E BIOCOMBUSTÍVEIS</t>
  </si>
  <si>
    <t>INJEÇÃO E GERENCIAMENTO DE ÁGUAS</t>
  </si>
  <si>
    <t>INTEGRIDADE DE EQUIPAMENTOS E INSTALAÇÕES</t>
  </si>
  <si>
    <t>INTEGRIDADE ESTRUTURAL, SOLDAGEM E CARACTERIZAÇÃO DE MATERIAIS</t>
  </si>
  <si>
    <t>INTERFACE FORMAÇÃO - POÇO</t>
  </si>
  <si>
    <t>LOGÍSTICA</t>
  </si>
  <si>
    <t>LUBRIFICANTES E BIOLUBRIFICANTES</t>
  </si>
  <si>
    <t>MANUTENÇÃO E INSPEÇÃO - SEGURANÇA</t>
  </si>
  <si>
    <t>MATÉRIAS PRIMAS - CARACTERIZAÇÃO E PRÉ-TRATAMENTO</t>
  </si>
  <si>
    <t>MATÉRIAS-PRIMAS ALTERNATIVAS PARA PRODUÇÃO DE BÁSICOS E INTERMEDIÁRIOS</t>
  </si>
  <si>
    <t>MEDIÇÃO DA PRODUÇÃO - NOVAS TECNOLOGIAS E PROCEDIMENTOS</t>
  </si>
  <si>
    <t>METODOLOGIAS DE AVALIAÇÃO DE IMPACTO REGULATÓRIO NAS INDÚSTRIAS DE PETRÓLEO, GÁS NATURAL E BIOCOMBUSTÍVEIS</t>
  </si>
  <si>
    <t>METODOLOGIAS DE AVALIAÇÃO DE RISCO E IMPACTOS SOCIOAMBIENTAIS DOS INVESTIMENTOS</t>
  </si>
  <si>
    <t>METODOLOGIAS E SISTEMAS DE CONTROLE DA QUALIDADE</t>
  </si>
  <si>
    <t>MÉTODOS E PROCESSOS DE ESCOAMENTO</t>
  </si>
  <si>
    <t>MINIMIZAÇÃO DE RESÍDUOS - REDUÇÃO, REUTILIZAÇÃO E RECICLAGEM</t>
  </si>
  <si>
    <t>MODELAGEM E PREVENÇÃO DE IMPACTOS AMBIENTAIS</t>
  </si>
  <si>
    <t>MODELOS DE EXPLORAÇÃO E REGIMES CONTRATUAIS NA INDÚSTRIA DO PETRÓLEO, GÁS NATURAL E BIOCOMBUSTÍVEIS</t>
  </si>
  <si>
    <t>MODELOS DE TARIFAÇÃO PARA PRESTAÇÃO DE SERVIÇOS DE TRANSPORTE DE GÁS NATURAL</t>
  </si>
  <si>
    <t>MONITORAMENTO DE ÁREAS IMPACTADAS POR ATIVIDADES DA INDÚSTRIA DE PETRÓLEO, GÁS NATURAL E BIOCOMBUSTÍVEIS</t>
  </si>
  <si>
    <t>MONITORAMENTO E CONTROLE DE INSTALAÇÕES ONSHORE E OFFSHORE</t>
  </si>
  <si>
    <t>NANOMATERIAIS</t>
  </si>
  <si>
    <t>NOVOS MATERIAIS</t>
  </si>
  <si>
    <t>ÓLEO DIESEL</t>
  </si>
  <si>
    <t>OTIMIZAÇÃO E CONFIABILIDADE DE EQUIPAMENTOS, PROCESSOS E SISTEMAS</t>
  </si>
  <si>
    <t>OUTRAS APLICAÇÕES</t>
  </si>
  <si>
    <t>OUTROS PROCESSAMENTOS DE BIOMASSA</t>
  </si>
  <si>
    <t>PERFURAÇÃO E COMPLETAÇÃO - TÉCNICAS E TECNOLOGIAS</t>
  </si>
  <si>
    <t>PERFURAÇÃO E COMPLETAÇÃO DE POÇOS</t>
  </si>
  <si>
    <t>PETROFÍSICA, PERFILAGEM DE POÇOS E AVALIAÇÃO DE FORMAÇÕES</t>
  </si>
  <si>
    <t>POLÍMEROS BIODEGRADÁVEIS E BIOPOLÍMEROS</t>
  </si>
  <si>
    <t>PROCESSAMENTO DE GÁS NATURAL</t>
  </si>
  <si>
    <t>PROCESSAMENTO DE PETRÓLEO</t>
  </si>
  <si>
    <t>PROCESSAMENTO EMBARCADO</t>
  </si>
  <si>
    <t>PROCESSAMENTO PRIMÁRIO DE FLUIDOS</t>
  </si>
  <si>
    <t>PROCESSOS DE LIQUEFAÇÃO DE GN E REGASEIFICAÇÃO DE GNL</t>
  </si>
  <si>
    <t>PROCESSOS DE PRODUÇÃO</t>
  </si>
  <si>
    <t>PROCESSOS DE PRODUÇÃO DE HIDROGÊNIO</t>
  </si>
  <si>
    <t>PROCESSOS PETROQUÍMICOS</t>
  </si>
  <si>
    <t>PRODUÇÃO DE BIODIESEL</t>
  </si>
  <si>
    <t>PRODUÇÃO DE BIOETANOL</t>
  </si>
  <si>
    <t>PRODUÇÃO DE BIOGÁS</t>
  </si>
  <si>
    <t>PRODUÇÃO DE BIOQUEROSENE</t>
  </si>
  <si>
    <t>PRODUÇÃO DE ENZIMAS</t>
  </si>
  <si>
    <t>PRODUÇÃO DE FERTILIZANTES NITROGENADOS</t>
  </si>
  <si>
    <t>PRODUÇÃO DE LEVEDURAS E ALGAS</t>
  </si>
  <si>
    <t>PRODUÇÃO DE OLEAGINOSAS</t>
  </si>
  <si>
    <t>PRODUÇÃO E CONDICIONAMENTO DE GN</t>
  </si>
  <si>
    <t>RECICLAGEM DE POLÍMEROS</t>
  </si>
  <si>
    <t>RECUPERAÇÃO MELHORADA DE PETRÓLEO</t>
  </si>
  <si>
    <t>REGULAÇÃO DE ACESSO À INFRAESTRUTURA DE TRANSPORTE (REGULAÇÃO DE MONOPÓLIOS NATURAIS)</t>
  </si>
  <si>
    <t>REGULAÇÃO E DEFESA DA CONCORRÊNCIA</t>
  </si>
  <si>
    <t>REMEDIAÇÃO E RECUPERAÇÃO DE ÁREAS CONTAMINADAS E IMPACTADAS</t>
  </si>
  <si>
    <t>RESERVAS</t>
  </si>
  <si>
    <t>RISERS, UMBILICAIS E DUTOS SUBMARINOS</t>
  </si>
  <si>
    <t>SEGURANÇA NAS OPERAÇÕES DE PERFURAÇÃO</t>
  </si>
  <si>
    <t>SISTEMAS CATALÍTICOS</t>
  </si>
  <si>
    <t>SISTEMAS HÍBRIDOS</t>
  </si>
  <si>
    <t>SISTEMAS SOLARES DE AQUECIMENTO</t>
  </si>
  <si>
    <t>TÉCNICAS DE AQUISIÇÃO, PROCESSAMENTO E INTERPRETAÇÃO DE DADOS GEOFÍSICOS</t>
  </si>
  <si>
    <t>TÉCNICAS DE AQUISIÇÃO, PROCESSAMENTO E INTERPRETAÇÃO DE DADOS GEOFÍSICOS EM ESCALA DE RESERVATÓRIO</t>
  </si>
  <si>
    <t>TÉCNICAS E EQUIPAMENTOS SUBMARINOS DE BOMBEAMENTO</t>
  </si>
  <si>
    <t>TÉCNICAS E MÉTODOS DE ELEVAÇÃO ARTIFICIAL</t>
  </si>
  <si>
    <t>TECNOLOGIA DE DUTOS</t>
  </si>
  <si>
    <t>TECNOLOGIA DE MATERIAIS</t>
  </si>
  <si>
    <t>TECNOLOGIA DE SISTEMAS SOLARES</t>
  </si>
  <si>
    <t>TECNOLOGIA EM ASFALTO</t>
  </si>
  <si>
    <t>TECNOLOGIA VEICULAR</t>
  </si>
  <si>
    <t>TRANSFORMAÇÃO FÍSICA DE GÁS NATURAL</t>
  </si>
  <si>
    <t>TRANSFORMAÇÃO QUÍMICA DE GÁS NATURAL</t>
  </si>
  <si>
    <t>TRANSFORMAÇÃO QUÍMICA DO BIOETANOL</t>
  </si>
  <si>
    <t>TRANSPORTE E ARMAZENAMENTO DE GN E GNL</t>
  </si>
  <si>
    <t>TRIBUTAÇÃO NA INDÚSTRIA DO PETRÓLEO, GÁS NATURAL E BIOCOMBUSTÍVEIS</t>
  </si>
  <si>
    <t>UNIDADES FLUTUANTES DE PRODUÇÃO, SISTEMAS DE ANCORAGEM E AMARRAÇÃO E POSICIONAMENTO DINÂMICO</t>
  </si>
  <si>
    <t>USOS DO BIODIESEL</t>
  </si>
  <si>
    <t>É BOLSA?</t>
  </si>
  <si>
    <t>O VALOR DOS ENCARGOS ESTÁ LIMITADO A 80% DO VALOR DA REMUNERAÇÃO DIRETA E NÃO SE ADMITE ENCARGOS SOBRE BOLSA DE QUALQUER ESPÉCIE</t>
  </si>
  <si>
    <t>ALGUM CAMPO PREENCHIDO</t>
  </si>
  <si>
    <t>TODOS OS CAMPOS OBRIGATÓRIOS PREENCHIDOS</t>
  </si>
  <si>
    <t>MENSAGEM 1 - PREENCHIMENTO</t>
  </si>
  <si>
    <t>F 106 - TETO DA REMUNERAÇÃO</t>
  </si>
  <si>
    <t>F 107 - ALERTAS</t>
  </si>
  <si>
    <t>F 108 - DA PLANILA EQUIPE</t>
  </si>
  <si>
    <t>F 109 - VERIFICAÇÃO</t>
  </si>
  <si>
    <t>F 110 - VERIFICAÇÃO DO PREENCHIMENTO</t>
  </si>
  <si>
    <t>F 111- EXECUTOR SELECIONADO</t>
  </si>
  <si>
    <t>F 113 - VERIFICAÇÕES DO TIPO DE REMUNERAÇÃO</t>
  </si>
  <si>
    <t>F 115 - VERIFICAÇÃO DE ENCARGOS</t>
  </si>
  <si>
    <t>F 116 - VERIFICAÇÃO DA REMUNERAÇÃO</t>
  </si>
  <si>
    <t>F 117 - RESULTADO - VALOR DA DESPESA POR EXECUTOR</t>
  </si>
  <si>
    <t>F 118 - MENSAGENS DE ERRO QUE OCORREM NA PLANILHA</t>
  </si>
  <si>
    <t>ATENÇÃO: O VALOR MÉDIO SUPERA O LIMITE PARA REMUNERAÇÃO MENSAL ESTABELECIDO NO REGULAMENTO</t>
  </si>
  <si>
    <t>PÚBLICA OU RPIVADA</t>
  </si>
  <si>
    <t>COMBINAÇÃO PROJETO X EXECUTOR X DESPESA</t>
  </si>
  <si>
    <t>MENSAGEM 2 - EXECUTOR VÁLIDO</t>
  </si>
  <si>
    <t>O EXECUTOR SELECIONADO NÃO É VÁLIDO</t>
  </si>
  <si>
    <t>MENSAGEM 4 - DEVERIA SER BOLSA</t>
  </si>
  <si>
    <t>MENSAGEM 5 - PERÍODO INCOMPATÍVEL</t>
  </si>
  <si>
    <t>MENSAGEM 6 - LIMITE DE ENCARGOS SUPERADO</t>
  </si>
  <si>
    <t>MENSAGEM 7 - LIMITE DA REMUNERAÇÃO MENSAL</t>
  </si>
  <si>
    <t>MENSAGEM 2 - EXECUTOR INVÁLIDO</t>
  </si>
  <si>
    <t>MENSAGEM 3 - VERIFICAÇÃO 8</t>
  </si>
  <si>
    <t>F 112 - ADMISSIBILIDADE DE DESPESA - VERIFICAÇÃO 8</t>
  </si>
  <si>
    <t>G 103 - ELEMENTO DE DESPESA</t>
  </si>
  <si>
    <t>G 104 - SEPARAÇÃO</t>
  </si>
  <si>
    <t>G 105 - PROCEDÊNCIA</t>
  </si>
  <si>
    <t>G 106 - ALERTAS</t>
  </si>
  <si>
    <t>G 107 - VERIFICAÇÃO DE PREENCHIMENTO</t>
  </si>
  <si>
    <t>G 108 - EXECUTOR SELECIONADO</t>
  </si>
  <si>
    <t>G 109 - ADMISSIBILIDADE DA DESPESA - VERIFICAÇÃO 8</t>
  </si>
  <si>
    <t>G 110 - VALOR DA DESPESA POR EXECUTOR</t>
  </si>
  <si>
    <t>G 111 - MENSAGENS DE ERRO QUE OCORREM NA PLANILHA</t>
  </si>
  <si>
    <t>H 103 - QUALIFICAÇÃO DO PROJETO</t>
  </si>
  <si>
    <t>H 104 - ELEMENTO DE DESPESA</t>
  </si>
  <si>
    <t>H 105 - SEPARAÇÃO</t>
  </si>
  <si>
    <t>H 108 - VERIFICAÇÃO DE PREENCHIMENTO</t>
  </si>
  <si>
    <t>H 109 - EXECUTORES SELECIONADOS</t>
  </si>
  <si>
    <t>H 110 - ADMISSIBILIDADE DA DESPESA - VERIFICAÇÃO 8</t>
  </si>
  <si>
    <t>H 112 - DESPESA POR EXECUTOR</t>
  </si>
  <si>
    <t>H 113 - MENSAGENS DE ERRO QUE OCORREM NA PLANILHA</t>
  </si>
  <si>
    <t>I 103 - QUALIFICAÇÃO DO PROJETO</t>
  </si>
  <si>
    <t>I 104 - ELEMENTO DE DESPESA</t>
  </si>
  <si>
    <t>I 105 - SEPARAÇÃO</t>
  </si>
  <si>
    <t>I 106 - TIPO DE DESPESA</t>
  </si>
  <si>
    <t>I 107 - ALERTAS</t>
  </si>
  <si>
    <t>I 110 - VERIFICAÇÃO DE PREENCHIMENTO</t>
  </si>
  <si>
    <t>I 111 - EXECUTORES SELECIONADOS</t>
  </si>
  <si>
    <t>I 112 - ADMISSIBILIDADE DA DESPESA - VERIFICAÇÃO 8</t>
  </si>
  <si>
    <t>I 117 - VALOR DA DESPESA POR EXECUTOR</t>
  </si>
  <si>
    <t>H 118 - MENSAGENS DE ERRO QUE OCORREM NA PLANILHA</t>
  </si>
  <si>
    <t>J 103 - QUALIFICAÇÃO</t>
  </si>
  <si>
    <t>J 104 - ELEMENTO DE DESPESA</t>
  </si>
  <si>
    <t>J 105 - SEPARAÇÃO</t>
  </si>
  <si>
    <t xml:space="preserve">SE QUALIFICAÇÃO IGUAL A </t>
  </si>
  <si>
    <t>SERVIÇOS ESPECÍFICOS</t>
  </si>
  <si>
    <t>J 106 - SERVIÇOS ESPECÍFICOS - ESTUDOS DE BACIAS</t>
  </si>
  <si>
    <t>J 107 - PARA SELEÇÃO DOS SERVIÇOS ADMITIDOS</t>
  </si>
  <si>
    <t>J 108 - ALERTAS</t>
  </si>
  <si>
    <t>J 109 - VERIFICAÇÃO DE PREENCHIMENTO</t>
  </si>
  <si>
    <t>J 110 - EXECUTORES SELECIONADOS</t>
  </si>
  <si>
    <t>J 111 - ADMISSIBILIDADE DA DESPESA - VERIFICAÇÃO 8</t>
  </si>
  <si>
    <t>J 112 - RESULTADOS - VALORES POR EXECUTOR</t>
  </si>
  <si>
    <t>K 102 - QUALIFICAÇÃO</t>
  </si>
  <si>
    <t>K 103 - ELEMENTO DE DESPESA</t>
  </si>
  <si>
    <t>K 104 - SEPARAÇÃO</t>
  </si>
  <si>
    <t>K 105 - QUALIFICAÇÕES POSSÍVEIS</t>
  </si>
  <si>
    <t>K 106 - SERVIÇOS ADMITIDOS EM PROJETOS DE TIB</t>
  </si>
  <si>
    <t>K 107 - DESPESAS ADMITIDAS PARA O TIPO DE PROJETO DE TIB SELECIONADO</t>
  </si>
  <si>
    <t>K 108 - ALERTAS</t>
  </si>
  <si>
    <t>K 109 - VERIFICAÇÃO DE PREENCHIMENTO</t>
  </si>
  <si>
    <t>K 110 - EXECUTORES SELECIONADOS</t>
  </si>
  <si>
    <t>K 111 - ADMISSIBILIDADE DA DESPESA - VERIFICAÇÃO 8</t>
  </si>
  <si>
    <t>J 113 - MENSAGENS DE ERRO QUE OCORREM NA PLANILHA</t>
  </si>
  <si>
    <t>K 112 - VALOR DA DESPESA POR EXECUTOR</t>
  </si>
  <si>
    <t>K 113 - MENSAGENS DE ERRO QUE OCORREM NA PLANILHA</t>
  </si>
  <si>
    <t>L 103 - ELEMENTO DE DESPESA</t>
  </si>
  <si>
    <t>L 104 - SEPARAÇÃO</t>
  </si>
  <si>
    <t>L 105 - TIPO DE DESPESA</t>
  </si>
  <si>
    <t>L 106 - PROCEDÊNCIA</t>
  </si>
  <si>
    <t>NÃO É ADMITIDA A AQUISIÇÃO DE SERVIÇO NO EXTERIOR COM RECURSOS DA CLÁUSULA DE P,D&amp;I</t>
  </si>
  <si>
    <t>L 108 - VERIFICAÇÃO DE PREENCHIMENTO</t>
  </si>
  <si>
    <t>L 109 - EXECUTORES SELECIONADOS</t>
  </si>
  <si>
    <t>L 110 - ADMISSIBILIDADE DA DESPESA - VERIFICAÇÃO 8</t>
  </si>
  <si>
    <t>L 112 - RESULTADOS</t>
  </si>
  <si>
    <t>L 113 - MENSAGENS DE ERRO QUE OCORREM NA PLANILHA</t>
  </si>
  <si>
    <t>M 102 - LISTA DE EXECUTORES PARA SELEÇÃO</t>
  </si>
  <si>
    <t>M 103 - QUALIFICAÇÃO DO PROJETO</t>
  </si>
  <si>
    <t>M 104 - ELEMENTO DE DESPESA</t>
  </si>
  <si>
    <t>M 105 - SEPARAÇÃO</t>
  </si>
  <si>
    <t>M 106 - ALERTAS</t>
  </si>
  <si>
    <t>M 107 - TIPOS DE DESPESA</t>
  </si>
  <si>
    <t>M 108 - PROJETOS DE INFRAESTRUTURA</t>
  </si>
  <si>
    <t>M 109 - QUANTIDADE</t>
  </si>
  <si>
    <t>M 110 - VERIFICAÇÃO DE PREENCHIMENTO</t>
  </si>
  <si>
    <t>M 111 - EXECUTORES SELECIONADOS</t>
  </si>
  <si>
    <t>M 112 - ADMISSIBILIDADE DA DESPESA - VERIFICAÇÃO 8</t>
  </si>
  <si>
    <t>M 113 - RESULTADO - VALOR DA DESPESA POR EXECUTOR</t>
  </si>
  <si>
    <t>M 114 - MENSAGENS DE ERRO QUE OCORREM NA PLANILHA</t>
  </si>
  <si>
    <t>N 102 - LISTA DE EXECUTORES PARA SELEÇÃO</t>
  </si>
  <si>
    <t>N 103 - QUALIFICAÇÃO DO PROJETO</t>
  </si>
  <si>
    <t>N 104 - ELEMENTO DE DESPESA</t>
  </si>
  <si>
    <t>N 105 - SEPARAÇÃO</t>
  </si>
  <si>
    <t>N 106 - ALERTAS</t>
  </si>
  <si>
    <t>N 107 - TIPO DE EQUIPAMENTO</t>
  </si>
  <si>
    <t>N 108 - PROCEDÊNCIA</t>
  </si>
  <si>
    <t>M 109 - PROJETOS DE INFRAESTRUTURA</t>
  </si>
  <si>
    <t>N 110 - VERIFICAÇÃO DE PREENCHIMENTO</t>
  </si>
  <si>
    <t>N 111 - EXECUTORES SELECIONADOS</t>
  </si>
  <si>
    <t>N 112 - ADMISSIBILIDADE DA DESPESA - VERIFICAÇÃO 8</t>
  </si>
  <si>
    <t>N 113 - VALOR DA DESPESA POR EXECUTOR</t>
  </si>
  <si>
    <t>NUMERO ANP</t>
  </si>
  <si>
    <t>O 102 - LISTA DE EXECUTORES PARA SELEÇÃO</t>
  </si>
  <si>
    <t>O 103 - QUALIFICAÇÃO DO PROJETO</t>
  </si>
  <si>
    <t>O 104 - ELEMENTO DE DESPESA</t>
  </si>
  <si>
    <t>O 105 - SEPARAÇÃO</t>
  </si>
  <si>
    <t>O 106 - ALERTAS</t>
  </si>
  <si>
    <t>O 107 - TIPO DE BEM OU DIREITO</t>
  </si>
  <si>
    <t>O 108 - PROCEDÊNCIA</t>
  </si>
  <si>
    <t>O 109 - VERIFICAÇÃO DE PREENCHIMENTO</t>
  </si>
  <si>
    <t>O 110 - EXECUTORES SELECIONADOS</t>
  </si>
  <si>
    <t>O 111 - ADMISSIBILIDADE DA DESPESA - VERIFICAÇÃO 8</t>
  </si>
  <si>
    <t>O 112 - RESULTADOS - DESPESAS POR EXECUTOR</t>
  </si>
  <si>
    <t>M 113 - MENSAGENS DE ERRO QUE OCORREM NA PLANILHA</t>
  </si>
  <si>
    <t>Q 102 - LISTA DE EXECUTORES PARA SELEÇÃO</t>
  </si>
  <si>
    <t>Q 103 - QUALIFICAÇÃO</t>
  </si>
  <si>
    <t>Q 104 - ELEMENTO DE DESPESA</t>
  </si>
  <si>
    <t>Q 105 - SEPARAÇÃO</t>
  </si>
  <si>
    <t>Q 106 - ALERTAS</t>
  </si>
  <si>
    <t>Q 108 - PROCEDÊNCIA</t>
  </si>
  <si>
    <t>Q 107 - DESPESAS ADMITIDAS</t>
  </si>
  <si>
    <t>Q 109 - VERIFICAÇÃO DE PREENCHIMENTO</t>
  </si>
  <si>
    <t>Q 110 - EXECUTORES SELECIONADOS</t>
  </si>
  <si>
    <t>Q 111 - ADMISSIBILIDADE DA DESPESA - VERIFICAÇÃO 8</t>
  </si>
  <si>
    <t>TOTAL - BOLSAS PARA ALUNOS</t>
  </si>
  <si>
    <t>R 103 - ELEMENTO DE DESPESA</t>
  </si>
  <si>
    <t>R 104 - SEPARAÇÃO</t>
  </si>
  <si>
    <t>R 105 - ALERTAS</t>
  </si>
  <si>
    <t>R 106 - PRAZO DE EXECUÇÃO DO PROJETO</t>
  </si>
  <si>
    <t>R 107 - TIPOS DE BOLSA</t>
  </si>
  <si>
    <t>R 108 - ATIVIDADES - TAXA DE BANCADA</t>
  </si>
  <si>
    <t>R 102 - QUALIFICAÇÃO</t>
  </si>
  <si>
    <t>R 109 - VERIFICAÇÃO DE PREENCHIMENTO</t>
  </si>
  <si>
    <t xml:space="preserve"> TIPO DE BOLSA PARA ALUNOS</t>
  </si>
  <si>
    <t xml:space="preserve"> VALOR BOLSAS COORD. E PV</t>
  </si>
  <si>
    <t>R 114 - DESPESA POR EXECUTOR</t>
  </si>
  <si>
    <t>Q 113 - RESULTADOS</t>
  </si>
  <si>
    <t>Q 114 - MENSAGENS DE ERRO QUE OCORREM NA PLANILHA</t>
  </si>
  <si>
    <t>R 115 - MENSAGENS DE ERRO QUE OCORREM NA PLANILHA</t>
  </si>
  <si>
    <t>S 102 - LISTA DE EXECUTORES PARA SELEÇÃO</t>
  </si>
  <si>
    <t>S 103 - QUALIFICAÇÃO DO PROJETO</t>
  </si>
  <si>
    <t>S 104 - ELEMENTO DE DESPESA</t>
  </si>
  <si>
    <t>S 105 - SEPARAÇÃO</t>
  </si>
  <si>
    <t>S 106 - ALERTAS</t>
  </si>
  <si>
    <t>S 107 - VERIFICAÇÃO DE PREENCHIMENTO</t>
  </si>
  <si>
    <t>S 108 - EXECUTOR SELECIONADO</t>
  </si>
  <si>
    <t>S 109 - ADMISSIBILIDADE DA DESPESA - VERIFICAÇÃO 8</t>
  </si>
  <si>
    <t>S 110 - RESULTADO - DESPESA POR EXECUTOR</t>
  </si>
  <si>
    <t>TIB - QUALIFICAÇÃO DE PRODUTO, PROCESSO OU SERVIÇO</t>
  </si>
  <si>
    <t>TIB - NORMALIZAÇÃO TÉCNICA</t>
  </si>
  <si>
    <t>TIB - TREINAMENTO E AVALIAÇÃO DE CONFORMIDADE</t>
  </si>
  <si>
    <t>CAPACITAÇÃO TÉCNICA DE FORNECEDORES</t>
  </si>
  <si>
    <t>ESTUDO DE BACIAS COM AQUISIÇÃO DE DADOS</t>
  </si>
  <si>
    <t>FORMAÇÃO DE RECURSOS HUMANOS</t>
  </si>
  <si>
    <t>INFRAESTRUTURA - NOVA EDIFICAÇÃO OU ACRÉSCIMO DE ÁREA</t>
  </si>
  <si>
    <t>BENS E MATERIAIS - CABEÇA DE SÉRIE E LOTE PILOTO</t>
  </si>
  <si>
    <t>SERVIÇOS - CABEÇA DE SÉRIE E LOTE PILOTO</t>
  </si>
  <si>
    <t>ESTUDOS DE VIABILIDADE TÉCNICA E ECONÔMICA</t>
  </si>
  <si>
    <t>EQUIPAMENTOS E MATERIAIS - PRIMEIRO LOTE</t>
  </si>
  <si>
    <t>SERVIÇOS - OPERACIONALIZAÇÃO DE EQUIPAMENTOS</t>
  </si>
  <si>
    <t>SERVIÇO DE APOIO PARA AQUISIÇÃO DE DADOS</t>
  </si>
  <si>
    <t>SERVIÇO ESPECIALIZADO PARA TIB - NORMALIZAÇÃO</t>
  </si>
  <si>
    <t>SERVIÇO DE TREINAMENTO, SUPORTE E QUALIFICAÇÃO</t>
  </si>
  <si>
    <t>MATERIAL OU COMPONENTE - PROTÓTIPO OU UNIDADE PILOTO</t>
  </si>
  <si>
    <t>SERVIÇO DE TERCEIRO - PROTÓTIPO OU UNIDADE PILOTO</t>
  </si>
  <si>
    <t>DADO GEOLÓGICO, GEOQUÍMICO OU GEOFÍSICO PÚBLICO</t>
  </si>
  <si>
    <t>BOLSA - DOCENTE OU PESQUISADOR DA INSTITUIÇÃO</t>
  </si>
  <si>
    <t>BOLSA - ALUNO DE GRADUAÇÃO OU PÓS-GRADUAÇÃO</t>
  </si>
  <si>
    <t>BOLSA - PESQUISADOR VISITANTE</t>
  </si>
  <si>
    <t>SERVIÇO DE TIB</t>
  </si>
  <si>
    <t>SERVIÇO TÉCNICO DE APOIO - INFRAESTRUTURA</t>
  </si>
  <si>
    <t>AMPLIAÇÃO DE ÁREA DE EDIFICAÇÃO</t>
  </si>
  <si>
    <t>PROJETO EXECUTIVO E ESTUDOS TÉCNICOS</t>
  </si>
  <si>
    <t>OUTRO (ESPECIFIQUE)</t>
  </si>
  <si>
    <t>C 101 - ATIVIDADE</t>
  </si>
  <si>
    <t>C 102 - DURAÇÃO DO PROJETO</t>
  </si>
  <si>
    <t>C 106 - VERIFICAÇÃO DO PREENCHIMENTO</t>
  </si>
  <si>
    <t>C 105 - MENSAGENS DE ERRO</t>
  </si>
  <si>
    <t>MENSAGEM 2 - INÍCIO INCOMPATÍVEL</t>
  </si>
  <si>
    <t>MENSAGEM 3 - FINAL INCOMPATÍVEL</t>
  </si>
  <si>
    <t>INÍCIO NÃO É COMPATÍVEL COM PRAZO DE EXECUÇÃO</t>
  </si>
  <si>
    <t>ENCERRAMENTO NÃO É COMPATÍVEL COM O INÍCIO E O PRAZO DE EXECUÇÃO</t>
  </si>
  <si>
    <t>IDENTIFICAÇÃO DO INTEGRANTE PREENCHIDA</t>
  </si>
  <si>
    <t>ATIVIDADE ATRIBUÍDA</t>
  </si>
  <si>
    <t>MENSAGEM 1 - PREENCHIMENTO IDENTIFICAÇÃO</t>
  </si>
  <si>
    <t>PREENCHA TODAS AS INFORMAÇÕES SOBRE O PARTICIPANTE DA EQUIPE</t>
  </si>
  <si>
    <t>MENSAGEM 2 - PREENCHIMENTO ATIVIDADES</t>
  </si>
  <si>
    <t>D 104 - MENSAGENS DE ERRO</t>
  </si>
  <si>
    <t>D 105 - VERIFICAÇÃO DO PREENCHIMENTO</t>
  </si>
  <si>
    <t>O PERÍODO DE ATUAÇÃO NÃO PODE SUPERAR O PRAZO DE EXECUÇÃO DO PROJETO OU PROGRAMA</t>
  </si>
  <si>
    <t>MENSAGEM 3 - PERÍODO INCOMPATÍVEL</t>
  </si>
  <si>
    <t>D 106 - VALOR INVÁLIDO</t>
  </si>
  <si>
    <t>BOLSISTA OU PESQUISADOR VISITANTE DEVCE SER REMUNERADO POR MEIO DE BOLSA</t>
  </si>
  <si>
    <t>F 114 - PERÍODO DE ATUAÇÃO E Nº HORAS</t>
  </si>
  <si>
    <t>Nº DE HORAS INCOMPATÍVEL</t>
  </si>
  <si>
    <t>O PERÍODO TOTAL DE REMUNERAÇÃO NÃO PODE SUPERAR AQUELE INFORMADO NA PLANILHA D - DADOS EQUIPE</t>
  </si>
  <si>
    <t>O TOTAL DE HORAS NÃO PODE SUPERAR 240 HORAS/MÊS</t>
  </si>
  <si>
    <t>DESPESA NÃO ADMITIDA</t>
  </si>
  <si>
    <t>MENSAGEM 3 - REPETIDO</t>
  </si>
  <si>
    <t>ITEM DE DESPESA</t>
  </si>
  <si>
    <t>MENSAGEM 4 - VERIFICAÇÃO 8</t>
  </si>
  <si>
    <t>MENSAGEM 5 - LIMITE SUPERADO</t>
  </si>
  <si>
    <t>VALOR SUPERA O LIMITE PARA A DESPESA</t>
  </si>
  <si>
    <t>BASE 108: VERIFICAÇÕES PARA PREENCHIMENTO</t>
  </si>
  <si>
    <t>BASE 109: VERIFICAÇÃO DE PENDÊNCIAS (PARA O QUADRO RESUMO)</t>
  </si>
  <si>
    <t>A 102 - TIPO (A.7)</t>
  </si>
  <si>
    <t>A 105 - PÚBLICA OU PRIVADA (A.10)</t>
  </si>
  <si>
    <t>A 106 - VALIDAÇÃO DE CNPJ</t>
  </si>
  <si>
    <t>A 107 - VALIDAÇÃO DE CPF</t>
  </si>
  <si>
    <t>A 108 - VERIFICAÇÃO DE PENDÊNCIAS RELATIVAS AOS PROPONENTES</t>
  </si>
  <si>
    <t>A 109 - VERIFICAÇÃO DE PENDÊNCIAS RELATIVAS AOS EXECUTORES</t>
  </si>
  <si>
    <t>A 110 - ALERTAS DESTA PLANILHA</t>
  </si>
  <si>
    <t>A 112 - EXECUTORES ACEITOS COMO VÁLIDOS</t>
  </si>
  <si>
    <t>A 113 - LISTA ORGANIZADA DOS EXECUTORES VÁLIDOS</t>
  </si>
  <si>
    <t>A 114 - CAMPO DEVE SER PREENCHIDO?</t>
  </si>
  <si>
    <t>B 109 - MENSAGEM</t>
  </si>
  <si>
    <t>C 107 - INFORMAÇÕES INVÁLIDAS</t>
  </si>
  <si>
    <t>U 103 - ALERTA</t>
  </si>
  <si>
    <t>MENSAGEM 3 - LIMITE SUPERADO</t>
  </si>
  <si>
    <t>LIMITE</t>
  </si>
  <si>
    <t>U104 - VERIFICAÇÃO DE PREENCHIMENTO</t>
  </si>
  <si>
    <t>U 105 - EXECUTORES SELECIONADOS</t>
  </si>
  <si>
    <t>U 106 - VALOR DO TRIBUTO</t>
  </si>
  <si>
    <t>U 108 - MENSAGENS DE ERRO QUE OCORREM NA PLANILHA</t>
  </si>
  <si>
    <t>T 108 - LISTA DE EXECUTORES VÁLIDOS</t>
  </si>
  <si>
    <t>T 109 - QUALIFICAÇÃO DO PROJETO</t>
  </si>
  <si>
    <t>T 110 - SEPARAÇÃO</t>
  </si>
  <si>
    <t>T 111 - DESPESAS</t>
  </si>
  <si>
    <t>T 112 - LIMITE D.O.A</t>
  </si>
  <si>
    <t>T 113 - ALERTAS</t>
  </si>
  <si>
    <t>T 114 - VERIFICAÇÃO DE PREENCHIMENTO</t>
  </si>
  <si>
    <t>T 115 - EXECUTORES SELECIONADOS</t>
  </si>
  <si>
    <t>T 116 - ADMISSIBILIDADE DA DESPESA - VERIFICAÇÃO 8</t>
  </si>
  <si>
    <t>T 117 - VALOR LIMITE</t>
  </si>
  <si>
    <t>T 118 - MENSAGENS DE ERRO QUE OCORREM NA PLANILHA</t>
  </si>
  <si>
    <t>T 119 - RESULTADO OUTRAS DESPESAS</t>
  </si>
  <si>
    <t>T 121- TRIBUTOS</t>
  </si>
  <si>
    <t>T 122 - TOTAL - CLÁUSULA DE P,D&amp;I (RESULTADO QUE VAI PARA O QUADRO RESUMO)</t>
  </si>
  <si>
    <t>RELAÇÃO DOS ANEXOS ENCAMINHADOS COM O PTR</t>
  </si>
  <si>
    <t>NOME DO ARQUIVO</t>
  </si>
  <si>
    <t>B 110 - VERIFICAÇÃO DO PREENCHIMENTO</t>
  </si>
  <si>
    <t>B 111 - INFORMAÇÕES INVÁLIDAS</t>
  </si>
  <si>
    <t>MENSAGEM 2 - INFORMAÇÕES INVÁLIDAS</t>
  </si>
  <si>
    <t>C 108 - MENSAGENS DE ERRO QUE OCORREM NA PLANILHA</t>
  </si>
  <si>
    <t>D 107 - MENSAGENS DE ERRO QUE OCORREM NA PLANILHA</t>
  </si>
  <si>
    <t>D 108 - NÚMERO DE PARTICIPANTES</t>
  </si>
  <si>
    <t>• PLANILHA BASE - CAMPOS OBRIGATÓRIOS NÃO PREENCHIDOS.</t>
  </si>
  <si>
    <t>• PLANILHA BASE - CAMPOS PREENCHIDOS INDEVIDAMENTE.</t>
  </si>
  <si>
    <t>• PLANILHA BASE - CAMPOS COM INFORMAÇÕES INVÁLIDAS.</t>
  </si>
  <si>
    <t>• PLANILHA A - DADOS INST. - CAMPOS OBRIGATÓRIOS NÃO PREENCHIDOS.</t>
  </si>
  <si>
    <t>• PLANILHA A - DADOS INST. - CAMPOS PREENCHIDOS INDEVIDAMENTE.</t>
  </si>
  <si>
    <t>• PLANILHA A - DADOS INST. - CAMPOS COM INFORMAÇÕES INVÁLIDAS.</t>
  </si>
  <si>
    <t>• PLANILHA B - DADOS TÉCNICOS - CAMPOS OBRIGATÓRIOS NÃO PREENCHIDOS.</t>
  </si>
  <si>
    <t>• PLANILHA B - DADOS TÉCNICOS - CAMPOS COM INFORMAÇÕES INVÁLIDAS.</t>
  </si>
  <si>
    <t>• PLANILHA C - DADOS ATIVIDADES - CAMPOS OBRIGATÓRIOS NÃO PREENCHIDOS.</t>
  </si>
  <si>
    <t>• PLANILHA C - DADOS ATIVIDADES - CAMPOS COM INFORMAÇÕES INVÁLIDAS.</t>
  </si>
  <si>
    <t>• PLANILHA D - DADOS EQUIPE - CAMPOS OBRIGATÓRIOS NÃO PREENCHIDOS.</t>
  </si>
  <si>
    <t>• PLANILHA D - DADOS EQUIPE - CAMPOS COM INFORMAÇÕES INVÁLIDAS.</t>
  </si>
  <si>
    <t>• PLANILHA E - DADOS VIAGENS - CAMPOS OBRIGATÓRIOS NÃO PREENCHIDOS.</t>
  </si>
  <si>
    <t>• PLANILHA E - DADOS VIAGENS - CAMPOS COM INFORMAÇÕES INVÁLIDAS.</t>
  </si>
  <si>
    <t>• PLANILHA F - Desp. EQUIPE - CAMPOS OBRIGATÓRIOS NÃO PREENCHIDOS.</t>
  </si>
  <si>
    <t>• PLANILHA F - Desp. EQUIPE - CAMPOS COM INFORMAÇÕES INVÁLIDAS.</t>
  </si>
  <si>
    <t>• PLANILHA F - Desp. EQUIPE - DESPESA NÃO ADMITIDA.</t>
  </si>
  <si>
    <t>• PLANILHA G - Desp. MAT. CONSUMO - CAMPOS OBRIGATÓRIOS NÃO PREENCHIDOS.</t>
  </si>
  <si>
    <t>• PLANILHA G - Desp. MAT. CONSUMO - CAMPOS COM INFORMAÇÕES INVÁLIDAS.</t>
  </si>
  <si>
    <t>• PLANILHA G - Desp. MAT. CONSUMO - DESPESA NÃO ADMITIDA.</t>
  </si>
  <si>
    <t>• PLANILHA H - Desp. PASSAGENS - CAMPOS OBRIGATÓRIOS NÃO PREENCHIDOS.</t>
  </si>
  <si>
    <t>• PLANILHA H - Desp. PASSAGENS - CAMPOS COM INFORMAÇÕES INVÁLIDAS.</t>
  </si>
  <si>
    <t>• PLANILHA H - Desp. PASSAGENS - DESPESA NÃO ADMITIDA.</t>
  </si>
  <si>
    <t>• PLANILHA I - Desp. DIÁRIA E AJ. DE CUSTO - CAMPOS OBRIGATÓRIOS NÃO PREENCHIDOS.</t>
  </si>
  <si>
    <t>• PLANILHA I - Desp. DIÁRIA E AJ. DE CUSTO - CAMPOS COM INFORMAÇÕES INVÁLIDAS.</t>
  </si>
  <si>
    <t>• PLANILHA I - Desp. DIÁRIA E AJ. DE CUSTO - DESPESA NÃO ADMITIDA.</t>
  </si>
  <si>
    <t>• PLANILHA K - Desp. SERVIÇO-TIB - CAMPOS OBRIGATÓRIOS NÃO PREENCHIDOS.</t>
  </si>
  <si>
    <t>• PLANILHA K - Desp. SERVIÇO-TIB - CAMPOS COM INFORMAÇÕES INVÁLIDAS.</t>
  </si>
  <si>
    <t>• PLANILHA K - Desp. SERVIÇO-TIB - DESPESA NÃO ADMITIDA.</t>
  </si>
  <si>
    <t>• PLANILHA L - Desp. PROTÓTIPO - CAMPOS OBRIGATÓRIOS NÃO PREENCHIDOS.</t>
  </si>
  <si>
    <t>• PLANILHA L - Desp. PROTÓTIPO - CAMPOS COM INFORMAÇÕES INVÁLIDAS.</t>
  </si>
  <si>
    <t>• PLANILHA L - Desp. PROTÓTIPO - DESPESA NÃO ADMITIDA.</t>
  </si>
  <si>
    <t>• PLANILHA M - Desp. OBRAS E INST. - CAMPOS OBRIGATÓRIOS NÃO PREENCHIDOS.</t>
  </si>
  <si>
    <t>• PLANILHA M - Desp. OBRAS E INST. - CAMPOS COM INFORMAÇÕES INVÁLIDAS.</t>
  </si>
  <si>
    <t>• PLANILHA M - Desp. OBRAS E INST. - DESPESA NÃO ADMITIDA.</t>
  </si>
  <si>
    <t>• PLANILHA M - Desp. OBRAS E INST. - DESPESA COM INFRAESTRUTURA SUPERA O LIMITE - DEVE SER APRESENTADO PROJETO ESPECÍFICO DE MELHORIA DE INFRAESTRUTURA LABORATORIAL.</t>
  </si>
  <si>
    <t>• PLANILHA N - Desp. EQUIPAM. E MAT. PERM. - CAMPOS OBRIGATÓRIOS NÃO PREENCHIDOS.</t>
  </si>
  <si>
    <t>• PLANILHA N - Desp. EQUIPAM. E MAT. PERM. - CAMPOS COM INFORMAÇÕES INVÁLIDAS.</t>
  </si>
  <si>
    <t>• PLANILHA N - Desp. EQUIPAM. E MAT. PERM. - DESPESA NÃO ADMITIDA.</t>
  </si>
  <si>
    <t>• PLANILHA N - Desp. EQUIPAM. E MAT. PERM. - DESPESA COM INFRAESTRUTURA SUPERA O LIMITE - DEVE SER APRESENTADO PROJETO ESPECÍFICO DE MELHORIA DE INFRAESTRUTURA LABORATORIAL.</t>
  </si>
  <si>
    <t>• PLANILHA O - Desp. OUTROS BENS E DIR. - CAMPOS OBRIGATÓRIOS NÃO PREENCHIDOS.</t>
  </si>
  <si>
    <t>• PLANILHA O - Desp. OUTROS BENS E DIR. - CAMPOS COM INFORMAÇÕES INVÁLIDAS.</t>
  </si>
  <si>
    <t>• PLANILHA O - Desp. OUTROS BENS E DIR. - DESPESA NÃO ADMITIDA.</t>
  </si>
  <si>
    <t>• PLANILHA Q - Desp. CAPAC. DE FORN. - CAMPOS OBRIGATÓRIOS NÃO PREENCHIDOS.</t>
  </si>
  <si>
    <t>• PLANILHA Q - Desp. CAPAC. DE FORN. - CAMPOS COM INFORMAÇÕES INVÁLIDAS.</t>
  </si>
  <si>
    <t>• PLANILHA Q - Desp. CAPAC. DE FORN. - DESPESA NÃO ADMITIDA.</t>
  </si>
  <si>
    <t>• PLANILHA R - Desp. REC. HUMANOS - CAMPOS OBRIGATÓRIOS NÃO PREENCHIDOS.</t>
  </si>
  <si>
    <t>• PLANILHA R - Desp. REC. HUMANOS - DESPESA NÃO ADMITIDA.</t>
  </si>
  <si>
    <t>• PLANILHA S - Desp. TESTES - CAMPOS OBRIGATÓRIOS NÃO PREENCHIDOS.</t>
  </si>
  <si>
    <t>• PLANILHA S - Desp. TESTES - CAMPOS COM INFORMAÇÕES INVÁLIDAS.</t>
  </si>
  <si>
    <t>• PLANILHA S - Desp. TESTES - DESPESA NÃO ADMITIDA.</t>
  </si>
  <si>
    <t>• PLANILHA T - OUTRAS DESP. - CAMPOS OBRIGATÓRIOS NÃO PREENCHIDOS.</t>
  </si>
  <si>
    <t>• PLANILHA T - OUTRAS DESP. - CAMPOS COM INFORMAÇÕES INVÁLIDAS.</t>
  </si>
  <si>
    <t>• PLANILHA T - OUTRAS DESP. - DESPESA NÃO ADMITIDA.</t>
  </si>
  <si>
    <t>• PLANILHA U - Desp. TRIBUTOS - CAMPOS OBRIGATÓRIOS NÃO PREENCHIDOS.</t>
  </si>
  <si>
    <t>• PLANILHA U - Desp. TRIBUTOS - CAMPOS COM INFORMAÇÕES INVÁLIDAS.</t>
  </si>
  <si>
    <t>PENDÊNCIAS (CONTAGEM)</t>
  </si>
  <si>
    <t>MENSAGENS BASE</t>
  </si>
  <si>
    <t>Formulário padrão de envio obrigatório.</t>
  </si>
  <si>
    <t>DESPESA NÃO ADMITIDA COM RECURSOS DA CLÁUSULA DE P,D&amp;I, CONSIDERANDO O EXECUTOR E A QUALIFICAÇÃO DO PROJETO OU PROGRAMA</t>
  </si>
  <si>
    <t>PENDÊNCIAS</t>
  </si>
  <si>
    <t>NA</t>
  </si>
  <si>
    <t xml:space="preserve">
NÃO FORAM ENCONTRADOS ERROS DE VALIDAÇÃO NO PTR.</t>
  </si>
  <si>
    <t>MENSAGEM ENVIO SEM ERROS</t>
  </si>
  <si>
    <t>• PLANILHA U - Desp. TRIBUTOS - DESPESA NÃO ADMITIDA.</t>
  </si>
  <si>
    <t>VERIFICAÇÃO EXECUTOR ÚNICO</t>
  </si>
  <si>
    <t>Nº DE EXECUTORES</t>
  </si>
  <si>
    <t>NÚMERO DE EXECUTORES</t>
  </si>
  <si>
    <t>VERIFICAÇÃO</t>
  </si>
  <si>
    <t>VERIFICAÇÃO - Nº DE EXECUTORES X QUALIFICAÇÃO</t>
  </si>
  <si>
    <t>A QUALIFICAÇÃO SELECIONADA ADMITE APENAS UM EXECUTOR</t>
  </si>
  <si>
    <t>MENSAGEM - Nº DE EXECUTORES</t>
  </si>
  <si>
    <t>• PLANILHA A - DADOS INST. - A QUALIFICAÇÃO SELECIONADA ADMITE APENAS UM EXECUTOR.</t>
  </si>
  <si>
    <t>R.1 - TIPO DE BOLSA</t>
  </si>
  <si>
    <t>R.2 - VALOR MENSAL DA BOLSA (R$)</t>
  </si>
  <si>
    <t>R.3 - Nº DE BOLSAS</t>
  </si>
  <si>
    <t>R.4 - Nº DE MESES</t>
  </si>
  <si>
    <t>R.5 - ATIVIDADES QUE SE PRETENDE CUSTEAR COM A TAXA DE BANCADA</t>
  </si>
  <si>
    <t>R.6 - VALOR ESTIMADO POR ATIVIDADE (R$)</t>
  </si>
  <si>
    <t>R 110 - ADMISSIBILIDADE DA DESPESA - VERIFICAÇÃO 8</t>
  </si>
  <si>
    <t>R 111 - VALOR ADMISSÍVEL</t>
  </si>
  <si>
    <t>R 112 - RESULTADOS - BOLSAS</t>
  </si>
  <si>
    <t>R 113 - MENSAGENS DE ERRO QUE OCORREM NA PLANILHA</t>
  </si>
  <si>
    <t xml:space="preserve">BASE.9 - DESCRIÇÃO (limite de 300 caracteres) </t>
  </si>
  <si>
    <t>NÃO HÁ EXECUTOR DEFINIDO PARA O PROGRAMA</t>
  </si>
  <si>
    <t>PTR - PARTE A.PDF</t>
  </si>
  <si>
    <t>ANEXO 1.PDF</t>
  </si>
  <si>
    <t>ANEXO 2.PDF</t>
  </si>
  <si>
    <t>ANEXO 3.PDF</t>
  </si>
  <si>
    <t>ANEXO 4.PDF</t>
  </si>
  <si>
    <t>ANEXO 5.PDF</t>
  </si>
  <si>
    <t>ANEXO 6.PDF</t>
  </si>
  <si>
    <t>ANEXO 7.PDF</t>
  </si>
  <si>
    <t>ANEXO 8.PDF</t>
  </si>
  <si>
    <t>ANEXO 9.PDF</t>
  </si>
  <si>
    <t>ANEXO 10.PDF</t>
  </si>
  <si>
    <t>DSC_VERSAO</t>
  </si>
  <si>
    <t>DSC_TITULO</t>
  </si>
  <si>
    <t>COD_QUALIFICACAO</t>
  </si>
  <si>
    <t>DSC_FINALIDADE</t>
  </si>
  <si>
    <t>IND_SUBSTITUTO</t>
  </si>
  <si>
    <t>IND_PROJETO_AUTORIZADO</t>
  </si>
  <si>
    <t>NUM_PROJETO_ANP</t>
  </si>
  <si>
    <t>NUM_AUTORIZACAO</t>
  </si>
  <si>
    <t>DAT_CONTRATACAO</t>
  </si>
  <si>
    <t>NUM_CNPJ_ENVIO</t>
  </si>
  <si>
    <t>DSC_OBJETIVO</t>
  </si>
  <si>
    <t>NUM_PRAZO</t>
  </si>
  <si>
    <t>DSC_TEMA</t>
  </si>
  <si>
    <t>DSC_SUBTEMA</t>
  </si>
  <si>
    <t>NUM_CNPJ_FINANCIADORA</t>
  </si>
  <si>
    <t>PCT_RECURSO</t>
  </si>
  <si>
    <t>NUM_CNPJ_EXECUTOR</t>
  </si>
  <si>
    <t>NUM_CREDENCIAMENTO</t>
  </si>
  <si>
    <t>IND_TIPO_EXECUTOR</t>
  </si>
  <si>
    <t>IND_PORTE_EMPRESA</t>
  </si>
  <si>
    <t>IND_TIPO_INSTITUICAO</t>
  </si>
  <si>
    <t>IND_FINS_LUCRATIVOS</t>
  </si>
  <si>
    <t>NUM_CPF_COORDENADOR</t>
  </si>
  <si>
    <t>DSC_PALAVRA_CHAVE</t>
  </si>
  <si>
    <t>IND_TIPO_RESULTADO</t>
  </si>
  <si>
    <t>DSC_RESULTADO</t>
  </si>
  <si>
    <t>COD_PROJETO</t>
  </si>
  <si>
    <t>DSC_PROJETO</t>
  </si>
  <si>
    <t>NOM_SITUACAO</t>
  </si>
  <si>
    <t>COD_ATIVIDADE</t>
  </si>
  <si>
    <t>DSC_DETALHE</t>
  </si>
  <si>
    <t>MES_INICIO</t>
  </si>
  <si>
    <t>MES_FIM</t>
  </si>
  <si>
    <t>COD_MEMBRO_EQUIPE</t>
  </si>
  <si>
    <t>DSC_PAPEL</t>
  </si>
  <si>
    <t>DSC_FORMACAO_ACADEMICA</t>
  </si>
  <si>
    <t>QTD_MESES_ATUACAO</t>
  </si>
  <si>
    <t>ID_ATIVIDADE_1</t>
  </si>
  <si>
    <t>ID_ATIVIDADE_2</t>
  </si>
  <si>
    <t>ID_ATIVIDADE_3</t>
  </si>
  <si>
    <t>ID_ATIVIDADE_4</t>
  </si>
  <si>
    <t>ID_ATIVIDADE_5</t>
  </si>
  <si>
    <t>ID_ATIVIDADE_6</t>
  </si>
  <si>
    <t>ID_ATIVIDADE_7</t>
  </si>
  <si>
    <t>ID_ATIVIDADE_8</t>
  </si>
  <si>
    <t>ID_ATIVIDADE_9</t>
  </si>
  <si>
    <t>ID_ATIVIDADE_10</t>
  </si>
  <si>
    <t>ID_ATIVIDADE_11</t>
  </si>
  <si>
    <t>ID_ATIVIDADE_12</t>
  </si>
  <si>
    <t>ID_ATIVIDADE_13</t>
  </si>
  <si>
    <t>ID_ATIVIDADE_14</t>
  </si>
  <si>
    <t>ID_ATIVIDADE_15</t>
  </si>
  <si>
    <t>ID_ATIVIDADE_16</t>
  </si>
  <si>
    <t>ID_ATIVIDADE_17</t>
  </si>
  <si>
    <t>ID_ATIVIDADE_18</t>
  </si>
  <si>
    <t>ID_ATIVIDADE_19</t>
  </si>
  <si>
    <t>ID_ATIVIDADE_20</t>
  </si>
  <si>
    <t>ID_ATIVIDADE_21</t>
  </si>
  <si>
    <t>ID_ATIVIDADE_22</t>
  </si>
  <si>
    <t>ID_ATIVIDADE_23</t>
  </si>
  <si>
    <t>ID_ATIVIDADE_24</t>
  </si>
  <si>
    <t>ID_ATIVIDADE_25</t>
  </si>
  <si>
    <t>ID_ATIVIDADE_26</t>
  </si>
  <si>
    <t>ID_ATIVIDADE_27</t>
  </si>
  <si>
    <t>ID_ATIVIDADE_28</t>
  </si>
  <si>
    <t>ID_ATIVIDADE_29</t>
  </si>
  <si>
    <t>ID_ATIVIDADE_30</t>
  </si>
  <si>
    <t>DSC_JUSTIFICATIVA</t>
  </si>
  <si>
    <t>NUM_ITEM_DESPESA</t>
  </si>
  <si>
    <t>DSC_ELEMENTO_DESPESA</t>
  </si>
  <si>
    <t>NUM_CNPJ_EXECUTORA</t>
  </si>
  <si>
    <t>DSC_TIPO_DESPESA</t>
  </si>
  <si>
    <t>IND_PROCEDENCIA_BEM</t>
  </si>
  <si>
    <t>DSC_DESPESA</t>
  </si>
  <si>
    <t>VAL_UNITARIO_BEM_SERVICO</t>
  </si>
  <si>
    <t>NUM_PERIODO</t>
  </si>
  <si>
    <t>QTD_TOTAL_DECLARADO</t>
  </si>
  <si>
    <t>VAL_TOTAL_DECLARADO</t>
  </si>
  <si>
    <t>VAL_ADICIONAL</t>
  </si>
  <si>
    <t>DSC_FONTE_RECURSO</t>
  </si>
  <si>
    <t>DSC_OBSERVACAO</t>
  </si>
  <si>
    <t>NOM_ARQUIVO</t>
  </si>
  <si>
    <t>DSC_ANEXO</t>
  </si>
  <si>
    <t>N° PROJETO</t>
  </si>
  <si>
    <t>(DIG.1)*2</t>
  </si>
  <si>
    <t>(DIG.2)*1</t>
  </si>
  <si>
    <t>(DIG.3)*2</t>
  </si>
  <si>
    <t>(DIG.4)*1</t>
  </si>
  <si>
    <t>(DIG.5)*2</t>
  </si>
  <si>
    <t>MOD10</t>
  </si>
  <si>
    <t>10 - MOD10</t>
  </si>
  <si>
    <t>DV GERADO</t>
  </si>
  <si>
    <t>DV INFORMADO</t>
  </si>
  <si>
    <t>MENSAGEM DE ERRO - NÚMERO ANP</t>
  </si>
  <si>
    <t>VERIFICAÇÃO DO NÚMERO ANP INFORMADO</t>
  </si>
  <si>
    <t>NÚMERO ANP INVÁLIDO</t>
  </si>
  <si>
    <t>B 105 - VERIFICAÇÃO NÚMERO ANP</t>
  </si>
  <si>
    <t>VERIFICAÇÃO NÚMERO ANP DO PROJETO</t>
  </si>
  <si>
    <t>MENSAGEM 3 - CNPJ REPETIDO COM RAZÃO SOCIAL DIFERENTE</t>
  </si>
  <si>
    <t>MENSAGEM 11 - CNPJ REPETIDO COM RAZÃO SOCIAL DIFERENTE</t>
  </si>
  <si>
    <t>DESPESAS DE INFRAESTRUTURA</t>
  </si>
  <si>
    <t>NOS CAMPOS QUE ADMITEM PREENCHIMENTO DE MAIS DE UMA LINHA, NÃO PODE HAVER LINHAS EM BRANCO ACIMA DAS PREENCHIDAS</t>
  </si>
  <si>
    <t>W 101 - VERIFICAÇÃO DE PREENCHIMENTO</t>
  </si>
  <si>
    <t>W 102 - ALERTA</t>
  </si>
  <si>
    <t>W 103 - MENSAGENS DE ERRO QUE OCORREM NA PLANILHA</t>
  </si>
  <si>
    <t>• PLANILHA W - OUTRAS FONTES - CAMPOS OBRIGATÓRIOS NÃO PREENCHIDOS.</t>
  </si>
  <si>
    <t>INSTITUIÇÕES OU EMPRESAS EXECUTORAS DO PROJETO OU PROGRAMA QUE UTILIZAM RECURSOS DA CLÁUSULA DE P,D&amp;I (CAMPOS OBRIGATÓRIOS PARA QUALQUER EXECUTOR)</t>
  </si>
  <si>
    <t>A.6 - CNPJ
(somente números)</t>
  </si>
  <si>
    <t>F.4 - TIPO DE REMUNERAÇÃO</t>
  </si>
  <si>
    <t>F.5 PERÍODO DE REMUNERAÇÃO (MESES)</t>
  </si>
  <si>
    <t>F.6 - TOTAL DE HORAS DEDICADAS AO PROJETO</t>
  </si>
  <si>
    <t>F.7 - VALOR TOTAL DA REMUNERAÇÃO NO PROJETO (R$)</t>
  </si>
  <si>
    <t>F.8 - ENCARGOS E BENEFÍCIOS - TOTAL NO PROJETO (R$)</t>
  </si>
  <si>
    <t>F.3 - JUSTIFICATIVA (limite de 300 caracteres)</t>
  </si>
  <si>
    <t>S.4 - CUSTO DA ATIVIDADE (R$)</t>
  </si>
  <si>
    <t>D.1 - NOME OU IDENTIFICAÇÃO (limite de 100 caracteres)</t>
  </si>
  <si>
    <t>N.2 - TIPO</t>
  </si>
  <si>
    <t/>
  </si>
  <si>
    <t>PESQUISA EM TIC</t>
  </si>
  <si>
    <t>APOIO A INSTALAÇÃO LABORATORIAL DE P,D&amp;I</t>
  </si>
  <si>
    <t>SERVICOS</t>
  </si>
  <si>
    <t>SERVIÇO DE MANUTENÇÃO</t>
  </si>
  <si>
    <t>SERVIÇOS COMPUTACIONAIS</t>
  </si>
  <si>
    <t>SERVICOS - TIB</t>
  </si>
  <si>
    <t>EQUIPAMENTO</t>
  </si>
  <si>
    <t>CUSTOS DIRETOS</t>
  </si>
  <si>
    <t>TODAS AS COMBINAÇÕES:  ELEMENTO DE DESPESA X TIPO DE DESPESA X COMBINAÇÕES POSSÍVEIS DE QUALIFICAÇÃO X TIPO DE EXECUTOR X PORTE X PUBLICA OU PRIVADA X FINS LUCRATIVOS (EM BD-EXECUTORES)</t>
  </si>
  <si>
    <t>DESPESAS REFERENTES AOS CUSTOS DIRETOS E MENSURÁVEIS RELACIONADOS ÀS ATIVIDADES DE PD&amp;I</t>
  </si>
  <si>
    <t>P - DESPESAS COM CUSTOS DIRETOS</t>
  </si>
  <si>
    <t>P.1 - INSTITUIÇÃO OU EMPRESA EXECUTORA</t>
  </si>
  <si>
    <t>P.2 - DESCRIÇÃO (limite de 300 caracteres)</t>
  </si>
  <si>
    <t>T.7 - INSTITUIÇÃO EXECUTORA</t>
  </si>
  <si>
    <t>T.8 - VALOR DECLARADO (R$)</t>
  </si>
  <si>
    <t>W - OUTRAS FONTES</t>
  </si>
  <si>
    <t>J.5 - VALOR (R$)</t>
  </si>
  <si>
    <t>M.1 - INSTITUIÇÃO OU EMPRESA EXECUTORA</t>
  </si>
  <si>
    <t>J.1 - INSTITUIÇÃO OU EMPRESA EXECUTORA</t>
  </si>
  <si>
    <t>G.5 - VALOR (R$)</t>
  </si>
  <si>
    <t>J - DESPESAS COM SERVIÇOS DE TERCEIROS</t>
  </si>
  <si>
    <t>N.1 - INSTITUIÇÃO OU EMPRESA EXECUTORA</t>
  </si>
  <si>
    <t>O.1 - INSTITUIÇÃO OU EMPRESA EXECUTORA</t>
  </si>
  <si>
    <t>INSTITUIÇÃO E O.N.</t>
  </si>
  <si>
    <t>P.4 - VALOR (R$)</t>
  </si>
  <si>
    <t>P - Desp. CUSTOS DIRETOS</t>
  </si>
  <si>
    <t>T120</t>
  </si>
  <si>
    <t>A BASE DE CÁLCULO DOS TRIBUTOS NÃO PODE SUPERAR O VALOR DOS RECURSOS DA CLÁUSULA DE P,D&amp;I UTILIZADOS PELO EXECUTOR</t>
  </si>
  <si>
    <t>U 102 - DA PLANILHA OUTRAS DESP.</t>
  </si>
  <si>
    <t>DESPESAS DO PROJETO - RECURSOS DA CLÁUSULA POR EXECUTOR</t>
  </si>
  <si>
    <t>LIMITE IMPOSTO</t>
  </si>
  <si>
    <t>LIMITE DESPESA TOTAL</t>
  </si>
  <si>
    <t>PREENCHIMENTO</t>
  </si>
  <si>
    <t>U 103 - SOMA DAS ALÍQUOTAS</t>
  </si>
  <si>
    <t>U 104 - LIMITE DE VALOR</t>
  </si>
  <si>
    <t>U 105 - TOTAL DAS DESPESAS ADMITIDAS</t>
  </si>
  <si>
    <t>LIMITE DE DESPESAS</t>
  </si>
  <si>
    <t>P.3 - JUSTIFICATIVA (limite de 300 caracteres)</t>
  </si>
  <si>
    <t>T.3 - JUSTIFICATIVA (limite de 300 caracteres)</t>
  </si>
  <si>
    <t>T.2 - DESCRIÇÃO (limite de 300 caracteres)</t>
  </si>
  <si>
    <t>A.8 - PORTE</t>
  </si>
  <si>
    <t>K.5 - VALOR (R$)</t>
  </si>
  <si>
    <t>TOTAL - CUSTOS DIRETOS</t>
  </si>
  <si>
    <t>U.5 - VALOR DECLARADO</t>
  </si>
  <si>
    <t>SERVIÇO TÉCNICO ESPECIALIZADO</t>
  </si>
  <si>
    <t>ATENÇÃO: AS DESPESAS COM INFRAESTRUTURA (OBRAS E INSTALAÇÕES + EQUIPAMENTOS E MATERIAL PERMANENTE) NÃO PODEM SUPERAR O VALOR ESTABELECIDO NO MANUAL ORIENTATIVO, CONFORME ITEM 3.33 DO REGULAMENTO TÉCNICO ANP Nº 3/2015.</t>
  </si>
  <si>
    <t>• PLANILHA P - Desp. CUSTOS DIRETOS - CAMPOS OBRIGATÓRIOS NÃO PREENCHIDOS.</t>
  </si>
  <si>
    <t>• PLANILHA P - Desp. CUSTOS DIRETOS - CAMPOS COM INFORMAÇÕES INVÁLIDAS.</t>
  </si>
  <si>
    <t>• PLANILHA P - Desp. CUSTOS DIRETOS - DESPESA NÃO ADMITIDA.</t>
  </si>
  <si>
    <t>J - Desp. SERVIÇO</t>
  </si>
  <si>
    <t>• PLANILHA J - Desp. SERVIÇO - CAMPOS OBRIGATÓRIOS NÃO PREENCHIDOS.</t>
  </si>
  <si>
    <t>• PLANILHA J - Desp. SERVIÇO - CAMPOS COM INFORMAÇÕES INVÁLIDAS.</t>
  </si>
  <si>
    <t>• PLANILHA J - Desp. SERVIÇO - DESPESA NÃO ADMITIDA.</t>
  </si>
  <si>
    <t>SERVIÇO DE QUALIFICAÇÃO E CERTIFICAÇÃO</t>
  </si>
  <si>
    <t>INFRAESTRUTURA</t>
  </si>
  <si>
    <t>BASE 110: PROJETO SELECIONADO</t>
  </si>
  <si>
    <t>NÍVEL TÉCNICO</t>
  </si>
  <si>
    <t>H.2 - JUSTIFICATIVA (limite de 300 caracteres)</t>
  </si>
  <si>
    <t>H.3 - VALOR (R$)</t>
  </si>
  <si>
    <t>I.2 - JUSTIFICATIVA (limite de 300 caracteres)</t>
  </si>
  <si>
    <t>I.3 - VALOR (R$)</t>
  </si>
  <si>
    <t>Lembrete: Esta planilha deve ser preenchida apenas se houver outras fontes de finaciamento para o projeto, além da cláusula de PD&amp;I</t>
  </si>
  <si>
    <t>A 103 - PORTE (A.8)</t>
  </si>
  <si>
    <t>A 104 - FINS LUCRATIVOS (A.11)</t>
  </si>
  <si>
    <t>O CAMPO A.8 É DE PREENCHIMENTO OBRIGATÓRIO SE A INFORMAÇÃO DO CAMPO A.7 FOR "EMPRESA BRASILEIRA".</t>
  </si>
  <si>
    <t>PORTE - A.8</t>
  </si>
  <si>
    <t>O CAMPO A.8 NÃO PODE SER PREENCHIDO SE A INFORMAÇÃO DO CAMPO A.7 FOR DIFERENTE DE"EMPRESA BRASILEIRA".</t>
  </si>
  <si>
    <t>Q.1 - EMPRESA OU INSTITUIÇÃO EXECUTORA</t>
  </si>
  <si>
    <t>B.7 - DESCRIÇÃO DO RESULTADO
(limite de 300 caracteres)</t>
  </si>
  <si>
    <t>B.9 - OBJETIVOS DE DESENVOLVIMENTO SUSTENTÁVEL</t>
  </si>
  <si>
    <t>B.10 - TÍTULO (limite de 300 caracteres)</t>
  </si>
  <si>
    <t>B.11 - NÚMERO ANP</t>
  </si>
  <si>
    <t>B.12 - SITUAÇÃO ATUAL</t>
  </si>
  <si>
    <t>B.13 - TRL ATUAL</t>
  </si>
  <si>
    <t>B.14 - TRL PREVISTO AO FIM DO PROJETO</t>
  </si>
  <si>
    <t>ODS 6 – ÁGUA POTÁVEL E SANEAMENTO</t>
  </si>
  <si>
    <t>ODS 7 – ENERGIA LIMPA E ACESSÍVEL</t>
  </si>
  <si>
    <t>ODS 8 – TRABALHO DECENTE E CRESCIMENTO ECONÔMICO</t>
  </si>
  <si>
    <t>ODS 9 – INDÚSTRIA, INOVAÇÃO E INFRAESTRUTURA</t>
  </si>
  <si>
    <t>ODS 10 – REDUÇÃO DAS DESIGUALDADES</t>
  </si>
  <si>
    <t>ODS 11 – CIDADES E COMUNIDADES SUSTENTÁVEIS</t>
  </si>
  <si>
    <t>ODS 12 – CONSUMO E PRODUÇÃO RESPONSÁVEIS</t>
  </si>
  <si>
    <t>ODS 13 – AÇÃO CONTRA A MUDANÇA GLOBAL DO CLIMA</t>
  </si>
  <si>
    <t>ODS 14 – VIDA NA ÁGUA</t>
  </si>
  <si>
    <t>ODS 15 – VIDA TERRESTRE</t>
  </si>
  <si>
    <t>ODS 16 – PAZ, JUSTIÇA E INSTITUIÇÕES EFICAZES</t>
  </si>
  <si>
    <t>ODS 17 – PARCERIAS E MEIOS DE IMPLEMENTAÇÃO</t>
  </si>
  <si>
    <t>RELAÇÃO DE PROJETOS RELACIONADOS A ESTE PROJETO</t>
  </si>
  <si>
    <t>NÃO SE APLICA</t>
  </si>
  <si>
    <t>ODS</t>
  </si>
  <si>
    <t>TRL (CONFORME NORMA ABNT ISO 16290)</t>
  </si>
  <si>
    <t>B 107 - OBJETIVOS DE DESENVOLVIMENTO SUSTENTÁVEL (ODS)</t>
  </si>
  <si>
    <t>B 108 - TRL</t>
  </si>
  <si>
    <t>VERSÃO 6</t>
  </si>
  <si>
    <t>DSC_ODS</t>
  </si>
  <si>
    <t>EVOLUÇÃO DO TRL ESPERADA COM A EXECUÇÃO DO PROJETO</t>
  </si>
  <si>
    <t>AFILIADA</t>
  </si>
  <si>
    <t>NÚMERO DE PROCESSO INVÁLIDO</t>
  </si>
  <si>
    <t>PROCESSO CM</t>
  </si>
  <si>
    <t>EMPRESA PETROLÍFERA OU AFILIADA</t>
  </si>
  <si>
    <t>B.15 - SE O PROJETO FOI OBJETO DE CONSULTA DE ENQUADRAMENTO DE MÉRITO, INFORME O NÚMERO DO PROCESSO DESSA CONSULTA</t>
  </si>
  <si>
    <t>DSC_TRL_INICIAL</t>
  </si>
  <si>
    <t>DSC_TRL_FINAL</t>
  </si>
  <si>
    <t>COD_PROCESSO_CM</t>
  </si>
  <si>
    <t>TRL INICIAL</t>
  </si>
  <si>
    <t>TRL FINAL</t>
  </si>
  <si>
    <t>ATUALIZADA EM 21/12/2023</t>
  </si>
  <si>
    <t>Atualizada em 26/02/2024</t>
  </si>
  <si>
    <t>TRL 1 – Princípios de base observados e relatados</t>
  </si>
  <si>
    <t>TRL 2 – Conceito e/ou aplicação da tecnologia formulados</t>
  </si>
  <si>
    <t>TRL 3 – Prova de conceito analítica e experimental da função crítica e/ou da característica</t>
  </si>
  <si>
    <t>TRL 4 – Verificação funcional em ambiente laboratorial do componente e/ou maquete</t>
  </si>
  <si>
    <t>TRL 5 – Verificação em ambiente relevante da função crítica do componente e/ou maquete</t>
  </si>
  <si>
    <t>TRL 6 – Modelo demonstrando as funções críticas do elemento em um ambiente relevante</t>
  </si>
  <si>
    <t>TRL 7 – Modelo demonstrando o desempenho do elemento para o ambiente operacional</t>
  </si>
  <si>
    <t>TRL 8 – Sistema real completo e aceito para voo (“qualificado para voo)</t>
  </si>
  <si>
    <t>TRL 9 – Sistema real “demonstrado em voo” por meio de operações em missão bem-sucedida</t>
  </si>
  <si>
    <t>ODS 1 – ERRADICAÇÃO DA POBREZA</t>
  </si>
  <si>
    <t>ODS 2 – FOME ZERO E AGRICULTURA SUSTENTÁVEL</t>
  </si>
  <si>
    <t>ODS 3 – SAÚDE E BEM-ESTAR</t>
  </si>
  <si>
    <t>ODS 4 – EDUCAÇÃO DE QUALIDADE</t>
  </si>
  <si>
    <t>ODS 5 – IGUALDADE DE GÊNERO</t>
  </si>
  <si>
    <t>Atualizado em 08/03/2024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</si>
</sst>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-&quot;R$&quot;\ * #,##0.00_-;\-&quot;R$&quot;\ * #,##0.00_-;_-&quot;R$&quot;\ * &quot;-&quot;??_-;_-@_-"/>
    <numFmt numFmtId="164" formatCode="#,##0_ ;\-#,##0\ "/>
  </numFmts>
  <fonts count="60" x14ac:knownFonts="1"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sz val="8"/>
      <color theme="1"/>
      <name val="Arial"/>
      <family val="2"/>
    </font>
    <font>
      <sz val="8"/>
      <color theme="1"/>
      <name val="Arial"/>
      <family val="2"/>
    </font>
    <font>
      <sz val="8"/>
      <color theme="1"/>
      <name val="Arial"/>
      <family val="2"/>
    </font>
    <font>
      <sz val="8"/>
      <color theme="1"/>
      <name val="Arial"/>
      <family val="2"/>
    </font>
    <font>
      <sz val="8"/>
      <color theme="1"/>
      <name val="Arial"/>
      <family val="2"/>
    </font>
    <font>
      <sz val="8"/>
      <color theme="1"/>
      <name val="Arial"/>
      <family val="2"/>
    </font>
    <font>
      <sz val="8"/>
      <color theme="1"/>
      <name val="Arial"/>
      <family val="2"/>
    </font>
    <font>
      <sz val="8"/>
      <color theme="1"/>
      <name val="Arial"/>
      <family val="2"/>
    </font>
    <font>
      <sz val="8"/>
      <color theme="1"/>
      <name val="Arial"/>
      <family val="2"/>
    </font>
    <font>
      <sz val="8"/>
      <color theme="1"/>
      <name val="Arial"/>
      <family val="2"/>
    </font>
    <font>
      <sz val="8"/>
      <color theme="1"/>
      <name val="Arial"/>
      <family val="2"/>
    </font>
    <font>
      <sz val="8"/>
      <color theme="1"/>
      <name val="Arial"/>
      <family val="2"/>
    </font>
    <font>
      <sz val="8"/>
      <color theme="1"/>
      <name val="Arial"/>
      <family val="2"/>
    </font>
    <font>
      <sz val="8"/>
      <color theme="1"/>
      <name val="Arial"/>
      <family val="2"/>
    </font>
    <font>
      <sz val="8"/>
      <color theme="1"/>
      <name val="Arial"/>
      <family val="2"/>
    </font>
    <font>
      <sz val="8"/>
      <color theme="1"/>
      <name val="Arial"/>
      <family val="2"/>
    </font>
    <font>
      <sz val="8"/>
      <color theme="1"/>
      <name val="Arial"/>
      <family val="2"/>
    </font>
    <font>
      <b/>
      <sz val="11"/>
      <color theme="1"/>
      <name val="Calibri"/>
      <family val="2"/>
      <scheme val="minor"/>
    </font>
    <font>
      <sz val="9"/>
      <color indexed="81"/>
      <name val="Tahoma"/>
      <family val="2"/>
    </font>
    <font>
      <sz val="11"/>
      <color theme="1"/>
      <name val="Calibri"/>
      <family val="2"/>
      <scheme val="minor"/>
    </font>
    <font>
      <sz val="9"/>
      <color theme="1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9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b/>
      <sz val="8"/>
      <color rgb="FF0070C0"/>
      <name val="Arial"/>
      <family val="2"/>
    </font>
    <font>
      <i/>
      <sz val="8"/>
      <color rgb="FFFF0000"/>
      <name val="Arial"/>
      <family val="2"/>
    </font>
    <font>
      <i/>
      <sz val="8"/>
      <color theme="1"/>
      <name val="Arial"/>
      <family val="2"/>
    </font>
    <font>
      <sz val="8"/>
      <color rgb="FF4C4C4D"/>
      <name val="Arial"/>
      <family val="2"/>
    </font>
    <font>
      <i/>
      <sz val="8"/>
      <color rgb="FF7030A0"/>
      <name val="Arial"/>
      <family val="2"/>
    </font>
    <font>
      <b/>
      <i/>
      <sz val="8"/>
      <color rgb="FFFF0000"/>
      <name val="Arial"/>
      <family val="2"/>
    </font>
    <font>
      <b/>
      <sz val="8"/>
      <color rgb="FFFF0000"/>
      <name val="Arial"/>
      <family val="2"/>
    </font>
    <font>
      <i/>
      <sz val="8"/>
      <color rgb="FF0070C0"/>
      <name val="Arial"/>
      <family val="2"/>
    </font>
    <font>
      <i/>
      <sz val="8"/>
      <name val="Arial"/>
      <family val="2"/>
    </font>
    <font>
      <sz val="8"/>
      <color rgb="FFFF0000"/>
      <name val="Arial"/>
      <family val="2"/>
    </font>
    <font>
      <b/>
      <i/>
      <sz val="8"/>
      <color theme="1"/>
      <name val="Arial"/>
      <family val="2"/>
    </font>
    <font>
      <b/>
      <i/>
      <sz val="8"/>
      <name val="Arial"/>
      <family val="2"/>
    </font>
    <font>
      <sz val="8"/>
      <color rgb="FF2C2C2C"/>
      <name val="Arial"/>
      <family val="2"/>
    </font>
    <font>
      <b/>
      <sz val="9"/>
      <color theme="1"/>
      <name val="Arial"/>
      <family val="2"/>
    </font>
    <font>
      <sz val="10"/>
      <name val="MS Sans Serif"/>
      <family val="2"/>
    </font>
    <font>
      <sz val="9"/>
      <color rgb="FFFF0000"/>
      <name val="Arial"/>
      <family val="2"/>
    </font>
    <font>
      <b/>
      <sz val="9"/>
      <color rgb="FFFF0000"/>
      <name val="Arial"/>
      <family val="2"/>
    </font>
    <font>
      <sz val="8"/>
      <color theme="1"/>
      <name val="Calibri"/>
      <family val="2"/>
    </font>
    <font>
      <b/>
      <sz val="8"/>
      <color theme="4" tint="-0.499984740745262"/>
      <name val="Arial"/>
      <family val="2"/>
    </font>
    <font>
      <b/>
      <sz val="8"/>
      <color rgb="FFC00000"/>
      <name val="Arial"/>
      <family val="2"/>
    </font>
    <font>
      <i/>
      <sz val="9"/>
      <color theme="1"/>
      <name val="Arial"/>
      <family val="2"/>
    </font>
    <font>
      <b/>
      <i/>
      <sz val="9"/>
      <color rgb="FFFF0000"/>
      <name val="Arial"/>
      <family val="2"/>
    </font>
    <font>
      <b/>
      <sz val="9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name val="Calibri"/>
      <family val="2"/>
      <scheme val="minor"/>
    </font>
    <font>
      <b/>
      <sz val="9"/>
      <color rgb="FFFF0000"/>
      <name val="Calibri"/>
      <family val="2"/>
      <scheme val="minor"/>
    </font>
    <font>
      <b/>
      <sz val="9"/>
      <name val="Calibri"/>
      <family val="2"/>
      <scheme val="minor"/>
    </font>
    <font>
      <sz val="9"/>
      <color rgb="FFFF0000"/>
      <name val="Calibri"/>
      <family val="2"/>
      <scheme val="minor"/>
    </font>
    <font>
      <sz val="9"/>
      <color indexed="81"/>
      <name val="Segoe UI"/>
      <charset val="1"/>
    </font>
    <font>
      <sz val="9"/>
      <color indexed="81"/>
      <name val="Segoe UI"/>
      <family val="2"/>
    </font>
  </fonts>
  <fills count="19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/>
        <bgColor indexed="64"/>
      </patternFill>
    </fill>
  </fills>
  <borders count="109">
    <border>
      <left/>
      <right/>
      <top/>
      <bottom/>
      <diagonal/>
    </border>
    <border>
      <left style="double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double">
        <color auto="1"/>
      </top>
      <bottom style="thin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double">
        <color auto="1"/>
      </bottom>
      <diagonal/>
    </border>
    <border>
      <left/>
      <right style="thin">
        <color auto="1"/>
      </right>
      <top style="thin">
        <color auto="1"/>
      </top>
      <bottom style="double">
        <color auto="1"/>
      </bottom>
      <diagonal/>
    </border>
    <border>
      <left style="double">
        <color auto="1"/>
      </left>
      <right style="thin">
        <color auto="1"/>
      </right>
      <top style="double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double">
        <color auto="1"/>
      </bottom>
      <diagonal/>
    </border>
    <border>
      <left style="thin">
        <color auto="1"/>
      </left>
      <right style="double">
        <color auto="1"/>
      </right>
      <top style="double">
        <color auto="1"/>
      </top>
      <bottom style="double">
        <color auto="1"/>
      </bottom>
      <diagonal/>
    </border>
    <border>
      <left style="double">
        <color auto="1"/>
      </left>
      <right/>
      <top style="double">
        <color auto="1"/>
      </top>
      <bottom style="thin">
        <color auto="1"/>
      </bottom>
      <diagonal/>
    </border>
    <border>
      <left/>
      <right/>
      <top style="double">
        <color auto="1"/>
      </top>
      <bottom style="thin">
        <color auto="1"/>
      </bottom>
      <diagonal/>
    </border>
    <border>
      <left/>
      <right style="double">
        <color auto="1"/>
      </right>
      <top style="double">
        <color auto="1"/>
      </top>
      <bottom style="thin">
        <color auto="1"/>
      </bottom>
      <diagonal/>
    </border>
    <border>
      <left style="double">
        <color auto="1"/>
      </left>
      <right/>
      <top style="thin">
        <color auto="1"/>
      </top>
      <bottom style="double">
        <color auto="1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/>
      <right style="double">
        <color auto="1"/>
      </right>
      <top style="double">
        <color auto="1"/>
      </top>
      <bottom style="double">
        <color auto="1"/>
      </bottom>
      <diagonal/>
    </border>
    <border>
      <left style="double">
        <color auto="1"/>
      </left>
      <right/>
      <top style="double">
        <color auto="1"/>
      </top>
      <bottom style="double">
        <color auto="1"/>
      </bottom>
      <diagonal/>
    </border>
    <border>
      <left/>
      <right/>
      <top style="double">
        <color auto="1"/>
      </top>
      <bottom style="double">
        <color auto="1"/>
      </bottom>
      <diagonal/>
    </border>
    <border>
      <left/>
      <right style="thin">
        <color auto="1"/>
      </right>
      <top style="double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/>
      <top/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hair">
        <color indexed="64"/>
      </top>
      <bottom/>
      <diagonal/>
    </border>
    <border>
      <left/>
      <right/>
      <top/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double">
        <color auto="1"/>
      </left>
      <right/>
      <top/>
      <bottom/>
      <diagonal/>
    </border>
    <border>
      <left/>
      <right/>
      <top style="double">
        <color auto="1"/>
      </top>
      <bottom/>
      <diagonal/>
    </border>
    <border>
      <left/>
      <right/>
      <top/>
      <bottom style="double">
        <color auto="1"/>
      </bottom>
      <diagonal/>
    </border>
    <border>
      <left/>
      <right style="double">
        <color auto="1"/>
      </right>
      <top style="thin">
        <color auto="1"/>
      </top>
      <bottom style="double">
        <color auto="1"/>
      </bottom>
      <diagonal/>
    </border>
    <border>
      <left style="double">
        <color auto="1"/>
      </left>
      <right style="double">
        <color auto="1"/>
      </right>
      <top style="double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dashed">
        <color indexed="64"/>
      </left>
      <right style="dashed">
        <color indexed="64"/>
      </right>
      <top style="dashed">
        <color indexed="64"/>
      </top>
      <bottom style="dashed">
        <color indexed="64"/>
      </bottom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/>
      <top style="hair">
        <color auto="1"/>
      </top>
      <bottom/>
      <diagonal/>
    </border>
    <border>
      <left/>
      <right style="hair">
        <color auto="1"/>
      </right>
      <top style="hair">
        <color auto="1"/>
      </top>
      <bottom/>
      <diagonal/>
    </border>
    <border>
      <left/>
      <right style="hair">
        <color auto="1"/>
      </right>
      <top/>
      <bottom style="hair">
        <color auto="1"/>
      </bottom>
      <diagonal/>
    </border>
    <border>
      <left style="double">
        <color theme="4"/>
      </left>
      <right style="thin">
        <color theme="4"/>
      </right>
      <top style="double">
        <color theme="4"/>
      </top>
      <bottom style="thin">
        <color theme="4"/>
      </bottom>
      <diagonal/>
    </border>
    <border>
      <left style="thin">
        <color theme="4"/>
      </left>
      <right style="thin">
        <color theme="4"/>
      </right>
      <top style="double">
        <color theme="4"/>
      </top>
      <bottom style="thin">
        <color theme="4"/>
      </bottom>
      <diagonal/>
    </border>
    <border>
      <left style="thin">
        <color theme="4"/>
      </left>
      <right style="double">
        <color theme="4"/>
      </right>
      <top style="double">
        <color theme="4"/>
      </top>
      <bottom style="thin">
        <color theme="4"/>
      </bottom>
      <diagonal/>
    </border>
    <border>
      <left style="double">
        <color theme="4"/>
      </left>
      <right style="thin">
        <color theme="4"/>
      </right>
      <top style="thin">
        <color theme="4"/>
      </top>
      <bottom style="thin">
        <color theme="4"/>
      </bottom>
      <diagonal/>
    </border>
    <border>
      <left style="thin">
        <color theme="4"/>
      </left>
      <right style="thin">
        <color theme="4"/>
      </right>
      <top style="thin">
        <color theme="4"/>
      </top>
      <bottom style="thin">
        <color theme="4"/>
      </bottom>
      <diagonal/>
    </border>
    <border>
      <left style="thin">
        <color theme="4"/>
      </left>
      <right style="double">
        <color theme="4"/>
      </right>
      <top style="thin">
        <color theme="4"/>
      </top>
      <bottom style="thin">
        <color theme="4"/>
      </bottom>
      <diagonal/>
    </border>
    <border>
      <left style="double">
        <color theme="4"/>
      </left>
      <right style="thin">
        <color theme="4"/>
      </right>
      <top style="thin">
        <color theme="4"/>
      </top>
      <bottom style="double">
        <color theme="4"/>
      </bottom>
      <diagonal/>
    </border>
    <border>
      <left style="thin">
        <color theme="4"/>
      </left>
      <right style="thin">
        <color theme="4"/>
      </right>
      <top style="thin">
        <color theme="4"/>
      </top>
      <bottom style="double">
        <color theme="4"/>
      </bottom>
      <diagonal/>
    </border>
    <border>
      <left style="thin">
        <color theme="4"/>
      </left>
      <right style="double">
        <color theme="4"/>
      </right>
      <top style="thin">
        <color theme="4"/>
      </top>
      <bottom style="double">
        <color theme="4"/>
      </bottom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/>
      <right/>
      <top style="hair">
        <color auto="1"/>
      </top>
      <bottom style="hair">
        <color auto="1"/>
      </bottom>
      <diagonal/>
    </border>
    <border>
      <left style="double">
        <color theme="4"/>
      </left>
      <right style="thin">
        <color theme="4"/>
      </right>
      <top style="thin">
        <color theme="4"/>
      </top>
      <bottom/>
      <diagonal/>
    </border>
    <border>
      <left style="thin">
        <color auto="1"/>
      </left>
      <right style="double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double">
        <color auto="1"/>
      </top>
      <bottom style="thin">
        <color auto="1"/>
      </bottom>
      <diagonal/>
    </border>
    <border>
      <left/>
      <right style="dashed">
        <color indexed="64"/>
      </right>
      <top style="dashed">
        <color indexed="64"/>
      </top>
      <bottom style="dashed">
        <color indexed="64"/>
      </bottom>
      <diagonal/>
    </border>
    <border>
      <left style="hair">
        <color auto="1"/>
      </left>
      <right/>
      <top/>
      <bottom/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/>
      <right style="dashed">
        <color indexed="64"/>
      </right>
      <top/>
      <bottom style="dashed">
        <color indexed="64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/>
      <right/>
      <top style="thin">
        <color auto="1"/>
      </top>
      <bottom style="hair">
        <color auto="1"/>
      </bottom>
      <diagonal/>
    </border>
    <border>
      <left style="double">
        <color auto="1"/>
      </left>
      <right style="double">
        <color auto="1"/>
      </right>
      <top style="double">
        <color auto="1"/>
      </top>
      <bottom style="thin">
        <color auto="1"/>
      </bottom>
      <diagonal/>
    </border>
    <border>
      <left style="double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 style="double">
        <color auto="1"/>
      </left>
      <right style="double">
        <color auto="1"/>
      </right>
      <top style="thin">
        <color auto="1"/>
      </top>
      <bottom style="double">
        <color auto="1"/>
      </bottom>
      <diagonal/>
    </border>
    <border>
      <left/>
      <right style="hair">
        <color auto="1"/>
      </right>
      <top/>
      <bottom/>
      <diagonal/>
    </border>
    <border>
      <left/>
      <right/>
      <top/>
      <bottom style="thin">
        <color indexed="64"/>
      </bottom>
      <diagonal/>
    </border>
    <border>
      <left style="dashed">
        <color indexed="64"/>
      </left>
      <right style="dashed">
        <color indexed="64"/>
      </right>
      <top style="dashed">
        <color indexed="64"/>
      </top>
      <bottom/>
      <diagonal/>
    </border>
    <border>
      <left style="thin">
        <color theme="4"/>
      </left>
      <right style="thin">
        <color theme="4"/>
      </right>
      <top style="thin">
        <color theme="4"/>
      </top>
      <bottom/>
      <diagonal/>
    </border>
    <border>
      <left style="double">
        <color theme="4"/>
      </left>
      <right style="double">
        <color theme="4"/>
      </right>
      <top/>
      <bottom style="double">
        <color theme="4"/>
      </bottom>
      <diagonal/>
    </border>
    <border>
      <left style="double">
        <color theme="4"/>
      </left>
      <right style="thin">
        <color theme="4"/>
      </right>
      <top style="double">
        <color theme="4"/>
      </top>
      <bottom style="double">
        <color theme="4"/>
      </bottom>
      <diagonal/>
    </border>
    <border>
      <left style="thin">
        <color theme="4"/>
      </left>
      <right style="thin">
        <color theme="4"/>
      </right>
      <top style="double">
        <color theme="4"/>
      </top>
      <bottom style="double">
        <color theme="4"/>
      </bottom>
      <diagonal/>
    </border>
    <border>
      <left style="thin">
        <color theme="4"/>
      </left>
      <right style="double">
        <color theme="4"/>
      </right>
      <top style="double">
        <color theme="4"/>
      </top>
      <bottom style="double">
        <color theme="4"/>
      </bottom>
      <diagonal/>
    </border>
    <border>
      <left style="double">
        <color theme="4"/>
      </left>
      <right style="double">
        <color theme="4"/>
      </right>
      <top style="double">
        <color theme="4"/>
      </top>
      <bottom style="thin">
        <color theme="4"/>
      </bottom>
      <diagonal/>
    </border>
    <border>
      <left style="double">
        <color theme="4"/>
      </left>
      <right style="double">
        <color theme="4"/>
      </right>
      <top style="thin">
        <color theme="4"/>
      </top>
      <bottom/>
      <diagonal/>
    </border>
    <border>
      <left style="double">
        <color theme="4"/>
      </left>
      <right style="double">
        <color theme="4"/>
      </right>
      <top/>
      <bottom/>
      <diagonal/>
    </border>
    <border>
      <left style="dashed">
        <color indexed="64"/>
      </left>
      <right/>
      <top style="dashed">
        <color indexed="64"/>
      </top>
      <bottom style="dashed">
        <color indexed="64"/>
      </bottom>
      <diagonal/>
    </border>
    <border>
      <left style="dashed">
        <color indexed="64"/>
      </left>
      <right style="dashed">
        <color indexed="64"/>
      </right>
      <top/>
      <bottom style="dashed">
        <color indexed="64"/>
      </bottom>
      <diagonal/>
    </border>
    <border>
      <left style="dashed">
        <color auto="1"/>
      </left>
      <right style="hair">
        <color auto="1"/>
      </right>
      <top style="dashed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dashed">
        <color auto="1"/>
      </top>
      <bottom style="hair">
        <color auto="1"/>
      </bottom>
      <diagonal/>
    </border>
    <border>
      <left style="hair">
        <color auto="1"/>
      </left>
      <right style="dashed">
        <color auto="1"/>
      </right>
      <top style="dashed">
        <color auto="1"/>
      </top>
      <bottom style="hair">
        <color auto="1"/>
      </bottom>
      <diagonal/>
    </border>
    <border>
      <left style="dashed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dashed">
        <color auto="1"/>
      </right>
      <top style="hair">
        <color auto="1"/>
      </top>
      <bottom style="hair">
        <color auto="1"/>
      </bottom>
      <diagonal/>
    </border>
    <border>
      <left style="dashed">
        <color auto="1"/>
      </left>
      <right style="hair">
        <color auto="1"/>
      </right>
      <top style="hair">
        <color auto="1"/>
      </top>
      <bottom style="dashed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dashed">
        <color auto="1"/>
      </bottom>
      <diagonal/>
    </border>
    <border>
      <left style="hair">
        <color auto="1"/>
      </left>
      <right style="dashed">
        <color auto="1"/>
      </right>
      <top style="hair">
        <color auto="1"/>
      </top>
      <bottom style="dashed">
        <color auto="1"/>
      </bottom>
      <diagonal/>
    </border>
    <border>
      <left style="hair">
        <color auto="1"/>
      </left>
      <right/>
      <top/>
      <bottom style="dashed">
        <color indexed="64"/>
      </bottom>
      <diagonal/>
    </border>
    <border>
      <left/>
      <right/>
      <top/>
      <bottom style="dashed">
        <color indexed="64"/>
      </bottom>
      <diagonal/>
    </border>
    <border>
      <left style="thin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thin">
        <color auto="1"/>
      </right>
      <top/>
      <bottom style="hair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dashed">
        <color auto="1"/>
      </right>
      <top style="thin">
        <color auto="1"/>
      </top>
      <bottom style="dashed">
        <color auto="1"/>
      </bottom>
      <diagonal/>
    </border>
    <border>
      <left style="dashed">
        <color auto="1"/>
      </left>
      <right style="dashed">
        <color auto="1"/>
      </right>
      <top style="thin">
        <color auto="1"/>
      </top>
      <bottom style="dashed">
        <color auto="1"/>
      </bottom>
      <diagonal/>
    </border>
    <border>
      <left style="dashed">
        <color auto="1"/>
      </left>
      <right style="thin">
        <color auto="1"/>
      </right>
      <top style="thin">
        <color auto="1"/>
      </top>
      <bottom style="dashed">
        <color auto="1"/>
      </bottom>
      <diagonal/>
    </border>
    <border>
      <left style="dashed">
        <color auto="1"/>
      </left>
      <right style="thin">
        <color auto="1"/>
      </right>
      <top style="dashed">
        <color auto="1"/>
      </top>
      <bottom style="dashed">
        <color auto="1"/>
      </bottom>
      <diagonal/>
    </border>
    <border>
      <left style="dashed">
        <color auto="1"/>
      </left>
      <right style="dashed">
        <color auto="1"/>
      </right>
      <top style="dashed">
        <color auto="1"/>
      </top>
      <bottom style="thin">
        <color auto="1"/>
      </bottom>
      <diagonal/>
    </border>
    <border>
      <left style="dashed">
        <color auto="1"/>
      </left>
      <right style="thin">
        <color auto="1"/>
      </right>
      <top style="dashed">
        <color auto="1"/>
      </top>
      <bottom style="thin">
        <color auto="1"/>
      </bottom>
      <diagonal/>
    </border>
    <border>
      <left/>
      <right style="dashed">
        <color indexed="64"/>
      </right>
      <top/>
      <bottom/>
      <diagonal/>
    </border>
    <border>
      <left style="double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double">
        <color auto="1"/>
      </right>
      <top/>
      <bottom style="thin">
        <color auto="1"/>
      </bottom>
      <diagonal/>
    </border>
    <border>
      <left style="double">
        <color theme="4"/>
      </left>
      <right style="thin">
        <color theme="4"/>
      </right>
      <top/>
      <bottom/>
      <diagonal/>
    </border>
    <border>
      <left style="double">
        <color theme="4"/>
      </left>
      <right style="thin">
        <color theme="4"/>
      </right>
      <top/>
      <bottom style="thin">
        <color theme="4"/>
      </bottom>
      <diagonal/>
    </border>
    <border>
      <left style="thin">
        <color theme="4"/>
      </left>
      <right style="double">
        <color theme="4"/>
      </right>
      <top style="thin">
        <color theme="4"/>
      </top>
      <bottom/>
      <diagonal/>
    </border>
    <border>
      <left style="thin">
        <color theme="4"/>
      </left>
      <right style="double">
        <color theme="4"/>
      </right>
      <top/>
      <bottom/>
      <diagonal/>
    </border>
    <border>
      <left style="thin">
        <color theme="4"/>
      </left>
      <right style="double">
        <color theme="4"/>
      </right>
      <top/>
      <bottom style="thin">
        <color theme="4"/>
      </bottom>
      <diagonal/>
    </border>
  </borders>
  <cellStyleXfs count="6">
    <xf numFmtId="0" fontId="0" fillId="0" borderId="0"/>
    <xf numFmtId="44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4" fillId="0" borderId="0"/>
    <xf numFmtId="0" fontId="44" fillId="0" borderId="0"/>
    <xf numFmtId="0" fontId="44" fillId="0" borderId="0"/>
  </cellStyleXfs>
  <cellXfs count="878">
    <xf numFmtId="0" fontId="0" fillId="0" borderId="0" xfId="0"/>
    <xf numFmtId="0" fontId="22" fillId="0" borderId="0" xfId="0" applyFont="1" applyAlignment="1">
      <alignment horizontal="left" vertical="center"/>
    </xf>
    <xf numFmtId="0" fontId="22" fillId="0" borderId="0" xfId="0" applyFont="1" applyAlignment="1">
      <alignment vertical="center"/>
    </xf>
    <xf numFmtId="0" fontId="22" fillId="0" borderId="0" xfId="0" applyFont="1" applyAlignment="1">
      <alignment horizontal="left"/>
    </xf>
    <xf numFmtId="0" fontId="22" fillId="5" borderId="0" xfId="0" applyFont="1" applyFill="1" applyAlignment="1">
      <alignment horizontal="left"/>
    </xf>
    <xf numFmtId="0" fontId="28" fillId="4" borderId="0" xfId="0" applyFont="1" applyFill="1" applyAlignment="1">
      <alignment vertical="center"/>
    </xf>
    <xf numFmtId="0" fontId="28" fillId="4" borderId="0" xfId="0" applyFont="1" applyFill="1" applyAlignment="1">
      <alignment vertical="center" wrapText="1"/>
    </xf>
    <xf numFmtId="0" fontId="28" fillId="4" borderId="0" xfId="0" applyFont="1" applyFill="1" applyAlignment="1">
      <alignment horizontal="center" vertical="center"/>
    </xf>
    <xf numFmtId="44" fontId="28" fillId="0" borderId="5" xfId="1" applyFont="1" applyFill="1" applyBorder="1" applyAlignment="1" applyProtection="1">
      <alignment horizontal="center" vertical="center" wrapText="1"/>
      <protection locked="0"/>
    </xf>
    <xf numFmtId="0" fontId="28" fillId="0" borderId="5" xfId="0" applyFont="1" applyBorder="1" applyAlignment="1" applyProtection="1">
      <alignment horizontal="center" vertical="center" wrapText="1"/>
      <protection locked="0"/>
    </xf>
    <xf numFmtId="0" fontId="27" fillId="0" borderId="35" xfId="0" applyFont="1" applyBorder="1" applyAlignment="1" applyProtection="1">
      <alignment horizontal="center" vertical="center" wrapText="1"/>
      <protection locked="0"/>
    </xf>
    <xf numFmtId="44" fontId="28" fillId="4" borderId="6" xfId="1" applyFont="1" applyFill="1" applyBorder="1" applyAlignment="1" applyProtection="1">
      <alignment horizontal="center" vertical="center" wrapText="1"/>
    </xf>
    <xf numFmtId="49" fontId="28" fillId="0" borderId="5" xfId="0" applyNumberFormat="1" applyFont="1" applyBorder="1" applyAlignment="1" applyProtection="1">
      <alignment vertical="center" wrapText="1"/>
      <protection locked="0"/>
    </xf>
    <xf numFmtId="44" fontId="28" fillId="0" borderId="6" xfId="1" applyFont="1" applyFill="1" applyBorder="1" applyAlignment="1" applyProtection="1">
      <alignment horizontal="center" vertical="center" wrapText="1"/>
      <protection locked="0"/>
    </xf>
    <xf numFmtId="0" fontId="0" fillId="4" borderId="0" xfId="0" applyFill="1"/>
    <xf numFmtId="9" fontId="27" fillId="4" borderId="0" xfId="2" applyFont="1" applyFill="1" applyBorder="1" applyAlignment="1" applyProtection="1">
      <alignment horizontal="center" vertical="center"/>
    </xf>
    <xf numFmtId="1" fontId="27" fillId="4" borderId="0" xfId="0" applyNumberFormat="1" applyFont="1" applyFill="1" applyAlignment="1">
      <alignment horizontal="center" vertical="center" wrapText="1"/>
    </xf>
    <xf numFmtId="1" fontId="27" fillId="4" borderId="0" xfId="2" applyNumberFormat="1" applyFont="1" applyFill="1" applyBorder="1" applyAlignment="1" applyProtection="1">
      <alignment horizontal="center" vertical="center"/>
    </xf>
    <xf numFmtId="0" fontId="27" fillId="4" borderId="0" xfId="0" applyFont="1" applyFill="1" applyAlignment="1">
      <alignment horizontal="center" vertical="center" wrapText="1"/>
    </xf>
    <xf numFmtId="0" fontId="27" fillId="4" borderId="0" xfId="0" applyFont="1" applyFill="1" applyAlignment="1">
      <alignment vertical="center" wrapText="1"/>
    </xf>
    <xf numFmtId="0" fontId="28" fillId="8" borderId="4" xfId="0" applyFont="1" applyFill="1" applyBorder="1" applyAlignment="1">
      <alignment horizontal="center" vertical="center" wrapText="1"/>
    </xf>
    <xf numFmtId="0" fontId="28" fillId="8" borderId="5" xfId="0" applyFont="1" applyFill="1" applyBorder="1" applyAlignment="1">
      <alignment horizontal="center" vertical="center" wrapText="1"/>
    </xf>
    <xf numFmtId="0" fontId="28" fillId="8" borderId="6" xfId="0" applyFont="1" applyFill="1" applyBorder="1" applyAlignment="1">
      <alignment horizontal="center" vertical="center" wrapText="1"/>
    </xf>
    <xf numFmtId="0" fontId="27" fillId="4" borderId="0" xfId="0" applyFont="1" applyFill="1" applyAlignment="1">
      <alignment horizontal="center" vertical="center"/>
    </xf>
    <xf numFmtId="0" fontId="28" fillId="4" borderId="23" xfId="0" applyFont="1" applyFill="1" applyBorder="1" applyAlignment="1">
      <alignment vertical="center"/>
    </xf>
    <xf numFmtId="49" fontId="27" fillId="4" borderId="0" xfId="0" applyNumberFormat="1" applyFont="1" applyFill="1" applyAlignment="1">
      <alignment horizontal="center" vertical="center" wrapText="1"/>
    </xf>
    <xf numFmtId="0" fontId="28" fillId="4" borderId="23" xfId="0" applyFont="1" applyFill="1" applyBorder="1" applyAlignment="1">
      <alignment horizontal="left" vertical="center"/>
    </xf>
    <xf numFmtId="0" fontId="31" fillId="4" borderId="0" xfId="0" applyFont="1" applyFill="1" applyAlignment="1">
      <alignment horizontal="left" vertical="center" wrapText="1"/>
    </xf>
    <xf numFmtId="17" fontId="39" fillId="4" borderId="0" xfId="0" applyNumberFormat="1" applyFont="1" applyFill="1" applyAlignment="1">
      <alignment horizontal="center" vertical="center"/>
    </xf>
    <xf numFmtId="44" fontId="27" fillId="4" borderId="0" xfId="0" applyNumberFormat="1" applyFont="1" applyFill="1" applyAlignment="1">
      <alignment vertical="center" wrapText="1"/>
    </xf>
    <xf numFmtId="0" fontId="28" fillId="4" borderId="0" xfId="0" applyFont="1" applyFill="1" applyAlignment="1">
      <alignment horizontal="center" vertical="center" wrapText="1"/>
    </xf>
    <xf numFmtId="1" fontId="27" fillId="0" borderId="5" xfId="0" applyNumberFormat="1" applyFont="1" applyBorder="1" applyAlignment="1" applyProtection="1">
      <alignment horizontal="center" vertical="center"/>
      <protection locked="0"/>
    </xf>
    <xf numFmtId="164" fontId="27" fillId="0" borderId="5" xfId="1" applyNumberFormat="1" applyFont="1" applyFill="1" applyBorder="1" applyAlignment="1" applyProtection="1">
      <alignment horizontal="center" vertical="center"/>
      <protection locked="0"/>
    </xf>
    <xf numFmtId="0" fontId="27" fillId="0" borderId="5" xfId="0" applyFont="1" applyBorder="1" applyAlignment="1" applyProtection="1">
      <alignment horizontal="center" vertical="center"/>
      <protection locked="0"/>
    </xf>
    <xf numFmtId="0" fontId="27" fillId="0" borderId="6" xfId="0" applyFont="1" applyBorder="1" applyAlignment="1" applyProtection="1">
      <alignment horizontal="center" vertical="center"/>
      <protection locked="0"/>
    </xf>
    <xf numFmtId="1" fontId="27" fillId="0" borderId="8" xfId="0" applyNumberFormat="1" applyFont="1" applyBorder="1" applyAlignment="1" applyProtection="1">
      <alignment horizontal="center" vertical="center"/>
      <protection locked="0"/>
    </xf>
    <xf numFmtId="164" fontId="27" fillId="0" borderId="8" xfId="1" applyNumberFormat="1" applyFont="1" applyFill="1" applyBorder="1" applyAlignment="1" applyProtection="1">
      <alignment horizontal="center" vertical="center"/>
      <protection locked="0"/>
    </xf>
    <xf numFmtId="0" fontId="27" fillId="0" borderId="8" xfId="0" applyFont="1" applyBorder="1" applyAlignment="1" applyProtection="1">
      <alignment horizontal="center" vertical="center"/>
      <protection locked="0"/>
    </xf>
    <xf numFmtId="0" fontId="27" fillId="0" borderId="9" xfId="0" applyFont="1" applyBorder="1" applyAlignment="1" applyProtection="1">
      <alignment horizontal="center" vertical="center"/>
      <protection locked="0"/>
    </xf>
    <xf numFmtId="0" fontId="37" fillId="4" borderId="0" xfId="0" applyFont="1" applyFill="1" applyAlignment="1">
      <alignment vertical="center" wrapText="1"/>
    </xf>
    <xf numFmtId="0" fontId="30" fillId="4" borderId="0" xfId="0" applyFont="1" applyFill="1" applyAlignment="1">
      <alignment vertical="center"/>
    </xf>
    <xf numFmtId="44" fontId="29" fillId="4" borderId="13" xfId="0" applyNumberFormat="1" applyFont="1" applyFill="1" applyBorder="1" applyAlignment="1">
      <alignment vertical="center"/>
    </xf>
    <xf numFmtId="0" fontId="28" fillId="4" borderId="4" xfId="0" applyFont="1" applyFill="1" applyBorder="1" applyAlignment="1">
      <alignment vertical="center" wrapText="1"/>
    </xf>
    <xf numFmtId="0" fontId="31" fillId="4" borderId="0" xfId="0" applyFont="1" applyFill="1" applyAlignment="1">
      <alignment vertical="center" wrapText="1"/>
    </xf>
    <xf numFmtId="0" fontId="32" fillId="4" borderId="0" xfId="0" applyFont="1" applyFill="1" applyAlignment="1">
      <alignment vertical="center" wrapText="1"/>
    </xf>
    <xf numFmtId="0" fontId="28" fillId="0" borderId="5" xfId="0" applyFont="1" applyBorder="1" applyAlignment="1" applyProtection="1">
      <alignment vertical="center" wrapText="1"/>
      <protection locked="0"/>
    </xf>
    <xf numFmtId="0" fontId="39" fillId="4" borderId="0" xfId="0" applyFont="1" applyFill="1" applyAlignment="1">
      <alignment vertical="center"/>
    </xf>
    <xf numFmtId="0" fontId="35" fillId="4" borderId="0" xfId="0" applyFont="1" applyFill="1" applyAlignment="1">
      <alignment vertical="center" wrapText="1"/>
    </xf>
    <xf numFmtId="0" fontId="35" fillId="4" borderId="33" xfId="0" applyFont="1" applyFill="1" applyBorder="1" applyAlignment="1">
      <alignment vertical="center" wrapText="1"/>
    </xf>
    <xf numFmtId="0" fontId="35" fillId="4" borderId="31" xfId="0" applyFont="1" applyFill="1" applyBorder="1" applyAlignment="1">
      <alignment vertical="center" wrapText="1"/>
    </xf>
    <xf numFmtId="0" fontId="34" fillId="4" borderId="0" xfId="0" applyFont="1" applyFill="1" applyAlignment="1">
      <alignment horizontal="left" vertical="center"/>
    </xf>
    <xf numFmtId="44" fontId="28" fillId="4" borderId="6" xfId="1" applyFont="1" applyFill="1" applyBorder="1" applyAlignment="1" applyProtection="1">
      <alignment vertical="center"/>
    </xf>
    <xf numFmtId="0" fontId="31" fillId="4" borderId="31" xfId="0" applyFont="1" applyFill="1" applyBorder="1" applyAlignment="1">
      <alignment vertical="center"/>
    </xf>
    <xf numFmtId="44" fontId="29" fillId="4" borderId="9" xfId="1" applyFont="1" applyFill="1" applyBorder="1" applyAlignment="1" applyProtection="1">
      <alignment vertical="center"/>
    </xf>
    <xf numFmtId="0" fontId="31" fillId="4" borderId="0" xfId="0" applyFont="1" applyFill="1" applyAlignment="1">
      <alignment horizontal="left" vertical="center"/>
    </xf>
    <xf numFmtId="44" fontId="29" fillId="4" borderId="9" xfId="0" applyNumberFormat="1" applyFont="1" applyFill="1" applyBorder="1" applyAlignment="1">
      <alignment vertical="center"/>
    </xf>
    <xf numFmtId="0" fontId="28" fillId="0" borderId="5" xfId="0" applyFont="1" applyBorder="1" applyAlignment="1" applyProtection="1">
      <alignment vertical="center"/>
      <protection locked="0"/>
    </xf>
    <xf numFmtId="44" fontId="28" fillId="0" borderId="5" xfId="1" applyFont="1" applyFill="1" applyBorder="1" applyAlignment="1" applyProtection="1">
      <alignment vertical="center"/>
      <protection locked="0"/>
    </xf>
    <xf numFmtId="44" fontId="28" fillId="4" borderId="48" xfId="1" applyFont="1" applyFill="1" applyBorder="1" applyAlignment="1" applyProtection="1">
      <alignment vertical="center"/>
    </xf>
    <xf numFmtId="49" fontId="27" fillId="8" borderId="2" xfId="0" applyNumberFormat="1" applyFont="1" applyFill="1" applyBorder="1" applyAlignment="1">
      <alignment horizontal="center" vertical="center" wrapText="1"/>
    </xf>
    <xf numFmtId="44" fontId="26" fillId="4" borderId="9" xfId="0" applyNumberFormat="1" applyFont="1" applyFill="1" applyBorder="1" applyAlignment="1">
      <alignment vertical="center"/>
    </xf>
    <xf numFmtId="0" fontId="27" fillId="8" borderId="48" xfId="0" applyFont="1" applyFill="1" applyBorder="1" applyAlignment="1">
      <alignment horizontal="center" vertical="center" wrapText="1"/>
    </xf>
    <xf numFmtId="0" fontId="27" fillId="8" borderId="49" xfId="0" applyFont="1" applyFill="1" applyBorder="1" applyAlignment="1">
      <alignment horizontal="center" vertical="center" wrapText="1"/>
    </xf>
    <xf numFmtId="44" fontId="29" fillId="4" borderId="9" xfId="1" applyFont="1" applyFill="1" applyBorder="1" applyAlignment="1" applyProtection="1">
      <alignment vertical="center" wrapText="1"/>
    </xf>
    <xf numFmtId="44" fontId="28" fillId="0" borderId="6" xfId="1" applyFont="1" applyFill="1" applyBorder="1" applyAlignment="1" applyProtection="1">
      <alignment vertical="center" wrapText="1"/>
      <protection locked="0"/>
    </xf>
    <xf numFmtId="0" fontId="36" fillId="4" borderId="0" xfId="0" applyFont="1" applyFill="1" applyAlignment="1">
      <alignment vertical="center" wrapText="1"/>
    </xf>
    <xf numFmtId="0" fontId="29" fillId="3" borderId="23" xfId="0" applyFont="1" applyFill="1" applyBorder="1" applyAlignment="1">
      <alignment vertical="center"/>
    </xf>
    <xf numFmtId="0" fontId="39" fillId="4" borderId="0" xfId="0" applyFont="1" applyFill="1" applyAlignment="1">
      <alignment vertical="center" wrapText="1"/>
    </xf>
    <xf numFmtId="44" fontId="28" fillId="4" borderId="5" xfId="1" applyFont="1" applyFill="1" applyBorder="1" applyAlignment="1" applyProtection="1">
      <alignment horizontal="center" vertical="center"/>
    </xf>
    <xf numFmtId="0" fontId="27" fillId="4" borderId="4" xfId="0" applyFont="1" applyFill="1" applyBorder="1" applyAlignment="1">
      <alignment vertical="center"/>
    </xf>
    <xf numFmtId="0" fontId="27" fillId="0" borderId="5" xfId="0" applyFont="1" applyBorder="1" applyAlignment="1" applyProtection="1">
      <alignment vertical="center" wrapText="1"/>
      <protection locked="0"/>
    </xf>
    <xf numFmtId="10" fontId="27" fillId="0" borderId="5" xfId="2" applyNumberFormat="1" applyFont="1" applyFill="1" applyBorder="1" applyAlignment="1" applyProtection="1">
      <alignment vertical="center"/>
      <protection locked="0"/>
    </xf>
    <xf numFmtId="44" fontId="27" fillId="4" borderId="6" xfId="1" applyFont="1" applyFill="1" applyBorder="1" applyAlignment="1" applyProtection="1">
      <alignment vertical="center"/>
    </xf>
    <xf numFmtId="0" fontId="27" fillId="4" borderId="0" xfId="0" applyFont="1" applyFill="1" applyAlignment="1">
      <alignment vertical="center"/>
    </xf>
    <xf numFmtId="0" fontId="26" fillId="3" borderId="23" xfId="0" applyFont="1" applyFill="1" applyBorder="1" applyAlignment="1">
      <alignment vertical="center"/>
    </xf>
    <xf numFmtId="0" fontId="27" fillId="8" borderId="35" xfId="0" applyFont="1" applyFill="1" applyBorder="1" applyAlignment="1">
      <alignment horizontal="center" vertical="center"/>
    </xf>
    <xf numFmtId="0" fontId="29" fillId="4" borderId="0" xfId="0" applyFont="1" applyFill="1" applyAlignment="1">
      <alignment vertical="center"/>
    </xf>
    <xf numFmtId="0" fontId="28" fillId="4" borderId="0" xfId="0" applyFont="1" applyFill="1" applyAlignment="1">
      <alignment horizontal="left" vertical="center"/>
    </xf>
    <xf numFmtId="0" fontId="28" fillId="4" borderId="23" xfId="0" applyFont="1" applyFill="1" applyBorder="1" applyAlignment="1">
      <alignment horizontal="center" vertical="center"/>
    </xf>
    <xf numFmtId="0" fontId="27" fillId="3" borderId="23" xfId="0" applyFont="1" applyFill="1" applyBorder="1" applyAlignment="1">
      <alignment vertical="center"/>
    </xf>
    <xf numFmtId="0" fontId="29" fillId="3" borderId="0" xfId="0" applyFont="1" applyFill="1" applyAlignment="1">
      <alignment horizontal="center" vertical="center"/>
    </xf>
    <xf numFmtId="1" fontId="28" fillId="4" borderId="23" xfId="0" applyNumberFormat="1" applyFont="1" applyFill="1" applyBorder="1" applyAlignment="1">
      <alignment vertical="center"/>
    </xf>
    <xf numFmtId="0" fontId="27" fillId="4" borderId="23" xfId="0" applyFont="1" applyFill="1" applyBorder="1" applyAlignment="1">
      <alignment horizontal="center" vertical="center"/>
    </xf>
    <xf numFmtId="0" fontId="33" fillId="4" borderId="0" xfId="0" applyFont="1" applyFill="1" applyAlignment="1">
      <alignment horizontal="left" vertical="center"/>
    </xf>
    <xf numFmtId="0" fontId="26" fillId="4" borderId="0" xfId="0" applyFont="1" applyFill="1" applyAlignment="1">
      <alignment vertical="center"/>
    </xf>
    <xf numFmtId="0" fontId="39" fillId="4" borderId="0" xfId="0" applyFont="1" applyFill="1" applyAlignment="1">
      <alignment horizontal="left" vertical="center"/>
    </xf>
    <xf numFmtId="164" fontId="39" fillId="4" borderId="0" xfId="1" applyNumberFormat="1" applyFont="1" applyFill="1" applyBorder="1" applyAlignment="1" applyProtection="1">
      <alignment vertical="center"/>
    </xf>
    <xf numFmtId="2" fontId="27" fillId="4" borderId="0" xfId="0" applyNumberFormat="1" applyFont="1" applyFill="1" applyAlignment="1">
      <alignment vertical="center"/>
    </xf>
    <xf numFmtId="1" fontId="27" fillId="0" borderId="36" xfId="0" applyNumberFormat="1" applyFont="1" applyBorder="1" applyAlignment="1" applyProtection="1">
      <alignment horizontal="center" vertical="center"/>
      <protection locked="0"/>
    </xf>
    <xf numFmtId="164" fontId="27" fillId="0" borderId="36" xfId="1" applyNumberFormat="1" applyFont="1" applyFill="1" applyBorder="1" applyAlignment="1" applyProtection="1">
      <alignment horizontal="center" vertical="center"/>
      <protection locked="0"/>
    </xf>
    <xf numFmtId="0" fontId="27" fillId="0" borderId="36" xfId="0" applyFont="1" applyBorder="1" applyAlignment="1" applyProtection="1">
      <alignment horizontal="center" vertical="center"/>
      <protection locked="0"/>
    </xf>
    <xf numFmtId="0" fontId="27" fillId="0" borderId="56" xfId="0" applyFont="1" applyBorder="1" applyAlignment="1" applyProtection="1">
      <alignment horizontal="center" vertical="center"/>
      <protection locked="0"/>
    </xf>
    <xf numFmtId="0" fontId="27" fillId="8" borderId="4" xfId="0" applyFont="1" applyFill="1" applyBorder="1" applyAlignment="1">
      <alignment horizontal="center" vertical="center" wrapText="1"/>
    </xf>
    <xf numFmtId="0" fontId="27" fillId="8" borderId="5" xfId="0" applyFont="1" applyFill="1" applyBorder="1" applyAlignment="1">
      <alignment horizontal="center" vertical="center" wrapText="1"/>
    </xf>
    <xf numFmtId="0" fontId="27" fillId="8" borderId="6" xfId="0" applyFont="1" applyFill="1" applyBorder="1" applyAlignment="1">
      <alignment horizontal="center" vertical="center" wrapText="1"/>
    </xf>
    <xf numFmtId="0" fontId="28" fillId="3" borderId="23" xfId="0" applyFont="1" applyFill="1" applyBorder="1" applyAlignment="1">
      <alignment horizontal="center" vertical="center"/>
    </xf>
    <xf numFmtId="0" fontId="27" fillId="3" borderId="23" xfId="0" applyFont="1" applyFill="1" applyBorder="1" applyAlignment="1">
      <alignment horizontal="center" vertical="center" wrapText="1"/>
    </xf>
    <xf numFmtId="44" fontId="27" fillId="0" borderId="6" xfId="1" applyFont="1" applyFill="1" applyBorder="1" applyAlignment="1" applyProtection="1">
      <alignment vertical="center" wrapText="1"/>
      <protection locked="0"/>
    </xf>
    <xf numFmtId="44" fontId="27" fillId="0" borderId="6" xfId="1" applyFont="1" applyFill="1" applyBorder="1" applyAlignment="1" applyProtection="1">
      <alignment horizontal="center" vertical="center"/>
      <protection locked="0"/>
    </xf>
    <xf numFmtId="49" fontId="27" fillId="0" borderId="4" xfId="0" applyNumberFormat="1" applyFont="1" applyBorder="1" applyAlignment="1" applyProtection="1">
      <alignment vertical="center" wrapText="1"/>
      <protection locked="0"/>
    </xf>
    <xf numFmtId="49" fontId="27" fillId="0" borderId="5" xfId="0" applyNumberFormat="1" applyFont="1" applyBorder="1" applyAlignment="1" applyProtection="1">
      <alignment vertical="center" wrapText="1"/>
      <protection locked="0"/>
    </xf>
    <xf numFmtId="0" fontId="28" fillId="3" borderId="23" xfId="0" applyFont="1" applyFill="1" applyBorder="1" applyAlignment="1">
      <alignment vertical="center"/>
    </xf>
    <xf numFmtId="2" fontId="28" fillId="3" borderId="23" xfId="0" applyNumberFormat="1" applyFont="1" applyFill="1" applyBorder="1" applyAlignment="1">
      <alignment vertical="center"/>
    </xf>
    <xf numFmtId="1" fontId="28" fillId="0" borderId="6" xfId="0" applyNumberFormat="1" applyFont="1" applyBorder="1" applyAlignment="1" applyProtection="1">
      <alignment vertical="center" wrapText="1"/>
      <protection locked="0"/>
    </xf>
    <xf numFmtId="1" fontId="28" fillId="0" borderId="9" xfId="0" applyNumberFormat="1" applyFont="1" applyBorder="1" applyAlignment="1" applyProtection="1">
      <alignment vertical="center" wrapText="1"/>
      <protection locked="0"/>
    </xf>
    <xf numFmtId="49" fontId="28" fillId="4" borderId="0" xfId="0" applyNumberFormat="1" applyFont="1" applyFill="1" applyAlignment="1">
      <alignment horizontal="center" vertical="center"/>
    </xf>
    <xf numFmtId="0" fontId="28" fillId="4" borderId="0" xfId="1" applyNumberFormat="1" applyFont="1" applyFill="1" applyBorder="1" applyAlignment="1" applyProtection="1">
      <alignment horizontal="center" vertical="center"/>
    </xf>
    <xf numFmtId="1" fontId="28" fillId="0" borderId="5" xfId="0" applyNumberFormat="1" applyFont="1" applyBorder="1" applyAlignment="1" applyProtection="1">
      <alignment vertical="center" wrapText="1"/>
      <protection locked="0"/>
    </xf>
    <xf numFmtId="0" fontId="28" fillId="0" borderId="6" xfId="0" applyFont="1" applyBorder="1" applyAlignment="1" applyProtection="1">
      <alignment vertical="center" wrapText="1"/>
      <protection locked="0"/>
    </xf>
    <xf numFmtId="1" fontId="28" fillId="0" borderId="8" xfId="0" applyNumberFormat="1" applyFont="1" applyBorder="1" applyAlignment="1" applyProtection="1">
      <alignment vertical="center" wrapText="1"/>
      <protection locked="0"/>
    </xf>
    <xf numFmtId="0" fontId="27" fillId="4" borderId="23" xfId="0" applyFont="1" applyFill="1" applyBorder="1" applyAlignment="1">
      <alignment vertical="center"/>
    </xf>
    <xf numFmtId="0" fontId="27" fillId="4" borderId="23" xfId="0" applyFont="1" applyFill="1" applyBorder="1" applyAlignment="1">
      <alignment horizontal="left" vertical="center"/>
    </xf>
    <xf numFmtId="1" fontId="27" fillId="0" borderId="35" xfId="0" applyNumberFormat="1" applyFont="1" applyBorder="1" applyAlignment="1" applyProtection="1">
      <alignment vertical="center"/>
      <protection locked="0"/>
    </xf>
    <xf numFmtId="0" fontId="27" fillId="0" borderId="35" xfId="0" applyFont="1" applyBorder="1" applyAlignment="1" applyProtection="1">
      <alignment vertical="center" wrapText="1"/>
      <protection locked="0"/>
    </xf>
    <xf numFmtId="9" fontId="27" fillId="4" borderId="0" xfId="0" applyNumberFormat="1" applyFont="1" applyFill="1" applyAlignment="1">
      <alignment vertical="center"/>
    </xf>
    <xf numFmtId="0" fontId="28" fillId="0" borderId="8" xfId="0" applyFont="1" applyBorder="1" applyAlignment="1" applyProtection="1">
      <alignment horizontal="center" vertical="center" wrapText="1"/>
      <protection locked="0"/>
    </xf>
    <xf numFmtId="0" fontId="29" fillId="3" borderId="23" xfId="0" applyFont="1" applyFill="1" applyBorder="1" applyAlignment="1">
      <alignment horizontal="center" vertical="center"/>
    </xf>
    <xf numFmtId="0" fontId="29" fillId="3" borderId="26" xfId="0" applyFont="1" applyFill="1" applyBorder="1" applyAlignment="1">
      <alignment vertical="center"/>
    </xf>
    <xf numFmtId="0" fontId="29" fillId="3" borderId="23" xfId="0" applyFont="1" applyFill="1" applyBorder="1" applyAlignment="1">
      <alignment vertical="center" wrapText="1"/>
    </xf>
    <xf numFmtId="0" fontId="29" fillId="3" borderId="23" xfId="0" applyFont="1" applyFill="1" applyBorder="1" applyAlignment="1">
      <alignment horizontal="left" vertical="center"/>
    </xf>
    <xf numFmtId="1" fontId="28" fillId="4" borderId="23" xfId="0" applyNumberFormat="1" applyFont="1" applyFill="1" applyBorder="1" applyAlignment="1">
      <alignment horizontal="center" vertical="center"/>
    </xf>
    <xf numFmtId="17" fontId="28" fillId="4" borderId="0" xfId="0" applyNumberFormat="1" applyFont="1" applyFill="1" applyAlignment="1">
      <alignment vertical="center"/>
    </xf>
    <xf numFmtId="0" fontId="28" fillId="3" borderId="23" xfId="0" applyFont="1" applyFill="1" applyBorder="1" applyAlignment="1">
      <alignment vertical="center" wrapText="1"/>
    </xf>
    <xf numFmtId="0" fontId="28" fillId="4" borderId="23" xfId="0" applyFont="1" applyFill="1" applyBorder="1" applyAlignment="1">
      <alignment horizontal="center" vertical="center" wrapText="1"/>
    </xf>
    <xf numFmtId="9" fontId="28" fillId="4" borderId="0" xfId="2" applyFont="1" applyFill="1" applyBorder="1" applyAlignment="1" applyProtection="1">
      <alignment vertical="center"/>
    </xf>
    <xf numFmtId="0" fontId="28" fillId="8" borderId="30" xfId="0" applyFont="1" applyFill="1" applyBorder="1" applyAlignment="1">
      <alignment horizontal="center" vertical="center" textRotation="90" wrapText="1"/>
    </xf>
    <xf numFmtId="0" fontId="28" fillId="8" borderId="5" xfId="0" applyFont="1" applyFill="1" applyBorder="1" applyAlignment="1">
      <alignment horizontal="center" vertical="center" textRotation="90" wrapText="1"/>
    </xf>
    <xf numFmtId="0" fontId="28" fillId="8" borderId="6" xfId="0" applyFont="1" applyFill="1" applyBorder="1" applyAlignment="1">
      <alignment horizontal="center" vertical="center" textRotation="90" wrapText="1"/>
    </xf>
    <xf numFmtId="49" fontId="28" fillId="0" borderId="4" xfId="0" applyNumberFormat="1" applyFont="1" applyBorder="1" applyAlignment="1" applyProtection="1">
      <alignment vertical="center" wrapText="1"/>
      <protection locked="0"/>
    </xf>
    <xf numFmtId="1" fontId="28" fillId="0" borderId="56" xfId="0" applyNumberFormat="1" applyFont="1" applyBorder="1" applyAlignment="1" applyProtection="1">
      <alignment vertical="center" wrapText="1"/>
      <protection locked="0"/>
    </xf>
    <xf numFmtId="49" fontId="28" fillId="0" borderId="7" xfId="0" applyNumberFormat="1" applyFont="1" applyBorder="1" applyAlignment="1" applyProtection="1">
      <alignment vertical="center" wrapText="1"/>
      <protection locked="0"/>
    </xf>
    <xf numFmtId="49" fontId="28" fillId="0" borderId="8" xfId="0" applyNumberFormat="1" applyFont="1" applyBorder="1" applyAlignment="1" applyProtection="1">
      <alignment vertical="center" wrapText="1"/>
      <protection locked="0"/>
    </xf>
    <xf numFmtId="0" fontId="32" fillId="4" borderId="0" xfId="0" applyFont="1" applyFill="1" applyAlignment="1">
      <alignment horizontal="center" vertical="center"/>
    </xf>
    <xf numFmtId="0" fontId="38" fillId="4" borderId="0" xfId="0" applyFont="1" applyFill="1" applyAlignment="1">
      <alignment vertical="center" wrapText="1"/>
    </xf>
    <xf numFmtId="1" fontId="27" fillId="4" borderId="0" xfId="0" applyNumberFormat="1" applyFont="1" applyFill="1" applyAlignment="1">
      <alignment vertical="center"/>
    </xf>
    <xf numFmtId="1" fontId="28" fillId="4" borderId="0" xfId="0" applyNumberFormat="1" applyFont="1" applyFill="1" applyAlignment="1">
      <alignment vertical="center"/>
    </xf>
    <xf numFmtId="44" fontId="28" fillId="0" borderId="5" xfId="1" applyFont="1" applyFill="1" applyBorder="1" applyAlignment="1" applyProtection="1">
      <alignment vertical="center" wrapText="1"/>
      <protection locked="0"/>
    </xf>
    <xf numFmtId="1" fontId="28" fillId="4" borderId="25" xfId="0" applyNumberFormat="1" applyFont="1" applyFill="1" applyBorder="1" applyAlignment="1">
      <alignment vertical="center"/>
    </xf>
    <xf numFmtId="49" fontId="28" fillId="4" borderId="23" xfId="0" applyNumberFormat="1" applyFont="1" applyFill="1" applyBorder="1" applyAlignment="1">
      <alignment vertical="center"/>
    </xf>
    <xf numFmtId="44" fontId="29" fillId="3" borderId="23" xfId="1" applyFont="1" applyFill="1" applyBorder="1" applyAlignment="1" applyProtection="1">
      <alignment vertical="center"/>
    </xf>
    <xf numFmtId="0" fontId="28" fillId="4" borderId="0" xfId="0" applyFont="1" applyFill="1" applyAlignment="1">
      <alignment horizontal="right" vertical="center"/>
    </xf>
    <xf numFmtId="0" fontId="29" fillId="4" borderId="0" xfId="0" applyFont="1" applyFill="1" applyAlignment="1">
      <alignment horizontal="left" vertical="center"/>
    </xf>
    <xf numFmtId="0" fontId="28" fillId="4" borderId="4" xfId="0" applyFont="1" applyFill="1" applyBorder="1" applyAlignment="1">
      <alignment horizontal="left" vertical="center"/>
    </xf>
    <xf numFmtId="44" fontId="28" fillId="4" borderId="23" xfId="1" applyFont="1" applyFill="1" applyBorder="1" applyAlignment="1" applyProtection="1">
      <alignment horizontal="center" vertical="center"/>
    </xf>
    <xf numFmtId="0" fontId="32" fillId="4" borderId="0" xfId="0" applyFont="1" applyFill="1" applyAlignment="1">
      <alignment vertical="center"/>
    </xf>
    <xf numFmtId="1" fontId="29" fillId="4" borderId="0" xfId="0" applyNumberFormat="1" applyFont="1" applyFill="1" applyAlignment="1">
      <alignment horizontal="center" vertical="center"/>
    </xf>
    <xf numFmtId="0" fontId="28" fillId="3" borderId="25" xfId="0" applyFont="1" applyFill="1" applyBorder="1" applyAlignment="1">
      <alignment vertical="center"/>
    </xf>
    <xf numFmtId="0" fontId="28" fillId="2" borderId="23" xfId="0" applyFont="1" applyFill="1" applyBorder="1" applyAlignment="1">
      <alignment vertical="center"/>
    </xf>
    <xf numFmtId="44" fontId="28" fillId="4" borderId="23" xfId="1" applyFont="1" applyFill="1" applyBorder="1" applyAlignment="1" applyProtection="1">
      <alignment vertical="center"/>
    </xf>
    <xf numFmtId="0" fontId="28" fillId="2" borderId="23" xfId="0" applyFont="1" applyFill="1" applyBorder="1" applyAlignment="1">
      <alignment vertical="center" wrapText="1"/>
    </xf>
    <xf numFmtId="44" fontId="29" fillId="12" borderId="28" xfId="1" applyFont="1" applyFill="1" applyBorder="1" applyAlignment="1" applyProtection="1">
      <alignment vertical="center"/>
    </xf>
    <xf numFmtId="44" fontId="29" fillId="12" borderId="0" xfId="1" applyFont="1" applyFill="1" applyBorder="1" applyAlignment="1" applyProtection="1">
      <alignment vertical="center"/>
    </xf>
    <xf numFmtId="0" fontId="29" fillId="12" borderId="0" xfId="0" applyFont="1" applyFill="1" applyAlignment="1">
      <alignment vertical="center"/>
    </xf>
    <xf numFmtId="1" fontId="27" fillId="4" borderId="23" xfId="0" applyNumberFormat="1" applyFont="1" applyFill="1" applyBorder="1" applyAlignment="1">
      <alignment vertical="center"/>
    </xf>
    <xf numFmtId="1" fontId="28" fillId="0" borderId="5" xfId="0" applyNumberFormat="1" applyFont="1" applyBorder="1" applyAlignment="1" applyProtection="1">
      <alignment vertical="center"/>
      <protection locked="0"/>
    </xf>
    <xf numFmtId="0" fontId="29" fillId="2" borderId="23" xfId="0" applyFont="1" applyFill="1" applyBorder="1" applyAlignment="1">
      <alignment vertical="center"/>
    </xf>
    <xf numFmtId="0" fontId="28" fillId="4" borderId="38" xfId="0" applyFont="1" applyFill="1" applyBorder="1" applyAlignment="1">
      <alignment vertical="center"/>
    </xf>
    <xf numFmtId="0" fontId="29" fillId="4" borderId="23" xfId="0" applyFont="1" applyFill="1" applyBorder="1" applyAlignment="1">
      <alignment vertical="center"/>
    </xf>
    <xf numFmtId="0" fontId="29" fillId="2" borderId="26" xfId="0" applyFont="1" applyFill="1" applyBorder="1" applyAlignment="1">
      <alignment vertical="center"/>
    </xf>
    <xf numFmtId="44" fontId="29" fillId="2" borderId="23" xfId="1" applyFont="1" applyFill="1" applyBorder="1" applyAlignment="1" applyProtection="1">
      <alignment vertical="center"/>
    </xf>
    <xf numFmtId="0" fontId="28" fillId="4" borderId="53" xfId="0" applyFont="1" applyFill="1" applyBorder="1" applyAlignment="1">
      <alignment vertical="center"/>
    </xf>
    <xf numFmtId="0" fontId="28" fillId="4" borderId="4" xfId="0" applyFont="1" applyFill="1" applyBorder="1" applyAlignment="1">
      <alignment horizontal="left" vertical="center" wrapText="1"/>
    </xf>
    <xf numFmtId="0" fontId="29" fillId="4" borderId="0" xfId="0" applyFont="1" applyFill="1" applyAlignment="1">
      <alignment horizontal="left" vertical="center" wrapText="1"/>
    </xf>
    <xf numFmtId="0" fontId="29" fillId="2" borderId="23" xfId="0" applyFont="1" applyFill="1" applyBorder="1" applyAlignment="1">
      <alignment vertical="center" wrapText="1"/>
    </xf>
    <xf numFmtId="44" fontId="29" fillId="2" borderId="23" xfId="0" applyNumberFormat="1" applyFont="1" applyFill="1" applyBorder="1" applyAlignment="1">
      <alignment vertical="center"/>
    </xf>
    <xf numFmtId="44" fontId="29" fillId="2" borderId="23" xfId="0" applyNumberFormat="1" applyFont="1" applyFill="1" applyBorder="1" applyAlignment="1">
      <alignment horizontal="center" vertical="center"/>
    </xf>
    <xf numFmtId="0" fontId="28" fillId="3" borderId="23" xfId="0" applyFont="1" applyFill="1" applyBorder="1" applyAlignment="1">
      <alignment horizontal="center" vertical="center" wrapText="1"/>
    </xf>
    <xf numFmtId="44" fontId="28" fillId="4" borderId="23" xfId="1" applyFont="1" applyFill="1" applyBorder="1" applyAlignment="1" applyProtection="1">
      <alignment horizontal="left" vertical="center"/>
    </xf>
    <xf numFmtId="44" fontId="28" fillId="4" borderId="53" xfId="1" applyFont="1" applyFill="1" applyBorder="1" applyAlignment="1" applyProtection="1">
      <alignment horizontal="left" vertical="center"/>
    </xf>
    <xf numFmtId="0" fontId="28" fillId="4" borderId="26" xfId="0" applyFont="1" applyFill="1" applyBorder="1" applyAlignment="1">
      <alignment vertical="center"/>
    </xf>
    <xf numFmtId="0" fontId="28" fillId="4" borderId="23" xfId="0" applyFont="1" applyFill="1" applyBorder="1" applyAlignment="1">
      <alignment vertical="center" wrapText="1"/>
    </xf>
    <xf numFmtId="0" fontId="29" fillId="2" borderId="25" xfId="0" applyFont="1" applyFill="1" applyBorder="1" applyAlignment="1">
      <alignment vertical="center"/>
    </xf>
    <xf numFmtId="44" fontId="28" fillId="8" borderId="23" xfId="0" applyNumberFormat="1" applyFont="1" applyFill="1" applyBorder="1" applyAlignment="1">
      <alignment vertical="center"/>
    </xf>
    <xf numFmtId="0" fontId="36" fillId="4" borderId="0" xfId="0" applyFont="1" applyFill="1" applyAlignment="1">
      <alignment vertical="center"/>
    </xf>
    <xf numFmtId="0" fontId="29" fillId="13" borderId="23" xfId="0" applyFont="1" applyFill="1" applyBorder="1" applyAlignment="1">
      <alignment vertical="center"/>
    </xf>
    <xf numFmtId="44" fontId="28" fillId="4" borderId="23" xfId="0" applyNumberFormat="1" applyFont="1" applyFill="1" applyBorder="1" applyAlignment="1">
      <alignment vertical="center"/>
    </xf>
    <xf numFmtId="44" fontId="28" fillId="4" borderId="0" xfId="0" applyNumberFormat="1" applyFont="1" applyFill="1" applyAlignment="1">
      <alignment vertical="center"/>
    </xf>
    <xf numFmtId="0" fontId="36" fillId="4" borderId="0" xfId="0" applyFont="1" applyFill="1" applyAlignment="1">
      <alignment horizontal="justify" vertical="center"/>
    </xf>
    <xf numFmtId="9" fontId="28" fillId="4" borderId="23" xfId="2" applyFont="1" applyFill="1" applyBorder="1" applyAlignment="1" applyProtection="1">
      <alignment vertical="center"/>
    </xf>
    <xf numFmtId="0" fontId="34" fillId="4" borderId="0" xfId="0" applyFont="1" applyFill="1" applyAlignment="1">
      <alignment vertical="center"/>
    </xf>
    <xf numFmtId="1" fontId="29" fillId="3" borderId="23" xfId="0" applyNumberFormat="1" applyFont="1" applyFill="1" applyBorder="1" applyAlignment="1">
      <alignment horizontal="left" vertical="center" wrapText="1"/>
    </xf>
    <xf numFmtId="0" fontId="28" fillId="9" borderId="23" xfId="0" applyFont="1" applyFill="1" applyBorder="1" applyAlignment="1">
      <alignment horizontal="center" vertical="center" wrapText="1"/>
    </xf>
    <xf numFmtId="49" fontId="28" fillId="4" borderId="0" xfId="0" applyNumberFormat="1" applyFont="1" applyFill="1" applyAlignment="1">
      <alignment vertical="center" wrapText="1"/>
    </xf>
    <xf numFmtId="44" fontId="28" fillId="4" borderId="48" xfId="0" applyNumberFormat="1" applyFont="1" applyFill="1" applyBorder="1" applyAlignment="1">
      <alignment vertical="center"/>
    </xf>
    <xf numFmtId="49" fontId="28" fillId="4" borderId="0" xfId="0" applyNumberFormat="1" applyFont="1" applyFill="1" applyAlignment="1">
      <alignment vertical="center"/>
    </xf>
    <xf numFmtId="0" fontId="28" fillId="9" borderId="25" xfId="0" applyFont="1" applyFill="1" applyBorder="1" applyAlignment="1">
      <alignment horizontal="center" vertical="center" wrapText="1"/>
    </xf>
    <xf numFmtId="44" fontId="28" fillId="4" borderId="25" xfId="0" applyNumberFormat="1" applyFont="1" applyFill="1" applyBorder="1" applyAlignment="1">
      <alignment vertical="center"/>
    </xf>
    <xf numFmtId="44" fontId="27" fillId="4" borderId="23" xfId="1" applyFont="1" applyFill="1" applyBorder="1" applyAlignment="1" applyProtection="1">
      <alignment vertical="center"/>
    </xf>
    <xf numFmtId="0" fontId="27" fillId="3" borderId="53" xfId="0" applyFont="1" applyFill="1" applyBorder="1" applyAlignment="1">
      <alignment vertical="center" wrapText="1"/>
    </xf>
    <xf numFmtId="44" fontId="27" fillId="4" borderId="23" xfId="1" applyFont="1" applyFill="1" applyBorder="1" applyAlignment="1" applyProtection="1">
      <alignment horizontal="center" vertical="center"/>
    </xf>
    <xf numFmtId="44" fontId="39" fillId="4" borderId="0" xfId="0" applyNumberFormat="1" applyFont="1" applyFill="1" applyAlignment="1">
      <alignment vertical="center" wrapText="1"/>
    </xf>
    <xf numFmtId="1" fontId="27" fillId="4" borderId="23" xfId="0" applyNumberFormat="1" applyFont="1" applyFill="1" applyBorder="1" applyAlignment="1">
      <alignment horizontal="center" vertical="center"/>
    </xf>
    <xf numFmtId="10" fontId="28" fillId="4" borderId="27" xfId="2" applyNumberFormat="1" applyFont="1" applyFill="1" applyBorder="1" applyAlignment="1" applyProtection="1">
      <alignment vertical="center"/>
    </xf>
    <xf numFmtId="10" fontId="27" fillId="4" borderId="0" xfId="0" applyNumberFormat="1" applyFont="1" applyFill="1" applyAlignment="1">
      <alignment vertical="center"/>
    </xf>
    <xf numFmtId="49" fontId="28" fillId="0" borderId="6" xfId="0" applyNumberFormat="1" applyFont="1" applyBorder="1" applyAlignment="1" applyProtection="1">
      <alignment vertical="center" wrapText="1"/>
      <protection locked="0"/>
    </xf>
    <xf numFmtId="49" fontId="28" fillId="0" borderId="9" xfId="0" applyNumberFormat="1" applyFont="1" applyBorder="1" applyAlignment="1" applyProtection="1">
      <alignment vertical="center" wrapText="1"/>
      <protection locked="0"/>
    </xf>
    <xf numFmtId="2" fontId="28" fillId="4" borderId="23" xfId="0" applyNumberFormat="1" applyFont="1" applyFill="1" applyBorder="1" applyAlignment="1">
      <alignment vertical="center"/>
    </xf>
    <xf numFmtId="2" fontId="28" fillId="0" borderId="5" xfId="0" applyNumberFormat="1" applyFont="1" applyBorder="1" applyAlignment="1" applyProtection="1">
      <alignment vertical="center" wrapText="1"/>
      <protection locked="0"/>
    </xf>
    <xf numFmtId="49" fontId="27" fillId="0" borderId="30" xfId="0" applyNumberFormat="1" applyFont="1" applyBorder="1" applyAlignment="1" applyProtection="1">
      <alignment horizontal="center" vertical="center"/>
      <protection locked="0"/>
    </xf>
    <xf numFmtId="49" fontId="27" fillId="0" borderId="5" xfId="0" applyNumberFormat="1" applyFont="1" applyBorder="1" applyAlignment="1" applyProtection="1">
      <alignment horizontal="center" vertical="center"/>
      <protection locked="0"/>
    </xf>
    <xf numFmtId="49" fontId="27" fillId="0" borderId="57" xfId="0" applyNumberFormat="1" applyFont="1" applyBorder="1" applyAlignment="1" applyProtection="1">
      <alignment horizontal="center" vertical="center"/>
      <protection locked="0"/>
    </xf>
    <xf numFmtId="49" fontId="27" fillId="0" borderId="36" xfId="0" applyNumberFormat="1" applyFont="1" applyBorder="1" applyAlignment="1" applyProtection="1">
      <alignment horizontal="center" vertical="center"/>
      <protection locked="0"/>
    </xf>
    <xf numFmtId="49" fontId="27" fillId="0" borderId="8" xfId="0" applyNumberFormat="1" applyFont="1" applyBorder="1" applyAlignment="1" applyProtection="1">
      <alignment horizontal="center" vertical="center"/>
      <protection locked="0"/>
    </xf>
    <xf numFmtId="0" fontId="0" fillId="0" borderId="23" xfId="0" applyBorder="1"/>
    <xf numFmtId="0" fontId="0" fillId="3" borderId="23" xfId="0" applyFill="1" applyBorder="1"/>
    <xf numFmtId="0" fontId="19" fillId="3" borderId="23" xfId="0" applyFont="1" applyFill="1" applyBorder="1"/>
    <xf numFmtId="49" fontId="28" fillId="4" borderId="4" xfId="0" applyNumberFormat="1" applyFont="1" applyFill="1" applyBorder="1" applyAlignment="1">
      <alignment horizontal="left" vertical="center"/>
    </xf>
    <xf numFmtId="49" fontId="29" fillId="4" borderId="0" xfId="0" applyNumberFormat="1" applyFont="1" applyFill="1" applyAlignment="1">
      <alignment horizontal="left" vertical="center"/>
    </xf>
    <xf numFmtId="49" fontId="28" fillId="4" borderId="0" xfId="0" applyNumberFormat="1" applyFont="1" applyFill="1" applyAlignment="1">
      <alignment horizontal="left" vertical="center"/>
    </xf>
    <xf numFmtId="49" fontId="28" fillId="4" borderId="4" xfId="0" applyNumberFormat="1" applyFont="1" applyFill="1" applyBorder="1" applyAlignment="1">
      <alignment vertical="center" wrapText="1"/>
    </xf>
    <xf numFmtId="0" fontId="28" fillId="11" borderId="23" xfId="0" applyFont="1" applyFill="1" applyBorder="1" applyAlignment="1">
      <alignment horizontal="center" vertical="center"/>
    </xf>
    <xf numFmtId="0" fontId="29" fillId="11" borderId="23" xfId="0" applyFont="1" applyFill="1" applyBorder="1" applyAlignment="1">
      <alignment vertical="center" wrapText="1"/>
    </xf>
    <xf numFmtId="49" fontId="29" fillId="4" borderId="0" xfId="0" applyNumberFormat="1" applyFont="1" applyFill="1" applyAlignment="1">
      <alignment vertical="center"/>
    </xf>
    <xf numFmtId="49" fontId="28" fillId="4" borderId="4" xfId="0" applyNumberFormat="1" applyFont="1" applyFill="1" applyBorder="1" applyAlignment="1">
      <alignment vertical="center"/>
    </xf>
    <xf numFmtId="0" fontId="27" fillId="8" borderId="2" xfId="0" applyFont="1" applyFill="1" applyBorder="1" applyAlignment="1">
      <alignment horizontal="center" vertical="center" wrapText="1"/>
    </xf>
    <xf numFmtId="0" fontId="27" fillId="8" borderId="3" xfId="0" applyFont="1" applyFill="1" applyBorder="1" applyAlignment="1">
      <alignment horizontal="center" vertical="center" wrapText="1"/>
    </xf>
    <xf numFmtId="0" fontId="27" fillId="8" borderId="1" xfId="0" applyFont="1" applyFill="1" applyBorder="1" applyAlignment="1">
      <alignment horizontal="left" vertical="center" wrapText="1"/>
    </xf>
    <xf numFmtId="49" fontId="27" fillId="8" borderId="1" xfId="0" applyNumberFormat="1" applyFont="1" applyFill="1" applyBorder="1" applyAlignment="1">
      <alignment horizontal="left" vertical="center" wrapText="1"/>
    </xf>
    <xf numFmtId="49" fontId="27" fillId="8" borderId="1" xfId="0" applyNumberFormat="1" applyFont="1" applyFill="1" applyBorder="1" applyAlignment="1">
      <alignment vertical="center"/>
    </xf>
    <xf numFmtId="0" fontId="27" fillId="8" borderId="4" xfId="0" applyFont="1" applyFill="1" applyBorder="1" applyAlignment="1">
      <alignment horizontal="left" vertical="center" wrapText="1"/>
    </xf>
    <xf numFmtId="0" fontId="27" fillId="8" borderId="4" xfId="0" applyFont="1" applyFill="1" applyBorder="1" applyAlignment="1">
      <alignment horizontal="left" vertical="center"/>
    </xf>
    <xf numFmtId="49" fontId="27" fillId="8" borderId="58" xfId="0" applyNumberFormat="1" applyFont="1" applyFill="1" applyBorder="1" applyAlignment="1">
      <alignment horizontal="center" vertical="center" wrapText="1"/>
    </xf>
    <xf numFmtId="44" fontId="27" fillId="0" borderId="27" xfId="1" applyFont="1" applyFill="1" applyBorder="1" applyAlignment="1" applyProtection="1">
      <alignment vertical="center"/>
      <protection locked="0"/>
    </xf>
    <xf numFmtId="0" fontId="22" fillId="0" borderId="0" xfId="0" applyFont="1"/>
    <xf numFmtId="44" fontId="29" fillId="4" borderId="8" xfId="1" applyFont="1" applyFill="1" applyBorder="1" applyAlignment="1" applyProtection="1">
      <alignment vertical="center"/>
    </xf>
    <xf numFmtId="0" fontId="22" fillId="0" borderId="0" xfId="0" applyFont="1" applyAlignment="1">
      <alignment wrapText="1"/>
    </xf>
    <xf numFmtId="0" fontId="28" fillId="4" borderId="40" xfId="0" applyFont="1" applyFill="1" applyBorder="1" applyAlignment="1">
      <alignment horizontal="center" vertical="center"/>
    </xf>
    <xf numFmtId="0" fontId="28" fillId="3" borderId="61" xfId="0" applyFont="1" applyFill="1" applyBorder="1" applyAlignment="1">
      <alignment horizontal="center" vertical="center" wrapText="1"/>
    </xf>
    <xf numFmtId="0" fontId="29" fillId="3" borderId="25" xfId="0" applyFont="1" applyFill="1" applyBorder="1" applyAlignment="1">
      <alignment vertical="center"/>
    </xf>
    <xf numFmtId="0" fontId="29" fillId="3" borderId="54" xfId="0" applyFont="1" applyFill="1" applyBorder="1" applyAlignment="1">
      <alignment vertical="center"/>
    </xf>
    <xf numFmtId="0" fontId="29" fillId="2" borderId="40" xfId="0" applyFont="1" applyFill="1" applyBorder="1" applyAlignment="1">
      <alignment vertical="center"/>
    </xf>
    <xf numFmtId="0" fontId="28" fillId="4" borderId="25" xfId="0" applyFont="1" applyFill="1" applyBorder="1" applyAlignment="1">
      <alignment vertical="center"/>
    </xf>
    <xf numFmtId="49" fontId="42" fillId="0" borderId="5" xfId="0" applyNumberFormat="1" applyFont="1" applyBorder="1" applyAlignment="1" applyProtection="1">
      <alignment vertical="center" wrapText="1"/>
      <protection locked="0"/>
    </xf>
    <xf numFmtId="0" fontId="29" fillId="13" borderId="40" xfId="0" applyFont="1" applyFill="1" applyBorder="1" applyAlignment="1">
      <alignment horizontal="center" vertical="center" wrapText="1"/>
    </xf>
    <xf numFmtId="0" fontId="27" fillId="0" borderId="4" xfId="0" applyFont="1" applyBorder="1" applyAlignment="1" applyProtection="1">
      <alignment vertical="center" wrapText="1"/>
      <protection locked="0"/>
    </xf>
    <xf numFmtId="49" fontId="28" fillId="0" borderId="5" xfId="0" applyNumberFormat="1" applyFont="1" applyBorder="1" applyAlignment="1" applyProtection="1">
      <alignment vertical="center"/>
      <protection locked="0"/>
    </xf>
    <xf numFmtId="9" fontId="27" fillId="0" borderId="6" xfId="2" applyFont="1" applyFill="1" applyBorder="1" applyAlignment="1" applyProtection="1">
      <alignment vertical="center" wrapText="1"/>
      <protection locked="0"/>
    </xf>
    <xf numFmtId="0" fontId="27" fillId="0" borderId="7" xfId="0" applyFont="1" applyBorder="1" applyAlignment="1" applyProtection="1">
      <alignment vertical="center" wrapText="1"/>
      <protection locked="0"/>
    </xf>
    <xf numFmtId="9" fontId="27" fillId="0" borderId="9" xfId="2" applyFont="1" applyFill="1" applyBorder="1" applyAlignment="1" applyProtection="1">
      <alignment vertical="center" wrapText="1"/>
      <protection locked="0"/>
    </xf>
    <xf numFmtId="0" fontId="35" fillId="4" borderId="0" xfId="0" applyFont="1" applyFill="1" applyAlignment="1">
      <alignment horizontal="left" vertical="center"/>
    </xf>
    <xf numFmtId="0" fontId="43" fillId="0" borderId="0" xfId="0" applyFont="1" applyAlignment="1">
      <alignment horizontal="center"/>
    </xf>
    <xf numFmtId="0" fontId="43" fillId="5" borderId="0" xfId="0" applyFont="1" applyFill="1" applyAlignment="1">
      <alignment horizontal="center"/>
    </xf>
    <xf numFmtId="0" fontId="22" fillId="0" borderId="0" xfId="0" applyFont="1" applyAlignment="1">
      <alignment horizontal="center" vertical="center" wrapText="1"/>
    </xf>
    <xf numFmtId="0" fontId="28" fillId="2" borderId="23" xfId="0" applyFont="1" applyFill="1" applyBorder="1" applyAlignment="1">
      <alignment horizontal="center" vertical="center"/>
    </xf>
    <xf numFmtId="44" fontId="39" fillId="4" borderId="0" xfId="0" applyNumberFormat="1" applyFont="1" applyFill="1" applyAlignment="1">
      <alignment horizontal="left" vertical="center" indent="1"/>
    </xf>
    <xf numFmtId="0" fontId="28" fillId="2" borderId="23" xfId="1" applyNumberFormat="1" applyFont="1" applyFill="1" applyBorder="1" applyAlignment="1" applyProtection="1">
      <alignment horizontal="center" vertical="center"/>
    </xf>
    <xf numFmtId="0" fontId="0" fillId="4" borderId="23" xfId="0" applyFill="1" applyBorder="1" applyAlignment="1">
      <alignment horizontal="center" vertical="center"/>
    </xf>
    <xf numFmtId="49" fontId="29" fillId="4" borderId="23" xfId="0" applyNumberFormat="1" applyFont="1" applyFill="1" applyBorder="1" applyAlignment="1">
      <alignment vertical="center"/>
    </xf>
    <xf numFmtId="0" fontId="39" fillId="4" borderId="32" xfId="0" applyFont="1" applyFill="1" applyBorder="1" applyAlignment="1">
      <alignment vertical="center"/>
    </xf>
    <xf numFmtId="9" fontId="28" fillId="4" borderId="23" xfId="0" applyNumberFormat="1" applyFont="1" applyFill="1" applyBorder="1" applyAlignment="1">
      <alignment vertical="center"/>
    </xf>
    <xf numFmtId="0" fontId="28" fillId="2" borderId="39" xfId="0" applyFont="1" applyFill="1" applyBorder="1" applyAlignment="1">
      <alignment vertical="center"/>
    </xf>
    <xf numFmtId="0" fontId="28" fillId="3" borderId="39" xfId="0" applyFont="1" applyFill="1" applyBorder="1" applyAlignment="1">
      <alignment vertical="center"/>
    </xf>
    <xf numFmtId="0" fontId="27" fillId="8" borderId="65" xfId="0" applyFont="1" applyFill="1" applyBorder="1" applyAlignment="1">
      <alignment horizontal="center" vertical="center" wrapText="1"/>
    </xf>
    <xf numFmtId="0" fontId="27" fillId="8" borderId="66" xfId="0" applyFont="1" applyFill="1" applyBorder="1" applyAlignment="1">
      <alignment horizontal="center" vertical="center" wrapText="1"/>
    </xf>
    <xf numFmtId="0" fontId="27" fillId="8" borderId="47" xfId="0" applyFont="1" applyFill="1" applyBorder="1" applyAlignment="1">
      <alignment horizontal="center" vertical="center" wrapText="1"/>
    </xf>
    <xf numFmtId="0" fontId="28" fillId="4" borderId="47" xfId="0" applyFont="1" applyFill="1" applyBorder="1" applyAlignment="1">
      <alignment horizontal="left" vertical="center"/>
    </xf>
    <xf numFmtId="0" fontId="22" fillId="0" borderId="68" xfId="0" applyFont="1" applyBorder="1" applyAlignment="1">
      <alignment vertical="center"/>
    </xf>
    <xf numFmtId="0" fontId="43" fillId="0" borderId="0" xfId="0" applyFont="1" applyAlignment="1">
      <alignment horizontal="center" vertical="center"/>
    </xf>
    <xf numFmtId="0" fontId="22" fillId="0" borderId="0" xfId="0" applyFont="1" applyAlignment="1">
      <alignment horizontal="right"/>
    </xf>
    <xf numFmtId="0" fontId="43" fillId="0" borderId="23" xfId="0" applyFont="1" applyBorder="1" applyAlignment="1">
      <alignment horizontal="left" vertical="center"/>
    </xf>
    <xf numFmtId="0" fontId="22" fillId="0" borderId="23" xfId="0" applyFont="1" applyBorder="1" applyAlignment="1">
      <alignment vertical="center"/>
    </xf>
    <xf numFmtId="0" fontId="43" fillId="0" borderId="23" xfId="0" applyFont="1" applyBorder="1" applyAlignment="1">
      <alignment vertical="center"/>
    </xf>
    <xf numFmtId="0" fontId="28" fillId="2" borderId="0" xfId="0" applyFont="1" applyFill="1" applyAlignment="1">
      <alignment horizontal="left" vertical="center"/>
    </xf>
    <xf numFmtId="0" fontId="27" fillId="2" borderId="0" xfId="0" applyFont="1" applyFill="1" applyAlignment="1">
      <alignment horizontal="left" vertical="center"/>
    </xf>
    <xf numFmtId="0" fontId="27" fillId="2" borderId="0" xfId="0" applyFont="1" applyFill="1" applyAlignment="1">
      <alignment vertical="center"/>
    </xf>
    <xf numFmtId="0" fontId="22" fillId="0" borderId="0" xfId="0" applyFont="1" applyAlignment="1">
      <alignment horizontal="center"/>
    </xf>
    <xf numFmtId="0" fontId="27" fillId="2" borderId="23" xfId="0" applyFont="1" applyFill="1" applyBorder="1" applyAlignment="1">
      <alignment horizontal="center" vertical="center"/>
    </xf>
    <xf numFmtId="0" fontId="27" fillId="4" borderId="0" xfId="0" applyFont="1" applyFill="1" applyAlignment="1">
      <alignment horizontal="right" vertical="center"/>
    </xf>
    <xf numFmtId="0" fontId="26" fillId="3" borderId="23" xfId="0" applyFont="1" applyFill="1" applyBorder="1" applyAlignment="1">
      <alignment horizontal="right" vertical="center"/>
    </xf>
    <xf numFmtId="0" fontId="27" fillId="2" borderId="23" xfId="0" applyFont="1" applyFill="1" applyBorder="1" applyAlignment="1">
      <alignment horizontal="right" vertical="center"/>
    </xf>
    <xf numFmtId="0" fontId="28" fillId="2" borderId="23" xfId="0" applyFont="1" applyFill="1" applyBorder="1" applyAlignment="1">
      <alignment horizontal="right" vertical="center"/>
    </xf>
    <xf numFmtId="0" fontId="31" fillId="4" borderId="23" xfId="0" applyFont="1" applyFill="1" applyBorder="1" applyAlignment="1">
      <alignment horizontal="left" vertical="center" wrapText="1"/>
    </xf>
    <xf numFmtId="0" fontId="39" fillId="4" borderId="23" xfId="0" applyFont="1" applyFill="1" applyBorder="1" applyAlignment="1">
      <alignment horizontal="left" vertical="center"/>
    </xf>
    <xf numFmtId="0" fontId="39" fillId="4" borderId="0" xfId="0" applyFont="1" applyFill="1" applyAlignment="1">
      <alignment horizontal="left" vertical="center" indent="1"/>
    </xf>
    <xf numFmtId="0" fontId="39" fillId="4" borderId="49" xfId="0" applyFont="1" applyFill="1" applyBorder="1" applyAlignment="1">
      <alignment vertical="center"/>
    </xf>
    <xf numFmtId="0" fontId="26" fillId="3" borderId="23" xfId="0" applyFont="1" applyFill="1" applyBorder="1" applyAlignment="1">
      <alignment horizontal="center" vertical="center" wrapText="1"/>
    </xf>
    <xf numFmtId="0" fontId="43" fillId="4" borderId="0" xfId="0" applyFont="1" applyFill="1" applyAlignment="1">
      <alignment vertical="center"/>
    </xf>
    <xf numFmtId="0" fontId="43" fillId="4" borderId="0" xfId="0" applyFont="1" applyFill="1" applyAlignment="1">
      <alignment horizontal="right" vertical="center"/>
    </xf>
    <xf numFmtId="0" fontId="22" fillId="8" borderId="35" xfId="0" applyFont="1" applyFill="1" applyBorder="1" applyAlignment="1">
      <alignment vertical="center"/>
    </xf>
    <xf numFmtId="49" fontId="22" fillId="0" borderId="35" xfId="0" applyNumberFormat="1" applyFont="1" applyBorder="1" applyAlignment="1" applyProtection="1">
      <alignment horizontal="center" vertical="center" wrapText="1"/>
      <protection locked="0"/>
    </xf>
    <xf numFmtId="0" fontId="22" fillId="4" borderId="0" xfId="0" applyFont="1" applyFill="1" applyAlignment="1">
      <alignment vertical="center"/>
    </xf>
    <xf numFmtId="49" fontId="22" fillId="0" borderId="35" xfId="0" applyNumberFormat="1" applyFont="1" applyBorder="1" applyAlignment="1" applyProtection="1">
      <alignment horizontal="center" vertical="center"/>
      <protection locked="0"/>
    </xf>
    <xf numFmtId="0" fontId="22" fillId="4" borderId="0" xfId="0" applyFont="1" applyFill="1" applyAlignment="1">
      <alignment horizontal="center" vertical="center"/>
    </xf>
    <xf numFmtId="14" fontId="22" fillId="0" borderId="35" xfId="0" applyNumberFormat="1" applyFont="1" applyBorder="1" applyAlignment="1" applyProtection="1">
      <alignment horizontal="center" vertical="center"/>
      <protection locked="0"/>
    </xf>
    <xf numFmtId="0" fontId="28" fillId="0" borderId="23" xfId="0" applyFont="1" applyBorder="1" applyAlignment="1">
      <alignment horizontal="center" vertical="center"/>
    </xf>
    <xf numFmtId="0" fontId="26" fillId="3" borderId="23" xfId="0" applyFont="1" applyFill="1" applyBorder="1" applyAlignment="1">
      <alignment vertical="center" wrapText="1"/>
    </xf>
    <xf numFmtId="0" fontId="46" fillId="4" borderId="0" xfId="0" applyFont="1" applyFill="1" applyAlignment="1">
      <alignment vertical="center" wrapText="1"/>
    </xf>
    <xf numFmtId="0" fontId="23" fillId="4" borderId="0" xfId="0" applyFont="1" applyFill="1" applyAlignment="1">
      <alignment vertical="center"/>
    </xf>
    <xf numFmtId="14" fontId="23" fillId="4" borderId="0" xfId="0" applyNumberFormat="1" applyFont="1" applyFill="1" applyAlignment="1">
      <alignment horizontal="left" vertical="center"/>
    </xf>
    <xf numFmtId="0" fontId="26" fillId="3" borderId="23" xfId="0" applyFont="1" applyFill="1" applyBorder="1" applyAlignment="1">
      <alignment horizontal="left" vertical="center" wrapText="1"/>
    </xf>
    <xf numFmtId="0" fontId="27" fillId="4" borderId="23" xfId="0" applyFont="1" applyFill="1" applyBorder="1" applyAlignment="1">
      <alignment vertical="center" wrapText="1"/>
    </xf>
    <xf numFmtId="0" fontId="36" fillId="4" borderId="23" xfId="0" applyFont="1" applyFill="1" applyBorder="1" applyAlignment="1">
      <alignment horizontal="center" vertical="center" wrapText="1"/>
    </xf>
    <xf numFmtId="0" fontId="26" fillId="4" borderId="23" xfId="0" applyFont="1" applyFill="1" applyBorder="1" applyAlignment="1">
      <alignment vertical="center"/>
    </xf>
    <xf numFmtId="0" fontId="28" fillId="3" borderId="38" xfId="0" applyFont="1" applyFill="1" applyBorder="1" applyAlignment="1">
      <alignment horizontal="center" vertical="center"/>
    </xf>
    <xf numFmtId="0" fontId="29" fillId="3" borderId="38" xfId="0" applyFont="1" applyFill="1" applyBorder="1" applyAlignment="1">
      <alignment vertical="center"/>
    </xf>
    <xf numFmtId="0" fontId="28" fillId="3" borderId="38" xfId="0" applyFont="1" applyFill="1" applyBorder="1" applyAlignment="1">
      <alignment vertical="center"/>
    </xf>
    <xf numFmtId="0" fontId="28" fillId="12" borderId="0" xfId="0" applyFont="1" applyFill="1" applyAlignment="1">
      <alignment vertical="center"/>
    </xf>
    <xf numFmtId="0" fontId="28" fillId="12" borderId="0" xfId="0" applyFont="1" applyFill="1" applyAlignment="1">
      <alignment horizontal="center" vertical="center"/>
    </xf>
    <xf numFmtId="9" fontId="27" fillId="12" borderId="0" xfId="2" applyFont="1" applyFill="1" applyBorder="1" applyAlignment="1" applyProtection="1">
      <alignment horizontal="center" vertical="center"/>
    </xf>
    <xf numFmtId="1" fontId="27" fillId="12" borderId="0" xfId="2" applyNumberFormat="1" applyFont="1" applyFill="1" applyBorder="1" applyAlignment="1" applyProtection="1">
      <alignment horizontal="center" vertical="center"/>
    </xf>
    <xf numFmtId="49" fontId="27" fillId="0" borderId="6" xfId="2" applyNumberFormat="1" applyFont="1" applyFill="1" applyBorder="1" applyAlignment="1" applyProtection="1">
      <alignment vertical="center" wrapText="1"/>
      <protection locked="0"/>
    </xf>
    <xf numFmtId="0" fontId="28" fillId="2" borderId="23" xfId="0" applyFont="1" applyFill="1" applyBorder="1" applyAlignment="1">
      <alignment horizontal="center" vertical="center" wrapText="1"/>
    </xf>
    <xf numFmtId="0" fontId="43" fillId="0" borderId="23" xfId="0" applyFont="1" applyBorder="1" applyAlignment="1">
      <alignment horizontal="left" vertical="center" wrapText="1"/>
    </xf>
    <xf numFmtId="0" fontId="43" fillId="0" borderId="0" xfId="0" applyFont="1" applyAlignment="1">
      <alignment wrapText="1"/>
    </xf>
    <xf numFmtId="0" fontId="22" fillId="0" borderId="23" xfId="0" applyFont="1" applyBorder="1"/>
    <xf numFmtId="0" fontId="43" fillId="4" borderId="23" xfId="0" applyFont="1" applyFill="1" applyBorder="1" applyAlignment="1">
      <alignment horizontal="center" vertical="center"/>
    </xf>
    <xf numFmtId="0" fontId="43" fillId="8" borderId="23" xfId="0" applyFont="1" applyFill="1" applyBorder="1" applyAlignment="1">
      <alignment wrapText="1"/>
    </xf>
    <xf numFmtId="0" fontId="43" fillId="3" borderId="23" xfId="0" applyFont="1" applyFill="1" applyBorder="1" applyAlignment="1">
      <alignment wrapText="1"/>
    </xf>
    <xf numFmtId="0" fontId="22" fillId="4" borderId="23" xfId="0" applyFont="1" applyFill="1" applyBorder="1" applyAlignment="1">
      <alignment wrapText="1"/>
    </xf>
    <xf numFmtId="0" fontId="22" fillId="4" borderId="23" xfId="0" applyFont="1" applyFill="1" applyBorder="1"/>
    <xf numFmtId="0" fontId="25" fillId="0" borderId="0" xfId="0" applyFont="1"/>
    <xf numFmtId="0" fontId="25" fillId="0" borderId="23" xfId="0" applyFont="1" applyBorder="1" applyAlignment="1">
      <alignment vertical="center" wrapText="1"/>
    </xf>
    <xf numFmtId="0" fontId="22" fillId="0" borderId="23" xfId="0" applyFont="1" applyBorder="1" applyAlignment="1">
      <alignment horizontal="right" wrapText="1"/>
    </xf>
    <xf numFmtId="0" fontId="43" fillId="4" borderId="23" xfId="0" applyFont="1" applyFill="1" applyBorder="1" applyAlignment="1">
      <alignment horizontal="center" vertical="center" wrapText="1"/>
    </xf>
    <xf numFmtId="0" fontId="22" fillId="0" borderId="0" xfId="0" applyFont="1" applyAlignment="1">
      <alignment horizontal="left" wrapText="1"/>
    </xf>
    <xf numFmtId="0" fontId="22" fillId="0" borderId="23" xfId="0" applyFont="1" applyBorder="1" applyAlignment="1">
      <alignment horizontal="left" wrapText="1"/>
    </xf>
    <xf numFmtId="0" fontId="22" fillId="0" borderId="23" xfId="0" applyFont="1" applyBorder="1" applyAlignment="1">
      <alignment vertical="center" wrapText="1"/>
    </xf>
    <xf numFmtId="0" fontId="29" fillId="3" borderId="23" xfId="0" applyFont="1" applyFill="1" applyBorder="1" applyAlignment="1">
      <alignment horizontal="center" vertical="center" wrapText="1"/>
    </xf>
    <xf numFmtId="0" fontId="26" fillId="3" borderId="41" xfId="0" applyFont="1" applyFill="1" applyBorder="1" applyAlignment="1">
      <alignment horizontal="center" vertical="center"/>
    </xf>
    <xf numFmtId="0" fontId="39" fillId="4" borderId="23" xfId="0" applyFont="1" applyFill="1" applyBorder="1" applyAlignment="1">
      <alignment vertical="center"/>
    </xf>
    <xf numFmtId="1" fontId="28" fillId="2" borderId="23" xfId="0" applyNumberFormat="1" applyFont="1" applyFill="1" applyBorder="1" applyAlignment="1">
      <alignment vertical="center" wrapText="1"/>
    </xf>
    <xf numFmtId="1" fontId="28" fillId="11" borderId="23" xfId="0" applyNumberFormat="1" applyFont="1" applyFill="1" applyBorder="1" applyAlignment="1">
      <alignment vertical="center" wrapText="1"/>
    </xf>
    <xf numFmtId="0" fontId="28" fillId="11" borderId="23" xfId="0" applyFont="1" applyFill="1" applyBorder="1" applyAlignment="1">
      <alignment horizontal="center" vertical="center" wrapText="1"/>
    </xf>
    <xf numFmtId="0" fontId="28" fillId="16" borderId="0" xfId="0" applyFont="1" applyFill="1" applyAlignment="1">
      <alignment horizontal="center" vertical="center" wrapText="1"/>
    </xf>
    <xf numFmtId="0" fontId="29" fillId="16" borderId="23" xfId="0" applyFont="1" applyFill="1" applyBorder="1" applyAlignment="1">
      <alignment vertical="center"/>
    </xf>
    <xf numFmtId="0" fontId="29" fillId="4" borderId="23" xfId="0" applyFont="1" applyFill="1" applyBorder="1" applyAlignment="1">
      <alignment horizontal="center" vertical="center" wrapText="1"/>
    </xf>
    <xf numFmtId="0" fontId="29" fillId="3" borderId="25" xfId="0" applyFont="1" applyFill="1" applyBorder="1" applyAlignment="1">
      <alignment horizontal="center" vertical="center"/>
    </xf>
    <xf numFmtId="0" fontId="29" fillId="11" borderId="23" xfId="0" applyFont="1" applyFill="1" applyBorder="1" applyAlignment="1">
      <alignment horizontal="center" vertical="center" wrapText="1"/>
    </xf>
    <xf numFmtId="1" fontId="27" fillId="4" borderId="40" xfId="0" applyNumberFormat="1" applyFont="1" applyFill="1" applyBorder="1" applyAlignment="1">
      <alignment vertical="center"/>
    </xf>
    <xf numFmtId="0" fontId="33" fillId="4" borderId="62" xfId="0" applyFont="1" applyFill="1" applyBorder="1" applyAlignment="1">
      <alignment horizontal="center" vertical="center"/>
    </xf>
    <xf numFmtId="0" fontId="26" fillId="4" borderId="0" xfId="0" applyFont="1" applyFill="1" applyAlignment="1">
      <alignment horizontal="right" vertical="center"/>
    </xf>
    <xf numFmtId="44" fontId="33" fillId="4" borderId="23" xfId="1" applyFont="1" applyFill="1" applyBorder="1" applyAlignment="1" applyProtection="1">
      <alignment horizontal="center" vertical="center"/>
    </xf>
    <xf numFmtId="0" fontId="28" fillId="2" borderId="53" xfId="0" applyFont="1" applyFill="1" applyBorder="1" applyAlignment="1">
      <alignment vertical="center" wrapText="1"/>
    </xf>
    <xf numFmtId="0" fontId="28" fillId="2" borderId="53" xfId="0" applyFont="1" applyFill="1" applyBorder="1" applyAlignment="1">
      <alignment vertical="center"/>
    </xf>
    <xf numFmtId="0" fontId="28" fillId="4" borderId="40" xfId="0" applyFont="1" applyFill="1" applyBorder="1" applyAlignment="1">
      <alignment vertical="center"/>
    </xf>
    <xf numFmtId="0" fontId="29" fillId="3" borderId="53" xfId="0" applyFont="1" applyFill="1" applyBorder="1" applyAlignment="1">
      <alignment vertical="center" wrapText="1"/>
    </xf>
    <xf numFmtId="0" fontId="28" fillId="3" borderId="70" xfId="0" applyFont="1" applyFill="1" applyBorder="1" applyAlignment="1">
      <alignment vertical="center"/>
    </xf>
    <xf numFmtId="0" fontId="28" fillId="3" borderId="26" xfId="0" applyFont="1" applyFill="1" applyBorder="1" applyAlignment="1">
      <alignment vertical="center"/>
    </xf>
    <xf numFmtId="0" fontId="29" fillId="3" borderId="53" xfId="0" applyFont="1" applyFill="1" applyBorder="1" applyAlignment="1">
      <alignment vertical="center"/>
    </xf>
    <xf numFmtId="49" fontId="28" fillId="4" borderId="4" xfId="0" applyNumberFormat="1" applyFont="1" applyFill="1" applyBorder="1" applyAlignment="1">
      <alignment horizontal="left" vertical="center" wrapText="1"/>
    </xf>
    <xf numFmtId="0" fontId="29" fillId="4" borderId="0" xfId="0" applyFont="1" applyFill="1" applyAlignment="1">
      <alignment horizontal="center" vertical="center"/>
    </xf>
    <xf numFmtId="0" fontId="29" fillId="3" borderId="54" xfId="0" applyFont="1" applyFill="1" applyBorder="1" applyAlignment="1">
      <alignment horizontal="center" vertical="center"/>
    </xf>
    <xf numFmtId="0" fontId="28" fillId="3" borderId="53" xfId="0" applyFont="1" applyFill="1" applyBorder="1" applyAlignment="1">
      <alignment vertical="center"/>
    </xf>
    <xf numFmtId="0" fontId="29" fillId="11" borderId="23" xfId="0" applyFont="1" applyFill="1" applyBorder="1" applyAlignment="1">
      <alignment vertical="center"/>
    </xf>
    <xf numFmtId="0" fontId="28" fillId="2" borderId="0" xfId="0" applyFont="1" applyFill="1" applyAlignment="1">
      <alignment vertical="center"/>
    </xf>
    <xf numFmtId="0" fontId="28" fillId="17" borderId="23" xfId="0" applyFont="1" applyFill="1" applyBorder="1" applyAlignment="1">
      <alignment vertical="center"/>
    </xf>
    <xf numFmtId="0" fontId="28" fillId="4" borderId="39" xfId="0" applyFont="1" applyFill="1" applyBorder="1" applyAlignment="1">
      <alignment horizontal="center" vertical="center"/>
    </xf>
    <xf numFmtId="1" fontId="29" fillId="2" borderId="54" xfId="0" applyNumberFormat="1" applyFont="1" applyFill="1" applyBorder="1" applyAlignment="1">
      <alignment vertical="center"/>
    </xf>
    <xf numFmtId="0" fontId="29" fillId="3" borderId="53" xfId="0" applyFont="1" applyFill="1" applyBorder="1" applyAlignment="1">
      <alignment horizontal="center" vertical="center"/>
    </xf>
    <xf numFmtId="1" fontId="29" fillId="2" borderId="26" xfId="0" applyNumberFormat="1" applyFont="1" applyFill="1" applyBorder="1" applyAlignment="1">
      <alignment horizontal="center" vertical="center"/>
    </xf>
    <xf numFmtId="0" fontId="28" fillId="4" borderId="53" xfId="0" applyFont="1" applyFill="1" applyBorder="1" applyAlignment="1">
      <alignment horizontal="center" vertical="center"/>
    </xf>
    <xf numFmtId="1" fontId="29" fillId="4" borderId="0" xfId="0" applyNumberFormat="1" applyFont="1" applyFill="1" applyAlignment="1">
      <alignment vertical="center"/>
    </xf>
    <xf numFmtId="1" fontId="28" fillId="4" borderId="39" xfId="0" applyNumberFormat="1" applyFont="1" applyFill="1" applyBorder="1" applyAlignment="1">
      <alignment vertical="center" wrapText="1"/>
    </xf>
    <xf numFmtId="0" fontId="28" fillId="4" borderId="59" xfId="0" applyFont="1" applyFill="1" applyBorder="1" applyAlignment="1">
      <alignment horizontal="center" vertical="center"/>
    </xf>
    <xf numFmtId="0" fontId="26" fillId="3" borderId="23" xfId="0" applyFont="1" applyFill="1" applyBorder="1" applyAlignment="1">
      <alignment horizontal="center" vertical="center"/>
    </xf>
    <xf numFmtId="0" fontId="26" fillId="3" borderId="53" xfId="0" applyFont="1" applyFill="1" applyBorder="1" applyAlignment="1">
      <alignment horizontal="center" vertical="center" wrapText="1"/>
    </xf>
    <xf numFmtId="0" fontId="26" fillId="8" borderId="46" xfId="0" applyFont="1" applyFill="1" applyBorder="1" applyAlignment="1">
      <alignment horizontal="center" vertical="center"/>
    </xf>
    <xf numFmtId="0" fontId="27" fillId="4" borderId="38" xfId="0" applyFont="1" applyFill="1" applyBorder="1" applyAlignment="1">
      <alignment vertical="center"/>
    </xf>
    <xf numFmtId="1" fontId="28" fillId="3" borderId="23" xfId="0" applyNumberFormat="1" applyFont="1" applyFill="1" applyBorder="1" applyAlignment="1">
      <alignment vertical="center"/>
    </xf>
    <xf numFmtId="0" fontId="28" fillId="11" borderId="23" xfId="0" applyFont="1" applyFill="1" applyBorder="1" applyAlignment="1">
      <alignment vertical="center"/>
    </xf>
    <xf numFmtId="1" fontId="29" fillId="4" borderId="0" xfId="0" applyNumberFormat="1" applyFont="1" applyFill="1" applyAlignment="1">
      <alignment horizontal="left" vertical="center"/>
    </xf>
    <xf numFmtId="0" fontId="26" fillId="2" borderId="23" xfId="0" applyFont="1" applyFill="1" applyBorder="1" applyAlignment="1">
      <alignment vertical="center"/>
    </xf>
    <xf numFmtId="0" fontId="27" fillId="3" borderId="23" xfId="0" applyFont="1" applyFill="1" applyBorder="1" applyAlignment="1">
      <alignment vertical="center" wrapText="1"/>
    </xf>
    <xf numFmtId="0" fontId="27" fillId="3" borderId="38" xfId="0" applyFont="1" applyFill="1" applyBorder="1" applyAlignment="1">
      <alignment vertical="center"/>
    </xf>
    <xf numFmtId="1" fontId="28" fillId="2" borderId="28" xfId="0" applyNumberFormat="1" applyFont="1" applyFill="1" applyBorder="1" applyAlignment="1">
      <alignment vertical="center" wrapText="1"/>
    </xf>
    <xf numFmtId="1" fontId="28" fillId="2" borderId="42" xfId="0" applyNumberFormat="1" applyFont="1" applyFill="1" applyBorder="1" applyAlignment="1">
      <alignment vertical="center" wrapText="1"/>
    </xf>
    <xf numFmtId="1" fontId="28" fillId="11" borderId="53" xfId="0" applyNumberFormat="1" applyFont="1" applyFill="1" applyBorder="1" applyAlignment="1">
      <alignment vertical="center" wrapText="1"/>
    </xf>
    <xf numFmtId="0" fontId="47" fillId="4" borderId="0" xfId="0" applyFont="1" applyFill="1" applyAlignment="1">
      <alignment vertical="center"/>
    </xf>
    <xf numFmtId="0" fontId="39" fillId="4" borderId="49" xfId="0" applyFont="1" applyFill="1" applyBorder="1" applyAlignment="1">
      <alignment vertical="center" wrapText="1"/>
    </xf>
    <xf numFmtId="0" fontId="28" fillId="8" borderId="73" xfId="0" applyFont="1" applyFill="1" applyBorder="1" applyAlignment="1">
      <alignment vertical="center"/>
    </xf>
    <xf numFmtId="0" fontId="28" fillId="8" borderId="75" xfId="0" applyFont="1" applyFill="1" applyBorder="1" applyAlignment="1">
      <alignment vertical="center"/>
    </xf>
    <xf numFmtId="0" fontId="27" fillId="4" borderId="48" xfId="0" applyFont="1" applyFill="1" applyBorder="1" applyAlignment="1">
      <alignment horizontal="center" vertical="center"/>
    </xf>
    <xf numFmtId="0" fontId="27" fillId="4" borderId="48" xfId="0" applyFont="1" applyFill="1" applyBorder="1" applyAlignment="1">
      <alignment horizontal="center" vertical="center" wrapText="1"/>
    </xf>
    <xf numFmtId="0" fontId="27" fillId="4" borderId="71" xfId="0" applyFont="1" applyFill="1" applyBorder="1" applyAlignment="1">
      <alignment horizontal="center" vertical="center"/>
    </xf>
    <xf numFmtId="0" fontId="28" fillId="8" borderId="74" xfId="0" applyFont="1" applyFill="1" applyBorder="1" applyAlignment="1">
      <alignment horizontal="center" vertical="center"/>
    </xf>
    <xf numFmtId="0" fontId="22" fillId="4" borderId="6" xfId="0" applyFont="1" applyFill="1" applyBorder="1" applyAlignment="1">
      <alignment horizontal="left" vertical="center" indent="1"/>
    </xf>
    <xf numFmtId="0" fontId="22" fillId="0" borderId="6" xfId="0" applyFont="1" applyBorder="1" applyAlignment="1" applyProtection="1">
      <alignment horizontal="left" vertical="center" indent="1"/>
      <protection locked="0"/>
    </xf>
    <xf numFmtId="0" fontId="22" fillId="0" borderId="9" xfId="0" applyFont="1" applyBorder="1" applyAlignment="1" applyProtection="1">
      <alignment horizontal="left" vertical="center" indent="1"/>
      <protection locked="0"/>
    </xf>
    <xf numFmtId="0" fontId="22" fillId="4" borderId="4" xfId="0" applyFont="1" applyFill="1" applyBorder="1" applyAlignment="1">
      <alignment horizontal="center" vertical="center"/>
    </xf>
    <xf numFmtId="0" fontId="22" fillId="4" borderId="7" xfId="0" applyFont="1" applyFill="1" applyBorder="1" applyAlignment="1">
      <alignment horizontal="center" vertical="center"/>
    </xf>
    <xf numFmtId="0" fontId="29" fillId="14" borderId="38" xfId="0" applyFont="1" applyFill="1" applyBorder="1" applyAlignment="1">
      <alignment horizontal="center" vertical="center"/>
    </xf>
    <xf numFmtId="0" fontId="29" fillId="14" borderId="38" xfId="0" applyFont="1" applyFill="1" applyBorder="1" applyAlignment="1">
      <alignment horizontal="right" vertical="center"/>
    </xf>
    <xf numFmtId="0" fontId="28" fillId="14" borderId="23" xfId="0" applyFont="1" applyFill="1" applyBorder="1" applyAlignment="1">
      <alignment horizontal="center" vertical="center" wrapText="1"/>
    </xf>
    <xf numFmtId="0" fontId="22" fillId="8" borderId="35" xfId="0" applyFont="1" applyFill="1" applyBorder="1" applyAlignment="1">
      <alignment horizontal="center" vertical="center"/>
    </xf>
    <xf numFmtId="0" fontId="29" fillId="2" borderId="39" xfId="0" applyFont="1" applyFill="1" applyBorder="1" applyAlignment="1">
      <alignment vertical="center" wrapText="1"/>
    </xf>
    <xf numFmtId="0" fontId="48" fillId="8" borderId="76" xfId="0" applyFont="1" applyFill="1" applyBorder="1" applyAlignment="1">
      <alignment horizontal="center" vertical="center"/>
    </xf>
    <xf numFmtId="0" fontId="27" fillId="3" borderId="79" xfId="0" applyFont="1" applyFill="1" applyBorder="1" applyAlignment="1">
      <alignment vertical="center"/>
    </xf>
    <xf numFmtId="0" fontId="28" fillId="4" borderId="25" xfId="0" applyFont="1" applyFill="1" applyBorder="1" applyAlignment="1">
      <alignment vertical="center" wrapText="1"/>
    </xf>
    <xf numFmtId="0" fontId="28" fillId="4" borderId="41" xfId="0" applyFont="1" applyFill="1" applyBorder="1" applyAlignment="1">
      <alignment vertical="center"/>
    </xf>
    <xf numFmtId="0" fontId="29" fillId="4" borderId="38" xfId="0" applyFont="1" applyFill="1" applyBorder="1" applyAlignment="1">
      <alignment vertical="center"/>
    </xf>
    <xf numFmtId="0" fontId="29" fillId="4" borderId="79" xfId="0" applyFont="1" applyFill="1" applyBorder="1" applyAlignment="1">
      <alignment vertical="center"/>
    </xf>
    <xf numFmtId="0" fontId="29" fillId="2" borderId="23" xfId="0" applyFont="1" applyFill="1" applyBorder="1" applyAlignment="1">
      <alignment horizontal="center" vertical="center"/>
    </xf>
    <xf numFmtId="0" fontId="28" fillId="4" borderId="29" xfId="0" applyFont="1" applyFill="1" applyBorder="1" applyAlignment="1">
      <alignment vertical="center"/>
    </xf>
    <xf numFmtId="1" fontId="28" fillId="4" borderId="29" xfId="0" applyNumberFormat="1" applyFont="1" applyFill="1" applyBorder="1" applyAlignment="1">
      <alignment horizontal="center" vertical="center"/>
    </xf>
    <xf numFmtId="0" fontId="29" fillId="4" borderId="28" xfId="0" applyFont="1" applyFill="1" applyBorder="1" applyAlignment="1">
      <alignment vertical="center"/>
    </xf>
    <xf numFmtId="44" fontId="29" fillId="4" borderId="28" xfId="1" applyFont="1" applyFill="1" applyBorder="1" applyAlignment="1" applyProtection="1">
      <alignment vertical="center"/>
    </xf>
    <xf numFmtId="0" fontId="19" fillId="4" borderId="0" xfId="0" applyFont="1" applyFill="1"/>
    <xf numFmtId="0" fontId="19" fillId="12" borderId="23" xfId="0" applyFont="1" applyFill="1" applyBorder="1" applyAlignment="1">
      <alignment horizontal="center"/>
    </xf>
    <xf numFmtId="49" fontId="0" fillId="0" borderId="23" xfId="0" applyNumberFormat="1" applyBorder="1" applyAlignment="1">
      <alignment horizontal="center" vertical="center"/>
    </xf>
    <xf numFmtId="0" fontId="0" fillId="0" borderId="23" xfId="0" applyBorder="1" applyAlignment="1">
      <alignment horizontal="center" vertical="center"/>
    </xf>
    <xf numFmtId="0" fontId="19" fillId="12" borderId="23" xfId="0" applyFont="1" applyFill="1" applyBorder="1" applyAlignment="1">
      <alignment horizontal="center" vertical="center"/>
    </xf>
    <xf numFmtId="0" fontId="19" fillId="12" borderId="84" xfId="0" applyFont="1" applyFill="1" applyBorder="1" applyAlignment="1">
      <alignment horizontal="center"/>
    </xf>
    <xf numFmtId="0" fontId="19" fillId="12" borderId="85" xfId="0" applyFont="1" applyFill="1" applyBorder="1" applyAlignment="1">
      <alignment horizontal="center"/>
    </xf>
    <xf numFmtId="0" fontId="0" fillId="0" borderId="85" xfId="0" applyBorder="1" applyAlignment="1">
      <alignment horizontal="center" vertical="center"/>
    </xf>
    <xf numFmtId="0" fontId="19" fillId="12" borderId="85" xfId="0" applyFont="1" applyFill="1" applyBorder="1" applyAlignment="1">
      <alignment horizontal="center" vertical="center"/>
    </xf>
    <xf numFmtId="0" fontId="0" fillId="0" borderId="86" xfId="0" applyBorder="1" applyAlignment="1">
      <alignment horizontal="center" vertical="center"/>
    </xf>
    <xf numFmtId="0" fontId="0" fillId="0" borderId="87" xfId="0" applyBorder="1" applyAlignment="1">
      <alignment horizontal="center" vertical="center"/>
    </xf>
    <xf numFmtId="0" fontId="0" fillId="0" borderId="88" xfId="0" applyBorder="1" applyAlignment="1">
      <alignment horizontal="center" vertical="center"/>
    </xf>
    <xf numFmtId="0" fontId="26" fillId="3" borderId="38" xfId="0" applyFont="1" applyFill="1" applyBorder="1" applyAlignment="1">
      <alignment horizontal="center" vertical="center" wrapText="1"/>
    </xf>
    <xf numFmtId="49" fontId="0" fillId="0" borderId="38" xfId="0" applyNumberFormat="1" applyBorder="1" applyAlignment="1">
      <alignment horizontal="center" vertical="center"/>
    </xf>
    <xf numFmtId="0" fontId="28" fillId="4" borderId="38" xfId="0" applyFont="1" applyFill="1" applyBorder="1" applyAlignment="1">
      <alignment horizontal="center" vertical="center"/>
    </xf>
    <xf numFmtId="49" fontId="0" fillId="0" borderId="84" xfId="0" applyNumberFormat="1" applyBorder="1" applyAlignment="1">
      <alignment horizontal="center" vertical="center"/>
    </xf>
    <xf numFmtId="0" fontId="26" fillId="3" borderId="84" xfId="0" applyFont="1" applyFill="1" applyBorder="1" applyAlignment="1">
      <alignment horizontal="center" vertical="center" wrapText="1"/>
    </xf>
    <xf numFmtId="49" fontId="0" fillId="0" borderId="86" xfId="0" applyNumberFormat="1" applyBorder="1" applyAlignment="1">
      <alignment horizontal="center" vertical="center"/>
    </xf>
    <xf numFmtId="49" fontId="0" fillId="0" borderId="87" xfId="0" applyNumberFormat="1" applyBorder="1" applyAlignment="1">
      <alignment horizontal="center" vertical="center"/>
    </xf>
    <xf numFmtId="0" fontId="0" fillId="0" borderId="84" xfId="0" applyBorder="1" applyAlignment="1">
      <alignment horizontal="center" vertical="center"/>
    </xf>
    <xf numFmtId="0" fontId="29" fillId="4" borderId="25" xfId="0" applyFont="1" applyFill="1" applyBorder="1" applyAlignment="1">
      <alignment vertical="center"/>
    </xf>
    <xf numFmtId="1" fontId="29" fillId="2" borderId="23" xfId="0" applyNumberFormat="1" applyFont="1" applyFill="1" applyBorder="1" applyAlignment="1">
      <alignment vertical="center" wrapText="1"/>
    </xf>
    <xf numFmtId="1" fontId="28" fillId="2" borderId="38" xfId="0" applyNumberFormat="1" applyFont="1" applyFill="1" applyBorder="1" applyAlignment="1">
      <alignment vertical="center" wrapText="1"/>
    </xf>
    <xf numFmtId="0" fontId="28" fillId="4" borderId="0" xfId="0" applyFont="1" applyFill="1" applyAlignment="1">
      <alignment horizontal="left" vertical="center" indent="1"/>
    </xf>
    <xf numFmtId="0" fontId="28" fillId="2" borderId="41" xfId="0" applyFont="1" applyFill="1" applyBorder="1" applyAlignment="1">
      <alignment horizontal="center" vertical="center"/>
    </xf>
    <xf numFmtId="0" fontId="28" fillId="2" borderId="28" xfId="0" applyFont="1" applyFill="1" applyBorder="1" applyAlignment="1">
      <alignment horizontal="center" vertical="center"/>
    </xf>
    <xf numFmtId="0" fontId="28" fillId="2" borderId="42" xfId="0" applyFont="1" applyFill="1" applyBorder="1" applyAlignment="1">
      <alignment horizontal="center" vertical="center"/>
    </xf>
    <xf numFmtId="0" fontId="28" fillId="2" borderId="60" xfId="0" applyFont="1" applyFill="1" applyBorder="1" applyAlignment="1">
      <alignment horizontal="center" vertical="center"/>
    </xf>
    <xf numFmtId="0" fontId="28" fillId="2" borderId="0" xfId="0" applyFont="1" applyFill="1" applyAlignment="1">
      <alignment horizontal="center" vertical="center"/>
    </xf>
    <xf numFmtId="0" fontId="28" fillId="2" borderId="68" xfId="0" applyFont="1" applyFill="1" applyBorder="1" applyAlignment="1">
      <alignment horizontal="center" vertical="center"/>
    </xf>
    <xf numFmtId="0" fontId="28" fillId="2" borderId="24" xfId="0" applyFont="1" applyFill="1" applyBorder="1" applyAlignment="1">
      <alignment horizontal="center" vertical="center"/>
    </xf>
    <xf numFmtId="0" fontId="28" fillId="2" borderId="29" xfId="0" applyFont="1" applyFill="1" applyBorder="1" applyAlignment="1">
      <alignment horizontal="center" vertical="center"/>
    </xf>
    <xf numFmtId="0" fontId="28" fillId="2" borderId="43" xfId="0" applyFont="1" applyFill="1" applyBorder="1" applyAlignment="1">
      <alignment horizontal="center" vertical="center"/>
    </xf>
    <xf numFmtId="0" fontId="45" fillId="4" borderId="0" xfId="0" applyFont="1" applyFill="1" applyAlignment="1">
      <alignment horizontal="left" vertical="center" wrapText="1" indent="1"/>
    </xf>
    <xf numFmtId="0" fontId="45" fillId="4" borderId="0" xfId="0" applyFont="1" applyFill="1" applyAlignment="1">
      <alignment horizontal="left" vertical="center" indent="1"/>
    </xf>
    <xf numFmtId="0" fontId="28" fillId="2" borderId="89" xfId="0" applyFont="1" applyFill="1" applyBorder="1" applyAlignment="1">
      <alignment horizontal="center" vertical="center"/>
    </xf>
    <xf numFmtId="0" fontId="28" fillId="2" borderId="90" xfId="0" applyFont="1" applyFill="1" applyBorder="1" applyAlignment="1">
      <alignment horizontal="center" vertical="center"/>
    </xf>
    <xf numFmtId="0" fontId="28" fillId="4" borderId="0" xfId="0" applyFont="1" applyFill="1" applyAlignment="1">
      <alignment horizontal="justify" vertical="center"/>
    </xf>
    <xf numFmtId="44" fontId="39" fillId="4" borderId="0" xfId="0" applyNumberFormat="1" applyFont="1" applyFill="1" applyAlignment="1">
      <alignment horizontal="justify" vertical="center"/>
    </xf>
    <xf numFmtId="1" fontId="27" fillId="4" borderId="0" xfId="0" applyNumberFormat="1" applyFont="1" applyFill="1" applyAlignment="1">
      <alignment horizontal="justify" vertical="center" wrapText="1"/>
    </xf>
    <xf numFmtId="9" fontId="27" fillId="4" borderId="0" xfId="2" applyFont="1" applyFill="1" applyBorder="1" applyAlignment="1" applyProtection="1">
      <alignment horizontal="justify" vertical="center"/>
    </xf>
    <xf numFmtId="0" fontId="27" fillId="4" borderId="0" xfId="0" applyFont="1" applyFill="1" applyAlignment="1">
      <alignment horizontal="justify" vertical="center"/>
    </xf>
    <xf numFmtId="0" fontId="27" fillId="4" borderId="0" xfId="0" applyFont="1" applyFill="1" applyAlignment="1">
      <alignment horizontal="justify" vertical="center" wrapText="1"/>
    </xf>
    <xf numFmtId="0" fontId="28" fillId="4" borderId="0" xfId="0" applyFont="1" applyFill="1" applyAlignment="1">
      <alignment horizontal="justify" vertical="center" wrapText="1"/>
    </xf>
    <xf numFmtId="9" fontId="27" fillId="4" borderId="0" xfId="2" applyFont="1" applyFill="1" applyBorder="1" applyAlignment="1" applyProtection="1">
      <alignment vertical="center" wrapText="1"/>
    </xf>
    <xf numFmtId="0" fontId="22" fillId="0" borderId="35" xfId="0" applyFont="1" applyBorder="1" applyAlignment="1" applyProtection="1">
      <alignment horizontal="center" vertical="center" wrapText="1"/>
      <protection locked="0"/>
    </xf>
    <xf numFmtId="49" fontId="18" fillId="0" borderId="5" xfId="0" applyNumberFormat="1" applyFont="1" applyBorder="1" applyAlignment="1" applyProtection="1">
      <alignment vertical="center" wrapText="1"/>
      <protection locked="0"/>
    </xf>
    <xf numFmtId="49" fontId="17" fillId="0" borderId="5" xfId="0" applyNumberFormat="1" applyFont="1" applyBorder="1" applyAlignment="1" applyProtection="1">
      <alignment vertical="center" wrapText="1"/>
      <protection locked="0"/>
    </xf>
    <xf numFmtId="49" fontId="17" fillId="0" borderId="4" xfId="0" applyNumberFormat="1" applyFont="1" applyBorder="1" applyAlignment="1" applyProtection="1">
      <alignment vertical="center" wrapText="1"/>
      <protection locked="0"/>
    </xf>
    <xf numFmtId="49" fontId="17" fillId="0" borderId="6" xfId="0" applyNumberFormat="1" applyFont="1" applyBorder="1" applyAlignment="1" applyProtection="1">
      <alignment vertical="center" wrapText="1"/>
      <protection locked="0"/>
    </xf>
    <xf numFmtId="49" fontId="17" fillId="0" borderId="9" xfId="0" applyNumberFormat="1" applyFont="1" applyBorder="1" applyAlignment="1" applyProtection="1">
      <alignment vertical="center" wrapText="1"/>
      <protection locked="0"/>
    </xf>
    <xf numFmtId="49" fontId="17" fillId="0" borderId="7" xfId="0" applyNumberFormat="1" applyFont="1" applyBorder="1" applyAlignment="1" applyProtection="1">
      <alignment vertical="center" wrapText="1"/>
      <protection locked="0"/>
    </xf>
    <xf numFmtId="49" fontId="17" fillId="0" borderId="8" xfId="0" applyNumberFormat="1" applyFont="1" applyBorder="1" applyAlignment="1" applyProtection="1">
      <alignment vertical="center" wrapText="1"/>
      <protection locked="0"/>
    </xf>
    <xf numFmtId="49" fontId="17" fillId="0" borderId="6" xfId="0" applyNumberFormat="1" applyFont="1" applyBorder="1" applyAlignment="1" applyProtection="1">
      <alignment horizontal="center" vertical="center" wrapText="1"/>
      <protection locked="0"/>
    </xf>
    <xf numFmtId="49" fontId="17" fillId="0" borderId="9" xfId="0" applyNumberFormat="1" applyFont="1" applyBorder="1" applyAlignment="1" applyProtection="1">
      <alignment horizontal="center" vertical="center" wrapText="1"/>
      <protection locked="0"/>
    </xf>
    <xf numFmtId="49" fontId="17" fillId="0" borderId="66" xfId="0" applyNumberFormat="1" applyFont="1" applyBorder="1" applyAlignment="1" applyProtection="1">
      <alignment vertical="center" wrapText="1"/>
      <protection locked="0"/>
    </xf>
    <xf numFmtId="49" fontId="17" fillId="0" borderId="67" xfId="0" applyNumberFormat="1" applyFont="1" applyBorder="1" applyAlignment="1" applyProtection="1">
      <alignment vertical="center" wrapText="1"/>
      <protection locked="0"/>
    </xf>
    <xf numFmtId="0" fontId="17" fillId="0" borderId="4" xfId="0" applyFont="1" applyBorder="1" applyAlignment="1" applyProtection="1">
      <alignment horizontal="center" vertical="center" wrapText="1"/>
      <protection locked="0"/>
    </xf>
    <xf numFmtId="0" fontId="17" fillId="0" borderId="7" xfId="0" applyFont="1" applyBorder="1" applyAlignment="1" applyProtection="1">
      <alignment horizontal="center" vertical="center" wrapText="1"/>
      <protection locked="0"/>
    </xf>
    <xf numFmtId="0" fontId="17" fillId="0" borderId="6" xfId="0" applyFont="1" applyBorder="1" applyAlignment="1" applyProtection="1">
      <alignment vertical="center" wrapText="1"/>
      <protection locked="0"/>
    </xf>
    <xf numFmtId="0" fontId="17" fillId="0" borderId="9" xfId="0" applyFont="1" applyBorder="1" applyAlignment="1" applyProtection="1">
      <alignment vertical="center" wrapText="1"/>
      <protection locked="0"/>
    </xf>
    <xf numFmtId="0" fontId="17" fillId="0" borderId="5" xfId="0" applyFont="1" applyBorder="1" applyAlignment="1" applyProtection="1">
      <alignment vertical="center" wrapText="1"/>
      <protection locked="0"/>
    </xf>
    <xf numFmtId="0" fontId="17" fillId="0" borderId="8" xfId="0" applyFont="1" applyBorder="1" applyAlignment="1" applyProtection="1">
      <alignment vertical="center" wrapText="1"/>
      <protection locked="0"/>
    </xf>
    <xf numFmtId="49" fontId="17" fillId="0" borderId="36" xfId="0" applyNumberFormat="1" applyFont="1" applyBorder="1" applyAlignment="1" applyProtection="1">
      <alignment vertical="center" wrapText="1"/>
      <protection locked="0"/>
    </xf>
    <xf numFmtId="49" fontId="17" fillId="0" borderId="10" xfId="0" applyNumberFormat="1" applyFont="1" applyBorder="1" applyAlignment="1" applyProtection="1">
      <alignment horizontal="center" vertical="center"/>
      <protection locked="0"/>
    </xf>
    <xf numFmtId="0" fontId="17" fillId="0" borderId="5" xfId="0" applyFont="1" applyBorder="1" applyAlignment="1" applyProtection="1">
      <alignment horizontal="center" vertical="center" wrapText="1"/>
      <protection locked="0"/>
    </xf>
    <xf numFmtId="0" fontId="50" fillId="4" borderId="0" xfId="0" applyFont="1" applyFill="1" applyAlignment="1">
      <alignment vertical="center"/>
    </xf>
    <xf numFmtId="0" fontId="28" fillId="3" borderId="91" xfId="0" applyFont="1" applyFill="1" applyBorder="1" applyAlignment="1">
      <alignment vertical="center"/>
    </xf>
    <xf numFmtId="0" fontId="28" fillId="3" borderId="40" xfId="0" applyFont="1" applyFill="1" applyBorder="1" applyAlignment="1">
      <alignment vertical="center"/>
    </xf>
    <xf numFmtId="0" fontId="28" fillId="3" borderId="92" xfId="0" applyFont="1" applyFill="1" applyBorder="1" applyAlignment="1">
      <alignment vertical="center"/>
    </xf>
    <xf numFmtId="0" fontId="16" fillId="3" borderId="92" xfId="0" applyFont="1" applyFill="1" applyBorder="1" applyAlignment="1">
      <alignment vertical="center"/>
    </xf>
    <xf numFmtId="49" fontId="15" fillId="0" borderId="4" xfId="0" applyNumberFormat="1" applyFont="1" applyBorder="1" applyAlignment="1" applyProtection="1">
      <alignment vertical="center" wrapText="1"/>
      <protection locked="0"/>
    </xf>
    <xf numFmtId="49" fontId="15" fillId="0" borderId="6" xfId="0" applyNumberFormat="1" applyFont="1" applyBorder="1" applyAlignment="1" applyProtection="1">
      <alignment vertical="center" wrapText="1"/>
      <protection locked="0"/>
    </xf>
    <xf numFmtId="49" fontId="15" fillId="0" borderId="66" xfId="0" applyNumberFormat="1" applyFont="1" applyBorder="1" applyAlignment="1" applyProtection="1">
      <alignment vertical="center" wrapText="1"/>
      <protection locked="0"/>
    </xf>
    <xf numFmtId="0" fontId="15" fillId="0" borderId="5" xfId="0" applyFont="1" applyBorder="1" applyAlignment="1" applyProtection="1">
      <alignment vertical="center" wrapText="1"/>
      <protection locked="0"/>
    </xf>
    <xf numFmtId="49" fontId="15" fillId="0" borderId="5" xfId="0" applyNumberFormat="1" applyFont="1" applyBorder="1" applyAlignment="1" applyProtection="1">
      <alignment vertical="center" wrapText="1"/>
      <protection locked="0"/>
    </xf>
    <xf numFmtId="0" fontId="29" fillId="2" borderId="63" xfId="0" applyFont="1" applyFill="1" applyBorder="1" applyAlignment="1">
      <alignment vertical="center"/>
    </xf>
    <xf numFmtId="0" fontId="29" fillId="2" borderId="64" xfId="0" applyFont="1" applyFill="1" applyBorder="1" applyAlignment="1">
      <alignment vertical="center"/>
    </xf>
    <xf numFmtId="0" fontId="29" fillId="3" borderId="93" xfId="0" applyFont="1" applyFill="1" applyBorder="1" applyAlignment="1">
      <alignment horizontal="center" vertical="center"/>
    </xf>
    <xf numFmtId="0" fontId="16" fillId="3" borderId="24" xfId="0" applyFont="1" applyFill="1" applyBorder="1" applyAlignment="1">
      <alignment vertical="center"/>
    </xf>
    <xf numFmtId="0" fontId="29" fillId="17" borderId="53" xfId="0" applyFont="1" applyFill="1" applyBorder="1" applyAlignment="1">
      <alignment vertical="center"/>
    </xf>
    <xf numFmtId="0" fontId="39" fillId="2" borderId="23" xfId="0" applyFont="1" applyFill="1" applyBorder="1" applyAlignment="1">
      <alignment horizontal="center" vertical="center" wrapText="1"/>
    </xf>
    <xf numFmtId="0" fontId="39" fillId="11" borderId="23" xfId="0" applyFont="1" applyFill="1" applyBorder="1" applyAlignment="1">
      <alignment horizontal="center" vertical="center" wrapText="1"/>
    </xf>
    <xf numFmtId="0" fontId="28" fillId="12" borderId="23" xfId="0" applyFont="1" applyFill="1" applyBorder="1" applyAlignment="1">
      <alignment vertical="center"/>
    </xf>
    <xf numFmtId="0" fontId="28" fillId="12" borderId="23" xfId="0" applyFont="1" applyFill="1" applyBorder="1" applyAlignment="1">
      <alignment horizontal="center" vertical="center" wrapText="1"/>
    </xf>
    <xf numFmtId="44" fontId="28" fillId="12" borderId="23" xfId="1" applyFont="1" applyFill="1" applyBorder="1" applyAlignment="1" applyProtection="1">
      <alignment horizontal="center" vertical="center"/>
    </xf>
    <xf numFmtId="0" fontId="39" fillId="12" borderId="23" xfId="0" applyFont="1" applyFill="1" applyBorder="1" applyAlignment="1">
      <alignment vertical="center"/>
    </xf>
    <xf numFmtId="0" fontId="14" fillId="4" borderId="23" xfId="0" applyFont="1" applyFill="1" applyBorder="1" applyAlignment="1">
      <alignment vertical="center"/>
    </xf>
    <xf numFmtId="0" fontId="29" fillId="12" borderId="23" xfId="0" applyFont="1" applyFill="1" applyBorder="1" applyAlignment="1">
      <alignment vertical="center"/>
    </xf>
    <xf numFmtId="0" fontId="28" fillId="12" borderId="23" xfId="0" applyFont="1" applyFill="1" applyBorder="1" applyAlignment="1">
      <alignment horizontal="left" vertical="center"/>
    </xf>
    <xf numFmtId="0" fontId="29" fillId="12" borderId="23" xfId="0" applyFont="1" applyFill="1" applyBorder="1" applyAlignment="1">
      <alignment vertical="center" wrapText="1"/>
    </xf>
    <xf numFmtId="0" fontId="13" fillId="9" borderId="23" xfId="0" applyFont="1" applyFill="1" applyBorder="1" applyAlignment="1">
      <alignment horizontal="center" vertical="center" wrapText="1"/>
    </xf>
    <xf numFmtId="0" fontId="27" fillId="8" borderId="14" xfId="0" applyFont="1" applyFill="1" applyBorder="1" applyAlignment="1">
      <alignment horizontal="center" vertical="center" wrapText="1"/>
    </xf>
    <xf numFmtId="0" fontId="23" fillId="0" borderId="0" xfId="0" applyFont="1"/>
    <xf numFmtId="0" fontId="12" fillId="4" borderId="55" xfId="0" applyFont="1" applyFill="1" applyBorder="1" applyAlignment="1">
      <alignment horizontal="left" vertical="center"/>
    </xf>
    <xf numFmtId="44" fontId="28" fillId="4" borderId="9" xfId="0" applyNumberFormat="1" applyFont="1" applyFill="1" applyBorder="1" applyAlignment="1">
      <alignment vertical="center"/>
    </xf>
    <xf numFmtId="49" fontId="11" fillId="4" borderId="4" xfId="0" applyNumberFormat="1" applyFont="1" applyFill="1" applyBorder="1" applyAlignment="1">
      <alignment vertical="center" wrapText="1"/>
    </xf>
    <xf numFmtId="0" fontId="41" fillId="8" borderId="46" xfId="0" applyFont="1" applyFill="1" applyBorder="1" applyAlignment="1">
      <alignment horizontal="center" vertical="center" wrapText="1"/>
    </xf>
    <xf numFmtId="0" fontId="41" fillId="8" borderId="48" xfId="0" applyFont="1" applyFill="1" applyBorder="1" applyAlignment="1">
      <alignment horizontal="center" vertical="center" wrapText="1"/>
    </xf>
    <xf numFmtId="49" fontId="41" fillId="8" borderId="48" xfId="0" applyNumberFormat="1" applyFont="1" applyFill="1" applyBorder="1" applyAlignment="1">
      <alignment horizontal="center" vertical="center" wrapText="1"/>
    </xf>
    <xf numFmtId="0" fontId="41" fillId="8" borderId="49" xfId="0" applyFont="1" applyFill="1" applyBorder="1" applyAlignment="1">
      <alignment horizontal="center" vertical="center" wrapText="1"/>
    </xf>
    <xf numFmtId="0" fontId="28" fillId="4" borderId="48" xfId="0" applyFont="1" applyFill="1" applyBorder="1" applyAlignment="1">
      <alignment vertical="center" wrapText="1"/>
    </xf>
    <xf numFmtId="49" fontId="28" fillId="4" borderId="48" xfId="0" applyNumberFormat="1" applyFont="1" applyFill="1" applyBorder="1" applyAlignment="1">
      <alignment horizontal="center" vertical="center" wrapText="1"/>
    </xf>
    <xf numFmtId="44" fontId="28" fillId="4" borderId="49" xfId="0" applyNumberFormat="1" applyFont="1" applyFill="1" applyBorder="1" applyAlignment="1">
      <alignment vertical="center" wrapText="1"/>
    </xf>
    <xf numFmtId="44" fontId="28" fillId="4" borderId="49" xfId="0" applyNumberFormat="1" applyFont="1" applyFill="1" applyBorder="1" applyAlignment="1">
      <alignment vertical="center"/>
    </xf>
    <xf numFmtId="44" fontId="40" fillId="2" borderId="52" xfId="0" applyNumberFormat="1" applyFont="1" applyFill="1" applyBorder="1" applyAlignment="1">
      <alignment vertical="center"/>
    </xf>
    <xf numFmtId="0" fontId="26" fillId="2" borderId="23" xfId="0" applyFont="1" applyFill="1" applyBorder="1" applyAlignment="1">
      <alignment horizontal="center" vertical="center" wrapText="1"/>
    </xf>
    <xf numFmtId="49" fontId="10" fillId="0" borderId="66" xfId="0" applyNumberFormat="1" applyFont="1" applyBorder="1" applyAlignment="1" applyProtection="1">
      <alignment vertical="center" wrapText="1"/>
      <protection locked="0"/>
    </xf>
    <xf numFmtId="49" fontId="10" fillId="0" borderId="6" xfId="0" applyNumberFormat="1" applyFont="1" applyBorder="1" applyAlignment="1" applyProtection="1">
      <alignment vertical="center" wrapText="1"/>
      <protection locked="0"/>
    </xf>
    <xf numFmtId="0" fontId="10" fillId="2" borderId="23" xfId="0" applyFont="1" applyFill="1" applyBorder="1" applyAlignment="1">
      <alignment vertical="center"/>
    </xf>
    <xf numFmtId="9" fontId="27" fillId="4" borderId="23" xfId="2" applyFont="1" applyFill="1" applyBorder="1" applyAlignment="1" applyProtection="1">
      <alignment vertical="center"/>
    </xf>
    <xf numFmtId="0" fontId="26" fillId="3" borderId="40" xfId="0" applyFont="1" applyFill="1" applyBorder="1" applyAlignment="1">
      <alignment vertical="center" wrapText="1"/>
    </xf>
    <xf numFmtId="0" fontId="27" fillId="4" borderId="23" xfId="1" applyNumberFormat="1" applyFont="1" applyFill="1" applyBorder="1" applyAlignment="1" applyProtection="1">
      <alignment horizontal="center" vertical="center"/>
    </xf>
    <xf numFmtId="1" fontId="9" fillId="2" borderId="23" xfId="0" applyNumberFormat="1" applyFont="1" applyFill="1" applyBorder="1" applyAlignment="1">
      <alignment vertical="center" wrapText="1"/>
    </xf>
    <xf numFmtId="0" fontId="26" fillId="2" borderId="26" xfId="0" applyFont="1" applyFill="1" applyBorder="1" applyAlignment="1">
      <alignment vertical="center" wrapText="1"/>
    </xf>
    <xf numFmtId="0" fontId="8" fillId="0" borderId="5" xfId="0" applyFont="1" applyBorder="1" applyAlignment="1" applyProtection="1">
      <alignment vertical="center" wrapText="1"/>
      <protection locked="0"/>
    </xf>
    <xf numFmtId="49" fontId="8" fillId="0" borderId="5" xfId="0" applyNumberFormat="1" applyFont="1" applyBorder="1" applyAlignment="1" applyProtection="1">
      <alignment vertical="center" wrapText="1"/>
      <protection locked="0"/>
    </xf>
    <xf numFmtId="0" fontId="8" fillId="0" borderId="5" xfId="0" applyFont="1" applyBorder="1" applyAlignment="1" applyProtection="1">
      <alignment horizontal="center" vertical="center" wrapText="1"/>
      <protection locked="0"/>
    </xf>
    <xf numFmtId="0" fontId="28" fillId="0" borderId="5" xfId="0" applyFont="1" applyBorder="1" applyAlignment="1" applyProtection="1">
      <alignment horizontal="left" vertical="center" wrapText="1"/>
      <protection locked="0"/>
    </xf>
    <xf numFmtId="1" fontId="7" fillId="2" borderId="23" xfId="0" applyNumberFormat="1" applyFont="1" applyFill="1" applyBorder="1" applyAlignment="1">
      <alignment vertical="center"/>
    </xf>
    <xf numFmtId="1" fontId="28" fillId="2" borderId="23" xfId="0" applyNumberFormat="1" applyFont="1" applyFill="1" applyBorder="1" applyAlignment="1">
      <alignment vertical="center"/>
    </xf>
    <xf numFmtId="49" fontId="27" fillId="8" borderId="4" xfId="0" applyNumberFormat="1" applyFont="1" applyFill="1" applyBorder="1" applyAlignment="1">
      <alignment vertical="center"/>
    </xf>
    <xf numFmtId="0" fontId="27" fillId="8" borderId="5" xfId="0" applyFont="1" applyFill="1" applyBorder="1" applyAlignment="1">
      <alignment horizontal="center" vertical="center"/>
    </xf>
    <xf numFmtId="1" fontId="27" fillId="4" borderId="53" xfId="0" applyNumberFormat="1" applyFont="1" applyFill="1" applyBorder="1" applyAlignment="1">
      <alignment vertical="center"/>
    </xf>
    <xf numFmtId="0" fontId="33" fillId="4" borderId="100" xfId="0" applyFont="1" applyFill="1" applyBorder="1" applyAlignment="1">
      <alignment horizontal="center" vertical="center"/>
    </xf>
    <xf numFmtId="0" fontId="27" fillId="2" borderId="38" xfId="0" applyFont="1" applyFill="1" applyBorder="1" applyAlignment="1">
      <alignment vertical="center"/>
    </xf>
    <xf numFmtId="44" fontId="14" fillId="0" borderId="6" xfId="1" applyFont="1" applyFill="1" applyBorder="1" applyAlignment="1" applyProtection="1">
      <alignment vertical="center" wrapText="1"/>
      <protection locked="0"/>
    </xf>
    <xf numFmtId="0" fontId="7" fillId="12" borderId="23" xfId="0" applyFont="1" applyFill="1" applyBorder="1" applyAlignment="1">
      <alignment vertical="center"/>
    </xf>
    <xf numFmtId="44" fontId="33" fillId="12" borderId="23" xfId="0" applyNumberFormat="1" applyFont="1" applyFill="1" applyBorder="1" applyAlignment="1">
      <alignment horizontal="center" vertical="center"/>
    </xf>
    <xf numFmtId="44" fontId="28" fillId="0" borderId="6" xfId="1" applyFont="1" applyFill="1" applyBorder="1" applyAlignment="1" applyProtection="1">
      <alignment vertical="center"/>
      <protection locked="0"/>
    </xf>
    <xf numFmtId="0" fontId="31" fillId="4" borderId="0" xfId="0" applyFont="1" applyFill="1" applyAlignment="1">
      <alignment vertical="center"/>
    </xf>
    <xf numFmtId="44" fontId="27" fillId="4" borderId="48" xfId="1" applyFont="1" applyFill="1" applyBorder="1" applyAlignment="1" applyProtection="1">
      <alignment vertical="center"/>
    </xf>
    <xf numFmtId="0" fontId="27" fillId="8" borderId="27" xfId="0" applyFont="1" applyFill="1" applyBorder="1" applyAlignment="1">
      <alignment horizontal="center" vertical="center" wrapText="1"/>
    </xf>
    <xf numFmtId="0" fontId="26" fillId="4" borderId="0" xfId="0" applyFont="1" applyFill="1" applyAlignment="1">
      <alignment horizontal="left" vertical="center"/>
    </xf>
    <xf numFmtId="49" fontId="6" fillId="0" borderId="6" xfId="0" applyNumberFormat="1" applyFont="1" applyBorder="1" applyAlignment="1" applyProtection="1">
      <alignment horizontal="center" vertical="center" wrapText="1"/>
      <protection locked="0"/>
    </xf>
    <xf numFmtId="49" fontId="6" fillId="0" borderId="5" xfId="0" applyNumberFormat="1" applyFont="1" applyBorder="1" applyAlignment="1" applyProtection="1">
      <alignment vertical="center" wrapText="1"/>
      <protection locked="0"/>
    </xf>
    <xf numFmtId="0" fontId="6" fillId="0" borderId="5" xfId="0" applyFont="1" applyBorder="1" applyAlignment="1" applyProtection="1">
      <alignment vertical="center" wrapText="1"/>
      <protection locked="0"/>
    </xf>
    <xf numFmtId="0" fontId="6" fillId="0" borderId="5" xfId="0" applyFont="1" applyBorder="1" applyAlignment="1" applyProtection="1">
      <alignment horizontal="center" vertical="center" wrapText="1"/>
      <protection locked="0"/>
    </xf>
    <xf numFmtId="11" fontId="6" fillId="0" borderId="5" xfId="0" applyNumberFormat="1" applyFont="1" applyBorder="1" applyAlignment="1" applyProtection="1">
      <alignment vertical="center" wrapText="1"/>
      <protection locked="0"/>
    </xf>
    <xf numFmtId="49" fontId="5" fillId="0" borderId="4" xfId="0" applyNumberFormat="1" applyFont="1" applyBorder="1" applyAlignment="1" applyProtection="1">
      <alignment vertical="center" wrapText="1"/>
      <protection locked="0"/>
    </xf>
    <xf numFmtId="49" fontId="5" fillId="0" borderId="5" xfId="0" applyNumberFormat="1" applyFont="1" applyBorder="1" applyAlignment="1" applyProtection="1">
      <alignment vertical="center" wrapText="1"/>
      <protection locked="0"/>
    </xf>
    <xf numFmtId="0" fontId="5" fillId="0" borderId="5" xfId="0" applyFont="1" applyBorder="1" applyAlignment="1" applyProtection="1">
      <alignment vertical="center" wrapText="1"/>
      <protection locked="0"/>
    </xf>
    <xf numFmtId="0" fontId="5" fillId="0" borderId="5" xfId="0" applyFont="1" applyBorder="1" applyAlignment="1" applyProtection="1">
      <alignment horizontal="left" vertical="center" wrapText="1"/>
      <protection locked="0"/>
    </xf>
    <xf numFmtId="0" fontId="5" fillId="0" borderId="5" xfId="0" applyFont="1" applyBorder="1" applyAlignment="1" applyProtection="1">
      <alignment horizontal="center" vertical="center" wrapText="1"/>
      <protection locked="0"/>
    </xf>
    <xf numFmtId="0" fontId="5" fillId="0" borderId="5" xfId="0" applyFont="1" applyBorder="1" applyAlignment="1" applyProtection="1">
      <alignment vertical="center"/>
      <protection locked="0"/>
    </xf>
    <xf numFmtId="0" fontId="4" fillId="0" borderId="5" xfId="0" applyFont="1" applyBorder="1" applyAlignment="1" applyProtection="1">
      <alignment vertical="center" wrapText="1"/>
      <protection locked="0"/>
    </xf>
    <xf numFmtId="0" fontId="4" fillId="0" borderId="5" xfId="0" applyFont="1" applyBorder="1" applyAlignment="1" applyProtection="1">
      <alignment horizontal="left" vertical="center" wrapText="1"/>
      <protection locked="0"/>
    </xf>
    <xf numFmtId="49" fontId="4" fillId="0" borderId="5" xfId="0" applyNumberFormat="1" applyFont="1" applyBorder="1" applyAlignment="1" applyProtection="1">
      <alignment vertical="center" wrapText="1"/>
      <protection locked="0"/>
    </xf>
    <xf numFmtId="0" fontId="3" fillId="0" borderId="5" xfId="0" applyFont="1" applyBorder="1" applyAlignment="1" applyProtection="1">
      <alignment vertical="center" wrapText="1"/>
      <protection locked="0"/>
    </xf>
    <xf numFmtId="0" fontId="3" fillId="0" borderId="5" xfId="0" applyFont="1" applyBorder="1" applyAlignment="1" applyProtection="1">
      <alignment horizontal="left" vertical="center" wrapText="1"/>
      <protection locked="0"/>
    </xf>
    <xf numFmtId="0" fontId="3" fillId="0" borderId="5" xfId="0" applyFont="1" applyBorder="1" applyAlignment="1" applyProtection="1">
      <alignment horizontal="center" vertical="center" wrapText="1"/>
      <protection locked="0"/>
    </xf>
    <xf numFmtId="49" fontId="3" fillId="0" borderId="5" xfId="0" applyNumberFormat="1" applyFont="1" applyBorder="1" applyAlignment="1" applyProtection="1">
      <alignment vertical="center" wrapText="1"/>
      <protection locked="0"/>
    </xf>
    <xf numFmtId="0" fontId="2" fillId="0" borderId="5" xfId="0" applyFont="1" applyBorder="1" applyAlignment="1" applyProtection="1">
      <alignment vertical="center" wrapText="1"/>
      <protection locked="0"/>
    </xf>
    <xf numFmtId="0" fontId="2" fillId="4" borderId="23" xfId="0" applyFont="1" applyFill="1" applyBorder="1" applyAlignment="1">
      <alignment vertical="center"/>
    </xf>
    <xf numFmtId="0" fontId="1" fillId="4" borderId="47" xfId="0" applyFont="1" applyFill="1" applyBorder="1" applyAlignment="1">
      <alignment horizontal="left" vertical="center"/>
    </xf>
    <xf numFmtId="49" fontId="1" fillId="0" borderId="5" xfId="1" applyNumberFormat="1" applyFont="1" applyFill="1" applyBorder="1" applyAlignment="1" applyProtection="1">
      <alignment horizontal="center" vertical="center"/>
      <protection locked="0"/>
    </xf>
    <xf numFmtId="49" fontId="1" fillId="0" borderId="5" xfId="0" applyNumberFormat="1" applyFont="1" applyBorder="1" applyAlignment="1" applyProtection="1">
      <alignment vertical="center"/>
      <protection locked="0"/>
    </xf>
    <xf numFmtId="49" fontId="1" fillId="0" borderId="4" xfId="0" applyNumberFormat="1" applyFont="1" applyBorder="1" applyAlignment="1" applyProtection="1">
      <alignment vertical="center" wrapText="1"/>
      <protection locked="0"/>
    </xf>
    <xf numFmtId="49" fontId="1" fillId="0" borderId="66" xfId="0" applyNumberFormat="1" applyFont="1" applyBorder="1" applyAlignment="1" applyProtection="1">
      <alignment vertical="center" wrapText="1"/>
      <protection locked="0"/>
    </xf>
    <xf numFmtId="49" fontId="1" fillId="0" borderId="5" xfId="0" applyNumberFormat="1" applyFont="1" applyBorder="1" applyAlignment="1" applyProtection="1">
      <alignment vertical="center" wrapText="1"/>
      <protection locked="0"/>
    </xf>
    <xf numFmtId="0" fontId="1" fillId="0" borderId="4" xfId="0" applyFont="1" applyBorder="1" applyAlignment="1" applyProtection="1">
      <alignment horizontal="center" vertical="center" wrapText="1"/>
      <protection locked="0"/>
    </xf>
    <xf numFmtId="0" fontId="1" fillId="0" borderId="5" xfId="0" applyFont="1" applyBorder="1" applyAlignment="1" applyProtection="1">
      <alignment vertical="center" wrapText="1"/>
      <protection locked="0"/>
    </xf>
    <xf numFmtId="1" fontId="1" fillId="0" borderId="5" xfId="0" applyNumberFormat="1" applyFont="1" applyBorder="1" applyAlignment="1" applyProtection="1">
      <alignment horizontal="center" vertical="center" wrapText="1"/>
      <protection locked="0"/>
    </xf>
    <xf numFmtId="49" fontId="1" fillId="0" borderId="6" xfId="0" applyNumberFormat="1" applyFont="1" applyBorder="1" applyAlignment="1" applyProtection="1">
      <alignment horizontal="center" vertical="center" wrapText="1"/>
      <protection locked="0"/>
    </xf>
    <xf numFmtId="0" fontId="52" fillId="0" borderId="0" xfId="0" applyFont="1"/>
    <xf numFmtId="0" fontId="53" fillId="0" borderId="0" xfId="0" applyFont="1" applyAlignment="1">
      <alignment horizontal="left"/>
    </xf>
    <xf numFmtId="0" fontId="52" fillId="14" borderId="38" xfId="0" applyFont="1" applyFill="1" applyBorder="1" applyAlignment="1">
      <alignment vertical="center"/>
    </xf>
    <xf numFmtId="0" fontId="52" fillId="14" borderId="38" xfId="0" applyFont="1" applyFill="1" applyBorder="1" applyAlignment="1">
      <alignment horizontal="center" vertical="center"/>
    </xf>
    <xf numFmtId="0" fontId="53" fillId="18" borderId="0" xfId="0" applyFont="1" applyFill="1" applyAlignment="1">
      <alignment horizontal="center"/>
    </xf>
    <xf numFmtId="0" fontId="53" fillId="14" borderId="38" xfId="0" applyFont="1" applyFill="1" applyBorder="1" applyAlignment="1">
      <alignment horizontal="left" vertical="center"/>
    </xf>
    <xf numFmtId="0" fontId="54" fillId="0" borderId="95" xfId="0" applyFont="1" applyBorder="1"/>
    <xf numFmtId="0" fontId="53" fillId="0" borderId="0" xfId="0" applyFont="1"/>
    <xf numFmtId="0" fontId="53" fillId="11" borderId="95" xfId="0" applyFont="1" applyFill="1" applyBorder="1" applyAlignment="1">
      <alignment horizontal="left"/>
    </xf>
    <xf numFmtId="0" fontId="56" fillId="14" borderId="38" xfId="0" applyFont="1" applyFill="1" applyBorder="1"/>
    <xf numFmtId="0" fontId="54" fillId="0" borderId="0" xfId="0" applyFont="1" applyAlignment="1">
      <alignment horizontal="left"/>
    </xf>
    <xf numFmtId="0" fontId="27" fillId="11" borderId="23" xfId="0" applyFont="1" applyFill="1" applyBorder="1" applyAlignment="1">
      <alignment vertical="center" wrapText="1"/>
    </xf>
    <xf numFmtId="0" fontId="1" fillId="11" borderId="23" xfId="0" applyFont="1" applyFill="1" applyBorder="1" applyAlignment="1">
      <alignment vertical="center" wrapText="1"/>
    </xf>
    <xf numFmtId="49" fontId="27" fillId="0" borderId="0" xfId="0" applyNumberFormat="1" applyFont="1" applyProtection="1">
      <protection locked="0"/>
    </xf>
    <xf numFmtId="0" fontId="1" fillId="0" borderId="5" xfId="0" applyFont="1" applyBorder="1" applyAlignment="1" applyProtection="1">
      <alignment horizontal="center" vertical="center" wrapText="1"/>
      <protection locked="0"/>
    </xf>
    <xf numFmtId="0" fontId="27" fillId="8" borderId="101" xfId="0" applyFont="1" applyFill="1" applyBorder="1" applyAlignment="1">
      <alignment horizontal="left" vertical="center" wrapText="1"/>
    </xf>
    <xf numFmtId="0" fontId="27" fillId="8" borderId="102" xfId="0" applyFont="1" applyFill="1" applyBorder="1" applyAlignment="1">
      <alignment horizontal="center" vertical="center" wrapText="1"/>
    </xf>
    <xf numFmtId="0" fontId="27" fillId="8" borderId="103" xfId="0" applyFont="1" applyFill="1" applyBorder="1" applyAlignment="1">
      <alignment horizontal="center" vertical="center" wrapText="1"/>
    </xf>
    <xf numFmtId="0" fontId="1" fillId="4" borderId="23" xfId="0" applyFont="1" applyFill="1" applyBorder="1" applyAlignment="1">
      <alignment vertical="center"/>
    </xf>
    <xf numFmtId="0" fontId="1" fillId="0" borderId="4" xfId="0" applyFont="1" applyBorder="1" applyAlignment="1" applyProtection="1">
      <alignment vertical="center" wrapText="1"/>
      <protection locked="0"/>
    </xf>
    <xf numFmtId="0" fontId="1" fillId="8" borderId="4" xfId="0" applyFont="1" applyFill="1" applyBorder="1" applyAlignment="1">
      <alignment horizontal="center" vertical="center" wrapText="1"/>
    </xf>
    <xf numFmtId="0" fontId="26" fillId="3" borderId="81" xfId="0" applyFont="1" applyFill="1" applyBorder="1" applyAlignment="1">
      <alignment horizontal="center" vertical="center" wrapText="1"/>
    </xf>
    <xf numFmtId="0" fontId="26" fillId="3" borderId="82" xfId="0" applyFont="1" applyFill="1" applyBorder="1" applyAlignment="1">
      <alignment horizontal="center" vertical="center" wrapText="1"/>
    </xf>
    <xf numFmtId="0" fontId="26" fillId="3" borderId="83" xfId="0" applyFont="1" applyFill="1" applyBorder="1" applyAlignment="1">
      <alignment horizontal="center" vertical="center" wrapText="1"/>
    </xf>
    <xf numFmtId="0" fontId="17" fillId="0" borderId="8" xfId="0" applyFont="1" applyBorder="1" applyAlignment="1" applyProtection="1">
      <alignment horizontal="center" vertical="center" wrapText="1"/>
      <protection locked="0"/>
    </xf>
    <xf numFmtId="0" fontId="1" fillId="0" borderId="7" xfId="0" applyFont="1" applyBorder="1" applyAlignment="1" applyProtection="1">
      <alignment vertical="center" wrapText="1"/>
      <protection locked="0"/>
    </xf>
    <xf numFmtId="0" fontId="28" fillId="0" borderId="9" xfId="0" applyFont="1" applyBorder="1" applyAlignment="1" applyProtection="1">
      <alignment horizontal="center" vertical="center" wrapText="1"/>
      <protection locked="0"/>
    </xf>
    <xf numFmtId="0" fontId="1" fillId="0" borderId="8" xfId="0" applyFont="1" applyBorder="1" applyAlignment="1" applyProtection="1">
      <alignment horizontal="center" vertical="center" wrapText="1"/>
      <protection locked="0"/>
    </xf>
    <xf numFmtId="0" fontId="27" fillId="2" borderId="0" xfId="0" applyFont="1" applyFill="1" applyAlignment="1">
      <alignment horizontal="center" vertical="center"/>
    </xf>
    <xf numFmtId="14" fontId="55" fillId="0" borderId="0" xfId="0" applyNumberFormat="1" applyFont="1" applyAlignment="1">
      <alignment horizontal="left"/>
    </xf>
    <xf numFmtId="0" fontId="19" fillId="11" borderId="23" xfId="0" applyFont="1" applyFill="1" applyBorder="1"/>
    <xf numFmtId="0" fontId="0" fillId="11" borderId="23" xfId="0" applyFill="1" applyBorder="1"/>
    <xf numFmtId="0" fontId="27" fillId="11" borderId="23" xfId="0" applyFont="1" applyFill="1" applyBorder="1" applyAlignment="1">
      <alignment horizontal="center" vertical="center"/>
    </xf>
    <xf numFmtId="0" fontId="27" fillId="11" borderId="23" xfId="0" applyFont="1" applyFill="1" applyBorder="1" applyAlignment="1">
      <alignment vertical="center"/>
    </xf>
    <xf numFmtId="0" fontId="1" fillId="11" borderId="23" xfId="0" applyFont="1" applyFill="1" applyBorder="1" applyAlignment="1">
      <alignment vertical="center"/>
    </xf>
    <xf numFmtId="0" fontId="27" fillId="0" borderId="35" xfId="0" applyFont="1" applyBorder="1" applyAlignment="1" applyProtection="1">
      <alignment horizontal="center" vertical="center"/>
      <protection locked="0"/>
    </xf>
    <xf numFmtId="11" fontId="1" fillId="0" borderId="5" xfId="0" applyNumberFormat="1" applyFont="1" applyBorder="1" applyAlignment="1" applyProtection="1">
      <alignment vertical="center" wrapText="1"/>
      <protection locked="0"/>
    </xf>
    <xf numFmtId="0" fontId="53" fillId="0" borderId="38" xfId="0" applyFont="1" applyBorder="1"/>
    <xf numFmtId="0" fontId="54" fillId="0" borderId="38" xfId="0" applyFont="1" applyBorder="1" applyAlignment="1">
      <alignment horizontal="left"/>
    </xf>
    <xf numFmtId="0" fontId="53" fillId="0" borderId="38" xfId="0" applyFont="1" applyBorder="1" applyAlignment="1">
      <alignment horizontal="center"/>
    </xf>
    <xf numFmtId="0" fontId="53" fillId="0" borderId="38" xfId="0" applyFont="1" applyBorder="1" applyAlignment="1">
      <alignment horizontal="left"/>
    </xf>
    <xf numFmtId="0" fontId="54" fillId="0" borderId="38" xfId="0" applyFont="1" applyBorder="1" applyAlignment="1">
      <alignment vertical="center"/>
    </xf>
    <xf numFmtId="0" fontId="54" fillId="0" borderId="38" xfId="0" applyFont="1" applyBorder="1" applyAlignment="1">
      <alignment horizontal="center"/>
    </xf>
    <xf numFmtId="0" fontId="57" fillId="0" borderId="0" xfId="0" applyFont="1"/>
    <xf numFmtId="0" fontId="17" fillId="0" borderId="6" xfId="0" applyFont="1" applyBorder="1" applyAlignment="1" applyProtection="1">
      <alignment horizontal="left" vertical="center" wrapText="1"/>
      <protection locked="0"/>
    </xf>
    <xf numFmtId="0" fontId="17" fillId="0" borderId="9" xfId="0" applyFont="1" applyBorder="1" applyAlignment="1" applyProtection="1">
      <alignment horizontal="left" vertical="center" wrapText="1"/>
      <protection locked="0"/>
    </xf>
    <xf numFmtId="0" fontId="29" fillId="0" borderId="94" xfId="0" applyFont="1" applyBorder="1" applyAlignment="1">
      <alignment horizontal="center" vertical="center" wrapText="1"/>
    </xf>
    <xf numFmtId="0" fontId="29" fillId="0" borderId="69" xfId="0" applyFont="1" applyBorder="1"/>
    <xf numFmtId="0" fontId="29" fillId="0" borderId="0" xfId="0" applyFont="1" applyAlignment="1">
      <alignment horizontal="center"/>
    </xf>
    <xf numFmtId="0" fontId="14" fillId="0" borderId="0" xfId="0" applyFont="1" applyAlignment="1">
      <alignment horizontal="center"/>
    </xf>
    <xf numFmtId="0" fontId="39" fillId="0" borderId="0" xfId="0" applyFont="1"/>
    <xf numFmtId="0" fontId="14" fillId="0" borderId="0" xfId="0" applyFont="1"/>
    <xf numFmtId="0" fontId="29" fillId="0" borderId="95" xfId="0" applyFont="1" applyBorder="1" applyAlignment="1">
      <alignment horizontal="center" vertical="center" wrapText="1"/>
    </xf>
    <xf numFmtId="0" fontId="29" fillId="0" borderId="96" xfId="0" applyFont="1" applyBorder="1" applyAlignment="1">
      <alignment horizontal="center" vertical="center" wrapText="1"/>
    </xf>
    <xf numFmtId="0" fontId="53" fillId="0" borderId="5" xfId="0" applyFont="1" applyBorder="1"/>
    <xf numFmtId="0" fontId="14" fillId="0" borderId="38" xfId="0" applyFont="1" applyBorder="1"/>
    <xf numFmtId="0" fontId="53" fillId="0" borderId="5" xfId="0" applyFont="1" applyBorder="1" applyAlignment="1">
      <alignment horizontal="center"/>
    </xf>
    <xf numFmtId="0" fontId="39" fillId="0" borderId="97" xfId="0" applyFont="1" applyBorder="1"/>
    <xf numFmtId="0" fontId="29" fillId="0" borderId="0" xfId="0" applyFont="1"/>
    <xf numFmtId="0" fontId="14" fillId="0" borderId="0" xfId="0" applyFont="1" applyAlignment="1">
      <alignment horizontal="right" indent="1"/>
    </xf>
    <xf numFmtId="0" fontId="1" fillId="0" borderId="0" xfId="0" applyFont="1" applyAlignment="1">
      <alignment horizontal="left" indent="1"/>
    </xf>
    <xf numFmtId="0" fontId="14" fillId="0" borderId="0" xfId="0" applyFont="1" applyAlignment="1">
      <alignment horizontal="left" indent="1"/>
    </xf>
    <xf numFmtId="0" fontId="14" fillId="0" borderId="98" xfId="0" applyFont="1" applyBorder="1"/>
    <xf numFmtId="0" fontId="39" fillId="0" borderId="99" xfId="0" applyFont="1" applyBorder="1"/>
    <xf numFmtId="0" fontId="23" fillId="0" borderId="0" xfId="0" applyFont="1" applyAlignment="1">
      <alignment wrapText="1"/>
    </xf>
    <xf numFmtId="1" fontId="23" fillId="0" borderId="0" xfId="0" applyNumberFormat="1" applyFont="1"/>
    <xf numFmtId="0" fontId="43" fillId="15" borderId="5" xfId="0" applyFont="1" applyFill="1" applyBorder="1" applyAlignment="1">
      <alignment horizontal="center"/>
    </xf>
    <xf numFmtId="0" fontId="43" fillId="15" borderId="5" xfId="0" applyFont="1" applyFill="1" applyBorder="1" applyAlignment="1">
      <alignment horizontal="center" vertical="center"/>
    </xf>
    <xf numFmtId="0" fontId="43" fillId="6" borderId="5" xfId="0" applyFont="1" applyFill="1" applyBorder="1" applyAlignment="1">
      <alignment horizontal="center"/>
    </xf>
    <xf numFmtId="0" fontId="43" fillId="0" borderId="23" xfId="0" applyFont="1" applyBorder="1" applyAlignment="1">
      <alignment horizontal="center" vertical="center"/>
    </xf>
    <xf numFmtId="0" fontId="43" fillId="6" borderId="5" xfId="0" applyFont="1" applyFill="1" applyBorder="1" applyAlignment="1">
      <alignment horizontal="center" vertical="center" wrapText="1"/>
    </xf>
    <xf numFmtId="0" fontId="22" fillId="6" borderId="5" xfId="0" applyFont="1" applyFill="1" applyBorder="1" applyAlignment="1">
      <alignment horizontal="center" wrapText="1"/>
    </xf>
    <xf numFmtId="0" fontId="43" fillId="0" borderId="53" xfId="0" applyFont="1" applyBorder="1" applyAlignment="1">
      <alignment horizontal="center" vertical="center"/>
    </xf>
    <xf numFmtId="0" fontId="43" fillId="0" borderId="39" xfId="0" applyFont="1" applyBorder="1" applyAlignment="1">
      <alignment horizontal="center" vertical="center"/>
    </xf>
    <xf numFmtId="0" fontId="43" fillId="0" borderId="40" xfId="0" applyFont="1" applyBorder="1" applyAlignment="1">
      <alignment horizontal="center" vertical="center"/>
    </xf>
    <xf numFmtId="0" fontId="19" fillId="3" borderId="23" xfId="0" applyFont="1" applyFill="1" applyBorder="1" applyAlignment="1">
      <alignment horizontal="center"/>
    </xf>
    <xf numFmtId="0" fontId="19" fillId="3" borderId="29" xfId="0" applyFont="1" applyFill="1" applyBorder="1" applyAlignment="1">
      <alignment horizontal="center"/>
    </xf>
    <xf numFmtId="0" fontId="29" fillId="0" borderId="0" xfId="0" applyFont="1" applyAlignment="1">
      <alignment horizontal="center"/>
    </xf>
    <xf numFmtId="0" fontId="29" fillId="12" borderId="81" xfId="0" applyFont="1" applyFill="1" applyBorder="1" applyAlignment="1">
      <alignment horizontal="center" vertical="center"/>
    </xf>
    <xf numFmtId="0" fontId="29" fillId="12" borderId="82" xfId="0" applyFont="1" applyFill="1" applyBorder="1" applyAlignment="1">
      <alignment horizontal="center" vertical="center"/>
    </xf>
    <xf numFmtId="0" fontId="29" fillId="12" borderId="83" xfId="0" applyFont="1" applyFill="1" applyBorder="1" applyAlignment="1">
      <alignment horizontal="center" vertical="center"/>
    </xf>
    <xf numFmtId="0" fontId="43" fillId="8" borderId="1" xfId="0" applyFont="1" applyFill="1" applyBorder="1" applyAlignment="1">
      <alignment horizontal="center" vertical="center"/>
    </xf>
    <xf numFmtId="0" fontId="43" fillId="8" borderId="3" xfId="0" applyFont="1" applyFill="1" applyBorder="1" applyAlignment="1">
      <alignment horizontal="center" vertical="center"/>
    </xf>
    <xf numFmtId="0" fontId="29" fillId="3" borderId="0" xfId="0" applyFont="1" applyFill="1" applyAlignment="1">
      <alignment horizontal="center" vertical="center"/>
    </xf>
    <xf numFmtId="0" fontId="29" fillId="3" borderId="68" xfId="0" applyFont="1" applyFill="1" applyBorder="1" applyAlignment="1">
      <alignment horizontal="center" vertical="center"/>
    </xf>
    <xf numFmtId="0" fontId="28" fillId="3" borderId="79" xfId="0" applyFont="1" applyFill="1" applyBorder="1" applyAlignment="1">
      <alignment horizontal="center" vertical="center"/>
    </xf>
    <xf numFmtId="0" fontId="28" fillId="3" borderId="59" xfId="0" applyFont="1" applyFill="1" applyBorder="1" applyAlignment="1">
      <alignment horizontal="center" vertical="center"/>
    </xf>
    <xf numFmtId="0" fontId="28" fillId="3" borderId="70" xfId="0" applyFont="1" applyFill="1" applyBorder="1" applyAlignment="1">
      <alignment horizontal="center" vertical="center"/>
    </xf>
    <xf numFmtId="0" fontId="28" fillId="3" borderId="80" xfId="0" applyFont="1" applyFill="1" applyBorder="1" applyAlignment="1">
      <alignment horizontal="center" vertical="center"/>
    </xf>
    <xf numFmtId="0" fontId="28" fillId="4" borderId="25" xfId="0" applyFont="1" applyFill="1" applyBorder="1" applyAlignment="1">
      <alignment horizontal="center" vertical="center"/>
    </xf>
    <xf numFmtId="0" fontId="28" fillId="4" borderId="54" xfId="0" applyFont="1" applyFill="1" applyBorder="1" applyAlignment="1">
      <alignment horizontal="center" vertical="center"/>
    </xf>
    <xf numFmtId="0" fontId="28" fillId="4" borderId="26" xfId="0" applyFont="1" applyFill="1" applyBorder="1" applyAlignment="1">
      <alignment horizontal="center" vertical="center"/>
    </xf>
    <xf numFmtId="0" fontId="29" fillId="3" borderId="25" xfId="0" applyFont="1" applyFill="1" applyBorder="1" applyAlignment="1">
      <alignment horizontal="center" vertical="center"/>
    </xf>
    <xf numFmtId="0" fontId="29" fillId="3" borderId="54" xfId="0" applyFont="1" applyFill="1" applyBorder="1" applyAlignment="1">
      <alignment horizontal="center" vertical="center"/>
    </xf>
    <xf numFmtId="0" fontId="29" fillId="3" borderId="26" xfId="0" applyFont="1" applyFill="1" applyBorder="1" applyAlignment="1">
      <alignment horizontal="center" vertical="center"/>
    </xf>
    <xf numFmtId="0" fontId="29" fillId="3" borderId="27" xfId="0" applyFont="1" applyFill="1" applyBorder="1" applyAlignment="1">
      <alignment horizontal="center" vertical="center"/>
    </xf>
    <xf numFmtId="0" fontId="29" fillId="3" borderId="37" xfId="0" applyFont="1" applyFill="1" applyBorder="1" applyAlignment="1">
      <alignment horizontal="center" vertical="center"/>
    </xf>
    <xf numFmtId="0" fontId="29" fillId="3" borderId="30" xfId="0" applyFont="1" applyFill="1" applyBorder="1" applyAlignment="1">
      <alignment horizontal="center" vertical="center"/>
    </xf>
    <xf numFmtId="0" fontId="29" fillId="3" borderId="23" xfId="0" applyFont="1" applyFill="1" applyBorder="1" applyAlignment="1">
      <alignment horizontal="center" vertical="center"/>
    </xf>
    <xf numFmtId="0" fontId="29" fillId="14" borderId="25" xfId="0" applyFont="1" applyFill="1" applyBorder="1" applyAlignment="1">
      <alignment horizontal="center" vertical="center"/>
    </xf>
    <xf numFmtId="0" fontId="29" fillId="14" borderId="54" xfId="0" applyFont="1" applyFill="1" applyBorder="1" applyAlignment="1">
      <alignment horizontal="center" vertical="center"/>
    </xf>
    <xf numFmtId="0" fontId="29" fillId="14" borderId="26" xfId="0" applyFont="1" applyFill="1" applyBorder="1" applyAlignment="1">
      <alignment horizontal="center" vertical="center"/>
    </xf>
    <xf numFmtId="0" fontId="29" fillId="2" borderId="53" xfId="0" applyFont="1" applyFill="1" applyBorder="1" applyAlignment="1">
      <alignment horizontal="center" vertical="center" wrapText="1"/>
    </xf>
    <xf numFmtId="0" fontId="29" fillId="2" borderId="40" xfId="0" applyFont="1" applyFill="1" applyBorder="1" applyAlignment="1">
      <alignment horizontal="center" vertical="center" wrapText="1"/>
    </xf>
    <xf numFmtId="0" fontId="29" fillId="3" borderId="53" xfId="0" applyFont="1" applyFill="1" applyBorder="1" applyAlignment="1">
      <alignment horizontal="center" vertical="center" wrapText="1"/>
    </xf>
    <xf numFmtId="0" fontId="29" fillId="3" borderId="40" xfId="0" applyFont="1" applyFill="1" applyBorder="1" applyAlignment="1">
      <alignment horizontal="center" vertical="center" wrapText="1"/>
    </xf>
    <xf numFmtId="0" fontId="29" fillId="4" borderId="40" xfId="0" applyFont="1" applyFill="1" applyBorder="1" applyAlignment="1">
      <alignment horizontal="center" vertical="center"/>
    </xf>
    <xf numFmtId="0" fontId="29" fillId="2" borderId="24" xfId="0" applyFont="1" applyFill="1" applyBorder="1" applyAlignment="1">
      <alignment horizontal="center" vertical="center"/>
    </xf>
    <xf numFmtId="0" fontId="0" fillId="0" borderId="29" xfId="0" applyBorder="1"/>
    <xf numFmtId="0" fontId="0" fillId="0" borderId="43" xfId="0" applyBorder="1"/>
    <xf numFmtId="0" fontId="29" fillId="3" borderId="68" xfId="0" applyFont="1" applyFill="1" applyBorder="1" applyAlignment="1">
      <alignment horizontal="center" vertical="center" wrapText="1"/>
    </xf>
    <xf numFmtId="0" fontId="29" fillId="3" borderId="43" xfId="0" applyFont="1" applyFill="1" applyBorder="1" applyAlignment="1">
      <alignment horizontal="center" vertical="center" wrapText="1"/>
    </xf>
    <xf numFmtId="0" fontId="29" fillId="2" borderId="29" xfId="0" applyFont="1" applyFill="1" applyBorder="1" applyAlignment="1">
      <alignment horizontal="center" vertical="center"/>
    </xf>
    <xf numFmtId="0" fontId="29" fillId="3" borderId="0" xfId="0" applyFont="1" applyFill="1" applyAlignment="1">
      <alignment horizontal="center" vertical="center" wrapText="1"/>
    </xf>
    <xf numFmtId="0" fontId="29" fillId="3" borderId="29" xfId="0" applyFont="1" applyFill="1" applyBorder="1" applyAlignment="1">
      <alignment horizontal="center" vertical="center" wrapText="1"/>
    </xf>
    <xf numFmtId="0" fontId="29" fillId="2" borderId="0" xfId="0" applyFont="1" applyFill="1" applyAlignment="1">
      <alignment horizontal="center" vertical="center" wrapText="1"/>
    </xf>
    <xf numFmtId="0" fontId="29" fillId="2" borderId="29" xfId="0" applyFont="1" applyFill="1" applyBorder="1" applyAlignment="1">
      <alignment horizontal="center" vertical="center" wrapText="1"/>
    </xf>
    <xf numFmtId="0" fontId="29" fillId="3" borderId="28" xfId="0" applyFont="1" applyFill="1" applyBorder="1" applyAlignment="1">
      <alignment horizontal="center" vertical="center" wrapText="1"/>
    </xf>
    <xf numFmtId="0" fontId="29" fillId="2" borderId="28" xfId="0" applyFont="1" applyFill="1" applyBorder="1" applyAlignment="1">
      <alignment horizontal="center" vertical="center" wrapText="1"/>
    </xf>
    <xf numFmtId="0" fontId="29" fillId="3" borderId="60" xfId="0" applyFont="1" applyFill="1" applyBorder="1" applyAlignment="1">
      <alignment horizontal="center" vertical="center" wrapText="1"/>
    </xf>
    <xf numFmtId="0" fontId="29" fillId="3" borderId="24" xfId="0" applyFont="1" applyFill="1" applyBorder="1" applyAlignment="1">
      <alignment horizontal="center" vertical="center" wrapText="1"/>
    </xf>
    <xf numFmtId="1" fontId="28" fillId="4" borderId="0" xfId="0" applyNumberFormat="1" applyFont="1" applyFill="1" applyAlignment="1">
      <alignment horizontal="center" vertical="center"/>
    </xf>
    <xf numFmtId="0" fontId="27" fillId="8" borderId="14" xfId="0" applyFont="1" applyFill="1" applyBorder="1" applyAlignment="1">
      <alignment horizontal="center" vertical="center" wrapText="1"/>
    </xf>
    <xf numFmtId="0" fontId="27" fillId="8" borderId="15" xfId="0" applyFont="1" applyFill="1" applyBorder="1" applyAlignment="1">
      <alignment horizontal="center" vertical="center" wrapText="1"/>
    </xf>
    <xf numFmtId="0" fontId="27" fillId="8" borderId="16" xfId="0" applyFont="1" applyFill="1" applyBorder="1" applyAlignment="1">
      <alignment horizontal="center" vertical="center" wrapText="1"/>
    </xf>
    <xf numFmtId="1" fontId="27" fillId="0" borderId="17" xfId="0" applyNumberFormat="1" applyFont="1" applyBorder="1" applyAlignment="1" applyProtection="1">
      <alignment horizontal="left" vertical="center" wrapText="1"/>
      <protection locked="0"/>
    </xf>
    <xf numFmtId="0" fontId="0" fillId="0" borderId="18" xfId="0" applyBorder="1" applyProtection="1">
      <protection locked="0"/>
    </xf>
    <xf numFmtId="0" fontId="0" fillId="0" borderId="34" xfId="0" applyBorder="1" applyProtection="1">
      <protection locked="0"/>
    </xf>
    <xf numFmtId="0" fontId="29" fillId="4" borderId="25" xfId="0" applyFont="1" applyFill="1" applyBorder="1" applyAlignment="1">
      <alignment horizontal="center" vertical="center" wrapText="1"/>
    </xf>
    <xf numFmtId="0" fontId="29" fillId="4" borderId="54" xfId="0" applyFont="1" applyFill="1" applyBorder="1" applyAlignment="1">
      <alignment horizontal="center" vertical="center" wrapText="1"/>
    </xf>
    <xf numFmtId="0" fontId="29" fillId="3" borderId="39" xfId="0" applyFont="1" applyFill="1" applyBorder="1" applyAlignment="1">
      <alignment horizontal="center" vertical="center" wrapText="1"/>
    </xf>
    <xf numFmtId="0" fontId="29" fillId="2" borderId="39" xfId="0" applyFont="1" applyFill="1" applyBorder="1" applyAlignment="1">
      <alignment horizontal="center" vertical="center" wrapText="1"/>
    </xf>
    <xf numFmtId="0" fontId="26" fillId="2" borderId="53" xfId="0" applyFont="1" applyFill="1" applyBorder="1" applyAlignment="1">
      <alignment horizontal="center" vertical="center" wrapText="1"/>
    </xf>
    <xf numFmtId="0" fontId="26" fillId="2" borderId="40" xfId="0" applyFont="1" applyFill="1" applyBorder="1" applyAlignment="1">
      <alignment horizontal="center" vertical="center" wrapText="1"/>
    </xf>
    <xf numFmtId="0" fontId="27" fillId="8" borderId="35" xfId="0" applyFont="1" applyFill="1" applyBorder="1" applyAlignment="1">
      <alignment horizontal="left" vertical="center" wrapText="1"/>
    </xf>
    <xf numFmtId="0" fontId="28" fillId="8" borderId="1" xfId="0" applyFont="1" applyFill="1" applyBorder="1" applyAlignment="1">
      <alignment horizontal="center" vertical="center"/>
    </xf>
    <xf numFmtId="0" fontId="28" fillId="8" borderId="2" xfId="0" applyFont="1" applyFill="1" applyBorder="1" applyAlignment="1">
      <alignment horizontal="center" vertical="center"/>
    </xf>
    <xf numFmtId="0" fontId="28" fillId="8" borderId="3" xfId="0" applyFont="1" applyFill="1" applyBorder="1" applyAlignment="1">
      <alignment horizontal="center" vertical="center"/>
    </xf>
    <xf numFmtId="0" fontId="27" fillId="8" borderId="1" xfId="0" applyFont="1" applyFill="1" applyBorder="1" applyAlignment="1">
      <alignment horizontal="center" vertical="center"/>
    </xf>
    <xf numFmtId="0" fontId="27" fillId="8" borderId="2" xfId="0" applyFont="1" applyFill="1" applyBorder="1" applyAlignment="1">
      <alignment horizontal="center" vertical="center"/>
    </xf>
    <xf numFmtId="0" fontId="27" fillId="8" borderId="3" xfId="0" applyFont="1" applyFill="1" applyBorder="1" applyAlignment="1">
      <alignment horizontal="center" vertical="center"/>
    </xf>
    <xf numFmtId="1" fontId="29" fillId="2" borderId="25" xfId="0" applyNumberFormat="1" applyFont="1" applyFill="1" applyBorder="1" applyAlignment="1">
      <alignment horizontal="center" vertical="center"/>
    </xf>
    <xf numFmtId="1" fontId="29" fillId="2" borderId="54" xfId="0" applyNumberFormat="1" applyFont="1" applyFill="1" applyBorder="1" applyAlignment="1">
      <alignment horizontal="center" vertical="center"/>
    </xf>
    <xf numFmtId="1" fontId="29" fillId="2" borderId="42" xfId="0" applyNumberFormat="1" applyFont="1" applyFill="1" applyBorder="1" applyAlignment="1">
      <alignment horizontal="center" vertical="center"/>
    </xf>
    <xf numFmtId="0" fontId="28" fillId="8" borderId="14" xfId="0" applyFont="1" applyFill="1" applyBorder="1" applyAlignment="1">
      <alignment horizontal="center" vertical="center"/>
    </xf>
    <xf numFmtId="0" fontId="28" fillId="8" borderId="15" xfId="0" applyFont="1" applyFill="1" applyBorder="1" applyAlignment="1">
      <alignment horizontal="center" vertical="center"/>
    </xf>
    <xf numFmtId="0" fontId="28" fillId="8" borderId="16" xfId="0" applyFont="1" applyFill="1" applyBorder="1" applyAlignment="1">
      <alignment horizontal="center" vertical="center"/>
    </xf>
    <xf numFmtId="0" fontId="1" fillId="8" borderId="4" xfId="0" applyFont="1" applyFill="1" applyBorder="1" applyAlignment="1">
      <alignment horizontal="center" vertical="center" wrapText="1"/>
    </xf>
    <xf numFmtId="0" fontId="1" fillId="8" borderId="7" xfId="0" applyFont="1" applyFill="1" applyBorder="1" applyAlignment="1">
      <alignment horizontal="center" vertical="center" wrapText="1"/>
    </xf>
    <xf numFmtId="0" fontId="1" fillId="8" borderId="1" xfId="0" applyFont="1" applyFill="1" applyBorder="1" applyAlignment="1">
      <alignment horizontal="center" vertical="center"/>
    </xf>
    <xf numFmtId="0" fontId="1" fillId="8" borderId="2" xfId="0" applyFont="1" applyFill="1" applyBorder="1" applyAlignment="1">
      <alignment horizontal="center" vertical="center"/>
    </xf>
    <xf numFmtId="0" fontId="1" fillId="8" borderId="3" xfId="0" applyFont="1" applyFill="1" applyBorder="1" applyAlignment="1">
      <alignment horizontal="center" vertical="center"/>
    </xf>
    <xf numFmtId="0" fontId="27" fillId="8" borderId="35" xfId="0" applyFont="1" applyFill="1" applyBorder="1" applyAlignment="1">
      <alignment horizontal="center" vertical="center" wrapText="1"/>
    </xf>
    <xf numFmtId="0" fontId="1" fillId="0" borderId="17" xfId="0" applyFont="1" applyBorder="1" applyAlignment="1" applyProtection="1">
      <alignment horizontal="left" vertical="center" wrapText="1"/>
      <protection locked="0"/>
    </xf>
    <xf numFmtId="0" fontId="28" fillId="0" borderId="18" xfId="0" applyFont="1" applyBorder="1" applyAlignment="1" applyProtection="1">
      <alignment horizontal="left" vertical="center" wrapText="1"/>
      <protection locked="0"/>
    </xf>
    <xf numFmtId="0" fontId="28" fillId="0" borderId="34" xfId="0" applyFont="1" applyBorder="1" applyAlignment="1" applyProtection="1">
      <alignment horizontal="left" vertical="center" wrapText="1"/>
      <protection locked="0"/>
    </xf>
    <xf numFmtId="0" fontId="26" fillId="3" borderId="25" xfId="0" applyFont="1" applyFill="1" applyBorder="1" applyAlignment="1">
      <alignment horizontal="center" vertical="center"/>
    </xf>
    <xf numFmtId="0" fontId="26" fillId="3" borderId="26" xfId="0" applyFont="1" applyFill="1" applyBorder="1" applyAlignment="1">
      <alignment horizontal="center" vertical="center"/>
    </xf>
    <xf numFmtId="0" fontId="27" fillId="8" borderId="35" xfId="0" applyFont="1" applyFill="1" applyBorder="1" applyAlignment="1">
      <alignment horizontal="center" vertical="center"/>
    </xf>
    <xf numFmtId="0" fontId="28" fillId="11" borderId="23" xfId="0" applyFont="1" applyFill="1" applyBorder="1" applyAlignment="1">
      <alignment horizontal="center" vertical="center" wrapText="1"/>
    </xf>
    <xf numFmtId="0" fontId="29" fillId="8" borderId="2" xfId="0" applyFont="1" applyFill="1" applyBorder="1" applyAlignment="1">
      <alignment horizontal="center" vertical="center"/>
    </xf>
    <xf numFmtId="0" fontId="29" fillId="8" borderId="3" xfId="0" applyFont="1" applyFill="1" applyBorder="1" applyAlignment="1">
      <alignment horizontal="center" vertical="center"/>
    </xf>
    <xf numFmtId="0" fontId="29" fillId="3" borderId="29" xfId="0" applyFont="1" applyFill="1" applyBorder="1" applyAlignment="1">
      <alignment horizontal="center" vertical="center"/>
    </xf>
    <xf numFmtId="1" fontId="28" fillId="2" borderId="28" xfId="0" applyNumberFormat="1" applyFont="1" applyFill="1" applyBorder="1" applyAlignment="1">
      <alignment horizontal="center" vertical="center" wrapText="1"/>
    </xf>
    <xf numFmtId="1" fontId="28" fillId="2" borderId="29" xfId="0" applyNumberFormat="1" applyFont="1" applyFill="1" applyBorder="1" applyAlignment="1">
      <alignment horizontal="center" vertical="center" wrapText="1"/>
    </xf>
    <xf numFmtId="1" fontId="28" fillId="11" borderId="23" xfId="0" applyNumberFormat="1" applyFont="1" applyFill="1" applyBorder="1" applyAlignment="1">
      <alignment horizontal="center" vertical="center" wrapText="1"/>
    </xf>
    <xf numFmtId="0" fontId="29" fillId="8" borderId="22" xfId="0" applyFont="1" applyFill="1" applyBorder="1" applyAlignment="1">
      <alignment horizontal="center" vertical="center" wrapText="1"/>
    </xf>
    <xf numFmtId="0" fontId="29" fillId="8" borderId="2" xfId="0" applyFont="1" applyFill="1" applyBorder="1" applyAlignment="1">
      <alignment horizontal="center" vertical="center" wrapText="1"/>
    </xf>
    <xf numFmtId="0" fontId="29" fillId="8" borderId="3" xfId="0" applyFont="1" applyFill="1" applyBorder="1" applyAlignment="1">
      <alignment horizontal="center" vertical="center" wrapText="1"/>
    </xf>
    <xf numFmtId="0" fontId="29" fillId="8" borderId="1" xfId="0" applyFont="1" applyFill="1" applyBorder="1" applyAlignment="1">
      <alignment horizontal="center" vertical="center" wrapText="1"/>
    </xf>
    <xf numFmtId="0" fontId="29" fillId="4" borderId="23" xfId="0" applyFont="1" applyFill="1" applyBorder="1" applyAlignment="1">
      <alignment horizontal="center" vertical="center"/>
    </xf>
    <xf numFmtId="1" fontId="29" fillId="3" borderId="25" xfId="0" applyNumberFormat="1" applyFont="1" applyFill="1" applyBorder="1" applyAlignment="1">
      <alignment horizontal="center" vertical="center"/>
    </xf>
    <xf numFmtId="1" fontId="29" fillId="3" borderId="54" xfId="0" applyNumberFormat="1" applyFont="1" applyFill="1" applyBorder="1" applyAlignment="1">
      <alignment horizontal="center" vertical="center"/>
    </xf>
    <xf numFmtId="0" fontId="29" fillId="4" borderId="7" xfId="0" applyFont="1" applyFill="1" applyBorder="1" applyAlignment="1">
      <alignment horizontal="center" vertical="center"/>
    </xf>
    <xf numFmtId="0" fontId="29" fillId="4" borderId="8" xfId="0" applyFont="1" applyFill="1" applyBorder="1" applyAlignment="1">
      <alignment horizontal="center" vertical="center"/>
    </xf>
    <xf numFmtId="0" fontId="28" fillId="3" borderId="23" xfId="0" applyFont="1" applyFill="1" applyBorder="1" applyAlignment="1">
      <alignment horizontal="center" vertical="center"/>
    </xf>
    <xf numFmtId="0" fontId="29" fillId="2" borderId="23" xfId="0" applyFont="1" applyFill="1" applyBorder="1" applyAlignment="1">
      <alignment horizontal="center" vertical="center"/>
    </xf>
    <xf numFmtId="0" fontId="26" fillId="8" borderId="1" xfId="0" applyFont="1" applyFill="1" applyBorder="1" applyAlignment="1">
      <alignment horizontal="center" vertical="center"/>
    </xf>
    <xf numFmtId="0" fontId="26" fillId="8" borderId="2" xfId="0" applyFont="1" applyFill="1" applyBorder="1" applyAlignment="1">
      <alignment horizontal="center" vertical="center"/>
    </xf>
    <xf numFmtId="0" fontId="26" fillId="8" borderId="3" xfId="0" applyFont="1" applyFill="1" applyBorder="1" applyAlignment="1">
      <alignment horizontal="center" vertical="center"/>
    </xf>
    <xf numFmtId="1" fontId="29" fillId="3" borderId="26" xfId="0" applyNumberFormat="1" applyFont="1" applyFill="1" applyBorder="1" applyAlignment="1">
      <alignment horizontal="center" vertical="center"/>
    </xf>
    <xf numFmtId="1" fontId="29" fillId="2" borderId="26" xfId="0" applyNumberFormat="1" applyFont="1" applyFill="1" applyBorder="1" applyAlignment="1">
      <alignment horizontal="center" vertical="center"/>
    </xf>
    <xf numFmtId="1" fontId="29" fillId="12" borderId="23" xfId="0" applyNumberFormat="1" applyFont="1" applyFill="1" applyBorder="1" applyAlignment="1">
      <alignment horizontal="center" vertical="center"/>
    </xf>
    <xf numFmtId="1" fontId="29" fillId="2" borderId="60" xfId="0" applyNumberFormat="1" applyFont="1" applyFill="1" applyBorder="1" applyAlignment="1">
      <alignment horizontal="center" vertical="center"/>
    </xf>
    <xf numFmtId="1" fontId="29" fillId="2" borderId="0" xfId="0" applyNumberFormat="1" applyFont="1" applyFill="1" applyAlignment="1">
      <alignment horizontal="center" vertical="center"/>
    </xf>
    <xf numFmtId="0" fontId="29" fillId="4" borderId="17" xfId="0" applyFont="1" applyFill="1" applyBorder="1" applyAlignment="1">
      <alignment horizontal="center" vertical="center"/>
    </xf>
    <xf numFmtId="0" fontId="29" fillId="4" borderId="18" xfId="0" applyFont="1" applyFill="1" applyBorder="1" applyAlignment="1">
      <alignment horizontal="center" vertical="center"/>
    </xf>
    <xf numFmtId="0" fontId="29" fillId="4" borderId="10" xfId="0" applyFont="1" applyFill="1" applyBorder="1" applyAlignment="1">
      <alignment horizontal="center" vertical="center"/>
    </xf>
    <xf numFmtId="0" fontId="29" fillId="3" borderId="43" xfId="0" applyFont="1" applyFill="1" applyBorder="1" applyAlignment="1">
      <alignment horizontal="center" vertical="center"/>
    </xf>
    <xf numFmtId="0" fontId="29" fillId="2" borderId="23" xfId="0" applyFont="1" applyFill="1" applyBorder="1" applyAlignment="1">
      <alignment horizontal="center" vertical="center" wrapText="1"/>
    </xf>
    <xf numFmtId="0" fontId="29" fillId="2" borderId="25" xfId="0" applyFont="1" applyFill="1" applyBorder="1" applyAlignment="1">
      <alignment horizontal="center" vertical="center" wrapText="1"/>
    </xf>
    <xf numFmtId="0" fontId="29" fillId="2" borderId="54" xfId="0" applyFont="1" applyFill="1" applyBorder="1" applyAlignment="1">
      <alignment horizontal="center" vertical="center" wrapText="1"/>
    </xf>
    <xf numFmtId="0" fontId="29" fillId="2" borderId="26" xfId="0" applyFont="1" applyFill="1" applyBorder="1" applyAlignment="1">
      <alignment horizontal="center" vertical="center" wrapText="1"/>
    </xf>
    <xf numFmtId="0" fontId="26" fillId="8" borderId="14" xfId="0" applyFont="1" applyFill="1" applyBorder="1" applyAlignment="1">
      <alignment horizontal="center" vertical="center"/>
    </xf>
    <xf numFmtId="0" fontId="26" fillId="8" borderId="15" xfId="0" applyFont="1" applyFill="1" applyBorder="1" applyAlignment="1">
      <alignment horizontal="center" vertical="center"/>
    </xf>
    <xf numFmtId="0" fontId="26" fillId="8" borderId="16" xfId="0" applyFont="1" applyFill="1" applyBorder="1" applyAlignment="1">
      <alignment horizontal="center" vertical="center"/>
    </xf>
    <xf numFmtId="0" fontId="28" fillId="2" borderId="23" xfId="0" applyFont="1" applyFill="1" applyBorder="1" applyAlignment="1">
      <alignment horizontal="center" vertical="center"/>
    </xf>
    <xf numFmtId="0" fontId="26" fillId="3" borderId="54" xfId="0" applyFont="1" applyFill="1" applyBorder="1" applyAlignment="1">
      <alignment horizontal="center" vertical="center"/>
    </xf>
    <xf numFmtId="0" fontId="29" fillId="3" borderId="25" xfId="0" applyFont="1" applyFill="1" applyBorder="1" applyAlignment="1">
      <alignment horizontal="center" vertical="center" wrapText="1"/>
    </xf>
    <xf numFmtId="0" fontId="29" fillId="3" borderId="54" xfId="0" applyFont="1" applyFill="1" applyBorder="1" applyAlignment="1">
      <alignment horizontal="center" vertical="center" wrapText="1"/>
    </xf>
    <xf numFmtId="0" fontId="29" fillId="2" borderId="42" xfId="0" applyFont="1" applyFill="1" applyBorder="1" applyAlignment="1">
      <alignment horizontal="center" vertical="center" wrapText="1"/>
    </xf>
    <xf numFmtId="0" fontId="29" fillId="2" borderId="43" xfId="0" applyFont="1" applyFill="1" applyBorder="1" applyAlignment="1">
      <alignment horizontal="center" vertical="center" wrapText="1"/>
    </xf>
    <xf numFmtId="0" fontId="28" fillId="4" borderId="17" xfId="0" applyFont="1" applyFill="1" applyBorder="1" applyAlignment="1">
      <alignment horizontal="center" vertical="center"/>
    </xf>
    <xf numFmtId="0" fontId="28" fillId="4" borderId="18" xfId="0" applyFont="1" applyFill="1" applyBorder="1" applyAlignment="1">
      <alignment horizontal="center" vertical="center"/>
    </xf>
    <xf numFmtId="0" fontId="28" fillId="4" borderId="10" xfId="0" applyFont="1" applyFill="1" applyBorder="1" applyAlignment="1">
      <alignment horizontal="center" vertical="center"/>
    </xf>
    <xf numFmtId="0" fontId="26" fillId="3" borderId="23" xfId="0" applyFont="1" applyFill="1" applyBorder="1" applyAlignment="1">
      <alignment horizontal="center" vertical="center"/>
    </xf>
    <xf numFmtId="0" fontId="26" fillId="2" borderId="41" xfId="0" applyFont="1" applyFill="1" applyBorder="1" applyAlignment="1">
      <alignment horizontal="center" vertical="center" wrapText="1"/>
    </xf>
    <xf numFmtId="0" fontId="26" fillId="2" borderId="24" xfId="0" applyFont="1" applyFill="1" applyBorder="1" applyAlignment="1">
      <alignment horizontal="center" vertical="center" wrapText="1"/>
    </xf>
    <xf numFmtId="0" fontId="26" fillId="2" borderId="28" xfId="0" applyFont="1" applyFill="1" applyBorder="1" applyAlignment="1">
      <alignment horizontal="center" vertical="center" wrapText="1"/>
    </xf>
    <xf numFmtId="0" fontId="26" fillId="2" borderId="42" xfId="0" applyFont="1" applyFill="1" applyBorder="1" applyAlignment="1">
      <alignment horizontal="center" vertical="center" wrapText="1"/>
    </xf>
    <xf numFmtId="0" fontId="29" fillId="2" borderId="43" xfId="0" applyFont="1" applyFill="1" applyBorder="1" applyAlignment="1">
      <alignment horizontal="center" vertical="center"/>
    </xf>
    <xf numFmtId="0" fontId="35" fillId="4" borderId="31" xfId="0" applyFont="1" applyFill="1" applyBorder="1" applyAlignment="1">
      <alignment horizontal="left" vertical="center" wrapText="1"/>
    </xf>
    <xf numFmtId="0" fontId="26" fillId="8" borderId="20" xfId="0" applyFont="1" applyFill="1" applyBorder="1" applyAlignment="1">
      <alignment horizontal="center" vertical="center"/>
    </xf>
    <xf numFmtId="0" fontId="26" fillId="8" borderId="21" xfId="0" applyFont="1" applyFill="1" applyBorder="1" applyAlignment="1">
      <alignment horizontal="center" vertical="center"/>
    </xf>
    <xf numFmtId="0" fontId="26" fillId="8" borderId="19" xfId="0" applyFont="1" applyFill="1" applyBorder="1" applyAlignment="1">
      <alignment horizontal="center" vertical="center"/>
    </xf>
    <xf numFmtId="0" fontId="51" fillId="10" borderId="0" xfId="0" applyFont="1" applyFill="1" applyAlignment="1">
      <alignment horizontal="left" vertical="center" wrapText="1" indent="1"/>
    </xf>
    <xf numFmtId="0" fontId="26" fillId="8" borderId="11" xfId="0" applyFont="1" applyFill="1" applyBorder="1" applyAlignment="1">
      <alignment horizontal="center" vertical="center"/>
    </xf>
    <xf numFmtId="0" fontId="26" fillId="8" borderId="12" xfId="0" applyFont="1" applyFill="1" applyBorder="1" applyAlignment="1">
      <alignment horizontal="center" vertical="center"/>
    </xf>
    <xf numFmtId="0" fontId="26" fillId="8" borderId="13" xfId="0" applyFont="1" applyFill="1" applyBorder="1" applyAlignment="1">
      <alignment horizontal="center" vertical="center"/>
    </xf>
    <xf numFmtId="0" fontId="29" fillId="2" borderId="41" xfId="0" applyFont="1" applyFill="1" applyBorder="1" applyAlignment="1">
      <alignment horizontal="center" vertical="center" wrapText="1"/>
    </xf>
    <xf numFmtId="0" fontId="29" fillId="2" borderId="24" xfId="0" applyFont="1" applyFill="1" applyBorder="1" applyAlignment="1">
      <alignment horizontal="center" vertical="center" wrapText="1"/>
    </xf>
    <xf numFmtId="0" fontId="29" fillId="12" borderId="53" xfId="0" applyFont="1" applyFill="1" applyBorder="1" applyAlignment="1">
      <alignment horizontal="center" vertical="center" wrapText="1"/>
    </xf>
    <xf numFmtId="0" fontId="29" fillId="12" borderId="40" xfId="0" applyFont="1" applyFill="1" applyBorder="1" applyAlignment="1">
      <alignment horizontal="center" vertical="center" wrapText="1"/>
    </xf>
    <xf numFmtId="0" fontId="29" fillId="2" borderId="54" xfId="0" applyFont="1" applyFill="1" applyBorder="1" applyAlignment="1">
      <alignment horizontal="center" vertical="center"/>
    </xf>
    <xf numFmtId="0" fontId="29" fillId="2" borderId="26" xfId="0" applyFont="1" applyFill="1" applyBorder="1" applyAlignment="1">
      <alignment horizontal="center" vertical="center"/>
    </xf>
    <xf numFmtId="0" fontId="29" fillId="2" borderId="25" xfId="0" applyFont="1" applyFill="1" applyBorder="1" applyAlignment="1">
      <alignment horizontal="center" vertical="center"/>
    </xf>
    <xf numFmtId="0" fontId="26" fillId="2" borderId="25" xfId="0" applyFont="1" applyFill="1" applyBorder="1" applyAlignment="1">
      <alignment horizontal="center" vertical="center" wrapText="1"/>
    </xf>
    <xf numFmtId="0" fontId="26" fillId="2" borderId="54" xfId="0" applyFont="1" applyFill="1" applyBorder="1" applyAlignment="1">
      <alignment horizontal="center" vertical="center" wrapText="1"/>
    </xf>
    <xf numFmtId="0" fontId="26" fillId="2" borderId="26" xfId="0" applyFont="1" applyFill="1" applyBorder="1" applyAlignment="1">
      <alignment horizontal="center" vertical="center" wrapText="1"/>
    </xf>
    <xf numFmtId="0" fontId="29" fillId="3" borderId="26" xfId="0" applyFont="1" applyFill="1" applyBorder="1" applyAlignment="1">
      <alignment horizontal="center" vertical="center" wrapText="1"/>
    </xf>
    <xf numFmtId="0" fontId="29" fillId="8" borderId="23" xfId="0" applyFont="1" applyFill="1" applyBorder="1" applyAlignment="1">
      <alignment horizontal="center" vertical="center"/>
    </xf>
    <xf numFmtId="0" fontId="27" fillId="8" borderId="27" xfId="0" applyFont="1" applyFill="1" applyBorder="1" applyAlignment="1">
      <alignment horizontal="center" vertical="center" wrapText="1"/>
    </xf>
    <xf numFmtId="0" fontId="27" fillId="8" borderId="37" xfId="0" applyFont="1" applyFill="1" applyBorder="1" applyAlignment="1">
      <alignment horizontal="center" vertical="center" wrapText="1"/>
    </xf>
    <xf numFmtId="0" fontId="27" fillId="8" borderId="30" xfId="0" applyFont="1" applyFill="1" applyBorder="1" applyAlignment="1">
      <alignment horizontal="center" vertical="center" wrapText="1"/>
    </xf>
    <xf numFmtId="0" fontId="29" fillId="4" borderId="11" xfId="0" applyFont="1" applyFill="1" applyBorder="1" applyAlignment="1">
      <alignment horizontal="center" vertical="center"/>
    </xf>
    <xf numFmtId="0" fontId="29" fillId="4" borderId="12" xfId="0" applyFont="1" applyFill="1" applyBorder="1" applyAlignment="1">
      <alignment horizontal="center" vertical="center"/>
    </xf>
    <xf numFmtId="0" fontId="29" fillId="4" borderId="7" xfId="0" applyFont="1" applyFill="1" applyBorder="1" applyAlignment="1">
      <alignment horizontal="center" vertical="center" wrapText="1"/>
    </xf>
    <xf numFmtId="0" fontId="28" fillId="4" borderId="8" xfId="0" applyFont="1" applyFill="1" applyBorder="1" applyAlignment="1">
      <alignment vertical="center"/>
    </xf>
    <xf numFmtId="0" fontId="29" fillId="4" borderId="17" xfId="0" applyFont="1" applyFill="1" applyBorder="1" applyAlignment="1">
      <alignment horizontal="center" vertical="center" wrapText="1"/>
    </xf>
    <xf numFmtId="0" fontId="29" fillId="4" borderId="18" xfId="0" applyFont="1" applyFill="1" applyBorder="1" applyAlignment="1">
      <alignment horizontal="center" vertical="center" wrapText="1"/>
    </xf>
    <xf numFmtId="0" fontId="29" fillId="4" borderId="10" xfId="0" applyFont="1" applyFill="1" applyBorder="1" applyAlignment="1">
      <alignment horizontal="center" vertical="center" wrapText="1"/>
    </xf>
    <xf numFmtId="49" fontId="28" fillId="0" borderId="27" xfId="1" applyNumberFormat="1" applyFont="1" applyFill="1" applyBorder="1" applyAlignment="1" applyProtection="1">
      <alignment horizontal="center" vertical="center" wrapText="1"/>
      <protection locked="0"/>
    </xf>
    <xf numFmtId="49" fontId="28" fillId="0" borderId="37" xfId="1" applyNumberFormat="1" applyFont="1" applyFill="1" applyBorder="1" applyAlignment="1" applyProtection="1">
      <alignment horizontal="center" vertical="center" wrapText="1"/>
      <protection locked="0"/>
    </xf>
    <xf numFmtId="49" fontId="28" fillId="0" borderId="30" xfId="1" applyNumberFormat="1" applyFont="1" applyFill="1" applyBorder="1" applyAlignment="1" applyProtection="1">
      <alignment horizontal="center" vertical="center" wrapText="1"/>
      <protection locked="0"/>
    </xf>
    <xf numFmtId="0" fontId="29" fillId="3" borderId="23" xfId="0" applyFont="1" applyFill="1" applyBorder="1" applyAlignment="1">
      <alignment horizontal="center" vertical="center" wrapText="1"/>
    </xf>
    <xf numFmtId="0" fontId="26" fillId="8" borderId="58" xfId="0" applyFont="1" applyFill="1" applyBorder="1" applyAlignment="1">
      <alignment horizontal="center" vertical="center"/>
    </xf>
    <xf numFmtId="0" fontId="29" fillId="7" borderId="0" xfId="0" applyFont="1" applyFill="1" applyAlignment="1">
      <alignment horizontal="center" vertical="center" wrapText="1"/>
    </xf>
    <xf numFmtId="0" fontId="29" fillId="7" borderId="29" xfId="0" applyFont="1" applyFill="1" applyBorder="1" applyAlignment="1">
      <alignment horizontal="center" vertical="center" wrapText="1"/>
    </xf>
    <xf numFmtId="0" fontId="29" fillId="9" borderId="25" xfId="0" applyFont="1" applyFill="1" applyBorder="1" applyAlignment="1">
      <alignment horizontal="center" vertical="center" wrapText="1"/>
    </xf>
    <xf numFmtId="0" fontId="29" fillId="9" borderId="54" xfId="0" applyFont="1" applyFill="1" applyBorder="1" applyAlignment="1">
      <alignment horizontal="center" vertical="center" wrapText="1"/>
    </xf>
    <xf numFmtId="0" fontId="29" fillId="6" borderId="23" xfId="0" applyFont="1" applyFill="1" applyBorder="1" applyAlignment="1">
      <alignment horizontal="center" vertical="center" wrapText="1"/>
    </xf>
    <xf numFmtId="0" fontId="29" fillId="3" borderId="41" xfId="0" applyFont="1" applyFill="1" applyBorder="1" applyAlignment="1">
      <alignment horizontal="center" vertical="center" wrapText="1"/>
    </xf>
    <xf numFmtId="0" fontId="28" fillId="4" borderId="53" xfId="0" applyFont="1" applyFill="1" applyBorder="1" applyAlignment="1">
      <alignment horizontal="center" vertical="center"/>
    </xf>
    <xf numFmtId="0" fontId="28" fillId="4" borderId="39" xfId="0" applyFont="1" applyFill="1" applyBorder="1" applyAlignment="1">
      <alignment horizontal="center" vertical="center"/>
    </xf>
    <xf numFmtId="0" fontId="28" fillId="4" borderId="40" xfId="0" applyFont="1" applyFill="1" applyBorder="1" applyAlignment="1">
      <alignment horizontal="center" vertical="center"/>
    </xf>
    <xf numFmtId="0" fontId="28" fillId="4" borderId="41" xfId="0" applyFont="1" applyFill="1" applyBorder="1" applyAlignment="1">
      <alignment horizontal="center" vertical="center"/>
    </xf>
    <xf numFmtId="0" fontId="28" fillId="4" borderId="28" xfId="0" applyFont="1" applyFill="1" applyBorder="1" applyAlignment="1">
      <alignment horizontal="center" vertical="center"/>
    </xf>
    <xf numFmtId="0" fontId="28" fillId="4" borderId="42" xfId="0" applyFont="1" applyFill="1" applyBorder="1" applyAlignment="1">
      <alignment horizontal="center" vertical="center"/>
    </xf>
    <xf numFmtId="0" fontId="28" fillId="4" borderId="60" xfId="0" applyFont="1" applyFill="1" applyBorder="1" applyAlignment="1">
      <alignment horizontal="center" vertical="center"/>
    </xf>
    <xf numFmtId="0" fontId="28" fillId="4" borderId="0" xfId="0" applyFont="1" applyFill="1" applyAlignment="1">
      <alignment horizontal="center" vertical="center"/>
    </xf>
    <xf numFmtId="0" fontId="28" fillId="4" borderId="68" xfId="0" applyFont="1" applyFill="1" applyBorder="1" applyAlignment="1">
      <alignment horizontal="center" vertical="center"/>
    </xf>
    <xf numFmtId="0" fontId="28" fillId="4" borderId="24" xfId="0" applyFont="1" applyFill="1" applyBorder="1" applyAlignment="1">
      <alignment horizontal="center" vertical="center"/>
    </xf>
    <xf numFmtId="0" fontId="28" fillId="4" borderId="29" xfId="0" applyFont="1" applyFill="1" applyBorder="1" applyAlignment="1">
      <alignment horizontal="center" vertical="center"/>
    </xf>
    <xf numFmtId="0" fontId="28" fillId="4" borderId="43" xfId="0" applyFont="1" applyFill="1" applyBorder="1" applyAlignment="1">
      <alignment horizontal="center" vertical="center"/>
    </xf>
    <xf numFmtId="0" fontId="27" fillId="8" borderId="5" xfId="0" applyFont="1" applyFill="1" applyBorder="1" applyAlignment="1">
      <alignment horizontal="center" vertical="center" wrapText="1"/>
    </xf>
    <xf numFmtId="49" fontId="1" fillId="0" borderId="5" xfId="2" applyNumberFormat="1" applyFont="1" applyFill="1" applyBorder="1" applyAlignment="1" applyProtection="1">
      <alignment horizontal="center" vertical="center"/>
      <protection locked="0"/>
    </xf>
    <xf numFmtId="49" fontId="10" fillId="0" borderId="5" xfId="2" applyNumberFormat="1" applyFont="1" applyFill="1" applyBorder="1" applyAlignment="1" applyProtection="1">
      <alignment horizontal="center" vertical="center"/>
      <protection locked="0"/>
    </xf>
    <xf numFmtId="49" fontId="8" fillId="0" borderId="5" xfId="2" applyNumberFormat="1" applyFont="1" applyFill="1" applyBorder="1" applyAlignment="1" applyProtection="1">
      <alignment horizontal="center" vertical="center"/>
      <protection locked="0"/>
    </xf>
    <xf numFmtId="0" fontId="26" fillId="2" borderId="23" xfId="0" applyFont="1" applyFill="1" applyBorder="1" applyAlignment="1">
      <alignment horizontal="center" vertical="center" wrapText="1"/>
    </xf>
    <xf numFmtId="0" fontId="26" fillId="4" borderId="17" xfId="0" applyFont="1" applyFill="1" applyBorder="1" applyAlignment="1">
      <alignment horizontal="center" vertical="center"/>
    </xf>
    <xf numFmtId="0" fontId="26" fillId="4" borderId="18" xfId="0" applyFont="1" applyFill="1" applyBorder="1" applyAlignment="1">
      <alignment horizontal="center" vertical="center"/>
    </xf>
    <xf numFmtId="0" fontId="26" fillId="4" borderId="10" xfId="0" applyFont="1" applyFill="1" applyBorder="1" applyAlignment="1">
      <alignment horizontal="center" vertical="center"/>
    </xf>
    <xf numFmtId="0" fontId="26" fillId="3" borderId="41" xfId="0" applyFont="1" applyFill="1" applyBorder="1" applyAlignment="1">
      <alignment horizontal="center" vertical="center"/>
    </xf>
    <xf numFmtId="0" fontId="26" fillId="3" borderId="28" xfId="0" applyFont="1" applyFill="1" applyBorder="1" applyAlignment="1">
      <alignment horizontal="center" vertical="center"/>
    </xf>
    <xf numFmtId="0" fontId="26" fillId="3" borderId="25" xfId="0" applyFont="1" applyFill="1" applyBorder="1" applyAlignment="1">
      <alignment horizontal="center" vertical="center" wrapText="1"/>
    </xf>
    <xf numFmtId="0" fontId="26" fillId="3" borderId="26" xfId="0" applyFont="1" applyFill="1" applyBorder="1" applyAlignment="1">
      <alignment horizontal="center" vertical="center" wrapText="1"/>
    </xf>
    <xf numFmtId="0" fontId="26" fillId="4" borderId="0" xfId="0" applyFont="1" applyFill="1" applyAlignment="1">
      <alignment horizontal="left" vertical="center"/>
    </xf>
    <xf numFmtId="0" fontId="26" fillId="4" borderId="7" xfId="0" applyFont="1" applyFill="1" applyBorder="1" applyAlignment="1">
      <alignment horizontal="center" vertical="center"/>
    </xf>
    <xf numFmtId="0" fontId="26" fillId="4" borderId="8" xfId="0" applyFont="1" applyFill="1" applyBorder="1" applyAlignment="1">
      <alignment horizontal="center" vertical="center"/>
    </xf>
    <xf numFmtId="0" fontId="26" fillId="8" borderId="44" xfId="0" applyFont="1" applyFill="1" applyBorder="1" applyAlignment="1">
      <alignment horizontal="center" vertical="center"/>
    </xf>
    <xf numFmtId="0" fontId="26" fillId="8" borderId="45" xfId="0" applyFont="1" applyFill="1" applyBorder="1" applyAlignment="1">
      <alignment horizontal="center" vertical="center"/>
    </xf>
    <xf numFmtId="0" fontId="41" fillId="8" borderId="44" xfId="0" applyFont="1" applyFill="1" applyBorder="1" applyAlignment="1">
      <alignment horizontal="center" vertical="center" textRotation="90"/>
    </xf>
    <xf numFmtId="0" fontId="41" fillId="8" borderId="47" xfId="0" applyFont="1" applyFill="1" applyBorder="1" applyAlignment="1">
      <alignment horizontal="center" vertical="center" textRotation="90"/>
    </xf>
    <xf numFmtId="0" fontId="41" fillId="8" borderId="50" xfId="0" applyFont="1" applyFill="1" applyBorder="1" applyAlignment="1">
      <alignment horizontal="center" vertical="center" textRotation="90"/>
    </xf>
    <xf numFmtId="0" fontId="41" fillId="8" borderId="45" xfId="0" applyFont="1" applyFill="1" applyBorder="1" applyAlignment="1">
      <alignment horizontal="center" vertical="center" wrapText="1"/>
    </xf>
    <xf numFmtId="0" fontId="40" fillId="2" borderId="51" xfId="0" applyFont="1" applyFill="1" applyBorder="1" applyAlignment="1">
      <alignment horizontal="center" vertical="center"/>
    </xf>
    <xf numFmtId="0" fontId="28" fillId="4" borderId="53" xfId="0" applyFont="1" applyFill="1" applyBorder="1" applyAlignment="1">
      <alignment horizontal="center" vertical="center" wrapText="1"/>
    </xf>
    <xf numFmtId="0" fontId="28" fillId="4" borderId="40" xfId="0" applyFont="1" applyFill="1" applyBorder="1" applyAlignment="1">
      <alignment horizontal="center" vertical="center" wrapText="1"/>
    </xf>
    <xf numFmtId="0" fontId="41" fillId="8" borderId="47" xfId="0" applyFont="1" applyFill="1" applyBorder="1" applyAlignment="1">
      <alignment horizontal="center" vertical="center" textRotation="90" wrapText="1"/>
    </xf>
    <xf numFmtId="44" fontId="29" fillId="2" borderId="49" xfId="1" applyFont="1" applyFill="1" applyBorder="1" applyAlignment="1" applyProtection="1">
      <alignment horizontal="center" vertical="center"/>
    </xf>
    <xf numFmtId="0" fontId="49" fillId="4" borderId="77" xfId="0" applyFont="1" applyFill="1" applyBorder="1" applyAlignment="1">
      <alignment horizontal="left" vertical="top" wrapText="1" indent="1"/>
    </xf>
    <xf numFmtId="0" fontId="49" fillId="4" borderId="78" xfId="0" applyFont="1" applyFill="1" applyBorder="1" applyAlignment="1">
      <alignment horizontal="left" vertical="top" wrapText="1" indent="1"/>
    </xf>
    <xf numFmtId="0" fontId="49" fillId="4" borderId="72" xfId="0" applyFont="1" applyFill="1" applyBorder="1" applyAlignment="1">
      <alignment horizontal="left" vertical="top" wrapText="1" indent="1"/>
    </xf>
    <xf numFmtId="44" fontId="29" fillId="2" borderId="51" xfId="0" applyNumberFormat="1" applyFont="1" applyFill="1" applyBorder="1" applyAlignment="1">
      <alignment horizontal="center" vertical="center"/>
    </xf>
    <xf numFmtId="44" fontId="29" fillId="2" borderId="52" xfId="0" applyNumberFormat="1" applyFont="1" applyFill="1" applyBorder="1" applyAlignment="1">
      <alignment horizontal="center" vertical="center"/>
    </xf>
    <xf numFmtId="44" fontId="29" fillId="4" borderId="74" xfId="0" applyNumberFormat="1" applyFont="1" applyFill="1" applyBorder="1" applyAlignment="1">
      <alignment horizontal="center" vertical="center"/>
    </xf>
    <xf numFmtId="44" fontId="29" fillId="4" borderId="75" xfId="0" applyNumberFormat="1" applyFont="1" applyFill="1" applyBorder="1" applyAlignment="1">
      <alignment horizontal="center" vertical="center"/>
    </xf>
    <xf numFmtId="49" fontId="28" fillId="4" borderId="48" xfId="0" applyNumberFormat="1" applyFont="1" applyFill="1" applyBorder="1" applyAlignment="1">
      <alignment horizontal="left" vertical="center" wrapText="1"/>
    </xf>
    <xf numFmtId="44" fontId="29" fillId="2" borderId="74" xfId="0" applyNumberFormat="1" applyFont="1" applyFill="1" applyBorder="1" applyAlignment="1">
      <alignment horizontal="center" vertical="center"/>
    </xf>
    <xf numFmtId="44" fontId="29" fillId="2" borderId="75" xfId="0" applyNumberFormat="1" applyFont="1" applyFill="1" applyBorder="1" applyAlignment="1">
      <alignment horizontal="center" vertical="center"/>
    </xf>
    <xf numFmtId="0" fontId="29" fillId="2" borderId="50" xfId="0" applyFont="1" applyFill="1" applyBorder="1" applyAlignment="1">
      <alignment horizontal="left" vertical="center"/>
    </xf>
    <xf numFmtId="0" fontId="29" fillId="2" borderId="51" xfId="0" applyFont="1" applyFill="1" applyBorder="1" applyAlignment="1">
      <alignment horizontal="left" vertical="center"/>
    </xf>
    <xf numFmtId="0" fontId="29" fillId="4" borderId="73" xfId="0" applyFont="1" applyFill="1" applyBorder="1" applyAlignment="1">
      <alignment horizontal="left" vertical="center"/>
    </xf>
    <xf numFmtId="0" fontId="29" fillId="4" borderId="74" xfId="0" applyFont="1" applyFill="1" applyBorder="1" applyAlignment="1">
      <alignment horizontal="left" vertical="center"/>
    </xf>
    <xf numFmtId="0" fontId="29" fillId="2" borderId="73" xfId="0" applyFont="1" applyFill="1" applyBorder="1" applyAlignment="1">
      <alignment horizontal="left" vertical="center"/>
    </xf>
    <xf numFmtId="0" fontId="29" fillId="2" borderId="74" xfId="0" applyFont="1" applyFill="1" applyBorder="1" applyAlignment="1">
      <alignment horizontal="left" vertical="center"/>
    </xf>
    <xf numFmtId="0" fontId="41" fillId="8" borderId="55" xfId="0" applyFont="1" applyFill="1" applyBorder="1" applyAlignment="1">
      <alignment horizontal="center" vertical="center" textRotation="90" wrapText="1"/>
    </xf>
    <xf numFmtId="0" fontId="41" fillId="8" borderId="104" xfId="0" applyFont="1" applyFill="1" applyBorder="1" applyAlignment="1">
      <alignment horizontal="center" vertical="center" textRotation="90" wrapText="1"/>
    </xf>
    <xf numFmtId="0" fontId="41" fillId="8" borderId="105" xfId="0" applyFont="1" applyFill="1" applyBorder="1" applyAlignment="1">
      <alignment horizontal="center" vertical="center" textRotation="90" wrapText="1"/>
    </xf>
    <xf numFmtId="44" fontId="29" fillId="2" borderId="106" xfId="1" applyFont="1" applyFill="1" applyBorder="1" applyAlignment="1" applyProtection="1">
      <alignment horizontal="center" vertical="center"/>
    </xf>
    <xf numFmtId="44" fontId="29" fillId="2" borderId="107" xfId="1" applyFont="1" applyFill="1" applyBorder="1" applyAlignment="1" applyProtection="1">
      <alignment horizontal="center" vertical="center"/>
    </xf>
    <xf numFmtId="44" fontId="29" fillId="2" borderId="108" xfId="1" applyFont="1" applyFill="1" applyBorder="1" applyAlignment="1" applyProtection="1">
      <alignment horizontal="center" vertical="center"/>
    </xf>
    <xf numFmtId="49" fontId="27" fillId="4" borderId="48" xfId="0" applyNumberFormat="1" applyFont="1" applyFill="1" applyBorder="1" applyAlignment="1">
      <alignment horizontal="left" vertical="center" wrapText="1"/>
    </xf>
    <xf numFmtId="49" fontId="26" fillId="8" borderId="44" xfId="0" applyNumberFormat="1" applyFont="1" applyFill="1" applyBorder="1" applyAlignment="1">
      <alignment horizontal="center" vertical="center" wrapText="1"/>
    </xf>
    <xf numFmtId="49" fontId="26" fillId="8" borderId="45" xfId="0" applyNumberFormat="1" applyFont="1" applyFill="1" applyBorder="1" applyAlignment="1">
      <alignment horizontal="center" vertical="center" wrapText="1"/>
    </xf>
    <xf numFmtId="49" fontId="26" fillId="8" borderId="47" xfId="0" applyNumberFormat="1" applyFont="1" applyFill="1" applyBorder="1" applyAlignment="1">
      <alignment horizontal="center" vertical="center" wrapText="1"/>
    </xf>
    <xf numFmtId="49" fontId="26" fillId="8" borderId="48" xfId="0" applyNumberFormat="1" applyFont="1" applyFill="1" applyBorder="1" applyAlignment="1">
      <alignment horizontal="center" vertical="center" wrapText="1"/>
    </xf>
    <xf numFmtId="0" fontId="26" fillId="8" borderId="46" xfId="0" applyFont="1" applyFill="1" applyBorder="1" applyAlignment="1">
      <alignment horizontal="center" vertical="center"/>
    </xf>
  </cellXfs>
  <cellStyles count="6">
    <cellStyle name="Moeda" xfId="1" builtinId="4"/>
    <cellStyle name="Normal" xfId="0" builtinId="0"/>
    <cellStyle name="Normal 10" xfId="4" xr:uid="{00000000-0005-0000-0000-000002000000}"/>
    <cellStyle name="Normal 11" xfId="5" xr:uid="{00000000-0005-0000-0000-000003000000}"/>
    <cellStyle name="Normal 2" xfId="3" xr:uid="{00000000-0005-0000-0000-000004000000}"/>
    <cellStyle name="Porcentagem" xfId="2" builtinId="5"/>
  </cellStyles>
  <dxfs count="36">
    <dxf>
      <font>
        <b val="0"/>
        <i/>
        <strike val="0"/>
        <color theme="1"/>
      </font>
      <fill>
        <patternFill patternType="solid">
          <bgColor theme="0" tint="-4.9989318521683403E-2"/>
        </patternFill>
      </fill>
    </dxf>
    <dxf>
      <font>
        <color theme="3"/>
      </font>
    </dxf>
    <dxf>
      <font>
        <b val="0"/>
        <i/>
        <strike val="0"/>
        <color rgb="FF7030A0"/>
      </font>
    </dxf>
    <dxf>
      <font>
        <b val="0"/>
        <i/>
        <strike val="0"/>
        <color theme="3"/>
      </font>
    </dxf>
    <dxf>
      <font>
        <color theme="0"/>
      </font>
      <fill>
        <patternFill patternType="none">
          <bgColor auto="1"/>
        </patternFill>
      </fill>
      <border>
        <vertical/>
        <horizontal/>
      </border>
    </dxf>
    <dxf>
      <font>
        <color rgb="FF7030A0"/>
      </font>
    </dxf>
    <dxf>
      <font>
        <color theme="0" tint="-4.9989318521683403E-2"/>
      </font>
      <fill>
        <patternFill patternType="solid">
          <bgColor theme="0" tint="-4.9989318521683403E-2"/>
        </patternFill>
      </fill>
      <border>
        <left/>
        <right/>
        <top/>
        <bottom/>
      </border>
    </dxf>
    <dxf>
      <font>
        <strike val="0"/>
        <color theme="0" tint="-4.9989318521683403E-2"/>
      </font>
      <fill>
        <patternFill patternType="solid">
          <bgColor theme="0" tint="-4.9989318521683403E-2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 patternType="none">
          <bgColor auto="1"/>
        </patternFill>
      </fill>
      <border>
        <vertical/>
        <horizontal/>
      </border>
    </dxf>
    <dxf>
      <font>
        <b val="0"/>
        <i/>
        <strike val="0"/>
        <color rgb="FFFF0000"/>
      </font>
    </dxf>
    <dxf>
      <font>
        <color theme="0" tint="-4.9989318521683403E-2"/>
      </font>
      <fill>
        <patternFill patternType="solid">
          <bgColor theme="0" tint="-4.9989318521683403E-2"/>
        </patternFill>
      </fill>
      <border>
        <left/>
        <right/>
        <top/>
        <bottom/>
      </border>
    </dxf>
    <dxf>
      <font>
        <color theme="0"/>
      </font>
      <fill>
        <patternFill patternType="none">
          <bgColor auto="1"/>
        </patternFill>
      </fill>
      <border>
        <vertical/>
        <horizontal/>
      </border>
    </dxf>
    <dxf>
      <font>
        <color theme="3"/>
      </font>
    </dxf>
    <dxf>
      <font>
        <color theme="0"/>
      </font>
    </dxf>
    <dxf>
      <font>
        <b val="0"/>
        <i val="0"/>
        <strike val="0"/>
        <color theme="5" tint="-0.24994659260841701"/>
      </font>
      <fill>
        <patternFill>
          <bgColor theme="5" tint="-0.24994659260841701"/>
        </patternFill>
      </fill>
    </dxf>
    <dxf>
      <font>
        <strike val="0"/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theme="0"/>
      </font>
      <border>
        <vertical/>
        <horizontal/>
      </border>
    </dxf>
    <dxf>
      <border>
        <left/>
        <right/>
        <top/>
        <bottom/>
        <vertical/>
        <horizontal/>
      </border>
    </dxf>
    <dxf>
      <font>
        <b/>
        <i val="0"/>
        <strike val="0"/>
        <color rgb="FFFF0000"/>
      </font>
      <fill>
        <patternFill patternType="solid">
          <bgColor theme="0" tint="-4.9989318521683403E-2"/>
        </patternFill>
      </fill>
    </dxf>
    <dxf>
      <font>
        <b val="0"/>
        <i/>
        <strike val="0"/>
        <color theme="3"/>
      </font>
    </dxf>
    <dxf>
      <font>
        <color theme="0" tint="-0.34998626667073579"/>
      </font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rgb="FFFF0000"/>
      </font>
    </dxf>
    <dxf>
      <font>
        <color rgb="FFFF0000"/>
      </font>
    </dxf>
    <dxf>
      <font>
        <color theme="9"/>
      </font>
    </dxf>
    <dxf>
      <font>
        <color theme="8"/>
      </font>
    </dxf>
    <dxf>
      <font>
        <color theme="7"/>
      </font>
    </dxf>
    <dxf>
      <font>
        <color theme="6"/>
      </font>
    </dxf>
    <dxf>
      <font>
        <color theme="5"/>
      </font>
    </dxf>
    <dxf>
      <font>
        <color theme="4"/>
      </font>
    </dxf>
  </dxfs>
  <tableStyles count="0" defaultTableStyle="TableStyleMedium2" defaultPivotStyle="PivotStyleLight16"/>
  <colors>
    <mruColors>
      <color rgb="FFFFFF66"/>
      <color rgb="FFFBF3F3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theme" Target="theme/theme1.xml"/><Relationship Id="rId45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calcChain" Target="calcChain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ustomXml" Target="../customXml/item3.xml"/><Relationship Id="rId20" Type="http://schemas.openxmlformats.org/officeDocument/2006/relationships/worksheet" Target="worksheets/sheet20.xml"/><Relationship Id="rId41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printerSettings" Target="../printerSettings/printerSettings17.bin"/><Relationship Id="rId1" Type="http://schemas.openxmlformats.org/officeDocument/2006/relationships/printerSettings" Target="../printerSettings/printerSettings16.bin"/><Relationship Id="rId4" Type="http://schemas.openxmlformats.org/officeDocument/2006/relationships/comments" Target="../comments4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printerSettings" Target="../printerSettings/printerSettings19.bin"/><Relationship Id="rId1" Type="http://schemas.openxmlformats.org/officeDocument/2006/relationships/printerSettings" Target="../printerSettings/printerSettings18.bin"/><Relationship Id="rId4" Type="http://schemas.openxmlformats.org/officeDocument/2006/relationships/comments" Target="../comments5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1.bin"/><Relationship Id="rId1" Type="http://schemas.openxmlformats.org/officeDocument/2006/relationships/printerSettings" Target="../printerSettings/printerSettings20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3.bin"/><Relationship Id="rId1" Type="http://schemas.openxmlformats.org/officeDocument/2006/relationships/printerSettings" Target="../printerSettings/printerSettings2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5.bin"/><Relationship Id="rId1" Type="http://schemas.openxmlformats.org/officeDocument/2006/relationships/printerSettings" Target="../printerSettings/printerSettings2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7.bin"/><Relationship Id="rId1" Type="http://schemas.openxmlformats.org/officeDocument/2006/relationships/printerSettings" Target="../printerSettings/printerSettings26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9.bin"/><Relationship Id="rId1" Type="http://schemas.openxmlformats.org/officeDocument/2006/relationships/printerSettings" Target="../printerSettings/printerSettings28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printerSettings" Target="../printerSettings/printerSettings31.bin"/><Relationship Id="rId1" Type="http://schemas.openxmlformats.org/officeDocument/2006/relationships/printerSettings" Target="../printerSettings/printerSettings30.bin"/><Relationship Id="rId4" Type="http://schemas.openxmlformats.org/officeDocument/2006/relationships/comments" Target="../comments6.xm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printerSettings" Target="../printerSettings/printerSettings33.bin"/><Relationship Id="rId1" Type="http://schemas.openxmlformats.org/officeDocument/2006/relationships/printerSettings" Target="../printerSettings/printerSettings32.bin"/><Relationship Id="rId4" Type="http://schemas.openxmlformats.org/officeDocument/2006/relationships/comments" Target="../comments7.xm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5.bin"/><Relationship Id="rId1" Type="http://schemas.openxmlformats.org/officeDocument/2006/relationships/printerSettings" Target="../printerSettings/printerSettings34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8.bin"/><Relationship Id="rId1" Type="http://schemas.openxmlformats.org/officeDocument/2006/relationships/printerSettings" Target="../printerSettings/printerSettings37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0.bin"/><Relationship Id="rId1" Type="http://schemas.openxmlformats.org/officeDocument/2006/relationships/printerSettings" Target="../printerSettings/printerSettings39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printerSettings" Target="../printerSettings/printerSettings42.bin"/><Relationship Id="rId1" Type="http://schemas.openxmlformats.org/officeDocument/2006/relationships/printerSettings" Target="../printerSettings/printerSettings41.bin"/><Relationship Id="rId4" Type="http://schemas.openxmlformats.org/officeDocument/2006/relationships/comments" Target="../comments8.xml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printerSettings" Target="../printerSettings/printerSettings44.bin"/><Relationship Id="rId1" Type="http://schemas.openxmlformats.org/officeDocument/2006/relationships/printerSettings" Target="../printerSettings/printerSettings43.bin"/><Relationship Id="rId4" Type="http://schemas.openxmlformats.org/officeDocument/2006/relationships/comments" Target="../comments9.xml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printerSettings" Target="../printerSettings/printerSettings46.bin"/><Relationship Id="rId1" Type="http://schemas.openxmlformats.org/officeDocument/2006/relationships/printerSettings" Target="../printerSettings/printerSettings45.bin"/><Relationship Id="rId4" Type="http://schemas.openxmlformats.org/officeDocument/2006/relationships/comments" Target="../comments10.xml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8.bin"/><Relationship Id="rId1" Type="http://schemas.openxmlformats.org/officeDocument/2006/relationships/printerSettings" Target="../printerSettings/printerSettings47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0.bin"/><Relationship Id="rId1" Type="http://schemas.openxmlformats.org/officeDocument/2006/relationships/printerSettings" Target="../printerSettings/printerSettings4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3.bin"/><Relationship Id="rId1" Type="http://schemas.openxmlformats.org/officeDocument/2006/relationships/printerSettings" Target="../printerSettings/printerSettings52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.bin"/><Relationship Id="rId1" Type="http://schemas.openxmlformats.org/officeDocument/2006/relationships/printerSettings" Target="../printerSettings/printerSettings6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printerSettings" Target="../printerSettings/printerSettings9.bin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1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printerSettings" Target="../printerSettings/printerSettings11.bin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2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3.bin"/><Relationship Id="rId1" Type="http://schemas.openxmlformats.org/officeDocument/2006/relationships/printerSettings" Target="../printerSettings/printerSettings12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printerSettings" Target="../printerSettings/printerSettings15.bin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S163"/>
  <sheetViews>
    <sheetView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:A9"/>
    </sheetView>
  </sheetViews>
  <sheetFormatPr defaultColWidth="9.1796875" defaultRowHeight="11.5" x14ac:dyDescent="0.25"/>
  <cols>
    <col min="1" max="1" width="16.1796875" style="1" customWidth="1"/>
    <col min="2" max="2" width="26.7265625" style="2" customWidth="1"/>
    <col min="3" max="3" width="16.26953125" style="2" customWidth="1"/>
    <col min="4" max="5" width="15.453125" style="2" customWidth="1"/>
    <col min="6" max="6" width="13.81640625" style="2" customWidth="1"/>
    <col min="7" max="7" width="15.54296875" style="2" customWidth="1"/>
    <col min="8" max="8" width="26.1796875" style="2" customWidth="1"/>
    <col min="9" max="9" width="4.26953125" style="2" customWidth="1"/>
    <col min="10" max="10" width="29.1796875" style="225" customWidth="1"/>
    <col min="11" max="11" width="18.1796875" style="223" customWidth="1"/>
    <col min="12" max="12" width="13.453125" style="2" customWidth="1"/>
    <col min="13" max="13" width="23" style="3" customWidth="1"/>
    <col min="14" max="14" width="22" style="3" customWidth="1"/>
    <col min="15" max="15" width="19" style="3" customWidth="1"/>
    <col min="16" max="16" width="20" style="3" customWidth="1"/>
    <col min="17" max="17" width="18.26953125" style="3" customWidth="1"/>
    <col min="18" max="18" width="18.1796875" style="3" customWidth="1"/>
    <col min="19" max="19" width="15.26953125" style="3" customWidth="1"/>
    <col min="20" max="20" width="17.81640625" style="3" customWidth="1"/>
    <col min="21" max="21" width="16.1796875" style="3" customWidth="1"/>
    <col min="22" max="22" width="16.7265625" style="3" customWidth="1"/>
    <col min="23" max="23" width="16.453125" style="3" customWidth="1"/>
    <col min="24" max="24" width="17" style="3" customWidth="1"/>
    <col min="25" max="25" width="17.453125" style="3" customWidth="1"/>
    <col min="26" max="26" width="18.453125" style="3" customWidth="1"/>
    <col min="27" max="27" width="17.7265625" style="3" customWidth="1"/>
    <col min="28" max="28" width="16.26953125" style="3" customWidth="1"/>
    <col min="29" max="29" width="13.54296875" style="3" customWidth="1"/>
    <col min="30" max="30" width="13.26953125" style="3" customWidth="1"/>
    <col min="31" max="31" width="16.453125" style="3" customWidth="1"/>
    <col min="32" max="32" width="23.54296875" style="3" customWidth="1"/>
    <col min="33" max="33" width="22.26953125" style="3" customWidth="1"/>
    <col min="34" max="34" width="18.54296875" style="3" customWidth="1"/>
    <col min="35" max="35" width="26.26953125" style="3" customWidth="1"/>
    <col min="36" max="36" width="25.1796875" style="3" customWidth="1"/>
    <col min="37" max="37" width="5.54296875" style="258" customWidth="1"/>
    <col min="38" max="38" width="23.26953125" style="223" customWidth="1"/>
    <col min="39" max="39" width="9.1796875" style="223" customWidth="1"/>
    <col min="40" max="40" width="15.453125" style="223" customWidth="1"/>
    <col min="41" max="41" width="16.453125" style="223" customWidth="1"/>
    <col min="42" max="42" width="76.1796875" style="223" customWidth="1"/>
    <col min="43" max="43" width="11" style="223" customWidth="1"/>
    <col min="44" max="44" width="83.7265625" style="3" customWidth="1"/>
    <col min="45" max="45" width="12.26953125" style="240" customWidth="1"/>
    <col min="46" max="16384" width="9.1796875" style="223"/>
  </cols>
  <sheetData>
    <row r="1" spans="1:45" x14ac:dyDescent="0.25">
      <c r="J1" s="223"/>
      <c r="AR1" s="223"/>
    </row>
    <row r="2" spans="1:45" x14ac:dyDescent="0.25">
      <c r="A2" s="630" t="s">
        <v>15</v>
      </c>
      <c r="B2" s="630"/>
      <c r="C2" s="631">
        <f>'B - DADOS TÉCNICOS'!$A$12</f>
        <v>0</v>
      </c>
      <c r="D2" s="631"/>
      <c r="H2" s="223"/>
      <c r="I2" s="223"/>
      <c r="J2" s="223"/>
      <c r="K2" s="2"/>
      <c r="L2" s="628" t="s">
        <v>17</v>
      </c>
      <c r="M2" s="628"/>
      <c r="N2" s="628">
        <f>'B - DADOS TÉCNICOS'!$B$12</f>
        <v>0</v>
      </c>
      <c r="O2" s="628"/>
      <c r="P2" s="303"/>
      <c r="Q2" s="303"/>
      <c r="R2" s="303"/>
      <c r="S2" s="303"/>
      <c r="T2" s="303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627" t="s">
        <v>1614</v>
      </c>
      <c r="AI2" s="627"/>
      <c r="AJ2" s="626">
        <f>'B - DADOS TÉCNICOS'!$C$12</f>
        <v>0</v>
      </c>
      <c r="AK2" s="626"/>
      <c r="AL2" s="626"/>
      <c r="AM2" s="256"/>
      <c r="AR2" s="223"/>
      <c r="AS2" s="223"/>
    </row>
    <row r="3" spans="1:45" x14ac:dyDescent="0.25">
      <c r="A3" s="2"/>
      <c r="H3" s="257"/>
      <c r="I3" s="257"/>
      <c r="K3" s="2"/>
      <c r="L3" s="223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65"/>
      <c r="AK3" s="265"/>
      <c r="AL3" s="225"/>
      <c r="AM3" s="2"/>
      <c r="AR3" s="3" t="s">
        <v>1620</v>
      </c>
    </row>
    <row r="4" spans="1:45" ht="45.75" customHeight="1" x14ac:dyDescent="0.25">
      <c r="A4" s="259" t="s">
        <v>13</v>
      </c>
      <c r="B4" s="302" t="s">
        <v>1743</v>
      </c>
      <c r="C4" s="302" t="s">
        <v>1751</v>
      </c>
      <c r="D4" s="302" t="s">
        <v>1733</v>
      </c>
      <c r="E4" s="302" t="s">
        <v>1722</v>
      </c>
      <c r="F4" s="302" t="s">
        <v>1740</v>
      </c>
      <c r="G4" s="302" t="s">
        <v>1719</v>
      </c>
      <c r="H4" s="302" t="s">
        <v>1713</v>
      </c>
      <c r="I4" s="304">
        <v>1</v>
      </c>
      <c r="J4" s="305" t="s">
        <v>1612</v>
      </c>
      <c r="L4" s="261" t="s">
        <v>14</v>
      </c>
      <c r="M4" s="311" t="s">
        <v>1715</v>
      </c>
      <c r="N4" s="311" t="s">
        <v>1746</v>
      </c>
      <c r="O4" s="311" t="s">
        <v>1757</v>
      </c>
      <c r="P4" s="311" t="s">
        <v>1744</v>
      </c>
      <c r="Q4" s="311" t="s">
        <v>1755</v>
      </c>
      <c r="R4" s="311" t="s">
        <v>1752</v>
      </c>
      <c r="S4" s="311" t="s">
        <v>1734</v>
      </c>
      <c r="T4" s="311" t="s">
        <v>1754</v>
      </c>
      <c r="U4" s="311" t="s">
        <v>1724</v>
      </c>
      <c r="V4" s="311" t="s">
        <v>1748</v>
      </c>
      <c r="W4" s="311" t="s">
        <v>1726</v>
      </c>
      <c r="X4" s="311" t="s">
        <v>1728</v>
      </c>
      <c r="Y4" s="311" t="s">
        <v>1738</v>
      </c>
      <c r="Z4" s="311" t="s">
        <v>1723</v>
      </c>
      <c r="AA4" s="311" t="s">
        <v>1730</v>
      </c>
      <c r="AB4" s="311" t="s">
        <v>1731</v>
      </c>
      <c r="AC4" s="311" t="s">
        <v>1741</v>
      </c>
      <c r="AD4" s="311" t="s">
        <v>1753</v>
      </c>
      <c r="AE4" s="311" t="s">
        <v>1749</v>
      </c>
      <c r="AF4" s="311" t="s">
        <v>1759</v>
      </c>
      <c r="AG4" s="311" t="s">
        <v>1736</v>
      </c>
      <c r="AH4" s="311" t="s">
        <v>1720</v>
      </c>
      <c r="AI4" s="311" t="s">
        <v>1714</v>
      </c>
      <c r="AJ4" s="311" t="s">
        <v>1717</v>
      </c>
      <c r="AK4" s="312">
        <v>1</v>
      </c>
      <c r="AL4" s="313" t="s">
        <v>1613</v>
      </c>
      <c r="AN4" s="306" t="s">
        <v>1615</v>
      </c>
      <c r="AO4" s="306" t="s">
        <v>1616</v>
      </c>
      <c r="AP4" s="307" t="s">
        <v>1617</v>
      </c>
      <c r="AR4" s="3" t="s">
        <v>43</v>
      </c>
    </row>
    <row r="5" spans="1:45" ht="69" x14ac:dyDescent="0.25">
      <c r="A5" s="629" t="s">
        <v>1611</v>
      </c>
      <c r="B5" s="316" t="s">
        <v>1715</v>
      </c>
      <c r="C5" s="316" t="s">
        <v>1755</v>
      </c>
      <c r="D5" s="316" t="s">
        <v>1754</v>
      </c>
      <c r="E5" s="316" t="s">
        <v>1726</v>
      </c>
      <c r="F5" s="316" t="s">
        <v>1731</v>
      </c>
      <c r="G5" s="316" t="s">
        <v>1749</v>
      </c>
      <c r="H5" s="316" t="s">
        <v>1714</v>
      </c>
      <c r="I5" s="260">
        <f>I4+1</f>
        <v>2</v>
      </c>
      <c r="J5" s="308" t="str">
        <f>IFERROR(IF(HLOOKUP($C$2,$B$4:$H$9,I5,FALSE)="","",HLOOKUP($C$2,$B$4:$H$9,I5,FALSE)),"")</f>
        <v/>
      </c>
      <c r="L5" s="632" t="s">
        <v>16</v>
      </c>
      <c r="M5" s="314" t="s">
        <v>1865</v>
      </c>
      <c r="N5" s="314" t="s">
        <v>1866</v>
      </c>
      <c r="O5" s="314" t="s">
        <v>1855</v>
      </c>
      <c r="P5" s="314" t="s">
        <v>1789</v>
      </c>
      <c r="Q5" s="314" t="s">
        <v>1853</v>
      </c>
      <c r="R5" s="314" t="s">
        <v>1877</v>
      </c>
      <c r="S5" s="314" t="s">
        <v>1765</v>
      </c>
      <c r="T5" s="314" t="s">
        <v>1838</v>
      </c>
      <c r="U5" s="314" t="s">
        <v>1790</v>
      </c>
      <c r="V5" s="314" t="s">
        <v>1844</v>
      </c>
      <c r="W5" s="314" t="s">
        <v>1845</v>
      </c>
      <c r="X5" s="314" t="s">
        <v>1846</v>
      </c>
      <c r="Y5" s="314" t="s">
        <v>1797</v>
      </c>
      <c r="Z5" s="314" t="s">
        <v>1842</v>
      </c>
      <c r="AA5" s="314" t="s">
        <v>1848</v>
      </c>
      <c r="AB5" s="314" t="s">
        <v>1843</v>
      </c>
      <c r="AC5" s="314" t="s">
        <v>1864</v>
      </c>
      <c r="AD5" s="314" t="s">
        <v>1785</v>
      </c>
      <c r="AE5" s="314" t="s">
        <v>1827</v>
      </c>
      <c r="AF5" s="314" t="s">
        <v>1821</v>
      </c>
      <c r="AG5" s="314" t="s">
        <v>1869</v>
      </c>
      <c r="AH5" s="314" t="s">
        <v>1750</v>
      </c>
      <c r="AI5" s="315" t="s">
        <v>1780</v>
      </c>
      <c r="AJ5" s="315" t="s">
        <v>1823</v>
      </c>
      <c r="AK5" s="312">
        <f>AK4+1</f>
        <v>2</v>
      </c>
      <c r="AL5" s="308" t="str">
        <f>IFERROR(IF(HLOOKUP($N$2,$M$4:$AJ$25,AK5,FALSE)="","",HLOOKUP($N$2,$M$4:$AJ$25,AK5,FALSE)),"")</f>
        <v/>
      </c>
      <c r="AN5" s="309" t="b">
        <f>IFERROR(IF(N2=0,TRUE,VLOOKUP(N2,J5:J9,1,FALSE)=N2),FALSE)</f>
        <v>1</v>
      </c>
      <c r="AO5" s="309" t="b">
        <f>IFERROR(IF(AJ2=0,TRUE,VLOOKUP(AJ2,AL5:AL25,1,FALSE)=AJ2),FALSE)</f>
        <v>1</v>
      </c>
      <c r="AP5" s="309" t="str">
        <f>IF(AN5=FALSE,"O TEMA NÃO É COMPATÍVEL COM A ÁREA SELECIONADA",IF(AO5=FALSE,"O SUBTEMA NÃO É COMPATÍVEL COM O TEMA SELECIONADO",""))</f>
        <v/>
      </c>
      <c r="AR5" s="3" t="s">
        <v>44</v>
      </c>
    </row>
    <row r="6" spans="1:45" ht="58.5" customHeight="1" x14ac:dyDescent="0.25">
      <c r="A6" s="629"/>
      <c r="B6" s="316" t="s">
        <v>1746</v>
      </c>
      <c r="C6" s="316" t="s">
        <v>1752</v>
      </c>
      <c r="D6" s="316" t="s">
        <v>1724</v>
      </c>
      <c r="E6" s="316" t="s">
        <v>1728</v>
      </c>
      <c r="F6" s="316" t="s">
        <v>1741</v>
      </c>
      <c r="G6" s="316" t="s">
        <v>1759</v>
      </c>
      <c r="H6" s="316" t="s">
        <v>1717</v>
      </c>
      <c r="I6" s="260">
        <f>I5+1</f>
        <v>3</v>
      </c>
      <c r="J6" s="308" t="str">
        <f>IFERROR(IF(HLOOKUP($C$2,$B$4:$H$9,I6,FALSE)="","",HLOOKUP($C$2,$B$4:$H$9,I6,FALSE)),"")</f>
        <v/>
      </c>
      <c r="L6" s="633"/>
      <c r="M6" s="314" t="s">
        <v>1795</v>
      </c>
      <c r="N6" s="314" t="s">
        <v>1834</v>
      </c>
      <c r="O6" s="314" t="s">
        <v>1766</v>
      </c>
      <c r="P6" s="314" t="s">
        <v>1833</v>
      </c>
      <c r="Q6" s="314" t="s">
        <v>1837</v>
      </c>
      <c r="R6" s="314" t="s">
        <v>1841</v>
      </c>
      <c r="S6" s="314" t="s">
        <v>1735</v>
      </c>
      <c r="T6" s="314" t="s">
        <v>1862</v>
      </c>
      <c r="U6" s="314" t="s">
        <v>1769</v>
      </c>
      <c r="V6" s="314" t="s">
        <v>1862</v>
      </c>
      <c r="W6" s="314" t="s">
        <v>1852</v>
      </c>
      <c r="X6" s="314" t="s">
        <v>1764</v>
      </c>
      <c r="Y6" s="314" t="s">
        <v>1847</v>
      </c>
      <c r="Z6" s="314" t="s">
        <v>1814</v>
      </c>
      <c r="AA6" s="314" t="s">
        <v>1764</v>
      </c>
      <c r="AB6" s="314" t="s">
        <v>1768</v>
      </c>
      <c r="AC6" s="314" t="s">
        <v>1786</v>
      </c>
      <c r="AD6" s="314" t="s">
        <v>1784</v>
      </c>
      <c r="AE6" s="314" t="s">
        <v>1773</v>
      </c>
      <c r="AF6" s="314" t="s">
        <v>1822</v>
      </c>
      <c r="AG6" s="314" t="s">
        <v>1811</v>
      </c>
      <c r="AH6" s="314" t="s">
        <v>1819</v>
      </c>
      <c r="AI6" s="315" t="s">
        <v>1781</v>
      </c>
      <c r="AJ6" s="315" t="s">
        <v>1718</v>
      </c>
      <c r="AK6" s="312">
        <f t="shared" ref="AK6:AK25" si="0">AK5+1</f>
        <v>3</v>
      </c>
      <c r="AL6" s="308" t="str">
        <f t="shared" ref="AL6:AL25" si="1">IFERROR(IF(HLOOKUP($N$2,$M$4:$AJ$25,AK6,FALSE)="","",HLOOKUP($N$2,$M$4:$AJ$25,AK6,FALSE)),"")</f>
        <v/>
      </c>
      <c r="AR6" s="3" t="s">
        <v>45</v>
      </c>
    </row>
    <row r="7" spans="1:45" ht="70" customHeight="1" x14ac:dyDescent="0.25">
      <c r="A7" s="629"/>
      <c r="B7" s="316" t="s">
        <v>1757</v>
      </c>
      <c r="C7" s="316" t="s">
        <v>1734</v>
      </c>
      <c r="D7" s="316" t="s">
        <v>1748</v>
      </c>
      <c r="E7" s="316" t="s">
        <v>1738</v>
      </c>
      <c r="F7" s="316" t="s">
        <v>1753</v>
      </c>
      <c r="G7" s="316" t="s">
        <v>1736</v>
      </c>
      <c r="H7" s="316"/>
      <c r="I7" s="260">
        <f>I6+1</f>
        <v>4</v>
      </c>
      <c r="J7" s="308" t="str">
        <f>IFERROR(IF(HLOOKUP($C$2,$B$4:$H$9,I7,FALSE)="","",HLOOKUP($C$2,$B$4:$H$9,I7,FALSE)),"")</f>
        <v/>
      </c>
      <c r="L7" s="633"/>
      <c r="M7" s="314" t="s">
        <v>1834</v>
      </c>
      <c r="N7" s="314" t="s">
        <v>1835</v>
      </c>
      <c r="O7" s="314" t="s">
        <v>1807</v>
      </c>
      <c r="P7" s="314" t="s">
        <v>1810</v>
      </c>
      <c r="Q7" s="314" t="s">
        <v>1839</v>
      </c>
      <c r="R7" s="314" t="s">
        <v>1874</v>
      </c>
      <c r="S7" s="314" t="s">
        <v>1850</v>
      </c>
      <c r="T7" s="314" t="s">
        <v>1778</v>
      </c>
      <c r="U7" s="314" t="s">
        <v>1829</v>
      </c>
      <c r="V7" s="314" t="s">
        <v>1815</v>
      </c>
      <c r="W7" s="314" t="s">
        <v>1764</v>
      </c>
      <c r="X7" s="314" t="s">
        <v>1772</v>
      </c>
      <c r="Y7" s="314" t="s">
        <v>1832</v>
      </c>
      <c r="Z7" s="314" t="s">
        <v>1771</v>
      </c>
      <c r="AA7" s="314" t="s">
        <v>1772</v>
      </c>
      <c r="AB7" s="314" t="s">
        <v>1739</v>
      </c>
      <c r="AC7" s="314" t="s">
        <v>1787</v>
      </c>
      <c r="AD7" s="314" t="s">
        <v>1863</v>
      </c>
      <c r="AE7" s="314" t="s">
        <v>1828</v>
      </c>
      <c r="AF7" s="314" t="s">
        <v>1858</v>
      </c>
      <c r="AG7" s="314" t="s">
        <v>1774</v>
      </c>
      <c r="AH7" s="314" t="s">
        <v>1756</v>
      </c>
      <c r="AI7" s="315" t="s">
        <v>1817</v>
      </c>
      <c r="AJ7" s="315" t="s">
        <v>1721</v>
      </c>
      <c r="AK7" s="312">
        <f t="shared" si="0"/>
        <v>4</v>
      </c>
      <c r="AL7" s="308" t="str">
        <f t="shared" si="1"/>
        <v/>
      </c>
      <c r="AR7" s="3" t="s">
        <v>46</v>
      </c>
    </row>
    <row r="8" spans="1:45" ht="70" customHeight="1" x14ac:dyDescent="0.25">
      <c r="A8" s="629"/>
      <c r="B8" s="316" t="s">
        <v>1744</v>
      </c>
      <c r="C8" s="316"/>
      <c r="D8" s="316"/>
      <c r="E8" s="316" t="s">
        <v>1723</v>
      </c>
      <c r="F8" s="316"/>
      <c r="G8" s="316" t="s">
        <v>1720</v>
      </c>
      <c r="H8" s="316"/>
      <c r="I8" s="260">
        <f>I7+1</f>
        <v>5</v>
      </c>
      <c r="J8" s="308" t="str">
        <f>IFERROR(IF(HLOOKUP($C$2,$B$4:$H$9,I8,FALSE)="","",HLOOKUP($C$2,$B$4:$H$9,I8,FALSE)),"")</f>
        <v/>
      </c>
      <c r="L8" s="633"/>
      <c r="M8" s="314" t="s">
        <v>1835</v>
      </c>
      <c r="N8" s="314" t="s">
        <v>1799</v>
      </c>
      <c r="O8" s="314" t="s">
        <v>34</v>
      </c>
      <c r="P8" s="314" t="s">
        <v>1782</v>
      </c>
      <c r="Q8" s="314" t="s">
        <v>1875</v>
      </c>
      <c r="R8" s="314" t="s">
        <v>1792</v>
      </c>
      <c r="S8" s="314" t="s">
        <v>1831</v>
      </c>
      <c r="T8" s="314" t="s">
        <v>1830</v>
      </c>
      <c r="U8" s="314" t="s">
        <v>1798</v>
      </c>
      <c r="V8" s="314" t="s">
        <v>1836</v>
      </c>
      <c r="W8" s="314" t="s">
        <v>1737</v>
      </c>
      <c r="X8" s="314" t="s">
        <v>1750</v>
      </c>
      <c r="Y8" s="314" t="s">
        <v>1862</v>
      </c>
      <c r="Z8" s="314" t="s">
        <v>1772</v>
      </c>
      <c r="AA8" s="314" t="s">
        <v>1758</v>
      </c>
      <c r="AB8" s="314" t="s">
        <v>1732</v>
      </c>
      <c r="AC8" s="314" t="s">
        <v>1871</v>
      </c>
      <c r="AD8" s="314" t="s">
        <v>34</v>
      </c>
      <c r="AE8" s="314" t="s">
        <v>1809</v>
      </c>
      <c r="AF8" s="314" t="s">
        <v>1803</v>
      </c>
      <c r="AG8" s="314" t="s">
        <v>1793</v>
      </c>
      <c r="AH8" s="314" t="s">
        <v>34</v>
      </c>
      <c r="AI8" s="315" t="s">
        <v>1818</v>
      </c>
      <c r="AJ8" s="315" t="s">
        <v>1727</v>
      </c>
      <c r="AK8" s="312">
        <f t="shared" si="0"/>
        <v>5</v>
      </c>
      <c r="AL8" s="308" t="str">
        <f t="shared" si="1"/>
        <v/>
      </c>
      <c r="AR8" s="3" t="s">
        <v>47</v>
      </c>
    </row>
    <row r="9" spans="1:45" ht="58.5" customHeight="1" x14ac:dyDescent="0.25">
      <c r="A9" s="629"/>
      <c r="B9" s="316"/>
      <c r="C9" s="316"/>
      <c r="D9" s="316"/>
      <c r="E9" s="316" t="s">
        <v>1730</v>
      </c>
      <c r="F9" s="316"/>
      <c r="G9" s="316"/>
      <c r="H9" s="316"/>
      <c r="I9" s="260">
        <f>I8+1</f>
        <v>6</v>
      </c>
      <c r="J9" s="308" t="str">
        <f>IFERROR(IF(HLOOKUP($C$2,$B$4:$H$9,I9,FALSE)="","",HLOOKUP($C$2,$B$4:$H$9,I9,FALSE)),"")</f>
        <v/>
      </c>
      <c r="L9" s="633"/>
      <c r="M9" s="314" t="s">
        <v>1788</v>
      </c>
      <c r="N9" s="314" t="s">
        <v>1800</v>
      </c>
      <c r="O9" s="315"/>
      <c r="P9" s="314" t="s">
        <v>1750</v>
      </c>
      <c r="Q9" s="314" t="s">
        <v>1796</v>
      </c>
      <c r="R9" s="314" t="s">
        <v>34</v>
      </c>
      <c r="S9" s="314" t="s">
        <v>34</v>
      </c>
      <c r="T9" s="314" t="s">
        <v>1750</v>
      </c>
      <c r="U9" s="314" t="s">
        <v>1873</v>
      </c>
      <c r="V9" s="314" t="s">
        <v>1854</v>
      </c>
      <c r="W9" s="314" t="s">
        <v>1772</v>
      </c>
      <c r="X9" s="314" t="s">
        <v>1876</v>
      </c>
      <c r="Y9" s="314" t="s">
        <v>34</v>
      </c>
      <c r="Z9" s="314" t="s">
        <v>1758</v>
      </c>
      <c r="AA9" s="314" t="s">
        <v>34</v>
      </c>
      <c r="AB9" s="314" t="s">
        <v>1862</v>
      </c>
      <c r="AC9" s="314" t="s">
        <v>34</v>
      </c>
      <c r="AD9" s="315"/>
      <c r="AE9" s="314" t="s">
        <v>1870</v>
      </c>
      <c r="AF9" s="314" t="s">
        <v>1783</v>
      </c>
      <c r="AG9" s="314" t="s">
        <v>34</v>
      </c>
      <c r="AH9" s="315"/>
      <c r="AI9" s="315" t="s">
        <v>1742</v>
      </c>
      <c r="AJ9" s="315" t="s">
        <v>1878</v>
      </c>
      <c r="AK9" s="312">
        <f t="shared" si="0"/>
        <v>6</v>
      </c>
      <c r="AL9" s="308" t="str">
        <f t="shared" si="1"/>
        <v/>
      </c>
      <c r="AR9" s="3" t="s">
        <v>48</v>
      </c>
    </row>
    <row r="10" spans="1:45" ht="70" customHeight="1" x14ac:dyDescent="0.25">
      <c r="L10" s="633"/>
      <c r="M10" s="314" t="s">
        <v>1804</v>
      </c>
      <c r="N10" s="314" t="s">
        <v>1788</v>
      </c>
      <c r="O10" s="315"/>
      <c r="P10" s="314" t="s">
        <v>1840</v>
      </c>
      <c r="Q10" s="314" t="s">
        <v>34</v>
      </c>
      <c r="R10" s="315"/>
      <c r="S10" s="315"/>
      <c r="T10" s="314" t="s">
        <v>1872</v>
      </c>
      <c r="U10" s="314" t="s">
        <v>1725</v>
      </c>
      <c r="V10" s="314" t="s">
        <v>1747</v>
      </c>
      <c r="W10" s="314" t="s">
        <v>1880</v>
      </c>
      <c r="X10" s="314" t="s">
        <v>34</v>
      </c>
      <c r="Y10" s="315"/>
      <c r="Z10" s="314" t="s">
        <v>1862</v>
      </c>
      <c r="AA10" s="315"/>
      <c r="AB10" s="314" t="s">
        <v>34</v>
      </c>
      <c r="AC10" s="315"/>
      <c r="AD10" s="315"/>
      <c r="AE10" s="314" t="s">
        <v>34</v>
      </c>
      <c r="AF10" s="314" t="s">
        <v>1825</v>
      </c>
      <c r="AG10" s="315"/>
      <c r="AH10" s="315"/>
      <c r="AI10" s="315" t="s">
        <v>1856</v>
      </c>
      <c r="AJ10" s="315" t="s">
        <v>1779</v>
      </c>
      <c r="AK10" s="312">
        <f t="shared" si="0"/>
        <v>7</v>
      </c>
      <c r="AL10" s="308" t="str">
        <f t="shared" si="1"/>
        <v/>
      </c>
      <c r="AR10" s="3" t="s">
        <v>49</v>
      </c>
    </row>
    <row r="11" spans="1:45" ht="58.5" customHeight="1" x14ac:dyDescent="0.25">
      <c r="L11" s="633"/>
      <c r="M11" s="314" t="s">
        <v>1716</v>
      </c>
      <c r="N11" s="314" t="s">
        <v>1860</v>
      </c>
      <c r="O11" s="315"/>
      <c r="P11" s="314" t="s">
        <v>1791</v>
      </c>
      <c r="Q11" s="315"/>
      <c r="R11" s="315"/>
      <c r="S11" s="315"/>
      <c r="T11" s="314" t="s">
        <v>1761</v>
      </c>
      <c r="U11" s="314" t="s">
        <v>1812</v>
      </c>
      <c r="V11" s="314" t="s">
        <v>34</v>
      </c>
      <c r="W11" s="314" t="s">
        <v>1750</v>
      </c>
      <c r="X11" s="315"/>
      <c r="Y11" s="315"/>
      <c r="Z11" s="314" t="s">
        <v>1849</v>
      </c>
      <c r="AA11" s="315"/>
      <c r="AB11" s="315"/>
      <c r="AC11" s="315"/>
      <c r="AD11" s="315"/>
      <c r="AE11" s="315"/>
      <c r="AF11" s="314" t="s">
        <v>1826</v>
      </c>
      <c r="AG11" s="315"/>
      <c r="AH11" s="315"/>
      <c r="AI11" s="315" t="s">
        <v>1824</v>
      </c>
      <c r="AJ11" s="315" t="s">
        <v>1745</v>
      </c>
      <c r="AK11" s="312">
        <f t="shared" si="0"/>
        <v>8</v>
      </c>
      <c r="AL11" s="308" t="str">
        <f t="shared" si="1"/>
        <v/>
      </c>
      <c r="AR11" s="3" t="s">
        <v>50</v>
      </c>
    </row>
    <row r="12" spans="1:45" ht="35.5" customHeight="1" x14ac:dyDescent="0.25">
      <c r="L12" s="633"/>
      <c r="M12" s="314" t="s">
        <v>1729</v>
      </c>
      <c r="N12" s="314" t="s">
        <v>1868</v>
      </c>
      <c r="O12" s="315"/>
      <c r="P12" s="314" t="s">
        <v>1813</v>
      </c>
      <c r="Q12" s="315"/>
      <c r="R12" s="315"/>
      <c r="S12" s="315"/>
      <c r="T12" s="314" t="s">
        <v>34</v>
      </c>
      <c r="U12" s="314" t="s">
        <v>1775</v>
      </c>
      <c r="V12" s="315"/>
      <c r="W12" s="314" t="s">
        <v>1862</v>
      </c>
      <c r="X12" s="315"/>
      <c r="Y12" s="315"/>
      <c r="Z12" s="314" t="s">
        <v>34</v>
      </c>
      <c r="AA12" s="315"/>
      <c r="AB12" s="315"/>
      <c r="AC12" s="315"/>
      <c r="AD12" s="315"/>
      <c r="AE12" s="315"/>
      <c r="AF12" s="314" t="s">
        <v>1760</v>
      </c>
      <c r="AG12" s="315"/>
      <c r="AH12" s="315"/>
      <c r="AI12" s="315" t="s">
        <v>1857</v>
      </c>
      <c r="AJ12" s="314" t="s">
        <v>34</v>
      </c>
      <c r="AK12" s="312">
        <f t="shared" si="0"/>
        <v>9</v>
      </c>
      <c r="AL12" s="308" t="str">
        <f t="shared" si="1"/>
        <v/>
      </c>
      <c r="AR12" s="3" t="s">
        <v>51</v>
      </c>
    </row>
    <row r="13" spans="1:45" ht="47" customHeight="1" x14ac:dyDescent="0.25">
      <c r="A13" s="310"/>
      <c r="L13" s="633"/>
      <c r="M13" s="314" t="s">
        <v>1859</v>
      </c>
      <c r="N13" s="314" t="s">
        <v>1867</v>
      </c>
      <c r="O13" s="315"/>
      <c r="P13" s="314" t="s">
        <v>34</v>
      </c>
      <c r="Q13" s="315"/>
      <c r="R13" s="315"/>
      <c r="S13" s="315"/>
      <c r="T13" s="315"/>
      <c r="U13" s="314" t="s">
        <v>34</v>
      </c>
      <c r="V13" s="315"/>
      <c r="W13" s="314" t="s">
        <v>1762</v>
      </c>
      <c r="X13" s="315"/>
      <c r="Y13" s="315"/>
      <c r="Z13" s="315"/>
      <c r="AA13" s="315"/>
      <c r="AB13" s="315"/>
      <c r="AC13" s="315"/>
      <c r="AD13" s="315"/>
      <c r="AE13" s="315"/>
      <c r="AF13" s="314" t="s">
        <v>1806</v>
      </c>
      <c r="AG13" s="315"/>
      <c r="AH13" s="315"/>
      <c r="AI13" s="314" t="s">
        <v>34</v>
      </c>
      <c r="AJ13" s="315"/>
      <c r="AK13" s="312">
        <f t="shared" si="0"/>
        <v>10</v>
      </c>
      <c r="AL13" s="308" t="str">
        <f t="shared" si="1"/>
        <v/>
      </c>
      <c r="AR13" s="3" t="s">
        <v>52</v>
      </c>
    </row>
    <row r="14" spans="1:45" ht="35.5" customHeight="1" x14ac:dyDescent="0.25">
      <c r="A14" s="310"/>
      <c r="L14" s="633"/>
      <c r="M14" s="314" t="s">
        <v>1801</v>
      </c>
      <c r="N14" s="314" t="s">
        <v>1820</v>
      </c>
      <c r="O14" s="315"/>
      <c r="P14" s="315"/>
      <c r="Q14" s="315"/>
      <c r="R14" s="315"/>
      <c r="S14" s="315"/>
      <c r="T14" s="315"/>
      <c r="U14" s="315"/>
      <c r="V14" s="315"/>
      <c r="W14" s="314" t="s">
        <v>1851</v>
      </c>
      <c r="X14" s="315"/>
      <c r="Y14" s="315"/>
      <c r="Z14" s="315"/>
      <c r="AA14" s="315"/>
      <c r="AB14" s="315"/>
      <c r="AC14" s="315"/>
      <c r="AD14" s="315"/>
      <c r="AE14" s="315"/>
      <c r="AF14" s="314" t="s">
        <v>1808</v>
      </c>
      <c r="AG14" s="315"/>
      <c r="AH14" s="315"/>
      <c r="AI14" s="315"/>
      <c r="AJ14" s="315"/>
      <c r="AK14" s="312">
        <f t="shared" si="0"/>
        <v>11</v>
      </c>
      <c r="AL14" s="308" t="str">
        <f t="shared" si="1"/>
        <v/>
      </c>
      <c r="AR14" s="3" t="s">
        <v>53</v>
      </c>
    </row>
    <row r="15" spans="1:45" ht="81.5" customHeight="1" x14ac:dyDescent="0.25">
      <c r="A15" s="310"/>
      <c r="L15" s="633"/>
      <c r="M15" s="314" t="s">
        <v>1776</v>
      </c>
      <c r="N15" s="314" t="s">
        <v>1879</v>
      </c>
      <c r="O15" s="315"/>
      <c r="P15" s="315"/>
      <c r="Q15" s="315"/>
      <c r="R15" s="315"/>
      <c r="S15" s="315"/>
      <c r="T15" s="315"/>
      <c r="U15" s="315"/>
      <c r="V15" s="315"/>
      <c r="W15" s="314" t="s">
        <v>34</v>
      </c>
      <c r="X15" s="315"/>
      <c r="Y15" s="315"/>
      <c r="Z15" s="315"/>
      <c r="AA15" s="315"/>
      <c r="AB15" s="315"/>
      <c r="AC15" s="315"/>
      <c r="AD15" s="315"/>
      <c r="AE15" s="315"/>
      <c r="AF15" s="314" t="s">
        <v>1861</v>
      </c>
      <c r="AG15" s="315"/>
      <c r="AH15" s="315"/>
      <c r="AI15" s="315"/>
      <c r="AJ15" s="315"/>
      <c r="AK15" s="312">
        <f t="shared" si="0"/>
        <v>12</v>
      </c>
      <c r="AL15" s="308" t="str">
        <f t="shared" si="1"/>
        <v/>
      </c>
      <c r="AR15" s="3" t="s">
        <v>54</v>
      </c>
    </row>
    <row r="16" spans="1:45" ht="24" customHeight="1" x14ac:dyDescent="0.25">
      <c r="A16" s="310"/>
      <c r="G16" s="223"/>
      <c r="L16" s="633"/>
      <c r="M16" s="314" t="s">
        <v>1805</v>
      </c>
      <c r="N16" s="314" t="s">
        <v>1747</v>
      </c>
      <c r="O16" s="315"/>
      <c r="P16" s="315"/>
      <c r="Q16" s="315"/>
      <c r="R16" s="315"/>
      <c r="S16" s="315"/>
      <c r="T16" s="315"/>
      <c r="U16" s="315"/>
      <c r="V16" s="315"/>
      <c r="W16" s="315"/>
      <c r="X16" s="315"/>
      <c r="Y16" s="315"/>
      <c r="Z16" s="315"/>
      <c r="AA16" s="315"/>
      <c r="AB16" s="315"/>
      <c r="AC16" s="315"/>
      <c r="AD16" s="315"/>
      <c r="AE16" s="315"/>
      <c r="AF16" s="314" t="s">
        <v>1770</v>
      </c>
      <c r="AG16" s="315"/>
      <c r="AH16" s="315"/>
      <c r="AI16" s="315"/>
      <c r="AJ16" s="315"/>
      <c r="AK16" s="312">
        <f t="shared" si="0"/>
        <v>13</v>
      </c>
      <c r="AL16" s="308" t="str">
        <f t="shared" si="1"/>
        <v/>
      </c>
      <c r="AR16" s="3" t="s">
        <v>55</v>
      </c>
    </row>
    <row r="17" spans="1:44" ht="35.5" customHeight="1" x14ac:dyDescent="0.25">
      <c r="A17" s="310"/>
      <c r="B17" s="223"/>
      <c r="E17" s="223"/>
      <c r="F17" s="223"/>
      <c r="G17" s="223"/>
      <c r="L17" s="633"/>
      <c r="M17" s="314" t="s">
        <v>1777</v>
      </c>
      <c r="N17" s="314" t="s">
        <v>1816</v>
      </c>
      <c r="O17" s="315"/>
      <c r="P17" s="315"/>
      <c r="Q17" s="315"/>
      <c r="R17" s="315"/>
      <c r="S17" s="315"/>
      <c r="T17" s="315"/>
      <c r="U17" s="315"/>
      <c r="V17" s="315"/>
      <c r="W17" s="315"/>
      <c r="X17" s="315"/>
      <c r="Y17" s="315"/>
      <c r="Z17" s="315"/>
      <c r="AA17" s="315"/>
      <c r="AB17" s="315"/>
      <c r="AC17" s="315"/>
      <c r="AD17" s="315"/>
      <c r="AE17" s="315"/>
      <c r="AF17" s="314" t="s">
        <v>34</v>
      </c>
      <c r="AG17" s="315"/>
      <c r="AH17" s="315"/>
      <c r="AI17" s="315"/>
      <c r="AJ17" s="315"/>
      <c r="AK17" s="312">
        <f t="shared" si="0"/>
        <v>14</v>
      </c>
      <c r="AL17" s="308" t="str">
        <f t="shared" si="1"/>
        <v/>
      </c>
      <c r="AR17" s="3" t="s">
        <v>56</v>
      </c>
    </row>
    <row r="18" spans="1:44" ht="35.5" customHeight="1" x14ac:dyDescent="0.25">
      <c r="A18" s="310"/>
      <c r="B18" s="223"/>
      <c r="D18" s="223"/>
      <c r="E18" s="223"/>
      <c r="F18" s="223"/>
      <c r="G18" s="223"/>
      <c r="H18" s="223"/>
      <c r="L18" s="633"/>
      <c r="M18" s="315" t="s">
        <v>34</v>
      </c>
      <c r="N18" s="314" t="s">
        <v>1767</v>
      </c>
      <c r="O18" s="315"/>
      <c r="P18" s="315"/>
      <c r="Q18" s="315"/>
      <c r="R18" s="315"/>
      <c r="S18" s="315"/>
      <c r="T18" s="315"/>
      <c r="U18" s="315"/>
      <c r="V18" s="315"/>
      <c r="W18" s="315"/>
      <c r="X18" s="315"/>
      <c r="Y18" s="315"/>
      <c r="Z18" s="315"/>
      <c r="AA18" s="315"/>
      <c r="AB18" s="315"/>
      <c r="AC18" s="315"/>
      <c r="AD18" s="315"/>
      <c r="AE18" s="315"/>
      <c r="AF18" s="315"/>
      <c r="AG18" s="315"/>
      <c r="AH18" s="315"/>
      <c r="AI18" s="315"/>
      <c r="AJ18" s="315"/>
      <c r="AK18" s="312">
        <f t="shared" si="0"/>
        <v>15</v>
      </c>
      <c r="AL18" s="308" t="str">
        <f t="shared" si="1"/>
        <v/>
      </c>
      <c r="AR18" s="3" t="s">
        <v>57</v>
      </c>
    </row>
    <row r="19" spans="1:44" ht="24" customHeight="1" x14ac:dyDescent="0.25">
      <c r="L19" s="633"/>
      <c r="M19" s="315"/>
      <c r="N19" s="314" t="s">
        <v>1802</v>
      </c>
      <c r="O19" s="315"/>
      <c r="P19" s="315"/>
      <c r="Q19" s="315"/>
      <c r="R19" s="315"/>
      <c r="S19" s="315"/>
      <c r="T19" s="315"/>
      <c r="U19" s="315"/>
      <c r="V19" s="315"/>
      <c r="W19" s="315"/>
      <c r="X19" s="315"/>
      <c r="Y19" s="315"/>
      <c r="Z19" s="315"/>
      <c r="AA19" s="315"/>
      <c r="AB19" s="315"/>
      <c r="AC19" s="315"/>
      <c r="AD19" s="315"/>
      <c r="AE19" s="315"/>
      <c r="AF19" s="315"/>
      <c r="AG19" s="315"/>
      <c r="AH19" s="315"/>
      <c r="AI19" s="315"/>
      <c r="AJ19" s="315"/>
      <c r="AK19" s="312">
        <f t="shared" si="0"/>
        <v>16</v>
      </c>
      <c r="AL19" s="308" t="str">
        <f t="shared" si="1"/>
        <v/>
      </c>
      <c r="AR19" s="3" t="s">
        <v>58</v>
      </c>
    </row>
    <row r="20" spans="1:44" ht="24" customHeight="1" x14ac:dyDescent="0.25">
      <c r="L20" s="633"/>
      <c r="M20" s="315"/>
      <c r="N20" s="314" t="s">
        <v>1763</v>
      </c>
      <c r="O20" s="315"/>
      <c r="P20" s="315"/>
      <c r="Q20" s="315"/>
      <c r="R20" s="315"/>
      <c r="S20" s="315"/>
      <c r="T20" s="315"/>
      <c r="U20" s="315"/>
      <c r="V20" s="315"/>
      <c r="W20" s="315"/>
      <c r="X20" s="315"/>
      <c r="Y20" s="315"/>
      <c r="Z20" s="315"/>
      <c r="AA20" s="315"/>
      <c r="AB20" s="315"/>
      <c r="AC20" s="315"/>
      <c r="AD20" s="315"/>
      <c r="AE20" s="315"/>
      <c r="AF20" s="315"/>
      <c r="AG20" s="315"/>
      <c r="AH20" s="315"/>
      <c r="AI20" s="315"/>
      <c r="AJ20" s="315"/>
      <c r="AK20" s="312">
        <f t="shared" si="0"/>
        <v>17</v>
      </c>
      <c r="AL20" s="308" t="str">
        <f t="shared" si="1"/>
        <v/>
      </c>
      <c r="AR20" s="3" t="s">
        <v>59</v>
      </c>
    </row>
    <row r="21" spans="1:44" ht="24" customHeight="1" x14ac:dyDescent="0.25">
      <c r="L21" s="633"/>
      <c r="M21" s="315"/>
      <c r="N21" s="314" t="s">
        <v>1801</v>
      </c>
      <c r="O21" s="315"/>
      <c r="P21" s="315"/>
      <c r="Q21" s="315"/>
      <c r="R21" s="315"/>
      <c r="S21" s="315"/>
      <c r="T21" s="315"/>
      <c r="U21" s="315"/>
      <c r="V21" s="315"/>
      <c r="W21" s="315"/>
      <c r="X21" s="315"/>
      <c r="Y21" s="315"/>
      <c r="Z21" s="315"/>
      <c r="AA21" s="315"/>
      <c r="AB21" s="315"/>
      <c r="AC21" s="315"/>
      <c r="AD21" s="315"/>
      <c r="AE21" s="315"/>
      <c r="AF21" s="315"/>
      <c r="AG21" s="315"/>
      <c r="AH21" s="315"/>
      <c r="AI21" s="315"/>
      <c r="AJ21" s="315"/>
      <c r="AK21" s="312">
        <f t="shared" si="0"/>
        <v>18</v>
      </c>
      <c r="AL21" s="308" t="str">
        <f t="shared" si="1"/>
        <v/>
      </c>
      <c r="AR21" s="3" t="s">
        <v>60</v>
      </c>
    </row>
    <row r="22" spans="1:44" ht="24" customHeight="1" x14ac:dyDescent="0.25">
      <c r="L22" s="633"/>
      <c r="M22" s="315"/>
      <c r="N22" s="314" t="s">
        <v>1776</v>
      </c>
      <c r="O22" s="315"/>
      <c r="P22" s="315"/>
      <c r="Q22" s="315"/>
      <c r="R22" s="315"/>
      <c r="S22" s="315"/>
      <c r="T22" s="315"/>
      <c r="U22" s="315"/>
      <c r="V22" s="315"/>
      <c r="W22" s="315"/>
      <c r="X22" s="315"/>
      <c r="Y22" s="315"/>
      <c r="Z22" s="315"/>
      <c r="AA22" s="315"/>
      <c r="AB22" s="315"/>
      <c r="AC22" s="315"/>
      <c r="AD22" s="315"/>
      <c r="AE22" s="315"/>
      <c r="AF22" s="315"/>
      <c r="AG22" s="315"/>
      <c r="AH22" s="315"/>
      <c r="AI22" s="315"/>
      <c r="AJ22" s="315"/>
      <c r="AK22" s="312">
        <f t="shared" si="0"/>
        <v>19</v>
      </c>
      <c r="AL22" s="308" t="str">
        <f t="shared" si="1"/>
        <v/>
      </c>
      <c r="AR22" s="3" t="s">
        <v>61</v>
      </c>
    </row>
    <row r="23" spans="1:44" ht="14.5" customHeight="1" x14ac:dyDescent="0.25">
      <c r="L23" s="633"/>
      <c r="M23" s="315"/>
      <c r="N23" s="314" t="s">
        <v>1805</v>
      </c>
      <c r="O23" s="315"/>
      <c r="P23" s="315"/>
      <c r="Q23" s="315"/>
      <c r="R23" s="315"/>
      <c r="S23" s="315"/>
      <c r="T23" s="315"/>
      <c r="U23" s="315"/>
      <c r="V23" s="315"/>
      <c r="W23" s="315"/>
      <c r="X23" s="315"/>
      <c r="Y23" s="315"/>
      <c r="Z23" s="315"/>
      <c r="AA23" s="315"/>
      <c r="AB23" s="315"/>
      <c r="AC23" s="315"/>
      <c r="AD23" s="315"/>
      <c r="AE23" s="315"/>
      <c r="AF23" s="315"/>
      <c r="AG23" s="315"/>
      <c r="AH23" s="315"/>
      <c r="AI23" s="315"/>
      <c r="AJ23" s="315"/>
      <c r="AK23" s="312">
        <f t="shared" si="0"/>
        <v>20</v>
      </c>
      <c r="AL23" s="308" t="str">
        <f t="shared" si="1"/>
        <v/>
      </c>
      <c r="AR23" s="3" t="s">
        <v>62</v>
      </c>
    </row>
    <row r="24" spans="1:44" ht="70" customHeight="1" x14ac:dyDescent="0.25">
      <c r="L24" s="633"/>
      <c r="M24" s="315"/>
      <c r="N24" s="314" t="s">
        <v>1794</v>
      </c>
      <c r="O24" s="315"/>
      <c r="P24" s="315"/>
      <c r="Q24" s="315"/>
      <c r="R24" s="315"/>
      <c r="S24" s="315"/>
      <c r="T24" s="315"/>
      <c r="U24" s="315"/>
      <c r="V24" s="315"/>
      <c r="W24" s="315"/>
      <c r="X24" s="315"/>
      <c r="Y24" s="315"/>
      <c r="Z24" s="315"/>
      <c r="AA24" s="315"/>
      <c r="AB24" s="315"/>
      <c r="AC24" s="315"/>
      <c r="AD24" s="315"/>
      <c r="AE24" s="315"/>
      <c r="AF24" s="315"/>
      <c r="AG24" s="315"/>
      <c r="AH24" s="315"/>
      <c r="AI24" s="315"/>
      <c r="AJ24" s="315"/>
      <c r="AK24" s="312">
        <f t="shared" si="0"/>
        <v>21</v>
      </c>
      <c r="AL24" s="308" t="str">
        <f t="shared" si="1"/>
        <v/>
      </c>
      <c r="AP24" s="3"/>
      <c r="AR24" s="3" t="s">
        <v>63</v>
      </c>
    </row>
    <row r="25" spans="1:44" ht="14.5" customHeight="1" x14ac:dyDescent="0.25">
      <c r="L25" s="634"/>
      <c r="M25" s="315"/>
      <c r="N25" s="315" t="s">
        <v>34</v>
      </c>
      <c r="O25" s="315"/>
      <c r="P25" s="315"/>
      <c r="Q25" s="315"/>
      <c r="R25" s="315"/>
      <c r="S25" s="315"/>
      <c r="T25" s="315"/>
      <c r="U25" s="315"/>
      <c r="V25" s="315"/>
      <c r="W25" s="315"/>
      <c r="X25" s="315"/>
      <c r="Y25" s="315"/>
      <c r="Z25" s="315"/>
      <c r="AA25" s="315"/>
      <c r="AB25" s="315"/>
      <c r="AC25" s="315"/>
      <c r="AD25" s="315"/>
      <c r="AE25" s="315"/>
      <c r="AF25" s="315"/>
      <c r="AG25" s="315"/>
      <c r="AH25" s="315"/>
      <c r="AI25" s="315"/>
      <c r="AJ25" s="315"/>
      <c r="AK25" s="312">
        <f t="shared" si="0"/>
        <v>22</v>
      </c>
      <c r="AL25" s="308" t="str">
        <f t="shared" si="1"/>
        <v/>
      </c>
      <c r="AR25" s="3" t="s">
        <v>64</v>
      </c>
    </row>
    <row r="26" spans="1:44" x14ac:dyDescent="0.25">
      <c r="M26" s="314"/>
      <c r="N26" s="314"/>
      <c r="O26" s="314"/>
      <c r="P26" s="314"/>
      <c r="Q26" s="314"/>
      <c r="R26" s="314"/>
      <c r="S26" s="314"/>
      <c r="T26" s="314"/>
      <c r="U26" s="314"/>
      <c r="V26" s="314"/>
      <c r="W26" s="314"/>
      <c r="X26" s="314"/>
      <c r="Y26" s="314"/>
      <c r="Z26" s="314"/>
      <c r="AA26" s="314"/>
      <c r="AB26" s="314"/>
      <c r="AC26" s="314"/>
      <c r="AD26" s="314"/>
      <c r="AE26" s="314"/>
      <c r="AF26" s="314"/>
      <c r="AG26" s="314"/>
      <c r="AK26" s="3"/>
      <c r="AL26" s="3"/>
      <c r="AM26" s="3"/>
      <c r="AP26" s="3"/>
      <c r="AQ26" s="258"/>
      <c r="AR26" s="3" t="s">
        <v>65</v>
      </c>
    </row>
    <row r="27" spans="1:44" x14ac:dyDescent="0.25">
      <c r="AK27" s="3"/>
      <c r="AL27" s="3"/>
      <c r="AM27" s="3"/>
      <c r="AP27" s="3"/>
      <c r="AQ27" s="258"/>
      <c r="AR27" s="3" t="s">
        <v>66</v>
      </c>
    </row>
    <row r="28" spans="1:44" x14ac:dyDescent="0.25">
      <c r="P28" s="2"/>
      <c r="AK28" s="3"/>
      <c r="AL28" s="3"/>
      <c r="AM28" s="3"/>
      <c r="AP28" s="3"/>
      <c r="AQ28" s="258"/>
      <c r="AR28" s="3" t="s">
        <v>67</v>
      </c>
    </row>
    <row r="29" spans="1:44" x14ac:dyDescent="0.25">
      <c r="P29" s="2"/>
      <c r="AK29" s="3"/>
      <c r="AL29" s="3"/>
      <c r="AM29" s="3"/>
      <c r="AP29" s="3"/>
      <c r="AQ29" s="258"/>
      <c r="AR29" s="3" t="s">
        <v>68</v>
      </c>
    </row>
    <row r="30" spans="1:44" x14ac:dyDescent="0.25">
      <c r="P30" s="2"/>
      <c r="AK30" s="3"/>
      <c r="AL30" s="3"/>
      <c r="AM30" s="3"/>
      <c r="AP30" s="3"/>
      <c r="AQ30" s="258"/>
      <c r="AR30" s="3" t="s">
        <v>69</v>
      </c>
    </row>
    <row r="31" spans="1:44" x14ac:dyDescent="0.25">
      <c r="P31" s="2"/>
      <c r="AK31" s="3"/>
      <c r="AL31" s="3"/>
      <c r="AM31" s="3"/>
      <c r="AP31" s="3"/>
      <c r="AQ31" s="258"/>
      <c r="AR31" s="3" t="s">
        <v>70</v>
      </c>
    </row>
    <row r="32" spans="1:44" x14ac:dyDescent="0.25">
      <c r="P32" s="2"/>
      <c r="AK32" s="3"/>
      <c r="AL32" s="3"/>
      <c r="AM32" s="3"/>
      <c r="AP32" s="3"/>
      <c r="AQ32" s="258"/>
      <c r="AR32" s="3" t="s">
        <v>71</v>
      </c>
    </row>
    <row r="33" spans="12:44" x14ac:dyDescent="0.25">
      <c r="P33" s="2"/>
      <c r="AK33" s="3"/>
      <c r="AL33" s="3"/>
      <c r="AM33" s="3"/>
      <c r="AP33" s="3"/>
      <c r="AQ33" s="258"/>
      <c r="AR33" s="3" t="s">
        <v>72</v>
      </c>
    </row>
    <row r="34" spans="12:44" x14ac:dyDescent="0.25">
      <c r="P34" s="2"/>
      <c r="AK34" s="3"/>
      <c r="AL34" s="3"/>
      <c r="AM34" s="3"/>
      <c r="AP34" s="3"/>
      <c r="AQ34" s="258"/>
      <c r="AR34" s="3" t="s">
        <v>73</v>
      </c>
    </row>
    <row r="35" spans="12:44" x14ac:dyDescent="0.25">
      <c r="P35" s="2"/>
      <c r="AK35" s="3"/>
      <c r="AL35" s="3"/>
      <c r="AM35" s="3"/>
      <c r="AP35" s="3"/>
      <c r="AQ35" s="258"/>
      <c r="AR35" s="3" t="s">
        <v>74</v>
      </c>
    </row>
    <row r="36" spans="12:44" x14ac:dyDescent="0.25">
      <c r="P36" s="2"/>
      <c r="AK36" s="3"/>
      <c r="AL36" s="3"/>
      <c r="AM36" s="3"/>
      <c r="AP36" s="3"/>
      <c r="AQ36" s="258"/>
      <c r="AR36" s="3" t="s">
        <v>75</v>
      </c>
    </row>
    <row r="37" spans="12:44" x14ac:dyDescent="0.25">
      <c r="O37" s="223"/>
      <c r="P37" s="2"/>
      <c r="AK37" s="3"/>
      <c r="AL37" s="3"/>
      <c r="AM37" s="3"/>
      <c r="AP37" s="3"/>
      <c r="AQ37" s="258"/>
      <c r="AR37" s="3" t="s">
        <v>76</v>
      </c>
    </row>
    <row r="38" spans="12:44" x14ac:dyDescent="0.25">
      <c r="O38" s="223"/>
      <c r="P38" s="2"/>
      <c r="AK38" s="3"/>
      <c r="AL38" s="3"/>
      <c r="AM38" s="3"/>
      <c r="AP38" s="3"/>
      <c r="AQ38" s="258"/>
      <c r="AR38" s="3" t="s">
        <v>77</v>
      </c>
    </row>
    <row r="39" spans="12:44" x14ac:dyDescent="0.25">
      <c r="O39" s="223"/>
      <c r="P39" s="2"/>
      <c r="AK39" s="3"/>
      <c r="AL39" s="3"/>
      <c r="AM39" s="3"/>
      <c r="AP39" s="3"/>
      <c r="AQ39" s="258"/>
      <c r="AR39" s="3" t="s">
        <v>78</v>
      </c>
    </row>
    <row r="40" spans="12:44" x14ac:dyDescent="0.25">
      <c r="O40" s="223"/>
      <c r="P40" s="2"/>
      <c r="AK40" s="3"/>
      <c r="AL40" s="3"/>
      <c r="AM40" s="3"/>
      <c r="AP40" s="3"/>
      <c r="AQ40" s="258"/>
      <c r="AR40" s="3" t="s">
        <v>79</v>
      </c>
    </row>
    <row r="41" spans="12:44" x14ac:dyDescent="0.25">
      <c r="O41" s="223"/>
      <c r="P41" s="2"/>
      <c r="AK41" s="3"/>
      <c r="AL41" s="3"/>
      <c r="AM41" s="3"/>
      <c r="AP41" s="3"/>
      <c r="AQ41" s="258"/>
      <c r="AR41" s="3" t="s">
        <v>80</v>
      </c>
    </row>
    <row r="42" spans="12:44" x14ac:dyDescent="0.25">
      <c r="AK42" s="3"/>
      <c r="AL42" s="3"/>
      <c r="AM42" s="3"/>
      <c r="AN42" s="3"/>
      <c r="AP42" s="3"/>
      <c r="AQ42" s="258"/>
      <c r="AR42" s="3" t="s">
        <v>81</v>
      </c>
    </row>
    <row r="43" spans="12:44" x14ac:dyDescent="0.25">
      <c r="AK43" s="3"/>
      <c r="AL43" s="3"/>
      <c r="AM43" s="3"/>
      <c r="AN43" s="3"/>
      <c r="AO43" s="3"/>
      <c r="AP43" s="3"/>
      <c r="AQ43" s="258"/>
      <c r="AR43" s="3" t="s">
        <v>82</v>
      </c>
    </row>
    <row r="44" spans="12:44" x14ac:dyDescent="0.25">
      <c r="AK44" s="3"/>
      <c r="AL44" s="3"/>
      <c r="AM44" s="3"/>
      <c r="AN44" s="3"/>
      <c r="AO44" s="3"/>
      <c r="AP44" s="3"/>
      <c r="AQ44" s="258"/>
      <c r="AR44" s="3" t="s">
        <v>83</v>
      </c>
    </row>
    <row r="45" spans="12:44" x14ac:dyDescent="0.25">
      <c r="AK45" s="3"/>
      <c r="AL45" s="3"/>
      <c r="AM45" s="3"/>
      <c r="AN45" s="3"/>
      <c r="AO45" s="3"/>
      <c r="AP45" s="3"/>
      <c r="AQ45" s="258"/>
      <c r="AR45" s="3" t="s">
        <v>84</v>
      </c>
    </row>
    <row r="46" spans="12:44" x14ac:dyDescent="0.25">
      <c r="AK46" s="3"/>
      <c r="AL46" s="3"/>
      <c r="AM46" s="3"/>
      <c r="AN46" s="3"/>
      <c r="AO46" s="3"/>
      <c r="AP46" s="3"/>
      <c r="AQ46" s="258"/>
      <c r="AR46" s="3" t="s">
        <v>85</v>
      </c>
    </row>
    <row r="47" spans="12:44" x14ac:dyDescent="0.25">
      <c r="AK47" s="3"/>
      <c r="AL47" s="3"/>
      <c r="AM47" s="3"/>
      <c r="AN47" s="3"/>
      <c r="AO47" s="3"/>
      <c r="AP47" s="3"/>
      <c r="AQ47" s="258"/>
      <c r="AR47" s="3" t="s">
        <v>86</v>
      </c>
    </row>
    <row r="48" spans="12:44" x14ac:dyDescent="0.25">
      <c r="L48" s="3"/>
      <c r="AK48" s="3"/>
      <c r="AL48" s="3"/>
      <c r="AM48" s="3"/>
      <c r="AN48" s="3"/>
      <c r="AO48" s="3"/>
      <c r="AP48" s="3"/>
      <c r="AQ48" s="258"/>
      <c r="AR48" s="3" t="s">
        <v>87</v>
      </c>
    </row>
    <row r="49" spans="12:44" x14ac:dyDescent="0.25">
      <c r="L49" s="3"/>
      <c r="AK49" s="3"/>
      <c r="AL49" s="3"/>
      <c r="AM49" s="3"/>
      <c r="AN49" s="3"/>
      <c r="AO49" s="3"/>
      <c r="AP49" s="3"/>
      <c r="AQ49" s="258"/>
      <c r="AR49" s="3" t="s">
        <v>88</v>
      </c>
    </row>
    <row r="50" spans="12:44" x14ac:dyDescent="0.25">
      <c r="L50" s="3"/>
      <c r="AK50" s="3"/>
      <c r="AL50" s="3"/>
      <c r="AM50" s="3"/>
      <c r="AN50" s="3"/>
      <c r="AO50" s="3"/>
      <c r="AP50" s="3"/>
      <c r="AQ50" s="258"/>
      <c r="AR50" s="3" t="s">
        <v>89</v>
      </c>
    </row>
    <row r="51" spans="12:44" x14ac:dyDescent="0.25">
      <c r="AK51" s="3"/>
      <c r="AL51" s="3"/>
      <c r="AM51" s="3"/>
      <c r="AN51" s="258"/>
      <c r="AR51" s="3" t="s">
        <v>90</v>
      </c>
    </row>
    <row r="52" spans="12:44" x14ac:dyDescent="0.25">
      <c r="AK52" s="3"/>
      <c r="AL52" s="3"/>
      <c r="AM52" s="3"/>
      <c r="AN52" s="258"/>
      <c r="AR52" s="3" t="s">
        <v>91</v>
      </c>
    </row>
    <row r="53" spans="12:44" x14ac:dyDescent="0.25">
      <c r="AK53" s="3"/>
      <c r="AL53" s="3"/>
      <c r="AM53" s="3"/>
      <c r="AN53" s="258"/>
      <c r="AR53" s="3" t="s">
        <v>92</v>
      </c>
    </row>
    <row r="54" spans="12:44" x14ac:dyDescent="0.25">
      <c r="AK54" s="3"/>
      <c r="AL54" s="3"/>
      <c r="AM54" s="3"/>
      <c r="AN54" s="258"/>
      <c r="AR54" s="3" t="s">
        <v>93</v>
      </c>
    </row>
    <row r="55" spans="12:44" x14ac:dyDescent="0.25">
      <c r="AK55" s="3"/>
      <c r="AL55" s="3"/>
      <c r="AM55" s="3"/>
      <c r="AN55" s="258"/>
      <c r="AR55" s="3" t="s">
        <v>94</v>
      </c>
    </row>
    <row r="56" spans="12:44" x14ac:dyDescent="0.25">
      <c r="AK56" s="3"/>
      <c r="AL56" s="3"/>
      <c r="AM56" s="3"/>
      <c r="AN56" s="258"/>
      <c r="AR56" s="3" t="s">
        <v>95</v>
      </c>
    </row>
    <row r="57" spans="12:44" x14ac:dyDescent="0.25">
      <c r="AK57" s="3"/>
      <c r="AL57" s="3"/>
      <c r="AM57" s="3"/>
      <c r="AN57" s="258"/>
      <c r="AR57" s="3" t="s">
        <v>96</v>
      </c>
    </row>
    <row r="58" spans="12:44" x14ac:dyDescent="0.25">
      <c r="AK58" s="3"/>
      <c r="AL58" s="3"/>
      <c r="AM58" s="3"/>
      <c r="AN58" s="258"/>
      <c r="AR58" s="3" t="s">
        <v>97</v>
      </c>
    </row>
    <row r="59" spans="12:44" x14ac:dyDescent="0.25">
      <c r="AK59" s="3"/>
      <c r="AL59" s="3"/>
      <c r="AM59" s="3"/>
      <c r="AN59" s="258"/>
      <c r="AR59" s="3" t="s">
        <v>98</v>
      </c>
    </row>
    <row r="60" spans="12:44" x14ac:dyDescent="0.25">
      <c r="AK60" s="3"/>
      <c r="AL60" s="3"/>
      <c r="AM60" s="3"/>
      <c r="AN60" s="258"/>
      <c r="AR60" s="3" t="s">
        <v>99</v>
      </c>
    </row>
    <row r="61" spans="12:44" x14ac:dyDescent="0.25">
      <c r="AK61" s="3"/>
      <c r="AL61" s="3"/>
      <c r="AM61" s="3"/>
      <c r="AN61" s="258"/>
      <c r="AR61" s="3" t="s">
        <v>100</v>
      </c>
    </row>
    <row r="62" spans="12:44" x14ac:dyDescent="0.25">
      <c r="AK62" s="3"/>
      <c r="AL62" s="3"/>
      <c r="AM62" s="3"/>
      <c r="AN62" s="258"/>
      <c r="AR62" s="3" t="s">
        <v>101</v>
      </c>
    </row>
    <row r="63" spans="12:44" x14ac:dyDescent="0.25">
      <c r="AK63" s="3"/>
      <c r="AL63" s="3"/>
      <c r="AM63" s="3"/>
      <c r="AN63" s="258"/>
      <c r="AR63" s="3" t="s">
        <v>102</v>
      </c>
    </row>
    <row r="64" spans="12:44" x14ac:dyDescent="0.25">
      <c r="AK64" s="3"/>
      <c r="AL64" s="3"/>
      <c r="AM64" s="3"/>
      <c r="AN64" s="258"/>
      <c r="AR64" s="3" t="s">
        <v>103</v>
      </c>
    </row>
    <row r="65" spans="37:44" x14ac:dyDescent="0.25">
      <c r="AK65" s="3"/>
      <c r="AL65" s="3"/>
      <c r="AM65" s="3"/>
      <c r="AN65" s="258"/>
      <c r="AR65" s="3" t="s">
        <v>104</v>
      </c>
    </row>
    <row r="66" spans="37:44" x14ac:dyDescent="0.25">
      <c r="AK66" s="3"/>
      <c r="AL66" s="3"/>
      <c r="AM66" s="3"/>
      <c r="AN66" s="258"/>
      <c r="AR66" s="3" t="s">
        <v>105</v>
      </c>
    </row>
    <row r="67" spans="37:44" x14ac:dyDescent="0.25">
      <c r="AK67" s="3"/>
      <c r="AL67" s="3"/>
      <c r="AM67" s="3"/>
      <c r="AN67" s="258"/>
      <c r="AR67" s="3" t="s">
        <v>106</v>
      </c>
    </row>
    <row r="68" spans="37:44" x14ac:dyDescent="0.25">
      <c r="AK68" s="3"/>
      <c r="AL68" s="3"/>
      <c r="AM68" s="3"/>
      <c r="AN68" s="258"/>
      <c r="AR68" s="3" t="s">
        <v>107</v>
      </c>
    </row>
    <row r="69" spans="37:44" x14ac:dyDescent="0.25">
      <c r="AK69" s="3"/>
      <c r="AL69" s="3"/>
      <c r="AM69" s="3"/>
      <c r="AN69" s="258"/>
      <c r="AR69" s="3" t="s">
        <v>108</v>
      </c>
    </row>
    <row r="70" spans="37:44" x14ac:dyDescent="0.25">
      <c r="AK70" s="3"/>
      <c r="AL70" s="3"/>
      <c r="AM70" s="3"/>
      <c r="AN70" s="258"/>
      <c r="AR70" s="3" t="s">
        <v>109</v>
      </c>
    </row>
    <row r="71" spans="37:44" x14ac:dyDescent="0.25">
      <c r="AK71" s="3"/>
      <c r="AL71" s="3"/>
      <c r="AM71" s="3"/>
      <c r="AN71" s="258"/>
      <c r="AR71" s="3" t="s">
        <v>110</v>
      </c>
    </row>
    <row r="72" spans="37:44" x14ac:dyDescent="0.25">
      <c r="AK72" s="3"/>
      <c r="AL72" s="3"/>
      <c r="AM72" s="3"/>
      <c r="AN72" s="258"/>
      <c r="AR72" s="3" t="s">
        <v>111</v>
      </c>
    </row>
    <row r="73" spans="37:44" x14ac:dyDescent="0.25">
      <c r="AR73" s="3" t="s">
        <v>112</v>
      </c>
    </row>
    <row r="74" spans="37:44" x14ac:dyDescent="0.25">
      <c r="AR74" s="3" t="s">
        <v>113</v>
      </c>
    </row>
    <row r="75" spans="37:44" x14ac:dyDescent="0.25">
      <c r="AR75" s="3" t="s">
        <v>114</v>
      </c>
    </row>
    <row r="76" spans="37:44" x14ac:dyDescent="0.25">
      <c r="AR76" s="3" t="s">
        <v>115</v>
      </c>
    </row>
    <row r="77" spans="37:44" x14ac:dyDescent="0.25">
      <c r="AR77" s="3" t="s">
        <v>116</v>
      </c>
    </row>
    <row r="78" spans="37:44" x14ac:dyDescent="0.25">
      <c r="AR78" s="3" t="s">
        <v>117</v>
      </c>
    </row>
    <row r="79" spans="37:44" x14ac:dyDescent="0.25">
      <c r="AR79" s="3" t="s">
        <v>118</v>
      </c>
    </row>
    <row r="80" spans="37:44" x14ac:dyDescent="0.25">
      <c r="AR80" s="3" t="s">
        <v>119</v>
      </c>
    </row>
    <row r="81" spans="44:44" x14ac:dyDescent="0.25">
      <c r="AR81" s="3" t="s">
        <v>120</v>
      </c>
    </row>
    <row r="82" spans="44:44" x14ac:dyDescent="0.25">
      <c r="AR82" s="3" t="s">
        <v>121</v>
      </c>
    </row>
    <row r="83" spans="44:44" x14ac:dyDescent="0.25">
      <c r="AR83" s="3" t="s">
        <v>122</v>
      </c>
    </row>
    <row r="84" spans="44:44" x14ac:dyDescent="0.25">
      <c r="AR84" s="3" t="s">
        <v>123</v>
      </c>
    </row>
    <row r="85" spans="44:44" x14ac:dyDescent="0.25">
      <c r="AR85" s="3" t="s">
        <v>124</v>
      </c>
    </row>
    <row r="86" spans="44:44" x14ac:dyDescent="0.25">
      <c r="AR86" s="3" t="s">
        <v>125</v>
      </c>
    </row>
    <row r="87" spans="44:44" x14ac:dyDescent="0.25">
      <c r="AR87" s="3" t="s">
        <v>126</v>
      </c>
    </row>
    <row r="88" spans="44:44" x14ac:dyDescent="0.25">
      <c r="AR88" s="3" t="s">
        <v>127</v>
      </c>
    </row>
    <row r="89" spans="44:44" x14ac:dyDescent="0.25">
      <c r="AR89" s="3" t="s">
        <v>128</v>
      </c>
    </row>
    <row r="90" spans="44:44" x14ac:dyDescent="0.25">
      <c r="AR90" s="3" t="s">
        <v>129</v>
      </c>
    </row>
    <row r="91" spans="44:44" x14ac:dyDescent="0.25">
      <c r="AR91" s="3" t="s">
        <v>130</v>
      </c>
    </row>
    <row r="92" spans="44:44" x14ac:dyDescent="0.25">
      <c r="AR92" s="3" t="s">
        <v>131</v>
      </c>
    </row>
    <row r="93" spans="44:44" x14ac:dyDescent="0.25">
      <c r="AR93" s="3" t="s">
        <v>132</v>
      </c>
    </row>
    <row r="94" spans="44:44" x14ac:dyDescent="0.25">
      <c r="AR94" s="3" t="s">
        <v>133</v>
      </c>
    </row>
    <row r="95" spans="44:44" x14ac:dyDescent="0.25">
      <c r="AR95" s="3" t="s">
        <v>134</v>
      </c>
    </row>
    <row r="96" spans="44:44" x14ac:dyDescent="0.25">
      <c r="AR96" s="3" t="s">
        <v>135</v>
      </c>
    </row>
    <row r="97" spans="44:44" x14ac:dyDescent="0.25">
      <c r="AR97" s="3" t="s">
        <v>136</v>
      </c>
    </row>
    <row r="98" spans="44:44" x14ac:dyDescent="0.25">
      <c r="AR98" s="3" t="s">
        <v>137</v>
      </c>
    </row>
    <row r="99" spans="44:44" x14ac:dyDescent="0.25">
      <c r="AR99" s="3" t="s">
        <v>138</v>
      </c>
    </row>
    <row r="100" spans="44:44" x14ac:dyDescent="0.25">
      <c r="AR100" s="3" t="s">
        <v>139</v>
      </c>
    </row>
    <row r="101" spans="44:44" x14ac:dyDescent="0.25">
      <c r="AR101" s="3" t="s">
        <v>140</v>
      </c>
    </row>
    <row r="102" spans="44:44" x14ac:dyDescent="0.25">
      <c r="AR102" s="3" t="s">
        <v>141</v>
      </c>
    </row>
    <row r="103" spans="44:44" x14ac:dyDescent="0.25">
      <c r="AR103" s="3" t="s">
        <v>142</v>
      </c>
    </row>
    <row r="104" spans="44:44" x14ac:dyDescent="0.25">
      <c r="AR104" s="3" t="s">
        <v>143</v>
      </c>
    </row>
    <row r="105" spans="44:44" x14ac:dyDescent="0.25">
      <c r="AR105" s="3" t="s">
        <v>144</v>
      </c>
    </row>
    <row r="106" spans="44:44" x14ac:dyDescent="0.25">
      <c r="AR106" s="3" t="s">
        <v>145</v>
      </c>
    </row>
    <row r="107" spans="44:44" x14ac:dyDescent="0.25">
      <c r="AR107" s="3" t="s">
        <v>146</v>
      </c>
    </row>
    <row r="108" spans="44:44" x14ac:dyDescent="0.25">
      <c r="AR108" s="3" t="s">
        <v>147</v>
      </c>
    </row>
    <row r="109" spans="44:44" x14ac:dyDescent="0.25">
      <c r="AR109" s="3" t="s">
        <v>148</v>
      </c>
    </row>
    <row r="110" spans="44:44" x14ac:dyDescent="0.25">
      <c r="AR110" s="3" t="s">
        <v>149</v>
      </c>
    </row>
    <row r="111" spans="44:44" x14ac:dyDescent="0.25">
      <c r="AR111" s="3" t="s">
        <v>150</v>
      </c>
    </row>
    <row r="112" spans="44:44" x14ac:dyDescent="0.25">
      <c r="AR112" s="3" t="s">
        <v>151</v>
      </c>
    </row>
    <row r="113" spans="44:44" x14ac:dyDescent="0.25">
      <c r="AR113" s="3" t="s">
        <v>152</v>
      </c>
    </row>
    <row r="114" spans="44:44" x14ac:dyDescent="0.25">
      <c r="AR114" s="3" t="s">
        <v>153</v>
      </c>
    </row>
    <row r="115" spans="44:44" x14ac:dyDescent="0.25">
      <c r="AR115" s="3" t="s">
        <v>154</v>
      </c>
    </row>
    <row r="116" spans="44:44" x14ac:dyDescent="0.25">
      <c r="AR116" s="3" t="s">
        <v>155</v>
      </c>
    </row>
    <row r="117" spans="44:44" x14ac:dyDescent="0.25">
      <c r="AR117" s="3" t="s">
        <v>156</v>
      </c>
    </row>
    <row r="118" spans="44:44" x14ac:dyDescent="0.25">
      <c r="AR118" s="3" t="s">
        <v>157</v>
      </c>
    </row>
    <row r="119" spans="44:44" x14ac:dyDescent="0.25">
      <c r="AR119" s="3" t="s">
        <v>158</v>
      </c>
    </row>
    <row r="120" spans="44:44" x14ac:dyDescent="0.25">
      <c r="AR120" s="3" t="s">
        <v>159</v>
      </c>
    </row>
    <row r="121" spans="44:44" x14ac:dyDescent="0.25">
      <c r="AR121" s="3" t="s">
        <v>160</v>
      </c>
    </row>
    <row r="122" spans="44:44" x14ac:dyDescent="0.25">
      <c r="AR122" s="3" t="s">
        <v>161</v>
      </c>
    </row>
    <row r="123" spans="44:44" x14ac:dyDescent="0.25">
      <c r="AR123" s="3" t="s">
        <v>162</v>
      </c>
    </row>
    <row r="124" spans="44:44" x14ac:dyDescent="0.25">
      <c r="AR124" s="3" t="s">
        <v>163</v>
      </c>
    </row>
    <row r="125" spans="44:44" x14ac:dyDescent="0.25">
      <c r="AR125" s="3" t="s">
        <v>164</v>
      </c>
    </row>
    <row r="126" spans="44:44" x14ac:dyDescent="0.25">
      <c r="AR126" s="3" t="s">
        <v>165</v>
      </c>
    </row>
    <row r="127" spans="44:44" x14ac:dyDescent="0.25">
      <c r="AR127" s="3" t="s">
        <v>166</v>
      </c>
    </row>
    <row r="128" spans="44:44" x14ac:dyDescent="0.25">
      <c r="AR128" s="3" t="s">
        <v>167</v>
      </c>
    </row>
    <row r="129" spans="44:44" x14ac:dyDescent="0.25">
      <c r="AR129" s="3" t="s">
        <v>168</v>
      </c>
    </row>
    <row r="130" spans="44:44" x14ac:dyDescent="0.25">
      <c r="AR130" s="3" t="s">
        <v>169</v>
      </c>
    </row>
    <row r="131" spans="44:44" x14ac:dyDescent="0.25">
      <c r="AR131" s="3" t="s">
        <v>170</v>
      </c>
    </row>
    <row r="132" spans="44:44" x14ac:dyDescent="0.25">
      <c r="AR132" s="3" t="s">
        <v>171</v>
      </c>
    </row>
    <row r="133" spans="44:44" x14ac:dyDescent="0.25">
      <c r="AR133" s="3" t="s">
        <v>172</v>
      </c>
    </row>
    <row r="134" spans="44:44" x14ac:dyDescent="0.25">
      <c r="AR134" s="3" t="s">
        <v>173</v>
      </c>
    </row>
    <row r="135" spans="44:44" x14ac:dyDescent="0.25">
      <c r="AR135" s="3" t="s">
        <v>174</v>
      </c>
    </row>
    <row r="136" spans="44:44" x14ac:dyDescent="0.25">
      <c r="AR136" s="3" t="s">
        <v>175</v>
      </c>
    </row>
    <row r="137" spans="44:44" x14ac:dyDescent="0.25">
      <c r="AR137" s="3" t="s">
        <v>176</v>
      </c>
    </row>
    <row r="138" spans="44:44" x14ac:dyDescent="0.25">
      <c r="AR138" s="3" t="s">
        <v>177</v>
      </c>
    </row>
    <row r="139" spans="44:44" x14ac:dyDescent="0.25">
      <c r="AR139" s="3" t="s">
        <v>178</v>
      </c>
    </row>
    <row r="140" spans="44:44" x14ac:dyDescent="0.25">
      <c r="AR140" s="3" t="s">
        <v>179</v>
      </c>
    </row>
    <row r="141" spans="44:44" x14ac:dyDescent="0.25">
      <c r="AR141" s="3" t="s">
        <v>180</v>
      </c>
    </row>
    <row r="142" spans="44:44" x14ac:dyDescent="0.25">
      <c r="AR142" s="3" t="s">
        <v>181</v>
      </c>
    </row>
    <row r="143" spans="44:44" x14ac:dyDescent="0.25">
      <c r="AR143" s="3" t="s">
        <v>182</v>
      </c>
    </row>
    <row r="144" spans="44:44" x14ac:dyDescent="0.25">
      <c r="AR144" s="3" t="s">
        <v>183</v>
      </c>
    </row>
    <row r="145" spans="44:44" x14ac:dyDescent="0.25">
      <c r="AR145" s="3" t="s">
        <v>184</v>
      </c>
    </row>
    <row r="146" spans="44:44" x14ac:dyDescent="0.25">
      <c r="AR146" s="3" t="s">
        <v>185</v>
      </c>
    </row>
    <row r="147" spans="44:44" x14ac:dyDescent="0.25">
      <c r="AR147" s="3" t="s">
        <v>186</v>
      </c>
    </row>
    <row r="148" spans="44:44" x14ac:dyDescent="0.25">
      <c r="AR148" s="3" t="s">
        <v>187</v>
      </c>
    </row>
    <row r="149" spans="44:44" x14ac:dyDescent="0.25">
      <c r="AR149" s="3" t="s">
        <v>188</v>
      </c>
    </row>
    <row r="150" spans="44:44" x14ac:dyDescent="0.25">
      <c r="AR150" s="3" t="s">
        <v>189</v>
      </c>
    </row>
    <row r="151" spans="44:44" x14ac:dyDescent="0.25">
      <c r="AR151" s="3" t="s">
        <v>190</v>
      </c>
    </row>
    <row r="152" spans="44:44" x14ac:dyDescent="0.25">
      <c r="AR152" s="3" t="s">
        <v>191</v>
      </c>
    </row>
    <row r="153" spans="44:44" x14ac:dyDescent="0.25">
      <c r="AR153" s="3" t="s">
        <v>192</v>
      </c>
    </row>
    <row r="154" spans="44:44" x14ac:dyDescent="0.25">
      <c r="AR154" s="3" t="s">
        <v>193</v>
      </c>
    </row>
    <row r="155" spans="44:44" x14ac:dyDescent="0.25">
      <c r="AR155" s="3" t="s">
        <v>194</v>
      </c>
    </row>
    <row r="156" spans="44:44" x14ac:dyDescent="0.25">
      <c r="AR156" s="3" t="s">
        <v>195</v>
      </c>
    </row>
    <row r="157" spans="44:44" x14ac:dyDescent="0.25">
      <c r="AR157" s="3" t="s">
        <v>196</v>
      </c>
    </row>
    <row r="158" spans="44:44" x14ac:dyDescent="0.25">
      <c r="AR158" s="3" t="s">
        <v>197</v>
      </c>
    </row>
    <row r="159" spans="44:44" x14ac:dyDescent="0.25">
      <c r="AR159" s="3" t="s">
        <v>198</v>
      </c>
    </row>
    <row r="160" spans="44:44" x14ac:dyDescent="0.25">
      <c r="AR160" s="3" t="s">
        <v>199</v>
      </c>
    </row>
    <row r="161" spans="44:45" x14ac:dyDescent="0.25">
      <c r="AR161" s="3" t="s">
        <v>200</v>
      </c>
    </row>
    <row r="162" spans="44:45" x14ac:dyDescent="0.25">
      <c r="AR162" s="3" t="s">
        <v>201</v>
      </c>
    </row>
    <row r="163" spans="44:45" x14ac:dyDescent="0.25">
      <c r="AR163" s="4"/>
      <c r="AS163" s="241"/>
    </row>
  </sheetData>
  <sheetProtection algorithmName="SHA-512" hashValue="2MhVJVroElgcL9ME/ptdAOJNJfCmmczQQu/rJ+vA2Z77CBDnKmdH0qdcQzD0Ab00tTl/oGBdsG+ga7iDO5sxVQ==" saltValue="E0WBfD5gTvf087WIv2ZGoA==" spinCount="100000" sheet="1" objects="1" scenarios="1" selectLockedCells="1" selectUnlockedCells="1"/>
  <dataConsolidate/>
  <mergeCells count="8">
    <mergeCell ref="AJ2:AL2"/>
    <mergeCell ref="AH2:AI2"/>
    <mergeCell ref="N2:O2"/>
    <mergeCell ref="A5:A9"/>
    <mergeCell ref="A2:B2"/>
    <mergeCell ref="L2:M2"/>
    <mergeCell ref="C2:D2"/>
    <mergeCell ref="L5:L25"/>
  </mergeCell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Plan12">
    <pageSetUpPr fitToPage="1"/>
  </sheetPr>
  <dimension ref="A1:BG109"/>
  <sheetViews>
    <sheetView showGridLines="0" zoomScaleNormal="100" workbookViewId="0">
      <selection activeCell="B5" sqref="B5"/>
    </sheetView>
  </sheetViews>
  <sheetFormatPr defaultColWidth="9.1796875" defaultRowHeight="10" x14ac:dyDescent="0.35"/>
  <cols>
    <col min="1" max="1" width="4.81640625" style="77" customWidth="1"/>
    <col min="2" max="2" width="18.7265625" style="5" customWidth="1"/>
    <col min="3" max="3" width="16" style="5" customWidth="1"/>
    <col min="4" max="4" width="24.1796875" style="5" customWidth="1"/>
    <col min="5" max="5" width="26.1796875" style="5" customWidth="1"/>
    <col min="6" max="6" width="12.1796875" style="5" customWidth="1"/>
    <col min="7" max="7" width="15.1796875" style="5" customWidth="1"/>
    <col min="8" max="8" width="15.7265625" style="5" customWidth="1"/>
    <col min="9" max="9" width="16.81640625" style="5" customWidth="1"/>
    <col min="10" max="10" width="99.81640625" style="44" customWidth="1"/>
    <col min="11" max="11" width="16.453125" style="135" hidden="1" customWidth="1"/>
    <col min="12" max="12" width="28.54296875" style="135" hidden="1" customWidth="1"/>
    <col min="13" max="13" width="13" style="135" hidden="1" customWidth="1"/>
    <col min="14" max="14" width="14.26953125" style="135" hidden="1" customWidth="1"/>
    <col min="15" max="15" width="12.26953125" style="135" hidden="1" customWidth="1"/>
    <col min="16" max="16" width="7.54296875" style="135" hidden="1" customWidth="1"/>
    <col min="17" max="17" width="10.26953125" style="135" hidden="1" customWidth="1"/>
    <col min="18" max="18" width="11.26953125" style="135" hidden="1" customWidth="1"/>
    <col min="19" max="19" width="25.7265625" style="135" hidden="1" customWidth="1"/>
    <col min="20" max="20" width="7" style="135" hidden="1" customWidth="1"/>
    <col min="21" max="21" width="13.453125" style="135" hidden="1" customWidth="1"/>
    <col min="22" max="22" width="26.1796875" style="135" hidden="1" customWidth="1"/>
    <col min="23" max="23" width="13.1796875" style="135" hidden="1" customWidth="1"/>
    <col min="24" max="24" width="13" style="5" hidden="1" customWidth="1"/>
    <col min="25" max="25" width="13.81640625" style="5" hidden="1" customWidth="1"/>
    <col min="26" max="26" width="11.54296875" style="7" hidden="1" customWidth="1"/>
    <col min="27" max="27" width="9.1796875" style="5" hidden="1" customWidth="1"/>
    <col min="28" max="28" width="10.453125" style="5" hidden="1" customWidth="1"/>
    <col min="29" max="29" width="11" style="5" hidden="1" customWidth="1"/>
    <col min="30" max="30" width="16.26953125" style="5" hidden="1" customWidth="1"/>
    <col min="31" max="31" width="115.26953125" style="5" hidden="1" customWidth="1"/>
    <col min="32" max="32" width="7.26953125" style="5" hidden="1" customWidth="1"/>
    <col min="33" max="33" width="14.81640625" style="5" hidden="1" customWidth="1"/>
    <col min="34" max="35" width="15.81640625" style="7" hidden="1" customWidth="1"/>
    <col min="36" max="36" width="13.26953125" style="7" hidden="1" customWidth="1"/>
    <col min="37" max="37" width="13.54296875" style="7" hidden="1" customWidth="1"/>
    <col min="38" max="38" width="13.26953125" style="7" hidden="1" customWidth="1"/>
    <col min="39" max="41" width="12.453125" style="7" hidden="1" customWidth="1"/>
    <col min="42" max="42" width="17" style="135" hidden="1" customWidth="1"/>
    <col min="43" max="43" width="19.1796875" style="5" hidden="1" customWidth="1"/>
    <col min="44" max="44" width="15.1796875" style="7" hidden="1" customWidth="1"/>
    <col min="45" max="45" width="20.453125" style="7" hidden="1" customWidth="1"/>
    <col min="46" max="46" width="28.81640625" style="5" hidden="1" customWidth="1"/>
    <col min="47" max="47" width="16.453125" style="135" hidden="1" customWidth="1"/>
    <col min="48" max="48" width="13" style="5" hidden="1" customWidth="1"/>
    <col min="49" max="49" width="19.81640625" style="5" hidden="1" customWidth="1"/>
    <col min="50" max="50" width="9.26953125" style="5" hidden="1" customWidth="1"/>
    <col min="51" max="51" width="21" style="5" hidden="1" customWidth="1"/>
    <col min="52" max="52" width="14.26953125" style="5" hidden="1" customWidth="1"/>
    <col min="53" max="53" width="16.1796875" style="5" hidden="1" customWidth="1"/>
    <col min="54" max="54" width="23.26953125" style="5" hidden="1" customWidth="1"/>
    <col min="55" max="57" width="20.54296875" style="5" hidden="1" customWidth="1"/>
    <col min="58" max="58" width="0.1796875" style="5" hidden="1" customWidth="1"/>
    <col min="59" max="59" width="9.1796875" style="5" hidden="1" customWidth="1"/>
    <col min="60" max="60" width="9.1796875" style="5" customWidth="1"/>
    <col min="61" max="16384" width="9.1796875" style="5"/>
  </cols>
  <sheetData>
    <row r="1" spans="1:57" ht="10.5" x14ac:dyDescent="0.35">
      <c r="A1" s="141" t="s">
        <v>371</v>
      </c>
      <c r="B1" s="73"/>
      <c r="C1" s="73"/>
      <c r="D1" s="73"/>
      <c r="E1" s="73"/>
      <c r="F1" s="73"/>
      <c r="G1" s="73"/>
      <c r="H1" s="73"/>
      <c r="I1" s="73"/>
      <c r="J1" s="19"/>
      <c r="K1" s="134"/>
      <c r="L1" s="134"/>
      <c r="M1" s="134"/>
      <c r="N1" s="134"/>
      <c r="O1" s="134"/>
      <c r="P1" s="134"/>
      <c r="Q1" s="134"/>
      <c r="R1" s="134"/>
      <c r="S1" s="134"/>
      <c r="T1" s="134"/>
      <c r="U1" s="134"/>
      <c r="V1" s="134"/>
      <c r="W1" s="134"/>
      <c r="X1" s="73"/>
      <c r="Y1" s="73"/>
      <c r="Z1" s="23"/>
      <c r="AA1" s="73"/>
      <c r="AB1" s="73"/>
      <c r="AC1" s="73"/>
      <c r="AD1" s="73"/>
      <c r="AE1" s="73"/>
      <c r="AF1" s="73"/>
      <c r="AG1" s="73"/>
      <c r="AH1" s="23"/>
      <c r="AI1" s="23"/>
      <c r="AJ1" s="23"/>
      <c r="AK1" s="23"/>
      <c r="AL1" s="23"/>
      <c r="AM1" s="23"/>
      <c r="AN1" s="23"/>
      <c r="AO1" s="23"/>
      <c r="AP1" s="134"/>
      <c r="AQ1" s="73"/>
      <c r="AR1" s="23"/>
      <c r="AS1" s="23"/>
      <c r="AT1" s="73"/>
      <c r="AU1" s="134"/>
      <c r="AV1" s="73"/>
      <c r="AW1" s="73"/>
    </row>
    <row r="2" spans="1:57" ht="10.5" thickBot="1" x14ac:dyDescent="0.4">
      <c r="J2" s="6"/>
    </row>
    <row r="3" spans="1:57" ht="16.5" customHeight="1" thickTop="1" x14ac:dyDescent="0.35">
      <c r="A3" s="737" t="s">
        <v>327</v>
      </c>
      <c r="B3" s="738"/>
      <c r="C3" s="738"/>
      <c r="D3" s="738"/>
      <c r="E3" s="738"/>
      <c r="F3" s="738"/>
      <c r="G3" s="738"/>
      <c r="H3" s="738"/>
      <c r="I3" s="739"/>
      <c r="J3" s="43"/>
      <c r="L3" s="731" t="s">
        <v>1702</v>
      </c>
      <c r="M3" s="732"/>
      <c r="N3" s="732"/>
      <c r="O3" s="732"/>
      <c r="P3" s="732"/>
      <c r="Q3" s="732"/>
      <c r="R3" s="740"/>
      <c r="S3" s="736" t="s">
        <v>1895</v>
      </c>
      <c r="U3" s="701" t="s">
        <v>1890</v>
      </c>
      <c r="V3" s="702"/>
      <c r="W3" s="741"/>
      <c r="X3" s="652" t="s">
        <v>1891</v>
      </c>
      <c r="Y3" s="653"/>
      <c r="Z3" s="653"/>
      <c r="AA3" s="653"/>
      <c r="AB3" s="653"/>
      <c r="AC3" s="653"/>
      <c r="AD3" s="654"/>
      <c r="AE3" s="701" t="s">
        <v>1908</v>
      </c>
      <c r="AF3" s="702"/>
      <c r="AG3" s="741"/>
      <c r="AH3" s="731" t="s">
        <v>1892</v>
      </c>
      <c r="AI3" s="732"/>
      <c r="AJ3" s="732"/>
      <c r="AK3" s="702" t="s">
        <v>2088</v>
      </c>
      <c r="AL3" s="702"/>
      <c r="AM3" s="702"/>
      <c r="AN3" s="741"/>
      <c r="AO3" s="349"/>
      <c r="AP3" s="742" t="s">
        <v>1893</v>
      </c>
      <c r="AQ3" s="742"/>
      <c r="AR3" s="743" t="s">
        <v>1894</v>
      </c>
      <c r="AS3" s="744"/>
      <c r="AT3" s="744"/>
      <c r="AV3" s="658" t="s">
        <v>1888</v>
      </c>
      <c r="AW3" s="658"/>
      <c r="AX3" s="658"/>
      <c r="AY3" s="658"/>
      <c r="AZ3" s="658" t="s">
        <v>1889</v>
      </c>
      <c r="BA3" s="658"/>
      <c r="BC3" s="730" t="s">
        <v>1896</v>
      </c>
      <c r="BD3" s="730"/>
      <c r="BE3" s="730"/>
    </row>
    <row r="4" spans="1:57" ht="40" x14ac:dyDescent="0.35">
      <c r="A4" s="219" t="s">
        <v>6</v>
      </c>
      <c r="B4" s="93" t="s">
        <v>339</v>
      </c>
      <c r="C4" s="93" t="s">
        <v>340</v>
      </c>
      <c r="D4" s="93" t="s">
        <v>2350</v>
      </c>
      <c r="E4" s="93" t="s">
        <v>2345</v>
      </c>
      <c r="F4" s="93" t="s">
        <v>2346</v>
      </c>
      <c r="G4" s="93" t="s">
        <v>2347</v>
      </c>
      <c r="H4" s="93" t="s">
        <v>2348</v>
      </c>
      <c r="I4" s="94" t="s">
        <v>2349</v>
      </c>
      <c r="L4" s="358" t="s">
        <v>1596</v>
      </c>
      <c r="M4" s="358" t="str">
        <f>'A - DADOS INST.'!U40</f>
        <v>CNPJ</v>
      </c>
      <c r="N4" s="358" t="str">
        <f>'A - DADOS INST.'!V40</f>
        <v>Nº CREDENCIAMENTO</v>
      </c>
      <c r="O4" s="358" t="str">
        <f>'A - DADOS INST.'!W40</f>
        <v>TIPO</v>
      </c>
      <c r="P4" s="358" t="str">
        <f>'A - DADOS INST.'!X40</f>
        <v>PORTE</v>
      </c>
      <c r="Q4" s="358" t="str">
        <f>'A - DADOS INST.'!Y40</f>
        <v>PÚBLICA OU PRIVADA?</v>
      </c>
      <c r="R4" s="358" t="str">
        <f>'A - DADOS INST.'!Z40</f>
        <v>COM FINS LUCRATIVOS?</v>
      </c>
      <c r="S4" s="736"/>
      <c r="U4" s="320" t="s">
        <v>1883</v>
      </c>
      <c r="V4" s="320" t="s">
        <v>1884</v>
      </c>
      <c r="W4" s="321" t="s">
        <v>1885</v>
      </c>
      <c r="X4" s="166" t="s">
        <v>442</v>
      </c>
      <c r="Y4" s="166" t="s">
        <v>440</v>
      </c>
      <c r="Z4" s="166" t="s">
        <v>24</v>
      </c>
      <c r="AA4" s="166" t="s">
        <v>245</v>
      </c>
      <c r="AB4" s="166" t="s">
        <v>1083</v>
      </c>
      <c r="AC4" s="166" t="s">
        <v>446</v>
      </c>
      <c r="AD4" s="322" t="s">
        <v>1900</v>
      </c>
      <c r="AE4" s="301" t="s">
        <v>1711</v>
      </c>
      <c r="AF4" s="477" t="s">
        <v>1712</v>
      </c>
      <c r="AG4" s="478" t="s">
        <v>1907</v>
      </c>
      <c r="AH4" s="166" t="s">
        <v>1881</v>
      </c>
      <c r="AI4" s="166" t="s">
        <v>1528</v>
      </c>
      <c r="AJ4" s="322" t="s">
        <v>1902</v>
      </c>
      <c r="AK4" s="301" t="s">
        <v>1240</v>
      </c>
      <c r="AL4" s="301" t="s">
        <v>1533</v>
      </c>
      <c r="AM4" s="301" t="s">
        <v>1531</v>
      </c>
      <c r="AN4" s="322" t="s">
        <v>1903</v>
      </c>
      <c r="AO4" s="322" t="s">
        <v>2089</v>
      </c>
      <c r="AP4" s="480" t="s">
        <v>214</v>
      </c>
      <c r="AQ4" s="480" t="s">
        <v>1904</v>
      </c>
      <c r="AR4" s="301" t="s">
        <v>1532</v>
      </c>
      <c r="AS4" s="301" t="s">
        <v>1498</v>
      </c>
      <c r="AT4" s="323" t="s">
        <v>1905</v>
      </c>
      <c r="AV4" s="735" t="s">
        <v>257</v>
      </c>
      <c r="AW4" s="735"/>
      <c r="AX4" s="95" t="s">
        <v>1529</v>
      </c>
      <c r="AY4" s="95" t="s">
        <v>393</v>
      </c>
      <c r="AZ4" s="95" t="s">
        <v>1530</v>
      </c>
      <c r="BA4" s="95" t="s">
        <v>1532</v>
      </c>
      <c r="BC4" s="325" t="s">
        <v>1665</v>
      </c>
      <c r="BD4" s="325" t="s">
        <v>1667</v>
      </c>
      <c r="BE4" s="325" t="s">
        <v>2092</v>
      </c>
    </row>
    <row r="5" spans="1:57" x14ac:dyDescent="0.35">
      <c r="A5" s="206" t="s">
        <v>486</v>
      </c>
      <c r="B5" s="45"/>
      <c r="C5" s="12"/>
      <c r="D5" s="557"/>
      <c r="E5" s="70"/>
      <c r="F5" s="70"/>
      <c r="G5" s="45"/>
      <c r="H5" s="136"/>
      <c r="I5" s="64"/>
      <c r="J5" s="43" t="str">
        <f>IF(AD5&lt;&gt;"",AD5,IF(AG5&lt;&gt;"",AG5,IF(AJ5&lt;&gt;"",AJ5,IF(AN5&lt;&gt;"",AN5,IF(AO5&lt;&gt;"",AO5,IF(W5&lt;&gt;"",W5,IF(AT5&lt;&gt;"",AT5,"")))))))</f>
        <v/>
      </c>
      <c r="L5" s="81" t="str">
        <f>'A - DADOS INST.'!T41</f>
        <v/>
      </c>
      <c r="M5" s="81" t="str">
        <f>'A - DADOS INST.'!U41</f>
        <v/>
      </c>
      <c r="N5" s="81" t="str">
        <f>'A - DADOS INST.'!V41</f>
        <v/>
      </c>
      <c r="O5" s="81" t="str">
        <f>'A - DADOS INST.'!W41</f>
        <v/>
      </c>
      <c r="P5" s="81" t="str">
        <f>'A - DADOS INST.'!X41</f>
        <v/>
      </c>
      <c r="Q5" s="81" t="str">
        <f>'A - DADOS INST.'!Y41</f>
        <v/>
      </c>
      <c r="R5" s="81" t="str">
        <f>'A - DADOS INST.'!Z41</f>
        <v/>
      </c>
      <c r="S5" s="24">
        <f>SUMIF($B$5:$B$104,L5,$H$5:$H$104)+SUMIF($B$5:$B$104,L5,$I$5:$I$104)</f>
        <v>0</v>
      </c>
      <c r="U5" s="81" t="b">
        <f>OR(B5&lt;&gt;"",C5&lt;&gt;"",E5&lt;&gt;"",F5&lt;&gt;"",G5&lt;&gt;"",H5&lt;&gt;"",I5&lt;&gt;"")</f>
        <v>0</v>
      </c>
      <c r="V5" s="81" t="b">
        <f>AND(B5&lt;&gt;"",C5&lt;&gt;"",E5&lt;&gt;"",F5&lt;&gt;"",G5&lt;&gt;"",H5&lt;&gt;"")</f>
        <v>0</v>
      </c>
      <c r="W5" s="81" t="str">
        <f t="shared" ref="W5:W36" si="0">IF(AND(U5=TRUE,V5=FALSE),$L$63,"")</f>
        <v/>
      </c>
      <c r="X5" s="24" t="str">
        <f t="shared" ref="X5:X36" si="1">IFERROR(VLOOKUP($B5,$L$5:$R$20,2,FALSE),"")</f>
        <v/>
      </c>
      <c r="Y5" s="24" t="str">
        <f t="shared" ref="Y5:Y36" si="2">IFERROR(VLOOKUP($B5,$L$5:$R$20,3,FALSE),"")</f>
        <v/>
      </c>
      <c r="Z5" s="24" t="str">
        <f t="shared" ref="Z5:Z68" si="3">IFERROR(VLOOKUP($B5,$L$5:$R$20,4,FALSE),"")</f>
        <v/>
      </c>
      <c r="AA5" s="24" t="str">
        <f>IFERROR(VLOOKUP($B5,$L$5:$R$20,5,FALSE),"")</f>
        <v/>
      </c>
      <c r="AB5" s="24" t="str">
        <f>IFERROR(VLOOKUP($B5,$L$5:$R$20,6,FALSE),"")</f>
        <v/>
      </c>
      <c r="AC5" s="24" t="str">
        <f>IFERROR(VLOOKUP($B5,$L$5:$R$20,7,FALSE),"")</f>
        <v/>
      </c>
      <c r="AD5" s="24" t="str">
        <f t="shared" ref="AD5:AD36" si="4">IF(B5="","",IF(X5="",$L$66,""))</f>
        <v/>
      </c>
      <c r="AE5" s="24" t="str">
        <f>CONCATENATE($L$25,$L$40,Z5,$L$40,AA5,$L$40,AB5,$L$40,AC5,$L$40,$L$31,$L$40,E5)</f>
        <v>;;;;;EQUIPE;</v>
      </c>
      <c r="AF5" s="24" t="str">
        <f>IFERROR(VLOOKUP($AE5,'VERIFICAÇÃO 8'!H:I,2,FALSE),"")</f>
        <v/>
      </c>
      <c r="AG5" s="319" t="str">
        <f>IFERROR(VLOOKUP($AE5,'VERIFICAÇÃO 8'!H:J,3,FALSE),"")</f>
        <v/>
      </c>
      <c r="AH5" s="78" t="b">
        <f t="shared" ref="AH5:AH36" si="5">OR(E5=$L$35,E5=$L$36,E5=$L$37)</f>
        <v>0</v>
      </c>
      <c r="AI5" s="78" t="b">
        <f t="shared" ref="AI5:AI36" si="6">OR(D5=$L$47,D5=$L$49,D5=$L$50,D5=$L$51,D5=$L$52)</f>
        <v>0</v>
      </c>
      <c r="AJ5" s="78" t="str">
        <f t="shared" ref="AJ5:AJ36" si="7">IF(AND(AI5=TRUE,AH5=FALSE),$L$67,"")</f>
        <v/>
      </c>
      <c r="AK5" s="24" t="str">
        <f t="shared" ref="AK5:AK36" si="8">IFERROR(VLOOKUP($C5,$AW$5:$AY$105,2,FALSE),"")</f>
        <v/>
      </c>
      <c r="AL5" s="24"/>
      <c r="AM5" s="24" t="str">
        <f t="shared" ref="AM5:AM36" si="9">IFERROR(VLOOKUP($C5,$AW$5:$AZ$105,4,FALSE),"")</f>
        <v/>
      </c>
      <c r="AN5" s="24" t="str">
        <f t="shared" ref="AN5:AN36" si="10">IF(AL5=C5,"",IF(AM5&gt;AK5,$L$68,""))</f>
        <v/>
      </c>
      <c r="AO5" s="24" t="str">
        <f t="shared" ref="AO5:AO36" si="11">IF(G5&gt;F5*240,$L$69,"")</f>
        <v/>
      </c>
      <c r="AP5" s="481"/>
      <c r="AQ5" s="482"/>
      <c r="AR5" s="148">
        <f t="shared" ref="AR5:AR36" si="12">IF($C5="",0,VLOOKUP($C5,$AW$5:$BA$105,5,FALSE))</f>
        <v>0</v>
      </c>
      <c r="AS5" s="148">
        <f>IFERROR(AR5/AM5,0)</f>
        <v>0</v>
      </c>
      <c r="AT5" s="319" t="str">
        <f t="shared" ref="AT5:AT36" si="13">IF(AL5=C5,"",IF(AS5&gt;$L$58,$L$71,""))</f>
        <v/>
      </c>
      <c r="AV5" s="138">
        <f>'D - DADOS EQUIPE'!A5</f>
        <v>0</v>
      </c>
      <c r="AW5" s="24" t="str">
        <f>IF(AV5=0," ",AV5)</f>
        <v xml:space="preserve"> </v>
      </c>
      <c r="AX5" s="81">
        <f>'D - DADOS EQUIPE'!D5</f>
        <v>0</v>
      </c>
      <c r="AY5" s="81">
        <f>'D - DADOS EQUIPE'!B5</f>
        <v>0</v>
      </c>
      <c r="AZ5" s="81">
        <f>SUMIF($C$5:$C$104,AW5,$F$5:$F$104)</f>
        <v>0</v>
      </c>
      <c r="BA5" s="24">
        <f>SUMIF($C$5:$C$104,AW5,$H$5:$H$104)</f>
        <v>0</v>
      </c>
      <c r="BC5" s="24">
        <f>IF(W5&lt;&gt;"",1,0)</f>
        <v>0</v>
      </c>
      <c r="BD5" s="24">
        <f>IF(OR(AD5&lt;&gt;"",AJ5&lt;&gt;"",AN5&lt;&gt;"",AO5&lt;&gt;""),1,0)</f>
        <v>0</v>
      </c>
      <c r="BE5" s="24">
        <f>IF(AG5&lt;&gt;"",1,0)</f>
        <v>0</v>
      </c>
    </row>
    <row r="6" spans="1:57" x14ac:dyDescent="0.35">
      <c r="A6" s="206" t="s">
        <v>475</v>
      </c>
      <c r="B6" s="557"/>
      <c r="C6" s="12"/>
      <c r="D6" s="557"/>
      <c r="E6" s="70"/>
      <c r="F6" s="70"/>
      <c r="G6" s="45"/>
      <c r="H6" s="136"/>
      <c r="I6" s="64"/>
      <c r="J6" s="43" t="str">
        <f t="shared" ref="J6:J69" si="14">IF(AD6&lt;&gt;"",AD6,IF(AG6&lt;&gt;"",AG6,IF(AJ6&lt;&gt;"",AJ6,IF(AN6&lt;&gt;"",AN6,IF(AO6&lt;&gt;"",AO6,IF(W6&lt;&gt;"",W6,IF(AT6&lt;&gt;"",AT6,"")))))))</f>
        <v/>
      </c>
      <c r="L6" s="81" t="str">
        <f>'A - DADOS INST.'!T42</f>
        <v/>
      </c>
      <c r="M6" s="81" t="str">
        <f>'A - DADOS INST.'!U42</f>
        <v/>
      </c>
      <c r="N6" s="81" t="str">
        <f>'A - DADOS INST.'!V42</f>
        <v/>
      </c>
      <c r="O6" s="81" t="str">
        <f>'A - DADOS INST.'!W42</f>
        <v/>
      </c>
      <c r="P6" s="81" t="str">
        <f>'A - DADOS INST.'!X42</f>
        <v/>
      </c>
      <c r="Q6" s="81" t="str">
        <f>'A - DADOS INST.'!Y42</f>
        <v/>
      </c>
      <c r="R6" s="81" t="str">
        <f>'A - DADOS INST.'!Z42</f>
        <v/>
      </c>
      <c r="S6" s="24">
        <f t="shared" ref="S6:S20" si="15">SUMIF($B$5:$B$104,L6,$H$5:$H$104)+SUMIF($B$5:$B$104,L6,$I$5:$I$104)</f>
        <v>0</v>
      </c>
      <c r="U6" s="81" t="b">
        <f t="shared" ref="U6:U69" si="16">OR(B6&lt;&gt;"",C6&lt;&gt;"",E6&lt;&gt;"",F6&lt;&gt;"",G6&lt;&gt;"",H6&lt;&gt;"",I6&lt;&gt;"")</f>
        <v>0</v>
      </c>
      <c r="V6" s="81" t="b">
        <f t="shared" ref="V6:V69" si="17">AND(B6&lt;&gt;"",C6&lt;&gt;"",E6&lt;&gt;"",F6&lt;&gt;"",G6&lt;&gt;"",H6&lt;&gt;"")</f>
        <v>0</v>
      </c>
      <c r="W6" s="81" t="str">
        <f t="shared" si="0"/>
        <v/>
      </c>
      <c r="X6" s="24" t="str">
        <f t="shared" si="1"/>
        <v/>
      </c>
      <c r="Y6" s="24" t="str">
        <f t="shared" si="2"/>
        <v/>
      </c>
      <c r="Z6" s="24" t="str">
        <f t="shared" si="3"/>
        <v/>
      </c>
      <c r="AA6" s="24" t="str">
        <f t="shared" ref="AA6:AA69" si="18">IFERROR(VLOOKUP($B6,$L$5:$R$20,5,FALSE),"")</f>
        <v/>
      </c>
      <c r="AB6" s="24" t="str">
        <f t="shared" ref="AB6:AB69" si="19">IFERROR(VLOOKUP($B6,$L$5:$R$20,6,FALSE),"")</f>
        <v/>
      </c>
      <c r="AC6" s="24" t="str">
        <f t="shared" ref="AC6:AC69" si="20">IFERROR(VLOOKUP($B6,$L$5:$R$20,7,FALSE),"")</f>
        <v/>
      </c>
      <c r="AD6" s="24" t="str">
        <f t="shared" si="4"/>
        <v/>
      </c>
      <c r="AE6" s="24" t="str">
        <f t="shared" ref="AE6:AE36" si="21">CONCATENATE($L$25,$L$40,Z6,$L$40,AA6,$L$40,AB6,$L$40,AC6,$L$40,$L$31,$L$40,E6)</f>
        <v>;;;;;EQUIPE;</v>
      </c>
      <c r="AF6" s="24" t="str">
        <f>IFERROR(VLOOKUP($AE6,'VERIFICAÇÃO 8'!H:I,2,FALSE),"")</f>
        <v/>
      </c>
      <c r="AG6" s="319" t="str">
        <f>IFERROR(VLOOKUP($AE6,'VERIFICAÇÃO 8'!H:J,3,FALSE),"")</f>
        <v/>
      </c>
      <c r="AH6" s="78" t="b">
        <f t="shared" si="5"/>
        <v>0</v>
      </c>
      <c r="AI6" s="78" t="b">
        <f t="shared" si="6"/>
        <v>0</v>
      </c>
      <c r="AJ6" s="78" t="str">
        <f t="shared" si="7"/>
        <v/>
      </c>
      <c r="AK6" s="24" t="str">
        <f t="shared" si="8"/>
        <v/>
      </c>
      <c r="AL6" s="24" t="str">
        <f>IFERROR(VLOOKUP(C6,$C$5:C5,1,FALSE),"NÃO")</f>
        <v>NÃO</v>
      </c>
      <c r="AM6" s="24" t="str">
        <f t="shared" si="9"/>
        <v/>
      </c>
      <c r="AN6" s="24" t="str">
        <f t="shared" si="10"/>
        <v/>
      </c>
      <c r="AO6" s="24" t="str">
        <f t="shared" si="11"/>
        <v/>
      </c>
      <c r="AP6" s="481"/>
      <c r="AQ6" s="482"/>
      <c r="AR6" s="148">
        <f t="shared" si="12"/>
        <v>0</v>
      </c>
      <c r="AS6" s="148">
        <f t="shared" ref="AS6:AS69" si="22">IFERROR(AR6/AM6,0)</f>
        <v>0</v>
      </c>
      <c r="AT6" s="319" t="str">
        <f t="shared" si="13"/>
        <v/>
      </c>
      <c r="AV6" s="138">
        <f>'D - DADOS EQUIPE'!A6</f>
        <v>0</v>
      </c>
      <c r="AW6" s="24" t="str">
        <f t="shared" ref="AW6:AW53" si="23">IF(AV6=0," ",AV6)</f>
        <v xml:space="preserve"> </v>
      </c>
      <c r="AX6" s="81">
        <f>'D - DADOS EQUIPE'!D6</f>
        <v>0</v>
      </c>
      <c r="AY6" s="81">
        <f>'D - DADOS EQUIPE'!B6</f>
        <v>0</v>
      </c>
      <c r="AZ6" s="81">
        <f t="shared" ref="AZ6:AZ69" si="24">SUMIF($C$5:$C$104,AW6,$F$5:$F$104)</f>
        <v>0</v>
      </c>
      <c r="BA6" s="24">
        <f t="shared" ref="BA6:BA69" si="25">SUMIF($C$5:$C$104,AW6,$H$5:$H$104)</f>
        <v>0</v>
      </c>
      <c r="BC6" s="24">
        <f t="shared" ref="BC6:BC69" si="26">IF(W6&lt;&gt;"",1,0)</f>
        <v>0</v>
      </c>
      <c r="BD6" s="24">
        <f t="shared" ref="BD6:BD69" si="27">IF(OR(AD6&lt;&gt;"",AJ6&lt;&gt;"",AN6&lt;&gt;"",AO6&lt;&gt;""),1,0)</f>
        <v>0</v>
      </c>
      <c r="BE6" s="24">
        <f t="shared" ref="BE6:BE69" si="28">IF(AG6&lt;&gt;"",1,0)</f>
        <v>0</v>
      </c>
    </row>
    <row r="7" spans="1:57" x14ac:dyDescent="0.35">
      <c r="A7" s="206" t="s">
        <v>476</v>
      </c>
      <c r="B7" s="557"/>
      <c r="C7" s="12"/>
      <c r="D7" s="557"/>
      <c r="E7" s="70"/>
      <c r="F7" s="70"/>
      <c r="G7" s="45"/>
      <c r="H7" s="136"/>
      <c r="I7" s="64"/>
      <c r="J7" s="43" t="str">
        <f t="shared" si="14"/>
        <v/>
      </c>
      <c r="L7" s="81" t="str">
        <f>'A - DADOS INST.'!T43</f>
        <v/>
      </c>
      <c r="M7" s="81" t="str">
        <f>'A - DADOS INST.'!U43</f>
        <v/>
      </c>
      <c r="N7" s="81" t="str">
        <f>'A - DADOS INST.'!V43</f>
        <v/>
      </c>
      <c r="O7" s="81" t="str">
        <f>'A - DADOS INST.'!W43</f>
        <v/>
      </c>
      <c r="P7" s="81" t="str">
        <f>'A - DADOS INST.'!X43</f>
        <v/>
      </c>
      <c r="Q7" s="81" t="str">
        <f>'A - DADOS INST.'!Y43</f>
        <v/>
      </c>
      <c r="R7" s="81" t="str">
        <f>'A - DADOS INST.'!Z43</f>
        <v/>
      </c>
      <c r="S7" s="24">
        <f t="shared" si="15"/>
        <v>0</v>
      </c>
      <c r="U7" s="81" t="b">
        <f t="shared" si="16"/>
        <v>0</v>
      </c>
      <c r="V7" s="81" t="b">
        <f t="shared" si="17"/>
        <v>0</v>
      </c>
      <c r="W7" s="81" t="str">
        <f t="shared" si="0"/>
        <v/>
      </c>
      <c r="X7" s="24" t="str">
        <f t="shared" si="1"/>
        <v/>
      </c>
      <c r="Y7" s="24" t="str">
        <f t="shared" si="2"/>
        <v/>
      </c>
      <c r="Z7" s="24" t="str">
        <f t="shared" si="3"/>
        <v/>
      </c>
      <c r="AA7" s="24" t="str">
        <f t="shared" si="18"/>
        <v/>
      </c>
      <c r="AB7" s="24" t="str">
        <f t="shared" si="19"/>
        <v/>
      </c>
      <c r="AC7" s="24" t="str">
        <f t="shared" si="20"/>
        <v/>
      </c>
      <c r="AD7" s="24" t="str">
        <f t="shared" si="4"/>
        <v/>
      </c>
      <c r="AE7" s="24" t="str">
        <f t="shared" si="21"/>
        <v>;;;;;EQUIPE;</v>
      </c>
      <c r="AF7" s="24" t="str">
        <f>IFERROR(VLOOKUP($AE7,'VERIFICAÇÃO 8'!H:I,2,FALSE),"")</f>
        <v/>
      </c>
      <c r="AG7" s="319" t="str">
        <f>IFERROR(VLOOKUP($AE7,'VERIFICAÇÃO 8'!H:J,3,FALSE),"")</f>
        <v/>
      </c>
      <c r="AH7" s="78" t="b">
        <f t="shared" si="5"/>
        <v>0</v>
      </c>
      <c r="AI7" s="78" t="b">
        <f t="shared" si="6"/>
        <v>0</v>
      </c>
      <c r="AJ7" s="78" t="str">
        <f t="shared" si="7"/>
        <v/>
      </c>
      <c r="AK7" s="24" t="str">
        <f t="shared" si="8"/>
        <v/>
      </c>
      <c r="AL7" s="24" t="str">
        <f>IFERROR(VLOOKUP(C7,$C$5:C6,1,FALSE),"NÃO")</f>
        <v>NÃO</v>
      </c>
      <c r="AM7" s="24" t="str">
        <f t="shared" si="9"/>
        <v/>
      </c>
      <c r="AN7" s="24" t="str">
        <f t="shared" si="10"/>
        <v/>
      </c>
      <c r="AO7" s="24" t="str">
        <f t="shared" si="11"/>
        <v/>
      </c>
      <c r="AP7" s="481"/>
      <c r="AQ7" s="482"/>
      <c r="AR7" s="148">
        <f>IF($C7="",0,VLOOKUP($C7,$AW$5:$BA$105,5,FALSE))</f>
        <v>0</v>
      </c>
      <c r="AS7" s="148">
        <f t="shared" si="22"/>
        <v>0</v>
      </c>
      <c r="AT7" s="319" t="str">
        <f t="shared" si="13"/>
        <v/>
      </c>
      <c r="AV7" s="138">
        <f>'D - DADOS EQUIPE'!A7</f>
        <v>0</v>
      </c>
      <c r="AW7" s="24" t="str">
        <f t="shared" si="23"/>
        <v xml:space="preserve"> </v>
      </c>
      <c r="AX7" s="81">
        <f>'D - DADOS EQUIPE'!D7</f>
        <v>0</v>
      </c>
      <c r="AY7" s="81">
        <f>'D - DADOS EQUIPE'!B7</f>
        <v>0</v>
      </c>
      <c r="AZ7" s="81">
        <f t="shared" si="24"/>
        <v>0</v>
      </c>
      <c r="BA7" s="24">
        <f t="shared" si="25"/>
        <v>0</v>
      </c>
      <c r="BC7" s="24">
        <f t="shared" si="26"/>
        <v>0</v>
      </c>
      <c r="BD7" s="24">
        <f t="shared" si="27"/>
        <v>0</v>
      </c>
      <c r="BE7" s="24">
        <f t="shared" si="28"/>
        <v>0</v>
      </c>
    </row>
    <row r="8" spans="1:57" x14ac:dyDescent="0.35">
      <c r="A8" s="206" t="s">
        <v>487</v>
      </c>
      <c r="B8" s="541"/>
      <c r="C8" s="12"/>
      <c r="D8" s="537"/>
      <c r="E8" s="70"/>
      <c r="F8" s="70"/>
      <c r="G8" s="45"/>
      <c r="H8" s="136"/>
      <c r="I8" s="64"/>
      <c r="J8" s="43" t="str">
        <f t="shared" si="14"/>
        <v/>
      </c>
      <c r="L8" s="81" t="str">
        <f>'A - DADOS INST.'!T44</f>
        <v/>
      </c>
      <c r="M8" s="81" t="str">
        <f>'A - DADOS INST.'!U44</f>
        <v/>
      </c>
      <c r="N8" s="81" t="str">
        <f>'A - DADOS INST.'!V44</f>
        <v/>
      </c>
      <c r="O8" s="81" t="str">
        <f>'A - DADOS INST.'!W44</f>
        <v/>
      </c>
      <c r="P8" s="81" t="str">
        <f>'A - DADOS INST.'!X44</f>
        <v/>
      </c>
      <c r="Q8" s="81" t="str">
        <f>'A - DADOS INST.'!Y44</f>
        <v/>
      </c>
      <c r="R8" s="81" t="str">
        <f>'A - DADOS INST.'!Z44</f>
        <v/>
      </c>
      <c r="S8" s="24">
        <f t="shared" si="15"/>
        <v>0</v>
      </c>
      <c r="U8" s="81" t="b">
        <f t="shared" si="16"/>
        <v>0</v>
      </c>
      <c r="V8" s="81" t="b">
        <f t="shared" si="17"/>
        <v>0</v>
      </c>
      <c r="W8" s="81" t="str">
        <f t="shared" si="0"/>
        <v/>
      </c>
      <c r="X8" s="24" t="str">
        <f t="shared" si="1"/>
        <v/>
      </c>
      <c r="Y8" s="24" t="str">
        <f t="shared" si="2"/>
        <v/>
      </c>
      <c r="Z8" s="24" t="str">
        <f t="shared" si="3"/>
        <v/>
      </c>
      <c r="AA8" s="24" t="str">
        <f t="shared" si="18"/>
        <v/>
      </c>
      <c r="AB8" s="24" t="str">
        <f t="shared" si="19"/>
        <v/>
      </c>
      <c r="AC8" s="24" t="str">
        <f t="shared" si="20"/>
        <v/>
      </c>
      <c r="AD8" s="24" t="str">
        <f t="shared" si="4"/>
        <v/>
      </c>
      <c r="AE8" s="24" t="str">
        <f t="shared" si="21"/>
        <v>;;;;;EQUIPE;</v>
      </c>
      <c r="AF8" s="24" t="str">
        <f>IFERROR(VLOOKUP($AE8,'VERIFICAÇÃO 8'!H:I,2,FALSE),"")</f>
        <v/>
      </c>
      <c r="AG8" s="319" t="str">
        <f>IFERROR(VLOOKUP($AE8,'VERIFICAÇÃO 8'!H:J,3,FALSE),"")</f>
        <v/>
      </c>
      <c r="AH8" s="78" t="b">
        <f t="shared" si="5"/>
        <v>0</v>
      </c>
      <c r="AI8" s="78" t="b">
        <f t="shared" si="6"/>
        <v>0</v>
      </c>
      <c r="AJ8" s="78" t="str">
        <f t="shared" si="7"/>
        <v/>
      </c>
      <c r="AK8" s="24" t="str">
        <f t="shared" si="8"/>
        <v/>
      </c>
      <c r="AL8" s="24" t="str">
        <f>IFERROR(VLOOKUP(C8,$C$5:C7,1,FALSE),"NÃO")</f>
        <v>NÃO</v>
      </c>
      <c r="AM8" s="24" t="str">
        <f t="shared" si="9"/>
        <v/>
      </c>
      <c r="AN8" s="24" t="str">
        <f t="shared" si="10"/>
        <v/>
      </c>
      <c r="AO8" s="24" t="str">
        <f t="shared" si="11"/>
        <v/>
      </c>
      <c r="AP8" s="481"/>
      <c r="AQ8" s="482"/>
      <c r="AR8" s="148">
        <f t="shared" si="12"/>
        <v>0</v>
      </c>
      <c r="AS8" s="148">
        <f t="shared" si="22"/>
        <v>0</v>
      </c>
      <c r="AT8" s="319" t="str">
        <f t="shared" si="13"/>
        <v/>
      </c>
      <c r="AV8" s="138">
        <f>'D - DADOS EQUIPE'!A8</f>
        <v>0</v>
      </c>
      <c r="AW8" s="24" t="str">
        <f t="shared" si="23"/>
        <v xml:space="preserve"> </v>
      </c>
      <c r="AX8" s="81">
        <f>'D - DADOS EQUIPE'!D8</f>
        <v>0</v>
      </c>
      <c r="AY8" s="81">
        <f>'D - DADOS EQUIPE'!B8</f>
        <v>0</v>
      </c>
      <c r="AZ8" s="81">
        <f t="shared" si="24"/>
        <v>0</v>
      </c>
      <c r="BA8" s="24">
        <f t="shared" si="25"/>
        <v>0</v>
      </c>
      <c r="BC8" s="24">
        <f t="shared" si="26"/>
        <v>0</v>
      </c>
      <c r="BD8" s="24">
        <f t="shared" si="27"/>
        <v>0</v>
      </c>
      <c r="BE8" s="24">
        <f t="shared" si="28"/>
        <v>0</v>
      </c>
    </row>
    <row r="9" spans="1:57" x14ac:dyDescent="0.35">
      <c r="A9" s="206" t="s">
        <v>488</v>
      </c>
      <c r="B9" s="541"/>
      <c r="C9" s="12"/>
      <c r="D9" s="537"/>
      <c r="E9" s="70"/>
      <c r="F9" s="70"/>
      <c r="G9" s="45"/>
      <c r="H9" s="136"/>
      <c r="I9" s="64"/>
      <c r="J9" s="43" t="str">
        <f t="shared" si="14"/>
        <v/>
      </c>
      <c r="L9" s="81" t="str">
        <f>'A - DADOS INST.'!T45</f>
        <v/>
      </c>
      <c r="M9" s="81" t="str">
        <f>'A - DADOS INST.'!U45</f>
        <v/>
      </c>
      <c r="N9" s="81" t="str">
        <f>'A - DADOS INST.'!V45</f>
        <v/>
      </c>
      <c r="O9" s="81" t="str">
        <f>'A - DADOS INST.'!W45</f>
        <v/>
      </c>
      <c r="P9" s="81" t="str">
        <f>'A - DADOS INST.'!X45</f>
        <v/>
      </c>
      <c r="Q9" s="81" t="str">
        <f>'A - DADOS INST.'!Y45</f>
        <v/>
      </c>
      <c r="R9" s="81" t="str">
        <f>'A - DADOS INST.'!Z45</f>
        <v/>
      </c>
      <c r="S9" s="24">
        <f t="shared" si="15"/>
        <v>0</v>
      </c>
      <c r="U9" s="81" t="b">
        <f t="shared" si="16"/>
        <v>0</v>
      </c>
      <c r="V9" s="81" t="b">
        <f t="shared" si="17"/>
        <v>0</v>
      </c>
      <c r="W9" s="81" t="str">
        <f t="shared" si="0"/>
        <v/>
      </c>
      <c r="X9" s="24" t="str">
        <f t="shared" si="1"/>
        <v/>
      </c>
      <c r="Y9" s="24" t="str">
        <f t="shared" si="2"/>
        <v/>
      </c>
      <c r="Z9" s="24" t="str">
        <f t="shared" si="3"/>
        <v/>
      </c>
      <c r="AA9" s="24" t="str">
        <f t="shared" si="18"/>
        <v/>
      </c>
      <c r="AB9" s="24" t="str">
        <f t="shared" si="19"/>
        <v/>
      </c>
      <c r="AC9" s="24" t="str">
        <f t="shared" si="20"/>
        <v/>
      </c>
      <c r="AD9" s="24" t="str">
        <f t="shared" si="4"/>
        <v/>
      </c>
      <c r="AE9" s="24" t="str">
        <f t="shared" si="21"/>
        <v>;;;;;EQUIPE;</v>
      </c>
      <c r="AF9" s="24" t="str">
        <f>IFERROR(VLOOKUP($AE9,'VERIFICAÇÃO 8'!H:I,2,FALSE),"")</f>
        <v/>
      </c>
      <c r="AG9" s="319" t="str">
        <f>IFERROR(VLOOKUP($AE9,'VERIFICAÇÃO 8'!H:J,3,FALSE),"")</f>
        <v/>
      </c>
      <c r="AH9" s="78" t="b">
        <f t="shared" si="5"/>
        <v>0</v>
      </c>
      <c r="AI9" s="78" t="b">
        <f t="shared" si="6"/>
        <v>0</v>
      </c>
      <c r="AJ9" s="78" t="str">
        <f t="shared" si="7"/>
        <v/>
      </c>
      <c r="AK9" s="24" t="str">
        <f t="shared" si="8"/>
        <v/>
      </c>
      <c r="AL9" s="24" t="str">
        <f>IFERROR(VLOOKUP(C9,$C$5:C8,1,FALSE),"NÃO")</f>
        <v>NÃO</v>
      </c>
      <c r="AM9" s="24" t="str">
        <f t="shared" si="9"/>
        <v/>
      </c>
      <c r="AN9" s="24" t="str">
        <f t="shared" si="10"/>
        <v/>
      </c>
      <c r="AO9" s="24" t="str">
        <f t="shared" si="11"/>
        <v/>
      </c>
      <c r="AP9" s="481"/>
      <c r="AQ9" s="482"/>
      <c r="AR9" s="148">
        <f t="shared" si="12"/>
        <v>0</v>
      </c>
      <c r="AS9" s="148">
        <f t="shared" si="22"/>
        <v>0</v>
      </c>
      <c r="AT9" s="319" t="str">
        <f t="shared" si="13"/>
        <v/>
      </c>
      <c r="AV9" s="138">
        <f>'D - DADOS EQUIPE'!A9</f>
        <v>0</v>
      </c>
      <c r="AW9" s="24" t="str">
        <f t="shared" si="23"/>
        <v xml:space="preserve"> </v>
      </c>
      <c r="AX9" s="81">
        <f>'D - DADOS EQUIPE'!D9</f>
        <v>0</v>
      </c>
      <c r="AY9" s="81">
        <f>'D - DADOS EQUIPE'!B9</f>
        <v>0</v>
      </c>
      <c r="AZ9" s="81">
        <f t="shared" si="24"/>
        <v>0</v>
      </c>
      <c r="BA9" s="24">
        <f t="shared" si="25"/>
        <v>0</v>
      </c>
      <c r="BC9" s="24">
        <f t="shared" si="26"/>
        <v>0</v>
      </c>
      <c r="BD9" s="24">
        <f t="shared" si="27"/>
        <v>0</v>
      </c>
      <c r="BE9" s="24">
        <f t="shared" si="28"/>
        <v>0</v>
      </c>
    </row>
    <row r="10" spans="1:57" x14ac:dyDescent="0.35">
      <c r="A10" s="206" t="s">
        <v>479</v>
      </c>
      <c r="B10" s="541"/>
      <c r="C10" s="12"/>
      <c r="D10" s="537"/>
      <c r="E10" s="70"/>
      <c r="F10" s="70"/>
      <c r="G10" s="45"/>
      <c r="H10" s="136"/>
      <c r="I10" s="64"/>
      <c r="J10" s="43" t="str">
        <f t="shared" si="14"/>
        <v/>
      </c>
      <c r="L10" s="81" t="str">
        <f>'A - DADOS INST.'!T46</f>
        <v/>
      </c>
      <c r="M10" s="81" t="str">
        <f>'A - DADOS INST.'!U46</f>
        <v/>
      </c>
      <c r="N10" s="81" t="str">
        <f>'A - DADOS INST.'!V46</f>
        <v/>
      </c>
      <c r="O10" s="81" t="str">
        <f>'A - DADOS INST.'!W46</f>
        <v/>
      </c>
      <c r="P10" s="81" t="str">
        <f>'A - DADOS INST.'!X46</f>
        <v/>
      </c>
      <c r="Q10" s="81" t="str">
        <f>'A - DADOS INST.'!Y46</f>
        <v/>
      </c>
      <c r="R10" s="81" t="str">
        <f>'A - DADOS INST.'!Z46</f>
        <v/>
      </c>
      <c r="S10" s="24">
        <f t="shared" si="15"/>
        <v>0</v>
      </c>
      <c r="U10" s="81" t="b">
        <f t="shared" si="16"/>
        <v>0</v>
      </c>
      <c r="V10" s="81" t="b">
        <f t="shared" si="17"/>
        <v>0</v>
      </c>
      <c r="W10" s="81" t="str">
        <f t="shared" si="0"/>
        <v/>
      </c>
      <c r="X10" s="24" t="str">
        <f t="shared" si="1"/>
        <v/>
      </c>
      <c r="Y10" s="24" t="str">
        <f t="shared" si="2"/>
        <v/>
      </c>
      <c r="Z10" s="24" t="str">
        <f t="shared" si="3"/>
        <v/>
      </c>
      <c r="AA10" s="24" t="str">
        <f t="shared" si="18"/>
        <v/>
      </c>
      <c r="AB10" s="24" t="str">
        <f t="shared" si="19"/>
        <v/>
      </c>
      <c r="AC10" s="24" t="str">
        <f t="shared" si="20"/>
        <v/>
      </c>
      <c r="AD10" s="24" t="str">
        <f t="shared" si="4"/>
        <v/>
      </c>
      <c r="AE10" s="24" t="str">
        <f t="shared" si="21"/>
        <v>;;;;;EQUIPE;</v>
      </c>
      <c r="AF10" s="24" t="str">
        <f>IFERROR(VLOOKUP($AE10,'VERIFICAÇÃO 8'!H:I,2,FALSE),"")</f>
        <v/>
      </c>
      <c r="AG10" s="319" t="str">
        <f>IFERROR(VLOOKUP($AE10,'VERIFICAÇÃO 8'!H:J,3,FALSE),"")</f>
        <v/>
      </c>
      <c r="AH10" s="78" t="b">
        <f t="shared" si="5"/>
        <v>0</v>
      </c>
      <c r="AI10" s="78" t="b">
        <f t="shared" si="6"/>
        <v>0</v>
      </c>
      <c r="AJ10" s="78" t="str">
        <f t="shared" si="7"/>
        <v/>
      </c>
      <c r="AK10" s="24" t="str">
        <f t="shared" si="8"/>
        <v/>
      </c>
      <c r="AL10" s="24" t="str">
        <f>IFERROR(VLOOKUP(C10,$C$5:C9,1,FALSE),"NÃO")</f>
        <v>NÃO</v>
      </c>
      <c r="AM10" s="24" t="str">
        <f t="shared" si="9"/>
        <v/>
      </c>
      <c r="AN10" s="24" t="str">
        <f t="shared" si="10"/>
        <v/>
      </c>
      <c r="AO10" s="24" t="str">
        <f t="shared" si="11"/>
        <v/>
      </c>
      <c r="AP10" s="481"/>
      <c r="AQ10" s="482"/>
      <c r="AR10" s="148">
        <f t="shared" si="12"/>
        <v>0</v>
      </c>
      <c r="AS10" s="148">
        <f t="shared" si="22"/>
        <v>0</v>
      </c>
      <c r="AT10" s="319" t="str">
        <f t="shared" si="13"/>
        <v/>
      </c>
      <c r="AV10" s="138">
        <f>'D - DADOS EQUIPE'!A10</f>
        <v>0</v>
      </c>
      <c r="AW10" s="24" t="str">
        <f t="shared" si="23"/>
        <v xml:space="preserve"> </v>
      </c>
      <c r="AX10" s="81">
        <f>'D - DADOS EQUIPE'!D10</f>
        <v>0</v>
      </c>
      <c r="AY10" s="81">
        <f>'D - DADOS EQUIPE'!B10</f>
        <v>0</v>
      </c>
      <c r="AZ10" s="81">
        <f t="shared" si="24"/>
        <v>0</v>
      </c>
      <c r="BA10" s="24">
        <f t="shared" si="25"/>
        <v>0</v>
      </c>
      <c r="BC10" s="24">
        <f t="shared" si="26"/>
        <v>0</v>
      </c>
      <c r="BD10" s="24">
        <f t="shared" si="27"/>
        <v>0</v>
      </c>
      <c r="BE10" s="24">
        <f t="shared" si="28"/>
        <v>0</v>
      </c>
    </row>
    <row r="11" spans="1:57" x14ac:dyDescent="0.35">
      <c r="A11" s="206" t="s">
        <v>489</v>
      </c>
      <c r="B11" s="541"/>
      <c r="C11" s="12"/>
      <c r="D11" s="537"/>
      <c r="E11" s="70"/>
      <c r="F11" s="70"/>
      <c r="G11" s="45"/>
      <c r="H11" s="136"/>
      <c r="I11" s="64"/>
      <c r="J11" s="43" t="str">
        <f t="shared" si="14"/>
        <v/>
      </c>
      <c r="L11" s="81" t="str">
        <f>'A - DADOS INST.'!T47</f>
        <v/>
      </c>
      <c r="M11" s="81" t="str">
        <f>'A - DADOS INST.'!U47</f>
        <v/>
      </c>
      <c r="N11" s="81" t="str">
        <f>'A - DADOS INST.'!V47</f>
        <v/>
      </c>
      <c r="O11" s="81" t="str">
        <f>'A - DADOS INST.'!W47</f>
        <v/>
      </c>
      <c r="P11" s="81" t="str">
        <f>'A - DADOS INST.'!X47</f>
        <v/>
      </c>
      <c r="Q11" s="81" t="str">
        <f>'A - DADOS INST.'!Y47</f>
        <v/>
      </c>
      <c r="R11" s="81" t="str">
        <f>'A - DADOS INST.'!Z47</f>
        <v/>
      </c>
      <c r="S11" s="24">
        <f t="shared" si="15"/>
        <v>0</v>
      </c>
      <c r="U11" s="81" t="b">
        <f t="shared" si="16"/>
        <v>0</v>
      </c>
      <c r="V11" s="81" t="b">
        <f t="shared" si="17"/>
        <v>0</v>
      </c>
      <c r="W11" s="81" t="str">
        <f t="shared" si="0"/>
        <v/>
      </c>
      <c r="X11" s="24" t="str">
        <f t="shared" si="1"/>
        <v/>
      </c>
      <c r="Y11" s="24" t="str">
        <f t="shared" si="2"/>
        <v/>
      </c>
      <c r="Z11" s="24" t="str">
        <f t="shared" si="3"/>
        <v/>
      </c>
      <c r="AA11" s="24" t="str">
        <f t="shared" si="18"/>
        <v/>
      </c>
      <c r="AB11" s="24" t="str">
        <f t="shared" si="19"/>
        <v/>
      </c>
      <c r="AC11" s="24" t="str">
        <f t="shared" si="20"/>
        <v/>
      </c>
      <c r="AD11" s="24" t="str">
        <f t="shared" si="4"/>
        <v/>
      </c>
      <c r="AE11" s="24" t="str">
        <f t="shared" si="21"/>
        <v>;;;;;EQUIPE;</v>
      </c>
      <c r="AF11" s="24" t="str">
        <f>IFERROR(VLOOKUP($AE11,'VERIFICAÇÃO 8'!H:I,2,FALSE),"")</f>
        <v/>
      </c>
      <c r="AG11" s="319" t="str">
        <f>IFERROR(VLOOKUP($AE11,'VERIFICAÇÃO 8'!H:J,3,FALSE),"")</f>
        <v/>
      </c>
      <c r="AH11" s="78" t="b">
        <f t="shared" si="5"/>
        <v>0</v>
      </c>
      <c r="AI11" s="78" t="b">
        <f t="shared" si="6"/>
        <v>0</v>
      </c>
      <c r="AJ11" s="78" t="str">
        <f t="shared" si="7"/>
        <v/>
      </c>
      <c r="AK11" s="24" t="str">
        <f t="shared" si="8"/>
        <v/>
      </c>
      <c r="AL11" s="24" t="str">
        <f>IFERROR(VLOOKUP(C11,$C$5:C10,1,FALSE),"NÃO")</f>
        <v>NÃO</v>
      </c>
      <c r="AM11" s="24" t="str">
        <f t="shared" si="9"/>
        <v/>
      </c>
      <c r="AN11" s="24" t="str">
        <f t="shared" si="10"/>
        <v/>
      </c>
      <c r="AO11" s="24" t="str">
        <f t="shared" si="11"/>
        <v/>
      </c>
      <c r="AP11" s="481"/>
      <c r="AQ11" s="482"/>
      <c r="AR11" s="148">
        <f t="shared" si="12"/>
        <v>0</v>
      </c>
      <c r="AS11" s="148">
        <f t="shared" si="22"/>
        <v>0</v>
      </c>
      <c r="AT11" s="319" t="str">
        <f t="shared" si="13"/>
        <v/>
      </c>
      <c r="AV11" s="138">
        <f>'D - DADOS EQUIPE'!A11</f>
        <v>0</v>
      </c>
      <c r="AW11" s="24" t="str">
        <f t="shared" si="23"/>
        <v xml:space="preserve"> </v>
      </c>
      <c r="AX11" s="81">
        <f>'D - DADOS EQUIPE'!D11</f>
        <v>0</v>
      </c>
      <c r="AY11" s="81">
        <f>'D - DADOS EQUIPE'!B11</f>
        <v>0</v>
      </c>
      <c r="AZ11" s="81">
        <f t="shared" si="24"/>
        <v>0</v>
      </c>
      <c r="BA11" s="24">
        <f t="shared" si="25"/>
        <v>0</v>
      </c>
      <c r="BC11" s="24">
        <f t="shared" si="26"/>
        <v>0</v>
      </c>
      <c r="BD11" s="24">
        <f t="shared" si="27"/>
        <v>0</v>
      </c>
      <c r="BE11" s="24">
        <f t="shared" si="28"/>
        <v>0</v>
      </c>
    </row>
    <row r="12" spans="1:57" x14ac:dyDescent="0.35">
      <c r="A12" s="206" t="s">
        <v>490</v>
      </c>
      <c r="B12" s="541"/>
      <c r="C12" s="12"/>
      <c r="D12" s="537"/>
      <c r="E12" s="70"/>
      <c r="F12" s="70"/>
      <c r="G12" s="45"/>
      <c r="H12" s="136"/>
      <c r="I12" s="64"/>
      <c r="J12" s="43" t="str">
        <f t="shared" si="14"/>
        <v/>
      </c>
      <c r="L12" s="81" t="str">
        <f>'A - DADOS INST.'!T48</f>
        <v/>
      </c>
      <c r="M12" s="81" t="str">
        <f>'A - DADOS INST.'!U48</f>
        <v/>
      </c>
      <c r="N12" s="81" t="str">
        <f>'A - DADOS INST.'!V48</f>
        <v/>
      </c>
      <c r="O12" s="81" t="str">
        <f>'A - DADOS INST.'!W48</f>
        <v/>
      </c>
      <c r="P12" s="81" t="str">
        <f>'A - DADOS INST.'!X48</f>
        <v/>
      </c>
      <c r="Q12" s="81" t="str">
        <f>'A - DADOS INST.'!Y48</f>
        <v/>
      </c>
      <c r="R12" s="81" t="str">
        <f>'A - DADOS INST.'!Z48</f>
        <v/>
      </c>
      <c r="S12" s="24">
        <f t="shared" si="15"/>
        <v>0</v>
      </c>
      <c r="U12" s="81" t="b">
        <f t="shared" si="16"/>
        <v>0</v>
      </c>
      <c r="V12" s="81" t="b">
        <f t="shared" si="17"/>
        <v>0</v>
      </c>
      <c r="W12" s="81" t="str">
        <f t="shared" si="0"/>
        <v/>
      </c>
      <c r="X12" s="24" t="str">
        <f t="shared" si="1"/>
        <v/>
      </c>
      <c r="Y12" s="24" t="str">
        <f t="shared" si="2"/>
        <v/>
      </c>
      <c r="Z12" s="24" t="str">
        <f t="shared" si="3"/>
        <v/>
      </c>
      <c r="AA12" s="24" t="str">
        <f t="shared" si="18"/>
        <v/>
      </c>
      <c r="AB12" s="24" t="str">
        <f t="shared" si="19"/>
        <v/>
      </c>
      <c r="AC12" s="24" t="str">
        <f t="shared" si="20"/>
        <v/>
      </c>
      <c r="AD12" s="24" t="str">
        <f t="shared" si="4"/>
        <v/>
      </c>
      <c r="AE12" s="24" t="str">
        <f t="shared" si="21"/>
        <v>;;;;;EQUIPE;</v>
      </c>
      <c r="AF12" s="24" t="str">
        <f>IFERROR(VLOOKUP($AE12,'VERIFICAÇÃO 8'!H:I,2,FALSE),"")</f>
        <v/>
      </c>
      <c r="AG12" s="319" t="str">
        <f>IFERROR(VLOOKUP($AE12,'VERIFICAÇÃO 8'!H:J,3,FALSE),"")</f>
        <v/>
      </c>
      <c r="AH12" s="78" t="b">
        <f t="shared" si="5"/>
        <v>0</v>
      </c>
      <c r="AI12" s="78" t="b">
        <f t="shared" si="6"/>
        <v>0</v>
      </c>
      <c r="AJ12" s="78" t="str">
        <f t="shared" si="7"/>
        <v/>
      </c>
      <c r="AK12" s="24" t="str">
        <f t="shared" si="8"/>
        <v/>
      </c>
      <c r="AL12" s="24" t="str">
        <f>IFERROR(VLOOKUP(C12,$C$5:C11,1,FALSE),"NÃO")</f>
        <v>NÃO</v>
      </c>
      <c r="AM12" s="24" t="str">
        <f t="shared" si="9"/>
        <v/>
      </c>
      <c r="AN12" s="24" t="str">
        <f t="shared" si="10"/>
        <v/>
      </c>
      <c r="AO12" s="24" t="str">
        <f t="shared" si="11"/>
        <v/>
      </c>
      <c r="AP12" s="481"/>
      <c r="AQ12" s="482"/>
      <c r="AR12" s="148">
        <f t="shared" si="12"/>
        <v>0</v>
      </c>
      <c r="AS12" s="148">
        <f t="shared" si="22"/>
        <v>0</v>
      </c>
      <c r="AT12" s="319" t="str">
        <f t="shared" si="13"/>
        <v/>
      </c>
      <c r="AV12" s="138">
        <f>'D - DADOS EQUIPE'!A12</f>
        <v>0</v>
      </c>
      <c r="AW12" s="24" t="str">
        <f t="shared" si="23"/>
        <v xml:space="preserve"> </v>
      </c>
      <c r="AX12" s="81">
        <f>'D - DADOS EQUIPE'!D12</f>
        <v>0</v>
      </c>
      <c r="AY12" s="81">
        <f>'D - DADOS EQUIPE'!B12</f>
        <v>0</v>
      </c>
      <c r="AZ12" s="81">
        <f t="shared" si="24"/>
        <v>0</v>
      </c>
      <c r="BA12" s="24">
        <f t="shared" si="25"/>
        <v>0</v>
      </c>
      <c r="BC12" s="24">
        <f t="shared" si="26"/>
        <v>0</v>
      </c>
      <c r="BD12" s="24">
        <f t="shared" si="27"/>
        <v>0</v>
      </c>
      <c r="BE12" s="24">
        <f t="shared" si="28"/>
        <v>0</v>
      </c>
    </row>
    <row r="13" spans="1:57" x14ac:dyDescent="0.35">
      <c r="A13" s="206" t="s">
        <v>491</v>
      </c>
      <c r="B13" s="541"/>
      <c r="C13" s="12"/>
      <c r="D13" s="537"/>
      <c r="E13" s="70"/>
      <c r="F13" s="70"/>
      <c r="G13" s="45"/>
      <c r="H13" s="136"/>
      <c r="I13" s="64"/>
      <c r="J13" s="43" t="str">
        <f t="shared" si="14"/>
        <v/>
      </c>
      <c r="L13" s="81" t="str">
        <f>'A - DADOS INST.'!T49</f>
        <v/>
      </c>
      <c r="M13" s="81" t="str">
        <f>'A - DADOS INST.'!U49</f>
        <v/>
      </c>
      <c r="N13" s="81" t="str">
        <f>'A - DADOS INST.'!V49</f>
        <v/>
      </c>
      <c r="O13" s="81" t="str">
        <f>'A - DADOS INST.'!W49</f>
        <v/>
      </c>
      <c r="P13" s="81" t="str">
        <f>'A - DADOS INST.'!X49</f>
        <v/>
      </c>
      <c r="Q13" s="81" t="str">
        <f>'A - DADOS INST.'!Y49</f>
        <v/>
      </c>
      <c r="R13" s="81" t="str">
        <f>'A - DADOS INST.'!Z49</f>
        <v/>
      </c>
      <c r="S13" s="24">
        <f t="shared" si="15"/>
        <v>0</v>
      </c>
      <c r="U13" s="81" t="b">
        <f t="shared" si="16"/>
        <v>0</v>
      </c>
      <c r="V13" s="81" t="b">
        <f t="shared" si="17"/>
        <v>0</v>
      </c>
      <c r="W13" s="81" t="str">
        <f t="shared" si="0"/>
        <v/>
      </c>
      <c r="X13" s="24" t="str">
        <f t="shared" si="1"/>
        <v/>
      </c>
      <c r="Y13" s="24" t="str">
        <f t="shared" si="2"/>
        <v/>
      </c>
      <c r="Z13" s="24" t="str">
        <f t="shared" si="3"/>
        <v/>
      </c>
      <c r="AA13" s="24" t="str">
        <f t="shared" si="18"/>
        <v/>
      </c>
      <c r="AB13" s="24" t="str">
        <f t="shared" si="19"/>
        <v/>
      </c>
      <c r="AC13" s="24" t="str">
        <f t="shared" si="20"/>
        <v/>
      </c>
      <c r="AD13" s="24" t="str">
        <f t="shared" si="4"/>
        <v/>
      </c>
      <c r="AE13" s="24" t="str">
        <f t="shared" si="21"/>
        <v>;;;;;EQUIPE;</v>
      </c>
      <c r="AF13" s="24" t="str">
        <f>IFERROR(VLOOKUP($AE13,'VERIFICAÇÃO 8'!H:I,2,FALSE),"")</f>
        <v/>
      </c>
      <c r="AG13" s="319" t="str">
        <f>IFERROR(VLOOKUP($AE13,'VERIFICAÇÃO 8'!H:J,3,FALSE),"")</f>
        <v/>
      </c>
      <c r="AH13" s="78" t="b">
        <f t="shared" si="5"/>
        <v>0</v>
      </c>
      <c r="AI13" s="78" t="b">
        <f t="shared" si="6"/>
        <v>0</v>
      </c>
      <c r="AJ13" s="78" t="str">
        <f t="shared" si="7"/>
        <v/>
      </c>
      <c r="AK13" s="24" t="str">
        <f t="shared" si="8"/>
        <v/>
      </c>
      <c r="AL13" s="24" t="str">
        <f>IFERROR(VLOOKUP(C13,$C$5:C12,1,FALSE),"NÃO")</f>
        <v>NÃO</v>
      </c>
      <c r="AM13" s="24" t="str">
        <f t="shared" si="9"/>
        <v/>
      </c>
      <c r="AN13" s="24" t="str">
        <f t="shared" si="10"/>
        <v/>
      </c>
      <c r="AO13" s="24" t="str">
        <f t="shared" si="11"/>
        <v/>
      </c>
      <c r="AP13" s="481"/>
      <c r="AQ13" s="482"/>
      <c r="AR13" s="148">
        <f t="shared" si="12"/>
        <v>0</v>
      </c>
      <c r="AS13" s="148">
        <f t="shared" si="22"/>
        <v>0</v>
      </c>
      <c r="AT13" s="319" t="str">
        <f t="shared" si="13"/>
        <v/>
      </c>
      <c r="AV13" s="138">
        <f>'D - DADOS EQUIPE'!A13</f>
        <v>0</v>
      </c>
      <c r="AW13" s="24" t="str">
        <f t="shared" si="23"/>
        <v xml:space="preserve"> </v>
      </c>
      <c r="AX13" s="81">
        <f>'D - DADOS EQUIPE'!D13</f>
        <v>0</v>
      </c>
      <c r="AY13" s="81">
        <f>'D - DADOS EQUIPE'!B13</f>
        <v>0</v>
      </c>
      <c r="AZ13" s="81">
        <f t="shared" si="24"/>
        <v>0</v>
      </c>
      <c r="BA13" s="24">
        <f t="shared" si="25"/>
        <v>0</v>
      </c>
      <c r="BC13" s="24">
        <f t="shared" si="26"/>
        <v>0</v>
      </c>
      <c r="BD13" s="24">
        <f t="shared" si="27"/>
        <v>0</v>
      </c>
      <c r="BE13" s="24">
        <f t="shared" si="28"/>
        <v>0</v>
      </c>
    </row>
    <row r="14" spans="1:57" x14ac:dyDescent="0.35">
      <c r="A14" s="206" t="s">
        <v>492</v>
      </c>
      <c r="B14" s="541"/>
      <c r="C14" s="12"/>
      <c r="D14" s="537"/>
      <c r="E14" s="70"/>
      <c r="F14" s="70"/>
      <c r="G14" s="45"/>
      <c r="H14" s="136"/>
      <c r="I14" s="64"/>
      <c r="J14" s="43" t="str">
        <f t="shared" si="14"/>
        <v/>
      </c>
      <c r="L14" s="81" t="str">
        <f>'A - DADOS INST.'!T50</f>
        <v/>
      </c>
      <c r="M14" s="81" t="str">
        <f>'A - DADOS INST.'!U50</f>
        <v/>
      </c>
      <c r="N14" s="81" t="str">
        <f>'A - DADOS INST.'!V50</f>
        <v/>
      </c>
      <c r="O14" s="81" t="str">
        <f>'A - DADOS INST.'!W50</f>
        <v/>
      </c>
      <c r="P14" s="81" t="str">
        <f>'A - DADOS INST.'!X50</f>
        <v/>
      </c>
      <c r="Q14" s="81" t="str">
        <f>'A - DADOS INST.'!Y50</f>
        <v/>
      </c>
      <c r="R14" s="81" t="str">
        <f>'A - DADOS INST.'!Z50</f>
        <v/>
      </c>
      <c r="S14" s="24">
        <f t="shared" si="15"/>
        <v>0</v>
      </c>
      <c r="U14" s="81" t="b">
        <f t="shared" si="16"/>
        <v>0</v>
      </c>
      <c r="V14" s="81" t="b">
        <f t="shared" si="17"/>
        <v>0</v>
      </c>
      <c r="W14" s="81" t="str">
        <f t="shared" si="0"/>
        <v/>
      </c>
      <c r="X14" s="24" t="str">
        <f t="shared" si="1"/>
        <v/>
      </c>
      <c r="Y14" s="24" t="str">
        <f t="shared" si="2"/>
        <v/>
      </c>
      <c r="Z14" s="24" t="str">
        <f t="shared" si="3"/>
        <v/>
      </c>
      <c r="AA14" s="24" t="str">
        <f t="shared" si="18"/>
        <v/>
      </c>
      <c r="AB14" s="24" t="str">
        <f t="shared" si="19"/>
        <v/>
      </c>
      <c r="AC14" s="24" t="str">
        <f t="shared" si="20"/>
        <v/>
      </c>
      <c r="AD14" s="24" t="str">
        <f t="shared" si="4"/>
        <v/>
      </c>
      <c r="AE14" s="24" t="str">
        <f t="shared" si="21"/>
        <v>;;;;;EQUIPE;</v>
      </c>
      <c r="AF14" s="24" t="str">
        <f>IFERROR(VLOOKUP($AE14,'VERIFICAÇÃO 8'!H:I,2,FALSE),"")</f>
        <v/>
      </c>
      <c r="AG14" s="319" t="str">
        <f>IFERROR(VLOOKUP($AE14,'VERIFICAÇÃO 8'!H:J,3,FALSE),"")</f>
        <v/>
      </c>
      <c r="AH14" s="78" t="b">
        <f t="shared" si="5"/>
        <v>0</v>
      </c>
      <c r="AI14" s="78" t="b">
        <f t="shared" si="6"/>
        <v>0</v>
      </c>
      <c r="AJ14" s="78" t="str">
        <f t="shared" si="7"/>
        <v/>
      </c>
      <c r="AK14" s="24" t="str">
        <f t="shared" si="8"/>
        <v/>
      </c>
      <c r="AL14" s="24" t="str">
        <f>IFERROR(VLOOKUP(C14,$C$5:C13,1,FALSE),"NÃO")</f>
        <v>NÃO</v>
      </c>
      <c r="AM14" s="24" t="str">
        <f t="shared" si="9"/>
        <v/>
      </c>
      <c r="AN14" s="24" t="str">
        <f t="shared" si="10"/>
        <v/>
      </c>
      <c r="AO14" s="24" t="str">
        <f t="shared" si="11"/>
        <v/>
      </c>
      <c r="AP14" s="481"/>
      <c r="AQ14" s="482"/>
      <c r="AR14" s="148">
        <f t="shared" si="12"/>
        <v>0</v>
      </c>
      <c r="AS14" s="148">
        <f t="shared" si="22"/>
        <v>0</v>
      </c>
      <c r="AT14" s="319" t="str">
        <f t="shared" si="13"/>
        <v/>
      </c>
      <c r="AV14" s="138">
        <f>'D - DADOS EQUIPE'!A14</f>
        <v>0</v>
      </c>
      <c r="AW14" s="24" t="str">
        <f t="shared" si="23"/>
        <v xml:space="preserve"> </v>
      </c>
      <c r="AX14" s="81">
        <f>'D - DADOS EQUIPE'!D14</f>
        <v>0</v>
      </c>
      <c r="AY14" s="81">
        <f>'D - DADOS EQUIPE'!B14</f>
        <v>0</v>
      </c>
      <c r="AZ14" s="81">
        <f t="shared" si="24"/>
        <v>0</v>
      </c>
      <c r="BA14" s="24">
        <f t="shared" si="25"/>
        <v>0</v>
      </c>
      <c r="BC14" s="24">
        <f t="shared" si="26"/>
        <v>0</v>
      </c>
      <c r="BD14" s="24">
        <f t="shared" si="27"/>
        <v>0</v>
      </c>
      <c r="BE14" s="24">
        <f t="shared" si="28"/>
        <v>0</v>
      </c>
    </row>
    <row r="15" spans="1:57" x14ac:dyDescent="0.35">
      <c r="A15" s="206" t="s">
        <v>493</v>
      </c>
      <c r="B15" s="457"/>
      <c r="C15" s="12"/>
      <c r="D15" s="457"/>
      <c r="E15" s="70"/>
      <c r="F15" s="70"/>
      <c r="G15" s="45"/>
      <c r="H15" s="136"/>
      <c r="I15" s="64"/>
      <c r="J15" s="43" t="str">
        <f t="shared" si="14"/>
        <v/>
      </c>
      <c r="L15" s="81" t="str">
        <f>'A - DADOS INST.'!T51</f>
        <v/>
      </c>
      <c r="M15" s="81" t="str">
        <f>'A - DADOS INST.'!U51</f>
        <v/>
      </c>
      <c r="N15" s="81" t="str">
        <f>'A - DADOS INST.'!V51</f>
        <v/>
      </c>
      <c r="O15" s="81" t="str">
        <f>'A - DADOS INST.'!W51</f>
        <v/>
      </c>
      <c r="P15" s="81" t="str">
        <f>'A - DADOS INST.'!X51</f>
        <v/>
      </c>
      <c r="Q15" s="81" t="str">
        <f>'A - DADOS INST.'!Y51</f>
        <v/>
      </c>
      <c r="R15" s="81" t="str">
        <f>'A - DADOS INST.'!Z51</f>
        <v/>
      </c>
      <c r="S15" s="24">
        <f t="shared" si="15"/>
        <v>0</v>
      </c>
      <c r="U15" s="81" t="b">
        <f t="shared" si="16"/>
        <v>0</v>
      </c>
      <c r="V15" s="81" t="b">
        <f t="shared" si="17"/>
        <v>0</v>
      </c>
      <c r="W15" s="81" t="str">
        <f t="shared" si="0"/>
        <v/>
      </c>
      <c r="X15" s="24" t="str">
        <f t="shared" si="1"/>
        <v/>
      </c>
      <c r="Y15" s="24" t="str">
        <f t="shared" si="2"/>
        <v/>
      </c>
      <c r="Z15" s="24" t="str">
        <f t="shared" si="3"/>
        <v/>
      </c>
      <c r="AA15" s="24" t="str">
        <f t="shared" si="18"/>
        <v/>
      </c>
      <c r="AB15" s="24" t="str">
        <f t="shared" si="19"/>
        <v/>
      </c>
      <c r="AC15" s="24" t="str">
        <f t="shared" si="20"/>
        <v/>
      </c>
      <c r="AD15" s="24" t="str">
        <f t="shared" si="4"/>
        <v/>
      </c>
      <c r="AE15" s="24" t="str">
        <f t="shared" si="21"/>
        <v>;;;;;EQUIPE;</v>
      </c>
      <c r="AF15" s="24" t="str">
        <f>IFERROR(VLOOKUP($AE15,'VERIFICAÇÃO 8'!H:I,2,FALSE),"")</f>
        <v/>
      </c>
      <c r="AG15" s="319" t="str">
        <f>IFERROR(VLOOKUP($AE15,'VERIFICAÇÃO 8'!H:J,3,FALSE),"")</f>
        <v/>
      </c>
      <c r="AH15" s="78" t="b">
        <f t="shared" si="5"/>
        <v>0</v>
      </c>
      <c r="AI15" s="78" t="b">
        <f t="shared" si="6"/>
        <v>0</v>
      </c>
      <c r="AJ15" s="78" t="str">
        <f t="shared" si="7"/>
        <v/>
      </c>
      <c r="AK15" s="24" t="str">
        <f t="shared" si="8"/>
        <v/>
      </c>
      <c r="AL15" s="24" t="str">
        <f>IFERROR(VLOOKUP(C15,$C$5:C14,1,FALSE),"NÃO")</f>
        <v>NÃO</v>
      </c>
      <c r="AM15" s="24" t="str">
        <f t="shared" si="9"/>
        <v/>
      </c>
      <c r="AN15" s="24" t="str">
        <f t="shared" si="10"/>
        <v/>
      </c>
      <c r="AO15" s="24" t="str">
        <f t="shared" si="11"/>
        <v/>
      </c>
      <c r="AP15" s="481"/>
      <c r="AQ15" s="482"/>
      <c r="AR15" s="148">
        <f t="shared" si="12"/>
        <v>0</v>
      </c>
      <c r="AS15" s="148">
        <f t="shared" si="22"/>
        <v>0</v>
      </c>
      <c r="AT15" s="319" t="str">
        <f t="shared" si="13"/>
        <v/>
      </c>
      <c r="AV15" s="138">
        <f>'D - DADOS EQUIPE'!A15</f>
        <v>0</v>
      </c>
      <c r="AW15" s="24" t="str">
        <f t="shared" si="23"/>
        <v xml:space="preserve"> </v>
      </c>
      <c r="AX15" s="81">
        <f>'D - DADOS EQUIPE'!D15</f>
        <v>0</v>
      </c>
      <c r="AY15" s="81">
        <f>'D - DADOS EQUIPE'!B15</f>
        <v>0</v>
      </c>
      <c r="AZ15" s="81">
        <f t="shared" si="24"/>
        <v>0</v>
      </c>
      <c r="BA15" s="24">
        <f t="shared" si="25"/>
        <v>0</v>
      </c>
      <c r="BC15" s="24">
        <f t="shared" si="26"/>
        <v>0</v>
      </c>
      <c r="BD15" s="24">
        <f t="shared" si="27"/>
        <v>0</v>
      </c>
      <c r="BE15" s="24">
        <f t="shared" si="28"/>
        <v>0</v>
      </c>
    </row>
    <row r="16" spans="1:57" x14ac:dyDescent="0.35">
      <c r="A16" s="206" t="s">
        <v>494</v>
      </c>
      <c r="B16" s="457"/>
      <c r="C16" s="12"/>
      <c r="D16" s="457"/>
      <c r="E16" s="457"/>
      <c r="F16" s="70"/>
      <c r="G16" s="45"/>
      <c r="H16" s="136"/>
      <c r="I16" s="64"/>
      <c r="J16" s="43" t="str">
        <f t="shared" si="14"/>
        <v/>
      </c>
      <c r="L16" s="81" t="str">
        <f>'A - DADOS INST.'!T52</f>
        <v/>
      </c>
      <c r="M16" s="81" t="str">
        <f>'A - DADOS INST.'!U52</f>
        <v/>
      </c>
      <c r="N16" s="81" t="str">
        <f>'A - DADOS INST.'!V52</f>
        <v/>
      </c>
      <c r="O16" s="81" t="str">
        <f>'A - DADOS INST.'!W52</f>
        <v/>
      </c>
      <c r="P16" s="81" t="str">
        <f>'A - DADOS INST.'!X52</f>
        <v/>
      </c>
      <c r="Q16" s="81" t="str">
        <f>'A - DADOS INST.'!Y52</f>
        <v/>
      </c>
      <c r="R16" s="81" t="str">
        <f>'A - DADOS INST.'!Z52</f>
        <v/>
      </c>
      <c r="S16" s="24">
        <f t="shared" si="15"/>
        <v>0</v>
      </c>
      <c r="U16" s="81" t="b">
        <f t="shared" si="16"/>
        <v>0</v>
      </c>
      <c r="V16" s="81" t="b">
        <f t="shared" si="17"/>
        <v>0</v>
      </c>
      <c r="W16" s="81" t="str">
        <f t="shared" si="0"/>
        <v/>
      </c>
      <c r="X16" s="24" t="str">
        <f t="shared" si="1"/>
        <v/>
      </c>
      <c r="Y16" s="24" t="str">
        <f t="shared" si="2"/>
        <v/>
      </c>
      <c r="Z16" s="24" t="str">
        <f t="shared" si="3"/>
        <v/>
      </c>
      <c r="AA16" s="24" t="str">
        <f t="shared" si="18"/>
        <v/>
      </c>
      <c r="AB16" s="24" t="str">
        <f t="shared" si="19"/>
        <v/>
      </c>
      <c r="AC16" s="24" t="str">
        <f t="shared" si="20"/>
        <v/>
      </c>
      <c r="AD16" s="24" t="str">
        <f t="shared" si="4"/>
        <v/>
      </c>
      <c r="AE16" s="24" t="str">
        <f t="shared" si="21"/>
        <v>;;;;;EQUIPE;</v>
      </c>
      <c r="AF16" s="24" t="str">
        <f>IFERROR(VLOOKUP($AE16,'VERIFICAÇÃO 8'!H:I,2,FALSE),"")</f>
        <v/>
      </c>
      <c r="AG16" s="319" t="str">
        <f>IFERROR(VLOOKUP($AE16,'VERIFICAÇÃO 8'!H:J,3,FALSE),"")</f>
        <v/>
      </c>
      <c r="AH16" s="78" t="b">
        <f t="shared" si="5"/>
        <v>0</v>
      </c>
      <c r="AI16" s="78" t="b">
        <f t="shared" si="6"/>
        <v>0</v>
      </c>
      <c r="AJ16" s="78" t="str">
        <f t="shared" si="7"/>
        <v/>
      </c>
      <c r="AK16" s="24" t="str">
        <f t="shared" si="8"/>
        <v/>
      </c>
      <c r="AL16" s="24" t="str">
        <f>IFERROR(VLOOKUP(C16,$C$5:C15,1,FALSE),"NÃO")</f>
        <v>NÃO</v>
      </c>
      <c r="AM16" s="24" t="str">
        <f t="shared" si="9"/>
        <v/>
      </c>
      <c r="AN16" s="24" t="str">
        <f t="shared" si="10"/>
        <v/>
      </c>
      <c r="AO16" s="24" t="str">
        <f t="shared" si="11"/>
        <v/>
      </c>
      <c r="AP16" s="481"/>
      <c r="AQ16" s="482"/>
      <c r="AR16" s="148">
        <f t="shared" si="12"/>
        <v>0</v>
      </c>
      <c r="AS16" s="148">
        <f t="shared" si="22"/>
        <v>0</v>
      </c>
      <c r="AT16" s="319" t="str">
        <f t="shared" si="13"/>
        <v/>
      </c>
      <c r="AV16" s="138">
        <f>'D - DADOS EQUIPE'!A16</f>
        <v>0</v>
      </c>
      <c r="AW16" s="24" t="str">
        <f t="shared" si="23"/>
        <v xml:space="preserve"> </v>
      </c>
      <c r="AX16" s="81">
        <f>'D - DADOS EQUIPE'!D16</f>
        <v>0</v>
      </c>
      <c r="AY16" s="81">
        <f>'D - DADOS EQUIPE'!B16</f>
        <v>0</v>
      </c>
      <c r="AZ16" s="81">
        <f t="shared" si="24"/>
        <v>0</v>
      </c>
      <c r="BA16" s="24">
        <f t="shared" si="25"/>
        <v>0</v>
      </c>
      <c r="BC16" s="24">
        <f t="shared" si="26"/>
        <v>0</v>
      </c>
      <c r="BD16" s="24">
        <f t="shared" si="27"/>
        <v>0</v>
      </c>
      <c r="BE16" s="24">
        <f t="shared" si="28"/>
        <v>0</v>
      </c>
    </row>
    <row r="17" spans="1:57" x14ac:dyDescent="0.35">
      <c r="A17" s="206" t="s">
        <v>495</v>
      </c>
      <c r="B17" s="457"/>
      <c r="C17" s="12"/>
      <c r="D17" s="457"/>
      <c r="E17" s="457"/>
      <c r="F17" s="70"/>
      <c r="G17" s="45"/>
      <c r="H17" s="136"/>
      <c r="I17" s="64"/>
      <c r="J17" s="43" t="str">
        <f t="shared" si="14"/>
        <v/>
      </c>
      <c r="L17" s="81" t="str">
        <f>'A - DADOS INST.'!T53</f>
        <v/>
      </c>
      <c r="M17" s="81" t="str">
        <f>'A - DADOS INST.'!U53</f>
        <v/>
      </c>
      <c r="N17" s="81" t="str">
        <f>'A - DADOS INST.'!V53</f>
        <v/>
      </c>
      <c r="O17" s="81" t="str">
        <f>'A - DADOS INST.'!W53</f>
        <v/>
      </c>
      <c r="P17" s="81" t="str">
        <f>'A - DADOS INST.'!X53</f>
        <v/>
      </c>
      <c r="Q17" s="81" t="str">
        <f>'A - DADOS INST.'!Y53</f>
        <v/>
      </c>
      <c r="R17" s="81" t="str">
        <f>'A - DADOS INST.'!Z53</f>
        <v/>
      </c>
      <c r="S17" s="24">
        <f t="shared" si="15"/>
        <v>0</v>
      </c>
      <c r="U17" s="81" t="b">
        <f t="shared" si="16"/>
        <v>0</v>
      </c>
      <c r="V17" s="81" t="b">
        <f t="shared" si="17"/>
        <v>0</v>
      </c>
      <c r="W17" s="81" t="str">
        <f t="shared" si="0"/>
        <v/>
      </c>
      <c r="X17" s="24" t="str">
        <f t="shared" si="1"/>
        <v/>
      </c>
      <c r="Y17" s="24" t="str">
        <f t="shared" si="2"/>
        <v/>
      </c>
      <c r="Z17" s="24" t="str">
        <f t="shared" si="3"/>
        <v/>
      </c>
      <c r="AA17" s="24" t="str">
        <f t="shared" si="18"/>
        <v/>
      </c>
      <c r="AB17" s="24" t="str">
        <f t="shared" si="19"/>
        <v/>
      </c>
      <c r="AC17" s="24" t="str">
        <f t="shared" si="20"/>
        <v/>
      </c>
      <c r="AD17" s="24" t="str">
        <f t="shared" si="4"/>
        <v/>
      </c>
      <c r="AE17" s="24" t="str">
        <f t="shared" si="21"/>
        <v>;;;;;EQUIPE;</v>
      </c>
      <c r="AF17" s="24" t="str">
        <f>IFERROR(VLOOKUP($AE17,'VERIFICAÇÃO 8'!H:I,2,FALSE),"")</f>
        <v/>
      </c>
      <c r="AG17" s="319" t="str">
        <f>IFERROR(VLOOKUP($AE17,'VERIFICAÇÃO 8'!H:J,3,FALSE),"")</f>
        <v/>
      </c>
      <c r="AH17" s="78" t="b">
        <f t="shared" si="5"/>
        <v>0</v>
      </c>
      <c r="AI17" s="78" t="b">
        <f t="shared" si="6"/>
        <v>0</v>
      </c>
      <c r="AJ17" s="78" t="str">
        <f t="shared" si="7"/>
        <v/>
      </c>
      <c r="AK17" s="24" t="str">
        <f t="shared" si="8"/>
        <v/>
      </c>
      <c r="AL17" s="24" t="str">
        <f>IFERROR(VLOOKUP(C17,$C$5:C16,1,FALSE),"NÃO")</f>
        <v>NÃO</v>
      </c>
      <c r="AM17" s="24" t="str">
        <f t="shared" si="9"/>
        <v/>
      </c>
      <c r="AN17" s="24" t="str">
        <f t="shared" si="10"/>
        <v/>
      </c>
      <c r="AO17" s="24" t="str">
        <f t="shared" si="11"/>
        <v/>
      </c>
      <c r="AP17" s="481"/>
      <c r="AQ17" s="482"/>
      <c r="AR17" s="148">
        <f t="shared" si="12"/>
        <v>0</v>
      </c>
      <c r="AS17" s="148">
        <f t="shared" si="22"/>
        <v>0</v>
      </c>
      <c r="AT17" s="319" t="str">
        <f t="shared" si="13"/>
        <v/>
      </c>
      <c r="AV17" s="138">
        <f>'D - DADOS EQUIPE'!A17</f>
        <v>0</v>
      </c>
      <c r="AW17" s="24" t="str">
        <f t="shared" si="23"/>
        <v xml:space="preserve"> </v>
      </c>
      <c r="AX17" s="81">
        <f>'D - DADOS EQUIPE'!D17</f>
        <v>0</v>
      </c>
      <c r="AY17" s="81">
        <f>'D - DADOS EQUIPE'!B17</f>
        <v>0</v>
      </c>
      <c r="AZ17" s="81">
        <f t="shared" si="24"/>
        <v>0</v>
      </c>
      <c r="BA17" s="24">
        <f t="shared" si="25"/>
        <v>0</v>
      </c>
      <c r="BC17" s="24">
        <f t="shared" si="26"/>
        <v>0</v>
      </c>
      <c r="BD17" s="24">
        <f t="shared" si="27"/>
        <v>0</v>
      </c>
      <c r="BE17" s="24">
        <f t="shared" si="28"/>
        <v>0</v>
      </c>
    </row>
    <row r="18" spans="1:57" x14ac:dyDescent="0.35">
      <c r="A18" s="206" t="s">
        <v>496</v>
      </c>
      <c r="B18" s="457"/>
      <c r="C18" s="12"/>
      <c r="D18" s="457"/>
      <c r="E18" s="457"/>
      <c r="F18" s="70"/>
      <c r="G18" s="45"/>
      <c r="H18" s="136"/>
      <c r="I18" s="64"/>
      <c r="J18" s="43" t="str">
        <f t="shared" si="14"/>
        <v/>
      </c>
      <c r="L18" s="81" t="str">
        <f>'A - DADOS INST.'!T54</f>
        <v/>
      </c>
      <c r="M18" s="81" t="str">
        <f>'A - DADOS INST.'!U54</f>
        <v/>
      </c>
      <c r="N18" s="81" t="str">
        <f>'A - DADOS INST.'!V54</f>
        <v/>
      </c>
      <c r="O18" s="81" t="str">
        <f>'A - DADOS INST.'!W54</f>
        <v/>
      </c>
      <c r="P18" s="81" t="str">
        <f>'A - DADOS INST.'!X54</f>
        <v/>
      </c>
      <c r="Q18" s="81" t="str">
        <f>'A - DADOS INST.'!Y54</f>
        <v/>
      </c>
      <c r="R18" s="81" t="str">
        <f>'A - DADOS INST.'!Z54</f>
        <v/>
      </c>
      <c r="S18" s="24">
        <f t="shared" si="15"/>
        <v>0</v>
      </c>
      <c r="U18" s="81" t="b">
        <f t="shared" si="16"/>
        <v>0</v>
      </c>
      <c r="V18" s="81" t="b">
        <f t="shared" si="17"/>
        <v>0</v>
      </c>
      <c r="W18" s="81" t="str">
        <f t="shared" si="0"/>
        <v/>
      </c>
      <c r="X18" s="24" t="str">
        <f t="shared" si="1"/>
        <v/>
      </c>
      <c r="Y18" s="24" t="str">
        <f t="shared" si="2"/>
        <v/>
      </c>
      <c r="Z18" s="24" t="str">
        <f t="shared" si="3"/>
        <v/>
      </c>
      <c r="AA18" s="24" t="str">
        <f t="shared" si="18"/>
        <v/>
      </c>
      <c r="AB18" s="24" t="str">
        <f t="shared" si="19"/>
        <v/>
      </c>
      <c r="AC18" s="24" t="str">
        <f t="shared" si="20"/>
        <v/>
      </c>
      <c r="AD18" s="24" t="str">
        <f t="shared" si="4"/>
        <v/>
      </c>
      <c r="AE18" s="24" t="str">
        <f t="shared" si="21"/>
        <v>;;;;;EQUIPE;</v>
      </c>
      <c r="AF18" s="24" t="str">
        <f>IFERROR(VLOOKUP($AE18,'VERIFICAÇÃO 8'!H:I,2,FALSE),"")</f>
        <v/>
      </c>
      <c r="AG18" s="319" t="str">
        <f>IFERROR(VLOOKUP($AE18,'VERIFICAÇÃO 8'!H:J,3,FALSE),"")</f>
        <v/>
      </c>
      <c r="AH18" s="78" t="b">
        <f t="shared" si="5"/>
        <v>0</v>
      </c>
      <c r="AI18" s="78" t="b">
        <f t="shared" si="6"/>
        <v>0</v>
      </c>
      <c r="AJ18" s="78" t="str">
        <f t="shared" si="7"/>
        <v/>
      </c>
      <c r="AK18" s="24" t="str">
        <f t="shared" si="8"/>
        <v/>
      </c>
      <c r="AL18" s="24" t="str">
        <f>IFERROR(VLOOKUP(C18,$C$5:C17,1,FALSE),"NÃO")</f>
        <v>NÃO</v>
      </c>
      <c r="AM18" s="24" t="str">
        <f t="shared" si="9"/>
        <v/>
      </c>
      <c r="AN18" s="24" t="str">
        <f t="shared" si="10"/>
        <v/>
      </c>
      <c r="AO18" s="24" t="str">
        <f t="shared" si="11"/>
        <v/>
      </c>
      <c r="AP18" s="481"/>
      <c r="AQ18" s="482"/>
      <c r="AR18" s="148">
        <f t="shared" si="12"/>
        <v>0</v>
      </c>
      <c r="AS18" s="148">
        <f t="shared" si="22"/>
        <v>0</v>
      </c>
      <c r="AT18" s="319" t="str">
        <f t="shared" si="13"/>
        <v/>
      </c>
      <c r="AV18" s="138">
        <f>'D - DADOS EQUIPE'!A18</f>
        <v>0</v>
      </c>
      <c r="AW18" s="24" t="str">
        <f t="shared" si="23"/>
        <v xml:space="preserve"> </v>
      </c>
      <c r="AX18" s="81">
        <f>'D - DADOS EQUIPE'!D18</f>
        <v>0</v>
      </c>
      <c r="AY18" s="81">
        <f>'D - DADOS EQUIPE'!B18</f>
        <v>0</v>
      </c>
      <c r="AZ18" s="81">
        <f t="shared" si="24"/>
        <v>0</v>
      </c>
      <c r="BA18" s="24">
        <f t="shared" si="25"/>
        <v>0</v>
      </c>
      <c r="BC18" s="24">
        <f t="shared" si="26"/>
        <v>0</v>
      </c>
      <c r="BD18" s="24">
        <f t="shared" si="27"/>
        <v>0</v>
      </c>
      <c r="BE18" s="24">
        <f t="shared" si="28"/>
        <v>0</v>
      </c>
    </row>
    <row r="19" spans="1:57" x14ac:dyDescent="0.35">
      <c r="A19" s="206" t="s">
        <v>497</v>
      </c>
      <c r="B19" s="457"/>
      <c r="C19" s="12"/>
      <c r="D19" s="457"/>
      <c r="E19" s="457"/>
      <c r="F19" s="70"/>
      <c r="G19" s="45"/>
      <c r="H19" s="136"/>
      <c r="I19" s="64"/>
      <c r="J19" s="43" t="str">
        <f t="shared" si="14"/>
        <v/>
      </c>
      <c r="L19" s="81" t="str">
        <f>'A - DADOS INST.'!T55</f>
        <v/>
      </c>
      <c r="M19" s="81" t="str">
        <f>'A - DADOS INST.'!U55</f>
        <v/>
      </c>
      <c r="N19" s="81" t="str">
        <f>'A - DADOS INST.'!V55</f>
        <v/>
      </c>
      <c r="O19" s="81" t="str">
        <f>'A - DADOS INST.'!W55</f>
        <v/>
      </c>
      <c r="P19" s="81" t="str">
        <f>'A - DADOS INST.'!X55</f>
        <v/>
      </c>
      <c r="Q19" s="81" t="str">
        <f>'A - DADOS INST.'!Y55</f>
        <v/>
      </c>
      <c r="R19" s="81" t="str">
        <f>'A - DADOS INST.'!Z55</f>
        <v/>
      </c>
      <c r="S19" s="24">
        <f t="shared" si="15"/>
        <v>0</v>
      </c>
      <c r="U19" s="81" t="b">
        <f t="shared" si="16"/>
        <v>0</v>
      </c>
      <c r="V19" s="81" t="b">
        <f t="shared" si="17"/>
        <v>0</v>
      </c>
      <c r="W19" s="81" t="str">
        <f t="shared" si="0"/>
        <v/>
      </c>
      <c r="X19" s="24" t="str">
        <f t="shared" si="1"/>
        <v/>
      </c>
      <c r="Y19" s="24" t="str">
        <f t="shared" si="2"/>
        <v/>
      </c>
      <c r="Z19" s="24" t="str">
        <f t="shared" si="3"/>
        <v/>
      </c>
      <c r="AA19" s="24" t="str">
        <f t="shared" si="18"/>
        <v/>
      </c>
      <c r="AB19" s="24" t="str">
        <f t="shared" si="19"/>
        <v/>
      </c>
      <c r="AC19" s="24" t="str">
        <f t="shared" si="20"/>
        <v/>
      </c>
      <c r="AD19" s="24" t="str">
        <f t="shared" si="4"/>
        <v/>
      </c>
      <c r="AE19" s="24" t="str">
        <f t="shared" si="21"/>
        <v>;;;;;EQUIPE;</v>
      </c>
      <c r="AF19" s="24" t="str">
        <f>IFERROR(VLOOKUP($AE19,'VERIFICAÇÃO 8'!H:I,2,FALSE),"")</f>
        <v/>
      </c>
      <c r="AG19" s="319" t="str">
        <f>IFERROR(VLOOKUP($AE19,'VERIFICAÇÃO 8'!H:J,3,FALSE),"")</f>
        <v/>
      </c>
      <c r="AH19" s="78" t="b">
        <f t="shared" si="5"/>
        <v>0</v>
      </c>
      <c r="AI19" s="78" t="b">
        <f t="shared" si="6"/>
        <v>0</v>
      </c>
      <c r="AJ19" s="78" t="str">
        <f t="shared" si="7"/>
        <v/>
      </c>
      <c r="AK19" s="24" t="str">
        <f t="shared" si="8"/>
        <v/>
      </c>
      <c r="AL19" s="24" t="str">
        <f>IFERROR(VLOOKUP(C19,$C$5:C18,1,FALSE),"NÃO")</f>
        <v>NÃO</v>
      </c>
      <c r="AM19" s="24" t="str">
        <f t="shared" si="9"/>
        <v/>
      </c>
      <c r="AN19" s="24" t="str">
        <f t="shared" si="10"/>
        <v/>
      </c>
      <c r="AO19" s="24" t="str">
        <f t="shared" si="11"/>
        <v/>
      </c>
      <c r="AP19" s="481"/>
      <c r="AQ19" s="482"/>
      <c r="AR19" s="148">
        <f t="shared" si="12"/>
        <v>0</v>
      </c>
      <c r="AS19" s="148">
        <f t="shared" si="22"/>
        <v>0</v>
      </c>
      <c r="AT19" s="319" t="str">
        <f t="shared" si="13"/>
        <v/>
      </c>
      <c r="AV19" s="138">
        <f>'D - DADOS EQUIPE'!A19</f>
        <v>0</v>
      </c>
      <c r="AW19" s="24" t="str">
        <f t="shared" si="23"/>
        <v xml:space="preserve"> </v>
      </c>
      <c r="AX19" s="81">
        <f>'D - DADOS EQUIPE'!D19</f>
        <v>0</v>
      </c>
      <c r="AY19" s="81">
        <f>'D - DADOS EQUIPE'!B19</f>
        <v>0</v>
      </c>
      <c r="AZ19" s="81">
        <f t="shared" si="24"/>
        <v>0</v>
      </c>
      <c r="BA19" s="24">
        <f t="shared" si="25"/>
        <v>0</v>
      </c>
      <c r="BC19" s="24">
        <f t="shared" si="26"/>
        <v>0</v>
      </c>
      <c r="BD19" s="24">
        <f t="shared" si="27"/>
        <v>0</v>
      </c>
      <c r="BE19" s="24">
        <f t="shared" si="28"/>
        <v>0</v>
      </c>
    </row>
    <row r="20" spans="1:57" x14ac:dyDescent="0.35">
      <c r="A20" s="206" t="s">
        <v>498</v>
      </c>
      <c r="B20" s="457"/>
      <c r="C20" s="12"/>
      <c r="D20" s="457"/>
      <c r="E20" s="457"/>
      <c r="F20" s="70"/>
      <c r="G20" s="45"/>
      <c r="H20" s="136"/>
      <c r="I20" s="64"/>
      <c r="J20" s="43" t="str">
        <f t="shared" si="14"/>
        <v/>
      </c>
      <c r="L20" s="81" t="str">
        <f>'A - DADOS INST.'!T56</f>
        <v/>
      </c>
      <c r="M20" s="81" t="str">
        <f>'A - DADOS INST.'!U56</f>
        <v/>
      </c>
      <c r="N20" s="81" t="str">
        <f>'A - DADOS INST.'!V56</f>
        <v/>
      </c>
      <c r="O20" s="81" t="str">
        <f>'A - DADOS INST.'!W56</f>
        <v/>
      </c>
      <c r="P20" s="81" t="str">
        <f>'A - DADOS INST.'!X56</f>
        <v/>
      </c>
      <c r="Q20" s="81" t="str">
        <f>'A - DADOS INST.'!Y56</f>
        <v/>
      </c>
      <c r="R20" s="81" t="str">
        <f>'A - DADOS INST.'!Z56</f>
        <v/>
      </c>
      <c r="S20" s="24">
        <f t="shared" si="15"/>
        <v>0</v>
      </c>
      <c r="U20" s="81" t="b">
        <f t="shared" si="16"/>
        <v>0</v>
      </c>
      <c r="V20" s="81" t="b">
        <f t="shared" si="17"/>
        <v>0</v>
      </c>
      <c r="W20" s="81" t="str">
        <f t="shared" si="0"/>
        <v/>
      </c>
      <c r="X20" s="24" t="str">
        <f t="shared" si="1"/>
        <v/>
      </c>
      <c r="Y20" s="24" t="str">
        <f t="shared" si="2"/>
        <v/>
      </c>
      <c r="Z20" s="24" t="str">
        <f t="shared" si="3"/>
        <v/>
      </c>
      <c r="AA20" s="24" t="str">
        <f t="shared" si="18"/>
        <v/>
      </c>
      <c r="AB20" s="24" t="str">
        <f t="shared" si="19"/>
        <v/>
      </c>
      <c r="AC20" s="24" t="str">
        <f t="shared" si="20"/>
        <v/>
      </c>
      <c r="AD20" s="24" t="str">
        <f t="shared" si="4"/>
        <v/>
      </c>
      <c r="AE20" s="24" t="str">
        <f t="shared" si="21"/>
        <v>;;;;;EQUIPE;</v>
      </c>
      <c r="AF20" s="24" t="str">
        <f>IFERROR(VLOOKUP($AE20,'VERIFICAÇÃO 8'!H:I,2,FALSE),"")</f>
        <v/>
      </c>
      <c r="AG20" s="319" t="str">
        <f>IFERROR(VLOOKUP($AE20,'VERIFICAÇÃO 8'!H:J,3,FALSE),"")</f>
        <v/>
      </c>
      <c r="AH20" s="78" t="b">
        <f t="shared" si="5"/>
        <v>0</v>
      </c>
      <c r="AI20" s="78" t="b">
        <f t="shared" si="6"/>
        <v>0</v>
      </c>
      <c r="AJ20" s="78" t="str">
        <f t="shared" si="7"/>
        <v/>
      </c>
      <c r="AK20" s="24" t="str">
        <f t="shared" si="8"/>
        <v/>
      </c>
      <c r="AL20" s="24" t="str">
        <f>IFERROR(VLOOKUP(C20,$C$5:C19,1,FALSE),"NÃO")</f>
        <v>NÃO</v>
      </c>
      <c r="AM20" s="24" t="str">
        <f t="shared" si="9"/>
        <v/>
      </c>
      <c r="AN20" s="24" t="str">
        <f t="shared" si="10"/>
        <v/>
      </c>
      <c r="AO20" s="24" t="str">
        <f t="shared" si="11"/>
        <v/>
      </c>
      <c r="AP20" s="481"/>
      <c r="AQ20" s="482"/>
      <c r="AR20" s="148">
        <f t="shared" si="12"/>
        <v>0</v>
      </c>
      <c r="AS20" s="148">
        <f t="shared" si="22"/>
        <v>0</v>
      </c>
      <c r="AT20" s="319" t="str">
        <f t="shared" si="13"/>
        <v/>
      </c>
      <c r="AV20" s="138">
        <f>'D - DADOS EQUIPE'!A20</f>
        <v>0</v>
      </c>
      <c r="AW20" s="24" t="str">
        <f t="shared" si="23"/>
        <v xml:space="preserve"> </v>
      </c>
      <c r="AX20" s="81">
        <f>'D - DADOS EQUIPE'!D20</f>
        <v>0</v>
      </c>
      <c r="AY20" s="81">
        <f>'D - DADOS EQUIPE'!B20</f>
        <v>0</v>
      </c>
      <c r="AZ20" s="81">
        <f t="shared" si="24"/>
        <v>0</v>
      </c>
      <c r="BA20" s="24">
        <f t="shared" si="25"/>
        <v>0</v>
      </c>
      <c r="BC20" s="24">
        <f t="shared" si="26"/>
        <v>0</v>
      </c>
      <c r="BD20" s="24">
        <f t="shared" si="27"/>
        <v>0</v>
      </c>
      <c r="BE20" s="24">
        <f t="shared" si="28"/>
        <v>0</v>
      </c>
    </row>
    <row r="21" spans="1:57" x14ac:dyDescent="0.35">
      <c r="A21" s="206" t="s">
        <v>499</v>
      </c>
      <c r="B21" s="457"/>
      <c r="C21" s="12"/>
      <c r="D21" s="457"/>
      <c r="E21" s="457"/>
      <c r="F21" s="70"/>
      <c r="G21" s="45"/>
      <c r="H21" s="136"/>
      <c r="I21" s="64"/>
      <c r="J21" s="43" t="str">
        <f t="shared" si="14"/>
        <v/>
      </c>
      <c r="R21" s="515" t="s">
        <v>8</v>
      </c>
      <c r="S21" s="516">
        <f>SUM(S5:S20)</f>
        <v>0</v>
      </c>
      <c r="U21" s="81" t="b">
        <f t="shared" si="16"/>
        <v>0</v>
      </c>
      <c r="V21" s="81" t="b">
        <f t="shared" si="17"/>
        <v>0</v>
      </c>
      <c r="W21" s="81" t="str">
        <f t="shared" si="0"/>
        <v/>
      </c>
      <c r="X21" s="24" t="str">
        <f t="shared" si="1"/>
        <v/>
      </c>
      <c r="Y21" s="24" t="str">
        <f t="shared" si="2"/>
        <v/>
      </c>
      <c r="Z21" s="24" t="str">
        <f t="shared" si="3"/>
        <v/>
      </c>
      <c r="AA21" s="24" t="str">
        <f t="shared" si="18"/>
        <v/>
      </c>
      <c r="AB21" s="24" t="str">
        <f t="shared" si="19"/>
        <v/>
      </c>
      <c r="AC21" s="24" t="str">
        <f t="shared" si="20"/>
        <v/>
      </c>
      <c r="AD21" s="24" t="str">
        <f t="shared" si="4"/>
        <v/>
      </c>
      <c r="AE21" s="24" t="str">
        <f t="shared" si="21"/>
        <v>;;;;;EQUIPE;</v>
      </c>
      <c r="AF21" s="24" t="str">
        <f>IFERROR(VLOOKUP($AE21,'VERIFICAÇÃO 8'!H:I,2,FALSE),"")</f>
        <v/>
      </c>
      <c r="AG21" s="319" t="str">
        <f>IFERROR(VLOOKUP($AE21,'VERIFICAÇÃO 8'!H:J,3,FALSE),"")</f>
        <v/>
      </c>
      <c r="AH21" s="78" t="b">
        <f t="shared" si="5"/>
        <v>0</v>
      </c>
      <c r="AI21" s="78" t="b">
        <f t="shared" si="6"/>
        <v>0</v>
      </c>
      <c r="AJ21" s="78" t="str">
        <f t="shared" si="7"/>
        <v/>
      </c>
      <c r="AK21" s="24" t="str">
        <f t="shared" si="8"/>
        <v/>
      </c>
      <c r="AL21" s="24" t="str">
        <f>IFERROR(VLOOKUP(C21,$C$5:C20,1,FALSE),"NÃO")</f>
        <v>NÃO</v>
      </c>
      <c r="AM21" s="24" t="str">
        <f t="shared" si="9"/>
        <v/>
      </c>
      <c r="AN21" s="24" t="str">
        <f t="shared" si="10"/>
        <v/>
      </c>
      <c r="AO21" s="24" t="str">
        <f t="shared" si="11"/>
        <v/>
      </c>
      <c r="AP21" s="481"/>
      <c r="AQ21" s="482"/>
      <c r="AR21" s="148">
        <f t="shared" si="12"/>
        <v>0</v>
      </c>
      <c r="AS21" s="148">
        <f t="shared" si="22"/>
        <v>0</v>
      </c>
      <c r="AT21" s="319" t="str">
        <f t="shared" si="13"/>
        <v/>
      </c>
      <c r="AV21" s="138">
        <f>'D - DADOS EQUIPE'!A21</f>
        <v>0</v>
      </c>
      <c r="AW21" s="24" t="str">
        <f t="shared" si="23"/>
        <v xml:space="preserve"> </v>
      </c>
      <c r="AX21" s="81">
        <f>'D - DADOS EQUIPE'!D21</f>
        <v>0</v>
      </c>
      <c r="AY21" s="81">
        <f>'D - DADOS EQUIPE'!B21</f>
        <v>0</v>
      </c>
      <c r="AZ21" s="81">
        <f t="shared" si="24"/>
        <v>0</v>
      </c>
      <c r="BA21" s="24">
        <f t="shared" si="25"/>
        <v>0</v>
      </c>
      <c r="BC21" s="24">
        <f t="shared" si="26"/>
        <v>0</v>
      </c>
      <c r="BD21" s="24">
        <f t="shared" si="27"/>
        <v>0</v>
      </c>
      <c r="BE21" s="24">
        <f t="shared" si="28"/>
        <v>0</v>
      </c>
    </row>
    <row r="22" spans="1:57" x14ac:dyDescent="0.35">
      <c r="A22" s="206" t="s">
        <v>500</v>
      </c>
      <c r="B22" s="457"/>
      <c r="C22" s="12"/>
      <c r="D22" s="457"/>
      <c r="E22" s="457"/>
      <c r="F22" s="70"/>
      <c r="G22" s="45"/>
      <c r="H22" s="136"/>
      <c r="I22" s="64"/>
      <c r="J22" s="43" t="str">
        <f t="shared" si="14"/>
        <v/>
      </c>
      <c r="U22" s="81" t="b">
        <f t="shared" si="16"/>
        <v>0</v>
      </c>
      <c r="V22" s="81" t="b">
        <f t="shared" si="17"/>
        <v>0</v>
      </c>
      <c r="W22" s="81" t="str">
        <f t="shared" si="0"/>
        <v/>
      </c>
      <c r="X22" s="24" t="str">
        <f t="shared" si="1"/>
        <v/>
      </c>
      <c r="Y22" s="24" t="str">
        <f t="shared" si="2"/>
        <v/>
      </c>
      <c r="Z22" s="24" t="str">
        <f t="shared" si="3"/>
        <v/>
      </c>
      <c r="AA22" s="24" t="str">
        <f t="shared" si="18"/>
        <v/>
      </c>
      <c r="AB22" s="24" t="str">
        <f t="shared" si="19"/>
        <v/>
      </c>
      <c r="AC22" s="24" t="str">
        <f t="shared" si="20"/>
        <v/>
      </c>
      <c r="AD22" s="24" t="str">
        <f t="shared" si="4"/>
        <v/>
      </c>
      <c r="AE22" s="24" t="str">
        <f t="shared" si="21"/>
        <v>;;;;;EQUIPE;</v>
      </c>
      <c r="AF22" s="24" t="str">
        <f>IFERROR(VLOOKUP($AE22,'VERIFICAÇÃO 8'!H:I,2,FALSE),"")</f>
        <v/>
      </c>
      <c r="AG22" s="319" t="str">
        <f>IFERROR(VLOOKUP($AE22,'VERIFICAÇÃO 8'!H:J,3,FALSE),"")</f>
        <v/>
      </c>
      <c r="AH22" s="78" t="b">
        <f t="shared" si="5"/>
        <v>0</v>
      </c>
      <c r="AI22" s="78" t="b">
        <f t="shared" si="6"/>
        <v>0</v>
      </c>
      <c r="AJ22" s="78" t="str">
        <f t="shared" si="7"/>
        <v/>
      </c>
      <c r="AK22" s="24" t="str">
        <f t="shared" si="8"/>
        <v/>
      </c>
      <c r="AL22" s="24" t="str">
        <f>IFERROR(VLOOKUP(C22,$C$5:C21,1,FALSE),"NÃO")</f>
        <v>NÃO</v>
      </c>
      <c r="AM22" s="24" t="str">
        <f t="shared" si="9"/>
        <v/>
      </c>
      <c r="AN22" s="24" t="str">
        <f t="shared" si="10"/>
        <v/>
      </c>
      <c r="AO22" s="24" t="str">
        <f t="shared" si="11"/>
        <v/>
      </c>
      <c r="AP22" s="481"/>
      <c r="AQ22" s="482"/>
      <c r="AR22" s="148">
        <f t="shared" si="12"/>
        <v>0</v>
      </c>
      <c r="AS22" s="148">
        <f t="shared" si="22"/>
        <v>0</v>
      </c>
      <c r="AT22" s="319" t="str">
        <f t="shared" si="13"/>
        <v/>
      </c>
      <c r="AV22" s="138">
        <f>'D - DADOS EQUIPE'!A22</f>
        <v>0</v>
      </c>
      <c r="AW22" s="24" t="str">
        <f t="shared" si="23"/>
        <v xml:space="preserve"> </v>
      </c>
      <c r="AX22" s="81">
        <f>'D - DADOS EQUIPE'!D22</f>
        <v>0</v>
      </c>
      <c r="AY22" s="81">
        <f>'D - DADOS EQUIPE'!B22</f>
        <v>0</v>
      </c>
      <c r="AZ22" s="81">
        <f t="shared" si="24"/>
        <v>0</v>
      </c>
      <c r="BA22" s="24">
        <f t="shared" si="25"/>
        <v>0</v>
      </c>
      <c r="BC22" s="24">
        <f t="shared" si="26"/>
        <v>0</v>
      </c>
      <c r="BD22" s="24">
        <f t="shared" si="27"/>
        <v>0</v>
      </c>
      <c r="BE22" s="24">
        <f t="shared" si="28"/>
        <v>0</v>
      </c>
    </row>
    <row r="23" spans="1:57" x14ac:dyDescent="0.35">
      <c r="A23" s="206" t="s">
        <v>501</v>
      </c>
      <c r="B23" s="457"/>
      <c r="C23" s="12"/>
      <c r="D23" s="457"/>
      <c r="E23" s="457"/>
      <c r="F23" s="70"/>
      <c r="G23" s="45"/>
      <c r="H23" s="136"/>
      <c r="I23" s="64"/>
      <c r="J23" s="43" t="str">
        <f t="shared" si="14"/>
        <v/>
      </c>
      <c r="U23" s="81" t="b">
        <f t="shared" si="16"/>
        <v>0</v>
      </c>
      <c r="V23" s="81" t="b">
        <f t="shared" si="17"/>
        <v>0</v>
      </c>
      <c r="W23" s="81" t="str">
        <f t="shared" si="0"/>
        <v/>
      </c>
      <c r="X23" s="24" t="str">
        <f t="shared" si="1"/>
        <v/>
      </c>
      <c r="Y23" s="24" t="str">
        <f t="shared" si="2"/>
        <v/>
      </c>
      <c r="Z23" s="24" t="str">
        <f t="shared" si="3"/>
        <v/>
      </c>
      <c r="AA23" s="24" t="str">
        <f t="shared" si="18"/>
        <v/>
      </c>
      <c r="AB23" s="24" t="str">
        <f t="shared" si="19"/>
        <v/>
      </c>
      <c r="AC23" s="24" t="str">
        <f t="shared" si="20"/>
        <v/>
      </c>
      <c r="AD23" s="24" t="str">
        <f t="shared" si="4"/>
        <v/>
      </c>
      <c r="AE23" s="24" t="str">
        <f t="shared" si="21"/>
        <v>;;;;;EQUIPE;</v>
      </c>
      <c r="AF23" s="24" t="str">
        <f>IFERROR(VLOOKUP($AE23,'VERIFICAÇÃO 8'!H:I,2,FALSE),"")</f>
        <v/>
      </c>
      <c r="AG23" s="319" t="str">
        <f>IFERROR(VLOOKUP($AE23,'VERIFICAÇÃO 8'!H:J,3,FALSE),"")</f>
        <v/>
      </c>
      <c r="AH23" s="78" t="b">
        <f t="shared" si="5"/>
        <v>0</v>
      </c>
      <c r="AI23" s="78" t="b">
        <f t="shared" si="6"/>
        <v>0</v>
      </c>
      <c r="AJ23" s="78" t="str">
        <f t="shared" si="7"/>
        <v/>
      </c>
      <c r="AK23" s="24" t="str">
        <f t="shared" si="8"/>
        <v/>
      </c>
      <c r="AL23" s="24" t="str">
        <f>IFERROR(VLOOKUP(C23,$C$5:C22,1,FALSE),"NÃO")</f>
        <v>NÃO</v>
      </c>
      <c r="AM23" s="24" t="str">
        <f t="shared" si="9"/>
        <v/>
      </c>
      <c r="AN23" s="24" t="str">
        <f t="shared" si="10"/>
        <v/>
      </c>
      <c r="AO23" s="24" t="str">
        <f t="shared" si="11"/>
        <v/>
      </c>
      <c r="AP23" s="481"/>
      <c r="AQ23" s="482"/>
      <c r="AR23" s="148">
        <f t="shared" si="12"/>
        <v>0</v>
      </c>
      <c r="AS23" s="148">
        <f t="shared" si="22"/>
        <v>0</v>
      </c>
      <c r="AT23" s="319" t="str">
        <f t="shared" si="13"/>
        <v/>
      </c>
      <c r="AV23" s="138">
        <f>'D - DADOS EQUIPE'!A23</f>
        <v>0</v>
      </c>
      <c r="AW23" s="24" t="str">
        <f t="shared" si="23"/>
        <v xml:space="preserve"> </v>
      </c>
      <c r="AX23" s="81">
        <f>'D - DADOS EQUIPE'!D23</f>
        <v>0</v>
      </c>
      <c r="AY23" s="81">
        <f>'D - DADOS EQUIPE'!B23</f>
        <v>0</v>
      </c>
      <c r="AZ23" s="81">
        <f t="shared" si="24"/>
        <v>0</v>
      </c>
      <c r="BA23" s="24">
        <f t="shared" si="25"/>
        <v>0</v>
      </c>
      <c r="BC23" s="24">
        <f t="shared" si="26"/>
        <v>0</v>
      </c>
      <c r="BD23" s="24">
        <f t="shared" si="27"/>
        <v>0</v>
      </c>
      <c r="BE23" s="24">
        <f t="shared" si="28"/>
        <v>0</v>
      </c>
    </row>
    <row r="24" spans="1:57" ht="10.5" x14ac:dyDescent="0.35">
      <c r="A24" s="206" t="s">
        <v>502</v>
      </c>
      <c r="B24" s="457"/>
      <c r="C24" s="12"/>
      <c r="D24" s="457"/>
      <c r="E24" s="457"/>
      <c r="F24" s="70"/>
      <c r="G24" s="45"/>
      <c r="H24" s="136"/>
      <c r="I24" s="64"/>
      <c r="J24" s="43" t="str">
        <f t="shared" si="14"/>
        <v/>
      </c>
      <c r="L24" s="66" t="s">
        <v>1703</v>
      </c>
      <c r="U24" s="81" t="b">
        <f t="shared" si="16"/>
        <v>0</v>
      </c>
      <c r="V24" s="81" t="b">
        <f t="shared" si="17"/>
        <v>0</v>
      </c>
      <c r="W24" s="81" t="str">
        <f t="shared" si="0"/>
        <v/>
      </c>
      <c r="X24" s="24" t="str">
        <f t="shared" si="1"/>
        <v/>
      </c>
      <c r="Y24" s="24" t="str">
        <f t="shared" si="2"/>
        <v/>
      </c>
      <c r="Z24" s="24" t="str">
        <f t="shared" si="3"/>
        <v/>
      </c>
      <c r="AA24" s="24" t="str">
        <f t="shared" si="18"/>
        <v/>
      </c>
      <c r="AB24" s="24" t="str">
        <f t="shared" si="19"/>
        <v/>
      </c>
      <c r="AC24" s="24" t="str">
        <f t="shared" si="20"/>
        <v/>
      </c>
      <c r="AD24" s="24" t="str">
        <f t="shared" si="4"/>
        <v/>
      </c>
      <c r="AE24" s="24" t="str">
        <f t="shared" si="21"/>
        <v>;;;;;EQUIPE;</v>
      </c>
      <c r="AF24" s="24" t="str">
        <f>IFERROR(VLOOKUP($AE24,'VERIFICAÇÃO 8'!H:I,2,FALSE),"")</f>
        <v/>
      </c>
      <c r="AG24" s="319" t="str">
        <f>IFERROR(VLOOKUP($AE24,'VERIFICAÇÃO 8'!H:J,3,FALSE),"")</f>
        <v/>
      </c>
      <c r="AH24" s="78" t="b">
        <f t="shared" si="5"/>
        <v>0</v>
      </c>
      <c r="AI24" s="78" t="b">
        <f t="shared" si="6"/>
        <v>0</v>
      </c>
      <c r="AJ24" s="78" t="str">
        <f t="shared" si="7"/>
        <v/>
      </c>
      <c r="AK24" s="24" t="str">
        <f t="shared" si="8"/>
        <v/>
      </c>
      <c r="AL24" s="24" t="str">
        <f>IFERROR(VLOOKUP(C24,$C$5:C23,1,FALSE),"NÃO")</f>
        <v>NÃO</v>
      </c>
      <c r="AM24" s="24" t="str">
        <f t="shared" si="9"/>
        <v/>
      </c>
      <c r="AN24" s="24" t="str">
        <f t="shared" si="10"/>
        <v/>
      </c>
      <c r="AO24" s="24" t="str">
        <f t="shared" si="11"/>
        <v/>
      </c>
      <c r="AP24" s="481"/>
      <c r="AQ24" s="482"/>
      <c r="AR24" s="148">
        <f t="shared" si="12"/>
        <v>0</v>
      </c>
      <c r="AS24" s="148">
        <f t="shared" si="22"/>
        <v>0</v>
      </c>
      <c r="AT24" s="319" t="str">
        <f t="shared" si="13"/>
        <v/>
      </c>
      <c r="AV24" s="138">
        <f>'D - DADOS EQUIPE'!A24</f>
        <v>0</v>
      </c>
      <c r="AW24" s="24" t="str">
        <f t="shared" si="23"/>
        <v xml:space="preserve"> </v>
      </c>
      <c r="AX24" s="81">
        <f>'D - DADOS EQUIPE'!D24</f>
        <v>0</v>
      </c>
      <c r="AY24" s="81">
        <f>'D - DADOS EQUIPE'!B24</f>
        <v>0</v>
      </c>
      <c r="AZ24" s="81">
        <f t="shared" si="24"/>
        <v>0</v>
      </c>
      <c r="BA24" s="24">
        <f t="shared" si="25"/>
        <v>0</v>
      </c>
      <c r="BC24" s="24">
        <f t="shared" si="26"/>
        <v>0</v>
      </c>
      <c r="BD24" s="24">
        <f t="shared" si="27"/>
        <v>0</v>
      </c>
      <c r="BE24" s="24">
        <f t="shared" si="28"/>
        <v>0</v>
      </c>
    </row>
    <row r="25" spans="1:57" x14ac:dyDescent="0.35">
      <c r="A25" s="206" t="s">
        <v>503</v>
      </c>
      <c r="B25" s="457"/>
      <c r="C25" s="12"/>
      <c r="D25" s="457"/>
      <c r="E25" s="457"/>
      <c r="F25" s="70"/>
      <c r="G25" s="45"/>
      <c r="H25" s="136"/>
      <c r="I25" s="64"/>
      <c r="J25" s="43" t="str">
        <f t="shared" si="14"/>
        <v/>
      </c>
      <c r="L25" s="24" t="str">
        <f>BASE!$G$6</f>
        <v/>
      </c>
      <c r="U25" s="81" t="b">
        <f t="shared" si="16"/>
        <v>0</v>
      </c>
      <c r="V25" s="81" t="b">
        <f t="shared" si="17"/>
        <v>0</v>
      </c>
      <c r="W25" s="81" t="str">
        <f t="shared" si="0"/>
        <v/>
      </c>
      <c r="X25" s="24" t="str">
        <f t="shared" si="1"/>
        <v/>
      </c>
      <c r="Y25" s="24" t="str">
        <f t="shared" si="2"/>
        <v/>
      </c>
      <c r="Z25" s="24" t="str">
        <f t="shared" si="3"/>
        <v/>
      </c>
      <c r="AA25" s="24" t="str">
        <f t="shared" si="18"/>
        <v/>
      </c>
      <c r="AB25" s="24" t="str">
        <f t="shared" si="19"/>
        <v/>
      </c>
      <c r="AC25" s="24" t="str">
        <f t="shared" si="20"/>
        <v/>
      </c>
      <c r="AD25" s="24" t="str">
        <f t="shared" si="4"/>
        <v/>
      </c>
      <c r="AE25" s="24" t="str">
        <f t="shared" si="21"/>
        <v>;;;;;EQUIPE;</v>
      </c>
      <c r="AF25" s="24" t="str">
        <f>IFERROR(VLOOKUP($AE25,'VERIFICAÇÃO 8'!H:I,2,FALSE),"")</f>
        <v/>
      </c>
      <c r="AG25" s="319" t="str">
        <f>IFERROR(VLOOKUP($AE25,'VERIFICAÇÃO 8'!H:J,3,FALSE),"")</f>
        <v/>
      </c>
      <c r="AH25" s="78" t="b">
        <f t="shared" si="5"/>
        <v>0</v>
      </c>
      <c r="AI25" s="78" t="b">
        <f t="shared" si="6"/>
        <v>0</v>
      </c>
      <c r="AJ25" s="78" t="str">
        <f t="shared" si="7"/>
        <v/>
      </c>
      <c r="AK25" s="24" t="str">
        <f t="shared" si="8"/>
        <v/>
      </c>
      <c r="AL25" s="24" t="str">
        <f>IFERROR(VLOOKUP(C25,$C$5:C24,1,FALSE),"NÃO")</f>
        <v>NÃO</v>
      </c>
      <c r="AM25" s="24" t="str">
        <f t="shared" si="9"/>
        <v/>
      </c>
      <c r="AN25" s="24" t="str">
        <f t="shared" si="10"/>
        <v/>
      </c>
      <c r="AO25" s="24" t="str">
        <f t="shared" si="11"/>
        <v/>
      </c>
      <c r="AP25" s="481"/>
      <c r="AQ25" s="482"/>
      <c r="AR25" s="148">
        <f t="shared" si="12"/>
        <v>0</v>
      </c>
      <c r="AS25" s="148">
        <f t="shared" si="22"/>
        <v>0</v>
      </c>
      <c r="AT25" s="319" t="str">
        <f t="shared" si="13"/>
        <v/>
      </c>
      <c r="AV25" s="138">
        <f>'D - DADOS EQUIPE'!A25</f>
        <v>0</v>
      </c>
      <c r="AW25" s="24" t="str">
        <f t="shared" si="23"/>
        <v xml:space="preserve"> </v>
      </c>
      <c r="AX25" s="81">
        <f>'D - DADOS EQUIPE'!D25</f>
        <v>0</v>
      </c>
      <c r="AY25" s="81">
        <f>'D - DADOS EQUIPE'!B25</f>
        <v>0</v>
      </c>
      <c r="AZ25" s="81">
        <f t="shared" si="24"/>
        <v>0</v>
      </c>
      <c r="BA25" s="24">
        <f t="shared" si="25"/>
        <v>0</v>
      </c>
      <c r="BC25" s="24">
        <f t="shared" si="26"/>
        <v>0</v>
      </c>
      <c r="BD25" s="24">
        <f t="shared" si="27"/>
        <v>0</v>
      </c>
      <c r="BE25" s="24">
        <f t="shared" si="28"/>
        <v>0</v>
      </c>
    </row>
    <row r="26" spans="1:57" x14ac:dyDescent="0.35">
      <c r="A26" s="206" t="s">
        <v>504</v>
      </c>
      <c r="B26" s="457"/>
      <c r="C26" s="12"/>
      <c r="D26" s="457"/>
      <c r="E26" s="457"/>
      <c r="F26" s="70"/>
      <c r="G26" s="45"/>
      <c r="H26" s="136"/>
      <c r="I26" s="64"/>
      <c r="J26" s="43" t="str">
        <f t="shared" si="14"/>
        <v/>
      </c>
      <c r="U26" s="81" t="b">
        <f t="shared" si="16"/>
        <v>0</v>
      </c>
      <c r="V26" s="81" t="b">
        <f t="shared" si="17"/>
        <v>0</v>
      </c>
      <c r="W26" s="81" t="str">
        <f t="shared" si="0"/>
        <v/>
      </c>
      <c r="X26" s="24" t="str">
        <f t="shared" si="1"/>
        <v/>
      </c>
      <c r="Y26" s="24" t="str">
        <f t="shared" si="2"/>
        <v/>
      </c>
      <c r="Z26" s="24" t="str">
        <f t="shared" si="3"/>
        <v/>
      </c>
      <c r="AA26" s="24" t="str">
        <f t="shared" si="18"/>
        <v/>
      </c>
      <c r="AB26" s="24" t="str">
        <f t="shared" si="19"/>
        <v/>
      </c>
      <c r="AC26" s="24" t="str">
        <f t="shared" si="20"/>
        <v/>
      </c>
      <c r="AD26" s="24" t="str">
        <f t="shared" si="4"/>
        <v/>
      </c>
      <c r="AE26" s="24" t="str">
        <f t="shared" si="21"/>
        <v>;;;;;EQUIPE;</v>
      </c>
      <c r="AF26" s="24" t="str">
        <f>IFERROR(VLOOKUP($AE26,'VERIFICAÇÃO 8'!H:I,2,FALSE),"")</f>
        <v/>
      </c>
      <c r="AG26" s="319" t="str">
        <f>IFERROR(VLOOKUP($AE26,'VERIFICAÇÃO 8'!H:J,3,FALSE),"")</f>
        <v/>
      </c>
      <c r="AH26" s="78" t="b">
        <f t="shared" si="5"/>
        <v>0</v>
      </c>
      <c r="AI26" s="78" t="b">
        <f t="shared" si="6"/>
        <v>0</v>
      </c>
      <c r="AJ26" s="78" t="str">
        <f t="shared" si="7"/>
        <v/>
      </c>
      <c r="AK26" s="24" t="str">
        <f t="shared" si="8"/>
        <v/>
      </c>
      <c r="AL26" s="24" t="str">
        <f>IFERROR(VLOOKUP(C26,$C$5:C25,1,FALSE),"NÃO")</f>
        <v>NÃO</v>
      </c>
      <c r="AM26" s="24" t="str">
        <f t="shared" si="9"/>
        <v/>
      </c>
      <c r="AN26" s="24" t="str">
        <f t="shared" si="10"/>
        <v/>
      </c>
      <c r="AO26" s="24" t="str">
        <f t="shared" si="11"/>
        <v/>
      </c>
      <c r="AP26" s="481"/>
      <c r="AQ26" s="482"/>
      <c r="AR26" s="148">
        <f t="shared" si="12"/>
        <v>0</v>
      </c>
      <c r="AS26" s="148">
        <f t="shared" si="22"/>
        <v>0</v>
      </c>
      <c r="AT26" s="319" t="str">
        <f t="shared" si="13"/>
        <v/>
      </c>
      <c r="AV26" s="138">
        <f>'D - DADOS EQUIPE'!A26</f>
        <v>0</v>
      </c>
      <c r="AW26" s="24" t="str">
        <f t="shared" si="23"/>
        <v xml:space="preserve"> </v>
      </c>
      <c r="AX26" s="81">
        <f>'D - DADOS EQUIPE'!D26</f>
        <v>0</v>
      </c>
      <c r="AY26" s="81">
        <f>'D - DADOS EQUIPE'!B26</f>
        <v>0</v>
      </c>
      <c r="AZ26" s="81">
        <f t="shared" si="24"/>
        <v>0</v>
      </c>
      <c r="BA26" s="24">
        <f t="shared" si="25"/>
        <v>0</v>
      </c>
      <c r="BC26" s="24">
        <f t="shared" si="26"/>
        <v>0</v>
      </c>
      <c r="BD26" s="24">
        <f t="shared" si="27"/>
        <v>0</v>
      </c>
      <c r="BE26" s="24">
        <f t="shared" si="28"/>
        <v>0</v>
      </c>
    </row>
    <row r="27" spans="1:57" x14ac:dyDescent="0.35">
      <c r="A27" s="206" t="s">
        <v>505</v>
      </c>
      <c r="B27" s="457"/>
      <c r="C27" s="12"/>
      <c r="D27" s="457"/>
      <c r="E27" s="457"/>
      <c r="F27" s="70"/>
      <c r="G27" s="45"/>
      <c r="H27" s="136"/>
      <c r="I27" s="64"/>
      <c r="J27" s="43" t="str">
        <f t="shared" si="14"/>
        <v/>
      </c>
      <c r="U27" s="81" t="b">
        <f t="shared" si="16"/>
        <v>0</v>
      </c>
      <c r="V27" s="81" t="b">
        <f t="shared" si="17"/>
        <v>0</v>
      </c>
      <c r="W27" s="81" t="str">
        <f t="shared" si="0"/>
        <v/>
      </c>
      <c r="X27" s="24" t="str">
        <f t="shared" si="1"/>
        <v/>
      </c>
      <c r="Y27" s="24" t="str">
        <f t="shared" si="2"/>
        <v/>
      </c>
      <c r="Z27" s="24" t="str">
        <f t="shared" si="3"/>
        <v/>
      </c>
      <c r="AA27" s="24" t="str">
        <f t="shared" si="18"/>
        <v/>
      </c>
      <c r="AB27" s="24" t="str">
        <f t="shared" si="19"/>
        <v/>
      </c>
      <c r="AC27" s="24" t="str">
        <f t="shared" si="20"/>
        <v/>
      </c>
      <c r="AD27" s="24" t="str">
        <f t="shared" si="4"/>
        <v/>
      </c>
      <c r="AE27" s="24" t="str">
        <f t="shared" si="21"/>
        <v>;;;;;EQUIPE;</v>
      </c>
      <c r="AF27" s="24" t="str">
        <f>IFERROR(VLOOKUP($AE27,'VERIFICAÇÃO 8'!H:I,2,FALSE),"")</f>
        <v/>
      </c>
      <c r="AG27" s="319" t="str">
        <f>IFERROR(VLOOKUP($AE27,'VERIFICAÇÃO 8'!H:J,3,FALSE),"")</f>
        <v/>
      </c>
      <c r="AH27" s="78" t="b">
        <f t="shared" si="5"/>
        <v>0</v>
      </c>
      <c r="AI27" s="78" t="b">
        <f t="shared" si="6"/>
        <v>0</v>
      </c>
      <c r="AJ27" s="78" t="str">
        <f t="shared" si="7"/>
        <v/>
      </c>
      <c r="AK27" s="24" t="str">
        <f t="shared" si="8"/>
        <v/>
      </c>
      <c r="AL27" s="24" t="str">
        <f>IFERROR(VLOOKUP(C27,$C$5:C26,1,FALSE),"NÃO")</f>
        <v>NÃO</v>
      </c>
      <c r="AM27" s="24" t="str">
        <f t="shared" si="9"/>
        <v/>
      </c>
      <c r="AN27" s="24" t="str">
        <f t="shared" si="10"/>
        <v/>
      </c>
      <c r="AO27" s="24" t="str">
        <f t="shared" si="11"/>
        <v/>
      </c>
      <c r="AP27" s="481"/>
      <c r="AQ27" s="482"/>
      <c r="AR27" s="148">
        <f t="shared" si="12"/>
        <v>0</v>
      </c>
      <c r="AS27" s="148">
        <f t="shared" si="22"/>
        <v>0</v>
      </c>
      <c r="AT27" s="319" t="str">
        <f t="shared" si="13"/>
        <v/>
      </c>
      <c r="AV27" s="138">
        <f>'D - DADOS EQUIPE'!A27</f>
        <v>0</v>
      </c>
      <c r="AW27" s="24" t="str">
        <f t="shared" si="23"/>
        <v xml:space="preserve"> </v>
      </c>
      <c r="AX27" s="81">
        <f>'D - DADOS EQUIPE'!D27</f>
        <v>0</v>
      </c>
      <c r="AY27" s="81">
        <f>'D - DADOS EQUIPE'!B27</f>
        <v>0</v>
      </c>
      <c r="AZ27" s="81">
        <f t="shared" si="24"/>
        <v>0</v>
      </c>
      <c r="BA27" s="24">
        <f t="shared" si="25"/>
        <v>0</v>
      </c>
      <c r="BC27" s="24">
        <f t="shared" si="26"/>
        <v>0</v>
      </c>
      <c r="BD27" s="24">
        <f t="shared" si="27"/>
        <v>0</v>
      </c>
      <c r="BE27" s="24">
        <f t="shared" si="28"/>
        <v>0</v>
      </c>
    </row>
    <row r="28" spans="1:57" x14ac:dyDescent="0.35">
      <c r="A28" s="206" t="s">
        <v>506</v>
      </c>
      <c r="B28" s="457"/>
      <c r="C28" s="12"/>
      <c r="D28" s="457"/>
      <c r="E28" s="457"/>
      <c r="F28" s="70"/>
      <c r="G28" s="45"/>
      <c r="H28" s="136"/>
      <c r="I28" s="64"/>
      <c r="J28" s="43" t="str">
        <f t="shared" si="14"/>
        <v/>
      </c>
      <c r="U28" s="81" t="b">
        <f t="shared" si="16"/>
        <v>0</v>
      </c>
      <c r="V28" s="81" t="b">
        <f t="shared" si="17"/>
        <v>0</v>
      </c>
      <c r="W28" s="81" t="str">
        <f t="shared" si="0"/>
        <v/>
      </c>
      <c r="X28" s="24" t="str">
        <f t="shared" si="1"/>
        <v/>
      </c>
      <c r="Y28" s="24" t="str">
        <f t="shared" si="2"/>
        <v/>
      </c>
      <c r="Z28" s="24" t="str">
        <f t="shared" si="3"/>
        <v/>
      </c>
      <c r="AA28" s="24" t="str">
        <f t="shared" si="18"/>
        <v/>
      </c>
      <c r="AB28" s="24" t="str">
        <f t="shared" si="19"/>
        <v/>
      </c>
      <c r="AC28" s="24" t="str">
        <f t="shared" si="20"/>
        <v/>
      </c>
      <c r="AD28" s="24" t="str">
        <f t="shared" si="4"/>
        <v/>
      </c>
      <c r="AE28" s="24" t="str">
        <f t="shared" si="21"/>
        <v>;;;;;EQUIPE;</v>
      </c>
      <c r="AF28" s="24" t="str">
        <f>IFERROR(VLOOKUP($AE28,'VERIFICAÇÃO 8'!H:I,2,FALSE),"")</f>
        <v/>
      </c>
      <c r="AG28" s="319" t="str">
        <f>IFERROR(VLOOKUP($AE28,'VERIFICAÇÃO 8'!H:J,3,FALSE),"")</f>
        <v/>
      </c>
      <c r="AH28" s="78" t="b">
        <f t="shared" si="5"/>
        <v>0</v>
      </c>
      <c r="AI28" s="78" t="b">
        <f t="shared" si="6"/>
        <v>0</v>
      </c>
      <c r="AJ28" s="78" t="str">
        <f t="shared" si="7"/>
        <v/>
      </c>
      <c r="AK28" s="24" t="str">
        <f t="shared" si="8"/>
        <v/>
      </c>
      <c r="AL28" s="24" t="str">
        <f>IFERROR(VLOOKUP(C28,$C$5:C27,1,FALSE),"NÃO")</f>
        <v>NÃO</v>
      </c>
      <c r="AM28" s="24" t="str">
        <f t="shared" si="9"/>
        <v/>
      </c>
      <c r="AN28" s="24" t="str">
        <f t="shared" si="10"/>
        <v/>
      </c>
      <c r="AO28" s="24" t="str">
        <f t="shared" si="11"/>
        <v/>
      </c>
      <c r="AP28" s="481"/>
      <c r="AQ28" s="482"/>
      <c r="AR28" s="148">
        <f t="shared" si="12"/>
        <v>0</v>
      </c>
      <c r="AS28" s="148">
        <f t="shared" si="22"/>
        <v>0</v>
      </c>
      <c r="AT28" s="319" t="str">
        <f t="shared" si="13"/>
        <v/>
      </c>
      <c r="AV28" s="138">
        <f>'D - DADOS EQUIPE'!A28</f>
        <v>0</v>
      </c>
      <c r="AW28" s="24" t="str">
        <f t="shared" si="23"/>
        <v xml:space="preserve"> </v>
      </c>
      <c r="AX28" s="81">
        <f>'D - DADOS EQUIPE'!D28</f>
        <v>0</v>
      </c>
      <c r="AY28" s="81">
        <f>'D - DADOS EQUIPE'!B28</f>
        <v>0</v>
      </c>
      <c r="AZ28" s="81">
        <f t="shared" si="24"/>
        <v>0</v>
      </c>
      <c r="BA28" s="24">
        <f t="shared" si="25"/>
        <v>0</v>
      </c>
      <c r="BC28" s="24">
        <f t="shared" si="26"/>
        <v>0</v>
      </c>
      <c r="BD28" s="24">
        <f t="shared" si="27"/>
        <v>0</v>
      </c>
      <c r="BE28" s="24">
        <f t="shared" si="28"/>
        <v>0</v>
      </c>
    </row>
    <row r="29" spans="1:57" x14ac:dyDescent="0.35">
      <c r="A29" s="206" t="s">
        <v>507</v>
      </c>
      <c r="B29" s="457"/>
      <c r="C29" s="12"/>
      <c r="D29" s="457"/>
      <c r="E29" s="457"/>
      <c r="F29" s="70"/>
      <c r="G29" s="45"/>
      <c r="H29" s="136"/>
      <c r="I29" s="64"/>
      <c r="J29" s="43" t="str">
        <f t="shared" si="14"/>
        <v/>
      </c>
      <c r="U29" s="81" t="b">
        <f t="shared" si="16"/>
        <v>0</v>
      </c>
      <c r="V29" s="81" t="b">
        <f t="shared" si="17"/>
        <v>0</v>
      </c>
      <c r="W29" s="81" t="str">
        <f t="shared" si="0"/>
        <v/>
      </c>
      <c r="X29" s="24" t="str">
        <f t="shared" si="1"/>
        <v/>
      </c>
      <c r="Y29" s="24" t="str">
        <f t="shared" si="2"/>
        <v/>
      </c>
      <c r="Z29" s="24" t="str">
        <f t="shared" si="3"/>
        <v/>
      </c>
      <c r="AA29" s="24" t="str">
        <f t="shared" si="18"/>
        <v/>
      </c>
      <c r="AB29" s="24" t="str">
        <f t="shared" si="19"/>
        <v/>
      </c>
      <c r="AC29" s="24" t="str">
        <f t="shared" si="20"/>
        <v/>
      </c>
      <c r="AD29" s="24" t="str">
        <f t="shared" si="4"/>
        <v/>
      </c>
      <c r="AE29" s="24" t="str">
        <f t="shared" si="21"/>
        <v>;;;;;EQUIPE;</v>
      </c>
      <c r="AF29" s="24" t="str">
        <f>IFERROR(VLOOKUP($AE29,'VERIFICAÇÃO 8'!H:I,2,FALSE),"")</f>
        <v/>
      </c>
      <c r="AG29" s="319" t="str">
        <f>IFERROR(VLOOKUP($AE29,'VERIFICAÇÃO 8'!H:J,3,FALSE),"")</f>
        <v/>
      </c>
      <c r="AH29" s="78" t="b">
        <f t="shared" si="5"/>
        <v>0</v>
      </c>
      <c r="AI29" s="78" t="b">
        <f t="shared" si="6"/>
        <v>0</v>
      </c>
      <c r="AJ29" s="78" t="str">
        <f t="shared" si="7"/>
        <v/>
      </c>
      <c r="AK29" s="24" t="str">
        <f t="shared" si="8"/>
        <v/>
      </c>
      <c r="AL29" s="24" t="str">
        <f>IFERROR(VLOOKUP(C29,$C$5:C28,1,FALSE),"NÃO")</f>
        <v>NÃO</v>
      </c>
      <c r="AM29" s="24" t="str">
        <f t="shared" si="9"/>
        <v/>
      </c>
      <c r="AN29" s="24" t="str">
        <f t="shared" si="10"/>
        <v/>
      </c>
      <c r="AO29" s="24" t="str">
        <f t="shared" si="11"/>
        <v/>
      </c>
      <c r="AP29" s="481"/>
      <c r="AQ29" s="482"/>
      <c r="AR29" s="148">
        <f t="shared" si="12"/>
        <v>0</v>
      </c>
      <c r="AS29" s="148">
        <f t="shared" si="22"/>
        <v>0</v>
      </c>
      <c r="AT29" s="319" t="str">
        <f t="shared" si="13"/>
        <v/>
      </c>
      <c r="AV29" s="138">
        <f>'D - DADOS EQUIPE'!A29</f>
        <v>0</v>
      </c>
      <c r="AW29" s="24" t="str">
        <f t="shared" si="23"/>
        <v xml:space="preserve"> </v>
      </c>
      <c r="AX29" s="81">
        <f>'D - DADOS EQUIPE'!D29</f>
        <v>0</v>
      </c>
      <c r="AY29" s="81">
        <f>'D - DADOS EQUIPE'!B29</f>
        <v>0</v>
      </c>
      <c r="AZ29" s="81">
        <f t="shared" si="24"/>
        <v>0</v>
      </c>
      <c r="BA29" s="24">
        <f t="shared" si="25"/>
        <v>0</v>
      </c>
      <c r="BC29" s="24">
        <f t="shared" si="26"/>
        <v>0</v>
      </c>
      <c r="BD29" s="24">
        <f t="shared" si="27"/>
        <v>0</v>
      </c>
      <c r="BE29" s="24">
        <f t="shared" si="28"/>
        <v>0</v>
      </c>
    </row>
    <row r="30" spans="1:57" ht="10.5" x14ac:dyDescent="0.35">
      <c r="A30" s="206" t="s">
        <v>508</v>
      </c>
      <c r="B30" s="457"/>
      <c r="C30" s="12"/>
      <c r="D30" s="457"/>
      <c r="E30" s="457"/>
      <c r="F30" s="70"/>
      <c r="G30" s="45"/>
      <c r="H30" s="136"/>
      <c r="I30" s="64"/>
      <c r="J30" s="43" t="str">
        <f t="shared" si="14"/>
        <v/>
      </c>
      <c r="L30" s="66" t="s">
        <v>1708</v>
      </c>
      <c r="U30" s="81" t="b">
        <f t="shared" si="16"/>
        <v>0</v>
      </c>
      <c r="V30" s="81" t="b">
        <f t="shared" si="17"/>
        <v>0</v>
      </c>
      <c r="W30" s="81" t="str">
        <f t="shared" si="0"/>
        <v/>
      </c>
      <c r="X30" s="24" t="str">
        <f t="shared" si="1"/>
        <v/>
      </c>
      <c r="Y30" s="24" t="str">
        <f t="shared" si="2"/>
        <v/>
      </c>
      <c r="Z30" s="24" t="str">
        <f t="shared" si="3"/>
        <v/>
      </c>
      <c r="AA30" s="24" t="str">
        <f t="shared" si="18"/>
        <v/>
      </c>
      <c r="AB30" s="24" t="str">
        <f t="shared" si="19"/>
        <v/>
      </c>
      <c r="AC30" s="24" t="str">
        <f t="shared" si="20"/>
        <v/>
      </c>
      <c r="AD30" s="24" t="str">
        <f t="shared" si="4"/>
        <v/>
      </c>
      <c r="AE30" s="24" t="str">
        <f t="shared" si="21"/>
        <v>;;;;;EQUIPE;</v>
      </c>
      <c r="AF30" s="24" t="str">
        <f>IFERROR(VLOOKUP($AE30,'VERIFICAÇÃO 8'!H:I,2,FALSE),"")</f>
        <v/>
      </c>
      <c r="AG30" s="319" t="str">
        <f>IFERROR(VLOOKUP($AE30,'VERIFICAÇÃO 8'!H:J,3,FALSE),"")</f>
        <v/>
      </c>
      <c r="AH30" s="78" t="b">
        <f t="shared" si="5"/>
        <v>0</v>
      </c>
      <c r="AI30" s="78" t="b">
        <f t="shared" si="6"/>
        <v>0</v>
      </c>
      <c r="AJ30" s="78" t="str">
        <f t="shared" si="7"/>
        <v/>
      </c>
      <c r="AK30" s="24" t="str">
        <f t="shared" si="8"/>
        <v/>
      </c>
      <c r="AL30" s="24" t="str">
        <f>IFERROR(VLOOKUP(C30,$C$5:C29,1,FALSE),"NÃO")</f>
        <v>NÃO</v>
      </c>
      <c r="AM30" s="24" t="str">
        <f t="shared" si="9"/>
        <v/>
      </c>
      <c r="AN30" s="24" t="str">
        <f t="shared" si="10"/>
        <v/>
      </c>
      <c r="AO30" s="24" t="str">
        <f t="shared" si="11"/>
        <v/>
      </c>
      <c r="AP30" s="481"/>
      <c r="AQ30" s="482"/>
      <c r="AR30" s="148">
        <f t="shared" si="12"/>
        <v>0</v>
      </c>
      <c r="AS30" s="148">
        <f t="shared" si="22"/>
        <v>0</v>
      </c>
      <c r="AT30" s="319" t="str">
        <f t="shared" si="13"/>
        <v/>
      </c>
      <c r="AV30" s="138">
        <f>'D - DADOS EQUIPE'!A30</f>
        <v>0</v>
      </c>
      <c r="AW30" s="24" t="str">
        <f t="shared" si="23"/>
        <v xml:space="preserve"> </v>
      </c>
      <c r="AX30" s="81">
        <f>'D - DADOS EQUIPE'!D30</f>
        <v>0</v>
      </c>
      <c r="AY30" s="81">
        <f>'D - DADOS EQUIPE'!B30</f>
        <v>0</v>
      </c>
      <c r="AZ30" s="81">
        <f t="shared" si="24"/>
        <v>0</v>
      </c>
      <c r="BA30" s="24">
        <f t="shared" si="25"/>
        <v>0</v>
      </c>
      <c r="BC30" s="24">
        <f t="shared" si="26"/>
        <v>0</v>
      </c>
      <c r="BD30" s="24">
        <f t="shared" si="27"/>
        <v>0</v>
      </c>
      <c r="BE30" s="24">
        <f t="shared" si="28"/>
        <v>0</v>
      </c>
    </row>
    <row r="31" spans="1:57" x14ac:dyDescent="0.35">
      <c r="A31" s="206" t="s">
        <v>509</v>
      </c>
      <c r="B31" s="457"/>
      <c r="C31" s="12"/>
      <c r="D31" s="457"/>
      <c r="E31" s="457"/>
      <c r="F31" s="70"/>
      <c r="G31" s="45"/>
      <c r="H31" s="136"/>
      <c r="I31" s="64"/>
      <c r="J31" s="43" t="str">
        <f t="shared" si="14"/>
        <v/>
      </c>
      <c r="L31" s="81" t="s">
        <v>448</v>
      </c>
      <c r="U31" s="81" t="b">
        <f t="shared" si="16"/>
        <v>0</v>
      </c>
      <c r="V31" s="81" t="b">
        <f t="shared" si="17"/>
        <v>0</v>
      </c>
      <c r="W31" s="81" t="str">
        <f t="shared" si="0"/>
        <v/>
      </c>
      <c r="X31" s="24" t="str">
        <f t="shared" si="1"/>
        <v/>
      </c>
      <c r="Y31" s="24" t="str">
        <f t="shared" si="2"/>
        <v/>
      </c>
      <c r="Z31" s="24" t="str">
        <f t="shared" si="3"/>
        <v/>
      </c>
      <c r="AA31" s="24" t="str">
        <f t="shared" si="18"/>
        <v/>
      </c>
      <c r="AB31" s="24" t="str">
        <f t="shared" si="19"/>
        <v/>
      </c>
      <c r="AC31" s="24" t="str">
        <f t="shared" si="20"/>
        <v/>
      </c>
      <c r="AD31" s="24" t="str">
        <f t="shared" si="4"/>
        <v/>
      </c>
      <c r="AE31" s="24" t="str">
        <f t="shared" si="21"/>
        <v>;;;;;EQUIPE;</v>
      </c>
      <c r="AF31" s="24" t="str">
        <f>IFERROR(VLOOKUP($AE31,'VERIFICAÇÃO 8'!H:I,2,FALSE),"")</f>
        <v/>
      </c>
      <c r="AG31" s="319" t="str">
        <f>IFERROR(VLOOKUP($AE31,'VERIFICAÇÃO 8'!H:J,3,FALSE),"")</f>
        <v/>
      </c>
      <c r="AH31" s="78" t="b">
        <f t="shared" si="5"/>
        <v>0</v>
      </c>
      <c r="AI31" s="78" t="b">
        <f t="shared" si="6"/>
        <v>0</v>
      </c>
      <c r="AJ31" s="78" t="str">
        <f t="shared" si="7"/>
        <v/>
      </c>
      <c r="AK31" s="24" t="str">
        <f t="shared" si="8"/>
        <v/>
      </c>
      <c r="AL31" s="24" t="str">
        <f>IFERROR(VLOOKUP(C31,$C$5:C30,1,FALSE),"NÃO")</f>
        <v>NÃO</v>
      </c>
      <c r="AM31" s="24" t="str">
        <f t="shared" si="9"/>
        <v/>
      </c>
      <c r="AN31" s="24" t="str">
        <f t="shared" si="10"/>
        <v/>
      </c>
      <c r="AO31" s="24" t="str">
        <f t="shared" si="11"/>
        <v/>
      </c>
      <c r="AP31" s="481"/>
      <c r="AQ31" s="482"/>
      <c r="AR31" s="148">
        <f t="shared" si="12"/>
        <v>0</v>
      </c>
      <c r="AS31" s="148">
        <f t="shared" si="22"/>
        <v>0</v>
      </c>
      <c r="AT31" s="319" t="str">
        <f t="shared" si="13"/>
        <v/>
      </c>
      <c r="AV31" s="138">
        <f>'D - DADOS EQUIPE'!A31</f>
        <v>0</v>
      </c>
      <c r="AW31" s="24" t="str">
        <f t="shared" si="23"/>
        <v xml:space="preserve"> </v>
      </c>
      <c r="AX31" s="81">
        <f>'D - DADOS EQUIPE'!D31</f>
        <v>0</v>
      </c>
      <c r="AY31" s="81">
        <f>'D - DADOS EQUIPE'!B31</f>
        <v>0</v>
      </c>
      <c r="AZ31" s="81">
        <f t="shared" si="24"/>
        <v>0</v>
      </c>
      <c r="BA31" s="24">
        <f t="shared" si="25"/>
        <v>0</v>
      </c>
      <c r="BC31" s="24">
        <f t="shared" si="26"/>
        <v>0</v>
      </c>
      <c r="BD31" s="24">
        <f t="shared" si="27"/>
        <v>0</v>
      </c>
      <c r="BE31" s="24">
        <f t="shared" si="28"/>
        <v>0</v>
      </c>
    </row>
    <row r="32" spans="1:57" x14ac:dyDescent="0.35">
      <c r="A32" s="206" t="s">
        <v>510</v>
      </c>
      <c r="B32" s="457"/>
      <c r="C32" s="12"/>
      <c r="D32" s="457"/>
      <c r="E32" s="457"/>
      <c r="F32" s="70"/>
      <c r="G32" s="45"/>
      <c r="H32" s="136"/>
      <c r="I32" s="64"/>
      <c r="J32" s="43" t="str">
        <f t="shared" si="14"/>
        <v/>
      </c>
      <c r="U32" s="81" t="b">
        <f t="shared" si="16"/>
        <v>0</v>
      </c>
      <c r="V32" s="81" t="b">
        <f t="shared" si="17"/>
        <v>0</v>
      </c>
      <c r="W32" s="81" t="str">
        <f t="shared" si="0"/>
        <v/>
      </c>
      <c r="X32" s="24" t="str">
        <f t="shared" si="1"/>
        <v/>
      </c>
      <c r="Y32" s="24" t="str">
        <f t="shared" si="2"/>
        <v/>
      </c>
      <c r="Z32" s="24" t="str">
        <f t="shared" si="3"/>
        <v/>
      </c>
      <c r="AA32" s="24" t="str">
        <f t="shared" si="18"/>
        <v/>
      </c>
      <c r="AB32" s="24" t="str">
        <f t="shared" si="19"/>
        <v/>
      </c>
      <c r="AC32" s="24" t="str">
        <f t="shared" si="20"/>
        <v/>
      </c>
      <c r="AD32" s="24" t="str">
        <f t="shared" si="4"/>
        <v/>
      </c>
      <c r="AE32" s="24" t="str">
        <f t="shared" si="21"/>
        <v>;;;;;EQUIPE;</v>
      </c>
      <c r="AF32" s="24" t="str">
        <f>IFERROR(VLOOKUP($AE32,'VERIFICAÇÃO 8'!H:I,2,FALSE),"")</f>
        <v/>
      </c>
      <c r="AG32" s="319" t="str">
        <f>IFERROR(VLOOKUP($AE32,'VERIFICAÇÃO 8'!H:J,3,FALSE),"")</f>
        <v/>
      </c>
      <c r="AH32" s="78" t="b">
        <f t="shared" si="5"/>
        <v>0</v>
      </c>
      <c r="AI32" s="78" t="b">
        <f t="shared" si="6"/>
        <v>0</v>
      </c>
      <c r="AJ32" s="78" t="str">
        <f t="shared" si="7"/>
        <v/>
      </c>
      <c r="AK32" s="24" t="str">
        <f t="shared" si="8"/>
        <v/>
      </c>
      <c r="AL32" s="24" t="str">
        <f>IFERROR(VLOOKUP(C32,$C$5:C31,1,FALSE),"NÃO")</f>
        <v>NÃO</v>
      </c>
      <c r="AM32" s="24" t="str">
        <f t="shared" si="9"/>
        <v/>
      </c>
      <c r="AN32" s="24" t="str">
        <f t="shared" si="10"/>
        <v/>
      </c>
      <c r="AO32" s="24" t="str">
        <f t="shared" si="11"/>
        <v/>
      </c>
      <c r="AP32" s="481"/>
      <c r="AQ32" s="482"/>
      <c r="AR32" s="148">
        <f t="shared" si="12"/>
        <v>0</v>
      </c>
      <c r="AS32" s="148">
        <f t="shared" si="22"/>
        <v>0</v>
      </c>
      <c r="AT32" s="319" t="str">
        <f t="shared" si="13"/>
        <v/>
      </c>
      <c r="AV32" s="138">
        <f>'D - DADOS EQUIPE'!A32</f>
        <v>0</v>
      </c>
      <c r="AW32" s="24" t="str">
        <f t="shared" si="23"/>
        <v xml:space="preserve"> </v>
      </c>
      <c r="AX32" s="81">
        <f>'D - DADOS EQUIPE'!D32</f>
        <v>0</v>
      </c>
      <c r="AY32" s="81">
        <f>'D - DADOS EQUIPE'!B32</f>
        <v>0</v>
      </c>
      <c r="AZ32" s="81">
        <f t="shared" si="24"/>
        <v>0</v>
      </c>
      <c r="BA32" s="24">
        <f t="shared" si="25"/>
        <v>0</v>
      </c>
      <c r="BC32" s="24">
        <f t="shared" si="26"/>
        <v>0</v>
      </c>
      <c r="BD32" s="24">
        <f t="shared" si="27"/>
        <v>0</v>
      </c>
      <c r="BE32" s="24">
        <f t="shared" si="28"/>
        <v>0</v>
      </c>
    </row>
    <row r="33" spans="1:57" ht="10.5" x14ac:dyDescent="0.35">
      <c r="A33" s="206" t="s">
        <v>511</v>
      </c>
      <c r="B33" s="457"/>
      <c r="C33" s="12"/>
      <c r="D33" s="457"/>
      <c r="E33" s="457"/>
      <c r="F33" s="70"/>
      <c r="G33" s="45"/>
      <c r="H33" s="136"/>
      <c r="I33" s="64"/>
      <c r="J33" s="43" t="str">
        <f t="shared" si="14"/>
        <v/>
      </c>
      <c r="L33" s="66" t="s">
        <v>1709</v>
      </c>
      <c r="U33" s="81" t="b">
        <f t="shared" si="16"/>
        <v>0</v>
      </c>
      <c r="V33" s="81" t="b">
        <f t="shared" si="17"/>
        <v>0</v>
      </c>
      <c r="W33" s="81" t="str">
        <f t="shared" si="0"/>
        <v/>
      </c>
      <c r="X33" s="24" t="str">
        <f t="shared" si="1"/>
        <v/>
      </c>
      <c r="Y33" s="24" t="str">
        <f t="shared" si="2"/>
        <v/>
      </c>
      <c r="Z33" s="24" t="str">
        <f t="shared" si="3"/>
        <v/>
      </c>
      <c r="AA33" s="24" t="str">
        <f t="shared" si="18"/>
        <v/>
      </c>
      <c r="AB33" s="24" t="str">
        <f t="shared" si="19"/>
        <v/>
      </c>
      <c r="AC33" s="24" t="str">
        <f t="shared" si="20"/>
        <v/>
      </c>
      <c r="AD33" s="24" t="str">
        <f t="shared" si="4"/>
        <v/>
      </c>
      <c r="AE33" s="24" t="str">
        <f t="shared" si="21"/>
        <v>;;;;;EQUIPE;</v>
      </c>
      <c r="AF33" s="24" t="str">
        <f>IFERROR(VLOOKUP($AE33,'VERIFICAÇÃO 8'!H:I,2,FALSE),"")</f>
        <v/>
      </c>
      <c r="AG33" s="319" t="str">
        <f>IFERROR(VLOOKUP($AE33,'VERIFICAÇÃO 8'!H:J,3,FALSE),"")</f>
        <v/>
      </c>
      <c r="AH33" s="78" t="b">
        <f t="shared" si="5"/>
        <v>0</v>
      </c>
      <c r="AI33" s="78" t="b">
        <f t="shared" si="6"/>
        <v>0</v>
      </c>
      <c r="AJ33" s="78" t="str">
        <f t="shared" si="7"/>
        <v/>
      </c>
      <c r="AK33" s="24" t="str">
        <f t="shared" si="8"/>
        <v/>
      </c>
      <c r="AL33" s="24" t="str">
        <f>IFERROR(VLOOKUP(C33,$C$5:C32,1,FALSE),"NÃO")</f>
        <v>NÃO</v>
      </c>
      <c r="AM33" s="24" t="str">
        <f t="shared" si="9"/>
        <v/>
      </c>
      <c r="AN33" s="24" t="str">
        <f t="shared" si="10"/>
        <v/>
      </c>
      <c r="AO33" s="24" t="str">
        <f t="shared" si="11"/>
        <v/>
      </c>
      <c r="AP33" s="481"/>
      <c r="AQ33" s="482"/>
      <c r="AR33" s="148">
        <f t="shared" si="12"/>
        <v>0</v>
      </c>
      <c r="AS33" s="148">
        <f t="shared" si="22"/>
        <v>0</v>
      </c>
      <c r="AT33" s="319" t="str">
        <f t="shared" si="13"/>
        <v/>
      </c>
      <c r="AV33" s="138">
        <f>'D - DADOS EQUIPE'!A33</f>
        <v>0</v>
      </c>
      <c r="AW33" s="24" t="str">
        <f t="shared" si="23"/>
        <v xml:space="preserve"> </v>
      </c>
      <c r="AX33" s="81">
        <f>'D - DADOS EQUIPE'!D33</f>
        <v>0</v>
      </c>
      <c r="AY33" s="81">
        <f>'D - DADOS EQUIPE'!B33</f>
        <v>0</v>
      </c>
      <c r="AZ33" s="81">
        <f t="shared" si="24"/>
        <v>0</v>
      </c>
      <c r="BA33" s="24">
        <f t="shared" si="25"/>
        <v>0</v>
      </c>
      <c r="BC33" s="24">
        <f t="shared" si="26"/>
        <v>0</v>
      </c>
      <c r="BD33" s="24">
        <f t="shared" si="27"/>
        <v>0</v>
      </c>
      <c r="BE33" s="24">
        <f t="shared" si="28"/>
        <v>0</v>
      </c>
    </row>
    <row r="34" spans="1:57" x14ac:dyDescent="0.35">
      <c r="A34" s="206" t="s">
        <v>512</v>
      </c>
      <c r="B34" s="457"/>
      <c r="C34" s="12"/>
      <c r="D34" s="457"/>
      <c r="E34" s="457"/>
      <c r="F34" s="70"/>
      <c r="G34" s="45"/>
      <c r="H34" s="136"/>
      <c r="I34" s="64"/>
      <c r="J34" s="43" t="str">
        <f t="shared" si="14"/>
        <v/>
      </c>
      <c r="L34" s="24" t="s">
        <v>1641</v>
      </c>
      <c r="U34" s="81" t="b">
        <f t="shared" si="16"/>
        <v>0</v>
      </c>
      <c r="V34" s="81" t="b">
        <f t="shared" si="17"/>
        <v>0</v>
      </c>
      <c r="W34" s="81" t="str">
        <f t="shared" si="0"/>
        <v/>
      </c>
      <c r="X34" s="24" t="str">
        <f t="shared" si="1"/>
        <v/>
      </c>
      <c r="Y34" s="24" t="str">
        <f t="shared" si="2"/>
        <v/>
      </c>
      <c r="Z34" s="24" t="str">
        <f t="shared" si="3"/>
        <v/>
      </c>
      <c r="AA34" s="24" t="str">
        <f t="shared" si="18"/>
        <v/>
      </c>
      <c r="AB34" s="24" t="str">
        <f t="shared" si="19"/>
        <v/>
      </c>
      <c r="AC34" s="24" t="str">
        <f t="shared" si="20"/>
        <v/>
      </c>
      <c r="AD34" s="24" t="str">
        <f t="shared" si="4"/>
        <v/>
      </c>
      <c r="AE34" s="24" t="str">
        <f t="shared" si="21"/>
        <v>;;;;;EQUIPE;</v>
      </c>
      <c r="AF34" s="24" t="str">
        <f>IFERROR(VLOOKUP($AE34,'VERIFICAÇÃO 8'!H:I,2,FALSE),"")</f>
        <v/>
      </c>
      <c r="AG34" s="319" t="str">
        <f>IFERROR(VLOOKUP($AE34,'VERIFICAÇÃO 8'!H:J,3,FALSE),"")</f>
        <v/>
      </c>
      <c r="AH34" s="78" t="b">
        <f t="shared" si="5"/>
        <v>0</v>
      </c>
      <c r="AI34" s="78" t="b">
        <f t="shared" si="6"/>
        <v>0</v>
      </c>
      <c r="AJ34" s="78" t="str">
        <f t="shared" si="7"/>
        <v/>
      </c>
      <c r="AK34" s="24" t="str">
        <f t="shared" si="8"/>
        <v/>
      </c>
      <c r="AL34" s="24" t="str">
        <f>IFERROR(VLOOKUP(C34,$C$5:C33,1,FALSE),"NÃO")</f>
        <v>NÃO</v>
      </c>
      <c r="AM34" s="24" t="str">
        <f t="shared" si="9"/>
        <v/>
      </c>
      <c r="AN34" s="24" t="str">
        <f t="shared" si="10"/>
        <v/>
      </c>
      <c r="AO34" s="24" t="str">
        <f t="shared" si="11"/>
        <v/>
      </c>
      <c r="AP34" s="481"/>
      <c r="AQ34" s="482"/>
      <c r="AR34" s="148">
        <f t="shared" si="12"/>
        <v>0</v>
      </c>
      <c r="AS34" s="148">
        <f t="shared" si="22"/>
        <v>0</v>
      </c>
      <c r="AT34" s="319" t="str">
        <f t="shared" si="13"/>
        <v/>
      </c>
      <c r="AV34" s="138">
        <f>'D - DADOS EQUIPE'!A34</f>
        <v>0</v>
      </c>
      <c r="AW34" s="24" t="str">
        <f t="shared" si="23"/>
        <v xml:space="preserve"> </v>
      </c>
      <c r="AX34" s="81">
        <f>'D - DADOS EQUIPE'!D34</f>
        <v>0</v>
      </c>
      <c r="AY34" s="81">
        <f>'D - DADOS EQUIPE'!B34</f>
        <v>0</v>
      </c>
      <c r="AZ34" s="81">
        <f t="shared" si="24"/>
        <v>0</v>
      </c>
      <c r="BA34" s="24">
        <f t="shared" si="25"/>
        <v>0</v>
      </c>
      <c r="BC34" s="24">
        <f t="shared" si="26"/>
        <v>0</v>
      </c>
      <c r="BD34" s="24">
        <f t="shared" si="27"/>
        <v>0</v>
      </c>
      <c r="BE34" s="24">
        <f t="shared" si="28"/>
        <v>0</v>
      </c>
    </row>
    <row r="35" spans="1:57" x14ac:dyDescent="0.35">
      <c r="A35" s="206" t="s">
        <v>513</v>
      </c>
      <c r="B35" s="457"/>
      <c r="C35" s="12"/>
      <c r="D35" s="457"/>
      <c r="E35" s="457"/>
      <c r="F35" s="70"/>
      <c r="G35" s="45"/>
      <c r="H35" s="136"/>
      <c r="I35" s="64"/>
      <c r="J35" s="43" t="str">
        <f t="shared" si="14"/>
        <v/>
      </c>
      <c r="L35" s="24" t="s">
        <v>2061</v>
      </c>
      <c r="U35" s="81" t="b">
        <f t="shared" si="16"/>
        <v>0</v>
      </c>
      <c r="V35" s="81" t="b">
        <f t="shared" si="17"/>
        <v>0</v>
      </c>
      <c r="W35" s="81" t="str">
        <f t="shared" si="0"/>
        <v/>
      </c>
      <c r="X35" s="24" t="str">
        <f t="shared" si="1"/>
        <v/>
      </c>
      <c r="Y35" s="24" t="str">
        <f t="shared" si="2"/>
        <v/>
      </c>
      <c r="Z35" s="24" t="str">
        <f t="shared" si="3"/>
        <v/>
      </c>
      <c r="AA35" s="24" t="str">
        <f t="shared" si="18"/>
        <v/>
      </c>
      <c r="AB35" s="24" t="str">
        <f t="shared" si="19"/>
        <v/>
      </c>
      <c r="AC35" s="24" t="str">
        <f t="shared" si="20"/>
        <v/>
      </c>
      <c r="AD35" s="24" t="str">
        <f t="shared" si="4"/>
        <v/>
      </c>
      <c r="AE35" s="24" t="str">
        <f t="shared" si="21"/>
        <v>;;;;;EQUIPE;</v>
      </c>
      <c r="AF35" s="24" t="str">
        <f>IFERROR(VLOOKUP($AE35,'VERIFICAÇÃO 8'!H:I,2,FALSE),"")</f>
        <v/>
      </c>
      <c r="AG35" s="319" t="str">
        <f>IFERROR(VLOOKUP($AE35,'VERIFICAÇÃO 8'!H:J,3,FALSE),"")</f>
        <v/>
      </c>
      <c r="AH35" s="78" t="b">
        <f t="shared" si="5"/>
        <v>0</v>
      </c>
      <c r="AI35" s="78" t="b">
        <f t="shared" si="6"/>
        <v>0</v>
      </c>
      <c r="AJ35" s="78" t="str">
        <f t="shared" si="7"/>
        <v/>
      </c>
      <c r="AK35" s="24" t="str">
        <f t="shared" si="8"/>
        <v/>
      </c>
      <c r="AL35" s="24" t="str">
        <f>IFERROR(VLOOKUP(C35,$C$5:C34,1,FALSE),"NÃO")</f>
        <v>NÃO</v>
      </c>
      <c r="AM35" s="24" t="str">
        <f t="shared" si="9"/>
        <v/>
      </c>
      <c r="AN35" s="24" t="str">
        <f t="shared" si="10"/>
        <v/>
      </c>
      <c r="AO35" s="24" t="str">
        <f t="shared" si="11"/>
        <v/>
      </c>
      <c r="AP35" s="481"/>
      <c r="AQ35" s="482"/>
      <c r="AR35" s="148">
        <f t="shared" si="12"/>
        <v>0</v>
      </c>
      <c r="AS35" s="148">
        <f t="shared" si="22"/>
        <v>0</v>
      </c>
      <c r="AT35" s="319" t="str">
        <f t="shared" si="13"/>
        <v/>
      </c>
      <c r="AV35" s="138">
        <f>'D - DADOS EQUIPE'!A35</f>
        <v>0</v>
      </c>
      <c r="AW35" s="24" t="str">
        <f t="shared" si="23"/>
        <v xml:space="preserve"> </v>
      </c>
      <c r="AX35" s="81">
        <f>'D - DADOS EQUIPE'!D35</f>
        <v>0</v>
      </c>
      <c r="AY35" s="81">
        <f>'D - DADOS EQUIPE'!B35</f>
        <v>0</v>
      </c>
      <c r="AZ35" s="81">
        <f t="shared" si="24"/>
        <v>0</v>
      </c>
      <c r="BA35" s="24">
        <f t="shared" si="25"/>
        <v>0</v>
      </c>
      <c r="BC35" s="24">
        <f t="shared" si="26"/>
        <v>0</v>
      </c>
      <c r="BD35" s="24">
        <f t="shared" si="27"/>
        <v>0</v>
      </c>
      <c r="BE35" s="24">
        <f t="shared" si="28"/>
        <v>0</v>
      </c>
    </row>
    <row r="36" spans="1:57" x14ac:dyDescent="0.35">
      <c r="A36" s="206" t="s">
        <v>514</v>
      </c>
      <c r="B36" s="457"/>
      <c r="C36" s="12"/>
      <c r="D36" s="457"/>
      <c r="E36" s="457"/>
      <c r="F36" s="70"/>
      <c r="G36" s="45"/>
      <c r="H36" s="136"/>
      <c r="I36" s="64"/>
      <c r="J36" s="43" t="str">
        <f t="shared" si="14"/>
        <v/>
      </c>
      <c r="L36" s="24" t="s">
        <v>2062</v>
      </c>
      <c r="U36" s="81" t="b">
        <f t="shared" si="16"/>
        <v>0</v>
      </c>
      <c r="V36" s="81" t="b">
        <f t="shared" si="17"/>
        <v>0</v>
      </c>
      <c r="W36" s="81" t="str">
        <f t="shared" si="0"/>
        <v/>
      </c>
      <c r="X36" s="24" t="str">
        <f t="shared" si="1"/>
        <v/>
      </c>
      <c r="Y36" s="24" t="str">
        <f t="shared" si="2"/>
        <v/>
      </c>
      <c r="Z36" s="24" t="str">
        <f t="shared" si="3"/>
        <v/>
      </c>
      <c r="AA36" s="24" t="str">
        <f t="shared" si="18"/>
        <v/>
      </c>
      <c r="AB36" s="24" t="str">
        <f t="shared" si="19"/>
        <v/>
      </c>
      <c r="AC36" s="24" t="str">
        <f t="shared" si="20"/>
        <v/>
      </c>
      <c r="AD36" s="24" t="str">
        <f t="shared" si="4"/>
        <v/>
      </c>
      <c r="AE36" s="24" t="str">
        <f t="shared" si="21"/>
        <v>;;;;;EQUIPE;</v>
      </c>
      <c r="AF36" s="24" t="str">
        <f>IFERROR(VLOOKUP($AE36,'VERIFICAÇÃO 8'!H:I,2,FALSE),"")</f>
        <v/>
      </c>
      <c r="AG36" s="319" t="str">
        <f>IFERROR(VLOOKUP($AE36,'VERIFICAÇÃO 8'!H:J,3,FALSE),"")</f>
        <v/>
      </c>
      <c r="AH36" s="78" t="b">
        <f t="shared" si="5"/>
        <v>0</v>
      </c>
      <c r="AI36" s="78" t="b">
        <f t="shared" si="6"/>
        <v>0</v>
      </c>
      <c r="AJ36" s="78" t="str">
        <f t="shared" si="7"/>
        <v/>
      </c>
      <c r="AK36" s="24" t="str">
        <f t="shared" si="8"/>
        <v/>
      </c>
      <c r="AL36" s="24" t="str">
        <f>IFERROR(VLOOKUP(C36,$C$5:C35,1,FALSE),"NÃO")</f>
        <v>NÃO</v>
      </c>
      <c r="AM36" s="24" t="str">
        <f t="shared" si="9"/>
        <v/>
      </c>
      <c r="AN36" s="24" t="str">
        <f t="shared" si="10"/>
        <v/>
      </c>
      <c r="AO36" s="24" t="str">
        <f t="shared" si="11"/>
        <v/>
      </c>
      <c r="AP36" s="481"/>
      <c r="AQ36" s="482"/>
      <c r="AR36" s="148">
        <f t="shared" si="12"/>
        <v>0</v>
      </c>
      <c r="AS36" s="148">
        <f t="shared" si="22"/>
        <v>0</v>
      </c>
      <c r="AT36" s="319" t="str">
        <f t="shared" si="13"/>
        <v/>
      </c>
      <c r="AV36" s="138">
        <f>'D - DADOS EQUIPE'!A36</f>
        <v>0</v>
      </c>
      <c r="AW36" s="24" t="str">
        <f t="shared" si="23"/>
        <v xml:space="preserve"> </v>
      </c>
      <c r="AX36" s="81">
        <f>'D - DADOS EQUIPE'!D36</f>
        <v>0</v>
      </c>
      <c r="AY36" s="81">
        <f>'D - DADOS EQUIPE'!B36</f>
        <v>0</v>
      </c>
      <c r="AZ36" s="81">
        <f t="shared" si="24"/>
        <v>0</v>
      </c>
      <c r="BA36" s="24">
        <f t="shared" si="25"/>
        <v>0</v>
      </c>
      <c r="BC36" s="24">
        <f t="shared" si="26"/>
        <v>0</v>
      </c>
      <c r="BD36" s="24">
        <f t="shared" si="27"/>
        <v>0</v>
      </c>
      <c r="BE36" s="24">
        <f t="shared" si="28"/>
        <v>0</v>
      </c>
    </row>
    <row r="37" spans="1:57" x14ac:dyDescent="0.35">
      <c r="A37" s="206" t="s">
        <v>515</v>
      </c>
      <c r="B37" s="457"/>
      <c r="C37" s="12"/>
      <c r="D37" s="457"/>
      <c r="E37" s="457"/>
      <c r="F37" s="70"/>
      <c r="G37" s="45"/>
      <c r="H37" s="136"/>
      <c r="I37" s="64"/>
      <c r="J37" s="43" t="str">
        <f t="shared" si="14"/>
        <v/>
      </c>
      <c r="L37" s="24" t="s">
        <v>2063</v>
      </c>
      <c r="U37" s="81" t="b">
        <f t="shared" si="16"/>
        <v>0</v>
      </c>
      <c r="V37" s="81" t="b">
        <f t="shared" si="17"/>
        <v>0</v>
      </c>
      <c r="W37" s="81" t="str">
        <f t="shared" ref="W37:W68" si="29">IF(AND(U37=TRUE,V37=FALSE),$L$63,"")</f>
        <v/>
      </c>
      <c r="X37" s="24" t="str">
        <f t="shared" ref="X37:X68" si="30">IFERROR(VLOOKUP($B37,$L$5:$R$20,2,FALSE),"")</f>
        <v/>
      </c>
      <c r="Y37" s="24" t="str">
        <f t="shared" ref="Y37:Y68" si="31">IFERROR(VLOOKUP($B37,$L$5:$R$20,3,FALSE),"")</f>
        <v/>
      </c>
      <c r="Z37" s="24" t="str">
        <f t="shared" si="3"/>
        <v/>
      </c>
      <c r="AA37" s="24" t="str">
        <f t="shared" si="18"/>
        <v/>
      </c>
      <c r="AB37" s="24" t="str">
        <f t="shared" si="19"/>
        <v/>
      </c>
      <c r="AC37" s="24" t="str">
        <f t="shared" si="20"/>
        <v/>
      </c>
      <c r="AD37" s="24" t="str">
        <f t="shared" ref="AD37:AD68" si="32">IF(B37="","",IF(X37="",$L$66,""))</f>
        <v/>
      </c>
      <c r="AE37" s="24" t="str">
        <f t="shared" ref="AE37:AE68" si="33">CONCATENATE($L$25,$L$40,Z37,$L$40,AA37,$L$40,AB37,$L$40,AC37,$L$40,$L$31,$L$40,E37)</f>
        <v>;;;;;EQUIPE;</v>
      </c>
      <c r="AF37" s="24" t="str">
        <f>IFERROR(VLOOKUP($AE37,'VERIFICAÇÃO 8'!H:I,2,FALSE),"")</f>
        <v/>
      </c>
      <c r="AG37" s="319" t="str">
        <f>IFERROR(VLOOKUP($AE37,'VERIFICAÇÃO 8'!H:J,3,FALSE),"")</f>
        <v/>
      </c>
      <c r="AH37" s="78" t="b">
        <f t="shared" ref="AH37:AH68" si="34">OR(E37=$L$35,E37=$L$36,E37=$L$37)</f>
        <v>0</v>
      </c>
      <c r="AI37" s="78" t="b">
        <f t="shared" ref="AI37:AI68" si="35">OR(D37=$L$47,D37=$L$49,D37=$L$50,D37=$L$51,D37=$L$52)</f>
        <v>0</v>
      </c>
      <c r="AJ37" s="78" t="str">
        <f t="shared" ref="AJ37:AJ68" si="36">IF(AND(AI37=TRUE,AH37=FALSE),$L$67,"")</f>
        <v/>
      </c>
      <c r="AK37" s="24" t="str">
        <f t="shared" ref="AK37:AK68" si="37">IFERROR(VLOOKUP($C37,$AW$5:$AY$105,2,FALSE),"")</f>
        <v/>
      </c>
      <c r="AL37" s="24" t="str">
        <f>IFERROR(VLOOKUP(C37,$C$5:C36,1,FALSE),"NÃO")</f>
        <v>NÃO</v>
      </c>
      <c r="AM37" s="24" t="str">
        <f t="shared" ref="AM37:AM68" si="38">IFERROR(VLOOKUP($C37,$AW$5:$AZ$105,4,FALSE),"")</f>
        <v/>
      </c>
      <c r="AN37" s="24" t="str">
        <f t="shared" ref="AN37:AN68" si="39">IF(AL37=C37,"",IF(AM37&gt;AK37,$L$68,""))</f>
        <v/>
      </c>
      <c r="AO37" s="24" t="str">
        <f t="shared" ref="AO37:AO68" si="40">IF(G37&gt;F37*240,$L$69,"")</f>
        <v/>
      </c>
      <c r="AP37" s="481"/>
      <c r="AQ37" s="482"/>
      <c r="AR37" s="148">
        <f t="shared" ref="AR37:AR68" si="41">IF($C37="",0,VLOOKUP($C37,$AW$5:$BA$105,5,FALSE))</f>
        <v>0</v>
      </c>
      <c r="AS37" s="148">
        <f t="shared" si="22"/>
        <v>0</v>
      </c>
      <c r="AT37" s="319" t="str">
        <f t="shared" ref="AT37:AT68" si="42">IF(AL37=C37,"",IF(AS37&gt;$L$58,$L$71,""))</f>
        <v/>
      </c>
      <c r="AV37" s="138">
        <f>'D - DADOS EQUIPE'!A37</f>
        <v>0</v>
      </c>
      <c r="AW37" s="24" t="str">
        <f t="shared" si="23"/>
        <v xml:space="preserve"> </v>
      </c>
      <c r="AX37" s="81">
        <f>'D - DADOS EQUIPE'!D37</f>
        <v>0</v>
      </c>
      <c r="AY37" s="81">
        <f>'D - DADOS EQUIPE'!B37</f>
        <v>0</v>
      </c>
      <c r="AZ37" s="81">
        <f t="shared" si="24"/>
        <v>0</v>
      </c>
      <c r="BA37" s="24">
        <f t="shared" si="25"/>
        <v>0</v>
      </c>
      <c r="BC37" s="24">
        <f t="shared" si="26"/>
        <v>0</v>
      </c>
      <c r="BD37" s="24">
        <f t="shared" si="27"/>
        <v>0</v>
      </c>
      <c r="BE37" s="24">
        <f t="shared" si="28"/>
        <v>0</v>
      </c>
    </row>
    <row r="38" spans="1:57" x14ac:dyDescent="0.35">
      <c r="A38" s="206" t="s">
        <v>516</v>
      </c>
      <c r="B38" s="457"/>
      <c r="C38" s="12"/>
      <c r="D38" s="457"/>
      <c r="E38" s="457"/>
      <c r="F38" s="45"/>
      <c r="G38" s="45"/>
      <c r="H38" s="136"/>
      <c r="I38" s="64"/>
      <c r="J38" s="43" t="str">
        <f t="shared" si="14"/>
        <v/>
      </c>
      <c r="U38" s="81" t="b">
        <f t="shared" si="16"/>
        <v>0</v>
      </c>
      <c r="V38" s="81" t="b">
        <f t="shared" si="17"/>
        <v>0</v>
      </c>
      <c r="W38" s="81" t="str">
        <f t="shared" si="29"/>
        <v/>
      </c>
      <c r="X38" s="24" t="str">
        <f t="shared" si="30"/>
        <v/>
      </c>
      <c r="Y38" s="24" t="str">
        <f t="shared" si="31"/>
        <v/>
      </c>
      <c r="Z38" s="24" t="str">
        <f t="shared" si="3"/>
        <v/>
      </c>
      <c r="AA38" s="24" t="str">
        <f t="shared" si="18"/>
        <v/>
      </c>
      <c r="AB38" s="24" t="str">
        <f t="shared" si="19"/>
        <v/>
      </c>
      <c r="AC38" s="24" t="str">
        <f t="shared" si="20"/>
        <v/>
      </c>
      <c r="AD38" s="24" t="str">
        <f t="shared" si="32"/>
        <v/>
      </c>
      <c r="AE38" s="24" t="str">
        <f t="shared" si="33"/>
        <v>;;;;;EQUIPE;</v>
      </c>
      <c r="AF38" s="24" t="str">
        <f>IFERROR(VLOOKUP($AE38,'VERIFICAÇÃO 8'!H:I,2,FALSE),"")</f>
        <v/>
      </c>
      <c r="AG38" s="319" t="str">
        <f>IFERROR(VLOOKUP($AE38,'VERIFICAÇÃO 8'!H:J,3,FALSE),"")</f>
        <v/>
      </c>
      <c r="AH38" s="78" t="b">
        <f t="shared" si="34"/>
        <v>0</v>
      </c>
      <c r="AI38" s="78" t="b">
        <f t="shared" si="35"/>
        <v>0</v>
      </c>
      <c r="AJ38" s="78" t="str">
        <f t="shared" si="36"/>
        <v/>
      </c>
      <c r="AK38" s="24" t="str">
        <f t="shared" si="37"/>
        <v/>
      </c>
      <c r="AL38" s="24" t="str">
        <f>IFERROR(VLOOKUP(C38,$C$5:C37,1,FALSE),"NÃO")</f>
        <v>NÃO</v>
      </c>
      <c r="AM38" s="24" t="str">
        <f t="shared" si="38"/>
        <v/>
      </c>
      <c r="AN38" s="24" t="str">
        <f t="shared" si="39"/>
        <v/>
      </c>
      <c r="AO38" s="24" t="str">
        <f t="shared" si="40"/>
        <v/>
      </c>
      <c r="AP38" s="481"/>
      <c r="AQ38" s="482"/>
      <c r="AR38" s="148">
        <f t="shared" si="41"/>
        <v>0</v>
      </c>
      <c r="AS38" s="148">
        <f t="shared" si="22"/>
        <v>0</v>
      </c>
      <c r="AT38" s="319" t="str">
        <f t="shared" si="42"/>
        <v/>
      </c>
      <c r="AV38" s="138">
        <f>'D - DADOS EQUIPE'!A38</f>
        <v>0</v>
      </c>
      <c r="AW38" s="24" t="str">
        <f t="shared" si="23"/>
        <v xml:space="preserve"> </v>
      </c>
      <c r="AX38" s="81">
        <f>'D - DADOS EQUIPE'!D38</f>
        <v>0</v>
      </c>
      <c r="AY38" s="81">
        <f>'D - DADOS EQUIPE'!B38</f>
        <v>0</v>
      </c>
      <c r="AZ38" s="81">
        <f t="shared" si="24"/>
        <v>0</v>
      </c>
      <c r="BA38" s="24">
        <f t="shared" si="25"/>
        <v>0</v>
      </c>
      <c r="BC38" s="24">
        <f t="shared" si="26"/>
        <v>0</v>
      </c>
      <c r="BD38" s="24">
        <f t="shared" si="27"/>
        <v>0</v>
      </c>
      <c r="BE38" s="24">
        <f t="shared" si="28"/>
        <v>0</v>
      </c>
    </row>
    <row r="39" spans="1:57" ht="10.5" x14ac:dyDescent="0.35">
      <c r="A39" s="206" t="s">
        <v>517</v>
      </c>
      <c r="B39" s="457"/>
      <c r="C39" s="12"/>
      <c r="D39" s="457"/>
      <c r="E39" s="457"/>
      <c r="F39" s="45"/>
      <c r="G39" s="45"/>
      <c r="H39" s="136"/>
      <c r="I39" s="64"/>
      <c r="J39" s="43" t="str">
        <f t="shared" si="14"/>
        <v/>
      </c>
      <c r="L39" s="66" t="s">
        <v>1710</v>
      </c>
      <c r="U39" s="81" t="b">
        <f t="shared" si="16"/>
        <v>0</v>
      </c>
      <c r="V39" s="81" t="b">
        <f t="shared" si="17"/>
        <v>0</v>
      </c>
      <c r="W39" s="81" t="str">
        <f t="shared" si="29"/>
        <v/>
      </c>
      <c r="X39" s="24" t="str">
        <f t="shared" si="30"/>
        <v/>
      </c>
      <c r="Y39" s="24" t="str">
        <f t="shared" si="31"/>
        <v/>
      </c>
      <c r="Z39" s="24" t="str">
        <f t="shared" si="3"/>
        <v/>
      </c>
      <c r="AA39" s="24" t="str">
        <f t="shared" si="18"/>
        <v/>
      </c>
      <c r="AB39" s="24" t="str">
        <f t="shared" si="19"/>
        <v/>
      </c>
      <c r="AC39" s="24" t="str">
        <f t="shared" si="20"/>
        <v/>
      </c>
      <c r="AD39" s="24" t="str">
        <f t="shared" si="32"/>
        <v/>
      </c>
      <c r="AE39" s="24" t="str">
        <f t="shared" si="33"/>
        <v>;;;;;EQUIPE;</v>
      </c>
      <c r="AF39" s="24" t="str">
        <f>IFERROR(VLOOKUP($AE39,'VERIFICAÇÃO 8'!H:I,2,FALSE),"")</f>
        <v/>
      </c>
      <c r="AG39" s="319" t="str">
        <f>IFERROR(VLOOKUP($AE39,'VERIFICAÇÃO 8'!H:J,3,FALSE),"")</f>
        <v/>
      </c>
      <c r="AH39" s="78" t="b">
        <f t="shared" si="34"/>
        <v>0</v>
      </c>
      <c r="AI39" s="78" t="b">
        <f t="shared" si="35"/>
        <v>0</v>
      </c>
      <c r="AJ39" s="78" t="str">
        <f t="shared" si="36"/>
        <v/>
      </c>
      <c r="AK39" s="24" t="str">
        <f t="shared" si="37"/>
        <v/>
      </c>
      <c r="AL39" s="24" t="str">
        <f>IFERROR(VLOOKUP(C39,$C$5:C38,1,FALSE),"NÃO")</f>
        <v>NÃO</v>
      </c>
      <c r="AM39" s="24" t="str">
        <f t="shared" si="38"/>
        <v/>
      </c>
      <c r="AN39" s="24" t="str">
        <f t="shared" si="39"/>
        <v/>
      </c>
      <c r="AO39" s="24" t="str">
        <f t="shared" si="40"/>
        <v/>
      </c>
      <c r="AP39" s="481"/>
      <c r="AQ39" s="482"/>
      <c r="AR39" s="148">
        <f t="shared" si="41"/>
        <v>0</v>
      </c>
      <c r="AS39" s="148">
        <f t="shared" si="22"/>
        <v>0</v>
      </c>
      <c r="AT39" s="319" t="str">
        <f t="shared" si="42"/>
        <v/>
      </c>
      <c r="AV39" s="138">
        <f>'D - DADOS EQUIPE'!A39</f>
        <v>0</v>
      </c>
      <c r="AW39" s="24" t="str">
        <f t="shared" si="23"/>
        <v xml:space="preserve"> </v>
      </c>
      <c r="AX39" s="81">
        <f>'D - DADOS EQUIPE'!D39</f>
        <v>0</v>
      </c>
      <c r="AY39" s="81">
        <f>'D - DADOS EQUIPE'!B39</f>
        <v>0</v>
      </c>
      <c r="AZ39" s="81">
        <f t="shared" si="24"/>
        <v>0</v>
      </c>
      <c r="BA39" s="24">
        <f t="shared" si="25"/>
        <v>0</v>
      </c>
      <c r="BC39" s="24">
        <f t="shared" si="26"/>
        <v>0</v>
      </c>
      <c r="BD39" s="24">
        <f t="shared" si="27"/>
        <v>0</v>
      </c>
      <c r="BE39" s="24">
        <f t="shared" si="28"/>
        <v>0</v>
      </c>
    </row>
    <row r="40" spans="1:57" x14ac:dyDescent="0.35">
      <c r="A40" s="206" t="s">
        <v>518</v>
      </c>
      <c r="B40" s="457"/>
      <c r="C40" s="12"/>
      <c r="D40" s="457"/>
      <c r="E40" s="457"/>
      <c r="F40" s="45"/>
      <c r="G40" s="45"/>
      <c r="H40" s="136"/>
      <c r="I40" s="64"/>
      <c r="J40" s="43" t="str">
        <f t="shared" si="14"/>
        <v/>
      </c>
      <c r="L40" s="24" t="s">
        <v>1706</v>
      </c>
      <c r="U40" s="81" t="b">
        <f t="shared" si="16"/>
        <v>0</v>
      </c>
      <c r="V40" s="81" t="b">
        <f t="shared" si="17"/>
        <v>0</v>
      </c>
      <c r="W40" s="81" t="str">
        <f t="shared" si="29"/>
        <v/>
      </c>
      <c r="X40" s="24" t="str">
        <f t="shared" si="30"/>
        <v/>
      </c>
      <c r="Y40" s="24" t="str">
        <f t="shared" si="31"/>
        <v/>
      </c>
      <c r="Z40" s="24" t="str">
        <f t="shared" si="3"/>
        <v/>
      </c>
      <c r="AA40" s="24" t="str">
        <f t="shared" si="18"/>
        <v/>
      </c>
      <c r="AB40" s="24" t="str">
        <f t="shared" si="19"/>
        <v/>
      </c>
      <c r="AC40" s="24" t="str">
        <f t="shared" si="20"/>
        <v/>
      </c>
      <c r="AD40" s="24" t="str">
        <f t="shared" si="32"/>
        <v/>
      </c>
      <c r="AE40" s="24" t="str">
        <f t="shared" si="33"/>
        <v>;;;;;EQUIPE;</v>
      </c>
      <c r="AF40" s="24" t="str">
        <f>IFERROR(VLOOKUP($AE40,'VERIFICAÇÃO 8'!H:I,2,FALSE),"")</f>
        <v/>
      </c>
      <c r="AG40" s="319" t="str">
        <f>IFERROR(VLOOKUP($AE40,'VERIFICAÇÃO 8'!H:J,3,FALSE),"")</f>
        <v/>
      </c>
      <c r="AH40" s="78" t="b">
        <f t="shared" si="34"/>
        <v>0</v>
      </c>
      <c r="AI40" s="78" t="b">
        <f t="shared" si="35"/>
        <v>0</v>
      </c>
      <c r="AJ40" s="78" t="str">
        <f t="shared" si="36"/>
        <v/>
      </c>
      <c r="AK40" s="24" t="str">
        <f t="shared" si="37"/>
        <v/>
      </c>
      <c r="AL40" s="24" t="str">
        <f>IFERROR(VLOOKUP(C40,$C$5:C39,1,FALSE),"NÃO")</f>
        <v>NÃO</v>
      </c>
      <c r="AM40" s="24" t="str">
        <f t="shared" si="38"/>
        <v/>
      </c>
      <c r="AN40" s="24" t="str">
        <f t="shared" si="39"/>
        <v/>
      </c>
      <c r="AO40" s="24" t="str">
        <f t="shared" si="40"/>
        <v/>
      </c>
      <c r="AP40" s="481"/>
      <c r="AQ40" s="482"/>
      <c r="AR40" s="148">
        <f t="shared" si="41"/>
        <v>0</v>
      </c>
      <c r="AS40" s="148">
        <f t="shared" si="22"/>
        <v>0</v>
      </c>
      <c r="AT40" s="319" t="str">
        <f t="shared" si="42"/>
        <v/>
      </c>
      <c r="AV40" s="138">
        <f>'D - DADOS EQUIPE'!A40</f>
        <v>0</v>
      </c>
      <c r="AW40" s="24" t="str">
        <f t="shared" si="23"/>
        <v xml:space="preserve"> </v>
      </c>
      <c r="AX40" s="81">
        <f>'D - DADOS EQUIPE'!D40</f>
        <v>0</v>
      </c>
      <c r="AY40" s="81">
        <f>'D - DADOS EQUIPE'!B40</f>
        <v>0</v>
      </c>
      <c r="AZ40" s="81">
        <f t="shared" si="24"/>
        <v>0</v>
      </c>
      <c r="BA40" s="24">
        <f t="shared" si="25"/>
        <v>0</v>
      </c>
      <c r="BC40" s="24">
        <f t="shared" si="26"/>
        <v>0</v>
      </c>
      <c r="BD40" s="24">
        <f t="shared" si="27"/>
        <v>0</v>
      </c>
      <c r="BE40" s="24">
        <f t="shared" si="28"/>
        <v>0</v>
      </c>
    </row>
    <row r="41" spans="1:57" x14ac:dyDescent="0.35">
      <c r="A41" s="206" t="s">
        <v>519</v>
      </c>
      <c r="B41" s="45"/>
      <c r="C41" s="12"/>
      <c r="D41" s="457"/>
      <c r="E41" s="457"/>
      <c r="F41" s="45"/>
      <c r="G41" s="45"/>
      <c r="H41" s="136"/>
      <c r="I41" s="64"/>
      <c r="J41" s="43" t="str">
        <f t="shared" si="14"/>
        <v/>
      </c>
      <c r="U41" s="81" t="b">
        <f t="shared" si="16"/>
        <v>0</v>
      </c>
      <c r="V41" s="81" t="b">
        <f t="shared" si="17"/>
        <v>0</v>
      </c>
      <c r="W41" s="81" t="str">
        <f t="shared" si="29"/>
        <v/>
      </c>
      <c r="X41" s="24" t="str">
        <f t="shared" si="30"/>
        <v/>
      </c>
      <c r="Y41" s="24" t="str">
        <f t="shared" si="31"/>
        <v/>
      </c>
      <c r="Z41" s="24" t="str">
        <f t="shared" si="3"/>
        <v/>
      </c>
      <c r="AA41" s="24" t="str">
        <f t="shared" si="18"/>
        <v/>
      </c>
      <c r="AB41" s="24" t="str">
        <f t="shared" si="19"/>
        <v/>
      </c>
      <c r="AC41" s="24" t="str">
        <f t="shared" si="20"/>
        <v/>
      </c>
      <c r="AD41" s="24" t="str">
        <f t="shared" si="32"/>
        <v/>
      </c>
      <c r="AE41" s="24" t="str">
        <f t="shared" si="33"/>
        <v>;;;;;EQUIPE;</v>
      </c>
      <c r="AF41" s="24" t="str">
        <f>IFERROR(VLOOKUP($AE41,'VERIFICAÇÃO 8'!H:I,2,FALSE),"")</f>
        <v/>
      </c>
      <c r="AG41" s="319" t="str">
        <f>IFERROR(VLOOKUP($AE41,'VERIFICAÇÃO 8'!H:J,3,FALSE),"")</f>
        <v/>
      </c>
      <c r="AH41" s="78" t="b">
        <f t="shared" si="34"/>
        <v>0</v>
      </c>
      <c r="AI41" s="78" t="b">
        <f t="shared" si="35"/>
        <v>0</v>
      </c>
      <c r="AJ41" s="78" t="str">
        <f t="shared" si="36"/>
        <v/>
      </c>
      <c r="AK41" s="24" t="str">
        <f t="shared" si="37"/>
        <v/>
      </c>
      <c r="AL41" s="24" t="str">
        <f>IFERROR(VLOOKUP(C41,$C$5:C40,1,FALSE),"NÃO")</f>
        <v>NÃO</v>
      </c>
      <c r="AM41" s="24" t="str">
        <f t="shared" si="38"/>
        <v/>
      </c>
      <c r="AN41" s="24" t="str">
        <f t="shared" si="39"/>
        <v/>
      </c>
      <c r="AO41" s="24" t="str">
        <f t="shared" si="40"/>
        <v/>
      </c>
      <c r="AP41" s="481"/>
      <c r="AQ41" s="482"/>
      <c r="AR41" s="148">
        <f t="shared" si="41"/>
        <v>0</v>
      </c>
      <c r="AS41" s="148">
        <f t="shared" si="22"/>
        <v>0</v>
      </c>
      <c r="AT41" s="319" t="str">
        <f t="shared" si="42"/>
        <v/>
      </c>
      <c r="AV41" s="138">
        <f>'D - DADOS EQUIPE'!A41</f>
        <v>0</v>
      </c>
      <c r="AW41" s="24" t="str">
        <f t="shared" si="23"/>
        <v xml:space="preserve"> </v>
      </c>
      <c r="AX41" s="81">
        <f>'D - DADOS EQUIPE'!D41</f>
        <v>0</v>
      </c>
      <c r="AY41" s="81">
        <f>'D - DADOS EQUIPE'!B41</f>
        <v>0</v>
      </c>
      <c r="AZ41" s="81">
        <f t="shared" si="24"/>
        <v>0</v>
      </c>
      <c r="BA41" s="24">
        <f t="shared" si="25"/>
        <v>0</v>
      </c>
      <c r="BC41" s="24">
        <f t="shared" si="26"/>
        <v>0</v>
      </c>
      <c r="BD41" s="24">
        <f t="shared" si="27"/>
        <v>0</v>
      </c>
      <c r="BE41" s="24">
        <f t="shared" si="28"/>
        <v>0</v>
      </c>
    </row>
    <row r="42" spans="1:57" x14ac:dyDescent="0.35">
      <c r="A42" s="206" t="s">
        <v>520</v>
      </c>
      <c r="B42" s="45"/>
      <c r="C42" s="12"/>
      <c r="D42" s="457"/>
      <c r="E42" s="457"/>
      <c r="F42" s="45"/>
      <c r="G42" s="45"/>
      <c r="H42" s="136"/>
      <c r="I42" s="64"/>
      <c r="J42" s="43" t="str">
        <f t="shared" si="14"/>
        <v/>
      </c>
      <c r="U42" s="81" t="b">
        <f t="shared" si="16"/>
        <v>0</v>
      </c>
      <c r="V42" s="81" t="b">
        <f t="shared" si="17"/>
        <v>0</v>
      </c>
      <c r="W42" s="81" t="str">
        <f t="shared" si="29"/>
        <v/>
      </c>
      <c r="X42" s="24" t="str">
        <f t="shared" si="30"/>
        <v/>
      </c>
      <c r="Y42" s="24" t="str">
        <f t="shared" si="31"/>
        <v/>
      </c>
      <c r="Z42" s="24" t="str">
        <f t="shared" si="3"/>
        <v/>
      </c>
      <c r="AA42" s="24" t="str">
        <f t="shared" si="18"/>
        <v/>
      </c>
      <c r="AB42" s="24" t="str">
        <f t="shared" si="19"/>
        <v/>
      </c>
      <c r="AC42" s="24" t="str">
        <f t="shared" si="20"/>
        <v/>
      </c>
      <c r="AD42" s="24" t="str">
        <f t="shared" si="32"/>
        <v/>
      </c>
      <c r="AE42" s="24" t="str">
        <f t="shared" si="33"/>
        <v>;;;;;EQUIPE;</v>
      </c>
      <c r="AF42" s="24" t="str">
        <f>IFERROR(VLOOKUP($AE42,'VERIFICAÇÃO 8'!H:I,2,FALSE),"")</f>
        <v/>
      </c>
      <c r="AG42" s="319" t="str">
        <f>IFERROR(VLOOKUP($AE42,'VERIFICAÇÃO 8'!H:J,3,FALSE),"")</f>
        <v/>
      </c>
      <c r="AH42" s="78" t="b">
        <f t="shared" si="34"/>
        <v>0</v>
      </c>
      <c r="AI42" s="78" t="b">
        <f t="shared" si="35"/>
        <v>0</v>
      </c>
      <c r="AJ42" s="78" t="str">
        <f t="shared" si="36"/>
        <v/>
      </c>
      <c r="AK42" s="24" t="str">
        <f t="shared" si="37"/>
        <v/>
      </c>
      <c r="AL42" s="24" t="str">
        <f>IFERROR(VLOOKUP(C42,$C$5:C41,1,FALSE),"NÃO")</f>
        <v>NÃO</v>
      </c>
      <c r="AM42" s="24" t="str">
        <f t="shared" si="38"/>
        <v/>
      </c>
      <c r="AN42" s="24" t="str">
        <f t="shared" si="39"/>
        <v/>
      </c>
      <c r="AO42" s="24" t="str">
        <f t="shared" si="40"/>
        <v/>
      </c>
      <c r="AP42" s="481"/>
      <c r="AQ42" s="482"/>
      <c r="AR42" s="148">
        <f t="shared" si="41"/>
        <v>0</v>
      </c>
      <c r="AS42" s="148">
        <f t="shared" si="22"/>
        <v>0</v>
      </c>
      <c r="AT42" s="319" t="str">
        <f t="shared" si="42"/>
        <v/>
      </c>
      <c r="AV42" s="138">
        <f>'D - DADOS EQUIPE'!A42</f>
        <v>0</v>
      </c>
      <c r="AW42" s="24" t="str">
        <f t="shared" si="23"/>
        <v xml:space="preserve"> </v>
      </c>
      <c r="AX42" s="81">
        <f>'D - DADOS EQUIPE'!D42</f>
        <v>0</v>
      </c>
      <c r="AY42" s="81">
        <f>'D - DADOS EQUIPE'!B42</f>
        <v>0</v>
      </c>
      <c r="AZ42" s="81">
        <f t="shared" si="24"/>
        <v>0</v>
      </c>
      <c r="BA42" s="24">
        <f t="shared" si="25"/>
        <v>0</v>
      </c>
      <c r="BC42" s="24">
        <f t="shared" si="26"/>
        <v>0</v>
      </c>
      <c r="BD42" s="24">
        <f t="shared" si="27"/>
        <v>0</v>
      </c>
      <c r="BE42" s="24">
        <f t="shared" si="28"/>
        <v>0</v>
      </c>
    </row>
    <row r="43" spans="1:57" x14ac:dyDescent="0.35">
      <c r="A43" s="206" t="s">
        <v>521</v>
      </c>
      <c r="B43" s="45"/>
      <c r="C43" s="12"/>
      <c r="D43" s="457"/>
      <c r="E43" s="457"/>
      <c r="F43" s="45"/>
      <c r="G43" s="45"/>
      <c r="H43" s="136"/>
      <c r="I43" s="64"/>
      <c r="J43" s="43" t="str">
        <f t="shared" si="14"/>
        <v/>
      </c>
      <c r="U43" s="81" t="b">
        <f t="shared" si="16"/>
        <v>0</v>
      </c>
      <c r="V43" s="81" t="b">
        <f t="shared" si="17"/>
        <v>0</v>
      </c>
      <c r="W43" s="81" t="str">
        <f t="shared" si="29"/>
        <v/>
      </c>
      <c r="X43" s="24" t="str">
        <f t="shared" si="30"/>
        <v/>
      </c>
      <c r="Y43" s="24" t="str">
        <f t="shared" si="31"/>
        <v/>
      </c>
      <c r="Z43" s="24" t="str">
        <f t="shared" si="3"/>
        <v/>
      </c>
      <c r="AA43" s="24" t="str">
        <f t="shared" si="18"/>
        <v/>
      </c>
      <c r="AB43" s="24" t="str">
        <f t="shared" si="19"/>
        <v/>
      </c>
      <c r="AC43" s="24" t="str">
        <f t="shared" si="20"/>
        <v/>
      </c>
      <c r="AD43" s="24" t="str">
        <f t="shared" si="32"/>
        <v/>
      </c>
      <c r="AE43" s="24" t="str">
        <f t="shared" si="33"/>
        <v>;;;;;EQUIPE;</v>
      </c>
      <c r="AF43" s="24" t="str">
        <f>IFERROR(VLOOKUP($AE43,'VERIFICAÇÃO 8'!H:I,2,FALSE),"")</f>
        <v/>
      </c>
      <c r="AG43" s="319" t="str">
        <f>IFERROR(VLOOKUP($AE43,'VERIFICAÇÃO 8'!H:J,3,FALSE),"")</f>
        <v/>
      </c>
      <c r="AH43" s="78" t="b">
        <f t="shared" si="34"/>
        <v>0</v>
      </c>
      <c r="AI43" s="78" t="b">
        <f t="shared" si="35"/>
        <v>0</v>
      </c>
      <c r="AJ43" s="78" t="str">
        <f t="shared" si="36"/>
        <v/>
      </c>
      <c r="AK43" s="24" t="str">
        <f t="shared" si="37"/>
        <v/>
      </c>
      <c r="AL43" s="24" t="str">
        <f>IFERROR(VLOOKUP(C43,$C$5:C42,1,FALSE),"NÃO")</f>
        <v>NÃO</v>
      </c>
      <c r="AM43" s="24" t="str">
        <f t="shared" si="38"/>
        <v/>
      </c>
      <c r="AN43" s="24" t="str">
        <f t="shared" si="39"/>
        <v/>
      </c>
      <c r="AO43" s="24" t="str">
        <f t="shared" si="40"/>
        <v/>
      </c>
      <c r="AP43" s="481"/>
      <c r="AQ43" s="482"/>
      <c r="AR43" s="148">
        <f t="shared" si="41"/>
        <v>0</v>
      </c>
      <c r="AS43" s="148">
        <f t="shared" si="22"/>
        <v>0</v>
      </c>
      <c r="AT43" s="319" t="str">
        <f t="shared" si="42"/>
        <v/>
      </c>
      <c r="AV43" s="138">
        <f>'D - DADOS EQUIPE'!A43</f>
        <v>0</v>
      </c>
      <c r="AW43" s="24" t="str">
        <f t="shared" si="23"/>
        <v xml:space="preserve"> </v>
      </c>
      <c r="AX43" s="81">
        <f>'D - DADOS EQUIPE'!D43</f>
        <v>0</v>
      </c>
      <c r="AY43" s="81">
        <f>'D - DADOS EQUIPE'!B43</f>
        <v>0</v>
      </c>
      <c r="AZ43" s="81">
        <f t="shared" si="24"/>
        <v>0</v>
      </c>
      <c r="BA43" s="24">
        <f t="shared" si="25"/>
        <v>0</v>
      </c>
      <c r="BC43" s="24">
        <f t="shared" si="26"/>
        <v>0</v>
      </c>
      <c r="BD43" s="24">
        <f t="shared" si="27"/>
        <v>0</v>
      </c>
      <c r="BE43" s="24">
        <f t="shared" si="28"/>
        <v>0</v>
      </c>
    </row>
    <row r="44" spans="1:57" ht="10.5" x14ac:dyDescent="0.35">
      <c r="A44" s="206" t="s">
        <v>522</v>
      </c>
      <c r="B44" s="45"/>
      <c r="C44" s="12"/>
      <c r="D44" s="457"/>
      <c r="E44" s="457"/>
      <c r="F44" s="45"/>
      <c r="G44" s="45"/>
      <c r="H44" s="136"/>
      <c r="I44" s="64"/>
      <c r="J44" s="43" t="str">
        <f t="shared" si="14"/>
        <v/>
      </c>
      <c r="L44" s="324" t="str">
        <f>'D - DADOS EQUIPE'!AK12</f>
        <v>D 103 - FUNÇÃO NA EQUIPE</v>
      </c>
      <c r="U44" s="81" t="b">
        <f t="shared" si="16"/>
        <v>0</v>
      </c>
      <c r="V44" s="81" t="b">
        <f t="shared" si="17"/>
        <v>0</v>
      </c>
      <c r="W44" s="81" t="str">
        <f t="shared" si="29"/>
        <v/>
      </c>
      <c r="X44" s="24" t="str">
        <f t="shared" si="30"/>
        <v/>
      </c>
      <c r="Y44" s="24" t="str">
        <f t="shared" si="31"/>
        <v/>
      </c>
      <c r="Z44" s="24" t="str">
        <f t="shared" si="3"/>
        <v/>
      </c>
      <c r="AA44" s="24" t="str">
        <f t="shared" si="18"/>
        <v/>
      </c>
      <c r="AB44" s="24" t="str">
        <f t="shared" si="19"/>
        <v/>
      </c>
      <c r="AC44" s="24" t="str">
        <f t="shared" si="20"/>
        <v/>
      </c>
      <c r="AD44" s="24" t="str">
        <f t="shared" si="32"/>
        <v/>
      </c>
      <c r="AE44" s="24" t="str">
        <f t="shared" si="33"/>
        <v>;;;;;EQUIPE;</v>
      </c>
      <c r="AF44" s="24" t="str">
        <f>IFERROR(VLOOKUP($AE44,'VERIFICAÇÃO 8'!H:I,2,FALSE),"")</f>
        <v/>
      </c>
      <c r="AG44" s="319" t="str">
        <f>IFERROR(VLOOKUP($AE44,'VERIFICAÇÃO 8'!H:J,3,FALSE),"")</f>
        <v/>
      </c>
      <c r="AH44" s="78" t="b">
        <f t="shared" si="34"/>
        <v>0</v>
      </c>
      <c r="AI44" s="78" t="b">
        <f t="shared" si="35"/>
        <v>0</v>
      </c>
      <c r="AJ44" s="78" t="str">
        <f t="shared" si="36"/>
        <v/>
      </c>
      <c r="AK44" s="24" t="str">
        <f t="shared" si="37"/>
        <v/>
      </c>
      <c r="AL44" s="24" t="str">
        <f>IFERROR(VLOOKUP(C44,$C$5:C43,1,FALSE),"NÃO")</f>
        <v>NÃO</v>
      </c>
      <c r="AM44" s="24" t="str">
        <f t="shared" si="38"/>
        <v/>
      </c>
      <c r="AN44" s="24" t="str">
        <f t="shared" si="39"/>
        <v/>
      </c>
      <c r="AO44" s="24" t="str">
        <f t="shared" si="40"/>
        <v/>
      </c>
      <c r="AP44" s="481"/>
      <c r="AQ44" s="482"/>
      <c r="AR44" s="148">
        <f t="shared" si="41"/>
        <v>0</v>
      </c>
      <c r="AS44" s="148">
        <f t="shared" si="22"/>
        <v>0</v>
      </c>
      <c r="AT44" s="319" t="str">
        <f t="shared" si="42"/>
        <v/>
      </c>
      <c r="AV44" s="138">
        <f>'D - DADOS EQUIPE'!A44</f>
        <v>0</v>
      </c>
      <c r="AW44" s="24" t="str">
        <f t="shared" si="23"/>
        <v xml:space="preserve"> </v>
      </c>
      <c r="AX44" s="81">
        <f>'D - DADOS EQUIPE'!D44</f>
        <v>0</v>
      </c>
      <c r="AY44" s="81">
        <f>'D - DADOS EQUIPE'!B44</f>
        <v>0</v>
      </c>
      <c r="AZ44" s="81">
        <f t="shared" si="24"/>
        <v>0</v>
      </c>
      <c r="BA44" s="24">
        <f t="shared" si="25"/>
        <v>0</v>
      </c>
      <c r="BC44" s="24">
        <f t="shared" si="26"/>
        <v>0</v>
      </c>
      <c r="BD44" s="24">
        <f t="shared" si="27"/>
        <v>0</v>
      </c>
      <c r="BE44" s="24">
        <f t="shared" si="28"/>
        <v>0</v>
      </c>
    </row>
    <row r="45" spans="1:57" x14ac:dyDescent="0.35">
      <c r="A45" s="206" t="s">
        <v>523</v>
      </c>
      <c r="B45" s="45"/>
      <c r="C45" s="12"/>
      <c r="D45" s="457"/>
      <c r="E45" s="457"/>
      <c r="F45" s="45"/>
      <c r="G45" s="45"/>
      <c r="H45" s="136"/>
      <c r="I45" s="64"/>
      <c r="J45" s="43" t="str">
        <f t="shared" si="14"/>
        <v/>
      </c>
      <c r="L45" s="24" t="str">
        <f>'D - DADOS EQUIPE'!AK13</f>
        <v>COORDENADOR</v>
      </c>
      <c r="U45" s="81" t="b">
        <f t="shared" si="16"/>
        <v>0</v>
      </c>
      <c r="V45" s="81" t="b">
        <f t="shared" si="17"/>
        <v>0</v>
      </c>
      <c r="W45" s="81" t="str">
        <f t="shared" si="29"/>
        <v/>
      </c>
      <c r="X45" s="24" t="str">
        <f t="shared" si="30"/>
        <v/>
      </c>
      <c r="Y45" s="24" t="str">
        <f t="shared" si="31"/>
        <v/>
      </c>
      <c r="Z45" s="24" t="str">
        <f t="shared" si="3"/>
        <v/>
      </c>
      <c r="AA45" s="24" t="str">
        <f t="shared" si="18"/>
        <v/>
      </c>
      <c r="AB45" s="24" t="str">
        <f t="shared" si="19"/>
        <v/>
      </c>
      <c r="AC45" s="24" t="str">
        <f t="shared" si="20"/>
        <v/>
      </c>
      <c r="AD45" s="24" t="str">
        <f t="shared" si="32"/>
        <v/>
      </c>
      <c r="AE45" s="24" t="str">
        <f t="shared" si="33"/>
        <v>;;;;;EQUIPE;</v>
      </c>
      <c r="AF45" s="24" t="str">
        <f>IFERROR(VLOOKUP($AE45,'VERIFICAÇÃO 8'!H:I,2,FALSE),"")</f>
        <v/>
      </c>
      <c r="AG45" s="319" t="str">
        <f>IFERROR(VLOOKUP($AE45,'VERIFICAÇÃO 8'!H:J,3,FALSE),"")</f>
        <v/>
      </c>
      <c r="AH45" s="78" t="b">
        <f t="shared" si="34"/>
        <v>0</v>
      </c>
      <c r="AI45" s="78" t="b">
        <f t="shared" si="35"/>
        <v>0</v>
      </c>
      <c r="AJ45" s="78" t="str">
        <f t="shared" si="36"/>
        <v/>
      </c>
      <c r="AK45" s="24" t="str">
        <f t="shared" si="37"/>
        <v/>
      </c>
      <c r="AL45" s="24" t="str">
        <f>IFERROR(VLOOKUP(C45,$C$5:C44,1,FALSE),"NÃO")</f>
        <v>NÃO</v>
      </c>
      <c r="AM45" s="24" t="str">
        <f t="shared" si="38"/>
        <v/>
      </c>
      <c r="AN45" s="24" t="str">
        <f t="shared" si="39"/>
        <v/>
      </c>
      <c r="AO45" s="24" t="str">
        <f t="shared" si="40"/>
        <v/>
      </c>
      <c r="AP45" s="481"/>
      <c r="AQ45" s="482"/>
      <c r="AR45" s="148">
        <f t="shared" si="41"/>
        <v>0</v>
      </c>
      <c r="AS45" s="148">
        <f t="shared" si="22"/>
        <v>0</v>
      </c>
      <c r="AT45" s="319" t="str">
        <f t="shared" si="42"/>
        <v/>
      </c>
      <c r="AV45" s="138">
        <f>'D - DADOS EQUIPE'!A45</f>
        <v>0</v>
      </c>
      <c r="AW45" s="24" t="str">
        <f t="shared" si="23"/>
        <v xml:space="preserve"> </v>
      </c>
      <c r="AX45" s="81">
        <f>'D - DADOS EQUIPE'!D45</f>
        <v>0</v>
      </c>
      <c r="AY45" s="81">
        <f>'D - DADOS EQUIPE'!B45</f>
        <v>0</v>
      </c>
      <c r="AZ45" s="81">
        <f t="shared" si="24"/>
        <v>0</v>
      </c>
      <c r="BA45" s="24">
        <f t="shared" si="25"/>
        <v>0</v>
      </c>
      <c r="BC45" s="24">
        <f t="shared" si="26"/>
        <v>0</v>
      </c>
      <c r="BD45" s="24">
        <f t="shared" si="27"/>
        <v>0</v>
      </c>
      <c r="BE45" s="24">
        <f t="shared" si="28"/>
        <v>0</v>
      </c>
    </row>
    <row r="46" spans="1:57" x14ac:dyDescent="0.35">
      <c r="A46" s="206" t="s">
        <v>524</v>
      </c>
      <c r="B46" s="45"/>
      <c r="C46" s="12"/>
      <c r="D46" s="457"/>
      <c r="E46" s="457"/>
      <c r="F46" s="45"/>
      <c r="G46" s="45"/>
      <c r="H46" s="136"/>
      <c r="I46" s="64"/>
      <c r="J46" s="43" t="str">
        <f t="shared" si="14"/>
        <v/>
      </c>
      <c r="L46" s="24" t="str">
        <f>'D - DADOS EQUIPE'!AK14</f>
        <v>PESQUISADOR</v>
      </c>
      <c r="U46" s="81" t="b">
        <f t="shared" si="16"/>
        <v>0</v>
      </c>
      <c r="V46" s="81" t="b">
        <f t="shared" si="17"/>
        <v>0</v>
      </c>
      <c r="W46" s="81" t="str">
        <f t="shared" si="29"/>
        <v/>
      </c>
      <c r="X46" s="24" t="str">
        <f t="shared" si="30"/>
        <v/>
      </c>
      <c r="Y46" s="24" t="str">
        <f t="shared" si="31"/>
        <v/>
      </c>
      <c r="Z46" s="24" t="str">
        <f t="shared" si="3"/>
        <v/>
      </c>
      <c r="AA46" s="24" t="str">
        <f t="shared" si="18"/>
        <v/>
      </c>
      <c r="AB46" s="24" t="str">
        <f t="shared" si="19"/>
        <v/>
      </c>
      <c r="AC46" s="24" t="str">
        <f t="shared" si="20"/>
        <v/>
      </c>
      <c r="AD46" s="24" t="str">
        <f t="shared" si="32"/>
        <v/>
      </c>
      <c r="AE46" s="24" t="str">
        <f t="shared" si="33"/>
        <v>;;;;;EQUIPE;</v>
      </c>
      <c r="AF46" s="24" t="str">
        <f>IFERROR(VLOOKUP($AE46,'VERIFICAÇÃO 8'!H:I,2,FALSE),"")</f>
        <v/>
      </c>
      <c r="AG46" s="319" t="str">
        <f>IFERROR(VLOOKUP($AE46,'VERIFICAÇÃO 8'!H:J,3,FALSE),"")</f>
        <v/>
      </c>
      <c r="AH46" s="78" t="b">
        <f t="shared" si="34"/>
        <v>0</v>
      </c>
      <c r="AI46" s="78" t="b">
        <f t="shared" si="35"/>
        <v>0</v>
      </c>
      <c r="AJ46" s="78" t="str">
        <f t="shared" si="36"/>
        <v/>
      </c>
      <c r="AK46" s="24" t="str">
        <f t="shared" si="37"/>
        <v/>
      </c>
      <c r="AL46" s="24" t="str">
        <f>IFERROR(VLOOKUP(C46,$C$5:C45,1,FALSE),"NÃO")</f>
        <v>NÃO</v>
      </c>
      <c r="AM46" s="24" t="str">
        <f t="shared" si="38"/>
        <v/>
      </c>
      <c r="AN46" s="24" t="str">
        <f t="shared" si="39"/>
        <v/>
      </c>
      <c r="AO46" s="24" t="str">
        <f t="shared" si="40"/>
        <v/>
      </c>
      <c r="AP46" s="481"/>
      <c r="AQ46" s="482"/>
      <c r="AR46" s="148">
        <f t="shared" si="41"/>
        <v>0</v>
      </c>
      <c r="AS46" s="148">
        <f t="shared" si="22"/>
        <v>0</v>
      </c>
      <c r="AT46" s="319" t="str">
        <f t="shared" si="42"/>
        <v/>
      </c>
      <c r="AV46" s="138">
        <f>'D - DADOS EQUIPE'!A46</f>
        <v>0</v>
      </c>
      <c r="AW46" s="24" t="str">
        <f t="shared" si="23"/>
        <v xml:space="preserve"> </v>
      </c>
      <c r="AX46" s="81">
        <f>'D - DADOS EQUIPE'!D46</f>
        <v>0</v>
      </c>
      <c r="AY46" s="81">
        <f>'D - DADOS EQUIPE'!B46</f>
        <v>0</v>
      </c>
      <c r="AZ46" s="81">
        <f t="shared" si="24"/>
        <v>0</v>
      </c>
      <c r="BA46" s="24">
        <f t="shared" si="25"/>
        <v>0</v>
      </c>
      <c r="BC46" s="24">
        <f t="shared" si="26"/>
        <v>0</v>
      </c>
      <c r="BD46" s="24">
        <f t="shared" si="27"/>
        <v>0</v>
      </c>
      <c r="BE46" s="24">
        <f t="shared" si="28"/>
        <v>0</v>
      </c>
    </row>
    <row r="47" spans="1:57" x14ac:dyDescent="0.35">
      <c r="A47" s="206" t="s">
        <v>525</v>
      </c>
      <c r="B47" s="45"/>
      <c r="C47" s="12"/>
      <c r="D47" s="457"/>
      <c r="E47" s="457"/>
      <c r="F47" s="45"/>
      <c r="G47" s="45"/>
      <c r="H47" s="136"/>
      <c r="I47" s="64"/>
      <c r="J47" s="43" t="str">
        <f t="shared" si="14"/>
        <v/>
      </c>
      <c r="L47" s="24" t="str">
        <f>'D - DADOS EQUIPE'!AK15</f>
        <v>PESQUISADOR VISITANTE</v>
      </c>
      <c r="U47" s="81" t="b">
        <f t="shared" si="16"/>
        <v>0</v>
      </c>
      <c r="V47" s="81" t="b">
        <f t="shared" si="17"/>
        <v>0</v>
      </c>
      <c r="W47" s="81" t="str">
        <f t="shared" si="29"/>
        <v/>
      </c>
      <c r="X47" s="24" t="str">
        <f t="shared" si="30"/>
        <v/>
      </c>
      <c r="Y47" s="24" t="str">
        <f t="shared" si="31"/>
        <v/>
      </c>
      <c r="Z47" s="24" t="str">
        <f t="shared" si="3"/>
        <v/>
      </c>
      <c r="AA47" s="24" t="str">
        <f t="shared" si="18"/>
        <v/>
      </c>
      <c r="AB47" s="24" t="str">
        <f t="shared" si="19"/>
        <v/>
      </c>
      <c r="AC47" s="24" t="str">
        <f t="shared" si="20"/>
        <v/>
      </c>
      <c r="AD47" s="24" t="str">
        <f t="shared" si="32"/>
        <v/>
      </c>
      <c r="AE47" s="24" t="str">
        <f t="shared" si="33"/>
        <v>;;;;;EQUIPE;</v>
      </c>
      <c r="AF47" s="24" t="str">
        <f>IFERROR(VLOOKUP($AE47,'VERIFICAÇÃO 8'!H:I,2,FALSE),"")</f>
        <v/>
      </c>
      <c r="AG47" s="319" t="str">
        <f>IFERROR(VLOOKUP($AE47,'VERIFICAÇÃO 8'!H:J,3,FALSE),"")</f>
        <v/>
      </c>
      <c r="AH47" s="78" t="b">
        <f t="shared" si="34"/>
        <v>0</v>
      </c>
      <c r="AI47" s="78" t="b">
        <f t="shared" si="35"/>
        <v>0</v>
      </c>
      <c r="AJ47" s="78" t="str">
        <f t="shared" si="36"/>
        <v/>
      </c>
      <c r="AK47" s="24" t="str">
        <f t="shared" si="37"/>
        <v/>
      </c>
      <c r="AL47" s="24" t="str">
        <f>IFERROR(VLOOKUP(C47,$C$5:C46,1,FALSE),"NÃO")</f>
        <v>NÃO</v>
      </c>
      <c r="AM47" s="24" t="str">
        <f t="shared" si="38"/>
        <v/>
      </c>
      <c r="AN47" s="24" t="str">
        <f t="shared" si="39"/>
        <v/>
      </c>
      <c r="AO47" s="24" t="str">
        <f t="shared" si="40"/>
        <v/>
      </c>
      <c r="AP47" s="481"/>
      <c r="AQ47" s="482"/>
      <c r="AR47" s="148">
        <f t="shared" si="41"/>
        <v>0</v>
      </c>
      <c r="AS47" s="148">
        <f t="shared" si="22"/>
        <v>0</v>
      </c>
      <c r="AT47" s="319" t="str">
        <f t="shared" si="42"/>
        <v/>
      </c>
      <c r="AV47" s="138">
        <f>'D - DADOS EQUIPE'!A47</f>
        <v>0</v>
      </c>
      <c r="AW47" s="24" t="str">
        <f t="shared" si="23"/>
        <v xml:space="preserve"> </v>
      </c>
      <c r="AX47" s="81">
        <f>'D - DADOS EQUIPE'!D47</f>
        <v>0</v>
      </c>
      <c r="AY47" s="81">
        <f>'D - DADOS EQUIPE'!B47</f>
        <v>0</v>
      </c>
      <c r="AZ47" s="81">
        <f t="shared" si="24"/>
        <v>0</v>
      </c>
      <c r="BA47" s="24">
        <f t="shared" si="25"/>
        <v>0</v>
      </c>
      <c r="BC47" s="24">
        <f t="shared" si="26"/>
        <v>0</v>
      </c>
      <c r="BD47" s="24">
        <f t="shared" si="27"/>
        <v>0</v>
      </c>
      <c r="BE47" s="24">
        <f t="shared" si="28"/>
        <v>0</v>
      </c>
    </row>
    <row r="48" spans="1:57" x14ac:dyDescent="0.35">
      <c r="A48" s="206" t="s">
        <v>526</v>
      </c>
      <c r="B48" s="45"/>
      <c r="C48" s="12"/>
      <c r="D48" s="457"/>
      <c r="E48" s="457"/>
      <c r="F48" s="45"/>
      <c r="G48" s="45"/>
      <c r="H48" s="136"/>
      <c r="I48" s="64"/>
      <c r="J48" s="43" t="str">
        <f t="shared" si="14"/>
        <v/>
      </c>
      <c r="L48" s="24" t="str">
        <f>'D - DADOS EQUIPE'!AK16</f>
        <v>TÉCNICO</v>
      </c>
      <c r="U48" s="81" t="b">
        <f t="shared" si="16"/>
        <v>0</v>
      </c>
      <c r="V48" s="81" t="b">
        <f t="shared" si="17"/>
        <v>0</v>
      </c>
      <c r="W48" s="81" t="str">
        <f t="shared" si="29"/>
        <v/>
      </c>
      <c r="X48" s="24" t="str">
        <f t="shared" si="30"/>
        <v/>
      </c>
      <c r="Y48" s="24" t="str">
        <f t="shared" si="31"/>
        <v/>
      </c>
      <c r="Z48" s="24" t="str">
        <f t="shared" si="3"/>
        <v/>
      </c>
      <c r="AA48" s="24" t="str">
        <f t="shared" si="18"/>
        <v/>
      </c>
      <c r="AB48" s="24" t="str">
        <f t="shared" si="19"/>
        <v/>
      </c>
      <c r="AC48" s="24" t="str">
        <f t="shared" si="20"/>
        <v/>
      </c>
      <c r="AD48" s="24" t="str">
        <f t="shared" si="32"/>
        <v/>
      </c>
      <c r="AE48" s="24" t="str">
        <f t="shared" si="33"/>
        <v>;;;;;EQUIPE;</v>
      </c>
      <c r="AF48" s="24" t="str">
        <f>IFERROR(VLOOKUP($AE48,'VERIFICAÇÃO 8'!H:I,2,FALSE),"")</f>
        <v/>
      </c>
      <c r="AG48" s="319" t="str">
        <f>IFERROR(VLOOKUP($AE48,'VERIFICAÇÃO 8'!H:J,3,FALSE),"")</f>
        <v/>
      </c>
      <c r="AH48" s="78" t="b">
        <f t="shared" si="34"/>
        <v>0</v>
      </c>
      <c r="AI48" s="78" t="b">
        <f t="shared" si="35"/>
        <v>0</v>
      </c>
      <c r="AJ48" s="78" t="str">
        <f t="shared" si="36"/>
        <v/>
      </c>
      <c r="AK48" s="24" t="str">
        <f t="shared" si="37"/>
        <v/>
      </c>
      <c r="AL48" s="24" t="str">
        <f>IFERROR(VLOOKUP(C48,$C$5:C47,1,FALSE),"NÃO")</f>
        <v>NÃO</v>
      </c>
      <c r="AM48" s="24" t="str">
        <f t="shared" si="38"/>
        <v/>
      </c>
      <c r="AN48" s="24" t="str">
        <f t="shared" si="39"/>
        <v/>
      </c>
      <c r="AO48" s="24" t="str">
        <f t="shared" si="40"/>
        <v/>
      </c>
      <c r="AP48" s="481"/>
      <c r="AQ48" s="482"/>
      <c r="AR48" s="148">
        <f t="shared" si="41"/>
        <v>0</v>
      </c>
      <c r="AS48" s="148">
        <f t="shared" si="22"/>
        <v>0</v>
      </c>
      <c r="AT48" s="319" t="str">
        <f t="shared" si="42"/>
        <v/>
      </c>
      <c r="AV48" s="138">
        <f>'D - DADOS EQUIPE'!A48</f>
        <v>0</v>
      </c>
      <c r="AW48" s="24" t="str">
        <f t="shared" si="23"/>
        <v xml:space="preserve"> </v>
      </c>
      <c r="AX48" s="81">
        <f>'D - DADOS EQUIPE'!D48</f>
        <v>0</v>
      </c>
      <c r="AY48" s="81">
        <f>'D - DADOS EQUIPE'!B48</f>
        <v>0</v>
      </c>
      <c r="AZ48" s="81">
        <f t="shared" si="24"/>
        <v>0</v>
      </c>
      <c r="BA48" s="24">
        <f t="shared" si="25"/>
        <v>0</v>
      </c>
      <c r="BC48" s="24">
        <f t="shared" si="26"/>
        <v>0</v>
      </c>
      <c r="BD48" s="24">
        <f t="shared" si="27"/>
        <v>0</v>
      </c>
      <c r="BE48" s="24">
        <f t="shared" si="28"/>
        <v>0</v>
      </c>
    </row>
    <row r="49" spans="1:57" x14ac:dyDescent="0.35">
      <c r="A49" s="206" t="s">
        <v>527</v>
      </c>
      <c r="B49" s="45"/>
      <c r="C49" s="12"/>
      <c r="D49" s="457"/>
      <c r="E49" s="457"/>
      <c r="F49" s="45"/>
      <c r="G49" s="45"/>
      <c r="H49" s="136"/>
      <c r="I49" s="64"/>
      <c r="J49" s="43" t="str">
        <f t="shared" si="14"/>
        <v/>
      </c>
      <c r="L49" s="24" t="str">
        <f>'D - DADOS EQUIPE'!AK17</f>
        <v>BOLSISTA - GRADUANDO</v>
      </c>
      <c r="U49" s="81" t="b">
        <f t="shared" si="16"/>
        <v>0</v>
      </c>
      <c r="V49" s="81" t="b">
        <f t="shared" si="17"/>
        <v>0</v>
      </c>
      <c r="W49" s="81" t="str">
        <f t="shared" si="29"/>
        <v/>
      </c>
      <c r="X49" s="24" t="str">
        <f t="shared" si="30"/>
        <v/>
      </c>
      <c r="Y49" s="24" t="str">
        <f t="shared" si="31"/>
        <v/>
      </c>
      <c r="Z49" s="24" t="str">
        <f t="shared" si="3"/>
        <v/>
      </c>
      <c r="AA49" s="24" t="str">
        <f t="shared" si="18"/>
        <v/>
      </c>
      <c r="AB49" s="24" t="str">
        <f t="shared" si="19"/>
        <v/>
      </c>
      <c r="AC49" s="24" t="str">
        <f t="shared" si="20"/>
        <v/>
      </c>
      <c r="AD49" s="24" t="str">
        <f t="shared" si="32"/>
        <v/>
      </c>
      <c r="AE49" s="24" t="str">
        <f t="shared" si="33"/>
        <v>;;;;;EQUIPE;</v>
      </c>
      <c r="AF49" s="24" t="str">
        <f>IFERROR(VLOOKUP($AE49,'VERIFICAÇÃO 8'!H:I,2,FALSE),"")</f>
        <v/>
      </c>
      <c r="AG49" s="319" t="str">
        <f>IFERROR(VLOOKUP($AE49,'VERIFICAÇÃO 8'!H:J,3,FALSE),"")</f>
        <v/>
      </c>
      <c r="AH49" s="78" t="b">
        <f t="shared" si="34"/>
        <v>0</v>
      </c>
      <c r="AI49" s="78" t="b">
        <f t="shared" si="35"/>
        <v>0</v>
      </c>
      <c r="AJ49" s="78" t="str">
        <f t="shared" si="36"/>
        <v/>
      </c>
      <c r="AK49" s="24" t="str">
        <f t="shared" si="37"/>
        <v/>
      </c>
      <c r="AL49" s="24" t="str">
        <f>IFERROR(VLOOKUP(C49,$C$5:C48,1,FALSE),"NÃO")</f>
        <v>NÃO</v>
      </c>
      <c r="AM49" s="24" t="str">
        <f t="shared" si="38"/>
        <v/>
      </c>
      <c r="AN49" s="24" t="str">
        <f t="shared" si="39"/>
        <v/>
      </c>
      <c r="AO49" s="24" t="str">
        <f t="shared" si="40"/>
        <v/>
      </c>
      <c r="AP49" s="481"/>
      <c r="AQ49" s="482"/>
      <c r="AR49" s="148">
        <f t="shared" si="41"/>
        <v>0</v>
      </c>
      <c r="AS49" s="148">
        <f t="shared" si="22"/>
        <v>0</v>
      </c>
      <c r="AT49" s="319" t="str">
        <f t="shared" si="42"/>
        <v/>
      </c>
      <c r="AV49" s="138">
        <f>'D - DADOS EQUIPE'!A49</f>
        <v>0</v>
      </c>
      <c r="AW49" s="24" t="str">
        <f t="shared" si="23"/>
        <v xml:space="preserve"> </v>
      </c>
      <c r="AX49" s="81">
        <f>'D - DADOS EQUIPE'!D49</f>
        <v>0</v>
      </c>
      <c r="AY49" s="81">
        <f>'D - DADOS EQUIPE'!B49</f>
        <v>0</v>
      </c>
      <c r="AZ49" s="81">
        <f t="shared" si="24"/>
        <v>0</v>
      </c>
      <c r="BA49" s="24">
        <f t="shared" si="25"/>
        <v>0</v>
      </c>
      <c r="BC49" s="24">
        <f t="shared" si="26"/>
        <v>0</v>
      </c>
      <c r="BD49" s="24">
        <f t="shared" si="27"/>
        <v>0</v>
      </c>
      <c r="BE49" s="24">
        <f t="shared" si="28"/>
        <v>0</v>
      </c>
    </row>
    <row r="50" spans="1:57" x14ac:dyDescent="0.35">
      <c r="A50" s="206" t="s">
        <v>528</v>
      </c>
      <c r="B50" s="45"/>
      <c r="C50" s="12"/>
      <c r="D50" s="457"/>
      <c r="E50" s="457"/>
      <c r="F50" s="45"/>
      <c r="G50" s="45"/>
      <c r="H50" s="136"/>
      <c r="I50" s="64"/>
      <c r="J50" s="43" t="str">
        <f t="shared" si="14"/>
        <v/>
      </c>
      <c r="L50" s="24" t="str">
        <f>'D - DADOS EQUIPE'!AK18</f>
        <v>BOLSISTA - MESTRANDO</v>
      </c>
      <c r="U50" s="81" t="b">
        <f t="shared" si="16"/>
        <v>0</v>
      </c>
      <c r="V50" s="81" t="b">
        <f t="shared" si="17"/>
        <v>0</v>
      </c>
      <c r="W50" s="81" t="str">
        <f t="shared" si="29"/>
        <v/>
      </c>
      <c r="X50" s="24" t="str">
        <f t="shared" si="30"/>
        <v/>
      </c>
      <c r="Y50" s="24" t="str">
        <f t="shared" si="31"/>
        <v/>
      </c>
      <c r="Z50" s="24" t="str">
        <f t="shared" si="3"/>
        <v/>
      </c>
      <c r="AA50" s="24" t="str">
        <f t="shared" si="18"/>
        <v/>
      </c>
      <c r="AB50" s="24" t="str">
        <f t="shared" si="19"/>
        <v/>
      </c>
      <c r="AC50" s="24" t="str">
        <f t="shared" si="20"/>
        <v/>
      </c>
      <c r="AD50" s="24" t="str">
        <f t="shared" si="32"/>
        <v/>
      </c>
      <c r="AE50" s="24" t="str">
        <f t="shared" si="33"/>
        <v>;;;;;EQUIPE;</v>
      </c>
      <c r="AF50" s="24" t="str">
        <f>IFERROR(VLOOKUP($AE50,'VERIFICAÇÃO 8'!H:I,2,FALSE),"")</f>
        <v/>
      </c>
      <c r="AG50" s="319" t="str">
        <f>IFERROR(VLOOKUP($AE50,'VERIFICAÇÃO 8'!H:J,3,FALSE),"")</f>
        <v/>
      </c>
      <c r="AH50" s="78" t="b">
        <f t="shared" si="34"/>
        <v>0</v>
      </c>
      <c r="AI50" s="78" t="b">
        <f t="shared" si="35"/>
        <v>0</v>
      </c>
      <c r="AJ50" s="78" t="str">
        <f t="shared" si="36"/>
        <v/>
      </c>
      <c r="AK50" s="24" t="str">
        <f t="shared" si="37"/>
        <v/>
      </c>
      <c r="AL50" s="24" t="str">
        <f>IFERROR(VLOOKUP(C50,$C$5:C49,1,FALSE),"NÃO")</f>
        <v>NÃO</v>
      </c>
      <c r="AM50" s="24" t="str">
        <f t="shared" si="38"/>
        <v/>
      </c>
      <c r="AN50" s="24" t="str">
        <f t="shared" si="39"/>
        <v/>
      </c>
      <c r="AO50" s="24" t="str">
        <f t="shared" si="40"/>
        <v/>
      </c>
      <c r="AP50" s="481"/>
      <c r="AQ50" s="482"/>
      <c r="AR50" s="148">
        <f t="shared" si="41"/>
        <v>0</v>
      </c>
      <c r="AS50" s="148">
        <f t="shared" si="22"/>
        <v>0</v>
      </c>
      <c r="AT50" s="319" t="str">
        <f t="shared" si="42"/>
        <v/>
      </c>
      <c r="AV50" s="138">
        <f>'D - DADOS EQUIPE'!A50</f>
        <v>0</v>
      </c>
      <c r="AW50" s="24" t="str">
        <f t="shared" si="23"/>
        <v xml:space="preserve"> </v>
      </c>
      <c r="AX50" s="81">
        <f>'D - DADOS EQUIPE'!D50</f>
        <v>0</v>
      </c>
      <c r="AY50" s="81">
        <f>'D - DADOS EQUIPE'!B50</f>
        <v>0</v>
      </c>
      <c r="AZ50" s="81">
        <f t="shared" si="24"/>
        <v>0</v>
      </c>
      <c r="BA50" s="24">
        <f t="shared" si="25"/>
        <v>0</v>
      </c>
      <c r="BC50" s="24">
        <f t="shared" si="26"/>
        <v>0</v>
      </c>
      <c r="BD50" s="24">
        <f t="shared" si="27"/>
        <v>0</v>
      </c>
      <c r="BE50" s="24">
        <f t="shared" si="28"/>
        <v>0</v>
      </c>
    </row>
    <row r="51" spans="1:57" x14ac:dyDescent="0.35">
      <c r="A51" s="206" t="s">
        <v>529</v>
      </c>
      <c r="B51" s="45"/>
      <c r="C51" s="12"/>
      <c r="D51" s="457"/>
      <c r="E51" s="457"/>
      <c r="F51" s="45"/>
      <c r="G51" s="45"/>
      <c r="H51" s="136"/>
      <c r="I51" s="64"/>
      <c r="J51" s="43" t="str">
        <f t="shared" si="14"/>
        <v/>
      </c>
      <c r="L51" s="24" t="str">
        <f>'D - DADOS EQUIPE'!AK19</f>
        <v>BOLSISTA - DOUTORANDO</v>
      </c>
      <c r="U51" s="81" t="b">
        <f t="shared" si="16"/>
        <v>0</v>
      </c>
      <c r="V51" s="81" t="b">
        <f t="shared" si="17"/>
        <v>0</v>
      </c>
      <c r="W51" s="81" t="str">
        <f t="shared" si="29"/>
        <v/>
      </c>
      <c r="X51" s="24" t="str">
        <f t="shared" si="30"/>
        <v/>
      </c>
      <c r="Y51" s="24" t="str">
        <f t="shared" si="31"/>
        <v/>
      </c>
      <c r="Z51" s="24" t="str">
        <f t="shared" si="3"/>
        <v/>
      </c>
      <c r="AA51" s="24" t="str">
        <f t="shared" si="18"/>
        <v/>
      </c>
      <c r="AB51" s="24" t="str">
        <f t="shared" si="19"/>
        <v/>
      </c>
      <c r="AC51" s="24" t="str">
        <f t="shared" si="20"/>
        <v/>
      </c>
      <c r="AD51" s="24" t="str">
        <f t="shared" si="32"/>
        <v/>
      </c>
      <c r="AE51" s="24" t="str">
        <f t="shared" si="33"/>
        <v>;;;;;EQUIPE;</v>
      </c>
      <c r="AF51" s="24" t="str">
        <f>IFERROR(VLOOKUP($AE51,'VERIFICAÇÃO 8'!H:I,2,FALSE),"")</f>
        <v/>
      </c>
      <c r="AG51" s="319" t="str">
        <f>IFERROR(VLOOKUP($AE51,'VERIFICAÇÃO 8'!H:J,3,FALSE),"")</f>
        <v/>
      </c>
      <c r="AH51" s="78" t="b">
        <f t="shared" si="34"/>
        <v>0</v>
      </c>
      <c r="AI51" s="78" t="b">
        <f t="shared" si="35"/>
        <v>0</v>
      </c>
      <c r="AJ51" s="78" t="str">
        <f t="shared" si="36"/>
        <v/>
      </c>
      <c r="AK51" s="24" t="str">
        <f t="shared" si="37"/>
        <v/>
      </c>
      <c r="AL51" s="24" t="str">
        <f>IFERROR(VLOOKUP(C51,$C$5:C50,1,FALSE),"NÃO")</f>
        <v>NÃO</v>
      </c>
      <c r="AM51" s="24" t="str">
        <f t="shared" si="38"/>
        <v/>
      </c>
      <c r="AN51" s="24" t="str">
        <f t="shared" si="39"/>
        <v/>
      </c>
      <c r="AO51" s="24" t="str">
        <f t="shared" si="40"/>
        <v/>
      </c>
      <c r="AP51" s="481"/>
      <c r="AQ51" s="482"/>
      <c r="AR51" s="148">
        <f t="shared" si="41"/>
        <v>0</v>
      </c>
      <c r="AS51" s="148">
        <f t="shared" si="22"/>
        <v>0</v>
      </c>
      <c r="AT51" s="319" t="str">
        <f t="shared" si="42"/>
        <v/>
      </c>
      <c r="AV51" s="138">
        <f>'D - DADOS EQUIPE'!A51</f>
        <v>0</v>
      </c>
      <c r="AW51" s="24" t="str">
        <f t="shared" si="23"/>
        <v xml:space="preserve"> </v>
      </c>
      <c r="AX51" s="81">
        <f>'D - DADOS EQUIPE'!D51</f>
        <v>0</v>
      </c>
      <c r="AY51" s="81">
        <f>'D - DADOS EQUIPE'!B51</f>
        <v>0</v>
      </c>
      <c r="AZ51" s="81">
        <f t="shared" si="24"/>
        <v>0</v>
      </c>
      <c r="BA51" s="24">
        <f t="shared" si="25"/>
        <v>0</v>
      </c>
      <c r="BC51" s="24">
        <f t="shared" si="26"/>
        <v>0</v>
      </c>
      <c r="BD51" s="24">
        <f t="shared" si="27"/>
        <v>0</v>
      </c>
      <c r="BE51" s="24">
        <f t="shared" si="28"/>
        <v>0</v>
      </c>
    </row>
    <row r="52" spans="1:57" x14ac:dyDescent="0.35">
      <c r="A52" s="206" t="s">
        <v>530</v>
      </c>
      <c r="B52" s="45"/>
      <c r="C52" s="12"/>
      <c r="D52" s="457"/>
      <c r="E52" s="457"/>
      <c r="F52" s="45"/>
      <c r="G52" s="45"/>
      <c r="H52" s="136"/>
      <c r="I52" s="64"/>
      <c r="J52" s="43" t="str">
        <f t="shared" si="14"/>
        <v/>
      </c>
      <c r="L52" s="24" t="str">
        <f>'D - DADOS EQUIPE'!AK20</f>
        <v>BOLSISTA - PÓS-DOUTORANDO</v>
      </c>
      <c r="U52" s="81" t="b">
        <f t="shared" si="16"/>
        <v>0</v>
      </c>
      <c r="V52" s="81" t="b">
        <f t="shared" si="17"/>
        <v>0</v>
      </c>
      <c r="W52" s="81" t="str">
        <f t="shared" si="29"/>
        <v/>
      </c>
      <c r="X52" s="24" t="str">
        <f t="shared" si="30"/>
        <v/>
      </c>
      <c r="Y52" s="24" t="str">
        <f t="shared" si="31"/>
        <v/>
      </c>
      <c r="Z52" s="24" t="str">
        <f t="shared" si="3"/>
        <v/>
      </c>
      <c r="AA52" s="24" t="str">
        <f t="shared" si="18"/>
        <v/>
      </c>
      <c r="AB52" s="24" t="str">
        <f t="shared" si="19"/>
        <v/>
      </c>
      <c r="AC52" s="24" t="str">
        <f t="shared" si="20"/>
        <v/>
      </c>
      <c r="AD52" s="24" t="str">
        <f t="shared" si="32"/>
        <v/>
      </c>
      <c r="AE52" s="24" t="str">
        <f t="shared" si="33"/>
        <v>;;;;;EQUIPE;</v>
      </c>
      <c r="AF52" s="24" t="str">
        <f>IFERROR(VLOOKUP($AE52,'VERIFICAÇÃO 8'!H:I,2,FALSE),"")</f>
        <v/>
      </c>
      <c r="AG52" s="319" t="str">
        <f>IFERROR(VLOOKUP($AE52,'VERIFICAÇÃO 8'!H:J,3,FALSE),"")</f>
        <v/>
      </c>
      <c r="AH52" s="78" t="b">
        <f t="shared" si="34"/>
        <v>0</v>
      </c>
      <c r="AI52" s="78" t="b">
        <f t="shared" si="35"/>
        <v>0</v>
      </c>
      <c r="AJ52" s="78" t="str">
        <f t="shared" si="36"/>
        <v/>
      </c>
      <c r="AK52" s="24" t="str">
        <f t="shared" si="37"/>
        <v/>
      </c>
      <c r="AL52" s="24" t="str">
        <f>IFERROR(VLOOKUP(C52,$C$5:C51,1,FALSE),"NÃO")</f>
        <v>NÃO</v>
      </c>
      <c r="AM52" s="24" t="str">
        <f t="shared" si="38"/>
        <v/>
      </c>
      <c r="AN52" s="24" t="str">
        <f t="shared" si="39"/>
        <v/>
      </c>
      <c r="AO52" s="24" t="str">
        <f t="shared" si="40"/>
        <v/>
      </c>
      <c r="AP52" s="481"/>
      <c r="AQ52" s="482"/>
      <c r="AR52" s="148">
        <f t="shared" si="41"/>
        <v>0</v>
      </c>
      <c r="AS52" s="148">
        <f t="shared" si="22"/>
        <v>0</v>
      </c>
      <c r="AT52" s="319" t="str">
        <f t="shared" si="42"/>
        <v/>
      </c>
      <c r="AV52" s="138">
        <f>'D - DADOS EQUIPE'!A52</f>
        <v>0</v>
      </c>
      <c r="AW52" s="24" t="str">
        <f t="shared" si="23"/>
        <v xml:space="preserve"> </v>
      </c>
      <c r="AX52" s="81">
        <f>'D - DADOS EQUIPE'!D52</f>
        <v>0</v>
      </c>
      <c r="AY52" s="81">
        <f>'D - DADOS EQUIPE'!B52</f>
        <v>0</v>
      </c>
      <c r="AZ52" s="81">
        <f t="shared" si="24"/>
        <v>0</v>
      </c>
      <c r="BA52" s="24">
        <f t="shared" si="25"/>
        <v>0</v>
      </c>
      <c r="BC52" s="24">
        <f t="shared" si="26"/>
        <v>0</v>
      </c>
      <c r="BD52" s="24">
        <f t="shared" si="27"/>
        <v>0</v>
      </c>
      <c r="BE52" s="24">
        <f t="shared" si="28"/>
        <v>0</v>
      </c>
    </row>
    <row r="53" spans="1:57" x14ac:dyDescent="0.35">
      <c r="A53" s="206" t="s">
        <v>531</v>
      </c>
      <c r="B53" s="45"/>
      <c r="C53" s="12"/>
      <c r="D53" s="457"/>
      <c r="E53" s="457"/>
      <c r="F53" s="45"/>
      <c r="G53" s="45"/>
      <c r="H53" s="136"/>
      <c r="I53" s="64"/>
      <c r="J53" s="43" t="str">
        <f t="shared" si="14"/>
        <v/>
      </c>
      <c r="L53" s="24" t="str">
        <f>'D - DADOS EQUIPE'!AK21</f>
        <v>OUTRA</v>
      </c>
      <c r="U53" s="81" t="b">
        <f t="shared" si="16"/>
        <v>0</v>
      </c>
      <c r="V53" s="81" t="b">
        <f t="shared" si="17"/>
        <v>0</v>
      </c>
      <c r="W53" s="81" t="str">
        <f t="shared" si="29"/>
        <v/>
      </c>
      <c r="X53" s="24" t="str">
        <f t="shared" si="30"/>
        <v/>
      </c>
      <c r="Y53" s="24" t="str">
        <f t="shared" si="31"/>
        <v/>
      </c>
      <c r="Z53" s="24" t="str">
        <f t="shared" si="3"/>
        <v/>
      </c>
      <c r="AA53" s="24" t="str">
        <f t="shared" si="18"/>
        <v/>
      </c>
      <c r="AB53" s="24" t="str">
        <f t="shared" si="19"/>
        <v/>
      </c>
      <c r="AC53" s="24" t="str">
        <f t="shared" si="20"/>
        <v/>
      </c>
      <c r="AD53" s="24" t="str">
        <f t="shared" si="32"/>
        <v/>
      </c>
      <c r="AE53" s="24" t="str">
        <f t="shared" si="33"/>
        <v>;;;;;EQUIPE;</v>
      </c>
      <c r="AF53" s="24" t="str">
        <f>IFERROR(VLOOKUP($AE53,'VERIFICAÇÃO 8'!H:I,2,FALSE),"")</f>
        <v/>
      </c>
      <c r="AG53" s="319" t="str">
        <f>IFERROR(VLOOKUP($AE53,'VERIFICAÇÃO 8'!H:J,3,FALSE),"")</f>
        <v/>
      </c>
      <c r="AH53" s="78" t="b">
        <f t="shared" si="34"/>
        <v>0</v>
      </c>
      <c r="AI53" s="78" t="b">
        <f t="shared" si="35"/>
        <v>0</v>
      </c>
      <c r="AJ53" s="78" t="str">
        <f t="shared" si="36"/>
        <v/>
      </c>
      <c r="AK53" s="24" t="str">
        <f t="shared" si="37"/>
        <v/>
      </c>
      <c r="AL53" s="24" t="str">
        <f>IFERROR(VLOOKUP(C53,$C$5:C52,1,FALSE),"NÃO")</f>
        <v>NÃO</v>
      </c>
      <c r="AM53" s="24" t="str">
        <f t="shared" si="38"/>
        <v/>
      </c>
      <c r="AN53" s="24" t="str">
        <f t="shared" si="39"/>
        <v/>
      </c>
      <c r="AO53" s="24" t="str">
        <f t="shared" si="40"/>
        <v/>
      </c>
      <c r="AP53" s="481"/>
      <c r="AQ53" s="482"/>
      <c r="AR53" s="148">
        <f t="shared" si="41"/>
        <v>0</v>
      </c>
      <c r="AS53" s="148">
        <f t="shared" si="22"/>
        <v>0</v>
      </c>
      <c r="AT53" s="319" t="str">
        <f t="shared" si="42"/>
        <v/>
      </c>
      <c r="AV53" s="138">
        <f>'D - DADOS EQUIPE'!A53</f>
        <v>0</v>
      </c>
      <c r="AW53" s="24" t="str">
        <f t="shared" si="23"/>
        <v xml:space="preserve"> </v>
      </c>
      <c r="AX53" s="81">
        <f>'D - DADOS EQUIPE'!D53</f>
        <v>0</v>
      </c>
      <c r="AY53" s="81">
        <f>'D - DADOS EQUIPE'!B53</f>
        <v>0</v>
      </c>
      <c r="AZ53" s="81">
        <f t="shared" si="24"/>
        <v>0</v>
      </c>
      <c r="BA53" s="24">
        <f t="shared" si="25"/>
        <v>0</v>
      </c>
      <c r="BC53" s="24">
        <f t="shared" si="26"/>
        <v>0</v>
      </c>
      <c r="BD53" s="24">
        <f t="shared" si="27"/>
        <v>0</v>
      </c>
      <c r="BE53" s="24">
        <f t="shared" si="28"/>
        <v>0</v>
      </c>
    </row>
    <row r="54" spans="1:57" x14ac:dyDescent="0.35">
      <c r="A54" s="206" t="s">
        <v>532</v>
      </c>
      <c r="B54" s="45"/>
      <c r="C54" s="12"/>
      <c r="D54" s="457"/>
      <c r="E54" s="457"/>
      <c r="F54" s="45"/>
      <c r="G54" s="45"/>
      <c r="H54" s="136"/>
      <c r="I54" s="64"/>
      <c r="J54" s="43" t="str">
        <f t="shared" si="14"/>
        <v/>
      </c>
      <c r="U54" s="81" t="b">
        <f t="shared" si="16"/>
        <v>0</v>
      </c>
      <c r="V54" s="81" t="b">
        <f t="shared" si="17"/>
        <v>0</v>
      </c>
      <c r="W54" s="81" t="str">
        <f t="shared" si="29"/>
        <v/>
      </c>
      <c r="X54" s="24" t="str">
        <f t="shared" si="30"/>
        <v/>
      </c>
      <c r="Y54" s="24" t="str">
        <f t="shared" si="31"/>
        <v/>
      </c>
      <c r="Z54" s="24" t="str">
        <f t="shared" si="3"/>
        <v/>
      </c>
      <c r="AA54" s="24" t="str">
        <f t="shared" si="18"/>
        <v/>
      </c>
      <c r="AB54" s="24" t="str">
        <f t="shared" si="19"/>
        <v/>
      </c>
      <c r="AC54" s="24" t="str">
        <f t="shared" si="20"/>
        <v/>
      </c>
      <c r="AD54" s="24" t="str">
        <f t="shared" si="32"/>
        <v/>
      </c>
      <c r="AE54" s="24" t="str">
        <f t="shared" si="33"/>
        <v>;;;;;EQUIPE;</v>
      </c>
      <c r="AF54" s="24" t="str">
        <f>IFERROR(VLOOKUP($AE54,'VERIFICAÇÃO 8'!H:I,2,FALSE),"")</f>
        <v/>
      </c>
      <c r="AG54" s="319" t="str">
        <f>IFERROR(VLOOKUP($AE54,'VERIFICAÇÃO 8'!H:J,3,FALSE),"")</f>
        <v/>
      </c>
      <c r="AH54" s="78" t="b">
        <f t="shared" si="34"/>
        <v>0</v>
      </c>
      <c r="AI54" s="78" t="b">
        <f t="shared" si="35"/>
        <v>0</v>
      </c>
      <c r="AJ54" s="78" t="str">
        <f t="shared" si="36"/>
        <v/>
      </c>
      <c r="AK54" s="24" t="str">
        <f t="shared" si="37"/>
        <v/>
      </c>
      <c r="AL54" s="24" t="str">
        <f>IFERROR(VLOOKUP(C54,$C$5:C53,1,FALSE),"NÃO")</f>
        <v>NÃO</v>
      </c>
      <c r="AM54" s="24" t="str">
        <f t="shared" si="38"/>
        <v/>
      </c>
      <c r="AN54" s="24" t="str">
        <f t="shared" si="39"/>
        <v/>
      </c>
      <c r="AO54" s="24" t="str">
        <f t="shared" si="40"/>
        <v/>
      </c>
      <c r="AP54" s="481"/>
      <c r="AQ54" s="482"/>
      <c r="AR54" s="148">
        <f t="shared" si="41"/>
        <v>0</v>
      </c>
      <c r="AS54" s="148">
        <f t="shared" si="22"/>
        <v>0</v>
      </c>
      <c r="AT54" s="319" t="str">
        <f t="shared" si="42"/>
        <v/>
      </c>
      <c r="AV54" s="138">
        <f>'D - DADOS EQUIPE'!A54</f>
        <v>0</v>
      </c>
      <c r="AW54" s="24" t="str">
        <f t="shared" ref="AW54:AW82" si="43">IF(AV54=0," ",AV54)</f>
        <v xml:space="preserve"> </v>
      </c>
      <c r="AX54" s="81">
        <f>'D - DADOS EQUIPE'!D54</f>
        <v>0</v>
      </c>
      <c r="AY54" s="81">
        <f>'D - DADOS EQUIPE'!B54</f>
        <v>0</v>
      </c>
      <c r="AZ54" s="81">
        <f t="shared" si="24"/>
        <v>0</v>
      </c>
      <c r="BA54" s="24">
        <f t="shared" si="25"/>
        <v>0</v>
      </c>
      <c r="BC54" s="24">
        <f t="shared" si="26"/>
        <v>0</v>
      </c>
      <c r="BD54" s="24">
        <f t="shared" si="27"/>
        <v>0</v>
      </c>
      <c r="BE54" s="24">
        <f t="shared" si="28"/>
        <v>0</v>
      </c>
    </row>
    <row r="55" spans="1:57" x14ac:dyDescent="0.35">
      <c r="A55" s="206" t="s">
        <v>533</v>
      </c>
      <c r="B55" s="45"/>
      <c r="C55" s="12"/>
      <c r="D55" s="457"/>
      <c r="E55" s="45"/>
      <c r="F55" s="45"/>
      <c r="G55" s="45"/>
      <c r="H55" s="136"/>
      <c r="I55" s="64"/>
      <c r="J55" s="43" t="str">
        <f t="shared" si="14"/>
        <v/>
      </c>
      <c r="U55" s="81" t="b">
        <f t="shared" si="16"/>
        <v>0</v>
      </c>
      <c r="V55" s="81" t="b">
        <f t="shared" si="17"/>
        <v>0</v>
      </c>
      <c r="W55" s="81" t="str">
        <f t="shared" si="29"/>
        <v/>
      </c>
      <c r="X55" s="24" t="str">
        <f t="shared" si="30"/>
        <v/>
      </c>
      <c r="Y55" s="24" t="str">
        <f t="shared" si="31"/>
        <v/>
      </c>
      <c r="Z55" s="24" t="str">
        <f t="shared" si="3"/>
        <v/>
      </c>
      <c r="AA55" s="24" t="str">
        <f t="shared" si="18"/>
        <v/>
      </c>
      <c r="AB55" s="24" t="str">
        <f t="shared" si="19"/>
        <v/>
      </c>
      <c r="AC55" s="24" t="str">
        <f t="shared" si="20"/>
        <v/>
      </c>
      <c r="AD55" s="24" t="str">
        <f t="shared" si="32"/>
        <v/>
      </c>
      <c r="AE55" s="24" t="str">
        <f t="shared" si="33"/>
        <v>;;;;;EQUIPE;</v>
      </c>
      <c r="AF55" s="24" t="str">
        <f>IFERROR(VLOOKUP($AE55,'VERIFICAÇÃO 8'!H:I,2,FALSE),"")</f>
        <v/>
      </c>
      <c r="AG55" s="319" t="str">
        <f>IFERROR(VLOOKUP($AE55,'VERIFICAÇÃO 8'!H:J,3,FALSE),"")</f>
        <v/>
      </c>
      <c r="AH55" s="78" t="b">
        <f t="shared" si="34"/>
        <v>0</v>
      </c>
      <c r="AI55" s="78" t="b">
        <f t="shared" si="35"/>
        <v>0</v>
      </c>
      <c r="AJ55" s="78" t="str">
        <f t="shared" si="36"/>
        <v/>
      </c>
      <c r="AK55" s="24" t="str">
        <f t="shared" si="37"/>
        <v/>
      </c>
      <c r="AL55" s="24" t="str">
        <f>IFERROR(VLOOKUP(C55,$C$5:C54,1,FALSE),"NÃO")</f>
        <v>NÃO</v>
      </c>
      <c r="AM55" s="24" t="str">
        <f t="shared" si="38"/>
        <v/>
      </c>
      <c r="AN55" s="24" t="str">
        <f t="shared" si="39"/>
        <v/>
      </c>
      <c r="AO55" s="24" t="str">
        <f t="shared" si="40"/>
        <v/>
      </c>
      <c r="AP55" s="481"/>
      <c r="AQ55" s="482"/>
      <c r="AR55" s="148">
        <f t="shared" si="41"/>
        <v>0</v>
      </c>
      <c r="AS55" s="148">
        <f t="shared" si="22"/>
        <v>0</v>
      </c>
      <c r="AT55" s="319" t="str">
        <f t="shared" si="42"/>
        <v/>
      </c>
      <c r="AV55" s="138">
        <f>'D - DADOS EQUIPE'!A55</f>
        <v>0</v>
      </c>
      <c r="AW55" s="24" t="str">
        <f t="shared" si="43"/>
        <v xml:space="preserve"> </v>
      </c>
      <c r="AX55" s="81">
        <f>'D - DADOS EQUIPE'!D55</f>
        <v>0</v>
      </c>
      <c r="AY55" s="81">
        <f>'D - DADOS EQUIPE'!B55</f>
        <v>0</v>
      </c>
      <c r="AZ55" s="81">
        <f t="shared" si="24"/>
        <v>0</v>
      </c>
      <c r="BA55" s="24">
        <f t="shared" si="25"/>
        <v>0</v>
      </c>
      <c r="BC55" s="24">
        <f t="shared" si="26"/>
        <v>0</v>
      </c>
      <c r="BD55" s="24">
        <f t="shared" si="27"/>
        <v>0</v>
      </c>
      <c r="BE55" s="24">
        <f t="shared" si="28"/>
        <v>0</v>
      </c>
    </row>
    <row r="56" spans="1:57" x14ac:dyDescent="0.35">
      <c r="A56" s="206" t="s">
        <v>534</v>
      </c>
      <c r="B56" s="457"/>
      <c r="C56" s="12"/>
      <c r="D56" s="457"/>
      <c r="E56" s="457"/>
      <c r="F56" s="45"/>
      <c r="G56" s="45"/>
      <c r="H56" s="136"/>
      <c r="I56" s="64"/>
      <c r="J56" s="43" t="str">
        <f t="shared" si="14"/>
        <v/>
      </c>
      <c r="U56" s="81" t="b">
        <f t="shared" si="16"/>
        <v>0</v>
      </c>
      <c r="V56" s="81" t="b">
        <f t="shared" si="17"/>
        <v>0</v>
      </c>
      <c r="W56" s="81" t="str">
        <f t="shared" si="29"/>
        <v/>
      </c>
      <c r="X56" s="24" t="str">
        <f t="shared" si="30"/>
        <v/>
      </c>
      <c r="Y56" s="24" t="str">
        <f t="shared" si="31"/>
        <v/>
      </c>
      <c r="Z56" s="24" t="str">
        <f t="shared" si="3"/>
        <v/>
      </c>
      <c r="AA56" s="24" t="str">
        <f t="shared" si="18"/>
        <v/>
      </c>
      <c r="AB56" s="24" t="str">
        <f t="shared" si="19"/>
        <v/>
      </c>
      <c r="AC56" s="24" t="str">
        <f t="shared" si="20"/>
        <v/>
      </c>
      <c r="AD56" s="24" t="str">
        <f t="shared" si="32"/>
        <v/>
      </c>
      <c r="AE56" s="24" t="str">
        <f t="shared" si="33"/>
        <v>;;;;;EQUIPE;</v>
      </c>
      <c r="AF56" s="24" t="str">
        <f>IFERROR(VLOOKUP($AE56,'VERIFICAÇÃO 8'!H:I,2,FALSE),"")</f>
        <v/>
      </c>
      <c r="AG56" s="319" t="str">
        <f>IFERROR(VLOOKUP($AE56,'VERIFICAÇÃO 8'!H:J,3,FALSE),"")</f>
        <v/>
      </c>
      <c r="AH56" s="78" t="b">
        <f t="shared" si="34"/>
        <v>0</v>
      </c>
      <c r="AI56" s="78" t="b">
        <f t="shared" si="35"/>
        <v>0</v>
      </c>
      <c r="AJ56" s="78" t="str">
        <f t="shared" si="36"/>
        <v/>
      </c>
      <c r="AK56" s="24" t="str">
        <f t="shared" si="37"/>
        <v/>
      </c>
      <c r="AL56" s="24" t="str">
        <f>IFERROR(VLOOKUP(C56,$C$5:C55,1,FALSE),"NÃO")</f>
        <v>NÃO</v>
      </c>
      <c r="AM56" s="24" t="str">
        <f t="shared" si="38"/>
        <v/>
      </c>
      <c r="AN56" s="24" t="str">
        <f t="shared" si="39"/>
        <v/>
      </c>
      <c r="AO56" s="24" t="str">
        <f t="shared" si="40"/>
        <v/>
      </c>
      <c r="AP56" s="481"/>
      <c r="AQ56" s="482"/>
      <c r="AR56" s="148">
        <f t="shared" si="41"/>
        <v>0</v>
      </c>
      <c r="AS56" s="148">
        <f t="shared" si="22"/>
        <v>0</v>
      </c>
      <c r="AT56" s="319" t="str">
        <f t="shared" si="42"/>
        <v/>
      </c>
      <c r="AV56" s="138">
        <f>'D - DADOS EQUIPE'!A56</f>
        <v>0</v>
      </c>
      <c r="AW56" s="24" t="str">
        <f t="shared" si="43"/>
        <v xml:space="preserve"> </v>
      </c>
      <c r="AX56" s="81">
        <f>'D - DADOS EQUIPE'!D56</f>
        <v>0</v>
      </c>
      <c r="AY56" s="81">
        <f>'D - DADOS EQUIPE'!B56</f>
        <v>0</v>
      </c>
      <c r="AZ56" s="81">
        <f t="shared" si="24"/>
        <v>0</v>
      </c>
      <c r="BA56" s="24">
        <f t="shared" si="25"/>
        <v>0</v>
      </c>
      <c r="BC56" s="24">
        <f t="shared" si="26"/>
        <v>0</v>
      </c>
      <c r="BD56" s="24">
        <f t="shared" si="27"/>
        <v>0</v>
      </c>
      <c r="BE56" s="24">
        <f t="shared" si="28"/>
        <v>0</v>
      </c>
    </row>
    <row r="57" spans="1:57" ht="10.5" x14ac:dyDescent="0.35">
      <c r="A57" s="206" t="s">
        <v>535</v>
      </c>
      <c r="B57" s="457"/>
      <c r="C57" s="12"/>
      <c r="D57" s="457"/>
      <c r="E57" s="457"/>
      <c r="F57" s="45"/>
      <c r="G57" s="45"/>
      <c r="H57" s="136"/>
      <c r="I57" s="64"/>
      <c r="J57" s="43" t="str">
        <f t="shared" si="14"/>
        <v/>
      </c>
      <c r="L57" s="119" t="s">
        <v>1886</v>
      </c>
      <c r="U57" s="81" t="b">
        <f t="shared" si="16"/>
        <v>0</v>
      </c>
      <c r="V57" s="81" t="b">
        <f t="shared" si="17"/>
        <v>0</v>
      </c>
      <c r="W57" s="81" t="str">
        <f t="shared" si="29"/>
        <v/>
      </c>
      <c r="X57" s="24" t="str">
        <f t="shared" si="30"/>
        <v/>
      </c>
      <c r="Y57" s="24" t="str">
        <f t="shared" si="31"/>
        <v/>
      </c>
      <c r="Z57" s="24" t="str">
        <f t="shared" si="3"/>
        <v/>
      </c>
      <c r="AA57" s="24" t="str">
        <f t="shared" si="18"/>
        <v/>
      </c>
      <c r="AB57" s="24" t="str">
        <f t="shared" si="19"/>
        <v/>
      </c>
      <c r="AC57" s="24" t="str">
        <f t="shared" si="20"/>
        <v/>
      </c>
      <c r="AD57" s="24" t="str">
        <f t="shared" si="32"/>
        <v/>
      </c>
      <c r="AE57" s="24" t="str">
        <f t="shared" si="33"/>
        <v>;;;;;EQUIPE;</v>
      </c>
      <c r="AF57" s="24" t="str">
        <f>IFERROR(VLOOKUP($AE57,'VERIFICAÇÃO 8'!H:I,2,FALSE),"")</f>
        <v/>
      </c>
      <c r="AG57" s="319" t="str">
        <f>IFERROR(VLOOKUP($AE57,'VERIFICAÇÃO 8'!H:J,3,FALSE),"")</f>
        <v/>
      </c>
      <c r="AH57" s="78" t="b">
        <f t="shared" si="34"/>
        <v>0</v>
      </c>
      <c r="AI57" s="78" t="b">
        <f t="shared" si="35"/>
        <v>0</v>
      </c>
      <c r="AJ57" s="78" t="str">
        <f t="shared" si="36"/>
        <v/>
      </c>
      <c r="AK57" s="24" t="str">
        <f t="shared" si="37"/>
        <v/>
      </c>
      <c r="AL57" s="24" t="str">
        <f>IFERROR(VLOOKUP(C57,$C$5:C56,1,FALSE),"NÃO")</f>
        <v>NÃO</v>
      </c>
      <c r="AM57" s="24" t="str">
        <f t="shared" si="38"/>
        <v/>
      </c>
      <c r="AN57" s="24" t="str">
        <f t="shared" si="39"/>
        <v/>
      </c>
      <c r="AO57" s="24" t="str">
        <f t="shared" si="40"/>
        <v/>
      </c>
      <c r="AP57" s="481"/>
      <c r="AQ57" s="482"/>
      <c r="AR57" s="148">
        <f t="shared" si="41"/>
        <v>0</v>
      </c>
      <c r="AS57" s="148">
        <f t="shared" si="22"/>
        <v>0</v>
      </c>
      <c r="AT57" s="319" t="str">
        <f t="shared" si="42"/>
        <v/>
      </c>
      <c r="AV57" s="138">
        <f>'D - DADOS EQUIPE'!A57</f>
        <v>0</v>
      </c>
      <c r="AW57" s="24" t="str">
        <f t="shared" si="43"/>
        <v xml:space="preserve"> </v>
      </c>
      <c r="AX57" s="81">
        <f>'D - DADOS EQUIPE'!D57</f>
        <v>0</v>
      </c>
      <c r="AY57" s="81">
        <f>'D - DADOS EQUIPE'!B57</f>
        <v>0</v>
      </c>
      <c r="AZ57" s="81">
        <f t="shared" si="24"/>
        <v>0</v>
      </c>
      <c r="BA57" s="24">
        <f t="shared" si="25"/>
        <v>0</v>
      </c>
      <c r="BC57" s="24">
        <f t="shared" si="26"/>
        <v>0</v>
      </c>
      <c r="BD57" s="24">
        <f t="shared" si="27"/>
        <v>0</v>
      </c>
      <c r="BE57" s="24">
        <f t="shared" si="28"/>
        <v>0</v>
      </c>
    </row>
    <row r="58" spans="1:57" ht="10.5" x14ac:dyDescent="0.35">
      <c r="A58" s="206" t="s">
        <v>536</v>
      </c>
      <c r="B58" s="457"/>
      <c r="C58" s="12"/>
      <c r="D58" s="457"/>
      <c r="E58" s="457"/>
      <c r="F58" s="45"/>
      <c r="G58" s="45"/>
      <c r="H58" s="136"/>
      <c r="I58" s="64"/>
      <c r="J58" s="43" t="str">
        <f t="shared" si="14"/>
        <v/>
      </c>
      <c r="L58" s="139">
        <v>33763</v>
      </c>
      <c r="U58" s="81" t="b">
        <f t="shared" si="16"/>
        <v>0</v>
      </c>
      <c r="V58" s="81" t="b">
        <f t="shared" si="17"/>
        <v>0</v>
      </c>
      <c r="W58" s="81" t="str">
        <f t="shared" si="29"/>
        <v/>
      </c>
      <c r="X58" s="24" t="str">
        <f t="shared" si="30"/>
        <v/>
      </c>
      <c r="Y58" s="24" t="str">
        <f t="shared" si="31"/>
        <v/>
      </c>
      <c r="Z58" s="24" t="str">
        <f t="shared" si="3"/>
        <v/>
      </c>
      <c r="AA58" s="24" t="str">
        <f t="shared" si="18"/>
        <v/>
      </c>
      <c r="AB58" s="24" t="str">
        <f t="shared" si="19"/>
        <v/>
      </c>
      <c r="AC58" s="24" t="str">
        <f t="shared" si="20"/>
        <v/>
      </c>
      <c r="AD58" s="24" t="str">
        <f t="shared" si="32"/>
        <v/>
      </c>
      <c r="AE58" s="24" t="str">
        <f t="shared" si="33"/>
        <v>;;;;;EQUIPE;</v>
      </c>
      <c r="AF58" s="24" t="str">
        <f>IFERROR(VLOOKUP($AE58,'VERIFICAÇÃO 8'!H:I,2,FALSE),"")</f>
        <v/>
      </c>
      <c r="AG58" s="319" t="str">
        <f>IFERROR(VLOOKUP($AE58,'VERIFICAÇÃO 8'!H:J,3,FALSE),"")</f>
        <v/>
      </c>
      <c r="AH58" s="78" t="b">
        <f t="shared" si="34"/>
        <v>0</v>
      </c>
      <c r="AI58" s="78" t="b">
        <f t="shared" si="35"/>
        <v>0</v>
      </c>
      <c r="AJ58" s="78" t="str">
        <f t="shared" si="36"/>
        <v/>
      </c>
      <c r="AK58" s="24" t="str">
        <f t="shared" si="37"/>
        <v/>
      </c>
      <c r="AL58" s="24" t="str">
        <f>IFERROR(VLOOKUP(C58,$C$5:C57,1,FALSE),"NÃO")</f>
        <v>NÃO</v>
      </c>
      <c r="AM58" s="24" t="str">
        <f t="shared" si="38"/>
        <v/>
      </c>
      <c r="AN58" s="24" t="str">
        <f t="shared" si="39"/>
        <v/>
      </c>
      <c r="AO58" s="24" t="str">
        <f t="shared" si="40"/>
        <v/>
      </c>
      <c r="AP58" s="481"/>
      <c r="AQ58" s="482"/>
      <c r="AR58" s="148">
        <f t="shared" si="41"/>
        <v>0</v>
      </c>
      <c r="AS58" s="148">
        <f t="shared" si="22"/>
        <v>0</v>
      </c>
      <c r="AT58" s="319" t="str">
        <f t="shared" si="42"/>
        <v/>
      </c>
      <c r="AV58" s="138">
        <f>'D - DADOS EQUIPE'!A58</f>
        <v>0</v>
      </c>
      <c r="AW58" s="24" t="str">
        <f t="shared" si="43"/>
        <v xml:space="preserve"> </v>
      </c>
      <c r="AX58" s="81">
        <f>'D - DADOS EQUIPE'!D58</f>
        <v>0</v>
      </c>
      <c r="AY58" s="81">
        <f>'D - DADOS EQUIPE'!B58</f>
        <v>0</v>
      </c>
      <c r="AZ58" s="81">
        <f t="shared" si="24"/>
        <v>0</v>
      </c>
      <c r="BA58" s="24">
        <f t="shared" si="25"/>
        <v>0</v>
      </c>
      <c r="BC58" s="24">
        <f t="shared" si="26"/>
        <v>0</v>
      </c>
      <c r="BD58" s="24">
        <f t="shared" si="27"/>
        <v>0</v>
      </c>
      <c r="BE58" s="24">
        <f t="shared" si="28"/>
        <v>0</v>
      </c>
    </row>
    <row r="59" spans="1:57" x14ac:dyDescent="0.35">
      <c r="A59" s="206" t="s">
        <v>537</v>
      </c>
      <c r="B59" s="457"/>
      <c r="C59" s="12"/>
      <c r="D59" s="457"/>
      <c r="E59" s="457"/>
      <c r="F59" s="45"/>
      <c r="G59" s="45"/>
      <c r="H59" s="136"/>
      <c r="I59" s="64"/>
      <c r="J59" s="43" t="str">
        <f t="shared" si="14"/>
        <v/>
      </c>
      <c r="U59" s="81" t="b">
        <f t="shared" si="16"/>
        <v>0</v>
      </c>
      <c r="V59" s="81" t="b">
        <f t="shared" si="17"/>
        <v>0</v>
      </c>
      <c r="W59" s="81" t="str">
        <f t="shared" si="29"/>
        <v/>
      </c>
      <c r="X59" s="24" t="str">
        <f t="shared" si="30"/>
        <v/>
      </c>
      <c r="Y59" s="24" t="str">
        <f t="shared" si="31"/>
        <v/>
      </c>
      <c r="Z59" s="24" t="str">
        <f t="shared" si="3"/>
        <v/>
      </c>
      <c r="AA59" s="24" t="str">
        <f t="shared" si="18"/>
        <v/>
      </c>
      <c r="AB59" s="24" t="str">
        <f t="shared" si="19"/>
        <v/>
      </c>
      <c r="AC59" s="24" t="str">
        <f t="shared" si="20"/>
        <v/>
      </c>
      <c r="AD59" s="24" t="str">
        <f t="shared" si="32"/>
        <v/>
      </c>
      <c r="AE59" s="24" t="str">
        <f t="shared" si="33"/>
        <v>;;;;;EQUIPE;</v>
      </c>
      <c r="AF59" s="24" t="str">
        <f>IFERROR(VLOOKUP($AE59,'VERIFICAÇÃO 8'!H:I,2,FALSE),"")</f>
        <v/>
      </c>
      <c r="AG59" s="319" t="str">
        <f>IFERROR(VLOOKUP($AE59,'VERIFICAÇÃO 8'!H:J,3,FALSE),"")</f>
        <v/>
      </c>
      <c r="AH59" s="78" t="b">
        <f t="shared" si="34"/>
        <v>0</v>
      </c>
      <c r="AI59" s="78" t="b">
        <f t="shared" si="35"/>
        <v>0</v>
      </c>
      <c r="AJ59" s="78" t="str">
        <f t="shared" si="36"/>
        <v/>
      </c>
      <c r="AK59" s="24" t="str">
        <f t="shared" si="37"/>
        <v/>
      </c>
      <c r="AL59" s="24" t="str">
        <f>IFERROR(VLOOKUP(C59,$C$5:C58,1,FALSE),"NÃO")</f>
        <v>NÃO</v>
      </c>
      <c r="AM59" s="24" t="str">
        <f t="shared" si="38"/>
        <v/>
      </c>
      <c r="AN59" s="24" t="str">
        <f t="shared" si="39"/>
        <v/>
      </c>
      <c r="AO59" s="24" t="str">
        <f t="shared" si="40"/>
        <v/>
      </c>
      <c r="AP59" s="481"/>
      <c r="AQ59" s="482"/>
      <c r="AR59" s="148">
        <f t="shared" si="41"/>
        <v>0</v>
      </c>
      <c r="AS59" s="148">
        <f t="shared" si="22"/>
        <v>0</v>
      </c>
      <c r="AT59" s="319" t="str">
        <f t="shared" si="42"/>
        <v/>
      </c>
      <c r="AV59" s="138">
        <f>'D - DADOS EQUIPE'!A59</f>
        <v>0</v>
      </c>
      <c r="AW59" s="24" t="str">
        <f t="shared" si="43"/>
        <v xml:space="preserve"> </v>
      </c>
      <c r="AX59" s="81">
        <f>'D - DADOS EQUIPE'!D59</f>
        <v>0</v>
      </c>
      <c r="AY59" s="81">
        <f>'D - DADOS EQUIPE'!B59</f>
        <v>0</v>
      </c>
      <c r="AZ59" s="81">
        <f t="shared" si="24"/>
        <v>0</v>
      </c>
      <c r="BA59" s="24">
        <f t="shared" si="25"/>
        <v>0</v>
      </c>
      <c r="BC59" s="24">
        <f t="shared" si="26"/>
        <v>0</v>
      </c>
      <c r="BD59" s="24">
        <f t="shared" si="27"/>
        <v>0</v>
      </c>
      <c r="BE59" s="24">
        <f t="shared" si="28"/>
        <v>0</v>
      </c>
    </row>
    <row r="60" spans="1:57" x14ac:dyDescent="0.35">
      <c r="A60" s="206" t="s">
        <v>538</v>
      </c>
      <c r="B60" s="457"/>
      <c r="C60" s="12"/>
      <c r="D60" s="457"/>
      <c r="E60" s="457"/>
      <c r="F60" s="45"/>
      <c r="G60" s="45"/>
      <c r="H60" s="136"/>
      <c r="I60" s="64"/>
      <c r="J60" s="43" t="str">
        <f t="shared" si="14"/>
        <v/>
      </c>
      <c r="U60" s="81" t="b">
        <f t="shared" si="16"/>
        <v>0</v>
      </c>
      <c r="V60" s="81" t="b">
        <f t="shared" si="17"/>
        <v>0</v>
      </c>
      <c r="W60" s="81" t="str">
        <f t="shared" si="29"/>
        <v/>
      </c>
      <c r="X60" s="24" t="str">
        <f t="shared" si="30"/>
        <v/>
      </c>
      <c r="Y60" s="24" t="str">
        <f t="shared" si="31"/>
        <v/>
      </c>
      <c r="Z60" s="24" t="str">
        <f t="shared" si="3"/>
        <v/>
      </c>
      <c r="AA60" s="24" t="str">
        <f t="shared" si="18"/>
        <v/>
      </c>
      <c r="AB60" s="24" t="str">
        <f t="shared" si="19"/>
        <v/>
      </c>
      <c r="AC60" s="24" t="str">
        <f t="shared" si="20"/>
        <v/>
      </c>
      <c r="AD60" s="24" t="str">
        <f t="shared" si="32"/>
        <v/>
      </c>
      <c r="AE60" s="24" t="str">
        <f t="shared" si="33"/>
        <v>;;;;;EQUIPE;</v>
      </c>
      <c r="AF60" s="24" t="str">
        <f>IFERROR(VLOOKUP($AE60,'VERIFICAÇÃO 8'!H:I,2,FALSE),"")</f>
        <v/>
      </c>
      <c r="AG60" s="319" t="str">
        <f>IFERROR(VLOOKUP($AE60,'VERIFICAÇÃO 8'!H:J,3,FALSE),"")</f>
        <v/>
      </c>
      <c r="AH60" s="78" t="b">
        <f t="shared" si="34"/>
        <v>0</v>
      </c>
      <c r="AI60" s="78" t="b">
        <f t="shared" si="35"/>
        <v>0</v>
      </c>
      <c r="AJ60" s="78" t="str">
        <f t="shared" si="36"/>
        <v/>
      </c>
      <c r="AK60" s="24" t="str">
        <f t="shared" si="37"/>
        <v/>
      </c>
      <c r="AL60" s="24" t="str">
        <f>IFERROR(VLOOKUP(C60,$C$5:C59,1,FALSE),"NÃO")</f>
        <v>NÃO</v>
      </c>
      <c r="AM60" s="24" t="str">
        <f t="shared" si="38"/>
        <v/>
      </c>
      <c r="AN60" s="24" t="str">
        <f t="shared" si="39"/>
        <v/>
      </c>
      <c r="AO60" s="24" t="str">
        <f t="shared" si="40"/>
        <v/>
      </c>
      <c r="AP60" s="481"/>
      <c r="AQ60" s="482"/>
      <c r="AR60" s="148">
        <f t="shared" si="41"/>
        <v>0</v>
      </c>
      <c r="AS60" s="148">
        <f t="shared" si="22"/>
        <v>0</v>
      </c>
      <c r="AT60" s="319" t="str">
        <f t="shared" si="42"/>
        <v/>
      </c>
      <c r="AV60" s="138">
        <f>'D - DADOS EQUIPE'!A60</f>
        <v>0</v>
      </c>
      <c r="AW60" s="24" t="str">
        <f t="shared" si="43"/>
        <v xml:space="preserve"> </v>
      </c>
      <c r="AX60" s="81">
        <f>'D - DADOS EQUIPE'!D60</f>
        <v>0</v>
      </c>
      <c r="AY60" s="81">
        <f>'D - DADOS EQUIPE'!B60</f>
        <v>0</v>
      </c>
      <c r="AZ60" s="81">
        <f t="shared" si="24"/>
        <v>0</v>
      </c>
      <c r="BA60" s="24">
        <f t="shared" si="25"/>
        <v>0</v>
      </c>
      <c r="BC60" s="24">
        <f t="shared" si="26"/>
        <v>0</v>
      </c>
      <c r="BD60" s="24">
        <f t="shared" si="27"/>
        <v>0</v>
      </c>
      <c r="BE60" s="24">
        <f t="shared" si="28"/>
        <v>0</v>
      </c>
    </row>
    <row r="61" spans="1:57" x14ac:dyDescent="0.35">
      <c r="A61" s="206" t="s">
        <v>539</v>
      </c>
      <c r="B61" s="457"/>
      <c r="C61" s="12"/>
      <c r="D61" s="457"/>
      <c r="E61" s="457"/>
      <c r="F61" s="45"/>
      <c r="G61" s="45"/>
      <c r="H61" s="136"/>
      <c r="I61" s="64"/>
      <c r="J61" s="43" t="str">
        <f t="shared" si="14"/>
        <v/>
      </c>
      <c r="U61" s="81" t="b">
        <f t="shared" si="16"/>
        <v>0</v>
      </c>
      <c r="V61" s="81" t="b">
        <f t="shared" si="17"/>
        <v>0</v>
      </c>
      <c r="W61" s="81" t="str">
        <f t="shared" si="29"/>
        <v/>
      </c>
      <c r="X61" s="24" t="str">
        <f t="shared" si="30"/>
        <v/>
      </c>
      <c r="Y61" s="24" t="str">
        <f t="shared" si="31"/>
        <v/>
      </c>
      <c r="Z61" s="24" t="str">
        <f t="shared" si="3"/>
        <v/>
      </c>
      <c r="AA61" s="24" t="str">
        <f t="shared" si="18"/>
        <v/>
      </c>
      <c r="AB61" s="24" t="str">
        <f t="shared" si="19"/>
        <v/>
      </c>
      <c r="AC61" s="24" t="str">
        <f t="shared" si="20"/>
        <v/>
      </c>
      <c r="AD61" s="24" t="str">
        <f t="shared" si="32"/>
        <v/>
      </c>
      <c r="AE61" s="24" t="str">
        <f t="shared" si="33"/>
        <v>;;;;;EQUIPE;</v>
      </c>
      <c r="AF61" s="24" t="str">
        <f>IFERROR(VLOOKUP($AE61,'VERIFICAÇÃO 8'!H:I,2,FALSE),"")</f>
        <v/>
      </c>
      <c r="AG61" s="319" t="str">
        <f>IFERROR(VLOOKUP($AE61,'VERIFICAÇÃO 8'!H:J,3,FALSE),"")</f>
        <v/>
      </c>
      <c r="AH61" s="78" t="b">
        <f t="shared" si="34"/>
        <v>0</v>
      </c>
      <c r="AI61" s="78" t="b">
        <f t="shared" si="35"/>
        <v>0</v>
      </c>
      <c r="AJ61" s="78" t="str">
        <f t="shared" si="36"/>
        <v/>
      </c>
      <c r="AK61" s="24" t="str">
        <f t="shared" si="37"/>
        <v/>
      </c>
      <c r="AL61" s="24" t="str">
        <f>IFERROR(VLOOKUP(C61,$C$5:C60,1,FALSE),"NÃO")</f>
        <v>NÃO</v>
      </c>
      <c r="AM61" s="24" t="str">
        <f t="shared" si="38"/>
        <v/>
      </c>
      <c r="AN61" s="24" t="str">
        <f t="shared" si="39"/>
        <v/>
      </c>
      <c r="AO61" s="24" t="str">
        <f t="shared" si="40"/>
        <v/>
      </c>
      <c r="AP61" s="481"/>
      <c r="AQ61" s="482"/>
      <c r="AR61" s="148">
        <f t="shared" si="41"/>
        <v>0</v>
      </c>
      <c r="AS61" s="148">
        <f t="shared" si="22"/>
        <v>0</v>
      </c>
      <c r="AT61" s="319" t="str">
        <f t="shared" si="42"/>
        <v/>
      </c>
      <c r="AV61" s="138">
        <f>'D - DADOS EQUIPE'!A61</f>
        <v>0</v>
      </c>
      <c r="AW61" s="24" t="str">
        <f t="shared" si="43"/>
        <v xml:space="preserve"> </v>
      </c>
      <c r="AX61" s="81">
        <f>'D - DADOS EQUIPE'!D61</f>
        <v>0</v>
      </c>
      <c r="AY61" s="81">
        <f>'D - DADOS EQUIPE'!B61</f>
        <v>0</v>
      </c>
      <c r="AZ61" s="81">
        <f t="shared" si="24"/>
        <v>0</v>
      </c>
      <c r="BA61" s="24">
        <f t="shared" si="25"/>
        <v>0</v>
      </c>
      <c r="BC61" s="24">
        <f t="shared" si="26"/>
        <v>0</v>
      </c>
      <c r="BD61" s="24">
        <f t="shared" si="27"/>
        <v>0</v>
      </c>
      <c r="BE61" s="24">
        <f t="shared" si="28"/>
        <v>0</v>
      </c>
    </row>
    <row r="62" spans="1:57" ht="10.5" x14ac:dyDescent="0.35">
      <c r="A62" s="206" t="s">
        <v>540</v>
      </c>
      <c r="B62" s="457"/>
      <c r="C62" s="12"/>
      <c r="D62" s="457"/>
      <c r="E62" s="457"/>
      <c r="F62" s="45"/>
      <c r="G62" s="45"/>
      <c r="H62" s="136"/>
      <c r="I62" s="64"/>
      <c r="J62" s="43" t="str">
        <f t="shared" si="14"/>
        <v/>
      </c>
      <c r="L62" s="66" t="s">
        <v>1887</v>
      </c>
      <c r="U62" s="81" t="b">
        <f t="shared" si="16"/>
        <v>0</v>
      </c>
      <c r="V62" s="81" t="b">
        <f t="shared" si="17"/>
        <v>0</v>
      </c>
      <c r="W62" s="81" t="str">
        <f t="shared" si="29"/>
        <v/>
      </c>
      <c r="X62" s="24" t="str">
        <f t="shared" si="30"/>
        <v/>
      </c>
      <c r="Y62" s="24" t="str">
        <f t="shared" si="31"/>
        <v/>
      </c>
      <c r="Z62" s="24" t="str">
        <f t="shared" si="3"/>
        <v/>
      </c>
      <c r="AA62" s="24" t="str">
        <f t="shared" si="18"/>
        <v/>
      </c>
      <c r="AB62" s="24" t="str">
        <f t="shared" si="19"/>
        <v/>
      </c>
      <c r="AC62" s="24" t="str">
        <f t="shared" si="20"/>
        <v/>
      </c>
      <c r="AD62" s="24" t="str">
        <f t="shared" si="32"/>
        <v/>
      </c>
      <c r="AE62" s="24" t="str">
        <f t="shared" si="33"/>
        <v>;;;;;EQUIPE;</v>
      </c>
      <c r="AF62" s="24" t="str">
        <f>IFERROR(VLOOKUP($AE62,'VERIFICAÇÃO 8'!H:I,2,FALSE),"")</f>
        <v/>
      </c>
      <c r="AG62" s="319" t="str">
        <f>IFERROR(VLOOKUP($AE62,'VERIFICAÇÃO 8'!H:J,3,FALSE),"")</f>
        <v/>
      </c>
      <c r="AH62" s="78" t="b">
        <f t="shared" si="34"/>
        <v>0</v>
      </c>
      <c r="AI62" s="78" t="b">
        <f t="shared" si="35"/>
        <v>0</v>
      </c>
      <c r="AJ62" s="78" t="str">
        <f t="shared" si="36"/>
        <v/>
      </c>
      <c r="AK62" s="24" t="str">
        <f t="shared" si="37"/>
        <v/>
      </c>
      <c r="AL62" s="24" t="str">
        <f>IFERROR(VLOOKUP(C62,$C$5:C61,1,FALSE),"NÃO")</f>
        <v>NÃO</v>
      </c>
      <c r="AM62" s="24" t="str">
        <f t="shared" si="38"/>
        <v/>
      </c>
      <c r="AN62" s="24" t="str">
        <f t="shared" si="39"/>
        <v/>
      </c>
      <c r="AO62" s="24" t="str">
        <f t="shared" si="40"/>
        <v/>
      </c>
      <c r="AP62" s="481"/>
      <c r="AQ62" s="482"/>
      <c r="AR62" s="148">
        <f t="shared" si="41"/>
        <v>0</v>
      </c>
      <c r="AS62" s="148">
        <f t="shared" si="22"/>
        <v>0</v>
      </c>
      <c r="AT62" s="319" t="str">
        <f t="shared" si="42"/>
        <v/>
      </c>
      <c r="AV62" s="138">
        <f>'D - DADOS EQUIPE'!A62</f>
        <v>0</v>
      </c>
      <c r="AW62" s="24" t="str">
        <f t="shared" si="43"/>
        <v xml:space="preserve"> </v>
      </c>
      <c r="AX62" s="81">
        <f>'D - DADOS EQUIPE'!D62</f>
        <v>0</v>
      </c>
      <c r="AY62" s="81">
        <f>'D - DADOS EQUIPE'!B62</f>
        <v>0</v>
      </c>
      <c r="AZ62" s="81">
        <f t="shared" si="24"/>
        <v>0</v>
      </c>
      <c r="BA62" s="24">
        <f t="shared" si="25"/>
        <v>0</v>
      </c>
      <c r="BC62" s="24">
        <f t="shared" si="26"/>
        <v>0</v>
      </c>
      <c r="BD62" s="24">
        <f t="shared" si="27"/>
        <v>0</v>
      </c>
      <c r="BE62" s="24">
        <f t="shared" si="28"/>
        <v>0</v>
      </c>
    </row>
    <row r="63" spans="1:57" x14ac:dyDescent="0.35">
      <c r="A63" s="206" t="s">
        <v>541</v>
      </c>
      <c r="B63" s="457"/>
      <c r="C63" s="12"/>
      <c r="D63" s="457"/>
      <c r="E63" s="457"/>
      <c r="F63" s="45"/>
      <c r="G63" s="45"/>
      <c r="H63" s="136"/>
      <c r="I63" s="64"/>
      <c r="J63" s="43" t="str">
        <f t="shared" si="14"/>
        <v/>
      </c>
      <c r="L63" s="24" t="s">
        <v>1665</v>
      </c>
      <c r="U63" s="81" t="b">
        <f t="shared" si="16"/>
        <v>0</v>
      </c>
      <c r="V63" s="81" t="b">
        <f t="shared" si="17"/>
        <v>0</v>
      </c>
      <c r="W63" s="81" t="str">
        <f t="shared" si="29"/>
        <v/>
      </c>
      <c r="X63" s="24" t="str">
        <f t="shared" si="30"/>
        <v/>
      </c>
      <c r="Y63" s="24" t="str">
        <f t="shared" si="31"/>
        <v/>
      </c>
      <c r="Z63" s="24" t="str">
        <f t="shared" si="3"/>
        <v/>
      </c>
      <c r="AA63" s="24" t="str">
        <f t="shared" si="18"/>
        <v/>
      </c>
      <c r="AB63" s="24" t="str">
        <f t="shared" si="19"/>
        <v/>
      </c>
      <c r="AC63" s="24" t="str">
        <f t="shared" si="20"/>
        <v/>
      </c>
      <c r="AD63" s="24" t="str">
        <f t="shared" si="32"/>
        <v/>
      </c>
      <c r="AE63" s="24" t="str">
        <f t="shared" si="33"/>
        <v>;;;;;EQUIPE;</v>
      </c>
      <c r="AF63" s="24" t="str">
        <f>IFERROR(VLOOKUP($AE63,'VERIFICAÇÃO 8'!H:I,2,FALSE),"")</f>
        <v/>
      </c>
      <c r="AG63" s="319" t="str">
        <f>IFERROR(VLOOKUP($AE63,'VERIFICAÇÃO 8'!H:J,3,FALSE),"")</f>
        <v/>
      </c>
      <c r="AH63" s="78" t="b">
        <f t="shared" si="34"/>
        <v>0</v>
      </c>
      <c r="AI63" s="78" t="b">
        <f t="shared" si="35"/>
        <v>0</v>
      </c>
      <c r="AJ63" s="78" t="str">
        <f t="shared" si="36"/>
        <v/>
      </c>
      <c r="AK63" s="24" t="str">
        <f t="shared" si="37"/>
        <v/>
      </c>
      <c r="AL63" s="24" t="str">
        <f>IFERROR(VLOOKUP(C63,$C$5:C62,1,FALSE),"NÃO")</f>
        <v>NÃO</v>
      </c>
      <c r="AM63" s="24" t="str">
        <f t="shared" si="38"/>
        <v/>
      </c>
      <c r="AN63" s="24" t="str">
        <f t="shared" si="39"/>
        <v/>
      </c>
      <c r="AO63" s="24" t="str">
        <f t="shared" si="40"/>
        <v/>
      </c>
      <c r="AP63" s="481"/>
      <c r="AQ63" s="482"/>
      <c r="AR63" s="148">
        <f t="shared" si="41"/>
        <v>0</v>
      </c>
      <c r="AS63" s="148">
        <f t="shared" si="22"/>
        <v>0</v>
      </c>
      <c r="AT63" s="319" t="str">
        <f t="shared" si="42"/>
        <v/>
      </c>
      <c r="AV63" s="138">
        <f>'D - DADOS EQUIPE'!A63</f>
        <v>0</v>
      </c>
      <c r="AW63" s="24" t="str">
        <f t="shared" si="43"/>
        <v xml:space="preserve"> </v>
      </c>
      <c r="AX63" s="81">
        <f>'D - DADOS EQUIPE'!D63</f>
        <v>0</v>
      </c>
      <c r="AY63" s="81">
        <f>'D - DADOS EQUIPE'!B63</f>
        <v>0</v>
      </c>
      <c r="AZ63" s="81">
        <f t="shared" si="24"/>
        <v>0</v>
      </c>
      <c r="BA63" s="24">
        <f t="shared" si="25"/>
        <v>0</v>
      </c>
      <c r="BC63" s="24">
        <f t="shared" si="26"/>
        <v>0</v>
      </c>
      <c r="BD63" s="24">
        <f t="shared" si="27"/>
        <v>0</v>
      </c>
      <c r="BE63" s="24">
        <f t="shared" si="28"/>
        <v>0</v>
      </c>
    </row>
    <row r="64" spans="1:57" x14ac:dyDescent="0.35">
      <c r="A64" s="206" t="s">
        <v>542</v>
      </c>
      <c r="B64" s="457"/>
      <c r="C64" s="12"/>
      <c r="D64" s="457"/>
      <c r="E64" s="457"/>
      <c r="F64" s="45"/>
      <c r="G64" s="45"/>
      <c r="H64" s="136"/>
      <c r="I64" s="64"/>
      <c r="J64" s="43" t="str">
        <f t="shared" si="14"/>
        <v/>
      </c>
      <c r="L64" s="24" t="s">
        <v>1667</v>
      </c>
      <c r="U64" s="81" t="b">
        <f t="shared" si="16"/>
        <v>0</v>
      </c>
      <c r="V64" s="81" t="b">
        <f t="shared" si="17"/>
        <v>0</v>
      </c>
      <c r="W64" s="81" t="str">
        <f t="shared" si="29"/>
        <v/>
      </c>
      <c r="X64" s="24" t="str">
        <f t="shared" si="30"/>
        <v/>
      </c>
      <c r="Y64" s="24" t="str">
        <f t="shared" si="31"/>
        <v/>
      </c>
      <c r="Z64" s="24" t="str">
        <f t="shared" si="3"/>
        <v/>
      </c>
      <c r="AA64" s="24" t="str">
        <f t="shared" si="18"/>
        <v/>
      </c>
      <c r="AB64" s="24" t="str">
        <f t="shared" si="19"/>
        <v/>
      </c>
      <c r="AC64" s="24" t="str">
        <f t="shared" si="20"/>
        <v/>
      </c>
      <c r="AD64" s="24" t="str">
        <f t="shared" si="32"/>
        <v/>
      </c>
      <c r="AE64" s="24" t="str">
        <f t="shared" si="33"/>
        <v>;;;;;EQUIPE;</v>
      </c>
      <c r="AF64" s="24" t="str">
        <f>IFERROR(VLOOKUP($AE64,'VERIFICAÇÃO 8'!H:I,2,FALSE),"")</f>
        <v/>
      </c>
      <c r="AG64" s="319" t="str">
        <f>IFERROR(VLOOKUP($AE64,'VERIFICAÇÃO 8'!H:J,3,FALSE),"")</f>
        <v/>
      </c>
      <c r="AH64" s="78" t="b">
        <f t="shared" si="34"/>
        <v>0</v>
      </c>
      <c r="AI64" s="78" t="b">
        <f t="shared" si="35"/>
        <v>0</v>
      </c>
      <c r="AJ64" s="78" t="str">
        <f t="shared" si="36"/>
        <v/>
      </c>
      <c r="AK64" s="24" t="str">
        <f t="shared" si="37"/>
        <v/>
      </c>
      <c r="AL64" s="24" t="str">
        <f>IFERROR(VLOOKUP(C64,$C$5:C63,1,FALSE),"NÃO")</f>
        <v>NÃO</v>
      </c>
      <c r="AM64" s="24" t="str">
        <f t="shared" si="38"/>
        <v/>
      </c>
      <c r="AN64" s="24" t="str">
        <f t="shared" si="39"/>
        <v/>
      </c>
      <c r="AO64" s="24" t="str">
        <f t="shared" si="40"/>
        <v/>
      </c>
      <c r="AP64" s="481"/>
      <c r="AQ64" s="482"/>
      <c r="AR64" s="148">
        <f t="shared" si="41"/>
        <v>0</v>
      </c>
      <c r="AS64" s="148">
        <f t="shared" si="22"/>
        <v>0</v>
      </c>
      <c r="AT64" s="319" t="str">
        <f t="shared" si="42"/>
        <v/>
      </c>
      <c r="AV64" s="138">
        <f>'D - DADOS EQUIPE'!A64</f>
        <v>0</v>
      </c>
      <c r="AW64" s="24" t="str">
        <f t="shared" si="43"/>
        <v xml:space="preserve"> </v>
      </c>
      <c r="AX64" s="81">
        <f>'D - DADOS EQUIPE'!D64</f>
        <v>0</v>
      </c>
      <c r="AY64" s="81">
        <f>'D - DADOS EQUIPE'!B64</f>
        <v>0</v>
      </c>
      <c r="AZ64" s="81">
        <f t="shared" si="24"/>
        <v>0</v>
      </c>
      <c r="BA64" s="24">
        <f t="shared" si="25"/>
        <v>0</v>
      </c>
      <c r="BC64" s="24">
        <f t="shared" si="26"/>
        <v>0</v>
      </c>
      <c r="BD64" s="24">
        <f t="shared" si="27"/>
        <v>0</v>
      </c>
      <c r="BE64" s="24">
        <f t="shared" si="28"/>
        <v>0</v>
      </c>
    </row>
    <row r="65" spans="1:57" x14ac:dyDescent="0.35">
      <c r="A65" s="206" t="s">
        <v>543</v>
      </c>
      <c r="B65" s="457"/>
      <c r="C65" s="12"/>
      <c r="D65" s="457"/>
      <c r="E65" s="457"/>
      <c r="F65" s="45"/>
      <c r="G65" s="45"/>
      <c r="H65" s="136"/>
      <c r="I65" s="64"/>
      <c r="J65" s="43" t="str">
        <f t="shared" si="14"/>
        <v/>
      </c>
      <c r="L65" s="24" t="s">
        <v>2092</v>
      </c>
      <c r="U65" s="81" t="b">
        <f t="shared" si="16"/>
        <v>0</v>
      </c>
      <c r="V65" s="81" t="b">
        <f t="shared" si="17"/>
        <v>0</v>
      </c>
      <c r="W65" s="81" t="str">
        <f t="shared" si="29"/>
        <v/>
      </c>
      <c r="X65" s="24" t="str">
        <f t="shared" si="30"/>
        <v/>
      </c>
      <c r="Y65" s="24" t="str">
        <f t="shared" si="31"/>
        <v/>
      </c>
      <c r="Z65" s="24" t="str">
        <f t="shared" si="3"/>
        <v/>
      </c>
      <c r="AA65" s="24" t="str">
        <f t="shared" si="18"/>
        <v/>
      </c>
      <c r="AB65" s="24" t="str">
        <f t="shared" si="19"/>
        <v/>
      </c>
      <c r="AC65" s="24" t="str">
        <f t="shared" si="20"/>
        <v/>
      </c>
      <c r="AD65" s="24" t="str">
        <f t="shared" si="32"/>
        <v/>
      </c>
      <c r="AE65" s="24" t="str">
        <f t="shared" si="33"/>
        <v>;;;;;EQUIPE;</v>
      </c>
      <c r="AF65" s="24" t="str">
        <f>IFERROR(VLOOKUP($AE65,'VERIFICAÇÃO 8'!H:I,2,FALSE),"")</f>
        <v/>
      </c>
      <c r="AG65" s="319" t="str">
        <f>IFERROR(VLOOKUP($AE65,'VERIFICAÇÃO 8'!H:J,3,FALSE),"")</f>
        <v/>
      </c>
      <c r="AH65" s="78" t="b">
        <f t="shared" si="34"/>
        <v>0</v>
      </c>
      <c r="AI65" s="78" t="b">
        <f t="shared" si="35"/>
        <v>0</v>
      </c>
      <c r="AJ65" s="78" t="str">
        <f t="shared" si="36"/>
        <v/>
      </c>
      <c r="AK65" s="24" t="str">
        <f t="shared" si="37"/>
        <v/>
      </c>
      <c r="AL65" s="24" t="str">
        <f>IFERROR(VLOOKUP(C65,$C$5:C64,1,FALSE),"NÃO")</f>
        <v>NÃO</v>
      </c>
      <c r="AM65" s="24" t="str">
        <f t="shared" si="38"/>
        <v/>
      </c>
      <c r="AN65" s="24" t="str">
        <f t="shared" si="39"/>
        <v/>
      </c>
      <c r="AO65" s="24" t="str">
        <f t="shared" si="40"/>
        <v/>
      </c>
      <c r="AP65" s="481"/>
      <c r="AQ65" s="482"/>
      <c r="AR65" s="148">
        <f t="shared" si="41"/>
        <v>0</v>
      </c>
      <c r="AS65" s="148">
        <f t="shared" si="22"/>
        <v>0</v>
      </c>
      <c r="AT65" s="319" t="str">
        <f t="shared" si="42"/>
        <v/>
      </c>
      <c r="AV65" s="138">
        <f>'D - DADOS EQUIPE'!A65</f>
        <v>0</v>
      </c>
      <c r="AW65" s="24" t="str">
        <f t="shared" si="43"/>
        <v xml:space="preserve"> </v>
      </c>
      <c r="AX65" s="81">
        <f>'D - DADOS EQUIPE'!D65</f>
        <v>0</v>
      </c>
      <c r="AY65" s="81">
        <f>'D - DADOS EQUIPE'!B65</f>
        <v>0</v>
      </c>
      <c r="AZ65" s="81">
        <f t="shared" si="24"/>
        <v>0</v>
      </c>
      <c r="BA65" s="24">
        <f t="shared" si="25"/>
        <v>0</v>
      </c>
      <c r="BC65" s="24">
        <f t="shared" si="26"/>
        <v>0</v>
      </c>
      <c r="BD65" s="24">
        <f t="shared" si="27"/>
        <v>0</v>
      </c>
      <c r="BE65" s="24">
        <f t="shared" si="28"/>
        <v>0</v>
      </c>
    </row>
    <row r="66" spans="1:57" x14ac:dyDescent="0.35">
      <c r="A66" s="206" t="s">
        <v>544</v>
      </c>
      <c r="B66" s="457"/>
      <c r="C66" s="12"/>
      <c r="D66" s="457"/>
      <c r="E66" s="457"/>
      <c r="F66" s="45"/>
      <c r="G66" s="45"/>
      <c r="H66" s="136"/>
      <c r="I66" s="64"/>
      <c r="J66" s="43" t="str">
        <f t="shared" si="14"/>
        <v/>
      </c>
      <c r="L66" s="24" t="s">
        <v>1901</v>
      </c>
      <c r="U66" s="81" t="b">
        <f t="shared" si="16"/>
        <v>0</v>
      </c>
      <c r="V66" s="81" t="b">
        <f t="shared" si="17"/>
        <v>0</v>
      </c>
      <c r="W66" s="81" t="str">
        <f t="shared" si="29"/>
        <v/>
      </c>
      <c r="X66" s="24" t="str">
        <f t="shared" si="30"/>
        <v/>
      </c>
      <c r="Y66" s="24" t="str">
        <f t="shared" si="31"/>
        <v/>
      </c>
      <c r="Z66" s="24" t="str">
        <f t="shared" si="3"/>
        <v/>
      </c>
      <c r="AA66" s="24" t="str">
        <f t="shared" si="18"/>
        <v/>
      </c>
      <c r="AB66" s="24" t="str">
        <f t="shared" si="19"/>
        <v/>
      </c>
      <c r="AC66" s="24" t="str">
        <f t="shared" si="20"/>
        <v/>
      </c>
      <c r="AD66" s="24" t="str">
        <f t="shared" si="32"/>
        <v/>
      </c>
      <c r="AE66" s="24" t="str">
        <f t="shared" si="33"/>
        <v>;;;;;EQUIPE;</v>
      </c>
      <c r="AF66" s="24" t="str">
        <f>IFERROR(VLOOKUP($AE66,'VERIFICAÇÃO 8'!H:I,2,FALSE),"")</f>
        <v/>
      </c>
      <c r="AG66" s="319" t="str">
        <f>IFERROR(VLOOKUP($AE66,'VERIFICAÇÃO 8'!H:J,3,FALSE),"")</f>
        <v/>
      </c>
      <c r="AH66" s="78" t="b">
        <f t="shared" si="34"/>
        <v>0</v>
      </c>
      <c r="AI66" s="78" t="b">
        <f t="shared" si="35"/>
        <v>0</v>
      </c>
      <c r="AJ66" s="78" t="str">
        <f t="shared" si="36"/>
        <v/>
      </c>
      <c r="AK66" s="24" t="str">
        <f t="shared" si="37"/>
        <v/>
      </c>
      <c r="AL66" s="24" t="str">
        <f>IFERROR(VLOOKUP(C66,$C$5:C65,1,FALSE),"NÃO")</f>
        <v>NÃO</v>
      </c>
      <c r="AM66" s="24" t="str">
        <f t="shared" si="38"/>
        <v/>
      </c>
      <c r="AN66" s="24" t="str">
        <f t="shared" si="39"/>
        <v/>
      </c>
      <c r="AO66" s="24" t="str">
        <f t="shared" si="40"/>
        <v/>
      </c>
      <c r="AP66" s="481"/>
      <c r="AQ66" s="482"/>
      <c r="AR66" s="148">
        <f t="shared" si="41"/>
        <v>0</v>
      </c>
      <c r="AS66" s="148">
        <f t="shared" si="22"/>
        <v>0</v>
      </c>
      <c r="AT66" s="319" t="str">
        <f t="shared" si="42"/>
        <v/>
      </c>
      <c r="AV66" s="138">
        <f>'D - DADOS EQUIPE'!A66</f>
        <v>0</v>
      </c>
      <c r="AW66" s="24" t="str">
        <f t="shared" si="43"/>
        <v xml:space="preserve"> </v>
      </c>
      <c r="AX66" s="81">
        <f>'D - DADOS EQUIPE'!D66</f>
        <v>0</v>
      </c>
      <c r="AY66" s="81">
        <f>'D - DADOS EQUIPE'!B66</f>
        <v>0</v>
      </c>
      <c r="AZ66" s="81">
        <f t="shared" si="24"/>
        <v>0</v>
      </c>
      <c r="BA66" s="24">
        <f t="shared" si="25"/>
        <v>0</v>
      </c>
      <c r="BC66" s="24">
        <f t="shared" si="26"/>
        <v>0</v>
      </c>
      <c r="BD66" s="24">
        <f t="shared" si="27"/>
        <v>0</v>
      </c>
      <c r="BE66" s="24">
        <f t="shared" si="28"/>
        <v>0</v>
      </c>
    </row>
    <row r="67" spans="1:57" x14ac:dyDescent="0.35">
      <c r="A67" s="206" t="s">
        <v>545</v>
      </c>
      <c r="B67" s="457"/>
      <c r="C67" s="12"/>
      <c r="D67" s="457"/>
      <c r="E67" s="457"/>
      <c r="F67" s="45"/>
      <c r="G67" s="45"/>
      <c r="H67" s="136"/>
      <c r="I67" s="64"/>
      <c r="J67" s="43" t="str">
        <f t="shared" si="14"/>
        <v/>
      </c>
      <c r="L67" s="24" t="s">
        <v>2087</v>
      </c>
      <c r="U67" s="81" t="b">
        <f t="shared" si="16"/>
        <v>0</v>
      </c>
      <c r="V67" s="81" t="b">
        <f t="shared" si="17"/>
        <v>0</v>
      </c>
      <c r="W67" s="81" t="str">
        <f t="shared" si="29"/>
        <v/>
      </c>
      <c r="X67" s="24" t="str">
        <f t="shared" si="30"/>
        <v/>
      </c>
      <c r="Y67" s="24" t="str">
        <f t="shared" si="31"/>
        <v/>
      </c>
      <c r="Z67" s="24" t="str">
        <f t="shared" si="3"/>
        <v/>
      </c>
      <c r="AA67" s="24" t="str">
        <f t="shared" si="18"/>
        <v/>
      </c>
      <c r="AB67" s="24" t="str">
        <f t="shared" si="19"/>
        <v/>
      </c>
      <c r="AC67" s="24" t="str">
        <f t="shared" si="20"/>
        <v/>
      </c>
      <c r="AD67" s="24" t="str">
        <f t="shared" si="32"/>
        <v/>
      </c>
      <c r="AE67" s="24" t="str">
        <f t="shared" si="33"/>
        <v>;;;;;EQUIPE;</v>
      </c>
      <c r="AF67" s="24" t="str">
        <f>IFERROR(VLOOKUP($AE67,'VERIFICAÇÃO 8'!H:I,2,FALSE),"")</f>
        <v/>
      </c>
      <c r="AG67" s="319" t="str">
        <f>IFERROR(VLOOKUP($AE67,'VERIFICAÇÃO 8'!H:J,3,FALSE),"")</f>
        <v/>
      </c>
      <c r="AH67" s="78" t="b">
        <f t="shared" si="34"/>
        <v>0</v>
      </c>
      <c r="AI67" s="78" t="b">
        <f t="shared" si="35"/>
        <v>0</v>
      </c>
      <c r="AJ67" s="78" t="str">
        <f t="shared" si="36"/>
        <v/>
      </c>
      <c r="AK67" s="24" t="str">
        <f t="shared" si="37"/>
        <v/>
      </c>
      <c r="AL67" s="24" t="str">
        <f>IFERROR(VLOOKUP(C67,$C$5:C66,1,FALSE),"NÃO")</f>
        <v>NÃO</v>
      </c>
      <c r="AM67" s="24" t="str">
        <f t="shared" si="38"/>
        <v/>
      </c>
      <c r="AN67" s="24" t="str">
        <f t="shared" si="39"/>
        <v/>
      </c>
      <c r="AO67" s="24" t="str">
        <f t="shared" si="40"/>
        <v/>
      </c>
      <c r="AP67" s="481"/>
      <c r="AQ67" s="482"/>
      <c r="AR67" s="148">
        <f t="shared" si="41"/>
        <v>0</v>
      </c>
      <c r="AS67" s="148">
        <f t="shared" si="22"/>
        <v>0</v>
      </c>
      <c r="AT67" s="319" t="str">
        <f t="shared" si="42"/>
        <v/>
      </c>
      <c r="AV67" s="138">
        <f>'D - DADOS EQUIPE'!A67</f>
        <v>0</v>
      </c>
      <c r="AW67" s="24" t="str">
        <f t="shared" si="43"/>
        <v xml:space="preserve"> </v>
      </c>
      <c r="AX67" s="81">
        <f>'D - DADOS EQUIPE'!D67</f>
        <v>0</v>
      </c>
      <c r="AY67" s="81">
        <f>'D - DADOS EQUIPE'!B67</f>
        <v>0</v>
      </c>
      <c r="AZ67" s="81">
        <f t="shared" si="24"/>
        <v>0</v>
      </c>
      <c r="BA67" s="24">
        <f t="shared" si="25"/>
        <v>0</v>
      </c>
      <c r="BC67" s="24">
        <f t="shared" si="26"/>
        <v>0</v>
      </c>
      <c r="BD67" s="24">
        <f t="shared" si="27"/>
        <v>0</v>
      </c>
      <c r="BE67" s="24">
        <f t="shared" si="28"/>
        <v>0</v>
      </c>
    </row>
    <row r="68" spans="1:57" x14ac:dyDescent="0.35">
      <c r="A68" s="206" t="s">
        <v>546</v>
      </c>
      <c r="B68" s="457"/>
      <c r="C68" s="12"/>
      <c r="D68" s="457"/>
      <c r="E68" s="457"/>
      <c r="F68" s="45"/>
      <c r="G68" s="45"/>
      <c r="H68" s="136"/>
      <c r="I68" s="64"/>
      <c r="J68" s="43" t="str">
        <f t="shared" si="14"/>
        <v/>
      </c>
      <c r="L68" s="24" t="s">
        <v>2090</v>
      </c>
      <c r="U68" s="81" t="b">
        <f t="shared" si="16"/>
        <v>0</v>
      </c>
      <c r="V68" s="81" t="b">
        <f t="shared" si="17"/>
        <v>0</v>
      </c>
      <c r="W68" s="81" t="str">
        <f t="shared" si="29"/>
        <v/>
      </c>
      <c r="X68" s="24" t="str">
        <f t="shared" si="30"/>
        <v/>
      </c>
      <c r="Y68" s="24" t="str">
        <f t="shared" si="31"/>
        <v/>
      </c>
      <c r="Z68" s="24" t="str">
        <f t="shared" si="3"/>
        <v/>
      </c>
      <c r="AA68" s="24" t="str">
        <f t="shared" si="18"/>
        <v/>
      </c>
      <c r="AB68" s="24" t="str">
        <f t="shared" si="19"/>
        <v/>
      </c>
      <c r="AC68" s="24" t="str">
        <f t="shared" si="20"/>
        <v/>
      </c>
      <c r="AD68" s="24" t="str">
        <f t="shared" si="32"/>
        <v/>
      </c>
      <c r="AE68" s="24" t="str">
        <f t="shared" si="33"/>
        <v>;;;;;EQUIPE;</v>
      </c>
      <c r="AF68" s="24" t="str">
        <f>IFERROR(VLOOKUP($AE68,'VERIFICAÇÃO 8'!H:I,2,FALSE),"")</f>
        <v/>
      </c>
      <c r="AG68" s="319" t="str">
        <f>IFERROR(VLOOKUP($AE68,'VERIFICAÇÃO 8'!H:J,3,FALSE),"")</f>
        <v/>
      </c>
      <c r="AH68" s="78" t="b">
        <f t="shared" si="34"/>
        <v>0</v>
      </c>
      <c r="AI68" s="78" t="b">
        <f t="shared" si="35"/>
        <v>0</v>
      </c>
      <c r="AJ68" s="78" t="str">
        <f t="shared" si="36"/>
        <v/>
      </c>
      <c r="AK68" s="24" t="str">
        <f t="shared" si="37"/>
        <v/>
      </c>
      <c r="AL68" s="24" t="str">
        <f>IFERROR(VLOOKUP(C68,$C$5:C67,1,FALSE),"NÃO")</f>
        <v>NÃO</v>
      </c>
      <c r="AM68" s="24" t="str">
        <f t="shared" si="38"/>
        <v/>
      </c>
      <c r="AN68" s="24" t="str">
        <f t="shared" si="39"/>
        <v/>
      </c>
      <c r="AO68" s="24" t="str">
        <f t="shared" si="40"/>
        <v/>
      </c>
      <c r="AP68" s="481"/>
      <c r="AQ68" s="482"/>
      <c r="AR68" s="148">
        <f t="shared" si="41"/>
        <v>0</v>
      </c>
      <c r="AS68" s="148">
        <f t="shared" si="22"/>
        <v>0</v>
      </c>
      <c r="AT68" s="319" t="str">
        <f t="shared" si="42"/>
        <v/>
      </c>
      <c r="AV68" s="138">
        <f>'D - DADOS EQUIPE'!A68</f>
        <v>0</v>
      </c>
      <c r="AW68" s="24" t="str">
        <f t="shared" si="43"/>
        <v xml:space="preserve"> </v>
      </c>
      <c r="AX68" s="81">
        <f>'D - DADOS EQUIPE'!D68</f>
        <v>0</v>
      </c>
      <c r="AY68" s="81">
        <f>'D - DADOS EQUIPE'!B68</f>
        <v>0</v>
      </c>
      <c r="AZ68" s="81">
        <f t="shared" si="24"/>
        <v>0</v>
      </c>
      <c r="BA68" s="24">
        <f t="shared" si="25"/>
        <v>0</v>
      </c>
      <c r="BC68" s="24">
        <f t="shared" si="26"/>
        <v>0</v>
      </c>
      <c r="BD68" s="24">
        <f t="shared" si="27"/>
        <v>0</v>
      </c>
      <c r="BE68" s="24">
        <f t="shared" si="28"/>
        <v>0</v>
      </c>
    </row>
    <row r="69" spans="1:57" x14ac:dyDescent="0.35">
      <c r="A69" s="206" t="s">
        <v>547</v>
      </c>
      <c r="B69" s="457"/>
      <c r="C69" s="12"/>
      <c r="D69" s="457"/>
      <c r="E69" s="457"/>
      <c r="F69" s="45"/>
      <c r="G69" s="45"/>
      <c r="H69" s="136"/>
      <c r="I69" s="64"/>
      <c r="J69" s="43" t="str">
        <f t="shared" si="14"/>
        <v/>
      </c>
      <c r="L69" s="24" t="s">
        <v>2091</v>
      </c>
      <c r="U69" s="81" t="b">
        <f t="shared" si="16"/>
        <v>0</v>
      </c>
      <c r="V69" s="81" t="b">
        <f t="shared" si="17"/>
        <v>0</v>
      </c>
      <c r="W69" s="81" t="str">
        <f t="shared" ref="W69:W100" si="44">IF(AND(U69=TRUE,V69=FALSE),$L$63,"")</f>
        <v/>
      </c>
      <c r="X69" s="24" t="str">
        <f t="shared" ref="X69:X104" si="45">IFERROR(VLOOKUP($B69,$L$5:$R$20,2,FALSE),"")</f>
        <v/>
      </c>
      <c r="Y69" s="24" t="str">
        <f t="shared" ref="Y69:Y104" si="46">IFERROR(VLOOKUP($B69,$L$5:$R$20,3,FALSE),"")</f>
        <v/>
      </c>
      <c r="Z69" s="24" t="str">
        <f t="shared" ref="Z69:Z104" si="47">IFERROR(VLOOKUP($B69,$L$5:$R$20,4,FALSE),"")</f>
        <v/>
      </c>
      <c r="AA69" s="24" t="str">
        <f t="shared" si="18"/>
        <v/>
      </c>
      <c r="AB69" s="24" t="str">
        <f t="shared" si="19"/>
        <v/>
      </c>
      <c r="AC69" s="24" t="str">
        <f t="shared" si="20"/>
        <v/>
      </c>
      <c r="AD69" s="24" t="str">
        <f t="shared" ref="AD69:AD104" si="48">IF(B69="","",IF(X69="",$L$66,""))</f>
        <v/>
      </c>
      <c r="AE69" s="24" t="str">
        <f t="shared" ref="AE69:AE104" si="49">CONCATENATE($L$25,$L$40,Z69,$L$40,AA69,$L$40,AB69,$L$40,AC69,$L$40,$L$31,$L$40,E69)</f>
        <v>;;;;;EQUIPE;</v>
      </c>
      <c r="AF69" s="24" t="str">
        <f>IFERROR(VLOOKUP($AE69,'VERIFICAÇÃO 8'!H:I,2,FALSE),"")</f>
        <v/>
      </c>
      <c r="AG69" s="319" t="str">
        <f>IFERROR(VLOOKUP($AE69,'VERIFICAÇÃO 8'!H:J,3,FALSE),"")</f>
        <v/>
      </c>
      <c r="AH69" s="78" t="b">
        <f t="shared" ref="AH69:AH104" si="50">OR(E69=$L$35,E69=$L$36,E69=$L$37)</f>
        <v>0</v>
      </c>
      <c r="AI69" s="78" t="b">
        <f t="shared" ref="AI69:AI104" si="51">OR(D69=$L$47,D69=$L$49,D69=$L$50,D69=$L$51,D69=$L$52)</f>
        <v>0</v>
      </c>
      <c r="AJ69" s="78" t="str">
        <f t="shared" ref="AJ69:AJ100" si="52">IF(AND(AI69=TRUE,AH69=FALSE),$L$67,"")</f>
        <v/>
      </c>
      <c r="AK69" s="24" t="str">
        <f t="shared" ref="AK69:AK104" si="53">IFERROR(VLOOKUP($C69,$AW$5:$AY$105,2,FALSE),"")</f>
        <v/>
      </c>
      <c r="AL69" s="24" t="str">
        <f>IFERROR(VLOOKUP(C69,$C$5:C68,1,FALSE),"NÃO")</f>
        <v>NÃO</v>
      </c>
      <c r="AM69" s="24" t="str">
        <f t="shared" ref="AM69:AM104" si="54">IFERROR(VLOOKUP($C69,$AW$5:$AZ$105,4,FALSE),"")</f>
        <v/>
      </c>
      <c r="AN69" s="24" t="str">
        <f t="shared" ref="AN69:AN100" si="55">IF(AL69=C69,"",IF(AM69&gt;AK69,$L$68,""))</f>
        <v/>
      </c>
      <c r="AO69" s="24" t="str">
        <f t="shared" ref="AO69:AO104" si="56">IF(G69&gt;F69*240,$L$69,"")</f>
        <v/>
      </c>
      <c r="AP69" s="481"/>
      <c r="AQ69" s="482"/>
      <c r="AR69" s="148">
        <f t="shared" ref="AR69:AR104" si="57">IF($C69="",0,VLOOKUP($C69,$AW$5:$BA$105,5,FALSE))</f>
        <v>0</v>
      </c>
      <c r="AS69" s="148">
        <f t="shared" si="22"/>
        <v>0</v>
      </c>
      <c r="AT69" s="319" t="str">
        <f t="shared" ref="AT69:AT100" si="58">IF(AL69=C69,"",IF(AS69&gt;$L$58,$L$71,""))</f>
        <v/>
      </c>
      <c r="AV69" s="138">
        <f>'D - DADOS EQUIPE'!A69</f>
        <v>0</v>
      </c>
      <c r="AW69" s="24" t="str">
        <f t="shared" si="43"/>
        <v xml:space="preserve"> </v>
      </c>
      <c r="AX69" s="81">
        <f>'D - DADOS EQUIPE'!D69</f>
        <v>0</v>
      </c>
      <c r="AY69" s="81">
        <f>'D - DADOS EQUIPE'!B69</f>
        <v>0</v>
      </c>
      <c r="AZ69" s="81">
        <f t="shared" si="24"/>
        <v>0</v>
      </c>
      <c r="BA69" s="24">
        <f t="shared" si="25"/>
        <v>0</v>
      </c>
      <c r="BC69" s="24">
        <f t="shared" si="26"/>
        <v>0</v>
      </c>
      <c r="BD69" s="24">
        <f t="shared" si="27"/>
        <v>0</v>
      </c>
      <c r="BE69" s="24">
        <f t="shared" si="28"/>
        <v>0</v>
      </c>
    </row>
    <row r="70" spans="1:57" x14ac:dyDescent="0.35">
      <c r="A70" s="206" t="s">
        <v>548</v>
      </c>
      <c r="B70" s="457"/>
      <c r="C70" s="12"/>
      <c r="D70" s="457"/>
      <c r="E70" s="457"/>
      <c r="F70" s="45"/>
      <c r="G70" s="45"/>
      <c r="H70" s="136"/>
      <c r="I70" s="64"/>
      <c r="J70" s="43" t="str">
        <f t="shared" ref="J70:J104" si="59">IF(AD70&lt;&gt;"",AD70,IF(AG70&lt;&gt;"",AG70,IF(AJ70&lt;&gt;"",AJ70,IF(AN70&lt;&gt;"",AN70,IF(AO70&lt;&gt;"",AO70,IF(W70&lt;&gt;"",W70,IF(AT70&lt;&gt;"",AT70,"")))))))</f>
        <v/>
      </c>
      <c r="L70" s="479" t="s">
        <v>1882</v>
      </c>
      <c r="U70" s="81" t="b">
        <f t="shared" ref="U70:U104" si="60">OR(B70&lt;&gt;"",C70&lt;&gt;"",E70&lt;&gt;"",F70&lt;&gt;"",G70&lt;&gt;"",H70&lt;&gt;"",I70&lt;&gt;"")</f>
        <v>0</v>
      </c>
      <c r="V70" s="81" t="b">
        <f t="shared" ref="V70:V104" si="61">AND(B70&lt;&gt;"",C70&lt;&gt;"",E70&lt;&gt;"",F70&lt;&gt;"",G70&lt;&gt;"",H70&lt;&gt;"")</f>
        <v>0</v>
      </c>
      <c r="W70" s="81" t="str">
        <f t="shared" si="44"/>
        <v/>
      </c>
      <c r="X70" s="24" t="str">
        <f t="shared" si="45"/>
        <v/>
      </c>
      <c r="Y70" s="24" t="str">
        <f t="shared" si="46"/>
        <v/>
      </c>
      <c r="Z70" s="24" t="str">
        <f t="shared" si="47"/>
        <v/>
      </c>
      <c r="AA70" s="24" t="str">
        <f t="shared" ref="AA70:AA104" si="62">IFERROR(VLOOKUP($B70,$L$5:$R$20,5,FALSE),"")</f>
        <v/>
      </c>
      <c r="AB70" s="24" t="str">
        <f t="shared" ref="AB70:AB104" si="63">IFERROR(VLOOKUP($B70,$L$5:$R$20,6,FALSE),"")</f>
        <v/>
      </c>
      <c r="AC70" s="24" t="str">
        <f t="shared" ref="AC70:AC104" si="64">IFERROR(VLOOKUP($B70,$L$5:$R$20,7,FALSE),"")</f>
        <v/>
      </c>
      <c r="AD70" s="24" t="str">
        <f t="shared" si="48"/>
        <v/>
      </c>
      <c r="AE70" s="24" t="str">
        <f t="shared" si="49"/>
        <v>;;;;;EQUIPE;</v>
      </c>
      <c r="AF70" s="24" t="str">
        <f>IFERROR(VLOOKUP($AE70,'VERIFICAÇÃO 8'!H:I,2,FALSE),"")</f>
        <v/>
      </c>
      <c r="AG70" s="319" t="str">
        <f>IFERROR(VLOOKUP($AE70,'VERIFICAÇÃO 8'!H:J,3,FALSE),"")</f>
        <v/>
      </c>
      <c r="AH70" s="78" t="b">
        <f t="shared" si="50"/>
        <v>0</v>
      </c>
      <c r="AI70" s="78" t="b">
        <f t="shared" si="51"/>
        <v>0</v>
      </c>
      <c r="AJ70" s="78" t="str">
        <f t="shared" si="52"/>
        <v/>
      </c>
      <c r="AK70" s="24" t="str">
        <f t="shared" si="53"/>
        <v/>
      </c>
      <c r="AL70" s="24" t="str">
        <f>IFERROR(VLOOKUP(C70,$C$5:C69,1,FALSE),"NÃO")</f>
        <v>NÃO</v>
      </c>
      <c r="AM70" s="24" t="str">
        <f t="shared" si="54"/>
        <v/>
      </c>
      <c r="AN70" s="24" t="str">
        <f t="shared" si="55"/>
        <v/>
      </c>
      <c r="AO70" s="24" t="str">
        <f t="shared" si="56"/>
        <v/>
      </c>
      <c r="AP70" s="481"/>
      <c r="AQ70" s="482"/>
      <c r="AR70" s="148">
        <f t="shared" si="57"/>
        <v>0</v>
      </c>
      <c r="AS70" s="148">
        <f t="shared" ref="AS70:AS104" si="65">IFERROR(AR70/AM70,0)</f>
        <v>0</v>
      </c>
      <c r="AT70" s="319" t="str">
        <f t="shared" si="58"/>
        <v/>
      </c>
      <c r="AV70" s="138">
        <f>'D - DADOS EQUIPE'!A70</f>
        <v>0</v>
      </c>
      <c r="AW70" s="24" t="str">
        <f t="shared" si="43"/>
        <v xml:space="preserve"> </v>
      </c>
      <c r="AX70" s="81">
        <f>'D - DADOS EQUIPE'!D70</f>
        <v>0</v>
      </c>
      <c r="AY70" s="81">
        <f>'D - DADOS EQUIPE'!B70</f>
        <v>0</v>
      </c>
      <c r="AZ70" s="81">
        <f t="shared" ref="AZ70:AZ104" si="66">SUMIF($C$5:$C$104,AW70,$F$5:$F$104)</f>
        <v>0</v>
      </c>
      <c r="BA70" s="24">
        <f t="shared" ref="BA70:BA104" si="67">SUMIF($C$5:$C$104,AW70,$H$5:$H$104)</f>
        <v>0</v>
      </c>
      <c r="BC70" s="24">
        <f t="shared" ref="BC70:BC104" si="68">IF(W70&lt;&gt;"",1,0)</f>
        <v>0</v>
      </c>
      <c r="BD70" s="24">
        <f t="shared" ref="BD70:BD104" si="69">IF(OR(AD70&lt;&gt;"",AJ70&lt;&gt;"",AN70&lt;&gt;"",AO70&lt;&gt;""),1,0)</f>
        <v>0</v>
      </c>
      <c r="BE70" s="24">
        <f t="shared" ref="BE70:BE104" si="70">IF(AG70&lt;&gt;"",1,0)</f>
        <v>0</v>
      </c>
    </row>
    <row r="71" spans="1:57" x14ac:dyDescent="0.35">
      <c r="A71" s="206" t="s">
        <v>549</v>
      </c>
      <c r="B71" s="457"/>
      <c r="C71" s="12"/>
      <c r="D71" s="457"/>
      <c r="E71" s="457"/>
      <c r="F71" s="45"/>
      <c r="G71" s="45"/>
      <c r="H71" s="136"/>
      <c r="I71" s="64"/>
      <c r="J71" s="43" t="str">
        <f t="shared" si="59"/>
        <v/>
      </c>
      <c r="L71" s="24" t="s">
        <v>1897</v>
      </c>
      <c r="U71" s="81" t="b">
        <f t="shared" si="60"/>
        <v>0</v>
      </c>
      <c r="V71" s="81" t="b">
        <f t="shared" si="61"/>
        <v>0</v>
      </c>
      <c r="W71" s="81" t="str">
        <f t="shared" si="44"/>
        <v/>
      </c>
      <c r="X71" s="24" t="str">
        <f t="shared" si="45"/>
        <v/>
      </c>
      <c r="Y71" s="24" t="str">
        <f t="shared" si="46"/>
        <v/>
      </c>
      <c r="Z71" s="24" t="str">
        <f t="shared" si="47"/>
        <v/>
      </c>
      <c r="AA71" s="24" t="str">
        <f t="shared" si="62"/>
        <v/>
      </c>
      <c r="AB71" s="24" t="str">
        <f t="shared" si="63"/>
        <v/>
      </c>
      <c r="AC71" s="24" t="str">
        <f t="shared" si="64"/>
        <v/>
      </c>
      <c r="AD71" s="24" t="str">
        <f t="shared" si="48"/>
        <v/>
      </c>
      <c r="AE71" s="24" t="str">
        <f t="shared" si="49"/>
        <v>;;;;;EQUIPE;</v>
      </c>
      <c r="AF71" s="24" t="str">
        <f>IFERROR(VLOOKUP($AE71,'VERIFICAÇÃO 8'!H:I,2,FALSE),"")</f>
        <v/>
      </c>
      <c r="AG71" s="319" t="str">
        <f>IFERROR(VLOOKUP($AE71,'VERIFICAÇÃO 8'!H:J,3,FALSE),"")</f>
        <v/>
      </c>
      <c r="AH71" s="78" t="b">
        <f t="shared" si="50"/>
        <v>0</v>
      </c>
      <c r="AI71" s="78" t="b">
        <f t="shared" si="51"/>
        <v>0</v>
      </c>
      <c r="AJ71" s="78" t="str">
        <f t="shared" si="52"/>
        <v/>
      </c>
      <c r="AK71" s="24" t="str">
        <f t="shared" si="53"/>
        <v/>
      </c>
      <c r="AL71" s="24" t="str">
        <f>IFERROR(VLOOKUP(C71,$C$5:C70,1,FALSE),"NÃO")</f>
        <v>NÃO</v>
      </c>
      <c r="AM71" s="24" t="str">
        <f t="shared" si="54"/>
        <v/>
      </c>
      <c r="AN71" s="24" t="str">
        <f t="shared" si="55"/>
        <v/>
      </c>
      <c r="AO71" s="24" t="str">
        <f t="shared" si="56"/>
        <v/>
      </c>
      <c r="AP71" s="481"/>
      <c r="AQ71" s="482"/>
      <c r="AR71" s="148">
        <f t="shared" si="57"/>
        <v>0</v>
      </c>
      <c r="AS71" s="148">
        <f t="shared" si="65"/>
        <v>0</v>
      </c>
      <c r="AT71" s="319" t="str">
        <f t="shared" si="58"/>
        <v/>
      </c>
      <c r="AV71" s="138">
        <f>'D - DADOS EQUIPE'!A71</f>
        <v>0</v>
      </c>
      <c r="AW71" s="24" t="str">
        <f t="shared" si="43"/>
        <v xml:space="preserve"> </v>
      </c>
      <c r="AX71" s="81">
        <f>'D - DADOS EQUIPE'!D71</f>
        <v>0</v>
      </c>
      <c r="AY71" s="81">
        <f>'D - DADOS EQUIPE'!B71</f>
        <v>0</v>
      </c>
      <c r="AZ71" s="81">
        <f t="shared" si="66"/>
        <v>0</v>
      </c>
      <c r="BA71" s="24">
        <f t="shared" si="67"/>
        <v>0</v>
      </c>
      <c r="BC71" s="24">
        <f t="shared" si="68"/>
        <v>0</v>
      </c>
      <c r="BD71" s="24">
        <f t="shared" si="69"/>
        <v>0</v>
      </c>
      <c r="BE71" s="24">
        <f t="shared" si="70"/>
        <v>0</v>
      </c>
    </row>
    <row r="72" spans="1:57" x14ac:dyDescent="0.35">
      <c r="A72" s="206" t="s">
        <v>550</v>
      </c>
      <c r="B72" s="457"/>
      <c r="C72" s="12"/>
      <c r="D72" s="457"/>
      <c r="E72" s="457"/>
      <c r="F72" s="45"/>
      <c r="G72" s="45"/>
      <c r="H72" s="136"/>
      <c r="I72" s="64"/>
      <c r="J72" s="43" t="str">
        <f t="shared" si="59"/>
        <v/>
      </c>
      <c r="U72" s="81" t="b">
        <f t="shared" si="60"/>
        <v>0</v>
      </c>
      <c r="V72" s="81" t="b">
        <f t="shared" si="61"/>
        <v>0</v>
      </c>
      <c r="W72" s="81" t="str">
        <f t="shared" si="44"/>
        <v/>
      </c>
      <c r="X72" s="24" t="str">
        <f t="shared" si="45"/>
        <v/>
      </c>
      <c r="Y72" s="24" t="str">
        <f t="shared" si="46"/>
        <v/>
      </c>
      <c r="Z72" s="24" t="str">
        <f t="shared" si="47"/>
        <v/>
      </c>
      <c r="AA72" s="24" t="str">
        <f t="shared" si="62"/>
        <v/>
      </c>
      <c r="AB72" s="24" t="str">
        <f t="shared" si="63"/>
        <v/>
      </c>
      <c r="AC72" s="24" t="str">
        <f t="shared" si="64"/>
        <v/>
      </c>
      <c r="AD72" s="24" t="str">
        <f t="shared" si="48"/>
        <v/>
      </c>
      <c r="AE72" s="24" t="str">
        <f t="shared" si="49"/>
        <v>;;;;;EQUIPE;</v>
      </c>
      <c r="AF72" s="24" t="str">
        <f>IFERROR(VLOOKUP($AE72,'VERIFICAÇÃO 8'!H:I,2,FALSE),"")</f>
        <v/>
      </c>
      <c r="AG72" s="319" t="str">
        <f>IFERROR(VLOOKUP($AE72,'VERIFICAÇÃO 8'!H:J,3,FALSE),"")</f>
        <v/>
      </c>
      <c r="AH72" s="78" t="b">
        <f t="shared" si="50"/>
        <v>0</v>
      </c>
      <c r="AI72" s="78" t="b">
        <f t="shared" si="51"/>
        <v>0</v>
      </c>
      <c r="AJ72" s="78" t="str">
        <f t="shared" si="52"/>
        <v/>
      </c>
      <c r="AK72" s="24" t="str">
        <f t="shared" si="53"/>
        <v/>
      </c>
      <c r="AL72" s="24" t="str">
        <f>IFERROR(VLOOKUP(C72,$C$5:C71,1,FALSE),"NÃO")</f>
        <v>NÃO</v>
      </c>
      <c r="AM72" s="24" t="str">
        <f t="shared" si="54"/>
        <v/>
      </c>
      <c r="AN72" s="24" t="str">
        <f t="shared" si="55"/>
        <v/>
      </c>
      <c r="AO72" s="24" t="str">
        <f t="shared" si="56"/>
        <v/>
      </c>
      <c r="AP72" s="481"/>
      <c r="AQ72" s="482"/>
      <c r="AR72" s="148">
        <f t="shared" si="57"/>
        <v>0</v>
      </c>
      <c r="AS72" s="148">
        <f t="shared" si="65"/>
        <v>0</v>
      </c>
      <c r="AT72" s="319" t="str">
        <f t="shared" si="58"/>
        <v/>
      </c>
      <c r="AV72" s="138">
        <f>'D - DADOS EQUIPE'!A72</f>
        <v>0</v>
      </c>
      <c r="AW72" s="24" t="str">
        <f t="shared" si="43"/>
        <v xml:space="preserve"> </v>
      </c>
      <c r="AX72" s="81">
        <f>'D - DADOS EQUIPE'!D72</f>
        <v>0</v>
      </c>
      <c r="AY72" s="81">
        <f>'D - DADOS EQUIPE'!B72</f>
        <v>0</v>
      </c>
      <c r="AZ72" s="81">
        <f t="shared" si="66"/>
        <v>0</v>
      </c>
      <c r="BA72" s="24">
        <f t="shared" si="67"/>
        <v>0</v>
      </c>
      <c r="BC72" s="24">
        <f t="shared" si="68"/>
        <v>0</v>
      </c>
      <c r="BD72" s="24">
        <f t="shared" si="69"/>
        <v>0</v>
      </c>
      <c r="BE72" s="24">
        <f t="shared" si="70"/>
        <v>0</v>
      </c>
    </row>
    <row r="73" spans="1:57" x14ac:dyDescent="0.35">
      <c r="A73" s="206" t="s">
        <v>551</v>
      </c>
      <c r="B73" s="457"/>
      <c r="C73" s="12"/>
      <c r="D73" s="457"/>
      <c r="E73" s="457"/>
      <c r="F73" s="45"/>
      <c r="G73" s="45"/>
      <c r="H73" s="136"/>
      <c r="I73" s="64"/>
      <c r="J73" s="43" t="str">
        <f t="shared" si="59"/>
        <v/>
      </c>
      <c r="U73" s="81" t="b">
        <f t="shared" si="60"/>
        <v>0</v>
      </c>
      <c r="V73" s="81" t="b">
        <f t="shared" si="61"/>
        <v>0</v>
      </c>
      <c r="W73" s="81" t="str">
        <f t="shared" si="44"/>
        <v/>
      </c>
      <c r="X73" s="24" t="str">
        <f t="shared" si="45"/>
        <v/>
      </c>
      <c r="Y73" s="24" t="str">
        <f t="shared" si="46"/>
        <v/>
      </c>
      <c r="Z73" s="24" t="str">
        <f t="shared" si="47"/>
        <v/>
      </c>
      <c r="AA73" s="24" t="str">
        <f t="shared" si="62"/>
        <v/>
      </c>
      <c r="AB73" s="24" t="str">
        <f t="shared" si="63"/>
        <v/>
      </c>
      <c r="AC73" s="24" t="str">
        <f t="shared" si="64"/>
        <v/>
      </c>
      <c r="AD73" s="24" t="str">
        <f t="shared" si="48"/>
        <v/>
      </c>
      <c r="AE73" s="24" t="str">
        <f t="shared" si="49"/>
        <v>;;;;;EQUIPE;</v>
      </c>
      <c r="AF73" s="24" t="str">
        <f>IFERROR(VLOOKUP($AE73,'VERIFICAÇÃO 8'!H:I,2,FALSE),"")</f>
        <v/>
      </c>
      <c r="AG73" s="319" t="str">
        <f>IFERROR(VLOOKUP($AE73,'VERIFICAÇÃO 8'!H:J,3,FALSE),"")</f>
        <v/>
      </c>
      <c r="AH73" s="78" t="b">
        <f t="shared" si="50"/>
        <v>0</v>
      </c>
      <c r="AI73" s="78" t="b">
        <f t="shared" si="51"/>
        <v>0</v>
      </c>
      <c r="AJ73" s="78" t="str">
        <f t="shared" si="52"/>
        <v/>
      </c>
      <c r="AK73" s="24" t="str">
        <f t="shared" si="53"/>
        <v/>
      </c>
      <c r="AL73" s="24" t="str">
        <f>IFERROR(VLOOKUP(C73,$C$5:C72,1,FALSE),"NÃO")</f>
        <v>NÃO</v>
      </c>
      <c r="AM73" s="24" t="str">
        <f t="shared" si="54"/>
        <v/>
      </c>
      <c r="AN73" s="24" t="str">
        <f t="shared" si="55"/>
        <v/>
      </c>
      <c r="AO73" s="24" t="str">
        <f t="shared" si="56"/>
        <v/>
      </c>
      <c r="AP73" s="481"/>
      <c r="AQ73" s="482"/>
      <c r="AR73" s="148">
        <f t="shared" si="57"/>
        <v>0</v>
      </c>
      <c r="AS73" s="148">
        <f t="shared" si="65"/>
        <v>0</v>
      </c>
      <c r="AT73" s="319" t="str">
        <f t="shared" si="58"/>
        <v/>
      </c>
      <c r="AV73" s="138">
        <f>'D - DADOS EQUIPE'!A73</f>
        <v>0</v>
      </c>
      <c r="AW73" s="24" t="str">
        <f t="shared" si="43"/>
        <v xml:space="preserve"> </v>
      </c>
      <c r="AX73" s="81">
        <f>'D - DADOS EQUIPE'!D73</f>
        <v>0</v>
      </c>
      <c r="AY73" s="81">
        <f>'D - DADOS EQUIPE'!B73</f>
        <v>0</v>
      </c>
      <c r="AZ73" s="81">
        <f t="shared" si="66"/>
        <v>0</v>
      </c>
      <c r="BA73" s="24">
        <f t="shared" si="67"/>
        <v>0</v>
      </c>
      <c r="BC73" s="24">
        <f t="shared" si="68"/>
        <v>0</v>
      </c>
      <c r="BD73" s="24">
        <f t="shared" si="69"/>
        <v>0</v>
      </c>
      <c r="BE73" s="24">
        <f t="shared" si="70"/>
        <v>0</v>
      </c>
    </row>
    <row r="74" spans="1:57" x14ac:dyDescent="0.35">
      <c r="A74" s="206" t="s">
        <v>552</v>
      </c>
      <c r="B74" s="457"/>
      <c r="C74" s="12"/>
      <c r="D74" s="457"/>
      <c r="E74" s="457"/>
      <c r="F74" s="45"/>
      <c r="G74" s="45"/>
      <c r="H74" s="136"/>
      <c r="I74" s="64"/>
      <c r="J74" s="43" t="str">
        <f t="shared" si="59"/>
        <v/>
      </c>
      <c r="U74" s="81" t="b">
        <f t="shared" si="60"/>
        <v>0</v>
      </c>
      <c r="V74" s="81" t="b">
        <f t="shared" si="61"/>
        <v>0</v>
      </c>
      <c r="W74" s="81" t="str">
        <f t="shared" si="44"/>
        <v/>
      </c>
      <c r="X74" s="24" t="str">
        <f t="shared" si="45"/>
        <v/>
      </c>
      <c r="Y74" s="24" t="str">
        <f t="shared" si="46"/>
        <v/>
      </c>
      <c r="Z74" s="24" t="str">
        <f t="shared" si="47"/>
        <v/>
      </c>
      <c r="AA74" s="24" t="str">
        <f t="shared" si="62"/>
        <v/>
      </c>
      <c r="AB74" s="24" t="str">
        <f t="shared" si="63"/>
        <v/>
      </c>
      <c r="AC74" s="24" t="str">
        <f t="shared" si="64"/>
        <v/>
      </c>
      <c r="AD74" s="24" t="str">
        <f t="shared" si="48"/>
        <v/>
      </c>
      <c r="AE74" s="24" t="str">
        <f t="shared" si="49"/>
        <v>;;;;;EQUIPE;</v>
      </c>
      <c r="AF74" s="24" t="str">
        <f>IFERROR(VLOOKUP($AE74,'VERIFICAÇÃO 8'!H:I,2,FALSE),"")</f>
        <v/>
      </c>
      <c r="AG74" s="319" t="str">
        <f>IFERROR(VLOOKUP($AE74,'VERIFICAÇÃO 8'!H:J,3,FALSE),"")</f>
        <v/>
      </c>
      <c r="AH74" s="78" t="b">
        <f t="shared" si="50"/>
        <v>0</v>
      </c>
      <c r="AI74" s="78" t="b">
        <f t="shared" si="51"/>
        <v>0</v>
      </c>
      <c r="AJ74" s="78" t="str">
        <f t="shared" si="52"/>
        <v/>
      </c>
      <c r="AK74" s="24" t="str">
        <f t="shared" si="53"/>
        <v/>
      </c>
      <c r="AL74" s="24" t="str">
        <f>IFERROR(VLOOKUP(C74,$C$5:C73,1,FALSE),"NÃO")</f>
        <v>NÃO</v>
      </c>
      <c r="AM74" s="24" t="str">
        <f t="shared" si="54"/>
        <v/>
      </c>
      <c r="AN74" s="24" t="str">
        <f t="shared" si="55"/>
        <v/>
      </c>
      <c r="AO74" s="24" t="str">
        <f t="shared" si="56"/>
        <v/>
      </c>
      <c r="AP74" s="481"/>
      <c r="AQ74" s="482"/>
      <c r="AR74" s="148">
        <f t="shared" si="57"/>
        <v>0</v>
      </c>
      <c r="AS74" s="148">
        <f t="shared" si="65"/>
        <v>0</v>
      </c>
      <c r="AT74" s="319" t="str">
        <f t="shared" si="58"/>
        <v/>
      </c>
      <c r="AV74" s="138">
        <f>'D - DADOS EQUIPE'!A74</f>
        <v>0</v>
      </c>
      <c r="AW74" s="24" t="str">
        <f t="shared" si="43"/>
        <v xml:space="preserve"> </v>
      </c>
      <c r="AX74" s="81">
        <f>'D - DADOS EQUIPE'!D74</f>
        <v>0</v>
      </c>
      <c r="AY74" s="81">
        <f>'D - DADOS EQUIPE'!B74</f>
        <v>0</v>
      </c>
      <c r="AZ74" s="81">
        <f t="shared" si="66"/>
        <v>0</v>
      </c>
      <c r="BA74" s="24">
        <f t="shared" si="67"/>
        <v>0</v>
      </c>
      <c r="BC74" s="24">
        <f t="shared" si="68"/>
        <v>0</v>
      </c>
      <c r="BD74" s="24">
        <f t="shared" si="69"/>
        <v>0</v>
      </c>
      <c r="BE74" s="24">
        <f t="shared" si="70"/>
        <v>0</v>
      </c>
    </row>
    <row r="75" spans="1:57" x14ac:dyDescent="0.35">
      <c r="A75" s="206" t="s">
        <v>553</v>
      </c>
      <c r="B75" s="457"/>
      <c r="C75" s="12"/>
      <c r="D75" s="457"/>
      <c r="E75" s="457"/>
      <c r="F75" s="45"/>
      <c r="G75" s="45"/>
      <c r="H75" s="136"/>
      <c r="I75" s="64"/>
      <c r="J75" s="43" t="str">
        <f t="shared" si="59"/>
        <v/>
      </c>
      <c r="U75" s="81" t="b">
        <f t="shared" si="60"/>
        <v>0</v>
      </c>
      <c r="V75" s="81" t="b">
        <f t="shared" si="61"/>
        <v>0</v>
      </c>
      <c r="W75" s="81" t="str">
        <f t="shared" si="44"/>
        <v/>
      </c>
      <c r="X75" s="24" t="str">
        <f t="shared" si="45"/>
        <v/>
      </c>
      <c r="Y75" s="24" t="str">
        <f t="shared" si="46"/>
        <v/>
      </c>
      <c r="Z75" s="24" t="str">
        <f t="shared" si="47"/>
        <v/>
      </c>
      <c r="AA75" s="24" t="str">
        <f t="shared" si="62"/>
        <v/>
      </c>
      <c r="AB75" s="24" t="str">
        <f t="shared" si="63"/>
        <v/>
      </c>
      <c r="AC75" s="24" t="str">
        <f t="shared" si="64"/>
        <v/>
      </c>
      <c r="AD75" s="24" t="str">
        <f t="shared" si="48"/>
        <v/>
      </c>
      <c r="AE75" s="24" t="str">
        <f t="shared" si="49"/>
        <v>;;;;;EQUIPE;</v>
      </c>
      <c r="AF75" s="24" t="str">
        <f>IFERROR(VLOOKUP($AE75,'VERIFICAÇÃO 8'!H:I,2,FALSE),"")</f>
        <v/>
      </c>
      <c r="AG75" s="319" t="str">
        <f>IFERROR(VLOOKUP($AE75,'VERIFICAÇÃO 8'!H:J,3,FALSE),"")</f>
        <v/>
      </c>
      <c r="AH75" s="78" t="b">
        <f t="shared" si="50"/>
        <v>0</v>
      </c>
      <c r="AI75" s="78" t="b">
        <f t="shared" si="51"/>
        <v>0</v>
      </c>
      <c r="AJ75" s="78" t="str">
        <f t="shared" si="52"/>
        <v/>
      </c>
      <c r="AK75" s="24" t="str">
        <f t="shared" si="53"/>
        <v/>
      </c>
      <c r="AL75" s="24" t="str">
        <f>IFERROR(VLOOKUP(C75,$C$5:C74,1,FALSE),"NÃO")</f>
        <v>NÃO</v>
      </c>
      <c r="AM75" s="24" t="str">
        <f t="shared" si="54"/>
        <v/>
      </c>
      <c r="AN75" s="24" t="str">
        <f t="shared" si="55"/>
        <v/>
      </c>
      <c r="AO75" s="24" t="str">
        <f t="shared" si="56"/>
        <v/>
      </c>
      <c r="AP75" s="481"/>
      <c r="AQ75" s="482"/>
      <c r="AR75" s="148">
        <f t="shared" si="57"/>
        <v>0</v>
      </c>
      <c r="AS75" s="148">
        <f t="shared" si="65"/>
        <v>0</v>
      </c>
      <c r="AT75" s="319" t="str">
        <f t="shared" si="58"/>
        <v/>
      </c>
      <c r="AV75" s="138">
        <f>'D - DADOS EQUIPE'!A75</f>
        <v>0</v>
      </c>
      <c r="AW75" s="24" t="str">
        <f t="shared" si="43"/>
        <v xml:space="preserve"> </v>
      </c>
      <c r="AX75" s="81">
        <f>'D - DADOS EQUIPE'!D75</f>
        <v>0</v>
      </c>
      <c r="AY75" s="81">
        <f>'D - DADOS EQUIPE'!B75</f>
        <v>0</v>
      </c>
      <c r="AZ75" s="81">
        <f t="shared" si="66"/>
        <v>0</v>
      </c>
      <c r="BA75" s="24">
        <f t="shared" si="67"/>
        <v>0</v>
      </c>
      <c r="BC75" s="24">
        <f t="shared" si="68"/>
        <v>0</v>
      </c>
      <c r="BD75" s="24">
        <f t="shared" si="69"/>
        <v>0</v>
      </c>
      <c r="BE75" s="24">
        <f t="shared" si="70"/>
        <v>0</v>
      </c>
    </row>
    <row r="76" spans="1:57" x14ac:dyDescent="0.35">
      <c r="A76" s="206" t="s">
        <v>554</v>
      </c>
      <c r="B76" s="457"/>
      <c r="C76" s="12"/>
      <c r="D76" s="457"/>
      <c r="E76" s="457"/>
      <c r="F76" s="45"/>
      <c r="G76" s="45"/>
      <c r="H76" s="136"/>
      <c r="I76" s="64"/>
      <c r="J76" s="43" t="str">
        <f t="shared" si="59"/>
        <v/>
      </c>
      <c r="U76" s="81" t="b">
        <f t="shared" si="60"/>
        <v>0</v>
      </c>
      <c r="V76" s="81" t="b">
        <f t="shared" si="61"/>
        <v>0</v>
      </c>
      <c r="W76" s="81" t="str">
        <f t="shared" si="44"/>
        <v/>
      </c>
      <c r="X76" s="24" t="str">
        <f t="shared" si="45"/>
        <v/>
      </c>
      <c r="Y76" s="24" t="str">
        <f t="shared" si="46"/>
        <v/>
      </c>
      <c r="Z76" s="24" t="str">
        <f t="shared" si="47"/>
        <v/>
      </c>
      <c r="AA76" s="24" t="str">
        <f t="shared" si="62"/>
        <v/>
      </c>
      <c r="AB76" s="24" t="str">
        <f t="shared" si="63"/>
        <v/>
      </c>
      <c r="AC76" s="24" t="str">
        <f t="shared" si="64"/>
        <v/>
      </c>
      <c r="AD76" s="24" t="str">
        <f t="shared" si="48"/>
        <v/>
      </c>
      <c r="AE76" s="24" t="str">
        <f t="shared" si="49"/>
        <v>;;;;;EQUIPE;</v>
      </c>
      <c r="AF76" s="24" t="str">
        <f>IFERROR(VLOOKUP($AE76,'VERIFICAÇÃO 8'!H:I,2,FALSE),"")</f>
        <v/>
      </c>
      <c r="AG76" s="319" t="str">
        <f>IFERROR(VLOOKUP($AE76,'VERIFICAÇÃO 8'!H:J,3,FALSE),"")</f>
        <v/>
      </c>
      <c r="AH76" s="78" t="b">
        <f t="shared" si="50"/>
        <v>0</v>
      </c>
      <c r="AI76" s="78" t="b">
        <f t="shared" si="51"/>
        <v>0</v>
      </c>
      <c r="AJ76" s="78" t="str">
        <f t="shared" si="52"/>
        <v/>
      </c>
      <c r="AK76" s="24" t="str">
        <f t="shared" si="53"/>
        <v/>
      </c>
      <c r="AL76" s="24" t="str">
        <f>IFERROR(VLOOKUP(C76,$C$5:C75,1,FALSE),"NÃO")</f>
        <v>NÃO</v>
      </c>
      <c r="AM76" s="24" t="str">
        <f t="shared" si="54"/>
        <v/>
      </c>
      <c r="AN76" s="24" t="str">
        <f t="shared" si="55"/>
        <v/>
      </c>
      <c r="AO76" s="24" t="str">
        <f t="shared" si="56"/>
        <v/>
      </c>
      <c r="AP76" s="481"/>
      <c r="AQ76" s="482"/>
      <c r="AR76" s="148">
        <f t="shared" si="57"/>
        <v>0</v>
      </c>
      <c r="AS76" s="148">
        <f t="shared" si="65"/>
        <v>0</v>
      </c>
      <c r="AT76" s="319" t="str">
        <f t="shared" si="58"/>
        <v/>
      </c>
      <c r="AV76" s="138">
        <f>'D - DADOS EQUIPE'!A76</f>
        <v>0</v>
      </c>
      <c r="AW76" s="24" t="str">
        <f t="shared" si="43"/>
        <v xml:space="preserve"> </v>
      </c>
      <c r="AX76" s="81">
        <f>'D - DADOS EQUIPE'!D76</f>
        <v>0</v>
      </c>
      <c r="AY76" s="81">
        <f>'D - DADOS EQUIPE'!B76</f>
        <v>0</v>
      </c>
      <c r="AZ76" s="81">
        <f t="shared" si="66"/>
        <v>0</v>
      </c>
      <c r="BA76" s="24">
        <f t="shared" si="67"/>
        <v>0</v>
      </c>
      <c r="BC76" s="24">
        <f t="shared" si="68"/>
        <v>0</v>
      </c>
      <c r="BD76" s="24">
        <f t="shared" si="69"/>
        <v>0</v>
      </c>
      <c r="BE76" s="24">
        <f t="shared" si="70"/>
        <v>0</v>
      </c>
    </row>
    <row r="77" spans="1:57" x14ac:dyDescent="0.35">
      <c r="A77" s="206" t="s">
        <v>555</v>
      </c>
      <c r="B77" s="457"/>
      <c r="C77" s="12"/>
      <c r="D77" s="457"/>
      <c r="E77" s="457"/>
      <c r="F77" s="45"/>
      <c r="G77" s="45"/>
      <c r="H77" s="136"/>
      <c r="I77" s="64"/>
      <c r="J77" s="43" t="str">
        <f t="shared" si="59"/>
        <v/>
      </c>
      <c r="U77" s="81" t="b">
        <f t="shared" si="60"/>
        <v>0</v>
      </c>
      <c r="V77" s="81" t="b">
        <f t="shared" si="61"/>
        <v>0</v>
      </c>
      <c r="W77" s="81" t="str">
        <f t="shared" si="44"/>
        <v/>
      </c>
      <c r="X77" s="24" t="str">
        <f t="shared" si="45"/>
        <v/>
      </c>
      <c r="Y77" s="24" t="str">
        <f t="shared" si="46"/>
        <v/>
      </c>
      <c r="Z77" s="24" t="str">
        <f t="shared" si="47"/>
        <v/>
      </c>
      <c r="AA77" s="24" t="str">
        <f t="shared" si="62"/>
        <v/>
      </c>
      <c r="AB77" s="24" t="str">
        <f t="shared" si="63"/>
        <v/>
      </c>
      <c r="AC77" s="24" t="str">
        <f t="shared" si="64"/>
        <v/>
      </c>
      <c r="AD77" s="24" t="str">
        <f t="shared" si="48"/>
        <v/>
      </c>
      <c r="AE77" s="24" t="str">
        <f t="shared" si="49"/>
        <v>;;;;;EQUIPE;</v>
      </c>
      <c r="AF77" s="24" t="str">
        <f>IFERROR(VLOOKUP($AE77,'VERIFICAÇÃO 8'!H:I,2,FALSE),"")</f>
        <v/>
      </c>
      <c r="AG77" s="319" t="str">
        <f>IFERROR(VLOOKUP($AE77,'VERIFICAÇÃO 8'!H:J,3,FALSE),"")</f>
        <v/>
      </c>
      <c r="AH77" s="78" t="b">
        <f t="shared" si="50"/>
        <v>0</v>
      </c>
      <c r="AI77" s="78" t="b">
        <f t="shared" si="51"/>
        <v>0</v>
      </c>
      <c r="AJ77" s="78" t="str">
        <f t="shared" si="52"/>
        <v/>
      </c>
      <c r="AK77" s="24" t="str">
        <f t="shared" si="53"/>
        <v/>
      </c>
      <c r="AL77" s="24" t="str">
        <f>IFERROR(VLOOKUP(C77,$C$5:C76,1,FALSE),"NÃO")</f>
        <v>NÃO</v>
      </c>
      <c r="AM77" s="24" t="str">
        <f t="shared" si="54"/>
        <v/>
      </c>
      <c r="AN77" s="24" t="str">
        <f t="shared" si="55"/>
        <v/>
      </c>
      <c r="AO77" s="24" t="str">
        <f t="shared" si="56"/>
        <v/>
      </c>
      <c r="AP77" s="481"/>
      <c r="AQ77" s="482"/>
      <c r="AR77" s="148">
        <f t="shared" si="57"/>
        <v>0</v>
      </c>
      <c r="AS77" s="148">
        <f t="shared" si="65"/>
        <v>0</v>
      </c>
      <c r="AT77" s="319" t="str">
        <f t="shared" si="58"/>
        <v/>
      </c>
      <c r="AV77" s="138">
        <f>'D - DADOS EQUIPE'!A77</f>
        <v>0</v>
      </c>
      <c r="AW77" s="24" t="str">
        <f t="shared" si="43"/>
        <v xml:space="preserve"> </v>
      </c>
      <c r="AX77" s="81">
        <f>'D - DADOS EQUIPE'!D77</f>
        <v>0</v>
      </c>
      <c r="AY77" s="81">
        <f>'D - DADOS EQUIPE'!B77</f>
        <v>0</v>
      </c>
      <c r="AZ77" s="81">
        <f t="shared" si="66"/>
        <v>0</v>
      </c>
      <c r="BA77" s="24">
        <f t="shared" si="67"/>
        <v>0</v>
      </c>
      <c r="BC77" s="24">
        <f t="shared" si="68"/>
        <v>0</v>
      </c>
      <c r="BD77" s="24">
        <f t="shared" si="69"/>
        <v>0</v>
      </c>
      <c r="BE77" s="24">
        <f t="shared" si="70"/>
        <v>0</v>
      </c>
    </row>
    <row r="78" spans="1:57" x14ac:dyDescent="0.35">
      <c r="A78" s="206" t="s">
        <v>556</v>
      </c>
      <c r="B78" s="457"/>
      <c r="C78" s="12"/>
      <c r="D78" s="457"/>
      <c r="E78" s="457"/>
      <c r="F78" s="45"/>
      <c r="G78" s="45"/>
      <c r="H78" s="136"/>
      <c r="I78" s="64"/>
      <c r="J78" s="43" t="str">
        <f t="shared" si="59"/>
        <v/>
      </c>
      <c r="U78" s="81" t="b">
        <f t="shared" si="60"/>
        <v>0</v>
      </c>
      <c r="V78" s="81" t="b">
        <f t="shared" si="61"/>
        <v>0</v>
      </c>
      <c r="W78" s="81" t="str">
        <f t="shared" si="44"/>
        <v/>
      </c>
      <c r="X78" s="24" t="str">
        <f t="shared" si="45"/>
        <v/>
      </c>
      <c r="Y78" s="24" t="str">
        <f t="shared" si="46"/>
        <v/>
      </c>
      <c r="Z78" s="24" t="str">
        <f t="shared" si="47"/>
        <v/>
      </c>
      <c r="AA78" s="24" t="str">
        <f t="shared" si="62"/>
        <v/>
      </c>
      <c r="AB78" s="24" t="str">
        <f t="shared" si="63"/>
        <v/>
      </c>
      <c r="AC78" s="24" t="str">
        <f t="shared" si="64"/>
        <v/>
      </c>
      <c r="AD78" s="24" t="str">
        <f t="shared" si="48"/>
        <v/>
      </c>
      <c r="AE78" s="24" t="str">
        <f t="shared" si="49"/>
        <v>;;;;;EQUIPE;</v>
      </c>
      <c r="AF78" s="24" t="str">
        <f>IFERROR(VLOOKUP($AE78,'VERIFICAÇÃO 8'!H:I,2,FALSE),"")</f>
        <v/>
      </c>
      <c r="AG78" s="319" t="str">
        <f>IFERROR(VLOOKUP($AE78,'VERIFICAÇÃO 8'!H:J,3,FALSE),"")</f>
        <v/>
      </c>
      <c r="AH78" s="78" t="b">
        <f t="shared" si="50"/>
        <v>0</v>
      </c>
      <c r="AI78" s="78" t="b">
        <f t="shared" si="51"/>
        <v>0</v>
      </c>
      <c r="AJ78" s="78" t="str">
        <f t="shared" si="52"/>
        <v/>
      </c>
      <c r="AK78" s="24" t="str">
        <f t="shared" si="53"/>
        <v/>
      </c>
      <c r="AL78" s="24" t="str">
        <f>IFERROR(VLOOKUP(C78,$C$5:C77,1,FALSE),"NÃO")</f>
        <v>NÃO</v>
      </c>
      <c r="AM78" s="24" t="str">
        <f t="shared" si="54"/>
        <v/>
      </c>
      <c r="AN78" s="24" t="str">
        <f t="shared" si="55"/>
        <v/>
      </c>
      <c r="AO78" s="24" t="str">
        <f t="shared" si="56"/>
        <v/>
      </c>
      <c r="AP78" s="481"/>
      <c r="AQ78" s="482"/>
      <c r="AR78" s="148">
        <f t="shared" si="57"/>
        <v>0</v>
      </c>
      <c r="AS78" s="148">
        <f t="shared" si="65"/>
        <v>0</v>
      </c>
      <c r="AT78" s="319" t="str">
        <f t="shared" si="58"/>
        <v/>
      </c>
      <c r="AV78" s="138">
        <f>'D - DADOS EQUIPE'!A78</f>
        <v>0</v>
      </c>
      <c r="AW78" s="24" t="str">
        <f t="shared" si="43"/>
        <v xml:space="preserve"> </v>
      </c>
      <c r="AX78" s="81">
        <f>'D - DADOS EQUIPE'!D78</f>
        <v>0</v>
      </c>
      <c r="AY78" s="81">
        <f>'D - DADOS EQUIPE'!B78</f>
        <v>0</v>
      </c>
      <c r="AZ78" s="81">
        <f t="shared" si="66"/>
        <v>0</v>
      </c>
      <c r="BA78" s="24">
        <f t="shared" si="67"/>
        <v>0</v>
      </c>
      <c r="BC78" s="24">
        <f t="shared" si="68"/>
        <v>0</v>
      </c>
      <c r="BD78" s="24">
        <f t="shared" si="69"/>
        <v>0</v>
      </c>
      <c r="BE78" s="24">
        <f t="shared" si="70"/>
        <v>0</v>
      </c>
    </row>
    <row r="79" spans="1:57" x14ac:dyDescent="0.35">
      <c r="A79" s="206" t="s">
        <v>557</v>
      </c>
      <c r="B79" s="457"/>
      <c r="C79" s="12"/>
      <c r="D79" s="457"/>
      <c r="E79" s="457"/>
      <c r="F79" s="45"/>
      <c r="G79" s="45"/>
      <c r="H79" s="136"/>
      <c r="I79" s="64"/>
      <c r="J79" s="43" t="str">
        <f t="shared" si="59"/>
        <v/>
      </c>
      <c r="U79" s="81" t="b">
        <f t="shared" si="60"/>
        <v>0</v>
      </c>
      <c r="V79" s="81" t="b">
        <f t="shared" si="61"/>
        <v>0</v>
      </c>
      <c r="W79" s="81" t="str">
        <f t="shared" si="44"/>
        <v/>
      </c>
      <c r="X79" s="24" t="str">
        <f t="shared" si="45"/>
        <v/>
      </c>
      <c r="Y79" s="24" t="str">
        <f t="shared" si="46"/>
        <v/>
      </c>
      <c r="Z79" s="24" t="str">
        <f t="shared" si="47"/>
        <v/>
      </c>
      <c r="AA79" s="24" t="str">
        <f t="shared" si="62"/>
        <v/>
      </c>
      <c r="AB79" s="24" t="str">
        <f t="shared" si="63"/>
        <v/>
      </c>
      <c r="AC79" s="24" t="str">
        <f t="shared" si="64"/>
        <v/>
      </c>
      <c r="AD79" s="24" t="str">
        <f t="shared" si="48"/>
        <v/>
      </c>
      <c r="AE79" s="24" t="str">
        <f t="shared" si="49"/>
        <v>;;;;;EQUIPE;</v>
      </c>
      <c r="AF79" s="24" t="str">
        <f>IFERROR(VLOOKUP($AE79,'VERIFICAÇÃO 8'!H:I,2,FALSE),"")</f>
        <v/>
      </c>
      <c r="AG79" s="319" t="str">
        <f>IFERROR(VLOOKUP($AE79,'VERIFICAÇÃO 8'!H:J,3,FALSE),"")</f>
        <v/>
      </c>
      <c r="AH79" s="78" t="b">
        <f t="shared" si="50"/>
        <v>0</v>
      </c>
      <c r="AI79" s="78" t="b">
        <f t="shared" si="51"/>
        <v>0</v>
      </c>
      <c r="AJ79" s="78" t="str">
        <f t="shared" si="52"/>
        <v/>
      </c>
      <c r="AK79" s="24" t="str">
        <f t="shared" si="53"/>
        <v/>
      </c>
      <c r="AL79" s="24" t="str">
        <f>IFERROR(VLOOKUP(C79,$C$5:C78,1,FALSE),"NÃO")</f>
        <v>NÃO</v>
      </c>
      <c r="AM79" s="24" t="str">
        <f t="shared" si="54"/>
        <v/>
      </c>
      <c r="AN79" s="24" t="str">
        <f t="shared" si="55"/>
        <v/>
      </c>
      <c r="AO79" s="24" t="str">
        <f t="shared" si="56"/>
        <v/>
      </c>
      <c r="AP79" s="481"/>
      <c r="AQ79" s="482"/>
      <c r="AR79" s="148">
        <f t="shared" si="57"/>
        <v>0</v>
      </c>
      <c r="AS79" s="148">
        <f t="shared" si="65"/>
        <v>0</v>
      </c>
      <c r="AT79" s="319" t="str">
        <f t="shared" si="58"/>
        <v/>
      </c>
      <c r="AV79" s="138">
        <f>'D - DADOS EQUIPE'!A79</f>
        <v>0</v>
      </c>
      <c r="AW79" s="24" t="str">
        <f t="shared" si="43"/>
        <v xml:space="preserve"> </v>
      </c>
      <c r="AX79" s="81">
        <f>'D - DADOS EQUIPE'!D79</f>
        <v>0</v>
      </c>
      <c r="AY79" s="81">
        <f>'D - DADOS EQUIPE'!B79</f>
        <v>0</v>
      </c>
      <c r="AZ79" s="81">
        <f t="shared" si="66"/>
        <v>0</v>
      </c>
      <c r="BA79" s="24">
        <f t="shared" si="67"/>
        <v>0</v>
      </c>
      <c r="BC79" s="24">
        <f t="shared" si="68"/>
        <v>0</v>
      </c>
      <c r="BD79" s="24">
        <f t="shared" si="69"/>
        <v>0</v>
      </c>
      <c r="BE79" s="24">
        <f t="shared" si="70"/>
        <v>0</v>
      </c>
    </row>
    <row r="80" spans="1:57" x14ac:dyDescent="0.35">
      <c r="A80" s="206" t="s">
        <v>558</v>
      </c>
      <c r="B80" s="457"/>
      <c r="C80" s="12"/>
      <c r="D80" s="457"/>
      <c r="E80" s="457"/>
      <c r="F80" s="45"/>
      <c r="G80" s="45"/>
      <c r="H80" s="136"/>
      <c r="I80" s="64"/>
      <c r="J80" s="43" t="str">
        <f t="shared" si="59"/>
        <v/>
      </c>
      <c r="U80" s="81" t="b">
        <f t="shared" si="60"/>
        <v>0</v>
      </c>
      <c r="V80" s="81" t="b">
        <f t="shared" si="61"/>
        <v>0</v>
      </c>
      <c r="W80" s="81" t="str">
        <f t="shared" si="44"/>
        <v/>
      </c>
      <c r="X80" s="24" t="str">
        <f t="shared" si="45"/>
        <v/>
      </c>
      <c r="Y80" s="24" t="str">
        <f t="shared" si="46"/>
        <v/>
      </c>
      <c r="Z80" s="24" t="str">
        <f t="shared" si="47"/>
        <v/>
      </c>
      <c r="AA80" s="24" t="str">
        <f t="shared" si="62"/>
        <v/>
      </c>
      <c r="AB80" s="24" t="str">
        <f t="shared" si="63"/>
        <v/>
      </c>
      <c r="AC80" s="24" t="str">
        <f t="shared" si="64"/>
        <v/>
      </c>
      <c r="AD80" s="24" t="str">
        <f t="shared" si="48"/>
        <v/>
      </c>
      <c r="AE80" s="24" t="str">
        <f t="shared" si="49"/>
        <v>;;;;;EQUIPE;</v>
      </c>
      <c r="AF80" s="24" t="str">
        <f>IFERROR(VLOOKUP($AE80,'VERIFICAÇÃO 8'!H:I,2,FALSE),"")</f>
        <v/>
      </c>
      <c r="AG80" s="319" t="str">
        <f>IFERROR(VLOOKUP($AE80,'VERIFICAÇÃO 8'!H:J,3,FALSE),"")</f>
        <v/>
      </c>
      <c r="AH80" s="78" t="b">
        <f t="shared" si="50"/>
        <v>0</v>
      </c>
      <c r="AI80" s="78" t="b">
        <f t="shared" si="51"/>
        <v>0</v>
      </c>
      <c r="AJ80" s="78" t="str">
        <f t="shared" si="52"/>
        <v/>
      </c>
      <c r="AK80" s="24" t="str">
        <f t="shared" si="53"/>
        <v/>
      </c>
      <c r="AL80" s="24" t="str">
        <f>IFERROR(VLOOKUP(C80,$C$5:C79,1,FALSE),"NÃO")</f>
        <v>NÃO</v>
      </c>
      <c r="AM80" s="24" t="str">
        <f t="shared" si="54"/>
        <v/>
      </c>
      <c r="AN80" s="24" t="str">
        <f t="shared" si="55"/>
        <v/>
      </c>
      <c r="AO80" s="24" t="str">
        <f t="shared" si="56"/>
        <v/>
      </c>
      <c r="AP80" s="481"/>
      <c r="AQ80" s="482"/>
      <c r="AR80" s="148">
        <f t="shared" si="57"/>
        <v>0</v>
      </c>
      <c r="AS80" s="148">
        <f t="shared" si="65"/>
        <v>0</v>
      </c>
      <c r="AT80" s="319" t="str">
        <f t="shared" si="58"/>
        <v/>
      </c>
      <c r="AV80" s="138">
        <f>'D - DADOS EQUIPE'!A80</f>
        <v>0</v>
      </c>
      <c r="AW80" s="24" t="str">
        <f t="shared" si="43"/>
        <v xml:space="preserve"> </v>
      </c>
      <c r="AX80" s="81">
        <f>'D - DADOS EQUIPE'!D80</f>
        <v>0</v>
      </c>
      <c r="AY80" s="81">
        <f>'D - DADOS EQUIPE'!B80</f>
        <v>0</v>
      </c>
      <c r="AZ80" s="81">
        <f t="shared" si="66"/>
        <v>0</v>
      </c>
      <c r="BA80" s="24">
        <f t="shared" si="67"/>
        <v>0</v>
      </c>
      <c r="BC80" s="24">
        <f t="shared" si="68"/>
        <v>0</v>
      </c>
      <c r="BD80" s="24">
        <f t="shared" si="69"/>
        <v>0</v>
      </c>
      <c r="BE80" s="24">
        <f t="shared" si="70"/>
        <v>0</v>
      </c>
    </row>
    <row r="81" spans="1:57" x14ac:dyDescent="0.35">
      <c r="A81" s="206" t="s">
        <v>559</v>
      </c>
      <c r="B81" s="457"/>
      <c r="C81" s="12"/>
      <c r="D81" s="457"/>
      <c r="E81" s="457"/>
      <c r="F81" s="45"/>
      <c r="G81" s="45"/>
      <c r="H81" s="136"/>
      <c r="I81" s="64"/>
      <c r="J81" s="43" t="str">
        <f t="shared" si="59"/>
        <v/>
      </c>
      <c r="U81" s="81" t="b">
        <f t="shared" si="60"/>
        <v>0</v>
      </c>
      <c r="V81" s="81" t="b">
        <f t="shared" si="61"/>
        <v>0</v>
      </c>
      <c r="W81" s="81" t="str">
        <f t="shared" si="44"/>
        <v/>
      </c>
      <c r="X81" s="24" t="str">
        <f t="shared" si="45"/>
        <v/>
      </c>
      <c r="Y81" s="24" t="str">
        <f t="shared" si="46"/>
        <v/>
      </c>
      <c r="Z81" s="24" t="str">
        <f t="shared" si="47"/>
        <v/>
      </c>
      <c r="AA81" s="24" t="str">
        <f t="shared" si="62"/>
        <v/>
      </c>
      <c r="AB81" s="24" t="str">
        <f t="shared" si="63"/>
        <v/>
      </c>
      <c r="AC81" s="24" t="str">
        <f t="shared" si="64"/>
        <v/>
      </c>
      <c r="AD81" s="24" t="str">
        <f t="shared" si="48"/>
        <v/>
      </c>
      <c r="AE81" s="24" t="str">
        <f t="shared" si="49"/>
        <v>;;;;;EQUIPE;</v>
      </c>
      <c r="AF81" s="24" t="str">
        <f>IFERROR(VLOOKUP($AE81,'VERIFICAÇÃO 8'!H:I,2,FALSE),"")</f>
        <v/>
      </c>
      <c r="AG81" s="319" t="str">
        <f>IFERROR(VLOOKUP($AE81,'VERIFICAÇÃO 8'!H:J,3,FALSE),"")</f>
        <v/>
      </c>
      <c r="AH81" s="78" t="b">
        <f t="shared" si="50"/>
        <v>0</v>
      </c>
      <c r="AI81" s="78" t="b">
        <f t="shared" si="51"/>
        <v>0</v>
      </c>
      <c r="AJ81" s="78" t="str">
        <f t="shared" si="52"/>
        <v/>
      </c>
      <c r="AK81" s="24" t="str">
        <f t="shared" si="53"/>
        <v/>
      </c>
      <c r="AL81" s="24" t="str">
        <f>IFERROR(VLOOKUP(C81,$C$5:C80,1,FALSE),"NÃO")</f>
        <v>NÃO</v>
      </c>
      <c r="AM81" s="24" t="str">
        <f t="shared" si="54"/>
        <v/>
      </c>
      <c r="AN81" s="24" t="str">
        <f t="shared" si="55"/>
        <v/>
      </c>
      <c r="AO81" s="24" t="str">
        <f t="shared" si="56"/>
        <v/>
      </c>
      <c r="AP81" s="481"/>
      <c r="AQ81" s="482"/>
      <c r="AR81" s="148">
        <f t="shared" si="57"/>
        <v>0</v>
      </c>
      <c r="AS81" s="148">
        <f t="shared" si="65"/>
        <v>0</v>
      </c>
      <c r="AT81" s="319" t="str">
        <f t="shared" si="58"/>
        <v/>
      </c>
      <c r="AV81" s="138">
        <f>'D - DADOS EQUIPE'!A81</f>
        <v>0</v>
      </c>
      <c r="AW81" s="24" t="str">
        <f t="shared" si="43"/>
        <v xml:space="preserve"> </v>
      </c>
      <c r="AX81" s="81">
        <f>'D - DADOS EQUIPE'!D81</f>
        <v>0</v>
      </c>
      <c r="AY81" s="81">
        <f>'D - DADOS EQUIPE'!B81</f>
        <v>0</v>
      </c>
      <c r="AZ81" s="81">
        <f t="shared" si="66"/>
        <v>0</v>
      </c>
      <c r="BA81" s="24">
        <f t="shared" si="67"/>
        <v>0</v>
      </c>
      <c r="BC81" s="24">
        <f t="shared" si="68"/>
        <v>0</v>
      </c>
      <c r="BD81" s="24">
        <f t="shared" si="69"/>
        <v>0</v>
      </c>
      <c r="BE81" s="24">
        <f t="shared" si="70"/>
        <v>0</v>
      </c>
    </row>
    <row r="82" spans="1:57" x14ac:dyDescent="0.35">
      <c r="A82" s="206" t="s">
        <v>560</v>
      </c>
      <c r="B82" s="457"/>
      <c r="C82" s="12"/>
      <c r="D82" s="457"/>
      <c r="E82" s="457"/>
      <c r="F82" s="45"/>
      <c r="G82" s="45"/>
      <c r="H82" s="136"/>
      <c r="I82" s="64"/>
      <c r="J82" s="43" t="str">
        <f t="shared" si="59"/>
        <v/>
      </c>
      <c r="U82" s="81" t="b">
        <f t="shared" si="60"/>
        <v>0</v>
      </c>
      <c r="V82" s="81" t="b">
        <f t="shared" si="61"/>
        <v>0</v>
      </c>
      <c r="W82" s="81" t="str">
        <f t="shared" si="44"/>
        <v/>
      </c>
      <c r="X82" s="24" t="str">
        <f t="shared" si="45"/>
        <v/>
      </c>
      <c r="Y82" s="24" t="str">
        <f t="shared" si="46"/>
        <v/>
      </c>
      <c r="Z82" s="24" t="str">
        <f t="shared" si="47"/>
        <v/>
      </c>
      <c r="AA82" s="24" t="str">
        <f t="shared" si="62"/>
        <v/>
      </c>
      <c r="AB82" s="24" t="str">
        <f t="shared" si="63"/>
        <v/>
      </c>
      <c r="AC82" s="24" t="str">
        <f t="shared" si="64"/>
        <v/>
      </c>
      <c r="AD82" s="24" t="str">
        <f t="shared" si="48"/>
        <v/>
      </c>
      <c r="AE82" s="24" t="str">
        <f t="shared" si="49"/>
        <v>;;;;;EQUIPE;</v>
      </c>
      <c r="AF82" s="24" t="str">
        <f>IFERROR(VLOOKUP($AE82,'VERIFICAÇÃO 8'!H:I,2,FALSE),"")</f>
        <v/>
      </c>
      <c r="AG82" s="319" t="str">
        <f>IFERROR(VLOOKUP($AE82,'VERIFICAÇÃO 8'!H:J,3,FALSE),"")</f>
        <v/>
      </c>
      <c r="AH82" s="78" t="b">
        <f t="shared" si="50"/>
        <v>0</v>
      </c>
      <c r="AI82" s="78" t="b">
        <f t="shared" si="51"/>
        <v>0</v>
      </c>
      <c r="AJ82" s="78" t="str">
        <f t="shared" si="52"/>
        <v/>
      </c>
      <c r="AK82" s="24" t="str">
        <f t="shared" si="53"/>
        <v/>
      </c>
      <c r="AL82" s="24" t="str">
        <f>IFERROR(VLOOKUP(C82,$C$5:C81,1,FALSE),"NÃO")</f>
        <v>NÃO</v>
      </c>
      <c r="AM82" s="24" t="str">
        <f t="shared" si="54"/>
        <v/>
      </c>
      <c r="AN82" s="24" t="str">
        <f t="shared" si="55"/>
        <v/>
      </c>
      <c r="AO82" s="24" t="str">
        <f t="shared" si="56"/>
        <v/>
      </c>
      <c r="AP82" s="481"/>
      <c r="AQ82" s="482"/>
      <c r="AR82" s="148">
        <f t="shared" si="57"/>
        <v>0</v>
      </c>
      <c r="AS82" s="148">
        <f t="shared" si="65"/>
        <v>0</v>
      </c>
      <c r="AT82" s="319" t="str">
        <f t="shared" si="58"/>
        <v/>
      </c>
      <c r="AV82" s="138">
        <f>'D - DADOS EQUIPE'!A82</f>
        <v>0</v>
      </c>
      <c r="AW82" s="24" t="str">
        <f t="shared" si="43"/>
        <v xml:space="preserve"> </v>
      </c>
      <c r="AX82" s="81">
        <f>'D - DADOS EQUIPE'!D82</f>
        <v>0</v>
      </c>
      <c r="AY82" s="81">
        <f>'D - DADOS EQUIPE'!B82</f>
        <v>0</v>
      </c>
      <c r="AZ82" s="81">
        <f t="shared" si="66"/>
        <v>0</v>
      </c>
      <c r="BA82" s="24">
        <f t="shared" si="67"/>
        <v>0</v>
      </c>
      <c r="BC82" s="24">
        <f t="shared" si="68"/>
        <v>0</v>
      </c>
      <c r="BD82" s="24">
        <f t="shared" si="69"/>
        <v>0</v>
      </c>
      <c r="BE82" s="24">
        <f t="shared" si="70"/>
        <v>0</v>
      </c>
    </row>
    <row r="83" spans="1:57" x14ac:dyDescent="0.35">
      <c r="A83" s="206" t="s">
        <v>561</v>
      </c>
      <c r="B83" s="457"/>
      <c r="C83" s="12"/>
      <c r="D83" s="457"/>
      <c r="E83" s="457"/>
      <c r="F83" s="45"/>
      <c r="G83" s="45"/>
      <c r="H83" s="136"/>
      <c r="I83" s="64"/>
      <c r="J83" s="43" t="str">
        <f t="shared" si="59"/>
        <v/>
      </c>
      <c r="U83" s="81" t="b">
        <f t="shared" si="60"/>
        <v>0</v>
      </c>
      <c r="V83" s="81" t="b">
        <f t="shared" si="61"/>
        <v>0</v>
      </c>
      <c r="W83" s="81" t="str">
        <f t="shared" si="44"/>
        <v/>
      </c>
      <c r="X83" s="24" t="str">
        <f t="shared" si="45"/>
        <v/>
      </c>
      <c r="Y83" s="24" t="str">
        <f t="shared" si="46"/>
        <v/>
      </c>
      <c r="Z83" s="24" t="str">
        <f t="shared" si="47"/>
        <v/>
      </c>
      <c r="AA83" s="24" t="str">
        <f t="shared" si="62"/>
        <v/>
      </c>
      <c r="AB83" s="24" t="str">
        <f t="shared" si="63"/>
        <v/>
      </c>
      <c r="AC83" s="24" t="str">
        <f t="shared" si="64"/>
        <v/>
      </c>
      <c r="AD83" s="24" t="str">
        <f t="shared" si="48"/>
        <v/>
      </c>
      <c r="AE83" s="24" t="str">
        <f t="shared" si="49"/>
        <v>;;;;;EQUIPE;</v>
      </c>
      <c r="AF83" s="24" t="str">
        <f>IFERROR(VLOOKUP($AE83,'VERIFICAÇÃO 8'!H:I,2,FALSE),"")</f>
        <v/>
      </c>
      <c r="AG83" s="319" t="str">
        <f>IFERROR(VLOOKUP($AE83,'VERIFICAÇÃO 8'!H:J,3,FALSE),"")</f>
        <v/>
      </c>
      <c r="AH83" s="78" t="b">
        <f t="shared" si="50"/>
        <v>0</v>
      </c>
      <c r="AI83" s="78" t="b">
        <f t="shared" si="51"/>
        <v>0</v>
      </c>
      <c r="AJ83" s="78" t="str">
        <f t="shared" si="52"/>
        <v/>
      </c>
      <c r="AK83" s="24" t="str">
        <f t="shared" si="53"/>
        <v/>
      </c>
      <c r="AL83" s="24" t="str">
        <f>IFERROR(VLOOKUP(C83,$C$5:C82,1,FALSE),"NÃO")</f>
        <v>NÃO</v>
      </c>
      <c r="AM83" s="24" t="str">
        <f t="shared" si="54"/>
        <v/>
      </c>
      <c r="AN83" s="24" t="str">
        <f t="shared" si="55"/>
        <v/>
      </c>
      <c r="AO83" s="24" t="str">
        <f t="shared" si="56"/>
        <v/>
      </c>
      <c r="AP83" s="481"/>
      <c r="AQ83" s="482"/>
      <c r="AR83" s="148">
        <f t="shared" si="57"/>
        <v>0</v>
      </c>
      <c r="AS83" s="148">
        <f t="shared" si="65"/>
        <v>0</v>
      </c>
      <c r="AT83" s="319" t="str">
        <f t="shared" si="58"/>
        <v/>
      </c>
      <c r="AV83" s="138">
        <f>'D - DADOS EQUIPE'!A83</f>
        <v>0</v>
      </c>
      <c r="AW83" s="24" t="str">
        <f t="shared" ref="AW83:AW104" si="71">IF(AV83=0," ",AV83)</f>
        <v xml:space="preserve"> </v>
      </c>
      <c r="AX83" s="81">
        <f>'D - DADOS EQUIPE'!D83</f>
        <v>0</v>
      </c>
      <c r="AY83" s="81">
        <f>'D - DADOS EQUIPE'!B83</f>
        <v>0</v>
      </c>
      <c r="AZ83" s="81">
        <f t="shared" si="66"/>
        <v>0</v>
      </c>
      <c r="BA83" s="24">
        <f t="shared" si="67"/>
        <v>0</v>
      </c>
      <c r="BC83" s="24">
        <f t="shared" si="68"/>
        <v>0</v>
      </c>
      <c r="BD83" s="24">
        <f t="shared" si="69"/>
        <v>0</v>
      </c>
      <c r="BE83" s="24">
        <f t="shared" si="70"/>
        <v>0</v>
      </c>
    </row>
    <row r="84" spans="1:57" x14ac:dyDescent="0.35">
      <c r="A84" s="206" t="s">
        <v>562</v>
      </c>
      <c r="B84" s="457"/>
      <c r="C84" s="12"/>
      <c r="D84" s="457"/>
      <c r="E84" s="457"/>
      <c r="F84" s="45"/>
      <c r="G84" s="45"/>
      <c r="H84" s="136"/>
      <c r="I84" s="64"/>
      <c r="J84" s="43" t="str">
        <f t="shared" si="59"/>
        <v/>
      </c>
      <c r="U84" s="81" t="b">
        <f t="shared" si="60"/>
        <v>0</v>
      </c>
      <c r="V84" s="81" t="b">
        <f t="shared" si="61"/>
        <v>0</v>
      </c>
      <c r="W84" s="81" t="str">
        <f t="shared" si="44"/>
        <v/>
      </c>
      <c r="X84" s="24" t="str">
        <f t="shared" si="45"/>
        <v/>
      </c>
      <c r="Y84" s="24" t="str">
        <f t="shared" si="46"/>
        <v/>
      </c>
      <c r="Z84" s="24" t="str">
        <f t="shared" si="47"/>
        <v/>
      </c>
      <c r="AA84" s="24" t="str">
        <f t="shared" si="62"/>
        <v/>
      </c>
      <c r="AB84" s="24" t="str">
        <f t="shared" si="63"/>
        <v/>
      </c>
      <c r="AC84" s="24" t="str">
        <f t="shared" si="64"/>
        <v/>
      </c>
      <c r="AD84" s="24" t="str">
        <f t="shared" si="48"/>
        <v/>
      </c>
      <c r="AE84" s="24" t="str">
        <f t="shared" si="49"/>
        <v>;;;;;EQUIPE;</v>
      </c>
      <c r="AF84" s="24" t="str">
        <f>IFERROR(VLOOKUP($AE84,'VERIFICAÇÃO 8'!H:I,2,FALSE),"")</f>
        <v/>
      </c>
      <c r="AG84" s="319" t="str">
        <f>IFERROR(VLOOKUP($AE84,'VERIFICAÇÃO 8'!H:J,3,FALSE),"")</f>
        <v/>
      </c>
      <c r="AH84" s="78" t="b">
        <f t="shared" si="50"/>
        <v>0</v>
      </c>
      <c r="AI84" s="78" t="b">
        <f t="shared" si="51"/>
        <v>0</v>
      </c>
      <c r="AJ84" s="78" t="str">
        <f t="shared" si="52"/>
        <v/>
      </c>
      <c r="AK84" s="24" t="str">
        <f t="shared" si="53"/>
        <v/>
      </c>
      <c r="AL84" s="24" t="str">
        <f>IFERROR(VLOOKUP(C84,$C$5:C83,1,FALSE),"NÃO")</f>
        <v>NÃO</v>
      </c>
      <c r="AM84" s="24" t="str">
        <f t="shared" si="54"/>
        <v/>
      </c>
      <c r="AN84" s="24" t="str">
        <f t="shared" si="55"/>
        <v/>
      </c>
      <c r="AO84" s="24" t="str">
        <f t="shared" si="56"/>
        <v/>
      </c>
      <c r="AP84" s="481"/>
      <c r="AQ84" s="482"/>
      <c r="AR84" s="148">
        <f t="shared" si="57"/>
        <v>0</v>
      </c>
      <c r="AS84" s="148">
        <f t="shared" si="65"/>
        <v>0</v>
      </c>
      <c r="AT84" s="319" t="str">
        <f t="shared" si="58"/>
        <v/>
      </c>
      <c r="AV84" s="138">
        <f>'D - DADOS EQUIPE'!A84</f>
        <v>0</v>
      </c>
      <c r="AW84" s="24" t="str">
        <f t="shared" si="71"/>
        <v xml:space="preserve"> </v>
      </c>
      <c r="AX84" s="81">
        <f>'D - DADOS EQUIPE'!D84</f>
        <v>0</v>
      </c>
      <c r="AY84" s="81">
        <f>'D - DADOS EQUIPE'!B84</f>
        <v>0</v>
      </c>
      <c r="AZ84" s="81">
        <f t="shared" si="66"/>
        <v>0</v>
      </c>
      <c r="BA84" s="24">
        <f t="shared" si="67"/>
        <v>0</v>
      </c>
      <c r="BC84" s="24">
        <f t="shared" si="68"/>
        <v>0</v>
      </c>
      <c r="BD84" s="24">
        <f t="shared" si="69"/>
        <v>0</v>
      </c>
      <c r="BE84" s="24">
        <f t="shared" si="70"/>
        <v>0</v>
      </c>
    </row>
    <row r="85" spans="1:57" x14ac:dyDescent="0.35">
      <c r="A85" s="206" t="s">
        <v>1251</v>
      </c>
      <c r="B85" s="457"/>
      <c r="C85" s="12"/>
      <c r="D85" s="457"/>
      <c r="E85" s="457"/>
      <c r="F85" s="45"/>
      <c r="G85" s="45"/>
      <c r="H85" s="136"/>
      <c r="I85" s="64"/>
      <c r="J85" s="43" t="str">
        <f t="shared" si="59"/>
        <v/>
      </c>
      <c r="U85" s="81" t="b">
        <f t="shared" si="60"/>
        <v>0</v>
      </c>
      <c r="V85" s="81" t="b">
        <f t="shared" si="61"/>
        <v>0</v>
      </c>
      <c r="W85" s="81" t="str">
        <f t="shared" si="44"/>
        <v/>
      </c>
      <c r="X85" s="24" t="str">
        <f t="shared" si="45"/>
        <v/>
      </c>
      <c r="Y85" s="24" t="str">
        <f t="shared" si="46"/>
        <v/>
      </c>
      <c r="Z85" s="24" t="str">
        <f t="shared" si="47"/>
        <v/>
      </c>
      <c r="AA85" s="24" t="str">
        <f t="shared" si="62"/>
        <v/>
      </c>
      <c r="AB85" s="24" t="str">
        <f t="shared" si="63"/>
        <v/>
      </c>
      <c r="AC85" s="24" t="str">
        <f t="shared" si="64"/>
        <v/>
      </c>
      <c r="AD85" s="24" t="str">
        <f t="shared" si="48"/>
        <v/>
      </c>
      <c r="AE85" s="24" t="str">
        <f t="shared" si="49"/>
        <v>;;;;;EQUIPE;</v>
      </c>
      <c r="AF85" s="24" t="str">
        <f>IFERROR(VLOOKUP($AE85,'VERIFICAÇÃO 8'!H:I,2,FALSE),"")</f>
        <v/>
      </c>
      <c r="AG85" s="319" t="str">
        <f>IFERROR(VLOOKUP($AE85,'VERIFICAÇÃO 8'!H:J,3,FALSE),"")</f>
        <v/>
      </c>
      <c r="AH85" s="78" t="b">
        <f t="shared" si="50"/>
        <v>0</v>
      </c>
      <c r="AI85" s="78" t="b">
        <f t="shared" si="51"/>
        <v>0</v>
      </c>
      <c r="AJ85" s="78" t="str">
        <f t="shared" si="52"/>
        <v/>
      </c>
      <c r="AK85" s="24" t="str">
        <f t="shared" si="53"/>
        <v/>
      </c>
      <c r="AL85" s="24" t="str">
        <f>IFERROR(VLOOKUP(C85,$C$5:C84,1,FALSE),"NÃO")</f>
        <v>NÃO</v>
      </c>
      <c r="AM85" s="24" t="str">
        <f t="shared" si="54"/>
        <v/>
      </c>
      <c r="AN85" s="24" t="str">
        <f t="shared" si="55"/>
        <v/>
      </c>
      <c r="AO85" s="24" t="str">
        <f t="shared" si="56"/>
        <v/>
      </c>
      <c r="AP85" s="481"/>
      <c r="AQ85" s="482"/>
      <c r="AR85" s="148">
        <f t="shared" si="57"/>
        <v>0</v>
      </c>
      <c r="AS85" s="148">
        <f t="shared" si="65"/>
        <v>0</v>
      </c>
      <c r="AT85" s="319" t="str">
        <f t="shared" si="58"/>
        <v/>
      </c>
      <c r="AV85" s="138">
        <f>'D - DADOS EQUIPE'!A85</f>
        <v>0</v>
      </c>
      <c r="AW85" s="24" t="str">
        <f t="shared" si="71"/>
        <v xml:space="preserve"> </v>
      </c>
      <c r="AX85" s="81">
        <f>'D - DADOS EQUIPE'!D85</f>
        <v>0</v>
      </c>
      <c r="AY85" s="81">
        <f>'D - DADOS EQUIPE'!B85</f>
        <v>0</v>
      </c>
      <c r="AZ85" s="81">
        <f t="shared" si="66"/>
        <v>0</v>
      </c>
      <c r="BA85" s="24">
        <f t="shared" si="67"/>
        <v>0</v>
      </c>
      <c r="BC85" s="24">
        <f t="shared" si="68"/>
        <v>0</v>
      </c>
      <c r="BD85" s="24">
        <f t="shared" si="69"/>
        <v>0</v>
      </c>
      <c r="BE85" s="24">
        <f t="shared" si="70"/>
        <v>0</v>
      </c>
    </row>
    <row r="86" spans="1:57" x14ac:dyDescent="0.35">
      <c r="A86" s="206" t="s">
        <v>1252</v>
      </c>
      <c r="B86" s="457"/>
      <c r="C86" s="12"/>
      <c r="D86" s="457"/>
      <c r="E86" s="457"/>
      <c r="F86" s="45"/>
      <c r="G86" s="45"/>
      <c r="H86" s="136"/>
      <c r="I86" s="64"/>
      <c r="J86" s="43" t="str">
        <f t="shared" si="59"/>
        <v/>
      </c>
      <c r="U86" s="81" t="b">
        <f t="shared" si="60"/>
        <v>0</v>
      </c>
      <c r="V86" s="81" t="b">
        <f t="shared" si="61"/>
        <v>0</v>
      </c>
      <c r="W86" s="81" t="str">
        <f t="shared" si="44"/>
        <v/>
      </c>
      <c r="X86" s="24" t="str">
        <f t="shared" si="45"/>
        <v/>
      </c>
      <c r="Y86" s="24" t="str">
        <f t="shared" si="46"/>
        <v/>
      </c>
      <c r="Z86" s="24" t="str">
        <f t="shared" si="47"/>
        <v/>
      </c>
      <c r="AA86" s="24" t="str">
        <f t="shared" si="62"/>
        <v/>
      </c>
      <c r="AB86" s="24" t="str">
        <f t="shared" si="63"/>
        <v/>
      </c>
      <c r="AC86" s="24" t="str">
        <f t="shared" si="64"/>
        <v/>
      </c>
      <c r="AD86" s="24" t="str">
        <f t="shared" si="48"/>
        <v/>
      </c>
      <c r="AE86" s="24" t="str">
        <f t="shared" si="49"/>
        <v>;;;;;EQUIPE;</v>
      </c>
      <c r="AF86" s="24" t="str">
        <f>IFERROR(VLOOKUP($AE86,'VERIFICAÇÃO 8'!H:I,2,FALSE),"")</f>
        <v/>
      </c>
      <c r="AG86" s="319" t="str">
        <f>IFERROR(VLOOKUP($AE86,'VERIFICAÇÃO 8'!H:J,3,FALSE),"")</f>
        <v/>
      </c>
      <c r="AH86" s="78" t="b">
        <f t="shared" si="50"/>
        <v>0</v>
      </c>
      <c r="AI86" s="78" t="b">
        <f t="shared" si="51"/>
        <v>0</v>
      </c>
      <c r="AJ86" s="78" t="str">
        <f t="shared" si="52"/>
        <v/>
      </c>
      <c r="AK86" s="24" t="str">
        <f t="shared" si="53"/>
        <v/>
      </c>
      <c r="AL86" s="24" t="str">
        <f>IFERROR(VLOOKUP(C86,$C$5:C85,1,FALSE),"NÃO")</f>
        <v>NÃO</v>
      </c>
      <c r="AM86" s="24" t="str">
        <f t="shared" si="54"/>
        <v/>
      </c>
      <c r="AN86" s="24" t="str">
        <f t="shared" si="55"/>
        <v/>
      </c>
      <c r="AO86" s="24" t="str">
        <f t="shared" si="56"/>
        <v/>
      </c>
      <c r="AP86" s="481"/>
      <c r="AQ86" s="482"/>
      <c r="AR86" s="148">
        <f t="shared" si="57"/>
        <v>0</v>
      </c>
      <c r="AS86" s="148">
        <f t="shared" si="65"/>
        <v>0</v>
      </c>
      <c r="AT86" s="319" t="str">
        <f t="shared" si="58"/>
        <v/>
      </c>
      <c r="AV86" s="138">
        <f>'D - DADOS EQUIPE'!A86</f>
        <v>0</v>
      </c>
      <c r="AW86" s="24" t="str">
        <f t="shared" si="71"/>
        <v xml:space="preserve"> </v>
      </c>
      <c r="AX86" s="81">
        <f>'D - DADOS EQUIPE'!D86</f>
        <v>0</v>
      </c>
      <c r="AY86" s="81">
        <f>'D - DADOS EQUIPE'!B86</f>
        <v>0</v>
      </c>
      <c r="AZ86" s="81">
        <f t="shared" si="66"/>
        <v>0</v>
      </c>
      <c r="BA86" s="24">
        <f t="shared" si="67"/>
        <v>0</v>
      </c>
      <c r="BC86" s="24">
        <f t="shared" si="68"/>
        <v>0</v>
      </c>
      <c r="BD86" s="24">
        <f t="shared" si="69"/>
        <v>0</v>
      </c>
      <c r="BE86" s="24">
        <f t="shared" si="70"/>
        <v>0</v>
      </c>
    </row>
    <row r="87" spans="1:57" x14ac:dyDescent="0.35">
      <c r="A87" s="206" t="s">
        <v>1253</v>
      </c>
      <c r="B87" s="45"/>
      <c r="C87" s="12"/>
      <c r="D87" s="457"/>
      <c r="E87" s="457"/>
      <c r="F87" s="45"/>
      <c r="G87" s="45"/>
      <c r="H87" s="136"/>
      <c r="I87" s="64"/>
      <c r="J87" s="43" t="str">
        <f t="shared" si="59"/>
        <v/>
      </c>
      <c r="U87" s="81" t="b">
        <f t="shared" si="60"/>
        <v>0</v>
      </c>
      <c r="V87" s="81" t="b">
        <f t="shared" si="61"/>
        <v>0</v>
      </c>
      <c r="W87" s="81" t="str">
        <f t="shared" si="44"/>
        <v/>
      </c>
      <c r="X87" s="24" t="str">
        <f t="shared" si="45"/>
        <v/>
      </c>
      <c r="Y87" s="24" t="str">
        <f t="shared" si="46"/>
        <v/>
      </c>
      <c r="Z87" s="24" t="str">
        <f t="shared" si="47"/>
        <v/>
      </c>
      <c r="AA87" s="24" t="str">
        <f t="shared" si="62"/>
        <v/>
      </c>
      <c r="AB87" s="24" t="str">
        <f t="shared" si="63"/>
        <v/>
      </c>
      <c r="AC87" s="24" t="str">
        <f t="shared" si="64"/>
        <v/>
      </c>
      <c r="AD87" s="24" t="str">
        <f t="shared" si="48"/>
        <v/>
      </c>
      <c r="AE87" s="24" t="str">
        <f t="shared" si="49"/>
        <v>;;;;;EQUIPE;</v>
      </c>
      <c r="AF87" s="24" t="str">
        <f>IFERROR(VLOOKUP($AE87,'VERIFICAÇÃO 8'!H:I,2,FALSE),"")</f>
        <v/>
      </c>
      <c r="AG87" s="319" t="str">
        <f>IFERROR(VLOOKUP($AE87,'VERIFICAÇÃO 8'!H:J,3,FALSE),"")</f>
        <v/>
      </c>
      <c r="AH87" s="78" t="b">
        <f t="shared" si="50"/>
        <v>0</v>
      </c>
      <c r="AI87" s="78" t="b">
        <f t="shared" si="51"/>
        <v>0</v>
      </c>
      <c r="AJ87" s="78" t="str">
        <f t="shared" si="52"/>
        <v/>
      </c>
      <c r="AK87" s="24" t="str">
        <f t="shared" si="53"/>
        <v/>
      </c>
      <c r="AL87" s="24" t="str">
        <f>IFERROR(VLOOKUP(C87,$C$5:C86,1,FALSE),"NÃO")</f>
        <v>NÃO</v>
      </c>
      <c r="AM87" s="24" t="str">
        <f t="shared" si="54"/>
        <v/>
      </c>
      <c r="AN87" s="24" t="str">
        <f t="shared" si="55"/>
        <v/>
      </c>
      <c r="AO87" s="24" t="str">
        <f t="shared" si="56"/>
        <v/>
      </c>
      <c r="AP87" s="481"/>
      <c r="AQ87" s="482"/>
      <c r="AR87" s="148">
        <f t="shared" si="57"/>
        <v>0</v>
      </c>
      <c r="AS87" s="148">
        <f t="shared" si="65"/>
        <v>0</v>
      </c>
      <c r="AT87" s="319" t="str">
        <f t="shared" si="58"/>
        <v/>
      </c>
      <c r="AV87" s="138">
        <f>'D - DADOS EQUIPE'!A87</f>
        <v>0</v>
      </c>
      <c r="AW87" s="24" t="str">
        <f t="shared" si="71"/>
        <v xml:space="preserve"> </v>
      </c>
      <c r="AX87" s="81">
        <f>'D - DADOS EQUIPE'!D87</f>
        <v>0</v>
      </c>
      <c r="AY87" s="81">
        <f>'D - DADOS EQUIPE'!B87</f>
        <v>0</v>
      </c>
      <c r="AZ87" s="81">
        <f t="shared" si="66"/>
        <v>0</v>
      </c>
      <c r="BA87" s="24">
        <f t="shared" si="67"/>
        <v>0</v>
      </c>
      <c r="BC87" s="24">
        <f t="shared" si="68"/>
        <v>0</v>
      </c>
      <c r="BD87" s="24">
        <f t="shared" si="69"/>
        <v>0</v>
      </c>
      <c r="BE87" s="24">
        <f t="shared" si="70"/>
        <v>0</v>
      </c>
    </row>
    <row r="88" spans="1:57" x14ac:dyDescent="0.35">
      <c r="A88" s="206" t="s">
        <v>1254</v>
      </c>
      <c r="B88" s="45"/>
      <c r="C88" s="12"/>
      <c r="D88" s="457"/>
      <c r="E88" s="457"/>
      <c r="F88" s="45"/>
      <c r="G88" s="45"/>
      <c r="H88" s="136"/>
      <c r="I88" s="64"/>
      <c r="J88" s="43" t="str">
        <f t="shared" si="59"/>
        <v/>
      </c>
      <c r="U88" s="81" t="b">
        <f t="shared" si="60"/>
        <v>0</v>
      </c>
      <c r="V88" s="81" t="b">
        <f t="shared" si="61"/>
        <v>0</v>
      </c>
      <c r="W88" s="81" t="str">
        <f t="shared" si="44"/>
        <v/>
      </c>
      <c r="X88" s="24" t="str">
        <f t="shared" si="45"/>
        <v/>
      </c>
      <c r="Y88" s="24" t="str">
        <f t="shared" si="46"/>
        <v/>
      </c>
      <c r="Z88" s="24" t="str">
        <f t="shared" si="47"/>
        <v/>
      </c>
      <c r="AA88" s="24" t="str">
        <f t="shared" si="62"/>
        <v/>
      </c>
      <c r="AB88" s="24" t="str">
        <f t="shared" si="63"/>
        <v/>
      </c>
      <c r="AC88" s="24" t="str">
        <f t="shared" si="64"/>
        <v/>
      </c>
      <c r="AD88" s="24" t="str">
        <f t="shared" si="48"/>
        <v/>
      </c>
      <c r="AE88" s="24" t="str">
        <f t="shared" si="49"/>
        <v>;;;;;EQUIPE;</v>
      </c>
      <c r="AF88" s="24" t="str">
        <f>IFERROR(VLOOKUP($AE88,'VERIFICAÇÃO 8'!H:I,2,FALSE),"")</f>
        <v/>
      </c>
      <c r="AG88" s="319" t="str">
        <f>IFERROR(VLOOKUP($AE88,'VERIFICAÇÃO 8'!H:J,3,FALSE),"")</f>
        <v/>
      </c>
      <c r="AH88" s="78" t="b">
        <f t="shared" si="50"/>
        <v>0</v>
      </c>
      <c r="AI88" s="78" t="b">
        <f t="shared" si="51"/>
        <v>0</v>
      </c>
      <c r="AJ88" s="78" t="str">
        <f t="shared" si="52"/>
        <v/>
      </c>
      <c r="AK88" s="24" t="str">
        <f t="shared" si="53"/>
        <v/>
      </c>
      <c r="AL88" s="24" t="str">
        <f>IFERROR(VLOOKUP(C88,$C$5:C87,1,FALSE),"NÃO")</f>
        <v>NÃO</v>
      </c>
      <c r="AM88" s="24" t="str">
        <f t="shared" si="54"/>
        <v/>
      </c>
      <c r="AN88" s="24" t="str">
        <f t="shared" si="55"/>
        <v/>
      </c>
      <c r="AO88" s="24" t="str">
        <f t="shared" si="56"/>
        <v/>
      </c>
      <c r="AP88" s="481"/>
      <c r="AQ88" s="482"/>
      <c r="AR88" s="148">
        <f t="shared" si="57"/>
        <v>0</v>
      </c>
      <c r="AS88" s="148">
        <f t="shared" si="65"/>
        <v>0</v>
      </c>
      <c r="AT88" s="319" t="str">
        <f t="shared" si="58"/>
        <v/>
      </c>
      <c r="AV88" s="138">
        <f>'D - DADOS EQUIPE'!A88</f>
        <v>0</v>
      </c>
      <c r="AW88" s="24" t="str">
        <f t="shared" si="71"/>
        <v xml:space="preserve"> </v>
      </c>
      <c r="AX88" s="81">
        <f>'D - DADOS EQUIPE'!D88</f>
        <v>0</v>
      </c>
      <c r="AY88" s="81">
        <f>'D - DADOS EQUIPE'!B88</f>
        <v>0</v>
      </c>
      <c r="AZ88" s="81">
        <f t="shared" si="66"/>
        <v>0</v>
      </c>
      <c r="BA88" s="24">
        <f t="shared" si="67"/>
        <v>0</v>
      </c>
      <c r="BC88" s="24">
        <f t="shared" si="68"/>
        <v>0</v>
      </c>
      <c r="BD88" s="24">
        <f t="shared" si="69"/>
        <v>0</v>
      </c>
      <c r="BE88" s="24">
        <f t="shared" si="70"/>
        <v>0</v>
      </c>
    </row>
    <row r="89" spans="1:57" x14ac:dyDescent="0.35">
      <c r="A89" s="206" t="s">
        <v>1255</v>
      </c>
      <c r="B89" s="45"/>
      <c r="C89" s="12"/>
      <c r="D89" s="457"/>
      <c r="E89" s="457"/>
      <c r="F89" s="45"/>
      <c r="G89" s="45"/>
      <c r="H89" s="136"/>
      <c r="I89" s="64"/>
      <c r="J89" s="43" t="str">
        <f t="shared" si="59"/>
        <v/>
      </c>
      <c r="U89" s="81" t="b">
        <f t="shared" si="60"/>
        <v>0</v>
      </c>
      <c r="V89" s="81" t="b">
        <f t="shared" si="61"/>
        <v>0</v>
      </c>
      <c r="W89" s="81" t="str">
        <f t="shared" si="44"/>
        <v/>
      </c>
      <c r="X89" s="24" t="str">
        <f t="shared" si="45"/>
        <v/>
      </c>
      <c r="Y89" s="24" t="str">
        <f t="shared" si="46"/>
        <v/>
      </c>
      <c r="Z89" s="24" t="str">
        <f t="shared" si="47"/>
        <v/>
      </c>
      <c r="AA89" s="24" t="str">
        <f t="shared" si="62"/>
        <v/>
      </c>
      <c r="AB89" s="24" t="str">
        <f t="shared" si="63"/>
        <v/>
      </c>
      <c r="AC89" s="24" t="str">
        <f t="shared" si="64"/>
        <v/>
      </c>
      <c r="AD89" s="24" t="str">
        <f t="shared" si="48"/>
        <v/>
      </c>
      <c r="AE89" s="24" t="str">
        <f t="shared" si="49"/>
        <v>;;;;;EQUIPE;</v>
      </c>
      <c r="AF89" s="24" t="str">
        <f>IFERROR(VLOOKUP($AE89,'VERIFICAÇÃO 8'!H:I,2,FALSE),"")</f>
        <v/>
      </c>
      <c r="AG89" s="319" t="str">
        <f>IFERROR(VLOOKUP($AE89,'VERIFICAÇÃO 8'!H:J,3,FALSE),"")</f>
        <v/>
      </c>
      <c r="AH89" s="78" t="b">
        <f t="shared" si="50"/>
        <v>0</v>
      </c>
      <c r="AI89" s="78" t="b">
        <f t="shared" si="51"/>
        <v>0</v>
      </c>
      <c r="AJ89" s="78" t="str">
        <f t="shared" si="52"/>
        <v/>
      </c>
      <c r="AK89" s="24" t="str">
        <f t="shared" si="53"/>
        <v/>
      </c>
      <c r="AL89" s="24" t="str">
        <f>IFERROR(VLOOKUP(C89,$C$5:C88,1,FALSE),"NÃO")</f>
        <v>NÃO</v>
      </c>
      <c r="AM89" s="24" t="str">
        <f t="shared" si="54"/>
        <v/>
      </c>
      <c r="AN89" s="24" t="str">
        <f t="shared" si="55"/>
        <v/>
      </c>
      <c r="AO89" s="24" t="str">
        <f t="shared" si="56"/>
        <v/>
      </c>
      <c r="AP89" s="481"/>
      <c r="AQ89" s="482"/>
      <c r="AR89" s="148">
        <f t="shared" si="57"/>
        <v>0</v>
      </c>
      <c r="AS89" s="148">
        <f t="shared" si="65"/>
        <v>0</v>
      </c>
      <c r="AT89" s="319" t="str">
        <f t="shared" si="58"/>
        <v/>
      </c>
      <c r="AV89" s="138">
        <f>'D - DADOS EQUIPE'!A89</f>
        <v>0</v>
      </c>
      <c r="AW89" s="24" t="str">
        <f t="shared" si="71"/>
        <v xml:space="preserve"> </v>
      </c>
      <c r="AX89" s="81">
        <f>'D - DADOS EQUIPE'!D89</f>
        <v>0</v>
      </c>
      <c r="AY89" s="81">
        <f>'D - DADOS EQUIPE'!B89</f>
        <v>0</v>
      </c>
      <c r="AZ89" s="81">
        <f t="shared" si="66"/>
        <v>0</v>
      </c>
      <c r="BA89" s="24">
        <f t="shared" si="67"/>
        <v>0</v>
      </c>
      <c r="BC89" s="24">
        <f t="shared" si="68"/>
        <v>0</v>
      </c>
      <c r="BD89" s="24">
        <f t="shared" si="69"/>
        <v>0</v>
      </c>
      <c r="BE89" s="24">
        <f t="shared" si="70"/>
        <v>0</v>
      </c>
    </row>
    <row r="90" spans="1:57" x14ac:dyDescent="0.35">
      <c r="A90" s="206" t="s">
        <v>1256</v>
      </c>
      <c r="B90" s="45"/>
      <c r="C90" s="12"/>
      <c r="D90" s="457"/>
      <c r="E90" s="457"/>
      <c r="F90" s="45"/>
      <c r="G90" s="45"/>
      <c r="H90" s="136"/>
      <c r="I90" s="64"/>
      <c r="J90" s="43" t="str">
        <f t="shared" si="59"/>
        <v/>
      </c>
      <c r="U90" s="81" t="b">
        <f t="shared" si="60"/>
        <v>0</v>
      </c>
      <c r="V90" s="81" t="b">
        <f t="shared" si="61"/>
        <v>0</v>
      </c>
      <c r="W90" s="81" t="str">
        <f t="shared" si="44"/>
        <v/>
      </c>
      <c r="X90" s="24" t="str">
        <f t="shared" si="45"/>
        <v/>
      </c>
      <c r="Y90" s="24" t="str">
        <f t="shared" si="46"/>
        <v/>
      </c>
      <c r="Z90" s="24" t="str">
        <f t="shared" si="47"/>
        <v/>
      </c>
      <c r="AA90" s="24" t="str">
        <f t="shared" si="62"/>
        <v/>
      </c>
      <c r="AB90" s="24" t="str">
        <f t="shared" si="63"/>
        <v/>
      </c>
      <c r="AC90" s="24" t="str">
        <f t="shared" si="64"/>
        <v/>
      </c>
      <c r="AD90" s="24" t="str">
        <f t="shared" si="48"/>
        <v/>
      </c>
      <c r="AE90" s="24" t="str">
        <f t="shared" si="49"/>
        <v>;;;;;EQUIPE;</v>
      </c>
      <c r="AF90" s="24" t="str">
        <f>IFERROR(VLOOKUP($AE90,'VERIFICAÇÃO 8'!H:I,2,FALSE),"")</f>
        <v/>
      </c>
      <c r="AG90" s="319" t="str">
        <f>IFERROR(VLOOKUP($AE90,'VERIFICAÇÃO 8'!H:J,3,FALSE),"")</f>
        <v/>
      </c>
      <c r="AH90" s="78" t="b">
        <f t="shared" si="50"/>
        <v>0</v>
      </c>
      <c r="AI90" s="78" t="b">
        <f t="shared" si="51"/>
        <v>0</v>
      </c>
      <c r="AJ90" s="78" t="str">
        <f t="shared" si="52"/>
        <v/>
      </c>
      <c r="AK90" s="24" t="str">
        <f t="shared" si="53"/>
        <v/>
      </c>
      <c r="AL90" s="24" t="str">
        <f>IFERROR(VLOOKUP(C90,$C$5:C89,1,FALSE),"NÃO")</f>
        <v>NÃO</v>
      </c>
      <c r="AM90" s="24" t="str">
        <f t="shared" si="54"/>
        <v/>
      </c>
      <c r="AN90" s="24" t="str">
        <f t="shared" si="55"/>
        <v/>
      </c>
      <c r="AO90" s="24" t="str">
        <f t="shared" si="56"/>
        <v/>
      </c>
      <c r="AP90" s="481"/>
      <c r="AQ90" s="482"/>
      <c r="AR90" s="148">
        <f t="shared" si="57"/>
        <v>0</v>
      </c>
      <c r="AS90" s="148">
        <f t="shared" si="65"/>
        <v>0</v>
      </c>
      <c r="AT90" s="319" t="str">
        <f t="shared" si="58"/>
        <v/>
      </c>
      <c r="AV90" s="138">
        <f>'D - DADOS EQUIPE'!A90</f>
        <v>0</v>
      </c>
      <c r="AW90" s="24" t="str">
        <f t="shared" si="71"/>
        <v xml:space="preserve"> </v>
      </c>
      <c r="AX90" s="81">
        <f>'D - DADOS EQUIPE'!D90</f>
        <v>0</v>
      </c>
      <c r="AY90" s="81">
        <f>'D - DADOS EQUIPE'!B90</f>
        <v>0</v>
      </c>
      <c r="AZ90" s="81">
        <f t="shared" si="66"/>
        <v>0</v>
      </c>
      <c r="BA90" s="24">
        <f t="shared" si="67"/>
        <v>0</v>
      </c>
      <c r="BC90" s="24">
        <f t="shared" si="68"/>
        <v>0</v>
      </c>
      <c r="BD90" s="24">
        <f t="shared" si="69"/>
        <v>0</v>
      </c>
      <c r="BE90" s="24">
        <f t="shared" si="70"/>
        <v>0</v>
      </c>
    </row>
    <row r="91" spans="1:57" x14ac:dyDescent="0.35">
      <c r="A91" s="206" t="s">
        <v>1257</v>
      </c>
      <c r="B91" s="45"/>
      <c r="C91" s="12"/>
      <c r="D91" s="457"/>
      <c r="E91" s="457"/>
      <c r="F91" s="45"/>
      <c r="G91" s="45"/>
      <c r="H91" s="136"/>
      <c r="I91" s="64"/>
      <c r="J91" s="43" t="str">
        <f t="shared" si="59"/>
        <v/>
      </c>
      <c r="U91" s="81" t="b">
        <f t="shared" si="60"/>
        <v>0</v>
      </c>
      <c r="V91" s="81" t="b">
        <f t="shared" si="61"/>
        <v>0</v>
      </c>
      <c r="W91" s="81" t="str">
        <f t="shared" si="44"/>
        <v/>
      </c>
      <c r="X91" s="24" t="str">
        <f t="shared" si="45"/>
        <v/>
      </c>
      <c r="Y91" s="24" t="str">
        <f t="shared" si="46"/>
        <v/>
      </c>
      <c r="Z91" s="24" t="str">
        <f t="shared" si="47"/>
        <v/>
      </c>
      <c r="AA91" s="24" t="str">
        <f t="shared" si="62"/>
        <v/>
      </c>
      <c r="AB91" s="24" t="str">
        <f t="shared" si="63"/>
        <v/>
      </c>
      <c r="AC91" s="24" t="str">
        <f t="shared" si="64"/>
        <v/>
      </c>
      <c r="AD91" s="24" t="str">
        <f t="shared" si="48"/>
        <v/>
      </c>
      <c r="AE91" s="24" t="str">
        <f t="shared" si="49"/>
        <v>;;;;;EQUIPE;</v>
      </c>
      <c r="AF91" s="24" t="str">
        <f>IFERROR(VLOOKUP($AE91,'VERIFICAÇÃO 8'!H:I,2,FALSE),"")</f>
        <v/>
      </c>
      <c r="AG91" s="319" t="str">
        <f>IFERROR(VLOOKUP($AE91,'VERIFICAÇÃO 8'!H:J,3,FALSE),"")</f>
        <v/>
      </c>
      <c r="AH91" s="78" t="b">
        <f t="shared" si="50"/>
        <v>0</v>
      </c>
      <c r="AI91" s="78" t="b">
        <f t="shared" si="51"/>
        <v>0</v>
      </c>
      <c r="AJ91" s="78" t="str">
        <f t="shared" si="52"/>
        <v/>
      </c>
      <c r="AK91" s="24" t="str">
        <f t="shared" si="53"/>
        <v/>
      </c>
      <c r="AL91" s="24" t="str">
        <f>IFERROR(VLOOKUP(C91,$C$5:C90,1,FALSE),"NÃO")</f>
        <v>NÃO</v>
      </c>
      <c r="AM91" s="24" t="str">
        <f t="shared" si="54"/>
        <v/>
      </c>
      <c r="AN91" s="24" t="str">
        <f t="shared" si="55"/>
        <v/>
      </c>
      <c r="AO91" s="24" t="str">
        <f t="shared" si="56"/>
        <v/>
      </c>
      <c r="AP91" s="481"/>
      <c r="AQ91" s="482"/>
      <c r="AR91" s="148">
        <f t="shared" si="57"/>
        <v>0</v>
      </c>
      <c r="AS91" s="148">
        <f t="shared" si="65"/>
        <v>0</v>
      </c>
      <c r="AT91" s="319" t="str">
        <f t="shared" si="58"/>
        <v/>
      </c>
      <c r="AV91" s="138">
        <f>'D - DADOS EQUIPE'!A91</f>
        <v>0</v>
      </c>
      <c r="AW91" s="24" t="str">
        <f t="shared" si="71"/>
        <v xml:space="preserve"> </v>
      </c>
      <c r="AX91" s="81">
        <f>'D - DADOS EQUIPE'!D91</f>
        <v>0</v>
      </c>
      <c r="AY91" s="81">
        <f>'D - DADOS EQUIPE'!B91</f>
        <v>0</v>
      </c>
      <c r="AZ91" s="81">
        <f t="shared" si="66"/>
        <v>0</v>
      </c>
      <c r="BA91" s="24">
        <f t="shared" si="67"/>
        <v>0</v>
      </c>
      <c r="BC91" s="24">
        <f t="shared" si="68"/>
        <v>0</v>
      </c>
      <c r="BD91" s="24">
        <f t="shared" si="69"/>
        <v>0</v>
      </c>
      <c r="BE91" s="24">
        <f t="shared" si="70"/>
        <v>0</v>
      </c>
    </row>
    <row r="92" spans="1:57" x14ac:dyDescent="0.35">
      <c r="A92" s="206" t="s">
        <v>1258</v>
      </c>
      <c r="B92" s="45"/>
      <c r="C92" s="12"/>
      <c r="D92" s="457"/>
      <c r="E92" s="457"/>
      <c r="F92" s="45"/>
      <c r="G92" s="45"/>
      <c r="H92" s="136"/>
      <c r="I92" s="64"/>
      <c r="J92" s="43" t="str">
        <f t="shared" si="59"/>
        <v/>
      </c>
      <c r="U92" s="81" t="b">
        <f t="shared" si="60"/>
        <v>0</v>
      </c>
      <c r="V92" s="81" t="b">
        <f t="shared" si="61"/>
        <v>0</v>
      </c>
      <c r="W92" s="81" t="str">
        <f t="shared" si="44"/>
        <v/>
      </c>
      <c r="X92" s="24" t="str">
        <f t="shared" si="45"/>
        <v/>
      </c>
      <c r="Y92" s="24" t="str">
        <f t="shared" si="46"/>
        <v/>
      </c>
      <c r="Z92" s="24" t="str">
        <f t="shared" si="47"/>
        <v/>
      </c>
      <c r="AA92" s="24" t="str">
        <f t="shared" si="62"/>
        <v/>
      </c>
      <c r="AB92" s="24" t="str">
        <f t="shared" si="63"/>
        <v/>
      </c>
      <c r="AC92" s="24" t="str">
        <f t="shared" si="64"/>
        <v/>
      </c>
      <c r="AD92" s="24" t="str">
        <f t="shared" si="48"/>
        <v/>
      </c>
      <c r="AE92" s="24" t="str">
        <f t="shared" si="49"/>
        <v>;;;;;EQUIPE;</v>
      </c>
      <c r="AF92" s="24" t="str">
        <f>IFERROR(VLOOKUP($AE92,'VERIFICAÇÃO 8'!H:I,2,FALSE),"")</f>
        <v/>
      </c>
      <c r="AG92" s="319" t="str">
        <f>IFERROR(VLOOKUP($AE92,'VERIFICAÇÃO 8'!H:J,3,FALSE),"")</f>
        <v/>
      </c>
      <c r="AH92" s="78" t="b">
        <f t="shared" si="50"/>
        <v>0</v>
      </c>
      <c r="AI92" s="78" t="b">
        <f t="shared" si="51"/>
        <v>0</v>
      </c>
      <c r="AJ92" s="78" t="str">
        <f t="shared" si="52"/>
        <v/>
      </c>
      <c r="AK92" s="24" t="str">
        <f t="shared" si="53"/>
        <v/>
      </c>
      <c r="AL92" s="24" t="str">
        <f>IFERROR(VLOOKUP(C92,$C$5:C91,1,FALSE),"NÃO")</f>
        <v>NÃO</v>
      </c>
      <c r="AM92" s="24" t="str">
        <f t="shared" si="54"/>
        <v/>
      </c>
      <c r="AN92" s="24" t="str">
        <f t="shared" si="55"/>
        <v/>
      </c>
      <c r="AO92" s="24" t="str">
        <f t="shared" si="56"/>
        <v/>
      </c>
      <c r="AP92" s="481"/>
      <c r="AQ92" s="482"/>
      <c r="AR92" s="148">
        <f t="shared" si="57"/>
        <v>0</v>
      </c>
      <c r="AS92" s="148">
        <f t="shared" si="65"/>
        <v>0</v>
      </c>
      <c r="AT92" s="319" t="str">
        <f t="shared" si="58"/>
        <v/>
      </c>
      <c r="AV92" s="138">
        <f>'D - DADOS EQUIPE'!A92</f>
        <v>0</v>
      </c>
      <c r="AW92" s="24" t="str">
        <f t="shared" si="71"/>
        <v xml:space="preserve"> </v>
      </c>
      <c r="AX92" s="81">
        <f>'D - DADOS EQUIPE'!D92</f>
        <v>0</v>
      </c>
      <c r="AY92" s="81">
        <f>'D - DADOS EQUIPE'!B92</f>
        <v>0</v>
      </c>
      <c r="AZ92" s="81">
        <f t="shared" si="66"/>
        <v>0</v>
      </c>
      <c r="BA92" s="24">
        <f t="shared" si="67"/>
        <v>0</v>
      </c>
      <c r="BC92" s="24">
        <f t="shared" si="68"/>
        <v>0</v>
      </c>
      <c r="BD92" s="24">
        <f t="shared" si="69"/>
        <v>0</v>
      </c>
      <c r="BE92" s="24">
        <f t="shared" si="70"/>
        <v>0</v>
      </c>
    </row>
    <row r="93" spans="1:57" x14ac:dyDescent="0.35">
      <c r="A93" s="206" t="s">
        <v>1259</v>
      </c>
      <c r="B93" s="45"/>
      <c r="C93" s="12"/>
      <c r="D93" s="457"/>
      <c r="E93" s="457"/>
      <c r="F93" s="45"/>
      <c r="G93" s="45"/>
      <c r="H93" s="136"/>
      <c r="I93" s="64"/>
      <c r="J93" s="43" t="str">
        <f t="shared" si="59"/>
        <v/>
      </c>
      <c r="U93" s="81" t="b">
        <f t="shared" si="60"/>
        <v>0</v>
      </c>
      <c r="V93" s="81" t="b">
        <f t="shared" si="61"/>
        <v>0</v>
      </c>
      <c r="W93" s="81" t="str">
        <f t="shared" si="44"/>
        <v/>
      </c>
      <c r="X93" s="24" t="str">
        <f t="shared" si="45"/>
        <v/>
      </c>
      <c r="Y93" s="24" t="str">
        <f t="shared" si="46"/>
        <v/>
      </c>
      <c r="Z93" s="24" t="str">
        <f t="shared" si="47"/>
        <v/>
      </c>
      <c r="AA93" s="24" t="str">
        <f t="shared" si="62"/>
        <v/>
      </c>
      <c r="AB93" s="24" t="str">
        <f t="shared" si="63"/>
        <v/>
      </c>
      <c r="AC93" s="24" t="str">
        <f t="shared" si="64"/>
        <v/>
      </c>
      <c r="AD93" s="24" t="str">
        <f t="shared" si="48"/>
        <v/>
      </c>
      <c r="AE93" s="24" t="str">
        <f t="shared" si="49"/>
        <v>;;;;;EQUIPE;</v>
      </c>
      <c r="AF93" s="24" t="str">
        <f>IFERROR(VLOOKUP($AE93,'VERIFICAÇÃO 8'!H:I,2,FALSE),"")</f>
        <v/>
      </c>
      <c r="AG93" s="319" t="str">
        <f>IFERROR(VLOOKUP($AE93,'VERIFICAÇÃO 8'!H:J,3,FALSE),"")</f>
        <v/>
      </c>
      <c r="AH93" s="78" t="b">
        <f t="shared" si="50"/>
        <v>0</v>
      </c>
      <c r="AI93" s="78" t="b">
        <f t="shared" si="51"/>
        <v>0</v>
      </c>
      <c r="AJ93" s="78" t="str">
        <f t="shared" si="52"/>
        <v/>
      </c>
      <c r="AK93" s="24" t="str">
        <f t="shared" si="53"/>
        <v/>
      </c>
      <c r="AL93" s="24" t="str">
        <f>IFERROR(VLOOKUP(C93,$C$5:C92,1,FALSE),"NÃO")</f>
        <v>NÃO</v>
      </c>
      <c r="AM93" s="24" t="str">
        <f t="shared" si="54"/>
        <v/>
      </c>
      <c r="AN93" s="24" t="str">
        <f t="shared" si="55"/>
        <v/>
      </c>
      <c r="AO93" s="24" t="str">
        <f t="shared" si="56"/>
        <v/>
      </c>
      <c r="AP93" s="481"/>
      <c r="AQ93" s="482"/>
      <c r="AR93" s="148">
        <f t="shared" si="57"/>
        <v>0</v>
      </c>
      <c r="AS93" s="148">
        <f t="shared" si="65"/>
        <v>0</v>
      </c>
      <c r="AT93" s="319" t="str">
        <f t="shared" si="58"/>
        <v/>
      </c>
      <c r="AV93" s="138">
        <f>'D - DADOS EQUIPE'!A93</f>
        <v>0</v>
      </c>
      <c r="AW93" s="24" t="str">
        <f t="shared" si="71"/>
        <v xml:space="preserve"> </v>
      </c>
      <c r="AX93" s="81">
        <f>'D - DADOS EQUIPE'!D93</f>
        <v>0</v>
      </c>
      <c r="AY93" s="81">
        <f>'D - DADOS EQUIPE'!B93</f>
        <v>0</v>
      </c>
      <c r="AZ93" s="81">
        <f t="shared" si="66"/>
        <v>0</v>
      </c>
      <c r="BA93" s="24">
        <f t="shared" si="67"/>
        <v>0</v>
      </c>
      <c r="BC93" s="24">
        <f t="shared" si="68"/>
        <v>0</v>
      </c>
      <c r="BD93" s="24">
        <f t="shared" si="69"/>
        <v>0</v>
      </c>
      <c r="BE93" s="24">
        <f t="shared" si="70"/>
        <v>0</v>
      </c>
    </row>
    <row r="94" spans="1:57" x14ac:dyDescent="0.35">
      <c r="A94" s="206" t="s">
        <v>1260</v>
      </c>
      <c r="B94" s="45"/>
      <c r="C94" s="12"/>
      <c r="D94" s="457"/>
      <c r="E94" s="457"/>
      <c r="F94" s="45"/>
      <c r="G94" s="45"/>
      <c r="H94" s="136"/>
      <c r="I94" s="64"/>
      <c r="J94" s="43" t="str">
        <f t="shared" si="59"/>
        <v/>
      </c>
      <c r="U94" s="81" t="b">
        <f t="shared" si="60"/>
        <v>0</v>
      </c>
      <c r="V94" s="81" t="b">
        <f t="shared" si="61"/>
        <v>0</v>
      </c>
      <c r="W94" s="81" t="str">
        <f t="shared" si="44"/>
        <v/>
      </c>
      <c r="X94" s="24" t="str">
        <f t="shared" si="45"/>
        <v/>
      </c>
      <c r="Y94" s="24" t="str">
        <f t="shared" si="46"/>
        <v/>
      </c>
      <c r="Z94" s="24" t="str">
        <f t="shared" si="47"/>
        <v/>
      </c>
      <c r="AA94" s="24" t="str">
        <f t="shared" si="62"/>
        <v/>
      </c>
      <c r="AB94" s="24" t="str">
        <f t="shared" si="63"/>
        <v/>
      </c>
      <c r="AC94" s="24" t="str">
        <f t="shared" si="64"/>
        <v/>
      </c>
      <c r="AD94" s="24" t="str">
        <f t="shared" si="48"/>
        <v/>
      </c>
      <c r="AE94" s="24" t="str">
        <f t="shared" si="49"/>
        <v>;;;;;EQUIPE;</v>
      </c>
      <c r="AF94" s="24" t="str">
        <f>IFERROR(VLOOKUP($AE94,'VERIFICAÇÃO 8'!H:I,2,FALSE),"")</f>
        <v/>
      </c>
      <c r="AG94" s="319" t="str">
        <f>IFERROR(VLOOKUP($AE94,'VERIFICAÇÃO 8'!H:J,3,FALSE),"")</f>
        <v/>
      </c>
      <c r="AH94" s="78" t="b">
        <f t="shared" si="50"/>
        <v>0</v>
      </c>
      <c r="AI94" s="78" t="b">
        <f t="shared" si="51"/>
        <v>0</v>
      </c>
      <c r="AJ94" s="78" t="str">
        <f t="shared" si="52"/>
        <v/>
      </c>
      <c r="AK94" s="24" t="str">
        <f t="shared" si="53"/>
        <v/>
      </c>
      <c r="AL94" s="24" t="str">
        <f>IFERROR(VLOOKUP(C94,$C$5:C93,1,FALSE),"NÃO")</f>
        <v>NÃO</v>
      </c>
      <c r="AM94" s="24" t="str">
        <f t="shared" si="54"/>
        <v/>
      </c>
      <c r="AN94" s="24" t="str">
        <f t="shared" si="55"/>
        <v/>
      </c>
      <c r="AO94" s="24" t="str">
        <f t="shared" si="56"/>
        <v/>
      </c>
      <c r="AP94" s="481"/>
      <c r="AQ94" s="482"/>
      <c r="AR94" s="148">
        <f t="shared" si="57"/>
        <v>0</v>
      </c>
      <c r="AS94" s="148">
        <f t="shared" si="65"/>
        <v>0</v>
      </c>
      <c r="AT94" s="319" t="str">
        <f t="shared" si="58"/>
        <v/>
      </c>
      <c r="AV94" s="138">
        <f>'D - DADOS EQUIPE'!A94</f>
        <v>0</v>
      </c>
      <c r="AW94" s="24" t="str">
        <f t="shared" si="71"/>
        <v xml:space="preserve"> </v>
      </c>
      <c r="AX94" s="81">
        <f>'D - DADOS EQUIPE'!D94</f>
        <v>0</v>
      </c>
      <c r="AY94" s="81">
        <f>'D - DADOS EQUIPE'!B94</f>
        <v>0</v>
      </c>
      <c r="AZ94" s="81">
        <f t="shared" si="66"/>
        <v>0</v>
      </c>
      <c r="BA94" s="24">
        <f t="shared" si="67"/>
        <v>0</v>
      </c>
      <c r="BC94" s="24">
        <f t="shared" si="68"/>
        <v>0</v>
      </c>
      <c r="BD94" s="24">
        <f t="shared" si="69"/>
        <v>0</v>
      </c>
      <c r="BE94" s="24">
        <f t="shared" si="70"/>
        <v>0</v>
      </c>
    </row>
    <row r="95" spans="1:57" x14ac:dyDescent="0.35">
      <c r="A95" s="206" t="s">
        <v>1261</v>
      </c>
      <c r="B95" s="45"/>
      <c r="C95" s="12"/>
      <c r="D95" s="457"/>
      <c r="E95" s="457"/>
      <c r="F95" s="45"/>
      <c r="G95" s="45"/>
      <c r="H95" s="136"/>
      <c r="I95" s="64"/>
      <c r="J95" s="43" t="str">
        <f t="shared" si="59"/>
        <v/>
      </c>
      <c r="U95" s="81" t="b">
        <f t="shared" si="60"/>
        <v>0</v>
      </c>
      <c r="V95" s="81" t="b">
        <f t="shared" si="61"/>
        <v>0</v>
      </c>
      <c r="W95" s="81" t="str">
        <f t="shared" si="44"/>
        <v/>
      </c>
      <c r="X95" s="24" t="str">
        <f t="shared" si="45"/>
        <v/>
      </c>
      <c r="Y95" s="24" t="str">
        <f t="shared" si="46"/>
        <v/>
      </c>
      <c r="Z95" s="24" t="str">
        <f t="shared" si="47"/>
        <v/>
      </c>
      <c r="AA95" s="24" t="str">
        <f t="shared" si="62"/>
        <v/>
      </c>
      <c r="AB95" s="24" t="str">
        <f t="shared" si="63"/>
        <v/>
      </c>
      <c r="AC95" s="24" t="str">
        <f t="shared" si="64"/>
        <v/>
      </c>
      <c r="AD95" s="24" t="str">
        <f t="shared" si="48"/>
        <v/>
      </c>
      <c r="AE95" s="24" t="str">
        <f t="shared" si="49"/>
        <v>;;;;;EQUIPE;</v>
      </c>
      <c r="AF95" s="24" t="str">
        <f>IFERROR(VLOOKUP($AE95,'VERIFICAÇÃO 8'!H:I,2,FALSE),"")</f>
        <v/>
      </c>
      <c r="AG95" s="319" t="str">
        <f>IFERROR(VLOOKUP($AE95,'VERIFICAÇÃO 8'!H:J,3,FALSE),"")</f>
        <v/>
      </c>
      <c r="AH95" s="78" t="b">
        <f t="shared" si="50"/>
        <v>0</v>
      </c>
      <c r="AI95" s="78" t="b">
        <f t="shared" si="51"/>
        <v>0</v>
      </c>
      <c r="AJ95" s="78" t="str">
        <f t="shared" si="52"/>
        <v/>
      </c>
      <c r="AK95" s="24" t="str">
        <f t="shared" si="53"/>
        <v/>
      </c>
      <c r="AL95" s="24" t="str">
        <f>IFERROR(VLOOKUP(C95,$C$5:C94,1,FALSE),"NÃO")</f>
        <v>NÃO</v>
      </c>
      <c r="AM95" s="24" t="str">
        <f t="shared" si="54"/>
        <v/>
      </c>
      <c r="AN95" s="24" t="str">
        <f t="shared" si="55"/>
        <v/>
      </c>
      <c r="AO95" s="24" t="str">
        <f t="shared" si="56"/>
        <v/>
      </c>
      <c r="AP95" s="481"/>
      <c r="AQ95" s="482"/>
      <c r="AR95" s="148">
        <f t="shared" si="57"/>
        <v>0</v>
      </c>
      <c r="AS95" s="148">
        <f t="shared" si="65"/>
        <v>0</v>
      </c>
      <c r="AT95" s="319" t="str">
        <f t="shared" si="58"/>
        <v/>
      </c>
      <c r="AV95" s="138">
        <f>'D - DADOS EQUIPE'!A95</f>
        <v>0</v>
      </c>
      <c r="AW95" s="24" t="str">
        <f t="shared" si="71"/>
        <v xml:space="preserve"> </v>
      </c>
      <c r="AX95" s="81">
        <f>'D - DADOS EQUIPE'!D95</f>
        <v>0</v>
      </c>
      <c r="AY95" s="81">
        <f>'D - DADOS EQUIPE'!B95</f>
        <v>0</v>
      </c>
      <c r="AZ95" s="81">
        <f t="shared" si="66"/>
        <v>0</v>
      </c>
      <c r="BA95" s="24">
        <f t="shared" si="67"/>
        <v>0</v>
      </c>
      <c r="BC95" s="24">
        <f t="shared" si="68"/>
        <v>0</v>
      </c>
      <c r="BD95" s="24">
        <f t="shared" si="69"/>
        <v>0</v>
      </c>
      <c r="BE95" s="24">
        <f t="shared" si="70"/>
        <v>0</v>
      </c>
    </row>
    <row r="96" spans="1:57" x14ac:dyDescent="0.35">
      <c r="A96" s="206" t="s">
        <v>1262</v>
      </c>
      <c r="B96" s="45"/>
      <c r="C96" s="12"/>
      <c r="D96" s="457"/>
      <c r="E96" s="457"/>
      <c r="F96" s="45"/>
      <c r="G96" s="45"/>
      <c r="H96" s="136"/>
      <c r="I96" s="64"/>
      <c r="J96" s="43" t="str">
        <f t="shared" si="59"/>
        <v/>
      </c>
      <c r="U96" s="81" t="b">
        <f t="shared" si="60"/>
        <v>0</v>
      </c>
      <c r="V96" s="81" t="b">
        <f t="shared" si="61"/>
        <v>0</v>
      </c>
      <c r="W96" s="81" t="str">
        <f t="shared" si="44"/>
        <v/>
      </c>
      <c r="X96" s="24" t="str">
        <f t="shared" si="45"/>
        <v/>
      </c>
      <c r="Y96" s="24" t="str">
        <f t="shared" si="46"/>
        <v/>
      </c>
      <c r="Z96" s="24" t="str">
        <f t="shared" si="47"/>
        <v/>
      </c>
      <c r="AA96" s="24" t="str">
        <f t="shared" si="62"/>
        <v/>
      </c>
      <c r="AB96" s="24" t="str">
        <f t="shared" si="63"/>
        <v/>
      </c>
      <c r="AC96" s="24" t="str">
        <f t="shared" si="64"/>
        <v/>
      </c>
      <c r="AD96" s="24" t="str">
        <f t="shared" si="48"/>
        <v/>
      </c>
      <c r="AE96" s="24" t="str">
        <f t="shared" si="49"/>
        <v>;;;;;EQUIPE;</v>
      </c>
      <c r="AF96" s="24" t="str">
        <f>IFERROR(VLOOKUP($AE96,'VERIFICAÇÃO 8'!H:I,2,FALSE),"")</f>
        <v/>
      </c>
      <c r="AG96" s="319" t="str">
        <f>IFERROR(VLOOKUP($AE96,'VERIFICAÇÃO 8'!H:J,3,FALSE),"")</f>
        <v/>
      </c>
      <c r="AH96" s="78" t="b">
        <f t="shared" si="50"/>
        <v>0</v>
      </c>
      <c r="AI96" s="78" t="b">
        <f t="shared" si="51"/>
        <v>0</v>
      </c>
      <c r="AJ96" s="78" t="str">
        <f t="shared" si="52"/>
        <v/>
      </c>
      <c r="AK96" s="24" t="str">
        <f t="shared" si="53"/>
        <v/>
      </c>
      <c r="AL96" s="24" t="str">
        <f>IFERROR(VLOOKUP(C96,$C$5:C95,1,FALSE),"NÃO")</f>
        <v>NÃO</v>
      </c>
      <c r="AM96" s="24" t="str">
        <f t="shared" si="54"/>
        <v/>
      </c>
      <c r="AN96" s="24" t="str">
        <f t="shared" si="55"/>
        <v/>
      </c>
      <c r="AO96" s="24" t="str">
        <f t="shared" si="56"/>
        <v/>
      </c>
      <c r="AP96" s="481"/>
      <c r="AQ96" s="482"/>
      <c r="AR96" s="148">
        <f t="shared" si="57"/>
        <v>0</v>
      </c>
      <c r="AS96" s="148">
        <f t="shared" si="65"/>
        <v>0</v>
      </c>
      <c r="AT96" s="319" t="str">
        <f t="shared" si="58"/>
        <v/>
      </c>
      <c r="AV96" s="138">
        <f>'D - DADOS EQUIPE'!A96</f>
        <v>0</v>
      </c>
      <c r="AW96" s="24" t="str">
        <f t="shared" si="71"/>
        <v xml:space="preserve"> </v>
      </c>
      <c r="AX96" s="81">
        <f>'D - DADOS EQUIPE'!D96</f>
        <v>0</v>
      </c>
      <c r="AY96" s="81">
        <f>'D - DADOS EQUIPE'!B96</f>
        <v>0</v>
      </c>
      <c r="AZ96" s="81">
        <f t="shared" si="66"/>
        <v>0</v>
      </c>
      <c r="BA96" s="24">
        <f t="shared" si="67"/>
        <v>0</v>
      </c>
      <c r="BC96" s="24">
        <f t="shared" si="68"/>
        <v>0</v>
      </c>
      <c r="BD96" s="24">
        <f t="shared" si="69"/>
        <v>0</v>
      </c>
      <c r="BE96" s="24">
        <f t="shared" si="70"/>
        <v>0</v>
      </c>
    </row>
    <row r="97" spans="1:57" x14ac:dyDescent="0.35">
      <c r="A97" s="206" t="s">
        <v>1263</v>
      </c>
      <c r="B97" s="45"/>
      <c r="C97" s="12"/>
      <c r="D97" s="457"/>
      <c r="E97" s="457"/>
      <c r="F97" s="45"/>
      <c r="G97" s="45"/>
      <c r="H97" s="136"/>
      <c r="I97" s="64"/>
      <c r="J97" s="43" t="str">
        <f t="shared" si="59"/>
        <v/>
      </c>
      <c r="U97" s="81" t="b">
        <f t="shared" si="60"/>
        <v>0</v>
      </c>
      <c r="V97" s="81" t="b">
        <f t="shared" si="61"/>
        <v>0</v>
      </c>
      <c r="W97" s="81" t="str">
        <f t="shared" si="44"/>
        <v/>
      </c>
      <c r="X97" s="24" t="str">
        <f t="shared" si="45"/>
        <v/>
      </c>
      <c r="Y97" s="24" t="str">
        <f t="shared" si="46"/>
        <v/>
      </c>
      <c r="Z97" s="24" t="str">
        <f t="shared" si="47"/>
        <v/>
      </c>
      <c r="AA97" s="24" t="str">
        <f t="shared" si="62"/>
        <v/>
      </c>
      <c r="AB97" s="24" t="str">
        <f t="shared" si="63"/>
        <v/>
      </c>
      <c r="AC97" s="24" t="str">
        <f t="shared" si="64"/>
        <v/>
      </c>
      <c r="AD97" s="24" t="str">
        <f t="shared" si="48"/>
        <v/>
      </c>
      <c r="AE97" s="24" t="str">
        <f t="shared" si="49"/>
        <v>;;;;;EQUIPE;</v>
      </c>
      <c r="AF97" s="24" t="str">
        <f>IFERROR(VLOOKUP($AE97,'VERIFICAÇÃO 8'!H:I,2,FALSE),"")</f>
        <v/>
      </c>
      <c r="AG97" s="319" t="str">
        <f>IFERROR(VLOOKUP($AE97,'VERIFICAÇÃO 8'!H:J,3,FALSE),"")</f>
        <v/>
      </c>
      <c r="AH97" s="78" t="b">
        <f t="shared" si="50"/>
        <v>0</v>
      </c>
      <c r="AI97" s="78" t="b">
        <f t="shared" si="51"/>
        <v>0</v>
      </c>
      <c r="AJ97" s="78" t="str">
        <f t="shared" si="52"/>
        <v/>
      </c>
      <c r="AK97" s="24" t="str">
        <f t="shared" si="53"/>
        <v/>
      </c>
      <c r="AL97" s="24" t="str">
        <f>IFERROR(VLOOKUP(C97,$C$5:C96,1,FALSE),"NÃO")</f>
        <v>NÃO</v>
      </c>
      <c r="AM97" s="24" t="str">
        <f t="shared" si="54"/>
        <v/>
      </c>
      <c r="AN97" s="24" t="str">
        <f t="shared" si="55"/>
        <v/>
      </c>
      <c r="AO97" s="24" t="str">
        <f t="shared" si="56"/>
        <v/>
      </c>
      <c r="AP97" s="481"/>
      <c r="AQ97" s="482"/>
      <c r="AR97" s="148">
        <f t="shared" si="57"/>
        <v>0</v>
      </c>
      <c r="AS97" s="148">
        <f t="shared" si="65"/>
        <v>0</v>
      </c>
      <c r="AT97" s="319" t="str">
        <f t="shared" si="58"/>
        <v/>
      </c>
      <c r="AV97" s="138">
        <f>'D - DADOS EQUIPE'!A97</f>
        <v>0</v>
      </c>
      <c r="AW97" s="24" t="str">
        <f t="shared" si="71"/>
        <v xml:space="preserve"> </v>
      </c>
      <c r="AX97" s="81">
        <f>'D - DADOS EQUIPE'!D97</f>
        <v>0</v>
      </c>
      <c r="AY97" s="81">
        <f>'D - DADOS EQUIPE'!B97</f>
        <v>0</v>
      </c>
      <c r="AZ97" s="81">
        <f t="shared" si="66"/>
        <v>0</v>
      </c>
      <c r="BA97" s="24">
        <f t="shared" si="67"/>
        <v>0</v>
      </c>
      <c r="BC97" s="24">
        <f t="shared" si="68"/>
        <v>0</v>
      </c>
      <c r="BD97" s="24">
        <f t="shared" si="69"/>
        <v>0</v>
      </c>
      <c r="BE97" s="24">
        <f t="shared" si="70"/>
        <v>0</v>
      </c>
    </row>
    <row r="98" spans="1:57" x14ac:dyDescent="0.35">
      <c r="A98" s="206" t="s">
        <v>1264</v>
      </c>
      <c r="B98" s="45"/>
      <c r="C98" s="12"/>
      <c r="D98" s="457"/>
      <c r="E98" s="457"/>
      <c r="F98" s="45"/>
      <c r="G98" s="45"/>
      <c r="H98" s="136"/>
      <c r="I98" s="64"/>
      <c r="J98" s="43" t="str">
        <f t="shared" si="59"/>
        <v/>
      </c>
      <c r="U98" s="81" t="b">
        <f t="shared" si="60"/>
        <v>0</v>
      </c>
      <c r="V98" s="81" t="b">
        <f t="shared" si="61"/>
        <v>0</v>
      </c>
      <c r="W98" s="81" t="str">
        <f t="shared" si="44"/>
        <v/>
      </c>
      <c r="X98" s="24" t="str">
        <f t="shared" si="45"/>
        <v/>
      </c>
      <c r="Y98" s="24" t="str">
        <f t="shared" si="46"/>
        <v/>
      </c>
      <c r="Z98" s="24" t="str">
        <f t="shared" si="47"/>
        <v/>
      </c>
      <c r="AA98" s="24" t="str">
        <f t="shared" si="62"/>
        <v/>
      </c>
      <c r="AB98" s="24" t="str">
        <f t="shared" si="63"/>
        <v/>
      </c>
      <c r="AC98" s="24" t="str">
        <f t="shared" si="64"/>
        <v/>
      </c>
      <c r="AD98" s="24" t="str">
        <f t="shared" si="48"/>
        <v/>
      </c>
      <c r="AE98" s="24" t="str">
        <f t="shared" si="49"/>
        <v>;;;;;EQUIPE;</v>
      </c>
      <c r="AF98" s="24" t="str">
        <f>IFERROR(VLOOKUP($AE98,'VERIFICAÇÃO 8'!H:I,2,FALSE),"")</f>
        <v/>
      </c>
      <c r="AG98" s="319" t="str">
        <f>IFERROR(VLOOKUP($AE98,'VERIFICAÇÃO 8'!H:J,3,FALSE),"")</f>
        <v/>
      </c>
      <c r="AH98" s="78" t="b">
        <f t="shared" si="50"/>
        <v>0</v>
      </c>
      <c r="AI98" s="78" t="b">
        <f t="shared" si="51"/>
        <v>0</v>
      </c>
      <c r="AJ98" s="78" t="str">
        <f t="shared" si="52"/>
        <v/>
      </c>
      <c r="AK98" s="24" t="str">
        <f t="shared" si="53"/>
        <v/>
      </c>
      <c r="AL98" s="24" t="str">
        <f>IFERROR(VLOOKUP(C98,$C$5:C97,1,FALSE),"NÃO")</f>
        <v>NÃO</v>
      </c>
      <c r="AM98" s="24" t="str">
        <f t="shared" si="54"/>
        <v/>
      </c>
      <c r="AN98" s="24" t="str">
        <f t="shared" si="55"/>
        <v/>
      </c>
      <c r="AO98" s="24" t="str">
        <f t="shared" si="56"/>
        <v/>
      </c>
      <c r="AP98" s="481"/>
      <c r="AQ98" s="482"/>
      <c r="AR98" s="148">
        <f t="shared" si="57"/>
        <v>0</v>
      </c>
      <c r="AS98" s="148">
        <f t="shared" si="65"/>
        <v>0</v>
      </c>
      <c r="AT98" s="319" t="str">
        <f t="shared" si="58"/>
        <v/>
      </c>
      <c r="AV98" s="138">
        <f>'D - DADOS EQUIPE'!A98</f>
        <v>0</v>
      </c>
      <c r="AW98" s="24" t="str">
        <f t="shared" si="71"/>
        <v xml:space="preserve"> </v>
      </c>
      <c r="AX98" s="81">
        <f>'D - DADOS EQUIPE'!D98</f>
        <v>0</v>
      </c>
      <c r="AY98" s="81">
        <f>'D - DADOS EQUIPE'!B98</f>
        <v>0</v>
      </c>
      <c r="AZ98" s="81">
        <f t="shared" si="66"/>
        <v>0</v>
      </c>
      <c r="BA98" s="24">
        <f t="shared" si="67"/>
        <v>0</v>
      </c>
      <c r="BC98" s="24">
        <f t="shared" si="68"/>
        <v>0</v>
      </c>
      <c r="BD98" s="24">
        <f t="shared" si="69"/>
        <v>0</v>
      </c>
      <c r="BE98" s="24">
        <f t="shared" si="70"/>
        <v>0</v>
      </c>
    </row>
    <row r="99" spans="1:57" x14ac:dyDescent="0.35">
      <c r="A99" s="206" t="s">
        <v>1265</v>
      </c>
      <c r="B99" s="45"/>
      <c r="C99" s="12"/>
      <c r="D99" s="457"/>
      <c r="E99" s="457"/>
      <c r="F99" s="45"/>
      <c r="G99" s="45"/>
      <c r="H99" s="136"/>
      <c r="I99" s="64"/>
      <c r="J99" s="43" t="str">
        <f t="shared" si="59"/>
        <v/>
      </c>
      <c r="U99" s="81" t="b">
        <f t="shared" si="60"/>
        <v>0</v>
      </c>
      <c r="V99" s="81" t="b">
        <f t="shared" si="61"/>
        <v>0</v>
      </c>
      <c r="W99" s="81" t="str">
        <f t="shared" si="44"/>
        <v/>
      </c>
      <c r="X99" s="24" t="str">
        <f t="shared" si="45"/>
        <v/>
      </c>
      <c r="Y99" s="24" t="str">
        <f t="shared" si="46"/>
        <v/>
      </c>
      <c r="Z99" s="24" t="str">
        <f t="shared" si="47"/>
        <v/>
      </c>
      <c r="AA99" s="24" t="str">
        <f t="shared" si="62"/>
        <v/>
      </c>
      <c r="AB99" s="24" t="str">
        <f t="shared" si="63"/>
        <v/>
      </c>
      <c r="AC99" s="24" t="str">
        <f t="shared" si="64"/>
        <v/>
      </c>
      <c r="AD99" s="24" t="str">
        <f t="shared" si="48"/>
        <v/>
      </c>
      <c r="AE99" s="24" t="str">
        <f t="shared" si="49"/>
        <v>;;;;;EQUIPE;</v>
      </c>
      <c r="AF99" s="24" t="str">
        <f>IFERROR(VLOOKUP($AE99,'VERIFICAÇÃO 8'!H:I,2,FALSE),"")</f>
        <v/>
      </c>
      <c r="AG99" s="319" t="str">
        <f>IFERROR(VLOOKUP($AE99,'VERIFICAÇÃO 8'!H:J,3,FALSE),"")</f>
        <v/>
      </c>
      <c r="AH99" s="78" t="b">
        <f t="shared" si="50"/>
        <v>0</v>
      </c>
      <c r="AI99" s="78" t="b">
        <f t="shared" si="51"/>
        <v>0</v>
      </c>
      <c r="AJ99" s="78" t="str">
        <f t="shared" si="52"/>
        <v/>
      </c>
      <c r="AK99" s="24" t="str">
        <f t="shared" si="53"/>
        <v/>
      </c>
      <c r="AL99" s="24" t="str">
        <f>IFERROR(VLOOKUP(C99,$C$5:C98,1,FALSE),"NÃO")</f>
        <v>NÃO</v>
      </c>
      <c r="AM99" s="24" t="str">
        <f t="shared" si="54"/>
        <v/>
      </c>
      <c r="AN99" s="24" t="str">
        <f t="shared" si="55"/>
        <v/>
      </c>
      <c r="AO99" s="24" t="str">
        <f t="shared" si="56"/>
        <v/>
      </c>
      <c r="AP99" s="481"/>
      <c r="AQ99" s="482"/>
      <c r="AR99" s="148">
        <f t="shared" si="57"/>
        <v>0</v>
      </c>
      <c r="AS99" s="148">
        <f t="shared" si="65"/>
        <v>0</v>
      </c>
      <c r="AT99" s="319" t="str">
        <f t="shared" si="58"/>
        <v/>
      </c>
      <c r="AV99" s="138">
        <f>'D - DADOS EQUIPE'!A99</f>
        <v>0</v>
      </c>
      <c r="AW99" s="24" t="str">
        <f t="shared" si="71"/>
        <v xml:space="preserve"> </v>
      </c>
      <c r="AX99" s="81">
        <f>'D - DADOS EQUIPE'!D99</f>
        <v>0</v>
      </c>
      <c r="AY99" s="81">
        <f>'D - DADOS EQUIPE'!B99</f>
        <v>0</v>
      </c>
      <c r="AZ99" s="81">
        <f t="shared" si="66"/>
        <v>0</v>
      </c>
      <c r="BA99" s="24">
        <f t="shared" si="67"/>
        <v>0</v>
      </c>
      <c r="BC99" s="24">
        <f t="shared" si="68"/>
        <v>0</v>
      </c>
      <c r="BD99" s="24">
        <f t="shared" si="69"/>
        <v>0</v>
      </c>
      <c r="BE99" s="24">
        <f t="shared" si="70"/>
        <v>0</v>
      </c>
    </row>
    <row r="100" spans="1:57" x14ac:dyDescent="0.35">
      <c r="A100" s="206" t="s">
        <v>1266</v>
      </c>
      <c r="B100" s="45"/>
      <c r="C100" s="12"/>
      <c r="D100" s="457"/>
      <c r="E100" s="457"/>
      <c r="F100" s="45"/>
      <c r="G100" s="45"/>
      <c r="H100" s="136"/>
      <c r="I100" s="64"/>
      <c r="J100" s="43" t="str">
        <f t="shared" si="59"/>
        <v/>
      </c>
      <c r="U100" s="81" t="b">
        <f t="shared" si="60"/>
        <v>0</v>
      </c>
      <c r="V100" s="81" t="b">
        <f t="shared" si="61"/>
        <v>0</v>
      </c>
      <c r="W100" s="81" t="str">
        <f t="shared" si="44"/>
        <v/>
      </c>
      <c r="X100" s="24" t="str">
        <f t="shared" si="45"/>
        <v/>
      </c>
      <c r="Y100" s="24" t="str">
        <f t="shared" si="46"/>
        <v/>
      </c>
      <c r="Z100" s="24" t="str">
        <f t="shared" si="47"/>
        <v/>
      </c>
      <c r="AA100" s="24" t="str">
        <f t="shared" si="62"/>
        <v/>
      </c>
      <c r="AB100" s="24" t="str">
        <f t="shared" si="63"/>
        <v/>
      </c>
      <c r="AC100" s="24" t="str">
        <f t="shared" si="64"/>
        <v/>
      </c>
      <c r="AD100" s="24" t="str">
        <f t="shared" si="48"/>
        <v/>
      </c>
      <c r="AE100" s="24" t="str">
        <f t="shared" si="49"/>
        <v>;;;;;EQUIPE;</v>
      </c>
      <c r="AF100" s="24" t="str">
        <f>IFERROR(VLOOKUP($AE100,'VERIFICAÇÃO 8'!H:I,2,FALSE),"")</f>
        <v/>
      </c>
      <c r="AG100" s="319" t="str">
        <f>IFERROR(VLOOKUP($AE100,'VERIFICAÇÃO 8'!H:J,3,FALSE),"")</f>
        <v/>
      </c>
      <c r="AH100" s="78" t="b">
        <f t="shared" si="50"/>
        <v>0</v>
      </c>
      <c r="AI100" s="78" t="b">
        <f t="shared" si="51"/>
        <v>0</v>
      </c>
      <c r="AJ100" s="78" t="str">
        <f t="shared" si="52"/>
        <v/>
      </c>
      <c r="AK100" s="24" t="str">
        <f t="shared" si="53"/>
        <v/>
      </c>
      <c r="AL100" s="24" t="str">
        <f>IFERROR(VLOOKUP(C100,$C$5:C99,1,FALSE),"NÃO")</f>
        <v>NÃO</v>
      </c>
      <c r="AM100" s="24" t="str">
        <f t="shared" si="54"/>
        <v/>
      </c>
      <c r="AN100" s="24" t="str">
        <f t="shared" si="55"/>
        <v/>
      </c>
      <c r="AO100" s="24" t="str">
        <f t="shared" si="56"/>
        <v/>
      </c>
      <c r="AP100" s="481"/>
      <c r="AQ100" s="482"/>
      <c r="AR100" s="148">
        <f t="shared" si="57"/>
        <v>0</v>
      </c>
      <c r="AS100" s="148">
        <f t="shared" si="65"/>
        <v>0</v>
      </c>
      <c r="AT100" s="319" t="str">
        <f t="shared" si="58"/>
        <v/>
      </c>
      <c r="AV100" s="138">
        <f>'D - DADOS EQUIPE'!A100</f>
        <v>0</v>
      </c>
      <c r="AW100" s="24" t="str">
        <f t="shared" si="71"/>
        <v xml:space="preserve"> </v>
      </c>
      <c r="AX100" s="81">
        <f>'D - DADOS EQUIPE'!D100</f>
        <v>0</v>
      </c>
      <c r="AY100" s="81">
        <f>'D - DADOS EQUIPE'!B100</f>
        <v>0</v>
      </c>
      <c r="AZ100" s="81">
        <f t="shared" si="66"/>
        <v>0</v>
      </c>
      <c r="BA100" s="24">
        <f t="shared" si="67"/>
        <v>0</v>
      </c>
      <c r="BC100" s="24">
        <f t="shared" si="68"/>
        <v>0</v>
      </c>
      <c r="BD100" s="24">
        <f t="shared" si="69"/>
        <v>0</v>
      </c>
      <c r="BE100" s="24">
        <f t="shared" si="70"/>
        <v>0</v>
      </c>
    </row>
    <row r="101" spans="1:57" x14ac:dyDescent="0.35">
      <c r="A101" s="206" t="s">
        <v>1267</v>
      </c>
      <c r="B101" s="45"/>
      <c r="C101" s="12"/>
      <c r="D101" s="457"/>
      <c r="E101" s="457"/>
      <c r="F101" s="45"/>
      <c r="G101" s="45"/>
      <c r="H101" s="136"/>
      <c r="I101" s="64"/>
      <c r="J101" s="43" t="str">
        <f t="shared" si="59"/>
        <v/>
      </c>
      <c r="U101" s="81" t="b">
        <f t="shared" si="60"/>
        <v>0</v>
      </c>
      <c r="V101" s="81" t="b">
        <f t="shared" si="61"/>
        <v>0</v>
      </c>
      <c r="W101" s="81" t="str">
        <f>IF(AND(U101=TRUE,V101=FALSE),$L$63,"")</f>
        <v/>
      </c>
      <c r="X101" s="24" t="str">
        <f t="shared" si="45"/>
        <v/>
      </c>
      <c r="Y101" s="24" t="str">
        <f t="shared" si="46"/>
        <v/>
      </c>
      <c r="Z101" s="24" t="str">
        <f t="shared" si="47"/>
        <v/>
      </c>
      <c r="AA101" s="24" t="str">
        <f t="shared" si="62"/>
        <v/>
      </c>
      <c r="AB101" s="24" t="str">
        <f t="shared" si="63"/>
        <v/>
      </c>
      <c r="AC101" s="24" t="str">
        <f t="shared" si="64"/>
        <v/>
      </c>
      <c r="AD101" s="24" t="str">
        <f t="shared" si="48"/>
        <v/>
      </c>
      <c r="AE101" s="24" t="str">
        <f t="shared" si="49"/>
        <v>;;;;;EQUIPE;</v>
      </c>
      <c r="AF101" s="24" t="str">
        <f>IFERROR(VLOOKUP($AE101,'VERIFICAÇÃO 8'!H:I,2,FALSE),"")</f>
        <v/>
      </c>
      <c r="AG101" s="319" t="str">
        <f>IFERROR(VLOOKUP($AE101,'VERIFICAÇÃO 8'!H:J,3,FALSE),"")</f>
        <v/>
      </c>
      <c r="AH101" s="78" t="b">
        <f t="shared" si="50"/>
        <v>0</v>
      </c>
      <c r="AI101" s="78" t="b">
        <f t="shared" si="51"/>
        <v>0</v>
      </c>
      <c r="AJ101" s="78" t="str">
        <f t="shared" ref="AJ101:AJ104" si="72">IF(AND(AI101=TRUE,AH101=FALSE),$L$67,"")</f>
        <v/>
      </c>
      <c r="AK101" s="24" t="str">
        <f t="shared" si="53"/>
        <v/>
      </c>
      <c r="AL101" s="24" t="str">
        <f>IFERROR(VLOOKUP(C101,$C$5:C100,1,FALSE),"NÃO")</f>
        <v>NÃO</v>
      </c>
      <c r="AM101" s="24" t="str">
        <f t="shared" si="54"/>
        <v/>
      </c>
      <c r="AN101" s="24" t="str">
        <f t="shared" ref="AN101:AN104" si="73">IF(AL101=C101,"",IF(AM101&gt;AK101,$L$68,""))</f>
        <v/>
      </c>
      <c r="AO101" s="24" t="str">
        <f t="shared" si="56"/>
        <v/>
      </c>
      <c r="AP101" s="481"/>
      <c r="AQ101" s="482"/>
      <c r="AR101" s="148">
        <f t="shared" si="57"/>
        <v>0</v>
      </c>
      <c r="AS101" s="148">
        <f t="shared" si="65"/>
        <v>0</v>
      </c>
      <c r="AT101" s="319" t="str">
        <f t="shared" ref="AT101:AT104" si="74">IF(AL101=C101,"",IF(AS101&gt;$L$58,$L$71,""))</f>
        <v/>
      </c>
      <c r="AV101" s="138">
        <f>'D - DADOS EQUIPE'!A101</f>
        <v>0</v>
      </c>
      <c r="AW101" s="24" t="str">
        <f t="shared" si="71"/>
        <v xml:space="preserve"> </v>
      </c>
      <c r="AX101" s="81">
        <f>'D - DADOS EQUIPE'!D101</f>
        <v>0</v>
      </c>
      <c r="AY101" s="81">
        <f>'D - DADOS EQUIPE'!B101</f>
        <v>0</v>
      </c>
      <c r="AZ101" s="81">
        <f t="shared" si="66"/>
        <v>0</v>
      </c>
      <c r="BA101" s="24">
        <f t="shared" si="67"/>
        <v>0</v>
      </c>
      <c r="BC101" s="24">
        <f t="shared" si="68"/>
        <v>0</v>
      </c>
      <c r="BD101" s="24">
        <f t="shared" si="69"/>
        <v>0</v>
      </c>
      <c r="BE101" s="24">
        <f t="shared" si="70"/>
        <v>0</v>
      </c>
    </row>
    <row r="102" spans="1:57" x14ac:dyDescent="0.35">
      <c r="A102" s="206" t="s">
        <v>1268</v>
      </c>
      <c r="B102" s="45"/>
      <c r="C102" s="12"/>
      <c r="D102" s="457"/>
      <c r="E102" s="457"/>
      <c r="F102" s="45"/>
      <c r="G102" s="45"/>
      <c r="H102" s="136"/>
      <c r="I102" s="64"/>
      <c r="J102" s="43" t="str">
        <f t="shared" si="59"/>
        <v/>
      </c>
      <c r="U102" s="81" t="b">
        <f t="shared" si="60"/>
        <v>0</v>
      </c>
      <c r="V102" s="81" t="b">
        <f t="shared" si="61"/>
        <v>0</v>
      </c>
      <c r="W102" s="81" t="str">
        <f>IF(AND(U102=TRUE,V102=FALSE),$L$63,"")</f>
        <v/>
      </c>
      <c r="X102" s="24" t="str">
        <f t="shared" si="45"/>
        <v/>
      </c>
      <c r="Y102" s="24" t="str">
        <f t="shared" si="46"/>
        <v/>
      </c>
      <c r="Z102" s="24" t="str">
        <f t="shared" si="47"/>
        <v/>
      </c>
      <c r="AA102" s="24" t="str">
        <f t="shared" si="62"/>
        <v/>
      </c>
      <c r="AB102" s="24" t="str">
        <f t="shared" si="63"/>
        <v/>
      </c>
      <c r="AC102" s="24" t="str">
        <f t="shared" si="64"/>
        <v/>
      </c>
      <c r="AD102" s="24" t="str">
        <f t="shared" si="48"/>
        <v/>
      </c>
      <c r="AE102" s="24" t="str">
        <f t="shared" si="49"/>
        <v>;;;;;EQUIPE;</v>
      </c>
      <c r="AF102" s="24" t="str">
        <f>IFERROR(VLOOKUP($AE102,'VERIFICAÇÃO 8'!H:I,2,FALSE),"")</f>
        <v/>
      </c>
      <c r="AG102" s="319" t="str">
        <f>IFERROR(VLOOKUP($AE102,'VERIFICAÇÃO 8'!H:J,3,FALSE),"")</f>
        <v/>
      </c>
      <c r="AH102" s="78" t="b">
        <f t="shared" si="50"/>
        <v>0</v>
      </c>
      <c r="AI102" s="78" t="b">
        <f t="shared" si="51"/>
        <v>0</v>
      </c>
      <c r="AJ102" s="78" t="str">
        <f t="shared" si="72"/>
        <v/>
      </c>
      <c r="AK102" s="24" t="str">
        <f t="shared" si="53"/>
        <v/>
      </c>
      <c r="AL102" s="24" t="str">
        <f>IFERROR(VLOOKUP(C102,$C$5:C101,1,FALSE),"NÃO")</f>
        <v>NÃO</v>
      </c>
      <c r="AM102" s="24" t="str">
        <f t="shared" si="54"/>
        <v/>
      </c>
      <c r="AN102" s="24" t="str">
        <f t="shared" si="73"/>
        <v/>
      </c>
      <c r="AO102" s="24" t="str">
        <f t="shared" si="56"/>
        <v/>
      </c>
      <c r="AP102" s="481"/>
      <c r="AQ102" s="482"/>
      <c r="AR102" s="148">
        <f t="shared" si="57"/>
        <v>0</v>
      </c>
      <c r="AS102" s="148">
        <f t="shared" si="65"/>
        <v>0</v>
      </c>
      <c r="AT102" s="319" t="str">
        <f t="shared" si="74"/>
        <v/>
      </c>
      <c r="AV102" s="138">
        <f>'D - DADOS EQUIPE'!A102</f>
        <v>0</v>
      </c>
      <c r="AW102" s="24" t="str">
        <f t="shared" si="71"/>
        <v xml:space="preserve"> </v>
      </c>
      <c r="AX102" s="81">
        <f>'D - DADOS EQUIPE'!D102</f>
        <v>0</v>
      </c>
      <c r="AY102" s="81">
        <f>'D - DADOS EQUIPE'!B102</f>
        <v>0</v>
      </c>
      <c r="AZ102" s="81">
        <f t="shared" si="66"/>
        <v>0</v>
      </c>
      <c r="BA102" s="24">
        <f t="shared" si="67"/>
        <v>0</v>
      </c>
      <c r="BC102" s="24">
        <f t="shared" si="68"/>
        <v>0</v>
      </c>
      <c r="BD102" s="24">
        <f t="shared" si="69"/>
        <v>0</v>
      </c>
      <c r="BE102" s="24">
        <f t="shared" si="70"/>
        <v>0</v>
      </c>
    </row>
    <row r="103" spans="1:57" x14ac:dyDescent="0.35">
      <c r="A103" s="206" t="s">
        <v>1269</v>
      </c>
      <c r="B103" s="45"/>
      <c r="C103" s="12"/>
      <c r="D103" s="457"/>
      <c r="E103" s="457"/>
      <c r="F103" s="45"/>
      <c r="G103" s="45"/>
      <c r="H103" s="136"/>
      <c r="I103" s="64"/>
      <c r="J103" s="43" t="str">
        <f t="shared" si="59"/>
        <v/>
      </c>
      <c r="U103" s="81" t="b">
        <f t="shared" si="60"/>
        <v>0</v>
      </c>
      <c r="V103" s="81" t="b">
        <f t="shared" si="61"/>
        <v>0</v>
      </c>
      <c r="W103" s="81" t="str">
        <f>IF(AND(U103=TRUE,V103=FALSE),$L$63,"")</f>
        <v/>
      </c>
      <c r="X103" s="24" t="str">
        <f t="shared" si="45"/>
        <v/>
      </c>
      <c r="Y103" s="24" t="str">
        <f t="shared" si="46"/>
        <v/>
      </c>
      <c r="Z103" s="24" t="str">
        <f t="shared" si="47"/>
        <v/>
      </c>
      <c r="AA103" s="24" t="str">
        <f t="shared" si="62"/>
        <v/>
      </c>
      <c r="AB103" s="24" t="str">
        <f t="shared" si="63"/>
        <v/>
      </c>
      <c r="AC103" s="24" t="str">
        <f t="shared" si="64"/>
        <v/>
      </c>
      <c r="AD103" s="24" t="str">
        <f t="shared" si="48"/>
        <v/>
      </c>
      <c r="AE103" s="24" t="str">
        <f t="shared" si="49"/>
        <v>;;;;;EQUIPE;</v>
      </c>
      <c r="AF103" s="24" t="str">
        <f>IFERROR(VLOOKUP($AE103,'VERIFICAÇÃO 8'!H:I,2,FALSE),"")</f>
        <v/>
      </c>
      <c r="AG103" s="319" t="str">
        <f>IFERROR(VLOOKUP($AE103,'VERIFICAÇÃO 8'!H:J,3,FALSE),"")</f>
        <v/>
      </c>
      <c r="AH103" s="78" t="b">
        <f t="shared" si="50"/>
        <v>0</v>
      </c>
      <c r="AI103" s="78" t="b">
        <f t="shared" si="51"/>
        <v>0</v>
      </c>
      <c r="AJ103" s="78" t="str">
        <f t="shared" si="72"/>
        <v/>
      </c>
      <c r="AK103" s="24" t="str">
        <f t="shared" si="53"/>
        <v/>
      </c>
      <c r="AL103" s="24" t="str">
        <f>IFERROR(VLOOKUP(C103,$C$5:C102,1,FALSE),"NÃO")</f>
        <v>NÃO</v>
      </c>
      <c r="AM103" s="24" t="str">
        <f t="shared" si="54"/>
        <v/>
      </c>
      <c r="AN103" s="24" t="str">
        <f t="shared" si="73"/>
        <v/>
      </c>
      <c r="AO103" s="24" t="str">
        <f t="shared" si="56"/>
        <v/>
      </c>
      <c r="AP103" s="481"/>
      <c r="AQ103" s="482"/>
      <c r="AR103" s="148">
        <f t="shared" si="57"/>
        <v>0</v>
      </c>
      <c r="AS103" s="148">
        <f t="shared" si="65"/>
        <v>0</v>
      </c>
      <c r="AT103" s="319" t="str">
        <f t="shared" si="74"/>
        <v/>
      </c>
      <c r="AV103" s="138">
        <f>'D - DADOS EQUIPE'!A103</f>
        <v>0</v>
      </c>
      <c r="AW103" s="24" t="str">
        <f t="shared" si="71"/>
        <v xml:space="preserve"> </v>
      </c>
      <c r="AX103" s="81">
        <f>'D - DADOS EQUIPE'!D103</f>
        <v>0</v>
      </c>
      <c r="AY103" s="81">
        <f>'D - DADOS EQUIPE'!B103</f>
        <v>0</v>
      </c>
      <c r="AZ103" s="81">
        <f t="shared" si="66"/>
        <v>0</v>
      </c>
      <c r="BA103" s="24">
        <f t="shared" si="67"/>
        <v>0</v>
      </c>
      <c r="BC103" s="24">
        <f t="shared" si="68"/>
        <v>0</v>
      </c>
      <c r="BD103" s="24">
        <f t="shared" si="69"/>
        <v>0</v>
      </c>
      <c r="BE103" s="24">
        <f t="shared" si="70"/>
        <v>0</v>
      </c>
    </row>
    <row r="104" spans="1:57" x14ac:dyDescent="0.35">
      <c r="A104" s="206" t="s">
        <v>1270</v>
      </c>
      <c r="B104" s="45"/>
      <c r="C104" s="12"/>
      <c r="D104" s="457"/>
      <c r="E104" s="457"/>
      <c r="F104" s="45"/>
      <c r="G104" s="45"/>
      <c r="H104" s="136"/>
      <c r="I104" s="64"/>
      <c r="J104" s="43" t="str">
        <f t="shared" si="59"/>
        <v/>
      </c>
      <c r="U104" s="81" t="b">
        <f t="shared" si="60"/>
        <v>0</v>
      </c>
      <c r="V104" s="81" t="b">
        <f t="shared" si="61"/>
        <v>0</v>
      </c>
      <c r="W104" s="81" t="str">
        <f>IF(AND(U104=TRUE,V104=FALSE),$L$63,"")</f>
        <v/>
      </c>
      <c r="X104" s="24" t="str">
        <f t="shared" si="45"/>
        <v/>
      </c>
      <c r="Y104" s="24" t="str">
        <f t="shared" si="46"/>
        <v/>
      </c>
      <c r="Z104" s="24" t="str">
        <f t="shared" si="47"/>
        <v/>
      </c>
      <c r="AA104" s="24" t="str">
        <f t="shared" si="62"/>
        <v/>
      </c>
      <c r="AB104" s="24" t="str">
        <f t="shared" si="63"/>
        <v/>
      </c>
      <c r="AC104" s="24" t="str">
        <f t="shared" si="64"/>
        <v/>
      </c>
      <c r="AD104" s="24" t="str">
        <f t="shared" si="48"/>
        <v/>
      </c>
      <c r="AE104" s="24" t="str">
        <f t="shared" si="49"/>
        <v>;;;;;EQUIPE;</v>
      </c>
      <c r="AF104" s="24" t="str">
        <f>IFERROR(VLOOKUP($AE104,'VERIFICAÇÃO 8'!H:I,2,FALSE),"")</f>
        <v/>
      </c>
      <c r="AG104" s="319" t="str">
        <f>IFERROR(VLOOKUP($AE104,'VERIFICAÇÃO 8'!H:J,3,FALSE),"")</f>
        <v/>
      </c>
      <c r="AH104" s="78" t="b">
        <f t="shared" si="50"/>
        <v>0</v>
      </c>
      <c r="AI104" s="78" t="b">
        <f t="shared" si="51"/>
        <v>0</v>
      </c>
      <c r="AJ104" s="78" t="str">
        <f t="shared" si="72"/>
        <v/>
      </c>
      <c r="AK104" s="24" t="str">
        <f t="shared" si="53"/>
        <v/>
      </c>
      <c r="AL104" s="24" t="str">
        <f>IFERROR(VLOOKUP(C104,$C$5:C103,1,FALSE),"NÃO")</f>
        <v>NÃO</v>
      </c>
      <c r="AM104" s="24" t="str">
        <f t="shared" si="54"/>
        <v/>
      </c>
      <c r="AN104" s="24" t="str">
        <f t="shared" si="73"/>
        <v/>
      </c>
      <c r="AO104" s="24" t="str">
        <f t="shared" si="56"/>
        <v/>
      </c>
      <c r="AP104" s="481"/>
      <c r="AQ104" s="482"/>
      <c r="AR104" s="148">
        <f t="shared" si="57"/>
        <v>0</v>
      </c>
      <c r="AS104" s="148">
        <f t="shared" si="65"/>
        <v>0</v>
      </c>
      <c r="AT104" s="319" t="str">
        <f t="shared" si="74"/>
        <v/>
      </c>
      <c r="AV104" s="138">
        <f>'D - DADOS EQUIPE'!A104</f>
        <v>0</v>
      </c>
      <c r="AW104" s="24" t="str">
        <f t="shared" si="71"/>
        <v xml:space="preserve"> </v>
      </c>
      <c r="AX104" s="81">
        <f>'D - DADOS EQUIPE'!D104</f>
        <v>0</v>
      </c>
      <c r="AY104" s="81">
        <f>'D - DADOS EQUIPE'!B104</f>
        <v>0</v>
      </c>
      <c r="AZ104" s="81">
        <f t="shared" si="66"/>
        <v>0</v>
      </c>
      <c r="BA104" s="24">
        <f t="shared" si="67"/>
        <v>0</v>
      </c>
      <c r="BC104" s="24">
        <f t="shared" si="68"/>
        <v>0</v>
      </c>
      <c r="BD104" s="24">
        <f t="shared" si="69"/>
        <v>0</v>
      </c>
      <c r="BE104" s="24">
        <f t="shared" si="70"/>
        <v>0</v>
      </c>
    </row>
    <row r="105" spans="1:57" ht="11" thickBot="1" x14ac:dyDescent="0.4">
      <c r="A105" s="733" t="s">
        <v>216</v>
      </c>
      <c r="B105" s="734"/>
      <c r="C105" s="734"/>
      <c r="D105" s="734"/>
      <c r="E105" s="734"/>
      <c r="F105" s="734"/>
      <c r="G105" s="734"/>
      <c r="H105" s="224">
        <f>SUM(H5:H104)</f>
        <v>0</v>
      </c>
      <c r="I105" s="55">
        <f>SUM(I5:I104)</f>
        <v>0</v>
      </c>
      <c r="J105" s="43"/>
      <c r="BB105" s="295" t="s">
        <v>5</v>
      </c>
      <c r="BC105" s="295">
        <f>SUM(BC5:BC104)</f>
        <v>0</v>
      </c>
      <c r="BD105" s="295">
        <f>SUM(BD5:BD104)</f>
        <v>0</v>
      </c>
      <c r="BE105" s="295">
        <f>SUM(BE5:BE104)</f>
        <v>0</v>
      </c>
    </row>
    <row r="106" spans="1:57" ht="10.5" thickTop="1" x14ac:dyDescent="0.35">
      <c r="BB106" s="295" t="s">
        <v>18</v>
      </c>
      <c r="BC106" s="295" t="str">
        <f>IF(BC105&gt;0,L63,"")</f>
        <v/>
      </c>
      <c r="BD106" s="295" t="str">
        <f>IF(BD105&gt;0,L64,"")</f>
        <v/>
      </c>
      <c r="BE106" s="295" t="str">
        <f>IF(BE105&gt;0,L65,"")</f>
        <v/>
      </c>
    </row>
    <row r="107" spans="1:57" x14ac:dyDescent="0.35">
      <c r="C107" s="140"/>
      <c r="D107" s="140"/>
    </row>
    <row r="108" spans="1:57" x14ac:dyDescent="0.35">
      <c r="C108" s="140"/>
      <c r="D108" s="140"/>
    </row>
    <row r="109" spans="1:57" x14ac:dyDescent="0.35">
      <c r="C109" s="140"/>
      <c r="D109" s="140"/>
    </row>
  </sheetData>
  <sheetProtection algorithmName="SHA-512" hashValue="CMrCMx6xt3pDJ5ugTAR9BTHorXHDR5c9wXsmWNNm673pczGnD+8APNtc3yTPms/PfTo/vbfal8ZuFHJ+hc7TVg==" saltValue="GqEwd9rO/vPyvMhHPyCA4w==" spinCount="100000" sheet="1" formatColumns="0" formatRows="0" selectLockedCells="1"/>
  <customSheetViews>
    <customSheetView guid="{F5A100CB-B899-442A-8CB0-2AB82028E8A7}" showGridLines="0" fitToPage="1" hiddenColumns="1" topLeftCell="E1">
      <selection activeCell="B5" sqref="B5"/>
      <pageMargins left="0.78740157480314965" right="0.39370078740157483" top="0.78740157480314965" bottom="0.59055118110236227" header="0.31496062992125984" footer="0.31496062992125984"/>
      <pageSetup paperSize="9" scale="77" fitToHeight="5" orientation="landscape" r:id="rId1"/>
      <headerFooter>
        <oddHeader>&amp;CPTR - PARTE B&amp;RVERSÃO 2</oddHeader>
        <oddFooter>&amp;A&amp;RPágina &amp;P</oddFooter>
      </headerFooter>
    </customSheetView>
  </customSheetViews>
  <mergeCells count="15">
    <mergeCell ref="BC3:BE3"/>
    <mergeCell ref="AZ3:BA3"/>
    <mergeCell ref="AH3:AJ3"/>
    <mergeCell ref="A105:G105"/>
    <mergeCell ref="AV4:AW4"/>
    <mergeCell ref="AV3:AY3"/>
    <mergeCell ref="S3:S4"/>
    <mergeCell ref="A3:I3"/>
    <mergeCell ref="L3:R3"/>
    <mergeCell ref="AE3:AG3"/>
    <mergeCell ref="AP3:AQ3"/>
    <mergeCell ref="U3:W3"/>
    <mergeCell ref="AK3:AN3"/>
    <mergeCell ref="AR3:AT3"/>
    <mergeCell ref="X3:AD3"/>
  </mergeCells>
  <conditionalFormatting sqref="B5:B104">
    <cfRule type="cellIs" dxfId="13" priority="15" operator="equal">
      <formula>0</formula>
    </cfRule>
  </conditionalFormatting>
  <conditionalFormatting sqref="J1:J1048576">
    <cfRule type="cellIs" dxfId="12" priority="27" operator="equal">
      <formula>$L$71</formula>
    </cfRule>
  </conditionalFormatting>
  <dataValidations count="7">
    <dataValidation type="whole" allowBlank="1" showInputMessage="1" showErrorMessage="1" error="O TOTAL DE HORAS DEDICADAS AO PROJETO DEVE SER MAIOR QUE ZERO E NÃO PODE SUPERAR A CARGA HORÁRIA DE 240 HORAS/MÊS" sqref="G5:G104" xr:uid="{00000000-0002-0000-0B00-000000000000}">
      <formula1>0</formula1>
      <formula2>240*F5</formula2>
    </dataValidation>
    <dataValidation type="decimal" allowBlank="1" showInputMessage="1" showErrorMessage="1" error="O PERÍODO DE REMUNERAÇÃO DEVE SER MAIOR QUE ZERO E NÃO PODE SUPERAR O PERÍODO DE PARTICIPAÇÃO NO PROJETO INFORMADO NA PLANILHA D." sqref="F5:F104" xr:uid="{00000000-0002-0000-0B00-000001000000}">
      <formula1>0</formula1>
      <formula2>AK5</formula2>
    </dataValidation>
    <dataValidation type="list" allowBlank="1" showInputMessage="1" showErrorMessage="1" error="SELECIONE NA LISTA O TIPO DE REMUNERAÇÃO." sqref="E5:E104" xr:uid="{00000000-0002-0000-0B00-000002000000}">
      <formula1>$L$34:$L$37</formula1>
    </dataValidation>
    <dataValidation type="list" allowBlank="1" showInputMessage="1" showErrorMessage="1" error="SELECIONE NA LISTA O EXECUTOR DA DESPESA." sqref="B5:B104" xr:uid="{00000000-0002-0000-0B00-000003000000}">
      <formula1>$L$5:$L$20</formula1>
    </dataValidation>
    <dataValidation type="list" allowBlank="1" showInputMessage="1" showErrorMessage="1" error="SELECIONE NA LISTA O PARTICIPANTE DA EQUIPE." sqref="C5:C104" xr:uid="{00000000-0002-0000-0B00-000004000000}">
      <formula1>$AW$5:$AW$104</formula1>
    </dataValidation>
    <dataValidation type="decimal" operator="greaterThanOrEqual" allowBlank="1" showInputMessage="1" showErrorMessage="1" error="A INFORMAÇÃO DEVE SER UM NÚMERO POSITIVO._x000a_UTILIZE VÍRGULA PARA SEPARAR OS CENTAVOS, SE HOUVRE." sqref="H5:I104" xr:uid="{00000000-0002-0000-0B00-000005000000}">
      <formula1>0</formula1>
    </dataValidation>
    <dataValidation type="textLength" operator="lessThanOrEqual" allowBlank="1" showErrorMessage="1" error="O TEXTO NÃO PODE SUPERAR 300 CARACTERES" sqref="D5:D104" xr:uid="{00000000-0002-0000-0B00-000006000000}">
      <formula1>300</formula1>
    </dataValidation>
  </dataValidations>
  <pageMargins left="0.78740157480314965" right="0.39370078740157483" top="0.78740157480314965" bottom="0.59055118110236227" header="0.31496062992125984" footer="0.31496062992125984"/>
  <pageSetup paperSize="9" scale="70" fitToHeight="5" orientation="landscape" r:id="rId2"/>
  <headerFooter>
    <oddHeader>&amp;CPTR - PARTE B&amp;RVERSÃO 2</oddHeader>
    <oddFooter>&amp;A&amp;RPágina &amp;P</oddFooter>
  </headerFooter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Plan14">
    <pageSetUpPr fitToPage="1"/>
  </sheetPr>
  <dimension ref="A1:AL106"/>
  <sheetViews>
    <sheetView showGridLines="0" zoomScaleNormal="100" workbookViewId="0">
      <selection activeCell="B5" sqref="B5"/>
    </sheetView>
  </sheetViews>
  <sheetFormatPr defaultColWidth="9.1796875" defaultRowHeight="10" x14ac:dyDescent="0.35"/>
  <cols>
    <col min="1" max="1" width="4.81640625" style="184" customWidth="1"/>
    <col min="2" max="2" width="17.26953125" style="5" customWidth="1"/>
    <col min="3" max="3" width="30" style="5" customWidth="1"/>
    <col min="4" max="4" width="16.26953125" style="5" customWidth="1"/>
    <col min="5" max="5" width="41.7265625" style="5" customWidth="1"/>
    <col min="6" max="6" width="21.54296875" style="5" customWidth="1"/>
    <col min="7" max="7" width="61.1796875" style="44" customWidth="1"/>
    <col min="8" max="8" width="16.7265625" style="5" hidden="1" customWidth="1"/>
    <col min="9" max="9" width="29.81640625" style="5" hidden="1" customWidth="1"/>
    <col min="10" max="10" width="14.26953125" style="5" hidden="1" customWidth="1"/>
    <col min="11" max="11" width="12.54296875" style="5" hidden="1" customWidth="1"/>
    <col min="12" max="12" width="16.26953125" style="5" hidden="1" customWidth="1"/>
    <col min="13" max="13" width="10.81640625" style="5" hidden="1" customWidth="1"/>
    <col min="14" max="14" width="12.26953125" style="5" hidden="1" customWidth="1"/>
    <col min="15" max="15" width="13.26953125" style="5" hidden="1" customWidth="1"/>
    <col min="16" max="16" width="21.26953125" style="5" hidden="1" customWidth="1"/>
    <col min="17" max="17" width="22.26953125" style="5" hidden="1" customWidth="1"/>
    <col min="18" max="18" width="14.7265625" style="5" hidden="1" customWidth="1"/>
    <col min="19" max="19" width="10.1796875" style="5" hidden="1" customWidth="1"/>
    <col min="20" max="23" width="16.54296875" style="5" hidden="1" customWidth="1"/>
    <col min="24" max="24" width="12.7265625" style="5" hidden="1" customWidth="1"/>
    <col min="25" max="25" width="15.1796875" style="5" hidden="1" customWidth="1"/>
    <col min="26" max="26" width="11.1796875" style="5" hidden="1" customWidth="1"/>
    <col min="27" max="27" width="11.81640625" style="5" hidden="1" customWidth="1"/>
    <col min="28" max="28" width="10.26953125" style="5" hidden="1" customWidth="1"/>
    <col min="29" max="29" width="11" style="5" hidden="1" customWidth="1"/>
    <col min="30" max="30" width="21" style="5" hidden="1" customWidth="1"/>
    <col min="31" max="31" width="47.453125" style="5" hidden="1" customWidth="1"/>
    <col min="32" max="32" width="10.26953125" style="5" hidden="1" customWidth="1"/>
    <col min="33" max="33" width="24.54296875" style="5" hidden="1" customWidth="1"/>
    <col min="34" max="34" width="11.26953125" style="5" hidden="1" customWidth="1"/>
    <col min="35" max="37" width="16.1796875" style="5" hidden="1" customWidth="1"/>
    <col min="38" max="38" width="9.1796875" style="5" hidden="1" customWidth="1"/>
    <col min="39" max="40" width="9.1796875" style="5" customWidth="1"/>
    <col min="41" max="16384" width="9.1796875" style="5"/>
  </cols>
  <sheetData>
    <row r="1" spans="1:37" ht="10.5" x14ac:dyDescent="0.35">
      <c r="A1" s="212" t="s">
        <v>372</v>
      </c>
      <c r="G1" s="5"/>
      <c r="I1" s="144"/>
      <c r="J1" s="144"/>
      <c r="K1" s="144"/>
      <c r="L1" s="144"/>
      <c r="M1" s="144"/>
      <c r="N1" s="144"/>
      <c r="O1" s="144"/>
    </row>
    <row r="2" spans="1:37" ht="11" thickBot="1" x14ac:dyDescent="0.4">
      <c r="G2" s="5"/>
      <c r="T2" s="145"/>
      <c r="U2" s="145"/>
      <c r="V2" s="145"/>
      <c r="W2" s="145"/>
    </row>
    <row r="3" spans="1:37" ht="20.149999999999999" customHeight="1" thickTop="1" x14ac:dyDescent="0.35">
      <c r="A3" s="737" t="s">
        <v>307</v>
      </c>
      <c r="B3" s="738"/>
      <c r="C3" s="738"/>
      <c r="D3" s="738"/>
      <c r="E3" s="738"/>
      <c r="F3" s="739"/>
      <c r="I3" s="722" t="s">
        <v>601</v>
      </c>
      <c r="J3" s="722"/>
      <c r="K3" s="722"/>
      <c r="L3" s="722"/>
      <c r="M3" s="722"/>
      <c r="N3" s="722"/>
      <c r="O3" s="748"/>
      <c r="P3" s="736" t="s">
        <v>1916</v>
      </c>
      <c r="Q3" s="736"/>
      <c r="R3" s="736"/>
      <c r="U3" s="750" t="s">
        <v>1913</v>
      </c>
      <c r="V3" s="751"/>
      <c r="W3" s="752"/>
      <c r="X3" s="652" t="s">
        <v>1914</v>
      </c>
      <c r="Y3" s="653"/>
      <c r="Z3" s="653"/>
      <c r="AA3" s="653"/>
      <c r="AB3" s="653"/>
      <c r="AC3" s="653"/>
      <c r="AD3" s="654"/>
      <c r="AE3" s="749" t="s">
        <v>1915</v>
      </c>
      <c r="AF3" s="749"/>
      <c r="AG3" s="749"/>
      <c r="AI3" s="730" t="s">
        <v>1917</v>
      </c>
      <c r="AJ3" s="730"/>
      <c r="AK3" s="730"/>
    </row>
    <row r="4" spans="1:37" ht="25" customHeight="1" x14ac:dyDescent="0.35">
      <c r="A4" s="517" t="s">
        <v>6</v>
      </c>
      <c r="B4" s="93" t="s">
        <v>341</v>
      </c>
      <c r="C4" s="93" t="s">
        <v>474</v>
      </c>
      <c r="D4" s="518" t="s">
        <v>342</v>
      </c>
      <c r="E4" s="93" t="s">
        <v>473</v>
      </c>
      <c r="F4" s="94" t="s">
        <v>2374</v>
      </c>
      <c r="I4" s="146" t="s">
        <v>19</v>
      </c>
      <c r="J4" s="146" t="s">
        <v>0</v>
      </c>
      <c r="K4" s="146" t="s">
        <v>440</v>
      </c>
      <c r="L4" s="146"/>
      <c r="M4" s="146" t="s">
        <v>245</v>
      </c>
      <c r="N4" s="146" t="s">
        <v>1083</v>
      </c>
      <c r="O4" s="146" t="s">
        <v>446</v>
      </c>
      <c r="P4" s="147" t="s">
        <v>299</v>
      </c>
      <c r="Q4" s="147" t="s">
        <v>300</v>
      </c>
      <c r="R4" s="149" t="s">
        <v>603</v>
      </c>
      <c r="U4" s="320" t="s">
        <v>1883</v>
      </c>
      <c r="V4" s="320" t="s">
        <v>1884</v>
      </c>
      <c r="W4" s="321" t="s">
        <v>1885</v>
      </c>
      <c r="X4" s="317" t="s">
        <v>0</v>
      </c>
      <c r="Y4" s="317" t="s">
        <v>443</v>
      </c>
      <c r="Z4" s="317" t="s">
        <v>1</v>
      </c>
      <c r="AA4" s="317" t="s">
        <v>245</v>
      </c>
      <c r="AB4" s="317" t="s">
        <v>1898</v>
      </c>
      <c r="AC4" s="317" t="s">
        <v>288</v>
      </c>
      <c r="AD4" s="327" t="s">
        <v>1906</v>
      </c>
      <c r="AE4" s="163" t="s">
        <v>1899</v>
      </c>
      <c r="AF4" s="163" t="s">
        <v>5</v>
      </c>
      <c r="AG4" s="211" t="s">
        <v>1907</v>
      </c>
      <c r="AI4" s="24" t="s">
        <v>1665</v>
      </c>
      <c r="AJ4" s="24" t="s">
        <v>1667</v>
      </c>
      <c r="AK4" s="24" t="s">
        <v>2092</v>
      </c>
    </row>
    <row r="5" spans="1:37" x14ac:dyDescent="0.35">
      <c r="A5" s="209" t="s">
        <v>563</v>
      </c>
      <c r="B5" s="45"/>
      <c r="C5" s="557"/>
      <c r="D5" s="45"/>
      <c r="E5" s="557"/>
      <c r="F5" s="64"/>
      <c r="G5" s="43" t="str">
        <f>IF(AD5&lt;&gt;"",AD5,IF(AG5&lt;&gt;"",AG5,IF(W5&lt;&gt;"",W5,"")))</f>
        <v/>
      </c>
      <c r="I5" s="24" t="str">
        <f>'A - DADOS INST.'!T41</f>
        <v/>
      </c>
      <c r="J5" s="81" t="str">
        <f>'A - DADOS INST.'!U41</f>
        <v/>
      </c>
      <c r="K5" s="137" t="str">
        <f>'A - DADOS INST.'!V41</f>
        <v/>
      </c>
      <c r="L5" s="137" t="str">
        <f>'A - DADOS INST.'!W41</f>
        <v/>
      </c>
      <c r="M5" s="137" t="str">
        <f>'A - DADOS INST.'!X41</f>
        <v/>
      </c>
      <c r="N5" s="137" t="str">
        <f>'A - DADOS INST.'!Y41</f>
        <v/>
      </c>
      <c r="O5" s="137" t="str">
        <f>'A - DADOS INST.'!Z41</f>
        <v/>
      </c>
      <c r="P5" s="148">
        <f t="shared" ref="P5:P20" si="0">SUMIFS($F$5:$F$104,$B$5:$B$104,I5,$D$5:$D$104,$I$37)</f>
        <v>0</v>
      </c>
      <c r="Q5" s="148">
        <f t="shared" ref="Q5:Q20" si="1">SUMIFS($F$5:$F$104,$B$5:$B$104,I5,$D$5:$D$104,$I$38)</f>
        <v>0</v>
      </c>
      <c r="R5" s="148">
        <f>SUMIF($B$5:$B$104,I5,$F$5:$F$104)</f>
        <v>0</v>
      </c>
      <c r="U5" s="81" t="b">
        <f>OR(B5&lt;&gt;"",C5&lt;&gt;"",D5&lt;&gt;"",E5&lt;&gt;"",F5&lt;&gt;"")</f>
        <v>0</v>
      </c>
      <c r="V5" s="81" t="b">
        <f>AND(B5&lt;&gt;"",C5&lt;&gt;"",D5&lt;&gt;"",E5&lt;&gt;"",F5&lt;&gt;"")</f>
        <v>0</v>
      </c>
      <c r="W5" s="81" t="str">
        <f>IF(AND(U5=TRUE,V5=FALSE),$I$42,"")</f>
        <v/>
      </c>
      <c r="X5" s="81" t="str">
        <f t="shared" ref="X5:X36" si="2">IFERROR(VLOOKUP($B5,$I$5:$O$20,2,FALSE),"")</f>
        <v/>
      </c>
      <c r="Y5" s="81" t="str">
        <f t="shared" ref="Y5:Y36" si="3">IFERROR(VLOOKUP($B5,$I$5:$O$20,3,FALSE),"")</f>
        <v/>
      </c>
      <c r="Z5" s="81" t="str">
        <f t="shared" ref="Z5:Z36" si="4">IFERROR(VLOOKUP($B5,$I$5:$O$20,4,FALSE),"")</f>
        <v/>
      </c>
      <c r="AA5" s="81" t="str">
        <f t="shared" ref="AA5:AA36" si="5">IFERROR(VLOOKUP($B5,$I$5:$O$20,5,FALSE),"")</f>
        <v/>
      </c>
      <c r="AB5" s="81" t="str">
        <f t="shared" ref="AB5:AB36" si="6">IFERROR(VLOOKUP($B5,$I$5:$O$20,6,FALSE),"")</f>
        <v/>
      </c>
      <c r="AC5" s="81" t="str">
        <f t="shared" ref="AC5:AC36" si="7">IFERROR(VLOOKUP($B5,$I$5:$O$20,7,FALSE),"")</f>
        <v/>
      </c>
      <c r="AD5" s="81" t="str">
        <f t="shared" ref="AD5:AD36" si="8">IF(B5="","",IF(X5="",$I$43,""))</f>
        <v/>
      </c>
      <c r="AE5" s="81" t="str">
        <f>CONCATENATE($I$25,$I$33,Z5,$I$33,AA5,$I$33,AB5,$I$33,AC5,$I$33,$I$29,$I$33,"NA")</f>
        <v>;;;;;MATERIAL DE CONSUMO;NA</v>
      </c>
      <c r="AF5" s="81" t="str">
        <f>IFERROR(VLOOKUP($AE5,'VERIFICAÇÃO 8'!H:J,2,FALSE),"")</f>
        <v/>
      </c>
      <c r="AG5" s="81" t="str">
        <f>IFERROR(VLOOKUP($AE5,'VERIFICAÇÃO 8'!H:J,3,FALSE),"")</f>
        <v/>
      </c>
      <c r="AI5" s="24">
        <f>IF(W5&lt;&gt;"",1,0)</f>
        <v>0</v>
      </c>
      <c r="AJ5" s="24">
        <f>IF(AD5&lt;&gt;"",1,0)</f>
        <v>0</v>
      </c>
      <c r="AK5" s="24">
        <f>IF(AG5&lt;&gt;"",1,0)</f>
        <v>0</v>
      </c>
    </row>
    <row r="6" spans="1:37" x14ac:dyDescent="0.35">
      <c r="A6" s="209" t="s">
        <v>564</v>
      </c>
      <c r="B6" s="557"/>
      <c r="C6" s="557"/>
      <c r="D6" s="544"/>
      <c r="E6" s="557"/>
      <c r="F6" s="64"/>
      <c r="G6" s="43" t="str">
        <f t="shared" ref="G6:G69" si="9">IF(AD6&lt;&gt;"",AD6,IF(AG6&lt;&gt;"",AG6,IF(W6&lt;&gt;"",W6,"")))</f>
        <v/>
      </c>
      <c r="I6" s="24" t="str">
        <f>'A - DADOS INST.'!T42</f>
        <v/>
      </c>
      <c r="J6" s="81" t="str">
        <f>'A - DADOS INST.'!U42</f>
        <v/>
      </c>
      <c r="K6" s="137" t="str">
        <f>'A - DADOS INST.'!V42</f>
        <v/>
      </c>
      <c r="L6" s="137" t="str">
        <f>'A - DADOS INST.'!W42</f>
        <v/>
      </c>
      <c r="M6" s="137" t="str">
        <f>'A - DADOS INST.'!X42</f>
        <v/>
      </c>
      <c r="N6" s="137" t="str">
        <f>'A - DADOS INST.'!Y42</f>
        <v/>
      </c>
      <c r="O6" s="137" t="str">
        <f>'A - DADOS INST.'!Z42</f>
        <v/>
      </c>
      <c r="P6" s="148">
        <f t="shared" si="0"/>
        <v>0</v>
      </c>
      <c r="Q6" s="148">
        <f t="shared" si="1"/>
        <v>0</v>
      </c>
      <c r="R6" s="148">
        <f t="shared" ref="R6:R20" si="10">SUMIF($B$5:$B$104,I6,$F$5:$F$104)</f>
        <v>0</v>
      </c>
      <c r="U6" s="81" t="b">
        <f t="shared" ref="U6:U69" si="11">OR(B6&lt;&gt;"",C6&lt;&gt;"",D6&lt;&gt;"",E6&lt;&gt;"",F6&lt;&gt;"")</f>
        <v>0</v>
      </c>
      <c r="V6" s="81" t="b">
        <f t="shared" ref="V6:V69" si="12">AND(B6&lt;&gt;"",C6&lt;&gt;"",D6&lt;&gt;"",E6&lt;&gt;"",F6&lt;&gt;"")</f>
        <v>0</v>
      </c>
      <c r="W6" s="81" t="str">
        <f t="shared" ref="W6:W69" si="13">IF(AND(U6=TRUE,V6=FALSE),$I$42,"")</f>
        <v/>
      </c>
      <c r="X6" s="81" t="str">
        <f t="shared" si="2"/>
        <v/>
      </c>
      <c r="Y6" s="81" t="str">
        <f t="shared" si="3"/>
        <v/>
      </c>
      <c r="Z6" s="81" t="str">
        <f t="shared" si="4"/>
        <v/>
      </c>
      <c r="AA6" s="81" t="str">
        <f t="shared" si="5"/>
        <v/>
      </c>
      <c r="AB6" s="81" t="str">
        <f t="shared" si="6"/>
        <v/>
      </c>
      <c r="AC6" s="81" t="str">
        <f t="shared" si="7"/>
        <v/>
      </c>
      <c r="AD6" s="81" t="str">
        <f t="shared" si="8"/>
        <v/>
      </c>
      <c r="AE6" s="81" t="str">
        <f t="shared" ref="AE6:AE69" si="14">CONCATENATE($I$25,$I$33,Z6,$I$33,AA6,$I$33,AB6,$I$33,AC6,$I$33,$I$29,$I$33,"NA")</f>
        <v>;;;;;MATERIAL DE CONSUMO;NA</v>
      </c>
      <c r="AF6" s="81" t="str">
        <f>IFERROR(VLOOKUP($AE6,'VERIFICAÇÃO 8'!H:J,2,FALSE),"")</f>
        <v/>
      </c>
      <c r="AG6" s="81" t="str">
        <f>IFERROR(VLOOKUP($AE6,'VERIFICAÇÃO 8'!H:J,3,FALSE),"")</f>
        <v/>
      </c>
      <c r="AI6" s="24">
        <f t="shared" ref="AI6:AI69" si="15">IF(W6&lt;&gt;"",1,0)</f>
        <v>0</v>
      </c>
      <c r="AJ6" s="24">
        <f t="shared" ref="AJ6:AJ69" si="16">IF(AD6&lt;&gt;"",1,0)</f>
        <v>0</v>
      </c>
      <c r="AK6" s="24">
        <f t="shared" ref="AK6:AK69" si="17">IF(AG6&lt;&gt;"",1,0)</f>
        <v>0</v>
      </c>
    </row>
    <row r="7" spans="1:37" x14ac:dyDescent="0.35">
      <c r="A7" s="209" t="s">
        <v>477</v>
      </c>
      <c r="B7" s="541"/>
      <c r="C7" s="596"/>
      <c r="D7" s="541"/>
      <c r="E7" s="557"/>
      <c r="F7" s="64"/>
      <c r="G7" s="43" t="str">
        <f t="shared" si="9"/>
        <v/>
      </c>
      <c r="I7" s="24" t="str">
        <f>'A - DADOS INST.'!T43</f>
        <v/>
      </c>
      <c r="J7" s="81" t="str">
        <f>'A - DADOS INST.'!U43</f>
        <v/>
      </c>
      <c r="K7" s="137" t="str">
        <f>'A - DADOS INST.'!V43</f>
        <v/>
      </c>
      <c r="L7" s="137" t="str">
        <f>'A - DADOS INST.'!W43</f>
        <v/>
      </c>
      <c r="M7" s="137" t="str">
        <f>'A - DADOS INST.'!X43</f>
        <v/>
      </c>
      <c r="N7" s="137" t="str">
        <f>'A - DADOS INST.'!Y43</f>
        <v/>
      </c>
      <c r="O7" s="137" t="str">
        <f>'A - DADOS INST.'!Z43</f>
        <v/>
      </c>
      <c r="P7" s="148">
        <f t="shared" si="0"/>
        <v>0</v>
      </c>
      <c r="Q7" s="148">
        <f t="shared" si="1"/>
        <v>0</v>
      </c>
      <c r="R7" s="148">
        <f t="shared" si="10"/>
        <v>0</v>
      </c>
      <c r="U7" s="81" t="b">
        <f t="shared" si="11"/>
        <v>0</v>
      </c>
      <c r="V7" s="81" t="b">
        <f t="shared" si="12"/>
        <v>0</v>
      </c>
      <c r="W7" s="81" t="str">
        <f t="shared" si="13"/>
        <v/>
      </c>
      <c r="X7" s="81" t="str">
        <f t="shared" si="2"/>
        <v/>
      </c>
      <c r="Y7" s="81" t="str">
        <f t="shared" si="3"/>
        <v/>
      </c>
      <c r="Z7" s="81" t="str">
        <f t="shared" si="4"/>
        <v/>
      </c>
      <c r="AA7" s="81" t="str">
        <f t="shared" si="5"/>
        <v/>
      </c>
      <c r="AB7" s="81" t="str">
        <f t="shared" si="6"/>
        <v/>
      </c>
      <c r="AC7" s="81" t="str">
        <f t="shared" si="7"/>
        <v/>
      </c>
      <c r="AD7" s="81" t="str">
        <f t="shared" si="8"/>
        <v/>
      </c>
      <c r="AE7" s="81" t="str">
        <f t="shared" si="14"/>
        <v>;;;;;MATERIAL DE CONSUMO;NA</v>
      </c>
      <c r="AF7" s="81" t="str">
        <f>IFERROR(VLOOKUP($AE7,'VERIFICAÇÃO 8'!H:J,2,FALSE),"")</f>
        <v/>
      </c>
      <c r="AG7" s="81" t="str">
        <f>IFERROR(VLOOKUP($AE7,'VERIFICAÇÃO 8'!H:J,3,FALSE),"")</f>
        <v/>
      </c>
      <c r="AI7" s="24">
        <f t="shared" si="15"/>
        <v>0</v>
      </c>
      <c r="AJ7" s="24">
        <f t="shared" si="16"/>
        <v>0</v>
      </c>
      <c r="AK7" s="24">
        <f t="shared" si="17"/>
        <v>0</v>
      </c>
    </row>
    <row r="8" spans="1:37" x14ac:dyDescent="0.35">
      <c r="A8" s="209" t="s">
        <v>565</v>
      </c>
      <c r="B8" s="457"/>
      <c r="C8" s="537"/>
      <c r="D8" s="537"/>
      <c r="E8" s="537"/>
      <c r="F8" s="64"/>
      <c r="G8" s="43" t="str">
        <f t="shared" si="9"/>
        <v/>
      </c>
      <c r="I8" s="24" t="str">
        <f>'A - DADOS INST.'!T44</f>
        <v/>
      </c>
      <c r="J8" s="81" t="str">
        <f>'A - DADOS INST.'!U44</f>
        <v/>
      </c>
      <c r="K8" s="137" t="str">
        <f>'A - DADOS INST.'!V44</f>
        <v/>
      </c>
      <c r="L8" s="137" t="str">
        <f>'A - DADOS INST.'!W44</f>
        <v/>
      </c>
      <c r="M8" s="137" t="str">
        <f>'A - DADOS INST.'!X44</f>
        <v/>
      </c>
      <c r="N8" s="137" t="str">
        <f>'A - DADOS INST.'!Y44</f>
        <v/>
      </c>
      <c r="O8" s="137" t="str">
        <f>'A - DADOS INST.'!Z44</f>
        <v/>
      </c>
      <c r="P8" s="148">
        <f t="shared" si="0"/>
        <v>0</v>
      </c>
      <c r="Q8" s="148">
        <f t="shared" si="1"/>
        <v>0</v>
      </c>
      <c r="R8" s="148">
        <f t="shared" si="10"/>
        <v>0</v>
      </c>
      <c r="U8" s="81" t="b">
        <f t="shared" si="11"/>
        <v>0</v>
      </c>
      <c r="V8" s="81" t="b">
        <f t="shared" si="12"/>
        <v>0</v>
      </c>
      <c r="W8" s="81" t="str">
        <f t="shared" si="13"/>
        <v/>
      </c>
      <c r="X8" s="81" t="str">
        <f t="shared" si="2"/>
        <v/>
      </c>
      <c r="Y8" s="81" t="str">
        <f t="shared" si="3"/>
        <v/>
      </c>
      <c r="Z8" s="81" t="str">
        <f t="shared" si="4"/>
        <v/>
      </c>
      <c r="AA8" s="81" t="str">
        <f t="shared" si="5"/>
        <v/>
      </c>
      <c r="AB8" s="81" t="str">
        <f t="shared" si="6"/>
        <v/>
      </c>
      <c r="AC8" s="81" t="str">
        <f t="shared" si="7"/>
        <v/>
      </c>
      <c r="AD8" s="81" t="str">
        <f t="shared" si="8"/>
        <v/>
      </c>
      <c r="AE8" s="81" t="str">
        <f t="shared" si="14"/>
        <v>;;;;;MATERIAL DE CONSUMO;NA</v>
      </c>
      <c r="AF8" s="81" t="str">
        <f>IFERROR(VLOOKUP($AE8,'VERIFICAÇÃO 8'!H:J,2,FALSE),"")</f>
        <v/>
      </c>
      <c r="AG8" s="81" t="str">
        <f>IFERROR(VLOOKUP($AE8,'VERIFICAÇÃO 8'!H:J,3,FALSE),"")</f>
        <v/>
      </c>
      <c r="AI8" s="24">
        <f t="shared" si="15"/>
        <v>0</v>
      </c>
      <c r="AJ8" s="24">
        <f t="shared" si="16"/>
        <v>0</v>
      </c>
      <c r="AK8" s="24">
        <f t="shared" si="17"/>
        <v>0</v>
      </c>
    </row>
    <row r="9" spans="1:37" x14ac:dyDescent="0.35">
      <c r="A9" s="209" t="s">
        <v>566</v>
      </c>
      <c r="B9" s="537"/>
      <c r="C9" s="537"/>
      <c r="D9" s="511"/>
      <c r="E9" s="537"/>
      <c r="F9" s="64"/>
      <c r="G9" s="43" t="str">
        <f t="shared" si="9"/>
        <v/>
      </c>
      <c r="I9" s="24" t="str">
        <f>'A - DADOS INST.'!T45</f>
        <v/>
      </c>
      <c r="J9" s="81" t="str">
        <f>'A - DADOS INST.'!U45</f>
        <v/>
      </c>
      <c r="K9" s="137" t="str">
        <f>'A - DADOS INST.'!V45</f>
        <v/>
      </c>
      <c r="L9" s="137" t="str">
        <f>'A - DADOS INST.'!W45</f>
        <v/>
      </c>
      <c r="M9" s="137" t="str">
        <f>'A - DADOS INST.'!X45</f>
        <v/>
      </c>
      <c r="N9" s="137" t="str">
        <f>'A - DADOS INST.'!Y45</f>
        <v/>
      </c>
      <c r="O9" s="137" t="str">
        <f>'A - DADOS INST.'!Z45</f>
        <v/>
      </c>
      <c r="P9" s="148">
        <f t="shared" si="0"/>
        <v>0</v>
      </c>
      <c r="Q9" s="148">
        <f t="shared" si="1"/>
        <v>0</v>
      </c>
      <c r="R9" s="148">
        <f t="shared" si="10"/>
        <v>0</v>
      </c>
      <c r="U9" s="81" t="b">
        <f t="shared" si="11"/>
        <v>0</v>
      </c>
      <c r="V9" s="81" t="b">
        <f t="shared" si="12"/>
        <v>0</v>
      </c>
      <c r="W9" s="81" t="str">
        <f t="shared" si="13"/>
        <v/>
      </c>
      <c r="X9" s="81" t="str">
        <f t="shared" si="2"/>
        <v/>
      </c>
      <c r="Y9" s="81" t="str">
        <f t="shared" si="3"/>
        <v/>
      </c>
      <c r="Z9" s="81" t="str">
        <f t="shared" si="4"/>
        <v/>
      </c>
      <c r="AA9" s="81" t="str">
        <f t="shared" si="5"/>
        <v/>
      </c>
      <c r="AB9" s="81" t="str">
        <f t="shared" si="6"/>
        <v/>
      </c>
      <c r="AC9" s="81" t="str">
        <f t="shared" si="7"/>
        <v/>
      </c>
      <c r="AD9" s="81" t="str">
        <f t="shared" si="8"/>
        <v/>
      </c>
      <c r="AE9" s="81" t="str">
        <f t="shared" si="14"/>
        <v>;;;;;MATERIAL DE CONSUMO;NA</v>
      </c>
      <c r="AF9" s="81" t="str">
        <f>IFERROR(VLOOKUP($AE9,'VERIFICAÇÃO 8'!H:J,2,FALSE),"")</f>
        <v/>
      </c>
      <c r="AG9" s="81" t="str">
        <f>IFERROR(VLOOKUP($AE9,'VERIFICAÇÃO 8'!H:J,3,FALSE),"")</f>
        <v/>
      </c>
      <c r="AI9" s="24">
        <f t="shared" si="15"/>
        <v>0</v>
      </c>
      <c r="AJ9" s="24">
        <f t="shared" si="16"/>
        <v>0</v>
      </c>
      <c r="AK9" s="24">
        <f t="shared" si="17"/>
        <v>0</v>
      </c>
    </row>
    <row r="10" spans="1:37" x14ac:dyDescent="0.35">
      <c r="A10" s="209" t="s">
        <v>567</v>
      </c>
      <c r="B10" s="537"/>
      <c r="C10" s="537"/>
      <c r="D10" s="537"/>
      <c r="E10" s="537"/>
      <c r="F10" s="64"/>
      <c r="G10" s="43" t="str">
        <f t="shared" si="9"/>
        <v/>
      </c>
      <c r="I10" s="24" t="str">
        <f>'A - DADOS INST.'!T46</f>
        <v/>
      </c>
      <c r="J10" s="81" t="str">
        <f>'A - DADOS INST.'!U46</f>
        <v/>
      </c>
      <c r="K10" s="137" t="str">
        <f>'A - DADOS INST.'!V46</f>
        <v/>
      </c>
      <c r="L10" s="137" t="str">
        <f>'A - DADOS INST.'!W46</f>
        <v/>
      </c>
      <c r="M10" s="137" t="str">
        <f>'A - DADOS INST.'!X46</f>
        <v/>
      </c>
      <c r="N10" s="137" t="str">
        <f>'A - DADOS INST.'!Y46</f>
        <v/>
      </c>
      <c r="O10" s="137" t="str">
        <f>'A - DADOS INST.'!Z46</f>
        <v/>
      </c>
      <c r="P10" s="148">
        <f t="shared" si="0"/>
        <v>0</v>
      </c>
      <c r="Q10" s="148">
        <f t="shared" si="1"/>
        <v>0</v>
      </c>
      <c r="R10" s="148">
        <f t="shared" si="10"/>
        <v>0</v>
      </c>
      <c r="U10" s="81" t="b">
        <f t="shared" si="11"/>
        <v>0</v>
      </c>
      <c r="V10" s="81" t="b">
        <f t="shared" si="12"/>
        <v>0</v>
      </c>
      <c r="W10" s="81" t="str">
        <f t="shared" si="13"/>
        <v/>
      </c>
      <c r="X10" s="81" t="str">
        <f t="shared" si="2"/>
        <v/>
      </c>
      <c r="Y10" s="81" t="str">
        <f t="shared" si="3"/>
        <v/>
      </c>
      <c r="Z10" s="81" t="str">
        <f t="shared" si="4"/>
        <v/>
      </c>
      <c r="AA10" s="81" t="str">
        <f t="shared" si="5"/>
        <v/>
      </c>
      <c r="AB10" s="81" t="str">
        <f t="shared" si="6"/>
        <v/>
      </c>
      <c r="AC10" s="81" t="str">
        <f t="shared" si="7"/>
        <v/>
      </c>
      <c r="AD10" s="81" t="str">
        <f t="shared" si="8"/>
        <v/>
      </c>
      <c r="AE10" s="81" t="str">
        <f t="shared" si="14"/>
        <v>;;;;;MATERIAL DE CONSUMO;NA</v>
      </c>
      <c r="AF10" s="81" t="str">
        <f>IFERROR(VLOOKUP($AE10,'VERIFICAÇÃO 8'!H:J,2,FALSE),"")</f>
        <v/>
      </c>
      <c r="AG10" s="81" t="str">
        <f>IFERROR(VLOOKUP($AE10,'VERIFICAÇÃO 8'!H:J,3,FALSE),"")</f>
        <v/>
      </c>
      <c r="AI10" s="24">
        <f t="shared" si="15"/>
        <v>0</v>
      </c>
      <c r="AJ10" s="24">
        <f t="shared" si="16"/>
        <v>0</v>
      </c>
      <c r="AK10" s="24">
        <f t="shared" si="17"/>
        <v>0</v>
      </c>
    </row>
    <row r="11" spans="1:37" x14ac:dyDescent="0.35">
      <c r="A11" s="209" t="s">
        <v>568</v>
      </c>
      <c r="B11" s="537"/>
      <c r="C11" s="537"/>
      <c r="D11" s="537"/>
      <c r="E11" s="537"/>
      <c r="F11" s="64"/>
      <c r="G11" s="43" t="str">
        <f t="shared" si="9"/>
        <v/>
      </c>
      <c r="I11" s="24" t="str">
        <f>'A - DADOS INST.'!T47</f>
        <v/>
      </c>
      <c r="J11" s="81" t="str">
        <f>'A - DADOS INST.'!U47</f>
        <v/>
      </c>
      <c r="K11" s="137" t="str">
        <f>'A - DADOS INST.'!V47</f>
        <v/>
      </c>
      <c r="L11" s="137" t="str">
        <f>'A - DADOS INST.'!W47</f>
        <v/>
      </c>
      <c r="M11" s="137" t="str">
        <f>'A - DADOS INST.'!X47</f>
        <v/>
      </c>
      <c r="N11" s="137" t="str">
        <f>'A - DADOS INST.'!Y47</f>
        <v/>
      </c>
      <c r="O11" s="137" t="str">
        <f>'A - DADOS INST.'!Z47</f>
        <v/>
      </c>
      <c r="P11" s="148">
        <f t="shared" si="0"/>
        <v>0</v>
      </c>
      <c r="Q11" s="148">
        <f t="shared" si="1"/>
        <v>0</v>
      </c>
      <c r="R11" s="148">
        <f t="shared" si="10"/>
        <v>0</v>
      </c>
      <c r="U11" s="81" t="b">
        <f t="shared" si="11"/>
        <v>0</v>
      </c>
      <c r="V11" s="81" t="b">
        <f t="shared" si="12"/>
        <v>0</v>
      </c>
      <c r="W11" s="81" t="str">
        <f t="shared" si="13"/>
        <v/>
      </c>
      <c r="X11" s="81" t="str">
        <f t="shared" si="2"/>
        <v/>
      </c>
      <c r="Y11" s="81" t="str">
        <f t="shared" si="3"/>
        <v/>
      </c>
      <c r="Z11" s="81" t="str">
        <f t="shared" si="4"/>
        <v/>
      </c>
      <c r="AA11" s="81" t="str">
        <f t="shared" si="5"/>
        <v/>
      </c>
      <c r="AB11" s="81" t="str">
        <f t="shared" si="6"/>
        <v/>
      </c>
      <c r="AC11" s="81" t="str">
        <f t="shared" si="7"/>
        <v/>
      </c>
      <c r="AD11" s="81" t="str">
        <f t="shared" si="8"/>
        <v/>
      </c>
      <c r="AE11" s="81" t="str">
        <f t="shared" si="14"/>
        <v>;;;;;MATERIAL DE CONSUMO;NA</v>
      </c>
      <c r="AF11" s="81" t="str">
        <f>IFERROR(VLOOKUP($AE11,'VERIFICAÇÃO 8'!H:J,2,FALSE),"")</f>
        <v/>
      </c>
      <c r="AG11" s="81" t="str">
        <f>IFERROR(VLOOKUP($AE11,'VERIFICAÇÃO 8'!H:J,3,FALSE),"")</f>
        <v/>
      </c>
      <c r="AI11" s="24">
        <f t="shared" si="15"/>
        <v>0</v>
      </c>
      <c r="AJ11" s="24">
        <f t="shared" si="16"/>
        <v>0</v>
      </c>
      <c r="AK11" s="24">
        <f t="shared" si="17"/>
        <v>0</v>
      </c>
    </row>
    <row r="12" spans="1:37" x14ac:dyDescent="0.35">
      <c r="A12" s="209" t="s">
        <v>569</v>
      </c>
      <c r="B12" s="537"/>
      <c r="C12" s="537"/>
      <c r="D12" s="537"/>
      <c r="E12" s="537"/>
      <c r="F12" s="64"/>
      <c r="G12" s="43" t="str">
        <f t="shared" si="9"/>
        <v/>
      </c>
      <c r="I12" s="24" t="str">
        <f>'A - DADOS INST.'!T48</f>
        <v/>
      </c>
      <c r="J12" s="81" t="str">
        <f>'A - DADOS INST.'!U48</f>
        <v/>
      </c>
      <c r="K12" s="137" t="str">
        <f>'A - DADOS INST.'!V48</f>
        <v/>
      </c>
      <c r="L12" s="137" t="str">
        <f>'A - DADOS INST.'!W48</f>
        <v/>
      </c>
      <c r="M12" s="137" t="str">
        <f>'A - DADOS INST.'!X48</f>
        <v/>
      </c>
      <c r="N12" s="137" t="str">
        <f>'A - DADOS INST.'!Y48</f>
        <v/>
      </c>
      <c r="O12" s="137" t="str">
        <f>'A - DADOS INST.'!Z48</f>
        <v/>
      </c>
      <c r="P12" s="148">
        <f t="shared" si="0"/>
        <v>0</v>
      </c>
      <c r="Q12" s="148">
        <f t="shared" si="1"/>
        <v>0</v>
      </c>
      <c r="R12" s="148">
        <f t="shared" si="10"/>
        <v>0</v>
      </c>
      <c r="U12" s="81" t="b">
        <f t="shared" si="11"/>
        <v>0</v>
      </c>
      <c r="V12" s="81" t="b">
        <f t="shared" si="12"/>
        <v>0</v>
      </c>
      <c r="W12" s="81" t="str">
        <f t="shared" si="13"/>
        <v/>
      </c>
      <c r="X12" s="81" t="str">
        <f t="shared" si="2"/>
        <v/>
      </c>
      <c r="Y12" s="81" t="str">
        <f t="shared" si="3"/>
        <v/>
      </c>
      <c r="Z12" s="81" t="str">
        <f t="shared" si="4"/>
        <v/>
      </c>
      <c r="AA12" s="81" t="str">
        <f t="shared" si="5"/>
        <v/>
      </c>
      <c r="AB12" s="81" t="str">
        <f t="shared" si="6"/>
        <v/>
      </c>
      <c r="AC12" s="81" t="str">
        <f t="shared" si="7"/>
        <v/>
      </c>
      <c r="AD12" s="81" t="str">
        <f t="shared" si="8"/>
        <v/>
      </c>
      <c r="AE12" s="81" t="str">
        <f t="shared" si="14"/>
        <v>;;;;;MATERIAL DE CONSUMO;NA</v>
      </c>
      <c r="AF12" s="81" t="str">
        <f>IFERROR(VLOOKUP($AE12,'VERIFICAÇÃO 8'!H:J,2,FALSE),"")</f>
        <v/>
      </c>
      <c r="AG12" s="81" t="str">
        <f>IFERROR(VLOOKUP($AE12,'VERIFICAÇÃO 8'!H:J,3,FALSE),"")</f>
        <v/>
      </c>
      <c r="AI12" s="24">
        <f t="shared" si="15"/>
        <v>0</v>
      </c>
      <c r="AJ12" s="24">
        <f t="shared" si="16"/>
        <v>0</v>
      </c>
      <c r="AK12" s="24">
        <f t="shared" si="17"/>
        <v>0</v>
      </c>
    </row>
    <row r="13" spans="1:37" x14ac:dyDescent="0.35">
      <c r="A13" s="209" t="s">
        <v>570</v>
      </c>
      <c r="B13" s="457"/>
      <c r="C13" s="470"/>
      <c r="D13" s="457"/>
      <c r="E13" s="470"/>
      <c r="F13" s="64"/>
      <c r="G13" s="43" t="str">
        <f t="shared" si="9"/>
        <v/>
      </c>
      <c r="I13" s="24" t="str">
        <f>'A - DADOS INST.'!T49</f>
        <v/>
      </c>
      <c r="J13" s="81" t="str">
        <f>'A - DADOS INST.'!U49</f>
        <v/>
      </c>
      <c r="K13" s="137" t="str">
        <f>'A - DADOS INST.'!V49</f>
        <v/>
      </c>
      <c r="L13" s="137" t="str">
        <f>'A - DADOS INST.'!W49</f>
        <v/>
      </c>
      <c r="M13" s="137" t="str">
        <f>'A - DADOS INST.'!X49</f>
        <v/>
      </c>
      <c r="N13" s="137" t="str">
        <f>'A - DADOS INST.'!Y49</f>
        <v/>
      </c>
      <c r="O13" s="137" t="str">
        <f>'A - DADOS INST.'!Z49</f>
        <v/>
      </c>
      <c r="P13" s="148">
        <f t="shared" si="0"/>
        <v>0</v>
      </c>
      <c r="Q13" s="148">
        <f t="shared" si="1"/>
        <v>0</v>
      </c>
      <c r="R13" s="148">
        <f t="shared" si="10"/>
        <v>0</v>
      </c>
      <c r="U13" s="81" t="b">
        <f t="shared" si="11"/>
        <v>0</v>
      </c>
      <c r="V13" s="81" t="b">
        <f t="shared" si="12"/>
        <v>0</v>
      </c>
      <c r="W13" s="81" t="str">
        <f t="shared" si="13"/>
        <v/>
      </c>
      <c r="X13" s="81" t="str">
        <f t="shared" si="2"/>
        <v/>
      </c>
      <c r="Y13" s="81" t="str">
        <f t="shared" si="3"/>
        <v/>
      </c>
      <c r="Z13" s="81" t="str">
        <f t="shared" si="4"/>
        <v/>
      </c>
      <c r="AA13" s="81" t="str">
        <f t="shared" si="5"/>
        <v/>
      </c>
      <c r="AB13" s="81" t="str">
        <f t="shared" si="6"/>
        <v/>
      </c>
      <c r="AC13" s="81" t="str">
        <f t="shared" si="7"/>
        <v/>
      </c>
      <c r="AD13" s="81" t="str">
        <f t="shared" si="8"/>
        <v/>
      </c>
      <c r="AE13" s="81" t="str">
        <f t="shared" si="14"/>
        <v>;;;;;MATERIAL DE CONSUMO;NA</v>
      </c>
      <c r="AF13" s="81" t="str">
        <f>IFERROR(VLOOKUP($AE13,'VERIFICAÇÃO 8'!H:J,2,FALSE),"")</f>
        <v/>
      </c>
      <c r="AG13" s="81" t="str">
        <f>IFERROR(VLOOKUP($AE13,'VERIFICAÇÃO 8'!H:J,3,FALSE),"")</f>
        <v/>
      </c>
      <c r="AI13" s="24">
        <f t="shared" si="15"/>
        <v>0</v>
      </c>
      <c r="AJ13" s="24">
        <f t="shared" si="16"/>
        <v>0</v>
      </c>
      <c r="AK13" s="24">
        <f t="shared" si="17"/>
        <v>0</v>
      </c>
    </row>
    <row r="14" spans="1:37" x14ac:dyDescent="0.35">
      <c r="A14" s="209" t="s">
        <v>571</v>
      </c>
      <c r="B14" s="457"/>
      <c r="C14" s="470"/>
      <c r="D14" s="457"/>
      <c r="E14" s="470"/>
      <c r="F14" s="64"/>
      <c r="G14" s="43" t="str">
        <f t="shared" si="9"/>
        <v/>
      </c>
      <c r="I14" s="24" t="str">
        <f>'A - DADOS INST.'!T50</f>
        <v/>
      </c>
      <c r="J14" s="81" t="str">
        <f>'A - DADOS INST.'!U50</f>
        <v/>
      </c>
      <c r="K14" s="137" t="str">
        <f>'A - DADOS INST.'!V50</f>
        <v/>
      </c>
      <c r="L14" s="137" t="str">
        <f>'A - DADOS INST.'!W50</f>
        <v/>
      </c>
      <c r="M14" s="137" t="str">
        <f>'A - DADOS INST.'!X50</f>
        <v/>
      </c>
      <c r="N14" s="137" t="str">
        <f>'A - DADOS INST.'!Y50</f>
        <v/>
      </c>
      <c r="O14" s="137" t="str">
        <f>'A - DADOS INST.'!Z50</f>
        <v/>
      </c>
      <c r="P14" s="148">
        <f t="shared" si="0"/>
        <v>0</v>
      </c>
      <c r="Q14" s="148">
        <f t="shared" si="1"/>
        <v>0</v>
      </c>
      <c r="R14" s="148">
        <f t="shared" si="10"/>
        <v>0</v>
      </c>
      <c r="U14" s="81" t="b">
        <f t="shared" si="11"/>
        <v>0</v>
      </c>
      <c r="V14" s="81" t="b">
        <f t="shared" si="12"/>
        <v>0</v>
      </c>
      <c r="W14" s="81" t="str">
        <f t="shared" si="13"/>
        <v/>
      </c>
      <c r="X14" s="81" t="str">
        <f t="shared" si="2"/>
        <v/>
      </c>
      <c r="Y14" s="81" t="str">
        <f t="shared" si="3"/>
        <v/>
      </c>
      <c r="Z14" s="81" t="str">
        <f t="shared" si="4"/>
        <v/>
      </c>
      <c r="AA14" s="81" t="str">
        <f t="shared" si="5"/>
        <v/>
      </c>
      <c r="AB14" s="81" t="str">
        <f t="shared" si="6"/>
        <v/>
      </c>
      <c r="AC14" s="81" t="str">
        <f t="shared" si="7"/>
        <v/>
      </c>
      <c r="AD14" s="81" t="str">
        <f t="shared" si="8"/>
        <v/>
      </c>
      <c r="AE14" s="81" t="str">
        <f t="shared" si="14"/>
        <v>;;;;;MATERIAL DE CONSUMO;NA</v>
      </c>
      <c r="AF14" s="81" t="str">
        <f>IFERROR(VLOOKUP($AE14,'VERIFICAÇÃO 8'!H:J,2,FALSE),"")</f>
        <v/>
      </c>
      <c r="AG14" s="81" t="str">
        <f>IFERROR(VLOOKUP($AE14,'VERIFICAÇÃO 8'!H:J,3,FALSE),"")</f>
        <v/>
      </c>
      <c r="AI14" s="24">
        <f t="shared" si="15"/>
        <v>0</v>
      </c>
      <c r="AJ14" s="24">
        <f t="shared" si="16"/>
        <v>0</v>
      </c>
      <c r="AK14" s="24">
        <f t="shared" si="17"/>
        <v>0</v>
      </c>
    </row>
    <row r="15" spans="1:37" x14ac:dyDescent="0.35">
      <c r="A15" s="209" t="s">
        <v>572</v>
      </c>
      <c r="B15" s="457"/>
      <c r="C15" s="457"/>
      <c r="D15" s="457"/>
      <c r="E15" s="457"/>
      <c r="F15" s="64"/>
      <c r="G15" s="43" t="str">
        <f t="shared" si="9"/>
        <v/>
      </c>
      <c r="I15" s="24" t="str">
        <f>'A - DADOS INST.'!T51</f>
        <v/>
      </c>
      <c r="J15" s="81" t="str">
        <f>'A - DADOS INST.'!U51</f>
        <v/>
      </c>
      <c r="K15" s="137" t="str">
        <f>'A - DADOS INST.'!V51</f>
        <v/>
      </c>
      <c r="L15" s="137" t="str">
        <f>'A - DADOS INST.'!W51</f>
        <v/>
      </c>
      <c r="M15" s="137" t="str">
        <f>'A - DADOS INST.'!X51</f>
        <v/>
      </c>
      <c r="N15" s="137" t="str">
        <f>'A - DADOS INST.'!Y51</f>
        <v/>
      </c>
      <c r="O15" s="137" t="str">
        <f>'A - DADOS INST.'!Z51</f>
        <v/>
      </c>
      <c r="P15" s="148">
        <f t="shared" si="0"/>
        <v>0</v>
      </c>
      <c r="Q15" s="148">
        <f t="shared" si="1"/>
        <v>0</v>
      </c>
      <c r="R15" s="148">
        <f t="shared" si="10"/>
        <v>0</v>
      </c>
      <c r="U15" s="81" t="b">
        <f t="shared" si="11"/>
        <v>0</v>
      </c>
      <c r="V15" s="81" t="b">
        <f t="shared" si="12"/>
        <v>0</v>
      </c>
      <c r="W15" s="81" t="str">
        <f t="shared" si="13"/>
        <v/>
      </c>
      <c r="X15" s="81" t="str">
        <f t="shared" si="2"/>
        <v/>
      </c>
      <c r="Y15" s="81" t="str">
        <f t="shared" si="3"/>
        <v/>
      </c>
      <c r="Z15" s="81" t="str">
        <f t="shared" si="4"/>
        <v/>
      </c>
      <c r="AA15" s="81" t="str">
        <f t="shared" si="5"/>
        <v/>
      </c>
      <c r="AB15" s="81" t="str">
        <f t="shared" si="6"/>
        <v/>
      </c>
      <c r="AC15" s="81" t="str">
        <f t="shared" si="7"/>
        <v/>
      </c>
      <c r="AD15" s="81" t="str">
        <f t="shared" si="8"/>
        <v/>
      </c>
      <c r="AE15" s="81" t="str">
        <f t="shared" si="14"/>
        <v>;;;;;MATERIAL DE CONSUMO;NA</v>
      </c>
      <c r="AF15" s="81" t="str">
        <f>IFERROR(VLOOKUP($AE15,'VERIFICAÇÃO 8'!H:J,2,FALSE),"")</f>
        <v/>
      </c>
      <c r="AG15" s="81" t="str">
        <f>IFERROR(VLOOKUP($AE15,'VERIFICAÇÃO 8'!H:J,3,FALSE),"")</f>
        <v/>
      </c>
      <c r="AI15" s="24">
        <f t="shared" si="15"/>
        <v>0</v>
      </c>
      <c r="AJ15" s="24">
        <f t="shared" si="16"/>
        <v>0</v>
      </c>
      <c r="AK15" s="24">
        <f t="shared" si="17"/>
        <v>0</v>
      </c>
    </row>
    <row r="16" spans="1:37" x14ac:dyDescent="0.35">
      <c r="A16" s="209" t="s">
        <v>573</v>
      </c>
      <c r="B16" s="457"/>
      <c r="C16" s="457"/>
      <c r="D16" s="457"/>
      <c r="E16" s="457"/>
      <c r="F16" s="64"/>
      <c r="G16" s="43" t="str">
        <f t="shared" si="9"/>
        <v/>
      </c>
      <c r="I16" s="24" t="str">
        <f>'A - DADOS INST.'!T52</f>
        <v/>
      </c>
      <c r="J16" s="81" t="str">
        <f>'A - DADOS INST.'!U52</f>
        <v/>
      </c>
      <c r="K16" s="137" t="str">
        <f>'A - DADOS INST.'!V52</f>
        <v/>
      </c>
      <c r="L16" s="137" t="str">
        <f>'A - DADOS INST.'!W52</f>
        <v/>
      </c>
      <c r="M16" s="137" t="str">
        <f>'A - DADOS INST.'!X52</f>
        <v/>
      </c>
      <c r="N16" s="137" t="str">
        <f>'A - DADOS INST.'!Y52</f>
        <v/>
      </c>
      <c r="O16" s="137" t="str">
        <f>'A - DADOS INST.'!Z52</f>
        <v/>
      </c>
      <c r="P16" s="148">
        <f t="shared" si="0"/>
        <v>0</v>
      </c>
      <c r="Q16" s="148">
        <f t="shared" si="1"/>
        <v>0</v>
      </c>
      <c r="R16" s="148">
        <f t="shared" si="10"/>
        <v>0</v>
      </c>
      <c r="U16" s="81" t="b">
        <f t="shared" si="11"/>
        <v>0</v>
      </c>
      <c r="V16" s="81" t="b">
        <f t="shared" si="12"/>
        <v>0</v>
      </c>
      <c r="W16" s="81" t="str">
        <f t="shared" si="13"/>
        <v/>
      </c>
      <c r="X16" s="81" t="str">
        <f t="shared" si="2"/>
        <v/>
      </c>
      <c r="Y16" s="81" t="str">
        <f t="shared" si="3"/>
        <v/>
      </c>
      <c r="Z16" s="81" t="str">
        <f t="shared" si="4"/>
        <v/>
      </c>
      <c r="AA16" s="81" t="str">
        <f t="shared" si="5"/>
        <v/>
      </c>
      <c r="AB16" s="81" t="str">
        <f t="shared" si="6"/>
        <v/>
      </c>
      <c r="AC16" s="81" t="str">
        <f t="shared" si="7"/>
        <v/>
      </c>
      <c r="AD16" s="81" t="str">
        <f t="shared" si="8"/>
        <v/>
      </c>
      <c r="AE16" s="81" t="str">
        <f t="shared" si="14"/>
        <v>;;;;;MATERIAL DE CONSUMO;NA</v>
      </c>
      <c r="AF16" s="81" t="str">
        <f>IFERROR(VLOOKUP($AE16,'VERIFICAÇÃO 8'!H:J,2,FALSE),"")</f>
        <v/>
      </c>
      <c r="AG16" s="81" t="str">
        <f>IFERROR(VLOOKUP($AE16,'VERIFICAÇÃO 8'!H:J,3,FALSE),"")</f>
        <v/>
      </c>
      <c r="AI16" s="24">
        <f t="shared" si="15"/>
        <v>0</v>
      </c>
      <c r="AJ16" s="24">
        <f t="shared" si="16"/>
        <v>0</v>
      </c>
      <c r="AK16" s="24">
        <f t="shared" si="17"/>
        <v>0</v>
      </c>
    </row>
    <row r="17" spans="1:37" x14ac:dyDescent="0.35">
      <c r="A17" s="209" t="s">
        <v>574</v>
      </c>
      <c r="B17" s="457"/>
      <c r="C17" s="457"/>
      <c r="D17" s="457"/>
      <c r="E17" s="457"/>
      <c r="F17" s="64"/>
      <c r="G17" s="43" t="str">
        <f t="shared" si="9"/>
        <v/>
      </c>
      <c r="I17" s="24" t="str">
        <f>'A - DADOS INST.'!T53</f>
        <v/>
      </c>
      <c r="J17" s="81" t="str">
        <f>'A - DADOS INST.'!U53</f>
        <v/>
      </c>
      <c r="K17" s="137" t="str">
        <f>'A - DADOS INST.'!V53</f>
        <v/>
      </c>
      <c r="L17" s="137" t="str">
        <f>'A - DADOS INST.'!W53</f>
        <v/>
      </c>
      <c r="M17" s="137" t="str">
        <f>'A - DADOS INST.'!X53</f>
        <v/>
      </c>
      <c r="N17" s="137" t="str">
        <f>'A - DADOS INST.'!Y53</f>
        <v/>
      </c>
      <c r="O17" s="137" t="str">
        <f>'A - DADOS INST.'!Z53</f>
        <v/>
      </c>
      <c r="P17" s="148">
        <f t="shared" si="0"/>
        <v>0</v>
      </c>
      <c r="Q17" s="148">
        <f t="shared" si="1"/>
        <v>0</v>
      </c>
      <c r="R17" s="148">
        <f t="shared" si="10"/>
        <v>0</v>
      </c>
      <c r="U17" s="81" t="b">
        <f t="shared" si="11"/>
        <v>0</v>
      </c>
      <c r="V17" s="81" t="b">
        <f t="shared" si="12"/>
        <v>0</v>
      </c>
      <c r="W17" s="81" t="str">
        <f t="shared" si="13"/>
        <v/>
      </c>
      <c r="X17" s="81" t="str">
        <f t="shared" si="2"/>
        <v/>
      </c>
      <c r="Y17" s="81" t="str">
        <f t="shared" si="3"/>
        <v/>
      </c>
      <c r="Z17" s="81" t="str">
        <f t="shared" si="4"/>
        <v/>
      </c>
      <c r="AA17" s="81" t="str">
        <f t="shared" si="5"/>
        <v/>
      </c>
      <c r="AB17" s="81" t="str">
        <f t="shared" si="6"/>
        <v/>
      </c>
      <c r="AC17" s="81" t="str">
        <f t="shared" si="7"/>
        <v/>
      </c>
      <c r="AD17" s="81" t="str">
        <f t="shared" si="8"/>
        <v/>
      </c>
      <c r="AE17" s="81" t="str">
        <f t="shared" si="14"/>
        <v>;;;;;MATERIAL DE CONSUMO;NA</v>
      </c>
      <c r="AF17" s="81" t="str">
        <f>IFERROR(VLOOKUP($AE17,'VERIFICAÇÃO 8'!H:J,2,FALSE),"")</f>
        <v/>
      </c>
      <c r="AG17" s="81" t="str">
        <f>IFERROR(VLOOKUP($AE17,'VERIFICAÇÃO 8'!H:J,3,FALSE),"")</f>
        <v/>
      </c>
      <c r="AI17" s="24">
        <f t="shared" si="15"/>
        <v>0</v>
      </c>
      <c r="AJ17" s="24">
        <f t="shared" si="16"/>
        <v>0</v>
      </c>
      <c r="AK17" s="24">
        <f t="shared" si="17"/>
        <v>0</v>
      </c>
    </row>
    <row r="18" spans="1:37" x14ac:dyDescent="0.35">
      <c r="A18" s="209" t="s">
        <v>575</v>
      </c>
      <c r="B18" s="457"/>
      <c r="C18" s="457"/>
      <c r="D18" s="457"/>
      <c r="E18" s="457"/>
      <c r="F18" s="64"/>
      <c r="G18" s="43" t="str">
        <f t="shared" si="9"/>
        <v/>
      </c>
      <c r="I18" s="24" t="str">
        <f>'A - DADOS INST.'!T54</f>
        <v/>
      </c>
      <c r="J18" s="81" t="str">
        <f>'A - DADOS INST.'!U54</f>
        <v/>
      </c>
      <c r="K18" s="137" t="str">
        <f>'A - DADOS INST.'!V54</f>
        <v/>
      </c>
      <c r="L18" s="137" t="str">
        <f>'A - DADOS INST.'!W54</f>
        <v/>
      </c>
      <c r="M18" s="137" t="str">
        <f>'A - DADOS INST.'!X54</f>
        <v/>
      </c>
      <c r="N18" s="137" t="str">
        <f>'A - DADOS INST.'!Y54</f>
        <v/>
      </c>
      <c r="O18" s="137" t="str">
        <f>'A - DADOS INST.'!Z54</f>
        <v/>
      </c>
      <c r="P18" s="148">
        <f t="shared" si="0"/>
        <v>0</v>
      </c>
      <c r="Q18" s="148">
        <f t="shared" si="1"/>
        <v>0</v>
      </c>
      <c r="R18" s="148">
        <f t="shared" si="10"/>
        <v>0</v>
      </c>
      <c r="U18" s="81" t="b">
        <f t="shared" si="11"/>
        <v>0</v>
      </c>
      <c r="V18" s="81" t="b">
        <f t="shared" si="12"/>
        <v>0</v>
      </c>
      <c r="W18" s="81" t="str">
        <f t="shared" si="13"/>
        <v/>
      </c>
      <c r="X18" s="81" t="str">
        <f t="shared" si="2"/>
        <v/>
      </c>
      <c r="Y18" s="81" t="str">
        <f t="shared" si="3"/>
        <v/>
      </c>
      <c r="Z18" s="81" t="str">
        <f t="shared" si="4"/>
        <v/>
      </c>
      <c r="AA18" s="81" t="str">
        <f t="shared" si="5"/>
        <v/>
      </c>
      <c r="AB18" s="81" t="str">
        <f t="shared" si="6"/>
        <v/>
      </c>
      <c r="AC18" s="81" t="str">
        <f t="shared" si="7"/>
        <v/>
      </c>
      <c r="AD18" s="81" t="str">
        <f t="shared" si="8"/>
        <v/>
      </c>
      <c r="AE18" s="81" t="str">
        <f t="shared" si="14"/>
        <v>;;;;;MATERIAL DE CONSUMO;NA</v>
      </c>
      <c r="AF18" s="81" t="str">
        <f>IFERROR(VLOOKUP($AE18,'VERIFICAÇÃO 8'!H:J,2,FALSE),"")</f>
        <v/>
      </c>
      <c r="AG18" s="81" t="str">
        <f>IFERROR(VLOOKUP($AE18,'VERIFICAÇÃO 8'!H:J,3,FALSE),"")</f>
        <v/>
      </c>
      <c r="AI18" s="24">
        <f t="shared" si="15"/>
        <v>0</v>
      </c>
      <c r="AJ18" s="24">
        <f t="shared" si="16"/>
        <v>0</v>
      </c>
      <c r="AK18" s="24">
        <f t="shared" si="17"/>
        <v>0</v>
      </c>
    </row>
    <row r="19" spans="1:37" x14ac:dyDescent="0.35">
      <c r="A19" s="209" t="s">
        <v>576</v>
      </c>
      <c r="B19" s="457"/>
      <c r="C19" s="457"/>
      <c r="D19" s="457"/>
      <c r="E19" s="457"/>
      <c r="F19" s="64"/>
      <c r="G19" s="43" t="str">
        <f t="shared" si="9"/>
        <v/>
      </c>
      <c r="I19" s="24" t="str">
        <f>'A - DADOS INST.'!T55</f>
        <v/>
      </c>
      <c r="J19" s="81" t="str">
        <f>'A - DADOS INST.'!U55</f>
        <v/>
      </c>
      <c r="K19" s="137" t="str">
        <f>'A - DADOS INST.'!V55</f>
        <v/>
      </c>
      <c r="L19" s="137" t="str">
        <f>'A - DADOS INST.'!W55</f>
        <v/>
      </c>
      <c r="M19" s="137" t="str">
        <f>'A - DADOS INST.'!X55</f>
        <v/>
      </c>
      <c r="N19" s="137" t="str">
        <f>'A - DADOS INST.'!Y55</f>
        <v/>
      </c>
      <c r="O19" s="137" t="str">
        <f>'A - DADOS INST.'!Z55</f>
        <v/>
      </c>
      <c r="P19" s="148">
        <f t="shared" si="0"/>
        <v>0</v>
      </c>
      <c r="Q19" s="148">
        <f t="shared" si="1"/>
        <v>0</v>
      </c>
      <c r="R19" s="148">
        <f t="shared" si="10"/>
        <v>0</v>
      </c>
      <c r="U19" s="81" t="b">
        <f t="shared" si="11"/>
        <v>0</v>
      </c>
      <c r="V19" s="81" t="b">
        <f t="shared" si="12"/>
        <v>0</v>
      </c>
      <c r="W19" s="81" t="str">
        <f t="shared" si="13"/>
        <v/>
      </c>
      <c r="X19" s="81" t="str">
        <f t="shared" si="2"/>
        <v/>
      </c>
      <c r="Y19" s="81" t="str">
        <f t="shared" si="3"/>
        <v/>
      </c>
      <c r="Z19" s="81" t="str">
        <f t="shared" si="4"/>
        <v/>
      </c>
      <c r="AA19" s="81" t="str">
        <f t="shared" si="5"/>
        <v/>
      </c>
      <c r="AB19" s="81" t="str">
        <f t="shared" si="6"/>
        <v/>
      </c>
      <c r="AC19" s="81" t="str">
        <f t="shared" si="7"/>
        <v/>
      </c>
      <c r="AD19" s="81" t="str">
        <f t="shared" si="8"/>
        <v/>
      </c>
      <c r="AE19" s="81" t="str">
        <f t="shared" si="14"/>
        <v>;;;;;MATERIAL DE CONSUMO;NA</v>
      </c>
      <c r="AF19" s="81" t="str">
        <f>IFERROR(VLOOKUP($AE19,'VERIFICAÇÃO 8'!H:J,2,FALSE),"")</f>
        <v/>
      </c>
      <c r="AG19" s="81" t="str">
        <f>IFERROR(VLOOKUP($AE19,'VERIFICAÇÃO 8'!H:J,3,FALSE),"")</f>
        <v/>
      </c>
      <c r="AI19" s="24">
        <f t="shared" si="15"/>
        <v>0</v>
      </c>
      <c r="AJ19" s="24">
        <f t="shared" si="16"/>
        <v>0</v>
      </c>
      <c r="AK19" s="24">
        <f t="shared" si="17"/>
        <v>0</v>
      </c>
    </row>
    <row r="20" spans="1:37" x14ac:dyDescent="0.35">
      <c r="A20" s="209" t="s">
        <v>577</v>
      </c>
      <c r="B20" s="457"/>
      <c r="C20" s="457"/>
      <c r="D20" s="457"/>
      <c r="E20" s="457"/>
      <c r="F20" s="64"/>
      <c r="G20" s="43" t="str">
        <f t="shared" si="9"/>
        <v/>
      </c>
      <c r="I20" s="24" t="str">
        <f>'A - DADOS INST.'!T56</f>
        <v/>
      </c>
      <c r="J20" s="81" t="str">
        <f>'A - DADOS INST.'!U56</f>
        <v/>
      </c>
      <c r="K20" s="137" t="str">
        <f>'A - DADOS INST.'!V56</f>
        <v/>
      </c>
      <c r="L20" s="137" t="str">
        <f>'A - DADOS INST.'!W56</f>
        <v/>
      </c>
      <c r="M20" s="137" t="str">
        <f>'A - DADOS INST.'!X56</f>
        <v/>
      </c>
      <c r="N20" s="137" t="str">
        <f>'A - DADOS INST.'!Y56</f>
        <v/>
      </c>
      <c r="O20" s="137" t="str">
        <f>'A - DADOS INST.'!Z56</f>
        <v/>
      </c>
      <c r="P20" s="148">
        <f t="shared" si="0"/>
        <v>0</v>
      </c>
      <c r="Q20" s="148">
        <f t="shared" si="1"/>
        <v>0</v>
      </c>
      <c r="R20" s="148">
        <f t="shared" si="10"/>
        <v>0</v>
      </c>
      <c r="U20" s="81" t="b">
        <f t="shared" si="11"/>
        <v>0</v>
      </c>
      <c r="V20" s="81" t="b">
        <f t="shared" si="12"/>
        <v>0</v>
      </c>
      <c r="W20" s="81" t="str">
        <f t="shared" si="13"/>
        <v/>
      </c>
      <c r="X20" s="81" t="str">
        <f t="shared" si="2"/>
        <v/>
      </c>
      <c r="Y20" s="81" t="str">
        <f t="shared" si="3"/>
        <v/>
      </c>
      <c r="Z20" s="81" t="str">
        <f t="shared" si="4"/>
        <v/>
      </c>
      <c r="AA20" s="81" t="str">
        <f t="shared" si="5"/>
        <v/>
      </c>
      <c r="AB20" s="81" t="str">
        <f t="shared" si="6"/>
        <v/>
      </c>
      <c r="AC20" s="81" t="str">
        <f t="shared" si="7"/>
        <v/>
      </c>
      <c r="AD20" s="81" t="str">
        <f t="shared" si="8"/>
        <v/>
      </c>
      <c r="AE20" s="81" t="str">
        <f t="shared" si="14"/>
        <v>;;;;;MATERIAL DE CONSUMO;NA</v>
      </c>
      <c r="AF20" s="81" t="str">
        <f>IFERROR(VLOOKUP($AE20,'VERIFICAÇÃO 8'!H:J,2,FALSE),"")</f>
        <v/>
      </c>
      <c r="AG20" s="81" t="str">
        <f>IFERROR(VLOOKUP($AE20,'VERIFICAÇÃO 8'!H:J,3,FALSE),"")</f>
        <v/>
      </c>
      <c r="AI20" s="24">
        <f t="shared" si="15"/>
        <v>0</v>
      </c>
      <c r="AJ20" s="24">
        <f t="shared" si="16"/>
        <v>0</v>
      </c>
      <c r="AK20" s="24">
        <f t="shared" si="17"/>
        <v>0</v>
      </c>
    </row>
    <row r="21" spans="1:37" ht="10.5" x14ac:dyDescent="0.35">
      <c r="A21" s="209" t="s">
        <v>578</v>
      </c>
      <c r="B21" s="457"/>
      <c r="C21" s="457"/>
      <c r="D21" s="457"/>
      <c r="E21" s="457"/>
      <c r="F21" s="64"/>
      <c r="G21" s="43" t="str">
        <f t="shared" si="9"/>
        <v/>
      </c>
      <c r="P21" s="150">
        <f>SUM(P5:P20)</f>
        <v>0</v>
      </c>
      <c r="Q21" s="150">
        <f>SUM(Q5:Q20)</f>
        <v>0</v>
      </c>
      <c r="R21" s="151">
        <f>SUM(R5:R20)</f>
        <v>0</v>
      </c>
      <c r="S21" s="152" t="s">
        <v>8</v>
      </c>
      <c r="U21" s="81" t="b">
        <f t="shared" si="11"/>
        <v>0</v>
      </c>
      <c r="V21" s="81" t="b">
        <f t="shared" si="12"/>
        <v>0</v>
      </c>
      <c r="W21" s="81" t="str">
        <f t="shared" si="13"/>
        <v/>
      </c>
      <c r="X21" s="81" t="str">
        <f t="shared" si="2"/>
        <v/>
      </c>
      <c r="Y21" s="81" t="str">
        <f t="shared" si="3"/>
        <v/>
      </c>
      <c r="Z21" s="81" t="str">
        <f t="shared" si="4"/>
        <v/>
      </c>
      <c r="AA21" s="81" t="str">
        <f t="shared" si="5"/>
        <v/>
      </c>
      <c r="AB21" s="81" t="str">
        <f t="shared" si="6"/>
        <v/>
      </c>
      <c r="AC21" s="81" t="str">
        <f t="shared" si="7"/>
        <v/>
      </c>
      <c r="AD21" s="81" t="str">
        <f t="shared" si="8"/>
        <v/>
      </c>
      <c r="AE21" s="81" t="str">
        <f t="shared" si="14"/>
        <v>;;;;;MATERIAL DE CONSUMO;NA</v>
      </c>
      <c r="AF21" s="81" t="str">
        <f>IFERROR(VLOOKUP($AE21,'VERIFICAÇÃO 8'!H:J,2,FALSE),"")</f>
        <v/>
      </c>
      <c r="AG21" s="81" t="str">
        <f>IFERROR(VLOOKUP($AE21,'VERIFICAÇÃO 8'!H:J,3,FALSE),"")</f>
        <v/>
      </c>
      <c r="AI21" s="24">
        <f t="shared" si="15"/>
        <v>0</v>
      </c>
      <c r="AJ21" s="24">
        <f t="shared" si="16"/>
        <v>0</v>
      </c>
      <c r="AK21" s="24">
        <f t="shared" si="17"/>
        <v>0</v>
      </c>
    </row>
    <row r="22" spans="1:37" x14ac:dyDescent="0.35">
      <c r="A22" s="209" t="s">
        <v>579</v>
      </c>
      <c r="B22" s="457"/>
      <c r="C22" s="457"/>
      <c r="D22" s="457"/>
      <c r="E22" s="457"/>
      <c r="F22" s="64"/>
      <c r="G22" s="43" t="str">
        <f t="shared" si="9"/>
        <v/>
      </c>
      <c r="U22" s="81" t="b">
        <f t="shared" si="11"/>
        <v>0</v>
      </c>
      <c r="V22" s="81" t="b">
        <f t="shared" si="12"/>
        <v>0</v>
      </c>
      <c r="W22" s="81" t="str">
        <f t="shared" si="13"/>
        <v/>
      </c>
      <c r="X22" s="81" t="str">
        <f t="shared" si="2"/>
        <v/>
      </c>
      <c r="Y22" s="81" t="str">
        <f t="shared" si="3"/>
        <v/>
      </c>
      <c r="Z22" s="81" t="str">
        <f t="shared" si="4"/>
        <v/>
      </c>
      <c r="AA22" s="81" t="str">
        <f t="shared" si="5"/>
        <v/>
      </c>
      <c r="AB22" s="81" t="str">
        <f t="shared" si="6"/>
        <v/>
      </c>
      <c r="AC22" s="81" t="str">
        <f t="shared" si="7"/>
        <v/>
      </c>
      <c r="AD22" s="81" t="str">
        <f t="shared" si="8"/>
        <v/>
      </c>
      <c r="AE22" s="81" t="str">
        <f t="shared" si="14"/>
        <v>;;;;;MATERIAL DE CONSUMO;NA</v>
      </c>
      <c r="AF22" s="81" t="str">
        <f>IFERROR(VLOOKUP($AE22,'VERIFICAÇÃO 8'!H:J,2,FALSE),"")</f>
        <v/>
      </c>
      <c r="AG22" s="81" t="str">
        <f>IFERROR(VLOOKUP($AE22,'VERIFICAÇÃO 8'!H:J,3,FALSE),"")</f>
        <v/>
      </c>
      <c r="AI22" s="24">
        <f t="shared" si="15"/>
        <v>0</v>
      </c>
      <c r="AJ22" s="24">
        <f t="shared" si="16"/>
        <v>0</v>
      </c>
      <c r="AK22" s="24">
        <f t="shared" si="17"/>
        <v>0</v>
      </c>
    </row>
    <row r="23" spans="1:37" x14ac:dyDescent="0.35">
      <c r="A23" s="209" t="s">
        <v>580</v>
      </c>
      <c r="B23" s="457"/>
      <c r="C23" s="457"/>
      <c r="D23" s="457"/>
      <c r="E23" s="457"/>
      <c r="F23" s="64"/>
      <c r="G23" s="43" t="str">
        <f t="shared" si="9"/>
        <v/>
      </c>
      <c r="U23" s="81" t="b">
        <f t="shared" si="11"/>
        <v>0</v>
      </c>
      <c r="V23" s="81" t="b">
        <f t="shared" si="12"/>
        <v>0</v>
      </c>
      <c r="W23" s="81" t="str">
        <f t="shared" si="13"/>
        <v/>
      </c>
      <c r="X23" s="81" t="str">
        <f t="shared" si="2"/>
        <v/>
      </c>
      <c r="Y23" s="81" t="str">
        <f t="shared" si="3"/>
        <v/>
      </c>
      <c r="Z23" s="81" t="str">
        <f t="shared" si="4"/>
        <v/>
      </c>
      <c r="AA23" s="81" t="str">
        <f t="shared" si="5"/>
        <v/>
      </c>
      <c r="AB23" s="81" t="str">
        <f t="shared" si="6"/>
        <v/>
      </c>
      <c r="AC23" s="81" t="str">
        <f t="shared" si="7"/>
        <v/>
      </c>
      <c r="AD23" s="81" t="str">
        <f t="shared" si="8"/>
        <v/>
      </c>
      <c r="AE23" s="81" t="str">
        <f t="shared" si="14"/>
        <v>;;;;;MATERIAL DE CONSUMO;NA</v>
      </c>
      <c r="AF23" s="81" t="str">
        <f>IFERROR(VLOOKUP($AE23,'VERIFICAÇÃO 8'!H:J,2,FALSE),"")</f>
        <v/>
      </c>
      <c r="AG23" s="81" t="str">
        <f>IFERROR(VLOOKUP($AE23,'VERIFICAÇÃO 8'!H:J,3,FALSE),"")</f>
        <v/>
      </c>
      <c r="AI23" s="24">
        <f t="shared" si="15"/>
        <v>0</v>
      </c>
      <c r="AJ23" s="24">
        <f t="shared" si="16"/>
        <v>0</v>
      </c>
      <c r="AK23" s="24">
        <f t="shared" si="17"/>
        <v>0</v>
      </c>
    </row>
    <row r="24" spans="1:37" ht="10.5" x14ac:dyDescent="0.35">
      <c r="A24" s="209" t="s">
        <v>581</v>
      </c>
      <c r="B24" s="457"/>
      <c r="C24" s="457"/>
      <c r="D24" s="457"/>
      <c r="E24" s="457"/>
      <c r="F24" s="64"/>
      <c r="G24" s="43" t="str">
        <f t="shared" si="9"/>
        <v/>
      </c>
      <c r="I24" s="66" t="s">
        <v>602</v>
      </c>
      <c r="U24" s="81" t="b">
        <f t="shared" si="11"/>
        <v>0</v>
      </c>
      <c r="V24" s="81" t="b">
        <f t="shared" si="12"/>
        <v>0</v>
      </c>
      <c r="W24" s="81" t="str">
        <f t="shared" si="13"/>
        <v/>
      </c>
      <c r="X24" s="81" t="str">
        <f t="shared" si="2"/>
        <v/>
      </c>
      <c r="Y24" s="81" t="str">
        <f t="shared" si="3"/>
        <v/>
      </c>
      <c r="Z24" s="81" t="str">
        <f t="shared" si="4"/>
        <v/>
      </c>
      <c r="AA24" s="81" t="str">
        <f t="shared" si="5"/>
        <v/>
      </c>
      <c r="AB24" s="81" t="str">
        <f t="shared" si="6"/>
        <v/>
      </c>
      <c r="AC24" s="81" t="str">
        <f t="shared" si="7"/>
        <v/>
      </c>
      <c r="AD24" s="81" t="str">
        <f t="shared" si="8"/>
        <v/>
      </c>
      <c r="AE24" s="81" t="str">
        <f t="shared" si="14"/>
        <v>;;;;;MATERIAL DE CONSUMO;NA</v>
      </c>
      <c r="AF24" s="81" t="str">
        <f>IFERROR(VLOOKUP($AE24,'VERIFICAÇÃO 8'!H:J,2,FALSE),"")</f>
        <v/>
      </c>
      <c r="AG24" s="81" t="str">
        <f>IFERROR(VLOOKUP($AE24,'VERIFICAÇÃO 8'!H:J,3,FALSE),"")</f>
        <v/>
      </c>
      <c r="AI24" s="24">
        <f t="shared" si="15"/>
        <v>0</v>
      </c>
      <c r="AJ24" s="24">
        <f t="shared" si="16"/>
        <v>0</v>
      </c>
      <c r="AK24" s="24">
        <f t="shared" si="17"/>
        <v>0</v>
      </c>
    </row>
    <row r="25" spans="1:37" x14ac:dyDescent="0.35">
      <c r="A25" s="209" t="s">
        <v>582</v>
      </c>
      <c r="B25" s="457"/>
      <c r="C25" s="457"/>
      <c r="D25" s="457"/>
      <c r="E25" s="457"/>
      <c r="F25" s="64"/>
      <c r="G25" s="43" t="str">
        <f t="shared" si="9"/>
        <v/>
      </c>
      <c r="I25" s="24" t="str">
        <f>BASE!$G$6</f>
        <v/>
      </c>
      <c r="U25" s="81" t="b">
        <f t="shared" si="11"/>
        <v>0</v>
      </c>
      <c r="V25" s="81" t="b">
        <f t="shared" si="12"/>
        <v>0</v>
      </c>
      <c r="W25" s="81" t="str">
        <f t="shared" si="13"/>
        <v/>
      </c>
      <c r="X25" s="81" t="str">
        <f t="shared" si="2"/>
        <v/>
      </c>
      <c r="Y25" s="81" t="str">
        <f t="shared" si="3"/>
        <v/>
      </c>
      <c r="Z25" s="81" t="str">
        <f t="shared" si="4"/>
        <v/>
      </c>
      <c r="AA25" s="81" t="str">
        <f t="shared" si="5"/>
        <v/>
      </c>
      <c r="AB25" s="81" t="str">
        <f t="shared" si="6"/>
        <v/>
      </c>
      <c r="AC25" s="81" t="str">
        <f t="shared" si="7"/>
        <v/>
      </c>
      <c r="AD25" s="81" t="str">
        <f t="shared" si="8"/>
        <v/>
      </c>
      <c r="AE25" s="81" t="str">
        <f t="shared" si="14"/>
        <v>;;;;;MATERIAL DE CONSUMO;NA</v>
      </c>
      <c r="AF25" s="81" t="str">
        <f>IFERROR(VLOOKUP($AE25,'VERIFICAÇÃO 8'!H:J,2,FALSE),"")</f>
        <v/>
      </c>
      <c r="AG25" s="81" t="str">
        <f>IFERROR(VLOOKUP($AE25,'VERIFICAÇÃO 8'!H:J,3,FALSE),"")</f>
        <v/>
      </c>
      <c r="AI25" s="24">
        <f t="shared" si="15"/>
        <v>0</v>
      </c>
      <c r="AJ25" s="24">
        <f t="shared" si="16"/>
        <v>0</v>
      </c>
      <c r="AK25" s="24">
        <f t="shared" si="17"/>
        <v>0</v>
      </c>
    </row>
    <row r="26" spans="1:37" x14ac:dyDescent="0.35">
      <c r="A26" s="209" t="s">
        <v>583</v>
      </c>
      <c r="B26" s="457"/>
      <c r="C26" s="457"/>
      <c r="D26" s="457"/>
      <c r="E26" s="457"/>
      <c r="F26" s="64"/>
      <c r="G26" s="43" t="str">
        <f t="shared" si="9"/>
        <v/>
      </c>
      <c r="U26" s="81" t="b">
        <f t="shared" si="11"/>
        <v>0</v>
      </c>
      <c r="V26" s="81" t="b">
        <f t="shared" si="12"/>
        <v>0</v>
      </c>
      <c r="W26" s="81" t="str">
        <f t="shared" si="13"/>
        <v/>
      </c>
      <c r="X26" s="81" t="str">
        <f t="shared" si="2"/>
        <v/>
      </c>
      <c r="Y26" s="81" t="str">
        <f t="shared" si="3"/>
        <v/>
      </c>
      <c r="Z26" s="81" t="str">
        <f t="shared" si="4"/>
        <v/>
      </c>
      <c r="AA26" s="81" t="str">
        <f t="shared" si="5"/>
        <v/>
      </c>
      <c r="AB26" s="81" t="str">
        <f t="shared" si="6"/>
        <v/>
      </c>
      <c r="AC26" s="81" t="str">
        <f t="shared" si="7"/>
        <v/>
      </c>
      <c r="AD26" s="81" t="str">
        <f t="shared" si="8"/>
        <v/>
      </c>
      <c r="AE26" s="81" t="str">
        <f t="shared" si="14"/>
        <v>;;;;;MATERIAL DE CONSUMO;NA</v>
      </c>
      <c r="AF26" s="81" t="str">
        <f>IFERROR(VLOOKUP($AE26,'VERIFICAÇÃO 8'!H:J,2,FALSE),"")</f>
        <v/>
      </c>
      <c r="AG26" s="81" t="str">
        <f>IFERROR(VLOOKUP($AE26,'VERIFICAÇÃO 8'!H:J,3,FALSE),"")</f>
        <v/>
      </c>
      <c r="AI26" s="24">
        <f t="shared" si="15"/>
        <v>0</v>
      </c>
      <c r="AJ26" s="24">
        <f t="shared" si="16"/>
        <v>0</v>
      </c>
      <c r="AK26" s="24">
        <f t="shared" si="17"/>
        <v>0</v>
      </c>
    </row>
    <row r="27" spans="1:37" x14ac:dyDescent="0.35">
      <c r="A27" s="209" t="s">
        <v>584</v>
      </c>
      <c r="B27" s="457"/>
      <c r="C27" s="457"/>
      <c r="D27" s="457"/>
      <c r="E27" s="457"/>
      <c r="F27" s="64"/>
      <c r="G27" s="43" t="str">
        <f t="shared" si="9"/>
        <v/>
      </c>
      <c r="U27" s="81" t="b">
        <f t="shared" si="11"/>
        <v>0</v>
      </c>
      <c r="V27" s="81" t="b">
        <f t="shared" si="12"/>
        <v>0</v>
      </c>
      <c r="W27" s="81" t="str">
        <f t="shared" si="13"/>
        <v/>
      </c>
      <c r="X27" s="81" t="str">
        <f t="shared" si="2"/>
        <v/>
      </c>
      <c r="Y27" s="81" t="str">
        <f t="shared" si="3"/>
        <v/>
      </c>
      <c r="Z27" s="81" t="str">
        <f t="shared" si="4"/>
        <v/>
      </c>
      <c r="AA27" s="81" t="str">
        <f t="shared" si="5"/>
        <v/>
      </c>
      <c r="AB27" s="81" t="str">
        <f t="shared" si="6"/>
        <v/>
      </c>
      <c r="AC27" s="81" t="str">
        <f t="shared" si="7"/>
        <v/>
      </c>
      <c r="AD27" s="81" t="str">
        <f t="shared" si="8"/>
        <v/>
      </c>
      <c r="AE27" s="81" t="str">
        <f t="shared" si="14"/>
        <v>;;;;;MATERIAL DE CONSUMO;NA</v>
      </c>
      <c r="AF27" s="81" t="str">
        <f>IFERROR(VLOOKUP($AE27,'VERIFICAÇÃO 8'!H:J,2,FALSE),"")</f>
        <v/>
      </c>
      <c r="AG27" s="81" t="str">
        <f>IFERROR(VLOOKUP($AE27,'VERIFICAÇÃO 8'!H:J,3,FALSE),"")</f>
        <v/>
      </c>
      <c r="AI27" s="24">
        <f t="shared" si="15"/>
        <v>0</v>
      </c>
      <c r="AJ27" s="24">
        <f t="shared" si="16"/>
        <v>0</v>
      </c>
      <c r="AK27" s="24">
        <f t="shared" si="17"/>
        <v>0</v>
      </c>
    </row>
    <row r="28" spans="1:37" ht="10.5" x14ac:dyDescent="0.35">
      <c r="A28" s="209" t="s">
        <v>585</v>
      </c>
      <c r="B28" s="457"/>
      <c r="C28" s="457"/>
      <c r="D28" s="457"/>
      <c r="E28" s="457"/>
      <c r="F28" s="64"/>
      <c r="G28" s="43" t="str">
        <f t="shared" si="9"/>
        <v/>
      </c>
      <c r="I28" s="66" t="s">
        <v>1909</v>
      </c>
      <c r="U28" s="81" t="b">
        <f t="shared" si="11"/>
        <v>0</v>
      </c>
      <c r="V28" s="81" t="b">
        <f t="shared" si="12"/>
        <v>0</v>
      </c>
      <c r="W28" s="81" t="str">
        <f t="shared" si="13"/>
        <v/>
      </c>
      <c r="X28" s="81" t="str">
        <f t="shared" si="2"/>
        <v/>
      </c>
      <c r="Y28" s="81" t="str">
        <f t="shared" si="3"/>
        <v/>
      </c>
      <c r="Z28" s="81" t="str">
        <f t="shared" si="4"/>
        <v/>
      </c>
      <c r="AA28" s="81" t="str">
        <f t="shared" si="5"/>
        <v/>
      </c>
      <c r="AB28" s="81" t="str">
        <f t="shared" si="6"/>
        <v/>
      </c>
      <c r="AC28" s="81" t="str">
        <f t="shared" si="7"/>
        <v/>
      </c>
      <c r="AD28" s="81" t="str">
        <f t="shared" si="8"/>
        <v/>
      </c>
      <c r="AE28" s="81" t="str">
        <f t="shared" si="14"/>
        <v>;;;;;MATERIAL DE CONSUMO;NA</v>
      </c>
      <c r="AF28" s="81" t="str">
        <f>IFERROR(VLOOKUP($AE28,'VERIFICAÇÃO 8'!H:J,2,FALSE),"")</f>
        <v/>
      </c>
      <c r="AG28" s="81" t="str">
        <f>IFERROR(VLOOKUP($AE28,'VERIFICAÇÃO 8'!H:J,3,FALSE),"")</f>
        <v/>
      </c>
      <c r="AI28" s="24">
        <f t="shared" si="15"/>
        <v>0</v>
      </c>
      <c r="AJ28" s="24">
        <f t="shared" si="16"/>
        <v>0</v>
      </c>
      <c r="AK28" s="24">
        <f t="shared" si="17"/>
        <v>0</v>
      </c>
    </row>
    <row r="29" spans="1:37" x14ac:dyDescent="0.35">
      <c r="A29" s="209" t="s">
        <v>586</v>
      </c>
      <c r="B29" s="457"/>
      <c r="C29" s="457"/>
      <c r="D29" s="457"/>
      <c r="E29" s="457"/>
      <c r="F29" s="64"/>
      <c r="G29" s="43" t="str">
        <f t="shared" si="9"/>
        <v/>
      </c>
      <c r="I29" s="24" t="s">
        <v>1642</v>
      </c>
      <c r="U29" s="81" t="b">
        <f t="shared" si="11"/>
        <v>0</v>
      </c>
      <c r="V29" s="81" t="b">
        <f t="shared" si="12"/>
        <v>0</v>
      </c>
      <c r="W29" s="81" t="str">
        <f t="shared" si="13"/>
        <v/>
      </c>
      <c r="X29" s="81" t="str">
        <f t="shared" si="2"/>
        <v/>
      </c>
      <c r="Y29" s="81" t="str">
        <f t="shared" si="3"/>
        <v/>
      </c>
      <c r="Z29" s="81" t="str">
        <f t="shared" si="4"/>
        <v/>
      </c>
      <c r="AA29" s="81" t="str">
        <f t="shared" si="5"/>
        <v/>
      </c>
      <c r="AB29" s="81" t="str">
        <f t="shared" si="6"/>
        <v/>
      </c>
      <c r="AC29" s="81" t="str">
        <f t="shared" si="7"/>
        <v/>
      </c>
      <c r="AD29" s="81" t="str">
        <f t="shared" si="8"/>
        <v/>
      </c>
      <c r="AE29" s="81" t="str">
        <f t="shared" si="14"/>
        <v>;;;;;MATERIAL DE CONSUMO;NA</v>
      </c>
      <c r="AF29" s="81" t="str">
        <f>IFERROR(VLOOKUP($AE29,'VERIFICAÇÃO 8'!H:J,2,FALSE),"")</f>
        <v/>
      </c>
      <c r="AG29" s="81" t="str">
        <f>IFERROR(VLOOKUP($AE29,'VERIFICAÇÃO 8'!H:J,3,FALSE),"")</f>
        <v/>
      </c>
      <c r="AI29" s="24">
        <f t="shared" si="15"/>
        <v>0</v>
      </c>
      <c r="AJ29" s="24">
        <f t="shared" si="16"/>
        <v>0</v>
      </c>
      <c r="AK29" s="24">
        <f t="shared" si="17"/>
        <v>0</v>
      </c>
    </row>
    <row r="30" spans="1:37" x14ac:dyDescent="0.35">
      <c r="A30" s="209" t="s">
        <v>587</v>
      </c>
      <c r="B30" s="457"/>
      <c r="C30" s="457"/>
      <c r="D30" s="457"/>
      <c r="E30" s="457"/>
      <c r="F30" s="64"/>
      <c r="G30" s="43" t="str">
        <f t="shared" si="9"/>
        <v/>
      </c>
      <c r="U30" s="81" t="b">
        <f t="shared" si="11"/>
        <v>0</v>
      </c>
      <c r="V30" s="81" t="b">
        <f t="shared" si="12"/>
        <v>0</v>
      </c>
      <c r="W30" s="81" t="str">
        <f t="shared" si="13"/>
        <v/>
      </c>
      <c r="X30" s="81" t="str">
        <f t="shared" si="2"/>
        <v/>
      </c>
      <c r="Y30" s="81" t="str">
        <f t="shared" si="3"/>
        <v/>
      </c>
      <c r="Z30" s="81" t="str">
        <f t="shared" si="4"/>
        <v/>
      </c>
      <c r="AA30" s="81" t="str">
        <f t="shared" si="5"/>
        <v/>
      </c>
      <c r="AB30" s="81" t="str">
        <f t="shared" si="6"/>
        <v/>
      </c>
      <c r="AC30" s="81" t="str">
        <f t="shared" si="7"/>
        <v/>
      </c>
      <c r="AD30" s="81" t="str">
        <f t="shared" si="8"/>
        <v/>
      </c>
      <c r="AE30" s="81" t="str">
        <f t="shared" si="14"/>
        <v>;;;;;MATERIAL DE CONSUMO;NA</v>
      </c>
      <c r="AF30" s="81" t="str">
        <f>IFERROR(VLOOKUP($AE30,'VERIFICAÇÃO 8'!H:J,2,FALSE),"")</f>
        <v/>
      </c>
      <c r="AG30" s="81" t="str">
        <f>IFERROR(VLOOKUP($AE30,'VERIFICAÇÃO 8'!H:J,3,FALSE),"")</f>
        <v/>
      </c>
      <c r="AI30" s="24">
        <f t="shared" si="15"/>
        <v>0</v>
      </c>
      <c r="AJ30" s="24">
        <f t="shared" si="16"/>
        <v>0</v>
      </c>
      <c r="AK30" s="24">
        <f t="shared" si="17"/>
        <v>0</v>
      </c>
    </row>
    <row r="31" spans="1:37" x14ac:dyDescent="0.35">
      <c r="A31" s="209" t="s">
        <v>588</v>
      </c>
      <c r="B31" s="457"/>
      <c r="C31" s="457"/>
      <c r="D31" s="457"/>
      <c r="E31" s="457"/>
      <c r="F31" s="64"/>
      <c r="G31" s="43" t="str">
        <f t="shared" si="9"/>
        <v/>
      </c>
      <c r="U31" s="81" t="b">
        <f t="shared" si="11"/>
        <v>0</v>
      </c>
      <c r="V31" s="81" t="b">
        <f t="shared" si="12"/>
        <v>0</v>
      </c>
      <c r="W31" s="81" t="str">
        <f t="shared" si="13"/>
        <v/>
      </c>
      <c r="X31" s="81" t="str">
        <f t="shared" si="2"/>
        <v/>
      </c>
      <c r="Y31" s="81" t="str">
        <f t="shared" si="3"/>
        <v/>
      </c>
      <c r="Z31" s="81" t="str">
        <f t="shared" si="4"/>
        <v/>
      </c>
      <c r="AA31" s="81" t="str">
        <f t="shared" si="5"/>
        <v/>
      </c>
      <c r="AB31" s="81" t="str">
        <f t="shared" si="6"/>
        <v/>
      </c>
      <c r="AC31" s="81" t="str">
        <f t="shared" si="7"/>
        <v/>
      </c>
      <c r="AD31" s="81" t="str">
        <f t="shared" si="8"/>
        <v/>
      </c>
      <c r="AE31" s="81" t="str">
        <f t="shared" si="14"/>
        <v>;;;;;MATERIAL DE CONSUMO;NA</v>
      </c>
      <c r="AF31" s="81" t="str">
        <f>IFERROR(VLOOKUP($AE31,'VERIFICAÇÃO 8'!H:J,2,FALSE),"")</f>
        <v/>
      </c>
      <c r="AG31" s="81" t="str">
        <f>IFERROR(VLOOKUP($AE31,'VERIFICAÇÃO 8'!H:J,3,FALSE),"")</f>
        <v/>
      </c>
      <c r="AI31" s="24">
        <f t="shared" si="15"/>
        <v>0</v>
      </c>
      <c r="AJ31" s="24">
        <f t="shared" si="16"/>
        <v>0</v>
      </c>
      <c r="AK31" s="24">
        <f t="shared" si="17"/>
        <v>0</v>
      </c>
    </row>
    <row r="32" spans="1:37" ht="10.5" x14ac:dyDescent="0.35">
      <c r="A32" s="209" t="s">
        <v>589</v>
      </c>
      <c r="B32" s="457"/>
      <c r="C32" s="457"/>
      <c r="D32" s="457"/>
      <c r="E32" s="457"/>
      <c r="F32" s="64"/>
      <c r="G32" s="43" t="str">
        <f t="shared" si="9"/>
        <v/>
      </c>
      <c r="I32" s="66" t="s">
        <v>1910</v>
      </c>
      <c r="U32" s="81" t="b">
        <f t="shared" si="11"/>
        <v>0</v>
      </c>
      <c r="V32" s="81" t="b">
        <f t="shared" si="12"/>
        <v>0</v>
      </c>
      <c r="W32" s="81" t="str">
        <f t="shared" si="13"/>
        <v/>
      </c>
      <c r="X32" s="81" t="str">
        <f t="shared" si="2"/>
        <v/>
      </c>
      <c r="Y32" s="81" t="str">
        <f t="shared" si="3"/>
        <v/>
      </c>
      <c r="Z32" s="81" t="str">
        <f t="shared" si="4"/>
        <v/>
      </c>
      <c r="AA32" s="81" t="str">
        <f t="shared" si="5"/>
        <v/>
      </c>
      <c r="AB32" s="81" t="str">
        <f t="shared" si="6"/>
        <v/>
      </c>
      <c r="AC32" s="81" t="str">
        <f t="shared" si="7"/>
        <v/>
      </c>
      <c r="AD32" s="81" t="str">
        <f t="shared" si="8"/>
        <v/>
      </c>
      <c r="AE32" s="81" t="str">
        <f t="shared" si="14"/>
        <v>;;;;;MATERIAL DE CONSUMO;NA</v>
      </c>
      <c r="AF32" s="81" t="str">
        <f>IFERROR(VLOOKUP($AE32,'VERIFICAÇÃO 8'!H:J,2,FALSE),"")</f>
        <v/>
      </c>
      <c r="AG32" s="81" t="str">
        <f>IFERROR(VLOOKUP($AE32,'VERIFICAÇÃO 8'!H:J,3,FALSE),"")</f>
        <v/>
      </c>
      <c r="AI32" s="24">
        <f t="shared" si="15"/>
        <v>0</v>
      </c>
      <c r="AJ32" s="24">
        <f t="shared" si="16"/>
        <v>0</v>
      </c>
      <c r="AK32" s="24">
        <f t="shared" si="17"/>
        <v>0</v>
      </c>
    </row>
    <row r="33" spans="1:37" x14ac:dyDescent="0.35">
      <c r="A33" s="209" t="s">
        <v>590</v>
      </c>
      <c r="B33" s="457"/>
      <c r="C33" s="457"/>
      <c r="D33" s="457"/>
      <c r="E33" s="457"/>
      <c r="F33" s="64"/>
      <c r="G33" s="43" t="str">
        <f t="shared" si="9"/>
        <v/>
      </c>
      <c r="I33" s="24" t="s">
        <v>1706</v>
      </c>
      <c r="U33" s="81" t="b">
        <f t="shared" si="11"/>
        <v>0</v>
      </c>
      <c r="V33" s="81" t="b">
        <f t="shared" si="12"/>
        <v>0</v>
      </c>
      <c r="W33" s="81" t="str">
        <f t="shared" si="13"/>
        <v/>
      </c>
      <c r="X33" s="81" t="str">
        <f t="shared" si="2"/>
        <v/>
      </c>
      <c r="Y33" s="81" t="str">
        <f t="shared" si="3"/>
        <v/>
      </c>
      <c r="Z33" s="81" t="str">
        <f t="shared" si="4"/>
        <v/>
      </c>
      <c r="AA33" s="81" t="str">
        <f t="shared" si="5"/>
        <v/>
      </c>
      <c r="AB33" s="81" t="str">
        <f t="shared" si="6"/>
        <v/>
      </c>
      <c r="AC33" s="81" t="str">
        <f t="shared" si="7"/>
        <v/>
      </c>
      <c r="AD33" s="81" t="str">
        <f t="shared" si="8"/>
        <v/>
      </c>
      <c r="AE33" s="81" t="str">
        <f t="shared" si="14"/>
        <v>;;;;;MATERIAL DE CONSUMO;NA</v>
      </c>
      <c r="AF33" s="81" t="str">
        <f>IFERROR(VLOOKUP($AE33,'VERIFICAÇÃO 8'!H:J,2,FALSE),"")</f>
        <v/>
      </c>
      <c r="AG33" s="81" t="str">
        <f>IFERROR(VLOOKUP($AE33,'VERIFICAÇÃO 8'!H:J,3,FALSE),"")</f>
        <v/>
      </c>
      <c r="AI33" s="24">
        <f t="shared" si="15"/>
        <v>0</v>
      </c>
      <c r="AJ33" s="24">
        <f t="shared" si="16"/>
        <v>0</v>
      </c>
      <c r="AK33" s="24">
        <f t="shared" si="17"/>
        <v>0</v>
      </c>
    </row>
    <row r="34" spans="1:37" x14ac:dyDescent="0.35">
      <c r="A34" s="209" t="s">
        <v>481</v>
      </c>
      <c r="B34" s="457"/>
      <c r="C34" s="457"/>
      <c r="D34" s="457"/>
      <c r="E34" s="457"/>
      <c r="F34" s="64"/>
      <c r="G34" s="43" t="str">
        <f t="shared" si="9"/>
        <v/>
      </c>
      <c r="U34" s="81" t="b">
        <f t="shared" si="11"/>
        <v>0</v>
      </c>
      <c r="V34" s="81" t="b">
        <f t="shared" si="12"/>
        <v>0</v>
      </c>
      <c r="W34" s="81" t="str">
        <f t="shared" si="13"/>
        <v/>
      </c>
      <c r="X34" s="81" t="str">
        <f t="shared" si="2"/>
        <v/>
      </c>
      <c r="Y34" s="81" t="str">
        <f t="shared" si="3"/>
        <v/>
      </c>
      <c r="Z34" s="81" t="str">
        <f t="shared" si="4"/>
        <v/>
      </c>
      <c r="AA34" s="81" t="str">
        <f t="shared" si="5"/>
        <v/>
      </c>
      <c r="AB34" s="81" t="str">
        <f t="shared" si="6"/>
        <v/>
      </c>
      <c r="AC34" s="81" t="str">
        <f t="shared" si="7"/>
        <v/>
      </c>
      <c r="AD34" s="81" t="str">
        <f t="shared" si="8"/>
        <v/>
      </c>
      <c r="AE34" s="81" t="str">
        <f t="shared" si="14"/>
        <v>;;;;;MATERIAL DE CONSUMO;NA</v>
      </c>
      <c r="AF34" s="81" t="str">
        <f>IFERROR(VLOOKUP($AE34,'VERIFICAÇÃO 8'!H:J,2,FALSE),"")</f>
        <v/>
      </c>
      <c r="AG34" s="81" t="str">
        <f>IFERROR(VLOOKUP($AE34,'VERIFICAÇÃO 8'!H:J,3,FALSE),"")</f>
        <v/>
      </c>
      <c r="AI34" s="24">
        <f t="shared" si="15"/>
        <v>0</v>
      </c>
      <c r="AJ34" s="24">
        <f t="shared" si="16"/>
        <v>0</v>
      </c>
      <c r="AK34" s="24">
        <f t="shared" si="17"/>
        <v>0</v>
      </c>
    </row>
    <row r="35" spans="1:37" x14ac:dyDescent="0.35">
      <c r="A35" s="209" t="s">
        <v>591</v>
      </c>
      <c r="B35" s="457"/>
      <c r="C35" s="457"/>
      <c r="D35" s="457"/>
      <c r="E35" s="457"/>
      <c r="F35" s="64"/>
      <c r="G35" s="43" t="str">
        <f t="shared" si="9"/>
        <v/>
      </c>
      <c r="U35" s="81" t="b">
        <f t="shared" si="11"/>
        <v>0</v>
      </c>
      <c r="V35" s="81" t="b">
        <f t="shared" si="12"/>
        <v>0</v>
      </c>
      <c r="W35" s="81" t="str">
        <f t="shared" si="13"/>
        <v/>
      </c>
      <c r="X35" s="81" t="str">
        <f t="shared" si="2"/>
        <v/>
      </c>
      <c r="Y35" s="81" t="str">
        <f t="shared" si="3"/>
        <v/>
      </c>
      <c r="Z35" s="81" t="str">
        <f t="shared" si="4"/>
        <v/>
      </c>
      <c r="AA35" s="81" t="str">
        <f t="shared" si="5"/>
        <v/>
      </c>
      <c r="AB35" s="81" t="str">
        <f t="shared" si="6"/>
        <v/>
      </c>
      <c r="AC35" s="81" t="str">
        <f t="shared" si="7"/>
        <v/>
      </c>
      <c r="AD35" s="81" t="str">
        <f t="shared" si="8"/>
        <v/>
      </c>
      <c r="AE35" s="81" t="str">
        <f t="shared" si="14"/>
        <v>;;;;;MATERIAL DE CONSUMO;NA</v>
      </c>
      <c r="AF35" s="81" t="str">
        <f>IFERROR(VLOOKUP($AE35,'VERIFICAÇÃO 8'!H:J,2,FALSE),"")</f>
        <v/>
      </c>
      <c r="AG35" s="81" t="str">
        <f>IFERROR(VLOOKUP($AE35,'VERIFICAÇÃO 8'!H:J,3,FALSE),"")</f>
        <v/>
      </c>
      <c r="AI35" s="24">
        <f t="shared" si="15"/>
        <v>0</v>
      </c>
      <c r="AJ35" s="24">
        <f t="shared" si="16"/>
        <v>0</v>
      </c>
      <c r="AK35" s="24">
        <f t="shared" si="17"/>
        <v>0</v>
      </c>
    </row>
    <row r="36" spans="1:37" ht="10.5" x14ac:dyDescent="0.35">
      <c r="A36" s="209" t="s">
        <v>592</v>
      </c>
      <c r="B36" s="457"/>
      <c r="C36" s="457"/>
      <c r="D36" s="457"/>
      <c r="E36" s="457"/>
      <c r="F36" s="64"/>
      <c r="G36" s="43" t="str">
        <f t="shared" si="9"/>
        <v/>
      </c>
      <c r="I36" s="66" t="s">
        <v>1911</v>
      </c>
      <c r="U36" s="81" t="b">
        <f t="shared" si="11"/>
        <v>0</v>
      </c>
      <c r="V36" s="81" t="b">
        <f t="shared" si="12"/>
        <v>0</v>
      </c>
      <c r="W36" s="81" t="str">
        <f t="shared" si="13"/>
        <v/>
      </c>
      <c r="X36" s="81" t="str">
        <f t="shared" si="2"/>
        <v/>
      </c>
      <c r="Y36" s="81" t="str">
        <f t="shared" si="3"/>
        <v/>
      </c>
      <c r="Z36" s="81" t="str">
        <f t="shared" si="4"/>
        <v/>
      </c>
      <c r="AA36" s="81" t="str">
        <f t="shared" si="5"/>
        <v/>
      </c>
      <c r="AB36" s="81" t="str">
        <f t="shared" si="6"/>
        <v/>
      </c>
      <c r="AC36" s="81" t="str">
        <f t="shared" si="7"/>
        <v/>
      </c>
      <c r="AD36" s="81" t="str">
        <f t="shared" si="8"/>
        <v/>
      </c>
      <c r="AE36" s="81" t="str">
        <f t="shared" si="14"/>
        <v>;;;;;MATERIAL DE CONSUMO;NA</v>
      </c>
      <c r="AF36" s="81" t="str">
        <f>IFERROR(VLOOKUP($AE36,'VERIFICAÇÃO 8'!H:J,2,FALSE),"")</f>
        <v/>
      </c>
      <c r="AG36" s="81" t="str">
        <f>IFERROR(VLOOKUP($AE36,'VERIFICAÇÃO 8'!H:J,3,FALSE),"")</f>
        <v/>
      </c>
      <c r="AI36" s="24">
        <f t="shared" si="15"/>
        <v>0</v>
      </c>
      <c r="AJ36" s="24">
        <f t="shared" si="16"/>
        <v>0</v>
      </c>
      <c r="AK36" s="24">
        <f t="shared" si="17"/>
        <v>0</v>
      </c>
    </row>
    <row r="37" spans="1:37" x14ac:dyDescent="0.35">
      <c r="A37" s="209" t="s">
        <v>593</v>
      </c>
      <c r="B37" s="457"/>
      <c r="C37" s="457"/>
      <c r="D37" s="457"/>
      <c r="E37" s="457"/>
      <c r="F37" s="64"/>
      <c r="G37" s="43" t="str">
        <f t="shared" si="9"/>
        <v/>
      </c>
      <c r="I37" s="24" t="s">
        <v>202</v>
      </c>
      <c r="U37" s="81" t="b">
        <f t="shared" si="11"/>
        <v>0</v>
      </c>
      <c r="V37" s="81" t="b">
        <f t="shared" si="12"/>
        <v>0</v>
      </c>
      <c r="W37" s="81" t="str">
        <f t="shared" si="13"/>
        <v/>
      </c>
      <c r="X37" s="81" t="str">
        <f t="shared" ref="X37:X68" si="18">IFERROR(VLOOKUP($B37,$I$5:$O$20,2,FALSE),"")</f>
        <v/>
      </c>
      <c r="Y37" s="81" t="str">
        <f t="shared" ref="Y37:Y68" si="19">IFERROR(VLOOKUP($B37,$I$5:$O$20,3,FALSE),"")</f>
        <v/>
      </c>
      <c r="Z37" s="81" t="str">
        <f t="shared" ref="Z37:Z68" si="20">IFERROR(VLOOKUP($B37,$I$5:$O$20,4,FALSE),"")</f>
        <v/>
      </c>
      <c r="AA37" s="81" t="str">
        <f t="shared" ref="AA37:AA68" si="21">IFERROR(VLOOKUP($B37,$I$5:$O$20,5,FALSE),"")</f>
        <v/>
      </c>
      <c r="AB37" s="81" t="str">
        <f t="shared" ref="AB37:AB68" si="22">IFERROR(VLOOKUP($B37,$I$5:$O$20,6,FALSE),"")</f>
        <v/>
      </c>
      <c r="AC37" s="81" t="str">
        <f t="shared" ref="AC37:AC68" si="23">IFERROR(VLOOKUP($B37,$I$5:$O$20,7,FALSE),"")</f>
        <v/>
      </c>
      <c r="AD37" s="81" t="str">
        <f t="shared" ref="AD37:AD68" si="24">IF(B37="","",IF(X37="",$I$43,""))</f>
        <v/>
      </c>
      <c r="AE37" s="81" t="str">
        <f t="shared" si="14"/>
        <v>;;;;;MATERIAL DE CONSUMO;NA</v>
      </c>
      <c r="AF37" s="81" t="str">
        <f>IFERROR(VLOOKUP($AE37,'VERIFICAÇÃO 8'!H:J,2,FALSE),"")</f>
        <v/>
      </c>
      <c r="AG37" s="81" t="str">
        <f>IFERROR(VLOOKUP($AE37,'VERIFICAÇÃO 8'!H:J,3,FALSE),"")</f>
        <v/>
      </c>
      <c r="AI37" s="24">
        <f t="shared" si="15"/>
        <v>0</v>
      </c>
      <c r="AJ37" s="24">
        <f t="shared" si="16"/>
        <v>0</v>
      </c>
      <c r="AK37" s="24">
        <f t="shared" si="17"/>
        <v>0</v>
      </c>
    </row>
    <row r="38" spans="1:37" x14ac:dyDescent="0.35">
      <c r="A38" s="209" t="s">
        <v>594</v>
      </c>
      <c r="B38" s="457"/>
      <c r="C38" s="457"/>
      <c r="D38" s="457"/>
      <c r="E38" s="457"/>
      <c r="F38" s="64"/>
      <c r="G38" s="43" t="str">
        <f t="shared" si="9"/>
        <v/>
      </c>
      <c r="I38" s="24" t="s">
        <v>274</v>
      </c>
      <c r="U38" s="81" t="b">
        <f t="shared" si="11"/>
        <v>0</v>
      </c>
      <c r="V38" s="81" t="b">
        <f t="shared" si="12"/>
        <v>0</v>
      </c>
      <c r="W38" s="81" t="str">
        <f t="shared" si="13"/>
        <v/>
      </c>
      <c r="X38" s="81" t="str">
        <f t="shared" si="18"/>
        <v/>
      </c>
      <c r="Y38" s="81" t="str">
        <f t="shared" si="19"/>
        <v/>
      </c>
      <c r="Z38" s="81" t="str">
        <f t="shared" si="20"/>
        <v/>
      </c>
      <c r="AA38" s="81" t="str">
        <f t="shared" si="21"/>
        <v/>
      </c>
      <c r="AB38" s="81" t="str">
        <f t="shared" si="22"/>
        <v/>
      </c>
      <c r="AC38" s="81" t="str">
        <f t="shared" si="23"/>
        <v/>
      </c>
      <c r="AD38" s="81" t="str">
        <f t="shared" si="24"/>
        <v/>
      </c>
      <c r="AE38" s="81" t="str">
        <f t="shared" si="14"/>
        <v>;;;;;MATERIAL DE CONSUMO;NA</v>
      </c>
      <c r="AF38" s="81" t="str">
        <f>IFERROR(VLOOKUP($AE38,'VERIFICAÇÃO 8'!H:J,2,FALSE),"")</f>
        <v/>
      </c>
      <c r="AG38" s="81" t="str">
        <f>IFERROR(VLOOKUP($AE38,'VERIFICAÇÃO 8'!H:J,3,FALSE),"")</f>
        <v/>
      </c>
      <c r="AI38" s="24">
        <f t="shared" si="15"/>
        <v>0</v>
      </c>
      <c r="AJ38" s="24">
        <f t="shared" si="16"/>
        <v>0</v>
      </c>
      <c r="AK38" s="24">
        <f t="shared" si="17"/>
        <v>0</v>
      </c>
    </row>
    <row r="39" spans="1:37" x14ac:dyDescent="0.35">
      <c r="A39" s="209" t="s">
        <v>595</v>
      </c>
      <c r="B39" s="457"/>
      <c r="C39" s="457"/>
      <c r="D39" s="457"/>
      <c r="E39" s="457"/>
      <c r="F39" s="64"/>
      <c r="G39" s="43" t="str">
        <f t="shared" si="9"/>
        <v/>
      </c>
      <c r="U39" s="81" t="b">
        <f t="shared" si="11"/>
        <v>0</v>
      </c>
      <c r="V39" s="81" t="b">
        <f t="shared" si="12"/>
        <v>0</v>
      </c>
      <c r="W39" s="81" t="str">
        <f t="shared" si="13"/>
        <v/>
      </c>
      <c r="X39" s="81" t="str">
        <f t="shared" si="18"/>
        <v/>
      </c>
      <c r="Y39" s="81" t="str">
        <f t="shared" si="19"/>
        <v/>
      </c>
      <c r="Z39" s="81" t="str">
        <f t="shared" si="20"/>
        <v/>
      </c>
      <c r="AA39" s="81" t="str">
        <f t="shared" si="21"/>
        <v/>
      </c>
      <c r="AB39" s="81" t="str">
        <f t="shared" si="22"/>
        <v/>
      </c>
      <c r="AC39" s="81" t="str">
        <f t="shared" si="23"/>
        <v/>
      </c>
      <c r="AD39" s="81" t="str">
        <f t="shared" si="24"/>
        <v/>
      </c>
      <c r="AE39" s="81" t="str">
        <f t="shared" si="14"/>
        <v>;;;;;MATERIAL DE CONSUMO;NA</v>
      </c>
      <c r="AF39" s="81" t="str">
        <f>IFERROR(VLOOKUP($AE39,'VERIFICAÇÃO 8'!H:J,2,FALSE),"")</f>
        <v/>
      </c>
      <c r="AG39" s="81" t="str">
        <f>IFERROR(VLOOKUP($AE39,'VERIFICAÇÃO 8'!H:J,3,FALSE),"")</f>
        <v/>
      </c>
      <c r="AI39" s="24">
        <f t="shared" si="15"/>
        <v>0</v>
      </c>
      <c r="AJ39" s="24">
        <f t="shared" si="16"/>
        <v>0</v>
      </c>
      <c r="AK39" s="24">
        <f t="shared" si="17"/>
        <v>0</v>
      </c>
    </row>
    <row r="40" spans="1:37" x14ac:dyDescent="0.35">
      <c r="A40" s="209" t="s">
        <v>596</v>
      </c>
      <c r="B40" s="457"/>
      <c r="C40" s="457"/>
      <c r="D40" s="457"/>
      <c r="E40" s="457"/>
      <c r="F40" s="64"/>
      <c r="G40" s="43" t="str">
        <f t="shared" si="9"/>
        <v/>
      </c>
      <c r="U40" s="81" t="b">
        <f t="shared" si="11"/>
        <v>0</v>
      </c>
      <c r="V40" s="81" t="b">
        <f t="shared" si="12"/>
        <v>0</v>
      </c>
      <c r="W40" s="81" t="str">
        <f t="shared" si="13"/>
        <v/>
      </c>
      <c r="X40" s="81" t="str">
        <f t="shared" si="18"/>
        <v/>
      </c>
      <c r="Y40" s="81" t="str">
        <f t="shared" si="19"/>
        <v/>
      </c>
      <c r="Z40" s="81" t="str">
        <f t="shared" si="20"/>
        <v/>
      </c>
      <c r="AA40" s="81" t="str">
        <f t="shared" si="21"/>
        <v/>
      </c>
      <c r="AB40" s="81" t="str">
        <f t="shared" si="22"/>
        <v/>
      </c>
      <c r="AC40" s="81" t="str">
        <f t="shared" si="23"/>
        <v/>
      </c>
      <c r="AD40" s="81" t="str">
        <f t="shared" si="24"/>
        <v/>
      </c>
      <c r="AE40" s="81" t="str">
        <f t="shared" si="14"/>
        <v>;;;;;MATERIAL DE CONSUMO;NA</v>
      </c>
      <c r="AF40" s="81" t="str">
        <f>IFERROR(VLOOKUP($AE40,'VERIFICAÇÃO 8'!H:J,2,FALSE),"")</f>
        <v/>
      </c>
      <c r="AG40" s="81" t="str">
        <f>IFERROR(VLOOKUP($AE40,'VERIFICAÇÃO 8'!H:J,3,FALSE),"")</f>
        <v/>
      </c>
      <c r="AI40" s="24">
        <f t="shared" si="15"/>
        <v>0</v>
      </c>
      <c r="AJ40" s="24">
        <f t="shared" si="16"/>
        <v>0</v>
      </c>
      <c r="AK40" s="24">
        <f t="shared" si="17"/>
        <v>0</v>
      </c>
    </row>
    <row r="41" spans="1:37" ht="10.5" x14ac:dyDescent="0.35">
      <c r="A41" s="209" t="s">
        <v>597</v>
      </c>
      <c r="B41" s="457"/>
      <c r="C41" s="457"/>
      <c r="D41" s="457"/>
      <c r="E41" s="457"/>
      <c r="F41" s="64"/>
      <c r="G41" s="43" t="str">
        <f t="shared" si="9"/>
        <v/>
      </c>
      <c r="I41" s="66" t="s">
        <v>1912</v>
      </c>
      <c r="U41" s="81" t="b">
        <f t="shared" si="11"/>
        <v>0</v>
      </c>
      <c r="V41" s="81" t="b">
        <f t="shared" si="12"/>
        <v>0</v>
      </c>
      <c r="W41" s="81" t="str">
        <f t="shared" si="13"/>
        <v/>
      </c>
      <c r="X41" s="81" t="str">
        <f t="shared" si="18"/>
        <v/>
      </c>
      <c r="Y41" s="81" t="str">
        <f t="shared" si="19"/>
        <v/>
      </c>
      <c r="Z41" s="81" t="str">
        <f t="shared" si="20"/>
        <v/>
      </c>
      <c r="AA41" s="81" t="str">
        <f t="shared" si="21"/>
        <v/>
      </c>
      <c r="AB41" s="81" t="str">
        <f t="shared" si="22"/>
        <v/>
      </c>
      <c r="AC41" s="81" t="str">
        <f t="shared" si="23"/>
        <v/>
      </c>
      <c r="AD41" s="81" t="str">
        <f t="shared" si="24"/>
        <v/>
      </c>
      <c r="AE41" s="81" t="str">
        <f t="shared" si="14"/>
        <v>;;;;;MATERIAL DE CONSUMO;NA</v>
      </c>
      <c r="AF41" s="81" t="str">
        <f>IFERROR(VLOOKUP($AE41,'VERIFICAÇÃO 8'!H:J,2,FALSE),"")</f>
        <v/>
      </c>
      <c r="AG41" s="81" t="str">
        <f>IFERROR(VLOOKUP($AE41,'VERIFICAÇÃO 8'!H:J,3,FALSE),"")</f>
        <v/>
      </c>
      <c r="AI41" s="24">
        <f t="shared" si="15"/>
        <v>0</v>
      </c>
      <c r="AJ41" s="24">
        <f t="shared" si="16"/>
        <v>0</v>
      </c>
      <c r="AK41" s="24">
        <f t="shared" si="17"/>
        <v>0</v>
      </c>
    </row>
    <row r="42" spans="1:37" x14ac:dyDescent="0.35">
      <c r="A42" s="209" t="s">
        <v>598</v>
      </c>
      <c r="B42" s="457"/>
      <c r="C42" s="457"/>
      <c r="D42" s="457"/>
      <c r="E42" s="457"/>
      <c r="F42" s="64"/>
      <c r="G42" s="43" t="str">
        <f t="shared" si="9"/>
        <v/>
      </c>
      <c r="I42" s="24" t="s">
        <v>1665</v>
      </c>
      <c r="U42" s="81" t="b">
        <f t="shared" si="11"/>
        <v>0</v>
      </c>
      <c r="V42" s="81" t="b">
        <f t="shared" si="12"/>
        <v>0</v>
      </c>
      <c r="W42" s="81" t="str">
        <f t="shared" si="13"/>
        <v/>
      </c>
      <c r="X42" s="81" t="str">
        <f t="shared" si="18"/>
        <v/>
      </c>
      <c r="Y42" s="81" t="str">
        <f t="shared" si="19"/>
        <v/>
      </c>
      <c r="Z42" s="81" t="str">
        <f t="shared" si="20"/>
        <v/>
      </c>
      <c r="AA42" s="81" t="str">
        <f t="shared" si="21"/>
        <v/>
      </c>
      <c r="AB42" s="81" t="str">
        <f t="shared" si="22"/>
        <v/>
      </c>
      <c r="AC42" s="81" t="str">
        <f t="shared" si="23"/>
        <v/>
      </c>
      <c r="AD42" s="81" t="str">
        <f t="shared" si="24"/>
        <v/>
      </c>
      <c r="AE42" s="81" t="str">
        <f t="shared" si="14"/>
        <v>;;;;;MATERIAL DE CONSUMO;NA</v>
      </c>
      <c r="AF42" s="81" t="str">
        <f>IFERROR(VLOOKUP($AE42,'VERIFICAÇÃO 8'!H:J,2,FALSE),"")</f>
        <v/>
      </c>
      <c r="AG42" s="81" t="str">
        <f>IFERROR(VLOOKUP($AE42,'VERIFICAÇÃO 8'!H:J,3,FALSE),"")</f>
        <v/>
      </c>
      <c r="AI42" s="24">
        <f t="shared" si="15"/>
        <v>0</v>
      </c>
      <c r="AJ42" s="24">
        <f t="shared" si="16"/>
        <v>0</v>
      </c>
      <c r="AK42" s="24">
        <f t="shared" si="17"/>
        <v>0</v>
      </c>
    </row>
    <row r="43" spans="1:37" x14ac:dyDescent="0.35">
      <c r="A43" s="209" t="s">
        <v>599</v>
      </c>
      <c r="B43" s="457"/>
      <c r="C43" s="457"/>
      <c r="D43" s="457"/>
      <c r="E43" s="457"/>
      <c r="F43" s="64"/>
      <c r="G43" s="43" t="str">
        <f t="shared" si="9"/>
        <v/>
      </c>
      <c r="I43" s="24" t="s">
        <v>1901</v>
      </c>
      <c r="U43" s="81" t="b">
        <f t="shared" si="11"/>
        <v>0</v>
      </c>
      <c r="V43" s="81" t="b">
        <f t="shared" si="12"/>
        <v>0</v>
      </c>
      <c r="W43" s="81" t="str">
        <f t="shared" si="13"/>
        <v/>
      </c>
      <c r="X43" s="81" t="str">
        <f t="shared" si="18"/>
        <v/>
      </c>
      <c r="Y43" s="81" t="str">
        <f t="shared" si="19"/>
        <v/>
      </c>
      <c r="Z43" s="81" t="str">
        <f t="shared" si="20"/>
        <v/>
      </c>
      <c r="AA43" s="81" t="str">
        <f t="shared" si="21"/>
        <v/>
      </c>
      <c r="AB43" s="81" t="str">
        <f t="shared" si="22"/>
        <v/>
      </c>
      <c r="AC43" s="81" t="str">
        <f t="shared" si="23"/>
        <v/>
      </c>
      <c r="AD43" s="81" t="str">
        <f t="shared" si="24"/>
        <v/>
      </c>
      <c r="AE43" s="81" t="str">
        <f t="shared" si="14"/>
        <v>;;;;;MATERIAL DE CONSUMO;NA</v>
      </c>
      <c r="AF43" s="81" t="str">
        <f>IFERROR(VLOOKUP($AE43,'VERIFICAÇÃO 8'!H:J,2,FALSE),"")</f>
        <v/>
      </c>
      <c r="AG43" s="81" t="str">
        <f>IFERROR(VLOOKUP($AE43,'VERIFICAÇÃO 8'!H:J,3,FALSE),"")</f>
        <v/>
      </c>
      <c r="AI43" s="24">
        <f t="shared" si="15"/>
        <v>0</v>
      </c>
      <c r="AJ43" s="24">
        <f t="shared" si="16"/>
        <v>0</v>
      </c>
      <c r="AK43" s="24">
        <f t="shared" si="17"/>
        <v>0</v>
      </c>
    </row>
    <row r="44" spans="1:37" x14ac:dyDescent="0.35">
      <c r="A44" s="209" t="s">
        <v>600</v>
      </c>
      <c r="B44" s="457"/>
      <c r="C44" s="457"/>
      <c r="D44" s="457"/>
      <c r="E44" s="457"/>
      <c r="F44" s="64"/>
      <c r="G44" s="43" t="str">
        <f t="shared" si="9"/>
        <v/>
      </c>
      <c r="I44" s="24" t="s">
        <v>2092</v>
      </c>
      <c r="U44" s="81" t="b">
        <f t="shared" si="11"/>
        <v>0</v>
      </c>
      <c r="V44" s="81" t="b">
        <f t="shared" si="12"/>
        <v>0</v>
      </c>
      <c r="W44" s="81" t="str">
        <f t="shared" si="13"/>
        <v/>
      </c>
      <c r="X44" s="81" t="str">
        <f t="shared" si="18"/>
        <v/>
      </c>
      <c r="Y44" s="81" t="str">
        <f t="shared" si="19"/>
        <v/>
      </c>
      <c r="Z44" s="81" t="str">
        <f t="shared" si="20"/>
        <v/>
      </c>
      <c r="AA44" s="81" t="str">
        <f t="shared" si="21"/>
        <v/>
      </c>
      <c r="AB44" s="81" t="str">
        <f t="shared" si="22"/>
        <v/>
      </c>
      <c r="AC44" s="81" t="str">
        <f t="shared" si="23"/>
        <v/>
      </c>
      <c r="AD44" s="81" t="str">
        <f t="shared" si="24"/>
        <v/>
      </c>
      <c r="AE44" s="81" t="str">
        <f t="shared" si="14"/>
        <v>;;;;;MATERIAL DE CONSUMO;NA</v>
      </c>
      <c r="AF44" s="81" t="str">
        <f>IFERROR(VLOOKUP($AE44,'VERIFICAÇÃO 8'!H:J,2,FALSE),"")</f>
        <v/>
      </c>
      <c r="AG44" s="81" t="str">
        <f>IFERROR(VLOOKUP($AE44,'VERIFICAÇÃO 8'!H:J,3,FALSE),"")</f>
        <v/>
      </c>
      <c r="AI44" s="24">
        <f t="shared" si="15"/>
        <v>0</v>
      </c>
      <c r="AJ44" s="24">
        <f t="shared" si="16"/>
        <v>0</v>
      </c>
      <c r="AK44" s="24">
        <f t="shared" si="17"/>
        <v>0</v>
      </c>
    </row>
    <row r="45" spans="1:37" x14ac:dyDescent="0.35">
      <c r="A45" s="209" t="s">
        <v>1271</v>
      </c>
      <c r="B45" s="457"/>
      <c r="C45" s="457"/>
      <c r="D45" s="457"/>
      <c r="E45" s="457"/>
      <c r="F45" s="64"/>
      <c r="G45" s="43" t="str">
        <f t="shared" si="9"/>
        <v/>
      </c>
      <c r="U45" s="81" t="b">
        <f t="shared" si="11"/>
        <v>0</v>
      </c>
      <c r="V45" s="81" t="b">
        <f t="shared" si="12"/>
        <v>0</v>
      </c>
      <c r="W45" s="81" t="str">
        <f t="shared" si="13"/>
        <v/>
      </c>
      <c r="X45" s="81" t="str">
        <f t="shared" si="18"/>
        <v/>
      </c>
      <c r="Y45" s="81" t="str">
        <f t="shared" si="19"/>
        <v/>
      </c>
      <c r="Z45" s="81" t="str">
        <f t="shared" si="20"/>
        <v/>
      </c>
      <c r="AA45" s="81" t="str">
        <f t="shared" si="21"/>
        <v/>
      </c>
      <c r="AB45" s="81" t="str">
        <f t="shared" si="22"/>
        <v/>
      </c>
      <c r="AC45" s="81" t="str">
        <f t="shared" si="23"/>
        <v/>
      </c>
      <c r="AD45" s="81" t="str">
        <f t="shared" si="24"/>
        <v/>
      </c>
      <c r="AE45" s="81" t="str">
        <f t="shared" si="14"/>
        <v>;;;;;MATERIAL DE CONSUMO;NA</v>
      </c>
      <c r="AF45" s="81" t="str">
        <f>IFERROR(VLOOKUP($AE45,'VERIFICAÇÃO 8'!H:J,2,FALSE),"")</f>
        <v/>
      </c>
      <c r="AG45" s="81" t="str">
        <f>IFERROR(VLOOKUP($AE45,'VERIFICAÇÃO 8'!H:J,3,FALSE),"")</f>
        <v/>
      </c>
      <c r="AI45" s="24">
        <f t="shared" si="15"/>
        <v>0</v>
      </c>
      <c r="AJ45" s="24">
        <f t="shared" si="16"/>
        <v>0</v>
      </c>
      <c r="AK45" s="24">
        <f t="shared" si="17"/>
        <v>0</v>
      </c>
    </row>
    <row r="46" spans="1:37" x14ac:dyDescent="0.35">
      <c r="A46" s="209" t="s">
        <v>1272</v>
      </c>
      <c r="B46" s="457"/>
      <c r="C46" s="457"/>
      <c r="D46" s="457"/>
      <c r="E46" s="457"/>
      <c r="F46" s="64"/>
      <c r="G46" s="43" t="str">
        <f t="shared" si="9"/>
        <v/>
      </c>
      <c r="U46" s="81" t="b">
        <f t="shared" si="11"/>
        <v>0</v>
      </c>
      <c r="V46" s="81" t="b">
        <f t="shared" si="12"/>
        <v>0</v>
      </c>
      <c r="W46" s="81" t="str">
        <f t="shared" si="13"/>
        <v/>
      </c>
      <c r="X46" s="81" t="str">
        <f t="shared" si="18"/>
        <v/>
      </c>
      <c r="Y46" s="81" t="str">
        <f t="shared" si="19"/>
        <v/>
      </c>
      <c r="Z46" s="81" t="str">
        <f t="shared" si="20"/>
        <v/>
      </c>
      <c r="AA46" s="81" t="str">
        <f t="shared" si="21"/>
        <v/>
      </c>
      <c r="AB46" s="81" t="str">
        <f t="shared" si="22"/>
        <v/>
      </c>
      <c r="AC46" s="81" t="str">
        <f t="shared" si="23"/>
        <v/>
      </c>
      <c r="AD46" s="81" t="str">
        <f t="shared" si="24"/>
        <v/>
      </c>
      <c r="AE46" s="81" t="str">
        <f t="shared" si="14"/>
        <v>;;;;;MATERIAL DE CONSUMO;NA</v>
      </c>
      <c r="AF46" s="81" t="str">
        <f>IFERROR(VLOOKUP($AE46,'VERIFICAÇÃO 8'!H:J,2,FALSE),"")</f>
        <v/>
      </c>
      <c r="AG46" s="81" t="str">
        <f>IFERROR(VLOOKUP($AE46,'VERIFICAÇÃO 8'!H:J,3,FALSE),"")</f>
        <v/>
      </c>
      <c r="AI46" s="24">
        <f t="shared" si="15"/>
        <v>0</v>
      </c>
      <c r="AJ46" s="24">
        <f t="shared" si="16"/>
        <v>0</v>
      </c>
      <c r="AK46" s="24">
        <f t="shared" si="17"/>
        <v>0</v>
      </c>
    </row>
    <row r="47" spans="1:37" x14ac:dyDescent="0.35">
      <c r="A47" s="209" t="s">
        <v>1273</v>
      </c>
      <c r="B47" s="457"/>
      <c r="C47" s="457"/>
      <c r="D47" s="457"/>
      <c r="E47" s="457"/>
      <c r="F47" s="64"/>
      <c r="G47" s="43" t="str">
        <f t="shared" si="9"/>
        <v/>
      </c>
      <c r="U47" s="81" t="b">
        <f t="shared" si="11"/>
        <v>0</v>
      </c>
      <c r="V47" s="81" t="b">
        <f t="shared" si="12"/>
        <v>0</v>
      </c>
      <c r="W47" s="81" t="str">
        <f t="shared" si="13"/>
        <v/>
      </c>
      <c r="X47" s="81" t="str">
        <f t="shared" si="18"/>
        <v/>
      </c>
      <c r="Y47" s="81" t="str">
        <f t="shared" si="19"/>
        <v/>
      </c>
      <c r="Z47" s="81" t="str">
        <f t="shared" si="20"/>
        <v/>
      </c>
      <c r="AA47" s="81" t="str">
        <f t="shared" si="21"/>
        <v/>
      </c>
      <c r="AB47" s="81" t="str">
        <f t="shared" si="22"/>
        <v/>
      </c>
      <c r="AC47" s="81" t="str">
        <f t="shared" si="23"/>
        <v/>
      </c>
      <c r="AD47" s="81" t="str">
        <f t="shared" si="24"/>
        <v/>
      </c>
      <c r="AE47" s="81" t="str">
        <f t="shared" si="14"/>
        <v>;;;;;MATERIAL DE CONSUMO;NA</v>
      </c>
      <c r="AF47" s="81" t="str">
        <f>IFERROR(VLOOKUP($AE47,'VERIFICAÇÃO 8'!H:J,2,FALSE),"")</f>
        <v/>
      </c>
      <c r="AG47" s="81" t="str">
        <f>IFERROR(VLOOKUP($AE47,'VERIFICAÇÃO 8'!H:J,3,FALSE),"")</f>
        <v/>
      </c>
      <c r="AI47" s="24">
        <f t="shared" si="15"/>
        <v>0</v>
      </c>
      <c r="AJ47" s="24">
        <f t="shared" si="16"/>
        <v>0</v>
      </c>
      <c r="AK47" s="24">
        <f t="shared" si="17"/>
        <v>0</v>
      </c>
    </row>
    <row r="48" spans="1:37" x14ac:dyDescent="0.35">
      <c r="A48" s="209" t="s">
        <v>1274</v>
      </c>
      <c r="B48" s="457"/>
      <c r="C48" s="457"/>
      <c r="D48" s="457"/>
      <c r="E48" s="457"/>
      <c r="F48" s="64"/>
      <c r="G48" s="43" t="str">
        <f t="shared" si="9"/>
        <v/>
      </c>
      <c r="U48" s="81" t="b">
        <f t="shared" si="11"/>
        <v>0</v>
      </c>
      <c r="V48" s="81" t="b">
        <f t="shared" si="12"/>
        <v>0</v>
      </c>
      <c r="W48" s="81" t="str">
        <f t="shared" si="13"/>
        <v/>
      </c>
      <c r="X48" s="81" t="str">
        <f t="shared" si="18"/>
        <v/>
      </c>
      <c r="Y48" s="81" t="str">
        <f t="shared" si="19"/>
        <v/>
      </c>
      <c r="Z48" s="81" t="str">
        <f t="shared" si="20"/>
        <v/>
      </c>
      <c r="AA48" s="81" t="str">
        <f t="shared" si="21"/>
        <v/>
      </c>
      <c r="AB48" s="81" t="str">
        <f t="shared" si="22"/>
        <v/>
      </c>
      <c r="AC48" s="81" t="str">
        <f t="shared" si="23"/>
        <v/>
      </c>
      <c r="AD48" s="81" t="str">
        <f t="shared" si="24"/>
        <v/>
      </c>
      <c r="AE48" s="81" t="str">
        <f t="shared" si="14"/>
        <v>;;;;;MATERIAL DE CONSUMO;NA</v>
      </c>
      <c r="AF48" s="81" t="str">
        <f>IFERROR(VLOOKUP($AE48,'VERIFICAÇÃO 8'!H:J,2,FALSE),"")</f>
        <v/>
      </c>
      <c r="AG48" s="81" t="str">
        <f>IFERROR(VLOOKUP($AE48,'VERIFICAÇÃO 8'!H:J,3,FALSE),"")</f>
        <v/>
      </c>
      <c r="AI48" s="24">
        <f t="shared" si="15"/>
        <v>0</v>
      </c>
      <c r="AJ48" s="24">
        <f t="shared" si="16"/>
        <v>0</v>
      </c>
      <c r="AK48" s="24">
        <f t="shared" si="17"/>
        <v>0</v>
      </c>
    </row>
    <row r="49" spans="1:37" x14ac:dyDescent="0.35">
      <c r="A49" s="209" t="s">
        <v>1275</v>
      </c>
      <c r="B49" s="457"/>
      <c r="C49" s="457"/>
      <c r="D49" s="457"/>
      <c r="E49" s="457"/>
      <c r="F49" s="64"/>
      <c r="G49" s="43" t="str">
        <f t="shared" si="9"/>
        <v/>
      </c>
      <c r="U49" s="81" t="b">
        <f t="shared" si="11"/>
        <v>0</v>
      </c>
      <c r="V49" s="81" t="b">
        <f t="shared" si="12"/>
        <v>0</v>
      </c>
      <c r="W49" s="81" t="str">
        <f t="shared" si="13"/>
        <v/>
      </c>
      <c r="X49" s="81" t="str">
        <f t="shared" si="18"/>
        <v/>
      </c>
      <c r="Y49" s="81" t="str">
        <f t="shared" si="19"/>
        <v/>
      </c>
      <c r="Z49" s="81" t="str">
        <f t="shared" si="20"/>
        <v/>
      </c>
      <c r="AA49" s="81" t="str">
        <f t="shared" si="21"/>
        <v/>
      </c>
      <c r="AB49" s="81" t="str">
        <f t="shared" si="22"/>
        <v/>
      </c>
      <c r="AC49" s="81" t="str">
        <f t="shared" si="23"/>
        <v/>
      </c>
      <c r="AD49" s="81" t="str">
        <f t="shared" si="24"/>
        <v/>
      </c>
      <c r="AE49" s="81" t="str">
        <f t="shared" si="14"/>
        <v>;;;;;MATERIAL DE CONSUMO;NA</v>
      </c>
      <c r="AF49" s="81" t="str">
        <f>IFERROR(VLOOKUP($AE49,'VERIFICAÇÃO 8'!H:J,2,FALSE),"")</f>
        <v/>
      </c>
      <c r="AG49" s="81" t="str">
        <f>IFERROR(VLOOKUP($AE49,'VERIFICAÇÃO 8'!H:J,3,FALSE),"")</f>
        <v/>
      </c>
      <c r="AI49" s="24">
        <f t="shared" si="15"/>
        <v>0</v>
      </c>
      <c r="AJ49" s="24">
        <f t="shared" si="16"/>
        <v>0</v>
      </c>
      <c r="AK49" s="24">
        <f t="shared" si="17"/>
        <v>0</v>
      </c>
    </row>
    <row r="50" spans="1:37" x14ac:dyDescent="0.35">
      <c r="A50" s="209" t="s">
        <v>1276</v>
      </c>
      <c r="B50" s="457"/>
      <c r="C50" s="457"/>
      <c r="D50" s="457"/>
      <c r="E50" s="457"/>
      <c r="F50" s="64"/>
      <c r="G50" s="43" t="str">
        <f t="shared" si="9"/>
        <v/>
      </c>
      <c r="U50" s="81" t="b">
        <f t="shared" si="11"/>
        <v>0</v>
      </c>
      <c r="V50" s="81" t="b">
        <f t="shared" si="12"/>
        <v>0</v>
      </c>
      <c r="W50" s="81" t="str">
        <f t="shared" si="13"/>
        <v/>
      </c>
      <c r="X50" s="81" t="str">
        <f t="shared" si="18"/>
        <v/>
      </c>
      <c r="Y50" s="81" t="str">
        <f t="shared" si="19"/>
        <v/>
      </c>
      <c r="Z50" s="81" t="str">
        <f t="shared" si="20"/>
        <v/>
      </c>
      <c r="AA50" s="81" t="str">
        <f t="shared" si="21"/>
        <v/>
      </c>
      <c r="AB50" s="81" t="str">
        <f t="shared" si="22"/>
        <v/>
      </c>
      <c r="AC50" s="81" t="str">
        <f t="shared" si="23"/>
        <v/>
      </c>
      <c r="AD50" s="81" t="str">
        <f t="shared" si="24"/>
        <v/>
      </c>
      <c r="AE50" s="81" t="str">
        <f t="shared" si="14"/>
        <v>;;;;;MATERIAL DE CONSUMO;NA</v>
      </c>
      <c r="AF50" s="81" t="str">
        <f>IFERROR(VLOOKUP($AE50,'VERIFICAÇÃO 8'!H:J,2,FALSE),"")</f>
        <v/>
      </c>
      <c r="AG50" s="81" t="str">
        <f>IFERROR(VLOOKUP($AE50,'VERIFICAÇÃO 8'!H:J,3,FALSE),"")</f>
        <v/>
      </c>
      <c r="AI50" s="24">
        <f t="shared" si="15"/>
        <v>0</v>
      </c>
      <c r="AJ50" s="24">
        <f t="shared" si="16"/>
        <v>0</v>
      </c>
      <c r="AK50" s="24">
        <f t="shared" si="17"/>
        <v>0</v>
      </c>
    </row>
    <row r="51" spans="1:37" x14ac:dyDescent="0.35">
      <c r="A51" s="209" t="s">
        <v>1277</v>
      </c>
      <c r="B51" s="457"/>
      <c r="C51" s="457"/>
      <c r="D51" s="457"/>
      <c r="E51" s="457"/>
      <c r="F51" s="64"/>
      <c r="G51" s="43" t="str">
        <f t="shared" si="9"/>
        <v/>
      </c>
      <c r="U51" s="81" t="b">
        <f t="shared" si="11"/>
        <v>0</v>
      </c>
      <c r="V51" s="81" t="b">
        <f t="shared" si="12"/>
        <v>0</v>
      </c>
      <c r="W51" s="81" t="str">
        <f t="shared" si="13"/>
        <v/>
      </c>
      <c r="X51" s="81" t="str">
        <f t="shared" si="18"/>
        <v/>
      </c>
      <c r="Y51" s="81" t="str">
        <f t="shared" si="19"/>
        <v/>
      </c>
      <c r="Z51" s="81" t="str">
        <f t="shared" si="20"/>
        <v/>
      </c>
      <c r="AA51" s="81" t="str">
        <f t="shared" si="21"/>
        <v/>
      </c>
      <c r="AB51" s="81" t="str">
        <f t="shared" si="22"/>
        <v/>
      </c>
      <c r="AC51" s="81" t="str">
        <f t="shared" si="23"/>
        <v/>
      </c>
      <c r="AD51" s="81" t="str">
        <f t="shared" si="24"/>
        <v/>
      </c>
      <c r="AE51" s="81" t="str">
        <f t="shared" si="14"/>
        <v>;;;;;MATERIAL DE CONSUMO;NA</v>
      </c>
      <c r="AF51" s="81" t="str">
        <f>IFERROR(VLOOKUP($AE51,'VERIFICAÇÃO 8'!H:J,2,FALSE),"")</f>
        <v/>
      </c>
      <c r="AG51" s="81" t="str">
        <f>IFERROR(VLOOKUP($AE51,'VERIFICAÇÃO 8'!H:J,3,FALSE),"")</f>
        <v/>
      </c>
      <c r="AI51" s="24">
        <f t="shared" si="15"/>
        <v>0</v>
      </c>
      <c r="AJ51" s="24">
        <f t="shared" si="16"/>
        <v>0</v>
      </c>
      <c r="AK51" s="24">
        <f t="shared" si="17"/>
        <v>0</v>
      </c>
    </row>
    <row r="52" spans="1:37" x14ac:dyDescent="0.35">
      <c r="A52" s="209" t="s">
        <v>1278</v>
      </c>
      <c r="B52" s="457"/>
      <c r="C52" s="457"/>
      <c r="D52" s="457"/>
      <c r="E52" s="457"/>
      <c r="F52" s="64"/>
      <c r="G52" s="43" t="str">
        <f t="shared" si="9"/>
        <v/>
      </c>
      <c r="U52" s="81" t="b">
        <f t="shared" si="11"/>
        <v>0</v>
      </c>
      <c r="V52" s="81" t="b">
        <f t="shared" si="12"/>
        <v>0</v>
      </c>
      <c r="W52" s="81" t="str">
        <f t="shared" si="13"/>
        <v/>
      </c>
      <c r="X52" s="81" t="str">
        <f t="shared" si="18"/>
        <v/>
      </c>
      <c r="Y52" s="81" t="str">
        <f t="shared" si="19"/>
        <v/>
      </c>
      <c r="Z52" s="81" t="str">
        <f t="shared" si="20"/>
        <v/>
      </c>
      <c r="AA52" s="81" t="str">
        <f t="shared" si="21"/>
        <v/>
      </c>
      <c r="AB52" s="81" t="str">
        <f t="shared" si="22"/>
        <v/>
      </c>
      <c r="AC52" s="81" t="str">
        <f t="shared" si="23"/>
        <v/>
      </c>
      <c r="AD52" s="81" t="str">
        <f t="shared" si="24"/>
        <v/>
      </c>
      <c r="AE52" s="81" t="str">
        <f t="shared" si="14"/>
        <v>;;;;;MATERIAL DE CONSUMO;NA</v>
      </c>
      <c r="AF52" s="81" t="str">
        <f>IFERROR(VLOOKUP($AE52,'VERIFICAÇÃO 8'!H:J,2,FALSE),"")</f>
        <v/>
      </c>
      <c r="AG52" s="81" t="str">
        <f>IFERROR(VLOOKUP($AE52,'VERIFICAÇÃO 8'!H:J,3,FALSE),"")</f>
        <v/>
      </c>
      <c r="AI52" s="24">
        <f t="shared" si="15"/>
        <v>0</v>
      </c>
      <c r="AJ52" s="24">
        <f t="shared" si="16"/>
        <v>0</v>
      </c>
      <c r="AK52" s="24">
        <f t="shared" si="17"/>
        <v>0</v>
      </c>
    </row>
    <row r="53" spans="1:37" x14ac:dyDescent="0.35">
      <c r="A53" s="209" t="s">
        <v>1279</v>
      </c>
      <c r="B53" s="457"/>
      <c r="C53" s="457"/>
      <c r="D53" s="457"/>
      <c r="E53" s="457"/>
      <c r="F53" s="64"/>
      <c r="G53" s="43" t="str">
        <f t="shared" si="9"/>
        <v/>
      </c>
      <c r="U53" s="81" t="b">
        <f t="shared" si="11"/>
        <v>0</v>
      </c>
      <c r="V53" s="81" t="b">
        <f t="shared" si="12"/>
        <v>0</v>
      </c>
      <c r="W53" s="81" t="str">
        <f t="shared" si="13"/>
        <v/>
      </c>
      <c r="X53" s="81" t="str">
        <f t="shared" si="18"/>
        <v/>
      </c>
      <c r="Y53" s="81" t="str">
        <f t="shared" si="19"/>
        <v/>
      </c>
      <c r="Z53" s="81" t="str">
        <f t="shared" si="20"/>
        <v/>
      </c>
      <c r="AA53" s="81" t="str">
        <f t="shared" si="21"/>
        <v/>
      </c>
      <c r="AB53" s="81" t="str">
        <f t="shared" si="22"/>
        <v/>
      </c>
      <c r="AC53" s="81" t="str">
        <f t="shared" si="23"/>
        <v/>
      </c>
      <c r="AD53" s="81" t="str">
        <f t="shared" si="24"/>
        <v/>
      </c>
      <c r="AE53" s="81" t="str">
        <f t="shared" si="14"/>
        <v>;;;;;MATERIAL DE CONSUMO;NA</v>
      </c>
      <c r="AF53" s="81" t="str">
        <f>IFERROR(VLOOKUP($AE53,'VERIFICAÇÃO 8'!H:J,2,FALSE),"")</f>
        <v/>
      </c>
      <c r="AG53" s="81" t="str">
        <f>IFERROR(VLOOKUP($AE53,'VERIFICAÇÃO 8'!H:J,3,FALSE),"")</f>
        <v/>
      </c>
      <c r="AI53" s="24">
        <f t="shared" si="15"/>
        <v>0</v>
      </c>
      <c r="AJ53" s="24">
        <f t="shared" si="16"/>
        <v>0</v>
      </c>
      <c r="AK53" s="24">
        <f t="shared" si="17"/>
        <v>0</v>
      </c>
    </row>
    <row r="54" spans="1:37" x14ac:dyDescent="0.35">
      <c r="A54" s="209" t="s">
        <v>1280</v>
      </c>
      <c r="B54" s="457"/>
      <c r="C54" s="457"/>
      <c r="D54" s="457"/>
      <c r="E54" s="457"/>
      <c r="F54" s="64"/>
      <c r="G54" s="43" t="str">
        <f t="shared" si="9"/>
        <v/>
      </c>
      <c r="U54" s="81" t="b">
        <f t="shared" si="11"/>
        <v>0</v>
      </c>
      <c r="V54" s="81" t="b">
        <f t="shared" si="12"/>
        <v>0</v>
      </c>
      <c r="W54" s="81" t="str">
        <f t="shared" si="13"/>
        <v/>
      </c>
      <c r="X54" s="81" t="str">
        <f t="shared" si="18"/>
        <v/>
      </c>
      <c r="Y54" s="81" t="str">
        <f t="shared" si="19"/>
        <v/>
      </c>
      <c r="Z54" s="81" t="str">
        <f t="shared" si="20"/>
        <v/>
      </c>
      <c r="AA54" s="81" t="str">
        <f t="shared" si="21"/>
        <v/>
      </c>
      <c r="AB54" s="81" t="str">
        <f t="shared" si="22"/>
        <v/>
      </c>
      <c r="AC54" s="81" t="str">
        <f t="shared" si="23"/>
        <v/>
      </c>
      <c r="AD54" s="81" t="str">
        <f t="shared" si="24"/>
        <v/>
      </c>
      <c r="AE54" s="81" t="str">
        <f t="shared" si="14"/>
        <v>;;;;;MATERIAL DE CONSUMO;NA</v>
      </c>
      <c r="AF54" s="81" t="str">
        <f>IFERROR(VLOOKUP($AE54,'VERIFICAÇÃO 8'!H:J,2,FALSE),"")</f>
        <v/>
      </c>
      <c r="AG54" s="81" t="str">
        <f>IFERROR(VLOOKUP($AE54,'VERIFICAÇÃO 8'!H:J,3,FALSE),"")</f>
        <v/>
      </c>
      <c r="AI54" s="24">
        <f t="shared" si="15"/>
        <v>0</v>
      </c>
      <c r="AJ54" s="24">
        <f t="shared" si="16"/>
        <v>0</v>
      </c>
      <c r="AK54" s="24">
        <f t="shared" si="17"/>
        <v>0</v>
      </c>
    </row>
    <row r="55" spans="1:37" x14ac:dyDescent="0.35">
      <c r="A55" s="209" t="s">
        <v>1281</v>
      </c>
      <c r="B55" s="457"/>
      <c r="C55" s="457"/>
      <c r="D55" s="45"/>
      <c r="E55" s="457"/>
      <c r="F55" s="64"/>
      <c r="G55" s="43" t="str">
        <f t="shared" si="9"/>
        <v/>
      </c>
      <c r="U55" s="81" t="b">
        <f t="shared" si="11"/>
        <v>0</v>
      </c>
      <c r="V55" s="81" t="b">
        <f t="shared" si="12"/>
        <v>0</v>
      </c>
      <c r="W55" s="81" t="str">
        <f t="shared" si="13"/>
        <v/>
      </c>
      <c r="X55" s="81" t="str">
        <f t="shared" si="18"/>
        <v/>
      </c>
      <c r="Y55" s="81" t="str">
        <f t="shared" si="19"/>
        <v/>
      </c>
      <c r="Z55" s="81" t="str">
        <f t="shared" si="20"/>
        <v/>
      </c>
      <c r="AA55" s="81" t="str">
        <f t="shared" si="21"/>
        <v/>
      </c>
      <c r="AB55" s="81" t="str">
        <f t="shared" si="22"/>
        <v/>
      </c>
      <c r="AC55" s="81" t="str">
        <f t="shared" si="23"/>
        <v/>
      </c>
      <c r="AD55" s="81" t="str">
        <f t="shared" si="24"/>
        <v/>
      </c>
      <c r="AE55" s="81" t="str">
        <f t="shared" si="14"/>
        <v>;;;;;MATERIAL DE CONSUMO;NA</v>
      </c>
      <c r="AF55" s="81" t="str">
        <f>IFERROR(VLOOKUP($AE55,'VERIFICAÇÃO 8'!H:J,2,FALSE),"")</f>
        <v/>
      </c>
      <c r="AG55" s="81" t="str">
        <f>IFERROR(VLOOKUP($AE55,'VERIFICAÇÃO 8'!H:J,3,FALSE),"")</f>
        <v/>
      </c>
      <c r="AI55" s="24">
        <f t="shared" si="15"/>
        <v>0</v>
      </c>
      <c r="AJ55" s="24">
        <f t="shared" si="16"/>
        <v>0</v>
      </c>
      <c r="AK55" s="24">
        <f t="shared" si="17"/>
        <v>0</v>
      </c>
    </row>
    <row r="56" spans="1:37" x14ac:dyDescent="0.35">
      <c r="A56" s="209" t="s">
        <v>1282</v>
      </c>
      <c r="B56" s="457"/>
      <c r="C56" s="457"/>
      <c r="D56" s="457"/>
      <c r="E56" s="457"/>
      <c r="F56" s="64"/>
      <c r="G56" s="43" t="str">
        <f t="shared" si="9"/>
        <v/>
      </c>
      <c r="U56" s="81" t="b">
        <f t="shared" si="11"/>
        <v>0</v>
      </c>
      <c r="V56" s="81" t="b">
        <f t="shared" si="12"/>
        <v>0</v>
      </c>
      <c r="W56" s="81" t="str">
        <f t="shared" si="13"/>
        <v/>
      </c>
      <c r="X56" s="81" t="str">
        <f t="shared" si="18"/>
        <v/>
      </c>
      <c r="Y56" s="81" t="str">
        <f t="shared" si="19"/>
        <v/>
      </c>
      <c r="Z56" s="81" t="str">
        <f t="shared" si="20"/>
        <v/>
      </c>
      <c r="AA56" s="81" t="str">
        <f t="shared" si="21"/>
        <v/>
      </c>
      <c r="AB56" s="81" t="str">
        <f t="shared" si="22"/>
        <v/>
      </c>
      <c r="AC56" s="81" t="str">
        <f t="shared" si="23"/>
        <v/>
      </c>
      <c r="AD56" s="81" t="str">
        <f t="shared" si="24"/>
        <v/>
      </c>
      <c r="AE56" s="81" t="str">
        <f t="shared" si="14"/>
        <v>;;;;;MATERIAL DE CONSUMO;NA</v>
      </c>
      <c r="AF56" s="81" t="str">
        <f>IFERROR(VLOOKUP($AE56,'VERIFICAÇÃO 8'!H:J,2,FALSE),"")</f>
        <v/>
      </c>
      <c r="AG56" s="81" t="str">
        <f>IFERROR(VLOOKUP($AE56,'VERIFICAÇÃO 8'!H:J,3,FALSE),"")</f>
        <v/>
      </c>
      <c r="AI56" s="24">
        <f t="shared" si="15"/>
        <v>0</v>
      </c>
      <c r="AJ56" s="24">
        <f t="shared" si="16"/>
        <v>0</v>
      </c>
      <c r="AK56" s="24">
        <f t="shared" si="17"/>
        <v>0</v>
      </c>
    </row>
    <row r="57" spans="1:37" x14ac:dyDescent="0.35">
      <c r="A57" s="209" t="s">
        <v>1283</v>
      </c>
      <c r="B57" s="457"/>
      <c r="C57" s="457"/>
      <c r="D57" s="457"/>
      <c r="E57" s="457"/>
      <c r="F57" s="64"/>
      <c r="G57" s="43" t="str">
        <f t="shared" si="9"/>
        <v/>
      </c>
      <c r="U57" s="81" t="b">
        <f t="shared" si="11"/>
        <v>0</v>
      </c>
      <c r="V57" s="81" t="b">
        <f t="shared" si="12"/>
        <v>0</v>
      </c>
      <c r="W57" s="81" t="str">
        <f t="shared" si="13"/>
        <v/>
      </c>
      <c r="X57" s="81" t="str">
        <f t="shared" si="18"/>
        <v/>
      </c>
      <c r="Y57" s="81" t="str">
        <f t="shared" si="19"/>
        <v/>
      </c>
      <c r="Z57" s="81" t="str">
        <f t="shared" si="20"/>
        <v/>
      </c>
      <c r="AA57" s="81" t="str">
        <f t="shared" si="21"/>
        <v/>
      </c>
      <c r="AB57" s="81" t="str">
        <f t="shared" si="22"/>
        <v/>
      </c>
      <c r="AC57" s="81" t="str">
        <f t="shared" si="23"/>
        <v/>
      </c>
      <c r="AD57" s="81" t="str">
        <f t="shared" si="24"/>
        <v/>
      </c>
      <c r="AE57" s="81" t="str">
        <f t="shared" si="14"/>
        <v>;;;;;MATERIAL DE CONSUMO;NA</v>
      </c>
      <c r="AF57" s="81" t="str">
        <f>IFERROR(VLOOKUP($AE57,'VERIFICAÇÃO 8'!H:J,2,FALSE),"")</f>
        <v/>
      </c>
      <c r="AG57" s="81" t="str">
        <f>IFERROR(VLOOKUP($AE57,'VERIFICAÇÃO 8'!H:J,3,FALSE),"")</f>
        <v/>
      </c>
      <c r="AI57" s="24">
        <f t="shared" si="15"/>
        <v>0</v>
      </c>
      <c r="AJ57" s="24">
        <f t="shared" si="16"/>
        <v>0</v>
      </c>
      <c r="AK57" s="24">
        <f t="shared" si="17"/>
        <v>0</v>
      </c>
    </row>
    <row r="58" spans="1:37" x14ac:dyDescent="0.35">
      <c r="A58" s="209" t="s">
        <v>1284</v>
      </c>
      <c r="B58" s="457"/>
      <c r="C58" s="457"/>
      <c r="D58" s="457"/>
      <c r="E58" s="457"/>
      <c r="F58" s="64"/>
      <c r="G58" s="43" t="str">
        <f t="shared" si="9"/>
        <v/>
      </c>
      <c r="U58" s="81" t="b">
        <f t="shared" si="11"/>
        <v>0</v>
      </c>
      <c r="V58" s="81" t="b">
        <f t="shared" si="12"/>
        <v>0</v>
      </c>
      <c r="W58" s="81" t="str">
        <f t="shared" si="13"/>
        <v/>
      </c>
      <c r="X58" s="81" t="str">
        <f t="shared" si="18"/>
        <v/>
      </c>
      <c r="Y58" s="81" t="str">
        <f t="shared" si="19"/>
        <v/>
      </c>
      <c r="Z58" s="81" t="str">
        <f t="shared" si="20"/>
        <v/>
      </c>
      <c r="AA58" s="81" t="str">
        <f t="shared" si="21"/>
        <v/>
      </c>
      <c r="AB58" s="81" t="str">
        <f t="shared" si="22"/>
        <v/>
      </c>
      <c r="AC58" s="81" t="str">
        <f t="shared" si="23"/>
        <v/>
      </c>
      <c r="AD58" s="81" t="str">
        <f t="shared" si="24"/>
        <v/>
      </c>
      <c r="AE58" s="81" t="str">
        <f t="shared" si="14"/>
        <v>;;;;;MATERIAL DE CONSUMO;NA</v>
      </c>
      <c r="AF58" s="81" t="str">
        <f>IFERROR(VLOOKUP($AE58,'VERIFICAÇÃO 8'!H:J,2,FALSE),"")</f>
        <v/>
      </c>
      <c r="AG58" s="81" t="str">
        <f>IFERROR(VLOOKUP($AE58,'VERIFICAÇÃO 8'!H:J,3,FALSE),"")</f>
        <v/>
      </c>
      <c r="AI58" s="24">
        <f t="shared" si="15"/>
        <v>0</v>
      </c>
      <c r="AJ58" s="24">
        <f t="shared" si="16"/>
        <v>0</v>
      </c>
      <c r="AK58" s="24">
        <f t="shared" si="17"/>
        <v>0</v>
      </c>
    </row>
    <row r="59" spans="1:37" x14ac:dyDescent="0.35">
      <c r="A59" s="209" t="s">
        <v>1285</v>
      </c>
      <c r="B59" s="457"/>
      <c r="C59" s="457"/>
      <c r="D59" s="457"/>
      <c r="E59" s="457"/>
      <c r="F59" s="64"/>
      <c r="G59" s="43" t="str">
        <f t="shared" si="9"/>
        <v/>
      </c>
      <c r="U59" s="81" t="b">
        <f t="shared" si="11"/>
        <v>0</v>
      </c>
      <c r="V59" s="81" t="b">
        <f t="shared" si="12"/>
        <v>0</v>
      </c>
      <c r="W59" s="81" t="str">
        <f t="shared" si="13"/>
        <v/>
      </c>
      <c r="X59" s="81" t="str">
        <f t="shared" si="18"/>
        <v/>
      </c>
      <c r="Y59" s="81" t="str">
        <f t="shared" si="19"/>
        <v/>
      </c>
      <c r="Z59" s="81" t="str">
        <f t="shared" si="20"/>
        <v/>
      </c>
      <c r="AA59" s="81" t="str">
        <f t="shared" si="21"/>
        <v/>
      </c>
      <c r="AB59" s="81" t="str">
        <f t="shared" si="22"/>
        <v/>
      </c>
      <c r="AC59" s="81" t="str">
        <f t="shared" si="23"/>
        <v/>
      </c>
      <c r="AD59" s="81" t="str">
        <f t="shared" si="24"/>
        <v/>
      </c>
      <c r="AE59" s="81" t="str">
        <f t="shared" si="14"/>
        <v>;;;;;MATERIAL DE CONSUMO;NA</v>
      </c>
      <c r="AF59" s="81" t="str">
        <f>IFERROR(VLOOKUP($AE59,'VERIFICAÇÃO 8'!H:J,2,FALSE),"")</f>
        <v/>
      </c>
      <c r="AG59" s="81" t="str">
        <f>IFERROR(VLOOKUP($AE59,'VERIFICAÇÃO 8'!H:J,3,FALSE),"")</f>
        <v/>
      </c>
      <c r="AI59" s="24">
        <f t="shared" si="15"/>
        <v>0</v>
      </c>
      <c r="AJ59" s="24">
        <f t="shared" si="16"/>
        <v>0</v>
      </c>
      <c r="AK59" s="24">
        <f t="shared" si="17"/>
        <v>0</v>
      </c>
    </row>
    <row r="60" spans="1:37" x14ac:dyDescent="0.35">
      <c r="A60" s="209" t="s">
        <v>1286</v>
      </c>
      <c r="B60" s="457"/>
      <c r="C60" s="457"/>
      <c r="D60" s="457"/>
      <c r="E60" s="457"/>
      <c r="F60" s="64"/>
      <c r="G60" s="43" t="str">
        <f t="shared" si="9"/>
        <v/>
      </c>
      <c r="U60" s="81" t="b">
        <f t="shared" si="11"/>
        <v>0</v>
      </c>
      <c r="V60" s="81" t="b">
        <f t="shared" si="12"/>
        <v>0</v>
      </c>
      <c r="W60" s="81" t="str">
        <f t="shared" si="13"/>
        <v/>
      </c>
      <c r="X60" s="81" t="str">
        <f t="shared" si="18"/>
        <v/>
      </c>
      <c r="Y60" s="81" t="str">
        <f t="shared" si="19"/>
        <v/>
      </c>
      <c r="Z60" s="81" t="str">
        <f t="shared" si="20"/>
        <v/>
      </c>
      <c r="AA60" s="81" t="str">
        <f t="shared" si="21"/>
        <v/>
      </c>
      <c r="AB60" s="81" t="str">
        <f t="shared" si="22"/>
        <v/>
      </c>
      <c r="AC60" s="81" t="str">
        <f t="shared" si="23"/>
        <v/>
      </c>
      <c r="AD60" s="81" t="str">
        <f t="shared" si="24"/>
        <v/>
      </c>
      <c r="AE60" s="81" t="str">
        <f t="shared" si="14"/>
        <v>;;;;;MATERIAL DE CONSUMO;NA</v>
      </c>
      <c r="AF60" s="81" t="str">
        <f>IFERROR(VLOOKUP($AE60,'VERIFICAÇÃO 8'!H:J,2,FALSE),"")</f>
        <v/>
      </c>
      <c r="AG60" s="81" t="str">
        <f>IFERROR(VLOOKUP($AE60,'VERIFICAÇÃO 8'!H:J,3,FALSE),"")</f>
        <v/>
      </c>
      <c r="AI60" s="24">
        <f t="shared" si="15"/>
        <v>0</v>
      </c>
      <c r="AJ60" s="24">
        <f t="shared" si="16"/>
        <v>0</v>
      </c>
      <c r="AK60" s="24">
        <f t="shared" si="17"/>
        <v>0</v>
      </c>
    </row>
    <row r="61" spans="1:37" x14ac:dyDescent="0.35">
      <c r="A61" s="209" t="s">
        <v>1287</v>
      </c>
      <c r="B61" s="457"/>
      <c r="C61" s="457"/>
      <c r="D61" s="457"/>
      <c r="E61" s="457"/>
      <c r="F61" s="64"/>
      <c r="G61" s="43" t="str">
        <f t="shared" si="9"/>
        <v/>
      </c>
      <c r="U61" s="81" t="b">
        <f t="shared" si="11"/>
        <v>0</v>
      </c>
      <c r="V61" s="81" t="b">
        <f t="shared" si="12"/>
        <v>0</v>
      </c>
      <c r="W61" s="81" t="str">
        <f t="shared" si="13"/>
        <v/>
      </c>
      <c r="X61" s="81" t="str">
        <f t="shared" si="18"/>
        <v/>
      </c>
      <c r="Y61" s="81" t="str">
        <f t="shared" si="19"/>
        <v/>
      </c>
      <c r="Z61" s="81" t="str">
        <f t="shared" si="20"/>
        <v/>
      </c>
      <c r="AA61" s="81" t="str">
        <f t="shared" si="21"/>
        <v/>
      </c>
      <c r="AB61" s="81" t="str">
        <f t="shared" si="22"/>
        <v/>
      </c>
      <c r="AC61" s="81" t="str">
        <f t="shared" si="23"/>
        <v/>
      </c>
      <c r="AD61" s="81" t="str">
        <f t="shared" si="24"/>
        <v/>
      </c>
      <c r="AE61" s="81" t="str">
        <f t="shared" si="14"/>
        <v>;;;;;MATERIAL DE CONSUMO;NA</v>
      </c>
      <c r="AF61" s="81" t="str">
        <f>IFERROR(VLOOKUP($AE61,'VERIFICAÇÃO 8'!H:J,2,FALSE),"")</f>
        <v/>
      </c>
      <c r="AG61" s="81" t="str">
        <f>IFERROR(VLOOKUP($AE61,'VERIFICAÇÃO 8'!H:J,3,FALSE),"")</f>
        <v/>
      </c>
      <c r="AI61" s="24">
        <f t="shared" si="15"/>
        <v>0</v>
      </c>
      <c r="AJ61" s="24">
        <f t="shared" si="16"/>
        <v>0</v>
      </c>
      <c r="AK61" s="24">
        <f t="shared" si="17"/>
        <v>0</v>
      </c>
    </row>
    <row r="62" spans="1:37" x14ac:dyDescent="0.35">
      <c r="A62" s="209" t="s">
        <v>1288</v>
      </c>
      <c r="B62" s="457"/>
      <c r="C62" s="457"/>
      <c r="D62" s="457"/>
      <c r="E62" s="457"/>
      <c r="F62" s="64"/>
      <c r="G62" s="43" t="str">
        <f t="shared" si="9"/>
        <v/>
      </c>
      <c r="U62" s="81" t="b">
        <f t="shared" si="11"/>
        <v>0</v>
      </c>
      <c r="V62" s="81" t="b">
        <f t="shared" si="12"/>
        <v>0</v>
      </c>
      <c r="W62" s="81" t="str">
        <f t="shared" si="13"/>
        <v/>
      </c>
      <c r="X62" s="81" t="str">
        <f t="shared" si="18"/>
        <v/>
      </c>
      <c r="Y62" s="81" t="str">
        <f t="shared" si="19"/>
        <v/>
      </c>
      <c r="Z62" s="81" t="str">
        <f t="shared" si="20"/>
        <v/>
      </c>
      <c r="AA62" s="81" t="str">
        <f t="shared" si="21"/>
        <v/>
      </c>
      <c r="AB62" s="81" t="str">
        <f t="shared" si="22"/>
        <v/>
      </c>
      <c r="AC62" s="81" t="str">
        <f t="shared" si="23"/>
        <v/>
      </c>
      <c r="AD62" s="81" t="str">
        <f t="shared" si="24"/>
        <v/>
      </c>
      <c r="AE62" s="81" t="str">
        <f t="shared" si="14"/>
        <v>;;;;;MATERIAL DE CONSUMO;NA</v>
      </c>
      <c r="AF62" s="81" t="str">
        <f>IFERROR(VLOOKUP($AE62,'VERIFICAÇÃO 8'!H:J,2,FALSE),"")</f>
        <v/>
      </c>
      <c r="AG62" s="81" t="str">
        <f>IFERROR(VLOOKUP($AE62,'VERIFICAÇÃO 8'!H:J,3,FALSE),"")</f>
        <v/>
      </c>
      <c r="AI62" s="24">
        <f t="shared" si="15"/>
        <v>0</v>
      </c>
      <c r="AJ62" s="24">
        <f t="shared" si="16"/>
        <v>0</v>
      </c>
      <c r="AK62" s="24">
        <f t="shared" si="17"/>
        <v>0</v>
      </c>
    </row>
    <row r="63" spans="1:37" x14ac:dyDescent="0.35">
      <c r="A63" s="209" t="s">
        <v>1289</v>
      </c>
      <c r="B63" s="457"/>
      <c r="C63" s="457"/>
      <c r="D63" s="457"/>
      <c r="E63" s="457"/>
      <c r="F63" s="64"/>
      <c r="G63" s="43" t="str">
        <f t="shared" si="9"/>
        <v/>
      </c>
      <c r="U63" s="81" t="b">
        <f t="shared" si="11"/>
        <v>0</v>
      </c>
      <c r="V63" s="81" t="b">
        <f t="shared" si="12"/>
        <v>0</v>
      </c>
      <c r="W63" s="81" t="str">
        <f t="shared" si="13"/>
        <v/>
      </c>
      <c r="X63" s="81" t="str">
        <f t="shared" si="18"/>
        <v/>
      </c>
      <c r="Y63" s="81" t="str">
        <f t="shared" si="19"/>
        <v/>
      </c>
      <c r="Z63" s="81" t="str">
        <f t="shared" si="20"/>
        <v/>
      </c>
      <c r="AA63" s="81" t="str">
        <f t="shared" si="21"/>
        <v/>
      </c>
      <c r="AB63" s="81" t="str">
        <f t="shared" si="22"/>
        <v/>
      </c>
      <c r="AC63" s="81" t="str">
        <f t="shared" si="23"/>
        <v/>
      </c>
      <c r="AD63" s="81" t="str">
        <f t="shared" si="24"/>
        <v/>
      </c>
      <c r="AE63" s="81" t="str">
        <f t="shared" si="14"/>
        <v>;;;;;MATERIAL DE CONSUMO;NA</v>
      </c>
      <c r="AF63" s="81" t="str">
        <f>IFERROR(VLOOKUP($AE63,'VERIFICAÇÃO 8'!H:J,2,FALSE),"")</f>
        <v/>
      </c>
      <c r="AG63" s="81" t="str">
        <f>IFERROR(VLOOKUP($AE63,'VERIFICAÇÃO 8'!H:J,3,FALSE),"")</f>
        <v/>
      </c>
      <c r="AI63" s="24">
        <f t="shared" si="15"/>
        <v>0</v>
      </c>
      <c r="AJ63" s="24">
        <f t="shared" si="16"/>
        <v>0</v>
      </c>
      <c r="AK63" s="24">
        <f t="shared" si="17"/>
        <v>0</v>
      </c>
    </row>
    <row r="64" spans="1:37" x14ac:dyDescent="0.35">
      <c r="A64" s="209" t="s">
        <v>1290</v>
      </c>
      <c r="B64" s="457"/>
      <c r="C64" s="457"/>
      <c r="D64" s="457"/>
      <c r="E64" s="457"/>
      <c r="F64" s="64"/>
      <c r="G64" s="43" t="str">
        <f t="shared" si="9"/>
        <v/>
      </c>
      <c r="U64" s="81" t="b">
        <f t="shared" si="11"/>
        <v>0</v>
      </c>
      <c r="V64" s="81" t="b">
        <f t="shared" si="12"/>
        <v>0</v>
      </c>
      <c r="W64" s="81" t="str">
        <f t="shared" si="13"/>
        <v/>
      </c>
      <c r="X64" s="81" t="str">
        <f t="shared" si="18"/>
        <v/>
      </c>
      <c r="Y64" s="81" t="str">
        <f t="shared" si="19"/>
        <v/>
      </c>
      <c r="Z64" s="81" t="str">
        <f t="shared" si="20"/>
        <v/>
      </c>
      <c r="AA64" s="81" t="str">
        <f t="shared" si="21"/>
        <v/>
      </c>
      <c r="AB64" s="81" t="str">
        <f t="shared" si="22"/>
        <v/>
      </c>
      <c r="AC64" s="81" t="str">
        <f t="shared" si="23"/>
        <v/>
      </c>
      <c r="AD64" s="81" t="str">
        <f t="shared" si="24"/>
        <v/>
      </c>
      <c r="AE64" s="81" t="str">
        <f t="shared" si="14"/>
        <v>;;;;;MATERIAL DE CONSUMO;NA</v>
      </c>
      <c r="AF64" s="81" t="str">
        <f>IFERROR(VLOOKUP($AE64,'VERIFICAÇÃO 8'!H:J,2,FALSE),"")</f>
        <v/>
      </c>
      <c r="AG64" s="81" t="str">
        <f>IFERROR(VLOOKUP($AE64,'VERIFICAÇÃO 8'!H:J,3,FALSE),"")</f>
        <v/>
      </c>
      <c r="AI64" s="24">
        <f t="shared" si="15"/>
        <v>0</v>
      </c>
      <c r="AJ64" s="24">
        <f t="shared" si="16"/>
        <v>0</v>
      </c>
      <c r="AK64" s="24">
        <f t="shared" si="17"/>
        <v>0</v>
      </c>
    </row>
    <row r="65" spans="1:37" x14ac:dyDescent="0.35">
      <c r="A65" s="209" t="s">
        <v>1453</v>
      </c>
      <c r="B65" s="457"/>
      <c r="C65" s="457"/>
      <c r="D65" s="457"/>
      <c r="E65" s="457"/>
      <c r="F65" s="64"/>
      <c r="G65" s="43" t="str">
        <f t="shared" si="9"/>
        <v/>
      </c>
      <c r="U65" s="81" t="b">
        <f t="shared" si="11"/>
        <v>0</v>
      </c>
      <c r="V65" s="81" t="b">
        <f t="shared" si="12"/>
        <v>0</v>
      </c>
      <c r="W65" s="81" t="str">
        <f t="shared" si="13"/>
        <v/>
      </c>
      <c r="X65" s="81" t="str">
        <f t="shared" si="18"/>
        <v/>
      </c>
      <c r="Y65" s="81" t="str">
        <f t="shared" si="19"/>
        <v/>
      </c>
      <c r="Z65" s="81" t="str">
        <f t="shared" si="20"/>
        <v/>
      </c>
      <c r="AA65" s="81" t="str">
        <f t="shared" si="21"/>
        <v/>
      </c>
      <c r="AB65" s="81" t="str">
        <f t="shared" si="22"/>
        <v/>
      </c>
      <c r="AC65" s="81" t="str">
        <f t="shared" si="23"/>
        <v/>
      </c>
      <c r="AD65" s="81" t="str">
        <f t="shared" si="24"/>
        <v/>
      </c>
      <c r="AE65" s="81" t="str">
        <f t="shared" si="14"/>
        <v>;;;;;MATERIAL DE CONSUMO;NA</v>
      </c>
      <c r="AF65" s="81" t="str">
        <f>IFERROR(VLOOKUP($AE65,'VERIFICAÇÃO 8'!H:J,2,FALSE),"")</f>
        <v/>
      </c>
      <c r="AG65" s="81" t="str">
        <f>IFERROR(VLOOKUP($AE65,'VERIFICAÇÃO 8'!H:J,3,FALSE),"")</f>
        <v/>
      </c>
      <c r="AI65" s="24">
        <f t="shared" si="15"/>
        <v>0</v>
      </c>
      <c r="AJ65" s="24">
        <f t="shared" si="16"/>
        <v>0</v>
      </c>
      <c r="AK65" s="24">
        <f t="shared" si="17"/>
        <v>0</v>
      </c>
    </row>
    <row r="66" spans="1:37" x14ac:dyDescent="0.35">
      <c r="A66" s="209" t="s">
        <v>1454</v>
      </c>
      <c r="B66" s="457"/>
      <c r="C66" s="457"/>
      <c r="D66" s="457"/>
      <c r="E66" s="457"/>
      <c r="F66" s="64"/>
      <c r="G66" s="43" t="str">
        <f t="shared" si="9"/>
        <v/>
      </c>
      <c r="U66" s="81" t="b">
        <f t="shared" si="11"/>
        <v>0</v>
      </c>
      <c r="V66" s="81" t="b">
        <f t="shared" si="12"/>
        <v>0</v>
      </c>
      <c r="W66" s="81" t="str">
        <f t="shared" si="13"/>
        <v/>
      </c>
      <c r="X66" s="81" t="str">
        <f t="shared" si="18"/>
        <v/>
      </c>
      <c r="Y66" s="81" t="str">
        <f t="shared" si="19"/>
        <v/>
      </c>
      <c r="Z66" s="81" t="str">
        <f t="shared" si="20"/>
        <v/>
      </c>
      <c r="AA66" s="81" t="str">
        <f t="shared" si="21"/>
        <v/>
      </c>
      <c r="AB66" s="81" t="str">
        <f t="shared" si="22"/>
        <v/>
      </c>
      <c r="AC66" s="81" t="str">
        <f t="shared" si="23"/>
        <v/>
      </c>
      <c r="AD66" s="81" t="str">
        <f t="shared" si="24"/>
        <v/>
      </c>
      <c r="AE66" s="81" t="str">
        <f t="shared" si="14"/>
        <v>;;;;;MATERIAL DE CONSUMO;NA</v>
      </c>
      <c r="AF66" s="81" t="str">
        <f>IFERROR(VLOOKUP($AE66,'VERIFICAÇÃO 8'!H:J,2,FALSE),"")</f>
        <v/>
      </c>
      <c r="AG66" s="81" t="str">
        <f>IFERROR(VLOOKUP($AE66,'VERIFICAÇÃO 8'!H:J,3,FALSE),"")</f>
        <v/>
      </c>
      <c r="AI66" s="24">
        <f t="shared" si="15"/>
        <v>0</v>
      </c>
      <c r="AJ66" s="24">
        <f t="shared" si="16"/>
        <v>0</v>
      </c>
      <c r="AK66" s="24">
        <f t="shared" si="17"/>
        <v>0</v>
      </c>
    </row>
    <row r="67" spans="1:37" x14ac:dyDescent="0.35">
      <c r="A67" s="209" t="s">
        <v>1455</v>
      </c>
      <c r="B67" s="457"/>
      <c r="C67" s="457"/>
      <c r="D67" s="457"/>
      <c r="E67" s="457"/>
      <c r="F67" s="64"/>
      <c r="G67" s="43" t="str">
        <f t="shared" si="9"/>
        <v/>
      </c>
      <c r="U67" s="81" t="b">
        <f t="shared" si="11"/>
        <v>0</v>
      </c>
      <c r="V67" s="81" t="b">
        <f t="shared" si="12"/>
        <v>0</v>
      </c>
      <c r="W67" s="81" t="str">
        <f t="shared" si="13"/>
        <v/>
      </c>
      <c r="X67" s="81" t="str">
        <f t="shared" si="18"/>
        <v/>
      </c>
      <c r="Y67" s="81" t="str">
        <f t="shared" si="19"/>
        <v/>
      </c>
      <c r="Z67" s="81" t="str">
        <f t="shared" si="20"/>
        <v/>
      </c>
      <c r="AA67" s="81" t="str">
        <f t="shared" si="21"/>
        <v/>
      </c>
      <c r="AB67" s="81" t="str">
        <f t="shared" si="22"/>
        <v/>
      </c>
      <c r="AC67" s="81" t="str">
        <f t="shared" si="23"/>
        <v/>
      </c>
      <c r="AD67" s="81" t="str">
        <f t="shared" si="24"/>
        <v/>
      </c>
      <c r="AE67" s="81" t="str">
        <f t="shared" si="14"/>
        <v>;;;;;MATERIAL DE CONSUMO;NA</v>
      </c>
      <c r="AF67" s="81" t="str">
        <f>IFERROR(VLOOKUP($AE67,'VERIFICAÇÃO 8'!H:J,2,FALSE),"")</f>
        <v/>
      </c>
      <c r="AG67" s="81" t="str">
        <f>IFERROR(VLOOKUP($AE67,'VERIFICAÇÃO 8'!H:J,3,FALSE),"")</f>
        <v/>
      </c>
      <c r="AI67" s="24">
        <f t="shared" si="15"/>
        <v>0</v>
      </c>
      <c r="AJ67" s="24">
        <f t="shared" si="16"/>
        <v>0</v>
      </c>
      <c r="AK67" s="24">
        <f t="shared" si="17"/>
        <v>0</v>
      </c>
    </row>
    <row r="68" spans="1:37" x14ac:dyDescent="0.35">
      <c r="A68" s="209" t="s">
        <v>1456</v>
      </c>
      <c r="B68" s="457"/>
      <c r="C68" s="457"/>
      <c r="D68" s="457"/>
      <c r="E68" s="457"/>
      <c r="F68" s="64"/>
      <c r="G68" s="43" t="str">
        <f t="shared" si="9"/>
        <v/>
      </c>
      <c r="U68" s="81" t="b">
        <f t="shared" si="11"/>
        <v>0</v>
      </c>
      <c r="V68" s="81" t="b">
        <f t="shared" si="12"/>
        <v>0</v>
      </c>
      <c r="W68" s="81" t="str">
        <f t="shared" si="13"/>
        <v/>
      </c>
      <c r="X68" s="81" t="str">
        <f t="shared" si="18"/>
        <v/>
      </c>
      <c r="Y68" s="81" t="str">
        <f t="shared" si="19"/>
        <v/>
      </c>
      <c r="Z68" s="81" t="str">
        <f t="shared" si="20"/>
        <v/>
      </c>
      <c r="AA68" s="81" t="str">
        <f t="shared" si="21"/>
        <v/>
      </c>
      <c r="AB68" s="81" t="str">
        <f t="shared" si="22"/>
        <v/>
      </c>
      <c r="AC68" s="81" t="str">
        <f t="shared" si="23"/>
        <v/>
      </c>
      <c r="AD68" s="81" t="str">
        <f t="shared" si="24"/>
        <v/>
      </c>
      <c r="AE68" s="81" t="str">
        <f t="shared" si="14"/>
        <v>;;;;;MATERIAL DE CONSUMO;NA</v>
      </c>
      <c r="AF68" s="81" t="str">
        <f>IFERROR(VLOOKUP($AE68,'VERIFICAÇÃO 8'!H:J,2,FALSE),"")</f>
        <v/>
      </c>
      <c r="AG68" s="81" t="str">
        <f>IFERROR(VLOOKUP($AE68,'VERIFICAÇÃO 8'!H:J,3,FALSE),"")</f>
        <v/>
      </c>
      <c r="AI68" s="24">
        <f t="shared" si="15"/>
        <v>0</v>
      </c>
      <c r="AJ68" s="24">
        <f t="shared" si="16"/>
        <v>0</v>
      </c>
      <c r="AK68" s="24">
        <f t="shared" si="17"/>
        <v>0</v>
      </c>
    </row>
    <row r="69" spans="1:37" x14ac:dyDescent="0.35">
      <c r="A69" s="209" t="s">
        <v>1457</v>
      </c>
      <c r="B69" s="457"/>
      <c r="C69" s="457"/>
      <c r="D69" s="457"/>
      <c r="E69" s="457"/>
      <c r="F69" s="64"/>
      <c r="G69" s="43" t="str">
        <f t="shared" si="9"/>
        <v/>
      </c>
      <c r="U69" s="81" t="b">
        <f t="shared" si="11"/>
        <v>0</v>
      </c>
      <c r="V69" s="81" t="b">
        <f t="shared" si="12"/>
        <v>0</v>
      </c>
      <c r="W69" s="81" t="str">
        <f t="shared" si="13"/>
        <v/>
      </c>
      <c r="X69" s="81" t="str">
        <f t="shared" ref="X69:X104" si="25">IFERROR(VLOOKUP($B69,$I$5:$O$20,2,FALSE),"")</f>
        <v/>
      </c>
      <c r="Y69" s="81" t="str">
        <f t="shared" ref="Y69:Y104" si="26">IFERROR(VLOOKUP($B69,$I$5:$O$20,3,FALSE),"")</f>
        <v/>
      </c>
      <c r="Z69" s="81" t="str">
        <f t="shared" ref="Z69:Z104" si="27">IFERROR(VLOOKUP($B69,$I$5:$O$20,4,FALSE),"")</f>
        <v/>
      </c>
      <c r="AA69" s="81" t="str">
        <f t="shared" ref="AA69:AA104" si="28">IFERROR(VLOOKUP($B69,$I$5:$O$20,5,FALSE),"")</f>
        <v/>
      </c>
      <c r="AB69" s="81" t="str">
        <f t="shared" ref="AB69:AB104" si="29">IFERROR(VLOOKUP($B69,$I$5:$O$20,6,FALSE),"")</f>
        <v/>
      </c>
      <c r="AC69" s="81" t="str">
        <f t="shared" ref="AC69:AC104" si="30">IFERROR(VLOOKUP($B69,$I$5:$O$20,7,FALSE),"")</f>
        <v/>
      </c>
      <c r="AD69" s="81" t="str">
        <f t="shared" ref="AD69:AD104" si="31">IF(B69="","",IF(X69="",$I$43,""))</f>
        <v/>
      </c>
      <c r="AE69" s="81" t="str">
        <f t="shared" si="14"/>
        <v>;;;;;MATERIAL DE CONSUMO;NA</v>
      </c>
      <c r="AF69" s="81" t="str">
        <f>IFERROR(VLOOKUP($AE69,'VERIFICAÇÃO 8'!H:J,2,FALSE),"")</f>
        <v/>
      </c>
      <c r="AG69" s="81" t="str">
        <f>IFERROR(VLOOKUP($AE69,'VERIFICAÇÃO 8'!H:J,3,FALSE),"")</f>
        <v/>
      </c>
      <c r="AI69" s="24">
        <f t="shared" si="15"/>
        <v>0</v>
      </c>
      <c r="AJ69" s="24">
        <f t="shared" si="16"/>
        <v>0</v>
      </c>
      <c r="AK69" s="24">
        <f t="shared" si="17"/>
        <v>0</v>
      </c>
    </row>
    <row r="70" spans="1:37" x14ac:dyDescent="0.35">
      <c r="A70" s="209" t="s">
        <v>1458</v>
      </c>
      <c r="B70" s="457"/>
      <c r="C70" s="457"/>
      <c r="D70" s="457"/>
      <c r="E70" s="457"/>
      <c r="F70" s="64"/>
      <c r="G70" s="43" t="str">
        <f t="shared" ref="G70:G104" si="32">IF(AD70&lt;&gt;"",AD70,IF(AG70&lt;&gt;"",AG70,IF(W70&lt;&gt;"",W70,"")))</f>
        <v/>
      </c>
      <c r="U70" s="81" t="b">
        <f t="shared" ref="U70:U104" si="33">OR(B70&lt;&gt;"",C70&lt;&gt;"",D70&lt;&gt;"",E70&lt;&gt;"",F70&lt;&gt;"")</f>
        <v>0</v>
      </c>
      <c r="V70" s="81" t="b">
        <f t="shared" ref="V70:V104" si="34">AND(B70&lt;&gt;"",C70&lt;&gt;"",D70&lt;&gt;"",E70&lt;&gt;"",F70&lt;&gt;"")</f>
        <v>0</v>
      </c>
      <c r="W70" s="81" t="str">
        <f t="shared" ref="W70:W104" si="35">IF(AND(U70=TRUE,V70=FALSE),$I$42,"")</f>
        <v/>
      </c>
      <c r="X70" s="81" t="str">
        <f t="shared" si="25"/>
        <v/>
      </c>
      <c r="Y70" s="81" t="str">
        <f t="shared" si="26"/>
        <v/>
      </c>
      <c r="Z70" s="81" t="str">
        <f t="shared" si="27"/>
        <v/>
      </c>
      <c r="AA70" s="81" t="str">
        <f t="shared" si="28"/>
        <v/>
      </c>
      <c r="AB70" s="81" t="str">
        <f t="shared" si="29"/>
        <v/>
      </c>
      <c r="AC70" s="81" t="str">
        <f t="shared" si="30"/>
        <v/>
      </c>
      <c r="AD70" s="81" t="str">
        <f t="shared" si="31"/>
        <v/>
      </c>
      <c r="AE70" s="81" t="str">
        <f t="shared" ref="AE70:AE104" si="36">CONCATENATE($I$25,$I$33,Z70,$I$33,AA70,$I$33,AB70,$I$33,AC70,$I$33,$I$29,$I$33,"NA")</f>
        <v>;;;;;MATERIAL DE CONSUMO;NA</v>
      </c>
      <c r="AF70" s="81" t="str">
        <f>IFERROR(VLOOKUP($AE70,'VERIFICAÇÃO 8'!H:J,2,FALSE),"")</f>
        <v/>
      </c>
      <c r="AG70" s="81" t="str">
        <f>IFERROR(VLOOKUP($AE70,'VERIFICAÇÃO 8'!H:J,3,FALSE),"")</f>
        <v/>
      </c>
      <c r="AI70" s="24">
        <f t="shared" ref="AI70:AI104" si="37">IF(W70&lt;&gt;"",1,0)</f>
        <v>0</v>
      </c>
      <c r="AJ70" s="24">
        <f t="shared" ref="AJ70:AJ104" si="38">IF(AD70&lt;&gt;"",1,0)</f>
        <v>0</v>
      </c>
      <c r="AK70" s="24">
        <f t="shared" ref="AK70:AK104" si="39">IF(AG70&lt;&gt;"",1,0)</f>
        <v>0</v>
      </c>
    </row>
    <row r="71" spans="1:37" x14ac:dyDescent="0.35">
      <c r="A71" s="209" t="s">
        <v>1459</v>
      </c>
      <c r="B71" s="457"/>
      <c r="C71" s="457"/>
      <c r="D71" s="457"/>
      <c r="E71" s="457"/>
      <c r="F71" s="64"/>
      <c r="G71" s="43" t="str">
        <f t="shared" si="32"/>
        <v/>
      </c>
      <c r="U71" s="81" t="b">
        <f t="shared" si="33"/>
        <v>0</v>
      </c>
      <c r="V71" s="81" t="b">
        <f t="shared" si="34"/>
        <v>0</v>
      </c>
      <c r="W71" s="81" t="str">
        <f t="shared" si="35"/>
        <v/>
      </c>
      <c r="X71" s="81" t="str">
        <f t="shared" si="25"/>
        <v/>
      </c>
      <c r="Y71" s="81" t="str">
        <f t="shared" si="26"/>
        <v/>
      </c>
      <c r="Z71" s="81" t="str">
        <f t="shared" si="27"/>
        <v/>
      </c>
      <c r="AA71" s="81" t="str">
        <f t="shared" si="28"/>
        <v/>
      </c>
      <c r="AB71" s="81" t="str">
        <f t="shared" si="29"/>
        <v/>
      </c>
      <c r="AC71" s="81" t="str">
        <f t="shared" si="30"/>
        <v/>
      </c>
      <c r="AD71" s="81" t="str">
        <f t="shared" si="31"/>
        <v/>
      </c>
      <c r="AE71" s="81" t="str">
        <f t="shared" si="36"/>
        <v>;;;;;MATERIAL DE CONSUMO;NA</v>
      </c>
      <c r="AF71" s="81" t="str">
        <f>IFERROR(VLOOKUP($AE71,'VERIFICAÇÃO 8'!H:J,2,FALSE),"")</f>
        <v/>
      </c>
      <c r="AG71" s="81" t="str">
        <f>IFERROR(VLOOKUP($AE71,'VERIFICAÇÃO 8'!H:J,3,FALSE),"")</f>
        <v/>
      </c>
      <c r="AI71" s="24">
        <f t="shared" si="37"/>
        <v>0</v>
      </c>
      <c r="AJ71" s="24">
        <f t="shared" si="38"/>
        <v>0</v>
      </c>
      <c r="AK71" s="24">
        <f t="shared" si="39"/>
        <v>0</v>
      </c>
    </row>
    <row r="72" spans="1:37" x14ac:dyDescent="0.35">
      <c r="A72" s="209" t="s">
        <v>1460</v>
      </c>
      <c r="B72" s="457"/>
      <c r="C72" s="457"/>
      <c r="D72" s="457"/>
      <c r="E72" s="457"/>
      <c r="F72" s="64"/>
      <c r="G72" s="43" t="str">
        <f t="shared" si="32"/>
        <v/>
      </c>
      <c r="U72" s="81" t="b">
        <f t="shared" si="33"/>
        <v>0</v>
      </c>
      <c r="V72" s="81" t="b">
        <f t="shared" si="34"/>
        <v>0</v>
      </c>
      <c r="W72" s="81" t="str">
        <f t="shared" si="35"/>
        <v/>
      </c>
      <c r="X72" s="81" t="str">
        <f t="shared" si="25"/>
        <v/>
      </c>
      <c r="Y72" s="81" t="str">
        <f t="shared" si="26"/>
        <v/>
      </c>
      <c r="Z72" s="81" t="str">
        <f t="shared" si="27"/>
        <v/>
      </c>
      <c r="AA72" s="81" t="str">
        <f t="shared" si="28"/>
        <v/>
      </c>
      <c r="AB72" s="81" t="str">
        <f t="shared" si="29"/>
        <v/>
      </c>
      <c r="AC72" s="81" t="str">
        <f t="shared" si="30"/>
        <v/>
      </c>
      <c r="AD72" s="81" t="str">
        <f t="shared" si="31"/>
        <v/>
      </c>
      <c r="AE72" s="81" t="str">
        <f t="shared" si="36"/>
        <v>;;;;;MATERIAL DE CONSUMO;NA</v>
      </c>
      <c r="AF72" s="81" t="str">
        <f>IFERROR(VLOOKUP($AE72,'VERIFICAÇÃO 8'!H:J,2,FALSE),"")</f>
        <v/>
      </c>
      <c r="AG72" s="81" t="str">
        <f>IFERROR(VLOOKUP($AE72,'VERIFICAÇÃO 8'!H:J,3,FALSE),"")</f>
        <v/>
      </c>
      <c r="AI72" s="24">
        <f t="shared" si="37"/>
        <v>0</v>
      </c>
      <c r="AJ72" s="24">
        <f t="shared" si="38"/>
        <v>0</v>
      </c>
      <c r="AK72" s="24">
        <f t="shared" si="39"/>
        <v>0</v>
      </c>
    </row>
    <row r="73" spans="1:37" x14ac:dyDescent="0.35">
      <c r="A73" s="209" t="s">
        <v>1461</v>
      </c>
      <c r="B73" s="457"/>
      <c r="C73" s="457"/>
      <c r="D73" s="457"/>
      <c r="E73" s="457"/>
      <c r="F73" s="64"/>
      <c r="G73" s="43" t="str">
        <f t="shared" si="32"/>
        <v/>
      </c>
      <c r="U73" s="81" t="b">
        <f t="shared" si="33"/>
        <v>0</v>
      </c>
      <c r="V73" s="81" t="b">
        <f t="shared" si="34"/>
        <v>0</v>
      </c>
      <c r="W73" s="81" t="str">
        <f t="shared" si="35"/>
        <v/>
      </c>
      <c r="X73" s="81" t="str">
        <f t="shared" si="25"/>
        <v/>
      </c>
      <c r="Y73" s="81" t="str">
        <f t="shared" si="26"/>
        <v/>
      </c>
      <c r="Z73" s="81" t="str">
        <f t="shared" si="27"/>
        <v/>
      </c>
      <c r="AA73" s="81" t="str">
        <f t="shared" si="28"/>
        <v/>
      </c>
      <c r="AB73" s="81" t="str">
        <f t="shared" si="29"/>
        <v/>
      </c>
      <c r="AC73" s="81" t="str">
        <f t="shared" si="30"/>
        <v/>
      </c>
      <c r="AD73" s="81" t="str">
        <f t="shared" si="31"/>
        <v/>
      </c>
      <c r="AE73" s="81" t="str">
        <f t="shared" si="36"/>
        <v>;;;;;MATERIAL DE CONSUMO;NA</v>
      </c>
      <c r="AF73" s="81" t="str">
        <f>IFERROR(VLOOKUP($AE73,'VERIFICAÇÃO 8'!H:J,2,FALSE),"")</f>
        <v/>
      </c>
      <c r="AG73" s="81" t="str">
        <f>IFERROR(VLOOKUP($AE73,'VERIFICAÇÃO 8'!H:J,3,FALSE),"")</f>
        <v/>
      </c>
      <c r="AI73" s="24">
        <f t="shared" si="37"/>
        <v>0</v>
      </c>
      <c r="AJ73" s="24">
        <f t="shared" si="38"/>
        <v>0</v>
      </c>
      <c r="AK73" s="24">
        <f t="shared" si="39"/>
        <v>0</v>
      </c>
    </row>
    <row r="74" spans="1:37" x14ac:dyDescent="0.35">
      <c r="A74" s="209" t="s">
        <v>1462</v>
      </c>
      <c r="B74" s="457"/>
      <c r="C74" s="457"/>
      <c r="D74" s="457"/>
      <c r="E74" s="457"/>
      <c r="F74" s="64"/>
      <c r="G74" s="43" t="str">
        <f t="shared" si="32"/>
        <v/>
      </c>
      <c r="U74" s="81" t="b">
        <f t="shared" si="33"/>
        <v>0</v>
      </c>
      <c r="V74" s="81" t="b">
        <f t="shared" si="34"/>
        <v>0</v>
      </c>
      <c r="W74" s="81" t="str">
        <f t="shared" si="35"/>
        <v/>
      </c>
      <c r="X74" s="81" t="str">
        <f t="shared" si="25"/>
        <v/>
      </c>
      <c r="Y74" s="81" t="str">
        <f t="shared" si="26"/>
        <v/>
      </c>
      <c r="Z74" s="81" t="str">
        <f t="shared" si="27"/>
        <v/>
      </c>
      <c r="AA74" s="81" t="str">
        <f t="shared" si="28"/>
        <v/>
      </c>
      <c r="AB74" s="81" t="str">
        <f t="shared" si="29"/>
        <v/>
      </c>
      <c r="AC74" s="81" t="str">
        <f t="shared" si="30"/>
        <v/>
      </c>
      <c r="AD74" s="81" t="str">
        <f t="shared" si="31"/>
        <v/>
      </c>
      <c r="AE74" s="81" t="str">
        <f t="shared" si="36"/>
        <v>;;;;;MATERIAL DE CONSUMO;NA</v>
      </c>
      <c r="AF74" s="81" t="str">
        <f>IFERROR(VLOOKUP($AE74,'VERIFICAÇÃO 8'!H:J,2,FALSE),"")</f>
        <v/>
      </c>
      <c r="AG74" s="81" t="str">
        <f>IFERROR(VLOOKUP($AE74,'VERIFICAÇÃO 8'!H:J,3,FALSE),"")</f>
        <v/>
      </c>
      <c r="AI74" s="24">
        <f t="shared" si="37"/>
        <v>0</v>
      </c>
      <c r="AJ74" s="24">
        <f t="shared" si="38"/>
        <v>0</v>
      </c>
      <c r="AK74" s="24">
        <f t="shared" si="39"/>
        <v>0</v>
      </c>
    </row>
    <row r="75" spans="1:37" x14ac:dyDescent="0.35">
      <c r="A75" s="209" t="s">
        <v>1463</v>
      </c>
      <c r="B75" s="457"/>
      <c r="C75" s="457"/>
      <c r="D75" s="457"/>
      <c r="E75" s="457"/>
      <c r="F75" s="64"/>
      <c r="G75" s="43" t="str">
        <f t="shared" si="32"/>
        <v/>
      </c>
      <c r="U75" s="81" t="b">
        <f t="shared" si="33"/>
        <v>0</v>
      </c>
      <c r="V75" s="81" t="b">
        <f t="shared" si="34"/>
        <v>0</v>
      </c>
      <c r="W75" s="81" t="str">
        <f t="shared" si="35"/>
        <v/>
      </c>
      <c r="X75" s="81" t="str">
        <f t="shared" si="25"/>
        <v/>
      </c>
      <c r="Y75" s="81" t="str">
        <f t="shared" si="26"/>
        <v/>
      </c>
      <c r="Z75" s="81" t="str">
        <f t="shared" si="27"/>
        <v/>
      </c>
      <c r="AA75" s="81" t="str">
        <f t="shared" si="28"/>
        <v/>
      </c>
      <c r="AB75" s="81" t="str">
        <f t="shared" si="29"/>
        <v/>
      </c>
      <c r="AC75" s="81" t="str">
        <f t="shared" si="30"/>
        <v/>
      </c>
      <c r="AD75" s="81" t="str">
        <f t="shared" si="31"/>
        <v/>
      </c>
      <c r="AE75" s="81" t="str">
        <f t="shared" si="36"/>
        <v>;;;;;MATERIAL DE CONSUMO;NA</v>
      </c>
      <c r="AF75" s="81" t="str">
        <f>IFERROR(VLOOKUP($AE75,'VERIFICAÇÃO 8'!H:J,2,FALSE),"")</f>
        <v/>
      </c>
      <c r="AG75" s="81" t="str">
        <f>IFERROR(VLOOKUP($AE75,'VERIFICAÇÃO 8'!H:J,3,FALSE),"")</f>
        <v/>
      </c>
      <c r="AI75" s="24">
        <f t="shared" si="37"/>
        <v>0</v>
      </c>
      <c r="AJ75" s="24">
        <f t="shared" si="38"/>
        <v>0</v>
      </c>
      <c r="AK75" s="24">
        <f t="shared" si="39"/>
        <v>0</v>
      </c>
    </row>
    <row r="76" spans="1:37" x14ac:dyDescent="0.35">
      <c r="A76" s="209" t="s">
        <v>1464</v>
      </c>
      <c r="B76" s="457"/>
      <c r="C76" s="457"/>
      <c r="D76" s="457"/>
      <c r="E76" s="457"/>
      <c r="F76" s="64"/>
      <c r="G76" s="43" t="str">
        <f t="shared" si="32"/>
        <v/>
      </c>
      <c r="U76" s="81" t="b">
        <f t="shared" si="33"/>
        <v>0</v>
      </c>
      <c r="V76" s="81" t="b">
        <f t="shared" si="34"/>
        <v>0</v>
      </c>
      <c r="W76" s="81" t="str">
        <f t="shared" si="35"/>
        <v/>
      </c>
      <c r="X76" s="81" t="str">
        <f t="shared" si="25"/>
        <v/>
      </c>
      <c r="Y76" s="81" t="str">
        <f t="shared" si="26"/>
        <v/>
      </c>
      <c r="Z76" s="81" t="str">
        <f t="shared" si="27"/>
        <v/>
      </c>
      <c r="AA76" s="81" t="str">
        <f t="shared" si="28"/>
        <v/>
      </c>
      <c r="AB76" s="81" t="str">
        <f t="shared" si="29"/>
        <v/>
      </c>
      <c r="AC76" s="81" t="str">
        <f t="shared" si="30"/>
        <v/>
      </c>
      <c r="AD76" s="81" t="str">
        <f t="shared" si="31"/>
        <v/>
      </c>
      <c r="AE76" s="81" t="str">
        <f t="shared" si="36"/>
        <v>;;;;;MATERIAL DE CONSUMO;NA</v>
      </c>
      <c r="AF76" s="81" t="str">
        <f>IFERROR(VLOOKUP($AE76,'VERIFICAÇÃO 8'!H:J,2,FALSE),"")</f>
        <v/>
      </c>
      <c r="AG76" s="81" t="str">
        <f>IFERROR(VLOOKUP($AE76,'VERIFICAÇÃO 8'!H:J,3,FALSE),"")</f>
        <v/>
      </c>
      <c r="AI76" s="24">
        <f t="shared" si="37"/>
        <v>0</v>
      </c>
      <c r="AJ76" s="24">
        <f t="shared" si="38"/>
        <v>0</v>
      </c>
      <c r="AK76" s="24">
        <f t="shared" si="39"/>
        <v>0</v>
      </c>
    </row>
    <row r="77" spans="1:37" x14ac:dyDescent="0.35">
      <c r="A77" s="209" t="s">
        <v>1465</v>
      </c>
      <c r="B77" s="457"/>
      <c r="C77" s="457"/>
      <c r="D77" s="457"/>
      <c r="E77" s="457"/>
      <c r="F77" s="64"/>
      <c r="G77" s="43" t="str">
        <f t="shared" si="32"/>
        <v/>
      </c>
      <c r="U77" s="81" t="b">
        <f t="shared" si="33"/>
        <v>0</v>
      </c>
      <c r="V77" s="81" t="b">
        <f t="shared" si="34"/>
        <v>0</v>
      </c>
      <c r="W77" s="81" t="str">
        <f t="shared" si="35"/>
        <v/>
      </c>
      <c r="X77" s="81" t="str">
        <f t="shared" si="25"/>
        <v/>
      </c>
      <c r="Y77" s="81" t="str">
        <f t="shared" si="26"/>
        <v/>
      </c>
      <c r="Z77" s="81" t="str">
        <f t="shared" si="27"/>
        <v/>
      </c>
      <c r="AA77" s="81" t="str">
        <f t="shared" si="28"/>
        <v/>
      </c>
      <c r="AB77" s="81" t="str">
        <f t="shared" si="29"/>
        <v/>
      </c>
      <c r="AC77" s="81" t="str">
        <f t="shared" si="30"/>
        <v/>
      </c>
      <c r="AD77" s="81" t="str">
        <f t="shared" si="31"/>
        <v/>
      </c>
      <c r="AE77" s="81" t="str">
        <f t="shared" si="36"/>
        <v>;;;;;MATERIAL DE CONSUMO;NA</v>
      </c>
      <c r="AF77" s="81" t="str">
        <f>IFERROR(VLOOKUP($AE77,'VERIFICAÇÃO 8'!H:J,2,FALSE),"")</f>
        <v/>
      </c>
      <c r="AG77" s="81" t="str">
        <f>IFERROR(VLOOKUP($AE77,'VERIFICAÇÃO 8'!H:J,3,FALSE),"")</f>
        <v/>
      </c>
      <c r="AI77" s="24">
        <f t="shared" si="37"/>
        <v>0</v>
      </c>
      <c r="AJ77" s="24">
        <f t="shared" si="38"/>
        <v>0</v>
      </c>
      <c r="AK77" s="24">
        <f t="shared" si="39"/>
        <v>0</v>
      </c>
    </row>
    <row r="78" spans="1:37" x14ac:dyDescent="0.35">
      <c r="A78" s="209" t="s">
        <v>1466</v>
      </c>
      <c r="B78" s="457"/>
      <c r="C78" s="457"/>
      <c r="D78" s="457"/>
      <c r="E78" s="457"/>
      <c r="F78" s="64"/>
      <c r="G78" s="43" t="str">
        <f t="shared" si="32"/>
        <v/>
      </c>
      <c r="U78" s="81" t="b">
        <f t="shared" si="33"/>
        <v>0</v>
      </c>
      <c r="V78" s="81" t="b">
        <f t="shared" si="34"/>
        <v>0</v>
      </c>
      <c r="W78" s="81" t="str">
        <f t="shared" si="35"/>
        <v/>
      </c>
      <c r="X78" s="81" t="str">
        <f t="shared" si="25"/>
        <v/>
      </c>
      <c r="Y78" s="81" t="str">
        <f t="shared" si="26"/>
        <v/>
      </c>
      <c r="Z78" s="81" t="str">
        <f t="shared" si="27"/>
        <v/>
      </c>
      <c r="AA78" s="81" t="str">
        <f t="shared" si="28"/>
        <v/>
      </c>
      <c r="AB78" s="81" t="str">
        <f t="shared" si="29"/>
        <v/>
      </c>
      <c r="AC78" s="81" t="str">
        <f t="shared" si="30"/>
        <v/>
      </c>
      <c r="AD78" s="81" t="str">
        <f t="shared" si="31"/>
        <v/>
      </c>
      <c r="AE78" s="81" t="str">
        <f t="shared" si="36"/>
        <v>;;;;;MATERIAL DE CONSUMO;NA</v>
      </c>
      <c r="AF78" s="81" t="str">
        <f>IFERROR(VLOOKUP($AE78,'VERIFICAÇÃO 8'!H:J,2,FALSE),"")</f>
        <v/>
      </c>
      <c r="AG78" s="81" t="str">
        <f>IFERROR(VLOOKUP($AE78,'VERIFICAÇÃO 8'!H:J,3,FALSE),"")</f>
        <v/>
      </c>
      <c r="AI78" s="24">
        <f t="shared" si="37"/>
        <v>0</v>
      </c>
      <c r="AJ78" s="24">
        <f t="shared" si="38"/>
        <v>0</v>
      </c>
      <c r="AK78" s="24">
        <f t="shared" si="39"/>
        <v>0</v>
      </c>
    </row>
    <row r="79" spans="1:37" x14ac:dyDescent="0.35">
      <c r="A79" s="209" t="s">
        <v>1467</v>
      </c>
      <c r="B79" s="457"/>
      <c r="C79" s="457"/>
      <c r="D79" s="457"/>
      <c r="E79" s="457"/>
      <c r="F79" s="64"/>
      <c r="G79" s="43" t="str">
        <f t="shared" si="32"/>
        <v/>
      </c>
      <c r="U79" s="81" t="b">
        <f t="shared" si="33"/>
        <v>0</v>
      </c>
      <c r="V79" s="81" t="b">
        <f t="shared" si="34"/>
        <v>0</v>
      </c>
      <c r="W79" s="81" t="str">
        <f t="shared" si="35"/>
        <v/>
      </c>
      <c r="X79" s="81" t="str">
        <f t="shared" si="25"/>
        <v/>
      </c>
      <c r="Y79" s="81" t="str">
        <f t="shared" si="26"/>
        <v/>
      </c>
      <c r="Z79" s="81" t="str">
        <f t="shared" si="27"/>
        <v/>
      </c>
      <c r="AA79" s="81" t="str">
        <f t="shared" si="28"/>
        <v/>
      </c>
      <c r="AB79" s="81" t="str">
        <f t="shared" si="29"/>
        <v/>
      </c>
      <c r="AC79" s="81" t="str">
        <f t="shared" si="30"/>
        <v/>
      </c>
      <c r="AD79" s="81" t="str">
        <f t="shared" si="31"/>
        <v/>
      </c>
      <c r="AE79" s="81" t="str">
        <f t="shared" si="36"/>
        <v>;;;;;MATERIAL DE CONSUMO;NA</v>
      </c>
      <c r="AF79" s="81" t="str">
        <f>IFERROR(VLOOKUP($AE79,'VERIFICAÇÃO 8'!H:J,2,FALSE),"")</f>
        <v/>
      </c>
      <c r="AG79" s="81" t="str">
        <f>IFERROR(VLOOKUP($AE79,'VERIFICAÇÃO 8'!H:J,3,FALSE),"")</f>
        <v/>
      </c>
      <c r="AI79" s="24">
        <f t="shared" si="37"/>
        <v>0</v>
      </c>
      <c r="AJ79" s="24">
        <f t="shared" si="38"/>
        <v>0</v>
      </c>
      <c r="AK79" s="24">
        <f t="shared" si="39"/>
        <v>0</v>
      </c>
    </row>
    <row r="80" spans="1:37" x14ac:dyDescent="0.35">
      <c r="A80" s="209" t="s">
        <v>1468</v>
      </c>
      <c r="B80" s="457"/>
      <c r="C80" s="457"/>
      <c r="D80" s="457"/>
      <c r="E80" s="457"/>
      <c r="F80" s="64"/>
      <c r="G80" s="43" t="str">
        <f t="shared" si="32"/>
        <v/>
      </c>
      <c r="U80" s="81" t="b">
        <f t="shared" si="33"/>
        <v>0</v>
      </c>
      <c r="V80" s="81" t="b">
        <f t="shared" si="34"/>
        <v>0</v>
      </c>
      <c r="W80" s="81" t="str">
        <f t="shared" si="35"/>
        <v/>
      </c>
      <c r="X80" s="81" t="str">
        <f t="shared" si="25"/>
        <v/>
      </c>
      <c r="Y80" s="81" t="str">
        <f t="shared" si="26"/>
        <v/>
      </c>
      <c r="Z80" s="81" t="str">
        <f t="shared" si="27"/>
        <v/>
      </c>
      <c r="AA80" s="81" t="str">
        <f t="shared" si="28"/>
        <v/>
      </c>
      <c r="AB80" s="81" t="str">
        <f t="shared" si="29"/>
        <v/>
      </c>
      <c r="AC80" s="81" t="str">
        <f t="shared" si="30"/>
        <v/>
      </c>
      <c r="AD80" s="81" t="str">
        <f t="shared" si="31"/>
        <v/>
      </c>
      <c r="AE80" s="81" t="str">
        <f t="shared" si="36"/>
        <v>;;;;;MATERIAL DE CONSUMO;NA</v>
      </c>
      <c r="AF80" s="81" t="str">
        <f>IFERROR(VLOOKUP($AE80,'VERIFICAÇÃO 8'!H:J,2,FALSE),"")</f>
        <v/>
      </c>
      <c r="AG80" s="81" t="str">
        <f>IFERROR(VLOOKUP($AE80,'VERIFICAÇÃO 8'!H:J,3,FALSE),"")</f>
        <v/>
      </c>
      <c r="AI80" s="24">
        <f t="shared" si="37"/>
        <v>0</v>
      </c>
      <c r="AJ80" s="24">
        <f t="shared" si="38"/>
        <v>0</v>
      </c>
      <c r="AK80" s="24">
        <f t="shared" si="39"/>
        <v>0</v>
      </c>
    </row>
    <row r="81" spans="1:37" x14ac:dyDescent="0.35">
      <c r="A81" s="209" t="s">
        <v>1469</v>
      </c>
      <c r="B81" s="457"/>
      <c r="C81" s="457"/>
      <c r="D81" s="457"/>
      <c r="E81" s="457"/>
      <c r="F81" s="64"/>
      <c r="G81" s="43" t="str">
        <f t="shared" si="32"/>
        <v/>
      </c>
      <c r="U81" s="81" t="b">
        <f t="shared" si="33"/>
        <v>0</v>
      </c>
      <c r="V81" s="81" t="b">
        <f t="shared" si="34"/>
        <v>0</v>
      </c>
      <c r="W81" s="81" t="str">
        <f t="shared" si="35"/>
        <v/>
      </c>
      <c r="X81" s="81" t="str">
        <f t="shared" si="25"/>
        <v/>
      </c>
      <c r="Y81" s="81" t="str">
        <f t="shared" si="26"/>
        <v/>
      </c>
      <c r="Z81" s="81" t="str">
        <f t="shared" si="27"/>
        <v/>
      </c>
      <c r="AA81" s="81" t="str">
        <f t="shared" si="28"/>
        <v/>
      </c>
      <c r="AB81" s="81" t="str">
        <f t="shared" si="29"/>
        <v/>
      </c>
      <c r="AC81" s="81" t="str">
        <f t="shared" si="30"/>
        <v/>
      </c>
      <c r="AD81" s="81" t="str">
        <f t="shared" si="31"/>
        <v/>
      </c>
      <c r="AE81" s="81" t="str">
        <f t="shared" si="36"/>
        <v>;;;;;MATERIAL DE CONSUMO;NA</v>
      </c>
      <c r="AF81" s="81" t="str">
        <f>IFERROR(VLOOKUP($AE81,'VERIFICAÇÃO 8'!H:J,2,FALSE),"")</f>
        <v/>
      </c>
      <c r="AG81" s="81" t="str">
        <f>IFERROR(VLOOKUP($AE81,'VERIFICAÇÃO 8'!H:J,3,FALSE),"")</f>
        <v/>
      </c>
      <c r="AI81" s="24">
        <f t="shared" si="37"/>
        <v>0</v>
      </c>
      <c r="AJ81" s="24">
        <f t="shared" si="38"/>
        <v>0</v>
      </c>
      <c r="AK81" s="24">
        <f t="shared" si="39"/>
        <v>0</v>
      </c>
    </row>
    <row r="82" spans="1:37" x14ac:dyDescent="0.35">
      <c r="A82" s="209" t="s">
        <v>1470</v>
      </c>
      <c r="B82" s="457"/>
      <c r="C82" s="457"/>
      <c r="D82" s="457"/>
      <c r="E82" s="457"/>
      <c r="F82" s="64"/>
      <c r="G82" s="43" t="str">
        <f t="shared" si="32"/>
        <v/>
      </c>
      <c r="U82" s="81" t="b">
        <f t="shared" si="33"/>
        <v>0</v>
      </c>
      <c r="V82" s="81" t="b">
        <f t="shared" si="34"/>
        <v>0</v>
      </c>
      <c r="W82" s="81" t="str">
        <f t="shared" si="35"/>
        <v/>
      </c>
      <c r="X82" s="81" t="str">
        <f t="shared" si="25"/>
        <v/>
      </c>
      <c r="Y82" s="81" t="str">
        <f t="shared" si="26"/>
        <v/>
      </c>
      <c r="Z82" s="81" t="str">
        <f t="shared" si="27"/>
        <v/>
      </c>
      <c r="AA82" s="81" t="str">
        <f t="shared" si="28"/>
        <v/>
      </c>
      <c r="AB82" s="81" t="str">
        <f t="shared" si="29"/>
        <v/>
      </c>
      <c r="AC82" s="81" t="str">
        <f t="shared" si="30"/>
        <v/>
      </c>
      <c r="AD82" s="81" t="str">
        <f t="shared" si="31"/>
        <v/>
      </c>
      <c r="AE82" s="81" t="str">
        <f t="shared" si="36"/>
        <v>;;;;;MATERIAL DE CONSUMO;NA</v>
      </c>
      <c r="AF82" s="81" t="str">
        <f>IFERROR(VLOOKUP($AE82,'VERIFICAÇÃO 8'!H:J,2,FALSE),"")</f>
        <v/>
      </c>
      <c r="AG82" s="81" t="str">
        <f>IFERROR(VLOOKUP($AE82,'VERIFICAÇÃO 8'!H:J,3,FALSE),"")</f>
        <v/>
      </c>
      <c r="AI82" s="24">
        <f t="shared" si="37"/>
        <v>0</v>
      </c>
      <c r="AJ82" s="24">
        <f t="shared" si="38"/>
        <v>0</v>
      </c>
      <c r="AK82" s="24">
        <f t="shared" si="39"/>
        <v>0</v>
      </c>
    </row>
    <row r="83" spans="1:37" x14ac:dyDescent="0.35">
      <c r="A83" s="209" t="s">
        <v>1471</v>
      </c>
      <c r="B83" s="457"/>
      <c r="C83" s="457"/>
      <c r="D83" s="457"/>
      <c r="E83" s="457"/>
      <c r="F83" s="64"/>
      <c r="G83" s="43" t="str">
        <f t="shared" si="32"/>
        <v/>
      </c>
      <c r="U83" s="81" t="b">
        <f t="shared" si="33"/>
        <v>0</v>
      </c>
      <c r="V83" s="81" t="b">
        <f t="shared" si="34"/>
        <v>0</v>
      </c>
      <c r="W83" s="81" t="str">
        <f t="shared" si="35"/>
        <v/>
      </c>
      <c r="X83" s="81" t="str">
        <f t="shared" si="25"/>
        <v/>
      </c>
      <c r="Y83" s="81" t="str">
        <f t="shared" si="26"/>
        <v/>
      </c>
      <c r="Z83" s="81" t="str">
        <f t="shared" si="27"/>
        <v/>
      </c>
      <c r="AA83" s="81" t="str">
        <f t="shared" si="28"/>
        <v/>
      </c>
      <c r="AB83" s="81" t="str">
        <f t="shared" si="29"/>
        <v/>
      </c>
      <c r="AC83" s="81" t="str">
        <f t="shared" si="30"/>
        <v/>
      </c>
      <c r="AD83" s="81" t="str">
        <f t="shared" si="31"/>
        <v/>
      </c>
      <c r="AE83" s="81" t="str">
        <f t="shared" si="36"/>
        <v>;;;;;MATERIAL DE CONSUMO;NA</v>
      </c>
      <c r="AF83" s="81" t="str">
        <f>IFERROR(VLOOKUP($AE83,'VERIFICAÇÃO 8'!H:J,2,FALSE),"")</f>
        <v/>
      </c>
      <c r="AG83" s="81" t="str">
        <f>IFERROR(VLOOKUP($AE83,'VERIFICAÇÃO 8'!H:J,3,FALSE),"")</f>
        <v/>
      </c>
      <c r="AI83" s="24">
        <f t="shared" si="37"/>
        <v>0</v>
      </c>
      <c r="AJ83" s="24">
        <f t="shared" si="38"/>
        <v>0</v>
      </c>
      <c r="AK83" s="24">
        <f t="shared" si="39"/>
        <v>0</v>
      </c>
    </row>
    <row r="84" spans="1:37" x14ac:dyDescent="0.35">
      <c r="A84" s="209" t="s">
        <v>1472</v>
      </c>
      <c r="B84" s="457"/>
      <c r="C84" s="457"/>
      <c r="D84" s="457"/>
      <c r="E84" s="457"/>
      <c r="F84" s="64"/>
      <c r="G84" s="43" t="str">
        <f t="shared" si="32"/>
        <v/>
      </c>
      <c r="U84" s="81" t="b">
        <f t="shared" si="33"/>
        <v>0</v>
      </c>
      <c r="V84" s="81" t="b">
        <f t="shared" si="34"/>
        <v>0</v>
      </c>
      <c r="W84" s="81" t="str">
        <f t="shared" si="35"/>
        <v/>
      </c>
      <c r="X84" s="81" t="str">
        <f t="shared" si="25"/>
        <v/>
      </c>
      <c r="Y84" s="81" t="str">
        <f t="shared" si="26"/>
        <v/>
      </c>
      <c r="Z84" s="81" t="str">
        <f t="shared" si="27"/>
        <v/>
      </c>
      <c r="AA84" s="81" t="str">
        <f t="shared" si="28"/>
        <v/>
      </c>
      <c r="AB84" s="81" t="str">
        <f t="shared" si="29"/>
        <v/>
      </c>
      <c r="AC84" s="81" t="str">
        <f t="shared" si="30"/>
        <v/>
      </c>
      <c r="AD84" s="81" t="str">
        <f t="shared" si="31"/>
        <v/>
      </c>
      <c r="AE84" s="81" t="str">
        <f t="shared" si="36"/>
        <v>;;;;;MATERIAL DE CONSUMO;NA</v>
      </c>
      <c r="AF84" s="81" t="str">
        <f>IFERROR(VLOOKUP($AE84,'VERIFICAÇÃO 8'!H:J,2,FALSE),"")</f>
        <v/>
      </c>
      <c r="AG84" s="81" t="str">
        <f>IFERROR(VLOOKUP($AE84,'VERIFICAÇÃO 8'!H:J,3,FALSE),"")</f>
        <v/>
      </c>
      <c r="AI84" s="24">
        <f t="shared" si="37"/>
        <v>0</v>
      </c>
      <c r="AJ84" s="24">
        <f t="shared" si="38"/>
        <v>0</v>
      </c>
      <c r="AK84" s="24">
        <f t="shared" si="39"/>
        <v>0</v>
      </c>
    </row>
    <row r="85" spans="1:37" x14ac:dyDescent="0.35">
      <c r="A85" s="209" t="s">
        <v>1473</v>
      </c>
      <c r="B85" s="457"/>
      <c r="C85" s="457"/>
      <c r="D85" s="457"/>
      <c r="E85" s="457"/>
      <c r="F85" s="64"/>
      <c r="G85" s="43" t="str">
        <f t="shared" si="32"/>
        <v/>
      </c>
      <c r="U85" s="81" t="b">
        <f t="shared" si="33"/>
        <v>0</v>
      </c>
      <c r="V85" s="81" t="b">
        <f t="shared" si="34"/>
        <v>0</v>
      </c>
      <c r="W85" s="81" t="str">
        <f t="shared" si="35"/>
        <v/>
      </c>
      <c r="X85" s="81" t="str">
        <f t="shared" si="25"/>
        <v/>
      </c>
      <c r="Y85" s="81" t="str">
        <f t="shared" si="26"/>
        <v/>
      </c>
      <c r="Z85" s="81" t="str">
        <f t="shared" si="27"/>
        <v/>
      </c>
      <c r="AA85" s="81" t="str">
        <f t="shared" si="28"/>
        <v/>
      </c>
      <c r="AB85" s="81" t="str">
        <f t="shared" si="29"/>
        <v/>
      </c>
      <c r="AC85" s="81" t="str">
        <f t="shared" si="30"/>
        <v/>
      </c>
      <c r="AD85" s="81" t="str">
        <f t="shared" si="31"/>
        <v/>
      </c>
      <c r="AE85" s="81" t="str">
        <f t="shared" si="36"/>
        <v>;;;;;MATERIAL DE CONSUMO;NA</v>
      </c>
      <c r="AF85" s="81" t="str">
        <f>IFERROR(VLOOKUP($AE85,'VERIFICAÇÃO 8'!H:J,2,FALSE),"")</f>
        <v/>
      </c>
      <c r="AG85" s="81" t="str">
        <f>IFERROR(VLOOKUP($AE85,'VERIFICAÇÃO 8'!H:J,3,FALSE),"")</f>
        <v/>
      </c>
      <c r="AI85" s="24">
        <f t="shared" si="37"/>
        <v>0</v>
      </c>
      <c r="AJ85" s="24">
        <f t="shared" si="38"/>
        <v>0</v>
      </c>
      <c r="AK85" s="24">
        <f t="shared" si="39"/>
        <v>0</v>
      </c>
    </row>
    <row r="86" spans="1:37" x14ac:dyDescent="0.35">
      <c r="A86" s="209" t="s">
        <v>1474</v>
      </c>
      <c r="B86" s="457"/>
      <c r="C86" s="457"/>
      <c r="D86" s="457"/>
      <c r="E86" s="457"/>
      <c r="F86" s="64"/>
      <c r="G86" s="43" t="str">
        <f t="shared" si="32"/>
        <v/>
      </c>
      <c r="U86" s="81" t="b">
        <f t="shared" si="33"/>
        <v>0</v>
      </c>
      <c r="V86" s="81" t="b">
        <f t="shared" si="34"/>
        <v>0</v>
      </c>
      <c r="W86" s="81" t="str">
        <f t="shared" si="35"/>
        <v/>
      </c>
      <c r="X86" s="81" t="str">
        <f t="shared" si="25"/>
        <v/>
      </c>
      <c r="Y86" s="81" t="str">
        <f t="shared" si="26"/>
        <v/>
      </c>
      <c r="Z86" s="81" t="str">
        <f t="shared" si="27"/>
        <v/>
      </c>
      <c r="AA86" s="81" t="str">
        <f t="shared" si="28"/>
        <v/>
      </c>
      <c r="AB86" s="81" t="str">
        <f t="shared" si="29"/>
        <v/>
      </c>
      <c r="AC86" s="81" t="str">
        <f t="shared" si="30"/>
        <v/>
      </c>
      <c r="AD86" s="81" t="str">
        <f t="shared" si="31"/>
        <v/>
      </c>
      <c r="AE86" s="81" t="str">
        <f t="shared" si="36"/>
        <v>;;;;;MATERIAL DE CONSUMO;NA</v>
      </c>
      <c r="AF86" s="81" t="str">
        <f>IFERROR(VLOOKUP($AE86,'VERIFICAÇÃO 8'!H:J,2,FALSE),"")</f>
        <v/>
      </c>
      <c r="AG86" s="81" t="str">
        <f>IFERROR(VLOOKUP($AE86,'VERIFICAÇÃO 8'!H:J,3,FALSE),"")</f>
        <v/>
      </c>
      <c r="AI86" s="24">
        <f t="shared" si="37"/>
        <v>0</v>
      </c>
      <c r="AJ86" s="24">
        <f t="shared" si="38"/>
        <v>0</v>
      </c>
      <c r="AK86" s="24">
        <f t="shared" si="39"/>
        <v>0</v>
      </c>
    </row>
    <row r="87" spans="1:37" x14ac:dyDescent="0.35">
      <c r="A87" s="209" t="s">
        <v>1475</v>
      </c>
      <c r="B87" s="457"/>
      <c r="C87" s="457"/>
      <c r="D87" s="457"/>
      <c r="E87" s="457"/>
      <c r="F87" s="64"/>
      <c r="G87" s="43" t="str">
        <f t="shared" si="32"/>
        <v/>
      </c>
      <c r="U87" s="81" t="b">
        <f t="shared" si="33"/>
        <v>0</v>
      </c>
      <c r="V87" s="81" t="b">
        <f t="shared" si="34"/>
        <v>0</v>
      </c>
      <c r="W87" s="81" t="str">
        <f t="shared" si="35"/>
        <v/>
      </c>
      <c r="X87" s="81" t="str">
        <f t="shared" si="25"/>
        <v/>
      </c>
      <c r="Y87" s="81" t="str">
        <f t="shared" si="26"/>
        <v/>
      </c>
      <c r="Z87" s="81" t="str">
        <f t="shared" si="27"/>
        <v/>
      </c>
      <c r="AA87" s="81" t="str">
        <f t="shared" si="28"/>
        <v/>
      </c>
      <c r="AB87" s="81" t="str">
        <f t="shared" si="29"/>
        <v/>
      </c>
      <c r="AC87" s="81" t="str">
        <f t="shared" si="30"/>
        <v/>
      </c>
      <c r="AD87" s="81" t="str">
        <f t="shared" si="31"/>
        <v/>
      </c>
      <c r="AE87" s="81" t="str">
        <f t="shared" si="36"/>
        <v>;;;;;MATERIAL DE CONSUMO;NA</v>
      </c>
      <c r="AF87" s="81" t="str">
        <f>IFERROR(VLOOKUP($AE87,'VERIFICAÇÃO 8'!H:J,2,FALSE),"")</f>
        <v/>
      </c>
      <c r="AG87" s="81" t="str">
        <f>IFERROR(VLOOKUP($AE87,'VERIFICAÇÃO 8'!H:J,3,FALSE),"")</f>
        <v/>
      </c>
      <c r="AI87" s="24">
        <f t="shared" si="37"/>
        <v>0</v>
      </c>
      <c r="AJ87" s="24">
        <f t="shared" si="38"/>
        <v>0</v>
      </c>
      <c r="AK87" s="24">
        <f t="shared" si="39"/>
        <v>0</v>
      </c>
    </row>
    <row r="88" spans="1:37" x14ac:dyDescent="0.35">
      <c r="A88" s="209" t="s">
        <v>1476</v>
      </c>
      <c r="B88" s="457"/>
      <c r="C88" s="457"/>
      <c r="D88" s="457"/>
      <c r="E88" s="457"/>
      <c r="F88" s="64"/>
      <c r="G88" s="43" t="str">
        <f t="shared" si="32"/>
        <v/>
      </c>
      <c r="U88" s="81" t="b">
        <f t="shared" si="33"/>
        <v>0</v>
      </c>
      <c r="V88" s="81" t="b">
        <f t="shared" si="34"/>
        <v>0</v>
      </c>
      <c r="W88" s="81" t="str">
        <f t="shared" si="35"/>
        <v/>
      </c>
      <c r="X88" s="81" t="str">
        <f t="shared" si="25"/>
        <v/>
      </c>
      <c r="Y88" s="81" t="str">
        <f t="shared" si="26"/>
        <v/>
      </c>
      <c r="Z88" s="81" t="str">
        <f t="shared" si="27"/>
        <v/>
      </c>
      <c r="AA88" s="81" t="str">
        <f t="shared" si="28"/>
        <v/>
      </c>
      <c r="AB88" s="81" t="str">
        <f t="shared" si="29"/>
        <v/>
      </c>
      <c r="AC88" s="81" t="str">
        <f t="shared" si="30"/>
        <v/>
      </c>
      <c r="AD88" s="81" t="str">
        <f t="shared" si="31"/>
        <v/>
      </c>
      <c r="AE88" s="81" t="str">
        <f t="shared" si="36"/>
        <v>;;;;;MATERIAL DE CONSUMO;NA</v>
      </c>
      <c r="AF88" s="81" t="str">
        <f>IFERROR(VLOOKUP($AE88,'VERIFICAÇÃO 8'!H:J,2,FALSE),"")</f>
        <v/>
      </c>
      <c r="AG88" s="81" t="str">
        <f>IFERROR(VLOOKUP($AE88,'VERIFICAÇÃO 8'!H:J,3,FALSE),"")</f>
        <v/>
      </c>
      <c r="AI88" s="24">
        <f t="shared" si="37"/>
        <v>0</v>
      </c>
      <c r="AJ88" s="24">
        <f t="shared" si="38"/>
        <v>0</v>
      </c>
      <c r="AK88" s="24">
        <f t="shared" si="39"/>
        <v>0</v>
      </c>
    </row>
    <row r="89" spans="1:37" x14ac:dyDescent="0.35">
      <c r="A89" s="209" t="s">
        <v>1477</v>
      </c>
      <c r="B89" s="457"/>
      <c r="C89" s="457"/>
      <c r="D89" s="457"/>
      <c r="E89" s="457"/>
      <c r="F89" s="64"/>
      <c r="G89" s="43" t="str">
        <f t="shared" si="32"/>
        <v/>
      </c>
      <c r="U89" s="81" t="b">
        <f t="shared" si="33"/>
        <v>0</v>
      </c>
      <c r="V89" s="81" t="b">
        <f t="shared" si="34"/>
        <v>0</v>
      </c>
      <c r="W89" s="81" t="str">
        <f t="shared" si="35"/>
        <v/>
      </c>
      <c r="X89" s="81" t="str">
        <f t="shared" si="25"/>
        <v/>
      </c>
      <c r="Y89" s="81" t="str">
        <f t="shared" si="26"/>
        <v/>
      </c>
      <c r="Z89" s="81" t="str">
        <f t="shared" si="27"/>
        <v/>
      </c>
      <c r="AA89" s="81" t="str">
        <f t="shared" si="28"/>
        <v/>
      </c>
      <c r="AB89" s="81" t="str">
        <f t="shared" si="29"/>
        <v/>
      </c>
      <c r="AC89" s="81" t="str">
        <f t="shared" si="30"/>
        <v/>
      </c>
      <c r="AD89" s="81" t="str">
        <f t="shared" si="31"/>
        <v/>
      </c>
      <c r="AE89" s="81" t="str">
        <f t="shared" si="36"/>
        <v>;;;;;MATERIAL DE CONSUMO;NA</v>
      </c>
      <c r="AF89" s="81" t="str">
        <f>IFERROR(VLOOKUP($AE89,'VERIFICAÇÃO 8'!H:J,2,FALSE),"")</f>
        <v/>
      </c>
      <c r="AG89" s="81" t="str">
        <f>IFERROR(VLOOKUP($AE89,'VERIFICAÇÃO 8'!H:J,3,FALSE),"")</f>
        <v/>
      </c>
      <c r="AI89" s="24">
        <f t="shared" si="37"/>
        <v>0</v>
      </c>
      <c r="AJ89" s="24">
        <f t="shared" si="38"/>
        <v>0</v>
      </c>
      <c r="AK89" s="24">
        <f t="shared" si="39"/>
        <v>0</v>
      </c>
    </row>
    <row r="90" spans="1:37" x14ac:dyDescent="0.35">
      <c r="A90" s="209" t="s">
        <v>1478</v>
      </c>
      <c r="B90" s="457"/>
      <c r="C90" s="457"/>
      <c r="D90" s="457"/>
      <c r="E90" s="457"/>
      <c r="F90" s="64"/>
      <c r="G90" s="43" t="str">
        <f t="shared" si="32"/>
        <v/>
      </c>
      <c r="U90" s="81" t="b">
        <f t="shared" si="33"/>
        <v>0</v>
      </c>
      <c r="V90" s="81" t="b">
        <f t="shared" si="34"/>
        <v>0</v>
      </c>
      <c r="W90" s="81" t="str">
        <f t="shared" si="35"/>
        <v/>
      </c>
      <c r="X90" s="81" t="str">
        <f t="shared" si="25"/>
        <v/>
      </c>
      <c r="Y90" s="81" t="str">
        <f t="shared" si="26"/>
        <v/>
      </c>
      <c r="Z90" s="81" t="str">
        <f t="shared" si="27"/>
        <v/>
      </c>
      <c r="AA90" s="81" t="str">
        <f t="shared" si="28"/>
        <v/>
      </c>
      <c r="AB90" s="81" t="str">
        <f t="shared" si="29"/>
        <v/>
      </c>
      <c r="AC90" s="81" t="str">
        <f t="shared" si="30"/>
        <v/>
      </c>
      <c r="AD90" s="81" t="str">
        <f t="shared" si="31"/>
        <v/>
      </c>
      <c r="AE90" s="81" t="str">
        <f t="shared" si="36"/>
        <v>;;;;;MATERIAL DE CONSUMO;NA</v>
      </c>
      <c r="AF90" s="81" t="str">
        <f>IFERROR(VLOOKUP($AE90,'VERIFICAÇÃO 8'!H:J,2,FALSE),"")</f>
        <v/>
      </c>
      <c r="AG90" s="81" t="str">
        <f>IFERROR(VLOOKUP($AE90,'VERIFICAÇÃO 8'!H:J,3,FALSE),"")</f>
        <v/>
      </c>
      <c r="AI90" s="24">
        <f t="shared" si="37"/>
        <v>0</v>
      </c>
      <c r="AJ90" s="24">
        <f t="shared" si="38"/>
        <v>0</v>
      </c>
      <c r="AK90" s="24">
        <f t="shared" si="39"/>
        <v>0</v>
      </c>
    </row>
    <row r="91" spans="1:37" x14ac:dyDescent="0.35">
      <c r="A91" s="209" t="s">
        <v>1479</v>
      </c>
      <c r="B91" s="457"/>
      <c r="C91" s="457"/>
      <c r="D91" s="457"/>
      <c r="E91" s="457"/>
      <c r="F91" s="64"/>
      <c r="G91" s="43" t="str">
        <f t="shared" si="32"/>
        <v/>
      </c>
      <c r="U91" s="81" t="b">
        <f t="shared" si="33"/>
        <v>0</v>
      </c>
      <c r="V91" s="81" t="b">
        <f t="shared" si="34"/>
        <v>0</v>
      </c>
      <c r="W91" s="81" t="str">
        <f t="shared" si="35"/>
        <v/>
      </c>
      <c r="X91" s="81" t="str">
        <f t="shared" si="25"/>
        <v/>
      </c>
      <c r="Y91" s="81" t="str">
        <f t="shared" si="26"/>
        <v/>
      </c>
      <c r="Z91" s="81" t="str">
        <f t="shared" si="27"/>
        <v/>
      </c>
      <c r="AA91" s="81" t="str">
        <f t="shared" si="28"/>
        <v/>
      </c>
      <c r="AB91" s="81" t="str">
        <f t="shared" si="29"/>
        <v/>
      </c>
      <c r="AC91" s="81" t="str">
        <f t="shared" si="30"/>
        <v/>
      </c>
      <c r="AD91" s="81" t="str">
        <f t="shared" si="31"/>
        <v/>
      </c>
      <c r="AE91" s="81" t="str">
        <f t="shared" si="36"/>
        <v>;;;;;MATERIAL DE CONSUMO;NA</v>
      </c>
      <c r="AF91" s="81" t="str">
        <f>IFERROR(VLOOKUP($AE91,'VERIFICAÇÃO 8'!H:J,2,FALSE),"")</f>
        <v/>
      </c>
      <c r="AG91" s="81" t="str">
        <f>IFERROR(VLOOKUP($AE91,'VERIFICAÇÃO 8'!H:J,3,FALSE),"")</f>
        <v/>
      </c>
      <c r="AI91" s="24">
        <f t="shared" si="37"/>
        <v>0</v>
      </c>
      <c r="AJ91" s="24">
        <f t="shared" si="38"/>
        <v>0</v>
      </c>
      <c r="AK91" s="24">
        <f t="shared" si="39"/>
        <v>0</v>
      </c>
    </row>
    <row r="92" spans="1:37" x14ac:dyDescent="0.35">
      <c r="A92" s="209" t="s">
        <v>1480</v>
      </c>
      <c r="B92" s="457"/>
      <c r="C92" s="457"/>
      <c r="D92" s="457"/>
      <c r="E92" s="457"/>
      <c r="F92" s="64"/>
      <c r="G92" s="43" t="str">
        <f t="shared" si="32"/>
        <v/>
      </c>
      <c r="U92" s="81" t="b">
        <f t="shared" si="33"/>
        <v>0</v>
      </c>
      <c r="V92" s="81" t="b">
        <f t="shared" si="34"/>
        <v>0</v>
      </c>
      <c r="W92" s="81" t="str">
        <f t="shared" si="35"/>
        <v/>
      </c>
      <c r="X92" s="81" t="str">
        <f t="shared" si="25"/>
        <v/>
      </c>
      <c r="Y92" s="81" t="str">
        <f t="shared" si="26"/>
        <v/>
      </c>
      <c r="Z92" s="81" t="str">
        <f t="shared" si="27"/>
        <v/>
      </c>
      <c r="AA92" s="81" t="str">
        <f t="shared" si="28"/>
        <v/>
      </c>
      <c r="AB92" s="81" t="str">
        <f t="shared" si="29"/>
        <v/>
      </c>
      <c r="AC92" s="81" t="str">
        <f t="shared" si="30"/>
        <v/>
      </c>
      <c r="AD92" s="81" t="str">
        <f t="shared" si="31"/>
        <v/>
      </c>
      <c r="AE92" s="81" t="str">
        <f t="shared" si="36"/>
        <v>;;;;;MATERIAL DE CONSUMO;NA</v>
      </c>
      <c r="AF92" s="81" t="str">
        <f>IFERROR(VLOOKUP($AE92,'VERIFICAÇÃO 8'!H:J,2,FALSE),"")</f>
        <v/>
      </c>
      <c r="AG92" s="81" t="str">
        <f>IFERROR(VLOOKUP($AE92,'VERIFICAÇÃO 8'!H:J,3,FALSE),"")</f>
        <v/>
      </c>
      <c r="AI92" s="24">
        <f t="shared" si="37"/>
        <v>0</v>
      </c>
      <c r="AJ92" s="24">
        <f t="shared" si="38"/>
        <v>0</v>
      </c>
      <c r="AK92" s="24">
        <f t="shared" si="39"/>
        <v>0</v>
      </c>
    </row>
    <row r="93" spans="1:37" x14ac:dyDescent="0.35">
      <c r="A93" s="209" t="s">
        <v>1481</v>
      </c>
      <c r="B93" s="457"/>
      <c r="C93" s="457"/>
      <c r="D93" s="457"/>
      <c r="E93" s="457"/>
      <c r="F93" s="64"/>
      <c r="G93" s="43" t="str">
        <f t="shared" si="32"/>
        <v/>
      </c>
      <c r="U93" s="81" t="b">
        <f t="shared" si="33"/>
        <v>0</v>
      </c>
      <c r="V93" s="81" t="b">
        <f t="shared" si="34"/>
        <v>0</v>
      </c>
      <c r="W93" s="81" t="str">
        <f t="shared" si="35"/>
        <v/>
      </c>
      <c r="X93" s="81" t="str">
        <f t="shared" si="25"/>
        <v/>
      </c>
      <c r="Y93" s="81" t="str">
        <f t="shared" si="26"/>
        <v/>
      </c>
      <c r="Z93" s="81" t="str">
        <f t="shared" si="27"/>
        <v/>
      </c>
      <c r="AA93" s="81" t="str">
        <f t="shared" si="28"/>
        <v/>
      </c>
      <c r="AB93" s="81" t="str">
        <f t="shared" si="29"/>
        <v/>
      </c>
      <c r="AC93" s="81" t="str">
        <f t="shared" si="30"/>
        <v/>
      </c>
      <c r="AD93" s="81" t="str">
        <f t="shared" si="31"/>
        <v/>
      </c>
      <c r="AE93" s="81" t="str">
        <f t="shared" si="36"/>
        <v>;;;;;MATERIAL DE CONSUMO;NA</v>
      </c>
      <c r="AF93" s="81" t="str">
        <f>IFERROR(VLOOKUP($AE93,'VERIFICAÇÃO 8'!H:J,2,FALSE),"")</f>
        <v/>
      </c>
      <c r="AG93" s="81" t="str">
        <f>IFERROR(VLOOKUP($AE93,'VERIFICAÇÃO 8'!H:J,3,FALSE),"")</f>
        <v/>
      </c>
      <c r="AI93" s="24">
        <f t="shared" si="37"/>
        <v>0</v>
      </c>
      <c r="AJ93" s="24">
        <f t="shared" si="38"/>
        <v>0</v>
      </c>
      <c r="AK93" s="24">
        <f t="shared" si="39"/>
        <v>0</v>
      </c>
    </row>
    <row r="94" spans="1:37" x14ac:dyDescent="0.35">
      <c r="A94" s="209" t="s">
        <v>1482</v>
      </c>
      <c r="B94" s="457"/>
      <c r="C94" s="457"/>
      <c r="D94" s="457"/>
      <c r="E94" s="457"/>
      <c r="F94" s="64"/>
      <c r="G94" s="43" t="str">
        <f t="shared" si="32"/>
        <v/>
      </c>
      <c r="U94" s="81" t="b">
        <f t="shared" si="33"/>
        <v>0</v>
      </c>
      <c r="V94" s="81" t="b">
        <f t="shared" si="34"/>
        <v>0</v>
      </c>
      <c r="W94" s="81" t="str">
        <f t="shared" si="35"/>
        <v/>
      </c>
      <c r="X94" s="81" t="str">
        <f t="shared" si="25"/>
        <v/>
      </c>
      <c r="Y94" s="81" t="str">
        <f t="shared" si="26"/>
        <v/>
      </c>
      <c r="Z94" s="81" t="str">
        <f t="shared" si="27"/>
        <v/>
      </c>
      <c r="AA94" s="81" t="str">
        <f t="shared" si="28"/>
        <v/>
      </c>
      <c r="AB94" s="81" t="str">
        <f t="shared" si="29"/>
        <v/>
      </c>
      <c r="AC94" s="81" t="str">
        <f t="shared" si="30"/>
        <v/>
      </c>
      <c r="AD94" s="81" t="str">
        <f t="shared" si="31"/>
        <v/>
      </c>
      <c r="AE94" s="81" t="str">
        <f t="shared" si="36"/>
        <v>;;;;;MATERIAL DE CONSUMO;NA</v>
      </c>
      <c r="AF94" s="81" t="str">
        <f>IFERROR(VLOOKUP($AE94,'VERIFICAÇÃO 8'!H:J,2,FALSE),"")</f>
        <v/>
      </c>
      <c r="AG94" s="81" t="str">
        <f>IFERROR(VLOOKUP($AE94,'VERIFICAÇÃO 8'!H:J,3,FALSE),"")</f>
        <v/>
      </c>
      <c r="AI94" s="24">
        <f t="shared" si="37"/>
        <v>0</v>
      </c>
      <c r="AJ94" s="24">
        <f t="shared" si="38"/>
        <v>0</v>
      </c>
      <c r="AK94" s="24">
        <f t="shared" si="39"/>
        <v>0</v>
      </c>
    </row>
    <row r="95" spans="1:37" x14ac:dyDescent="0.35">
      <c r="A95" s="209" t="s">
        <v>1483</v>
      </c>
      <c r="B95" s="457"/>
      <c r="C95" s="457"/>
      <c r="D95" s="457"/>
      <c r="E95" s="457"/>
      <c r="F95" s="64"/>
      <c r="G95" s="43" t="str">
        <f t="shared" si="32"/>
        <v/>
      </c>
      <c r="U95" s="81" t="b">
        <f t="shared" si="33"/>
        <v>0</v>
      </c>
      <c r="V95" s="81" t="b">
        <f t="shared" si="34"/>
        <v>0</v>
      </c>
      <c r="W95" s="81" t="str">
        <f t="shared" si="35"/>
        <v/>
      </c>
      <c r="X95" s="81" t="str">
        <f t="shared" si="25"/>
        <v/>
      </c>
      <c r="Y95" s="81" t="str">
        <f t="shared" si="26"/>
        <v/>
      </c>
      <c r="Z95" s="81" t="str">
        <f t="shared" si="27"/>
        <v/>
      </c>
      <c r="AA95" s="81" t="str">
        <f t="shared" si="28"/>
        <v/>
      </c>
      <c r="AB95" s="81" t="str">
        <f t="shared" si="29"/>
        <v/>
      </c>
      <c r="AC95" s="81" t="str">
        <f t="shared" si="30"/>
        <v/>
      </c>
      <c r="AD95" s="81" t="str">
        <f t="shared" si="31"/>
        <v/>
      </c>
      <c r="AE95" s="81" t="str">
        <f t="shared" si="36"/>
        <v>;;;;;MATERIAL DE CONSUMO;NA</v>
      </c>
      <c r="AF95" s="81" t="str">
        <f>IFERROR(VLOOKUP($AE95,'VERIFICAÇÃO 8'!H:J,2,FALSE),"")</f>
        <v/>
      </c>
      <c r="AG95" s="81" t="str">
        <f>IFERROR(VLOOKUP($AE95,'VERIFICAÇÃO 8'!H:J,3,FALSE),"")</f>
        <v/>
      </c>
      <c r="AI95" s="24">
        <f t="shared" si="37"/>
        <v>0</v>
      </c>
      <c r="AJ95" s="24">
        <f t="shared" si="38"/>
        <v>0</v>
      </c>
      <c r="AK95" s="24">
        <f t="shared" si="39"/>
        <v>0</v>
      </c>
    </row>
    <row r="96" spans="1:37" x14ac:dyDescent="0.35">
      <c r="A96" s="209" t="s">
        <v>1484</v>
      </c>
      <c r="B96" s="457"/>
      <c r="C96" s="457"/>
      <c r="D96" s="457"/>
      <c r="E96" s="457"/>
      <c r="F96" s="64"/>
      <c r="G96" s="43" t="str">
        <f t="shared" si="32"/>
        <v/>
      </c>
      <c r="U96" s="81" t="b">
        <f t="shared" si="33"/>
        <v>0</v>
      </c>
      <c r="V96" s="81" t="b">
        <f t="shared" si="34"/>
        <v>0</v>
      </c>
      <c r="W96" s="81" t="str">
        <f t="shared" si="35"/>
        <v/>
      </c>
      <c r="X96" s="81" t="str">
        <f t="shared" si="25"/>
        <v/>
      </c>
      <c r="Y96" s="81" t="str">
        <f t="shared" si="26"/>
        <v/>
      </c>
      <c r="Z96" s="81" t="str">
        <f t="shared" si="27"/>
        <v/>
      </c>
      <c r="AA96" s="81" t="str">
        <f t="shared" si="28"/>
        <v/>
      </c>
      <c r="AB96" s="81" t="str">
        <f t="shared" si="29"/>
        <v/>
      </c>
      <c r="AC96" s="81" t="str">
        <f t="shared" si="30"/>
        <v/>
      </c>
      <c r="AD96" s="81" t="str">
        <f t="shared" si="31"/>
        <v/>
      </c>
      <c r="AE96" s="81" t="str">
        <f t="shared" si="36"/>
        <v>;;;;;MATERIAL DE CONSUMO;NA</v>
      </c>
      <c r="AF96" s="81" t="str">
        <f>IFERROR(VLOOKUP($AE96,'VERIFICAÇÃO 8'!H:J,2,FALSE),"")</f>
        <v/>
      </c>
      <c r="AG96" s="81" t="str">
        <f>IFERROR(VLOOKUP($AE96,'VERIFICAÇÃO 8'!H:J,3,FALSE),"")</f>
        <v/>
      </c>
      <c r="AI96" s="24">
        <f t="shared" si="37"/>
        <v>0</v>
      </c>
      <c r="AJ96" s="24">
        <f t="shared" si="38"/>
        <v>0</v>
      </c>
      <c r="AK96" s="24">
        <f t="shared" si="39"/>
        <v>0</v>
      </c>
    </row>
    <row r="97" spans="1:37" x14ac:dyDescent="0.35">
      <c r="A97" s="209" t="s">
        <v>1485</v>
      </c>
      <c r="B97" s="457"/>
      <c r="C97" s="457"/>
      <c r="D97" s="457"/>
      <c r="E97" s="457"/>
      <c r="F97" s="64"/>
      <c r="G97" s="43" t="str">
        <f t="shared" si="32"/>
        <v/>
      </c>
      <c r="U97" s="81" t="b">
        <f t="shared" si="33"/>
        <v>0</v>
      </c>
      <c r="V97" s="81" t="b">
        <f t="shared" si="34"/>
        <v>0</v>
      </c>
      <c r="W97" s="81" t="str">
        <f t="shared" si="35"/>
        <v/>
      </c>
      <c r="X97" s="81" t="str">
        <f t="shared" si="25"/>
        <v/>
      </c>
      <c r="Y97" s="81" t="str">
        <f t="shared" si="26"/>
        <v/>
      </c>
      <c r="Z97" s="81" t="str">
        <f t="shared" si="27"/>
        <v/>
      </c>
      <c r="AA97" s="81" t="str">
        <f t="shared" si="28"/>
        <v/>
      </c>
      <c r="AB97" s="81" t="str">
        <f t="shared" si="29"/>
        <v/>
      </c>
      <c r="AC97" s="81" t="str">
        <f t="shared" si="30"/>
        <v/>
      </c>
      <c r="AD97" s="81" t="str">
        <f t="shared" si="31"/>
        <v/>
      </c>
      <c r="AE97" s="81" t="str">
        <f t="shared" si="36"/>
        <v>;;;;;MATERIAL DE CONSUMO;NA</v>
      </c>
      <c r="AF97" s="81" t="str">
        <f>IFERROR(VLOOKUP($AE97,'VERIFICAÇÃO 8'!H:J,2,FALSE),"")</f>
        <v/>
      </c>
      <c r="AG97" s="81" t="str">
        <f>IFERROR(VLOOKUP($AE97,'VERIFICAÇÃO 8'!H:J,3,FALSE),"")</f>
        <v/>
      </c>
      <c r="AI97" s="24">
        <f t="shared" si="37"/>
        <v>0</v>
      </c>
      <c r="AJ97" s="24">
        <f t="shared" si="38"/>
        <v>0</v>
      </c>
      <c r="AK97" s="24">
        <f t="shared" si="39"/>
        <v>0</v>
      </c>
    </row>
    <row r="98" spans="1:37" x14ac:dyDescent="0.35">
      <c r="A98" s="209" t="s">
        <v>1486</v>
      </c>
      <c r="B98" s="457"/>
      <c r="C98" s="457"/>
      <c r="D98" s="457"/>
      <c r="E98" s="457"/>
      <c r="F98" s="64"/>
      <c r="G98" s="43" t="str">
        <f t="shared" si="32"/>
        <v/>
      </c>
      <c r="U98" s="81" t="b">
        <f t="shared" si="33"/>
        <v>0</v>
      </c>
      <c r="V98" s="81" t="b">
        <f t="shared" si="34"/>
        <v>0</v>
      </c>
      <c r="W98" s="81" t="str">
        <f t="shared" si="35"/>
        <v/>
      </c>
      <c r="X98" s="81" t="str">
        <f t="shared" si="25"/>
        <v/>
      </c>
      <c r="Y98" s="81" t="str">
        <f t="shared" si="26"/>
        <v/>
      </c>
      <c r="Z98" s="81" t="str">
        <f t="shared" si="27"/>
        <v/>
      </c>
      <c r="AA98" s="81" t="str">
        <f t="shared" si="28"/>
        <v/>
      </c>
      <c r="AB98" s="81" t="str">
        <f t="shared" si="29"/>
        <v/>
      </c>
      <c r="AC98" s="81" t="str">
        <f t="shared" si="30"/>
        <v/>
      </c>
      <c r="AD98" s="81" t="str">
        <f t="shared" si="31"/>
        <v/>
      </c>
      <c r="AE98" s="81" t="str">
        <f t="shared" si="36"/>
        <v>;;;;;MATERIAL DE CONSUMO;NA</v>
      </c>
      <c r="AF98" s="81" t="str">
        <f>IFERROR(VLOOKUP($AE98,'VERIFICAÇÃO 8'!H:J,2,FALSE),"")</f>
        <v/>
      </c>
      <c r="AG98" s="81" t="str">
        <f>IFERROR(VLOOKUP($AE98,'VERIFICAÇÃO 8'!H:J,3,FALSE),"")</f>
        <v/>
      </c>
      <c r="AI98" s="24">
        <f t="shared" si="37"/>
        <v>0</v>
      </c>
      <c r="AJ98" s="24">
        <f t="shared" si="38"/>
        <v>0</v>
      </c>
      <c r="AK98" s="24">
        <f t="shared" si="39"/>
        <v>0</v>
      </c>
    </row>
    <row r="99" spans="1:37" x14ac:dyDescent="0.35">
      <c r="A99" s="209" t="s">
        <v>1487</v>
      </c>
      <c r="B99" s="457"/>
      <c r="C99" s="457"/>
      <c r="D99" s="457"/>
      <c r="E99" s="457"/>
      <c r="F99" s="64"/>
      <c r="G99" s="43" t="str">
        <f t="shared" si="32"/>
        <v/>
      </c>
      <c r="U99" s="81" t="b">
        <f t="shared" si="33"/>
        <v>0</v>
      </c>
      <c r="V99" s="81" t="b">
        <f t="shared" si="34"/>
        <v>0</v>
      </c>
      <c r="W99" s="81" t="str">
        <f t="shared" si="35"/>
        <v/>
      </c>
      <c r="X99" s="81" t="str">
        <f t="shared" si="25"/>
        <v/>
      </c>
      <c r="Y99" s="81" t="str">
        <f t="shared" si="26"/>
        <v/>
      </c>
      <c r="Z99" s="81" t="str">
        <f t="shared" si="27"/>
        <v/>
      </c>
      <c r="AA99" s="81" t="str">
        <f t="shared" si="28"/>
        <v/>
      </c>
      <c r="AB99" s="81" t="str">
        <f t="shared" si="29"/>
        <v/>
      </c>
      <c r="AC99" s="81" t="str">
        <f t="shared" si="30"/>
        <v/>
      </c>
      <c r="AD99" s="81" t="str">
        <f t="shared" si="31"/>
        <v/>
      </c>
      <c r="AE99" s="81" t="str">
        <f t="shared" si="36"/>
        <v>;;;;;MATERIAL DE CONSUMO;NA</v>
      </c>
      <c r="AF99" s="81" t="str">
        <f>IFERROR(VLOOKUP($AE99,'VERIFICAÇÃO 8'!H:J,2,FALSE),"")</f>
        <v/>
      </c>
      <c r="AG99" s="81" t="str">
        <f>IFERROR(VLOOKUP($AE99,'VERIFICAÇÃO 8'!H:J,3,FALSE),"")</f>
        <v/>
      </c>
      <c r="AI99" s="24">
        <f t="shared" si="37"/>
        <v>0</v>
      </c>
      <c r="AJ99" s="24">
        <f t="shared" si="38"/>
        <v>0</v>
      </c>
      <c r="AK99" s="24">
        <f t="shared" si="39"/>
        <v>0</v>
      </c>
    </row>
    <row r="100" spans="1:37" x14ac:dyDescent="0.35">
      <c r="A100" s="209" t="s">
        <v>1488</v>
      </c>
      <c r="B100" s="457"/>
      <c r="C100" s="457"/>
      <c r="D100" s="457"/>
      <c r="E100" s="457"/>
      <c r="F100" s="64"/>
      <c r="G100" s="43" t="str">
        <f t="shared" si="32"/>
        <v/>
      </c>
      <c r="U100" s="81" t="b">
        <f t="shared" si="33"/>
        <v>0</v>
      </c>
      <c r="V100" s="81" t="b">
        <f t="shared" si="34"/>
        <v>0</v>
      </c>
      <c r="W100" s="81" t="str">
        <f t="shared" si="35"/>
        <v/>
      </c>
      <c r="X100" s="81" t="str">
        <f t="shared" si="25"/>
        <v/>
      </c>
      <c r="Y100" s="81" t="str">
        <f t="shared" si="26"/>
        <v/>
      </c>
      <c r="Z100" s="81" t="str">
        <f t="shared" si="27"/>
        <v/>
      </c>
      <c r="AA100" s="81" t="str">
        <f t="shared" si="28"/>
        <v/>
      </c>
      <c r="AB100" s="81" t="str">
        <f t="shared" si="29"/>
        <v/>
      </c>
      <c r="AC100" s="81" t="str">
        <f t="shared" si="30"/>
        <v/>
      </c>
      <c r="AD100" s="81" t="str">
        <f t="shared" si="31"/>
        <v/>
      </c>
      <c r="AE100" s="81" t="str">
        <f t="shared" si="36"/>
        <v>;;;;;MATERIAL DE CONSUMO;NA</v>
      </c>
      <c r="AF100" s="81" t="str">
        <f>IFERROR(VLOOKUP($AE100,'VERIFICAÇÃO 8'!H:J,2,FALSE),"")</f>
        <v/>
      </c>
      <c r="AG100" s="81" t="str">
        <f>IFERROR(VLOOKUP($AE100,'VERIFICAÇÃO 8'!H:J,3,FALSE),"")</f>
        <v/>
      </c>
      <c r="AI100" s="24">
        <f t="shared" si="37"/>
        <v>0</v>
      </c>
      <c r="AJ100" s="24">
        <f t="shared" si="38"/>
        <v>0</v>
      </c>
      <c r="AK100" s="24">
        <f t="shared" si="39"/>
        <v>0</v>
      </c>
    </row>
    <row r="101" spans="1:37" x14ac:dyDescent="0.35">
      <c r="A101" s="209" t="s">
        <v>1489</v>
      </c>
      <c r="B101" s="457"/>
      <c r="C101" s="457"/>
      <c r="D101" s="457"/>
      <c r="E101" s="457"/>
      <c r="F101" s="64"/>
      <c r="G101" s="43" t="str">
        <f t="shared" si="32"/>
        <v/>
      </c>
      <c r="U101" s="81" t="b">
        <f t="shared" si="33"/>
        <v>0</v>
      </c>
      <c r="V101" s="81" t="b">
        <f t="shared" si="34"/>
        <v>0</v>
      </c>
      <c r="W101" s="81" t="str">
        <f t="shared" si="35"/>
        <v/>
      </c>
      <c r="X101" s="81" t="str">
        <f t="shared" si="25"/>
        <v/>
      </c>
      <c r="Y101" s="81" t="str">
        <f t="shared" si="26"/>
        <v/>
      </c>
      <c r="Z101" s="81" t="str">
        <f t="shared" si="27"/>
        <v/>
      </c>
      <c r="AA101" s="81" t="str">
        <f t="shared" si="28"/>
        <v/>
      </c>
      <c r="AB101" s="81" t="str">
        <f t="shared" si="29"/>
        <v/>
      </c>
      <c r="AC101" s="81" t="str">
        <f t="shared" si="30"/>
        <v/>
      </c>
      <c r="AD101" s="81" t="str">
        <f t="shared" si="31"/>
        <v/>
      </c>
      <c r="AE101" s="81" t="str">
        <f t="shared" si="36"/>
        <v>;;;;;MATERIAL DE CONSUMO;NA</v>
      </c>
      <c r="AF101" s="81" t="str">
        <f>IFERROR(VLOOKUP($AE101,'VERIFICAÇÃO 8'!H:J,2,FALSE),"")</f>
        <v/>
      </c>
      <c r="AG101" s="81" t="str">
        <f>IFERROR(VLOOKUP($AE101,'VERIFICAÇÃO 8'!H:J,3,FALSE),"")</f>
        <v/>
      </c>
      <c r="AI101" s="24">
        <f t="shared" si="37"/>
        <v>0</v>
      </c>
      <c r="AJ101" s="24">
        <f t="shared" si="38"/>
        <v>0</v>
      </c>
      <c r="AK101" s="24">
        <f t="shared" si="39"/>
        <v>0</v>
      </c>
    </row>
    <row r="102" spans="1:37" x14ac:dyDescent="0.35">
      <c r="A102" s="209" t="s">
        <v>1490</v>
      </c>
      <c r="B102" s="457"/>
      <c r="C102" s="457"/>
      <c r="D102" s="457"/>
      <c r="E102" s="457"/>
      <c r="F102" s="64"/>
      <c r="G102" s="43" t="str">
        <f t="shared" si="32"/>
        <v/>
      </c>
      <c r="U102" s="81" t="b">
        <f t="shared" si="33"/>
        <v>0</v>
      </c>
      <c r="V102" s="81" t="b">
        <f t="shared" si="34"/>
        <v>0</v>
      </c>
      <c r="W102" s="81" t="str">
        <f t="shared" si="35"/>
        <v/>
      </c>
      <c r="X102" s="81" t="str">
        <f t="shared" si="25"/>
        <v/>
      </c>
      <c r="Y102" s="81" t="str">
        <f t="shared" si="26"/>
        <v/>
      </c>
      <c r="Z102" s="81" t="str">
        <f t="shared" si="27"/>
        <v/>
      </c>
      <c r="AA102" s="81" t="str">
        <f t="shared" si="28"/>
        <v/>
      </c>
      <c r="AB102" s="81" t="str">
        <f t="shared" si="29"/>
        <v/>
      </c>
      <c r="AC102" s="81" t="str">
        <f t="shared" si="30"/>
        <v/>
      </c>
      <c r="AD102" s="81" t="str">
        <f t="shared" si="31"/>
        <v/>
      </c>
      <c r="AE102" s="81" t="str">
        <f t="shared" si="36"/>
        <v>;;;;;MATERIAL DE CONSUMO;NA</v>
      </c>
      <c r="AF102" s="81" t="str">
        <f>IFERROR(VLOOKUP($AE102,'VERIFICAÇÃO 8'!H:J,2,FALSE),"")</f>
        <v/>
      </c>
      <c r="AG102" s="81" t="str">
        <f>IFERROR(VLOOKUP($AE102,'VERIFICAÇÃO 8'!H:J,3,FALSE),"")</f>
        <v/>
      </c>
      <c r="AI102" s="24">
        <f t="shared" si="37"/>
        <v>0</v>
      </c>
      <c r="AJ102" s="24">
        <f t="shared" si="38"/>
        <v>0</v>
      </c>
      <c r="AK102" s="24">
        <f t="shared" si="39"/>
        <v>0</v>
      </c>
    </row>
    <row r="103" spans="1:37" x14ac:dyDescent="0.35">
      <c r="A103" s="209" t="s">
        <v>1491</v>
      </c>
      <c r="B103" s="457"/>
      <c r="C103" s="457"/>
      <c r="D103" s="457"/>
      <c r="E103" s="457"/>
      <c r="F103" s="64"/>
      <c r="G103" s="43" t="str">
        <f t="shared" si="32"/>
        <v/>
      </c>
      <c r="U103" s="81" t="b">
        <f t="shared" si="33"/>
        <v>0</v>
      </c>
      <c r="V103" s="81" t="b">
        <f t="shared" si="34"/>
        <v>0</v>
      </c>
      <c r="W103" s="81" t="str">
        <f t="shared" si="35"/>
        <v/>
      </c>
      <c r="X103" s="81" t="str">
        <f t="shared" si="25"/>
        <v/>
      </c>
      <c r="Y103" s="81" t="str">
        <f t="shared" si="26"/>
        <v/>
      </c>
      <c r="Z103" s="81" t="str">
        <f t="shared" si="27"/>
        <v/>
      </c>
      <c r="AA103" s="81" t="str">
        <f t="shared" si="28"/>
        <v/>
      </c>
      <c r="AB103" s="81" t="str">
        <f t="shared" si="29"/>
        <v/>
      </c>
      <c r="AC103" s="81" t="str">
        <f t="shared" si="30"/>
        <v/>
      </c>
      <c r="AD103" s="81" t="str">
        <f t="shared" si="31"/>
        <v/>
      </c>
      <c r="AE103" s="81" t="str">
        <f t="shared" si="36"/>
        <v>;;;;;MATERIAL DE CONSUMO;NA</v>
      </c>
      <c r="AF103" s="81" t="str">
        <f>IFERROR(VLOOKUP($AE103,'VERIFICAÇÃO 8'!H:J,2,FALSE),"")</f>
        <v/>
      </c>
      <c r="AG103" s="81" t="str">
        <f>IFERROR(VLOOKUP($AE103,'VERIFICAÇÃO 8'!H:J,3,FALSE),"")</f>
        <v/>
      </c>
      <c r="AI103" s="24">
        <f t="shared" si="37"/>
        <v>0</v>
      </c>
      <c r="AJ103" s="24">
        <f t="shared" si="38"/>
        <v>0</v>
      </c>
      <c r="AK103" s="24">
        <f t="shared" si="39"/>
        <v>0</v>
      </c>
    </row>
    <row r="104" spans="1:37" x14ac:dyDescent="0.35">
      <c r="A104" s="213" t="s">
        <v>1492</v>
      </c>
      <c r="B104" s="457"/>
      <c r="C104" s="457"/>
      <c r="D104" s="457"/>
      <c r="E104" s="457"/>
      <c r="F104" s="64"/>
      <c r="G104" s="43" t="str">
        <f t="shared" si="32"/>
        <v/>
      </c>
      <c r="U104" s="81" t="b">
        <f t="shared" si="33"/>
        <v>0</v>
      </c>
      <c r="V104" s="81" t="b">
        <f t="shared" si="34"/>
        <v>0</v>
      </c>
      <c r="W104" s="81" t="str">
        <f t="shared" si="35"/>
        <v/>
      </c>
      <c r="X104" s="81" t="str">
        <f t="shared" si="25"/>
        <v/>
      </c>
      <c r="Y104" s="81" t="str">
        <f t="shared" si="26"/>
        <v/>
      </c>
      <c r="Z104" s="81" t="str">
        <f t="shared" si="27"/>
        <v/>
      </c>
      <c r="AA104" s="81" t="str">
        <f t="shared" si="28"/>
        <v/>
      </c>
      <c r="AB104" s="81" t="str">
        <f t="shared" si="29"/>
        <v/>
      </c>
      <c r="AC104" s="81" t="str">
        <f t="shared" si="30"/>
        <v/>
      </c>
      <c r="AD104" s="81" t="str">
        <f t="shared" si="31"/>
        <v/>
      </c>
      <c r="AE104" s="81" t="str">
        <f t="shared" si="36"/>
        <v>;;;;;MATERIAL DE CONSUMO;NA</v>
      </c>
      <c r="AF104" s="81" t="str">
        <f>IFERROR(VLOOKUP($AE104,'VERIFICAÇÃO 8'!H:J,2,FALSE),"")</f>
        <v/>
      </c>
      <c r="AG104" s="81" t="str">
        <f>IFERROR(VLOOKUP($AE104,'VERIFICAÇÃO 8'!H:J,3,FALSE),"")</f>
        <v/>
      </c>
      <c r="AI104" s="24">
        <f t="shared" si="37"/>
        <v>0</v>
      </c>
      <c r="AJ104" s="24">
        <f t="shared" si="38"/>
        <v>0</v>
      </c>
      <c r="AK104" s="24">
        <f t="shared" si="39"/>
        <v>0</v>
      </c>
    </row>
    <row r="105" spans="1:37" ht="20.149999999999999" customHeight="1" thickBot="1" x14ac:dyDescent="0.4">
      <c r="A105" s="745" t="s">
        <v>374</v>
      </c>
      <c r="B105" s="746"/>
      <c r="C105" s="746"/>
      <c r="D105" s="746"/>
      <c r="E105" s="747"/>
      <c r="F105" s="55">
        <f>SUM(F5:F104)</f>
        <v>0</v>
      </c>
      <c r="AH105" s="295" t="s">
        <v>5</v>
      </c>
      <c r="AI105" s="295">
        <f>SUM(AI5:AI104)</f>
        <v>0</v>
      </c>
      <c r="AJ105" s="295">
        <f>SUM(AJ5:AJ104)</f>
        <v>0</v>
      </c>
      <c r="AK105" s="295">
        <f>SUM(AK5:AK104)</f>
        <v>0</v>
      </c>
    </row>
    <row r="106" spans="1:37" ht="10.5" thickTop="1" x14ac:dyDescent="0.35">
      <c r="AH106" s="295" t="s">
        <v>18</v>
      </c>
      <c r="AI106" s="295" t="str">
        <f>IF(AI105&gt;0,AI4,"")</f>
        <v/>
      </c>
      <c r="AJ106" s="295" t="str">
        <f>IF(AJ105&gt;0,AJ4,"")</f>
        <v/>
      </c>
      <c r="AK106" s="295" t="str">
        <f>IF(AK105&gt;0,AK4,"")</f>
        <v/>
      </c>
    </row>
  </sheetData>
  <sheetProtection algorithmName="SHA-512" hashValue="KpYqkMNNs/GtkCMDPlC23lc8Y4c+T/D0/IPjzzwSf0l2HocbMhB2x6Z8eZAzfTVWIqwe17iBB504FDKLxFtPog==" saltValue="FK8W382h4UUocfpxTLKCTA==" spinCount="100000" sheet="1" formatColumns="0" formatRows="0" selectLockedCells="1"/>
  <customSheetViews>
    <customSheetView guid="{F5A100CB-B899-442A-8CB0-2AB82028E8A7}" showGridLines="0" fitToPage="1" hiddenColumns="1" topLeftCell="D1">
      <selection activeCell="B5" sqref="B5"/>
      <pageMargins left="0.78740157480314965" right="0.23622047244094491" top="0.78740157480314965" bottom="0.74803149606299213" header="0.31496062992125984" footer="0.31496062992125984"/>
      <pageSetup paperSize="9" scale="86" fitToHeight="5" orientation="landscape" r:id="rId1"/>
      <headerFooter>
        <oddHeader>&amp;CPTR - PARTE B&amp;RVERSÃO 2</oddHeader>
        <oddFooter>&amp;A&amp;RPágina &amp;P</oddFooter>
      </headerFooter>
    </customSheetView>
  </customSheetViews>
  <mergeCells count="8">
    <mergeCell ref="A105:E105"/>
    <mergeCell ref="A3:F3"/>
    <mergeCell ref="AI3:AK3"/>
    <mergeCell ref="P3:R3"/>
    <mergeCell ref="I3:O3"/>
    <mergeCell ref="AE3:AG3"/>
    <mergeCell ref="U3:W3"/>
    <mergeCell ref="X3:AD3"/>
  </mergeCells>
  <conditionalFormatting sqref="B5:B104">
    <cfRule type="cellIs" dxfId="11" priority="5" operator="equal">
      <formula>0</formula>
    </cfRule>
  </conditionalFormatting>
  <dataValidations count="5">
    <dataValidation type="list" allowBlank="1" showInputMessage="1" showErrorMessage="1" error="SELECIONE NA LISTA O EXECUTOR DA DESPESA." sqref="B5:B104" xr:uid="{00000000-0002-0000-0C00-000000000000}">
      <formula1>$I$5:$I$20</formula1>
    </dataValidation>
    <dataValidation type="list" allowBlank="1" showInputMessage="1" showErrorMessage="1" error="SELECIONE NA LISTA A PROCEDÊNCIA DO MATERIAL." sqref="D5:D104" xr:uid="{00000000-0002-0000-0C00-000001000000}">
      <formula1>$I$37:$I$38</formula1>
    </dataValidation>
    <dataValidation type="textLength" operator="lessThanOrEqual" allowBlank="1" showErrorMessage="1" error="O TEXTO NÃO PODE SUPERAR 80 CARACTERES" sqref="C5:C104" xr:uid="{00000000-0002-0000-0C00-000002000000}">
      <formula1>80</formula1>
    </dataValidation>
    <dataValidation type="textLength" operator="lessThanOrEqual" allowBlank="1" showErrorMessage="1" error="O TEXTO NÃO PODE SUPERAR 300 CARACTERES" sqref="E5:E104" xr:uid="{00000000-0002-0000-0C00-000003000000}">
      <formula1>300</formula1>
    </dataValidation>
    <dataValidation type="decimal" operator="greaterThanOrEqual" allowBlank="1" showInputMessage="1" showErrorMessage="1" error="A INFORMAÇÃO DEVE SER UM NÚMERO POSITIVO._x000a_UTILIZE VÍRGULA PARA SEPARAR OS CENTAVOS, SE HOUVRE." sqref="F5:F104" xr:uid="{00000000-0002-0000-0C00-000004000000}">
      <formula1>0</formula1>
    </dataValidation>
  </dataValidations>
  <pageMargins left="0.78740157480314965" right="0.23622047244094491" top="0.78740157480314965" bottom="0.74803149606299213" header="0.31496062992125984" footer="0.31496062992125984"/>
  <pageSetup paperSize="9" scale="86" fitToHeight="5" orientation="landscape" r:id="rId2"/>
  <headerFooter>
    <oddHeader>&amp;CPTR - PARTE B&amp;RVERSÃO 2</oddHeader>
    <oddFooter>&amp;A&amp;RPágina &amp;P</oddFooter>
  </headerFooter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Plan15">
    <pageSetUpPr fitToPage="1"/>
  </sheetPr>
  <dimension ref="A1:BH1035"/>
  <sheetViews>
    <sheetView showGridLines="0" zoomScaleNormal="100" workbookViewId="0">
      <selection activeCell="B5" sqref="B5"/>
    </sheetView>
  </sheetViews>
  <sheetFormatPr defaultColWidth="9.1796875" defaultRowHeight="10" x14ac:dyDescent="0.35"/>
  <cols>
    <col min="1" max="1" width="6" style="5" customWidth="1"/>
    <col min="2" max="2" width="25.6328125" style="6" customWidth="1"/>
    <col min="3" max="3" width="60.6328125" style="6" customWidth="1"/>
    <col min="4" max="4" width="20.6328125" style="6" customWidth="1"/>
    <col min="5" max="5" width="79.1796875" style="44" customWidth="1"/>
    <col min="6" max="6" width="15.26953125" style="5" hidden="1" customWidth="1"/>
    <col min="7" max="7" width="24.453125" style="73" hidden="1" customWidth="1"/>
    <col min="8" max="9" width="17.7265625" style="73" hidden="1" customWidth="1"/>
    <col min="10" max="10" width="15.453125" style="73" hidden="1" customWidth="1"/>
    <col min="11" max="11" width="16.54296875" style="73" hidden="1" customWidth="1"/>
    <col min="12" max="12" width="14.81640625" style="73" hidden="1" customWidth="1"/>
    <col min="13" max="13" width="25.81640625" style="73" hidden="1" customWidth="1"/>
    <col min="14" max="14" width="18" style="73" hidden="1" customWidth="1"/>
    <col min="15" max="15" width="11.7265625" style="73" hidden="1" customWidth="1"/>
    <col min="16" max="16" width="11.81640625" style="5" hidden="1" customWidth="1"/>
    <col min="17" max="17" width="15.453125" style="5" hidden="1" customWidth="1"/>
    <col min="18" max="18" width="14" style="5" hidden="1" customWidth="1"/>
    <col min="19" max="19" width="12.7265625" style="5" hidden="1" customWidth="1"/>
    <col min="20" max="20" width="13.81640625" style="5" hidden="1" customWidth="1"/>
    <col min="21" max="21" width="16.54296875" style="5" hidden="1" customWidth="1"/>
    <col min="22" max="22" width="11" style="5" hidden="1" customWidth="1"/>
    <col min="23" max="23" width="12.453125" style="5" hidden="1" customWidth="1"/>
    <col min="24" max="24" width="11.453125" style="5" hidden="1" customWidth="1"/>
    <col min="25" max="25" width="20.26953125" style="5" hidden="1" customWidth="1"/>
    <col min="26" max="26" width="108.81640625" style="5" hidden="1" customWidth="1"/>
    <col min="27" max="27" width="11.81640625" style="5" hidden="1" customWidth="1"/>
    <col min="28" max="28" width="24.453125" style="5" hidden="1" customWidth="1"/>
    <col min="29" max="29" width="9.1796875" style="5" hidden="1" customWidth="1"/>
    <col min="30" max="32" width="16.1796875" style="5" hidden="1" customWidth="1"/>
    <col min="33" max="33" width="9.1796875" style="5" hidden="1" customWidth="1"/>
    <col min="34" max="35" width="9.1796875" style="5" customWidth="1"/>
    <col min="36" max="16384" width="9.1796875" style="5"/>
  </cols>
  <sheetData>
    <row r="1" spans="1:32" ht="10.5" x14ac:dyDescent="0.35">
      <c r="A1" s="76" t="s">
        <v>373</v>
      </c>
      <c r="E1" s="5"/>
      <c r="G1" s="5"/>
      <c r="H1" s="5"/>
      <c r="I1" s="5"/>
      <c r="J1" s="5"/>
      <c r="K1" s="5"/>
      <c r="L1" s="5"/>
      <c r="M1" s="5"/>
      <c r="N1" s="5"/>
      <c r="O1" s="5"/>
    </row>
    <row r="2" spans="1:32" ht="10.5" thickBot="1" x14ac:dyDescent="0.4">
      <c r="E2" s="5"/>
    </row>
    <row r="3" spans="1:32" ht="20.149999999999999" customHeight="1" thickTop="1" x14ac:dyDescent="0.35">
      <c r="A3" s="753" t="s">
        <v>223</v>
      </c>
      <c r="B3" s="754"/>
      <c r="C3" s="754"/>
      <c r="D3" s="755"/>
      <c r="E3" s="39"/>
      <c r="F3" s="40"/>
      <c r="G3" s="758" t="s">
        <v>620</v>
      </c>
      <c r="H3" s="759"/>
      <c r="I3" s="759"/>
      <c r="J3" s="759"/>
      <c r="K3" s="759"/>
      <c r="L3" s="759"/>
      <c r="M3" s="759"/>
      <c r="N3" s="760" t="s">
        <v>1924</v>
      </c>
      <c r="P3" s="736" t="s">
        <v>1921</v>
      </c>
      <c r="Q3" s="756"/>
      <c r="R3" s="756"/>
      <c r="S3" s="716" t="s">
        <v>1922</v>
      </c>
      <c r="T3" s="757"/>
      <c r="U3" s="757"/>
      <c r="V3" s="757"/>
      <c r="W3" s="757"/>
      <c r="X3" s="757"/>
      <c r="Y3" s="717"/>
      <c r="Z3" s="749" t="s">
        <v>1923</v>
      </c>
      <c r="AA3" s="749"/>
      <c r="AB3" s="749"/>
      <c r="AD3" s="730" t="s">
        <v>1925</v>
      </c>
      <c r="AE3" s="730"/>
      <c r="AF3" s="730"/>
    </row>
    <row r="4" spans="1:32" ht="25" customHeight="1" x14ac:dyDescent="0.35">
      <c r="A4" s="92" t="s">
        <v>6</v>
      </c>
      <c r="B4" s="93" t="s">
        <v>343</v>
      </c>
      <c r="C4" s="93" t="s">
        <v>2412</v>
      </c>
      <c r="D4" s="94" t="s">
        <v>2413</v>
      </c>
      <c r="E4" s="133"/>
      <c r="F4" s="73"/>
      <c r="G4" s="79" t="s">
        <v>1540</v>
      </c>
      <c r="H4" s="79" t="str">
        <f>'A - DADOS INST.'!U40</f>
        <v>CNPJ</v>
      </c>
      <c r="I4" s="79" t="str">
        <f>'A - DADOS INST.'!V40</f>
        <v>Nº CREDENCIAMENTO</v>
      </c>
      <c r="J4" s="79" t="s">
        <v>1</v>
      </c>
      <c r="K4" s="79" t="s">
        <v>245</v>
      </c>
      <c r="L4" s="79" t="s">
        <v>1083</v>
      </c>
      <c r="M4" s="79" t="s">
        <v>446</v>
      </c>
      <c r="N4" s="761"/>
      <c r="P4" s="320" t="s">
        <v>1883</v>
      </c>
      <c r="Q4" s="320" t="s">
        <v>1884</v>
      </c>
      <c r="R4" s="211" t="s">
        <v>1885</v>
      </c>
      <c r="S4" s="79" t="s">
        <v>0</v>
      </c>
      <c r="T4" s="79" t="s">
        <v>443</v>
      </c>
      <c r="U4" s="79" t="s">
        <v>1</v>
      </c>
      <c r="V4" s="79" t="s">
        <v>245</v>
      </c>
      <c r="W4" s="79" t="s">
        <v>1083</v>
      </c>
      <c r="X4" s="79" t="s">
        <v>446</v>
      </c>
      <c r="Y4" s="211" t="s">
        <v>1906</v>
      </c>
      <c r="Z4" s="163" t="s">
        <v>1899</v>
      </c>
      <c r="AA4" s="163" t="s">
        <v>5</v>
      </c>
      <c r="AB4" s="211" t="s">
        <v>1907</v>
      </c>
      <c r="AD4" s="24" t="s">
        <v>1665</v>
      </c>
      <c r="AE4" s="24" t="s">
        <v>1667</v>
      </c>
      <c r="AF4" s="24" t="s">
        <v>2092</v>
      </c>
    </row>
    <row r="5" spans="1:32" ht="30" customHeight="1" x14ac:dyDescent="0.35">
      <c r="A5" s="42" t="s">
        <v>604</v>
      </c>
      <c r="B5" s="45"/>
      <c r="C5" s="557"/>
      <c r="D5" s="522"/>
      <c r="E5" s="43" t="str">
        <f>IF(Y5&lt;&gt;"",Y5,IF(AB5&lt;&gt;"",AB5,IF(R5&lt;&gt;"",R5,"")))</f>
        <v/>
      </c>
      <c r="F5" s="73"/>
      <c r="G5" s="328" t="str">
        <f>'A - DADOS INST.'!T41</f>
        <v/>
      </c>
      <c r="H5" s="328" t="str">
        <f>'A - DADOS INST.'!U41</f>
        <v/>
      </c>
      <c r="I5" s="328" t="str">
        <f>'A - DADOS INST.'!V41</f>
        <v/>
      </c>
      <c r="J5" s="328" t="str">
        <f>'A - DADOS INST.'!W41</f>
        <v/>
      </c>
      <c r="K5" s="328" t="str">
        <f>'A - DADOS INST.'!X41</f>
        <v/>
      </c>
      <c r="L5" s="328" t="str">
        <f>'A - DADOS INST.'!Y41</f>
        <v/>
      </c>
      <c r="M5" s="328" t="str">
        <f>'A - DADOS INST.'!Z41</f>
        <v/>
      </c>
      <c r="N5" s="329">
        <f t="shared" ref="N5:N20" si="0">SUMIF($B$5:$B$20,G5,$D$5:$D$20)</f>
        <v>0</v>
      </c>
      <c r="P5" s="24" t="b">
        <f>OR(B5&lt;&gt;"",C5&lt;&gt;"",D5&lt;&gt;"")</f>
        <v>0</v>
      </c>
      <c r="Q5" s="24" t="b">
        <f>AND(B5&lt;&gt;"",C5&lt;&gt;"",D5&lt;&gt;"")</f>
        <v>0</v>
      </c>
      <c r="R5" s="24" t="str">
        <f t="shared" ref="R5" si="1">IF(AND(P5=TRUE,Q5=FALSE),$M$25,"")</f>
        <v/>
      </c>
      <c r="S5" s="153" t="str">
        <f>IFERROR(VLOOKUP($B5,$G$5:$M$20,2,FALSE),"")</f>
        <v/>
      </c>
      <c r="T5" s="153" t="str">
        <f>IFERROR(VLOOKUP($B5,$G$5:$M$20,3,FALSE),"")</f>
        <v/>
      </c>
      <c r="U5" s="153" t="str">
        <f>IFERROR(VLOOKUP($B5,$G$5:$M$20,4,FALSE),"")</f>
        <v/>
      </c>
      <c r="V5" s="153" t="str">
        <f>IFERROR(VLOOKUP($B5,$G$5:$M$20,5,FALSE),"")</f>
        <v/>
      </c>
      <c r="W5" s="153" t="str">
        <f>IFERROR(VLOOKUP($B5,$G$5:$M$20,6,FALSE),"")</f>
        <v/>
      </c>
      <c r="X5" s="153" t="str">
        <f>IFERROR(VLOOKUP($B5,$G$5:$M$20,7,FALSE),"")</f>
        <v/>
      </c>
      <c r="Y5" s="110" t="str">
        <f>IF(B5="","",IF(S5="",$M$26,""))</f>
        <v/>
      </c>
      <c r="Z5" s="110" t="str">
        <f>CONCATENATE($G$25,$K$25,U5,$K$25,V5,$K$25,W5,$K$25,X5,$K$25,$I$25,$K$25,"NA")</f>
        <v>;;;;;PASSAGENS;NA</v>
      </c>
      <c r="AA5" s="110" t="str">
        <f>IFERROR(VLOOKUP($Z$5,'VERIFICAÇÃO 8'!H:J,2,FALSE),"")</f>
        <v/>
      </c>
      <c r="AB5" s="110" t="str">
        <f>IFERROR(VLOOKUP($Z5,'VERIFICAÇÃO 8'!H:J,3,FALSE),"")</f>
        <v/>
      </c>
      <c r="AD5" s="24">
        <f>IF(R5&lt;&gt;"",1,0)</f>
        <v>0</v>
      </c>
      <c r="AE5" s="24">
        <f>IF(Y5&lt;&gt;"",1,0)</f>
        <v>0</v>
      </c>
      <c r="AF5" s="24">
        <f>IF(AB5&lt;&gt;"",1,0)</f>
        <v>0</v>
      </c>
    </row>
    <row r="6" spans="1:32" ht="30" customHeight="1" x14ac:dyDescent="0.35">
      <c r="A6" s="42" t="s">
        <v>605</v>
      </c>
      <c r="B6" s="544"/>
      <c r="C6" s="557"/>
      <c r="D6" s="64"/>
      <c r="E6" s="43" t="str">
        <f t="shared" ref="E6:E20" si="2">IF(Y6&lt;&gt;"",Y6,IF(AB6&lt;&gt;"",AB6,IF(R6&lt;&gt;"",R6,"")))</f>
        <v/>
      </c>
      <c r="F6" s="73"/>
      <c r="G6" s="153" t="str">
        <f>'A - DADOS INST.'!T42</f>
        <v/>
      </c>
      <c r="H6" s="153" t="str">
        <f>'A - DADOS INST.'!U42</f>
        <v/>
      </c>
      <c r="I6" s="153" t="str">
        <f>'A - DADOS INST.'!V42</f>
        <v/>
      </c>
      <c r="J6" s="153" t="str">
        <f>'A - DADOS INST.'!W42</f>
        <v/>
      </c>
      <c r="K6" s="153" t="str">
        <f>'A - DADOS INST.'!X42</f>
        <v/>
      </c>
      <c r="L6" s="153" t="str">
        <f>'A - DADOS INST.'!Y42</f>
        <v/>
      </c>
      <c r="M6" s="153" t="str">
        <f>'A - DADOS INST.'!Z42</f>
        <v/>
      </c>
      <c r="N6" s="329">
        <f t="shared" si="0"/>
        <v>0</v>
      </c>
      <c r="P6" s="24" t="b">
        <f t="shared" ref="P6:P20" si="3">OR(B6&lt;&gt;"",C6&lt;&gt;"",D6&lt;&gt;"")</f>
        <v>0</v>
      </c>
      <c r="Q6" s="24" t="b">
        <f t="shared" ref="Q6:Q20" si="4">AND(B6&lt;&gt;"",C6&lt;&gt;"",D6&lt;&gt;"")</f>
        <v>0</v>
      </c>
      <c r="R6" s="24" t="str">
        <f t="shared" ref="R6:R20" si="5">IF(AND(P6=TRUE,Q6=FALSE),$M$25,"")</f>
        <v/>
      </c>
      <c r="S6" s="153" t="str">
        <f t="shared" ref="S6:S20" si="6">IFERROR(VLOOKUP($B6,$G$5:$M$20,2,FALSE),"")</f>
        <v/>
      </c>
      <c r="T6" s="153" t="str">
        <f t="shared" ref="T6:T20" si="7">IFERROR(VLOOKUP($B6,$G$5:$M$20,3,FALSE),"")</f>
        <v/>
      </c>
      <c r="U6" s="153" t="str">
        <f t="shared" ref="U6:U20" si="8">IFERROR(VLOOKUP($B6,$G$5:$M$20,4,FALSE),"")</f>
        <v/>
      </c>
      <c r="V6" s="153" t="str">
        <f t="shared" ref="V6:V20" si="9">IFERROR(VLOOKUP($B6,$G$5:$M$20,5,FALSE),"")</f>
        <v/>
      </c>
      <c r="W6" s="153" t="str">
        <f t="shared" ref="W6:W20" si="10">IFERROR(VLOOKUP($B6,$G$5:$M$20,6,FALSE),"")</f>
        <v/>
      </c>
      <c r="X6" s="153" t="str">
        <f t="shared" ref="X6:X20" si="11">IFERROR(VLOOKUP($B6,$G$5:$M$20,7,FALSE),"")</f>
        <v/>
      </c>
      <c r="Y6" s="110" t="str">
        <f t="shared" ref="Y6:Y20" si="12">IF(B6="","",IF(S6="",$M$26,""))</f>
        <v/>
      </c>
      <c r="Z6" s="110" t="str">
        <f t="shared" ref="Z6:Z20" si="13">CONCATENATE($G$25,$K$25,U6,$K$25,V6,$K$25,W6,$K$25,X6,$K$25,$I$25,$K$25,"NA")</f>
        <v>;;;;;PASSAGENS;NA</v>
      </c>
      <c r="AA6" s="110" t="str">
        <f>IFERROR(VLOOKUP($Z$5,'VERIFICAÇÃO 8'!H:J,2,FALSE),"")</f>
        <v/>
      </c>
      <c r="AB6" s="110" t="str">
        <f>IFERROR(VLOOKUP($Z6,'VERIFICAÇÃO 8'!H:J,3,FALSE),"")</f>
        <v/>
      </c>
      <c r="AD6" s="24">
        <f t="shared" ref="AD6:AD20" si="14">IF(R6&lt;&gt;"",1,0)</f>
        <v>0</v>
      </c>
      <c r="AE6" s="24">
        <f t="shared" ref="AE6:AE20" si="15">IF(Y6&lt;&gt;"",1,0)</f>
        <v>0</v>
      </c>
      <c r="AF6" s="24">
        <f t="shared" ref="AF6:AF20" si="16">IF(AB6&lt;&gt;"",1,0)</f>
        <v>0</v>
      </c>
    </row>
    <row r="7" spans="1:32" ht="30" customHeight="1" x14ac:dyDescent="0.35">
      <c r="A7" s="42" t="s">
        <v>606</v>
      </c>
      <c r="B7" s="541"/>
      <c r="C7" s="544"/>
      <c r="D7" s="64"/>
      <c r="E7" s="43" t="str">
        <f t="shared" si="2"/>
        <v/>
      </c>
      <c r="F7" s="73"/>
      <c r="G7" s="153" t="str">
        <f>'A - DADOS INST.'!T43</f>
        <v/>
      </c>
      <c r="H7" s="153" t="str">
        <f>'A - DADOS INST.'!U43</f>
        <v/>
      </c>
      <c r="I7" s="153" t="str">
        <f>'A - DADOS INST.'!V43</f>
        <v/>
      </c>
      <c r="J7" s="153" t="str">
        <f>'A - DADOS INST.'!W43</f>
        <v/>
      </c>
      <c r="K7" s="153" t="str">
        <f>'A - DADOS INST.'!X43</f>
        <v/>
      </c>
      <c r="L7" s="153" t="str">
        <f>'A - DADOS INST.'!Y43</f>
        <v/>
      </c>
      <c r="M7" s="153" t="str">
        <f>'A - DADOS INST.'!Z43</f>
        <v/>
      </c>
      <c r="N7" s="329">
        <f t="shared" si="0"/>
        <v>0</v>
      </c>
      <c r="P7" s="24" t="b">
        <f t="shared" si="3"/>
        <v>0</v>
      </c>
      <c r="Q7" s="24" t="b">
        <f t="shared" si="4"/>
        <v>0</v>
      </c>
      <c r="R7" s="24" t="str">
        <f t="shared" si="5"/>
        <v/>
      </c>
      <c r="S7" s="153" t="str">
        <f t="shared" si="6"/>
        <v/>
      </c>
      <c r="T7" s="153" t="str">
        <f t="shared" si="7"/>
        <v/>
      </c>
      <c r="U7" s="153" t="str">
        <f t="shared" si="8"/>
        <v/>
      </c>
      <c r="V7" s="153" t="str">
        <f t="shared" si="9"/>
        <v/>
      </c>
      <c r="W7" s="153" t="str">
        <f t="shared" si="10"/>
        <v/>
      </c>
      <c r="X7" s="153" t="str">
        <f t="shared" si="11"/>
        <v/>
      </c>
      <c r="Y7" s="110" t="str">
        <f t="shared" si="12"/>
        <v/>
      </c>
      <c r="Z7" s="110" t="str">
        <f t="shared" si="13"/>
        <v>;;;;;PASSAGENS;NA</v>
      </c>
      <c r="AA7" s="110" t="str">
        <f>IFERROR(VLOOKUP($Z$5,'VERIFICAÇÃO 8'!H:J,2,FALSE),"")</f>
        <v/>
      </c>
      <c r="AB7" s="110" t="str">
        <f>IFERROR(VLOOKUP($Z7,'VERIFICAÇÃO 8'!H:J,3,FALSE),"")</f>
        <v/>
      </c>
      <c r="AD7" s="24">
        <f t="shared" si="14"/>
        <v>0</v>
      </c>
      <c r="AE7" s="24">
        <f t="shared" si="15"/>
        <v>0</v>
      </c>
      <c r="AF7" s="24">
        <f t="shared" si="16"/>
        <v>0</v>
      </c>
    </row>
    <row r="8" spans="1:32" ht="30" customHeight="1" x14ac:dyDescent="0.35">
      <c r="A8" s="42" t="s">
        <v>607</v>
      </c>
      <c r="B8" s="544"/>
      <c r="C8" s="544"/>
      <c r="D8" s="64"/>
      <c r="E8" s="43" t="str">
        <f t="shared" si="2"/>
        <v/>
      </c>
      <c r="F8" s="73"/>
      <c r="G8" s="153" t="str">
        <f>'A - DADOS INST.'!T44</f>
        <v/>
      </c>
      <c r="H8" s="153" t="str">
        <f>'A - DADOS INST.'!U44</f>
        <v/>
      </c>
      <c r="I8" s="153" t="str">
        <f>'A - DADOS INST.'!V44</f>
        <v/>
      </c>
      <c r="J8" s="153" t="str">
        <f>'A - DADOS INST.'!W44</f>
        <v/>
      </c>
      <c r="K8" s="153" t="str">
        <f>'A - DADOS INST.'!X44</f>
        <v/>
      </c>
      <c r="L8" s="153" t="str">
        <f>'A - DADOS INST.'!Y44</f>
        <v/>
      </c>
      <c r="M8" s="153" t="str">
        <f>'A - DADOS INST.'!Z44</f>
        <v/>
      </c>
      <c r="N8" s="329">
        <f t="shared" si="0"/>
        <v>0</v>
      </c>
      <c r="P8" s="24" t="b">
        <f t="shared" si="3"/>
        <v>0</v>
      </c>
      <c r="Q8" s="24" t="b">
        <f t="shared" si="4"/>
        <v>0</v>
      </c>
      <c r="R8" s="24" t="str">
        <f t="shared" si="5"/>
        <v/>
      </c>
      <c r="S8" s="153" t="str">
        <f t="shared" si="6"/>
        <v/>
      </c>
      <c r="T8" s="153" t="str">
        <f t="shared" si="7"/>
        <v/>
      </c>
      <c r="U8" s="153" t="str">
        <f t="shared" si="8"/>
        <v/>
      </c>
      <c r="V8" s="153" t="str">
        <f t="shared" si="9"/>
        <v/>
      </c>
      <c r="W8" s="153" t="str">
        <f t="shared" si="10"/>
        <v/>
      </c>
      <c r="X8" s="153" t="str">
        <f t="shared" si="11"/>
        <v/>
      </c>
      <c r="Y8" s="110" t="str">
        <f t="shared" si="12"/>
        <v/>
      </c>
      <c r="Z8" s="110" t="str">
        <f t="shared" si="13"/>
        <v>;;;;;PASSAGENS;NA</v>
      </c>
      <c r="AA8" s="110" t="str">
        <f>IFERROR(VLOOKUP($Z$5,'VERIFICAÇÃO 8'!H:J,2,FALSE),"")</f>
        <v/>
      </c>
      <c r="AB8" s="110" t="str">
        <f>IFERROR(VLOOKUP($Z8,'VERIFICAÇÃO 8'!H:J,3,FALSE),"")</f>
        <v/>
      </c>
      <c r="AD8" s="24">
        <f t="shared" si="14"/>
        <v>0</v>
      </c>
      <c r="AE8" s="24">
        <f t="shared" si="15"/>
        <v>0</v>
      </c>
      <c r="AF8" s="24">
        <f t="shared" si="16"/>
        <v>0</v>
      </c>
    </row>
    <row r="9" spans="1:32" ht="30" customHeight="1" x14ac:dyDescent="0.35">
      <c r="A9" s="42" t="s">
        <v>608</v>
      </c>
      <c r="B9" s="541"/>
      <c r="C9" s="537"/>
      <c r="D9" s="64"/>
      <c r="E9" s="43" t="str">
        <f t="shared" si="2"/>
        <v/>
      </c>
      <c r="F9" s="73"/>
      <c r="G9" s="153" t="str">
        <f>'A - DADOS INST.'!T45</f>
        <v/>
      </c>
      <c r="H9" s="153" t="str">
        <f>'A - DADOS INST.'!U45</f>
        <v/>
      </c>
      <c r="I9" s="153" t="str">
        <f>'A - DADOS INST.'!V45</f>
        <v/>
      </c>
      <c r="J9" s="153" t="str">
        <f>'A - DADOS INST.'!W45</f>
        <v/>
      </c>
      <c r="K9" s="153" t="str">
        <f>'A - DADOS INST.'!X45</f>
        <v/>
      </c>
      <c r="L9" s="153" t="str">
        <f>'A - DADOS INST.'!Y45</f>
        <v/>
      </c>
      <c r="M9" s="153" t="str">
        <f>'A - DADOS INST.'!Z45</f>
        <v/>
      </c>
      <c r="N9" s="329">
        <f t="shared" si="0"/>
        <v>0</v>
      </c>
      <c r="P9" s="24" t="b">
        <f t="shared" si="3"/>
        <v>0</v>
      </c>
      <c r="Q9" s="24" t="b">
        <f t="shared" si="4"/>
        <v>0</v>
      </c>
      <c r="R9" s="24" t="str">
        <f t="shared" si="5"/>
        <v/>
      </c>
      <c r="S9" s="153" t="str">
        <f t="shared" si="6"/>
        <v/>
      </c>
      <c r="T9" s="153" t="str">
        <f t="shared" si="7"/>
        <v/>
      </c>
      <c r="U9" s="153" t="str">
        <f t="shared" si="8"/>
        <v/>
      </c>
      <c r="V9" s="153" t="str">
        <f t="shared" si="9"/>
        <v/>
      </c>
      <c r="W9" s="153" t="str">
        <f t="shared" si="10"/>
        <v/>
      </c>
      <c r="X9" s="153" t="str">
        <f t="shared" si="11"/>
        <v/>
      </c>
      <c r="Y9" s="110" t="str">
        <f t="shared" si="12"/>
        <v/>
      </c>
      <c r="Z9" s="110" t="str">
        <f t="shared" si="13"/>
        <v>;;;;;PASSAGENS;NA</v>
      </c>
      <c r="AA9" s="110" t="str">
        <f>IFERROR(VLOOKUP($Z$5,'VERIFICAÇÃO 8'!H:J,2,FALSE),"")</f>
        <v/>
      </c>
      <c r="AB9" s="110" t="str">
        <f>IFERROR(VLOOKUP($Z9,'VERIFICAÇÃO 8'!H:J,3,FALSE),"")</f>
        <v/>
      </c>
      <c r="AD9" s="24">
        <f t="shared" si="14"/>
        <v>0</v>
      </c>
      <c r="AE9" s="24">
        <f t="shared" si="15"/>
        <v>0</v>
      </c>
      <c r="AF9" s="24">
        <f t="shared" si="16"/>
        <v>0</v>
      </c>
    </row>
    <row r="10" spans="1:32" ht="30" customHeight="1" x14ac:dyDescent="0.35">
      <c r="A10" s="42" t="s">
        <v>609</v>
      </c>
      <c r="B10" s="541"/>
      <c r="C10" s="537"/>
      <c r="D10" s="64"/>
      <c r="E10" s="43" t="str">
        <f t="shared" si="2"/>
        <v/>
      </c>
      <c r="F10" s="73"/>
      <c r="G10" s="153" t="str">
        <f>'A - DADOS INST.'!T46</f>
        <v/>
      </c>
      <c r="H10" s="153" t="str">
        <f>'A - DADOS INST.'!U46</f>
        <v/>
      </c>
      <c r="I10" s="153" t="str">
        <f>'A - DADOS INST.'!V46</f>
        <v/>
      </c>
      <c r="J10" s="153" t="str">
        <f>'A - DADOS INST.'!W46</f>
        <v/>
      </c>
      <c r="K10" s="153" t="str">
        <f>'A - DADOS INST.'!X46</f>
        <v/>
      </c>
      <c r="L10" s="153" t="str">
        <f>'A - DADOS INST.'!Y46</f>
        <v/>
      </c>
      <c r="M10" s="153" t="str">
        <f>'A - DADOS INST.'!Z46</f>
        <v/>
      </c>
      <c r="N10" s="329">
        <f t="shared" si="0"/>
        <v>0</v>
      </c>
      <c r="P10" s="24" t="b">
        <f t="shared" si="3"/>
        <v>0</v>
      </c>
      <c r="Q10" s="24" t="b">
        <f t="shared" si="4"/>
        <v>0</v>
      </c>
      <c r="R10" s="24" t="str">
        <f t="shared" si="5"/>
        <v/>
      </c>
      <c r="S10" s="153" t="str">
        <f t="shared" si="6"/>
        <v/>
      </c>
      <c r="T10" s="153" t="str">
        <f t="shared" si="7"/>
        <v/>
      </c>
      <c r="U10" s="153" t="str">
        <f t="shared" si="8"/>
        <v/>
      </c>
      <c r="V10" s="153" t="str">
        <f t="shared" si="9"/>
        <v/>
      </c>
      <c r="W10" s="153" t="str">
        <f t="shared" si="10"/>
        <v/>
      </c>
      <c r="X10" s="153" t="str">
        <f t="shared" si="11"/>
        <v/>
      </c>
      <c r="Y10" s="110" t="str">
        <f t="shared" si="12"/>
        <v/>
      </c>
      <c r="Z10" s="110" t="str">
        <f t="shared" si="13"/>
        <v>;;;;;PASSAGENS;NA</v>
      </c>
      <c r="AA10" s="110" t="str">
        <f>IFERROR(VLOOKUP($Z$5,'VERIFICAÇÃO 8'!H:J,2,FALSE),"")</f>
        <v/>
      </c>
      <c r="AB10" s="110" t="str">
        <f>IFERROR(VLOOKUP($Z10,'VERIFICAÇÃO 8'!H:J,3,FALSE),"")</f>
        <v/>
      </c>
      <c r="AD10" s="24">
        <f t="shared" si="14"/>
        <v>0</v>
      </c>
      <c r="AE10" s="24">
        <f t="shared" si="15"/>
        <v>0</v>
      </c>
      <c r="AF10" s="24">
        <f t="shared" si="16"/>
        <v>0</v>
      </c>
    </row>
    <row r="11" spans="1:32" ht="30" customHeight="1" x14ac:dyDescent="0.35">
      <c r="A11" s="42" t="s">
        <v>610</v>
      </c>
      <c r="B11" s="541"/>
      <c r="C11" s="537"/>
      <c r="D11" s="64"/>
      <c r="E11" s="43" t="str">
        <f t="shared" si="2"/>
        <v/>
      </c>
      <c r="F11" s="73"/>
      <c r="G11" s="153" t="str">
        <f>'A - DADOS INST.'!T47</f>
        <v/>
      </c>
      <c r="H11" s="153" t="str">
        <f>'A - DADOS INST.'!U47</f>
        <v/>
      </c>
      <c r="I11" s="153" t="str">
        <f>'A - DADOS INST.'!V47</f>
        <v/>
      </c>
      <c r="J11" s="153" t="str">
        <f>'A - DADOS INST.'!W47</f>
        <v/>
      </c>
      <c r="K11" s="153" t="str">
        <f>'A - DADOS INST.'!X47</f>
        <v/>
      </c>
      <c r="L11" s="153" t="str">
        <f>'A - DADOS INST.'!Y47</f>
        <v/>
      </c>
      <c r="M11" s="153" t="str">
        <f>'A - DADOS INST.'!Z47</f>
        <v/>
      </c>
      <c r="N11" s="329">
        <f t="shared" si="0"/>
        <v>0</v>
      </c>
      <c r="P11" s="24" t="b">
        <f t="shared" si="3"/>
        <v>0</v>
      </c>
      <c r="Q11" s="24" t="b">
        <f t="shared" si="4"/>
        <v>0</v>
      </c>
      <c r="R11" s="24" t="str">
        <f t="shared" si="5"/>
        <v/>
      </c>
      <c r="S11" s="153" t="str">
        <f t="shared" si="6"/>
        <v/>
      </c>
      <c r="T11" s="153" t="str">
        <f t="shared" si="7"/>
        <v/>
      </c>
      <c r="U11" s="153" t="str">
        <f t="shared" si="8"/>
        <v/>
      </c>
      <c r="V11" s="153" t="str">
        <f t="shared" si="9"/>
        <v/>
      </c>
      <c r="W11" s="153" t="str">
        <f t="shared" si="10"/>
        <v/>
      </c>
      <c r="X11" s="153" t="str">
        <f t="shared" si="11"/>
        <v/>
      </c>
      <c r="Y11" s="110" t="str">
        <f t="shared" si="12"/>
        <v/>
      </c>
      <c r="Z11" s="110" t="str">
        <f t="shared" si="13"/>
        <v>;;;;;PASSAGENS;NA</v>
      </c>
      <c r="AA11" s="110" t="str">
        <f>IFERROR(VLOOKUP($Z$5,'VERIFICAÇÃO 8'!H:J,2,FALSE),"")</f>
        <v/>
      </c>
      <c r="AB11" s="110" t="str">
        <f>IFERROR(VLOOKUP($Z11,'VERIFICAÇÃO 8'!H:J,3,FALSE),"")</f>
        <v/>
      </c>
      <c r="AD11" s="24">
        <f t="shared" si="14"/>
        <v>0</v>
      </c>
      <c r="AE11" s="24">
        <f t="shared" si="15"/>
        <v>0</v>
      </c>
      <c r="AF11" s="24">
        <f t="shared" si="16"/>
        <v>0</v>
      </c>
    </row>
    <row r="12" spans="1:32" ht="30" customHeight="1" x14ac:dyDescent="0.35">
      <c r="A12" s="42" t="s">
        <v>611</v>
      </c>
      <c r="B12" s="457"/>
      <c r="C12" s="45"/>
      <c r="D12" s="64"/>
      <c r="E12" s="43" t="str">
        <f t="shared" si="2"/>
        <v/>
      </c>
      <c r="F12" s="73"/>
      <c r="G12" s="153" t="str">
        <f>'A - DADOS INST.'!T48</f>
        <v/>
      </c>
      <c r="H12" s="153" t="str">
        <f>'A - DADOS INST.'!U48</f>
        <v/>
      </c>
      <c r="I12" s="153" t="str">
        <f>'A - DADOS INST.'!V48</f>
        <v/>
      </c>
      <c r="J12" s="153" t="str">
        <f>'A - DADOS INST.'!W48</f>
        <v/>
      </c>
      <c r="K12" s="153" t="str">
        <f>'A - DADOS INST.'!X48</f>
        <v/>
      </c>
      <c r="L12" s="153" t="str">
        <f>'A - DADOS INST.'!Y48</f>
        <v/>
      </c>
      <c r="M12" s="153" t="str">
        <f>'A - DADOS INST.'!Z48</f>
        <v/>
      </c>
      <c r="N12" s="329">
        <f t="shared" si="0"/>
        <v>0</v>
      </c>
      <c r="P12" s="24" t="b">
        <f t="shared" si="3"/>
        <v>0</v>
      </c>
      <c r="Q12" s="24" t="b">
        <f t="shared" si="4"/>
        <v>0</v>
      </c>
      <c r="R12" s="24" t="str">
        <f t="shared" si="5"/>
        <v/>
      </c>
      <c r="S12" s="153" t="str">
        <f t="shared" si="6"/>
        <v/>
      </c>
      <c r="T12" s="153" t="str">
        <f t="shared" si="7"/>
        <v/>
      </c>
      <c r="U12" s="153" t="str">
        <f t="shared" si="8"/>
        <v/>
      </c>
      <c r="V12" s="153" t="str">
        <f t="shared" si="9"/>
        <v/>
      </c>
      <c r="W12" s="153" t="str">
        <f t="shared" si="10"/>
        <v/>
      </c>
      <c r="X12" s="153" t="str">
        <f t="shared" si="11"/>
        <v/>
      </c>
      <c r="Y12" s="110" t="str">
        <f t="shared" si="12"/>
        <v/>
      </c>
      <c r="Z12" s="110" t="str">
        <f t="shared" si="13"/>
        <v>;;;;;PASSAGENS;NA</v>
      </c>
      <c r="AA12" s="110" t="str">
        <f>IFERROR(VLOOKUP($Z$5,'VERIFICAÇÃO 8'!H:J,2,FALSE),"")</f>
        <v/>
      </c>
      <c r="AB12" s="110" t="str">
        <f>IFERROR(VLOOKUP($Z12,'VERIFICAÇÃO 8'!H:J,3,FALSE),"")</f>
        <v/>
      </c>
      <c r="AD12" s="24">
        <f t="shared" si="14"/>
        <v>0</v>
      </c>
      <c r="AE12" s="24">
        <f t="shared" si="15"/>
        <v>0</v>
      </c>
      <c r="AF12" s="24">
        <f t="shared" si="16"/>
        <v>0</v>
      </c>
    </row>
    <row r="13" spans="1:32" ht="30" customHeight="1" x14ac:dyDescent="0.35">
      <c r="A13" s="42" t="s">
        <v>612</v>
      </c>
      <c r="B13" s="457"/>
      <c r="C13" s="45"/>
      <c r="D13" s="64"/>
      <c r="E13" s="43" t="str">
        <f t="shared" si="2"/>
        <v/>
      </c>
      <c r="F13" s="73"/>
      <c r="G13" s="153" t="str">
        <f>'A - DADOS INST.'!T49</f>
        <v/>
      </c>
      <c r="H13" s="153" t="str">
        <f>'A - DADOS INST.'!U49</f>
        <v/>
      </c>
      <c r="I13" s="153" t="str">
        <f>'A - DADOS INST.'!V49</f>
        <v/>
      </c>
      <c r="J13" s="153" t="str">
        <f>'A - DADOS INST.'!W49</f>
        <v/>
      </c>
      <c r="K13" s="153" t="str">
        <f>'A - DADOS INST.'!X49</f>
        <v/>
      </c>
      <c r="L13" s="153" t="str">
        <f>'A - DADOS INST.'!Y49</f>
        <v/>
      </c>
      <c r="M13" s="153" t="str">
        <f>'A - DADOS INST.'!Z49</f>
        <v/>
      </c>
      <c r="N13" s="329">
        <f t="shared" si="0"/>
        <v>0</v>
      </c>
      <c r="P13" s="24" t="b">
        <f t="shared" si="3"/>
        <v>0</v>
      </c>
      <c r="Q13" s="24" t="b">
        <f t="shared" si="4"/>
        <v>0</v>
      </c>
      <c r="R13" s="24" t="str">
        <f t="shared" si="5"/>
        <v/>
      </c>
      <c r="S13" s="153" t="str">
        <f t="shared" si="6"/>
        <v/>
      </c>
      <c r="T13" s="153" t="str">
        <f t="shared" si="7"/>
        <v/>
      </c>
      <c r="U13" s="153" t="str">
        <f t="shared" si="8"/>
        <v/>
      </c>
      <c r="V13" s="153" t="str">
        <f t="shared" si="9"/>
        <v/>
      </c>
      <c r="W13" s="153" t="str">
        <f t="shared" si="10"/>
        <v/>
      </c>
      <c r="X13" s="153" t="str">
        <f t="shared" si="11"/>
        <v/>
      </c>
      <c r="Y13" s="110" t="str">
        <f t="shared" si="12"/>
        <v/>
      </c>
      <c r="Z13" s="110" t="str">
        <f t="shared" si="13"/>
        <v>;;;;;PASSAGENS;NA</v>
      </c>
      <c r="AA13" s="110" t="str">
        <f>IFERROR(VLOOKUP($Z$5,'VERIFICAÇÃO 8'!H:J,2,FALSE),"")</f>
        <v/>
      </c>
      <c r="AB13" s="110" t="str">
        <f>IFERROR(VLOOKUP($Z13,'VERIFICAÇÃO 8'!H:J,3,FALSE),"")</f>
        <v/>
      </c>
      <c r="AD13" s="24">
        <f t="shared" si="14"/>
        <v>0</v>
      </c>
      <c r="AE13" s="24">
        <f t="shared" si="15"/>
        <v>0</v>
      </c>
      <c r="AF13" s="24">
        <f t="shared" si="16"/>
        <v>0</v>
      </c>
    </row>
    <row r="14" spans="1:32" ht="30" customHeight="1" x14ac:dyDescent="0.35">
      <c r="A14" s="42" t="s">
        <v>613</v>
      </c>
      <c r="B14" s="457"/>
      <c r="C14" s="45"/>
      <c r="D14" s="64"/>
      <c r="E14" s="43" t="str">
        <f t="shared" si="2"/>
        <v/>
      </c>
      <c r="F14" s="73"/>
      <c r="G14" s="153" t="str">
        <f>'A - DADOS INST.'!T50</f>
        <v/>
      </c>
      <c r="H14" s="153" t="str">
        <f>'A - DADOS INST.'!U50</f>
        <v/>
      </c>
      <c r="I14" s="153" t="str">
        <f>'A - DADOS INST.'!V50</f>
        <v/>
      </c>
      <c r="J14" s="153" t="str">
        <f>'A - DADOS INST.'!W50</f>
        <v/>
      </c>
      <c r="K14" s="153" t="str">
        <f>'A - DADOS INST.'!X50</f>
        <v/>
      </c>
      <c r="L14" s="153" t="str">
        <f>'A - DADOS INST.'!Y50</f>
        <v/>
      </c>
      <c r="M14" s="153" t="str">
        <f>'A - DADOS INST.'!Z50</f>
        <v/>
      </c>
      <c r="N14" s="329">
        <f t="shared" si="0"/>
        <v>0</v>
      </c>
      <c r="P14" s="24" t="b">
        <f t="shared" si="3"/>
        <v>0</v>
      </c>
      <c r="Q14" s="24" t="b">
        <f t="shared" si="4"/>
        <v>0</v>
      </c>
      <c r="R14" s="24" t="str">
        <f t="shared" si="5"/>
        <v/>
      </c>
      <c r="S14" s="153" t="str">
        <f t="shared" si="6"/>
        <v/>
      </c>
      <c r="T14" s="153" t="str">
        <f t="shared" si="7"/>
        <v/>
      </c>
      <c r="U14" s="153" t="str">
        <f t="shared" si="8"/>
        <v/>
      </c>
      <c r="V14" s="153" t="str">
        <f t="shared" si="9"/>
        <v/>
      </c>
      <c r="W14" s="153" t="str">
        <f t="shared" si="10"/>
        <v/>
      </c>
      <c r="X14" s="153" t="str">
        <f t="shared" si="11"/>
        <v/>
      </c>
      <c r="Y14" s="110" t="str">
        <f t="shared" si="12"/>
        <v/>
      </c>
      <c r="Z14" s="110" t="str">
        <f t="shared" si="13"/>
        <v>;;;;;PASSAGENS;NA</v>
      </c>
      <c r="AA14" s="110" t="str">
        <f>IFERROR(VLOOKUP($Z$5,'VERIFICAÇÃO 8'!H:J,2,FALSE),"")</f>
        <v/>
      </c>
      <c r="AB14" s="110" t="str">
        <f>IFERROR(VLOOKUP($Z14,'VERIFICAÇÃO 8'!H:J,3,FALSE),"")</f>
        <v/>
      </c>
      <c r="AD14" s="24">
        <f t="shared" si="14"/>
        <v>0</v>
      </c>
      <c r="AE14" s="24">
        <f t="shared" si="15"/>
        <v>0</v>
      </c>
      <c r="AF14" s="24">
        <f t="shared" si="16"/>
        <v>0</v>
      </c>
    </row>
    <row r="15" spans="1:32" ht="30" customHeight="1" x14ac:dyDescent="0.35">
      <c r="A15" s="42" t="s">
        <v>614</v>
      </c>
      <c r="B15" s="457"/>
      <c r="C15" s="45"/>
      <c r="D15" s="64"/>
      <c r="E15" s="43" t="str">
        <f t="shared" si="2"/>
        <v/>
      </c>
      <c r="F15" s="73"/>
      <c r="G15" s="153" t="str">
        <f>'A - DADOS INST.'!T51</f>
        <v/>
      </c>
      <c r="H15" s="153" t="str">
        <f>'A - DADOS INST.'!U51</f>
        <v/>
      </c>
      <c r="I15" s="153" t="str">
        <f>'A - DADOS INST.'!V51</f>
        <v/>
      </c>
      <c r="J15" s="153" t="str">
        <f>'A - DADOS INST.'!W51</f>
        <v/>
      </c>
      <c r="K15" s="153" t="str">
        <f>'A - DADOS INST.'!X51</f>
        <v/>
      </c>
      <c r="L15" s="153" t="str">
        <f>'A - DADOS INST.'!Y51</f>
        <v/>
      </c>
      <c r="M15" s="153" t="str">
        <f>'A - DADOS INST.'!Z51</f>
        <v/>
      </c>
      <c r="N15" s="329">
        <f t="shared" si="0"/>
        <v>0</v>
      </c>
      <c r="P15" s="24" t="b">
        <f t="shared" si="3"/>
        <v>0</v>
      </c>
      <c r="Q15" s="24" t="b">
        <f t="shared" si="4"/>
        <v>0</v>
      </c>
      <c r="R15" s="24" t="str">
        <f t="shared" si="5"/>
        <v/>
      </c>
      <c r="S15" s="153" t="str">
        <f t="shared" si="6"/>
        <v/>
      </c>
      <c r="T15" s="153" t="str">
        <f t="shared" si="7"/>
        <v/>
      </c>
      <c r="U15" s="153" t="str">
        <f t="shared" si="8"/>
        <v/>
      </c>
      <c r="V15" s="153" t="str">
        <f t="shared" si="9"/>
        <v/>
      </c>
      <c r="W15" s="153" t="str">
        <f t="shared" si="10"/>
        <v/>
      </c>
      <c r="X15" s="153" t="str">
        <f t="shared" si="11"/>
        <v/>
      </c>
      <c r="Y15" s="110" t="str">
        <f t="shared" si="12"/>
        <v/>
      </c>
      <c r="Z15" s="110" t="str">
        <f t="shared" si="13"/>
        <v>;;;;;PASSAGENS;NA</v>
      </c>
      <c r="AA15" s="110" t="str">
        <f>IFERROR(VLOOKUP($Z$5,'VERIFICAÇÃO 8'!H:J,2,FALSE),"")</f>
        <v/>
      </c>
      <c r="AB15" s="110" t="str">
        <f>IFERROR(VLOOKUP($Z15,'VERIFICAÇÃO 8'!H:J,3,FALSE),"")</f>
        <v/>
      </c>
      <c r="AD15" s="24">
        <f t="shared" si="14"/>
        <v>0</v>
      </c>
      <c r="AE15" s="24">
        <f t="shared" si="15"/>
        <v>0</v>
      </c>
      <c r="AF15" s="24">
        <f t="shared" si="16"/>
        <v>0</v>
      </c>
    </row>
    <row r="16" spans="1:32" ht="30" customHeight="1" x14ac:dyDescent="0.35">
      <c r="A16" s="42" t="s">
        <v>615</v>
      </c>
      <c r="B16" s="457"/>
      <c r="C16" s="45"/>
      <c r="D16" s="64"/>
      <c r="E16" s="43" t="str">
        <f t="shared" si="2"/>
        <v/>
      </c>
      <c r="F16" s="73"/>
      <c r="G16" s="153" t="str">
        <f>'A - DADOS INST.'!T52</f>
        <v/>
      </c>
      <c r="H16" s="153" t="str">
        <f>'A - DADOS INST.'!U52</f>
        <v/>
      </c>
      <c r="I16" s="153" t="str">
        <f>'A - DADOS INST.'!V52</f>
        <v/>
      </c>
      <c r="J16" s="153" t="str">
        <f>'A - DADOS INST.'!W52</f>
        <v/>
      </c>
      <c r="K16" s="153" t="str">
        <f>'A - DADOS INST.'!X52</f>
        <v/>
      </c>
      <c r="L16" s="153" t="str">
        <f>'A - DADOS INST.'!Y52</f>
        <v/>
      </c>
      <c r="M16" s="153" t="str">
        <f>'A - DADOS INST.'!Z52</f>
        <v/>
      </c>
      <c r="N16" s="329">
        <f t="shared" si="0"/>
        <v>0</v>
      </c>
      <c r="P16" s="24" t="b">
        <f t="shared" si="3"/>
        <v>0</v>
      </c>
      <c r="Q16" s="24" t="b">
        <f t="shared" si="4"/>
        <v>0</v>
      </c>
      <c r="R16" s="24" t="str">
        <f t="shared" si="5"/>
        <v/>
      </c>
      <c r="S16" s="153" t="str">
        <f t="shared" si="6"/>
        <v/>
      </c>
      <c r="T16" s="153" t="str">
        <f t="shared" si="7"/>
        <v/>
      </c>
      <c r="U16" s="153" t="str">
        <f t="shared" si="8"/>
        <v/>
      </c>
      <c r="V16" s="153" t="str">
        <f t="shared" si="9"/>
        <v/>
      </c>
      <c r="W16" s="153" t="str">
        <f t="shared" si="10"/>
        <v/>
      </c>
      <c r="X16" s="153" t="str">
        <f t="shared" si="11"/>
        <v/>
      </c>
      <c r="Y16" s="110" t="str">
        <f t="shared" si="12"/>
        <v/>
      </c>
      <c r="Z16" s="110" t="str">
        <f t="shared" si="13"/>
        <v>;;;;;PASSAGENS;NA</v>
      </c>
      <c r="AA16" s="110" t="str">
        <f>IFERROR(VLOOKUP($Z$5,'VERIFICAÇÃO 8'!H:J,2,FALSE),"")</f>
        <v/>
      </c>
      <c r="AB16" s="110" t="str">
        <f>IFERROR(VLOOKUP($Z16,'VERIFICAÇÃO 8'!H:J,3,FALSE),"")</f>
        <v/>
      </c>
      <c r="AD16" s="24">
        <f t="shared" si="14"/>
        <v>0</v>
      </c>
      <c r="AE16" s="24">
        <f t="shared" si="15"/>
        <v>0</v>
      </c>
      <c r="AF16" s="24">
        <f t="shared" si="16"/>
        <v>0</v>
      </c>
    </row>
    <row r="17" spans="1:32" ht="30" customHeight="1" x14ac:dyDescent="0.35">
      <c r="A17" s="42" t="s">
        <v>616</v>
      </c>
      <c r="B17" s="457"/>
      <c r="C17" s="45"/>
      <c r="D17" s="64"/>
      <c r="E17" s="43" t="str">
        <f t="shared" si="2"/>
        <v/>
      </c>
      <c r="F17" s="73"/>
      <c r="G17" s="153" t="str">
        <f>'A - DADOS INST.'!T53</f>
        <v/>
      </c>
      <c r="H17" s="153" t="str">
        <f>'A - DADOS INST.'!U53</f>
        <v/>
      </c>
      <c r="I17" s="153" t="str">
        <f>'A - DADOS INST.'!V53</f>
        <v/>
      </c>
      <c r="J17" s="153" t="str">
        <f>'A - DADOS INST.'!W53</f>
        <v/>
      </c>
      <c r="K17" s="153" t="str">
        <f>'A - DADOS INST.'!X53</f>
        <v/>
      </c>
      <c r="L17" s="153" t="str">
        <f>'A - DADOS INST.'!Y53</f>
        <v/>
      </c>
      <c r="M17" s="153" t="str">
        <f>'A - DADOS INST.'!Z53</f>
        <v/>
      </c>
      <c r="N17" s="329">
        <f t="shared" si="0"/>
        <v>0</v>
      </c>
      <c r="P17" s="24" t="b">
        <f t="shared" si="3"/>
        <v>0</v>
      </c>
      <c r="Q17" s="24" t="b">
        <f t="shared" si="4"/>
        <v>0</v>
      </c>
      <c r="R17" s="24" t="str">
        <f t="shared" si="5"/>
        <v/>
      </c>
      <c r="S17" s="153" t="str">
        <f t="shared" si="6"/>
        <v/>
      </c>
      <c r="T17" s="153" t="str">
        <f t="shared" si="7"/>
        <v/>
      </c>
      <c r="U17" s="153" t="str">
        <f t="shared" si="8"/>
        <v/>
      </c>
      <c r="V17" s="153" t="str">
        <f t="shared" si="9"/>
        <v/>
      </c>
      <c r="W17" s="153" t="str">
        <f t="shared" si="10"/>
        <v/>
      </c>
      <c r="X17" s="153" t="str">
        <f t="shared" si="11"/>
        <v/>
      </c>
      <c r="Y17" s="110" t="str">
        <f t="shared" si="12"/>
        <v/>
      </c>
      <c r="Z17" s="110" t="str">
        <f t="shared" si="13"/>
        <v>;;;;;PASSAGENS;NA</v>
      </c>
      <c r="AA17" s="110" t="str">
        <f>IFERROR(VLOOKUP($Z$5,'VERIFICAÇÃO 8'!H:J,2,FALSE),"")</f>
        <v/>
      </c>
      <c r="AB17" s="110" t="str">
        <f>IFERROR(VLOOKUP($Z17,'VERIFICAÇÃO 8'!H:J,3,FALSE),"")</f>
        <v/>
      </c>
      <c r="AD17" s="24">
        <f t="shared" si="14"/>
        <v>0</v>
      </c>
      <c r="AE17" s="24">
        <f t="shared" si="15"/>
        <v>0</v>
      </c>
      <c r="AF17" s="24">
        <f t="shared" si="16"/>
        <v>0</v>
      </c>
    </row>
    <row r="18" spans="1:32" ht="30" customHeight="1" x14ac:dyDescent="0.35">
      <c r="A18" s="42" t="s">
        <v>617</v>
      </c>
      <c r="B18" s="457"/>
      <c r="C18" s="45"/>
      <c r="D18" s="64"/>
      <c r="E18" s="43" t="str">
        <f t="shared" si="2"/>
        <v/>
      </c>
      <c r="F18" s="73"/>
      <c r="G18" s="153" t="str">
        <f>'A - DADOS INST.'!T54</f>
        <v/>
      </c>
      <c r="H18" s="153" t="str">
        <f>'A - DADOS INST.'!U54</f>
        <v/>
      </c>
      <c r="I18" s="153" t="str">
        <f>'A - DADOS INST.'!V54</f>
        <v/>
      </c>
      <c r="J18" s="153" t="str">
        <f>'A - DADOS INST.'!W54</f>
        <v/>
      </c>
      <c r="K18" s="153" t="str">
        <f>'A - DADOS INST.'!X54</f>
        <v/>
      </c>
      <c r="L18" s="153" t="str">
        <f>'A - DADOS INST.'!Y54</f>
        <v/>
      </c>
      <c r="M18" s="153" t="str">
        <f>'A - DADOS INST.'!Z54</f>
        <v/>
      </c>
      <c r="N18" s="329">
        <f t="shared" si="0"/>
        <v>0</v>
      </c>
      <c r="P18" s="24" t="b">
        <f t="shared" si="3"/>
        <v>0</v>
      </c>
      <c r="Q18" s="24" t="b">
        <f t="shared" si="4"/>
        <v>0</v>
      </c>
      <c r="R18" s="24" t="str">
        <f t="shared" si="5"/>
        <v/>
      </c>
      <c r="S18" s="153" t="str">
        <f t="shared" si="6"/>
        <v/>
      </c>
      <c r="T18" s="153" t="str">
        <f t="shared" si="7"/>
        <v/>
      </c>
      <c r="U18" s="153" t="str">
        <f t="shared" si="8"/>
        <v/>
      </c>
      <c r="V18" s="153" t="str">
        <f t="shared" si="9"/>
        <v/>
      </c>
      <c r="W18" s="153" t="str">
        <f t="shared" si="10"/>
        <v/>
      </c>
      <c r="X18" s="153" t="str">
        <f t="shared" si="11"/>
        <v/>
      </c>
      <c r="Y18" s="110" t="str">
        <f t="shared" si="12"/>
        <v/>
      </c>
      <c r="Z18" s="110" t="str">
        <f t="shared" si="13"/>
        <v>;;;;;PASSAGENS;NA</v>
      </c>
      <c r="AA18" s="110" t="str">
        <f>IFERROR(VLOOKUP($Z$5,'VERIFICAÇÃO 8'!H:J,2,FALSE),"")</f>
        <v/>
      </c>
      <c r="AB18" s="110" t="str">
        <f>IFERROR(VLOOKUP($Z18,'VERIFICAÇÃO 8'!H:J,3,FALSE),"")</f>
        <v/>
      </c>
      <c r="AD18" s="24">
        <f t="shared" si="14"/>
        <v>0</v>
      </c>
      <c r="AE18" s="24">
        <f t="shared" si="15"/>
        <v>0</v>
      </c>
      <c r="AF18" s="24">
        <f t="shared" si="16"/>
        <v>0</v>
      </c>
    </row>
    <row r="19" spans="1:32" ht="30" customHeight="1" x14ac:dyDescent="0.35">
      <c r="A19" s="42" t="s">
        <v>618</v>
      </c>
      <c r="B19" s="457"/>
      <c r="C19" s="45"/>
      <c r="D19" s="64"/>
      <c r="E19" s="43" t="str">
        <f t="shared" si="2"/>
        <v/>
      </c>
      <c r="F19" s="73"/>
      <c r="G19" s="153" t="str">
        <f>'A - DADOS INST.'!T55</f>
        <v/>
      </c>
      <c r="H19" s="153" t="str">
        <f>'A - DADOS INST.'!U55</f>
        <v/>
      </c>
      <c r="I19" s="153" t="str">
        <f>'A - DADOS INST.'!V55</f>
        <v/>
      </c>
      <c r="J19" s="153" t="str">
        <f>'A - DADOS INST.'!W55</f>
        <v/>
      </c>
      <c r="K19" s="153" t="str">
        <f>'A - DADOS INST.'!X55</f>
        <v/>
      </c>
      <c r="L19" s="153" t="str">
        <f>'A - DADOS INST.'!Y55</f>
        <v/>
      </c>
      <c r="M19" s="153" t="str">
        <f>'A - DADOS INST.'!Z55</f>
        <v/>
      </c>
      <c r="N19" s="329">
        <f t="shared" si="0"/>
        <v>0</v>
      </c>
      <c r="P19" s="24" t="b">
        <f t="shared" si="3"/>
        <v>0</v>
      </c>
      <c r="Q19" s="24" t="b">
        <f t="shared" si="4"/>
        <v>0</v>
      </c>
      <c r="R19" s="24" t="str">
        <f t="shared" si="5"/>
        <v/>
      </c>
      <c r="S19" s="153" t="str">
        <f t="shared" si="6"/>
        <v/>
      </c>
      <c r="T19" s="153" t="str">
        <f t="shared" si="7"/>
        <v/>
      </c>
      <c r="U19" s="153" t="str">
        <f t="shared" si="8"/>
        <v/>
      </c>
      <c r="V19" s="153" t="str">
        <f t="shared" si="9"/>
        <v/>
      </c>
      <c r="W19" s="153" t="str">
        <f t="shared" si="10"/>
        <v/>
      </c>
      <c r="X19" s="153" t="str">
        <f t="shared" si="11"/>
        <v/>
      </c>
      <c r="Y19" s="110" t="str">
        <f t="shared" si="12"/>
        <v/>
      </c>
      <c r="Z19" s="110" t="str">
        <f t="shared" si="13"/>
        <v>;;;;;PASSAGENS;NA</v>
      </c>
      <c r="AA19" s="110" t="str">
        <f>IFERROR(VLOOKUP($Z$5,'VERIFICAÇÃO 8'!H:J,2,FALSE),"")</f>
        <v/>
      </c>
      <c r="AB19" s="110" t="str">
        <f>IFERROR(VLOOKUP($Z19,'VERIFICAÇÃO 8'!H:J,3,FALSE),"")</f>
        <v/>
      </c>
      <c r="AD19" s="24">
        <f t="shared" si="14"/>
        <v>0</v>
      </c>
      <c r="AE19" s="24">
        <f t="shared" si="15"/>
        <v>0</v>
      </c>
      <c r="AF19" s="24">
        <f t="shared" si="16"/>
        <v>0</v>
      </c>
    </row>
    <row r="20" spans="1:32" ht="30" customHeight="1" x14ac:dyDescent="0.35">
      <c r="A20" s="42" t="s">
        <v>619</v>
      </c>
      <c r="B20" s="457"/>
      <c r="C20" s="45"/>
      <c r="D20" s="64"/>
      <c r="E20" s="43" t="str">
        <f t="shared" si="2"/>
        <v/>
      </c>
      <c r="F20" s="73"/>
      <c r="G20" s="153" t="str">
        <f>'A - DADOS INST.'!T56</f>
        <v/>
      </c>
      <c r="H20" s="153" t="str">
        <f>'A - DADOS INST.'!U56</f>
        <v/>
      </c>
      <c r="I20" s="153" t="str">
        <f>'A - DADOS INST.'!V56</f>
        <v/>
      </c>
      <c r="J20" s="153" t="str">
        <f>'A - DADOS INST.'!W56</f>
        <v/>
      </c>
      <c r="K20" s="153" t="str">
        <f>'A - DADOS INST.'!X56</f>
        <v/>
      </c>
      <c r="L20" s="153" t="str">
        <f>'A - DADOS INST.'!Y56</f>
        <v/>
      </c>
      <c r="M20" s="519" t="str">
        <f>'A - DADOS INST.'!Z56</f>
        <v/>
      </c>
      <c r="N20" s="520">
        <f t="shared" si="0"/>
        <v>0</v>
      </c>
      <c r="P20" s="24" t="b">
        <f t="shared" si="3"/>
        <v>0</v>
      </c>
      <c r="Q20" s="24" t="b">
        <f t="shared" si="4"/>
        <v>0</v>
      </c>
      <c r="R20" s="24" t="str">
        <f t="shared" si="5"/>
        <v/>
      </c>
      <c r="S20" s="153" t="str">
        <f t="shared" si="6"/>
        <v/>
      </c>
      <c r="T20" s="153" t="str">
        <f t="shared" si="7"/>
        <v/>
      </c>
      <c r="U20" s="153" t="str">
        <f t="shared" si="8"/>
        <v/>
      </c>
      <c r="V20" s="153" t="str">
        <f t="shared" si="9"/>
        <v/>
      </c>
      <c r="W20" s="153" t="str">
        <f t="shared" si="10"/>
        <v/>
      </c>
      <c r="X20" s="153" t="str">
        <f t="shared" si="11"/>
        <v/>
      </c>
      <c r="Y20" s="110" t="str">
        <f t="shared" si="12"/>
        <v/>
      </c>
      <c r="Z20" s="110" t="str">
        <f t="shared" si="13"/>
        <v>;;;;;PASSAGENS;NA</v>
      </c>
      <c r="AA20" s="110" t="str">
        <f>IFERROR(VLOOKUP($Z$5,'VERIFICAÇÃO 8'!H:J,2,FALSE),"")</f>
        <v/>
      </c>
      <c r="AB20" s="110" t="str">
        <f>IFERROR(VLOOKUP($Z20,'VERIFICAÇÃO 8'!H:J,3,FALSE),"")</f>
        <v/>
      </c>
      <c r="AD20" s="24">
        <f t="shared" si="14"/>
        <v>0</v>
      </c>
      <c r="AE20" s="24">
        <f t="shared" si="15"/>
        <v>0</v>
      </c>
      <c r="AF20" s="24">
        <f t="shared" si="16"/>
        <v>0</v>
      </c>
    </row>
    <row r="21" spans="1:32" ht="15" customHeight="1" thickBot="1" x14ac:dyDescent="0.4">
      <c r="A21" s="745" t="s">
        <v>40</v>
      </c>
      <c r="B21" s="746"/>
      <c r="C21" s="747"/>
      <c r="D21" s="55">
        <f>SUM(D5:D20)</f>
        <v>0</v>
      </c>
      <c r="E21" s="133"/>
      <c r="F21" s="73"/>
      <c r="M21" s="521" t="s">
        <v>8</v>
      </c>
      <c r="N21" s="521">
        <f>SUM(N5:N20)</f>
        <v>0</v>
      </c>
      <c r="S21" s="73"/>
      <c r="T21" s="73"/>
      <c r="U21" s="73"/>
      <c r="V21" s="73"/>
      <c r="W21" s="73"/>
      <c r="X21" s="73"/>
      <c r="Y21" s="73"/>
      <c r="Z21" s="73"/>
      <c r="AA21" s="73"/>
      <c r="AB21" s="73"/>
      <c r="AC21" s="295" t="s">
        <v>5</v>
      </c>
      <c r="AD21" s="295">
        <f>SUM(AD5:AD20)</f>
        <v>0</v>
      </c>
      <c r="AE21" s="295">
        <f>SUM(AE5:AE20)</f>
        <v>0</v>
      </c>
      <c r="AF21" s="295">
        <f>SUM(AF5:AF20)</f>
        <v>0</v>
      </c>
    </row>
    <row r="22" spans="1:32" ht="10.5" thickTop="1" x14ac:dyDescent="0.35">
      <c r="E22" s="133"/>
      <c r="F22" s="73"/>
      <c r="S22" s="73"/>
      <c r="T22" s="73"/>
      <c r="U22" s="73"/>
      <c r="V22" s="73"/>
      <c r="W22" s="73"/>
      <c r="X22" s="73"/>
      <c r="Y22" s="73"/>
      <c r="Z22" s="73"/>
      <c r="AA22" s="73"/>
      <c r="AB22" s="73"/>
      <c r="AC22" s="295" t="s">
        <v>18</v>
      </c>
      <c r="AD22" s="295" t="str">
        <f>IF(AD21&gt;0,AD4,"")</f>
        <v/>
      </c>
      <c r="AE22" s="295" t="str">
        <f>IF(AE21&gt;0,AE4,"")</f>
        <v/>
      </c>
      <c r="AF22" s="295" t="str">
        <f>IF(AF21&gt;0,AF4,"")</f>
        <v/>
      </c>
    </row>
    <row r="23" spans="1:32" x14ac:dyDescent="0.35">
      <c r="E23" s="133"/>
      <c r="F23" s="73"/>
      <c r="S23" s="87"/>
      <c r="T23" s="87"/>
      <c r="U23" s="87"/>
      <c r="V23" s="87"/>
      <c r="W23" s="87"/>
      <c r="X23" s="87"/>
      <c r="Y23" s="87"/>
      <c r="Z23" s="87"/>
      <c r="AA23" s="87"/>
      <c r="AB23" s="87"/>
    </row>
    <row r="24" spans="1:32" ht="10.5" x14ac:dyDescent="0.35">
      <c r="E24" s="133"/>
      <c r="F24" s="73"/>
      <c r="G24" s="66" t="s">
        <v>1918</v>
      </c>
      <c r="I24" s="66" t="s">
        <v>1919</v>
      </c>
      <c r="K24" s="66" t="s">
        <v>1920</v>
      </c>
      <c r="M24" s="66" t="s">
        <v>1503</v>
      </c>
      <c r="S24" s="87"/>
      <c r="T24" s="87"/>
      <c r="U24" s="87"/>
      <c r="V24" s="87"/>
      <c r="W24" s="87"/>
      <c r="X24" s="87"/>
      <c r="Y24" s="87"/>
      <c r="Z24" s="87"/>
      <c r="AA24" s="87"/>
      <c r="AB24" s="87"/>
    </row>
    <row r="25" spans="1:32" x14ac:dyDescent="0.35">
      <c r="E25" s="133"/>
      <c r="F25" s="73"/>
      <c r="G25" s="24" t="str">
        <f>BASE!$G$6</f>
        <v/>
      </c>
      <c r="I25" s="24" t="s">
        <v>409</v>
      </c>
      <c r="K25" s="24" t="s">
        <v>1706</v>
      </c>
      <c r="M25" s="24" t="s">
        <v>1665</v>
      </c>
      <c r="S25" s="87"/>
      <c r="T25" s="87"/>
      <c r="U25" s="87"/>
      <c r="V25" s="87"/>
      <c r="W25" s="87"/>
      <c r="X25" s="87"/>
      <c r="Y25" s="87"/>
      <c r="Z25" s="87"/>
      <c r="AA25" s="87"/>
      <c r="AB25" s="87"/>
    </row>
    <row r="26" spans="1:32" x14ac:dyDescent="0.35">
      <c r="E26" s="133"/>
      <c r="F26" s="73"/>
      <c r="M26" s="24" t="s">
        <v>1901</v>
      </c>
      <c r="S26" s="87"/>
      <c r="T26" s="87"/>
      <c r="U26" s="87"/>
      <c r="V26" s="87"/>
      <c r="W26" s="87"/>
      <c r="X26" s="87"/>
      <c r="Y26" s="87"/>
      <c r="Z26" s="87"/>
      <c r="AA26" s="87"/>
      <c r="AB26" s="87"/>
    </row>
    <row r="27" spans="1:32" x14ac:dyDescent="0.35">
      <c r="E27" s="133"/>
      <c r="F27" s="73"/>
      <c r="M27" s="24" t="s">
        <v>2092</v>
      </c>
      <c r="S27" s="87"/>
      <c r="T27" s="87"/>
      <c r="U27" s="87"/>
      <c r="V27" s="87"/>
      <c r="W27" s="87"/>
      <c r="X27" s="87"/>
      <c r="Y27" s="87"/>
      <c r="Z27" s="87"/>
      <c r="AA27" s="87"/>
      <c r="AB27" s="87"/>
    </row>
    <row r="28" spans="1:32" x14ac:dyDescent="0.35">
      <c r="E28" s="133"/>
      <c r="F28" s="73"/>
      <c r="S28" s="87"/>
      <c r="T28" s="87"/>
      <c r="U28" s="87"/>
      <c r="V28" s="87"/>
      <c r="W28" s="87"/>
      <c r="X28" s="87"/>
      <c r="Y28" s="87"/>
      <c r="Z28" s="87"/>
      <c r="AA28" s="87"/>
      <c r="AB28" s="87"/>
    </row>
    <row r="29" spans="1:32" x14ac:dyDescent="0.35">
      <c r="E29" s="133"/>
      <c r="F29" s="73"/>
      <c r="S29" s="87"/>
      <c r="T29" s="87"/>
      <c r="U29" s="87"/>
      <c r="V29" s="87"/>
      <c r="W29" s="87"/>
      <c r="X29" s="87"/>
      <c r="Y29" s="87"/>
      <c r="Z29" s="87"/>
      <c r="AA29" s="87"/>
      <c r="AB29" s="87"/>
    </row>
    <row r="30" spans="1:32" x14ac:dyDescent="0.35">
      <c r="E30" s="133"/>
      <c r="F30" s="73"/>
      <c r="S30" s="87"/>
      <c r="T30" s="87"/>
      <c r="U30" s="87"/>
      <c r="V30" s="87"/>
      <c r="W30" s="87"/>
      <c r="X30" s="87"/>
      <c r="Y30" s="87"/>
      <c r="Z30" s="87"/>
      <c r="AA30" s="87"/>
      <c r="AB30" s="87"/>
    </row>
    <row r="31" spans="1:32" x14ac:dyDescent="0.35">
      <c r="E31" s="133"/>
      <c r="F31" s="73"/>
      <c r="S31" s="87"/>
      <c r="T31" s="87"/>
      <c r="U31" s="87"/>
      <c r="V31" s="87"/>
      <c r="W31" s="87"/>
      <c r="X31" s="87"/>
      <c r="Y31" s="87"/>
      <c r="Z31" s="87"/>
      <c r="AA31" s="87"/>
      <c r="AB31" s="87"/>
    </row>
    <row r="32" spans="1:32" x14ac:dyDescent="0.35">
      <c r="E32" s="133"/>
      <c r="F32" s="73"/>
      <c r="S32" s="87"/>
      <c r="T32" s="87"/>
      <c r="U32" s="87"/>
      <c r="V32" s="87"/>
      <c r="W32" s="87"/>
      <c r="X32" s="87"/>
      <c r="Y32" s="87"/>
      <c r="Z32" s="87"/>
      <c r="AA32" s="87"/>
      <c r="AB32" s="87"/>
    </row>
    <row r="33" spans="5:28" x14ac:dyDescent="0.35">
      <c r="E33" s="133"/>
      <c r="F33" s="73"/>
      <c r="S33" s="87"/>
      <c r="T33" s="87"/>
      <c r="U33" s="87"/>
      <c r="V33" s="87"/>
      <c r="W33" s="87"/>
      <c r="X33" s="87"/>
      <c r="Y33" s="87"/>
      <c r="Z33" s="87"/>
      <c r="AA33" s="87"/>
      <c r="AB33" s="87"/>
    </row>
    <row r="34" spans="5:28" x14ac:dyDescent="0.35">
      <c r="E34" s="133"/>
      <c r="F34" s="73"/>
      <c r="S34" s="87"/>
      <c r="T34" s="87"/>
      <c r="U34" s="87"/>
      <c r="V34" s="87"/>
      <c r="W34" s="87"/>
      <c r="X34" s="87"/>
      <c r="Y34" s="87"/>
      <c r="Z34" s="87"/>
      <c r="AA34" s="87"/>
      <c r="AB34" s="87"/>
    </row>
    <row r="35" spans="5:28" x14ac:dyDescent="0.35">
      <c r="E35" s="133"/>
      <c r="F35" s="73"/>
      <c r="N35" s="5"/>
      <c r="S35" s="87"/>
      <c r="T35" s="87"/>
      <c r="U35" s="87"/>
      <c r="V35" s="87"/>
      <c r="W35" s="87"/>
      <c r="X35" s="87"/>
      <c r="Y35" s="87"/>
      <c r="Z35" s="87"/>
      <c r="AA35" s="87"/>
      <c r="AB35" s="87"/>
    </row>
    <row r="36" spans="5:28" x14ac:dyDescent="0.35">
      <c r="E36" s="133"/>
      <c r="F36" s="73"/>
      <c r="N36" s="5"/>
      <c r="S36" s="87"/>
      <c r="T36" s="87"/>
      <c r="U36" s="87"/>
      <c r="V36" s="87"/>
      <c r="W36" s="87"/>
      <c r="X36" s="87"/>
      <c r="Y36" s="87"/>
      <c r="Z36" s="87"/>
      <c r="AA36" s="87"/>
      <c r="AB36" s="87"/>
    </row>
    <row r="37" spans="5:28" x14ac:dyDescent="0.35">
      <c r="E37" s="133"/>
      <c r="F37" s="73"/>
      <c r="S37" s="87"/>
      <c r="T37" s="87"/>
      <c r="U37" s="87"/>
      <c r="V37" s="87"/>
      <c r="W37" s="87"/>
      <c r="X37" s="87"/>
      <c r="Y37" s="87"/>
      <c r="Z37" s="87"/>
      <c r="AA37" s="87"/>
      <c r="AB37" s="87"/>
    </row>
    <row r="38" spans="5:28" x14ac:dyDescent="0.35">
      <c r="E38" s="133"/>
      <c r="F38" s="73"/>
      <c r="S38" s="87"/>
      <c r="T38" s="87"/>
      <c r="U38" s="87"/>
      <c r="V38" s="87"/>
      <c r="W38" s="87"/>
      <c r="X38" s="87"/>
      <c r="Y38" s="87"/>
      <c r="Z38" s="87"/>
      <c r="AA38" s="87"/>
      <c r="AB38" s="87"/>
    </row>
    <row r="39" spans="5:28" x14ac:dyDescent="0.35">
      <c r="E39" s="133"/>
      <c r="F39" s="73"/>
      <c r="S39" s="87"/>
      <c r="T39" s="87"/>
      <c r="U39" s="87"/>
      <c r="V39" s="87"/>
      <c r="W39" s="87"/>
      <c r="X39" s="87"/>
      <c r="Y39" s="87"/>
      <c r="Z39" s="87"/>
      <c r="AA39" s="87"/>
      <c r="AB39" s="87"/>
    </row>
    <row r="40" spans="5:28" x14ac:dyDescent="0.35">
      <c r="E40" s="133"/>
      <c r="F40" s="73"/>
      <c r="S40" s="87"/>
      <c r="T40" s="87"/>
      <c r="U40" s="87"/>
      <c r="V40" s="87"/>
      <c r="W40" s="87"/>
      <c r="X40" s="87"/>
      <c r="Y40" s="87"/>
      <c r="Z40" s="87"/>
      <c r="AA40" s="87"/>
      <c r="AB40" s="87"/>
    </row>
    <row r="41" spans="5:28" x14ac:dyDescent="0.35">
      <c r="E41" s="133"/>
      <c r="F41" s="73"/>
      <c r="S41" s="87"/>
      <c r="T41" s="87"/>
      <c r="U41" s="87"/>
      <c r="V41" s="87"/>
      <c r="W41" s="87"/>
      <c r="X41" s="87"/>
      <c r="Y41" s="87"/>
      <c r="Z41" s="87"/>
      <c r="AA41" s="87"/>
      <c r="AB41" s="87"/>
    </row>
    <row r="42" spans="5:28" x14ac:dyDescent="0.35">
      <c r="E42" s="133"/>
      <c r="F42" s="73"/>
      <c r="S42" s="87"/>
      <c r="T42" s="87"/>
      <c r="U42" s="87"/>
      <c r="V42" s="87"/>
      <c r="W42" s="87"/>
      <c r="X42" s="87"/>
      <c r="Y42" s="87"/>
      <c r="Z42" s="87"/>
      <c r="AA42" s="87"/>
      <c r="AB42" s="87"/>
    </row>
    <row r="43" spans="5:28" x14ac:dyDescent="0.35">
      <c r="E43" s="133"/>
      <c r="F43" s="73"/>
      <c r="S43" s="87"/>
      <c r="T43" s="87"/>
      <c r="U43" s="87"/>
      <c r="V43" s="87"/>
      <c r="W43" s="87"/>
      <c r="X43" s="87"/>
      <c r="Y43" s="87"/>
      <c r="Z43" s="87"/>
      <c r="AA43" s="87"/>
      <c r="AB43" s="87"/>
    </row>
    <row r="44" spans="5:28" x14ac:dyDescent="0.35">
      <c r="E44" s="133"/>
      <c r="F44" s="73"/>
      <c r="S44" s="87"/>
      <c r="T44" s="87"/>
      <c r="U44" s="87"/>
      <c r="V44" s="87"/>
      <c r="W44" s="87"/>
      <c r="X44" s="87"/>
      <c r="Y44" s="87"/>
      <c r="Z44" s="87"/>
      <c r="AA44" s="87"/>
      <c r="AB44" s="87"/>
    </row>
    <row r="45" spans="5:28" x14ac:dyDescent="0.35">
      <c r="E45" s="133"/>
      <c r="F45" s="73"/>
      <c r="S45" s="73"/>
      <c r="T45" s="73"/>
      <c r="U45" s="73"/>
      <c r="V45" s="73"/>
      <c r="W45" s="73"/>
      <c r="X45" s="73"/>
      <c r="Y45" s="73"/>
      <c r="Z45" s="73"/>
      <c r="AA45" s="73"/>
      <c r="AB45" s="73"/>
    </row>
    <row r="46" spans="5:28" x14ac:dyDescent="0.35">
      <c r="F46" s="73"/>
    </row>
    <row r="47" spans="5:28" x14ac:dyDescent="0.35">
      <c r="F47" s="73"/>
    </row>
    <row r="48" spans="5:28" x14ac:dyDescent="0.35">
      <c r="F48" s="73"/>
    </row>
    <row r="49" spans="6:6" x14ac:dyDescent="0.35">
      <c r="F49" s="73"/>
    </row>
    <row r="50" spans="6:6" x14ac:dyDescent="0.35">
      <c r="F50" s="73"/>
    </row>
    <row r="51" spans="6:6" x14ac:dyDescent="0.35">
      <c r="F51" s="73"/>
    </row>
    <row r="52" spans="6:6" x14ac:dyDescent="0.35">
      <c r="F52" s="73"/>
    </row>
    <row r="53" spans="6:6" x14ac:dyDescent="0.35">
      <c r="F53" s="73"/>
    </row>
    <row r="54" spans="6:6" x14ac:dyDescent="0.35">
      <c r="F54" s="73"/>
    </row>
    <row r="55" spans="6:6" x14ac:dyDescent="0.35">
      <c r="F55" s="73"/>
    </row>
    <row r="56" spans="6:6" x14ac:dyDescent="0.35">
      <c r="F56" s="73"/>
    </row>
    <row r="57" spans="6:6" x14ac:dyDescent="0.35">
      <c r="F57" s="73"/>
    </row>
    <row r="58" spans="6:6" x14ac:dyDescent="0.35">
      <c r="F58" s="73"/>
    </row>
    <row r="59" spans="6:6" x14ac:dyDescent="0.35">
      <c r="F59" s="73"/>
    </row>
    <row r="60" spans="6:6" x14ac:dyDescent="0.35">
      <c r="F60" s="73"/>
    </row>
    <row r="61" spans="6:6" x14ac:dyDescent="0.35">
      <c r="F61" s="73"/>
    </row>
    <row r="62" spans="6:6" x14ac:dyDescent="0.35">
      <c r="F62" s="73"/>
    </row>
    <row r="63" spans="6:6" x14ac:dyDescent="0.35">
      <c r="F63" s="73"/>
    </row>
    <row r="64" spans="6:6" x14ac:dyDescent="0.35">
      <c r="F64" s="73"/>
    </row>
    <row r="65" spans="6:6" x14ac:dyDescent="0.35">
      <c r="F65" s="73"/>
    </row>
    <row r="66" spans="6:6" x14ac:dyDescent="0.35">
      <c r="F66" s="73"/>
    </row>
    <row r="67" spans="6:6" x14ac:dyDescent="0.35">
      <c r="F67" s="73"/>
    </row>
    <row r="68" spans="6:6" x14ac:dyDescent="0.35">
      <c r="F68" s="73"/>
    </row>
    <row r="69" spans="6:6" x14ac:dyDescent="0.35">
      <c r="F69" s="73"/>
    </row>
    <row r="70" spans="6:6" x14ac:dyDescent="0.35">
      <c r="F70" s="73"/>
    </row>
    <row r="71" spans="6:6" x14ac:dyDescent="0.35">
      <c r="F71" s="73"/>
    </row>
    <row r="72" spans="6:6" x14ac:dyDescent="0.35">
      <c r="F72" s="73"/>
    </row>
    <row r="73" spans="6:6" x14ac:dyDescent="0.35">
      <c r="F73" s="73"/>
    </row>
    <row r="74" spans="6:6" x14ac:dyDescent="0.35">
      <c r="F74" s="73"/>
    </row>
    <row r="75" spans="6:6" x14ac:dyDescent="0.35">
      <c r="F75" s="73"/>
    </row>
    <row r="76" spans="6:6" x14ac:dyDescent="0.35">
      <c r="F76" s="73"/>
    </row>
    <row r="77" spans="6:6" x14ac:dyDescent="0.35">
      <c r="F77" s="73"/>
    </row>
    <row r="78" spans="6:6" x14ac:dyDescent="0.35">
      <c r="F78" s="73"/>
    </row>
    <row r="79" spans="6:6" x14ac:dyDescent="0.35">
      <c r="F79" s="73"/>
    </row>
    <row r="80" spans="6:6" x14ac:dyDescent="0.35">
      <c r="F80" s="73"/>
    </row>
    <row r="81" spans="6:6" x14ac:dyDescent="0.35">
      <c r="F81" s="73"/>
    </row>
    <row r="82" spans="6:6" x14ac:dyDescent="0.35">
      <c r="F82" s="73"/>
    </row>
    <row r="83" spans="6:6" x14ac:dyDescent="0.35">
      <c r="F83" s="73"/>
    </row>
    <row r="84" spans="6:6" x14ac:dyDescent="0.35">
      <c r="F84" s="73"/>
    </row>
    <row r="85" spans="6:6" x14ac:dyDescent="0.35">
      <c r="F85" s="73"/>
    </row>
    <row r="86" spans="6:6" x14ac:dyDescent="0.35">
      <c r="F86" s="73"/>
    </row>
    <row r="87" spans="6:6" x14ac:dyDescent="0.35">
      <c r="F87" s="73"/>
    </row>
    <row r="88" spans="6:6" x14ac:dyDescent="0.35">
      <c r="F88" s="73"/>
    </row>
    <row r="89" spans="6:6" x14ac:dyDescent="0.35">
      <c r="F89" s="73"/>
    </row>
    <row r="90" spans="6:6" x14ac:dyDescent="0.35">
      <c r="F90" s="73"/>
    </row>
    <row r="91" spans="6:6" x14ac:dyDescent="0.35">
      <c r="F91" s="73"/>
    </row>
    <row r="92" spans="6:6" x14ac:dyDescent="0.35">
      <c r="F92" s="73"/>
    </row>
    <row r="93" spans="6:6" x14ac:dyDescent="0.35">
      <c r="F93" s="73"/>
    </row>
    <row r="94" spans="6:6" x14ac:dyDescent="0.35">
      <c r="F94" s="73"/>
    </row>
    <row r="95" spans="6:6" x14ac:dyDescent="0.35">
      <c r="F95" s="73"/>
    </row>
    <row r="96" spans="6:6" x14ac:dyDescent="0.35">
      <c r="F96" s="73"/>
    </row>
    <row r="97" spans="6:6" x14ac:dyDescent="0.35">
      <c r="F97" s="73"/>
    </row>
    <row r="98" spans="6:6" x14ac:dyDescent="0.35">
      <c r="F98" s="73"/>
    </row>
    <row r="99" spans="6:6" x14ac:dyDescent="0.35">
      <c r="F99" s="73"/>
    </row>
    <row r="100" spans="6:6" x14ac:dyDescent="0.35">
      <c r="F100" s="73"/>
    </row>
    <row r="101" spans="6:6" x14ac:dyDescent="0.35">
      <c r="F101" s="73"/>
    </row>
    <row r="102" spans="6:6" x14ac:dyDescent="0.35">
      <c r="F102" s="73"/>
    </row>
    <row r="103" spans="6:6" x14ac:dyDescent="0.35">
      <c r="F103" s="73"/>
    </row>
    <row r="104" spans="6:6" x14ac:dyDescent="0.35">
      <c r="F104" s="73"/>
    </row>
    <row r="105" spans="6:6" x14ac:dyDescent="0.35">
      <c r="F105" s="73"/>
    </row>
    <row r="106" spans="6:6" x14ac:dyDescent="0.35">
      <c r="F106" s="73"/>
    </row>
    <row r="107" spans="6:6" x14ac:dyDescent="0.35">
      <c r="F107" s="73"/>
    </row>
    <row r="108" spans="6:6" x14ac:dyDescent="0.35">
      <c r="F108" s="73"/>
    </row>
    <row r="109" spans="6:6" x14ac:dyDescent="0.35">
      <c r="F109" s="73"/>
    </row>
    <row r="110" spans="6:6" x14ac:dyDescent="0.35">
      <c r="F110" s="73"/>
    </row>
    <row r="111" spans="6:6" x14ac:dyDescent="0.35">
      <c r="F111" s="73"/>
    </row>
    <row r="112" spans="6:6" x14ac:dyDescent="0.35">
      <c r="F112" s="73"/>
    </row>
    <row r="113" spans="6:6" x14ac:dyDescent="0.35">
      <c r="F113" s="73"/>
    </row>
    <row r="114" spans="6:6" x14ac:dyDescent="0.35">
      <c r="F114" s="73"/>
    </row>
    <row r="115" spans="6:6" x14ac:dyDescent="0.35">
      <c r="F115" s="73"/>
    </row>
    <row r="116" spans="6:6" x14ac:dyDescent="0.35">
      <c r="F116" s="73"/>
    </row>
    <row r="117" spans="6:6" x14ac:dyDescent="0.35">
      <c r="F117" s="73"/>
    </row>
    <row r="118" spans="6:6" x14ac:dyDescent="0.35">
      <c r="F118" s="73"/>
    </row>
    <row r="119" spans="6:6" x14ac:dyDescent="0.35">
      <c r="F119" s="73"/>
    </row>
    <row r="120" spans="6:6" x14ac:dyDescent="0.35">
      <c r="F120" s="73"/>
    </row>
    <row r="121" spans="6:6" x14ac:dyDescent="0.35">
      <c r="F121" s="73"/>
    </row>
    <row r="122" spans="6:6" x14ac:dyDescent="0.35">
      <c r="F122" s="73"/>
    </row>
    <row r="123" spans="6:6" x14ac:dyDescent="0.35">
      <c r="F123" s="73"/>
    </row>
    <row r="124" spans="6:6" x14ac:dyDescent="0.35">
      <c r="F124" s="73"/>
    </row>
    <row r="125" spans="6:6" x14ac:dyDescent="0.35">
      <c r="F125" s="73"/>
    </row>
    <row r="126" spans="6:6" x14ac:dyDescent="0.35">
      <c r="F126" s="73"/>
    </row>
    <row r="127" spans="6:6" x14ac:dyDescent="0.35">
      <c r="F127" s="73"/>
    </row>
    <row r="128" spans="6:6" x14ac:dyDescent="0.35">
      <c r="F128" s="73"/>
    </row>
    <row r="129" spans="6:6" x14ac:dyDescent="0.35">
      <c r="F129" s="73"/>
    </row>
    <row r="130" spans="6:6" x14ac:dyDescent="0.35">
      <c r="F130" s="73"/>
    </row>
    <row r="131" spans="6:6" x14ac:dyDescent="0.35">
      <c r="F131" s="73"/>
    </row>
    <row r="132" spans="6:6" x14ac:dyDescent="0.35">
      <c r="F132" s="73"/>
    </row>
    <row r="133" spans="6:6" x14ac:dyDescent="0.35">
      <c r="F133" s="73"/>
    </row>
    <row r="134" spans="6:6" x14ac:dyDescent="0.35">
      <c r="F134" s="73"/>
    </row>
    <row r="135" spans="6:6" x14ac:dyDescent="0.35">
      <c r="F135" s="73"/>
    </row>
    <row r="136" spans="6:6" x14ac:dyDescent="0.35">
      <c r="F136" s="73"/>
    </row>
    <row r="137" spans="6:6" x14ac:dyDescent="0.35">
      <c r="F137" s="73"/>
    </row>
    <row r="138" spans="6:6" x14ac:dyDescent="0.35">
      <c r="F138" s="73"/>
    </row>
    <row r="139" spans="6:6" x14ac:dyDescent="0.35">
      <c r="F139" s="73"/>
    </row>
    <row r="140" spans="6:6" x14ac:dyDescent="0.35">
      <c r="F140" s="73"/>
    </row>
    <row r="141" spans="6:6" x14ac:dyDescent="0.35">
      <c r="F141" s="73"/>
    </row>
    <row r="142" spans="6:6" x14ac:dyDescent="0.35">
      <c r="F142" s="73"/>
    </row>
    <row r="143" spans="6:6" x14ac:dyDescent="0.35">
      <c r="F143" s="73"/>
    </row>
    <row r="144" spans="6:6" x14ac:dyDescent="0.35">
      <c r="F144" s="73"/>
    </row>
    <row r="145" spans="6:6" x14ac:dyDescent="0.35">
      <c r="F145" s="73"/>
    </row>
    <row r="146" spans="6:6" x14ac:dyDescent="0.35">
      <c r="F146" s="73"/>
    </row>
    <row r="147" spans="6:6" x14ac:dyDescent="0.35">
      <c r="F147" s="73"/>
    </row>
    <row r="148" spans="6:6" x14ac:dyDescent="0.35">
      <c r="F148" s="73"/>
    </row>
    <row r="149" spans="6:6" x14ac:dyDescent="0.35">
      <c r="F149" s="73"/>
    </row>
    <row r="150" spans="6:6" x14ac:dyDescent="0.35">
      <c r="F150" s="73"/>
    </row>
    <row r="151" spans="6:6" x14ac:dyDescent="0.35">
      <c r="F151" s="73"/>
    </row>
    <row r="152" spans="6:6" x14ac:dyDescent="0.35">
      <c r="F152" s="73"/>
    </row>
    <row r="153" spans="6:6" x14ac:dyDescent="0.35">
      <c r="F153" s="73"/>
    </row>
    <row r="154" spans="6:6" x14ac:dyDescent="0.35">
      <c r="F154" s="73"/>
    </row>
    <row r="155" spans="6:6" x14ac:dyDescent="0.35">
      <c r="F155" s="73"/>
    </row>
    <row r="156" spans="6:6" x14ac:dyDescent="0.35">
      <c r="F156" s="73"/>
    </row>
    <row r="157" spans="6:6" x14ac:dyDescent="0.35">
      <c r="F157" s="73"/>
    </row>
    <row r="158" spans="6:6" x14ac:dyDescent="0.35">
      <c r="F158" s="73"/>
    </row>
    <row r="159" spans="6:6" x14ac:dyDescent="0.35">
      <c r="F159" s="73"/>
    </row>
    <row r="160" spans="6:6" x14ac:dyDescent="0.35">
      <c r="F160" s="73"/>
    </row>
    <row r="161" spans="6:6" x14ac:dyDescent="0.35">
      <c r="F161" s="73"/>
    </row>
    <row r="162" spans="6:6" x14ac:dyDescent="0.35">
      <c r="F162" s="73"/>
    </row>
    <row r="163" spans="6:6" x14ac:dyDescent="0.35">
      <c r="F163" s="73"/>
    </row>
    <row r="164" spans="6:6" x14ac:dyDescent="0.35">
      <c r="F164" s="73"/>
    </row>
    <row r="165" spans="6:6" x14ac:dyDescent="0.35">
      <c r="F165" s="73"/>
    </row>
    <row r="166" spans="6:6" x14ac:dyDescent="0.35">
      <c r="F166" s="73"/>
    </row>
    <row r="167" spans="6:6" x14ac:dyDescent="0.35">
      <c r="F167" s="73"/>
    </row>
    <row r="168" spans="6:6" x14ac:dyDescent="0.35">
      <c r="F168" s="73"/>
    </row>
    <row r="169" spans="6:6" x14ac:dyDescent="0.35">
      <c r="F169" s="73"/>
    </row>
    <row r="170" spans="6:6" x14ac:dyDescent="0.35">
      <c r="F170" s="73"/>
    </row>
    <row r="171" spans="6:6" x14ac:dyDescent="0.35">
      <c r="F171" s="73"/>
    </row>
    <row r="172" spans="6:6" x14ac:dyDescent="0.35">
      <c r="F172" s="73"/>
    </row>
    <row r="173" spans="6:6" x14ac:dyDescent="0.35">
      <c r="F173" s="73"/>
    </row>
    <row r="174" spans="6:6" x14ac:dyDescent="0.35">
      <c r="F174" s="73"/>
    </row>
    <row r="175" spans="6:6" x14ac:dyDescent="0.35">
      <c r="F175" s="73"/>
    </row>
    <row r="176" spans="6:6" x14ac:dyDescent="0.35">
      <c r="F176" s="73"/>
    </row>
    <row r="177" spans="6:6" x14ac:dyDescent="0.35">
      <c r="F177" s="73"/>
    </row>
    <row r="178" spans="6:6" x14ac:dyDescent="0.35">
      <c r="F178" s="73"/>
    </row>
    <row r="179" spans="6:6" x14ac:dyDescent="0.35">
      <c r="F179" s="73"/>
    </row>
    <row r="180" spans="6:6" x14ac:dyDescent="0.35">
      <c r="F180" s="73"/>
    </row>
    <row r="181" spans="6:6" x14ac:dyDescent="0.35">
      <c r="F181" s="73"/>
    </row>
    <row r="182" spans="6:6" x14ac:dyDescent="0.35">
      <c r="F182" s="73"/>
    </row>
    <row r="183" spans="6:6" x14ac:dyDescent="0.35">
      <c r="F183" s="73"/>
    </row>
    <row r="184" spans="6:6" x14ac:dyDescent="0.35">
      <c r="F184" s="73"/>
    </row>
    <row r="185" spans="6:6" x14ac:dyDescent="0.35">
      <c r="F185" s="73"/>
    </row>
    <row r="186" spans="6:6" x14ac:dyDescent="0.35">
      <c r="F186" s="73"/>
    </row>
    <row r="187" spans="6:6" x14ac:dyDescent="0.35">
      <c r="F187" s="73"/>
    </row>
    <row r="188" spans="6:6" x14ac:dyDescent="0.35">
      <c r="F188" s="73"/>
    </row>
    <row r="189" spans="6:6" x14ac:dyDescent="0.35">
      <c r="F189" s="73"/>
    </row>
    <row r="190" spans="6:6" x14ac:dyDescent="0.35">
      <c r="F190" s="73"/>
    </row>
    <row r="191" spans="6:6" x14ac:dyDescent="0.35">
      <c r="F191" s="73"/>
    </row>
    <row r="192" spans="6:6" x14ac:dyDescent="0.35">
      <c r="F192" s="73"/>
    </row>
    <row r="193" spans="6:6" x14ac:dyDescent="0.35">
      <c r="F193" s="73"/>
    </row>
    <row r="194" spans="6:6" x14ac:dyDescent="0.35">
      <c r="F194" s="73"/>
    </row>
    <row r="195" spans="6:6" x14ac:dyDescent="0.35">
      <c r="F195" s="73"/>
    </row>
    <row r="196" spans="6:6" x14ac:dyDescent="0.35">
      <c r="F196" s="73"/>
    </row>
    <row r="197" spans="6:6" x14ac:dyDescent="0.35">
      <c r="F197" s="73"/>
    </row>
    <row r="198" spans="6:6" x14ac:dyDescent="0.35">
      <c r="F198" s="73"/>
    </row>
    <row r="199" spans="6:6" x14ac:dyDescent="0.35">
      <c r="F199" s="73"/>
    </row>
    <row r="200" spans="6:6" x14ac:dyDescent="0.35">
      <c r="F200" s="73"/>
    </row>
    <row r="201" spans="6:6" x14ac:dyDescent="0.35">
      <c r="F201" s="73"/>
    </row>
    <row r="202" spans="6:6" x14ac:dyDescent="0.35">
      <c r="F202" s="73"/>
    </row>
    <row r="203" spans="6:6" x14ac:dyDescent="0.35">
      <c r="F203" s="73"/>
    </row>
    <row r="204" spans="6:6" x14ac:dyDescent="0.35">
      <c r="F204" s="73"/>
    </row>
    <row r="205" spans="6:6" x14ac:dyDescent="0.35">
      <c r="F205" s="73"/>
    </row>
    <row r="206" spans="6:6" x14ac:dyDescent="0.35">
      <c r="F206" s="73"/>
    </row>
    <row r="207" spans="6:6" x14ac:dyDescent="0.35">
      <c r="F207" s="73"/>
    </row>
    <row r="208" spans="6:6" x14ac:dyDescent="0.35">
      <c r="F208" s="73"/>
    </row>
    <row r="209" spans="6:6" x14ac:dyDescent="0.35">
      <c r="F209" s="73"/>
    </row>
    <row r="210" spans="6:6" x14ac:dyDescent="0.35">
      <c r="F210" s="73"/>
    </row>
    <row r="211" spans="6:6" x14ac:dyDescent="0.35">
      <c r="F211" s="73"/>
    </row>
    <row r="212" spans="6:6" x14ac:dyDescent="0.35">
      <c r="F212" s="73"/>
    </row>
    <row r="213" spans="6:6" x14ac:dyDescent="0.35">
      <c r="F213" s="73"/>
    </row>
    <row r="214" spans="6:6" x14ac:dyDescent="0.35">
      <c r="F214" s="73"/>
    </row>
    <row r="215" spans="6:6" x14ac:dyDescent="0.35">
      <c r="F215" s="73"/>
    </row>
    <row r="216" spans="6:6" x14ac:dyDescent="0.35">
      <c r="F216" s="73"/>
    </row>
    <row r="217" spans="6:6" x14ac:dyDescent="0.35">
      <c r="F217" s="73"/>
    </row>
    <row r="218" spans="6:6" x14ac:dyDescent="0.35">
      <c r="F218" s="73"/>
    </row>
    <row r="219" spans="6:6" x14ac:dyDescent="0.35">
      <c r="F219" s="73"/>
    </row>
    <row r="220" spans="6:6" x14ac:dyDescent="0.35">
      <c r="F220" s="73"/>
    </row>
    <row r="221" spans="6:6" x14ac:dyDescent="0.35">
      <c r="F221" s="73"/>
    </row>
    <row r="222" spans="6:6" x14ac:dyDescent="0.35">
      <c r="F222" s="73"/>
    </row>
    <row r="223" spans="6:6" x14ac:dyDescent="0.35">
      <c r="F223" s="73"/>
    </row>
    <row r="224" spans="6:6" x14ac:dyDescent="0.35">
      <c r="F224" s="73"/>
    </row>
    <row r="225" spans="6:6" x14ac:dyDescent="0.35">
      <c r="F225" s="73"/>
    </row>
    <row r="226" spans="6:6" x14ac:dyDescent="0.35">
      <c r="F226" s="73"/>
    </row>
    <row r="227" spans="6:6" x14ac:dyDescent="0.35">
      <c r="F227" s="73"/>
    </row>
    <row r="228" spans="6:6" x14ac:dyDescent="0.35">
      <c r="F228" s="73"/>
    </row>
    <row r="229" spans="6:6" x14ac:dyDescent="0.35">
      <c r="F229" s="73"/>
    </row>
    <row r="230" spans="6:6" x14ac:dyDescent="0.35">
      <c r="F230" s="73"/>
    </row>
    <row r="231" spans="6:6" x14ac:dyDescent="0.35">
      <c r="F231" s="73"/>
    </row>
    <row r="232" spans="6:6" x14ac:dyDescent="0.35">
      <c r="F232" s="73"/>
    </row>
    <row r="233" spans="6:6" x14ac:dyDescent="0.35">
      <c r="F233" s="73"/>
    </row>
    <row r="234" spans="6:6" x14ac:dyDescent="0.35">
      <c r="F234" s="73"/>
    </row>
    <row r="235" spans="6:6" x14ac:dyDescent="0.35">
      <c r="F235" s="73"/>
    </row>
    <row r="236" spans="6:6" x14ac:dyDescent="0.35">
      <c r="F236" s="73"/>
    </row>
    <row r="237" spans="6:6" x14ac:dyDescent="0.35">
      <c r="F237" s="73"/>
    </row>
    <row r="238" spans="6:6" x14ac:dyDescent="0.35">
      <c r="F238" s="73"/>
    </row>
    <row r="239" spans="6:6" x14ac:dyDescent="0.35">
      <c r="F239" s="73"/>
    </row>
    <row r="240" spans="6:6" x14ac:dyDescent="0.35">
      <c r="F240" s="73"/>
    </row>
    <row r="241" spans="6:6" x14ac:dyDescent="0.35">
      <c r="F241" s="73"/>
    </row>
    <row r="242" spans="6:6" x14ac:dyDescent="0.35">
      <c r="F242" s="73"/>
    </row>
    <row r="243" spans="6:6" x14ac:dyDescent="0.35">
      <c r="F243" s="73"/>
    </row>
    <row r="244" spans="6:6" x14ac:dyDescent="0.35">
      <c r="F244" s="73"/>
    </row>
    <row r="245" spans="6:6" x14ac:dyDescent="0.35">
      <c r="F245" s="73"/>
    </row>
    <row r="246" spans="6:6" x14ac:dyDescent="0.35">
      <c r="F246" s="73"/>
    </row>
    <row r="247" spans="6:6" x14ac:dyDescent="0.35">
      <c r="F247" s="73"/>
    </row>
    <row r="248" spans="6:6" x14ac:dyDescent="0.35">
      <c r="F248" s="73"/>
    </row>
    <row r="249" spans="6:6" x14ac:dyDescent="0.35">
      <c r="F249" s="73"/>
    </row>
    <row r="250" spans="6:6" x14ac:dyDescent="0.35">
      <c r="F250" s="73"/>
    </row>
    <row r="251" spans="6:6" x14ac:dyDescent="0.35">
      <c r="F251" s="73"/>
    </row>
    <row r="252" spans="6:6" x14ac:dyDescent="0.35">
      <c r="F252" s="73"/>
    </row>
    <row r="253" spans="6:6" x14ac:dyDescent="0.35">
      <c r="F253" s="73"/>
    </row>
    <row r="254" spans="6:6" x14ac:dyDescent="0.35">
      <c r="F254" s="73"/>
    </row>
    <row r="255" spans="6:6" x14ac:dyDescent="0.35">
      <c r="F255" s="73"/>
    </row>
    <row r="256" spans="6:6" x14ac:dyDescent="0.35">
      <c r="F256" s="73"/>
    </row>
    <row r="257" spans="6:6" x14ac:dyDescent="0.35">
      <c r="F257" s="73"/>
    </row>
    <row r="258" spans="6:6" x14ac:dyDescent="0.35">
      <c r="F258" s="73"/>
    </row>
    <row r="259" spans="6:6" x14ac:dyDescent="0.35">
      <c r="F259" s="73"/>
    </row>
    <row r="260" spans="6:6" x14ac:dyDescent="0.35">
      <c r="F260" s="73"/>
    </row>
    <row r="261" spans="6:6" x14ac:dyDescent="0.35">
      <c r="F261" s="73"/>
    </row>
    <row r="262" spans="6:6" x14ac:dyDescent="0.35">
      <c r="F262" s="73"/>
    </row>
    <row r="263" spans="6:6" x14ac:dyDescent="0.35">
      <c r="F263" s="73"/>
    </row>
    <row r="264" spans="6:6" x14ac:dyDescent="0.35">
      <c r="F264" s="73"/>
    </row>
    <row r="265" spans="6:6" x14ac:dyDescent="0.35">
      <c r="F265" s="73"/>
    </row>
    <row r="266" spans="6:6" x14ac:dyDescent="0.35">
      <c r="F266" s="73"/>
    </row>
    <row r="267" spans="6:6" x14ac:dyDescent="0.35">
      <c r="F267" s="73"/>
    </row>
    <row r="268" spans="6:6" x14ac:dyDescent="0.35">
      <c r="F268" s="73"/>
    </row>
    <row r="269" spans="6:6" x14ac:dyDescent="0.35">
      <c r="F269" s="73"/>
    </row>
    <row r="270" spans="6:6" x14ac:dyDescent="0.35">
      <c r="F270" s="73"/>
    </row>
    <row r="271" spans="6:6" x14ac:dyDescent="0.35">
      <c r="F271" s="73"/>
    </row>
    <row r="272" spans="6:6" x14ac:dyDescent="0.35">
      <c r="F272" s="73"/>
    </row>
    <row r="273" spans="6:6" x14ac:dyDescent="0.35">
      <c r="F273" s="73"/>
    </row>
    <row r="274" spans="6:6" x14ac:dyDescent="0.35">
      <c r="F274" s="73"/>
    </row>
    <row r="275" spans="6:6" x14ac:dyDescent="0.35">
      <c r="F275" s="73"/>
    </row>
    <row r="276" spans="6:6" x14ac:dyDescent="0.35">
      <c r="F276" s="73"/>
    </row>
    <row r="277" spans="6:6" x14ac:dyDescent="0.35">
      <c r="F277" s="73"/>
    </row>
    <row r="278" spans="6:6" x14ac:dyDescent="0.35">
      <c r="F278" s="73"/>
    </row>
    <row r="279" spans="6:6" x14ac:dyDescent="0.35">
      <c r="F279" s="73"/>
    </row>
    <row r="280" spans="6:6" x14ac:dyDescent="0.35">
      <c r="F280" s="73"/>
    </row>
    <row r="281" spans="6:6" x14ac:dyDescent="0.35">
      <c r="F281" s="73"/>
    </row>
    <row r="282" spans="6:6" x14ac:dyDescent="0.35">
      <c r="F282" s="73"/>
    </row>
    <row r="283" spans="6:6" x14ac:dyDescent="0.35">
      <c r="F283" s="73"/>
    </row>
    <row r="284" spans="6:6" x14ac:dyDescent="0.35">
      <c r="F284" s="73"/>
    </row>
    <row r="285" spans="6:6" x14ac:dyDescent="0.35">
      <c r="F285" s="73"/>
    </row>
    <row r="286" spans="6:6" x14ac:dyDescent="0.35">
      <c r="F286" s="73"/>
    </row>
    <row r="287" spans="6:6" x14ac:dyDescent="0.35">
      <c r="F287" s="73"/>
    </row>
    <row r="288" spans="6:6" x14ac:dyDescent="0.35">
      <c r="F288" s="73"/>
    </row>
    <row r="289" spans="6:6" x14ac:dyDescent="0.35">
      <c r="F289" s="73"/>
    </row>
    <row r="290" spans="6:6" x14ac:dyDescent="0.35">
      <c r="F290" s="73"/>
    </row>
    <row r="291" spans="6:6" x14ac:dyDescent="0.35">
      <c r="F291" s="73"/>
    </row>
    <row r="292" spans="6:6" x14ac:dyDescent="0.35">
      <c r="F292" s="73"/>
    </row>
    <row r="293" spans="6:6" x14ac:dyDescent="0.35">
      <c r="F293" s="73"/>
    </row>
    <row r="294" spans="6:6" x14ac:dyDescent="0.35">
      <c r="F294" s="73"/>
    </row>
    <row r="295" spans="6:6" x14ac:dyDescent="0.35">
      <c r="F295" s="73"/>
    </row>
    <row r="296" spans="6:6" x14ac:dyDescent="0.35">
      <c r="F296" s="73"/>
    </row>
    <row r="297" spans="6:6" x14ac:dyDescent="0.35">
      <c r="F297" s="73"/>
    </row>
    <row r="298" spans="6:6" x14ac:dyDescent="0.35">
      <c r="F298" s="73"/>
    </row>
    <row r="299" spans="6:6" x14ac:dyDescent="0.35">
      <c r="F299" s="73"/>
    </row>
    <row r="300" spans="6:6" x14ac:dyDescent="0.35">
      <c r="F300" s="73"/>
    </row>
    <row r="301" spans="6:6" x14ac:dyDescent="0.35">
      <c r="F301" s="73"/>
    </row>
    <row r="302" spans="6:6" x14ac:dyDescent="0.35">
      <c r="F302" s="73"/>
    </row>
    <row r="303" spans="6:6" x14ac:dyDescent="0.35">
      <c r="F303" s="73"/>
    </row>
    <row r="304" spans="6:6" x14ac:dyDescent="0.35">
      <c r="F304" s="73"/>
    </row>
    <row r="305" spans="6:6" x14ac:dyDescent="0.35">
      <c r="F305" s="73"/>
    </row>
    <row r="306" spans="6:6" x14ac:dyDescent="0.35">
      <c r="F306" s="73"/>
    </row>
    <row r="307" spans="6:6" x14ac:dyDescent="0.35">
      <c r="F307" s="73"/>
    </row>
    <row r="308" spans="6:6" x14ac:dyDescent="0.35">
      <c r="F308" s="73"/>
    </row>
    <row r="309" spans="6:6" x14ac:dyDescent="0.35">
      <c r="F309" s="73"/>
    </row>
    <row r="310" spans="6:6" x14ac:dyDescent="0.35">
      <c r="F310" s="73"/>
    </row>
    <row r="311" spans="6:6" x14ac:dyDescent="0.35">
      <c r="F311" s="73"/>
    </row>
    <row r="312" spans="6:6" x14ac:dyDescent="0.35">
      <c r="F312" s="73"/>
    </row>
    <row r="313" spans="6:6" x14ac:dyDescent="0.35">
      <c r="F313" s="73"/>
    </row>
    <row r="314" spans="6:6" x14ac:dyDescent="0.35">
      <c r="F314" s="73"/>
    </row>
    <row r="315" spans="6:6" x14ac:dyDescent="0.35">
      <c r="F315" s="73"/>
    </row>
    <row r="316" spans="6:6" x14ac:dyDescent="0.35">
      <c r="F316" s="73"/>
    </row>
    <row r="317" spans="6:6" x14ac:dyDescent="0.35">
      <c r="F317" s="73"/>
    </row>
    <row r="318" spans="6:6" x14ac:dyDescent="0.35">
      <c r="F318" s="73"/>
    </row>
    <row r="319" spans="6:6" x14ac:dyDescent="0.35">
      <c r="F319" s="73"/>
    </row>
    <row r="320" spans="6:6" x14ac:dyDescent="0.35">
      <c r="F320" s="73"/>
    </row>
    <row r="321" spans="6:6" x14ac:dyDescent="0.35">
      <c r="F321" s="73"/>
    </row>
    <row r="322" spans="6:6" x14ac:dyDescent="0.35">
      <c r="F322" s="73"/>
    </row>
    <row r="323" spans="6:6" x14ac:dyDescent="0.35">
      <c r="F323" s="73"/>
    </row>
    <row r="324" spans="6:6" x14ac:dyDescent="0.35">
      <c r="F324" s="73"/>
    </row>
    <row r="325" spans="6:6" x14ac:dyDescent="0.35">
      <c r="F325" s="73"/>
    </row>
    <row r="326" spans="6:6" x14ac:dyDescent="0.35">
      <c r="F326" s="73"/>
    </row>
    <row r="327" spans="6:6" x14ac:dyDescent="0.35">
      <c r="F327" s="73"/>
    </row>
    <row r="328" spans="6:6" x14ac:dyDescent="0.35">
      <c r="F328" s="73"/>
    </row>
    <row r="329" spans="6:6" x14ac:dyDescent="0.35">
      <c r="F329" s="73"/>
    </row>
    <row r="330" spans="6:6" x14ac:dyDescent="0.35">
      <c r="F330" s="73"/>
    </row>
    <row r="331" spans="6:6" x14ac:dyDescent="0.35">
      <c r="F331" s="73"/>
    </row>
    <row r="332" spans="6:6" x14ac:dyDescent="0.35">
      <c r="F332" s="73"/>
    </row>
    <row r="333" spans="6:6" x14ac:dyDescent="0.35">
      <c r="F333" s="73"/>
    </row>
    <row r="334" spans="6:6" x14ac:dyDescent="0.35">
      <c r="F334" s="73"/>
    </row>
    <row r="335" spans="6:6" x14ac:dyDescent="0.35">
      <c r="F335" s="73"/>
    </row>
    <row r="336" spans="6:6" x14ac:dyDescent="0.35">
      <c r="F336" s="73"/>
    </row>
    <row r="337" spans="6:6" x14ac:dyDescent="0.35">
      <c r="F337" s="73"/>
    </row>
    <row r="338" spans="6:6" x14ac:dyDescent="0.35">
      <c r="F338" s="73"/>
    </row>
    <row r="339" spans="6:6" x14ac:dyDescent="0.35">
      <c r="F339" s="73"/>
    </row>
    <row r="340" spans="6:6" x14ac:dyDescent="0.35">
      <c r="F340" s="73"/>
    </row>
    <row r="341" spans="6:6" x14ac:dyDescent="0.35">
      <c r="F341" s="73"/>
    </row>
    <row r="342" spans="6:6" x14ac:dyDescent="0.35">
      <c r="F342" s="73"/>
    </row>
    <row r="343" spans="6:6" x14ac:dyDescent="0.35">
      <c r="F343" s="73"/>
    </row>
    <row r="344" spans="6:6" x14ac:dyDescent="0.35">
      <c r="F344" s="73"/>
    </row>
    <row r="345" spans="6:6" x14ac:dyDescent="0.35">
      <c r="F345" s="73"/>
    </row>
    <row r="346" spans="6:6" x14ac:dyDescent="0.35">
      <c r="F346" s="73"/>
    </row>
    <row r="347" spans="6:6" x14ac:dyDescent="0.35">
      <c r="F347" s="73"/>
    </row>
    <row r="348" spans="6:6" x14ac:dyDescent="0.35">
      <c r="F348" s="73"/>
    </row>
    <row r="349" spans="6:6" x14ac:dyDescent="0.35">
      <c r="F349" s="73"/>
    </row>
    <row r="350" spans="6:6" x14ac:dyDescent="0.35">
      <c r="F350" s="73"/>
    </row>
    <row r="351" spans="6:6" x14ac:dyDescent="0.35">
      <c r="F351" s="73"/>
    </row>
    <row r="352" spans="6:6" x14ac:dyDescent="0.35">
      <c r="F352" s="73"/>
    </row>
    <row r="353" spans="6:6" x14ac:dyDescent="0.35">
      <c r="F353" s="73"/>
    </row>
    <row r="354" spans="6:6" x14ac:dyDescent="0.35">
      <c r="F354" s="73"/>
    </row>
    <row r="355" spans="6:6" x14ac:dyDescent="0.35">
      <c r="F355" s="73"/>
    </row>
    <row r="356" spans="6:6" x14ac:dyDescent="0.35">
      <c r="F356" s="73"/>
    </row>
    <row r="357" spans="6:6" x14ac:dyDescent="0.35">
      <c r="F357" s="73"/>
    </row>
    <row r="358" spans="6:6" x14ac:dyDescent="0.35">
      <c r="F358" s="73"/>
    </row>
    <row r="359" spans="6:6" x14ac:dyDescent="0.35">
      <c r="F359" s="73"/>
    </row>
    <row r="360" spans="6:6" x14ac:dyDescent="0.35">
      <c r="F360" s="73"/>
    </row>
    <row r="361" spans="6:6" x14ac:dyDescent="0.35">
      <c r="F361" s="73"/>
    </row>
    <row r="362" spans="6:6" x14ac:dyDescent="0.35">
      <c r="F362" s="73"/>
    </row>
    <row r="363" spans="6:6" x14ac:dyDescent="0.35">
      <c r="F363" s="73"/>
    </row>
    <row r="364" spans="6:6" x14ac:dyDescent="0.35">
      <c r="F364" s="73"/>
    </row>
    <row r="365" spans="6:6" x14ac:dyDescent="0.35">
      <c r="F365" s="73"/>
    </row>
    <row r="366" spans="6:6" x14ac:dyDescent="0.35">
      <c r="F366" s="73"/>
    </row>
    <row r="367" spans="6:6" x14ac:dyDescent="0.35">
      <c r="F367" s="73"/>
    </row>
    <row r="368" spans="6:6" x14ac:dyDescent="0.35">
      <c r="F368" s="73"/>
    </row>
    <row r="369" spans="6:6" x14ac:dyDescent="0.35">
      <c r="F369" s="73"/>
    </row>
    <row r="370" spans="6:6" x14ac:dyDescent="0.35">
      <c r="F370" s="73"/>
    </row>
    <row r="371" spans="6:6" x14ac:dyDescent="0.35">
      <c r="F371" s="73"/>
    </row>
    <row r="372" spans="6:6" x14ac:dyDescent="0.35">
      <c r="F372" s="73"/>
    </row>
    <row r="373" spans="6:6" x14ac:dyDescent="0.35">
      <c r="F373" s="73"/>
    </row>
    <row r="374" spans="6:6" x14ac:dyDescent="0.35">
      <c r="F374" s="73"/>
    </row>
    <row r="375" spans="6:6" x14ac:dyDescent="0.35">
      <c r="F375" s="73"/>
    </row>
    <row r="376" spans="6:6" x14ac:dyDescent="0.35">
      <c r="F376" s="73"/>
    </row>
    <row r="377" spans="6:6" x14ac:dyDescent="0.35">
      <c r="F377" s="73"/>
    </row>
    <row r="378" spans="6:6" x14ac:dyDescent="0.35">
      <c r="F378" s="73"/>
    </row>
    <row r="379" spans="6:6" x14ac:dyDescent="0.35">
      <c r="F379" s="73"/>
    </row>
    <row r="380" spans="6:6" x14ac:dyDescent="0.35">
      <c r="F380" s="73"/>
    </row>
    <row r="381" spans="6:6" x14ac:dyDescent="0.35">
      <c r="F381" s="73"/>
    </row>
    <row r="382" spans="6:6" x14ac:dyDescent="0.35">
      <c r="F382" s="73"/>
    </row>
    <row r="383" spans="6:6" x14ac:dyDescent="0.35">
      <c r="F383" s="73"/>
    </row>
    <row r="384" spans="6:6" x14ac:dyDescent="0.35">
      <c r="F384" s="73"/>
    </row>
    <row r="385" spans="6:6" x14ac:dyDescent="0.35">
      <c r="F385" s="73"/>
    </row>
    <row r="386" spans="6:6" x14ac:dyDescent="0.35">
      <c r="F386" s="73"/>
    </row>
    <row r="387" spans="6:6" x14ac:dyDescent="0.35">
      <c r="F387" s="73"/>
    </row>
    <row r="388" spans="6:6" x14ac:dyDescent="0.35">
      <c r="F388" s="73"/>
    </row>
    <row r="389" spans="6:6" x14ac:dyDescent="0.35">
      <c r="F389" s="73"/>
    </row>
    <row r="390" spans="6:6" x14ac:dyDescent="0.35">
      <c r="F390" s="73"/>
    </row>
    <row r="391" spans="6:6" x14ac:dyDescent="0.35">
      <c r="F391" s="73"/>
    </row>
    <row r="392" spans="6:6" x14ac:dyDescent="0.35">
      <c r="F392" s="73"/>
    </row>
    <row r="393" spans="6:6" x14ac:dyDescent="0.35">
      <c r="F393" s="73"/>
    </row>
    <row r="394" spans="6:6" x14ac:dyDescent="0.35">
      <c r="F394" s="73"/>
    </row>
    <row r="395" spans="6:6" x14ac:dyDescent="0.35">
      <c r="F395" s="73"/>
    </row>
    <row r="396" spans="6:6" x14ac:dyDescent="0.35">
      <c r="F396" s="73"/>
    </row>
    <row r="397" spans="6:6" x14ac:dyDescent="0.35">
      <c r="F397" s="73"/>
    </row>
    <row r="398" spans="6:6" x14ac:dyDescent="0.35">
      <c r="F398" s="73"/>
    </row>
    <row r="399" spans="6:6" x14ac:dyDescent="0.35">
      <c r="F399" s="73"/>
    </row>
    <row r="400" spans="6:6" x14ac:dyDescent="0.35">
      <c r="F400" s="73"/>
    </row>
    <row r="401" spans="6:6" x14ac:dyDescent="0.35">
      <c r="F401" s="73"/>
    </row>
    <row r="402" spans="6:6" x14ac:dyDescent="0.35">
      <c r="F402" s="73"/>
    </row>
    <row r="403" spans="6:6" x14ac:dyDescent="0.35">
      <c r="F403" s="73"/>
    </row>
    <row r="404" spans="6:6" x14ac:dyDescent="0.35">
      <c r="F404" s="73"/>
    </row>
    <row r="405" spans="6:6" x14ac:dyDescent="0.35">
      <c r="F405" s="73"/>
    </row>
    <row r="406" spans="6:6" x14ac:dyDescent="0.35">
      <c r="F406" s="73"/>
    </row>
    <row r="407" spans="6:6" x14ac:dyDescent="0.35">
      <c r="F407" s="73"/>
    </row>
    <row r="408" spans="6:6" x14ac:dyDescent="0.35">
      <c r="F408" s="73"/>
    </row>
    <row r="409" spans="6:6" x14ac:dyDescent="0.35">
      <c r="F409" s="73"/>
    </row>
    <row r="410" spans="6:6" x14ac:dyDescent="0.35">
      <c r="F410" s="73"/>
    </row>
    <row r="411" spans="6:6" x14ac:dyDescent="0.35">
      <c r="F411" s="73"/>
    </row>
    <row r="412" spans="6:6" x14ac:dyDescent="0.35">
      <c r="F412" s="73"/>
    </row>
    <row r="413" spans="6:6" x14ac:dyDescent="0.35">
      <c r="F413" s="73"/>
    </row>
    <row r="414" spans="6:6" x14ac:dyDescent="0.35">
      <c r="F414" s="73"/>
    </row>
    <row r="415" spans="6:6" x14ac:dyDescent="0.35">
      <c r="F415" s="73"/>
    </row>
    <row r="416" spans="6:6" x14ac:dyDescent="0.35">
      <c r="F416" s="73"/>
    </row>
    <row r="417" spans="6:6" x14ac:dyDescent="0.35">
      <c r="F417" s="73"/>
    </row>
    <row r="418" spans="6:6" x14ac:dyDescent="0.35">
      <c r="F418" s="73"/>
    </row>
    <row r="419" spans="6:6" x14ac:dyDescent="0.35">
      <c r="F419" s="73"/>
    </row>
    <row r="420" spans="6:6" x14ac:dyDescent="0.35">
      <c r="F420" s="73"/>
    </row>
    <row r="421" spans="6:6" x14ac:dyDescent="0.35">
      <c r="F421" s="73"/>
    </row>
    <row r="422" spans="6:6" x14ac:dyDescent="0.35">
      <c r="F422" s="73"/>
    </row>
    <row r="423" spans="6:6" x14ac:dyDescent="0.35">
      <c r="F423" s="73"/>
    </row>
    <row r="424" spans="6:6" x14ac:dyDescent="0.35">
      <c r="F424" s="73"/>
    </row>
    <row r="425" spans="6:6" x14ac:dyDescent="0.35">
      <c r="F425" s="73"/>
    </row>
    <row r="426" spans="6:6" x14ac:dyDescent="0.35">
      <c r="F426" s="73"/>
    </row>
    <row r="427" spans="6:6" x14ac:dyDescent="0.35">
      <c r="F427" s="73"/>
    </row>
    <row r="428" spans="6:6" x14ac:dyDescent="0.35">
      <c r="F428" s="73"/>
    </row>
    <row r="429" spans="6:6" x14ac:dyDescent="0.35">
      <c r="F429" s="73"/>
    </row>
    <row r="430" spans="6:6" x14ac:dyDescent="0.35">
      <c r="F430" s="73"/>
    </row>
    <row r="431" spans="6:6" x14ac:dyDescent="0.35">
      <c r="F431" s="73"/>
    </row>
    <row r="432" spans="6:6" x14ac:dyDescent="0.35">
      <c r="F432" s="73"/>
    </row>
    <row r="433" spans="6:6" x14ac:dyDescent="0.35">
      <c r="F433" s="73"/>
    </row>
    <row r="434" spans="6:6" x14ac:dyDescent="0.35">
      <c r="F434" s="73"/>
    </row>
    <row r="435" spans="6:6" x14ac:dyDescent="0.35">
      <c r="F435" s="73"/>
    </row>
    <row r="436" spans="6:6" x14ac:dyDescent="0.35">
      <c r="F436" s="73"/>
    </row>
    <row r="437" spans="6:6" x14ac:dyDescent="0.35">
      <c r="F437" s="73"/>
    </row>
    <row r="438" spans="6:6" x14ac:dyDescent="0.35">
      <c r="F438" s="73"/>
    </row>
    <row r="439" spans="6:6" x14ac:dyDescent="0.35">
      <c r="F439" s="73"/>
    </row>
    <row r="440" spans="6:6" x14ac:dyDescent="0.35">
      <c r="F440" s="73"/>
    </row>
    <row r="441" spans="6:6" x14ac:dyDescent="0.35">
      <c r="F441" s="73"/>
    </row>
    <row r="442" spans="6:6" x14ac:dyDescent="0.35">
      <c r="F442" s="73"/>
    </row>
    <row r="443" spans="6:6" x14ac:dyDescent="0.35">
      <c r="F443" s="73"/>
    </row>
    <row r="444" spans="6:6" x14ac:dyDescent="0.35">
      <c r="F444" s="73"/>
    </row>
    <row r="445" spans="6:6" x14ac:dyDescent="0.35">
      <c r="F445" s="73"/>
    </row>
    <row r="446" spans="6:6" x14ac:dyDescent="0.35">
      <c r="F446" s="73"/>
    </row>
    <row r="447" spans="6:6" x14ac:dyDescent="0.35">
      <c r="F447" s="73"/>
    </row>
    <row r="448" spans="6:6" x14ac:dyDescent="0.35">
      <c r="F448" s="73"/>
    </row>
    <row r="449" spans="6:6" x14ac:dyDescent="0.35">
      <c r="F449" s="73"/>
    </row>
    <row r="450" spans="6:6" x14ac:dyDescent="0.35">
      <c r="F450" s="73"/>
    </row>
    <row r="451" spans="6:6" x14ac:dyDescent="0.35">
      <c r="F451" s="73"/>
    </row>
    <row r="452" spans="6:6" x14ac:dyDescent="0.35">
      <c r="F452" s="73"/>
    </row>
    <row r="453" spans="6:6" x14ac:dyDescent="0.35">
      <c r="F453" s="73"/>
    </row>
    <row r="454" spans="6:6" x14ac:dyDescent="0.35">
      <c r="F454" s="73"/>
    </row>
    <row r="455" spans="6:6" x14ac:dyDescent="0.35">
      <c r="F455" s="73"/>
    </row>
    <row r="456" spans="6:6" x14ac:dyDescent="0.35">
      <c r="F456" s="73"/>
    </row>
    <row r="457" spans="6:6" x14ac:dyDescent="0.35">
      <c r="F457" s="73"/>
    </row>
    <row r="458" spans="6:6" x14ac:dyDescent="0.35">
      <c r="F458" s="73"/>
    </row>
    <row r="459" spans="6:6" x14ac:dyDescent="0.35">
      <c r="F459" s="73"/>
    </row>
    <row r="460" spans="6:6" x14ac:dyDescent="0.35">
      <c r="F460" s="73"/>
    </row>
    <row r="461" spans="6:6" x14ac:dyDescent="0.35">
      <c r="F461" s="73"/>
    </row>
    <row r="462" spans="6:6" x14ac:dyDescent="0.35">
      <c r="F462" s="73"/>
    </row>
    <row r="463" spans="6:6" x14ac:dyDescent="0.35">
      <c r="F463" s="73"/>
    </row>
    <row r="464" spans="6:6" x14ac:dyDescent="0.35">
      <c r="F464" s="73"/>
    </row>
    <row r="465" spans="6:6" x14ac:dyDescent="0.35">
      <c r="F465" s="73"/>
    </row>
    <row r="466" spans="6:6" x14ac:dyDescent="0.35">
      <c r="F466" s="73"/>
    </row>
    <row r="467" spans="6:6" x14ac:dyDescent="0.35">
      <c r="F467" s="73"/>
    </row>
    <row r="468" spans="6:6" x14ac:dyDescent="0.35">
      <c r="F468" s="73"/>
    </row>
    <row r="469" spans="6:6" x14ac:dyDescent="0.35">
      <c r="F469" s="73"/>
    </row>
    <row r="470" spans="6:6" x14ac:dyDescent="0.35">
      <c r="F470" s="73"/>
    </row>
    <row r="471" spans="6:6" x14ac:dyDescent="0.35">
      <c r="F471" s="73"/>
    </row>
    <row r="472" spans="6:6" x14ac:dyDescent="0.35">
      <c r="F472" s="73"/>
    </row>
    <row r="473" spans="6:6" x14ac:dyDescent="0.35">
      <c r="F473" s="73"/>
    </row>
    <row r="474" spans="6:6" x14ac:dyDescent="0.35">
      <c r="F474" s="73"/>
    </row>
    <row r="475" spans="6:6" x14ac:dyDescent="0.35">
      <c r="F475" s="73"/>
    </row>
    <row r="476" spans="6:6" x14ac:dyDescent="0.35">
      <c r="F476" s="73"/>
    </row>
    <row r="477" spans="6:6" x14ac:dyDescent="0.35">
      <c r="F477" s="73"/>
    </row>
    <row r="478" spans="6:6" x14ac:dyDescent="0.35">
      <c r="F478" s="73"/>
    </row>
    <row r="479" spans="6:6" x14ac:dyDescent="0.35">
      <c r="F479" s="73"/>
    </row>
    <row r="480" spans="6:6" x14ac:dyDescent="0.35">
      <c r="F480" s="73"/>
    </row>
    <row r="481" spans="6:6" x14ac:dyDescent="0.35">
      <c r="F481" s="73"/>
    </row>
    <row r="482" spans="6:6" x14ac:dyDescent="0.35">
      <c r="F482" s="73"/>
    </row>
    <row r="483" spans="6:6" x14ac:dyDescent="0.35">
      <c r="F483" s="73"/>
    </row>
    <row r="484" spans="6:6" x14ac:dyDescent="0.35">
      <c r="F484" s="73"/>
    </row>
    <row r="485" spans="6:6" x14ac:dyDescent="0.35">
      <c r="F485" s="73"/>
    </row>
    <row r="486" spans="6:6" x14ac:dyDescent="0.35">
      <c r="F486" s="73"/>
    </row>
    <row r="487" spans="6:6" x14ac:dyDescent="0.35">
      <c r="F487" s="73"/>
    </row>
    <row r="488" spans="6:6" x14ac:dyDescent="0.35">
      <c r="F488" s="73"/>
    </row>
    <row r="489" spans="6:6" x14ac:dyDescent="0.35">
      <c r="F489" s="73"/>
    </row>
    <row r="490" spans="6:6" x14ac:dyDescent="0.35">
      <c r="F490" s="73"/>
    </row>
    <row r="491" spans="6:6" x14ac:dyDescent="0.35">
      <c r="F491" s="73"/>
    </row>
    <row r="492" spans="6:6" x14ac:dyDescent="0.35">
      <c r="F492" s="73"/>
    </row>
    <row r="493" spans="6:6" x14ac:dyDescent="0.35">
      <c r="F493" s="73"/>
    </row>
    <row r="494" spans="6:6" x14ac:dyDescent="0.35">
      <c r="F494" s="73"/>
    </row>
    <row r="495" spans="6:6" x14ac:dyDescent="0.35">
      <c r="F495" s="73"/>
    </row>
    <row r="496" spans="6:6" x14ac:dyDescent="0.35">
      <c r="F496" s="73"/>
    </row>
    <row r="497" spans="6:6" x14ac:dyDescent="0.35">
      <c r="F497" s="73"/>
    </row>
    <row r="498" spans="6:6" x14ac:dyDescent="0.35">
      <c r="F498" s="73"/>
    </row>
    <row r="499" spans="6:6" x14ac:dyDescent="0.35">
      <c r="F499" s="73"/>
    </row>
    <row r="500" spans="6:6" x14ac:dyDescent="0.35">
      <c r="F500" s="73"/>
    </row>
    <row r="501" spans="6:6" x14ac:dyDescent="0.35">
      <c r="F501" s="73"/>
    </row>
    <row r="502" spans="6:6" x14ac:dyDescent="0.35">
      <c r="F502" s="73"/>
    </row>
    <row r="503" spans="6:6" x14ac:dyDescent="0.35">
      <c r="F503" s="73"/>
    </row>
    <row r="504" spans="6:6" x14ac:dyDescent="0.35">
      <c r="F504" s="73"/>
    </row>
    <row r="505" spans="6:6" x14ac:dyDescent="0.35">
      <c r="F505" s="73"/>
    </row>
    <row r="506" spans="6:6" x14ac:dyDescent="0.35">
      <c r="F506" s="73"/>
    </row>
    <row r="507" spans="6:6" x14ac:dyDescent="0.35">
      <c r="F507" s="73"/>
    </row>
    <row r="508" spans="6:6" x14ac:dyDescent="0.35">
      <c r="F508" s="73"/>
    </row>
    <row r="509" spans="6:6" x14ac:dyDescent="0.35">
      <c r="F509" s="73"/>
    </row>
    <row r="510" spans="6:6" x14ac:dyDescent="0.35">
      <c r="F510" s="73"/>
    </row>
    <row r="511" spans="6:6" x14ac:dyDescent="0.35">
      <c r="F511" s="73"/>
    </row>
    <row r="512" spans="6:6" x14ac:dyDescent="0.35">
      <c r="F512" s="73"/>
    </row>
    <row r="513" spans="6:6" x14ac:dyDescent="0.35">
      <c r="F513" s="73"/>
    </row>
    <row r="514" spans="6:6" x14ac:dyDescent="0.35">
      <c r="F514" s="73"/>
    </row>
    <row r="515" spans="6:6" x14ac:dyDescent="0.35">
      <c r="F515" s="73"/>
    </row>
    <row r="516" spans="6:6" x14ac:dyDescent="0.35">
      <c r="F516" s="73"/>
    </row>
    <row r="517" spans="6:6" x14ac:dyDescent="0.35">
      <c r="F517" s="73"/>
    </row>
    <row r="518" spans="6:6" x14ac:dyDescent="0.35">
      <c r="F518" s="73"/>
    </row>
    <row r="519" spans="6:6" x14ac:dyDescent="0.35">
      <c r="F519" s="73"/>
    </row>
    <row r="520" spans="6:6" x14ac:dyDescent="0.35">
      <c r="F520" s="73"/>
    </row>
    <row r="521" spans="6:6" x14ac:dyDescent="0.35">
      <c r="F521" s="73"/>
    </row>
    <row r="522" spans="6:6" x14ac:dyDescent="0.35">
      <c r="F522" s="73"/>
    </row>
    <row r="523" spans="6:6" x14ac:dyDescent="0.35">
      <c r="F523" s="73"/>
    </row>
    <row r="524" spans="6:6" x14ac:dyDescent="0.35">
      <c r="F524" s="73"/>
    </row>
    <row r="525" spans="6:6" x14ac:dyDescent="0.35">
      <c r="F525" s="73"/>
    </row>
    <row r="526" spans="6:6" x14ac:dyDescent="0.35">
      <c r="F526" s="73"/>
    </row>
    <row r="527" spans="6:6" x14ac:dyDescent="0.35">
      <c r="F527" s="73"/>
    </row>
    <row r="528" spans="6:6" x14ac:dyDescent="0.35">
      <c r="F528" s="73"/>
    </row>
    <row r="529" spans="6:6" x14ac:dyDescent="0.35">
      <c r="F529" s="73"/>
    </row>
    <row r="530" spans="6:6" x14ac:dyDescent="0.35">
      <c r="F530" s="73"/>
    </row>
    <row r="531" spans="6:6" x14ac:dyDescent="0.35">
      <c r="F531" s="73"/>
    </row>
    <row r="532" spans="6:6" x14ac:dyDescent="0.35">
      <c r="F532" s="73"/>
    </row>
    <row r="533" spans="6:6" x14ac:dyDescent="0.35">
      <c r="F533" s="73"/>
    </row>
    <row r="534" spans="6:6" x14ac:dyDescent="0.35">
      <c r="F534" s="73"/>
    </row>
    <row r="535" spans="6:6" x14ac:dyDescent="0.35">
      <c r="F535" s="73"/>
    </row>
    <row r="536" spans="6:6" x14ac:dyDescent="0.35">
      <c r="F536" s="73"/>
    </row>
    <row r="537" spans="6:6" x14ac:dyDescent="0.35">
      <c r="F537" s="73"/>
    </row>
    <row r="538" spans="6:6" x14ac:dyDescent="0.35">
      <c r="F538" s="73"/>
    </row>
    <row r="539" spans="6:6" x14ac:dyDescent="0.35">
      <c r="F539" s="73"/>
    </row>
    <row r="540" spans="6:6" x14ac:dyDescent="0.35">
      <c r="F540" s="73"/>
    </row>
    <row r="541" spans="6:6" x14ac:dyDescent="0.35">
      <c r="F541" s="73"/>
    </row>
    <row r="542" spans="6:6" x14ac:dyDescent="0.35">
      <c r="F542" s="73"/>
    </row>
    <row r="543" spans="6:6" x14ac:dyDescent="0.35">
      <c r="F543" s="73"/>
    </row>
    <row r="544" spans="6:6" x14ac:dyDescent="0.35">
      <c r="F544" s="73"/>
    </row>
    <row r="545" spans="6:6" x14ac:dyDescent="0.35">
      <c r="F545" s="73"/>
    </row>
    <row r="546" spans="6:6" x14ac:dyDescent="0.35">
      <c r="F546" s="73"/>
    </row>
    <row r="547" spans="6:6" x14ac:dyDescent="0.35">
      <c r="F547" s="73"/>
    </row>
    <row r="548" spans="6:6" x14ac:dyDescent="0.35">
      <c r="F548" s="73"/>
    </row>
    <row r="549" spans="6:6" x14ac:dyDescent="0.35">
      <c r="F549" s="73"/>
    </row>
    <row r="550" spans="6:6" x14ac:dyDescent="0.35">
      <c r="F550" s="73"/>
    </row>
    <row r="551" spans="6:6" x14ac:dyDescent="0.35">
      <c r="F551" s="73"/>
    </row>
    <row r="552" spans="6:6" x14ac:dyDescent="0.35">
      <c r="F552" s="73"/>
    </row>
    <row r="553" spans="6:6" x14ac:dyDescent="0.35">
      <c r="F553" s="73"/>
    </row>
    <row r="554" spans="6:6" x14ac:dyDescent="0.35">
      <c r="F554" s="73"/>
    </row>
    <row r="555" spans="6:6" x14ac:dyDescent="0.35">
      <c r="F555" s="73"/>
    </row>
    <row r="556" spans="6:6" x14ac:dyDescent="0.35">
      <c r="F556" s="73"/>
    </row>
    <row r="557" spans="6:6" x14ac:dyDescent="0.35">
      <c r="F557" s="73"/>
    </row>
    <row r="558" spans="6:6" x14ac:dyDescent="0.35">
      <c r="F558" s="73"/>
    </row>
    <row r="559" spans="6:6" x14ac:dyDescent="0.35">
      <c r="F559" s="73"/>
    </row>
    <row r="560" spans="6:6" x14ac:dyDescent="0.35">
      <c r="F560" s="73"/>
    </row>
    <row r="561" spans="6:6" x14ac:dyDescent="0.35">
      <c r="F561" s="73"/>
    </row>
    <row r="562" spans="6:6" x14ac:dyDescent="0.35">
      <c r="F562" s="73"/>
    </row>
    <row r="563" spans="6:6" x14ac:dyDescent="0.35">
      <c r="F563" s="73"/>
    </row>
    <row r="564" spans="6:6" x14ac:dyDescent="0.35">
      <c r="F564" s="73"/>
    </row>
    <row r="565" spans="6:6" x14ac:dyDescent="0.35">
      <c r="F565" s="73"/>
    </row>
    <row r="566" spans="6:6" x14ac:dyDescent="0.35">
      <c r="F566" s="73"/>
    </row>
    <row r="567" spans="6:6" x14ac:dyDescent="0.35">
      <c r="F567" s="73"/>
    </row>
    <row r="568" spans="6:6" x14ac:dyDescent="0.35">
      <c r="F568" s="73"/>
    </row>
    <row r="569" spans="6:6" x14ac:dyDescent="0.35">
      <c r="F569" s="73"/>
    </row>
    <row r="570" spans="6:6" x14ac:dyDescent="0.35">
      <c r="F570" s="73"/>
    </row>
    <row r="571" spans="6:6" x14ac:dyDescent="0.35">
      <c r="F571" s="73"/>
    </row>
    <row r="572" spans="6:6" x14ac:dyDescent="0.35">
      <c r="F572" s="73"/>
    </row>
    <row r="573" spans="6:6" x14ac:dyDescent="0.35">
      <c r="F573" s="73"/>
    </row>
    <row r="574" spans="6:6" x14ac:dyDescent="0.35">
      <c r="F574" s="73"/>
    </row>
    <row r="575" spans="6:6" x14ac:dyDescent="0.35">
      <c r="F575" s="73"/>
    </row>
    <row r="576" spans="6:6" x14ac:dyDescent="0.35">
      <c r="F576" s="73"/>
    </row>
    <row r="577" spans="6:6" x14ac:dyDescent="0.35">
      <c r="F577" s="73"/>
    </row>
    <row r="578" spans="6:6" x14ac:dyDescent="0.35">
      <c r="F578" s="73"/>
    </row>
    <row r="579" spans="6:6" x14ac:dyDescent="0.35">
      <c r="F579" s="73"/>
    </row>
    <row r="580" spans="6:6" x14ac:dyDescent="0.35">
      <c r="F580" s="73"/>
    </row>
    <row r="581" spans="6:6" x14ac:dyDescent="0.35">
      <c r="F581" s="73"/>
    </row>
    <row r="582" spans="6:6" x14ac:dyDescent="0.35">
      <c r="F582" s="73"/>
    </row>
    <row r="583" spans="6:6" x14ac:dyDescent="0.35">
      <c r="F583" s="73"/>
    </row>
    <row r="584" spans="6:6" x14ac:dyDescent="0.35">
      <c r="F584" s="73"/>
    </row>
    <row r="585" spans="6:6" x14ac:dyDescent="0.35">
      <c r="F585" s="73"/>
    </row>
    <row r="586" spans="6:6" x14ac:dyDescent="0.35">
      <c r="F586" s="73"/>
    </row>
    <row r="587" spans="6:6" x14ac:dyDescent="0.35">
      <c r="F587" s="73"/>
    </row>
    <row r="588" spans="6:6" x14ac:dyDescent="0.35">
      <c r="F588" s="73"/>
    </row>
    <row r="589" spans="6:6" x14ac:dyDescent="0.35">
      <c r="F589" s="73"/>
    </row>
    <row r="590" spans="6:6" x14ac:dyDescent="0.35">
      <c r="F590" s="73"/>
    </row>
    <row r="591" spans="6:6" x14ac:dyDescent="0.35">
      <c r="F591" s="73"/>
    </row>
    <row r="592" spans="6:6" x14ac:dyDescent="0.35">
      <c r="F592" s="73"/>
    </row>
    <row r="593" spans="6:6" x14ac:dyDescent="0.35">
      <c r="F593" s="73"/>
    </row>
    <row r="594" spans="6:6" x14ac:dyDescent="0.35">
      <c r="F594" s="73"/>
    </row>
    <row r="595" spans="6:6" x14ac:dyDescent="0.35">
      <c r="F595" s="73"/>
    </row>
    <row r="596" spans="6:6" x14ac:dyDescent="0.35">
      <c r="F596" s="73"/>
    </row>
    <row r="597" spans="6:6" x14ac:dyDescent="0.35">
      <c r="F597" s="73"/>
    </row>
    <row r="598" spans="6:6" x14ac:dyDescent="0.35">
      <c r="F598" s="73"/>
    </row>
    <row r="599" spans="6:6" x14ac:dyDescent="0.35">
      <c r="F599" s="73"/>
    </row>
    <row r="600" spans="6:6" x14ac:dyDescent="0.35">
      <c r="F600" s="73"/>
    </row>
    <row r="601" spans="6:6" x14ac:dyDescent="0.35">
      <c r="F601" s="73"/>
    </row>
    <row r="602" spans="6:6" x14ac:dyDescent="0.35">
      <c r="F602" s="73"/>
    </row>
    <row r="603" spans="6:6" x14ac:dyDescent="0.35">
      <c r="F603" s="73"/>
    </row>
    <row r="604" spans="6:6" x14ac:dyDescent="0.35">
      <c r="F604" s="73"/>
    </row>
    <row r="605" spans="6:6" x14ac:dyDescent="0.35">
      <c r="F605" s="73"/>
    </row>
    <row r="606" spans="6:6" x14ac:dyDescent="0.35">
      <c r="F606" s="73"/>
    </row>
    <row r="607" spans="6:6" x14ac:dyDescent="0.35">
      <c r="F607" s="73"/>
    </row>
    <row r="608" spans="6:6" x14ac:dyDescent="0.35">
      <c r="F608" s="73"/>
    </row>
    <row r="609" spans="6:6" x14ac:dyDescent="0.35">
      <c r="F609" s="73"/>
    </row>
    <row r="610" spans="6:6" x14ac:dyDescent="0.35">
      <c r="F610" s="73"/>
    </row>
    <row r="611" spans="6:6" x14ac:dyDescent="0.35">
      <c r="F611" s="73"/>
    </row>
    <row r="612" spans="6:6" x14ac:dyDescent="0.35">
      <c r="F612" s="73"/>
    </row>
    <row r="613" spans="6:6" x14ac:dyDescent="0.35">
      <c r="F613" s="73"/>
    </row>
    <row r="614" spans="6:6" x14ac:dyDescent="0.35">
      <c r="F614" s="73"/>
    </row>
    <row r="615" spans="6:6" x14ac:dyDescent="0.35">
      <c r="F615" s="73"/>
    </row>
    <row r="616" spans="6:6" x14ac:dyDescent="0.35">
      <c r="F616" s="73"/>
    </row>
    <row r="617" spans="6:6" x14ac:dyDescent="0.35">
      <c r="F617" s="73"/>
    </row>
    <row r="618" spans="6:6" x14ac:dyDescent="0.35">
      <c r="F618" s="73"/>
    </row>
    <row r="619" spans="6:6" x14ac:dyDescent="0.35">
      <c r="F619" s="73"/>
    </row>
    <row r="620" spans="6:6" x14ac:dyDescent="0.35">
      <c r="F620" s="73"/>
    </row>
    <row r="621" spans="6:6" x14ac:dyDescent="0.35">
      <c r="F621" s="73"/>
    </row>
    <row r="622" spans="6:6" x14ac:dyDescent="0.35">
      <c r="F622" s="73"/>
    </row>
    <row r="623" spans="6:6" x14ac:dyDescent="0.35">
      <c r="F623" s="73"/>
    </row>
    <row r="624" spans="6:6" x14ac:dyDescent="0.35">
      <c r="F624" s="73"/>
    </row>
    <row r="625" spans="6:6" x14ac:dyDescent="0.35">
      <c r="F625" s="73"/>
    </row>
    <row r="626" spans="6:6" x14ac:dyDescent="0.35">
      <c r="F626" s="73"/>
    </row>
    <row r="627" spans="6:6" x14ac:dyDescent="0.35">
      <c r="F627" s="73"/>
    </row>
    <row r="628" spans="6:6" x14ac:dyDescent="0.35">
      <c r="F628" s="73"/>
    </row>
    <row r="629" spans="6:6" x14ac:dyDescent="0.35">
      <c r="F629" s="73"/>
    </row>
    <row r="630" spans="6:6" x14ac:dyDescent="0.35">
      <c r="F630" s="73"/>
    </row>
    <row r="631" spans="6:6" x14ac:dyDescent="0.35">
      <c r="F631" s="73"/>
    </row>
    <row r="632" spans="6:6" x14ac:dyDescent="0.35">
      <c r="F632" s="73"/>
    </row>
    <row r="633" spans="6:6" x14ac:dyDescent="0.35">
      <c r="F633" s="73"/>
    </row>
    <row r="634" spans="6:6" x14ac:dyDescent="0.35">
      <c r="F634" s="73"/>
    </row>
    <row r="635" spans="6:6" x14ac:dyDescent="0.35">
      <c r="F635" s="73"/>
    </row>
    <row r="636" spans="6:6" x14ac:dyDescent="0.35">
      <c r="F636" s="73"/>
    </row>
    <row r="637" spans="6:6" x14ac:dyDescent="0.35">
      <c r="F637" s="73"/>
    </row>
    <row r="638" spans="6:6" x14ac:dyDescent="0.35">
      <c r="F638" s="73"/>
    </row>
    <row r="639" spans="6:6" x14ac:dyDescent="0.35">
      <c r="F639" s="73"/>
    </row>
    <row r="640" spans="6:6" x14ac:dyDescent="0.35">
      <c r="F640" s="73"/>
    </row>
    <row r="641" spans="6:6" x14ac:dyDescent="0.35">
      <c r="F641" s="73"/>
    </row>
    <row r="642" spans="6:6" x14ac:dyDescent="0.35">
      <c r="F642" s="73"/>
    </row>
    <row r="643" spans="6:6" x14ac:dyDescent="0.35">
      <c r="F643" s="73"/>
    </row>
    <row r="644" spans="6:6" x14ac:dyDescent="0.35">
      <c r="F644" s="73"/>
    </row>
    <row r="645" spans="6:6" x14ac:dyDescent="0.35">
      <c r="F645" s="73"/>
    </row>
    <row r="646" spans="6:6" x14ac:dyDescent="0.35">
      <c r="F646" s="73"/>
    </row>
    <row r="647" spans="6:6" x14ac:dyDescent="0.35">
      <c r="F647" s="73"/>
    </row>
    <row r="648" spans="6:6" x14ac:dyDescent="0.35">
      <c r="F648" s="73"/>
    </row>
    <row r="649" spans="6:6" x14ac:dyDescent="0.35">
      <c r="F649" s="73"/>
    </row>
    <row r="650" spans="6:6" x14ac:dyDescent="0.35">
      <c r="F650" s="73"/>
    </row>
    <row r="651" spans="6:6" x14ac:dyDescent="0.35">
      <c r="F651" s="73"/>
    </row>
    <row r="652" spans="6:6" x14ac:dyDescent="0.35">
      <c r="F652" s="73"/>
    </row>
    <row r="653" spans="6:6" x14ac:dyDescent="0.35">
      <c r="F653" s="73"/>
    </row>
    <row r="654" spans="6:6" x14ac:dyDescent="0.35">
      <c r="F654" s="73"/>
    </row>
    <row r="655" spans="6:6" x14ac:dyDescent="0.35">
      <c r="F655" s="73"/>
    </row>
    <row r="656" spans="6:6" x14ac:dyDescent="0.35">
      <c r="F656" s="73"/>
    </row>
    <row r="657" spans="6:6" x14ac:dyDescent="0.35">
      <c r="F657" s="73"/>
    </row>
    <row r="658" spans="6:6" x14ac:dyDescent="0.35">
      <c r="F658" s="73"/>
    </row>
    <row r="659" spans="6:6" x14ac:dyDescent="0.35">
      <c r="F659" s="73"/>
    </row>
    <row r="660" spans="6:6" x14ac:dyDescent="0.35">
      <c r="F660" s="73"/>
    </row>
    <row r="661" spans="6:6" x14ac:dyDescent="0.35">
      <c r="F661" s="73"/>
    </row>
    <row r="662" spans="6:6" x14ac:dyDescent="0.35">
      <c r="F662" s="73"/>
    </row>
    <row r="663" spans="6:6" x14ac:dyDescent="0.35">
      <c r="F663" s="73"/>
    </row>
    <row r="664" spans="6:6" x14ac:dyDescent="0.35">
      <c r="F664" s="73"/>
    </row>
    <row r="665" spans="6:6" x14ac:dyDescent="0.35">
      <c r="F665" s="73"/>
    </row>
    <row r="666" spans="6:6" x14ac:dyDescent="0.35">
      <c r="F666" s="73"/>
    </row>
    <row r="667" spans="6:6" x14ac:dyDescent="0.35">
      <c r="F667" s="73"/>
    </row>
    <row r="668" spans="6:6" x14ac:dyDescent="0.35">
      <c r="F668" s="73"/>
    </row>
    <row r="669" spans="6:6" x14ac:dyDescent="0.35">
      <c r="F669" s="73"/>
    </row>
    <row r="670" spans="6:6" x14ac:dyDescent="0.35">
      <c r="F670" s="73"/>
    </row>
    <row r="671" spans="6:6" x14ac:dyDescent="0.35">
      <c r="F671" s="73"/>
    </row>
    <row r="672" spans="6:6" x14ac:dyDescent="0.35">
      <c r="F672" s="73"/>
    </row>
    <row r="673" spans="6:6" x14ac:dyDescent="0.35">
      <c r="F673" s="73"/>
    </row>
    <row r="674" spans="6:6" x14ac:dyDescent="0.35">
      <c r="F674" s="73"/>
    </row>
    <row r="675" spans="6:6" x14ac:dyDescent="0.35">
      <c r="F675" s="73"/>
    </row>
    <row r="676" spans="6:6" x14ac:dyDescent="0.35">
      <c r="F676" s="73"/>
    </row>
    <row r="677" spans="6:6" x14ac:dyDescent="0.35">
      <c r="F677" s="73"/>
    </row>
    <row r="678" spans="6:6" x14ac:dyDescent="0.35">
      <c r="F678" s="73"/>
    </row>
    <row r="679" spans="6:6" x14ac:dyDescent="0.35">
      <c r="F679" s="73"/>
    </row>
    <row r="680" spans="6:6" x14ac:dyDescent="0.35">
      <c r="F680" s="73"/>
    </row>
    <row r="681" spans="6:6" x14ac:dyDescent="0.35">
      <c r="F681" s="73"/>
    </row>
    <row r="682" spans="6:6" x14ac:dyDescent="0.35">
      <c r="F682" s="73"/>
    </row>
    <row r="683" spans="6:6" x14ac:dyDescent="0.35">
      <c r="F683" s="73"/>
    </row>
    <row r="684" spans="6:6" x14ac:dyDescent="0.35">
      <c r="F684" s="73"/>
    </row>
    <row r="685" spans="6:6" x14ac:dyDescent="0.35">
      <c r="F685" s="73"/>
    </row>
    <row r="686" spans="6:6" x14ac:dyDescent="0.35">
      <c r="F686" s="73"/>
    </row>
    <row r="687" spans="6:6" x14ac:dyDescent="0.35">
      <c r="F687" s="73"/>
    </row>
    <row r="688" spans="6:6" x14ac:dyDescent="0.35">
      <c r="F688" s="73"/>
    </row>
    <row r="689" spans="6:6" x14ac:dyDescent="0.35">
      <c r="F689" s="73"/>
    </row>
    <row r="690" spans="6:6" x14ac:dyDescent="0.35">
      <c r="F690" s="73"/>
    </row>
    <row r="691" spans="6:6" x14ac:dyDescent="0.35">
      <c r="F691" s="73"/>
    </row>
    <row r="692" spans="6:6" x14ac:dyDescent="0.35">
      <c r="F692" s="73"/>
    </row>
    <row r="693" spans="6:6" x14ac:dyDescent="0.35">
      <c r="F693" s="73"/>
    </row>
    <row r="694" spans="6:6" x14ac:dyDescent="0.35">
      <c r="F694" s="73"/>
    </row>
    <row r="695" spans="6:6" x14ac:dyDescent="0.35">
      <c r="F695" s="73"/>
    </row>
    <row r="696" spans="6:6" x14ac:dyDescent="0.35">
      <c r="F696" s="73"/>
    </row>
    <row r="697" spans="6:6" x14ac:dyDescent="0.35">
      <c r="F697" s="73"/>
    </row>
    <row r="698" spans="6:6" x14ac:dyDescent="0.35">
      <c r="F698" s="73"/>
    </row>
    <row r="699" spans="6:6" x14ac:dyDescent="0.35">
      <c r="F699" s="73"/>
    </row>
    <row r="700" spans="6:6" x14ac:dyDescent="0.35">
      <c r="F700" s="73"/>
    </row>
    <row r="701" spans="6:6" x14ac:dyDescent="0.35">
      <c r="F701" s="73"/>
    </row>
    <row r="702" spans="6:6" x14ac:dyDescent="0.35">
      <c r="F702" s="73"/>
    </row>
    <row r="703" spans="6:6" x14ac:dyDescent="0.35">
      <c r="F703" s="73"/>
    </row>
    <row r="704" spans="6:6" x14ac:dyDescent="0.35">
      <c r="F704" s="73"/>
    </row>
    <row r="705" spans="6:6" x14ac:dyDescent="0.35">
      <c r="F705" s="73"/>
    </row>
    <row r="706" spans="6:6" x14ac:dyDescent="0.35">
      <c r="F706" s="73"/>
    </row>
    <row r="707" spans="6:6" x14ac:dyDescent="0.35">
      <c r="F707" s="73"/>
    </row>
    <row r="708" spans="6:6" x14ac:dyDescent="0.35">
      <c r="F708" s="73"/>
    </row>
    <row r="709" spans="6:6" x14ac:dyDescent="0.35">
      <c r="F709" s="73"/>
    </row>
    <row r="710" spans="6:6" x14ac:dyDescent="0.35">
      <c r="F710" s="73"/>
    </row>
    <row r="711" spans="6:6" x14ac:dyDescent="0.35">
      <c r="F711" s="73"/>
    </row>
    <row r="712" spans="6:6" x14ac:dyDescent="0.35">
      <c r="F712" s="73"/>
    </row>
    <row r="713" spans="6:6" x14ac:dyDescent="0.35">
      <c r="F713" s="73"/>
    </row>
    <row r="714" spans="6:6" x14ac:dyDescent="0.35">
      <c r="F714" s="73"/>
    </row>
    <row r="715" spans="6:6" x14ac:dyDescent="0.35">
      <c r="F715" s="73"/>
    </row>
    <row r="716" spans="6:6" x14ac:dyDescent="0.35">
      <c r="F716" s="73"/>
    </row>
    <row r="717" spans="6:6" x14ac:dyDescent="0.35">
      <c r="F717" s="73"/>
    </row>
    <row r="718" spans="6:6" x14ac:dyDescent="0.35">
      <c r="F718" s="73"/>
    </row>
    <row r="719" spans="6:6" x14ac:dyDescent="0.35">
      <c r="F719" s="73"/>
    </row>
    <row r="720" spans="6:6" x14ac:dyDescent="0.35">
      <c r="F720" s="73"/>
    </row>
    <row r="721" spans="6:6" x14ac:dyDescent="0.35">
      <c r="F721" s="73"/>
    </row>
    <row r="722" spans="6:6" x14ac:dyDescent="0.35">
      <c r="F722" s="73"/>
    </row>
    <row r="723" spans="6:6" x14ac:dyDescent="0.35">
      <c r="F723" s="73"/>
    </row>
    <row r="724" spans="6:6" x14ac:dyDescent="0.35">
      <c r="F724" s="73"/>
    </row>
    <row r="725" spans="6:6" x14ac:dyDescent="0.35">
      <c r="F725" s="73"/>
    </row>
    <row r="726" spans="6:6" x14ac:dyDescent="0.35">
      <c r="F726" s="73"/>
    </row>
    <row r="727" spans="6:6" x14ac:dyDescent="0.35">
      <c r="F727" s="73"/>
    </row>
    <row r="728" spans="6:6" x14ac:dyDescent="0.35">
      <c r="F728" s="73"/>
    </row>
    <row r="729" spans="6:6" x14ac:dyDescent="0.35">
      <c r="F729" s="73"/>
    </row>
    <row r="730" spans="6:6" x14ac:dyDescent="0.35">
      <c r="F730" s="73"/>
    </row>
    <row r="731" spans="6:6" x14ac:dyDescent="0.35">
      <c r="F731" s="73"/>
    </row>
    <row r="732" spans="6:6" x14ac:dyDescent="0.35">
      <c r="F732" s="73"/>
    </row>
    <row r="733" spans="6:6" x14ac:dyDescent="0.35">
      <c r="F733" s="73"/>
    </row>
    <row r="734" spans="6:6" x14ac:dyDescent="0.35">
      <c r="F734" s="73"/>
    </row>
    <row r="735" spans="6:6" x14ac:dyDescent="0.35">
      <c r="F735" s="73"/>
    </row>
    <row r="736" spans="6:6" x14ac:dyDescent="0.35">
      <c r="F736" s="73"/>
    </row>
    <row r="737" spans="6:6" x14ac:dyDescent="0.35">
      <c r="F737" s="73"/>
    </row>
    <row r="738" spans="6:6" x14ac:dyDescent="0.35">
      <c r="F738" s="73"/>
    </row>
    <row r="739" spans="6:6" x14ac:dyDescent="0.35">
      <c r="F739" s="73"/>
    </row>
    <row r="740" spans="6:6" x14ac:dyDescent="0.35">
      <c r="F740" s="73"/>
    </row>
    <row r="741" spans="6:6" x14ac:dyDescent="0.35">
      <c r="F741" s="73"/>
    </row>
    <row r="742" spans="6:6" x14ac:dyDescent="0.35">
      <c r="F742" s="73"/>
    </row>
    <row r="743" spans="6:6" x14ac:dyDescent="0.35">
      <c r="F743" s="73"/>
    </row>
    <row r="744" spans="6:6" x14ac:dyDescent="0.35">
      <c r="F744" s="73"/>
    </row>
    <row r="745" spans="6:6" x14ac:dyDescent="0.35">
      <c r="F745" s="73"/>
    </row>
    <row r="746" spans="6:6" x14ac:dyDescent="0.35">
      <c r="F746" s="73"/>
    </row>
    <row r="747" spans="6:6" x14ac:dyDescent="0.35">
      <c r="F747" s="73"/>
    </row>
    <row r="748" spans="6:6" x14ac:dyDescent="0.35">
      <c r="F748" s="73"/>
    </row>
    <row r="749" spans="6:6" x14ac:dyDescent="0.35">
      <c r="F749" s="73"/>
    </row>
    <row r="750" spans="6:6" x14ac:dyDescent="0.35">
      <c r="F750" s="73"/>
    </row>
    <row r="751" spans="6:6" x14ac:dyDescent="0.35">
      <c r="F751" s="73"/>
    </row>
    <row r="752" spans="6:6" x14ac:dyDescent="0.35">
      <c r="F752" s="73"/>
    </row>
    <row r="753" spans="6:6" x14ac:dyDescent="0.35">
      <c r="F753" s="73"/>
    </row>
    <row r="754" spans="6:6" x14ac:dyDescent="0.35">
      <c r="F754" s="73"/>
    </row>
    <row r="755" spans="6:6" x14ac:dyDescent="0.35">
      <c r="F755" s="73"/>
    </row>
    <row r="756" spans="6:6" x14ac:dyDescent="0.35">
      <c r="F756" s="73"/>
    </row>
    <row r="757" spans="6:6" x14ac:dyDescent="0.35">
      <c r="F757" s="73"/>
    </row>
    <row r="758" spans="6:6" x14ac:dyDescent="0.35">
      <c r="F758" s="73"/>
    </row>
    <row r="759" spans="6:6" x14ac:dyDescent="0.35">
      <c r="F759" s="73"/>
    </row>
    <row r="760" spans="6:6" x14ac:dyDescent="0.35">
      <c r="F760" s="73"/>
    </row>
    <row r="761" spans="6:6" x14ac:dyDescent="0.35">
      <c r="F761" s="73"/>
    </row>
    <row r="762" spans="6:6" x14ac:dyDescent="0.35">
      <c r="F762" s="73"/>
    </row>
    <row r="763" spans="6:6" x14ac:dyDescent="0.35">
      <c r="F763" s="73"/>
    </row>
    <row r="764" spans="6:6" x14ac:dyDescent="0.35">
      <c r="F764" s="73"/>
    </row>
    <row r="765" spans="6:6" x14ac:dyDescent="0.35">
      <c r="F765" s="73"/>
    </row>
    <row r="766" spans="6:6" x14ac:dyDescent="0.35">
      <c r="F766" s="73"/>
    </row>
    <row r="767" spans="6:6" x14ac:dyDescent="0.35">
      <c r="F767" s="73"/>
    </row>
    <row r="768" spans="6:6" x14ac:dyDescent="0.35">
      <c r="F768" s="73"/>
    </row>
    <row r="769" spans="6:6" x14ac:dyDescent="0.35">
      <c r="F769" s="73"/>
    </row>
    <row r="770" spans="6:6" x14ac:dyDescent="0.35">
      <c r="F770" s="73"/>
    </row>
    <row r="771" spans="6:6" x14ac:dyDescent="0.35">
      <c r="F771" s="73"/>
    </row>
    <row r="772" spans="6:6" x14ac:dyDescent="0.35">
      <c r="F772" s="73"/>
    </row>
    <row r="773" spans="6:6" x14ac:dyDescent="0.35">
      <c r="F773" s="73"/>
    </row>
    <row r="774" spans="6:6" x14ac:dyDescent="0.35">
      <c r="F774" s="73"/>
    </row>
    <row r="775" spans="6:6" x14ac:dyDescent="0.35">
      <c r="F775" s="73"/>
    </row>
    <row r="776" spans="6:6" x14ac:dyDescent="0.35">
      <c r="F776" s="73"/>
    </row>
    <row r="777" spans="6:6" x14ac:dyDescent="0.35">
      <c r="F777" s="73"/>
    </row>
    <row r="778" spans="6:6" x14ac:dyDescent="0.35">
      <c r="F778" s="73"/>
    </row>
    <row r="779" spans="6:6" x14ac:dyDescent="0.35">
      <c r="F779" s="73"/>
    </row>
    <row r="780" spans="6:6" x14ac:dyDescent="0.35">
      <c r="F780" s="73"/>
    </row>
    <row r="781" spans="6:6" x14ac:dyDescent="0.35">
      <c r="F781" s="73"/>
    </row>
    <row r="782" spans="6:6" x14ac:dyDescent="0.35">
      <c r="F782" s="73"/>
    </row>
    <row r="783" spans="6:6" x14ac:dyDescent="0.35">
      <c r="F783" s="73"/>
    </row>
    <row r="784" spans="6:6" x14ac:dyDescent="0.35">
      <c r="F784" s="73"/>
    </row>
    <row r="785" spans="6:6" x14ac:dyDescent="0.35">
      <c r="F785" s="73"/>
    </row>
    <row r="786" spans="6:6" x14ac:dyDescent="0.35">
      <c r="F786" s="73"/>
    </row>
    <row r="787" spans="6:6" x14ac:dyDescent="0.35">
      <c r="F787" s="73"/>
    </row>
    <row r="788" spans="6:6" x14ac:dyDescent="0.35">
      <c r="F788" s="73"/>
    </row>
    <row r="789" spans="6:6" x14ac:dyDescent="0.35">
      <c r="F789" s="73"/>
    </row>
    <row r="790" spans="6:6" x14ac:dyDescent="0.35">
      <c r="F790" s="73"/>
    </row>
    <row r="791" spans="6:6" x14ac:dyDescent="0.35">
      <c r="F791" s="73"/>
    </row>
    <row r="792" spans="6:6" x14ac:dyDescent="0.35">
      <c r="F792" s="73"/>
    </row>
    <row r="793" spans="6:6" x14ac:dyDescent="0.35">
      <c r="F793" s="73"/>
    </row>
    <row r="794" spans="6:6" x14ac:dyDescent="0.35">
      <c r="F794" s="73"/>
    </row>
    <row r="795" spans="6:6" x14ac:dyDescent="0.35">
      <c r="F795" s="73"/>
    </row>
    <row r="796" spans="6:6" x14ac:dyDescent="0.35">
      <c r="F796" s="73"/>
    </row>
    <row r="797" spans="6:6" x14ac:dyDescent="0.35">
      <c r="F797" s="73"/>
    </row>
    <row r="798" spans="6:6" x14ac:dyDescent="0.35">
      <c r="F798" s="73"/>
    </row>
    <row r="799" spans="6:6" x14ac:dyDescent="0.35">
      <c r="F799" s="73"/>
    </row>
    <row r="800" spans="6:6" x14ac:dyDescent="0.35">
      <c r="F800" s="73"/>
    </row>
    <row r="801" spans="6:6" x14ac:dyDescent="0.35">
      <c r="F801" s="73"/>
    </row>
    <row r="802" spans="6:6" x14ac:dyDescent="0.35">
      <c r="F802" s="73"/>
    </row>
    <row r="803" spans="6:6" x14ac:dyDescent="0.35">
      <c r="F803" s="73"/>
    </row>
    <row r="804" spans="6:6" x14ac:dyDescent="0.35">
      <c r="F804" s="73"/>
    </row>
    <row r="805" spans="6:6" x14ac:dyDescent="0.35">
      <c r="F805" s="73"/>
    </row>
    <row r="806" spans="6:6" x14ac:dyDescent="0.35">
      <c r="F806" s="73"/>
    </row>
    <row r="807" spans="6:6" x14ac:dyDescent="0.35">
      <c r="F807" s="73"/>
    </row>
    <row r="808" spans="6:6" x14ac:dyDescent="0.35">
      <c r="F808" s="73"/>
    </row>
    <row r="809" spans="6:6" x14ac:dyDescent="0.35">
      <c r="F809" s="73"/>
    </row>
    <row r="810" spans="6:6" x14ac:dyDescent="0.35">
      <c r="F810" s="73"/>
    </row>
    <row r="811" spans="6:6" x14ac:dyDescent="0.35">
      <c r="F811" s="73"/>
    </row>
    <row r="812" spans="6:6" x14ac:dyDescent="0.35">
      <c r="F812" s="73"/>
    </row>
    <row r="813" spans="6:6" x14ac:dyDescent="0.35">
      <c r="F813" s="73"/>
    </row>
    <row r="814" spans="6:6" x14ac:dyDescent="0.35">
      <c r="F814" s="73"/>
    </row>
    <row r="815" spans="6:6" x14ac:dyDescent="0.35">
      <c r="F815" s="73"/>
    </row>
    <row r="816" spans="6:6" x14ac:dyDescent="0.35">
      <c r="F816" s="73"/>
    </row>
    <row r="817" spans="6:6" x14ac:dyDescent="0.35">
      <c r="F817" s="73"/>
    </row>
    <row r="818" spans="6:6" x14ac:dyDescent="0.35">
      <c r="F818" s="73"/>
    </row>
    <row r="819" spans="6:6" x14ac:dyDescent="0.35">
      <c r="F819" s="73"/>
    </row>
    <row r="820" spans="6:6" x14ac:dyDescent="0.35">
      <c r="F820" s="73"/>
    </row>
    <row r="821" spans="6:6" x14ac:dyDescent="0.35">
      <c r="F821" s="73"/>
    </row>
    <row r="822" spans="6:6" x14ac:dyDescent="0.35">
      <c r="F822" s="73"/>
    </row>
    <row r="823" spans="6:6" x14ac:dyDescent="0.35">
      <c r="F823" s="73"/>
    </row>
    <row r="824" spans="6:6" x14ac:dyDescent="0.35">
      <c r="F824" s="73"/>
    </row>
    <row r="825" spans="6:6" x14ac:dyDescent="0.35">
      <c r="F825" s="73"/>
    </row>
    <row r="826" spans="6:6" x14ac:dyDescent="0.35">
      <c r="F826" s="73"/>
    </row>
    <row r="827" spans="6:6" x14ac:dyDescent="0.35">
      <c r="F827" s="73"/>
    </row>
    <row r="828" spans="6:6" x14ac:dyDescent="0.35">
      <c r="F828" s="73"/>
    </row>
    <row r="829" spans="6:6" x14ac:dyDescent="0.35">
      <c r="F829" s="73"/>
    </row>
    <row r="830" spans="6:6" x14ac:dyDescent="0.35">
      <c r="F830" s="73"/>
    </row>
    <row r="831" spans="6:6" x14ac:dyDescent="0.35">
      <c r="F831" s="73"/>
    </row>
    <row r="832" spans="6:6" x14ac:dyDescent="0.35">
      <c r="F832" s="73"/>
    </row>
    <row r="833" spans="6:6" x14ac:dyDescent="0.35">
      <c r="F833" s="73"/>
    </row>
    <row r="834" spans="6:6" x14ac:dyDescent="0.35">
      <c r="F834" s="73"/>
    </row>
    <row r="835" spans="6:6" x14ac:dyDescent="0.35">
      <c r="F835" s="73"/>
    </row>
    <row r="836" spans="6:6" x14ac:dyDescent="0.35">
      <c r="F836" s="73"/>
    </row>
    <row r="837" spans="6:6" x14ac:dyDescent="0.35">
      <c r="F837" s="73"/>
    </row>
    <row r="838" spans="6:6" x14ac:dyDescent="0.35">
      <c r="F838" s="73"/>
    </row>
    <row r="839" spans="6:6" x14ac:dyDescent="0.35">
      <c r="F839" s="73"/>
    </row>
    <row r="840" spans="6:6" x14ac:dyDescent="0.35">
      <c r="F840" s="73"/>
    </row>
    <row r="841" spans="6:6" x14ac:dyDescent="0.35">
      <c r="F841" s="73"/>
    </row>
    <row r="842" spans="6:6" x14ac:dyDescent="0.35">
      <c r="F842" s="73"/>
    </row>
    <row r="843" spans="6:6" x14ac:dyDescent="0.35">
      <c r="F843" s="73"/>
    </row>
    <row r="844" spans="6:6" x14ac:dyDescent="0.35">
      <c r="F844" s="73"/>
    </row>
    <row r="845" spans="6:6" x14ac:dyDescent="0.35">
      <c r="F845" s="73"/>
    </row>
    <row r="846" spans="6:6" x14ac:dyDescent="0.35">
      <c r="F846" s="73"/>
    </row>
    <row r="847" spans="6:6" x14ac:dyDescent="0.35">
      <c r="F847" s="73"/>
    </row>
    <row r="848" spans="6:6" x14ac:dyDescent="0.35">
      <c r="F848" s="73"/>
    </row>
    <row r="849" spans="6:6" x14ac:dyDescent="0.35">
      <c r="F849" s="73"/>
    </row>
    <row r="850" spans="6:6" x14ac:dyDescent="0.35">
      <c r="F850" s="73"/>
    </row>
    <row r="851" spans="6:6" x14ac:dyDescent="0.35">
      <c r="F851" s="73"/>
    </row>
    <row r="852" spans="6:6" x14ac:dyDescent="0.35">
      <c r="F852" s="73"/>
    </row>
    <row r="853" spans="6:6" x14ac:dyDescent="0.35">
      <c r="F853" s="73"/>
    </row>
    <row r="854" spans="6:6" x14ac:dyDescent="0.35">
      <c r="F854" s="73"/>
    </row>
    <row r="855" spans="6:6" x14ac:dyDescent="0.35">
      <c r="F855" s="73"/>
    </row>
    <row r="856" spans="6:6" x14ac:dyDescent="0.35">
      <c r="F856" s="73"/>
    </row>
    <row r="857" spans="6:6" x14ac:dyDescent="0.35">
      <c r="F857" s="73"/>
    </row>
    <row r="858" spans="6:6" x14ac:dyDescent="0.35">
      <c r="F858" s="73"/>
    </row>
    <row r="859" spans="6:6" x14ac:dyDescent="0.35">
      <c r="F859" s="73"/>
    </row>
    <row r="860" spans="6:6" x14ac:dyDescent="0.35">
      <c r="F860" s="73"/>
    </row>
    <row r="861" spans="6:6" x14ac:dyDescent="0.35">
      <c r="F861" s="73"/>
    </row>
    <row r="862" spans="6:6" x14ac:dyDescent="0.35">
      <c r="F862" s="73"/>
    </row>
    <row r="863" spans="6:6" x14ac:dyDescent="0.35">
      <c r="F863" s="73"/>
    </row>
    <row r="864" spans="6:6" x14ac:dyDescent="0.35">
      <c r="F864" s="73"/>
    </row>
    <row r="865" spans="6:6" x14ac:dyDescent="0.35">
      <c r="F865" s="73"/>
    </row>
    <row r="866" spans="6:6" x14ac:dyDescent="0.35">
      <c r="F866" s="73"/>
    </row>
    <row r="867" spans="6:6" x14ac:dyDescent="0.35">
      <c r="F867" s="73"/>
    </row>
    <row r="868" spans="6:6" x14ac:dyDescent="0.35">
      <c r="F868" s="73"/>
    </row>
    <row r="869" spans="6:6" x14ac:dyDescent="0.35">
      <c r="F869" s="73"/>
    </row>
    <row r="870" spans="6:6" x14ac:dyDescent="0.35">
      <c r="F870" s="73"/>
    </row>
    <row r="871" spans="6:6" x14ac:dyDescent="0.35">
      <c r="F871" s="73"/>
    </row>
    <row r="872" spans="6:6" x14ac:dyDescent="0.35">
      <c r="F872" s="73"/>
    </row>
    <row r="873" spans="6:6" x14ac:dyDescent="0.35">
      <c r="F873" s="73"/>
    </row>
    <row r="874" spans="6:6" x14ac:dyDescent="0.35">
      <c r="F874" s="73"/>
    </row>
    <row r="875" spans="6:6" x14ac:dyDescent="0.35">
      <c r="F875" s="73"/>
    </row>
    <row r="876" spans="6:6" x14ac:dyDescent="0.35">
      <c r="F876" s="73"/>
    </row>
    <row r="877" spans="6:6" x14ac:dyDescent="0.35">
      <c r="F877" s="73"/>
    </row>
    <row r="878" spans="6:6" x14ac:dyDescent="0.35">
      <c r="F878" s="73"/>
    </row>
    <row r="879" spans="6:6" x14ac:dyDescent="0.35">
      <c r="F879" s="73"/>
    </row>
    <row r="880" spans="6:6" x14ac:dyDescent="0.35">
      <c r="F880" s="73"/>
    </row>
    <row r="881" spans="6:6" x14ac:dyDescent="0.35">
      <c r="F881" s="73"/>
    </row>
    <row r="882" spans="6:6" x14ac:dyDescent="0.35">
      <c r="F882" s="73"/>
    </row>
    <row r="883" spans="6:6" x14ac:dyDescent="0.35">
      <c r="F883" s="73"/>
    </row>
    <row r="884" spans="6:6" x14ac:dyDescent="0.35">
      <c r="F884" s="73"/>
    </row>
    <row r="885" spans="6:6" x14ac:dyDescent="0.35">
      <c r="F885" s="73"/>
    </row>
    <row r="886" spans="6:6" x14ac:dyDescent="0.35">
      <c r="F886" s="73"/>
    </row>
    <row r="887" spans="6:6" x14ac:dyDescent="0.35">
      <c r="F887" s="73"/>
    </row>
    <row r="888" spans="6:6" x14ac:dyDescent="0.35">
      <c r="F888" s="73"/>
    </row>
    <row r="889" spans="6:6" x14ac:dyDescent="0.35">
      <c r="F889" s="73"/>
    </row>
    <row r="890" spans="6:6" x14ac:dyDescent="0.35">
      <c r="F890" s="73"/>
    </row>
    <row r="891" spans="6:6" x14ac:dyDescent="0.35">
      <c r="F891" s="73"/>
    </row>
    <row r="892" spans="6:6" x14ac:dyDescent="0.35">
      <c r="F892" s="73"/>
    </row>
    <row r="893" spans="6:6" x14ac:dyDescent="0.35">
      <c r="F893" s="73"/>
    </row>
    <row r="894" spans="6:6" x14ac:dyDescent="0.35">
      <c r="F894" s="73"/>
    </row>
    <row r="895" spans="6:6" x14ac:dyDescent="0.35">
      <c r="F895" s="73"/>
    </row>
    <row r="896" spans="6:6" x14ac:dyDescent="0.35">
      <c r="F896" s="73"/>
    </row>
    <row r="897" spans="6:6" x14ac:dyDescent="0.35">
      <c r="F897" s="73"/>
    </row>
    <row r="898" spans="6:6" x14ac:dyDescent="0.35">
      <c r="F898" s="73"/>
    </row>
    <row r="899" spans="6:6" x14ac:dyDescent="0.35">
      <c r="F899" s="73"/>
    </row>
    <row r="900" spans="6:6" x14ac:dyDescent="0.35">
      <c r="F900" s="73"/>
    </row>
    <row r="901" spans="6:6" x14ac:dyDescent="0.35">
      <c r="F901" s="73"/>
    </row>
    <row r="902" spans="6:6" x14ac:dyDescent="0.35">
      <c r="F902" s="73"/>
    </row>
    <row r="903" spans="6:6" x14ac:dyDescent="0.35">
      <c r="F903" s="73"/>
    </row>
    <row r="904" spans="6:6" x14ac:dyDescent="0.35">
      <c r="F904" s="73"/>
    </row>
    <row r="905" spans="6:6" x14ac:dyDescent="0.35">
      <c r="F905" s="73"/>
    </row>
    <row r="906" spans="6:6" x14ac:dyDescent="0.35">
      <c r="F906" s="73"/>
    </row>
    <row r="907" spans="6:6" x14ac:dyDescent="0.35">
      <c r="F907" s="73"/>
    </row>
    <row r="908" spans="6:6" x14ac:dyDescent="0.35">
      <c r="F908" s="73"/>
    </row>
    <row r="909" spans="6:6" x14ac:dyDescent="0.35">
      <c r="F909" s="73"/>
    </row>
    <row r="910" spans="6:6" x14ac:dyDescent="0.35">
      <c r="F910" s="73"/>
    </row>
    <row r="911" spans="6:6" x14ac:dyDescent="0.35">
      <c r="F911" s="73"/>
    </row>
    <row r="912" spans="6:6" x14ac:dyDescent="0.35">
      <c r="F912" s="73"/>
    </row>
    <row r="913" spans="6:6" x14ac:dyDescent="0.35">
      <c r="F913" s="73"/>
    </row>
    <row r="914" spans="6:6" x14ac:dyDescent="0.35">
      <c r="F914" s="73"/>
    </row>
    <row r="915" spans="6:6" x14ac:dyDescent="0.35">
      <c r="F915" s="73"/>
    </row>
    <row r="916" spans="6:6" x14ac:dyDescent="0.35">
      <c r="F916" s="73"/>
    </row>
    <row r="917" spans="6:6" x14ac:dyDescent="0.35">
      <c r="F917" s="73"/>
    </row>
    <row r="918" spans="6:6" x14ac:dyDescent="0.35">
      <c r="F918" s="73"/>
    </row>
    <row r="919" spans="6:6" x14ac:dyDescent="0.35">
      <c r="F919" s="73"/>
    </row>
    <row r="920" spans="6:6" x14ac:dyDescent="0.35">
      <c r="F920" s="73"/>
    </row>
    <row r="921" spans="6:6" x14ac:dyDescent="0.35">
      <c r="F921" s="73"/>
    </row>
    <row r="922" spans="6:6" x14ac:dyDescent="0.35">
      <c r="F922" s="73"/>
    </row>
    <row r="923" spans="6:6" x14ac:dyDescent="0.35">
      <c r="F923" s="73"/>
    </row>
    <row r="924" spans="6:6" x14ac:dyDescent="0.35">
      <c r="F924" s="73"/>
    </row>
    <row r="925" spans="6:6" x14ac:dyDescent="0.35">
      <c r="F925" s="73"/>
    </row>
    <row r="926" spans="6:6" x14ac:dyDescent="0.35">
      <c r="F926" s="73"/>
    </row>
    <row r="927" spans="6:6" x14ac:dyDescent="0.35">
      <c r="F927" s="73"/>
    </row>
    <row r="928" spans="6:6" x14ac:dyDescent="0.35">
      <c r="F928" s="73"/>
    </row>
    <row r="929" spans="6:6" x14ac:dyDescent="0.35">
      <c r="F929" s="73"/>
    </row>
    <row r="930" spans="6:6" x14ac:dyDescent="0.35">
      <c r="F930" s="73"/>
    </row>
    <row r="931" spans="6:6" x14ac:dyDescent="0.35">
      <c r="F931" s="73"/>
    </row>
    <row r="932" spans="6:6" x14ac:dyDescent="0.35">
      <c r="F932" s="73"/>
    </row>
    <row r="933" spans="6:6" x14ac:dyDescent="0.35">
      <c r="F933" s="73"/>
    </row>
    <row r="934" spans="6:6" x14ac:dyDescent="0.35">
      <c r="F934" s="73"/>
    </row>
    <row r="935" spans="6:6" x14ac:dyDescent="0.35">
      <c r="F935" s="73"/>
    </row>
    <row r="936" spans="6:6" x14ac:dyDescent="0.35">
      <c r="F936" s="73"/>
    </row>
    <row r="937" spans="6:6" x14ac:dyDescent="0.35">
      <c r="F937" s="73"/>
    </row>
    <row r="938" spans="6:6" x14ac:dyDescent="0.35">
      <c r="F938" s="73"/>
    </row>
    <row r="939" spans="6:6" x14ac:dyDescent="0.35">
      <c r="F939" s="73"/>
    </row>
    <row r="940" spans="6:6" x14ac:dyDescent="0.35">
      <c r="F940" s="73"/>
    </row>
    <row r="941" spans="6:6" x14ac:dyDescent="0.35">
      <c r="F941" s="73"/>
    </row>
    <row r="942" spans="6:6" x14ac:dyDescent="0.35">
      <c r="F942" s="73"/>
    </row>
    <row r="943" spans="6:6" x14ac:dyDescent="0.35">
      <c r="F943" s="73"/>
    </row>
    <row r="944" spans="6:6" x14ac:dyDescent="0.35">
      <c r="F944" s="73"/>
    </row>
    <row r="945" spans="6:6" x14ac:dyDescent="0.35">
      <c r="F945" s="73"/>
    </row>
    <row r="946" spans="6:6" x14ac:dyDescent="0.35">
      <c r="F946" s="73"/>
    </row>
    <row r="947" spans="6:6" x14ac:dyDescent="0.35">
      <c r="F947" s="73"/>
    </row>
    <row r="948" spans="6:6" x14ac:dyDescent="0.35">
      <c r="F948" s="73"/>
    </row>
    <row r="949" spans="6:6" x14ac:dyDescent="0.35">
      <c r="F949" s="73"/>
    </row>
    <row r="950" spans="6:6" x14ac:dyDescent="0.35">
      <c r="F950" s="73"/>
    </row>
    <row r="951" spans="6:6" x14ac:dyDescent="0.35">
      <c r="F951" s="73"/>
    </row>
    <row r="952" spans="6:6" x14ac:dyDescent="0.35">
      <c r="F952" s="73"/>
    </row>
    <row r="953" spans="6:6" x14ac:dyDescent="0.35">
      <c r="F953" s="73"/>
    </row>
    <row r="954" spans="6:6" x14ac:dyDescent="0.35">
      <c r="F954" s="73"/>
    </row>
    <row r="955" spans="6:6" x14ac:dyDescent="0.35">
      <c r="F955" s="73"/>
    </row>
    <row r="956" spans="6:6" x14ac:dyDescent="0.35">
      <c r="F956" s="73"/>
    </row>
    <row r="957" spans="6:6" x14ac:dyDescent="0.35">
      <c r="F957" s="73"/>
    </row>
    <row r="958" spans="6:6" x14ac:dyDescent="0.35">
      <c r="F958" s="73"/>
    </row>
    <row r="959" spans="6:6" x14ac:dyDescent="0.35">
      <c r="F959" s="73"/>
    </row>
    <row r="960" spans="6:6" x14ac:dyDescent="0.35">
      <c r="F960" s="73"/>
    </row>
    <row r="961" spans="6:6" x14ac:dyDescent="0.35">
      <c r="F961" s="73"/>
    </row>
    <row r="962" spans="6:6" x14ac:dyDescent="0.35">
      <c r="F962" s="73"/>
    </row>
    <row r="963" spans="6:6" x14ac:dyDescent="0.35">
      <c r="F963" s="73"/>
    </row>
    <row r="964" spans="6:6" x14ac:dyDescent="0.35">
      <c r="F964" s="73"/>
    </row>
    <row r="965" spans="6:6" x14ac:dyDescent="0.35">
      <c r="F965" s="73"/>
    </row>
    <row r="966" spans="6:6" x14ac:dyDescent="0.35">
      <c r="F966" s="73"/>
    </row>
    <row r="967" spans="6:6" x14ac:dyDescent="0.35">
      <c r="F967" s="73"/>
    </row>
    <row r="968" spans="6:6" x14ac:dyDescent="0.35">
      <c r="F968" s="73"/>
    </row>
    <row r="969" spans="6:6" x14ac:dyDescent="0.35">
      <c r="F969" s="73"/>
    </row>
    <row r="970" spans="6:6" x14ac:dyDescent="0.35">
      <c r="F970" s="73"/>
    </row>
    <row r="971" spans="6:6" x14ac:dyDescent="0.35">
      <c r="F971" s="73"/>
    </row>
    <row r="972" spans="6:6" x14ac:dyDescent="0.35">
      <c r="F972" s="73"/>
    </row>
    <row r="973" spans="6:6" x14ac:dyDescent="0.35">
      <c r="F973" s="73"/>
    </row>
    <row r="974" spans="6:6" x14ac:dyDescent="0.35">
      <c r="F974" s="73"/>
    </row>
    <row r="975" spans="6:6" x14ac:dyDescent="0.35">
      <c r="F975" s="73"/>
    </row>
    <row r="976" spans="6:6" x14ac:dyDescent="0.35">
      <c r="F976" s="73"/>
    </row>
    <row r="977" spans="6:6" x14ac:dyDescent="0.35">
      <c r="F977" s="73"/>
    </row>
    <row r="978" spans="6:6" x14ac:dyDescent="0.35">
      <c r="F978" s="73"/>
    </row>
    <row r="979" spans="6:6" x14ac:dyDescent="0.35">
      <c r="F979" s="73"/>
    </row>
    <row r="980" spans="6:6" x14ac:dyDescent="0.35">
      <c r="F980" s="73"/>
    </row>
    <row r="981" spans="6:6" x14ac:dyDescent="0.35">
      <c r="F981" s="73"/>
    </row>
    <row r="982" spans="6:6" x14ac:dyDescent="0.35">
      <c r="F982" s="73"/>
    </row>
    <row r="983" spans="6:6" x14ac:dyDescent="0.35">
      <c r="F983" s="73"/>
    </row>
    <row r="984" spans="6:6" x14ac:dyDescent="0.35">
      <c r="F984" s="73"/>
    </row>
    <row r="985" spans="6:6" x14ac:dyDescent="0.35">
      <c r="F985" s="73"/>
    </row>
    <row r="986" spans="6:6" x14ac:dyDescent="0.35">
      <c r="F986" s="73"/>
    </row>
    <row r="987" spans="6:6" x14ac:dyDescent="0.35">
      <c r="F987" s="73"/>
    </row>
    <row r="988" spans="6:6" x14ac:dyDescent="0.35">
      <c r="F988" s="73"/>
    </row>
    <row r="989" spans="6:6" x14ac:dyDescent="0.35">
      <c r="F989" s="73"/>
    </row>
    <row r="990" spans="6:6" x14ac:dyDescent="0.35">
      <c r="F990" s="73"/>
    </row>
    <row r="991" spans="6:6" x14ac:dyDescent="0.35">
      <c r="F991" s="73"/>
    </row>
    <row r="992" spans="6:6" x14ac:dyDescent="0.35">
      <c r="F992" s="73"/>
    </row>
    <row r="993" spans="6:6" x14ac:dyDescent="0.35">
      <c r="F993" s="73"/>
    </row>
    <row r="994" spans="6:6" x14ac:dyDescent="0.35">
      <c r="F994" s="73"/>
    </row>
    <row r="995" spans="6:6" x14ac:dyDescent="0.35">
      <c r="F995" s="73"/>
    </row>
    <row r="996" spans="6:6" x14ac:dyDescent="0.35">
      <c r="F996" s="73"/>
    </row>
    <row r="997" spans="6:6" x14ac:dyDescent="0.35">
      <c r="F997" s="73"/>
    </row>
    <row r="998" spans="6:6" x14ac:dyDescent="0.35">
      <c r="F998" s="73"/>
    </row>
    <row r="999" spans="6:6" x14ac:dyDescent="0.35">
      <c r="F999" s="73"/>
    </row>
    <row r="1000" spans="6:6" x14ac:dyDescent="0.35">
      <c r="F1000" s="73"/>
    </row>
    <row r="1001" spans="6:6" x14ac:dyDescent="0.35">
      <c r="F1001" s="73"/>
    </row>
    <row r="1002" spans="6:6" x14ac:dyDescent="0.35">
      <c r="F1002" s="73"/>
    </row>
    <row r="1003" spans="6:6" x14ac:dyDescent="0.35">
      <c r="F1003" s="73"/>
    </row>
    <row r="1004" spans="6:6" x14ac:dyDescent="0.35">
      <c r="F1004" s="73"/>
    </row>
    <row r="1005" spans="6:6" ht="15.75" customHeight="1" x14ac:dyDescent="0.35">
      <c r="F1005" s="73"/>
    </row>
    <row r="1006" spans="6:6" x14ac:dyDescent="0.35">
      <c r="F1006" s="73"/>
    </row>
    <row r="1007" spans="6:6" x14ac:dyDescent="0.35">
      <c r="F1007" s="87"/>
    </row>
    <row r="1008" spans="6:6" x14ac:dyDescent="0.35">
      <c r="F1008" s="87"/>
    </row>
    <row r="1009" spans="1:60" x14ac:dyDescent="0.35">
      <c r="F1009" s="87"/>
    </row>
    <row r="1010" spans="1:60" x14ac:dyDescent="0.35">
      <c r="F1010" s="87"/>
      <c r="G1010" s="5"/>
      <c r="H1010" s="5"/>
      <c r="I1010" s="5"/>
      <c r="J1010" s="5"/>
    </row>
    <row r="1011" spans="1:60" x14ac:dyDescent="0.35">
      <c r="F1011" s="87"/>
      <c r="G1011" s="5"/>
      <c r="H1011" s="5"/>
      <c r="I1011" s="5"/>
      <c r="J1011" s="5"/>
    </row>
    <row r="1012" spans="1:60" x14ac:dyDescent="0.35">
      <c r="F1012" s="87"/>
      <c r="G1012" s="5"/>
      <c r="H1012" s="5"/>
      <c r="I1012" s="5"/>
      <c r="J1012" s="5"/>
    </row>
    <row r="1013" spans="1:60" x14ac:dyDescent="0.35">
      <c r="F1013" s="87"/>
      <c r="G1013" s="5"/>
      <c r="H1013" s="5"/>
      <c r="I1013" s="5"/>
      <c r="J1013" s="5"/>
    </row>
    <row r="1014" spans="1:60" s="73" customFormat="1" x14ac:dyDescent="0.35">
      <c r="A1014" s="5"/>
      <c r="B1014" s="6"/>
      <c r="C1014" s="6"/>
      <c r="D1014" s="6"/>
      <c r="E1014" s="44"/>
      <c r="F1014" s="87"/>
      <c r="P1014" s="5"/>
      <c r="Q1014" s="5"/>
      <c r="R1014" s="5"/>
      <c r="S1014" s="5"/>
      <c r="T1014" s="5"/>
      <c r="U1014" s="5"/>
      <c r="V1014" s="5"/>
      <c r="W1014" s="5"/>
      <c r="X1014" s="5"/>
      <c r="Y1014" s="5"/>
      <c r="Z1014" s="5"/>
      <c r="AA1014" s="5"/>
      <c r="AB1014" s="5"/>
      <c r="AC1014" s="5"/>
      <c r="AD1014" s="5"/>
      <c r="AE1014" s="5"/>
      <c r="AF1014" s="5"/>
      <c r="AG1014" s="5"/>
      <c r="AH1014" s="5"/>
      <c r="AI1014" s="5"/>
      <c r="AJ1014" s="5"/>
      <c r="AK1014" s="5"/>
      <c r="AL1014" s="5"/>
      <c r="AM1014" s="5"/>
      <c r="AN1014" s="5"/>
      <c r="AO1014" s="5"/>
      <c r="AP1014" s="5"/>
      <c r="AQ1014" s="5"/>
      <c r="AR1014" s="5"/>
      <c r="AS1014" s="5"/>
      <c r="AT1014" s="5"/>
      <c r="AU1014" s="5"/>
      <c r="AV1014" s="5"/>
      <c r="AW1014" s="5"/>
      <c r="AX1014" s="5"/>
      <c r="AY1014" s="5"/>
      <c r="AZ1014" s="5"/>
      <c r="BA1014" s="5"/>
      <c r="BB1014" s="5"/>
      <c r="BC1014" s="5"/>
      <c r="BD1014" s="5"/>
      <c r="BE1014" s="5"/>
      <c r="BF1014" s="5"/>
      <c r="BG1014" s="5"/>
      <c r="BH1014" s="5"/>
    </row>
    <row r="1015" spans="1:60" s="73" customFormat="1" x14ac:dyDescent="0.35">
      <c r="A1015" s="5"/>
      <c r="B1015" s="6"/>
      <c r="C1015" s="6"/>
      <c r="D1015" s="6"/>
      <c r="E1015" s="44"/>
      <c r="F1015" s="87"/>
      <c r="P1015" s="5"/>
      <c r="Q1015" s="5"/>
      <c r="R1015" s="5"/>
      <c r="S1015" s="5"/>
      <c r="T1015" s="5"/>
      <c r="U1015" s="5"/>
      <c r="V1015" s="5"/>
      <c r="W1015" s="5"/>
      <c r="X1015" s="5"/>
      <c r="Y1015" s="5"/>
      <c r="Z1015" s="5"/>
      <c r="AA1015" s="5"/>
      <c r="AB1015" s="5"/>
      <c r="AC1015" s="5"/>
      <c r="AD1015" s="5"/>
      <c r="AE1015" s="5"/>
      <c r="AF1015" s="5"/>
      <c r="AG1015" s="5"/>
      <c r="AH1015" s="5"/>
      <c r="AI1015" s="5"/>
      <c r="AJ1015" s="5"/>
      <c r="AK1015" s="5"/>
      <c r="AL1015" s="5"/>
      <c r="AM1015" s="5"/>
      <c r="AN1015" s="5"/>
      <c r="AO1015" s="5"/>
      <c r="AP1015" s="5"/>
      <c r="AQ1015" s="5"/>
      <c r="AR1015" s="5"/>
      <c r="AS1015" s="5"/>
      <c r="AT1015" s="5"/>
      <c r="AU1015" s="5"/>
      <c r="AV1015" s="5"/>
      <c r="AW1015" s="5"/>
      <c r="AX1015" s="5"/>
      <c r="AY1015" s="5"/>
      <c r="AZ1015" s="5"/>
      <c r="BA1015" s="5"/>
      <c r="BB1015" s="5"/>
      <c r="BC1015" s="5"/>
      <c r="BD1015" s="5"/>
      <c r="BE1015" s="5"/>
      <c r="BF1015" s="5"/>
      <c r="BG1015" s="5"/>
      <c r="BH1015" s="5"/>
    </row>
    <row r="1016" spans="1:60" s="73" customFormat="1" x14ac:dyDescent="0.35">
      <c r="A1016" s="5"/>
      <c r="B1016" s="6"/>
      <c r="C1016" s="6"/>
      <c r="D1016" s="6"/>
      <c r="E1016" s="44"/>
      <c r="F1016" s="87"/>
      <c r="P1016" s="5"/>
      <c r="Q1016" s="5"/>
      <c r="R1016" s="5"/>
      <c r="S1016" s="5"/>
      <c r="T1016" s="5"/>
      <c r="U1016" s="5"/>
      <c r="V1016" s="5"/>
      <c r="W1016" s="5"/>
      <c r="X1016" s="5"/>
      <c r="Y1016" s="5"/>
      <c r="Z1016" s="5"/>
      <c r="AA1016" s="5"/>
      <c r="AB1016" s="5"/>
      <c r="AC1016" s="5"/>
      <c r="AD1016" s="5"/>
      <c r="AE1016" s="5"/>
      <c r="AF1016" s="5"/>
      <c r="AG1016" s="5"/>
      <c r="AH1016" s="5"/>
      <c r="AI1016" s="5"/>
      <c r="AJ1016" s="5"/>
      <c r="AK1016" s="5"/>
      <c r="AL1016" s="5"/>
      <c r="AM1016" s="5"/>
      <c r="AN1016" s="5"/>
      <c r="AO1016" s="5"/>
      <c r="AP1016" s="5"/>
      <c r="AQ1016" s="5"/>
      <c r="AR1016" s="5"/>
      <c r="AS1016" s="5"/>
      <c r="AT1016" s="5"/>
      <c r="AU1016" s="5"/>
      <c r="AV1016" s="5"/>
      <c r="AW1016" s="5"/>
      <c r="AX1016" s="5"/>
      <c r="AY1016" s="5"/>
      <c r="AZ1016" s="5"/>
      <c r="BA1016" s="5"/>
      <c r="BB1016" s="5"/>
      <c r="BC1016" s="5"/>
      <c r="BD1016" s="5"/>
      <c r="BE1016" s="5"/>
      <c r="BF1016" s="5"/>
      <c r="BG1016" s="5"/>
      <c r="BH1016" s="5"/>
    </row>
    <row r="1017" spans="1:60" s="73" customFormat="1" x14ac:dyDescent="0.35">
      <c r="A1017" s="5"/>
      <c r="B1017" s="6"/>
      <c r="C1017" s="6"/>
      <c r="D1017" s="6"/>
      <c r="E1017" s="44"/>
      <c r="F1017" s="87"/>
      <c r="P1017" s="5"/>
      <c r="Q1017" s="5"/>
      <c r="R1017" s="5"/>
      <c r="S1017" s="5"/>
      <c r="T1017" s="5"/>
      <c r="U1017" s="5"/>
      <c r="V1017" s="5"/>
      <c r="W1017" s="5"/>
      <c r="X1017" s="5"/>
      <c r="Y1017" s="5"/>
      <c r="Z1017" s="5"/>
      <c r="AA1017" s="5"/>
      <c r="AB1017" s="5"/>
      <c r="AC1017" s="5"/>
      <c r="AD1017" s="5"/>
      <c r="AE1017" s="5"/>
      <c r="AF1017" s="5"/>
      <c r="AG1017" s="5"/>
      <c r="AH1017" s="5"/>
      <c r="AI1017" s="5"/>
      <c r="AJ1017" s="5"/>
      <c r="AK1017" s="5"/>
      <c r="AL1017" s="5"/>
      <c r="AM1017" s="5"/>
      <c r="AN1017" s="5"/>
      <c r="AO1017" s="5"/>
      <c r="AP1017" s="5"/>
      <c r="AQ1017" s="5"/>
      <c r="AR1017" s="5"/>
      <c r="AS1017" s="5"/>
      <c r="AT1017" s="5"/>
      <c r="AU1017" s="5"/>
      <c r="AV1017" s="5"/>
      <c r="AW1017" s="5"/>
      <c r="AX1017" s="5"/>
      <c r="AY1017" s="5"/>
      <c r="AZ1017" s="5"/>
      <c r="BA1017" s="5"/>
      <c r="BB1017" s="5"/>
      <c r="BC1017" s="5"/>
      <c r="BD1017" s="5"/>
      <c r="BE1017" s="5"/>
      <c r="BF1017" s="5"/>
      <c r="BG1017" s="5"/>
      <c r="BH1017" s="5"/>
    </row>
    <row r="1018" spans="1:60" s="73" customFormat="1" x14ac:dyDescent="0.35">
      <c r="A1018" s="5"/>
      <c r="B1018" s="6"/>
      <c r="C1018" s="6"/>
      <c r="D1018" s="6"/>
      <c r="E1018" s="44"/>
      <c r="F1018" s="87"/>
      <c r="P1018" s="5"/>
      <c r="Q1018" s="5"/>
      <c r="R1018" s="5"/>
      <c r="S1018" s="5"/>
      <c r="T1018" s="5"/>
      <c r="U1018" s="5"/>
      <c r="V1018" s="5"/>
      <c r="W1018" s="5"/>
      <c r="X1018" s="5"/>
      <c r="Y1018" s="5"/>
      <c r="Z1018" s="5"/>
      <c r="AA1018" s="5"/>
      <c r="AB1018" s="5"/>
      <c r="AC1018" s="5"/>
      <c r="AD1018" s="5"/>
      <c r="AE1018" s="5"/>
      <c r="AF1018" s="5"/>
      <c r="AG1018" s="5"/>
      <c r="AH1018" s="5"/>
      <c r="AI1018" s="5"/>
      <c r="AJ1018" s="5"/>
      <c r="AK1018" s="5"/>
      <c r="AL1018" s="5"/>
      <c r="AM1018" s="5"/>
      <c r="AN1018" s="5"/>
      <c r="AO1018" s="5"/>
      <c r="AP1018" s="5"/>
      <c r="AQ1018" s="5"/>
      <c r="AR1018" s="5"/>
      <c r="AS1018" s="5"/>
      <c r="AT1018" s="5"/>
      <c r="AU1018" s="5"/>
      <c r="AV1018" s="5"/>
      <c r="AW1018" s="5"/>
      <c r="AX1018" s="5"/>
      <c r="AY1018" s="5"/>
      <c r="AZ1018" s="5"/>
      <c r="BA1018" s="5"/>
      <c r="BB1018" s="5"/>
      <c r="BC1018" s="5"/>
      <c r="BD1018" s="5"/>
      <c r="BE1018" s="5"/>
      <c r="BF1018" s="5"/>
      <c r="BG1018" s="5"/>
      <c r="BH1018" s="5"/>
    </row>
    <row r="1019" spans="1:60" s="73" customFormat="1" x14ac:dyDescent="0.35">
      <c r="A1019" s="5"/>
      <c r="B1019" s="6"/>
      <c r="C1019" s="6"/>
      <c r="D1019" s="6"/>
      <c r="E1019" s="44"/>
      <c r="F1019" s="87"/>
      <c r="P1019" s="5"/>
      <c r="Q1019" s="5"/>
      <c r="R1019" s="5"/>
      <c r="S1019" s="5"/>
      <c r="T1019" s="5"/>
      <c r="U1019" s="5"/>
      <c r="V1019" s="5"/>
      <c r="W1019" s="5"/>
      <c r="X1019" s="5"/>
      <c r="Y1019" s="5"/>
      <c r="Z1019" s="5"/>
      <c r="AA1019" s="5"/>
      <c r="AB1019" s="5"/>
      <c r="AC1019" s="5"/>
      <c r="AD1019" s="5"/>
      <c r="AE1019" s="5"/>
      <c r="AF1019" s="5"/>
      <c r="AG1019" s="5"/>
      <c r="AH1019" s="5"/>
      <c r="AI1019" s="5"/>
      <c r="AJ1019" s="5"/>
      <c r="AK1019" s="5"/>
      <c r="AL1019" s="5"/>
      <c r="AM1019" s="5"/>
      <c r="AN1019" s="5"/>
      <c r="AO1019" s="5"/>
      <c r="AP1019" s="5"/>
      <c r="AQ1019" s="5"/>
      <c r="AR1019" s="5"/>
      <c r="AS1019" s="5"/>
      <c r="AT1019" s="5"/>
      <c r="AU1019" s="5"/>
      <c r="AV1019" s="5"/>
      <c r="AW1019" s="5"/>
      <c r="AX1019" s="5"/>
      <c r="AY1019" s="5"/>
      <c r="AZ1019" s="5"/>
      <c r="BA1019" s="5"/>
      <c r="BB1019" s="5"/>
      <c r="BC1019" s="5"/>
      <c r="BD1019" s="5"/>
      <c r="BE1019" s="5"/>
      <c r="BF1019" s="5"/>
      <c r="BG1019" s="5"/>
      <c r="BH1019" s="5"/>
    </row>
    <row r="1020" spans="1:60" s="73" customFormat="1" x14ac:dyDescent="0.35">
      <c r="A1020" s="5"/>
      <c r="B1020" s="6"/>
      <c r="C1020" s="6"/>
      <c r="D1020" s="6"/>
      <c r="E1020" s="44"/>
      <c r="F1020" s="87"/>
      <c r="P1020" s="5"/>
      <c r="Q1020" s="5"/>
      <c r="R1020" s="5"/>
      <c r="S1020" s="5"/>
      <c r="T1020" s="5"/>
      <c r="U1020" s="5"/>
      <c r="V1020" s="5"/>
      <c r="W1020" s="5"/>
      <c r="X1020" s="5"/>
      <c r="Y1020" s="5"/>
      <c r="Z1020" s="5"/>
      <c r="AA1020" s="5"/>
      <c r="AB1020" s="5"/>
      <c r="AC1020" s="5"/>
      <c r="AD1020" s="5"/>
      <c r="AE1020" s="5"/>
      <c r="AF1020" s="5"/>
      <c r="AG1020" s="5"/>
      <c r="AH1020" s="5"/>
      <c r="AI1020" s="5"/>
      <c r="AJ1020" s="5"/>
      <c r="AK1020" s="5"/>
      <c r="AL1020" s="5"/>
      <c r="AM1020" s="5"/>
      <c r="AN1020" s="5"/>
      <c r="AO1020" s="5"/>
      <c r="AP1020" s="5"/>
      <c r="AQ1020" s="5"/>
      <c r="AR1020" s="5"/>
      <c r="AS1020" s="5"/>
      <c r="AT1020" s="5"/>
      <c r="AU1020" s="5"/>
      <c r="AV1020" s="5"/>
      <c r="AW1020" s="5"/>
      <c r="AX1020" s="5"/>
      <c r="AY1020" s="5"/>
      <c r="AZ1020" s="5"/>
      <c r="BA1020" s="5"/>
      <c r="BB1020" s="5"/>
      <c r="BC1020" s="5"/>
      <c r="BD1020" s="5"/>
      <c r="BE1020" s="5"/>
      <c r="BF1020" s="5"/>
      <c r="BG1020" s="5"/>
      <c r="BH1020" s="5"/>
    </row>
    <row r="1021" spans="1:60" s="73" customFormat="1" x14ac:dyDescent="0.35">
      <c r="A1021" s="5"/>
      <c r="B1021" s="6"/>
      <c r="C1021" s="6"/>
      <c r="D1021" s="6"/>
      <c r="E1021" s="44"/>
      <c r="F1021" s="87"/>
      <c r="P1021" s="5"/>
      <c r="Q1021" s="5"/>
      <c r="R1021" s="5"/>
      <c r="S1021" s="5"/>
      <c r="T1021" s="5"/>
      <c r="U1021" s="5"/>
      <c r="V1021" s="5"/>
      <c r="W1021" s="5"/>
      <c r="X1021" s="5"/>
      <c r="Y1021" s="5"/>
      <c r="Z1021" s="5"/>
      <c r="AA1021" s="5"/>
      <c r="AB1021" s="5"/>
      <c r="AC1021" s="5"/>
      <c r="AD1021" s="5"/>
      <c r="AE1021" s="5"/>
      <c r="AF1021" s="5"/>
      <c r="AG1021" s="5"/>
      <c r="AH1021" s="5"/>
      <c r="AI1021" s="5"/>
      <c r="AJ1021" s="5"/>
      <c r="AK1021" s="5"/>
      <c r="AL1021" s="5"/>
      <c r="AM1021" s="5"/>
      <c r="AN1021" s="5"/>
      <c r="AO1021" s="5"/>
      <c r="AP1021" s="5"/>
      <c r="AQ1021" s="5"/>
      <c r="AR1021" s="5"/>
      <c r="AS1021" s="5"/>
      <c r="AT1021" s="5"/>
      <c r="AU1021" s="5"/>
      <c r="AV1021" s="5"/>
      <c r="AW1021" s="5"/>
      <c r="AX1021" s="5"/>
      <c r="AY1021" s="5"/>
      <c r="AZ1021" s="5"/>
      <c r="BA1021" s="5"/>
      <c r="BB1021" s="5"/>
      <c r="BC1021" s="5"/>
      <c r="BD1021" s="5"/>
      <c r="BE1021" s="5"/>
      <c r="BF1021" s="5"/>
      <c r="BG1021" s="5"/>
      <c r="BH1021" s="5"/>
    </row>
    <row r="1022" spans="1:60" s="73" customFormat="1" x14ac:dyDescent="0.35">
      <c r="A1022" s="5"/>
      <c r="B1022" s="6"/>
      <c r="C1022" s="6"/>
      <c r="D1022" s="6"/>
      <c r="E1022" s="44"/>
      <c r="F1022" s="87"/>
      <c r="P1022" s="5"/>
      <c r="Q1022" s="5"/>
      <c r="R1022" s="5"/>
      <c r="S1022" s="5"/>
      <c r="T1022" s="5"/>
      <c r="U1022" s="5"/>
      <c r="V1022" s="5"/>
      <c r="W1022" s="5"/>
      <c r="X1022" s="5"/>
      <c r="Y1022" s="5"/>
      <c r="Z1022" s="5"/>
      <c r="AA1022" s="5"/>
      <c r="AB1022" s="5"/>
      <c r="AC1022" s="5"/>
      <c r="AD1022" s="5"/>
      <c r="AE1022" s="5"/>
      <c r="AF1022" s="5"/>
      <c r="AG1022" s="5"/>
      <c r="AH1022" s="5"/>
      <c r="AI1022" s="5"/>
      <c r="AJ1022" s="5"/>
      <c r="AK1022" s="5"/>
      <c r="AL1022" s="5"/>
      <c r="AM1022" s="5"/>
      <c r="AN1022" s="5"/>
      <c r="AO1022" s="5"/>
      <c r="AP1022" s="5"/>
      <c r="AQ1022" s="5"/>
      <c r="AR1022" s="5"/>
      <c r="AS1022" s="5"/>
      <c r="AT1022" s="5"/>
      <c r="AU1022" s="5"/>
      <c r="AV1022" s="5"/>
      <c r="AW1022" s="5"/>
      <c r="AX1022" s="5"/>
      <c r="AY1022" s="5"/>
      <c r="AZ1022" s="5"/>
      <c r="BA1022" s="5"/>
      <c r="BB1022" s="5"/>
      <c r="BC1022" s="5"/>
      <c r="BD1022" s="5"/>
      <c r="BE1022" s="5"/>
      <c r="BF1022" s="5"/>
      <c r="BG1022" s="5"/>
      <c r="BH1022" s="5"/>
    </row>
    <row r="1023" spans="1:60" s="73" customFormat="1" x14ac:dyDescent="0.35">
      <c r="A1023" s="5"/>
      <c r="B1023" s="6"/>
      <c r="C1023" s="6"/>
      <c r="D1023" s="6"/>
      <c r="E1023" s="44"/>
      <c r="F1023" s="87"/>
      <c r="P1023" s="5"/>
      <c r="Q1023" s="5"/>
      <c r="R1023" s="5"/>
      <c r="S1023" s="5"/>
      <c r="T1023" s="5"/>
      <c r="U1023" s="5"/>
      <c r="V1023" s="5"/>
      <c r="W1023" s="5"/>
      <c r="X1023" s="5"/>
      <c r="Y1023" s="5"/>
      <c r="Z1023" s="5"/>
      <c r="AA1023" s="5"/>
      <c r="AB1023" s="5"/>
      <c r="AC1023" s="5"/>
      <c r="AD1023" s="5"/>
      <c r="AE1023" s="5"/>
      <c r="AF1023" s="5"/>
      <c r="AG1023" s="5"/>
      <c r="AH1023" s="5"/>
      <c r="AI1023" s="5"/>
      <c r="AJ1023" s="5"/>
      <c r="AK1023" s="5"/>
      <c r="AL1023" s="5"/>
      <c r="AM1023" s="5"/>
      <c r="AN1023" s="5"/>
      <c r="AO1023" s="5"/>
      <c r="AP1023" s="5"/>
      <c r="AQ1023" s="5"/>
      <c r="AR1023" s="5"/>
      <c r="AS1023" s="5"/>
      <c r="AT1023" s="5"/>
      <c r="AU1023" s="5"/>
      <c r="AV1023" s="5"/>
      <c r="AW1023" s="5"/>
      <c r="AX1023" s="5"/>
      <c r="AY1023" s="5"/>
      <c r="AZ1023" s="5"/>
      <c r="BA1023" s="5"/>
      <c r="BB1023" s="5"/>
      <c r="BC1023" s="5"/>
      <c r="BD1023" s="5"/>
      <c r="BE1023" s="5"/>
      <c r="BF1023" s="5"/>
      <c r="BG1023" s="5"/>
      <c r="BH1023" s="5"/>
    </row>
    <row r="1024" spans="1:60" s="73" customFormat="1" x14ac:dyDescent="0.35">
      <c r="A1024" s="5"/>
      <c r="B1024" s="6"/>
      <c r="C1024" s="6"/>
      <c r="D1024" s="6"/>
      <c r="E1024" s="44"/>
      <c r="F1024" s="87"/>
      <c r="P1024" s="5"/>
      <c r="Q1024" s="5"/>
      <c r="R1024" s="5"/>
      <c r="S1024" s="5"/>
      <c r="T1024" s="5"/>
      <c r="U1024" s="5"/>
      <c r="V1024" s="5"/>
      <c r="W1024" s="5"/>
      <c r="X1024" s="5"/>
      <c r="Y1024" s="5"/>
      <c r="Z1024" s="5"/>
      <c r="AA1024" s="5"/>
      <c r="AB1024" s="5"/>
      <c r="AC1024" s="5"/>
      <c r="AD1024" s="5"/>
      <c r="AE1024" s="5"/>
      <c r="AF1024" s="5"/>
      <c r="AG1024" s="5"/>
      <c r="AH1024" s="5"/>
      <c r="AI1024" s="5"/>
      <c r="AJ1024" s="5"/>
      <c r="AK1024" s="5"/>
      <c r="AL1024" s="5"/>
      <c r="AM1024" s="5"/>
      <c r="AN1024" s="5"/>
      <c r="AO1024" s="5"/>
      <c r="AP1024" s="5"/>
      <c r="AQ1024" s="5"/>
      <c r="AR1024" s="5"/>
      <c r="AS1024" s="5"/>
      <c r="AT1024" s="5"/>
      <c r="AU1024" s="5"/>
      <c r="AV1024" s="5"/>
      <c r="AW1024" s="5"/>
      <c r="AX1024" s="5"/>
      <c r="AY1024" s="5"/>
      <c r="AZ1024" s="5"/>
      <c r="BA1024" s="5"/>
      <c r="BB1024" s="5"/>
      <c r="BC1024" s="5"/>
      <c r="BD1024" s="5"/>
      <c r="BE1024" s="5"/>
      <c r="BF1024" s="5"/>
      <c r="BG1024" s="5"/>
      <c r="BH1024" s="5"/>
    </row>
    <row r="1025" spans="1:60" s="73" customFormat="1" x14ac:dyDescent="0.35">
      <c r="A1025" s="5"/>
      <c r="B1025" s="6"/>
      <c r="C1025" s="6"/>
      <c r="D1025" s="6"/>
      <c r="E1025" s="44"/>
      <c r="F1025" s="87"/>
      <c r="P1025" s="5"/>
      <c r="Q1025" s="5"/>
      <c r="R1025" s="5"/>
      <c r="S1025" s="5"/>
      <c r="T1025" s="5"/>
      <c r="U1025" s="5"/>
      <c r="V1025" s="5"/>
      <c r="W1025" s="5"/>
      <c r="X1025" s="5"/>
      <c r="Y1025" s="5"/>
      <c r="Z1025" s="5"/>
      <c r="AA1025" s="5"/>
      <c r="AB1025" s="5"/>
      <c r="AC1025" s="5"/>
      <c r="AD1025" s="5"/>
      <c r="AE1025" s="5"/>
      <c r="AF1025" s="5"/>
      <c r="AG1025" s="5"/>
      <c r="AH1025" s="5"/>
      <c r="AI1025" s="5"/>
      <c r="AJ1025" s="5"/>
      <c r="AK1025" s="5"/>
      <c r="AL1025" s="5"/>
      <c r="AM1025" s="5"/>
      <c r="AN1025" s="5"/>
      <c r="AO1025" s="5"/>
      <c r="AP1025" s="5"/>
      <c r="AQ1025" s="5"/>
      <c r="AR1025" s="5"/>
      <c r="AS1025" s="5"/>
      <c r="AT1025" s="5"/>
      <c r="AU1025" s="5"/>
      <c r="AV1025" s="5"/>
      <c r="AW1025" s="5"/>
      <c r="AX1025" s="5"/>
      <c r="AY1025" s="5"/>
      <c r="AZ1025" s="5"/>
      <c r="BA1025" s="5"/>
      <c r="BB1025" s="5"/>
      <c r="BC1025" s="5"/>
      <c r="BD1025" s="5"/>
      <c r="BE1025" s="5"/>
      <c r="BF1025" s="5"/>
      <c r="BG1025" s="5"/>
      <c r="BH1025" s="5"/>
    </row>
    <row r="1026" spans="1:60" s="73" customFormat="1" x14ac:dyDescent="0.35">
      <c r="A1026" s="5"/>
      <c r="B1026" s="6"/>
      <c r="C1026" s="6"/>
      <c r="D1026" s="6"/>
      <c r="E1026" s="44"/>
      <c r="F1026" s="87"/>
      <c r="P1026" s="5"/>
      <c r="Q1026" s="5"/>
      <c r="R1026" s="5"/>
      <c r="S1026" s="5"/>
      <c r="T1026" s="5"/>
      <c r="U1026" s="5"/>
      <c r="V1026" s="5"/>
      <c r="W1026" s="5"/>
      <c r="X1026" s="5"/>
      <c r="Y1026" s="5"/>
      <c r="Z1026" s="5"/>
      <c r="AA1026" s="5"/>
      <c r="AB1026" s="5"/>
      <c r="AC1026" s="5"/>
      <c r="AD1026" s="5"/>
      <c r="AE1026" s="5"/>
      <c r="AF1026" s="5"/>
      <c r="AG1026" s="5"/>
      <c r="AH1026" s="5"/>
      <c r="AI1026" s="5"/>
      <c r="AJ1026" s="5"/>
      <c r="AK1026" s="5"/>
      <c r="AL1026" s="5"/>
      <c r="AM1026" s="5"/>
      <c r="AN1026" s="5"/>
      <c r="AO1026" s="5"/>
      <c r="AP1026" s="5"/>
      <c r="AQ1026" s="5"/>
      <c r="AR1026" s="5"/>
      <c r="AS1026" s="5"/>
      <c r="AT1026" s="5"/>
      <c r="AU1026" s="5"/>
      <c r="AV1026" s="5"/>
      <c r="AW1026" s="5"/>
      <c r="AX1026" s="5"/>
      <c r="AY1026" s="5"/>
      <c r="AZ1026" s="5"/>
      <c r="BA1026" s="5"/>
      <c r="BB1026" s="5"/>
      <c r="BC1026" s="5"/>
      <c r="BD1026" s="5"/>
      <c r="BE1026" s="5"/>
      <c r="BF1026" s="5"/>
      <c r="BG1026" s="5"/>
      <c r="BH1026" s="5"/>
    </row>
    <row r="1027" spans="1:60" s="73" customFormat="1" x14ac:dyDescent="0.35">
      <c r="A1027" s="5"/>
      <c r="B1027" s="6"/>
      <c r="C1027" s="6"/>
      <c r="D1027" s="6"/>
      <c r="E1027" s="44"/>
      <c r="F1027" s="87"/>
      <c r="P1027" s="5"/>
      <c r="Q1027" s="5"/>
      <c r="R1027" s="5"/>
      <c r="S1027" s="5"/>
      <c r="T1027" s="5"/>
      <c r="U1027" s="5"/>
      <c r="V1027" s="5"/>
      <c r="W1027" s="5"/>
      <c r="X1027" s="5"/>
      <c r="Y1027" s="5"/>
      <c r="Z1027" s="5"/>
      <c r="AA1027" s="5"/>
      <c r="AB1027" s="5"/>
      <c r="AC1027" s="5"/>
      <c r="AD1027" s="5"/>
      <c r="AE1027" s="5"/>
      <c r="AF1027" s="5"/>
      <c r="AG1027" s="5"/>
      <c r="AH1027" s="5"/>
      <c r="AI1027" s="5"/>
      <c r="AJ1027" s="5"/>
      <c r="AK1027" s="5"/>
      <c r="AL1027" s="5"/>
      <c r="AM1027" s="5"/>
      <c r="AN1027" s="5"/>
      <c r="AO1027" s="5"/>
      <c r="AP1027" s="5"/>
      <c r="AQ1027" s="5"/>
      <c r="AR1027" s="5"/>
      <c r="AS1027" s="5"/>
      <c r="AT1027" s="5"/>
      <c r="AU1027" s="5"/>
      <c r="AV1027" s="5"/>
      <c r="AW1027" s="5"/>
      <c r="AX1027" s="5"/>
      <c r="AY1027" s="5"/>
      <c r="AZ1027" s="5"/>
      <c r="BA1027" s="5"/>
      <c r="BB1027" s="5"/>
      <c r="BC1027" s="5"/>
      <c r="BD1027" s="5"/>
      <c r="BE1027" s="5"/>
      <c r="BF1027" s="5"/>
      <c r="BG1027" s="5"/>
      <c r="BH1027" s="5"/>
    </row>
    <row r="1028" spans="1:60" s="73" customFormat="1" x14ac:dyDescent="0.35">
      <c r="A1028" s="5"/>
      <c r="B1028" s="6"/>
      <c r="C1028" s="6"/>
      <c r="D1028" s="6"/>
      <c r="E1028" s="44"/>
      <c r="F1028" s="87"/>
      <c r="P1028" s="5"/>
      <c r="Q1028" s="5"/>
      <c r="R1028" s="5"/>
      <c r="S1028" s="5"/>
      <c r="T1028" s="5"/>
      <c r="U1028" s="5"/>
      <c r="V1028" s="5"/>
      <c r="W1028" s="5"/>
      <c r="X1028" s="5"/>
      <c r="Y1028" s="5"/>
      <c r="Z1028" s="5"/>
      <c r="AA1028" s="5"/>
      <c r="AB1028" s="5"/>
      <c r="AC1028" s="5"/>
      <c r="AD1028" s="5"/>
      <c r="AE1028" s="5"/>
      <c r="AF1028" s="5"/>
      <c r="AG1028" s="5"/>
      <c r="AH1028" s="5"/>
      <c r="AI1028" s="5"/>
      <c r="AJ1028" s="5"/>
      <c r="AK1028" s="5"/>
      <c r="AL1028" s="5"/>
      <c r="AM1028" s="5"/>
      <c r="AN1028" s="5"/>
      <c r="AO1028" s="5"/>
      <c r="AP1028" s="5"/>
      <c r="AQ1028" s="5"/>
      <c r="AR1028" s="5"/>
      <c r="AS1028" s="5"/>
      <c r="AT1028" s="5"/>
      <c r="AU1028" s="5"/>
      <c r="AV1028" s="5"/>
      <c r="AW1028" s="5"/>
      <c r="AX1028" s="5"/>
      <c r="AY1028" s="5"/>
      <c r="AZ1028" s="5"/>
      <c r="BA1028" s="5"/>
      <c r="BB1028" s="5"/>
      <c r="BC1028" s="5"/>
      <c r="BD1028" s="5"/>
      <c r="BE1028" s="5"/>
      <c r="BF1028" s="5"/>
      <c r="BG1028" s="5"/>
      <c r="BH1028" s="5"/>
    </row>
    <row r="1029" spans="1:60" s="73" customFormat="1" x14ac:dyDescent="0.35">
      <c r="A1029" s="5"/>
      <c r="B1029" s="6"/>
      <c r="C1029" s="6"/>
      <c r="D1029" s="6"/>
      <c r="E1029" s="44"/>
      <c r="P1029" s="5"/>
      <c r="Q1029" s="5"/>
      <c r="R1029" s="5"/>
      <c r="S1029" s="5"/>
      <c r="T1029" s="5"/>
      <c r="U1029" s="5"/>
      <c r="V1029" s="5"/>
      <c r="W1029" s="5"/>
      <c r="X1029" s="5"/>
      <c r="Y1029" s="5"/>
      <c r="Z1029" s="5"/>
      <c r="AA1029" s="5"/>
      <c r="AB1029" s="5"/>
      <c r="AC1029" s="5"/>
      <c r="AD1029" s="5"/>
      <c r="AE1029" s="5"/>
      <c r="AF1029" s="5"/>
      <c r="AG1029" s="5"/>
      <c r="AH1029" s="5"/>
      <c r="AI1029" s="5"/>
      <c r="AJ1029" s="5"/>
      <c r="AK1029" s="5"/>
      <c r="AL1029" s="5"/>
      <c r="AM1029" s="5"/>
      <c r="AN1029" s="5"/>
      <c r="AO1029" s="5"/>
      <c r="AP1029" s="5"/>
      <c r="AQ1029" s="5"/>
      <c r="AR1029" s="5"/>
      <c r="AS1029" s="5"/>
      <c r="AT1029" s="5"/>
      <c r="AU1029" s="5"/>
      <c r="AV1029" s="5"/>
      <c r="AW1029" s="5"/>
      <c r="AX1029" s="5"/>
      <c r="AY1029" s="5"/>
      <c r="AZ1029" s="5"/>
      <c r="BA1029" s="5"/>
      <c r="BB1029" s="5"/>
      <c r="BC1029" s="5"/>
      <c r="BD1029" s="5"/>
      <c r="BE1029" s="5"/>
      <c r="BF1029" s="5"/>
      <c r="BG1029" s="5"/>
      <c r="BH1029" s="5"/>
    </row>
    <row r="1030" spans="1:60" s="73" customFormat="1" x14ac:dyDescent="0.35">
      <c r="A1030" s="5"/>
      <c r="B1030" s="6"/>
      <c r="C1030" s="6"/>
      <c r="D1030" s="6"/>
      <c r="E1030" s="44"/>
      <c r="F1030" s="5"/>
      <c r="P1030" s="5"/>
      <c r="Q1030" s="5"/>
      <c r="R1030" s="5"/>
      <c r="S1030" s="5"/>
      <c r="T1030" s="5"/>
      <c r="U1030" s="5"/>
      <c r="V1030" s="5"/>
      <c r="W1030" s="5"/>
      <c r="X1030" s="5"/>
      <c r="Y1030" s="5"/>
      <c r="Z1030" s="5"/>
      <c r="AA1030" s="5"/>
      <c r="AB1030" s="5"/>
      <c r="AC1030" s="5"/>
      <c r="AD1030" s="5"/>
      <c r="AE1030" s="5"/>
      <c r="AF1030" s="5"/>
      <c r="AG1030" s="5"/>
      <c r="AH1030" s="5"/>
      <c r="AI1030" s="5"/>
      <c r="AJ1030" s="5"/>
      <c r="AK1030" s="5"/>
      <c r="AL1030" s="5"/>
      <c r="AM1030" s="5"/>
      <c r="AN1030" s="5"/>
      <c r="AO1030" s="5"/>
      <c r="AP1030" s="5"/>
      <c r="AQ1030" s="5"/>
      <c r="AR1030" s="5"/>
      <c r="AS1030" s="5"/>
      <c r="AT1030" s="5"/>
      <c r="AU1030" s="5"/>
      <c r="AV1030" s="5"/>
      <c r="AW1030" s="5"/>
      <c r="AX1030" s="5"/>
      <c r="AY1030" s="5"/>
      <c r="AZ1030" s="5"/>
      <c r="BA1030" s="5"/>
      <c r="BB1030" s="5"/>
      <c r="BC1030" s="5"/>
      <c r="BD1030" s="5"/>
      <c r="BE1030" s="5"/>
      <c r="BF1030" s="5"/>
      <c r="BG1030" s="5"/>
      <c r="BH1030" s="5"/>
    </row>
    <row r="1031" spans="1:60" s="73" customFormat="1" x14ac:dyDescent="0.35">
      <c r="A1031" s="5"/>
      <c r="B1031" s="6"/>
      <c r="C1031" s="6"/>
      <c r="D1031" s="6"/>
      <c r="E1031" s="44"/>
      <c r="F1031" s="5"/>
      <c r="P1031" s="5"/>
      <c r="Q1031" s="5"/>
      <c r="R1031" s="5"/>
      <c r="S1031" s="5"/>
      <c r="T1031" s="5"/>
      <c r="U1031" s="5"/>
      <c r="V1031" s="5"/>
      <c r="W1031" s="5"/>
      <c r="X1031" s="5"/>
      <c r="Y1031" s="5"/>
      <c r="Z1031" s="5"/>
      <c r="AA1031" s="5"/>
      <c r="AB1031" s="5"/>
      <c r="AC1031" s="5"/>
      <c r="AD1031" s="5"/>
      <c r="AE1031" s="5"/>
      <c r="AF1031" s="5"/>
      <c r="AG1031" s="5"/>
      <c r="AH1031" s="5"/>
      <c r="AI1031" s="5"/>
      <c r="AJ1031" s="5"/>
      <c r="AK1031" s="5"/>
      <c r="AL1031" s="5"/>
      <c r="AM1031" s="5"/>
      <c r="AN1031" s="5"/>
      <c r="AO1031" s="5"/>
      <c r="AP1031" s="5"/>
      <c r="AQ1031" s="5"/>
      <c r="AR1031" s="5"/>
      <c r="AS1031" s="5"/>
      <c r="AT1031" s="5"/>
      <c r="AU1031" s="5"/>
      <c r="AV1031" s="5"/>
      <c r="AW1031" s="5"/>
      <c r="AX1031" s="5"/>
      <c r="AY1031" s="5"/>
      <c r="AZ1031" s="5"/>
      <c r="BA1031" s="5"/>
      <c r="BB1031" s="5"/>
      <c r="BC1031" s="5"/>
      <c r="BD1031" s="5"/>
      <c r="BE1031" s="5"/>
      <c r="BF1031" s="5"/>
      <c r="BG1031" s="5"/>
      <c r="BH1031" s="5"/>
    </row>
    <row r="1032" spans="1:60" s="73" customFormat="1" x14ac:dyDescent="0.35">
      <c r="A1032" s="5"/>
      <c r="B1032" s="6"/>
      <c r="C1032" s="6"/>
      <c r="D1032" s="6"/>
      <c r="E1032" s="44"/>
      <c r="F1032" s="5"/>
      <c r="P1032" s="5"/>
      <c r="Q1032" s="5"/>
      <c r="R1032" s="5"/>
      <c r="S1032" s="5"/>
      <c r="T1032" s="5"/>
      <c r="U1032" s="5"/>
      <c r="V1032" s="5"/>
      <c r="W1032" s="5"/>
      <c r="X1032" s="5"/>
      <c r="Y1032" s="5"/>
      <c r="Z1032" s="5"/>
      <c r="AA1032" s="5"/>
      <c r="AB1032" s="5"/>
      <c r="AC1032" s="5"/>
      <c r="AD1032" s="5"/>
      <c r="AE1032" s="5"/>
      <c r="AF1032" s="5"/>
      <c r="AG1032" s="5"/>
      <c r="AH1032" s="5"/>
      <c r="AI1032" s="5"/>
      <c r="AJ1032" s="5"/>
      <c r="AK1032" s="5"/>
      <c r="AL1032" s="5"/>
      <c r="AM1032" s="5"/>
      <c r="AN1032" s="5"/>
      <c r="AO1032" s="5"/>
      <c r="AP1032" s="5"/>
      <c r="AQ1032" s="5"/>
      <c r="AR1032" s="5"/>
      <c r="AS1032" s="5"/>
      <c r="AT1032" s="5"/>
      <c r="AU1032" s="5"/>
      <c r="AV1032" s="5"/>
      <c r="AW1032" s="5"/>
      <c r="AX1032" s="5"/>
      <c r="AY1032" s="5"/>
      <c r="AZ1032" s="5"/>
      <c r="BA1032" s="5"/>
      <c r="BB1032" s="5"/>
      <c r="BC1032" s="5"/>
      <c r="BD1032" s="5"/>
      <c r="BE1032" s="5"/>
      <c r="BF1032" s="5"/>
      <c r="BG1032" s="5"/>
      <c r="BH1032" s="5"/>
    </row>
    <row r="1033" spans="1:60" s="73" customFormat="1" x14ac:dyDescent="0.35">
      <c r="A1033" s="5"/>
      <c r="B1033" s="6"/>
      <c r="C1033" s="6"/>
      <c r="D1033" s="6"/>
      <c r="E1033" s="44"/>
      <c r="F1033" s="5"/>
      <c r="P1033" s="5"/>
      <c r="Q1033" s="5"/>
      <c r="R1033" s="5"/>
      <c r="S1033" s="5"/>
      <c r="T1033" s="5"/>
      <c r="U1033" s="5"/>
      <c r="V1033" s="5"/>
      <c r="W1033" s="5"/>
      <c r="X1033" s="5"/>
      <c r="Y1033" s="5"/>
      <c r="Z1033" s="5"/>
      <c r="AA1033" s="5"/>
      <c r="AB1033" s="5"/>
      <c r="AC1033" s="5"/>
      <c r="AD1033" s="5"/>
      <c r="AE1033" s="5"/>
      <c r="AF1033" s="5"/>
      <c r="AG1033" s="5"/>
      <c r="AH1033" s="5"/>
      <c r="AI1033" s="5"/>
      <c r="AJ1033" s="5"/>
      <c r="AK1033" s="5"/>
      <c r="AL1033" s="5"/>
      <c r="AM1033" s="5"/>
      <c r="AN1033" s="5"/>
      <c r="AO1033" s="5"/>
      <c r="AP1033" s="5"/>
      <c r="AQ1033" s="5"/>
      <c r="AR1033" s="5"/>
      <c r="AS1033" s="5"/>
      <c r="AT1033" s="5"/>
      <c r="AU1033" s="5"/>
      <c r="AV1033" s="5"/>
      <c r="AW1033" s="5"/>
      <c r="AX1033" s="5"/>
      <c r="AY1033" s="5"/>
      <c r="AZ1033" s="5"/>
      <c r="BA1033" s="5"/>
      <c r="BB1033" s="5"/>
      <c r="BC1033" s="5"/>
      <c r="BD1033" s="5"/>
      <c r="BE1033" s="5"/>
      <c r="BF1033" s="5"/>
      <c r="BG1033" s="5"/>
      <c r="BH1033" s="5"/>
    </row>
    <row r="1034" spans="1:60" s="73" customFormat="1" x14ac:dyDescent="0.35">
      <c r="A1034" s="5"/>
      <c r="B1034" s="6"/>
      <c r="C1034" s="6"/>
      <c r="D1034" s="6"/>
      <c r="E1034" s="44"/>
      <c r="F1034" s="5"/>
      <c r="P1034" s="5"/>
      <c r="Q1034" s="5"/>
      <c r="R1034" s="5"/>
      <c r="S1034" s="5"/>
      <c r="T1034" s="5"/>
      <c r="U1034" s="5"/>
      <c r="V1034" s="5"/>
      <c r="W1034" s="5"/>
      <c r="X1034" s="5"/>
      <c r="Y1034" s="5"/>
      <c r="Z1034" s="5"/>
      <c r="AA1034" s="5"/>
      <c r="AB1034" s="5"/>
      <c r="AC1034" s="5"/>
      <c r="AD1034" s="5"/>
      <c r="AE1034" s="5"/>
      <c r="AF1034" s="5"/>
      <c r="AG1034" s="5"/>
      <c r="AH1034" s="5"/>
      <c r="AI1034" s="5"/>
      <c r="AJ1034" s="5"/>
      <c r="AK1034" s="5"/>
      <c r="AL1034" s="5"/>
      <c r="AM1034" s="5"/>
      <c r="AN1034" s="5"/>
      <c r="AO1034" s="5"/>
      <c r="AP1034" s="5"/>
      <c r="AQ1034" s="5"/>
      <c r="AR1034" s="5"/>
      <c r="AS1034" s="5"/>
      <c r="AT1034" s="5"/>
      <c r="AU1034" s="5"/>
      <c r="AV1034" s="5"/>
      <c r="AW1034" s="5"/>
      <c r="AX1034" s="5"/>
      <c r="AY1034" s="5"/>
      <c r="AZ1034" s="5"/>
      <c r="BA1034" s="5"/>
      <c r="BB1034" s="5"/>
      <c r="BC1034" s="5"/>
      <c r="BD1034" s="5"/>
      <c r="BE1034" s="5"/>
      <c r="BF1034" s="5"/>
      <c r="BG1034" s="5"/>
      <c r="BH1034" s="5"/>
    </row>
    <row r="1035" spans="1:60" s="73" customFormat="1" x14ac:dyDescent="0.35">
      <c r="A1035" s="5"/>
      <c r="B1035" s="6"/>
      <c r="C1035" s="6"/>
      <c r="D1035" s="6"/>
      <c r="E1035" s="44"/>
      <c r="F1035" s="5"/>
      <c r="P1035" s="5"/>
      <c r="Q1035" s="5"/>
      <c r="R1035" s="5"/>
      <c r="S1035" s="5"/>
      <c r="T1035" s="5"/>
      <c r="U1035" s="5"/>
      <c r="V1035" s="5"/>
      <c r="W1035" s="5"/>
      <c r="X1035" s="5"/>
      <c r="Y1035" s="5"/>
      <c r="Z1035" s="5"/>
      <c r="AA1035" s="5"/>
      <c r="AB1035" s="5"/>
      <c r="AC1035" s="5"/>
      <c r="AD1035" s="5"/>
      <c r="AE1035" s="5"/>
      <c r="AF1035" s="5"/>
      <c r="AG1035" s="5"/>
      <c r="AH1035" s="5"/>
      <c r="AI1035" s="5"/>
      <c r="AJ1035" s="5"/>
      <c r="AK1035" s="5"/>
      <c r="AL1035" s="5"/>
      <c r="AM1035" s="5"/>
      <c r="AN1035" s="5"/>
      <c r="AO1035" s="5"/>
      <c r="AP1035" s="5"/>
      <c r="AQ1035" s="5"/>
      <c r="AR1035" s="5"/>
      <c r="AS1035" s="5"/>
      <c r="AT1035" s="5"/>
      <c r="AU1035" s="5"/>
      <c r="AV1035" s="5"/>
      <c r="AW1035" s="5"/>
      <c r="AX1035" s="5"/>
      <c r="AY1035" s="5"/>
      <c r="AZ1035" s="5"/>
      <c r="BA1035" s="5"/>
      <c r="BB1035" s="5"/>
      <c r="BC1035" s="5"/>
      <c r="BD1035" s="5"/>
      <c r="BE1035" s="5"/>
      <c r="BF1035" s="5"/>
      <c r="BG1035" s="5"/>
      <c r="BH1035" s="5"/>
    </row>
  </sheetData>
  <sheetProtection algorithmName="SHA-512" hashValue="yKrsAqjsHGtyV6DOD59DAvG5cIAiSHuZBYvymn3/Jhs+hZP1804ct2bVQjIMD4jeauDtIoenSuo6jh254ZXQhg==" saltValue="B8F0Y8NXlqXaDpdqbeTQsw==" spinCount="100000" sheet="1" formatColumns="0" formatRows="0" selectLockedCells="1"/>
  <customSheetViews>
    <customSheetView guid="{F5A100CB-B899-442A-8CB0-2AB82028E8A7}" showGridLines="0" fitToPage="1" hiddenColumns="1" topLeftCell="C1">
      <selection activeCell="B5" sqref="B5"/>
      <pageMargins left="0.78740157480314965" right="0.23622047244094491" top="0.78740157480314965" bottom="0.74803149606299213" header="0.31496062992125984" footer="0.31496062992125984"/>
      <pageSetup paperSize="9" scale="91" fitToHeight="4" orientation="landscape" r:id="rId1"/>
      <headerFooter>
        <oddHeader>&amp;CPTR - PARTE B&amp;RVERSÃO 2</oddHeader>
        <oddFooter>&amp;A&amp;RPágina &amp;P</oddFooter>
      </headerFooter>
    </customSheetView>
  </customSheetViews>
  <mergeCells count="8">
    <mergeCell ref="A3:D3"/>
    <mergeCell ref="A21:C21"/>
    <mergeCell ref="Z3:AB3"/>
    <mergeCell ref="AD3:AF3"/>
    <mergeCell ref="P3:R3"/>
    <mergeCell ref="S3:Y3"/>
    <mergeCell ref="G3:M3"/>
    <mergeCell ref="N3:N4"/>
  </mergeCells>
  <dataValidations count="3">
    <dataValidation type="list" allowBlank="1" showInputMessage="1" showErrorMessage="1" error="SELECIONE NA LISTA O EXECUTOR DA DESPESA." sqref="B5:B20" xr:uid="{00000000-0002-0000-0D00-000000000000}">
      <formula1>$G$5:$G$20</formula1>
    </dataValidation>
    <dataValidation type="textLength" operator="lessThanOrEqual" allowBlank="1" showErrorMessage="1" error="O TEXTO NÃO PODE SUPERAR 80 CARACTERES" sqref="D5" xr:uid="{00000000-0002-0000-0D00-000001000000}">
      <formula1>80</formula1>
    </dataValidation>
    <dataValidation type="decimal" operator="greaterThanOrEqual" allowBlank="1" showInputMessage="1" showErrorMessage="1" error="A INFORMAÇÃO DEVE SER UM NÚMERO POSITIVO._x000a_UTILIZE VÍRGULA PARA SEPARAR OS CENTAVOS, SE HOUVRE." sqref="D6:D20" xr:uid="{00000000-0002-0000-0D00-000002000000}">
      <formula1>0</formula1>
    </dataValidation>
  </dataValidations>
  <pageMargins left="0.78740157480314965" right="0.23622047244094491" top="0.78740157480314965" bottom="0.74803149606299213" header="0.31496062992125984" footer="0.31496062992125984"/>
  <pageSetup paperSize="9" scale="91" fitToHeight="4" orientation="landscape" r:id="rId2"/>
  <headerFooter>
    <oddHeader>&amp;CPTR - PARTE B&amp;RVERSÃO 2</oddHeader>
    <oddFooter>&amp;A&amp;RPágina &amp;P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Plan18">
    <pageSetUpPr fitToPage="1"/>
  </sheetPr>
  <dimension ref="A1:AG1027"/>
  <sheetViews>
    <sheetView showGridLines="0" zoomScaleNormal="100" workbookViewId="0">
      <selection activeCell="B5" sqref="B5"/>
    </sheetView>
  </sheetViews>
  <sheetFormatPr defaultColWidth="9.1796875" defaultRowHeight="10" x14ac:dyDescent="0.35"/>
  <cols>
    <col min="1" max="1" width="5.54296875" style="5" customWidth="1"/>
    <col min="2" max="2" width="25.6328125" style="77" customWidth="1"/>
    <col min="3" max="3" width="60.6328125" style="7" customWidth="1"/>
    <col min="4" max="4" width="20.6328125" style="7" customWidth="1"/>
    <col min="5" max="5" width="123.54296875" style="46" customWidth="1"/>
    <col min="6" max="6" width="17" style="46" hidden="1" customWidth="1"/>
    <col min="7" max="7" width="23.26953125" style="46" hidden="1" customWidth="1"/>
    <col min="8" max="8" width="17" style="46" hidden="1" customWidth="1"/>
    <col min="9" max="9" width="19.1796875" style="46" hidden="1" customWidth="1"/>
    <col min="10" max="12" width="17" style="46" hidden="1" customWidth="1"/>
    <col min="13" max="13" width="17.54296875" style="46" hidden="1" customWidth="1"/>
    <col min="14" max="14" width="22.1796875" style="46" hidden="1" customWidth="1"/>
    <col min="15" max="15" width="12" style="73" hidden="1" customWidth="1"/>
    <col min="16" max="16" width="19.26953125" style="5" hidden="1" customWidth="1"/>
    <col min="17" max="17" width="15.26953125" style="5" hidden="1" customWidth="1"/>
    <col min="18" max="18" width="13.7265625" style="5" hidden="1" customWidth="1"/>
    <col min="19" max="19" width="10.1796875" style="7" hidden="1" customWidth="1"/>
    <col min="20" max="20" width="15.26953125" style="5" hidden="1" customWidth="1"/>
    <col min="21" max="24" width="12.26953125" style="5" hidden="1" customWidth="1"/>
    <col min="25" max="25" width="10.81640625" style="5" hidden="1" customWidth="1"/>
    <col min="26" max="26" width="34.7265625" style="5" hidden="1" customWidth="1"/>
    <col min="27" max="27" width="10.81640625" style="5" hidden="1" customWidth="1"/>
    <col min="28" max="28" width="14.453125" style="5" hidden="1" customWidth="1"/>
    <col min="29" max="29" width="9.1796875" style="5" hidden="1" customWidth="1"/>
    <col min="30" max="32" width="15.7265625" style="5" hidden="1" customWidth="1"/>
    <col min="33" max="33" width="9.1796875" style="5" hidden="1" customWidth="1"/>
    <col min="34" max="35" width="9.1796875" style="5" customWidth="1"/>
    <col min="36" max="16384" width="9.1796875" style="5"/>
  </cols>
  <sheetData>
    <row r="1" spans="1:32" ht="10.5" x14ac:dyDescent="0.35">
      <c r="A1" s="76" t="s">
        <v>375</v>
      </c>
      <c r="C1" s="85"/>
      <c r="O1" s="5"/>
    </row>
    <row r="2" spans="1:32" ht="10.5" thickBot="1" x14ac:dyDescent="0.4">
      <c r="O2" s="5"/>
    </row>
    <row r="3" spans="1:32" ht="16.5" customHeight="1" thickTop="1" x14ac:dyDescent="0.35">
      <c r="A3" s="753" t="s">
        <v>224</v>
      </c>
      <c r="B3" s="754"/>
      <c r="C3" s="754"/>
      <c r="D3" s="755"/>
      <c r="G3" s="765" t="s">
        <v>637</v>
      </c>
      <c r="H3" s="765"/>
      <c r="I3" s="765"/>
      <c r="J3" s="318"/>
      <c r="K3" s="318"/>
      <c r="L3" s="318"/>
      <c r="M3" s="318"/>
      <c r="N3" s="766" t="s">
        <v>1934</v>
      </c>
      <c r="O3" s="145"/>
      <c r="P3" s="766" t="s">
        <v>1931</v>
      </c>
      <c r="Q3" s="768"/>
      <c r="R3" s="769"/>
      <c r="S3" s="716" t="s">
        <v>1932</v>
      </c>
      <c r="T3" s="757"/>
      <c r="U3" s="757"/>
      <c r="V3" s="757"/>
      <c r="W3" s="757"/>
      <c r="X3" s="757"/>
      <c r="Y3" s="717"/>
      <c r="Z3" s="749" t="s">
        <v>1933</v>
      </c>
      <c r="AA3" s="749"/>
      <c r="AB3" s="749"/>
      <c r="AD3" s="730" t="s">
        <v>1935</v>
      </c>
      <c r="AE3" s="730"/>
      <c r="AF3" s="730"/>
    </row>
    <row r="4" spans="1:32" ht="31.5" x14ac:dyDescent="0.35">
      <c r="A4" s="92" t="s">
        <v>6</v>
      </c>
      <c r="B4" s="93" t="s">
        <v>344</v>
      </c>
      <c r="C4" s="93" t="s">
        <v>2414</v>
      </c>
      <c r="D4" s="94" t="s">
        <v>2415</v>
      </c>
      <c r="G4" s="96" t="s">
        <v>1542</v>
      </c>
      <c r="H4" s="96" t="s">
        <v>0</v>
      </c>
      <c r="I4" s="96" t="s">
        <v>440</v>
      </c>
      <c r="J4" s="96" t="s">
        <v>1</v>
      </c>
      <c r="K4" s="96" t="s">
        <v>245</v>
      </c>
      <c r="L4" s="96" t="s">
        <v>1083</v>
      </c>
      <c r="M4" s="96" t="s">
        <v>446</v>
      </c>
      <c r="N4" s="767"/>
      <c r="P4" s="320" t="s">
        <v>1883</v>
      </c>
      <c r="Q4" s="320" t="s">
        <v>1884</v>
      </c>
      <c r="R4" s="211" t="s">
        <v>1885</v>
      </c>
      <c r="S4" s="96" t="s">
        <v>0</v>
      </c>
      <c r="T4" s="96" t="s">
        <v>440</v>
      </c>
      <c r="U4" s="96" t="s">
        <v>1</v>
      </c>
      <c r="V4" s="96" t="s">
        <v>245</v>
      </c>
      <c r="W4" s="96" t="s">
        <v>1083</v>
      </c>
      <c r="X4" s="96" t="s">
        <v>446</v>
      </c>
      <c r="Y4" s="211" t="s">
        <v>1906</v>
      </c>
      <c r="Z4" s="163" t="s">
        <v>1899</v>
      </c>
      <c r="AA4" s="163" t="s">
        <v>5</v>
      </c>
      <c r="AB4" s="211" t="s">
        <v>1907</v>
      </c>
      <c r="AD4" s="24" t="s">
        <v>1665</v>
      </c>
      <c r="AE4" s="24" t="s">
        <v>1667</v>
      </c>
      <c r="AF4" s="24" t="s">
        <v>2092</v>
      </c>
    </row>
    <row r="5" spans="1:32" ht="31.5" customHeight="1" x14ac:dyDescent="0.35">
      <c r="A5" s="142" t="s">
        <v>621</v>
      </c>
      <c r="B5" s="514"/>
      <c r="C5" s="558"/>
      <c r="D5" s="13"/>
      <c r="E5" s="43" t="str">
        <f>IF(Y5&lt;&gt;"",Y5,IF(AB5&lt;&gt;"",AB5,IF(R5&lt;&gt;"",R5,"")))</f>
        <v/>
      </c>
      <c r="F5" s="43"/>
      <c r="G5" s="24" t="str">
        <f>'A - DADOS INST.'!T41</f>
        <v/>
      </c>
      <c r="H5" s="24" t="str">
        <f>'A - DADOS INST.'!U41</f>
        <v/>
      </c>
      <c r="I5" s="24" t="str">
        <f>'A - DADOS INST.'!V41</f>
        <v/>
      </c>
      <c r="J5" s="24" t="str">
        <f>'A - DADOS INST.'!W41</f>
        <v/>
      </c>
      <c r="K5" s="24" t="str">
        <f>'A - DADOS INST.'!X41</f>
        <v/>
      </c>
      <c r="L5" s="24" t="str">
        <f>'A - DADOS INST.'!Y41</f>
        <v/>
      </c>
      <c r="M5" s="24" t="str">
        <f>'A - DADOS INST.'!Z41</f>
        <v/>
      </c>
      <c r="N5" s="331">
        <f t="shared" ref="N5:N20" si="0">SUMIF($B$5:$B$20,G5,$D$5:$D$20)</f>
        <v>0</v>
      </c>
      <c r="O5" s="5"/>
      <c r="P5" s="24" t="b">
        <f>OR(B5&lt;&gt;"",C5&lt;&gt;"",D5&lt;&gt;"")</f>
        <v>0</v>
      </c>
      <c r="Q5" s="24" t="b">
        <f>AND(B5&lt;&gt;"",C5&lt;&gt;"",D5&lt;&gt;"")</f>
        <v>0</v>
      </c>
      <c r="R5" s="24" t="str">
        <f t="shared" ref="R5" si="1">IF(AND(P5=TRUE,Q5=FALSE),$I$24,"")</f>
        <v/>
      </c>
      <c r="S5" s="110" t="str">
        <f>IFERROR(VLOOKUP($B5,$G$5:$M$20,2,FALSE),"")</f>
        <v/>
      </c>
      <c r="T5" s="110" t="str">
        <f>IFERROR(VLOOKUP($B5,$G$5:$M$20,3,FALSE),"")</f>
        <v/>
      </c>
      <c r="U5" s="110" t="str">
        <f>IFERROR(VLOOKUP($B5,$G$5:$M$20,4,FALSE),"")</f>
        <v/>
      </c>
      <c r="V5" s="110" t="str">
        <f>IFERROR(VLOOKUP($B5,$G$5:$M$20,5,FALSE),"")</f>
        <v/>
      </c>
      <c r="W5" s="110" t="str">
        <f>IFERROR(VLOOKUP($B5,$G$5:$M$20,6,FALSE),"")</f>
        <v/>
      </c>
      <c r="X5" s="110" t="str">
        <f>IFERROR(VLOOKUP($B5,$G$5:$M$20,7,FALSE),"")</f>
        <v/>
      </c>
      <c r="Y5" s="110" t="str">
        <f>IF(B5="","",IF(S5="",$I$25,""))</f>
        <v/>
      </c>
      <c r="Z5" s="110" t="str">
        <f>CONCATENATE($G$24,$G$30,U5,$G$30,V5,$G$30,W5,$G$30,X5,$G$30,$G$27,$G$30,"NA")</f>
        <v>;;;;;DIARIAS E AJUDA DE CUSTO;NA</v>
      </c>
      <c r="AA5" s="110" t="str">
        <f>IFERROR(VLOOKUP($Z5,'VERIFICAÇÃO 8'!H:J,2,FALSE),"")</f>
        <v/>
      </c>
      <c r="AB5" s="110" t="str">
        <f>IFERROR(VLOOKUP($Z5,'VERIFICAÇÃO 8'!H:J,3,FALSE),"")</f>
        <v/>
      </c>
      <c r="AD5" s="24">
        <f>IF(R5&lt;&gt;"",1,0)</f>
        <v>0</v>
      </c>
      <c r="AE5" s="24">
        <f>IF(Y5&lt;&gt;"",1,0)</f>
        <v>0</v>
      </c>
      <c r="AF5" s="24">
        <f>IF(AB5&lt;&gt;"",1,0)</f>
        <v>0</v>
      </c>
    </row>
    <row r="6" spans="1:32" ht="31.5" customHeight="1" x14ac:dyDescent="0.35">
      <c r="A6" s="142" t="s">
        <v>622</v>
      </c>
      <c r="B6" s="545"/>
      <c r="C6" s="574"/>
      <c r="D6" s="13"/>
      <c r="E6" s="43" t="str">
        <f t="shared" ref="E6:E20" si="2">IF(Y6&lt;&gt;"",Y6,IF(AB6&lt;&gt;"",AB6,IF(R6&lt;&gt;"",R6,"")))</f>
        <v/>
      </c>
      <c r="F6" s="43"/>
      <c r="G6" s="24" t="str">
        <f>'A - DADOS INST.'!T42</f>
        <v/>
      </c>
      <c r="H6" s="24" t="str">
        <f>'A - DADOS INST.'!U42</f>
        <v/>
      </c>
      <c r="I6" s="24" t="str">
        <f>'A - DADOS INST.'!V42</f>
        <v/>
      </c>
      <c r="J6" s="24" t="str">
        <f>'A - DADOS INST.'!W42</f>
        <v/>
      </c>
      <c r="K6" s="24" t="str">
        <f>'A - DADOS INST.'!X42</f>
        <v/>
      </c>
      <c r="L6" s="24" t="str">
        <f>'A - DADOS INST.'!Y42</f>
        <v/>
      </c>
      <c r="M6" s="24" t="str">
        <f>'A - DADOS INST.'!Z42</f>
        <v/>
      </c>
      <c r="N6" s="331">
        <f t="shared" si="0"/>
        <v>0</v>
      </c>
      <c r="O6" s="76"/>
      <c r="P6" s="24" t="b">
        <f t="shared" ref="P6:P20" si="3">OR(B6&lt;&gt;"",C6&lt;&gt;"",D6&lt;&gt;"")</f>
        <v>0</v>
      </c>
      <c r="Q6" s="24" t="b">
        <f t="shared" ref="Q6:Q20" si="4">AND(B6&lt;&gt;"",C6&lt;&gt;"",D6&lt;&gt;"")</f>
        <v>0</v>
      </c>
      <c r="R6" s="24" t="str">
        <f t="shared" ref="R6:R20" si="5">IF(AND(P6=TRUE,Q6=FALSE),$I$24,"")</f>
        <v/>
      </c>
      <c r="S6" s="110" t="str">
        <f t="shared" ref="S6:S20" si="6">IFERROR(VLOOKUP($B6,$G$5:$M$20,2,FALSE),"")</f>
        <v/>
      </c>
      <c r="T6" s="110" t="str">
        <f t="shared" ref="T6:T20" si="7">IFERROR(VLOOKUP($B6,$G$5:$M$20,3,FALSE),"")</f>
        <v/>
      </c>
      <c r="U6" s="110" t="str">
        <f t="shared" ref="U6:U20" si="8">IFERROR(VLOOKUP($B6,$G$5:$M$20,4,FALSE),"")</f>
        <v/>
      </c>
      <c r="V6" s="110" t="str">
        <f t="shared" ref="V6:V20" si="9">IFERROR(VLOOKUP($B6,$G$5:$M$20,5,FALSE),"")</f>
        <v/>
      </c>
      <c r="W6" s="110" t="str">
        <f t="shared" ref="W6:W20" si="10">IFERROR(VLOOKUP($B6,$G$5:$M$20,6,FALSE),"")</f>
        <v/>
      </c>
      <c r="X6" s="110" t="str">
        <f t="shared" ref="X6:X20" si="11">IFERROR(VLOOKUP($B6,$G$5:$M$20,7,FALSE),"")</f>
        <v/>
      </c>
      <c r="Y6" s="110" t="str">
        <f t="shared" ref="Y6:Y20" si="12">IF(B6="","",IF(S6="",$I$25,""))</f>
        <v/>
      </c>
      <c r="Z6" s="110" t="str">
        <f t="shared" ref="Z6:Z20" si="13">CONCATENATE($G$24,$G$30,U6,$G$30,V6,$G$30,W6,$G$30,X6,$G$30,$G$27,$G$30,"NA")</f>
        <v>;;;;;DIARIAS E AJUDA DE CUSTO;NA</v>
      </c>
      <c r="AA6" s="110" t="str">
        <f>IFERROR(VLOOKUP($Z6,'VERIFICAÇÃO 8'!H:J,2,FALSE),"")</f>
        <v/>
      </c>
      <c r="AB6" s="110" t="str">
        <f>IFERROR(VLOOKUP($Z6,'VERIFICAÇÃO 8'!H:J,3,FALSE),"")</f>
        <v/>
      </c>
      <c r="AD6" s="24">
        <f t="shared" ref="AD6:AD20" si="14">IF(R6&lt;&gt;"",1,0)</f>
        <v>0</v>
      </c>
      <c r="AE6" s="24">
        <f t="shared" ref="AE6:AE20" si="15">IF(Y6&lt;&gt;"",1,0)</f>
        <v>0</v>
      </c>
      <c r="AF6" s="24">
        <f t="shared" ref="AF6:AF20" si="16">IF(AB6&lt;&gt;"",1,0)</f>
        <v>0</v>
      </c>
    </row>
    <row r="7" spans="1:32" ht="31.5" customHeight="1" x14ac:dyDescent="0.35">
      <c r="A7" s="142" t="s">
        <v>623</v>
      </c>
      <c r="B7" s="542"/>
      <c r="C7" s="546"/>
      <c r="D7" s="13"/>
      <c r="E7" s="43" t="str">
        <f t="shared" si="2"/>
        <v/>
      </c>
      <c r="F7" s="43"/>
      <c r="G7" s="24" t="str">
        <f>'A - DADOS INST.'!T43</f>
        <v/>
      </c>
      <c r="H7" s="24" t="str">
        <f>'A - DADOS INST.'!U43</f>
        <v/>
      </c>
      <c r="I7" s="24" t="str">
        <f>'A - DADOS INST.'!V43</f>
        <v/>
      </c>
      <c r="J7" s="24" t="str">
        <f>'A - DADOS INST.'!W43</f>
        <v/>
      </c>
      <c r="K7" s="24" t="str">
        <f>'A - DADOS INST.'!X43</f>
        <v/>
      </c>
      <c r="L7" s="24" t="str">
        <f>'A - DADOS INST.'!Y43</f>
        <v/>
      </c>
      <c r="M7" s="24" t="str">
        <f>'A - DADOS INST.'!Z43</f>
        <v/>
      </c>
      <c r="N7" s="331">
        <f t="shared" si="0"/>
        <v>0</v>
      </c>
      <c r="O7" s="5"/>
      <c r="P7" s="24" t="b">
        <f t="shared" si="3"/>
        <v>0</v>
      </c>
      <c r="Q7" s="24" t="b">
        <f t="shared" si="4"/>
        <v>0</v>
      </c>
      <c r="R7" s="24" t="str">
        <f t="shared" si="5"/>
        <v/>
      </c>
      <c r="S7" s="110" t="str">
        <f t="shared" si="6"/>
        <v/>
      </c>
      <c r="T7" s="110" t="str">
        <f t="shared" si="7"/>
        <v/>
      </c>
      <c r="U7" s="110" t="str">
        <f t="shared" si="8"/>
        <v/>
      </c>
      <c r="V7" s="110" t="str">
        <f t="shared" si="9"/>
        <v/>
      </c>
      <c r="W7" s="110" t="str">
        <f t="shared" si="10"/>
        <v/>
      </c>
      <c r="X7" s="110" t="str">
        <f t="shared" si="11"/>
        <v/>
      </c>
      <c r="Y7" s="110" t="str">
        <f t="shared" si="12"/>
        <v/>
      </c>
      <c r="Z7" s="110" t="str">
        <f t="shared" si="13"/>
        <v>;;;;;DIARIAS E AJUDA DE CUSTO;NA</v>
      </c>
      <c r="AA7" s="110" t="str">
        <f>IFERROR(VLOOKUP($Z7,'VERIFICAÇÃO 8'!H:J,2,FALSE),"")</f>
        <v/>
      </c>
      <c r="AB7" s="110" t="str">
        <f>IFERROR(VLOOKUP($Z7,'VERIFICAÇÃO 8'!H:J,3,FALSE),"")</f>
        <v/>
      </c>
      <c r="AD7" s="24">
        <f t="shared" si="14"/>
        <v>0</v>
      </c>
      <c r="AE7" s="24">
        <f t="shared" si="15"/>
        <v>0</v>
      </c>
      <c r="AF7" s="24">
        <f t="shared" si="16"/>
        <v>0</v>
      </c>
    </row>
    <row r="8" spans="1:32" ht="31.5" customHeight="1" x14ac:dyDescent="0.35">
      <c r="A8" s="142" t="s">
        <v>624</v>
      </c>
      <c r="B8" s="545"/>
      <c r="C8" s="546"/>
      <c r="D8" s="13"/>
      <c r="E8" s="43" t="str">
        <f t="shared" si="2"/>
        <v/>
      </c>
      <c r="F8" s="43"/>
      <c r="G8" s="24" t="str">
        <f>'A - DADOS INST.'!T44</f>
        <v/>
      </c>
      <c r="H8" s="24" t="str">
        <f>'A - DADOS INST.'!U44</f>
        <v/>
      </c>
      <c r="I8" s="24" t="str">
        <f>'A - DADOS INST.'!V44</f>
        <v/>
      </c>
      <c r="J8" s="24" t="str">
        <f>'A - DADOS INST.'!W44</f>
        <v/>
      </c>
      <c r="K8" s="24" t="str">
        <f>'A - DADOS INST.'!X44</f>
        <v/>
      </c>
      <c r="L8" s="24" t="str">
        <f>'A - DADOS INST.'!Y44</f>
        <v/>
      </c>
      <c r="M8" s="24" t="str">
        <f>'A - DADOS INST.'!Z44</f>
        <v/>
      </c>
      <c r="N8" s="331">
        <f t="shared" si="0"/>
        <v>0</v>
      </c>
      <c r="O8" s="5"/>
      <c r="P8" s="24" t="b">
        <f t="shared" si="3"/>
        <v>0</v>
      </c>
      <c r="Q8" s="24" t="b">
        <f t="shared" si="4"/>
        <v>0</v>
      </c>
      <c r="R8" s="24" t="str">
        <f t="shared" si="5"/>
        <v/>
      </c>
      <c r="S8" s="110" t="str">
        <f t="shared" si="6"/>
        <v/>
      </c>
      <c r="T8" s="110" t="str">
        <f t="shared" si="7"/>
        <v/>
      </c>
      <c r="U8" s="110" t="str">
        <f t="shared" si="8"/>
        <v/>
      </c>
      <c r="V8" s="110" t="str">
        <f t="shared" si="9"/>
        <v/>
      </c>
      <c r="W8" s="110" t="str">
        <f t="shared" si="10"/>
        <v/>
      </c>
      <c r="X8" s="110" t="str">
        <f t="shared" si="11"/>
        <v/>
      </c>
      <c r="Y8" s="110" t="str">
        <f t="shared" si="12"/>
        <v/>
      </c>
      <c r="Z8" s="110" t="str">
        <f t="shared" si="13"/>
        <v>;;;;;DIARIAS E AJUDA DE CUSTO;NA</v>
      </c>
      <c r="AA8" s="110" t="str">
        <f>IFERROR(VLOOKUP($Z8,'VERIFICAÇÃO 8'!H:J,2,FALSE),"")</f>
        <v/>
      </c>
      <c r="AB8" s="110" t="str">
        <f>IFERROR(VLOOKUP($Z8,'VERIFICAÇÃO 8'!H:J,3,FALSE),"")</f>
        <v/>
      </c>
      <c r="AD8" s="24">
        <f t="shared" si="14"/>
        <v>0</v>
      </c>
      <c r="AE8" s="24">
        <f t="shared" si="15"/>
        <v>0</v>
      </c>
      <c r="AF8" s="24">
        <f t="shared" si="16"/>
        <v>0</v>
      </c>
    </row>
    <row r="9" spans="1:32" ht="31.5" customHeight="1" x14ac:dyDescent="0.35">
      <c r="A9" s="142" t="s">
        <v>625</v>
      </c>
      <c r="B9" s="542"/>
      <c r="C9" s="539"/>
      <c r="D9" s="13"/>
      <c r="E9" s="43" t="str">
        <f t="shared" si="2"/>
        <v/>
      </c>
      <c r="F9" s="43"/>
      <c r="G9" s="24" t="str">
        <f>'A - DADOS INST.'!T45</f>
        <v/>
      </c>
      <c r="H9" s="24" t="str">
        <f>'A - DADOS INST.'!U45</f>
        <v/>
      </c>
      <c r="I9" s="24" t="str">
        <f>'A - DADOS INST.'!V45</f>
        <v/>
      </c>
      <c r="J9" s="24" t="str">
        <f>'A - DADOS INST.'!W45</f>
        <v/>
      </c>
      <c r="K9" s="24" t="str">
        <f>'A - DADOS INST.'!X45</f>
        <v/>
      </c>
      <c r="L9" s="24" t="str">
        <f>'A - DADOS INST.'!Y45</f>
        <v/>
      </c>
      <c r="M9" s="24" t="str">
        <f>'A - DADOS INST.'!Z45</f>
        <v/>
      </c>
      <c r="N9" s="331">
        <f t="shared" si="0"/>
        <v>0</v>
      </c>
      <c r="O9" s="5"/>
      <c r="P9" s="24" t="b">
        <f t="shared" si="3"/>
        <v>0</v>
      </c>
      <c r="Q9" s="24" t="b">
        <f t="shared" si="4"/>
        <v>0</v>
      </c>
      <c r="R9" s="24" t="str">
        <f t="shared" si="5"/>
        <v/>
      </c>
      <c r="S9" s="110" t="str">
        <f t="shared" si="6"/>
        <v/>
      </c>
      <c r="T9" s="110" t="str">
        <f t="shared" si="7"/>
        <v/>
      </c>
      <c r="U9" s="110" t="str">
        <f t="shared" si="8"/>
        <v/>
      </c>
      <c r="V9" s="110" t="str">
        <f t="shared" si="9"/>
        <v/>
      </c>
      <c r="W9" s="110" t="str">
        <f t="shared" si="10"/>
        <v/>
      </c>
      <c r="X9" s="110" t="str">
        <f t="shared" si="11"/>
        <v/>
      </c>
      <c r="Y9" s="110" t="str">
        <f t="shared" si="12"/>
        <v/>
      </c>
      <c r="Z9" s="110" t="str">
        <f t="shared" si="13"/>
        <v>;;;;;DIARIAS E AJUDA DE CUSTO;NA</v>
      </c>
      <c r="AA9" s="110" t="str">
        <f>IFERROR(VLOOKUP($Z9,'VERIFICAÇÃO 8'!H:J,2,FALSE),"")</f>
        <v/>
      </c>
      <c r="AB9" s="110" t="str">
        <f>IFERROR(VLOOKUP($Z9,'VERIFICAÇÃO 8'!H:J,3,FALSE),"")</f>
        <v/>
      </c>
      <c r="AD9" s="24">
        <f t="shared" si="14"/>
        <v>0</v>
      </c>
      <c r="AE9" s="24">
        <f t="shared" si="15"/>
        <v>0</v>
      </c>
      <c r="AF9" s="24">
        <f t="shared" si="16"/>
        <v>0</v>
      </c>
    </row>
    <row r="10" spans="1:32" ht="31.5" customHeight="1" x14ac:dyDescent="0.35">
      <c r="A10" s="142" t="s">
        <v>626</v>
      </c>
      <c r="B10" s="538"/>
      <c r="C10" s="539"/>
      <c r="D10" s="13"/>
      <c r="E10" s="43" t="str">
        <f t="shared" si="2"/>
        <v/>
      </c>
      <c r="F10" s="43"/>
      <c r="G10" s="24" t="str">
        <f>'A - DADOS INST.'!T46</f>
        <v/>
      </c>
      <c r="H10" s="24" t="str">
        <f>'A - DADOS INST.'!U46</f>
        <v/>
      </c>
      <c r="I10" s="24" t="str">
        <f>'A - DADOS INST.'!V46</f>
        <v/>
      </c>
      <c r="J10" s="24" t="str">
        <f>'A - DADOS INST.'!W46</f>
        <v/>
      </c>
      <c r="K10" s="24" t="str">
        <f>'A - DADOS INST.'!X46</f>
        <v/>
      </c>
      <c r="L10" s="24" t="str">
        <f>'A - DADOS INST.'!Y46</f>
        <v/>
      </c>
      <c r="M10" s="24" t="str">
        <f>'A - DADOS INST.'!Z46</f>
        <v/>
      </c>
      <c r="N10" s="331">
        <f t="shared" si="0"/>
        <v>0</v>
      </c>
      <c r="O10" s="5"/>
      <c r="P10" s="24" t="b">
        <f t="shared" si="3"/>
        <v>0</v>
      </c>
      <c r="Q10" s="24" t="b">
        <f t="shared" si="4"/>
        <v>0</v>
      </c>
      <c r="R10" s="24" t="str">
        <f t="shared" si="5"/>
        <v/>
      </c>
      <c r="S10" s="110" t="str">
        <f t="shared" si="6"/>
        <v/>
      </c>
      <c r="T10" s="110" t="str">
        <f t="shared" si="7"/>
        <v/>
      </c>
      <c r="U10" s="110" t="str">
        <f t="shared" si="8"/>
        <v/>
      </c>
      <c r="V10" s="110" t="str">
        <f t="shared" si="9"/>
        <v/>
      </c>
      <c r="W10" s="110" t="str">
        <f t="shared" si="10"/>
        <v/>
      </c>
      <c r="X10" s="110" t="str">
        <f t="shared" si="11"/>
        <v/>
      </c>
      <c r="Y10" s="110" t="str">
        <f t="shared" si="12"/>
        <v/>
      </c>
      <c r="Z10" s="110" t="str">
        <f t="shared" si="13"/>
        <v>;;;;;DIARIAS E AJUDA DE CUSTO;NA</v>
      </c>
      <c r="AA10" s="110" t="str">
        <f>IFERROR(VLOOKUP($Z10,'VERIFICAÇÃO 8'!H:J,2,FALSE),"")</f>
        <v/>
      </c>
      <c r="AB10" s="110" t="str">
        <f>IFERROR(VLOOKUP($Z10,'VERIFICAÇÃO 8'!H:J,3,FALSE),"")</f>
        <v/>
      </c>
      <c r="AD10" s="24">
        <f t="shared" si="14"/>
        <v>0</v>
      </c>
      <c r="AE10" s="24">
        <f t="shared" si="15"/>
        <v>0</v>
      </c>
      <c r="AF10" s="24">
        <f t="shared" si="16"/>
        <v>0</v>
      </c>
    </row>
    <row r="11" spans="1:32" ht="31.5" customHeight="1" x14ac:dyDescent="0.35">
      <c r="A11" s="142" t="s">
        <v>627</v>
      </c>
      <c r="B11" s="538"/>
      <c r="C11" s="539"/>
      <c r="D11" s="13"/>
      <c r="E11" s="43" t="str">
        <f t="shared" si="2"/>
        <v/>
      </c>
      <c r="F11" s="43"/>
      <c r="G11" s="24" t="str">
        <f>'A - DADOS INST.'!T47</f>
        <v/>
      </c>
      <c r="H11" s="24" t="str">
        <f>'A - DADOS INST.'!U47</f>
        <v/>
      </c>
      <c r="I11" s="24" t="str">
        <f>'A - DADOS INST.'!V47</f>
        <v/>
      </c>
      <c r="J11" s="24" t="str">
        <f>'A - DADOS INST.'!W47</f>
        <v/>
      </c>
      <c r="K11" s="24" t="str">
        <f>'A - DADOS INST.'!X47</f>
        <v/>
      </c>
      <c r="L11" s="24" t="str">
        <f>'A - DADOS INST.'!Y47</f>
        <v/>
      </c>
      <c r="M11" s="24" t="str">
        <f>'A - DADOS INST.'!Z47</f>
        <v/>
      </c>
      <c r="N11" s="331">
        <f t="shared" si="0"/>
        <v>0</v>
      </c>
      <c r="O11" s="5"/>
      <c r="P11" s="24" t="b">
        <f t="shared" si="3"/>
        <v>0</v>
      </c>
      <c r="Q11" s="24" t="b">
        <f t="shared" si="4"/>
        <v>0</v>
      </c>
      <c r="R11" s="24" t="str">
        <f t="shared" si="5"/>
        <v/>
      </c>
      <c r="S11" s="110" t="str">
        <f t="shared" si="6"/>
        <v/>
      </c>
      <c r="T11" s="110" t="str">
        <f t="shared" si="7"/>
        <v/>
      </c>
      <c r="U11" s="110" t="str">
        <f t="shared" si="8"/>
        <v/>
      </c>
      <c r="V11" s="110" t="str">
        <f t="shared" si="9"/>
        <v/>
      </c>
      <c r="W11" s="110" t="str">
        <f t="shared" si="10"/>
        <v/>
      </c>
      <c r="X11" s="110" t="str">
        <f t="shared" si="11"/>
        <v/>
      </c>
      <c r="Y11" s="110" t="str">
        <f t="shared" si="12"/>
        <v/>
      </c>
      <c r="Z11" s="110" t="str">
        <f t="shared" si="13"/>
        <v>;;;;;DIARIAS E AJUDA DE CUSTO;NA</v>
      </c>
      <c r="AA11" s="110" t="str">
        <f>IFERROR(VLOOKUP($Z11,'VERIFICAÇÃO 8'!H:J,2,FALSE),"")</f>
        <v/>
      </c>
      <c r="AB11" s="110" t="str">
        <f>IFERROR(VLOOKUP($Z11,'VERIFICAÇÃO 8'!H:J,3,FALSE),"")</f>
        <v/>
      </c>
      <c r="AD11" s="24">
        <f t="shared" si="14"/>
        <v>0</v>
      </c>
      <c r="AE11" s="24">
        <f t="shared" si="15"/>
        <v>0</v>
      </c>
      <c r="AF11" s="24">
        <f t="shared" si="16"/>
        <v>0</v>
      </c>
    </row>
    <row r="12" spans="1:32" ht="31.5" customHeight="1" x14ac:dyDescent="0.35">
      <c r="A12" s="142" t="s">
        <v>628</v>
      </c>
      <c r="B12" s="514"/>
      <c r="C12" s="461"/>
      <c r="D12" s="13"/>
      <c r="E12" s="43" t="str">
        <f t="shared" si="2"/>
        <v/>
      </c>
      <c r="F12" s="43"/>
      <c r="G12" s="24" t="str">
        <f>'A - DADOS INST.'!T48</f>
        <v/>
      </c>
      <c r="H12" s="24" t="str">
        <f>'A - DADOS INST.'!U48</f>
        <v/>
      </c>
      <c r="I12" s="24" t="str">
        <f>'A - DADOS INST.'!V48</f>
        <v/>
      </c>
      <c r="J12" s="24" t="str">
        <f>'A - DADOS INST.'!W48</f>
        <v/>
      </c>
      <c r="K12" s="24" t="str">
        <f>'A - DADOS INST.'!X48</f>
        <v/>
      </c>
      <c r="L12" s="24" t="str">
        <f>'A - DADOS INST.'!Y48</f>
        <v/>
      </c>
      <c r="M12" s="24" t="str">
        <f>'A - DADOS INST.'!Z48</f>
        <v/>
      </c>
      <c r="N12" s="331">
        <f t="shared" si="0"/>
        <v>0</v>
      </c>
      <c r="O12" s="5"/>
      <c r="P12" s="24" t="b">
        <f t="shared" si="3"/>
        <v>0</v>
      </c>
      <c r="Q12" s="24" t="b">
        <f t="shared" si="4"/>
        <v>0</v>
      </c>
      <c r="R12" s="24" t="str">
        <f t="shared" si="5"/>
        <v/>
      </c>
      <c r="S12" s="110" t="str">
        <f t="shared" si="6"/>
        <v/>
      </c>
      <c r="T12" s="110" t="str">
        <f t="shared" si="7"/>
        <v/>
      </c>
      <c r="U12" s="110" t="str">
        <f t="shared" si="8"/>
        <v/>
      </c>
      <c r="V12" s="110" t="str">
        <f t="shared" si="9"/>
        <v/>
      </c>
      <c r="W12" s="110" t="str">
        <f t="shared" si="10"/>
        <v/>
      </c>
      <c r="X12" s="110" t="str">
        <f t="shared" si="11"/>
        <v/>
      </c>
      <c r="Y12" s="110" t="str">
        <f t="shared" si="12"/>
        <v/>
      </c>
      <c r="Z12" s="110" t="str">
        <f t="shared" si="13"/>
        <v>;;;;;DIARIAS E AJUDA DE CUSTO;NA</v>
      </c>
      <c r="AA12" s="110" t="str">
        <f>IFERROR(VLOOKUP($Z12,'VERIFICAÇÃO 8'!H:J,2,FALSE),"")</f>
        <v/>
      </c>
      <c r="AB12" s="110" t="str">
        <f>IFERROR(VLOOKUP($Z12,'VERIFICAÇÃO 8'!H:J,3,FALSE),"")</f>
        <v/>
      </c>
      <c r="AD12" s="24">
        <f t="shared" si="14"/>
        <v>0</v>
      </c>
      <c r="AE12" s="24">
        <f t="shared" si="15"/>
        <v>0</v>
      </c>
      <c r="AF12" s="24">
        <f t="shared" si="16"/>
        <v>0</v>
      </c>
    </row>
    <row r="13" spans="1:32" ht="31.5" customHeight="1" x14ac:dyDescent="0.35">
      <c r="A13" s="142" t="s">
        <v>629</v>
      </c>
      <c r="B13" s="514"/>
      <c r="C13" s="461"/>
      <c r="D13" s="13"/>
      <c r="E13" s="43" t="str">
        <f t="shared" si="2"/>
        <v/>
      </c>
      <c r="F13" s="43"/>
      <c r="G13" s="24" t="str">
        <f>'A - DADOS INST.'!T49</f>
        <v/>
      </c>
      <c r="H13" s="24" t="str">
        <f>'A - DADOS INST.'!U49</f>
        <v/>
      </c>
      <c r="I13" s="24" t="str">
        <f>'A - DADOS INST.'!V49</f>
        <v/>
      </c>
      <c r="J13" s="24" t="str">
        <f>'A - DADOS INST.'!W49</f>
        <v/>
      </c>
      <c r="K13" s="24" t="str">
        <f>'A - DADOS INST.'!X49</f>
        <v/>
      </c>
      <c r="L13" s="24" t="str">
        <f>'A - DADOS INST.'!Y49</f>
        <v/>
      </c>
      <c r="M13" s="24" t="str">
        <f>'A - DADOS INST.'!Z49</f>
        <v/>
      </c>
      <c r="N13" s="331">
        <f t="shared" si="0"/>
        <v>0</v>
      </c>
      <c r="O13" s="5"/>
      <c r="P13" s="24" t="b">
        <f t="shared" si="3"/>
        <v>0</v>
      </c>
      <c r="Q13" s="24" t="b">
        <f t="shared" si="4"/>
        <v>0</v>
      </c>
      <c r="R13" s="24" t="str">
        <f t="shared" si="5"/>
        <v/>
      </c>
      <c r="S13" s="110" t="str">
        <f t="shared" si="6"/>
        <v/>
      </c>
      <c r="T13" s="110" t="str">
        <f t="shared" si="7"/>
        <v/>
      </c>
      <c r="U13" s="110" t="str">
        <f t="shared" si="8"/>
        <v/>
      </c>
      <c r="V13" s="110" t="str">
        <f t="shared" si="9"/>
        <v/>
      </c>
      <c r="W13" s="110" t="str">
        <f t="shared" si="10"/>
        <v/>
      </c>
      <c r="X13" s="110" t="str">
        <f t="shared" si="11"/>
        <v/>
      </c>
      <c r="Y13" s="110" t="str">
        <f t="shared" si="12"/>
        <v/>
      </c>
      <c r="Z13" s="110" t="str">
        <f t="shared" si="13"/>
        <v>;;;;;DIARIAS E AJUDA DE CUSTO;NA</v>
      </c>
      <c r="AA13" s="110" t="str">
        <f>IFERROR(VLOOKUP($Z13,'VERIFICAÇÃO 8'!H:J,2,FALSE),"")</f>
        <v/>
      </c>
      <c r="AB13" s="110" t="str">
        <f>IFERROR(VLOOKUP($Z13,'VERIFICAÇÃO 8'!H:J,3,FALSE),"")</f>
        <v/>
      </c>
      <c r="AD13" s="24">
        <f t="shared" si="14"/>
        <v>0</v>
      </c>
      <c r="AE13" s="24">
        <f t="shared" si="15"/>
        <v>0</v>
      </c>
      <c r="AF13" s="24">
        <f t="shared" si="16"/>
        <v>0</v>
      </c>
    </row>
    <row r="14" spans="1:32" ht="31.5" customHeight="1" x14ac:dyDescent="0.35">
      <c r="A14" s="142" t="s">
        <v>630</v>
      </c>
      <c r="B14" s="514"/>
      <c r="C14" s="461"/>
      <c r="D14" s="13"/>
      <c r="E14" s="43" t="str">
        <f t="shared" si="2"/>
        <v/>
      </c>
      <c r="F14" s="43"/>
      <c r="G14" s="24" t="str">
        <f>'A - DADOS INST.'!T50</f>
        <v/>
      </c>
      <c r="H14" s="24" t="str">
        <f>'A - DADOS INST.'!U50</f>
        <v/>
      </c>
      <c r="I14" s="24" t="str">
        <f>'A - DADOS INST.'!V50</f>
        <v/>
      </c>
      <c r="J14" s="24" t="str">
        <f>'A - DADOS INST.'!W50</f>
        <v/>
      </c>
      <c r="K14" s="24" t="str">
        <f>'A - DADOS INST.'!X50</f>
        <v/>
      </c>
      <c r="L14" s="24" t="str">
        <f>'A - DADOS INST.'!Y50</f>
        <v/>
      </c>
      <c r="M14" s="24" t="str">
        <f>'A - DADOS INST.'!Z50</f>
        <v/>
      </c>
      <c r="N14" s="331">
        <f t="shared" si="0"/>
        <v>0</v>
      </c>
      <c r="O14" s="5"/>
      <c r="P14" s="24" t="b">
        <f t="shared" si="3"/>
        <v>0</v>
      </c>
      <c r="Q14" s="24" t="b">
        <f t="shared" si="4"/>
        <v>0</v>
      </c>
      <c r="R14" s="24" t="str">
        <f t="shared" si="5"/>
        <v/>
      </c>
      <c r="S14" s="110" t="str">
        <f t="shared" si="6"/>
        <v/>
      </c>
      <c r="T14" s="110" t="str">
        <f t="shared" si="7"/>
        <v/>
      </c>
      <c r="U14" s="110" t="str">
        <f t="shared" si="8"/>
        <v/>
      </c>
      <c r="V14" s="110" t="str">
        <f t="shared" si="9"/>
        <v/>
      </c>
      <c r="W14" s="110" t="str">
        <f t="shared" si="10"/>
        <v/>
      </c>
      <c r="X14" s="110" t="str">
        <f t="shared" si="11"/>
        <v/>
      </c>
      <c r="Y14" s="110" t="str">
        <f t="shared" si="12"/>
        <v/>
      </c>
      <c r="Z14" s="110" t="str">
        <f t="shared" si="13"/>
        <v>;;;;;DIARIAS E AJUDA DE CUSTO;NA</v>
      </c>
      <c r="AA14" s="110" t="str">
        <f>IFERROR(VLOOKUP($Z14,'VERIFICAÇÃO 8'!H:J,2,FALSE),"")</f>
        <v/>
      </c>
      <c r="AB14" s="110" t="str">
        <f>IFERROR(VLOOKUP($Z14,'VERIFICAÇÃO 8'!H:J,3,FALSE),"")</f>
        <v/>
      </c>
      <c r="AD14" s="24">
        <f t="shared" si="14"/>
        <v>0</v>
      </c>
      <c r="AE14" s="24">
        <f t="shared" si="15"/>
        <v>0</v>
      </c>
      <c r="AF14" s="24">
        <f t="shared" si="16"/>
        <v>0</v>
      </c>
    </row>
    <row r="15" spans="1:32" ht="31.5" customHeight="1" x14ac:dyDescent="0.35">
      <c r="A15" s="142" t="s">
        <v>631</v>
      </c>
      <c r="B15" s="514"/>
      <c r="C15" s="461"/>
      <c r="D15" s="13"/>
      <c r="E15" s="43" t="str">
        <f t="shared" si="2"/>
        <v/>
      </c>
      <c r="F15" s="43"/>
      <c r="G15" s="24" t="str">
        <f>'A - DADOS INST.'!T51</f>
        <v/>
      </c>
      <c r="H15" s="24" t="str">
        <f>'A - DADOS INST.'!U51</f>
        <v/>
      </c>
      <c r="I15" s="24" t="str">
        <f>'A - DADOS INST.'!V51</f>
        <v/>
      </c>
      <c r="J15" s="24" t="str">
        <f>'A - DADOS INST.'!W51</f>
        <v/>
      </c>
      <c r="K15" s="24" t="str">
        <f>'A - DADOS INST.'!X51</f>
        <v/>
      </c>
      <c r="L15" s="24" t="str">
        <f>'A - DADOS INST.'!Y51</f>
        <v/>
      </c>
      <c r="M15" s="24" t="str">
        <f>'A - DADOS INST.'!Z51</f>
        <v/>
      </c>
      <c r="N15" s="331">
        <f t="shared" si="0"/>
        <v>0</v>
      </c>
      <c r="O15" s="5"/>
      <c r="P15" s="24" t="b">
        <f t="shared" si="3"/>
        <v>0</v>
      </c>
      <c r="Q15" s="24" t="b">
        <f t="shared" si="4"/>
        <v>0</v>
      </c>
      <c r="R15" s="24" t="str">
        <f t="shared" si="5"/>
        <v/>
      </c>
      <c r="S15" s="110" t="str">
        <f t="shared" si="6"/>
        <v/>
      </c>
      <c r="T15" s="110" t="str">
        <f t="shared" si="7"/>
        <v/>
      </c>
      <c r="U15" s="110" t="str">
        <f t="shared" si="8"/>
        <v/>
      </c>
      <c r="V15" s="110" t="str">
        <f t="shared" si="9"/>
        <v/>
      </c>
      <c r="W15" s="110" t="str">
        <f t="shared" si="10"/>
        <v/>
      </c>
      <c r="X15" s="110" t="str">
        <f t="shared" si="11"/>
        <v/>
      </c>
      <c r="Y15" s="110" t="str">
        <f t="shared" si="12"/>
        <v/>
      </c>
      <c r="Z15" s="110" t="str">
        <f t="shared" si="13"/>
        <v>;;;;;DIARIAS E AJUDA DE CUSTO;NA</v>
      </c>
      <c r="AA15" s="110" t="str">
        <f>IFERROR(VLOOKUP($Z15,'VERIFICAÇÃO 8'!H:J,2,FALSE),"")</f>
        <v/>
      </c>
      <c r="AB15" s="110" t="str">
        <f>IFERROR(VLOOKUP($Z15,'VERIFICAÇÃO 8'!H:J,3,FALSE),"")</f>
        <v/>
      </c>
      <c r="AD15" s="24">
        <f t="shared" si="14"/>
        <v>0</v>
      </c>
      <c r="AE15" s="24">
        <f t="shared" si="15"/>
        <v>0</v>
      </c>
      <c r="AF15" s="24">
        <f t="shared" si="16"/>
        <v>0</v>
      </c>
    </row>
    <row r="16" spans="1:32" ht="31.5" customHeight="1" x14ac:dyDescent="0.35">
      <c r="A16" s="142" t="s">
        <v>632</v>
      </c>
      <c r="B16" s="514"/>
      <c r="C16" s="461"/>
      <c r="D16" s="13"/>
      <c r="E16" s="43" t="str">
        <f t="shared" si="2"/>
        <v/>
      </c>
      <c r="F16" s="43"/>
      <c r="G16" s="24" t="str">
        <f>'A - DADOS INST.'!T52</f>
        <v/>
      </c>
      <c r="H16" s="24" t="str">
        <f>'A - DADOS INST.'!U52</f>
        <v/>
      </c>
      <c r="I16" s="24" t="str">
        <f>'A - DADOS INST.'!V52</f>
        <v/>
      </c>
      <c r="J16" s="24" t="str">
        <f>'A - DADOS INST.'!W52</f>
        <v/>
      </c>
      <c r="K16" s="24" t="str">
        <f>'A - DADOS INST.'!X52</f>
        <v/>
      </c>
      <c r="L16" s="24" t="str">
        <f>'A - DADOS INST.'!Y52</f>
        <v/>
      </c>
      <c r="M16" s="24" t="str">
        <f>'A - DADOS INST.'!Z52</f>
        <v/>
      </c>
      <c r="N16" s="331">
        <f t="shared" si="0"/>
        <v>0</v>
      </c>
      <c r="O16" s="5"/>
      <c r="P16" s="24" t="b">
        <f t="shared" si="3"/>
        <v>0</v>
      </c>
      <c r="Q16" s="24" t="b">
        <f t="shared" si="4"/>
        <v>0</v>
      </c>
      <c r="R16" s="24" t="str">
        <f t="shared" si="5"/>
        <v/>
      </c>
      <c r="S16" s="110" t="str">
        <f t="shared" si="6"/>
        <v/>
      </c>
      <c r="T16" s="110" t="str">
        <f t="shared" si="7"/>
        <v/>
      </c>
      <c r="U16" s="110" t="str">
        <f t="shared" si="8"/>
        <v/>
      </c>
      <c r="V16" s="110" t="str">
        <f t="shared" si="9"/>
        <v/>
      </c>
      <c r="W16" s="110" t="str">
        <f t="shared" si="10"/>
        <v/>
      </c>
      <c r="X16" s="110" t="str">
        <f t="shared" si="11"/>
        <v/>
      </c>
      <c r="Y16" s="110" t="str">
        <f t="shared" si="12"/>
        <v/>
      </c>
      <c r="Z16" s="110" t="str">
        <f t="shared" si="13"/>
        <v>;;;;;DIARIAS E AJUDA DE CUSTO;NA</v>
      </c>
      <c r="AA16" s="110" t="str">
        <f>IFERROR(VLOOKUP($Z16,'VERIFICAÇÃO 8'!H:J,2,FALSE),"")</f>
        <v/>
      </c>
      <c r="AB16" s="110" t="str">
        <f>IFERROR(VLOOKUP($Z16,'VERIFICAÇÃO 8'!H:J,3,FALSE),"")</f>
        <v/>
      </c>
      <c r="AD16" s="24">
        <f t="shared" si="14"/>
        <v>0</v>
      </c>
      <c r="AE16" s="24">
        <f t="shared" si="15"/>
        <v>0</v>
      </c>
      <c r="AF16" s="24">
        <f t="shared" si="16"/>
        <v>0</v>
      </c>
    </row>
    <row r="17" spans="1:32" ht="31.5" customHeight="1" x14ac:dyDescent="0.35">
      <c r="A17" s="142" t="s">
        <v>633</v>
      </c>
      <c r="B17" s="514"/>
      <c r="C17" s="461"/>
      <c r="D17" s="13"/>
      <c r="E17" s="43" t="str">
        <f t="shared" si="2"/>
        <v/>
      </c>
      <c r="F17" s="43"/>
      <c r="G17" s="24" t="str">
        <f>'A - DADOS INST.'!T53</f>
        <v/>
      </c>
      <c r="H17" s="24" t="str">
        <f>'A - DADOS INST.'!U53</f>
        <v/>
      </c>
      <c r="I17" s="24" t="str">
        <f>'A - DADOS INST.'!V53</f>
        <v/>
      </c>
      <c r="J17" s="24" t="str">
        <f>'A - DADOS INST.'!W53</f>
        <v/>
      </c>
      <c r="K17" s="24" t="str">
        <f>'A - DADOS INST.'!X53</f>
        <v/>
      </c>
      <c r="L17" s="24" t="str">
        <f>'A - DADOS INST.'!Y53</f>
        <v/>
      </c>
      <c r="M17" s="24" t="str">
        <f>'A - DADOS INST.'!Z53</f>
        <v/>
      </c>
      <c r="N17" s="331">
        <f t="shared" si="0"/>
        <v>0</v>
      </c>
      <c r="O17" s="5"/>
      <c r="P17" s="24" t="b">
        <f t="shared" si="3"/>
        <v>0</v>
      </c>
      <c r="Q17" s="24" t="b">
        <f t="shared" si="4"/>
        <v>0</v>
      </c>
      <c r="R17" s="24" t="str">
        <f t="shared" si="5"/>
        <v/>
      </c>
      <c r="S17" s="110" t="str">
        <f t="shared" si="6"/>
        <v/>
      </c>
      <c r="T17" s="110" t="str">
        <f t="shared" si="7"/>
        <v/>
      </c>
      <c r="U17" s="110" t="str">
        <f t="shared" si="8"/>
        <v/>
      </c>
      <c r="V17" s="110" t="str">
        <f t="shared" si="9"/>
        <v/>
      </c>
      <c r="W17" s="110" t="str">
        <f t="shared" si="10"/>
        <v/>
      </c>
      <c r="X17" s="110" t="str">
        <f t="shared" si="11"/>
        <v/>
      </c>
      <c r="Y17" s="110" t="str">
        <f t="shared" si="12"/>
        <v/>
      </c>
      <c r="Z17" s="110" t="str">
        <f t="shared" si="13"/>
        <v>;;;;;DIARIAS E AJUDA DE CUSTO;NA</v>
      </c>
      <c r="AA17" s="110" t="str">
        <f>IFERROR(VLOOKUP($Z17,'VERIFICAÇÃO 8'!H:J,2,FALSE),"")</f>
        <v/>
      </c>
      <c r="AB17" s="110" t="str">
        <f>IFERROR(VLOOKUP($Z17,'VERIFICAÇÃO 8'!H:J,3,FALSE),"")</f>
        <v/>
      </c>
      <c r="AD17" s="24">
        <f t="shared" si="14"/>
        <v>0</v>
      </c>
      <c r="AE17" s="24">
        <f t="shared" si="15"/>
        <v>0</v>
      </c>
      <c r="AF17" s="24">
        <f t="shared" si="16"/>
        <v>0</v>
      </c>
    </row>
    <row r="18" spans="1:32" ht="31.5" customHeight="1" x14ac:dyDescent="0.35">
      <c r="A18" s="142" t="s">
        <v>634</v>
      </c>
      <c r="B18" s="514"/>
      <c r="C18" s="461"/>
      <c r="D18" s="13"/>
      <c r="E18" s="43" t="str">
        <f t="shared" si="2"/>
        <v/>
      </c>
      <c r="F18" s="43"/>
      <c r="G18" s="24" t="str">
        <f>'A - DADOS INST.'!T54</f>
        <v/>
      </c>
      <c r="H18" s="24" t="str">
        <f>'A - DADOS INST.'!U54</f>
        <v/>
      </c>
      <c r="I18" s="24" t="str">
        <f>'A - DADOS INST.'!V54</f>
        <v/>
      </c>
      <c r="J18" s="24" t="str">
        <f>'A - DADOS INST.'!W54</f>
        <v/>
      </c>
      <c r="K18" s="24" t="str">
        <f>'A - DADOS INST.'!X54</f>
        <v/>
      </c>
      <c r="L18" s="24" t="str">
        <f>'A - DADOS INST.'!Y54</f>
        <v/>
      </c>
      <c r="M18" s="24" t="str">
        <f>'A - DADOS INST.'!Z54</f>
        <v/>
      </c>
      <c r="N18" s="331">
        <f t="shared" si="0"/>
        <v>0</v>
      </c>
      <c r="O18" s="5"/>
      <c r="P18" s="24" t="b">
        <f t="shared" si="3"/>
        <v>0</v>
      </c>
      <c r="Q18" s="24" t="b">
        <f t="shared" si="4"/>
        <v>0</v>
      </c>
      <c r="R18" s="24" t="str">
        <f t="shared" si="5"/>
        <v/>
      </c>
      <c r="S18" s="110" t="str">
        <f t="shared" si="6"/>
        <v/>
      </c>
      <c r="T18" s="110" t="str">
        <f t="shared" si="7"/>
        <v/>
      </c>
      <c r="U18" s="110" t="str">
        <f t="shared" si="8"/>
        <v/>
      </c>
      <c r="V18" s="110" t="str">
        <f t="shared" si="9"/>
        <v/>
      </c>
      <c r="W18" s="110" t="str">
        <f t="shared" si="10"/>
        <v/>
      </c>
      <c r="X18" s="110" t="str">
        <f t="shared" si="11"/>
        <v/>
      </c>
      <c r="Y18" s="110" t="str">
        <f t="shared" si="12"/>
        <v/>
      </c>
      <c r="Z18" s="110" t="str">
        <f t="shared" si="13"/>
        <v>;;;;;DIARIAS E AJUDA DE CUSTO;NA</v>
      </c>
      <c r="AA18" s="110" t="str">
        <f>IFERROR(VLOOKUP($Z18,'VERIFICAÇÃO 8'!H:J,2,FALSE),"")</f>
        <v/>
      </c>
      <c r="AB18" s="110" t="str">
        <f>IFERROR(VLOOKUP($Z18,'VERIFICAÇÃO 8'!H:J,3,FALSE),"")</f>
        <v/>
      </c>
      <c r="AD18" s="24">
        <f t="shared" si="14"/>
        <v>0</v>
      </c>
      <c r="AE18" s="24">
        <f t="shared" si="15"/>
        <v>0</v>
      </c>
      <c r="AF18" s="24">
        <f t="shared" si="16"/>
        <v>0</v>
      </c>
    </row>
    <row r="19" spans="1:32" ht="31.5" customHeight="1" x14ac:dyDescent="0.35">
      <c r="A19" s="142" t="s">
        <v>635</v>
      </c>
      <c r="B19" s="514"/>
      <c r="C19" s="461"/>
      <c r="D19" s="13"/>
      <c r="E19" s="43" t="str">
        <f t="shared" si="2"/>
        <v/>
      </c>
      <c r="F19" s="43"/>
      <c r="G19" s="24" t="str">
        <f>'A - DADOS INST.'!T55</f>
        <v/>
      </c>
      <c r="H19" s="24" t="str">
        <f>'A - DADOS INST.'!U55</f>
        <v/>
      </c>
      <c r="I19" s="24" t="str">
        <f>'A - DADOS INST.'!V55</f>
        <v/>
      </c>
      <c r="J19" s="24" t="str">
        <f>'A - DADOS INST.'!W55</f>
        <v/>
      </c>
      <c r="K19" s="24" t="str">
        <f>'A - DADOS INST.'!X55</f>
        <v/>
      </c>
      <c r="L19" s="24" t="str">
        <f>'A - DADOS INST.'!Y55</f>
        <v/>
      </c>
      <c r="M19" s="24" t="str">
        <f>'A - DADOS INST.'!Z55</f>
        <v/>
      </c>
      <c r="N19" s="331">
        <f t="shared" si="0"/>
        <v>0</v>
      </c>
      <c r="O19" s="5"/>
      <c r="P19" s="24" t="b">
        <f t="shared" si="3"/>
        <v>0</v>
      </c>
      <c r="Q19" s="24" t="b">
        <f t="shared" si="4"/>
        <v>0</v>
      </c>
      <c r="R19" s="24" t="str">
        <f t="shared" si="5"/>
        <v/>
      </c>
      <c r="S19" s="110" t="str">
        <f t="shared" si="6"/>
        <v/>
      </c>
      <c r="T19" s="110" t="str">
        <f t="shared" si="7"/>
        <v/>
      </c>
      <c r="U19" s="110" t="str">
        <f t="shared" si="8"/>
        <v/>
      </c>
      <c r="V19" s="110" t="str">
        <f t="shared" si="9"/>
        <v/>
      </c>
      <c r="W19" s="110" t="str">
        <f t="shared" si="10"/>
        <v/>
      </c>
      <c r="X19" s="110" t="str">
        <f t="shared" si="11"/>
        <v/>
      </c>
      <c r="Y19" s="110" t="str">
        <f t="shared" si="12"/>
        <v/>
      </c>
      <c r="Z19" s="110" t="str">
        <f t="shared" si="13"/>
        <v>;;;;;DIARIAS E AJUDA DE CUSTO;NA</v>
      </c>
      <c r="AA19" s="110" t="str">
        <f>IFERROR(VLOOKUP($Z19,'VERIFICAÇÃO 8'!H:J,2,FALSE),"")</f>
        <v/>
      </c>
      <c r="AB19" s="110" t="str">
        <f>IFERROR(VLOOKUP($Z19,'VERIFICAÇÃO 8'!H:J,3,FALSE),"")</f>
        <v/>
      </c>
      <c r="AD19" s="24">
        <f t="shared" si="14"/>
        <v>0</v>
      </c>
      <c r="AE19" s="24">
        <f t="shared" si="15"/>
        <v>0</v>
      </c>
      <c r="AF19" s="24">
        <f t="shared" si="16"/>
        <v>0</v>
      </c>
    </row>
    <row r="20" spans="1:32" ht="31.5" customHeight="1" x14ac:dyDescent="0.35">
      <c r="A20" s="142" t="s">
        <v>636</v>
      </c>
      <c r="B20" s="514"/>
      <c r="C20" s="461"/>
      <c r="D20" s="13"/>
      <c r="E20" s="43" t="str">
        <f t="shared" si="2"/>
        <v/>
      </c>
      <c r="F20" s="43"/>
      <c r="G20" s="24" t="str">
        <f>'A - DADOS INST.'!T56</f>
        <v/>
      </c>
      <c r="H20" s="24" t="str">
        <f>'A - DADOS INST.'!U56</f>
        <v/>
      </c>
      <c r="I20" s="24" t="str">
        <f>'A - DADOS INST.'!V56</f>
        <v/>
      </c>
      <c r="J20" s="24" t="str">
        <f>'A - DADOS INST.'!W56</f>
        <v/>
      </c>
      <c r="K20" s="24" t="str">
        <f>'A - DADOS INST.'!X56</f>
        <v/>
      </c>
      <c r="L20" s="24" t="str">
        <f>'A - DADOS INST.'!Y56</f>
        <v/>
      </c>
      <c r="M20" s="24" t="str">
        <f>'A - DADOS INST.'!Z56</f>
        <v/>
      </c>
      <c r="N20" s="331">
        <f t="shared" si="0"/>
        <v>0</v>
      </c>
      <c r="O20" s="5"/>
      <c r="P20" s="24" t="b">
        <f t="shared" si="3"/>
        <v>0</v>
      </c>
      <c r="Q20" s="24" t="b">
        <f t="shared" si="4"/>
        <v>0</v>
      </c>
      <c r="R20" s="24" t="str">
        <f t="shared" si="5"/>
        <v/>
      </c>
      <c r="S20" s="110" t="str">
        <f t="shared" si="6"/>
        <v/>
      </c>
      <c r="T20" s="110" t="str">
        <f t="shared" si="7"/>
        <v/>
      </c>
      <c r="U20" s="110" t="str">
        <f t="shared" si="8"/>
        <v/>
      </c>
      <c r="V20" s="110" t="str">
        <f t="shared" si="9"/>
        <v/>
      </c>
      <c r="W20" s="110" t="str">
        <f t="shared" si="10"/>
        <v/>
      </c>
      <c r="X20" s="110" t="str">
        <f t="shared" si="11"/>
        <v/>
      </c>
      <c r="Y20" s="110" t="str">
        <f t="shared" si="12"/>
        <v/>
      </c>
      <c r="Z20" s="110" t="str">
        <f t="shared" si="13"/>
        <v>;;;;;DIARIAS E AJUDA DE CUSTO;NA</v>
      </c>
      <c r="AA20" s="110" t="str">
        <f>IFERROR(VLOOKUP($Z20,'VERIFICAÇÃO 8'!H:J,2,FALSE),"")</f>
        <v/>
      </c>
      <c r="AB20" s="110" t="str">
        <f>IFERROR(VLOOKUP($Z20,'VERIFICAÇÃO 8'!H:J,3,FALSE),"")</f>
        <v/>
      </c>
      <c r="AD20" s="24">
        <f t="shared" si="14"/>
        <v>0</v>
      </c>
      <c r="AE20" s="24">
        <f t="shared" si="15"/>
        <v>0</v>
      </c>
      <c r="AF20" s="24">
        <f t="shared" si="16"/>
        <v>0</v>
      </c>
    </row>
    <row r="21" spans="1:32" ht="15" customHeight="1" thickBot="1" x14ac:dyDescent="0.4">
      <c r="A21" s="762" t="s">
        <v>468</v>
      </c>
      <c r="B21" s="763"/>
      <c r="C21" s="764"/>
      <c r="D21" s="491">
        <f>SUM(D5:D20)</f>
        <v>0</v>
      </c>
      <c r="E21" s="85"/>
      <c r="F21" s="43"/>
      <c r="G21" s="5"/>
      <c r="H21" s="5"/>
      <c r="I21" s="5"/>
      <c r="J21" s="5"/>
      <c r="K21" s="5"/>
      <c r="L21" s="5"/>
      <c r="M21" s="523" t="s">
        <v>8</v>
      </c>
      <c r="N21" s="524">
        <f>SUM(N5:N20)</f>
        <v>0</v>
      </c>
      <c r="O21" s="5"/>
      <c r="S21" s="73"/>
      <c r="T21" s="73"/>
      <c r="U21" s="73"/>
      <c r="V21" s="73"/>
      <c r="W21" s="73"/>
      <c r="X21" s="73"/>
      <c r="Y21" s="73"/>
      <c r="Z21" s="73"/>
      <c r="AA21" s="73"/>
      <c r="AB21" s="73"/>
      <c r="AC21" s="295" t="s">
        <v>5</v>
      </c>
      <c r="AD21" s="295">
        <f>SUM(AD5:AD20)</f>
        <v>0</v>
      </c>
      <c r="AE21" s="295">
        <f>SUM(AE5:AE20)</f>
        <v>0</v>
      </c>
      <c r="AF21" s="295">
        <f>SUM(AF5:AF20)</f>
        <v>0</v>
      </c>
    </row>
    <row r="22" spans="1:32" ht="11" thickTop="1" x14ac:dyDescent="0.35">
      <c r="E22" s="86"/>
      <c r="F22" s="43"/>
      <c r="H22" s="73"/>
      <c r="I22" s="73"/>
      <c r="J22" s="73"/>
      <c r="K22" s="73"/>
      <c r="L22" s="73"/>
      <c r="M22" s="73"/>
      <c r="N22" s="5"/>
      <c r="O22" s="5"/>
      <c r="S22" s="73"/>
      <c r="T22" s="330"/>
      <c r="U22" s="330"/>
      <c r="V22" s="330"/>
      <c r="W22" s="330"/>
      <c r="X22" s="330"/>
      <c r="Y22" s="330"/>
      <c r="Z22" s="330"/>
      <c r="AA22" s="330"/>
      <c r="AB22" s="330"/>
      <c r="AC22" s="295" t="s">
        <v>18</v>
      </c>
      <c r="AD22" s="295" t="str">
        <f>IF(AD21&gt;0,AD4,"")</f>
        <v/>
      </c>
      <c r="AE22" s="295" t="str">
        <f>IF(AE21&gt;0,AE4,"")</f>
        <v/>
      </c>
      <c r="AF22" s="295" t="str">
        <f>IF(AF21&gt;0,AF4,"")</f>
        <v/>
      </c>
    </row>
    <row r="23" spans="1:32" ht="10.5" x14ac:dyDescent="0.35">
      <c r="F23" s="43"/>
      <c r="G23" s="66" t="s">
        <v>1926</v>
      </c>
      <c r="I23" s="66" t="s">
        <v>1930</v>
      </c>
      <c r="J23" s="5"/>
      <c r="K23" s="5"/>
      <c r="L23" s="5"/>
      <c r="N23" s="5"/>
    </row>
    <row r="24" spans="1:32" x14ac:dyDescent="0.35">
      <c r="F24" s="43"/>
      <c r="G24" s="24" t="str">
        <f>BASE!$G$6</f>
        <v/>
      </c>
      <c r="H24" s="5"/>
      <c r="I24" s="24" t="s">
        <v>1665</v>
      </c>
      <c r="J24" s="5"/>
      <c r="K24" s="5"/>
      <c r="L24" s="73"/>
      <c r="N24" s="5"/>
    </row>
    <row r="25" spans="1:32" x14ac:dyDescent="0.35">
      <c r="F25" s="43"/>
      <c r="H25" s="5"/>
      <c r="I25" s="24" t="s">
        <v>1901</v>
      </c>
      <c r="J25" s="5"/>
      <c r="K25" s="5"/>
      <c r="L25" s="5"/>
      <c r="N25" s="5"/>
    </row>
    <row r="26" spans="1:32" ht="10.5" x14ac:dyDescent="0.35">
      <c r="F26" s="43"/>
      <c r="G26" s="66" t="s">
        <v>1927</v>
      </c>
      <c r="H26" s="5"/>
      <c r="J26" s="5"/>
      <c r="K26" s="5"/>
      <c r="L26" s="5"/>
      <c r="N26" s="5"/>
    </row>
    <row r="27" spans="1:32" x14ac:dyDescent="0.35">
      <c r="F27" s="43"/>
      <c r="G27" s="24" t="s">
        <v>1643</v>
      </c>
      <c r="H27" s="5"/>
      <c r="J27" s="5"/>
      <c r="K27" s="5"/>
      <c r="L27" s="5"/>
      <c r="N27" s="5"/>
    </row>
    <row r="28" spans="1:32" x14ac:dyDescent="0.35">
      <c r="F28" s="43"/>
      <c r="H28" s="5"/>
      <c r="J28" s="5"/>
      <c r="K28" s="5"/>
      <c r="L28" s="5"/>
      <c r="N28" s="5"/>
    </row>
    <row r="29" spans="1:32" ht="10.5" x14ac:dyDescent="0.35">
      <c r="F29" s="43"/>
      <c r="G29" s="66" t="s">
        <v>1928</v>
      </c>
      <c r="H29" s="5"/>
      <c r="J29" s="5"/>
      <c r="K29" s="5"/>
      <c r="L29" s="5"/>
      <c r="N29" s="5"/>
    </row>
    <row r="30" spans="1:32" x14ac:dyDescent="0.35">
      <c r="F30" s="43"/>
      <c r="G30" s="24" t="s">
        <v>1706</v>
      </c>
      <c r="H30" s="5"/>
      <c r="J30" s="5"/>
      <c r="K30" s="5"/>
      <c r="L30" s="5"/>
      <c r="N30" s="5"/>
    </row>
    <row r="31" spans="1:32" x14ac:dyDescent="0.35">
      <c r="F31" s="43"/>
      <c r="H31" s="5"/>
      <c r="J31" s="5"/>
      <c r="K31" s="5"/>
      <c r="L31" s="5"/>
      <c r="N31" s="73"/>
    </row>
    <row r="32" spans="1:32" ht="10.5" x14ac:dyDescent="0.35">
      <c r="F32" s="43"/>
      <c r="G32" s="66" t="s">
        <v>1929</v>
      </c>
      <c r="H32" s="5"/>
      <c r="J32" s="5"/>
      <c r="K32" s="5"/>
      <c r="L32" s="5"/>
      <c r="N32" s="73"/>
      <c r="O32" s="5"/>
    </row>
    <row r="33" spans="6:15" x14ac:dyDescent="0.35">
      <c r="F33" s="43"/>
      <c r="G33" s="24" t="s">
        <v>36</v>
      </c>
      <c r="H33" s="43"/>
      <c r="J33" s="5"/>
      <c r="K33" s="5"/>
      <c r="L33" s="5"/>
      <c r="N33" s="43"/>
      <c r="O33" s="5"/>
    </row>
    <row r="34" spans="6:15" x14ac:dyDescent="0.35">
      <c r="F34" s="43"/>
      <c r="G34" s="24" t="s">
        <v>391</v>
      </c>
      <c r="H34" s="43"/>
      <c r="J34" s="5"/>
      <c r="K34" s="5"/>
      <c r="L34" s="5"/>
      <c r="N34" s="43"/>
      <c r="O34" s="5"/>
    </row>
    <row r="35" spans="6:15" x14ac:dyDescent="0.35">
      <c r="F35" s="43"/>
      <c r="H35" s="43"/>
      <c r="J35" s="5"/>
      <c r="K35" s="5"/>
      <c r="L35" s="5"/>
      <c r="M35" s="43"/>
      <c r="N35" s="43"/>
      <c r="O35" s="5"/>
    </row>
    <row r="36" spans="6:15" x14ac:dyDescent="0.35">
      <c r="F36" s="43"/>
      <c r="H36" s="43"/>
      <c r="J36" s="5"/>
      <c r="K36" s="5"/>
      <c r="L36" s="5"/>
      <c r="M36" s="43"/>
      <c r="N36" s="43"/>
      <c r="O36" s="5"/>
    </row>
    <row r="37" spans="6:15" x14ac:dyDescent="0.35">
      <c r="F37" s="43"/>
      <c r="H37" s="43"/>
      <c r="J37" s="5"/>
      <c r="K37" s="5"/>
      <c r="L37" s="5"/>
      <c r="M37" s="43"/>
      <c r="N37" s="43"/>
      <c r="O37" s="5"/>
    </row>
    <row r="38" spans="6:15" x14ac:dyDescent="0.35">
      <c r="F38" s="43"/>
      <c r="H38" s="43"/>
      <c r="J38" s="5"/>
      <c r="K38" s="5"/>
      <c r="L38" s="5"/>
      <c r="M38" s="43"/>
      <c r="N38" s="43"/>
      <c r="O38" s="5"/>
    </row>
    <row r="39" spans="6:15" x14ac:dyDescent="0.35">
      <c r="F39" s="43"/>
      <c r="H39" s="43"/>
      <c r="J39" s="5"/>
      <c r="K39" s="5"/>
      <c r="L39" s="5"/>
      <c r="M39" s="43"/>
      <c r="N39" s="43"/>
    </row>
    <row r="40" spans="6:15" x14ac:dyDescent="0.35">
      <c r="F40" s="43"/>
      <c r="H40" s="43"/>
      <c r="J40" s="5"/>
      <c r="K40" s="5"/>
      <c r="L40" s="5"/>
      <c r="M40" s="43"/>
      <c r="N40" s="43"/>
    </row>
    <row r="41" spans="6:15" x14ac:dyDescent="0.35">
      <c r="F41" s="43"/>
      <c r="H41" s="43"/>
      <c r="J41" s="5"/>
      <c r="K41" s="5"/>
      <c r="L41" s="43"/>
      <c r="M41" s="43"/>
      <c r="N41" s="43"/>
    </row>
    <row r="42" spans="6:15" x14ac:dyDescent="0.35">
      <c r="F42" s="43"/>
      <c r="H42" s="43"/>
      <c r="J42" s="5"/>
      <c r="K42" s="5"/>
      <c r="L42" s="43"/>
      <c r="M42" s="43"/>
      <c r="N42" s="43"/>
    </row>
    <row r="43" spans="6:15" x14ac:dyDescent="0.35">
      <c r="F43" s="43"/>
      <c r="H43" s="43"/>
      <c r="J43" s="5"/>
      <c r="K43" s="5"/>
      <c r="L43" s="43"/>
      <c r="M43" s="43"/>
      <c r="N43" s="43"/>
    </row>
    <row r="44" spans="6:15" x14ac:dyDescent="0.35">
      <c r="F44" s="43"/>
      <c r="H44" s="43"/>
      <c r="J44" s="5"/>
      <c r="K44" s="5"/>
      <c r="L44" s="43"/>
      <c r="M44" s="43"/>
      <c r="N44" s="43"/>
    </row>
    <row r="45" spans="6:15" x14ac:dyDescent="0.35">
      <c r="F45" s="43"/>
      <c r="H45" s="43"/>
      <c r="J45" s="5"/>
      <c r="K45" s="5"/>
      <c r="L45" s="43"/>
      <c r="M45" s="43"/>
      <c r="N45" s="43"/>
    </row>
    <row r="46" spans="6:15" x14ac:dyDescent="0.35">
      <c r="F46" s="43"/>
      <c r="H46" s="43"/>
      <c r="J46" s="5"/>
      <c r="K46" s="5"/>
      <c r="L46" s="43"/>
      <c r="M46" s="43"/>
      <c r="N46" s="43"/>
    </row>
    <row r="47" spans="6:15" x14ac:dyDescent="0.35">
      <c r="F47" s="43"/>
      <c r="H47" s="43"/>
      <c r="J47" s="5"/>
      <c r="K47" s="5"/>
      <c r="L47" s="43"/>
      <c r="M47" s="85"/>
      <c r="N47" s="43"/>
      <c r="O47" s="5"/>
    </row>
    <row r="48" spans="6:15" x14ac:dyDescent="0.35">
      <c r="F48" s="43"/>
      <c r="H48" s="43"/>
      <c r="J48" s="5"/>
      <c r="K48" s="5"/>
      <c r="L48" s="43"/>
      <c r="M48" s="86"/>
      <c r="N48" s="43"/>
      <c r="O48" s="5"/>
    </row>
    <row r="49" spans="6:15" x14ac:dyDescent="0.35">
      <c r="F49" s="43"/>
      <c r="H49" s="43"/>
      <c r="J49" s="5"/>
      <c r="K49" s="5"/>
      <c r="L49" s="43"/>
      <c r="N49" s="43"/>
      <c r="O49" s="5"/>
    </row>
    <row r="50" spans="6:15" x14ac:dyDescent="0.35">
      <c r="F50" s="43"/>
      <c r="H50" s="43"/>
      <c r="J50" s="5"/>
      <c r="K50" s="5"/>
      <c r="L50" s="43"/>
      <c r="N50" s="43"/>
      <c r="O50" s="5"/>
    </row>
    <row r="51" spans="6:15" x14ac:dyDescent="0.35">
      <c r="F51" s="43"/>
      <c r="H51" s="43"/>
      <c r="J51" s="5"/>
      <c r="K51" s="5"/>
      <c r="L51" s="43"/>
      <c r="N51" s="43"/>
      <c r="O51" s="5"/>
    </row>
    <row r="52" spans="6:15" x14ac:dyDescent="0.35">
      <c r="F52" s="43"/>
      <c r="H52" s="43"/>
      <c r="J52" s="5"/>
      <c r="K52" s="5"/>
      <c r="L52" s="43"/>
      <c r="N52" s="43"/>
      <c r="O52" s="5"/>
    </row>
    <row r="53" spans="6:15" x14ac:dyDescent="0.35">
      <c r="F53" s="43"/>
      <c r="H53" s="43"/>
      <c r="J53" s="5"/>
      <c r="K53" s="5"/>
      <c r="L53" s="43"/>
      <c r="N53" s="43"/>
      <c r="O53" s="5"/>
    </row>
    <row r="54" spans="6:15" x14ac:dyDescent="0.35">
      <c r="F54" s="43"/>
      <c r="H54" s="43"/>
      <c r="J54" s="5"/>
      <c r="K54" s="5"/>
      <c r="L54" s="43"/>
      <c r="N54" s="43"/>
      <c r="O54" s="5"/>
    </row>
    <row r="55" spans="6:15" x14ac:dyDescent="0.35">
      <c r="F55" s="85"/>
      <c r="H55" s="85"/>
      <c r="J55" s="5"/>
      <c r="K55" s="5"/>
      <c r="L55" s="85"/>
      <c r="N55" s="85"/>
      <c r="O55" s="5"/>
    </row>
    <row r="56" spans="6:15" x14ac:dyDescent="0.35">
      <c r="F56" s="86"/>
      <c r="G56" s="5"/>
      <c r="H56" s="86"/>
      <c r="I56" s="5"/>
      <c r="J56" s="5"/>
      <c r="K56" s="5"/>
      <c r="L56" s="86"/>
      <c r="N56" s="86"/>
      <c r="O56" s="83"/>
    </row>
    <row r="57" spans="6:15" x14ac:dyDescent="0.35">
      <c r="J57" s="5"/>
      <c r="K57" s="5"/>
      <c r="O57" s="83"/>
    </row>
    <row r="58" spans="6:15" x14ac:dyDescent="0.35">
      <c r="J58" s="5"/>
      <c r="K58" s="5"/>
      <c r="O58" s="83"/>
    </row>
    <row r="59" spans="6:15" x14ac:dyDescent="0.35">
      <c r="J59" s="5"/>
      <c r="K59" s="5"/>
      <c r="O59" s="83"/>
    </row>
    <row r="60" spans="6:15" x14ac:dyDescent="0.35">
      <c r="J60" s="5"/>
      <c r="K60" s="5"/>
      <c r="O60" s="83"/>
    </row>
    <row r="61" spans="6:15" x14ac:dyDescent="0.35">
      <c r="J61" s="5"/>
      <c r="K61" s="5"/>
      <c r="O61" s="83"/>
    </row>
    <row r="62" spans="6:15" x14ac:dyDescent="0.35">
      <c r="J62" s="5"/>
      <c r="K62" s="5"/>
      <c r="O62" s="83"/>
    </row>
    <row r="63" spans="6:15" x14ac:dyDescent="0.35">
      <c r="J63" s="5"/>
      <c r="K63" s="5"/>
      <c r="O63" s="83"/>
    </row>
    <row r="64" spans="6:15" x14ac:dyDescent="0.35">
      <c r="J64" s="5"/>
      <c r="K64" s="5"/>
      <c r="O64" s="83"/>
    </row>
    <row r="65" spans="9:15" x14ac:dyDescent="0.35">
      <c r="J65" s="5"/>
      <c r="K65" s="5"/>
      <c r="O65" s="83"/>
    </row>
    <row r="66" spans="9:15" x14ac:dyDescent="0.35">
      <c r="J66" s="5"/>
      <c r="K66" s="5"/>
      <c r="O66" s="83"/>
    </row>
    <row r="67" spans="9:15" x14ac:dyDescent="0.35">
      <c r="J67" s="5"/>
      <c r="K67" s="5"/>
      <c r="O67" s="83"/>
    </row>
    <row r="68" spans="9:15" x14ac:dyDescent="0.35">
      <c r="J68" s="5"/>
      <c r="K68" s="5"/>
      <c r="O68" s="83"/>
    </row>
    <row r="69" spans="9:15" x14ac:dyDescent="0.35">
      <c r="J69" s="5"/>
      <c r="K69" s="5"/>
      <c r="O69" s="83"/>
    </row>
    <row r="70" spans="9:15" x14ac:dyDescent="0.35">
      <c r="J70" s="5"/>
      <c r="K70" s="5"/>
      <c r="O70" s="83"/>
    </row>
    <row r="71" spans="9:15" x14ac:dyDescent="0.35">
      <c r="J71" s="5"/>
      <c r="K71" s="5"/>
      <c r="O71" s="83"/>
    </row>
    <row r="72" spans="9:15" x14ac:dyDescent="0.35">
      <c r="I72" s="5"/>
      <c r="J72" s="5"/>
      <c r="K72" s="5"/>
      <c r="O72" s="83"/>
    </row>
    <row r="73" spans="9:15" x14ac:dyDescent="0.35">
      <c r="J73" s="5"/>
      <c r="K73" s="5"/>
      <c r="O73" s="83"/>
    </row>
    <row r="74" spans="9:15" x14ac:dyDescent="0.35">
      <c r="J74" s="5"/>
      <c r="K74" s="5"/>
      <c r="O74" s="83"/>
    </row>
    <row r="75" spans="9:15" x14ac:dyDescent="0.35">
      <c r="J75" s="5"/>
      <c r="K75" s="5"/>
      <c r="O75" s="83"/>
    </row>
    <row r="76" spans="9:15" x14ac:dyDescent="0.35">
      <c r="J76" s="5"/>
      <c r="K76" s="5"/>
      <c r="O76" s="83"/>
    </row>
    <row r="77" spans="9:15" x14ac:dyDescent="0.35">
      <c r="J77" s="5"/>
      <c r="K77" s="5"/>
      <c r="O77" s="83"/>
    </row>
    <row r="78" spans="9:15" x14ac:dyDescent="0.35">
      <c r="J78" s="5"/>
      <c r="K78" s="5"/>
      <c r="O78" s="83"/>
    </row>
    <row r="79" spans="9:15" x14ac:dyDescent="0.35">
      <c r="J79" s="5"/>
      <c r="K79" s="5"/>
      <c r="O79" s="83"/>
    </row>
    <row r="80" spans="9:15" x14ac:dyDescent="0.35">
      <c r="J80" s="5"/>
      <c r="K80" s="5"/>
      <c r="O80" s="83"/>
    </row>
    <row r="81" spans="10:15" x14ac:dyDescent="0.35">
      <c r="J81" s="5"/>
      <c r="K81" s="5"/>
      <c r="O81" s="83"/>
    </row>
    <row r="82" spans="10:15" x14ac:dyDescent="0.35">
      <c r="J82" s="5"/>
      <c r="K82" s="5"/>
      <c r="O82" s="83"/>
    </row>
    <row r="83" spans="10:15" x14ac:dyDescent="0.35">
      <c r="J83" s="5"/>
      <c r="K83" s="5"/>
      <c r="O83" s="5"/>
    </row>
    <row r="84" spans="10:15" x14ac:dyDescent="0.35">
      <c r="J84" s="5"/>
      <c r="K84" s="5"/>
      <c r="O84" s="5"/>
    </row>
    <row r="85" spans="10:15" x14ac:dyDescent="0.35">
      <c r="J85" s="5"/>
      <c r="K85" s="5"/>
    </row>
    <row r="86" spans="10:15" x14ac:dyDescent="0.35">
      <c r="J86" s="5"/>
      <c r="K86" s="5"/>
      <c r="O86" s="5"/>
    </row>
    <row r="87" spans="10:15" x14ac:dyDescent="0.35">
      <c r="J87" s="5"/>
      <c r="K87" s="5"/>
      <c r="O87" s="5"/>
    </row>
    <row r="88" spans="10:15" x14ac:dyDescent="0.35">
      <c r="J88" s="5"/>
      <c r="K88" s="5"/>
      <c r="O88" s="5"/>
    </row>
    <row r="89" spans="10:15" x14ac:dyDescent="0.35">
      <c r="J89" s="5"/>
      <c r="K89" s="5"/>
      <c r="O89" s="5"/>
    </row>
    <row r="90" spans="10:15" x14ac:dyDescent="0.35">
      <c r="J90" s="5"/>
      <c r="K90" s="5"/>
      <c r="O90" s="5"/>
    </row>
    <row r="91" spans="10:15" x14ac:dyDescent="0.35">
      <c r="J91" s="5"/>
      <c r="K91" s="5"/>
      <c r="O91" s="5"/>
    </row>
    <row r="92" spans="10:15" x14ac:dyDescent="0.35">
      <c r="J92" s="5"/>
      <c r="K92" s="5"/>
      <c r="O92" s="5"/>
    </row>
    <row r="93" spans="10:15" x14ac:dyDescent="0.35">
      <c r="J93" s="5"/>
      <c r="K93" s="5"/>
      <c r="O93" s="5"/>
    </row>
    <row r="94" spans="10:15" x14ac:dyDescent="0.35">
      <c r="J94" s="5"/>
      <c r="K94" s="5"/>
      <c r="O94" s="5"/>
    </row>
    <row r="95" spans="10:15" x14ac:dyDescent="0.35">
      <c r="J95" s="5"/>
      <c r="K95" s="5"/>
      <c r="O95" s="5"/>
    </row>
    <row r="96" spans="10:15" x14ac:dyDescent="0.35">
      <c r="J96" s="5"/>
      <c r="K96" s="5"/>
      <c r="O96" s="5"/>
    </row>
    <row r="97" spans="10:15" x14ac:dyDescent="0.35">
      <c r="J97" s="5"/>
      <c r="K97" s="5"/>
      <c r="O97" s="5"/>
    </row>
    <row r="98" spans="10:15" x14ac:dyDescent="0.35">
      <c r="J98" s="5"/>
      <c r="K98" s="5"/>
      <c r="O98" s="5"/>
    </row>
    <row r="99" spans="10:15" x14ac:dyDescent="0.35">
      <c r="J99" s="5"/>
      <c r="K99" s="5"/>
      <c r="O99" s="5"/>
    </row>
    <row r="100" spans="10:15" x14ac:dyDescent="0.35">
      <c r="J100" s="5"/>
      <c r="K100" s="5"/>
      <c r="O100" s="5"/>
    </row>
    <row r="101" spans="10:15" x14ac:dyDescent="0.35">
      <c r="J101" s="5"/>
      <c r="K101" s="5"/>
      <c r="O101" s="5"/>
    </row>
    <row r="102" spans="10:15" x14ac:dyDescent="0.35">
      <c r="J102" s="5"/>
      <c r="K102" s="5"/>
      <c r="O102" s="5"/>
    </row>
    <row r="103" spans="10:15" x14ac:dyDescent="0.35">
      <c r="J103" s="5"/>
      <c r="K103" s="5"/>
      <c r="O103" s="5"/>
    </row>
    <row r="104" spans="10:15" x14ac:dyDescent="0.35">
      <c r="J104" s="5"/>
      <c r="K104" s="5"/>
      <c r="O104" s="5"/>
    </row>
    <row r="105" spans="10:15" x14ac:dyDescent="0.35">
      <c r="J105" s="5"/>
      <c r="K105" s="5"/>
      <c r="O105" s="5"/>
    </row>
    <row r="106" spans="10:15" x14ac:dyDescent="0.35">
      <c r="J106" s="5"/>
      <c r="K106" s="5"/>
      <c r="O106" s="5"/>
    </row>
    <row r="107" spans="10:15" x14ac:dyDescent="0.35">
      <c r="J107" s="5"/>
      <c r="K107" s="5"/>
      <c r="O107" s="5"/>
    </row>
    <row r="108" spans="10:15" x14ac:dyDescent="0.35">
      <c r="J108" s="5"/>
      <c r="K108" s="5"/>
      <c r="O108" s="5"/>
    </row>
    <row r="109" spans="10:15" x14ac:dyDescent="0.35">
      <c r="J109" s="5"/>
      <c r="K109" s="5"/>
      <c r="O109" s="5"/>
    </row>
    <row r="110" spans="10:15" x14ac:dyDescent="0.35">
      <c r="J110" s="5"/>
      <c r="K110" s="5"/>
      <c r="O110" s="83"/>
    </row>
    <row r="111" spans="10:15" x14ac:dyDescent="0.35">
      <c r="J111" s="5"/>
      <c r="K111" s="5"/>
      <c r="O111" s="83"/>
    </row>
    <row r="112" spans="10:15" x14ac:dyDescent="0.35">
      <c r="J112" s="5"/>
      <c r="K112" s="5"/>
      <c r="O112" s="83"/>
    </row>
    <row r="113" spans="9:15" x14ac:dyDescent="0.35">
      <c r="J113" s="5"/>
      <c r="K113" s="5"/>
      <c r="O113" s="83"/>
    </row>
    <row r="114" spans="9:15" x14ac:dyDescent="0.35">
      <c r="J114" s="5"/>
      <c r="K114" s="5"/>
      <c r="O114" s="83"/>
    </row>
    <row r="115" spans="9:15" x14ac:dyDescent="0.35">
      <c r="J115" s="5"/>
      <c r="K115" s="5"/>
      <c r="O115" s="83"/>
    </row>
    <row r="116" spans="9:15" x14ac:dyDescent="0.35">
      <c r="J116" s="5"/>
      <c r="K116" s="5"/>
      <c r="O116" s="83"/>
    </row>
    <row r="117" spans="9:15" x14ac:dyDescent="0.35">
      <c r="J117" s="5"/>
      <c r="K117" s="5"/>
      <c r="O117" s="83"/>
    </row>
    <row r="118" spans="9:15" x14ac:dyDescent="0.35">
      <c r="J118" s="5"/>
      <c r="K118" s="5"/>
      <c r="O118" s="83"/>
    </row>
    <row r="119" spans="9:15" x14ac:dyDescent="0.35">
      <c r="J119" s="5"/>
      <c r="K119" s="5"/>
      <c r="O119" s="83"/>
    </row>
    <row r="120" spans="9:15" x14ac:dyDescent="0.35">
      <c r="J120" s="5"/>
      <c r="K120" s="5"/>
      <c r="O120" s="83"/>
    </row>
    <row r="121" spans="9:15" x14ac:dyDescent="0.35">
      <c r="J121" s="5"/>
      <c r="K121" s="5"/>
      <c r="O121" s="83"/>
    </row>
    <row r="122" spans="9:15" x14ac:dyDescent="0.35">
      <c r="J122" s="5"/>
      <c r="K122" s="5"/>
      <c r="O122" s="83"/>
    </row>
    <row r="123" spans="9:15" x14ac:dyDescent="0.35">
      <c r="J123" s="5"/>
      <c r="K123" s="5"/>
      <c r="O123" s="83"/>
    </row>
    <row r="124" spans="9:15" x14ac:dyDescent="0.35">
      <c r="I124" s="5"/>
      <c r="J124" s="5"/>
      <c r="K124" s="5"/>
      <c r="O124" s="83"/>
    </row>
    <row r="125" spans="9:15" x14ac:dyDescent="0.35">
      <c r="J125" s="5"/>
      <c r="K125" s="5"/>
      <c r="O125" s="83"/>
    </row>
    <row r="126" spans="9:15" x14ac:dyDescent="0.35">
      <c r="J126" s="5"/>
      <c r="K126" s="5"/>
      <c r="O126" s="83"/>
    </row>
    <row r="127" spans="9:15" x14ac:dyDescent="0.35">
      <c r="J127" s="5"/>
      <c r="K127" s="5"/>
      <c r="O127" s="83"/>
    </row>
    <row r="128" spans="9:15" x14ac:dyDescent="0.35">
      <c r="J128" s="5"/>
      <c r="K128" s="5"/>
      <c r="O128" s="83"/>
    </row>
    <row r="129" spans="10:15" x14ac:dyDescent="0.35">
      <c r="J129" s="5"/>
      <c r="K129" s="5"/>
      <c r="O129" s="83"/>
    </row>
    <row r="130" spans="10:15" x14ac:dyDescent="0.35">
      <c r="J130" s="5"/>
      <c r="K130" s="5"/>
      <c r="O130" s="83"/>
    </row>
    <row r="131" spans="10:15" x14ac:dyDescent="0.35">
      <c r="J131" s="5"/>
      <c r="K131" s="5"/>
      <c r="O131" s="83"/>
    </row>
    <row r="132" spans="10:15" x14ac:dyDescent="0.35">
      <c r="J132" s="5"/>
      <c r="K132" s="5"/>
      <c r="O132" s="83"/>
    </row>
    <row r="133" spans="10:15" x14ac:dyDescent="0.35">
      <c r="J133" s="5"/>
      <c r="K133" s="5"/>
      <c r="O133" s="83"/>
    </row>
    <row r="134" spans="10:15" x14ac:dyDescent="0.35">
      <c r="J134" s="5"/>
      <c r="K134" s="5"/>
      <c r="O134" s="83"/>
    </row>
    <row r="135" spans="10:15" x14ac:dyDescent="0.35">
      <c r="J135" s="5"/>
      <c r="K135" s="5"/>
      <c r="O135" s="83"/>
    </row>
    <row r="136" spans="10:15" x14ac:dyDescent="0.35">
      <c r="J136" s="5"/>
      <c r="K136" s="5"/>
      <c r="O136" s="83"/>
    </row>
    <row r="137" spans="10:15" x14ac:dyDescent="0.35">
      <c r="J137" s="5"/>
      <c r="K137" s="5"/>
      <c r="O137" s="83"/>
    </row>
    <row r="138" spans="10:15" x14ac:dyDescent="0.35">
      <c r="J138" s="5"/>
      <c r="K138" s="5"/>
      <c r="O138" s="83"/>
    </row>
    <row r="139" spans="10:15" x14ac:dyDescent="0.35">
      <c r="J139" s="5"/>
      <c r="K139" s="5"/>
      <c r="O139" s="83"/>
    </row>
    <row r="140" spans="10:15" x14ac:dyDescent="0.35">
      <c r="J140" s="5"/>
      <c r="K140" s="5"/>
      <c r="O140" s="83"/>
    </row>
    <row r="141" spans="10:15" x14ac:dyDescent="0.35">
      <c r="J141" s="5"/>
      <c r="K141" s="5"/>
      <c r="O141" s="83"/>
    </row>
    <row r="142" spans="10:15" x14ac:dyDescent="0.35">
      <c r="J142" s="5"/>
      <c r="K142" s="5"/>
      <c r="O142" s="83"/>
    </row>
    <row r="143" spans="10:15" x14ac:dyDescent="0.35">
      <c r="J143" s="5"/>
      <c r="K143" s="5"/>
      <c r="O143" s="83"/>
    </row>
    <row r="144" spans="10:15" x14ac:dyDescent="0.35">
      <c r="J144" s="5"/>
      <c r="K144" s="5"/>
      <c r="O144" s="83"/>
    </row>
    <row r="145" spans="10:15" x14ac:dyDescent="0.35">
      <c r="J145" s="5"/>
      <c r="K145" s="5"/>
      <c r="O145" s="83"/>
    </row>
    <row r="146" spans="10:15" x14ac:dyDescent="0.35">
      <c r="J146" s="5"/>
      <c r="K146" s="5"/>
      <c r="O146" s="83"/>
    </row>
    <row r="147" spans="10:15" x14ac:dyDescent="0.35">
      <c r="J147" s="5"/>
      <c r="K147" s="5"/>
      <c r="O147" s="83"/>
    </row>
    <row r="148" spans="10:15" x14ac:dyDescent="0.35">
      <c r="J148" s="5"/>
      <c r="K148" s="5"/>
      <c r="O148" s="83"/>
    </row>
    <row r="149" spans="10:15" x14ac:dyDescent="0.35">
      <c r="J149" s="5"/>
      <c r="K149" s="5"/>
      <c r="O149" s="83"/>
    </row>
    <row r="150" spans="10:15" x14ac:dyDescent="0.35">
      <c r="J150" s="5"/>
      <c r="K150" s="5"/>
      <c r="O150" s="83"/>
    </row>
    <row r="151" spans="10:15" x14ac:dyDescent="0.35">
      <c r="J151" s="5"/>
      <c r="K151" s="5"/>
      <c r="O151" s="83"/>
    </row>
    <row r="152" spans="10:15" x14ac:dyDescent="0.35">
      <c r="J152" s="5"/>
      <c r="K152" s="5"/>
      <c r="O152" s="83"/>
    </row>
    <row r="153" spans="10:15" x14ac:dyDescent="0.35">
      <c r="J153" s="5"/>
      <c r="K153" s="5"/>
      <c r="O153" s="83"/>
    </row>
    <row r="154" spans="10:15" x14ac:dyDescent="0.35">
      <c r="J154" s="5"/>
      <c r="K154" s="5"/>
      <c r="O154" s="83"/>
    </row>
    <row r="155" spans="10:15" x14ac:dyDescent="0.35">
      <c r="J155" s="5"/>
      <c r="K155" s="5"/>
      <c r="O155" s="83"/>
    </row>
    <row r="156" spans="10:15" x14ac:dyDescent="0.35">
      <c r="J156" s="5"/>
      <c r="K156" s="5"/>
      <c r="O156" s="83"/>
    </row>
    <row r="157" spans="10:15" x14ac:dyDescent="0.35">
      <c r="J157" s="5"/>
      <c r="K157" s="5"/>
      <c r="O157" s="83"/>
    </row>
    <row r="158" spans="10:15" x14ac:dyDescent="0.35">
      <c r="J158" s="5"/>
      <c r="K158" s="5"/>
      <c r="O158" s="83"/>
    </row>
    <row r="159" spans="10:15" x14ac:dyDescent="0.35">
      <c r="J159" s="5"/>
      <c r="K159" s="5"/>
      <c r="O159" s="83"/>
    </row>
    <row r="160" spans="10:15" x14ac:dyDescent="0.35">
      <c r="J160" s="5"/>
      <c r="K160" s="5"/>
      <c r="O160" s="83"/>
    </row>
    <row r="161" spans="10:15" x14ac:dyDescent="0.35">
      <c r="J161" s="5"/>
      <c r="K161" s="5"/>
      <c r="O161" s="83"/>
    </row>
    <row r="162" spans="10:15" x14ac:dyDescent="0.35">
      <c r="J162" s="5"/>
      <c r="K162" s="5"/>
      <c r="O162" s="83"/>
    </row>
    <row r="163" spans="10:15" x14ac:dyDescent="0.35">
      <c r="J163" s="5"/>
      <c r="K163" s="5"/>
      <c r="O163" s="83"/>
    </row>
    <row r="164" spans="10:15" x14ac:dyDescent="0.35">
      <c r="J164" s="5"/>
      <c r="K164" s="5"/>
      <c r="O164" s="83"/>
    </row>
    <row r="165" spans="10:15" x14ac:dyDescent="0.35">
      <c r="J165" s="5"/>
      <c r="K165" s="5"/>
      <c r="O165" s="83"/>
    </row>
    <row r="166" spans="10:15" x14ac:dyDescent="0.35">
      <c r="J166" s="5"/>
      <c r="K166" s="5"/>
      <c r="O166" s="83"/>
    </row>
    <row r="167" spans="10:15" x14ac:dyDescent="0.35">
      <c r="J167" s="5"/>
      <c r="K167" s="5"/>
      <c r="O167" s="83"/>
    </row>
    <row r="168" spans="10:15" x14ac:dyDescent="0.35">
      <c r="J168" s="5"/>
      <c r="K168" s="5"/>
      <c r="O168" s="83"/>
    </row>
    <row r="169" spans="10:15" x14ac:dyDescent="0.35">
      <c r="J169" s="5"/>
      <c r="K169" s="5"/>
      <c r="O169" s="83"/>
    </row>
    <row r="170" spans="10:15" x14ac:dyDescent="0.35">
      <c r="J170" s="5"/>
      <c r="K170" s="5"/>
      <c r="O170" s="83"/>
    </row>
    <row r="171" spans="10:15" x14ac:dyDescent="0.35">
      <c r="J171" s="5"/>
      <c r="K171" s="5"/>
      <c r="O171" s="83"/>
    </row>
    <row r="172" spans="10:15" x14ac:dyDescent="0.35">
      <c r="J172" s="5"/>
      <c r="K172" s="5"/>
      <c r="O172" s="83"/>
    </row>
    <row r="173" spans="10:15" x14ac:dyDescent="0.35">
      <c r="J173" s="5"/>
      <c r="K173" s="5"/>
      <c r="O173" s="83"/>
    </row>
    <row r="174" spans="10:15" x14ac:dyDescent="0.35">
      <c r="J174" s="5"/>
      <c r="K174" s="5"/>
      <c r="O174" s="83"/>
    </row>
    <row r="175" spans="10:15" x14ac:dyDescent="0.35">
      <c r="J175" s="5"/>
      <c r="K175" s="5"/>
      <c r="O175" s="83"/>
    </row>
    <row r="176" spans="10:15" x14ac:dyDescent="0.35">
      <c r="J176" s="5"/>
      <c r="K176" s="5"/>
      <c r="O176" s="83"/>
    </row>
    <row r="177" spans="10:15" x14ac:dyDescent="0.35">
      <c r="J177" s="5"/>
      <c r="K177" s="5"/>
      <c r="O177" s="83"/>
    </row>
    <row r="178" spans="10:15" x14ac:dyDescent="0.35">
      <c r="J178" s="5"/>
      <c r="K178" s="5"/>
      <c r="O178" s="83"/>
    </row>
    <row r="179" spans="10:15" x14ac:dyDescent="0.35">
      <c r="J179" s="5"/>
      <c r="K179" s="5"/>
      <c r="O179" s="83"/>
    </row>
    <row r="180" spans="10:15" x14ac:dyDescent="0.35">
      <c r="J180" s="5"/>
      <c r="K180" s="5"/>
      <c r="O180" s="83"/>
    </row>
    <row r="181" spans="10:15" x14ac:dyDescent="0.35">
      <c r="J181" s="5"/>
      <c r="K181" s="5"/>
      <c r="O181" s="83"/>
    </row>
    <row r="182" spans="10:15" x14ac:dyDescent="0.35">
      <c r="J182" s="5"/>
      <c r="K182" s="5"/>
      <c r="O182" s="83"/>
    </row>
    <row r="183" spans="10:15" x14ac:dyDescent="0.35">
      <c r="J183" s="5"/>
      <c r="K183" s="5"/>
      <c r="O183" s="83"/>
    </row>
    <row r="184" spans="10:15" x14ac:dyDescent="0.35">
      <c r="J184" s="5"/>
      <c r="K184" s="5"/>
      <c r="O184" s="83"/>
    </row>
    <row r="185" spans="10:15" x14ac:dyDescent="0.35">
      <c r="J185" s="5"/>
      <c r="K185" s="5"/>
      <c r="O185" s="83"/>
    </row>
    <row r="186" spans="10:15" x14ac:dyDescent="0.35">
      <c r="J186" s="5"/>
      <c r="K186" s="5"/>
      <c r="O186" s="83"/>
    </row>
    <row r="187" spans="10:15" x14ac:dyDescent="0.35">
      <c r="J187" s="5"/>
      <c r="K187" s="5"/>
      <c r="O187" s="83"/>
    </row>
    <row r="188" spans="10:15" x14ac:dyDescent="0.35">
      <c r="J188" s="5"/>
      <c r="K188" s="5"/>
      <c r="O188" s="83"/>
    </row>
    <row r="189" spans="10:15" x14ac:dyDescent="0.35">
      <c r="J189" s="5"/>
      <c r="K189" s="5"/>
      <c r="O189" s="83"/>
    </row>
    <row r="190" spans="10:15" x14ac:dyDescent="0.35">
      <c r="J190" s="5"/>
      <c r="K190" s="5"/>
      <c r="O190" s="83"/>
    </row>
    <row r="191" spans="10:15" x14ac:dyDescent="0.35">
      <c r="J191" s="5"/>
      <c r="K191" s="5"/>
      <c r="O191" s="83"/>
    </row>
    <row r="192" spans="10:15" x14ac:dyDescent="0.35">
      <c r="J192" s="5"/>
      <c r="K192" s="5"/>
      <c r="O192" s="83"/>
    </row>
    <row r="193" spans="10:15" x14ac:dyDescent="0.35">
      <c r="J193" s="5"/>
      <c r="K193" s="5"/>
      <c r="O193" s="83"/>
    </row>
    <row r="194" spans="10:15" x14ac:dyDescent="0.35">
      <c r="J194" s="5"/>
      <c r="K194" s="5"/>
      <c r="O194" s="83"/>
    </row>
    <row r="195" spans="10:15" x14ac:dyDescent="0.35">
      <c r="J195" s="5"/>
      <c r="K195" s="5"/>
      <c r="O195" s="83"/>
    </row>
    <row r="196" spans="10:15" x14ac:dyDescent="0.35">
      <c r="J196" s="5"/>
      <c r="K196" s="5"/>
      <c r="O196" s="83"/>
    </row>
    <row r="197" spans="10:15" x14ac:dyDescent="0.35">
      <c r="J197" s="5"/>
      <c r="K197" s="5"/>
      <c r="O197" s="83"/>
    </row>
    <row r="198" spans="10:15" x14ac:dyDescent="0.35">
      <c r="J198" s="5"/>
      <c r="K198" s="5"/>
      <c r="O198" s="83"/>
    </row>
    <row r="199" spans="10:15" x14ac:dyDescent="0.35">
      <c r="J199" s="5"/>
      <c r="K199" s="5"/>
      <c r="O199" s="83"/>
    </row>
    <row r="200" spans="10:15" x14ac:dyDescent="0.35">
      <c r="J200" s="5"/>
      <c r="K200" s="5"/>
      <c r="O200" s="83"/>
    </row>
    <row r="201" spans="10:15" x14ac:dyDescent="0.35">
      <c r="J201" s="5"/>
      <c r="K201" s="5"/>
      <c r="O201" s="83"/>
    </row>
    <row r="202" spans="10:15" x14ac:dyDescent="0.35">
      <c r="J202" s="5"/>
      <c r="K202" s="5"/>
    </row>
    <row r="203" spans="10:15" x14ac:dyDescent="0.35">
      <c r="J203" s="5"/>
      <c r="K203" s="5"/>
    </row>
    <row r="204" spans="10:15" x14ac:dyDescent="0.35">
      <c r="J204" s="5"/>
      <c r="K204" s="5"/>
    </row>
    <row r="205" spans="10:15" x14ac:dyDescent="0.35">
      <c r="J205" s="5"/>
      <c r="K205" s="5"/>
    </row>
    <row r="206" spans="10:15" x14ac:dyDescent="0.35">
      <c r="J206" s="5"/>
      <c r="K206" s="5"/>
    </row>
    <row r="207" spans="10:15" x14ac:dyDescent="0.35">
      <c r="J207" s="5"/>
      <c r="K207" s="5"/>
    </row>
    <row r="208" spans="10:15" x14ac:dyDescent="0.35">
      <c r="J208" s="5"/>
      <c r="K208" s="5"/>
    </row>
    <row r="209" spans="10:11" x14ac:dyDescent="0.35">
      <c r="J209" s="5"/>
      <c r="K209" s="5"/>
    </row>
    <row r="210" spans="10:11" x14ac:dyDescent="0.35">
      <c r="J210" s="5"/>
      <c r="K210" s="5"/>
    </row>
    <row r="211" spans="10:11" x14ac:dyDescent="0.35">
      <c r="J211" s="5"/>
      <c r="K211" s="5"/>
    </row>
    <row r="212" spans="10:11" x14ac:dyDescent="0.35">
      <c r="J212" s="5"/>
      <c r="K212" s="5"/>
    </row>
    <row r="213" spans="10:11" x14ac:dyDescent="0.35">
      <c r="J213" s="5"/>
      <c r="K213" s="5"/>
    </row>
    <row r="214" spans="10:11" x14ac:dyDescent="0.35">
      <c r="J214" s="5"/>
      <c r="K214" s="5"/>
    </row>
    <row r="215" spans="10:11" x14ac:dyDescent="0.35">
      <c r="J215" s="5"/>
      <c r="K215" s="5"/>
    </row>
    <row r="216" spans="10:11" x14ac:dyDescent="0.35">
      <c r="J216" s="5"/>
      <c r="K216" s="5"/>
    </row>
    <row r="217" spans="10:11" x14ac:dyDescent="0.35">
      <c r="J217" s="5"/>
      <c r="K217" s="5"/>
    </row>
    <row r="218" spans="10:11" x14ac:dyDescent="0.35">
      <c r="J218" s="5"/>
      <c r="K218" s="5"/>
    </row>
    <row r="219" spans="10:11" x14ac:dyDescent="0.35">
      <c r="J219" s="5"/>
      <c r="K219" s="5"/>
    </row>
    <row r="220" spans="10:11" x14ac:dyDescent="0.35">
      <c r="J220" s="5"/>
      <c r="K220" s="5"/>
    </row>
    <row r="221" spans="10:11" x14ac:dyDescent="0.35">
      <c r="J221" s="5"/>
      <c r="K221" s="5"/>
    </row>
    <row r="222" spans="10:11" x14ac:dyDescent="0.35">
      <c r="J222" s="5"/>
      <c r="K222" s="5"/>
    </row>
    <row r="223" spans="10:11" x14ac:dyDescent="0.35">
      <c r="J223" s="5"/>
      <c r="K223" s="5"/>
    </row>
    <row r="224" spans="10:11" x14ac:dyDescent="0.35">
      <c r="J224" s="5"/>
      <c r="K224" s="5"/>
    </row>
    <row r="225" spans="10:11" x14ac:dyDescent="0.35">
      <c r="J225" s="5"/>
      <c r="K225" s="5"/>
    </row>
    <row r="226" spans="10:11" x14ac:dyDescent="0.35">
      <c r="J226" s="5"/>
      <c r="K226" s="5"/>
    </row>
    <row r="227" spans="10:11" x14ac:dyDescent="0.35">
      <c r="J227" s="5"/>
      <c r="K227" s="5"/>
    </row>
    <row r="228" spans="10:11" x14ac:dyDescent="0.35">
      <c r="J228" s="5"/>
      <c r="K228" s="5"/>
    </row>
    <row r="229" spans="10:11" x14ac:dyDescent="0.35">
      <c r="J229" s="5"/>
      <c r="K229" s="5"/>
    </row>
    <row r="230" spans="10:11" x14ac:dyDescent="0.35">
      <c r="J230" s="5"/>
      <c r="K230" s="5"/>
    </row>
    <row r="231" spans="10:11" x14ac:dyDescent="0.35">
      <c r="J231" s="5"/>
      <c r="K231" s="5"/>
    </row>
    <row r="232" spans="10:11" x14ac:dyDescent="0.35">
      <c r="J232" s="5"/>
      <c r="K232" s="5"/>
    </row>
    <row r="233" spans="10:11" x14ac:dyDescent="0.35">
      <c r="J233" s="5"/>
      <c r="K233" s="5"/>
    </row>
    <row r="234" spans="10:11" x14ac:dyDescent="0.35">
      <c r="J234" s="5"/>
      <c r="K234" s="5"/>
    </row>
    <row r="235" spans="10:11" x14ac:dyDescent="0.35">
      <c r="J235" s="5"/>
      <c r="K235" s="5"/>
    </row>
    <row r="236" spans="10:11" x14ac:dyDescent="0.35">
      <c r="J236" s="5"/>
      <c r="K236" s="5"/>
    </row>
    <row r="237" spans="10:11" x14ac:dyDescent="0.35">
      <c r="J237" s="5"/>
      <c r="K237" s="5"/>
    </row>
    <row r="238" spans="10:11" x14ac:dyDescent="0.35">
      <c r="J238" s="5"/>
      <c r="K238" s="5"/>
    </row>
    <row r="239" spans="10:11" x14ac:dyDescent="0.35">
      <c r="J239" s="5"/>
      <c r="K239" s="5"/>
    </row>
    <row r="240" spans="10:11" x14ac:dyDescent="0.35">
      <c r="J240" s="5"/>
      <c r="K240" s="5"/>
    </row>
    <row r="241" spans="10:11" x14ac:dyDescent="0.35">
      <c r="J241" s="5"/>
      <c r="K241" s="5"/>
    </row>
    <row r="242" spans="10:11" x14ac:dyDescent="0.35">
      <c r="J242" s="5"/>
      <c r="K242" s="5"/>
    </row>
    <row r="243" spans="10:11" x14ac:dyDescent="0.35">
      <c r="J243" s="5"/>
      <c r="K243" s="5"/>
    </row>
    <row r="244" spans="10:11" x14ac:dyDescent="0.35">
      <c r="J244" s="5"/>
      <c r="K244" s="5"/>
    </row>
    <row r="245" spans="10:11" x14ac:dyDescent="0.35">
      <c r="J245" s="5"/>
      <c r="K245" s="5"/>
    </row>
    <row r="246" spans="10:11" x14ac:dyDescent="0.35">
      <c r="J246" s="5"/>
      <c r="K246" s="5"/>
    </row>
    <row r="247" spans="10:11" x14ac:dyDescent="0.35">
      <c r="J247" s="5"/>
      <c r="K247" s="5"/>
    </row>
    <row r="248" spans="10:11" x14ac:dyDescent="0.35">
      <c r="J248" s="5"/>
      <c r="K248" s="5"/>
    </row>
    <row r="249" spans="10:11" x14ac:dyDescent="0.35">
      <c r="J249" s="5"/>
      <c r="K249" s="5"/>
    </row>
    <row r="250" spans="10:11" x14ac:dyDescent="0.35">
      <c r="J250" s="5"/>
      <c r="K250" s="5"/>
    </row>
    <row r="251" spans="10:11" x14ac:dyDescent="0.35">
      <c r="J251" s="5"/>
      <c r="K251" s="5"/>
    </row>
    <row r="252" spans="10:11" x14ac:dyDescent="0.35">
      <c r="J252" s="5"/>
      <c r="K252" s="5"/>
    </row>
    <row r="253" spans="10:11" x14ac:dyDescent="0.35">
      <c r="J253" s="5"/>
      <c r="K253" s="5"/>
    </row>
    <row r="254" spans="10:11" x14ac:dyDescent="0.35">
      <c r="J254" s="5"/>
      <c r="K254" s="5"/>
    </row>
    <row r="255" spans="10:11" x14ac:dyDescent="0.35">
      <c r="J255" s="5"/>
      <c r="K255" s="5"/>
    </row>
    <row r="256" spans="10:11" x14ac:dyDescent="0.35">
      <c r="J256" s="5"/>
      <c r="K256" s="5"/>
    </row>
    <row r="257" spans="10:11" x14ac:dyDescent="0.35">
      <c r="J257" s="5"/>
      <c r="K257" s="5"/>
    </row>
    <row r="258" spans="10:11" x14ac:dyDescent="0.35">
      <c r="J258" s="5"/>
      <c r="K258" s="5"/>
    </row>
    <row r="259" spans="10:11" x14ac:dyDescent="0.35">
      <c r="J259" s="5"/>
      <c r="K259" s="5"/>
    </row>
    <row r="260" spans="10:11" x14ac:dyDescent="0.35">
      <c r="J260" s="5"/>
      <c r="K260" s="5"/>
    </row>
    <row r="261" spans="10:11" x14ac:dyDescent="0.35">
      <c r="J261" s="5"/>
      <c r="K261" s="5"/>
    </row>
    <row r="262" spans="10:11" x14ac:dyDescent="0.35">
      <c r="J262" s="5"/>
      <c r="K262" s="5"/>
    </row>
    <row r="263" spans="10:11" x14ac:dyDescent="0.35">
      <c r="J263" s="5"/>
      <c r="K263" s="5"/>
    </row>
    <row r="264" spans="10:11" x14ac:dyDescent="0.35">
      <c r="J264" s="5"/>
      <c r="K264" s="5"/>
    </row>
    <row r="265" spans="10:11" x14ac:dyDescent="0.35">
      <c r="J265" s="5"/>
      <c r="K265" s="5"/>
    </row>
    <row r="266" spans="10:11" x14ac:dyDescent="0.35">
      <c r="J266" s="5"/>
      <c r="K266" s="5"/>
    </row>
    <row r="267" spans="10:11" x14ac:dyDescent="0.35">
      <c r="J267" s="5"/>
      <c r="K267" s="5"/>
    </row>
    <row r="268" spans="10:11" x14ac:dyDescent="0.35">
      <c r="J268" s="5"/>
      <c r="K268" s="5"/>
    </row>
    <row r="269" spans="10:11" x14ac:dyDescent="0.35">
      <c r="J269" s="5"/>
      <c r="K269" s="5"/>
    </row>
    <row r="270" spans="10:11" x14ac:dyDescent="0.35">
      <c r="J270" s="5"/>
      <c r="K270" s="5"/>
    </row>
    <row r="271" spans="10:11" x14ac:dyDescent="0.35">
      <c r="J271" s="5"/>
      <c r="K271" s="5"/>
    </row>
    <row r="272" spans="10:11" x14ac:dyDescent="0.35">
      <c r="J272" s="5"/>
      <c r="K272" s="5"/>
    </row>
    <row r="273" spans="10:11" x14ac:dyDescent="0.35">
      <c r="J273" s="5"/>
      <c r="K273" s="5"/>
    </row>
    <row r="274" spans="10:11" x14ac:dyDescent="0.35">
      <c r="J274" s="5"/>
      <c r="K274" s="5"/>
    </row>
    <row r="275" spans="10:11" x14ac:dyDescent="0.35">
      <c r="J275" s="5"/>
      <c r="K275" s="5"/>
    </row>
    <row r="276" spans="10:11" x14ac:dyDescent="0.35">
      <c r="J276" s="5"/>
      <c r="K276" s="5"/>
    </row>
    <row r="277" spans="10:11" x14ac:dyDescent="0.35">
      <c r="J277" s="5"/>
      <c r="K277" s="5"/>
    </row>
    <row r="278" spans="10:11" x14ac:dyDescent="0.35">
      <c r="J278" s="5"/>
      <c r="K278" s="5"/>
    </row>
    <row r="279" spans="10:11" x14ac:dyDescent="0.35">
      <c r="J279" s="5"/>
      <c r="K279" s="5"/>
    </row>
    <row r="280" spans="10:11" x14ac:dyDescent="0.35">
      <c r="J280" s="5"/>
      <c r="K280" s="5"/>
    </row>
    <row r="281" spans="10:11" x14ac:dyDescent="0.35">
      <c r="J281" s="5"/>
      <c r="K281" s="5"/>
    </row>
    <row r="282" spans="10:11" x14ac:dyDescent="0.35">
      <c r="J282" s="5"/>
      <c r="K282" s="5"/>
    </row>
    <row r="283" spans="10:11" x14ac:dyDescent="0.35">
      <c r="J283" s="5"/>
      <c r="K283" s="5"/>
    </row>
    <row r="284" spans="10:11" x14ac:dyDescent="0.35">
      <c r="J284" s="5"/>
      <c r="K284" s="5"/>
    </row>
    <row r="285" spans="10:11" x14ac:dyDescent="0.35">
      <c r="J285" s="5"/>
      <c r="K285" s="5"/>
    </row>
    <row r="286" spans="10:11" x14ac:dyDescent="0.35">
      <c r="J286" s="5"/>
      <c r="K286" s="5"/>
    </row>
    <row r="287" spans="10:11" x14ac:dyDescent="0.35">
      <c r="J287" s="5"/>
      <c r="K287" s="5"/>
    </row>
    <row r="288" spans="10:11" x14ac:dyDescent="0.35">
      <c r="J288" s="5"/>
      <c r="K288" s="5"/>
    </row>
    <row r="289" spans="10:11" x14ac:dyDescent="0.35">
      <c r="J289" s="5"/>
      <c r="K289" s="5"/>
    </row>
    <row r="290" spans="10:11" x14ac:dyDescent="0.35">
      <c r="J290" s="5"/>
      <c r="K290" s="5"/>
    </row>
    <row r="291" spans="10:11" x14ac:dyDescent="0.35">
      <c r="J291" s="5"/>
      <c r="K291" s="5"/>
    </row>
    <row r="292" spans="10:11" x14ac:dyDescent="0.35">
      <c r="J292" s="5"/>
      <c r="K292" s="5"/>
    </row>
    <row r="293" spans="10:11" x14ac:dyDescent="0.35">
      <c r="J293" s="5"/>
      <c r="K293" s="5"/>
    </row>
    <row r="294" spans="10:11" x14ac:dyDescent="0.35">
      <c r="J294" s="5"/>
      <c r="K294" s="5"/>
    </row>
    <row r="295" spans="10:11" x14ac:dyDescent="0.35">
      <c r="J295" s="5"/>
      <c r="K295" s="5"/>
    </row>
    <row r="296" spans="10:11" x14ac:dyDescent="0.35">
      <c r="J296" s="5"/>
      <c r="K296" s="5"/>
    </row>
    <row r="297" spans="10:11" x14ac:dyDescent="0.35">
      <c r="J297" s="5"/>
      <c r="K297" s="5"/>
    </row>
    <row r="298" spans="10:11" x14ac:dyDescent="0.35">
      <c r="J298" s="5"/>
      <c r="K298" s="5"/>
    </row>
    <row r="299" spans="10:11" x14ac:dyDescent="0.35">
      <c r="J299" s="5"/>
      <c r="K299" s="5"/>
    </row>
    <row r="300" spans="10:11" x14ac:dyDescent="0.35">
      <c r="J300" s="5"/>
      <c r="K300" s="5"/>
    </row>
    <row r="301" spans="10:11" x14ac:dyDescent="0.35">
      <c r="J301" s="5"/>
      <c r="K301" s="5"/>
    </row>
    <row r="302" spans="10:11" x14ac:dyDescent="0.35">
      <c r="J302" s="5"/>
      <c r="K302" s="5"/>
    </row>
    <row r="303" spans="10:11" x14ac:dyDescent="0.35">
      <c r="J303" s="5"/>
      <c r="K303" s="5"/>
    </row>
    <row r="304" spans="10:11" x14ac:dyDescent="0.35">
      <c r="J304" s="5"/>
      <c r="K304" s="5"/>
    </row>
    <row r="305" spans="10:11" x14ac:dyDescent="0.35">
      <c r="J305" s="5"/>
      <c r="K305" s="5"/>
    </row>
    <row r="306" spans="10:11" x14ac:dyDescent="0.35">
      <c r="J306" s="5"/>
      <c r="K306" s="5"/>
    </row>
    <row r="307" spans="10:11" x14ac:dyDescent="0.35">
      <c r="J307" s="5"/>
      <c r="K307" s="5"/>
    </row>
    <row r="308" spans="10:11" x14ac:dyDescent="0.35">
      <c r="J308" s="5"/>
      <c r="K308" s="5"/>
    </row>
    <row r="309" spans="10:11" x14ac:dyDescent="0.35">
      <c r="J309" s="5"/>
      <c r="K309" s="5"/>
    </row>
    <row r="310" spans="10:11" x14ac:dyDescent="0.35">
      <c r="J310" s="5"/>
      <c r="K310" s="5"/>
    </row>
    <row r="311" spans="10:11" x14ac:dyDescent="0.35">
      <c r="J311" s="5"/>
      <c r="K311" s="5"/>
    </row>
    <row r="312" spans="10:11" x14ac:dyDescent="0.35">
      <c r="J312" s="5"/>
      <c r="K312" s="5"/>
    </row>
    <row r="313" spans="10:11" x14ac:dyDescent="0.35">
      <c r="J313" s="5"/>
      <c r="K313" s="5"/>
    </row>
    <row r="314" spans="10:11" x14ac:dyDescent="0.35">
      <c r="J314" s="5"/>
      <c r="K314" s="5"/>
    </row>
    <row r="315" spans="10:11" x14ac:dyDescent="0.35">
      <c r="J315" s="5"/>
      <c r="K315" s="5"/>
    </row>
    <row r="316" spans="10:11" x14ac:dyDescent="0.35">
      <c r="J316" s="5"/>
      <c r="K316" s="5"/>
    </row>
    <row r="317" spans="10:11" x14ac:dyDescent="0.35">
      <c r="J317" s="5"/>
      <c r="K317" s="5"/>
    </row>
    <row r="318" spans="10:11" x14ac:dyDescent="0.35">
      <c r="J318" s="5"/>
      <c r="K318" s="5"/>
    </row>
    <row r="319" spans="10:11" x14ac:dyDescent="0.35">
      <c r="J319" s="5"/>
      <c r="K319" s="5"/>
    </row>
    <row r="320" spans="10:11" x14ac:dyDescent="0.35">
      <c r="J320" s="5"/>
      <c r="K320" s="5"/>
    </row>
    <row r="321" spans="10:11" x14ac:dyDescent="0.35">
      <c r="J321" s="5"/>
      <c r="K321" s="5"/>
    </row>
    <row r="322" spans="10:11" x14ac:dyDescent="0.35">
      <c r="J322" s="5"/>
      <c r="K322" s="5"/>
    </row>
    <row r="323" spans="10:11" x14ac:dyDescent="0.35">
      <c r="J323" s="5"/>
      <c r="K323" s="5"/>
    </row>
    <row r="324" spans="10:11" x14ac:dyDescent="0.35">
      <c r="J324" s="5"/>
      <c r="K324" s="5"/>
    </row>
    <row r="325" spans="10:11" x14ac:dyDescent="0.35">
      <c r="J325" s="5"/>
      <c r="K325" s="5"/>
    </row>
    <row r="326" spans="10:11" x14ac:dyDescent="0.35">
      <c r="J326" s="5"/>
      <c r="K326" s="5"/>
    </row>
    <row r="327" spans="10:11" x14ac:dyDescent="0.35">
      <c r="J327" s="5"/>
      <c r="K327" s="5"/>
    </row>
    <row r="328" spans="10:11" x14ac:dyDescent="0.35">
      <c r="J328" s="5"/>
      <c r="K328" s="5"/>
    </row>
    <row r="329" spans="10:11" x14ac:dyDescent="0.35">
      <c r="J329" s="5"/>
      <c r="K329" s="5"/>
    </row>
    <row r="330" spans="10:11" x14ac:dyDescent="0.35">
      <c r="J330" s="5"/>
      <c r="K330" s="5"/>
    </row>
    <row r="331" spans="10:11" x14ac:dyDescent="0.35">
      <c r="J331" s="5"/>
      <c r="K331" s="5"/>
    </row>
    <row r="332" spans="10:11" x14ac:dyDescent="0.35">
      <c r="J332" s="5"/>
      <c r="K332" s="5"/>
    </row>
    <row r="333" spans="10:11" x14ac:dyDescent="0.35">
      <c r="J333" s="5"/>
      <c r="K333" s="5"/>
    </row>
    <row r="334" spans="10:11" x14ac:dyDescent="0.35">
      <c r="J334" s="5"/>
      <c r="K334" s="5"/>
    </row>
    <row r="335" spans="10:11" x14ac:dyDescent="0.35">
      <c r="J335" s="5"/>
      <c r="K335" s="5"/>
    </row>
    <row r="336" spans="10:11" x14ac:dyDescent="0.35">
      <c r="J336" s="5"/>
      <c r="K336" s="5"/>
    </row>
    <row r="337" spans="10:11" x14ac:dyDescent="0.35">
      <c r="J337" s="5"/>
      <c r="K337" s="5"/>
    </row>
    <row r="338" spans="10:11" x14ac:dyDescent="0.35">
      <c r="J338" s="5"/>
      <c r="K338" s="5"/>
    </row>
    <row r="339" spans="10:11" x14ac:dyDescent="0.35">
      <c r="J339" s="5"/>
      <c r="K339" s="5"/>
    </row>
    <row r="340" spans="10:11" x14ac:dyDescent="0.35">
      <c r="J340" s="5"/>
      <c r="K340" s="5"/>
    </row>
    <row r="341" spans="10:11" x14ac:dyDescent="0.35">
      <c r="J341" s="5"/>
      <c r="K341" s="5"/>
    </row>
    <row r="342" spans="10:11" x14ac:dyDescent="0.35">
      <c r="J342" s="5"/>
      <c r="K342" s="5"/>
    </row>
    <row r="343" spans="10:11" x14ac:dyDescent="0.35">
      <c r="J343" s="5"/>
      <c r="K343" s="5"/>
    </row>
    <row r="344" spans="10:11" x14ac:dyDescent="0.35">
      <c r="J344" s="5"/>
      <c r="K344" s="5"/>
    </row>
    <row r="345" spans="10:11" x14ac:dyDescent="0.35">
      <c r="J345" s="5"/>
      <c r="K345" s="5"/>
    </row>
    <row r="346" spans="10:11" x14ac:dyDescent="0.35">
      <c r="J346" s="5"/>
      <c r="K346" s="5"/>
    </row>
    <row r="347" spans="10:11" x14ac:dyDescent="0.35">
      <c r="J347" s="5"/>
      <c r="K347" s="5"/>
    </row>
    <row r="348" spans="10:11" x14ac:dyDescent="0.35">
      <c r="J348" s="5"/>
      <c r="K348" s="5"/>
    </row>
    <row r="349" spans="10:11" x14ac:dyDescent="0.35">
      <c r="J349" s="5"/>
      <c r="K349" s="5"/>
    </row>
    <row r="350" spans="10:11" x14ac:dyDescent="0.35">
      <c r="J350" s="5"/>
      <c r="K350" s="5"/>
    </row>
    <row r="351" spans="10:11" x14ac:dyDescent="0.35">
      <c r="J351" s="5"/>
      <c r="K351" s="5"/>
    </row>
    <row r="352" spans="10:11" x14ac:dyDescent="0.35">
      <c r="J352" s="5"/>
      <c r="K352" s="5"/>
    </row>
    <row r="353" spans="10:11" x14ac:dyDescent="0.35">
      <c r="J353" s="5"/>
      <c r="K353" s="5"/>
    </row>
    <row r="354" spans="10:11" x14ac:dyDescent="0.35">
      <c r="J354" s="5"/>
      <c r="K354" s="5"/>
    </row>
    <row r="355" spans="10:11" x14ac:dyDescent="0.35">
      <c r="J355" s="5"/>
      <c r="K355" s="5"/>
    </row>
    <row r="356" spans="10:11" x14ac:dyDescent="0.35">
      <c r="J356" s="5"/>
      <c r="K356" s="5"/>
    </row>
    <row r="357" spans="10:11" x14ac:dyDescent="0.35">
      <c r="J357" s="5"/>
      <c r="K357" s="5"/>
    </row>
    <row r="358" spans="10:11" x14ac:dyDescent="0.35">
      <c r="J358" s="5"/>
      <c r="K358" s="5"/>
    </row>
    <row r="359" spans="10:11" x14ac:dyDescent="0.35">
      <c r="J359" s="5"/>
      <c r="K359" s="5"/>
    </row>
    <row r="360" spans="10:11" x14ac:dyDescent="0.35">
      <c r="J360" s="5"/>
      <c r="K360" s="5"/>
    </row>
    <row r="361" spans="10:11" x14ac:dyDescent="0.35">
      <c r="J361" s="5"/>
      <c r="K361" s="5"/>
    </row>
    <row r="362" spans="10:11" x14ac:dyDescent="0.35">
      <c r="J362" s="5"/>
      <c r="K362" s="5"/>
    </row>
    <row r="363" spans="10:11" x14ac:dyDescent="0.35">
      <c r="J363" s="5"/>
      <c r="K363" s="5"/>
    </row>
    <row r="364" spans="10:11" x14ac:dyDescent="0.35">
      <c r="J364" s="5"/>
      <c r="K364" s="5"/>
    </row>
    <row r="365" spans="10:11" x14ac:dyDescent="0.35">
      <c r="J365" s="5"/>
      <c r="K365" s="5"/>
    </row>
    <row r="366" spans="10:11" x14ac:dyDescent="0.35">
      <c r="J366" s="5"/>
      <c r="K366" s="5"/>
    </row>
    <row r="367" spans="10:11" x14ac:dyDescent="0.35">
      <c r="J367" s="5"/>
      <c r="K367" s="5"/>
    </row>
    <row r="368" spans="10:11" x14ac:dyDescent="0.35">
      <c r="J368" s="5"/>
      <c r="K368" s="5"/>
    </row>
    <row r="369" spans="10:11" x14ac:dyDescent="0.35">
      <c r="J369" s="5"/>
      <c r="K369" s="5"/>
    </row>
    <row r="370" spans="10:11" x14ac:dyDescent="0.35">
      <c r="J370" s="5"/>
      <c r="K370" s="5"/>
    </row>
    <row r="371" spans="10:11" x14ac:dyDescent="0.35">
      <c r="J371" s="5"/>
      <c r="K371" s="5"/>
    </row>
    <row r="372" spans="10:11" x14ac:dyDescent="0.35">
      <c r="J372" s="5"/>
      <c r="K372" s="5"/>
    </row>
    <row r="373" spans="10:11" x14ac:dyDescent="0.35">
      <c r="J373" s="5"/>
      <c r="K373" s="5"/>
    </row>
    <row r="374" spans="10:11" x14ac:dyDescent="0.35">
      <c r="J374" s="5"/>
      <c r="K374" s="5"/>
    </row>
    <row r="375" spans="10:11" x14ac:dyDescent="0.35">
      <c r="J375" s="5"/>
      <c r="K375" s="5"/>
    </row>
    <row r="376" spans="10:11" x14ac:dyDescent="0.35">
      <c r="J376" s="5"/>
      <c r="K376" s="5"/>
    </row>
    <row r="377" spans="10:11" x14ac:dyDescent="0.35">
      <c r="J377" s="5"/>
      <c r="K377" s="5"/>
    </row>
    <row r="378" spans="10:11" x14ac:dyDescent="0.35">
      <c r="J378" s="5"/>
      <c r="K378" s="5"/>
    </row>
    <row r="379" spans="10:11" x14ac:dyDescent="0.35">
      <c r="J379" s="5"/>
      <c r="K379" s="5"/>
    </row>
    <row r="380" spans="10:11" x14ac:dyDescent="0.35">
      <c r="J380" s="5"/>
      <c r="K380" s="5"/>
    </row>
    <row r="381" spans="10:11" x14ac:dyDescent="0.35">
      <c r="J381" s="5"/>
      <c r="K381" s="5"/>
    </row>
    <row r="382" spans="10:11" x14ac:dyDescent="0.35">
      <c r="J382" s="5"/>
      <c r="K382" s="5"/>
    </row>
    <row r="383" spans="10:11" x14ac:dyDescent="0.35">
      <c r="J383" s="5"/>
      <c r="K383" s="5"/>
    </row>
    <row r="384" spans="10:11" x14ac:dyDescent="0.35">
      <c r="J384" s="5"/>
      <c r="K384" s="5"/>
    </row>
    <row r="385" spans="10:11" x14ac:dyDescent="0.35">
      <c r="J385" s="5"/>
      <c r="K385" s="5"/>
    </row>
    <row r="386" spans="10:11" x14ac:dyDescent="0.35">
      <c r="J386" s="5"/>
      <c r="K386" s="5"/>
    </row>
    <row r="387" spans="10:11" x14ac:dyDescent="0.35">
      <c r="J387" s="5"/>
      <c r="K387" s="5"/>
    </row>
    <row r="388" spans="10:11" x14ac:dyDescent="0.35">
      <c r="J388" s="5"/>
      <c r="K388" s="5"/>
    </row>
    <row r="389" spans="10:11" x14ac:dyDescent="0.35">
      <c r="J389" s="5"/>
      <c r="K389" s="5"/>
    </row>
    <row r="390" spans="10:11" x14ac:dyDescent="0.35">
      <c r="J390" s="5"/>
      <c r="K390" s="5"/>
    </row>
    <row r="391" spans="10:11" x14ac:dyDescent="0.35">
      <c r="J391" s="5"/>
      <c r="K391" s="5"/>
    </row>
    <row r="392" spans="10:11" x14ac:dyDescent="0.35">
      <c r="J392" s="5"/>
      <c r="K392" s="5"/>
    </row>
    <row r="393" spans="10:11" x14ac:dyDescent="0.35">
      <c r="J393" s="5"/>
      <c r="K393" s="5"/>
    </row>
    <row r="394" spans="10:11" x14ac:dyDescent="0.35">
      <c r="J394" s="5"/>
      <c r="K394" s="5"/>
    </row>
    <row r="395" spans="10:11" x14ac:dyDescent="0.35">
      <c r="J395" s="5"/>
      <c r="K395" s="5"/>
    </row>
    <row r="396" spans="10:11" x14ac:dyDescent="0.35">
      <c r="J396" s="5"/>
      <c r="K396" s="5"/>
    </row>
    <row r="397" spans="10:11" x14ac:dyDescent="0.35">
      <c r="J397" s="5"/>
      <c r="K397" s="5"/>
    </row>
    <row r="398" spans="10:11" x14ac:dyDescent="0.35">
      <c r="J398" s="5"/>
      <c r="K398" s="5"/>
    </row>
    <row r="399" spans="10:11" x14ac:dyDescent="0.35">
      <c r="J399" s="5"/>
      <c r="K399" s="5"/>
    </row>
    <row r="400" spans="10:11" x14ac:dyDescent="0.35">
      <c r="J400" s="5"/>
      <c r="K400" s="5"/>
    </row>
    <row r="401" spans="10:11" x14ac:dyDescent="0.35">
      <c r="J401" s="5"/>
      <c r="K401" s="5"/>
    </row>
    <row r="402" spans="10:11" x14ac:dyDescent="0.35">
      <c r="J402" s="5"/>
      <c r="K402" s="5"/>
    </row>
    <row r="403" spans="10:11" x14ac:dyDescent="0.35">
      <c r="J403" s="5"/>
      <c r="K403" s="5"/>
    </row>
    <row r="404" spans="10:11" x14ac:dyDescent="0.35">
      <c r="J404" s="5"/>
      <c r="K404" s="5"/>
    </row>
    <row r="405" spans="10:11" x14ac:dyDescent="0.35">
      <c r="J405" s="5"/>
      <c r="K405" s="5"/>
    </row>
    <row r="406" spans="10:11" x14ac:dyDescent="0.35">
      <c r="J406" s="5"/>
      <c r="K406" s="5"/>
    </row>
    <row r="407" spans="10:11" x14ac:dyDescent="0.35">
      <c r="J407" s="5"/>
      <c r="K407" s="5"/>
    </row>
    <row r="408" spans="10:11" x14ac:dyDescent="0.35">
      <c r="J408" s="5"/>
      <c r="K408" s="5"/>
    </row>
    <row r="409" spans="10:11" x14ac:dyDescent="0.35">
      <c r="J409" s="5"/>
      <c r="K409" s="5"/>
    </row>
    <row r="410" spans="10:11" x14ac:dyDescent="0.35">
      <c r="J410" s="5"/>
      <c r="K410" s="5"/>
    </row>
    <row r="411" spans="10:11" x14ac:dyDescent="0.35">
      <c r="J411" s="5"/>
      <c r="K411" s="5"/>
    </row>
    <row r="412" spans="10:11" x14ac:dyDescent="0.35">
      <c r="J412" s="5"/>
      <c r="K412" s="5"/>
    </row>
    <row r="413" spans="10:11" x14ac:dyDescent="0.35">
      <c r="J413" s="5"/>
      <c r="K413" s="5"/>
    </row>
    <row r="414" spans="10:11" x14ac:dyDescent="0.35">
      <c r="J414" s="5"/>
      <c r="K414" s="5"/>
    </row>
    <row r="415" spans="10:11" x14ac:dyDescent="0.35">
      <c r="J415" s="5"/>
      <c r="K415" s="5"/>
    </row>
    <row r="416" spans="10:11" x14ac:dyDescent="0.35">
      <c r="J416" s="5"/>
      <c r="K416" s="5"/>
    </row>
    <row r="417" spans="10:11" x14ac:dyDescent="0.35">
      <c r="J417" s="5"/>
      <c r="K417" s="5"/>
    </row>
    <row r="418" spans="10:11" x14ac:dyDescent="0.35">
      <c r="J418" s="5"/>
      <c r="K418" s="5"/>
    </row>
    <row r="419" spans="10:11" x14ac:dyDescent="0.35">
      <c r="J419" s="5"/>
      <c r="K419" s="5"/>
    </row>
    <row r="420" spans="10:11" x14ac:dyDescent="0.35">
      <c r="J420" s="5"/>
      <c r="K420" s="5"/>
    </row>
    <row r="421" spans="10:11" x14ac:dyDescent="0.35">
      <c r="J421" s="5"/>
      <c r="K421" s="5"/>
    </row>
    <row r="422" spans="10:11" x14ac:dyDescent="0.35">
      <c r="J422" s="5"/>
      <c r="K422" s="5"/>
    </row>
    <row r="423" spans="10:11" x14ac:dyDescent="0.35">
      <c r="J423" s="5"/>
      <c r="K423" s="5"/>
    </row>
    <row r="424" spans="10:11" x14ac:dyDescent="0.35">
      <c r="J424" s="5"/>
      <c r="K424" s="5"/>
    </row>
    <row r="425" spans="10:11" x14ac:dyDescent="0.35">
      <c r="J425" s="5"/>
      <c r="K425" s="5"/>
    </row>
    <row r="426" spans="10:11" x14ac:dyDescent="0.35">
      <c r="J426" s="5"/>
      <c r="K426" s="5"/>
    </row>
    <row r="427" spans="10:11" x14ac:dyDescent="0.35">
      <c r="J427" s="5"/>
      <c r="K427" s="5"/>
    </row>
    <row r="428" spans="10:11" x14ac:dyDescent="0.35">
      <c r="J428" s="5"/>
      <c r="K428" s="5"/>
    </row>
    <row r="429" spans="10:11" x14ac:dyDescent="0.35">
      <c r="J429" s="5"/>
      <c r="K429" s="5"/>
    </row>
    <row r="430" spans="10:11" x14ac:dyDescent="0.35">
      <c r="J430" s="5"/>
      <c r="K430" s="5"/>
    </row>
    <row r="431" spans="10:11" x14ac:dyDescent="0.35">
      <c r="J431" s="5"/>
      <c r="K431" s="5"/>
    </row>
    <row r="432" spans="10:11" x14ac:dyDescent="0.35">
      <c r="J432" s="5"/>
      <c r="K432" s="5"/>
    </row>
    <row r="433" spans="10:11" x14ac:dyDescent="0.35">
      <c r="J433" s="5"/>
      <c r="K433" s="5"/>
    </row>
    <row r="434" spans="10:11" x14ac:dyDescent="0.35">
      <c r="J434" s="5"/>
      <c r="K434" s="5"/>
    </row>
    <row r="435" spans="10:11" x14ac:dyDescent="0.35">
      <c r="J435" s="5"/>
      <c r="K435" s="5"/>
    </row>
    <row r="436" spans="10:11" x14ac:dyDescent="0.35">
      <c r="J436" s="5"/>
      <c r="K436" s="5"/>
    </row>
    <row r="437" spans="10:11" x14ac:dyDescent="0.35">
      <c r="J437" s="5"/>
      <c r="K437" s="5"/>
    </row>
    <row r="438" spans="10:11" x14ac:dyDescent="0.35">
      <c r="J438" s="5"/>
      <c r="K438" s="5"/>
    </row>
    <row r="439" spans="10:11" x14ac:dyDescent="0.35">
      <c r="J439" s="5"/>
      <c r="K439" s="5"/>
    </row>
    <row r="440" spans="10:11" x14ac:dyDescent="0.35">
      <c r="J440" s="5"/>
      <c r="K440" s="5"/>
    </row>
    <row r="441" spans="10:11" x14ac:dyDescent="0.35">
      <c r="J441" s="5"/>
      <c r="K441" s="5"/>
    </row>
    <row r="442" spans="10:11" x14ac:dyDescent="0.35">
      <c r="J442" s="5"/>
      <c r="K442" s="5"/>
    </row>
    <row r="443" spans="10:11" x14ac:dyDescent="0.35">
      <c r="J443" s="5"/>
      <c r="K443" s="5"/>
    </row>
    <row r="444" spans="10:11" x14ac:dyDescent="0.35">
      <c r="J444" s="5"/>
      <c r="K444" s="5"/>
    </row>
    <row r="445" spans="10:11" x14ac:dyDescent="0.35">
      <c r="J445" s="5"/>
      <c r="K445" s="5"/>
    </row>
    <row r="446" spans="10:11" x14ac:dyDescent="0.35">
      <c r="J446" s="5"/>
      <c r="K446" s="5"/>
    </row>
    <row r="447" spans="10:11" x14ac:dyDescent="0.35">
      <c r="J447" s="5"/>
      <c r="K447" s="5"/>
    </row>
    <row r="448" spans="10:11" x14ac:dyDescent="0.35">
      <c r="J448" s="5"/>
      <c r="K448" s="5"/>
    </row>
    <row r="449" spans="10:11" x14ac:dyDescent="0.35">
      <c r="J449" s="5"/>
      <c r="K449" s="5"/>
    </row>
    <row r="450" spans="10:11" x14ac:dyDescent="0.35">
      <c r="J450" s="5"/>
      <c r="K450" s="5"/>
    </row>
    <row r="451" spans="10:11" x14ac:dyDescent="0.35">
      <c r="J451" s="5"/>
      <c r="K451" s="5"/>
    </row>
    <row r="452" spans="10:11" x14ac:dyDescent="0.35">
      <c r="J452" s="5"/>
      <c r="K452" s="5"/>
    </row>
    <row r="453" spans="10:11" x14ac:dyDescent="0.35">
      <c r="J453" s="5"/>
      <c r="K453" s="5"/>
    </row>
    <row r="454" spans="10:11" x14ac:dyDescent="0.35">
      <c r="J454" s="5"/>
      <c r="K454" s="5"/>
    </row>
    <row r="455" spans="10:11" x14ac:dyDescent="0.35">
      <c r="J455" s="5"/>
      <c r="K455" s="5"/>
    </row>
    <row r="456" spans="10:11" x14ac:dyDescent="0.35">
      <c r="J456" s="5"/>
      <c r="K456" s="5"/>
    </row>
    <row r="457" spans="10:11" x14ac:dyDescent="0.35">
      <c r="J457" s="5"/>
      <c r="K457" s="5"/>
    </row>
    <row r="458" spans="10:11" x14ac:dyDescent="0.35">
      <c r="J458" s="5"/>
      <c r="K458" s="5"/>
    </row>
    <row r="459" spans="10:11" x14ac:dyDescent="0.35">
      <c r="J459" s="5"/>
      <c r="K459" s="5"/>
    </row>
    <row r="460" spans="10:11" x14ac:dyDescent="0.35">
      <c r="J460" s="5"/>
      <c r="K460" s="5"/>
    </row>
    <row r="461" spans="10:11" x14ac:dyDescent="0.35">
      <c r="J461" s="5"/>
      <c r="K461" s="5"/>
    </row>
    <row r="462" spans="10:11" x14ac:dyDescent="0.35">
      <c r="J462" s="5"/>
      <c r="K462" s="5"/>
    </row>
    <row r="463" spans="10:11" x14ac:dyDescent="0.35">
      <c r="J463" s="5"/>
      <c r="K463" s="5"/>
    </row>
    <row r="464" spans="10:11" x14ac:dyDescent="0.35">
      <c r="J464" s="5"/>
      <c r="K464" s="5"/>
    </row>
    <row r="465" spans="10:11" x14ac:dyDescent="0.35">
      <c r="J465" s="5"/>
      <c r="K465" s="5"/>
    </row>
    <row r="466" spans="10:11" x14ac:dyDescent="0.35">
      <c r="J466" s="5"/>
      <c r="K466" s="5"/>
    </row>
    <row r="467" spans="10:11" x14ac:dyDescent="0.35">
      <c r="J467" s="5"/>
      <c r="K467" s="5"/>
    </row>
    <row r="468" spans="10:11" x14ac:dyDescent="0.35">
      <c r="J468" s="5"/>
      <c r="K468" s="5"/>
    </row>
    <row r="469" spans="10:11" x14ac:dyDescent="0.35">
      <c r="J469" s="5"/>
      <c r="K469" s="5"/>
    </row>
    <row r="470" spans="10:11" x14ac:dyDescent="0.35">
      <c r="J470" s="5"/>
      <c r="K470" s="5"/>
    </row>
    <row r="471" spans="10:11" x14ac:dyDescent="0.35">
      <c r="J471" s="5"/>
      <c r="K471" s="5"/>
    </row>
    <row r="472" spans="10:11" x14ac:dyDescent="0.35">
      <c r="J472" s="5"/>
      <c r="K472" s="5"/>
    </row>
    <row r="473" spans="10:11" x14ac:dyDescent="0.35">
      <c r="J473" s="5"/>
      <c r="K473" s="5"/>
    </row>
    <row r="474" spans="10:11" x14ac:dyDescent="0.35">
      <c r="J474" s="5"/>
      <c r="K474" s="5"/>
    </row>
    <row r="475" spans="10:11" x14ac:dyDescent="0.35">
      <c r="J475" s="5"/>
      <c r="K475" s="5"/>
    </row>
    <row r="476" spans="10:11" x14ac:dyDescent="0.35">
      <c r="J476" s="5"/>
      <c r="K476" s="5"/>
    </row>
    <row r="477" spans="10:11" x14ac:dyDescent="0.35">
      <c r="J477" s="5"/>
      <c r="K477" s="5"/>
    </row>
    <row r="478" spans="10:11" x14ac:dyDescent="0.35">
      <c r="J478" s="5"/>
      <c r="K478" s="5"/>
    </row>
    <row r="479" spans="10:11" x14ac:dyDescent="0.35">
      <c r="J479" s="5"/>
      <c r="K479" s="5"/>
    </row>
    <row r="480" spans="10:11" x14ac:dyDescent="0.35">
      <c r="J480" s="5"/>
      <c r="K480" s="5"/>
    </row>
    <row r="481" spans="10:11" x14ac:dyDescent="0.35">
      <c r="J481" s="5"/>
      <c r="K481" s="5"/>
    </row>
    <row r="482" spans="10:11" x14ac:dyDescent="0.35">
      <c r="J482" s="5"/>
      <c r="K482" s="5"/>
    </row>
    <row r="483" spans="10:11" x14ac:dyDescent="0.35">
      <c r="J483" s="5"/>
      <c r="K483" s="5"/>
    </row>
    <row r="484" spans="10:11" x14ac:dyDescent="0.35">
      <c r="J484" s="5"/>
      <c r="K484" s="5"/>
    </row>
    <row r="485" spans="10:11" x14ac:dyDescent="0.35">
      <c r="J485" s="5"/>
      <c r="K485" s="5"/>
    </row>
    <row r="486" spans="10:11" x14ac:dyDescent="0.35">
      <c r="J486" s="5"/>
      <c r="K486" s="5"/>
    </row>
    <row r="487" spans="10:11" x14ac:dyDescent="0.35">
      <c r="J487" s="5"/>
      <c r="K487" s="5"/>
    </row>
    <row r="488" spans="10:11" x14ac:dyDescent="0.35">
      <c r="J488" s="5"/>
      <c r="K488" s="5"/>
    </row>
    <row r="489" spans="10:11" x14ac:dyDescent="0.35">
      <c r="J489" s="5"/>
      <c r="K489" s="5"/>
    </row>
    <row r="490" spans="10:11" x14ac:dyDescent="0.35">
      <c r="J490" s="5"/>
      <c r="K490" s="5"/>
    </row>
    <row r="491" spans="10:11" x14ac:dyDescent="0.35">
      <c r="J491" s="5"/>
      <c r="K491" s="5"/>
    </row>
    <row r="492" spans="10:11" x14ac:dyDescent="0.35">
      <c r="J492" s="5"/>
      <c r="K492" s="5"/>
    </row>
    <row r="493" spans="10:11" x14ac:dyDescent="0.35">
      <c r="J493" s="5"/>
      <c r="K493" s="5"/>
    </row>
    <row r="494" spans="10:11" x14ac:dyDescent="0.35">
      <c r="J494" s="5"/>
      <c r="K494" s="5"/>
    </row>
    <row r="495" spans="10:11" x14ac:dyDescent="0.35">
      <c r="J495" s="5"/>
      <c r="K495" s="5"/>
    </row>
    <row r="496" spans="10:11" x14ac:dyDescent="0.35">
      <c r="J496" s="5"/>
      <c r="K496" s="5"/>
    </row>
    <row r="497" spans="10:11" x14ac:dyDescent="0.35">
      <c r="J497" s="5"/>
      <c r="K497" s="5"/>
    </row>
    <row r="498" spans="10:11" x14ac:dyDescent="0.35">
      <c r="J498" s="5"/>
      <c r="K498" s="5"/>
    </row>
    <row r="499" spans="10:11" x14ac:dyDescent="0.35">
      <c r="J499" s="5"/>
      <c r="K499" s="5"/>
    </row>
    <row r="500" spans="10:11" x14ac:dyDescent="0.35">
      <c r="J500" s="5"/>
      <c r="K500" s="5"/>
    </row>
    <row r="501" spans="10:11" x14ac:dyDescent="0.35">
      <c r="J501" s="5"/>
      <c r="K501" s="5"/>
    </row>
    <row r="502" spans="10:11" x14ac:dyDescent="0.35">
      <c r="J502" s="5"/>
      <c r="K502" s="5"/>
    </row>
    <row r="503" spans="10:11" x14ac:dyDescent="0.35">
      <c r="J503" s="5"/>
      <c r="K503" s="5"/>
    </row>
    <row r="504" spans="10:11" x14ac:dyDescent="0.35">
      <c r="J504" s="5"/>
      <c r="K504" s="5"/>
    </row>
    <row r="505" spans="10:11" x14ac:dyDescent="0.35">
      <c r="J505" s="5"/>
      <c r="K505" s="5"/>
    </row>
    <row r="506" spans="10:11" x14ac:dyDescent="0.35">
      <c r="J506" s="5"/>
      <c r="K506" s="5"/>
    </row>
    <row r="507" spans="10:11" x14ac:dyDescent="0.35">
      <c r="J507" s="5"/>
      <c r="K507" s="5"/>
    </row>
    <row r="508" spans="10:11" x14ac:dyDescent="0.35">
      <c r="J508" s="5"/>
      <c r="K508" s="5"/>
    </row>
    <row r="509" spans="10:11" x14ac:dyDescent="0.35">
      <c r="J509" s="5"/>
      <c r="K509" s="5"/>
    </row>
    <row r="510" spans="10:11" x14ac:dyDescent="0.35">
      <c r="J510" s="5"/>
      <c r="K510" s="5"/>
    </row>
    <row r="511" spans="10:11" x14ac:dyDescent="0.35">
      <c r="J511" s="5"/>
      <c r="K511" s="5"/>
    </row>
    <row r="512" spans="10:11" x14ac:dyDescent="0.35">
      <c r="J512" s="5"/>
      <c r="K512" s="5"/>
    </row>
    <row r="513" spans="10:11" x14ac:dyDescent="0.35">
      <c r="J513" s="5"/>
      <c r="K513" s="5"/>
    </row>
    <row r="514" spans="10:11" x14ac:dyDescent="0.35">
      <c r="J514" s="5"/>
      <c r="K514" s="5"/>
    </row>
    <row r="515" spans="10:11" x14ac:dyDescent="0.35">
      <c r="J515" s="5"/>
      <c r="K515" s="5"/>
    </row>
    <row r="516" spans="10:11" x14ac:dyDescent="0.35">
      <c r="J516" s="5"/>
      <c r="K516" s="5"/>
    </row>
    <row r="517" spans="10:11" x14ac:dyDescent="0.35">
      <c r="J517" s="5"/>
      <c r="K517" s="5"/>
    </row>
    <row r="518" spans="10:11" x14ac:dyDescent="0.35">
      <c r="J518" s="5"/>
      <c r="K518" s="5"/>
    </row>
    <row r="519" spans="10:11" x14ac:dyDescent="0.35">
      <c r="J519" s="5"/>
      <c r="K519" s="5"/>
    </row>
    <row r="520" spans="10:11" x14ac:dyDescent="0.35">
      <c r="J520" s="5"/>
      <c r="K520" s="5"/>
    </row>
    <row r="521" spans="10:11" x14ac:dyDescent="0.35">
      <c r="J521" s="5"/>
      <c r="K521" s="5"/>
    </row>
    <row r="522" spans="10:11" x14ac:dyDescent="0.35">
      <c r="J522" s="5"/>
      <c r="K522" s="5"/>
    </row>
    <row r="523" spans="10:11" x14ac:dyDescent="0.35">
      <c r="J523" s="5"/>
      <c r="K523" s="5"/>
    </row>
    <row r="524" spans="10:11" x14ac:dyDescent="0.35">
      <c r="J524" s="5"/>
      <c r="K524" s="5"/>
    </row>
    <row r="525" spans="10:11" x14ac:dyDescent="0.35">
      <c r="J525" s="5"/>
      <c r="K525" s="5"/>
    </row>
    <row r="526" spans="10:11" x14ac:dyDescent="0.35">
      <c r="J526" s="5"/>
      <c r="K526" s="5"/>
    </row>
    <row r="527" spans="10:11" x14ac:dyDescent="0.35">
      <c r="J527" s="5"/>
      <c r="K527" s="5"/>
    </row>
    <row r="528" spans="10:11" x14ac:dyDescent="0.35">
      <c r="J528" s="5"/>
      <c r="K528" s="5"/>
    </row>
    <row r="529" spans="10:11" x14ac:dyDescent="0.35">
      <c r="J529" s="5"/>
      <c r="K529" s="5"/>
    </row>
    <row r="530" spans="10:11" x14ac:dyDescent="0.35">
      <c r="J530" s="5"/>
      <c r="K530" s="5"/>
    </row>
    <row r="531" spans="10:11" x14ac:dyDescent="0.35">
      <c r="J531" s="5"/>
      <c r="K531" s="5"/>
    </row>
    <row r="532" spans="10:11" x14ac:dyDescent="0.35">
      <c r="J532" s="5"/>
      <c r="K532" s="5"/>
    </row>
    <row r="533" spans="10:11" x14ac:dyDescent="0.35">
      <c r="J533" s="5"/>
      <c r="K533" s="5"/>
    </row>
    <row r="534" spans="10:11" x14ac:dyDescent="0.35">
      <c r="J534" s="5"/>
      <c r="K534" s="5"/>
    </row>
    <row r="535" spans="10:11" x14ac:dyDescent="0.35">
      <c r="J535" s="5"/>
      <c r="K535" s="5"/>
    </row>
    <row r="536" spans="10:11" x14ac:dyDescent="0.35">
      <c r="J536" s="5"/>
      <c r="K536" s="5"/>
    </row>
    <row r="537" spans="10:11" x14ac:dyDescent="0.35">
      <c r="J537" s="5"/>
      <c r="K537" s="5"/>
    </row>
    <row r="538" spans="10:11" x14ac:dyDescent="0.35">
      <c r="J538" s="5"/>
      <c r="K538" s="5"/>
    </row>
    <row r="539" spans="10:11" x14ac:dyDescent="0.35">
      <c r="J539" s="5"/>
      <c r="K539" s="5"/>
    </row>
    <row r="540" spans="10:11" x14ac:dyDescent="0.35">
      <c r="J540" s="5"/>
      <c r="K540" s="5"/>
    </row>
    <row r="541" spans="10:11" x14ac:dyDescent="0.35">
      <c r="J541" s="5"/>
      <c r="K541" s="5"/>
    </row>
    <row r="542" spans="10:11" x14ac:dyDescent="0.35">
      <c r="J542" s="5"/>
      <c r="K542" s="5"/>
    </row>
    <row r="543" spans="10:11" x14ac:dyDescent="0.35">
      <c r="J543" s="5"/>
      <c r="K543" s="5"/>
    </row>
    <row r="544" spans="10:11" x14ac:dyDescent="0.35">
      <c r="J544" s="5"/>
      <c r="K544" s="5"/>
    </row>
    <row r="545" spans="10:11" x14ac:dyDescent="0.35">
      <c r="J545" s="5"/>
      <c r="K545" s="5"/>
    </row>
    <row r="546" spans="10:11" x14ac:dyDescent="0.35">
      <c r="J546" s="5"/>
      <c r="K546" s="5"/>
    </row>
    <row r="547" spans="10:11" x14ac:dyDescent="0.35">
      <c r="J547" s="5"/>
      <c r="K547" s="5"/>
    </row>
    <row r="548" spans="10:11" x14ac:dyDescent="0.35">
      <c r="J548" s="5"/>
      <c r="K548" s="5"/>
    </row>
    <row r="549" spans="10:11" x14ac:dyDescent="0.35">
      <c r="J549" s="5"/>
      <c r="K549" s="5"/>
    </row>
    <row r="550" spans="10:11" x14ac:dyDescent="0.35">
      <c r="J550" s="5"/>
      <c r="K550" s="5"/>
    </row>
    <row r="551" spans="10:11" x14ac:dyDescent="0.35">
      <c r="J551" s="5"/>
      <c r="K551" s="5"/>
    </row>
    <row r="552" spans="10:11" x14ac:dyDescent="0.35">
      <c r="J552" s="5"/>
      <c r="K552" s="5"/>
    </row>
    <row r="553" spans="10:11" x14ac:dyDescent="0.35">
      <c r="J553" s="5"/>
      <c r="K553" s="5"/>
    </row>
    <row r="554" spans="10:11" x14ac:dyDescent="0.35">
      <c r="J554" s="5"/>
      <c r="K554" s="5"/>
    </row>
    <row r="555" spans="10:11" x14ac:dyDescent="0.35">
      <c r="J555" s="5"/>
      <c r="K555" s="5"/>
    </row>
    <row r="556" spans="10:11" x14ac:dyDescent="0.35">
      <c r="J556" s="5"/>
      <c r="K556" s="5"/>
    </row>
    <row r="557" spans="10:11" x14ac:dyDescent="0.35">
      <c r="J557" s="5"/>
      <c r="K557" s="5"/>
    </row>
    <row r="558" spans="10:11" x14ac:dyDescent="0.35">
      <c r="J558" s="5"/>
      <c r="K558" s="5"/>
    </row>
    <row r="559" spans="10:11" x14ac:dyDescent="0.35">
      <c r="J559" s="5"/>
      <c r="K559" s="5"/>
    </row>
    <row r="560" spans="10:11" x14ac:dyDescent="0.35">
      <c r="J560" s="5"/>
      <c r="K560" s="5"/>
    </row>
    <row r="561" spans="10:11" x14ac:dyDescent="0.35">
      <c r="J561" s="5"/>
      <c r="K561" s="5"/>
    </row>
    <row r="562" spans="10:11" x14ac:dyDescent="0.35">
      <c r="J562" s="5"/>
      <c r="K562" s="5"/>
    </row>
    <row r="563" spans="10:11" x14ac:dyDescent="0.35">
      <c r="J563" s="5"/>
      <c r="K563" s="5"/>
    </row>
    <row r="564" spans="10:11" x14ac:dyDescent="0.35">
      <c r="J564" s="5"/>
      <c r="K564" s="5"/>
    </row>
    <row r="565" spans="10:11" x14ac:dyDescent="0.35">
      <c r="J565" s="5"/>
      <c r="K565" s="5"/>
    </row>
    <row r="566" spans="10:11" x14ac:dyDescent="0.35">
      <c r="J566" s="5"/>
      <c r="K566" s="5"/>
    </row>
    <row r="567" spans="10:11" x14ac:dyDescent="0.35">
      <c r="J567" s="5"/>
      <c r="K567" s="5"/>
    </row>
    <row r="568" spans="10:11" x14ac:dyDescent="0.35">
      <c r="J568" s="5"/>
      <c r="K568" s="5"/>
    </row>
    <row r="569" spans="10:11" x14ac:dyDescent="0.35">
      <c r="J569" s="5"/>
      <c r="K569" s="5"/>
    </row>
    <row r="570" spans="10:11" x14ac:dyDescent="0.35">
      <c r="J570" s="5"/>
      <c r="K570" s="5"/>
    </row>
    <row r="571" spans="10:11" x14ac:dyDescent="0.35">
      <c r="J571" s="5"/>
      <c r="K571" s="5"/>
    </row>
    <row r="572" spans="10:11" x14ac:dyDescent="0.35">
      <c r="J572" s="5"/>
      <c r="K572" s="5"/>
    </row>
    <row r="573" spans="10:11" x14ac:dyDescent="0.35">
      <c r="J573" s="5"/>
      <c r="K573" s="5"/>
    </row>
    <row r="574" spans="10:11" x14ac:dyDescent="0.35">
      <c r="J574" s="5"/>
      <c r="K574" s="5"/>
    </row>
    <row r="575" spans="10:11" x14ac:dyDescent="0.35">
      <c r="J575" s="5"/>
      <c r="K575" s="5"/>
    </row>
    <row r="576" spans="10:11" x14ac:dyDescent="0.35">
      <c r="J576" s="5"/>
      <c r="K576" s="5"/>
    </row>
    <row r="577" spans="10:11" x14ac:dyDescent="0.35">
      <c r="J577" s="5"/>
      <c r="K577" s="5"/>
    </row>
    <row r="578" spans="10:11" x14ac:dyDescent="0.35">
      <c r="J578" s="5"/>
      <c r="K578" s="5"/>
    </row>
    <row r="579" spans="10:11" x14ac:dyDescent="0.35">
      <c r="J579" s="5"/>
      <c r="K579" s="5"/>
    </row>
    <row r="580" spans="10:11" x14ac:dyDescent="0.35">
      <c r="J580" s="5"/>
      <c r="K580" s="5"/>
    </row>
    <row r="581" spans="10:11" x14ac:dyDescent="0.35">
      <c r="J581" s="5"/>
      <c r="K581" s="5"/>
    </row>
    <row r="582" spans="10:11" x14ac:dyDescent="0.35">
      <c r="J582" s="5"/>
      <c r="K582" s="5"/>
    </row>
    <row r="583" spans="10:11" x14ac:dyDescent="0.35">
      <c r="J583" s="5"/>
      <c r="K583" s="5"/>
    </row>
    <row r="584" spans="10:11" x14ac:dyDescent="0.35">
      <c r="J584" s="5"/>
      <c r="K584" s="5"/>
    </row>
    <row r="585" spans="10:11" x14ac:dyDescent="0.35">
      <c r="J585" s="5"/>
      <c r="K585" s="5"/>
    </row>
    <row r="586" spans="10:11" x14ac:dyDescent="0.35">
      <c r="J586" s="5"/>
      <c r="K586" s="5"/>
    </row>
    <row r="587" spans="10:11" x14ac:dyDescent="0.35">
      <c r="J587" s="5"/>
      <c r="K587" s="5"/>
    </row>
    <row r="588" spans="10:11" x14ac:dyDescent="0.35">
      <c r="J588" s="5"/>
      <c r="K588" s="5"/>
    </row>
    <row r="589" spans="10:11" x14ac:dyDescent="0.35">
      <c r="J589" s="5"/>
      <c r="K589" s="5"/>
    </row>
    <row r="590" spans="10:11" x14ac:dyDescent="0.35">
      <c r="J590" s="5"/>
      <c r="K590" s="5"/>
    </row>
    <row r="591" spans="10:11" x14ac:dyDescent="0.35">
      <c r="J591" s="5"/>
      <c r="K591" s="5"/>
    </row>
    <row r="592" spans="10:11" x14ac:dyDescent="0.35">
      <c r="J592" s="5"/>
      <c r="K592" s="5"/>
    </row>
    <row r="593" spans="10:11" x14ac:dyDescent="0.35">
      <c r="J593" s="5"/>
      <c r="K593" s="5"/>
    </row>
    <row r="594" spans="10:11" x14ac:dyDescent="0.35">
      <c r="J594" s="5"/>
      <c r="K594" s="5"/>
    </row>
    <row r="595" spans="10:11" x14ac:dyDescent="0.35">
      <c r="J595" s="5"/>
      <c r="K595" s="5"/>
    </row>
    <row r="596" spans="10:11" x14ac:dyDescent="0.35">
      <c r="J596" s="5"/>
      <c r="K596" s="5"/>
    </row>
    <row r="597" spans="10:11" x14ac:dyDescent="0.35">
      <c r="J597" s="5"/>
      <c r="K597" s="5"/>
    </row>
    <row r="598" spans="10:11" x14ac:dyDescent="0.35">
      <c r="J598" s="5"/>
      <c r="K598" s="5"/>
    </row>
    <row r="599" spans="10:11" x14ac:dyDescent="0.35">
      <c r="J599" s="5"/>
      <c r="K599" s="5"/>
    </row>
    <row r="600" spans="10:11" x14ac:dyDescent="0.35">
      <c r="J600" s="5"/>
      <c r="K600" s="5"/>
    </row>
    <row r="601" spans="10:11" x14ac:dyDescent="0.35">
      <c r="J601" s="5"/>
      <c r="K601" s="5"/>
    </row>
    <row r="602" spans="10:11" x14ac:dyDescent="0.35">
      <c r="J602" s="5"/>
      <c r="K602" s="5"/>
    </row>
    <row r="603" spans="10:11" x14ac:dyDescent="0.35">
      <c r="J603" s="5"/>
      <c r="K603" s="5"/>
    </row>
    <row r="604" spans="10:11" x14ac:dyDescent="0.35">
      <c r="J604" s="5"/>
      <c r="K604" s="5"/>
    </row>
    <row r="605" spans="10:11" x14ac:dyDescent="0.35">
      <c r="J605" s="5"/>
      <c r="K605" s="5"/>
    </row>
    <row r="606" spans="10:11" x14ac:dyDescent="0.35">
      <c r="J606" s="5"/>
      <c r="K606" s="5"/>
    </row>
    <row r="607" spans="10:11" x14ac:dyDescent="0.35">
      <c r="J607" s="5"/>
      <c r="K607" s="5"/>
    </row>
    <row r="608" spans="10:11" x14ac:dyDescent="0.35">
      <c r="J608" s="5"/>
      <c r="K608" s="5"/>
    </row>
    <row r="609" spans="10:11" x14ac:dyDescent="0.35">
      <c r="J609" s="5"/>
      <c r="K609" s="5"/>
    </row>
    <row r="610" spans="10:11" x14ac:dyDescent="0.35">
      <c r="J610" s="5"/>
      <c r="K610" s="5"/>
    </row>
    <row r="611" spans="10:11" x14ac:dyDescent="0.35">
      <c r="J611" s="5"/>
      <c r="K611" s="5"/>
    </row>
    <row r="612" spans="10:11" x14ac:dyDescent="0.35">
      <c r="J612" s="5"/>
      <c r="K612" s="5"/>
    </row>
    <row r="613" spans="10:11" x14ac:dyDescent="0.35">
      <c r="J613" s="5"/>
      <c r="K613" s="5"/>
    </row>
    <row r="614" spans="10:11" x14ac:dyDescent="0.35">
      <c r="J614" s="5"/>
      <c r="K614" s="5"/>
    </row>
    <row r="615" spans="10:11" x14ac:dyDescent="0.35">
      <c r="J615" s="5"/>
      <c r="K615" s="5"/>
    </row>
    <row r="616" spans="10:11" x14ac:dyDescent="0.35">
      <c r="J616" s="5"/>
      <c r="K616" s="5"/>
    </row>
    <row r="617" spans="10:11" x14ac:dyDescent="0.35">
      <c r="J617" s="5"/>
      <c r="K617" s="5"/>
    </row>
    <row r="618" spans="10:11" x14ac:dyDescent="0.35">
      <c r="J618" s="5"/>
      <c r="K618" s="5"/>
    </row>
    <row r="619" spans="10:11" x14ac:dyDescent="0.35">
      <c r="J619" s="5"/>
      <c r="K619" s="5"/>
    </row>
    <row r="620" spans="10:11" x14ac:dyDescent="0.35">
      <c r="J620" s="5"/>
      <c r="K620" s="5"/>
    </row>
    <row r="621" spans="10:11" x14ac:dyDescent="0.35">
      <c r="J621" s="5"/>
      <c r="K621" s="5"/>
    </row>
    <row r="622" spans="10:11" x14ac:dyDescent="0.35">
      <c r="J622" s="5"/>
      <c r="K622" s="5"/>
    </row>
    <row r="623" spans="10:11" x14ac:dyDescent="0.35">
      <c r="J623" s="5"/>
      <c r="K623" s="5"/>
    </row>
    <row r="624" spans="10:11" x14ac:dyDescent="0.35">
      <c r="J624" s="5"/>
      <c r="K624" s="5"/>
    </row>
    <row r="625" spans="10:11" x14ac:dyDescent="0.35">
      <c r="J625" s="5"/>
      <c r="K625" s="5"/>
    </row>
    <row r="626" spans="10:11" x14ac:dyDescent="0.35">
      <c r="J626" s="5"/>
      <c r="K626" s="5"/>
    </row>
    <row r="627" spans="10:11" x14ac:dyDescent="0.35">
      <c r="J627" s="5"/>
      <c r="K627" s="5"/>
    </row>
    <row r="628" spans="10:11" x14ac:dyDescent="0.35">
      <c r="J628" s="5"/>
      <c r="K628" s="5"/>
    </row>
    <row r="629" spans="10:11" x14ac:dyDescent="0.35">
      <c r="J629" s="5"/>
      <c r="K629" s="5"/>
    </row>
    <row r="630" spans="10:11" x14ac:dyDescent="0.35">
      <c r="J630" s="5"/>
      <c r="K630" s="5"/>
    </row>
    <row r="631" spans="10:11" x14ac:dyDescent="0.35">
      <c r="J631" s="5"/>
      <c r="K631" s="5"/>
    </row>
    <row r="632" spans="10:11" x14ac:dyDescent="0.35">
      <c r="J632" s="5"/>
      <c r="K632" s="5"/>
    </row>
    <row r="633" spans="10:11" x14ac:dyDescent="0.35">
      <c r="J633" s="5"/>
      <c r="K633" s="5"/>
    </row>
    <row r="634" spans="10:11" x14ac:dyDescent="0.35">
      <c r="J634" s="5"/>
      <c r="K634" s="5"/>
    </row>
    <row r="635" spans="10:11" x14ac:dyDescent="0.35">
      <c r="J635" s="5"/>
      <c r="K635" s="5"/>
    </row>
    <row r="636" spans="10:11" x14ac:dyDescent="0.35">
      <c r="J636" s="5"/>
      <c r="K636" s="5"/>
    </row>
    <row r="637" spans="10:11" x14ac:dyDescent="0.35">
      <c r="J637" s="5"/>
      <c r="K637" s="5"/>
    </row>
    <row r="638" spans="10:11" x14ac:dyDescent="0.35">
      <c r="J638" s="5"/>
      <c r="K638" s="5"/>
    </row>
    <row r="639" spans="10:11" x14ac:dyDescent="0.35">
      <c r="J639" s="5"/>
      <c r="K639" s="5"/>
    </row>
    <row r="640" spans="10:11" x14ac:dyDescent="0.35">
      <c r="J640" s="5"/>
      <c r="K640" s="5"/>
    </row>
    <row r="641" spans="10:11" x14ac:dyDescent="0.35">
      <c r="J641" s="5"/>
      <c r="K641" s="5"/>
    </row>
    <row r="642" spans="10:11" x14ac:dyDescent="0.35">
      <c r="J642" s="5"/>
      <c r="K642" s="5"/>
    </row>
    <row r="643" spans="10:11" x14ac:dyDescent="0.35">
      <c r="J643" s="5"/>
      <c r="K643" s="5"/>
    </row>
    <row r="644" spans="10:11" x14ac:dyDescent="0.35">
      <c r="J644" s="5"/>
      <c r="K644" s="5"/>
    </row>
    <row r="645" spans="10:11" x14ac:dyDescent="0.35">
      <c r="J645" s="5"/>
      <c r="K645" s="5"/>
    </row>
    <row r="646" spans="10:11" x14ac:dyDescent="0.35">
      <c r="J646" s="5"/>
      <c r="K646" s="5"/>
    </row>
    <row r="647" spans="10:11" x14ac:dyDescent="0.35">
      <c r="J647" s="5"/>
      <c r="K647" s="5"/>
    </row>
    <row r="648" spans="10:11" x14ac:dyDescent="0.35">
      <c r="J648" s="5"/>
      <c r="K648" s="5"/>
    </row>
    <row r="649" spans="10:11" x14ac:dyDescent="0.35">
      <c r="J649" s="5"/>
      <c r="K649" s="5"/>
    </row>
    <row r="650" spans="10:11" x14ac:dyDescent="0.35">
      <c r="J650" s="5"/>
      <c r="K650" s="5"/>
    </row>
    <row r="651" spans="10:11" x14ac:dyDescent="0.35">
      <c r="J651" s="5"/>
      <c r="K651" s="5"/>
    </row>
    <row r="652" spans="10:11" x14ac:dyDescent="0.35">
      <c r="J652" s="5"/>
      <c r="K652" s="5"/>
    </row>
    <row r="653" spans="10:11" x14ac:dyDescent="0.35">
      <c r="J653" s="5"/>
      <c r="K653" s="5"/>
    </row>
    <row r="654" spans="10:11" x14ac:dyDescent="0.35">
      <c r="J654" s="5"/>
      <c r="K654" s="5"/>
    </row>
    <row r="655" spans="10:11" x14ac:dyDescent="0.35">
      <c r="J655" s="5"/>
      <c r="K655" s="5"/>
    </row>
    <row r="656" spans="10:11" x14ac:dyDescent="0.35">
      <c r="J656" s="5"/>
      <c r="K656" s="5"/>
    </row>
    <row r="657" spans="10:11" x14ac:dyDescent="0.35">
      <c r="J657" s="5"/>
      <c r="K657" s="5"/>
    </row>
    <row r="658" spans="10:11" x14ac:dyDescent="0.35">
      <c r="J658" s="5"/>
      <c r="K658" s="5"/>
    </row>
    <row r="659" spans="10:11" x14ac:dyDescent="0.35">
      <c r="J659" s="5"/>
      <c r="K659" s="5"/>
    </row>
    <row r="660" spans="10:11" x14ac:dyDescent="0.35">
      <c r="J660" s="5"/>
      <c r="K660" s="5"/>
    </row>
    <row r="661" spans="10:11" x14ac:dyDescent="0.35">
      <c r="J661" s="5"/>
      <c r="K661" s="5"/>
    </row>
    <row r="662" spans="10:11" x14ac:dyDescent="0.35">
      <c r="J662" s="5"/>
      <c r="K662" s="5"/>
    </row>
    <row r="663" spans="10:11" x14ac:dyDescent="0.35">
      <c r="J663" s="5"/>
      <c r="K663" s="5"/>
    </row>
    <row r="664" spans="10:11" x14ac:dyDescent="0.35">
      <c r="J664" s="5"/>
      <c r="K664" s="5"/>
    </row>
    <row r="665" spans="10:11" x14ac:dyDescent="0.35">
      <c r="J665" s="5"/>
      <c r="K665" s="5"/>
    </row>
    <row r="666" spans="10:11" x14ac:dyDescent="0.35">
      <c r="J666" s="5"/>
      <c r="K666" s="5"/>
    </row>
    <row r="667" spans="10:11" x14ac:dyDescent="0.35">
      <c r="J667" s="5"/>
      <c r="K667" s="5"/>
    </row>
    <row r="668" spans="10:11" x14ac:dyDescent="0.35">
      <c r="J668" s="5"/>
      <c r="K668" s="5"/>
    </row>
    <row r="669" spans="10:11" x14ac:dyDescent="0.35">
      <c r="J669" s="5"/>
      <c r="K669" s="5"/>
    </row>
    <row r="670" spans="10:11" x14ac:dyDescent="0.35">
      <c r="J670" s="5"/>
      <c r="K670" s="5"/>
    </row>
    <row r="671" spans="10:11" x14ac:dyDescent="0.35">
      <c r="J671" s="5"/>
      <c r="K671" s="5"/>
    </row>
    <row r="672" spans="10:11" x14ac:dyDescent="0.35">
      <c r="J672" s="5"/>
      <c r="K672" s="5"/>
    </row>
    <row r="673" spans="10:11" x14ac:dyDescent="0.35">
      <c r="J673" s="5"/>
      <c r="K673" s="5"/>
    </row>
    <row r="674" spans="10:11" x14ac:dyDescent="0.35">
      <c r="J674" s="5"/>
      <c r="K674" s="5"/>
    </row>
    <row r="675" spans="10:11" x14ac:dyDescent="0.35">
      <c r="J675" s="5"/>
      <c r="K675" s="5"/>
    </row>
    <row r="676" spans="10:11" x14ac:dyDescent="0.35">
      <c r="J676" s="5"/>
      <c r="K676" s="5"/>
    </row>
    <row r="677" spans="10:11" x14ac:dyDescent="0.35">
      <c r="J677" s="5"/>
      <c r="K677" s="5"/>
    </row>
    <row r="678" spans="10:11" x14ac:dyDescent="0.35">
      <c r="J678" s="5"/>
      <c r="K678" s="5"/>
    </row>
    <row r="679" spans="10:11" x14ac:dyDescent="0.35">
      <c r="J679" s="5"/>
      <c r="K679" s="5"/>
    </row>
    <row r="680" spans="10:11" x14ac:dyDescent="0.35">
      <c r="J680" s="5"/>
      <c r="K680" s="5"/>
    </row>
    <row r="681" spans="10:11" x14ac:dyDescent="0.35">
      <c r="J681" s="5"/>
      <c r="K681" s="5"/>
    </row>
    <row r="682" spans="10:11" x14ac:dyDescent="0.35">
      <c r="J682" s="5"/>
      <c r="K682" s="5"/>
    </row>
    <row r="683" spans="10:11" x14ac:dyDescent="0.35">
      <c r="J683" s="5"/>
      <c r="K683" s="5"/>
    </row>
    <row r="684" spans="10:11" x14ac:dyDescent="0.35">
      <c r="J684" s="5"/>
      <c r="K684" s="5"/>
    </row>
    <row r="685" spans="10:11" x14ac:dyDescent="0.35">
      <c r="J685" s="5"/>
      <c r="K685" s="5"/>
    </row>
    <row r="686" spans="10:11" x14ac:dyDescent="0.35">
      <c r="J686" s="5"/>
      <c r="K686" s="5"/>
    </row>
    <row r="687" spans="10:11" x14ac:dyDescent="0.35">
      <c r="J687" s="5"/>
      <c r="K687" s="5"/>
    </row>
    <row r="688" spans="10:11" x14ac:dyDescent="0.35">
      <c r="J688" s="5"/>
      <c r="K688" s="5"/>
    </row>
    <row r="689" spans="10:11" x14ac:dyDescent="0.35">
      <c r="J689" s="5"/>
      <c r="K689" s="5"/>
    </row>
    <row r="690" spans="10:11" x14ac:dyDescent="0.35">
      <c r="J690" s="5"/>
      <c r="K690" s="5"/>
    </row>
    <row r="691" spans="10:11" x14ac:dyDescent="0.35">
      <c r="J691" s="5"/>
      <c r="K691" s="5"/>
    </row>
    <row r="692" spans="10:11" x14ac:dyDescent="0.35">
      <c r="J692" s="5"/>
      <c r="K692" s="5"/>
    </row>
    <row r="693" spans="10:11" x14ac:dyDescent="0.35">
      <c r="J693" s="5"/>
      <c r="K693" s="5"/>
    </row>
    <row r="694" spans="10:11" x14ac:dyDescent="0.35">
      <c r="J694" s="5"/>
      <c r="K694" s="5"/>
    </row>
    <row r="695" spans="10:11" x14ac:dyDescent="0.35">
      <c r="J695" s="5"/>
      <c r="K695" s="5"/>
    </row>
    <row r="696" spans="10:11" x14ac:dyDescent="0.35">
      <c r="J696" s="5"/>
      <c r="K696" s="5"/>
    </row>
    <row r="697" spans="10:11" x14ac:dyDescent="0.35">
      <c r="J697" s="5"/>
      <c r="K697" s="5"/>
    </row>
    <row r="698" spans="10:11" x14ac:dyDescent="0.35">
      <c r="J698" s="5"/>
      <c r="K698" s="5"/>
    </row>
    <row r="699" spans="10:11" x14ac:dyDescent="0.35">
      <c r="J699" s="5"/>
      <c r="K699" s="5"/>
    </row>
    <row r="700" spans="10:11" x14ac:dyDescent="0.35">
      <c r="J700" s="5"/>
      <c r="K700" s="5"/>
    </row>
    <row r="701" spans="10:11" x14ac:dyDescent="0.35">
      <c r="J701" s="5"/>
      <c r="K701" s="5"/>
    </row>
    <row r="702" spans="10:11" x14ac:dyDescent="0.35">
      <c r="J702" s="5"/>
      <c r="K702" s="5"/>
    </row>
    <row r="703" spans="10:11" x14ac:dyDescent="0.35">
      <c r="J703" s="5"/>
      <c r="K703" s="5"/>
    </row>
    <row r="704" spans="10:11" x14ac:dyDescent="0.35">
      <c r="J704" s="5"/>
      <c r="K704" s="5"/>
    </row>
    <row r="705" spans="10:11" x14ac:dyDescent="0.35">
      <c r="J705" s="5"/>
      <c r="K705" s="5"/>
    </row>
    <row r="706" spans="10:11" x14ac:dyDescent="0.35">
      <c r="J706" s="5"/>
      <c r="K706" s="5"/>
    </row>
    <row r="707" spans="10:11" x14ac:dyDescent="0.35">
      <c r="J707" s="5"/>
      <c r="K707" s="5"/>
    </row>
    <row r="708" spans="10:11" x14ac:dyDescent="0.35">
      <c r="J708" s="5"/>
      <c r="K708" s="5"/>
    </row>
    <row r="709" spans="10:11" x14ac:dyDescent="0.35">
      <c r="J709" s="5"/>
      <c r="K709" s="5"/>
    </row>
    <row r="710" spans="10:11" x14ac:dyDescent="0.35">
      <c r="J710" s="5"/>
      <c r="K710" s="5"/>
    </row>
    <row r="711" spans="10:11" x14ac:dyDescent="0.35">
      <c r="J711" s="5"/>
      <c r="K711" s="5"/>
    </row>
    <row r="712" spans="10:11" x14ac:dyDescent="0.35">
      <c r="J712" s="5"/>
      <c r="K712" s="5"/>
    </row>
    <row r="713" spans="10:11" x14ac:dyDescent="0.35">
      <c r="J713" s="5"/>
      <c r="K713" s="5"/>
    </row>
    <row r="714" spans="10:11" x14ac:dyDescent="0.35">
      <c r="J714" s="5"/>
      <c r="K714" s="5"/>
    </row>
    <row r="715" spans="10:11" x14ac:dyDescent="0.35">
      <c r="J715" s="5"/>
      <c r="K715" s="5"/>
    </row>
    <row r="716" spans="10:11" x14ac:dyDescent="0.35">
      <c r="J716" s="5"/>
      <c r="K716" s="5"/>
    </row>
    <row r="717" spans="10:11" x14ac:dyDescent="0.35">
      <c r="J717" s="5"/>
      <c r="K717" s="5"/>
    </row>
    <row r="718" spans="10:11" x14ac:dyDescent="0.35">
      <c r="J718" s="5"/>
      <c r="K718" s="5"/>
    </row>
    <row r="719" spans="10:11" x14ac:dyDescent="0.35">
      <c r="J719" s="5"/>
      <c r="K719" s="5"/>
    </row>
    <row r="720" spans="10:11" x14ac:dyDescent="0.35">
      <c r="J720" s="5"/>
      <c r="K720" s="5"/>
    </row>
    <row r="721" spans="10:11" x14ac:dyDescent="0.35">
      <c r="J721" s="5"/>
      <c r="K721" s="5"/>
    </row>
    <row r="722" spans="10:11" x14ac:dyDescent="0.35">
      <c r="J722" s="5"/>
      <c r="K722" s="5"/>
    </row>
    <row r="723" spans="10:11" x14ac:dyDescent="0.35">
      <c r="J723" s="5"/>
      <c r="K723" s="5"/>
    </row>
    <row r="724" spans="10:11" x14ac:dyDescent="0.35">
      <c r="J724" s="5"/>
      <c r="K724" s="5"/>
    </row>
    <row r="725" spans="10:11" x14ac:dyDescent="0.35">
      <c r="J725" s="5"/>
      <c r="K725" s="5"/>
    </row>
    <row r="726" spans="10:11" x14ac:dyDescent="0.35">
      <c r="J726" s="5"/>
      <c r="K726" s="5"/>
    </row>
    <row r="727" spans="10:11" x14ac:dyDescent="0.35">
      <c r="J727" s="5"/>
      <c r="K727" s="5"/>
    </row>
    <row r="728" spans="10:11" x14ac:dyDescent="0.35">
      <c r="J728" s="5"/>
      <c r="K728" s="5"/>
    </row>
    <row r="729" spans="10:11" x14ac:dyDescent="0.35">
      <c r="J729" s="5"/>
      <c r="K729" s="5"/>
    </row>
    <row r="730" spans="10:11" x14ac:dyDescent="0.35">
      <c r="J730" s="5"/>
      <c r="K730" s="5"/>
    </row>
    <row r="731" spans="10:11" x14ac:dyDescent="0.35">
      <c r="J731" s="5"/>
      <c r="K731" s="5"/>
    </row>
    <row r="732" spans="10:11" x14ac:dyDescent="0.35">
      <c r="J732" s="5"/>
      <c r="K732" s="5"/>
    </row>
    <row r="733" spans="10:11" x14ac:dyDescent="0.35">
      <c r="J733" s="5"/>
      <c r="K733" s="5"/>
    </row>
    <row r="734" spans="10:11" x14ac:dyDescent="0.35">
      <c r="J734" s="5"/>
      <c r="K734" s="5"/>
    </row>
    <row r="735" spans="10:11" x14ac:dyDescent="0.35">
      <c r="J735" s="5"/>
      <c r="K735" s="5"/>
    </row>
    <row r="736" spans="10:11" x14ac:dyDescent="0.35">
      <c r="J736" s="5"/>
      <c r="K736" s="5"/>
    </row>
    <row r="737" spans="10:11" x14ac:dyDescent="0.35">
      <c r="J737" s="5"/>
      <c r="K737" s="5"/>
    </row>
    <row r="738" spans="10:11" x14ac:dyDescent="0.35">
      <c r="J738" s="5"/>
      <c r="K738" s="5"/>
    </row>
    <row r="739" spans="10:11" x14ac:dyDescent="0.35">
      <c r="J739" s="5"/>
      <c r="K739" s="5"/>
    </row>
    <row r="740" spans="10:11" x14ac:dyDescent="0.35">
      <c r="J740" s="5"/>
      <c r="K740" s="5"/>
    </row>
    <row r="741" spans="10:11" x14ac:dyDescent="0.35">
      <c r="J741" s="5"/>
      <c r="K741" s="5"/>
    </row>
    <row r="742" spans="10:11" x14ac:dyDescent="0.35">
      <c r="J742" s="5"/>
      <c r="K742" s="5"/>
    </row>
    <row r="743" spans="10:11" x14ac:dyDescent="0.35">
      <c r="J743" s="5"/>
      <c r="K743" s="5"/>
    </row>
    <row r="744" spans="10:11" x14ac:dyDescent="0.35">
      <c r="J744" s="5"/>
      <c r="K744" s="5"/>
    </row>
    <row r="745" spans="10:11" x14ac:dyDescent="0.35">
      <c r="J745" s="5"/>
      <c r="K745" s="5"/>
    </row>
    <row r="746" spans="10:11" x14ac:dyDescent="0.35">
      <c r="J746" s="5"/>
      <c r="K746" s="5"/>
    </row>
    <row r="747" spans="10:11" x14ac:dyDescent="0.35">
      <c r="J747" s="5"/>
      <c r="K747" s="5"/>
    </row>
    <row r="748" spans="10:11" x14ac:dyDescent="0.35">
      <c r="J748" s="5"/>
      <c r="K748" s="5"/>
    </row>
    <row r="749" spans="10:11" x14ac:dyDescent="0.35">
      <c r="J749" s="5"/>
      <c r="K749" s="5"/>
    </row>
    <row r="750" spans="10:11" x14ac:dyDescent="0.35">
      <c r="J750" s="5"/>
      <c r="K750" s="5"/>
    </row>
    <row r="751" spans="10:11" x14ac:dyDescent="0.35">
      <c r="J751" s="5"/>
      <c r="K751" s="5"/>
    </row>
    <row r="752" spans="10:11" x14ac:dyDescent="0.35">
      <c r="J752" s="5"/>
      <c r="K752" s="5"/>
    </row>
    <row r="753" spans="10:11" x14ac:dyDescent="0.35">
      <c r="J753" s="5"/>
      <c r="K753" s="5"/>
    </row>
    <row r="754" spans="10:11" x14ac:dyDescent="0.35">
      <c r="J754" s="5"/>
      <c r="K754" s="5"/>
    </row>
    <row r="755" spans="10:11" x14ac:dyDescent="0.35">
      <c r="J755" s="5"/>
      <c r="K755" s="5"/>
    </row>
    <row r="756" spans="10:11" x14ac:dyDescent="0.35">
      <c r="J756" s="5"/>
      <c r="K756" s="5"/>
    </row>
    <row r="757" spans="10:11" x14ac:dyDescent="0.35">
      <c r="J757" s="5"/>
      <c r="K757" s="5"/>
    </row>
    <row r="758" spans="10:11" x14ac:dyDescent="0.35">
      <c r="J758" s="5"/>
      <c r="K758" s="5"/>
    </row>
    <row r="759" spans="10:11" x14ac:dyDescent="0.35">
      <c r="J759" s="5"/>
      <c r="K759" s="5"/>
    </row>
    <row r="760" spans="10:11" x14ac:dyDescent="0.35">
      <c r="J760" s="5"/>
      <c r="K760" s="5"/>
    </row>
    <row r="761" spans="10:11" x14ac:dyDescent="0.35">
      <c r="J761" s="5"/>
      <c r="K761" s="5"/>
    </row>
    <row r="762" spans="10:11" x14ac:dyDescent="0.35">
      <c r="J762" s="5"/>
      <c r="K762" s="5"/>
    </row>
    <row r="763" spans="10:11" x14ac:dyDescent="0.35">
      <c r="J763" s="5"/>
      <c r="K763" s="5"/>
    </row>
    <row r="764" spans="10:11" x14ac:dyDescent="0.35">
      <c r="J764" s="5"/>
      <c r="K764" s="5"/>
    </row>
    <row r="765" spans="10:11" x14ac:dyDescent="0.35">
      <c r="J765" s="5"/>
      <c r="K765" s="5"/>
    </row>
    <row r="766" spans="10:11" x14ac:dyDescent="0.35">
      <c r="J766" s="5"/>
      <c r="K766" s="5"/>
    </row>
    <row r="767" spans="10:11" x14ac:dyDescent="0.35">
      <c r="J767" s="5"/>
      <c r="K767" s="5"/>
    </row>
    <row r="768" spans="10:11" x14ac:dyDescent="0.35">
      <c r="J768" s="5"/>
      <c r="K768" s="5"/>
    </row>
    <row r="769" spans="10:11" x14ac:dyDescent="0.35">
      <c r="J769" s="5"/>
      <c r="K769" s="5"/>
    </row>
    <row r="770" spans="10:11" x14ac:dyDescent="0.35">
      <c r="J770" s="5"/>
      <c r="K770" s="5"/>
    </row>
    <row r="771" spans="10:11" x14ac:dyDescent="0.35">
      <c r="J771" s="5"/>
      <c r="K771" s="5"/>
    </row>
    <row r="772" spans="10:11" x14ac:dyDescent="0.35">
      <c r="J772" s="5"/>
      <c r="K772" s="5"/>
    </row>
    <row r="773" spans="10:11" x14ac:dyDescent="0.35">
      <c r="J773" s="5"/>
      <c r="K773" s="5"/>
    </row>
    <row r="774" spans="10:11" x14ac:dyDescent="0.35">
      <c r="J774" s="5"/>
      <c r="K774" s="5"/>
    </row>
    <row r="775" spans="10:11" x14ac:dyDescent="0.35">
      <c r="J775" s="5"/>
      <c r="K775" s="5"/>
    </row>
    <row r="776" spans="10:11" x14ac:dyDescent="0.35">
      <c r="J776" s="5"/>
      <c r="K776" s="5"/>
    </row>
    <row r="777" spans="10:11" x14ac:dyDescent="0.35">
      <c r="J777" s="5"/>
      <c r="K777" s="5"/>
    </row>
    <row r="778" spans="10:11" x14ac:dyDescent="0.35">
      <c r="J778" s="5"/>
      <c r="K778" s="5"/>
    </row>
    <row r="779" spans="10:11" x14ac:dyDescent="0.35">
      <c r="J779" s="5"/>
      <c r="K779" s="5"/>
    </row>
    <row r="780" spans="10:11" x14ac:dyDescent="0.35">
      <c r="J780" s="5"/>
      <c r="K780" s="5"/>
    </row>
    <row r="781" spans="10:11" x14ac:dyDescent="0.35">
      <c r="J781" s="5"/>
      <c r="K781" s="5"/>
    </row>
    <row r="782" spans="10:11" x14ac:dyDescent="0.35">
      <c r="J782" s="5"/>
      <c r="K782" s="5"/>
    </row>
    <row r="783" spans="10:11" x14ac:dyDescent="0.35">
      <c r="J783" s="5"/>
      <c r="K783" s="5"/>
    </row>
    <row r="784" spans="10:11" x14ac:dyDescent="0.35">
      <c r="J784" s="5"/>
      <c r="K784" s="5"/>
    </row>
    <row r="785" spans="10:11" x14ac:dyDescent="0.35">
      <c r="J785" s="5"/>
      <c r="K785" s="5"/>
    </row>
    <row r="786" spans="10:11" x14ac:dyDescent="0.35">
      <c r="J786" s="5"/>
      <c r="K786" s="5"/>
    </row>
    <row r="787" spans="10:11" x14ac:dyDescent="0.35">
      <c r="J787" s="5"/>
      <c r="K787" s="5"/>
    </row>
    <row r="788" spans="10:11" x14ac:dyDescent="0.35">
      <c r="J788" s="5"/>
      <c r="K788" s="5"/>
    </row>
    <row r="789" spans="10:11" x14ac:dyDescent="0.35">
      <c r="J789" s="5"/>
      <c r="K789" s="5"/>
    </row>
    <row r="790" spans="10:11" x14ac:dyDescent="0.35">
      <c r="J790" s="5"/>
      <c r="K790" s="5"/>
    </row>
    <row r="791" spans="10:11" x14ac:dyDescent="0.35">
      <c r="J791" s="5"/>
      <c r="K791" s="5"/>
    </row>
    <row r="792" spans="10:11" x14ac:dyDescent="0.35">
      <c r="J792" s="5"/>
      <c r="K792" s="5"/>
    </row>
    <row r="793" spans="10:11" x14ac:dyDescent="0.35">
      <c r="J793" s="5"/>
      <c r="K793" s="5"/>
    </row>
    <row r="794" spans="10:11" x14ac:dyDescent="0.35">
      <c r="J794" s="5"/>
      <c r="K794" s="5"/>
    </row>
    <row r="795" spans="10:11" x14ac:dyDescent="0.35">
      <c r="J795" s="5"/>
      <c r="K795" s="5"/>
    </row>
    <row r="796" spans="10:11" x14ac:dyDescent="0.35">
      <c r="J796" s="5"/>
      <c r="K796" s="5"/>
    </row>
    <row r="797" spans="10:11" x14ac:dyDescent="0.35">
      <c r="J797" s="5"/>
      <c r="K797" s="5"/>
    </row>
    <row r="798" spans="10:11" x14ac:dyDescent="0.35">
      <c r="J798" s="5"/>
      <c r="K798" s="5"/>
    </row>
    <row r="799" spans="10:11" x14ac:dyDescent="0.35">
      <c r="J799" s="5"/>
      <c r="K799" s="5"/>
    </row>
    <row r="800" spans="10:11" x14ac:dyDescent="0.35">
      <c r="J800" s="5"/>
      <c r="K800" s="5"/>
    </row>
    <row r="801" spans="10:11" x14ac:dyDescent="0.35">
      <c r="J801" s="5"/>
      <c r="K801" s="5"/>
    </row>
    <row r="802" spans="10:11" x14ac:dyDescent="0.35">
      <c r="J802" s="5"/>
      <c r="K802" s="5"/>
    </row>
    <row r="803" spans="10:11" x14ac:dyDescent="0.35">
      <c r="J803" s="5"/>
      <c r="K803" s="5"/>
    </row>
    <row r="804" spans="10:11" x14ac:dyDescent="0.35">
      <c r="J804" s="5"/>
      <c r="K804" s="5"/>
    </row>
    <row r="805" spans="10:11" x14ac:dyDescent="0.35">
      <c r="J805" s="5"/>
      <c r="K805" s="5"/>
    </row>
    <row r="806" spans="10:11" x14ac:dyDescent="0.35">
      <c r="J806" s="5"/>
      <c r="K806" s="5"/>
    </row>
    <row r="807" spans="10:11" x14ac:dyDescent="0.35">
      <c r="J807" s="5"/>
      <c r="K807" s="5"/>
    </row>
    <row r="808" spans="10:11" x14ac:dyDescent="0.35">
      <c r="J808" s="5"/>
      <c r="K808" s="5"/>
    </row>
    <row r="809" spans="10:11" x14ac:dyDescent="0.35">
      <c r="J809" s="5"/>
      <c r="K809" s="5"/>
    </row>
    <row r="810" spans="10:11" x14ac:dyDescent="0.35">
      <c r="J810" s="5"/>
      <c r="K810" s="5"/>
    </row>
    <row r="811" spans="10:11" x14ac:dyDescent="0.35">
      <c r="J811" s="5"/>
      <c r="K811" s="5"/>
    </row>
    <row r="812" spans="10:11" x14ac:dyDescent="0.35">
      <c r="J812" s="5"/>
      <c r="K812" s="5"/>
    </row>
    <row r="813" spans="10:11" x14ac:dyDescent="0.35">
      <c r="J813" s="5"/>
      <c r="K813" s="5"/>
    </row>
    <row r="814" spans="10:11" x14ac:dyDescent="0.35">
      <c r="J814" s="5"/>
      <c r="K814" s="5"/>
    </row>
    <row r="815" spans="10:11" x14ac:dyDescent="0.35">
      <c r="J815" s="5"/>
      <c r="K815" s="5"/>
    </row>
    <row r="816" spans="10:11" x14ac:dyDescent="0.35">
      <c r="J816" s="5"/>
      <c r="K816" s="5"/>
    </row>
    <row r="817" spans="10:11" x14ac:dyDescent="0.35">
      <c r="J817" s="5"/>
      <c r="K817" s="5"/>
    </row>
    <row r="818" spans="10:11" x14ac:dyDescent="0.35">
      <c r="J818" s="5"/>
      <c r="K818" s="5"/>
    </row>
    <row r="819" spans="10:11" x14ac:dyDescent="0.35">
      <c r="J819" s="5"/>
      <c r="K819" s="5"/>
    </row>
    <row r="820" spans="10:11" x14ac:dyDescent="0.35">
      <c r="J820" s="5"/>
      <c r="K820" s="5"/>
    </row>
    <row r="821" spans="10:11" x14ac:dyDescent="0.35">
      <c r="J821" s="5"/>
      <c r="K821" s="5"/>
    </row>
    <row r="822" spans="10:11" x14ac:dyDescent="0.35">
      <c r="J822" s="5"/>
      <c r="K822" s="5"/>
    </row>
    <row r="823" spans="10:11" x14ac:dyDescent="0.35">
      <c r="J823" s="5"/>
      <c r="K823" s="5"/>
    </row>
    <row r="824" spans="10:11" x14ac:dyDescent="0.35">
      <c r="J824" s="5"/>
      <c r="K824" s="5"/>
    </row>
    <row r="825" spans="10:11" x14ac:dyDescent="0.35">
      <c r="J825" s="5"/>
      <c r="K825" s="5"/>
    </row>
    <row r="826" spans="10:11" x14ac:dyDescent="0.35">
      <c r="J826" s="5"/>
      <c r="K826" s="5"/>
    </row>
    <row r="827" spans="10:11" x14ac:dyDescent="0.35">
      <c r="J827" s="5"/>
      <c r="K827" s="5"/>
    </row>
    <row r="828" spans="10:11" x14ac:dyDescent="0.35">
      <c r="J828" s="5"/>
      <c r="K828" s="5"/>
    </row>
    <row r="829" spans="10:11" x14ac:dyDescent="0.35">
      <c r="J829" s="5"/>
      <c r="K829" s="5"/>
    </row>
    <row r="830" spans="10:11" x14ac:dyDescent="0.35">
      <c r="J830" s="5"/>
      <c r="K830" s="5"/>
    </row>
    <row r="831" spans="10:11" x14ac:dyDescent="0.35">
      <c r="J831" s="5"/>
      <c r="K831" s="5"/>
    </row>
    <row r="832" spans="10:11" x14ac:dyDescent="0.35">
      <c r="J832" s="5"/>
      <c r="K832" s="5"/>
    </row>
    <row r="833" spans="10:11" x14ac:dyDescent="0.35">
      <c r="J833" s="5"/>
      <c r="K833" s="5"/>
    </row>
    <row r="834" spans="10:11" x14ac:dyDescent="0.35">
      <c r="J834" s="5"/>
      <c r="K834" s="5"/>
    </row>
    <row r="835" spans="10:11" x14ac:dyDescent="0.35">
      <c r="J835" s="5"/>
      <c r="K835" s="5"/>
    </row>
    <row r="836" spans="10:11" x14ac:dyDescent="0.35">
      <c r="J836" s="5"/>
      <c r="K836" s="5"/>
    </row>
    <row r="837" spans="10:11" x14ac:dyDescent="0.35">
      <c r="J837" s="5"/>
      <c r="K837" s="5"/>
    </row>
    <row r="838" spans="10:11" x14ac:dyDescent="0.35">
      <c r="J838" s="5"/>
      <c r="K838" s="5"/>
    </row>
    <row r="839" spans="10:11" x14ac:dyDescent="0.35">
      <c r="J839" s="5"/>
      <c r="K839" s="5"/>
    </row>
    <row r="840" spans="10:11" x14ac:dyDescent="0.35">
      <c r="J840" s="5"/>
      <c r="K840" s="5"/>
    </row>
    <row r="841" spans="10:11" x14ac:dyDescent="0.35">
      <c r="J841" s="5"/>
      <c r="K841" s="5"/>
    </row>
    <row r="842" spans="10:11" x14ac:dyDescent="0.35">
      <c r="J842" s="5"/>
      <c r="K842" s="5"/>
    </row>
    <row r="843" spans="10:11" x14ac:dyDescent="0.35">
      <c r="J843" s="5"/>
      <c r="K843" s="5"/>
    </row>
    <row r="844" spans="10:11" x14ac:dyDescent="0.35">
      <c r="J844" s="5"/>
      <c r="K844" s="5"/>
    </row>
    <row r="845" spans="10:11" x14ac:dyDescent="0.35">
      <c r="J845" s="5"/>
      <c r="K845" s="5"/>
    </row>
    <row r="846" spans="10:11" x14ac:dyDescent="0.35">
      <c r="J846" s="5"/>
      <c r="K846" s="5"/>
    </row>
    <row r="847" spans="10:11" x14ac:dyDescent="0.35">
      <c r="J847" s="5"/>
      <c r="K847" s="5"/>
    </row>
    <row r="848" spans="10:11" x14ac:dyDescent="0.35">
      <c r="J848" s="5"/>
      <c r="K848" s="5"/>
    </row>
    <row r="849" spans="10:11" x14ac:dyDescent="0.35">
      <c r="J849" s="5"/>
      <c r="K849" s="5"/>
    </row>
    <row r="850" spans="10:11" x14ac:dyDescent="0.35">
      <c r="J850" s="5"/>
      <c r="K850" s="5"/>
    </row>
    <row r="851" spans="10:11" x14ac:dyDescent="0.35">
      <c r="J851" s="5"/>
      <c r="K851" s="5"/>
    </row>
    <row r="852" spans="10:11" x14ac:dyDescent="0.35">
      <c r="J852" s="5"/>
      <c r="K852" s="5"/>
    </row>
    <row r="853" spans="10:11" x14ac:dyDescent="0.35">
      <c r="J853" s="5"/>
      <c r="K853" s="5"/>
    </row>
    <row r="854" spans="10:11" x14ac:dyDescent="0.35">
      <c r="J854" s="5"/>
      <c r="K854" s="5"/>
    </row>
    <row r="855" spans="10:11" x14ac:dyDescent="0.35">
      <c r="J855" s="5"/>
      <c r="K855" s="5"/>
    </row>
    <row r="856" spans="10:11" x14ac:dyDescent="0.35">
      <c r="J856" s="5"/>
      <c r="K856" s="5"/>
    </row>
    <row r="857" spans="10:11" x14ac:dyDescent="0.35">
      <c r="J857" s="5"/>
      <c r="K857" s="5"/>
    </row>
    <row r="858" spans="10:11" x14ac:dyDescent="0.35">
      <c r="J858" s="5"/>
      <c r="K858" s="5"/>
    </row>
    <row r="859" spans="10:11" x14ac:dyDescent="0.35">
      <c r="J859" s="5"/>
      <c r="K859" s="5"/>
    </row>
    <row r="860" spans="10:11" x14ac:dyDescent="0.35">
      <c r="J860" s="5"/>
      <c r="K860" s="5"/>
    </row>
    <row r="861" spans="10:11" x14ac:dyDescent="0.35">
      <c r="J861" s="5"/>
      <c r="K861" s="5"/>
    </row>
    <row r="862" spans="10:11" x14ac:dyDescent="0.35">
      <c r="J862" s="5"/>
      <c r="K862" s="5"/>
    </row>
    <row r="863" spans="10:11" x14ac:dyDescent="0.35">
      <c r="J863" s="5"/>
      <c r="K863" s="5"/>
    </row>
    <row r="864" spans="10:11" x14ac:dyDescent="0.35">
      <c r="J864" s="5"/>
      <c r="K864" s="5"/>
    </row>
    <row r="865" spans="10:11" x14ac:dyDescent="0.35">
      <c r="J865" s="5"/>
      <c r="K865" s="5"/>
    </row>
    <row r="866" spans="10:11" x14ac:dyDescent="0.35">
      <c r="J866" s="5"/>
      <c r="K866" s="5"/>
    </row>
    <row r="867" spans="10:11" x14ac:dyDescent="0.35">
      <c r="J867" s="5"/>
      <c r="K867" s="5"/>
    </row>
    <row r="868" spans="10:11" x14ac:dyDescent="0.35">
      <c r="J868" s="5"/>
      <c r="K868" s="5"/>
    </row>
    <row r="869" spans="10:11" x14ac:dyDescent="0.35">
      <c r="J869" s="5"/>
      <c r="K869" s="5"/>
    </row>
    <row r="870" spans="10:11" x14ac:dyDescent="0.35">
      <c r="J870" s="5"/>
      <c r="K870" s="5"/>
    </row>
    <row r="871" spans="10:11" x14ac:dyDescent="0.35">
      <c r="J871" s="5"/>
      <c r="K871" s="5"/>
    </row>
    <row r="872" spans="10:11" x14ac:dyDescent="0.35">
      <c r="J872" s="5"/>
      <c r="K872" s="5"/>
    </row>
    <row r="873" spans="10:11" x14ac:dyDescent="0.35">
      <c r="J873" s="5"/>
      <c r="K873" s="5"/>
    </row>
    <row r="874" spans="10:11" x14ac:dyDescent="0.35">
      <c r="J874" s="5"/>
      <c r="K874" s="5"/>
    </row>
    <row r="875" spans="10:11" x14ac:dyDescent="0.35">
      <c r="J875" s="5"/>
      <c r="K875" s="5"/>
    </row>
    <row r="876" spans="10:11" x14ac:dyDescent="0.35">
      <c r="J876" s="5"/>
      <c r="K876" s="5"/>
    </row>
    <row r="877" spans="10:11" x14ac:dyDescent="0.35">
      <c r="J877" s="5"/>
      <c r="K877" s="5"/>
    </row>
    <row r="878" spans="10:11" x14ac:dyDescent="0.35">
      <c r="J878" s="5"/>
      <c r="K878" s="5"/>
    </row>
    <row r="879" spans="10:11" x14ac:dyDescent="0.35">
      <c r="J879" s="5"/>
      <c r="K879" s="5"/>
    </row>
    <row r="880" spans="10:11" x14ac:dyDescent="0.35">
      <c r="J880" s="5"/>
      <c r="K880" s="5"/>
    </row>
    <row r="881" spans="10:11" x14ac:dyDescent="0.35">
      <c r="J881" s="5"/>
      <c r="K881" s="5"/>
    </row>
    <row r="882" spans="10:11" x14ac:dyDescent="0.35">
      <c r="J882" s="5"/>
      <c r="K882" s="5"/>
    </row>
    <row r="883" spans="10:11" x14ac:dyDescent="0.35">
      <c r="J883" s="5"/>
      <c r="K883" s="5"/>
    </row>
    <row r="884" spans="10:11" x14ac:dyDescent="0.35">
      <c r="J884" s="5"/>
      <c r="K884" s="5"/>
    </row>
    <row r="885" spans="10:11" x14ac:dyDescent="0.35">
      <c r="J885" s="5"/>
      <c r="K885" s="5"/>
    </row>
    <row r="886" spans="10:11" x14ac:dyDescent="0.35">
      <c r="J886" s="5"/>
      <c r="K886" s="5"/>
    </row>
    <row r="887" spans="10:11" x14ac:dyDescent="0.35">
      <c r="J887" s="5"/>
      <c r="K887" s="5"/>
    </row>
    <row r="888" spans="10:11" x14ac:dyDescent="0.35">
      <c r="J888" s="5"/>
      <c r="K888" s="5"/>
    </row>
    <row r="889" spans="10:11" x14ac:dyDescent="0.35">
      <c r="J889" s="5"/>
      <c r="K889" s="5"/>
    </row>
    <row r="890" spans="10:11" x14ac:dyDescent="0.35">
      <c r="J890" s="5"/>
      <c r="K890" s="5"/>
    </row>
    <row r="891" spans="10:11" x14ac:dyDescent="0.35">
      <c r="J891" s="5"/>
      <c r="K891" s="5"/>
    </row>
    <row r="892" spans="10:11" x14ac:dyDescent="0.35">
      <c r="J892" s="5"/>
      <c r="K892" s="5"/>
    </row>
    <row r="893" spans="10:11" x14ac:dyDescent="0.35">
      <c r="J893" s="5"/>
      <c r="K893" s="5"/>
    </row>
    <row r="894" spans="10:11" x14ac:dyDescent="0.35">
      <c r="J894" s="5"/>
      <c r="K894" s="5"/>
    </row>
    <row r="895" spans="10:11" x14ac:dyDescent="0.35">
      <c r="J895" s="5"/>
      <c r="K895" s="5"/>
    </row>
    <row r="896" spans="10:11" x14ac:dyDescent="0.35">
      <c r="J896" s="5"/>
      <c r="K896" s="5"/>
    </row>
    <row r="897" spans="10:11" x14ac:dyDescent="0.35">
      <c r="J897" s="5"/>
      <c r="K897" s="5"/>
    </row>
    <row r="898" spans="10:11" x14ac:dyDescent="0.35">
      <c r="J898" s="5"/>
      <c r="K898" s="5"/>
    </row>
    <row r="899" spans="10:11" x14ac:dyDescent="0.35">
      <c r="J899" s="5"/>
      <c r="K899" s="5"/>
    </row>
    <row r="900" spans="10:11" x14ac:dyDescent="0.35">
      <c r="J900" s="5"/>
      <c r="K900" s="5"/>
    </row>
    <row r="901" spans="10:11" x14ac:dyDescent="0.35">
      <c r="J901" s="5"/>
      <c r="K901" s="5"/>
    </row>
    <row r="902" spans="10:11" x14ac:dyDescent="0.35">
      <c r="J902" s="5"/>
      <c r="K902" s="5"/>
    </row>
    <row r="903" spans="10:11" x14ac:dyDescent="0.35">
      <c r="J903" s="5"/>
      <c r="K903" s="5"/>
    </row>
    <row r="904" spans="10:11" x14ac:dyDescent="0.35">
      <c r="J904" s="5"/>
      <c r="K904" s="5"/>
    </row>
    <row r="905" spans="10:11" x14ac:dyDescent="0.35">
      <c r="J905" s="5"/>
      <c r="K905" s="5"/>
    </row>
    <row r="906" spans="10:11" x14ac:dyDescent="0.35">
      <c r="J906" s="5"/>
      <c r="K906" s="5"/>
    </row>
    <row r="907" spans="10:11" x14ac:dyDescent="0.35">
      <c r="J907" s="5"/>
      <c r="K907" s="5"/>
    </row>
    <row r="908" spans="10:11" x14ac:dyDescent="0.35">
      <c r="J908" s="5"/>
      <c r="K908" s="5"/>
    </row>
    <row r="909" spans="10:11" x14ac:dyDescent="0.35">
      <c r="J909" s="5"/>
      <c r="K909" s="5"/>
    </row>
    <row r="910" spans="10:11" x14ac:dyDescent="0.35">
      <c r="J910" s="5"/>
      <c r="K910" s="5"/>
    </row>
    <row r="911" spans="10:11" x14ac:dyDescent="0.35">
      <c r="J911" s="5"/>
      <c r="K911" s="5"/>
    </row>
    <row r="912" spans="10:11" x14ac:dyDescent="0.35">
      <c r="J912" s="5"/>
      <c r="K912" s="5"/>
    </row>
    <row r="913" spans="10:11" x14ac:dyDescent="0.35">
      <c r="J913" s="5"/>
      <c r="K913" s="5"/>
    </row>
    <row r="914" spans="10:11" x14ac:dyDescent="0.35">
      <c r="J914" s="5"/>
      <c r="K914" s="5"/>
    </row>
    <row r="915" spans="10:11" x14ac:dyDescent="0.35">
      <c r="J915" s="5"/>
      <c r="K915" s="5"/>
    </row>
    <row r="916" spans="10:11" x14ac:dyDescent="0.35">
      <c r="J916" s="5"/>
      <c r="K916" s="5"/>
    </row>
    <row r="917" spans="10:11" x14ac:dyDescent="0.35">
      <c r="J917" s="5"/>
      <c r="K917" s="5"/>
    </row>
    <row r="918" spans="10:11" x14ac:dyDescent="0.35">
      <c r="J918" s="5"/>
      <c r="K918" s="5"/>
    </row>
    <row r="919" spans="10:11" x14ac:dyDescent="0.35">
      <c r="J919" s="5"/>
      <c r="K919" s="5"/>
    </row>
    <row r="920" spans="10:11" x14ac:dyDescent="0.35">
      <c r="J920" s="5"/>
      <c r="K920" s="5"/>
    </row>
    <row r="921" spans="10:11" x14ac:dyDescent="0.35">
      <c r="J921" s="5"/>
      <c r="K921" s="5"/>
    </row>
    <row r="922" spans="10:11" x14ac:dyDescent="0.35">
      <c r="J922" s="5"/>
      <c r="K922" s="5"/>
    </row>
    <row r="923" spans="10:11" x14ac:dyDescent="0.35">
      <c r="J923" s="5"/>
      <c r="K923" s="5"/>
    </row>
    <row r="924" spans="10:11" x14ac:dyDescent="0.35">
      <c r="J924" s="5"/>
      <c r="K924" s="5"/>
    </row>
    <row r="925" spans="10:11" x14ac:dyDescent="0.35">
      <c r="J925" s="5"/>
      <c r="K925" s="5"/>
    </row>
    <row r="926" spans="10:11" x14ac:dyDescent="0.35">
      <c r="J926" s="5"/>
      <c r="K926" s="5"/>
    </row>
    <row r="927" spans="10:11" x14ac:dyDescent="0.35">
      <c r="J927" s="5"/>
      <c r="K927" s="5"/>
    </row>
    <row r="928" spans="10:11" x14ac:dyDescent="0.35">
      <c r="J928" s="5"/>
      <c r="K928" s="5"/>
    </row>
    <row r="929" spans="10:11" x14ac:dyDescent="0.35">
      <c r="J929" s="5"/>
      <c r="K929" s="5"/>
    </row>
    <row r="930" spans="10:11" x14ac:dyDescent="0.35">
      <c r="J930" s="5"/>
      <c r="K930" s="5"/>
    </row>
    <row r="931" spans="10:11" x14ac:dyDescent="0.35">
      <c r="J931" s="5"/>
      <c r="K931" s="5"/>
    </row>
    <row r="932" spans="10:11" x14ac:dyDescent="0.35">
      <c r="J932" s="5"/>
      <c r="K932" s="5"/>
    </row>
    <row r="933" spans="10:11" x14ac:dyDescent="0.35">
      <c r="J933" s="5"/>
      <c r="K933" s="5"/>
    </row>
    <row r="934" spans="10:11" x14ac:dyDescent="0.35">
      <c r="J934" s="5"/>
      <c r="K934" s="5"/>
    </row>
    <row r="935" spans="10:11" x14ac:dyDescent="0.35">
      <c r="J935" s="5"/>
      <c r="K935" s="5"/>
    </row>
    <row r="936" spans="10:11" x14ac:dyDescent="0.35">
      <c r="J936" s="5"/>
      <c r="K936" s="5"/>
    </row>
    <row r="937" spans="10:11" x14ac:dyDescent="0.35">
      <c r="J937" s="5"/>
      <c r="K937" s="5"/>
    </row>
    <row r="938" spans="10:11" x14ac:dyDescent="0.35">
      <c r="J938" s="5"/>
      <c r="K938" s="5"/>
    </row>
    <row r="939" spans="10:11" x14ac:dyDescent="0.35">
      <c r="J939" s="5"/>
      <c r="K939" s="5"/>
    </row>
    <row r="940" spans="10:11" x14ac:dyDescent="0.35">
      <c r="J940" s="5"/>
      <c r="K940" s="5"/>
    </row>
    <row r="941" spans="10:11" x14ac:dyDescent="0.35">
      <c r="J941" s="5"/>
      <c r="K941" s="5"/>
    </row>
    <row r="942" spans="10:11" x14ac:dyDescent="0.35">
      <c r="J942" s="5"/>
      <c r="K942" s="5"/>
    </row>
    <row r="943" spans="10:11" x14ac:dyDescent="0.35">
      <c r="J943" s="5"/>
      <c r="K943" s="5"/>
    </row>
    <row r="944" spans="10:11" x14ac:dyDescent="0.35">
      <c r="J944" s="5"/>
      <c r="K944" s="5"/>
    </row>
    <row r="945" spans="10:11" x14ac:dyDescent="0.35">
      <c r="J945" s="5"/>
      <c r="K945" s="5"/>
    </row>
    <row r="946" spans="10:11" x14ac:dyDescent="0.35">
      <c r="J946" s="5"/>
      <c r="K946" s="5"/>
    </row>
    <row r="947" spans="10:11" x14ac:dyDescent="0.35">
      <c r="J947" s="5"/>
      <c r="K947" s="5"/>
    </row>
    <row r="948" spans="10:11" x14ac:dyDescent="0.35">
      <c r="J948" s="5"/>
      <c r="K948" s="5"/>
    </row>
    <row r="949" spans="10:11" x14ac:dyDescent="0.35">
      <c r="J949" s="5"/>
      <c r="K949" s="5"/>
    </row>
    <row r="950" spans="10:11" x14ac:dyDescent="0.35">
      <c r="J950" s="5"/>
      <c r="K950" s="5"/>
    </row>
    <row r="951" spans="10:11" x14ac:dyDescent="0.35">
      <c r="J951" s="5"/>
      <c r="K951" s="5"/>
    </row>
    <row r="952" spans="10:11" x14ac:dyDescent="0.35">
      <c r="J952" s="5"/>
      <c r="K952" s="5"/>
    </row>
    <row r="953" spans="10:11" x14ac:dyDescent="0.35">
      <c r="J953" s="5"/>
      <c r="K953" s="5"/>
    </row>
    <row r="954" spans="10:11" x14ac:dyDescent="0.35">
      <c r="J954" s="5"/>
      <c r="K954" s="5"/>
    </row>
    <row r="955" spans="10:11" x14ac:dyDescent="0.35">
      <c r="J955" s="5"/>
      <c r="K955" s="5"/>
    </row>
    <row r="956" spans="10:11" x14ac:dyDescent="0.35">
      <c r="J956" s="5"/>
      <c r="K956" s="5"/>
    </row>
    <row r="957" spans="10:11" x14ac:dyDescent="0.35">
      <c r="J957" s="5"/>
      <c r="K957" s="5"/>
    </row>
    <row r="958" spans="10:11" x14ac:dyDescent="0.35">
      <c r="J958" s="5"/>
      <c r="K958" s="5"/>
    </row>
    <row r="959" spans="10:11" x14ac:dyDescent="0.35">
      <c r="J959" s="5"/>
      <c r="K959" s="5"/>
    </row>
    <row r="960" spans="10:11" x14ac:dyDescent="0.35">
      <c r="J960" s="5"/>
      <c r="K960" s="5"/>
    </row>
    <row r="961" spans="10:11" x14ac:dyDescent="0.35">
      <c r="J961" s="5"/>
      <c r="K961" s="5"/>
    </row>
    <row r="962" spans="10:11" x14ac:dyDescent="0.35">
      <c r="J962" s="5"/>
      <c r="K962" s="5"/>
    </row>
    <row r="963" spans="10:11" x14ac:dyDescent="0.35">
      <c r="J963" s="5"/>
      <c r="K963" s="5"/>
    </row>
    <row r="964" spans="10:11" x14ac:dyDescent="0.35">
      <c r="J964" s="5"/>
      <c r="K964" s="5"/>
    </row>
    <row r="965" spans="10:11" x14ac:dyDescent="0.35">
      <c r="J965" s="5"/>
      <c r="K965" s="5"/>
    </row>
    <row r="966" spans="10:11" x14ac:dyDescent="0.35">
      <c r="J966" s="5"/>
      <c r="K966" s="5"/>
    </row>
    <row r="967" spans="10:11" x14ac:dyDescent="0.35">
      <c r="J967" s="5"/>
      <c r="K967" s="5"/>
    </row>
    <row r="968" spans="10:11" x14ac:dyDescent="0.35">
      <c r="J968" s="5"/>
      <c r="K968" s="5"/>
    </row>
    <row r="969" spans="10:11" x14ac:dyDescent="0.35">
      <c r="J969" s="5"/>
      <c r="K969" s="5"/>
    </row>
    <row r="970" spans="10:11" x14ac:dyDescent="0.35">
      <c r="J970" s="5"/>
      <c r="K970" s="5"/>
    </row>
    <row r="971" spans="10:11" x14ac:dyDescent="0.35">
      <c r="J971" s="5"/>
      <c r="K971" s="5"/>
    </row>
    <row r="972" spans="10:11" x14ac:dyDescent="0.35">
      <c r="J972" s="5"/>
      <c r="K972" s="5"/>
    </row>
    <row r="973" spans="10:11" x14ac:dyDescent="0.35">
      <c r="J973" s="5"/>
      <c r="K973" s="5"/>
    </row>
    <row r="974" spans="10:11" x14ac:dyDescent="0.35">
      <c r="J974" s="5"/>
      <c r="K974" s="5"/>
    </row>
    <row r="975" spans="10:11" x14ac:dyDescent="0.35">
      <c r="J975" s="5"/>
      <c r="K975" s="5"/>
    </row>
    <row r="976" spans="10:11" x14ac:dyDescent="0.35">
      <c r="J976" s="5"/>
      <c r="K976" s="5"/>
    </row>
    <row r="977" spans="10:11" x14ac:dyDescent="0.35">
      <c r="J977" s="5"/>
      <c r="K977" s="5"/>
    </row>
    <row r="978" spans="10:11" x14ac:dyDescent="0.35">
      <c r="J978" s="5"/>
      <c r="K978" s="5"/>
    </row>
    <row r="979" spans="10:11" x14ac:dyDescent="0.35">
      <c r="J979" s="5"/>
      <c r="K979" s="5"/>
    </row>
    <row r="980" spans="10:11" x14ac:dyDescent="0.35">
      <c r="J980" s="5"/>
      <c r="K980" s="5"/>
    </row>
    <row r="981" spans="10:11" x14ac:dyDescent="0.35">
      <c r="J981" s="5"/>
      <c r="K981" s="5"/>
    </row>
    <row r="982" spans="10:11" x14ac:dyDescent="0.35">
      <c r="J982" s="5"/>
      <c r="K982" s="5"/>
    </row>
    <row r="983" spans="10:11" x14ac:dyDescent="0.35">
      <c r="J983" s="5"/>
      <c r="K983" s="5"/>
    </row>
    <row r="984" spans="10:11" x14ac:dyDescent="0.35">
      <c r="J984" s="5"/>
      <c r="K984" s="5"/>
    </row>
    <row r="985" spans="10:11" x14ac:dyDescent="0.35">
      <c r="J985" s="5"/>
      <c r="K985" s="5"/>
    </row>
    <row r="986" spans="10:11" x14ac:dyDescent="0.35">
      <c r="J986" s="5"/>
      <c r="K986" s="5"/>
    </row>
    <row r="987" spans="10:11" x14ac:dyDescent="0.35">
      <c r="J987" s="5"/>
      <c r="K987" s="5"/>
    </row>
    <row r="988" spans="10:11" x14ac:dyDescent="0.35">
      <c r="J988" s="5"/>
      <c r="K988" s="5"/>
    </row>
    <row r="989" spans="10:11" x14ac:dyDescent="0.35">
      <c r="J989" s="5"/>
      <c r="K989" s="5"/>
    </row>
    <row r="990" spans="10:11" x14ac:dyDescent="0.35">
      <c r="J990" s="5"/>
      <c r="K990" s="5"/>
    </row>
    <row r="991" spans="10:11" x14ac:dyDescent="0.35">
      <c r="J991" s="5"/>
      <c r="K991" s="5"/>
    </row>
    <row r="992" spans="10:11" x14ac:dyDescent="0.35">
      <c r="J992" s="5"/>
      <c r="K992" s="5"/>
    </row>
    <row r="993" spans="10:11" x14ac:dyDescent="0.35">
      <c r="J993" s="5"/>
      <c r="K993" s="5"/>
    </row>
    <row r="994" spans="10:11" x14ac:dyDescent="0.35">
      <c r="J994" s="5"/>
      <c r="K994" s="5"/>
    </row>
    <row r="995" spans="10:11" x14ac:dyDescent="0.35">
      <c r="J995" s="5"/>
      <c r="K995" s="5"/>
    </row>
    <row r="996" spans="10:11" x14ac:dyDescent="0.35">
      <c r="J996" s="5"/>
      <c r="K996" s="5"/>
    </row>
    <row r="997" spans="10:11" x14ac:dyDescent="0.35">
      <c r="J997" s="5"/>
      <c r="K997" s="5"/>
    </row>
    <row r="998" spans="10:11" x14ac:dyDescent="0.35">
      <c r="J998" s="5"/>
      <c r="K998" s="5"/>
    </row>
    <row r="999" spans="10:11" x14ac:dyDescent="0.35">
      <c r="J999" s="5"/>
      <c r="K999" s="5"/>
    </row>
    <row r="1000" spans="10:11" x14ac:dyDescent="0.35">
      <c r="J1000" s="5"/>
      <c r="K1000" s="5"/>
    </row>
    <row r="1001" spans="10:11" x14ac:dyDescent="0.35">
      <c r="J1001" s="5"/>
      <c r="K1001" s="5"/>
    </row>
    <row r="1002" spans="10:11" x14ac:dyDescent="0.35">
      <c r="J1002" s="5"/>
      <c r="K1002" s="5"/>
    </row>
    <row r="1003" spans="10:11" x14ac:dyDescent="0.35">
      <c r="J1003" s="5"/>
      <c r="K1003" s="5"/>
    </row>
    <row r="1004" spans="10:11" x14ac:dyDescent="0.35">
      <c r="J1004" s="5"/>
      <c r="K1004" s="5"/>
    </row>
    <row r="1005" spans="10:11" ht="15.75" customHeight="1" x14ac:dyDescent="0.35">
      <c r="J1005" s="5"/>
      <c r="K1005" s="5"/>
    </row>
    <row r="1006" spans="10:11" x14ac:dyDescent="0.35">
      <c r="J1006" s="5"/>
      <c r="K1006" s="5"/>
    </row>
    <row r="1007" spans="10:11" x14ac:dyDescent="0.35">
      <c r="J1007" s="5"/>
      <c r="K1007" s="5"/>
    </row>
    <row r="1008" spans="10:11" x14ac:dyDescent="0.35">
      <c r="J1008" s="5"/>
      <c r="K1008" s="5"/>
    </row>
    <row r="1009" spans="10:11" x14ac:dyDescent="0.35">
      <c r="J1009" s="5"/>
      <c r="K1009" s="5"/>
    </row>
    <row r="1010" spans="10:11" x14ac:dyDescent="0.35">
      <c r="J1010" s="5"/>
      <c r="K1010" s="5"/>
    </row>
    <row r="1011" spans="10:11" x14ac:dyDescent="0.35">
      <c r="J1011" s="5"/>
      <c r="K1011" s="5"/>
    </row>
    <row r="1012" spans="10:11" x14ac:dyDescent="0.35">
      <c r="J1012" s="5"/>
      <c r="K1012" s="5"/>
    </row>
    <row r="1013" spans="10:11" x14ac:dyDescent="0.35">
      <c r="J1013" s="5"/>
      <c r="K1013" s="5"/>
    </row>
    <row r="1014" spans="10:11" x14ac:dyDescent="0.35">
      <c r="J1014" s="5"/>
      <c r="K1014" s="5"/>
    </row>
    <row r="1015" spans="10:11" x14ac:dyDescent="0.35">
      <c r="J1015" s="5"/>
      <c r="K1015" s="5"/>
    </row>
    <row r="1016" spans="10:11" x14ac:dyDescent="0.35">
      <c r="J1016" s="5"/>
      <c r="K1016" s="5"/>
    </row>
    <row r="1017" spans="10:11" x14ac:dyDescent="0.35">
      <c r="J1017" s="5"/>
      <c r="K1017" s="5"/>
    </row>
    <row r="1018" spans="10:11" x14ac:dyDescent="0.35">
      <c r="J1018" s="5"/>
      <c r="K1018" s="5"/>
    </row>
    <row r="1019" spans="10:11" x14ac:dyDescent="0.35">
      <c r="J1019" s="5"/>
      <c r="K1019" s="5"/>
    </row>
    <row r="1020" spans="10:11" x14ac:dyDescent="0.35">
      <c r="J1020" s="5"/>
      <c r="K1020" s="5"/>
    </row>
    <row r="1021" spans="10:11" x14ac:dyDescent="0.35">
      <c r="J1021" s="5"/>
      <c r="K1021" s="5"/>
    </row>
    <row r="1022" spans="10:11" x14ac:dyDescent="0.35">
      <c r="J1022" s="5"/>
      <c r="K1022" s="5"/>
    </row>
    <row r="1023" spans="10:11" x14ac:dyDescent="0.35">
      <c r="J1023" s="5"/>
      <c r="K1023" s="5"/>
    </row>
    <row r="1024" spans="10:11" x14ac:dyDescent="0.35">
      <c r="J1024" s="5"/>
      <c r="K1024" s="5"/>
    </row>
    <row r="1025" spans="10:11" x14ac:dyDescent="0.35">
      <c r="J1025" s="5"/>
      <c r="K1025" s="5"/>
    </row>
    <row r="1026" spans="10:11" x14ac:dyDescent="0.35">
      <c r="J1026" s="5"/>
      <c r="K1026" s="5"/>
    </row>
    <row r="1027" spans="10:11" x14ac:dyDescent="0.35">
      <c r="J1027" s="5"/>
      <c r="K1027" s="5"/>
    </row>
  </sheetData>
  <sheetProtection algorithmName="SHA-512" hashValue="Xpx3kbQDQFa9zTsYELl5aIxZXbTarLp++0N2yAbSfDEKpvahFPb1txIPXIuhHRAyHHE+sQnfxgmwcy4PSgmiAQ==" saltValue="XXXNFa25afX1/NyJRImsQg==" spinCount="100000" sheet="1" formatColumns="0" formatRows="0" selectLockedCells="1"/>
  <customSheetViews>
    <customSheetView guid="{F5A100CB-B899-442A-8CB0-2AB82028E8A7}" showGridLines="0" fitToPage="1" hiddenColumns="1" topLeftCell="F1">
      <selection activeCell="I16" sqref="I16"/>
      <pageMargins left="0.78740157480314965" right="0.23622047244094491" top="0.78740157480314965" bottom="0.74803149606299213" header="0.31496062992125984" footer="0.31496062992125984"/>
      <pageSetup paperSize="9" scale="79" fitToHeight="5" orientation="landscape" r:id="rId1"/>
      <headerFooter>
        <oddHeader>&amp;CPTR - PARTE B&amp;RVERSÃO 2</oddHeader>
        <oddFooter>&amp;A&amp;RPágina &amp;P</oddFooter>
      </headerFooter>
    </customSheetView>
  </customSheetViews>
  <mergeCells count="8">
    <mergeCell ref="A3:D3"/>
    <mergeCell ref="A21:C21"/>
    <mergeCell ref="G3:I3"/>
    <mergeCell ref="N3:N4"/>
    <mergeCell ref="AD3:AF3"/>
    <mergeCell ref="P3:R3"/>
    <mergeCell ref="S3:Y3"/>
    <mergeCell ref="Z3:AB3"/>
  </mergeCells>
  <dataValidations count="2">
    <dataValidation type="decimal" operator="greaterThanOrEqual" allowBlank="1" showInputMessage="1" showErrorMessage="1" error="A INFORMAÇÃO DEVE SER UM NÚMERO POSITIVO._x000a_UTILIZE VÍRGULA PARA SEPARAR OS CENTAVOS, SE HOUVRE." sqref="D5:D20" xr:uid="{00000000-0002-0000-0E00-000000000000}">
      <formula1>0</formula1>
    </dataValidation>
    <dataValidation type="list" allowBlank="1" showInputMessage="1" showErrorMessage="1" error="SELECIONE NA LISTA O EXECUTOR DA DESPESA." sqref="B5:B20" xr:uid="{00000000-0002-0000-0E00-000002000000}">
      <formula1>$G$5:$G$20</formula1>
    </dataValidation>
  </dataValidations>
  <pageMargins left="0.78740157480314965" right="0.23622047244094491" top="0.78740157480314965" bottom="0.74803149606299213" header="0.31496062992125984" footer="0.31496062992125984"/>
  <pageSetup paperSize="9" fitToHeight="5" orientation="landscape" r:id="rId2"/>
  <headerFooter>
    <oddHeader>&amp;CPTR - PARTE B&amp;RVERSÃO 2</oddHeader>
    <oddFooter>&amp;A&amp;RPágina &amp;P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Plan17">
    <pageSetUpPr fitToPage="1"/>
  </sheetPr>
  <dimension ref="A1:AK56"/>
  <sheetViews>
    <sheetView showGridLines="0" zoomScaleNormal="100" workbookViewId="0">
      <selection activeCell="B5" sqref="B5"/>
    </sheetView>
  </sheetViews>
  <sheetFormatPr defaultColWidth="9.1796875" defaultRowHeight="10" x14ac:dyDescent="0.35"/>
  <cols>
    <col min="1" max="1" width="4.1796875" style="7" customWidth="1"/>
    <col min="2" max="2" width="20" style="5" customWidth="1"/>
    <col min="3" max="3" width="22.81640625" style="5" customWidth="1"/>
    <col min="4" max="4" width="25.81640625" style="5" customWidth="1"/>
    <col min="5" max="5" width="28" style="5" customWidth="1"/>
    <col min="6" max="6" width="15.1796875" style="5" customWidth="1"/>
    <col min="7" max="7" width="110" style="44" customWidth="1"/>
    <col min="8" max="8" width="9.1796875" style="5" customWidth="1"/>
    <col min="9" max="9" width="23.81640625" style="5" hidden="1" customWidth="1"/>
    <col min="10" max="10" width="13.26953125" style="5" hidden="1" customWidth="1"/>
    <col min="11" max="11" width="21.26953125" style="5" hidden="1" customWidth="1"/>
    <col min="12" max="12" width="39.81640625" style="5" hidden="1" customWidth="1"/>
    <col min="13" max="13" width="13.1796875" style="5" hidden="1" customWidth="1"/>
    <col min="14" max="14" width="9.81640625" style="5" hidden="1" customWidth="1"/>
    <col min="15" max="15" width="11.54296875" style="5" hidden="1" customWidth="1"/>
    <col min="16" max="16" width="23.453125" style="5" hidden="1" customWidth="1"/>
    <col min="17" max="18" width="21.1796875" style="5" hidden="1" customWidth="1"/>
    <col min="19" max="19" width="11.7265625" style="5" hidden="1" customWidth="1"/>
    <col min="20" max="20" width="22.453125" style="5" hidden="1" customWidth="1"/>
    <col min="21" max="21" width="14.26953125" style="5" hidden="1" customWidth="1"/>
    <col min="22" max="22" width="13.26953125" style="5" hidden="1" customWidth="1"/>
    <col min="23" max="23" width="13.81640625" style="5" hidden="1" customWidth="1"/>
    <col min="24" max="24" width="18.1796875" style="5" hidden="1" customWidth="1"/>
    <col min="25" max="25" width="13.54296875" style="5" hidden="1" customWidth="1"/>
    <col min="26" max="26" width="9.7265625" style="5" hidden="1" customWidth="1"/>
    <col min="27" max="27" width="11" style="5" hidden="1" customWidth="1"/>
    <col min="28" max="28" width="16.81640625" style="5" hidden="1" customWidth="1"/>
    <col min="29" max="29" width="28.7265625" style="5" hidden="1" customWidth="1"/>
    <col min="30" max="30" width="10.26953125" style="5" hidden="1" customWidth="1"/>
    <col min="31" max="31" width="16.81640625" style="5" hidden="1" customWidth="1"/>
    <col min="32" max="32" width="22.54296875" style="5" hidden="1" customWidth="1"/>
    <col min="33" max="35" width="16.1796875" style="5" hidden="1" customWidth="1"/>
    <col min="36" max="37" width="9.1796875" style="5" hidden="1" customWidth="1"/>
    <col min="38" max="38" width="9.1796875" style="5" customWidth="1"/>
    <col min="39" max="16384" width="9.1796875" style="5"/>
  </cols>
  <sheetData>
    <row r="1" spans="1:35" ht="10.5" x14ac:dyDescent="0.35">
      <c r="A1" s="529" t="s">
        <v>2375</v>
      </c>
      <c r="G1" s="5"/>
    </row>
    <row r="2" spans="1:35" ht="10.5" thickBot="1" x14ac:dyDescent="0.4">
      <c r="G2" s="5"/>
    </row>
    <row r="3" spans="1:35" ht="20.149999999999999" customHeight="1" thickTop="1" x14ac:dyDescent="0.35">
      <c r="A3" s="737" t="s">
        <v>225</v>
      </c>
      <c r="B3" s="738"/>
      <c r="C3" s="738"/>
      <c r="D3" s="738"/>
      <c r="E3" s="738"/>
      <c r="F3" s="739"/>
      <c r="G3" s="43"/>
      <c r="I3" s="658" t="s">
        <v>668</v>
      </c>
      <c r="J3" s="658"/>
      <c r="K3" s="658"/>
      <c r="L3" s="658"/>
      <c r="M3" s="658"/>
      <c r="N3" s="658"/>
      <c r="O3" s="658"/>
      <c r="P3" s="667" t="s">
        <v>1947</v>
      </c>
      <c r="Q3" s="770"/>
      <c r="S3" s="766" t="s">
        <v>1944</v>
      </c>
      <c r="T3" s="768"/>
      <c r="U3" s="769"/>
      <c r="V3" s="652" t="s">
        <v>1945</v>
      </c>
      <c r="W3" s="653"/>
      <c r="X3" s="653"/>
      <c r="Y3" s="653"/>
      <c r="Z3" s="653"/>
      <c r="AA3" s="653"/>
      <c r="AB3" s="654"/>
      <c r="AC3" s="749" t="s">
        <v>1946</v>
      </c>
      <c r="AD3" s="749"/>
      <c r="AE3" s="749"/>
      <c r="AG3" s="730" t="s">
        <v>1958</v>
      </c>
      <c r="AH3" s="730"/>
      <c r="AI3" s="730"/>
    </row>
    <row r="4" spans="1:35" ht="25" customHeight="1" x14ac:dyDescent="0.35">
      <c r="A4" s="219" t="s">
        <v>6</v>
      </c>
      <c r="B4" s="93" t="s">
        <v>2373</v>
      </c>
      <c r="C4" s="93" t="s">
        <v>345</v>
      </c>
      <c r="D4" s="93" t="s">
        <v>670</v>
      </c>
      <c r="E4" s="93" t="s">
        <v>669</v>
      </c>
      <c r="F4" s="94" t="s">
        <v>2371</v>
      </c>
      <c r="I4" s="166" t="s">
        <v>1541</v>
      </c>
      <c r="J4" s="166" t="s">
        <v>0</v>
      </c>
      <c r="K4" s="166" t="s">
        <v>440</v>
      </c>
      <c r="L4" s="166" t="s">
        <v>1</v>
      </c>
      <c r="M4" s="166" t="s">
        <v>245</v>
      </c>
      <c r="N4" s="166" t="s">
        <v>1083</v>
      </c>
      <c r="O4" s="166" t="s">
        <v>446</v>
      </c>
      <c r="P4" s="333" t="s">
        <v>272</v>
      </c>
      <c r="Q4" s="332" t="s">
        <v>444</v>
      </c>
      <c r="S4" s="320" t="s">
        <v>1883</v>
      </c>
      <c r="T4" s="320" t="s">
        <v>1884</v>
      </c>
      <c r="U4" s="211" t="s">
        <v>1885</v>
      </c>
      <c r="V4" s="96" t="s">
        <v>0</v>
      </c>
      <c r="W4" s="96" t="s">
        <v>440</v>
      </c>
      <c r="X4" s="96" t="s">
        <v>1</v>
      </c>
      <c r="Y4" s="96" t="s">
        <v>245</v>
      </c>
      <c r="Z4" s="96" t="s">
        <v>1083</v>
      </c>
      <c r="AA4" s="96" t="s">
        <v>446</v>
      </c>
      <c r="AB4" s="211" t="s">
        <v>1906</v>
      </c>
      <c r="AC4" s="163" t="s">
        <v>1899</v>
      </c>
      <c r="AD4" s="163" t="s">
        <v>5</v>
      </c>
      <c r="AE4" s="211" t="s">
        <v>1907</v>
      </c>
      <c r="AG4" s="24" t="s">
        <v>1665</v>
      </c>
      <c r="AH4" s="24" t="s">
        <v>1667</v>
      </c>
      <c r="AI4" s="24" t="s">
        <v>2092</v>
      </c>
    </row>
    <row r="5" spans="1:35" x14ac:dyDescent="0.35">
      <c r="A5" s="161" t="s">
        <v>638</v>
      </c>
      <c r="B5" s="45"/>
      <c r="C5" s="557"/>
      <c r="D5" s="557"/>
      <c r="E5" s="557"/>
      <c r="F5" s="525"/>
      <c r="G5" s="43" t="str">
        <f>IF(AB5&lt;&gt;"",AB5,IF(AE5&lt;&gt;"",AE5,IF(U5&lt;&gt;"",U5,"")))</f>
        <v/>
      </c>
      <c r="I5" s="24" t="str">
        <f>'A - DADOS INST.'!T41</f>
        <v/>
      </c>
      <c r="J5" s="24" t="str">
        <f>'A - DADOS INST.'!U41</f>
        <v/>
      </c>
      <c r="K5" s="24" t="str">
        <f>'A - DADOS INST.'!V41</f>
        <v/>
      </c>
      <c r="L5" s="24" t="str">
        <f>'A - DADOS INST.'!W41</f>
        <v/>
      </c>
      <c r="M5" s="24" t="str">
        <f>'A - DADOS INST.'!X41</f>
        <v/>
      </c>
      <c r="N5" s="24" t="str">
        <f>'A - DADOS INST.'!Y41</f>
        <v/>
      </c>
      <c r="O5" s="24" t="str">
        <f>'A - DADOS INST.'!Z41</f>
        <v/>
      </c>
      <c r="P5" s="148">
        <f t="shared" ref="P5:P20" si="0">SUMIFS($F$5:$F$54,$B$5:$B$54,I5,$C$5:$C$54,$L$25)</f>
        <v>0</v>
      </c>
      <c r="Q5" s="148">
        <f>SUMIF($B$5:$B$54,I5,$F$5:$F$54)</f>
        <v>0</v>
      </c>
      <c r="S5" s="24" t="b">
        <f>OR(B5&lt;&gt;"",C5&lt;&gt;"",D5&lt;&gt;"",E5&lt;&gt;"",F5&lt;&gt;"")</f>
        <v>0</v>
      </c>
      <c r="T5" s="24" t="b">
        <f>AND(B5&lt;&gt;"",C5&lt;&gt;"",D5&lt;&gt;"",E5&lt;&gt;"",F5&lt;&gt;"")</f>
        <v>0</v>
      </c>
      <c r="U5" s="24" t="str">
        <f t="shared" ref="U5:U36" si="1">IF(AND(S5=TRUE,T5=FALSE),$I$35,"")</f>
        <v/>
      </c>
      <c r="V5" s="81" t="str">
        <f t="shared" ref="V5:V36" si="2">IFERROR(VLOOKUP($B5,$I$5:$O$20,2,FALSE),"")</f>
        <v/>
      </c>
      <c r="W5" s="81" t="str">
        <f t="shared" ref="W5:W36" si="3">IFERROR(VLOOKUP($B5,$I$5:$O$20,3,FALSE),"")</f>
        <v/>
      </c>
      <c r="X5" s="81" t="str">
        <f t="shared" ref="X5:X36" si="4">IFERROR(VLOOKUP($B5,$I$5:$O$20,4,FALSE),"")</f>
        <v/>
      </c>
      <c r="Y5" s="81" t="str">
        <f t="shared" ref="Y5:Y36" si="5">IFERROR(VLOOKUP($B5,$I$5:$O$20,5,FALSE),"")</f>
        <v/>
      </c>
      <c r="Z5" s="81" t="str">
        <f t="shared" ref="Z5:Z36" si="6">IFERROR(VLOOKUP($B5,$I$5:$O$20,6,FALSE),"")</f>
        <v/>
      </c>
      <c r="AA5" s="81" t="str">
        <f t="shared" ref="AA5:AA36" si="7">IFERROR(VLOOKUP($B5,$I$5:$O$20,7,FALSE),"")</f>
        <v/>
      </c>
      <c r="AB5" s="81" t="str">
        <f t="shared" ref="AB5:AB36" si="8">IF(B5="","",IF(V5="",$I$36,""))</f>
        <v/>
      </c>
      <c r="AC5" s="24" t="str">
        <f t="shared" ref="AC5:AC36" si="9">CONCATENATE($I$24,$I$30,X5,$I$30,Y5,$I$30,Z5,$I$30,AA5,$I$30,$I$27,$I$30,C5)</f>
        <v>;;;;;SERVICOS;</v>
      </c>
      <c r="AD5" s="24" t="str">
        <f>IFERROR(VLOOKUP($AC5,'VERIFICAÇÃO 8'!H:J,2,FALSE),"")</f>
        <v/>
      </c>
      <c r="AE5" s="24" t="str">
        <f>IFERROR(VLOOKUP($AC5,'VERIFICAÇÃO 8'!H:J,3,FALSE),"")</f>
        <v/>
      </c>
      <c r="AG5" s="24">
        <f>IF(U5&lt;&gt;"",1,0)</f>
        <v>0</v>
      </c>
      <c r="AH5" s="24">
        <f>IF(AB5&lt;&gt;"",1,0)</f>
        <v>0</v>
      </c>
      <c r="AI5" s="24">
        <f>IF(AE5&lt;&gt;"",1,0)</f>
        <v>0</v>
      </c>
    </row>
    <row r="6" spans="1:35" x14ac:dyDescent="0.35">
      <c r="A6" s="161" t="s">
        <v>639</v>
      </c>
      <c r="B6" s="557"/>
      <c r="C6" s="457"/>
      <c r="D6" s="557"/>
      <c r="E6" s="557"/>
      <c r="F6" s="525"/>
      <c r="G6" s="43" t="str">
        <f t="shared" ref="G6:G54" si="10">IF(AB6&lt;&gt;"",AB6,IF(AE6&lt;&gt;"",AE6,IF(U6&lt;&gt;"",U6,"")))</f>
        <v/>
      </c>
      <c r="I6" s="24" t="str">
        <f>'A - DADOS INST.'!T42</f>
        <v/>
      </c>
      <c r="J6" s="24" t="str">
        <f>'A - DADOS INST.'!U42</f>
        <v/>
      </c>
      <c r="K6" s="24" t="str">
        <f>'A - DADOS INST.'!V42</f>
        <v/>
      </c>
      <c r="L6" s="24" t="str">
        <f>'A - DADOS INST.'!W42</f>
        <v/>
      </c>
      <c r="M6" s="24" t="str">
        <f>'A - DADOS INST.'!X42</f>
        <v/>
      </c>
      <c r="N6" s="24" t="str">
        <f>'A - DADOS INST.'!Y42</f>
        <v/>
      </c>
      <c r="O6" s="24" t="str">
        <f>'A - DADOS INST.'!Z42</f>
        <v/>
      </c>
      <c r="P6" s="148">
        <f t="shared" si="0"/>
        <v>0</v>
      </c>
      <c r="Q6" s="148">
        <f t="shared" ref="Q6:Q20" si="11">SUMIF($B$5:$B$54,I6,$F$5:$F$54)</f>
        <v>0</v>
      </c>
      <c r="S6" s="24" t="b">
        <f t="shared" ref="S6:S54" si="12">OR(B6&lt;&gt;"",C6&lt;&gt;"",D6&lt;&gt;"",E6&lt;&gt;"",F6&lt;&gt;"")</f>
        <v>0</v>
      </c>
      <c r="T6" s="24" t="b">
        <f t="shared" ref="T6:T54" si="13">AND(B6&lt;&gt;"",C6&lt;&gt;"",D6&lt;&gt;"",E6&lt;&gt;"",F6&lt;&gt;"")</f>
        <v>0</v>
      </c>
      <c r="U6" s="24" t="str">
        <f t="shared" si="1"/>
        <v/>
      </c>
      <c r="V6" s="81" t="str">
        <f t="shared" si="2"/>
        <v/>
      </c>
      <c r="W6" s="81" t="str">
        <f t="shared" si="3"/>
        <v/>
      </c>
      <c r="X6" s="81" t="str">
        <f t="shared" si="4"/>
        <v/>
      </c>
      <c r="Y6" s="81" t="str">
        <f t="shared" si="5"/>
        <v/>
      </c>
      <c r="Z6" s="81" t="str">
        <f t="shared" si="6"/>
        <v/>
      </c>
      <c r="AA6" s="81" t="str">
        <f t="shared" si="7"/>
        <v/>
      </c>
      <c r="AB6" s="81" t="str">
        <f t="shared" si="8"/>
        <v/>
      </c>
      <c r="AC6" s="24" t="str">
        <f t="shared" si="9"/>
        <v>;;;;;SERVICOS;</v>
      </c>
      <c r="AD6" s="24" t="str">
        <f>IFERROR(VLOOKUP($AC6,'VERIFICAÇÃO 8'!H:J,2,FALSE),"")</f>
        <v/>
      </c>
      <c r="AE6" s="24" t="str">
        <f>IFERROR(VLOOKUP($AC6,'VERIFICAÇÃO 8'!H:J,3,FALSE),"")</f>
        <v/>
      </c>
      <c r="AG6" s="24">
        <f t="shared" ref="AG6:AG54" si="14">IF(U6&lt;&gt;"",1,0)</f>
        <v>0</v>
      </c>
      <c r="AH6" s="24">
        <f t="shared" ref="AH6:AH54" si="15">IF(AB6&lt;&gt;"",1,0)</f>
        <v>0</v>
      </c>
      <c r="AI6" s="24">
        <f t="shared" ref="AI6:AI54" si="16">IF(AE6&lt;&gt;"",1,0)</f>
        <v>0</v>
      </c>
    </row>
    <row r="7" spans="1:35" x14ac:dyDescent="0.35">
      <c r="A7" s="161" t="s">
        <v>640</v>
      </c>
      <c r="B7" s="457"/>
      <c r="C7" s="457"/>
      <c r="D7" s="557"/>
      <c r="E7" s="557"/>
      <c r="F7" s="525"/>
      <c r="G7" s="43" t="str">
        <f t="shared" si="10"/>
        <v/>
      </c>
      <c r="I7" s="24" t="str">
        <f>'A - DADOS INST.'!T43</f>
        <v/>
      </c>
      <c r="J7" s="24" t="str">
        <f>'A - DADOS INST.'!U43</f>
        <v/>
      </c>
      <c r="K7" s="24" t="str">
        <f>'A - DADOS INST.'!V43</f>
        <v/>
      </c>
      <c r="L7" s="24" t="str">
        <f>'A - DADOS INST.'!W43</f>
        <v/>
      </c>
      <c r="M7" s="24" t="str">
        <f>'A - DADOS INST.'!X43</f>
        <v/>
      </c>
      <c r="N7" s="24" t="str">
        <f>'A - DADOS INST.'!Y43</f>
        <v/>
      </c>
      <c r="O7" s="24" t="str">
        <f>'A - DADOS INST.'!Z43</f>
        <v/>
      </c>
      <c r="P7" s="148">
        <f t="shared" si="0"/>
        <v>0</v>
      </c>
      <c r="Q7" s="148">
        <f t="shared" si="11"/>
        <v>0</v>
      </c>
      <c r="S7" s="24" t="b">
        <f t="shared" si="12"/>
        <v>0</v>
      </c>
      <c r="T7" s="24" t="b">
        <f t="shared" si="13"/>
        <v>0</v>
      </c>
      <c r="U7" s="24" t="str">
        <f t="shared" si="1"/>
        <v/>
      </c>
      <c r="V7" s="81" t="str">
        <f t="shared" si="2"/>
        <v/>
      </c>
      <c r="W7" s="81" t="str">
        <f t="shared" si="3"/>
        <v/>
      </c>
      <c r="X7" s="81" t="str">
        <f t="shared" si="4"/>
        <v/>
      </c>
      <c r="Y7" s="81" t="str">
        <f t="shared" si="5"/>
        <v/>
      </c>
      <c r="Z7" s="81" t="str">
        <f t="shared" si="6"/>
        <v/>
      </c>
      <c r="AA7" s="81" t="str">
        <f t="shared" si="7"/>
        <v/>
      </c>
      <c r="AB7" s="81" t="str">
        <f t="shared" si="8"/>
        <v/>
      </c>
      <c r="AC7" s="24" t="str">
        <f t="shared" si="9"/>
        <v>;;;;;SERVICOS;</v>
      </c>
      <c r="AD7" s="24" t="str">
        <f>IFERROR(VLOOKUP($AC7,'VERIFICAÇÃO 8'!H:J,2,FALSE),"")</f>
        <v/>
      </c>
      <c r="AE7" s="24" t="str">
        <f>IFERROR(VLOOKUP($AC7,'VERIFICAÇÃO 8'!H:J,3,FALSE),"")</f>
        <v/>
      </c>
      <c r="AG7" s="24">
        <f t="shared" si="14"/>
        <v>0</v>
      </c>
      <c r="AH7" s="24">
        <f t="shared" si="15"/>
        <v>0</v>
      </c>
      <c r="AI7" s="24">
        <f t="shared" si="16"/>
        <v>0</v>
      </c>
    </row>
    <row r="8" spans="1:35" x14ac:dyDescent="0.35">
      <c r="A8" s="161" t="s">
        <v>641</v>
      </c>
      <c r="B8" s="537"/>
      <c r="C8" s="457"/>
      <c r="D8" s="557"/>
      <c r="E8" s="557"/>
      <c r="F8" s="525"/>
      <c r="G8" s="43" t="str">
        <f t="shared" si="10"/>
        <v/>
      </c>
      <c r="I8" s="24" t="str">
        <f>'A - DADOS INST.'!T44</f>
        <v/>
      </c>
      <c r="J8" s="24" t="str">
        <f>'A - DADOS INST.'!U44</f>
        <v/>
      </c>
      <c r="K8" s="24" t="str">
        <f>'A - DADOS INST.'!V44</f>
        <v/>
      </c>
      <c r="L8" s="24" t="str">
        <f>'A - DADOS INST.'!W44</f>
        <v/>
      </c>
      <c r="M8" s="24" t="str">
        <f>'A - DADOS INST.'!X44</f>
        <v/>
      </c>
      <c r="N8" s="24" t="str">
        <f>'A - DADOS INST.'!Y44</f>
        <v/>
      </c>
      <c r="O8" s="24" t="str">
        <f>'A - DADOS INST.'!Z44</f>
        <v/>
      </c>
      <c r="P8" s="148">
        <f t="shared" si="0"/>
        <v>0</v>
      </c>
      <c r="Q8" s="148">
        <f t="shared" si="11"/>
        <v>0</v>
      </c>
      <c r="S8" s="24" t="b">
        <f t="shared" si="12"/>
        <v>0</v>
      </c>
      <c r="T8" s="24" t="b">
        <f t="shared" si="13"/>
        <v>0</v>
      </c>
      <c r="U8" s="24" t="str">
        <f t="shared" si="1"/>
        <v/>
      </c>
      <c r="V8" s="81" t="str">
        <f t="shared" si="2"/>
        <v/>
      </c>
      <c r="W8" s="81" t="str">
        <f t="shared" si="3"/>
        <v/>
      </c>
      <c r="X8" s="81" t="str">
        <f t="shared" si="4"/>
        <v/>
      </c>
      <c r="Y8" s="81" t="str">
        <f t="shared" si="5"/>
        <v/>
      </c>
      <c r="Z8" s="81" t="str">
        <f t="shared" si="6"/>
        <v/>
      </c>
      <c r="AA8" s="81" t="str">
        <f t="shared" si="7"/>
        <v/>
      </c>
      <c r="AB8" s="81" t="str">
        <f t="shared" si="8"/>
        <v/>
      </c>
      <c r="AC8" s="24" t="str">
        <f t="shared" si="9"/>
        <v>;;;;;SERVICOS;</v>
      </c>
      <c r="AD8" s="24" t="str">
        <f>IFERROR(VLOOKUP($AC8,'VERIFICAÇÃO 8'!H:J,2,FALSE),"")</f>
        <v/>
      </c>
      <c r="AE8" s="24" t="str">
        <f>IFERROR(VLOOKUP($AC8,'VERIFICAÇÃO 8'!H:J,3,FALSE),"")</f>
        <v/>
      </c>
      <c r="AG8" s="24">
        <f t="shared" si="14"/>
        <v>0</v>
      </c>
      <c r="AH8" s="24">
        <f t="shared" si="15"/>
        <v>0</v>
      </c>
      <c r="AI8" s="24">
        <f t="shared" si="16"/>
        <v>0</v>
      </c>
    </row>
    <row r="9" spans="1:35" x14ac:dyDescent="0.35">
      <c r="A9" s="161" t="s">
        <v>642</v>
      </c>
      <c r="B9" s="537"/>
      <c r="C9" s="457"/>
      <c r="D9" s="557"/>
      <c r="E9" s="557"/>
      <c r="F9" s="525"/>
      <c r="G9" s="43" t="str">
        <f t="shared" si="10"/>
        <v/>
      </c>
      <c r="I9" s="24" t="str">
        <f>'A - DADOS INST.'!T45</f>
        <v/>
      </c>
      <c r="J9" s="24" t="str">
        <f>'A - DADOS INST.'!U45</f>
        <v/>
      </c>
      <c r="K9" s="24" t="str">
        <f>'A - DADOS INST.'!V45</f>
        <v/>
      </c>
      <c r="L9" s="24" t="str">
        <f>'A - DADOS INST.'!W45</f>
        <v/>
      </c>
      <c r="M9" s="24" t="str">
        <f>'A - DADOS INST.'!X45</f>
        <v/>
      </c>
      <c r="N9" s="24" t="str">
        <f>'A - DADOS INST.'!Y45</f>
        <v/>
      </c>
      <c r="O9" s="24" t="str">
        <f>'A - DADOS INST.'!Z45</f>
        <v/>
      </c>
      <c r="P9" s="148">
        <f t="shared" si="0"/>
        <v>0</v>
      </c>
      <c r="Q9" s="148">
        <f t="shared" si="11"/>
        <v>0</v>
      </c>
      <c r="S9" s="24" t="b">
        <f t="shared" si="12"/>
        <v>0</v>
      </c>
      <c r="T9" s="24" t="b">
        <f t="shared" si="13"/>
        <v>0</v>
      </c>
      <c r="U9" s="24" t="str">
        <f t="shared" si="1"/>
        <v/>
      </c>
      <c r="V9" s="81" t="str">
        <f t="shared" si="2"/>
        <v/>
      </c>
      <c r="W9" s="81" t="str">
        <f t="shared" si="3"/>
        <v/>
      </c>
      <c r="X9" s="81" t="str">
        <f t="shared" si="4"/>
        <v/>
      </c>
      <c r="Y9" s="81" t="str">
        <f t="shared" si="5"/>
        <v/>
      </c>
      <c r="Z9" s="81" t="str">
        <f t="shared" si="6"/>
        <v/>
      </c>
      <c r="AA9" s="81" t="str">
        <f t="shared" si="7"/>
        <v/>
      </c>
      <c r="AB9" s="81" t="str">
        <f t="shared" si="8"/>
        <v/>
      </c>
      <c r="AC9" s="24" t="str">
        <f t="shared" si="9"/>
        <v>;;;;;SERVICOS;</v>
      </c>
      <c r="AD9" s="24" t="str">
        <f>IFERROR(VLOOKUP($AC9,'VERIFICAÇÃO 8'!H:J,2,FALSE),"")</f>
        <v/>
      </c>
      <c r="AE9" s="24" t="str">
        <f>IFERROR(VLOOKUP($AC9,'VERIFICAÇÃO 8'!H:J,3,FALSE),"")</f>
        <v/>
      </c>
      <c r="AG9" s="24">
        <f t="shared" si="14"/>
        <v>0</v>
      </c>
      <c r="AH9" s="24">
        <f t="shared" si="15"/>
        <v>0</v>
      </c>
      <c r="AI9" s="24">
        <f t="shared" si="16"/>
        <v>0</v>
      </c>
    </row>
    <row r="10" spans="1:35" x14ac:dyDescent="0.35">
      <c r="A10" s="161" t="s">
        <v>643</v>
      </c>
      <c r="B10" s="457"/>
      <c r="C10" s="457"/>
      <c r="D10" s="557"/>
      <c r="E10" s="557"/>
      <c r="F10" s="525"/>
      <c r="G10" s="43" t="str">
        <f t="shared" si="10"/>
        <v/>
      </c>
      <c r="I10" s="24" t="str">
        <f>'A - DADOS INST.'!T46</f>
        <v/>
      </c>
      <c r="J10" s="24" t="str">
        <f>'A - DADOS INST.'!U46</f>
        <v/>
      </c>
      <c r="K10" s="24" t="str">
        <f>'A - DADOS INST.'!V46</f>
        <v/>
      </c>
      <c r="L10" s="24" t="str">
        <f>'A - DADOS INST.'!W46</f>
        <v/>
      </c>
      <c r="M10" s="24" t="str">
        <f>'A - DADOS INST.'!X46</f>
        <v/>
      </c>
      <c r="N10" s="24" t="str">
        <f>'A - DADOS INST.'!Y46</f>
        <v/>
      </c>
      <c r="O10" s="24" t="str">
        <f>'A - DADOS INST.'!Z46</f>
        <v/>
      </c>
      <c r="P10" s="148">
        <f t="shared" si="0"/>
        <v>0</v>
      </c>
      <c r="Q10" s="148">
        <f t="shared" si="11"/>
        <v>0</v>
      </c>
      <c r="S10" s="24" t="b">
        <f t="shared" si="12"/>
        <v>0</v>
      </c>
      <c r="T10" s="24" t="b">
        <f t="shared" si="13"/>
        <v>0</v>
      </c>
      <c r="U10" s="24" t="str">
        <f t="shared" si="1"/>
        <v/>
      </c>
      <c r="V10" s="81" t="str">
        <f t="shared" si="2"/>
        <v/>
      </c>
      <c r="W10" s="81" t="str">
        <f t="shared" si="3"/>
        <v/>
      </c>
      <c r="X10" s="81" t="str">
        <f t="shared" si="4"/>
        <v/>
      </c>
      <c r="Y10" s="81" t="str">
        <f t="shared" si="5"/>
        <v/>
      </c>
      <c r="Z10" s="81" t="str">
        <f t="shared" si="6"/>
        <v/>
      </c>
      <c r="AA10" s="81" t="str">
        <f t="shared" si="7"/>
        <v/>
      </c>
      <c r="AB10" s="81" t="str">
        <f t="shared" si="8"/>
        <v/>
      </c>
      <c r="AC10" s="24" t="str">
        <f t="shared" si="9"/>
        <v>;;;;;SERVICOS;</v>
      </c>
      <c r="AD10" s="24" t="str">
        <f>IFERROR(VLOOKUP($AC10,'VERIFICAÇÃO 8'!H:J,2,FALSE),"")</f>
        <v/>
      </c>
      <c r="AE10" s="24" t="str">
        <f>IFERROR(VLOOKUP($AC10,'VERIFICAÇÃO 8'!H:J,3,FALSE),"")</f>
        <v/>
      </c>
      <c r="AG10" s="24">
        <f t="shared" si="14"/>
        <v>0</v>
      </c>
      <c r="AH10" s="24">
        <f t="shared" si="15"/>
        <v>0</v>
      </c>
      <c r="AI10" s="24">
        <f t="shared" si="16"/>
        <v>0</v>
      </c>
    </row>
    <row r="11" spans="1:35" x14ac:dyDescent="0.35">
      <c r="A11" s="161" t="s">
        <v>644</v>
      </c>
      <c r="B11" s="537"/>
      <c r="C11" s="457"/>
      <c r="D11" s="557"/>
      <c r="E11" s="557"/>
      <c r="F11" s="525"/>
      <c r="G11" s="43" t="str">
        <f t="shared" si="10"/>
        <v/>
      </c>
      <c r="I11" s="24" t="str">
        <f>'A - DADOS INST.'!T47</f>
        <v/>
      </c>
      <c r="J11" s="24" t="str">
        <f>'A - DADOS INST.'!U47</f>
        <v/>
      </c>
      <c r="K11" s="24" t="str">
        <f>'A - DADOS INST.'!V47</f>
        <v/>
      </c>
      <c r="L11" s="24" t="str">
        <f>'A - DADOS INST.'!W47</f>
        <v/>
      </c>
      <c r="M11" s="24" t="str">
        <f>'A - DADOS INST.'!X47</f>
        <v/>
      </c>
      <c r="N11" s="24" t="str">
        <f>'A - DADOS INST.'!Y47</f>
        <v/>
      </c>
      <c r="O11" s="24" t="str">
        <f>'A - DADOS INST.'!Z47</f>
        <v/>
      </c>
      <c r="P11" s="148">
        <f t="shared" si="0"/>
        <v>0</v>
      </c>
      <c r="Q11" s="148">
        <f t="shared" si="11"/>
        <v>0</v>
      </c>
      <c r="S11" s="24" t="b">
        <f t="shared" si="12"/>
        <v>0</v>
      </c>
      <c r="T11" s="24" t="b">
        <f t="shared" si="13"/>
        <v>0</v>
      </c>
      <c r="U11" s="24" t="str">
        <f t="shared" si="1"/>
        <v/>
      </c>
      <c r="V11" s="81" t="str">
        <f t="shared" si="2"/>
        <v/>
      </c>
      <c r="W11" s="81" t="str">
        <f t="shared" si="3"/>
        <v/>
      </c>
      <c r="X11" s="81" t="str">
        <f t="shared" si="4"/>
        <v/>
      </c>
      <c r="Y11" s="81" t="str">
        <f t="shared" si="5"/>
        <v/>
      </c>
      <c r="Z11" s="81" t="str">
        <f t="shared" si="6"/>
        <v/>
      </c>
      <c r="AA11" s="81" t="str">
        <f t="shared" si="7"/>
        <v/>
      </c>
      <c r="AB11" s="81" t="str">
        <f t="shared" si="8"/>
        <v/>
      </c>
      <c r="AC11" s="24" t="str">
        <f t="shared" si="9"/>
        <v>;;;;;SERVICOS;</v>
      </c>
      <c r="AD11" s="24" t="str">
        <f>IFERROR(VLOOKUP($AC11,'VERIFICAÇÃO 8'!H:J,2,FALSE),"")</f>
        <v/>
      </c>
      <c r="AE11" s="24" t="str">
        <f>IFERROR(VLOOKUP($AC11,'VERIFICAÇÃO 8'!H:J,3,FALSE),"")</f>
        <v/>
      </c>
      <c r="AG11" s="24">
        <f t="shared" si="14"/>
        <v>0</v>
      </c>
      <c r="AH11" s="24">
        <f t="shared" si="15"/>
        <v>0</v>
      </c>
      <c r="AI11" s="24">
        <f t="shared" si="16"/>
        <v>0</v>
      </c>
    </row>
    <row r="12" spans="1:35" x14ac:dyDescent="0.35">
      <c r="A12" s="161" t="s">
        <v>645</v>
      </c>
      <c r="B12" s="537"/>
      <c r="C12" s="457"/>
      <c r="D12" s="557"/>
      <c r="E12" s="557"/>
      <c r="F12" s="525"/>
      <c r="G12" s="43" t="str">
        <f t="shared" si="10"/>
        <v/>
      </c>
      <c r="I12" s="24" t="str">
        <f>'A - DADOS INST.'!T48</f>
        <v/>
      </c>
      <c r="J12" s="24" t="str">
        <f>'A - DADOS INST.'!U48</f>
        <v/>
      </c>
      <c r="K12" s="24" t="str">
        <f>'A - DADOS INST.'!V48</f>
        <v/>
      </c>
      <c r="L12" s="24" t="str">
        <f>'A - DADOS INST.'!W48</f>
        <v/>
      </c>
      <c r="M12" s="24" t="str">
        <f>'A - DADOS INST.'!X48</f>
        <v/>
      </c>
      <c r="N12" s="24" t="str">
        <f>'A - DADOS INST.'!Y48</f>
        <v/>
      </c>
      <c r="O12" s="24" t="str">
        <f>'A - DADOS INST.'!Z48</f>
        <v/>
      </c>
      <c r="P12" s="148">
        <f t="shared" si="0"/>
        <v>0</v>
      </c>
      <c r="Q12" s="148">
        <f t="shared" si="11"/>
        <v>0</v>
      </c>
      <c r="S12" s="24" t="b">
        <f t="shared" si="12"/>
        <v>0</v>
      </c>
      <c r="T12" s="24" t="b">
        <f t="shared" si="13"/>
        <v>0</v>
      </c>
      <c r="U12" s="24" t="str">
        <f t="shared" si="1"/>
        <v/>
      </c>
      <c r="V12" s="81" t="str">
        <f t="shared" si="2"/>
        <v/>
      </c>
      <c r="W12" s="81" t="str">
        <f t="shared" si="3"/>
        <v/>
      </c>
      <c r="X12" s="81" t="str">
        <f t="shared" si="4"/>
        <v/>
      </c>
      <c r="Y12" s="81" t="str">
        <f t="shared" si="5"/>
        <v/>
      </c>
      <c r="Z12" s="81" t="str">
        <f t="shared" si="6"/>
        <v/>
      </c>
      <c r="AA12" s="81" t="str">
        <f t="shared" si="7"/>
        <v/>
      </c>
      <c r="AB12" s="81" t="str">
        <f t="shared" si="8"/>
        <v/>
      </c>
      <c r="AC12" s="24" t="str">
        <f t="shared" si="9"/>
        <v>;;;;;SERVICOS;</v>
      </c>
      <c r="AD12" s="24" t="str">
        <f>IFERROR(VLOOKUP($AC12,'VERIFICAÇÃO 8'!H:J,2,FALSE),"")</f>
        <v/>
      </c>
      <c r="AE12" s="24" t="str">
        <f>IFERROR(VLOOKUP($AC12,'VERIFICAÇÃO 8'!H:J,3,FALSE),"")</f>
        <v/>
      </c>
      <c r="AG12" s="24">
        <f t="shared" si="14"/>
        <v>0</v>
      </c>
      <c r="AH12" s="24">
        <f t="shared" si="15"/>
        <v>0</v>
      </c>
      <c r="AI12" s="24">
        <f t="shared" si="16"/>
        <v>0</v>
      </c>
    </row>
    <row r="13" spans="1:35" x14ac:dyDescent="0.35">
      <c r="A13" s="161" t="s">
        <v>646</v>
      </c>
      <c r="B13" s="537"/>
      <c r="C13" s="457"/>
      <c r="D13" s="557"/>
      <c r="E13" s="557"/>
      <c r="F13" s="525"/>
      <c r="G13" s="43" t="str">
        <f t="shared" si="10"/>
        <v/>
      </c>
      <c r="I13" s="24" t="str">
        <f>'A - DADOS INST.'!T49</f>
        <v/>
      </c>
      <c r="J13" s="24" t="str">
        <f>'A - DADOS INST.'!U49</f>
        <v/>
      </c>
      <c r="K13" s="24" t="str">
        <f>'A - DADOS INST.'!V49</f>
        <v/>
      </c>
      <c r="L13" s="24" t="str">
        <f>'A - DADOS INST.'!W49</f>
        <v/>
      </c>
      <c r="M13" s="24" t="str">
        <f>'A - DADOS INST.'!X49</f>
        <v/>
      </c>
      <c r="N13" s="24" t="str">
        <f>'A - DADOS INST.'!Y49</f>
        <v/>
      </c>
      <c r="O13" s="24" t="str">
        <f>'A - DADOS INST.'!Z49</f>
        <v/>
      </c>
      <c r="P13" s="148">
        <f t="shared" si="0"/>
        <v>0</v>
      </c>
      <c r="Q13" s="148">
        <f t="shared" si="11"/>
        <v>0</v>
      </c>
      <c r="S13" s="24" t="b">
        <f t="shared" si="12"/>
        <v>0</v>
      </c>
      <c r="T13" s="24" t="b">
        <f t="shared" si="13"/>
        <v>0</v>
      </c>
      <c r="U13" s="24" t="str">
        <f t="shared" si="1"/>
        <v/>
      </c>
      <c r="V13" s="81" t="str">
        <f t="shared" si="2"/>
        <v/>
      </c>
      <c r="W13" s="81" t="str">
        <f t="shared" si="3"/>
        <v/>
      </c>
      <c r="X13" s="81" t="str">
        <f t="shared" si="4"/>
        <v/>
      </c>
      <c r="Y13" s="81" t="str">
        <f t="shared" si="5"/>
        <v/>
      </c>
      <c r="Z13" s="81" t="str">
        <f t="shared" si="6"/>
        <v/>
      </c>
      <c r="AA13" s="81" t="str">
        <f t="shared" si="7"/>
        <v/>
      </c>
      <c r="AB13" s="81" t="str">
        <f t="shared" si="8"/>
        <v/>
      </c>
      <c r="AC13" s="24" t="str">
        <f t="shared" si="9"/>
        <v>;;;;;SERVICOS;</v>
      </c>
      <c r="AD13" s="24" t="str">
        <f>IFERROR(VLOOKUP($AC13,'VERIFICAÇÃO 8'!H:J,2,FALSE),"")</f>
        <v/>
      </c>
      <c r="AE13" s="24" t="str">
        <f>IFERROR(VLOOKUP($AC13,'VERIFICAÇÃO 8'!H:J,3,FALSE),"")</f>
        <v/>
      </c>
      <c r="AG13" s="24">
        <f t="shared" si="14"/>
        <v>0</v>
      </c>
      <c r="AH13" s="24">
        <f t="shared" si="15"/>
        <v>0</v>
      </c>
      <c r="AI13" s="24">
        <f t="shared" si="16"/>
        <v>0</v>
      </c>
    </row>
    <row r="14" spans="1:35" x14ac:dyDescent="0.35">
      <c r="A14" s="161" t="s">
        <v>647</v>
      </c>
      <c r="B14" s="537"/>
      <c r="C14" s="537"/>
      <c r="D14" s="537"/>
      <c r="E14" s="537"/>
      <c r="F14" s="525"/>
      <c r="G14" s="43" t="str">
        <f t="shared" si="10"/>
        <v/>
      </c>
      <c r="I14" s="24" t="str">
        <f>'A - DADOS INST.'!T50</f>
        <v/>
      </c>
      <c r="J14" s="24" t="str">
        <f>'A - DADOS INST.'!U50</f>
        <v/>
      </c>
      <c r="K14" s="24" t="str">
        <f>'A - DADOS INST.'!V50</f>
        <v/>
      </c>
      <c r="L14" s="24" t="str">
        <f>'A - DADOS INST.'!W50</f>
        <v/>
      </c>
      <c r="M14" s="24" t="str">
        <f>'A - DADOS INST.'!X50</f>
        <v/>
      </c>
      <c r="N14" s="24" t="str">
        <f>'A - DADOS INST.'!Y50</f>
        <v/>
      </c>
      <c r="O14" s="24" t="str">
        <f>'A - DADOS INST.'!Z50</f>
        <v/>
      </c>
      <c r="P14" s="148">
        <f t="shared" si="0"/>
        <v>0</v>
      </c>
      <c r="Q14" s="148">
        <f t="shared" si="11"/>
        <v>0</v>
      </c>
      <c r="S14" s="24" t="b">
        <f t="shared" si="12"/>
        <v>0</v>
      </c>
      <c r="T14" s="24" t="b">
        <f t="shared" si="13"/>
        <v>0</v>
      </c>
      <c r="U14" s="24" t="str">
        <f t="shared" si="1"/>
        <v/>
      </c>
      <c r="V14" s="81" t="str">
        <f t="shared" si="2"/>
        <v/>
      </c>
      <c r="W14" s="81" t="str">
        <f t="shared" si="3"/>
        <v/>
      </c>
      <c r="X14" s="81" t="str">
        <f t="shared" si="4"/>
        <v/>
      </c>
      <c r="Y14" s="81" t="str">
        <f t="shared" si="5"/>
        <v/>
      </c>
      <c r="Z14" s="81" t="str">
        <f t="shared" si="6"/>
        <v/>
      </c>
      <c r="AA14" s="81" t="str">
        <f t="shared" si="7"/>
        <v/>
      </c>
      <c r="AB14" s="81" t="str">
        <f t="shared" si="8"/>
        <v/>
      </c>
      <c r="AC14" s="24" t="str">
        <f t="shared" si="9"/>
        <v>;;;;;SERVICOS;</v>
      </c>
      <c r="AD14" s="24" t="str">
        <f>IFERROR(VLOOKUP($AC14,'VERIFICAÇÃO 8'!H:J,2,FALSE),"")</f>
        <v/>
      </c>
      <c r="AE14" s="24" t="str">
        <f>IFERROR(VLOOKUP($AC14,'VERIFICAÇÃO 8'!H:J,3,FALSE),"")</f>
        <v/>
      </c>
      <c r="AG14" s="24">
        <f t="shared" si="14"/>
        <v>0</v>
      </c>
      <c r="AH14" s="24">
        <f t="shared" si="15"/>
        <v>0</v>
      </c>
      <c r="AI14" s="24">
        <f t="shared" si="16"/>
        <v>0</v>
      </c>
    </row>
    <row r="15" spans="1:35" x14ac:dyDescent="0.35">
      <c r="A15" s="161" t="s">
        <v>648</v>
      </c>
      <c r="B15" s="457"/>
      <c r="C15" s="457"/>
      <c r="D15" s="457"/>
      <c r="E15" s="457"/>
      <c r="F15" s="525"/>
      <c r="G15" s="43" t="str">
        <f t="shared" si="10"/>
        <v/>
      </c>
      <c r="I15" s="24" t="str">
        <f>'A - DADOS INST.'!T51</f>
        <v/>
      </c>
      <c r="J15" s="24" t="str">
        <f>'A - DADOS INST.'!U51</f>
        <v/>
      </c>
      <c r="K15" s="24" t="str">
        <f>'A - DADOS INST.'!V51</f>
        <v/>
      </c>
      <c r="L15" s="24" t="str">
        <f>'A - DADOS INST.'!W51</f>
        <v/>
      </c>
      <c r="M15" s="24" t="str">
        <f>'A - DADOS INST.'!X51</f>
        <v/>
      </c>
      <c r="N15" s="24" t="str">
        <f>'A - DADOS INST.'!Y51</f>
        <v/>
      </c>
      <c r="O15" s="24" t="str">
        <f>'A - DADOS INST.'!Z51</f>
        <v/>
      </c>
      <c r="P15" s="148">
        <f t="shared" si="0"/>
        <v>0</v>
      </c>
      <c r="Q15" s="148">
        <f t="shared" si="11"/>
        <v>0</v>
      </c>
      <c r="S15" s="24" t="b">
        <f t="shared" si="12"/>
        <v>0</v>
      </c>
      <c r="T15" s="24" t="b">
        <f t="shared" si="13"/>
        <v>0</v>
      </c>
      <c r="U15" s="24" t="str">
        <f t="shared" si="1"/>
        <v/>
      </c>
      <c r="V15" s="81" t="str">
        <f t="shared" si="2"/>
        <v/>
      </c>
      <c r="W15" s="81" t="str">
        <f t="shared" si="3"/>
        <v/>
      </c>
      <c r="X15" s="81" t="str">
        <f t="shared" si="4"/>
        <v/>
      </c>
      <c r="Y15" s="81" t="str">
        <f t="shared" si="5"/>
        <v/>
      </c>
      <c r="Z15" s="81" t="str">
        <f t="shared" si="6"/>
        <v/>
      </c>
      <c r="AA15" s="81" t="str">
        <f t="shared" si="7"/>
        <v/>
      </c>
      <c r="AB15" s="81" t="str">
        <f t="shared" si="8"/>
        <v/>
      </c>
      <c r="AC15" s="24" t="str">
        <f t="shared" si="9"/>
        <v>;;;;;SERVICOS;</v>
      </c>
      <c r="AD15" s="24" t="str">
        <f>IFERROR(VLOOKUP($AC15,'VERIFICAÇÃO 8'!H:J,2,FALSE),"")</f>
        <v/>
      </c>
      <c r="AE15" s="24" t="str">
        <f>IFERROR(VLOOKUP($AC15,'VERIFICAÇÃO 8'!H:J,3,FALSE),"")</f>
        <v/>
      </c>
      <c r="AG15" s="24">
        <f t="shared" si="14"/>
        <v>0</v>
      </c>
      <c r="AH15" s="24">
        <f t="shared" si="15"/>
        <v>0</v>
      </c>
      <c r="AI15" s="24">
        <f t="shared" si="16"/>
        <v>0</v>
      </c>
    </row>
    <row r="16" spans="1:35" x14ac:dyDescent="0.35">
      <c r="A16" s="161" t="s">
        <v>649</v>
      </c>
      <c r="B16" s="457"/>
      <c r="C16" s="457"/>
      <c r="D16" s="457"/>
      <c r="E16" s="457"/>
      <c r="F16" s="525"/>
      <c r="G16" s="43" t="str">
        <f t="shared" si="10"/>
        <v/>
      </c>
      <c r="I16" s="24" t="str">
        <f>'A - DADOS INST.'!T52</f>
        <v/>
      </c>
      <c r="J16" s="24" t="str">
        <f>'A - DADOS INST.'!U52</f>
        <v/>
      </c>
      <c r="K16" s="24" t="str">
        <f>'A - DADOS INST.'!V52</f>
        <v/>
      </c>
      <c r="L16" s="24" t="str">
        <f>'A - DADOS INST.'!W52</f>
        <v/>
      </c>
      <c r="M16" s="24" t="str">
        <f>'A - DADOS INST.'!X52</f>
        <v/>
      </c>
      <c r="N16" s="24" t="str">
        <f>'A - DADOS INST.'!Y52</f>
        <v/>
      </c>
      <c r="O16" s="24" t="str">
        <f>'A - DADOS INST.'!Z52</f>
        <v/>
      </c>
      <c r="P16" s="148">
        <f t="shared" si="0"/>
        <v>0</v>
      </c>
      <c r="Q16" s="148">
        <f t="shared" si="11"/>
        <v>0</v>
      </c>
      <c r="S16" s="24" t="b">
        <f t="shared" si="12"/>
        <v>0</v>
      </c>
      <c r="T16" s="24" t="b">
        <f t="shared" si="13"/>
        <v>0</v>
      </c>
      <c r="U16" s="24" t="str">
        <f t="shared" si="1"/>
        <v/>
      </c>
      <c r="V16" s="81" t="str">
        <f t="shared" si="2"/>
        <v/>
      </c>
      <c r="W16" s="81" t="str">
        <f t="shared" si="3"/>
        <v/>
      </c>
      <c r="X16" s="81" t="str">
        <f t="shared" si="4"/>
        <v/>
      </c>
      <c r="Y16" s="81" t="str">
        <f t="shared" si="5"/>
        <v/>
      </c>
      <c r="Z16" s="81" t="str">
        <f t="shared" si="6"/>
        <v/>
      </c>
      <c r="AA16" s="81" t="str">
        <f t="shared" si="7"/>
        <v/>
      </c>
      <c r="AB16" s="81" t="str">
        <f t="shared" si="8"/>
        <v/>
      </c>
      <c r="AC16" s="24" t="str">
        <f t="shared" si="9"/>
        <v>;;;;;SERVICOS;</v>
      </c>
      <c r="AD16" s="24" t="str">
        <f>IFERROR(VLOOKUP($AC16,'VERIFICAÇÃO 8'!H:J,2,FALSE),"")</f>
        <v/>
      </c>
      <c r="AE16" s="24" t="str">
        <f>IFERROR(VLOOKUP($AC16,'VERIFICAÇÃO 8'!H:J,3,FALSE),"")</f>
        <v/>
      </c>
      <c r="AG16" s="24">
        <f t="shared" si="14"/>
        <v>0</v>
      </c>
      <c r="AH16" s="24">
        <f t="shared" si="15"/>
        <v>0</v>
      </c>
      <c r="AI16" s="24">
        <f t="shared" si="16"/>
        <v>0</v>
      </c>
    </row>
    <row r="17" spans="1:35" x14ac:dyDescent="0.35">
      <c r="A17" s="161" t="s">
        <v>650</v>
      </c>
      <c r="B17" s="457"/>
      <c r="C17" s="457"/>
      <c r="D17" s="457"/>
      <c r="E17" s="457"/>
      <c r="F17" s="525"/>
      <c r="G17" s="43" t="str">
        <f t="shared" si="10"/>
        <v/>
      </c>
      <c r="I17" s="24" t="str">
        <f>'A - DADOS INST.'!T53</f>
        <v/>
      </c>
      <c r="J17" s="24" t="str">
        <f>'A - DADOS INST.'!U53</f>
        <v/>
      </c>
      <c r="K17" s="24" t="str">
        <f>'A - DADOS INST.'!V53</f>
        <v/>
      </c>
      <c r="L17" s="24" t="str">
        <f>'A - DADOS INST.'!W53</f>
        <v/>
      </c>
      <c r="M17" s="24" t="str">
        <f>'A - DADOS INST.'!X53</f>
        <v/>
      </c>
      <c r="N17" s="24" t="str">
        <f>'A - DADOS INST.'!Y53</f>
        <v/>
      </c>
      <c r="O17" s="24" t="str">
        <f>'A - DADOS INST.'!Z53</f>
        <v/>
      </c>
      <c r="P17" s="148">
        <f t="shared" si="0"/>
        <v>0</v>
      </c>
      <c r="Q17" s="148">
        <f t="shared" si="11"/>
        <v>0</v>
      </c>
      <c r="S17" s="24" t="b">
        <f t="shared" si="12"/>
        <v>0</v>
      </c>
      <c r="T17" s="24" t="b">
        <f t="shared" si="13"/>
        <v>0</v>
      </c>
      <c r="U17" s="24" t="str">
        <f t="shared" si="1"/>
        <v/>
      </c>
      <c r="V17" s="81" t="str">
        <f t="shared" si="2"/>
        <v/>
      </c>
      <c r="W17" s="81" t="str">
        <f t="shared" si="3"/>
        <v/>
      </c>
      <c r="X17" s="81" t="str">
        <f t="shared" si="4"/>
        <v/>
      </c>
      <c r="Y17" s="81" t="str">
        <f t="shared" si="5"/>
        <v/>
      </c>
      <c r="Z17" s="81" t="str">
        <f t="shared" si="6"/>
        <v/>
      </c>
      <c r="AA17" s="81" t="str">
        <f t="shared" si="7"/>
        <v/>
      </c>
      <c r="AB17" s="81" t="str">
        <f t="shared" si="8"/>
        <v/>
      </c>
      <c r="AC17" s="24" t="str">
        <f t="shared" si="9"/>
        <v>;;;;;SERVICOS;</v>
      </c>
      <c r="AD17" s="24" t="str">
        <f>IFERROR(VLOOKUP($AC17,'VERIFICAÇÃO 8'!H:J,2,FALSE),"")</f>
        <v/>
      </c>
      <c r="AE17" s="24" t="str">
        <f>IFERROR(VLOOKUP($AC17,'VERIFICAÇÃO 8'!H:J,3,FALSE),"")</f>
        <v/>
      </c>
      <c r="AG17" s="24">
        <f t="shared" si="14"/>
        <v>0</v>
      </c>
      <c r="AH17" s="24">
        <f t="shared" si="15"/>
        <v>0</v>
      </c>
      <c r="AI17" s="24">
        <f t="shared" si="16"/>
        <v>0</v>
      </c>
    </row>
    <row r="18" spans="1:35" x14ac:dyDescent="0.35">
      <c r="A18" s="161" t="s">
        <v>651</v>
      </c>
      <c r="B18" s="457"/>
      <c r="C18" s="457"/>
      <c r="D18" s="457"/>
      <c r="E18" s="457"/>
      <c r="F18" s="525"/>
      <c r="G18" s="43" t="str">
        <f t="shared" si="10"/>
        <v/>
      </c>
      <c r="I18" s="24" t="str">
        <f>'A - DADOS INST.'!T54</f>
        <v/>
      </c>
      <c r="J18" s="24" t="str">
        <f>'A - DADOS INST.'!U54</f>
        <v/>
      </c>
      <c r="K18" s="24" t="str">
        <f>'A - DADOS INST.'!V54</f>
        <v/>
      </c>
      <c r="L18" s="24" t="str">
        <f>'A - DADOS INST.'!W54</f>
        <v/>
      </c>
      <c r="M18" s="24" t="str">
        <f>'A - DADOS INST.'!X54</f>
        <v/>
      </c>
      <c r="N18" s="24" t="str">
        <f>'A - DADOS INST.'!Y54</f>
        <v/>
      </c>
      <c r="O18" s="24" t="str">
        <f>'A - DADOS INST.'!Z54</f>
        <v/>
      </c>
      <c r="P18" s="148">
        <f t="shared" si="0"/>
        <v>0</v>
      </c>
      <c r="Q18" s="148">
        <f t="shared" si="11"/>
        <v>0</v>
      </c>
      <c r="S18" s="24" t="b">
        <f t="shared" si="12"/>
        <v>0</v>
      </c>
      <c r="T18" s="24" t="b">
        <f t="shared" si="13"/>
        <v>0</v>
      </c>
      <c r="U18" s="24" t="str">
        <f t="shared" si="1"/>
        <v/>
      </c>
      <c r="V18" s="81" t="str">
        <f t="shared" si="2"/>
        <v/>
      </c>
      <c r="W18" s="81" t="str">
        <f t="shared" si="3"/>
        <v/>
      </c>
      <c r="X18" s="81" t="str">
        <f t="shared" si="4"/>
        <v/>
      </c>
      <c r="Y18" s="81" t="str">
        <f t="shared" si="5"/>
        <v/>
      </c>
      <c r="Z18" s="81" t="str">
        <f t="shared" si="6"/>
        <v/>
      </c>
      <c r="AA18" s="81" t="str">
        <f t="shared" si="7"/>
        <v/>
      </c>
      <c r="AB18" s="81" t="str">
        <f t="shared" si="8"/>
        <v/>
      </c>
      <c r="AC18" s="24" t="str">
        <f t="shared" si="9"/>
        <v>;;;;;SERVICOS;</v>
      </c>
      <c r="AD18" s="24" t="str">
        <f>IFERROR(VLOOKUP($AC18,'VERIFICAÇÃO 8'!H:J,2,FALSE),"")</f>
        <v/>
      </c>
      <c r="AE18" s="24" t="str">
        <f>IFERROR(VLOOKUP($AC18,'VERIFICAÇÃO 8'!H:J,3,FALSE),"")</f>
        <v/>
      </c>
      <c r="AG18" s="24">
        <f t="shared" si="14"/>
        <v>0</v>
      </c>
      <c r="AH18" s="24">
        <f t="shared" si="15"/>
        <v>0</v>
      </c>
      <c r="AI18" s="24">
        <f t="shared" si="16"/>
        <v>0</v>
      </c>
    </row>
    <row r="19" spans="1:35" x14ac:dyDescent="0.35">
      <c r="A19" s="161" t="s">
        <v>652</v>
      </c>
      <c r="B19" s="457"/>
      <c r="C19" s="457"/>
      <c r="D19" s="457"/>
      <c r="E19" s="457"/>
      <c r="F19" s="525"/>
      <c r="G19" s="43" t="str">
        <f t="shared" si="10"/>
        <v/>
      </c>
      <c r="I19" s="24" t="str">
        <f>'A - DADOS INST.'!T55</f>
        <v/>
      </c>
      <c r="J19" s="24" t="str">
        <f>'A - DADOS INST.'!U55</f>
        <v/>
      </c>
      <c r="K19" s="24" t="str">
        <f>'A - DADOS INST.'!V55</f>
        <v/>
      </c>
      <c r="L19" s="24" t="str">
        <f>'A - DADOS INST.'!W55</f>
        <v/>
      </c>
      <c r="M19" s="24" t="str">
        <f>'A - DADOS INST.'!X55</f>
        <v/>
      </c>
      <c r="N19" s="24" t="str">
        <f>'A - DADOS INST.'!Y55</f>
        <v/>
      </c>
      <c r="O19" s="24" t="str">
        <f>'A - DADOS INST.'!Z55</f>
        <v/>
      </c>
      <c r="P19" s="148">
        <f t="shared" si="0"/>
        <v>0</v>
      </c>
      <c r="Q19" s="148">
        <f t="shared" si="11"/>
        <v>0</v>
      </c>
      <c r="S19" s="24" t="b">
        <f t="shared" si="12"/>
        <v>0</v>
      </c>
      <c r="T19" s="24" t="b">
        <f t="shared" si="13"/>
        <v>0</v>
      </c>
      <c r="U19" s="24" t="str">
        <f t="shared" si="1"/>
        <v/>
      </c>
      <c r="V19" s="81" t="str">
        <f t="shared" si="2"/>
        <v/>
      </c>
      <c r="W19" s="81" t="str">
        <f t="shared" si="3"/>
        <v/>
      </c>
      <c r="X19" s="81" t="str">
        <f t="shared" si="4"/>
        <v/>
      </c>
      <c r="Y19" s="81" t="str">
        <f t="shared" si="5"/>
        <v/>
      </c>
      <c r="Z19" s="81" t="str">
        <f t="shared" si="6"/>
        <v/>
      </c>
      <c r="AA19" s="81" t="str">
        <f t="shared" si="7"/>
        <v/>
      </c>
      <c r="AB19" s="81" t="str">
        <f t="shared" si="8"/>
        <v/>
      </c>
      <c r="AC19" s="24" t="str">
        <f t="shared" si="9"/>
        <v>;;;;;SERVICOS;</v>
      </c>
      <c r="AD19" s="24" t="str">
        <f>IFERROR(VLOOKUP($AC19,'VERIFICAÇÃO 8'!H:J,2,FALSE),"")</f>
        <v/>
      </c>
      <c r="AE19" s="24" t="str">
        <f>IFERROR(VLOOKUP($AC19,'VERIFICAÇÃO 8'!H:J,3,FALSE),"")</f>
        <v/>
      </c>
      <c r="AG19" s="24">
        <f t="shared" si="14"/>
        <v>0</v>
      </c>
      <c r="AH19" s="24">
        <f t="shared" si="15"/>
        <v>0</v>
      </c>
      <c r="AI19" s="24">
        <f t="shared" si="16"/>
        <v>0</v>
      </c>
    </row>
    <row r="20" spans="1:35" x14ac:dyDescent="0.35">
      <c r="A20" s="161" t="s">
        <v>653</v>
      </c>
      <c r="B20" s="457"/>
      <c r="C20" s="457"/>
      <c r="D20" s="457"/>
      <c r="E20" s="457"/>
      <c r="F20" s="525"/>
      <c r="G20" s="43" t="str">
        <f t="shared" si="10"/>
        <v/>
      </c>
      <c r="I20" s="24" t="str">
        <f>'A - DADOS INST.'!T56</f>
        <v/>
      </c>
      <c r="J20" s="24" t="str">
        <f>'A - DADOS INST.'!U56</f>
        <v/>
      </c>
      <c r="K20" s="24" t="str">
        <f>'A - DADOS INST.'!V56</f>
        <v/>
      </c>
      <c r="L20" s="24" t="str">
        <f>'A - DADOS INST.'!W56</f>
        <v/>
      </c>
      <c r="M20" s="24" t="str">
        <f>'A - DADOS INST.'!X56</f>
        <v/>
      </c>
      <c r="N20" s="24" t="str">
        <f>'A - DADOS INST.'!Y56</f>
        <v/>
      </c>
      <c r="O20" s="24" t="str">
        <f>'A - DADOS INST.'!Z56</f>
        <v/>
      </c>
      <c r="P20" s="148">
        <f t="shared" si="0"/>
        <v>0</v>
      </c>
      <c r="Q20" s="148">
        <f t="shared" si="11"/>
        <v>0</v>
      </c>
      <c r="S20" s="24" t="b">
        <f t="shared" si="12"/>
        <v>0</v>
      </c>
      <c r="T20" s="24" t="b">
        <f t="shared" si="13"/>
        <v>0</v>
      </c>
      <c r="U20" s="24" t="str">
        <f t="shared" si="1"/>
        <v/>
      </c>
      <c r="V20" s="81" t="str">
        <f t="shared" si="2"/>
        <v/>
      </c>
      <c r="W20" s="81" t="str">
        <f t="shared" si="3"/>
        <v/>
      </c>
      <c r="X20" s="81" t="str">
        <f t="shared" si="4"/>
        <v/>
      </c>
      <c r="Y20" s="81" t="str">
        <f t="shared" si="5"/>
        <v/>
      </c>
      <c r="Z20" s="81" t="str">
        <f t="shared" si="6"/>
        <v/>
      </c>
      <c r="AA20" s="81" t="str">
        <f t="shared" si="7"/>
        <v/>
      </c>
      <c r="AB20" s="81" t="str">
        <f t="shared" si="8"/>
        <v/>
      </c>
      <c r="AC20" s="24" t="str">
        <f t="shared" si="9"/>
        <v>;;;;;SERVICOS;</v>
      </c>
      <c r="AD20" s="24" t="str">
        <f>IFERROR(VLOOKUP($AC20,'VERIFICAÇÃO 8'!H:J,2,FALSE),"")</f>
        <v/>
      </c>
      <c r="AE20" s="24" t="str">
        <f>IFERROR(VLOOKUP($AC20,'VERIFICAÇÃO 8'!H:J,3,FALSE),"")</f>
        <v/>
      </c>
      <c r="AG20" s="24">
        <f t="shared" si="14"/>
        <v>0</v>
      </c>
      <c r="AH20" s="24">
        <f t="shared" si="15"/>
        <v>0</v>
      </c>
      <c r="AI20" s="24">
        <f t="shared" si="16"/>
        <v>0</v>
      </c>
    </row>
    <row r="21" spans="1:35" ht="10.5" x14ac:dyDescent="0.35">
      <c r="A21" s="161" t="s">
        <v>654</v>
      </c>
      <c r="B21" s="457"/>
      <c r="C21" s="457"/>
      <c r="D21" s="457"/>
      <c r="E21" s="457"/>
      <c r="F21" s="525"/>
      <c r="G21" s="43" t="str">
        <f t="shared" si="10"/>
        <v/>
      </c>
      <c r="O21" s="158" t="s">
        <v>8</v>
      </c>
      <c r="P21" s="159">
        <f>SUM(P5:P20)</f>
        <v>0</v>
      </c>
      <c r="Q21" s="159">
        <f>SUM(Q5:Q20)</f>
        <v>0</v>
      </c>
      <c r="S21" s="24" t="b">
        <f t="shared" si="12"/>
        <v>0</v>
      </c>
      <c r="T21" s="24" t="b">
        <f t="shared" si="13"/>
        <v>0</v>
      </c>
      <c r="U21" s="24" t="str">
        <f t="shared" si="1"/>
        <v/>
      </c>
      <c r="V21" s="81" t="str">
        <f t="shared" si="2"/>
        <v/>
      </c>
      <c r="W21" s="81" t="str">
        <f t="shared" si="3"/>
        <v/>
      </c>
      <c r="X21" s="81" t="str">
        <f t="shared" si="4"/>
        <v/>
      </c>
      <c r="Y21" s="81" t="str">
        <f t="shared" si="5"/>
        <v/>
      </c>
      <c r="Z21" s="81" t="str">
        <f t="shared" si="6"/>
        <v/>
      </c>
      <c r="AA21" s="81" t="str">
        <f t="shared" si="7"/>
        <v/>
      </c>
      <c r="AB21" s="81" t="str">
        <f t="shared" si="8"/>
        <v/>
      </c>
      <c r="AC21" s="24" t="str">
        <f t="shared" si="9"/>
        <v>;;;;;SERVICOS;</v>
      </c>
      <c r="AD21" s="24" t="str">
        <f>IFERROR(VLOOKUP($AC21,'VERIFICAÇÃO 8'!H:J,2,FALSE),"")</f>
        <v/>
      </c>
      <c r="AE21" s="24" t="str">
        <f>IFERROR(VLOOKUP($AC21,'VERIFICAÇÃO 8'!H:J,3,FALSE),"")</f>
        <v/>
      </c>
      <c r="AG21" s="24">
        <f t="shared" si="14"/>
        <v>0</v>
      </c>
      <c r="AH21" s="24">
        <f t="shared" si="15"/>
        <v>0</v>
      </c>
      <c r="AI21" s="24">
        <f t="shared" si="16"/>
        <v>0</v>
      </c>
    </row>
    <row r="22" spans="1:35" x14ac:dyDescent="0.35">
      <c r="A22" s="161" t="s">
        <v>655</v>
      </c>
      <c r="B22" s="457"/>
      <c r="C22" s="457"/>
      <c r="D22" s="457"/>
      <c r="E22" s="457"/>
      <c r="F22" s="525"/>
      <c r="G22" s="43" t="str">
        <f t="shared" si="10"/>
        <v/>
      </c>
      <c r="S22" s="24" t="b">
        <f t="shared" si="12"/>
        <v>0</v>
      </c>
      <c r="T22" s="24" t="b">
        <f t="shared" si="13"/>
        <v>0</v>
      </c>
      <c r="U22" s="24" t="str">
        <f t="shared" si="1"/>
        <v/>
      </c>
      <c r="V22" s="81" t="str">
        <f t="shared" si="2"/>
        <v/>
      </c>
      <c r="W22" s="81" t="str">
        <f t="shared" si="3"/>
        <v/>
      </c>
      <c r="X22" s="81" t="str">
        <f t="shared" si="4"/>
        <v/>
      </c>
      <c r="Y22" s="81" t="str">
        <f t="shared" si="5"/>
        <v/>
      </c>
      <c r="Z22" s="81" t="str">
        <f t="shared" si="6"/>
        <v/>
      </c>
      <c r="AA22" s="81" t="str">
        <f t="shared" si="7"/>
        <v/>
      </c>
      <c r="AB22" s="81" t="str">
        <f t="shared" si="8"/>
        <v/>
      </c>
      <c r="AC22" s="24" t="str">
        <f t="shared" si="9"/>
        <v>;;;;;SERVICOS;</v>
      </c>
      <c r="AD22" s="24" t="str">
        <f>IFERROR(VLOOKUP($AC22,'VERIFICAÇÃO 8'!H:J,2,FALSE),"")</f>
        <v/>
      </c>
      <c r="AE22" s="24" t="str">
        <f>IFERROR(VLOOKUP($AC22,'VERIFICAÇÃO 8'!H:J,3,FALSE),"")</f>
        <v/>
      </c>
      <c r="AG22" s="24">
        <f t="shared" si="14"/>
        <v>0</v>
      </c>
      <c r="AH22" s="24">
        <f t="shared" si="15"/>
        <v>0</v>
      </c>
      <c r="AI22" s="24">
        <f t="shared" si="16"/>
        <v>0</v>
      </c>
    </row>
    <row r="23" spans="1:35" ht="10.5" x14ac:dyDescent="0.35">
      <c r="A23" s="161" t="s">
        <v>656</v>
      </c>
      <c r="B23" s="457"/>
      <c r="C23" s="457"/>
      <c r="D23" s="457"/>
      <c r="E23" s="457"/>
      <c r="F23" s="525"/>
      <c r="G23" s="43" t="str">
        <f t="shared" si="10"/>
        <v/>
      </c>
      <c r="I23" s="66" t="s">
        <v>1936</v>
      </c>
      <c r="K23" s="658" t="s">
        <v>1941</v>
      </c>
      <c r="L23" s="658"/>
      <c r="S23" s="24" t="b">
        <f t="shared" si="12"/>
        <v>0</v>
      </c>
      <c r="T23" s="24" t="b">
        <f t="shared" si="13"/>
        <v>0</v>
      </c>
      <c r="U23" s="24" t="str">
        <f t="shared" si="1"/>
        <v/>
      </c>
      <c r="V23" s="81" t="str">
        <f t="shared" si="2"/>
        <v/>
      </c>
      <c r="W23" s="81" t="str">
        <f t="shared" si="3"/>
        <v/>
      </c>
      <c r="X23" s="81" t="str">
        <f t="shared" si="4"/>
        <v/>
      </c>
      <c r="Y23" s="81" t="str">
        <f t="shared" si="5"/>
        <v/>
      </c>
      <c r="Z23" s="81" t="str">
        <f t="shared" si="6"/>
        <v/>
      </c>
      <c r="AA23" s="81" t="str">
        <f t="shared" si="7"/>
        <v/>
      </c>
      <c r="AB23" s="81" t="str">
        <f t="shared" si="8"/>
        <v/>
      </c>
      <c r="AC23" s="24" t="str">
        <f t="shared" si="9"/>
        <v>;;;;;SERVICOS;</v>
      </c>
      <c r="AD23" s="24" t="str">
        <f>IFERROR(VLOOKUP($AC23,'VERIFICAÇÃO 8'!H:J,2,FALSE),"")</f>
        <v/>
      </c>
      <c r="AE23" s="24" t="str">
        <f>IFERROR(VLOOKUP($AC23,'VERIFICAÇÃO 8'!H:J,3,FALSE),"")</f>
        <v/>
      </c>
      <c r="AG23" s="24">
        <f t="shared" si="14"/>
        <v>0</v>
      </c>
      <c r="AH23" s="24">
        <f t="shared" si="15"/>
        <v>0</v>
      </c>
      <c r="AI23" s="24">
        <f t="shared" si="16"/>
        <v>0</v>
      </c>
    </row>
    <row r="24" spans="1:35" ht="10.5" x14ac:dyDescent="0.35">
      <c r="A24" s="161" t="s">
        <v>657</v>
      </c>
      <c r="B24" s="457"/>
      <c r="C24" s="457"/>
      <c r="D24" s="457"/>
      <c r="E24" s="457"/>
      <c r="F24" s="525"/>
      <c r="G24" s="43" t="str">
        <f t="shared" si="10"/>
        <v/>
      </c>
      <c r="I24" s="24" t="str">
        <f>BASE!$G$6</f>
        <v/>
      </c>
      <c r="K24" s="66" t="s">
        <v>1939</v>
      </c>
      <c r="L24" s="24" t="str">
        <f>BASE!E15</f>
        <v>ESTUDO DE BACIAS COM AQUISIÇÃO DE DADOS</v>
      </c>
      <c r="S24" s="24" t="b">
        <f t="shared" si="12"/>
        <v>0</v>
      </c>
      <c r="T24" s="24" t="b">
        <f t="shared" si="13"/>
        <v>0</v>
      </c>
      <c r="U24" s="24" t="str">
        <f t="shared" si="1"/>
        <v/>
      </c>
      <c r="V24" s="81" t="str">
        <f t="shared" si="2"/>
        <v/>
      </c>
      <c r="W24" s="81" t="str">
        <f t="shared" si="3"/>
        <v/>
      </c>
      <c r="X24" s="81" t="str">
        <f t="shared" si="4"/>
        <v/>
      </c>
      <c r="Y24" s="81" t="str">
        <f t="shared" si="5"/>
        <v/>
      </c>
      <c r="Z24" s="81" t="str">
        <f t="shared" si="6"/>
        <v/>
      </c>
      <c r="AA24" s="81" t="str">
        <f t="shared" si="7"/>
        <v/>
      </c>
      <c r="AB24" s="81" t="str">
        <f t="shared" si="8"/>
        <v/>
      </c>
      <c r="AC24" s="24" t="str">
        <f t="shared" si="9"/>
        <v>;;;;;SERVICOS;</v>
      </c>
      <c r="AD24" s="24" t="str">
        <f>IFERROR(VLOOKUP($AC24,'VERIFICAÇÃO 8'!H:J,2,FALSE),"")</f>
        <v/>
      </c>
      <c r="AE24" s="24" t="str">
        <f>IFERROR(VLOOKUP($AC24,'VERIFICAÇÃO 8'!H:J,3,FALSE),"")</f>
        <v/>
      </c>
      <c r="AG24" s="24">
        <f t="shared" si="14"/>
        <v>0</v>
      </c>
      <c r="AH24" s="24">
        <f t="shared" si="15"/>
        <v>0</v>
      </c>
      <c r="AI24" s="24">
        <f t="shared" si="16"/>
        <v>0</v>
      </c>
    </row>
    <row r="25" spans="1:35" ht="10.5" x14ac:dyDescent="0.35">
      <c r="A25" s="161" t="s">
        <v>658</v>
      </c>
      <c r="B25" s="457"/>
      <c r="C25" s="457"/>
      <c r="D25" s="457"/>
      <c r="E25" s="457"/>
      <c r="F25" s="525"/>
      <c r="G25" s="43" t="str">
        <f t="shared" si="10"/>
        <v/>
      </c>
      <c r="K25" s="658" t="s">
        <v>1940</v>
      </c>
      <c r="L25" s="24" t="s">
        <v>221</v>
      </c>
      <c r="P25" s="76"/>
      <c r="S25" s="24" t="b">
        <f t="shared" si="12"/>
        <v>0</v>
      </c>
      <c r="T25" s="24" t="b">
        <f t="shared" si="13"/>
        <v>0</v>
      </c>
      <c r="U25" s="24" t="str">
        <f t="shared" si="1"/>
        <v/>
      </c>
      <c r="V25" s="81" t="str">
        <f t="shared" si="2"/>
        <v/>
      </c>
      <c r="W25" s="81" t="str">
        <f t="shared" si="3"/>
        <v/>
      </c>
      <c r="X25" s="81" t="str">
        <f t="shared" si="4"/>
        <v/>
      </c>
      <c r="Y25" s="81" t="str">
        <f t="shared" si="5"/>
        <v/>
      </c>
      <c r="Z25" s="81" t="str">
        <f t="shared" si="6"/>
        <v/>
      </c>
      <c r="AA25" s="81" t="str">
        <f t="shared" si="7"/>
        <v/>
      </c>
      <c r="AB25" s="81" t="str">
        <f t="shared" si="8"/>
        <v/>
      </c>
      <c r="AC25" s="24" t="str">
        <f t="shared" si="9"/>
        <v>;;;;;SERVICOS;</v>
      </c>
      <c r="AD25" s="24" t="str">
        <f>IFERROR(VLOOKUP($AC25,'VERIFICAÇÃO 8'!H:J,2,FALSE),"")</f>
        <v/>
      </c>
      <c r="AE25" s="24" t="str">
        <f>IFERROR(VLOOKUP($AC25,'VERIFICAÇÃO 8'!H:J,3,FALSE),"")</f>
        <v/>
      </c>
      <c r="AG25" s="24">
        <f t="shared" si="14"/>
        <v>0</v>
      </c>
      <c r="AH25" s="24">
        <f t="shared" si="15"/>
        <v>0</v>
      </c>
      <c r="AI25" s="24">
        <f t="shared" si="16"/>
        <v>0</v>
      </c>
    </row>
    <row r="26" spans="1:35" ht="10.5" x14ac:dyDescent="0.35">
      <c r="A26" s="161" t="s">
        <v>659</v>
      </c>
      <c r="B26" s="457"/>
      <c r="C26" s="457"/>
      <c r="D26" s="457"/>
      <c r="E26" s="457"/>
      <c r="F26" s="525"/>
      <c r="G26" s="43" t="str">
        <f t="shared" si="10"/>
        <v/>
      </c>
      <c r="I26" s="66" t="s">
        <v>1937</v>
      </c>
      <c r="K26" s="658"/>
      <c r="L26" s="24" t="s">
        <v>2055</v>
      </c>
      <c r="S26" s="24" t="b">
        <f t="shared" si="12"/>
        <v>0</v>
      </c>
      <c r="T26" s="24" t="b">
        <f t="shared" si="13"/>
        <v>0</v>
      </c>
      <c r="U26" s="24" t="str">
        <f t="shared" si="1"/>
        <v/>
      </c>
      <c r="V26" s="81" t="str">
        <f t="shared" si="2"/>
        <v/>
      </c>
      <c r="W26" s="81" t="str">
        <f t="shared" si="3"/>
        <v/>
      </c>
      <c r="X26" s="81" t="str">
        <f t="shared" si="4"/>
        <v/>
      </c>
      <c r="Y26" s="81" t="str">
        <f t="shared" si="5"/>
        <v/>
      </c>
      <c r="Z26" s="81" t="str">
        <f t="shared" si="6"/>
        <v/>
      </c>
      <c r="AA26" s="81" t="str">
        <f t="shared" si="7"/>
        <v/>
      </c>
      <c r="AB26" s="81" t="str">
        <f t="shared" si="8"/>
        <v/>
      </c>
      <c r="AC26" s="24" t="str">
        <f t="shared" si="9"/>
        <v>;;;;;SERVICOS;</v>
      </c>
      <c r="AD26" s="24" t="str">
        <f>IFERROR(VLOOKUP($AC26,'VERIFICAÇÃO 8'!H:J,2,FALSE),"")</f>
        <v/>
      </c>
      <c r="AE26" s="24" t="str">
        <f>IFERROR(VLOOKUP($AC26,'VERIFICAÇÃO 8'!H:J,3,FALSE),"")</f>
        <v/>
      </c>
      <c r="AG26" s="24">
        <f t="shared" si="14"/>
        <v>0</v>
      </c>
      <c r="AH26" s="24">
        <f t="shared" si="15"/>
        <v>0</v>
      </c>
      <c r="AI26" s="24">
        <f t="shared" si="16"/>
        <v>0</v>
      </c>
    </row>
    <row r="27" spans="1:35" x14ac:dyDescent="0.35">
      <c r="A27" s="161" t="s">
        <v>660</v>
      </c>
      <c r="B27" s="457"/>
      <c r="C27" s="457"/>
      <c r="D27" s="457"/>
      <c r="E27" s="457"/>
      <c r="F27" s="525"/>
      <c r="G27" s="43" t="str">
        <f t="shared" si="10"/>
        <v/>
      </c>
      <c r="I27" s="483" t="s">
        <v>2357</v>
      </c>
      <c r="S27" s="24" t="b">
        <f t="shared" si="12"/>
        <v>0</v>
      </c>
      <c r="T27" s="24" t="b">
        <f t="shared" si="13"/>
        <v>0</v>
      </c>
      <c r="U27" s="24" t="str">
        <f t="shared" si="1"/>
        <v/>
      </c>
      <c r="V27" s="81" t="str">
        <f t="shared" si="2"/>
        <v/>
      </c>
      <c r="W27" s="81" t="str">
        <f t="shared" si="3"/>
        <v/>
      </c>
      <c r="X27" s="81" t="str">
        <f t="shared" si="4"/>
        <v/>
      </c>
      <c r="Y27" s="81" t="str">
        <f t="shared" si="5"/>
        <v/>
      </c>
      <c r="Z27" s="81" t="str">
        <f t="shared" si="6"/>
        <v/>
      </c>
      <c r="AA27" s="81" t="str">
        <f t="shared" si="7"/>
        <v/>
      </c>
      <c r="AB27" s="81" t="str">
        <f t="shared" si="8"/>
        <v/>
      </c>
      <c r="AC27" s="24" t="str">
        <f t="shared" si="9"/>
        <v>;;;;;SERVICOS;</v>
      </c>
      <c r="AD27" s="24" t="str">
        <f>IFERROR(VLOOKUP($AC27,'VERIFICAÇÃO 8'!H:J,2,FALSE),"")</f>
        <v/>
      </c>
      <c r="AE27" s="24" t="str">
        <f>IFERROR(VLOOKUP($AC27,'VERIFICAÇÃO 8'!H:J,3,FALSE),"")</f>
        <v/>
      </c>
      <c r="AG27" s="24">
        <f t="shared" si="14"/>
        <v>0</v>
      </c>
      <c r="AH27" s="24">
        <f t="shared" si="15"/>
        <v>0</v>
      </c>
      <c r="AI27" s="24">
        <f t="shared" si="16"/>
        <v>0</v>
      </c>
    </row>
    <row r="28" spans="1:35" x14ac:dyDescent="0.35">
      <c r="A28" s="161" t="s">
        <v>661</v>
      </c>
      <c r="B28" s="457"/>
      <c r="C28" s="457"/>
      <c r="D28" s="457"/>
      <c r="E28" s="457"/>
      <c r="F28" s="525"/>
      <c r="G28" s="43" t="str">
        <f t="shared" si="10"/>
        <v/>
      </c>
      <c r="I28" s="46"/>
      <c r="S28" s="24" t="b">
        <f t="shared" si="12"/>
        <v>0</v>
      </c>
      <c r="T28" s="24" t="b">
        <f t="shared" si="13"/>
        <v>0</v>
      </c>
      <c r="U28" s="24" t="str">
        <f t="shared" si="1"/>
        <v/>
      </c>
      <c r="V28" s="81" t="str">
        <f t="shared" si="2"/>
        <v/>
      </c>
      <c r="W28" s="81" t="str">
        <f t="shared" si="3"/>
        <v/>
      </c>
      <c r="X28" s="81" t="str">
        <f t="shared" si="4"/>
        <v/>
      </c>
      <c r="Y28" s="81" t="str">
        <f t="shared" si="5"/>
        <v/>
      </c>
      <c r="Z28" s="81" t="str">
        <f t="shared" si="6"/>
        <v/>
      </c>
      <c r="AA28" s="81" t="str">
        <f t="shared" si="7"/>
        <v/>
      </c>
      <c r="AB28" s="81" t="str">
        <f t="shared" si="8"/>
        <v/>
      </c>
      <c r="AC28" s="24" t="str">
        <f t="shared" si="9"/>
        <v>;;;;;SERVICOS;</v>
      </c>
      <c r="AD28" s="24" t="str">
        <f>IFERROR(VLOOKUP($AC28,'VERIFICAÇÃO 8'!H:J,2,FALSE),"")</f>
        <v/>
      </c>
      <c r="AE28" s="24" t="str">
        <f>IFERROR(VLOOKUP($AC28,'VERIFICAÇÃO 8'!H:J,3,FALSE),"")</f>
        <v/>
      </c>
      <c r="AG28" s="24">
        <f t="shared" si="14"/>
        <v>0</v>
      </c>
      <c r="AH28" s="24">
        <f t="shared" si="15"/>
        <v>0</v>
      </c>
      <c r="AI28" s="24">
        <f t="shared" si="16"/>
        <v>0</v>
      </c>
    </row>
    <row r="29" spans="1:35" ht="10.5" x14ac:dyDescent="0.35">
      <c r="A29" s="161" t="s">
        <v>662</v>
      </c>
      <c r="B29" s="457"/>
      <c r="C29" s="457"/>
      <c r="D29" s="457"/>
      <c r="E29" s="457"/>
      <c r="F29" s="525"/>
      <c r="G29" s="43" t="str">
        <f t="shared" si="10"/>
        <v/>
      </c>
      <c r="I29" s="66" t="s">
        <v>1938</v>
      </c>
      <c r="S29" s="24" t="b">
        <f t="shared" si="12"/>
        <v>0</v>
      </c>
      <c r="T29" s="24" t="b">
        <f t="shared" si="13"/>
        <v>0</v>
      </c>
      <c r="U29" s="24" t="str">
        <f t="shared" si="1"/>
        <v/>
      </c>
      <c r="V29" s="81" t="str">
        <f t="shared" si="2"/>
        <v/>
      </c>
      <c r="W29" s="81" t="str">
        <f t="shared" si="3"/>
        <v/>
      </c>
      <c r="X29" s="81" t="str">
        <f t="shared" si="4"/>
        <v/>
      </c>
      <c r="Y29" s="81" t="str">
        <f t="shared" si="5"/>
        <v/>
      </c>
      <c r="Z29" s="81" t="str">
        <f t="shared" si="6"/>
        <v/>
      </c>
      <c r="AA29" s="81" t="str">
        <f t="shared" si="7"/>
        <v/>
      </c>
      <c r="AB29" s="81" t="str">
        <f t="shared" si="8"/>
        <v/>
      </c>
      <c r="AC29" s="24" t="str">
        <f t="shared" si="9"/>
        <v>;;;;;SERVICOS;</v>
      </c>
      <c r="AD29" s="24" t="str">
        <f>IFERROR(VLOOKUP($AC29,'VERIFICAÇÃO 8'!H:J,2,FALSE),"")</f>
        <v/>
      </c>
      <c r="AE29" s="24" t="str">
        <f>IFERROR(VLOOKUP($AC29,'VERIFICAÇÃO 8'!H:J,3,FALSE),"")</f>
        <v/>
      </c>
      <c r="AG29" s="24">
        <f t="shared" si="14"/>
        <v>0</v>
      </c>
      <c r="AH29" s="24">
        <f t="shared" si="15"/>
        <v>0</v>
      </c>
      <c r="AI29" s="24">
        <f t="shared" si="16"/>
        <v>0</v>
      </c>
    </row>
    <row r="30" spans="1:35" ht="10.5" x14ac:dyDescent="0.35">
      <c r="A30" s="161" t="s">
        <v>663</v>
      </c>
      <c r="B30" s="457"/>
      <c r="C30" s="457"/>
      <c r="D30" s="457"/>
      <c r="E30" s="457"/>
      <c r="F30" s="525"/>
      <c r="G30" s="43" t="str">
        <f t="shared" si="10"/>
        <v/>
      </c>
      <c r="I30" s="24" t="s">
        <v>1706</v>
      </c>
      <c r="L30" s="66" t="s">
        <v>1942</v>
      </c>
      <c r="S30" s="24" t="b">
        <f t="shared" si="12"/>
        <v>0</v>
      </c>
      <c r="T30" s="24" t="b">
        <f t="shared" si="13"/>
        <v>0</v>
      </c>
      <c r="U30" s="24" t="str">
        <f t="shared" si="1"/>
        <v/>
      </c>
      <c r="V30" s="81" t="str">
        <f t="shared" si="2"/>
        <v/>
      </c>
      <c r="W30" s="81" t="str">
        <f t="shared" si="3"/>
        <v/>
      </c>
      <c r="X30" s="81" t="str">
        <f t="shared" si="4"/>
        <v/>
      </c>
      <c r="Y30" s="81" t="str">
        <f t="shared" si="5"/>
        <v/>
      </c>
      <c r="Z30" s="81" t="str">
        <f t="shared" si="6"/>
        <v/>
      </c>
      <c r="AA30" s="81" t="str">
        <f t="shared" si="7"/>
        <v/>
      </c>
      <c r="AB30" s="81" t="str">
        <f t="shared" si="8"/>
        <v/>
      </c>
      <c r="AC30" s="24" t="str">
        <f t="shared" si="9"/>
        <v>;;;;;SERVICOS;</v>
      </c>
      <c r="AD30" s="24" t="str">
        <f>IFERROR(VLOOKUP($AC30,'VERIFICAÇÃO 8'!H:J,2,FALSE),"")</f>
        <v/>
      </c>
      <c r="AE30" s="24" t="str">
        <f>IFERROR(VLOOKUP($AC30,'VERIFICAÇÃO 8'!H:J,3,FALSE),"")</f>
        <v/>
      </c>
      <c r="AG30" s="24">
        <f t="shared" si="14"/>
        <v>0</v>
      </c>
      <c r="AH30" s="24">
        <f t="shared" si="15"/>
        <v>0</v>
      </c>
      <c r="AI30" s="24">
        <f t="shared" si="16"/>
        <v>0</v>
      </c>
    </row>
    <row r="31" spans="1:35" x14ac:dyDescent="0.35">
      <c r="A31" s="161" t="s">
        <v>664</v>
      </c>
      <c r="B31" s="457"/>
      <c r="C31" s="457"/>
      <c r="D31" s="457"/>
      <c r="E31" s="457"/>
      <c r="F31" s="525"/>
      <c r="G31" s="43" t="str">
        <f t="shared" si="10"/>
        <v/>
      </c>
      <c r="L31" s="156" t="s">
        <v>2399</v>
      </c>
      <c r="S31" s="24" t="b">
        <f t="shared" si="12"/>
        <v>0</v>
      </c>
      <c r="T31" s="24" t="b">
        <f t="shared" si="13"/>
        <v>0</v>
      </c>
      <c r="U31" s="24" t="str">
        <f t="shared" si="1"/>
        <v/>
      </c>
      <c r="V31" s="81" t="str">
        <f t="shared" si="2"/>
        <v/>
      </c>
      <c r="W31" s="81" t="str">
        <f t="shared" si="3"/>
        <v/>
      </c>
      <c r="X31" s="81" t="str">
        <f t="shared" si="4"/>
        <v/>
      </c>
      <c r="Y31" s="81" t="str">
        <f t="shared" si="5"/>
        <v/>
      </c>
      <c r="Z31" s="81" t="str">
        <f t="shared" si="6"/>
        <v/>
      </c>
      <c r="AA31" s="81" t="str">
        <f t="shared" si="7"/>
        <v/>
      </c>
      <c r="AB31" s="81" t="str">
        <f t="shared" si="8"/>
        <v/>
      </c>
      <c r="AC31" s="24" t="str">
        <f t="shared" si="9"/>
        <v>;;;;;SERVICOS;</v>
      </c>
      <c r="AD31" s="24" t="str">
        <f>IFERROR(VLOOKUP($AC31,'VERIFICAÇÃO 8'!H:J,2,FALSE),"")</f>
        <v/>
      </c>
      <c r="AE31" s="24" t="str">
        <f>IFERROR(VLOOKUP($AC31,'VERIFICAÇÃO 8'!H:J,3,FALSE),"")</f>
        <v/>
      </c>
      <c r="AG31" s="24">
        <f t="shared" si="14"/>
        <v>0</v>
      </c>
      <c r="AH31" s="24">
        <f t="shared" si="15"/>
        <v>0</v>
      </c>
      <c r="AI31" s="24">
        <f t="shared" si="16"/>
        <v>0</v>
      </c>
    </row>
    <row r="32" spans="1:35" x14ac:dyDescent="0.35">
      <c r="A32" s="161" t="s">
        <v>665</v>
      </c>
      <c r="B32" s="457"/>
      <c r="C32" s="457"/>
      <c r="D32" s="457"/>
      <c r="E32" s="457"/>
      <c r="F32" s="525"/>
      <c r="G32" s="43" t="str">
        <f t="shared" si="10"/>
        <v/>
      </c>
      <c r="L32" s="156" t="s">
        <v>229</v>
      </c>
      <c r="S32" s="24" t="b">
        <f t="shared" si="12"/>
        <v>0</v>
      </c>
      <c r="T32" s="24" t="b">
        <f t="shared" si="13"/>
        <v>0</v>
      </c>
      <c r="U32" s="24" t="str">
        <f t="shared" si="1"/>
        <v/>
      </c>
      <c r="V32" s="81" t="str">
        <f t="shared" si="2"/>
        <v/>
      </c>
      <c r="W32" s="81" t="str">
        <f t="shared" si="3"/>
        <v/>
      </c>
      <c r="X32" s="81" t="str">
        <f t="shared" si="4"/>
        <v/>
      </c>
      <c r="Y32" s="81" t="str">
        <f t="shared" si="5"/>
        <v/>
      </c>
      <c r="Z32" s="81" t="str">
        <f t="shared" si="6"/>
        <v/>
      </c>
      <c r="AA32" s="81" t="str">
        <f t="shared" si="7"/>
        <v/>
      </c>
      <c r="AB32" s="81" t="str">
        <f t="shared" si="8"/>
        <v/>
      </c>
      <c r="AC32" s="24" t="str">
        <f t="shared" si="9"/>
        <v>;;;;;SERVICOS;</v>
      </c>
      <c r="AD32" s="24" t="str">
        <f>IFERROR(VLOOKUP($AC32,'VERIFICAÇÃO 8'!H:J,2,FALSE),"")</f>
        <v/>
      </c>
      <c r="AE32" s="24" t="str">
        <f>IFERROR(VLOOKUP($AC32,'VERIFICAÇÃO 8'!H:J,3,FALSE),"")</f>
        <v/>
      </c>
      <c r="AG32" s="24">
        <f t="shared" si="14"/>
        <v>0</v>
      </c>
      <c r="AH32" s="24">
        <f t="shared" si="15"/>
        <v>0</v>
      </c>
      <c r="AI32" s="24">
        <f t="shared" si="16"/>
        <v>0</v>
      </c>
    </row>
    <row r="33" spans="1:35" x14ac:dyDescent="0.35">
      <c r="A33" s="161" t="s">
        <v>666</v>
      </c>
      <c r="B33" s="457"/>
      <c r="C33" s="457"/>
      <c r="D33" s="457"/>
      <c r="E33" s="457"/>
      <c r="F33" s="525"/>
      <c r="G33" s="43" t="str">
        <f t="shared" si="10"/>
        <v/>
      </c>
      <c r="L33" s="156" t="s">
        <v>231</v>
      </c>
      <c r="S33" s="24" t="b">
        <f t="shared" si="12"/>
        <v>0</v>
      </c>
      <c r="T33" s="24" t="b">
        <f t="shared" si="13"/>
        <v>0</v>
      </c>
      <c r="U33" s="24" t="str">
        <f t="shared" si="1"/>
        <v/>
      </c>
      <c r="V33" s="81" t="str">
        <f t="shared" si="2"/>
        <v/>
      </c>
      <c r="W33" s="81" t="str">
        <f t="shared" si="3"/>
        <v/>
      </c>
      <c r="X33" s="81" t="str">
        <f t="shared" si="4"/>
        <v/>
      </c>
      <c r="Y33" s="81" t="str">
        <f t="shared" si="5"/>
        <v/>
      </c>
      <c r="Z33" s="81" t="str">
        <f t="shared" si="6"/>
        <v/>
      </c>
      <c r="AA33" s="81" t="str">
        <f t="shared" si="7"/>
        <v/>
      </c>
      <c r="AB33" s="81" t="str">
        <f t="shared" si="8"/>
        <v/>
      </c>
      <c r="AC33" s="24" t="str">
        <f t="shared" si="9"/>
        <v>;;;;;SERVICOS;</v>
      </c>
      <c r="AD33" s="24" t="str">
        <f>IFERROR(VLOOKUP($AC33,'VERIFICAÇÃO 8'!H:J,2,FALSE),"")</f>
        <v/>
      </c>
      <c r="AE33" s="24" t="str">
        <f>IFERROR(VLOOKUP($AC33,'VERIFICAÇÃO 8'!H:J,3,FALSE),"")</f>
        <v/>
      </c>
      <c r="AG33" s="24">
        <f t="shared" si="14"/>
        <v>0</v>
      </c>
      <c r="AH33" s="24">
        <f t="shared" si="15"/>
        <v>0</v>
      </c>
      <c r="AI33" s="24">
        <f t="shared" si="16"/>
        <v>0</v>
      </c>
    </row>
    <row r="34" spans="1:35" ht="10.5" x14ac:dyDescent="0.35">
      <c r="A34" s="161" t="s">
        <v>667</v>
      </c>
      <c r="B34" s="457"/>
      <c r="C34" s="457"/>
      <c r="D34" s="457"/>
      <c r="E34" s="457"/>
      <c r="F34" s="525"/>
      <c r="G34" s="43" t="str">
        <f t="shared" si="10"/>
        <v/>
      </c>
      <c r="I34" s="66" t="s">
        <v>1943</v>
      </c>
      <c r="L34" s="156" t="s">
        <v>230</v>
      </c>
      <c r="S34" s="24" t="b">
        <f t="shared" si="12"/>
        <v>0</v>
      </c>
      <c r="T34" s="24" t="b">
        <f t="shared" si="13"/>
        <v>0</v>
      </c>
      <c r="U34" s="24" t="str">
        <f t="shared" si="1"/>
        <v/>
      </c>
      <c r="V34" s="81" t="str">
        <f t="shared" si="2"/>
        <v/>
      </c>
      <c r="W34" s="81" t="str">
        <f t="shared" si="3"/>
        <v/>
      </c>
      <c r="X34" s="81" t="str">
        <f t="shared" si="4"/>
        <v/>
      </c>
      <c r="Y34" s="81" t="str">
        <f t="shared" si="5"/>
        <v/>
      </c>
      <c r="Z34" s="81" t="str">
        <f t="shared" si="6"/>
        <v/>
      </c>
      <c r="AA34" s="81" t="str">
        <f t="shared" si="7"/>
        <v/>
      </c>
      <c r="AB34" s="81" t="str">
        <f t="shared" si="8"/>
        <v/>
      </c>
      <c r="AC34" s="24" t="str">
        <f t="shared" si="9"/>
        <v>;;;;;SERVICOS;</v>
      </c>
      <c r="AD34" s="24" t="str">
        <f>IFERROR(VLOOKUP($AC34,'VERIFICAÇÃO 8'!H:J,2,FALSE),"")</f>
        <v/>
      </c>
      <c r="AE34" s="24" t="str">
        <f>IFERROR(VLOOKUP($AC34,'VERIFICAÇÃO 8'!H:J,3,FALSE),"")</f>
        <v/>
      </c>
      <c r="AG34" s="24">
        <f t="shared" si="14"/>
        <v>0</v>
      </c>
      <c r="AH34" s="24">
        <f t="shared" si="15"/>
        <v>0</v>
      </c>
      <c r="AI34" s="24">
        <f t="shared" si="16"/>
        <v>0</v>
      </c>
    </row>
    <row r="35" spans="1:35" x14ac:dyDescent="0.35">
      <c r="A35" s="161" t="s">
        <v>1291</v>
      </c>
      <c r="B35" s="457"/>
      <c r="C35" s="457"/>
      <c r="D35" s="457"/>
      <c r="E35" s="457"/>
      <c r="F35" s="525"/>
      <c r="G35" s="43" t="str">
        <f t="shared" si="10"/>
        <v/>
      </c>
      <c r="I35" s="24" t="s">
        <v>1665</v>
      </c>
      <c r="L35" s="156" t="s">
        <v>2358</v>
      </c>
      <c r="S35" s="24" t="b">
        <f t="shared" si="12"/>
        <v>0</v>
      </c>
      <c r="T35" s="24" t="b">
        <f t="shared" si="13"/>
        <v>0</v>
      </c>
      <c r="U35" s="24" t="str">
        <f t="shared" si="1"/>
        <v/>
      </c>
      <c r="V35" s="81" t="str">
        <f t="shared" si="2"/>
        <v/>
      </c>
      <c r="W35" s="81" t="str">
        <f t="shared" si="3"/>
        <v/>
      </c>
      <c r="X35" s="81" t="str">
        <f t="shared" si="4"/>
        <v/>
      </c>
      <c r="Y35" s="81" t="str">
        <f t="shared" si="5"/>
        <v/>
      </c>
      <c r="Z35" s="81" t="str">
        <f t="shared" si="6"/>
        <v/>
      </c>
      <c r="AA35" s="81" t="str">
        <f t="shared" si="7"/>
        <v/>
      </c>
      <c r="AB35" s="81" t="str">
        <f t="shared" si="8"/>
        <v/>
      </c>
      <c r="AC35" s="24" t="str">
        <f t="shared" si="9"/>
        <v>;;;;;SERVICOS;</v>
      </c>
      <c r="AD35" s="24" t="str">
        <f>IFERROR(VLOOKUP($AC35,'VERIFICAÇÃO 8'!H:J,2,FALSE),"")</f>
        <v/>
      </c>
      <c r="AE35" s="24" t="str">
        <f>IFERROR(VLOOKUP($AC35,'VERIFICAÇÃO 8'!H:J,3,FALSE),"")</f>
        <v/>
      </c>
      <c r="AG35" s="24">
        <f t="shared" si="14"/>
        <v>0</v>
      </c>
      <c r="AH35" s="24">
        <f t="shared" si="15"/>
        <v>0</v>
      </c>
      <c r="AI35" s="24">
        <f t="shared" si="16"/>
        <v>0</v>
      </c>
    </row>
    <row r="36" spans="1:35" x14ac:dyDescent="0.35">
      <c r="A36" s="161" t="s">
        <v>1292</v>
      </c>
      <c r="B36" s="457"/>
      <c r="C36" s="457"/>
      <c r="D36" s="457"/>
      <c r="E36" s="457"/>
      <c r="F36" s="525"/>
      <c r="G36" s="43" t="str">
        <f t="shared" si="10"/>
        <v/>
      </c>
      <c r="I36" s="24" t="s">
        <v>1901</v>
      </c>
      <c r="L36" s="156" t="s">
        <v>2359</v>
      </c>
      <c r="S36" s="24" t="b">
        <f t="shared" si="12"/>
        <v>0</v>
      </c>
      <c r="T36" s="24" t="b">
        <f t="shared" si="13"/>
        <v>0</v>
      </c>
      <c r="U36" s="24" t="str">
        <f t="shared" si="1"/>
        <v/>
      </c>
      <c r="V36" s="81" t="str">
        <f t="shared" si="2"/>
        <v/>
      </c>
      <c r="W36" s="81" t="str">
        <f t="shared" si="3"/>
        <v/>
      </c>
      <c r="X36" s="81" t="str">
        <f t="shared" si="4"/>
        <v/>
      </c>
      <c r="Y36" s="81" t="str">
        <f t="shared" si="5"/>
        <v/>
      </c>
      <c r="Z36" s="81" t="str">
        <f t="shared" si="6"/>
        <v/>
      </c>
      <c r="AA36" s="81" t="str">
        <f t="shared" si="7"/>
        <v/>
      </c>
      <c r="AB36" s="81" t="str">
        <f t="shared" si="8"/>
        <v/>
      </c>
      <c r="AC36" s="24" t="str">
        <f t="shared" si="9"/>
        <v>;;;;;SERVICOS;</v>
      </c>
      <c r="AD36" s="24" t="str">
        <f>IFERROR(VLOOKUP($AC36,'VERIFICAÇÃO 8'!H:J,2,FALSE),"")</f>
        <v/>
      </c>
      <c r="AE36" s="24" t="str">
        <f>IFERROR(VLOOKUP($AC36,'VERIFICAÇÃO 8'!H:J,3,FALSE),"")</f>
        <v/>
      </c>
      <c r="AG36" s="24">
        <f t="shared" si="14"/>
        <v>0</v>
      </c>
      <c r="AH36" s="24">
        <f t="shared" si="15"/>
        <v>0</v>
      </c>
      <c r="AI36" s="24">
        <f t="shared" si="16"/>
        <v>0</v>
      </c>
    </row>
    <row r="37" spans="1:35" x14ac:dyDescent="0.35">
      <c r="A37" s="161" t="s">
        <v>1293</v>
      </c>
      <c r="B37" s="457"/>
      <c r="C37" s="457"/>
      <c r="D37" s="457"/>
      <c r="E37" s="457"/>
      <c r="F37" s="525"/>
      <c r="G37" s="43" t="str">
        <f t="shared" si="10"/>
        <v/>
      </c>
      <c r="I37" s="24" t="s">
        <v>2092</v>
      </c>
      <c r="L37" s="156" t="s">
        <v>2408</v>
      </c>
      <c r="S37" s="24" t="b">
        <f t="shared" si="12"/>
        <v>0</v>
      </c>
      <c r="T37" s="24" t="b">
        <f t="shared" si="13"/>
        <v>0</v>
      </c>
      <c r="U37" s="24" t="str">
        <f t="shared" ref="U37:U54" si="17">IF(AND(S37=TRUE,T37=FALSE),$I$35,"")</f>
        <v/>
      </c>
      <c r="V37" s="81" t="str">
        <f t="shared" ref="V37:V54" si="18">IFERROR(VLOOKUP($B37,$I$5:$O$20,2,FALSE),"")</f>
        <v/>
      </c>
      <c r="W37" s="81" t="str">
        <f t="shared" ref="W37:W54" si="19">IFERROR(VLOOKUP($B37,$I$5:$O$20,3,FALSE),"")</f>
        <v/>
      </c>
      <c r="X37" s="81" t="str">
        <f t="shared" ref="X37:X54" si="20">IFERROR(VLOOKUP($B37,$I$5:$O$20,4,FALSE),"")</f>
        <v/>
      </c>
      <c r="Y37" s="81" t="str">
        <f t="shared" ref="Y37:Y54" si="21">IFERROR(VLOOKUP($B37,$I$5:$O$20,5,FALSE),"")</f>
        <v/>
      </c>
      <c r="Z37" s="81" t="str">
        <f t="shared" ref="Z37:Z54" si="22">IFERROR(VLOOKUP($B37,$I$5:$O$20,6,FALSE),"")</f>
        <v/>
      </c>
      <c r="AA37" s="81" t="str">
        <f t="shared" ref="AA37:AA54" si="23">IFERROR(VLOOKUP($B37,$I$5:$O$20,7,FALSE),"")</f>
        <v/>
      </c>
      <c r="AB37" s="81" t="str">
        <f t="shared" ref="AB37:AB54" si="24">IF(B37="","",IF(V37="",$I$36,""))</f>
        <v/>
      </c>
      <c r="AC37" s="24" t="str">
        <f t="shared" ref="AC37:AC54" si="25">CONCATENATE($I$24,$I$30,X37,$I$30,Y37,$I$30,Z37,$I$30,AA37,$I$30,$I$27,$I$30,C37)</f>
        <v>;;;;;SERVICOS;</v>
      </c>
      <c r="AD37" s="24" t="str">
        <f>IFERROR(VLOOKUP($AC37,'VERIFICAÇÃO 8'!H:J,2,FALSE),"")</f>
        <v/>
      </c>
      <c r="AE37" s="24" t="str">
        <f>IFERROR(VLOOKUP($AC37,'VERIFICAÇÃO 8'!H:J,3,FALSE),"")</f>
        <v/>
      </c>
      <c r="AG37" s="24">
        <f t="shared" si="14"/>
        <v>0</v>
      </c>
      <c r="AH37" s="24">
        <f t="shared" si="15"/>
        <v>0</v>
      </c>
      <c r="AI37" s="24">
        <f t="shared" si="16"/>
        <v>0</v>
      </c>
    </row>
    <row r="38" spans="1:35" x14ac:dyDescent="0.35">
      <c r="A38" s="161" t="s">
        <v>1294</v>
      </c>
      <c r="B38" s="457"/>
      <c r="C38" s="457"/>
      <c r="D38" s="457"/>
      <c r="E38" s="457"/>
      <c r="F38" s="525"/>
      <c r="G38" s="43" t="str">
        <f t="shared" si="10"/>
        <v/>
      </c>
      <c r="L38" s="156" t="s">
        <v>232</v>
      </c>
      <c r="S38" s="24" t="b">
        <f t="shared" si="12"/>
        <v>0</v>
      </c>
      <c r="T38" s="24" t="b">
        <f t="shared" si="13"/>
        <v>0</v>
      </c>
      <c r="U38" s="24" t="str">
        <f t="shared" si="17"/>
        <v/>
      </c>
      <c r="V38" s="81" t="str">
        <f t="shared" si="18"/>
        <v/>
      </c>
      <c r="W38" s="81" t="str">
        <f t="shared" si="19"/>
        <v/>
      </c>
      <c r="X38" s="81" t="str">
        <f t="shared" si="20"/>
        <v/>
      </c>
      <c r="Y38" s="81" t="str">
        <f t="shared" si="21"/>
        <v/>
      </c>
      <c r="Z38" s="81" t="str">
        <f t="shared" si="22"/>
        <v/>
      </c>
      <c r="AA38" s="81" t="str">
        <f t="shared" si="23"/>
        <v/>
      </c>
      <c r="AB38" s="81" t="str">
        <f t="shared" si="24"/>
        <v/>
      </c>
      <c r="AC38" s="24" t="str">
        <f t="shared" si="25"/>
        <v>;;;;;SERVICOS;</v>
      </c>
      <c r="AD38" s="24" t="str">
        <f>IFERROR(VLOOKUP($AC38,'VERIFICAÇÃO 8'!H:J,2,FALSE),"")</f>
        <v/>
      </c>
      <c r="AE38" s="24" t="str">
        <f>IFERROR(VLOOKUP($AC38,'VERIFICAÇÃO 8'!H:J,3,FALSE),"")</f>
        <v/>
      </c>
      <c r="AG38" s="24">
        <f t="shared" si="14"/>
        <v>0</v>
      </c>
      <c r="AH38" s="24">
        <f t="shared" si="15"/>
        <v>0</v>
      </c>
      <c r="AI38" s="24">
        <f t="shared" si="16"/>
        <v>0</v>
      </c>
    </row>
    <row r="39" spans="1:35" x14ac:dyDescent="0.35">
      <c r="A39" s="161" t="s">
        <v>1295</v>
      </c>
      <c r="B39" s="457"/>
      <c r="C39" s="457"/>
      <c r="D39" s="457"/>
      <c r="E39" s="457"/>
      <c r="F39" s="525"/>
      <c r="G39" s="43" t="str">
        <f t="shared" si="10"/>
        <v/>
      </c>
      <c r="L39" s="156" t="str">
        <f>IF($I$24=L24,L25," ")</f>
        <v xml:space="preserve"> </v>
      </c>
      <c r="S39" s="24" t="b">
        <f t="shared" si="12"/>
        <v>0</v>
      </c>
      <c r="T39" s="24" t="b">
        <f t="shared" si="13"/>
        <v>0</v>
      </c>
      <c r="U39" s="24" t="str">
        <f t="shared" si="17"/>
        <v/>
      </c>
      <c r="V39" s="81" t="str">
        <f t="shared" si="18"/>
        <v/>
      </c>
      <c r="W39" s="81" t="str">
        <f t="shared" si="19"/>
        <v/>
      </c>
      <c r="X39" s="81" t="str">
        <f t="shared" si="20"/>
        <v/>
      </c>
      <c r="Y39" s="81" t="str">
        <f t="shared" si="21"/>
        <v/>
      </c>
      <c r="Z39" s="81" t="str">
        <f t="shared" si="22"/>
        <v/>
      </c>
      <c r="AA39" s="81" t="str">
        <f t="shared" si="23"/>
        <v/>
      </c>
      <c r="AB39" s="81" t="str">
        <f t="shared" si="24"/>
        <v/>
      </c>
      <c r="AC39" s="24" t="str">
        <f t="shared" si="25"/>
        <v>;;;;;SERVICOS;</v>
      </c>
      <c r="AD39" s="24" t="str">
        <f>IFERROR(VLOOKUP($AC39,'VERIFICAÇÃO 8'!H:J,2,FALSE),"")</f>
        <v/>
      </c>
      <c r="AE39" s="24" t="str">
        <f>IFERROR(VLOOKUP($AC39,'VERIFICAÇÃO 8'!H:J,3,FALSE),"")</f>
        <v/>
      </c>
      <c r="AG39" s="24">
        <f t="shared" si="14"/>
        <v>0</v>
      </c>
      <c r="AH39" s="24">
        <f t="shared" si="15"/>
        <v>0</v>
      </c>
      <c r="AI39" s="24">
        <f t="shared" si="16"/>
        <v>0</v>
      </c>
    </row>
    <row r="40" spans="1:35" x14ac:dyDescent="0.35">
      <c r="A40" s="161" t="s">
        <v>1296</v>
      </c>
      <c r="B40" s="457"/>
      <c r="C40" s="457"/>
      <c r="D40" s="457"/>
      <c r="E40" s="457"/>
      <c r="F40" s="525"/>
      <c r="G40" s="43" t="str">
        <f t="shared" si="10"/>
        <v/>
      </c>
      <c r="L40" s="156" t="str">
        <f>IF($I$24=L24,L26," ")</f>
        <v xml:space="preserve"> </v>
      </c>
      <c r="S40" s="24" t="b">
        <f t="shared" si="12"/>
        <v>0</v>
      </c>
      <c r="T40" s="24" t="b">
        <f t="shared" si="13"/>
        <v>0</v>
      </c>
      <c r="U40" s="24" t="str">
        <f t="shared" si="17"/>
        <v/>
      </c>
      <c r="V40" s="81" t="str">
        <f t="shared" si="18"/>
        <v/>
      </c>
      <c r="W40" s="81" t="str">
        <f t="shared" si="19"/>
        <v/>
      </c>
      <c r="X40" s="81" t="str">
        <f t="shared" si="20"/>
        <v/>
      </c>
      <c r="Y40" s="81" t="str">
        <f t="shared" si="21"/>
        <v/>
      </c>
      <c r="Z40" s="81" t="str">
        <f t="shared" si="22"/>
        <v/>
      </c>
      <c r="AA40" s="81" t="str">
        <f t="shared" si="23"/>
        <v/>
      </c>
      <c r="AB40" s="81" t="str">
        <f t="shared" si="24"/>
        <v/>
      </c>
      <c r="AC40" s="24" t="str">
        <f t="shared" si="25"/>
        <v>;;;;;SERVICOS;</v>
      </c>
      <c r="AD40" s="24" t="str">
        <f>IFERROR(VLOOKUP($AC40,'VERIFICAÇÃO 8'!H:J,2,FALSE),"")</f>
        <v/>
      </c>
      <c r="AE40" s="24" t="str">
        <f>IFERROR(VLOOKUP($AC40,'VERIFICAÇÃO 8'!H:J,3,FALSE),"")</f>
        <v/>
      </c>
      <c r="AG40" s="24">
        <f t="shared" si="14"/>
        <v>0</v>
      </c>
      <c r="AH40" s="24">
        <f t="shared" si="15"/>
        <v>0</v>
      </c>
      <c r="AI40" s="24">
        <f t="shared" si="16"/>
        <v>0</v>
      </c>
    </row>
    <row r="41" spans="1:35" x14ac:dyDescent="0.35">
      <c r="A41" s="161" t="s">
        <v>1297</v>
      </c>
      <c r="B41" s="457"/>
      <c r="C41" s="457"/>
      <c r="D41" s="457"/>
      <c r="E41" s="457"/>
      <c r="F41" s="525"/>
      <c r="G41" s="43" t="str">
        <f t="shared" si="10"/>
        <v/>
      </c>
      <c r="S41" s="24" t="b">
        <f t="shared" si="12"/>
        <v>0</v>
      </c>
      <c r="T41" s="24" t="b">
        <f t="shared" si="13"/>
        <v>0</v>
      </c>
      <c r="U41" s="24" t="str">
        <f t="shared" si="17"/>
        <v/>
      </c>
      <c r="V41" s="81" t="str">
        <f t="shared" si="18"/>
        <v/>
      </c>
      <c r="W41" s="81" t="str">
        <f t="shared" si="19"/>
        <v/>
      </c>
      <c r="X41" s="81" t="str">
        <f t="shared" si="20"/>
        <v/>
      </c>
      <c r="Y41" s="81" t="str">
        <f t="shared" si="21"/>
        <v/>
      </c>
      <c r="Z41" s="81" t="str">
        <f t="shared" si="22"/>
        <v/>
      </c>
      <c r="AA41" s="81" t="str">
        <f t="shared" si="23"/>
        <v/>
      </c>
      <c r="AB41" s="81" t="str">
        <f t="shared" si="24"/>
        <v/>
      </c>
      <c r="AC41" s="24" t="str">
        <f t="shared" si="25"/>
        <v>;;;;;SERVICOS;</v>
      </c>
      <c r="AD41" s="24" t="str">
        <f>IFERROR(VLOOKUP($AC41,'VERIFICAÇÃO 8'!H:J,2,FALSE),"")</f>
        <v/>
      </c>
      <c r="AE41" s="24" t="str">
        <f>IFERROR(VLOOKUP($AC41,'VERIFICAÇÃO 8'!H:J,3,FALSE),"")</f>
        <v/>
      </c>
      <c r="AG41" s="24">
        <f t="shared" si="14"/>
        <v>0</v>
      </c>
      <c r="AH41" s="24">
        <f t="shared" si="15"/>
        <v>0</v>
      </c>
      <c r="AI41" s="24">
        <f t="shared" si="16"/>
        <v>0</v>
      </c>
    </row>
    <row r="42" spans="1:35" x14ac:dyDescent="0.35">
      <c r="A42" s="161" t="s">
        <v>1298</v>
      </c>
      <c r="B42" s="457"/>
      <c r="C42" s="457"/>
      <c r="D42" s="457"/>
      <c r="E42" s="457"/>
      <c r="F42" s="525"/>
      <c r="G42" s="43" t="str">
        <f t="shared" si="10"/>
        <v/>
      </c>
      <c r="S42" s="24" t="b">
        <f t="shared" si="12"/>
        <v>0</v>
      </c>
      <c r="T42" s="24" t="b">
        <f t="shared" si="13"/>
        <v>0</v>
      </c>
      <c r="U42" s="24" t="str">
        <f t="shared" si="17"/>
        <v/>
      </c>
      <c r="V42" s="81" t="str">
        <f t="shared" si="18"/>
        <v/>
      </c>
      <c r="W42" s="81" t="str">
        <f t="shared" si="19"/>
        <v/>
      </c>
      <c r="X42" s="81" t="str">
        <f t="shared" si="20"/>
        <v/>
      </c>
      <c r="Y42" s="81" t="str">
        <f t="shared" si="21"/>
        <v/>
      </c>
      <c r="Z42" s="81" t="str">
        <f t="shared" si="22"/>
        <v/>
      </c>
      <c r="AA42" s="81" t="str">
        <f t="shared" si="23"/>
        <v/>
      </c>
      <c r="AB42" s="81" t="str">
        <f t="shared" si="24"/>
        <v/>
      </c>
      <c r="AC42" s="24" t="str">
        <f t="shared" si="25"/>
        <v>;;;;;SERVICOS;</v>
      </c>
      <c r="AD42" s="24" t="str">
        <f>IFERROR(VLOOKUP($AC42,'VERIFICAÇÃO 8'!H:J,2,FALSE),"")</f>
        <v/>
      </c>
      <c r="AE42" s="24" t="str">
        <f>IFERROR(VLOOKUP($AC42,'VERIFICAÇÃO 8'!H:J,3,FALSE),"")</f>
        <v/>
      </c>
      <c r="AG42" s="24">
        <f t="shared" si="14"/>
        <v>0</v>
      </c>
      <c r="AH42" s="24">
        <f t="shared" si="15"/>
        <v>0</v>
      </c>
      <c r="AI42" s="24">
        <f t="shared" si="16"/>
        <v>0</v>
      </c>
    </row>
    <row r="43" spans="1:35" x14ac:dyDescent="0.35">
      <c r="A43" s="161" t="s">
        <v>1299</v>
      </c>
      <c r="B43" s="457"/>
      <c r="C43" s="457"/>
      <c r="D43" s="457"/>
      <c r="E43" s="457"/>
      <c r="F43" s="525"/>
      <c r="G43" s="43" t="str">
        <f t="shared" si="10"/>
        <v/>
      </c>
      <c r="S43" s="24" t="b">
        <f t="shared" si="12"/>
        <v>0</v>
      </c>
      <c r="T43" s="24" t="b">
        <f t="shared" si="13"/>
        <v>0</v>
      </c>
      <c r="U43" s="24" t="str">
        <f t="shared" si="17"/>
        <v/>
      </c>
      <c r="V43" s="81" t="str">
        <f t="shared" si="18"/>
        <v/>
      </c>
      <c r="W43" s="81" t="str">
        <f t="shared" si="19"/>
        <v/>
      </c>
      <c r="X43" s="81" t="str">
        <f t="shared" si="20"/>
        <v/>
      </c>
      <c r="Y43" s="81" t="str">
        <f t="shared" si="21"/>
        <v/>
      </c>
      <c r="Z43" s="81" t="str">
        <f t="shared" si="22"/>
        <v/>
      </c>
      <c r="AA43" s="81" t="str">
        <f t="shared" si="23"/>
        <v/>
      </c>
      <c r="AB43" s="81" t="str">
        <f t="shared" si="24"/>
        <v/>
      </c>
      <c r="AC43" s="24" t="str">
        <f t="shared" si="25"/>
        <v>;;;;;SERVICOS;</v>
      </c>
      <c r="AD43" s="24" t="str">
        <f>IFERROR(VLOOKUP($AC43,'VERIFICAÇÃO 8'!H:J,2,FALSE),"")</f>
        <v/>
      </c>
      <c r="AE43" s="24" t="str">
        <f>IFERROR(VLOOKUP($AC43,'VERIFICAÇÃO 8'!H:J,3,FALSE),"")</f>
        <v/>
      </c>
      <c r="AG43" s="24">
        <f t="shared" si="14"/>
        <v>0</v>
      </c>
      <c r="AH43" s="24">
        <f t="shared" si="15"/>
        <v>0</v>
      </c>
      <c r="AI43" s="24">
        <f t="shared" si="16"/>
        <v>0</v>
      </c>
    </row>
    <row r="44" spans="1:35" x14ac:dyDescent="0.35">
      <c r="A44" s="161" t="s">
        <v>1300</v>
      </c>
      <c r="B44" s="457"/>
      <c r="C44" s="457"/>
      <c r="D44" s="457"/>
      <c r="E44" s="457"/>
      <c r="F44" s="525"/>
      <c r="G44" s="43" t="str">
        <f t="shared" si="10"/>
        <v/>
      </c>
      <c r="S44" s="24" t="b">
        <f t="shared" si="12"/>
        <v>0</v>
      </c>
      <c r="T44" s="24" t="b">
        <f t="shared" si="13"/>
        <v>0</v>
      </c>
      <c r="U44" s="24" t="str">
        <f t="shared" si="17"/>
        <v/>
      </c>
      <c r="V44" s="81" t="str">
        <f t="shared" si="18"/>
        <v/>
      </c>
      <c r="W44" s="81" t="str">
        <f t="shared" si="19"/>
        <v/>
      </c>
      <c r="X44" s="81" t="str">
        <f t="shared" si="20"/>
        <v/>
      </c>
      <c r="Y44" s="81" t="str">
        <f t="shared" si="21"/>
        <v/>
      </c>
      <c r="Z44" s="81" t="str">
        <f t="shared" si="22"/>
        <v/>
      </c>
      <c r="AA44" s="81" t="str">
        <f t="shared" si="23"/>
        <v/>
      </c>
      <c r="AB44" s="81" t="str">
        <f t="shared" si="24"/>
        <v/>
      </c>
      <c r="AC44" s="24" t="str">
        <f t="shared" si="25"/>
        <v>;;;;;SERVICOS;</v>
      </c>
      <c r="AD44" s="24" t="str">
        <f>IFERROR(VLOOKUP($AC44,'VERIFICAÇÃO 8'!H:J,2,FALSE),"")</f>
        <v/>
      </c>
      <c r="AE44" s="24" t="str">
        <f>IFERROR(VLOOKUP($AC44,'VERIFICAÇÃO 8'!H:J,3,FALSE),"")</f>
        <v/>
      </c>
      <c r="AG44" s="24">
        <f t="shared" si="14"/>
        <v>0</v>
      </c>
      <c r="AH44" s="24">
        <f t="shared" si="15"/>
        <v>0</v>
      </c>
      <c r="AI44" s="24">
        <f t="shared" si="16"/>
        <v>0</v>
      </c>
    </row>
    <row r="45" spans="1:35" x14ac:dyDescent="0.35">
      <c r="A45" s="161" t="s">
        <v>1301</v>
      </c>
      <c r="B45" s="457"/>
      <c r="C45" s="457"/>
      <c r="D45" s="457"/>
      <c r="E45" s="457"/>
      <c r="F45" s="525"/>
      <c r="G45" s="43" t="str">
        <f t="shared" si="10"/>
        <v/>
      </c>
      <c r="S45" s="24" t="b">
        <f t="shared" si="12"/>
        <v>0</v>
      </c>
      <c r="T45" s="24" t="b">
        <f t="shared" si="13"/>
        <v>0</v>
      </c>
      <c r="U45" s="24" t="str">
        <f t="shared" si="17"/>
        <v/>
      </c>
      <c r="V45" s="81" t="str">
        <f t="shared" si="18"/>
        <v/>
      </c>
      <c r="W45" s="81" t="str">
        <f t="shared" si="19"/>
        <v/>
      </c>
      <c r="X45" s="81" t="str">
        <f t="shared" si="20"/>
        <v/>
      </c>
      <c r="Y45" s="81" t="str">
        <f t="shared" si="21"/>
        <v/>
      </c>
      <c r="Z45" s="81" t="str">
        <f t="shared" si="22"/>
        <v/>
      </c>
      <c r="AA45" s="81" t="str">
        <f t="shared" si="23"/>
        <v/>
      </c>
      <c r="AB45" s="81" t="str">
        <f t="shared" si="24"/>
        <v/>
      </c>
      <c r="AC45" s="24" t="str">
        <f t="shared" si="25"/>
        <v>;;;;;SERVICOS;</v>
      </c>
      <c r="AD45" s="24" t="str">
        <f>IFERROR(VLOOKUP($AC45,'VERIFICAÇÃO 8'!H:J,2,FALSE),"")</f>
        <v/>
      </c>
      <c r="AE45" s="24" t="str">
        <f>IFERROR(VLOOKUP($AC45,'VERIFICAÇÃO 8'!H:J,3,FALSE),"")</f>
        <v/>
      </c>
      <c r="AG45" s="24">
        <f t="shared" si="14"/>
        <v>0</v>
      </c>
      <c r="AH45" s="24">
        <f t="shared" si="15"/>
        <v>0</v>
      </c>
      <c r="AI45" s="24">
        <f t="shared" si="16"/>
        <v>0</v>
      </c>
    </row>
    <row r="46" spans="1:35" x14ac:dyDescent="0.35">
      <c r="A46" s="161" t="s">
        <v>1302</v>
      </c>
      <c r="B46" s="457"/>
      <c r="C46" s="457"/>
      <c r="D46" s="457"/>
      <c r="E46" s="457"/>
      <c r="F46" s="525"/>
      <c r="G46" s="43" t="str">
        <f t="shared" si="10"/>
        <v/>
      </c>
      <c r="S46" s="24" t="b">
        <f t="shared" si="12"/>
        <v>0</v>
      </c>
      <c r="T46" s="24" t="b">
        <f t="shared" si="13"/>
        <v>0</v>
      </c>
      <c r="U46" s="24" t="str">
        <f t="shared" si="17"/>
        <v/>
      </c>
      <c r="V46" s="81" t="str">
        <f t="shared" si="18"/>
        <v/>
      </c>
      <c r="W46" s="81" t="str">
        <f t="shared" si="19"/>
        <v/>
      </c>
      <c r="X46" s="81" t="str">
        <f t="shared" si="20"/>
        <v/>
      </c>
      <c r="Y46" s="81" t="str">
        <f t="shared" si="21"/>
        <v/>
      </c>
      <c r="Z46" s="81" t="str">
        <f t="shared" si="22"/>
        <v/>
      </c>
      <c r="AA46" s="81" t="str">
        <f t="shared" si="23"/>
        <v/>
      </c>
      <c r="AB46" s="81" t="str">
        <f t="shared" si="24"/>
        <v/>
      </c>
      <c r="AC46" s="24" t="str">
        <f t="shared" si="25"/>
        <v>;;;;;SERVICOS;</v>
      </c>
      <c r="AD46" s="24" t="str">
        <f>IFERROR(VLOOKUP($AC46,'VERIFICAÇÃO 8'!H:J,2,FALSE),"")</f>
        <v/>
      </c>
      <c r="AE46" s="24" t="str">
        <f>IFERROR(VLOOKUP($AC46,'VERIFICAÇÃO 8'!H:J,3,FALSE),"")</f>
        <v/>
      </c>
      <c r="AG46" s="24">
        <f t="shared" si="14"/>
        <v>0</v>
      </c>
      <c r="AH46" s="24">
        <f t="shared" si="15"/>
        <v>0</v>
      </c>
      <c r="AI46" s="24">
        <f t="shared" si="16"/>
        <v>0</v>
      </c>
    </row>
    <row r="47" spans="1:35" x14ac:dyDescent="0.35">
      <c r="A47" s="161" t="s">
        <v>1303</v>
      </c>
      <c r="B47" s="457"/>
      <c r="C47" s="457"/>
      <c r="D47" s="457"/>
      <c r="E47" s="457"/>
      <c r="F47" s="525"/>
      <c r="G47" s="43" t="str">
        <f t="shared" si="10"/>
        <v/>
      </c>
      <c r="S47" s="24" t="b">
        <f t="shared" si="12"/>
        <v>0</v>
      </c>
      <c r="T47" s="24" t="b">
        <f t="shared" si="13"/>
        <v>0</v>
      </c>
      <c r="U47" s="24" t="str">
        <f t="shared" si="17"/>
        <v/>
      </c>
      <c r="V47" s="81" t="str">
        <f t="shared" si="18"/>
        <v/>
      </c>
      <c r="W47" s="81" t="str">
        <f t="shared" si="19"/>
        <v/>
      </c>
      <c r="X47" s="81" t="str">
        <f t="shared" si="20"/>
        <v/>
      </c>
      <c r="Y47" s="81" t="str">
        <f t="shared" si="21"/>
        <v/>
      </c>
      <c r="Z47" s="81" t="str">
        <f t="shared" si="22"/>
        <v/>
      </c>
      <c r="AA47" s="81" t="str">
        <f t="shared" si="23"/>
        <v/>
      </c>
      <c r="AB47" s="81" t="str">
        <f t="shared" si="24"/>
        <v/>
      </c>
      <c r="AC47" s="24" t="str">
        <f t="shared" si="25"/>
        <v>;;;;;SERVICOS;</v>
      </c>
      <c r="AD47" s="24" t="str">
        <f>IFERROR(VLOOKUP($AC47,'VERIFICAÇÃO 8'!H:J,2,FALSE),"")</f>
        <v/>
      </c>
      <c r="AE47" s="24" t="str">
        <f>IFERROR(VLOOKUP($AC47,'VERIFICAÇÃO 8'!H:J,3,FALSE),"")</f>
        <v/>
      </c>
      <c r="AG47" s="24">
        <f t="shared" si="14"/>
        <v>0</v>
      </c>
      <c r="AH47" s="24">
        <f t="shared" si="15"/>
        <v>0</v>
      </c>
      <c r="AI47" s="24">
        <f t="shared" si="16"/>
        <v>0</v>
      </c>
    </row>
    <row r="48" spans="1:35" x14ac:dyDescent="0.35">
      <c r="A48" s="161" t="s">
        <v>1304</v>
      </c>
      <c r="B48" s="457"/>
      <c r="C48" s="457"/>
      <c r="D48" s="457"/>
      <c r="E48" s="457"/>
      <c r="F48" s="525"/>
      <c r="G48" s="43" t="str">
        <f t="shared" si="10"/>
        <v/>
      </c>
      <c r="S48" s="24" t="b">
        <f t="shared" si="12"/>
        <v>0</v>
      </c>
      <c r="T48" s="24" t="b">
        <f t="shared" si="13"/>
        <v>0</v>
      </c>
      <c r="U48" s="24" t="str">
        <f t="shared" si="17"/>
        <v/>
      </c>
      <c r="V48" s="81" t="str">
        <f t="shared" si="18"/>
        <v/>
      </c>
      <c r="W48" s="81" t="str">
        <f t="shared" si="19"/>
        <v/>
      </c>
      <c r="X48" s="81" t="str">
        <f t="shared" si="20"/>
        <v/>
      </c>
      <c r="Y48" s="81" t="str">
        <f t="shared" si="21"/>
        <v/>
      </c>
      <c r="Z48" s="81" t="str">
        <f t="shared" si="22"/>
        <v/>
      </c>
      <c r="AA48" s="81" t="str">
        <f t="shared" si="23"/>
        <v/>
      </c>
      <c r="AB48" s="81" t="str">
        <f t="shared" si="24"/>
        <v/>
      </c>
      <c r="AC48" s="24" t="str">
        <f t="shared" si="25"/>
        <v>;;;;;SERVICOS;</v>
      </c>
      <c r="AD48" s="24" t="str">
        <f>IFERROR(VLOOKUP($AC48,'VERIFICAÇÃO 8'!H:J,2,FALSE),"")</f>
        <v/>
      </c>
      <c r="AE48" s="24" t="str">
        <f>IFERROR(VLOOKUP($AC48,'VERIFICAÇÃO 8'!H:J,3,FALSE),"")</f>
        <v/>
      </c>
      <c r="AG48" s="24">
        <f t="shared" si="14"/>
        <v>0</v>
      </c>
      <c r="AH48" s="24">
        <f t="shared" si="15"/>
        <v>0</v>
      </c>
      <c r="AI48" s="24">
        <f t="shared" si="16"/>
        <v>0</v>
      </c>
    </row>
    <row r="49" spans="1:35" x14ac:dyDescent="0.35">
      <c r="A49" s="161" t="s">
        <v>1305</v>
      </c>
      <c r="B49" s="457"/>
      <c r="C49" s="457"/>
      <c r="D49" s="457"/>
      <c r="E49" s="457"/>
      <c r="F49" s="525"/>
      <c r="G49" s="43" t="str">
        <f t="shared" si="10"/>
        <v/>
      </c>
      <c r="S49" s="24" t="b">
        <f t="shared" si="12"/>
        <v>0</v>
      </c>
      <c r="T49" s="24" t="b">
        <f t="shared" si="13"/>
        <v>0</v>
      </c>
      <c r="U49" s="24" t="str">
        <f t="shared" si="17"/>
        <v/>
      </c>
      <c r="V49" s="81" t="str">
        <f t="shared" si="18"/>
        <v/>
      </c>
      <c r="W49" s="81" t="str">
        <f t="shared" si="19"/>
        <v/>
      </c>
      <c r="X49" s="81" t="str">
        <f t="shared" si="20"/>
        <v/>
      </c>
      <c r="Y49" s="81" t="str">
        <f t="shared" si="21"/>
        <v/>
      </c>
      <c r="Z49" s="81" t="str">
        <f t="shared" si="22"/>
        <v/>
      </c>
      <c r="AA49" s="81" t="str">
        <f t="shared" si="23"/>
        <v/>
      </c>
      <c r="AB49" s="81" t="str">
        <f t="shared" si="24"/>
        <v/>
      </c>
      <c r="AC49" s="24" t="str">
        <f t="shared" si="25"/>
        <v>;;;;;SERVICOS;</v>
      </c>
      <c r="AD49" s="24" t="str">
        <f>IFERROR(VLOOKUP($AC49,'VERIFICAÇÃO 8'!H:J,2,FALSE),"")</f>
        <v/>
      </c>
      <c r="AE49" s="24" t="str">
        <f>IFERROR(VLOOKUP($AC49,'VERIFICAÇÃO 8'!H:J,3,FALSE),"")</f>
        <v/>
      </c>
      <c r="AG49" s="24">
        <f t="shared" si="14"/>
        <v>0</v>
      </c>
      <c r="AH49" s="24">
        <f t="shared" si="15"/>
        <v>0</v>
      </c>
      <c r="AI49" s="24">
        <f t="shared" si="16"/>
        <v>0</v>
      </c>
    </row>
    <row r="50" spans="1:35" x14ac:dyDescent="0.35">
      <c r="A50" s="161" t="s">
        <v>1306</v>
      </c>
      <c r="B50" s="457"/>
      <c r="C50" s="457"/>
      <c r="D50" s="457"/>
      <c r="E50" s="457"/>
      <c r="F50" s="525"/>
      <c r="G50" s="43" t="str">
        <f t="shared" si="10"/>
        <v/>
      </c>
      <c r="S50" s="24" t="b">
        <f t="shared" si="12"/>
        <v>0</v>
      </c>
      <c r="T50" s="24" t="b">
        <f t="shared" si="13"/>
        <v>0</v>
      </c>
      <c r="U50" s="24" t="str">
        <f t="shared" si="17"/>
        <v/>
      </c>
      <c r="V50" s="81" t="str">
        <f t="shared" si="18"/>
        <v/>
      </c>
      <c r="W50" s="81" t="str">
        <f t="shared" si="19"/>
        <v/>
      </c>
      <c r="X50" s="81" t="str">
        <f t="shared" si="20"/>
        <v/>
      </c>
      <c r="Y50" s="81" t="str">
        <f t="shared" si="21"/>
        <v/>
      </c>
      <c r="Z50" s="81" t="str">
        <f t="shared" si="22"/>
        <v/>
      </c>
      <c r="AA50" s="81" t="str">
        <f t="shared" si="23"/>
        <v/>
      </c>
      <c r="AB50" s="81" t="str">
        <f t="shared" si="24"/>
        <v/>
      </c>
      <c r="AC50" s="24" t="str">
        <f t="shared" si="25"/>
        <v>;;;;;SERVICOS;</v>
      </c>
      <c r="AD50" s="24" t="str">
        <f>IFERROR(VLOOKUP($AC50,'VERIFICAÇÃO 8'!H:J,2,FALSE),"")</f>
        <v/>
      </c>
      <c r="AE50" s="24" t="str">
        <f>IFERROR(VLOOKUP($AC50,'VERIFICAÇÃO 8'!H:J,3,FALSE),"")</f>
        <v/>
      </c>
      <c r="AG50" s="24">
        <f t="shared" si="14"/>
        <v>0</v>
      </c>
      <c r="AH50" s="24">
        <f t="shared" si="15"/>
        <v>0</v>
      </c>
      <c r="AI50" s="24">
        <f t="shared" si="16"/>
        <v>0</v>
      </c>
    </row>
    <row r="51" spans="1:35" x14ac:dyDescent="0.35">
      <c r="A51" s="161" t="s">
        <v>1307</v>
      </c>
      <c r="B51" s="457"/>
      <c r="C51" s="457"/>
      <c r="D51" s="457"/>
      <c r="E51" s="457"/>
      <c r="F51" s="525"/>
      <c r="G51" s="43" t="str">
        <f t="shared" si="10"/>
        <v/>
      </c>
      <c r="S51" s="24" t="b">
        <f t="shared" si="12"/>
        <v>0</v>
      </c>
      <c r="T51" s="24" t="b">
        <f t="shared" si="13"/>
        <v>0</v>
      </c>
      <c r="U51" s="24" t="str">
        <f t="shared" si="17"/>
        <v/>
      </c>
      <c r="V51" s="81" t="str">
        <f t="shared" si="18"/>
        <v/>
      </c>
      <c r="W51" s="81" t="str">
        <f t="shared" si="19"/>
        <v/>
      </c>
      <c r="X51" s="81" t="str">
        <f t="shared" si="20"/>
        <v/>
      </c>
      <c r="Y51" s="81" t="str">
        <f t="shared" si="21"/>
        <v/>
      </c>
      <c r="Z51" s="81" t="str">
        <f t="shared" si="22"/>
        <v/>
      </c>
      <c r="AA51" s="81" t="str">
        <f t="shared" si="23"/>
        <v/>
      </c>
      <c r="AB51" s="81" t="str">
        <f t="shared" si="24"/>
        <v/>
      </c>
      <c r="AC51" s="24" t="str">
        <f t="shared" si="25"/>
        <v>;;;;;SERVICOS;</v>
      </c>
      <c r="AD51" s="24" t="str">
        <f>IFERROR(VLOOKUP($AC51,'VERIFICAÇÃO 8'!H:J,2,FALSE),"")</f>
        <v/>
      </c>
      <c r="AE51" s="24" t="str">
        <f>IFERROR(VLOOKUP($AC51,'VERIFICAÇÃO 8'!H:J,3,FALSE),"")</f>
        <v/>
      </c>
      <c r="AG51" s="24">
        <f t="shared" si="14"/>
        <v>0</v>
      </c>
      <c r="AH51" s="24">
        <f t="shared" si="15"/>
        <v>0</v>
      </c>
      <c r="AI51" s="24">
        <f t="shared" si="16"/>
        <v>0</v>
      </c>
    </row>
    <row r="52" spans="1:35" x14ac:dyDescent="0.35">
      <c r="A52" s="161" t="s">
        <v>1308</v>
      </c>
      <c r="B52" s="457"/>
      <c r="C52" s="457"/>
      <c r="D52" s="457"/>
      <c r="E52" s="457"/>
      <c r="F52" s="525"/>
      <c r="G52" s="43" t="str">
        <f t="shared" si="10"/>
        <v/>
      </c>
      <c r="S52" s="24" t="b">
        <f t="shared" si="12"/>
        <v>0</v>
      </c>
      <c r="T52" s="24" t="b">
        <f t="shared" si="13"/>
        <v>0</v>
      </c>
      <c r="U52" s="24" t="str">
        <f t="shared" si="17"/>
        <v/>
      </c>
      <c r="V52" s="81" t="str">
        <f t="shared" si="18"/>
        <v/>
      </c>
      <c r="W52" s="81" t="str">
        <f t="shared" si="19"/>
        <v/>
      </c>
      <c r="X52" s="81" t="str">
        <f t="shared" si="20"/>
        <v/>
      </c>
      <c r="Y52" s="81" t="str">
        <f t="shared" si="21"/>
        <v/>
      </c>
      <c r="Z52" s="81" t="str">
        <f t="shared" si="22"/>
        <v/>
      </c>
      <c r="AA52" s="81" t="str">
        <f t="shared" si="23"/>
        <v/>
      </c>
      <c r="AB52" s="81" t="str">
        <f t="shared" si="24"/>
        <v/>
      </c>
      <c r="AC52" s="24" t="str">
        <f t="shared" si="25"/>
        <v>;;;;;SERVICOS;</v>
      </c>
      <c r="AD52" s="24" t="str">
        <f>IFERROR(VLOOKUP($AC52,'VERIFICAÇÃO 8'!H:J,2,FALSE),"")</f>
        <v/>
      </c>
      <c r="AE52" s="24" t="str">
        <f>IFERROR(VLOOKUP($AC52,'VERIFICAÇÃO 8'!H:J,3,FALSE),"")</f>
        <v/>
      </c>
      <c r="AG52" s="24">
        <f t="shared" si="14"/>
        <v>0</v>
      </c>
      <c r="AH52" s="24">
        <f t="shared" si="15"/>
        <v>0</v>
      </c>
      <c r="AI52" s="24">
        <f t="shared" si="16"/>
        <v>0</v>
      </c>
    </row>
    <row r="53" spans="1:35" x14ac:dyDescent="0.35">
      <c r="A53" s="161" t="s">
        <v>1309</v>
      </c>
      <c r="B53" s="457"/>
      <c r="C53" s="457"/>
      <c r="D53" s="457"/>
      <c r="E53" s="457"/>
      <c r="F53" s="525"/>
      <c r="G53" s="43" t="str">
        <f t="shared" si="10"/>
        <v/>
      </c>
      <c r="S53" s="24" t="b">
        <f t="shared" si="12"/>
        <v>0</v>
      </c>
      <c r="T53" s="24" t="b">
        <f t="shared" si="13"/>
        <v>0</v>
      </c>
      <c r="U53" s="24" t="str">
        <f t="shared" si="17"/>
        <v/>
      </c>
      <c r="V53" s="81" t="str">
        <f t="shared" si="18"/>
        <v/>
      </c>
      <c r="W53" s="81" t="str">
        <f t="shared" si="19"/>
        <v/>
      </c>
      <c r="X53" s="81" t="str">
        <f t="shared" si="20"/>
        <v/>
      </c>
      <c r="Y53" s="81" t="str">
        <f t="shared" si="21"/>
        <v/>
      </c>
      <c r="Z53" s="81" t="str">
        <f t="shared" si="22"/>
        <v/>
      </c>
      <c r="AA53" s="81" t="str">
        <f t="shared" si="23"/>
        <v/>
      </c>
      <c r="AB53" s="81" t="str">
        <f t="shared" si="24"/>
        <v/>
      </c>
      <c r="AC53" s="24" t="str">
        <f t="shared" si="25"/>
        <v>;;;;;SERVICOS;</v>
      </c>
      <c r="AD53" s="24" t="str">
        <f>IFERROR(VLOOKUP($AC53,'VERIFICAÇÃO 8'!H:J,2,FALSE),"")</f>
        <v/>
      </c>
      <c r="AE53" s="24" t="str">
        <f>IFERROR(VLOOKUP($AC53,'VERIFICAÇÃO 8'!H:J,3,FALSE),"")</f>
        <v/>
      </c>
      <c r="AG53" s="24">
        <f t="shared" si="14"/>
        <v>0</v>
      </c>
      <c r="AH53" s="24">
        <f t="shared" si="15"/>
        <v>0</v>
      </c>
      <c r="AI53" s="24">
        <f t="shared" si="16"/>
        <v>0</v>
      </c>
    </row>
    <row r="54" spans="1:35" x14ac:dyDescent="0.35">
      <c r="A54" s="161" t="s">
        <v>1310</v>
      </c>
      <c r="B54" s="457"/>
      <c r="C54" s="457"/>
      <c r="D54" s="457"/>
      <c r="E54" s="457"/>
      <c r="F54" s="525"/>
      <c r="G54" s="43" t="str">
        <f t="shared" si="10"/>
        <v/>
      </c>
      <c r="S54" s="24" t="b">
        <f t="shared" si="12"/>
        <v>0</v>
      </c>
      <c r="T54" s="24" t="b">
        <f t="shared" si="13"/>
        <v>0</v>
      </c>
      <c r="U54" s="24" t="str">
        <f t="shared" si="17"/>
        <v/>
      </c>
      <c r="V54" s="81" t="str">
        <f t="shared" si="18"/>
        <v/>
      </c>
      <c r="W54" s="81" t="str">
        <f t="shared" si="19"/>
        <v/>
      </c>
      <c r="X54" s="81" t="str">
        <f t="shared" si="20"/>
        <v/>
      </c>
      <c r="Y54" s="81" t="str">
        <f t="shared" si="21"/>
        <v/>
      </c>
      <c r="Z54" s="81" t="str">
        <f t="shared" si="22"/>
        <v/>
      </c>
      <c r="AA54" s="81" t="str">
        <f t="shared" si="23"/>
        <v/>
      </c>
      <c r="AB54" s="81" t="str">
        <f t="shared" si="24"/>
        <v/>
      </c>
      <c r="AC54" s="24" t="str">
        <f t="shared" si="25"/>
        <v>;;;;;SERVICOS;</v>
      </c>
      <c r="AD54" s="24" t="str">
        <f>IFERROR(VLOOKUP($AC54,'VERIFICAÇÃO 8'!H:J,2,FALSE),"")</f>
        <v/>
      </c>
      <c r="AE54" s="24" t="str">
        <f>IFERROR(VLOOKUP($AC54,'VERIFICAÇÃO 8'!H:J,3,FALSE),"")</f>
        <v/>
      </c>
      <c r="AG54" s="24">
        <f t="shared" si="14"/>
        <v>0</v>
      </c>
      <c r="AH54" s="24">
        <f t="shared" si="15"/>
        <v>0</v>
      </c>
      <c r="AI54" s="24">
        <f t="shared" si="16"/>
        <v>0</v>
      </c>
    </row>
    <row r="55" spans="1:35" ht="15.75" customHeight="1" thickBot="1" x14ac:dyDescent="0.4">
      <c r="A55" s="733" t="s">
        <v>217</v>
      </c>
      <c r="B55" s="734"/>
      <c r="C55" s="734"/>
      <c r="D55" s="734"/>
      <c r="E55" s="734"/>
      <c r="F55" s="55">
        <f>SUM(F5:F54)</f>
        <v>0</v>
      </c>
      <c r="AF55" s="295" t="s">
        <v>5</v>
      </c>
      <c r="AG55" s="295">
        <f>SUM(AG5:AG54)</f>
        <v>0</v>
      </c>
      <c r="AH55" s="295">
        <f>SUM(AH5:AH54)</f>
        <v>0</v>
      </c>
      <c r="AI55" s="295">
        <f>SUM(AI5:AI54)</f>
        <v>0</v>
      </c>
    </row>
    <row r="56" spans="1:35" ht="10.5" thickTop="1" x14ac:dyDescent="0.35">
      <c r="AF56" s="295" t="s">
        <v>18</v>
      </c>
      <c r="AG56" s="295" t="str">
        <f>IF(AG55&gt;0,AG4,"")</f>
        <v/>
      </c>
      <c r="AH56" s="295" t="str">
        <f>IF(AH55&gt;0,AH4,"")</f>
        <v/>
      </c>
      <c r="AI56" s="295" t="str">
        <f>IF(AI55&gt;0,AI4,"")</f>
        <v/>
      </c>
    </row>
  </sheetData>
  <sheetProtection algorithmName="SHA-512" hashValue="uAGUSnBalISeykjmZwdfB8tPxk24fU3p22h5V4NW2Dgy4g+oMuYFn14eh3/Ap6A1uIpZuqTeLP6a4acfovnbMQ==" saltValue="JPmaJESuhdy3F03Qo/cu7g==" spinCount="100000" sheet="1" formatColumns="0" formatRows="0" selectLockedCells="1"/>
  <customSheetViews>
    <customSheetView guid="{F5A100CB-B899-442A-8CB0-2AB82028E8A7}" showGridLines="0" fitToPage="1" hiddenColumns="1">
      <selection activeCell="B5" sqref="B5"/>
      <pageMargins left="0.78740157480314965" right="0.23622047244094491" top="0.78740157480314965" bottom="0.74803149606299213" header="0.31496062992125984" footer="0.31496062992125984"/>
      <pageSetup paperSize="9" scale="89" fitToHeight="5" orientation="landscape" r:id="rId1"/>
      <headerFooter>
        <oddHeader>&amp;CPTR - PARTE B&amp;RVERSÃO 2</oddHeader>
        <oddFooter>&amp;A&amp;RPágina &amp;P</oddFooter>
      </headerFooter>
    </customSheetView>
  </customSheetViews>
  <mergeCells count="10">
    <mergeCell ref="A55:E55"/>
    <mergeCell ref="A3:F3"/>
    <mergeCell ref="AG3:AI3"/>
    <mergeCell ref="K25:K26"/>
    <mergeCell ref="S3:U3"/>
    <mergeCell ref="V3:AB3"/>
    <mergeCell ref="AC3:AE3"/>
    <mergeCell ref="I3:O3"/>
    <mergeCell ref="P3:Q3"/>
    <mergeCell ref="K23:L23"/>
  </mergeCells>
  <dataValidations count="5">
    <dataValidation type="list" allowBlank="1" showInputMessage="1" showErrorMessage="1" error="SELECIONE NA LISTA O EXECUTOR DA DESPESA." sqref="B5:B54" xr:uid="{00000000-0002-0000-0F00-000000000000}">
      <formula1>$I$5:$I$20</formula1>
    </dataValidation>
    <dataValidation type="textLength" operator="lessThanOrEqual" allowBlank="1" showInputMessage="1" showErrorMessage="1" error="O TEXTO NÃO PODE SUPERAR150 CARACTERES" sqref="D5:D54" xr:uid="{00000000-0002-0000-0F00-000001000000}">
      <formula1>150</formula1>
    </dataValidation>
    <dataValidation type="textLength" operator="lessThanOrEqual" allowBlank="1" showInputMessage="1" showErrorMessage="1" error="O TEXTO NÃO PODE SUPERAR 300 CARACTERES" sqref="E5:E54" xr:uid="{00000000-0002-0000-0F00-000002000000}">
      <formula1>300</formula1>
    </dataValidation>
    <dataValidation type="decimal" operator="greaterThanOrEqual" allowBlank="1" showInputMessage="1" showErrorMessage="1" error="A INFORMAÇÃO DEVE SER UM NÚMERO POSITIVO._x000a_UTILIZE VÍRGULA PARA SEPARAR OS CENTAVOS, SE HOUVRE." sqref="F5:F54" xr:uid="{00000000-0002-0000-0F00-000003000000}">
      <formula1>0</formula1>
    </dataValidation>
    <dataValidation type="list" allowBlank="1" showInputMessage="1" showErrorMessage="1" error="SELECIONE NA LISTA O TIPO DE SERVIÇO." sqref="C5:C54" xr:uid="{00000000-0002-0000-0F00-000004000000}">
      <formula1>$L$31:$L$40</formula1>
    </dataValidation>
  </dataValidations>
  <pageMargins left="0.78740157480314965" right="0.23622047244094491" top="0.78740157480314965" bottom="0.74803149606299213" header="0.31496062992125984" footer="0.31496062992125984"/>
  <pageSetup paperSize="9" scale="89" fitToHeight="5" orientation="landscape" r:id="rId2"/>
  <headerFooter>
    <oddHeader>&amp;CPTR - PARTE B&amp;RVERSÃO 2</oddHeader>
    <oddFooter>&amp;A&amp;RPágina &amp;P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Plan34">
    <pageSetUpPr fitToPage="1"/>
  </sheetPr>
  <dimension ref="A1:AI56"/>
  <sheetViews>
    <sheetView showGridLines="0" zoomScaleNormal="100" workbookViewId="0">
      <selection activeCell="B5" sqref="B5"/>
    </sheetView>
  </sheetViews>
  <sheetFormatPr defaultColWidth="9.1796875" defaultRowHeight="10" x14ac:dyDescent="0.35"/>
  <cols>
    <col min="1" max="1" width="4.1796875" style="7" customWidth="1"/>
    <col min="2" max="2" width="20.26953125" style="5" customWidth="1"/>
    <col min="3" max="3" width="26" style="5" customWidth="1"/>
    <col min="4" max="4" width="25.453125" style="5" customWidth="1"/>
    <col min="5" max="5" width="31" style="5" customWidth="1"/>
    <col min="6" max="6" width="17.453125" style="5" customWidth="1"/>
    <col min="7" max="7" width="63.54296875" style="44" customWidth="1"/>
    <col min="8" max="8" width="9.1796875" style="5" hidden="1" customWidth="1"/>
    <col min="9" max="9" width="30" style="5" hidden="1" customWidth="1"/>
    <col min="10" max="10" width="14" style="5" hidden="1" customWidth="1"/>
    <col min="11" max="14" width="15.1796875" style="5" hidden="1" customWidth="1"/>
    <col min="15" max="15" width="15.81640625" style="5" hidden="1" customWidth="1"/>
    <col min="16" max="16" width="16.453125" style="5" hidden="1" customWidth="1"/>
    <col min="17" max="20" width="24.26953125" style="5" hidden="1" customWidth="1"/>
    <col min="21" max="21" width="13.26953125" style="5" hidden="1" customWidth="1"/>
    <col min="22" max="22" width="14.1796875" style="5" hidden="1" customWidth="1"/>
    <col min="23" max="23" width="16.26953125" style="5" hidden="1" customWidth="1"/>
    <col min="24" max="24" width="14.26953125" style="5" hidden="1" customWidth="1"/>
    <col min="25" max="25" width="13.81640625" style="5" hidden="1" customWidth="1"/>
    <col min="26" max="26" width="16.54296875" style="5" hidden="1" customWidth="1"/>
    <col min="27" max="27" width="16.81640625" style="5" hidden="1" customWidth="1"/>
    <col min="28" max="28" width="26" style="5" hidden="1" customWidth="1"/>
    <col min="29" max="29" width="10" style="5" hidden="1" customWidth="1"/>
    <col min="30" max="30" width="33.1796875" style="5" hidden="1" customWidth="1"/>
    <col min="31" max="31" width="15.453125" style="5" hidden="1" customWidth="1"/>
    <col min="32" max="34" width="16.1796875" style="5" hidden="1" customWidth="1"/>
    <col min="35" max="35" width="9.1796875" style="5" hidden="1" customWidth="1"/>
    <col min="36" max="36" width="9.1796875" style="5" customWidth="1"/>
    <col min="37" max="16384" width="9.1796875" style="5"/>
  </cols>
  <sheetData>
    <row r="1" spans="1:34" ht="10.5" x14ac:dyDescent="0.35">
      <c r="A1" s="141" t="s">
        <v>376</v>
      </c>
      <c r="G1" s="5"/>
    </row>
    <row r="2" spans="1:34" ht="10.5" thickBot="1" x14ac:dyDescent="0.4">
      <c r="G2" s="5"/>
    </row>
    <row r="3" spans="1:34" ht="20.149999999999999" customHeight="1" thickTop="1" x14ac:dyDescent="0.35">
      <c r="A3" s="737" t="s">
        <v>310</v>
      </c>
      <c r="B3" s="738"/>
      <c r="C3" s="738"/>
      <c r="D3" s="738"/>
      <c r="E3" s="738"/>
      <c r="F3" s="739"/>
      <c r="G3" s="43"/>
      <c r="I3" s="652" t="s">
        <v>703</v>
      </c>
      <c r="J3" s="653"/>
      <c r="K3" s="653"/>
      <c r="L3" s="653"/>
      <c r="M3" s="653"/>
      <c r="N3" s="653"/>
      <c r="O3" s="654"/>
      <c r="P3" s="662" t="s">
        <v>1959</v>
      </c>
      <c r="R3" s="766" t="s">
        <v>1955</v>
      </c>
      <c r="S3" s="768"/>
      <c r="T3" s="769"/>
      <c r="U3" s="658" t="s">
        <v>1956</v>
      </c>
      <c r="V3" s="658"/>
      <c r="W3" s="658"/>
      <c r="X3" s="658"/>
      <c r="Y3" s="658"/>
      <c r="Z3" s="658"/>
      <c r="AA3" s="658"/>
      <c r="AB3" s="749" t="s">
        <v>1957</v>
      </c>
      <c r="AC3" s="749"/>
      <c r="AD3" s="749"/>
      <c r="AF3" s="730" t="s">
        <v>1960</v>
      </c>
      <c r="AG3" s="730"/>
      <c r="AH3" s="730"/>
    </row>
    <row r="4" spans="1:34" ht="25" customHeight="1" x14ac:dyDescent="0.35">
      <c r="A4" s="219" t="s">
        <v>6</v>
      </c>
      <c r="B4" s="93" t="s">
        <v>346</v>
      </c>
      <c r="C4" s="93" t="s">
        <v>1084</v>
      </c>
      <c r="D4" s="93" t="s">
        <v>701</v>
      </c>
      <c r="E4" s="93" t="s">
        <v>702</v>
      </c>
      <c r="F4" s="94" t="s">
        <v>2396</v>
      </c>
      <c r="I4" s="101" t="s">
        <v>27</v>
      </c>
      <c r="J4" s="101" t="s">
        <v>0</v>
      </c>
      <c r="K4" s="101" t="s">
        <v>440</v>
      </c>
      <c r="L4" s="101" t="s">
        <v>1</v>
      </c>
      <c r="M4" s="101" t="s">
        <v>245</v>
      </c>
      <c r="N4" s="101" t="s">
        <v>1083</v>
      </c>
      <c r="O4" s="101" t="s">
        <v>446</v>
      </c>
      <c r="P4" s="663"/>
      <c r="R4" s="320" t="s">
        <v>1883</v>
      </c>
      <c r="S4" s="320" t="s">
        <v>1884</v>
      </c>
      <c r="T4" s="211" t="s">
        <v>1885</v>
      </c>
      <c r="U4" s="96" t="s">
        <v>0</v>
      </c>
      <c r="V4" s="96" t="s">
        <v>440</v>
      </c>
      <c r="W4" s="96" t="s">
        <v>1</v>
      </c>
      <c r="X4" s="96" t="s">
        <v>245</v>
      </c>
      <c r="Y4" s="96" t="s">
        <v>1083</v>
      </c>
      <c r="Z4" s="96" t="s">
        <v>446</v>
      </c>
      <c r="AA4" s="211" t="s">
        <v>1906</v>
      </c>
      <c r="AB4" s="163" t="s">
        <v>1899</v>
      </c>
      <c r="AC4" s="163" t="s">
        <v>5</v>
      </c>
      <c r="AD4" s="211" t="s">
        <v>1907</v>
      </c>
      <c r="AF4" s="24" t="s">
        <v>1665</v>
      </c>
      <c r="AG4" s="24" t="s">
        <v>1667</v>
      </c>
      <c r="AH4" s="24" t="s">
        <v>2092</v>
      </c>
    </row>
    <row r="5" spans="1:34" x14ac:dyDescent="0.35">
      <c r="A5" s="161" t="s">
        <v>671</v>
      </c>
      <c r="B5" s="45"/>
      <c r="C5" s="457"/>
      <c r="D5" s="557"/>
      <c r="E5" s="557"/>
      <c r="F5" s="525"/>
      <c r="G5" s="43" t="str">
        <f>IF(AA5&lt;&gt;"",AA5,IF(AD5&lt;&gt;"",AD5,IF(T5&lt;&gt;"",T5,"")))</f>
        <v/>
      </c>
      <c r="I5" s="24" t="str">
        <f>'A - DADOS INST.'!T41</f>
        <v/>
      </c>
      <c r="J5" s="81" t="str">
        <f>'A - DADOS INST.'!U41</f>
        <v/>
      </c>
      <c r="K5" s="81" t="str">
        <f>'A - DADOS INST.'!V41</f>
        <v/>
      </c>
      <c r="L5" s="81" t="str">
        <f>'A - DADOS INST.'!W41</f>
        <v/>
      </c>
      <c r="M5" s="81" t="str">
        <f>'A - DADOS INST.'!X41</f>
        <v/>
      </c>
      <c r="N5" s="81" t="str">
        <f>'A - DADOS INST.'!Y41</f>
        <v/>
      </c>
      <c r="O5" s="81" t="str">
        <f>'A - DADOS INST.'!Z41</f>
        <v/>
      </c>
      <c r="P5" s="148">
        <f>SUMIF($B$5:$B$54,I5,$F$5:$F$54)</f>
        <v>0</v>
      </c>
      <c r="R5" s="24" t="b">
        <f>OR(B5&lt;&gt;"",C5&lt;&gt;"",D5&lt;&gt;"",E5&lt;&gt;"",F5&lt;&gt;"")</f>
        <v>0</v>
      </c>
      <c r="S5" s="24" t="b">
        <f>AND(B5&lt;&gt;"",C5&lt;&gt;"",D5&lt;&gt;"",E5&lt;&gt;"",F5&lt;&gt;"")</f>
        <v>0</v>
      </c>
      <c r="T5" s="24" t="str">
        <f t="shared" ref="T5:T36" si="0">IF(AND(R5=TRUE,S5=FALSE),$I$53,"")</f>
        <v/>
      </c>
      <c r="U5" s="120" t="str">
        <f t="shared" ref="U5:U36" si="1">IFERROR(VLOOKUP($B5,$I$5:$O$20,2,FALSE),"")</f>
        <v/>
      </c>
      <c r="V5" s="120" t="str">
        <f t="shared" ref="V5:V36" si="2">IFERROR(VLOOKUP($B5,$I$5:$O$20,3,FALSE),"")</f>
        <v/>
      </c>
      <c r="W5" s="120" t="str">
        <f t="shared" ref="W5:W36" si="3">IFERROR(VLOOKUP($B5,$I$5:$O$20,4,FALSE),"")</f>
        <v/>
      </c>
      <c r="X5" s="120" t="str">
        <f t="shared" ref="X5:X36" si="4">IFERROR(VLOOKUP($B5,$I$5:$O$20,5,FALSE),"")</f>
        <v/>
      </c>
      <c r="Y5" s="120" t="str">
        <f t="shared" ref="Y5:Y36" si="5">IFERROR(VLOOKUP($B5,$I$5:$O$20,6,FALSE),"")</f>
        <v/>
      </c>
      <c r="Z5" s="120" t="str">
        <f t="shared" ref="Z5:Z36" si="6">IFERROR(VLOOKUP($B5,$I$5:$O$20,7,FALSE),"")</f>
        <v/>
      </c>
      <c r="AA5" s="81" t="str">
        <f t="shared" ref="AA5:AA36" si="7">IF(B5="","",IF(U5="",$I$54,""))</f>
        <v/>
      </c>
      <c r="AB5" s="24" t="str">
        <f t="shared" ref="AB5:AB36" si="8">CONCATENATE($I$25,$I$33,W5,$I$33,X5,$I$33,Y5,$I$33,Z5,$I$33,$I$29,$I$33,C5)</f>
        <v>;;;;;SERVICOS - TIB;</v>
      </c>
      <c r="AC5" s="24" t="str">
        <f>IFERROR(VLOOKUP($AB5,'VERIFICAÇÃO 8'!H:J,2,FALSE),"")</f>
        <v/>
      </c>
      <c r="AD5" s="24" t="str">
        <f>IFERROR(VLOOKUP($AB5,'VERIFICAÇÃO 8'!H:J,3,FALSE),"")</f>
        <v/>
      </c>
      <c r="AF5" s="24">
        <f>IF(T5&lt;&gt;"",1,0)</f>
        <v>0</v>
      </c>
      <c r="AG5" s="24">
        <f>IF(AA5&lt;&gt;"",1,0)</f>
        <v>0</v>
      </c>
      <c r="AH5" s="24">
        <f>IF(AD5&lt;&gt;"",1,0)</f>
        <v>0</v>
      </c>
    </row>
    <row r="6" spans="1:34" x14ac:dyDescent="0.35">
      <c r="A6" s="161" t="s">
        <v>672</v>
      </c>
      <c r="B6" s="541"/>
      <c r="C6" s="541"/>
      <c r="D6" s="548"/>
      <c r="E6" s="548"/>
      <c r="F6" s="525"/>
      <c r="G6" s="43" t="str">
        <f t="shared" ref="G6:G54" si="9">IF(AA6&lt;&gt;"",AA6,IF(AD6&lt;&gt;"",AD6,IF(T6&lt;&gt;"",T6,"")))</f>
        <v/>
      </c>
      <c r="I6" s="24" t="str">
        <f>'A - DADOS INST.'!T42</f>
        <v/>
      </c>
      <c r="J6" s="81" t="str">
        <f>'A - DADOS INST.'!U42</f>
        <v/>
      </c>
      <c r="K6" s="81" t="str">
        <f>'A - DADOS INST.'!V42</f>
        <v/>
      </c>
      <c r="L6" s="81" t="str">
        <f>'A - DADOS INST.'!W42</f>
        <v/>
      </c>
      <c r="M6" s="81" t="str">
        <f>'A - DADOS INST.'!X42</f>
        <v/>
      </c>
      <c r="N6" s="81" t="str">
        <f>'A - DADOS INST.'!Y42</f>
        <v/>
      </c>
      <c r="O6" s="81" t="str">
        <f>'A - DADOS INST.'!Z42</f>
        <v/>
      </c>
      <c r="P6" s="148">
        <f t="shared" ref="P6:P20" si="10">SUMIF($B$5:$B$54,I6,$F$5:$F$54)</f>
        <v>0</v>
      </c>
      <c r="R6" s="24" t="b">
        <f t="shared" ref="R6:R54" si="11">OR(B6&lt;&gt;"",C6&lt;&gt;"",D6&lt;&gt;"",E6&lt;&gt;"",F6&lt;&gt;"")</f>
        <v>0</v>
      </c>
      <c r="S6" s="24" t="b">
        <f t="shared" ref="S6:S54" si="12">AND(B6&lt;&gt;"",C6&lt;&gt;"",D6&lt;&gt;"",E6&lt;&gt;"",F6&lt;&gt;"")</f>
        <v>0</v>
      </c>
      <c r="T6" s="24" t="str">
        <f t="shared" si="0"/>
        <v/>
      </c>
      <c r="U6" s="120" t="str">
        <f t="shared" si="1"/>
        <v/>
      </c>
      <c r="V6" s="120" t="str">
        <f t="shared" si="2"/>
        <v/>
      </c>
      <c r="W6" s="120" t="str">
        <f t="shared" si="3"/>
        <v/>
      </c>
      <c r="X6" s="120" t="str">
        <f t="shared" si="4"/>
        <v/>
      </c>
      <c r="Y6" s="120" t="str">
        <f t="shared" si="5"/>
        <v/>
      </c>
      <c r="Z6" s="120" t="str">
        <f t="shared" si="6"/>
        <v/>
      </c>
      <c r="AA6" s="81" t="str">
        <f t="shared" si="7"/>
        <v/>
      </c>
      <c r="AB6" s="24" t="str">
        <f t="shared" si="8"/>
        <v>;;;;;SERVICOS - TIB;</v>
      </c>
      <c r="AC6" s="24" t="str">
        <f>IFERROR(VLOOKUP($AB6,'VERIFICAÇÃO 8'!H:J,2,FALSE),"")</f>
        <v/>
      </c>
      <c r="AD6" s="24" t="str">
        <f>IFERROR(VLOOKUP($AB6,'VERIFICAÇÃO 8'!H:J,3,FALSE),"")</f>
        <v/>
      </c>
      <c r="AF6" s="24">
        <f t="shared" ref="AF6:AF54" si="13">IF(T6&lt;&gt;"",1,0)</f>
        <v>0</v>
      </c>
      <c r="AG6" s="24">
        <f t="shared" ref="AG6:AG54" si="14">IF(AA6&lt;&gt;"",1,0)</f>
        <v>0</v>
      </c>
      <c r="AH6" s="24">
        <f t="shared" ref="AH6:AH54" si="15">IF(AD6&lt;&gt;"",1,0)</f>
        <v>0</v>
      </c>
    </row>
    <row r="7" spans="1:34" x14ac:dyDescent="0.35">
      <c r="A7" s="161" t="s">
        <v>673</v>
      </c>
      <c r="B7" s="457"/>
      <c r="C7" s="457"/>
      <c r="D7" s="457"/>
      <c r="E7" s="457"/>
      <c r="F7" s="525"/>
      <c r="G7" s="43" t="str">
        <f t="shared" si="9"/>
        <v/>
      </c>
      <c r="I7" s="24" t="str">
        <f>'A - DADOS INST.'!T43</f>
        <v/>
      </c>
      <c r="J7" s="81" t="str">
        <f>'A - DADOS INST.'!U43</f>
        <v/>
      </c>
      <c r="K7" s="81" t="str">
        <f>'A - DADOS INST.'!V43</f>
        <v/>
      </c>
      <c r="L7" s="81" t="str">
        <f>'A - DADOS INST.'!W43</f>
        <v/>
      </c>
      <c r="M7" s="81" t="str">
        <f>'A - DADOS INST.'!X43</f>
        <v/>
      </c>
      <c r="N7" s="81" t="str">
        <f>'A - DADOS INST.'!Y43</f>
        <v/>
      </c>
      <c r="O7" s="81" t="str">
        <f>'A - DADOS INST.'!Z43</f>
        <v/>
      </c>
      <c r="P7" s="148">
        <f t="shared" si="10"/>
        <v>0</v>
      </c>
      <c r="R7" s="24" t="b">
        <f t="shared" si="11"/>
        <v>0</v>
      </c>
      <c r="S7" s="24" t="b">
        <f t="shared" si="12"/>
        <v>0</v>
      </c>
      <c r="T7" s="24" t="str">
        <f t="shared" si="0"/>
        <v/>
      </c>
      <c r="U7" s="120" t="str">
        <f t="shared" si="1"/>
        <v/>
      </c>
      <c r="V7" s="120" t="str">
        <f t="shared" si="2"/>
        <v/>
      </c>
      <c r="W7" s="120" t="str">
        <f t="shared" si="3"/>
        <v/>
      </c>
      <c r="X7" s="120" t="str">
        <f t="shared" si="4"/>
        <v/>
      </c>
      <c r="Y7" s="120" t="str">
        <f t="shared" si="5"/>
        <v/>
      </c>
      <c r="Z7" s="120" t="str">
        <f t="shared" si="6"/>
        <v/>
      </c>
      <c r="AA7" s="81" t="str">
        <f t="shared" si="7"/>
        <v/>
      </c>
      <c r="AB7" s="24" t="str">
        <f t="shared" si="8"/>
        <v>;;;;;SERVICOS - TIB;</v>
      </c>
      <c r="AC7" s="24" t="str">
        <f>IFERROR(VLOOKUP($AB7,'VERIFICAÇÃO 8'!H:J,2,FALSE),"")</f>
        <v/>
      </c>
      <c r="AD7" s="24" t="str">
        <f>IFERROR(VLOOKUP($AB7,'VERIFICAÇÃO 8'!H:J,3,FALSE),"")</f>
        <v/>
      </c>
      <c r="AF7" s="24">
        <f t="shared" si="13"/>
        <v>0</v>
      </c>
      <c r="AG7" s="24">
        <f t="shared" si="14"/>
        <v>0</v>
      </c>
      <c r="AH7" s="24">
        <f t="shared" si="15"/>
        <v>0</v>
      </c>
    </row>
    <row r="8" spans="1:34" x14ac:dyDescent="0.35">
      <c r="A8" s="161" t="s">
        <v>674</v>
      </c>
      <c r="B8" s="457"/>
      <c r="C8" s="457"/>
      <c r="D8" s="457"/>
      <c r="E8" s="457"/>
      <c r="F8" s="525"/>
      <c r="G8" s="43" t="str">
        <f t="shared" si="9"/>
        <v/>
      </c>
      <c r="I8" s="24" t="str">
        <f>'A - DADOS INST.'!T44</f>
        <v/>
      </c>
      <c r="J8" s="81" t="str">
        <f>'A - DADOS INST.'!U44</f>
        <v/>
      </c>
      <c r="K8" s="81" t="str">
        <f>'A - DADOS INST.'!V44</f>
        <v/>
      </c>
      <c r="L8" s="81" t="str">
        <f>'A - DADOS INST.'!W44</f>
        <v/>
      </c>
      <c r="M8" s="81" t="str">
        <f>'A - DADOS INST.'!X44</f>
        <v/>
      </c>
      <c r="N8" s="81" t="str">
        <f>'A - DADOS INST.'!Y44</f>
        <v/>
      </c>
      <c r="O8" s="81" t="str">
        <f>'A - DADOS INST.'!Z44</f>
        <v/>
      </c>
      <c r="P8" s="148">
        <f t="shared" si="10"/>
        <v>0</v>
      </c>
      <c r="R8" s="24" t="b">
        <f t="shared" si="11"/>
        <v>0</v>
      </c>
      <c r="S8" s="24" t="b">
        <f t="shared" si="12"/>
        <v>0</v>
      </c>
      <c r="T8" s="24" t="str">
        <f t="shared" si="0"/>
        <v/>
      </c>
      <c r="U8" s="120" t="str">
        <f t="shared" si="1"/>
        <v/>
      </c>
      <c r="V8" s="120" t="str">
        <f t="shared" si="2"/>
        <v/>
      </c>
      <c r="W8" s="120" t="str">
        <f t="shared" si="3"/>
        <v/>
      </c>
      <c r="X8" s="120" t="str">
        <f t="shared" si="4"/>
        <v/>
      </c>
      <c r="Y8" s="120" t="str">
        <f t="shared" si="5"/>
        <v/>
      </c>
      <c r="Z8" s="120" t="str">
        <f t="shared" si="6"/>
        <v/>
      </c>
      <c r="AA8" s="81" t="str">
        <f t="shared" si="7"/>
        <v/>
      </c>
      <c r="AB8" s="24" t="str">
        <f t="shared" si="8"/>
        <v>;;;;;SERVICOS - TIB;</v>
      </c>
      <c r="AC8" s="24" t="str">
        <f>IFERROR(VLOOKUP($AB8,'VERIFICAÇÃO 8'!H:J,2,FALSE),"")</f>
        <v/>
      </c>
      <c r="AD8" s="24" t="str">
        <f>IFERROR(VLOOKUP($AB8,'VERIFICAÇÃO 8'!H:J,3,FALSE),"")</f>
        <v/>
      </c>
      <c r="AF8" s="24">
        <f t="shared" si="13"/>
        <v>0</v>
      </c>
      <c r="AG8" s="24">
        <f t="shared" si="14"/>
        <v>0</v>
      </c>
      <c r="AH8" s="24">
        <f t="shared" si="15"/>
        <v>0</v>
      </c>
    </row>
    <row r="9" spans="1:34" x14ac:dyDescent="0.35">
      <c r="A9" s="161" t="s">
        <v>675</v>
      </c>
      <c r="B9" s="457"/>
      <c r="C9" s="457"/>
      <c r="D9" s="457"/>
      <c r="E9" s="457"/>
      <c r="F9" s="525"/>
      <c r="G9" s="43" t="str">
        <f t="shared" si="9"/>
        <v/>
      </c>
      <c r="I9" s="24" t="str">
        <f>'A - DADOS INST.'!T45</f>
        <v/>
      </c>
      <c r="J9" s="81" t="str">
        <f>'A - DADOS INST.'!U45</f>
        <v/>
      </c>
      <c r="K9" s="81" t="str">
        <f>'A - DADOS INST.'!V45</f>
        <v/>
      </c>
      <c r="L9" s="81" t="str">
        <f>'A - DADOS INST.'!W45</f>
        <v/>
      </c>
      <c r="M9" s="81" t="str">
        <f>'A - DADOS INST.'!X45</f>
        <v/>
      </c>
      <c r="N9" s="81" t="str">
        <f>'A - DADOS INST.'!Y45</f>
        <v/>
      </c>
      <c r="O9" s="81" t="str">
        <f>'A - DADOS INST.'!Z45</f>
        <v/>
      </c>
      <c r="P9" s="148">
        <f t="shared" si="10"/>
        <v>0</v>
      </c>
      <c r="R9" s="24" t="b">
        <f t="shared" si="11"/>
        <v>0</v>
      </c>
      <c r="S9" s="24" t="b">
        <f t="shared" si="12"/>
        <v>0</v>
      </c>
      <c r="T9" s="24" t="str">
        <f t="shared" si="0"/>
        <v/>
      </c>
      <c r="U9" s="120" t="str">
        <f t="shared" si="1"/>
        <v/>
      </c>
      <c r="V9" s="120" t="str">
        <f t="shared" si="2"/>
        <v/>
      </c>
      <c r="W9" s="120" t="str">
        <f t="shared" si="3"/>
        <v/>
      </c>
      <c r="X9" s="120" t="str">
        <f t="shared" si="4"/>
        <v/>
      </c>
      <c r="Y9" s="120" t="str">
        <f t="shared" si="5"/>
        <v/>
      </c>
      <c r="Z9" s="120" t="str">
        <f t="shared" si="6"/>
        <v/>
      </c>
      <c r="AA9" s="81" t="str">
        <f t="shared" si="7"/>
        <v/>
      </c>
      <c r="AB9" s="24" t="str">
        <f t="shared" si="8"/>
        <v>;;;;;SERVICOS - TIB;</v>
      </c>
      <c r="AC9" s="24" t="str">
        <f>IFERROR(VLOOKUP($AB9,'VERIFICAÇÃO 8'!H:J,2,FALSE),"")</f>
        <v/>
      </c>
      <c r="AD9" s="24" t="str">
        <f>IFERROR(VLOOKUP($AB9,'VERIFICAÇÃO 8'!H:J,3,FALSE),"")</f>
        <v/>
      </c>
      <c r="AF9" s="24">
        <f t="shared" si="13"/>
        <v>0</v>
      </c>
      <c r="AG9" s="24">
        <f t="shared" si="14"/>
        <v>0</v>
      </c>
      <c r="AH9" s="24">
        <f t="shared" si="15"/>
        <v>0</v>
      </c>
    </row>
    <row r="10" spans="1:34" x14ac:dyDescent="0.35">
      <c r="A10" s="161" t="s">
        <v>676</v>
      </c>
      <c r="B10" s="457"/>
      <c r="C10" s="457"/>
      <c r="D10" s="457"/>
      <c r="E10" s="457"/>
      <c r="F10" s="525"/>
      <c r="G10" s="43" t="str">
        <f t="shared" si="9"/>
        <v/>
      </c>
      <c r="I10" s="24" t="str">
        <f>'A - DADOS INST.'!T46</f>
        <v/>
      </c>
      <c r="J10" s="81" t="str">
        <f>'A - DADOS INST.'!U46</f>
        <v/>
      </c>
      <c r="K10" s="81" t="str">
        <f>'A - DADOS INST.'!V46</f>
        <v/>
      </c>
      <c r="L10" s="81" t="str">
        <f>'A - DADOS INST.'!W46</f>
        <v/>
      </c>
      <c r="M10" s="81" t="str">
        <f>'A - DADOS INST.'!X46</f>
        <v/>
      </c>
      <c r="N10" s="81" t="str">
        <f>'A - DADOS INST.'!Y46</f>
        <v/>
      </c>
      <c r="O10" s="81" t="str">
        <f>'A - DADOS INST.'!Z46</f>
        <v/>
      </c>
      <c r="P10" s="148">
        <f t="shared" si="10"/>
        <v>0</v>
      </c>
      <c r="R10" s="24" t="b">
        <f t="shared" si="11"/>
        <v>0</v>
      </c>
      <c r="S10" s="24" t="b">
        <f t="shared" si="12"/>
        <v>0</v>
      </c>
      <c r="T10" s="24" t="str">
        <f t="shared" si="0"/>
        <v/>
      </c>
      <c r="U10" s="120" t="str">
        <f t="shared" si="1"/>
        <v/>
      </c>
      <c r="V10" s="120" t="str">
        <f t="shared" si="2"/>
        <v/>
      </c>
      <c r="W10" s="120" t="str">
        <f t="shared" si="3"/>
        <v/>
      </c>
      <c r="X10" s="120" t="str">
        <f t="shared" si="4"/>
        <v/>
      </c>
      <c r="Y10" s="120" t="str">
        <f t="shared" si="5"/>
        <v/>
      </c>
      <c r="Z10" s="120" t="str">
        <f t="shared" si="6"/>
        <v/>
      </c>
      <c r="AA10" s="81" t="str">
        <f t="shared" si="7"/>
        <v/>
      </c>
      <c r="AB10" s="24" t="str">
        <f t="shared" si="8"/>
        <v>;;;;;SERVICOS - TIB;</v>
      </c>
      <c r="AC10" s="24" t="str">
        <f>IFERROR(VLOOKUP($AB10,'VERIFICAÇÃO 8'!H:J,2,FALSE),"")</f>
        <v/>
      </c>
      <c r="AD10" s="24" t="str">
        <f>IFERROR(VLOOKUP($AB10,'VERIFICAÇÃO 8'!H:J,3,FALSE),"")</f>
        <v/>
      </c>
      <c r="AF10" s="24">
        <f t="shared" si="13"/>
        <v>0</v>
      </c>
      <c r="AG10" s="24">
        <f t="shared" si="14"/>
        <v>0</v>
      </c>
      <c r="AH10" s="24">
        <f t="shared" si="15"/>
        <v>0</v>
      </c>
    </row>
    <row r="11" spans="1:34" x14ac:dyDescent="0.35">
      <c r="A11" s="161" t="s">
        <v>677</v>
      </c>
      <c r="B11" s="457"/>
      <c r="C11" s="457"/>
      <c r="D11" s="457"/>
      <c r="E11" s="457"/>
      <c r="F11" s="525"/>
      <c r="G11" s="43" t="str">
        <f t="shared" si="9"/>
        <v/>
      </c>
      <c r="I11" s="24" t="str">
        <f>'A - DADOS INST.'!T47</f>
        <v/>
      </c>
      <c r="J11" s="81" t="str">
        <f>'A - DADOS INST.'!U47</f>
        <v/>
      </c>
      <c r="K11" s="81" t="str">
        <f>'A - DADOS INST.'!V47</f>
        <v/>
      </c>
      <c r="L11" s="81" t="str">
        <f>'A - DADOS INST.'!W47</f>
        <v/>
      </c>
      <c r="M11" s="81" t="str">
        <f>'A - DADOS INST.'!X47</f>
        <v/>
      </c>
      <c r="N11" s="81" t="str">
        <f>'A - DADOS INST.'!Y47</f>
        <v/>
      </c>
      <c r="O11" s="81" t="str">
        <f>'A - DADOS INST.'!Z47</f>
        <v/>
      </c>
      <c r="P11" s="148">
        <f t="shared" si="10"/>
        <v>0</v>
      </c>
      <c r="R11" s="24" t="b">
        <f t="shared" si="11"/>
        <v>0</v>
      </c>
      <c r="S11" s="24" t="b">
        <f t="shared" si="12"/>
        <v>0</v>
      </c>
      <c r="T11" s="24" t="str">
        <f t="shared" si="0"/>
        <v/>
      </c>
      <c r="U11" s="120" t="str">
        <f t="shared" si="1"/>
        <v/>
      </c>
      <c r="V11" s="120" t="str">
        <f t="shared" si="2"/>
        <v/>
      </c>
      <c r="W11" s="120" t="str">
        <f t="shared" si="3"/>
        <v/>
      </c>
      <c r="X11" s="120" t="str">
        <f t="shared" si="4"/>
        <v/>
      </c>
      <c r="Y11" s="120" t="str">
        <f t="shared" si="5"/>
        <v/>
      </c>
      <c r="Z11" s="120" t="str">
        <f t="shared" si="6"/>
        <v/>
      </c>
      <c r="AA11" s="81" t="str">
        <f t="shared" si="7"/>
        <v/>
      </c>
      <c r="AB11" s="24" t="str">
        <f t="shared" si="8"/>
        <v>;;;;;SERVICOS - TIB;</v>
      </c>
      <c r="AC11" s="24" t="str">
        <f>IFERROR(VLOOKUP($AB11,'VERIFICAÇÃO 8'!H:J,2,FALSE),"")</f>
        <v/>
      </c>
      <c r="AD11" s="24" t="str">
        <f>IFERROR(VLOOKUP($AB11,'VERIFICAÇÃO 8'!H:J,3,FALSE),"")</f>
        <v/>
      </c>
      <c r="AF11" s="24">
        <f t="shared" si="13"/>
        <v>0</v>
      </c>
      <c r="AG11" s="24">
        <f t="shared" si="14"/>
        <v>0</v>
      </c>
      <c r="AH11" s="24">
        <f t="shared" si="15"/>
        <v>0</v>
      </c>
    </row>
    <row r="12" spans="1:34" x14ac:dyDescent="0.35">
      <c r="A12" s="161" t="s">
        <v>678</v>
      </c>
      <c r="B12" s="457"/>
      <c r="C12" s="457"/>
      <c r="D12" s="457"/>
      <c r="E12" s="457"/>
      <c r="F12" s="525"/>
      <c r="G12" s="43" t="str">
        <f t="shared" si="9"/>
        <v/>
      </c>
      <c r="I12" s="24" t="str">
        <f>'A - DADOS INST.'!T48</f>
        <v/>
      </c>
      <c r="J12" s="81" t="str">
        <f>'A - DADOS INST.'!U48</f>
        <v/>
      </c>
      <c r="K12" s="81" t="str">
        <f>'A - DADOS INST.'!V48</f>
        <v/>
      </c>
      <c r="L12" s="81" t="str">
        <f>'A - DADOS INST.'!W48</f>
        <v/>
      </c>
      <c r="M12" s="81" t="str">
        <f>'A - DADOS INST.'!X48</f>
        <v/>
      </c>
      <c r="N12" s="81" t="str">
        <f>'A - DADOS INST.'!Y48</f>
        <v/>
      </c>
      <c r="O12" s="81" t="str">
        <f>'A - DADOS INST.'!Z48</f>
        <v/>
      </c>
      <c r="P12" s="148">
        <f t="shared" si="10"/>
        <v>0</v>
      </c>
      <c r="R12" s="24" t="b">
        <f t="shared" si="11"/>
        <v>0</v>
      </c>
      <c r="S12" s="24" t="b">
        <f t="shared" si="12"/>
        <v>0</v>
      </c>
      <c r="T12" s="24" t="str">
        <f t="shared" si="0"/>
        <v/>
      </c>
      <c r="U12" s="120" t="str">
        <f t="shared" si="1"/>
        <v/>
      </c>
      <c r="V12" s="120" t="str">
        <f t="shared" si="2"/>
        <v/>
      </c>
      <c r="W12" s="120" t="str">
        <f t="shared" si="3"/>
        <v/>
      </c>
      <c r="X12" s="120" t="str">
        <f t="shared" si="4"/>
        <v/>
      </c>
      <c r="Y12" s="120" t="str">
        <f t="shared" si="5"/>
        <v/>
      </c>
      <c r="Z12" s="120" t="str">
        <f t="shared" si="6"/>
        <v/>
      </c>
      <c r="AA12" s="81" t="str">
        <f t="shared" si="7"/>
        <v/>
      </c>
      <c r="AB12" s="24" t="str">
        <f t="shared" si="8"/>
        <v>;;;;;SERVICOS - TIB;</v>
      </c>
      <c r="AC12" s="24" t="str">
        <f>IFERROR(VLOOKUP($AB12,'VERIFICAÇÃO 8'!H:J,2,FALSE),"")</f>
        <v/>
      </c>
      <c r="AD12" s="24" t="str">
        <f>IFERROR(VLOOKUP($AB12,'VERIFICAÇÃO 8'!H:J,3,FALSE),"")</f>
        <v/>
      </c>
      <c r="AF12" s="24">
        <f t="shared" si="13"/>
        <v>0</v>
      </c>
      <c r="AG12" s="24">
        <f t="shared" si="14"/>
        <v>0</v>
      </c>
      <c r="AH12" s="24">
        <f t="shared" si="15"/>
        <v>0</v>
      </c>
    </row>
    <row r="13" spans="1:34" x14ac:dyDescent="0.35">
      <c r="A13" s="161" t="s">
        <v>679</v>
      </c>
      <c r="B13" s="457"/>
      <c r="C13" s="457"/>
      <c r="D13" s="457"/>
      <c r="E13" s="457"/>
      <c r="F13" s="525"/>
      <c r="G13" s="43" t="str">
        <f t="shared" si="9"/>
        <v/>
      </c>
      <c r="I13" s="24" t="str">
        <f>'A - DADOS INST.'!T49</f>
        <v/>
      </c>
      <c r="J13" s="81" t="str">
        <f>'A - DADOS INST.'!U49</f>
        <v/>
      </c>
      <c r="K13" s="81" t="str">
        <f>'A - DADOS INST.'!V49</f>
        <v/>
      </c>
      <c r="L13" s="81" t="str">
        <f>'A - DADOS INST.'!W49</f>
        <v/>
      </c>
      <c r="M13" s="81" t="str">
        <f>'A - DADOS INST.'!X49</f>
        <v/>
      </c>
      <c r="N13" s="81" t="str">
        <f>'A - DADOS INST.'!Y49</f>
        <v/>
      </c>
      <c r="O13" s="81" t="str">
        <f>'A - DADOS INST.'!Z49</f>
        <v/>
      </c>
      <c r="P13" s="148">
        <f t="shared" si="10"/>
        <v>0</v>
      </c>
      <c r="R13" s="24" t="b">
        <f t="shared" si="11"/>
        <v>0</v>
      </c>
      <c r="S13" s="24" t="b">
        <f t="shared" si="12"/>
        <v>0</v>
      </c>
      <c r="T13" s="24" t="str">
        <f t="shared" si="0"/>
        <v/>
      </c>
      <c r="U13" s="120" t="str">
        <f t="shared" si="1"/>
        <v/>
      </c>
      <c r="V13" s="120" t="str">
        <f t="shared" si="2"/>
        <v/>
      </c>
      <c r="W13" s="120" t="str">
        <f t="shared" si="3"/>
        <v/>
      </c>
      <c r="X13" s="120" t="str">
        <f t="shared" si="4"/>
        <v/>
      </c>
      <c r="Y13" s="120" t="str">
        <f t="shared" si="5"/>
        <v/>
      </c>
      <c r="Z13" s="120" t="str">
        <f t="shared" si="6"/>
        <v/>
      </c>
      <c r="AA13" s="81" t="str">
        <f t="shared" si="7"/>
        <v/>
      </c>
      <c r="AB13" s="24" t="str">
        <f t="shared" si="8"/>
        <v>;;;;;SERVICOS - TIB;</v>
      </c>
      <c r="AC13" s="24" t="str">
        <f>IFERROR(VLOOKUP($AB13,'VERIFICAÇÃO 8'!H:J,2,FALSE),"")</f>
        <v/>
      </c>
      <c r="AD13" s="24" t="str">
        <f>IFERROR(VLOOKUP($AB13,'VERIFICAÇÃO 8'!H:J,3,FALSE),"")</f>
        <v/>
      </c>
      <c r="AF13" s="24">
        <f t="shared" si="13"/>
        <v>0</v>
      </c>
      <c r="AG13" s="24">
        <f t="shared" si="14"/>
        <v>0</v>
      </c>
      <c r="AH13" s="24">
        <f t="shared" si="15"/>
        <v>0</v>
      </c>
    </row>
    <row r="14" spans="1:34" x14ac:dyDescent="0.35">
      <c r="A14" s="161" t="s">
        <v>680</v>
      </c>
      <c r="B14" s="457"/>
      <c r="C14" s="457"/>
      <c r="D14" s="457"/>
      <c r="E14" s="457"/>
      <c r="F14" s="525"/>
      <c r="G14" s="43" t="str">
        <f t="shared" si="9"/>
        <v/>
      </c>
      <c r="I14" s="24" t="str">
        <f>'A - DADOS INST.'!T50</f>
        <v/>
      </c>
      <c r="J14" s="81" t="str">
        <f>'A - DADOS INST.'!U50</f>
        <v/>
      </c>
      <c r="K14" s="81" t="str">
        <f>'A - DADOS INST.'!V50</f>
        <v/>
      </c>
      <c r="L14" s="81" t="str">
        <f>'A - DADOS INST.'!W50</f>
        <v/>
      </c>
      <c r="M14" s="81" t="str">
        <f>'A - DADOS INST.'!X50</f>
        <v/>
      </c>
      <c r="N14" s="81" t="str">
        <f>'A - DADOS INST.'!Y50</f>
        <v/>
      </c>
      <c r="O14" s="81" t="str">
        <f>'A - DADOS INST.'!Z50</f>
        <v/>
      </c>
      <c r="P14" s="148">
        <f t="shared" si="10"/>
        <v>0</v>
      </c>
      <c r="R14" s="24" t="b">
        <f t="shared" si="11"/>
        <v>0</v>
      </c>
      <c r="S14" s="24" t="b">
        <f t="shared" si="12"/>
        <v>0</v>
      </c>
      <c r="T14" s="24" t="str">
        <f t="shared" si="0"/>
        <v/>
      </c>
      <c r="U14" s="120" t="str">
        <f t="shared" si="1"/>
        <v/>
      </c>
      <c r="V14" s="120" t="str">
        <f t="shared" si="2"/>
        <v/>
      </c>
      <c r="W14" s="120" t="str">
        <f t="shared" si="3"/>
        <v/>
      </c>
      <c r="X14" s="120" t="str">
        <f t="shared" si="4"/>
        <v/>
      </c>
      <c r="Y14" s="120" t="str">
        <f t="shared" si="5"/>
        <v/>
      </c>
      <c r="Z14" s="120" t="str">
        <f t="shared" si="6"/>
        <v/>
      </c>
      <c r="AA14" s="81" t="str">
        <f t="shared" si="7"/>
        <v/>
      </c>
      <c r="AB14" s="24" t="str">
        <f t="shared" si="8"/>
        <v>;;;;;SERVICOS - TIB;</v>
      </c>
      <c r="AC14" s="24" t="str">
        <f>IFERROR(VLOOKUP($AB14,'VERIFICAÇÃO 8'!H:J,2,FALSE),"")</f>
        <v/>
      </c>
      <c r="AD14" s="24" t="str">
        <f>IFERROR(VLOOKUP($AB14,'VERIFICAÇÃO 8'!H:J,3,FALSE),"")</f>
        <v/>
      </c>
      <c r="AF14" s="24">
        <f t="shared" si="13"/>
        <v>0</v>
      </c>
      <c r="AG14" s="24">
        <f t="shared" si="14"/>
        <v>0</v>
      </c>
      <c r="AH14" s="24">
        <f t="shared" si="15"/>
        <v>0</v>
      </c>
    </row>
    <row r="15" spans="1:34" x14ac:dyDescent="0.35">
      <c r="A15" s="161" t="s">
        <v>681</v>
      </c>
      <c r="B15" s="457"/>
      <c r="C15" s="457"/>
      <c r="D15" s="457"/>
      <c r="E15" s="457"/>
      <c r="F15" s="525"/>
      <c r="G15" s="43" t="str">
        <f t="shared" si="9"/>
        <v/>
      </c>
      <c r="I15" s="24" t="str">
        <f>'A - DADOS INST.'!T51</f>
        <v/>
      </c>
      <c r="J15" s="81" t="str">
        <f>'A - DADOS INST.'!U51</f>
        <v/>
      </c>
      <c r="K15" s="81" t="str">
        <f>'A - DADOS INST.'!V51</f>
        <v/>
      </c>
      <c r="L15" s="81" t="str">
        <f>'A - DADOS INST.'!W51</f>
        <v/>
      </c>
      <c r="M15" s="81" t="str">
        <f>'A - DADOS INST.'!X51</f>
        <v/>
      </c>
      <c r="N15" s="81" t="str">
        <f>'A - DADOS INST.'!Y51</f>
        <v/>
      </c>
      <c r="O15" s="81" t="str">
        <f>'A - DADOS INST.'!Z51</f>
        <v/>
      </c>
      <c r="P15" s="148">
        <f t="shared" si="10"/>
        <v>0</v>
      </c>
      <c r="R15" s="24" t="b">
        <f t="shared" si="11"/>
        <v>0</v>
      </c>
      <c r="S15" s="24" t="b">
        <f t="shared" si="12"/>
        <v>0</v>
      </c>
      <c r="T15" s="24" t="str">
        <f t="shared" si="0"/>
        <v/>
      </c>
      <c r="U15" s="120" t="str">
        <f t="shared" si="1"/>
        <v/>
      </c>
      <c r="V15" s="120" t="str">
        <f t="shared" si="2"/>
        <v/>
      </c>
      <c r="W15" s="120" t="str">
        <f t="shared" si="3"/>
        <v/>
      </c>
      <c r="X15" s="120" t="str">
        <f t="shared" si="4"/>
        <v/>
      </c>
      <c r="Y15" s="120" t="str">
        <f t="shared" si="5"/>
        <v/>
      </c>
      <c r="Z15" s="120" t="str">
        <f t="shared" si="6"/>
        <v/>
      </c>
      <c r="AA15" s="81" t="str">
        <f t="shared" si="7"/>
        <v/>
      </c>
      <c r="AB15" s="24" t="str">
        <f t="shared" si="8"/>
        <v>;;;;;SERVICOS - TIB;</v>
      </c>
      <c r="AC15" s="24" t="str">
        <f>IFERROR(VLOOKUP($AB15,'VERIFICAÇÃO 8'!H:J,2,FALSE),"")</f>
        <v/>
      </c>
      <c r="AD15" s="24" t="str">
        <f>IFERROR(VLOOKUP($AB15,'VERIFICAÇÃO 8'!H:J,3,FALSE),"")</f>
        <v/>
      </c>
      <c r="AF15" s="24">
        <f t="shared" si="13"/>
        <v>0</v>
      </c>
      <c r="AG15" s="24">
        <f t="shared" si="14"/>
        <v>0</v>
      </c>
      <c r="AH15" s="24">
        <f t="shared" si="15"/>
        <v>0</v>
      </c>
    </row>
    <row r="16" spans="1:34" x14ac:dyDescent="0.35">
      <c r="A16" s="161" t="s">
        <v>682</v>
      </c>
      <c r="B16" s="457"/>
      <c r="C16" s="457"/>
      <c r="D16" s="457"/>
      <c r="E16" s="457"/>
      <c r="F16" s="525"/>
      <c r="G16" s="43" t="str">
        <f t="shared" si="9"/>
        <v/>
      </c>
      <c r="I16" s="24" t="str">
        <f>'A - DADOS INST.'!T52</f>
        <v/>
      </c>
      <c r="J16" s="81" t="str">
        <f>'A - DADOS INST.'!U52</f>
        <v/>
      </c>
      <c r="K16" s="81" t="str">
        <f>'A - DADOS INST.'!V52</f>
        <v/>
      </c>
      <c r="L16" s="81" t="str">
        <f>'A - DADOS INST.'!W52</f>
        <v/>
      </c>
      <c r="M16" s="81" t="str">
        <f>'A - DADOS INST.'!X52</f>
        <v/>
      </c>
      <c r="N16" s="81" t="str">
        <f>'A - DADOS INST.'!Y52</f>
        <v/>
      </c>
      <c r="O16" s="81" t="str">
        <f>'A - DADOS INST.'!Z52</f>
        <v/>
      </c>
      <c r="P16" s="148">
        <f t="shared" si="10"/>
        <v>0</v>
      </c>
      <c r="R16" s="24" t="b">
        <f t="shared" si="11"/>
        <v>0</v>
      </c>
      <c r="S16" s="24" t="b">
        <f t="shared" si="12"/>
        <v>0</v>
      </c>
      <c r="T16" s="24" t="str">
        <f t="shared" si="0"/>
        <v/>
      </c>
      <c r="U16" s="120" t="str">
        <f t="shared" si="1"/>
        <v/>
      </c>
      <c r="V16" s="120" t="str">
        <f t="shared" si="2"/>
        <v/>
      </c>
      <c r="W16" s="120" t="str">
        <f t="shared" si="3"/>
        <v/>
      </c>
      <c r="X16" s="120" t="str">
        <f t="shared" si="4"/>
        <v/>
      </c>
      <c r="Y16" s="120" t="str">
        <f t="shared" si="5"/>
        <v/>
      </c>
      <c r="Z16" s="120" t="str">
        <f t="shared" si="6"/>
        <v/>
      </c>
      <c r="AA16" s="81" t="str">
        <f t="shared" si="7"/>
        <v/>
      </c>
      <c r="AB16" s="24" t="str">
        <f t="shared" si="8"/>
        <v>;;;;;SERVICOS - TIB;</v>
      </c>
      <c r="AC16" s="24" t="str">
        <f>IFERROR(VLOOKUP($AB16,'VERIFICAÇÃO 8'!H:J,2,FALSE),"")</f>
        <v/>
      </c>
      <c r="AD16" s="24" t="str">
        <f>IFERROR(VLOOKUP($AB16,'VERIFICAÇÃO 8'!H:J,3,FALSE),"")</f>
        <v/>
      </c>
      <c r="AF16" s="24">
        <f t="shared" si="13"/>
        <v>0</v>
      </c>
      <c r="AG16" s="24">
        <f t="shared" si="14"/>
        <v>0</v>
      </c>
      <c r="AH16" s="24">
        <f t="shared" si="15"/>
        <v>0</v>
      </c>
    </row>
    <row r="17" spans="1:34" x14ac:dyDescent="0.35">
      <c r="A17" s="161" t="s">
        <v>683</v>
      </c>
      <c r="B17" s="457"/>
      <c r="C17" s="457"/>
      <c r="D17" s="457"/>
      <c r="E17" s="457"/>
      <c r="F17" s="525"/>
      <c r="G17" s="43" t="str">
        <f t="shared" si="9"/>
        <v/>
      </c>
      <c r="I17" s="24" t="str">
        <f>'A - DADOS INST.'!T53</f>
        <v/>
      </c>
      <c r="J17" s="81" t="str">
        <f>'A - DADOS INST.'!U53</f>
        <v/>
      </c>
      <c r="K17" s="81" t="str">
        <f>'A - DADOS INST.'!V53</f>
        <v/>
      </c>
      <c r="L17" s="81" t="str">
        <f>'A - DADOS INST.'!W53</f>
        <v/>
      </c>
      <c r="M17" s="81" t="str">
        <f>'A - DADOS INST.'!X53</f>
        <v/>
      </c>
      <c r="N17" s="81" t="str">
        <f>'A - DADOS INST.'!Y53</f>
        <v/>
      </c>
      <c r="O17" s="81" t="str">
        <f>'A - DADOS INST.'!Z53</f>
        <v/>
      </c>
      <c r="P17" s="148">
        <f t="shared" si="10"/>
        <v>0</v>
      </c>
      <c r="R17" s="24" t="b">
        <f t="shared" si="11"/>
        <v>0</v>
      </c>
      <c r="S17" s="24" t="b">
        <f t="shared" si="12"/>
        <v>0</v>
      </c>
      <c r="T17" s="24" t="str">
        <f t="shared" si="0"/>
        <v/>
      </c>
      <c r="U17" s="120" t="str">
        <f t="shared" si="1"/>
        <v/>
      </c>
      <c r="V17" s="120" t="str">
        <f t="shared" si="2"/>
        <v/>
      </c>
      <c r="W17" s="120" t="str">
        <f t="shared" si="3"/>
        <v/>
      </c>
      <c r="X17" s="120" t="str">
        <f t="shared" si="4"/>
        <v/>
      </c>
      <c r="Y17" s="120" t="str">
        <f t="shared" si="5"/>
        <v/>
      </c>
      <c r="Z17" s="120" t="str">
        <f t="shared" si="6"/>
        <v/>
      </c>
      <c r="AA17" s="81" t="str">
        <f t="shared" si="7"/>
        <v/>
      </c>
      <c r="AB17" s="24" t="str">
        <f t="shared" si="8"/>
        <v>;;;;;SERVICOS - TIB;</v>
      </c>
      <c r="AC17" s="24" t="str">
        <f>IFERROR(VLOOKUP($AB17,'VERIFICAÇÃO 8'!H:J,2,FALSE),"")</f>
        <v/>
      </c>
      <c r="AD17" s="24" t="str">
        <f>IFERROR(VLOOKUP($AB17,'VERIFICAÇÃO 8'!H:J,3,FALSE),"")</f>
        <v/>
      </c>
      <c r="AF17" s="24">
        <f t="shared" si="13"/>
        <v>0</v>
      </c>
      <c r="AG17" s="24">
        <f t="shared" si="14"/>
        <v>0</v>
      </c>
      <c r="AH17" s="24">
        <f t="shared" si="15"/>
        <v>0</v>
      </c>
    </row>
    <row r="18" spans="1:34" x14ac:dyDescent="0.35">
      <c r="A18" s="161" t="s">
        <v>684</v>
      </c>
      <c r="B18" s="457"/>
      <c r="C18" s="457"/>
      <c r="D18" s="457"/>
      <c r="E18" s="457"/>
      <c r="F18" s="525"/>
      <c r="G18" s="43" t="str">
        <f t="shared" si="9"/>
        <v/>
      </c>
      <c r="I18" s="24" t="str">
        <f>'A - DADOS INST.'!T54</f>
        <v/>
      </c>
      <c r="J18" s="81" t="str">
        <f>'A - DADOS INST.'!U54</f>
        <v/>
      </c>
      <c r="K18" s="81" t="str">
        <f>'A - DADOS INST.'!V54</f>
        <v/>
      </c>
      <c r="L18" s="81" t="str">
        <f>'A - DADOS INST.'!W54</f>
        <v/>
      </c>
      <c r="M18" s="81" t="str">
        <f>'A - DADOS INST.'!X54</f>
        <v/>
      </c>
      <c r="N18" s="81" t="str">
        <f>'A - DADOS INST.'!Y54</f>
        <v/>
      </c>
      <c r="O18" s="81" t="str">
        <f>'A - DADOS INST.'!Z54</f>
        <v/>
      </c>
      <c r="P18" s="148">
        <f t="shared" si="10"/>
        <v>0</v>
      </c>
      <c r="R18" s="24" t="b">
        <f t="shared" si="11"/>
        <v>0</v>
      </c>
      <c r="S18" s="24" t="b">
        <f t="shared" si="12"/>
        <v>0</v>
      </c>
      <c r="T18" s="24" t="str">
        <f t="shared" si="0"/>
        <v/>
      </c>
      <c r="U18" s="120" t="str">
        <f t="shared" si="1"/>
        <v/>
      </c>
      <c r="V18" s="120" t="str">
        <f t="shared" si="2"/>
        <v/>
      </c>
      <c r="W18" s="120" t="str">
        <f t="shared" si="3"/>
        <v/>
      </c>
      <c r="X18" s="120" t="str">
        <f t="shared" si="4"/>
        <v/>
      </c>
      <c r="Y18" s="120" t="str">
        <f t="shared" si="5"/>
        <v/>
      </c>
      <c r="Z18" s="120" t="str">
        <f t="shared" si="6"/>
        <v/>
      </c>
      <c r="AA18" s="81" t="str">
        <f t="shared" si="7"/>
        <v/>
      </c>
      <c r="AB18" s="24" t="str">
        <f t="shared" si="8"/>
        <v>;;;;;SERVICOS - TIB;</v>
      </c>
      <c r="AC18" s="24" t="str">
        <f>IFERROR(VLOOKUP($AB18,'VERIFICAÇÃO 8'!H:J,2,FALSE),"")</f>
        <v/>
      </c>
      <c r="AD18" s="24" t="str">
        <f>IFERROR(VLOOKUP($AB18,'VERIFICAÇÃO 8'!H:J,3,FALSE),"")</f>
        <v/>
      </c>
      <c r="AF18" s="24">
        <f t="shared" si="13"/>
        <v>0</v>
      </c>
      <c r="AG18" s="24">
        <f t="shared" si="14"/>
        <v>0</v>
      </c>
      <c r="AH18" s="24">
        <f t="shared" si="15"/>
        <v>0</v>
      </c>
    </row>
    <row r="19" spans="1:34" x14ac:dyDescent="0.35">
      <c r="A19" s="161" t="s">
        <v>685</v>
      </c>
      <c r="B19" s="457"/>
      <c r="C19" s="457"/>
      <c r="D19" s="457"/>
      <c r="E19" s="457"/>
      <c r="F19" s="525"/>
      <c r="G19" s="43" t="str">
        <f t="shared" si="9"/>
        <v/>
      </c>
      <c r="I19" s="24" t="str">
        <f>'A - DADOS INST.'!T55</f>
        <v/>
      </c>
      <c r="J19" s="81" t="str">
        <f>'A - DADOS INST.'!U55</f>
        <v/>
      </c>
      <c r="K19" s="81" t="str">
        <f>'A - DADOS INST.'!V55</f>
        <v/>
      </c>
      <c r="L19" s="81" t="str">
        <f>'A - DADOS INST.'!W55</f>
        <v/>
      </c>
      <c r="M19" s="81" t="str">
        <f>'A - DADOS INST.'!X55</f>
        <v/>
      </c>
      <c r="N19" s="81" t="str">
        <f>'A - DADOS INST.'!Y55</f>
        <v/>
      </c>
      <c r="O19" s="81" t="str">
        <f>'A - DADOS INST.'!Z55</f>
        <v/>
      </c>
      <c r="P19" s="148">
        <f t="shared" si="10"/>
        <v>0</v>
      </c>
      <c r="R19" s="24" t="b">
        <f t="shared" si="11"/>
        <v>0</v>
      </c>
      <c r="S19" s="24" t="b">
        <f t="shared" si="12"/>
        <v>0</v>
      </c>
      <c r="T19" s="24" t="str">
        <f t="shared" si="0"/>
        <v/>
      </c>
      <c r="U19" s="120" t="str">
        <f t="shared" si="1"/>
        <v/>
      </c>
      <c r="V19" s="120" t="str">
        <f t="shared" si="2"/>
        <v/>
      </c>
      <c r="W19" s="120" t="str">
        <f t="shared" si="3"/>
        <v/>
      </c>
      <c r="X19" s="120" t="str">
        <f t="shared" si="4"/>
        <v/>
      </c>
      <c r="Y19" s="120" t="str">
        <f t="shared" si="5"/>
        <v/>
      </c>
      <c r="Z19" s="120" t="str">
        <f t="shared" si="6"/>
        <v/>
      </c>
      <c r="AA19" s="81" t="str">
        <f t="shared" si="7"/>
        <v/>
      </c>
      <c r="AB19" s="24" t="str">
        <f t="shared" si="8"/>
        <v>;;;;;SERVICOS - TIB;</v>
      </c>
      <c r="AC19" s="24" t="str">
        <f>IFERROR(VLOOKUP($AB19,'VERIFICAÇÃO 8'!H:J,2,FALSE),"")</f>
        <v/>
      </c>
      <c r="AD19" s="24" t="str">
        <f>IFERROR(VLOOKUP($AB19,'VERIFICAÇÃO 8'!H:J,3,FALSE),"")</f>
        <v/>
      </c>
      <c r="AF19" s="24">
        <f t="shared" si="13"/>
        <v>0</v>
      </c>
      <c r="AG19" s="24">
        <f t="shared" si="14"/>
        <v>0</v>
      </c>
      <c r="AH19" s="24">
        <f t="shared" si="15"/>
        <v>0</v>
      </c>
    </row>
    <row r="20" spans="1:34" x14ac:dyDescent="0.35">
      <c r="A20" s="161" t="s">
        <v>686</v>
      </c>
      <c r="B20" s="457"/>
      <c r="C20" s="457"/>
      <c r="D20" s="457"/>
      <c r="E20" s="457"/>
      <c r="F20" s="525"/>
      <c r="G20" s="43" t="str">
        <f t="shared" si="9"/>
        <v/>
      </c>
      <c r="I20" s="24" t="str">
        <f>'A - DADOS INST.'!T56</f>
        <v/>
      </c>
      <c r="J20" s="81" t="str">
        <f>'A - DADOS INST.'!U56</f>
        <v/>
      </c>
      <c r="K20" s="81" t="str">
        <f>'A - DADOS INST.'!V56</f>
        <v/>
      </c>
      <c r="L20" s="81" t="str">
        <f>'A - DADOS INST.'!W56</f>
        <v/>
      </c>
      <c r="M20" s="81" t="str">
        <f>'A - DADOS INST.'!X56</f>
        <v/>
      </c>
      <c r="N20" s="81" t="str">
        <f>'A - DADOS INST.'!Y56</f>
        <v/>
      </c>
      <c r="O20" s="81" t="str">
        <f>'A - DADOS INST.'!Z56</f>
        <v/>
      </c>
      <c r="P20" s="148">
        <f t="shared" si="10"/>
        <v>0</v>
      </c>
      <c r="R20" s="24" t="b">
        <f t="shared" si="11"/>
        <v>0</v>
      </c>
      <c r="S20" s="24" t="b">
        <f t="shared" si="12"/>
        <v>0</v>
      </c>
      <c r="T20" s="24" t="str">
        <f t="shared" si="0"/>
        <v/>
      </c>
      <c r="U20" s="120" t="str">
        <f t="shared" si="1"/>
        <v/>
      </c>
      <c r="V20" s="120" t="str">
        <f t="shared" si="2"/>
        <v/>
      </c>
      <c r="W20" s="120" t="str">
        <f t="shared" si="3"/>
        <v/>
      </c>
      <c r="X20" s="120" t="str">
        <f t="shared" si="4"/>
        <v/>
      </c>
      <c r="Y20" s="120" t="str">
        <f t="shared" si="5"/>
        <v/>
      </c>
      <c r="Z20" s="120" t="str">
        <f t="shared" si="6"/>
        <v/>
      </c>
      <c r="AA20" s="81" t="str">
        <f t="shared" si="7"/>
        <v/>
      </c>
      <c r="AB20" s="24" t="str">
        <f t="shared" si="8"/>
        <v>;;;;;SERVICOS - TIB;</v>
      </c>
      <c r="AC20" s="24" t="str">
        <f>IFERROR(VLOOKUP($AB20,'VERIFICAÇÃO 8'!H:J,2,FALSE),"")</f>
        <v/>
      </c>
      <c r="AD20" s="24" t="str">
        <f>IFERROR(VLOOKUP($AB20,'VERIFICAÇÃO 8'!H:J,3,FALSE),"")</f>
        <v/>
      </c>
      <c r="AF20" s="24">
        <f t="shared" si="13"/>
        <v>0</v>
      </c>
      <c r="AG20" s="24">
        <f t="shared" si="14"/>
        <v>0</v>
      </c>
      <c r="AH20" s="24">
        <f t="shared" si="15"/>
        <v>0</v>
      </c>
    </row>
    <row r="21" spans="1:34" ht="10.5" x14ac:dyDescent="0.35">
      <c r="A21" s="161" t="s">
        <v>687</v>
      </c>
      <c r="B21" s="457"/>
      <c r="C21" s="457"/>
      <c r="D21" s="457"/>
      <c r="E21" s="457"/>
      <c r="F21" s="525"/>
      <c r="G21" s="43" t="str">
        <f t="shared" si="9"/>
        <v/>
      </c>
      <c r="O21" s="155" t="s">
        <v>8</v>
      </c>
      <c r="P21" s="159">
        <f>SUM(P5:P20)</f>
        <v>0</v>
      </c>
      <c r="R21" s="24" t="b">
        <f t="shared" si="11"/>
        <v>0</v>
      </c>
      <c r="S21" s="24" t="b">
        <f t="shared" si="12"/>
        <v>0</v>
      </c>
      <c r="T21" s="24" t="str">
        <f t="shared" si="0"/>
        <v/>
      </c>
      <c r="U21" s="120" t="str">
        <f t="shared" si="1"/>
        <v/>
      </c>
      <c r="V21" s="120" t="str">
        <f t="shared" si="2"/>
        <v/>
      </c>
      <c r="W21" s="120" t="str">
        <f t="shared" si="3"/>
        <v/>
      </c>
      <c r="X21" s="120" t="str">
        <f t="shared" si="4"/>
        <v/>
      </c>
      <c r="Y21" s="120" t="str">
        <f t="shared" si="5"/>
        <v/>
      </c>
      <c r="Z21" s="120" t="str">
        <f t="shared" si="6"/>
        <v/>
      </c>
      <c r="AA21" s="81" t="str">
        <f t="shared" si="7"/>
        <v/>
      </c>
      <c r="AB21" s="24" t="str">
        <f t="shared" si="8"/>
        <v>;;;;;SERVICOS - TIB;</v>
      </c>
      <c r="AC21" s="24" t="str">
        <f>IFERROR(VLOOKUP($AB21,'VERIFICAÇÃO 8'!H:J,2,FALSE),"")</f>
        <v/>
      </c>
      <c r="AD21" s="24" t="str">
        <f>IFERROR(VLOOKUP($AB21,'VERIFICAÇÃO 8'!H:J,3,FALSE),"")</f>
        <v/>
      </c>
      <c r="AF21" s="24">
        <f t="shared" si="13"/>
        <v>0</v>
      </c>
      <c r="AG21" s="24">
        <f t="shared" si="14"/>
        <v>0</v>
      </c>
      <c r="AH21" s="24">
        <f t="shared" si="15"/>
        <v>0</v>
      </c>
    </row>
    <row r="22" spans="1:34" x14ac:dyDescent="0.35">
      <c r="A22" s="161" t="s">
        <v>688</v>
      </c>
      <c r="B22" s="457"/>
      <c r="C22" s="457"/>
      <c r="D22" s="457"/>
      <c r="E22" s="457"/>
      <c r="F22" s="525"/>
      <c r="G22" s="43" t="str">
        <f t="shared" si="9"/>
        <v/>
      </c>
      <c r="R22" s="24" t="b">
        <f t="shared" si="11"/>
        <v>0</v>
      </c>
      <c r="S22" s="24" t="b">
        <f t="shared" si="12"/>
        <v>0</v>
      </c>
      <c r="T22" s="24" t="str">
        <f t="shared" si="0"/>
        <v/>
      </c>
      <c r="U22" s="120" t="str">
        <f t="shared" si="1"/>
        <v/>
      </c>
      <c r="V22" s="120" t="str">
        <f t="shared" si="2"/>
        <v/>
      </c>
      <c r="W22" s="120" t="str">
        <f t="shared" si="3"/>
        <v/>
      </c>
      <c r="X22" s="120" t="str">
        <f t="shared" si="4"/>
        <v/>
      </c>
      <c r="Y22" s="120" t="str">
        <f t="shared" si="5"/>
        <v/>
      </c>
      <c r="Z22" s="120" t="str">
        <f t="shared" si="6"/>
        <v/>
      </c>
      <c r="AA22" s="81" t="str">
        <f t="shared" si="7"/>
        <v/>
      </c>
      <c r="AB22" s="24" t="str">
        <f t="shared" si="8"/>
        <v>;;;;;SERVICOS - TIB;</v>
      </c>
      <c r="AC22" s="24" t="str">
        <f>IFERROR(VLOOKUP($AB22,'VERIFICAÇÃO 8'!H:J,2,FALSE),"")</f>
        <v/>
      </c>
      <c r="AD22" s="24" t="str">
        <f>IFERROR(VLOOKUP($AB22,'VERIFICAÇÃO 8'!H:J,3,FALSE),"")</f>
        <v/>
      </c>
      <c r="AF22" s="24">
        <f t="shared" si="13"/>
        <v>0</v>
      </c>
      <c r="AG22" s="24">
        <f t="shared" si="14"/>
        <v>0</v>
      </c>
      <c r="AH22" s="24">
        <f t="shared" si="15"/>
        <v>0</v>
      </c>
    </row>
    <row r="23" spans="1:34" x14ac:dyDescent="0.35">
      <c r="A23" s="161" t="s">
        <v>689</v>
      </c>
      <c r="B23" s="457"/>
      <c r="C23" s="457"/>
      <c r="D23" s="457"/>
      <c r="E23" s="457"/>
      <c r="F23" s="525"/>
      <c r="G23" s="43" t="str">
        <f t="shared" si="9"/>
        <v/>
      </c>
      <c r="R23" s="24" t="b">
        <f t="shared" si="11"/>
        <v>0</v>
      </c>
      <c r="S23" s="24" t="b">
        <f t="shared" si="12"/>
        <v>0</v>
      </c>
      <c r="T23" s="24" t="str">
        <f t="shared" si="0"/>
        <v/>
      </c>
      <c r="U23" s="120" t="str">
        <f t="shared" si="1"/>
        <v/>
      </c>
      <c r="V23" s="120" t="str">
        <f t="shared" si="2"/>
        <v/>
      </c>
      <c r="W23" s="120" t="str">
        <f t="shared" si="3"/>
        <v/>
      </c>
      <c r="X23" s="120" t="str">
        <f t="shared" si="4"/>
        <v/>
      </c>
      <c r="Y23" s="120" t="str">
        <f t="shared" si="5"/>
        <v/>
      </c>
      <c r="Z23" s="120" t="str">
        <f t="shared" si="6"/>
        <v/>
      </c>
      <c r="AA23" s="81" t="str">
        <f t="shared" si="7"/>
        <v/>
      </c>
      <c r="AB23" s="24" t="str">
        <f t="shared" si="8"/>
        <v>;;;;;SERVICOS - TIB;</v>
      </c>
      <c r="AC23" s="24" t="str">
        <f>IFERROR(VLOOKUP($AB23,'VERIFICAÇÃO 8'!H:J,2,FALSE),"")</f>
        <v/>
      </c>
      <c r="AD23" s="24" t="str">
        <f>IFERROR(VLOOKUP($AB23,'VERIFICAÇÃO 8'!H:J,3,FALSE),"")</f>
        <v/>
      </c>
      <c r="AF23" s="24">
        <f t="shared" si="13"/>
        <v>0</v>
      </c>
      <c r="AG23" s="24">
        <f t="shared" si="14"/>
        <v>0</v>
      </c>
      <c r="AH23" s="24">
        <f t="shared" si="15"/>
        <v>0</v>
      </c>
    </row>
    <row r="24" spans="1:34" ht="10.5" x14ac:dyDescent="0.35">
      <c r="A24" s="161" t="s">
        <v>690</v>
      </c>
      <c r="B24" s="457"/>
      <c r="C24" s="457"/>
      <c r="D24" s="457"/>
      <c r="E24" s="457"/>
      <c r="F24" s="525"/>
      <c r="G24" s="43" t="str">
        <f t="shared" si="9"/>
        <v/>
      </c>
      <c r="I24" s="66" t="s">
        <v>1948</v>
      </c>
      <c r="R24" s="24" t="b">
        <f t="shared" si="11"/>
        <v>0</v>
      </c>
      <c r="S24" s="24" t="b">
        <f t="shared" si="12"/>
        <v>0</v>
      </c>
      <c r="T24" s="24" t="str">
        <f t="shared" si="0"/>
        <v/>
      </c>
      <c r="U24" s="120" t="str">
        <f t="shared" si="1"/>
        <v/>
      </c>
      <c r="V24" s="120" t="str">
        <f t="shared" si="2"/>
        <v/>
      </c>
      <c r="W24" s="120" t="str">
        <f t="shared" si="3"/>
        <v/>
      </c>
      <c r="X24" s="120" t="str">
        <f t="shared" si="4"/>
        <v/>
      </c>
      <c r="Y24" s="120" t="str">
        <f t="shared" si="5"/>
        <v/>
      </c>
      <c r="Z24" s="120" t="str">
        <f t="shared" si="6"/>
        <v/>
      </c>
      <c r="AA24" s="81" t="str">
        <f t="shared" si="7"/>
        <v/>
      </c>
      <c r="AB24" s="24" t="str">
        <f t="shared" si="8"/>
        <v>;;;;;SERVICOS - TIB;</v>
      </c>
      <c r="AC24" s="24" t="str">
        <f>IFERROR(VLOOKUP($AB24,'VERIFICAÇÃO 8'!H:J,2,FALSE),"")</f>
        <v/>
      </c>
      <c r="AD24" s="24" t="str">
        <f>IFERROR(VLOOKUP($AB24,'VERIFICAÇÃO 8'!H:J,3,FALSE),"")</f>
        <v/>
      </c>
      <c r="AF24" s="24">
        <f t="shared" si="13"/>
        <v>0</v>
      </c>
      <c r="AG24" s="24">
        <f t="shared" si="14"/>
        <v>0</v>
      </c>
      <c r="AH24" s="24">
        <f t="shared" si="15"/>
        <v>0</v>
      </c>
    </row>
    <row r="25" spans="1:34" x14ac:dyDescent="0.35">
      <c r="A25" s="161" t="s">
        <v>691</v>
      </c>
      <c r="B25" s="457"/>
      <c r="C25" s="457"/>
      <c r="D25" s="457"/>
      <c r="E25" s="457"/>
      <c r="F25" s="525"/>
      <c r="G25" s="43" t="str">
        <f t="shared" si="9"/>
        <v/>
      </c>
      <c r="I25" s="24" t="str">
        <f>BASE!$G$6</f>
        <v/>
      </c>
      <c r="R25" s="24" t="b">
        <f t="shared" si="11"/>
        <v>0</v>
      </c>
      <c r="S25" s="24" t="b">
        <f t="shared" si="12"/>
        <v>0</v>
      </c>
      <c r="T25" s="24" t="str">
        <f t="shared" si="0"/>
        <v/>
      </c>
      <c r="U25" s="120" t="str">
        <f t="shared" si="1"/>
        <v/>
      </c>
      <c r="V25" s="120" t="str">
        <f t="shared" si="2"/>
        <v/>
      </c>
      <c r="W25" s="120" t="str">
        <f t="shared" si="3"/>
        <v/>
      </c>
      <c r="X25" s="120" t="str">
        <f t="shared" si="4"/>
        <v/>
      </c>
      <c r="Y25" s="120" t="str">
        <f t="shared" si="5"/>
        <v/>
      </c>
      <c r="Z25" s="120" t="str">
        <f t="shared" si="6"/>
        <v/>
      </c>
      <c r="AA25" s="81" t="str">
        <f t="shared" si="7"/>
        <v/>
      </c>
      <c r="AB25" s="24" t="str">
        <f t="shared" si="8"/>
        <v>;;;;;SERVICOS - TIB;</v>
      </c>
      <c r="AC25" s="24" t="str">
        <f>IFERROR(VLOOKUP($AB25,'VERIFICAÇÃO 8'!H:J,2,FALSE),"")</f>
        <v/>
      </c>
      <c r="AD25" s="24" t="str">
        <f>IFERROR(VLOOKUP($AB25,'VERIFICAÇÃO 8'!H:J,3,FALSE),"")</f>
        <v/>
      </c>
      <c r="AF25" s="24">
        <f t="shared" si="13"/>
        <v>0</v>
      </c>
      <c r="AG25" s="24">
        <f t="shared" si="14"/>
        <v>0</v>
      </c>
      <c r="AH25" s="24">
        <f t="shared" si="15"/>
        <v>0</v>
      </c>
    </row>
    <row r="26" spans="1:34" x14ac:dyDescent="0.35">
      <c r="A26" s="161" t="s">
        <v>692</v>
      </c>
      <c r="B26" s="457"/>
      <c r="C26" s="457"/>
      <c r="D26" s="457"/>
      <c r="E26" s="457"/>
      <c r="F26" s="525"/>
      <c r="G26" s="43" t="str">
        <f t="shared" si="9"/>
        <v/>
      </c>
      <c r="K26" s="46"/>
      <c r="R26" s="24" t="b">
        <f t="shared" si="11"/>
        <v>0</v>
      </c>
      <c r="S26" s="24" t="b">
        <f t="shared" si="12"/>
        <v>0</v>
      </c>
      <c r="T26" s="24" t="str">
        <f t="shared" si="0"/>
        <v/>
      </c>
      <c r="U26" s="120" t="str">
        <f t="shared" si="1"/>
        <v/>
      </c>
      <c r="V26" s="120" t="str">
        <f t="shared" si="2"/>
        <v/>
      </c>
      <c r="W26" s="120" t="str">
        <f t="shared" si="3"/>
        <v/>
      </c>
      <c r="X26" s="120" t="str">
        <f t="shared" si="4"/>
        <v/>
      </c>
      <c r="Y26" s="120" t="str">
        <f t="shared" si="5"/>
        <v/>
      </c>
      <c r="Z26" s="120" t="str">
        <f t="shared" si="6"/>
        <v/>
      </c>
      <c r="AA26" s="81" t="str">
        <f t="shared" si="7"/>
        <v/>
      </c>
      <c r="AB26" s="24" t="str">
        <f t="shared" si="8"/>
        <v>;;;;;SERVICOS - TIB;</v>
      </c>
      <c r="AC26" s="24" t="str">
        <f>IFERROR(VLOOKUP($AB26,'VERIFICAÇÃO 8'!H:J,2,FALSE),"")</f>
        <v/>
      </c>
      <c r="AD26" s="24" t="str">
        <f>IFERROR(VLOOKUP($AB26,'VERIFICAÇÃO 8'!H:J,3,FALSE),"")</f>
        <v/>
      </c>
      <c r="AF26" s="24">
        <f t="shared" si="13"/>
        <v>0</v>
      </c>
      <c r="AG26" s="24">
        <f t="shared" si="14"/>
        <v>0</v>
      </c>
      <c r="AH26" s="24">
        <f t="shared" si="15"/>
        <v>0</v>
      </c>
    </row>
    <row r="27" spans="1:34" x14ac:dyDescent="0.35">
      <c r="A27" s="161" t="s">
        <v>693</v>
      </c>
      <c r="B27" s="457"/>
      <c r="C27" s="457"/>
      <c r="D27" s="457"/>
      <c r="E27" s="457"/>
      <c r="F27" s="525"/>
      <c r="G27" s="43" t="str">
        <f t="shared" si="9"/>
        <v/>
      </c>
      <c r="R27" s="24" t="b">
        <f t="shared" si="11"/>
        <v>0</v>
      </c>
      <c r="S27" s="24" t="b">
        <f t="shared" si="12"/>
        <v>0</v>
      </c>
      <c r="T27" s="24" t="str">
        <f t="shared" si="0"/>
        <v/>
      </c>
      <c r="U27" s="120" t="str">
        <f t="shared" si="1"/>
        <v/>
      </c>
      <c r="V27" s="120" t="str">
        <f t="shared" si="2"/>
        <v/>
      </c>
      <c r="W27" s="120" t="str">
        <f t="shared" si="3"/>
        <v/>
      </c>
      <c r="X27" s="120" t="str">
        <f t="shared" si="4"/>
        <v/>
      </c>
      <c r="Y27" s="120" t="str">
        <f t="shared" si="5"/>
        <v/>
      </c>
      <c r="Z27" s="120" t="str">
        <f t="shared" si="6"/>
        <v/>
      </c>
      <c r="AA27" s="81" t="str">
        <f t="shared" si="7"/>
        <v/>
      </c>
      <c r="AB27" s="24" t="str">
        <f t="shared" si="8"/>
        <v>;;;;;SERVICOS - TIB;</v>
      </c>
      <c r="AC27" s="24" t="str">
        <f>IFERROR(VLOOKUP($AB27,'VERIFICAÇÃO 8'!H:J,2,FALSE),"")</f>
        <v/>
      </c>
      <c r="AD27" s="24" t="str">
        <f>IFERROR(VLOOKUP($AB27,'VERIFICAÇÃO 8'!H:J,3,FALSE),"")</f>
        <v/>
      </c>
      <c r="AF27" s="24">
        <f t="shared" si="13"/>
        <v>0</v>
      </c>
      <c r="AG27" s="24">
        <f t="shared" si="14"/>
        <v>0</v>
      </c>
      <c r="AH27" s="24">
        <f t="shared" si="15"/>
        <v>0</v>
      </c>
    </row>
    <row r="28" spans="1:34" ht="10.5" x14ac:dyDescent="0.35">
      <c r="A28" s="161" t="s">
        <v>694</v>
      </c>
      <c r="B28" s="457"/>
      <c r="C28" s="457"/>
      <c r="D28" s="457"/>
      <c r="E28" s="457"/>
      <c r="F28" s="525"/>
      <c r="G28" s="43" t="str">
        <f t="shared" si="9"/>
        <v/>
      </c>
      <c r="I28" s="66" t="s">
        <v>1949</v>
      </c>
      <c r="Q28" s="6"/>
      <c r="R28" s="24" t="b">
        <f t="shared" si="11"/>
        <v>0</v>
      </c>
      <c r="S28" s="24" t="b">
        <f t="shared" si="12"/>
        <v>0</v>
      </c>
      <c r="T28" s="24" t="str">
        <f t="shared" si="0"/>
        <v/>
      </c>
      <c r="U28" s="120" t="str">
        <f t="shared" si="1"/>
        <v/>
      </c>
      <c r="V28" s="120" t="str">
        <f t="shared" si="2"/>
        <v/>
      </c>
      <c r="W28" s="120" t="str">
        <f t="shared" si="3"/>
        <v/>
      </c>
      <c r="X28" s="120" t="str">
        <f t="shared" si="4"/>
        <v/>
      </c>
      <c r="Y28" s="120" t="str">
        <f t="shared" si="5"/>
        <v/>
      </c>
      <c r="Z28" s="120" t="str">
        <f t="shared" si="6"/>
        <v/>
      </c>
      <c r="AA28" s="81" t="str">
        <f t="shared" si="7"/>
        <v/>
      </c>
      <c r="AB28" s="24" t="str">
        <f t="shared" si="8"/>
        <v>;;;;;SERVICOS - TIB;</v>
      </c>
      <c r="AC28" s="24" t="str">
        <f>IFERROR(VLOOKUP($AB28,'VERIFICAÇÃO 8'!H:J,2,FALSE),"")</f>
        <v/>
      </c>
      <c r="AD28" s="24" t="str">
        <f>IFERROR(VLOOKUP($AB28,'VERIFICAÇÃO 8'!H:J,3,FALSE),"")</f>
        <v/>
      </c>
      <c r="AF28" s="24">
        <f t="shared" si="13"/>
        <v>0</v>
      </c>
      <c r="AG28" s="24">
        <f t="shared" si="14"/>
        <v>0</v>
      </c>
      <c r="AH28" s="24">
        <f t="shared" si="15"/>
        <v>0</v>
      </c>
    </row>
    <row r="29" spans="1:34" x14ac:dyDescent="0.35">
      <c r="A29" s="161" t="s">
        <v>695</v>
      </c>
      <c r="B29" s="457"/>
      <c r="C29" s="457"/>
      <c r="D29" s="457"/>
      <c r="E29" s="457"/>
      <c r="F29" s="525"/>
      <c r="G29" s="43" t="str">
        <f t="shared" si="9"/>
        <v/>
      </c>
      <c r="I29" s="549" t="s">
        <v>2360</v>
      </c>
      <c r="R29" s="24" t="b">
        <f t="shared" si="11"/>
        <v>0</v>
      </c>
      <c r="S29" s="24" t="b">
        <f t="shared" si="12"/>
        <v>0</v>
      </c>
      <c r="T29" s="24" t="str">
        <f t="shared" si="0"/>
        <v/>
      </c>
      <c r="U29" s="120" t="str">
        <f t="shared" si="1"/>
        <v/>
      </c>
      <c r="V29" s="120" t="str">
        <f t="shared" si="2"/>
        <v/>
      </c>
      <c r="W29" s="120" t="str">
        <f t="shared" si="3"/>
        <v/>
      </c>
      <c r="X29" s="120" t="str">
        <f t="shared" si="4"/>
        <v/>
      </c>
      <c r="Y29" s="120" t="str">
        <f t="shared" si="5"/>
        <v/>
      </c>
      <c r="Z29" s="120" t="str">
        <f t="shared" si="6"/>
        <v/>
      </c>
      <c r="AA29" s="81" t="str">
        <f t="shared" si="7"/>
        <v/>
      </c>
      <c r="AB29" s="24" t="str">
        <f t="shared" si="8"/>
        <v>;;;;;SERVICOS - TIB;</v>
      </c>
      <c r="AC29" s="24" t="str">
        <f>IFERROR(VLOOKUP($AB29,'VERIFICAÇÃO 8'!H:J,2,FALSE),"")</f>
        <v/>
      </c>
      <c r="AD29" s="24" t="str">
        <f>IFERROR(VLOOKUP($AB29,'VERIFICAÇÃO 8'!H:J,3,FALSE),"")</f>
        <v/>
      </c>
      <c r="AF29" s="24">
        <f t="shared" si="13"/>
        <v>0</v>
      </c>
      <c r="AG29" s="24">
        <f t="shared" si="14"/>
        <v>0</v>
      </c>
      <c r="AH29" s="24">
        <f t="shared" si="15"/>
        <v>0</v>
      </c>
    </row>
    <row r="30" spans="1:34" x14ac:dyDescent="0.35">
      <c r="A30" s="161" t="s">
        <v>696</v>
      </c>
      <c r="B30" s="457"/>
      <c r="C30" s="457"/>
      <c r="D30" s="457"/>
      <c r="E30" s="457"/>
      <c r="F30" s="525"/>
      <c r="G30" s="43" t="str">
        <f t="shared" si="9"/>
        <v/>
      </c>
      <c r="R30" s="24" t="b">
        <f t="shared" si="11"/>
        <v>0</v>
      </c>
      <c r="S30" s="24" t="b">
        <f t="shared" si="12"/>
        <v>0</v>
      </c>
      <c r="T30" s="24" t="str">
        <f t="shared" si="0"/>
        <v/>
      </c>
      <c r="U30" s="120" t="str">
        <f t="shared" si="1"/>
        <v/>
      </c>
      <c r="V30" s="120" t="str">
        <f t="shared" si="2"/>
        <v/>
      </c>
      <c r="W30" s="120" t="str">
        <f t="shared" si="3"/>
        <v/>
      </c>
      <c r="X30" s="120" t="str">
        <f t="shared" si="4"/>
        <v/>
      </c>
      <c r="Y30" s="120" t="str">
        <f t="shared" si="5"/>
        <v/>
      </c>
      <c r="Z30" s="120" t="str">
        <f t="shared" si="6"/>
        <v/>
      </c>
      <c r="AA30" s="81" t="str">
        <f t="shared" si="7"/>
        <v/>
      </c>
      <c r="AB30" s="24" t="str">
        <f t="shared" si="8"/>
        <v>;;;;;SERVICOS - TIB;</v>
      </c>
      <c r="AC30" s="24" t="str">
        <f>IFERROR(VLOOKUP($AB30,'VERIFICAÇÃO 8'!H:J,2,FALSE),"")</f>
        <v/>
      </c>
      <c r="AD30" s="24" t="str">
        <f>IFERROR(VLOOKUP($AB30,'VERIFICAÇÃO 8'!H:J,3,FALSE),"")</f>
        <v/>
      </c>
      <c r="AF30" s="24">
        <f t="shared" si="13"/>
        <v>0</v>
      </c>
      <c r="AG30" s="24">
        <f t="shared" si="14"/>
        <v>0</v>
      </c>
      <c r="AH30" s="24">
        <f t="shared" si="15"/>
        <v>0</v>
      </c>
    </row>
    <row r="31" spans="1:34" x14ac:dyDescent="0.35">
      <c r="A31" s="161" t="s">
        <v>697</v>
      </c>
      <c r="B31" s="457"/>
      <c r="C31" s="457"/>
      <c r="D31" s="457"/>
      <c r="E31" s="457"/>
      <c r="F31" s="525"/>
      <c r="G31" s="43" t="str">
        <f t="shared" si="9"/>
        <v/>
      </c>
      <c r="R31" s="24" t="b">
        <f t="shared" si="11"/>
        <v>0</v>
      </c>
      <c r="S31" s="24" t="b">
        <f t="shared" si="12"/>
        <v>0</v>
      </c>
      <c r="T31" s="24" t="str">
        <f t="shared" si="0"/>
        <v/>
      </c>
      <c r="U31" s="120" t="str">
        <f t="shared" si="1"/>
        <v/>
      </c>
      <c r="V31" s="120" t="str">
        <f t="shared" si="2"/>
        <v/>
      </c>
      <c r="W31" s="120" t="str">
        <f t="shared" si="3"/>
        <v/>
      </c>
      <c r="X31" s="120" t="str">
        <f t="shared" si="4"/>
        <v/>
      </c>
      <c r="Y31" s="120" t="str">
        <f t="shared" si="5"/>
        <v/>
      </c>
      <c r="Z31" s="120" t="str">
        <f t="shared" si="6"/>
        <v/>
      </c>
      <c r="AA31" s="81" t="str">
        <f t="shared" si="7"/>
        <v/>
      </c>
      <c r="AB31" s="24" t="str">
        <f t="shared" si="8"/>
        <v>;;;;;SERVICOS - TIB;</v>
      </c>
      <c r="AC31" s="24" t="str">
        <f>IFERROR(VLOOKUP($AB31,'VERIFICAÇÃO 8'!H:J,2,FALSE),"")</f>
        <v/>
      </c>
      <c r="AD31" s="24" t="str">
        <f>IFERROR(VLOOKUP($AB31,'VERIFICAÇÃO 8'!H:J,3,FALSE),"")</f>
        <v/>
      </c>
      <c r="AF31" s="24">
        <f t="shared" si="13"/>
        <v>0</v>
      </c>
      <c r="AG31" s="24">
        <f t="shared" si="14"/>
        <v>0</v>
      </c>
      <c r="AH31" s="24">
        <f t="shared" si="15"/>
        <v>0</v>
      </c>
    </row>
    <row r="32" spans="1:34" ht="10.5" x14ac:dyDescent="0.35">
      <c r="A32" s="161" t="s">
        <v>698</v>
      </c>
      <c r="B32" s="457"/>
      <c r="C32" s="457"/>
      <c r="D32" s="457"/>
      <c r="E32" s="457"/>
      <c r="F32" s="525"/>
      <c r="G32" s="43" t="str">
        <f t="shared" si="9"/>
        <v/>
      </c>
      <c r="I32" s="66" t="s">
        <v>1950</v>
      </c>
      <c r="R32" s="24" t="b">
        <f t="shared" si="11"/>
        <v>0</v>
      </c>
      <c r="S32" s="24" t="b">
        <f t="shared" si="12"/>
        <v>0</v>
      </c>
      <c r="T32" s="24" t="str">
        <f t="shared" si="0"/>
        <v/>
      </c>
      <c r="U32" s="120" t="str">
        <f t="shared" si="1"/>
        <v/>
      </c>
      <c r="V32" s="120" t="str">
        <f t="shared" si="2"/>
        <v/>
      </c>
      <c r="W32" s="120" t="str">
        <f t="shared" si="3"/>
        <v/>
      </c>
      <c r="X32" s="120" t="str">
        <f t="shared" si="4"/>
        <v/>
      </c>
      <c r="Y32" s="120" t="str">
        <f t="shared" si="5"/>
        <v/>
      </c>
      <c r="Z32" s="120" t="str">
        <f t="shared" si="6"/>
        <v/>
      </c>
      <c r="AA32" s="81" t="str">
        <f t="shared" si="7"/>
        <v/>
      </c>
      <c r="AB32" s="24" t="str">
        <f t="shared" si="8"/>
        <v>;;;;;SERVICOS - TIB;</v>
      </c>
      <c r="AC32" s="24" t="str">
        <f>IFERROR(VLOOKUP($AB32,'VERIFICAÇÃO 8'!H:J,2,FALSE),"")</f>
        <v/>
      </c>
      <c r="AD32" s="24" t="str">
        <f>IFERROR(VLOOKUP($AB32,'VERIFICAÇÃO 8'!H:J,3,FALSE),"")</f>
        <v/>
      </c>
      <c r="AF32" s="24">
        <f t="shared" si="13"/>
        <v>0</v>
      </c>
      <c r="AG32" s="24">
        <f t="shared" si="14"/>
        <v>0</v>
      </c>
      <c r="AH32" s="24">
        <f t="shared" si="15"/>
        <v>0</v>
      </c>
    </row>
    <row r="33" spans="1:34" x14ac:dyDescent="0.35">
      <c r="A33" s="161" t="s">
        <v>699</v>
      </c>
      <c r="B33" s="457"/>
      <c r="C33" s="457"/>
      <c r="D33" s="457"/>
      <c r="E33" s="457"/>
      <c r="F33" s="525"/>
      <c r="G33" s="43" t="str">
        <f t="shared" si="9"/>
        <v/>
      </c>
      <c r="I33" s="24" t="s">
        <v>1706</v>
      </c>
      <c r="R33" s="24" t="b">
        <f t="shared" si="11"/>
        <v>0</v>
      </c>
      <c r="S33" s="24" t="b">
        <f t="shared" si="12"/>
        <v>0</v>
      </c>
      <c r="T33" s="24" t="str">
        <f t="shared" si="0"/>
        <v/>
      </c>
      <c r="U33" s="120" t="str">
        <f t="shared" si="1"/>
        <v/>
      </c>
      <c r="V33" s="120" t="str">
        <f t="shared" si="2"/>
        <v/>
      </c>
      <c r="W33" s="120" t="str">
        <f t="shared" si="3"/>
        <v/>
      </c>
      <c r="X33" s="120" t="str">
        <f t="shared" si="4"/>
        <v/>
      </c>
      <c r="Y33" s="120" t="str">
        <f t="shared" si="5"/>
        <v/>
      </c>
      <c r="Z33" s="120" t="str">
        <f t="shared" si="6"/>
        <v/>
      </c>
      <c r="AA33" s="81" t="str">
        <f t="shared" si="7"/>
        <v/>
      </c>
      <c r="AB33" s="24" t="str">
        <f t="shared" si="8"/>
        <v>;;;;;SERVICOS - TIB;</v>
      </c>
      <c r="AC33" s="24" t="str">
        <f>IFERROR(VLOOKUP($AB33,'VERIFICAÇÃO 8'!H:J,2,FALSE),"")</f>
        <v/>
      </c>
      <c r="AD33" s="24" t="str">
        <f>IFERROR(VLOOKUP($AB33,'VERIFICAÇÃO 8'!H:J,3,FALSE),"")</f>
        <v/>
      </c>
      <c r="AF33" s="24">
        <f t="shared" si="13"/>
        <v>0</v>
      </c>
      <c r="AG33" s="24">
        <f t="shared" si="14"/>
        <v>0</v>
      </c>
      <c r="AH33" s="24">
        <f t="shared" si="15"/>
        <v>0</v>
      </c>
    </row>
    <row r="34" spans="1:34" x14ac:dyDescent="0.35">
      <c r="A34" s="161" t="s">
        <v>700</v>
      </c>
      <c r="B34" s="457"/>
      <c r="C34" s="457"/>
      <c r="D34" s="457"/>
      <c r="E34" s="457"/>
      <c r="F34" s="525"/>
      <c r="G34" s="43" t="str">
        <f t="shared" si="9"/>
        <v/>
      </c>
      <c r="R34" s="24" t="b">
        <f t="shared" si="11"/>
        <v>0</v>
      </c>
      <c r="S34" s="24" t="b">
        <f t="shared" si="12"/>
        <v>0</v>
      </c>
      <c r="T34" s="24" t="str">
        <f t="shared" si="0"/>
        <v/>
      </c>
      <c r="U34" s="120" t="str">
        <f t="shared" si="1"/>
        <v/>
      </c>
      <c r="V34" s="120" t="str">
        <f t="shared" si="2"/>
        <v/>
      </c>
      <c r="W34" s="120" t="str">
        <f t="shared" si="3"/>
        <v/>
      </c>
      <c r="X34" s="120" t="str">
        <f t="shared" si="4"/>
        <v/>
      </c>
      <c r="Y34" s="120" t="str">
        <f t="shared" si="5"/>
        <v/>
      </c>
      <c r="Z34" s="120" t="str">
        <f t="shared" si="6"/>
        <v/>
      </c>
      <c r="AA34" s="81" t="str">
        <f t="shared" si="7"/>
        <v/>
      </c>
      <c r="AB34" s="24" t="str">
        <f t="shared" si="8"/>
        <v>;;;;;SERVICOS - TIB;</v>
      </c>
      <c r="AC34" s="24" t="str">
        <f>IFERROR(VLOOKUP($AB34,'VERIFICAÇÃO 8'!H:J,2,FALSE),"")</f>
        <v/>
      </c>
      <c r="AD34" s="24" t="str">
        <f>IFERROR(VLOOKUP($AB34,'VERIFICAÇÃO 8'!H:J,3,FALSE),"")</f>
        <v/>
      </c>
      <c r="AF34" s="24">
        <f t="shared" si="13"/>
        <v>0</v>
      </c>
      <c r="AG34" s="24">
        <f t="shared" si="14"/>
        <v>0</v>
      </c>
      <c r="AH34" s="24">
        <f t="shared" si="15"/>
        <v>0</v>
      </c>
    </row>
    <row r="35" spans="1:34" x14ac:dyDescent="0.35">
      <c r="A35" s="161" t="s">
        <v>1311</v>
      </c>
      <c r="B35" s="457"/>
      <c r="C35" s="457"/>
      <c r="D35" s="457"/>
      <c r="E35" s="457"/>
      <c r="F35" s="525"/>
      <c r="G35" s="43" t="str">
        <f t="shared" si="9"/>
        <v/>
      </c>
      <c r="R35" s="24" t="b">
        <f t="shared" si="11"/>
        <v>0</v>
      </c>
      <c r="S35" s="24" t="b">
        <f t="shared" si="12"/>
        <v>0</v>
      </c>
      <c r="T35" s="24" t="str">
        <f t="shared" si="0"/>
        <v/>
      </c>
      <c r="U35" s="120" t="str">
        <f t="shared" si="1"/>
        <v/>
      </c>
      <c r="V35" s="120" t="str">
        <f t="shared" si="2"/>
        <v/>
      </c>
      <c r="W35" s="120" t="str">
        <f t="shared" si="3"/>
        <v/>
      </c>
      <c r="X35" s="120" t="str">
        <f t="shared" si="4"/>
        <v/>
      </c>
      <c r="Y35" s="120" t="str">
        <f t="shared" si="5"/>
        <v/>
      </c>
      <c r="Z35" s="120" t="str">
        <f t="shared" si="6"/>
        <v/>
      </c>
      <c r="AA35" s="81" t="str">
        <f t="shared" si="7"/>
        <v/>
      </c>
      <c r="AB35" s="24" t="str">
        <f t="shared" si="8"/>
        <v>;;;;;SERVICOS - TIB;</v>
      </c>
      <c r="AC35" s="24" t="str">
        <f>IFERROR(VLOOKUP($AB35,'VERIFICAÇÃO 8'!H:J,2,FALSE),"")</f>
        <v/>
      </c>
      <c r="AD35" s="24" t="str">
        <f>IFERROR(VLOOKUP($AB35,'VERIFICAÇÃO 8'!H:J,3,FALSE),"")</f>
        <v/>
      </c>
      <c r="AF35" s="24">
        <f t="shared" si="13"/>
        <v>0</v>
      </c>
      <c r="AG35" s="24">
        <f t="shared" si="14"/>
        <v>0</v>
      </c>
      <c r="AH35" s="24">
        <f t="shared" si="15"/>
        <v>0</v>
      </c>
    </row>
    <row r="36" spans="1:34" ht="10.5" x14ac:dyDescent="0.35">
      <c r="A36" s="161" t="s">
        <v>1312</v>
      </c>
      <c r="B36" s="457"/>
      <c r="C36" s="457"/>
      <c r="D36" s="457"/>
      <c r="E36" s="457"/>
      <c r="F36" s="525"/>
      <c r="G36" s="43" t="str">
        <f t="shared" si="9"/>
        <v/>
      </c>
      <c r="I36" s="66" t="s">
        <v>1951</v>
      </c>
      <c r="R36" s="24" t="b">
        <f t="shared" si="11"/>
        <v>0</v>
      </c>
      <c r="S36" s="24" t="b">
        <f t="shared" si="12"/>
        <v>0</v>
      </c>
      <c r="T36" s="24" t="str">
        <f t="shared" si="0"/>
        <v/>
      </c>
      <c r="U36" s="120" t="str">
        <f t="shared" si="1"/>
        <v/>
      </c>
      <c r="V36" s="120" t="str">
        <f t="shared" si="2"/>
        <v/>
      </c>
      <c r="W36" s="120" t="str">
        <f t="shared" si="3"/>
        <v/>
      </c>
      <c r="X36" s="120" t="str">
        <f t="shared" si="4"/>
        <v/>
      </c>
      <c r="Y36" s="120" t="str">
        <f t="shared" si="5"/>
        <v/>
      </c>
      <c r="Z36" s="120" t="str">
        <f t="shared" si="6"/>
        <v/>
      </c>
      <c r="AA36" s="81" t="str">
        <f t="shared" si="7"/>
        <v/>
      </c>
      <c r="AB36" s="24" t="str">
        <f t="shared" si="8"/>
        <v>;;;;;SERVICOS - TIB;</v>
      </c>
      <c r="AC36" s="24" t="str">
        <f>IFERROR(VLOOKUP($AB36,'VERIFICAÇÃO 8'!H:J,2,FALSE),"")</f>
        <v/>
      </c>
      <c r="AD36" s="24" t="str">
        <f>IFERROR(VLOOKUP($AB36,'VERIFICAÇÃO 8'!H:J,3,FALSE),"")</f>
        <v/>
      </c>
      <c r="AF36" s="24">
        <f t="shared" si="13"/>
        <v>0</v>
      </c>
      <c r="AG36" s="24">
        <f t="shared" si="14"/>
        <v>0</v>
      </c>
      <c r="AH36" s="24">
        <f t="shared" si="15"/>
        <v>0</v>
      </c>
    </row>
    <row r="37" spans="1:34" x14ac:dyDescent="0.35">
      <c r="A37" s="161" t="s">
        <v>1313</v>
      </c>
      <c r="B37" s="457"/>
      <c r="C37" s="457"/>
      <c r="D37" s="457"/>
      <c r="E37" s="457"/>
      <c r="F37" s="525"/>
      <c r="G37" s="43" t="str">
        <f t="shared" si="9"/>
        <v/>
      </c>
      <c r="I37" s="24" t="str">
        <f>BASE!E11</f>
        <v>TIB - QUALIFICAÇÃO DE PRODUTO, PROCESSO OU SERVIÇO</v>
      </c>
      <c r="R37" s="24" t="b">
        <f t="shared" si="11"/>
        <v>0</v>
      </c>
      <c r="S37" s="24" t="b">
        <f t="shared" si="12"/>
        <v>0</v>
      </c>
      <c r="T37" s="24" t="str">
        <f t="shared" ref="T37:T54" si="16">IF(AND(R37=TRUE,S37=FALSE),$I$53,"")</f>
        <v/>
      </c>
      <c r="U37" s="120" t="str">
        <f t="shared" ref="U37:U54" si="17">IFERROR(VLOOKUP($B37,$I$5:$O$20,2,FALSE),"")</f>
        <v/>
      </c>
      <c r="V37" s="120" t="str">
        <f t="shared" ref="V37:V54" si="18">IFERROR(VLOOKUP($B37,$I$5:$O$20,3,FALSE),"")</f>
        <v/>
      </c>
      <c r="W37" s="120" t="str">
        <f t="shared" ref="W37:W54" si="19">IFERROR(VLOOKUP($B37,$I$5:$O$20,4,FALSE),"")</f>
        <v/>
      </c>
      <c r="X37" s="120" t="str">
        <f t="shared" ref="X37:X54" si="20">IFERROR(VLOOKUP($B37,$I$5:$O$20,5,FALSE),"")</f>
        <v/>
      </c>
      <c r="Y37" s="120" t="str">
        <f t="shared" ref="Y37:Y54" si="21">IFERROR(VLOOKUP($B37,$I$5:$O$20,6,FALSE),"")</f>
        <v/>
      </c>
      <c r="Z37" s="120" t="str">
        <f t="shared" ref="Z37:Z54" si="22">IFERROR(VLOOKUP($B37,$I$5:$O$20,7,FALSE),"")</f>
        <v/>
      </c>
      <c r="AA37" s="81" t="str">
        <f t="shared" ref="AA37:AA54" si="23">IF(B37="","",IF(U37="",$I$54,""))</f>
        <v/>
      </c>
      <c r="AB37" s="24" t="str">
        <f t="shared" ref="AB37:AB54" si="24">CONCATENATE($I$25,$I$33,W37,$I$33,X37,$I$33,Y37,$I$33,Z37,$I$33,$I$29,$I$33,C37)</f>
        <v>;;;;;SERVICOS - TIB;</v>
      </c>
      <c r="AC37" s="24" t="str">
        <f>IFERROR(VLOOKUP($AB37,'VERIFICAÇÃO 8'!H:J,2,FALSE),"")</f>
        <v/>
      </c>
      <c r="AD37" s="24" t="str">
        <f>IFERROR(VLOOKUP($AB37,'VERIFICAÇÃO 8'!H:J,3,FALSE),"")</f>
        <v/>
      </c>
      <c r="AF37" s="24">
        <f t="shared" si="13"/>
        <v>0</v>
      </c>
      <c r="AG37" s="24">
        <f t="shared" si="14"/>
        <v>0</v>
      </c>
      <c r="AH37" s="24">
        <f t="shared" si="15"/>
        <v>0</v>
      </c>
    </row>
    <row r="38" spans="1:34" x14ac:dyDescent="0.35">
      <c r="A38" s="161" t="s">
        <v>1314</v>
      </c>
      <c r="B38" s="457"/>
      <c r="C38" s="457"/>
      <c r="D38" s="457"/>
      <c r="E38" s="457"/>
      <c r="F38" s="525"/>
      <c r="G38" s="43" t="str">
        <f t="shared" si="9"/>
        <v/>
      </c>
      <c r="I38" s="24" t="str">
        <f>BASE!E12</f>
        <v>TIB - NORMALIZAÇÃO TÉCNICA</v>
      </c>
      <c r="R38" s="24" t="b">
        <f t="shared" si="11"/>
        <v>0</v>
      </c>
      <c r="S38" s="24" t="b">
        <f t="shared" si="12"/>
        <v>0</v>
      </c>
      <c r="T38" s="24" t="str">
        <f t="shared" si="16"/>
        <v/>
      </c>
      <c r="U38" s="120" t="str">
        <f t="shared" si="17"/>
        <v/>
      </c>
      <c r="V38" s="120" t="str">
        <f t="shared" si="18"/>
        <v/>
      </c>
      <c r="W38" s="120" t="str">
        <f t="shared" si="19"/>
        <v/>
      </c>
      <c r="X38" s="120" t="str">
        <f t="shared" si="20"/>
        <v/>
      </c>
      <c r="Y38" s="120" t="str">
        <f t="shared" si="21"/>
        <v/>
      </c>
      <c r="Z38" s="120" t="str">
        <f t="shared" si="22"/>
        <v/>
      </c>
      <c r="AA38" s="81" t="str">
        <f t="shared" si="23"/>
        <v/>
      </c>
      <c r="AB38" s="24" t="str">
        <f t="shared" si="24"/>
        <v>;;;;;SERVICOS - TIB;</v>
      </c>
      <c r="AC38" s="24" t="str">
        <f>IFERROR(VLOOKUP($AB38,'VERIFICAÇÃO 8'!H:J,2,FALSE),"")</f>
        <v/>
      </c>
      <c r="AD38" s="24" t="str">
        <f>IFERROR(VLOOKUP($AB38,'VERIFICAÇÃO 8'!H:J,3,FALSE),"")</f>
        <v/>
      </c>
      <c r="AF38" s="24">
        <f t="shared" si="13"/>
        <v>0</v>
      </c>
      <c r="AG38" s="24">
        <f t="shared" si="14"/>
        <v>0</v>
      </c>
      <c r="AH38" s="24">
        <f t="shared" si="15"/>
        <v>0</v>
      </c>
    </row>
    <row r="39" spans="1:34" x14ac:dyDescent="0.35">
      <c r="A39" s="161" t="s">
        <v>1315</v>
      </c>
      <c r="B39" s="457"/>
      <c r="C39" s="457"/>
      <c r="D39" s="457"/>
      <c r="E39" s="457"/>
      <c r="F39" s="525"/>
      <c r="G39" s="43" t="str">
        <f t="shared" si="9"/>
        <v/>
      </c>
      <c r="I39" s="24" t="str">
        <f>BASE!E13</f>
        <v>TIB - TREINAMENTO E AVALIAÇÃO DE CONFORMIDADE</v>
      </c>
      <c r="R39" s="24" t="b">
        <f t="shared" si="11"/>
        <v>0</v>
      </c>
      <c r="S39" s="24" t="b">
        <f t="shared" si="12"/>
        <v>0</v>
      </c>
      <c r="T39" s="24" t="str">
        <f t="shared" si="16"/>
        <v/>
      </c>
      <c r="U39" s="120" t="str">
        <f t="shared" si="17"/>
        <v/>
      </c>
      <c r="V39" s="120" t="str">
        <f t="shared" si="18"/>
        <v/>
      </c>
      <c r="W39" s="120" t="str">
        <f t="shared" si="19"/>
        <v/>
      </c>
      <c r="X39" s="120" t="str">
        <f t="shared" si="20"/>
        <v/>
      </c>
      <c r="Y39" s="120" t="str">
        <f t="shared" si="21"/>
        <v/>
      </c>
      <c r="Z39" s="120" t="str">
        <f t="shared" si="22"/>
        <v/>
      </c>
      <c r="AA39" s="81" t="str">
        <f t="shared" si="23"/>
        <v/>
      </c>
      <c r="AB39" s="24" t="str">
        <f t="shared" si="24"/>
        <v>;;;;;SERVICOS - TIB;</v>
      </c>
      <c r="AC39" s="24" t="str">
        <f>IFERROR(VLOOKUP($AB39,'VERIFICAÇÃO 8'!H:J,2,FALSE),"")</f>
        <v/>
      </c>
      <c r="AD39" s="24" t="str">
        <f>IFERROR(VLOOKUP($AB39,'VERIFICAÇÃO 8'!H:J,3,FALSE),"")</f>
        <v/>
      </c>
      <c r="AF39" s="24">
        <f t="shared" si="13"/>
        <v>0</v>
      </c>
      <c r="AG39" s="24">
        <f t="shared" si="14"/>
        <v>0</v>
      </c>
      <c r="AH39" s="24">
        <f t="shared" si="15"/>
        <v>0</v>
      </c>
    </row>
    <row r="40" spans="1:34" x14ac:dyDescent="0.35">
      <c r="A40" s="161" t="s">
        <v>1316</v>
      </c>
      <c r="B40" s="457"/>
      <c r="C40" s="457"/>
      <c r="D40" s="457"/>
      <c r="E40" s="457"/>
      <c r="F40" s="525"/>
      <c r="G40" s="43" t="str">
        <f t="shared" si="9"/>
        <v/>
      </c>
      <c r="R40" s="24" t="b">
        <f t="shared" si="11"/>
        <v>0</v>
      </c>
      <c r="S40" s="24" t="b">
        <f t="shared" si="12"/>
        <v>0</v>
      </c>
      <c r="T40" s="24" t="str">
        <f t="shared" si="16"/>
        <v/>
      </c>
      <c r="U40" s="120" t="str">
        <f t="shared" si="17"/>
        <v/>
      </c>
      <c r="V40" s="120" t="str">
        <f t="shared" si="18"/>
        <v/>
      </c>
      <c r="W40" s="120" t="str">
        <f t="shared" si="19"/>
        <v/>
      </c>
      <c r="X40" s="120" t="str">
        <f t="shared" si="20"/>
        <v/>
      </c>
      <c r="Y40" s="120" t="str">
        <f t="shared" si="21"/>
        <v/>
      </c>
      <c r="Z40" s="120" t="str">
        <f t="shared" si="22"/>
        <v/>
      </c>
      <c r="AA40" s="81" t="str">
        <f t="shared" si="23"/>
        <v/>
      </c>
      <c r="AB40" s="24" t="str">
        <f t="shared" si="24"/>
        <v>;;;;;SERVICOS - TIB;</v>
      </c>
      <c r="AC40" s="24" t="str">
        <f>IFERROR(VLOOKUP($AB40,'VERIFICAÇÃO 8'!H:J,2,FALSE),"")</f>
        <v/>
      </c>
      <c r="AD40" s="24" t="str">
        <f>IFERROR(VLOOKUP($AB40,'VERIFICAÇÃO 8'!H:J,3,FALSE),"")</f>
        <v/>
      </c>
      <c r="AF40" s="24">
        <f t="shared" si="13"/>
        <v>0</v>
      </c>
      <c r="AG40" s="24">
        <f t="shared" si="14"/>
        <v>0</v>
      </c>
      <c r="AH40" s="24">
        <f t="shared" si="15"/>
        <v>0</v>
      </c>
    </row>
    <row r="41" spans="1:34" x14ac:dyDescent="0.35">
      <c r="A41" s="161" t="s">
        <v>1317</v>
      </c>
      <c r="B41" s="457"/>
      <c r="C41" s="457"/>
      <c r="D41" s="457"/>
      <c r="E41" s="457"/>
      <c r="F41" s="525"/>
      <c r="G41" s="43" t="str">
        <f t="shared" si="9"/>
        <v/>
      </c>
      <c r="R41" s="24" t="b">
        <f t="shared" si="11"/>
        <v>0</v>
      </c>
      <c r="S41" s="24" t="b">
        <f t="shared" si="12"/>
        <v>0</v>
      </c>
      <c r="T41" s="24" t="str">
        <f t="shared" si="16"/>
        <v/>
      </c>
      <c r="U41" s="120" t="str">
        <f t="shared" si="17"/>
        <v/>
      </c>
      <c r="V41" s="120" t="str">
        <f t="shared" si="18"/>
        <v/>
      </c>
      <c r="W41" s="120" t="str">
        <f t="shared" si="19"/>
        <v/>
      </c>
      <c r="X41" s="120" t="str">
        <f t="shared" si="20"/>
        <v/>
      </c>
      <c r="Y41" s="120" t="str">
        <f t="shared" si="21"/>
        <v/>
      </c>
      <c r="Z41" s="120" t="str">
        <f t="shared" si="22"/>
        <v/>
      </c>
      <c r="AA41" s="81" t="str">
        <f t="shared" si="23"/>
        <v/>
      </c>
      <c r="AB41" s="24" t="str">
        <f t="shared" si="24"/>
        <v>;;;;;SERVICOS - TIB;</v>
      </c>
      <c r="AC41" s="24" t="str">
        <f>IFERROR(VLOOKUP($AB41,'VERIFICAÇÃO 8'!H:J,2,FALSE),"")</f>
        <v/>
      </c>
      <c r="AD41" s="24" t="str">
        <f>IFERROR(VLOOKUP($AB41,'VERIFICAÇÃO 8'!H:J,3,FALSE),"")</f>
        <v/>
      </c>
      <c r="AF41" s="24">
        <f t="shared" si="13"/>
        <v>0</v>
      </c>
      <c r="AG41" s="24">
        <f t="shared" si="14"/>
        <v>0</v>
      </c>
      <c r="AH41" s="24">
        <f t="shared" si="15"/>
        <v>0</v>
      </c>
    </row>
    <row r="42" spans="1:34" ht="10.5" x14ac:dyDescent="0.35">
      <c r="A42" s="161" t="s">
        <v>1318</v>
      </c>
      <c r="B42" s="457"/>
      <c r="C42" s="457"/>
      <c r="D42" s="457"/>
      <c r="E42" s="457"/>
      <c r="F42" s="525"/>
      <c r="G42" s="43" t="str">
        <f t="shared" si="9"/>
        <v/>
      </c>
      <c r="I42" s="66" t="s">
        <v>1952</v>
      </c>
      <c r="R42" s="24" t="b">
        <f t="shared" si="11"/>
        <v>0</v>
      </c>
      <c r="S42" s="24" t="b">
        <f t="shared" si="12"/>
        <v>0</v>
      </c>
      <c r="T42" s="24" t="str">
        <f t="shared" si="16"/>
        <v/>
      </c>
      <c r="U42" s="120" t="str">
        <f t="shared" si="17"/>
        <v/>
      </c>
      <c r="V42" s="120" t="str">
        <f t="shared" si="18"/>
        <v/>
      </c>
      <c r="W42" s="120" t="str">
        <f t="shared" si="19"/>
        <v/>
      </c>
      <c r="X42" s="120" t="str">
        <f t="shared" si="20"/>
        <v/>
      </c>
      <c r="Y42" s="120" t="str">
        <f t="shared" si="21"/>
        <v/>
      </c>
      <c r="Z42" s="120" t="str">
        <f t="shared" si="22"/>
        <v/>
      </c>
      <c r="AA42" s="81" t="str">
        <f t="shared" si="23"/>
        <v/>
      </c>
      <c r="AB42" s="24" t="str">
        <f t="shared" si="24"/>
        <v>;;;;;SERVICOS - TIB;</v>
      </c>
      <c r="AC42" s="24" t="str">
        <f>IFERROR(VLOOKUP($AB42,'VERIFICAÇÃO 8'!H:J,2,FALSE),"")</f>
        <v/>
      </c>
      <c r="AD42" s="24" t="str">
        <f>IFERROR(VLOOKUP($AB42,'VERIFICAÇÃO 8'!H:J,3,FALSE),"")</f>
        <v/>
      </c>
      <c r="AF42" s="24">
        <f t="shared" si="13"/>
        <v>0</v>
      </c>
      <c r="AG42" s="24">
        <f t="shared" si="14"/>
        <v>0</v>
      </c>
      <c r="AH42" s="24">
        <f t="shared" si="15"/>
        <v>0</v>
      </c>
    </row>
    <row r="43" spans="1:34" x14ac:dyDescent="0.35">
      <c r="A43" s="161" t="s">
        <v>1319</v>
      </c>
      <c r="B43" s="457"/>
      <c r="C43" s="457"/>
      <c r="D43" s="457"/>
      <c r="E43" s="457"/>
      <c r="F43" s="525"/>
      <c r="G43" s="43" t="str">
        <f t="shared" si="9"/>
        <v/>
      </c>
      <c r="I43" s="24" t="s">
        <v>2064</v>
      </c>
      <c r="R43" s="24" t="b">
        <f t="shared" si="11"/>
        <v>0</v>
      </c>
      <c r="S43" s="24" t="b">
        <f t="shared" si="12"/>
        <v>0</v>
      </c>
      <c r="T43" s="24" t="str">
        <f t="shared" si="16"/>
        <v/>
      </c>
      <c r="U43" s="120" t="str">
        <f t="shared" si="17"/>
        <v/>
      </c>
      <c r="V43" s="120" t="str">
        <f t="shared" si="18"/>
        <v/>
      </c>
      <c r="W43" s="120" t="str">
        <f t="shared" si="19"/>
        <v/>
      </c>
      <c r="X43" s="120" t="str">
        <f t="shared" si="20"/>
        <v/>
      </c>
      <c r="Y43" s="120" t="str">
        <f t="shared" si="21"/>
        <v/>
      </c>
      <c r="Z43" s="120" t="str">
        <f t="shared" si="22"/>
        <v/>
      </c>
      <c r="AA43" s="81" t="str">
        <f t="shared" si="23"/>
        <v/>
      </c>
      <c r="AB43" s="24" t="str">
        <f t="shared" si="24"/>
        <v>;;;;;SERVICOS - TIB;</v>
      </c>
      <c r="AC43" s="24" t="str">
        <f>IFERROR(VLOOKUP($AB43,'VERIFICAÇÃO 8'!H:J,2,FALSE),"")</f>
        <v/>
      </c>
      <c r="AD43" s="24" t="str">
        <f>IFERROR(VLOOKUP($AB43,'VERIFICAÇÃO 8'!H:J,3,FALSE),"")</f>
        <v/>
      </c>
      <c r="AF43" s="24">
        <f t="shared" si="13"/>
        <v>0</v>
      </c>
      <c r="AG43" s="24">
        <f t="shared" si="14"/>
        <v>0</v>
      </c>
      <c r="AH43" s="24">
        <f t="shared" si="15"/>
        <v>0</v>
      </c>
    </row>
    <row r="44" spans="1:34" x14ac:dyDescent="0.35">
      <c r="A44" s="161" t="s">
        <v>1320</v>
      </c>
      <c r="B44" s="457"/>
      <c r="C44" s="457"/>
      <c r="D44" s="457"/>
      <c r="E44" s="457"/>
      <c r="F44" s="525"/>
      <c r="G44" s="43" t="str">
        <f t="shared" si="9"/>
        <v/>
      </c>
      <c r="I44" s="24" t="s">
        <v>2056</v>
      </c>
      <c r="R44" s="24" t="b">
        <f t="shared" si="11"/>
        <v>0</v>
      </c>
      <c r="S44" s="24" t="b">
        <f t="shared" si="12"/>
        <v>0</v>
      </c>
      <c r="T44" s="24" t="str">
        <f t="shared" si="16"/>
        <v/>
      </c>
      <c r="U44" s="120" t="str">
        <f t="shared" si="17"/>
        <v/>
      </c>
      <c r="V44" s="120" t="str">
        <f t="shared" si="18"/>
        <v/>
      </c>
      <c r="W44" s="120" t="str">
        <f t="shared" si="19"/>
        <v/>
      </c>
      <c r="X44" s="120" t="str">
        <f t="shared" si="20"/>
        <v/>
      </c>
      <c r="Y44" s="120" t="str">
        <f t="shared" si="21"/>
        <v/>
      </c>
      <c r="Z44" s="120" t="str">
        <f t="shared" si="22"/>
        <v/>
      </c>
      <c r="AA44" s="81" t="str">
        <f t="shared" si="23"/>
        <v/>
      </c>
      <c r="AB44" s="24" t="str">
        <f t="shared" si="24"/>
        <v>;;;;;SERVICOS - TIB;</v>
      </c>
      <c r="AC44" s="24" t="str">
        <f>IFERROR(VLOOKUP($AB44,'VERIFICAÇÃO 8'!H:J,2,FALSE),"")</f>
        <v/>
      </c>
      <c r="AD44" s="24" t="str">
        <f>IFERROR(VLOOKUP($AB44,'VERIFICAÇÃO 8'!H:J,3,FALSE),"")</f>
        <v/>
      </c>
      <c r="AF44" s="24">
        <f t="shared" si="13"/>
        <v>0</v>
      </c>
      <c r="AG44" s="24">
        <f t="shared" si="14"/>
        <v>0</v>
      </c>
      <c r="AH44" s="24">
        <f t="shared" si="15"/>
        <v>0</v>
      </c>
    </row>
    <row r="45" spans="1:34" x14ac:dyDescent="0.35">
      <c r="A45" s="161" t="s">
        <v>1321</v>
      </c>
      <c r="B45" s="457"/>
      <c r="C45" s="457"/>
      <c r="D45" s="457"/>
      <c r="E45" s="457"/>
      <c r="F45" s="525"/>
      <c r="G45" s="43" t="str">
        <f t="shared" si="9"/>
        <v/>
      </c>
      <c r="I45" s="24" t="s">
        <v>2057</v>
      </c>
      <c r="R45" s="24" t="b">
        <f t="shared" si="11"/>
        <v>0</v>
      </c>
      <c r="S45" s="24" t="b">
        <f t="shared" si="12"/>
        <v>0</v>
      </c>
      <c r="T45" s="24" t="str">
        <f t="shared" si="16"/>
        <v/>
      </c>
      <c r="U45" s="120" t="str">
        <f t="shared" si="17"/>
        <v/>
      </c>
      <c r="V45" s="120" t="str">
        <f t="shared" si="18"/>
        <v/>
      </c>
      <c r="W45" s="120" t="str">
        <f t="shared" si="19"/>
        <v/>
      </c>
      <c r="X45" s="120" t="str">
        <f t="shared" si="20"/>
        <v/>
      </c>
      <c r="Y45" s="120" t="str">
        <f t="shared" si="21"/>
        <v/>
      </c>
      <c r="Z45" s="120" t="str">
        <f t="shared" si="22"/>
        <v/>
      </c>
      <c r="AA45" s="81" t="str">
        <f t="shared" si="23"/>
        <v/>
      </c>
      <c r="AB45" s="24" t="str">
        <f t="shared" si="24"/>
        <v>;;;;;SERVICOS - TIB;</v>
      </c>
      <c r="AC45" s="24" t="str">
        <f>IFERROR(VLOOKUP($AB45,'VERIFICAÇÃO 8'!H:J,2,FALSE),"")</f>
        <v/>
      </c>
      <c r="AD45" s="24" t="str">
        <f>IFERROR(VLOOKUP($AB45,'VERIFICAÇÃO 8'!H:J,3,FALSE),"")</f>
        <v/>
      </c>
      <c r="AF45" s="24">
        <f t="shared" si="13"/>
        <v>0</v>
      </c>
      <c r="AG45" s="24">
        <f t="shared" si="14"/>
        <v>0</v>
      </c>
      <c r="AH45" s="24">
        <f t="shared" si="15"/>
        <v>0</v>
      </c>
    </row>
    <row r="46" spans="1:34" x14ac:dyDescent="0.35">
      <c r="A46" s="161" t="s">
        <v>1322</v>
      </c>
      <c r="B46" s="457"/>
      <c r="C46" s="457"/>
      <c r="D46" s="457"/>
      <c r="E46" s="457"/>
      <c r="F46" s="525"/>
      <c r="G46" s="43" t="str">
        <f t="shared" si="9"/>
        <v/>
      </c>
      <c r="R46" s="24" t="b">
        <f t="shared" si="11"/>
        <v>0</v>
      </c>
      <c r="S46" s="24" t="b">
        <f t="shared" si="12"/>
        <v>0</v>
      </c>
      <c r="T46" s="24" t="str">
        <f t="shared" si="16"/>
        <v/>
      </c>
      <c r="U46" s="120" t="str">
        <f t="shared" si="17"/>
        <v/>
      </c>
      <c r="V46" s="120" t="str">
        <f t="shared" si="18"/>
        <v/>
      </c>
      <c r="W46" s="120" t="str">
        <f t="shared" si="19"/>
        <v/>
      </c>
      <c r="X46" s="120" t="str">
        <f t="shared" si="20"/>
        <v/>
      </c>
      <c r="Y46" s="120" t="str">
        <f t="shared" si="21"/>
        <v/>
      </c>
      <c r="Z46" s="120" t="str">
        <f t="shared" si="22"/>
        <v/>
      </c>
      <c r="AA46" s="81" t="str">
        <f t="shared" si="23"/>
        <v/>
      </c>
      <c r="AB46" s="24" t="str">
        <f t="shared" si="24"/>
        <v>;;;;;SERVICOS - TIB;</v>
      </c>
      <c r="AC46" s="24" t="str">
        <f>IFERROR(VLOOKUP($AB46,'VERIFICAÇÃO 8'!H:J,2,FALSE),"")</f>
        <v/>
      </c>
      <c r="AD46" s="24" t="str">
        <f>IFERROR(VLOOKUP($AB46,'VERIFICAÇÃO 8'!H:J,3,FALSE),"")</f>
        <v/>
      </c>
      <c r="AF46" s="24">
        <f t="shared" si="13"/>
        <v>0</v>
      </c>
      <c r="AG46" s="24">
        <f t="shared" si="14"/>
        <v>0</v>
      </c>
      <c r="AH46" s="24">
        <f t="shared" si="15"/>
        <v>0</v>
      </c>
    </row>
    <row r="47" spans="1:34" x14ac:dyDescent="0.35">
      <c r="A47" s="161" t="s">
        <v>1323</v>
      </c>
      <c r="B47" s="457"/>
      <c r="C47" s="457"/>
      <c r="D47" s="457"/>
      <c r="E47" s="457"/>
      <c r="F47" s="525"/>
      <c r="G47" s="43" t="str">
        <f t="shared" si="9"/>
        <v/>
      </c>
      <c r="R47" s="24" t="b">
        <f t="shared" si="11"/>
        <v>0</v>
      </c>
      <c r="S47" s="24" t="b">
        <f t="shared" si="12"/>
        <v>0</v>
      </c>
      <c r="T47" s="24" t="str">
        <f t="shared" si="16"/>
        <v/>
      </c>
      <c r="U47" s="120" t="str">
        <f t="shared" si="17"/>
        <v/>
      </c>
      <c r="V47" s="120" t="str">
        <f t="shared" si="18"/>
        <v/>
      </c>
      <c r="W47" s="120" t="str">
        <f t="shared" si="19"/>
        <v/>
      </c>
      <c r="X47" s="120" t="str">
        <f t="shared" si="20"/>
        <v/>
      </c>
      <c r="Y47" s="120" t="str">
        <f t="shared" si="21"/>
        <v/>
      </c>
      <c r="Z47" s="120" t="str">
        <f t="shared" si="22"/>
        <v/>
      </c>
      <c r="AA47" s="81" t="str">
        <f t="shared" si="23"/>
        <v/>
      </c>
      <c r="AB47" s="24" t="str">
        <f t="shared" si="24"/>
        <v>;;;;;SERVICOS - TIB;</v>
      </c>
      <c r="AC47" s="24" t="str">
        <f>IFERROR(VLOOKUP($AB47,'VERIFICAÇÃO 8'!H:J,2,FALSE),"")</f>
        <v/>
      </c>
      <c r="AD47" s="24" t="str">
        <f>IFERROR(VLOOKUP($AB47,'VERIFICAÇÃO 8'!H:J,3,FALSE),"")</f>
        <v/>
      </c>
      <c r="AF47" s="24">
        <f t="shared" si="13"/>
        <v>0</v>
      </c>
      <c r="AG47" s="24">
        <f t="shared" si="14"/>
        <v>0</v>
      </c>
      <c r="AH47" s="24">
        <f t="shared" si="15"/>
        <v>0</v>
      </c>
    </row>
    <row r="48" spans="1:34" ht="10.5" x14ac:dyDescent="0.35">
      <c r="A48" s="161" t="s">
        <v>1324</v>
      </c>
      <c r="B48" s="457"/>
      <c r="C48" s="457"/>
      <c r="D48" s="457"/>
      <c r="E48" s="457"/>
      <c r="F48" s="525"/>
      <c r="G48" s="43" t="str">
        <f t="shared" si="9"/>
        <v/>
      </c>
      <c r="I48" s="66" t="s">
        <v>1953</v>
      </c>
      <c r="R48" s="24" t="b">
        <f t="shared" si="11"/>
        <v>0</v>
      </c>
      <c r="S48" s="24" t="b">
        <f t="shared" si="12"/>
        <v>0</v>
      </c>
      <c r="T48" s="24" t="str">
        <f t="shared" si="16"/>
        <v/>
      </c>
      <c r="U48" s="120" t="str">
        <f t="shared" si="17"/>
        <v/>
      </c>
      <c r="V48" s="120" t="str">
        <f t="shared" si="18"/>
        <v/>
      </c>
      <c r="W48" s="120" t="str">
        <f t="shared" si="19"/>
        <v/>
      </c>
      <c r="X48" s="120" t="str">
        <f t="shared" si="20"/>
        <v/>
      </c>
      <c r="Y48" s="120" t="str">
        <f t="shared" si="21"/>
        <v/>
      </c>
      <c r="Z48" s="120" t="str">
        <f t="shared" si="22"/>
        <v/>
      </c>
      <c r="AA48" s="81" t="str">
        <f t="shared" si="23"/>
        <v/>
      </c>
      <c r="AB48" s="24" t="str">
        <f t="shared" si="24"/>
        <v>;;;;;SERVICOS - TIB;</v>
      </c>
      <c r="AC48" s="24" t="str">
        <f>IFERROR(VLOOKUP($AB48,'VERIFICAÇÃO 8'!H:J,2,FALSE),"")</f>
        <v/>
      </c>
      <c r="AD48" s="24" t="str">
        <f>IFERROR(VLOOKUP($AB48,'VERIFICAÇÃO 8'!H:J,3,FALSE),"")</f>
        <v/>
      </c>
      <c r="AF48" s="24">
        <f t="shared" si="13"/>
        <v>0</v>
      </c>
      <c r="AG48" s="24">
        <f t="shared" si="14"/>
        <v>0</v>
      </c>
      <c r="AH48" s="24">
        <f t="shared" si="15"/>
        <v>0</v>
      </c>
    </row>
    <row r="49" spans="1:34" x14ac:dyDescent="0.35">
      <c r="A49" s="161" t="s">
        <v>1325</v>
      </c>
      <c r="B49" s="457"/>
      <c r="C49" s="457"/>
      <c r="D49" s="457"/>
      <c r="E49" s="457"/>
      <c r="F49" s="525"/>
      <c r="G49" s="43" t="str">
        <f t="shared" si="9"/>
        <v/>
      </c>
      <c r="I49" s="24" t="str">
        <f>IF(I25=I37,I43,IF(I25=I38,I44,IF(I25=I39,I45," ")))</f>
        <v xml:space="preserve"> </v>
      </c>
      <c r="R49" s="24" t="b">
        <f t="shared" si="11"/>
        <v>0</v>
      </c>
      <c r="S49" s="24" t="b">
        <f t="shared" si="12"/>
        <v>0</v>
      </c>
      <c r="T49" s="24" t="str">
        <f t="shared" si="16"/>
        <v/>
      </c>
      <c r="U49" s="120" t="str">
        <f t="shared" si="17"/>
        <v/>
      </c>
      <c r="V49" s="120" t="str">
        <f t="shared" si="18"/>
        <v/>
      </c>
      <c r="W49" s="120" t="str">
        <f t="shared" si="19"/>
        <v/>
      </c>
      <c r="X49" s="120" t="str">
        <f t="shared" si="20"/>
        <v/>
      </c>
      <c r="Y49" s="120" t="str">
        <f t="shared" si="21"/>
        <v/>
      </c>
      <c r="Z49" s="120" t="str">
        <f t="shared" si="22"/>
        <v/>
      </c>
      <c r="AA49" s="81" t="str">
        <f t="shared" si="23"/>
        <v/>
      </c>
      <c r="AB49" s="24" t="str">
        <f t="shared" si="24"/>
        <v>;;;;;SERVICOS - TIB;</v>
      </c>
      <c r="AC49" s="24" t="str">
        <f>IFERROR(VLOOKUP($AB49,'VERIFICAÇÃO 8'!H:J,2,FALSE),"")</f>
        <v/>
      </c>
      <c r="AD49" s="24" t="str">
        <f>IFERROR(VLOOKUP($AB49,'VERIFICAÇÃO 8'!H:J,3,FALSE),"")</f>
        <v/>
      </c>
      <c r="AF49" s="24">
        <f t="shared" si="13"/>
        <v>0</v>
      </c>
      <c r="AG49" s="24">
        <f t="shared" si="14"/>
        <v>0</v>
      </c>
      <c r="AH49" s="24">
        <f t="shared" si="15"/>
        <v>0</v>
      </c>
    </row>
    <row r="50" spans="1:34" x14ac:dyDescent="0.35">
      <c r="A50" s="161" t="s">
        <v>1326</v>
      </c>
      <c r="B50" s="457"/>
      <c r="C50" s="457"/>
      <c r="D50" s="457"/>
      <c r="E50" s="457"/>
      <c r="F50" s="525"/>
      <c r="G50" s="43" t="str">
        <f t="shared" si="9"/>
        <v/>
      </c>
      <c r="R50" s="24" t="b">
        <f t="shared" si="11"/>
        <v>0</v>
      </c>
      <c r="S50" s="24" t="b">
        <f t="shared" si="12"/>
        <v>0</v>
      </c>
      <c r="T50" s="24" t="str">
        <f t="shared" si="16"/>
        <v/>
      </c>
      <c r="U50" s="120" t="str">
        <f t="shared" si="17"/>
        <v/>
      </c>
      <c r="V50" s="120" t="str">
        <f t="shared" si="18"/>
        <v/>
      </c>
      <c r="W50" s="120" t="str">
        <f t="shared" si="19"/>
        <v/>
      </c>
      <c r="X50" s="120" t="str">
        <f t="shared" si="20"/>
        <v/>
      </c>
      <c r="Y50" s="120" t="str">
        <f t="shared" si="21"/>
        <v/>
      </c>
      <c r="Z50" s="120" t="str">
        <f t="shared" si="22"/>
        <v/>
      </c>
      <c r="AA50" s="81" t="str">
        <f t="shared" si="23"/>
        <v/>
      </c>
      <c r="AB50" s="24" t="str">
        <f t="shared" si="24"/>
        <v>;;;;;SERVICOS - TIB;</v>
      </c>
      <c r="AC50" s="24" t="str">
        <f>IFERROR(VLOOKUP($AB50,'VERIFICAÇÃO 8'!H:J,2,FALSE),"")</f>
        <v/>
      </c>
      <c r="AD50" s="24" t="str">
        <f>IFERROR(VLOOKUP($AB50,'VERIFICAÇÃO 8'!H:J,3,FALSE),"")</f>
        <v/>
      </c>
      <c r="AF50" s="24">
        <f t="shared" si="13"/>
        <v>0</v>
      </c>
      <c r="AG50" s="24">
        <f t="shared" si="14"/>
        <v>0</v>
      </c>
      <c r="AH50" s="24">
        <f t="shared" si="15"/>
        <v>0</v>
      </c>
    </row>
    <row r="51" spans="1:34" x14ac:dyDescent="0.35">
      <c r="A51" s="161" t="s">
        <v>1327</v>
      </c>
      <c r="B51" s="457"/>
      <c r="C51" s="457"/>
      <c r="D51" s="457"/>
      <c r="E51" s="457"/>
      <c r="F51" s="525"/>
      <c r="G51" s="43" t="str">
        <f t="shared" si="9"/>
        <v/>
      </c>
      <c r="R51" s="24" t="b">
        <f t="shared" si="11"/>
        <v>0</v>
      </c>
      <c r="S51" s="24" t="b">
        <f t="shared" si="12"/>
        <v>0</v>
      </c>
      <c r="T51" s="24" t="str">
        <f t="shared" si="16"/>
        <v/>
      </c>
      <c r="U51" s="120" t="str">
        <f t="shared" si="17"/>
        <v/>
      </c>
      <c r="V51" s="120" t="str">
        <f t="shared" si="18"/>
        <v/>
      </c>
      <c r="W51" s="120" t="str">
        <f t="shared" si="19"/>
        <v/>
      </c>
      <c r="X51" s="120" t="str">
        <f t="shared" si="20"/>
        <v/>
      </c>
      <c r="Y51" s="120" t="str">
        <f t="shared" si="21"/>
        <v/>
      </c>
      <c r="Z51" s="120" t="str">
        <f t="shared" si="22"/>
        <v/>
      </c>
      <c r="AA51" s="81" t="str">
        <f t="shared" si="23"/>
        <v/>
      </c>
      <c r="AB51" s="24" t="str">
        <f t="shared" si="24"/>
        <v>;;;;;SERVICOS - TIB;</v>
      </c>
      <c r="AC51" s="24" t="str">
        <f>IFERROR(VLOOKUP($AB51,'VERIFICAÇÃO 8'!H:J,2,FALSE),"")</f>
        <v/>
      </c>
      <c r="AD51" s="24" t="str">
        <f>IFERROR(VLOOKUP($AB51,'VERIFICAÇÃO 8'!H:J,3,FALSE),"")</f>
        <v/>
      </c>
      <c r="AF51" s="24">
        <f t="shared" si="13"/>
        <v>0</v>
      </c>
      <c r="AG51" s="24">
        <f t="shared" si="14"/>
        <v>0</v>
      </c>
      <c r="AH51" s="24">
        <f t="shared" si="15"/>
        <v>0</v>
      </c>
    </row>
    <row r="52" spans="1:34" ht="10.5" x14ac:dyDescent="0.35">
      <c r="A52" s="161" t="s">
        <v>1328</v>
      </c>
      <c r="B52" s="457"/>
      <c r="C52" s="457"/>
      <c r="D52" s="457"/>
      <c r="E52" s="457"/>
      <c r="F52" s="525"/>
      <c r="G52" s="43" t="str">
        <f t="shared" si="9"/>
        <v/>
      </c>
      <c r="I52" s="66" t="s">
        <v>1954</v>
      </c>
      <c r="R52" s="24" t="b">
        <f t="shared" si="11"/>
        <v>0</v>
      </c>
      <c r="S52" s="24" t="b">
        <f t="shared" si="12"/>
        <v>0</v>
      </c>
      <c r="T52" s="24" t="str">
        <f t="shared" si="16"/>
        <v/>
      </c>
      <c r="U52" s="120" t="str">
        <f t="shared" si="17"/>
        <v/>
      </c>
      <c r="V52" s="120" t="str">
        <f t="shared" si="18"/>
        <v/>
      </c>
      <c r="W52" s="120" t="str">
        <f t="shared" si="19"/>
        <v/>
      </c>
      <c r="X52" s="120" t="str">
        <f t="shared" si="20"/>
        <v/>
      </c>
      <c r="Y52" s="120" t="str">
        <f t="shared" si="21"/>
        <v/>
      </c>
      <c r="Z52" s="120" t="str">
        <f t="shared" si="22"/>
        <v/>
      </c>
      <c r="AA52" s="81" t="str">
        <f t="shared" si="23"/>
        <v/>
      </c>
      <c r="AB52" s="24" t="str">
        <f t="shared" si="24"/>
        <v>;;;;;SERVICOS - TIB;</v>
      </c>
      <c r="AC52" s="24" t="str">
        <f>IFERROR(VLOOKUP($AB52,'VERIFICAÇÃO 8'!H:J,2,FALSE),"")</f>
        <v/>
      </c>
      <c r="AD52" s="24" t="str">
        <f>IFERROR(VLOOKUP($AB52,'VERIFICAÇÃO 8'!H:J,3,FALSE),"")</f>
        <v/>
      </c>
      <c r="AF52" s="24">
        <f t="shared" si="13"/>
        <v>0</v>
      </c>
      <c r="AG52" s="24">
        <f t="shared" si="14"/>
        <v>0</v>
      </c>
      <c r="AH52" s="24">
        <f t="shared" si="15"/>
        <v>0</v>
      </c>
    </row>
    <row r="53" spans="1:34" x14ac:dyDescent="0.35">
      <c r="A53" s="161" t="s">
        <v>1329</v>
      </c>
      <c r="B53" s="457"/>
      <c r="C53" s="457"/>
      <c r="D53" s="457"/>
      <c r="E53" s="457"/>
      <c r="F53" s="525"/>
      <c r="G53" s="43" t="str">
        <f t="shared" si="9"/>
        <v/>
      </c>
      <c r="I53" s="24" t="s">
        <v>1665</v>
      </c>
      <c r="R53" s="24" t="b">
        <f t="shared" si="11"/>
        <v>0</v>
      </c>
      <c r="S53" s="24" t="b">
        <f t="shared" si="12"/>
        <v>0</v>
      </c>
      <c r="T53" s="24" t="str">
        <f t="shared" si="16"/>
        <v/>
      </c>
      <c r="U53" s="120" t="str">
        <f t="shared" si="17"/>
        <v/>
      </c>
      <c r="V53" s="120" t="str">
        <f t="shared" si="18"/>
        <v/>
      </c>
      <c r="W53" s="120" t="str">
        <f t="shared" si="19"/>
        <v/>
      </c>
      <c r="X53" s="120" t="str">
        <f t="shared" si="20"/>
        <v/>
      </c>
      <c r="Y53" s="120" t="str">
        <f t="shared" si="21"/>
        <v/>
      </c>
      <c r="Z53" s="120" t="str">
        <f t="shared" si="22"/>
        <v/>
      </c>
      <c r="AA53" s="81" t="str">
        <f t="shared" si="23"/>
        <v/>
      </c>
      <c r="AB53" s="24" t="str">
        <f t="shared" si="24"/>
        <v>;;;;;SERVICOS - TIB;</v>
      </c>
      <c r="AC53" s="24" t="str">
        <f>IFERROR(VLOOKUP($AB53,'VERIFICAÇÃO 8'!H:J,2,FALSE),"")</f>
        <v/>
      </c>
      <c r="AD53" s="24" t="str">
        <f>IFERROR(VLOOKUP($AB53,'VERIFICAÇÃO 8'!H:J,3,FALSE),"")</f>
        <v/>
      </c>
      <c r="AF53" s="24">
        <f t="shared" si="13"/>
        <v>0</v>
      </c>
      <c r="AG53" s="24">
        <f t="shared" si="14"/>
        <v>0</v>
      </c>
      <c r="AH53" s="24">
        <f t="shared" si="15"/>
        <v>0</v>
      </c>
    </row>
    <row r="54" spans="1:34" x14ac:dyDescent="0.35">
      <c r="A54" s="161" t="s">
        <v>1330</v>
      </c>
      <c r="B54" s="457"/>
      <c r="C54" s="457"/>
      <c r="D54" s="457"/>
      <c r="E54" s="457"/>
      <c r="F54" s="525"/>
      <c r="G54" s="43" t="str">
        <f t="shared" si="9"/>
        <v/>
      </c>
      <c r="I54" s="24" t="s">
        <v>1901</v>
      </c>
      <c r="R54" s="24" t="b">
        <f t="shared" si="11"/>
        <v>0</v>
      </c>
      <c r="S54" s="24" t="b">
        <f t="shared" si="12"/>
        <v>0</v>
      </c>
      <c r="T54" s="24" t="str">
        <f t="shared" si="16"/>
        <v/>
      </c>
      <c r="U54" s="120" t="str">
        <f t="shared" si="17"/>
        <v/>
      </c>
      <c r="V54" s="120" t="str">
        <f t="shared" si="18"/>
        <v/>
      </c>
      <c r="W54" s="120" t="str">
        <f t="shared" si="19"/>
        <v/>
      </c>
      <c r="X54" s="120" t="str">
        <f t="shared" si="20"/>
        <v/>
      </c>
      <c r="Y54" s="120" t="str">
        <f t="shared" si="21"/>
        <v/>
      </c>
      <c r="Z54" s="120" t="str">
        <f t="shared" si="22"/>
        <v/>
      </c>
      <c r="AA54" s="81" t="str">
        <f t="shared" si="23"/>
        <v/>
      </c>
      <c r="AB54" s="24" t="str">
        <f t="shared" si="24"/>
        <v>;;;;;SERVICOS - TIB;</v>
      </c>
      <c r="AC54" s="24" t="str">
        <f>IFERROR(VLOOKUP($AB54,'VERIFICAÇÃO 8'!H:J,2,FALSE),"")</f>
        <v/>
      </c>
      <c r="AD54" s="24" t="str">
        <f>IFERROR(VLOOKUP($AB54,'VERIFICAÇÃO 8'!H:J,3,FALSE),"")</f>
        <v/>
      </c>
      <c r="AF54" s="24">
        <f t="shared" si="13"/>
        <v>0</v>
      </c>
      <c r="AG54" s="24">
        <f t="shared" si="14"/>
        <v>0</v>
      </c>
      <c r="AH54" s="24">
        <f t="shared" si="15"/>
        <v>0</v>
      </c>
    </row>
    <row r="55" spans="1:34" ht="20.149999999999999" customHeight="1" thickBot="1" x14ac:dyDescent="0.4">
      <c r="A55" s="733" t="s">
        <v>295</v>
      </c>
      <c r="B55" s="734"/>
      <c r="C55" s="734"/>
      <c r="D55" s="734"/>
      <c r="E55" s="734"/>
      <c r="F55" s="55">
        <f>SUM(F5:F54)</f>
        <v>0</v>
      </c>
      <c r="I55" s="24" t="s">
        <v>2092</v>
      </c>
      <c r="U55" s="7"/>
      <c r="AE55" s="295" t="s">
        <v>5</v>
      </c>
      <c r="AF55" s="295">
        <f>SUM(AF5:AF54)</f>
        <v>0</v>
      </c>
      <c r="AG55" s="295">
        <f>SUM(AG5:AG54)</f>
        <v>0</v>
      </c>
      <c r="AH55" s="295">
        <f>SUM(AH5:AH54)</f>
        <v>0</v>
      </c>
    </row>
    <row r="56" spans="1:34" ht="10.5" thickTop="1" x14ac:dyDescent="0.35">
      <c r="AE56" s="295" t="s">
        <v>18</v>
      </c>
      <c r="AF56" s="295" t="str">
        <f>IF(AF55&gt;0,AF4,"")</f>
        <v/>
      </c>
      <c r="AG56" s="295" t="str">
        <f>IF(AG55&gt;0,AG4,"")</f>
        <v/>
      </c>
      <c r="AH56" s="295" t="str">
        <f>IF(AH55&gt;0,AH4,"")</f>
        <v/>
      </c>
    </row>
  </sheetData>
  <sheetProtection algorithmName="SHA-512" hashValue="MJ4xVaH62jM0zDBOPvkfv2yk69WiZgEagGp3ASFwT6MTFESYv8YvCEdfq2OIeTJS1Q8MsTeNeLh8tRFt4xuIFw==" saltValue="cgXaRWNpBwOaCULx4zWKQQ==" spinCount="100000" sheet="1" formatColumns="0" formatRows="0" selectLockedCells="1"/>
  <customSheetViews>
    <customSheetView guid="{F5A100CB-B899-442A-8CB0-2AB82028E8A7}" showGridLines="0" fitToPage="1" hiddenColumns="1">
      <selection activeCell="B5" sqref="B5"/>
      <pageMargins left="0.78740157480314965" right="0.23622047244094491" top="0.78740157480314965" bottom="0.74803149606299213" header="0.31496062992125984" footer="0.31496062992125984"/>
      <pageSetup paperSize="9" scale="89" fitToHeight="4" orientation="landscape" r:id="rId1"/>
      <headerFooter>
        <oddHeader>&amp;CPTR - PARTE B&amp;RVERSÃO 2</oddHeader>
        <oddFooter>&amp;A&amp;RPágina &amp;P</oddFooter>
      </headerFooter>
    </customSheetView>
  </customSheetViews>
  <mergeCells count="8">
    <mergeCell ref="A55:E55"/>
    <mergeCell ref="A3:F3"/>
    <mergeCell ref="AF3:AH3"/>
    <mergeCell ref="R3:T3"/>
    <mergeCell ref="U3:AA3"/>
    <mergeCell ref="I3:O3"/>
    <mergeCell ref="P3:P4"/>
    <mergeCell ref="AB3:AD3"/>
  </mergeCells>
  <dataValidations count="5">
    <dataValidation type="list" allowBlank="1" showInputMessage="1" showErrorMessage="1" error="SELECIONE NA LISTA O EXECUTOR DA DESPESA." sqref="B5:B54" xr:uid="{00000000-0002-0000-1000-000000000000}">
      <formula1>$I$5:$I$20</formula1>
    </dataValidation>
    <dataValidation type="list" allowBlank="1" showInputMessage="1" showErrorMessage="1" error="SELECIONE NA LISTA O TIPO DE SERVIÇO." sqref="C5:C54" xr:uid="{00000000-0002-0000-1000-000001000000}">
      <formula1>$I$49</formula1>
    </dataValidation>
    <dataValidation type="textLength" operator="lessThanOrEqual" allowBlank="1" showInputMessage="1" showErrorMessage="1" error="O TEXTO NÃO PODE SUPERAR 150 CARACTERES" sqref="D5:D54" xr:uid="{00000000-0002-0000-1000-000002000000}">
      <formula1>150</formula1>
    </dataValidation>
    <dataValidation type="textLength" operator="lessThanOrEqual" allowBlank="1" showInputMessage="1" showErrorMessage="1" error="O TEXTO NÃO PODE SUPERAR 300 CARACTERES" sqref="E5:E54" xr:uid="{00000000-0002-0000-1000-000003000000}">
      <formula1>300</formula1>
    </dataValidation>
    <dataValidation type="decimal" operator="greaterThanOrEqual" allowBlank="1" showInputMessage="1" showErrorMessage="1" error="A INFORMAÇÃO DEVE SER UM NÚMERO POSITIVO._x000a_UTILIZE VÍRGULA PARA SEPARAR OS CENTAVOS, SE HOUVRE." sqref="F5:F54" xr:uid="{00000000-0002-0000-1000-000004000000}">
      <formula1>0</formula1>
    </dataValidation>
  </dataValidations>
  <pageMargins left="0.78740157480314965" right="0.23622047244094491" top="0.78740157480314965" bottom="0.74803149606299213" header="0.31496062992125984" footer="0.31496062992125984"/>
  <pageSetup paperSize="9" scale="89" fitToHeight="4" orientation="landscape" r:id="rId2"/>
  <headerFooter>
    <oddHeader>&amp;CPTR - PARTE B&amp;RVERSÃO 2</oddHeader>
    <oddFooter>&amp;A&amp;RPágina &amp;P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Plan25">
    <pageSetUpPr fitToPage="1"/>
  </sheetPr>
  <dimension ref="A1:AM106"/>
  <sheetViews>
    <sheetView showGridLines="0" zoomScaleNormal="100" workbookViewId="0">
      <selection activeCell="B5" sqref="B5"/>
    </sheetView>
  </sheetViews>
  <sheetFormatPr defaultColWidth="9.1796875" defaultRowHeight="10" x14ac:dyDescent="0.35"/>
  <cols>
    <col min="1" max="1" width="4.81640625" style="105" customWidth="1"/>
    <col min="2" max="2" width="19.453125" style="5" customWidth="1"/>
    <col min="3" max="3" width="23.81640625" style="30" customWidth="1"/>
    <col min="4" max="4" width="11.26953125" style="30" customWidth="1"/>
    <col min="5" max="5" width="22.81640625" style="5" customWidth="1"/>
    <col min="6" max="6" width="27.54296875" style="5" customWidth="1"/>
    <col min="7" max="7" width="13.453125" style="5" customWidth="1"/>
    <col min="8" max="8" width="10.453125" style="5" customWidth="1"/>
    <col min="9" max="9" width="17.7265625" style="5" customWidth="1"/>
    <col min="10" max="10" width="63.81640625" style="46" customWidth="1"/>
    <col min="11" max="11" width="10.54296875" style="5" hidden="1" customWidth="1"/>
    <col min="12" max="12" width="25.81640625" style="5" hidden="1" customWidth="1"/>
    <col min="13" max="13" width="13.7265625" style="5" hidden="1" customWidth="1"/>
    <col min="14" max="14" width="19.54296875" style="5" hidden="1" customWidth="1"/>
    <col min="15" max="15" width="19.7265625" style="5" hidden="1" customWidth="1"/>
    <col min="16" max="16" width="11.81640625" style="5" hidden="1" customWidth="1"/>
    <col min="17" max="17" width="15.1796875" style="5" hidden="1" customWidth="1"/>
    <col min="18" max="18" width="15.7265625" style="5" hidden="1" customWidth="1"/>
    <col min="19" max="19" width="21.7265625" style="5" hidden="1" customWidth="1"/>
    <col min="20" max="20" width="24" style="5" hidden="1" customWidth="1"/>
    <col min="21" max="21" width="8" style="5" hidden="1" customWidth="1"/>
    <col min="22" max="22" width="21" style="5" hidden="1" customWidth="1"/>
    <col min="23" max="23" width="22.81640625" style="5" hidden="1" customWidth="1"/>
    <col min="24" max="24" width="21" style="5" hidden="1" customWidth="1"/>
    <col min="25" max="25" width="17.453125" style="5" hidden="1" customWidth="1"/>
    <col min="26" max="26" width="18.7265625" style="5" hidden="1" customWidth="1"/>
    <col min="27" max="28" width="9.1796875" style="5" hidden="1" customWidth="1"/>
    <col min="29" max="29" width="11.26953125" style="5" hidden="1" customWidth="1"/>
    <col min="30" max="30" width="11.453125" style="5" hidden="1" customWidth="1"/>
    <col min="31" max="31" width="18" style="5" hidden="1" customWidth="1"/>
    <col min="32" max="32" width="30.1796875" style="5" hidden="1" customWidth="1"/>
    <col min="33" max="33" width="10" style="5" hidden="1" customWidth="1"/>
    <col min="34" max="34" width="25" style="5" hidden="1" customWidth="1"/>
    <col min="35" max="35" width="15.453125" style="5" hidden="1" customWidth="1"/>
    <col min="36" max="38" width="16.1796875" style="5" hidden="1" customWidth="1"/>
    <col min="39" max="39" width="9.1796875" style="5" hidden="1" customWidth="1"/>
    <col min="40" max="16384" width="9.1796875" style="5"/>
  </cols>
  <sheetData>
    <row r="1" spans="1:38" ht="10.5" x14ac:dyDescent="0.35">
      <c r="A1" s="207" t="s">
        <v>377</v>
      </c>
      <c r="C1" s="162"/>
      <c r="D1" s="162"/>
      <c r="S1" s="144"/>
      <c r="T1" s="144"/>
    </row>
    <row r="2" spans="1:38" ht="10.5" thickBot="1" x14ac:dyDescent="0.4"/>
    <row r="3" spans="1:38" ht="20.149999999999999" customHeight="1" thickTop="1" thickBot="1" x14ac:dyDescent="0.4">
      <c r="A3" s="772" t="s">
        <v>265</v>
      </c>
      <c r="B3" s="773"/>
      <c r="C3" s="773"/>
      <c r="D3" s="773"/>
      <c r="E3" s="773"/>
      <c r="F3" s="773"/>
      <c r="G3" s="773"/>
      <c r="H3" s="773"/>
      <c r="I3" s="774"/>
      <c r="J3" s="771"/>
      <c r="L3" s="652" t="s">
        <v>736</v>
      </c>
      <c r="M3" s="653"/>
      <c r="N3" s="653"/>
      <c r="O3" s="653"/>
      <c r="P3" s="653"/>
      <c r="Q3" s="653"/>
      <c r="R3" s="654"/>
      <c r="S3" s="736" t="s">
        <v>1969</v>
      </c>
      <c r="T3" s="736"/>
      <c r="V3" s="766" t="s">
        <v>1966</v>
      </c>
      <c r="W3" s="768"/>
      <c r="X3" s="769"/>
      <c r="Y3" s="658" t="s">
        <v>1967</v>
      </c>
      <c r="Z3" s="658"/>
      <c r="AA3" s="658"/>
      <c r="AB3" s="658"/>
      <c r="AC3" s="658"/>
      <c r="AD3" s="658"/>
      <c r="AE3" s="658"/>
      <c r="AF3" s="749" t="s">
        <v>1968</v>
      </c>
      <c r="AG3" s="749"/>
      <c r="AH3" s="749"/>
      <c r="AJ3" s="730" t="s">
        <v>1970</v>
      </c>
      <c r="AK3" s="730"/>
      <c r="AL3" s="730"/>
    </row>
    <row r="4" spans="1:38" ht="25" customHeight="1" thickTop="1" x14ac:dyDescent="0.35">
      <c r="A4" s="217" t="s">
        <v>6</v>
      </c>
      <c r="B4" s="214" t="s">
        <v>347</v>
      </c>
      <c r="C4" s="214" t="s">
        <v>348</v>
      </c>
      <c r="D4" s="214" t="s">
        <v>349</v>
      </c>
      <c r="E4" s="214" t="s">
        <v>734</v>
      </c>
      <c r="F4" s="214" t="s">
        <v>735</v>
      </c>
      <c r="G4" s="214" t="s">
        <v>350</v>
      </c>
      <c r="H4" s="214" t="s">
        <v>351</v>
      </c>
      <c r="I4" s="215" t="s">
        <v>9</v>
      </c>
      <c r="J4" s="771"/>
      <c r="L4" s="101" t="s">
        <v>27</v>
      </c>
      <c r="M4" s="95" t="s">
        <v>0</v>
      </c>
      <c r="N4" s="95" t="s">
        <v>443</v>
      </c>
      <c r="O4" s="95" t="s">
        <v>1</v>
      </c>
      <c r="P4" s="95" t="s">
        <v>245</v>
      </c>
      <c r="Q4" s="95" t="s">
        <v>1083</v>
      </c>
      <c r="R4" s="95" t="s">
        <v>446</v>
      </c>
      <c r="S4" s="149" t="s">
        <v>275</v>
      </c>
      <c r="T4" s="149" t="s">
        <v>445</v>
      </c>
      <c r="V4" s="320" t="s">
        <v>1883</v>
      </c>
      <c r="W4" s="320" t="s">
        <v>1884</v>
      </c>
      <c r="X4" s="211" t="s">
        <v>1885</v>
      </c>
      <c r="Y4" s="96" t="s">
        <v>0</v>
      </c>
      <c r="Z4" s="96" t="s">
        <v>440</v>
      </c>
      <c r="AA4" s="96" t="s">
        <v>1</v>
      </c>
      <c r="AB4" s="96" t="s">
        <v>245</v>
      </c>
      <c r="AC4" s="96" t="s">
        <v>1083</v>
      </c>
      <c r="AD4" s="96" t="s">
        <v>446</v>
      </c>
      <c r="AE4" s="211" t="s">
        <v>1906</v>
      </c>
      <c r="AF4" s="163" t="s">
        <v>1899</v>
      </c>
      <c r="AG4" s="163" t="s">
        <v>5</v>
      </c>
      <c r="AH4" s="211" t="s">
        <v>1907</v>
      </c>
      <c r="AJ4" s="24" t="s">
        <v>1665</v>
      </c>
      <c r="AK4" s="24" t="s">
        <v>1667</v>
      </c>
      <c r="AL4" s="24" t="s">
        <v>2092</v>
      </c>
    </row>
    <row r="5" spans="1:38" x14ac:dyDescent="0.35">
      <c r="A5" s="206" t="s">
        <v>704</v>
      </c>
      <c r="B5" s="12"/>
      <c r="C5" s="9"/>
      <c r="D5" s="9"/>
      <c r="E5" s="555"/>
      <c r="F5" s="555"/>
      <c r="G5" s="136"/>
      <c r="H5" s="107"/>
      <c r="I5" s="51">
        <f>IF(OR(X5&lt;&gt;"",AE5&lt;&gt;"",AH5&lt;&gt;""),0,G5*H5)</f>
        <v>0</v>
      </c>
      <c r="J5" s="43" t="str">
        <f>IF(AE5&lt;&gt;"",AE5,IF(AH5&lt;&gt;"",AH5,IF(X5&lt;&gt;"",X5,"")))</f>
        <v/>
      </c>
      <c r="L5" s="24" t="str">
        <f>'A - DADOS INST.'!T41</f>
        <v/>
      </c>
      <c r="M5" s="24" t="str">
        <f>'A - DADOS INST.'!U41</f>
        <v/>
      </c>
      <c r="N5" s="24" t="str">
        <f>'A - DADOS INST.'!V41</f>
        <v/>
      </c>
      <c r="O5" s="24" t="str">
        <f>'A - DADOS INST.'!W41</f>
        <v/>
      </c>
      <c r="P5" s="24" t="str">
        <f>'A - DADOS INST.'!X41</f>
        <v/>
      </c>
      <c r="Q5" s="24" t="str">
        <f>'A - DADOS INST.'!Y41</f>
        <v/>
      </c>
      <c r="R5" s="24" t="str">
        <f>'A - DADOS INST.'!Z41</f>
        <v/>
      </c>
      <c r="S5" s="24">
        <f t="shared" ref="S5:S20" si="0">SUMIFS($I$5:$I$104,$B$5:$B$104,L5,$C$5:$C$104,$L$37,$D$5:$D$104,$L$43)</f>
        <v>0</v>
      </c>
      <c r="T5" s="24">
        <f>SUMIF($B$5:$B$104,L5,$I$5:$I$104)</f>
        <v>0</v>
      </c>
      <c r="V5" s="24" t="b">
        <f>OR(B5&lt;&gt;"",C5&lt;&gt;"",D5&lt;&gt;"",E5&lt;&gt;"",F5&lt;&gt;"",G5&lt;&gt;"",H5&lt;&gt;"")</f>
        <v>0</v>
      </c>
      <c r="W5" s="24" t="b">
        <f>AND(B5&lt;&gt;"",C5&lt;&gt;"",D5&lt;&gt;"",E5&lt;&gt;"",F5&lt;&gt;"",G5&lt;&gt;"",H5&lt;&gt;"")</f>
        <v>0</v>
      </c>
      <c r="X5" s="24" t="str">
        <f>IF(AND(V5=TRUE,W5=FALSE),$L$47,"")</f>
        <v/>
      </c>
      <c r="Y5" s="24" t="str">
        <f>IFERROR(VLOOKUP($B5,$L$5:$R$20,2,FALSE),"")</f>
        <v/>
      </c>
      <c r="Z5" s="24" t="str">
        <f>IFERROR(VLOOKUP($B5,$L$5:$R$20,3,FALSE),"")</f>
        <v/>
      </c>
      <c r="AA5" s="24" t="str">
        <f>IFERROR(VLOOKUP($B5,$L$5:$R$20,4,FALSE),"")</f>
        <v/>
      </c>
      <c r="AB5" s="24" t="str">
        <f>IFERROR(VLOOKUP($B5,$L$5:$R$20,5,FALSE),"")</f>
        <v/>
      </c>
      <c r="AC5" s="24" t="str">
        <f>IFERROR(VLOOKUP($B5,$L$5:$R$20,6,FALSE),"")</f>
        <v/>
      </c>
      <c r="AD5" s="24" t="str">
        <f>IFERROR(VLOOKUP($B5,$L$5:$R$20,7,FALSE),"")</f>
        <v/>
      </c>
      <c r="AE5" s="24" t="str">
        <f>IF(B5="","",IF(Y5="",$L$48,""))</f>
        <v/>
      </c>
      <c r="AF5" s="24" t="str">
        <f>CONCATENATE($L$25,$L$33,AA5,$L$33,AB5,$L$33,AC5,$L$33,AD5,$L$33,$L$29,$L$33,C5)</f>
        <v>;;;;;PROTOTIPO;</v>
      </c>
      <c r="AG5" s="24" t="str">
        <f>IFERROR(VLOOKUP($AF5,'VERIFICAÇÃO 8'!H:J,2,FALSE),"")</f>
        <v/>
      </c>
      <c r="AH5" s="24" t="str">
        <f>IFERROR(VLOOKUP($AF5,'VERIFICAÇÃO 8'!H:J,3,FALSE),"")</f>
        <v/>
      </c>
      <c r="AJ5" s="24">
        <f>IF(X5&lt;&gt;"",1,0)</f>
        <v>0</v>
      </c>
      <c r="AK5" s="24">
        <f>IF(AE5&lt;&gt;"",1,0)</f>
        <v>0</v>
      </c>
      <c r="AL5" s="24">
        <f>IF(AH5&lt;&gt;"",1,0)</f>
        <v>0</v>
      </c>
    </row>
    <row r="6" spans="1:38" x14ac:dyDescent="0.35">
      <c r="A6" s="206" t="s">
        <v>705</v>
      </c>
      <c r="B6" s="555"/>
      <c r="C6" s="574"/>
      <c r="D6" s="539"/>
      <c r="E6" s="555"/>
      <c r="F6" s="555"/>
      <c r="G6" s="136"/>
      <c r="H6" s="107"/>
      <c r="I6" s="51">
        <f t="shared" ref="I6:I69" si="1">IF(OR(X6&lt;&gt;"",AE6&lt;&gt;"",AH6&lt;&gt;""),0,G6*H6)</f>
        <v>0</v>
      </c>
      <c r="J6" s="43" t="str">
        <f t="shared" ref="J6:J69" si="2">IF(AE6&lt;&gt;"",AE6,IF(AH6&lt;&gt;"",AH6,IF(X6&lt;&gt;"",X6,"")))</f>
        <v/>
      </c>
      <c r="L6" s="24" t="str">
        <f>'A - DADOS INST.'!T42</f>
        <v/>
      </c>
      <c r="M6" s="24" t="str">
        <f>'A - DADOS INST.'!U42</f>
        <v/>
      </c>
      <c r="N6" s="24" t="str">
        <f>'A - DADOS INST.'!V42</f>
        <v/>
      </c>
      <c r="O6" s="24" t="str">
        <f>'A - DADOS INST.'!W42</f>
        <v/>
      </c>
      <c r="P6" s="24" t="str">
        <f>'A - DADOS INST.'!X42</f>
        <v/>
      </c>
      <c r="Q6" s="24" t="str">
        <f>'A - DADOS INST.'!Y42</f>
        <v/>
      </c>
      <c r="R6" s="24" t="str">
        <f>'A - DADOS INST.'!Z42</f>
        <v/>
      </c>
      <c r="S6" s="24">
        <f t="shared" si="0"/>
        <v>0</v>
      </c>
      <c r="T6" s="24">
        <f t="shared" ref="T6:T20" si="3">SUMIF($B$5:$B$104,L6,$I$5:$I$104)</f>
        <v>0</v>
      </c>
      <c r="V6" s="24" t="b">
        <f t="shared" ref="V6:V69" si="4">OR(B6&lt;&gt;"",C6&lt;&gt;"",D6&lt;&gt;"",E6&lt;&gt;"",F6&lt;&gt;"",G6&lt;&gt;"",H6&lt;&gt;"")</f>
        <v>0</v>
      </c>
      <c r="W6" s="24" t="b">
        <f t="shared" ref="W6:W69" si="5">AND(B6&lt;&gt;"",C6&lt;&gt;"",D6&lt;&gt;"",E6&lt;&gt;"",F6&lt;&gt;"",G6&lt;&gt;"",H6&lt;&gt;"")</f>
        <v>0</v>
      </c>
      <c r="X6" s="24" t="str">
        <f t="shared" ref="X6:X69" si="6">IF(AND(V6=TRUE,W6=FALSE),$L$47,"")</f>
        <v/>
      </c>
      <c r="Y6" s="24" t="str">
        <f t="shared" ref="Y6:Y69" si="7">IFERROR(VLOOKUP($B6,$L$5:$R$20,2,FALSE),"")</f>
        <v/>
      </c>
      <c r="Z6" s="24" t="str">
        <f t="shared" ref="Z6:Z69" si="8">IFERROR(VLOOKUP($B6,$L$5:$R$20,3,FALSE),"")</f>
        <v/>
      </c>
      <c r="AA6" s="24" t="str">
        <f t="shared" ref="AA6:AA69" si="9">IFERROR(VLOOKUP($B6,$L$5:$R$20,4,FALSE),"")</f>
        <v/>
      </c>
      <c r="AB6" s="24" t="str">
        <f t="shared" ref="AB6:AB69" si="10">IFERROR(VLOOKUP($B6,$L$5:$R$20,5,FALSE),"")</f>
        <v/>
      </c>
      <c r="AC6" s="24" t="str">
        <f t="shared" ref="AC6:AC69" si="11">IFERROR(VLOOKUP($B6,$L$5:$R$20,6,FALSE),"")</f>
        <v/>
      </c>
      <c r="AD6" s="24" t="str">
        <f t="shared" ref="AD6:AD69" si="12">IFERROR(VLOOKUP($B6,$L$5:$R$20,7,FALSE),"")</f>
        <v/>
      </c>
      <c r="AE6" s="24" t="str">
        <f t="shared" ref="AE6:AE69" si="13">IF(B6="","",IF(Y6="",$L$48,""))</f>
        <v/>
      </c>
      <c r="AF6" s="24" t="str">
        <f t="shared" ref="AF6:AF69" si="14">CONCATENATE($L$25,$L$33,AA6,$L$33,AB6,$L$33,AC6,$L$33,AD6,$L$33,$L$29,$L$33,C6)</f>
        <v>;;;;;PROTOTIPO;</v>
      </c>
      <c r="AG6" s="24" t="str">
        <f>IFERROR(VLOOKUP($AF6,'VERIFICAÇÃO 8'!H:J,2,FALSE),"")</f>
        <v/>
      </c>
      <c r="AH6" s="24" t="str">
        <f>IFERROR(VLOOKUP($AF6,'VERIFICAÇÃO 8'!H:J,3,FALSE),"")</f>
        <v/>
      </c>
      <c r="AJ6" s="24">
        <f t="shared" ref="AJ6:AJ69" si="15">IF(X6&lt;&gt;"",1,0)</f>
        <v>0</v>
      </c>
      <c r="AK6" s="24">
        <f t="shared" ref="AK6:AK69" si="16">IF(AE6&lt;&gt;"",1,0)</f>
        <v>0</v>
      </c>
      <c r="AL6" s="24">
        <f t="shared" ref="AL6:AL69" si="17">IF(AH6&lt;&gt;"",1,0)</f>
        <v>0</v>
      </c>
    </row>
    <row r="7" spans="1:38" x14ac:dyDescent="0.35">
      <c r="A7" s="206" t="s">
        <v>706</v>
      </c>
      <c r="B7" s="555"/>
      <c r="C7" s="539"/>
      <c r="D7" s="513"/>
      <c r="E7" s="555"/>
      <c r="F7" s="555"/>
      <c r="G7" s="136"/>
      <c r="H7" s="107"/>
      <c r="I7" s="51">
        <f t="shared" si="1"/>
        <v>0</v>
      </c>
      <c r="J7" s="43" t="str">
        <f t="shared" si="2"/>
        <v/>
      </c>
      <c r="L7" s="24" t="str">
        <f>'A - DADOS INST.'!T43</f>
        <v/>
      </c>
      <c r="M7" s="24" t="str">
        <f>'A - DADOS INST.'!U43</f>
        <v/>
      </c>
      <c r="N7" s="24" t="str">
        <f>'A - DADOS INST.'!V43</f>
        <v/>
      </c>
      <c r="O7" s="24" t="str">
        <f>'A - DADOS INST.'!W43</f>
        <v/>
      </c>
      <c r="P7" s="24" t="str">
        <f>'A - DADOS INST.'!X43</f>
        <v/>
      </c>
      <c r="Q7" s="24" t="str">
        <f>'A - DADOS INST.'!Y43</f>
        <v/>
      </c>
      <c r="R7" s="24" t="str">
        <f>'A - DADOS INST.'!Z43</f>
        <v/>
      </c>
      <c r="S7" s="24">
        <f t="shared" si="0"/>
        <v>0</v>
      </c>
      <c r="T7" s="24">
        <f t="shared" si="3"/>
        <v>0</v>
      </c>
      <c r="V7" s="24" t="b">
        <f t="shared" si="4"/>
        <v>0</v>
      </c>
      <c r="W7" s="24" t="b">
        <f t="shared" si="5"/>
        <v>0</v>
      </c>
      <c r="X7" s="24" t="str">
        <f t="shared" si="6"/>
        <v/>
      </c>
      <c r="Y7" s="24" t="str">
        <f t="shared" si="7"/>
        <v/>
      </c>
      <c r="Z7" s="24" t="str">
        <f t="shared" si="8"/>
        <v/>
      </c>
      <c r="AA7" s="24" t="str">
        <f t="shared" si="9"/>
        <v/>
      </c>
      <c r="AB7" s="24" t="str">
        <f t="shared" si="10"/>
        <v/>
      </c>
      <c r="AC7" s="24" t="str">
        <f t="shared" si="11"/>
        <v/>
      </c>
      <c r="AD7" s="24" t="str">
        <f t="shared" si="12"/>
        <v/>
      </c>
      <c r="AE7" s="24" t="str">
        <f t="shared" si="13"/>
        <v/>
      </c>
      <c r="AF7" s="24" t="str">
        <f t="shared" si="14"/>
        <v>;;;;;PROTOTIPO;</v>
      </c>
      <c r="AG7" s="24" t="str">
        <f>IFERROR(VLOOKUP($AF7,'VERIFICAÇÃO 8'!H:J,2,FALSE),"")</f>
        <v/>
      </c>
      <c r="AH7" s="24" t="str">
        <f>IFERROR(VLOOKUP($AF7,'VERIFICAÇÃO 8'!H:J,3,FALSE),"")</f>
        <v/>
      </c>
      <c r="AJ7" s="24">
        <f t="shared" si="15"/>
        <v>0</v>
      </c>
      <c r="AK7" s="24">
        <f t="shared" si="16"/>
        <v>0</v>
      </c>
      <c r="AL7" s="24">
        <f t="shared" si="17"/>
        <v>0</v>
      </c>
    </row>
    <row r="8" spans="1:38" x14ac:dyDescent="0.35">
      <c r="A8" s="206" t="s">
        <v>707</v>
      </c>
      <c r="B8" s="547"/>
      <c r="C8" s="546"/>
      <c r="D8" s="546"/>
      <c r="E8" s="555"/>
      <c r="F8" s="555"/>
      <c r="G8" s="136"/>
      <c r="H8" s="107"/>
      <c r="I8" s="51">
        <f t="shared" si="1"/>
        <v>0</v>
      </c>
      <c r="J8" s="43" t="str">
        <f t="shared" si="2"/>
        <v/>
      </c>
      <c r="L8" s="24" t="str">
        <f>'A - DADOS INST.'!T44</f>
        <v/>
      </c>
      <c r="M8" s="24" t="str">
        <f>'A - DADOS INST.'!U44</f>
        <v/>
      </c>
      <c r="N8" s="24" t="str">
        <f>'A - DADOS INST.'!V44</f>
        <v/>
      </c>
      <c r="O8" s="24" t="str">
        <f>'A - DADOS INST.'!W44</f>
        <v/>
      </c>
      <c r="P8" s="24" t="str">
        <f>'A - DADOS INST.'!X44</f>
        <v/>
      </c>
      <c r="Q8" s="24" t="str">
        <f>'A - DADOS INST.'!Y44</f>
        <v/>
      </c>
      <c r="R8" s="24" t="str">
        <f>'A - DADOS INST.'!Z44</f>
        <v/>
      </c>
      <c r="S8" s="24">
        <f t="shared" si="0"/>
        <v>0</v>
      </c>
      <c r="T8" s="24">
        <f t="shared" si="3"/>
        <v>0</v>
      </c>
      <c r="V8" s="24" t="b">
        <f t="shared" si="4"/>
        <v>0</v>
      </c>
      <c r="W8" s="24" t="b">
        <f t="shared" si="5"/>
        <v>0</v>
      </c>
      <c r="X8" s="24" t="str">
        <f t="shared" si="6"/>
        <v/>
      </c>
      <c r="Y8" s="24" t="str">
        <f t="shared" si="7"/>
        <v/>
      </c>
      <c r="Z8" s="24" t="str">
        <f t="shared" si="8"/>
        <v/>
      </c>
      <c r="AA8" s="24" t="str">
        <f t="shared" si="9"/>
        <v/>
      </c>
      <c r="AB8" s="24" t="str">
        <f t="shared" si="10"/>
        <v/>
      </c>
      <c r="AC8" s="24" t="str">
        <f t="shared" si="11"/>
        <v/>
      </c>
      <c r="AD8" s="24" t="str">
        <f t="shared" si="12"/>
        <v/>
      </c>
      <c r="AE8" s="24" t="str">
        <f t="shared" si="13"/>
        <v/>
      </c>
      <c r="AF8" s="24" t="str">
        <f t="shared" si="14"/>
        <v>;;;;;PROTOTIPO;</v>
      </c>
      <c r="AG8" s="24" t="str">
        <f>IFERROR(VLOOKUP($AF8,'VERIFICAÇÃO 8'!H:J,2,FALSE),"")</f>
        <v/>
      </c>
      <c r="AH8" s="24" t="str">
        <f>IFERROR(VLOOKUP($AF8,'VERIFICAÇÃO 8'!H:J,3,FALSE),"")</f>
        <v/>
      </c>
      <c r="AJ8" s="24">
        <f t="shared" si="15"/>
        <v>0</v>
      </c>
      <c r="AK8" s="24">
        <f t="shared" si="16"/>
        <v>0</v>
      </c>
      <c r="AL8" s="24">
        <f t="shared" si="17"/>
        <v>0</v>
      </c>
    </row>
    <row r="9" spans="1:38" x14ac:dyDescent="0.35">
      <c r="A9" s="206" t="s">
        <v>708</v>
      </c>
      <c r="B9" s="547"/>
      <c r="C9" s="546"/>
      <c r="D9" s="546"/>
      <c r="E9" s="547"/>
      <c r="F9" s="547"/>
      <c r="G9" s="136"/>
      <c r="H9" s="107"/>
      <c r="I9" s="51">
        <f t="shared" si="1"/>
        <v>0</v>
      </c>
      <c r="J9" s="43" t="str">
        <f t="shared" si="2"/>
        <v/>
      </c>
      <c r="L9" s="24" t="str">
        <f>'A - DADOS INST.'!T45</f>
        <v/>
      </c>
      <c r="M9" s="24" t="str">
        <f>'A - DADOS INST.'!U45</f>
        <v/>
      </c>
      <c r="N9" s="24" t="str">
        <f>'A - DADOS INST.'!V45</f>
        <v/>
      </c>
      <c r="O9" s="24" t="str">
        <f>'A - DADOS INST.'!W45</f>
        <v/>
      </c>
      <c r="P9" s="24" t="str">
        <f>'A - DADOS INST.'!X45</f>
        <v/>
      </c>
      <c r="Q9" s="24" t="str">
        <f>'A - DADOS INST.'!Y45</f>
        <v/>
      </c>
      <c r="R9" s="24" t="str">
        <f>'A - DADOS INST.'!Z45</f>
        <v/>
      </c>
      <c r="S9" s="24">
        <f t="shared" si="0"/>
        <v>0</v>
      </c>
      <c r="T9" s="24">
        <f t="shared" si="3"/>
        <v>0</v>
      </c>
      <c r="V9" s="24" t="b">
        <f t="shared" si="4"/>
        <v>0</v>
      </c>
      <c r="W9" s="24" t="b">
        <f t="shared" si="5"/>
        <v>0</v>
      </c>
      <c r="X9" s="24" t="str">
        <f t="shared" si="6"/>
        <v/>
      </c>
      <c r="Y9" s="24" t="str">
        <f t="shared" si="7"/>
        <v/>
      </c>
      <c r="Z9" s="24" t="str">
        <f t="shared" si="8"/>
        <v/>
      </c>
      <c r="AA9" s="24" t="str">
        <f t="shared" si="9"/>
        <v/>
      </c>
      <c r="AB9" s="24" t="str">
        <f t="shared" si="10"/>
        <v/>
      </c>
      <c r="AC9" s="24" t="str">
        <f t="shared" si="11"/>
        <v/>
      </c>
      <c r="AD9" s="24" t="str">
        <f t="shared" si="12"/>
        <v/>
      </c>
      <c r="AE9" s="24" t="str">
        <f t="shared" si="13"/>
        <v/>
      </c>
      <c r="AF9" s="24" t="str">
        <f t="shared" si="14"/>
        <v>;;;;;PROTOTIPO;</v>
      </c>
      <c r="AG9" s="24" t="str">
        <f>IFERROR(VLOOKUP($AF9,'VERIFICAÇÃO 8'!H:J,2,FALSE),"")</f>
        <v/>
      </c>
      <c r="AH9" s="24" t="str">
        <f>IFERROR(VLOOKUP($AF9,'VERIFICAÇÃO 8'!H:J,3,FALSE),"")</f>
        <v/>
      </c>
      <c r="AJ9" s="24">
        <f t="shared" si="15"/>
        <v>0</v>
      </c>
      <c r="AK9" s="24">
        <f t="shared" si="16"/>
        <v>0</v>
      </c>
      <c r="AL9" s="24">
        <f t="shared" si="17"/>
        <v>0</v>
      </c>
    </row>
    <row r="10" spans="1:38" x14ac:dyDescent="0.35">
      <c r="A10" s="206" t="s">
        <v>709</v>
      </c>
      <c r="B10" s="512"/>
      <c r="C10" s="513"/>
      <c r="D10" s="539"/>
      <c r="E10" s="536"/>
      <c r="F10" s="536"/>
      <c r="G10" s="136"/>
      <c r="H10" s="107"/>
      <c r="I10" s="51">
        <f t="shared" si="1"/>
        <v>0</v>
      </c>
      <c r="J10" s="43" t="str">
        <f t="shared" si="2"/>
        <v/>
      </c>
      <c r="L10" s="24" t="str">
        <f>'A - DADOS INST.'!T46</f>
        <v/>
      </c>
      <c r="M10" s="24" t="str">
        <f>'A - DADOS INST.'!U46</f>
        <v/>
      </c>
      <c r="N10" s="24" t="str">
        <f>'A - DADOS INST.'!V46</f>
        <v/>
      </c>
      <c r="O10" s="24" t="str">
        <f>'A - DADOS INST.'!W46</f>
        <v/>
      </c>
      <c r="P10" s="24" t="str">
        <f>'A - DADOS INST.'!X46</f>
        <v/>
      </c>
      <c r="Q10" s="24" t="str">
        <f>'A - DADOS INST.'!Y46</f>
        <v/>
      </c>
      <c r="R10" s="24" t="str">
        <f>'A - DADOS INST.'!Z46</f>
        <v/>
      </c>
      <c r="S10" s="24">
        <f t="shared" si="0"/>
        <v>0</v>
      </c>
      <c r="T10" s="24">
        <f t="shared" si="3"/>
        <v>0</v>
      </c>
      <c r="V10" s="24" t="b">
        <f t="shared" si="4"/>
        <v>0</v>
      </c>
      <c r="W10" s="24" t="b">
        <f t="shared" si="5"/>
        <v>0</v>
      </c>
      <c r="X10" s="24" t="str">
        <f t="shared" si="6"/>
        <v/>
      </c>
      <c r="Y10" s="24" t="str">
        <f t="shared" si="7"/>
        <v/>
      </c>
      <c r="Z10" s="24" t="str">
        <f t="shared" si="8"/>
        <v/>
      </c>
      <c r="AA10" s="24" t="str">
        <f t="shared" si="9"/>
        <v/>
      </c>
      <c r="AB10" s="24" t="str">
        <f t="shared" si="10"/>
        <v/>
      </c>
      <c r="AC10" s="24" t="str">
        <f t="shared" si="11"/>
        <v/>
      </c>
      <c r="AD10" s="24" t="str">
        <f t="shared" si="12"/>
        <v/>
      </c>
      <c r="AE10" s="24" t="str">
        <f t="shared" si="13"/>
        <v/>
      </c>
      <c r="AF10" s="24" t="str">
        <f t="shared" si="14"/>
        <v>;;;;;PROTOTIPO;</v>
      </c>
      <c r="AG10" s="24" t="str">
        <f>IFERROR(VLOOKUP($AF10,'VERIFICAÇÃO 8'!H:J,2,FALSE),"")</f>
        <v/>
      </c>
      <c r="AH10" s="24" t="str">
        <f>IFERROR(VLOOKUP($AF10,'VERIFICAÇÃO 8'!H:J,3,FALSE),"")</f>
        <v/>
      </c>
      <c r="AJ10" s="24">
        <f t="shared" si="15"/>
        <v>0</v>
      </c>
      <c r="AK10" s="24">
        <f t="shared" si="16"/>
        <v>0</v>
      </c>
      <c r="AL10" s="24">
        <f t="shared" si="17"/>
        <v>0</v>
      </c>
    </row>
    <row r="11" spans="1:38" x14ac:dyDescent="0.35">
      <c r="A11" s="206" t="s">
        <v>710</v>
      </c>
      <c r="B11" s="512"/>
      <c r="C11" s="513"/>
      <c r="D11" s="513"/>
      <c r="E11" s="512"/>
      <c r="F11" s="512"/>
      <c r="G11" s="136"/>
      <c r="H11" s="107"/>
      <c r="I11" s="51">
        <f t="shared" si="1"/>
        <v>0</v>
      </c>
      <c r="J11" s="43" t="str">
        <f t="shared" si="2"/>
        <v/>
      </c>
      <c r="L11" s="24" t="str">
        <f>'A - DADOS INST.'!T47</f>
        <v/>
      </c>
      <c r="M11" s="24" t="str">
        <f>'A - DADOS INST.'!U47</f>
        <v/>
      </c>
      <c r="N11" s="24" t="str">
        <f>'A - DADOS INST.'!V47</f>
        <v/>
      </c>
      <c r="O11" s="24" t="str">
        <f>'A - DADOS INST.'!W47</f>
        <v/>
      </c>
      <c r="P11" s="24" t="str">
        <f>'A - DADOS INST.'!X47</f>
        <v/>
      </c>
      <c r="Q11" s="24" t="str">
        <f>'A - DADOS INST.'!Y47</f>
        <v/>
      </c>
      <c r="R11" s="24" t="str">
        <f>'A - DADOS INST.'!Z47</f>
        <v/>
      </c>
      <c r="S11" s="24">
        <f t="shared" si="0"/>
        <v>0</v>
      </c>
      <c r="T11" s="24">
        <f t="shared" si="3"/>
        <v>0</v>
      </c>
      <c r="V11" s="24" t="b">
        <f t="shared" si="4"/>
        <v>0</v>
      </c>
      <c r="W11" s="24" t="b">
        <f t="shared" si="5"/>
        <v>0</v>
      </c>
      <c r="X11" s="24" t="str">
        <f t="shared" si="6"/>
        <v/>
      </c>
      <c r="Y11" s="24" t="str">
        <f t="shared" si="7"/>
        <v/>
      </c>
      <c r="Z11" s="24" t="str">
        <f t="shared" si="8"/>
        <v/>
      </c>
      <c r="AA11" s="24" t="str">
        <f t="shared" si="9"/>
        <v/>
      </c>
      <c r="AB11" s="24" t="str">
        <f t="shared" si="10"/>
        <v/>
      </c>
      <c r="AC11" s="24" t="str">
        <f t="shared" si="11"/>
        <v/>
      </c>
      <c r="AD11" s="24" t="str">
        <f t="shared" si="12"/>
        <v/>
      </c>
      <c r="AE11" s="24" t="str">
        <f t="shared" si="13"/>
        <v/>
      </c>
      <c r="AF11" s="24" t="str">
        <f t="shared" si="14"/>
        <v>;;;;;PROTOTIPO;</v>
      </c>
      <c r="AG11" s="24" t="str">
        <f>IFERROR(VLOOKUP($AF11,'VERIFICAÇÃO 8'!H:J,2,FALSE),"")</f>
        <v/>
      </c>
      <c r="AH11" s="24" t="str">
        <f>IFERROR(VLOOKUP($AF11,'VERIFICAÇÃO 8'!H:J,3,FALSE),"")</f>
        <v/>
      </c>
      <c r="AJ11" s="24">
        <f t="shared" si="15"/>
        <v>0</v>
      </c>
      <c r="AK11" s="24">
        <f t="shared" si="16"/>
        <v>0</v>
      </c>
      <c r="AL11" s="24">
        <f t="shared" si="17"/>
        <v>0</v>
      </c>
    </row>
    <row r="12" spans="1:38" x14ac:dyDescent="0.35">
      <c r="A12" s="206" t="s">
        <v>711</v>
      </c>
      <c r="B12" s="512"/>
      <c r="C12" s="513"/>
      <c r="D12" s="513"/>
      <c r="E12" s="512"/>
      <c r="F12" s="512"/>
      <c r="G12" s="136"/>
      <c r="H12" s="107"/>
      <c r="I12" s="51">
        <f t="shared" si="1"/>
        <v>0</v>
      </c>
      <c r="J12" s="43" t="str">
        <f t="shared" si="2"/>
        <v/>
      </c>
      <c r="L12" s="24" t="str">
        <f>'A - DADOS INST.'!T48</f>
        <v/>
      </c>
      <c r="M12" s="24" t="str">
        <f>'A - DADOS INST.'!U48</f>
        <v/>
      </c>
      <c r="N12" s="24" t="str">
        <f>'A - DADOS INST.'!V48</f>
        <v/>
      </c>
      <c r="O12" s="24" t="str">
        <f>'A - DADOS INST.'!W48</f>
        <v/>
      </c>
      <c r="P12" s="24" t="str">
        <f>'A - DADOS INST.'!X48</f>
        <v/>
      </c>
      <c r="Q12" s="24" t="str">
        <f>'A - DADOS INST.'!Y48</f>
        <v/>
      </c>
      <c r="R12" s="24" t="str">
        <f>'A - DADOS INST.'!Z48</f>
        <v/>
      </c>
      <c r="S12" s="24">
        <f t="shared" si="0"/>
        <v>0</v>
      </c>
      <c r="T12" s="24">
        <f t="shared" si="3"/>
        <v>0</v>
      </c>
      <c r="V12" s="24" t="b">
        <f t="shared" si="4"/>
        <v>0</v>
      </c>
      <c r="W12" s="24" t="b">
        <f t="shared" si="5"/>
        <v>0</v>
      </c>
      <c r="X12" s="24" t="str">
        <f t="shared" si="6"/>
        <v/>
      </c>
      <c r="Y12" s="24" t="str">
        <f t="shared" si="7"/>
        <v/>
      </c>
      <c r="Z12" s="24" t="str">
        <f t="shared" si="8"/>
        <v/>
      </c>
      <c r="AA12" s="24" t="str">
        <f t="shared" si="9"/>
        <v/>
      </c>
      <c r="AB12" s="24" t="str">
        <f t="shared" si="10"/>
        <v/>
      </c>
      <c r="AC12" s="24" t="str">
        <f t="shared" si="11"/>
        <v/>
      </c>
      <c r="AD12" s="24" t="str">
        <f t="shared" si="12"/>
        <v/>
      </c>
      <c r="AE12" s="24" t="str">
        <f t="shared" si="13"/>
        <v/>
      </c>
      <c r="AF12" s="24" t="str">
        <f t="shared" si="14"/>
        <v>;;;;;PROTOTIPO;</v>
      </c>
      <c r="AG12" s="24" t="str">
        <f>IFERROR(VLOOKUP($AF12,'VERIFICAÇÃO 8'!H:J,2,FALSE),"")</f>
        <v/>
      </c>
      <c r="AH12" s="24" t="str">
        <f>IFERROR(VLOOKUP($AF12,'VERIFICAÇÃO 8'!H:J,3,FALSE),"")</f>
        <v/>
      </c>
      <c r="AJ12" s="24">
        <f t="shared" si="15"/>
        <v>0</v>
      </c>
      <c r="AK12" s="24">
        <f t="shared" si="16"/>
        <v>0</v>
      </c>
      <c r="AL12" s="24">
        <f t="shared" si="17"/>
        <v>0</v>
      </c>
    </row>
    <row r="13" spans="1:38" x14ac:dyDescent="0.35">
      <c r="A13" s="206" t="s">
        <v>712</v>
      </c>
      <c r="B13" s="443"/>
      <c r="C13" s="461"/>
      <c r="D13" s="461"/>
      <c r="E13" s="443"/>
      <c r="F13" s="443"/>
      <c r="G13" s="136"/>
      <c r="H13" s="107"/>
      <c r="I13" s="51">
        <f t="shared" si="1"/>
        <v>0</v>
      </c>
      <c r="J13" s="43" t="str">
        <f t="shared" si="2"/>
        <v/>
      </c>
      <c r="L13" s="24" t="str">
        <f>'A - DADOS INST.'!T49</f>
        <v/>
      </c>
      <c r="M13" s="24" t="str">
        <f>'A - DADOS INST.'!U49</f>
        <v/>
      </c>
      <c r="N13" s="24" t="str">
        <f>'A - DADOS INST.'!V49</f>
        <v/>
      </c>
      <c r="O13" s="24" t="str">
        <f>'A - DADOS INST.'!W49</f>
        <v/>
      </c>
      <c r="P13" s="24" t="str">
        <f>'A - DADOS INST.'!X49</f>
        <v/>
      </c>
      <c r="Q13" s="24" t="str">
        <f>'A - DADOS INST.'!Y49</f>
        <v/>
      </c>
      <c r="R13" s="24" t="str">
        <f>'A - DADOS INST.'!Z49</f>
        <v/>
      </c>
      <c r="S13" s="24">
        <f t="shared" si="0"/>
        <v>0</v>
      </c>
      <c r="T13" s="24">
        <f t="shared" si="3"/>
        <v>0</v>
      </c>
      <c r="V13" s="24" t="b">
        <f t="shared" si="4"/>
        <v>0</v>
      </c>
      <c r="W13" s="24" t="b">
        <f t="shared" si="5"/>
        <v>0</v>
      </c>
      <c r="X13" s="24" t="str">
        <f t="shared" si="6"/>
        <v/>
      </c>
      <c r="Y13" s="24" t="str">
        <f t="shared" si="7"/>
        <v/>
      </c>
      <c r="Z13" s="24" t="str">
        <f t="shared" si="8"/>
        <v/>
      </c>
      <c r="AA13" s="24" t="str">
        <f t="shared" si="9"/>
        <v/>
      </c>
      <c r="AB13" s="24" t="str">
        <f t="shared" si="10"/>
        <v/>
      </c>
      <c r="AC13" s="24" t="str">
        <f t="shared" si="11"/>
        <v/>
      </c>
      <c r="AD13" s="24" t="str">
        <f t="shared" si="12"/>
        <v/>
      </c>
      <c r="AE13" s="24" t="str">
        <f t="shared" si="13"/>
        <v/>
      </c>
      <c r="AF13" s="24" t="str">
        <f t="shared" si="14"/>
        <v>;;;;;PROTOTIPO;</v>
      </c>
      <c r="AG13" s="24" t="str">
        <f>IFERROR(VLOOKUP($AF13,'VERIFICAÇÃO 8'!H:J,2,FALSE),"")</f>
        <v/>
      </c>
      <c r="AH13" s="24" t="str">
        <f>IFERROR(VLOOKUP($AF13,'VERIFICAÇÃO 8'!H:J,3,FALSE),"")</f>
        <v/>
      </c>
      <c r="AJ13" s="24">
        <f t="shared" si="15"/>
        <v>0</v>
      </c>
      <c r="AK13" s="24">
        <f t="shared" si="16"/>
        <v>0</v>
      </c>
      <c r="AL13" s="24">
        <f t="shared" si="17"/>
        <v>0</v>
      </c>
    </row>
    <row r="14" spans="1:38" x14ac:dyDescent="0.35">
      <c r="A14" s="206" t="s">
        <v>713</v>
      </c>
      <c r="B14" s="443"/>
      <c r="C14" s="461"/>
      <c r="D14" s="461"/>
      <c r="E14" s="443"/>
      <c r="F14" s="443"/>
      <c r="G14" s="136"/>
      <c r="H14" s="107"/>
      <c r="I14" s="51">
        <f t="shared" si="1"/>
        <v>0</v>
      </c>
      <c r="J14" s="43" t="str">
        <f t="shared" si="2"/>
        <v/>
      </c>
      <c r="L14" s="24" t="str">
        <f>'A - DADOS INST.'!T50</f>
        <v/>
      </c>
      <c r="M14" s="24" t="str">
        <f>'A - DADOS INST.'!U50</f>
        <v/>
      </c>
      <c r="N14" s="24" t="str">
        <f>'A - DADOS INST.'!V50</f>
        <v/>
      </c>
      <c r="O14" s="24" t="str">
        <f>'A - DADOS INST.'!W50</f>
        <v/>
      </c>
      <c r="P14" s="24" t="str">
        <f>'A - DADOS INST.'!X50</f>
        <v/>
      </c>
      <c r="Q14" s="24" t="str">
        <f>'A - DADOS INST.'!Y50</f>
        <v/>
      </c>
      <c r="R14" s="24" t="str">
        <f>'A - DADOS INST.'!Z50</f>
        <v/>
      </c>
      <c r="S14" s="24">
        <f t="shared" si="0"/>
        <v>0</v>
      </c>
      <c r="T14" s="24">
        <f t="shared" si="3"/>
        <v>0</v>
      </c>
      <c r="V14" s="24" t="b">
        <f t="shared" si="4"/>
        <v>0</v>
      </c>
      <c r="W14" s="24" t="b">
        <f t="shared" si="5"/>
        <v>0</v>
      </c>
      <c r="X14" s="24" t="str">
        <f t="shared" si="6"/>
        <v/>
      </c>
      <c r="Y14" s="24" t="str">
        <f t="shared" si="7"/>
        <v/>
      </c>
      <c r="Z14" s="24" t="str">
        <f t="shared" si="8"/>
        <v/>
      </c>
      <c r="AA14" s="24" t="str">
        <f t="shared" si="9"/>
        <v/>
      </c>
      <c r="AB14" s="24" t="str">
        <f t="shared" si="10"/>
        <v/>
      </c>
      <c r="AC14" s="24" t="str">
        <f t="shared" si="11"/>
        <v/>
      </c>
      <c r="AD14" s="24" t="str">
        <f t="shared" si="12"/>
        <v/>
      </c>
      <c r="AE14" s="24" t="str">
        <f t="shared" si="13"/>
        <v/>
      </c>
      <c r="AF14" s="24" t="str">
        <f t="shared" si="14"/>
        <v>;;;;;PROTOTIPO;</v>
      </c>
      <c r="AG14" s="24" t="str">
        <f>IFERROR(VLOOKUP($AF14,'VERIFICAÇÃO 8'!H:J,2,FALSE),"")</f>
        <v/>
      </c>
      <c r="AH14" s="24" t="str">
        <f>IFERROR(VLOOKUP($AF14,'VERIFICAÇÃO 8'!H:J,3,FALSE),"")</f>
        <v/>
      </c>
      <c r="AJ14" s="24">
        <f t="shared" si="15"/>
        <v>0</v>
      </c>
      <c r="AK14" s="24">
        <f t="shared" si="16"/>
        <v>0</v>
      </c>
      <c r="AL14" s="24">
        <f t="shared" si="17"/>
        <v>0</v>
      </c>
    </row>
    <row r="15" spans="1:38" x14ac:dyDescent="0.35">
      <c r="A15" s="206" t="s">
        <v>714</v>
      </c>
      <c r="B15" s="443"/>
      <c r="C15" s="461"/>
      <c r="D15" s="461"/>
      <c r="E15" s="443"/>
      <c r="F15" s="443"/>
      <c r="G15" s="136"/>
      <c r="H15" s="107"/>
      <c r="I15" s="51">
        <f t="shared" si="1"/>
        <v>0</v>
      </c>
      <c r="J15" s="43" t="str">
        <f t="shared" si="2"/>
        <v/>
      </c>
      <c r="L15" s="24" t="str">
        <f>'A - DADOS INST.'!T51</f>
        <v/>
      </c>
      <c r="M15" s="24" t="str">
        <f>'A - DADOS INST.'!U51</f>
        <v/>
      </c>
      <c r="N15" s="24" t="str">
        <f>'A - DADOS INST.'!V51</f>
        <v/>
      </c>
      <c r="O15" s="24" t="str">
        <f>'A - DADOS INST.'!W51</f>
        <v/>
      </c>
      <c r="P15" s="24" t="str">
        <f>'A - DADOS INST.'!X51</f>
        <v/>
      </c>
      <c r="Q15" s="24" t="str">
        <f>'A - DADOS INST.'!Y51</f>
        <v/>
      </c>
      <c r="R15" s="24" t="str">
        <f>'A - DADOS INST.'!Z51</f>
        <v/>
      </c>
      <c r="S15" s="24">
        <f t="shared" si="0"/>
        <v>0</v>
      </c>
      <c r="T15" s="24">
        <f t="shared" si="3"/>
        <v>0</v>
      </c>
      <c r="V15" s="24" t="b">
        <f t="shared" si="4"/>
        <v>0</v>
      </c>
      <c r="W15" s="24" t="b">
        <f t="shared" si="5"/>
        <v>0</v>
      </c>
      <c r="X15" s="24" t="str">
        <f t="shared" si="6"/>
        <v/>
      </c>
      <c r="Y15" s="24" t="str">
        <f t="shared" si="7"/>
        <v/>
      </c>
      <c r="Z15" s="24" t="str">
        <f t="shared" si="8"/>
        <v/>
      </c>
      <c r="AA15" s="24" t="str">
        <f t="shared" si="9"/>
        <v/>
      </c>
      <c r="AB15" s="24" t="str">
        <f t="shared" si="10"/>
        <v/>
      </c>
      <c r="AC15" s="24" t="str">
        <f t="shared" si="11"/>
        <v/>
      </c>
      <c r="AD15" s="24" t="str">
        <f t="shared" si="12"/>
        <v/>
      </c>
      <c r="AE15" s="24" t="str">
        <f t="shared" si="13"/>
        <v/>
      </c>
      <c r="AF15" s="24" t="str">
        <f t="shared" si="14"/>
        <v>;;;;;PROTOTIPO;</v>
      </c>
      <c r="AG15" s="24" t="str">
        <f>IFERROR(VLOOKUP($AF15,'VERIFICAÇÃO 8'!H:J,2,FALSE),"")</f>
        <v/>
      </c>
      <c r="AH15" s="24" t="str">
        <f>IFERROR(VLOOKUP($AF15,'VERIFICAÇÃO 8'!H:J,3,FALSE),"")</f>
        <v/>
      </c>
      <c r="AJ15" s="24">
        <f t="shared" si="15"/>
        <v>0</v>
      </c>
      <c r="AK15" s="24">
        <f t="shared" si="16"/>
        <v>0</v>
      </c>
      <c r="AL15" s="24">
        <f t="shared" si="17"/>
        <v>0</v>
      </c>
    </row>
    <row r="16" spans="1:38" x14ac:dyDescent="0.35">
      <c r="A16" s="206" t="s">
        <v>715</v>
      </c>
      <c r="B16" s="443"/>
      <c r="C16" s="461"/>
      <c r="D16" s="461"/>
      <c r="E16" s="443"/>
      <c r="F16" s="443"/>
      <c r="G16" s="136"/>
      <c r="H16" s="107"/>
      <c r="I16" s="51">
        <f t="shared" si="1"/>
        <v>0</v>
      </c>
      <c r="J16" s="43" t="str">
        <f t="shared" si="2"/>
        <v/>
      </c>
      <c r="L16" s="24" t="str">
        <f>'A - DADOS INST.'!T52</f>
        <v/>
      </c>
      <c r="M16" s="24" t="str">
        <f>'A - DADOS INST.'!U52</f>
        <v/>
      </c>
      <c r="N16" s="24" t="str">
        <f>'A - DADOS INST.'!V52</f>
        <v/>
      </c>
      <c r="O16" s="24" t="str">
        <f>'A - DADOS INST.'!W52</f>
        <v/>
      </c>
      <c r="P16" s="24" t="str">
        <f>'A - DADOS INST.'!X52</f>
        <v/>
      </c>
      <c r="Q16" s="24" t="str">
        <f>'A - DADOS INST.'!Y52</f>
        <v/>
      </c>
      <c r="R16" s="24" t="str">
        <f>'A - DADOS INST.'!Z52</f>
        <v/>
      </c>
      <c r="S16" s="24">
        <f t="shared" si="0"/>
        <v>0</v>
      </c>
      <c r="T16" s="24">
        <f t="shared" si="3"/>
        <v>0</v>
      </c>
      <c r="V16" s="24" t="b">
        <f t="shared" si="4"/>
        <v>0</v>
      </c>
      <c r="W16" s="24" t="b">
        <f t="shared" si="5"/>
        <v>0</v>
      </c>
      <c r="X16" s="24" t="str">
        <f t="shared" si="6"/>
        <v/>
      </c>
      <c r="Y16" s="24" t="str">
        <f t="shared" si="7"/>
        <v/>
      </c>
      <c r="Z16" s="24" t="str">
        <f t="shared" si="8"/>
        <v/>
      </c>
      <c r="AA16" s="24" t="str">
        <f t="shared" si="9"/>
        <v/>
      </c>
      <c r="AB16" s="24" t="str">
        <f t="shared" si="10"/>
        <v/>
      </c>
      <c r="AC16" s="24" t="str">
        <f t="shared" si="11"/>
        <v/>
      </c>
      <c r="AD16" s="24" t="str">
        <f t="shared" si="12"/>
        <v/>
      </c>
      <c r="AE16" s="24" t="str">
        <f t="shared" si="13"/>
        <v/>
      </c>
      <c r="AF16" s="24" t="str">
        <f t="shared" si="14"/>
        <v>;;;;;PROTOTIPO;</v>
      </c>
      <c r="AG16" s="24" t="str">
        <f>IFERROR(VLOOKUP($AF16,'VERIFICAÇÃO 8'!H:J,2,FALSE),"")</f>
        <v/>
      </c>
      <c r="AH16" s="24" t="str">
        <f>IFERROR(VLOOKUP($AF16,'VERIFICAÇÃO 8'!H:J,3,FALSE),"")</f>
        <v/>
      </c>
      <c r="AJ16" s="24">
        <f t="shared" si="15"/>
        <v>0</v>
      </c>
      <c r="AK16" s="24">
        <f t="shared" si="16"/>
        <v>0</v>
      </c>
      <c r="AL16" s="24">
        <f t="shared" si="17"/>
        <v>0</v>
      </c>
    </row>
    <row r="17" spans="1:38" x14ac:dyDescent="0.35">
      <c r="A17" s="206" t="s">
        <v>716</v>
      </c>
      <c r="B17" s="443"/>
      <c r="C17" s="461"/>
      <c r="D17" s="461"/>
      <c r="E17" s="443"/>
      <c r="F17" s="443"/>
      <c r="G17" s="136"/>
      <c r="H17" s="107"/>
      <c r="I17" s="51">
        <f t="shared" si="1"/>
        <v>0</v>
      </c>
      <c r="J17" s="43" t="str">
        <f t="shared" si="2"/>
        <v/>
      </c>
      <c r="L17" s="24" t="str">
        <f>'A - DADOS INST.'!T53</f>
        <v/>
      </c>
      <c r="M17" s="24" t="str">
        <f>'A - DADOS INST.'!U53</f>
        <v/>
      </c>
      <c r="N17" s="24" t="str">
        <f>'A - DADOS INST.'!V53</f>
        <v/>
      </c>
      <c r="O17" s="24" t="str">
        <f>'A - DADOS INST.'!W53</f>
        <v/>
      </c>
      <c r="P17" s="24" t="str">
        <f>'A - DADOS INST.'!X53</f>
        <v/>
      </c>
      <c r="Q17" s="24" t="str">
        <f>'A - DADOS INST.'!Y53</f>
        <v/>
      </c>
      <c r="R17" s="24" t="str">
        <f>'A - DADOS INST.'!Z53</f>
        <v/>
      </c>
      <c r="S17" s="24">
        <f t="shared" si="0"/>
        <v>0</v>
      </c>
      <c r="T17" s="24">
        <f t="shared" si="3"/>
        <v>0</v>
      </c>
      <c r="V17" s="24" t="b">
        <f t="shared" si="4"/>
        <v>0</v>
      </c>
      <c r="W17" s="24" t="b">
        <f t="shared" si="5"/>
        <v>0</v>
      </c>
      <c r="X17" s="24" t="str">
        <f t="shared" si="6"/>
        <v/>
      </c>
      <c r="Y17" s="24" t="str">
        <f t="shared" si="7"/>
        <v/>
      </c>
      <c r="Z17" s="24" t="str">
        <f t="shared" si="8"/>
        <v/>
      </c>
      <c r="AA17" s="24" t="str">
        <f t="shared" si="9"/>
        <v/>
      </c>
      <c r="AB17" s="24" t="str">
        <f t="shared" si="10"/>
        <v/>
      </c>
      <c r="AC17" s="24" t="str">
        <f t="shared" si="11"/>
        <v/>
      </c>
      <c r="AD17" s="24" t="str">
        <f t="shared" si="12"/>
        <v/>
      </c>
      <c r="AE17" s="24" t="str">
        <f t="shared" si="13"/>
        <v/>
      </c>
      <c r="AF17" s="24" t="str">
        <f t="shared" si="14"/>
        <v>;;;;;PROTOTIPO;</v>
      </c>
      <c r="AG17" s="24" t="str">
        <f>IFERROR(VLOOKUP($AF17,'VERIFICAÇÃO 8'!H:J,2,FALSE),"")</f>
        <v/>
      </c>
      <c r="AH17" s="24" t="str">
        <f>IFERROR(VLOOKUP($AF17,'VERIFICAÇÃO 8'!H:J,3,FALSE),"")</f>
        <v/>
      </c>
      <c r="AJ17" s="24">
        <f t="shared" si="15"/>
        <v>0</v>
      </c>
      <c r="AK17" s="24">
        <f t="shared" si="16"/>
        <v>0</v>
      </c>
      <c r="AL17" s="24">
        <f t="shared" si="17"/>
        <v>0</v>
      </c>
    </row>
    <row r="18" spans="1:38" x14ac:dyDescent="0.35">
      <c r="A18" s="206" t="s">
        <v>717</v>
      </c>
      <c r="B18" s="443"/>
      <c r="C18" s="461"/>
      <c r="D18" s="461"/>
      <c r="E18" s="443"/>
      <c r="F18" s="443"/>
      <c r="G18" s="136"/>
      <c r="H18" s="107"/>
      <c r="I18" s="51">
        <f t="shared" si="1"/>
        <v>0</v>
      </c>
      <c r="J18" s="43" t="str">
        <f t="shared" si="2"/>
        <v/>
      </c>
      <c r="L18" s="24" t="str">
        <f>'A - DADOS INST.'!T54</f>
        <v/>
      </c>
      <c r="M18" s="24" t="str">
        <f>'A - DADOS INST.'!U54</f>
        <v/>
      </c>
      <c r="N18" s="24" t="str">
        <f>'A - DADOS INST.'!V54</f>
        <v/>
      </c>
      <c r="O18" s="24" t="str">
        <f>'A - DADOS INST.'!W54</f>
        <v/>
      </c>
      <c r="P18" s="24" t="str">
        <f>'A - DADOS INST.'!X54</f>
        <v/>
      </c>
      <c r="Q18" s="24" t="str">
        <f>'A - DADOS INST.'!Y54</f>
        <v/>
      </c>
      <c r="R18" s="24" t="str">
        <f>'A - DADOS INST.'!Z54</f>
        <v/>
      </c>
      <c r="S18" s="24">
        <f t="shared" si="0"/>
        <v>0</v>
      </c>
      <c r="T18" s="24">
        <f t="shared" si="3"/>
        <v>0</v>
      </c>
      <c r="V18" s="24" t="b">
        <f t="shared" si="4"/>
        <v>0</v>
      </c>
      <c r="W18" s="24" t="b">
        <f t="shared" si="5"/>
        <v>0</v>
      </c>
      <c r="X18" s="24" t="str">
        <f t="shared" si="6"/>
        <v/>
      </c>
      <c r="Y18" s="24" t="str">
        <f t="shared" si="7"/>
        <v/>
      </c>
      <c r="Z18" s="24" t="str">
        <f t="shared" si="8"/>
        <v/>
      </c>
      <c r="AA18" s="24" t="str">
        <f t="shared" si="9"/>
        <v/>
      </c>
      <c r="AB18" s="24" t="str">
        <f t="shared" si="10"/>
        <v/>
      </c>
      <c r="AC18" s="24" t="str">
        <f t="shared" si="11"/>
        <v/>
      </c>
      <c r="AD18" s="24" t="str">
        <f t="shared" si="12"/>
        <v/>
      </c>
      <c r="AE18" s="24" t="str">
        <f t="shared" si="13"/>
        <v/>
      </c>
      <c r="AF18" s="24" t="str">
        <f t="shared" si="14"/>
        <v>;;;;;PROTOTIPO;</v>
      </c>
      <c r="AG18" s="24" t="str">
        <f>IFERROR(VLOOKUP($AF18,'VERIFICAÇÃO 8'!H:J,2,FALSE),"")</f>
        <v/>
      </c>
      <c r="AH18" s="24" t="str">
        <f>IFERROR(VLOOKUP($AF18,'VERIFICAÇÃO 8'!H:J,3,FALSE),"")</f>
        <v/>
      </c>
      <c r="AJ18" s="24">
        <f t="shared" si="15"/>
        <v>0</v>
      </c>
      <c r="AK18" s="24">
        <f t="shared" si="16"/>
        <v>0</v>
      </c>
      <c r="AL18" s="24">
        <f t="shared" si="17"/>
        <v>0</v>
      </c>
    </row>
    <row r="19" spans="1:38" x14ac:dyDescent="0.35">
      <c r="A19" s="206" t="s">
        <v>718</v>
      </c>
      <c r="B19" s="443"/>
      <c r="C19" s="461"/>
      <c r="D19" s="461"/>
      <c r="E19" s="443"/>
      <c r="F19" s="443"/>
      <c r="G19" s="136"/>
      <c r="H19" s="107"/>
      <c r="I19" s="51">
        <f t="shared" si="1"/>
        <v>0</v>
      </c>
      <c r="J19" s="43" t="str">
        <f t="shared" si="2"/>
        <v/>
      </c>
      <c r="L19" s="24" t="str">
        <f>'A - DADOS INST.'!T55</f>
        <v/>
      </c>
      <c r="M19" s="24" t="str">
        <f>'A - DADOS INST.'!U55</f>
        <v/>
      </c>
      <c r="N19" s="24" t="str">
        <f>'A - DADOS INST.'!V55</f>
        <v/>
      </c>
      <c r="O19" s="24" t="str">
        <f>'A - DADOS INST.'!W55</f>
        <v/>
      </c>
      <c r="P19" s="24" t="str">
        <f>'A - DADOS INST.'!X55</f>
        <v/>
      </c>
      <c r="Q19" s="24" t="str">
        <f>'A - DADOS INST.'!Y55</f>
        <v/>
      </c>
      <c r="R19" s="24" t="str">
        <f>'A - DADOS INST.'!Z55</f>
        <v/>
      </c>
      <c r="S19" s="24">
        <f t="shared" si="0"/>
        <v>0</v>
      </c>
      <c r="T19" s="24">
        <f t="shared" si="3"/>
        <v>0</v>
      </c>
      <c r="V19" s="24" t="b">
        <f t="shared" si="4"/>
        <v>0</v>
      </c>
      <c r="W19" s="24" t="b">
        <f t="shared" si="5"/>
        <v>0</v>
      </c>
      <c r="X19" s="24" t="str">
        <f t="shared" si="6"/>
        <v/>
      </c>
      <c r="Y19" s="24" t="str">
        <f t="shared" si="7"/>
        <v/>
      </c>
      <c r="Z19" s="24" t="str">
        <f t="shared" si="8"/>
        <v/>
      </c>
      <c r="AA19" s="24" t="str">
        <f t="shared" si="9"/>
        <v/>
      </c>
      <c r="AB19" s="24" t="str">
        <f t="shared" si="10"/>
        <v/>
      </c>
      <c r="AC19" s="24" t="str">
        <f t="shared" si="11"/>
        <v/>
      </c>
      <c r="AD19" s="24" t="str">
        <f t="shared" si="12"/>
        <v/>
      </c>
      <c r="AE19" s="24" t="str">
        <f t="shared" si="13"/>
        <v/>
      </c>
      <c r="AF19" s="24" t="str">
        <f t="shared" si="14"/>
        <v>;;;;;PROTOTIPO;</v>
      </c>
      <c r="AG19" s="24" t="str">
        <f>IFERROR(VLOOKUP($AF19,'VERIFICAÇÃO 8'!H:J,2,FALSE),"")</f>
        <v/>
      </c>
      <c r="AH19" s="24" t="str">
        <f>IFERROR(VLOOKUP($AF19,'VERIFICAÇÃO 8'!H:J,3,FALSE),"")</f>
        <v/>
      </c>
      <c r="AJ19" s="24">
        <f t="shared" si="15"/>
        <v>0</v>
      </c>
      <c r="AK19" s="24">
        <f t="shared" si="16"/>
        <v>0</v>
      </c>
      <c r="AL19" s="24">
        <f t="shared" si="17"/>
        <v>0</v>
      </c>
    </row>
    <row r="20" spans="1:38" x14ac:dyDescent="0.35">
      <c r="A20" s="206" t="s">
        <v>719</v>
      </c>
      <c r="B20" s="443"/>
      <c r="C20" s="461"/>
      <c r="D20" s="461"/>
      <c r="E20" s="443"/>
      <c r="F20" s="443"/>
      <c r="G20" s="136"/>
      <c r="H20" s="107"/>
      <c r="I20" s="51">
        <f t="shared" si="1"/>
        <v>0</v>
      </c>
      <c r="J20" s="43" t="str">
        <f t="shared" si="2"/>
        <v/>
      </c>
      <c r="L20" s="24" t="str">
        <f>'A - DADOS INST.'!T56</f>
        <v/>
      </c>
      <c r="M20" s="24" t="str">
        <f>'A - DADOS INST.'!U56</f>
        <v/>
      </c>
      <c r="N20" s="24" t="str">
        <f>'A - DADOS INST.'!V56</f>
        <v/>
      </c>
      <c r="O20" s="24" t="str">
        <f>'A - DADOS INST.'!W56</f>
        <v/>
      </c>
      <c r="P20" s="24" t="str">
        <f>'A - DADOS INST.'!X56</f>
        <v/>
      </c>
      <c r="Q20" s="24" t="str">
        <f>'A - DADOS INST.'!Y56</f>
        <v/>
      </c>
      <c r="R20" s="24" t="str">
        <f>'A - DADOS INST.'!Z56</f>
        <v/>
      </c>
      <c r="S20" s="160">
        <f t="shared" si="0"/>
        <v>0</v>
      </c>
      <c r="T20" s="160">
        <f t="shared" si="3"/>
        <v>0</v>
      </c>
      <c r="V20" s="24" t="b">
        <f t="shared" si="4"/>
        <v>0</v>
      </c>
      <c r="W20" s="24" t="b">
        <f t="shared" si="5"/>
        <v>0</v>
      </c>
      <c r="X20" s="24" t="str">
        <f t="shared" si="6"/>
        <v/>
      </c>
      <c r="Y20" s="24" t="str">
        <f t="shared" si="7"/>
        <v/>
      </c>
      <c r="Z20" s="24" t="str">
        <f t="shared" si="8"/>
        <v/>
      </c>
      <c r="AA20" s="24" t="str">
        <f t="shared" si="9"/>
        <v/>
      </c>
      <c r="AB20" s="24" t="str">
        <f t="shared" si="10"/>
        <v/>
      </c>
      <c r="AC20" s="24" t="str">
        <f t="shared" si="11"/>
        <v/>
      </c>
      <c r="AD20" s="24" t="str">
        <f t="shared" si="12"/>
        <v/>
      </c>
      <c r="AE20" s="24" t="str">
        <f t="shared" si="13"/>
        <v/>
      </c>
      <c r="AF20" s="24" t="str">
        <f t="shared" si="14"/>
        <v>;;;;;PROTOTIPO;</v>
      </c>
      <c r="AG20" s="24" t="str">
        <f>IFERROR(VLOOKUP($AF20,'VERIFICAÇÃO 8'!H:J,2,FALSE),"")</f>
        <v/>
      </c>
      <c r="AH20" s="24" t="str">
        <f>IFERROR(VLOOKUP($AF20,'VERIFICAÇÃO 8'!H:J,3,FALSE),"")</f>
        <v/>
      </c>
      <c r="AJ20" s="24">
        <f t="shared" si="15"/>
        <v>0</v>
      </c>
      <c r="AK20" s="24">
        <f t="shared" si="16"/>
        <v>0</v>
      </c>
      <c r="AL20" s="24">
        <f t="shared" si="17"/>
        <v>0</v>
      </c>
    </row>
    <row r="21" spans="1:38" ht="10.5" x14ac:dyDescent="0.35">
      <c r="A21" s="206" t="s">
        <v>720</v>
      </c>
      <c r="B21" s="443"/>
      <c r="C21" s="461"/>
      <c r="D21" s="461"/>
      <c r="E21" s="443"/>
      <c r="F21" s="443"/>
      <c r="G21" s="136"/>
      <c r="H21" s="107"/>
      <c r="I21" s="51">
        <f t="shared" si="1"/>
        <v>0</v>
      </c>
      <c r="J21" s="43" t="str">
        <f t="shared" si="2"/>
        <v/>
      </c>
      <c r="R21" s="157" t="s">
        <v>8</v>
      </c>
      <c r="S21" s="157">
        <f>SUM(S5:S20)</f>
        <v>0</v>
      </c>
      <c r="T21" s="157">
        <f>SUM(T5:T20)</f>
        <v>0</v>
      </c>
      <c r="V21" s="24" t="b">
        <f t="shared" si="4"/>
        <v>0</v>
      </c>
      <c r="W21" s="24" t="b">
        <f t="shared" si="5"/>
        <v>0</v>
      </c>
      <c r="X21" s="24" t="str">
        <f t="shared" si="6"/>
        <v/>
      </c>
      <c r="Y21" s="24" t="str">
        <f t="shared" si="7"/>
        <v/>
      </c>
      <c r="Z21" s="24" t="str">
        <f t="shared" si="8"/>
        <v/>
      </c>
      <c r="AA21" s="24" t="str">
        <f t="shared" si="9"/>
        <v/>
      </c>
      <c r="AB21" s="24" t="str">
        <f t="shared" si="10"/>
        <v/>
      </c>
      <c r="AC21" s="24" t="str">
        <f t="shared" si="11"/>
        <v/>
      </c>
      <c r="AD21" s="24" t="str">
        <f t="shared" si="12"/>
        <v/>
      </c>
      <c r="AE21" s="24" t="str">
        <f t="shared" si="13"/>
        <v/>
      </c>
      <c r="AF21" s="24" t="str">
        <f t="shared" si="14"/>
        <v>;;;;;PROTOTIPO;</v>
      </c>
      <c r="AG21" s="24" t="str">
        <f>IFERROR(VLOOKUP($AF21,'VERIFICAÇÃO 8'!H:J,2,FALSE),"")</f>
        <v/>
      </c>
      <c r="AH21" s="24" t="str">
        <f>IFERROR(VLOOKUP($AF21,'VERIFICAÇÃO 8'!H:J,3,FALSE),"")</f>
        <v/>
      </c>
      <c r="AJ21" s="24">
        <f t="shared" si="15"/>
        <v>0</v>
      </c>
      <c r="AK21" s="24">
        <f t="shared" si="16"/>
        <v>0</v>
      </c>
      <c r="AL21" s="24">
        <f t="shared" si="17"/>
        <v>0</v>
      </c>
    </row>
    <row r="22" spans="1:38" x14ac:dyDescent="0.35">
      <c r="A22" s="206" t="s">
        <v>721</v>
      </c>
      <c r="B22" s="443"/>
      <c r="C22" s="461"/>
      <c r="D22" s="461"/>
      <c r="E22" s="443"/>
      <c r="F22" s="443"/>
      <c r="G22" s="136"/>
      <c r="H22" s="107"/>
      <c r="I22" s="51">
        <f t="shared" si="1"/>
        <v>0</v>
      </c>
      <c r="J22" s="43" t="str">
        <f t="shared" si="2"/>
        <v/>
      </c>
      <c r="V22" s="24" t="b">
        <f t="shared" si="4"/>
        <v>0</v>
      </c>
      <c r="W22" s="24" t="b">
        <f t="shared" si="5"/>
        <v>0</v>
      </c>
      <c r="X22" s="24" t="str">
        <f t="shared" si="6"/>
        <v/>
      </c>
      <c r="Y22" s="24" t="str">
        <f t="shared" si="7"/>
        <v/>
      </c>
      <c r="Z22" s="24" t="str">
        <f t="shared" si="8"/>
        <v/>
      </c>
      <c r="AA22" s="24" t="str">
        <f t="shared" si="9"/>
        <v/>
      </c>
      <c r="AB22" s="24" t="str">
        <f t="shared" si="10"/>
        <v/>
      </c>
      <c r="AC22" s="24" t="str">
        <f t="shared" si="11"/>
        <v/>
      </c>
      <c r="AD22" s="24" t="str">
        <f t="shared" si="12"/>
        <v/>
      </c>
      <c r="AE22" s="24" t="str">
        <f t="shared" si="13"/>
        <v/>
      </c>
      <c r="AF22" s="24" t="str">
        <f t="shared" si="14"/>
        <v>;;;;;PROTOTIPO;</v>
      </c>
      <c r="AG22" s="24" t="str">
        <f>IFERROR(VLOOKUP($AF22,'VERIFICAÇÃO 8'!H:J,2,FALSE),"")</f>
        <v/>
      </c>
      <c r="AH22" s="24" t="str">
        <f>IFERROR(VLOOKUP($AF22,'VERIFICAÇÃO 8'!H:J,3,FALSE),"")</f>
        <v/>
      </c>
      <c r="AJ22" s="24">
        <f t="shared" si="15"/>
        <v>0</v>
      </c>
      <c r="AK22" s="24">
        <f t="shared" si="16"/>
        <v>0</v>
      </c>
      <c r="AL22" s="24">
        <f t="shared" si="17"/>
        <v>0</v>
      </c>
    </row>
    <row r="23" spans="1:38" x14ac:dyDescent="0.35">
      <c r="A23" s="206" t="s">
        <v>722</v>
      </c>
      <c r="B23" s="443"/>
      <c r="C23" s="461"/>
      <c r="D23" s="461"/>
      <c r="E23" s="443"/>
      <c r="F23" s="443"/>
      <c r="G23" s="136"/>
      <c r="H23" s="107"/>
      <c r="I23" s="51">
        <f t="shared" si="1"/>
        <v>0</v>
      </c>
      <c r="J23" s="43" t="str">
        <f t="shared" si="2"/>
        <v/>
      </c>
      <c r="V23" s="24" t="b">
        <f t="shared" si="4"/>
        <v>0</v>
      </c>
      <c r="W23" s="24" t="b">
        <f t="shared" si="5"/>
        <v>0</v>
      </c>
      <c r="X23" s="24" t="str">
        <f t="shared" si="6"/>
        <v/>
      </c>
      <c r="Y23" s="24" t="str">
        <f t="shared" si="7"/>
        <v/>
      </c>
      <c r="Z23" s="24" t="str">
        <f t="shared" si="8"/>
        <v/>
      </c>
      <c r="AA23" s="24" t="str">
        <f t="shared" si="9"/>
        <v/>
      </c>
      <c r="AB23" s="24" t="str">
        <f t="shared" si="10"/>
        <v/>
      </c>
      <c r="AC23" s="24" t="str">
        <f t="shared" si="11"/>
        <v/>
      </c>
      <c r="AD23" s="24" t="str">
        <f t="shared" si="12"/>
        <v/>
      </c>
      <c r="AE23" s="24" t="str">
        <f t="shared" si="13"/>
        <v/>
      </c>
      <c r="AF23" s="24" t="str">
        <f t="shared" si="14"/>
        <v>;;;;;PROTOTIPO;</v>
      </c>
      <c r="AG23" s="24" t="str">
        <f>IFERROR(VLOOKUP($AF23,'VERIFICAÇÃO 8'!H:J,2,FALSE),"")</f>
        <v/>
      </c>
      <c r="AH23" s="24" t="str">
        <f>IFERROR(VLOOKUP($AF23,'VERIFICAÇÃO 8'!H:J,3,FALSE),"")</f>
        <v/>
      </c>
      <c r="AJ23" s="24">
        <f t="shared" si="15"/>
        <v>0</v>
      </c>
      <c r="AK23" s="24">
        <f t="shared" si="16"/>
        <v>0</v>
      </c>
      <c r="AL23" s="24">
        <f t="shared" si="17"/>
        <v>0</v>
      </c>
    </row>
    <row r="24" spans="1:38" ht="10.5" x14ac:dyDescent="0.35">
      <c r="A24" s="206" t="s">
        <v>723</v>
      </c>
      <c r="B24" s="443"/>
      <c r="C24" s="461"/>
      <c r="D24" s="461"/>
      <c r="E24" s="443"/>
      <c r="F24" s="443"/>
      <c r="G24" s="136"/>
      <c r="H24" s="107"/>
      <c r="I24" s="51">
        <f t="shared" si="1"/>
        <v>0</v>
      </c>
      <c r="J24" s="43" t="str">
        <f t="shared" si="2"/>
        <v/>
      </c>
      <c r="L24" s="119" t="s">
        <v>737</v>
      </c>
      <c r="V24" s="24" t="b">
        <f t="shared" si="4"/>
        <v>0</v>
      </c>
      <c r="W24" s="24" t="b">
        <f t="shared" si="5"/>
        <v>0</v>
      </c>
      <c r="X24" s="24" t="str">
        <f t="shared" si="6"/>
        <v/>
      </c>
      <c r="Y24" s="24" t="str">
        <f t="shared" si="7"/>
        <v/>
      </c>
      <c r="Z24" s="24" t="str">
        <f t="shared" si="8"/>
        <v/>
      </c>
      <c r="AA24" s="24" t="str">
        <f t="shared" si="9"/>
        <v/>
      </c>
      <c r="AB24" s="24" t="str">
        <f t="shared" si="10"/>
        <v/>
      </c>
      <c r="AC24" s="24" t="str">
        <f t="shared" si="11"/>
        <v/>
      </c>
      <c r="AD24" s="24" t="str">
        <f t="shared" si="12"/>
        <v/>
      </c>
      <c r="AE24" s="24" t="str">
        <f t="shared" si="13"/>
        <v/>
      </c>
      <c r="AF24" s="24" t="str">
        <f t="shared" si="14"/>
        <v>;;;;;PROTOTIPO;</v>
      </c>
      <c r="AG24" s="24" t="str">
        <f>IFERROR(VLOOKUP($AF24,'VERIFICAÇÃO 8'!H:J,2,FALSE),"")</f>
        <v/>
      </c>
      <c r="AH24" s="24" t="str">
        <f>IFERROR(VLOOKUP($AF24,'VERIFICAÇÃO 8'!H:J,3,FALSE),"")</f>
        <v/>
      </c>
      <c r="AJ24" s="24">
        <f t="shared" si="15"/>
        <v>0</v>
      </c>
      <c r="AK24" s="24">
        <f t="shared" si="16"/>
        <v>0</v>
      </c>
      <c r="AL24" s="24">
        <f t="shared" si="17"/>
        <v>0</v>
      </c>
    </row>
    <row r="25" spans="1:38" x14ac:dyDescent="0.35">
      <c r="A25" s="206" t="s">
        <v>724</v>
      </c>
      <c r="B25" s="443"/>
      <c r="C25" s="461"/>
      <c r="D25" s="461"/>
      <c r="E25" s="443"/>
      <c r="F25" s="443"/>
      <c r="G25" s="136"/>
      <c r="H25" s="107"/>
      <c r="I25" s="51">
        <f t="shared" si="1"/>
        <v>0</v>
      </c>
      <c r="J25" s="43" t="str">
        <f t="shared" si="2"/>
        <v/>
      </c>
      <c r="L25" s="24" t="str">
        <f>BASE!$G$6</f>
        <v/>
      </c>
      <c r="V25" s="24" t="b">
        <f t="shared" si="4"/>
        <v>0</v>
      </c>
      <c r="W25" s="24" t="b">
        <f t="shared" si="5"/>
        <v>0</v>
      </c>
      <c r="X25" s="24" t="str">
        <f t="shared" si="6"/>
        <v/>
      </c>
      <c r="Y25" s="24" t="str">
        <f t="shared" si="7"/>
        <v/>
      </c>
      <c r="Z25" s="24" t="str">
        <f t="shared" si="8"/>
        <v/>
      </c>
      <c r="AA25" s="24" t="str">
        <f t="shared" si="9"/>
        <v/>
      </c>
      <c r="AB25" s="24" t="str">
        <f t="shared" si="10"/>
        <v/>
      </c>
      <c r="AC25" s="24" t="str">
        <f t="shared" si="11"/>
        <v/>
      </c>
      <c r="AD25" s="24" t="str">
        <f t="shared" si="12"/>
        <v/>
      </c>
      <c r="AE25" s="24" t="str">
        <f t="shared" si="13"/>
        <v/>
      </c>
      <c r="AF25" s="24" t="str">
        <f t="shared" si="14"/>
        <v>;;;;;PROTOTIPO;</v>
      </c>
      <c r="AG25" s="24" t="str">
        <f>IFERROR(VLOOKUP($AF25,'VERIFICAÇÃO 8'!H:J,2,FALSE),"")</f>
        <v/>
      </c>
      <c r="AH25" s="24" t="str">
        <f>IFERROR(VLOOKUP($AF25,'VERIFICAÇÃO 8'!H:J,3,FALSE),"")</f>
        <v/>
      </c>
      <c r="AJ25" s="24">
        <f t="shared" si="15"/>
        <v>0</v>
      </c>
      <c r="AK25" s="24">
        <f t="shared" si="16"/>
        <v>0</v>
      </c>
      <c r="AL25" s="24">
        <f t="shared" si="17"/>
        <v>0</v>
      </c>
    </row>
    <row r="26" spans="1:38" x14ac:dyDescent="0.35">
      <c r="A26" s="206" t="s">
        <v>725</v>
      </c>
      <c r="B26" s="443"/>
      <c r="C26" s="461"/>
      <c r="D26" s="461"/>
      <c r="E26" s="443"/>
      <c r="F26" s="443"/>
      <c r="G26" s="136"/>
      <c r="H26" s="107"/>
      <c r="I26" s="51">
        <f t="shared" si="1"/>
        <v>0</v>
      </c>
      <c r="J26" s="43" t="str">
        <f t="shared" si="2"/>
        <v/>
      </c>
      <c r="V26" s="24" t="b">
        <f t="shared" si="4"/>
        <v>0</v>
      </c>
      <c r="W26" s="24" t="b">
        <f t="shared" si="5"/>
        <v>0</v>
      </c>
      <c r="X26" s="24" t="str">
        <f t="shared" si="6"/>
        <v/>
      </c>
      <c r="Y26" s="24" t="str">
        <f t="shared" si="7"/>
        <v/>
      </c>
      <c r="Z26" s="24" t="str">
        <f t="shared" si="8"/>
        <v/>
      </c>
      <c r="AA26" s="24" t="str">
        <f t="shared" si="9"/>
        <v/>
      </c>
      <c r="AB26" s="24" t="str">
        <f t="shared" si="10"/>
        <v/>
      </c>
      <c r="AC26" s="24" t="str">
        <f t="shared" si="11"/>
        <v/>
      </c>
      <c r="AD26" s="24" t="str">
        <f t="shared" si="12"/>
        <v/>
      </c>
      <c r="AE26" s="24" t="str">
        <f t="shared" si="13"/>
        <v/>
      </c>
      <c r="AF26" s="24" t="str">
        <f t="shared" si="14"/>
        <v>;;;;;PROTOTIPO;</v>
      </c>
      <c r="AG26" s="24" t="str">
        <f>IFERROR(VLOOKUP($AF26,'VERIFICAÇÃO 8'!H:J,2,FALSE),"")</f>
        <v/>
      </c>
      <c r="AH26" s="24" t="str">
        <f>IFERROR(VLOOKUP($AF26,'VERIFICAÇÃO 8'!H:J,3,FALSE),"")</f>
        <v/>
      </c>
      <c r="AJ26" s="24">
        <f t="shared" si="15"/>
        <v>0</v>
      </c>
      <c r="AK26" s="24">
        <f t="shared" si="16"/>
        <v>0</v>
      </c>
      <c r="AL26" s="24">
        <f t="shared" si="17"/>
        <v>0</v>
      </c>
    </row>
    <row r="27" spans="1:38" x14ac:dyDescent="0.35">
      <c r="A27" s="206" t="s">
        <v>726</v>
      </c>
      <c r="B27" s="443"/>
      <c r="C27" s="461"/>
      <c r="D27" s="461"/>
      <c r="E27" s="443"/>
      <c r="F27" s="443"/>
      <c r="G27" s="136"/>
      <c r="H27" s="107"/>
      <c r="I27" s="51">
        <f t="shared" si="1"/>
        <v>0</v>
      </c>
      <c r="J27" s="43" t="str">
        <f t="shared" si="2"/>
        <v/>
      </c>
      <c r="V27" s="24" t="b">
        <f t="shared" si="4"/>
        <v>0</v>
      </c>
      <c r="W27" s="24" t="b">
        <f t="shared" si="5"/>
        <v>0</v>
      </c>
      <c r="X27" s="24" t="str">
        <f t="shared" si="6"/>
        <v/>
      </c>
      <c r="Y27" s="24" t="str">
        <f t="shared" si="7"/>
        <v/>
      </c>
      <c r="Z27" s="24" t="str">
        <f t="shared" si="8"/>
        <v/>
      </c>
      <c r="AA27" s="24" t="str">
        <f t="shared" si="9"/>
        <v/>
      </c>
      <c r="AB27" s="24" t="str">
        <f t="shared" si="10"/>
        <v/>
      </c>
      <c r="AC27" s="24" t="str">
        <f t="shared" si="11"/>
        <v/>
      </c>
      <c r="AD27" s="24" t="str">
        <f t="shared" si="12"/>
        <v/>
      </c>
      <c r="AE27" s="24" t="str">
        <f t="shared" si="13"/>
        <v/>
      </c>
      <c r="AF27" s="24" t="str">
        <f t="shared" si="14"/>
        <v>;;;;;PROTOTIPO;</v>
      </c>
      <c r="AG27" s="24" t="str">
        <f>IFERROR(VLOOKUP($AF27,'VERIFICAÇÃO 8'!H:J,2,FALSE),"")</f>
        <v/>
      </c>
      <c r="AH27" s="24" t="str">
        <f>IFERROR(VLOOKUP($AF27,'VERIFICAÇÃO 8'!H:J,3,FALSE),"")</f>
        <v/>
      </c>
      <c r="AJ27" s="24">
        <f t="shared" si="15"/>
        <v>0</v>
      </c>
      <c r="AK27" s="24">
        <f t="shared" si="16"/>
        <v>0</v>
      </c>
      <c r="AL27" s="24">
        <f t="shared" si="17"/>
        <v>0</v>
      </c>
    </row>
    <row r="28" spans="1:38" ht="10.5" x14ac:dyDescent="0.35">
      <c r="A28" s="206" t="s">
        <v>727</v>
      </c>
      <c r="B28" s="443"/>
      <c r="C28" s="461"/>
      <c r="D28" s="461"/>
      <c r="E28" s="443"/>
      <c r="F28" s="443"/>
      <c r="G28" s="136"/>
      <c r="H28" s="107"/>
      <c r="I28" s="51">
        <f t="shared" si="1"/>
        <v>0</v>
      </c>
      <c r="J28" s="43" t="str">
        <f t="shared" si="2"/>
        <v/>
      </c>
      <c r="L28" s="66" t="s">
        <v>1961</v>
      </c>
      <c r="V28" s="24" t="b">
        <f t="shared" si="4"/>
        <v>0</v>
      </c>
      <c r="W28" s="24" t="b">
        <f t="shared" si="5"/>
        <v>0</v>
      </c>
      <c r="X28" s="24" t="str">
        <f t="shared" si="6"/>
        <v/>
      </c>
      <c r="Y28" s="24" t="str">
        <f t="shared" si="7"/>
        <v/>
      </c>
      <c r="Z28" s="24" t="str">
        <f t="shared" si="8"/>
        <v/>
      </c>
      <c r="AA28" s="24" t="str">
        <f t="shared" si="9"/>
        <v/>
      </c>
      <c r="AB28" s="24" t="str">
        <f t="shared" si="10"/>
        <v/>
      </c>
      <c r="AC28" s="24" t="str">
        <f t="shared" si="11"/>
        <v/>
      </c>
      <c r="AD28" s="24" t="str">
        <f t="shared" si="12"/>
        <v/>
      </c>
      <c r="AE28" s="24" t="str">
        <f t="shared" si="13"/>
        <v/>
      </c>
      <c r="AF28" s="24" t="str">
        <f t="shared" si="14"/>
        <v>;;;;;PROTOTIPO;</v>
      </c>
      <c r="AG28" s="24" t="str">
        <f>IFERROR(VLOOKUP($AF28,'VERIFICAÇÃO 8'!H:J,2,FALSE),"")</f>
        <v/>
      </c>
      <c r="AH28" s="24" t="str">
        <f>IFERROR(VLOOKUP($AF28,'VERIFICAÇÃO 8'!H:J,3,FALSE),"")</f>
        <v/>
      </c>
      <c r="AJ28" s="24">
        <f t="shared" si="15"/>
        <v>0</v>
      </c>
      <c r="AK28" s="24">
        <f t="shared" si="16"/>
        <v>0</v>
      </c>
      <c r="AL28" s="24">
        <f t="shared" si="17"/>
        <v>0</v>
      </c>
    </row>
    <row r="29" spans="1:38" x14ac:dyDescent="0.35">
      <c r="A29" s="206" t="s">
        <v>728</v>
      </c>
      <c r="B29" s="443"/>
      <c r="C29" s="461"/>
      <c r="D29" s="461"/>
      <c r="E29" s="443"/>
      <c r="F29" s="443"/>
      <c r="G29" s="136"/>
      <c r="H29" s="107"/>
      <c r="I29" s="51">
        <f t="shared" si="1"/>
        <v>0</v>
      </c>
      <c r="J29" s="43" t="str">
        <f t="shared" si="2"/>
        <v/>
      </c>
      <c r="L29" s="24" t="s">
        <v>1705</v>
      </c>
      <c r="V29" s="24" t="b">
        <f t="shared" si="4"/>
        <v>0</v>
      </c>
      <c r="W29" s="24" t="b">
        <f t="shared" si="5"/>
        <v>0</v>
      </c>
      <c r="X29" s="24" t="str">
        <f t="shared" si="6"/>
        <v/>
      </c>
      <c r="Y29" s="24" t="str">
        <f t="shared" si="7"/>
        <v/>
      </c>
      <c r="Z29" s="24" t="str">
        <f t="shared" si="8"/>
        <v/>
      </c>
      <c r="AA29" s="24" t="str">
        <f t="shared" si="9"/>
        <v/>
      </c>
      <c r="AB29" s="24" t="str">
        <f t="shared" si="10"/>
        <v/>
      </c>
      <c r="AC29" s="24" t="str">
        <f t="shared" si="11"/>
        <v/>
      </c>
      <c r="AD29" s="24" t="str">
        <f t="shared" si="12"/>
        <v/>
      </c>
      <c r="AE29" s="24" t="str">
        <f t="shared" si="13"/>
        <v/>
      </c>
      <c r="AF29" s="24" t="str">
        <f t="shared" si="14"/>
        <v>;;;;;PROTOTIPO;</v>
      </c>
      <c r="AG29" s="24" t="str">
        <f>IFERROR(VLOOKUP($AF29,'VERIFICAÇÃO 8'!H:J,2,FALSE),"")</f>
        <v/>
      </c>
      <c r="AH29" s="24" t="str">
        <f>IFERROR(VLOOKUP($AF29,'VERIFICAÇÃO 8'!H:J,3,FALSE),"")</f>
        <v/>
      </c>
      <c r="AJ29" s="24">
        <f t="shared" si="15"/>
        <v>0</v>
      </c>
      <c r="AK29" s="24">
        <f t="shared" si="16"/>
        <v>0</v>
      </c>
      <c r="AL29" s="24">
        <f t="shared" si="17"/>
        <v>0</v>
      </c>
    </row>
    <row r="30" spans="1:38" x14ac:dyDescent="0.35">
      <c r="A30" s="206" t="s">
        <v>729</v>
      </c>
      <c r="B30" s="443"/>
      <c r="C30" s="461"/>
      <c r="D30" s="461"/>
      <c r="E30" s="443"/>
      <c r="F30" s="443"/>
      <c r="G30" s="136"/>
      <c r="H30" s="107"/>
      <c r="I30" s="51">
        <f t="shared" si="1"/>
        <v>0</v>
      </c>
      <c r="J30" s="43" t="str">
        <f t="shared" si="2"/>
        <v/>
      </c>
      <c r="V30" s="24" t="b">
        <f t="shared" si="4"/>
        <v>0</v>
      </c>
      <c r="W30" s="24" t="b">
        <f t="shared" si="5"/>
        <v>0</v>
      </c>
      <c r="X30" s="24" t="str">
        <f t="shared" si="6"/>
        <v/>
      </c>
      <c r="Y30" s="24" t="str">
        <f t="shared" si="7"/>
        <v/>
      </c>
      <c r="Z30" s="24" t="str">
        <f t="shared" si="8"/>
        <v/>
      </c>
      <c r="AA30" s="24" t="str">
        <f t="shared" si="9"/>
        <v/>
      </c>
      <c r="AB30" s="24" t="str">
        <f t="shared" si="10"/>
        <v/>
      </c>
      <c r="AC30" s="24" t="str">
        <f t="shared" si="11"/>
        <v/>
      </c>
      <c r="AD30" s="24" t="str">
        <f t="shared" si="12"/>
        <v/>
      </c>
      <c r="AE30" s="24" t="str">
        <f t="shared" si="13"/>
        <v/>
      </c>
      <c r="AF30" s="24" t="str">
        <f t="shared" si="14"/>
        <v>;;;;;PROTOTIPO;</v>
      </c>
      <c r="AG30" s="24" t="str">
        <f>IFERROR(VLOOKUP($AF30,'VERIFICAÇÃO 8'!H:J,2,FALSE),"")</f>
        <v/>
      </c>
      <c r="AH30" s="24" t="str">
        <f>IFERROR(VLOOKUP($AF30,'VERIFICAÇÃO 8'!H:J,3,FALSE),"")</f>
        <v/>
      </c>
      <c r="AJ30" s="24">
        <f t="shared" si="15"/>
        <v>0</v>
      </c>
      <c r="AK30" s="24">
        <f t="shared" si="16"/>
        <v>0</v>
      </c>
      <c r="AL30" s="24">
        <f t="shared" si="17"/>
        <v>0</v>
      </c>
    </row>
    <row r="31" spans="1:38" x14ac:dyDescent="0.35">
      <c r="A31" s="206" t="s">
        <v>730</v>
      </c>
      <c r="B31" s="443"/>
      <c r="C31" s="461"/>
      <c r="D31" s="461"/>
      <c r="E31" s="443"/>
      <c r="F31" s="443"/>
      <c r="G31" s="136"/>
      <c r="H31" s="107"/>
      <c r="I31" s="51">
        <f t="shared" si="1"/>
        <v>0</v>
      </c>
      <c r="J31" s="43" t="str">
        <f t="shared" si="2"/>
        <v/>
      </c>
      <c r="V31" s="24" t="b">
        <f t="shared" si="4"/>
        <v>0</v>
      </c>
      <c r="W31" s="24" t="b">
        <f t="shared" si="5"/>
        <v>0</v>
      </c>
      <c r="X31" s="24" t="str">
        <f t="shared" si="6"/>
        <v/>
      </c>
      <c r="Y31" s="24" t="str">
        <f t="shared" si="7"/>
        <v/>
      </c>
      <c r="Z31" s="24" t="str">
        <f t="shared" si="8"/>
        <v/>
      </c>
      <c r="AA31" s="24" t="str">
        <f t="shared" si="9"/>
        <v/>
      </c>
      <c r="AB31" s="24" t="str">
        <f t="shared" si="10"/>
        <v/>
      </c>
      <c r="AC31" s="24" t="str">
        <f t="shared" si="11"/>
        <v/>
      </c>
      <c r="AD31" s="24" t="str">
        <f t="shared" si="12"/>
        <v/>
      </c>
      <c r="AE31" s="24" t="str">
        <f t="shared" si="13"/>
        <v/>
      </c>
      <c r="AF31" s="24" t="str">
        <f t="shared" si="14"/>
        <v>;;;;;PROTOTIPO;</v>
      </c>
      <c r="AG31" s="24" t="str">
        <f>IFERROR(VLOOKUP($AF31,'VERIFICAÇÃO 8'!H:J,2,FALSE),"")</f>
        <v/>
      </c>
      <c r="AH31" s="24" t="str">
        <f>IFERROR(VLOOKUP($AF31,'VERIFICAÇÃO 8'!H:J,3,FALSE),"")</f>
        <v/>
      </c>
      <c r="AJ31" s="24">
        <f t="shared" si="15"/>
        <v>0</v>
      </c>
      <c r="AK31" s="24">
        <f t="shared" si="16"/>
        <v>0</v>
      </c>
      <c r="AL31" s="24">
        <f t="shared" si="17"/>
        <v>0</v>
      </c>
    </row>
    <row r="32" spans="1:38" ht="10.5" x14ac:dyDescent="0.35">
      <c r="A32" s="206" t="s">
        <v>731</v>
      </c>
      <c r="B32" s="443"/>
      <c r="C32" s="461"/>
      <c r="D32" s="461"/>
      <c r="E32" s="443"/>
      <c r="F32" s="443"/>
      <c r="G32" s="136"/>
      <c r="H32" s="107"/>
      <c r="I32" s="51">
        <f t="shared" si="1"/>
        <v>0</v>
      </c>
      <c r="J32" s="43" t="str">
        <f t="shared" si="2"/>
        <v/>
      </c>
      <c r="L32" s="66" t="s">
        <v>1962</v>
      </c>
      <c r="V32" s="24" t="b">
        <f t="shared" si="4"/>
        <v>0</v>
      </c>
      <c r="W32" s="24" t="b">
        <f t="shared" si="5"/>
        <v>0</v>
      </c>
      <c r="X32" s="24" t="str">
        <f t="shared" si="6"/>
        <v/>
      </c>
      <c r="Y32" s="24" t="str">
        <f t="shared" si="7"/>
        <v/>
      </c>
      <c r="Z32" s="24" t="str">
        <f t="shared" si="8"/>
        <v/>
      </c>
      <c r="AA32" s="24" t="str">
        <f t="shared" si="9"/>
        <v/>
      </c>
      <c r="AB32" s="24" t="str">
        <f t="shared" si="10"/>
        <v/>
      </c>
      <c r="AC32" s="24" t="str">
        <f t="shared" si="11"/>
        <v/>
      </c>
      <c r="AD32" s="24" t="str">
        <f t="shared" si="12"/>
        <v/>
      </c>
      <c r="AE32" s="24" t="str">
        <f t="shared" si="13"/>
        <v/>
      </c>
      <c r="AF32" s="24" t="str">
        <f t="shared" si="14"/>
        <v>;;;;;PROTOTIPO;</v>
      </c>
      <c r="AG32" s="24" t="str">
        <f>IFERROR(VLOOKUP($AF32,'VERIFICAÇÃO 8'!H:J,2,FALSE),"")</f>
        <v/>
      </c>
      <c r="AH32" s="24" t="str">
        <f>IFERROR(VLOOKUP($AF32,'VERIFICAÇÃO 8'!H:J,3,FALSE),"")</f>
        <v/>
      </c>
      <c r="AJ32" s="24">
        <f t="shared" si="15"/>
        <v>0</v>
      </c>
      <c r="AK32" s="24">
        <f t="shared" si="16"/>
        <v>0</v>
      </c>
      <c r="AL32" s="24">
        <f t="shared" si="17"/>
        <v>0</v>
      </c>
    </row>
    <row r="33" spans="1:38" x14ac:dyDescent="0.35">
      <c r="A33" s="206" t="s">
        <v>732</v>
      </c>
      <c r="B33" s="443"/>
      <c r="C33" s="461"/>
      <c r="D33" s="461"/>
      <c r="E33" s="443"/>
      <c r="F33" s="443"/>
      <c r="G33" s="136"/>
      <c r="H33" s="107"/>
      <c r="I33" s="51">
        <f t="shared" si="1"/>
        <v>0</v>
      </c>
      <c r="J33" s="43" t="str">
        <f t="shared" si="2"/>
        <v/>
      </c>
      <c r="L33" s="24" t="s">
        <v>1706</v>
      </c>
      <c r="V33" s="24" t="b">
        <f t="shared" si="4"/>
        <v>0</v>
      </c>
      <c r="W33" s="24" t="b">
        <f t="shared" si="5"/>
        <v>0</v>
      </c>
      <c r="X33" s="24" t="str">
        <f t="shared" si="6"/>
        <v/>
      </c>
      <c r="Y33" s="24" t="str">
        <f t="shared" si="7"/>
        <v/>
      </c>
      <c r="Z33" s="24" t="str">
        <f t="shared" si="8"/>
        <v/>
      </c>
      <c r="AA33" s="24" t="str">
        <f t="shared" si="9"/>
        <v/>
      </c>
      <c r="AB33" s="24" t="str">
        <f t="shared" si="10"/>
        <v/>
      </c>
      <c r="AC33" s="24" t="str">
        <f t="shared" si="11"/>
        <v/>
      </c>
      <c r="AD33" s="24" t="str">
        <f t="shared" si="12"/>
        <v/>
      </c>
      <c r="AE33" s="24" t="str">
        <f t="shared" si="13"/>
        <v/>
      </c>
      <c r="AF33" s="24" t="str">
        <f t="shared" si="14"/>
        <v>;;;;;PROTOTIPO;</v>
      </c>
      <c r="AG33" s="24" t="str">
        <f>IFERROR(VLOOKUP($AF33,'VERIFICAÇÃO 8'!H:J,2,FALSE),"")</f>
        <v/>
      </c>
      <c r="AH33" s="24" t="str">
        <f>IFERROR(VLOOKUP($AF33,'VERIFICAÇÃO 8'!H:J,3,FALSE),"")</f>
        <v/>
      </c>
      <c r="AJ33" s="24">
        <f t="shared" si="15"/>
        <v>0</v>
      </c>
      <c r="AK33" s="24">
        <f t="shared" si="16"/>
        <v>0</v>
      </c>
      <c r="AL33" s="24">
        <f t="shared" si="17"/>
        <v>0</v>
      </c>
    </row>
    <row r="34" spans="1:38" x14ac:dyDescent="0.35">
      <c r="A34" s="206" t="s">
        <v>733</v>
      </c>
      <c r="B34" s="443"/>
      <c r="C34" s="461"/>
      <c r="D34" s="461"/>
      <c r="E34" s="443"/>
      <c r="F34" s="443"/>
      <c r="G34" s="136"/>
      <c r="H34" s="107"/>
      <c r="I34" s="51">
        <f t="shared" si="1"/>
        <v>0</v>
      </c>
      <c r="J34" s="43" t="str">
        <f t="shared" si="2"/>
        <v/>
      </c>
      <c r="V34" s="24" t="b">
        <f t="shared" si="4"/>
        <v>0</v>
      </c>
      <c r="W34" s="24" t="b">
        <f t="shared" si="5"/>
        <v>0</v>
      </c>
      <c r="X34" s="24" t="str">
        <f t="shared" si="6"/>
        <v/>
      </c>
      <c r="Y34" s="24" t="str">
        <f t="shared" si="7"/>
        <v/>
      </c>
      <c r="Z34" s="24" t="str">
        <f t="shared" si="8"/>
        <v/>
      </c>
      <c r="AA34" s="24" t="str">
        <f t="shared" si="9"/>
        <v/>
      </c>
      <c r="AB34" s="24" t="str">
        <f t="shared" si="10"/>
        <v/>
      </c>
      <c r="AC34" s="24" t="str">
        <f t="shared" si="11"/>
        <v/>
      </c>
      <c r="AD34" s="24" t="str">
        <f t="shared" si="12"/>
        <v/>
      </c>
      <c r="AE34" s="24" t="str">
        <f t="shared" si="13"/>
        <v/>
      </c>
      <c r="AF34" s="24" t="str">
        <f t="shared" si="14"/>
        <v>;;;;;PROTOTIPO;</v>
      </c>
      <c r="AG34" s="24" t="str">
        <f>IFERROR(VLOOKUP($AF34,'VERIFICAÇÃO 8'!H:J,2,FALSE),"")</f>
        <v/>
      </c>
      <c r="AH34" s="24" t="str">
        <f>IFERROR(VLOOKUP($AF34,'VERIFICAÇÃO 8'!H:J,3,FALSE),"")</f>
        <v/>
      </c>
      <c r="AJ34" s="24">
        <f t="shared" si="15"/>
        <v>0</v>
      </c>
      <c r="AK34" s="24">
        <f t="shared" si="16"/>
        <v>0</v>
      </c>
      <c r="AL34" s="24">
        <f t="shared" si="17"/>
        <v>0</v>
      </c>
    </row>
    <row r="35" spans="1:38" x14ac:dyDescent="0.35">
      <c r="A35" s="206" t="s">
        <v>1086</v>
      </c>
      <c r="B35" s="443"/>
      <c r="C35" s="461"/>
      <c r="D35" s="461"/>
      <c r="E35" s="443"/>
      <c r="F35" s="443"/>
      <c r="G35" s="136"/>
      <c r="H35" s="107"/>
      <c r="I35" s="51">
        <f t="shared" si="1"/>
        <v>0</v>
      </c>
      <c r="J35" s="43" t="str">
        <f t="shared" si="2"/>
        <v/>
      </c>
      <c r="V35" s="24" t="b">
        <f t="shared" si="4"/>
        <v>0</v>
      </c>
      <c r="W35" s="24" t="b">
        <f t="shared" si="5"/>
        <v>0</v>
      </c>
      <c r="X35" s="24" t="str">
        <f t="shared" si="6"/>
        <v/>
      </c>
      <c r="Y35" s="24" t="str">
        <f t="shared" si="7"/>
        <v/>
      </c>
      <c r="Z35" s="24" t="str">
        <f t="shared" si="8"/>
        <v/>
      </c>
      <c r="AA35" s="24" t="str">
        <f t="shared" si="9"/>
        <v/>
      </c>
      <c r="AB35" s="24" t="str">
        <f t="shared" si="10"/>
        <v/>
      </c>
      <c r="AC35" s="24" t="str">
        <f t="shared" si="11"/>
        <v/>
      </c>
      <c r="AD35" s="24" t="str">
        <f t="shared" si="12"/>
        <v/>
      </c>
      <c r="AE35" s="24" t="str">
        <f t="shared" si="13"/>
        <v/>
      </c>
      <c r="AF35" s="24" t="str">
        <f t="shared" si="14"/>
        <v>;;;;;PROTOTIPO;</v>
      </c>
      <c r="AG35" s="24" t="str">
        <f>IFERROR(VLOOKUP($AF35,'VERIFICAÇÃO 8'!H:J,2,FALSE),"")</f>
        <v/>
      </c>
      <c r="AH35" s="24" t="str">
        <f>IFERROR(VLOOKUP($AF35,'VERIFICAÇÃO 8'!H:J,3,FALSE),"")</f>
        <v/>
      </c>
      <c r="AJ35" s="24">
        <f t="shared" si="15"/>
        <v>0</v>
      </c>
      <c r="AK35" s="24">
        <f t="shared" si="16"/>
        <v>0</v>
      </c>
      <c r="AL35" s="24">
        <f t="shared" si="17"/>
        <v>0</v>
      </c>
    </row>
    <row r="36" spans="1:38" ht="10.5" x14ac:dyDescent="0.35">
      <c r="A36" s="206" t="s">
        <v>1087</v>
      </c>
      <c r="B36" s="443"/>
      <c r="C36" s="461"/>
      <c r="D36" s="461"/>
      <c r="E36" s="443"/>
      <c r="F36" s="443"/>
      <c r="G36" s="136"/>
      <c r="H36" s="107"/>
      <c r="I36" s="51">
        <f t="shared" si="1"/>
        <v>0</v>
      </c>
      <c r="J36" s="43" t="str">
        <f t="shared" si="2"/>
        <v/>
      </c>
      <c r="L36" s="66" t="s">
        <v>1963</v>
      </c>
      <c r="V36" s="24" t="b">
        <f t="shared" si="4"/>
        <v>0</v>
      </c>
      <c r="W36" s="24" t="b">
        <f t="shared" si="5"/>
        <v>0</v>
      </c>
      <c r="X36" s="24" t="str">
        <f t="shared" si="6"/>
        <v/>
      </c>
      <c r="Y36" s="24" t="str">
        <f t="shared" si="7"/>
        <v/>
      </c>
      <c r="Z36" s="24" t="str">
        <f t="shared" si="8"/>
        <v/>
      </c>
      <c r="AA36" s="24" t="str">
        <f t="shared" si="9"/>
        <v/>
      </c>
      <c r="AB36" s="24" t="str">
        <f t="shared" si="10"/>
        <v/>
      </c>
      <c r="AC36" s="24" t="str">
        <f t="shared" si="11"/>
        <v/>
      </c>
      <c r="AD36" s="24" t="str">
        <f t="shared" si="12"/>
        <v/>
      </c>
      <c r="AE36" s="24" t="str">
        <f t="shared" si="13"/>
        <v/>
      </c>
      <c r="AF36" s="24" t="str">
        <f t="shared" si="14"/>
        <v>;;;;;PROTOTIPO;</v>
      </c>
      <c r="AG36" s="24" t="str">
        <f>IFERROR(VLOOKUP($AF36,'VERIFICAÇÃO 8'!H:J,2,FALSE),"")</f>
        <v/>
      </c>
      <c r="AH36" s="24" t="str">
        <f>IFERROR(VLOOKUP($AF36,'VERIFICAÇÃO 8'!H:J,3,FALSE),"")</f>
        <v/>
      </c>
      <c r="AJ36" s="24">
        <f t="shared" si="15"/>
        <v>0</v>
      </c>
      <c r="AK36" s="24">
        <f t="shared" si="16"/>
        <v>0</v>
      </c>
      <c r="AL36" s="24">
        <f t="shared" si="17"/>
        <v>0</v>
      </c>
    </row>
    <row r="37" spans="1:38" x14ac:dyDescent="0.35">
      <c r="A37" s="206" t="s">
        <v>1088</v>
      </c>
      <c r="B37" s="443"/>
      <c r="C37" s="461"/>
      <c r="D37" s="461"/>
      <c r="E37" s="443"/>
      <c r="F37" s="443"/>
      <c r="G37" s="136"/>
      <c r="H37" s="107"/>
      <c r="I37" s="51">
        <f t="shared" si="1"/>
        <v>0</v>
      </c>
      <c r="J37" s="43" t="str">
        <f t="shared" si="2"/>
        <v/>
      </c>
      <c r="L37" s="24" t="s">
        <v>2058</v>
      </c>
      <c r="V37" s="24" t="b">
        <f t="shared" si="4"/>
        <v>0</v>
      </c>
      <c r="W37" s="24" t="b">
        <f t="shared" si="5"/>
        <v>0</v>
      </c>
      <c r="X37" s="24" t="str">
        <f t="shared" si="6"/>
        <v/>
      </c>
      <c r="Y37" s="24" t="str">
        <f t="shared" si="7"/>
        <v/>
      </c>
      <c r="Z37" s="24" t="str">
        <f t="shared" si="8"/>
        <v/>
      </c>
      <c r="AA37" s="24" t="str">
        <f t="shared" si="9"/>
        <v/>
      </c>
      <c r="AB37" s="24" t="str">
        <f t="shared" si="10"/>
        <v/>
      </c>
      <c r="AC37" s="24" t="str">
        <f t="shared" si="11"/>
        <v/>
      </c>
      <c r="AD37" s="24" t="str">
        <f t="shared" si="12"/>
        <v/>
      </c>
      <c r="AE37" s="24" t="str">
        <f t="shared" si="13"/>
        <v/>
      </c>
      <c r="AF37" s="24" t="str">
        <f t="shared" si="14"/>
        <v>;;;;;PROTOTIPO;</v>
      </c>
      <c r="AG37" s="24" t="str">
        <f>IFERROR(VLOOKUP($AF37,'VERIFICAÇÃO 8'!H:J,2,FALSE),"")</f>
        <v/>
      </c>
      <c r="AH37" s="24" t="str">
        <f>IFERROR(VLOOKUP($AF37,'VERIFICAÇÃO 8'!H:J,3,FALSE),"")</f>
        <v/>
      </c>
      <c r="AJ37" s="24">
        <f t="shared" si="15"/>
        <v>0</v>
      </c>
      <c r="AK37" s="24">
        <f t="shared" si="16"/>
        <v>0</v>
      </c>
      <c r="AL37" s="24">
        <f t="shared" si="17"/>
        <v>0</v>
      </c>
    </row>
    <row r="38" spans="1:38" x14ac:dyDescent="0.35">
      <c r="A38" s="206" t="s">
        <v>1089</v>
      </c>
      <c r="B38" s="443"/>
      <c r="C38" s="461"/>
      <c r="D38" s="461"/>
      <c r="E38" s="443"/>
      <c r="F38" s="443"/>
      <c r="G38" s="136"/>
      <c r="H38" s="107"/>
      <c r="I38" s="51">
        <f t="shared" si="1"/>
        <v>0</v>
      </c>
      <c r="J38" s="43" t="str">
        <f t="shared" si="2"/>
        <v/>
      </c>
      <c r="L38" s="24" t="s">
        <v>2059</v>
      </c>
      <c r="V38" s="24" t="b">
        <f t="shared" si="4"/>
        <v>0</v>
      </c>
      <c r="W38" s="24" t="b">
        <f t="shared" si="5"/>
        <v>0</v>
      </c>
      <c r="X38" s="24" t="str">
        <f t="shared" si="6"/>
        <v/>
      </c>
      <c r="Y38" s="24" t="str">
        <f t="shared" si="7"/>
        <v/>
      </c>
      <c r="Z38" s="24" t="str">
        <f t="shared" si="8"/>
        <v/>
      </c>
      <c r="AA38" s="24" t="str">
        <f t="shared" si="9"/>
        <v/>
      </c>
      <c r="AB38" s="24" t="str">
        <f t="shared" si="10"/>
        <v/>
      </c>
      <c r="AC38" s="24" t="str">
        <f t="shared" si="11"/>
        <v/>
      </c>
      <c r="AD38" s="24" t="str">
        <f t="shared" si="12"/>
        <v/>
      </c>
      <c r="AE38" s="24" t="str">
        <f t="shared" si="13"/>
        <v/>
      </c>
      <c r="AF38" s="24" t="str">
        <f t="shared" si="14"/>
        <v>;;;;;PROTOTIPO;</v>
      </c>
      <c r="AG38" s="24" t="str">
        <f>IFERROR(VLOOKUP($AF38,'VERIFICAÇÃO 8'!H:J,2,FALSE),"")</f>
        <v/>
      </c>
      <c r="AH38" s="24" t="str">
        <f>IFERROR(VLOOKUP($AF38,'VERIFICAÇÃO 8'!H:J,3,FALSE),"")</f>
        <v/>
      </c>
      <c r="AJ38" s="24">
        <f t="shared" si="15"/>
        <v>0</v>
      </c>
      <c r="AK38" s="24">
        <f t="shared" si="16"/>
        <v>0</v>
      </c>
      <c r="AL38" s="24">
        <f t="shared" si="17"/>
        <v>0</v>
      </c>
    </row>
    <row r="39" spans="1:38" x14ac:dyDescent="0.35">
      <c r="A39" s="206" t="s">
        <v>1090</v>
      </c>
      <c r="B39" s="443"/>
      <c r="C39" s="461"/>
      <c r="D39" s="461"/>
      <c r="E39" s="443"/>
      <c r="F39" s="443"/>
      <c r="G39" s="136"/>
      <c r="H39" s="107"/>
      <c r="I39" s="51">
        <f t="shared" si="1"/>
        <v>0</v>
      </c>
      <c r="J39" s="43" t="str">
        <f t="shared" si="2"/>
        <v/>
      </c>
      <c r="V39" s="24" t="b">
        <f t="shared" si="4"/>
        <v>0</v>
      </c>
      <c r="W39" s="24" t="b">
        <f t="shared" si="5"/>
        <v>0</v>
      </c>
      <c r="X39" s="24" t="str">
        <f t="shared" si="6"/>
        <v/>
      </c>
      <c r="Y39" s="24" t="str">
        <f t="shared" si="7"/>
        <v/>
      </c>
      <c r="Z39" s="24" t="str">
        <f t="shared" si="8"/>
        <v/>
      </c>
      <c r="AA39" s="24" t="str">
        <f t="shared" si="9"/>
        <v/>
      </c>
      <c r="AB39" s="24" t="str">
        <f t="shared" si="10"/>
        <v/>
      </c>
      <c r="AC39" s="24" t="str">
        <f t="shared" si="11"/>
        <v/>
      </c>
      <c r="AD39" s="24" t="str">
        <f t="shared" si="12"/>
        <v/>
      </c>
      <c r="AE39" s="24" t="str">
        <f t="shared" si="13"/>
        <v/>
      </c>
      <c r="AF39" s="24" t="str">
        <f t="shared" si="14"/>
        <v>;;;;;PROTOTIPO;</v>
      </c>
      <c r="AG39" s="24" t="str">
        <f>IFERROR(VLOOKUP($AF39,'VERIFICAÇÃO 8'!H:J,2,FALSE),"")</f>
        <v/>
      </c>
      <c r="AH39" s="24" t="str">
        <f>IFERROR(VLOOKUP($AF39,'VERIFICAÇÃO 8'!H:J,3,FALSE),"")</f>
        <v/>
      </c>
      <c r="AJ39" s="24">
        <f t="shared" si="15"/>
        <v>0</v>
      </c>
      <c r="AK39" s="24">
        <f t="shared" si="16"/>
        <v>0</v>
      </c>
      <c r="AL39" s="24">
        <f t="shared" si="17"/>
        <v>0</v>
      </c>
    </row>
    <row r="40" spans="1:38" x14ac:dyDescent="0.35">
      <c r="A40" s="206" t="s">
        <v>1091</v>
      </c>
      <c r="B40" s="443"/>
      <c r="C40" s="461"/>
      <c r="D40" s="461"/>
      <c r="E40" s="443"/>
      <c r="F40" s="443"/>
      <c r="G40" s="136"/>
      <c r="H40" s="107"/>
      <c r="I40" s="51">
        <f t="shared" si="1"/>
        <v>0</v>
      </c>
      <c r="J40" s="43" t="str">
        <f t="shared" si="2"/>
        <v/>
      </c>
      <c r="V40" s="24" t="b">
        <f t="shared" si="4"/>
        <v>0</v>
      </c>
      <c r="W40" s="24" t="b">
        <f t="shared" si="5"/>
        <v>0</v>
      </c>
      <c r="X40" s="24" t="str">
        <f t="shared" si="6"/>
        <v/>
      </c>
      <c r="Y40" s="24" t="str">
        <f t="shared" si="7"/>
        <v/>
      </c>
      <c r="Z40" s="24" t="str">
        <f t="shared" si="8"/>
        <v/>
      </c>
      <c r="AA40" s="24" t="str">
        <f t="shared" si="9"/>
        <v/>
      </c>
      <c r="AB40" s="24" t="str">
        <f t="shared" si="10"/>
        <v/>
      </c>
      <c r="AC40" s="24" t="str">
        <f t="shared" si="11"/>
        <v/>
      </c>
      <c r="AD40" s="24" t="str">
        <f t="shared" si="12"/>
        <v/>
      </c>
      <c r="AE40" s="24" t="str">
        <f t="shared" si="13"/>
        <v/>
      </c>
      <c r="AF40" s="24" t="str">
        <f t="shared" si="14"/>
        <v>;;;;;PROTOTIPO;</v>
      </c>
      <c r="AG40" s="24" t="str">
        <f>IFERROR(VLOOKUP($AF40,'VERIFICAÇÃO 8'!H:J,2,FALSE),"")</f>
        <v/>
      </c>
      <c r="AH40" s="24" t="str">
        <f>IFERROR(VLOOKUP($AF40,'VERIFICAÇÃO 8'!H:J,3,FALSE),"")</f>
        <v/>
      </c>
      <c r="AJ40" s="24">
        <f t="shared" si="15"/>
        <v>0</v>
      </c>
      <c r="AK40" s="24">
        <f t="shared" si="16"/>
        <v>0</v>
      </c>
      <c r="AL40" s="24">
        <f t="shared" si="17"/>
        <v>0</v>
      </c>
    </row>
    <row r="41" spans="1:38" ht="10.5" x14ac:dyDescent="0.35">
      <c r="A41" s="206" t="s">
        <v>1092</v>
      </c>
      <c r="B41" s="443"/>
      <c r="C41" s="461"/>
      <c r="D41" s="461"/>
      <c r="E41" s="443"/>
      <c r="F41" s="443"/>
      <c r="G41" s="136"/>
      <c r="H41" s="107"/>
      <c r="I41" s="51">
        <f t="shared" si="1"/>
        <v>0</v>
      </c>
      <c r="J41" s="43" t="str">
        <f t="shared" si="2"/>
        <v/>
      </c>
      <c r="L41" s="66" t="s">
        <v>1964</v>
      </c>
      <c r="V41" s="24" t="b">
        <f t="shared" si="4"/>
        <v>0</v>
      </c>
      <c r="W41" s="24" t="b">
        <f t="shared" si="5"/>
        <v>0</v>
      </c>
      <c r="X41" s="24" t="str">
        <f t="shared" si="6"/>
        <v/>
      </c>
      <c r="Y41" s="24" t="str">
        <f t="shared" si="7"/>
        <v/>
      </c>
      <c r="Z41" s="24" t="str">
        <f t="shared" si="8"/>
        <v/>
      </c>
      <c r="AA41" s="24" t="str">
        <f t="shared" si="9"/>
        <v/>
      </c>
      <c r="AB41" s="24" t="str">
        <f t="shared" si="10"/>
        <v/>
      </c>
      <c r="AC41" s="24" t="str">
        <f t="shared" si="11"/>
        <v/>
      </c>
      <c r="AD41" s="24" t="str">
        <f t="shared" si="12"/>
        <v/>
      </c>
      <c r="AE41" s="24" t="str">
        <f t="shared" si="13"/>
        <v/>
      </c>
      <c r="AF41" s="24" t="str">
        <f t="shared" si="14"/>
        <v>;;;;;PROTOTIPO;</v>
      </c>
      <c r="AG41" s="24" t="str">
        <f>IFERROR(VLOOKUP($AF41,'VERIFICAÇÃO 8'!H:J,2,FALSE),"")</f>
        <v/>
      </c>
      <c r="AH41" s="24" t="str">
        <f>IFERROR(VLOOKUP($AF41,'VERIFICAÇÃO 8'!H:J,3,FALSE),"")</f>
        <v/>
      </c>
      <c r="AJ41" s="24">
        <f t="shared" si="15"/>
        <v>0</v>
      </c>
      <c r="AK41" s="24">
        <f t="shared" si="16"/>
        <v>0</v>
      </c>
      <c r="AL41" s="24">
        <f t="shared" si="17"/>
        <v>0</v>
      </c>
    </row>
    <row r="42" spans="1:38" x14ac:dyDescent="0.35">
      <c r="A42" s="206" t="s">
        <v>1093</v>
      </c>
      <c r="B42" s="443"/>
      <c r="C42" s="461"/>
      <c r="D42" s="461"/>
      <c r="E42" s="443"/>
      <c r="F42" s="443"/>
      <c r="G42" s="136"/>
      <c r="H42" s="107"/>
      <c r="I42" s="51">
        <f t="shared" si="1"/>
        <v>0</v>
      </c>
      <c r="J42" s="43" t="str">
        <f t="shared" si="2"/>
        <v/>
      </c>
      <c r="L42" s="24" t="s">
        <v>202</v>
      </c>
      <c r="V42" s="24" t="b">
        <f t="shared" si="4"/>
        <v>0</v>
      </c>
      <c r="W42" s="24" t="b">
        <f t="shared" si="5"/>
        <v>0</v>
      </c>
      <c r="X42" s="24" t="str">
        <f t="shared" si="6"/>
        <v/>
      </c>
      <c r="Y42" s="24" t="str">
        <f t="shared" si="7"/>
        <v/>
      </c>
      <c r="Z42" s="24" t="str">
        <f t="shared" si="8"/>
        <v/>
      </c>
      <c r="AA42" s="24" t="str">
        <f t="shared" si="9"/>
        <v/>
      </c>
      <c r="AB42" s="24" t="str">
        <f t="shared" si="10"/>
        <v/>
      </c>
      <c r="AC42" s="24" t="str">
        <f t="shared" si="11"/>
        <v/>
      </c>
      <c r="AD42" s="24" t="str">
        <f t="shared" si="12"/>
        <v/>
      </c>
      <c r="AE42" s="24" t="str">
        <f t="shared" si="13"/>
        <v/>
      </c>
      <c r="AF42" s="24" t="str">
        <f t="shared" si="14"/>
        <v>;;;;;PROTOTIPO;</v>
      </c>
      <c r="AG42" s="24" t="str">
        <f>IFERROR(VLOOKUP($AF42,'VERIFICAÇÃO 8'!H:J,2,FALSE),"")</f>
        <v/>
      </c>
      <c r="AH42" s="24" t="str">
        <f>IFERROR(VLOOKUP($AF42,'VERIFICAÇÃO 8'!H:J,3,FALSE),"")</f>
        <v/>
      </c>
      <c r="AJ42" s="24">
        <f t="shared" si="15"/>
        <v>0</v>
      </c>
      <c r="AK42" s="24">
        <f t="shared" si="16"/>
        <v>0</v>
      </c>
      <c r="AL42" s="24">
        <f t="shared" si="17"/>
        <v>0</v>
      </c>
    </row>
    <row r="43" spans="1:38" x14ac:dyDescent="0.35">
      <c r="A43" s="206" t="s">
        <v>1094</v>
      </c>
      <c r="B43" s="443"/>
      <c r="C43" s="461"/>
      <c r="D43" s="461"/>
      <c r="E43" s="443"/>
      <c r="F43" s="443"/>
      <c r="G43" s="136"/>
      <c r="H43" s="107"/>
      <c r="I43" s="51">
        <f t="shared" si="1"/>
        <v>0</v>
      </c>
      <c r="J43" s="43" t="str">
        <f t="shared" si="2"/>
        <v/>
      </c>
      <c r="L43" s="24" t="s">
        <v>274</v>
      </c>
      <c r="V43" s="24" t="b">
        <f t="shared" si="4"/>
        <v>0</v>
      </c>
      <c r="W43" s="24" t="b">
        <f t="shared" si="5"/>
        <v>0</v>
      </c>
      <c r="X43" s="24" t="str">
        <f t="shared" si="6"/>
        <v/>
      </c>
      <c r="Y43" s="24" t="str">
        <f t="shared" si="7"/>
        <v/>
      </c>
      <c r="Z43" s="24" t="str">
        <f t="shared" si="8"/>
        <v/>
      </c>
      <c r="AA43" s="24" t="str">
        <f t="shared" si="9"/>
        <v/>
      </c>
      <c r="AB43" s="24" t="str">
        <f t="shared" si="10"/>
        <v/>
      </c>
      <c r="AC43" s="24" t="str">
        <f t="shared" si="11"/>
        <v/>
      </c>
      <c r="AD43" s="24" t="str">
        <f t="shared" si="12"/>
        <v/>
      </c>
      <c r="AE43" s="24" t="str">
        <f t="shared" si="13"/>
        <v/>
      </c>
      <c r="AF43" s="24" t="str">
        <f t="shared" si="14"/>
        <v>;;;;;PROTOTIPO;</v>
      </c>
      <c r="AG43" s="24" t="str">
        <f>IFERROR(VLOOKUP($AF43,'VERIFICAÇÃO 8'!H:J,2,FALSE),"")</f>
        <v/>
      </c>
      <c r="AH43" s="24" t="str">
        <f>IFERROR(VLOOKUP($AF43,'VERIFICAÇÃO 8'!H:J,3,FALSE),"")</f>
        <v/>
      </c>
      <c r="AJ43" s="24">
        <f t="shared" si="15"/>
        <v>0</v>
      </c>
      <c r="AK43" s="24">
        <f t="shared" si="16"/>
        <v>0</v>
      </c>
      <c r="AL43" s="24">
        <f t="shared" si="17"/>
        <v>0</v>
      </c>
    </row>
    <row r="44" spans="1:38" x14ac:dyDescent="0.35">
      <c r="A44" s="206" t="s">
        <v>1095</v>
      </c>
      <c r="B44" s="443"/>
      <c r="C44" s="461"/>
      <c r="D44" s="461"/>
      <c r="E44" s="443"/>
      <c r="F44" s="443"/>
      <c r="G44" s="136"/>
      <c r="H44" s="107"/>
      <c r="I44" s="51">
        <f t="shared" si="1"/>
        <v>0</v>
      </c>
      <c r="J44" s="43" t="str">
        <f t="shared" si="2"/>
        <v/>
      </c>
      <c r="V44" s="24" t="b">
        <f t="shared" si="4"/>
        <v>0</v>
      </c>
      <c r="W44" s="24" t="b">
        <f t="shared" si="5"/>
        <v>0</v>
      </c>
      <c r="X44" s="24" t="str">
        <f t="shared" si="6"/>
        <v/>
      </c>
      <c r="Y44" s="24" t="str">
        <f t="shared" si="7"/>
        <v/>
      </c>
      <c r="Z44" s="24" t="str">
        <f t="shared" si="8"/>
        <v/>
      </c>
      <c r="AA44" s="24" t="str">
        <f t="shared" si="9"/>
        <v/>
      </c>
      <c r="AB44" s="24" t="str">
        <f t="shared" si="10"/>
        <v/>
      </c>
      <c r="AC44" s="24" t="str">
        <f t="shared" si="11"/>
        <v/>
      </c>
      <c r="AD44" s="24" t="str">
        <f t="shared" si="12"/>
        <v/>
      </c>
      <c r="AE44" s="24" t="str">
        <f t="shared" si="13"/>
        <v/>
      </c>
      <c r="AF44" s="24" t="str">
        <f t="shared" si="14"/>
        <v>;;;;;PROTOTIPO;</v>
      </c>
      <c r="AG44" s="24" t="str">
        <f>IFERROR(VLOOKUP($AF44,'VERIFICAÇÃO 8'!H:J,2,FALSE),"")</f>
        <v/>
      </c>
      <c r="AH44" s="24" t="str">
        <f>IFERROR(VLOOKUP($AF44,'VERIFICAÇÃO 8'!H:J,3,FALSE),"")</f>
        <v/>
      </c>
      <c r="AJ44" s="24">
        <f t="shared" si="15"/>
        <v>0</v>
      </c>
      <c r="AK44" s="24">
        <f t="shared" si="16"/>
        <v>0</v>
      </c>
      <c r="AL44" s="24">
        <f t="shared" si="17"/>
        <v>0</v>
      </c>
    </row>
    <row r="45" spans="1:38" x14ac:dyDescent="0.35">
      <c r="A45" s="206" t="s">
        <v>1096</v>
      </c>
      <c r="B45" s="443"/>
      <c r="C45" s="461"/>
      <c r="D45" s="461"/>
      <c r="E45" s="443"/>
      <c r="F45" s="443"/>
      <c r="G45" s="136"/>
      <c r="H45" s="107"/>
      <c r="I45" s="51">
        <f t="shared" si="1"/>
        <v>0</v>
      </c>
      <c r="J45" s="43" t="str">
        <f t="shared" si="2"/>
        <v/>
      </c>
      <c r="V45" s="24" t="b">
        <f t="shared" si="4"/>
        <v>0</v>
      </c>
      <c r="W45" s="24" t="b">
        <f t="shared" si="5"/>
        <v>0</v>
      </c>
      <c r="X45" s="24" t="str">
        <f t="shared" si="6"/>
        <v/>
      </c>
      <c r="Y45" s="24" t="str">
        <f t="shared" si="7"/>
        <v/>
      </c>
      <c r="Z45" s="24" t="str">
        <f t="shared" si="8"/>
        <v/>
      </c>
      <c r="AA45" s="24" t="str">
        <f t="shared" si="9"/>
        <v/>
      </c>
      <c r="AB45" s="24" t="str">
        <f t="shared" si="10"/>
        <v/>
      </c>
      <c r="AC45" s="24" t="str">
        <f t="shared" si="11"/>
        <v/>
      </c>
      <c r="AD45" s="24" t="str">
        <f t="shared" si="12"/>
        <v/>
      </c>
      <c r="AE45" s="24" t="str">
        <f t="shared" si="13"/>
        <v/>
      </c>
      <c r="AF45" s="24" t="str">
        <f t="shared" si="14"/>
        <v>;;;;;PROTOTIPO;</v>
      </c>
      <c r="AG45" s="24" t="str">
        <f>IFERROR(VLOOKUP($AF45,'VERIFICAÇÃO 8'!H:J,2,FALSE),"")</f>
        <v/>
      </c>
      <c r="AH45" s="24" t="str">
        <f>IFERROR(VLOOKUP($AF45,'VERIFICAÇÃO 8'!H:J,3,FALSE),"")</f>
        <v/>
      </c>
      <c r="AJ45" s="24">
        <f t="shared" si="15"/>
        <v>0</v>
      </c>
      <c r="AK45" s="24">
        <f t="shared" si="16"/>
        <v>0</v>
      </c>
      <c r="AL45" s="24">
        <f t="shared" si="17"/>
        <v>0</v>
      </c>
    </row>
    <row r="46" spans="1:38" ht="10.5" x14ac:dyDescent="0.35">
      <c r="A46" s="206" t="s">
        <v>1097</v>
      </c>
      <c r="B46" s="443"/>
      <c r="C46" s="461"/>
      <c r="D46" s="461"/>
      <c r="E46" s="443"/>
      <c r="F46" s="443"/>
      <c r="G46" s="136"/>
      <c r="H46" s="107"/>
      <c r="I46" s="51">
        <f t="shared" si="1"/>
        <v>0</v>
      </c>
      <c r="J46" s="43" t="str">
        <f t="shared" si="2"/>
        <v/>
      </c>
      <c r="L46" s="66" t="s">
        <v>1504</v>
      </c>
      <c r="V46" s="24" t="b">
        <f t="shared" si="4"/>
        <v>0</v>
      </c>
      <c r="W46" s="24" t="b">
        <f t="shared" si="5"/>
        <v>0</v>
      </c>
      <c r="X46" s="24" t="str">
        <f t="shared" si="6"/>
        <v/>
      </c>
      <c r="Y46" s="24" t="str">
        <f t="shared" si="7"/>
        <v/>
      </c>
      <c r="Z46" s="24" t="str">
        <f t="shared" si="8"/>
        <v/>
      </c>
      <c r="AA46" s="24" t="str">
        <f t="shared" si="9"/>
        <v/>
      </c>
      <c r="AB46" s="24" t="str">
        <f t="shared" si="10"/>
        <v/>
      </c>
      <c r="AC46" s="24" t="str">
        <f t="shared" si="11"/>
        <v/>
      </c>
      <c r="AD46" s="24" t="str">
        <f t="shared" si="12"/>
        <v/>
      </c>
      <c r="AE46" s="24" t="str">
        <f t="shared" si="13"/>
        <v/>
      </c>
      <c r="AF46" s="24" t="str">
        <f t="shared" si="14"/>
        <v>;;;;;PROTOTIPO;</v>
      </c>
      <c r="AG46" s="24" t="str">
        <f>IFERROR(VLOOKUP($AF46,'VERIFICAÇÃO 8'!H:J,2,FALSE),"")</f>
        <v/>
      </c>
      <c r="AH46" s="24" t="str">
        <f>IFERROR(VLOOKUP($AF46,'VERIFICAÇÃO 8'!H:J,3,FALSE),"")</f>
        <v/>
      </c>
      <c r="AJ46" s="24">
        <f t="shared" si="15"/>
        <v>0</v>
      </c>
      <c r="AK46" s="24">
        <f t="shared" si="16"/>
        <v>0</v>
      </c>
      <c r="AL46" s="24">
        <f t="shared" si="17"/>
        <v>0</v>
      </c>
    </row>
    <row r="47" spans="1:38" x14ac:dyDescent="0.35">
      <c r="A47" s="206" t="s">
        <v>1098</v>
      </c>
      <c r="B47" s="443"/>
      <c r="C47" s="461"/>
      <c r="D47" s="461"/>
      <c r="E47" s="443"/>
      <c r="F47" s="443"/>
      <c r="G47" s="136"/>
      <c r="H47" s="107"/>
      <c r="I47" s="51">
        <f t="shared" si="1"/>
        <v>0</v>
      </c>
      <c r="J47" s="43" t="str">
        <f t="shared" si="2"/>
        <v/>
      </c>
      <c r="L47" s="24" t="s">
        <v>1665</v>
      </c>
      <c r="V47" s="24" t="b">
        <f t="shared" si="4"/>
        <v>0</v>
      </c>
      <c r="W47" s="24" t="b">
        <f t="shared" si="5"/>
        <v>0</v>
      </c>
      <c r="X47" s="24" t="str">
        <f t="shared" si="6"/>
        <v/>
      </c>
      <c r="Y47" s="24" t="str">
        <f t="shared" si="7"/>
        <v/>
      </c>
      <c r="Z47" s="24" t="str">
        <f t="shared" si="8"/>
        <v/>
      </c>
      <c r="AA47" s="24" t="str">
        <f t="shared" si="9"/>
        <v/>
      </c>
      <c r="AB47" s="24" t="str">
        <f t="shared" si="10"/>
        <v/>
      </c>
      <c r="AC47" s="24" t="str">
        <f t="shared" si="11"/>
        <v/>
      </c>
      <c r="AD47" s="24" t="str">
        <f t="shared" si="12"/>
        <v/>
      </c>
      <c r="AE47" s="24" t="str">
        <f t="shared" si="13"/>
        <v/>
      </c>
      <c r="AF47" s="24" t="str">
        <f t="shared" si="14"/>
        <v>;;;;;PROTOTIPO;</v>
      </c>
      <c r="AG47" s="24" t="str">
        <f>IFERROR(VLOOKUP($AF47,'VERIFICAÇÃO 8'!H:J,2,FALSE),"")</f>
        <v/>
      </c>
      <c r="AH47" s="24" t="str">
        <f>IFERROR(VLOOKUP($AF47,'VERIFICAÇÃO 8'!H:J,3,FALSE),"")</f>
        <v/>
      </c>
      <c r="AJ47" s="24">
        <f t="shared" si="15"/>
        <v>0</v>
      </c>
      <c r="AK47" s="24">
        <f t="shared" si="16"/>
        <v>0</v>
      </c>
      <c r="AL47" s="24">
        <f t="shared" si="17"/>
        <v>0</v>
      </c>
    </row>
    <row r="48" spans="1:38" x14ac:dyDescent="0.35">
      <c r="A48" s="206" t="s">
        <v>1099</v>
      </c>
      <c r="B48" s="443"/>
      <c r="C48" s="461"/>
      <c r="D48" s="461"/>
      <c r="E48" s="443"/>
      <c r="F48" s="443"/>
      <c r="G48" s="136"/>
      <c r="H48" s="107"/>
      <c r="I48" s="51">
        <f t="shared" si="1"/>
        <v>0</v>
      </c>
      <c r="J48" s="43" t="str">
        <f t="shared" si="2"/>
        <v/>
      </c>
      <c r="L48" s="24" t="s">
        <v>1901</v>
      </c>
      <c r="V48" s="24" t="b">
        <f t="shared" si="4"/>
        <v>0</v>
      </c>
      <c r="W48" s="24" t="b">
        <f t="shared" si="5"/>
        <v>0</v>
      </c>
      <c r="X48" s="24" t="str">
        <f t="shared" si="6"/>
        <v/>
      </c>
      <c r="Y48" s="24" t="str">
        <f t="shared" si="7"/>
        <v/>
      </c>
      <c r="Z48" s="24" t="str">
        <f t="shared" si="8"/>
        <v/>
      </c>
      <c r="AA48" s="24" t="str">
        <f t="shared" si="9"/>
        <v/>
      </c>
      <c r="AB48" s="24" t="str">
        <f t="shared" si="10"/>
        <v/>
      </c>
      <c r="AC48" s="24" t="str">
        <f t="shared" si="11"/>
        <v/>
      </c>
      <c r="AD48" s="24" t="str">
        <f t="shared" si="12"/>
        <v/>
      </c>
      <c r="AE48" s="24" t="str">
        <f t="shared" si="13"/>
        <v/>
      </c>
      <c r="AF48" s="24" t="str">
        <f t="shared" si="14"/>
        <v>;;;;;PROTOTIPO;</v>
      </c>
      <c r="AG48" s="24" t="str">
        <f>IFERROR(VLOOKUP($AF48,'VERIFICAÇÃO 8'!H:J,2,FALSE),"")</f>
        <v/>
      </c>
      <c r="AH48" s="24" t="str">
        <f>IFERROR(VLOOKUP($AF48,'VERIFICAÇÃO 8'!H:J,3,FALSE),"")</f>
        <v/>
      </c>
      <c r="AJ48" s="24">
        <f t="shared" si="15"/>
        <v>0</v>
      </c>
      <c r="AK48" s="24">
        <f t="shared" si="16"/>
        <v>0</v>
      </c>
      <c r="AL48" s="24">
        <f t="shared" si="17"/>
        <v>0</v>
      </c>
    </row>
    <row r="49" spans="1:38" x14ac:dyDescent="0.35">
      <c r="A49" s="206" t="s">
        <v>1100</v>
      </c>
      <c r="B49" s="443"/>
      <c r="C49" s="461"/>
      <c r="D49" s="461"/>
      <c r="E49" s="443"/>
      <c r="F49" s="443"/>
      <c r="G49" s="136"/>
      <c r="H49" s="107"/>
      <c r="I49" s="51">
        <f t="shared" si="1"/>
        <v>0</v>
      </c>
      <c r="J49" s="43" t="str">
        <f t="shared" si="2"/>
        <v/>
      </c>
      <c r="L49" s="24" t="s">
        <v>2092</v>
      </c>
      <c r="V49" s="24" t="b">
        <f t="shared" si="4"/>
        <v>0</v>
      </c>
      <c r="W49" s="24" t="b">
        <f t="shared" si="5"/>
        <v>0</v>
      </c>
      <c r="X49" s="24" t="str">
        <f t="shared" si="6"/>
        <v/>
      </c>
      <c r="Y49" s="24" t="str">
        <f t="shared" si="7"/>
        <v/>
      </c>
      <c r="Z49" s="24" t="str">
        <f t="shared" si="8"/>
        <v/>
      </c>
      <c r="AA49" s="24" t="str">
        <f t="shared" si="9"/>
        <v/>
      </c>
      <c r="AB49" s="24" t="str">
        <f t="shared" si="10"/>
        <v/>
      </c>
      <c r="AC49" s="24" t="str">
        <f t="shared" si="11"/>
        <v/>
      </c>
      <c r="AD49" s="24" t="str">
        <f t="shared" si="12"/>
        <v/>
      </c>
      <c r="AE49" s="24" t="str">
        <f t="shared" si="13"/>
        <v/>
      </c>
      <c r="AF49" s="24" t="str">
        <f t="shared" si="14"/>
        <v>;;;;;PROTOTIPO;</v>
      </c>
      <c r="AG49" s="24" t="str">
        <f>IFERROR(VLOOKUP($AF49,'VERIFICAÇÃO 8'!H:J,2,FALSE),"")</f>
        <v/>
      </c>
      <c r="AH49" s="24" t="str">
        <f>IFERROR(VLOOKUP($AF49,'VERIFICAÇÃO 8'!H:J,3,FALSE),"")</f>
        <v/>
      </c>
      <c r="AJ49" s="24">
        <f t="shared" si="15"/>
        <v>0</v>
      </c>
      <c r="AK49" s="24">
        <f t="shared" si="16"/>
        <v>0</v>
      </c>
      <c r="AL49" s="24">
        <f t="shared" si="17"/>
        <v>0</v>
      </c>
    </row>
    <row r="50" spans="1:38" x14ac:dyDescent="0.35">
      <c r="A50" s="206" t="s">
        <v>1101</v>
      </c>
      <c r="B50" s="443"/>
      <c r="C50" s="461"/>
      <c r="D50" s="461"/>
      <c r="E50" s="443"/>
      <c r="F50" s="443"/>
      <c r="G50" s="136"/>
      <c r="H50" s="107"/>
      <c r="I50" s="51">
        <f t="shared" si="1"/>
        <v>0</v>
      </c>
      <c r="J50" s="43" t="str">
        <f t="shared" si="2"/>
        <v/>
      </c>
      <c r="L50" s="111" t="s">
        <v>1965</v>
      </c>
      <c r="V50" s="24" t="b">
        <f t="shared" si="4"/>
        <v>0</v>
      </c>
      <c r="W50" s="24" t="b">
        <f t="shared" si="5"/>
        <v>0</v>
      </c>
      <c r="X50" s="24" t="str">
        <f t="shared" si="6"/>
        <v/>
      </c>
      <c r="Y50" s="24" t="str">
        <f t="shared" si="7"/>
        <v/>
      </c>
      <c r="Z50" s="24" t="str">
        <f t="shared" si="8"/>
        <v/>
      </c>
      <c r="AA50" s="24" t="str">
        <f t="shared" si="9"/>
        <v/>
      </c>
      <c r="AB50" s="24" t="str">
        <f t="shared" si="10"/>
        <v/>
      </c>
      <c r="AC50" s="24" t="str">
        <f t="shared" si="11"/>
        <v/>
      </c>
      <c r="AD50" s="24" t="str">
        <f t="shared" si="12"/>
        <v/>
      </c>
      <c r="AE50" s="24" t="str">
        <f t="shared" si="13"/>
        <v/>
      </c>
      <c r="AF50" s="24" t="str">
        <f t="shared" si="14"/>
        <v>;;;;;PROTOTIPO;</v>
      </c>
      <c r="AG50" s="24" t="str">
        <f>IFERROR(VLOOKUP($AF50,'VERIFICAÇÃO 8'!H:J,2,FALSE),"")</f>
        <v/>
      </c>
      <c r="AH50" s="24" t="str">
        <f>IFERROR(VLOOKUP($AF50,'VERIFICAÇÃO 8'!H:J,3,FALSE),"")</f>
        <v/>
      </c>
      <c r="AJ50" s="24">
        <f t="shared" si="15"/>
        <v>0</v>
      </c>
      <c r="AK50" s="24">
        <f t="shared" si="16"/>
        <v>0</v>
      </c>
      <c r="AL50" s="24">
        <f t="shared" si="17"/>
        <v>0</v>
      </c>
    </row>
    <row r="51" spans="1:38" x14ac:dyDescent="0.35">
      <c r="A51" s="206" t="s">
        <v>1102</v>
      </c>
      <c r="B51" s="443"/>
      <c r="C51" s="461"/>
      <c r="D51" s="461"/>
      <c r="E51" s="443"/>
      <c r="F51" s="443"/>
      <c r="G51" s="136"/>
      <c r="H51" s="107"/>
      <c r="I51" s="51">
        <f t="shared" si="1"/>
        <v>0</v>
      </c>
      <c r="J51" s="43" t="str">
        <f t="shared" si="2"/>
        <v/>
      </c>
      <c r="V51" s="24" t="b">
        <f t="shared" si="4"/>
        <v>0</v>
      </c>
      <c r="W51" s="24" t="b">
        <f t="shared" si="5"/>
        <v>0</v>
      </c>
      <c r="X51" s="24" t="str">
        <f t="shared" si="6"/>
        <v/>
      </c>
      <c r="Y51" s="24" t="str">
        <f t="shared" si="7"/>
        <v/>
      </c>
      <c r="Z51" s="24" t="str">
        <f t="shared" si="8"/>
        <v/>
      </c>
      <c r="AA51" s="24" t="str">
        <f t="shared" si="9"/>
        <v/>
      </c>
      <c r="AB51" s="24" t="str">
        <f t="shared" si="10"/>
        <v/>
      </c>
      <c r="AC51" s="24" t="str">
        <f t="shared" si="11"/>
        <v/>
      </c>
      <c r="AD51" s="24" t="str">
        <f t="shared" si="12"/>
        <v/>
      </c>
      <c r="AE51" s="24" t="str">
        <f t="shared" si="13"/>
        <v/>
      </c>
      <c r="AF51" s="24" t="str">
        <f t="shared" si="14"/>
        <v>;;;;;PROTOTIPO;</v>
      </c>
      <c r="AG51" s="24" t="str">
        <f>IFERROR(VLOOKUP($AF51,'VERIFICAÇÃO 8'!H:J,2,FALSE),"")</f>
        <v/>
      </c>
      <c r="AH51" s="24" t="str">
        <f>IFERROR(VLOOKUP($AF51,'VERIFICAÇÃO 8'!H:J,3,FALSE),"")</f>
        <v/>
      </c>
      <c r="AJ51" s="24">
        <f t="shared" si="15"/>
        <v>0</v>
      </c>
      <c r="AK51" s="24">
        <f t="shared" si="16"/>
        <v>0</v>
      </c>
      <c r="AL51" s="24">
        <f t="shared" si="17"/>
        <v>0</v>
      </c>
    </row>
    <row r="52" spans="1:38" x14ac:dyDescent="0.35">
      <c r="A52" s="206" t="s">
        <v>1103</v>
      </c>
      <c r="B52" s="443"/>
      <c r="C52" s="461"/>
      <c r="D52" s="461"/>
      <c r="E52" s="443"/>
      <c r="F52" s="443"/>
      <c r="G52" s="136"/>
      <c r="H52" s="107"/>
      <c r="I52" s="51">
        <f t="shared" si="1"/>
        <v>0</v>
      </c>
      <c r="J52" s="43" t="str">
        <f t="shared" si="2"/>
        <v/>
      </c>
      <c r="V52" s="24" t="b">
        <f t="shared" si="4"/>
        <v>0</v>
      </c>
      <c r="W52" s="24" t="b">
        <f t="shared" si="5"/>
        <v>0</v>
      </c>
      <c r="X52" s="24" t="str">
        <f t="shared" si="6"/>
        <v/>
      </c>
      <c r="Y52" s="24" t="str">
        <f t="shared" si="7"/>
        <v/>
      </c>
      <c r="Z52" s="24" t="str">
        <f t="shared" si="8"/>
        <v/>
      </c>
      <c r="AA52" s="24" t="str">
        <f t="shared" si="9"/>
        <v/>
      </c>
      <c r="AB52" s="24" t="str">
        <f t="shared" si="10"/>
        <v/>
      </c>
      <c r="AC52" s="24" t="str">
        <f t="shared" si="11"/>
        <v/>
      </c>
      <c r="AD52" s="24" t="str">
        <f t="shared" si="12"/>
        <v/>
      </c>
      <c r="AE52" s="24" t="str">
        <f t="shared" si="13"/>
        <v/>
      </c>
      <c r="AF52" s="24" t="str">
        <f t="shared" si="14"/>
        <v>;;;;;PROTOTIPO;</v>
      </c>
      <c r="AG52" s="24" t="str">
        <f>IFERROR(VLOOKUP($AF52,'VERIFICAÇÃO 8'!H:J,2,FALSE),"")</f>
        <v/>
      </c>
      <c r="AH52" s="24" t="str">
        <f>IFERROR(VLOOKUP($AF52,'VERIFICAÇÃO 8'!H:J,3,FALSE),"")</f>
        <v/>
      </c>
      <c r="AJ52" s="24">
        <f t="shared" si="15"/>
        <v>0</v>
      </c>
      <c r="AK52" s="24">
        <f t="shared" si="16"/>
        <v>0</v>
      </c>
      <c r="AL52" s="24">
        <f t="shared" si="17"/>
        <v>0</v>
      </c>
    </row>
    <row r="53" spans="1:38" x14ac:dyDescent="0.35">
      <c r="A53" s="206" t="s">
        <v>1104</v>
      </c>
      <c r="B53" s="443"/>
      <c r="C53" s="461"/>
      <c r="D53" s="461"/>
      <c r="E53" s="443"/>
      <c r="F53" s="443"/>
      <c r="G53" s="136"/>
      <c r="H53" s="107"/>
      <c r="I53" s="51">
        <f t="shared" si="1"/>
        <v>0</v>
      </c>
      <c r="J53" s="43" t="str">
        <f t="shared" si="2"/>
        <v/>
      </c>
      <c r="V53" s="24" t="b">
        <f t="shared" si="4"/>
        <v>0</v>
      </c>
      <c r="W53" s="24" t="b">
        <f t="shared" si="5"/>
        <v>0</v>
      </c>
      <c r="X53" s="24" t="str">
        <f t="shared" si="6"/>
        <v/>
      </c>
      <c r="Y53" s="24" t="str">
        <f t="shared" si="7"/>
        <v/>
      </c>
      <c r="Z53" s="24" t="str">
        <f t="shared" si="8"/>
        <v/>
      </c>
      <c r="AA53" s="24" t="str">
        <f t="shared" si="9"/>
        <v/>
      </c>
      <c r="AB53" s="24" t="str">
        <f t="shared" si="10"/>
        <v/>
      </c>
      <c r="AC53" s="24" t="str">
        <f t="shared" si="11"/>
        <v/>
      </c>
      <c r="AD53" s="24" t="str">
        <f t="shared" si="12"/>
        <v/>
      </c>
      <c r="AE53" s="24" t="str">
        <f t="shared" si="13"/>
        <v/>
      </c>
      <c r="AF53" s="24" t="str">
        <f t="shared" si="14"/>
        <v>;;;;;PROTOTIPO;</v>
      </c>
      <c r="AG53" s="24" t="str">
        <f>IFERROR(VLOOKUP($AF53,'VERIFICAÇÃO 8'!H:J,2,FALSE),"")</f>
        <v/>
      </c>
      <c r="AH53" s="24" t="str">
        <f>IFERROR(VLOOKUP($AF53,'VERIFICAÇÃO 8'!H:J,3,FALSE),"")</f>
        <v/>
      </c>
      <c r="AJ53" s="24">
        <f t="shared" si="15"/>
        <v>0</v>
      </c>
      <c r="AK53" s="24">
        <f t="shared" si="16"/>
        <v>0</v>
      </c>
      <c r="AL53" s="24">
        <f t="shared" si="17"/>
        <v>0</v>
      </c>
    </row>
    <row r="54" spans="1:38" x14ac:dyDescent="0.35">
      <c r="A54" s="206" t="s">
        <v>1105</v>
      </c>
      <c r="B54" s="443"/>
      <c r="C54" s="461"/>
      <c r="D54" s="461"/>
      <c r="E54" s="443"/>
      <c r="F54" s="443"/>
      <c r="G54" s="136"/>
      <c r="H54" s="107"/>
      <c r="I54" s="51">
        <f t="shared" si="1"/>
        <v>0</v>
      </c>
      <c r="J54" s="43" t="str">
        <f t="shared" si="2"/>
        <v/>
      </c>
      <c r="V54" s="24" t="b">
        <f t="shared" si="4"/>
        <v>0</v>
      </c>
      <c r="W54" s="24" t="b">
        <f t="shared" si="5"/>
        <v>0</v>
      </c>
      <c r="X54" s="24" t="str">
        <f t="shared" si="6"/>
        <v/>
      </c>
      <c r="Y54" s="24" t="str">
        <f t="shared" si="7"/>
        <v/>
      </c>
      <c r="Z54" s="24" t="str">
        <f t="shared" si="8"/>
        <v/>
      </c>
      <c r="AA54" s="24" t="str">
        <f t="shared" si="9"/>
        <v/>
      </c>
      <c r="AB54" s="24" t="str">
        <f t="shared" si="10"/>
        <v/>
      </c>
      <c r="AC54" s="24" t="str">
        <f t="shared" si="11"/>
        <v/>
      </c>
      <c r="AD54" s="24" t="str">
        <f t="shared" si="12"/>
        <v/>
      </c>
      <c r="AE54" s="24" t="str">
        <f t="shared" si="13"/>
        <v/>
      </c>
      <c r="AF54" s="24" t="str">
        <f t="shared" si="14"/>
        <v>;;;;;PROTOTIPO;</v>
      </c>
      <c r="AG54" s="24" t="str">
        <f>IFERROR(VLOOKUP($AF54,'VERIFICAÇÃO 8'!H:J,2,FALSE),"")</f>
        <v/>
      </c>
      <c r="AH54" s="24" t="str">
        <f>IFERROR(VLOOKUP($AF54,'VERIFICAÇÃO 8'!H:J,3,FALSE),"")</f>
        <v/>
      </c>
      <c r="AJ54" s="24">
        <f t="shared" si="15"/>
        <v>0</v>
      </c>
      <c r="AK54" s="24">
        <f t="shared" si="16"/>
        <v>0</v>
      </c>
      <c r="AL54" s="24">
        <f t="shared" si="17"/>
        <v>0</v>
      </c>
    </row>
    <row r="55" spans="1:38" x14ac:dyDescent="0.35">
      <c r="A55" s="206" t="s">
        <v>1106</v>
      </c>
      <c r="B55" s="443"/>
      <c r="C55" s="461"/>
      <c r="D55" s="461"/>
      <c r="E55" s="443"/>
      <c r="F55" s="443"/>
      <c r="G55" s="136"/>
      <c r="H55" s="107"/>
      <c r="I55" s="51">
        <f t="shared" si="1"/>
        <v>0</v>
      </c>
      <c r="J55" s="43" t="str">
        <f t="shared" si="2"/>
        <v/>
      </c>
      <c r="V55" s="24" t="b">
        <f t="shared" si="4"/>
        <v>0</v>
      </c>
      <c r="W55" s="24" t="b">
        <f t="shared" si="5"/>
        <v>0</v>
      </c>
      <c r="X55" s="24" t="str">
        <f t="shared" si="6"/>
        <v/>
      </c>
      <c r="Y55" s="24" t="str">
        <f t="shared" si="7"/>
        <v/>
      </c>
      <c r="Z55" s="24" t="str">
        <f t="shared" si="8"/>
        <v/>
      </c>
      <c r="AA55" s="24" t="str">
        <f t="shared" si="9"/>
        <v/>
      </c>
      <c r="AB55" s="24" t="str">
        <f t="shared" si="10"/>
        <v/>
      </c>
      <c r="AC55" s="24" t="str">
        <f t="shared" si="11"/>
        <v/>
      </c>
      <c r="AD55" s="24" t="str">
        <f t="shared" si="12"/>
        <v/>
      </c>
      <c r="AE55" s="24" t="str">
        <f t="shared" si="13"/>
        <v/>
      </c>
      <c r="AF55" s="24" t="str">
        <f t="shared" si="14"/>
        <v>;;;;;PROTOTIPO;</v>
      </c>
      <c r="AG55" s="24" t="str">
        <f>IFERROR(VLOOKUP($AF55,'VERIFICAÇÃO 8'!H:J,2,FALSE),"")</f>
        <v/>
      </c>
      <c r="AH55" s="24" t="str">
        <f>IFERROR(VLOOKUP($AF55,'VERIFICAÇÃO 8'!H:J,3,FALSE),"")</f>
        <v/>
      </c>
      <c r="AJ55" s="24">
        <f t="shared" si="15"/>
        <v>0</v>
      </c>
      <c r="AK55" s="24">
        <f t="shared" si="16"/>
        <v>0</v>
      </c>
      <c r="AL55" s="24">
        <f t="shared" si="17"/>
        <v>0</v>
      </c>
    </row>
    <row r="56" spans="1:38" x14ac:dyDescent="0.35">
      <c r="A56" s="206" t="s">
        <v>1107</v>
      </c>
      <c r="B56" s="443"/>
      <c r="C56" s="461"/>
      <c r="D56" s="461"/>
      <c r="E56" s="443"/>
      <c r="F56" s="443"/>
      <c r="G56" s="136"/>
      <c r="H56" s="107"/>
      <c r="I56" s="51">
        <f t="shared" si="1"/>
        <v>0</v>
      </c>
      <c r="J56" s="43" t="str">
        <f t="shared" si="2"/>
        <v/>
      </c>
      <c r="V56" s="24" t="b">
        <f t="shared" si="4"/>
        <v>0</v>
      </c>
      <c r="W56" s="24" t="b">
        <f t="shared" si="5"/>
        <v>0</v>
      </c>
      <c r="X56" s="24" t="str">
        <f t="shared" si="6"/>
        <v/>
      </c>
      <c r="Y56" s="24" t="str">
        <f t="shared" si="7"/>
        <v/>
      </c>
      <c r="Z56" s="24" t="str">
        <f t="shared" si="8"/>
        <v/>
      </c>
      <c r="AA56" s="24" t="str">
        <f t="shared" si="9"/>
        <v/>
      </c>
      <c r="AB56" s="24" t="str">
        <f t="shared" si="10"/>
        <v/>
      </c>
      <c r="AC56" s="24" t="str">
        <f t="shared" si="11"/>
        <v/>
      </c>
      <c r="AD56" s="24" t="str">
        <f t="shared" si="12"/>
        <v/>
      </c>
      <c r="AE56" s="24" t="str">
        <f t="shared" si="13"/>
        <v/>
      </c>
      <c r="AF56" s="24" t="str">
        <f t="shared" si="14"/>
        <v>;;;;;PROTOTIPO;</v>
      </c>
      <c r="AG56" s="24" t="str">
        <f>IFERROR(VLOOKUP($AF56,'VERIFICAÇÃO 8'!H:J,2,FALSE),"")</f>
        <v/>
      </c>
      <c r="AH56" s="24" t="str">
        <f>IFERROR(VLOOKUP($AF56,'VERIFICAÇÃO 8'!H:J,3,FALSE),"")</f>
        <v/>
      </c>
      <c r="AJ56" s="24">
        <f t="shared" si="15"/>
        <v>0</v>
      </c>
      <c r="AK56" s="24">
        <f t="shared" si="16"/>
        <v>0</v>
      </c>
      <c r="AL56" s="24">
        <f t="shared" si="17"/>
        <v>0</v>
      </c>
    </row>
    <row r="57" spans="1:38" x14ac:dyDescent="0.35">
      <c r="A57" s="206" t="s">
        <v>1108</v>
      </c>
      <c r="B57" s="443"/>
      <c r="C57" s="461"/>
      <c r="D57" s="461"/>
      <c r="E57" s="443"/>
      <c r="F57" s="443"/>
      <c r="G57" s="136"/>
      <c r="H57" s="107"/>
      <c r="I57" s="51">
        <f t="shared" si="1"/>
        <v>0</v>
      </c>
      <c r="J57" s="43" t="str">
        <f t="shared" si="2"/>
        <v/>
      </c>
      <c r="V57" s="24" t="b">
        <f t="shared" si="4"/>
        <v>0</v>
      </c>
      <c r="W57" s="24" t="b">
        <f t="shared" si="5"/>
        <v>0</v>
      </c>
      <c r="X57" s="24" t="str">
        <f t="shared" si="6"/>
        <v/>
      </c>
      <c r="Y57" s="24" t="str">
        <f t="shared" si="7"/>
        <v/>
      </c>
      <c r="Z57" s="24" t="str">
        <f t="shared" si="8"/>
        <v/>
      </c>
      <c r="AA57" s="24" t="str">
        <f t="shared" si="9"/>
        <v/>
      </c>
      <c r="AB57" s="24" t="str">
        <f t="shared" si="10"/>
        <v/>
      </c>
      <c r="AC57" s="24" t="str">
        <f t="shared" si="11"/>
        <v/>
      </c>
      <c r="AD57" s="24" t="str">
        <f t="shared" si="12"/>
        <v/>
      </c>
      <c r="AE57" s="24" t="str">
        <f t="shared" si="13"/>
        <v/>
      </c>
      <c r="AF57" s="24" t="str">
        <f t="shared" si="14"/>
        <v>;;;;;PROTOTIPO;</v>
      </c>
      <c r="AG57" s="24" t="str">
        <f>IFERROR(VLOOKUP($AF57,'VERIFICAÇÃO 8'!H:J,2,FALSE),"")</f>
        <v/>
      </c>
      <c r="AH57" s="24" t="str">
        <f>IFERROR(VLOOKUP($AF57,'VERIFICAÇÃO 8'!H:J,3,FALSE),"")</f>
        <v/>
      </c>
      <c r="AJ57" s="24">
        <f t="shared" si="15"/>
        <v>0</v>
      </c>
      <c r="AK57" s="24">
        <f t="shared" si="16"/>
        <v>0</v>
      </c>
      <c r="AL57" s="24">
        <f t="shared" si="17"/>
        <v>0</v>
      </c>
    </row>
    <row r="58" spans="1:38" x14ac:dyDescent="0.35">
      <c r="A58" s="206" t="s">
        <v>1109</v>
      </c>
      <c r="B58" s="443"/>
      <c r="C58" s="461"/>
      <c r="D58" s="461"/>
      <c r="E58" s="443"/>
      <c r="F58" s="443"/>
      <c r="G58" s="136"/>
      <c r="H58" s="107"/>
      <c r="I58" s="51">
        <f t="shared" si="1"/>
        <v>0</v>
      </c>
      <c r="J58" s="43" t="str">
        <f t="shared" si="2"/>
        <v/>
      </c>
      <c r="V58" s="24" t="b">
        <f t="shared" si="4"/>
        <v>0</v>
      </c>
      <c r="W58" s="24" t="b">
        <f t="shared" si="5"/>
        <v>0</v>
      </c>
      <c r="X58" s="24" t="str">
        <f t="shared" si="6"/>
        <v/>
      </c>
      <c r="Y58" s="24" t="str">
        <f t="shared" si="7"/>
        <v/>
      </c>
      <c r="Z58" s="24" t="str">
        <f t="shared" si="8"/>
        <v/>
      </c>
      <c r="AA58" s="24" t="str">
        <f t="shared" si="9"/>
        <v/>
      </c>
      <c r="AB58" s="24" t="str">
        <f t="shared" si="10"/>
        <v/>
      </c>
      <c r="AC58" s="24" t="str">
        <f t="shared" si="11"/>
        <v/>
      </c>
      <c r="AD58" s="24" t="str">
        <f t="shared" si="12"/>
        <v/>
      </c>
      <c r="AE58" s="24" t="str">
        <f t="shared" si="13"/>
        <v/>
      </c>
      <c r="AF58" s="24" t="str">
        <f t="shared" si="14"/>
        <v>;;;;;PROTOTIPO;</v>
      </c>
      <c r="AG58" s="24" t="str">
        <f>IFERROR(VLOOKUP($AF58,'VERIFICAÇÃO 8'!H:J,2,FALSE),"")</f>
        <v/>
      </c>
      <c r="AH58" s="24" t="str">
        <f>IFERROR(VLOOKUP($AF58,'VERIFICAÇÃO 8'!H:J,3,FALSE),"")</f>
        <v/>
      </c>
      <c r="AJ58" s="24">
        <f t="shared" si="15"/>
        <v>0</v>
      </c>
      <c r="AK58" s="24">
        <f t="shared" si="16"/>
        <v>0</v>
      </c>
      <c r="AL58" s="24">
        <f t="shared" si="17"/>
        <v>0</v>
      </c>
    </row>
    <row r="59" spans="1:38" x14ac:dyDescent="0.35">
      <c r="A59" s="206" t="s">
        <v>1110</v>
      </c>
      <c r="B59" s="443"/>
      <c r="C59" s="461"/>
      <c r="D59" s="461"/>
      <c r="E59" s="443"/>
      <c r="F59" s="443"/>
      <c r="G59" s="136"/>
      <c r="H59" s="107"/>
      <c r="I59" s="51">
        <f t="shared" si="1"/>
        <v>0</v>
      </c>
      <c r="J59" s="43" t="str">
        <f t="shared" si="2"/>
        <v/>
      </c>
      <c r="V59" s="24" t="b">
        <f t="shared" si="4"/>
        <v>0</v>
      </c>
      <c r="W59" s="24" t="b">
        <f t="shared" si="5"/>
        <v>0</v>
      </c>
      <c r="X59" s="24" t="str">
        <f t="shared" si="6"/>
        <v/>
      </c>
      <c r="Y59" s="24" t="str">
        <f t="shared" si="7"/>
        <v/>
      </c>
      <c r="Z59" s="24" t="str">
        <f t="shared" si="8"/>
        <v/>
      </c>
      <c r="AA59" s="24" t="str">
        <f t="shared" si="9"/>
        <v/>
      </c>
      <c r="AB59" s="24" t="str">
        <f t="shared" si="10"/>
        <v/>
      </c>
      <c r="AC59" s="24" t="str">
        <f t="shared" si="11"/>
        <v/>
      </c>
      <c r="AD59" s="24" t="str">
        <f t="shared" si="12"/>
        <v/>
      </c>
      <c r="AE59" s="24" t="str">
        <f t="shared" si="13"/>
        <v/>
      </c>
      <c r="AF59" s="24" t="str">
        <f t="shared" si="14"/>
        <v>;;;;;PROTOTIPO;</v>
      </c>
      <c r="AG59" s="24" t="str">
        <f>IFERROR(VLOOKUP($AF59,'VERIFICAÇÃO 8'!H:J,2,FALSE),"")</f>
        <v/>
      </c>
      <c r="AH59" s="24" t="str">
        <f>IFERROR(VLOOKUP($AF59,'VERIFICAÇÃO 8'!H:J,3,FALSE),"")</f>
        <v/>
      </c>
      <c r="AJ59" s="24">
        <f t="shared" si="15"/>
        <v>0</v>
      </c>
      <c r="AK59" s="24">
        <f t="shared" si="16"/>
        <v>0</v>
      </c>
      <c r="AL59" s="24">
        <f t="shared" si="17"/>
        <v>0</v>
      </c>
    </row>
    <row r="60" spans="1:38" x14ac:dyDescent="0.35">
      <c r="A60" s="206" t="s">
        <v>1111</v>
      </c>
      <c r="B60" s="443"/>
      <c r="C60" s="461"/>
      <c r="D60" s="461"/>
      <c r="E60" s="443"/>
      <c r="F60" s="443"/>
      <c r="G60" s="136"/>
      <c r="H60" s="107"/>
      <c r="I60" s="51">
        <f t="shared" si="1"/>
        <v>0</v>
      </c>
      <c r="J60" s="43" t="str">
        <f t="shared" si="2"/>
        <v/>
      </c>
      <c r="V60" s="24" t="b">
        <f t="shared" si="4"/>
        <v>0</v>
      </c>
      <c r="W60" s="24" t="b">
        <f t="shared" si="5"/>
        <v>0</v>
      </c>
      <c r="X60" s="24" t="str">
        <f t="shared" si="6"/>
        <v/>
      </c>
      <c r="Y60" s="24" t="str">
        <f t="shared" si="7"/>
        <v/>
      </c>
      <c r="Z60" s="24" t="str">
        <f t="shared" si="8"/>
        <v/>
      </c>
      <c r="AA60" s="24" t="str">
        <f t="shared" si="9"/>
        <v/>
      </c>
      <c r="AB60" s="24" t="str">
        <f t="shared" si="10"/>
        <v/>
      </c>
      <c r="AC60" s="24" t="str">
        <f t="shared" si="11"/>
        <v/>
      </c>
      <c r="AD60" s="24" t="str">
        <f t="shared" si="12"/>
        <v/>
      </c>
      <c r="AE60" s="24" t="str">
        <f t="shared" si="13"/>
        <v/>
      </c>
      <c r="AF60" s="24" t="str">
        <f t="shared" si="14"/>
        <v>;;;;;PROTOTIPO;</v>
      </c>
      <c r="AG60" s="24" t="str">
        <f>IFERROR(VLOOKUP($AF60,'VERIFICAÇÃO 8'!H:J,2,FALSE),"")</f>
        <v/>
      </c>
      <c r="AH60" s="24" t="str">
        <f>IFERROR(VLOOKUP($AF60,'VERIFICAÇÃO 8'!H:J,3,FALSE),"")</f>
        <v/>
      </c>
      <c r="AJ60" s="24">
        <f t="shared" si="15"/>
        <v>0</v>
      </c>
      <c r="AK60" s="24">
        <f t="shared" si="16"/>
        <v>0</v>
      </c>
      <c r="AL60" s="24">
        <f t="shared" si="17"/>
        <v>0</v>
      </c>
    </row>
    <row r="61" spans="1:38" x14ac:dyDescent="0.35">
      <c r="A61" s="206" t="s">
        <v>1112</v>
      </c>
      <c r="B61" s="443"/>
      <c r="C61" s="461"/>
      <c r="D61" s="461"/>
      <c r="E61" s="443"/>
      <c r="F61" s="443"/>
      <c r="G61" s="136"/>
      <c r="H61" s="107"/>
      <c r="I61" s="51">
        <f t="shared" si="1"/>
        <v>0</v>
      </c>
      <c r="J61" s="43" t="str">
        <f t="shared" si="2"/>
        <v/>
      </c>
      <c r="V61" s="24" t="b">
        <f t="shared" si="4"/>
        <v>0</v>
      </c>
      <c r="W61" s="24" t="b">
        <f t="shared" si="5"/>
        <v>0</v>
      </c>
      <c r="X61" s="24" t="str">
        <f t="shared" si="6"/>
        <v/>
      </c>
      <c r="Y61" s="24" t="str">
        <f t="shared" si="7"/>
        <v/>
      </c>
      <c r="Z61" s="24" t="str">
        <f t="shared" si="8"/>
        <v/>
      </c>
      <c r="AA61" s="24" t="str">
        <f t="shared" si="9"/>
        <v/>
      </c>
      <c r="AB61" s="24" t="str">
        <f t="shared" si="10"/>
        <v/>
      </c>
      <c r="AC61" s="24" t="str">
        <f t="shared" si="11"/>
        <v/>
      </c>
      <c r="AD61" s="24" t="str">
        <f t="shared" si="12"/>
        <v/>
      </c>
      <c r="AE61" s="24" t="str">
        <f t="shared" si="13"/>
        <v/>
      </c>
      <c r="AF61" s="24" t="str">
        <f t="shared" si="14"/>
        <v>;;;;;PROTOTIPO;</v>
      </c>
      <c r="AG61" s="24" t="str">
        <f>IFERROR(VLOOKUP($AF61,'VERIFICAÇÃO 8'!H:J,2,FALSE),"")</f>
        <v/>
      </c>
      <c r="AH61" s="24" t="str">
        <f>IFERROR(VLOOKUP($AF61,'VERIFICAÇÃO 8'!H:J,3,FALSE),"")</f>
        <v/>
      </c>
      <c r="AJ61" s="24">
        <f t="shared" si="15"/>
        <v>0</v>
      </c>
      <c r="AK61" s="24">
        <f t="shared" si="16"/>
        <v>0</v>
      </c>
      <c r="AL61" s="24">
        <f t="shared" si="17"/>
        <v>0</v>
      </c>
    </row>
    <row r="62" spans="1:38" x14ac:dyDescent="0.35">
      <c r="A62" s="206" t="s">
        <v>1113</v>
      </c>
      <c r="B62" s="443"/>
      <c r="C62" s="461"/>
      <c r="D62" s="461"/>
      <c r="E62" s="443"/>
      <c r="F62" s="443"/>
      <c r="G62" s="136"/>
      <c r="H62" s="107"/>
      <c r="I62" s="51">
        <f t="shared" si="1"/>
        <v>0</v>
      </c>
      <c r="J62" s="43" t="str">
        <f t="shared" si="2"/>
        <v/>
      </c>
      <c r="V62" s="24" t="b">
        <f t="shared" si="4"/>
        <v>0</v>
      </c>
      <c r="W62" s="24" t="b">
        <f t="shared" si="5"/>
        <v>0</v>
      </c>
      <c r="X62" s="24" t="str">
        <f t="shared" si="6"/>
        <v/>
      </c>
      <c r="Y62" s="24" t="str">
        <f t="shared" si="7"/>
        <v/>
      </c>
      <c r="Z62" s="24" t="str">
        <f t="shared" si="8"/>
        <v/>
      </c>
      <c r="AA62" s="24" t="str">
        <f t="shared" si="9"/>
        <v/>
      </c>
      <c r="AB62" s="24" t="str">
        <f t="shared" si="10"/>
        <v/>
      </c>
      <c r="AC62" s="24" t="str">
        <f t="shared" si="11"/>
        <v/>
      </c>
      <c r="AD62" s="24" t="str">
        <f t="shared" si="12"/>
        <v/>
      </c>
      <c r="AE62" s="24" t="str">
        <f t="shared" si="13"/>
        <v/>
      </c>
      <c r="AF62" s="24" t="str">
        <f t="shared" si="14"/>
        <v>;;;;;PROTOTIPO;</v>
      </c>
      <c r="AG62" s="24" t="str">
        <f>IFERROR(VLOOKUP($AF62,'VERIFICAÇÃO 8'!H:J,2,FALSE),"")</f>
        <v/>
      </c>
      <c r="AH62" s="24" t="str">
        <f>IFERROR(VLOOKUP($AF62,'VERIFICAÇÃO 8'!H:J,3,FALSE),"")</f>
        <v/>
      </c>
      <c r="AJ62" s="24">
        <f t="shared" si="15"/>
        <v>0</v>
      </c>
      <c r="AK62" s="24">
        <f t="shared" si="16"/>
        <v>0</v>
      </c>
      <c r="AL62" s="24">
        <f t="shared" si="17"/>
        <v>0</v>
      </c>
    </row>
    <row r="63" spans="1:38" x14ac:dyDescent="0.35">
      <c r="A63" s="206" t="s">
        <v>1114</v>
      </c>
      <c r="B63" s="443"/>
      <c r="C63" s="461"/>
      <c r="D63" s="461"/>
      <c r="E63" s="443"/>
      <c r="F63" s="443"/>
      <c r="G63" s="136"/>
      <c r="H63" s="107"/>
      <c r="I63" s="51">
        <f t="shared" si="1"/>
        <v>0</v>
      </c>
      <c r="J63" s="43" t="str">
        <f t="shared" si="2"/>
        <v/>
      </c>
      <c r="V63" s="24" t="b">
        <f t="shared" si="4"/>
        <v>0</v>
      </c>
      <c r="W63" s="24" t="b">
        <f t="shared" si="5"/>
        <v>0</v>
      </c>
      <c r="X63" s="24" t="str">
        <f t="shared" si="6"/>
        <v/>
      </c>
      <c r="Y63" s="24" t="str">
        <f t="shared" si="7"/>
        <v/>
      </c>
      <c r="Z63" s="24" t="str">
        <f t="shared" si="8"/>
        <v/>
      </c>
      <c r="AA63" s="24" t="str">
        <f t="shared" si="9"/>
        <v/>
      </c>
      <c r="AB63" s="24" t="str">
        <f t="shared" si="10"/>
        <v/>
      </c>
      <c r="AC63" s="24" t="str">
        <f t="shared" si="11"/>
        <v/>
      </c>
      <c r="AD63" s="24" t="str">
        <f t="shared" si="12"/>
        <v/>
      </c>
      <c r="AE63" s="24" t="str">
        <f t="shared" si="13"/>
        <v/>
      </c>
      <c r="AF63" s="24" t="str">
        <f t="shared" si="14"/>
        <v>;;;;;PROTOTIPO;</v>
      </c>
      <c r="AG63" s="24" t="str">
        <f>IFERROR(VLOOKUP($AF63,'VERIFICAÇÃO 8'!H:J,2,FALSE),"")</f>
        <v/>
      </c>
      <c r="AH63" s="24" t="str">
        <f>IFERROR(VLOOKUP($AF63,'VERIFICAÇÃO 8'!H:J,3,FALSE),"")</f>
        <v/>
      </c>
      <c r="AJ63" s="24">
        <f t="shared" si="15"/>
        <v>0</v>
      </c>
      <c r="AK63" s="24">
        <f t="shared" si="16"/>
        <v>0</v>
      </c>
      <c r="AL63" s="24">
        <f t="shared" si="17"/>
        <v>0</v>
      </c>
    </row>
    <row r="64" spans="1:38" x14ac:dyDescent="0.35">
      <c r="A64" s="206" t="s">
        <v>1115</v>
      </c>
      <c r="B64" s="443"/>
      <c r="C64" s="461"/>
      <c r="D64" s="461"/>
      <c r="E64" s="443"/>
      <c r="F64" s="443"/>
      <c r="G64" s="136"/>
      <c r="H64" s="107"/>
      <c r="I64" s="51">
        <f t="shared" si="1"/>
        <v>0</v>
      </c>
      <c r="J64" s="43" t="str">
        <f t="shared" si="2"/>
        <v/>
      </c>
      <c r="V64" s="24" t="b">
        <f t="shared" si="4"/>
        <v>0</v>
      </c>
      <c r="W64" s="24" t="b">
        <f t="shared" si="5"/>
        <v>0</v>
      </c>
      <c r="X64" s="24" t="str">
        <f t="shared" si="6"/>
        <v/>
      </c>
      <c r="Y64" s="24" t="str">
        <f t="shared" si="7"/>
        <v/>
      </c>
      <c r="Z64" s="24" t="str">
        <f t="shared" si="8"/>
        <v/>
      </c>
      <c r="AA64" s="24" t="str">
        <f t="shared" si="9"/>
        <v/>
      </c>
      <c r="AB64" s="24" t="str">
        <f t="shared" si="10"/>
        <v/>
      </c>
      <c r="AC64" s="24" t="str">
        <f t="shared" si="11"/>
        <v/>
      </c>
      <c r="AD64" s="24" t="str">
        <f t="shared" si="12"/>
        <v/>
      </c>
      <c r="AE64" s="24" t="str">
        <f t="shared" si="13"/>
        <v/>
      </c>
      <c r="AF64" s="24" t="str">
        <f t="shared" si="14"/>
        <v>;;;;;PROTOTIPO;</v>
      </c>
      <c r="AG64" s="24" t="str">
        <f>IFERROR(VLOOKUP($AF64,'VERIFICAÇÃO 8'!H:J,2,FALSE),"")</f>
        <v/>
      </c>
      <c r="AH64" s="24" t="str">
        <f>IFERROR(VLOOKUP($AF64,'VERIFICAÇÃO 8'!H:J,3,FALSE),"")</f>
        <v/>
      </c>
      <c r="AJ64" s="24">
        <f t="shared" si="15"/>
        <v>0</v>
      </c>
      <c r="AK64" s="24">
        <f t="shared" si="16"/>
        <v>0</v>
      </c>
      <c r="AL64" s="24">
        <f t="shared" si="17"/>
        <v>0</v>
      </c>
    </row>
    <row r="65" spans="1:38" x14ac:dyDescent="0.35">
      <c r="A65" s="206" t="s">
        <v>1116</v>
      </c>
      <c r="B65" s="443"/>
      <c r="C65" s="461"/>
      <c r="D65" s="461"/>
      <c r="E65" s="443"/>
      <c r="F65" s="443"/>
      <c r="G65" s="136"/>
      <c r="H65" s="107"/>
      <c r="I65" s="51">
        <f t="shared" si="1"/>
        <v>0</v>
      </c>
      <c r="J65" s="43" t="str">
        <f t="shared" si="2"/>
        <v/>
      </c>
      <c r="V65" s="24" t="b">
        <f t="shared" si="4"/>
        <v>0</v>
      </c>
      <c r="W65" s="24" t="b">
        <f t="shared" si="5"/>
        <v>0</v>
      </c>
      <c r="X65" s="24" t="str">
        <f t="shared" si="6"/>
        <v/>
      </c>
      <c r="Y65" s="24" t="str">
        <f t="shared" si="7"/>
        <v/>
      </c>
      <c r="Z65" s="24" t="str">
        <f t="shared" si="8"/>
        <v/>
      </c>
      <c r="AA65" s="24" t="str">
        <f t="shared" si="9"/>
        <v/>
      </c>
      <c r="AB65" s="24" t="str">
        <f t="shared" si="10"/>
        <v/>
      </c>
      <c r="AC65" s="24" t="str">
        <f t="shared" si="11"/>
        <v/>
      </c>
      <c r="AD65" s="24" t="str">
        <f t="shared" si="12"/>
        <v/>
      </c>
      <c r="AE65" s="24" t="str">
        <f t="shared" si="13"/>
        <v/>
      </c>
      <c r="AF65" s="24" t="str">
        <f t="shared" si="14"/>
        <v>;;;;;PROTOTIPO;</v>
      </c>
      <c r="AG65" s="24" t="str">
        <f>IFERROR(VLOOKUP($AF65,'VERIFICAÇÃO 8'!H:J,2,FALSE),"")</f>
        <v/>
      </c>
      <c r="AH65" s="24" t="str">
        <f>IFERROR(VLOOKUP($AF65,'VERIFICAÇÃO 8'!H:J,3,FALSE),"")</f>
        <v/>
      </c>
      <c r="AJ65" s="24">
        <f t="shared" si="15"/>
        <v>0</v>
      </c>
      <c r="AK65" s="24">
        <f t="shared" si="16"/>
        <v>0</v>
      </c>
      <c r="AL65" s="24">
        <f t="shared" si="17"/>
        <v>0</v>
      </c>
    </row>
    <row r="66" spans="1:38" x14ac:dyDescent="0.35">
      <c r="A66" s="206" t="s">
        <v>1117</v>
      </c>
      <c r="B66" s="443"/>
      <c r="C66" s="461"/>
      <c r="D66" s="461"/>
      <c r="E66" s="443"/>
      <c r="F66" s="443"/>
      <c r="G66" s="136"/>
      <c r="H66" s="107"/>
      <c r="I66" s="51">
        <f t="shared" si="1"/>
        <v>0</v>
      </c>
      <c r="J66" s="43" t="str">
        <f t="shared" si="2"/>
        <v/>
      </c>
      <c r="V66" s="24" t="b">
        <f t="shared" si="4"/>
        <v>0</v>
      </c>
      <c r="W66" s="24" t="b">
        <f t="shared" si="5"/>
        <v>0</v>
      </c>
      <c r="X66" s="24" t="str">
        <f t="shared" si="6"/>
        <v/>
      </c>
      <c r="Y66" s="24" t="str">
        <f t="shared" si="7"/>
        <v/>
      </c>
      <c r="Z66" s="24" t="str">
        <f t="shared" si="8"/>
        <v/>
      </c>
      <c r="AA66" s="24" t="str">
        <f t="shared" si="9"/>
        <v/>
      </c>
      <c r="AB66" s="24" t="str">
        <f t="shared" si="10"/>
        <v/>
      </c>
      <c r="AC66" s="24" t="str">
        <f t="shared" si="11"/>
        <v/>
      </c>
      <c r="AD66" s="24" t="str">
        <f t="shared" si="12"/>
        <v/>
      </c>
      <c r="AE66" s="24" t="str">
        <f t="shared" si="13"/>
        <v/>
      </c>
      <c r="AF66" s="24" t="str">
        <f t="shared" si="14"/>
        <v>;;;;;PROTOTIPO;</v>
      </c>
      <c r="AG66" s="24" t="str">
        <f>IFERROR(VLOOKUP($AF66,'VERIFICAÇÃO 8'!H:J,2,FALSE),"")</f>
        <v/>
      </c>
      <c r="AH66" s="24" t="str">
        <f>IFERROR(VLOOKUP($AF66,'VERIFICAÇÃO 8'!H:J,3,FALSE),"")</f>
        <v/>
      </c>
      <c r="AJ66" s="24">
        <f t="shared" si="15"/>
        <v>0</v>
      </c>
      <c r="AK66" s="24">
        <f t="shared" si="16"/>
        <v>0</v>
      </c>
      <c r="AL66" s="24">
        <f t="shared" si="17"/>
        <v>0</v>
      </c>
    </row>
    <row r="67" spans="1:38" x14ac:dyDescent="0.35">
      <c r="A67" s="206" t="s">
        <v>1118</v>
      </c>
      <c r="B67" s="443"/>
      <c r="C67" s="461"/>
      <c r="D67" s="461"/>
      <c r="E67" s="443"/>
      <c r="F67" s="443"/>
      <c r="G67" s="136"/>
      <c r="H67" s="107"/>
      <c r="I67" s="51">
        <f t="shared" si="1"/>
        <v>0</v>
      </c>
      <c r="J67" s="43" t="str">
        <f t="shared" si="2"/>
        <v/>
      </c>
      <c r="V67" s="24" t="b">
        <f t="shared" si="4"/>
        <v>0</v>
      </c>
      <c r="W67" s="24" t="b">
        <f t="shared" si="5"/>
        <v>0</v>
      </c>
      <c r="X67" s="24" t="str">
        <f t="shared" si="6"/>
        <v/>
      </c>
      <c r="Y67" s="24" t="str">
        <f t="shared" si="7"/>
        <v/>
      </c>
      <c r="Z67" s="24" t="str">
        <f t="shared" si="8"/>
        <v/>
      </c>
      <c r="AA67" s="24" t="str">
        <f t="shared" si="9"/>
        <v/>
      </c>
      <c r="AB67" s="24" t="str">
        <f t="shared" si="10"/>
        <v/>
      </c>
      <c r="AC67" s="24" t="str">
        <f t="shared" si="11"/>
        <v/>
      </c>
      <c r="AD67" s="24" t="str">
        <f t="shared" si="12"/>
        <v/>
      </c>
      <c r="AE67" s="24" t="str">
        <f t="shared" si="13"/>
        <v/>
      </c>
      <c r="AF67" s="24" t="str">
        <f t="shared" si="14"/>
        <v>;;;;;PROTOTIPO;</v>
      </c>
      <c r="AG67" s="24" t="str">
        <f>IFERROR(VLOOKUP($AF67,'VERIFICAÇÃO 8'!H:J,2,FALSE),"")</f>
        <v/>
      </c>
      <c r="AH67" s="24" t="str">
        <f>IFERROR(VLOOKUP($AF67,'VERIFICAÇÃO 8'!H:J,3,FALSE),"")</f>
        <v/>
      </c>
      <c r="AJ67" s="24">
        <f t="shared" si="15"/>
        <v>0</v>
      </c>
      <c r="AK67" s="24">
        <f t="shared" si="16"/>
        <v>0</v>
      </c>
      <c r="AL67" s="24">
        <f t="shared" si="17"/>
        <v>0</v>
      </c>
    </row>
    <row r="68" spans="1:38" x14ac:dyDescent="0.35">
      <c r="A68" s="206" t="s">
        <v>1119</v>
      </c>
      <c r="B68" s="443"/>
      <c r="C68" s="461"/>
      <c r="D68" s="461"/>
      <c r="E68" s="443"/>
      <c r="F68" s="443"/>
      <c r="G68" s="136"/>
      <c r="H68" s="107"/>
      <c r="I68" s="51">
        <f t="shared" si="1"/>
        <v>0</v>
      </c>
      <c r="J68" s="43" t="str">
        <f t="shared" si="2"/>
        <v/>
      </c>
      <c r="V68" s="24" t="b">
        <f t="shared" si="4"/>
        <v>0</v>
      </c>
      <c r="W68" s="24" t="b">
        <f t="shared" si="5"/>
        <v>0</v>
      </c>
      <c r="X68" s="24" t="str">
        <f t="shared" si="6"/>
        <v/>
      </c>
      <c r="Y68" s="24" t="str">
        <f t="shared" si="7"/>
        <v/>
      </c>
      <c r="Z68" s="24" t="str">
        <f t="shared" si="8"/>
        <v/>
      </c>
      <c r="AA68" s="24" t="str">
        <f t="shared" si="9"/>
        <v/>
      </c>
      <c r="AB68" s="24" t="str">
        <f t="shared" si="10"/>
        <v/>
      </c>
      <c r="AC68" s="24" t="str">
        <f t="shared" si="11"/>
        <v/>
      </c>
      <c r="AD68" s="24" t="str">
        <f t="shared" si="12"/>
        <v/>
      </c>
      <c r="AE68" s="24" t="str">
        <f t="shared" si="13"/>
        <v/>
      </c>
      <c r="AF68" s="24" t="str">
        <f t="shared" si="14"/>
        <v>;;;;;PROTOTIPO;</v>
      </c>
      <c r="AG68" s="24" t="str">
        <f>IFERROR(VLOOKUP($AF68,'VERIFICAÇÃO 8'!H:J,2,FALSE),"")</f>
        <v/>
      </c>
      <c r="AH68" s="24" t="str">
        <f>IFERROR(VLOOKUP($AF68,'VERIFICAÇÃO 8'!H:J,3,FALSE),"")</f>
        <v/>
      </c>
      <c r="AJ68" s="24">
        <f t="shared" si="15"/>
        <v>0</v>
      </c>
      <c r="AK68" s="24">
        <f t="shared" si="16"/>
        <v>0</v>
      </c>
      <c r="AL68" s="24">
        <f t="shared" si="17"/>
        <v>0</v>
      </c>
    </row>
    <row r="69" spans="1:38" x14ac:dyDescent="0.35">
      <c r="A69" s="206" t="s">
        <v>1120</v>
      </c>
      <c r="B69" s="443"/>
      <c r="C69" s="461"/>
      <c r="D69" s="461"/>
      <c r="E69" s="443"/>
      <c r="F69" s="443"/>
      <c r="G69" s="136"/>
      <c r="H69" s="107"/>
      <c r="I69" s="51">
        <f t="shared" si="1"/>
        <v>0</v>
      </c>
      <c r="J69" s="43" t="str">
        <f t="shared" si="2"/>
        <v/>
      </c>
      <c r="V69" s="24" t="b">
        <f t="shared" si="4"/>
        <v>0</v>
      </c>
      <c r="W69" s="24" t="b">
        <f t="shared" si="5"/>
        <v>0</v>
      </c>
      <c r="X69" s="24" t="str">
        <f t="shared" si="6"/>
        <v/>
      </c>
      <c r="Y69" s="24" t="str">
        <f t="shared" si="7"/>
        <v/>
      </c>
      <c r="Z69" s="24" t="str">
        <f t="shared" si="8"/>
        <v/>
      </c>
      <c r="AA69" s="24" t="str">
        <f t="shared" si="9"/>
        <v/>
      </c>
      <c r="AB69" s="24" t="str">
        <f t="shared" si="10"/>
        <v/>
      </c>
      <c r="AC69" s="24" t="str">
        <f t="shared" si="11"/>
        <v/>
      </c>
      <c r="AD69" s="24" t="str">
        <f t="shared" si="12"/>
        <v/>
      </c>
      <c r="AE69" s="24" t="str">
        <f t="shared" si="13"/>
        <v/>
      </c>
      <c r="AF69" s="24" t="str">
        <f t="shared" si="14"/>
        <v>;;;;;PROTOTIPO;</v>
      </c>
      <c r="AG69" s="24" t="str">
        <f>IFERROR(VLOOKUP($AF69,'VERIFICAÇÃO 8'!H:J,2,FALSE),"")</f>
        <v/>
      </c>
      <c r="AH69" s="24" t="str">
        <f>IFERROR(VLOOKUP($AF69,'VERIFICAÇÃO 8'!H:J,3,FALSE),"")</f>
        <v/>
      </c>
      <c r="AJ69" s="24">
        <f t="shared" si="15"/>
        <v>0</v>
      </c>
      <c r="AK69" s="24">
        <f t="shared" si="16"/>
        <v>0</v>
      </c>
      <c r="AL69" s="24">
        <f t="shared" si="17"/>
        <v>0</v>
      </c>
    </row>
    <row r="70" spans="1:38" x14ac:dyDescent="0.35">
      <c r="A70" s="206" t="s">
        <v>1121</v>
      </c>
      <c r="B70" s="443"/>
      <c r="C70" s="461"/>
      <c r="D70" s="461"/>
      <c r="E70" s="443"/>
      <c r="F70" s="443"/>
      <c r="G70" s="136"/>
      <c r="H70" s="107"/>
      <c r="I70" s="51">
        <f t="shared" ref="I70:I104" si="18">IF(OR(X70&lt;&gt;"",AE70&lt;&gt;"",AH70&lt;&gt;""),0,G70*H70)</f>
        <v>0</v>
      </c>
      <c r="J70" s="43" t="str">
        <f t="shared" ref="J70:J104" si="19">IF(AE70&lt;&gt;"",AE70,IF(AH70&lt;&gt;"",AH70,IF(X70&lt;&gt;"",X70,"")))</f>
        <v/>
      </c>
      <c r="V70" s="24" t="b">
        <f t="shared" ref="V70:V104" si="20">OR(B70&lt;&gt;"",C70&lt;&gt;"",D70&lt;&gt;"",E70&lt;&gt;"",F70&lt;&gt;"",G70&lt;&gt;"",H70&lt;&gt;"")</f>
        <v>0</v>
      </c>
      <c r="W70" s="24" t="b">
        <f t="shared" ref="W70:W104" si="21">AND(B70&lt;&gt;"",C70&lt;&gt;"",D70&lt;&gt;"",E70&lt;&gt;"",F70&lt;&gt;"",G70&lt;&gt;"",H70&lt;&gt;"")</f>
        <v>0</v>
      </c>
      <c r="X70" s="24" t="str">
        <f t="shared" ref="X70:X104" si="22">IF(AND(V70=TRUE,W70=FALSE),$L$47,"")</f>
        <v/>
      </c>
      <c r="Y70" s="24" t="str">
        <f t="shared" ref="Y70:Y104" si="23">IFERROR(VLOOKUP($B70,$L$5:$R$20,2,FALSE),"")</f>
        <v/>
      </c>
      <c r="Z70" s="24" t="str">
        <f t="shared" ref="Z70:Z104" si="24">IFERROR(VLOOKUP($B70,$L$5:$R$20,3,FALSE),"")</f>
        <v/>
      </c>
      <c r="AA70" s="24" t="str">
        <f t="shared" ref="AA70:AA104" si="25">IFERROR(VLOOKUP($B70,$L$5:$R$20,4,FALSE),"")</f>
        <v/>
      </c>
      <c r="AB70" s="24" t="str">
        <f t="shared" ref="AB70:AB104" si="26">IFERROR(VLOOKUP($B70,$L$5:$R$20,5,FALSE),"")</f>
        <v/>
      </c>
      <c r="AC70" s="24" t="str">
        <f t="shared" ref="AC70:AC104" si="27">IFERROR(VLOOKUP($B70,$L$5:$R$20,6,FALSE),"")</f>
        <v/>
      </c>
      <c r="AD70" s="24" t="str">
        <f t="shared" ref="AD70:AD104" si="28">IFERROR(VLOOKUP($B70,$L$5:$R$20,7,FALSE),"")</f>
        <v/>
      </c>
      <c r="AE70" s="24" t="str">
        <f t="shared" ref="AE70:AE104" si="29">IF(B70="","",IF(Y70="",$L$48,""))</f>
        <v/>
      </c>
      <c r="AF70" s="24" t="str">
        <f t="shared" ref="AF70:AF104" si="30">CONCATENATE($L$25,$L$33,AA70,$L$33,AB70,$L$33,AC70,$L$33,AD70,$L$33,$L$29,$L$33,C70)</f>
        <v>;;;;;PROTOTIPO;</v>
      </c>
      <c r="AG70" s="24" t="str">
        <f>IFERROR(VLOOKUP($AF70,'VERIFICAÇÃO 8'!H:J,2,FALSE),"")</f>
        <v/>
      </c>
      <c r="AH70" s="24" t="str">
        <f>IFERROR(VLOOKUP($AF70,'VERIFICAÇÃO 8'!H:J,3,FALSE),"")</f>
        <v/>
      </c>
      <c r="AJ70" s="24">
        <f t="shared" ref="AJ70:AJ104" si="31">IF(X70&lt;&gt;"",1,0)</f>
        <v>0</v>
      </c>
      <c r="AK70" s="24">
        <f t="shared" ref="AK70:AK104" si="32">IF(AE70&lt;&gt;"",1,0)</f>
        <v>0</v>
      </c>
      <c r="AL70" s="24">
        <f t="shared" ref="AL70:AL104" si="33">IF(AH70&lt;&gt;"",1,0)</f>
        <v>0</v>
      </c>
    </row>
    <row r="71" spans="1:38" x14ac:dyDescent="0.35">
      <c r="A71" s="206" t="s">
        <v>1122</v>
      </c>
      <c r="B71" s="443"/>
      <c r="C71" s="461"/>
      <c r="D71" s="461"/>
      <c r="E71" s="443"/>
      <c r="F71" s="443"/>
      <c r="G71" s="136"/>
      <c r="H71" s="107"/>
      <c r="I71" s="51">
        <f t="shared" si="18"/>
        <v>0</v>
      </c>
      <c r="J71" s="43" t="str">
        <f t="shared" si="19"/>
        <v/>
      </c>
      <c r="V71" s="24" t="b">
        <f t="shared" si="20"/>
        <v>0</v>
      </c>
      <c r="W71" s="24" t="b">
        <f t="shared" si="21"/>
        <v>0</v>
      </c>
      <c r="X71" s="24" t="str">
        <f t="shared" si="22"/>
        <v/>
      </c>
      <c r="Y71" s="24" t="str">
        <f t="shared" si="23"/>
        <v/>
      </c>
      <c r="Z71" s="24" t="str">
        <f t="shared" si="24"/>
        <v/>
      </c>
      <c r="AA71" s="24" t="str">
        <f t="shared" si="25"/>
        <v/>
      </c>
      <c r="AB71" s="24" t="str">
        <f t="shared" si="26"/>
        <v/>
      </c>
      <c r="AC71" s="24" t="str">
        <f t="shared" si="27"/>
        <v/>
      </c>
      <c r="AD71" s="24" t="str">
        <f t="shared" si="28"/>
        <v/>
      </c>
      <c r="AE71" s="24" t="str">
        <f t="shared" si="29"/>
        <v/>
      </c>
      <c r="AF71" s="24" t="str">
        <f t="shared" si="30"/>
        <v>;;;;;PROTOTIPO;</v>
      </c>
      <c r="AG71" s="24" t="str">
        <f>IFERROR(VLOOKUP($AF71,'VERIFICAÇÃO 8'!H:J,2,FALSE),"")</f>
        <v/>
      </c>
      <c r="AH71" s="24" t="str">
        <f>IFERROR(VLOOKUP($AF71,'VERIFICAÇÃO 8'!H:J,3,FALSE),"")</f>
        <v/>
      </c>
      <c r="AJ71" s="24">
        <f t="shared" si="31"/>
        <v>0</v>
      </c>
      <c r="AK71" s="24">
        <f t="shared" si="32"/>
        <v>0</v>
      </c>
      <c r="AL71" s="24">
        <f t="shared" si="33"/>
        <v>0</v>
      </c>
    </row>
    <row r="72" spans="1:38" x14ac:dyDescent="0.35">
      <c r="A72" s="206" t="s">
        <v>1123</v>
      </c>
      <c r="B72" s="443"/>
      <c r="C72" s="461"/>
      <c r="D72" s="461"/>
      <c r="E72" s="443"/>
      <c r="F72" s="443"/>
      <c r="G72" s="136"/>
      <c r="H72" s="107"/>
      <c r="I72" s="51">
        <f t="shared" si="18"/>
        <v>0</v>
      </c>
      <c r="J72" s="43" t="str">
        <f t="shared" si="19"/>
        <v/>
      </c>
      <c r="V72" s="24" t="b">
        <f t="shared" si="20"/>
        <v>0</v>
      </c>
      <c r="W72" s="24" t="b">
        <f t="shared" si="21"/>
        <v>0</v>
      </c>
      <c r="X72" s="24" t="str">
        <f t="shared" si="22"/>
        <v/>
      </c>
      <c r="Y72" s="24" t="str">
        <f t="shared" si="23"/>
        <v/>
      </c>
      <c r="Z72" s="24" t="str">
        <f t="shared" si="24"/>
        <v/>
      </c>
      <c r="AA72" s="24" t="str">
        <f t="shared" si="25"/>
        <v/>
      </c>
      <c r="AB72" s="24" t="str">
        <f t="shared" si="26"/>
        <v/>
      </c>
      <c r="AC72" s="24" t="str">
        <f t="shared" si="27"/>
        <v/>
      </c>
      <c r="AD72" s="24" t="str">
        <f t="shared" si="28"/>
        <v/>
      </c>
      <c r="AE72" s="24" t="str">
        <f t="shared" si="29"/>
        <v/>
      </c>
      <c r="AF72" s="24" t="str">
        <f t="shared" si="30"/>
        <v>;;;;;PROTOTIPO;</v>
      </c>
      <c r="AG72" s="24" t="str">
        <f>IFERROR(VLOOKUP($AF72,'VERIFICAÇÃO 8'!H:J,2,FALSE),"")</f>
        <v/>
      </c>
      <c r="AH72" s="24" t="str">
        <f>IFERROR(VLOOKUP($AF72,'VERIFICAÇÃO 8'!H:J,3,FALSE),"")</f>
        <v/>
      </c>
      <c r="AJ72" s="24">
        <f t="shared" si="31"/>
        <v>0</v>
      </c>
      <c r="AK72" s="24">
        <f t="shared" si="32"/>
        <v>0</v>
      </c>
      <c r="AL72" s="24">
        <f t="shared" si="33"/>
        <v>0</v>
      </c>
    </row>
    <row r="73" spans="1:38" x14ac:dyDescent="0.35">
      <c r="A73" s="206" t="s">
        <v>1124</v>
      </c>
      <c r="B73" s="443"/>
      <c r="C73" s="461"/>
      <c r="D73" s="461"/>
      <c r="E73" s="443"/>
      <c r="F73" s="443"/>
      <c r="G73" s="136"/>
      <c r="H73" s="107"/>
      <c r="I73" s="51">
        <f t="shared" si="18"/>
        <v>0</v>
      </c>
      <c r="J73" s="43" t="str">
        <f t="shared" si="19"/>
        <v/>
      </c>
      <c r="V73" s="24" t="b">
        <f t="shared" si="20"/>
        <v>0</v>
      </c>
      <c r="W73" s="24" t="b">
        <f t="shared" si="21"/>
        <v>0</v>
      </c>
      <c r="X73" s="24" t="str">
        <f t="shared" si="22"/>
        <v/>
      </c>
      <c r="Y73" s="24" t="str">
        <f t="shared" si="23"/>
        <v/>
      </c>
      <c r="Z73" s="24" t="str">
        <f t="shared" si="24"/>
        <v/>
      </c>
      <c r="AA73" s="24" t="str">
        <f t="shared" si="25"/>
        <v/>
      </c>
      <c r="AB73" s="24" t="str">
        <f t="shared" si="26"/>
        <v/>
      </c>
      <c r="AC73" s="24" t="str">
        <f t="shared" si="27"/>
        <v/>
      </c>
      <c r="AD73" s="24" t="str">
        <f t="shared" si="28"/>
        <v/>
      </c>
      <c r="AE73" s="24" t="str">
        <f t="shared" si="29"/>
        <v/>
      </c>
      <c r="AF73" s="24" t="str">
        <f t="shared" si="30"/>
        <v>;;;;;PROTOTIPO;</v>
      </c>
      <c r="AG73" s="24" t="str">
        <f>IFERROR(VLOOKUP($AF73,'VERIFICAÇÃO 8'!H:J,2,FALSE),"")</f>
        <v/>
      </c>
      <c r="AH73" s="24" t="str">
        <f>IFERROR(VLOOKUP($AF73,'VERIFICAÇÃO 8'!H:J,3,FALSE),"")</f>
        <v/>
      </c>
      <c r="AJ73" s="24">
        <f t="shared" si="31"/>
        <v>0</v>
      </c>
      <c r="AK73" s="24">
        <f t="shared" si="32"/>
        <v>0</v>
      </c>
      <c r="AL73" s="24">
        <f t="shared" si="33"/>
        <v>0</v>
      </c>
    </row>
    <row r="74" spans="1:38" x14ac:dyDescent="0.35">
      <c r="A74" s="206" t="s">
        <v>1125</v>
      </c>
      <c r="B74" s="443"/>
      <c r="C74" s="461"/>
      <c r="D74" s="461"/>
      <c r="E74" s="443"/>
      <c r="F74" s="443"/>
      <c r="G74" s="136"/>
      <c r="H74" s="107"/>
      <c r="I74" s="51">
        <f t="shared" si="18"/>
        <v>0</v>
      </c>
      <c r="J74" s="43" t="str">
        <f t="shared" si="19"/>
        <v/>
      </c>
      <c r="V74" s="24" t="b">
        <f t="shared" si="20"/>
        <v>0</v>
      </c>
      <c r="W74" s="24" t="b">
        <f t="shared" si="21"/>
        <v>0</v>
      </c>
      <c r="X74" s="24" t="str">
        <f t="shared" si="22"/>
        <v/>
      </c>
      <c r="Y74" s="24" t="str">
        <f t="shared" si="23"/>
        <v/>
      </c>
      <c r="Z74" s="24" t="str">
        <f t="shared" si="24"/>
        <v/>
      </c>
      <c r="AA74" s="24" t="str">
        <f t="shared" si="25"/>
        <v/>
      </c>
      <c r="AB74" s="24" t="str">
        <f t="shared" si="26"/>
        <v/>
      </c>
      <c r="AC74" s="24" t="str">
        <f t="shared" si="27"/>
        <v/>
      </c>
      <c r="AD74" s="24" t="str">
        <f t="shared" si="28"/>
        <v/>
      </c>
      <c r="AE74" s="24" t="str">
        <f t="shared" si="29"/>
        <v/>
      </c>
      <c r="AF74" s="24" t="str">
        <f t="shared" si="30"/>
        <v>;;;;;PROTOTIPO;</v>
      </c>
      <c r="AG74" s="24" t="str">
        <f>IFERROR(VLOOKUP($AF74,'VERIFICAÇÃO 8'!H:J,2,FALSE),"")</f>
        <v/>
      </c>
      <c r="AH74" s="24" t="str">
        <f>IFERROR(VLOOKUP($AF74,'VERIFICAÇÃO 8'!H:J,3,FALSE),"")</f>
        <v/>
      </c>
      <c r="AJ74" s="24">
        <f t="shared" si="31"/>
        <v>0</v>
      </c>
      <c r="AK74" s="24">
        <f t="shared" si="32"/>
        <v>0</v>
      </c>
      <c r="AL74" s="24">
        <f t="shared" si="33"/>
        <v>0</v>
      </c>
    </row>
    <row r="75" spans="1:38" x14ac:dyDescent="0.35">
      <c r="A75" s="206" t="s">
        <v>1126</v>
      </c>
      <c r="B75" s="443"/>
      <c r="C75" s="461"/>
      <c r="D75" s="461"/>
      <c r="E75" s="443"/>
      <c r="F75" s="443"/>
      <c r="G75" s="136"/>
      <c r="H75" s="107"/>
      <c r="I75" s="51">
        <f t="shared" si="18"/>
        <v>0</v>
      </c>
      <c r="J75" s="43" t="str">
        <f t="shared" si="19"/>
        <v/>
      </c>
      <c r="V75" s="24" t="b">
        <f t="shared" si="20"/>
        <v>0</v>
      </c>
      <c r="W75" s="24" t="b">
        <f t="shared" si="21"/>
        <v>0</v>
      </c>
      <c r="X75" s="24" t="str">
        <f t="shared" si="22"/>
        <v/>
      </c>
      <c r="Y75" s="24" t="str">
        <f t="shared" si="23"/>
        <v/>
      </c>
      <c r="Z75" s="24" t="str">
        <f t="shared" si="24"/>
        <v/>
      </c>
      <c r="AA75" s="24" t="str">
        <f t="shared" si="25"/>
        <v/>
      </c>
      <c r="AB75" s="24" t="str">
        <f t="shared" si="26"/>
        <v/>
      </c>
      <c r="AC75" s="24" t="str">
        <f t="shared" si="27"/>
        <v/>
      </c>
      <c r="AD75" s="24" t="str">
        <f t="shared" si="28"/>
        <v/>
      </c>
      <c r="AE75" s="24" t="str">
        <f t="shared" si="29"/>
        <v/>
      </c>
      <c r="AF75" s="24" t="str">
        <f t="shared" si="30"/>
        <v>;;;;;PROTOTIPO;</v>
      </c>
      <c r="AG75" s="24" t="str">
        <f>IFERROR(VLOOKUP($AF75,'VERIFICAÇÃO 8'!H:J,2,FALSE),"")</f>
        <v/>
      </c>
      <c r="AH75" s="24" t="str">
        <f>IFERROR(VLOOKUP($AF75,'VERIFICAÇÃO 8'!H:J,3,FALSE),"")</f>
        <v/>
      </c>
      <c r="AJ75" s="24">
        <f t="shared" si="31"/>
        <v>0</v>
      </c>
      <c r="AK75" s="24">
        <f t="shared" si="32"/>
        <v>0</v>
      </c>
      <c r="AL75" s="24">
        <f t="shared" si="33"/>
        <v>0</v>
      </c>
    </row>
    <row r="76" spans="1:38" x14ac:dyDescent="0.35">
      <c r="A76" s="206" t="s">
        <v>1127</v>
      </c>
      <c r="B76" s="443"/>
      <c r="C76" s="461"/>
      <c r="D76" s="461"/>
      <c r="E76" s="443"/>
      <c r="F76" s="443"/>
      <c r="G76" s="136"/>
      <c r="H76" s="107"/>
      <c r="I76" s="51">
        <f t="shared" si="18"/>
        <v>0</v>
      </c>
      <c r="J76" s="43" t="str">
        <f t="shared" si="19"/>
        <v/>
      </c>
      <c r="V76" s="24" t="b">
        <f t="shared" si="20"/>
        <v>0</v>
      </c>
      <c r="W76" s="24" t="b">
        <f t="shared" si="21"/>
        <v>0</v>
      </c>
      <c r="X76" s="24" t="str">
        <f t="shared" si="22"/>
        <v/>
      </c>
      <c r="Y76" s="24" t="str">
        <f t="shared" si="23"/>
        <v/>
      </c>
      <c r="Z76" s="24" t="str">
        <f t="shared" si="24"/>
        <v/>
      </c>
      <c r="AA76" s="24" t="str">
        <f t="shared" si="25"/>
        <v/>
      </c>
      <c r="AB76" s="24" t="str">
        <f t="shared" si="26"/>
        <v/>
      </c>
      <c r="AC76" s="24" t="str">
        <f t="shared" si="27"/>
        <v/>
      </c>
      <c r="AD76" s="24" t="str">
        <f t="shared" si="28"/>
        <v/>
      </c>
      <c r="AE76" s="24" t="str">
        <f t="shared" si="29"/>
        <v/>
      </c>
      <c r="AF76" s="24" t="str">
        <f t="shared" si="30"/>
        <v>;;;;;PROTOTIPO;</v>
      </c>
      <c r="AG76" s="24" t="str">
        <f>IFERROR(VLOOKUP($AF76,'VERIFICAÇÃO 8'!H:J,2,FALSE),"")</f>
        <v/>
      </c>
      <c r="AH76" s="24" t="str">
        <f>IFERROR(VLOOKUP($AF76,'VERIFICAÇÃO 8'!H:J,3,FALSE),"")</f>
        <v/>
      </c>
      <c r="AJ76" s="24">
        <f t="shared" si="31"/>
        <v>0</v>
      </c>
      <c r="AK76" s="24">
        <f t="shared" si="32"/>
        <v>0</v>
      </c>
      <c r="AL76" s="24">
        <f t="shared" si="33"/>
        <v>0</v>
      </c>
    </row>
    <row r="77" spans="1:38" x14ac:dyDescent="0.35">
      <c r="A77" s="206" t="s">
        <v>1128</v>
      </c>
      <c r="B77" s="443"/>
      <c r="C77" s="461"/>
      <c r="D77" s="461"/>
      <c r="E77" s="443"/>
      <c r="F77" s="443"/>
      <c r="G77" s="136"/>
      <c r="H77" s="107"/>
      <c r="I77" s="51">
        <f t="shared" si="18"/>
        <v>0</v>
      </c>
      <c r="J77" s="43" t="str">
        <f t="shared" si="19"/>
        <v/>
      </c>
      <c r="V77" s="24" t="b">
        <f t="shared" si="20"/>
        <v>0</v>
      </c>
      <c r="W77" s="24" t="b">
        <f t="shared" si="21"/>
        <v>0</v>
      </c>
      <c r="X77" s="24" t="str">
        <f t="shared" si="22"/>
        <v/>
      </c>
      <c r="Y77" s="24" t="str">
        <f t="shared" si="23"/>
        <v/>
      </c>
      <c r="Z77" s="24" t="str">
        <f t="shared" si="24"/>
        <v/>
      </c>
      <c r="AA77" s="24" t="str">
        <f t="shared" si="25"/>
        <v/>
      </c>
      <c r="AB77" s="24" t="str">
        <f t="shared" si="26"/>
        <v/>
      </c>
      <c r="AC77" s="24" t="str">
        <f t="shared" si="27"/>
        <v/>
      </c>
      <c r="AD77" s="24" t="str">
        <f t="shared" si="28"/>
        <v/>
      </c>
      <c r="AE77" s="24" t="str">
        <f t="shared" si="29"/>
        <v/>
      </c>
      <c r="AF77" s="24" t="str">
        <f t="shared" si="30"/>
        <v>;;;;;PROTOTIPO;</v>
      </c>
      <c r="AG77" s="24" t="str">
        <f>IFERROR(VLOOKUP($AF77,'VERIFICAÇÃO 8'!H:J,2,FALSE),"")</f>
        <v/>
      </c>
      <c r="AH77" s="24" t="str">
        <f>IFERROR(VLOOKUP($AF77,'VERIFICAÇÃO 8'!H:J,3,FALSE),"")</f>
        <v/>
      </c>
      <c r="AJ77" s="24">
        <f t="shared" si="31"/>
        <v>0</v>
      </c>
      <c r="AK77" s="24">
        <f t="shared" si="32"/>
        <v>0</v>
      </c>
      <c r="AL77" s="24">
        <f t="shared" si="33"/>
        <v>0</v>
      </c>
    </row>
    <row r="78" spans="1:38" x14ac:dyDescent="0.35">
      <c r="A78" s="206" t="s">
        <v>1129</v>
      </c>
      <c r="B78" s="443"/>
      <c r="C78" s="461"/>
      <c r="D78" s="461"/>
      <c r="E78" s="443"/>
      <c r="F78" s="443"/>
      <c r="G78" s="136"/>
      <c r="H78" s="107"/>
      <c r="I78" s="51">
        <f t="shared" si="18"/>
        <v>0</v>
      </c>
      <c r="J78" s="43" t="str">
        <f t="shared" si="19"/>
        <v/>
      </c>
      <c r="V78" s="24" t="b">
        <f t="shared" si="20"/>
        <v>0</v>
      </c>
      <c r="W78" s="24" t="b">
        <f t="shared" si="21"/>
        <v>0</v>
      </c>
      <c r="X78" s="24" t="str">
        <f t="shared" si="22"/>
        <v/>
      </c>
      <c r="Y78" s="24" t="str">
        <f t="shared" si="23"/>
        <v/>
      </c>
      <c r="Z78" s="24" t="str">
        <f t="shared" si="24"/>
        <v/>
      </c>
      <c r="AA78" s="24" t="str">
        <f t="shared" si="25"/>
        <v/>
      </c>
      <c r="AB78" s="24" t="str">
        <f t="shared" si="26"/>
        <v/>
      </c>
      <c r="AC78" s="24" t="str">
        <f t="shared" si="27"/>
        <v/>
      </c>
      <c r="AD78" s="24" t="str">
        <f t="shared" si="28"/>
        <v/>
      </c>
      <c r="AE78" s="24" t="str">
        <f t="shared" si="29"/>
        <v/>
      </c>
      <c r="AF78" s="24" t="str">
        <f t="shared" si="30"/>
        <v>;;;;;PROTOTIPO;</v>
      </c>
      <c r="AG78" s="24" t="str">
        <f>IFERROR(VLOOKUP($AF78,'VERIFICAÇÃO 8'!H:J,2,FALSE),"")</f>
        <v/>
      </c>
      <c r="AH78" s="24" t="str">
        <f>IFERROR(VLOOKUP($AF78,'VERIFICAÇÃO 8'!H:J,3,FALSE),"")</f>
        <v/>
      </c>
      <c r="AJ78" s="24">
        <f t="shared" si="31"/>
        <v>0</v>
      </c>
      <c r="AK78" s="24">
        <f t="shared" si="32"/>
        <v>0</v>
      </c>
      <c r="AL78" s="24">
        <f t="shared" si="33"/>
        <v>0</v>
      </c>
    </row>
    <row r="79" spans="1:38" x14ac:dyDescent="0.35">
      <c r="A79" s="206" t="s">
        <v>1130</v>
      </c>
      <c r="B79" s="443"/>
      <c r="C79" s="461"/>
      <c r="D79" s="461"/>
      <c r="E79" s="443"/>
      <c r="F79" s="443"/>
      <c r="G79" s="136"/>
      <c r="H79" s="107"/>
      <c r="I79" s="51">
        <f t="shared" si="18"/>
        <v>0</v>
      </c>
      <c r="J79" s="43" t="str">
        <f t="shared" si="19"/>
        <v/>
      </c>
      <c r="V79" s="24" t="b">
        <f t="shared" si="20"/>
        <v>0</v>
      </c>
      <c r="W79" s="24" t="b">
        <f t="shared" si="21"/>
        <v>0</v>
      </c>
      <c r="X79" s="24" t="str">
        <f t="shared" si="22"/>
        <v/>
      </c>
      <c r="Y79" s="24" t="str">
        <f t="shared" si="23"/>
        <v/>
      </c>
      <c r="Z79" s="24" t="str">
        <f t="shared" si="24"/>
        <v/>
      </c>
      <c r="AA79" s="24" t="str">
        <f t="shared" si="25"/>
        <v/>
      </c>
      <c r="AB79" s="24" t="str">
        <f t="shared" si="26"/>
        <v/>
      </c>
      <c r="AC79" s="24" t="str">
        <f t="shared" si="27"/>
        <v/>
      </c>
      <c r="AD79" s="24" t="str">
        <f t="shared" si="28"/>
        <v/>
      </c>
      <c r="AE79" s="24" t="str">
        <f t="shared" si="29"/>
        <v/>
      </c>
      <c r="AF79" s="24" t="str">
        <f t="shared" si="30"/>
        <v>;;;;;PROTOTIPO;</v>
      </c>
      <c r="AG79" s="24" t="str">
        <f>IFERROR(VLOOKUP($AF79,'VERIFICAÇÃO 8'!H:J,2,FALSE),"")</f>
        <v/>
      </c>
      <c r="AH79" s="24" t="str">
        <f>IFERROR(VLOOKUP($AF79,'VERIFICAÇÃO 8'!H:J,3,FALSE),"")</f>
        <v/>
      </c>
      <c r="AJ79" s="24">
        <f t="shared" si="31"/>
        <v>0</v>
      </c>
      <c r="AK79" s="24">
        <f t="shared" si="32"/>
        <v>0</v>
      </c>
      <c r="AL79" s="24">
        <f t="shared" si="33"/>
        <v>0</v>
      </c>
    </row>
    <row r="80" spans="1:38" x14ac:dyDescent="0.35">
      <c r="A80" s="206" t="s">
        <v>1131</v>
      </c>
      <c r="B80" s="443"/>
      <c r="C80" s="461"/>
      <c r="D80" s="461"/>
      <c r="E80" s="443"/>
      <c r="F80" s="443"/>
      <c r="G80" s="136"/>
      <c r="H80" s="107"/>
      <c r="I80" s="51">
        <f t="shared" si="18"/>
        <v>0</v>
      </c>
      <c r="J80" s="43" t="str">
        <f t="shared" si="19"/>
        <v/>
      </c>
      <c r="V80" s="24" t="b">
        <f t="shared" si="20"/>
        <v>0</v>
      </c>
      <c r="W80" s="24" t="b">
        <f t="shared" si="21"/>
        <v>0</v>
      </c>
      <c r="X80" s="24" t="str">
        <f t="shared" si="22"/>
        <v/>
      </c>
      <c r="Y80" s="24" t="str">
        <f t="shared" si="23"/>
        <v/>
      </c>
      <c r="Z80" s="24" t="str">
        <f t="shared" si="24"/>
        <v/>
      </c>
      <c r="AA80" s="24" t="str">
        <f t="shared" si="25"/>
        <v/>
      </c>
      <c r="AB80" s="24" t="str">
        <f t="shared" si="26"/>
        <v/>
      </c>
      <c r="AC80" s="24" t="str">
        <f t="shared" si="27"/>
        <v/>
      </c>
      <c r="AD80" s="24" t="str">
        <f t="shared" si="28"/>
        <v/>
      </c>
      <c r="AE80" s="24" t="str">
        <f t="shared" si="29"/>
        <v/>
      </c>
      <c r="AF80" s="24" t="str">
        <f t="shared" si="30"/>
        <v>;;;;;PROTOTIPO;</v>
      </c>
      <c r="AG80" s="24" t="str">
        <f>IFERROR(VLOOKUP($AF80,'VERIFICAÇÃO 8'!H:J,2,FALSE),"")</f>
        <v/>
      </c>
      <c r="AH80" s="24" t="str">
        <f>IFERROR(VLOOKUP($AF80,'VERIFICAÇÃO 8'!H:J,3,FALSE),"")</f>
        <v/>
      </c>
      <c r="AJ80" s="24">
        <f t="shared" si="31"/>
        <v>0</v>
      </c>
      <c r="AK80" s="24">
        <f t="shared" si="32"/>
        <v>0</v>
      </c>
      <c r="AL80" s="24">
        <f t="shared" si="33"/>
        <v>0</v>
      </c>
    </row>
    <row r="81" spans="1:38" x14ac:dyDescent="0.35">
      <c r="A81" s="206" t="s">
        <v>1132</v>
      </c>
      <c r="B81" s="443"/>
      <c r="C81" s="461"/>
      <c r="D81" s="461"/>
      <c r="E81" s="443"/>
      <c r="F81" s="443"/>
      <c r="G81" s="136"/>
      <c r="H81" s="107"/>
      <c r="I81" s="51">
        <f t="shared" si="18"/>
        <v>0</v>
      </c>
      <c r="J81" s="43" t="str">
        <f t="shared" si="19"/>
        <v/>
      </c>
      <c r="V81" s="24" t="b">
        <f t="shared" si="20"/>
        <v>0</v>
      </c>
      <c r="W81" s="24" t="b">
        <f t="shared" si="21"/>
        <v>0</v>
      </c>
      <c r="X81" s="24" t="str">
        <f t="shared" si="22"/>
        <v/>
      </c>
      <c r="Y81" s="24" t="str">
        <f t="shared" si="23"/>
        <v/>
      </c>
      <c r="Z81" s="24" t="str">
        <f t="shared" si="24"/>
        <v/>
      </c>
      <c r="AA81" s="24" t="str">
        <f t="shared" si="25"/>
        <v/>
      </c>
      <c r="AB81" s="24" t="str">
        <f t="shared" si="26"/>
        <v/>
      </c>
      <c r="AC81" s="24" t="str">
        <f t="shared" si="27"/>
        <v/>
      </c>
      <c r="AD81" s="24" t="str">
        <f t="shared" si="28"/>
        <v/>
      </c>
      <c r="AE81" s="24" t="str">
        <f t="shared" si="29"/>
        <v/>
      </c>
      <c r="AF81" s="24" t="str">
        <f t="shared" si="30"/>
        <v>;;;;;PROTOTIPO;</v>
      </c>
      <c r="AG81" s="24" t="str">
        <f>IFERROR(VLOOKUP($AF81,'VERIFICAÇÃO 8'!H:J,2,FALSE),"")</f>
        <v/>
      </c>
      <c r="AH81" s="24" t="str">
        <f>IFERROR(VLOOKUP($AF81,'VERIFICAÇÃO 8'!H:J,3,FALSE),"")</f>
        <v/>
      </c>
      <c r="AJ81" s="24">
        <f t="shared" si="31"/>
        <v>0</v>
      </c>
      <c r="AK81" s="24">
        <f t="shared" si="32"/>
        <v>0</v>
      </c>
      <c r="AL81" s="24">
        <f t="shared" si="33"/>
        <v>0</v>
      </c>
    </row>
    <row r="82" spans="1:38" x14ac:dyDescent="0.35">
      <c r="A82" s="206" t="s">
        <v>1133</v>
      </c>
      <c r="B82" s="443"/>
      <c r="C82" s="461"/>
      <c r="D82" s="461"/>
      <c r="E82" s="443"/>
      <c r="F82" s="443"/>
      <c r="G82" s="136"/>
      <c r="H82" s="107"/>
      <c r="I82" s="51">
        <f t="shared" si="18"/>
        <v>0</v>
      </c>
      <c r="J82" s="43" t="str">
        <f t="shared" si="19"/>
        <v/>
      </c>
      <c r="V82" s="24" t="b">
        <f t="shared" si="20"/>
        <v>0</v>
      </c>
      <c r="W82" s="24" t="b">
        <f t="shared" si="21"/>
        <v>0</v>
      </c>
      <c r="X82" s="24" t="str">
        <f t="shared" si="22"/>
        <v/>
      </c>
      <c r="Y82" s="24" t="str">
        <f t="shared" si="23"/>
        <v/>
      </c>
      <c r="Z82" s="24" t="str">
        <f t="shared" si="24"/>
        <v/>
      </c>
      <c r="AA82" s="24" t="str">
        <f t="shared" si="25"/>
        <v/>
      </c>
      <c r="AB82" s="24" t="str">
        <f t="shared" si="26"/>
        <v/>
      </c>
      <c r="AC82" s="24" t="str">
        <f t="shared" si="27"/>
        <v/>
      </c>
      <c r="AD82" s="24" t="str">
        <f t="shared" si="28"/>
        <v/>
      </c>
      <c r="AE82" s="24" t="str">
        <f t="shared" si="29"/>
        <v/>
      </c>
      <c r="AF82" s="24" t="str">
        <f t="shared" si="30"/>
        <v>;;;;;PROTOTIPO;</v>
      </c>
      <c r="AG82" s="24" t="str">
        <f>IFERROR(VLOOKUP($AF82,'VERIFICAÇÃO 8'!H:J,2,FALSE),"")</f>
        <v/>
      </c>
      <c r="AH82" s="24" t="str">
        <f>IFERROR(VLOOKUP($AF82,'VERIFICAÇÃO 8'!H:J,3,FALSE),"")</f>
        <v/>
      </c>
      <c r="AJ82" s="24">
        <f t="shared" si="31"/>
        <v>0</v>
      </c>
      <c r="AK82" s="24">
        <f t="shared" si="32"/>
        <v>0</v>
      </c>
      <c r="AL82" s="24">
        <f t="shared" si="33"/>
        <v>0</v>
      </c>
    </row>
    <row r="83" spans="1:38" x14ac:dyDescent="0.35">
      <c r="A83" s="206" t="s">
        <v>1134</v>
      </c>
      <c r="B83" s="443"/>
      <c r="C83" s="461"/>
      <c r="D83" s="461"/>
      <c r="E83" s="443"/>
      <c r="F83" s="443"/>
      <c r="G83" s="136"/>
      <c r="H83" s="107"/>
      <c r="I83" s="51">
        <f t="shared" si="18"/>
        <v>0</v>
      </c>
      <c r="J83" s="43" t="str">
        <f t="shared" si="19"/>
        <v/>
      </c>
      <c r="V83" s="24" t="b">
        <f t="shared" si="20"/>
        <v>0</v>
      </c>
      <c r="W83" s="24" t="b">
        <f t="shared" si="21"/>
        <v>0</v>
      </c>
      <c r="X83" s="24" t="str">
        <f t="shared" si="22"/>
        <v/>
      </c>
      <c r="Y83" s="24" t="str">
        <f t="shared" si="23"/>
        <v/>
      </c>
      <c r="Z83" s="24" t="str">
        <f t="shared" si="24"/>
        <v/>
      </c>
      <c r="AA83" s="24" t="str">
        <f t="shared" si="25"/>
        <v/>
      </c>
      <c r="AB83" s="24" t="str">
        <f t="shared" si="26"/>
        <v/>
      </c>
      <c r="AC83" s="24" t="str">
        <f t="shared" si="27"/>
        <v/>
      </c>
      <c r="AD83" s="24" t="str">
        <f t="shared" si="28"/>
        <v/>
      </c>
      <c r="AE83" s="24" t="str">
        <f t="shared" si="29"/>
        <v/>
      </c>
      <c r="AF83" s="24" t="str">
        <f t="shared" si="30"/>
        <v>;;;;;PROTOTIPO;</v>
      </c>
      <c r="AG83" s="24" t="str">
        <f>IFERROR(VLOOKUP($AF83,'VERIFICAÇÃO 8'!H:J,2,FALSE),"")</f>
        <v/>
      </c>
      <c r="AH83" s="24" t="str">
        <f>IFERROR(VLOOKUP($AF83,'VERIFICAÇÃO 8'!H:J,3,FALSE),"")</f>
        <v/>
      </c>
      <c r="AJ83" s="24">
        <f t="shared" si="31"/>
        <v>0</v>
      </c>
      <c r="AK83" s="24">
        <f t="shared" si="32"/>
        <v>0</v>
      </c>
      <c r="AL83" s="24">
        <f t="shared" si="33"/>
        <v>0</v>
      </c>
    </row>
    <row r="84" spans="1:38" x14ac:dyDescent="0.35">
      <c r="A84" s="206" t="s">
        <v>1135</v>
      </c>
      <c r="B84" s="443"/>
      <c r="C84" s="461"/>
      <c r="D84" s="461"/>
      <c r="E84" s="443"/>
      <c r="F84" s="443"/>
      <c r="G84" s="136"/>
      <c r="H84" s="107"/>
      <c r="I84" s="51">
        <f t="shared" si="18"/>
        <v>0</v>
      </c>
      <c r="J84" s="43" t="str">
        <f t="shared" si="19"/>
        <v/>
      </c>
      <c r="V84" s="24" t="b">
        <f t="shared" si="20"/>
        <v>0</v>
      </c>
      <c r="W84" s="24" t="b">
        <f t="shared" si="21"/>
        <v>0</v>
      </c>
      <c r="X84" s="24" t="str">
        <f t="shared" si="22"/>
        <v/>
      </c>
      <c r="Y84" s="24" t="str">
        <f t="shared" si="23"/>
        <v/>
      </c>
      <c r="Z84" s="24" t="str">
        <f t="shared" si="24"/>
        <v/>
      </c>
      <c r="AA84" s="24" t="str">
        <f t="shared" si="25"/>
        <v/>
      </c>
      <c r="AB84" s="24" t="str">
        <f t="shared" si="26"/>
        <v/>
      </c>
      <c r="AC84" s="24" t="str">
        <f t="shared" si="27"/>
        <v/>
      </c>
      <c r="AD84" s="24" t="str">
        <f t="shared" si="28"/>
        <v/>
      </c>
      <c r="AE84" s="24" t="str">
        <f t="shared" si="29"/>
        <v/>
      </c>
      <c r="AF84" s="24" t="str">
        <f t="shared" si="30"/>
        <v>;;;;;PROTOTIPO;</v>
      </c>
      <c r="AG84" s="24" t="str">
        <f>IFERROR(VLOOKUP($AF84,'VERIFICAÇÃO 8'!H:J,2,FALSE),"")</f>
        <v/>
      </c>
      <c r="AH84" s="24" t="str">
        <f>IFERROR(VLOOKUP($AF84,'VERIFICAÇÃO 8'!H:J,3,FALSE),"")</f>
        <v/>
      </c>
      <c r="AJ84" s="24">
        <f t="shared" si="31"/>
        <v>0</v>
      </c>
      <c r="AK84" s="24">
        <f t="shared" si="32"/>
        <v>0</v>
      </c>
      <c r="AL84" s="24">
        <f t="shared" si="33"/>
        <v>0</v>
      </c>
    </row>
    <row r="85" spans="1:38" x14ac:dyDescent="0.35">
      <c r="A85" s="206" t="s">
        <v>1331</v>
      </c>
      <c r="B85" s="443"/>
      <c r="C85" s="461"/>
      <c r="D85" s="461"/>
      <c r="E85" s="443"/>
      <c r="F85" s="443"/>
      <c r="G85" s="136"/>
      <c r="H85" s="107"/>
      <c r="I85" s="51">
        <f t="shared" si="18"/>
        <v>0</v>
      </c>
      <c r="J85" s="43" t="str">
        <f t="shared" si="19"/>
        <v/>
      </c>
      <c r="V85" s="24" t="b">
        <f t="shared" si="20"/>
        <v>0</v>
      </c>
      <c r="W85" s="24" t="b">
        <f t="shared" si="21"/>
        <v>0</v>
      </c>
      <c r="X85" s="24" t="str">
        <f t="shared" si="22"/>
        <v/>
      </c>
      <c r="Y85" s="24" t="str">
        <f t="shared" si="23"/>
        <v/>
      </c>
      <c r="Z85" s="24" t="str">
        <f t="shared" si="24"/>
        <v/>
      </c>
      <c r="AA85" s="24" t="str">
        <f t="shared" si="25"/>
        <v/>
      </c>
      <c r="AB85" s="24" t="str">
        <f t="shared" si="26"/>
        <v/>
      </c>
      <c r="AC85" s="24" t="str">
        <f t="shared" si="27"/>
        <v/>
      </c>
      <c r="AD85" s="24" t="str">
        <f t="shared" si="28"/>
        <v/>
      </c>
      <c r="AE85" s="24" t="str">
        <f t="shared" si="29"/>
        <v/>
      </c>
      <c r="AF85" s="24" t="str">
        <f t="shared" si="30"/>
        <v>;;;;;PROTOTIPO;</v>
      </c>
      <c r="AG85" s="24" t="str">
        <f>IFERROR(VLOOKUP($AF85,'VERIFICAÇÃO 8'!H:J,2,FALSE),"")</f>
        <v/>
      </c>
      <c r="AH85" s="24" t="str">
        <f>IFERROR(VLOOKUP($AF85,'VERIFICAÇÃO 8'!H:J,3,FALSE),"")</f>
        <v/>
      </c>
      <c r="AJ85" s="24">
        <f t="shared" si="31"/>
        <v>0</v>
      </c>
      <c r="AK85" s="24">
        <f t="shared" si="32"/>
        <v>0</v>
      </c>
      <c r="AL85" s="24">
        <f t="shared" si="33"/>
        <v>0</v>
      </c>
    </row>
    <row r="86" spans="1:38" x14ac:dyDescent="0.35">
      <c r="A86" s="206" t="s">
        <v>1332</v>
      </c>
      <c r="B86" s="443"/>
      <c r="C86" s="461"/>
      <c r="D86" s="461"/>
      <c r="E86" s="443"/>
      <c r="F86" s="443"/>
      <c r="G86" s="136"/>
      <c r="H86" s="107"/>
      <c r="I86" s="51">
        <f t="shared" si="18"/>
        <v>0</v>
      </c>
      <c r="J86" s="43" t="str">
        <f t="shared" si="19"/>
        <v/>
      </c>
      <c r="V86" s="24" t="b">
        <f t="shared" si="20"/>
        <v>0</v>
      </c>
      <c r="W86" s="24" t="b">
        <f t="shared" si="21"/>
        <v>0</v>
      </c>
      <c r="X86" s="24" t="str">
        <f t="shared" si="22"/>
        <v/>
      </c>
      <c r="Y86" s="24" t="str">
        <f t="shared" si="23"/>
        <v/>
      </c>
      <c r="Z86" s="24" t="str">
        <f t="shared" si="24"/>
        <v/>
      </c>
      <c r="AA86" s="24" t="str">
        <f t="shared" si="25"/>
        <v/>
      </c>
      <c r="AB86" s="24" t="str">
        <f t="shared" si="26"/>
        <v/>
      </c>
      <c r="AC86" s="24" t="str">
        <f t="shared" si="27"/>
        <v/>
      </c>
      <c r="AD86" s="24" t="str">
        <f t="shared" si="28"/>
        <v/>
      </c>
      <c r="AE86" s="24" t="str">
        <f t="shared" si="29"/>
        <v/>
      </c>
      <c r="AF86" s="24" t="str">
        <f t="shared" si="30"/>
        <v>;;;;;PROTOTIPO;</v>
      </c>
      <c r="AG86" s="24" t="str">
        <f>IFERROR(VLOOKUP($AF86,'VERIFICAÇÃO 8'!H:J,2,FALSE),"")</f>
        <v/>
      </c>
      <c r="AH86" s="24" t="str">
        <f>IFERROR(VLOOKUP($AF86,'VERIFICAÇÃO 8'!H:J,3,FALSE),"")</f>
        <v/>
      </c>
      <c r="AJ86" s="24">
        <f t="shared" si="31"/>
        <v>0</v>
      </c>
      <c r="AK86" s="24">
        <f t="shared" si="32"/>
        <v>0</v>
      </c>
      <c r="AL86" s="24">
        <f t="shared" si="33"/>
        <v>0</v>
      </c>
    </row>
    <row r="87" spans="1:38" x14ac:dyDescent="0.35">
      <c r="A87" s="206" t="s">
        <v>1333</v>
      </c>
      <c r="B87" s="443"/>
      <c r="C87" s="461"/>
      <c r="D87" s="461"/>
      <c r="E87" s="443"/>
      <c r="F87" s="443"/>
      <c r="G87" s="136"/>
      <c r="H87" s="107"/>
      <c r="I87" s="51">
        <f t="shared" si="18"/>
        <v>0</v>
      </c>
      <c r="J87" s="43" t="str">
        <f t="shared" si="19"/>
        <v/>
      </c>
      <c r="V87" s="24" t="b">
        <f t="shared" si="20"/>
        <v>0</v>
      </c>
      <c r="W87" s="24" t="b">
        <f t="shared" si="21"/>
        <v>0</v>
      </c>
      <c r="X87" s="24" t="str">
        <f t="shared" si="22"/>
        <v/>
      </c>
      <c r="Y87" s="24" t="str">
        <f t="shared" si="23"/>
        <v/>
      </c>
      <c r="Z87" s="24" t="str">
        <f t="shared" si="24"/>
        <v/>
      </c>
      <c r="AA87" s="24" t="str">
        <f t="shared" si="25"/>
        <v/>
      </c>
      <c r="AB87" s="24" t="str">
        <f t="shared" si="26"/>
        <v/>
      </c>
      <c r="AC87" s="24" t="str">
        <f t="shared" si="27"/>
        <v/>
      </c>
      <c r="AD87" s="24" t="str">
        <f t="shared" si="28"/>
        <v/>
      </c>
      <c r="AE87" s="24" t="str">
        <f t="shared" si="29"/>
        <v/>
      </c>
      <c r="AF87" s="24" t="str">
        <f t="shared" si="30"/>
        <v>;;;;;PROTOTIPO;</v>
      </c>
      <c r="AG87" s="24" t="str">
        <f>IFERROR(VLOOKUP($AF87,'VERIFICAÇÃO 8'!H:J,2,FALSE),"")</f>
        <v/>
      </c>
      <c r="AH87" s="24" t="str">
        <f>IFERROR(VLOOKUP($AF87,'VERIFICAÇÃO 8'!H:J,3,FALSE),"")</f>
        <v/>
      </c>
      <c r="AJ87" s="24">
        <f t="shared" si="31"/>
        <v>0</v>
      </c>
      <c r="AK87" s="24">
        <f t="shared" si="32"/>
        <v>0</v>
      </c>
      <c r="AL87" s="24">
        <f t="shared" si="33"/>
        <v>0</v>
      </c>
    </row>
    <row r="88" spans="1:38" x14ac:dyDescent="0.35">
      <c r="A88" s="206" t="s">
        <v>1334</v>
      </c>
      <c r="B88" s="443"/>
      <c r="C88" s="461"/>
      <c r="D88" s="461"/>
      <c r="E88" s="443"/>
      <c r="F88" s="443"/>
      <c r="G88" s="136"/>
      <c r="H88" s="107"/>
      <c r="I88" s="51">
        <f t="shared" si="18"/>
        <v>0</v>
      </c>
      <c r="J88" s="43" t="str">
        <f t="shared" si="19"/>
        <v/>
      </c>
      <c r="V88" s="24" t="b">
        <f t="shared" si="20"/>
        <v>0</v>
      </c>
      <c r="W88" s="24" t="b">
        <f t="shared" si="21"/>
        <v>0</v>
      </c>
      <c r="X88" s="24" t="str">
        <f t="shared" si="22"/>
        <v/>
      </c>
      <c r="Y88" s="24" t="str">
        <f t="shared" si="23"/>
        <v/>
      </c>
      <c r="Z88" s="24" t="str">
        <f t="shared" si="24"/>
        <v/>
      </c>
      <c r="AA88" s="24" t="str">
        <f t="shared" si="25"/>
        <v/>
      </c>
      <c r="AB88" s="24" t="str">
        <f t="shared" si="26"/>
        <v/>
      </c>
      <c r="AC88" s="24" t="str">
        <f t="shared" si="27"/>
        <v/>
      </c>
      <c r="AD88" s="24" t="str">
        <f t="shared" si="28"/>
        <v/>
      </c>
      <c r="AE88" s="24" t="str">
        <f t="shared" si="29"/>
        <v/>
      </c>
      <c r="AF88" s="24" t="str">
        <f t="shared" si="30"/>
        <v>;;;;;PROTOTIPO;</v>
      </c>
      <c r="AG88" s="24" t="str">
        <f>IFERROR(VLOOKUP($AF88,'VERIFICAÇÃO 8'!H:J,2,FALSE),"")</f>
        <v/>
      </c>
      <c r="AH88" s="24" t="str">
        <f>IFERROR(VLOOKUP($AF88,'VERIFICAÇÃO 8'!H:J,3,FALSE),"")</f>
        <v/>
      </c>
      <c r="AJ88" s="24">
        <f t="shared" si="31"/>
        <v>0</v>
      </c>
      <c r="AK88" s="24">
        <f t="shared" si="32"/>
        <v>0</v>
      </c>
      <c r="AL88" s="24">
        <f t="shared" si="33"/>
        <v>0</v>
      </c>
    </row>
    <row r="89" spans="1:38" x14ac:dyDescent="0.35">
      <c r="A89" s="206" t="s">
        <v>1335</v>
      </c>
      <c r="B89" s="443"/>
      <c r="C89" s="461"/>
      <c r="D89" s="461"/>
      <c r="E89" s="443"/>
      <c r="F89" s="443"/>
      <c r="G89" s="136"/>
      <c r="H89" s="107"/>
      <c r="I89" s="51">
        <f t="shared" si="18"/>
        <v>0</v>
      </c>
      <c r="J89" s="43" t="str">
        <f t="shared" si="19"/>
        <v/>
      </c>
      <c r="V89" s="24" t="b">
        <f t="shared" si="20"/>
        <v>0</v>
      </c>
      <c r="W89" s="24" t="b">
        <f t="shared" si="21"/>
        <v>0</v>
      </c>
      <c r="X89" s="24" t="str">
        <f t="shared" si="22"/>
        <v/>
      </c>
      <c r="Y89" s="24" t="str">
        <f t="shared" si="23"/>
        <v/>
      </c>
      <c r="Z89" s="24" t="str">
        <f t="shared" si="24"/>
        <v/>
      </c>
      <c r="AA89" s="24" t="str">
        <f t="shared" si="25"/>
        <v/>
      </c>
      <c r="AB89" s="24" t="str">
        <f t="shared" si="26"/>
        <v/>
      </c>
      <c r="AC89" s="24" t="str">
        <f t="shared" si="27"/>
        <v/>
      </c>
      <c r="AD89" s="24" t="str">
        <f t="shared" si="28"/>
        <v/>
      </c>
      <c r="AE89" s="24" t="str">
        <f t="shared" si="29"/>
        <v/>
      </c>
      <c r="AF89" s="24" t="str">
        <f t="shared" si="30"/>
        <v>;;;;;PROTOTIPO;</v>
      </c>
      <c r="AG89" s="24" t="str">
        <f>IFERROR(VLOOKUP($AF89,'VERIFICAÇÃO 8'!H:J,2,FALSE),"")</f>
        <v/>
      </c>
      <c r="AH89" s="24" t="str">
        <f>IFERROR(VLOOKUP($AF89,'VERIFICAÇÃO 8'!H:J,3,FALSE),"")</f>
        <v/>
      </c>
      <c r="AJ89" s="24">
        <f t="shared" si="31"/>
        <v>0</v>
      </c>
      <c r="AK89" s="24">
        <f t="shared" si="32"/>
        <v>0</v>
      </c>
      <c r="AL89" s="24">
        <f t="shared" si="33"/>
        <v>0</v>
      </c>
    </row>
    <row r="90" spans="1:38" x14ac:dyDescent="0.35">
      <c r="A90" s="206" t="s">
        <v>1336</v>
      </c>
      <c r="B90" s="443"/>
      <c r="C90" s="461"/>
      <c r="D90" s="461"/>
      <c r="E90" s="443"/>
      <c r="F90" s="443"/>
      <c r="G90" s="136"/>
      <c r="H90" s="107"/>
      <c r="I90" s="51">
        <f t="shared" si="18"/>
        <v>0</v>
      </c>
      <c r="J90" s="43" t="str">
        <f t="shared" si="19"/>
        <v/>
      </c>
      <c r="V90" s="24" t="b">
        <f t="shared" si="20"/>
        <v>0</v>
      </c>
      <c r="W90" s="24" t="b">
        <f t="shared" si="21"/>
        <v>0</v>
      </c>
      <c r="X90" s="24" t="str">
        <f t="shared" si="22"/>
        <v/>
      </c>
      <c r="Y90" s="24" t="str">
        <f t="shared" si="23"/>
        <v/>
      </c>
      <c r="Z90" s="24" t="str">
        <f t="shared" si="24"/>
        <v/>
      </c>
      <c r="AA90" s="24" t="str">
        <f t="shared" si="25"/>
        <v/>
      </c>
      <c r="AB90" s="24" t="str">
        <f t="shared" si="26"/>
        <v/>
      </c>
      <c r="AC90" s="24" t="str">
        <f t="shared" si="27"/>
        <v/>
      </c>
      <c r="AD90" s="24" t="str">
        <f t="shared" si="28"/>
        <v/>
      </c>
      <c r="AE90" s="24" t="str">
        <f t="shared" si="29"/>
        <v/>
      </c>
      <c r="AF90" s="24" t="str">
        <f t="shared" si="30"/>
        <v>;;;;;PROTOTIPO;</v>
      </c>
      <c r="AG90" s="24" t="str">
        <f>IFERROR(VLOOKUP($AF90,'VERIFICAÇÃO 8'!H:J,2,FALSE),"")</f>
        <v/>
      </c>
      <c r="AH90" s="24" t="str">
        <f>IFERROR(VLOOKUP($AF90,'VERIFICAÇÃO 8'!H:J,3,FALSE),"")</f>
        <v/>
      </c>
      <c r="AJ90" s="24">
        <f t="shared" si="31"/>
        <v>0</v>
      </c>
      <c r="AK90" s="24">
        <f t="shared" si="32"/>
        <v>0</v>
      </c>
      <c r="AL90" s="24">
        <f t="shared" si="33"/>
        <v>0</v>
      </c>
    </row>
    <row r="91" spans="1:38" x14ac:dyDescent="0.35">
      <c r="A91" s="206" t="s">
        <v>1337</v>
      </c>
      <c r="B91" s="443"/>
      <c r="C91" s="461"/>
      <c r="D91" s="461"/>
      <c r="E91" s="443"/>
      <c r="F91" s="443"/>
      <c r="G91" s="136"/>
      <c r="H91" s="107"/>
      <c r="I91" s="51">
        <f t="shared" si="18"/>
        <v>0</v>
      </c>
      <c r="J91" s="43" t="str">
        <f t="shared" si="19"/>
        <v/>
      </c>
      <c r="V91" s="24" t="b">
        <f t="shared" si="20"/>
        <v>0</v>
      </c>
      <c r="W91" s="24" t="b">
        <f t="shared" si="21"/>
        <v>0</v>
      </c>
      <c r="X91" s="24" t="str">
        <f t="shared" si="22"/>
        <v/>
      </c>
      <c r="Y91" s="24" t="str">
        <f t="shared" si="23"/>
        <v/>
      </c>
      <c r="Z91" s="24" t="str">
        <f t="shared" si="24"/>
        <v/>
      </c>
      <c r="AA91" s="24" t="str">
        <f t="shared" si="25"/>
        <v/>
      </c>
      <c r="AB91" s="24" t="str">
        <f t="shared" si="26"/>
        <v/>
      </c>
      <c r="AC91" s="24" t="str">
        <f t="shared" si="27"/>
        <v/>
      </c>
      <c r="AD91" s="24" t="str">
        <f t="shared" si="28"/>
        <v/>
      </c>
      <c r="AE91" s="24" t="str">
        <f t="shared" si="29"/>
        <v/>
      </c>
      <c r="AF91" s="24" t="str">
        <f t="shared" si="30"/>
        <v>;;;;;PROTOTIPO;</v>
      </c>
      <c r="AG91" s="24" t="str">
        <f>IFERROR(VLOOKUP($AF91,'VERIFICAÇÃO 8'!H:J,2,FALSE),"")</f>
        <v/>
      </c>
      <c r="AH91" s="24" t="str">
        <f>IFERROR(VLOOKUP($AF91,'VERIFICAÇÃO 8'!H:J,3,FALSE),"")</f>
        <v/>
      </c>
      <c r="AJ91" s="24">
        <f t="shared" si="31"/>
        <v>0</v>
      </c>
      <c r="AK91" s="24">
        <f t="shared" si="32"/>
        <v>0</v>
      </c>
      <c r="AL91" s="24">
        <f t="shared" si="33"/>
        <v>0</v>
      </c>
    </row>
    <row r="92" spans="1:38" x14ac:dyDescent="0.35">
      <c r="A92" s="206" t="s">
        <v>1338</v>
      </c>
      <c r="B92" s="443"/>
      <c r="C92" s="461"/>
      <c r="D92" s="461"/>
      <c r="E92" s="443"/>
      <c r="F92" s="443"/>
      <c r="G92" s="136"/>
      <c r="H92" s="107"/>
      <c r="I92" s="51">
        <f t="shared" si="18"/>
        <v>0</v>
      </c>
      <c r="J92" s="43" t="str">
        <f t="shared" si="19"/>
        <v/>
      </c>
      <c r="V92" s="24" t="b">
        <f t="shared" si="20"/>
        <v>0</v>
      </c>
      <c r="W92" s="24" t="b">
        <f t="shared" si="21"/>
        <v>0</v>
      </c>
      <c r="X92" s="24" t="str">
        <f t="shared" si="22"/>
        <v/>
      </c>
      <c r="Y92" s="24" t="str">
        <f t="shared" si="23"/>
        <v/>
      </c>
      <c r="Z92" s="24" t="str">
        <f t="shared" si="24"/>
        <v/>
      </c>
      <c r="AA92" s="24" t="str">
        <f t="shared" si="25"/>
        <v/>
      </c>
      <c r="AB92" s="24" t="str">
        <f t="shared" si="26"/>
        <v/>
      </c>
      <c r="AC92" s="24" t="str">
        <f t="shared" si="27"/>
        <v/>
      </c>
      <c r="AD92" s="24" t="str">
        <f t="shared" si="28"/>
        <v/>
      </c>
      <c r="AE92" s="24" t="str">
        <f t="shared" si="29"/>
        <v/>
      </c>
      <c r="AF92" s="24" t="str">
        <f t="shared" si="30"/>
        <v>;;;;;PROTOTIPO;</v>
      </c>
      <c r="AG92" s="24" t="str">
        <f>IFERROR(VLOOKUP($AF92,'VERIFICAÇÃO 8'!H:J,2,FALSE),"")</f>
        <v/>
      </c>
      <c r="AH92" s="24" t="str">
        <f>IFERROR(VLOOKUP($AF92,'VERIFICAÇÃO 8'!H:J,3,FALSE),"")</f>
        <v/>
      </c>
      <c r="AJ92" s="24">
        <f t="shared" si="31"/>
        <v>0</v>
      </c>
      <c r="AK92" s="24">
        <f t="shared" si="32"/>
        <v>0</v>
      </c>
      <c r="AL92" s="24">
        <f t="shared" si="33"/>
        <v>0</v>
      </c>
    </row>
    <row r="93" spans="1:38" x14ac:dyDescent="0.35">
      <c r="A93" s="206" t="s">
        <v>1339</v>
      </c>
      <c r="B93" s="443"/>
      <c r="C93" s="461"/>
      <c r="D93" s="461"/>
      <c r="E93" s="443"/>
      <c r="F93" s="443"/>
      <c r="G93" s="136"/>
      <c r="H93" s="107"/>
      <c r="I93" s="51">
        <f t="shared" si="18"/>
        <v>0</v>
      </c>
      <c r="J93" s="43" t="str">
        <f t="shared" si="19"/>
        <v/>
      </c>
      <c r="V93" s="24" t="b">
        <f t="shared" si="20"/>
        <v>0</v>
      </c>
      <c r="W93" s="24" t="b">
        <f t="shared" si="21"/>
        <v>0</v>
      </c>
      <c r="X93" s="24" t="str">
        <f t="shared" si="22"/>
        <v/>
      </c>
      <c r="Y93" s="24" t="str">
        <f t="shared" si="23"/>
        <v/>
      </c>
      <c r="Z93" s="24" t="str">
        <f t="shared" si="24"/>
        <v/>
      </c>
      <c r="AA93" s="24" t="str">
        <f t="shared" si="25"/>
        <v/>
      </c>
      <c r="AB93" s="24" t="str">
        <f t="shared" si="26"/>
        <v/>
      </c>
      <c r="AC93" s="24" t="str">
        <f t="shared" si="27"/>
        <v/>
      </c>
      <c r="AD93" s="24" t="str">
        <f t="shared" si="28"/>
        <v/>
      </c>
      <c r="AE93" s="24" t="str">
        <f t="shared" si="29"/>
        <v/>
      </c>
      <c r="AF93" s="24" t="str">
        <f t="shared" si="30"/>
        <v>;;;;;PROTOTIPO;</v>
      </c>
      <c r="AG93" s="24" t="str">
        <f>IFERROR(VLOOKUP($AF93,'VERIFICAÇÃO 8'!H:J,2,FALSE),"")</f>
        <v/>
      </c>
      <c r="AH93" s="24" t="str">
        <f>IFERROR(VLOOKUP($AF93,'VERIFICAÇÃO 8'!H:J,3,FALSE),"")</f>
        <v/>
      </c>
      <c r="AJ93" s="24">
        <f t="shared" si="31"/>
        <v>0</v>
      </c>
      <c r="AK93" s="24">
        <f t="shared" si="32"/>
        <v>0</v>
      </c>
      <c r="AL93" s="24">
        <f t="shared" si="33"/>
        <v>0</v>
      </c>
    </row>
    <row r="94" spans="1:38" x14ac:dyDescent="0.35">
      <c r="A94" s="206" t="s">
        <v>1340</v>
      </c>
      <c r="B94" s="443"/>
      <c r="C94" s="461"/>
      <c r="D94" s="461"/>
      <c r="E94" s="443"/>
      <c r="F94" s="443"/>
      <c r="G94" s="136"/>
      <c r="H94" s="107"/>
      <c r="I94" s="51">
        <f t="shared" si="18"/>
        <v>0</v>
      </c>
      <c r="J94" s="43" t="str">
        <f t="shared" si="19"/>
        <v/>
      </c>
      <c r="V94" s="24" t="b">
        <f t="shared" si="20"/>
        <v>0</v>
      </c>
      <c r="W94" s="24" t="b">
        <f t="shared" si="21"/>
        <v>0</v>
      </c>
      <c r="X94" s="24" t="str">
        <f t="shared" si="22"/>
        <v/>
      </c>
      <c r="Y94" s="24" t="str">
        <f t="shared" si="23"/>
        <v/>
      </c>
      <c r="Z94" s="24" t="str">
        <f t="shared" si="24"/>
        <v/>
      </c>
      <c r="AA94" s="24" t="str">
        <f t="shared" si="25"/>
        <v/>
      </c>
      <c r="AB94" s="24" t="str">
        <f t="shared" si="26"/>
        <v/>
      </c>
      <c r="AC94" s="24" t="str">
        <f t="shared" si="27"/>
        <v/>
      </c>
      <c r="AD94" s="24" t="str">
        <f t="shared" si="28"/>
        <v/>
      </c>
      <c r="AE94" s="24" t="str">
        <f t="shared" si="29"/>
        <v/>
      </c>
      <c r="AF94" s="24" t="str">
        <f t="shared" si="30"/>
        <v>;;;;;PROTOTIPO;</v>
      </c>
      <c r="AG94" s="24" t="str">
        <f>IFERROR(VLOOKUP($AF94,'VERIFICAÇÃO 8'!H:J,2,FALSE),"")</f>
        <v/>
      </c>
      <c r="AH94" s="24" t="str">
        <f>IFERROR(VLOOKUP($AF94,'VERIFICAÇÃO 8'!H:J,3,FALSE),"")</f>
        <v/>
      </c>
      <c r="AJ94" s="24">
        <f t="shared" si="31"/>
        <v>0</v>
      </c>
      <c r="AK94" s="24">
        <f t="shared" si="32"/>
        <v>0</v>
      </c>
      <c r="AL94" s="24">
        <f t="shared" si="33"/>
        <v>0</v>
      </c>
    </row>
    <row r="95" spans="1:38" x14ac:dyDescent="0.35">
      <c r="A95" s="206" t="s">
        <v>1341</v>
      </c>
      <c r="B95" s="443"/>
      <c r="C95" s="461"/>
      <c r="D95" s="461"/>
      <c r="E95" s="443"/>
      <c r="F95" s="443"/>
      <c r="G95" s="136"/>
      <c r="H95" s="107"/>
      <c r="I95" s="51">
        <f t="shared" si="18"/>
        <v>0</v>
      </c>
      <c r="J95" s="43" t="str">
        <f t="shared" si="19"/>
        <v/>
      </c>
      <c r="V95" s="24" t="b">
        <f t="shared" si="20"/>
        <v>0</v>
      </c>
      <c r="W95" s="24" t="b">
        <f t="shared" si="21"/>
        <v>0</v>
      </c>
      <c r="X95" s="24" t="str">
        <f t="shared" si="22"/>
        <v/>
      </c>
      <c r="Y95" s="24" t="str">
        <f t="shared" si="23"/>
        <v/>
      </c>
      <c r="Z95" s="24" t="str">
        <f t="shared" si="24"/>
        <v/>
      </c>
      <c r="AA95" s="24" t="str">
        <f t="shared" si="25"/>
        <v/>
      </c>
      <c r="AB95" s="24" t="str">
        <f t="shared" si="26"/>
        <v/>
      </c>
      <c r="AC95" s="24" t="str">
        <f t="shared" si="27"/>
        <v/>
      </c>
      <c r="AD95" s="24" t="str">
        <f t="shared" si="28"/>
        <v/>
      </c>
      <c r="AE95" s="24" t="str">
        <f t="shared" si="29"/>
        <v/>
      </c>
      <c r="AF95" s="24" t="str">
        <f t="shared" si="30"/>
        <v>;;;;;PROTOTIPO;</v>
      </c>
      <c r="AG95" s="24" t="str">
        <f>IFERROR(VLOOKUP($AF95,'VERIFICAÇÃO 8'!H:J,2,FALSE),"")</f>
        <v/>
      </c>
      <c r="AH95" s="24" t="str">
        <f>IFERROR(VLOOKUP($AF95,'VERIFICAÇÃO 8'!H:J,3,FALSE),"")</f>
        <v/>
      </c>
      <c r="AJ95" s="24">
        <f t="shared" si="31"/>
        <v>0</v>
      </c>
      <c r="AK95" s="24">
        <f t="shared" si="32"/>
        <v>0</v>
      </c>
      <c r="AL95" s="24">
        <f t="shared" si="33"/>
        <v>0</v>
      </c>
    </row>
    <row r="96" spans="1:38" x14ac:dyDescent="0.35">
      <c r="A96" s="206" t="s">
        <v>1342</v>
      </c>
      <c r="B96" s="443"/>
      <c r="C96" s="461"/>
      <c r="D96" s="461"/>
      <c r="E96" s="443"/>
      <c r="F96" s="443"/>
      <c r="G96" s="136"/>
      <c r="H96" s="107"/>
      <c r="I96" s="51">
        <f t="shared" si="18"/>
        <v>0</v>
      </c>
      <c r="J96" s="43" t="str">
        <f t="shared" si="19"/>
        <v/>
      </c>
      <c r="V96" s="24" t="b">
        <f t="shared" si="20"/>
        <v>0</v>
      </c>
      <c r="W96" s="24" t="b">
        <f t="shared" si="21"/>
        <v>0</v>
      </c>
      <c r="X96" s="24" t="str">
        <f t="shared" si="22"/>
        <v/>
      </c>
      <c r="Y96" s="24" t="str">
        <f t="shared" si="23"/>
        <v/>
      </c>
      <c r="Z96" s="24" t="str">
        <f t="shared" si="24"/>
        <v/>
      </c>
      <c r="AA96" s="24" t="str">
        <f t="shared" si="25"/>
        <v/>
      </c>
      <c r="AB96" s="24" t="str">
        <f t="shared" si="26"/>
        <v/>
      </c>
      <c r="AC96" s="24" t="str">
        <f t="shared" si="27"/>
        <v/>
      </c>
      <c r="AD96" s="24" t="str">
        <f t="shared" si="28"/>
        <v/>
      </c>
      <c r="AE96" s="24" t="str">
        <f t="shared" si="29"/>
        <v/>
      </c>
      <c r="AF96" s="24" t="str">
        <f t="shared" si="30"/>
        <v>;;;;;PROTOTIPO;</v>
      </c>
      <c r="AG96" s="24" t="str">
        <f>IFERROR(VLOOKUP($AF96,'VERIFICAÇÃO 8'!H:J,2,FALSE),"")</f>
        <v/>
      </c>
      <c r="AH96" s="24" t="str">
        <f>IFERROR(VLOOKUP($AF96,'VERIFICAÇÃO 8'!H:J,3,FALSE),"")</f>
        <v/>
      </c>
      <c r="AJ96" s="24">
        <f t="shared" si="31"/>
        <v>0</v>
      </c>
      <c r="AK96" s="24">
        <f t="shared" si="32"/>
        <v>0</v>
      </c>
      <c r="AL96" s="24">
        <f t="shared" si="33"/>
        <v>0</v>
      </c>
    </row>
    <row r="97" spans="1:38" x14ac:dyDescent="0.35">
      <c r="A97" s="206" t="s">
        <v>1343</v>
      </c>
      <c r="B97" s="443"/>
      <c r="C97" s="461"/>
      <c r="D97" s="461"/>
      <c r="E97" s="443"/>
      <c r="F97" s="443"/>
      <c r="G97" s="136"/>
      <c r="H97" s="107"/>
      <c r="I97" s="51">
        <f t="shared" si="18"/>
        <v>0</v>
      </c>
      <c r="J97" s="43" t="str">
        <f t="shared" si="19"/>
        <v/>
      </c>
      <c r="V97" s="24" t="b">
        <f t="shared" si="20"/>
        <v>0</v>
      </c>
      <c r="W97" s="24" t="b">
        <f t="shared" si="21"/>
        <v>0</v>
      </c>
      <c r="X97" s="24" t="str">
        <f t="shared" si="22"/>
        <v/>
      </c>
      <c r="Y97" s="24" t="str">
        <f t="shared" si="23"/>
        <v/>
      </c>
      <c r="Z97" s="24" t="str">
        <f t="shared" si="24"/>
        <v/>
      </c>
      <c r="AA97" s="24" t="str">
        <f t="shared" si="25"/>
        <v/>
      </c>
      <c r="AB97" s="24" t="str">
        <f t="shared" si="26"/>
        <v/>
      </c>
      <c r="AC97" s="24" t="str">
        <f t="shared" si="27"/>
        <v/>
      </c>
      <c r="AD97" s="24" t="str">
        <f t="shared" si="28"/>
        <v/>
      </c>
      <c r="AE97" s="24" t="str">
        <f t="shared" si="29"/>
        <v/>
      </c>
      <c r="AF97" s="24" t="str">
        <f t="shared" si="30"/>
        <v>;;;;;PROTOTIPO;</v>
      </c>
      <c r="AG97" s="24" t="str">
        <f>IFERROR(VLOOKUP($AF97,'VERIFICAÇÃO 8'!H:J,2,FALSE),"")</f>
        <v/>
      </c>
      <c r="AH97" s="24" t="str">
        <f>IFERROR(VLOOKUP($AF97,'VERIFICAÇÃO 8'!H:J,3,FALSE),"")</f>
        <v/>
      </c>
      <c r="AJ97" s="24">
        <f t="shared" si="31"/>
        <v>0</v>
      </c>
      <c r="AK97" s="24">
        <f t="shared" si="32"/>
        <v>0</v>
      </c>
      <c r="AL97" s="24">
        <f t="shared" si="33"/>
        <v>0</v>
      </c>
    </row>
    <row r="98" spans="1:38" x14ac:dyDescent="0.35">
      <c r="A98" s="206" t="s">
        <v>1344</v>
      </c>
      <c r="B98" s="443"/>
      <c r="C98" s="461"/>
      <c r="D98" s="461"/>
      <c r="E98" s="443"/>
      <c r="F98" s="443"/>
      <c r="G98" s="136"/>
      <c r="H98" s="107"/>
      <c r="I98" s="51">
        <f t="shared" si="18"/>
        <v>0</v>
      </c>
      <c r="J98" s="43" t="str">
        <f t="shared" si="19"/>
        <v/>
      </c>
      <c r="V98" s="24" t="b">
        <f t="shared" si="20"/>
        <v>0</v>
      </c>
      <c r="W98" s="24" t="b">
        <f t="shared" si="21"/>
        <v>0</v>
      </c>
      <c r="X98" s="24" t="str">
        <f t="shared" si="22"/>
        <v/>
      </c>
      <c r="Y98" s="24" t="str">
        <f t="shared" si="23"/>
        <v/>
      </c>
      <c r="Z98" s="24" t="str">
        <f t="shared" si="24"/>
        <v/>
      </c>
      <c r="AA98" s="24" t="str">
        <f t="shared" si="25"/>
        <v/>
      </c>
      <c r="AB98" s="24" t="str">
        <f t="shared" si="26"/>
        <v/>
      </c>
      <c r="AC98" s="24" t="str">
        <f t="shared" si="27"/>
        <v/>
      </c>
      <c r="AD98" s="24" t="str">
        <f t="shared" si="28"/>
        <v/>
      </c>
      <c r="AE98" s="24" t="str">
        <f t="shared" si="29"/>
        <v/>
      </c>
      <c r="AF98" s="24" t="str">
        <f t="shared" si="30"/>
        <v>;;;;;PROTOTIPO;</v>
      </c>
      <c r="AG98" s="24" t="str">
        <f>IFERROR(VLOOKUP($AF98,'VERIFICAÇÃO 8'!H:J,2,FALSE),"")</f>
        <v/>
      </c>
      <c r="AH98" s="24" t="str">
        <f>IFERROR(VLOOKUP($AF98,'VERIFICAÇÃO 8'!H:J,3,FALSE),"")</f>
        <v/>
      </c>
      <c r="AJ98" s="24">
        <f t="shared" si="31"/>
        <v>0</v>
      </c>
      <c r="AK98" s="24">
        <f t="shared" si="32"/>
        <v>0</v>
      </c>
      <c r="AL98" s="24">
        <f t="shared" si="33"/>
        <v>0</v>
      </c>
    </row>
    <row r="99" spans="1:38" x14ac:dyDescent="0.35">
      <c r="A99" s="206" t="s">
        <v>1345</v>
      </c>
      <c r="B99" s="443"/>
      <c r="C99" s="461"/>
      <c r="D99" s="461"/>
      <c r="E99" s="443"/>
      <c r="F99" s="443"/>
      <c r="G99" s="136"/>
      <c r="H99" s="107"/>
      <c r="I99" s="51">
        <f t="shared" si="18"/>
        <v>0</v>
      </c>
      <c r="J99" s="43" t="str">
        <f t="shared" si="19"/>
        <v/>
      </c>
      <c r="V99" s="24" t="b">
        <f t="shared" si="20"/>
        <v>0</v>
      </c>
      <c r="W99" s="24" t="b">
        <f t="shared" si="21"/>
        <v>0</v>
      </c>
      <c r="X99" s="24" t="str">
        <f t="shared" si="22"/>
        <v/>
      </c>
      <c r="Y99" s="24" t="str">
        <f t="shared" si="23"/>
        <v/>
      </c>
      <c r="Z99" s="24" t="str">
        <f t="shared" si="24"/>
        <v/>
      </c>
      <c r="AA99" s="24" t="str">
        <f t="shared" si="25"/>
        <v/>
      </c>
      <c r="AB99" s="24" t="str">
        <f t="shared" si="26"/>
        <v/>
      </c>
      <c r="AC99" s="24" t="str">
        <f t="shared" si="27"/>
        <v/>
      </c>
      <c r="AD99" s="24" t="str">
        <f t="shared" si="28"/>
        <v/>
      </c>
      <c r="AE99" s="24" t="str">
        <f t="shared" si="29"/>
        <v/>
      </c>
      <c r="AF99" s="24" t="str">
        <f t="shared" si="30"/>
        <v>;;;;;PROTOTIPO;</v>
      </c>
      <c r="AG99" s="24" t="str">
        <f>IFERROR(VLOOKUP($AF99,'VERIFICAÇÃO 8'!H:J,2,FALSE),"")</f>
        <v/>
      </c>
      <c r="AH99" s="24" t="str">
        <f>IFERROR(VLOOKUP($AF99,'VERIFICAÇÃO 8'!H:J,3,FALSE),"")</f>
        <v/>
      </c>
      <c r="AJ99" s="24">
        <f t="shared" si="31"/>
        <v>0</v>
      </c>
      <c r="AK99" s="24">
        <f t="shared" si="32"/>
        <v>0</v>
      </c>
      <c r="AL99" s="24">
        <f t="shared" si="33"/>
        <v>0</v>
      </c>
    </row>
    <row r="100" spans="1:38" x14ac:dyDescent="0.35">
      <c r="A100" s="206" t="s">
        <v>1346</v>
      </c>
      <c r="B100" s="443"/>
      <c r="C100" s="461"/>
      <c r="D100" s="461"/>
      <c r="E100" s="443"/>
      <c r="F100" s="443"/>
      <c r="G100" s="136"/>
      <c r="H100" s="107"/>
      <c r="I100" s="51">
        <f t="shared" si="18"/>
        <v>0</v>
      </c>
      <c r="J100" s="43" t="str">
        <f t="shared" si="19"/>
        <v/>
      </c>
      <c r="V100" s="24" t="b">
        <f t="shared" si="20"/>
        <v>0</v>
      </c>
      <c r="W100" s="24" t="b">
        <f t="shared" si="21"/>
        <v>0</v>
      </c>
      <c r="X100" s="24" t="str">
        <f t="shared" si="22"/>
        <v/>
      </c>
      <c r="Y100" s="24" t="str">
        <f t="shared" si="23"/>
        <v/>
      </c>
      <c r="Z100" s="24" t="str">
        <f t="shared" si="24"/>
        <v/>
      </c>
      <c r="AA100" s="24" t="str">
        <f t="shared" si="25"/>
        <v/>
      </c>
      <c r="AB100" s="24" t="str">
        <f t="shared" si="26"/>
        <v/>
      </c>
      <c r="AC100" s="24" t="str">
        <f t="shared" si="27"/>
        <v/>
      </c>
      <c r="AD100" s="24" t="str">
        <f t="shared" si="28"/>
        <v/>
      </c>
      <c r="AE100" s="24" t="str">
        <f t="shared" si="29"/>
        <v/>
      </c>
      <c r="AF100" s="24" t="str">
        <f t="shared" si="30"/>
        <v>;;;;;PROTOTIPO;</v>
      </c>
      <c r="AG100" s="24" t="str">
        <f>IFERROR(VLOOKUP($AF100,'VERIFICAÇÃO 8'!H:J,2,FALSE),"")</f>
        <v/>
      </c>
      <c r="AH100" s="24" t="str">
        <f>IFERROR(VLOOKUP($AF100,'VERIFICAÇÃO 8'!H:J,3,FALSE),"")</f>
        <v/>
      </c>
      <c r="AJ100" s="24">
        <f t="shared" si="31"/>
        <v>0</v>
      </c>
      <c r="AK100" s="24">
        <f t="shared" si="32"/>
        <v>0</v>
      </c>
      <c r="AL100" s="24">
        <f t="shared" si="33"/>
        <v>0</v>
      </c>
    </row>
    <row r="101" spans="1:38" x14ac:dyDescent="0.35">
      <c r="A101" s="206" t="s">
        <v>1347</v>
      </c>
      <c r="B101" s="443"/>
      <c r="C101" s="461"/>
      <c r="D101" s="461"/>
      <c r="E101" s="443"/>
      <c r="F101" s="443"/>
      <c r="G101" s="136"/>
      <c r="H101" s="107"/>
      <c r="I101" s="51">
        <f t="shared" si="18"/>
        <v>0</v>
      </c>
      <c r="J101" s="43" t="str">
        <f t="shared" si="19"/>
        <v/>
      </c>
      <c r="V101" s="24" t="b">
        <f t="shared" si="20"/>
        <v>0</v>
      </c>
      <c r="W101" s="24" t="b">
        <f t="shared" si="21"/>
        <v>0</v>
      </c>
      <c r="X101" s="24" t="str">
        <f t="shared" si="22"/>
        <v/>
      </c>
      <c r="Y101" s="24" t="str">
        <f t="shared" si="23"/>
        <v/>
      </c>
      <c r="Z101" s="24" t="str">
        <f t="shared" si="24"/>
        <v/>
      </c>
      <c r="AA101" s="24" t="str">
        <f t="shared" si="25"/>
        <v/>
      </c>
      <c r="AB101" s="24" t="str">
        <f t="shared" si="26"/>
        <v/>
      </c>
      <c r="AC101" s="24" t="str">
        <f t="shared" si="27"/>
        <v/>
      </c>
      <c r="AD101" s="24" t="str">
        <f t="shared" si="28"/>
        <v/>
      </c>
      <c r="AE101" s="24" t="str">
        <f t="shared" si="29"/>
        <v/>
      </c>
      <c r="AF101" s="24" t="str">
        <f t="shared" si="30"/>
        <v>;;;;;PROTOTIPO;</v>
      </c>
      <c r="AG101" s="24" t="str">
        <f>IFERROR(VLOOKUP($AF101,'VERIFICAÇÃO 8'!H:J,2,FALSE),"")</f>
        <v/>
      </c>
      <c r="AH101" s="24" t="str">
        <f>IFERROR(VLOOKUP($AF101,'VERIFICAÇÃO 8'!H:J,3,FALSE),"")</f>
        <v/>
      </c>
      <c r="AJ101" s="24">
        <f t="shared" si="31"/>
        <v>0</v>
      </c>
      <c r="AK101" s="24">
        <f t="shared" si="32"/>
        <v>0</v>
      </c>
      <c r="AL101" s="24">
        <f t="shared" si="33"/>
        <v>0</v>
      </c>
    </row>
    <row r="102" spans="1:38" x14ac:dyDescent="0.35">
      <c r="A102" s="206" t="s">
        <v>1348</v>
      </c>
      <c r="B102" s="443"/>
      <c r="C102" s="461"/>
      <c r="D102" s="461"/>
      <c r="E102" s="443"/>
      <c r="F102" s="443"/>
      <c r="G102" s="136"/>
      <c r="H102" s="107"/>
      <c r="I102" s="51">
        <f t="shared" si="18"/>
        <v>0</v>
      </c>
      <c r="J102" s="43" t="str">
        <f t="shared" si="19"/>
        <v/>
      </c>
      <c r="V102" s="24" t="b">
        <f t="shared" si="20"/>
        <v>0</v>
      </c>
      <c r="W102" s="24" t="b">
        <f t="shared" si="21"/>
        <v>0</v>
      </c>
      <c r="X102" s="24" t="str">
        <f t="shared" si="22"/>
        <v/>
      </c>
      <c r="Y102" s="24" t="str">
        <f t="shared" si="23"/>
        <v/>
      </c>
      <c r="Z102" s="24" t="str">
        <f t="shared" si="24"/>
        <v/>
      </c>
      <c r="AA102" s="24" t="str">
        <f t="shared" si="25"/>
        <v/>
      </c>
      <c r="AB102" s="24" t="str">
        <f t="shared" si="26"/>
        <v/>
      </c>
      <c r="AC102" s="24" t="str">
        <f t="shared" si="27"/>
        <v/>
      </c>
      <c r="AD102" s="24" t="str">
        <f t="shared" si="28"/>
        <v/>
      </c>
      <c r="AE102" s="24" t="str">
        <f t="shared" si="29"/>
        <v/>
      </c>
      <c r="AF102" s="24" t="str">
        <f t="shared" si="30"/>
        <v>;;;;;PROTOTIPO;</v>
      </c>
      <c r="AG102" s="24" t="str">
        <f>IFERROR(VLOOKUP($AF102,'VERIFICAÇÃO 8'!H:J,2,FALSE),"")</f>
        <v/>
      </c>
      <c r="AH102" s="24" t="str">
        <f>IFERROR(VLOOKUP($AF102,'VERIFICAÇÃO 8'!H:J,3,FALSE),"")</f>
        <v/>
      </c>
      <c r="AJ102" s="24">
        <f t="shared" si="31"/>
        <v>0</v>
      </c>
      <c r="AK102" s="24">
        <f t="shared" si="32"/>
        <v>0</v>
      </c>
      <c r="AL102" s="24">
        <f t="shared" si="33"/>
        <v>0</v>
      </c>
    </row>
    <row r="103" spans="1:38" x14ac:dyDescent="0.35">
      <c r="A103" s="206" t="s">
        <v>1349</v>
      </c>
      <c r="B103" s="443"/>
      <c r="C103" s="461"/>
      <c r="D103" s="461"/>
      <c r="E103" s="443"/>
      <c r="F103" s="443"/>
      <c r="G103" s="136"/>
      <c r="H103" s="107"/>
      <c r="I103" s="51">
        <f t="shared" si="18"/>
        <v>0</v>
      </c>
      <c r="J103" s="43" t="str">
        <f t="shared" si="19"/>
        <v/>
      </c>
      <c r="V103" s="24" t="b">
        <f t="shared" si="20"/>
        <v>0</v>
      </c>
      <c r="W103" s="24" t="b">
        <f t="shared" si="21"/>
        <v>0</v>
      </c>
      <c r="X103" s="24" t="str">
        <f t="shared" si="22"/>
        <v/>
      </c>
      <c r="Y103" s="24" t="str">
        <f t="shared" si="23"/>
        <v/>
      </c>
      <c r="Z103" s="24" t="str">
        <f t="shared" si="24"/>
        <v/>
      </c>
      <c r="AA103" s="24" t="str">
        <f t="shared" si="25"/>
        <v/>
      </c>
      <c r="AB103" s="24" t="str">
        <f t="shared" si="26"/>
        <v/>
      </c>
      <c r="AC103" s="24" t="str">
        <f t="shared" si="27"/>
        <v/>
      </c>
      <c r="AD103" s="24" t="str">
        <f t="shared" si="28"/>
        <v/>
      </c>
      <c r="AE103" s="24" t="str">
        <f t="shared" si="29"/>
        <v/>
      </c>
      <c r="AF103" s="24" t="str">
        <f t="shared" si="30"/>
        <v>;;;;;PROTOTIPO;</v>
      </c>
      <c r="AG103" s="24" t="str">
        <f>IFERROR(VLOOKUP($AF103,'VERIFICAÇÃO 8'!H:J,2,FALSE),"")</f>
        <v/>
      </c>
      <c r="AH103" s="24" t="str">
        <f>IFERROR(VLOOKUP($AF103,'VERIFICAÇÃO 8'!H:J,3,FALSE),"")</f>
        <v/>
      </c>
      <c r="AJ103" s="24">
        <f t="shared" si="31"/>
        <v>0</v>
      </c>
      <c r="AK103" s="24">
        <f t="shared" si="32"/>
        <v>0</v>
      </c>
      <c r="AL103" s="24">
        <f t="shared" si="33"/>
        <v>0</v>
      </c>
    </row>
    <row r="104" spans="1:38" x14ac:dyDescent="0.35">
      <c r="A104" s="206" t="s">
        <v>1350</v>
      </c>
      <c r="B104" s="443"/>
      <c r="C104" s="461"/>
      <c r="D104" s="461"/>
      <c r="E104" s="443"/>
      <c r="F104" s="443"/>
      <c r="G104" s="136"/>
      <c r="H104" s="107"/>
      <c r="I104" s="51">
        <f t="shared" si="18"/>
        <v>0</v>
      </c>
      <c r="J104" s="43" t="str">
        <f t="shared" si="19"/>
        <v/>
      </c>
      <c r="V104" s="24" t="b">
        <f t="shared" si="20"/>
        <v>0</v>
      </c>
      <c r="W104" s="24" t="b">
        <f t="shared" si="21"/>
        <v>0</v>
      </c>
      <c r="X104" s="24" t="str">
        <f t="shared" si="22"/>
        <v/>
      </c>
      <c r="Y104" s="24" t="str">
        <f t="shared" si="23"/>
        <v/>
      </c>
      <c r="Z104" s="24" t="str">
        <f t="shared" si="24"/>
        <v/>
      </c>
      <c r="AA104" s="24" t="str">
        <f t="shared" si="25"/>
        <v/>
      </c>
      <c r="AB104" s="24" t="str">
        <f t="shared" si="26"/>
        <v/>
      </c>
      <c r="AC104" s="24" t="str">
        <f t="shared" si="27"/>
        <v/>
      </c>
      <c r="AD104" s="24" t="str">
        <f t="shared" si="28"/>
        <v/>
      </c>
      <c r="AE104" s="24" t="str">
        <f t="shared" si="29"/>
        <v/>
      </c>
      <c r="AF104" s="24" t="str">
        <f t="shared" si="30"/>
        <v>;;;;;PROTOTIPO;</v>
      </c>
      <c r="AG104" s="24" t="str">
        <f>IFERROR(VLOOKUP($AF104,'VERIFICAÇÃO 8'!H:J,2,FALSE),"")</f>
        <v/>
      </c>
      <c r="AH104" s="24" t="str">
        <f>IFERROR(VLOOKUP($AF104,'VERIFICAÇÃO 8'!H:J,3,FALSE),"")</f>
        <v/>
      </c>
      <c r="AJ104" s="24">
        <f t="shared" si="31"/>
        <v>0</v>
      </c>
      <c r="AK104" s="24">
        <f t="shared" si="32"/>
        <v>0</v>
      </c>
      <c r="AL104" s="24">
        <f t="shared" si="33"/>
        <v>0</v>
      </c>
    </row>
    <row r="105" spans="1:38" ht="20.149999999999999" customHeight="1" thickBot="1" x14ac:dyDescent="0.4">
      <c r="A105" s="733" t="s">
        <v>309</v>
      </c>
      <c r="B105" s="734"/>
      <c r="C105" s="734"/>
      <c r="D105" s="734"/>
      <c r="E105" s="734"/>
      <c r="F105" s="734"/>
      <c r="G105" s="734"/>
      <c r="H105" s="734"/>
      <c r="I105" s="53">
        <f>SUM(I5:I104)</f>
        <v>0</v>
      </c>
      <c r="AI105" s="295" t="s">
        <v>5</v>
      </c>
      <c r="AJ105" s="295">
        <f>SUM(AJ5:AJ104)</f>
        <v>0</v>
      </c>
      <c r="AK105" s="295">
        <f>SUM(AK5:AK104)</f>
        <v>0</v>
      </c>
      <c r="AL105" s="295">
        <f>SUM(AL5:AL104)</f>
        <v>0</v>
      </c>
    </row>
    <row r="106" spans="1:38" ht="10.5" thickTop="1" x14ac:dyDescent="0.35">
      <c r="AI106" s="295" t="s">
        <v>18</v>
      </c>
      <c r="AJ106" s="295" t="str">
        <f>IF(AJ105&gt;0,AJ4,"")</f>
        <v/>
      </c>
      <c r="AK106" s="295" t="str">
        <f>IF(AK105&gt;0,AK4,"")</f>
        <v/>
      </c>
      <c r="AL106" s="295" t="str">
        <f>IF(AL105&gt;0,AL4,"")</f>
        <v/>
      </c>
    </row>
  </sheetData>
  <sheetProtection algorithmName="SHA-512" hashValue="z5oE7qDp64l2dCXbWOUtxqQIkRZurQP2omdwsKnOCPQGnM4PnGi+e3JOWXjbR+hKaB6UaiVjwfOiNa56nZos9Q==" saltValue="YT5Fo4RAAaDARkFOpHpICQ==" spinCount="100000" sheet="1" formatColumns="0" formatRows="0" selectLockedCells="1"/>
  <customSheetViews>
    <customSheetView guid="{F5A100CB-B899-442A-8CB0-2AB82028E8A7}" showGridLines="0" fitToPage="1" hiddenColumns="1">
      <selection activeCell="B5" sqref="B5"/>
      <pageMargins left="0.78740157480314965" right="0.23622047244094491" top="0.78740157480314965" bottom="0.74803149606299213" header="0.31496062992125984" footer="0.31496062992125984"/>
      <pageSetup paperSize="9" scale="89" fitToHeight="5" orientation="landscape" r:id="rId1"/>
      <headerFooter>
        <oddHeader>&amp;CPTR - PARTE B&amp;RVERSÃO 2</oddHeader>
        <oddFooter>&amp;A&amp;RPágina &amp;P</oddFooter>
      </headerFooter>
    </customSheetView>
  </customSheetViews>
  <mergeCells count="9">
    <mergeCell ref="AF3:AH3"/>
    <mergeCell ref="AJ3:AL3"/>
    <mergeCell ref="S3:T3"/>
    <mergeCell ref="A105:H105"/>
    <mergeCell ref="J3:J4"/>
    <mergeCell ref="A3:I3"/>
    <mergeCell ref="L3:R3"/>
    <mergeCell ref="V3:X3"/>
    <mergeCell ref="Y3:AE3"/>
  </mergeCells>
  <dataValidations count="7">
    <dataValidation type="list" allowBlank="1" showInputMessage="1" showErrorMessage="1" error="SELECIONE NA LISTA O TIPO DE DESPESA." sqref="C5:C104" xr:uid="{00000000-0002-0000-1100-000000000000}">
      <formula1>$L$37:$L$38</formula1>
    </dataValidation>
    <dataValidation type="list" allowBlank="1" showInputMessage="1" showErrorMessage="1" error="SELECIONE NA LISTA O EXECUTOR DA DESPESA." sqref="B5:B104" xr:uid="{00000000-0002-0000-1100-000001000000}">
      <formula1>$L$5:$L$20</formula1>
    </dataValidation>
    <dataValidation type="list" allowBlank="1" showInputMessage="1" showErrorMessage="1" error="SELECIONE NA LISTA A PROCEDÊNCIA DO ITEM DE DESPESA." sqref="D5:D104" xr:uid="{00000000-0002-0000-1100-000002000000}">
      <formula1>$L$42:$L$43</formula1>
    </dataValidation>
    <dataValidation type="textLength" operator="lessThanOrEqual" allowBlank="1" showInputMessage="1" showErrorMessage="1" error="O TEXTO NÃO PODE SUPERAR 80 CARACTERES" sqref="E5:E104" xr:uid="{00000000-0002-0000-1100-000003000000}">
      <formula1>80</formula1>
    </dataValidation>
    <dataValidation type="textLength" operator="lessThanOrEqual" allowBlank="1" showInputMessage="1" showErrorMessage="1" error="TEXTO NÃO PODE SUPERAR 300 CARACTERES" sqref="F5:F104" xr:uid="{00000000-0002-0000-1100-000004000000}">
      <formula1>300</formula1>
    </dataValidation>
    <dataValidation type="whole" operator="greaterThanOrEqual" allowBlank="1" showInputMessage="1" showErrorMessage="1" error="PREENCHER NÚMERO INTEIRO MAIOR QUE ZERO" sqref="H5:H104" xr:uid="{00000000-0002-0000-1100-000005000000}">
      <formula1>0</formula1>
    </dataValidation>
    <dataValidation type="decimal" operator="greaterThanOrEqual" allowBlank="1" showInputMessage="1" showErrorMessage="1" error="A INFORMAÇÃO DEVE SER UM NÚMERO POSITIVO._x000a_UTILIZE VÍRGULA PARA SEPARAR OS CENTAVOS, SE HOUVRE." sqref="G5:G104" xr:uid="{00000000-0002-0000-1100-000006000000}">
      <formula1>0</formula1>
    </dataValidation>
  </dataValidations>
  <pageMargins left="0.78740157480314965" right="0.23622047244094491" top="0.78740157480314965" bottom="0.74803149606299213" header="0.31496062992125984" footer="0.31496062992125984"/>
  <pageSetup paperSize="9" scale="89" fitToHeight="5" orientation="landscape" r:id="rId2"/>
  <headerFooter>
    <oddHeader>&amp;CPTR - PARTE B&amp;RVERSÃO 2</oddHeader>
    <oddFooter>&amp;A&amp;RPágina &amp;P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Plan20">
    <pageSetUpPr fitToPage="1"/>
  </sheetPr>
  <dimension ref="A1:AM59"/>
  <sheetViews>
    <sheetView showGridLines="0" zoomScaleNormal="100" workbookViewId="0">
      <selection activeCell="B5" sqref="B5"/>
    </sheetView>
  </sheetViews>
  <sheetFormatPr defaultColWidth="9.1796875" defaultRowHeight="10" x14ac:dyDescent="0.35"/>
  <cols>
    <col min="1" max="1" width="4.1796875" style="7" customWidth="1"/>
    <col min="2" max="2" width="19.26953125" style="5" customWidth="1"/>
    <col min="3" max="3" width="30.1796875" style="5" customWidth="1"/>
    <col min="4" max="4" width="23.453125" style="5" customWidth="1"/>
    <col min="5" max="5" width="31.453125" style="5" customWidth="1"/>
    <col min="6" max="6" width="35.81640625" style="5" customWidth="1"/>
    <col min="7" max="7" width="17.1796875" style="5" customWidth="1"/>
    <col min="8" max="8" width="82.7265625" style="6" customWidth="1"/>
    <col min="9" max="9" width="9.1796875" style="5" hidden="1" customWidth="1"/>
    <col min="10" max="10" width="24.453125" style="5" hidden="1" customWidth="1"/>
    <col min="11" max="11" width="15" style="5" hidden="1" customWidth="1"/>
    <col min="12" max="12" width="31.81640625" style="5" hidden="1" customWidth="1"/>
    <col min="13" max="14" width="20.453125" style="5" hidden="1" customWidth="1"/>
    <col min="15" max="15" width="17.453125" style="5" hidden="1" customWidth="1"/>
    <col min="16" max="17" width="20.54296875" style="5" hidden="1" customWidth="1"/>
    <col min="18" max="18" width="12.1796875" style="5" hidden="1" customWidth="1"/>
    <col min="19" max="19" width="10.54296875" style="5" hidden="1" customWidth="1"/>
    <col min="20" max="20" width="20" style="5" hidden="1" customWidth="1"/>
    <col min="21" max="21" width="13" style="5" hidden="1" customWidth="1"/>
    <col min="22" max="22" width="16" style="5" hidden="1" customWidth="1"/>
    <col min="23" max="23" width="20" style="5" hidden="1" customWidth="1"/>
    <col min="24" max="24" width="14.7265625" style="5" hidden="1" customWidth="1"/>
    <col min="25" max="25" width="14.1796875" style="5" hidden="1" customWidth="1"/>
    <col min="26" max="26" width="10.81640625" style="5" hidden="1" customWidth="1"/>
    <col min="27" max="27" width="9.1796875" style="5" hidden="1" customWidth="1"/>
    <col min="28" max="28" width="12.1796875" style="5" hidden="1" customWidth="1"/>
    <col min="29" max="29" width="12.26953125" style="5" hidden="1" customWidth="1"/>
    <col min="30" max="30" width="19.1796875" style="5" hidden="1" customWidth="1"/>
    <col min="31" max="31" width="24.26953125" style="5" hidden="1" customWidth="1"/>
    <col min="32" max="32" width="11.81640625" style="5" hidden="1" customWidth="1"/>
    <col min="33" max="33" width="30" style="5" hidden="1" customWidth="1"/>
    <col min="34" max="34" width="15.453125" style="5" hidden="1" customWidth="1"/>
    <col min="35" max="37" width="16.1796875" style="5" hidden="1" customWidth="1"/>
    <col min="38" max="39" width="9.1796875" style="5" hidden="1" customWidth="1"/>
    <col min="40" max="16384" width="9.1796875" style="5"/>
  </cols>
  <sheetData>
    <row r="1" spans="1:37" ht="10.5" x14ac:dyDescent="0.35">
      <c r="A1" s="141" t="s">
        <v>378</v>
      </c>
      <c r="F1" s="47"/>
      <c r="G1" s="47"/>
      <c r="H1" s="775" t="str">
        <f>IF(OR(J45=L35,J45=L36),"",IF(Q21=0,"",'QUADRO RESUMO'!$K$10))</f>
        <v/>
      </c>
    </row>
    <row r="2" spans="1:37" ht="10.5" thickBot="1" x14ac:dyDescent="0.4">
      <c r="F2" s="48"/>
      <c r="G2" s="48"/>
      <c r="H2" s="775"/>
    </row>
    <row r="3" spans="1:37" ht="20.149999999999999" customHeight="1" thickTop="1" thickBot="1" x14ac:dyDescent="0.4">
      <c r="A3" s="776" t="s">
        <v>226</v>
      </c>
      <c r="B3" s="777"/>
      <c r="C3" s="777"/>
      <c r="D3" s="777"/>
      <c r="E3" s="777"/>
      <c r="F3" s="777"/>
      <c r="G3" s="778"/>
      <c r="H3" s="775"/>
      <c r="J3" s="658" t="s">
        <v>768</v>
      </c>
      <c r="K3" s="658"/>
      <c r="L3" s="658"/>
      <c r="M3" s="658"/>
      <c r="N3" s="658"/>
      <c r="O3" s="658"/>
      <c r="P3" s="658"/>
      <c r="Q3" s="779" t="s">
        <v>1982</v>
      </c>
      <c r="S3" s="664" t="s">
        <v>1978</v>
      </c>
      <c r="U3" s="766" t="s">
        <v>1979</v>
      </c>
      <c r="V3" s="768"/>
      <c r="W3" s="769"/>
      <c r="X3" s="658" t="s">
        <v>1980</v>
      </c>
      <c r="Y3" s="658"/>
      <c r="Z3" s="658"/>
      <c r="AA3" s="658"/>
      <c r="AB3" s="658"/>
      <c r="AC3" s="658"/>
      <c r="AD3" s="658"/>
      <c r="AE3" s="749" t="s">
        <v>1981</v>
      </c>
      <c r="AF3" s="749"/>
      <c r="AG3" s="749"/>
      <c r="AI3" s="730" t="s">
        <v>1983</v>
      </c>
      <c r="AJ3" s="730"/>
      <c r="AK3" s="730"/>
    </row>
    <row r="4" spans="1:37" ht="25" customHeight="1" thickTop="1" x14ac:dyDescent="0.35">
      <c r="A4" s="575" t="s">
        <v>6</v>
      </c>
      <c r="B4" s="576" t="s">
        <v>2372</v>
      </c>
      <c r="C4" s="576" t="s">
        <v>352</v>
      </c>
      <c r="D4" s="576" t="s">
        <v>1241</v>
      </c>
      <c r="E4" s="576" t="s">
        <v>1242</v>
      </c>
      <c r="F4" s="576" t="s">
        <v>1243</v>
      </c>
      <c r="G4" s="577" t="s">
        <v>1244</v>
      </c>
      <c r="H4" s="775"/>
      <c r="J4" s="122" t="s">
        <v>1542</v>
      </c>
      <c r="K4" s="122" t="s">
        <v>0</v>
      </c>
      <c r="L4" s="122" t="s">
        <v>440</v>
      </c>
      <c r="M4" s="122" t="s">
        <v>1</v>
      </c>
      <c r="N4" s="122" t="s">
        <v>245</v>
      </c>
      <c r="O4" s="122" t="s">
        <v>1083</v>
      </c>
      <c r="P4" s="122" t="s">
        <v>446</v>
      </c>
      <c r="Q4" s="780"/>
      <c r="S4" s="665"/>
      <c r="U4" s="320" t="s">
        <v>1883</v>
      </c>
      <c r="V4" s="320" t="s">
        <v>1884</v>
      </c>
      <c r="W4" s="211" t="s">
        <v>1885</v>
      </c>
      <c r="X4" s="96" t="s">
        <v>0</v>
      </c>
      <c r="Y4" s="96" t="s">
        <v>440</v>
      </c>
      <c r="Z4" s="96" t="s">
        <v>1</v>
      </c>
      <c r="AA4" s="96" t="s">
        <v>245</v>
      </c>
      <c r="AB4" s="96" t="s">
        <v>1083</v>
      </c>
      <c r="AC4" s="96" t="s">
        <v>446</v>
      </c>
      <c r="AD4" s="211" t="s">
        <v>1906</v>
      </c>
      <c r="AE4" s="163" t="s">
        <v>1899</v>
      </c>
      <c r="AF4" s="163" t="s">
        <v>5</v>
      </c>
      <c r="AG4" s="211" t="s">
        <v>1907</v>
      </c>
      <c r="AI4" s="24" t="s">
        <v>1665</v>
      </c>
      <c r="AJ4" s="24" t="s">
        <v>1667</v>
      </c>
      <c r="AK4" s="24" t="s">
        <v>2092</v>
      </c>
    </row>
    <row r="5" spans="1:37" x14ac:dyDescent="0.35">
      <c r="A5" s="142" t="s">
        <v>738</v>
      </c>
      <c r="B5" s="12"/>
      <c r="C5" s="12"/>
      <c r="D5" s="197"/>
      <c r="E5" s="555"/>
      <c r="F5" s="555"/>
      <c r="G5" s="64"/>
      <c r="H5" s="43" t="str">
        <f>IF(AD5&lt;&gt;"",AD5,IF(AG5&lt;&gt;"",AG5,IF(W5&lt;&gt;"",W5,"")))</f>
        <v/>
      </c>
      <c r="J5" s="24" t="str">
        <f>'A - DADOS INST.'!T41</f>
        <v/>
      </c>
      <c r="K5" s="24" t="str">
        <f>'A - DADOS INST.'!U41</f>
        <v/>
      </c>
      <c r="L5" s="24" t="str">
        <f>'A - DADOS INST.'!V41</f>
        <v/>
      </c>
      <c r="M5" s="24" t="str">
        <f>'A - DADOS INST.'!W41</f>
        <v/>
      </c>
      <c r="N5" s="24" t="str">
        <f>'A - DADOS INST.'!X41</f>
        <v/>
      </c>
      <c r="O5" s="24" t="str">
        <f>'A - DADOS INST.'!Y41</f>
        <v/>
      </c>
      <c r="P5" s="24" t="str">
        <f>'A - DADOS INST.'!Z41</f>
        <v/>
      </c>
      <c r="Q5" s="24">
        <f>SUMIF($B$5:$B$54,J5,$G$5:$G$54)</f>
        <v>0</v>
      </c>
      <c r="S5" s="196" t="str">
        <f t="shared" ref="S5:S36" si="0">IF(OR(C5=$L$28,C5=$L$27),D5,IF(C5="","",1))</f>
        <v/>
      </c>
      <c r="U5" s="24" t="b">
        <f>OR(B5&lt;&gt;"",C5&lt;&gt;"",D5&lt;&gt;"",E5&lt;&gt;"",F5&lt;&gt;"",G5&lt;&gt;"")</f>
        <v>0</v>
      </c>
      <c r="V5" s="24" t="b">
        <f>AND(B5&lt;&gt;"",C5&lt;&gt;"",E5&lt;&gt;"",F5&lt;&gt;"",G5&lt;&gt;"",OR(D5&lt;&gt;"",AND(C5&lt;&gt;$L$27,C5&lt;&gt;$L$28)))</f>
        <v>0</v>
      </c>
      <c r="W5" s="24" t="str">
        <f>IF(AND(U5=TRUE,V5=FALSE),$J$57,"")</f>
        <v/>
      </c>
      <c r="X5" s="24" t="str">
        <f t="shared" ref="X5:X36" si="1">IFERROR(VLOOKUP($B5,$J$5:$P$20,2,FALSE),"")</f>
        <v/>
      </c>
      <c r="Y5" s="24" t="str">
        <f t="shared" ref="Y5:Y36" si="2">IFERROR(VLOOKUP($B5,$J$5:$P$20,3,FALSE),"")</f>
        <v/>
      </c>
      <c r="Z5" s="24" t="str">
        <f t="shared" ref="Z5:Z36" si="3">IFERROR(VLOOKUP($B5,$J$5:$P$20,4,FALSE),"")</f>
        <v/>
      </c>
      <c r="AA5" s="24" t="str">
        <f t="shared" ref="AA5:AA36" si="4">IFERROR(VLOOKUP($B5,$J$5:$P$20,5,FALSE),"")</f>
        <v/>
      </c>
      <c r="AB5" s="24" t="str">
        <f t="shared" ref="AB5:AB36" si="5">IFERROR(VLOOKUP($B5,$J$5:$P$20,6,FALSE),"")</f>
        <v/>
      </c>
      <c r="AC5" s="24" t="str">
        <f t="shared" ref="AC5:AC36" si="6">IFERROR(VLOOKUP($B5,$J$5:$P$20,7,FALSE),"")</f>
        <v/>
      </c>
      <c r="AD5" s="24" t="str">
        <f t="shared" ref="AD5:AD36" si="7">IF(B5="","",IF(X5="",$J$58,""))</f>
        <v/>
      </c>
      <c r="AE5" s="78" t="str">
        <f t="shared" ref="AE5:AE36" si="8">CONCATENATE($J$45,$J$53,Z5,$J$53,AA5,$J$53,AB5,$J$53,AC5,$J$53,$J$49,$J$53,C5)</f>
        <v>;;;;;OBRAS E INSTALACOES;</v>
      </c>
      <c r="AF5" s="78" t="str">
        <f>IFERROR(VLOOKUP($AE5,'VERIFICAÇÃO 8'!H:J,2,FALSE),"")</f>
        <v/>
      </c>
      <c r="AG5" s="78" t="str">
        <f>IFERROR(VLOOKUP($AE5,'VERIFICAÇÃO 8'!H:J,3,FALSE),"")</f>
        <v/>
      </c>
      <c r="AI5" s="24">
        <f>IF(W5&lt;&gt;"",1,0)</f>
        <v>0</v>
      </c>
      <c r="AJ5" s="24">
        <f>IF(AD5&lt;&gt;"",1,0)</f>
        <v>0</v>
      </c>
      <c r="AK5" s="24">
        <f>IF(AG5&lt;&gt;"",1,0)</f>
        <v>0</v>
      </c>
    </row>
    <row r="6" spans="1:37" x14ac:dyDescent="0.35">
      <c r="A6" s="142" t="s">
        <v>739</v>
      </c>
      <c r="B6" s="555"/>
      <c r="C6" s="536"/>
      <c r="D6" s="197"/>
      <c r="E6" s="555"/>
      <c r="F6" s="555"/>
      <c r="G6" s="64"/>
      <c r="H6" s="43" t="str">
        <f t="shared" ref="H6:H54" si="9">IF(AD6&lt;&gt;"",AD6,IF(AG6&lt;&gt;"",AG6,IF(W6&lt;&gt;"",W6,"")))</f>
        <v/>
      </c>
      <c r="J6" s="24" t="str">
        <f>'A - DADOS INST.'!T42</f>
        <v/>
      </c>
      <c r="K6" s="24" t="str">
        <f>'A - DADOS INST.'!U42</f>
        <v/>
      </c>
      <c r="L6" s="24" t="str">
        <f>'A - DADOS INST.'!V42</f>
        <v/>
      </c>
      <c r="M6" s="24" t="str">
        <f>'A - DADOS INST.'!W42</f>
        <v/>
      </c>
      <c r="N6" s="24" t="str">
        <f>'A - DADOS INST.'!X42</f>
        <v/>
      </c>
      <c r="O6" s="24" t="str">
        <f>'A - DADOS INST.'!Y42</f>
        <v/>
      </c>
      <c r="P6" s="24" t="str">
        <f>'A - DADOS INST.'!Z42</f>
        <v/>
      </c>
      <c r="Q6" s="24">
        <f t="shared" ref="Q6:Q20" si="10">SUMIF($B$5:$B$54,J6,$G$5:$G$54)</f>
        <v>0</v>
      </c>
      <c r="S6" s="196" t="str">
        <f t="shared" si="0"/>
        <v/>
      </c>
      <c r="U6" s="24" t="b">
        <f t="shared" ref="U6:U54" si="11">OR(B6&lt;&gt;"",C6&lt;&gt;"",D6&lt;&gt;"",E6&lt;&gt;"",F6&lt;&gt;"",G6&lt;&gt;"")</f>
        <v>0</v>
      </c>
      <c r="V6" s="24" t="b">
        <f t="shared" ref="V6:V54" si="12">AND(B6&lt;&gt;"",C6&lt;&gt;"",E6&lt;&gt;"",F6&lt;&gt;"",G6&lt;&gt;"",OR(D6&lt;&gt;"",AND(C6&lt;&gt;$L$27,C6&lt;&gt;$L$28)))</f>
        <v>0</v>
      </c>
      <c r="W6" s="24" t="str">
        <f t="shared" ref="W6:W54" si="13">IF(AND(U6=TRUE,V6=FALSE),$J$57,"")</f>
        <v/>
      </c>
      <c r="X6" s="24" t="str">
        <f t="shared" si="1"/>
        <v/>
      </c>
      <c r="Y6" s="24" t="str">
        <f t="shared" si="2"/>
        <v/>
      </c>
      <c r="Z6" s="24" t="str">
        <f t="shared" si="3"/>
        <v/>
      </c>
      <c r="AA6" s="24" t="str">
        <f t="shared" si="4"/>
        <v/>
      </c>
      <c r="AB6" s="24" t="str">
        <f t="shared" si="5"/>
        <v/>
      </c>
      <c r="AC6" s="24" t="str">
        <f t="shared" si="6"/>
        <v/>
      </c>
      <c r="AD6" s="24" t="str">
        <f t="shared" si="7"/>
        <v/>
      </c>
      <c r="AE6" s="78" t="str">
        <f t="shared" si="8"/>
        <v>;;;;;OBRAS E INSTALACOES;</v>
      </c>
      <c r="AF6" s="78" t="str">
        <f>IFERROR(VLOOKUP($AE6,'VERIFICAÇÃO 8'!H:J,2,FALSE),"")</f>
        <v/>
      </c>
      <c r="AG6" s="78" t="str">
        <f>IFERROR(VLOOKUP($AE6,'VERIFICAÇÃO 8'!H:J,3,FALSE),"")</f>
        <v/>
      </c>
      <c r="AI6" s="24">
        <f t="shared" ref="AI6:AI54" si="14">IF(W6&lt;&gt;"",1,0)</f>
        <v>0</v>
      </c>
      <c r="AJ6" s="24">
        <f t="shared" ref="AJ6:AJ54" si="15">IF(AD6&lt;&gt;"",1,0)</f>
        <v>0</v>
      </c>
      <c r="AK6" s="24">
        <f t="shared" ref="AK6:AK54" si="16">IF(AG6&lt;&gt;"",1,0)</f>
        <v>0</v>
      </c>
    </row>
    <row r="7" spans="1:37" x14ac:dyDescent="0.35">
      <c r="A7" s="142" t="s">
        <v>740</v>
      </c>
      <c r="B7" s="555"/>
      <c r="C7" s="443"/>
      <c r="D7" s="197"/>
      <c r="E7" s="555"/>
      <c r="F7" s="555"/>
      <c r="G7" s="64"/>
      <c r="H7" s="43" t="str">
        <f t="shared" si="9"/>
        <v/>
      </c>
      <c r="J7" s="24" t="str">
        <f>'A - DADOS INST.'!T43</f>
        <v/>
      </c>
      <c r="K7" s="24" t="str">
        <f>'A - DADOS INST.'!U43</f>
        <v/>
      </c>
      <c r="L7" s="24" t="str">
        <f>'A - DADOS INST.'!V43</f>
        <v/>
      </c>
      <c r="M7" s="24" t="str">
        <f>'A - DADOS INST.'!W43</f>
        <v/>
      </c>
      <c r="N7" s="24" t="str">
        <f>'A - DADOS INST.'!X43</f>
        <v/>
      </c>
      <c r="O7" s="24" t="str">
        <f>'A - DADOS INST.'!Y43</f>
        <v/>
      </c>
      <c r="P7" s="24" t="str">
        <f>'A - DADOS INST.'!Z43</f>
        <v/>
      </c>
      <c r="Q7" s="24">
        <f t="shared" si="10"/>
        <v>0</v>
      </c>
      <c r="S7" s="196" t="str">
        <f t="shared" si="0"/>
        <v/>
      </c>
      <c r="U7" s="24" t="b">
        <f t="shared" si="11"/>
        <v>0</v>
      </c>
      <c r="V7" s="24" t="b">
        <f t="shared" si="12"/>
        <v>0</v>
      </c>
      <c r="W7" s="24" t="str">
        <f t="shared" si="13"/>
        <v/>
      </c>
      <c r="X7" s="24" t="str">
        <f t="shared" si="1"/>
        <v/>
      </c>
      <c r="Y7" s="24" t="str">
        <f t="shared" si="2"/>
        <v/>
      </c>
      <c r="Z7" s="24" t="str">
        <f t="shared" si="3"/>
        <v/>
      </c>
      <c r="AA7" s="24" t="str">
        <f t="shared" si="4"/>
        <v/>
      </c>
      <c r="AB7" s="24" t="str">
        <f t="shared" si="5"/>
        <v/>
      </c>
      <c r="AC7" s="24" t="str">
        <f t="shared" si="6"/>
        <v/>
      </c>
      <c r="AD7" s="24" t="str">
        <f t="shared" si="7"/>
        <v/>
      </c>
      <c r="AE7" s="78" t="str">
        <f t="shared" si="8"/>
        <v>;;;;;OBRAS E INSTALACOES;</v>
      </c>
      <c r="AF7" s="78" t="str">
        <f>IFERROR(VLOOKUP($AE7,'VERIFICAÇÃO 8'!H:J,2,FALSE),"")</f>
        <v/>
      </c>
      <c r="AG7" s="78" t="str">
        <f>IFERROR(VLOOKUP($AE7,'VERIFICAÇÃO 8'!H:J,3,FALSE),"")</f>
        <v/>
      </c>
      <c r="AI7" s="24">
        <f t="shared" si="14"/>
        <v>0</v>
      </c>
      <c r="AJ7" s="24">
        <f t="shared" si="15"/>
        <v>0</v>
      </c>
      <c r="AK7" s="24">
        <f t="shared" si="16"/>
        <v>0</v>
      </c>
    </row>
    <row r="8" spans="1:37" x14ac:dyDescent="0.35">
      <c r="A8" s="142" t="s">
        <v>741</v>
      </c>
      <c r="B8" s="443"/>
      <c r="C8" s="443"/>
      <c r="D8" s="197"/>
      <c r="E8" s="443"/>
      <c r="F8" s="443"/>
      <c r="G8" s="64"/>
      <c r="H8" s="43" t="str">
        <f t="shared" si="9"/>
        <v/>
      </c>
      <c r="J8" s="24" t="str">
        <f>'A - DADOS INST.'!T44</f>
        <v/>
      </c>
      <c r="K8" s="24" t="str">
        <f>'A - DADOS INST.'!U44</f>
        <v/>
      </c>
      <c r="L8" s="24" t="str">
        <f>'A - DADOS INST.'!V44</f>
        <v/>
      </c>
      <c r="M8" s="24" t="str">
        <f>'A - DADOS INST.'!W44</f>
        <v/>
      </c>
      <c r="N8" s="24" t="str">
        <f>'A - DADOS INST.'!X44</f>
        <v/>
      </c>
      <c r="O8" s="24" t="str">
        <f>'A - DADOS INST.'!Y44</f>
        <v/>
      </c>
      <c r="P8" s="24" t="str">
        <f>'A - DADOS INST.'!Z44</f>
        <v/>
      </c>
      <c r="Q8" s="24">
        <f t="shared" si="10"/>
        <v>0</v>
      </c>
      <c r="S8" s="196" t="str">
        <f t="shared" si="0"/>
        <v/>
      </c>
      <c r="U8" s="24" t="b">
        <f t="shared" si="11"/>
        <v>0</v>
      </c>
      <c r="V8" s="24" t="b">
        <f t="shared" si="12"/>
        <v>0</v>
      </c>
      <c r="W8" s="24" t="str">
        <f t="shared" si="13"/>
        <v/>
      </c>
      <c r="X8" s="24" t="str">
        <f t="shared" si="1"/>
        <v/>
      </c>
      <c r="Y8" s="24" t="str">
        <f t="shared" si="2"/>
        <v/>
      </c>
      <c r="Z8" s="24" t="str">
        <f t="shared" si="3"/>
        <v/>
      </c>
      <c r="AA8" s="24" t="str">
        <f t="shared" si="4"/>
        <v/>
      </c>
      <c r="AB8" s="24" t="str">
        <f t="shared" si="5"/>
        <v/>
      </c>
      <c r="AC8" s="24" t="str">
        <f t="shared" si="6"/>
        <v/>
      </c>
      <c r="AD8" s="24" t="str">
        <f t="shared" si="7"/>
        <v/>
      </c>
      <c r="AE8" s="78" t="str">
        <f t="shared" si="8"/>
        <v>;;;;;OBRAS E INSTALACOES;</v>
      </c>
      <c r="AF8" s="78" t="str">
        <f>IFERROR(VLOOKUP($AE8,'VERIFICAÇÃO 8'!H:J,2,FALSE),"")</f>
        <v/>
      </c>
      <c r="AG8" s="78" t="str">
        <f>IFERROR(VLOOKUP($AE8,'VERIFICAÇÃO 8'!H:J,3,FALSE),"")</f>
        <v/>
      </c>
      <c r="AI8" s="24">
        <f t="shared" si="14"/>
        <v>0</v>
      </c>
      <c r="AJ8" s="24">
        <f t="shared" si="15"/>
        <v>0</v>
      </c>
      <c r="AK8" s="24">
        <f t="shared" si="16"/>
        <v>0</v>
      </c>
    </row>
    <row r="9" spans="1:37" x14ac:dyDescent="0.35">
      <c r="A9" s="142" t="s">
        <v>742</v>
      </c>
      <c r="B9" s="443"/>
      <c r="C9" s="443"/>
      <c r="D9" s="197"/>
      <c r="E9" s="443"/>
      <c r="F9" s="443"/>
      <c r="G9" s="64"/>
      <c r="H9" s="43" t="str">
        <f t="shared" si="9"/>
        <v/>
      </c>
      <c r="J9" s="24" t="str">
        <f>'A - DADOS INST.'!T45</f>
        <v/>
      </c>
      <c r="K9" s="24" t="str">
        <f>'A - DADOS INST.'!U45</f>
        <v/>
      </c>
      <c r="L9" s="24" t="str">
        <f>'A - DADOS INST.'!V45</f>
        <v/>
      </c>
      <c r="M9" s="24" t="str">
        <f>'A - DADOS INST.'!W45</f>
        <v/>
      </c>
      <c r="N9" s="24" t="str">
        <f>'A - DADOS INST.'!X45</f>
        <v/>
      </c>
      <c r="O9" s="24" t="str">
        <f>'A - DADOS INST.'!Y45</f>
        <v/>
      </c>
      <c r="P9" s="24" t="str">
        <f>'A - DADOS INST.'!Z45</f>
        <v/>
      </c>
      <c r="Q9" s="24">
        <f t="shared" si="10"/>
        <v>0</v>
      </c>
      <c r="S9" s="196" t="str">
        <f t="shared" si="0"/>
        <v/>
      </c>
      <c r="U9" s="24" t="b">
        <f t="shared" si="11"/>
        <v>0</v>
      </c>
      <c r="V9" s="24" t="b">
        <f t="shared" si="12"/>
        <v>0</v>
      </c>
      <c r="W9" s="24" t="str">
        <f t="shared" si="13"/>
        <v/>
      </c>
      <c r="X9" s="24" t="str">
        <f t="shared" si="1"/>
        <v/>
      </c>
      <c r="Y9" s="24" t="str">
        <f t="shared" si="2"/>
        <v/>
      </c>
      <c r="Z9" s="24" t="str">
        <f t="shared" si="3"/>
        <v/>
      </c>
      <c r="AA9" s="24" t="str">
        <f t="shared" si="4"/>
        <v/>
      </c>
      <c r="AB9" s="24" t="str">
        <f t="shared" si="5"/>
        <v/>
      </c>
      <c r="AC9" s="24" t="str">
        <f t="shared" si="6"/>
        <v/>
      </c>
      <c r="AD9" s="24" t="str">
        <f t="shared" si="7"/>
        <v/>
      </c>
      <c r="AE9" s="78" t="str">
        <f t="shared" si="8"/>
        <v>;;;;;OBRAS E INSTALACOES;</v>
      </c>
      <c r="AF9" s="78" t="str">
        <f>IFERROR(VLOOKUP($AE9,'VERIFICAÇÃO 8'!H:J,2,FALSE),"")</f>
        <v/>
      </c>
      <c r="AG9" s="78" t="str">
        <f>IFERROR(VLOOKUP($AE9,'VERIFICAÇÃO 8'!H:J,3,FALSE),"")</f>
        <v/>
      </c>
      <c r="AI9" s="24">
        <f t="shared" si="14"/>
        <v>0</v>
      </c>
      <c r="AJ9" s="24">
        <f t="shared" si="15"/>
        <v>0</v>
      </c>
      <c r="AK9" s="24">
        <f t="shared" si="16"/>
        <v>0</v>
      </c>
    </row>
    <row r="10" spans="1:37" x14ac:dyDescent="0.35">
      <c r="A10" s="142" t="s">
        <v>743</v>
      </c>
      <c r="B10" s="443"/>
      <c r="C10" s="443"/>
      <c r="D10" s="197"/>
      <c r="E10" s="443"/>
      <c r="F10" s="443"/>
      <c r="G10" s="64"/>
      <c r="H10" s="43" t="str">
        <f t="shared" si="9"/>
        <v/>
      </c>
      <c r="J10" s="24" t="str">
        <f>'A - DADOS INST.'!T46</f>
        <v/>
      </c>
      <c r="K10" s="24" t="str">
        <f>'A - DADOS INST.'!U46</f>
        <v/>
      </c>
      <c r="L10" s="24" t="str">
        <f>'A - DADOS INST.'!V46</f>
        <v/>
      </c>
      <c r="M10" s="24" t="str">
        <f>'A - DADOS INST.'!W46</f>
        <v/>
      </c>
      <c r="N10" s="24" t="str">
        <f>'A - DADOS INST.'!X46</f>
        <v/>
      </c>
      <c r="O10" s="24" t="str">
        <f>'A - DADOS INST.'!Y46</f>
        <v/>
      </c>
      <c r="P10" s="24" t="str">
        <f>'A - DADOS INST.'!Z46</f>
        <v/>
      </c>
      <c r="Q10" s="24">
        <f t="shared" si="10"/>
        <v>0</v>
      </c>
      <c r="S10" s="196" t="str">
        <f t="shared" si="0"/>
        <v/>
      </c>
      <c r="U10" s="24" t="b">
        <f t="shared" si="11"/>
        <v>0</v>
      </c>
      <c r="V10" s="24" t="b">
        <f t="shared" si="12"/>
        <v>0</v>
      </c>
      <c r="W10" s="24" t="str">
        <f t="shared" si="13"/>
        <v/>
      </c>
      <c r="X10" s="24" t="str">
        <f t="shared" si="1"/>
        <v/>
      </c>
      <c r="Y10" s="24" t="str">
        <f t="shared" si="2"/>
        <v/>
      </c>
      <c r="Z10" s="24" t="str">
        <f t="shared" si="3"/>
        <v/>
      </c>
      <c r="AA10" s="24" t="str">
        <f t="shared" si="4"/>
        <v/>
      </c>
      <c r="AB10" s="24" t="str">
        <f t="shared" si="5"/>
        <v/>
      </c>
      <c r="AC10" s="24" t="str">
        <f t="shared" si="6"/>
        <v/>
      </c>
      <c r="AD10" s="24" t="str">
        <f t="shared" si="7"/>
        <v/>
      </c>
      <c r="AE10" s="78" t="str">
        <f t="shared" si="8"/>
        <v>;;;;;OBRAS E INSTALACOES;</v>
      </c>
      <c r="AF10" s="78" t="str">
        <f>IFERROR(VLOOKUP($AE10,'VERIFICAÇÃO 8'!H:J,2,FALSE),"")</f>
        <v/>
      </c>
      <c r="AG10" s="78" t="str">
        <f>IFERROR(VLOOKUP($AE10,'VERIFICAÇÃO 8'!H:J,3,FALSE),"")</f>
        <v/>
      </c>
      <c r="AI10" s="24">
        <f t="shared" si="14"/>
        <v>0</v>
      </c>
      <c r="AJ10" s="24">
        <f t="shared" si="15"/>
        <v>0</v>
      </c>
      <c r="AK10" s="24">
        <f t="shared" si="16"/>
        <v>0</v>
      </c>
    </row>
    <row r="11" spans="1:37" x14ac:dyDescent="0.35">
      <c r="A11" s="142" t="s">
        <v>744</v>
      </c>
      <c r="B11" s="443"/>
      <c r="C11" s="443"/>
      <c r="D11" s="197"/>
      <c r="E11" s="443"/>
      <c r="F11" s="443"/>
      <c r="G11" s="64"/>
      <c r="H11" s="43" t="str">
        <f t="shared" si="9"/>
        <v/>
      </c>
      <c r="J11" s="24" t="str">
        <f>'A - DADOS INST.'!T47</f>
        <v/>
      </c>
      <c r="K11" s="24" t="str">
        <f>'A - DADOS INST.'!U47</f>
        <v/>
      </c>
      <c r="L11" s="24" t="str">
        <f>'A - DADOS INST.'!V47</f>
        <v/>
      </c>
      <c r="M11" s="24" t="str">
        <f>'A - DADOS INST.'!W47</f>
        <v/>
      </c>
      <c r="N11" s="24" t="str">
        <f>'A - DADOS INST.'!X47</f>
        <v/>
      </c>
      <c r="O11" s="24" t="str">
        <f>'A - DADOS INST.'!Y47</f>
        <v/>
      </c>
      <c r="P11" s="24" t="str">
        <f>'A - DADOS INST.'!Z47</f>
        <v/>
      </c>
      <c r="Q11" s="24">
        <f t="shared" si="10"/>
        <v>0</v>
      </c>
      <c r="S11" s="196" t="str">
        <f t="shared" si="0"/>
        <v/>
      </c>
      <c r="U11" s="24" t="b">
        <f t="shared" si="11"/>
        <v>0</v>
      </c>
      <c r="V11" s="24" t="b">
        <f t="shared" si="12"/>
        <v>0</v>
      </c>
      <c r="W11" s="24" t="str">
        <f t="shared" si="13"/>
        <v/>
      </c>
      <c r="X11" s="24" t="str">
        <f t="shared" si="1"/>
        <v/>
      </c>
      <c r="Y11" s="24" t="str">
        <f t="shared" si="2"/>
        <v/>
      </c>
      <c r="Z11" s="24" t="str">
        <f t="shared" si="3"/>
        <v/>
      </c>
      <c r="AA11" s="24" t="str">
        <f t="shared" si="4"/>
        <v/>
      </c>
      <c r="AB11" s="24" t="str">
        <f t="shared" si="5"/>
        <v/>
      </c>
      <c r="AC11" s="24" t="str">
        <f t="shared" si="6"/>
        <v/>
      </c>
      <c r="AD11" s="24" t="str">
        <f t="shared" si="7"/>
        <v/>
      </c>
      <c r="AE11" s="78" t="str">
        <f t="shared" si="8"/>
        <v>;;;;;OBRAS E INSTALACOES;</v>
      </c>
      <c r="AF11" s="78" t="str">
        <f>IFERROR(VLOOKUP($AE11,'VERIFICAÇÃO 8'!H:J,2,FALSE),"")</f>
        <v/>
      </c>
      <c r="AG11" s="78" t="str">
        <f>IFERROR(VLOOKUP($AE11,'VERIFICAÇÃO 8'!H:J,3,FALSE),"")</f>
        <v/>
      </c>
      <c r="AI11" s="24">
        <f t="shared" si="14"/>
        <v>0</v>
      </c>
      <c r="AJ11" s="24">
        <f t="shared" si="15"/>
        <v>0</v>
      </c>
      <c r="AK11" s="24">
        <f t="shared" si="16"/>
        <v>0</v>
      </c>
    </row>
    <row r="12" spans="1:37" x14ac:dyDescent="0.35">
      <c r="A12" s="142" t="s">
        <v>745</v>
      </c>
      <c r="B12" s="443"/>
      <c r="C12" s="443"/>
      <c r="D12" s="197"/>
      <c r="E12" s="443"/>
      <c r="F12" s="443"/>
      <c r="G12" s="64"/>
      <c r="H12" s="43" t="str">
        <f t="shared" si="9"/>
        <v/>
      </c>
      <c r="J12" s="24" t="str">
        <f>'A - DADOS INST.'!T48</f>
        <v/>
      </c>
      <c r="K12" s="24" t="str">
        <f>'A - DADOS INST.'!U48</f>
        <v/>
      </c>
      <c r="L12" s="24" t="str">
        <f>'A - DADOS INST.'!V48</f>
        <v/>
      </c>
      <c r="M12" s="24" t="str">
        <f>'A - DADOS INST.'!W48</f>
        <v/>
      </c>
      <c r="N12" s="24" t="str">
        <f>'A - DADOS INST.'!X48</f>
        <v/>
      </c>
      <c r="O12" s="24" t="str">
        <f>'A - DADOS INST.'!Y48</f>
        <v/>
      </c>
      <c r="P12" s="24" t="str">
        <f>'A - DADOS INST.'!Z48</f>
        <v/>
      </c>
      <c r="Q12" s="24">
        <f t="shared" si="10"/>
        <v>0</v>
      </c>
      <c r="S12" s="196" t="str">
        <f t="shared" si="0"/>
        <v/>
      </c>
      <c r="U12" s="24" t="b">
        <f t="shared" si="11"/>
        <v>0</v>
      </c>
      <c r="V12" s="24" t="b">
        <f t="shared" si="12"/>
        <v>0</v>
      </c>
      <c r="W12" s="24" t="str">
        <f t="shared" si="13"/>
        <v/>
      </c>
      <c r="X12" s="24" t="str">
        <f t="shared" si="1"/>
        <v/>
      </c>
      <c r="Y12" s="24" t="str">
        <f t="shared" si="2"/>
        <v/>
      </c>
      <c r="Z12" s="24" t="str">
        <f t="shared" si="3"/>
        <v/>
      </c>
      <c r="AA12" s="24" t="str">
        <f t="shared" si="4"/>
        <v/>
      </c>
      <c r="AB12" s="24" t="str">
        <f t="shared" si="5"/>
        <v/>
      </c>
      <c r="AC12" s="24" t="str">
        <f t="shared" si="6"/>
        <v/>
      </c>
      <c r="AD12" s="24" t="str">
        <f t="shared" si="7"/>
        <v/>
      </c>
      <c r="AE12" s="78" t="str">
        <f t="shared" si="8"/>
        <v>;;;;;OBRAS E INSTALACOES;</v>
      </c>
      <c r="AF12" s="78" t="str">
        <f>IFERROR(VLOOKUP($AE12,'VERIFICAÇÃO 8'!H:J,2,FALSE),"")</f>
        <v/>
      </c>
      <c r="AG12" s="78" t="str">
        <f>IFERROR(VLOOKUP($AE12,'VERIFICAÇÃO 8'!H:J,3,FALSE),"")</f>
        <v/>
      </c>
      <c r="AI12" s="24">
        <f t="shared" si="14"/>
        <v>0</v>
      </c>
      <c r="AJ12" s="24">
        <f t="shared" si="15"/>
        <v>0</v>
      </c>
      <c r="AK12" s="24">
        <f t="shared" si="16"/>
        <v>0</v>
      </c>
    </row>
    <row r="13" spans="1:37" x14ac:dyDescent="0.35">
      <c r="A13" s="142" t="s">
        <v>746</v>
      </c>
      <c r="B13" s="443"/>
      <c r="C13" s="443"/>
      <c r="D13" s="197"/>
      <c r="E13" s="443"/>
      <c r="F13" s="443"/>
      <c r="G13" s="64"/>
      <c r="H13" s="43" t="str">
        <f t="shared" si="9"/>
        <v/>
      </c>
      <c r="J13" s="24" t="str">
        <f>'A - DADOS INST.'!T49</f>
        <v/>
      </c>
      <c r="K13" s="24" t="str">
        <f>'A - DADOS INST.'!U49</f>
        <v/>
      </c>
      <c r="L13" s="24" t="str">
        <f>'A - DADOS INST.'!V49</f>
        <v/>
      </c>
      <c r="M13" s="24" t="str">
        <f>'A - DADOS INST.'!W49</f>
        <v/>
      </c>
      <c r="N13" s="24" t="str">
        <f>'A - DADOS INST.'!X49</f>
        <v/>
      </c>
      <c r="O13" s="24" t="str">
        <f>'A - DADOS INST.'!Y49</f>
        <v/>
      </c>
      <c r="P13" s="24" t="str">
        <f>'A - DADOS INST.'!Z49</f>
        <v/>
      </c>
      <c r="Q13" s="24">
        <f t="shared" si="10"/>
        <v>0</v>
      </c>
      <c r="S13" s="196" t="str">
        <f t="shared" si="0"/>
        <v/>
      </c>
      <c r="U13" s="24" t="b">
        <f t="shared" si="11"/>
        <v>0</v>
      </c>
      <c r="V13" s="24" t="b">
        <f t="shared" si="12"/>
        <v>0</v>
      </c>
      <c r="W13" s="24" t="str">
        <f t="shared" si="13"/>
        <v/>
      </c>
      <c r="X13" s="24" t="str">
        <f t="shared" si="1"/>
        <v/>
      </c>
      <c r="Y13" s="24" t="str">
        <f t="shared" si="2"/>
        <v/>
      </c>
      <c r="Z13" s="24" t="str">
        <f t="shared" si="3"/>
        <v/>
      </c>
      <c r="AA13" s="24" t="str">
        <f t="shared" si="4"/>
        <v/>
      </c>
      <c r="AB13" s="24" t="str">
        <f t="shared" si="5"/>
        <v/>
      </c>
      <c r="AC13" s="24" t="str">
        <f t="shared" si="6"/>
        <v/>
      </c>
      <c r="AD13" s="24" t="str">
        <f t="shared" si="7"/>
        <v/>
      </c>
      <c r="AE13" s="78" t="str">
        <f t="shared" si="8"/>
        <v>;;;;;OBRAS E INSTALACOES;</v>
      </c>
      <c r="AF13" s="78" t="str">
        <f>IFERROR(VLOOKUP($AE13,'VERIFICAÇÃO 8'!H:J,2,FALSE),"")</f>
        <v/>
      </c>
      <c r="AG13" s="78" t="str">
        <f>IFERROR(VLOOKUP($AE13,'VERIFICAÇÃO 8'!H:J,3,FALSE),"")</f>
        <v/>
      </c>
      <c r="AI13" s="24">
        <f t="shared" si="14"/>
        <v>0</v>
      </c>
      <c r="AJ13" s="24">
        <f t="shared" si="15"/>
        <v>0</v>
      </c>
      <c r="AK13" s="24">
        <f t="shared" si="16"/>
        <v>0</v>
      </c>
    </row>
    <row r="14" spans="1:37" x14ac:dyDescent="0.35">
      <c r="A14" s="142" t="s">
        <v>747</v>
      </c>
      <c r="B14" s="443"/>
      <c r="C14" s="443"/>
      <c r="D14" s="197"/>
      <c r="E14" s="443"/>
      <c r="F14" s="443"/>
      <c r="G14" s="64"/>
      <c r="H14" s="43" t="str">
        <f t="shared" si="9"/>
        <v/>
      </c>
      <c r="J14" s="24" t="str">
        <f>'A - DADOS INST.'!T50</f>
        <v/>
      </c>
      <c r="K14" s="24" t="str">
        <f>'A - DADOS INST.'!U50</f>
        <v/>
      </c>
      <c r="L14" s="24" t="str">
        <f>'A - DADOS INST.'!V50</f>
        <v/>
      </c>
      <c r="M14" s="24" t="str">
        <f>'A - DADOS INST.'!W50</f>
        <v/>
      </c>
      <c r="N14" s="24" t="str">
        <f>'A - DADOS INST.'!X50</f>
        <v/>
      </c>
      <c r="O14" s="24" t="str">
        <f>'A - DADOS INST.'!Y50</f>
        <v/>
      </c>
      <c r="P14" s="24" t="str">
        <f>'A - DADOS INST.'!Z50</f>
        <v/>
      </c>
      <c r="Q14" s="24">
        <f t="shared" si="10"/>
        <v>0</v>
      </c>
      <c r="S14" s="196" t="str">
        <f t="shared" si="0"/>
        <v/>
      </c>
      <c r="U14" s="24" t="b">
        <f t="shared" si="11"/>
        <v>0</v>
      </c>
      <c r="V14" s="24" t="b">
        <f t="shared" si="12"/>
        <v>0</v>
      </c>
      <c r="W14" s="24" t="str">
        <f t="shared" si="13"/>
        <v/>
      </c>
      <c r="X14" s="24" t="str">
        <f t="shared" si="1"/>
        <v/>
      </c>
      <c r="Y14" s="24" t="str">
        <f t="shared" si="2"/>
        <v/>
      </c>
      <c r="Z14" s="24" t="str">
        <f t="shared" si="3"/>
        <v/>
      </c>
      <c r="AA14" s="24" t="str">
        <f t="shared" si="4"/>
        <v/>
      </c>
      <c r="AB14" s="24" t="str">
        <f t="shared" si="5"/>
        <v/>
      </c>
      <c r="AC14" s="24" t="str">
        <f t="shared" si="6"/>
        <v/>
      </c>
      <c r="AD14" s="24" t="str">
        <f t="shared" si="7"/>
        <v/>
      </c>
      <c r="AE14" s="78" t="str">
        <f t="shared" si="8"/>
        <v>;;;;;OBRAS E INSTALACOES;</v>
      </c>
      <c r="AF14" s="78" t="str">
        <f>IFERROR(VLOOKUP($AE14,'VERIFICAÇÃO 8'!H:J,2,FALSE),"")</f>
        <v/>
      </c>
      <c r="AG14" s="78" t="str">
        <f>IFERROR(VLOOKUP($AE14,'VERIFICAÇÃO 8'!H:J,3,FALSE),"")</f>
        <v/>
      </c>
      <c r="AI14" s="24">
        <f t="shared" si="14"/>
        <v>0</v>
      </c>
      <c r="AJ14" s="24">
        <f t="shared" si="15"/>
        <v>0</v>
      </c>
      <c r="AK14" s="24">
        <f t="shared" si="16"/>
        <v>0</v>
      </c>
    </row>
    <row r="15" spans="1:37" x14ac:dyDescent="0.35">
      <c r="A15" s="142" t="s">
        <v>748</v>
      </c>
      <c r="B15" s="443"/>
      <c r="C15" s="443"/>
      <c r="D15" s="197"/>
      <c r="E15" s="443"/>
      <c r="F15" s="443"/>
      <c r="G15" s="64"/>
      <c r="H15" s="43" t="str">
        <f t="shared" si="9"/>
        <v/>
      </c>
      <c r="J15" s="24" t="str">
        <f>'A - DADOS INST.'!T51</f>
        <v/>
      </c>
      <c r="K15" s="24" t="str">
        <f>'A - DADOS INST.'!U51</f>
        <v/>
      </c>
      <c r="L15" s="24" t="str">
        <f>'A - DADOS INST.'!V51</f>
        <v/>
      </c>
      <c r="M15" s="24" t="str">
        <f>'A - DADOS INST.'!W51</f>
        <v/>
      </c>
      <c r="N15" s="24" t="str">
        <f>'A - DADOS INST.'!X51</f>
        <v/>
      </c>
      <c r="O15" s="24" t="str">
        <f>'A - DADOS INST.'!Y51</f>
        <v/>
      </c>
      <c r="P15" s="24" t="str">
        <f>'A - DADOS INST.'!Z51</f>
        <v/>
      </c>
      <c r="Q15" s="24">
        <f t="shared" si="10"/>
        <v>0</v>
      </c>
      <c r="S15" s="196" t="str">
        <f t="shared" si="0"/>
        <v/>
      </c>
      <c r="U15" s="24" t="b">
        <f t="shared" si="11"/>
        <v>0</v>
      </c>
      <c r="V15" s="24" t="b">
        <f t="shared" si="12"/>
        <v>0</v>
      </c>
      <c r="W15" s="24" t="str">
        <f t="shared" si="13"/>
        <v/>
      </c>
      <c r="X15" s="24" t="str">
        <f t="shared" si="1"/>
        <v/>
      </c>
      <c r="Y15" s="24" t="str">
        <f t="shared" si="2"/>
        <v/>
      </c>
      <c r="Z15" s="24" t="str">
        <f t="shared" si="3"/>
        <v/>
      </c>
      <c r="AA15" s="24" t="str">
        <f t="shared" si="4"/>
        <v/>
      </c>
      <c r="AB15" s="24" t="str">
        <f t="shared" si="5"/>
        <v/>
      </c>
      <c r="AC15" s="24" t="str">
        <f t="shared" si="6"/>
        <v/>
      </c>
      <c r="AD15" s="24" t="str">
        <f t="shared" si="7"/>
        <v/>
      </c>
      <c r="AE15" s="78" t="str">
        <f t="shared" si="8"/>
        <v>;;;;;OBRAS E INSTALACOES;</v>
      </c>
      <c r="AF15" s="78" t="str">
        <f>IFERROR(VLOOKUP($AE15,'VERIFICAÇÃO 8'!H:J,2,FALSE),"")</f>
        <v/>
      </c>
      <c r="AG15" s="78" t="str">
        <f>IFERROR(VLOOKUP($AE15,'VERIFICAÇÃO 8'!H:J,3,FALSE),"")</f>
        <v/>
      </c>
      <c r="AI15" s="24">
        <f t="shared" si="14"/>
        <v>0</v>
      </c>
      <c r="AJ15" s="24">
        <f t="shared" si="15"/>
        <v>0</v>
      </c>
      <c r="AK15" s="24">
        <f t="shared" si="16"/>
        <v>0</v>
      </c>
    </row>
    <row r="16" spans="1:37" x14ac:dyDescent="0.35">
      <c r="A16" s="142" t="s">
        <v>749</v>
      </c>
      <c r="B16" s="443"/>
      <c r="C16" s="443"/>
      <c r="D16" s="197"/>
      <c r="E16" s="443"/>
      <c r="F16" s="443"/>
      <c r="G16" s="64"/>
      <c r="H16" s="43" t="str">
        <f t="shared" si="9"/>
        <v/>
      </c>
      <c r="J16" s="24" t="str">
        <f>'A - DADOS INST.'!T52</f>
        <v/>
      </c>
      <c r="K16" s="24" t="str">
        <f>'A - DADOS INST.'!U52</f>
        <v/>
      </c>
      <c r="L16" s="24" t="str">
        <f>'A - DADOS INST.'!V52</f>
        <v/>
      </c>
      <c r="M16" s="24" t="str">
        <f>'A - DADOS INST.'!W52</f>
        <v/>
      </c>
      <c r="N16" s="24" t="str">
        <f>'A - DADOS INST.'!X52</f>
        <v/>
      </c>
      <c r="O16" s="24" t="str">
        <f>'A - DADOS INST.'!Y52</f>
        <v/>
      </c>
      <c r="P16" s="24" t="str">
        <f>'A - DADOS INST.'!Z52</f>
        <v/>
      </c>
      <c r="Q16" s="24">
        <f t="shared" si="10"/>
        <v>0</v>
      </c>
      <c r="S16" s="196" t="str">
        <f t="shared" si="0"/>
        <v/>
      </c>
      <c r="U16" s="24" t="b">
        <f t="shared" si="11"/>
        <v>0</v>
      </c>
      <c r="V16" s="24" t="b">
        <f t="shared" si="12"/>
        <v>0</v>
      </c>
      <c r="W16" s="24" t="str">
        <f t="shared" si="13"/>
        <v/>
      </c>
      <c r="X16" s="24" t="str">
        <f t="shared" si="1"/>
        <v/>
      </c>
      <c r="Y16" s="24" t="str">
        <f t="shared" si="2"/>
        <v/>
      </c>
      <c r="Z16" s="24" t="str">
        <f t="shared" si="3"/>
        <v/>
      </c>
      <c r="AA16" s="24" t="str">
        <f t="shared" si="4"/>
        <v/>
      </c>
      <c r="AB16" s="24" t="str">
        <f t="shared" si="5"/>
        <v/>
      </c>
      <c r="AC16" s="24" t="str">
        <f t="shared" si="6"/>
        <v/>
      </c>
      <c r="AD16" s="24" t="str">
        <f t="shared" si="7"/>
        <v/>
      </c>
      <c r="AE16" s="78" t="str">
        <f t="shared" si="8"/>
        <v>;;;;;OBRAS E INSTALACOES;</v>
      </c>
      <c r="AF16" s="78" t="str">
        <f>IFERROR(VLOOKUP($AE16,'VERIFICAÇÃO 8'!H:J,2,FALSE),"")</f>
        <v/>
      </c>
      <c r="AG16" s="78" t="str">
        <f>IFERROR(VLOOKUP($AE16,'VERIFICAÇÃO 8'!H:J,3,FALSE),"")</f>
        <v/>
      </c>
      <c r="AI16" s="24">
        <f t="shared" si="14"/>
        <v>0</v>
      </c>
      <c r="AJ16" s="24">
        <f t="shared" si="15"/>
        <v>0</v>
      </c>
      <c r="AK16" s="24">
        <f t="shared" si="16"/>
        <v>0</v>
      </c>
    </row>
    <row r="17" spans="1:37" x14ac:dyDescent="0.35">
      <c r="A17" s="142" t="s">
        <v>750</v>
      </c>
      <c r="B17" s="443"/>
      <c r="C17" s="443"/>
      <c r="D17" s="197"/>
      <c r="E17" s="443"/>
      <c r="F17" s="443"/>
      <c r="G17" s="64"/>
      <c r="H17" s="43" t="str">
        <f t="shared" si="9"/>
        <v/>
      </c>
      <c r="J17" s="24" t="str">
        <f>'A - DADOS INST.'!T53</f>
        <v/>
      </c>
      <c r="K17" s="24" t="str">
        <f>'A - DADOS INST.'!U53</f>
        <v/>
      </c>
      <c r="L17" s="24" t="str">
        <f>'A - DADOS INST.'!V53</f>
        <v/>
      </c>
      <c r="M17" s="24" t="str">
        <f>'A - DADOS INST.'!W53</f>
        <v/>
      </c>
      <c r="N17" s="24" t="str">
        <f>'A - DADOS INST.'!X53</f>
        <v/>
      </c>
      <c r="O17" s="24" t="str">
        <f>'A - DADOS INST.'!Y53</f>
        <v/>
      </c>
      <c r="P17" s="24" t="str">
        <f>'A - DADOS INST.'!Z53</f>
        <v/>
      </c>
      <c r="Q17" s="24">
        <f t="shared" si="10"/>
        <v>0</v>
      </c>
      <c r="S17" s="196" t="str">
        <f t="shared" si="0"/>
        <v/>
      </c>
      <c r="U17" s="24" t="b">
        <f t="shared" si="11"/>
        <v>0</v>
      </c>
      <c r="V17" s="24" t="b">
        <f t="shared" si="12"/>
        <v>0</v>
      </c>
      <c r="W17" s="24" t="str">
        <f t="shared" si="13"/>
        <v/>
      </c>
      <c r="X17" s="24" t="str">
        <f t="shared" si="1"/>
        <v/>
      </c>
      <c r="Y17" s="24" t="str">
        <f t="shared" si="2"/>
        <v/>
      </c>
      <c r="Z17" s="24" t="str">
        <f t="shared" si="3"/>
        <v/>
      </c>
      <c r="AA17" s="24" t="str">
        <f t="shared" si="4"/>
        <v/>
      </c>
      <c r="AB17" s="24" t="str">
        <f t="shared" si="5"/>
        <v/>
      </c>
      <c r="AC17" s="24" t="str">
        <f t="shared" si="6"/>
        <v/>
      </c>
      <c r="AD17" s="24" t="str">
        <f t="shared" si="7"/>
        <v/>
      </c>
      <c r="AE17" s="78" t="str">
        <f t="shared" si="8"/>
        <v>;;;;;OBRAS E INSTALACOES;</v>
      </c>
      <c r="AF17" s="78" t="str">
        <f>IFERROR(VLOOKUP($AE17,'VERIFICAÇÃO 8'!H:J,2,FALSE),"")</f>
        <v/>
      </c>
      <c r="AG17" s="78" t="str">
        <f>IFERROR(VLOOKUP($AE17,'VERIFICAÇÃO 8'!H:J,3,FALSE),"")</f>
        <v/>
      </c>
      <c r="AI17" s="24">
        <f t="shared" si="14"/>
        <v>0</v>
      </c>
      <c r="AJ17" s="24">
        <f t="shared" si="15"/>
        <v>0</v>
      </c>
      <c r="AK17" s="24">
        <f t="shared" si="16"/>
        <v>0</v>
      </c>
    </row>
    <row r="18" spans="1:37" x14ac:dyDescent="0.35">
      <c r="A18" s="142" t="s">
        <v>751</v>
      </c>
      <c r="B18" s="443"/>
      <c r="C18" s="443"/>
      <c r="D18" s="197"/>
      <c r="E18" s="443"/>
      <c r="F18" s="443"/>
      <c r="G18" s="64"/>
      <c r="H18" s="43" t="str">
        <f t="shared" si="9"/>
        <v/>
      </c>
      <c r="J18" s="24" t="str">
        <f>'A - DADOS INST.'!T54</f>
        <v/>
      </c>
      <c r="K18" s="24" t="str">
        <f>'A - DADOS INST.'!U54</f>
        <v/>
      </c>
      <c r="L18" s="24" t="str">
        <f>'A - DADOS INST.'!V54</f>
        <v/>
      </c>
      <c r="M18" s="24" t="str">
        <f>'A - DADOS INST.'!W54</f>
        <v/>
      </c>
      <c r="N18" s="24" t="str">
        <f>'A - DADOS INST.'!X54</f>
        <v/>
      </c>
      <c r="O18" s="24" t="str">
        <f>'A - DADOS INST.'!Y54</f>
        <v/>
      </c>
      <c r="P18" s="24" t="str">
        <f>'A - DADOS INST.'!Z54</f>
        <v/>
      </c>
      <c r="Q18" s="24">
        <f t="shared" si="10"/>
        <v>0</v>
      </c>
      <c r="S18" s="196" t="str">
        <f t="shared" si="0"/>
        <v/>
      </c>
      <c r="U18" s="24" t="b">
        <f t="shared" si="11"/>
        <v>0</v>
      </c>
      <c r="V18" s="24" t="b">
        <f t="shared" si="12"/>
        <v>0</v>
      </c>
      <c r="W18" s="24" t="str">
        <f t="shared" si="13"/>
        <v/>
      </c>
      <c r="X18" s="24" t="str">
        <f t="shared" si="1"/>
        <v/>
      </c>
      <c r="Y18" s="24" t="str">
        <f t="shared" si="2"/>
        <v/>
      </c>
      <c r="Z18" s="24" t="str">
        <f t="shared" si="3"/>
        <v/>
      </c>
      <c r="AA18" s="24" t="str">
        <f t="shared" si="4"/>
        <v/>
      </c>
      <c r="AB18" s="24" t="str">
        <f t="shared" si="5"/>
        <v/>
      </c>
      <c r="AC18" s="24" t="str">
        <f t="shared" si="6"/>
        <v/>
      </c>
      <c r="AD18" s="24" t="str">
        <f t="shared" si="7"/>
        <v/>
      </c>
      <c r="AE18" s="78" t="str">
        <f t="shared" si="8"/>
        <v>;;;;;OBRAS E INSTALACOES;</v>
      </c>
      <c r="AF18" s="78" t="str">
        <f>IFERROR(VLOOKUP($AE18,'VERIFICAÇÃO 8'!H:J,2,FALSE),"")</f>
        <v/>
      </c>
      <c r="AG18" s="78" t="str">
        <f>IFERROR(VLOOKUP($AE18,'VERIFICAÇÃO 8'!H:J,3,FALSE),"")</f>
        <v/>
      </c>
      <c r="AI18" s="24">
        <f t="shared" si="14"/>
        <v>0</v>
      </c>
      <c r="AJ18" s="24">
        <f t="shared" si="15"/>
        <v>0</v>
      </c>
      <c r="AK18" s="24">
        <f t="shared" si="16"/>
        <v>0</v>
      </c>
    </row>
    <row r="19" spans="1:37" x14ac:dyDescent="0.35">
      <c r="A19" s="142" t="s">
        <v>752</v>
      </c>
      <c r="B19" s="443"/>
      <c r="C19" s="443"/>
      <c r="D19" s="197"/>
      <c r="E19" s="443"/>
      <c r="F19" s="443"/>
      <c r="G19" s="64"/>
      <c r="H19" s="43" t="str">
        <f t="shared" si="9"/>
        <v/>
      </c>
      <c r="J19" s="24" t="str">
        <f>'A - DADOS INST.'!T55</f>
        <v/>
      </c>
      <c r="K19" s="24" t="str">
        <f>'A - DADOS INST.'!U55</f>
        <v/>
      </c>
      <c r="L19" s="24" t="str">
        <f>'A - DADOS INST.'!V55</f>
        <v/>
      </c>
      <c r="M19" s="24" t="str">
        <f>'A - DADOS INST.'!W55</f>
        <v/>
      </c>
      <c r="N19" s="24" t="str">
        <f>'A - DADOS INST.'!X55</f>
        <v/>
      </c>
      <c r="O19" s="24" t="str">
        <f>'A - DADOS INST.'!Y55</f>
        <v/>
      </c>
      <c r="P19" s="24" t="str">
        <f>'A - DADOS INST.'!Z55</f>
        <v/>
      </c>
      <c r="Q19" s="24">
        <f t="shared" si="10"/>
        <v>0</v>
      </c>
      <c r="S19" s="196" t="str">
        <f t="shared" si="0"/>
        <v/>
      </c>
      <c r="U19" s="24" t="b">
        <f t="shared" si="11"/>
        <v>0</v>
      </c>
      <c r="V19" s="24" t="b">
        <f t="shared" si="12"/>
        <v>0</v>
      </c>
      <c r="W19" s="24" t="str">
        <f t="shared" si="13"/>
        <v/>
      </c>
      <c r="X19" s="24" t="str">
        <f t="shared" si="1"/>
        <v/>
      </c>
      <c r="Y19" s="24" t="str">
        <f t="shared" si="2"/>
        <v/>
      </c>
      <c r="Z19" s="24" t="str">
        <f t="shared" si="3"/>
        <v/>
      </c>
      <c r="AA19" s="24" t="str">
        <f t="shared" si="4"/>
        <v/>
      </c>
      <c r="AB19" s="24" t="str">
        <f t="shared" si="5"/>
        <v/>
      </c>
      <c r="AC19" s="24" t="str">
        <f t="shared" si="6"/>
        <v/>
      </c>
      <c r="AD19" s="24" t="str">
        <f t="shared" si="7"/>
        <v/>
      </c>
      <c r="AE19" s="78" t="str">
        <f t="shared" si="8"/>
        <v>;;;;;OBRAS E INSTALACOES;</v>
      </c>
      <c r="AF19" s="78" t="str">
        <f>IFERROR(VLOOKUP($AE19,'VERIFICAÇÃO 8'!H:J,2,FALSE),"")</f>
        <v/>
      </c>
      <c r="AG19" s="78" t="str">
        <f>IFERROR(VLOOKUP($AE19,'VERIFICAÇÃO 8'!H:J,3,FALSE),"")</f>
        <v/>
      </c>
      <c r="AI19" s="24">
        <f t="shared" si="14"/>
        <v>0</v>
      </c>
      <c r="AJ19" s="24">
        <f t="shared" si="15"/>
        <v>0</v>
      </c>
      <c r="AK19" s="24">
        <f t="shared" si="16"/>
        <v>0</v>
      </c>
    </row>
    <row r="20" spans="1:37" x14ac:dyDescent="0.35">
      <c r="A20" s="142" t="s">
        <v>753</v>
      </c>
      <c r="B20" s="443"/>
      <c r="C20" s="443"/>
      <c r="D20" s="197"/>
      <c r="E20" s="443"/>
      <c r="F20" s="443"/>
      <c r="G20" s="64"/>
      <c r="H20" s="43" t="str">
        <f t="shared" si="9"/>
        <v/>
      </c>
      <c r="J20" s="24" t="str">
        <f>'A - DADOS INST.'!T56</f>
        <v/>
      </c>
      <c r="K20" s="24" t="str">
        <f>'A - DADOS INST.'!U56</f>
        <v/>
      </c>
      <c r="L20" s="24" t="str">
        <f>'A - DADOS INST.'!V56</f>
        <v/>
      </c>
      <c r="M20" s="24" t="str">
        <f>'A - DADOS INST.'!W56</f>
        <v/>
      </c>
      <c r="N20" s="24" t="str">
        <f>'A - DADOS INST.'!X56</f>
        <v/>
      </c>
      <c r="O20" s="24" t="str">
        <f>'A - DADOS INST.'!Y56</f>
        <v/>
      </c>
      <c r="P20" s="24" t="str">
        <f>'A - DADOS INST.'!Z56</f>
        <v/>
      </c>
      <c r="Q20" s="24">
        <f t="shared" si="10"/>
        <v>0</v>
      </c>
      <c r="S20" s="196" t="str">
        <f t="shared" si="0"/>
        <v/>
      </c>
      <c r="U20" s="24" t="b">
        <f t="shared" si="11"/>
        <v>0</v>
      </c>
      <c r="V20" s="24" t="b">
        <f t="shared" si="12"/>
        <v>0</v>
      </c>
      <c r="W20" s="24" t="str">
        <f t="shared" si="13"/>
        <v/>
      </c>
      <c r="X20" s="24" t="str">
        <f t="shared" si="1"/>
        <v/>
      </c>
      <c r="Y20" s="24" t="str">
        <f t="shared" si="2"/>
        <v/>
      </c>
      <c r="Z20" s="24" t="str">
        <f t="shared" si="3"/>
        <v/>
      </c>
      <c r="AA20" s="24" t="str">
        <f t="shared" si="4"/>
        <v/>
      </c>
      <c r="AB20" s="24" t="str">
        <f t="shared" si="5"/>
        <v/>
      </c>
      <c r="AC20" s="24" t="str">
        <f t="shared" si="6"/>
        <v/>
      </c>
      <c r="AD20" s="24" t="str">
        <f t="shared" si="7"/>
        <v/>
      </c>
      <c r="AE20" s="78" t="str">
        <f t="shared" si="8"/>
        <v>;;;;;OBRAS E INSTALACOES;</v>
      </c>
      <c r="AF20" s="78" t="str">
        <f>IFERROR(VLOOKUP($AE20,'VERIFICAÇÃO 8'!H:J,2,FALSE),"")</f>
        <v/>
      </c>
      <c r="AG20" s="78" t="str">
        <f>IFERROR(VLOOKUP($AE20,'VERIFICAÇÃO 8'!H:J,3,FALSE),"")</f>
        <v/>
      </c>
      <c r="AI20" s="24">
        <f t="shared" si="14"/>
        <v>0</v>
      </c>
      <c r="AJ20" s="24">
        <f t="shared" si="15"/>
        <v>0</v>
      </c>
      <c r="AK20" s="24">
        <f t="shared" si="16"/>
        <v>0</v>
      </c>
    </row>
    <row r="21" spans="1:37" ht="10.5" x14ac:dyDescent="0.35">
      <c r="A21" s="142" t="s">
        <v>754</v>
      </c>
      <c r="B21" s="443"/>
      <c r="C21" s="443"/>
      <c r="D21" s="197"/>
      <c r="E21" s="443"/>
      <c r="F21" s="443"/>
      <c r="G21" s="64"/>
      <c r="H21" s="43" t="str">
        <f t="shared" si="9"/>
        <v/>
      </c>
      <c r="P21" s="155" t="s">
        <v>8</v>
      </c>
      <c r="Q21" s="230">
        <f>SUM(Q5:Q20)</f>
        <v>0</v>
      </c>
      <c r="S21" s="196" t="str">
        <f t="shared" si="0"/>
        <v/>
      </c>
      <c r="U21" s="24" t="b">
        <f t="shared" si="11"/>
        <v>0</v>
      </c>
      <c r="V21" s="24" t="b">
        <f t="shared" si="12"/>
        <v>0</v>
      </c>
      <c r="W21" s="24" t="str">
        <f t="shared" si="13"/>
        <v/>
      </c>
      <c r="X21" s="24" t="str">
        <f t="shared" si="1"/>
        <v/>
      </c>
      <c r="Y21" s="24" t="str">
        <f t="shared" si="2"/>
        <v/>
      </c>
      <c r="Z21" s="24" t="str">
        <f t="shared" si="3"/>
        <v/>
      </c>
      <c r="AA21" s="24" t="str">
        <f t="shared" si="4"/>
        <v/>
      </c>
      <c r="AB21" s="24" t="str">
        <f t="shared" si="5"/>
        <v/>
      </c>
      <c r="AC21" s="24" t="str">
        <f t="shared" si="6"/>
        <v/>
      </c>
      <c r="AD21" s="24" t="str">
        <f t="shared" si="7"/>
        <v/>
      </c>
      <c r="AE21" s="78" t="str">
        <f t="shared" si="8"/>
        <v>;;;;;OBRAS E INSTALACOES;</v>
      </c>
      <c r="AF21" s="78" t="str">
        <f>IFERROR(VLOOKUP($AE21,'VERIFICAÇÃO 8'!H:J,2,FALSE),"")</f>
        <v/>
      </c>
      <c r="AG21" s="78" t="str">
        <f>IFERROR(VLOOKUP($AE21,'VERIFICAÇÃO 8'!H:J,3,FALSE),"")</f>
        <v/>
      </c>
      <c r="AI21" s="24">
        <f t="shared" si="14"/>
        <v>0</v>
      </c>
      <c r="AJ21" s="24">
        <f t="shared" si="15"/>
        <v>0</v>
      </c>
      <c r="AK21" s="24">
        <f t="shared" si="16"/>
        <v>0</v>
      </c>
    </row>
    <row r="22" spans="1:37" x14ac:dyDescent="0.35">
      <c r="A22" s="142" t="s">
        <v>755</v>
      </c>
      <c r="B22" s="443"/>
      <c r="C22" s="443"/>
      <c r="D22" s="197"/>
      <c r="E22" s="443"/>
      <c r="F22" s="443"/>
      <c r="G22" s="64"/>
      <c r="H22" s="43" t="str">
        <f t="shared" si="9"/>
        <v/>
      </c>
      <c r="S22" s="196" t="str">
        <f t="shared" si="0"/>
        <v/>
      </c>
      <c r="U22" s="24" t="b">
        <f t="shared" si="11"/>
        <v>0</v>
      </c>
      <c r="V22" s="24" t="b">
        <f t="shared" si="12"/>
        <v>0</v>
      </c>
      <c r="W22" s="24" t="str">
        <f t="shared" si="13"/>
        <v/>
      </c>
      <c r="X22" s="24" t="str">
        <f t="shared" si="1"/>
        <v/>
      </c>
      <c r="Y22" s="24" t="str">
        <f t="shared" si="2"/>
        <v/>
      </c>
      <c r="Z22" s="24" t="str">
        <f t="shared" si="3"/>
        <v/>
      </c>
      <c r="AA22" s="24" t="str">
        <f t="shared" si="4"/>
        <v/>
      </c>
      <c r="AB22" s="24" t="str">
        <f t="shared" si="5"/>
        <v/>
      </c>
      <c r="AC22" s="24" t="str">
        <f t="shared" si="6"/>
        <v/>
      </c>
      <c r="AD22" s="24" t="str">
        <f t="shared" si="7"/>
        <v/>
      </c>
      <c r="AE22" s="78" t="str">
        <f t="shared" si="8"/>
        <v>;;;;;OBRAS E INSTALACOES;</v>
      </c>
      <c r="AF22" s="78" t="str">
        <f>IFERROR(VLOOKUP($AE22,'VERIFICAÇÃO 8'!H:J,2,FALSE),"")</f>
        <v/>
      </c>
      <c r="AG22" s="78" t="str">
        <f>IFERROR(VLOOKUP($AE22,'VERIFICAÇÃO 8'!H:J,3,FALSE),"")</f>
        <v/>
      </c>
      <c r="AI22" s="24">
        <f t="shared" si="14"/>
        <v>0</v>
      </c>
      <c r="AJ22" s="24">
        <f t="shared" si="15"/>
        <v>0</v>
      </c>
      <c r="AK22" s="24">
        <f t="shared" si="16"/>
        <v>0</v>
      </c>
    </row>
    <row r="23" spans="1:37" x14ac:dyDescent="0.35">
      <c r="A23" s="142" t="s">
        <v>756</v>
      </c>
      <c r="B23" s="443"/>
      <c r="C23" s="443"/>
      <c r="D23" s="197"/>
      <c r="E23" s="443"/>
      <c r="F23" s="443"/>
      <c r="G23" s="64"/>
      <c r="H23" s="43" t="str">
        <f t="shared" si="9"/>
        <v/>
      </c>
      <c r="S23" s="196" t="str">
        <f t="shared" si="0"/>
        <v/>
      </c>
      <c r="U23" s="24" t="b">
        <f t="shared" si="11"/>
        <v>0</v>
      </c>
      <c r="V23" s="24" t="b">
        <f t="shared" si="12"/>
        <v>0</v>
      </c>
      <c r="W23" s="24" t="str">
        <f t="shared" si="13"/>
        <v/>
      </c>
      <c r="X23" s="24" t="str">
        <f t="shared" si="1"/>
        <v/>
      </c>
      <c r="Y23" s="24" t="str">
        <f t="shared" si="2"/>
        <v/>
      </c>
      <c r="Z23" s="24" t="str">
        <f t="shared" si="3"/>
        <v/>
      </c>
      <c r="AA23" s="24" t="str">
        <f t="shared" si="4"/>
        <v/>
      </c>
      <c r="AB23" s="24" t="str">
        <f t="shared" si="5"/>
        <v/>
      </c>
      <c r="AC23" s="24" t="str">
        <f t="shared" si="6"/>
        <v/>
      </c>
      <c r="AD23" s="24" t="str">
        <f t="shared" si="7"/>
        <v/>
      </c>
      <c r="AE23" s="78" t="str">
        <f t="shared" si="8"/>
        <v>;;;;;OBRAS E INSTALACOES;</v>
      </c>
      <c r="AF23" s="78" t="str">
        <f>IFERROR(VLOOKUP($AE23,'VERIFICAÇÃO 8'!H:J,2,FALSE),"")</f>
        <v/>
      </c>
      <c r="AG23" s="78" t="str">
        <f>IFERROR(VLOOKUP($AE23,'VERIFICAÇÃO 8'!H:J,3,FALSE),"")</f>
        <v/>
      </c>
      <c r="AI23" s="24">
        <f t="shared" si="14"/>
        <v>0</v>
      </c>
      <c r="AJ23" s="24">
        <f t="shared" si="15"/>
        <v>0</v>
      </c>
      <c r="AK23" s="24">
        <f t="shared" si="16"/>
        <v>0</v>
      </c>
    </row>
    <row r="24" spans="1:37" ht="10.5" x14ac:dyDescent="0.35">
      <c r="A24" s="142" t="s">
        <v>757</v>
      </c>
      <c r="B24" s="443"/>
      <c r="C24" s="443"/>
      <c r="D24" s="197"/>
      <c r="E24" s="443"/>
      <c r="F24" s="443"/>
      <c r="G24" s="64"/>
      <c r="H24" s="43" t="str">
        <f t="shared" si="9"/>
        <v/>
      </c>
      <c r="J24" s="781" t="s">
        <v>1971</v>
      </c>
      <c r="L24" s="338" t="s">
        <v>1976</v>
      </c>
      <c r="S24" s="196" t="str">
        <f t="shared" si="0"/>
        <v/>
      </c>
      <c r="U24" s="24" t="b">
        <f t="shared" si="11"/>
        <v>0</v>
      </c>
      <c r="V24" s="24" t="b">
        <f t="shared" si="12"/>
        <v>0</v>
      </c>
      <c r="W24" s="24" t="str">
        <f t="shared" si="13"/>
        <v/>
      </c>
      <c r="X24" s="24" t="str">
        <f t="shared" si="1"/>
        <v/>
      </c>
      <c r="Y24" s="24" t="str">
        <f t="shared" si="2"/>
        <v/>
      </c>
      <c r="Z24" s="24" t="str">
        <f t="shared" si="3"/>
        <v/>
      </c>
      <c r="AA24" s="24" t="str">
        <f t="shared" si="4"/>
        <v/>
      </c>
      <c r="AB24" s="24" t="str">
        <f t="shared" si="5"/>
        <v/>
      </c>
      <c r="AC24" s="24" t="str">
        <f t="shared" si="6"/>
        <v/>
      </c>
      <c r="AD24" s="24" t="str">
        <f t="shared" si="7"/>
        <v/>
      </c>
      <c r="AE24" s="78" t="str">
        <f t="shared" si="8"/>
        <v>;;;;;OBRAS E INSTALACOES;</v>
      </c>
      <c r="AF24" s="78" t="str">
        <f>IFERROR(VLOOKUP($AE24,'VERIFICAÇÃO 8'!H:J,2,FALSE),"")</f>
        <v/>
      </c>
      <c r="AG24" s="78" t="str">
        <f>IFERROR(VLOOKUP($AE24,'VERIFICAÇÃO 8'!H:J,3,FALSE),"")</f>
        <v/>
      </c>
      <c r="AI24" s="24">
        <f t="shared" si="14"/>
        <v>0</v>
      </c>
      <c r="AJ24" s="24">
        <f t="shared" si="15"/>
        <v>0</v>
      </c>
      <c r="AK24" s="24">
        <f t="shared" si="16"/>
        <v>0</v>
      </c>
    </row>
    <row r="25" spans="1:37" x14ac:dyDescent="0.35">
      <c r="A25" s="142" t="s">
        <v>758</v>
      </c>
      <c r="B25" s="443"/>
      <c r="C25" s="443"/>
      <c r="D25" s="197"/>
      <c r="E25" s="443"/>
      <c r="F25" s="443"/>
      <c r="G25" s="64"/>
      <c r="H25" s="43" t="str">
        <f t="shared" si="9"/>
        <v/>
      </c>
      <c r="J25" s="782"/>
      <c r="L25" s="24" t="s">
        <v>2065</v>
      </c>
      <c r="S25" s="196" t="str">
        <f t="shared" si="0"/>
        <v/>
      </c>
      <c r="U25" s="24" t="b">
        <f t="shared" si="11"/>
        <v>0</v>
      </c>
      <c r="V25" s="24" t="b">
        <f t="shared" si="12"/>
        <v>0</v>
      </c>
      <c r="W25" s="24" t="str">
        <f t="shared" si="13"/>
        <v/>
      </c>
      <c r="X25" s="24" t="str">
        <f t="shared" si="1"/>
        <v/>
      </c>
      <c r="Y25" s="24" t="str">
        <f t="shared" si="2"/>
        <v/>
      </c>
      <c r="Z25" s="24" t="str">
        <f t="shared" si="3"/>
        <v/>
      </c>
      <c r="AA25" s="24" t="str">
        <f t="shared" si="4"/>
        <v/>
      </c>
      <c r="AB25" s="24" t="str">
        <f t="shared" si="5"/>
        <v/>
      </c>
      <c r="AC25" s="24" t="str">
        <f t="shared" si="6"/>
        <v/>
      </c>
      <c r="AD25" s="24" t="str">
        <f t="shared" si="7"/>
        <v/>
      </c>
      <c r="AE25" s="78" t="str">
        <f t="shared" si="8"/>
        <v>;;;;;OBRAS E INSTALACOES;</v>
      </c>
      <c r="AF25" s="78" t="str">
        <f>IFERROR(VLOOKUP($AE25,'VERIFICAÇÃO 8'!H:J,2,FALSE),"")</f>
        <v/>
      </c>
      <c r="AG25" s="78" t="str">
        <f>IFERROR(VLOOKUP($AE25,'VERIFICAÇÃO 8'!H:J,3,FALSE),"")</f>
        <v/>
      </c>
      <c r="AI25" s="24">
        <f t="shared" si="14"/>
        <v>0</v>
      </c>
      <c r="AJ25" s="24">
        <f t="shared" si="15"/>
        <v>0</v>
      </c>
      <c r="AK25" s="24">
        <f t="shared" si="16"/>
        <v>0</v>
      </c>
    </row>
    <row r="26" spans="1:37" x14ac:dyDescent="0.35">
      <c r="A26" s="142" t="s">
        <v>759</v>
      </c>
      <c r="B26" s="443"/>
      <c r="C26" s="443"/>
      <c r="D26" s="197"/>
      <c r="E26" s="443"/>
      <c r="F26" s="443"/>
      <c r="G26" s="64"/>
      <c r="H26" s="43" t="str">
        <f t="shared" si="9"/>
        <v/>
      </c>
      <c r="J26" s="479"/>
      <c r="L26" s="24" t="s">
        <v>219</v>
      </c>
      <c r="S26" s="196" t="str">
        <f t="shared" si="0"/>
        <v/>
      </c>
      <c r="U26" s="24" t="b">
        <f t="shared" si="11"/>
        <v>0</v>
      </c>
      <c r="V26" s="24" t="b">
        <f t="shared" si="12"/>
        <v>0</v>
      </c>
      <c r="W26" s="24" t="str">
        <f t="shared" si="13"/>
        <v/>
      </c>
      <c r="X26" s="24" t="str">
        <f t="shared" si="1"/>
        <v/>
      </c>
      <c r="Y26" s="24" t="str">
        <f t="shared" si="2"/>
        <v/>
      </c>
      <c r="Z26" s="24" t="str">
        <f t="shared" si="3"/>
        <v/>
      </c>
      <c r="AA26" s="24" t="str">
        <f t="shared" si="4"/>
        <v/>
      </c>
      <c r="AB26" s="24" t="str">
        <f t="shared" si="5"/>
        <v/>
      </c>
      <c r="AC26" s="24" t="str">
        <f t="shared" si="6"/>
        <v/>
      </c>
      <c r="AD26" s="24" t="str">
        <f t="shared" si="7"/>
        <v/>
      </c>
      <c r="AE26" s="78" t="str">
        <f t="shared" si="8"/>
        <v>;;;;;OBRAS E INSTALACOES;</v>
      </c>
      <c r="AF26" s="78" t="str">
        <f>IFERROR(VLOOKUP($AE26,'VERIFICAÇÃO 8'!H:J,2,FALSE),"")</f>
        <v/>
      </c>
      <c r="AG26" s="78" t="str">
        <f>IFERROR(VLOOKUP($AE26,'VERIFICAÇÃO 8'!H:J,3,FALSE),"")</f>
        <v/>
      </c>
      <c r="AI26" s="24">
        <f t="shared" si="14"/>
        <v>0</v>
      </c>
      <c r="AJ26" s="24">
        <f t="shared" si="15"/>
        <v>0</v>
      </c>
      <c r="AK26" s="24">
        <f t="shared" si="16"/>
        <v>0</v>
      </c>
    </row>
    <row r="27" spans="1:37" x14ac:dyDescent="0.35">
      <c r="A27" s="142" t="s">
        <v>760</v>
      </c>
      <c r="B27" s="443"/>
      <c r="C27" s="443"/>
      <c r="D27" s="197"/>
      <c r="E27" s="443"/>
      <c r="F27" s="443"/>
      <c r="G27" s="64"/>
      <c r="H27" s="43" t="str">
        <f t="shared" si="9"/>
        <v/>
      </c>
      <c r="J27" s="479"/>
      <c r="L27" s="24" t="s">
        <v>2066</v>
      </c>
      <c r="S27" s="196" t="str">
        <f t="shared" si="0"/>
        <v/>
      </c>
      <c r="U27" s="24" t="b">
        <f t="shared" si="11"/>
        <v>0</v>
      </c>
      <c r="V27" s="24" t="b">
        <f t="shared" si="12"/>
        <v>0</v>
      </c>
      <c r="W27" s="24" t="str">
        <f t="shared" si="13"/>
        <v/>
      </c>
      <c r="X27" s="24" t="str">
        <f t="shared" si="1"/>
        <v/>
      </c>
      <c r="Y27" s="24" t="str">
        <f t="shared" si="2"/>
        <v/>
      </c>
      <c r="Z27" s="24" t="str">
        <f t="shared" si="3"/>
        <v/>
      </c>
      <c r="AA27" s="24" t="str">
        <f t="shared" si="4"/>
        <v/>
      </c>
      <c r="AB27" s="24" t="str">
        <f t="shared" si="5"/>
        <v/>
      </c>
      <c r="AC27" s="24" t="str">
        <f t="shared" si="6"/>
        <v/>
      </c>
      <c r="AD27" s="24" t="str">
        <f t="shared" si="7"/>
        <v/>
      </c>
      <c r="AE27" s="78" t="str">
        <f t="shared" si="8"/>
        <v>;;;;;OBRAS E INSTALACOES;</v>
      </c>
      <c r="AF27" s="78" t="str">
        <f>IFERROR(VLOOKUP($AE27,'VERIFICAÇÃO 8'!H:J,2,FALSE),"")</f>
        <v/>
      </c>
      <c r="AG27" s="78" t="str">
        <f>IFERROR(VLOOKUP($AE27,'VERIFICAÇÃO 8'!H:J,3,FALSE),"")</f>
        <v/>
      </c>
      <c r="AI27" s="24">
        <f t="shared" si="14"/>
        <v>0</v>
      </c>
      <c r="AJ27" s="24">
        <f t="shared" si="15"/>
        <v>0</v>
      </c>
      <c r="AK27" s="24">
        <f t="shared" si="16"/>
        <v>0</v>
      </c>
    </row>
    <row r="28" spans="1:37" x14ac:dyDescent="0.35">
      <c r="A28" s="142" t="s">
        <v>761</v>
      </c>
      <c r="B28" s="443"/>
      <c r="C28" s="443"/>
      <c r="D28" s="197"/>
      <c r="E28" s="443"/>
      <c r="F28" s="443"/>
      <c r="G28" s="64"/>
      <c r="H28" s="43" t="str">
        <f t="shared" si="9"/>
        <v/>
      </c>
      <c r="J28" s="479"/>
      <c r="L28" s="24" t="s">
        <v>258</v>
      </c>
      <c r="M28" s="73"/>
      <c r="N28" s="73"/>
      <c r="S28" s="196" t="str">
        <f t="shared" si="0"/>
        <v/>
      </c>
      <c r="U28" s="24" t="b">
        <f t="shared" si="11"/>
        <v>0</v>
      </c>
      <c r="V28" s="24" t="b">
        <f t="shared" si="12"/>
        <v>0</v>
      </c>
      <c r="W28" s="24" t="str">
        <f t="shared" si="13"/>
        <v/>
      </c>
      <c r="X28" s="24" t="str">
        <f t="shared" si="1"/>
        <v/>
      </c>
      <c r="Y28" s="24" t="str">
        <f t="shared" si="2"/>
        <v/>
      </c>
      <c r="Z28" s="24" t="str">
        <f t="shared" si="3"/>
        <v/>
      </c>
      <c r="AA28" s="24" t="str">
        <f t="shared" si="4"/>
        <v/>
      </c>
      <c r="AB28" s="24" t="str">
        <f t="shared" si="5"/>
        <v/>
      </c>
      <c r="AC28" s="24" t="str">
        <f t="shared" si="6"/>
        <v/>
      </c>
      <c r="AD28" s="24" t="str">
        <f t="shared" si="7"/>
        <v/>
      </c>
      <c r="AE28" s="78" t="str">
        <f t="shared" si="8"/>
        <v>;;;;;OBRAS E INSTALACOES;</v>
      </c>
      <c r="AF28" s="78" t="str">
        <f>IFERROR(VLOOKUP($AE28,'VERIFICAÇÃO 8'!H:J,2,FALSE),"")</f>
        <v/>
      </c>
      <c r="AG28" s="78" t="str">
        <f>IFERROR(VLOOKUP($AE28,'VERIFICAÇÃO 8'!H:J,3,FALSE),"")</f>
        <v/>
      </c>
      <c r="AI28" s="24">
        <f t="shared" si="14"/>
        <v>0</v>
      </c>
      <c r="AJ28" s="24">
        <f t="shared" si="15"/>
        <v>0</v>
      </c>
      <c r="AK28" s="24">
        <f t="shared" si="16"/>
        <v>0</v>
      </c>
    </row>
    <row r="29" spans="1:37" x14ac:dyDescent="0.35">
      <c r="A29" s="142" t="s">
        <v>762</v>
      </c>
      <c r="B29" s="443"/>
      <c r="C29" s="443"/>
      <c r="D29" s="197"/>
      <c r="E29" s="443"/>
      <c r="F29" s="443"/>
      <c r="G29" s="64"/>
      <c r="H29" s="43" t="str">
        <f t="shared" si="9"/>
        <v/>
      </c>
      <c r="J29" s="479"/>
      <c r="L29" s="24" t="s">
        <v>2067</v>
      </c>
      <c r="S29" s="196" t="str">
        <f t="shared" si="0"/>
        <v/>
      </c>
      <c r="U29" s="24" t="b">
        <f t="shared" si="11"/>
        <v>0</v>
      </c>
      <c r="V29" s="24" t="b">
        <f t="shared" si="12"/>
        <v>0</v>
      </c>
      <c r="W29" s="24" t="str">
        <f t="shared" si="13"/>
        <v/>
      </c>
      <c r="X29" s="24" t="str">
        <f t="shared" si="1"/>
        <v/>
      </c>
      <c r="Y29" s="24" t="str">
        <f t="shared" si="2"/>
        <v/>
      </c>
      <c r="Z29" s="24" t="str">
        <f t="shared" si="3"/>
        <v/>
      </c>
      <c r="AA29" s="24" t="str">
        <f t="shared" si="4"/>
        <v/>
      </c>
      <c r="AB29" s="24" t="str">
        <f t="shared" si="5"/>
        <v/>
      </c>
      <c r="AC29" s="24" t="str">
        <f t="shared" si="6"/>
        <v/>
      </c>
      <c r="AD29" s="24" t="str">
        <f t="shared" si="7"/>
        <v/>
      </c>
      <c r="AE29" s="78" t="str">
        <f t="shared" si="8"/>
        <v>;;;;;OBRAS E INSTALACOES;</v>
      </c>
      <c r="AF29" s="78" t="str">
        <f>IFERROR(VLOOKUP($AE29,'VERIFICAÇÃO 8'!H:J,2,FALSE),"")</f>
        <v/>
      </c>
      <c r="AG29" s="78" t="str">
        <f>IFERROR(VLOOKUP($AE29,'VERIFICAÇÃO 8'!H:J,3,FALSE),"")</f>
        <v/>
      </c>
      <c r="AI29" s="24">
        <f t="shared" si="14"/>
        <v>0</v>
      </c>
      <c r="AJ29" s="24">
        <f t="shared" si="15"/>
        <v>0</v>
      </c>
      <c r="AK29" s="24">
        <f t="shared" si="16"/>
        <v>0</v>
      </c>
    </row>
    <row r="30" spans="1:37" x14ac:dyDescent="0.35">
      <c r="A30" s="142" t="s">
        <v>763</v>
      </c>
      <c r="B30" s="443"/>
      <c r="C30" s="443"/>
      <c r="D30" s="197"/>
      <c r="E30" s="443"/>
      <c r="F30" s="443"/>
      <c r="G30" s="64"/>
      <c r="H30" s="43" t="str">
        <f t="shared" si="9"/>
        <v/>
      </c>
      <c r="J30" s="479"/>
      <c r="S30" s="196" t="str">
        <f t="shared" si="0"/>
        <v/>
      </c>
      <c r="U30" s="24" t="b">
        <f t="shared" si="11"/>
        <v>0</v>
      </c>
      <c r="V30" s="24" t="b">
        <f t="shared" si="12"/>
        <v>0</v>
      </c>
      <c r="W30" s="24" t="str">
        <f t="shared" si="13"/>
        <v/>
      </c>
      <c r="X30" s="24" t="str">
        <f t="shared" si="1"/>
        <v/>
      </c>
      <c r="Y30" s="24" t="str">
        <f t="shared" si="2"/>
        <v/>
      </c>
      <c r="Z30" s="24" t="str">
        <f t="shared" si="3"/>
        <v/>
      </c>
      <c r="AA30" s="24" t="str">
        <f t="shared" si="4"/>
        <v/>
      </c>
      <c r="AB30" s="24" t="str">
        <f t="shared" si="5"/>
        <v/>
      </c>
      <c r="AC30" s="24" t="str">
        <f t="shared" si="6"/>
        <v/>
      </c>
      <c r="AD30" s="24" t="str">
        <f t="shared" si="7"/>
        <v/>
      </c>
      <c r="AE30" s="78" t="str">
        <f t="shared" si="8"/>
        <v>;;;;;OBRAS E INSTALACOES;</v>
      </c>
      <c r="AF30" s="78" t="str">
        <f>IFERROR(VLOOKUP($AE30,'VERIFICAÇÃO 8'!H:J,2,FALSE),"")</f>
        <v/>
      </c>
      <c r="AG30" s="78" t="str">
        <f>IFERROR(VLOOKUP($AE30,'VERIFICAÇÃO 8'!H:J,3,FALSE),"")</f>
        <v/>
      </c>
      <c r="AI30" s="24">
        <f t="shared" si="14"/>
        <v>0</v>
      </c>
      <c r="AJ30" s="24">
        <f t="shared" si="15"/>
        <v>0</v>
      </c>
      <c r="AK30" s="24">
        <f t="shared" si="16"/>
        <v>0</v>
      </c>
    </row>
    <row r="31" spans="1:37" x14ac:dyDescent="0.35">
      <c r="A31" s="142" t="s">
        <v>764</v>
      </c>
      <c r="B31" s="443"/>
      <c r="C31" s="443"/>
      <c r="D31" s="197"/>
      <c r="E31" s="443"/>
      <c r="F31" s="443"/>
      <c r="G31" s="64"/>
      <c r="H31" s="43" t="str">
        <f t="shared" si="9"/>
        <v/>
      </c>
      <c r="J31" s="479"/>
      <c r="S31" s="196" t="str">
        <f t="shared" si="0"/>
        <v/>
      </c>
      <c r="U31" s="24" t="b">
        <f t="shared" si="11"/>
        <v>0</v>
      </c>
      <c r="V31" s="24" t="b">
        <f t="shared" si="12"/>
        <v>0</v>
      </c>
      <c r="W31" s="24" t="str">
        <f t="shared" si="13"/>
        <v/>
      </c>
      <c r="X31" s="24" t="str">
        <f t="shared" si="1"/>
        <v/>
      </c>
      <c r="Y31" s="24" t="str">
        <f t="shared" si="2"/>
        <v/>
      </c>
      <c r="Z31" s="24" t="str">
        <f t="shared" si="3"/>
        <v/>
      </c>
      <c r="AA31" s="24" t="str">
        <f t="shared" si="4"/>
        <v/>
      </c>
      <c r="AB31" s="24" t="str">
        <f t="shared" si="5"/>
        <v/>
      </c>
      <c r="AC31" s="24" t="str">
        <f t="shared" si="6"/>
        <v/>
      </c>
      <c r="AD31" s="24" t="str">
        <f t="shared" si="7"/>
        <v/>
      </c>
      <c r="AE31" s="78" t="str">
        <f t="shared" si="8"/>
        <v>;;;;;OBRAS E INSTALACOES;</v>
      </c>
      <c r="AF31" s="78" t="str">
        <f>IFERROR(VLOOKUP($AE31,'VERIFICAÇÃO 8'!H:J,2,FALSE),"")</f>
        <v/>
      </c>
      <c r="AG31" s="78" t="str">
        <f>IFERROR(VLOOKUP($AE31,'VERIFICAÇÃO 8'!H:J,3,FALSE),"")</f>
        <v/>
      </c>
      <c r="AI31" s="24">
        <f t="shared" si="14"/>
        <v>0</v>
      </c>
      <c r="AJ31" s="24">
        <f t="shared" si="15"/>
        <v>0</v>
      </c>
      <c r="AK31" s="24">
        <f t="shared" si="16"/>
        <v>0</v>
      </c>
    </row>
    <row r="32" spans="1:37" x14ac:dyDescent="0.35">
      <c r="A32" s="142" t="s">
        <v>765</v>
      </c>
      <c r="B32" s="443"/>
      <c r="C32" s="443"/>
      <c r="D32" s="197"/>
      <c r="E32" s="443"/>
      <c r="F32" s="443"/>
      <c r="G32" s="64"/>
      <c r="H32" s="43" t="str">
        <f t="shared" si="9"/>
        <v/>
      </c>
      <c r="J32" s="479"/>
      <c r="S32" s="196" t="str">
        <f t="shared" si="0"/>
        <v/>
      </c>
      <c r="U32" s="24" t="b">
        <f t="shared" si="11"/>
        <v>0</v>
      </c>
      <c r="V32" s="24" t="b">
        <f t="shared" si="12"/>
        <v>0</v>
      </c>
      <c r="W32" s="24" t="str">
        <f t="shared" si="13"/>
        <v/>
      </c>
      <c r="X32" s="24" t="str">
        <f t="shared" si="1"/>
        <v/>
      </c>
      <c r="Y32" s="24" t="str">
        <f t="shared" si="2"/>
        <v/>
      </c>
      <c r="Z32" s="24" t="str">
        <f t="shared" si="3"/>
        <v/>
      </c>
      <c r="AA32" s="24" t="str">
        <f t="shared" si="4"/>
        <v/>
      </c>
      <c r="AB32" s="24" t="str">
        <f t="shared" si="5"/>
        <v/>
      </c>
      <c r="AC32" s="24" t="str">
        <f t="shared" si="6"/>
        <v/>
      </c>
      <c r="AD32" s="24" t="str">
        <f t="shared" si="7"/>
        <v/>
      </c>
      <c r="AE32" s="78" t="str">
        <f t="shared" si="8"/>
        <v>;;;;;OBRAS E INSTALACOES;</v>
      </c>
      <c r="AF32" s="78" t="str">
        <f>IFERROR(VLOOKUP($AE32,'VERIFICAÇÃO 8'!H:J,2,FALSE),"")</f>
        <v/>
      </c>
      <c r="AG32" s="78" t="str">
        <f>IFERROR(VLOOKUP($AE32,'VERIFICAÇÃO 8'!H:J,3,FALSE),"")</f>
        <v/>
      </c>
      <c r="AI32" s="24">
        <f t="shared" si="14"/>
        <v>0</v>
      </c>
      <c r="AJ32" s="24">
        <f t="shared" si="15"/>
        <v>0</v>
      </c>
      <c r="AK32" s="24">
        <f t="shared" si="16"/>
        <v>0</v>
      </c>
    </row>
    <row r="33" spans="1:37" x14ac:dyDescent="0.35">
      <c r="A33" s="142" t="s">
        <v>766</v>
      </c>
      <c r="B33" s="443"/>
      <c r="C33" s="443"/>
      <c r="D33" s="197"/>
      <c r="E33" s="443"/>
      <c r="F33" s="443"/>
      <c r="G33" s="64"/>
      <c r="H33" s="43" t="str">
        <f t="shared" si="9"/>
        <v/>
      </c>
      <c r="J33" s="479"/>
      <c r="S33" s="196" t="str">
        <f t="shared" si="0"/>
        <v/>
      </c>
      <c r="U33" s="24" t="b">
        <f t="shared" si="11"/>
        <v>0</v>
      </c>
      <c r="V33" s="24" t="b">
        <f t="shared" si="12"/>
        <v>0</v>
      </c>
      <c r="W33" s="24" t="str">
        <f t="shared" si="13"/>
        <v/>
      </c>
      <c r="X33" s="24" t="str">
        <f t="shared" si="1"/>
        <v/>
      </c>
      <c r="Y33" s="24" t="str">
        <f t="shared" si="2"/>
        <v/>
      </c>
      <c r="Z33" s="24" t="str">
        <f t="shared" si="3"/>
        <v/>
      </c>
      <c r="AA33" s="24" t="str">
        <f t="shared" si="4"/>
        <v/>
      </c>
      <c r="AB33" s="24" t="str">
        <f t="shared" si="5"/>
        <v/>
      </c>
      <c r="AC33" s="24" t="str">
        <f t="shared" si="6"/>
        <v/>
      </c>
      <c r="AD33" s="24" t="str">
        <f t="shared" si="7"/>
        <v/>
      </c>
      <c r="AE33" s="78" t="str">
        <f t="shared" si="8"/>
        <v>;;;;;OBRAS E INSTALACOES;</v>
      </c>
      <c r="AF33" s="78" t="str">
        <f>IFERROR(VLOOKUP($AE33,'VERIFICAÇÃO 8'!H:J,2,FALSE),"")</f>
        <v/>
      </c>
      <c r="AG33" s="78" t="str">
        <f>IFERROR(VLOOKUP($AE33,'VERIFICAÇÃO 8'!H:J,3,FALSE),"")</f>
        <v/>
      </c>
      <c r="AI33" s="24">
        <f t="shared" si="14"/>
        <v>0</v>
      </c>
      <c r="AJ33" s="24">
        <f t="shared" si="15"/>
        <v>0</v>
      </c>
      <c r="AK33" s="24">
        <f t="shared" si="16"/>
        <v>0</v>
      </c>
    </row>
    <row r="34" spans="1:37" ht="10.5" x14ac:dyDescent="0.35">
      <c r="A34" s="142" t="s">
        <v>767</v>
      </c>
      <c r="B34" s="443"/>
      <c r="C34" s="443"/>
      <c r="D34" s="197"/>
      <c r="E34" s="443"/>
      <c r="F34" s="443"/>
      <c r="G34" s="64"/>
      <c r="H34" s="43" t="str">
        <f t="shared" si="9"/>
        <v/>
      </c>
      <c r="J34" s="479"/>
      <c r="L34" s="335" t="s">
        <v>1977</v>
      </c>
      <c r="S34" s="196" t="str">
        <f t="shared" si="0"/>
        <v/>
      </c>
      <c r="U34" s="24" t="b">
        <f t="shared" si="11"/>
        <v>0</v>
      </c>
      <c r="V34" s="24" t="b">
        <f t="shared" si="12"/>
        <v>0</v>
      </c>
      <c r="W34" s="24" t="str">
        <f t="shared" si="13"/>
        <v/>
      </c>
      <c r="X34" s="24" t="str">
        <f t="shared" si="1"/>
        <v/>
      </c>
      <c r="Y34" s="24" t="str">
        <f t="shared" si="2"/>
        <v/>
      </c>
      <c r="Z34" s="24" t="str">
        <f t="shared" si="3"/>
        <v/>
      </c>
      <c r="AA34" s="24" t="str">
        <f t="shared" si="4"/>
        <v/>
      </c>
      <c r="AB34" s="24" t="str">
        <f t="shared" si="5"/>
        <v/>
      </c>
      <c r="AC34" s="24" t="str">
        <f t="shared" si="6"/>
        <v/>
      </c>
      <c r="AD34" s="24" t="str">
        <f t="shared" si="7"/>
        <v/>
      </c>
      <c r="AE34" s="78" t="str">
        <f t="shared" si="8"/>
        <v>;;;;;OBRAS E INSTALACOES;</v>
      </c>
      <c r="AF34" s="78" t="str">
        <f>IFERROR(VLOOKUP($AE34,'VERIFICAÇÃO 8'!H:J,2,FALSE),"")</f>
        <v/>
      </c>
      <c r="AG34" s="78" t="str">
        <f>IFERROR(VLOOKUP($AE34,'VERIFICAÇÃO 8'!H:J,3,FALSE),"")</f>
        <v/>
      </c>
      <c r="AI34" s="24">
        <f t="shared" si="14"/>
        <v>0</v>
      </c>
      <c r="AJ34" s="24">
        <f t="shared" si="15"/>
        <v>0</v>
      </c>
      <c r="AK34" s="24">
        <f t="shared" si="16"/>
        <v>0</v>
      </c>
    </row>
    <row r="35" spans="1:37" x14ac:dyDescent="0.35">
      <c r="A35" s="142" t="s">
        <v>1351</v>
      </c>
      <c r="B35" s="443"/>
      <c r="C35" s="443"/>
      <c r="D35" s="197"/>
      <c r="E35" s="443"/>
      <c r="F35" s="443"/>
      <c r="G35" s="64"/>
      <c r="H35" s="43" t="str">
        <f t="shared" si="9"/>
        <v/>
      </c>
      <c r="J35" s="479"/>
      <c r="L35" s="578" t="s">
        <v>2409</v>
      </c>
      <c r="S35" s="196" t="str">
        <f t="shared" si="0"/>
        <v/>
      </c>
      <c r="U35" s="24" t="b">
        <f t="shared" si="11"/>
        <v>0</v>
      </c>
      <c r="V35" s="24" t="b">
        <f t="shared" si="12"/>
        <v>0</v>
      </c>
      <c r="W35" s="24" t="str">
        <f t="shared" si="13"/>
        <v/>
      </c>
      <c r="X35" s="24" t="str">
        <f t="shared" si="1"/>
        <v/>
      </c>
      <c r="Y35" s="24" t="str">
        <f t="shared" si="2"/>
        <v/>
      </c>
      <c r="Z35" s="24" t="str">
        <f t="shared" si="3"/>
        <v/>
      </c>
      <c r="AA35" s="24" t="str">
        <f t="shared" si="4"/>
        <v/>
      </c>
      <c r="AB35" s="24" t="str">
        <f t="shared" si="5"/>
        <v/>
      </c>
      <c r="AC35" s="24" t="str">
        <f t="shared" si="6"/>
        <v/>
      </c>
      <c r="AD35" s="24" t="str">
        <f t="shared" si="7"/>
        <v/>
      </c>
      <c r="AE35" s="78" t="str">
        <f t="shared" si="8"/>
        <v>;;;;;OBRAS E INSTALACOES;</v>
      </c>
      <c r="AF35" s="78" t="str">
        <f>IFERROR(VLOOKUP($AE35,'VERIFICAÇÃO 8'!H:J,2,FALSE),"")</f>
        <v/>
      </c>
      <c r="AG35" s="78" t="str">
        <f>IFERROR(VLOOKUP($AE35,'VERIFICAÇÃO 8'!H:J,3,FALSE),"")</f>
        <v/>
      </c>
      <c r="AI35" s="24">
        <f t="shared" si="14"/>
        <v>0</v>
      </c>
      <c r="AJ35" s="24">
        <f t="shared" si="15"/>
        <v>0</v>
      </c>
      <c r="AK35" s="24">
        <f t="shared" si="16"/>
        <v>0</v>
      </c>
    </row>
    <row r="36" spans="1:37" x14ac:dyDescent="0.35">
      <c r="A36" s="142" t="s">
        <v>1352</v>
      </c>
      <c r="B36" s="443"/>
      <c r="C36" s="443"/>
      <c r="D36" s="197"/>
      <c r="E36" s="443"/>
      <c r="F36" s="443"/>
      <c r="G36" s="64"/>
      <c r="H36" s="43" t="str">
        <f t="shared" si="9"/>
        <v/>
      </c>
      <c r="J36" s="479"/>
      <c r="L36" s="24" t="s">
        <v>2049</v>
      </c>
      <c r="S36" s="196" t="str">
        <f t="shared" si="0"/>
        <v/>
      </c>
      <c r="U36" s="24" t="b">
        <f t="shared" si="11"/>
        <v>0</v>
      </c>
      <c r="V36" s="24" t="b">
        <f t="shared" si="12"/>
        <v>0</v>
      </c>
      <c r="W36" s="24" t="str">
        <f t="shared" si="13"/>
        <v/>
      </c>
      <c r="X36" s="24" t="str">
        <f t="shared" si="1"/>
        <v/>
      </c>
      <c r="Y36" s="24" t="str">
        <f t="shared" si="2"/>
        <v/>
      </c>
      <c r="Z36" s="24" t="str">
        <f t="shared" si="3"/>
        <v/>
      </c>
      <c r="AA36" s="24" t="str">
        <f t="shared" si="4"/>
        <v/>
      </c>
      <c r="AB36" s="24" t="str">
        <f t="shared" si="5"/>
        <v/>
      </c>
      <c r="AC36" s="24" t="str">
        <f t="shared" si="6"/>
        <v/>
      </c>
      <c r="AD36" s="24" t="str">
        <f t="shared" si="7"/>
        <v/>
      </c>
      <c r="AE36" s="78" t="str">
        <f t="shared" si="8"/>
        <v>;;;;;OBRAS E INSTALACOES;</v>
      </c>
      <c r="AF36" s="78" t="str">
        <f>IFERROR(VLOOKUP($AE36,'VERIFICAÇÃO 8'!H:J,2,FALSE),"")</f>
        <v/>
      </c>
      <c r="AG36" s="78" t="str">
        <f>IFERROR(VLOOKUP($AE36,'VERIFICAÇÃO 8'!H:J,3,FALSE),"")</f>
        <v/>
      </c>
      <c r="AI36" s="24">
        <f t="shared" si="14"/>
        <v>0</v>
      </c>
      <c r="AJ36" s="24">
        <f t="shared" si="15"/>
        <v>0</v>
      </c>
      <c r="AK36" s="24">
        <f t="shared" si="16"/>
        <v>0</v>
      </c>
    </row>
    <row r="37" spans="1:37" x14ac:dyDescent="0.35">
      <c r="A37" s="142" t="s">
        <v>1353</v>
      </c>
      <c r="B37" s="443"/>
      <c r="C37" s="443"/>
      <c r="D37" s="197"/>
      <c r="E37" s="443"/>
      <c r="F37" s="443"/>
      <c r="G37" s="64"/>
      <c r="H37" s="43" t="str">
        <f t="shared" si="9"/>
        <v/>
      </c>
      <c r="J37" s="479"/>
      <c r="S37" s="196" t="str">
        <f t="shared" ref="S37:S54" si="17">IF(OR(C37=$L$28,C37=$L$27),D37,IF(C37="","",1))</f>
        <v/>
      </c>
      <c r="U37" s="24" t="b">
        <f t="shared" si="11"/>
        <v>0</v>
      </c>
      <c r="V37" s="24" t="b">
        <f t="shared" si="12"/>
        <v>0</v>
      </c>
      <c r="W37" s="24" t="str">
        <f t="shared" si="13"/>
        <v/>
      </c>
      <c r="X37" s="24" t="str">
        <f t="shared" ref="X37:X54" si="18">IFERROR(VLOOKUP($B37,$J$5:$P$20,2,FALSE),"")</f>
        <v/>
      </c>
      <c r="Y37" s="24" t="str">
        <f t="shared" ref="Y37:Y54" si="19">IFERROR(VLOOKUP($B37,$J$5:$P$20,3,FALSE),"")</f>
        <v/>
      </c>
      <c r="Z37" s="24" t="str">
        <f t="shared" ref="Z37:Z54" si="20">IFERROR(VLOOKUP($B37,$J$5:$P$20,4,FALSE),"")</f>
        <v/>
      </c>
      <c r="AA37" s="24" t="str">
        <f t="shared" ref="AA37:AA54" si="21">IFERROR(VLOOKUP($B37,$J$5:$P$20,5,FALSE),"")</f>
        <v/>
      </c>
      <c r="AB37" s="24" t="str">
        <f t="shared" ref="AB37:AB54" si="22">IFERROR(VLOOKUP($B37,$J$5:$P$20,6,FALSE),"")</f>
        <v/>
      </c>
      <c r="AC37" s="24" t="str">
        <f t="shared" ref="AC37:AC54" si="23">IFERROR(VLOOKUP($B37,$J$5:$P$20,7,FALSE),"")</f>
        <v/>
      </c>
      <c r="AD37" s="24" t="str">
        <f t="shared" ref="AD37:AD54" si="24">IF(B37="","",IF(X37="",$J$58,""))</f>
        <v/>
      </c>
      <c r="AE37" s="78" t="str">
        <f t="shared" ref="AE37:AE54" si="25">CONCATENATE($J$45,$J$53,Z37,$J$53,AA37,$J$53,AB37,$J$53,AC37,$J$53,$J$49,$J$53,C37)</f>
        <v>;;;;;OBRAS E INSTALACOES;</v>
      </c>
      <c r="AF37" s="78" t="str">
        <f>IFERROR(VLOOKUP($AE37,'VERIFICAÇÃO 8'!H:J,2,FALSE),"")</f>
        <v/>
      </c>
      <c r="AG37" s="78" t="str">
        <f>IFERROR(VLOOKUP($AE37,'VERIFICAÇÃO 8'!H:J,3,FALSE),"")</f>
        <v/>
      </c>
      <c r="AI37" s="24">
        <f t="shared" si="14"/>
        <v>0</v>
      </c>
      <c r="AJ37" s="24">
        <f t="shared" si="15"/>
        <v>0</v>
      </c>
      <c r="AK37" s="24">
        <f t="shared" si="16"/>
        <v>0</v>
      </c>
    </row>
    <row r="38" spans="1:37" x14ac:dyDescent="0.35">
      <c r="A38" s="142" t="s">
        <v>1354</v>
      </c>
      <c r="B38" s="443"/>
      <c r="C38" s="443"/>
      <c r="D38" s="197"/>
      <c r="E38" s="443"/>
      <c r="F38" s="443"/>
      <c r="G38" s="64"/>
      <c r="H38" s="43" t="str">
        <f t="shared" si="9"/>
        <v/>
      </c>
      <c r="J38" s="479"/>
      <c r="S38" s="196" t="str">
        <f t="shared" si="17"/>
        <v/>
      </c>
      <c r="U38" s="24" t="b">
        <f t="shared" si="11"/>
        <v>0</v>
      </c>
      <c r="V38" s="24" t="b">
        <f t="shared" si="12"/>
        <v>0</v>
      </c>
      <c r="W38" s="24" t="str">
        <f t="shared" si="13"/>
        <v/>
      </c>
      <c r="X38" s="24" t="str">
        <f t="shared" si="18"/>
        <v/>
      </c>
      <c r="Y38" s="24" t="str">
        <f t="shared" si="19"/>
        <v/>
      </c>
      <c r="Z38" s="24" t="str">
        <f t="shared" si="20"/>
        <v/>
      </c>
      <c r="AA38" s="24" t="str">
        <f t="shared" si="21"/>
        <v/>
      </c>
      <c r="AB38" s="24" t="str">
        <f t="shared" si="22"/>
        <v/>
      </c>
      <c r="AC38" s="24" t="str">
        <f t="shared" si="23"/>
        <v/>
      </c>
      <c r="AD38" s="24" t="str">
        <f t="shared" si="24"/>
        <v/>
      </c>
      <c r="AE38" s="78" t="str">
        <f t="shared" si="25"/>
        <v>;;;;;OBRAS E INSTALACOES;</v>
      </c>
      <c r="AF38" s="78" t="str">
        <f>IFERROR(VLOOKUP($AE38,'VERIFICAÇÃO 8'!H:J,2,FALSE),"")</f>
        <v/>
      </c>
      <c r="AG38" s="78" t="str">
        <f>IFERROR(VLOOKUP($AE38,'VERIFICAÇÃO 8'!H:J,3,FALSE),"")</f>
        <v/>
      </c>
      <c r="AI38" s="24">
        <f t="shared" si="14"/>
        <v>0</v>
      </c>
      <c r="AJ38" s="24">
        <f t="shared" si="15"/>
        <v>0</v>
      </c>
      <c r="AK38" s="24">
        <f t="shared" si="16"/>
        <v>0</v>
      </c>
    </row>
    <row r="39" spans="1:37" x14ac:dyDescent="0.35">
      <c r="A39" s="142" t="s">
        <v>1355</v>
      </c>
      <c r="B39" s="443"/>
      <c r="C39" s="443"/>
      <c r="D39" s="197"/>
      <c r="E39" s="443"/>
      <c r="F39" s="443"/>
      <c r="G39" s="64"/>
      <c r="H39" s="43" t="str">
        <f t="shared" si="9"/>
        <v/>
      </c>
      <c r="J39" s="479"/>
      <c r="S39" s="196" t="str">
        <f t="shared" si="17"/>
        <v/>
      </c>
      <c r="U39" s="24" t="b">
        <f t="shared" si="11"/>
        <v>0</v>
      </c>
      <c r="V39" s="24" t="b">
        <f t="shared" si="12"/>
        <v>0</v>
      </c>
      <c r="W39" s="24" t="str">
        <f t="shared" si="13"/>
        <v/>
      </c>
      <c r="X39" s="24" t="str">
        <f t="shared" si="18"/>
        <v/>
      </c>
      <c r="Y39" s="24" t="str">
        <f t="shared" si="19"/>
        <v/>
      </c>
      <c r="Z39" s="24" t="str">
        <f t="shared" si="20"/>
        <v/>
      </c>
      <c r="AA39" s="24" t="str">
        <f t="shared" si="21"/>
        <v/>
      </c>
      <c r="AB39" s="24" t="str">
        <f t="shared" si="22"/>
        <v/>
      </c>
      <c r="AC39" s="24" t="str">
        <f t="shared" si="23"/>
        <v/>
      </c>
      <c r="AD39" s="24" t="str">
        <f t="shared" si="24"/>
        <v/>
      </c>
      <c r="AE39" s="78" t="str">
        <f t="shared" si="25"/>
        <v>;;;;;OBRAS E INSTALACOES;</v>
      </c>
      <c r="AF39" s="78" t="str">
        <f>IFERROR(VLOOKUP($AE39,'VERIFICAÇÃO 8'!H:J,2,FALSE),"")</f>
        <v/>
      </c>
      <c r="AG39" s="78" t="str">
        <f>IFERROR(VLOOKUP($AE39,'VERIFICAÇÃO 8'!H:J,3,FALSE),"")</f>
        <v/>
      </c>
      <c r="AI39" s="24">
        <f t="shared" si="14"/>
        <v>0</v>
      </c>
      <c r="AJ39" s="24">
        <f t="shared" si="15"/>
        <v>0</v>
      </c>
      <c r="AK39" s="24">
        <f t="shared" si="16"/>
        <v>0</v>
      </c>
    </row>
    <row r="40" spans="1:37" x14ac:dyDescent="0.35">
      <c r="A40" s="142" t="s">
        <v>1356</v>
      </c>
      <c r="B40" s="443"/>
      <c r="C40" s="443"/>
      <c r="D40" s="197"/>
      <c r="E40" s="443"/>
      <c r="F40" s="443"/>
      <c r="G40" s="64"/>
      <c r="H40" s="43" t="str">
        <f t="shared" si="9"/>
        <v/>
      </c>
      <c r="J40" s="479"/>
      <c r="S40" s="196" t="str">
        <f t="shared" si="17"/>
        <v/>
      </c>
      <c r="U40" s="24" t="b">
        <f t="shared" si="11"/>
        <v>0</v>
      </c>
      <c r="V40" s="24" t="b">
        <f t="shared" si="12"/>
        <v>0</v>
      </c>
      <c r="W40" s="24" t="str">
        <f t="shared" si="13"/>
        <v/>
      </c>
      <c r="X40" s="24" t="str">
        <f t="shared" si="18"/>
        <v/>
      </c>
      <c r="Y40" s="24" t="str">
        <f t="shared" si="19"/>
        <v/>
      </c>
      <c r="Z40" s="24" t="str">
        <f t="shared" si="20"/>
        <v/>
      </c>
      <c r="AA40" s="24" t="str">
        <f t="shared" si="21"/>
        <v/>
      </c>
      <c r="AB40" s="24" t="str">
        <f t="shared" si="22"/>
        <v/>
      </c>
      <c r="AC40" s="24" t="str">
        <f t="shared" si="23"/>
        <v/>
      </c>
      <c r="AD40" s="24" t="str">
        <f t="shared" si="24"/>
        <v/>
      </c>
      <c r="AE40" s="78" t="str">
        <f t="shared" si="25"/>
        <v>;;;;;OBRAS E INSTALACOES;</v>
      </c>
      <c r="AF40" s="78" t="str">
        <f>IFERROR(VLOOKUP($AE40,'VERIFICAÇÃO 8'!H:J,2,FALSE),"")</f>
        <v/>
      </c>
      <c r="AG40" s="78" t="str">
        <f>IFERROR(VLOOKUP($AE40,'VERIFICAÇÃO 8'!H:J,3,FALSE),"")</f>
        <v/>
      </c>
      <c r="AI40" s="24">
        <f t="shared" si="14"/>
        <v>0</v>
      </c>
      <c r="AJ40" s="24">
        <f t="shared" si="15"/>
        <v>0</v>
      </c>
      <c r="AK40" s="24">
        <f t="shared" si="16"/>
        <v>0</v>
      </c>
    </row>
    <row r="41" spans="1:37" x14ac:dyDescent="0.35">
      <c r="A41" s="142" t="s">
        <v>1357</v>
      </c>
      <c r="B41" s="443"/>
      <c r="C41" s="443"/>
      <c r="D41" s="197"/>
      <c r="E41" s="443"/>
      <c r="F41" s="443"/>
      <c r="G41" s="64"/>
      <c r="H41" s="43" t="str">
        <f t="shared" si="9"/>
        <v/>
      </c>
      <c r="J41" s="479"/>
      <c r="S41" s="196" t="str">
        <f t="shared" si="17"/>
        <v/>
      </c>
      <c r="U41" s="24" t="b">
        <f t="shared" si="11"/>
        <v>0</v>
      </c>
      <c r="V41" s="24" t="b">
        <f t="shared" si="12"/>
        <v>0</v>
      </c>
      <c r="W41" s="24" t="str">
        <f t="shared" si="13"/>
        <v/>
      </c>
      <c r="X41" s="24" t="str">
        <f t="shared" si="18"/>
        <v/>
      </c>
      <c r="Y41" s="24" t="str">
        <f t="shared" si="19"/>
        <v/>
      </c>
      <c r="Z41" s="24" t="str">
        <f t="shared" si="20"/>
        <v/>
      </c>
      <c r="AA41" s="24" t="str">
        <f t="shared" si="21"/>
        <v/>
      </c>
      <c r="AB41" s="24" t="str">
        <f t="shared" si="22"/>
        <v/>
      </c>
      <c r="AC41" s="24" t="str">
        <f t="shared" si="23"/>
        <v/>
      </c>
      <c r="AD41" s="24" t="str">
        <f t="shared" si="24"/>
        <v/>
      </c>
      <c r="AE41" s="78" t="str">
        <f t="shared" si="25"/>
        <v>;;;;;OBRAS E INSTALACOES;</v>
      </c>
      <c r="AF41" s="78" t="str">
        <f>IFERROR(VLOOKUP($AE41,'VERIFICAÇÃO 8'!H:J,2,FALSE),"")</f>
        <v/>
      </c>
      <c r="AG41" s="78" t="str">
        <f>IFERROR(VLOOKUP($AE41,'VERIFICAÇÃO 8'!H:J,3,FALSE),"")</f>
        <v/>
      </c>
      <c r="AI41" s="24">
        <f t="shared" si="14"/>
        <v>0</v>
      </c>
      <c r="AJ41" s="24">
        <f t="shared" si="15"/>
        <v>0</v>
      </c>
      <c r="AK41" s="24">
        <f t="shared" si="16"/>
        <v>0</v>
      </c>
    </row>
    <row r="42" spans="1:37" x14ac:dyDescent="0.35">
      <c r="A42" s="142" t="s">
        <v>1358</v>
      </c>
      <c r="B42" s="443"/>
      <c r="C42" s="443"/>
      <c r="D42" s="197"/>
      <c r="E42" s="443"/>
      <c r="F42" s="443"/>
      <c r="G42" s="64"/>
      <c r="H42" s="43" t="str">
        <f t="shared" si="9"/>
        <v/>
      </c>
      <c r="S42" s="196" t="str">
        <f t="shared" si="17"/>
        <v/>
      </c>
      <c r="U42" s="24" t="b">
        <f t="shared" si="11"/>
        <v>0</v>
      </c>
      <c r="V42" s="24" t="b">
        <f t="shared" si="12"/>
        <v>0</v>
      </c>
      <c r="W42" s="24" t="str">
        <f t="shared" si="13"/>
        <v/>
      </c>
      <c r="X42" s="24" t="str">
        <f t="shared" si="18"/>
        <v/>
      </c>
      <c r="Y42" s="24" t="str">
        <f t="shared" si="19"/>
        <v/>
      </c>
      <c r="Z42" s="24" t="str">
        <f t="shared" si="20"/>
        <v/>
      </c>
      <c r="AA42" s="24" t="str">
        <f t="shared" si="21"/>
        <v/>
      </c>
      <c r="AB42" s="24" t="str">
        <f t="shared" si="22"/>
        <v/>
      </c>
      <c r="AC42" s="24" t="str">
        <f t="shared" si="23"/>
        <v/>
      </c>
      <c r="AD42" s="24" t="str">
        <f t="shared" si="24"/>
        <v/>
      </c>
      <c r="AE42" s="78" t="str">
        <f t="shared" si="25"/>
        <v>;;;;;OBRAS E INSTALACOES;</v>
      </c>
      <c r="AF42" s="78" t="str">
        <f>IFERROR(VLOOKUP($AE42,'VERIFICAÇÃO 8'!H:J,2,FALSE),"")</f>
        <v/>
      </c>
      <c r="AG42" s="78" t="str">
        <f>IFERROR(VLOOKUP($AE42,'VERIFICAÇÃO 8'!H:J,3,FALSE),"")</f>
        <v/>
      </c>
      <c r="AI42" s="24">
        <f t="shared" si="14"/>
        <v>0</v>
      </c>
      <c r="AJ42" s="24">
        <f t="shared" si="15"/>
        <v>0</v>
      </c>
      <c r="AK42" s="24">
        <f t="shared" si="16"/>
        <v>0</v>
      </c>
    </row>
    <row r="43" spans="1:37" x14ac:dyDescent="0.35">
      <c r="A43" s="142" t="s">
        <v>1359</v>
      </c>
      <c r="B43" s="443"/>
      <c r="C43" s="443"/>
      <c r="D43" s="197"/>
      <c r="E43" s="443"/>
      <c r="F43" s="443"/>
      <c r="G43" s="64"/>
      <c r="H43" s="43" t="str">
        <f t="shared" si="9"/>
        <v/>
      </c>
      <c r="S43" s="196" t="str">
        <f t="shared" si="17"/>
        <v/>
      </c>
      <c r="U43" s="24" t="b">
        <f t="shared" si="11"/>
        <v>0</v>
      </c>
      <c r="V43" s="24" t="b">
        <f t="shared" si="12"/>
        <v>0</v>
      </c>
      <c r="W43" s="24" t="str">
        <f t="shared" si="13"/>
        <v/>
      </c>
      <c r="X43" s="24" t="str">
        <f t="shared" si="18"/>
        <v/>
      </c>
      <c r="Y43" s="24" t="str">
        <f t="shared" si="19"/>
        <v/>
      </c>
      <c r="Z43" s="24" t="str">
        <f t="shared" si="20"/>
        <v/>
      </c>
      <c r="AA43" s="24" t="str">
        <f t="shared" si="21"/>
        <v/>
      </c>
      <c r="AB43" s="24" t="str">
        <f t="shared" si="22"/>
        <v/>
      </c>
      <c r="AC43" s="24" t="str">
        <f t="shared" si="23"/>
        <v/>
      </c>
      <c r="AD43" s="24" t="str">
        <f t="shared" si="24"/>
        <v/>
      </c>
      <c r="AE43" s="78" t="str">
        <f t="shared" si="25"/>
        <v>;;;;;OBRAS E INSTALACOES;</v>
      </c>
      <c r="AF43" s="78" t="str">
        <f>IFERROR(VLOOKUP($AE43,'VERIFICAÇÃO 8'!H:J,2,FALSE),"")</f>
        <v/>
      </c>
      <c r="AG43" s="78" t="str">
        <f>IFERROR(VLOOKUP($AE43,'VERIFICAÇÃO 8'!H:J,3,FALSE),"")</f>
        <v/>
      </c>
      <c r="AI43" s="24">
        <f t="shared" si="14"/>
        <v>0</v>
      </c>
      <c r="AJ43" s="24">
        <f t="shared" si="15"/>
        <v>0</v>
      </c>
      <c r="AK43" s="24">
        <f t="shared" si="16"/>
        <v>0</v>
      </c>
    </row>
    <row r="44" spans="1:37" ht="10.5" x14ac:dyDescent="0.35">
      <c r="A44" s="142" t="s">
        <v>1360</v>
      </c>
      <c r="B44" s="443"/>
      <c r="C44" s="443"/>
      <c r="D44" s="197"/>
      <c r="E44" s="443"/>
      <c r="F44" s="443"/>
      <c r="G44" s="64"/>
      <c r="H44" s="43" t="str">
        <f t="shared" si="9"/>
        <v/>
      </c>
      <c r="J44" s="66" t="s">
        <v>1972</v>
      </c>
      <c r="S44" s="196" t="str">
        <f t="shared" si="17"/>
        <v/>
      </c>
      <c r="U44" s="24" t="b">
        <f t="shared" si="11"/>
        <v>0</v>
      </c>
      <c r="V44" s="24" t="b">
        <f t="shared" si="12"/>
        <v>0</v>
      </c>
      <c r="W44" s="24" t="str">
        <f t="shared" si="13"/>
        <v/>
      </c>
      <c r="X44" s="24" t="str">
        <f t="shared" si="18"/>
        <v/>
      </c>
      <c r="Y44" s="24" t="str">
        <f t="shared" si="19"/>
        <v/>
      </c>
      <c r="Z44" s="24" t="str">
        <f t="shared" si="20"/>
        <v/>
      </c>
      <c r="AA44" s="24" t="str">
        <f t="shared" si="21"/>
        <v/>
      </c>
      <c r="AB44" s="24" t="str">
        <f t="shared" si="22"/>
        <v/>
      </c>
      <c r="AC44" s="24" t="str">
        <f t="shared" si="23"/>
        <v/>
      </c>
      <c r="AD44" s="24" t="str">
        <f t="shared" si="24"/>
        <v/>
      </c>
      <c r="AE44" s="78" t="str">
        <f t="shared" si="25"/>
        <v>;;;;;OBRAS E INSTALACOES;</v>
      </c>
      <c r="AF44" s="78" t="str">
        <f>IFERROR(VLOOKUP($AE44,'VERIFICAÇÃO 8'!H:J,2,FALSE),"")</f>
        <v/>
      </c>
      <c r="AG44" s="78" t="str">
        <f>IFERROR(VLOOKUP($AE44,'VERIFICAÇÃO 8'!H:J,3,FALSE),"")</f>
        <v/>
      </c>
      <c r="AI44" s="24">
        <f t="shared" si="14"/>
        <v>0</v>
      </c>
      <c r="AJ44" s="24">
        <f t="shared" si="15"/>
        <v>0</v>
      </c>
      <c r="AK44" s="24">
        <f t="shared" si="16"/>
        <v>0</v>
      </c>
    </row>
    <row r="45" spans="1:37" x14ac:dyDescent="0.35">
      <c r="A45" s="142" t="s">
        <v>1361</v>
      </c>
      <c r="B45" s="443"/>
      <c r="C45" s="443"/>
      <c r="D45" s="197"/>
      <c r="E45" s="443"/>
      <c r="F45" s="443"/>
      <c r="G45" s="64"/>
      <c r="H45" s="43" t="str">
        <f t="shared" si="9"/>
        <v/>
      </c>
      <c r="J45" s="24" t="str">
        <f>BASE!$G$6</f>
        <v/>
      </c>
      <c r="S45" s="196" t="str">
        <f t="shared" si="17"/>
        <v/>
      </c>
      <c r="U45" s="24" t="b">
        <f t="shared" si="11"/>
        <v>0</v>
      </c>
      <c r="V45" s="24" t="b">
        <f t="shared" si="12"/>
        <v>0</v>
      </c>
      <c r="W45" s="24" t="str">
        <f t="shared" si="13"/>
        <v/>
      </c>
      <c r="X45" s="24" t="str">
        <f t="shared" si="18"/>
        <v/>
      </c>
      <c r="Y45" s="24" t="str">
        <f t="shared" si="19"/>
        <v/>
      </c>
      <c r="Z45" s="24" t="str">
        <f t="shared" si="20"/>
        <v/>
      </c>
      <c r="AA45" s="24" t="str">
        <f t="shared" si="21"/>
        <v/>
      </c>
      <c r="AB45" s="24" t="str">
        <f t="shared" si="22"/>
        <v/>
      </c>
      <c r="AC45" s="24" t="str">
        <f t="shared" si="23"/>
        <v/>
      </c>
      <c r="AD45" s="24" t="str">
        <f t="shared" si="24"/>
        <v/>
      </c>
      <c r="AE45" s="78" t="str">
        <f t="shared" si="25"/>
        <v>;;;;;OBRAS E INSTALACOES;</v>
      </c>
      <c r="AF45" s="78" t="str">
        <f>IFERROR(VLOOKUP($AE45,'VERIFICAÇÃO 8'!H:J,2,FALSE),"")</f>
        <v/>
      </c>
      <c r="AG45" s="78" t="str">
        <f>IFERROR(VLOOKUP($AE45,'VERIFICAÇÃO 8'!H:J,3,FALSE),"")</f>
        <v/>
      </c>
      <c r="AI45" s="24">
        <f t="shared" si="14"/>
        <v>0</v>
      </c>
      <c r="AJ45" s="24">
        <f t="shared" si="15"/>
        <v>0</v>
      </c>
      <c r="AK45" s="24">
        <f t="shared" si="16"/>
        <v>0</v>
      </c>
    </row>
    <row r="46" spans="1:37" x14ac:dyDescent="0.35">
      <c r="A46" s="142" t="s">
        <v>1362</v>
      </c>
      <c r="B46" s="443"/>
      <c r="C46" s="443"/>
      <c r="D46" s="197"/>
      <c r="E46" s="443"/>
      <c r="F46" s="443"/>
      <c r="G46" s="64"/>
      <c r="H46" s="43" t="str">
        <f t="shared" si="9"/>
        <v/>
      </c>
      <c r="S46" s="196" t="str">
        <f t="shared" si="17"/>
        <v/>
      </c>
      <c r="U46" s="24" t="b">
        <f t="shared" si="11"/>
        <v>0</v>
      </c>
      <c r="V46" s="24" t="b">
        <f t="shared" si="12"/>
        <v>0</v>
      </c>
      <c r="W46" s="24" t="str">
        <f t="shared" si="13"/>
        <v/>
      </c>
      <c r="X46" s="24" t="str">
        <f t="shared" si="18"/>
        <v/>
      </c>
      <c r="Y46" s="24" t="str">
        <f t="shared" si="19"/>
        <v/>
      </c>
      <c r="Z46" s="24" t="str">
        <f t="shared" si="20"/>
        <v/>
      </c>
      <c r="AA46" s="24" t="str">
        <f t="shared" si="21"/>
        <v/>
      </c>
      <c r="AB46" s="24" t="str">
        <f t="shared" si="22"/>
        <v/>
      </c>
      <c r="AC46" s="24" t="str">
        <f t="shared" si="23"/>
        <v/>
      </c>
      <c r="AD46" s="24" t="str">
        <f t="shared" si="24"/>
        <v/>
      </c>
      <c r="AE46" s="78" t="str">
        <f t="shared" si="25"/>
        <v>;;;;;OBRAS E INSTALACOES;</v>
      </c>
      <c r="AF46" s="78" t="str">
        <f>IFERROR(VLOOKUP($AE46,'VERIFICAÇÃO 8'!H:J,2,FALSE),"")</f>
        <v/>
      </c>
      <c r="AG46" s="78" t="str">
        <f>IFERROR(VLOOKUP($AE46,'VERIFICAÇÃO 8'!H:J,3,FALSE),"")</f>
        <v/>
      </c>
      <c r="AI46" s="24">
        <f t="shared" si="14"/>
        <v>0</v>
      </c>
      <c r="AJ46" s="24">
        <f t="shared" si="15"/>
        <v>0</v>
      </c>
      <c r="AK46" s="24">
        <f t="shared" si="16"/>
        <v>0</v>
      </c>
    </row>
    <row r="47" spans="1:37" x14ac:dyDescent="0.35">
      <c r="A47" s="142" t="s">
        <v>1363</v>
      </c>
      <c r="B47" s="443"/>
      <c r="C47" s="443"/>
      <c r="D47" s="197"/>
      <c r="E47" s="443"/>
      <c r="F47" s="443"/>
      <c r="G47" s="64"/>
      <c r="H47" s="43" t="str">
        <f t="shared" si="9"/>
        <v/>
      </c>
      <c r="S47" s="196" t="str">
        <f t="shared" si="17"/>
        <v/>
      </c>
      <c r="U47" s="24" t="b">
        <f t="shared" si="11"/>
        <v>0</v>
      </c>
      <c r="V47" s="24" t="b">
        <f t="shared" si="12"/>
        <v>0</v>
      </c>
      <c r="W47" s="24" t="str">
        <f t="shared" si="13"/>
        <v/>
      </c>
      <c r="X47" s="24" t="str">
        <f t="shared" si="18"/>
        <v/>
      </c>
      <c r="Y47" s="24" t="str">
        <f t="shared" si="19"/>
        <v/>
      </c>
      <c r="Z47" s="24" t="str">
        <f t="shared" si="20"/>
        <v/>
      </c>
      <c r="AA47" s="24" t="str">
        <f t="shared" si="21"/>
        <v/>
      </c>
      <c r="AB47" s="24" t="str">
        <f t="shared" si="22"/>
        <v/>
      </c>
      <c r="AC47" s="24" t="str">
        <f t="shared" si="23"/>
        <v/>
      </c>
      <c r="AD47" s="24" t="str">
        <f t="shared" si="24"/>
        <v/>
      </c>
      <c r="AE47" s="78" t="str">
        <f t="shared" si="25"/>
        <v>;;;;;OBRAS E INSTALACOES;</v>
      </c>
      <c r="AF47" s="78" t="str">
        <f>IFERROR(VLOOKUP($AE47,'VERIFICAÇÃO 8'!H:J,2,FALSE),"")</f>
        <v/>
      </c>
      <c r="AG47" s="78" t="str">
        <f>IFERROR(VLOOKUP($AE47,'VERIFICAÇÃO 8'!H:J,3,FALSE),"")</f>
        <v/>
      </c>
      <c r="AI47" s="24">
        <f t="shared" si="14"/>
        <v>0</v>
      </c>
      <c r="AJ47" s="24">
        <f t="shared" si="15"/>
        <v>0</v>
      </c>
      <c r="AK47" s="24">
        <f t="shared" si="16"/>
        <v>0</v>
      </c>
    </row>
    <row r="48" spans="1:37" ht="10.5" x14ac:dyDescent="0.35">
      <c r="A48" s="142" t="s">
        <v>1364</v>
      </c>
      <c r="B48" s="443"/>
      <c r="C48" s="443"/>
      <c r="D48" s="197"/>
      <c r="E48" s="443"/>
      <c r="F48" s="443"/>
      <c r="G48" s="64"/>
      <c r="H48" s="43" t="str">
        <f t="shared" si="9"/>
        <v/>
      </c>
      <c r="J48" s="66" t="s">
        <v>1973</v>
      </c>
      <c r="S48" s="196" t="str">
        <f t="shared" si="17"/>
        <v/>
      </c>
      <c r="U48" s="24" t="b">
        <f t="shared" si="11"/>
        <v>0</v>
      </c>
      <c r="V48" s="24" t="b">
        <f t="shared" si="12"/>
        <v>0</v>
      </c>
      <c r="W48" s="24" t="str">
        <f t="shared" si="13"/>
        <v/>
      </c>
      <c r="X48" s="24" t="str">
        <f t="shared" si="18"/>
        <v/>
      </c>
      <c r="Y48" s="24" t="str">
        <f t="shared" si="19"/>
        <v/>
      </c>
      <c r="Z48" s="24" t="str">
        <f t="shared" si="20"/>
        <v/>
      </c>
      <c r="AA48" s="24" t="str">
        <f t="shared" si="21"/>
        <v/>
      </c>
      <c r="AB48" s="24" t="str">
        <f t="shared" si="22"/>
        <v/>
      </c>
      <c r="AC48" s="24" t="str">
        <f t="shared" si="23"/>
        <v/>
      </c>
      <c r="AD48" s="24" t="str">
        <f t="shared" si="24"/>
        <v/>
      </c>
      <c r="AE48" s="78" t="str">
        <f t="shared" si="25"/>
        <v>;;;;;OBRAS E INSTALACOES;</v>
      </c>
      <c r="AF48" s="78" t="str">
        <f>IFERROR(VLOOKUP($AE48,'VERIFICAÇÃO 8'!H:J,2,FALSE),"")</f>
        <v/>
      </c>
      <c r="AG48" s="78" t="str">
        <f>IFERROR(VLOOKUP($AE48,'VERIFICAÇÃO 8'!H:J,3,FALSE),"")</f>
        <v/>
      </c>
      <c r="AI48" s="24">
        <f t="shared" si="14"/>
        <v>0</v>
      </c>
      <c r="AJ48" s="24">
        <f t="shared" si="15"/>
        <v>0</v>
      </c>
      <c r="AK48" s="24">
        <f t="shared" si="16"/>
        <v>0</v>
      </c>
    </row>
    <row r="49" spans="1:37" x14ac:dyDescent="0.35">
      <c r="A49" s="142" t="s">
        <v>1365</v>
      </c>
      <c r="B49" s="443"/>
      <c r="C49" s="443"/>
      <c r="D49" s="197"/>
      <c r="E49" s="443"/>
      <c r="F49" s="443"/>
      <c r="G49" s="64"/>
      <c r="H49" s="43" t="str">
        <f t="shared" si="9"/>
        <v/>
      </c>
      <c r="J49" s="24" t="s">
        <v>1644</v>
      </c>
      <c r="S49" s="196" t="str">
        <f t="shared" si="17"/>
        <v/>
      </c>
      <c r="U49" s="24" t="b">
        <f t="shared" si="11"/>
        <v>0</v>
      </c>
      <c r="V49" s="24" t="b">
        <f t="shared" si="12"/>
        <v>0</v>
      </c>
      <c r="W49" s="24" t="str">
        <f t="shared" si="13"/>
        <v/>
      </c>
      <c r="X49" s="24" t="str">
        <f t="shared" si="18"/>
        <v/>
      </c>
      <c r="Y49" s="24" t="str">
        <f t="shared" si="19"/>
        <v/>
      </c>
      <c r="Z49" s="24" t="str">
        <f t="shared" si="20"/>
        <v/>
      </c>
      <c r="AA49" s="24" t="str">
        <f t="shared" si="21"/>
        <v/>
      </c>
      <c r="AB49" s="24" t="str">
        <f t="shared" si="22"/>
        <v/>
      </c>
      <c r="AC49" s="24" t="str">
        <f t="shared" si="23"/>
        <v/>
      </c>
      <c r="AD49" s="24" t="str">
        <f t="shared" si="24"/>
        <v/>
      </c>
      <c r="AE49" s="78" t="str">
        <f t="shared" si="25"/>
        <v>;;;;;OBRAS E INSTALACOES;</v>
      </c>
      <c r="AF49" s="78" t="str">
        <f>IFERROR(VLOOKUP($AE49,'VERIFICAÇÃO 8'!H:J,2,FALSE),"")</f>
        <v/>
      </c>
      <c r="AG49" s="78" t="str">
        <f>IFERROR(VLOOKUP($AE49,'VERIFICAÇÃO 8'!H:J,3,FALSE),"")</f>
        <v/>
      </c>
      <c r="AI49" s="24">
        <f t="shared" si="14"/>
        <v>0</v>
      </c>
      <c r="AJ49" s="24">
        <f t="shared" si="15"/>
        <v>0</v>
      </c>
      <c r="AK49" s="24">
        <f t="shared" si="16"/>
        <v>0</v>
      </c>
    </row>
    <row r="50" spans="1:37" x14ac:dyDescent="0.35">
      <c r="A50" s="142" t="s">
        <v>1366</v>
      </c>
      <c r="B50" s="443"/>
      <c r="C50" s="443"/>
      <c r="D50" s="197"/>
      <c r="E50" s="443"/>
      <c r="F50" s="443"/>
      <c r="G50" s="64"/>
      <c r="H50" s="43" t="str">
        <f t="shared" si="9"/>
        <v/>
      </c>
      <c r="S50" s="196" t="str">
        <f t="shared" si="17"/>
        <v/>
      </c>
      <c r="U50" s="24" t="b">
        <f t="shared" si="11"/>
        <v>0</v>
      </c>
      <c r="V50" s="24" t="b">
        <f t="shared" si="12"/>
        <v>0</v>
      </c>
      <c r="W50" s="24" t="str">
        <f t="shared" si="13"/>
        <v/>
      </c>
      <c r="X50" s="24" t="str">
        <f t="shared" si="18"/>
        <v/>
      </c>
      <c r="Y50" s="24" t="str">
        <f t="shared" si="19"/>
        <v/>
      </c>
      <c r="Z50" s="24" t="str">
        <f t="shared" si="20"/>
        <v/>
      </c>
      <c r="AA50" s="24" t="str">
        <f t="shared" si="21"/>
        <v/>
      </c>
      <c r="AB50" s="24" t="str">
        <f t="shared" si="22"/>
        <v/>
      </c>
      <c r="AC50" s="24" t="str">
        <f t="shared" si="23"/>
        <v/>
      </c>
      <c r="AD50" s="24" t="str">
        <f t="shared" si="24"/>
        <v/>
      </c>
      <c r="AE50" s="78" t="str">
        <f t="shared" si="25"/>
        <v>;;;;;OBRAS E INSTALACOES;</v>
      </c>
      <c r="AF50" s="78" t="str">
        <f>IFERROR(VLOOKUP($AE50,'VERIFICAÇÃO 8'!H:J,2,FALSE),"")</f>
        <v/>
      </c>
      <c r="AG50" s="78" t="str">
        <f>IFERROR(VLOOKUP($AE50,'VERIFICAÇÃO 8'!H:J,3,FALSE),"")</f>
        <v/>
      </c>
      <c r="AI50" s="24">
        <f t="shared" si="14"/>
        <v>0</v>
      </c>
      <c r="AJ50" s="24">
        <f t="shared" si="15"/>
        <v>0</v>
      </c>
      <c r="AK50" s="24">
        <f t="shared" si="16"/>
        <v>0</v>
      </c>
    </row>
    <row r="51" spans="1:37" x14ac:dyDescent="0.35">
      <c r="A51" s="142" t="s">
        <v>1367</v>
      </c>
      <c r="B51" s="443"/>
      <c r="C51" s="443"/>
      <c r="D51" s="197"/>
      <c r="E51" s="443"/>
      <c r="F51" s="443"/>
      <c r="G51" s="64"/>
      <c r="H51" s="43" t="str">
        <f t="shared" si="9"/>
        <v/>
      </c>
      <c r="S51" s="196" t="str">
        <f t="shared" si="17"/>
        <v/>
      </c>
      <c r="U51" s="24" t="b">
        <f t="shared" si="11"/>
        <v>0</v>
      </c>
      <c r="V51" s="24" t="b">
        <f t="shared" si="12"/>
        <v>0</v>
      </c>
      <c r="W51" s="24" t="str">
        <f t="shared" si="13"/>
        <v/>
      </c>
      <c r="X51" s="24" t="str">
        <f t="shared" si="18"/>
        <v/>
      </c>
      <c r="Y51" s="24" t="str">
        <f t="shared" si="19"/>
        <v/>
      </c>
      <c r="Z51" s="24" t="str">
        <f t="shared" si="20"/>
        <v/>
      </c>
      <c r="AA51" s="24" t="str">
        <f t="shared" si="21"/>
        <v/>
      </c>
      <c r="AB51" s="24" t="str">
        <f t="shared" si="22"/>
        <v/>
      </c>
      <c r="AC51" s="24" t="str">
        <f t="shared" si="23"/>
        <v/>
      </c>
      <c r="AD51" s="24" t="str">
        <f t="shared" si="24"/>
        <v/>
      </c>
      <c r="AE51" s="78" t="str">
        <f t="shared" si="25"/>
        <v>;;;;;OBRAS E INSTALACOES;</v>
      </c>
      <c r="AF51" s="78" t="str">
        <f>IFERROR(VLOOKUP($AE51,'VERIFICAÇÃO 8'!H:J,2,FALSE),"")</f>
        <v/>
      </c>
      <c r="AG51" s="78" t="str">
        <f>IFERROR(VLOOKUP($AE51,'VERIFICAÇÃO 8'!H:J,3,FALSE),"")</f>
        <v/>
      </c>
      <c r="AI51" s="24">
        <f t="shared" si="14"/>
        <v>0</v>
      </c>
      <c r="AJ51" s="24">
        <f t="shared" si="15"/>
        <v>0</v>
      </c>
      <c r="AK51" s="24">
        <f t="shared" si="16"/>
        <v>0</v>
      </c>
    </row>
    <row r="52" spans="1:37" ht="10.5" x14ac:dyDescent="0.35">
      <c r="A52" s="142" t="s">
        <v>1368</v>
      </c>
      <c r="B52" s="443"/>
      <c r="C52" s="443"/>
      <c r="D52" s="197"/>
      <c r="E52" s="443"/>
      <c r="F52" s="443"/>
      <c r="G52" s="64"/>
      <c r="H52" s="43" t="str">
        <f t="shared" si="9"/>
        <v/>
      </c>
      <c r="J52" s="66" t="s">
        <v>1974</v>
      </c>
      <c r="S52" s="196" t="str">
        <f t="shared" si="17"/>
        <v/>
      </c>
      <c r="U52" s="24" t="b">
        <f t="shared" si="11"/>
        <v>0</v>
      </c>
      <c r="V52" s="24" t="b">
        <f t="shared" si="12"/>
        <v>0</v>
      </c>
      <c r="W52" s="24" t="str">
        <f t="shared" si="13"/>
        <v/>
      </c>
      <c r="X52" s="24" t="str">
        <f t="shared" si="18"/>
        <v/>
      </c>
      <c r="Y52" s="24" t="str">
        <f t="shared" si="19"/>
        <v/>
      </c>
      <c r="Z52" s="24" t="str">
        <f t="shared" si="20"/>
        <v/>
      </c>
      <c r="AA52" s="24" t="str">
        <f t="shared" si="21"/>
        <v/>
      </c>
      <c r="AB52" s="24" t="str">
        <f t="shared" si="22"/>
        <v/>
      </c>
      <c r="AC52" s="24" t="str">
        <f t="shared" si="23"/>
        <v/>
      </c>
      <c r="AD52" s="24" t="str">
        <f t="shared" si="24"/>
        <v/>
      </c>
      <c r="AE52" s="78" t="str">
        <f t="shared" si="25"/>
        <v>;;;;;OBRAS E INSTALACOES;</v>
      </c>
      <c r="AF52" s="78" t="str">
        <f>IFERROR(VLOOKUP($AE52,'VERIFICAÇÃO 8'!H:J,2,FALSE),"")</f>
        <v/>
      </c>
      <c r="AG52" s="78" t="str">
        <f>IFERROR(VLOOKUP($AE52,'VERIFICAÇÃO 8'!H:J,3,FALSE),"")</f>
        <v/>
      </c>
      <c r="AI52" s="24">
        <f t="shared" si="14"/>
        <v>0</v>
      </c>
      <c r="AJ52" s="24">
        <f t="shared" si="15"/>
        <v>0</v>
      </c>
      <c r="AK52" s="24">
        <f t="shared" si="16"/>
        <v>0</v>
      </c>
    </row>
    <row r="53" spans="1:37" x14ac:dyDescent="0.35">
      <c r="A53" s="142" t="s">
        <v>1369</v>
      </c>
      <c r="B53" s="443"/>
      <c r="C53" s="443"/>
      <c r="D53" s="197"/>
      <c r="E53" s="443"/>
      <c r="F53" s="443"/>
      <c r="G53" s="64"/>
      <c r="H53" s="43" t="str">
        <f t="shared" si="9"/>
        <v/>
      </c>
      <c r="J53" s="24" t="s">
        <v>1706</v>
      </c>
      <c r="S53" s="196" t="str">
        <f t="shared" si="17"/>
        <v/>
      </c>
      <c r="U53" s="24" t="b">
        <f t="shared" si="11"/>
        <v>0</v>
      </c>
      <c r="V53" s="24" t="b">
        <f t="shared" si="12"/>
        <v>0</v>
      </c>
      <c r="W53" s="24" t="str">
        <f t="shared" si="13"/>
        <v/>
      </c>
      <c r="X53" s="24" t="str">
        <f t="shared" si="18"/>
        <v/>
      </c>
      <c r="Y53" s="24" t="str">
        <f t="shared" si="19"/>
        <v/>
      </c>
      <c r="Z53" s="24" t="str">
        <f t="shared" si="20"/>
        <v/>
      </c>
      <c r="AA53" s="24" t="str">
        <f t="shared" si="21"/>
        <v/>
      </c>
      <c r="AB53" s="24" t="str">
        <f t="shared" si="22"/>
        <v/>
      </c>
      <c r="AC53" s="24" t="str">
        <f t="shared" si="23"/>
        <v/>
      </c>
      <c r="AD53" s="24" t="str">
        <f t="shared" si="24"/>
        <v/>
      </c>
      <c r="AE53" s="78" t="str">
        <f t="shared" si="25"/>
        <v>;;;;;OBRAS E INSTALACOES;</v>
      </c>
      <c r="AF53" s="78" t="str">
        <f>IFERROR(VLOOKUP($AE53,'VERIFICAÇÃO 8'!H:J,2,FALSE),"")</f>
        <v/>
      </c>
      <c r="AG53" s="78" t="str">
        <f>IFERROR(VLOOKUP($AE53,'VERIFICAÇÃO 8'!H:J,3,FALSE),"")</f>
        <v/>
      </c>
      <c r="AI53" s="24">
        <f t="shared" si="14"/>
        <v>0</v>
      </c>
      <c r="AJ53" s="24">
        <f t="shared" si="15"/>
        <v>0</v>
      </c>
      <c r="AK53" s="24">
        <f t="shared" si="16"/>
        <v>0</v>
      </c>
    </row>
    <row r="54" spans="1:37" x14ac:dyDescent="0.35">
      <c r="A54" s="142" t="s">
        <v>1370</v>
      </c>
      <c r="B54" s="443"/>
      <c r="C54" s="443"/>
      <c r="D54" s="197"/>
      <c r="E54" s="443"/>
      <c r="F54" s="443"/>
      <c r="G54" s="64"/>
      <c r="H54" s="43" t="str">
        <f t="shared" si="9"/>
        <v/>
      </c>
      <c r="S54" s="196" t="str">
        <f t="shared" si="17"/>
        <v/>
      </c>
      <c r="U54" s="24" t="b">
        <f t="shared" si="11"/>
        <v>0</v>
      </c>
      <c r="V54" s="24" t="b">
        <f t="shared" si="12"/>
        <v>0</v>
      </c>
      <c r="W54" s="24" t="str">
        <f t="shared" si="13"/>
        <v/>
      </c>
      <c r="X54" s="24" t="str">
        <f t="shared" si="18"/>
        <v/>
      </c>
      <c r="Y54" s="24" t="str">
        <f t="shared" si="19"/>
        <v/>
      </c>
      <c r="Z54" s="24" t="str">
        <f t="shared" si="20"/>
        <v/>
      </c>
      <c r="AA54" s="24" t="str">
        <f t="shared" si="21"/>
        <v/>
      </c>
      <c r="AB54" s="24" t="str">
        <f t="shared" si="22"/>
        <v/>
      </c>
      <c r="AC54" s="24" t="str">
        <f t="shared" si="23"/>
        <v/>
      </c>
      <c r="AD54" s="24" t="str">
        <f t="shared" si="24"/>
        <v/>
      </c>
      <c r="AE54" s="78" t="str">
        <f t="shared" si="25"/>
        <v>;;;;;OBRAS E INSTALACOES;</v>
      </c>
      <c r="AF54" s="78" t="str">
        <f>IFERROR(VLOOKUP($AE54,'VERIFICAÇÃO 8'!H:J,2,FALSE),"")</f>
        <v/>
      </c>
      <c r="AG54" s="78" t="str">
        <f>IFERROR(VLOOKUP($AE54,'VERIFICAÇÃO 8'!H:J,3,FALSE),"")</f>
        <v/>
      </c>
      <c r="AI54" s="24">
        <f t="shared" si="14"/>
        <v>0</v>
      </c>
      <c r="AJ54" s="24">
        <f t="shared" si="15"/>
        <v>0</v>
      </c>
      <c r="AK54" s="24">
        <f t="shared" si="16"/>
        <v>0</v>
      </c>
    </row>
    <row r="55" spans="1:37" ht="20.149999999999999" customHeight="1" thickBot="1" x14ac:dyDescent="0.4">
      <c r="A55" s="733" t="s">
        <v>218</v>
      </c>
      <c r="B55" s="734"/>
      <c r="C55" s="734"/>
      <c r="D55" s="734"/>
      <c r="E55" s="734"/>
      <c r="F55" s="734"/>
      <c r="G55" s="55">
        <f>SUM(G5:G54)</f>
        <v>0</v>
      </c>
      <c r="AB55" s="7"/>
      <c r="AC55" s="7"/>
      <c r="AD55" s="7"/>
      <c r="AE55" s="7"/>
      <c r="AF55" s="7"/>
      <c r="AH55" s="295" t="s">
        <v>5</v>
      </c>
      <c r="AI55" s="295">
        <f>SUM(AI5:AI54)</f>
        <v>0</v>
      </c>
      <c r="AJ55" s="295">
        <f>SUM(AJ5:AJ54)</f>
        <v>0</v>
      </c>
      <c r="AK55" s="295">
        <f>SUM(AK5:AK54)</f>
        <v>0</v>
      </c>
    </row>
    <row r="56" spans="1:37" ht="11" thickTop="1" x14ac:dyDescent="0.35">
      <c r="J56" s="66" t="s">
        <v>1975</v>
      </c>
      <c r="AH56" s="336" t="s">
        <v>18</v>
      </c>
      <c r="AI56" s="336" t="str">
        <f>IF(AI55&gt;0,AI4,"")</f>
        <v/>
      </c>
      <c r="AJ56" s="336" t="str">
        <f>IF(AJ55&gt;0,AJ4,"")</f>
        <v/>
      </c>
      <c r="AK56" s="336" t="str">
        <f>IF(AK55&gt;0,AK4,"")</f>
        <v/>
      </c>
    </row>
    <row r="57" spans="1:37" x14ac:dyDescent="0.35">
      <c r="J57" s="24" t="s">
        <v>1665</v>
      </c>
      <c r="AH57" s="101"/>
      <c r="AI57" s="146"/>
      <c r="AJ57" s="146"/>
      <c r="AK57" s="337"/>
    </row>
    <row r="58" spans="1:37" x14ac:dyDescent="0.35">
      <c r="J58" s="24" t="s">
        <v>1901</v>
      </c>
    </row>
    <row r="59" spans="1:37" x14ac:dyDescent="0.35">
      <c r="J59" s="24" t="s">
        <v>2092</v>
      </c>
    </row>
  </sheetData>
  <sheetProtection algorithmName="SHA-512" hashValue="EIjHMpqkKjpxmU6HRzgMUXRIPnqFZdx3xmR8NbibI30ddGwgHXJOdGo02CbDmoS0l6+0Reon8zZqFnSIrcvRYA==" saltValue="qGlHPO6PC5Gvf9Ppaul8NA==" spinCount="100000" sheet="1" formatColumns="0" formatRows="0" selectLockedCells="1"/>
  <customSheetViews>
    <customSheetView guid="{F5A100CB-B899-442A-8CB0-2AB82028E8A7}" showGridLines="0" fitToPage="1" hiddenColumns="1">
      <selection activeCell="B5" sqref="B5"/>
      <pageMargins left="0.78740157480314965" right="0.23622047244094491" top="0.78740157480314965" bottom="0.74803149606299213" header="0.31496062992125984" footer="0.31496062992125984"/>
      <pageSetup paperSize="9" scale="78" fitToHeight="4" orientation="landscape" r:id="rId1"/>
      <headerFooter>
        <oddHeader>&amp;CPTR - PARTE B&amp;RVERSÃO 2</oddHeader>
        <oddFooter>&amp;A&amp;RPágina &amp;P</oddFooter>
      </headerFooter>
    </customSheetView>
  </customSheetViews>
  <mergeCells count="11">
    <mergeCell ref="X3:AD3"/>
    <mergeCell ref="AE3:AG3"/>
    <mergeCell ref="AI3:AK3"/>
    <mergeCell ref="A55:F55"/>
    <mergeCell ref="H1:H4"/>
    <mergeCell ref="J3:P3"/>
    <mergeCell ref="A3:G3"/>
    <mergeCell ref="Q3:Q4"/>
    <mergeCell ref="J24:J25"/>
    <mergeCell ref="S3:S4"/>
    <mergeCell ref="U3:W3"/>
  </mergeCells>
  <conditionalFormatting sqref="H1:H4">
    <cfRule type="containsBlanks" dxfId="10" priority="43">
      <formula>LEN(TRIM(H1))=0</formula>
    </cfRule>
  </conditionalFormatting>
  <conditionalFormatting sqref="H5:H54">
    <cfRule type="cellIs" dxfId="9" priority="41" operator="equal">
      <formula>#REF!</formula>
    </cfRule>
  </conditionalFormatting>
  <dataValidations count="6">
    <dataValidation type="list" allowBlank="1" showInputMessage="1" showErrorMessage="1" error="SELECIONE NA LISTA O EXECUTOR DA DESPESA." sqref="B5:B54" xr:uid="{00000000-0002-0000-1200-000000000000}">
      <formula1>$J$5:$J$20</formula1>
    </dataValidation>
    <dataValidation type="list" allowBlank="1" showInputMessage="1" showErrorMessage="1" error="SELECIONE NA LISTA O TIPO DE DESPESA COM OBRA OU INSTALAÇÃO." sqref="C5:C54" xr:uid="{00000000-0002-0000-1200-000001000000}">
      <formula1>$L$25:$L$29</formula1>
    </dataValidation>
    <dataValidation type="textLength" operator="lessThanOrEqual" allowBlank="1" showInputMessage="1" showErrorMessage="1" error="O TEXTO NÃO PODE SUPERAR 150 CARACTERES" sqref="E5:E54" xr:uid="{00000000-0002-0000-1200-000002000000}">
      <formula1>150</formula1>
    </dataValidation>
    <dataValidation type="textLength" operator="lessThanOrEqual" allowBlank="1" showInputMessage="1" showErrorMessage="1" error="O TEXTO NÃO PODE SUPERAR OS 300 CARACTERES" sqref="F5:F54" xr:uid="{00000000-0002-0000-1200-000003000000}">
      <formula1>300</formula1>
    </dataValidation>
    <dataValidation type="decimal" operator="notEqual" allowBlank="1" showInputMessage="1" showErrorMessage="1" sqref="D5:D54" xr:uid="{00000000-0002-0000-1200-000004000000}">
      <formula1>0</formula1>
    </dataValidation>
    <dataValidation type="decimal" operator="greaterThanOrEqual" allowBlank="1" showInputMessage="1" showErrorMessage="1" error="A INFORMAÇÃO DEVE SER UM NÚMERO POSITIVO._x000a_UTILIZE VÍRGULA PARA SEPARAR OS CENTAVOS, SE HOUVRE." sqref="G5:G54" xr:uid="{00000000-0002-0000-1200-000005000000}">
      <formula1>0</formula1>
    </dataValidation>
  </dataValidations>
  <pageMargins left="0.78740157480314965" right="0.23622047244094491" top="0.78740157480314965" bottom="0.74803149606299213" header="0.31496062992125984" footer="0.31496062992125984"/>
  <pageSetup paperSize="9" scale="75" fitToHeight="4" orientation="landscape" r:id="rId2"/>
  <headerFooter>
    <oddHeader>&amp;CPTR - PARTE B&amp;RVERSÃO 2</oddHeader>
    <oddFooter>&amp;A&amp;RPágina &amp;P</oddFooter>
  </headerFooter>
  <legacyDrawing r:id="rId3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Plan19">
    <pageSetUpPr fitToPage="1"/>
  </sheetPr>
  <dimension ref="A1:AN107"/>
  <sheetViews>
    <sheetView showGridLines="0" zoomScaleNormal="100" workbookViewId="0">
      <selection activeCell="B5" sqref="B5"/>
    </sheetView>
  </sheetViews>
  <sheetFormatPr defaultColWidth="9.1796875" defaultRowHeight="10" x14ac:dyDescent="0.35"/>
  <cols>
    <col min="1" max="1" width="4.81640625" style="105" customWidth="1"/>
    <col min="2" max="2" width="20.54296875" style="5" customWidth="1"/>
    <col min="3" max="3" width="31.26953125" style="5" customWidth="1"/>
    <col min="4" max="4" width="11.453125" style="5" customWidth="1"/>
    <col min="5" max="5" width="27.81640625" style="5" customWidth="1"/>
    <col min="6" max="6" width="25.26953125" style="5" customWidth="1"/>
    <col min="7" max="7" width="14.7265625" style="5" customWidth="1"/>
    <col min="8" max="8" width="10.1796875" style="5" customWidth="1"/>
    <col min="9" max="9" width="20.453125" style="5" customWidth="1"/>
    <col min="10" max="10" width="82.7265625" style="46" customWidth="1"/>
    <col min="11" max="11" width="9.1796875" style="5" hidden="1" customWidth="1"/>
    <col min="12" max="12" width="27.1796875" style="5" hidden="1" customWidth="1"/>
    <col min="13" max="13" width="14.1796875" style="5" hidden="1" customWidth="1"/>
    <col min="14" max="14" width="17.453125" style="5" hidden="1" customWidth="1"/>
    <col min="15" max="15" width="19.54296875" style="5" hidden="1" customWidth="1"/>
    <col min="16" max="16" width="14.7265625" style="5" hidden="1" customWidth="1"/>
    <col min="17" max="18" width="15.453125" style="5" hidden="1" customWidth="1"/>
    <col min="19" max="19" width="21.1796875" style="5" hidden="1" customWidth="1"/>
    <col min="20" max="21" width="18.1796875" style="5" hidden="1" customWidth="1"/>
    <col min="22" max="22" width="9.1796875" style="5" hidden="1" customWidth="1"/>
    <col min="23" max="25" width="18.453125" style="5" hidden="1" customWidth="1"/>
    <col min="26" max="26" width="9.1796875" style="5" hidden="1" customWidth="1"/>
    <col min="27" max="27" width="14.453125" style="5" hidden="1" customWidth="1"/>
    <col min="28" max="29" width="9.1796875" style="5" hidden="1" customWidth="1"/>
    <col min="30" max="30" width="12.54296875" style="5" hidden="1" customWidth="1"/>
    <col min="31" max="31" width="10.453125" style="5" hidden="1" customWidth="1"/>
    <col min="32" max="32" width="13" style="5" hidden="1" customWidth="1"/>
    <col min="33" max="33" width="37.54296875" style="5" hidden="1" customWidth="1"/>
    <col min="34" max="34" width="10.26953125" style="5" hidden="1" customWidth="1"/>
    <col min="35" max="35" width="25.26953125" style="5" hidden="1" customWidth="1"/>
    <col min="36" max="36" width="15.453125" style="5" hidden="1" customWidth="1"/>
    <col min="37" max="39" width="16.1796875" style="5" hidden="1" customWidth="1"/>
    <col min="40" max="40" width="9.1796875" style="5" hidden="1" customWidth="1"/>
    <col min="41" max="41" width="9.1796875" style="5" customWidth="1"/>
    <col min="42" max="16384" width="9.1796875" style="5"/>
  </cols>
  <sheetData>
    <row r="1" spans="1:39" ht="15" customHeight="1" x14ac:dyDescent="0.35">
      <c r="A1" s="207" t="s">
        <v>379</v>
      </c>
      <c r="F1" s="47"/>
      <c r="G1" s="47"/>
      <c r="H1" s="47"/>
      <c r="I1" s="47"/>
      <c r="J1" s="775" t="str">
        <f>IF(OR(L44=N39,L44=N40),"",IF(U21=0,"",'QUADRO RESUMO'!$K$10))</f>
        <v/>
      </c>
      <c r="L1" s="144"/>
      <c r="M1" s="144"/>
      <c r="N1" s="144"/>
      <c r="O1" s="144"/>
      <c r="P1" s="144"/>
      <c r="Q1" s="144"/>
      <c r="R1" s="144"/>
    </row>
    <row r="2" spans="1:39" ht="10.5" thickBot="1" x14ac:dyDescent="0.4">
      <c r="F2" s="48"/>
      <c r="G2" s="48"/>
      <c r="H2" s="48"/>
      <c r="I2" s="48"/>
      <c r="J2" s="775"/>
    </row>
    <row r="3" spans="1:39" ht="20.149999999999999" customHeight="1" thickTop="1" thickBot="1" x14ac:dyDescent="0.4">
      <c r="A3" s="772" t="s">
        <v>308</v>
      </c>
      <c r="B3" s="773"/>
      <c r="C3" s="773"/>
      <c r="D3" s="773"/>
      <c r="E3" s="773"/>
      <c r="F3" s="773"/>
      <c r="G3" s="773"/>
      <c r="H3" s="773"/>
      <c r="I3" s="774"/>
      <c r="J3" s="775"/>
      <c r="L3" s="652" t="s">
        <v>799</v>
      </c>
      <c r="M3" s="653"/>
      <c r="N3" s="653"/>
      <c r="O3" s="653"/>
      <c r="P3" s="653"/>
      <c r="Q3" s="653"/>
      <c r="R3" s="653"/>
      <c r="S3" s="783" t="s">
        <v>1995</v>
      </c>
      <c r="T3" s="783"/>
      <c r="U3" s="784"/>
      <c r="W3" s="766" t="s">
        <v>1992</v>
      </c>
      <c r="X3" s="768"/>
      <c r="Y3" s="769"/>
      <c r="Z3" s="658" t="s">
        <v>1993</v>
      </c>
      <c r="AA3" s="658"/>
      <c r="AB3" s="658"/>
      <c r="AC3" s="658"/>
      <c r="AD3" s="658"/>
      <c r="AE3" s="658"/>
      <c r="AF3" s="658"/>
      <c r="AG3" s="749" t="s">
        <v>1994</v>
      </c>
      <c r="AH3" s="749"/>
      <c r="AI3" s="749"/>
      <c r="AK3" s="730" t="s">
        <v>1983</v>
      </c>
      <c r="AL3" s="730"/>
      <c r="AM3" s="730"/>
    </row>
    <row r="4" spans="1:39" ht="25" customHeight="1" thickTop="1" x14ac:dyDescent="0.35">
      <c r="A4" s="217" t="s">
        <v>6</v>
      </c>
      <c r="B4" s="214" t="s">
        <v>2376</v>
      </c>
      <c r="C4" s="214" t="s">
        <v>2353</v>
      </c>
      <c r="D4" s="214" t="s">
        <v>353</v>
      </c>
      <c r="E4" s="214" t="s">
        <v>1245</v>
      </c>
      <c r="F4" s="214" t="s">
        <v>1249</v>
      </c>
      <c r="G4" s="214" t="s">
        <v>1246</v>
      </c>
      <c r="H4" s="214" t="s">
        <v>1247</v>
      </c>
      <c r="I4" s="215" t="s">
        <v>9</v>
      </c>
      <c r="J4" s="775"/>
      <c r="L4" s="116" t="s">
        <v>1541</v>
      </c>
      <c r="M4" s="116" t="s">
        <v>0</v>
      </c>
      <c r="N4" s="116" t="s">
        <v>440</v>
      </c>
      <c r="O4" s="116" t="s">
        <v>1</v>
      </c>
      <c r="P4" s="116" t="s">
        <v>245</v>
      </c>
      <c r="Q4" s="116" t="s">
        <v>1083</v>
      </c>
      <c r="R4" s="116" t="s">
        <v>446</v>
      </c>
      <c r="S4" s="163" t="s">
        <v>304</v>
      </c>
      <c r="T4" s="163" t="s">
        <v>305</v>
      </c>
      <c r="U4" s="163" t="s">
        <v>444</v>
      </c>
      <c r="W4" s="320" t="s">
        <v>1883</v>
      </c>
      <c r="X4" s="320" t="s">
        <v>1884</v>
      </c>
      <c r="Y4" s="211" t="s">
        <v>1885</v>
      </c>
      <c r="Z4" s="96" t="s">
        <v>0</v>
      </c>
      <c r="AA4" s="96" t="s">
        <v>440</v>
      </c>
      <c r="AB4" s="96" t="s">
        <v>1</v>
      </c>
      <c r="AC4" s="96" t="s">
        <v>245</v>
      </c>
      <c r="AD4" s="96" t="s">
        <v>1083</v>
      </c>
      <c r="AE4" s="96" t="s">
        <v>446</v>
      </c>
      <c r="AF4" s="211" t="s">
        <v>1906</v>
      </c>
      <c r="AG4" s="163" t="s">
        <v>1899</v>
      </c>
      <c r="AH4" s="163" t="s">
        <v>5</v>
      </c>
      <c r="AI4" s="211" t="s">
        <v>1907</v>
      </c>
      <c r="AK4" s="24" t="s">
        <v>1665</v>
      </c>
      <c r="AL4" s="24" t="s">
        <v>1667</v>
      </c>
      <c r="AM4" s="24" t="s">
        <v>2092</v>
      </c>
    </row>
    <row r="5" spans="1:39" x14ac:dyDescent="0.35">
      <c r="A5" s="206" t="s">
        <v>769</v>
      </c>
      <c r="B5" s="12"/>
      <c r="C5" s="12"/>
      <c r="D5" s="531"/>
      <c r="E5" s="555"/>
      <c r="F5" s="555"/>
      <c r="G5" s="57"/>
      <c r="H5" s="154"/>
      <c r="I5" s="51">
        <f>IF(OR(Y5&lt;&gt;"",AF5&lt;&gt;"",AI5&lt;&gt;""),0,G5*H5)</f>
        <v>0</v>
      </c>
      <c r="J5" s="43" t="str">
        <f>IF(AF5&lt;&gt;"",AF5,IF(AI5&lt;&gt;"",AI5,IF(Y5&lt;&gt;"",Y5,"")))</f>
        <v/>
      </c>
      <c r="L5" s="26" t="str">
        <f>'A - DADOS INST.'!T41</f>
        <v/>
      </c>
      <c r="M5" s="26" t="str">
        <f>'A - DADOS INST.'!U41</f>
        <v/>
      </c>
      <c r="N5" s="26" t="str">
        <f>'A - DADOS INST.'!V41</f>
        <v/>
      </c>
      <c r="O5" s="26" t="str">
        <f>'A - DADOS INST.'!W41</f>
        <v/>
      </c>
      <c r="P5" s="26" t="str">
        <f>'A - DADOS INST.'!X41</f>
        <v/>
      </c>
      <c r="Q5" s="26" t="str">
        <f>'A - DADOS INST.'!Y41</f>
        <v/>
      </c>
      <c r="R5" s="26" t="str">
        <f>'A - DADOS INST.'!Z41</f>
        <v/>
      </c>
      <c r="S5" s="148">
        <f t="shared" ref="S5:S20" si="0">SUMIFS($I$5:$I$104,$B$5:$B$104,L5,$D$5:$D$104,$N$33)</f>
        <v>0</v>
      </c>
      <c r="T5" s="148">
        <f t="shared" ref="T5:T20" si="1">SUMIFS($I$5:$I$104,$B$5:$B$104,L5,$D$5:$D$104,$N$34)</f>
        <v>0</v>
      </c>
      <c r="U5" s="148">
        <f t="shared" ref="U5:U20" si="2">SUMIF($B$5:$B$104,L5,$I$5:$I$104)</f>
        <v>0</v>
      </c>
      <c r="W5" s="24" t="b">
        <f>OR(B5&lt;&gt;"",C5&lt;&gt;"",D5&lt;&gt;"",E5&lt;&gt;"",F5&lt;&gt;"",G5&lt;&gt;"",H5&lt;&gt;"")</f>
        <v>0</v>
      </c>
      <c r="X5" s="24" t="b">
        <f>AND(B5&lt;&gt;"",C5&lt;&gt;"",D5&lt;&gt;"",E5&lt;&gt;"",F5&lt;&gt;"",G5&lt;&gt;"",H5&lt;&gt;"")</f>
        <v>0</v>
      </c>
      <c r="Y5" s="24" t="str">
        <f>IF(AND(W5=TRUE,X5=FALSE),$L$56,"")</f>
        <v/>
      </c>
      <c r="Z5" s="120" t="str">
        <f>IFERROR(VLOOKUP($B5,$L$5:$R$20,2,FALSE),"")</f>
        <v/>
      </c>
      <c r="AA5" s="120" t="str">
        <f>IFERROR(VLOOKUP($B5,$L$5:$R$20,3,FALSE),"")</f>
        <v/>
      </c>
      <c r="AB5" s="120" t="str">
        <f>IFERROR(VLOOKUP($B5,$L$5:$R$20,4,FALSE),"")</f>
        <v/>
      </c>
      <c r="AC5" s="120" t="str">
        <f>IFERROR(VLOOKUP($B5,$L$5:$R$20,5,FALSE),"")</f>
        <v/>
      </c>
      <c r="AD5" s="120" t="str">
        <f>IFERROR(VLOOKUP($B5,$L$5:$R$20,6,FALSE),"")</f>
        <v/>
      </c>
      <c r="AE5" s="120" t="str">
        <f>IFERROR(VLOOKUP($B5,$L$5:$R$20,7,FALSE),"")</f>
        <v/>
      </c>
      <c r="AF5" s="24" t="str">
        <f>IF(B5="","",IF(Z5="",$L$57,""))</f>
        <v/>
      </c>
      <c r="AG5" s="78" t="str">
        <f>CONCATENATE($L$44,$L$52,AB5,$L$52,AC5,$L$52,AD5,$L$52,AE5,$L$52,$L$48,$L$52,C5)</f>
        <v>;;;;;EQUIPAMENTO E MATERIAL PERMANENTE;</v>
      </c>
      <c r="AH5" s="78" t="str">
        <f>IFERROR(VLOOKUP($AG5,'VERIFICAÇÃO 8'!H:J,2,FALSE),"")</f>
        <v/>
      </c>
      <c r="AI5" s="78" t="str">
        <f>IFERROR(VLOOKUP($AG5,'VERIFICAÇÃO 8'!H:J,3,FALSE),"")</f>
        <v/>
      </c>
      <c r="AK5" s="24">
        <f>IF(Y5&lt;&gt;"",1,0)</f>
        <v>0</v>
      </c>
      <c r="AL5" s="24">
        <f>IF(AF5&lt;&gt;"",1,0)</f>
        <v>0</v>
      </c>
      <c r="AM5" s="24">
        <f>IF(AI5&lt;&gt;"",1,0)</f>
        <v>0</v>
      </c>
    </row>
    <row r="6" spans="1:39" x14ac:dyDescent="0.35">
      <c r="A6" s="206" t="s">
        <v>770</v>
      </c>
      <c r="B6" s="555"/>
      <c r="C6" s="555"/>
      <c r="D6" s="536"/>
      <c r="E6" s="555"/>
      <c r="F6" s="555"/>
      <c r="G6" s="57"/>
      <c r="H6" s="154"/>
      <c r="I6" s="51">
        <f t="shared" ref="I6:I69" si="3">IF(OR(Y6&lt;&gt;"",AF6&lt;&gt;"",AI6&lt;&gt;""),0,G6*H6)</f>
        <v>0</v>
      </c>
      <c r="J6" s="43" t="str">
        <f t="shared" ref="J6:J69" si="4">IF(AF6&lt;&gt;"",AF6,IF(AI6&lt;&gt;"",AI6,IF(Y6&lt;&gt;"",Y6,"")))</f>
        <v/>
      </c>
      <c r="L6" s="26" t="str">
        <f>'A - DADOS INST.'!T42</f>
        <v/>
      </c>
      <c r="M6" s="26" t="str">
        <f>'A - DADOS INST.'!U42</f>
        <v/>
      </c>
      <c r="N6" s="26" t="str">
        <f>'A - DADOS INST.'!V42</f>
        <v/>
      </c>
      <c r="O6" s="26" t="str">
        <f>'A - DADOS INST.'!W42</f>
        <v/>
      </c>
      <c r="P6" s="26" t="str">
        <f>'A - DADOS INST.'!X42</f>
        <v/>
      </c>
      <c r="Q6" s="26" t="str">
        <f>'A - DADOS INST.'!Y42</f>
        <v/>
      </c>
      <c r="R6" s="26" t="str">
        <f>'A - DADOS INST.'!Z42</f>
        <v/>
      </c>
      <c r="S6" s="148">
        <f t="shared" si="0"/>
        <v>0</v>
      </c>
      <c r="T6" s="148">
        <f t="shared" si="1"/>
        <v>0</v>
      </c>
      <c r="U6" s="148">
        <f t="shared" si="2"/>
        <v>0</v>
      </c>
      <c r="W6" s="24" t="b">
        <f t="shared" ref="W6:W69" si="5">OR(B6&lt;&gt;"",C6&lt;&gt;"",D6&lt;&gt;"",E6&lt;&gt;"",F6&lt;&gt;"",G6&lt;&gt;"",H6&lt;&gt;"")</f>
        <v>0</v>
      </c>
      <c r="X6" s="24" t="b">
        <f t="shared" ref="X6:X69" si="6">AND(B6&lt;&gt;"",C6&lt;&gt;"",D6&lt;&gt;"",E6&lt;&gt;"",F6&lt;&gt;"",G6&lt;&gt;"",H6&lt;&gt;"")</f>
        <v>0</v>
      </c>
      <c r="Y6" s="24" t="str">
        <f t="shared" ref="Y6:Y69" si="7">IF(AND(W6=TRUE,X6=FALSE),$L$56,"")</f>
        <v/>
      </c>
      <c r="Z6" s="120" t="str">
        <f t="shared" ref="Z6:Z69" si="8">IFERROR(VLOOKUP($B6,$L$5:$R$20,2,FALSE),"")</f>
        <v/>
      </c>
      <c r="AA6" s="120" t="str">
        <f t="shared" ref="AA6:AA69" si="9">IFERROR(VLOOKUP($B6,$L$5:$R$20,3,FALSE),"")</f>
        <v/>
      </c>
      <c r="AB6" s="120" t="str">
        <f t="shared" ref="AB6:AB69" si="10">IFERROR(VLOOKUP($B6,$L$5:$R$20,4,FALSE),"")</f>
        <v/>
      </c>
      <c r="AC6" s="120" t="str">
        <f t="shared" ref="AC6:AC69" si="11">IFERROR(VLOOKUP($B6,$L$5:$R$20,5,FALSE),"")</f>
        <v/>
      </c>
      <c r="AD6" s="120" t="str">
        <f t="shared" ref="AD6:AD69" si="12">IFERROR(VLOOKUP($B6,$L$5:$R$20,6,FALSE),"")</f>
        <v/>
      </c>
      <c r="AE6" s="120" t="str">
        <f t="shared" ref="AE6:AE69" si="13">IFERROR(VLOOKUP($B6,$L$5:$R$20,7,FALSE),"")</f>
        <v/>
      </c>
      <c r="AF6" s="24" t="str">
        <f t="shared" ref="AF6:AF69" si="14">IF(B6="","",IF(Z6="",$L$57,""))</f>
        <v/>
      </c>
      <c r="AG6" s="78" t="str">
        <f t="shared" ref="AG6:AG69" si="15">CONCATENATE($L$44,$L$52,AB6,$L$52,AC6,$L$52,AD6,$L$52,AE6,$L$52,$L$48,$L$52,C6)</f>
        <v>;;;;;EQUIPAMENTO E MATERIAL PERMANENTE;</v>
      </c>
      <c r="AH6" s="78" t="str">
        <f>IFERROR(VLOOKUP($AG6,'VERIFICAÇÃO 8'!H:J,2,FALSE),"")</f>
        <v/>
      </c>
      <c r="AI6" s="78" t="str">
        <f>IFERROR(VLOOKUP($AG6,'VERIFICAÇÃO 8'!H:J,3,FALSE),"")</f>
        <v/>
      </c>
      <c r="AK6" s="24">
        <f t="shared" ref="AK6:AK69" si="16">IF(Y6&lt;&gt;"",1,0)</f>
        <v>0</v>
      </c>
      <c r="AL6" s="24">
        <f t="shared" ref="AL6:AL69" si="17">IF(AF6&lt;&gt;"",1,0)</f>
        <v>0</v>
      </c>
      <c r="AM6" s="24">
        <f t="shared" ref="AM6:AM69" si="18">IF(AI6&lt;&gt;"",1,0)</f>
        <v>0</v>
      </c>
    </row>
    <row r="7" spans="1:39" x14ac:dyDescent="0.35">
      <c r="A7" s="206" t="s">
        <v>771</v>
      </c>
      <c r="B7" s="555"/>
      <c r="C7" s="536"/>
      <c r="D7" s="555"/>
      <c r="E7" s="555"/>
      <c r="F7" s="555"/>
      <c r="G7" s="57"/>
      <c r="H7" s="154"/>
      <c r="I7" s="51">
        <f t="shared" si="3"/>
        <v>0</v>
      </c>
      <c r="J7" s="43" t="str">
        <f t="shared" si="4"/>
        <v/>
      </c>
      <c r="L7" s="26" t="str">
        <f>'A - DADOS INST.'!T43</f>
        <v/>
      </c>
      <c r="M7" s="26" t="str">
        <f>'A - DADOS INST.'!U43</f>
        <v/>
      </c>
      <c r="N7" s="26" t="str">
        <f>'A - DADOS INST.'!V43</f>
        <v/>
      </c>
      <c r="O7" s="26" t="str">
        <f>'A - DADOS INST.'!W43</f>
        <v/>
      </c>
      <c r="P7" s="26" t="str">
        <f>'A - DADOS INST.'!X43</f>
        <v/>
      </c>
      <c r="Q7" s="26" t="str">
        <f>'A - DADOS INST.'!Y43</f>
        <v/>
      </c>
      <c r="R7" s="26" t="str">
        <f>'A - DADOS INST.'!Z43</f>
        <v/>
      </c>
      <c r="S7" s="148">
        <f t="shared" si="0"/>
        <v>0</v>
      </c>
      <c r="T7" s="148">
        <f t="shared" si="1"/>
        <v>0</v>
      </c>
      <c r="U7" s="148">
        <f t="shared" si="2"/>
        <v>0</v>
      </c>
      <c r="W7" s="24" t="b">
        <f t="shared" si="5"/>
        <v>0</v>
      </c>
      <c r="X7" s="24" t="b">
        <f t="shared" si="6"/>
        <v>0</v>
      </c>
      <c r="Y7" s="24" t="str">
        <f t="shared" si="7"/>
        <v/>
      </c>
      <c r="Z7" s="120" t="str">
        <f t="shared" si="8"/>
        <v/>
      </c>
      <c r="AA7" s="120" t="str">
        <f t="shared" si="9"/>
        <v/>
      </c>
      <c r="AB7" s="120" t="str">
        <f t="shared" si="10"/>
        <v/>
      </c>
      <c r="AC7" s="120" t="str">
        <f t="shared" si="11"/>
        <v/>
      </c>
      <c r="AD7" s="120" t="str">
        <f t="shared" si="12"/>
        <v/>
      </c>
      <c r="AE7" s="120" t="str">
        <f t="shared" si="13"/>
        <v/>
      </c>
      <c r="AF7" s="24" t="str">
        <f t="shared" si="14"/>
        <v/>
      </c>
      <c r="AG7" s="78" t="str">
        <f t="shared" si="15"/>
        <v>;;;;;EQUIPAMENTO E MATERIAL PERMANENTE;</v>
      </c>
      <c r="AH7" s="78" t="str">
        <f>IFERROR(VLOOKUP($AG7,'VERIFICAÇÃO 8'!H:J,2,FALSE),"")</f>
        <v/>
      </c>
      <c r="AI7" s="78" t="str">
        <f>IFERROR(VLOOKUP($AG7,'VERIFICAÇÃO 8'!H:J,3,FALSE),"")</f>
        <v/>
      </c>
      <c r="AK7" s="24">
        <f t="shared" si="16"/>
        <v>0</v>
      </c>
      <c r="AL7" s="24">
        <f t="shared" si="17"/>
        <v>0</v>
      </c>
      <c r="AM7" s="24">
        <f t="shared" si="18"/>
        <v>0</v>
      </c>
    </row>
    <row r="8" spans="1:39" x14ac:dyDescent="0.35">
      <c r="A8" s="206" t="s">
        <v>772</v>
      </c>
      <c r="B8" s="443"/>
      <c r="C8" s="443"/>
      <c r="D8" s="443"/>
      <c r="E8" s="555"/>
      <c r="F8" s="555"/>
      <c r="G8" s="57"/>
      <c r="H8" s="154"/>
      <c r="I8" s="51">
        <f t="shared" si="3"/>
        <v>0</v>
      </c>
      <c r="J8" s="43" t="str">
        <f t="shared" si="4"/>
        <v/>
      </c>
      <c r="L8" s="26" t="str">
        <f>'A - DADOS INST.'!T44</f>
        <v/>
      </c>
      <c r="M8" s="26" t="str">
        <f>'A - DADOS INST.'!U44</f>
        <v/>
      </c>
      <c r="N8" s="26" t="str">
        <f>'A - DADOS INST.'!V44</f>
        <v/>
      </c>
      <c r="O8" s="26" t="str">
        <f>'A - DADOS INST.'!W44</f>
        <v/>
      </c>
      <c r="P8" s="26" t="str">
        <f>'A - DADOS INST.'!X44</f>
        <v/>
      </c>
      <c r="Q8" s="26" t="str">
        <f>'A - DADOS INST.'!Y44</f>
        <v/>
      </c>
      <c r="R8" s="26" t="str">
        <f>'A - DADOS INST.'!Z44</f>
        <v/>
      </c>
      <c r="S8" s="148">
        <f t="shared" si="0"/>
        <v>0</v>
      </c>
      <c r="T8" s="148">
        <f t="shared" si="1"/>
        <v>0</v>
      </c>
      <c r="U8" s="148">
        <f t="shared" si="2"/>
        <v>0</v>
      </c>
      <c r="W8" s="24" t="b">
        <f t="shared" si="5"/>
        <v>0</v>
      </c>
      <c r="X8" s="24" t="b">
        <f t="shared" si="6"/>
        <v>0</v>
      </c>
      <c r="Y8" s="24" t="str">
        <f t="shared" si="7"/>
        <v/>
      </c>
      <c r="Z8" s="120" t="str">
        <f t="shared" si="8"/>
        <v/>
      </c>
      <c r="AA8" s="120" t="str">
        <f t="shared" si="9"/>
        <v/>
      </c>
      <c r="AB8" s="120" t="str">
        <f t="shared" si="10"/>
        <v/>
      </c>
      <c r="AC8" s="120" t="str">
        <f t="shared" si="11"/>
        <v/>
      </c>
      <c r="AD8" s="120" t="str">
        <f t="shared" si="12"/>
        <v/>
      </c>
      <c r="AE8" s="120" t="str">
        <f t="shared" si="13"/>
        <v/>
      </c>
      <c r="AF8" s="24" t="str">
        <f t="shared" si="14"/>
        <v/>
      </c>
      <c r="AG8" s="78" t="str">
        <f t="shared" si="15"/>
        <v>;;;;;EQUIPAMENTO E MATERIAL PERMANENTE;</v>
      </c>
      <c r="AH8" s="78" t="str">
        <f>IFERROR(VLOOKUP($AG8,'VERIFICAÇÃO 8'!H:J,2,FALSE),"")</f>
        <v/>
      </c>
      <c r="AI8" s="78" t="str">
        <f>IFERROR(VLOOKUP($AG8,'VERIFICAÇÃO 8'!H:J,3,FALSE),"")</f>
        <v/>
      </c>
      <c r="AK8" s="24">
        <f t="shared" si="16"/>
        <v>0</v>
      </c>
      <c r="AL8" s="24">
        <f t="shared" si="17"/>
        <v>0</v>
      </c>
      <c r="AM8" s="24">
        <f t="shared" si="18"/>
        <v>0</v>
      </c>
    </row>
    <row r="9" spans="1:39" x14ac:dyDescent="0.35">
      <c r="A9" s="206" t="s">
        <v>773</v>
      </c>
      <c r="B9" s="457"/>
      <c r="C9" s="457"/>
      <c r="D9" s="457"/>
      <c r="E9" s="557"/>
      <c r="F9" s="557"/>
      <c r="G9" s="136"/>
      <c r="H9" s="45"/>
      <c r="I9" s="51">
        <f t="shared" si="3"/>
        <v>0</v>
      </c>
      <c r="J9" s="43" t="str">
        <f t="shared" si="4"/>
        <v/>
      </c>
      <c r="L9" s="26" t="str">
        <f>'A - DADOS INST.'!T45</f>
        <v/>
      </c>
      <c r="M9" s="26" t="str">
        <f>'A - DADOS INST.'!U45</f>
        <v/>
      </c>
      <c r="N9" s="26" t="str">
        <f>'A - DADOS INST.'!V45</f>
        <v/>
      </c>
      <c r="O9" s="26" t="str">
        <f>'A - DADOS INST.'!W45</f>
        <v/>
      </c>
      <c r="P9" s="26" t="str">
        <f>'A - DADOS INST.'!X45</f>
        <v/>
      </c>
      <c r="Q9" s="26" t="str">
        <f>'A - DADOS INST.'!Y45</f>
        <v/>
      </c>
      <c r="R9" s="26" t="str">
        <f>'A - DADOS INST.'!Z45</f>
        <v/>
      </c>
      <c r="S9" s="148">
        <f t="shared" si="0"/>
        <v>0</v>
      </c>
      <c r="T9" s="148">
        <f t="shared" si="1"/>
        <v>0</v>
      </c>
      <c r="U9" s="148">
        <f t="shared" si="2"/>
        <v>0</v>
      </c>
      <c r="W9" s="24" t="b">
        <f t="shared" si="5"/>
        <v>0</v>
      </c>
      <c r="X9" s="24" t="b">
        <f t="shared" si="6"/>
        <v>0</v>
      </c>
      <c r="Y9" s="24" t="str">
        <f t="shared" si="7"/>
        <v/>
      </c>
      <c r="Z9" s="120" t="str">
        <f t="shared" si="8"/>
        <v/>
      </c>
      <c r="AA9" s="120" t="str">
        <f t="shared" si="9"/>
        <v/>
      </c>
      <c r="AB9" s="120" t="str">
        <f t="shared" si="10"/>
        <v/>
      </c>
      <c r="AC9" s="120" t="str">
        <f t="shared" si="11"/>
        <v/>
      </c>
      <c r="AD9" s="120" t="str">
        <f t="shared" si="12"/>
        <v/>
      </c>
      <c r="AE9" s="120" t="str">
        <f t="shared" si="13"/>
        <v/>
      </c>
      <c r="AF9" s="24" t="str">
        <f t="shared" si="14"/>
        <v/>
      </c>
      <c r="AG9" s="78" t="str">
        <f t="shared" si="15"/>
        <v>;;;;;EQUIPAMENTO E MATERIAL PERMANENTE;</v>
      </c>
      <c r="AH9" s="78" t="str">
        <f>IFERROR(VLOOKUP($AG9,'VERIFICAÇÃO 8'!H:J,2,FALSE),"")</f>
        <v/>
      </c>
      <c r="AI9" s="78" t="str">
        <f>IFERROR(VLOOKUP($AG9,'VERIFICAÇÃO 8'!H:J,3,FALSE),"")</f>
        <v/>
      </c>
      <c r="AK9" s="24">
        <f t="shared" si="16"/>
        <v>0</v>
      </c>
      <c r="AL9" s="24">
        <f t="shared" si="17"/>
        <v>0</v>
      </c>
      <c r="AM9" s="24">
        <f t="shared" si="18"/>
        <v>0</v>
      </c>
    </row>
    <row r="10" spans="1:39" x14ac:dyDescent="0.35">
      <c r="A10" s="206" t="s">
        <v>774</v>
      </c>
      <c r="B10" s="457"/>
      <c r="C10" s="457"/>
      <c r="D10" s="457"/>
      <c r="E10" s="457"/>
      <c r="F10" s="457"/>
      <c r="G10" s="136"/>
      <c r="H10" s="45"/>
      <c r="I10" s="51">
        <f t="shared" si="3"/>
        <v>0</v>
      </c>
      <c r="J10" s="43" t="str">
        <f t="shared" si="4"/>
        <v/>
      </c>
      <c r="L10" s="26" t="str">
        <f>'A - DADOS INST.'!T46</f>
        <v/>
      </c>
      <c r="M10" s="26" t="str">
        <f>'A - DADOS INST.'!U46</f>
        <v/>
      </c>
      <c r="N10" s="26" t="str">
        <f>'A - DADOS INST.'!V46</f>
        <v/>
      </c>
      <c r="O10" s="26" t="str">
        <f>'A - DADOS INST.'!W46</f>
        <v/>
      </c>
      <c r="P10" s="26" t="str">
        <f>'A - DADOS INST.'!X46</f>
        <v/>
      </c>
      <c r="Q10" s="26" t="str">
        <f>'A - DADOS INST.'!Y46</f>
        <v/>
      </c>
      <c r="R10" s="26" t="str">
        <f>'A - DADOS INST.'!Z46</f>
        <v/>
      </c>
      <c r="S10" s="148">
        <f t="shared" si="0"/>
        <v>0</v>
      </c>
      <c r="T10" s="148">
        <f t="shared" si="1"/>
        <v>0</v>
      </c>
      <c r="U10" s="148">
        <f t="shared" si="2"/>
        <v>0</v>
      </c>
      <c r="W10" s="24" t="b">
        <f t="shared" si="5"/>
        <v>0</v>
      </c>
      <c r="X10" s="24" t="b">
        <f t="shared" si="6"/>
        <v>0</v>
      </c>
      <c r="Y10" s="24" t="str">
        <f t="shared" si="7"/>
        <v/>
      </c>
      <c r="Z10" s="120" t="str">
        <f t="shared" si="8"/>
        <v/>
      </c>
      <c r="AA10" s="120" t="str">
        <f t="shared" si="9"/>
        <v/>
      </c>
      <c r="AB10" s="120" t="str">
        <f t="shared" si="10"/>
        <v/>
      </c>
      <c r="AC10" s="120" t="str">
        <f t="shared" si="11"/>
        <v/>
      </c>
      <c r="AD10" s="120" t="str">
        <f t="shared" si="12"/>
        <v/>
      </c>
      <c r="AE10" s="120" t="str">
        <f t="shared" si="13"/>
        <v/>
      </c>
      <c r="AF10" s="24" t="str">
        <f t="shared" si="14"/>
        <v/>
      </c>
      <c r="AG10" s="78" t="str">
        <f t="shared" si="15"/>
        <v>;;;;;EQUIPAMENTO E MATERIAL PERMANENTE;</v>
      </c>
      <c r="AH10" s="78" t="str">
        <f>IFERROR(VLOOKUP($AG10,'VERIFICAÇÃO 8'!H:J,2,FALSE),"")</f>
        <v/>
      </c>
      <c r="AI10" s="78" t="str">
        <f>IFERROR(VLOOKUP($AG10,'VERIFICAÇÃO 8'!H:J,3,FALSE),"")</f>
        <v/>
      </c>
      <c r="AK10" s="24">
        <f t="shared" si="16"/>
        <v>0</v>
      </c>
      <c r="AL10" s="24">
        <f t="shared" si="17"/>
        <v>0</v>
      </c>
      <c r="AM10" s="24">
        <f t="shared" si="18"/>
        <v>0</v>
      </c>
    </row>
    <row r="11" spans="1:39" x14ac:dyDescent="0.35">
      <c r="A11" s="206" t="s">
        <v>775</v>
      </c>
      <c r="B11" s="457"/>
      <c r="C11" s="457"/>
      <c r="D11" s="457"/>
      <c r="E11" s="457"/>
      <c r="F11" s="457"/>
      <c r="G11" s="136"/>
      <c r="H11" s="45"/>
      <c r="I11" s="51">
        <f t="shared" si="3"/>
        <v>0</v>
      </c>
      <c r="J11" s="43" t="str">
        <f t="shared" si="4"/>
        <v/>
      </c>
      <c r="L11" s="26" t="str">
        <f>'A - DADOS INST.'!T47</f>
        <v/>
      </c>
      <c r="M11" s="26" t="str">
        <f>'A - DADOS INST.'!U47</f>
        <v/>
      </c>
      <c r="N11" s="26" t="str">
        <f>'A - DADOS INST.'!V47</f>
        <v/>
      </c>
      <c r="O11" s="26" t="str">
        <f>'A - DADOS INST.'!W47</f>
        <v/>
      </c>
      <c r="P11" s="26" t="str">
        <f>'A - DADOS INST.'!X47</f>
        <v/>
      </c>
      <c r="Q11" s="26" t="str">
        <f>'A - DADOS INST.'!Y47</f>
        <v/>
      </c>
      <c r="R11" s="26" t="str">
        <f>'A - DADOS INST.'!Z47</f>
        <v/>
      </c>
      <c r="S11" s="148">
        <f t="shared" si="0"/>
        <v>0</v>
      </c>
      <c r="T11" s="148">
        <f t="shared" si="1"/>
        <v>0</v>
      </c>
      <c r="U11" s="148">
        <f t="shared" si="2"/>
        <v>0</v>
      </c>
      <c r="W11" s="24" t="b">
        <f t="shared" si="5"/>
        <v>0</v>
      </c>
      <c r="X11" s="24" t="b">
        <f t="shared" si="6"/>
        <v>0</v>
      </c>
      <c r="Y11" s="24" t="str">
        <f t="shared" si="7"/>
        <v/>
      </c>
      <c r="Z11" s="120" t="str">
        <f t="shared" si="8"/>
        <v/>
      </c>
      <c r="AA11" s="120" t="str">
        <f t="shared" si="9"/>
        <v/>
      </c>
      <c r="AB11" s="120" t="str">
        <f t="shared" si="10"/>
        <v/>
      </c>
      <c r="AC11" s="120" t="str">
        <f t="shared" si="11"/>
        <v/>
      </c>
      <c r="AD11" s="120" t="str">
        <f t="shared" si="12"/>
        <v/>
      </c>
      <c r="AE11" s="120" t="str">
        <f t="shared" si="13"/>
        <v/>
      </c>
      <c r="AF11" s="24" t="str">
        <f t="shared" si="14"/>
        <v/>
      </c>
      <c r="AG11" s="78" t="str">
        <f t="shared" si="15"/>
        <v>;;;;;EQUIPAMENTO E MATERIAL PERMANENTE;</v>
      </c>
      <c r="AH11" s="78" t="str">
        <f>IFERROR(VLOOKUP($AG11,'VERIFICAÇÃO 8'!H:J,2,FALSE),"")</f>
        <v/>
      </c>
      <c r="AI11" s="78" t="str">
        <f>IFERROR(VLOOKUP($AG11,'VERIFICAÇÃO 8'!H:J,3,FALSE),"")</f>
        <v/>
      </c>
      <c r="AK11" s="24">
        <f t="shared" si="16"/>
        <v>0</v>
      </c>
      <c r="AL11" s="24">
        <f t="shared" si="17"/>
        <v>0</v>
      </c>
      <c r="AM11" s="24">
        <f t="shared" si="18"/>
        <v>0</v>
      </c>
    </row>
    <row r="12" spans="1:39" x14ac:dyDescent="0.35">
      <c r="A12" s="206" t="s">
        <v>776</v>
      </c>
      <c r="B12" s="443"/>
      <c r="C12" s="443"/>
      <c r="D12" s="443"/>
      <c r="E12" s="443"/>
      <c r="F12" s="443"/>
      <c r="G12" s="57"/>
      <c r="H12" s="154"/>
      <c r="I12" s="51">
        <f t="shared" si="3"/>
        <v>0</v>
      </c>
      <c r="J12" s="43" t="str">
        <f t="shared" si="4"/>
        <v/>
      </c>
      <c r="L12" s="26" t="str">
        <f>'A - DADOS INST.'!T48</f>
        <v/>
      </c>
      <c r="M12" s="26" t="str">
        <f>'A - DADOS INST.'!U48</f>
        <v/>
      </c>
      <c r="N12" s="26" t="str">
        <f>'A - DADOS INST.'!V48</f>
        <v/>
      </c>
      <c r="O12" s="26" t="str">
        <f>'A - DADOS INST.'!W48</f>
        <v/>
      </c>
      <c r="P12" s="26" t="str">
        <f>'A - DADOS INST.'!X48</f>
        <v/>
      </c>
      <c r="Q12" s="26" t="str">
        <f>'A - DADOS INST.'!Y48</f>
        <v/>
      </c>
      <c r="R12" s="26" t="str">
        <f>'A - DADOS INST.'!Z48</f>
        <v/>
      </c>
      <c r="S12" s="148">
        <f t="shared" si="0"/>
        <v>0</v>
      </c>
      <c r="T12" s="148">
        <f t="shared" si="1"/>
        <v>0</v>
      </c>
      <c r="U12" s="148">
        <f t="shared" si="2"/>
        <v>0</v>
      </c>
      <c r="W12" s="24" t="b">
        <f t="shared" si="5"/>
        <v>0</v>
      </c>
      <c r="X12" s="24" t="b">
        <f t="shared" si="6"/>
        <v>0</v>
      </c>
      <c r="Y12" s="24" t="str">
        <f t="shared" si="7"/>
        <v/>
      </c>
      <c r="Z12" s="120" t="str">
        <f t="shared" si="8"/>
        <v/>
      </c>
      <c r="AA12" s="120" t="str">
        <f t="shared" si="9"/>
        <v/>
      </c>
      <c r="AB12" s="120" t="str">
        <f t="shared" si="10"/>
        <v/>
      </c>
      <c r="AC12" s="120" t="str">
        <f t="shared" si="11"/>
        <v/>
      </c>
      <c r="AD12" s="120" t="str">
        <f t="shared" si="12"/>
        <v/>
      </c>
      <c r="AE12" s="120" t="str">
        <f t="shared" si="13"/>
        <v/>
      </c>
      <c r="AF12" s="24" t="str">
        <f t="shared" si="14"/>
        <v/>
      </c>
      <c r="AG12" s="78" t="str">
        <f t="shared" si="15"/>
        <v>;;;;;EQUIPAMENTO E MATERIAL PERMANENTE;</v>
      </c>
      <c r="AH12" s="78" t="str">
        <f>IFERROR(VLOOKUP($AG12,'VERIFICAÇÃO 8'!H:J,2,FALSE),"")</f>
        <v/>
      </c>
      <c r="AI12" s="78" t="str">
        <f>IFERROR(VLOOKUP($AG12,'VERIFICAÇÃO 8'!H:J,3,FALSE),"")</f>
        <v/>
      </c>
      <c r="AK12" s="24">
        <f t="shared" si="16"/>
        <v>0</v>
      </c>
      <c r="AL12" s="24">
        <f t="shared" si="17"/>
        <v>0</v>
      </c>
      <c r="AM12" s="24">
        <f t="shared" si="18"/>
        <v>0</v>
      </c>
    </row>
    <row r="13" spans="1:39" x14ac:dyDescent="0.35">
      <c r="A13" s="206" t="s">
        <v>777</v>
      </c>
      <c r="B13" s="443"/>
      <c r="C13" s="443"/>
      <c r="D13" s="443"/>
      <c r="E13" s="443"/>
      <c r="F13" s="443"/>
      <c r="G13" s="57"/>
      <c r="H13" s="154"/>
      <c r="I13" s="51">
        <f t="shared" si="3"/>
        <v>0</v>
      </c>
      <c r="J13" s="43" t="str">
        <f t="shared" si="4"/>
        <v/>
      </c>
      <c r="L13" s="26" t="str">
        <f>'A - DADOS INST.'!T49</f>
        <v/>
      </c>
      <c r="M13" s="26" t="str">
        <f>'A - DADOS INST.'!U49</f>
        <v/>
      </c>
      <c r="N13" s="26" t="str">
        <f>'A - DADOS INST.'!V49</f>
        <v/>
      </c>
      <c r="O13" s="26" t="str">
        <f>'A - DADOS INST.'!W49</f>
        <v/>
      </c>
      <c r="P13" s="26" t="str">
        <f>'A - DADOS INST.'!X49</f>
        <v/>
      </c>
      <c r="Q13" s="26" t="str">
        <f>'A - DADOS INST.'!Y49</f>
        <v/>
      </c>
      <c r="R13" s="26" t="str">
        <f>'A - DADOS INST.'!Z49</f>
        <v/>
      </c>
      <c r="S13" s="148">
        <f t="shared" si="0"/>
        <v>0</v>
      </c>
      <c r="T13" s="148">
        <f t="shared" si="1"/>
        <v>0</v>
      </c>
      <c r="U13" s="148">
        <f t="shared" si="2"/>
        <v>0</v>
      </c>
      <c r="W13" s="24" t="b">
        <f t="shared" si="5"/>
        <v>0</v>
      </c>
      <c r="X13" s="24" t="b">
        <f t="shared" si="6"/>
        <v>0</v>
      </c>
      <c r="Y13" s="24" t="str">
        <f t="shared" si="7"/>
        <v/>
      </c>
      <c r="Z13" s="120" t="str">
        <f t="shared" si="8"/>
        <v/>
      </c>
      <c r="AA13" s="120" t="str">
        <f t="shared" si="9"/>
        <v/>
      </c>
      <c r="AB13" s="120" t="str">
        <f t="shared" si="10"/>
        <v/>
      </c>
      <c r="AC13" s="120" t="str">
        <f t="shared" si="11"/>
        <v/>
      </c>
      <c r="AD13" s="120" t="str">
        <f t="shared" si="12"/>
        <v/>
      </c>
      <c r="AE13" s="120" t="str">
        <f t="shared" si="13"/>
        <v/>
      </c>
      <c r="AF13" s="24" t="str">
        <f t="shared" si="14"/>
        <v/>
      </c>
      <c r="AG13" s="78" t="str">
        <f t="shared" si="15"/>
        <v>;;;;;EQUIPAMENTO E MATERIAL PERMANENTE;</v>
      </c>
      <c r="AH13" s="78" t="str">
        <f>IFERROR(VLOOKUP($AG13,'VERIFICAÇÃO 8'!H:J,2,FALSE),"")</f>
        <v/>
      </c>
      <c r="AI13" s="78" t="str">
        <f>IFERROR(VLOOKUP($AG13,'VERIFICAÇÃO 8'!H:J,3,FALSE),"")</f>
        <v/>
      </c>
      <c r="AK13" s="24">
        <f t="shared" si="16"/>
        <v>0</v>
      </c>
      <c r="AL13" s="24">
        <f t="shared" si="17"/>
        <v>0</v>
      </c>
      <c r="AM13" s="24">
        <f t="shared" si="18"/>
        <v>0</v>
      </c>
    </row>
    <row r="14" spans="1:39" x14ac:dyDescent="0.35">
      <c r="A14" s="206" t="s">
        <v>778</v>
      </c>
      <c r="B14" s="443"/>
      <c r="C14" s="443"/>
      <c r="D14" s="443"/>
      <c r="E14" s="443"/>
      <c r="F14" s="443"/>
      <c r="G14" s="57"/>
      <c r="H14" s="154"/>
      <c r="I14" s="51">
        <f t="shared" si="3"/>
        <v>0</v>
      </c>
      <c r="J14" s="43" t="str">
        <f t="shared" si="4"/>
        <v/>
      </c>
      <c r="L14" s="26" t="str">
        <f>'A - DADOS INST.'!T50</f>
        <v/>
      </c>
      <c r="M14" s="26" t="str">
        <f>'A - DADOS INST.'!U50</f>
        <v/>
      </c>
      <c r="N14" s="26" t="str">
        <f>'A - DADOS INST.'!V50</f>
        <v/>
      </c>
      <c r="O14" s="26" t="str">
        <f>'A - DADOS INST.'!W50</f>
        <v/>
      </c>
      <c r="P14" s="26" t="str">
        <f>'A - DADOS INST.'!X50</f>
        <v/>
      </c>
      <c r="Q14" s="26" t="str">
        <f>'A - DADOS INST.'!Y50</f>
        <v/>
      </c>
      <c r="R14" s="26" t="str">
        <f>'A - DADOS INST.'!Z50</f>
        <v/>
      </c>
      <c r="S14" s="148">
        <f t="shared" si="0"/>
        <v>0</v>
      </c>
      <c r="T14" s="148">
        <f t="shared" si="1"/>
        <v>0</v>
      </c>
      <c r="U14" s="148">
        <f t="shared" si="2"/>
        <v>0</v>
      </c>
      <c r="W14" s="24" t="b">
        <f t="shared" si="5"/>
        <v>0</v>
      </c>
      <c r="X14" s="24" t="b">
        <f t="shared" si="6"/>
        <v>0</v>
      </c>
      <c r="Y14" s="24" t="str">
        <f t="shared" si="7"/>
        <v/>
      </c>
      <c r="Z14" s="120" t="str">
        <f t="shared" si="8"/>
        <v/>
      </c>
      <c r="AA14" s="120" t="str">
        <f t="shared" si="9"/>
        <v/>
      </c>
      <c r="AB14" s="120" t="str">
        <f t="shared" si="10"/>
        <v/>
      </c>
      <c r="AC14" s="120" t="str">
        <f t="shared" si="11"/>
        <v/>
      </c>
      <c r="AD14" s="120" t="str">
        <f t="shared" si="12"/>
        <v/>
      </c>
      <c r="AE14" s="120" t="str">
        <f t="shared" si="13"/>
        <v/>
      </c>
      <c r="AF14" s="24" t="str">
        <f t="shared" si="14"/>
        <v/>
      </c>
      <c r="AG14" s="78" t="str">
        <f t="shared" si="15"/>
        <v>;;;;;EQUIPAMENTO E MATERIAL PERMANENTE;</v>
      </c>
      <c r="AH14" s="78" t="str">
        <f>IFERROR(VLOOKUP($AG14,'VERIFICAÇÃO 8'!H:J,2,FALSE),"")</f>
        <v/>
      </c>
      <c r="AI14" s="78" t="str">
        <f>IFERROR(VLOOKUP($AG14,'VERIFICAÇÃO 8'!H:J,3,FALSE),"")</f>
        <v/>
      </c>
      <c r="AK14" s="24">
        <f t="shared" si="16"/>
        <v>0</v>
      </c>
      <c r="AL14" s="24">
        <f t="shared" si="17"/>
        <v>0</v>
      </c>
      <c r="AM14" s="24">
        <f t="shared" si="18"/>
        <v>0</v>
      </c>
    </row>
    <row r="15" spans="1:39" x14ac:dyDescent="0.35">
      <c r="A15" s="206" t="s">
        <v>779</v>
      </c>
      <c r="B15" s="443"/>
      <c r="C15" s="443"/>
      <c r="D15" s="443"/>
      <c r="E15" s="443"/>
      <c r="F15" s="443"/>
      <c r="G15" s="57"/>
      <c r="H15" s="154"/>
      <c r="I15" s="51">
        <f t="shared" si="3"/>
        <v>0</v>
      </c>
      <c r="J15" s="43" t="str">
        <f t="shared" si="4"/>
        <v/>
      </c>
      <c r="L15" s="26" t="str">
        <f>'A - DADOS INST.'!T51</f>
        <v/>
      </c>
      <c r="M15" s="26" t="str">
        <f>'A - DADOS INST.'!U51</f>
        <v/>
      </c>
      <c r="N15" s="26" t="str">
        <f>'A - DADOS INST.'!V51</f>
        <v/>
      </c>
      <c r="O15" s="26" t="str">
        <f>'A - DADOS INST.'!W51</f>
        <v/>
      </c>
      <c r="P15" s="26" t="str">
        <f>'A - DADOS INST.'!X51</f>
        <v/>
      </c>
      <c r="Q15" s="26" t="str">
        <f>'A - DADOS INST.'!Y51</f>
        <v/>
      </c>
      <c r="R15" s="26" t="str">
        <f>'A - DADOS INST.'!Z51</f>
        <v/>
      </c>
      <c r="S15" s="148">
        <f t="shared" si="0"/>
        <v>0</v>
      </c>
      <c r="T15" s="148">
        <f t="shared" si="1"/>
        <v>0</v>
      </c>
      <c r="U15" s="148">
        <f t="shared" si="2"/>
        <v>0</v>
      </c>
      <c r="W15" s="24" t="b">
        <f t="shared" si="5"/>
        <v>0</v>
      </c>
      <c r="X15" s="24" t="b">
        <f t="shared" si="6"/>
        <v>0</v>
      </c>
      <c r="Y15" s="24" t="str">
        <f t="shared" si="7"/>
        <v/>
      </c>
      <c r="Z15" s="120" t="str">
        <f t="shared" si="8"/>
        <v/>
      </c>
      <c r="AA15" s="120" t="str">
        <f t="shared" si="9"/>
        <v/>
      </c>
      <c r="AB15" s="120" t="str">
        <f t="shared" si="10"/>
        <v/>
      </c>
      <c r="AC15" s="120" t="str">
        <f t="shared" si="11"/>
        <v/>
      </c>
      <c r="AD15" s="120" t="str">
        <f t="shared" si="12"/>
        <v/>
      </c>
      <c r="AE15" s="120" t="str">
        <f t="shared" si="13"/>
        <v/>
      </c>
      <c r="AF15" s="24" t="str">
        <f t="shared" si="14"/>
        <v/>
      </c>
      <c r="AG15" s="78" t="str">
        <f t="shared" si="15"/>
        <v>;;;;;EQUIPAMENTO E MATERIAL PERMANENTE;</v>
      </c>
      <c r="AH15" s="78" t="str">
        <f>IFERROR(VLOOKUP($AG15,'VERIFICAÇÃO 8'!H:J,2,FALSE),"")</f>
        <v/>
      </c>
      <c r="AI15" s="78" t="str">
        <f>IFERROR(VLOOKUP($AG15,'VERIFICAÇÃO 8'!H:J,3,FALSE),"")</f>
        <v/>
      </c>
      <c r="AK15" s="24">
        <f t="shared" si="16"/>
        <v>0</v>
      </c>
      <c r="AL15" s="24">
        <f t="shared" si="17"/>
        <v>0</v>
      </c>
      <c r="AM15" s="24">
        <f t="shared" si="18"/>
        <v>0</v>
      </c>
    </row>
    <row r="16" spans="1:39" x14ac:dyDescent="0.35">
      <c r="A16" s="206" t="s">
        <v>780</v>
      </c>
      <c r="B16" s="443"/>
      <c r="C16" s="443"/>
      <c r="D16" s="443"/>
      <c r="E16" s="443"/>
      <c r="F16" s="443"/>
      <c r="G16" s="57"/>
      <c r="H16" s="154"/>
      <c r="I16" s="51">
        <f t="shared" si="3"/>
        <v>0</v>
      </c>
      <c r="J16" s="43" t="str">
        <f t="shared" si="4"/>
        <v/>
      </c>
      <c r="L16" s="26" t="str">
        <f>'A - DADOS INST.'!T52</f>
        <v/>
      </c>
      <c r="M16" s="26" t="str">
        <f>'A - DADOS INST.'!U52</f>
        <v/>
      </c>
      <c r="N16" s="26" t="str">
        <f>'A - DADOS INST.'!V52</f>
        <v/>
      </c>
      <c r="O16" s="26" t="str">
        <f>'A - DADOS INST.'!W52</f>
        <v/>
      </c>
      <c r="P16" s="26" t="str">
        <f>'A - DADOS INST.'!X52</f>
        <v/>
      </c>
      <c r="Q16" s="26" t="str">
        <f>'A - DADOS INST.'!Y52</f>
        <v/>
      </c>
      <c r="R16" s="26" t="str">
        <f>'A - DADOS INST.'!Z52</f>
        <v/>
      </c>
      <c r="S16" s="148">
        <f t="shared" si="0"/>
        <v>0</v>
      </c>
      <c r="T16" s="148">
        <f t="shared" si="1"/>
        <v>0</v>
      </c>
      <c r="U16" s="148">
        <f t="shared" si="2"/>
        <v>0</v>
      </c>
      <c r="W16" s="24" t="b">
        <f t="shared" si="5"/>
        <v>0</v>
      </c>
      <c r="X16" s="24" t="b">
        <f t="shared" si="6"/>
        <v>0</v>
      </c>
      <c r="Y16" s="24" t="str">
        <f t="shared" si="7"/>
        <v/>
      </c>
      <c r="Z16" s="120" t="str">
        <f t="shared" si="8"/>
        <v/>
      </c>
      <c r="AA16" s="120" t="str">
        <f t="shared" si="9"/>
        <v/>
      </c>
      <c r="AB16" s="120" t="str">
        <f t="shared" si="10"/>
        <v/>
      </c>
      <c r="AC16" s="120" t="str">
        <f t="shared" si="11"/>
        <v/>
      </c>
      <c r="AD16" s="120" t="str">
        <f t="shared" si="12"/>
        <v/>
      </c>
      <c r="AE16" s="120" t="str">
        <f t="shared" si="13"/>
        <v/>
      </c>
      <c r="AF16" s="24" t="str">
        <f t="shared" si="14"/>
        <v/>
      </c>
      <c r="AG16" s="78" t="str">
        <f t="shared" si="15"/>
        <v>;;;;;EQUIPAMENTO E MATERIAL PERMANENTE;</v>
      </c>
      <c r="AH16" s="78" t="str">
        <f>IFERROR(VLOOKUP($AG16,'VERIFICAÇÃO 8'!H:J,2,FALSE),"")</f>
        <v/>
      </c>
      <c r="AI16" s="78" t="str">
        <f>IFERROR(VLOOKUP($AG16,'VERIFICAÇÃO 8'!H:J,3,FALSE),"")</f>
        <v/>
      </c>
      <c r="AK16" s="24">
        <f t="shared" si="16"/>
        <v>0</v>
      </c>
      <c r="AL16" s="24">
        <f t="shared" si="17"/>
        <v>0</v>
      </c>
      <c r="AM16" s="24">
        <f t="shared" si="18"/>
        <v>0</v>
      </c>
    </row>
    <row r="17" spans="1:39" x14ac:dyDescent="0.35">
      <c r="A17" s="206" t="s">
        <v>781</v>
      </c>
      <c r="B17" s="443"/>
      <c r="C17" s="443"/>
      <c r="D17" s="443"/>
      <c r="E17" s="443"/>
      <c r="F17" s="443"/>
      <c r="G17" s="57"/>
      <c r="H17" s="154"/>
      <c r="I17" s="51">
        <f t="shared" si="3"/>
        <v>0</v>
      </c>
      <c r="J17" s="43" t="str">
        <f t="shared" si="4"/>
        <v/>
      </c>
      <c r="L17" s="26" t="str">
        <f>'A - DADOS INST.'!T53</f>
        <v/>
      </c>
      <c r="M17" s="26" t="str">
        <f>'A - DADOS INST.'!U53</f>
        <v/>
      </c>
      <c r="N17" s="26" t="str">
        <f>'A - DADOS INST.'!V53</f>
        <v/>
      </c>
      <c r="O17" s="26" t="str">
        <f>'A - DADOS INST.'!W53</f>
        <v/>
      </c>
      <c r="P17" s="26" t="str">
        <f>'A - DADOS INST.'!X53</f>
        <v/>
      </c>
      <c r="Q17" s="26" t="str">
        <f>'A - DADOS INST.'!Y53</f>
        <v/>
      </c>
      <c r="R17" s="26" t="str">
        <f>'A - DADOS INST.'!Z53</f>
        <v/>
      </c>
      <c r="S17" s="148">
        <f t="shared" si="0"/>
        <v>0</v>
      </c>
      <c r="T17" s="148">
        <f t="shared" si="1"/>
        <v>0</v>
      </c>
      <c r="U17" s="148">
        <f t="shared" si="2"/>
        <v>0</v>
      </c>
      <c r="W17" s="24" t="b">
        <f t="shared" si="5"/>
        <v>0</v>
      </c>
      <c r="X17" s="24" t="b">
        <f t="shared" si="6"/>
        <v>0</v>
      </c>
      <c r="Y17" s="24" t="str">
        <f t="shared" si="7"/>
        <v/>
      </c>
      <c r="Z17" s="120" t="str">
        <f t="shared" si="8"/>
        <v/>
      </c>
      <c r="AA17" s="120" t="str">
        <f t="shared" si="9"/>
        <v/>
      </c>
      <c r="AB17" s="120" t="str">
        <f t="shared" si="10"/>
        <v/>
      </c>
      <c r="AC17" s="120" t="str">
        <f t="shared" si="11"/>
        <v/>
      </c>
      <c r="AD17" s="120" t="str">
        <f t="shared" si="12"/>
        <v/>
      </c>
      <c r="AE17" s="120" t="str">
        <f t="shared" si="13"/>
        <v/>
      </c>
      <c r="AF17" s="24" t="str">
        <f t="shared" si="14"/>
        <v/>
      </c>
      <c r="AG17" s="78" t="str">
        <f t="shared" si="15"/>
        <v>;;;;;EQUIPAMENTO E MATERIAL PERMANENTE;</v>
      </c>
      <c r="AH17" s="78" t="str">
        <f>IFERROR(VLOOKUP($AG17,'VERIFICAÇÃO 8'!H:J,2,FALSE),"")</f>
        <v/>
      </c>
      <c r="AI17" s="78" t="str">
        <f>IFERROR(VLOOKUP($AG17,'VERIFICAÇÃO 8'!H:J,3,FALSE),"")</f>
        <v/>
      </c>
      <c r="AK17" s="24">
        <f t="shared" si="16"/>
        <v>0</v>
      </c>
      <c r="AL17" s="24">
        <f t="shared" si="17"/>
        <v>0</v>
      </c>
      <c r="AM17" s="24">
        <f t="shared" si="18"/>
        <v>0</v>
      </c>
    </row>
    <row r="18" spans="1:39" x14ac:dyDescent="0.35">
      <c r="A18" s="206" t="s">
        <v>782</v>
      </c>
      <c r="B18" s="443"/>
      <c r="C18" s="443"/>
      <c r="D18" s="443"/>
      <c r="E18" s="443"/>
      <c r="F18" s="443"/>
      <c r="G18" s="57"/>
      <c r="H18" s="154"/>
      <c r="I18" s="51">
        <f t="shared" si="3"/>
        <v>0</v>
      </c>
      <c r="J18" s="43" t="str">
        <f t="shared" si="4"/>
        <v/>
      </c>
      <c r="L18" s="26" t="str">
        <f>'A - DADOS INST.'!T54</f>
        <v/>
      </c>
      <c r="M18" s="26" t="str">
        <f>'A - DADOS INST.'!U54</f>
        <v/>
      </c>
      <c r="N18" s="26" t="str">
        <f>'A - DADOS INST.'!V54</f>
        <v/>
      </c>
      <c r="O18" s="26" t="str">
        <f>'A - DADOS INST.'!W54</f>
        <v/>
      </c>
      <c r="P18" s="26" t="str">
        <f>'A - DADOS INST.'!X54</f>
        <v/>
      </c>
      <c r="Q18" s="26" t="str">
        <f>'A - DADOS INST.'!Y54</f>
        <v/>
      </c>
      <c r="R18" s="26" t="str">
        <f>'A - DADOS INST.'!Z54</f>
        <v/>
      </c>
      <c r="S18" s="148">
        <f t="shared" si="0"/>
        <v>0</v>
      </c>
      <c r="T18" s="148">
        <f t="shared" si="1"/>
        <v>0</v>
      </c>
      <c r="U18" s="148">
        <f t="shared" si="2"/>
        <v>0</v>
      </c>
      <c r="W18" s="24" t="b">
        <f t="shared" si="5"/>
        <v>0</v>
      </c>
      <c r="X18" s="24" t="b">
        <f t="shared" si="6"/>
        <v>0</v>
      </c>
      <c r="Y18" s="24" t="str">
        <f t="shared" si="7"/>
        <v/>
      </c>
      <c r="Z18" s="120" t="str">
        <f t="shared" si="8"/>
        <v/>
      </c>
      <c r="AA18" s="120" t="str">
        <f t="shared" si="9"/>
        <v/>
      </c>
      <c r="AB18" s="120" t="str">
        <f t="shared" si="10"/>
        <v/>
      </c>
      <c r="AC18" s="120" t="str">
        <f t="shared" si="11"/>
        <v/>
      </c>
      <c r="AD18" s="120" t="str">
        <f t="shared" si="12"/>
        <v/>
      </c>
      <c r="AE18" s="120" t="str">
        <f t="shared" si="13"/>
        <v/>
      </c>
      <c r="AF18" s="24" t="str">
        <f t="shared" si="14"/>
        <v/>
      </c>
      <c r="AG18" s="78" t="str">
        <f t="shared" si="15"/>
        <v>;;;;;EQUIPAMENTO E MATERIAL PERMANENTE;</v>
      </c>
      <c r="AH18" s="78" t="str">
        <f>IFERROR(VLOOKUP($AG18,'VERIFICAÇÃO 8'!H:J,2,FALSE),"")</f>
        <v/>
      </c>
      <c r="AI18" s="78" t="str">
        <f>IFERROR(VLOOKUP($AG18,'VERIFICAÇÃO 8'!H:J,3,FALSE),"")</f>
        <v/>
      </c>
      <c r="AK18" s="24">
        <f t="shared" si="16"/>
        <v>0</v>
      </c>
      <c r="AL18" s="24">
        <f t="shared" si="17"/>
        <v>0</v>
      </c>
      <c r="AM18" s="24">
        <f t="shared" si="18"/>
        <v>0</v>
      </c>
    </row>
    <row r="19" spans="1:39" x14ac:dyDescent="0.35">
      <c r="A19" s="206" t="s">
        <v>783</v>
      </c>
      <c r="B19" s="443"/>
      <c r="C19" s="443"/>
      <c r="D19" s="443"/>
      <c r="E19" s="443"/>
      <c r="F19" s="443"/>
      <c r="G19" s="57"/>
      <c r="H19" s="154"/>
      <c r="I19" s="51">
        <f t="shared" si="3"/>
        <v>0</v>
      </c>
      <c r="J19" s="43" t="str">
        <f t="shared" si="4"/>
        <v/>
      </c>
      <c r="L19" s="26" t="str">
        <f>'A - DADOS INST.'!T55</f>
        <v/>
      </c>
      <c r="M19" s="26" t="str">
        <f>'A - DADOS INST.'!U55</f>
        <v/>
      </c>
      <c r="N19" s="26" t="str">
        <f>'A - DADOS INST.'!V55</f>
        <v/>
      </c>
      <c r="O19" s="26" t="str">
        <f>'A - DADOS INST.'!W55</f>
        <v/>
      </c>
      <c r="P19" s="26" t="str">
        <f>'A - DADOS INST.'!X55</f>
        <v/>
      </c>
      <c r="Q19" s="26" t="str">
        <f>'A - DADOS INST.'!Y55</f>
        <v/>
      </c>
      <c r="R19" s="26" t="str">
        <f>'A - DADOS INST.'!Z55</f>
        <v/>
      </c>
      <c r="S19" s="148">
        <f t="shared" si="0"/>
        <v>0</v>
      </c>
      <c r="T19" s="148">
        <f t="shared" si="1"/>
        <v>0</v>
      </c>
      <c r="U19" s="148">
        <f t="shared" si="2"/>
        <v>0</v>
      </c>
      <c r="W19" s="24" t="b">
        <f t="shared" si="5"/>
        <v>0</v>
      </c>
      <c r="X19" s="24" t="b">
        <f t="shared" si="6"/>
        <v>0</v>
      </c>
      <c r="Y19" s="24" t="str">
        <f t="shared" si="7"/>
        <v/>
      </c>
      <c r="Z19" s="120" t="str">
        <f t="shared" si="8"/>
        <v/>
      </c>
      <c r="AA19" s="120" t="str">
        <f t="shared" si="9"/>
        <v/>
      </c>
      <c r="AB19" s="120" t="str">
        <f t="shared" si="10"/>
        <v/>
      </c>
      <c r="AC19" s="120" t="str">
        <f t="shared" si="11"/>
        <v/>
      </c>
      <c r="AD19" s="120" t="str">
        <f t="shared" si="12"/>
        <v/>
      </c>
      <c r="AE19" s="120" t="str">
        <f t="shared" si="13"/>
        <v/>
      </c>
      <c r="AF19" s="24" t="str">
        <f t="shared" si="14"/>
        <v/>
      </c>
      <c r="AG19" s="78" t="str">
        <f t="shared" si="15"/>
        <v>;;;;;EQUIPAMENTO E MATERIAL PERMANENTE;</v>
      </c>
      <c r="AH19" s="78" t="str">
        <f>IFERROR(VLOOKUP($AG19,'VERIFICAÇÃO 8'!H:J,2,FALSE),"")</f>
        <v/>
      </c>
      <c r="AI19" s="78" t="str">
        <f>IFERROR(VLOOKUP($AG19,'VERIFICAÇÃO 8'!H:J,3,FALSE),"")</f>
        <v/>
      </c>
      <c r="AK19" s="24">
        <f t="shared" si="16"/>
        <v>0</v>
      </c>
      <c r="AL19" s="24">
        <f t="shared" si="17"/>
        <v>0</v>
      </c>
      <c r="AM19" s="24">
        <f t="shared" si="18"/>
        <v>0</v>
      </c>
    </row>
    <row r="20" spans="1:39" x14ac:dyDescent="0.35">
      <c r="A20" s="206" t="s">
        <v>784</v>
      </c>
      <c r="B20" s="443"/>
      <c r="C20" s="443"/>
      <c r="D20" s="443"/>
      <c r="E20" s="443"/>
      <c r="F20" s="443"/>
      <c r="G20" s="57"/>
      <c r="H20" s="154"/>
      <c r="I20" s="51">
        <f t="shared" si="3"/>
        <v>0</v>
      </c>
      <c r="J20" s="43" t="str">
        <f t="shared" si="4"/>
        <v/>
      </c>
      <c r="L20" s="26" t="str">
        <f>'A - DADOS INST.'!T56</f>
        <v/>
      </c>
      <c r="M20" s="26" t="str">
        <f>'A - DADOS INST.'!U56</f>
        <v/>
      </c>
      <c r="N20" s="26" t="str">
        <f>'A - DADOS INST.'!V56</f>
        <v/>
      </c>
      <c r="O20" s="26" t="str">
        <f>'A - DADOS INST.'!W56</f>
        <v/>
      </c>
      <c r="P20" s="26" t="str">
        <f>'A - DADOS INST.'!X56</f>
        <v/>
      </c>
      <c r="Q20" s="26" t="str">
        <f>'A - DADOS INST.'!Y56</f>
        <v/>
      </c>
      <c r="R20" s="26" t="str">
        <f>'A - DADOS INST.'!Z56</f>
        <v/>
      </c>
      <c r="S20" s="148">
        <f t="shared" si="0"/>
        <v>0</v>
      </c>
      <c r="T20" s="148">
        <f t="shared" si="1"/>
        <v>0</v>
      </c>
      <c r="U20" s="148">
        <f t="shared" si="2"/>
        <v>0</v>
      </c>
      <c r="W20" s="24" t="b">
        <f t="shared" si="5"/>
        <v>0</v>
      </c>
      <c r="X20" s="24" t="b">
        <f t="shared" si="6"/>
        <v>0</v>
      </c>
      <c r="Y20" s="24" t="str">
        <f t="shared" si="7"/>
        <v/>
      </c>
      <c r="Z20" s="120" t="str">
        <f t="shared" si="8"/>
        <v/>
      </c>
      <c r="AA20" s="120" t="str">
        <f t="shared" si="9"/>
        <v/>
      </c>
      <c r="AB20" s="120" t="str">
        <f t="shared" si="10"/>
        <v/>
      </c>
      <c r="AC20" s="120" t="str">
        <f t="shared" si="11"/>
        <v/>
      </c>
      <c r="AD20" s="120" t="str">
        <f t="shared" si="12"/>
        <v/>
      </c>
      <c r="AE20" s="120" t="str">
        <f t="shared" si="13"/>
        <v/>
      </c>
      <c r="AF20" s="24" t="str">
        <f t="shared" si="14"/>
        <v/>
      </c>
      <c r="AG20" s="78" t="str">
        <f t="shared" si="15"/>
        <v>;;;;;EQUIPAMENTO E MATERIAL PERMANENTE;</v>
      </c>
      <c r="AH20" s="78" t="str">
        <f>IFERROR(VLOOKUP($AG20,'VERIFICAÇÃO 8'!H:J,2,FALSE),"")</f>
        <v/>
      </c>
      <c r="AI20" s="78" t="str">
        <f>IFERROR(VLOOKUP($AG20,'VERIFICAÇÃO 8'!H:J,3,FALSE),"")</f>
        <v/>
      </c>
      <c r="AK20" s="24">
        <f t="shared" si="16"/>
        <v>0</v>
      </c>
      <c r="AL20" s="24">
        <f t="shared" si="17"/>
        <v>0</v>
      </c>
      <c r="AM20" s="24">
        <f t="shared" si="18"/>
        <v>0</v>
      </c>
    </row>
    <row r="21" spans="1:39" ht="10.5" x14ac:dyDescent="0.35">
      <c r="A21" s="206" t="s">
        <v>785</v>
      </c>
      <c r="B21" s="443"/>
      <c r="C21" s="443"/>
      <c r="D21" s="443"/>
      <c r="E21" s="443"/>
      <c r="F21" s="443"/>
      <c r="G21" s="57"/>
      <c r="H21" s="154"/>
      <c r="I21" s="51">
        <f t="shared" si="3"/>
        <v>0</v>
      </c>
      <c r="J21" s="43" t="str">
        <f t="shared" si="4"/>
        <v/>
      </c>
      <c r="R21" s="155" t="s">
        <v>8</v>
      </c>
      <c r="S21" s="164">
        <f>SUM(S5:S20)</f>
        <v>0</v>
      </c>
      <c r="T21" s="164">
        <f>SUM(T5:T20)</f>
        <v>0</v>
      </c>
      <c r="U21" s="164">
        <f>SUM(U5:U20)</f>
        <v>0</v>
      </c>
      <c r="W21" s="24" t="b">
        <f t="shared" si="5"/>
        <v>0</v>
      </c>
      <c r="X21" s="24" t="b">
        <f t="shared" si="6"/>
        <v>0</v>
      </c>
      <c r="Y21" s="24" t="str">
        <f t="shared" si="7"/>
        <v/>
      </c>
      <c r="Z21" s="120" t="str">
        <f t="shared" si="8"/>
        <v/>
      </c>
      <c r="AA21" s="120" t="str">
        <f t="shared" si="9"/>
        <v/>
      </c>
      <c r="AB21" s="120" t="str">
        <f t="shared" si="10"/>
        <v/>
      </c>
      <c r="AC21" s="120" t="str">
        <f t="shared" si="11"/>
        <v/>
      </c>
      <c r="AD21" s="120" t="str">
        <f t="shared" si="12"/>
        <v/>
      </c>
      <c r="AE21" s="120" t="str">
        <f t="shared" si="13"/>
        <v/>
      </c>
      <c r="AF21" s="24" t="str">
        <f t="shared" si="14"/>
        <v/>
      </c>
      <c r="AG21" s="78" t="str">
        <f t="shared" si="15"/>
        <v>;;;;;EQUIPAMENTO E MATERIAL PERMANENTE;</v>
      </c>
      <c r="AH21" s="78" t="str">
        <f>IFERROR(VLOOKUP($AG21,'VERIFICAÇÃO 8'!H:J,2,FALSE),"")</f>
        <v/>
      </c>
      <c r="AI21" s="78" t="str">
        <f>IFERROR(VLOOKUP($AG21,'VERIFICAÇÃO 8'!H:J,3,FALSE),"")</f>
        <v/>
      </c>
      <c r="AK21" s="24">
        <f t="shared" si="16"/>
        <v>0</v>
      </c>
      <c r="AL21" s="24">
        <f t="shared" si="17"/>
        <v>0</v>
      </c>
      <c r="AM21" s="24">
        <f t="shared" si="18"/>
        <v>0</v>
      </c>
    </row>
    <row r="22" spans="1:39" x14ac:dyDescent="0.35">
      <c r="A22" s="206" t="s">
        <v>786</v>
      </c>
      <c r="B22" s="443"/>
      <c r="C22" s="443"/>
      <c r="D22" s="443"/>
      <c r="E22" s="443"/>
      <c r="F22" s="443"/>
      <c r="G22" s="57"/>
      <c r="H22" s="154"/>
      <c r="I22" s="51">
        <f t="shared" si="3"/>
        <v>0</v>
      </c>
      <c r="J22" s="43" t="str">
        <f t="shared" si="4"/>
        <v/>
      </c>
      <c r="W22" s="24" t="b">
        <f t="shared" si="5"/>
        <v>0</v>
      </c>
      <c r="X22" s="24" t="b">
        <f t="shared" si="6"/>
        <v>0</v>
      </c>
      <c r="Y22" s="24" t="str">
        <f t="shared" si="7"/>
        <v/>
      </c>
      <c r="Z22" s="120" t="str">
        <f t="shared" si="8"/>
        <v/>
      </c>
      <c r="AA22" s="120" t="str">
        <f t="shared" si="9"/>
        <v/>
      </c>
      <c r="AB22" s="120" t="str">
        <f t="shared" si="10"/>
        <v/>
      </c>
      <c r="AC22" s="120" t="str">
        <f t="shared" si="11"/>
        <v/>
      </c>
      <c r="AD22" s="120" t="str">
        <f t="shared" si="12"/>
        <v/>
      </c>
      <c r="AE22" s="120" t="str">
        <f t="shared" si="13"/>
        <v/>
      </c>
      <c r="AF22" s="24" t="str">
        <f t="shared" si="14"/>
        <v/>
      </c>
      <c r="AG22" s="78" t="str">
        <f t="shared" si="15"/>
        <v>;;;;;EQUIPAMENTO E MATERIAL PERMANENTE;</v>
      </c>
      <c r="AH22" s="78" t="str">
        <f>IFERROR(VLOOKUP($AG22,'VERIFICAÇÃO 8'!H:J,2,FALSE),"")</f>
        <v/>
      </c>
      <c r="AI22" s="78" t="str">
        <f>IFERROR(VLOOKUP($AG22,'VERIFICAÇÃO 8'!H:J,3,FALSE),"")</f>
        <v/>
      </c>
      <c r="AK22" s="24">
        <f t="shared" si="16"/>
        <v>0</v>
      </c>
      <c r="AL22" s="24">
        <f t="shared" si="17"/>
        <v>0</v>
      </c>
      <c r="AM22" s="24">
        <f t="shared" si="18"/>
        <v>0</v>
      </c>
    </row>
    <row r="23" spans="1:39" x14ac:dyDescent="0.35">
      <c r="A23" s="206" t="s">
        <v>787</v>
      </c>
      <c r="B23" s="443"/>
      <c r="C23" s="443"/>
      <c r="D23" s="443"/>
      <c r="E23" s="443"/>
      <c r="F23" s="443"/>
      <c r="G23" s="57"/>
      <c r="H23" s="154"/>
      <c r="I23" s="51">
        <f t="shared" si="3"/>
        <v>0</v>
      </c>
      <c r="J23" s="43" t="str">
        <f t="shared" si="4"/>
        <v/>
      </c>
      <c r="W23" s="24" t="b">
        <f t="shared" si="5"/>
        <v>0</v>
      </c>
      <c r="X23" s="24" t="b">
        <f t="shared" si="6"/>
        <v>0</v>
      </c>
      <c r="Y23" s="24" t="str">
        <f t="shared" si="7"/>
        <v/>
      </c>
      <c r="Z23" s="120" t="str">
        <f t="shared" si="8"/>
        <v/>
      </c>
      <c r="AA23" s="120" t="str">
        <f t="shared" si="9"/>
        <v/>
      </c>
      <c r="AB23" s="120" t="str">
        <f t="shared" si="10"/>
        <v/>
      </c>
      <c r="AC23" s="120" t="str">
        <f t="shared" si="11"/>
        <v/>
      </c>
      <c r="AD23" s="120" t="str">
        <f t="shared" si="12"/>
        <v/>
      </c>
      <c r="AE23" s="120" t="str">
        <f t="shared" si="13"/>
        <v/>
      </c>
      <c r="AF23" s="24" t="str">
        <f t="shared" si="14"/>
        <v/>
      </c>
      <c r="AG23" s="78" t="str">
        <f t="shared" si="15"/>
        <v>;;;;;EQUIPAMENTO E MATERIAL PERMANENTE;</v>
      </c>
      <c r="AH23" s="78" t="str">
        <f>IFERROR(VLOOKUP($AG23,'VERIFICAÇÃO 8'!H:J,2,FALSE),"")</f>
        <v/>
      </c>
      <c r="AI23" s="78" t="str">
        <f>IFERROR(VLOOKUP($AG23,'VERIFICAÇÃO 8'!H:J,3,FALSE),"")</f>
        <v/>
      </c>
      <c r="AK23" s="24">
        <f t="shared" si="16"/>
        <v>0</v>
      </c>
      <c r="AL23" s="24">
        <f t="shared" si="17"/>
        <v>0</v>
      </c>
      <c r="AM23" s="24">
        <f t="shared" si="18"/>
        <v>0</v>
      </c>
    </row>
    <row r="24" spans="1:39" ht="10.5" x14ac:dyDescent="0.35">
      <c r="A24" s="206" t="s">
        <v>788</v>
      </c>
      <c r="B24" s="443"/>
      <c r="C24" s="443"/>
      <c r="D24" s="443"/>
      <c r="E24" s="443"/>
      <c r="F24" s="443"/>
      <c r="G24" s="57"/>
      <c r="H24" s="154"/>
      <c r="I24" s="51">
        <f t="shared" si="3"/>
        <v>0</v>
      </c>
      <c r="J24" s="43" t="str">
        <f t="shared" si="4"/>
        <v/>
      </c>
      <c r="L24" s="484" t="s">
        <v>1984</v>
      </c>
      <c r="M24" s="76"/>
      <c r="N24" s="66" t="s">
        <v>1989</v>
      </c>
      <c r="O24" s="76"/>
      <c r="P24" s="76"/>
      <c r="Q24" s="76"/>
      <c r="R24" s="76"/>
      <c r="W24" s="24" t="b">
        <f t="shared" si="5"/>
        <v>0</v>
      </c>
      <c r="X24" s="24" t="b">
        <f t="shared" si="6"/>
        <v>0</v>
      </c>
      <c r="Y24" s="24" t="str">
        <f t="shared" si="7"/>
        <v/>
      </c>
      <c r="Z24" s="120" t="str">
        <f t="shared" si="8"/>
        <v/>
      </c>
      <c r="AA24" s="120" t="str">
        <f t="shared" si="9"/>
        <v/>
      </c>
      <c r="AB24" s="120" t="str">
        <f t="shared" si="10"/>
        <v/>
      </c>
      <c r="AC24" s="120" t="str">
        <f t="shared" si="11"/>
        <v/>
      </c>
      <c r="AD24" s="120" t="str">
        <f t="shared" si="12"/>
        <v/>
      </c>
      <c r="AE24" s="120" t="str">
        <f t="shared" si="13"/>
        <v/>
      </c>
      <c r="AF24" s="24" t="str">
        <f t="shared" si="14"/>
        <v/>
      </c>
      <c r="AG24" s="78" t="str">
        <f t="shared" si="15"/>
        <v>;;;;;EQUIPAMENTO E MATERIAL PERMANENTE;</v>
      </c>
      <c r="AH24" s="78" t="str">
        <f>IFERROR(VLOOKUP($AG24,'VERIFICAÇÃO 8'!H:J,2,FALSE),"")</f>
        <v/>
      </c>
      <c r="AI24" s="78" t="str">
        <f>IFERROR(VLOOKUP($AG24,'VERIFICAÇÃO 8'!H:J,3,FALSE),"")</f>
        <v/>
      </c>
      <c r="AK24" s="24">
        <f t="shared" si="16"/>
        <v>0</v>
      </c>
      <c r="AL24" s="24">
        <f t="shared" si="17"/>
        <v>0</v>
      </c>
      <c r="AM24" s="24">
        <f t="shared" si="18"/>
        <v>0</v>
      </c>
    </row>
    <row r="25" spans="1:39" x14ac:dyDescent="0.35">
      <c r="A25" s="206" t="s">
        <v>789</v>
      </c>
      <c r="B25" s="443"/>
      <c r="C25" s="443"/>
      <c r="D25" s="443"/>
      <c r="E25" s="443"/>
      <c r="F25" s="443"/>
      <c r="G25" s="57"/>
      <c r="H25" s="154"/>
      <c r="I25" s="51">
        <f t="shared" si="3"/>
        <v>0</v>
      </c>
      <c r="J25" s="43" t="str">
        <f t="shared" si="4"/>
        <v/>
      </c>
      <c r="L25" s="485"/>
      <c r="N25" s="483" t="s">
        <v>2361</v>
      </c>
      <c r="W25" s="24" t="b">
        <f t="shared" si="5"/>
        <v>0</v>
      </c>
      <c r="X25" s="24" t="b">
        <f t="shared" si="6"/>
        <v>0</v>
      </c>
      <c r="Y25" s="24" t="str">
        <f t="shared" si="7"/>
        <v/>
      </c>
      <c r="Z25" s="120" t="str">
        <f t="shared" si="8"/>
        <v/>
      </c>
      <c r="AA25" s="120" t="str">
        <f t="shared" si="9"/>
        <v/>
      </c>
      <c r="AB25" s="120" t="str">
        <f t="shared" si="10"/>
        <v/>
      </c>
      <c r="AC25" s="120" t="str">
        <f t="shared" si="11"/>
        <v/>
      </c>
      <c r="AD25" s="120" t="str">
        <f t="shared" si="12"/>
        <v/>
      </c>
      <c r="AE25" s="120" t="str">
        <f t="shared" si="13"/>
        <v/>
      </c>
      <c r="AF25" s="24" t="str">
        <f t="shared" si="14"/>
        <v/>
      </c>
      <c r="AG25" s="78" t="str">
        <f t="shared" si="15"/>
        <v>;;;;;EQUIPAMENTO E MATERIAL PERMANENTE;</v>
      </c>
      <c r="AH25" s="78" t="str">
        <f>IFERROR(VLOOKUP($AG25,'VERIFICAÇÃO 8'!H:J,2,FALSE),"")</f>
        <v/>
      </c>
      <c r="AI25" s="78" t="str">
        <f>IFERROR(VLOOKUP($AG25,'VERIFICAÇÃO 8'!H:J,3,FALSE),"")</f>
        <v/>
      </c>
      <c r="AK25" s="24">
        <f t="shared" si="16"/>
        <v>0</v>
      </c>
      <c r="AL25" s="24">
        <f t="shared" si="17"/>
        <v>0</v>
      </c>
      <c r="AM25" s="24">
        <f t="shared" si="18"/>
        <v>0</v>
      </c>
    </row>
    <row r="26" spans="1:39" x14ac:dyDescent="0.35">
      <c r="A26" s="206" t="s">
        <v>790</v>
      </c>
      <c r="B26" s="443"/>
      <c r="C26" s="443"/>
      <c r="D26" s="443"/>
      <c r="E26" s="443"/>
      <c r="F26" s="443"/>
      <c r="G26" s="57"/>
      <c r="H26" s="154"/>
      <c r="I26" s="51">
        <f t="shared" si="3"/>
        <v>0</v>
      </c>
      <c r="J26" s="43" t="str">
        <f t="shared" si="4"/>
        <v/>
      </c>
      <c r="L26" s="485"/>
      <c r="N26" s="24" t="s">
        <v>1248</v>
      </c>
      <c r="W26" s="24" t="b">
        <f t="shared" si="5"/>
        <v>0</v>
      </c>
      <c r="X26" s="24" t="b">
        <f t="shared" si="6"/>
        <v>0</v>
      </c>
      <c r="Y26" s="24" t="str">
        <f t="shared" si="7"/>
        <v/>
      </c>
      <c r="Z26" s="120" t="str">
        <f t="shared" si="8"/>
        <v/>
      </c>
      <c r="AA26" s="120" t="str">
        <f t="shared" si="9"/>
        <v/>
      </c>
      <c r="AB26" s="120" t="str">
        <f t="shared" si="10"/>
        <v/>
      </c>
      <c r="AC26" s="120" t="str">
        <f t="shared" si="11"/>
        <v/>
      </c>
      <c r="AD26" s="120" t="str">
        <f t="shared" si="12"/>
        <v/>
      </c>
      <c r="AE26" s="120" t="str">
        <f t="shared" si="13"/>
        <v/>
      </c>
      <c r="AF26" s="24" t="str">
        <f t="shared" si="14"/>
        <v/>
      </c>
      <c r="AG26" s="78" t="str">
        <f t="shared" si="15"/>
        <v>;;;;;EQUIPAMENTO E MATERIAL PERMANENTE;</v>
      </c>
      <c r="AH26" s="78" t="str">
        <f>IFERROR(VLOOKUP($AG26,'VERIFICAÇÃO 8'!H:J,2,FALSE),"")</f>
        <v/>
      </c>
      <c r="AI26" s="78" t="str">
        <f>IFERROR(VLOOKUP($AG26,'VERIFICAÇÃO 8'!H:J,3,FALSE),"")</f>
        <v/>
      </c>
      <c r="AK26" s="24">
        <f t="shared" si="16"/>
        <v>0</v>
      </c>
      <c r="AL26" s="24">
        <f t="shared" si="17"/>
        <v>0</v>
      </c>
      <c r="AM26" s="24">
        <f t="shared" si="18"/>
        <v>0</v>
      </c>
    </row>
    <row r="27" spans="1:39" x14ac:dyDescent="0.35">
      <c r="A27" s="206" t="s">
        <v>791</v>
      </c>
      <c r="B27" s="443"/>
      <c r="C27" s="443"/>
      <c r="D27" s="443"/>
      <c r="E27" s="443"/>
      <c r="F27" s="443"/>
      <c r="G27" s="57"/>
      <c r="H27" s="154"/>
      <c r="I27" s="51">
        <f t="shared" si="3"/>
        <v>0</v>
      </c>
      <c r="J27" s="43" t="str">
        <f t="shared" si="4"/>
        <v/>
      </c>
      <c r="L27" s="485"/>
      <c r="W27" s="24" t="b">
        <f t="shared" si="5"/>
        <v>0</v>
      </c>
      <c r="X27" s="24" t="b">
        <f t="shared" si="6"/>
        <v>0</v>
      </c>
      <c r="Y27" s="24" t="str">
        <f t="shared" si="7"/>
        <v/>
      </c>
      <c r="Z27" s="120" t="str">
        <f t="shared" si="8"/>
        <v/>
      </c>
      <c r="AA27" s="120" t="str">
        <f t="shared" si="9"/>
        <v/>
      </c>
      <c r="AB27" s="120" t="str">
        <f t="shared" si="10"/>
        <v/>
      </c>
      <c r="AC27" s="120" t="str">
        <f t="shared" si="11"/>
        <v/>
      </c>
      <c r="AD27" s="120" t="str">
        <f t="shared" si="12"/>
        <v/>
      </c>
      <c r="AE27" s="120" t="str">
        <f t="shared" si="13"/>
        <v/>
      </c>
      <c r="AF27" s="24" t="str">
        <f t="shared" si="14"/>
        <v/>
      </c>
      <c r="AG27" s="78" t="str">
        <f t="shared" si="15"/>
        <v>;;;;;EQUIPAMENTO E MATERIAL PERMANENTE;</v>
      </c>
      <c r="AH27" s="78" t="str">
        <f>IFERROR(VLOOKUP($AG27,'VERIFICAÇÃO 8'!H:J,2,FALSE),"")</f>
        <v/>
      </c>
      <c r="AI27" s="78" t="str">
        <f>IFERROR(VLOOKUP($AG27,'VERIFICAÇÃO 8'!H:J,3,FALSE),"")</f>
        <v/>
      </c>
      <c r="AK27" s="24">
        <f t="shared" si="16"/>
        <v>0</v>
      </c>
      <c r="AL27" s="24">
        <f t="shared" si="17"/>
        <v>0</v>
      </c>
      <c r="AM27" s="24">
        <f t="shared" si="18"/>
        <v>0</v>
      </c>
    </row>
    <row r="28" spans="1:39" x14ac:dyDescent="0.35">
      <c r="A28" s="206" t="s">
        <v>792</v>
      </c>
      <c r="B28" s="443"/>
      <c r="C28" s="443"/>
      <c r="D28" s="443"/>
      <c r="E28" s="443"/>
      <c r="F28" s="443"/>
      <c r="G28" s="57"/>
      <c r="H28" s="154"/>
      <c r="I28" s="51">
        <f t="shared" si="3"/>
        <v>0</v>
      </c>
      <c r="J28" s="43" t="str">
        <f t="shared" si="4"/>
        <v/>
      </c>
      <c r="L28" s="485"/>
      <c r="W28" s="24" t="b">
        <f t="shared" si="5"/>
        <v>0</v>
      </c>
      <c r="X28" s="24" t="b">
        <f t="shared" si="6"/>
        <v>0</v>
      </c>
      <c r="Y28" s="24" t="str">
        <f t="shared" si="7"/>
        <v/>
      </c>
      <c r="Z28" s="120" t="str">
        <f t="shared" si="8"/>
        <v/>
      </c>
      <c r="AA28" s="120" t="str">
        <f t="shared" si="9"/>
        <v/>
      </c>
      <c r="AB28" s="120" t="str">
        <f t="shared" si="10"/>
        <v/>
      </c>
      <c r="AC28" s="120" t="str">
        <f t="shared" si="11"/>
        <v/>
      </c>
      <c r="AD28" s="120" t="str">
        <f t="shared" si="12"/>
        <v/>
      </c>
      <c r="AE28" s="120" t="str">
        <f t="shared" si="13"/>
        <v/>
      </c>
      <c r="AF28" s="24" t="str">
        <f t="shared" si="14"/>
        <v/>
      </c>
      <c r="AG28" s="78" t="str">
        <f t="shared" si="15"/>
        <v>;;;;;EQUIPAMENTO E MATERIAL PERMANENTE;</v>
      </c>
      <c r="AH28" s="78" t="str">
        <f>IFERROR(VLOOKUP($AG28,'VERIFICAÇÃO 8'!H:J,2,FALSE),"")</f>
        <v/>
      </c>
      <c r="AI28" s="78" t="str">
        <f>IFERROR(VLOOKUP($AG28,'VERIFICAÇÃO 8'!H:J,3,FALSE),"")</f>
        <v/>
      </c>
      <c r="AK28" s="24">
        <f t="shared" si="16"/>
        <v>0</v>
      </c>
      <c r="AL28" s="24">
        <f t="shared" si="17"/>
        <v>0</v>
      </c>
      <c r="AM28" s="24">
        <f t="shared" si="18"/>
        <v>0</v>
      </c>
    </row>
    <row r="29" spans="1:39" x14ac:dyDescent="0.35">
      <c r="A29" s="206" t="s">
        <v>793</v>
      </c>
      <c r="B29" s="443"/>
      <c r="C29" s="443"/>
      <c r="D29" s="443"/>
      <c r="E29" s="443"/>
      <c r="F29" s="443"/>
      <c r="G29" s="57"/>
      <c r="H29" s="154"/>
      <c r="I29" s="51">
        <f t="shared" si="3"/>
        <v>0</v>
      </c>
      <c r="J29" s="43" t="str">
        <f t="shared" si="4"/>
        <v/>
      </c>
      <c r="L29" s="485"/>
      <c r="W29" s="24" t="b">
        <f t="shared" si="5"/>
        <v>0</v>
      </c>
      <c r="X29" s="24" t="b">
        <f t="shared" si="6"/>
        <v>0</v>
      </c>
      <c r="Y29" s="24" t="str">
        <f t="shared" si="7"/>
        <v/>
      </c>
      <c r="Z29" s="120" t="str">
        <f t="shared" si="8"/>
        <v/>
      </c>
      <c r="AA29" s="120" t="str">
        <f t="shared" si="9"/>
        <v/>
      </c>
      <c r="AB29" s="120" t="str">
        <f t="shared" si="10"/>
        <v/>
      </c>
      <c r="AC29" s="120" t="str">
        <f t="shared" si="11"/>
        <v/>
      </c>
      <c r="AD29" s="120" t="str">
        <f t="shared" si="12"/>
        <v/>
      </c>
      <c r="AE29" s="120" t="str">
        <f t="shared" si="13"/>
        <v/>
      </c>
      <c r="AF29" s="24" t="str">
        <f t="shared" si="14"/>
        <v/>
      </c>
      <c r="AG29" s="78" t="str">
        <f t="shared" si="15"/>
        <v>;;;;;EQUIPAMENTO E MATERIAL PERMANENTE;</v>
      </c>
      <c r="AH29" s="78" t="str">
        <f>IFERROR(VLOOKUP($AG29,'VERIFICAÇÃO 8'!H:J,2,FALSE),"")</f>
        <v/>
      </c>
      <c r="AI29" s="78" t="str">
        <f>IFERROR(VLOOKUP($AG29,'VERIFICAÇÃO 8'!H:J,3,FALSE),"")</f>
        <v/>
      </c>
      <c r="AK29" s="24">
        <f t="shared" si="16"/>
        <v>0</v>
      </c>
      <c r="AL29" s="24">
        <f t="shared" si="17"/>
        <v>0</v>
      </c>
      <c r="AM29" s="24">
        <f t="shared" si="18"/>
        <v>0</v>
      </c>
    </row>
    <row r="30" spans="1:39" x14ac:dyDescent="0.35">
      <c r="A30" s="206" t="s">
        <v>794</v>
      </c>
      <c r="B30" s="443"/>
      <c r="C30" s="443"/>
      <c r="D30" s="443"/>
      <c r="E30" s="443"/>
      <c r="F30" s="443"/>
      <c r="G30" s="57"/>
      <c r="H30" s="154"/>
      <c r="I30" s="51">
        <f t="shared" si="3"/>
        <v>0</v>
      </c>
      <c r="J30" s="43" t="str">
        <f t="shared" si="4"/>
        <v/>
      </c>
      <c r="L30" s="485"/>
      <c r="M30" s="73"/>
      <c r="W30" s="24" t="b">
        <f t="shared" si="5"/>
        <v>0</v>
      </c>
      <c r="X30" s="24" t="b">
        <f t="shared" si="6"/>
        <v>0</v>
      </c>
      <c r="Y30" s="24" t="str">
        <f t="shared" si="7"/>
        <v/>
      </c>
      <c r="Z30" s="120" t="str">
        <f t="shared" si="8"/>
        <v/>
      </c>
      <c r="AA30" s="120" t="str">
        <f t="shared" si="9"/>
        <v/>
      </c>
      <c r="AB30" s="120" t="str">
        <f t="shared" si="10"/>
        <v/>
      </c>
      <c r="AC30" s="120" t="str">
        <f t="shared" si="11"/>
        <v/>
      </c>
      <c r="AD30" s="120" t="str">
        <f t="shared" si="12"/>
        <v/>
      </c>
      <c r="AE30" s="120" t="str">
        <f t="shared" si="13"/>
        <v/>
      </c>
      <c r="AF30" s="24" t="str">
        <f t="shared" si="14"/>
        <v/>
      </c>
      <c r="AG30" s="78" t="str">
        <f t="shared" si="15"/>
        <v>;;;;;EQUIPAMENTO E MATERIAL PERMANENTE;</v>
      </c>
      <c r="AH30" s="78" t="str">
        <f>IFERROR(VLOOKUP($AG30,'VERIFICAÇÃO 8'!H:J,2,FALSE),"")</f>
        <v/>
      </c>
      <c r="AI30" s="78" t="str">
        <f>IFERROR(VLOOKUP($AG30,'VERIFICAÇÃO 8'!H:J,3,FALSE),"")</f>
        <v/>
      </c>
      <c r="AK30" s="24">
        <f t="shared" si="16"/>
        <v>0</v>
      </c>
      <c r="AL30" s="24">
        <f t="shared" si="17"/>
        <v>0</v>
      </c>
      <c r="AM30" s="24">
        <f t="shared" si="18"/>
        <v>0</v>
      </c>
    </row>
    <row r="31" spans="1:39" x14ac:dyDescent="0.35">
      <c r="A31" s="206" t="s">
        <v>795</v>
      </c>
      <c r="B31" s="443"/>
      <c r="C31" s="443"/>
      <c r="D31" s="443"/>
      <c r="E31" s="443"/>
      <c r="F31" s="443"/>
      <c r="G31" s="57"/>
      <c r="H31" s="154"/>
      <c r="I31" s="51">
        <f t="shared" si="3"/>
        <v>0</v>
      </c>
      <c r="J31" s="43" t="str">
        <f t="shared" si="4"/>
        <v/>
      </c>
      <c r="L31" s="485"/>
      <c r="W31" s="24" t="b">
        <f t="shared" si="5"/>
        <v>0</v>
      </c>
      <c r="X31" s="24" t="b">
        <f t="shared" si="6"/>
        <v>0</v>
      </c>
      <c r="Y31" s="24" t="str">
        <f t="shared" si="7"/>
        <v/>
      </c>
      <c r="Z31" s="120" t="str">
        <f t="shared" si="8"/>
        <v/>
      </c>
      <c r="AA31" s="120" t="str">
        <f t="shared" si="9"/>
        <v/>
      </c>
      <c r="AB31" s="120" t="str">
        <f t="shared" si="10"/>
        <v/>
      </c>
      <c r="AC31" s="120" t="str">
        <f t="shared" si="11"/>
        <v/>
      </c>
      <c r="AD31" s="120" t="str">
        <f t="shared" si="12"/>
        <v/>
      </c>
      <c r="AE31" s="120" t="str">
        <f t="shared" si="13"/>
        <v/>
      </c>
      <c r="AF31" s="24" t="str">
        <f t="shared" si="14"/>
        <v/>
      </c>
      <c r="AG31" s="78" t="str">
        <f t="shared" si="15"/>
        <v>;;;;;EQUIPAMENTO E MATERIAL PERMANENTE;</v>
      </c>
      <c r="AH31" s="78" t="str">
        <f>IFERROR(VLOOKUP($AG31,'VERIFICAÇÃO 8'!H:J,2,FALSE),"")</f>
        <v/>
      </c>
      <c r="AI31" s="78" t="str">
        <f>IFERROR(VLOOKUP($AG31,'VERIFICAÇÃO 8'!H:J,3,FALSE),"")</f>
        <v/>
      </c>
      <c r="AK31" s="24">
        <f t="shared" si="16"/>
        <v>0</v>
      </c>
      <c r="AL31" s="24">
        <f t="shared" si="17"/>
        <v>0</v>
      </c>
      <c r="AM31" s="24">
        <f t="shared" si="18"/>
        <v>0</v>
      </c>
    </row>
    <row r="32" spans="1:39" ht="10.5" x14ac:dyDescent="0.35">
      <c r="A32" s="206" t="s">
        <v>796</v>
      </c>
      <c r="B32" s="443"/>
      <c r="C32" s="443"/>
      <c r="D32" s="443"/>
      <c r="E32" s="443"/>
      <c r="F32" s="443"/>
      <c r="G32" s="57"/>
      <c r="H32" s="154"/>
      <c r="I32" s="51">
        <f t="shared" si="3"/>
        <v>0</v>
      </c>
      <c r="J32" s="43" t="str">
        <f t="shared" si="4"/>
        <v/>
      </c>
      <c r="L32" s="485"/>
      <c r="N32" s="66" t="s">
        <v>1990</v>
      </c>
      <c r="W32" s="24" t="b">
        <f t="shared" si="5"/>
        <v>0</v>
      </c>
      <c r="X32" s="24" t="b">
        <f t="shared" si="6"/>
        <v>0</v>
      </c>
      <c r="Y32" s="24" t="str">
        <f t="shared" si="7"/>
        <v/>
      </c>
      <c r="Z32" s="120" t="str">
        <f t="shared" si="8"/>
        <v/>
      </c>
      <c r="AA32" s="120" t="str">
        <f t="shared" si="9"/>
        <v/>
      </c>
      <c r="AB32" s="120" t="str">
        <f t="shared" si="10"/>
        <v/>
      </c>
      <c r="AC32" s="120" t="str">
        <f t="shared" si="11"/>
        <v/>
      </c>
      <c r="AD32" s="120" t="str">
        <f t="shared" si="12"/>
        <v/>
      </c>
      <c r="AE32" s="120" t="str">
        <f t="shared" si="13"/>
        <v/>
      </c>
      <c r="AF32" s="24" t="str">
        <f t="shared" si="14"/>
        <v/>
      </c>
      <c r="AG32" s="78" t="str">
        <f t="shared" si="15"/>
        <v>;;;;;EQUIPAMENTO E MATERIAL PERMANENTE;</v>
      </c>
      <c r="AH32" s="78" t="str">
        <f>IFERROR(VLOOKUP($AG32,'VERIFICAÇÃO 8'!H:J,2,FALSE),"")</f>
        <v/>
      </c>
      <c r="AI32" s="78" t="str">
        <f>IFERROR(VLOOKUP($AG32,'VERIFICAÇÃO 8'!H:J,3,FALSE),"")</f>
        <v/>
      </c>
      <c r="AK32" s="24">
        <f t="shared" si="16"/>
        <v>0</v>
      </c>
      <c r="AL32" s="24">
        <f t="shared" si="17"/>
        <v>0</v>
      </c>
      <c r="AM32" s="24">
        <f t="shared" si="18"/>
        <v>0</v>
      </c>
    </row>
    <row r="33" spans="1:39" x14ac:dyDescent="0.35">
      <c r="A33" s="206" t="s">
        <v>797</v>
      </c>
      <c r="B33" s="443"/>
      <c r="C33" s="443"/>
      <c r="D33" s="443"/>
      <c r="E33" s="443"/>
      <c r="F33" s="443"/>
      <c r="G33" s="57"/>
      <c r="H33" s="154"/>
      <c r="I33" s="51">
        <f t="shared" si="3"/>
        <v>0</v>
      </c>
      <c r="J33" s="43" t="str">
        <f t="shared" si="4"/>
        <v/>
      </c>
      <c r="L33" s="485"/>
      <c r="N33" s="24" t="s">
        <v>202</v>
      </c>
      <c r="W33" s="24" t="b">
        <f t="shared" si="5"/>
        <v>0</v>
      </c>
      <c r="X33" s="24" t="b">
        <f t="shared" si="6"/>
        <v>0</v>
      </c>
      <c r="Y33" s="24" t="str">
        <f t="shared" si="7"/>
        <v/>
      </c>
      <c r="Z33" s="120" t="str">
        <f t="shared" si="8"/>
        <v/>
      </c>
      <c r="AA33" s="120" t="str">
        <f t="shared" si="9"/>
        <v/>
      </c>
      <c r="AB33" s="120" t="str">
        <f t="shared" si="10"/>
        <v/>
      </c>
      <c r="AC33" s="120" t="str">
        <f t="shared" si="11"/>
        <v/>
      </c>
      <c r="AD33" s="120" t="str">
        <f t="shared" si="12"/>
        <v/>
      </c>
      <c r="AE33" s="120" t="str">
        <f t="shared" si="13"/>
        <v/>
      </c>
      <c r="AF33" s="24" t="str">
        <f t="shared" si="14"/>
        <v/>
      </c>
      <c r="AG33" s="78" t="str">
        <f t="shared" si="15"/>
        <v>;;;;;EQUIPAMENTO E MATERIAL PERMANENTE;</v>
      </c>
      <c r="AH33" s="78" t="str">
        <f>IFERROR(VLOOKUP($AG33,'VERIFICAÇÃO 8'!H:J,2,FALSE),"")</f>
        <v/>
      </c>
      <c r="AI33" s="78" t="str">
        <f>IFERROR(VLOOKUP($AG33,'VERIFICAÇÃO 8'!H:J,3,FALSE),"")</f>
        <v/>
      </c>
      <c r="AK33" s="24">
        <f t="shared" si="16"/>
        <v>0</v>
      </c>
      <c r="AL33" s="24">
        <f t="shared" si="17"/>
        <v>0</v>
      </c>
      <c r="AM33" s="24">
        <f t="shared" si="18"/>
        <v>0</v>
      </c>
    </row>
    <row r="34" spans="1:39" x14ac:dyDescent="0.35">
      <c r="A34" s="206" t="s">
        <v>798</v>
      </c>
      <c r="B34" s="443"/>
      <c r="C34" s="443"/>
      <c r="D34" s="443"/>
      <c r="E34" s="443"/>
      <c r="F34" s="443"/>
      <c r="G34" s="57"/>
      <c r="H34" s="154"/>
      <c r="I34" s="51">
        <f t="shared" si="3"/>
        <v>0</v>
      </c>
      <c r="J34" s="43" t="str">
        <f t="shared" si="4"/>
        <v/>
      </c>
      <c r="L34" s="485"/>
      <c r="N34" s="24" t="s">
        <v>274</v>
      </c>
      <c r="W34" s="24" t="b">
        <f t="shared" si="5"/>
        <v>0</v>
      </c>
      <c r="X34" s="24" t="b">
        <f t="shared" si="6"/>
        <v>0</v>
      </c>
      <c r="Y34" s="24" t="str">
        <f t="shared" si="7"/>
        <v/>
      </c>
      <c r="Z34" s="120" t="str">
        <f t="shared" si="8"/>
        <v/>
      </c>
      <c r="AA34" s="120" t="str">
        <f t="shared" si="9"/>
        <v/>
      </c>
      <c r="AB34" s="120" t="str">
        <f t="shared" si="10"/>
        <v/>
      </c>
      <c r="AC34" s="120" t="str">
        <f t="shared" si="11"/>
        <v/>
      </c>
      <c r="AD34" s="120" t="str">
        <f t="shared" si="12"/>
        <v/>
      </c>
      <c r="AE34" s="120" t="str">
        <f t="shared" si="13"/>
        <v/>
      </c>
      <c r="AF34" s="24" t="str">
        <f t="shared" si="14"/>
        <v/>
      </c>
      <c r="AG34" s="78" t="str">
        <f t="shared" si="15"/>
        <v>;;;;;EQUIPAMENTO E MATERIAL PERMANENTE;</v>
      </c>
      <c r="AH34" s="78" t="str">
        <f>IFERROR(VLOOKUP($AG34,'VERIFICAÇÃO 8'!H:J,2,FALSE),"")</f>
        <v/>
      </c>
      <c r="AI34" s="78" t="str">
        <f>IFERROR(VLOOKUP($AG34,'VERIFICAÇÃO 8'!H:J,3,FALSE),"")</f>
        <v/>
      </c>
      <c r="AK34" s="24">
        <f t="shared" si="16"/>
        <v>0</v>
      </c>
      <c r="AL34" s="24">
        <f t="shared" si="17"/>
        <v>0</v>
      </c>
      <c r="AM34" s="24">
        <f t="shared" si="18"/>
        <v>0</v>
      </c>
    </row>
    <row r="35" spans="1:39" x14ac:dyDescent="0.35">
      <c r="A35" s="206" t="s">
        <v>1136</v>
      </c>
      <c r="B35" s="443"/>
      <c r="C35" s="443"/>
      <c r="D35" s="443"/>
      <c r="E35" s="443"/>
      <c r="F35" s="443"/>
      <c r="G35" s="57"/>
      <c r="H35" s="154"/>
      <c r="I35" s="51">
        <f t="shared" si="3"/>
        <v>0</v>
      </c>
      <c r="J35" s="43" t="str">
        <f t="shared" si="4"/>
        <v/>
      </c>
      <c r="L35" s="485"/>
      <c r="W35" s="24" t="b">
        <f t="shared" si="5"/>
        <v>0</v>
      </c>
      <c r="X35" s="24" t="b">
        <f t="shared" si="6"/>
        <v>0</v>
      </c>
      <c r="Y35" s="24" t="str">
        <f t="shared" si="7"/>
        <v/>
      </c>
      <c r="Z35" s="120" t="str">
        <f t="shared" si="8"/>
        <v/>
      </c>
      <c r="AA35" s="120" t="str">
        <f t="shared" si="9"/>
        <v/>
      </c>
      <c r="AB35" s="120" t="str">
        <f t="shared" si="10"/>
        <v/>
      </c>
      <c r="AC35" s="120" t="str">
        <f t="shared" si="11"/>
        <v/>
      </c>
      <c r="AD35" s="120" t="str">
        <f t="shared" si="12"/>
        <v/>
      </c>
      <c r="AE35" s="120" t="str">
        <f t="shared" si="13"/>
        <v/>
      </c>
      <c r="AF35" s="24" t="str">
        <f t="shared" si="14"/>
        <v/>
      </c>
      <c r="AG35" s="78" t="str">
        <f t="shared" si="15"/>
        <v>;;;;;EQUIPAMENTO E MATERIAL PERMANENTE;</v>
      </c>
      <c r="AH35" s="78" t="str">
        <f>IFERROR(VLOOKUP($AG35,'VERIFICAÇÃO 8'!H:J,2,FALSE),"")</f>
        <v/>
      </c>
      <c r="AI35" s="78" t="str">
        <f>IFERROR(VLOOKUP($AG35,'VERIFICAÇÃO 8'!H:J,3,FALSE),"")</f>
        <v/>
      </c>
      <c r="AK35" s="24">
        <f t="shared" si="16"/>
        <v>0</v>
      </c>
      <c r="AL35" s="24">
        <f t="shared" si="17"/>
        <v>0</v>
      </c>
      <c r="AM35" s="24">
        <f t="shared" si="18"/>
        <v>0</v>
      </c>
    </row>
    <row r="36" spans="1:39" x14ac:dyDescent="0.35">
      <c r="A36" s="206" t="s">
        <v>1137</v>
      </c>
      <c r="B36" s="443"/>
      <c r="C36" s="443"/>
      <c r="D36" s="443"/>
      <c r="E36" s="443"/>
      <c r="F36" s="443"/>
      <c r="G36" s="57"/>
      <c r="H36" s="154"/>
      <c r="I36" s="51">
        <f t="shared" si="3"/>
        <v>0</v>
      </c>
      <c r="J36" s="43" t="str">
        <f t="shared" si="4"/>
        <v/>
      </c>
      <c r="L36" s="485"/>
      <c r="W36" s="24" t="b">
        <f t="shared" si="5"/>
        <v>0</v>
      </c>
      <c r="X36" s="24" t="b">
        <f t="shared" si="6"/>
        <v>0</v>
      </c>
      <c r="Y36" s="24" t="str">
        <f t="shared" si="7"/>
        <v/>
      </c>
      <c r="Z36" s="120" t="str">
        <f t="shared" si="8"/>
        <v/>
      </c>
      <c r="AA36" s="120" t="str">
        <f t="shared" si="9"/>
        <v/>
      </c>
      <c r="AB36" s="120" t="str">
        <f t="shared" si="10"/>
        <v/>
      </c>
      <c r="AC36" s="120" t="str">
        <f t="shared" si="11"/>
        <v/>
      </c>
      <c r="AD36" s="120" t="str">
        <f t="shared" si="12"/>
        <v/>
      </c>
      <c r="AE36" s="120" t="str">
        <f t="shared" si="13"/>
        <v/>
      </c>
      <c r="AF36" s="24" t="str">
        <f t="shared" si="14"/>
        <v/>
      </c>
      <c r="AG36" s="78" t="str">
        <f t="shared" si="15"/>
        <v>;;;;;EQUIPAMENTO E MATERIAL PERMANENTE;</v>
      </c>
      <c r="AH36" s="78" t="str">
        <f>IFERROR(VLOOKUP($AG36,'VERIFICAÇÃO 8'!H:J,2,FALSE),"")</f>
        <v/>
      </c>
      <c r="AI36" s="78" t="str">
        <f>IFERROR(VLOOKUP($AG36,'VERIFICAÇÃO 8'!H:J,3,FALSE),"")</f>
        <v/>
      </c>
      <c r="AK36" s="24">
        <f t="shared" si="16"/>
        <v>0</v>
      </c>
      <c r="AL36" s="24">
        <f t="shared" si="17"/>
        <v>0</v>
      </c>
      <c r="AM36" s="24">
        <f t="shared" si="18"/>
        <v>0</v>
      </c>
    </row>
    <row r="37" spans="1:39" x14ac:dyDescent="0.35">
      <c r="A37" s="206" t="s">
        <v>1138</v>
      </c>
      <c r="B37" s="443"/>
      <c r="C37" s="443"/>
      <c r="D37" s="443"/>
      <c r="E37" s="443"/>
      <c r="F37" s="443"/>
      <c r="G37" s="57"/>
      <c r="H37" s="154"/>
      <c r="I37" s="51">
        <f t="shared" si="3"/>
        <v>0</v>
      </c>
      <c r="J37" s="43" t="str">
        <f t="shared" si="4"/>
        <v/>
      </c>
      <c r="L37" s="485"/>
      <c r="W37" s="24" t="b">
        <f t="shared" si="5"/>
        <v>0</v>
      </c>
      <c r="X37" s="24" t="b">
        <f t="shared" si="6"/>
        <v>0</v>
      </c>
      <c r="Y37" s="24" t="str">
        <f t="shared" si="7"/>
        <v/>
      </c>
      <c r="Z37" s="120" t="str">
        <f t="shared" si="8"/>
        <v/>
      </c>
      <c r="AA37" s="120" t="str">
        <f t="shared" si="9"/>
        <v/>
      </c>
      <c r="AB37" s="120" t="str">
        <f t="shared" si="10"/>
        <v/>
      </c>
      <c r="AC37" s="120" t="str">
        <f t="shared" si="11"/>
        <v/>
      </c>
      <c r="AD37" s="120" t="str">
        <f t="shared" si="12"/>
        <v/>
      </c>
      <c r="AE37" s="120" t="str">
        <f t="shared" si="13"/>
        <v/>
      </c>
      <c r="AF37" s="24" t="str">
        <f t="shared" si="14"/>
        <v/>
      </c>
      <c r="AG37" s="78" t="str">
        <f t="shared" si="15"/>
        <v>;;;;;EQUIPAMENTO E MATERIAL PERMANENTE;</v>
      </c>
      <c r="AH37" s="78" t="str">
        <f>IFERROR(VLOOKUP($AG37,'VERIFICAÇÃO 8'!H:J,2,FALSE),"")</f>
        <v/>
      </c>
      <c r="AI37" s="78" t="str">
        <f>IFERROR(VLOOKUP($AG37,'VERIFICAÇÃO 8'!H:J,3,FALSE),"")</f>
        <v/>
      </c>
      <c r="AK37" s="24">
        <f t="shared" si="16"/>
        <v>0</v>
      </c>
      <c r="AL37" s="24">
        <f t="shared" si="17"/>
        <v>0</v>
      </c>
      <c r="AM37" s="24">
        <f t="shared" si="18"/>
        <v>0</v>
      </c>
    </row>
    <row r="38" spans="1:39" ht="10.5" x14ac:dyDescent="0.35">
      <c r="A38" s="206" t="s">
        <v>1139</v>
      </c>
      <c r="B38" s="443"/>
      <c r="C38" s="443"/>
      <c r="D38" s="443"/>
      <c r="E38" s="443"/>
      <c r="F38" s="443"/>
      <c r="G38" s="57"/>
      <c r="H38" s="154"/>
      <c r="I38" s="51">
        <f t="shared" si="3"/>
        <v>0</v>
      </c>
      <c r="J38" s="43" t="str">
        <f t="shared" si="4"/>
        <v/>
      </c>
      <c r="L38" s="485"/>
      <c r="N38" s="338" t="s">
        <v>1991</v>
      </c>
      <c r="W38" s="24" t="b">
        <f t="shared" si="5"/>
        <v>0</v>
      </c>
      <c r="X38" s="24" t="b">
        <f t="shared" si="6"/>
        <v>0</v>
      </c>
      <c r="Y38" s="24" t="str">
        <f t="shared" si="7"/>
        <v/>
      </c>
      <c r="Z38" s="120" t="str">
        <f t="shared" si="8"/>
        <v/>
      </c>
      <c r="AA38" s="120" t="str">
        <f t="shared" si="9"/>
        <v/>
      </c>
      <c r="AB38" s="120" t="str">
        <f t="shared" si="10"/>
        <v/>
      </c>
      <c r="AC38" s="120" t="str">
        <f t="shared" si="11"/>
        <v/>
      </c>
      <c r="AD38" s="120" t="str">
        <f t="shared" si="12"/>
        <v/>
      </c>
      <c r="AE38" s="120" t="str">
        <f t="shared" si="13"/>
        <v/>
      </c>
      <c r="AF38" s="24" t="str">
        <f t="shared" si="14"/>
        <v/>
      </c>
      <c r="AG38" s="78" t="str">
        <f t="shared" si="15"/>
        <v>;;;;;EQUIPAMENTO E MATERIAL PERMANENTE;</v>
      </c>
      <c r="AH38" s="78" t="str">
        <f>IFERROR(VLOOKUP($AG38,'VERIFICAÇÃO 8'!H:J,2,FALSE),"")</f>
        <v/>
      </c>
      <c r="AI38" s="78" t="str">
        <f>IFERROR(VLOOKUP($AG38,'VERIFICAÇÃO 8'!H:J,3,FALSE),"")</f>
        <v/>
      </c>
      <c r="AK38" s="24">
        <f t="shared" si="16"/>
        <v>0</v>
      </c>
      <c r="AL38" s="24">
        <f t="shared" si="17"/>
        <v>0</v>
      </c>
      <c r="AM38" s="24">
        <f t="shared" si="18"/>
        <v>0</v>
      </c>
    </row>
    <row r="39" spans="1:39" x14ac:dyDescent="0.35">
      <c r="A39" s="206" t="s">
        <v>1140</v>
      </c>
      <c r="B39" s="443"/>
      <c r="C39" s="443"/>
      <c r="D39" s="443"/>
      <c r="E39" s="443"/>
      <c r="F39" s="443"/>
      <c r="G39" s="57"/>
      <c r="H39" s="154"/>
      <c r="I39" s="51">
        <f t="shared" si="3"/>
        <v>0</v>
      </c>
      <c r="J39" s="43" t="str">
        <f t="shared" si="4"/>
        <v/>
      </c>
      <c r="L39" s="485"/>
      <c r="N39" s="578" t="s">
        <v>2409</v>
      </c>
      <c r="W39" s="24" t="b">
        <f t="shared" si="5"/>
        <v>0</v>
      </c>
      <c r="X39" s="24" t="b">
        <f t="shared" si="6"/>
        <v>0</v>
      </c>
      <c r="Y39" s="24" t="str">
        <f t="shared" si="7"/>
        <v/>
      </c>
      <c r="Z39" s="120" t="str">
        <f t="shared" si="8"/>
        <v/>
      </c>
      <c r="AA39" s="120" t="str">
        <f t="shared" si="9"/>
        <v/>
      </c>
      <c r="AB39" s="120" t="str">
        <f t="shared" si="10"/>
        <v/>
      </c>
      <c r="AC39" s="120" t="str">
        <f t="shared" si="11"/>
        <v/>
      </c>
      <c r="AD39" s="120" t="str">
        <f t="shared" si="12"/>
        <v/>
      </c>
      <c r="AE39" s="120" t="str">
        <f t="shared" si="13"/>
        <v/>
      </c>
      <c r="AF39" s="24" t="str">
        <f t="shared" si="14"/>
        <v/>
      </c>
      <c r="AG39" s="78" t="str">
        <f t="shared" si="15"/>
        <v>;;;;;EQUIPAMENTO E MATERIAL PERMANENTE;</v>
      </c>
      <c r="AH39" s="78" t="str">
        <f>IFERROR(VLOOKUP($AG39,'VERIFICAÇÃO 8'!H:J,2,FALSE),"")</f>
        <v/>
      </c>
      <c r="AI39" s="78" t="str">
        <f>IFERROR(VLOOKUP($AG39,'VERIFICAÇÃO 8'!H:J,3,FALSE),"")</f>
        <v/>
      </c>
      <c r="AK39" s="24">
        <f t="shared" si="16"/>
        <v>0</v>
      </c>
      <c r="AL39" s="24">
        <f t="shared" si="17"/>
        <v>0</v>
      </c>
      <c r="AM39" s="24">
        <f t="shared" si="18"/>
        <v>0</v>
      </c>
    </row>
    <row r="40" spans="1:39" x14ac:dyDescent="0.35">
      <c r="A40" s="206" t="s">
        <v>1141</v>
      </c>
      <c r="B40" s="443"/>
      <c r="C40" s="443"/>
      <c r="D40" s="443"/>
      <c r="E40" s="443"/>
      <c r="F40" s="443"/>
      <c r="G40" s="57"/>
      <c r="H40" s="154"/>
      <c r="I40" s="51">
        <f t="shared" si="3"/>
        <v>0</v>
      </c>
      <c r="J40" s="43" t="str">
        <f t="shared" si="4"/>
        <v/>
      </c>
      <c r="L40" s="485"/>
      <c r="N40" s="24" t="s">
        <v>2049</v>
      </c>
      <c r="W40" s="24" t="b">
        <f t="shared" si="5"/>
        <v>0</v>
      </c>
      <c r="X40" s="24" t="b">
        <f t="shared" si="6"/>
        <v>0</v>
      </c>
      <c r="Y40" s="24" t="str">
        <f t="shared" si="7"/>
        <v/>
      </c>
      <c r="Z40" s="120" t="str">
        <f t="shared" si="8"/>
        <v/>
      </c>
      <c r="AA40" s="120" t="str">
        <f t="shared" si="9"/>
        <v/>
      </c>
      <c r="AB40" s="120" t="str">
        <f t="shared" si="10"/>
        <v/>
      </c>
      <c r="AC40" s="120" t="str">
        <f t="shared" si="11"/>
        <v/>
      </c>
      <c r="AD40" s="120" t="str">
        <f t="shared" si="12"/>
        <v/>
      </c>
      <c r="AE40" s="120" t="str">
        <f t="shared" si="13"/>
        <v/>
      </c>
      <c r="AF40" s="24" t="str">
        <f t="shared" si="14"/>
        <v/>
      </c>
      <c r="AG40" s="78" t="str">
        <f t="shared" si="15"/>
        <v>;;;;;EQUIPAMENTO E MATERIAL PERMANENTE;</v>
      </c>
      <c r="AH40" s="78" t="str">
        <f>IFERROR(VLOOKUP($AG40,'VERIFICAÇÃO 8'!H:J,2,FALSE),"")</f>
        <v/>
      </c>
      <c r="AI40" s="78" t="str">
        <f>IFERROR(VLOOKUP($AG40,'VERIFICAÇÃO 8'!H:J,3,FALSE),"")</f>
        <v/>
      </c>
      <c r="AK40" s="24">
        <f t="shared" si="16"/>
        <v>0</v>
      </c>
      <c r="AL40" s="24">
        <f t="shared" si="17"/>
        <v>0</v>
      </c>
      <c r="AM40" s="24">
        <f t="shared" si="18"/>
        <v>0</v>
      </c>
    </row>
    <row r="41" spans="1:39" x14ac:dyDescent="0.35">
      <c r="A41" s="206" t="s">
        <v>1142</v>
      </c>
      <c r="B41" s="443"/>
      <c r="C41" s="443"/>
      <c r="D41" s="443"/>
      <c r="E41" s="443"/>
      <c r="F41" s="443"/>
      <c r="G41" s="57"/>
      <c r="H41" s="154"/>
      <c r="I41" s="51">
        <f t="shared" si="3"/>
        <v>0</v>
      </c>
      <c r="J41" s="43" t="str">
        <f t="shared" si="4"/>
        <v/>
      </c>
      <c r="W41" s="24" t="b">
        <f t="shared" si="5"/>
        <v>0</v>
      </c>
      <c r="X41" s="24" t="b">
        <f t="shared" si="6"/>
        <v>0</v>
      </c>
      <c r="Y41" s="24" t="str">
        <f t="shared" si="7"/>
        <v/>
      </c>
      <c r="Z41" s="120" t="str">
        <f t="shared" si="8"/>
        <v/>
      </c>
      <c r="AA41" s="120" t="str">
        <f t="shared" si="9"/>
        <v/>
      </c>
      <c r="AB41" s="120" t="str">
        <f t="shared" si="10"/>
        <v/>
      </c>
      <c r="AC41" s="120" t="str">
        <f t="shared" si="11"/>
        <v/>
      </c>
      <c r="AD41" s="120" t="str">
        <f t="shared" si="12"/>
        <v/>
      </c>
      <c r="AE41" s="120" t="str">
        <f t="shared" si="13"/>
        <v/>
      </c>
      <c r="AF41" s="24" t="str">
        <f t="shared" si="14"/>
        <v/>
      </c>
      <c r="AG41" s="78" t="str">
        <f t="shared" si="15"/>
        <v>;;;;;EQUIPAMENTO E MATERIAL PERMANENTE;</v>
      </c>
      <c r="AH41" s="78" t="str">
        <f>IFERROR(VLOOKUP($AG41,'VERIFICAÇÃO 8'!H:J,2,FALSE),"")</f>
        <v/>
      </c>
      <c r="AI41" s="78" t="str">
        <f>IFERROR(VLOOKUP($AG41,'VERIFICAÇÃO 8'!H:J,3,FALSE),"")</f>
        <v/>
      </c>
      <c r="AK41" s="24">
        <f t="shared" si="16"/>
        <v>0</v>
      </c>
      <c r="AL41" s="24">
        <f t="shared" si="17"/>
        <v>0</v>
      </c>
      <c r="AM41" s="24">
        <f t="shared" si="18"/>
        <v>0</v>
      </c>
    </row>
    <row r="42" spans="1:39" x14ac:dyDescent="0.35">
      <c r="A42" s="206" t="s">
        <v>1143</v>
      </c>
      <c r="B42" s="443"/>
      <c r="C42" s="443"/>
      <c r="D42" s="443"/>
      <c r="E42" s="443"/>
      <c r="F42" s="443"/>
      <c r="G42" s="57"/>
      <c r="H42" s="154"/>
      <c r="I42" s="51">
        <f t="shared" si="3"/>
        <v>0</v>
      </c>
      <c r="J42" s="43" t="str">
        <f t="shared" si="4"/>
        <v/>
      </c>
      <c r="W42" s="24" t="b">
        <f t="shared" si="5"/>
        <v>0</v>
      </c>
      <c r="X42" s="24" t="b">
        <f t="shared" si="6"/>
        <v>0</v>
      </c>
      <c r="Y42" s="24" t="str">
        <f t="shared" si="7"/>
        <v/>
      </c>
      <c r="Z42" s="120" t="str">
        <f t="shared" si="8"/>
        <v/>
      </c>
      <c r="AA42" s="120" t="str">
        <f t="shared" si="9"/>
        <v/>
      </c>
      <c r="AB42" s="120" t="str">
        <f t="shared" si="10"/>
        <v/>
      </c>
      <c r="AC42" s="120" t="str">
        <f t="shared" si="11"/>
        <v/>
      </c>
      <c r="AD42" s="120" t="str">
        <f t="shared" si="12"/>
        <v/>
      </c>
      <c r="AE42" s="120" t="str">
        <f t="shared" si="13"/>
        <v/>
      </c>
      <c r="AF42" s="24" t="str">
        <f t="shared" si="14"/>
        <v/>
      </c>
      <c r="AG42" s="78" t="str">
        <f t="shared" si="15"/>
        <v>;;;;;EQUIPAMENTO E MATERIAL PERMANENTE;</v>
      </c>
      <c r="AH42" s="78" t="str">
        <f>IFERROR(VLOOKUP($AG42,'VERIFICAÇÃO 8'!H:J,2,FALSE),"")</f>
        <v/>
      </c>
      <c r="AI42" s="78" t="str">
        <f>IFERROR(VLOOKUP($AG42,'VERIFICAÇÃO 8'!H:J,3,FALSE),"")</f>
        <v/>
      </c>
      <c r="AK42" s="24">
        <f t="shared" si="16"/>
        <v>0</v>
      </c>
      <c r="AL42" s="24">
        <f t="shared" si="17"/>
        <v>0</v>
      </c>
      <c r="AM42" s="24">
        <f t="shared" si="18"/>
        <v>0</v>
      </c>
    </row>
    <row r="43" spans="1:39" ht="10.5" x14ac:dyDescent="0.35">
      <c r="A43" s="206" t="s">
        <v>1144</v>
      </c>
      <c r="B43" s="443"/>
      <c r="C43" s="443"/>
      <c r="D43" s="443"/>
      <c r="E43" s="443"/>
      <c r="F43" s="443"/>
      <c r="G43" s="57"/>
      <c r="H43" s="154"/>
      <c r="I43" s="51">
        <f t="shared" si="3"/>
        <v>0</v>
      </c>
      <c r="J43" s="43" t="str">
        <f t="shared" si="4"/>
        <v/>
      </c>
      <c r="L43" s="66" t="s">
        <v>1985</v>
      </c>
      <c r="W43" s="24" t="b">
        <f t="shared" si="5"/>
        <v>0</v>
      </c>
      <c r="X43" s="24" t="b">
        <f t="shared" si="6"/>
        <v>0</v>
      </c>
      <c r="Y43" s="24" t="str">
        <f t="shared" si="7"/>
        <v/>
      </c>
      <c r="Z43" s="120" t="str">
        <f t="shared" si="8"/>
        <v/>
      </c>
      <c r="AA43" s="120" t="str">
        <f t="shared" si="9"/>
        <v/>
      </c>
      <c r="AB43" s="120" t="str">
        <f t="shared" si="10"/>
        <v/>
      </c>
      <c r="AC43" s="120" t="str">
        <f t="shared" si="11"/>
        <v/>
      </c>
      <c r="AD43" s="120" t="str">
        <f t="shared" si="12"/>
        <v/>
      </c>
      <c r="AE43" s="120" t="str">
        <f t="shared" si="13"/>
        <v/>
      </c>
      <c r="AF43" s="24" t="str">
        <f t="shared" si="14"/>
        <v/>
      </c>
      <c r="AG43" s="78" t="str">
        <f t="shared" si="15"/>
        <v>;;;;;EQUIPAMENTO E MATERIAL PERMANENTE;</v>
      </c>
      <c r="AH43" s="78" t="str">
        <f>IFERROR(VLOOKUP($AG43,'VERIFICAÇÃO 8'!H:J,2,FALSE),"")</f>
        <v/>
      </c>
      <c r="AI43" s="78" t="str">
        <f>IFERROR(VLOOKUP($AG43,'VERIFICAÇÃO 8'!H:J,3,FALSE),"")</f>
        <v/>
      </c>
      <c r="AK43" s="24">
        <f t="shared" si="16"/>
        <v>0</v>
      </c>
      <c r="AL43" s="24">
        <f t="shared" si="17"/>
        <v>0</v>
      </c>
      <c r="AM43" s="24">
        <f t="shared" si="18"/>
        <v>0</v>
      </c>
    </row>
    <row r="44" spans="1:39" x14ac:dyDescent="0.35">
      <c r="A44" s="206" t="s">
        <v>1145</v>
      </c>
      <c r="B44" s="443"/>
      <c r="C44" s="443"/>
      <c r="D44" s="443"/>
      <c r="E44" s="443"/>
      <c r="F44" s="443"/>
      <c r="G44" s="57"/>
      <c r="H44" s="154"/>
      <c r="I44" s="51">
        <f t="shared" si="3"/>
        <v>0</v>
      </c>
      <c r="J44" s="43" t="str">
        <f t="shared" si="4"/>
        <v/>
      </c>
      <c r="L44" s="24" t="str">
        <f>BASE!$G$6</f>
        <v/>
      </c>
      <c r="W44" s="24" t="b">
        <f t="shared" si="5"/>
        <v>0</v>
      </c>
      <c r="X44" s="24" t="b">
        <f t="shared" si="6"/>
        <v>0</v>
      </c>
      <c r="Y44" s="24" t="str">
        <f t="shared" si="7"/>
        <v/>
      </c>
      <c r="Z44" s="120" t="str">
        <f t="shared" si="8"/>
        <v/>
      </c>
      <c r="AA44" s="120" t="str">
        <f t="shared" si="9"/>
        <v/>
      </c>
      <c r="AB44" s="120" t="str">
        <f t="shared" si="10"/>
        <v/>
      </c>
      <c r="AC44" s="120" t="str">
        <f t="shared" si="11"/>
        <v/>
      </c>
      <c r="AD44" s="120" t="str">
        <f t="shared" si="12"/>
        <v/>
      </c>
      <c r="AE44" s="120" t="str">
        <f t="shared" si="13"/>
        <v/>
      </c>
      <c r="AF44" s="24" t="str">
        <f t="shared" si="14"/>
        <v/>
      </c>
      <c r="AG44" s="78" t="str">
        <f t="shared" si="15"/>
        <v>;;;;;EQUIPAMENTO E MATERIAL PERMANENTE;</v>
      </c>
      <c r="AH44" s="78" t="str">
        <f>IFERROR(VLOOKUP($AG44,'VERIFICAÇÃO 8'!H:J,2,FALSE),"")</f>
        <v/>
      </c>
      <c r="AI44" s="78" t="str">
        <f>IFERROR(VLOOKUP($AG44,'VERIFICAÇÃO 8'!H:J,3,FALSE),"")</f>
        <v/>
      </c>
      <c r="AK44" s="24">
        <f t="shared" si="16"/>
        <v>0</v>
      </c>
      <c r="AL44" s="24">
        <f t="shared" si="17"/>
        <v>0</v>
      </c>
      <c r="AM44" s="24">
        <f t="shared" si="18"/>
        <v>0</v>
      </c>
    </row>
    <row r="45" spans="1:39" x14ac:dyDescent="0.35">
      <c r="A45" s="206" t="s">
        <v>1146</v>
      </c>
      <c r="B45" s="443"/>
      <c r="C45" s="443"/>
      <c r="D45" s="443"/>
      <c r="E45" s="443"/>
      <c r="F45" s="443"/>
      <c r="G45" s="57"/>
      <c r="H45" s="154"/>
      <c r="I45" s="51">
        <f t="shared" si="3"/>
        <v>0</v>
      </c>
      <c r="J45" s="43" t="str">
        <f t="shared" si="4"/>
        <v/>
      </c>
      <c r="W45" s="24" t="b">
        <f t="shared" si="5"/>
        <v>0</v>
      </c>
      <c r="X45" s="24" t="b">
        <f t="shared" si="6"/>
        <v>0</v>
      </c>
      <c r="Y45" s="24" t="str">
        <f t="shared" si="7"/>
        <v/>
      </c>
      <c r="Z45" s="120" t="str">
        <f t="shared" si="8"/>
        <v/>
      </c>
      <c r="AA45" s="120" t="str">
        <f t="shared" si="9"/>
        <v/>
      </c>
      <c r="AB45" s="120" t="str">
        <f t="shared" si="10"/>
        <v/>
      </c>
      <c r="AC45" s="120" t="str">
        <f t="shared" si="11"/>
        <v/>
      </c>
      <c r="AD45" s="120" t="str">
        <f t="shared" si="12"/>
        <v/>
      </c>
      <c r="AE45" s="120" t="str">
        <f t="shared" si="13"/>
        <v/>
      </c>
      <c r="AF45" s="24" t="str">
        <f t="shared" si="14"/>
        <v/>
      </c>
      <c r="AG45" s="78" t="str">
        <f t="shared" si="15"/>
        <v>;;;;;EQUIPAMENTO E MATERIAL PERMANENTE;</v>
      </c>
      <c r="AH45" s="78" t="str">
        <f>IFERROR(VLOOKUP($AG45,'VERIFICAÇÃO 8'!H:J,2,FALSE),"")</f>
        <v/>
      </c>
      <c r="AI45" s="78" t="str">
        <f>IFERROR(VLOOKUP($AG45,'VERIFICAÇÃO 8'!H:J,3,FALSE),"")</f>
        <v/>
      </c>
      <c r="AK45" s="24">
        <f t="shared" si="16"/>
        <v>0</v>
      </c>
      <c r="AL45" s="24">
        <f t="shared" si="17"/>
        <v>0</v>
      </c>
      <c r="AM45" s="24">
        <f t="shared" si="18"/>
        <v>0</v>
      </c>
    </row>
    <row r="46" spans="1:39" x14ac:dyDescent="0.35">
      <c r="A46" s="206" t="s">
        <v>1147</v>
      </c>
      <c r="B46" s="443"/>
      <c r="C46" s="443"/>
      <c r="D46" s="443"/>
      <c r="E46" s="443"/>
      <c r="F46" s="443"/>
      <c r="G46" s="57"/>
      <c r="H46" s="154"/>
      <c r="I46" s="51">
        <f t="shared" si="3"/>
        <v>0</v>
      </c>
      <c r="J46" s="43" t="str">
        <f t="shared" si="4"/>
        <v/>
      </c>
      <c r="W46" s="24" t="b">
        <f t="shared" si="5"/>
        <v>0</v>
      </c>
      <c r="X46" s="24" t="b">
        <f t="shared" si="6"/>
        <v>0</v>
      </c>
      <c r="Y46" s="24" t="str">
        <f t="shared" si="7"/>
        <v/>
      </c>
      <c r="Z46" s="120" t="str">
        <f t="shared" si="8"/>
        <v/>
      </c>
      <c r="AA46" s="120" t="str">
        <f t="shared" si="9"/>
        <v/>
      </c>
      <c r="AB46" s="120" t="str">
        <f t="shared" si="10"/>
        <v/>
      </c>
      <c r="AC46" s="120" t="str">
        <f t="shared" si="11"/>
        <v/>
      </c>
      <c r="AD46" s="120" t="str">
        <f t="shared" si="12"/>
        <v/>
      </c>
      <c r="AE46" s="120" t="str">
        <f t="shared" si="13"/>
        <v/>
      </c>
      <c r="AF46" s="24" t="str">
        <f t="shared" si="14"/>
        <v/>
      </c>
      <c r="AG46" s="78" t="str">
        <f t="shared" si="15"/>
        <v>;;;;;EQUIPAMENTO E MATERIAL PERMANENTE;</v>
      </c>
      <c r="AH46" s="78" t="str">
        <f>IFERROR(VLOOKUP($AG46,'VERIFICAÇÃO 8'!H:J,2,FALSE),"")</f>
        <v/>
      </c>
      <c r="AI46" s="78" t="str">
        <f>IFERROR(VLOOKUP($AG46,'VERIFICAÇÃO 8'!H:J,3,FALSE),"")</f>
        <v/>
      </c>
      <c r="AK46" s="24">
        <f t="shared" si="16"/>
        <v>0</v>
      </c>
      <c r="AL46" s="24">
        <f t="shared" si="17"/>
        <v>0</v>
      </c>
      <c r="AM46" s="24">
        <f t="shared" si="18"/>
        <v>0</v>
      </c>
    </row>
    <row r="47" spans="1:39" ht="10.5" x14ac:dyDescent="0.35">
      <c r="A47" s="206" t="s">
        <v>1148</v>
      </c>
      <c r="B47" s="443"/>
      <c r="C47" s="443"/>
      <c r="D47" s="443"/>
      <c r="E47" s="443"/>
      <c r="F47" s="443"/>
      <c r="G47" s="57"/>
      <c r="H47" s="154"/>
      <c r="I47" s="51">
        <f t="shared" si="3"/>
        <v>0</v>
      </c>
      <c r="J47" s="43" t="str">
        <f t="shared" si="4"/>
        <v/>
      </c>
      <c r="L47" s="66" t="s">
        <v>1986</v>
      </c>
      <c r="W47" s="24" t="b">
        <f t="shared" si="5"/>
        <v>0</v>
      </c>
      <c r="X47" s="24" t="b">
        <f t="shared" si="6"/>
        <v>0</v>
      </c>
      <c r="Y47" s="24" t="str">
        <f t="shared" si="7"/>
        <v/>
      </c>
      <c r="Z47" s="120" t="str">
        <f t="shared" si="8"/>
        <v/>
      </c>
      <c r="AA47" s="120" t="str">
        <f t="shared" si="9"/>
        <v/>
      </c>
      <c r="AB47" s="120" t="str">
        <f t="shared" si="10"/>
        <v/>
      </c>
      <c r="AC47" s="120" t="str">
        <f t="shared" si="11"/>
        <v/>
      </c>
      <c r="AD47" s="120" t="str">
        <f t="shared" si="12"/>
        <v/>
      </c>
      <c r="AE47" s="120" t="str">
        <f t="shared" si="13"/>
        <v/>
      </c>
      <c r="AF47" s="24" t="str">
        <f t="shared" si="14"/>
        <v/>
      </c>
      <c r="AG47" s="78" t="str">
        <f t="shared" si="15"/>
        <v>;;;;;EQUIPAMENTO E MATERIAL PERMANENTE;</v>
      </c>
      <c r="AH47" s="78" t="str">
        <f>IFERROR(VLOOKUP($AG47,'VERIFICAÇÃO 8'!H:J,2,FALSE),"")</f>
        <v/>
      </c>
      <c r="AI47" s="78" t="str">
        <f>IFERROR(VLOOKUP($AG47,'VERIFICAÇÃO 8'!H:J,3,FALSE),"")</f>
        <v/>
      </c>
      <c r="AK47" s="24">
        <f t="shared" si="16"/>
        <v>0</v>
      </c>
      <c r="AL47" s="24">
        <f t="shared" si="17"/>
        <v>0</v>
      </c>
      <c r="AM47" s="24">
        <f t="shared" si="18"/>
        <v>0</v>
      </c>
    </row>
    <row r="48" spans="1:39" x14ac:dyDescent="0.35">
      <c r="A48" s="206" t="s">
        <v>1149</v>
      </c>
      <c r="B48" s="443"/>
      <c r="C48" s="443"/>
      <c r="D48" s="443"/>
      <c r="E48" s="443"/>
      <c r="F48" s="443"/>
      <c r="G48" s="57"/>
      <c r="H48" s="154"/>
      <c r="I48" s="51">
        <f t="shared" si="3"/>
        <v>0</v>
      </c>
      <c r="J48" s="43" t="str">
        <f t="shared" si="4"/>
        <v/>
      </c>
      <c r="L48" s="24" t="s">
        <v>1645</v>
      </c>
      <c r="W48" s="24" t="b">
        <f t="shared" si="5"/>
        <v>0</v>
      </c>
      <c r="X48" s="24" t="b">
        <f t="shared" si="6"/>
        <v>0</v>
      </c>
      <c r="Y48" s="24" t="str">
        <f t="shared" si="7"/>
        <v/>
      </c>
      <c r="Z48" s="120" t="str">
        <f t="shared" si="8"/>
        <v/>
      </c>
      <c r="AA48" s="120" t="str">
        <f t="shared" si="9"/>
        <v/>
      </c>
      <c r="AB48" s="120" t="str">
        <f t="shared" si="10"/>
        <v/>
      </c>
      <c r="AC48" s="120" t="str">
        <f t="shared" si="11"/>
        <v/>
      </c>
      <c r="AD48" s="120" t="str">
        <f t="shared" si="12"/>
        <v/>
      </c>
      <c r="AE48" s="120" t="str">
        <f t="shared" si="13"/>
        <v/>
      </c>
      <c r="AF48" s="24" t="str">
        <f t="shared" si="14"/>
        <v/>
      </c>
      <c r="AG48" s="78" t="str">
        <f t="shared" si="15"/>
        <v>;;;;;EQUIPAMENTO E MATERIAL PERMANENTE;</v>
      </c>
      <c r="AH48" s="78" t="str">
        <f>IFERROR(VLOOKUP($AG48,'VERIFICAÇÃO 8'!H:J,2,FALSE),"")</f>
        <v/>
      </c>
      <c r="AI48" s="78" t="str">
        <f>IFERROR(VLOOKUP($AG48,'VERIFICAÇÃO 8'!H:J,3,FALSE),"")</f>
        <v/>
      </c>
      <c r="AK48" s="24">
        <f t="shared" si="16"/>
        <v>0</v>
      </c>
      <c r="AL48" s="24">
        <f t="shared" si="17"/>
        <v>0</v>
      </c>
      <c r="AM48" s="24">
        <f t="shared" si="18"/>
        <v>0</v>
      </c>
    </row>
    <row r="49" spans="1:39" x14ac:dyDescent="0.35">
      <c r="A49" s="206" t="s">
        <v>1150</v>
      </c>
      <c r="B49" s="443"/>
      <c r="C49" s="443"/>
      <c r="D49" s="443"/>
      <c r="E49" s="443"/>
      <c r="F49" s="443"/>
      <c r="G49" s="57"/>
      <c r="H49" s="154"/>
      <c r="I49" s="51">
        <f t="shared" si="3"/>
        <v>0</v>
      </c>
      <c r="J49" s="43" t="str">
        <f t="shared" si="4"/>
        <v/>
      </c>
      <c r="W49" s="24" t="b">
        <f t="shared" si="5"/>
        <v>0</v>
      </c>
      <c r="X49" s="24" t="b">
        <f t="shared" si="6"/>
        <v>0</v>
      </c>
      <c r="Y49" s="24" t="str">
        <f t="shared" si="7"/>
        <v/>
      </c>
      <c r="Z49" s="120" t="str">
        <f t="shared" si="8"/>
        <v/>
      </c>
      <c r="AA49" s="120" t="str">
        <f t="shared" si="9"/>
        <v/>
      </c>
      <c r="AB49" s="120" t="str">
        <f t="shared" si="10"/>
        <v/>
      </c>
      <c r="AC49" s="120" t="str">
        <f t="shared" si="11"/>
        <v/>
      </c>
      <c r="AD49" s="120" t="str">
        <f t="shared" si="12"/>
        <v/>
      </c>
      <c r="AE49" s="120" t="str">
        <f t="shared" si="13"/>
        <v/>
      </c>
      <c r="AF49" s="24" t="str">
        <f t="shared" si="14"/>
        <v/>
      </c>
      <c r="AG49" s="78" t="str">
        <f t="shared" si="15"/>
        <v>;;;;;EQUIPAMENTO E MATERIAL PERMANENTE;</v>
      </c>
      <c r="AH49" s="78" t="str">
        <f>IFERROR(VLOOKUP($AG49,'VERIFICAÇÃO 8'!H:J,2,FALSE),"")</f>
        <v/>
      </c>
      <c r="AI49" s="78" t="str">
        <f>IFERROR(VLOOKUP($AG49,'VERIFICAÇÃO 8'!H:J,3,FALSE),"")</f>
        <v/>
      </c>
      <c r="AK49" s="24">
        <f t="shared" si="16"/>
        <v>0</v>
      </c>
      <c r="AL49" s="24">
        <f t="shared" si="17"/>
        <v>0</v>
      </c>
      <c r="AM49" s="24">
        <f t="shared" si="18"/>
        <v>0</v>
      </c>
    </row>
    <row r="50" spans="1:39" s="6" customFormat="1" x14ac:dyDescent="0.35">
      <c r="A50" s="339" t="s">
        <v>1151</v>
      </c>
      <c r="B50" s="443"/>
      <c r="C50" s="443"/>
      <c r="D50" s="443"/>
      <c r="E50" s="443"/>
      <c r="F50" s="443"/>
      <c r="G50" s="136"/>
      <c r="H50" s="107"/>
      <c r="I50" s="51">
        <f t="shared" si="3"/>
        <v>0</v>
      </c>
      <c r="J50" s="43" t="str">
        <f t="shared" si="4"/>
        <v/>
      </c>
      <c r="W50" s="24" t="b">
        <f t="shared" si="5"/>
        <v>0</v>
      </c>
      <c r="X50" s="24" t="b">
        <f t="shared" si="6"/>
        <v>0</v>
      </c>
      <c r="Y50" s="24" t="str">
        <f t="shared" si="7"/>
        <v/>
      </c>
      <c r="Z50" s="120" t="str">
        <f t="shared" si="8"/>
        <v/>
      </c>
      <c r="AA50" s="120" t="str">
        <f t="shared" si="9"/>
        <v/>
      </c>
      <c r="AB50" s="120" t="str">
        <f t="shared" si="10"/>
        <v/>
      </c>
      <c r="AC50" s="120" t="str">
        <f t="shared" si="11"/>
        <v/>
      </c>
      <c r="AD50" s="120" t="str">
        <f t="shared" si="12"/>
        <v/>
      </c>
      <c r="AE50" s="120" t="str">
        <f t="shared" si="13"/>
        <v/>
      </c>
      <c r="AF50" s="24" t="str">
        <f t="shared" si="14"/>
        <v/>
      </c>
      <c r="AG50" s="78" t="str">
        <f t="shared" si="15"/>
        <v>;;;;;EQUIPAMENTO E MATERIAL PERMANENTE;</v>
      </c>
      <c r="AH50" s="78" t="str">
        <f>IFERROR(VLOOKUP($AG50,'VERIFICAÇÃO 8'!H:J,2,FALSE),"")</f>
        <v/>
      </c>
      <c r="AI50" s="78" t="str">
        <f>IFERROR(VLOOKUP($AG50,'VERIFICAÇÃO 8'!H:J,3,FALSE),"")</f>
        <v/>
      </c>
      <c r="AJ50" s="5"/>
      <c r="AK50" s="24">
        <f t="shared" si="16"/>
        <v>0</v>
      </c>
      <c r="AL50" s="24">
        <f t="shared" si="17"/>
        <v>0</v>
      </c>
      <c r="AM50" s="24">
        <f t="shared" si="18"/>
        <v>0</v>
      </c>
    </row>
    <row r="51" spans="1:39" ht="10.5" x14ac:dyDescent="0.35">
      <c r="A51" s="206" t="s">
        <v>1152</v>
      </c>
      <c r="B51" s="443"/>
      <c r="C51" s="443"/>
      <c r="D51" s="443"/>
      <c r="E51" s="443"/>
      <c r="F51" s="443"/>
      <c r="G51" s="57"/>
      <c r="H51" s="154"/>
      <c r="I51" s="51">
        <f t="shared" si="3"/>
        <v>0</v>
      </c>
      <c r="J51" s="43" t="str">
        <f t="shared" si="4"/>
        <v/>
      </c>
      <c r="L51" s="66" t="s">
        <v>1987</v>
      </c>
      <c r="W51" s="24" t="b">
        <f t="shared" si="5"/>
        <v>0</v>
      </c>
      <c r="X51" s="24" t="b">
        <f t="shared" si="6"/>
        <v>0</v>
      </c>
      <c r="Y51" s="24" t="str">
        <f t="shared" si="7"/>
        <v/>
      </c>
      <c r="Z51" s="120" t="str">
        <f t="shared" si="8"/>
        <v/>
      </c>
      <c r="AA51" s="120" t="str">
        <f t="shared" si="9"/>
        <v/>
      </c>
      <c r="AB51" s="120" t="str">
        <f t="shared" si="10"/>
        <v/>
      </c>
      <c r="AC51" s="120" t="str">
        <f t="shared" si="11"/>
        <v/>
      </c>
      <c r="AD51" s="120" t="str">
        <f t="shared" si="12"/>
        <v/>
      </c>
      <c r="AE51" s="120" t="str">
        <f t="shared" si="13"/>
        <v/>
      </c>
      <c r="AF51" s="24" t="str">
        <f t="shared" si="14"/>
        <v/>
      </c>
      <c r="AG51" s="78" t="str">
        <f t="shared" si="15"/>
        <v>;;;;;EQUIPAMENTO E MATERIAL PERMANENTE;</v>
      </c>
      <c r="AH51" s="78" t="str">
        <f>IFERROR(VLOOKUP($AG51,'VERIFICAÇÃO 8'!H:J,2,FALSE),"")</f>
        <v/>
      </c>
      <c r="AI51" s="78" t="str">
        <f>IFERROR(VLOOKUP($AG51,'VERIFICAÇÃO 8'!H:J,3,FALSE),"")</f>
        <v/>
      </c>
      <c r="AK51" s="24">
        <f t="shared" si="16"/>
        <v>0</v>
      </c>
      <c r="AL51" s="24">
        <f t="shared" si="17"/>
        <v>0</v>
      </c>
      <c r="AM51" s="24">
        <f t="shared" si="18"/>
        <v>0</v>
      </c>
    </row>
    <row r="52" spans="1:39" x14ac:dyDescent="0.35">
      <c r="A52" s="206" t="s">
        <v>1153</v>
      </c>
      <c r="B52" s="443"/>
      <c r="C52" s="443"/>
      <c r="D52" s="443"/>
      <c r="E52" s="443"/>
      <c r="F52" s="443"/>
      <c r="G52" s="57"/>
      <c r="H52" s="154"/>
      <c r="I52" s="51">
        <f t="shared" si="3"/>
        <v>0</v>
      </c>
      <c r="J52" s="43" t="str">
        <f t="shared" si="4"/>
        <v/>
      </c>
      <c r="L52" s="24" t="s">
        <v>1706</v>
      </c>
      <c r="W52" s="24" t="b">
        <f t="shared" si="5"/>
        <v>0</v>
      </c>
      <c r="X52" s="24" t="b">
        <f t="shared" si="6"/>
        <v>0</v>
      </c>
      <c r="Y52" s="24" t="str">
        <f t="shared" si="7"/>
        <v/>
      </c>
      <c r="Z52" s="120" t="str">
        <f t="shared" si="8"/>
        <v/>
      </c>
      <c r="AA52" s="120" t="str">
        <f t="shared" si="9"/>
        <v/>
      </c>
      <c r="AB52" s="120" t="str">
        <f t="shared" si="10"/>
        <v/>
      </c>
      <c r="AC52" s="120" t="str">
        <f t="shared" si="11"/>
        <v/>
      </c>
      <c r="AD52" s="120" t="str">
        <f t="shared" si="12"/>
        <v/>
      </c>
      <c r="AE52" s="120" t="str">
        <f t="shared" si="13"/>
        <v/>
      </c>
      <c r="AF52" s="24" t="str">
        <f t="shared" si="14"/>
        <v/>
      </c>
      <c r="AG52" s="78" t="str">
        <f t="shared" si="15"/>
        <v>;;;;;EQUIPAMENTO E MATERIAL PERMANENTE;</v>
      </c>
      <c r="AH52" s="78" t="str">
        <f>IFERROR(VLOOKUP($AG52,'VERIFICAÇÃO 8'!H:J,2,FALSE),"")</f>
        <v/>
      </c>
      <c r="AI52" s="78" t="str">
        <f>IFERROR(VLOOKUP($AG52,'VERIFICAÇÃO 8'!H:J,3,FALSE),"")</f>
        <v/>
      </c>
      <c r="AK52" s="24">
        <f t="shared" si="16"/>
        <v>0</v>
      </c>
      <c r="AL52" s="24">
        <f t="shared" si="17"/>
        <v>0</v>
      </c>
      <c r="AM52" s="24">
        <f t="shared" si="18"/>
        <v>0</v>
      </c>
    </row>
    <row r="53" spans="1:39" x14ac:dyDescent="0.35">
      <c r="A53" s="206" t="s">
        <v>1154</v>
      </c>
      <c r="B53" s="443"/>
      <c r="C53" s="443"/>
      <c r="D53" s="443"/>
      <c r="E53" s="443"/>
      <c r="F53" s="443"/>
      <c r="G53" s="57"/>
      <c r="H53" s="154"/>
      <c r="I53" s="51">
        <f t="shared" si="3"/>
        <v>0</v>
      </c>
      <c r="J53" s="43" t="str">
        <f t="shared" si="4"/>
        <v/>
      </c>
      <c r="W53" s="24" t="b">
        <f t="shared" si="5"/>
        <v>0</v>
      </c>
      <c r="X53" s="24" t="b">
        <f t="shared" si="6"/>
        <v>0</v>
      </c>
      <c r="Y53" s="24" t="str">
        <f t="shared" si="7"/>
        <v/>
      </c>
      <c r="Z53" s="120" t="str">
        <f t="shared" si="8"/>
        <v/>
      </c>
      <c r="AA53" s="120" t="str">
        <f t="shared" si="9"/>
        <v/>
      </c>
      <c r="AB53" s="120" t="str">
        <f t="shared" si="10"/>
        <v/>
      </c>
      <c r="AC53" s="120" t="str">
        <f t="shared" si="11"/>
        <v/>
      </c>
      <c r="AD53" s="120" t="str">
        <f t="shared" si="12"/>
        <v/>
      </c>
      <c r="AE53" s="120" t="str">
        <f t="shared" si="13"/>
        <v/>
      </c>
      <c r="AF53" s="24" t="str">
        <f t="shared" si="14"/>
        <v/>
      </c>
      <c r="AG53" s="78" t="str">
        <f t="shared" si="15"/>
        <v>;;;;;EQUIPAMENTO E MATERIAL PERMANENTE;</v>
      </c>
      <c r="AH53" s="78" t="str">
        <f>IFERROR(VLOOKUP($AG53,'VERIFICAÇÃO 8'!H:J,2,FALSE),"")</f>
        <v/>
      </c>
      <c r="AI53" s="78" t="str">
        <f>IFERROR(VLOOKUP($AG53,'VERIFICAÇÃO 8'!H:J,3,FALSE),"")</f>
        <v/>
      </c>
      <c r="AK53" s="24">
        <f t="shared" si="16"/>
        <v>0</v>
      </c>
      <c r="AL53" s="24">
        <f t="shared" si="17"/>
        <v>0</v>
      </c>
      <c r="AM53" s="24">
        <f t="shared" si="18"/>
        <v>0</v>
      </c>
    </row>
    <row r="54" spans="1:39" x14ac:dyDescent="0.35">
      <c r="A54" s="206" t="s">
        <v>1155</v>
      </c>
      <c r="B54" s="443"/>
      <c r="C54" s="443"/>
      <c r="D54" s="443"/>
      <c r="E54" s="443"/>
      <c r="F54" s="443"/>
      <c r="G54" s="57"/>
      <c r="H54" s="154"/>
      <c r="I54" s="51">
        <f t="shared" si="3"/>
        <v>0</v>
      </c>
      <c r="J54" s="43" t="str">
        <f t="shared" si="4"/>
        <v/>
      </c>
      <c r="W54" s="24" t="b">
        <f t="shared" si="5"/>
        <v>0</v>
      </c>
      <c r="X54" s="24" t="b">
        <f t="shared" si="6"/>
        <v>0</v>
      </c>
      <c r="Y54" s="24" t="str">
        <f t="shared" si="7"/>
        <v/>
      </c>
      <c r="Z54" s="120" t="str">
        <f t="shared" si="8"/>
        <v/>
      </c>
      <c r="AA54" s="120" t="str">
        <f t="shared" si="9"/>
        <v/>
      </c>
      <c r="AB54" s="120" t="str">
        <f t="shared" si="10"/>
        <v/>
      </c>
      <c r="AC54" s="120" t="str">
        <f t="shared" si="11"/>
        <v/>
      </c>
      <c r="AD54" s="120" t="str">
        <f t="shared" si="12"/>
        <v/>
      </c>
      <c r="AE54" s="120" t="str">
        <f t="shared" si="13"/>
        <v/>
      </c>
      <c r="AF54" s="24" t="str">
        <f t="shared" si="14"/>
        <v/>
      </c>
      <c r="AG54" s="78" t="str">
        <f t="shared" si="15"/>
        <v>;;;;;EQUIPAMENTO E MATERIAL PERMANENTE;</v>
      </c>
      <c r="AH54" s="78" t="str">
        <f>IFERROR(VLOOKUP($AG54,'VERIFICAÇÃO 8'!H:J,2,FALSE),"")</f>
        <v/>
      </c>
      <c r="AI54" s="78" t="str">
        <f>IFERROR(VLOOKUP($AG54,'VERIFICAÇÃO 8'!H:J,3,FALSE),"")</f>
        <v/>
      </c>
      <c r="AK54" s="24">
        <f t="shared" si="16"/>
        <v>0</v>
      </c>
      <c r="AL54" s="24">
        <f t="shared" si="17"/>
        <v>0</v>
      </c>
      <c r="AM54" s="24">
        <f t="shared" si="18"/>
        <v>0</v>
      </c>
    </row>
    <row r="55" spans="1:39" ht="10.5" x14ac:dyDescent="0.35">
      <c r="A55" s="206" t="s">
        <v>1156</v>
      </c>
      <c r="B55" s="443"/>
      <c r="C55" s="443"/>
      <c r="D55" s="443"/>
      <c r="E55" s="443"/>
      <c r="F55" s="443"/>
      <c r="G55" s="57"/>
      <c r="H55" s="154"/>
      <c r="I55" s="51">
        <f t="shared" si="3"/>
        <v>0</v>
      </c>
      <c r="J55" s="43" t="str">
        <f t="shared" si="4"/>
        <v/>
      </c>
      <c r="L55" s="66" t="s">
        <v>1988</v>
      </c>
      <c r="W55" s="24" t="b">
        <f t="shared" si="5"/>
        <v>0</v>
      </c>
      <c r="X55" s="24" t="b">
        <f t="shared" si="6"/>
        <v>0</v>
      </c>
      <c r="Y55" s="24" t="str">
        <f t="shared" si="7"/>
        <v/>
      </c>
      <c r="Z55" s="120" t="str">
        <f t="shared" si="8"/>
        <v/>
      </c>
      <c r="AA55" s="120" t="str">
        <f t="shared" si="9"/>
        <v/>
      </c>
      <c r="AB55" s="120" t="str">
        <f t="shared" si="10"/>
        <v/>
      </c>
      <c r="AC55" s="120" t="str">
        <f t="shared" si="11"/>
        <v/>
      </c>
      <c r="AD55" s="120" t="str">
        <f t="shared" si="12"/>
        <v/>
      </c>
      <c r="AE55" s="120" t="str">
        <f t="shared" si="13"/>
        <v/>
      </c>
      <c r="AF55" s="24" t="str">
        <f t="shared" si="14"/>
        <v/>
      </c>
      <c r="AG55" s="78" t="str">
        <f t="shared" si="15"/>
        <v>;;;;;EQUIPAMENTO E MATERIAL PERMANENTE;</v>
      </c>
      <c r="AH55" s="78" t="str">
        <f>IFERROR(VLOOKUP($AG55,'VERIFICAÇÃO 8'!H:J,2,FALSE),"")</f>
        <v/>
      </c>
      <c r="AI55" s="78" t="str">
        <f>IFERROR(VLOOKUP($AG55,'VERIFICAÇÃO 8'!H:J,3,FALSE),"")</f>
        <v/>
      </c>
      <c r="AK55" s="24">
        <f t="shared" si="16"/>
        <v>0</v>
      </c>
      <c r="AL55" s="24">
        <f t="shared" si="17"/>
        <v>0</v>
      </c>
      <c r="AM55" s="24">
        <f t="shared" si="18"/>
        <v>0</v>
      </c>
    </row>
    <row r="56" spans="1:39" x14ac:dyDescent="0.35">
      <c r="A56" s="206" t="s">
        <v>1157</v>
      </c>
      <c r="B56" s="443"/>
      <c r="C56" s="443"/>
      <c r="D56" s="443"/>
      <c r="E56" s="443"/>
      <c r="F56" s="443"/>
      <c r="G56" s="57"/>
      <c r="H56" s="154"/>
      <c r="I56" s="51">
        <f t="shared" si="3"/>
        <v>0</v>
      </c>
      <c r="J56" s="43" t="str">
        <f t="shared" si="4"/>
        <v/>
      </c>
      <c r="L56" s="24" t="s">
        <v>1665</v>
      </c>
      <c r="W56" s="24" t="b">
        <f t="shared" si="5"/>
        <v>0</v>
      </c>
      <c r="X56" s="24" t="b">
        <f t="shared" si="6"/>
        <v>0</v>
      </c>
      <c r="Y56" s="24" t="str">
        <f t="shared" si="7"/>
        <v/>
      </c>
      <c r="Z56" s="120" t="str">
        <f t="shared" si="8"/>
        <v/>
      </c>
      <c r="AA56" s="120" t="str">
        <f t="shared" si="9"/>
        <v/>
      </c>
      <c r="AB56" s="120" t="str">
        <f t="shared" si="10"/>
        <v/>
      </c>
      <c r="AC56" s="120" t="str">
        <f t="shared" si="11"/>
        <v/>
      </c>
      <c r="AD56" s="120" t="str">
        <f t="shared" si="12"/>
        <v/>
      </c>
      <c r="AE56" s="120" t="str">
        <f t="shared" si="13"/>
        <v/>
      </c>
      <c r="AF56" s="24" t="str">
        <f t="shared" si="14"/>
        <v/>
      </c>
      <c r="AG56" s="78" t="str">
        <f t="shared" si="15"/>
        <v>;;;;;EQUIPAMENTO E MATERIAL PERMANENTE;</v>
      </c>
      <c r="AH56" s="78" t="str">
        <f>IFERROR(VLOOKUP($AG56,'VERIFICAÇÃO 8'!H:J,2,FALSE),"")</f>
        <v/>
      </c>
      <c r="AI56" s="78" t="str">
        <f>IFERROR(VLOOKUP($AG56,'VERIFICAÇÃO 8'!H:J,3,FALSE),"")</f>
        <v/>
      </c>
      <c r="AK56" s="24">
        <f t="shared" si="16"/>
        <v>0</v>
      </c>
      <c r="AL56" s="24">
        <f t="shared" si="17"/>
        <v>0</v>
      </c>
      <c r="AM56" s="24">
        <f t="shared" si="18"/>
        <v>0</v>
      </c>
    </row>
    <row r="57" spans="1:39" x14ac:dyDescent="0.35">
      <c r="A57" s="206" t="s">
        <v>1158</v>
      </c>
      <c r="B57" s="443"/>
      <c r="C57" s="443"/>
      <c r="D57" s="443"/>
      <c r="E57" s="443"/>
      <c r="F57" s="443"/>
      <c r="G57" s="57"/>
      <c r="H57" s="154"/>
      <c r="I57" s="51">
        <f t="shared" si="3"/>
        <v>0</v>
      </c>
      <c r="J57" s="43" t="str">
        <f t="shared" si="4"/>
        <v/>
      </c>
      <c r="L57" s="24" t="s">
        <v>1901</v>
      </c>
      <c r="W57" s="24" t="b">
        <f t="shared" si="5"/>
        <v>0</v>
      </c>
      <c r="X57" s="24" t="b">
        <f t="shared" si="6"/>
        <v>0</v>
      </c>
      <c r="Y57" s="24" t="str">
        <f t="shared" si="7"/>
        <v/>
      </c>
      <c r="Z57" s="120" t="str">
        <f t="shared" si="8"/>
        <v/>
      </c>
      <c r="AA57" s="120" t="str">
        <f t="shared" si="9"/>
        <v/>
      </c>
      <c r="AB57" s="120" t="str">
        <f t="shared" si="10"/>
        <v/>
      </c>
      <c r="AC57" s="120" t="str">
        <f t="shared" si="11"/>
        <v/>
      </c>
      <c r="AD57" s="120" t="str">
        <f t="shared" si="12"/>
        <v/>
      </c>
      <c r="AE57" s="120" t="str">
        <f t="shared" si="13"/>
        <v/>
      </c>
      <c r="AF57" s="24" t="str">
        <f t="shared" si="14"/>
        <v/>
      </c>
      <c r="AG57" s="78" t="str">
        <f t="shared" si="15"/>
        <v>;;;;;EQUIPAMENTO E MATERIAL PERMANENTE;</v>
      </c>
      <c r="AH57" s="78" t="str">
        <f>IFERROR(VLOOKUP($AG57,'VERIFICAÇÃO 8'!H:J,2,FALSE),"")</f>
        <v/>
      </c>
      <c r="AI57" s="78" t="str">
        <f>IFERROR(VLOOKUP($AG57,'VERIFICAÇÃO 8'!H:J,3,FALSE),"")</f>
        <v/>
      </c>
      <c r="AK57" s="24">
        <f t="shared" si="16"/>
        <v>0</v>
      </c>
      <c r="AL57" s="24">
        <f t="shared" si="17"/>
        <v>0</v>
      </c>
      <c r="AM57" s="24">
        <f t="shared" si="18"/>
        <v>0</v>
      </c>
    </row>
    <row r="58" spans="1:39" x14ac:dyDescent="0.35">
      <c r="A58" s="206" t="s">
        <v>1159</v>
      </c>
      <c r="B58" s="443"/>
      <c r="C58" s="443"/>
      <c r="D58" s="443"/>
      <c r="E58" s="443"/>
      <c r="F58" s="443"/>
      <c r="G58" s="57"/>
      <c r="H58" s="154"/>
      <c r="I58" s="51">
        <f t="shared" si="3"/>
        <v>0</v>
      </c>
      <c r="J58" s="43" t="str">
        <f t="shared" si="4"/>
        <v/>
      </c>
      <c r="L58" s="24" t="s">
        <v>2092</v>
      </c>
      <c r="W58" s="24" t="b">
        <f t="shared" si="5"/>
        <v>0</v>
      </c>
      <c r="X58" s="24" t="b">
        <f t="shared" si="6"/>
        <v>0</v>
      </c>
      <c r="Y58" s="24" t="str">
        <f t="shared" si="7"/>
        <v/>
      </c>
      <c r="Z58" s="120" t="str">
        <f t="shared" si="8"/>
        <v/>
      </c>
      <c r="AA58" s="120" t="str">
        <f t="shared" si="9"/>
        <v/>
      </c>
      <c r="AB58" s="120" t="str">
        <f t="shared" si="10"/>
        <v/>
      </c>
      <c r="AC58" s="120" t="str">
        <f t="shared" si="11"/>
        <v/>
      </c>
      <c r="AD58" s="120" t="str">
        <f t="shared" si="12"/>
        <v/>
      </c>
      <c r="AE58" s="120" t="str">
        <f t="shared" si="13"/>
        <v/>
      </c>
      <c r="AF58" s="24" t="str">
        <f t="shared" si="14"/>
        <v/>
      </c>
      <c r="AG58" s="78" t="str">
        <f t="shared" si="15"/>
        <v>;;;;;EQUIPAMENTO E MATERIAL PERMANENTE;</v>
      </c>
      <c r="AH58" s="78" t="str">
        <f>IFERROR(VLOOKUP($AG58,'VERIFICAÇÃO 8'!H:J,2,FALSE),"")</f>
        <v/>
      </c>
      <c r="AI58" s="78" t="str">
        <f>IFERROR(VLOOKUP($AG58,'VERIFICAÇÃO 8'!H:J,3,FALSE),"")</f>
        <v/>
      </c>
      <c r="AK58" s="24">
        <f t="shared" si="16"/>
        <v>0</v>
      </c>
      <c r="AL58" s="24">
        <f t="shared" si="17"/>
        <v>0</v>
      </c>
      <c r="AM58" s="24">
        <f t="shared" si="18"/>
        <v>0</v>
      </c>
    </row>
    <row r="59" spans="1:39" x14ac:dyDescent="0.35">
      <c r="A59" s="206" t="s">
        <v>1160</v>
      </c>
      <c r="B59" s="443"/>
      <c r="C59" s="443"/>
      <c r="D59" s="443"/>
      <c r="E59" s="443"/>
      <c r="F59" s="443"/>
      <c r="G59" s="57"/>
      <c r="H59" s="154"/>
      <c r="I59" s="51">
        <f t="shared" si="3"/>
        <v>0</v>
      </c>
      <c r="J59" s="43" t="str">
        <f t="shared" si="4"/>
        <v/>
      </c>
      <c r="W59" s="24" t="b">
        <f t="shared" si="5"/>
        <v>0</v>
      </c>
      <c r="X59" s="24" t="b">
        <f t="shared" si="6"/>
        <v>0</v>
      </c>
      <c r="Y59" s="24" t="str">
        <f t="shared" si="7"/>
        <v/>
      </c>
      <c r="Z59" s="120" t="str">
        <f t="shared" si="8"/>
        <v/>
      </c>
      <c r="AA59" s="120" t="str">
        <f t="shared" si="9"/>
        <v/>
      </c>
      <c r="AB59" s="120" t="str">
        <f t="shared" si="10"/>
        <v/>
      </c>
      <c r="AC59" s="120" t="str">
        <f t="shared" si="11"/>
        <v/>
      </c>
      <c r="AD59" s="120" t="str">
        <f t="shared" si="12"/>
        <v/>
      </c>
      <c r="AE59" s="120" t="str">
        <f t="shared" si="13"/>
        <v/>
      </c>
      <c r="AF59" s="24" t="str">
        <f t="shared" si="14"/>
        <v/>
      </c>
      <c r="AG59" s="78" t="str">
        <f t="shared" si="15"/>
        <v>;;;;;EQUIPAMENTO E MATERIAL PERMANENTE;</v>
      </c>
      <c r="AH59" s="78" t="str">
        <f>IFERROR(VLOOKUP($AG59,'VERIFICAÇÃO 8'!H:J,2,FALSE),"")</f>
        <v/>
      </c>
      <c r="AI59" s="78" t="str">
        <f>IFERROR(VLOOKUP($AG59,'VERIFICAÇÃO 8'!H:J,3,FALSE),"")</f>
        <v/>
      </c>
      <c r="AK59" s="24">
        <f t="shared" si="16"/>
        <v>0</v>
      </c>
      <c r="AL59" s="24">
        <f t="shared" si="17"/>
        <v>0</v>
      </c>
      <c r="AM59" s="24">
        <f t="shared" si="18"/>
        <v>0</v>
      </c>
    </row>
    <row r="60" spans="1:39" x14ac:dyDescent="0.35">
      <c r="A60" s="206" t="s">
        <v>1161</v>
      </c>
      <c r="B60" s="443"/>
      <c r="C60" s="443"/>
      <c r="D60" s="443"/>
      <c r="E60" s="443"/>
      <c r="F60" s="443"/>
      <c r="G60" s="57"/>
      <c r="H60" s="154"/>
      <c r="I60" s="51">
        <f t="shared" si="3"/>
        <v>0</v>
      </c>
      <c r="J60" s="43" t="str">
        <f t="shared" si="4"/>
        <v/>
      </c>
      <c r="W60" s="24" t="b">
        <f t="shared" si="5"/>
        <v>0</v>
      </c>
      <c r="X60" s="24" t="b">
        <f t="shared" si="6"/>
        <v>0</v>
      </c>
      <c r="Y60" s="24" t="str">
        <f t="shared" si="7"/>
        <v/>
      </c>
      <c r="Z60" s="120" t="str">
        <f t="shared" si="8"/>
        <v/>
      </c>
      <c r="AA60" s="120" t="str">
        <f t="shared" si="9"/>
        <v/>
      </c>
      <c r="AB60" s="120" t="str">
        <f t="shared" si="10"/>
        <v/>
      </c>
      <c r="AC60" s="120" t="str">
        <f t="shared" si="11"/>
        <v/>
      </c>
      <c r="AD60" s="120" t="str">
        <f t="shared" si="12"/>
        <v/>
      </c>
      <c r="AE60" s="120" t="str">
        <f t="shared" si="13"/>
        <v/>
      </c>
      <c r="AF60" s="24" t="str">
        <f t="shared" si="14"/>
        <v/>
      </c>
      <c r="AG60" s="78" t="str">
        <f t="shared" si="15"/>
        <v>;;;;;EQUIPAMENTO E MATERIAL PERMANENTE;</v>
      </c>
      <c r="AH60" s="78" t="str">
        <f>IFERROR(VLOOKUP($AG60,'VERIFICAÇÃO 8'!H:J,2,FALSE),"")</f>
        <v/>
      </c>
      <c r="AI60" s="78" t="str">
        <f>IFERROR(VLOOKUP($AG60,'VERIFICAÇÃO 8'!H:J,3,FALSE),"")</f>
        <v/>
      </c>
      <c r="AK60" s="24">
        <f t="shared" si="16"/>
        <v>0</v>
      </c>
      <c r="AL60" s="24">
        <f t="shared" si="17"/>
        <v>0</v>
      </c>
      <c r="AM60" s="24">
        <f t="shared" si="18"/>
        <v>0</v>
      </c>
    </row>
    <row r="61" spans="1:39" x14ac:dyDescent="0.35">
      <c r="A61" s="206" t="s">
        <v>1162</v>
      </c>
      <c r="B61" s="443"/>
      <c r="C61" s="443"/>
      <c r="D61" s="443"/>
      <c r="E61" s="443"/>
      <c r="F61" s="443"/>
      <c r="G61" s="57"/>
      <c r="H61" s="154"/>
      <c r="I61" s="51">
        <f t="shared" si="3"/>
        <v>0</v>
      </c>
      <c r="J61" s="43" t="str">
        <f t="shared" si="4"/>
        <v/>
      </c>
      <c r="W61" s="24" t="b">
        <f t="shared" si="5"/>
        <v>0</v>
      </c>
      <c r="X61" s="24" t="b">
        <f t="shared" si="6"/>
        <v>0</v>
      </c>
      <c r="Y61" s="24" t="str">
        <f t="shared" si="7"/>
        <v/>
      </c>
      <c r="Z61" s="120" t="str">
        <f t="shared" si="8"/>
        <v/>
      </c>
      <c r="AA61" s="120" t="str">
        <f t="shared" si="9"/>
        <v/>
      </c>
      <c r="AB61" s="120" t="str">
        <f t="shared" si="10"/>
        <v/>
      </c>
      <c r="AC61" s="120" t="str">
        <f t="shared" si="11"/>
        <v/>
      </c>
      <c r="AD61" s="120" t="str">
        <f t="shared" si="12"/>
        <v/>
      </c>
      <c r="AE61" s="120" t="str">
        <f t="shared" si="13"/>
        <v/>
      </c>
      <c r="AF61" s="24" t="str">
        <f t="shared" si="14"/>
        <v/>
      </c>
      <c r="AG61" s="78" t="str">
        <f t="shared" si="15"/>
        <v>;;;;;EQUIPAMENTO E MATERIAL PERMANENTE;</v>
      </c>
      <c r="AH61" s="78" t="str">
        <f>IFERROR(VLOOKUP($AG61,'VERIFICAÇÃO 8'!H:J,2,FALSE),"")</f>
        <v/>
      </c>
      <c r="AI61" s="78" t="str">
        <f>IFERROR(VLOOKUP($AG61,'VERIFICAÇÃO 8'!H:J,3,FALSE),"")</f>
        <v/>
      </c>
      <c r="AK61" s="24">
        <f t="shared" si="16"/>
        <v>0</v>
      </c>
      <c r="AL61" s="24">
        <f t="shared" si="17"/>
        <v>0</v>
      </c>
      <c r="AM61" s="24">
        <f t="shared" si="18"/>
        <v>0</v>
      </c>
    </row>
    <row r="62" spans="1:39" x14ac:dyDescent="0.35">
      <c r="A62" s="206" t="s">
        <v>1163</v>
      </c>
      <c r="B62" s="443"/>
      <c r="C62" s="443"/>
      <c r="D62" s="443"/>
      <c r="E62" s="443"/>
      <c r="F62" s="443"/>
      <c r="G62" s="57"/>
      <c r="H62" s="154"/>
      <c r="I62" s="51">
        <f t="shared" si="3"/>
        <v>0</v>
      </c>
      <c r="J62" s="43" t="str">
        <f t="shared" si="4"/>
        <v/>
      </c>
      <c r="W62" s="24" t="b">
        <f t="shared" si="5"/>
        <v>0</v>
      </c>
      <c r="X62" s="24" t="b">
        <f t="shared" si="6"/>
        <v>0</v>
      </c>
      <c r="Y62" s="24" t="str">
        <f t="shared" si="7"/>
        <v/>
      </c>
      <c r="Z62" s="120" t="str">
        <f t="shared" si="8"/>
        <v/>
      </c>
      <c r="AA62" s="120" t="str">
        <f t="shared" si="9"/>
        <v/>
      </c>
      <c r="AB62" s="120" t="str">
        <f t="shared" si="10"/>
        <v/>
      </c>
      <c r="AC62" s="120" t="str">
        <f t="shared" si="11"/>
        <v/>
      </c>
      <c r="AD62" s="120" t="str">
        <f t="shared" si="12"/>
        <v/>
      </c>
      <c r="AE62" s="120" t="str">
        <f t="shared" si="13"/>
        <v/>
      </c>
      <c r="AF62" s="24" t="str">
        <f t="shared" si="14"/>
        <v/>
      </c>
      <c r="AG62" s="78" t="str">
        <f t="shared" si="15"/>
        <v>;;;;;EQUIPAMENTO E MATERIAL PERMANENTE;</v>
      </c>
      <c r="AH62" s="78" t="str">
        <f>IFERROR(VLOOKUP($AG62,'VERIFICAÇÃO 8'!H:J,2,FALSE),"")</f>
        <v/>
      </c>
      <c r="AI62" s="78" t="str">
        <f>IFERROR(VLOOKUP($AG62,'VERIFICAÇÃO 8'!H:J,3,FALSE),"")</f>
        <v/>
      </c>
      <c r="AK62" s="24">
        <f t="shared" si="16"/>
        <v>0</v>
      </c>
      <c r="AL62" s="24">
        <f t="shared" si="17"/>
        <v>0</v>
      </c>
      <c r="AM62" s="24">
        <f t="shared" si="18"/>
        <v>0</v>
      </c>
    </row>
    <row r="63" spans="1:39" x14ac:dyDescent="0.35">
      <c r="A63" s="206" t="s">
        <v>1164</v>
      </c>
      <c r="B63" s="443"/>
      <c r="C63" s="443"/>
      <c r="D63" s="443"/>
      <c r="E63" s="443"/>
      <c r="F63" s="443"/>
      <c r="G63" s="57"/>
      <c r="H63" s="154"/>
      <c r="I63" s="51">
        <f t="shared" si="3"/>
        <v>0</v>
      </c>
      <c r="J63" s="43" t="str">
        <f t="shared" si="4"/>
        <v/>
      </c>
      <c r="W63" s="24" t="b">
        <f t="shared" si="5"/>
        <v>0</v>
      </c>
      <c r="X63" s="24" t="b">
        <f t="shared" si="6"/>
        <v>0</v>
      </c>
      <c r="Y63" s="24" t="str">
        <f t="shared" si="7"/>
        <v/>
      </c>
      <c r="Z63" s="120" t="str">
        <f t="shared" si="8"/>
        <v/>
      </c>
      <c r="AA63" s="120" t="str">
        <f t="shared" si="9"/>
        <v/>
      </c>
      <c r="AB63" s="120" t="str">
        <f t="shared" si="10"/>
        <v/>
      </c>
      <c r="AC63" s="120" t="str">
        <f t="shared" si="11"/>
        <v/>
      </c>
      <c r="AD63" s="120" t="str">
        <f t="shared" si="12"/>
        <v/>
      </c>
      <c r="AE63" s="120" t="str">
        <f t="shared" si="13"/>
        <v/>
      </c>
      <c r="AF63" s="24" t="str">
        <f t="shared" si="14"/>
        <v/>
      </c>
      <c r="AG63" s="78" t="str">
        <f t="shared" si="15"/>
        <v>;;;;;EQUIPAMENTO E MATERIAL PERMANENTE;</v>
      </c>
      <c r="AH63" s="78" t="str">
        <f>IFERROR(VLOOKUP($AG63,'VERIFICAÇÃO 8'!H:J,2,FALSE),"")</f>
        <v/>
      </c>
      <c r="AI63" s="78" t="str">
        <f>IFERROR(VLOOKUP($AG63,'VERIFICAÇÃO 8'!H:J,3,FALSE),"")</f>
        <v/>
      </c>
      <c r="AK63" s="24">
        <f t="shared" si="16"/>
        <v>0</v>
      </c>
      <c r="AL63" s="24">
        <f t="shared" si="17"/>
        <v>0</v>
      </c>
      <c r="AM63" s="24">
        <f t="shared" si="18"/>
        <v>0</v>
      </c>
    </row>
    <row r="64" spans="1:39" x14ac:dyDescent="0.35">
      <c r="A64" s="206" t="s">
        <v>1165</v>
      </c>
      <c r="B64" s="443"/>
      <c r="C64" s="443"/>
      <c r="D64" s="443"/>
      <c r="E64" s="443"/>
      <c r="F64" s="443"/>
      <c r="G64" s="57"/>
      <c r="H64" s="154"/>
      <c r="I64" s="51">
        <f t="shared" si="3"/>
        <v>0</v>
      </c>
      <c r="J64" s="43" t="str">
        <f t="shared" si="4"/>
        <v/>
      </c>
      <c r="W64" s="24" t="b">
        <f t="shared" si="5"/>
        <v>0</v>
      </c>
      <c r="X64" s="24" t="b">
        <f t="shared" si="6"/>
        <v>0</v>
      </c>
      <c r="Y64" s="24" t="str">
        <f t="shared" si="7"/>
        <v/>
      </c>
      <c r="Z64" s="120" t="str">
        <f t="shared" si="8"/>
        <v/>
      </c>
      <c r="AA64" s="120" t="str">
        <f t="shared" si="9"/>
        <v/>
      </c>
      <c r="AB64" s="120" t="str">
        <f t="shared" si="10"/>
        <v/>
      </c>
      <c r="AC64" s="120" t="str">
        <f t="shared" si="11"/>
        <v/>
      </c>
      <c r="AD64" s="120" t="str">
        <f t="shared" si="12"/>
        <v/>
      </c>
      <c r="AE64" s="120" t="str">
        <f t="shared" si="13"/>
        <v/>
      </c>
      <c r="AF64" s="24" t="str">
        <f t="shared" si="14"/>
        <v/>
      </c>
      <c r="AG64" s="78" t="str">
        <f t="shared" si="15"/>
        <v>;;;;;EQUIPAMENTO E MATERIAL PERMANENTE;</v>
      </c>
      <c r="AH64" s="78" t="str">
        <f>IFERROR(VLOOKUP($AG64,'VERIFICAÇÃO 8'!H:J,2,FALSE),"")</f>
        <v/>
      </c>
      <c r="AI64" s="78" t="str">
        <f>IFERROR(VLOOKUP($AG64,'VERIFICAÇÃO 8'!H:J,3,FALSE),"")</f>
        <v/>
      </c>
      <c r="AK64" s="24">
        <f t="shared" si="16"/>
        <v>0</v>
      </c>
      <c r="AL64" s="24">
        <f t="shared" si="17"/>
        <v>0</v>
      </c>
      <c r="AM64" s="24">
        <f t="shared" si="18"/>
        <v>0</v>
      </c>
    </row>
    <row r="65" spans="1:39" x14ac:dyDescent="0.35">
      <c r="A65" s="206" t="s">
        <v>1166</v>
      </c>
      <c r="B65" s="443"/>
      <c r="C65" s="443"/>
      <c r="D65" s="443"/>
      <c r="E65" s="443"/>
      <c r="F65" s="443"/>
      <c r="G65" s="57"/>
      <c r="H65" s="154"/>
      <c r="I65" s="51">
        <f t="shared" si="3"/>
        <v>0</v>
      </c>
      <c r="J65" s="43" t="str">
        <f t="shared" si="4"/>
        <v/>
      </c>
      <c r="W65" s="24" t="b">
        <f t="shared" si="5"/>
        <v>0</v>
      </c>
      <c r="X65" s="24" t="b">
        <f t="shared" si="6"/>
        <v>0</v>
      </c>
      <c r="Y65" s="24" t="str">
        <f t="shared" si="7"/>
        <v/>
      </c>
      <c r="Z65" s="120" t="str">
        <f t="shared" si="8"/>
        <v/>
      </c>
      <c r="AA65" s="120" t="str">
        <f t="shared" si="9"/>
        <v/>
      </c>
      <c r="AB65" s="120" t="str">
        <f t="shared" si="10"/>
        <v/>
      </c>
      <c r="AC65" s="120" t="str">
        <f t="shared" si="11"/>
        <v/>
      </c>
      <c r="AD65" s="120" t="str">
        <f t="shared" si="12"/>
        <v/>
      </c>
      <c r="AE65" s="120" t="str">
        <f t="shared" si="13"/>
        <v/>
      </c>
      <c r="AF65" s="24" t="str">
        <f t="shared" si="14"/>
        <v/>
      </c>
      <c r="AG65" s="78" t="str">
        <f t="shared" si="15"/>
        <v>;;;;;EQUIPAMENTO E MATERIAL PERMANENTE;</v>
      </c>
      <c r="AH65" s="78" t="str">
        <f>IFERROR(VLOOKUP($AG65,'VERIFICAÇÃO 8'!H:J,2,FALSE),"")</f>
        <v/>
      </c>
      <c r="AI65" s="78" t="str">
        <f>IFERROR(VLOOKUP($AG65,'VERIFICAÇÃO 8'!H:J,3,FALSE),"")</f>
        <v/>
      </c>
      <c r="AK65" s="24">
        <f t="shared" si="16"/>
        <v>0</v>
      </c>
      <c r="AL65" s="24">
        <f t="shared" si="17"/>
        <v>0</v>
      </c>
      <c r="AM65" s="24">
        <f t="shared" si="18"/>
        <v>0</v>
      </c>
    </row>
    <row r="66" spans="1:39" x14ac:dyDescent="0.35">
      <c r="A66" s="206" t="s">
        <v>1167</v>
      </c>
      <c r="B66" s="443"/>
      <c r="C66" s="443"/>
      <c r="D66" s="443"/>
      <c r="E66" s="443"/>
      <c r="F66" s="443"/>
      <c r="G66" s="57"/>
      <c r="H66" s="154"/>
      <c r="I66" s="51">
        <f t="shared" si="3"/>
        <v>0</v>
      </c>
      <c r="J66" s="43" t="str">
        <f t="shared" si="4"/>
        <v/>
      </c>
      <c r="W66" s="24" t="b">
        <f t="shared" si="5"/>
        <v>0</v>
      </c>
      <c r="X66" s="24" t="b">
        <f t="shared" si="6"/>
        <v>0</v>
      </c>
      <c r="Y66" s="24" t="str">
        <f t="shared" si="7"/>
        <v/>
      </c>
      <c r="Z66" s="120" t="str">
        <f t="shared" si="8"/>
        <v/>
      </c>
      <c r="AA66" s="120" t="str">
        <f t="shared" si="9"/>
        <v/>
      </c>
      <c r="AB66" s="120" t="str">
        <f t="shared" si="10"/>
        <v/>
      </c>
      <c r="AC66" s="120" t="str">
        <f t="shared" si="11"/>
        <v/>
      </c>
      <c r="AD66" s="120" t="str">
        <f t="shared" si="12"/>
        <v/>
      </c>
      <c r="AE66" s="120" t="str">
        <f t="shared" si="13"/>
        <v/>
      </c>
      <c r="AF66" s="24" t="str">
        <f t="shared" si="14"/>
        <v/>
      </c>
      <c r="AG66" s="78" t="str">
        <f t="shared" si="15"/>
        <v>;;;;;EQUIPAMENTO E MATERIAL PERMANENTE;</v>
      </c>
      <c r="AH66" s="78" t="str">
        <f>IFERROR(VLOOKUP($AG66,'VERIFICAÇÃO 8'!H:J,2,FALSE),"")</f>
        <v/>
      </c>
      <c r="AI66" s="78" t="str">
        <f>IFERROR(VLOOKUP($AG66,'VERIFICAÇÃO 8'!H:J,3,FALSE),"")</f>
        <v/>
      </c>
      <c r="AK66" s="24">
        <f t="shared" si="16"/>
        <v>0</v>
      </c>
      <c r="AL66" s="24">
        <f t="shared" si="17"/>
        <v>0</v>
      </c>
      <c r="AM66" s="24">
        <f t="shared" si="18"/>
        <v>0</v>
      </c>
    </row>
    <row r="67" spans="1:39" x14ac:dyDescent="0.35">
      <c r="A67" s="206" t="s">
        <v>1168</v>
      </c>
      <c r="B67" s="443"/>
      <c r="C67" s="443"/>
      <c r="D67" s="443"/>
      <c r="E67" s="443"/>
      <c r="F67" s="443"/>
      <c r="G67" s="57"/>
      <c r="H67" s="154"/>
      <c r="I67" s="51">
        <f t="shared" si="3"/>
        <v>0</v>
      </c>
      <c r="J67" s="43" t="str">
        <f t="shared" si="4"/>
        <v/>
      </c>
      <c r="W67" s="24" t="b">
        <f t="shared" si="5"/>
        <v>0</v>
      </c>
      <c r="X67" s="24" t="b">
        <f t="shared" si="6"/>
        <v>0</v>
      </c>
      <c r="Y67" s="24" t="str">
        <f t="shared" si="7"/>
        <v/>
      </c>
      <c r="Z67" s="120" t="str">
        <f t="shared" si="8"/>
        <v/>
      </c>
      <c r="AA67" s="120" t="str">
        <f t="shared" si="9"/>
        <v/>
      </c>
      <c r="AB67" s="120" t="str">
        <f t="shared" si="10"/>
        <v/>
      </c>
      <c r="AC67" s="120" t="str">
        <f t="shared" si="11"/>
        <v/>
      </c>
      <c r="AD67" s="120" t="str">
        <f t="shared" si="12"/>
        <v/>
      </c>
      <c r="AE67" s="120" t="str">
        <f t="shared" si="13"/>
        <v/>
      </c>
      <c r="AF67" s="24" t="str">
        <f t="shared" si="14"/>
        <v/>
      </c>
      <c r="AG67" s="78" t="str">
        <f t="shared" si="15"/>
        <v>;;;;;EQUIPAMENTO E MATERIAL PERMANENTE;</v>
      </c>
      <c r="AH67" s="78" t="str">
        <f>IFERROR(VLOOKUP($AG67,'VERIFICAÇÃO 8'!H:J,2,FALSE),"")</f>
        <v/>
      </c>
      <c r="AI67" s="78" t="str">
        <f>IFERROR(VLOOKUP($AG67,'VERIFICAÇÃO 8'!H:J,3,FALSE),"")</f>
        <v/>
      </c>
      <c r="AK67" s="24">
        <f t="shared" si="16"/>
        <v>0</v>
      </c>
      <c r="AL67" s="24">
        <f t="shared" si="17"/>
        <v>0</v>
      </c>
      <c r="AM67" s="24">
        <f t="shared" si="18"/>
        <v>0</v>
      </c>
    </row>
    <row r="68" spans="1:39" x14ac:dyDescent="0.35">
      <c r="A68" s="206" t="s">
        <v>1169</v>
      </c>
      <c r="B68" s="443"/>
      <c r="C68" s="443"/>
      <c r="D68" s="443"/>
      <c r="E68" s="443"/>
      <c r="F68" s="443"/>
      <c r="G68" s="57"/>
      <c r="H68" s="154"/>
      <c r="I68" s="51">
        <f t="shared" si="3"/>
        <v>0</v>
      </c>
      <c r="J68" s="43" t="str">
        <f t="shared" si="4"/>
        <v/>
      </c>
      <c r="W68" s="24" t="b">
        <f t="shared" si="5"/>
        <v>0</v>
      </c>
      <c r="X68" s="24" t="b">
        <f t="shared" si="6"/>
        <v>0</v>
      </c>
      <c r="Y68" s="24" t="str">
        <f t="shared" si="7"/>
        <v/>
      </c>
      <c r="Z68" s="120" t="str">
        <f t="shared" si="8"/>
        <v/>
      </c>
      <c r="AA68" s="120" t="str">
        <f t="shared" si="9"/>
        <v/>
      </c>
      <c r="AB68" s="120" t="str">
        <f t="shared" si="10"/>
        <v/>
      </c>
      <c r="AC68" s="120" t="str">
        <f t="shared" si="11"/>
        <v/>
      </c>
      <c r="AD68" s="120" t="str">
        <f t="shared" si="12"/>
        <v/>
      </c>
      <c r="AE68" s="120" t="str">
        <f t="shared" si="13"/>
        <v/>
      </c>
      <c r="AF68" s="24" t="str">
        <f t="shared" si="14"/>
        <v/>
      </c>
      <c r="AG68" s="78" t="str">
        <f t="shared" si="15"/>
        <v>;;;;;EQUIPAMENTO E MATERIAL PERMANENTE;</v>
      </c>
      <c r="AH68" s="78" t="str">
        <f>IFERROR(VLOOKUP($AG68,'VERIFICAÇÃO 8'!H:J,2,FALSE),"")</f>
        <v/>
      </c>
      <c r="AI68" s="78" t="str">
        <f>IFERROR(VLOOKUP($AG68,'VERIFICAÇÃO 8'!H:J,3,FALSE),"")</f>
        <v/>
      </c>
      <c r="AK68" s="24">
        <f t="shared" si="16"/>
        <v>0</v>
      </c>
      <c r="AL68" s="24">
        <f t="shared" si="17"/>
        <v>0</v>
      </c>
      <c r="AM68" s="24">
        <f t="shared" si="18"/>
        <v>0</v>
      </c>
    </row>
    <row r="69" spans="1:39" x14ac:dyDescent="0.35">
      <c r="A69" s="206" t="s">
        <v>1170</v>
      </c>
      <c r="B69" s="443"/>
      <c r="C69" s="443"/>
      <c r="D69" s="443"/>
      <c r="E69" s="443"/>
      <c r="F69" s="443"/>
      <c r="G69" s="57"/>
      <c r="H69" s="154"/>
      <c r="I69" s="51">
        <f t="shared" si="3"/>
        <v>0</v>
      </c>
      <c r="J69" s="43" t="str">
        <f t="shared" si="4"/>
        <v/>
      </c>
      <c r="W69" s="24" t="b">
        <f t="shared" si="5"/>
        <v>0</v>
      </c>
      <c r="X69" s="24" t="b">
        <f t="shared" si="6"/>
        <v>0</v>
      </c>
      <c r="Y69" s="24" t="str">
        <f t="shared" si="7"/>
        <v/>
      </c>
      <c r="Z69" s="120" t="str">
        <f t="shared" si="8"/>
        <v/>
      </c>
      <c r="AA69" s="120" t="str">
        <f t="shared" si="9"/>
        <v/>
      </c>
      <c r="AB69" s="120" t="str">
        <f t="shared" si="10"/>
        <v/>
      </c>
      <c r="AC69" s="120" t="str">
        <f t="shared" si="11"/>
        <v/>
      </c>
      <c r="AD69" s="120" t="str">
        <f t="shared" si="12"/>
        <v/>
      </c>
      <c r="AE69" s="120" t="str">
        <f t="shared" si="13"/>
        <v/>
      </c>
      <c r="AF69" s="24" t="str">
        <f t="shared" si="14"/>
        <v/>
      </c>
      <c r="AG69" s="78" t="str">
        <f t="shared" si="15"/>
        <v>;;;;;EQUIPAMENTO E MATERIAL PERMANENTE;</v>
      </c>
      <c r="AH69" s="78" t="str">
        <f>IFERROR(VLOOKUP($AG69,'VERIFICAÇÃO 8'!H:J,2,FALSE),"")</f>
        <v/>
      </c>
      <c r="AI69" s="78" t="str">
        <f>IFERROR(VLOOKUP($AG69,'VERIFICAÇÃO 8'!H:J,3,FALSE),"")</f>
        <v/>
      </c>
      <c r="AK69" s="24">
        <f t="shared" si="16"/>
        <v>0</v>
      </c>
      <c r="AL69" s="24">
        <f t="shared" si="17"/>
        <v>0</v>
      </c>
      <c r="AM69" s="24">
        <f t="shared" si="18"/>
        <v>0</v>
      </c>
    </row>
    <row r="70" spans="1:39" x14ac:dyDescent="0.35">
      <c r="A70" s="206" t="s">
        <v>1171</v>
      </c>
      <c r="B70" s="443"/>
      <c r="C70" s="443"/>
      <c r="D70" s="443"/>
      <c r="E70" s="443"/>
      <c r="F70" s="443"/>
      <c r="G70" s="57"/>
      <c r="H70" s="154"/>
      <c r="I70" s="51">
        <f t="shared" ref="I70:I104" si="19">IF(OR(Y70&lt;&gt;"",AF70&lt;&gt;"",AI70&lt;&gt;""),0,G70*H70)</f>
        <v>0</v>
      </c>
      <c r="J70" s="43" t="str">
        <f t="shared" ref="J70:J104" si="20">IF(AF70&lt;&gt;"",AF70,IF(AI70&lt;&gt;"",AI70,IF(Y70&lt;&gt;"",Y70,"")))</f>
        <v/>
      </c>
      <c r="W70" s="24" t="b">
        <f t="shared" ref="W70:W104" si="21">OR(B70&lt;&gt;"",C70&lt;&gt;"",D70&lt;&gt;"",E70&lt;&gt;"",F70&lt;&gt;"",G70&lt;&gt;"",H70&lt;&gt;"")</f>
        <v>0</v>
      </c>
      <c r="X70" s="24" t="b">
        <f t="shared" ref="X70:X104" si="22">AND(B70&lt;&gt;"",C70&lt;&gt;"",D70&lt;&gt;"",E70&lt;&gt;"",F70&lt;&gt;"",G70&lt;&gt;"",H70&lt;&gt;"")</f>
        <v>0</v>
      </c>
      <c r="Y70" s="24" t="str">
        <f t="shared" ref="Y70:Y104" si="23">IF(AND(W70=TRUE,X70=FALSE),$L$56,"")</f>
        <v/>
      </c>
      <c r="Z70" s="120" t="str">
        <f t="shared" ref="Z70:Z104" si="24">IFERROR(VLOOKUP($B70,$L$5:$R$20,2,FALSE),"")</f>
        <v/>
      </c>
      <c r="AA70" s="120" t="str">
        <f t="shared" ref="AA70:AA104" si="25">IFERROR(VLOOKUP($B70,$L$5:$R$20,3,FALSE),"")</f>
        <v/>
      </c>
      <c r="AB70" s="120" t="str">
        <f t="shared" ref="AB70:AB104" si="26">IFERROR(VLOOKUP($B70,$L$5:$R$20,4,FALSE),"")</f>
        <v/>
      </c>
      <c r="AC70" s="120" t="str">
        <f t="shared" ref="AC70:AC104" si="27">IFERROR(VLOOKUP($B70,$L$5:$R$20,5,FALSE),"")</f>
        <v/>
      </c>
      <c r="AD70" s="120" t="str">
        <f t="shared" ref="AD70:AD104" si="28">IFERROR(VLOOKUP($B70,$L$5:$R$20,6,FALSE),"")</f>
        <v/>
      </c>
      <c r="AE70" s="120" t="str">
        <f t="shared" ref="AE70:AE104" si="29">IFERROR(VLOOKUP($B70,$L$5:$R$20,7,FALSE),"")</f>
        <v/>
      </c>
      <c r="AF70" s="24" t="str">
        <f t="shared" ref="AF70:AF104" si="30">IF(B70="","",IF(Z70="",$L$57,""))</f>
        <v/>
      </c>
      <c r="AG70" s="78" t="str">
        <f t="shared" ref="AG70:AG104" si="31">CONCATENATE($L$44,$L$52,AB70,$L$52,AC70,$L$52,AD70,$L$52,AE70,$L$52,$L$48,$L$52,C70)</f>
        <v>;;;;;EQUIPAMENTO E MATERIAL PERMANENTE;</v>
      </c>
      <c r="AH70" s="78" t="str">
        <f>IFERROR(VLOOKUP($AG70,'VERIFICAÇÃO 8'!H:J,2,FALSE),"")</f>
        <v/>
      </c>
      <c r="AI70" s="78" t="str">
        <f>IFERROR(VLOOKUP($AG70,'VERIFICAÇÃO 8'!H:J,3,FALSE),"")</f>
        <v/>
      </c>
      <c r="AK70" s="24">
        <f t="shared" ref="AK70:AK104" si="32">IF(Y70&lt;&gt;"",1,0)</f>
        <v>0</v>
      </c>
      <c r="AL70" s="24">
        <f t="shared" ref="AL70:AL104" si="33">IF(AF70&lt;&gt;"",1,0)</f>
        <v>0</v>
      </c>
      <c r="AM70" s="24">
        <f t="shared" ref="AM70:AM104" si="34">IF(AI70&lt;&gt;"",1,0)</f>
        <v>0</v>
      </c>
    </row>
    <row r="71" spans="1:39" x14ac:dyDescent="0.35">
      <c r="A71" s="206" t="s">
        <v>1172</v>
      </c>
      <c r="B71" s="443"/>
      <c r="C71" s="443"/>
      <c r="D71" s="443"/>
      <c r="E71" s="443"/>
      <c r="F71" s="443"/>
      <c r="G71" s="57"/>
      <c r="H71" s="154"/>
      <c r="I71" s="51">
        <f t="shared" si="19"/>
        <v>0</v>
      </c>
      <c r="J71" s="43" t="str">
        <f t="shared" si="20"/>
        <v/>
      </c>
      <c r="W71" s="24" t="b">
        <f t="shared" si="21"/>
        <v>0</v>
      </c>
      <c r="X71" s="24" t="b">
        <f t="shared" si="22"/>
        <v>0</v>
      </c>
      <c r="Y71" s="24" t="str">
        <f t="shared" si="23"/>
        <v/>
      </c>
      <c r="Z71" s="120" t="str">
        <f t="shared" si="24"/>
        <v/>
      </c>
      <c r="AA71" s="120" t="str">
        <f t="shared" si="25"/>
        <v/>
      </c>
      <c r="AB71" s="120" t="str">
        <f t="shared" si="26"/>
        <v/>
      </c>
      <c r="AC71" s="120" t="str">
        <f t="shared" si="27"/>
        <v/>
      </c>
      <c r="AD71" s="120" t="str">
        <f t="shared" si="28"/>
        <v/>
      </c>
      <c r="AE71" s="120" t="str">
        <f t="shared" si="29"/>
        <v/>
      </c>
      <c r="AF71" s="24" t="str">
        <f t="shared" si="30"/>
        <v/>
      </c>
      <c r="AG71" s="78" t="str">
        <f t="shared" si="31"/>
        <v>;;;;;EQUIPAMENTO E MATERIAL PERMANENTE;</v>
      </c>
      <c r="AH71" s="78" t="str">
        <f>IFERROR(VLOOKUP($AG71,'VERIFICAÇÃO 8'!H:J,2,FALSE),"")</f>
        <v/>
      </c>
      <c r="AI71" s="78" t="str">
        <f>IFERROR(VLOOKUP($AG71,'VERIFICAÇÃO 8'!H:J,3,FALSE),"")</f>
        <v/>
      </c>
      <c r="AK71" s="24">
        <f t="shared" si="32"/>
        <v>0</v>
      </c>
      <c r="AL71" s="24">
        <f t="shared" si="33"/>
        <v>0</v>
      </c>
      <c r="AM71" s="24">
        <f t="shared" si="34"/>
        <v>0</v>
      </c>
    </row>
    <row r="72" spans="1:39" x14ac:dyDescent="0.35">
      <c r="A72" s="206" t="s">
        <v>1173</v>
      </c>
      <c r="B72" s="443"/>
      <c r="C72" s="443"/>
      <c r="D72" s="443"/>
      <c r="E72" s="443"/>
      <c r="F72" s="443"/>
      <c r="G72" s="57"/>
      <c r="H72" s="154"/>
      <c r="I72" s="51">
        <f t="shared" si="19"/>
        <v>0</v>
      </c>
      <c r="J72" s="43" t="str">
        <f t="shared" si="20"/>
        <v/>
      </c>
      <c r="W72" s="24" t="b">
        <f t="shared" si="21"/>
        <v>0</v>
      </c>
      <c r="X72" s="24" t="b">
        <f t="shared" si="22"/>
        <v>0</v>
      </c>
      <c r="Y72" s="24" t="str">
        <f t="shared" si="23"/>
        <v/>
      </c>
      <c r="Z72" s="120" t="str">
        <f t="shared" si="24"/>
        <v/>
      </c>
      <c r="AA72" s="120" t="str">
        <f t="shared" si="25"/>
        <v/>
      </c>
      <c r="AB72" s="120" t="str">
        <f t="shared" si="26"/>
        <v/>
      </c>
      <c r="AC72" s="120" t="str">
        <f t="shared" si="27"/>
        <v/>
      </c>
      <c r="AD72" s="120" t="str">
        <f t="shared" si="28"/>
        <v/>
      </c>
      <c r="AE72" s="120" t="str">
        <f t="shared" si="29"/>
        <v/>
      </c>
      <c r="AF72" s="24" t="str">
        <f t="shared" si="30"/>
        <v/>
      </c>
      <c r="AG72" s="78" t="str">
        <f t="shared" si="31"/>
        <v>;;;;;EQUIPAMENTO E MATERIAL PERMANENTE;</v>
      </c>
      <c r="AH72" s="78" t="str">
        <f>IFERROR(VLOOKUP($AG72,'VERIFICAÇÃO 8'!H:J,2,FALSE),"")</f>
        <v/>
      </c>
      <c r="AI72" s="78" t="str">
        <f>IFERROR(VLOOKUP($AG72,'VERIFICAÇÃO 8'!H:J,3,FALSE),"")</f>
        <v/>
      </c>
      <c r="AK72" s="24">
        <f t="shared" si="32"/>
        <v>0</v>
      </c>
      <c r="AL72" s="24">
        <f t="shared" si="33"/>
        <v>0</v>
      </c>
      <c r="AM72" s="24">
        <f t="shared" si="34"/>
        <v>0</v>
      </c>
    </row>
    <row r="73" spans="1:39" x14ac:dyDescent="0.35">
      <c r="A73" s="206" t="s">
        <v>1174</v>
      </c>
      <c r="B73" s="443"/>
      <c r="C73" s="443"/>
      <c r="D73" s="443"/>
      <c r="E73" s="443"/>
      <c r="F73" s="443"/>
      <c r="G73" s="57"/>
      <c r="H73" s="154"/>
      <c r="I73" s="51">
        <f t="shared" si="19"/>
        <v>0</v>
      </c>
      <c r="J73" s="43" t="str">
        <f t="shared" si="20"/>
        <v/>
      </c>
      <c r="W73" s="24" t="b">
        <f t="shared" si="21"/>
        <v>0</v>
      </c>
      <c r="X73" s="24" t="b">
        <f t="shared" si="22"/>
        <v>0</v>
      </c>
      <c r="Y73" s="24" t="str">
        <f t="shared" si="23"/>
        <v/>
      </c>
      <c r="Z73" s="120" t="str">
        <f t="shared" si="24"/>
        <v/>
      </c>
      <c r="AA73" s="120" t="str">
        <f t="shared" si="25"/>
        <v/>
      </c>
      <c r="AB73" s="120" t="str">
        <f t="shared" si="26"/>
        <v/>
      </c>
      <c r="AC73" s="120" t="str">
        <f t="shared" si="27"/>
        <v/>
      </c>
      <c r="AD73" s="120" t="str">
        <f t="shared" si="28"/>
        <v/>
      </c>
      <c r="AE73" s="120" t="str">
        <f t="shared" si="29"/>
        <v/>
      </c>
      <c r="AF73" s="24" t="str">
        <f t="shared" si="30"/>
        <v/>
      </c>
      <c r="AG73" s="78" t="str">
        <f t="shared" si="31"/>
        <v>;;;;;EQUIPAMENTO E MATERIAL PERMANENTE;</v>
      </c>
      <c r="AH73" s="78" t="str">
        <f>IFERROR(VLOOKUP($AG73,'VERIFICAÇÃO 8'!H:J,2,FALSE),"")</f>
        <v/>
      </c>
      <c r="AI73" s="78" t="str">
        <f>IFERROR(VLOOKUP($AG73,'VERIFICAÇÃO 8'!H:J,3,FALSE),"")</f>
        <v/>
      </c>
      <c r="AK73" s="24">
        <f t="shared" si="32"/>
        <v>0</v>
      </c>
      <c r="AL73" s="24">
        <f t="shared" si="33"/>
        <v>0</v>
      </c>
      <c r="AM73" s="24">
        <f t="shared" si="34"/>
        <v>0</v>
      </c>
    </row>
    <row r="74" spans="1:39" x14ac:dyDescent="0.35">
      <c r="A74" s="206" t="s">
        <v>1175</v>
      </c>
      <c r="B74" s="443"/>
      <c r="C74" s="443"/>
      <c r="D74" s="443"/>
      <c r="E74" s="443"/>
      <c r="F74" s="443"/>
      <c r="G74" s="57"/>
      <c r="H74" s="154"/>
      <c r="I74" s="51">
        <f t="shared" si="19"/>
        <v>0</v>
      </c>
      <c r="J74" s="43" t="str">
        <f t="shared" si="20"/>
        <v/>
      </c>
      <c r="W74" s="24" t="b">
        <f t="shared" si="21"/>
        <v>0</v>
      </c>
      <c r="X74" s="24" t="b">
        <f t="shared" si="22"/>
        <v>0</v>
      </c>
      <c r="Y74" s="24" t="str">
        <f t="shared" si="23"/>
        <v/>
      </c>
      <c r="Z74" s="120" t="str">
        <f t="shared" si="24"/>
        <v/>
      </c>
      <c r="AA74" s="120" t="str">
        <f t="shared" si="25"/>
        <v/>
      </c>
      <c r="AB74" s="120" t="str">
        <f t="shared" si="26"/>
        <v/>
      </c>
      <c r="AC74" s="120" t="str">
        <f t="shared" si="27"/>
        <v/>
      </c>
      <c r="AD74" s="120" t="str">
        <f t="shared" si="28"/>
        <v/>
      </c>
      <c r="AE74" s="120" t="str">
        <f t="shared" si="29"/>
        <v/>
      </c>
      <c r="AF74" s="24" t="str">
        <f t="shared" si="30"/>
        <v/>
      </c>
      <c r="AG74" s="78" t="str">
        <f t="shared" si="31"/>
        <v>;;;;;EQUIPAMENTO E MATERIAL PERMANENTE;</v>
      </c>
      <c r="AH74" s="78" t="str">
        <f>IFERROR(VLOOKUP($AG74,'VERIFICAÇÃO 8'!H:J,2,FALSE),"")</f>
        <v/>
      </c>
      <c r="AI74" s="78" t="str">
        <f>IFERROR(VLOOKUP($AG74,'VERIFICAÇÃO 8'!H:J,3,FALSE),"")</f>
        <v/>
      </c>
      <c r="AK74" s="24">
        <f t="shared" si="32"/>
        <v>0</v>
      </c>
      <c r="AL74" s="24">
        <f t="shared" si="33"/>
        <v>0</v>
      </c>
      <c r="AM74" s="24">
        <f t="shared" si="34"/>
        <v>0</v>
      </c>
    </row>
    <row r="75" spans="1:39" x14ac:dyDescent="0.35">
      <c r="A75" s="206" t="s">
        <v>1176</v>
      </c>
      <c r="B75" s="443"/>
      <c r="C75" s="443"/>
      <c r="D75" s="443"/>
      <c r="E75" s="443"/>
      <c r="F75" s="443"/>
      <c r="G75" s="57"/>
      <c r="H75" s="154"/>
      <c r="I75" s="51">
        <f t="shared" si="19"/>
        <v>0</v>
      </c>
      <c r="J75" s="43" t="str">
        <f t="shared" si="20"/>
        <v/>
      </c>
      <c r="W75" s="24" t="b">
        <f t="shared" si="21"/>
        <v>0</v>
      </c>
      <c r="X75" s="24" t="b">
        <f t="shared" si="22"/>
        <v>0</v>
      </c>
      <c r="Y75" s="24" t="str">
        <f t="shared" si="23"/>
        <v/>
      </c>
      <c r="Z75" s="120" t="str">
        <f t="shared" si="24"/>
        <v/>
      </c>
      <c r="AA75" s="120" t="str">
        <f t="shared" si="25"/>
        <v/>
      </c>
      <c r="AB75" s="120" t="str">
        <f t="shared" si="26"/>
        <v/>
      </c>
      <c r="AC75" s="120" t="str">
        <f t="shared" si="27"/>
        <v/>
      </c>
      <c r="AD75" s="120" t="str">
        <f t="shared" si="28"/>
        <v/>
      </c>
      <c r="AE75" s="120" t="str">
        <f t="shared" si="29"/>
        <v/>
      </c>
      <c r="AF75" s="24" t="str">
        <f t="shared" si="30"/>
        <v/>
      </c>
      <c r="AG75" s="78" t="str">
        <f t="shared" si="31"/>
        <v>;;;;;EQUIPAMENTO E MATERIAL PERMANENTE;</v>
      </c>
      <c r="AH75" s="78" t="str">
        <f>IFERROR(VLOOKUP($AG75,'VERIFICAÇÃO 8'!H:J,2,FALSE),"")</f>
        <v/>
      </c>
      <c r="AI75" s="78" t="str">
        <f>IFERROR(VLOOKUP($AG75,'VERIFICAÇÃO 8'!H:J,3,FALSE),"")</f>
        <v/>
      </c>
      <c r="AK75" s="24">
        <f t="shared" si="32"/>
        <v>0</v>
      </c>
      <c r="AL75" s="24">
        <f t="shared" si="33"/>
        <v>0</v>
      </c>
      <c r="AM75" s="24">
        <f t="shared" si="34"/>
        <v>0</v>
      </c>
    </row>
    <row r="76" spans="1:39" x14ac:dyDescent="0.35">
      <c r="A76" s="206" t="s">
        <v>1177</v>
      </c>
      <c r="B76" s="443"/>
      <c r="C76" s="443"/>
      <c r="D76" s="443"/>
      <c r="E76" s="443"/>
      <c r="F76" s="443"/>
      <c r="G76" s="57"/>
      <c r="H76" s="154"/>
      <c r="I76" s="51">
        <f t="shared" si="19"/>
        <v>0</v>
      </c>
      <c r="J76" s="43" t="str">
        <f t="shared" si="20"/>
        <v/>
      </c>
      <c r="W76" s="24" t="b">
        <f t="shared" si="21"/>
        <v>0</v>
      </c>
      <c r="X76" s="24" t="b">
        <f t="shared" si="22"/>
        <v>0</v>
      </c>
      <c r="Y76" s="24" t="str">
        <f t="shared" si="23"/>
        <v/>
      </c>
      <c r="Z76" s="120" t="str">
        <f t="shared" si="24"/>
        <v/>
      </c>
      <c r="AA76" s="120" t="str">
        <f t="shared" si="25"/>
        <v/>
      </c>
      <c r="AB76" s="120" t="str">
        <f t="shared" si="26"/>
        <v/>
      </c>
      <c r="AC76" s="120" t="str">
        <f t="shared" si="27"/>
        <v/>
      </c>
      <c r="AD76" s="120" t="str">
        <f t="shared" si="28"/>
        <v/>
      </c>
      <c r="AE76" s="120" t="str">
        <f t="shared" si="29"/>
        <v/>
      </c>
      <c r="AF76" s="24" t="str">
        <f t="shared" si="30"/>
        <v/>
      </c>
      <c r="AG76" s="78" t="str">
        <f t="shared" si="31"/>
        <v>;;;;;EQUIPAMENTO E MATERIAL PERMANENTE;</v>
      </c>
      <c r="AH76" s="78" t="str">
        <f>IFERROR(VLOOKUP($AG76,'VERIFICAÇÃO 8'!H:J,2,FALSE),"")</f>
        <v/>
      </c>
      <c r="AI76" s="78" t="str">
        <f>IFERROR(VLOOKUP($AG76,'VERIFICAÇÃO 8'!H:J,3,FALSE),"")</f>
        <v/>
      </c>
      <c r="AK76" s="24">
        <f t="shared" si="32"/>
        <v>0</v>
      </c>
      <c r="AL76" s="24">
        <f t="shared" si="33"/>
        <v>0</v>
      </c>
      <c r="AM76" s="24">
        <f t="shared" si="34"/>
        <v>0</v>
      </c>
    </row>
    <row r="77" spans="1:39" x14ac:dyDescent="0.35">
      <c r="A77" s="206" t="s">
        <v>1178</v>
      </c>
      <c r="B77" s="443"/>
      <c r="C77" s="443"/>
      <c r="D77" s="443"/>
      <c r="E77" s="443"/>
      <c r="F77" s="443"/>
      <c r="G77" s="57"/>
      <c r="H77" s="154"/>
      <c r="I77" s="51">
        <f t="shared" si="19"/>
        <v>0</v>
      </c>
      <c r="J77" s="43" t="str">
        <f t="shared" si="20"/>
        <v/>
      </c>
      <c r="W77" s="24" t="b">
        <f t="shared" si="21"/>
        <v>0</v>
      </c>
      <c r="X77" s="24" t="b">
        <f t="shared" si="22"/>
        <v>0</v>
      </c>
      <c r="Y77" s="24" t="str">
        <f t="shared" si="23"/>
        <v/>
      </c>
      <c r="Z77" s="120" t="str">
        <f t="shared" si="24"/>
        <v/>
      </c>
      <c r="AA77" s="120" t="str">
        <f t="shared" si="25"/>
        <v/>
      </c>
      <c r="AB77" s="120" t="str">
        <f t="shared" si="26"/>
        <v/>
      </c>
      <c r="AC77" s="120" t="str">
        <f t="shared" si="27"/>
        <v/>
      </c>
      <c r="AD77" s="120" t="str">
        <f t="shared" si="28"/>
        <v/>
      </c>
      <c r="AE77" s="120" t="str">
        <f t="shared" si="29"/>
        <v/>
      </c>
      <c r="AF77" s="24" t="str">
        <f t="shared" si="30"/>
        <v/>
      </c>
      <c r="AG77" s="78" t="str">
        <f t="shared" si="31"/>
        <v>;;;;;EQUIPAMENTO E MATERIAL PERMANENTE;</v>
      </c>
      <c r="AH77" s="78" t="str">
        <f>IFERROR(VLOOKUP($AG77,'VERIFICAÇÃO 8'!H:J,2,FALSE),"")</f>
        <v/>
      </c>
      <c r="AI77" s="78" t="str">
        <f>IFERROR(VLOOKUP($AG77,'VERIFICAÇÃO 8'!H:J,3,FALSE),"")</f>
        <v/>
      </c>
      <c r="AK77" s="24">
        <f t="shared" si="32"/>
        <v>0</v>
      </c>
      <c r="AL77" s="24">
        <f t="shared" si="33"/>
        <v>0</v>
      </c>
      <c r="AM77" s="24">
        <f t="shared" si="34"/>
        <v>0</v>
      </c>
    </row>
    <row r="78" spans="1:39" x14ac:dyDescent="0.35">
      <c r="A78" s="206" t="s">
        <v>1179</v>
      </c>
      <c r="B78" s="443"/>
      <c r="C78" s="443"/>
      <c r="D78" s="443"/>
      <c r="E78" s="443"/>
      <c r="F78" s="443"/>
      <c r="G78" s="57"/>
      <c r="H78" s="154"/>
      <c r="I78" s="51">
        <f t="shared" si="19"/>
        <v>0</v>
      </c>
      <c r="J78" s="43" t="str">
        <f t="shared" si="20"/>
        <v/>
      </c>
      <c r="W78" s="24" t="b">
        <f t="shared" si="21"/>
        <v>0</v>
      </c>
      <c r="X78" s="24" t="b">
        <f t="shared" si="22"/>
        <v>0</v>
      </c>
      <c r="Y78" s="24" t="str">
        <f t="shared" si="23"/>
        <v/>
      </c>
      <c r="Z78" s="120" t="str">
        <f t="shared" si="24"/>
        <v/>
      </c>
      <c r="AA78" s="120" t="str">
        <f t="shared" si="25"/>
        <v/>
      </c>
      <c r="AB78" s="120" t="str">
        <f t="shared" si="26"/>
        <v/>
      </c>
      <c r="AC78" s="120" t="str">
        <f t="shared" si="27"/>
        <v/>
      </c>
      <c r="AD78" s="120" t="str">
        <f t="shared" si="28"/>
        <v/>
      </c>
      <c r="AE78" s="120" t="str">
        <f t="shared" si="29"/>
        <v/>
      </c>
      <c r="AF78" s="24" t="str">
        <f t="shared" si="30"/>
        <v/>
      </c>
      <c r="AG78" s="78" t="str">
        <f t="shared" si="31"/>
        <v>;;;;;EQUIPAMENTO E MATERIAL PERMANENTE;</v>
      </c>
      <c r="AH78" s="78" t="str">
        <f>IFERROR(VLOOKUP($AG78,'VERIFICAÇÃO 8'!H:J,2,FALSE),"")</f>
        <v/>
      </c>
      <c r="AI78" s="78" t="str">
        <f>IFERROR(VLOOKUP($AG78,'VERIFICAÇÃO 8'!H:J,3,FALSE),"")</f>
        <v/>
      </c>
      <c r="AK78" s="24">
        <f t="shared" si="32"/>
        <v>0</v>
      </c>
      <c r="AL78" s="24">
        <f t="shared" si="33"/>
        <v>0</v>
      </c>
      <c r="AM78" s="24">
        <f t="shared" si="34"/>
        <v>0</v>
      </c>
    </row>
    <row r="79" spans="1:39" x14ac:dyDescent="0.35">
      <c r="A79" s="206" t="s">
        <v>1180</v>
      </c>
      <c r="B79" s="443"/>
      <c r="C79" s="443"/>
      <c r="D79" s="443"/>
      <c r="E79" s="443"/>
      <c r="F79" s="443"/>
      <c r="G79" s="57"/>
      <c r="H79" s="154"/>
      <c r="I79" s="51">
        <f t="shared" si="19"/>
        <v>0</v>
      </c>
      <c r="J79" s="43" t="str">
        <f t="shared" si="20"/>
        <v/>
      </c>
      <c r="W79" s="24" t="b">
        <f t="shared" si="21"/>
        <v>0</v>
      </c>
      <c r="X79" s="24" t="b">
        <f t="shared" si="22"/>
        <v>0</v>
      </c>
      <c r="Y79" s="24" t="str">
        <f t="shared" si="23"/>
        <v/>
      </c>
      <c r="Z79" s="120" t="str">
        <f t="shared" si="24"/>
        <v/>
      </c>
      <c r="AA79" s="120" t="str">
        <f t="shared" si="25"/>
        <v/>
      </c>
      <c r="AB79" s="120" t="str">
        <f t="shared" si="26"/>
        <v/>
      </c>
      <c r="AC79" s="120" t="str">
        <f t="shared" si="27"/>
        <v/>
      </c>
      <c r="AD79" s="120" t="str">
        <f t="shared" si="28"/>
        <v/>
      </c>
      <c r="AE79" s="120" t="str">
        <f t="shared" si="29"/>
        <v/>
      </c>
      <c r="AF79" s="24" t="str">
        <f t="shared" si="30"/>
        <v/>
      </c>
      <c r="AG79" s="78" t="str">
        <f t="shared" si="31"/>
        <v>;;;;;EQUIPAMENTO E MATERIAL PERMANENTE;</v>
      </c>
      <c r="AH79" s="78" t="str">
        <f>IFERROR(VLOOKUP($AG79,'VERIFICAÇÃO 8'!H:J,2,FALSE),"")</f>
        <v/>
      </c>
      <c r="AI79" s="78" t="str">
        <f>IFERROR(VLOOKUP($AG79,'VERIFICAÇÃO 8'!H:J,3,FALSE),"")</f>
        <v/>
      </c>
      <c r="AK79" s="24">
        <f t="shared" si="32"/>
        <v>0</v>
      </c>
      <c r="AL79" s="24">
        <f t="shared" si="33"/>
        <v>0</v>
      </c>
      <c r="AM79" s="24">
        <f t="shared" si="34"/>
        <v>0</v>
      </c>
    </row>
    <row r="80" spans="1:39" x14ac:dyDescent="0.35">
      <c r="A80" s="206" t="s">
        <v>1181</v>
      </c>
      <c r="B80" s="443"/>
      <c r="C80" s="443"/>
      <c r="D80" s="443"/>
      <c r="E80" s="443"/>
      <c r="F80" s="443"/>
      <c r="G80" s="57"/>
      <c r="H80" s="154"/>
      <c r="I80" s="51">
        <f t="shared" si="19"/>
        <v>0</v>
      </c>
      <c r="J80" s="43" t="str">
        <f t="shared" si="20"/>
        <v/>
      </c>
      <c r="W80" s="24" t="b">
        <f t="shared" si="21"/>
        <v>0</v>
      </c>
      <c r="X80" s="24" t="b">
        <f t="shared" si="22"/>
        <v>0</v>
      </c>
      <c r="Y80" s="24" t="str">
        <f t="shared" si="23"/>
        <v/>
      </c>
      <c r="Z80" s="120" t="str">
        <f t="shared" si="24"/>
        <v/>
      </c>
      <c r="AA80" s="120" t="str">
        <f t="shared" si="25"/>
        <v/>
      </c>
      <c r="AB80" s="120" t="str">
        <f t="shared" si="26"/>
        <v/>
      </c>
      <c r="AC80" s="120" t="str">
        <f t="shared" si="27"/>
        <v/>
      </c>
      <c r="AD80" s="120" t="str">
        <f t="shared" si="28"/>
        <v/>
      </c>
      <c r="AE80" s="120" t="str">
        <f t="shared" si="29"/>
        <v/>
      </c>
      <c r="AF80" s="24" t="str">
        <f t="shared" si="30"/>
        <v/>
      </c>
      <c r="AG80" s="78" t="str">
        <f t="shared" si="31"/>
        <v>;;;;;EQUIPAMENTO E MATERIAL PERMANENTE;</v>
      </c>
      <c r="AH80" s="78" t="str">
        <f>IFERROR(VLOOKUP($AG80,'VERIFICAÇÃO 8'!H:J,2,FALSE),"")</f>
        <v/>
      </c>
      <c r="AI80" s="78" t="str">
        <f>IFERROR(VLOOKUP($AG80,'VERIFICAÇÃO 8'!H:J,3,FALSE),"")</f>
        <v/>
      </c>
      <c r="AK80" s="24">
        <f t="shared" si="32"/>
        <v>0</v>
      </c>
      <c r="AL80" s="24">
        <f t="shared" si="33"/>
        <v>0</v>
      </c>
      <c r="AM80" s="24">
        <f t="shared" si="34"/>
        <v>0</v>
      </c>
    </row>
    <row r="81" spans="1:39" x14ac:dyDescent="0.35">
      <c r="A81" s="206" t="s">
        <v>1182</v>
      </c>
      <c r="B81" s="443"/>
      <c r="C81" s="443"/>
      <c r="D81" s="443"/>
      <c r="E81" s="443"/>
      <c r="F81" s="443"/>
      <c r="G81" s="57"/>
      <c r="H81" s="154"/>
      <c r="I81" s="51">
        <f t="shared" si="19"/>
        <v>0</v>
      </c>
      <c r="J81" s="43" t="str">
        <f t="shared" si="20"/>
        <v/>
      </c>
      <c r="W81" s="24" t="b">
        <f t="shared" si="21"/>
        <v>0</v>
      </c>
      <c r="X81" s="24" t="b">
        <f t="shared" si="22"/>
        <v>0</v>
      </c>
      <c r="Y81" s="24" t="str">
        <f t="shared" si="23"/>
        <v/>
      </c>
      <c r="Z81" s="120" t="str">
        <f t="shared" si="24"/>
        <v/>
      </c>
      <c r="AA81" s="120" t="str">
        <f t="shared" si="25"/>
        <v/>
      </c>
      <c r="AB81" s="120" t="str">
        <f t="shared" si="26"/>
        <v/>
      </c>
      <c r="AC81" s="120" t="str">
        <f t="shared" si="27"/>
        <v/>
      </c>
      <c r="AD81" s="120" t="str">
        <f t="shared" si="28"/>
        <v/>
      </c>
      <c r="AE81" s="120" t="str">
        <f t="shared" si="29"/>
        <v/>
      </c>
      <c r="AF81" s="24" t="str">
        <f t="shared" si="30"/>
        <v/>
      </c>
      <c r="AG81" s="78" t="str">
        <f t="shared" si="31"/>
        <v>;;;;;EQUIPAMENTO E MATERIAL PERMANENTE;</v>
      </c>
      <c r="AH81" s="78" t="str">
        <f>IFERROR(VLOOKUP($AG81,'VERIFICAÇÃO 8'!H:J,2,FALSE),"")</f>
        <v/>
      </c>
      <c r="AI81" s="78" t="str">
        <f>IFERROR(VLOOKUP($AG81,'VERIFICAÇÃO 8'!H:J,3,FALSE),"")</f>
        <v/>
      </c>
      <c r="AK81" s="24">
        <f t="shared" si="32"/>
        <v>0</v>
      </c>
      <c r="AL81" s="24">
        <f t="shared" si="33"/>
        <v>0</v>
      </c>
      <c r="AM81" s="24">
        <f t="shared" si="34"/>
        <v>0</v>
      </c>
    </row>
    <row r="82" spans="1:39" x14ac:dyDescent="0.35">
      <c r="A82" s="206" t="s">
        <v>1183</v>
      </c>
      <c r="B82" s="443"/>
      <c r="C82" s="443"/>
      <c r="D82" s="443"/>
      <c r="E82" s="443"/>
      <c r="F82" s="443"/>
      <c r="G82" s="57"/>
      <c r="H82" s="154"/>
      <c r="I82" s="51">
        <f t="shared" si="19"/>
        <v>0</v>
      </c>
      <c r="J82" s="43" t="str">
        <f t="shared" si="20"/>
        <v/>
      </c>
      <c r="W82" s="24" t="b">
        <f t="shared" si="21"/>
        <v>0</v>
      </c>
      <c r="X82" s="24" t="b">
        <f t="shared" si="22"/>
        <v>0</v>
      </c>
      <c r="Y82" s="24" t="str">
        <f t="shared" si="23"/>
        <v/>
      </c>
      <c r="Z82" s="120" t="str">
        <f t="shared" si="24"/>
        <v/>
      </c>
      <c r="AA82" s="120" t="str">
        <f t="shared" si="25"/>
        <v/>
      </c>
      <c r="AB82" s="120" t="str">
        <f t="shared" si="26"/>
        <v/>
      </c>
      <c r="AC82" s="120" t="str">
        <f t="shared" si="27"/>
        <v/>
      </c>
      <c r="AD82" s="120" t="str">
        <f t="shared" si="28"/>
        <v/>
      </c>
      <c r="AE82" s="120" t="str">
        <f t="shared" si="29"/>
        <v/>
      </c>
      <c r="AF82" s="24" t="str">
        <f t="shared" si="30"/>
        <v/>
      </c>
      <c r="AG82" s="78" t="str">
        <f t="shared" si="31"/>
        <v>;;;;;EQUIPAMENTO E MATERIAL PERMANENTE;</v>
      </c>
      <c r="AH82" s="78" t="str">
        <f>IFERROR(VLOOKUP($AG82,'VERIFICAÇÃO 8'!H:J,2,FALSE),"")</f>
        <v/>
      </c>
      <c r="AI82" s="78" t="str">
        <f>IFERROR(VLOOKUP($AG82,'VERIFICAÇÃO 8'!H:J,3,FALSE),"")</f>
        <v/>
      </c>
      <c r="AK82" s="24">
        <f t="shared" si="32"/>
        <v>0</v>
      </c>
      <c r="AL82" s="24">
        <f t="shared" si="33"/>
        <v>0</v>
      </c>
      <c r="AM82" s="24">
        <f t="shared" si="34"/>
        <v>0</v>
      </c>
    </row>
    <row r="83" spans="1:39" x14ac:dyDescent="0.35">
      <c r="A83" s="206" t="s">
        <v>1184</v>
      </c>
      <c r="B83" s="443"/>
      <c r="C83" s="443"/>
      <c r="D83" s="443"/>
      <c r="E83" s="443"/>
      <c r="F83" s="443"/>
      <c r="G83" s="57"/>
      <c r="H83" s="154"/>
      <c r="I83" s="51">
        <f t="shared" si="19"/>
        <v>0</v>
      </c>
      <c r="J83" s="43" t="str">
        <f t="shared" si="20"/>
        <v/>
      </c>
      <c r="W83" s="24" t="b">
        <f t="shared" si="21"/>
        <v>0</v>
      </c>
      <c r="X83" s="24" t="b">
        <f t="shared" si="22"/>
        <v>0</v>
      </c>
      <c r="Y83" s="24" t="str">
        <f t="shared" si="23"/>
        <v/>
      </c>
      <c r="Z83" s="120" t="str">
        <f t="shared" si="24"/>
        <v/>
      </c>
      <c r="AA83" s="120" t="str">
        <f t="shared" si="25"/>
        <v/>
      </c>
      <c r="AB83" s="120" t="str">
        <f t="shared" si="26"/>
        <v/>
      </c>
      <c r="AC83" s="120" t="str">
        <f t="shared" si="27"/>
        <v/>
      </c>
      <c r="AD83" s="120" t="str">
        <f t="shared" si="28"/>
        <v/>
      </c>
      <c r="AE83" s="120" t="str">
        <f t="shared" si="29"/>
        <v/>
      </c>
      <c r="AF83" s="24" t="str">
        <f t="shared" si="30"/>
        <v/>
      </c>
      <c r="AG83" s="78" t="str">
        <f t="shared" si="31"/>
        <v>;;;;;EQUIPAMENTO E MATERIAL PERMANENTE;</v>
      </c>
      <c r="AH83" s="78" t="str">
        <f>IFERROR(VLOOKUP($AG83,'VERIFICAÇÃO 8'!H:J,2,FALSE),"")</f>
        <v/>
      </c>
      <c r="AI83" s="78" t="str">
        <f>IFERROR(VLOOKUP($AG83,'VERIFICAÇÃO 8'!H:J,3,FALSE),"")</f>
        <v/>
      </c>
      <c r="AK83" s="24">
        <f t="shared" si="32"/>
        <v>0</v>
      </c>
      <c r="AL83" s="24">
        <f t="shared" si="33"/>
        <v>0</v>
      </c>
      <c r="AM83" s="24">
        <f t="shared" si="34"/>
        <v>0</v>
      </c>
    </row>
    <row r="84" spans="1:39" x14ac:dyDescent="0.35">
      <c r="A84" s="206" t="s">
        <v>1185</v>
      </c>
      <c r="B84" s="443"/>
      <c r="C84" s="443"/>
      <c r="D84" s="443"/>
      <c r="E84" s="443"/>
      <c r="F84" s="443"/>
      <c r="G84" s="57"/>
      <c r="H84" s="154"/>
      <c r="I84" s="51">
        <f t="shared" si="19"/>
        <v>0</v>
      </c>
      <c r="J84" s="43" t="str">
        <f t="shared" si="20"/>
        <v/>
      </c>
      <c r="W84" s="24" t="b">
        <f t="shared" si="21"/>
        <v>0</v>
      </c>
      <c r="X84" s="24" t="b">
        <f t="shared" si="22"/>
        <v>0</v>
      </c>
      <c r="Y84" s="24" t="str">
        <f t="shared" si="23"/>
        <v/>
      </c>
      <c r="Z84" s="120" t="str">
        <f t="shared" si="24"/>
        <v/>
      </c>
      <c r="AA84" s="120" t="str">
        <f t="shared" si="25"/>
        <v/>
      </c>
      <c r="AB84" s="120" t="str">
        <f t="shared" si="26"/>
        <v/>
      </c>
      <c r="AC84" s="120" t="str">
        <f t="shared" si="27"/>
        <v/>
      </c>
      <c r="AD84" s="120" t="str">
        <f t="shared" si="28"/>
        <v/>
      </c>
      <c r="AE84" s="120" t="str">
        <f t="shared" si="29"/>
        <v/>
      </c>
      <c r="AF84" s="24" t="str">
        <f t="shared" si="30"/>
        <v/>
      </c>
      <c r="AG84" s="78" t="str">
        <f t="shared" si="31"/>
        <v>;;;;;EQUIPAMENTO E MATERIAL PERMANENTE;</v>
      </c>
      <c r="AH84" s="78" t="str">
        <f>IFERROR(VLOOKUP($AG84,'VERIFICAÇÃO 8'!H:J,2,FALSE),"")</f>
        <v/>
      </c>
      <c r="AI84" s="78" t="str">
        <f>IFERROR(VLOOKUP($AG84,'VERIFICAÇÃO 8'!H:J,3,FALSE),"")</f>
        <v/>
      </c>
      <c r="AK84" s="24">
        <f t="shared" si="32"/>
        <v>0</v>
      </c>
      <c r="AL84" s="24">
        <f t="shared" si="33"/>
        <v>0</v>
      </c>
      <c r="AM84" s="24">
        <f t="shared" si="34"/>
        <v>0</v>
      </c>
    </row>
    <row r="85" spans="1:39" x14ac:dyDescent="0.35">
      <c r="A85" s="206" t="s">
        <v>1371</v>
      </c>
      <c r="B85" s="443"/>
      <c r="C85" s="443"/>
      <c r="D85" s="443"/>
      <c r="E85" s="443"/>
      <c r="F85" s="443"/>
      <c r="G85" s="57"/>
      <c r="H85" s="154"/>
      <c r="I85" s="51">
        <f t="shared" si="19"/>
        <v>0</v>
      </c>
      <c r="J85" s="43" t="str">
        <f t="shared" si="20"/>
        <v/>
      </c>
      <c r="W85" s="24" t="b">
        <f t="shared" si="21"/>
        <v>0</v>
      </c>
      <c r="X85" s="24" t="b">
        <f t="shared" si="22"/>
        <v>0</v>
      </c>
      <c r="Y85" s="24" t="str">
        <f t="shared" si="23"/>
        <v/>
      </c>
      <c r="Z85" s="120" t="str">
        <f t="shared" si="24"/>
        <v/>
      </c>
      <c r="AA85" s="120" t="str">
        <f t="shared" si="25"/>
        <v/>
      </c>
      <c r="AB85" s="120" t="str">
        <f t="shared" si="26"/>
        <v/>
      </c>
      <c r="AC85" s="120" t="str">
        <f t="shared" si="27"/>
        <v/>
      </c>
      <c r="AD85" s="120" t="str">
        <f t="shared" si="28"/>
        <v/>
      </c>
      <c r="AE85" s="120" t="str">
        <f t="shared" si="29"/>
        <v/>
      </c>
      <c r="AF85" s="24" t="str">
        <f t="shared" si="30"/>
        <v/>
      </c>
      <c r="AG85" s="78" t="str">
        <f t="shared" si="31"/>
        <v>;;;;;EQUIPAMENTO E MATERIAL PERMANENTE;</v>
      </c>
      <c r="AH85" s="78" t="str">
        <f>IFERROR(VLOOKUP($AG85,'VERIFICAÇÃO 8'!H:J,2,FALSE),"")</f>
        <v/>
      </c>
      <c r="AI85" s="78" t="str">
        <f>IFERROR(VLOOKUP($AG85,'VERIFICAÇÃO 8'!H:J,3,FALSE),"")</f>
        <v/>
      </c>
      <c r="AK85" s="24">
        <f t="shared" si="32"/>
        <v>0</v>
      </c>
      <c r="AL85" s="24">
        <f t="shared" si="33"/>
        <v>0</v>
      </c>
      <c r="AM85" s="24">
        <f t="shared" si="34"/>
        <v>0</v>
      </c>
    </row>
    <row r="86" spans="1:39" x14ac:dyDescent="0.35">
      <c r="A86" s="206" t="s">
        <v>1372</v>
      </c>
      <c r="B86" s="443"/>
      <c r="C86" s="443"/>
      <c r="D86" s="443"/>
      <c r="E86" s="443"/>
      <c r="F86" s="443"/>
      <c r="G86" s="57"/>
      <c r="H86" s="154"/>
      <c r="I86" s="51">
        <f t="shared" si="19"/>
        <v>0</v>
      </c>
      <c r="J86" s="43" t="str">
        <f t="shared" si="20"/>
        <v/>
      </c>
      <c r="W86" s="24" t="b">
        <f t="shared" si="21"/>
        <v>0</v>
      </c>
      <c r="X86" s="24" t="b">
        <f t="shared" si="22"/>
        <v>0</v>
      </c>
      <c r="Y86" s="24" t="str">
        <f t="shared" si="23"/>
        <v/>
      </c>
      <c r="Z86" s="120" t="str">
        <f t="shared" si="24"/>
        <v/>
      </c>
      <c r="AA86" s="120" t="str">
        <f t="shared" si="25"/>
        <v/>
      </c>
      <c r="AB86" s="120" t="str">
        <f t="shared" si="26"/>
        <v/>
      </c>
      <c r="AC86" s="120" t="str">
        <f t="shared" si="27"/>
        <v/>
      </c>
      <c r="AD86" s="120" t="str">
        <f t="shared" si="28"/>
        <v/>
      </c>
      <c r="AE86" s="120" t="str">
        <f t="shared" si="29"/>
        <v/>
      </c>
      <c r="AF86" s="24" t="str">
        <f t="shared" si="30"/>
        <v/>
      </c>
      <c r="AG86" s="78" t="str">
        <f t="shared" si="31"/>
        <v>;;;;;EQUIPAMENTO E MATERIAL PERMANENTE;</v>
      </c>
      <c r="AH86" s="78" t="str">
        <f>IFERROR(VLOOKUP($AG86,'VERIFICAÇÃO 8'!H:J,2,FALSE),"")</f>
        <v/>
      </c>
      <c r="AI86" s="78" t="str">
        <f>IFERROR(VLOOKUP($AG86,'VERIFICAÇÃO 8'!H:J,3,FALSE),"")</f>
        <v/>
      </c>
      <c r="AK86" s="24">
        <f t="shared" si="32"/>
        <v>0</v>
      </c>
      <c r="AL86" s="24">
        <f t="shared" si="33"/>
        <v>0</v>
      </c>
      <c r="AM86" s="24">
        <f t="shared" si="34"/>
        <v>0</v>
      </c>
    </row>
    <row r="87" spans="1:39" x14ac:dyDescent="0.35">
      <c r="A87" s="206" t="s">
        <v>1373</v>
      </c>
      <c r="B87" s="443"/>
      <c r="C87" s="443"/>
      <c r="D87" s="443"/>
      <c r="E87" s="443"/>
      <c r="F87" s="443"/>
      <c r="G87" s="57"/>
      <c r="H87" s="154"/>
      <c r="I87" s="51">
        <f t="shared" si="19"/>
        <v>0</v>
      </c>
      <c r="J87" s="43" t="str">
        <f t="shared" si="20"/>
        <v/>
      </c>
      <c r="W87" s="24" t="b">
        <f t="shared" si="21"/>
        <v>0</v>
      </c>
      <c r="X87" s="24" t="b">
        <f t="shared" si="22"/>
        <v>0</v>
      </c>
      <c r="Y87" s="24" t="str">
        <f t="shared" si="23"/>
        <v/>
      </c>
      <c r="Z87" s="120" t="str">
        <f t="shared" si="24"/>
        <v/>
      </c>
      <c r="AA87" s="120" t="str">
        <f t="shared" si="25"/>
        <v/>
      </c>
      <c r="AB87" s="120" t="str">
        <f t="shared" si="26"/>
        <v/>
      </c>
      <c r="AC87" s="120" t="str">
        <f t="shared" si="27"/>
        <v/>
      </c>
      <c r="AD87" s="120" t="str">
        <f t="shared" si="28"/>
        <v/>
      </c>
      <c r="AE87" s="120" t="str">
        <f t="shared" si="29"/>
        <v/>
      </c>
      <c r="AF87" s="24" t="str">
        <f t="shared" si="30"/>
        <v/>
      </c>
      <c r="AG87" s="78" t="str">
        <f t="shared" si="31"/>
        <v>;;;;;EQUIPAMENTO E MATERIAL PERMANENTE;</v>
      </c>
      <c r="AH87" s="78" t="str">
        <f>IFERROR(VLOOKUP($AG87,'VERIFICAÇÃO 8'!H:J,2,FALSE),"")</f>
        <v/>
      </c>
      <c r="AI87" s="78" t="str">
        <f>IFERROR(VLOOKUP($AG87,'VERIFICAÇÃO 8'!H:J,3,FALSE),"")</f>
        <v/>
      </c>
      <c r="AK87" s="24">
        <f t="shared" si="32"/>
        <v>0</v>
      </c>
      <c r="AL87" s="24">
        <f t="shared" si="33"/>
        <v>0</v>
      </c>
      <c r="AM87" s="24">
        <f t="shared" si="34"/>
        <v>0</v>
      </c>
    </row>
    <row r="88" spans="1:39" x14ac:dyDescent="0.35">
      <c r="A88" s="206" t="s">
        <v>1374</v>
      </c>
      <c r="B88" s="443"/>
      <c r="C88" s="443"/>
      <c r="D88" s="443"/>
      <c r="E88" s="443"/>
      <c r="F88" s="443"/>
      <c r="G88" s="57"/>
      <c r="H88" s="154"/>
      <c r="I88" s="51">
        <f t="shared" si="19"/>
        <v>0</v>
      </c>
      <c r="J88" s="43" t="str">
        <f t="shared" si="20"/>
        <v/>
      </c>
      <c r="W88" s="24" t="b">
        <f t="shared" si="21"/>
        <v>0</v>
      </c>
      <c r="X88" s="24" t="b">
        <f t="shared" si="22"/>
        <v>0</v>
      </c>
      <c r="Y88" s="24" t="str">
        <f t="shared" si="23"/>
        <v/>
      </c>
      <c r="Z88" s="120" t="str">
        <f t="shared" si="24"/>
        <v/>
      </c>
      <c r="AA88" s="120" t="str">
        <f t="shared" si="25"/>
        <v/>
      </c>
      <c r="AB88" s="120" t="str">
        <f t="shared" si="26"/>
        <v/>
      </c>
      <c r="AC88" s="120" t="str">
        <f t="shared" si="27"/>
        <v/>
      </c>
      <c r="AD88" s="120" t="str">
        <f t="shared" si="28"/>
        <v/>
      </c>
      <c r="AE88" s="120" t="str">
        <f t="shared" si="29"/>
        <v/>
      </c>
      <c r="AF88" s="24" t="str">
        <f t="shared" si="30"/>
        <v/>
      </c>
      <c r="AG88" s="78" t="str">
        <f t="shared" si="31"/>
        <v>;;;;;EQUIPAMENTO E MATERIAL PERMANENTE;</v>
      </c>
      <c r="AH88" s="78" t="str">
        <f>IFERROR(VLOOKUP($AG88,'VERIFICAÇÃO 8'!H:J,2,FALSE),"")</f>
        <v/>
      </c>
      <c r="AI88" s="78" t="str">
        <f>IFERROR(VLOOKUP($AG88,'VERIFICAÇÃO 8'!H:J,3,FALSE),"")</f>
        <v/>
      </c>
      <c r="AK88" s="24">
        <f t="shared" si="32"/>
        <v>0</v>
      </c>
      <c r="AL88" s="24">
        <f t="shared" si="33"/>
        <v>0</v>
      </c>
      <c r="AM88" s="24">
        <f t="shared" si="34"/>
        <v>0</v>
      </c>
    </row>
    <row r="89" spans="1:39" x14ac:dyDescent="0.35">
      <c r="A89" s="206" t="s">
        <v>1375</v>
      </c>
      <c r="B89" s="443"/>
      <c r="C89" s="443"/>
      <c r="D89" s="443"/>
      <c r="E89" s="443"/>
      <c r="F89" s="443"/>
      <c r="G89" s="57"/>
      <c r="H89" s="154"/>
      <c r="I89" s="51">
        <f t="shared" si="19"/>
        <v>0</v>
      </c>
      <c r="J89" s="43" t="str">
        <f t="shared" si="20"/>
        <v/>
      </c>
      <c r="W89" s="24" t="b">
        <f t="shared" si="21"/>
        <v>0</v>
      </c>
      <c r="X89" s="24" t="b">
        <f t="shared" si="22"/>
        <v>0</v>
      </c>
      <c r="Y89" s="24" t="str">
        <f t="shared" si="23"/>
        <v/>
      </c>
      <c r="Z89" s="120" t="str">
        <f t="shared" si="24"/>
        <v/>
      </c>
      <c r="AA89" s="120" t="str">
        <f t="shared" si="25"/>
        <v/>
      </c>
      <c r="AB89" s="120" t="str">
        <f t="shared" si="26"/>
        <v/>
      </c>
      <c r="AC89" s="120" t="str">
        <f t="shared" si="27"/>
        <v/>
      </c>
      <c r="AD89" s="120" t="str">
        <f t="shared" si="28"/>
        <v/>
      </c>
      <c r="AE89" s="120" t="str">
        <f t="shared" si="29"/>
        <v/>
      </c>
      <c r="AF89" s="24" t="str">
        <f t="shared" si="30"/>
        <v/>
      </c>
      <c r="AG89" s="78" t="str">
        <f t="shared" si="31"/>
        <v>;;;;;EQUIPAMENTO E MATERIAL PERMANENTE;</v>
      </c>
      <c r="AH89" s="78" t="str">
        <f>IFERROR(VLOOKUP($AG89,'VERIFICAÇÃO 8'!H:J,2,FALSE),"")</f>
        <v/>
      </c>
      <c r="AI89" s="78" t="str">
        <f>IFERROR(VLOOKUP($AG89,'VERIFICAÇÃO 8'!H:J,3,FALSE),"")</f>
        <v/>
      </c>
      <c r="AK89" s="24">
        <f t="shared" si="32"/>
        <v>0</v>
      </c>
      <c r="AL89" s="24">
        <f t="shared" si="33"/>
        <v>0</v>
      </c>
      <c r="AM89" s="24">
        <f t="shared" si="34"/>
        <v>0</v>
      </c>
    </row>
    <row r="90" spans="1:39" x14ac:dyDescent="0.35">
      <c r="A90" s="206" t="s">
        <v>1376</v>
      </c>
      <c r="B90" s="443"/>
      <c r="C90" s="443"/>
      <c r="D90" s="443"/>
      <c r="E90" s="443"/>
      <c r="F90" s="443"/>
      <c r="G90" s="57"/>
      <c r="H90" s="154"/>
      <c r="I90" s="51">
        <f t="shared" si="19"/>
        <v>0</v>
      </c>
      <c r="J90" s="43" t="str">
        <f t="shared" si="20"/>
        <v/>
      </c>
      <c r="W90" s="24" t="b">
        <f t="shared" si="21"/>
        <v>0</v>
      </c>
      <c r="X90" s="24" t="b">
        <f t="shared" si="22"/>
        <v>0</v>
      </c>
      <c r="Y90" s="24" t="str">
        <f t="shared" si="23"/>
        <v/>
      </c>
      <c r="Z90" s="120" t="str">
        <f t="shared" si="24"/>
        <v/>
      </c>
      <c r="AA90" s="120" t="str">
        <f t="shared" si="25"/>
        <v/>
      </c>
      <c r="AB90" s="120" t="str">
        <f t="shared" si="26"/>
        <v/>
      </c>
      <c r="AC90" s="120" t="str">
        <f t="shared" si="27"/>
        <v/>
      </c>
      <c r="AD90" s="120" t="str">
        <f t="shared" si="28"/>
        <v/>
      </c>
      <c r="AE90" s="120" t="str">
        <f t="shared" si="29"/>
        <v/>
      </c>
      <c r="AF90" s="24" t="str">
        <f t="shared" si="30"/>
        <v/>
      </c>
      <c r="AG90" s="78" t="str">
        <f t="shared" si="31"/>
        <v>;;;;;EQUIPAMENTO E MATERIAL PERMANENTE;</v>
      </c>
      <c r="AH90" s="78" t="str">
        <f>IFERROR(VLOOKUP($AG90,'VERIFICAÇÃO 8'!H:J,2,FALSE),"")</f>
        <v/>
      </c>
      <c r="AI90" s="78" t="str">
        <f>IFERROR(VLOOKUP($AG90,'VERIFICAÇÃO 8'!H:J,3,FALSE),"")</f>
        <v/>
      </c>
      <c r="AK90" s="24">
        <f t="shared" si="32"/>
        <v>0</v>
      </c>
      <c r="AL90" s="24">
        <f t="shared" si="33"/>
        <v>0</v>
      </c>
      <c r="AM90" s="24">
        <f t="shared" si="34"/>
        <v>0</v>
      </c>
    </row>
    <row r="91" spans="1:39" x14ac:dyDescent="0.35">
      <c r="A91" s="206" t="s">
        <v>1377</v>
      </c>
      <c r="B91" s="443"/>
      <c r="C91" s="443"/>
      <c r="D91" s="443"/>
      <c r="E91" s="443"/>
      <c r="F91" s="443"/>
      <c r="G91" s="57"/>
      <c r="H91" s="154"/>
      <c r="I91" s="51">
        <f t="shared" si="19"/>
        <v>0</v>
      </c>
      <c r="J91" s="43" t="str">
        <f t="shared" si="20"/>
        <v/>
      </c>
      <c r="W91" s="24" t="b">
        <f t="shared" si="21"/>
        <v>0</v>
      </c>
      <c r="X91" s="24" t="b">
        <f t="shared" si="22"/>
        <v>0</v>
      </c>
      <c r="Y91" s="24" t="str">
        <f t="shared" si="23"/>
        <v/>
      </c>
      <c r="Z91" s="120" t="str">
        <f t="shared" si="24"/>
        <v/>
      </c>
      <c r="AA91" s="120" t="str">
        <f t="shared" si="25"/>
        <v/>
      </c>
      <c r="AB91" s="120" t="str">
        <f t="shared" si="26"/>
        <v/>
      </c>
      <c r="AC91" s="120" t="str">
        <f t="shared" si="27"/>
        <v/>
      </c>
      <c r="AD91" s="120" t="str">
        <f t="shared" si="28"/>
        <v/>
      </c>
      <c r="AE91" s="120" t="str">
        <f t="shared" si="29"/>
        <v/>
      </c>
      <c r="AF91" s="24" t="str">
        <f t="shared" si="30"/>
        <v/>
      </c>
      <c r="AG91" s="78" t="str">
        <f t="shared" si="31"/>
        <v>;;;;;EQUIPAMENTO E MATERIAL PERMANENTE;</v>
      </c>
      <c r="AH91" s="78" t="str">
        <f>IFERROR(VLOOKUP($AG91,'VERIFICAÇÃO 8'!H:J,2,FALSE),"")</f>
        <v/>
      </c>
      <c r="AI91" s="78" t="str">
        <f>IFERROR(VLOOKUP($AG91,'VERIFICAÇÃO 8'!H:J,3,FALSE),"")</f>
        <v/>
      </c>
      <c r="AK91" s="24">
        <f t="shared" si="32"/>
        <v>0</v>
      </c>
      <c r="AL91" s="24">
        <f t="shared" si="33"/>
        <v>0</v>
      </c>
      <c r="AM91" s="24">
        <f t="shared" si="34"/>
        <v>0</v>
      </c>
    </row>
    <row r="92" spans="1:39" x14ac:dyDescent="0.35">
      <c r="A92" s="206" t="s">
        <v>1378</v>
      </c>
      <c r="B92" s="443"/>
      <c r="C92" s="443"/>
      <c r="D92" s="443"/>
      <c r="E92" s="443"/>
      <c r="F92" s="443"/>
      <c r="G92" s="57"/>
      <c r="H92" s="154"/>
      <c r="I92" s="51">
        <f t="shared" si="19"/>
        <v>0</v>
      </c>
      <c r="J92" s="43" t="str">
        <f t="shared" si="20"/>
        <v/>
      </c>
      <c r="W92" s="24" t="b">
        <f t="shared" si="21"/>
        <v>0</v>
      </c>
      <c r="X92" s="24" t="b">
        <f t="shared" si="22"/>
        <v>0</v>
      </c>
      <c r="Y92" s="24" t="str">
        <f t="shared" si="23"/>
        <v/>
      </c>
      <c r="Z92" s="120" t="str">
        <f t="shared" si="24"/>
        <v/>
      </c>
      <c r="AA92" s="120" t="str">
        <f t="shared" si="25"/>
        <v/>
      </c>
      <c r="AB92" s="120" t="str">
        <f t="shared" si="26"/>
        <v/>
      </c>
      <c r="AC92" s="120" t="str">
        <f t="shared" si="27"/>
        <v/>
      </c>
      <c r="AD92" s="120" t="str">
        <f t="shared" si="28"/>
        <v/>
      </c>
      <c r="AE92" s="120" t="str">
        <f t="shared" si="29"/>
        <v/>
      </c>
      <c r="AF92" s="24" t="str">
        <f t="shared" si="30"/>
        <v/>
      </c>
      <c r="AG92" s="78" t="str">
        <f t="shared" si="31"/>
        <v>;;;;;EQUIPAMENTO E MATERIAL PERMANENTE;</v>
      </c>
      <c r="AH92" s="78" t="str">
        <f>IFERROR(VLOOKUP($AG92,'VERIFICAÇÃO 8'!H:J,2,FALSE),"")</f>
        <v/>
      </c>
      <c r="AI92" s="78" t="str">
        <f>IFERROR(VLOOKUP($AG92,'VERIFICAÇÃO 8'!H:J,3,FALSE),"")</f>
        <v/>
      </c>
      <c r="AK92" s="24">
        <f t="shared" si="32"/>
        <v>0</v>
      </c>
      <c r="AL92" s="24">
        <f t="shared" si="33"/>
        <v>0</v>
      </c>
      <c r="AM92" s="24">
        <f t="shared" si="34"/>
        <v>0</v>
      </c>
    </row>
    <row r="93" spans="1:39" x14ac:dyDescent="0.35">
      <c r="A93" s="206" t="s">
        <v>1379</v>
      </c>
      <c r="B93" s="443"/>
      <c r="C93" s="443"/>
      <c r="D93" s="443"/>
      <c r="E93" s="443"/>
      <c r="F93" s="443"/>
      <c r="G93" s="57"/>
      <c r="H93" s="154"/>
      <c r="I93" s="51">
        <f t="shared" si="19"/>
        <v>0</v>
      </c>
      <c r="J93" s="43" t="str">
        <f t="shared" si="20"/>
        <v/>
      </c>
      <c r="W93" s="24" t="b">
        <f t="shared" si="21"/>
        <v>0</v>
      </c>
      <c r="X93" s="24" t="b">
        <f t="shared" si="22"/>
        <v>0</v>
      </c>
      <c r="Y93" s="24" t="str">
        <f t="shared" si="23"/>
        <v/>
      </c>
      <c r="Z93" s="120" t="str">
        <f t="shared" si="24"/>
        <v/>
      </c>
      <c r="AA93" s="120" t="str">
        <f t="shared" si="25"/>
        <v/>
      </c>
      <c r="AB93" s="120" t="str">
        <f t="shared" si="26"/>
        <v/>
      </c>
      <c r="AC93" s="120" t="str">
        <f t="shared" si="27"/>
        <v/>
      </c>
      <c r="AD93" s="120" t="str">
        <f t="shared" si="28"/>
        <v/>
      </c>
      <c r="AE93" s="120" t="str">
        <f t="shared" si="29"/>
        <v/>
      </c>
      <c r="AF93" s="24" t="str">
        <f t="shared" si="30"/>
        <v/>
      </c>
      <c r="AG93" s="78" t="str">
        <f t="shared" si="31"/>
        <v>;;;;;EQUIPAMENTO E MATERIAL PERMANENTE;</v>
      </c>
      <c r="AH93" s="78" t="str">
        <f>IFERROR(VLOOKUP($AG93,'VERIFICAÇÃO 8'!H:J,2,FALSE),"")</f>
        <v/>
      </c>
      <c r="AI93" s="78" t="str">
        <f>IFERROR(VLOOKUP($AG93,'VERIFICAÇÃO 8'!H:J,3,FALSE),"")</f>
        <v/>
      </c>
      <c r="AK93" s="24">
        <f t="shared" si="32"/>
        <v>0</v>
      </c>
      <c r="AL93" s="24">
        <f t="shared" si="33"/>
        <v>0</v>
      </c>
      <c r="AM93" s="24">
        <f t="shared" si="34"/>
        <v>0</v>
      </c>
    </row>
    <row r="94" spans="1:39" x14ac:dyDescent="0.35">
      <c r="A94" s="206" t="s">
        <v>1380</v>
      </c>
      <c r="B94" s="443"/>
      <c r="C94" s="443"/>
      <c r="D94" s="443"/>
      <c r="E94" s="443"/>
      <c r="F94" s="443"/>
      <c r="G94" s="57"/>
      <c r="H94" s="154"/>
      <c r="I94" s="51">
        <f t="shared" si="19"/>
        <v>0</v>
      </c>
      <c r="J94" s="43" t="str">
        <f t="shared" si="20"/>
        <v/>
      </c>
      <c r="W94" s="24" t="b">
        <f t="shared" si="21"/>
        <v>0</v>
      </c>
      <c r="X94" s="24" t="b">
        <f t="shared" si="22"/>
        <v>0</v>
      </c>
      <c r="Y94" s="24" t="str">
        <f t="shared" si="23"/>
        <v/>
      </c>
      <c r="Z94" s="120" t="str">
        <f t="shared" si="24"/>
        <v/>
      </c>
      <c r="AA94" s="120" t="str">
        <f t="shared" si="25"/>
        <v/>
      </c>
      <c r="AB94" s="120" t="str">
        <f t="shared" si="26"/>
        <v/>
      </c>
      <c r="AC94" s="120" t="str">
        <f t="shared" si="27"/>
        <v/>
      </c>
      <c r="AD94" s="120" t="str">
        <f t="shared" si="28"/>
        <v/>
      </c>
      <c r="AE94" s="120" t="str">
        <f t="shared" si="29"/>
        <v/>
      </c>
      <c r="AF94" s="24" t="str">
        <f t="shared" si="30"/>
        <v/>
      </c>
      <c r="AG94" s="78" t="str">
        <f t="shared" si="31"/>
        <v>;;;;;EQUIPAMENTO E MATERIAL PERMANENTE;</v>
      </c>
      <c r="AH94" s="78" t="str">
        <f>IFERROR(VLOOKUP($AG94,'VERIFICAÇÃO 8'!H:J,2,FALSE),"")</f>
        <v/>
      </c>
      <c r="AI94" s="78" t="str">
        <f>IFERROR(VLOOKUP($AG94,'VERIFICAÇÃO 8'!H:J,3,FALSE),"")</f>
        <v/>
      </c>
      <c r="AK94" s="24">
        <f t="shared" si="32"/>
        <v>0</v>
      </c>
      <c r="AL94" s="24">
        <f t="shared" si="33"/>
        <v>0</v>
      </c>
      <c r="AM94" s="24">
        <f t="shared" si="34"/>
        <v>0</v>
      </c>
    </row>
    <row r="95" spans="1:39" x14ac:dyDescent="0.35">
      <c r="A95" s="206" t="s">
        <v>1381</v>
      </c>
      <c r="B95" s="443"/>
      <c r="C95" s="443"/>
      <c r="D95" s="443"/>
      <c r="E95" s="443"/>
      <c r="F95" s="443"/>
      <c r="G95" s="57"/>
      <c r="H95" s="154"/>
      <c r="I95" s="51">
        <f t="shared" si="19"/>
        <v>0</v>
      </c>
      <c r="J95" s="43" t="str">
        <f t="shared" si="20"/>
        <v/>
      </c>
      <c r="W95" s="24" t="b">
        <f t="shared" si="21"/>
        <v>0</v>
      </c>
      <c r="X95" s="24" t="b">
        <f t="shared" si="22"/>
        <v>0</v>
      </c>
      <c r="Y95" s="24" t="str">
        <f t="shared" si="23"/>
        <v/>
      </c>
      <c r="Z95" s="120" t="str">
        <f t="shared" si="24"/>
        <v/>
      </c>
      <c r="AA95" s="120" t="str">
        <f t="shared" si="25"/>
        <v/>
      </c>
      <c r="AB95" s="120" t="str">
        <f t="shared" si="26"/>
        <v/>
      </c>
      <c r="AC95" s="120" t="str">
        <f t="shared" si="27"/>
        <v/>
      </c>
      <c r="AD95" s="120" t="str">
        <f t="shared" si="28"/>
        <v/>
      </c>
      <c r="AE95" s="120" t="str">
        <f t="shared" si="29"/>
        <v/>
      </c>
      <c r="AF95" s="24" t="str">
        <f t="shared" si="30"/>
        <v/>
      </c>
      <c r="AG95" s="78" t="str">
        <f t="shared" si="31"/>
        <v>;;;;;EQUIPAMENTO E MATERIAL PERMANENTE;</v>
      </c>
      <c r="AH95" s="78" t="str">
        <f>IFERROR(VLOOKUP($AG95,'VERIFICAÇÃO 8'!H:J,2,FALSE),"")</f>
        <v/>
      </c>
      <c r="AI95" s="78" t="str">
        <f>IFERROR(VLOOKUP($AG95,'VERIFICAÇÃO 8'!H:J,3,FALSE),"")</f>
        <v/>
      </c>
      <c r="AK95" s="24">
        <f t="shared" si="32"/>
        <v>0</v>
      </c>
      <c r="AL95" s="24">
        <f t="shared" si="33"/>
        <v>0</v>
      </c>
      <c r="AM95" s="24">
        <f t="shared" si="34"/>
        <v>0</v>
      </c>
    </row>
    <row r="96" spans="1:39" x14ac:dyDescent="0.35">
      <c r="A96" s="206" t="s">
        <v>1382</v>
      </c>
      <c r="B96" s="443"/>
      <c r="C96" s="443"/>
      <c r="D96" s="443"/>
      <c r="E96" s="443"/>
      <c r="F96" s="443"/>
      <c r="G96" s="57"/>
      <c r="H96" s="154"/>
      <c r="I96" s="51">
        <f t="shared" si="19"/>
        <v>0</v>
      </c>
      <c r="J96" s="43" t="str">
        <f t="shared" si="20"/>
        <v/>
      </c>
      <c r="W96" s="24" t="b">
        <f t="shared" si="21"/>
        <v>0</v>
      </c>
      <c r="X96" s="24" t="b">
        <f t="shared" si="22"/>
        <v>0</v>
      </c>
      <c r="Y96" s="24" t="str">
        <f t="shared" si="23"/>
        <v/>
      </c>
      <c r="Z96" s="120" t="str">
        <f t="shared" si="24"/>
        <v/>
      </c>
      <c r="AA96" s="120" t="str">
        <f t="shared" si="25"/>
        <v/>
      </c>
      <c r="AB96" s="120" t="str">
        <f t="shared" si="26"/>
        <v/>
      </c>
      <c r="AC96" s="120" t="str">
        <f t="shared" si="27"/>
        <v/>
      </c>
      <c r="AD96" s="120" t="str">
        <f t="shared" si="28"/>
        <v/>
      </c>
      <c r="AE96" s="120" t="str">
        <f t="shared" si="29"/>
        <v/>
      </c>
      <c r="AF96" s="24" t="str">
        <f t="shared" si="30"/>
        <v/>
      </c>
      <c r="AG96" s="78" t="str">
        <f t="shared" si="31"/>
        <v>;;;;;EQUIPAMENTO E MATERIAL PERMANENTE;</v>
      </c>
      <c r="AH96" s="78" t="str">
        <f>IFERROR(VLOOKUP($AG96,'VERIFICAÇÃO 8'!H:J,2,FALSE),"")</f>
        <v/>
      </c>
      <c r="AI96" s="78" t="str">
        <f>IFERROR(VLOOKUP($AG96,'VERIFICAÇÃO 8'!H:J,3,FALSE),"")</f>
        <v/>
      </c>
      <c r="AK96" s="24">
        <f t="shared" si="32"/>
        <v>0</v>
      </c>
      <c r="AL96" s="24">
        <f t="shared" si="33"/>
        <v>0</v>
      </c>
      <c r="AM96" s="24">
        <f t="shared" si="34"/>
        <v>0</v>
      </c>
    </row>
    <row r="97" spans="1:39" x14ac:dyDescent="0.35">
      <c r="A97" s="206" t="s">
        <v>1383</v>
      </c>
      <c r="B97" s="443"/>
      <c r="C97" s="443"/>
      <c r="D97" s="443"/>
      <c r="E97" s="443"/>
      <c r="F97" s="443"/>
      <c r="G97" s="57"/>
      <c r="H97" s="154"/>
      <c r="I97" s="51">
        <f t="shared" si="19"/>
        <v>0</v>
      </c>
      <c r="J97" s="43" t="str">
        <f t="shared" si="20"/>
        <v/>
      </c>
      <c r="W97" s="24" t="b">
        <f t="shared" si="21"/>
        <v>0</v>
      </c>
      <c r="X97" s="24" t="b">
        <f t="shared" si="22"/>
        <v>0</v>
      </c>
      <c r="Y97" s="24" t="str">
        <f t="shared" si="23"/>
        <v/>
      </c>
      <c r="Z97" s="120" t="str">
        <f t="shared" si="24"/>
        <v/>
      </c>
      <c r="AA97" s="120" t="str">
        <f t="shared" si="25"/>
        <v/>
      </c>
      <c r="AB97" s="120" t="str">
        <f t="shared" si="26"/>
        <v/>
      </c>
      <c r="AC97" s="120" t="str">
        <f t="shared" si="27"/>
        <v/>
      </c>
      <c r="AD97" s="120" t="str">
        <f t="shared" si="28"/>
        <v/>
      </c>
      <c r="AE97" s="120" t="str">
        <f t="shared" si="29"/>
        <v/>
      </c>
      <c r="AF97" s="24" t="str">
        <f t="shared" si="30"/>
        <v/>
      </c>
      <c r="AG97" s="78" t="str">
        <f t="shared" si="31"/>
        <v>;;;;;EQUIPAMENTO E MATERIAL PERMANENTE;</v>
      </c>
      <c r="AH97" s="78" t="str">
        <f>IFERROR(VLOOKUP($AG97,'VERIFICAÇÃO 8'!H:J,2,FALSE),"")</f>
        <v/>
      </c>
      <c r="AI97" s="78" t="str">
        <f>IFERROR(VLOOKUP($AG97,'VERIFICAÇÃO 8'!H:J,3,FALSE),"")</f>
        <v/>
      </c>
      <c r="AK97" s="24">
        <f t="shared" si="32"/>
        <v>0</v>
      </c>
      <c r="AL97" s="24">
        <f t="shared" si="33"/>
        <v>0</v>
      </c>
      <c r="AM97" s="24">
        <f t="shared" si="34"/>
        <v>0</v>
      </c>
    </row>
    <row r="98" spans="1:39" x14ac:dyDescent="0.35">
      <c r="A98" s="206" t="s">
        <v>1384</v>
      </c>
      <c r="B98" s="443"/>
      <c r="C98" s="443"/>
      <c r="D98" s="443"/>
      <c r="E98" s="443"/>
      <c r="F98" s="443"/>
      <c r="G98" s="57"/>
      <c r="H98" s="154"/>
      <c r="I98" s="51">
        <f t="shared" si="19"/>
        <v>0</v>
      </c>
      <c r="J98" s="43" t="str">
        <f t="shared" si="20"/>
        <v/>
      </c>
      <c r="W98" s="24" t="b">
        <f t="shared" si="21"/>
        <v>0</v>
      </c>
      <c r="X98" s="24" t="b">
        <f t="shared" si="22"/>
        <v>0</v>
      </c>
      <c r="Y98" s="24" t="str">
        <f t="shared" si="23"/>
        <v/>
      </c>
      <c r="Z98" s="120" t="str">
        <f t="shared" si="24"/>
        <v/>
      </c>
      <c r="AA98" s="120" t="str">
        <f t="shared" si="25"/>
        <v/>
      </c>
      <c r="AB98" s="120" t="str">
        <f t="shared" si="26"/>
        <v/>
      </c>
      <c r="AC98" s="120" t="str">
        <f t="shared" si="27"/>
        <v/>
      </c>
      <c r="AD98" s="120" t="str">
        <f t="shared" si="28"/>
        <v/>
      </c>
      <c r="AE98" s="120" t="str">
        <f t="shared" si="29"/>
        <v/>
      </c>
      <c r="AF98" s="24" t="str">
        <f t="shared" si="30"/>
        <v/>
      </c>
      <c r="AG98" s="78" t="str">
        <f t="shared" si="31"/>
        <v>;;;;;EQUIPAMENTO E MATERIAL PERMANENTE;</v>
      </c>
      <c r="AH98" s="78" t="str">
        <f>IFERROR(VLOOKUP($AG98,'VERIFICAÇÃO 8'!H:J,2,FALSE),"")</f>
        <v/>
      </c>
      <c r="AI98" s="78" t="str">
        <f>IFERROR(VLOOKUP($AG98,'VERIFICAÇÃO 8'!H:J,3,FALSE),"")</f>
        <v/>
      </c>
      <c r="AK98" s="24">
        <f t="shared" si="32"/>
        <v>0</v>
      </c>
      <c r="AL98" s="24">
        <f t="shared" si="33"/>
        <v>0</v>
      </c>
      <c r="AM98" s="24">
        <f t="shared" si="34"/>
        <v>0</v>
      </c>
    </row>
    <row r="99" spans="1:39" x14ac:dyDescent="0.35">
      <c r="A99" s="206" t="s">
        <v>1385</v>
      </c>
      <c r="B99" s="443"/>
      <c r="C99" s="443"/>
      <c r="D99" s="443"/>
      <c r="E99" s="443"/>
      <c r="F99" s="443"/>
      <c r="G99" s="57"/>
      <c r="H99" s="154"/>
      <c r="I99" s="51">
        <f t="shared" si="19"/>
        <v>0</v>
      </c>
      <c r="J99" s="43" t="str">
        <f t="shared" si="20"/>
        <v/>
      </c>
      <c r="W99" s="24" t="b">
        <f t="shared" si="21"/>
        <v>0</v>
      </c>
      <c r="X99" s="24" t="b">
        <f t="shared" si="22"/>
        <v>0</v>
      </c>
      <c r="Y99" s="24" t="str">
        <f t="shared" si="23"/>
        <v/>
      </c>
      <c r="Z99" s="120" t="str">
        <f t="shared" si="24"/>
        <v/>
      </c>
      <c r="AA99" s="120" t="str">
        <f t="shared" si="25"/>
        <v/>
      </c>
      <c r="AB99" s="120" t="str">
        <f t="shared" si="26"/>
        <v/>
      </c>
      <c r="AC99" s="120" t="str">
        <f t="shared" si="27"/>
        <v/>
      </c>
      <c r="AD99" s="120" t="str">
        <f t="shared" si="28"/>
        <v/>
      </c>
      <c r="AE99" s="120" t="str">
        <f t="shared" si="29"/>
        <v/>
      </c>
      <c r="AF99" s="24" t="str">
        <f t="shared" si="30"/>
        <v/>
      </c>
      <c r="AG99" s="78" t="str">
        <f t="shared" si="31"/>
        <v>;;;;;EQUIPAMENTO E MATERIAL PERMANENTE;</v>
      </c>
      <c r="AH99" s="78" t="str">
        <f>IFERROR(VLOOKUP($AG99,'VERIFICAÇÃO 8'!H:J,2,FALSE),"")</f>
        <v/>
      </c>
      <c r="AI99" s="78" t="str">
        <f>IFERROR(VLOOKUP($AG99,'VERIFICAÇÃO 8'!H:J,3,FALSE),"")</f>
        <v/>
      </c>
      <c r="AK99" s="24">
        <f t="shared" si="32"/>
        <v>0</v>
      </c>
      <c r="AL99" s="24">
        <f t="shared" si="33"/>
        <v>0</v>
      </c>
      <c r="AM99" s="24">
        <f t="shared" si="34"/>
        <v>0</v>
      </c>
    </row>
    <row r="100" spans="1:39" x14ac:dyDescent="0.35">
      <c r="A100" s="206" t="s">
        <v>1386</v>
      </c>
      <c r="B100" s="443"/>
      <c r="C100" s="443"/>
      <c r="D100" s="443"/>
      <c r="E100" s="443"/>
      <c r="F100" s="443"/>
      <c r="G100" s="57"/>
      <c r="H100" s="154"/>
      <c r="I100" s="51">
        <f t="shared" si="19"/>
        <v>0</v>
      </c>
      <c r="J100" s="43" t="str">
        <f t="shared" si="20"/>
        <v/>
      </c>
      <c r="W100" s="24" t="b">
        <f t="shared" si="21"/>
        <v>0</v>
      </c>
      <c r="X100" s="24" t="b">
        <f t="shared" si="22"/>
        <v>0</v>
      </c>
      <c r="Y100" s="24" t="str">
        <f t="shared" si="23"/>
        <v/>
      </c>
      <c r="Z100" s="120" t="str">
        <f t="shared" si="24"/>
        <v/>
      </c>
      <c r="AA100" s="120" t="str">
        <f t="shared" si="25"/>
        <v/>
      </c>
      <c r="AB100" s="120" t="str">
        <f t="shared" si="26"/>
        <v/>
      </c>
      <c r="AC100" s="120" t="str">
        <f t="shared" si="27"/>
        <v/>
      </c>
      <c r="AD100" s="120" t="str">
        <f t="shared" si="28"/>
        <v/>
      </c>
      <c r="AE100" s="120" t="str">
        <f t="shared" si="29"/>
        <v/>
      </c>
      <c r="AF100" s="24" t="str">
        <f t="shared" si="30"/>
        <v/>
      </c>
      <c r="AG100" s="78" t="str">
        <f t="shared" si="31"/>
        <v>;;;;;EQUIPAMENTO E MATERIAL PERMANENTE;</v>
      </c>
      <c r="AH100" s="78" t="str">
        <f>IFERROR(VLOOKUP($AG100,'VERIFICAÇÃO 8'!H:J,2,FALSE),"")</f>
        <v/>
      </c>
      <c r="AI100" s="78" t="str">
        <f>IFERROR(VLOOKUP($AG100,'VERIFICAÇÃO 8'!H:J,3,FALSE),"")</f>
        <v/>
      </c>
      <c r="AK100" s="24">
        <f t="shared" si="32"/>
        <v>0</v>
      </c>
      <c r="AL100" s="24">
        <f t="shared" si="33"/>
        <v>0</v>
      </c>
      <c r="AM100" s="24">
        <f t="shared" si="34"/>
        <v>0</v>
      </c>
    </row>
    <row r="101" spans="1:39" x14ac:dyDescent="0.35">
      <c r="A101" s="206" t="s">
        <v>1387</v>
      </c>
      <c r="B101" s="443"/>
      <c r="C101" s="443"/>
      <c r="D101" s="443"/>
      <c r="E101" s="443"/>
      <c r="F101" s="443"/>
      <c r="G101" s="57"/>
      <c r="H101" s="154"/>
      <c r="I101" s="51">
        <f t="shared" si="19"/>
        <v>0</v>
      </c>
      <c r="J101" s="43" t="str">
        <f t="shared" si="20"/>
        <v/>
      </c>
      <c r="W101" s="24" t="b">
        <f t="shared" si="21"/>
        <v>0</v>
      </c>
      <c r="X101" s="24" t="b">
        <f t="shared" si="22"/>
        <v>0</v>
      </c>
      <c r="Y101" s="24" t="str">
        <f t="shared" si="23"/>
        <v/>
      </c>
      <c r="Z101" s="120" t="str">
        <f t="shared" si="24"/>
        <v/>
      </c>
      <c r="AA101" s="120" t="str">
        <f t="shared" si="25"/>
        <v/>
      </c>
      <c r="AB101" s="120" t="str">
        <f t="shared" si="26"/>
        <v/>
      </c>
      <c r="AC101" s="120" t="str">
        <f t="shared" si="27"/>
        <v/>
      </c>
      <c r="AD101" s="120" t="str">
        <f t="shared" si="28"/>
        <v/>
      </c>
      <c r="AE101" s="120" t="str">
        <f t="shared" si="29"/>
        <v/>
      </c>
      <c r="AF101" s="24" t="str">
        <f t="shared" si="30"/>
        <v/>
      </c>
      <c r="AG101" s="78" t="str">
        <f t="shared" si="31"/>
        <v>;;;;;EQUIPAMENTO E MATERIAL PERMANENTE;</v>
      </c>
      <c r="AH101" s="78" t="str">
        <f>IFERROR(VLOOKUP($AG101,'VERIFICAÇÃO 8'!H:J,2,FALSE),"")</f>
        <v/>
      </c>
      <c r="AI101" s="78" t="str">
        <f>IFERROR(VLOOKUP($AG101,'VERIFICAÇÃO 8'!H:J,3,FALSE),"")</f>
        <v/>
      </c>
      <c r="AK101" s="24">
        <f t="shared" si="32"/>
        <v>0</v>
      </c>
      <c r="AL101" s="24">
        <f t="shared" si="33"/>
        <v>0</v>
      </c>
      <c r="AM101" s="24">
        <f t="shared" si="34"/>
        <v>0</v>
      </c>
    </row>
    <row r="102" spans="1:39" x14ac:dyDescent="0.35">
      <c r="A102" s="206" t="s">
        <v>1388</v>
      </c>
      <c r="B102" s="443"/>
      <c r="C102" s="443"/>
      <c r="D102" s="443"/>
      <c r="E102" s="443"/>
      <c r="F102" s="443"/>
      <c r="G102" s="57"/>
      <c r="H102" s="154"/>
      <c r="I102" s="51">
        <f t="shared" si="19"/>
        <v>0</v>
      </c>
      <c r="J102" s="43" t="str">
        <f t="shared" si="20"/>
        <v/>
      </c>
      <c r="W102" s="24" t="b">
        <f t="shared" si="21"/>
        <v>0</v>
      </c>
      <c r="X102" s="24" t="b">
        <f t="shared" si="22"/>
        <v>0</v>
      </c>
      <c r="Y102" s="24" t="str">
        <f t="shared" si="23"/>
        <v/>
      </c>
      <c r="Z102" s="120" t="str">
        <f t="shared" si="24"/>
        <v/>
      </c>
      <c r="AA102" s="120" t="str">
        <f t="shared" si="25"/>
        <v/>
      </c>
      <c r="AB102" s="120" t="str">
        <f t="shared" si="26"/>
        <v/>
      </c>
      <c r="AC102" s="120" t="str">
        <f t="shared" si="27"/>
        <v/>
      </c>
      <c r="AD102" s="120" t="str">
        <f t="shared" si="28"/>
        <v/>
      </c>
      <c r="AE102" s="120" t="str">
        <f t="shared" si="29"/>
        <v/>
      </c>
      <c r="AF102" s="24" t="str">
        <f t="shared" si="30"/>
        <v/>
      </c>
      <c r="AG102" s="78" t="str">
        <f t="shared" si="31"/>
        <v>;;;;;EQUIPAMENTO E MATERIAL PERMANENTE;</v>
      </c>
      <c r="AH102" s="78" t="str">
        <f>IFERROR(VLOOKUP($AG102,'VERIFICAÇÃO 8'!H:J,2,FALSE),"")</f>
        <v/>
      </c>
      <c r="AI102" s="78" t="str">
        <f>IFERROR(VLOOKUP($AG102,'VERIFICAÇÃO 8'!H:J,3,FALSE),"")</f>
        <v/>
      </c>
      <c r="AK102" s="24">
        <f t="shared" si="32"/>
        <v>0</v>
      </c>
      <c r="AL102" s="24">
        <f t="shared" si="33"/>
        <v>0</v>
      </c>
      <c r="AM102" s="24">
        <f t="shared" si="34"/>
        <v>0</v>
      </c>
    </row>
    <row r="103" spans="1:39" x14ac:dyDescent="0.35">
      <c r="A103" s="206" t="s">
        <v>1389</v>
      </c>
      <c r="B103" s="443"/>
      <c r="C103" s="443"/>
      <c r="D103" s="443"/>
      <c r="E103" s="443"/>
      <c r="F103" s="443"/>
      <c r="G103" s="57"/>
      <c r="H103" s="154"/>
      <c r="I103" s="51">
        <f t="shared" si="19"/>
        <v>0</v>
      </c>
      <c r="J103" s="43" t="str">
        <f t="shared" si="20"/>
        <v/>
      </c>
      <c r="W103" s="24" t="b">
        <f t="shared" si="21"/>
        <v>0</v>
      </c>
      <c r="X103" s="24" t="b">
        <f t="shared" si="22"/>
        <v>0</v>
      </c>
      <c r="Y103" s="24" t="str">
        <f t="shared" si="23"/>
        <v/>
      </c>
      <c r="Z103" s="120" t="str">
        <f t="shared" si="24"/>
        <v/>
      </c>
      <c r="AA103" s="120" t="str">
        <f t="shared" si="25"/>
        <v/>
      </c>
      <c r="AB103" s="120" t="str">
        <f t="shared" si="26"/>
        <v/>
      </c>
      <c r="AC103" s="120" t="str">
        <f t="shared" si="27"/>
        <v/>
      </c>
      <c r="AD103" s="120" t="str">
        <f t="shared" si="28"/>
        <v/>
      </c>
      <c r="AE103" s="120" t="str">
        <f t="shared" si="29"/>
        <v/>
      </c>
      <c r="AF103" s="24" t="str">
        <f t="shared" si="30"/>
        <v/>
      </c>
      <c r="AG103" s="78" t="str">
        <f t="shared" si="31"/>
        <v>;;;;;EQUIPAMENTO E MATERIAL PERMANENTE;</v>
      </c>
      <c r="AH103" s="78" t="str">
        <f>IFERROR(VLOOKUP($AG103,'VERIFICAÇÃO 8'!H:J,2,FALSE),"")</f>
        <v/>
      </c>
      <c r="AI103" s="78" t="str">
        <f>IFERROR(VLOOKUP($AG103,'VERIFICAÇÃO 8'!H:J,3,FALSE),"")</f>
        <v/>
      </c>
      <c r="AK103" s="24">
        <f t="shared" si="32"/>
        <v>0</v>
      </c>
      <c r="AL103" s="24">
        <f t="shared" si="33"/>
        <v>0</v>
      </c>
      <c r="AM103" s="24">
        <f t="shared" si="34"/>
        <v>0</v>
      </c>
    </row>
    <row r="104" spans="1:39" x14ac:dyDescent="0.35">
      <c r="A104" s="206" t="s">
        <v>1390</v>
      </c>
      <c r="B104" s="443"/>
      <c r="C104" s="443"/>
      <c r="D104" s="443"/>
      <c r="E104" s="443"/>
      <c r="F104" s="443"/>
      <c r="G104" s="57"/>
      <c r="H104" s="154"/>
      <c r="I104" s="51">
        <f t="shared" si="19"/>
        <v>0</v>
      </c>
      <c r="J104" s="43" t="str">
        <f t="shared" si="20"/>
        <v/>
      </c>
      <c r="W104" s="24" t="b">
        <f t="shared" si="21"/>
        <v>0</v>
      </c>
      <c r="X104" s="24" t="b">
        <f t="shared" si="22"/>
        <v>0</v>
      </c>
      <c r="Y104" s="24" t="str">
        <f t="shared" si="23"/>
        <v/>
      </c>
      <c r="Z104" s="120" t="str">
        <f t="shared" si="24"/>
        <v/>
      </c>
      <c r="AA104" s="120" t="str">
        <f t="shared" si="25"/>
        <v/>
      </c>
      <c r="AB104" s="120" t="str">
        <f t="shared" si="26"/>
        <v/>
      </c>
      <c r="AC104" s="120" t="str">
        <f t="shared" si="27"/>
        <v/>
      </c>
      <c r="AD104" s="120" t="str">
        <f t="shared" si="28"/>
        <v/>
      </c>
      <c r="AE104" s="120" t="str">
        <f t="shared" si="29"/>
        <v/>
      </c>
      <c r="AF104" s="24" t="str">
        <f t="shared" si="30"/>
        <v/>
      </c>
      <c r="AG104" s="78" t="str">
        <f t="shared" si="31"/>
        <v>;;;;;EQUIPAMENTO E MATERIAL PERMANENTE;</v>
      </c>
      <c r="AH104" s="78" t="str">
        <f>IFERROR(VLOOKUP($AG104,'VERIFICAÇÃO 8'!H:J,2,FALSE),"")</f>
        <v/>
      </c>
      <c r="AI104" s="78" t="str">
        <f>IFERROR(VLOOKUP($AG104,'VERIFICAÇÃO 8'!H:J,3,FALSE),"")</f>
        <v/>
      </c>
      <c r="AK104" s="24">
        <f t="shared" si="32"/>
        <v>0</v>
      </c>
      <c r="AL104" s="24">
        <f t="shared" si="33"/>
        <v>0</v>
      </c>
      <c r="AM104" s="24">
        <f t="shared" si="34"/>
        <v>0</v>
      </c>
    </row>
    <row r="105" spans="1:39" ht="20.149999999999999" customHeight="1" thickBot="1" x14ac:dyDescent="0.4">
      <c r="A105" s="733" t="s">
        <v>380</v>
      </c>
      <c r="B105" s="734"/>
      <c r="C105" s="734"/>
      <c r="D105" s="734"/>
      <c r="E105" s="734"/>
      <c r="F105" s="734"/>
      <c r="G105" s="734"/>
      <c r="H105" s="734"/>
      <c r="I105" s="53">
        <f>SUM(I5:I104)</f>
        <v>0</v>
      </c>
      <c r="Z105" s="7"/>
      <c r="AA105" s="7"/>
      <c r="AJ105" s="295" t="s">
        <v>5</v>
      </c>
      <c r="AK105" s="295">
        <f>SUM(AK5:AK104)</f>
        <v>0</v>
      </c>
      <c r="AL105" s="295">
        <f>SUM(AL5:AL104)</f>
        <v>0</v>
      </c>
      <c r="AM105" s="295">
        <f>SUM(AM5:AM104)</f>
        <v>0</v>
      </c>
    </row>
    <row r="106" spans="1:39" ht="10.5" thickTop="1" x14ac:dyDescent="0.35">
      <c r="AJ106" s="336" t="s">
        <v>18</v>
      </c>
      <c r="AK106" s="336" t="str">
        <f>IF(AK105&gt;0,AK4,"")</f>
        <v/>
      </c>
      <c r="AL106" s="336" t="str">
        <f>IF(AL105&gt;0,AL4,"")</f>
        <v/>
      </c>
      <c r="AM106" s="336" t="str">
        <f>IF(AM105&gt;0,AM4,"")</f>
        <v/>
      </c>
    </row>
    <row r="107" spans="1:39" x14ac:dyDescent="0.35">
      <c r="AJ107" s="101"/>
      <c r="AK107" s="146"/>
      <c r="AL107" s="146"/>
      <c r="AM107" s="337"/>
    </row>
  </sheetData>
  <sheetProtection algorithmName="SHA-512" hashValue="WcllBe8oKZrb+IdXixAHE1vdvWWKzn/5sqyahldQIqa5ZxciAqa8jIZ4audG4tI5kIxenFWOKMskfLL2NwSh8w==" saltValue="AScC0oo+qkDIVQsLWcpdyQ==" spinCount="100000" sheet="1" formatColumns="0" formatRows="0" selectLockedCells="1"/>
  <customSheetViews>
    <customSheetView guid="{F5A100CB-B899-442A-8CB0-2AB82028E8A7}" scale="90" showGridLines="0" fitToPage="1" hiddenColumns="1">
      <selection activeCell="H9" sqref="H9"/>
      <pageMargins left="0.78740157480314965" right="0.23622047244094491" top="0.78740157480314965" bottom="0.74803149606299213" header="0.31496062992125984" footer="0.31496062992125984"/>
      <pageSetup paperSize="9" scale="81" fitToHeight="5" orientation="landscape" r:id="rId1"/>
      <headerFooter>
        <oddHeader>&amp;CPTR - PARTE B&amp;RVERSÃO 2</oddHeader>
        <oddFooter>&amp;A&amp;RPágina &amp;P</oddFooter>
      </headerFooter>
    </customSheetView>
  </customSheetViews>
  <mergeCells count="9">
    <mergeCell ref="AG3:AI3"/>
    <mergeCell ref="AK3:AM3"/>
    <mergeCell ref="A105:H105"/>
    <mergeCell ref="J1:J4"/>
    <mergeCell ref="S3:U3"/>
    <mergeCell ref="A3:I3"/>
    <mergeCell ref="L3:R3"/>
    <mergeCell ref="W3:Y3"/>
    <mergeCell ref="Z3:AF3"/>
  </mergeCells>
  <conditionalFormatting sqref="B9:B11">
    <cfRule type="cellIs" dxfId="8" priority="2" operator="equal">
      <formula>0</formula>
    </cfRule>
  </conditionalFormatting>
  <conditionalFormatting sqref="J1">
    <cfRule type="cellIs" dxfId="7" priority="4" operator="equal">
      <formula>0</formula>
    </cfRule>
  </conditionalFormatting>
  <conditionalFormatting sqref="J1:J4">
    <cfRule type="containsBlanks" dxfId="6" priority="1">
      <formula>LEN(TRIM(J1))=0</formula>
    </cfRule>
  </conditionalFormatting>
  <conditionalFormatting sqref="J5:J1048576">
    <cfRule type="cellIs" dxfId="5" priority="11" operator="equal">
      <formula>#REF!</formula>
    </cfRule>
  </conditionalFormatting>
  <dataValidations count="7">
    <dataValidation type="list" allowBlank="1" showInputMessage="1" showErrorMessage="1" error="SELECIONE NA LISTA O EXECUTOR DA DESPESA." sqref="B5:B104" xr:uid="{00000000-0002-0000-1300-000000000000}">
      <formula1>$L$5:$L$20</formula1>
    </dataValidation>
    <dataValidation type="list" allowBlank="1" showInputMessage="1" showErrorMessage="1" error="SELECIONE NA LISTA A PROCEDÊNCIA DO ITEM." sqref="D5:D104" xr:uid="{00000000-0002-0000-1300-000001000000}">
      <formula1>$N$33:$N$34</formula1>
    </dataValidation>
    <dataValidation type="textLength" operator="lessThanOrEqual" allowBlank="1" showInputMessage="1" showErrorMessage="1" error="O TEXTO NÃO PODE SUPERAR 80 CARACTERES" sqref="E5:E104" xr:uid="{00000000-0002-0000-1300-000002000000}">
      <formula1>80</formula1>
    </dataValidation>
    <dataValidation type="textLength" operator="lessThanOrEqual" allowBlank="1" showInputMessage="1" showErrorMessage="1" error="O TEXTO NÃO PODE SUPERAR 300 CARACTERES" sqref="F5:F104" xr:uid="{00000000-0002-0000-1300-000003000000}">
      <formula1>300</formula1>
    </dataValidation>
    <dataValidation type="whole" operator="greaterThanOrEqual" allowBlank="1" showInputMessage="1" showErrorMessage="1" error="PREENCHER NÚMERO INTEIRO MAIOR QUE ZERO" sqref="H5:H104" xr:uid="{00000000-0002-0000-1300-000004000000}">
      <formula1>0</formula1>
    </dataValidation>
    <dataValidation type="list" operator="lessThanOrEqual" allowBlank="1" showInputMessage="1" showErrorMessage="1" error="SELECIONE NA LISTA O TIPO DE DESPESA." sqref="C5:C104" xr:uid="{00000000-0002-0000-1300-000005000000}">
      <formula1>$N$25:$N$26</formula1>
    </dataValidation>
    <dataValidation type="decimal" operator="greaterThanOrEqual" allowBlank="1" showInputMessage="1" showErrorMessage="1" error="A INFORMAÇÃO DEVE SER UM NÚMERO POSITIVO._x000a_UTILIZE VÍRGULA PARA SEPARAR OS CENTAVOS, SE HOUVRE." sqref="G5:G104" xr:uid="{00000000-0002-0000-1300-000006000000}">
      <formula1>0</formula1>
    </dataValidation>
  </dataValidations>
  <pageMargins left="0.78740157480314965" right="0.23622047244094491" top="0.78740157480314965" bottom="0.74803149606299213" header="0.31496062992125984" footer="0.31496062992125984"/>
  <pageSetup paperSize="9" scale="81" fitToHeight="5" orientation="landscape" r:id="rId2"/>
  <headerFooter>
    <oddHeader>&amp;CPTR - PARTE B&amp;RVERSÃO 2</oddHeader>
    <oddFooter>&amp;A&amp;RPágina &amp;P</oddFooter>
  </headerFooter>
  <legacyDrawing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Plan10">
    <pageSetUpPr fitToPage="1"/>
  </sheetPr>
  <dimension ref="A1:AM59"/>
  <sheetViews>
    <sheetView showGridLines="0" zoomScaleNormal="100" workbookViewId="0">
      <selection activeCell="B5" sqref="B5"/>
    </sheetView>
  </sheetViews>
  <sheetFormatPr defaultColWidth="9.1796875" defaultRowHeight="10" x14ac:dyDescent="0.35"/>
  <cols>
    <col min="1" max="1" width="4.81640625" style="7" customWidth="1"/>
    <col min="2" max="2" width="17.453125" style="5" bestFit="1" customWidth="1"/>
    <col min="3" max="3" width="22.1796875" style="30" customWidth="1"/>
    <col min="4" max="4" width="11.453125" style="30" bestFit="1" customWidth="1"/>
    <col min="5" max="5" width="26.81640625" style="5" customWidth="1"/>
    <col min="6" max="6" width="28" style="5" customWidth="1"/>
    <col min="7" max="7" width="14" style="5" customWidth="1"/>
    <col min="8" max="8" width="10.1796875" style="5" customWidth="1"/>
    <col min="9" max="9" width="17.81640625" style="5" customWidth="1"/>
    <col min="10" max="10" width="108.26953125" style="46" customWidth="1"/>
    <col min="11" max="11" width="9.1796875" style="5" hidden="1" customWidth="1"/>
    <col min="12" max="12" width="25.7265625" style="7" hidden="1" customWidth="1"/>
    <col min="13" max="13" width="17.1796875" style="7" hidden="1" customWidth="1"/>
    <col min="14" max="18" width="19.1796875" style="7" hidden="1" customWidth="1"/>
    <col min="19" max="19" width="16.54296875" style="7" hidden="1" customWidth="1"/>
    <col min="20" max="20" width="19.81640625" style="5" hidden="1" customWidth="1"/>
    <col min="21" max="21" width="9.81640625" style="5" hidden="1" customWidth="1"/>
    <col min="22" max="24" width="18.453125" style="5" hidden="1" customWidth="1"/>
    <col min="25" max="25" width="12.7265625" style="5" hidden="1" customWidth="1"/>
    <col min="26" max="26" width="14.81640625" style="5" hidden="1" customWidth="1"/>
    <col min="27" max="29" width="9.1796875" style="5" hidden="1" customWidth="1"/>
    <col min="30" max="30" width="10.453125" style="5" hidden="1" customWidth="1"/>
    <col min="31" max="31" width="29.453125" style="5" hidden="1" customWidth="1"/>
    <col min="32" max="32" width="22.1796875" style="5" hidden="1" customWidth="1"/>
    <col min="33" max="33" width="12.453125" style="5" hidden="1" customWidth="1"/>
    <col min="34" max="34" width="24.7265625" style="5" hidden="1" customWidth="1"/>
    <col min="35" max="35" width="15.453125" style="5" hidden="1" customWidth="1"/>
    <col min="36" max="38" width="16.1796875" style="5" hidden="1" customWidth="1"/>
    <col min="39" max="39" width="9.1796875" style="5" hidden="1" customWidth="1"/>
    <col min="40" max="40" width="9.1796875" style="5" customWidth="1"/>
    <col min="41" max="16384" width="9.1796875" style="5"/>
  </cols>
  <sheetData>
    <row r="1" spans="1:38" ht="10.5" x14ac:dyDescent="0.35">
      <c r="A1" s="141" t="s">
        <v>381</v>
      </c>
      <c r="C1" s="162"/>
      <c r="D1" s="162"/>
      <c r="S1" s="132"/>
    </row>
    <row r="2" spans="1:38" ht="10.5" thickBot="1" x14ac:dyDescent="0.4"/>
    <row r="3" spans="1:38" ht="20.149999999999999" customHeight="1" thickTop="1" thickBot="1" x14ac:dyDescent="0.4">
      <c r="A3" s="772" t="s">
        <v>227</v>
      </c>
      <c r="B3" s="773"/>
      <c r="C3" s="773"/>
      <c r="D3" s="773"/>
      <c r="E3" s="773"/>
      <c r="F3" s="773"/>
      <c r="G3" s="773"/>
      <c r="H3" s="773"/>
      <c r="I3" s="774"/>
      <c r="J3" s="771"/>
      <c r="L3" s="658" t="s">
        <v>832</v>
      </c>
      <c r="M3" s="658"/>
      <c r="N3" s="658"/>
      <c r="O3" s="326"/>
      <c r="P3" s="326"/>
      <c r="Q3" s="326"/>
      <c r="R3" s="326"/>
      <c r="S3" s="171" t="s">
        <v>2007</v>
      </c>
      <c r="T3" s="158"/>
      <c r="V3" s="766" t="s">
        <v>2004</v>
      </c>
      <c r="W3" s="768"/>
      <c r="X3" s="769"/>
      <c r="Y3" s="658" t="s">
        <v>2005</v>
      </c>
      <c r="Z3" s="658"/>
      <c r="AA3" s="658"/>
      <c r="AB3" s="658"/>
      <c r="AC3" s="658"/>
      <c r="AD3" s="658"/>
      <c r="AE3" s="658"/>
      <c r="AF3" s="749" t="s">
        <v>2006</v>
      </c>
      <c r="AG3" s="749"/>
      <c r="AH3" s="749"/>
      <c r="AJ3" s="730" t="s">
        <v>2008</v>
      </c>
      <c r="AK3" s="730"/>
      <c r="AL3" s="730"/>
    </row>
    <row r="4" spans="1:38" ht="25" customHeight="1" thickTop="1" x14ac:dyDescent="0.35">
      <c r="A4" s="216" t="s">
        <v>6</v>
      </c>
      <c r="B4" s="214" t="s">
        <v>2377</v>
      </c>
      <c r="C4" s="214" t="s">
        <v>354</v>
      </c>
      <c r="D4" s="214" t="s">
        <v>355</v>
      </c>
      <c r="E4" s="214" t="s">
        <v>833</v>
      </c>
      <c r="F4" s="214" t="s">
        <v>830</v>
      </c>
      <c r="G4" s="214" t="s">
        <v>356</v>
      </c>
      <c r="H4" s="214" t="s">
        <v>357</v>
      </c>
      <c r="I4" s="215" t="s">
        <v>9</v>
      </c>
      <c r="J4" s="771"/>
      <c r="L4" s="101" t="s">
        <v>1542</v>
      </c>
      <c r="M4" s="101" t="s">
        <v>0</v>
      </c>
      <c r="N4" s="101" t="s">
        <v>440</v>
      </c>
      <c r="O4" s="101" t="s">
        <v>1</v>
      </c>
      <c r="P4" s="101" t="s">
        <v>245</v>
      </c>
      <c r="Q4" s="101" t="s">
        <v>1083</v>
      </c>
      <c r="R4" s="101" t="s">
        <v>446</v>
      </c>
      <c r="S4" s="149" t="s">
        <v>322</v>
      </c>
      <c r="T4" s="149" t="s">
        <v>444</v>
      </c>
      <c r="V4" s="320" t="s">
        <v>1883</v>
      </c>
      <c r="W4" s="320" t="s">
        <v>1884</v>
      </c>
      <c r="X4" s="211" t="s">
        <v>1885</v>
      </c>
      <c r="Y4" s="96" t="s">
        <v>0</v>
      </c>
      <c r="Z4" s="96" t="s">
        <v>440</v>
      </c>
      <c r="AA4" s="96" t="s">
        <v>1</v>
      </c>
      <c r="AB4" s="96" t="s">
        <v>245</v>
      </c>
      <c r="AC4" s="96" t="s">
        <v>1083</v>
      </c>
      <c r="AD4" s="96" t="s">
        <v>446</v>
      </c>
      <c r="AE4" s="211" t="s">
        <v>1906</v>
      </c>
      <c r="AF4" s="163" t="s">
        <v>1899</v>
      </c>
      <c r="AG4" s="163" t="s">
        <v>5</v>
      </c>
      <c r="AH4" s="211" t="s">
        <v>1907</v>
      </c>
      <c r="AJ4" s="24" t="s">
        <v>1665</v>
      </c>
      <c r="AK4" s="24" t="s">
        <v>1667</v>
      </c>
      <c r="AL4" s="24" t="s">
        <v>2092</v>
      </c>
    </row>
    <row r="5" spans="1:38" x14ac:dyDescent="0.35">
      <c r="A5" s="142" t="s">
        <v>800</v>
      </c>
      <c r="B5" s="12"/>
      <c r="C5" s="9"/>
      <c r="D5" s="9"/>
      <c r="E5" s="555"/>
      <c r="F5" s="555"/>
      <c r="G5" s="136"/>
      <c r="H5" s="107"/>
      <c r="I5" s="51">
        <f>IF(OR(X5&lt;&gt;"",AE5&lt;&gt;"",AH5&lt;&gt;""),0,G5*H5)</f>
        <v>0</v>
      </c>
      <c r="J5" s="43" t="str">
        <f>IF(AE5&lt;&gt;"",AE5,IF(AH5&lt;&gt;"",AH5,IF(X5&lt;&gt;"",X5,"")))</f>
        <v/>
      </c>
      <c r="L5" s="78" t="str">
        <f>'A - DADOS INST.'!T41</f>
        <v/>
      </c>
      <c r="M5" s="78" t="str">
        <f>'A - DADOS INST.'!U41</f>
        <v/>
      </c>
      <c r="N5" s="78" t="str">
        <f>'A - DADOS INST.'!V41</f>
        <v/>
      </c>
      <c r="O5" s="78" t="str">
        <f>'A - DADOS INST.'!W41</f>
        <v/>
      </c>
      <c r="P5" s="78" t="str">
        <f>'A - DADOS INST.'!X41</f>
        <v/>
      </c>
      <c r="Q5" s="78" t="str">
        <f>'A - DADOS INST.'!Y41</f>
        <v/>
      </c>
      <c r="R5" s="78" t="str">
        <f>'A - DADOS INST.'!Z41</f>
        <v/>
      </c>
      <c r="S5" s="143">
        <f t="shared" ref="S5:S20" si="0">SUMIFS($I$5:$I$54,$B$5:$B$54,L5,$D$5:$D$54,$N$36)</f>
        <v>0</v>
      </c>
      <c r="T5" s="148">
        <f t="shared" ref="T5:T20" si="1">SUMIF($B$5:$B$54,L5,$I$5:$I$54)</f>
        <v>0</v>
      </c>
      <c r="V5" s="24" t="b">
        <f>OR(B5&lt;&gt;"",C5&lt;&gt;"",D5&lt;&gt;"",E5&lt;&gt;"",F5&lt;&gt;"",G5&lt;&gt;"",H5&lt;&gt;"")</f>
        <v>0</v>
      </c>
      <c r="W5" s="24" t="b">
        <f>AND(B5&lt;&gt;"",C5&lt;&gt;"",D5&lt;&gt;"",E5&lt;&gt;"",F5&lt;&gt;"",G5&lt;&gt;"",H5&lt;&gt;"")</f>
        <v>0</v>
      </c>
      <c r="X5" s="24" t="str">
        <f>IF(AND(V5=TRUE,W5=FALSE),$L$56,"")</f>
        <v/>
      </c>
      <c r="Y5" s="78" t="str">
        <f>IFERROR(VLOOKUP($B5,$L$5:$R$20,2,FALSE),"")</f>
        <v/>
      </c>
      <c r="Z5" s="78" t="str">
        <f>IFERROR(VLOOKUP($B5,$L$5:$R$20,3,FALSE),"")</f>
        <v/>
      </c>
      <c r="AA5" s="78" t="str">
        <f>IFERROR(VLOOKUP($B5,$L$5:$R$20,4,FALSE),"")</f>
        <v/>
      </c>
      <c r="AB5" s="78" t="str">
        <f>IFERROR(VLOOKUP($B5,$L$5:$R$20,5,FALSE),"")</f>
        <v/>
      </c>
      <c r="AC5" s="78" t="str">
        <f>IFERROR(VLOOKUP($B5,$L$5:$R$20,6,FALSE),"")</f>
        <v/>
      </c>
      <c r="AD5" s="78" t="str">
        <f>IFERROR(VLOOKUP($B5,$L$5:$R$20,7,FALSE),"")</f>
        <v/>
      </c>
      <c r="AE5" s="24" t="str">
        <f>IF(B5="","",IF(Y5="",$L$57,""))</f>
        <v/>
      </c>
      <c r="AF5" s="24" t="str">
        <f>CONCATENATE($L$44,$L$52,AA5,$L$52,AB5,$L$52,AC5,$L$52,AD5,$L$52,$L$48,$L$52,C5)</f>
        <v>;;;;;OUTROS BENS E DIREITOS;</v>
      </c>
      <c r="AG5" s="24" t="str">
        <f>IFERROR(VLOOKUP($AF5,'VERIFICAÇÃO 8'!H:J,2,FALSE),"")</f>
        <v/>
      </c>
      <c r="AH5" s="24" t="str">
        <f>IFERROR(VLOOKUP($AF5,'VERIFICAÇÃO 8'!H:J,3,FALSE),"")</f>
        <v/>
      </c>
      <c r="AJ5" s="24">
        <f>IF(X5&lt;&gt;"",1,0)</f>
        <v>0</v>
      </c>
      <c r="AK5" s="24">
        <f>IF(AE5&lt;&gt;"",1,0)</f>
        <v>0</v>
      </c>
      <c r="AL5" s="24">
        <f>IF(AH5&lt;&gt;"",1,0)</f>
        <v>0</v>
      </c>
    </row>
    <row r="6" spans="1:38" x14ac:dyDescent="0.35">
      <c r="A6" s="142" t="s">
        <v>801</v>
      </c>
      <c r="B6" s="543"/>
      <c r="C6" s="533"/>
      <c r="D6" s="533"/>
      <c r="E6" s="555"/>
      <c r="F6" s="555"/>
      <c r="G6" s="136"/>
      <c r="H6" s="107"/>
      <c r="I6" s="51">
        <f t="shared" ref="I6:I54" si="2">IF(OR(X6&lt;&gt;"",AE6&lt;&gt;"",AH6&lt;&gt;""),0,G6*H6)</f>
        <v>0</v>
      </c>
      <c r="J6" s="43" t="str">
        <f t="shared" ref="J6:J54" si="3">IF(AE6&lt;&gt;"",AE6,IF(AH6&lt;&gt;"",AH6,IF(X6&lt;&gt;"",X6,"")))</f>
        <v/>
      </c>
      <c r="L6" s="78" t="str">
        <f>'A - DADOS INST.'!T42</f>
        <v/>
      </c>
      <c r="M6" s="78" t="str">
        <f>'A - DADOS INST.'!U42</f>
        <v/>
      </c>
      <c r="N6" s="78" t="str">
        <f>'A - DADOS INST.'!V42</f>
        <v/>
      </c>
      <c r="O6" s="78" t="str">
        <f>'A - DADOS INST.'!W42</f>
        <v/>
      </c>
      <c r="P6" s="78" t="str">
        <f>'A - DADOS INST.'!X42</f>
        <v/>
      </c>
      <c r="Q6" s="78" t="str">
        <f>'A - DADOS INST.'!Y42</f>
        <v/>
      </c>
      <c r="R6" s="78" t="str">
        <f>'A - DADOS INST.'!Z42</f>
        <v/>
      </c>
      <c r="S6" s="143">
        <f t="shared" si="0"/>
        <v>0</v>
      </c>
      <c r="T6" s="148">
        <f t="shared" si="1"/>
        <v>0</v>
      </c>
      <c r="V6" s="24" t="b">
        <f t="shared" ref="V6:V54" si="4">OR(B6&lt;&gt;"",C6&lt;&gt;"",D6&lt;&gt;"",E6&lt;&gt;"",F6&lt;&gt;"",G6&lt;&gt;"",H6&lt;&gt;"")</f>
        <v>0</v>
      </c>
      <c r="W6" s="24" t="b">
        <f t="shared" ref="W6:W54" si="5">AND(B6&lt;&gt;"",C6&lt;&gt;"",D6&lt;&gt;"",E6&lt;&gt;"",F6&lt;&gt;"",G6&lt;&gt;"",H6&lt;&gt;"")</f>
        <v>0</v>
      </c>
      <c r="X6" s="24" t="str">
        <f t="shared" ref="X6:X54" si="6">IF(AND(V6=TRUE,W6=FALSE),$L$56,"")</f>
        <v/>
      </c>
      <c r="Y6" s="78" t="str">
        <f t="shared" ref="Y6:Y54" si="7">IFERROR(VLOOKUP($B6,$L$5:$R$20,2,FALSE),"")</f>
        <v/>
      </c>
      <c r="Z6" s="78" t="str">
        <f t="shared" ref="Z6:Z54" si="8">IFERROR(VLOOKUP($B6,$L$5:$R$20,3,FALSE),"")</f>
        <v/>
      </c>
      <c r="AA6" s="78" t="str">
        <f t="shared" ref="AA6:AA54" si="9">IFERROR(VLOOKUP($B6,$L$5:$R$20,4,FALSE),"")</f>
        <v/>
      </c>
      <c r="AB6" s="78" t="str">
        <f t="shared" ref="AB6:AB54" si="10">IFERROR(VLOOKUP($B6,$L$5:$R$20,5,FALSE),"")</f>
        <v/>
      </c>
      <c r="AC6" s="78" t="str">
        <f t="shared" ref="AC6:AC54" si="11">IFERROR(VLOOKUP($B6,$L$5:$R$20,6,FALSE),"")</f>
        <v/>
      </c>
      <c r="AD6" s="78" t="str">
        <f t="shared" ref="AD6:AD54" si="12">IFERROR(VLOOKUP($B6,$L$5:$R$20,7,FALSE),"")</f>
        <v/>
      </c>
      <c r="AE6" s="24" t="str">
        <f t="shared" ref="AE6:AE54" si="13">IF(B6="","",IF(Y6="",$L$57,""))</f>
        <v/>
      </c>
      <c r="AF6" s="24" t="str">
        <f t="shared" ref="AF6:AF54" si="14">CONCATENATE($L$44,$L$52,AA6,$L$52,AB6,$L$52,AC6,$L$52,AD6,$L$52,$L$48,$L$52,C6)</f>
        <v>;;;;;OUTROS BENS E DIREITOS;</v>
      </c>
      <c r="AG6" s="24" t="str">
        <f>IFERROR(VLOOKUP($AF6,'VERIFICAÇÃO 8'!H:J,2,FALSE),"")</f>
        <v/>
      </c>
      <c r="AH6" s="24" t="str">
        <f>IFERROR(VLOOKUP($AF6,'VERIFICAÇÃO 8'!H:J,3,FALSE),"")</f>
        <v/>
      </c>
      <c r="AJ6" s="24">
        <f t="shared" ref="AJ6:AJ54" si="15">IF(X6&lt;&gt;"",1,0)</f>
        <v>0</v>
      </c>
      <c r="AK6" s="24">
        <f t="shared" ref="AK6:AK54" si="16">IF(AE6&lt;&gt;"",1,0)</f>
        <v>0</v>
      </c>
      <c r="AL6" s="24">
        <f t="shared" ref="AL6:AL54" si="17">IF(AH6&lt;&gt;"",1,0)</f>
        <v>0</v>
      </c>
    </row>
    <row r="7" spans="1:38" x14ac:dyDescent="0.35">
      <c r="A7" s="142" t="s">
        <v>802</v>
      </c>
      <c r="B7" s="471"/>
      <c r="C7" s="533"/>
      <c r="D7" s="461"/>
      <c r="E7" s="555"/>
      <c r="F7" s="555"/>
      <c r="G7" s="136"/>
      <c r="H7" s="107"/>
      <c r="I7" s="51">
        <f t="shared" si="2"/>
        <v>0</v>
      </c>
      <c r="J7" s="43" t="str">
        <f t="shared" si="3"/>
        <v/>
      </c>
      <c r="L7" s="78" t="str">
        <f>'A - DADOS INST.'!T43</f>
        <v/>
      </c>
      <c r="M7" s="78" t="str">
        <f>'A - DADOS INST.'!U43</f>
        <v/>
      </c>
      <c r="N7" s="78" t="str">
        <f>'A - DADOS INST.'!V43</f>
        <v/>
      </c>
      <c r="O7" s="78" t="str">
        <f>'A - DADOS INST.'!W43</f>
        <v/>
      </c>
      <c r="P7" s="78" t="str">
        <f>'A - DADOS INST.'!X43</f>
        <v/>
      </c>
      <c r="Q7" s="78" t="str">
        <f>'A - DADOS INST.'!Y43</f>
        <v/>
      </c>
      <c r="R7" s="78" t="str">
        <f>'A - DADOS INST.'!Z43</f>
        <v/>
      </c>
      <c r="S7" s="143">
        <f t="shared" si="0"/>
        <v>0</v>
      </c>
      <c r="T7" s="148">
        <f t="shared" si="1"/>
        <v>0</v>
      </c>
      <c r="V7" s="24" t="b">
        <f t="shared" si="4"/>
        <v>0</v>
      </c>
      <c r="W7" s="24" t="b">
        <f t="shared" si="5"/>
        <v>0</v>
      </c>
      <c r="X7" s="24" t="str">
        <f t="shared" si="6"/>
        <v/>
      </c>
      <c r="Y7" s="78" t="str">
        <f t="shared" si="7"/>
        <v/>
      </c>
      <c r="Z7" s="78" t="str">
        <f t="shared" si="8"/>
        <v/>
      </c>
      <c r="AA7" s="78" t="str">
        <f t="shared" si="9"/>
        <v/>
      </c>
      <c r="AB7" s="78" t="str">
        <f t="shared" si="10"/>
        <v/>
      </c>
      <c r="AC7" s="78" t="str">
        <f t="shared" si="11"/>
        <v/>
      </c>
      <c r="AD7" s="78" t="str">
        <f t="shared" si="12"/>
        <v/>
      </c>
      <c r="AE7" s="24" t="str">
        <f t="shared" si="13"/>
        <v/>
      </c>
      <c r="AF7" s="24" t="str">
        <f t="shared" si="14"/>
        <v>;;;;;OUTROS BENS E DIREITOS;</v>
      </c>
      <c r="AG7" s="24" t="str">
        <f>IFERROR(VLOOKUP($AF7,'VERIFICAÇÃO 8'!H:J,2,FALSE),"")</f>
        <v/>
      </c>
      <c r="AH7" s="24" t="str">
        <f>IFERROR(VLOOKUP($AF7,'VERIFICAÇÃO 8'!H:J,3,FALSE),"")</f>
        <v/>
      </c>
      <c r="AJ7" s="24">
        <f t="shared" si="15"/>
        <v>0</v>
      </c>
      <c r="AK7" s="24">
        <f t="shared" si="16"/>
        <v>0</v>
      </c>
      <c r="AL7" s="24">
        <f t="shared" si="17"/>
        <v>0</v>
      </c>
    </row>
    <row r="8" spans="1:38" x14ac:dyDescent="0.35">
      <c r="A8" s="142" t="s">
        <v>803</v>
      </c>
      <c r="B8" s="531"/>
      <c r="C8" s="461"/>
      <c r="D8" s="533"/>
      <c r="E8" s="555"/>
      <c r="F8" s="555"/>
      <c r="G8" s="136"/>
      <c r="H8" s="107"/>
      <c r="I8" s="51">
        <f t="shared" si="2"/>
        <v>0</v>
      </c>
      <c r="J8" s="43" t="str">
        <f t="shared" si="3"/>
        <v/>
      </c>
      <c r="L8" s="78" t="str">
        <f>'A - DADOS INST.'!T44</f>
        <v/>
      </c>
      <c r="M8" s="78" t="str">
        <f>'A - DADOS INST.'!U44</f>
        <v/>
      </c>
      <c r="N8" s="78" t="str">
        <f>'A - DADOS INST.'!V44</f>
        <v/>
      </c>
      <c r="O8" s="78" t="str">
        <f>'A - DADOS INST.'!W44</f>
        <v/>
      </c>
      <c r="P8" s="78" t="str">
        <f>'A - DADOS INST.'!X44</f>
        <v/>
      </c>
      <c r="Q8" s="78" t="str">
        <f>'A - DADOS INST.'!Y44</f>
        <v/>
      </c>
      <c r="R8" s="78" t="str">
        <f>'A - DADOS INST.'!Z44</f>
        <v/>
      </c>
      <c r="S8" s="143">
        <f t="shared" si="0"/>
        <v>0</v>
      </c>
      <c r="T8" s="148">
        <f t="shared" si="1"/>
        <v>0</v>
      </c>
      <c r="V8" s="24" t="b">
        <f t="shared" si="4"/>
        <v>0</v>
      </c>
      <c r="W8" s="24" t="b">
        <f t="shared" si="5"/>
        <v>0</v>
      </c>
      <c r="X8" s="24" t="str">
        <f t="shared" si="6"/>
        <v/>
      </c>
      <c r="Y8" s="78" t="str">
        <f t="shared" si="7"/>
        <v/>
      </c>
      <c r="Z8" s="78" t="str">
        <f t="shared" si="8"/>
        <v/>
      </c>
      <c r="AA8" s="78" t="str">
        <f t="shared" si="9"/>
        <v/>
      </c>
      <c r="AB8" s="78" t="str">
        <f t="shared" si="10"/>
        <v/>
      </c>
      <c r="AC8" s="78" t="str">
        <f t="shared" si="11"/>
        <v/>
      </c>
      <c r="AD8" s="78" t="str">
        <f t="shared" si="12"/>
        <v/>
      </c>
      <c r="AE8" s="24" t="str">
        <f t="shared" si="13"/>
        <v/>
      </c>
      <c r="AF8" s="24" t="str">
        <f t="shared" si="14"/>
        <v>;;;;;OUTROS BENS E DIREITOS;</v>
      </c>
      <c r="AG8" s="24" t="str">
        <f>IFERROR(VLOOKUP($AF8,'VERIFICAÇÃO 8'!H:J,2,FALSE),"")</f>
        <v/>
      </c>
      <c r="AH8" s="24" t="str">
        <f>IFERROR(VLOOKUP($AF8,'VERIFICAÇÃO 8'!H:J,3,FALSE),"")</f>
        <v/>
      </c>
      <c r="AJ8" s="24">
        <f t="shared" si="15"/>
        <v>0</v>
      </c>
      <c r="AK8" s="24">
        <f t="shared" si="16"/>
        <v>0</v>
      </c>
      <c r="AL8" s="24">
        <f t="shared" si="17"/>
        <v>0</v>
      </c>
    </row>
    <row r="9" spans="1:38" x14ac:dyDescent="0.35">
      <c r="A9" s="142" t="s">
        <v>804</v>
      </c>
      <c r="B9" s="443"/>
      <c r="C9" s="461"/>
      <c r="D9" s="461"/>
      <c r="E9" s="555"/>
      <c r="F9" s="555"/>
      <c r="G9" s="136"/>
      <c r="H9" s="107"/>
      <c r="I9" s="51">
        <f t="shared" si="2"/>
        <v>0</v>
      </c>
      <c r="J9" s="43" t="str">
        <f t="shared" si="3"/>
        <v/>
      </c>
      <c r="L9" s="78" t="str">
        <f>'A - DADOS INST.'!T45</f>
        <v/>
      </c>
      <c r="M9" s="78" t="str">
        <f>'A - DADOS INST.'!U45</f>
        <v/>
      </c>
      <c r="N9" s="78" t="str">
        <f>'A - DADOS INST.'!V45</f>
        <v/>
      </c>
      <c r="O9" s="78" t="str">
        <f>'A - DADOS INST.'!W45</f>
        <v/>
      </c>
      <c r="P9" s="78" t="str">
        <f>'A - DADOS INST.'!X45</f>
        <v/>
      </c>
      <c r="Q9" s="78" t="str">
        <f>'A - DADOS INST.'!Y45</f>
        <v/>
      </c>
      <c r="R9" s="78" t="str">
        <f>'A - DADOS INST.'!Z45</f>
        <v/>
      </c>
      <c r="S9" s="143">
        <f t="shared" si="0"/>
        <v>0</v>
      </c>
      <c r="T9" s="148">
        <f t="shared" si="1"/>
        <v>0</v>
      </c>
      <c r="V9" s="24" t="b">
        <f t="shared" si="4"/>
        <v>0</v>
      </c>
      <c r="W9" s="24" t="b">
        <f t="shared" si="5"/>
        <v>0</v>
      </c>
      <c r="X9" s="24" t="str">
        <f t="shared" si="6"/>
        <v/>
      </c>
      <c r="Y9" s="78" t="str">
        <f t="shared" si="7"/>
        <v/>
      </c>
      <c r="Z9" s="78" t="str">
        <f t="shared" si="8"/>
        <v/>
      </c>
      <c r="AA9" s="78" t="str">
        <f t="shared" si="9"/>
        <v/>
      </c>
      <c r="AB9" s="78" t="str">
        <f t="shared" si="10"/>
        <v/>
      </c>
      <c r="AC9" s="78" t="str">
        <f t="shared" si="11"/>
        <v/>
      </c>
      <c r="AD9" s="78" t="str">
        <f t="shared" si="12"/>
        <v/>
      </c>
      <c r="AE9" s="24" t="str">
        <f t="shared" si="13"/>
        <v/>
      </c>
      <c r="AF9" s="24" t="str">
        <f t="shared" si="14"/>
        <v>;;;;;OUTROS BENS E DIREITOS;</v>
      </c>
      <c r="AG9" s="24" t="str">
        <f>IFERROR(VLOOKUP($AF9,'VERIFICAÇÃO 8'!H:J,2,FALSE),"")</f>
        <v/>
      </c>
      <c r="AH9" s="24" t="str">
        <f>IFERROR(VLOOKUP($AF9,'VERIFICAÇÃO 8'!H:J,3,FALSE),"")</f>
        <v/>
      </c>
      <c r="AJ9" s="24">
        <f t="shared" si="15"/>
        <v>0</v>
      </c>
      <c r="AK9" s="24">
        <f t="shared" si="16"/>
        <v>0</v>
      </c>
      <c r="AL9" s="24">
        <f t="shared" si="17"/>
        <v>0</v>
      </c>
    </row>
    <row r="10" spans="1:38" x14ac:dyDescent="0.35">
      <c r="A10" s="142" t="s">
        <v>805</v>
      </c>
      <c r="B10" s="443"/>
      <c r="C10" s="461"/>
      <c r="D10" s="461"/>
      <c r="E10" s="443"/>
      <c r="F10" s="443"/>
      <c r="G10" s="136"/>
      <c r="H10" s="107"/>
      <c r="I10" s="51">
        <f t="shared" si="2"/>
        <v>0</v>
      </c>
      <c r="J10" s="43" t="str">
        <f t="shared" si="3"/>
        <v/>
      </c>
      <c r="L10" s="78" t="str">
        <f>'A - DADOS INST.'!T46</f>
        <v/>
      </c>
      <c r="M10" s="78" t="str">
        <f>'A - DADOS INST.'!U46</f>
        <v/>
      </c>
      <c r="N10" s="78" t="str">
        <f>'A - DADOS INST.'!V46</f>
        <v/>
      </c>
      <c r="O10" s="78" t="str">
        <f>'A - DADOS INST.'!W46</f>
        <v/>
      </c>
      <c r="P10" s="78" t="str">
        <f>'A - DADOS INST.'!X46</f>
        <v/>
      </c>
      <c r="Q10" s="78" t="str">
        <f>'A - DADOS INST.'!Y46</f>
        <v/>
      </c>
      <c r="R10" s="78" t="str">
        <f>'A - DADOS INST.'!Z46</f>
        <v/>
      </c>
      <c r="S10" s="143">
        <f t="shared" si="0"/>
        <v>0</v>
      </c>
      <c r="T10" s="148">
        <f t="shared" si="1"/>
        <v>0</v>
      </c>
      <c r="V10" s="24" t="b">
        <f t="shared" si="4"/>
        <v>0</v>
      </c>
      <c r="W10" s="24" t="b">
        <f t="shared" si="5"/>
        <v>0</v>
      </c>
      <c r="X10" s="24" t="str">
        <f t="shared" si="6"/>
        <v/>
      </c>
      <c r="Y10" s="78" t="str">
        <f t="shared" si="7"/>
        <v/>
      </c>
      <c r="Z10" s="78" t="str">
        <f t="shared" si="8"/>
        <v/>
      </c>
      <c r="AA10" s="78" t="str">
        <f t="shared" si="9"/>
        <v/>
      </c>
      <c r="AB10" s="78" t="str">
        <f t="shared" si="10"/>
        <v/>
      </c>
      <c r="AC10" s="78" t="str">
        <f t="shared" si="11"/>
        <v/>
      </c>
      <c r="AD10" s="78" t="str">
        <f t="shared" si="12"/>
        <v/>
      </c>
      <c r="AE10" s="24" t="str">
        <f t="shared" si="13"/>
        <v/>
      </c>
      <c r="AF10" s="24" t="str">
        <f t="shared" si="14"/>
        <v>;;;;;OUTROS BENS E DIREITOS;</v>
      </c>
      <c r="AG10" s="24" t="str">
        <f>IFERROR(VLOOKUP($AF10,'VERIFICAÇÃO 8'!H:J,2,FALSE),"")</f>
        <v/>
      </c>
      <c r="AH10" s="24" t="str">
        <f>IFERROR(VLOOKUP($AF10,'VERIFICAÇÃO 8'!H:J,3,FALSE),"")</f>
        <v/>
      </c>
      <c r="AJ10" s="24">
        <f t="shared" si="15"/>
        <v>0</v>
      </c>
      <c r="AK10" s="24">
        <f t="shared" si="16"/>
        <v>0</v>
      </c>
      <c r="AL10" s="24">
        <f t="shared" si="17"/>
        <v>0</v>
      </c>
    </row>
    <row r="11" spans="1:38" x14ac:dyDescent="0.35">
      <c r="A11" s="142" t="s">
        <v>806</v>
      </c>
      <c r="B11" s="443"/>
      <c r="C11" s="461"/>
      <c r="D11" s="461"/>
      <c r="E11" s="443"/>
      <c r="F11" s="443"/>
      <c r="G11" s="136"/>
      <c r="H11" s="107"/>
      <c r="I11" s="51">
        <f t="shared" si="2"/>
        <v>0</v>
      </c>
      <c r="J11" s="43" t="str">
        <f t="shared" si="3"/>
        <v/>
      </c>
      <c r="L11" s="78" t="str">
        <f>'A - DADOS INST.'!T47</f>
        <v/>
      </c>
      <c r="M11" s="78" t="str">
        <f>'A - DADOS INST.'!U47</f>
        <v/>
      </c>
      <c r="N11" s="78" t="str">
        <f>'A - DADOS INST.'!V47</f>
        <v/>
      </c>
      <c r="O11" s="78" t="str">
        <f>'A - DADOS INST.'!W47</f>
        <v/>
      </c>
      <c r="P11" s="78" t="str">
        <f>'A - DADOS INST.'!X47</f>
        <v/>
      </c>
      <c r="Q11" s="78" t="str">
        <f>'A - DADOS INST.'!Y47</f>
        <v/>
      </c>
      <c r="R11" s="78" t="str">
        <f>'A - DADOS INST.'!Z47</f>
        <v/>
      </c>
      <c r="S11" s="143">
        <f t="shared" si="0"/>
        <v>0</v>
      </c>
      <c r="T11" s="148">
        <f t="shared" si="1"/>
        <v>0</v>
      </c>
      <c r="V11" s="24" t="b">
        <f t="shared" si="4"/>
        <v>0</v>
      </c>
      <c r="W11" s="24" t="b">
        <f t="shared" si="5"/>
        <v>0</v>
      </c>
      <c r="X11" s="24" t="str">
        <f t="shared" si="6"/>
        <v/>
      </c>
      <c r="Y11" s="78" t="str">
        <f t="shared" si="7"/>
        <v/>
      </c>
      <c r="Z11" s="78" t="str">
        <f t="shared" si="8"/>
        <v/>
      </c>
      <c r="AA11" s="78" t="str">
        <f t="shared" si="9"/>
        <v/>
      </c>
      <c r="AB11" s="78" t="str">
        <f t="shared" si="10"/>
        <v/>
      </c>
      <c r="AC11" s="78" t="str">
        <f t="shared" si="11"/>
        <v/>
      </c>
      <c r="AD11" s="78" t="str">
        <f t="shared" si="12"/>
        <v/>
      </c>
      <c r="AE11" s="24" t="str">
        <f t="shared" si="13"/>
        <v/>
      </c>
      <c r="AF11" s="24" t="str">
        <f t="shared" si="14"/>
        <v>;;;;;OUTROS BENS E DIREITOS;</v>
      </c>
      <c r="AG11" s="24" t="str">
        <f>IFERROR(VLOOKUP($AF11,'VERIFICAÇÃO 8'!H:J,2,FALSE),"")</f>
        <v/>
      </c>
      <c r="AH11" s="24" t="str">
        <f>IFERROR(VLOOKUP($AF11,'VERIFICAÇÃO 8'!H:J,3,FALSE),"")</f>
        <v/>
      </c>
      <c r="AJ11" s="24">
        <f t="shared" si="15"/>
        <v>0</v>
      </c>
      <c r="AK11" s="24">
        <f t="shared" si="16"/>
        <v>0</v>
      </c>
      <c r="AL11" s="24">
        <f t="shared" si="17"/>
        <v>0</v>
      </c>
    </row>
    <row r="12" spans="1:38" x14ac:dyDescent="0.35">
      <c r="A12" s="142" t="s">
        <v>807</v>
      </c>
      <c r="B12" s="443"/>
      <c r="C12" s="461"/>
      <c r="D12" s="461"/>
      <c r="E12" s="443"/>
      <c r="F12" s="443"/>
      <c r="G12" s="136"/>
      <c r="H12" s="107"/>
      <c r="I12" s="51">
        <f t="shared" si="2"/>
        <v>0</v>
      </c>
      <c r="J12" s="43" t="str">
        <f t="shared" si="3"/>
        <v/>
      </c>
      <c r="L12" s="78" t="str">
        <f>'A - DADOS INST.'!T48</f>
        <v/>
      </c>
      <c r="M12" s="78" t="str">
        <f>'A - DADOS INST.'!U48</f>
        <v/>
      </c>
      <c r="N12" s="78" t="str">
        <f>'A - DADOS INST.'!V48</f>
        <v/>
      </c>
      <c r="O12" s="78" t="str">
        <f>'A - DADOS INST.'!W48</f>
        <v/>
      </c>
      <c r="P12" s="78" t="str">
        <f>'A - DADOS INST.'!X48</f>
        <v/>
      </c>
      <c r="Q12" s="78" t="str">
        <f>'A - DADOS INST.'!Y48</f>
        <v/>
      </c>
      <c r="R12" s="78" t="str">
        <f>'A - DADOS INST.'!Z48</f>
        <v/>
      </c>
      <c r="S12" s="143">
        <f t="shared" si="0"/>
        <v>0</v>
      </c>
      <c r="T12" s="148">
        <f t="shared" si="1"/>
        <v>0</v>
      </c>
      <c r="V12" s="24" t="b">
        <f t="shared" si="4"/>
        <v>0</v>
      </c>
      <c r="W12" s="24" t="b">
        <f t="shared" si="5"/>
        <v>0</v>
      </c>
      <c r="X12" s="24" t="str">
        <f t="shared" si="6"/>
        <v/>
      </c>
      <c r="Y12" s="78" t="str">
        <f t="shared" si="7"/>
        <v/>
      </c>
      <c r="Z12" s="78" t="str">
        <f t="shared" si="8"/>
        <v/>
      </c>
      <c r="AA12" s="78" t="str">
        <f t="shared" si="9"/>
        <v/>
      </c>
      <c r="AB12" s="78" t="str">
        <f t="shared" si="10"/>
        <v/>
      </c>
      <c r="AC12" s="78" t="str">
        <f t="shared" si="11"/>
        <v/>
      </c>
      <c r="AD12" s="78" t="str">
        <f t="shared" si="12"/>
        <v/>
      </c>
      <c r="AE12" s="24" t="str">
        <f t="shared" si="13"/>
        <v/>
      </c>
      <c r="AF12" s="24" t="str">
        <f t="shared" si="14"/>
        <v>;;;;;OUTROS BENS E DIREITOS;</v>
      </c>
      <c r="AG12" s="24" t="str">
        <f>IFERROR(VLOOKUP($AF12,'VERIFICAÇÃO 8'!H:J,2,FALSE),"")</f>
        <v/>
      </c>
      <c r="AH12" s="24" t="str">
        <f>IFERROR(VLOOKUP($AF12,'VERIFICAÇÃO 8'!H:J,3,FALSE),"")</f>
        <v/>
      </c>
      <c r="AJ12" s="24">
        <f t="shared" si="15"/>
        <v>0</v>
      </c>
      <c r="AK12" s="24">
        <f t="shared" si="16"/>
        <v>0</v>
      </c>
      <c r="AL12" s="24">
        <f t="shared" si="17"/>
        <v>0</v>
      </c>
    </row>
    <row r="13" spans="1:38" x14ac:dyDescent="0.35">
      <c r="A13" s="142" t="s">
        <v>808</v>
      </c>
      <c r="B13" s="443"/>
      <c r="C13" s="461"/>
      <c r="D13" s="461"/>
      <c r="E13" s="443"/>
      <c r="F13" s="443"/>
      <c r="G13" s="136"/>
      <c r="H13" s="107"/>
      <c r="I13" s="51">
        <f t="shared" si="2"/>
        <v>0</v>
      </c>
      <c r="J13" s="43" t="str">
        <f t="shared" si="3"/>
        <v/>
      </c>
      <c r="L13" s="78" t="str">
        <f>'A - DADOS INST.'!T49</f>
        <v/>
      </c>
      <c r="M13" s="78" t="str">
        <f>'A - DADOS INST.'!U49</f>
        <v/>
      </c>
      <c r="N13" s="78" t="str">
        <f>'A - DADOS INST.'!V49</f>
        <v/>
      </c>
      <c r="O13" s="78" t="str">
        <f>'A - DADOS INST.'!W49</f>
        <v/>
      </c>
      <c r="P13" s="78" t="str">
        <f>'A - DADOS INST.'!X49</f>
        <v/>
      </c>
      <c r="Q13" s="78" t="str">
        <f>'A - DADOS INST.'!Y49</f>
        <v/>
      </c>
      <c r="R13" s="78" t="str">
        <f>'A - DADOS INST.'!Z49</f>
        <v/>
      </c>
      <c r="S13" s="143">
        <f t="shared" si="0"/>
        <v>0</v>
      </c>
      <c r="T13" s="148">
        <f t="shared" si="1"/>
        <v>0</v>
      </c>
      <c r="V13" s="24" t="b">
        <f t="shared" si="4"/>
        <v>0</v>
      </c>
      <c r="W13" s="24" t="b">
        <f t="shared" si="5"/>
        <v>0</v>
      </c>
      <c r="X13" s="24" t="str">
        <f t="shared" si="6"/>
        <v/>
      </c>
      <c r="Y13" s="78" t="str">
        <f t="shared" si="7"/>
        <v/>
      </c>
      <c r="Z13" s="78" t="str">
        <f t="shared" si="8"/>
        <v/>
      </c>
      <c r="AA13" s="78" t="str">
        <f t="shared" si="9"/>
        <v/>
      </c>
      <c r="AB13" s="78" t="str">
        <f t="shared" si="10"/>
        <v/>
      </c>
      <c r="AC13" s="78" t="str">
        <f t="shared" si="11"/>
        <v/>
      </c>
      <c r="AD13" s="78" t="str">
        <f t="shared" si="12"/>
        <v/>
      </c>
      <c r="AE13" s="24" t="str">
        <f t="shared" si="13"/>
        <v/>
      </c>
      <c r="AF13" s="24" t="str">
        <f t="shared" si="14"/>
        <v>;;;;;OUTROS BENS E DIREITOS;</v>
      </c>
      <c r="AG13" s="24" t="str">
        <f>IFERROR(VLOOKUP($AF13,'VERIFICAÇÃO 8'!H:J,2,FALSE),"")</f>
        <v/>
      </c>
      <c r="AH13" s="24" t="str">
        <f>IFERROR(VLOOKUP($AF13,'VERIFICAÇÃO 8'!H:J,3,FALSE),"")</f>
        <v/>
      </c>
      <c r="AJ13" s="24">
        <f t="shared" si="15"/>
        <v>0</v>
      </c>
      <c r="AK13" s="24">
        <f t="shared" si="16"/>
        <v>0</v>
      </c>
      <c r="AL13" s="24">
        <f t="shared" si="17"/>
        <v>0</v>
      </c>
    </row>
    <row r="14" spans="1:38" x14ac:dyDescent="0.35">
      <c r="A14" s="142" t="s">
        <v>809</v>
      </c>
      <c r="B14" s="443"/>
      <c r="C14" s="461"/>
      <c r="D14" s="461"/>
      <c r="E14" s="443"/>
      <c r="F14" s="443"/>
      <c r="G14" s="136"/>
      <c r="H14" s="107"/>
      <c r="I14" s="51">
        <f t="shared" si="2"/>
        <v>0</v>
      </c>
      <c r="J14" s="43" t="str">
        <f t="shared" si="3"/>
        <v/>
      </c>
      <c r="L14" s="78" t="str">
        <f>'A - DADOS INST.'!T50</f>
        <v/>
      </c>
      <c r="M14" s="78" t="str">
        <f>'A - DADOS INST.'!U50</f>
        <v/>
      </c>
      <c r="N14" s="78" t="str">
        <f>'A - DADOS INST.'!V50</f>
        <v/>
      </c>
      <c r="O14" s="78" t="str">
        <f>'A - DADOS INST.'!W50</f>
        <v/>
      </c>
      <c r="P14" s="78" t="str">
        <f>'A - DADOS INST.'!X50</f>
        <v/>
      </c>
      <c r="Q14" s="78" t="str">
        <f>'A - DADOS INST.'!Y50</f>
        <v/>
      </c>
      <c r="R14" s="78" t="str">
        <f>'A - DADOS INST.'!Z50</f>
        <v/>
      </c>
      <c r="S14" s="143">
        <f t="shared" si="0"/>
        <v>0</v>
      </c>
      <c r="T14" s="148">
        <f t="shared" si="1"/>
        <v>0</v>
      </c>
      <c r="V14" s="24" t="b">
        <f t="shared" si="4"/>
        <v>0</v>
      </c>
      <c r="W14" s="24" t="b">
        <f t="shared" si="5"/>
        <v>0</v>
      </c>
      <c r="X14" s="24" t="str">
        <f t="shared" si="6"/>
        <v/>
      </c>
      <c r="Y14" s="78" t="str">
        <f t="shared" si="7"/>
        <v/>
      </c>
      <c r="Z14" s="78" t="str">
        <f t="shared" si="8"/>
        <v/>
      </c>
      <c r="AA14" s="78" t="str">
        <f t="shared" si="9"/>
        <v/>
      </c>
      <c r="AB14" s="78" t="str">
        <f t="shared" si="10"/>
        <v/>
      </c>
      <c r="AC14" s="78" t="str">
        <f t="shared" si="11"/>
        <v/>
      </c>
      <c r="AD14" s="78" t="str">
        <f t="shared" si="12"/>
        <v/>
      </c>
      <c r="AE14" s="24" t="str">
        <f t="shared" si="13"/>
        <v/>
      </c>
      <c r="AF14" s="24" t="str">
        <f t="shared" si="14"/>
        <v>;;;;;OUTROS BENS E DIREITOS;</v>
      </c>
      <c r="AG14" s="24" t="str">
        <f>IFERROR(VLOOKUP($AF14,'VERIFICAÇÃO 8'!H:J,2,FALSE),"")</f>
        <v/>
      </c>
      <c r="AH14" s="24" t="str">
        <f>IFERROR(VLOOKUP($AF14,'VERIFICAÇÃO 8'!H:J,3,FALSE),"")</f>
        <v/>
      </c>
      <c r="AJ14" s="24">
        <f t="shared" si="15"/>
        <v>0</v>
      </c>
      <c r="AK14" s="24">
        <f t="shared" si="16"/>
        <v>0</v>
      </c>
      <c r="AL14" s="24">
        <f t="shared" si="17"/>
        <v>0</v>
      </c>
    </row>
    <row r="15" spans="1:38" x14ac:dyDescent="0.35">
      <c r="A15" s="142" t="s">
        <v>810</v>
      </c>
      <c r="B15" s="443"/>
      <c r="C15" s="461"/>
      <c r="D15" s="461"/>
      <c r="E15" s="443"/>
      <c r="F15" s="443"/>
      <c r="G15" s="136"/>
      <c r="H15" s="107"/>
      <c r="I15" s="51">
        <f t="shared" si="2"/>
        <v>0</v>
      </c>
      <c r="J15" s="43" t="str">
        <f t="shared" si="3"/>
        <v/>
      </c>
      <c r="L15" s="78" t="str">
        <f>'A - DADOS INST.'!T51</f>
        <v/>
      </c>
      <c r="M15" s="78" t="str">
        <f>'A - DADOS INST.'!U51</f>
        <v/>
      </c>
      <c r="N15" s="78" t="str">
        <f>'A - DADOS INST.'!V51</f>
        <v/>
      </c>
      <c r="O15" s="78" t="str">
        <f>'A - DADOS INST.'!W51</f>
        <v/>
      </c>
      <c r="P15" s="78" t="str">
        <f>'A - DADOS INST.'!X51</f>
        <v/>
      </c>
      <c r="Q15" s="78" t="str">
        <f>'A - DADOS INST.'!Y51</f>
        <v/>
      </c>
      <c r="R15" s="78" t="str">
        <f>'A - DADOS INST.'!Z51</f>
        <v/>
      </c>
      <c r="S15" s="143">
        <f t="shared" si="0"/>
        <v>0</v>
      </c>
      <c r="T15" s="148">
        <f t="shared" si="1"/>
        <v>0</v>
      </c>
      <c r="V15" s="24" t="b">
        <f t="shared" si="4"/>
        <v>0</v>
      </c>
      <c r="W15" s="24" t="b">
        <f t="shared" si="5"/>
        <v>0</v>
      </c>
      <c r="X15" s="24" t="str">
        <f t="shared" si="6"/>
        <v/>
      </c>
      <c r="Y15" s="78" t="str">
        <f t="shared" si="7"/>
        <v/>
      </c>
      <c r="Z15" s="78" t="str">
        <f t="shared" si="8"/>
        <v/>
      </c>
      <c r="AA15" s="78" t="str">
        <f t="shared" si="9"/>
        <v/>
      </c>
      <c r="AB15" s="78" t="str">
        <f t="shared" si="10"/>
        <v/>
      </c>
      <c r="AC15" s="78" t="str">
        <f t="shared" si="11"/>
        <v/>
      </c>
      <c r="AD15" s="78" t="str">
        <f t="shared" si="12"/>
        <v/>
      </c>
      <c r="AE15" s="24" t="str">
        <f t="shared" si="13"/>
        <v/>
      </c>
      <c r="AF15" s="24" t="str">
        <f t="shared" si="14"/>
        <v>;;;;;OUTROS BENS E DIREITOS;</v>
      </c>
      <c r="AG15" s="24" t="str">
        <f>IFERROR(VLOOKUP($AF15,'VERIFICAÇÃO 8'!H:J,2,FALSE),"")</f>
        <v/>
      </c>
      <c r="AH15" s="24" t="str">
        <f>IFERROR(VLOOKUP($AF15,'VERIFICAÇÃO 8'!H:J,3,FALSE),"")</f>
        <v/>
      </c>
      <c r="AJ15" s="24">
        <f t="shared" si="15"/>
        <v>0</v>
      </c>
      <c r="AK15" s="24">
        <f t="shared" si="16"/>
        <v>0</v>
      </c>
      <c r="AL15" s="24">
        <f t="shared" si="17"/>
        <v>0</v>
      </c>
    </row>
    <row r="16" spans="1:38" x14ac:dyDescent="0.35">
      <c r="A16" s="142" t="s">
        <v>811</v>
      </c>
      <c r="B16" s="443"/>
      <c r="C16" s="461"/>
      <c r="D16" s="461"/>
      <c r="E16" s="443"/>
      <c r="F16" s="443"/>
      <c r="G16" s="136"/>
      <c r="H16" s="107"/>
      <c r="I16" s="51">
        <f t="shared" si="2"/>
        <v>0</v>
      </c>
      <c r="J16" s="43" t="str">
        <f t="shared" si="3"/>
        <v/>
      </c>
      <c r="L16" s="78" t="str">
        <f>'A - DADOS INST.'!T52</f>
        <v/>
      </c>
      <c r="M16" s="78" t="str">
        <f>'A - DADOS INST.'!U52</f>
        <v/>
      </c>
      <c r="N16" s="78" t="str">
        <f>'A - DADOS INST.'!V52</f>
        <v/>
      </c>
      <c r="O16" s="78" t="str">
        <f>'A - DADOS INST.'!W52</f>
        <v/>
      </c>
      <c r="P16" s="78" t="str">
        <f>'A - DADOS INST.'!X52</f>
        <v/>
      </c>
      <c r="Q16" s="78" t="str">
        <f>'A - DADOS INST.'!Y52</f>
        <v/>
      </c>
      <c r="R16" s="78" t="str">
        <f>'A - DADOS INST.'!Z52</f>
        <v/>
      </c>
      <c r="S16" s="143">
        <f t="shared" si="0"/>
        <v>0</v>
      </c>
      <c r="T16" s="148">
        <f t="shared" si="1"/>
        <v>0</v>
      </c>
      <c r="V16" s="24" t="b">
        <f t="shared" si="4"/>
        <v>0</v>
      </c>
      <c r="W16" s="24" t="b">
        <f t="shared" si="5"/>
        <v>0</v>
      </c>
      <c r="X16" s="24" t="str">
        <f t="shared" si="6"/>
        <v/>
      </c>
      <c r="Y16" s="78" t="str">
        <f t="shared" si="7"/>
        <v/>
      </c>
      <c r="Z16" s="78" t="str">
        <f t="shared" si="8"/>
        <v/>
      </c>
      <c r="AA16" s="78" t="str">
        <f t="shared" si="9"/>
        <v/>
      </c>
      <c r="AB16" s="78" t="str">
        <f t="shared" si="10"/>
        <v/>
      </c>
      <c r="AC16" s="78" t="str">
        <f t="shared" si="11"/>
        <v/>
      </c>
      <c r="AD16" s="78" t="str">
        <f t="shared" si="12"/>
        <v/>
      </c>
      <c r="AE16" s="24" t="str">
        <f t="shared" si="13"/>
        <v/>
      </c>
      <c r="AF16" s="24" t="str">
        <f t="shared" si="14"/>
        <v>;;;;;OUTROS BENS E DIREITOS;</v>
      </c>
      <c r="AG16" s="24" t="str">
        <f>IFERROR(VLOOKUP($AF16,'VERIFICAÇÃO 8'!H:J,2,FALSE),"")</f>
        <v/>
      </c>
      <c r="AH16" s="24" t="str">
        <f>IFERROR(VLOOKUP($AF16,'VERIFICAÇÃO 8'!H:J,3,FALSE),"")</f>
        <v/>
      </c>
      <c r="AJ16" s="24">
        <f t="shared" si="15"/>
        <v>0</v>
      </c>
      <c r="AK16" s="24">
        <f t="shared" si="16"/>
        <v>0</v>
      </c>
      <c r="AL16" s="24">
        <f t="shared" si="17"/>
        <v>0</v>
      </c>
    </row>
    <row r="17" spans="1:38" x14ac:dyDescent="0.35">
      <c r="A17" s="142" t="s">
        <v>812</v>
      </c>
      <c r="B17" s="443"/>
      <c r="C17" s="461"/>
      <c r="D17" s="461"/>
      <c r="E17" s="443"/>
      <c r="F17" s="443"/>
      <c r="G17" s="136"/>
      <c r="H17" s="107"/>
      <c r="I17" s="51">
        <f t="shared" si="2"/>
        <v>0</v>
      </c>
      <c r="J17" s="43" t="str">
        <f t="shared" si="3"/>
        <v/>
      </c>
      <c r="L17" s="78" t="str">
        <f>'A - DADOS INST.'!T53</f>
        <v/>
      </c>
      <c r="M17" s="78" t="str">
        <f>'A - DADOS INST.'!U53</f>
        <v/>
      </c>
      <c r="N17" s="78" t="str">
        <f>'A - DADOS INST.'!V53</f>
        <v/>
      </c>
      <c r="O17" s="78" t="str">
        <f>'A - DADOS INST.'!W53</f>
        <v/>
      </c>
      <c r="P17" s="78" t="str">
        <f>'A - DADOS INST.'!X53</f>
        <v/>
      </c>
      <c r="Q17" s="78" t="str">
        <f>'A - DADOS INST.'!Y53</f>
        <v/>
      </c>
      <c r="R17" s="78" t="str">
        <f>'A - DADOS INST.'!Z53</f>
        <v/>
      </c>
      <c r="S17" s="143">
        <f t="shared" si="0"/>
        <v>0</v>
      </c>
      <c r="T17" s="148">
        <f t="shared" si="1"/>
        <v>0</v>
      </c>
      <c r="V17" s="24" t="b">
        <f t="shared" si="4"/>
        <v>0</v>
      </c>
      <c r="W17" s="24" t="b">
        <f t="shared" si="5"/>
        <v>0</v>
      </c>
      <c r="X17" s="24" t="str">
        <f t="shared" si="6"/>
        <v/>
      </c>
      <c r="Y17" s="78" t="str">
        <f t="shared" si="7"/>
        <v/>
      </c>
      <c r="Z17" s="78" t="str">
        <f t="shared" si="8"/>
        <v/>
      </c>
      <c r="AA17" s="78" t="str">
        <f t="shared" si="9"/>
        <v/>
      </c>
      <c r="AB17" s="78" t="str">
        <f t="shared" si="10"/>
        <v/>
      </c>
      <c r="AC17" s="78" t="str">
        <f t="shared" si="11"/>
        <v/>
      </c>
      <c r="AD17" s="78" t="str">
        <f t="shared" si="12"/>
        <v/>
      </c>
      <c r="AE17" s="24" t="str">
        <f t="shared" si="13"/>
        <v/>
      </c>
      <c r="AF17" s="24" t="str">
        <f t="shared" si="14"/>
        <v>;;;;;OUTROS BENS E DIREITOS;</v>
      </c>
      <c r="AG17" s="24" t="str">
        <f>IFERROR(VLOOKUP($AF17,'VERIFICAÇÃO 8'!H:J,2,FALSE),"")</f>
        <v/>
      </c>
      <c r="AH17" s="24" t="str">
        <f>IFERROR(VLOOKUP($AF17,'VERIFICAÇÃO 8'!H:J,3,FALSE),"")</f>
        <v/>
      </c>
      <c r="AJ17" s="24">
        <f t="shared" si="15"/>
        <v>0</v>
      </c>
      <c r="AK17" s="24">
        <f t="shared" si="16"/>
        <v>0</v>
      </c>
      <c r="AL17" s="24">
        <f t="shared" si="17"/>
        <v>0</v>
      </c>
    </row>
    <row r="18" spans="1:38" x14ac:dyDescent="0.35">
      <c r="A18" s="142" t="s">
        <v>813</v>
      </c>
      <c r="B18" s="443"/>
      <c r="C18" s="461"/>
      <c r="D18" s="461"/>
      <c r="E18" s="443"/>
      <c r="F18" s="443"/>
      <c r="G18" s="136"/>
      <c r="H18" s="107"/>
      <c r="I18" s="51">
        <f t="shared" si="2"/>
        <v>0</v>
      </c>
      <c r="J18" s="43" t="str">
        <f t="shared" si="3"/>
        <v/>
      </c>
      <c r="L18" s="78" t="str">
        <f>'A - DADOS INST.'!T54</f>
        <v/>
      </c>
      <c r="M18" s="78" t="str">
        <f>'A - DADOS INST.'!U54</f>
        <v/>
      </c>
      <c r="N18" s="78" t="str">
        <f>'A - DADOS INST.'!V54</f>
        <v/>
      </c>
      <c r="O18" s="78" t="str">
        <f>'A - DADOS INST.'!W54</f>
        <v/>
      </c>
      <c r="P18" s="78" t="str">
        <f>'A - DADOS INST.'!X54</f>
        <v/>
      </c>
      <c r="Q18" s="78" t="str">
        <f>'A - DADOS INST.'!Y54</f>
        <v/>
      </c>
      <c r="R18" s="78" t="str">
        <f>'A - DADOS INST.'!Z54</f>
        <v/>
      </c>
      <c r="S18" s="143">
        <f t="shared" si="0"/>
        <v>0</v>
      </c>
      <c r="T18" s="148">
        <f t="shared" si="1"/>
        <v>0</v>
      </c>
      <c r="V18" s="24" t="b">
        <f t="shared" si="4"/>
        <v>0</v>
      </c>
      <c r="W18" s="24" t="b">
        <f t="shared" si="5"/>
        <v>0</v>
      </c>
      <c r="X18" s="24" t="str">
        <f t="shared" si="6"/>
        <v/>
      </c>
      <c r="Y18" s="78" t="str">
        <f t="shared" si="7"/>
        <v/>
      </c>
      <c r="Z18" s="78" t="str">
        <f t="shared" si="8"/>
        <v/>
      </c>
      <c r="AA18" s="78" t="str">
        <f t="shared" si="9"/>
        <v/>
      </c>
      <c r="AB18" s="78" t="str">
        <f t="shared" si="10"/>
        <v/>
      </c>
      <c r="AC18" s="78" t="str">
        <f t="shared" si="11"/>
        <v/>
      </c>
      <c r="AD18" s="78" t="str">
        <f t="shared" si="12"/>
        <v/>
      </c>
      <c r="AE18" s="24" t="str">
        <f t="shared" si="13"/>
        <v/>
      </c>
      <c r="AF18" s="24" t="str">
        <f t="shared" si="14"/>
        <v>;;;;;OUTROS BENS E DIREITOS;</v>
      </c>
      <c r="AG18" s="24" t="str">
        <f>IFERROR(VLOOKUP($AF18,'VERIFICAÇÃO 8'!H:J,2,FALSE),"")</f>
        <v/>
      </c>
      <c r="AH18" s="24" t="str">
        <f>IFERROR(VLOOKUP($AF18,'VERIFICAÇÃO 8'!H:J,3,FALSE),"")</f>
        <v/>
      </c>
      <c r="AJ18" s="24">
        <f t="shared" si="15"/>
        <v>0</v>
      </c>
      <c r="AK18" s="24">
        <f t="shared" si="16"/>
        <v>0</v>
      </c>
      <c r="AL18" s="24">
        <f t="shared" si="17"/>
        <v>0</v>
      </c>
    </row>
    <row r="19" spans="1:38" x14ac:dyDescent="0.35">
      <c r="A19" s="142" t="s">
        <v>814</v>
      </c>
      <c r="B19" s="443"/>
      <c r="C19" s="461"/>
      <c r="D19" s="461"/>
      <c r="E19" s="443"/>
      <c r="F19" s="443"/>
      <c r="G19" s="136"/>
      <c r="H19" s="107"/>
      <c r="I19" s="51">
        <f t="shared" si="2"/>
        <v>0</v>
      </c>
      <c r="J19" s="43" t="str">
        <f t="shared" si="3"/>
        <v/>
      </c>
      <c r="L19" s="78" t="str">
        <f>'A - DADOS INST.'!T55</f>
        <v/>
      </c>
      <c r="M19" s="78" t="str">
        <f>'A - DADOS INST.'!U55</f>
        <v/>
      </c>
      <c r="N19" s="78" t="str">
        <f>'A - DADOS INST.'!V55</f>
        <v/>
      </c>
      <c r="O19" s="78" t="str">
        <f>'A - DADOS INST.'!W55</f>
        <v/>
      </c>
      <c r="P19" s="78" t="str">
        <f>'A - DADOS INST.'!X55</f>
        <v/>
      </c>
      <c r="Q19" s="78" t="str">
        <f>'A - DADOS INST.'!Y55</f>
        <v/>
      </c>
      <c r="R19" s="78" t="str">
        <f>'A - DADOS INST.'!Z55</f>
        <v/>
      </c>
      <c r="S19" s="143">
        <f t="shared" si="0"/>
        <v>0</v>
      </c>
      <c r="T19" s="148">
        <f t="shared" si="1"/>
        <v>0</v>
      </c>
      <c r="V19" s="24" t="b">
        <f t="shared" si="4"/>
        <v>0</v>
      </c>
      <c r="W19" s="24" t="b">
        <f t="shared" si="5"/>
        <v>0</v>
      </c>
      <c r="X19" s="24" t="str">
        <f t="shared" si="6"/>
        <v/>
      </c>
      <c r="Y19" s="78" t="str">
        <f t="shared" si="7"/>
        <v/>
      </c>
      <c r="Z19" s="78" t="str">
        <f t="shared" si="8"/>
        <v/>
      </c>
      <c r="AA19" s="78" t="str">
        <f t="shared" si="9"/>
        <v/>
      </c>
      <c r="AB19" s="78" t="str">
        <f t="shared" si="10"/>
        <v/>
      </c>
      <c r="AC19" s="78" t="str">
        <f t="shared" si="11"/>
        <v/>
      </c>
      <c r="AD19" s="78" t="str">
        <f t="shared" si="12"/>
        <v/>
      </c>
      <c r="AE19" s="24" t="str">
        <f t="shared" si="13"/>
        <v/>
      </c>
      <c r="AF19" s="24" t="str">
        <f t="shared" si="14"/>
        <v>;;;;;OUTROS BENS E DIREITOS;</v>
      </c>
      <c r="AG19" s="24" t="str">
        <f>IFERROR(VLOOKUP($AF19,'VERIFICAÇÃO 8'!H:J,2,FALSE),"")</f>
        <v/>
      </c>
      <c r="AH19" s="24" t="str">
        <f>IFERROR(VLOOKUP($AF19,'VERIFICAÇÃO 8'!H:J,3,FALSE),"")</f>
        <v/>
      </c>
      <c r="AJ19" s="24">
        <f t="shared" si="15"/>
        <v>0</v>
      </c>
      <c r="AK19" s="24">
        <f t="shared" si="16"/>
        <v>0</v>
      </c>
      <c r="AL19" s="24">
        <f t="shared" si="17"/>
        <v>0</v>
      </c>
    </row>
    <row r="20" spans="1:38" x14ac:dyDescent="0.35">
      <c r="A20" s="142" t="s">
        <v>815</v>
      </c>
      <c r="B20" s="443"/>
      <c r="C20" s="461"/>
      <c r="D20" s="461"/>
      <c r="E20" s="443"/>
      <c r="F20" s="443"/>
      <c r="G20" s="136"/>
      <c r="H20" s="107"/>
      <c r="I20" s="51">
        <f t="shared" si="2"/>
        <v>0</v>
      </c>
      <c r="J20" s="43" t="str">
        <f t="shared" si="3"/>
        <v/>
      </c>
      <c r="L20" s="78" t="str">
        <f>'A - DADOS INST.'!T56</f>
        <v/>
      </c>
      <c r="M20" s="78" t="str">
        <f>'A - DADOS INST.'!U56</f>
        <v/>
      </c>
      <c r="N20" s="78" t="str">
        <f>'A - DADOS INST.'!V56</f>
        <v/>
      </c>
      <c r="O20" s="78" t="str">
        <f>'A - DADOS INST.'!W56</f>
        <v/>
      </c>
      <c r="P20" s="78" t="str">
        <f>'A - DADOS INST.'!X56</f>
        <v/>
      </c>
      <c r="Q20" s="78" t="str">
        <f>'A - DADOS INST.'!Y56</f>
        <v/>
      </c>
      <c r="R20" s="78" t="str">
        <f>'A - DADOS INST.'!Z56</f>
        <v/>
      </c>
      <c r="S20" s="143">
        <f t="shared" si="0"/>
        <v>0</v>
      </c>
      <c r="T20" s="148">
        <f t="shared" si="1"/>
        <v>0</v>
      </c>
      <c r="V20" s="24" t="b">
        <f t="shared" si="4"/>
        <v>0</v>
      </c>
      <c r="W20" s="24" t="b">
        <f t="shared" si="5"/>
        <v>0</v>
      </c>
      <c r="X20" s="24" t="str">
        <f t="shared" si="6"/>
        <v/>
      </c>
      <c r="Y20" s="78" t="str">
        <f t="shared" si="7"/>
        <v/>
      </c>
      <c r="Z20" s="78" t="str">
        <f t="shared" si="8"/>
        <v/>
      </c>
      <c r="AA20" s="78" t="str">
        <f t="shared" si="9"/>
        <v/>
      </c>
      <c r="AB20" s="78" t="str">
        <f t="shared" si="10"/>
        <v/>
      </c>
      <c r="AC20" s="78" t="str">
        <f t="shared" si="11"/>
        <v/>
      </c>
      <c r="AD20" s="78" t="str">
        <f t="shared" si="12"/>
        <v/>
      </c>
      <c r="AE20" s="24" t="str">
        <f t="shared" si="13"/>
        <v/>
      </c>
      <c r="AF20" s="24" t="str">
        <f t="shared" si="14"/>
        <v>;;;;;OUTROS BENS E DIREITOS;</v>
      </c>
      <c r="AG20" s="24" t="str">
        <f>IFERROR(VLOOKUP($AF20,'VERIFICAÇÃO 8'!H:J,2,FALSE),"")</f>
        <v/>
      </c>
      <c r="AH20" s="24" t="str">
        <f>IFERROR(VLOOKUP($AF20,'VERIFICAÇÃO 8'!H:J,3,FALSE),"")</f>
        <v/>
      </c>
      <c r="AJ20" s="24">
        <f t="shared" si="15"/>
        <v>0</v>
      </c>
      <c r="AK20" s="24">
        <f t="shared" si="16"/>
        <v>0</v>
      </c>
      <c r="AL20" s="24">
        <f t="shared" si="17"/>
        <v>0</v>
      </c>
    </row>
    <row r="21" spans="1:38" ht="10.5" x14ac:dyDescent="0.35">
      <c r="A21" s="142" t="s">
        <v>816</v>
      </c>
      <c r="B21" s="443"/>
      <c r="C21" s="461"/>
      <c r="D21" s="461"/>
      <c r="E21" s="443"/>
      <c r="F21" s="443"/>
      <c r="G21" s="136"/>
      <c r="H21" s="107"/>
      <c r="I21" s="51">
        <f t="shared" si="2"/>
        <v>0</v>
      </c>
      <c r="J21" s="43" t="str">
        <f t="shared" si="3"/>
        <v/>
      </c>
      <c r="R21" s="155" t="s">
        <v>8</v>
      </c>
      <c r="S21" s="165">
        <f>SUM(S5:S20)</f>
        <v>0</v>
      </c>
      <c r="T21" s="165">
        <f>SUM(T5:T20)</f>
        <v>0</v>
      </c>
      <c r="V21" s="24" t="b">
        <f t="shared" si="4"/>
        <v>0</v>
      </c>
      <c r="W21" s="24" t="b">
        <f t="shared" si="5"/>
        <v>0</v>
      </c>
      <c r="X21" s="24" t="str">
        <f t="shared" si="6"/>
        <v/>
      </c>
      <c r="Y21" s="78" t="str">
        <f t="shared" si="7"/>
        <v/>
      </c>
      <c r="Z21" s="78" t="str">
        <f t="shared" si="8"/>
        <v/>
      </c>
      <c r="AA21" s="78" t="str">
        <f t="shared" si="9"/>
        <v/>
      </c>
      <c r="AB21" s="78" t="str">
        <f t="shared" si="10"/>
        <v/>
      </c>
      <c r="AC21" s="78" t="str">
        <f t="shared" si="11"/>
        <v/>
      </c>
      <c r="AD21" s="78" t="str">
        <f t="shared" si="12"/>
        <v/>
      </c>
      <c r="AE21" s="24" t="str">
        <f t="shared" si="13"/>
        <v/>
      </c>
      <c r="AF21" s="24" t="str">
        <f t="shared" si="14"/>
        <v>;;;;;OUTROS BENS E DIREITOS;</v>
      </c>
      <c r="AG21" s="24" t="str">
        <f>IFERROR(VLOOKUP($AF21,'VERIFICAÇÃO 8'!H:J,2,FALSE),"")</f>
        <v/>
      </c>
      <c r="AH21" s="24" t="str">
        <f>IFERROR(VLOOKUP($AF21,'VERIFICAÇÃO 8'!H:J,3,FALSE),"")</f>
        <v/>
      </c>
      <c r="AJ21" s="24">
        <f t="shared" si="15"/>
        <v>0</v>
      </c>
      <c r="AK21" s="24">
        <f t="shared" si="16"/>
        <v>0</v>
      </c>
      <c r="AL21" s="24">
        <f t="shared" si="17"/>
        <v>0</v>
      </c>
    </row>
    <row r="22" spans="1:38" x14ac:dyDescent="0.35">
      <c r="A22" s="142" t="s">
        <v>817</v>
      </c>
      <c r="B22" s="443"/>
      <c r="C22" s="461"/>
      <c r="D22" s="461"/>
      <c r="E22" s="443"/>
      <c r="F22" s="443"/>
      <c r="G22" s="136"/>
      <c r="H22" s="107"/>
      <c r="I22" s="51">
        <f t="shared" si="2"/>
        <v>0</v>
      </c>
      <c r="J22" s="43" t="str">
        <f t="shared" si="3"/>
        <v/>
      </c>
      <c r="V22" s="24" t="b">
        <f t="shared" si="4"/>
        <v>0</v>
      </c>
      <c r="W22" s="24" t="b">
        <f t="shared" si="5"/>
        <v>0</v>
      </c>
      <c r="X22" s="24" t="str">
        <f t="shared" si="6"/>
        <v/>
      </c>
      <c r="Y22" s="78" t="str">
        <f t="shared" si="7"/>
        <v/>
      </c>
      <c r="Z22" s="78" t="str">
        <f t="shared" si="8"/>
        <v/>
      </c>
      <c r="AA22" s="78" t="str">
        <f t="shared" si="9"/>
        <v/>
      </c>
      <c r="AB22" s="78" t="str">
        <f t="shared" si="10"/>
        <v/>
      </c>
      <c r="AC22" s="78" t="str">
        <f t="shared" si="11"/>
        <v/>
      </c>
      <c r="AD22" s="78" t="str">
        <f t="shared" si="12"/>
        <v/>
      </c>
      <c r="AE22" s="24" t="str">
        <f t="shared" si="13"/>
        <v/>
      </c>
      <c r="AF22" s="24" t="str">
        <f t="shared" si="14"/>
        <v>;;;;;OUTROS BENS E DIREITOS;</v>
      </c>
      <c r="AG22" s="24" t="str">
        <f>IFERROR(VLOOKUP($AF22,'VERIFICAÇÃO 8'!H:J,2,FALSE),"")</f>
        <v/>
      </c>
      <c r="AH22" s="24" t="str">
        <f>IFERROR(VLOOKUP($AF22,'VERIFICAÇÃO 8'!H:J,3,FALSE),"")</f>
        <v/>
      </c>
      <c r="AJ22" s="24">
        <f t="shared" si="15"/>
        <v>0</v>
      </c>
      <c r="AK22" s="24">
        <f t="shared" si="16"/>
        <v>0</v>
      </c>
      <c r="AL22" s="24">
        <f t="shared" si="17"/>
        <v>0</v>
      </c>
    </row>
    <row r="23" spans="1:38" x14ac:dyDescent="0.35">
      <c r="A23" s="142" t="s">
        <v>818</v>
      </c>
      <c r="B23" s="443"/>
      <c r="C23" s="461"/>
      <c r="D23" s="461"/>
      <c r="E23" s="443"/>
      <c r="F23" s="443"/>
      <c r="G23" s="136"/>
      <c r="H23" s="107"/>
      <c r="I23" s="51">
        <f t="shared" si="2"/>
        <v>0</v>
      </c>
      <c r="J23" s="43" t="str">
        <f t="shared" si="3"/>
        <v/>
      </c>
      <c r="V23" s="24" t="b">
        <f t="shared" si="4"/>
        <v>0</v>
      </c>
      <c r="W23" s="24" t="b">
        <f t="shared" si="5"/>
        <v>0</v>
      </c>
      <c r="X23" s="24" t="str">
        <f t="shared" si="6"/>
        <v/>
      </c>
      <c r="Y23" s="78" t="str">
        <f t="shared" si="7"/>
        <v/>
      </c>
      <c r="Z23" s="78" t="str">
        <f t="shared" si="8"/>
        <v/>
      </c>
      <c r="AA23" s="78" t="str">
        <f t="shared" si="9"/>
        <v/>
      </c>
      <c r="AB23" s="78" t="str">
        <f t="shared" si="10"/>
        <v/>
      </c>
      <c r="AC23" s="78" t="str">
        <f t="shared" si="11"/>
        <v/>
      </c>
      <c r="AD23" s="78" t="str">
        <f t="shared" si="12"/>
        <v/>
      </c>
      <c r="AE23" s="24" t="str">
        <f t="shared" si="13"/>
        <v/>
      </c>
      <c r="AF23" s="24" t="str">
        <f t="shared" si="14"/>
        <v>;;;;;OUTROS BENS E DIREITOS;</v>
      </c>
      <c r="AG23" s="24" t="str">
        <f>IFERROR(VLOOKUP($AF23,'VERIFICAÇÃO 8'!H:J,2,FALSE),"")</f>
        <v/>
      </c>
      <c r="AH23" s="24" t="str">
        <f>IFERROR(VLOOKUP($AF23,'VERIFICAÇÃO 8'!H:J,3,FALSE),"")</f>
        <v/>
      </c>
      <c r="AJ23" s="24">
        <f t="shared" si="15"/>
        <v>0</v>
      </c>
      <c r="AK23" s="24">
        <f t="shared" si="16"/>
        <v>0</v>
      </c>
      <c r="AL23" s="24">
        <f t="shared" si="17"/>
        <v>0</v>
      </c>
    </row>
    <row r="24" spans="1:38" ht="10.5" x14ac:dyDescent="0.35">
      <c r="A24" s="142" t="s">
        <v>819</v>
      </c>
      <c r="B24" s="443"/>
      <c r="C24" s="461"/>
      <c r="D24" s="461"/>
      <c r="E24" s="443"/>
      <c r="F24" s="443"/>
      <c r="G24" s="136"/>
      <c r="H24" s="107"/>
      <c r="I24" s="51">
        <f t="shared" si="2"/>
        <v>0</v>
      </c>
      <c r="J24" s="43" t="str">
        <f t="shared" si="3"/>
        <v/>
      </c>
      <c r="L24" s="484" t="s">
        <v>1997</v>
      </c>
      <c r="V24" s="24" t="b">
        <f t="shared" si="4"/>
        <v>0</v>
      </c>
      <c r="W24" s="24" t="b">
        <f t="shared" si="5"/>
        <v>0</v>
      </c>
      <c r="X24" s="24" t="str">
        <f t="shared" si="6"/>
        <v/>
      </c>
      <c r="Y24" s="78" t="str">
        <f t="shared" si="7"/>
        <v/>
      </c>
      <c r="Z24" s="78" t="str">
        <f t="shared" si="8"/>
        <v/>
      </c>
      <c r="AA24" s="78" t="str">
        <f t="shared" si="9"/>
        <v/>
      </c>
      <c r="AB24" s="78" t="str">
        <f t="shared" si="10"/>
        <v/>
      </c>
      <c r="AC24" s="78" t="str">
        <f t="shared" si="11"/>
        <v/>
      </c>
      <c r="AD24" s="78" t="str">
        <f t="shared" si="12"/>
        <v/>
      </c>
      <c r="AE24" s="24" t="str">
        <f t="shared" si="13"/>
        <v/>
      </c>
      <c r="AF24" s="24" t="str">
        <f t="shared" si="14"/>
        <v>;;;;;OUTROS BENS E DIREITOS;</v>
      </c>
      <c r="AG24" s="24" t="str">
        <f>IFERROR(VLOOKUP($AF24,'VERIFICAÇÃO 8'!H:J,2,FALSE),"")</f>
        <v/>
      </c>
      <c r="AH24" s="24" t="str">
        <f>IFERROR(VLOOKUP($AF24,'VERIFICAÇÃO 8'!H:J,3,FALSE),"")</f>
        <v/>
      </c>
      <c r="AJ24" s="24">
        <f t="shared" si="15"/>
        <v>0</v>
      </c>
      <c r="AK24" s="24">
        <f t="shared" si="16"/>
        <v>0</v>
      </c>
      <c r="AL24" s="24">
        <f t="shared" si="17"/>
        <v>0</v>
      </c>
    </row>
    <row r="25" spans="1:38" ht="10.5" x14ac:dyDescent="0.35">
      <c r="A25" s="142" t="s">
        <v>820</v>
      </c>
      <c r="B25" s="443"/>
      <c r="C25" s="461"/>
      <c r="D25" s="461"/>
      <c r="E25" s="443"/>
      <c r="F25" s="443"/>
      <c r="G25" s="136"/>
      <c r="H25" s="107"/>
      <c r="I25" s="51">
        <f t="shared" si="2"/>
        <v>0</v>
      </c>
      <c r="J25" s="43" t="str">
        <f t="shared" si="3"/>
        <v/>
      </c>
      <c r="L25" s="485"/>
      <c r="N25" s="119" t="s">
        <v>2002</v>
      </c>
      <c r="O25" s="340"/>
      <c r="P25" s="340"/>
      <c r="Q25" s="340"/>
      <c r="R25" s="340"/>
      <c r="V25" s="24" t="b">
        <f t="shared" si="4"/>
        <v>0</v>
      </c>
      <c r="W25" s="24" t="b">
        <f t="shared" si="5"/>
        <v>0</v>
      </c>
      <c r="X25" s="24" t="str">
        <f t="shared" si="6"/>
        <v/>
      </c>
      <c r="Y25" s="78" t="str">
        <f t="shared" si="7"/>
        <v/>
      </c>
      <c r="Z25" s="78" t="str">
        <f t="shared" si="8"/>
        <v/>
      </c>
      <c r="AA25" s="78" t="str">
        <f t="shared" si="9"/>
        <v/>
      </c>
      <c r="AB25" s="78" t="str">
        <f t="shared" si="10"/>
        <v/>
      </c>
      <c r="AC25" s="78" t="str">
        <f t="shared" si="11"/>
        <v/>
      </c>
      <c r="AD25" s="78" t="str">
        <f t="shared" si="12"/>
        <v/>
      </c>
      <c r="AE25" s="24" t="str">
        <f t="shared" si="13"/>
        <v/>
      </c>
      <c r="AF25" s="24" t="str">
        <f t="shared" si="14"/>
        <v>;;;;;OUTROS BENS E DIREITOS;</v>
      </c>
      <c r="AG25" s="24" t="str">
        <f>IFERROR(VLOOKUP($AF25,'VERIFICAÇÃO 8'!H:J,2,FALSE),"")</f>
        <v/>
      </c>
      <c r="AH25" s="24" t="str">
        <f>IFERROR(VLOOKUP($AF25,'VERIFICAÇÃO 8'!H:J,3,FALSE),"")</f>
        <v/>
      </c>
      <c r="AJ25" s="24">
        <f t="shared" si="15"/>
        <v>0</v>
      </c>
      <c r="AK25" s="24">
        <f t="shared" si="16"/>
        <v>0</v>
      </c>
      <c r="AL25" s="24">
        <f t="shared" si="17"/>
        <v>0</v>
      </c>
    </row>
    <row r="26" spans="1:38" x14ac:dyDescent="0.35">
      <c r="A26" s="142" t="s">
        <v>821</v>
      </c>
      <c r="B26" s="443"/>
      <c r="C26" s="461"/>
      <c r="D26" s="461"/>
      <c r="E26" s="443"/>
      <c r="F26" s="443"/>
      <c r="G26" s="136"/>
      <c r="H26" s="107"/>
      <c r="I26" s="51">
        <f t="shared" si="2"/>
        <v>0</v>
      </c>
      <c r="J26" s="43" t="str">
        <f t="shared" si="3"/>
        <v/>
      </c>
      <c r="L26" s="485"/>
      <c r="N26" s="24" t="s">
        <v>321</v>
      </c>
      <c r="O26" s="5"/>
      <c r="P26" s="5"/>
      <c r="Q26" s="5"/>
      <c r="R26" s="5"/>
      <c r="V26" s="24" t="b">
        <f t="shared" si="4"/>
        <v>0</v>
      </c>
      <c r="W26" s="24" t="b">
        <f t="shared" si="5"/>
        <v>0</v>
      </c>
      <c r="X26" s="24" t="str">
        <f t="shared" si="6"/>
        <v/>
      </c>
      <c r="Y26" s="78" t="str">
        <f t="shared" si="7"/>
        <v/>
      </c>
      <c r="Z26" s="78" t="str">
        <f t="shared" si="8"/>
        <v/>
      </c>
      <c r="AA26" s="78" t="str">
        <f t="shared" si="9"/>
        <v/>
      </c>
      <c r="AB26" s="78" t="str">
        <f t="shared" si="10"/>
        <v/>
      </c>
      <c r="AC26" s="78" t="str">
        <f t="shared" si="11"/>
        <v/>
      </c>
      <c r="AD26" s="78" t="str">
        <f t="shared" si="12"/>
        <v/>
      </c>
      <c r="AE26" s="24" t="str">
        <f t="shared" si="13"/>
        <v/>
      </c>
      <c r="AF26" s="24" t="str">
        <f t="shared" si="14"/>
        <v>;;;;;OUTROS BENS E DIREITOS;</v>
      </c>
      <c r="AG26" s="24" t="str">
        <f>IFERROR(VLOOKUP($AF26,'VERIFICAÇÃO 8'!H:J,2,FALSE),"")</f>
        <v/>
      </c>
      <c r="AH26" s="24" t="str">
        <f>IFERROR(VLOOKUP($AF26,'VERIFICAÇÃO 8'!H:J,3,FALSE),"")</f>
        <v/>
      </c>
      <c r="AJ26" s="24">
        <f t="shared" si="15"/>
        <v>0</v>
      </c>
      <c r="AK26" s="24">
        <f t="shared" si="16"/>
        <v>0</v>
      </c>
      <c r="AL26" s="24">
        <f t="shared" si="17"/>
        <v>0</v>
      </c>
    </row>
    <row r="27" spans="1:38" x14ac:dyDescent="0.35">
      <c r="A27" s="142" t="s">
        <v>822</v>
      </c>
      <c r="B27" s="443"/>
      <c r="C27" s="461"/>
      <c r="D27" s="461"/>
      <c r="E27" s="443"/>
      <c r="F27" s="443"/>
      <c r="G27" s="136"/>
      <c r="H27" s="107"/>
      <c r="I27" s="51">
        <f t="shared" si="2"/>
        <v>0</v>
      </c>
      <c r="J27" s="43" t="str">
        <f t="shared" si="3"/>
        <v/>
      </c>
      <c r="L27" s="485"/>
      <c r="N27" s="24" t="s">
        <v>215</v>
      </c>
      <c r="O27" s="5"/>
      <c r="P27" s="5"/>
      <c r="Q27" s="5"/>
      <c r="R27" s="5"/>
      <c r="V27" s="24" t="b">
        <f t="shared" si="4"/>
        <v>0</v>
      </c>
      <c r="W27" s="24" t="b">
        <f t="shared" si="5"/>
        <v>0</v>
      </c>
      <c r="X27" s="24" t="str">
        <f t="shared" si="6"/>
        <v/>
      </c>
      <c r="Y27" s="78" t="str">
        <f t="shared" si="7"/>
        <v/>
      </c>
      <c r="Z27" s="78" t="str">
        <f t="shared" si="8"/>
        <v/>
      </c>
      <c r="AA27" s="78" t="str">
        <f t="shared" si="9"/>
        <v/>
      </c>
      <c r="AB27" s="78" t="str">
        <f t="shared" si="10"/>
        <v/>
      </c>
      <c r="AC27" s="78" t="str">
        <f t="shared" si="11"/>
        <v/>
      </c>
      <c r="AD27" s="78" t="str">
        <f t="shared" si="12"/>
        <v/>
      </c>
      <c r="AE27" s="24" t="str">
        <f t="shared" si="13"/>
        <v/>
      </c>
      <c r="AF27" s="24" t="str">
        <f t="shared" si="14"/>
        <v>;;;;;OUTROS BENS E DIREITOS;</v>
      </c>
      <c r="AG27" s="24" t="str">
        <f>IFERROR(VLOOKUP($AF27,'VERIFICAÇÃO 8'!H:J,2,FALSE),"")</f>
        <v/>
      </c>
      <c r="AH27" s="24" t="str">
        <f>IFERROR(VLOOKUP($AF27,'VERIFICAÇÃO 8'!H:J,3,FALSE),"")</f>
        <v/>
      </c>
      <c r="AJ27" s="24">
        <f t="shared" si="15"/>
        <v>0</v>
      </c>
      <c r="AK27" s="24">
        <f t="shared" si="16"/>
        <v>0</v>
      </c>
      <c r="AL27" s="24">
        <f t="shared" si="17"/>
        <v>0</v>
      </c>
    </row>
    <row r="28" spans="1:38" x14ac:dyDescent="0.35">
      <c r="A28" s="142" t="s">
        <v>823</v>
      </c>
      <c r="B28" s="443"/>
      <c r="C28" s="461"/>
      <c r="D28" s="461"/>
      <c r="E28" s="443"/>
      <c r="F28" s="443"/>
      <c r="G28" s="136"/>
      <c r="H28" s="107"/>
      <c r="I28" s="51">
        <f t="shared" si="2"/>
        <v>0</v>
      </c>
      <c r="J28" s="43" t="str">
        <f t="shared" si="3"/>
        <v/>
      </c>
      <c r="L28" s="485"/>
      <c r="N28" s="24" t="s">
        <v>2060</v>
      </c>
      <c r="O28" s="5"/>
      <c r="P28" s="5"/>
      <c r="Q28" s="5"/>
      <c r="R28" s="5"/>
      <c r="V28" s="24" t="b">
        <f t="shared" si="4"/>
        <v>0</v>
      </c>
      <c r="W28" s="24" t="b">
        <f t="shared" si="5"/>
        <v>0</v>
      </c>
      <c r="X28" s="24" t="str">
        <f t="shared" si="6"/>
        <v/>
      </c>
      <c r="Y28" s="78" t="str">
        <f t="shared" si="7"/>
        <v/>
      </c>
      <c r="Z28" s="78" t="str">
        <f t="shared" si="8"/>
        <v/>
      </c>
      <c r="AA28" s="78" t="str">
        <f t="shared" si="9"/>
        <v/>
      </c>
      <c r="AB28" s="78" t="str">
        <f t="shared" si="10"/>
        <v/>
      </c>
      <c r="AC28" s="78" t="str">
        <f t="shared" si="11"/>
        <v/>
      </c>
      <c r="AD28" s="78" t="str">
        <f t="shared" si="12"/>
        <v/>
      </c>
      <c r="AE28" s="24" t="str">
        <f t="shared" si="13"/>
        <v/>
      </c>
      <c r="AF28" s="24" t="str">
        <f t="shared" si="14"/>
        <v>;;;;;OUTROS BENS E DIREITOS;</v>
      </c>
      <c r="AG28" s="24" t="str">
        <f>IFERROR(VLOOKUP($AF28,'VERIFICAÇÃO 8'!H:J,2,FALSE),"")</f>
        <v/>
      </c>
      <c r="AH28" s="24" t="str">
        <f>IFERROR(VLOOKUP($AF28,'VERIFICAÇÃO 8'!H:J,3,FALSE),"")</f>
        <v/>
      </c>
      <c r="AJ28" s="24">
        <f t="shared" si="15"/>
        <v>0</v>
      </c>
      <c r="AK28" s="24">
        <f t="shared" si="16"/>
        <v>0</v>
      </c>
      <c r="AL28" s="24">
        <f t="shared" si="17"/>
        <v>0</v>
      </c>
    </row>
    <row r="29" spans="1:38" x14ac:dyDescent="0.35">
      <c r="A29" s="142" t="s">
        <v>824</v>
      </c>
      <c r="B29" s="443"/>
      <c r="C29" s="461"/>
      <c r="D29" s="461"/>
      <c r="E29" s="443"/>
      <c r="F29" s="443"/>
      <c r="G29" s="136"/>
      <c r="H29" s="107"/>
      <c r="I29" s="51">
        <f t="shared" si="2"/>
        <v>0</v>
      </c>
      <c r="J29" s="43" t="str">
        <f t="shared" si="3"/>
        <v/>
      </c>
      <c r="L29" s="485"/>
      <c r="N29" s="24" t="s">
        <v>220</v>
      </c>
      <c r="O29" s="5"/>
      <c r="P29" s="5"/>
      <c r="Q29" s="5"/>
      <c r="R29" s="5"/>
      <c r="V29" s="24" t="b">
        <f t="shared" si="4"/>
        <v>0</v>
      </c>
      <c r="W29" s="24" t="b">
        <f t="shared" si="5"/>
        <v>0</v>
      </c>
      <c r="X29" s="24" t="str">
        <f t="shared" si="6"/>
        <v/>
      </c>
      <c r="Y29" s="78" t="str">
        <f t="shared" si="7"/>
        <v/>
      </c>
      <c r="Z29" s="78" t="str">
        <f t="shared" si="8"/>
        <v/>
      </c>
      <c r="AA29" s="78" t="str">
        <f t="shared" si="9"/>
        <v/>
      </c>
      <c r="AB29" s="78" t="str">
        <f t="shared" si="10"/>
        <v/>
      </c>
      <c r="AC29" s="78" t="str">
        <f t="shared" si="11"/>
        <v/>
      </c>
      <c r="AD29" s="78" t="str">
        <f t="shared" si="12"/>
        <v/>
      </c>
      <c r="AE29" s="24" t="str">
        <f t="shared" si="13"/>
        <v/>
      </c>
      <c r="AF29" s="24" t="str">
        <f t="shared" si="14"/>
        <v>;;;;;OUTROS BENS E DIREITOS;</v>
      </c>
      <c r="AG29" s="24" t="str">
        <f>IFERROR(VLOOKUP($AF29,'VERIFICAÇÃO 8'!H:J,2,FALSE),"")</f>
        <v/>
      </c>
      <c r="AH29" s="24" t="str">
        <f>IFERROR(VLOOKUP($AF29,'VERIFICAÇÃO 8'!H:J,3,FALSE),"")</f>
        <v/>
      </c>
      <c r="AJ29" s="24">
        <f t="shared" si="15"/>
        <v>0</v>
      </c>
      <c r="AK29" s="24">
        <f t="shared" si="16"/>
        <v>0</v>
      </c>
      <c r="AL29" s="24">
        <f t="shared" si="17"/>
        <v>0</v>
      </c>
    </row>
    <row r="30" spans="1:38" x14ac:dyDescent="0.35">
      <c r="A30" s="142" t="s">
        <v>825</v>
      </c>
      <c r="B30" s="443"/>
      <c r="C30" s="461"/>
      <c r="D30" s="461"/>
      <c r="E30" s="443"/>
      <c r="F30" s="443"/>
      <c r="G30" s="136"/>
      <c r="H30" s="107"/>
      <c r="I30" s="51">
        <f t="shared" si="2"/>
        <v>0</v>
      </c>
      <c r="J30" s="43" t="str">
        <f t="shared" si="3"/>
        <v/>
      </c>
      <c r="L30" s="485"/>
      <c r="N30" s="24" t="s">
        <v>2068</v>
      </c>
      <c r="O30" s="5"/>
      <c r="P30" s="5"/>
      <c r="Q30" s="5"/>
      <c r="R30" s="5"/>
      <c r="V30" s="24" t="b">
        <f t="shared" si="4"/>
        <v>0</v>
      </c>
      <c r="W30" s="24" t="b">
        <f t="shared" si="5"/>
        <v>0</v>
      </c>
      <c r="X30" s="24" t="str">
        <f t="shared" si="6"/>
        <v/>
      </c>
      <c r="Y30" s="78" t="str">
        <f t="shared" si="7"/>
        <v/>
      </c>
      <c r="Z30" s="78" t="str">
        <f t="shared" si="8"/>
        <v/>
      </c>
      <c r="AA30" s="78" t="str">
        <f t="shared" si="9"/>
        <v/>
      </c>
      <c r="AB30" s="78" t="str">
        <f t="shared" si="10"/>
        <v/>
      </c>
      <c r="AC30" s="78" t="str">
        <f t="shared" si="11"/>
        <v/>
      </c>
      <c r="AD30" s="78" t="str">
        <f t="shared" si="12"/>
        <v/>
      </c>
      <c r="AE30" s="24" t="str">
        <f t="shared" si="13"/>
        <v/>
      </c>
      <c r="AF30" s="24" t="str">
        <f t="shared" si="14"/>
        <v>;;;;;OUTROS BENS E DIREITOS;</v>
      </c>
      <c r="AG30" s="24" t="str">
        <f>IFERROR(VLOOKUP($AF30,'VERIFICAÇÃO 8'!H:J,2,FALSE),"")</f>
        <v/>
      </c>
      <c r="AH30" s="24" t="str">
        <f>IFERROR(VLOOKUP($AF30,'VERIFICAÇÃO 8'!H:J,3,FALSE),"")</f>
        <v/>
      </c>
      <c r="AJ30" s="24">
        <f t="shared" si="15"/>
        <v>0</v>
      </c>
      <c r="AK30" s="24">
        <f t="shared" si="16"/>
        <v>0</v>
      </c>
      <c r="AL30" s="24">
        <f t="shared" si="17"/>
        <v>0</v>
      </c>
    </row>
    <row r="31" spans="1:38" x14ac:dyDescent="0.35">
      <c r="A31" s="142" t="s">
        <v>826</v>
      </c>
      <c r="B31" s="443"/>
      <c r="C31" s="461"/>
      <c r="D31" s="461"/>
      <c r="E31" s="443"/>
      <c r="F31" s="443"/>
      <c r="G31" s="136"/>
      <c r="H31" s="107"/>
      <c r="I31" s="51">
        <f t="shared" si="2"/>
        <v>0</v>
      </c>
      <c r="J31" s="43" t="str">
        <f t="shared" si="3"/>
        <v/>
      </c>
      <c r="L31" s="485"/>
      <c r="V31" s="24" t="b">
        <f t="shared" si="4"/>
        <v>0</v>
      </c>
      <c r="W31" s="24" t="b">
        <f t="shared" si="5"/>
        <v>0</v>
      </c>
      <c r="X31" s="24" t="str">
        <f t="shared" si="6"/>
        <v/>
      </c>
      <c r="Y31" s="78" t="str">
        <f t="shared" si="7"/>
        <v/>
      </c>
      <c r="Z31" s="78" t="str">
        <f t="shared" si="8"/>
        <v/>
      </c>
      <c r="AA31" s="78" t="str">
        <f t="shared" si="9"/>
        <v/>
      </c>
      <c r="AB31" s="78" t="str">
        <f t="shared" si="10"/>
        <v/>
      </c>
      <c r="AC31" s="78" t="str">
        <f t="shared" si="11"/>
        <v/>
      </c>
      <c r="AD31" s="78" t="str">
        <f t="shared" si="12"/>
        <v/>
      </c>
      <c r="AE31" s="24" t="str">
        <f t="shared" si="13"/>
        <v/>
      </c>
      <c r="AF31" s="24" t="str">
        <f t="shared" si="14"/>
        <v>;;;;;OUTROS BENS E DIREITOS;</v>
      </c>
      <c r="AG31" s="24" t="str">
        <f>IFERROR(VLOOKUP($AF31,'VERIFICAÇÃO 8'!H:J,2,FALSE),"")</f>
        <v/>
      </c>
      <c r="AH31" s="24" t="str">
        <f>IFERROR(VLOOKUP($AF31,'VERIFICAÇÃO 8'!H:J,3,FALSE),"")</f>
        <v/>
      </c>
      <c r="AJ31" s="24">
        <f t="shared" si="15"/>
        <v>0</v>
      </c>
      <c r="AK31" s="24">
        <f t="shared" si="16"/>
        <v>0</v>
      </c>
      <c r="AL31" s="24">
        <f t="shared" si="17"/>
        <v>0</v>
      </c>
    </row>
    <row r="32" spans="1:38" x14ac:dyDescent="0.35">
      <c r="A32" s="142" t="s">
        <v>827</v>
      </c>
      <c r="B32" s="443"/>
      <c r="C32" s="461"/>
      <c r="D32" s="461"/>
      <c r="E32" s="443"/>
      <c r="F32" s="443"/>
      <c r="G32" s="136"/>
      <c r="H32" s="107"/>
      <c r="I32" s="51">
        <f t="shared" si="2"/>
        <v>0</v>
      </c>
      <c r="J32" s="43" t="str">
        <f t="shared" si="3"/>
        <v/>
      </c>
      <c r="L32" s="485"/>
      <c r="V32" s="24" t="b">
        <f t="shared" si="4"/>
        <v>0</v>
      </c>
      <c r="W32" s="24" t="b">
        <f t="shared" si="5"/>
        <v>0</v>
      </c>
      <c r="X32" s="24" t="str">
        <f t="shared" si="6"/>
        <v/>
      </c>
      <c r="Y32" s="78" t="str">
        <f t="shared" si="7"/>
        <v/>
      </c>
      <c r="Z32" s="78" t="str">
        <f t="shared" si="8"/>
        <v/>
      </c>
      <c r="AA32" s="78" t="str">
        <f t="shared" si="9"/>
        <v/>
      </c>
      <c r="AB32" s="78" t="str">
        <f t="shared" si="10"/>
        <v/>
      </c>
      <c r="AC32" s="78" t="str">
        <f t="shared" si="11"/>
        <v/>
      </c>
      <c r="AD32" s="78" t="str">
        <f t="shared" si="12"/>
        <v/>
      </c>
      <c r="AE32" s="24" t="str">
        <f t="shared" si="13"/>
        <v/>
      </c>
      <c r="AF32" s="24" t="str">
        <f t="shared" si="14"/>
        <v>;;;;;OUTROS BENS E DIREITOS;</v>
      </c>
      <c r="AG32" s="24" t="str">
        <f>IFERROR(VLOOKUP($AF32,'VERIFICAÇÃO 8'!H:J,2,FALSE),"")</f>
        <v/>
      </c>
      <c r="AH32" s="24" t="str">
        <f>IFERROR(VLOOKUP($AF32,'VERIFICAÇÃO 8'!H:J,3,FALSE),"")</f>
        <v/>
      </c>
      <c r="AJ32" s="24">
        <f t="shared" si="15"/>
        <v>0</v>
      </c>
      <c r="AK32" s="24">
        <f t="shared" si="16"/>
        <v>0</v>
      </c>
      <c r="AL32" s="24">
        <f t="shared" si="17"/>
        <v>0</v>
      </c>
    </row>
    <row r="33" spans="1:38" x14ac:dyDescent="0.35">
      <c r="A33" s="142" t="s">
        <v>828</v>
      </c>
      <c r="B33" s="443"/>
      <c r="C33" s="461"/>
      <c r="D33" s="461"/>
      <c r="E33" s="443"/>
      <c r="F33" s="443"/>
      <c r="G33" s="136"/>
      <c r="H33" s="107"/>
      <c r="I33" s="51">
        <f t="shared" si="2"/>
        <v>0</v>
      </c>
      <c r="J33" s="43" t="str">
        <f t="shared" si="3"/>
        <v/>
      </c>
      <c r="L33" s="485"/>
      <c r="V33" s="24" t="b">
        <f t="shared" si="4"/>
        <v>0</v>
      </c>
      <c r="W33" s="24" t="b">
        <f t="shared" si="5"/>
        <v>0</v>
      </c>
      <c r="X33" s="24" t="str">
        <f t="shared" si="6"/>
        <v/>
      </c>
      <c r="Y33" s="78" t="str">
        <f t="shared" si="7"/>
        <v/>
      </c>
      <c r="Z33" s="78" t="str">
        <f t="shared" si="8"/>
        <v/>
      </c>
      <c r="AA33" s="78" t="str">
        <f t="shared" si="9"/>
        <v/>
      </c>
      <c r="AB33" s="78" t="str">
        <f t="shared" si="10"/>
        <v/>
      </c>
      <c r="AC33" s="78" t="str">
        <f t="shared" si="11"/>
        <v/>
      </c>
      <c r="AD33" s="78" t="str">
        <f t="shared" si="12"/>
        <v/>
      </c>
      <c r="AE33" s="24" t="str">
        <f t="shared" si="13"/>
        <v/>
      </c>
      <c r="AF33" s="24" t="str">
        <f t="shared" si="14"/>
        <v>;;;;;OUTROS BENS E DIREITOS;</v>
      </c>
      <c r="AG33" s="24" t="str">
        <f>IFERROR(VLOOKUP($AF33,'VERIFICAÇÃO 8'!H:J,2,FALSE),"")</f>
        <v/>
      </c>
      <c r="AH33" s="24" t="str">
        <f>IFERROR(VLOOKUP($AF33,'VERIFICAÇÃO 8'!H:J,3,FALSE),"")</f>
        <v/>
      </c>
      <c r="AJ33" s="24">
        <f t="shared" si="15"/>
        <v>0</v>
      </c>
      <c r="AK33" s="24">
        <f t="shared" si="16"/>
        <v>0</v>
      </c>
      <c r="AL33" s="24">
        <f t="shared" si="17"/>
        <v>0</v>
      </c>
    </row>
    <row r="34" spans="1:38" ht="10.5" x14ac:dyDescent="0.35">
      <c r="A34" s="142" t="s">
        <v>829</v>
      </c>
      <c r="B34" s="443"/>
      <c r="C34" s="461"/>
      <c r="D34" s="461"/>
      <c r="E34" s="443"/>
      <c r="F34" s="443"/>
      <c r="G34" s="136"/>
      <c r="H34" s="107"/>
      <c r="I34" s="51">
        <f t="shared" si="2"/>
        <v>0</v>
      </c>
      <c r="J34" s="43" t="str">
        <f t="shared" si="3"/>
        <v/>
      </c>
      <c r="L34" s="485"/>
      <c r="N34" s="66" t="s">
        <v>2003</v>
      </c>
      <c r="O34" s="76"/>
      <c r="P34" s="76"/>
      <c r="Q34" s="76"/>
      <c r="R34" s="76"/>
      <c r="V34" s="24" t="b">
        <f t="shared" si="4"/>
        <v>0</v>
      </c>
      <c r="W34" s="24" t="b">
        <f t="shared" si="5"/>
        <v>0</v>
      </c>
      <c r="X34" s="24" t="str">
        <f t="shared" si="6"/>
        <v/>
      </c>
      <c r="Y34" s="78" t="str">
        <f t="shared" si="7"/>
        <v/>
      </c>
      <c r="Z34" s="78" t="str">
        <f t="shared" si="8"/>
        <v/>
      </c>
      <c r="AA34" s="78" t="str">
        <f t="shared" si="9"/>
        <v/>
      </c>
      <c r="AB34" s="78" t="str">
        <f t="shared" si="10"/>
        <v/>
      </c>
      <c r="AC34" s="78" t="str">
        <f t="shared" si="11"/>
        <v/>
      </c>
      <c r="AD34" s="78" t="str">
        <f t="shared" si="12"/>
        <v/>
      </c>
      <c r="AE34" s="24" t="str">
        <f t="shared" si="13"/>
        <v/>
      </c>
      <c r="AF34" s="24" t="str">
        <f t="shared" si="14"/>
        <v>;;;;;OUTROS BENS E DIREITOS;</v>
      </c>
      <c r="AG34" s="24" t="str">
        <f>IFERROR(VLOOKUP($AF34,'VERIFICAÇÃO 8'!H:J,2,FALSE),"")</f>
        <v/>
      </c>
      <c r="AH34" s="24" t="str">
        <f>IFERROR(VLOOKUP($AF34,'VERIFICAÇÃO 8'!H:J,3,FALSE),"")</f>
        <v/>
      </c>
      <c r="AJ34" s="24">
        <f t="shared" si="15"/>
        <v>0</v>
      </c>
      <c r="AK34" s="24">
        <f t="shared" si="16"/>
        <v>0</v>
      </c>
      <c r="AL34" s="24">
        <f t="shared" si="17"/>
        <v>0</v>
      </c>
    </row>
    <row r="35" spans="1:38" x14ac:dyDescent="0.35">
      <c r="A35" s="142" t="s">
        <v>1391</v>
      </c>
      <c r="B35" s="443"/>
      <c r="C35" s="461"/>
      <c r="D35" s="461"/>
      <c r="E35" s="443"/>
      <c r="F35" s="443"/>
      <c r="G35" s="136"/>
      <c r="H35" s="107"/>
      <c r="I35" s="51">
        <f t="shared" si="2"/>
        <v>0</v>
      </c>
      <c r="J35" s="43" t="str">
        <f t="shared" si="3"/>
        <v/>
      </c>
      <c r="L35" s="485"/>
      <c r="N35" s="24" t="s">
        <v>202</v>
      </c>
      <c r="O35" s="5"/>
      <c r="P35" s="5"/>
      <c r="Q35" s="5"/>
      <c r="R35" s="5"/>
      <c r="V35" s="24" t="b">
        <f t="shared" si="4"/>
        <v>0</v>
      </c>
      <c r="W35" s="24" t="b">
        <f t="shared" si="5"/>
        <v>0</v>
      </c>
      <c r="X35" s="24" t="str">
        <f t="shared" si="6"/>
        <v/>
      </c>
      <c r="Y35" s="78" t="str">
        <f t="shared" si="7"/>
        <v/>
      </c>
      <c r="Z35" s="78" t="str">
        <f t="shared" si="8"/>
        <v/>
      </c>
      <c r="AA35" s="78" t="str">
        <f t="shared" si="9"/>
        <v/>
      </c>
      <c r="AB35" s="78" t="str">
        <f t="shared" si="10"/>
        <v/>
      </c>
      <c r="AC35" s="78" t="str">
        <f t="shared" si="11"/>
        <v/>
      </c>
      <c r="AD35" s="78" t="str">
        <f t="shared" si="12"/>
        <v/>
      </c>
      <c r="AE35" s="24" t="str">
        <f t="shared" si="13"/>
        <v/>
      </c>
      <c r="AF35" s="24" t="str">
        <f t="shared" si="14"/>
        <v>;;;;;OUTROS BENS E DIREITOS;</v>
      </c>
      <c r="AG35" s="24" t="str">
        <f>IFERROR(VLOOKUP($AF35,'VERIFICAÇÃO 8'!H:J,2,FALSE),"")</f>
        <v/>
      </c>
      <c r="AH35" s="24" t="str">
        <f>IFERROR(VLOOKUP($AF35,'VERIFICAÇÃO 8'!H:J,3,FALSE),"")</f>
        <v/>
      </c>
      <c r="AJ35" s="24">
        <f t="shared" si="15"/>
        <v>0</v>
      </c>
      <c r="AK35" s="24">
        <f t="shared" si="16"/>
        <v>0</v>
      </c>
      <c r="AL35" s="24">
        <f t="shared" si="17"/>
        <v>0</v>
      </c>
    </row>
    <row r="36" spans="1:38" x14ac:dyDescent="0.35">
      <c r="A36" s="142" t="s">
        <v>1392</v>
      </c>
      <c r="B36" s="443"/>
      <c r="C36" s="461"/>
      <c r="D36" s="461"/>
      <c r="E36" s="443"/>
      <c r="F36" s="443"/>
      <c r="G36" s="136"/>
      <c r="H36" s="107"/>
      <c r="I36" s="51">
        <f t="shared" si="2"/>
        <v>0</v>
      </c>
      <c r="J36" s="43" t="str">
        <f t="shared" si="3"/>
        <v/>
      </c>
      <c r="L36" s="485"/>
      <c r="N36" s="24" t="s">
        <v>274</v>
      </c>
      <c r="O36" s="5"/>
      <c r="P36" s="5"/>
      <c r="Q36" s="5"/>
      <c r="R36" s="5"/>
      <c r="V36" s="24" t="b">
        <f t="shared" si="4"/>
        <v>0</v>
      </c>
      <c r="W36" s="24" t="b">
        <f t="shared" si="5"/>
        <v>0</v>
      </c>
      <c r="X36" s="24" t="str">
        <f t="shared" si="6"/>
        <v/>
      </c>
      <c r="Y36" s="78" t="str">
        <f t="shared" si="7"/>
        <v/>
      </c>
      <c r="Z36" s="78" t="str">
        <f t="shared" si="8"/>
        <v/>
      </c>
      <c r="AA36" s="78" t="str">
        <f t="shared" si="9"/>
        <v/>
      </c>
      <c r="AB36" s="78" t="str">
        <f t="shared" si="10"/>
        <v/>
      </c>
      <c r="AC36" s="78" t="str">
        <f t="shared" si="11"/>
        <v/>
      </c>
      <c r="AD36" s="78" t="str">
        <f t="shared" si="12"/>
        <v/>
      </c>
      <c r="AE36" s="24" t="str">
        <f t="shared" si="13"/>
        <v/>
      </c>
      <c r="AF36" s="24" t="str">
        <f t="shared" si="14"/>
        <v>;;;;;OUTROS BENS E DIREITOS;</v>
      </c>
      <c r="AG36" s="24" t="str">
        <f>IFERROR(VLOOKUP($AF36,'VERIFICAÇÃO 8'!H:J,2,FALSE),"")</f>
        <v/>
      </c>
      <c r="AH36" s="24" t="str">
        <f>IFERROR(VLOOKUP($AF36,'VERIFICAÇÃO 8'!H:J,3,FALSE),"")</f>
        <v/>
      </c>
      <c r="AJ36" s="24">
        <f t="shared" si="15"/>
        <v>0</v>
      </c>
      <c r="AK36" s="24">
        <f t="shared" si="16"/>
        <v>0</v>
      </c>
      <c r="AL36" s="24">
        <f t="shared" si="17"/>
        <v>0</v>
      </c>
    </row>
    <row r="37" spans="1:38" x14ac:dyDescent="0.35">
      <c r="A37" s="142" t="s">
        <v>1393</v>
      </c>
      <c r="B37" s="443"/>
      <c r="C37" s="461"/>
      <c r="D37" s="461"/>
      <c r="E37" s="443"/>
      <c r="F37" s="443"/>
      <c r="G37" s="136"/>
      <c r="H37" s="107"/>
      <c r="I37" s="51">
        <f t="shared" si="2"/>
        <v>0</v>
      </c>
      <c r="J37" s="43" t="str">
        <f t="shared" si="3"/>
        <v/>
      </c>
      <c r="L37" s="485"/>
      <c r="V37" s="24" t="b">
        <f t="shared" si="4"/>
        <v>0</v>
      </c>
      <c r="W37" s="24" t="b">
        <f t="shared" si="5"/>
        <v>0</v>
      </c>
      <c r="X37" s="24" t="str">
        <f t="shared" si="6"/>
        <v/>
      </c>
      <c r="Y37" s="78" t="str">
        <f t="shared" si="7"/>
        <v/>
      </c>
      <c r="Z37" s="78" t="str">
        <f t="shared" si="8"/>
        <v/>
      </c>
      <c r="AA37" s="78" t="str">
        <f t="shared" si="9"/>
        <v/>
      </c>
      <c r="AB37" s="78" t="str">
        <f t="shared" si="10"/>
        <v/>
      </c>
      <c r="AC37" s="78" t="str">
        <f t="shared" si="11"/>
        <v/>
      </c>
      <c r="AD37" s="78" t="str">
        <f t="shared" si="12"/>
        <v/>
      </c>
      <c r="AE37" s="24" t="str">
        <f t="shared" si="13"/>
        <v/>
      </c>
      <c r="AF37" s="24" t="str">
        <f t="shared" si="14"/>
        <v>;;;;;OUTROS BENS E DIREITOS;</v>
      </c>
      <c r="AG37" s="24" t="str">
        <f>IFERROR(VLOOKUP($AF37,'VERIFICAÇÃO 8'!H:J,2,FALSE),"")</f>
        <v/>
      </c>
      <c r="AH37" s="24" t="str">
        <f>IFERROR(VLOOKUP($AF37,'VERIFICAÇÃO 8'!H:J,3,FALSE),"")</f>
        <v/>
      </c>
      <c r="AJ37" s="24">
        <f t="shared" si="15"/>
        <v>0</v>
      </c>
      <c r="AK37" s="24">
        <f t="shared" si="16"/>
        <v>0</v>
      </c>
      <c r="AL37" s="24">
        <f t="shared" si="17"/>
        <v>0</v>
      </c>
    </row>
    <row r="38" spans="1:38" x14ac:dyDescent="0.35">
      <c r="A38" s="142" t="s">
        <v>1394</v>
      </c>
      <c r="B38" s="443"/>
      <c r="C38" s="461"/>
      <c r="D38" s="461"/>
      <c r="E38" s="443"/>
      <c r="F38" s="443"/>
      <c r="G38" s="136"/>
      <c r="H38" s="107"/>
      <c r="I38" s="51">
        <f t="shared" si="2"/>
        <v>0</v>
      </c>
      <c r="J38" s="43" t="str">
        <f t="shared" si="3"/>
        <v/>
      </c>
      <c r="L38" s="485"/>
      <c r="V38" s="24" t="b">
        <f t="shared" si="4"/>
        <v>0</v>
      </c>
      <c r="W38" s="24" t="b">
        <f t="shared" si="5"/>
        <v>0</v>
      </c>
      <c r="X38" s="24" t="str">
        <f t="shared" si="6"/>
        <v/>
      </c>
      <c r="Y38" s="78" t="str">
        <f t="shared" si="7"/>
        <v/>
      </c>
      <c r="Z38" s="78" t="str">
        <f t="shared" si="8"/>
        <v/>
      </c>
      <c r="AA38" s="78" t="str">
        <f t="shared" si="9"/>
        <v/>
      </c>
      <c r="AB38" s="78" t="str">
        <f t="shared" si="10"/>
        <v/>
      </c>
      <c r="AC38" s="78" t="str">
        <f t="shared" si="11"/>
        <v/>
      </c>
      <c r="AD38" s="78" t="str">
        <f t="shared" si="12"/>
        <v/>
      </c>
      <c r="AE38" s="24" t="str">
        <f t="shared" si="13"/>
        <v/>
      </c>
      <c r="AF38" s="24" t="str">
        <f t="shared" si="14"/>
        <v>;;;;;OUTROS BENS E DIREITOS;</v>
      </c>
      <c r="AG38" s="24" t="str">
        <f>IFERROR(VLOOKUP($AF38,'VERIFICAÇÃO 8'!H:J,2,FALSE),"")</f>
        <v/>
      </c>
      <c r="AH38" s="24" t="str">
        <f>IFERROR(VLOOKUP($AF38,'VERIFICAÇÃO 8'!H:J,3,FALSE),"")</f>
        <v/>
      </c>
      <c r="AJ38" s="24">
        <f t="shared" si="15"/>
        <v>0</v>
      </c>
      <c r="AK38" s="24">
        <f t="shared" si="16"/>
        <v>0</v>
      </c>
      <c r="AL38" s="24">
        <f t="shared" si="17"/>
        <v>0</v>
      </c>
    </row>
    <row r="39" spans="1:38" x14ac:dyDescent="0.35">
      <c r="A39" s="142" t="s">
        <v>1395</v>
      </c>
      <c r="B39" s="443"/>
      <c r="C39" s="461"/>
      <c r="D39" s="461"/>
      <c r="E39" s="443"/>
      <c r="F39" s="443"/>
      <c r="G39" s="136"/>
      <c r="H39" s="107"/>
      <c r="I39" s="51">
        <f t="shared" si="2"/>
        <v>0</v>
      </c>
      <c r="J39" s="43" t="str">
        <f t="shared" si="3"/>
        <v/>
      </c>
      <c r="L39" s="485"/>
      <c r="V39" s="24" t="b">
        <f t="shared" si="4"/>
        <v>0</v>
      </c>
      <c r="W39" s="24" t="b">
        <f t="shared" si="5"/>
        <v>0</v>
      </c>
      <c r="X39" s="24" t="str">
        <f t="shared" si="6"/>
        <v/>
      </c>
      <c r="Y39" s="78" t="str">
        <f t="shared" si="7"/>
        <v/>
      </c>
      <c r="Z39" s="78" t="str">
        <f t="shared" si="8"/>
        <v/>
      </c>
      <c r="AA39" s="78" t="str">
        <f t="shared" si="9"/>
        <v/>
      </c>
      <c r="AB39" s="78" t="str">
        <f t="shared" si="10"/>
        <v/>
      </c>
      <c r="AC39" s="78" t="str">
        <f t="shared" si="11"/>
        <v/>
      </c>
      <c r="AD39" s="78" t="str">
        <f t="shared" si="12"/>
        <v/>
      </c>
      <c r="AE39" s="24" t="str">
        <f t="shared" si="13"/>
        <v/>
      </c>
      <c r="AF39" s="24" t="str">
        <f t="shared" si="14"/>
        <v>;;;;;OUTROS BENS E DIREITOS;</v>
      </c>
      <c r="AG39" s="24" t="str">
        <f>IFERROR(VLOOKUP($AF39,'VERIFICAÇÃO 8'!H:J,2,FALSE),"")</f>
        <v/>
      </c>
      <c r="AH39" s="24" t="str">
        <f>IFERROR(VLOOKUP($AF39,'VERIFICAÇÃO 8'!H:J,3,FALSE),"")</f>
        <v/>
      </c>
      <c r="AJ39" s="24">
        <f t="shared" si="15"/>
        <v>0</v>
      </c>
      <c r="AK39" s="24">
        <f t="shared" si="16"/>
        <v>0</v>
      </c>
      <c r="AL39" s="24">
        <f t="shared" si="17"/>
        <v>0</v>
      </c>
    </row>
    <row r="40" spans="1:38" x14ac:dyDescent="0.35">
      <c r="A40" s="142" t="s">
        <v>1396</v>
      </c>
      <c r="B40" s="443"/>
      <c r="C40" s="461"/>
      <c r="D40" s="461"/>
      <c r="E40" s="443"/>
      <c r="F40" s="443"/>
      <c r="G40" s="136"/>
      <c r="H40" s="107"/>
      <c r="I40" s="51">
        <f t="shared" si="2"/>
        <v>0</v>
      </c>
      <c r="J40" s="43" t="str">
        <f t="shared" si="3"/>
        <v/>
      </c>
      <c r="L40" s="485"/>
      <c r="V40" s="24" t="b">
        <f t="shared" si="4"/>
        <v>0</v>
      </c>
      <c r="W40" s="24" t="b">
        <f t="shared" si="5"/>
        <v>0</v>
      </c>
      <c r="X40" s="24" t="str">
        <f t="shared" si="6"/>
        <v/>
      </c>
      <c r="Y40" s="78" t="str">
        <f t="shared" si="7"/>
        <v/>
      </c>
      <c r="Z40" s="78" t="str">
        <f t="shared" si="8"/>
        <v/>
      </c>
      <c r="AA40" s="78" t="str">
        <f t="shared" si="9"/>
        <v/>
      </c>
      <c r="AB40" s="78" t="str">
        <f t="shared" si="10"/>
        <v/>
      </c>
      <c r="AC40" s="78" t="str">
        <f t="shared" si="11"/>
        <v/>
      </c>
      <c r="AD40" s="78" t="str">
        <f t="shared" si="12"/>
        <v/>
      </c>
      <c r="AE40" s="24" t="str">
        <f t="shared" si="13"/>
        <v/>
      </c>
      <c r="AF40" s="24" t="str">
        <f t="shared" si="14"/>
        <v>;;;;;OUTROS BENS E DIREITOS;</v>
      </c>
      <c r="AG40" s="24" t="str">
        <f>IFERROR(VLOOKUP($AF40,'VERIFICAÇÃO 8'!H:J,2,FALSE),"")</f>
        <v/>
      </c>
      <c r="AH40" s="24" t="str">
        <f>IFERROR(VLOOKUP($AF40,'VERIFICAÇÃO 8'!H:J,3,FALSE),"")</f>
        <v/>
      </c>
      <c r="AJ40" s="24">
        <f t="shared" si="15"/>
        <v>0</v>
      </c>
      <c r="AK40" s="24">
        <f t="shared" si="16"/>
        <v>0</v>
      </c>
      <c r="AL40" s="24">
        <f t="shared" si="17"/>
        <v>0</v>
      </c>
    </row>
    <row r="41" spans="1:38" x14ac:dyDescent="0.35">
      <c r="A41" s="142" t="s">
        <v>1397</v>
      </c>
      <c r="B41" s="443"/>
      <c r="C41" s="461"/>
      <c r="D41" s="461"/>
      <c r="E41" s="443"/>
      <c r="F41" s="443"/>
      <c r="G41" s="136"/>
      <c r="H41" s="107"/>
      <c r="I41" s="51">
        <f t="shared" si="2"/>
        <v>0</v>
      </c>
      <c r="J41" s="43" t="str">
        <f t="shared" si="3"/>
        <v/>
      </c>
      <c r="L41" s="5"/>
      <c r="V41" s="24" t="b">
        <f t="shared" si="4"/>
        <v>0</v>
      </c>
      <c r="W41" s="24" t="b">
        <f t="shared" si="5"/>
        <v>0</v>
      </c>
      <c r="X41" s="24" t="str">
        <f t="shared" si="6"/>
        <v/>
      </c>
      <c r="Y41" s="78" t="str">
        <f t="shared" si="7"/>
        <v/>
      </c>
      <c r="Z41" s="78" t="str">
        <f t="shared" si="8"/>
        <v/>
      </c>
      <c r="AA41" s="78" t="str">
        <f t="shared" si="9"/>
        <v/>
      </c>
      <c r="AB41" s="78" t="str">
        <f t="shared" si="10"/>
        <v/>
      </c>
      <c r="AC41" s="78" t="str">
        <f t="shared" si="11"/>
        <v/>
      </c>
      <c r="AD41" s="78" t="str">
        <f t="shared" si="12"/>
        <v/>
      </c>
      <c r="AE41" s="24" t="str">
        <f t="shared" si="13"/>
        <v/>
      </c>
      <c r="AF41" s="24" t="str">
        <f t="shared" si="14"/>
        <v>;;;;;OUTROS BENS E DIREITOS;</v>
      </c>
      <c r="AG41" s="24" t="str">
        <f>IFERROR(VLOOKUP($AF41,'VERIFICAÇÃO 8'!H:J,2,FALSE),"")</f>
        <v/>
      </c>
      <c r="AH41" s="24" t="str">
        <f>IFERROR(VLOOKUP($AF41,'VERIFICAÇÃO 8'!H:J,3,FALSE),"")</f>
        <v/>
      </c>
      <c r="AJ41" s="24">
        <f t="shared" si="15"/>
        <v>0</v>
      </c>
      <c r="AK41" s="24">
        <f t="shared" si="16"/>
        <v>0</v>
      </c>
      <c r="AL41" s="24">
        <f t="shared" si="17"/>
        <v>0</v>
      </c>
    </row>
    <row r="42" spans="1:38" x14ac:dyDescent="0.35">
      <c r="A42" s="142" t="s">
        <v>1398</v>
      </c>
      <c r="B42" s="443"/>
      <c r="C42" s="461"/>
      <c r="D42" s="461"/>
      <c r="E42" s="443"/>
      <c r="F42" s="443"/>
      <c r="G42" s="136"/>
      <c r="H42" s="107"/>
      <c r="I42" s="51">
        <f t="shared" si="2"/>
        <v>0</v>
      </c>
      <c r="J42" s="43" t="str">
        <f t="shared" si="3"/>
        <v/>
      </c>
      <c r="L42" s="5"/>
      <c r="V42" s="24" t="b">
        <f t="shared" si="4"/>
        <v>0</v>
      </c>
      <c r="W42" s="24" t="b">
        <f t="shared" si="5"/>
        <v>0</v>
      </c>
      <c r="X42" s="24" t="str">
        <f t="shared" si="6"/>
        <v/>
      </c>
      <c r="Y42" s="78" t="str">
        <f t="shared" si="7"/>
        <v/>
      </c>
      <c r="Z42" s="78" t="str">
        <f t="shared" si="8"/>
        <v/>
      </c>
      <c r="AA42" s="78" t="str">
        <f t="shared" si="9"/>
        <v/>
      </c>
      <c r="AB42" s="78" t="str">
        <f t="shared" si="10"/>
        <v/>
      </c>
      <c r="AC42" s="78" t="str">
        <f t="shared" si="11"/>
        <v/>
      </c>
      <c r="AD42" s="78" t="str">
        <f t="shared" si="12"/>
        <v/>
      </c>
      <c r="AE42" s="24" t="str">
        <f t="shared" si="13"/>
        <v/>
      </c>
      <c r="AF42" s="24" t="str">
        <f t="shared" si="14"/>
        <v>;;;;;OUTROS BENS E DIREITOS;</v>
      </c>
      <c r="AG42" s="24" t="str">
        <f>IFERROR(VLOOKUP($AF42,'VERIFICAÇÃO 8'!H:J,2,FALSE),"")</f>
        <v/>
      </c>
      <c r="AH42" s="24" t="str">
        <f>IFERROR(VLOOKUP($AF42,'VERIFICAÇÃO 8'!H:J,3,FALSE),"")</f>
        <v/>
      </c>
      <c r="AJ42" s="24">
        <f t="shared" si="15"/>
        <v>0</v>
      </c>
      <c r="AK42" s="24">
        <f t="shared" si="16"/>
        <v>0</v>
      </c>
      <c r="AL42" s="24">
        <f t="shared" si="17"/>
        <v>0</v>
      </c>
    </row>
    <row r="43" spans="1:38" ht="10.5" x14ac:dyDescent="0.35">
      <c r="A43" s="142" t="s">
        <v>1399</v>
      </c>
      <c r="B43" s="443"/>
      <c r="C43" s="461"/>
      <c r="D43" s="461"/>
      <c r="E43" s="443"/>
      <c r="F43" s="443"/>
      <c r="G43" s="136"/>
      <c r="H43" s="107"/>
      <c r="I43" s="51">
        <f t="shared" si="2"/>
        <v>0</v>
      </c>
      <c r="J43" s="43" t="str">
        <f t="shared" si="3"/>
        <v/>
      </c>
      <c r="L43" s="119" t="s">
        <v>1998</v>
      </c>
      <c r="V43" s="24" t="b">
        <f t="shared" si="4"/>
        <v>0</v>
      </c>
      <c r="W43" s="24" t="b">
        <f t="shared" si="5"/>
        <v>0</v>
      </c>
      <c r="X43" s="24" t="str">
        <f t="shared" si="6"/>
        <v/>
      </c>
      <c r="Y43" s="78" t="str">
        <f t="shared" si="7"/>
        <v/>
      </c>
      <c r="Z43" s="78" t="str">
        <f t="shared" si="8"/>
        <v/>
      </c>
      <c r="AA43" s="78" t="str">
        <f t="shared" si="9"/>
        <v/>
      </c>
      <c r="AB43" s="78" t="str">
        <f t="shared" si="10"/>
        <v/>
      </c>
      <c r="AC43" s="78" t="str">
        <f t="shared" si="11"/>
        <v/>
      </c>
      <c r="AD43" s="78" t="str">
        <f t="shared" si="12"/>
        <v/>
      </c>
      <c r="AE43" s="24" t="str">
        <f t="shared" si="13"/>
        <v/>
      </c>
      <c r="AF43" s="24" t="str">
        <f t="shared" si="14"/>
        <v>;;;;;OUTROS BENS E DIREITOS;</v>
      </c>
      <c r="AG43" s="24" t="str">
        <f>IFERROR(VLOOKUP($AF43,'VERIFICAÇÃO 8'!H:J,2,FALSE),"")</f>
        <v/>
      </c>
      <c r="AH43" s="24" t="str">
        <f>IFERROR(VLOOKUP($AF43,'VERIFICAÇÃO 8'!H:J,3,FALSE),"")</f>
        <v/>
      </c>
      <c r="AJ43" s="24">
        <f t="shared" si="15"/>
        <v>0</v>
      </c>
      <c r="AK43" s="24">
        <f t="shared" si="16"/>
        <v>0</v>
      </c>
      <c r="AL43" s="24">
        <f t="shared" si="17"/>
        <v>0</v>
      </c>
    </row>
    <row r="44" spans="1:38" x14ac:dyDescent="0.35">
      <c r="A44" s="142" t="s">
        <v>1400</v>
      </c>
      <c r="B44" s="443"/>
      <c r="C44" s="461"/>
      <c r="D44" s="461"/>
      <c r="E44" s="443"/>
      <c r="F44" s="443"/>
      <c r="G44" s="136"/>
      <c r="H44" s="107"/>
      <c r="I44" s="51">
        <f t="shared" si="2"/>
        <v>0</v>
      </c>
      <c r="J44" s="43" t="str">
        <f t="shared" si="3"/>
        <v/>
      </c>
      <c r="L44" s="24" t="str">
        <f>BASE!$G$6</f>
        <v/>
      </c>
      <c r="V44" s="24" t="b">
        <f t="shared" si="4"/>
        <v>0</v>
      </c>
      <c r="W44" s="24" t="b">
        <f t="shared" si="5"/>
        <v>0</v>
      </c>
      <c r="X44" s="24" t="str">
        <f t="shared" si="6"/>
        <v/>
      </c>
      <c r="Y44" s="78" t="str">
        <f t="shared" si="7"/>
        <v/>
      </c>
      <c r="Z44" s="78" t="str">
        <f t="shared" si="8"/>
        <v/>
      </c>
      <c r="AA44" s="78" t="str">
        <f t="shared" si="9"/>
        <v/>
      </c>
      <c r="AB44" s="78" t="str">
        <f t="shared" si="10"/>
        <v/>
      </c>
      <c r="AC44" s="78" t="str">
        <f t="shared" si="11"/>
        <v/>
      </c>
      <c r="AD44" s="78" t="str">
        <f t="shared" si="12"/>
        <v/>
      </c>
      <c r="AE44" s="24" t="str">
        <f t="shared" si="13"/>
        <v/>
      </c>
      <c r="AF44" s="24" t="str">
        <f t="shared" si="14"/>
        <v>;;;;;OUTROS BENS E DIREITOS;</v>
      </c>
      <c r="AG44" s="24" t="str">
        <f>IFERROR(VLOOKUP($AF44,'VERIFICAÇÃO 8'!H:J,2,FALSE),"")</f>
        <v/>
      </c>
      <c r="AH44" s="24" t="str">
        <f>IFERROR(VLOOKUP($AF44,'VERIFICAÇÃO 8'!H:J,3,FALSE),"")</f>
        <v/>
      </c>
      <c r="AJ44" s="24">
        <f t="shared" si="15"/>
        <v>0</v>
      </c>
      <c r="AK44" s="24">
        <f t="shared" si="16"/>
        <v>0</v>
      </c>
      <c r="AL44" s="24">
        <f t="shared" si="17"/>
        <v>0</v>
      </c>
    </row>
    <row r="45" spans="1:38" x14ac:dyDescent="0.35">
      <c r="A45" s="142" t="s">
        <v>1401</v>
      </c>
      <c r="B45" s="443"/>
      <c r="C45" s="461"/>
      <c r="D45" s="461"/>
      <c r="E45" s="443"/>
      <c r="F45" s="443"/>
      <c r="G45" s="136"/>
      <c r="H45" s="107"/>
      <c r="I45" s="51">
        <f t="shared" si="2"/>
        <v>0</v>
      </c>
      <c r="J45" s="43" t="str">
        <f t="shared" si="3"/>
        <v/>
      </c>
      <c r="L45" s="5"/>
      <c r="V45" s="24" t="b">
        <f t="shared" si="4"/>
        <v>0</v>
      </c>
      <c r="W45" s="24" t="b">
        <f t="shared" si="5"/>
        <v>0</v>
      </c>
      <c r="X45" s="24" t="str">
        <f t="shared" si="6"/>
        <v/>
      </c>
      <c r="Y45" s="78" t="str">
        <f t="shared" si="7"/>
        <v/>
      </c>
      <c r="Z45" s="78" t="str">
        <f t="shared" si="8"/>
        <v/>
      </c>
      <c r="AA45" s="78" t="str">
        <f t="shared" si="9"/>
        <v/>
      </c>
      <c r="AB45" s="78" t="str">
        <f t="shared" si="10"/>
        <v/>
      </c>
      <c r="AC45" s="78" t="str">
        <f t="shared" si="11"/>
        <v/>
      </c>
      <c r="AD45" s="78" t="str">
        <f t="shared" si="12"/>
        <v/>
      </c>
      <c r="AE45" s="24" t="str">
        <f t="shared" si="13"/>
        <v/>
      </c>
      <c r="AF45" s="24" t="str">
        <f t="shared" si="14"/>
        <v>;;;;;OUTROS BENS E DIREITOS;</v>
      </c>
      <c r="AG45" s="24" t="str">
        <f>IFERROR(VLOOKUP($AF45,'VERIFICAÇÃO 8'!H:J,2,FALSE),"")</f>
        <v/>
      </c>
      <c r="AH45" s="24" t="str">
        <f>IFERROR(VLOOKUP($AF45,'VERIFICAÇÃO 8'!H:J,3,FALSE),"")</f>
        <v/>
      </c>
      <c r="AJ45" s="24">
        <f t="shared" si="15"/>
        <v>0</v>
      </c>
      <c r="AK45" s="24">
        <f t="shared" si="16"/>
        <v>0</v>
      </c>
      <c r="AL45" s="24">
        <f t="shared" si="17"/>
        <v>0</v>
      </c>
    </row>
    <row r="46" spans="1:38" x14ac:dyDescent="0.35">
      <c r="A46" s="142" t="s">
        <v>1402</v>
      </c>
      <c r="B46" s="443"/>
      <c r="C46" s="461"/>
      <c r="D46" s="461"/>
      <c r="E46" s="443"/>
      <c r="F46" s="443"/>
      <c r="G46" s="136"/>
      <c r="H46" s="107"/>
      <c r="I46" s="51">
        <f t="shared" si="2"/>
        <v>0</v>
      </c>
      <c r="J46" s="43" t="str">
        <f t="shared" si="3"/>
        <v/>
      </c>
      <c r="L46" s="5"/>
      <c r="V46" s="24" t="b">
        <f t="shared" si="4"/>
        <v>0</v>
      </c>
      <c r="W46" s="24" t="b">
        <f t="shared" si="5"/>
        <v>0</v>
      </c>
      <c r="X46" s="24" t="str">
        <f t="shared" si="6"/>
        <v/>
      </c>
      <c r="Y46" s="78" t="str">
        <f t="shared" si="7"/>
        <v/>
      </c>
      <c r="Z46" s="78" t="str">
        <f t="shared" si="8"/>
        <v/>
      </c>
      <c r="AA46" s="78" t="str">
        <f t="shared" si="9"/>
        <v/>
      </c>
      <c r="AB46" s="78" t="str">
        <f t="shared" si="10"/>
        <v/>
      </c>
      <c r="AC46" s="78" t="str">
        <f t="shared" si="11"/>
        <v/>
      </c>
      <c r="AD46" s="78" t="str">
        <f t="shared" si="12"/>
        <v/>
      </c>
      <c r="AE46" s="24" t="str">
        <f t="shared" si="13"/>
        <v/>
      </c>
      <c r="AF46" s="24" t="str">
        <f t="shared" si="14"/>
        <v>;;;;;OUTROS BENS E DIREITOS;</v>
      </c>
      <c r="AG46" s="24" t="str">
        <f>IFERROR(VLOOKUP($AF46,'VERIFICAÇÃO 8'!H:J,2,FALSE),"")</f>
        <v/>
      </c>
      <c r="AH46" s="24" t="str">
        <f>IFERROR(VLOOKUP($AF46,'VERIFICAÇÃO 8'!H:J,3,FALSE),"")</f>
        <v/>
      </c>
      <c r="AJ46" s="24">
        <f t="shared" si="15"/>
        <v>0</v>
      </c>
      <c r="AK46" s="24">
        <f t="shared" si="16"/>
        <v>0</v>
      </c>
      <c r="AL46" s="24">
        <f t="shared" si="17"/>
        <v>0</v>
      </c>
    </row>
    <row r="47" spans="1:38" ht="10.5" x14ac:dyDescent="0.35">
      <c r="A47" s="142" t="s">
        <v>1403</v>
      </c>
      <c r="B47" s="443"/>
      <c r="C47" s="461"/>
      <c r="D47" s="461"/>
      <c r="E47" s="443"/>
      <c r="F47" s="443"/>
      <c r="G47" s="136"/>
      <c r="H47" s="107"/>
      <c r="I47" s="51">
        <f t="shared" si="2"/>
        <v>0</v>
      </c>
      <c r="J47" s="43" t="str">
        <f t="shared" si="3"/>
        <v/>
      </c>
      <c r="L47" s="66" t="s">
        <v>1999</v>
      </c>
      <c r="V47" s="24" t="b">
        <f t="shared" si="4"/>
        <v>0</v>
      </c>
      <c r="W47" s="24" t="b">
        <f t="shared" si="5"/>
        <v>0</v>
      </c>
      <c r="X47" s="24" t="str">
        <f t="shared" si="6"/>
        <v/>
      </c>
      <c r="Y47" s="78" t="str">
        <f t="shared" si="7"/>
        <v/>
      </c>
      <c r="Z47" s="78" t="str">
        <f t="shared" si="8"/>
        <v/>
      </c>
      <c r="AA47" s="78" t="str">
        <f t="shared" si="9"/>
        <v/>
      </c>
      <c r="AB47" s="78" t="str">
        <f t="shared" si="10"/>
        <v/>
      </c>
      <c r="AC47" s="78" t="str">
        <f t="shared" si="11"/>
        <v/>
      </c>
      <c r="AD47" s="78" t="str">
        <f t="shared" si="12"/>
        <v/>
      </c>
      <c r="AE47" s="24" t="str">
        <f t="shared" si="13"/>
        <v/>
      </c>
      <c r="AF47" s="24" t="str">
        <f t="shared" si="14"/>
        <v>;;;;;OUTROS BENS E DIREITOS;</v>
      </c>
      <c r="AG47" s="24" t="str">
        <f>IFERROR(VLOOKUP($AF47,'VERIFICAÇÃO 8'!H:J,2,FALSE),"")</f>
        <v/>
      </c>
      <c r="AH47" s="24" t="str">
        <f>IFERROR(VLOOKUP($AF47,'VERIFICAÇÃO 8'!H:J,3,FALSE),"")</f>
        <v/>
      </c>
      <c r="AJ47" s="24">
        <f t="shared" si="15"/>
        <v>0</v>
      </c>
      <c r="AK47" s="24">
        <f t="shared" si="16"/>
        <v>0</v>
      </c>
      <c r="AL47" s="24">
        <f t="shared" si="17"/>
        <v>0</v>
      </c>
    </row>
    <row r="48" spans="1:38" x14ac:dyDescent="0.35">
      <c r="A48" s="142" t="s">
        <v>1404</v>
      </c>
      <c r="B48" s="443"/>
      <c r="C48" s="461"/>
      <c r="D48" s="461"/>
      <c r="E48" s="443"/>
      <c r="F48" s="443"/>
      <c r="G48" s="136"/>
      <c r="H48" s="107"/>
      <c r="I48" s="51">
        <f t="shared" si="2"/>
        <v>0</v>
      </c>
      <c r="J48" s="43" t="str">
        <f t="shared" si="3"/>
        <v/>
      </c>
      <c r="L48" s="24" t="s">
        <v>317</v>
      </c>
      <c r="V48" s="24" t="b">
        <f t="shared" si="4"/>
        <v>0</v>
      </c>
      <c r="W48" s="24" t="b">
        <f t="shared" si="5"/>
        <v>0</v>
      </c>
      <c r="X48" s="24" t="str">
        <f t="shared" si="6"/>
        <v/>
      </c>
      <c r="Y48" s="78" t="str">
        <f t="shared" si="7"/>
        <v/>
      </c>
      <c r="Z48" s="78" t="str">
        <f t="shared" si="8"/>
        <v/>
      </c>
      <c r="AA48" s="78" t="str">
        <f t="shared" si="9"/>
        <v/>
      </c>
      <c r="AB48" s="78" t="str">
        <f t="shared" si="10"/>
        <v/>
      </c>
      <c r="AC48" s="78" t="str">
        <f t="shared" si="11"/>
        <v/>
      </c>
      <c r="AD48" s="78" t="str">
        <f t="shared" si="12"/>
        <v/>
      </c>
      <c r="AE48" s="24" t="str">
        <f t="shared" si="13"/>
        <v/>
      </c>
      <c r="AF48" s="24" t="str">
        <f t="shared" si="14"/>
        <v>;;;;;OUTROS BENS E DIREITOS;</v>
      </c>
      <c r="AG48" s="24" t="str">
        <f>IFERROR(VLOOKUP($AF48,'VERIFICAÇÃO 8'!H:J,2,FALSE),"")</f>
        <v/>
      </c>
      <c r="AH48" s="24" t="str">
        <f>IFERROR(VLOOKUP($AF48,'VERIFICAÇÃO 8'!H:J,3,FALSE),"")</f>
        <v/>
      </c>
      <c r="AJ48" s="24">
        <f t="shared" si="15"/>
        <v>0</v>
      </c>
      <c r="AK48" s="24">
        <f t="shared" si="16"/>
        <v>0</v>
      </c>
      <c r="AL48" s="24">
        <f t="shared" si="17"/>
        <v>0</v>
      </c>
    </row>
    <row r="49" spans="1:38" x14ac:dyDescent="0.35">
      <c r="A49" s="142" t="s">
        <v>1405</v>
      </c>
      <c r="B49" s="443"/>
      <c r="C49" s="461"/>
      <c r="D49" s="461"/>
      <c r="E49" s="443"/>
      <c r="F49" s="443"/>
      <c r="G49" s="136"/>
      <c r="H49" s="107"/>
      <c r="I49" s="51">
        <f t="shared" si="2"/>
        <v>0</v>
      </c>
      <c r="J49" s="43" t="str">
        <f t="shared" si="3"/>
        <v/>
      </c>
      <c r="L49" s="5"/>
      <c r="V49" s="24" t="b">
        <f t="shared" si="4"/>
        <v>0</v>
      </c>
      <c r="W49" s="24" t="b">
        <f t="shared" si="5"/>
        <v>0</v>
      </c>
      <c r="X49" s="24" t="str">
        <f t="shared" si="6"/>
        <v/>
      </c>
      <c r="Y49" s="78" t="str">
        <f t="shared" si="7"/>
        <v/>
      </c>
      <c r="Z49" s="78" t="str">
        <f t="shared" si="8"/>
        <v/>
      </c>
      <c r="AA49" s="78" t="str">
        <f t="shared" si="9"/>
        <v/>
      </c>
      <c r="AB49" s="78" t="str">
        <f t="shared" si="10"/>
        <v/>
      </c>
      <c r="AC49" s="78" t="str">
        <f t="shared" si="11"/>
        <v/>
      </c>
      <c r="AD49" s="78" t="str">
        <f t="shared" si="12"/>
        <v/>
      </c>
      <c r="AE49" s="24" t="str">
        <f t="shared" si="13"/>
        <v/>
      </c>
      <c r="AF49" s="24" t="str">
        <f t="shared" si="14"/>
        <v>;;;;;OUTROS BENS E DIREITOS;</v>
      </c>
      <c r="AG49" s="24" t="str">
        <f>IFERROR(VLOOKUP($AF49,'VERIFICAÇÃO 8'!H:J,2,FALSE),"")</f>
        <v/>
      </c>
      <c r="AH49" s="24" t="str">
        <f>IFERROR(VLOOKUP($AF49,'VERIFICAÇÃO 8'!H:J,3,FALSE),"")</f>
        <v/>
      </c>
      <c r="AJ49" s="24">
        <f t="shared" si="15"/>
        <v>0</v>
      </c>
      <c r="AK49" s="24">
        <f t="shared" si="16"/>
        <v>0</v>
      </c>
      <c r="AL49" s="24">
        <f t="shared" si="17"/>
        <v>0</v>
      </c>
    </row>
    <row r="50" spans="1:38" x14ac:dyDescent="0.35">
      <c r="A50" s="142" t="s">
        <v>1406</v>
      </c>
      <c r="B50" s="443"/>
      <c r="C50" s="461"/>
      <c r="D50" s="461"/>
      <c r="E50" s="443"/>
      <c r="F50" s="443"/>
      <c r="G50" s="136"/>
      <c r="H50" s="107"/>
      <c r="I50" s="51">
        <f t="shared" si="2"/>
        <v>0</v>
      </c>
      <c r="J50" s="43" t="str">
        <f t="shared" si="3"/>
        <v/>
      </c>
      <c r="L50" s="6"/>
      <c r="V50" s="24" t="b">
        <f t="shared" si="4"/>
        <v>0</v>
      </c>
      <c r="W50" s="24" t="b">
        <f t="shared" si="5"/>
        <v>0</v>
      </c>
      <c r="X50" s="24" t="str">
        <f t="shared" si="6"/>
        <v/>
      </c>
      <c r="Y50" s="78" t="str">
        <f t="shared" si="7"/>
        <v/>
      </c>
      <c r="Z50" s="78" t="str">
        <f t="shared" si="8"/>
        <v/>
      </c>
      <c r="AA50" s="78" t="str">
        <f t="shared" si="9"/>
        <v/>
      </c>
      <c r="AB50" s="78" t="str">
        <f t="shared" si="10"/>
        <v/>
      </c>
      <c r="AC50" s="78" t="str">
        <f t="shared" si="11"/>
        <v/>
      </c>
      <c r="AD50" s="78" t="str">
        <f t="shared" si="12"/>
        <v/>
      </c>
      <c r="AE50" s="24" t="str">
        <f t="shared" si="13"/>
        <v/>
      </c>
      <c r="AF50" s="24" t="str">
        <f t="shared" si="14"/>
        <v>;;;;;OUTROS BENS E DIREITOS;</v>
      </c>
      <c r="AG50" s="24" t="str">
        <f>IFERROR(VLOOKUP($AF50,'VERIFICAÇÃO 8'!H:J,2,FALSE),"")</f>
        <v/>
      </c>
      <c r="AH50" s="24" t="str">
        <f>IFERROR(VLOOKUP($AF50,'VERIFICAÇÃO 8'!H:J,3,FALSE),"")</f>
        <v/>
      </c>
      <c r="AJ50" s="24">
        <f t="shared" si="15"/>
        <v>0</v>
      </c>
      <c r="AK50" s="24">
        <f t="shared" si="16"/>
        <v>0</v>
      </c>
      <c r="AL50" s="24">
        <f t="shared" si="17"/>
        <v>0</v>
      </c>
    </row>
    <row r="51" spans="1:38" ht="10.5" x14ac:dyDescent="0.35">
      <c r="A51" s="142" t="s">
        <v>1407</v>
      </c>
      <c r="B51" s="443"/>
      <c r="C51" s="461"/>
      <c r="D51" s="461"/>
      <c r="E51" s="443"/>
      <c r="F51" s="443"/>
      <c r="G51" s="136"/>
      <c r="H51" s="107"/>
      <c r="I51" s="51">
        <f t="shared" si="2"/>
        <v>0</v>
      </c>
      <c r="J51" s="43" t="str">
        <f t="shared" si="3"/>
        <v/>
      </c>
      <c r="L51" s="66" t="s">
        <v>2000</v>
      </c>
      <c r="V51" s="24" t="b">
        <f t="shared" si="4"/>
        <v>0</v>
      </c>
      <c r="W51" s="24" t="b">
        <f t="shared" si="5"/>
        <v>0</v>
      </c>
      <c r="X51" s="24" t="str">
        <f t="shared" si="6"/>
        <v/>
      </c>
      <c r="Y51" s="78" t="str">
        <f t="shared" si="7"/>
        <v/>
      </c>
      <c r="Z51" s="78" t="str">
        <f t="shared" si="8"/>
        <v/>
      </c>
      <c r="AA51" s="78" t="str">
        <f t="shared" si="9"/>
        <v/>
      </c>
      <c r="AB51" s="78" t="str">
        <f t="shared" si="10"/>
        <v/>
      </c>
      <c r="AC51" s="78" t="str">
        <f t="shared" si="11"/>
        <v/>
      </c>
      <c r="AD51" s="78" t="str">
        <f t="shared" si="12"/>
        <v/>
      </c>
      <c r="AE51" s="24" t="str">
        <f t="shared" si="13"/>
        <v/>
      </c>
      <c r="AF51" s="24" t="str">
        <f t="shared" si="14"/>
        <v>;;;;;OUTROS BENS E DIREITOS;</v>
      </c>
      <c r="AG51" s="24" t="str">
        <f>IFERROR(VLOOKUP($AF51,'VERIFICAÇÃO 8'!H:J,2,FALSE),"")</f>
        <v/>
      </c>
      <c r="AH51" s="24" t="str">
        <f>IFERROR(VLOOKUP($AF51,'VERIFICAÇÃO 8'!H:J,3,FALSE),"")</f>
        <v/>
      </c>
      <c r="AJ51" s="24">
        <f t="shared" si="15"/>
        <v>0</v>
      </c>
      <c r="AK51" s="24">
        <f t="shared" si="16"/>
        <v>0</v>
      </c>
      <c r="AL51" s="24">
        <f t="shared" si="17"/>
        <v>0</v>
      </c>
    </row>
    <row r="52" spans="1:38" x14ac:dyDescent="0.35">
      <c r="A52" s="142" t="s">
        <v>1408</v>
      </c>
      <c r="B52" s="443"/>
      <c r="C52" s="461"/>
      <c r="D52" s="461"/>
      <c r="E52" s="443"/>
      <c r="F52" s="443"/>
      <c r="G52" s="136"/>
      <c r="H52" s="107"/>
      <c r="I52" s="51">
        <f t="shared" si="2"/>
        <v>0</v>
      </c>
      <c r="J52" s="43" t="str">
        <f t="shared" si="3"/>
        <v/>
      </c>
      <c r="L52" s="24" t="s">
        <v>1706</v>
      </c>
      <c r="V52" s="24" t="b">
        <f t="shared" si="4"/>
        <v>0</v>
      </c>
      <c r="W52" s="24" t="b">
        <f t="shared" si="5"/>
        <v>0</v>
      </c>
      <c r="X52" s="24" t="str">
        <f t="shared" si="6"/>
        <v/>
      </c>
      <c r="Y52" s="78" t="str">
        <f t="shared" si="7"/>
        <v/>
      </c>
      <c r="Z52" s="78" t="str">
        <f t="shared" si="8"/>
        <v/>
      </c>
      <c r="AA52" s="78" t="str">
        <f t="shared" si="9"/>
        <v/>
      </c>
      <c r="AB52" s="78" t="str">
        <f t="shared" si="10"/>
        <v/>
      </c>
      <c r="AC52" s="78" t="str">
        <f t="shared" si="11"/>
        <v/>
      </c>
      <c r="AD52" s="78" t="str">
        <f t="shared" si="12"/>
        <v/>
      </c>
      <c r="AE52" s="24" t="str">
        <f t="shared" si="13"/>
        <v/>
      </c>
      <c r="AF52" s="24" t="str">
        <f t="shared" si="14"/>
        <v>;;;;;OUTROS BENS E DIREITOS;</v>
      </c>
      <c r="AG52" s="24" t="str">
        <f>IFERROR(VLOOKUP($AF52,'VERIFICAÇÃO 8'!H:J,2,FALSE),"")</f>
        <v/>
      </c>
      <c r="AH52" s="24" t="str">
        <f>IFERROR(VLOOKUP($AF52,'VERIFICAÇÃO 8'!H:J,3,FALSE),"")</f>
        <v/>
      </c>
      <c r="AJ52" s="24">
        <f t="shared" si="15"/>
        <v>0</v>
      </c>
      <c r="AK52" s="24">
        <f t="shared" si="16"/>
        <v>0</v>
      </c>
      <c r="AL52" s="24">
        <f t="shared" si="17"/>
        <v>0</v>
      </c>
    </row>
    <row r="53" spans="1:38" x14ac:dyDescent="0.35">
      <c r="A53" s="142" t="s">
        <v>1409</v>
      </c>
      <c r="B53" s="443"/>
      <c r="C53" s="461"/>
      <c r="D53" s="461"/>
      <c r="E53" s="443"/>
      <c r="F53" s="443"/>
      <c r="G53" s="136"/>
      <c r="H53" s="107"/>
      <c r="I53" s="51">
        <f t="shared" si="2"/>
        <v>0</v>
      </c>
      <c r="J53" s="43" t="str">
        <f t="shared" si="3"/>
        <v/>
      </c>
      <c r="L53" s="5"/>
      <c r="V53" s="24" t="b">
        <f t="shared" si="4"/>
        <v>0</v>
      </c>
      <c r="W53" s="24" t="b">
        <f t="shared" si="5"/>
        <v>0</v>
      </c>
      <c r="X53" s="24" t="str">
        <f t="shared" si="6"/>
        <v/>
      </c>
      <c r="Y53" s="78" t="str">
        <f t="shared" si="7"/>
        <v/>
      </c>
      <c r="Z53" s="78" t="str">
        <f t="shared" si="8"/>
        <v/>
      </c>
      <c r="AA53" s="78" t="str">
        <f t="shared" si="9"/>
        <v/>
      </c>
      <c r="AB53" s="78" t="str">
        <f t="shared" si="10"/>
        <v/>
      </c>
      <c r="AC53" s="78" t="str">
        <f t="shared" si="11"/>
        <v/>
      </c>
      <c r="AD53" s="78" t="str">
        <f t="shared" si="12"/>
        <v/>
      </c>
      <c r="AE53" s="24" t="str">
        <f t="shared" si="13"/>
        <v/>
      </c>
      <c r="AF53" s="24" t="str">
        <f t="shared" si="14"/>
        <v>;;;;;OUTROS BENS E DIREITOS;</v>
      </c>
      <c r="AG53" s="24" t="str">
        <f>IFERROR(VLOOKUP($AF53,'VERIFICAÇÃO 8'!H:J,2,FALSE),"")</f>
        <v/>
      </c>
      <c r="AH53" s="24" t="str">
        <f>IFERROR(VLOOKUP($AF53,'VERIFICAÇÃO 8'!H:J,3,FALSE),"")</f>
        <v/>
      </c>
      <c r="AJ53" s="24">
        <f t="shared" si="15"/>
        <v>0</v>
      </c>
      <c r="AK53" s="24">
        <f t="shared" si="16"/>
        <v>0</v>
      </c>
      <c r="AL53" s="24">
        <f t="shared" si="17"/>
        <v>0</v>
      </c>
    </row>
    <row r="54" spans="1:38" x14ac:dyDescent="0.35">
      <c r="A54" s="142" t="s">
        <v>1410</v>
      </c>
      <c r="B54" s="443"/>
      <c r="C54" s="461"/>
      <c r="D54" s="461"/>
      <c r="E54" s="443"/>
      <c r="F54" s="443"/>
      <c r="G54" s="136"/>
      <c r="H54" s="107"/>
      <c r="I54" s="51">
        <f t="shared" si="2"/>
        <v>0</v>
      </c>
      <c r="J54" s="43" t="str">
        <f t="shared" si="3"/>
        <v/>
      </c>
      <c r="L54" s="5"/>
      <c r="V54" s="24" t="b">
        <f t="shared" si="4"/>
        <v>0</v>
      </c>
      <c r="W54" s="24" t="b">
        <f t="shared" si="5"/>
        <v>0</v>
      </c>
      <c r="X54" s="24" t="str">
        <f t="shared" si="6"/>
        <v/>
      </c>
      <c r="Y54" s="78" t="str">
        <f t="shared" si="7"/>
        <v/>
      </c>
      <c r="Z54" s="78" t="str">
        <f t="shared" si="8"/>
        <v/>
      </c>
      <c r="AA54" s="78" t="str">
        <f t="shared" si="9"/>
        <v/>
      </c>
      <c r="AB54" s="78" t="str">
        <f t="shared" si="10"/>
        <v/>
      </c>
      <c r="AC54" s="78" t="str">
        <f t="shared" si="11"/>
        <v/>
      </c>
      <c r="AD54" s="78" t="str">
        <f t="shared" si="12"/>
        <v/>
      </c>
      <c r="AE54" s="24" t="str">
        <f t="shared" si="13"/>
        <v/>
      </c>
      <c r="AF54" s="24" t="str">
        <f t="shared" si="14"/>
        <v>;;;;;OUTROS BENS E DIREITOS;</v>
      </c>
      <c r="AG54" s="24" t="str">
        <f>IFERROR(VLOOKUP($AF54,'VERIFICAÇÃO 8'!H:J,2,FALSE),"")</f>
        <v/>
      </c>
      <c r="AH54" s="24" t="str">
        <f>IFERROR(VLOOKUP($AF54,'VERIFICAÇÃO 8'!H:J,3,FALSE),"")</f>
        <v/>
      </c>
      <c r="AJ54" s="24">
        <f t="shared" si="15"/>
        <v>0</v>
      </c>
      <c r="AK54" s="24">
        <f t="shared" si="16"/>
        <v>0</v>
      </c>
      <c r="AL54" s="24">
        <f t="shared" si="17"/>
        <v>0</v>
      </c>
    </row>
    <row r="55" spans="1:38" ht="20.149999999999999" customHeight="1" thickBot="1" x14ac:dyDescent="0.4">
      <c r="A55" s="733" t="s">
        <v>831</v>
      </c>
      <c r="B55" s="734"/>
      <c r="C55" s="734"/>
      <c r="D55" s="734"/>
      <c r="E55" s="734"/>
      <c r="F55" s="734"/>
      <c r="G55" s="734"/>
      <c r="H55" s="734"/>
      <c r="I55" s="53">
        <f>SUM(I5:I54)</f>
        <v>0</v>
      </c>
      <c r="L55" s="66" t="s">
        <v>2001</v>
      </c>
      <c r="Y55" s="7"/>
      <c r="Z55" s="7"/>
      <c r="AI55" s="295" t="s">
        <v>5</v>
      </c>
      <c r="AJ55" s="295">
        <f>SUM(AJ5:AJ54)</f>
        <v>0</v>
      </c>
      <c r="AK55" s="295">
        <f>SUM(AK5:AK54)</f>
        <v>0</v>
      </c>
      <c r="AL55" s="295">
        <f>SUM(AL5:AL54)</f>
        <v>0</v>
      </c>
    </row>
    <row r="56" spans="1:38" ht="10.5" thickTop="1" x14ac:dyDescent="0.35">
      <c r="L56" s="24" t="s">
        <v>1665</v>
      </c>
      <c r="AI56" s="295" t="s">
        <v>18</v>
      </c>
      <c r="AJ56" s="295" t="str">
        <f>IF(AJ55&gt;0,AJ4,"")</f>
        <v/>
      </c>
      <c r="AK56" s="295" t="str">
        <f>IF(AK55&gt;0,AK4,"")</f>
        <v/>
      </c>
      <c r="AL56" s="295" t="str">
        <f>IF(AL55&gt;0,AL4,"")</f>
        <v/>
      </c>
    </row>
    <row r="57" spans="1:38" x14ac:dyDescent="0.35">
      <c r="L57" s="24" t="s">
        <v>1901</v>
      </c>
    </row>
    <row r="58" spans="1:38" x14ac:dyDescent="0.35">
      <c r="L58" s="24" t="s">
        <v>2092</v>
      </c>
    </row>
    <row r="59" spans="1:38" x14ac:dyDescent="0.35">
      <c r="L59" s="5"/>
    </row>
  </sheetData>
  <sheetProtection algorithmName="SHA-512" hashValue="xlT6+D5bvYL/OjX3KvJmoYtiyr487GOF/sXL/Z1NFI8rwULo1mDxheKW5xu0OqG7dNJvGwU3DZNtnQlyK1uvOA==" saltValue="//R0v12Ea6oWGYSgp8meHQ==" spinCount="100000" sheet="1" formatColumns="0" formatRows="0" selectLockedCells="1"/>
  <customSheetViews>
    <customSheetView guid="{F5A100CB-B899-442A-8CB0-2AB82028E8A7}" showGridLines="0" fitToPage="1" hiddenColumns="1">
      <selection activeCell="H11" sqref="H11"/>
      <pageMargins left="0.78740157480314965" right="0.23622047244094491" top="0.78740157480314965" bottom="0.74803149606299213" header="0.31496062992125984" footer="0.31496062992125984"/>
      <pageSetup paperSize="9" scale="89" fitToHeight="4" orientation="landscape" r:id="rId1"/>
      <headerFooter>
        <oddHeader>&amp;CPTR - PARTE B&amp;RVERSÃO 2</oddHeader>
        <oddFooter>&amp;A&amp;RPágina &amp;P</oddFooter>
      </headerFooter>
    </customSheetView>
  </customSheetViews>
  <mergeCells count="8">
    <mergeCell ref="AF3:AH3"/>
    <mergeCell ref="AJ3:AL3"/>
    <mergeCell ref="J3:J4"/>
    <mergeCell ref="A55:H55"/>
    <mergeCell ref="L3:N3"/>
    <mergeCell ref="A3:I3"/>
    <mergeCell ref="V3:X3"/>
    <mergeCell ref="Y3:AE3"/>
  </mergeCells>
  <dataValidations count="7">
    <dataValidation type="list" allowBlank="1" showInputMessage="1" showErrorMessage="1" error="SELECIONE NA LISTA O EXECUTOR DA DESPESA." sqref="B5:B54" xr:uid="{00000000-0002-0000-1400-000000000000}">
      <formula1>$L$5:$L$20</formula1>
    </dataValidation>
    <dataValidation type="list" allowBlank="1" showInputMessage="1" showErrorMessage="1" error="SELECIONE NA LISTA O TIPO DO BEM OU DIREITO." sqref="C5:C54" xr:uid="{00000000-0002-0000-1400-000001000000}">
      <formula1>$N$26:$N$30</formula1>
    </dataValidation>
    <dataValidation type="list" allowBlank="1" showInputMessage="1" showErrorMessage="1" error="SELECIONE NA LISTA A PROCEDÊNCIA DO BEM OU DIREITO." sqref="D5:D54" xr:uid="{00000000-0002-0000-1400-000002000000}">
      <formula1>$N$35:$N$36</formula1>
    </dataValidation>
    <dataValidation type="textLength" operator="lessThanOrEqual" allowBlank="1" showInputMessage="1" showErrorMessage="1" error="O TEXTO NÃO PODE SUPERAR 80 CARACTERES" sqref="E5:E54" xr:uid="{00000000-0002-0000-1400-000003000000}">
      <formula1>80</formula1>
    </dataValidation>
    <dataValidation type="textLength" operator="lessThanOrEqual" allowBlank="1" showInputMessage="1" showErrorMessage="1" error="O TEXTO NÃO PODE SUPERAR 300 CARACTERES" sqref="F5:F54" xr:uid="{00000000-0002-0000-1400-000004000000}">
      <formula1>300</formula1>
    </dataValidation>
    <dataValidation type="whole" operator="greaterThanOrEqual" allowBlank="1" showInputMessage="1" showErrorMessage="1" error="PREENCHER NÚMERO INTEIRO MAIOR QUE ZERO" sqref="H5:H54" xr:uid="{00000000-0002-0000-1400-000005000000}">
      <formula1>0</formula1>
    </dataValidation>
    <dataValidation type="decimal" operator="greaterThanOrEqual" allowBlank="1" showInputMessage="1" showErrorMessage="1" error="A INFORMAÇÃO DEVE SER UM NÚMERO POSITIVO._x000a_UTILIZE VÍRGULA PARA SEPARAR OS CENTAVOS, SE HOUVRE." sqref="G5:G54" xr:uid="{00000000-0002-0000-1400-000006000000}">
      <formula1>0</formula1>
    </dataValidation>
  </dataValidations>
  <pageMargins left="0.78740157480314965" right="0.23622047244094491" top="0.78740157480314965" bottom="0.74803149606299213" header="0.31496062992125984" footer="0.31496062992125984"/>
  <pageSetup paperSize="9" scale="89" fitToHeight="4" orientation="landscape" r:id="rId2"/>
  <headerFooter>
    <oddHeader>&amp;CPTR - PARTE B&amp;RVERSÃO 2</oddHeader>
    <oddFooter>&amp;A&amp;RPágina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Plan9"/>
  <dimension ref="A1:K63"/>
  <sheetViews>
    <sheetView workbookViewId="0">
      <selection activeCell="E1" sqref="E1"/>
    </sheetView>
  </sheetViews>
  <sheetFormatPr defaultRowHeight="14.5" x14ac:dyDescent="0.35"/>
  <cols>
    <col min="1" max="1" width="47" bestFit="1" customWidth="1"/>
    <col min="2" max="2" width="21.81640625" bestFit="1" customWidth="1"/>
    <col min="3" max="3" width="20.81640625" bestFit="1" customWidth="1"/>
    <col min="4" max="4" width="20.54296875" bestFit="1" customWidth="1"/>
    <col min="5" max="5" width="19.7265625" bestFit="1" customWidth="1"/>
    <col min="6" max="6" width="20.81640625" customWidth="1"/>
    <col min="7" max="7" width="21.453125" bestFit="1" customWidth="1"/>
    <col min="8" max="8" width="22.54296875" bestFit="1" customWidth="1"/>
    <col min="9" max="9" width="13.1796875" customWidth="1"/>
    <col min="10" max="10" width="26.1796875" customWidth="1"/>
    <col min="11" max="11" width="19.54296875" bestFit="1" customWidth="1"/>
    <col min="12" max="12" width="18.81640625" customWidth="1"/>
    <col min="13" max="13" width="21" customWidth="1"/>
    <col min="14" max="14" width="14.54296875" customWidth="1"/>
    <col min="15" max="15" width="21.54296875" customWidth="1"/>
  </cols>
  <sheetData>
    <row r="1" spans="1:11" x14ac:dyDescent="0.35">
      <c r="A1" s="635" t="s">
        <v>1250</v>
      </c>
      <c r="B1" s="635"/>
      <c r="C1" s="635"/>
      <c r="D1" s="635"/>
    </row>
    <row r="2" spans="1:11" x14ac:dyDescent="0.35">
      <c r="A2" s="205" t="s">
        <v>1</v>
      </c>
      <c r="B2" s="205" t="s">
        <v>245</v>
      </c>
      <c r="C2" s="205" t="s">
        <v>1082</v>
      </c>
      <c r="D2" s="205" t="s">
        <v>273</v>
      </c>
    </row>
    <row r="3" spans="1:11" x14ac:dyDescent="0.35">
      <c r="A3" s="203" t="str">
        <f>'A - DADOS INST.'!L6</f>
        <v>INSTITUIÇÃO CREDENCIADA</v>
      </c>
      <c r="B3" s="203" t="str">
        <f>'A - DADOS INST.'!L14</f>
        <v>MICRO OU PEQUENO</v>
      </c>
      <c r="C3" s="203"/>
      <c r="D3" s="203" t="str">
        <f>'A - DADOS INST.'!L26</f>
        <v>PÚBLICA</v>
      </c>
    </row>
    <row r="4" spans="1:11" x14ac:dyDescent="0.35">
      <c r="A4" s="203" t="str">
        <f>'A - DADOS INST.'!L7</f>
        <v>EMPRESA PETROLÍFERA</v>
      </c>
      <c r="B4" s="203" t="str">
        <f>'A - DADOS INST.'!L15</f>
        <v>MÉDIO</v>
      </c>
      <c r="C4" s="203"/>
      <c r="D4" s="203" t="str">
        <f>'A - DADOS INST.'!L27</f>
        <v>PRIVADA</v>
      </c>
    </row>
    <row r="5" spans="1:11" x14ac:dyDescent="0.35">
      <c r="A5" s="203" t="str">
        <f>'A - DADOS INST.'!L8</f>
        <v>AFILIADA</v>
      </c>
      <c r="B5" s="203" t="str">
        <f>'A - DADOS INST.'!L16</f>
        <v>GRANDE</v>
      </c>
      <c r="C5" s="203"/>
      <c r="D5" s="203"/>
    </row>
    <row r="6" spans="1:11" x14ac:dyDescent="0.35">
      <c r="A6" s="203" t="str">
        <f>'A - DADOS INST.'!L9</f>
        <v>EMPRESA BRASILEIRA</v>
      </c>
      <c r="B6" s="203">
        <f>'A - DADOS INST.'!L17</f>
        <v>0</v>
      </c>
    </row>
    <row r="7" spans="1:11" x14ac:dyDescent="0.35">
      <c r="A7" s="203" t="str">
        <f>'A - DADOS INST.'!L10</f>
        <v>ORGANISMO DE NORMALIZAÇÃO OU EQUIVALENTE</v>
      </c>
      <c r="K7" s="203"/>
    </row>
    <row r="10" spans="1:11" x14ac:dyDescent="0.35">
      <c r="A10" s="636" t="s">
        <v>1250</v>
      </c>
      <c r="B10" s="636"/>
      <c r="C10" s="636"/>
      <c r="D10" s="636"/>
    </row>
    <row r="11" spans="1:11" x14ac:dyDescent="0.35">
      <c r="A11" s="205" t="s">
        <v>2</v>
      </c>
      <c r="B11" s="205" t="s">
        <v>0</v>
      </c>
      <c r="C11" s="205" t="s">
        <v>440</v>
      </c>
      <c r="D11" s="205" t="s">
        <v>1</v>
      </c>
    </row>
    <row r="12" spans="1:11" x14ac:dyDescent="0.35">
      <c r="A12" s="203" t="str">
        <f>'A - DADOS INST.'!T41</f>
        <v/>
      </c>
      <c r="B12" s="203" t="str">
        <f>'A - DADOS INST.'!U41</f>
        <v/>
      </c>
      <c r="C12" s="203" t="str">
        <f>'A - DADOS INST.'!V41</f>
        <v/>
      </c>
      <c r="D12" s="203" t="str">
        <f>'A - DADOS INST.'!W41</f>
        <v/>
      </c>
    </row>
    <row r="13" spans="1:11" x14ac:dyDescent="0.35">
      <c r="A13" s="203" t="str">
        <f>'A - DADOS INST.'!T42</f>
        <v/>
      </c>
      <c r="B13" s="203" t="str">
        <f>'A - DADOS INST.'!U42</f>
        <v/>
      </c>
      <c r="C13" s="203" t="str">
        <f>'A - DADOS INST.'!V42</f>
        <v/>
      </c>
      <c r="D13" s="203" t="str">
        <f>'A - DADOS INST.'!W42</f>
        <v/>
      </c>
    </row>
    <row r="14" spans="1:11" x14ac:dyDescent="0.35">
      <c r="A14" s="203" t="str">
        <f>'A - DADOS INST.'!T43</f>
        <v/>
      </c>
      <c r="B14" s="203" t="str">
        <f>'A - DADOS INST.'!U43</f>
        <v/>
      </c>
      <c r="C14" s="203" t="str">
        <f>'A - DADOS INST.'!V43</f>
        <v/>
      </c>
      <c r="D14" s="203" t="str">
        <f>'A - DADOS INST.'!W43</f>
        <v/>
      </c>
    </row>
    <row r="15" spans="1:11" x14ac:dyDescent="0.35">
      <c r="A15" s="203" t="str">
        <f>'A - DADOS INST.'!T44</f>
        <v/>
      </c>
      <c r="B15" s="203" t="str">
        <f>'A - DADOS INST.'!U44</f>
        <v/>
      </c>
      <c r="C15" s="203" t="str">
        <f>'A - DADOS INST.'!V44</f>
        <v/>
      </c>
      <c r="D15" s="203" t="str">
        <f>'A - DADOS INST.'!W44</f>
        <v/>
      </c>
    </row>
    <row r="16" spans="1:11" x14ac:dyDescent="0.35">
      <c r="A16" s="203" t="str">
        <f>'A - DADOS INST.'!T45</f>
        <v/>
      </c>
      <c r="B16" s="203" t="str">
        <f>'A - DADOS INST.'!U45</f>
        <v/>
      </c>
      <c r="C16" s="203" t="str">
        <f>'A - DADOS INST.'!V45</f>
        <v/>
      </c>
      <c r="D16" s="203" t="str">
        <f>'A - DADOS INST.'!W45</f>
        <v/>
      </c>
    </row>
    <row r="17" spans="1:4" x14ac:dyDescent="0.35">
      <c r="A17" s="203" t="str">
        <f>'A - DADOS INST.'!T46</f>
        <v/>
      </c>
      <c r="B17" s="203" t="str">
        <f>'A - DADOS INST.'!U46</f>
        <v/>
      </c>
      <c r="C17" s="203" t="str">
        <f>'A - DADOS INST.'!V46</f>
        <v/>
      </c>
      <c r="D17" s="203" t="str">
        <f>'A - DADOS INST.'!W46</f>
        <v/>
      </c>
    </row>
    <row r="18" spans="1:4" x14ac:dyDescent="0.35">
      <c r="A18" s="203" t="str">
        <f>'A - DADOS INST.'!T47</f>
        <v/>
      </c>
      <c r="B18" s="203" t="str">
        <f>'A - DADOS INST.'!U47</f>
        <v/>
      </c>
      <c r="C18" s="203" t="str">
        <f>'A - DADOS INST.'!V47</f>
        <v/>
      </c>
      <c r="D18" s="203" t="str">
        <f>'A - DADOS INST.'!W47</f>
        <v/>
      </c>
    </row>
    <row r="19" spans="1:4" x14ac:dyDescent="0.35">
      <c r="A19" s="203" t="str">
        <f>'A - DADOS INST.'!T48</f>
        <v/>
      </c>
      <c r="B19" s="203" t="str">
        <f>'A - DADOS INST.'!U48</f>
        <v/>
      </c>
      <c r="C19" s="203" t="str">
        <f>'A - DADOS INST.'!V48</f>
        <v/>
      </c>
      <c r="D19" s="203" t="str">
        <f>'A - DADOS INST.'!W48</f>
        <v/>
      </c>
    </row>
    <row r="20" spans="1:4" x14ac:dyDescent="0.35">
      <c r="A20" s="203" t="str">
        <f>'A - DADOS INST.'!T49</f>
        <v/>
      </c>
      <c r="B20" s="203" t="str">
        <f>'A - DADOS INST.'!U49</f>
        <v/>
      </c>
      <c r="C20" s="203" t="str">
        <f>'A - DADOS INST.'!V49</f>
        <v/>
      </c>
      <c r="D20" s="203" t="str">
        <f>'A - DADOS INST.'!W49</f>
        <v/>
      </c>
    </row>
    <row r="21" spans="1:4" x14ac:dyDescent="0.35">
      <c r="A21" s="203" t="str">
        <f>'A - DADOS INST.'!T50</f>
        <v/>
      </c>
      <c r="B21" s="203" t="str">
        <f>'A - DADOS INST.'!U50</f>
        <v/>
      </c>
      <c r="C21" s="203" t="str">
        <f>'A - DADOS INST.'!V50</f>
        <v/>
      </c>
      <c r="D21" s="203" t="str">
        <f>'A - DADOS INST.'!W50</f>
        <v/>
      </c>
    </row>
    <row r="22" spans="1:4" x14ac:dyDescent="0.35">
      <c r="A22" s="203" t="str">
        <f>'A - DADOS INST.'!T51</f>
        <v/>
      </c>
      <c r="B22" s="203" t="str">
        <f>'A - DADOS INST.'!U51</f>
        <v/>
      </c>
      <c r="C22" s="203" t="str">
        <f>'A - DADOS INST.'!V51</f>
        <v/>
      </c>
      <c r="D22" s="203" t="str">
        <f>'A - DADOS INST.'!W51</f>
        <v/>
      </c>
    </row>
    <row r="23" spans="1:4" x14ac:dyDescent="0.35">
      <c r="A23" s="203" t="str">
        <f>'A - DADOS INST.'!T52</f>
        <v/>
      </c>
      <c r="B23" s="203" t="str">
        <f>'A - DADOS INST.'!U52</f>
        <v/>
      </c>
      <c r="C23" s="203" t="str">
        <f>'A - DADOS INST.'!V52</f>
        <v/>
      </c>
      <c r="D23" s="203" t="str">
        <f>'A - DADOS INST.'!W52</f>
        <v/>
      </c>
    </row>
    <row r="24" spans="1:4" x14ac:dyDescent="0.35">
      <c r="A24" s="203" t="str">
        <f>'A - DADOS INST.'!T53</f>
        <v/>
      </c>
      <c r="B24" s="203" t="str">
        <f>'A - DADOS INST.'!U53</f>
        <v/>
      </c>
      <c r="C24" s="203" t="str">
        <f>'A - DADOS INST.'!V53</f>
        <v/>
      </c>
      <c r="D24" s="203" t="str">
        <f>'A - DADOS INST.'!W53</f>
        <v/>
      </c>
    </row>
    <row r="25" spans="1:4" x14ac:dyDescent="0.35">
      <c r="A25" s="203" t="str">
        <f>'A - DADOS INST.'!T54</f>
        <v/>
      </c>
      <c r="B25" s="203" t="str">
        <f>'A - DADOS INST.'!U54</f>
        <v/>
      </c>
      <c r="C25" s="203" t="str">
        <f>'A - DADOS INST.'!V54</f>
        <v/>
      </c>
      <c r="D25" s="203" t="str">
        <f>'A - DADOS INST.'!W54</f>
        <v/>
      </c>
    </row>
    <row r="26" spans="1:4" x14ac:dyDescent="0.35">
      <c r="A26" s="203" t="str">
        <f>'A - DADOS INST.'!T55</f>
        <v/>
      </c>
      <c r="B26" s="203" t="str">
        <f>'A - DADOS INST.'!U55</f>
        <v/>
      </c>
      <c r="C26" s="203" t="str">
        <f>'A - DADOS INST.'!V55</f>
        <v/>
      </c>
      <c r="D26" s="203" t="str">
        <f>'A - DADOS INST.'!W55</f>
        <v/>
      </c>
    </row>
    <row r="27" spans="1:4" x14ac:dyDescent="0.35">
      <c r="A27" s="203" t="str">
        <f>'A - DADOS INST.'!T56</f>
        <v/>
      </c>
      <c r="B27" s="203" t="str">
        <f>'A - DADOS INST.'!U56</f>
        <v/>
      </c>
      <c r="C27" s="203" t="str">
        <f>'A - DADOS INST.'!V56</f>
        <v/>
      </c>
      <c r="D27" s="203" t="str">
        <f>'A - DADOS INST.'!W56</f>
        <v/>
      </c>
    </row>
    <row r="29" spans="1:4" x14ac:dyDescent="0.35">
      <c r="A29" s="204"/>
      <c r="B29" s="205" t="s">
        <v>2378</v>
      </c>
      <c r="C29" s="204"/>
      <c r="D29" s="205" t="s">
        <v>392</v>
      </c>
    </row>
    <row r="30" spans="1:4" x14ac:dyDescent="0.35">
      <c r="A30" s="203">
        <f>IF(B30="",A29,A29+1)</f>
        <v>0</v>
      </c>
      <c r="B30" s="203" t="str">
        <f t="shared" ref="B30:B45" si="0">IF(OR(D12=$A$3,D12=$A$6),A12,"")</f>
        <v/>
      </c>
      <c r="C30" s="203">
        <f>C29+1</f>
        <v>1</v>
      </c>
      <c r="D30" s="203" t="str">
        <f t="shared" ref="D30:D45" si="1">IFERROR(VLOOKUP(C30,A$30:B$45,2,FALSE),"")</f>
        <v/>
      </c>
    </row>
    <row r="31" spans="1:4" x14ac:dyDescent="0.35">
      <c r="A31" s="203">
        <f t="shared" ref="A31:A45" si="2">IF(B31="",A30,A30+1)</f>
        <v>0</v>
      </c>
      <c r="B31" s="203" t="str">
        <f t="shared" si="0"/>
        <v/>
      </c>
      <c r="C31" s="203">
        <f t="shared" ref="C31:C45" si="3">C30+1</f>
        <v>2</v>
      </c>
      <c r="D31" s="203" t="str">
        <f t="shared" si="1"/>
        <v/>
      </c>
    </row>
    <row r="32" spans="1:4" x14ac:dyDescent="0.35">
      <c r="A32" s="203">
        <f t="shared" si="2"/>
        <v>0</v>
      </c>
      <c r="B32" s="203" t="str">
        <f t="shared" si="0"/>
        <v/>
      </c>
      <c r="C32" s="203">
        <f t="shared" si="3"/>
        <v>3</v>
      </c>
      <c r="D32" s="203" t="str">
        <f t="shared" si="1"/>
        <v/>
      </c>
    </row>
    <row r="33" spans="1:4" x14ac:dyDescent="0.35">
      <c r="A33" s="203">
        <f t="shared" si="2"/>
        <v>0</v>
      </c>
      <c r="B33" s="203" t="str">
        <f t="shared" si="0"/>
        <v/>
      </c>
      <c r="C33" s="203">
        <f t="shared" si="3"/>
        <v>4</v>
      </c>
      <c r="D33" s="203" t="str">
        <f t="shared" si="1"/>
        <v/>
      </c>
    </row>
    <row r="34" spans="1:4" x14ac:dyDescent="0.35">
      <c r="A34" s="203">
        <f t="shared" si="2"/>
        <v>0</v>
      </c>
      <c r="B34" s="203" t="str">
        <f t="shared" si="0"/>
        <v/>
      </c>
      <c r="C34" s="203">
        <f t="shared" si="3"/>
        <v>5</v>
      </c>
      <c r="D34" s="203" t="str">
        <f t="shared" si="1"/>
        <v/>
      </c>
    </row>
    <row r="35" spans="1:4" x14ac:dyDescent="0.35">
      <c r="A35" s="203">
        <f t="shared" si="2"/>
        <v>0</v>
      </c>
      <c r="B35" s="203" t="str">
        <f t="shared" si="0"/>
        <v/>
      </c>
      <c r="C35" s="203">
        <f t="shared" si="3"/>
        <v>6</v>
      </c>
      <c r="D35" s="203" t="str">
        <f t="shared" si="1"/>
        <v/>
      </c>
    </row>
    <row r="36" spans="1:4" x14ac:dyDescent="0.35">
      <c r="A36" s="203">
        <f t="shared" si="2"/>
        <v>0</v>
      </c>
      <c r="B36" s="203" t="str">
        <f t="shared" si="0"/>
        <v/>
      </c>
      <c r="C36" s="203">
        <f t="shared" si="3"/>
        <v>7</v>
      </c>
      <c r="D36" s="203" t="str">
        <f t="shared" si="1"/>
        <v/>
      </c>
    </row>
    <row r="37" spans="1:4" x14ac:dyDescent="0.35">
      <c r="A37" s="203">
        <f t="shared" si="2"/>
        <v>0</v>
      </c>
      <c r="B37" s="203" t="str">
        <f t="shared" si="0"/>
        <v/>
      </c>
      <c r="C37" s="203">
        <f t="shared" si="3"/>
        <v>8</v>
      </c>
      <c r="D37" s="203" t="str">
        <f t="shared" si="1"/>
        <v/>
      </c>
    </row>
    <row r="38" spans="1:4" x14ac:dyDescent="0.35">
      <c r="A38" s="203">
        <f t="shared" si="2"/>
        <v>0</v>
      </c>
      <c r="B38" s="203" t="str">
        <f t="shared" si="0"/>
        <v/>
      </c>
      <c r="C38" s="203">
        <f t="shared" si="3"/>
        <v>9</v>
      </c>
      <c r="D38" s="203" t="str">
        <f t="shared" si="1"/>
        <v/>
      </c>
    </row>
    <row r="39" spans="1:4" x14ac:dyDescent="0.35">
      <c r="A39" s="203">
        <f t="shared" si="2"/>
        <v>0</v>
      </c>
      <c r="B39" s="203" t="str">
        <f t="shared" si="0"/>
        <v/>
      </c>
      <c r="C39" s="203">
        <f t="shared" si="3"/>
        <v>10</v>
      </c>
      <c r="D39" s="203" t="str">
        <f t="shared" si="1"/>
        <v/>
      </c>
    </row>
    <row r="40" spans="1:4" x14ac:dyDescent="0.35">
      <c r="A40" s="203">
        <f t="shared" si="2"/>
        <v>0</v>
      </c>
      <c r="B40" s="203" t="str">
        <f t="shared" si="0"/>
        <v/>
      </c>
      <c r="C40" s="203">
        <f t="shared" si="3"/>
        <v>11</v>
      </c>
      <c r="D40" s="203" t="str">
        <f t="shared" si="1"/>
        <v/>
      </c>
    </row>
    <row r="41" spans="1:4" x14ac:dyDescent="0.35">
      <c r="A41" s="203">
        <f t="shared" si="2"/>
        <v>0</v>
      </c>
      <c r="B41" s="203" t="str">
        <f t="shared" si="0"/>
        <v/>
      </c>
      <c r="C41" s="203">
        <f t="shared" si="3"/>
        <v>12</v>
      </c>
      <c r="D41" s="203" t="str">
        <f t="shared" si="1"/>
        <v/>
      </c>
    </row>
    <row r="42" spans="1:4" x14ac:dyDescent="0.35">
      <c r="A42" s="203">
        <f t="shared" si="2"/>
        <v>0</v>
      </c>
      <c r="B42" s="203" t="str">
        <f t="shared" si="0"/>
        <v/>
      </c>
      <c r="C42" s="203">
        <f t="shared" si="3"/>
        <v>13</v>
      </c>
      <c r="D42" s="203" t="str">
        <f t="shared" si="1"/>
        <v/>
      </c>
    </row>
    <row r="43" spans="1:4" x14ac:dyDescent="0.35">
      <c r="A43" s="203">
        <f t="shared" si="2"/>
        <v>0</v>
      </c>
      <c r="B43" s="203" t="str">
        <f t="shared" si="0"/>
        <v/>
      </c>
      <c r="C43" s="203">
        <f t="shared" si="3"/>
        <v>14</v>
      </c>
      <c r="D43" s="203" t="str">
        <f t="shared" si="1"/>
        <v/>
      </c>
    </row>
    <row r="44" spans="1:4" x14ac:dyDescent="0.35">
      <c r="A44" s="203">
        <f t="shared" si="2"/>
        <v>0</v>
      </c>
      <c r="B44" s="203" t="str">
        <f t="shared" si="0"/>
        <v/>
      </c>
      <c r="C44" s="203">
        <f t="shared" si="3"/>
        <v>15</v>
      </c>
      <c r="D44" s="203" t="str">
        <f t="shared" si="1"/>
        <v/>
      </c>
    </row>
    <row r="45" spans="1:4" x14ac:dyDescent="0.35">
      <c r="A45" s="203">
        <f t="shared" si="2"/>
        <v>0</v>
      </c>
      <c r="B45" s="203" t="str">
        <f t="shared" si="0"/>
        <v/>
      </c>
      <c r="C45" s="203">
        <f t="shared" si="3"/>
        <v>16</v>
      </c>
      <c r="D45" s="203" t="str">
        <f t="shared" si="1"/>
        <v/>
      </c>
    </row>
    <row r="47" spans="1:4" x14ac:dyDescent="0.35">
      <c r="A47" s="204"/>
      <c r="B47" s="590" t="s">
        <v>2454</v>
      </c>
      <c r="C47" s="204"/>
      <c r="D47" s="205" t="s">
        <v>392</v>
      </c>
    </row>
    <row r="48" spans="1:4" x14ac:dyDescent="0.35">
      <c r="A48" s="203">
        <f>IF(B48="",A47,A47+1)</f>
        <v>0</v>
      </c>
      <c r="B48" s="591" t="str">
        <f>IF(OR(D12=$A$4,D12=$A$5),A12,"")</f>
        <v/>
      </c>
      <c r="C48" s="203">
        <f>C47+1</f>
        <v>1</v>
      </c>
      <c r="D48" s="203" t="str">
        <f t="shared" ref="D48:D63" si="4">IFERROR(VLOOKUP(C48,A$48:B$63,2,FALSE),"")</f>
        <v/>
      </c>
    </row>
    <row r="49" spans="1:4" x14ac:dyDescent="0.35">
      <c r="A49" s="203">
        <f t="shared" ref="A49:A63" si="5">IF(B49="",A48,A48+1)</f>
        <v>0</v>
      </c>
      <c r="B49" s="591" t="str">
        <f t="shared" ref="B49:B63" si="6">IF(OR(D13=$A$4,D13=$A$5),A13,"")</f>
        <v/>
      </c>
      <c r="C49" s="203">
        <f t="shared" ref="C49:C63" si="7">C48+1</f>
        <v>2</v>
      </c>
      <c r="D49" s="203" t="str">
        <f t="shared" si="4"/>
        <v/>
      </c>
    </row>
    <row r="50" spans="1:4" x14ac:dyDescent="0.35">
      <c r="A50" s="203">
        <f t="shared" si="5"/>
        <v>0</v>
      </c>
      <c r="B50" s="591" t="str">
        <f t="shared" si="6"/>
        <v/>
      </c>
      <c r="C50" s="203">
        <f t="shared" si="7"/>
        <v>3</v>
      </c>
      <c r="D50" s="203" t="str">
        <f t="shared" si="4"/>
        <v/>
      </c>
    </row>
    <row r="51" spans="1:4" x14ac:dyDescent="0.35">
      <c r="A51" s="203">
        <f t="shared" si="5"/>
        <v>0</v>
      </c>
      <c r="B51" s="591" t="str">
        <f t="shared" si="6"/>
        <v/>
      </c>
      <c r="C51" s="203">
        <f t="shared" si="7"/>
        <v>4</v>
      </c>
      <c r="D51" s="203" t="str">
        <f t="shared" si="4"/>
        <v/>
      </c>
    </row>
    <row r="52" spans="1:4" x14ac:dyDescent="0.35">
      <c r="A52" s="203">
        <f t="shared" si="5"/>
        <v>0</v>
      </c>
      <c r="B52" s="591" t="str">
        <f t="shared" si="6"/>
        <v/>
      </c>
      <c r="C52" s="203">
        <f t="shared" si="7"/>
        <v>5</v>
      </c>
      <c r="D52" s="203" t="str">
        <f t="shared" si="4"/>
        <v/>
      </c>
    </row>
    <row r="53" spans="1:4" x14ac:dyDescent="0.35">
      <c r="A53" s="203">
        <f t="shared" si="5"/>
        <v>0</v>
      </c>
      <c r="B53" s="591" t="str">
        <f t="shared" si="6"/>
        <v/>
      </c>
      <c r="C53" s="203">
        <f t="shared" si="7"/>
        <v>6</v>
      </c>
      <c r="D53" s="203" t="str">
        <f t="shared" si="4"/>
        <v/>
      </c>
    </row>
    <row r="54" spans="1:4" x14ac:dyDescent="0.35">
      <c r="A54" s="203">
        <f t="shared" si="5"/>
        <v>0</v>
      </c>
      <c r="B54" s="591" t="str">
        <f t="shared" si="6"/>
        <v/>
      </c>
      <c r="C54" s="203">
        <f t="shared" si="7"/>
        <v>7</v>
      </c>
      <c r="D54" s="203" t="str">
        <f t="shared" si="4"/>
        <v/>
      </c>
    </row>
    <row r="55" spans="1:4" x14ac:dyDescent="0.35">
      <c r="A55" s="203">
        <f t="shared" si="5"/>
        <v>0</v>
      </c>
      <c r="B55" s="591" t="str">
        <f t="shared" si="6"/>
        <v/>
      </c>
      <c r="C55" s="203">
        <f t="shared" si="7"/>
        <v>8</v>
      </c>
      <c r="D55" s="203" t="str">
        <f t="shared" si="4"/>
        <v/>
      </c>
    </row>
    <row r="56" spans="1:4" x14ac:dyDescent="0.35">
      <c r="A56" s="203">
        <f t="shared" si="5"/>
        <v>0</v>
      </c>
      <c r="B56" s="591" t="str">
        <f t="shared" si="6"/>
        <v/>
      </c>
      <c r="C56" s="203">
        <f t="shared" si="7"/>
        <v>9</v>
      </c>
      <c r="D56" s="203" t="str">
        <f t="shared" si="4"/>
        <v/>
      </c>
    </row>
    <row r="57" spans="1:4" x14ac:dyDescent="0.35">
      <c r="A57" s="203">
        <f t="shared" si="5"/>
        <v>0</v>
      </c>
      <c r="B57" s="591" t="str">
        <f t="shared" si="6"/>
        <v/>
      </c>
      <c r="C57" s="203">
        <f t="shared" si="7"/>
        <v>10</v>
      </c>
      <c r="D57" s="203" t="str">
        <f t="shared" si="4"/>
        <v/>
      </c>
    </row>
    <row r="58" spans="1:4" x14ac:dyDescent="0.35">
      <c r="A58" s="203">
        <f t="shared" si="5"/>
        <v>0</v>
      </c>
      <c r="B58" s="591" t="str">
        <f t="shared" si="6"/>
        <v/>
      </c>
      <c r="C58" s="203">
        <f t="shared" si="7"/>
        <v>11</v>
      </c>
      <c r="D58" s="203" t="str">
        <f t="shared" si="4"/>
        <v/>
      </c>
    </row>
    <row r="59" spans="1:4" x14ac:dyDescent="0.35">
      <c r="A59" s="203">
        <f t="shared" si="5"/>
        <v>0</v>
      </c>
      <c r="B59" s="591" t="str">
        <f t="shared" si="6"/>
        <v/>
      </c>
      <c r="C59" s="203">
        <f t="shared" si="7"/>
        <v>12</v>
      </c>
      <c r="D59" s="203" t="str">
        <f t="shared" si="4"/>
        <v/>
      </c>
    </row>
    <row r="60" spans="1:4" x14ac:dyDescent="0.35">
      <c r="A60" s="203">
        <f t="shared" si="5"/>
        <v>0</v>
      </c>
      <c r="B60" s="591" t="str">
        <f t="shared" si="6"/>
        <v/>
      </c>
      <c r="C60" s="203">
        <f t="shared" si="7"/>
        <v>13</v>
      </c>
      <c r="D60" s="203" t="str">
        <f t="shared" si="4"/>
        <v/>
      </c>
    </row>
    <row r="61" spans="1:4" x14ac:dyDescent="0.35">
      <c r="A61" s="203">
        <f t="shared" si="5"/>
        <v>0</v>
      </c>
      <c r="B61" s="591" t="str">
        <f t="shared" si="6"/>
        <v/>
      </c>
      <c r="C61" s="203">
        <f t="shared" si="7"/>
        <v>14</v>
      </c>
      <c r="D61" s="203" t="str">
        <f t="shared" si="4"/>
        <v/>
      </c>
    </row>
    <row r="62" spans="1:4" x14ac:dyDescent="0.35">
      <c r="A62" s="203">
        <f t="shared" si="5"/>
        <v>0</v>
      </c>
      <c r="B62" s="591" t="str">
        <f t="shared" si="6"/>
        <v/>
      </c>
      <c r="C62" s="203">
        <f t="shared" si="7"/>
        <v>15</v>
      </c>
      <c r="D62" s="203" t="str">
        <f t="shared" si="4"/>
        <v/>
      </c>
    </row>
    <row r="63" spans="1:4" x14ac:dyDescent="0.35">
      <c r="A63" s="203">
        <f t="shared" si="5"/>
        <v>0</v>
      </c>
      <c r="B63" s="591" t="str">
        <f t="shared" si="6"/>
        <v/>
      </c>
      <c r="C63" s="203">
        <f t="shared" si="7"/>
        <v>16</v>
      </c>
      <c r="D63" s="203" t="str">
        <f t="shared" si="4"/>
        <v/>
      </c>
    </row>
  </sheetData>
  <sheetProtection algorithmName="SHA-512" hashValue="2kV3bfEhegdqFjub+y7A4Eep1+5KktqPLtyXwbk3L4PVu+glXpGqIUinCZkWAaxiHAYbk7pNvZdtl88e1CKBBA==" saltValue="Nmyd7ZQmazrVoKLfNSCUnw==" spinCount="100000" sheet="1" objects="1" scenarios="1" selectLockedCells="1" selectUnlockedCells="1"/>
  <customSheetViews>
    <customSheetView guid="{F5A100CB-B899-442A-8CB0-2AB82028E8A7}" state="hidden">
      <selection activeCell="B21" sqref="B21"/>
      <pageMargins left="0.511811024" right="0.511811024" top="0.78740157499999996" bottom="0.78740157499999996" header="0.31496062000000002" footer="0.31496062000000002"/>
      <pageSetup paperSize="9" orientation="portrait" r:id="rId1"/>
    </customSheetView>
  </customSheetViews>
  <mergeCells count="2">
    <mergeCell ref="A1:D1"/>
    <mergeCell ref="A10:D10"/>
  </mergeCells>
  <pageMargins left="0.511811024" right="0.511811024" top="0.78740157499999996" bottom="0.78740157499999996" header="0.31496062000000002" footer="0.31496062000000002"/>
  <pageSetup paperSize="9" orientation="portrait"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fitToPage="1"/>
  </sheetPr>
  <dimension ref="A1:AI56"/>
  <sheetViews>
    <sheetView showGridLines="0" zoomScaleNormal="100" workbookViewId="0">
      <selection activeCell="B5" sqref="B5"/>
    </sheetView>
  </sheetViews>
  <sheetFormatPr defaultColWidth="9.1796875" defaultRowHeight="10" x14ac:dyDescent="0.35"/>
  <cols>
    <col min="1" max="1" width="4.81640625" style="184" customWidth="1"/>
    <col min="2" max="2" width="17.26953125" style="5" customWidth="1"/>
    <col min="3" max="3" width="30" style="5" customWidth="1"/>
    <col min="4" max="4" width="42.26953125" style="5" customWidth="1"/>
    <col min="5" max="5" width="16.7265625" style="5" customWidth="1"/>
    <col min="6" max="6" width="113.81640625" style="44" customWidth="1"/>
    <col min="7" max="7" width="16.7265625" style="5" hidden="1" customWidth="1"/>
    <col min="8" max="8" width="29.81640625" style="5" hidden="1" customWidth="1"/>
    <col min="9" max="9" width="14.26953125" style="5" hidden="1" customWidth="1"/>
    <col min="10" max="10" width="12.54296875" style="5" hidden="1" customWidth="1"/>
    <col min="11" max="11" width="16.26953125" style="5" hidden="1" customWidth="1"/>
    <col min="12" max="12" width="10.81640625" style="5" hidden="1" customWidth="1"/>
    <col min="13" max="13" width="12.26953125" style="5" hidden="1" customWidth="1"/>
    <col min="14" max="14" width="13.26953125" style="5" hidden="1" customWidth="1"/>
    <col min="15" max="15" width="14.7265625" style="5" hidden="1" customWidth="1"/>
    <col min="16" max="16" width="10.1796875" style="5" hidden="1" customWidth="1"/>
    <col min="17" max="20" width="16.54296875" style="5" hidden="1" customWidth="1"/>
    <col min="21" max="21" width="12.7265625" style="5" hidden="1" customWidth="1"/>
    <col min="22" max="22" width="15.1796875" style="5" hidden="1" customWidth="1"/>
    <col min="23" max="23" width="11.1796875" style="5" hidden="1" customWidth="1"/>
    <col min="24" max="24" width="11.81640625" style="5" hidden="1" customWidth="1"/>
    <col min="25" max="25" width="10.26953125" style="5" hidden="1" customWidth="1"/>
    <col min="26" max="26" width="11" style="5" hidden="1" customWidth="1"/>
    <col min="27" max="27" width="21" style="5" hidden="1" customWidth="1"/>
    <col min="28" max="28" width="103.81640625" style="5" hidden="1" customWidth="1"/>
    <col min="29" max="29" width="10.26953125" style="5" hidden="1" customWidth="1"/>
    <col min="30" max="30" width="24.54296875" style="5" hidden="1" customWidth="1"/>
    <col min="31" max="31" width="11.26953125" style="5" hidden="1" customWidth="1"/>
    <col min="32" max="34" width="16.1796875" style="5" hidden="1" customWidth="1"/>
    <col min="35" max="35" width="9.1796875" style="5" hidden="1" customWidth="1"/>
    <col min="36" max="37" width="9.1796875" style="5" customWidth="1"/>
    <col min="38" max="16384" width="9.1796875" style="5"/>
  </cols>
  <sheetData>
    <row r="1" spans="1:34" ht="10.5" x14ac:dyDescent="0.35">
      <c r="A1" s="212" t="s">
        <v>2365</v>
      </c>
      <c r="F1" s="5"/>
      <c r="H1" s="144"/>
      <c r="I1" s="144"/>
      <c r="J1" s="144"/>
      <c r="K1" s="144"/>
      <c r="L1" s="144"/>
      <c r="M1" s="144"/>
      <c r="N1" s="144"/>
    </row>
    <row r="2" spans="1:34" ht="11" thickBot="1" x14ac:dyDescent="0.4">
      <c r="F2" s="5"/>
      <c r="Q2" s="145"/>
      <c r="R2" s="145"/>
      <c r="S2" s="145"/>
      <c r="T2" s="145"/>
    </row>
    <row r="3" spans="1:34" ht="20.149999999999999" customHeight="1" thickTop="1" x14ac:dyDescent="0.35">
      <c r="A3" s="737" t="s">
        <v>2364</v>
      </c>
      <c r="B3" s="738"/>
      <c r="C3" s="738"/>
      <c r="D3" s="738"/>
      <c r="E3" s="739"/>
      <c r="H3" s="722" t="s">
        <v>601</v>
      </c>
      <c r="I3" s="722"/>
      <c r="J3" s="722"/>
      <c r="K3" s="722"/>
      <c r="L3" s="722"/>
      <c r="M3" s="722"/>
      <c r="N3" s="748"/>
      <c r="O3" s="391"/>
      <c r="R3" s="750" t="s">
        <v>1913</v>
      </c>
      <c r="S3" s="751"/>
      <c r="T3" s="752"/>
      <c r="U3" s="652" t="s">
        <v>1914</v>
      </c>
      <c r="V3" s="653"/>
      <c r="W3" s="653"/>
      <c r="X3" s="653"/>
      <c r="Y3" s="653"/>
      <c r="Z3" s="653"/>
      <c r="AA3" s="654"/>
      <c r="AB3" s="749" t="s">
        <v>1915</v>
      </c>
      <c r="AC3" s="749"/>
      <c r="AD3" s="749"/>
      <c r="AF3" s="730" t="s">
        <v>1917</v>
      </c>
      <c r="AG3" s="730"/>
      <c r="AH3" s="730"/>
    </row>
    <row r="4" spans="1:34" ht="25" customHeight="1" x14ac:dyDescent="0.35">
      <c r="A4" s="517" t="s">
        <v>6</v>
      </c>
      <c r="B4" s="93" t="s">
        <v>2366</v>
      </c>
      <c r="C4" s="93" t="s">
        <v>2367</v>
      </c>
      <c r="D4" s="93" t="s">
        <v>2392</v>
      </c>
      <c r="E4" s="94" t="s">
        <v>2379</v>
      </c>
      <c r="H4" s="146" t="s">
        <v>19</v>
      </c>
      <c r="I4" s="146" t="s">
        <v>0</v>
      </c>
      <c r="J4" s="146" t="s">
        <v>440</v>
      </c>
      <c r="K4" s="146"/>
      <c r="L4" s="146" t="s">
        <v>245</v>
      </c>
      <c r="M4" s="146" t="s">
        <v>1083</v>
      </c>
      <c r="N4" s="146" t="s">
        <v>446</v>
      </c>
      <c r="O4" s="149" t="s">
        <v>603</v>
      </c>
      <c r="R4" s="320" t="s">
        <v>1883</v>
      </c>
      <c r="S4" s="320" t="s">
        <v>1884</v>
      </c>
      <c r="T4" s="321" t="s">
        <v>1885</v>
      </c>
      <c r="U4" s="317" t="s">
        <v>0</v>
      </c>
      <c r="V4" s="317" t="s">
        <v>443</v>
      </c>
      <c r="W4" s="317" t="s">
        <v>1</v>
      </c>
      <c r="X4" s="317" t="s">
        <v>245</v>
      </c>
      <c r="Y4" s="317" t="s">
        <v>1898</v>
      </c>
      <c r="Z4" s="317" t="s">
        <v>288</v>
      </c>
      <c r="AA4" s="327" t="s">
        <v>1906</v>
      </c>
      <c r="AB4" s="163" t="s">
        <v>1899</v>
      </c>
      <c r="AC4" s="163" t="s">
        <v>5</v>
      </c>
      <c r="AD4" s="211" t="s">
        <v>1907</v>
      </c>
      <c r="AF4" s="24" t="s">
        <v>1665</v>
      </c>
      <c r="AG4" s="24" t="s">
        <v>1667</v>
      </c>
      <c r="AH4" s="24" t="s">
        <v>2092</v>
      </c>
    </row>
    <row r="5" spans="1:34" x14ac:dyDescent="0.35">
      <c r="A5" s="492" t="s">
        <v>834</v>
      </c>
      <c r="B5" s="45"/>
      <c r="C5" s="557"/>
      <c r="D5" s="557"/>
      <c r="E5" s="64"/>
      <c r="F5" s="43" t="str">
        <f>IF(AA5&lt;&gt;"",AA5,IF(AD5&lt;&gt;"",AD5,IF(T5&lt;&gt;"",T5,"")))</f>
        <v/>
      </c>
      <c r="H5" s="24" t="str">
        <f>'A - DADOS INST.'!T41</f>
        <v/>
      </c>
      <c r="I5" s="81" t="str">
        <f>'A - DADOS INST.'!U41</f>
        <v/>
      </c>
      <c r="J5" s="137" t="str">
        <f>'A - DADOS INST.'!V41</f>
        <v/>
      </c>
      <c r="K5" s="137" t="str">
        <f>'A - DADOS INST.'!W41</f>
        <v/>
      </c>
      <c r="L5" s="137" t="str">
        <f>'A - DADOS INST.'!X41</f>
        <v/>
      </c>
      <c r="M5" s="137" t="str">
        <f>'A - DADOS INST.'!Y41</f>
        <v/>
      </c>
      <c r="N5" s="137" t="str">
        <f>'A - DADOS INST.'!Z41</f>
        <v/>
      </c>
      <c r="O5" s="148">
        <f>SUMIF($B$5:$B$54,H5,$E$5:$E$54)</f>
        <v>0</v>
      </c>
      <c r="R5" s="81" t="b">
        <f t="shared" ref="R5:R36" si="0">OR(B5&lt;&gt;"",C5&lt;&gt;"",D5&lt;&gt;"",E5&lt;&gt;"")</f>
        <v>0</v>
      </c>
      <c r="S5" s="81" t="b">
        <f t="shared" ref="S5:S36" si="1">AND(B5&lt;&gt;"",C5&lt;&gt;"",D5&lt;&gt;"",E5&lt;&gt;"")</f>
        <v>0</v>
      </c>
      <c r="T5" s="81" t="str">
        <f t="shared" ref="T5:T36" si="2">IF(AND(R5=TRUE,S5=FALSE),$H$37,"")</f>
        <v/>
      </c>
      <c r="U5" s="81" t="str">
        <f t="shared" ref="U5:U36" si="3">IFERROR(VLOOKUP($B5,$H$5:$N$20,2,FALSE),"")</f>
        <v/>
      </c>
      <c r="V5" s="81" t="str">
        <f t="shared" ref="V5:V36" si="4">IFERROR(VLOOKUP($B5,$H$5:$N$20,3,FALSE),"")</f>
        <v/>
      </c>
      <c r="W5" s="81" t="str">
        <f t="shared" ref="W5:W36" si="5">IFERROR(VLOOKUP($B5,$H$5:$N$20,4,FALSE),"")</f>
        <v/>
      </c>
      <c r="X5" s="81" t="str">
        <f t="shared" ref="X5:X36" si="6">IFERROR(VLOOKUP($B5,$H$5:$N$20,5,FALSE),"")</f>
        <v/>
      </c>
      <c r="Y5" s="81" t="str">
        <f t="shared" ref="Y5:Y36" si="7">IFERROR(VLOOKUP($B5,$H$5:$N$20,6,FALSE),"")</f>
        <v/>
      </c>
      <c r="Z5" s="81" t="str">
        <f t="shared" ref="Z5:Z36" si="8">IFERROR(VLOOKUP($B5,$H$5:$N$20,7,FALSE),"")</f>
        <v/>
      </c>
      <c r="AA5" s="81" t="str">
        <f t="shared" ref="AA5:AA36" si="9">IF(B5="","",IF(U5="",$H$38,""))</f>
        <v/>
      </c>
      <c r="AB5" s="81" t="str">
        <f>CONCATENATE($H$25,$H$33,W5,$H$33,X5,$H$33,Y5,$H$33,Z5,$H$33,$H$29,$H$33,"NA")</f>
        <v>;;;;;CUSTOS DIRETOS;NA</v>
      </c>
      <c r="AC5" s="81" t="str">
        <f>IFERROR(VLOOKUP($AB5,'VERIFICAÇÃO 8'!H:J,2,FALSE),"")</f>
        <v/>
      </c>
      <c r="AD5" s="81" t="str">
        <f>IFERROR(VLOOKUP($AB5,'VERIFICAÇÃO 8'!H:J,3,FALSE),"")</f>
        <v/>
      </c>
      <c r="AF5" s="24">
        <f>IF(T5&lt;&gt;"",1,0)</f>
        <v>0</v>
      </c>
      <c r="AG5" s="24">
        <f>IF(AA5&lt;&gt;"",1,0)</f>
        <v>0</v>
      </c>
      <c r="AH5" s="24">
        <f>IF(AD5&lt;&gt;"",1,0)</f>
        <v>0</v>
      </c>
    </row>
    <row r="6" spans="1:34" x14ac:dyDescent="0.35">
      <c r="A6" s="492" t="s">
        <v>835</v>
      </c>
      <c r="B6" s="537"/>
      <c r="C6" s="537"/>
      <c r="D6" s="537"/>
      <c r="E6" s="64"/>
      <c r="F6" s="43" t="str">
        <f t="shared" ref="F6:F54" si="10">IF(AA6&lt;&gt;"",AA6,IF(AD6&lt;&gt;"",AD6,IF(T6&lt;&gt;"",T6,"")))</f>
        <v/>
      </c>
      <c r="H6" s="24" t="str">
        <f>'A - DADOS INST.'!T42</f>
        <v/>
      </c>
      <c r="I6" s="81" t="str">
        <f>'A - DADOS INST.'!U42</f>
        <v/>
      </c>
      <c r="J6" s="137" t="str">
        <f>'A - DADOS INST.'!V42</f>
        <v/>
      </c>
      <c r="K6" s="137" t="str">
        <f>'A - DADOS INST.'!W42</f>
        <v/>
      </c>
      <c r="L6" s="137" t="str">
        <f>'A - DADOS INST.'!X42</f>
        <v/>
      </c>
      <c r="M6" s="137" t="str">
        <f>'A - DADOS INST.'!Y42</f>
        <v/>
      </c>
      <c r="N6" s="137" t="str">
        <f>'A - DADOS INST.'!Z42</f>
        <v/>
      </c>
      <c r="O6" s="148">
        <f t="shared" ref="O6:O20" si="11">SUMIF($B$5:$B$54,H6,$E$5:$E$54)</f>
        <v>0</v>
      </c>
      <c r="R6" s="81" t="b">
        <f t="shared" si="0"/>
        <v>0</v>
      </c>
      <c r="S6" s="81" t="b">
        <f t="shared" si="1"/>
        <v>0</v>
      </c>
      <c r="T6" s="81" t="str">
        <f t="shared" si="2"/>
        <v/>
      </c>
      <c r="U6" s="81" t="str">
        <f t="shared" si="3"/>
        <v/>
      </c>
      <c r="V6" s="81" t="str">
        <f t="shared" si="4"/>
        <v/>
      </c>
      <c r="W6" s="81" t="str">
        <f t="shared" si="5"/>
        <v/>
      </c>
      <c r="X6" s="81" t="str">
        <f t="shared" si="6"/>
        <v/>
      </c>
      <c r="Y6" s="81" t="str">
        <f t="shared" si="7"/>
        <v/>
      </c>
      <c r="Z6" s="81" t="str">
        <f t="shared" si="8"/>
        <v/>
      </c>
      <c r="AA6" s="81" t="str">
        <f t="shared" si="9"/>
        <v/>
      </c>
      <c r="AB6" s="81" t="str">
        <f t="shared" ref="AB6:AB54" si="12">CONCATENATE($H$25,$H$33,W6,$H$33,X6,$H$33,Y6,$H$33,Z6,$H$33,$H$29,$H$33,"NA")</f>
        <v>;;;;;CUSTOS DIRETOS;NA</v>
      </c>
      <c r="AC6" s="81" t="str">
        <f>IFERROR(VLOOKUP($AB6,'VERIFICAÇÃO 8'!H:J,2,FALSE),"")</f>
        <v/>
      </c>
      <c r="AD6" s="81" t="str">
        <f>IFERROR(VLOOKUP($AB6,'VERIFICAÇÃO 8'!H:J,3,FALSE),"")</f>
        <v/>
      </c>
      <c r="AF6" s="24">
        <f t="shared" ref="AF6:AF54" si="13">IF(T6&lt;&gt;"",1,0)</f>
        <v>0</v>
      </c>
      <c r="AG6" s="24">
        <f t="shared" ref="AG6:AG54" si="14">IF(AA6&lt;&gt;"",1,0)</f>
        <v>0</v>
      </c>
      <c r="AH6" s="24">
        <f t="shared" ref="AH6:AH54" si="15">IF(AD6&lt;&gt;"",1,0)</f>
        <v>0</v>
      </c>
    </row>
    <row r="7" spans="1:34" x14ac:dyDescent="0.35">
      <c r="A7" s="492" t="s">
        <v>836</v>
      </c>
      <c r="B7" s="532"/>
      <c r="C7" s="534"/>
      <c r="D7" s="532"/>
      <c r="E7" s="64"/>
      <c r="F7" s="43" t="str">
        <f t="shared" si="10"/>
        <v/>
      </c>
      <c r="H7" s="24" t="str">
        <f>'A - DADOS INST.'!T43</f>
        <v/>
      </c>
      <c r="I7" s="81" t="str">
        <f>'A - DADOS INST.'!U43</f>
        <v/>
      </c>
      <c r="J7" s="137" t="str">
        <f>'A - DADOS INST.'!V43</f>
        <v/>
      </c>
      <c r="K7" s="137" t="str">
        <f>'A - DADOS INST.'!W43</f>
        <v/>
      </c>
      <c r="L7" s="137" t="str">
        <f>'A - DADOS INST.'!X43</f>
        <v/>
      </c>
      <c r="M7" s="137" t="str">
        <f>'A - DADOS INST.'!Y43</f>
        <v/>
      </c>
      <c r="N7" s="137" t="str">
        <f>'A - DADOS INST.'!Z43</f>
        <v/>
      </c>
      <c r="O7" s="148">
        <f t="shared" si="11"/>
        <v>0</v>
      </c>
      <c r="R7" s="81" t="b">
        <f t="shared" si="0"/>
        <v>0</v>
      </c>
      <c r="S7" s="81" t="b">
        <f t="shared" si="1"/>
        <v>0</v>
      </c>
      <c r="T7" s="81" t="str">
        <f t="shared" si="2"/>
        <v/>
      </c>
      <c r="U7" s="81" t="str">
        <f t="shared" si="3"/>
        <v/>
      </c>
      <c r="V7" s="81" t="str">
        <f t="shared" si="4"/>
        <v/>
      </c>
      <c r="W7" s="81" t="str">
        <f t="shared" si="5"/>
        <v/>
      </c>
      <c r="X7" s="81" t="str">
        <f t="shared" si="6"/>
        <v/>
      </c>
      <c r="Y7" s="81" t="str">
        <f t="shared" si="7"/>
        <v/>
      </c>
      <c r="Z7" s="81" t="str">
        <f t="shared" si="8"/>
        <v/>
      </c>
      <c r="AA7" s="81" t="str">
        <f t="shared" si="9"/>
        <v/>
      </c>
      <c r="AB7" s="81" t="str">
        <f t="shared" si="12"/>
        <v>;;;;;CUSTOS DIRETOS;NA</v>
      </c>
      <c r="AC7" s="81" t="str">
        <f>IFERROR(VLOOKUP($AB7,'VERIFICAÇÃO 8'!H:J,2,FALSE),"")</f>
        <v/>
      </c>
      <c r="AD7" s="81" t="str">
        <f>IFERROR(VLOOKUP($AB7,'VERIFICAÇÃO 8'!H:J,3,FALSE),"")</f>
        <v/>
      </c>
      <c r="AF7" s="24">
        <f t="shared" si="13"/>
        <v>0</v>
      </c>
      <c r="AG7" s="24">
        <f t="shared" si="14"/>
        <v>0</v>
      </c>
      <c r="AH7" s="24">
        <f t="shared" si="15"/>
        <v>0</v>
      </c>
    </row>
    <row r="8" spans="1:34" x14ac:dyDescent="0.35">
      <c r="A8" s="492" t="s">
        <v>837</v>
      </c>
      <c r="B8" s="457"/>
      <c r="C8" s="532"/>
      <c r="D8" s="532"/>
      <c r="E8" s="64"/>
      <c r="F8" s="43" t="str">
        <f t="shared" si="10"/>
        <v/>
      </c>
      <c r="H8" s="24" t="str">
        <f>'A - DADOS INST.'!T44</f>
        <v/>
      </c>
      <c r="I8" s="81" t="str">
        <f>'A - DADOS INST.'!U44</f>
        <v/>
      </c>
      <c r="J8" s="137" t="str">
        <f>'A - DADOS INST.'!V44</f>
        <v/>
      </c>
      <c r="K8" s="137" t="str">
        <f>'A - DADOS INST.'!W44</f>
        <v/>
      </c>
      <c r="L8" s="137" t="str">
        <f>'A - DADOS INST.'!X44</f>
        <v/>
      </c>
      <c r="M8" s="137" t="str">
        <f>'A - DADOS INST.'!Y44</f>
        <v/>
      </c>
      <c r="N8" s="137" t="str">
        <f>'A - DADOS INST.'!Z44</f>
        <v/>
      </c>
      <c r="O8" s="148">
        <f t="shared" si="11"/>
        <v>0</v>
      </c>
      <c r="R8" s="81" t="b">
        <f t="shared" si="0"/>
        <v>0</v>
      </c>
      <c r="S8" s="81" t="b">
        <f t="shared" si="1"/>
        <v>0</v>
      </c>
      <c r="T8" s="81" t="str">
        <f t="shared" si="2"/>
        <v/>
      </c>
      <c r="U8" s="81" t="str">
        <f t="shared" si="3"/>
        <v/>
      </c>
      <c r="V8" s="81" t="str">
        <f t="shared" si="4"/>
        <v/>
      </c>
      <c r="W8" s="81" t="str">
        <f t="shared" si="5"/>
        <v/>
      </c>
      <c r="X8" s="81" t="str">
        <f t="shared" si="6"/>
        <v/>
      </c>
      <c r="Y8" s="81" t="str">
        <f t="shared" si="7"/>
        <v/>
      </c>
      <c r="Z8" s="81" t="str">
        <f t="shared" si="8"/>
        <v/>
      </c>
      <c r="AA8" s="81" t="str">
        <f t="shared" si="9"/>
        <v/>
      </c>
      <c r="AB8" s="81" t="str">
        <f t="shared" si="12"/>
        <v>;;;;;CUSTOS DIRETOS;NA</v>
      </c>
      <c r="AC8" s="81" t="str">
        <f>IFERROR(VLOOKUP($AB8,'VERIFICAÇÃO 8'!H:J,2,FALSE),"")</f>
        <v/>
      </c>
      <c r="AD8" s="81" t="str">
        <f>IFERROR(VLOOKUP($AB8,'VERIFICAÇÃO 8'!H:J,3,FALSE),"")</f>
        <v/>
      </c>
      <c r="AF8" s="24">
        <f t="shared" si="13"/>
        <v>0</v>
      </c>
      <c r="AG8" s="24">
        <f t="shared" si="14"/>
        <v>0</v>
      </c>
      <c r="AH8" s="24">
        <f t="shared" si="15"/>
        <v>0</v>
      </c>
    </row>
    <row r="9" spans="1:34" x14ac:dyDescent="0.35">
      <c r="A9" s="492" t="s">
        <v>838</v>
      </c>
      <c r="B9" s="457"/>
      <c r="C9" s="470"/>
      <c r="D9" s="470"/>
      <c r="E9" s="64"/>
      <c r="F9" s="43" t="str">
        <f t="shared" si="10"/>
        <v/>
      </c>
      <c r="H9" s="24" t="str">
        <f>'A - DADOS INST.'!T45</f>
        <v/>
      </c>
      <c r="I9" s="81" t="str">
        <f>'A - DADOS INST.'!U45</f>
        <v/>
      </c>
      <c r="J9" s="137" t="str">
        <f>'A - DADOS INST.'!V45</f>
        <v/>
      </c>
      <c r="K9" s="137" t="str">
        <f>'A - DADOS INST.'!W45</f>
        <v/>
      </c>
      <c r="L9" s="137" t="str">
        <f>'A - DADOS INST.'!X45</f>
        <v/>
      </c>
      <c r="M9" s="137" t="str">
        <f>'A - DADOS INST.'!Y45</f>
        <v/>
      </c>
      <c r="N9" s="137" t="str">
        <f>'A - DADOS INST.'!Z45</f>
        <v/>
      </c>
      <c r="O9" s="148">
        <f t="shared" si="11"/>
        <v>0</v>
      </c>
      <c r="R9" s="81" t="b">
        <f t="shared" si="0"/>
        <v>0</v>
      </c>
      <c r="S9" s="81" t="b">
        <f t="shared" si="1"/>
        <v>0</v>
      </c>
      <c r="T9" s="81" t="str">
        <f t="shared" si="2"/>
        <v/>
      </c>
      <c r="U9" s="81" t="str">
        <f t="shared" si="3"/>
        <v/>
      </c>
      <c r="V9" s="81" t="str">
        <f t="shared" si="4"/>
        <v/>
      </c>
      <c r="W9" s="81" t="str">
        <f t="shared" si="5"/>
        <v/>
      </c>
      <c r="X9" s="81" t="str">
        <f t="shared" si="6"/>
        <v/>
      </c>
      <c r="Y9" s="81" t="str">
        <f t="shared" si="7"/>
        <v/>
      </c>
      <c r="Z9" s="81" t="str">
        <f t="shared" si="8"/>
        <v/>
      </c>
      <c r="AA9" s="81" t="str">
        <f t="shared" si="9"/>
        <v/>
      </c>
      <c r="AB9" s="81" t="str">
        <f t="shared" si="12"/>
        <v>;;;;;CUSTOS DIRETOS;NA</v>
      </c>
      <c r="AC9" s="81" t="str">
        <f>IFERROR(VLOOKUP($AB9,'VERIFICAÇÃO 8'!H:J,2,FALSE),"")</f>
        <v/>
      </c>
      <c r="AD9" s="81" t="str">
        <f>IFERROR(VLOOKUP($AB9,'VERIFICAÇÃO 8'!H:J,3,FALSE),"")</f>
        <v/>
      </c>
      <c r="AF9" s="24">
        <f t="shared" si="13"/>
        <v>0</v>
      </c>
      <c r="AG9" s="24">
        <f t="shared" si="14"/>
        <v>0</v>
      </c>
      <c r="AH9" s="24">
        <f t="shared" si="15"/>
        <v>0</v>
      </c>
    </row>
    <row r="10" spans="1:34" x14ac:dyDescent="0.35">
      <c r="A10" s="492" t="s">
        <v>839</v>
      </c>
      <c r="B10" s="457"/>
      <c r="C10" s="470"/>
      <c r="D10" s="470"/>
      <c r="E10" s="64"/>
      <c r="F10" s="43" t="str">
        <f t="shared" si="10"/>
        <v/>
      </c>
      <c r="H10" s="24" t="str">
        <f>'A - DADOS INST.'!T46</f>
        <v/>
      </c>
      <c r="I10" s="81" t="str">
        <f>'A - DADOS INST.'!U46</f>
        <v/>
      </c>
      <c r="J10" s="137" t="str">
        <f>'A - DADOS INST.'!V46</f>
        <v/>
      </c>
      <c r="K10" s="137" t="str">
        <f>'A - DADOS INST.'!W46</f>
        <v/>
      </c>
      <c r="L10" s="137" t="str">
        <f>'A - DADOS INST.'!X46</f>
        <v/>
      </c>
      <c r="M10" s="137" t="str">
        <f>'A - DADOS INST.'!Y46</f>
        <v/>
      </c>
      <c r="N10" s="137" t="str">
        <f>'A - DADOS INST.'!Z46</f>
        <v/>
      </c>
      <c r="O10" s="148">
        <f t="shared" si="11"/>
        <v>0</v>
      </c>
      <c r="R10" s="81" t="b">
        <f t="shared" si="0"/>
        <v>0</v>
      </c>
      <c r="S10" s="81" t="b">
        <f t="shared" si="1"/>
        <v>0</v>
      </c>
      <c r="T10" s="81" t="str">
        <f t="shared" si="2"/>
        <v/>
      </c>
      <c r="U10" s="81" t="str">
        <f t="shared" si="3"/>
        <v/>
      </c>
      <c r="V10" s="81" t="str">
        <f t="shared" si="4"/>
        <v/>
      </c>
      <c r="W10" s="81" t="str">
        <f t="shared" si="5"/>
        <v/>
      </c>
      <c r="X10" s="81" t="str">
        <f t="shared" si="6"/>
        <v/>
      </c>
      <c r="Y10" s="81" t="str">
        <f t="shared" si="7"/>
        <v/>
      </c>
      <c r="Z10" s="81" t="str">
        <f t="shared" si="8"/>
        <v/>
      </c>
      <c r="AA10" s="81" t="str">
        <f t="shared" si="9"/>
        <v/>
      </c>
      <c r="AB10" s="81" t="str">
        <f t="shared" si="12"/>
        <v>;;;;;CUSTOS DIRETOS;NA</v>
      </c>
      <c r="AC10" s="81" t="str">
        <f>IFERROR(VLOOKUP($AB10,'VERIFICAÇÃO 8'!H:J,2,FALSE),"")</f>
        <v/>
      </c>
      <c r="AD10" s="81" t="str">
        <f>IFERROR(VLOOKUP($AB10,'VERIFICAÇÃO 8'!H:J,3,FALSE),"")</f>
        <v/>
      </c>
      <c r="AF10" s="24">
        <f t="shared" si="13"/>
        <v>0</v>
      </c>
      <c r="AG10" s="24">
        <f t="shared" si="14"/>
        <v>0</v>
      </c>
      <c r="AH10" s="24">
        <f t="shared" si="15"/>
        <v>0</v>
      </c>
    </row>
    <row r="11" spans="1:34" x14ac:dyDescent="0.35">
      <c r="A11" s="492" t="s">
        <v>840</v>
      </c>
      <c r="B11" s="457"/>
      <c r="C11" s="470"/>
      <c r="D11" s="470"/>
      <c r="E11" s="64"/>
      <c r="F11" s="43" t="str">
        <f t="shared" si="10"/>
        <v/>
      </c>
      <c r="H11" s="24" t="str">
        <f>'A - DADOS INST.'!T47</f>
        <v/>
      </c>
      <c r="I11" s="81" t="str">
        <f>'A - DADOS INST.'!U47</f>
        <v/>
      </c>
      <c r="J11" s="137" t="str">
        <f>'A - DADOS INST.'!V47</f>
        <v/>
      </c>
      <c r="K11" s="137" t="str">
        <f>'A - DADOS INST.'!W47</f>
        <v/>
      </c>
      <c r="L11" s="137" t="str">
        <f>'A - DADOS INST.'!X47</f>
        <v/>
      </c>
      <c r="M11" s="137" t="str">
        <f>'A - DADOS INST.'!Y47</f>
        <v/>
      </c>
      <c r="N11" s="137" t="str">
        <f>'A - DADOS INST.'!Z47</f>
        <v/>
      </c>
      <c r="O11" s="148">
        <f t="shared" si="11"/>
        <v>0</v>
      </c>
      <c r="R11" s="81" t="b">
        <f t="shared" si="0"/>
        <v>0</v>
      </c>
      <c r="S11" s="81" t="b">
        <f t="shared" si="1"/>
        <v>0</v>
      </c>
      <c r="T11" s="81" t="str">
        <f t="shared" si="2"/>
        <v/>
      </c>
      <c r="U11" s="81" t="str">
        <f t="shared" si="3"/>
        <v/>
      </c>
      <c r="V11" s="81" t="str">
        <f t="shared" si="4"/>
        <v/>
      </c>
      <c r="W11" s="81" t="str">
        <f t="shared" si="5"/>
        <v/>
      </c>
      <c r="X11" s="81" t="str">
        <f t="shared" si="6"/>
        <v/>
      </c>
      <c r="Y11" s="81" t="str">
        <f t="shared" si="7"/>
        <v/>
      </c>
      <c r="Z11" s="81" t="str">
        <f t="shared" si="8"/>
        <v/>
      </c>
      <c r="AA11" s="81" t="str">
        <f t="shared" si="9"/>
        <v/>
      </c>
      <c r="AB11" s="81" t="str">
        <f t="shared" si="12"/>
        <v>;;;;;CUSTOS DIRETOS;NA</v>
      </c>
      <c r="AC11" s="81" t="str">
        <f>IFERROR(VLOOKUP($AB11,'VERIFICAÇÃO 8'!H:J,2,FALSE),"")</f>
        <v/>
      </c>
      <c r="AD11" s="81" t="str">
        <f>IFERROR(VLOOKUP($AB11,'VERIFICAÇÃO 8'!H:J,3,FALSE),"")</f>
        <v/>
      </c>
      <c r="AF11" s="24">
        <f t="shared" si="13"/>
        <v>0</v>
      </c>
      <c r="AG11" s="24">
        <f t="shared" si="14"/>
        <v>0</v>
      </c>
      <c r="AH11" s="24">
        <f t="shared" si="15"/>
        <v>0</v>
      </c>
    </row>
    <row r="12" spans="1:34" x14ac:dyDescent="0.35">
      <c r="A12" s="492" t="s">
        <v>841</v>
      </c>
      <c r="B12" s="457"/>
      <c r="C12" s="470"/>
      <c r="D12" s="470"/>
      <c r="E12" s="64"/>
      <c r="F12" s="43" t="str">
        <f t="shared" si="10"/>
        <v/>
      </c>
      <c r="H12" s="24" t="str">
        <f>'A - DADOS INST.'!T48</f>
        <v/>
      </c>
      <c r="I12" s="81" t="str">
        <f>'A - DADOS INST.'!U48</f>
        <v/>
      </c>
      <c r="J12" s="137" t="str">
        <f>'A - DADOS INST.'!V48</f>
        <v/>
      </c>
      <c r="K12" s="137" t="str">
        <f>'A - DADOS INST.'!W48</f>
        <v/>
      </c>
      <c r="L12" s="137" t="str">
        <f>'A - DADOS INST.'!X48</f>
        <v/>
      </c>
      <c r="M12" s="137" t="str">
        <f>'A - DADOS INST.'!Y48</f>
        <v/>
      </c>
      <c r="N12" s="137" t="str">
        <f>'A - DADOS INST.'!Z48</f>
        <v/>
      </c>
      <c r="O12" s="148">
        <f t="shared" si="11"/>
        <v>0</v>
      </c>
      <c r="R12" s="81" t="b">
        <f t="shared" si="0"/>
        <v>0</v>
      </c>
      <c r="S12" s="81" t="b">
        <f t="shared" si="1"/>
        <v>0</v>
      </c>
      <c r="T12" s="81" t="str">
        <f t="shared" si="2"/>
        <v/>
      </c>
      <c r="U12" s="81" t="str">
        <f t="shared" si="3"/>
        <v/>
      </c>
      <c r="V12" s="81" t="str">
        <f t="shared" si="4"/>
        <v/>
      </c>
      <c r="W12" s="81" t="str">
        <f t="shared" si="5"/>
        <v/>
      </c>
      <c r="X12" s="81" t="str">
        <f t="shared" si="6"/>
        <v/>
      </c>
      <c r="Y12" s="81" t="str">
        <f t="shared" si="7"/>
        <v/>
      </c>
      <c r="Z12" s="81" t="str">
        <f t="shared" si="8"/>
        <v/>
      </c>
      <c r="AA12" s="81" t="str">
        <f t="shared" si="9"/>
        <v/>
      </c>
      <c r="AB12" s="81" t="str">
        <f t="shared" si="12"/>
        <v>;;;;;CUSTOS DIRETOS;NA</v>
      </c>
      <c r="AC12" s="81" t="str">
        <f>IFERROR(VLOOKUP($AB12,'VERIFICAÇÃO 8'!H:J,2,FALSE),"")</f>
        <v/>
      </c>
      <c r="AD12" s="81" t="str">
        <f>IFERROR(VLOOKUP($AB12,'VERIFICAÇÃO 8'!H:J,3,FALSE),"")</f>
        <v/>
      </c>
      <c r="AF12" s="24">
        <f t="shared" si="13"/>
        <v>0</v>
      </c>
      <c r="AG12" s="24">
        <f t="shared" si="14"/>
        <v>0</v>
      </c>
      <c r="AH12" s="24">
        <f t="shared" si="15"/>
        <v>0</v>
      </c>
    </row>
    <row r="13" spans="1:34" x14ac:dyDescent="0.35">
      <c r="A13" s="492" t="s">
        <v>842</v>
      </c>
      <c r="B13" s="457"/>
      <c r="C13" s="470"/>
      <c r="D13" s="470"/>
      <c r="E13" s="64"/>
      <c r="F13" s="43" t="str">
        <f t="shared" si="10"/>
        <v/>
      </c>
      <c r="H13" s="24" t="str">
        <f>'A - DADOS INST.'!T49</f>
        <v/>
      </c>
      <c r="I13" s="81" t="str">
        <f>'A - DADOS INST.'!U49</f>
        <v/>
      </c>
      <c r="J13" s="137" t="str">
        <f>'A - DADOS INST.'!V49</f>
        <v/>
      </c>
      <c r="K13" s="137" t="str">
        <f>'A - DADOS INST.'!W49</f>
        <v/>
      </c>
      <c r="L13" s="137" t="str">
        <f>'A - DADOS INST.'!X49</f>
        <v/>
      </c>
      <c r="M13" s="137" t="str">
        <f>'A - DADOS INST.'!Y49</f>
        <v/>
      </c>
      <c r="N13" s="137" t="str">
        <f>'A - DADOS INST.'!Z49</f>
        <v/>
      </c>
      <c r="O13" s="148">
        <f t="shared" si="11"/>
        <v>0</v>
      </c>
      <c r="R13" s="81" t="b">
        <f t="shared" si="0"/>
        <v>0</v>
      </c>
      <c r="S13" s="81" t="b">
        <f t="shared" si="1"/>
        <v>0</v>
      </c>
      <c r="T13" s="81" t="str">
        <f t="shared" si="2"/>
        <v/>
      </c>
      <c r="U13" s="81" t="str">
        <f t="shared" si="3"/>
        <v/>
      </c>
      <c r="V13" s="81" t="str">
        <f t="shared" si="4"/>
        <v/>
      </c>
      <c r="W13" s="81" t="str">
        <f t="shared" si="5"/>
        <v/>
      </c>
      <c r="X13" s="81" t="str">
        <f t="shared" si="6"/>
        <v/>
      </c>
      <c r="Y13" s="81" t="str">
        <f t="shared" si="7"/>
        <v/>
      </c>
      <c r="Z13" s="81" t="str">
        <f t="shared" si="8"/>
        <v/>
      </c>
      <c r="AA13" s="81" t="str">
        <f t="shared" si="9"/>
        <v/>
      </c>
      <c r="AB13" s="81" t="str">
        <f t="shared" si="12"/>
        <v>;;;;;CUSTOS DIRETOS;NA</v>
      </c>
      <c r="AC13" s="81" t="str">
        <f>IFERROR(VLOOKUP($AB13,'VERIFICAÇÃO 8'!H:J,2,FALSE),"")</f>
        <v/>
      </c>
      <c r="AD13" s="81" t="str">
        <f>IFERROR(VLOOKUP($AB13,'VERIFICAÇÃO 8'!H:J,3,FALSE),"")</f>
        <v/>
      </c>
      <c r="AF13" s="24">
        <f t="shared" si="13"/>
        <v>0</v>
      </c>
      <c r="AG13" s="24">
        <f t="shared" si="14"/>
        <v>0</v>
      </c>
      <c r="AH13" s="24">
        <f t="shared" si="15"/>
        <v>0</v>
      </c>
    </row>
    <row r="14" spans="1:34" x14ac:dyDescent="0.35">
      <c r="A14" s="492" t="s">
        <v>843</v>
      </c>
      <c r="B14" s="457"/>
      <c r="C14" s="470"/>
      <c r="D14" s="470"/>
      <c r="E14" s="64"/>
      <c r="F14" s="43" t="str">
        <f t="shared" si="10"/>
        <v/>
      </c>
      <c r="H14" s="24" t="str">
        <f>'A - DADOS INST.'!T50</f>
        <v/>
      </c>
      <c r="I14" s="81" t="str">
        <f>'A - DADOS INST.'!U50</f>
        <v/>
      </c>
      <c r="J14" s="137" t="str">
        <f>'A - DADOS INST.'!V50</f>
        <v/>
      </c>
      <c r="K14" s="137" t="str">
        <f>'A - DADOS INST.'!W50</f>
        <v/>
      </c>
      <c r="L14" s="137" t="str">
        <f>'A - DADOS INST.'!X50</f>
        <v/>
      </c>
      <c r="M14" s="137" t="str">
        <f>'A - DADOS INST.'!Y50</f>
        <v/>
      </c>
      <c r="N14" s="137" t="str">
        <f>'A - DADOS INST.'!Z50</f>
        <v/>
      </c>
      <c r="O14" s="148">
        <f t="shared" si="11"/>
        <v>0</v>
      </c>
      <c r="R14" s="81" t="b">
        <f t="shared" si="0"/>
        <v>0</v>
      </c>
      <c r="S14" s="81" t="b">
        <f t="shared" si="1"/>
        <v>0</v>
      </c>
      <c r="T14" s="81" t="str">
        <f t="shared" si="2"/>
        <v/>
      </c>
      <c r="U14" s="81" t="str">
        <f t="shared" si="3"/>
        <v/>
      </c>
      <c r="V14" s="81" t="str">
        <f t="shared" si="4"/>
        <v/>
      </c>
      <c r="W14" s="81" t="str">
        <f t="shared" si="5"/>
        <v/>
      </c>
      <c r="X14" s="81" t="str">
        <f t="shared" si="6"/>
        <v/>
      </c>
      <c r="Y14" s="81" t="str">
        <f t="shared" si="7"/>
        <v/>
      </c>
      <c r="Z14" s="81" t="str">
        <f t="shared" si="8"/>
        <v/>
      </c>
      <c r="AA14" s="81" t="str">
        <f t="shared" si="9"/>
        <v/>
      </c>
      <c r="AB14" s="81" t="str">
        <f t="shared" si="12"/>
        <v>;;;;;CUSTOS DIRETOS;NA</v>
      </c>
      <c r="AC14" s="81" t="str">
        <f>IFERROR(VLOOKUP($AB14,'VERIFICAÇÃO 8'!H:J,2,FALSE),"")</f>
        <v/>
      </c>
      <c r="AD14" s="81" t="str">
        <f>IFERROR(VLOOKUP($AB14,'VERIFICAÇÃO 8'!H:J,3,FALSE),"")</f>
        <v/>
      </c>
      <c r="AF14" s="24">
        <f t="shared" si="13"/>
        <v>0</v>
      </c>
      <c r="AG14" s="24">
        <f t="shared" si="14"/>
        <v>0</v>
      </c>
      <c r="AH14" s="24">
        <f t="shared" si="15"/>
        <v>0</v>
      </c>
    </row>
    <row r="15" spans="1:34" x14ac:dyDescent="0.35">
      <c r="A15" s="492" t="s">
        <v>844</v>
      </c>
      <c r="B15" s="457"/>
      <c r="C15" s="457"/>
      <c r="D15" s="457"/>
      <c r="E15" s="64"/>
      <c r="F15" s="43" t="str">
        <f t="shared" si="10"/>
        <v/>
      </c>
      <c r="H15" s="24" t="str">
        <f>'A - DADOS INST.'!T51</f>
        <v/>
      </c>
      <c r="I15" s="81" t="str">
        <f>'A - DADOS INST.'!U51</f>
        <v/>
      </c>
      <c r="J15" s="137" t="str">
        <f>'A - DADOS INST.'!V51</f>
        <v/>
      </c>
      <c r="K15" s="137" t="str">
        <f>'A - DADOS INST.'!W51</f>
        <v/>
      </c>
      <c r="L15" s="137" t="str">
        <f>'A - DADOS INST.'!X51</f>
        <v/>
      </c>
      <c r="M15" s="137" t="str">
        <f>'A - DADOS INST.'!Y51</f>
        <v/>
      </c>
      <c r="N15" s="137" t="str">
        <f>'A - DADOS INST.'!Z51</f>
        <v/>
      </c>
      <c r="O15" s="148">
        <f t="shared" si="11"/>
        <v>0</v>
      </c>
      <c r="R15" s="81" t="b">
        <f t="shared" si="0"/>
        <v>0</v>
      </c>
      <c r="S15" s="81" t="b">
        <f t="shared" si="1"/>
        <v>0</v>
      </c>
      <c r="T15" s="81" t="str">
        <f t="shared" si="2"/>
        <v/>
      </c>
      <c r="U15" s="81" t="str">
        <f t="shared" si="3"/>
        <v/>
      </c>
      <c r="V15" s="81" t="str">
        <f t="shared" si="4"/>
        <v/>
      </c>
      <c r="W15" s="81" t="str">
        <f t="shared" si="5"/>
        <v/>
      </c>
      <c r="X15" s="81" t="str">
        <f t="shared" si="6"/>
        <v/>
      </c>
      <c r="Y15" s="81" t="str">
        <f t="shared" si="7"/>
        <v/>
      </c>
      <c r="Z15" s="81" t="str">
        <f t="shared" si="8"/>
        <v/>
      </c>
      <c r="AA15" s="81" t="str">
        <f t="shared" si="9"/>
        <v/>
      </c>
      <c r="AB15" s="81" t="str">
        <f t="shared" si="12"/>
        <v>;;;;;CUSTOS DIRETOS;NA</v>
      </c>
      <c r="AC15" s="81" t="str">
        <f>IFERROR(VLOOKUP($AB15,'VERIFICAÇÃO 8'!H:J,2,FALSE),"")</f>
        <v/>
      </c>
      <c r="AD15" s="81" t="str">
        <f>IFERROR(VLOOKUP($AB15,'VERIFICAÇÃO 8'!H:J,3,FALSE),"")</f>
        <v/>
      </c>
      <c r="AF15" s="24">
        <f t="shared" si="13"/>
        <v>0</v>
      </c>
      <c r="AG15" s="24">
        <f t="shared" si="14"/>
        <v>0</v>
      </c>
      <c r="AH15" s="24">
        <f t="shared" si="15"/>
        <v>0</v>
      </c>
    </row>
    <row r="16" spans="1:34" x14ac:dyDescent="0.35">
      <c r="A16" s="492" t="s">
        <v>845</v>
      </c>
      <c r="B16" s="457"/>
      <c r="C16" s="457"/>
      <c r="D16" s="457"/>
      <c r="E16" s="64"/>
      <c r="F16" s="43" t="str">
        <f t="shared" si="10"/>
        <v/>
      </c>
      <c r="H16" s="24" t="str">
        <f>'A - DADOS INST.'!T52</f>
        <v/>
      </c>
      <c r="I16" s="81" t="str">
        <f>'A - DADOS INST.'!U52</f>
        <v/>
      </c>
      <c r="J16" s="137" t="str">
        <f>'A - DADOS INST.'!V52</f>
        <v/>
      </c>
      <c r="K16" s="137" t="str">
        <f>'A - DADOS INST.'!W52</f>
        <v/>
      </c>
      <c r="L16" s="137" t="str">
        <f>'A - DADOS INST.'!X52</f>
        <v/>
      </c>
      <c r="M16" s="137" t="str">
        <f>'A - DADOS INST.'!Y52</f>
        <v/>
      </c>
      <c r="N16" s="137" t="str">
        <f>'A - DADOS INST.'!Z52</f>
        <v/>
      </c>
      <c r="O16" s="148">
        <f t="shared" si="11"/>
        <v>0</v>
      </c>
      <c r="R16" s="81" t="b">
        <f t="shared" si="0"/>
        <v>0</v>
      </c>
      <c r="S16" s="81" t="b">
        <f t="shared" si="1"/>
        <v>0</v>
      </c>
      <c r="T16" s="81" t="str">
        <f t="shared" si="2"/>
        <v/>
      </c>
      <c r="U16" s="81" t="str">
        <f t="shared" si="3"/>
        <v/>
      </c>
      <c r="V16" s="81" t="str">
        <f t="shared" si="4"/>
        <v/>
      </c>
      <c r="W16" s="81" t="str">
        <f t="shared" si="5"/>
        <v/>
      </c>
      <c r="X16" s="81" t="str">
        <f t="shared" si="6"/>
        <v/>
      </c>
      <c r="Y16" s="81" t="str">
        <f t="shared" si="7"/>
        <v/>
      </c>
      <c r="Z16" s="81" t="str">
        <f t="shared" si="8"/>
        <v/>
      </c>
      <c r="AA16" s="81" t="str">
        <f t="shared" si="9"/>
        <v/>
      </c>
      <c r="AB16" s="81" t="str">
        <f t="shared" si="12"/>
        <v>;;;;;CUSTOS DIRETOS;NA</v>
      </c>
      <c r="AC16" s="81" t="str">
        <f>IFERROR(VLOOKUP($AB16,'VERIFICAÇÃO 8'!H:J,2,FALSE),"")</f>
        <v/>
      </c>
      <c r="AD16" s="81" t="str">
        <f>IFERROR(VLOOKUP($AB16,'VERIFICAÇÃO 8'!H:J,3,FALSE),"")</f>
        <v/>
      </c>
      <c r="AF16" s="24">
        <f t="shared" si="13"/>
        <v>0</v>
      </c>
      <c r="AG16" s="24">
        <f t="shared" si="14"/>
        <v>0</v>
      </c>
      <c r="AH16" s="24">
        <f t="shared" si="15"/>
        <v>0</v>
      </c>
    </row>
    <row r="17" spans="1:34" x14ac:dyDescent="0.35">
      <c r="A17" s="492" t="s">
        <v>846</v>
      </c>
      <c r="B17" s="457"/>
      <c r="C17" s="457"/>
      <c r="D17" s="457"/>
      <c r="E17" s="64"/>
      <c r="F17" s="43" t="str">
        <f t="shared" si="10"/>
        <v/>
      </c>
      <c r="H17" s="24" t="str">
        <f>'A - DADOS INST.'!T53</f>
        <v/>
      </c>
      <c r="I17" s="81" t="str">
        <f>'A - DADOS INST.'!U53</f>
        <v/>
      </c>
      <c r="J17" s="137" t="str">
        <f>'A - DADOS INST.'!V53</f>
        <v/>
      </c>
      <c r="K17" s="137" t="str">
        <f>'A - DADOS INST.'!W53</f>
        <v/>
      </c>
      <c r="L17" s="137" t="str">
        <f>'A - DADOS INST.'!X53</f>
        <v/>
      </c>
      <c r="M17" s="137" t="str">
        <f>'A - DADOS INST.'!Y53</f>
        <v/>
      </c>
      <c r="N17" s="137" t="str">
        <f>'A - DADOS INST.'!Z53</f>
        <v/>
      </c>
      <c r="O17" s="148">
        <f t="shared" si="11"/>
        <v>0</v>
      </c>
      <c r="R17" s="81" t="b">
        <f t="shared" si="0"/>
        <v>0</v>
      </c>
      <c r="S17" s="81" t="b">
        <f t="shared" si="1"/>
        <v>0</v>
      </c>
      <c r="T17" s="81" t="str">
        <f t="shared" si="2"/>
        <v/>
      </c>
      <c r="U17" s="81" t="str">
        <f t="shared" si="3"/>
        <v/>
      </c>
      <c r="V17" s="81" t="str">
        <f t="shared" si="4"/>
        <v/>
      </c>
      <c r="W17" s="81" t="str">
        <f t="shared" si="5"/>
        <v/>
      </c>
      <c r="X17" s="81" t="str">
        <f t="shared" si="6"/>
        <v/>
      </c>
      <c r="Y17" s="81" t="str">
        <f t="shared" si="7"/>
        <v/>
      </c>
      <c r="Z17" s="81" t="str">
        <f t="shared" si="8"/>
        <v/>
      </c>
      <c r="AA17" s="81" t="str">
        <f t="shared" si="9"/>
        <v/>
      </c>
      <c r="AB17" s="81" t="str">
        <f t="shared" si="12"/>
        <v>;;;;;CUSTOS DIRETOS;NA</v>
      </c>
      <c r="AC17" s="81" t="str">
        <f>IFERROR(VLOOKUP($AB17,'VERIFICAÇÃO 8'!H:J,2,FALSE),"")</f>
        <v/>
      </c>
      <c r="AD17" s="81" t="str">
        <f>IFERROR(VLOOKUP($AB17,'VERIFICAÇÃO 8'!H:J,3,FALSE),"")</f>
        <v/>
      </c>
      <c r="AF17" s="24">
        <f t="shared" si="13"/>
        <v>0</v>
      </c>
      <c r="AG17" s="24">
        <f t="shared" si="14"/>
        <v>0</v>
      </c>
      <c r="AH17" s="24">
        <f t="shared" si="15"/>
        <v>0</v>
      </c>
    </row>
    <row r="18" spans="1:34" x14ac:dyDescent="0.35">
      <c r="A18" s="492" t="s">
        <v>847</v>
      </c>
      <c r="B18" s="457"/>
      <c r="C18" s="457"/>
      <c r="D18" s="457"/>
      <c r="E18" s="64"/>
      <c r="F18" s="43" t="str">
        <f t="shared" si="10"/>
        <v/>
      </c>
      <c r="H18" s="24" t="str">
        <f>'A - DADOS INST.'!T54</f>
        <v/>
      </c>
      <c r="I18" s="81" t="str">
        <f>'A - DADOS INST.'!U54</f>
        <v/>
      </c>
      <c r="J18" s="137" t="str">
        <f>'A - DADOS INST.'!V54</f>
        <v/>
      </c>
      <c r="K18" s="137" t="str">
        <f>'A - DADOS INST.'!W54</f>
        <v/>
      </c>
      <c r="L18" s="137" t="str">
        <f>'A - DADOS INST.'!X54</f>
        <v/>
      </c>
      <c r="M18" s="137" t="str">
        <f>'A - DADOS INST.'!Y54</f>
        <v/>
      </c>
      <c r="N18" s="137" t="str">
        <f>'A - DADOS INST.'!Z54</f>
        <v/>
      </c>
      <c r="O18" s="148">
        <f t="shared" si="11"/>
        <v>0</v>
      </c>
      <c r="R18" s="81" t="b">
        <f t="shared" si="0"/>
        <v>0</v>
      </c>
      <c r="S18" s="81" t="b">
        <f t="shared" si="1"/>
        <v>0</v>
      </c>
      <c r="T18" s="81" t="str">
        <f t="shared" si="2"/>
        <v/>
      </c>
      <c r="U18" s="81" t="str">
        <f t="shared" si="3"/>
        <v/>
      </c>
      <c r="V18" s="81" t="str">
        <f t="shared" si="4"/>
        <v/>
      </c>
      <c r="W18" s="81" t="str">
        <f t="shared" si="5"/>
        <v/>
      </c>
      <c r="X18" s="81" t="str">
        <f t="shared" si="6"/>
        <v/>
      </c>
      <c r="Y18" s="81" t="str">
        <f t="shared" si="7"/>
        <v/>
      </c>
      <c r="Z18" s="81" t="str">
        <f t="shared" si="8"/>
        <v/>
      </c>
      <c r="AA18" s="81" t="str">
        <f t="shared" si="9"/>
        <v/>
      </c>
      <c r="AB18" s="81" t="str">
        <f t="shared" si="12"/>
        <v>;;;;;CUSTOS DIRETOS;NA</v>
      </c>
      <c r="AC18" s="81" t="str">
        <f>IFERROR(VLOOKUP($AB18,'VERIFICAÇÃO 8'!H:J,2,FALSE),"")</f>
        <v/>
      </c>
      <c r="AD18" s="81" t="str">
        <f>IFERROR(VLOOKUP($AB18,'VERIFICAÇÃO 8'!H:J,3,FALSE),"")</f>
        <v/>
      </c>
      <c r="AF18" s="24">
        <f t="shared" si="13"/>
        <v>0</v>
      </c>
      <c r="AG18" s="24">
        <f t="shared" si="14"/>
        <v>0</v>
      </c>
      <c r="AH18" s="24">
        <f t="shared" si="15"/>
        <v>0</v>
      </c>
    </row>
    <row r="19" spans="1:34" x14ac:dyDescent="0.35">
      <c r="A19" s="492" t="s">
        <v>848</v>
      </c>
      <c r="B19" s="457"/>
      <c r="C19" s="457"/>
      <c r="D19" s="457"/>
      <c r="E19" s="64"/>
      <c r="F19" s="43" t="str">
        <f t="shared" si="10"/>
        <v/>
      </c>
      <c r="H19" s="24" t="str">
        <f>'A - DADOS INST.'!T55</f>
        <v/>
      </c>
      <c r="I19" s="81" t="str">
        <f>'A - DADOS INST.'!U55</f>
        <v/>
      </c>
      <c r="J19" s="137" t="str">
        <f>'A - DADOS INST.'!V55</f>
        <v/>
      </c>
      <c r="K19" s="137" t="str">
        <f>'A - DADOS INST.'!W55</f>
        <v/>
      </c>
      <c r="L19" s="137" t="str">
        <f>'A - DADOS INST.'!X55</f>
        <v/>
      </c>
      <c r="M19" s="137" t="str">
        <f>'A - DADOS INST.'!Y55</f>
        <v/>
      </c>
      <c r="N19" s="137" t="str">
        <f>'A - DADOS INST.'!Z55</f>
        <v/>
      </c>
      <c r="O19" s="148">
        <f t="shared" si="11"/>
        <v>0</v>
      </c>
      <c r="R19" s="81" t="b">
        <f t="shared" si="0"/>
        <v>0</v>
      </c>
      <c r="S19" s="81" t="b">
        <f t="shared" si="1"/>
        <v>0</v>
      </c>
      <c r="T19" s="81" t="str">
        <f t="shared" si="2"/>
        <v/>
      </c>
      <c r="U19" s="81" t="str">
        <f t="shared" si="3"/>
        <v/>
      </c>
      <c r="V19" s="81" t="str">
        <f t="shared" si="4"/>
        <v/>
      </c>
      <c r="W19" s="81" t="str">
        <f t="shared" si="5"/>
        <v/>
      </c>
      <c r="X19" s="81" t="str">
        <f t="shared" si="6"/>
        <v/>
      </c>
      <c r="Y19" s="81" t="str">
        <f t="shared" si="7"/>
        <v/>
      </c>
      <c r="Z19" s="81" t="str">
        <f t="shared" si="8"/>
        <v/>
      </c>
      <c r="AA19" s="81" t="str">
        <f t="shared" si="9"/>
        <v/>
      </c>
      <c r="AB19" s="81" t="str">
        <f t="shared" si="12"/>
        <v>;;;;;CUSTOS DIRETOS;NA</v>
      </c>
      <c r="AC19" s="81" t="str">
        <f>IFERROR(VLOOKUP($AB19,'VERIFICAÇÃO 8'!H:J,2,FALSE),"")</f>
        <v/>
      </c>
      <c r="AD19" s="81" t="str">
        <f>IFERROR(VLOOKUP($AB19,'VERIFICAÇÃO 8'!H:J,3,FALSE),"")</f>
        <v/>
      </c>
      <c r="AF19" s="24">
        <f t="shared" si="13"/>
        <v>0</v>
      </c>
      <c r="AG19" s="24">
        <f t="shared" si="14"/>
        <v>0</v>
      </c>
      <c r="AH19" s="24">
        <f t="shared" si="15"/>
        <v>0</v>
      </c>
    </row>
    <row r="20" spans="1:34" x14ac:dyDescent="0.35">
      <c r="A20" s="492" t="s">
        <v>849</v>
      </c>
      <c r="B20" s="457"/>
      <c r="C20" s="457"/>
      <c r="D20" s="457"/>
      <c r="E20" s="64"/>
      <c r="F20" s="43" t="str">
        <f t="shared" si="10"/>
        <v/>
      </c>
      <c r="H20" s="24" t="str">
        <f>'A - DADOS INST.'!T56</f>
        <v/>
      </c>
      <c r="I20" s="81" t="str">
        <f>'A - DADOS INST.'!U56</f>
        <v/>
      </c>
      <c r="J20" s="137" t="str">
        <f>'A - DADOS INST.'!V56</f>
        <v/>
      </c>
      <c r="K20" s="137" t="str">
        <f>'A - DADOS INST.'!W56</f>
        <v/>
      </c>
      <c r="L20" s="137" t="str">
        <f>'A - DADOS INST.'!X56</f>
        <v/>
      </c>
      <c r="M20" s="137" t="str">
        <f>'A - DADOS INST.'!Y56</f>
        <v/>
      </c>
      <c r="N20" s="137" t="str">
        <f>'A - DADOS INST.'!Z56</f>
        <v/>
      </c>
      <c r="O20" s="148">
        <f t="shared" si="11"/>
        <v>0</v>
      </c>
      <c r="R20" s="81" t="b">
        <f t="shared" si="0"/>
        <v>0</v>
      </c>
      <c r="S20" s="81" t="b">
        <f t="shared" si="1"/>
        <v>0</v>
      </c>
      <c r="T20" s="81" t="str">
        <f t="shared" si="2"/>
        <v/>
      </c>
      <c r="U20" s="81" t="str">
        <f t="shared" si="3"/>
        <v/>
      </c>
      <c r="V20" s="81" t="str">
        <f t="shared" si="4"/>
        <v/>
      </c>
      <c r="W20" s="81" t="str">
        <f t="shared" si="5"/>
        <v/>
      </c>
      <c r="X20" s="81" t="str">
        <f t="shared" si="6"/>
        <v/>
      </c>
      <c r="Y20" s="81" t="str">
        <f t="shared" si="7"/>
        <v/>
      </c>
      <c r="Z20" s="81" t="str">
        <f t="shared" si="8"/>
        <v/>
      </c>
      <c r="AA20" s="81" t="str">
        <f t="shared" si="9"/>
        <v/>
      </c>
      <c r="AB20" s="81" t="str">
        <f t="shared" si="12"/>
        <v>;;;;;CUSTOS DIRETOS;NA</v>
      </c>
      <c r="AC20" s="81" t="str">
        <f>IFERROR(VLOOKUP($AB20,'VERIFICAÇÃO 8'!H:J,2,FALSE),"")</f>
        <v/>
      </c>
      <c r="AD20" s="81" t="str">
        <f>IFERROR(VLOOKUP($AB20,'VERIFICAÇÃO 8'!H:J,3,FALSE),"")</f>
        <v/>
      </c>
      <c r="AF20" s="24">
        <f t="shared" si="13"/>
        <v>0</v>
      </c>
      <c r="AG20" s="24">
        <f t="shared" si="14"/>
        <v>0</v>
      </c>
      <c r="AH20" s="24">
        <f t="shared" si="15"/>
        <v>0</v>
      </c>
    </row>
    <row r="21" spans="1:34" ht="10.5" x14ac:dyDescent="0.35">
      <c r="A21" s="492" t="s">
        <v>850</v>
      </c>
      <c r="B21" s="457"/>
      <c r="C21" s="457"/>
      <c r="D21" s="457"/>
      <c r="E21" s="64"/>
      <c r="F21" s="43" t="str">
        <f t="shared" si="10"/>
        <v/>
      </c>
      <c r="N21" s="152" t="s">
        <v>8</v>
      </c>
      <c r="O21" s="151">
        <f>SUM(O5:O20)</f>
        <v>0</v>
      </c>
      <c r="R21" s="81" t="b">
        <f t="shared" si="0"/>
        <v>0</v>
      </c>
      <c r="S21" s="81" t="b">
        <f t="shared" si="1"/>
        <v>0</v>
      </c>
      <c r="T21" s="81" t="str">
        <f t="shared" si="2"/>
        <v/>
      </c>
      <c r="U21" s="81" t="str">
        <f t="shared" si="3"/>
        <v/>
      </c>
      <c r="V21" s="81" t="str">
        <f t="shared" si="4"/>
        <v/>
      </c>
      <c r="W21" s="81" t="str">
        <f t="shared" si="5"/>
        <v/>
      </c>
      <c r="X21" s="81" t="str">
        <f t="shared" si="6"/>
        <v/>
      </c>
      <c r="Y21" s="81" t="str">
        <f t="shared" si="7"/>
        <v/>
      </c>
      <c r="Z21" s="81" t="str">
        <f t="shared" si="8"/>
        <v/>
      </c>
      <c r="AA21" s="81" t="str">
        <f t="shared" si="9"/>
        <v/>
      </c>
      <c r="AB21" s="81" t="str">
        <f t="shared" si="12"/>
        <v>;;;;;CUSTOS DIRETOS;NA</v>
      </c>
      <c r="AC21" s="81" t="str">
        <f>IFERROR(VLOOKUP($AB21,'VERIFICAÇÃO 8'!H:J,2,FALSE),"")</f>
        <v/>
      </c>
      <c r="AD21" s="81" t="str">
        <f>IFERROR(VLOOKUP($AB21,'VERIFICAÇÃO 8'!H:J,3,FALSE),"")</f>
        <v/>
      </c>
      <c r="AF21" s="24">
        <f t="shared" si="13"/>
        <v>0</v>
      </c>
      <c r="AG21" s="24">
        <f t="shared" si="14"/>
        <v>0</v>
      </c>
      <c r="AH21" s="24">
        <f t="shared" si="15"/>
        <v>0</v>
      </c>
    </row>
    <row r="22" spans="1:34" x14ac:dyDescent="0.35">
      <c r="A22" s="492" t="s">
        <v>851</v>
      </c>
      <c r="B22" s="457"/>
      <c r="C22" s="457"/>
      <c r="D22" s="457"/>
      <c r="E22" s="64"/>
      <c r="F22" s="43" t="str">
        <f t="shared" si="10"/>
        <v/>
      </c>
      <c r="R22" s="81" t="b">
        <f t="shared" si="0"/>
        <v>0</v>
      </c>
      <c r="S22" s="81" t="b">
        <f t="shared" si="1"/>
        <v>0</v>
      </c>
      <c r="T22" s="81" t="str">
        <f t="shared" si="2"/>
        <v/>
      </c>
      <c r="U22" s="81" t="str">
        <f t="shared" si="3"/>
        <v/>
      </c>
      <c r="V22" s="81" t="str">
        <f t="shared" si="4"/>
        <v/>
      </c>
      <c r="W22" s="81" t="str">
        <f t="shared" si="5"/>
        <v/>
      </c>
      <c r="X22" s="81" t="str">
        <f t="shared" si="6"/>
        <v/>
      </c>
      <c r="Y22" s="81" t="str">
        <f t="shared" si="7"/>
        <v/>
      </c>
      <c r="Z22" s="81" t="str">
        <f t="shared" si="8"/>
        <v/>
      </c>
      <c r="AA22" s="81" t="str">
        <f t="shared" si="9"/>
        <v/>
      </c>
      <c r="AB22" s="81" t="str">
        <f t="shared" si="12"/>
        <v>;;;;;CUSTOS DIRETOS;NA</v>
      </c>
      <c r="AC22" s="81" t="str">
        <f>IFERROR(VLOOKUP($AB22,'VERIFICAÇÃO 8'!H:J,2,FALSE),"")</f>
        <v/>
      </c>
      <c r="AD22" s="81" t="str">
        <f>IFERROR(VLOOKUP($AB22,'VERIFICAÇÃO 8'!H:J,3,FALSE),"")</f>
        <v/>
      </c>
      <c r="AF22" s="24">
        <f t="shared" si="13"/>
        <v>0</v>
      </c>
      <c r="AG22" s="24">
        <f t="shared" si="14"/>
        <v>0</v>
      </c>
      <c r="AH22" s="24">
        <f t="shared" si="15"/>
        <v>0</v>
      </c>
    </row>
    <row r="23" spans="1:34" x14ac:dyDescent="0.35">
      <c r="A23" s="492" t="s">
        <v>852</v>
      </c>
      <c r="B23" s="457"/>
      <c r="C23" s="457"/>
      <c r="D23" s="457"/>
      <c r="E23" s="64"/>
      <c r="F23" s="43" t="str">
        <f t="shared" si="10"/>
        <v/>
      </c>
      <c r="R23" s="81" t="b">
        <f t="shared" si="0"/>
        <v>0</v>
      </c>
      <c r="S23" s="81" t="b">
        <f t="shared" si="1"/>
        <v>0</v>
      </c>
      <c r="T23" s="81" t="str">
        <f t="shared" si="2"/>
        <v/>
      </c>
      <c r="U23" s="81" t="str">
        <f t="shared" si="3"/>
        <v/>
      </c>
      <c r="V23" s="81" t="str">
        <f t="shared" si="4"/>
        <v/>
      </c>
      <c r="W23" s="81" t="str">
        <f t="shared" si="5"/>
        <v/>
      </c>
      <c r="X23" s="81" t="str">
        <f t="shared" si="6"/>
        <v/>
      </c>
      <c r="Y23" s="81" t="str">
        <f t="shared" si="7"/>
        <v/>
      </c>
      <c r="Z23" s="81" t="str">
        <f t="shared" si="8"/>
        <v/>
      </c>
      <c r="AA23" s="81" t="str">
        <f t="shared" si="9"/>
        <v/>
      </c>
      <c r="AB23" s="81" t="str">
        <f t="shared" si="12"/>
        <v>;;;;;CUSTOS DIRETOS;NA</v>
      </c>
      <c r="AC23" s="81" t="str">
        <f>IFERROR(VLOOKUP($AB23,'VERIFICAÇÃO 8'!H:J,2,FALSE),"")</f>
        <v/>
      </c>
      <c r="AD23" s="81" t="str">
        <f>IFERROR(VLOOKUP($AB23,'VERIFICAÇÃO 8'!H:J,3,FALSE),"")</f>
        <v/>
      </c>
      <c r="AF23" s="24">
        <f t="shared" si="13"/>
        <v>0</v>
      </c>
      <c r="AG23" s="24">
        <f t="shared" si="14"/>
        <v>0</v>
      </c>
      <c r="AH23" s="24">
        <f t="shared" si="15"/>
        <v>0</v>
      </c>
    </row>
    <row r="24" spans="1:34" ht="10.5" x14ac:dyDescent="0.35">
      <c r="A24" s="492" t="s">
        <v>853</v>
      </c>
      <c r="B24" s="457"/>
      <c r="C24" s="457"/>
      <c r="D24" s="457"/>
      <c r="E24" s="64"/>
      <c r="F24" s="43" t="str">
        <f t="shared" si="10"/>
        <v/>
      </c>
      <c r="H24" s="66" t="s">
        <v>602</v>
      </c>
      <c r="R24" s="81" t="b">
        <f t="shared" si="0"/>
        <v>0</v>
      </c>
      <c r="S24" s="81" t="b">
        <f t="shared" si="1"/>
        <v>0</v>
      </c>
      <c r="T24" s="81" t="str">
        <f t="shared" si="2"/>
        <v/>
      </c>
      <c r="U24" s="81" t="str">
        <f t="shared" si="3"/>
        <v/>
      </c>
      <c r="V24" s="81" t="str">
        <f t="shared" si="4"/>
        <v/>
      </c>
      <c r="W24" s="81" t="str">
        <f t="shared" si="5"/>
        <v/>
      </c>
      <c r="X24" s="81" t="str">
        <f t="shared" si="6"/>
        <v/>
      </c>
      <c r="Y24" s="81" t="str">
        <f t="shared" si="7"/>
        <v/>
      </c>
      <c r="Z24" s="81" t="str">
        <f t="shared" si="8"/>
        <v/>
      </c>
      <c r="AA24" s="81" t="str">
        <f t="shared" si="9"/>
        <v/>
      </c>
      <c r="AB24" s="81" t="str">
        <f t="shared" si="12"/>
        <v>;;;;;CUSTOS DIRETOS;NA</v>
      </c>
      <c r="AC24" s="81" t="str">
        <f>IFERROR(VLOOKUP($AB24,'VERIFICAÇÃO 8'!H:J,2,FALSE),"")</f>
        <v/>
      </c>
      <c r="AD24" s="81" t="str">
        <f>IFERROR(VLOOKUP($AB24,'VERIFICAÇÃO 8'!H:J,3,FALSE),"")</f>
        <v/>
      </c>
      <c r="AF24" s="24">
        <f t="shared" si="13"/>
        <v>0</v>
      </c>
      <c r="AG24" s="24">
        <f t="shared" si="14"/>
        <v>0</v>
      </c>
      <c r="AH24" s="24">
        <f t="shared" si="15"/>
        <v>0</v>
      </c>
    </row>
    <row r="25" spans="1:34" x14ac:dyDescent="0.35">
      <c r="A25" s="492" t="s">
        <v>854</v>
      </c>
      <c r="B25" s="457"/>
      <c r="C25" s="457"/>
      <c r="D25" s="457"/>
      <c r="E25" s="64"/>
      <c r="F25" s="43" t="str">
        <f t="shared" si="10"/>
        <v/>
      </c>
      <c r="H25" s="24" t="str">
        <f>BASE!$G$6</f>
        <v/>
      </c>
      <c r="R25" s="81" t="b">
        <f t="shared" si="0"/>
        <v>0</v>
      </c>
      <c r="S25" s="81" t="b">
        <f t="shared" si="1"/>
        <v>0</v>
      </c>
      <c r="T25" s="81" t="str">
        <f t="shared" si="2"/>
        <v/>
      </c>
      <c r="U25" s="81" t="str">
        <f t="shared" si="3"/>
        <v/>
      </c>
      <c r="V25" s="81" t="str">
        <f t="shared" si="4"/>
        <v/>
      </c>
      <c r="W25" s="81" t="str">
        <f t="shared" si="5"/>
        <v/>
      </c>
      <c r="X25" s="81" t="str">
        <f t="shared" si="6"/>
        <v/>
      </c>
      <c r="Y25" s="81" t="str">
        <f t="shared" si="7"/>
        <v/>
      </c>
      <c r="Z25" s="81" t="str">
        <f t="shared" si="8"/>
        <v/>
      </c>
      <c r="AA25" s="81" t="str">
        <f t="shared" si="9"/>
        <v/>
      </c>
      <c r="AB25" s="81" t="str">
        <f t="shared" si="12"/>
        <v>;;;;;CUSTOS DIRETOS;NA</v>
      </c>
      <c r="AC25" s="81" t="str">
        <f>IFERROR(VLOOKUP($AB25,'VERIFICAÇÃO 8'!H:J,2,FALSE),"")</f>
        <v/>
      </c>
      <c r="AD25" s="81" t="str">
        <f>IFERROR(VLOOKUP($AB25,'VERIFICAÇÃO 8'!H:J,3,FALSE),"")</f>
        <v/>
      </c>
      <c r="AF25" s="24">
        <f t="shared" si="13"/>
        <v>0</v>
      </c>
      <c r="AG25" s="24">
        <f t="shared" si="14"/>
        <v>0</v>
      </c>
      <c r="AH25" s="24">
        <f t="shared" si="15"/>
        <v>0</v>
      </c>
    </row>
    <row r="26" spans="1:34" x14ac:dyDescent="0.35">
      <c r="A26" s="492" t="s">
        <v>855</v>
      </c>
      <c r="B26" s="457"/>
      <c r="C26" s="457"/>
      <c r="D26" s="457"/>
      <c r="E26" s="64"/>
      <c r="F26" s="43" t="str">
        <f t="shared" si="10"/>
        <v/>
      </c>
      <c r="R26" s="81" t="b">
        <f t="shared" si="0"/>
        <v>0</v>
      </c>
      <c r="S26" s="81" t="b">
        <f t="shared" si="1"/>
        <v>0</v>
      </c>
      <c r="T26" s="81" t="str">
        <f t="shared" si="2"/>
        <v/>
      </c>
      <c r="U26" s="81" t="str">
        <f t="shared" si="3"/>
        <v/>
      </c>
      <c r="V26" s="81" t="str">
        <f t="shared" si="4"/>
        <v/>
      </c>
      <c r="W26" s="81" t="str">
        <f t="shared" si="5"/>
        <v/>
      </c>
      <c r="X26" s="81" t="str">
        <f t="shared" si="6"/>
        <v/>
      </c>
      <c r="Y26" s="81" t="str">
        <f t="shared" si="7"/>
        <v/>
      </c>
      <c r="Z26" s="81" t="str">
        <f t="shared" si="8"/>
        <v/>
      </c>
      <c r="AA26" s="81" t="str">
        <f t="shared" si="9"/>
        <v/>
      </c>
      <c r="AB26" s="81" t="str">
        <f t="shared" si="12"/>
        <v>;;;;;CUSTOS DIRETOS;NA</v>
      </c>
      <c r="AC26" s="81" t="str">
        <f>IFERROR(VLOOKUP($AB26,'VERIFICAÇÃO 8'!H:J,2,FALSE),"")</f>
        <v/>
      </c>
      <c r="AD26" s="81" t="str">
        <f>IFERROR(VLOOKUP($AB26,'VERIFICAÇÃO 8'!H:J,3,FALSE),"")</f>
        <v/>
      </c>
      <c r="AF26" s="24">
        <f t="shared" si="13"/>
        <v>0</v>
      </c>
      <c r="AG26" s="24">
        <f t="shared" si="14"/>
        <v>0</v>
      </c>
      <c r="AH26" s="24">
        <f t="shared" si="15"/>
        <v>0</v>
      </c>
    </row>
    <row r="27" spans="1:34" x14ac:dyDescent="0.35">
      <c r="A27" s="492" t="s">
        <v>856</v>
      </c>
      <c r="B27" s="457"/>
      <c r="C27" s="457"/>
      <c r="D27" s="457"/>
      <c r="E27" s="64"/>
      <c r="F27" s="43" t="str">
        <f t="shared" si="10"/>
        <v/>
      </c>
      <c r="R27" s="81" t="b">
        <f t="shared" si="0"/>
        <v>0</v>
      </c>
      <c r="S27" s="81" t="b">
        <f t="shared" si="1"/>
        <v>0</v>
      </c>
      <c r="T27" s="81" t="str">
        <f t="shared" si="2"/>
        <v/>
      </c>
      <c r="U27" s="81" t="str">
        <f t="shared" si="3"/>
        <v/>
      </c>
      <c r="V27" s="81" t="str">
        <f t="shared" si="4"/>
        <v/>
      </c>
      <c r="W27" s="81" t="str">
        <f t="shared" si="5"/>
        <v/>
      </c>
      <c r="X27" s="81" t="str">
        <f t="shared" si="6"/>
        <v/>
      </c>
      <c r="Y27" s="81" t="str">
        <f t="shared" si="7"/>
        <v/>
      </c>
      <c r="Z27" s="81" t="str">
        <f t="shared" si="8"/>
        <v/>
      </c>
      <c r="AA27" s="81" t="str">
        <f t="shared" si="9"/>
        <v/>
      </c>
      <c r="AB27" s="81" t="str">
        <f t="shared" si="12"/>
        <v>;;;;;CUSTOS DIRETOS;NA</v>
      </c>
      <c r="AC27" s="81" t="str">
        <f>IFERROR(VLOOKUP($AB27,'VERIFICAÇÃO 8'!H:J,2,FALSE),"")</f>
        <v/>
      </c>
      <c r="AD27" s="81" t="str">
        <f>IFERROR(VLOOKUP($AB27,'VERIFICAÇÃO 8'!H:J,3,FALSE),"")</f>
        <v/>
      </c>
      <c r="AF27" s="24">
        <f t="shared" si="13"/>
        <v>0</v>
      </c>
      <c r="AG27" s="24">
        <f t="shared" si="14"/>
        <v>0</v>
      </c>
      <c r="AH27" s="24">
        <f t="shared" si="15"/>
        <v>0</v>
      </c>
    </row>
    <row r="28" spans="1:34" ht="10.5" x14ac:dyDescent="0.35">
      <c r="A28" s="492" t="s">
        <v>857</v>
      </c>
      <c r="B28" s="457"/>
      <c r="C28" s="457"/>
      <c r="D28" s="457"/>
      <c r="E28" s="64"/>
      <c r="F28" s="43" t="str">
        <f t="shared" si="10"/>
        <v/>
      </c>
      <c r="H28" s="66" t="s">
        <v>1909</v>
      </c>
      <c r="R28" s="81" t="b">
        <f t="shared" si="0"/>
        <v>0</v>
      </c>
      <c r="S28" s="81" t="b">
        <f t="shared" si="1"/>
        <v>0</v>
      </c>
      <c r="T28" s="81" t="str">
        <f t="shared" si="2"/>
        <v/>
      </c>
      <c r="U28" s="81" t="str">
        <f t="shared" si="3"/>
        <v/>
      </c>
      <c r="V28" s="81" t="str">
        <f t="shared" si="4"/>
        <v/>
      </c>
      <c r="W28" s="81" t="str">
        <f t="shared" si="5"/>
        <v/>
      </c>
      <c r="X28" s="81" t="str">
        <f t="shared" si="6"/>
        <v/>
      </c>
      <c r="Y28" s="81" t="str">
        <f t="shared" si="7"/>
        <v/>
      </c>
      <c r="Z28" s="81" t="str">
        <f t="shared" si="8"/>
        <v/>
      </c>
      <c r="AA28" s="81" t="str">
        <f t="shared" si="9"/>
        <v/>
      </c>
      <c r="AB28" s="81" t="str">
        <f t="shared" si="12"/>
        <v>;;;;;CUSTOS DIRETOS;NA</v>
      </c>
      <c r="AC28" s="81" t="str">
        <f>IFERROR(VLOOKUP($AB28,'VERIFICAÇÃO 8'!H:J,2,FALSE),"")</f>
        <v/>
      </c>
      <c r="AD28" s="81" t="str">
        <f>IFERROR(VLOOKUP($AB28,'VERIFICAÇÃO 8'!H:J,3,FALSE),"")</f>
        <v/>
      </c>
      <c r="AF28" s="24">
        <f t="shared" si="13"/>
        <v>0</v>
      </c>
      <c r="AG28" s="24">
        <f t="shared" si="14"/>
        <v>0</v>
      </c>
      <c r="AH28" s="24">
        <f t="shared" si="15"/>
        <v>0</v>
      </c>
    </row>
    <row r="29" spans="1:34" x14ac:dyDescent="0.35">
      <c r="A29" s="492" t="s">
        <v>858</v>
      </c>
      <c r="B29" s="457"/>
      <c r="C29" s="457"/>
      <c r="D29" s="457"/>
      <c r="E29" s="64"/>
      <c r="F29" s="43" t="str">
        <f t="shared" si="10"/>
        <v/>
      </c>
      <c r="H29" s="24" t="s">
        <v>2362</v>
      </c>
      <c r="R29" s="81" t="b">
        <f t="shared" si="0"/>
        <v>0</v>
      </c>
      <c r="S29" s="81" t="b">
        <f t="shared" si="1"/>
        <v>0</v>
      </c>
      <c r="T29" s="81" t="str">
        <f t="shared" si="2"/>
        <v/>
      </c>
      <c r="U29" s="81" t="str">
        <f t="shared" si="3"/>
        <v/>
      </c>
      <c r="V29" s="81" t="str">
        <f t="shared" si="4"/>
        <v/>
      </c>
      <c r="W29" s="81" t="str">
        <f t="shared" si="5"/>
        <v/>
      </c>
      <c r="X29" s="81" t="str">
        <f t="shared" si="6"/>
        <v/>
      </c>
      <c r="Y29" s="81" t="str">
        <f t="shared" si="7"/>
        <v/>
      </c>
      <c r="Z29" s="81" t="str">
        <f t="shared" si="8"/>
        <v/>
      </c>
      <c r="AA29" s="81" t="str">
        <f t="shared" si="9"/>
        <v/>
      </c>
      <c r="AB29" s="81" t="str">
        <f t="shared" si="12"/>
        <v>;;;;;CUSTOS DIRETOS;NA</v>
      </c>
      <c r="AC29" s="81" t="str">
        <f>IFERROR(VLOOKUP($AB29,'VERIFICAÇÃO 8'!H:J,2,FALSE),"")</f>
        <v/>
      </c>
      <c r="AD29" s="81" t="str">
        <f>IFERROR(VLOOKUP($AB29,'VERIFICAÇÃO 8'!H:J,3,FALSE),"")</f>
        <v/>
      </c>
      <c r="AF29" s="24">
        <f t="shared" si="13"/>
        <v>0</v>
      </c>
      <c r="AG29" s="24">
        <f t="shared" si="14"/>
        <v>0</v>
      </c>
      <c r="AH29" s="24">
        <f t="shared" si="15"/>
        <v>0</v>
      </c>
    </row>
    <row r="30" spans="1:34" x14ac:dyDescent="0.35">
      <c r="A30" s="492" t="s">
        <v>859</v>
      </c>
      <c r="B30" s="457"/>
      <c r="C30" s="457"/>
      <c r="D30" s="457"/>
      <c r="E30" s="64"/>
      <c r="F30" s="43" t="str">
        <f t="shared" si="10"/>
        <v/>
      </c>
      <c r="R30" s="81" t="b">
        <f t="shared" si="0"/>
        <v>0</v>
      </c>
      <c r="S30" s="81" t="b">
        <f t="shared" si="1"/>
        <v>0</v>
      </c>
      <c r="T30" s="81" t="str">
        <f t="shared" si="2"/>
        <v/>
      </c>
      <c r="U30" s="81" t="str">
        <f t="shared" si="3"/>
        <v/>
      </c>
      <c r="V30" s="81" t="str">
        <f t="shared" si="4"/>
        <v/>
      </c>
      <c r="W30" s="81" t="str">
        <f t="shared" si="5"/>
        <v/>
      </c>
      <c r="X30" s="81" t="str">
        <f t="shared" si="6"/>
        <v/>
      </c>
      <c r="Y30" s="81" t="str">
        <f t="shared" si="7"/>
        <v/>
      </c>
      <c r="Z30" s="81" t="str">
        <f t="shared" si="8"/>
        <v/>
      </c>
      <c r="AA30" s="81" t="str">
        <f t="shared" si="9"/>
        <v/>
      </c>
      <c r="AB30" s="81" t="str">
        <f t="shared" si="12"/>
        <v>;;;;;CUSTOS DIRETOS;NA</v>
      </c>
      <c r="AC30" s="81" t="str">
        <f>IFERROR(VLOOKUP($AB30,'VERIFICAÇÃO 8'!H:J,2,FALSE),"")</f>
        <v/>
      </c>
      <c r="AD30" s="81" t="str">
        <f>IFERROR(VLOOKUP($AB30,'VERIFICAÇÃO 8'!H:J,3,FALSE),"")</f>
        <v/>
      </c>
      <c r="AF30" s="24">
        <f t="shared" si="13"/>
        <v>0</v>
      </c>
      <c r="AG30" s="24">
        <f t="shared" si="14"/>
        <v>0</v>
      </c>
      <c r="AH30" s="24">
        <f t="shared" si="15"/>
        <v>0</v>
      </c>
    </row>
    <row r="31" spans="1:34" x14ac:dyDescent="0.35">
      <c r="A31" s="492" t="s">
        <v>860</v>
      </c>
      <c r="B31" s="457"/>
      <c r="C31" s="457"/>
      <c r="D31" s="457"/>
      <c r="E31" s="64"/>
      <c r="F31" s="43" t="str">
        <f t="shared" si="10"/>
        <v/>
      </c>
      <c r="R31" s="81" t="b">
        <f t="shared" si="0"/>
        <v>0</v>
      </c>
      <c r="S31" s="81" t="b">
        <f t="shared" si="1"/>
        <v>0</v>
      </c>
      <c r="T31" s="81" t="str">
        <f t="shared" si="2"/>
        <v/>
      </c>
      <c r="U31" s="81" t="str">
        <f t="shared" si="3"/>
        <v/>
      </c>
      <c r="V31" s="81" t="str">
        <f t="shared" si="4"/>
        <v/>
      </c>
      <c r="W31" s="81" t="str">
        <f t="shared" si="5"/>
        <v/>
      </c>
      <c r="X31" s="81" t="str">
        <f t="shared" si="6"/>
        <v/>
      </c>
      <c r="Y31" s="81" t="str">
        <f t="shared" si="7"/>
        <v/>
      </c>
      <c r="Z31" s="81" t="str">
        <f t="shared" si="8"/>
        <v/>
      </c>
      <c r="AA31" s="81" t="str">
        <f t="shared" si="9"/>
        <v/>
      </c>
      <c r="AB31" s="81" t="str">
        <f t="shared" si="12"/>
        <v>;;;;;CUSTOS DIRETOS;NA</v>
      </c>
      <c r="AC31" s="81" t="str">
        <f>IFERROR(VLOOKUP($AB31,'VERIFICAÇÃO 8'!H:J,2,FALSE),"")</f>
        <v/>
      </c>
      <c r="AD31" s="81" t="str">
        <f>IFERROR(VLOOKUP($AB31,'VERIFICAÇÃO 8'!H:J,3,FALSE),"")</f>
        <v/>
      </c>
      <c r="AF31" s="24">
        <f t="shared" si="13"/>
        <v>0</v>
      </c>
      <c r="AG31" s="24">
        <f t="shared" si="14"/>
        <v>0</v>
      </c>
      <c r="AH31" s="24">
        <f t="shared" si="15"/>
        <v>0</v>
      </c>
    </row>
    <row r="32" spans="1:34" ht="10.5" x14ac:dyDescent="0.35">
      <c r="A32" s="492" t="s">
        <v>861</v>
      </c>
      <c r="B32" s="457"/>
      <c r="C32" s="457"/>
      <c r="D32" s="457"/>
      <c r="E32" s="64"/>
      <c r="F32" s="43" t="str">
        <f t="shared" si="10"/>
        <v/>
      </c>
      <c r="H32" s="66" t="s">
        <v>1910</v>
      </c>
      <c r="R32" s="81" t="b">
        <f t="shared" si="0"/>
        <v>0</v>
      </c>
      <c r="S32" s="81" t="b">
        <f t="shared" si="1"/>
        <v>0</v>
      </c>
      <c r="T32" s="81" t="str">
        <f t="shared" si="2"/>
        <v/>
      </c>
      <c r="U32" s="81" t="str">
        <f t="shared" si="3"/>
        <v/>
      </c>
      <c r="V32" s="81" t="str">
        <f t="shared" si="4"/>
        <v/>
      </c>
      <c r="W32" s="81" t="str">
        <f t="shared" si="5"/>
        <v/>
      </c>
      <c r="X32" s="81" t="str">
        <f t="shared" si="6"/>
        <v/>
      </c>
      <c r="Y32" s="81" t="str">
        <f t="shared" si="7"/>
        <v/>
      </c>
      <c r="Z32" s="81" t="str">
        <f t="shared" si="8"/>
        <v/>
      </c>
      <c r="AA32" s="81" t="str">
        <f t="shared" si="9"/>
        <v/>
      </c>
      <c r="AB32" s="81" t="str">
        <f t="shared" si="12"/>
        <v>;;;;;CUSTOS DIRETOS;NA</v>
      </c>
      <c r="AC32" s="81" t="str">
        <f>IFERROR(VLOOKUP($AB32,'VERIFICAÇÃO 8'!H:J,2,FALSE),"")</f>
        <v/>
      </c>
      <c r="AD32" s="81" t="str">
        <f>IFERROR(VLOOKUP($AB32,'VERIFICAÇÃO 8'!H:J,3,FALSE),"")</f>
        <v/>
      </c>
      <c r="AF32" s="24">
        <f t="shared" si="13"/>
        <v>0</v>
      </c>
      <c r="AG32" s="24">
        <f t="shared" si="14"/>
        <v>0</v>
      </c>
      <c r="AH32" s="24">
        <f t="shared" si="15"/>
        <v>0</v>
      </c>
    </row>
    <row r="33" spans="1:34" x14ac:dyDescent="0.35">
      <c r="A33" s="492" t="s">
        <v>862</v>
      </c>
      <c r="B33" s="457"/>
      <c r="C33" s="457"/>
      <c r="D33" s="457"/>
      <c r="E33" s="64"/>
      <c r="F33" s="43" t="str">
        <f t="shared" si="10"/>
        <v/>
      </c>
      <c r="H33" s="24" t="s">
        <v>1706</v>
      </c>
      <c r="R33" s="81" t="b">
        <f t="shared" si="0"/>
        <v>0</v>
      </c>
      <c r="S33" s="81" t="b">
        <f t="shared" si="1"/>
        <v>0</v>
      </c>
      <c r="T33" s="81" t="str">
        <f t="shared" si="2"/>
        <v/>
      </c>
      <c r="U33" s="81" t="str">
        <f t="shared" si="3"/>
        <v/>
      </c>
      <c r="V33" s="81" t="str">
        <f t="shared" si="4"/>
        <v/>
      </c>
      <c r="W33" s="81" t="str">
        <f t="shared" si="5"/>
        <v/>
      </c>
      <c r="X33" s="81" t="str">
        <f t="shared" si="6"/>
        <v/>
      </c>
      <c r="Y33" s="81" t="str">
        <f t="shared" si="7"/>
        <v/>
      </c>
      <c r="Z33" s="81" t="str">
        <f t="shared" si="8"/>
        <v/>
      </c>
      <c r="AA33" s="81" t="str">
        <f t="shared" si="9"/>
        <v/>
      </c>
      <c r="AB33" s="81" t="str">
        <f t="shared" si="12"/>
        <v>;;;;;CUSTOS DIRETOS;NA</v>
      </c>
      <c r="AC33" s="81" t="str">
        <f>IFERROR(VLOOKUP($AB33,'VERIFICAÇÃO 8'!H:J,2,FALSE),"")</f>
        <v/>
      </c>
      <c r="AD33" s="81" t="str">
        <f>IFERROR(VLOOKUP($AB33,'VERIFICAÇÃO 8'!H:J,3,FALSE),"")</f>
        <v/>
      </c>
      <c r="AF33" s="24">
        <f t="shared" si="13"/>
        <v>0</v>
      </c>
      <c r="AG33" s="24">
        <f t="shared" si="14"/>
        <v>0</v>
      </c>
      <c r="AH33" s="24">
        <f t="shared" si="15"/>
        <v>0</v>
      </c>
    </row>
    <row r="34" spans="1:34" x14ac:dyDescent="0.35">
      <c r="A34" s="492" t="s">
        <v>863</v>
      </c>
      <c r="B34" s="457"/>
      <c r="C34" s="457"/>
      <c r="D34" s="457"/>
      <c r="E34" s="64"/>
      <c r="F34" s="43" t="str">
        <f t="shared" si="10"/>
        <v/>
      </c>
      <c r="R34" s="81" t="b">
        <f t="shared" si="0"/>
        <v>0</v>
      </c>
      <c r="S34" s="81" t="b">
        <f t="shared" si="1"/>
        <v>0</v>
      </c>
      <c r="T34" s="81" t="str">
        <f t="shared" si="2"/>
        <v/>
      </c>
      <c r="U34" s="81" t="str">
        <f t="shared" si="3"/>
        <v/>
      </c>
      <c r="V34" s="81" t="str">
        <f t="shared" si="4"/>
        <v/>
      </c>
      <c r="W34" s="81" t="str">
        <f t="shared" si="5"/>
        <v/>
      </c>
      <c r="X34" s="81" t="str">
        <f t="shared" si="6"/>
        <v/>
      </c>
      <c r="Y34" s="81" t="str">
        <f t="shared" si="7"/>
        <v/>
      </c>
      <c r="Z34" s="81" t="str">
        <f t="shared" si="8"/>
        <v/>
      </c>
      <c r="AA34" s="81" t="str">
        <f t="shared" si="9"/>
        <v/>
      </c>
      <c r="AB34" s="81" t="str">
        <f t="shared" si="12"/>
        <v>;;;;;CUSTOS DIRETOS;NA</v>
      </c>
      <c r="AC34" s="81" t="str">
        <f>IFERROR(VLOOKUP($AB34,'VERIFICAÇÃO 8'!H:J,2,FALSE),"")</f>
        <v/>
      </c>
      <c r="AD34" s="81" t="str">
        <f>IFERROR(VLOOKUP($AB34,'VERIFICAÇÃO 8'!H:J,3,FALSE),"")</f>
        <v/>
      </c>
      <c r="AF34" s="24">
        <f t="shared" si="13"/>
        <v>0</v>
      </c>
      <c r="AG34" s="24">
        <f t="shared" si="14"/>
        <v>0</v>
      </c>
      <c r="AH34" s="24">
        <f t="shared" si="15"/>
        <v>0</v>
      </c>
    </row>
    <row r="35" spans="1:34" x14ac:dyDescent="0.35">
      <c r="A35" s="492" t="s">
        <v>864</v>
      </c>
      <c r="B35" s="457"/>
      <c r="C35" s="457"/>
      <c r="D35" s="457"/>
      <c r="E35" s="64"/>
      <c r="F35" s="43" t="str">
        <f t="shared" si="10"/>
        <v/>
      </c>
      <c r="R35" s="81" t="b">
        <f t="shared" si="0"/>
        <v>0</v>
      </c>
      <c r="S35" s="81" t="b">
        <f t="shared" si="1"/>
        <v>0</v>
      </c>
      <c r="T35" s="81" t="str">
        <f t="shared" si="2"/>
        <v/>
      </c>
      <c r="U35" s="81" t="str">
        <f t="shared" si="3"/>
        <v/>
      </c>
      <c r="V35" s="81" t="str">
        <f t="shared" si="4"/>
        <v/>
      </c>
      <c r="W35" s="81" t="str">
        <f t="shared" si="5"/>
        <v/>
      </c>
      <c r="X35" s="81" t="str">
        <f t="shared" si="6"/>
        <v/>
      </c>
      <c r="Y35" s="81" t="str">
        <f t="shared" si="7"/>
        <v/>
      </c>
      <c r="Z35" s="81" t="str">
        <f t="shared" si="8"/>
        <v/>
      </c>
      <c r="AA35" s="81" t="str">
        <f t="shared" si="9"/>
        <v/>
      </c>
      <c r="AB35" s="81" t="str">
        <f t="shared" si="12"/>
        <v>;;;;;CUSTOS DIRETOS;NA</v>
      </c>
      <c r="AC35" s="81" t="str">
        <f>IFERROR(VLOOKUP($AB35,'VERIFICAÇÃO 8'!H:J,2,FALSE),"")</f>
        <v/>
      </c>
      <c r="AD35" s="81" t="str">
        <f>IFERROR(VLOOKUP($AB35,'VERIFICAÇÃO 8'!H:J,3,FALSE),"")</f>
        <v/>
      </c>
      <c r="AF35" s="24">
        <f t="shared" si="13"/>
        <v>0</v>
      </c>
      <c r="AG35" s="24">
        <f t="shared" si="14"/>
        <v>0</v>
      </c>
      <c r="AH35" s="24">
        <f t="shared" si="15"/>
        <v>0</v>
      </c>
    </row>
    <row r="36" spans="1:34" ht="10.5" x14ac:dyDescent="0.35">
      <c r="A36" s="492" t="s">
        <v>865</v>
      </c>
      <c r="B36" s="457"/>
      <c r="C36" s="457"/>
      <c r="D36" s="457"/>
      <c r="E36" s="64"/>
      <c r="F36" s="43" t="str">
        <f t="shared" si="10"/>
        <v/>
      </c>
      <c r="H36" s="66" t="s">
        <v>1912</v>
      </c>
      <c r="R36" s="81" t="b">
        <f t="shared" si="0"/>
        <v>0</v>
      </c>
      <c r="S36" s="81" t="b">
        <f t="shared" si="1"/>
        <v>0</v>
      </c>
      <c r="T36" s="81" t="str">
        <f t="shared" si="2"/>
        <v/>
      </c>
      <c r="U36" s="81" t="str">
        <f t="shared" si="3"/>
        <v/>
      </c>
      <c r="V36" s="81" t="str">
        <f t="shared" si="4"/>
        <v/>
      </c>
      <c r="W36" s="81" t="str">
        <f t="shared" si="5"/>
        <v/>
      </c>
      <c r="X36" s="81" t="str">
        <f t="shared" si="6"/>
        <v/>
      </c>
      <c r="Y36" s="81" t="str">
        <f t="shared" si="7"/>
        <v/>
      </c>
      <c r="Z36" s="81" t="str">
        <f t="shared" si="8"/>
        <v/>
      </c>
      <c r="AA36" s="81" t="str">
        <f t="shared" si="9"/>
        <v/>
      </c>
      <c r="AB36" s="81" t="str">
        <f t="shared" si="12"/>
        <v>;;;;;CUSTOS DIRETOS;NA</v>
      </c>
      <c r="AC36" s="81" t="str">
        <f>IFERROR(VLOOKUP($AB36,'VERIFICAÇÃO 8'!H:J,2,FALSE),"")</f>
        <v/>
      </c>
      <c r="AD36" s="81" t="str">
        <f>IFERROR(VLOOKUP($AB36,'VERIFICAÇÃO 8'!H:J,3,FALSE),"")</f>
        <v/>
      </c>
      <c r="AF36" s="24">
        <f t="shared" si="13"/>
        <v>0</v>
      </c>
      <c r="AG36" s="24">
        <f t="shared" si="14"/>
        <v>0</v>
      </c>
      <c r="AH36" s="24">
        <f t="shared" si="15"/>
        <v>0</v>
      </c>
    </row>
    <row r="37" spans="1:34" x14ac:dyDescent="0.35">
      <c r="A37" s="492" t="s">
        <v>866</v>
      </c>
      <c r="B37" s="457"/>
      <c r="C37" s="457"/>
      <c r="D37" s="457"/>
      <c r="E37" s="64"/>
      <c r="F37" s="43" t="str">
        <f t="shared" si="10"/>
        <v/>
      </c>
      <c r="H37" s="24" t="s">
        <v>1665</v>
      </c>
      <c r="R37" s="81" t="b">
        <f t="shared" ref="R37:R54" si="16">OR(B37&lt;&gt;"",C37&lt;&gt;"",D37&lt;&gt;"",E37&lt;&gt;"")</f>
        <v>0</v>
      </c>
      <c r="S37" s="81" t="b">
        <f t="shared" ref="S37:S54" si="17">AND(B37&lt;&gt;"",C37&lt;&gt;"",D37&lt;&gt;"",E37&lt;&gt;"")</f>
        <v>0</v>
      </c>
      <c r="T37" s="81" t="str">
        <f t="shared" ref="T37:T54" si="18">IF(AND(R37=TRUE,S37=FALSE),$H$37,"")</f>
        <v/>
      </c>
      <c r="U37" s="81" t="str">
        <f t="shared" ref="U37:U54" si="19">IFERROR(VLOOKUP($B37,$H$5:$N$20,2,FALSE),"")</f>
        <v/>
      </c>
      <c r="V37" s="81" t="str">
        <f t="shared" ref="V37:V54" si="20">IFERROR(VLOOKUP($B37,$H$5:$N$20,3,FALSE),"")</f>
        <v/>
      </c>
      <c r="W37" s="81" t="str">
        <f t="shared" ref="W37:W54" si="21">IFERROR(VLOOKUP($B37,$H$5:$N$20,4,FALSE),"")</f>
        <v/>
      </c>
      <c r="X37" s="81" t="str">
        <f t="shared" ref="X37:X54" si="22">IFERROR(VLOOKUP($B37,$H$5:$N$20,5,FALSE),"")</f>
        <v/>
      </c>
      <c r="Y37" s="81" t="str">
        <f t="shared" ref="Y37:Y54" si="23">IFERROR(VLOOKUP($B37,$H$5:$N$20,6,FALSE),"")</f>
        <v/>
      </c>
      <c r="Z37" s="81" t="str">
        <f t="shared" ref="Z37:Z54" si="24">IFERROR(VLOOKUP($B37,$H$5:$N$20,7,FALSE),"")</f>
        <v/>
      </c>
      <c r="AA37" s="81" t="str">
        <f t="shared" ref="AA37:AA54" si="25">IF(B37="","",IF(U37="",$H$38,""))</f>
        <v/>
      </c>
      <c r="AB37" s="81" t="str">
        <f t="shared" si="12"/>
        <v>;;;;;CUSTOS DIRETOS;NA</v>
      </c>
      <c r="AC37" s="81" t="str">
        <f>IFERROR(VLOOKUP($AB37,'VERIFICAÇÃO 8'!H:J,2,FALSE),"")</f>
        <v/>
      </c>
      <c r="AD37" s="81" t="str">
        <f>IFERROR(VLOOKUP($AB37,'VERIFICAÇÃO 8'!H:J,3,FALSE),"")</f>
        <v/>
      </c>
      <c r="AF37" s="24">
        <f t="shared" si="13"/>
        <v>0</v>
      </c>
      <c r="AG37" s="24">
        <f t="shared" si="14"/>
        <v>0</v>
      </c>
      <c r="AH37" s="24">
        <f t="shared" si="15"/>
        <v>0</v>
      </c>
    </row>
    <row r="38" spans="1:34" x14ac:dyDescent="0.35">
      <c r="A38" s="492" t="s">
        <v>867</v>
      </c>
      <c r="B38" s="457"/>
      <c r="C38" s="457"/>
      <c r="D38" s="457"/>
      <c r="E38" s="64"/>
      <c r="F38" s="43" t="str">
        <f t="shared" si="10"/>
        <v/>
      </c>
      <c r="H38" s="24" t="s">
        <v>1901</v>
      </c>
      <c r="R38" s="81" t="b">
        <f t="shared" si="16"/>
        <v>0</v>
      </c>
      <c r="S38" s="81" t="b">
        <f t="shared" si="17"/>
        <v>0</v>
      </c>
      <c r="T38" s="81" t="str">
        <f t="shared" si="18"/>
        <v/>
      </c>
      <c r="U38" s="81" t="str">
        <f t="shared" si="19"/>
        <v/>
      </c>
      <c r="V38" s="81" t="str">
        <f t="shared" si="20"/>
        <v/>
      </c>
      <c r="W38" s="81" t="str">
        <f t="shared" si="21"/>
        <v/>
      </c>
      <c r="X38" s="81" t="str">
        <f t="shared" si="22"/>
        <v/>
      </c>
      <c r="Y38" s="81" t="str">
        <f t="shared" si="23"/>
        <v/>
      </c>
      <c r="Z38" s="81" t="str">
        <f t="shared" si="24"/>
        <v/>
      </c>
      <c r="AA38" s="81" t="str">
        <f t="shared" si="25"/>
        <v/>
      </c>
      <c r="AB38" s="81" t="str">
        <f t="shared" si="12"/>
        <v>;;;;;CUSTOS DIRETOS;NA</v>
      </c>
      <c r="AC38" s="81" t="str">
        <f>IFERROR(VLOOKUP($AB38,'VERIFICAÇÃO 8'!H:J,2,FALSE),"")</f>
        <v/>
      </c>
      <c r="AD38" s="81" t="str">
        <f>IFERROR(VLOOKUP($AB38,'VERIFICAÇÃO 8'!H:J,3,FALSE),"")</f>
        <v/>
      </c>
      <c r="AF38" s="24">
        <f t="shared" si="13"/>
        <v>0</v>
      </c>
      <c r="AG38" s="24">
        <f t="shared" si="14"/>
        <v>0</v>
      </c>
      <c r="AH38" s="24">
        <f t="shared" si="15"/>
        <v>0</v>
      </c>
    </row>
    <row r="39" spans="1:34" x14ac:dyDescent="0.35">
      <c r="A39" s="492" t="s">
        <v>868</v>
      </c>
      <c r="B39" s="457"/>
      <c r="C39" s="457"/>
      <c r="D39" s="457"/>
      <c r="E39" s="64"/>
      <c r="F39" s="43" t="str">
        <f t="shared" si="10"/>
        <v/>
      </c>
      <c r="H39" s="24" t="s">
        <v>2092</v>
      </c>
      <c r="R39" s="81" t="b">
        <f t="shared" si="16"/>
        <v>0</v>
      </c>
      <c r="S39" s="81" t="b">
        <f t="shared" si="17"/>
        <v>0</v>
      </c>
      <c r="T39" s="81" t="str">
        <f t="shared" si="18"/>
        <v/>
      </c>
      <c r="U39" s="81" t="str">
        <f t="shared" si="19"/>
        <v/>
      </c>
      <c r="V39" s="81" t="str">
        <f t="shared" si="20"/>
        <v/>
      </c>
      <c r="W39" s="81" t="str">
        <f t="shared" si="21"/>
        <v/>
      </c>
      <c r="X39" s="81" t="str">
        <f t="shared" si="22"/>
        <v/>
      </c>
      <c r="Y39" s="81" t="str">
        <f t="shared" si="23"/>
        <v/>
      </c>
      <c r="Z39" s="81" t="str">
        <f t="shared" si="24"/>
        <v/>
      </c>
      <c r="AA39" s="81" t="str">
        <f t="shared" si="25"/>
        <v/>
      </c>
      <c r="AB39" s="81" t="str">
        <f t="shared" si="12"/>
        <v>;;;;;CUSTOS DIRETOS;NA</v>
      </c>
      <c r="AC39" s="81" t="str">
        <f>IFERROR(VLOOKUP($AB39,'VERIFICAÇÃO 8'!H:J,2,FALSE),"")</f>
        <v/>
      </c>
      <c r="AD39" s="81" t="str">
        <f>IFERROR(VLOOKUP($AB39,'VERIFICAÇÃO 8'!H:J,3,FALSE),"")</f>
        <v/>
      </c>
      <c r="AF39" s="24">
        <f t="shared" si="13"/>
        <v>0</v>
      </c>
      <c r="AG39" s="24">
        <f t="shared" si="14"/>
        <v>0</v>
      </c>
      <c r="AH39" s="24">
        <f t="shared" si="15"/>
        <v>0</v>
      </c>
    </row>
    <row r="40" spans="1:34" x14ac:dyDescent="0.35">
      <c r="A40" s="492" t="s">
        <v>869</v>
      </c>
      <c r="B40" s="457"/>
      <c r="C40" s="457"/>
      <c r="D40" s="457"/>
      <c r="E40" s="64"/>
      <c r="F40" s="43" t="str">
        <f t="shared" si="10"/>
        <v/>
      </c>
      <c r="R40" s="81" t="b">
        <f t="shared" si="16"/>
        <v>0</v>
      </c>
      <c r="S40" s="81" t="b">
        <f t="shared" si="17"/>
        <v>0</v>
      </c>
      <c r="T40" s="81" t="str">
        <f t="shared" si="18"/>
        <v/>
      </c>
      <c r="U40" s="81" t="str">
        <f t="shared" si="19"/>
        <v/>
      </c>
      <c r="V40" s="81" t="str">
        <f t="shared" si="20"/>
        <v/>
      </c>
      <c r="W40" s="81" t="str">
        <f t="shared" si="21"/>
        <v/>
      </c>
      <c r="X40" s="81" t="str">
        <f t="shared" si="22"/>
        <v/>
      </c>
      <c r="Y40" s="81" t="str">
        <f t="shared" si="23"/>
        <v/>
      </c>
      <c r="Z40" s="81" t="str">
        <f t="shared" si="24"/>
        <v/>
      </c>
      <c r="AA40" s="81" t="str">
        <f t="shared" si="25"/>
        <v/>
      </c>
      <c r="AB40" s="81" t="str">
        <f t="shared" si="12"/>
        <v>;;;;;CUSTOS DIRETOS;NA</v>
      </c>
      <c r="AC40" s="81" t="str">
        <f>IFERROR(VLOOKUP($AB40,'VERIFICAÇÃO 8'!H:J,2,FALSE),"")</f>
        <v/>
      </c>
      <c r="AD40" s="81" t="str">
        <f>IFERROR(VLOOKUP($AB40,'VERIFICAÇÃO 8'!H:J,3,FALSE),"")</f>
        <v/>
      </c>
      <c r="AF40" s="24">
        <f t="shared" si="13"/>
        <v>0</v>
      </c>
      <c r="AG40" s="24">
        <f t="shared" si="14"/>
        <v>0</v>
      </c>
      <c r="AH40" s="24">
        <f t="shared" si="15"/>
        <v>0</v>
      </c>
    </row>
    <row r="41" spans="1:34" x14ac:dyDescent="0.35">
      <c r="A41" s="492" t="s">
        <v>870</v>
      </c>
      <c r="B41" s="457"/>
      <c r="C41" s="457"/>
      <c r="D41" s="457"/>
      <c r="E41" s="64"/>
      <c r="F41" s="43" t="str">
        <f t="shared" si="10"/>
        <v/>
      </c>
      <c r="R41" s="81" t="b">
        <f t="shared" si="16"/>
        <v>0</v>
      </c>
      <c r="S41" s="81" t="b">
        <f t="shared" si="17"/>
        <v>0</v>
      </c>
      <c r="T41" s="81" t="str">
        <f t="shared" si="18"/>
        <v/>
      </c>
      <c r="U41" s="81" t="str">
        <f t="shared" si="19"/>
        <v/>
      </c>
      <c r="V41" s="81" t="str">
        <f t="shared" si="20"/>
        <v/>
      </c>
      <c r="W41" s="81" t="str">
        <f t="shared" si="21"/>
        <v/>
      </c>
      <c r="X41" s="81" t="str">
        <f t="shared" si="22"/>
        <v/>
      </c>
      <c r="Y41" s="81" t="str">
        <f t="shared" si="23"/>
        <v/>
      </c>
      <c r="Z41" s="81" t="str">
        <f t="shared" si="24"/>
        <v/>
      </c>
      <c r="AA41" s="81" t="str">
        <f t="shared" si="25"/>
        <v/>
      </c>
      <c r="AB41" s="81" t="str">
        <f t="shared" si="12"/>
        <v>;;;;;CUSTOS DIRETOS;NA</v>
      </c>
      <c r="AC41" s="81" t="str">
        <f>IFERROR(VLOOKUP($AB41,'VERIFICAÇÃO 8'!H:J,2,FALSE),"")</f>
        <v/>
      </c>
      <c r="AD41" s="81" t="str">
        <f>IFERROR(VLOOKUP($AB41,'VERIFICAÇÃO 8'!H:J,3,FALSE),"")</f>
        <v/>
      </c>
      <c r="AF41" s="24">
        <f t="shared" si="13"/>
        <v>0</v>
      </c>
      <c r="AG41" s="24">
        <f t="shared" si="14"/>
        <v>0</v>
      </c>
      <c r="AH41" s="24">
        <f t="shared" si="15"/>
        <v>0</v>
      </c>
    </row>
    <row r="42" spans="1:34" x14ac:dyDescent="0.35">
      <c r="A42" s="492" t="s">
        <v>871</v>
      </c>
      <c r="B42" s="457"/>
      <c r="C42" s="457"/>
      <c r="D42" s="457"/>
      <c r="E42" s="64"/>
      <c r="F42" s="43" t="str">
        <f t="shared" si="10"/>
        <v/>
      </c>
      <c r="R42" s="81" t="b">
        <f t="shared" si="16"/>
        <v>0</v>
      </c>
      <c r="S42" s="81" t="b">
        <f t="shared" si="17"/>
        <v>0</v>
      </c>
      <c r="T42" s="81" t="str">
        <f t="shared" si="18"/>
        <v/>
      </c>
      <c r="U42" s="81" t="str">
        <f t="shared" si="19"/>
        <v/>
      </c>
      <c r="V42" s="81" t="str">
        <f t="shared" si="20"/>
        <v/>
      </c>
      <c r="W42" s="81" t="str">
        <f t="shared" si="21"/>
        <v/>
      </c>
      <c r="X42" s="81" t="str">
        <f t="shared" si="22"/>
        <v/>
      </c>
      <c r="Y42" s="81" t="str">
        <f t="shared" si="23"/>
        <v/>
      </c>
      <c r="Z42" s="81" t="str">
        <f t="shared" si="24"/>
        <v/>
      </c>
      <c r="AA42" s="81" t="str">
        <f t="shared" si="25"/>
        <v/>
      </c>
      <c r="AB42" s="81" t="str">
        <f t="shared" si="12"/>
        <v>;;;;;CUSTOS DIRETOS;NA</v>
      </c>
      <c r="AC42" s="81" t="str">
        <f>IFERROR(VLOOKUP($AB42,'VERIFICAÇÃO 8'!H:J,2,FALSE),"")</f>
        <v/>
      </c>
      <c r="AD42" s="81" t="str">
        <f>IFERROR(VLOOKUP($AB42,'VERIFICAÇÃO 8'!H:J,3,FALSE),"")</f>
        <v/>
      </c>
      <c r="AF42" s="24">
        <f t="shared" si="13"/>
        <v>0</v>
      </c>
      <c r="AG42" s="24">
        <f t="shared" si="14"/>
        <v>0</v>
      </c>
      <c r="AH42" s="24">
        <f t="shared" si="15"/>
        <v>0</v>
      </c>
    </row>
    <row r="43" spans="1:34" x14ac:dyDescent="0.35">
      <c r="A43" s="492" t="s">
        <v>872</v>
      </c>
      <c r="B43" s="457"/>
      <c r="C43" s="457"/>
      <c r="D43" s="457"/>
      <c r="E43" s="64"/>
      <c r="F43" s="43" t="str">
        <f t="shared" si="10"/>
        <v/>
      </c>
      <c r="R43" s="81" t="b">
        <f t="shared" si="16"/>
        <v>0</v>
      </c>
      <c r="S43" s="81" t="b">
        <f t="shared" si="17"/>
        <v>0</v>
      </c>
      <c r="T43" s="81" t="str">
        <f t="shared" si="18"/>
        <v/>
      </c>
      <c r="U43" s="81" t="str">
        <f t="shared" si="19"/>
        <v/>
      </c>
      <c r="V43" s="81" t="str">
        <f t="shared" si="20"/>
        <v/>
      </c>
      <c r="W43" s="81" t="str">
        <f t="shared" si="21"/>
        <v/>
      </c>
      <c r="X43" s="81" t="str">
        <f t="shared" si="22"/>
        <v/>
      </c>
      <c r="Y43" s="81" t="str">
        <f t="shared" si="23"/>
        <v/>
      </c>
      <c r="Z43" s="81" t="str">
        <f t="shared" si="24"/>
        <v/>
      </c>
      <c r="AA43" s="81" t="str">
        <f t="shared" si="25"/>
        <v/>
      </c>
      <c r="AB43" s="81" t="str">
        <f t="shared" si="12"/>
        <v>;;;;;CUSTOS DIRETOS;NA</v>
      </c>
      <c r="AC43" s="81" t="str">
        <f>IFERROR(VLOOKUP($AB43,'VERIFICAÇÃO 8'!H:J,2,FALSE),"")</f>
        <v/>
      </c>
      <c r="AD43" s="81" t="str">
        <f>IFERROR(VLOOKUP($AB43,'VERIFICAÇÃO 8'!H:J,3,FALSE),"")</f>
        <v/>
      </c>
      <c r="AF43" s="24">
        <f t="shared" si="13"/>
        <v>0</v>
      </c>
      <c r="AG43" s="24">
        <f t="shared" si="14"/>
        <v>0</v>
      </c>
      <c r="AH43" s="24">
        <f t="shared" si="15"/>
        <v>0</v>
      </c>
    </row>
    <row r="44" spans="1:34" x14ac:dyDescent="0.35">
      <c r="A44" s="492" t="s">
        <v>873</v>
      </c>
      <c r="B44" s="457"/>
      <c r="C44" s="457"/>
      <c r="D44" s="457"/>
      <c r="E44" s="64"/>
      <c r="F44" s="43" t="str">
        <f t="shared" si="10"/>
        <v/>
      </c>
      <c r="R44" s="81" t="b">
        <f t="shared" si="16"/>
        <v>0</v>
      </c>
      <c r="S44" s="81" t="b">
        <f t="shared" si="17"/>
        <v>0</v>
      </c>
      <c r="T44" s="81" t="str">
        <f t="shared" si="18"/>
        <v/>
      </c>
      <c r="U44" s="81" t="str">
        <f t="shared" si="19"/>
        <v/>
      </c>
      <c r="V44" s="81" t="str">
        <f t="shared" si="20"/>
        <v/>
      </c>
      <c r="W44" s="81" t="str">
        <f t="shared" si="21"/>
        <v/>
      </c>
      <c r="X44" s="81" t="str">
        <f t="shared" si="22"/>
        <v/>
      </c>
      <c r="Y44" s="81" t="str">
        <f t="shared" si="23"/>
        <v/>
      </c>
      <c r="Z44" s="81" t="str">
        <f t="shared" si="24"/>
        <v/>
      </c>
      <c r="AA44" s="81" t="str">
        <f t="shared" si="25"/>
        <v/>
      </c>
      <c r="AB44" s="81" t="str">
        <f t="shared" si="12"/>
        <v>;;;;;CUSTOS DIRETOS;NA</v>
      </c>
      <c r="AC44" s="81" t="str">
        <f>IFERROR(VLOOKUP($AB44,'VERIFICAÇÃO 8'!H:J,2,FALSE),"")</f>
        <v/>
      </c>
      <c r="AD44" s="81" t="str">
        <f>IFERROR(VLOOKUP($AB44,'VERIFICAÇÃO 8'!H:J,3,FALSE),"")</f>
        <v/>
      </c>
      <c r="AF44" s="24">
        <f t="shared" si="13"/>
        <v>0</v>
      </c>
      <c r="AG44" s="24">
        <f t="shared" si="14"/>
        <v>0</v>
      </c>
      <c r="AH44" s="24">
        <f t="shared" si="15"/>
        <v>0</v>
      </c>
    </row>
    <row r="45" spans="1:34" x14ac:dyDescent="0.35">
      <c r="A45" s="492" t="s">
        <v>874</v>
      </c>
      <c r="B45" s="457"/>
      <c r="C45" s="457"/>
      <c r="D45" s="457"/>
      <c r="E45" s="64"/>
      <c r="F45" s="43" t="str">
        <f t="shared" si="10"/>
        <v/>
      </c>
      <c r="R45" s="81" t="b">
        <f t="shared" si="16"/>
        <v>0</v>
      </c>
      <c r="S45" s="81" t="b">
        <f t="shared" si="17"/>
        <v>0</v>
      </c>
      <c r="T45" s="81" t="str">
        <f t="shared" si="18"/>
        <v/>
      </c>
      <c r="U45" s="81" t="str">
        <f t="shared" si="19"/>
        <v/>
      </c>
      <c r="V45" s="81" t="str">
        <f t="shared" si="20"/>
        <v/>
      </c>
      <c r="W45" s="81" t="str">
        <f t="shared" si="21"/>
        <v/>
      </c>
      <c r="X45" s="81" t="str">
        <f t="shared" si="22"/>
        <v/>
      </c>
      <c r="Y45" s="81" t="str">
        <f t="shared" si="23"/>
        <v/>
      </c>
      <c r="Z45" s="81" t="str">
        <f t="shared" si="24"/>
        <v/>
      </c>
      <c r="AA45" s="81" t="str">
        <f t="shared" si="25"/>
        <v/>
      </c>
      <c r="AB45" s="81" t="str">
        <f t="shared" si="12"/>
        <v>;;;;;CUSTOS DIRETOS;NA</v>
      </c>
      <c r="AC45" s="81" t="str">
        <f>IFERROR(VLOOKUP($AB45,'VERIFICAÇÃO 8'!H:J,2,FALSE),"")</f>
        <v/>
      </c>
      <c r="AD45" s="81" t="str">
        <f>IFERROR(VLOOKUP($AB45,'VERIFICAÇÃO 8'!H:J,3,FALSE),"")</f>
        <v/>
      </c>
      <c r="AF45" s="24">
        <f t="shared" si="13"/>
        <v>0</v>
      </c>
      <c r="AG45" s="24">
        <f t="shared" si="14"/>
        <v>0</v>
      </c>
      <c r="AH45" s="24">
        <f t="shared" si="15"/>
        <v>0</v>
      </c>
    </row>
    <row r="46" spans="1:34" x14ac:dyDescent="0.35">
      <c r="A46" s="492" t="s">
        <v>875</v>
      </c>
      <c r="B46" s="457"/>
      <c r="C46" s="457"/>
      <c r="D46" s="457"/>
      <c r="E46" s="64"/>
      <c r="F46" s="43" t="str">
        <f t="shared" si="10"/>
        <v/>
      </c>
      <c r="R46" s="81" t="b">
        <f t="shared" si="16"/>
        <v>0</v>
      </c>
      <c r="S46" s="81" t="b">
        <f t="shared" si="17"/>
        <v>0</v>
      </c>
      <c r="T46" s="81" t="str">
        <f t="shared" si="18"/>
        <v/>
      </c>
      <c r="U46" s="81" t="str">
        <f t="shared" si="19"/>
        <v/>
      </c>
      <c r="V46" s="81" t="str">
        <f t="shared" si="20"/>
        <v/>
      </c>
      <c r="W46" s="81" t="str">
        <f t="shared" si="21"/>
        <v/>
      </c>
      <c r="X46" s="81" t="str">
        <f t="shared" si="22"/>
        <v/>
      </c>
      <c r="Y46" s="81" t="str">
        <f t="shared" si="23"/>
        <v/>
      </c>
      <c r="Z46" s="81" t="str">
        <f t="shared" si="24"/>
        <v/>
      </c>
      <c r="AA46" s="81" t="str">
        <f t="shared" si="25"/>
        <v/>
      </c>
      <c r="AB46" s="81" t="str">
        <f t="shared" si="12"/>
        <v>;;;;;CUSTOS DIRETOS;NA</v>
      </c>
      <c r="AC46" s="81" t="str">
        <f>IFERROR(VLOOKUP($AB46,'VERIFICAÇÃO 8'!H:J,2,FALSE),"")</f>
        <v/>
      </c>
      <c r="AD46" s="81" t="str">
        <f>IFERROR(VLOOKUP($AB46,'VERIFICAÇÃO 8'!H:J,3,FALSE),"")</f>
        <v/>
      </c>
      <c r="AF46" s="24">
        <f t="shared" si="13"/>
        <v>0</v>
      </c>
      <c r="AG46" s="24">
        <f t="shared" si="14"/>
        <v>0</v>
      </c>
      <c r="AH46" s="24">
        <f t="shared" si="15"/>
        <v>0</v>
      </c>
    </row>
    <row r="47" spans="1:34" x14ac:dyDescent="0.35">
      <c r="A47" s="492" t="s">
        <v>876</v>
      </c>
      <c r="B47" s="457"/>
      <c r="C47" s="457"/>
      <c r="D47" s="457"/>
      <c r="E47" s="64"/>
      <c r="F47" s="43" t="str">
        <f t="shared" si="10"/>
        <v/>
      </c>
      <c r="R47" s="81" t="b">
        <f t="shared" si="16"/>
        <v>0</v>
      </c>
      <c r="S47" s="81" t="b">
        <f t="shared" si="17"/>
        <v>0</v>
      </c>
      <c r="T47" s="81" t="str">
        <f t="shared" si="18"/>
        <v/>
      </c>
      <c r="U47" s="81" t="str">
        <f t="shared" si="19"/>
        <v/>
      </c>
      <c r="V47" s="81" t="str">
        <f t="shared" si="20"/>
        <v/>
      </c>
      <c r="W47" s="81" t="str">
        <f t="shared" si="21"/>
        <v/>
      </c>
      <c r="X47" s="81" t="str">
        <f t="shared" si="22"/>
        <v/>
      </c>
      <c r="Y47" s="81" t="str">
        <f t="shared" si="23"/>
        <v/>
      </c>
      <c r="Z47" s="81" t="str">
        <f t="shared" si="24"/>
        <v/>
      </c>
      <c r="AA47" s="81" t="str">
        <f t="shared" si="25"/>
        <v/>
      </c>
      <c r="AB47" s="81" t="str">
        <f t="shared" si="12"/>
        <v>;;;;;CUSTOS DIRETOS;NA</v>
      </c>
      <c r="AC47" s="81" t="str">
        <f>IFERROR(VLOOKUP($AB47,'VERIFICAÇÃO 8'!H:J,2,FALSE),"")</f>
        <v/>
      </c>
      <c r="AD47" s="81" t="str">
        <f>IFERROR(VLOOKUP($AB47,'VERIFICAÇÃO 8'!H:J,3,FALSE),"")</f>
        <v/>
      </c>
      <c r="AF47" s="24">
        <f t="shared" si="13"/>
        <v>0</v>
      </c>
      <c r="AG47" s="24">
        <f t="shared" si="14"/>
        <v>0</v>
      </c>
      <c r="AH47" s="24">
        <f t="shared" si="15"/>
        <v>0</v>
      </c>
    </row>
    <row r="48" spans="1:34" x14ac:dyDescent="0.35">
      <c r="A48" s="492" t="s">
        <v>877</v>
      </c>
      <c r="B48" s="457"/>
      <c r="C48" s="457"/>
      <c r="D48" s="457"/>
      <c r="E48" s="64"/>
      <c r="F48" s="43" t="str">
        <f t="shared" si="10"/>
        <v/>
      </c>
      <c r="R48" s="81" t="b">
        <f t="shared" si="16"/>
        <v>0</v>
      </c>
      <c r="S48" s="81" t="b">
        <f t="shared" si="17"/>
        <v>0</v>
      </c>
      <c r="T48" s="81" t="str">
        <f t="shared" si="18"/>
        <v/>
      </c>
      <c r="U48" s="81" t="str">
        <f t="shared" si="19"/>
        <v/>
      </c>
      <c r="V48" s="81" t="str">
        <f t="shared" si="20"/>
        <v/>
      </c>
      <c r="W48" s="81" t="str">
        <f t="shared" si="21"/>
        <v/>
      </c>
      <c r="X48" s="81" t="str">
        <f t="shared" si="22"/>
        <v/>
      </c>
      <c r="Y48" s="81" t="str">
        <f t="shared" si="23"/>
        <v/>
      </c>
      <c r="Z48" s="81" t="str">
        <f t="shared" si="24"/>
        <v/>
      </c>
      <c r="AA48" s="81" t="str">
        <f t="shared" si="25"/>
        <v/>
      </c>
      <c r="AB48" s="81" t="str">
        <f t="shared" si="12"/>
        <v>;;;;;CUSTOS DIRETOS;NA</v>
      </c>
      <c r="AC48" s="81" t="str">
        <f>IFERROR(VLOOKUP($AB48,'VERIFICAÇÃO 8'!H:J,2,FALSE),"")</f>
        <v/>
      </c>
      <c r="AD48" s="81" t="str">
        <f>IFERROR(VLOOKUP($AB48,'VERIFICAÇÃO 8'!H:J,3,FALSE),"")</f>
        <v/>
      </c>
      <c r="AF48" s="24">
        <f t="shared" si="13"/>
        <v>0</v>
      </c>
      <c r="AG48" s="24">
        <f t="shared" si="14"/>
        <v>0</v>
      </c>
      <c r="AH48" s="24">
        <f t="shared" si="15"/>
        <v>0</v>
      </c>
    </row>
    <row r="49" spans="1:34" x14ac:dyDescent="0.35">
      <c r="A49" s="492" t="s">
        <v>878</v>
      </c>
      <c r="B49" s="457"/>
      <c r="C49" s="457"/>
      <c r="D49" s="457"/>
      <c r="E49" s="64"/>
      <c r="F49" s="43" t="str">
        <f t="shared" si="10"/>
        <v/>
      </c>
      <c r="R49" s="81" t="b">
        <f t="shared" si="16"/>
        <v>0</v>
      </c>
      <c r="S49" s="81" t="b">
        <f t="shared" si="17"/>
        <v>0</v>
      </c>
      <c r="T49" s="81" t="str">
        <f t="shared" si="18"/>
        <v/>
      </c>
      <c r="U49" s="81" t="str">
        <f t="shared" si="19"/>
        <v/>
      </c>
      <c r="V49" s="81" t="str">
        <f t="shared" si="20"/>
        <v/>
      </c>
      <c r="W49" s="81" t="str">
        <f t="shared" si="21"/>
        <v/>
      </c>
      <c r="X49" s="81" t="str">
        <f t="shared" si="22"/>
        <v/>
      </c>
      <c r="Y49" s="81" t="str">
        <f t="shared" si="23"/>
        <v/>
      </c>
      <c r="Z49" s="81" t="str">
        <f t="shared" si="24"/>
        <v/>
      </c>
      <c r="AA49" s="81" t="str">
        <f t="shared" si="25"/>
        <v/>
      </c>
      <c r="AB49" s="81" t="str">
        <f t="shared" si="12"/>
        <v>;;;;;CUSTOS DIRETOS;NA</v>
      </c>
      <c r="AC49" s="81" t="str">
        <f>IFERROR(VLOOKUP($AB49,'VERIFICAÇÃO 8'!H:J,2,FALSE),"")</f>
        <v/>
      </c>
      <c r="AD49" s="81" t="str">
        <f>IFERROR(VLOOKUP($AB49,'VERIFICAÇÃO 8'!H:J,3,FALSE),"")</f>
        <v/>
      </c>
      <c r="AF49" s="24">
        <f t="shared" si="13"/>
        <v>0</v>
      </c>
      <c r="AG49" s="24">
        <f t="shared" si="14"/>
        <v>0</v>
      </c>
      <c r="AH49" s="24">
        <f t="shared" si="15"/>
        <v>0</v>
      </c>
    </row>
    <row r="50" spans="1:34" x14ac:dyDescent="0.35">
      <c r="A50" s="492" t="s">
        <v>879</v>
      </c>
      <c r="B50" s="457"/>
      <c r="C50" s="457"/>
      <c r="D50" s="457"/>
      <c r="E50" s="64"/>
      <c r="F50" s="43" t="str">
        <f t="shared" si="10"/>
        <v/>
      </c>
      <c r="R50" s="81" t="b">
        <f t="shared" si="16"/>
        <v>0</v>
      </c>
      <c r="S50" s="81" t="b">
        <f t="shared" si="17"/>
        <v>0</v>
      </c>
      <c r="T50" s="81" t="str">
        <f t="shared" si="18"/>
        <v/>
      </c>
      <c r="U50" s="81" t="str">
        <f t="shared" si="19"/>
        <v/>
      </c>
      <c r="V50" s="81" t="str">
        <f t="shared" si="20"/>
        <v/>
      </c>
      <c r="W50" s="81" t="str">
        <f t="shared" si="21"/>
        <v/>
      </c>
      <c r="X50" s="81" t="str">
        <f t="shared" si="22"/>
        <v/>
      </c>
      <c r="Y50" s="81" t="str">
        <f t="shared" si="23"/>
        <v/>
      </c>
      <c r="Z50" s="81" t="str">
        <f t="shared" si="24"/>
        <v/>
      </c>
      <c r="AA50" s="81" t="str">
        <f t="shared" si="25"/>
        <v/>
      </c>
      <c r="AB50" s="81" t="str">
        <f t="shared" si="12"/>
        <v>;;;;;CUSTOS DIRETOS;NA</v>
      </c>
      <c r="AC50" s="81" t="str">
        <f>IFERROR(VLOOKUP($AB50,'VERIFICAÇÃO 8'!H:J,2,FALSE),"")</f>
        <v/>
      </c>
      <c r="AD50" s="81" t="str">
        <f>IFERROR(VLOOKUP($AB50,'VERIFICAÇÃO 8'!H:J,3,FALSE),"")</f>
        <v/>
      </c>
      <c r="AF50" s="24">
        <f t="shared" si="13"/>
        <v>0</v>
      </c>
      <c r="AG50" s="24">
        <f t="shared" si="14"/>
        <v>0</v>
      </c>
      <c r="AH50" s="24">
        <f t="shared" si="15"/>
        <v>0</v>
      </c>
    </row>
    <row r="51" spans="1:34" x14ac:dyDescent="0.35">
      <c r="A51" s="492" t="s">
        <v>880</v>
      </c>
      <c r="B51" s="457"/>
      <c r="C51" s="457"/>
      <c r="D51" s="457"/>
      <c r="E51" s="64"/>
      <c r="F51" s="43" t="str">
        <f t="shared" si="10"/>
        <v/>
      </c>
      <c r="R51" s="81" t="b">
        <f t="shared" si="16"/>
        <v>0</v>
      </c>
      <c r="S51" s="81" t="b">
        <f t="shared" si="17"/>
        <v>0</v>
      </c>
      <c r="T51" s="81" t="str">
        <f t="shared" si="18"/>
        <v/>
      </c>
      <c r="U51" s="81" t="str">
        <f t="shared" si="19"/>
        <v/>
      </c>
      <c r="V51" s="81" t="str">
        <f t="shared" si="20"/>
        <v/>
      </c>
      <c r="W51" s="81" t="str">
        <f t="shared" si="21"/>
        <v/>
      </c>
      <c r="X51" s="81" t="str">
        <f t="shared" si="22"/>
        <v/>
      </c>
      <c r="Y51" s="81" t="str">
        <f t="shared" si="23"/>
        <v/>
      </c>
      <c r="Z51" s="81" t="str">
        <f t="shared" si="24"/>
        <v/>
      </c>
      <c r="AA51" s="81" t="str">
        <f t="shared" si="25"/>
        <v/>
      </c>
      <c r="AB51" s="81" t="str">
        <f t="shared" si="12"/>
        <v>;;;;;CUSTOS DIRETOS;NA</v>
      </c>
      <c r="AC51" s="81" t="str">
        <f>IFERROR(VLOOKUP($AB51,'VERIFICAÇÃO 8'!H:J,2,FALSE),"")</f>
        <v/>
      </c>
      <c r="AD51" s="81" t="str">
        <f>IFERROR(VLOOKUP($AB51,'VERIFICAÇÃO 8'!H:J,3,FALSE),"")</f>
        <v/>
      </c>
      <c r="AF51" s="24">
        <f t="shared" si="13"/>
        <v>0</v>
      </c>
      <c r="AG51" s="24">
        <f t="shared" si="14"/>
        <v>0</v>
      </c>
      <c r="AH51" s="24">
        <f t="shared" si="15"/>
        <v>0</v>
      </c>
    </row>
    <row r="52" spans="1:34" x14ac:dyDescent="0.35">
      <c r="A52" s="492" t="s">
        <v>881</v>
      </c>
      <c r="B52" s="457"/>
      <c r="C52" s="457"/>
      <c r="D52" s="457"/>
      <c r="E52" s="64"/>
      <c r="F52" s="43" t="str">
        <f t="shared" si="10"/>
        <v/>
      </c>
      <c r="R52" s="81" t="b">
        <f t="shared" si="16"/>
        <v>0</v>
      </c>
      <c r="S52" s="81" t="b">
        <f t="shared" si="17"/>
        <v>0</v>
      </c>
      <c r="T52" s="81" t="str">
        <f t="shared" si="18"/>
        <v/>
      </c>
      <c r="U52" s="81" t="str">
        <f t="shared" si="19"/>
        <v/>
      </c>
      <c r="V52" s="81" t="str">
        <f t="shared" si="20"/>
        <v/>
      </c>
      <c r="W52" s="81" t="str">
        <f t="shared" si="21"/>
        <v/>
      </c>
      <c r="X52" s="81" t="str">
        <f t="shared" si="22"/>
        <v/>
      </c>
      <c r="Y52" s="81" t="str">
        <f t="shared" si="23"/>
        <v/>
      </c>
      <c r="Z52" s="81" t="str">
        <f t="shared" si="24"/>
        <v/>
      </c>
      <c r="AA52" s="81" t="str">
        <f t="shared" si="25"/>
        <v/>
      </c>
      <c r="AB52" s="81" t="str">
        <f t="shared" si="12"/>
        <v>;;;;;CUSTOS DIRETOS;NA</v>
      </c>
      <c r="AC52" s="81" t="str">
        <f>IFERROR(VLOOKUP($AB52,'VERIFICAÇÃO 8'!H:J,2,FALSE),"")</f>
        <v/>
      </c>
      <c r="AD52" s="81" t="str">
        <f>IFERROR(VLOOKUP($AB52,'VERIFICAÇÃO 8'!H:J,3,FALSE),"")</f>
        <v/>
      </c>
      <c r="AF52" s="24">
        <f t="shared" si="13"/>
        <v>0</v>
      </c>
      <c r="AG52" s="24">
        <f t="shared" si="14"/>
        <v>0</v>
      </c>
      <c r="AH52" s="24">
        <f t="shared" si="15"/>
        <v>0</v>
      </c>
    </row>
    <row r="53" spans="1:34" x14ac:dyDescent="0.35">
      <c r="A53" s="492" t="s">
        <v>882</v>
      </c>
      <c r="B53" s="457"/>
      <c r="C53" s="457"/>
      <c r="D53" s="457"/>
      <c r="E53" s="64"/>
      <c r="F53" s="43" t="str">
        <f t="shared" si="10"/>
        <v/>
      </c>
      <c r="R53" s="81" t="b">
        <f t="shared" si="16"/>
        <v>0</v>
      </c>
      <c r="S53" s="81" t="b">
        <f t="shared" si="17"/>
        <v>0</v>
      </c>
      <c r="T53" s="81" t="str">
        <f t="shared" si="18"/>
        <v/>
      </c>
      <c r="U53" s="81" t="str">
        <f t="shared" si="19"/>
        <v/>
      </c>
      <c r="V53" s="81" t="str">
        <f t="shared" si="20"/>
        <v/>
      </c>
      <c r="W53" s="81" t="str">
        <f t="shared" si="21"/>
        <v/>
      </c>
      <c r="X53" s="81" t="str">
        <f t="shared" si="22"/>
        <v/>
      </c>
      <c r="Y53" s="81" t="str">
        <f t="shared" si="23"/>
        <v/>
      </c>
      <c r="Z53" s="81" t="str">
        <f t="shared" si="24"/>
        <v/>
      </c>
      <c r="AA53" s="81" t="str">
        <f t="shared" si="25"/>
        <v/>
      </c>
      <c r="AB53" s="81" t="str">
        <f t="shared" si="12"/>
        <v>;;;;;CUSTOS DIRETOS;NA</v>
      </c>
      <c r="AC53" s="81" t="str">
        <f>IFERROR(VLOOKUP($AB53,'VERIFICAÇÃO 8'!H:J,2,FALSE),"")</f>
        <v/>
      </c>
      <c r="AD53" s="81" t="str">
        <f>IFERROR(VLOOKUP($AB53,'VERIFICAÇÃO 8'!H:J,3,FALSE),"")</f>
        <v/>
      </c>
      <c r="AF53" s="24">
        <f t="shared" si="13"/>
        <v>0</v>
      </c>
      <c r="AG53" s="24">
        <f t="shared" si="14"/>
        <v>0</v>
      </c>
      <c r="AH53" s="24">
        <f t="shared" si="15"/>
        <v>0</v>
      </c>
    </row>
    <row r="54" spans="1:34" x14ac:dyDescent="0.35">
      <c r="A54" s="492" t="s">
        <v>883</v>
      </c>
      <c r="B54" s="457"/>
      <c r="C54" s="457"/>
      <c r="D54" s="457"/>
      <c r="E54" s="64"/>
      <c r="F54" s="43" t="str">
        <f t="shared" si="10"/>
        <v/>
      </c>
      <c r="R54" s="81" t="b">
        <f t="shared" si="16"/>
        <v>0</v>
      </c>
      <c r="S54" s="81" t="b">
        <f t="shared" si="17"/>
        <v>0</v>
      </c>
      <c r="T54" s="81" t="str">
        <f t="shared" si="18"/>
        <v/>
      </c>
      <c r="U54" s="81" t="str">
        <f t="shared" si="19"/>
        <v/>
      </c>
      <c r="V54" s="81" t="str">
        <f t="shared" si="20"/>
        <v/>
      </c>
      <c r="W54" s="81" t="str">
        <f t="shared" si="21"/>
        <v/>
      </c>
      <c r="X54" s="81" t="str">
        <f t="shared" si="22"/>
        <v/>
      </c>
      <c r="Y54" s="81" t="str">
        <f t="shared" si="23"/>
        <v/>
      </c>
      <c r="Z54" s="81" t="str">
        <f t="shared" si="24"/>
        <v/>
      </c>
      <c r="AA54" s="81" t="str">
        <f t="shared" si="25"/>
        <v/>
      </c>
      <c r="AB54" s="81" t="str">
        <f t="shared" si="12"/>
        <v>;;;;;CUSTOS DIRETOS;NA</v>
      </c>
      <c r="AC54" s="81" t="str">
        <f>IFERROR(VLOOKUP($AB54,'VERIFICAÇÃO 8'!H:J,2,FALSE),"")</f>
        <v/>
      </c>
      <c r="AD54" s="81" t="str">
        <f>IFERROR(VLOOKUP($AB54,'VERIFICAÇÃO 8'!H:J,3,FALSE),"")</f>
        <v/>
      </c>
      <c r="AF54" s="24">
        <f t="shared" si="13"/>
        <v>0</v>
      </c>
      <c r="AG54" s="24">
        <f t="shared" si="14"/>
        <v>0</v>
      </c>
      <c r="AH54" s="24">
        <f t="shared" si="15"/>
        <v>0</v>
      </c>
    </row>
    <row r="55" spans="1:34" ht="20.149999999999999" customHeight="1" thickBot="1" x14ac:dyDescent="0.4">
      <c r="A55" s="733" t="s">
        <v>2397</v>
      </c>
      <c r="B55" s="734"/>
      <c r="C55" s="734"/>
      <c r="D55" s="734"/>
      <c r="E55" s="55">
        <f>SUM(E5:E54)</f>
        <v>0</v>
      </c>
      <c r="AE55" s="295" t="s">
        <v>5</v>
      </c>
      <c r="AF55" s="295">
        <f>SUM(AF5:AF54)</f>
        <v>0</v>
      </c>
      <c r="AG55" s="295">
        <f>SUM(AG5:AG54)</f>
        <v>0</v>
      </c>
      <c r="AH55" s="295">
        <f>SUM(AH5:AH54)</f>
        <v>0</v>
      </c>
    </row>
    <row r="56" spans="1:34" ht="10.5" thickTop="1" x14ac:dyDescent="0.35">
      <c r="AE56" s="295" t="s">
        <v>18</v>
      </c>
      <c r="AF56" s="295" t="str">
        <f>IF(AF55&gt;0,AF4,"")</f>
        <v/>
      </c>
      <c r="AG56" s="295" t="str">
        <f>IF(AG55&gt;0,AG4,"")</f>
        <v/>
      </c>
      <c r="AH56" s="295" t="str">
        <f>IF(AH55&gt;0,AH4,"")</f>
        <v/>
      </c>
    </row>
  </sheetData>
  <sheetProtection algorithmName="SHA-512" hashValue="OL4tbrhlDUQMtM6xX7X3miUR4ETZ1QYXvydCT0MUXxWofuirQous0UfkNQpBgwb5faSsfzzEoMwsQRvimAkZhA==" saltValue="N5yeteTYJzsK2VZWoBaL9w==" spinCount="100000" sheet="1" formatColumns="0" formatRows="0" selectLockedCells="1"/>
  <mergeCells count="7">
    <mergeCell ref="A55:D55"/>
    <mergeCell ref="A3:E3"/>
    <mergeCell ref="AF3:AH3"/>
    <mergeCell ref="H3:N3"/>
    <mergeCell ref="R3:T3"/>
    <mergeCell ref="U3:AA3"/>
    <mergeCell ref="AB3:AD3"/>
  </mergeCells>
  <conditionalFormatting sqref="B5:B54">
    <cfRule type="cellIs" dxfId="4" priority="1" operator="equal">
      <formula>0</formula>
    </cfRule>
  </conditionalFormatting>
  <dataValidations count="3">
    <dataValidation type="decimal" operator="greaterThanOrEqual" allowBlank="1" showInputMessage="1" showErrorMessage="1" error="A INFORMAÇÃO DEVE SER UM NÚMERO POSITIVO._x000a_UTILIZE VÍRGULA PARA SEPARAR OS CENTAVOS, SE HOUVRE." sqref="E5:E54" xr:uid="{00000000-0002-0000-1500-000000000000}">
      <formula1>0</formula1>
    </dataValidation>
    <dataValidation type="textLength" operator="lessThanOrEqual" allowBlank="1" showErrorMessage="1" error="O TEXTO NÃO PODE SUPERAR 300 CARACTERES" sqref="C5:D54" xr:uid="{00000000-0002-0000-1500-000001000000}">
      <formula1>300</formula1>
    </dataValidation>
    <dataValidation type="list" allowBlank="1" showInputMessage="1" showErrorMessage="1" error="SELECIONE NA LISTA O EXECUTOR DA DESPESA." sqref="B5:B54" xr:uid="{00000000-0002-0000-1500-000002000000}">
      <formula1>$H$5:$H$20</formula1>
    </dataValidation>
  </dataValidations>
  <pageMargins left="0.78740157480314965" right="0.23622047244094491" top="0.78740157480314965" bottom="0.74803149606299213" header="0.31496062992125984" footer="0.31496062992125984"/>
  <pageSetup paperSize="9" scale="86" fitToHeight="5" orientation="landscape" r:id="rId1"/>
  <headerFooter>
    <oddHeader>&amp;CPTR - PARTE B&amp;RVERSÃO 2</oddHeader>
    <oddFooter>&amp;A&amp;RPágina &amp;P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Plan26">
    <pageSetUpPr fitToPage="1"/>
  </sheetPr>
  <dimension ref="A1:AN86"/>
  <sheetViews>
    <sheetView showGridLines="0" zoomScaleNormal="100" workbookViewId="0">
      <selection activeCell="B5" sqref="B5"/>
    </sheetView>
  </sheetViews>
  <sheetFormatPr defaultColWidth="9.1796875" defaultRowHeight="10" x14ac:dyDescent="0.35"/>
  <cols>
    <col min="1" max="1" width="4.81640625" style="7" customWidth="1"/>
    <col min="2" max="2" width="21.26953125" style="5" customWidth="1"/>
    <col min="3" max="3" width="35.453125" style="5" customWidth="1"/>
    <col min="4" max="4" width="11.81640625" style="5" customWidth="1"/>
    <col min="5" max="5" width="23.1796875" style="5" customWidth="1"/>
    <col min="6" max="6" width="23.7265625" style="5" customWidth="1"/>
    <col min="7" max="7" width="13.453125" style="5" customWidth="1"/>
    <col min="8" max="8" width="10.453125" style="5" customWidth="1"/>
    <col min="9" max="9" width="17.7265625" style="5" customWidth="1"/>
    <col min="10" max="10" width="76.26953125" style="44" customWidth="1"/>
    <col min="11" max="11" width="9.1796875" style="5" hidden="1" customWidth="1"/>
    <col min="12" max="12" width="32.26953125" style="5" hidden="1" customWidth="1"/>
    <col min="13" max="13" width="15.81640625" style="5" hidden="1" customWidth="1"/>
    <col min="14" max="14" width="28.26953125" style="5" hidden="1" customWidth="1"/>
    <col min="15" max="18" width="15.26953125" style="5" hidden="1" customWidth="1"/>
    <col min="19" max="19" width="19.453125" style="5" hidden="1" customWidth="1"/>
    <col min="20" max="20" width="18.453125" style="5" hidden="1" customWidth="1"/>
    <col min="21" max="21" width="7.54296875" style="5" hidden="1" customWidth="1"/>
    <col min="22" max="22" width="6.1796875" style="5" hidden="1" customWidth="1"/>
    <col min="23" max="23" width="13.54296875" style="5" hidden="1" customWidth="1"/>
    <col min="24" max="24" width="22.26953125" style="5" hidden="1" customWidth="1"/>
    <col min="25" max="25" width="14.26953125" style="5" hidden="1" customWidth="1"/>
    <col min="26" max="26" width="9.1796875" style="5" hidden="1" customWidth="1"/>
    <col min="27" max="27" width="14.1796875" style="5" hidden="1" customWidth="1"/>
    <col min="28" max="28" width="7.453125" style="5" hidden="1" customWidth="1"/>
    <col min="29" max="29" width="8.26953125" style="5" hidden="1" customWidth="1"/>
    <col min="30" max="30" width="10" style="5" hidden="1" customWidth="1"/>
    <col min="31" max="31" width="10.453125" style="5" hidden="1" customWidth="1"/>
    <col min="32" max="32" width="16.81640625" style="5" hidden="1" customWidth="1"/>
    <col min="33" max="33" width="20.453125" style="5" hidden="1" customWidth="1"/>
    <col min="34" max="34" width="9.81640625" style="5" hidden="1" customWidth="1"/>
    <col min="35" max="35" width="13.1796875" style="5" hidden="1" customWidth="1"/>
    <col min="36" max="36" width="15.453125" style="5" hidden="1" customWidth="1"/>
    <col min="37" max="39" width="16.1796875" style="5" hidden="1" customWidth="1"/>
    <col min="40" max="40" width="9.1796875" style="5" hidden="1" customWidth="1"/>
    <col min="41" max="41" width="9.1796875" style="5" customWidth="1"/>
    <col min="42" max="16384" width="9.1796875" style="5"/>
  </cols>
  <sheetData>
    <row r="1" spans="1:39" ht="10.5" x14ac:dyDescent="0.35">
      <c r="A1" s="141" t="s">
        <v>382</v>
      </c>
      <c r="J1" s="5"/>
    </row>
    <row r="2" spans="1:39" ht="10.5" thickBot="1" x14ac:dyDescent="0.4">
      <c r="J2" s="5"/>
    </row>
    <row r="3" spans="1:39" ht="20.149999999999999" customHeight="1" thickTop="1" thickBot="1" x14ac:dyDescent="0.4">
      <c r="A3" s="772" t="s">
        <v>259</v>
      </c>
      <c r="B3" s="773"/>
      <c r="C3" s="773"/>
      <c r="D3" s="773"/>
      <c r="E3" s="773"/>
      <c r="F3" s="773"/>
      <c r="G3" s="773"/>
      <c r="H3" s="773"/>
      <c r="I3" s="774"/>
      <c r="J3" s="43"/>
      <c r="L3" s="652" t="s">
        <v>915</v>
      </c>
      <c r="M3" s="653"/>
      <c r="N3" s="653"/>
      <c r="O3" s="653"/>
      <c r="P3" s="653"/>
      <c r="Q3" s="653"/>
      <c r="R3" s="654"/>
      <c r="S3" s="785" t="s">
        <v>2031</v>
      </c>
      <c r="T3" s="784"/>
      <c r="W3" s="766" t="s">
        <v>2016</v>
      </c>
      <c r="X3" s="768"/>
      <c r="Y3" s="769"/>
      <c r="Z3" s="658" t="s">
        <v>2017</v>
      </c>
      <c r="AA3" s="658"/>
      <c r="AB3" s="658"/>
      <c r="AC3" s="658"/>
      <c r="AD3" s="658"/>
      <c r="AE3" s="658"/>
      <c r="AF3" s="658"/>
      <c r="AG3" s="749" t="s">
        <v>2018</v>
      </c>
      <c r="AH3" s="749"/>
      <c r="AI3" s="749"/>
      <c r="AK3" s="730" t="s">
        <v>2032</v>
      </c>
      <c r="AL3" s="730"/>
      <c r="AM3" s="730"/>
    </row>
    <row r="4" spans="1:39" ht="25" customHeight="1" thickTop="1" x14ac:dyDescent="0.35">
      <c r="A4" s="216" t="s">
        <v>6</v>
      </c>
      <c r="B4" s="214" t="s">
        <v>2422</v>
      </c>
      <c r="C4" s="214" t="s">
        <v>358</v>
      </c>
      <c r="D4" s="214" t="s">
        <v>359</v>
      </c>
      <c r="E4" s="214" t="s">
        <v>478</v>
      </c>
      <c r="F4" s="214" t="s">
        <v>914</v>
      </c>
      <c r="G4" s="214" t="s">
        <v>360</v>
      </c>
      <c r="H4" s="214" t="s">
        <v>361</v>
      </c>
      <c r="I4" s="215" t="s">
        <v>9</v>
      </c>
      <c r="L4" s="342" t="s">
        <v>1542</v>
      </c>
      <c r="M4" s="342" t="s">
        <v>0</v>
      </c>
      <c r="N4" s="342" t="s">
        <v>440</v>
      </c>
      <c r="O4" s="342" t="s">
        <v>1</v>
      </c>
      <c r="P4" s="342" t="s">
        <v>245</v>
      </c>
      <c r="Q4" s="342" t="s">
        <v>1083</v>
      </c>
      <c r="R4" s="342" t="s">
        <v>446</v>
      </c>
      <c r="S4" s="332" t="s">
        <v>447</v>
      </c>
      <c r="T4" s="332" t="s">
        <v>444</v>
      </c>
      <c r="W4" s="320" t="s">
        <v>1883</v>
      </c>
      <c r="X4" s="320" t="s">
        <v>1884</v>
      </c>
      <c r="Y4" s="211" t="s">
        <v>1885</v>
      </c>
      <c r="Z4" s="96" t="s">
        <v>0</v>
      </c>
      <c r="AA4" s="96" t="s">
        <v>440</v>
      </c>
      <c r="AB4" s="96" t="s">
        <v>1</v>
      </c>
      <c r="AC4" s="96" t="s">
        <v>245</v>
      </c>
      <c r="AD4" s="96" t="s">
        <v>1083</v>
      </c>
      <c r="AE4" s="96" t="s">
        <v>446</v>
      </c>
      <c r="AF4" s="211" t="s">
        <v>1906</v>
      </c>
      <c r="AG4" s="163" t="s">
        <v>1899</v>
      </c>
      <c r="AH4" s="163" t="s">
        <v>5</v>
      </c>
      <c r="AI4" s="211" t="s">
        <v>1907</v>
      </c>
      <c r="AK4" s="24" t="s">
        <v>1665</v>
      </c>
      <c r="AL4" s="24" t="s">
        <v>1667</v>
      </c>
      <c r="AM4" s="24" t="s">
        <v>2092</v>
      </c>
    </row>
    <row r="5" spans="1:39" x14ac:dyDescent="0.35">
      <c r="A5" s="161" t="s">
        <v>884</v>
      </c>
      <c r="B5" s="45"/>
      <c r="C5" s="45"/>
      <c r="D5" s="45"/>
      <c r="E5" s="557"/>
      <c r="F5" s="557"/>
      <c r="G5" s="57"/>
      <c r="H5" s="154"/>
      <c r="I5" s="51">
        <f>IF(OR(Y5&lt;&gt;"",AF5&lt;&gt;"",AI5&lt;&gt;""),0,G5*H5)</f>
        <v>0</v>
      </c>
      <c r="J5" s="43" t="str">
        <f>IF(AF5&lt;&gt;"",AF5,IF(AI5&lt;&gt;"",AI5,IF(Y5&lt;&gt;"",Y5,"")))</f>
        <v/>
      </c>
      <c r="L5" s="24" t="str">
        <f>'A - DADOS INST.'!T41</f>
        <v/>
      </c>
      <c r="M5" s="26" t="str">
        <f>'A - DADOS INST.'!U41</f>
        <v/>
      </c>
      <c r="N5" s="26" t="str">
        <f>'A - DADOS INST.'!V41</f>
        <v/>
      </c>
      <c r="O5" s="26" t="str">
        <f>'A - DADOS INST.'!W41</f>
        <v/>
      </c>
      <c r="P5" s="26" t="str">
        <f>'A - DADOS INST.'!X41</f>
        <v/>
      </c>
      <c r="Q5" s="26" t="str">
        <f>'A - DADOS INST.'!Y41</f>
        <v/>
      </c>
      <c r="R5" s="26" t="str">
        <f>'A - DADOS INST.'!Z41</f>
        <v/>
      </c>
      <c r="S5" s="167">
        <f t="shared" ref="S5:S20" si="0">SUMIFS($I$5:$I$84,$B$5:$B$84,L26,$D$5:$D$84,$N$38)</f>
        <v>0</v>
      </c>
      <c r="T5" s="167">
        <f t="shared" ref="T5:T20" si="1">SUMIF($B$5:$B$84,L26,$I$5:$I$84)</f>
        <v>0</v>
      </c>
      <c r="W5" s="24" t="b">
        <f>OR(B5&lt;&gt;"",C5&lt;&gt;"",D5&lt;&gt;"",E5&lt;&gt;"",F5&lt;&gt;"",G5&lt;&gt;"",H5&lt;&gt;"")</f>
        <v>0</v>
      </c>
      <c r="X5" s="24" t="b">
        <f>AND(B5&lt;&gt;"",C5&lt;&gt;"",D5&lt;&gt;"",E5&lt;&gt;"",F5&lt;&gt;"",G5&lt;&gt;"",H5&lt;&gt;"")</f>
        <v>0</v>
      </c>
      <c r="Y5" s="24" t="str">
        <f>IF(AND(W5=TRUE,X5=FALSE),$L$57,"")</f>
        <v/>
      </c>
      <c r="Z5" s="120" t="str">
        <f>IFERROR(VLOOKUP($B5,$L$5:$R$20,2,FALSE),"")</f>
        <v/>
      </c>
      <c r="AA5" s="120" t="str">
        <f>IFERROR(VLOOKUP($B5,$L$5:$R$20,3,FALSE),"")</f>
        <v/>
      </c>
      <c r="AB5" s="120" t="str">
        <f>IFERROR(VLOOKUP($B5,$L$5:$R$20,4,FALSE),"")</f>
        <v/>
      </c>
      <c r="AC5" s="120" t="str">
        <f>IFERROR(VLOOKUP($B5,$L$5:$R$20,5,FALSE),"")</f>
        <v/>
      </c>
      <c r="AD5" s="120" t="str">
        <f>IFERROR(VLOOKUP($B5,$L$5:$R$20,6,FALSE),"")</f>
        <v/>
      </c>
      <c r="AE5" s="120" t="str">
        <f>IFERROR(VLOOKUP($B5,$L$5:$R$20,7,FALSE),"")</f>
        <v/>
      </c>
      <c r="AF5" s="24" t="str">
        <f>IF(B5="","",IF(Z5="",$L$58,""))</f>
        <v/>
      </c>
      <c r="AG5" s="24" t="str">
        <f>CONCATENATE($L$45,$L$53,AB5,$L$53,AC5,$L$53,AD5,$L$53,AE5,$L$53,$L$49,$L$53,C5)</f>
        <v>;;;;;CAPACITACAO DE FORNECEDORES;</v>
      </c>
      <c r="AH5" s="24" t="str">
        <f>IFERROR(VLOOKUP($AG5,'VERIFICAÇÃO 8'!H:J,2,FALSE),"")</f>
        <v/>
      </c>
      <c r="AI5" s="24" t="str">
        <f>IFERROR(VLOOKUP($AG5,'VERIFICAÇÃO 8'!H:J,3,FALSE),"")</f>
        <v/>
      </c>
      <c r="AK5" s="24">
        <f>IF(Y5&lt;&gt;"",1,0)</f>
        <v>0</v>
      </c>
      <c r="AL5" s="24">
        <f>IF(AF5&lt;&gt;"",1,0)</f>
        <v>0</v>
      </c>
      <c r="AM5" s="24">
        <f>IF(AI5&lt;&gt;"",1,0)</f>
        <v>0</v>
      </c>
    </row>
    <row r="6" spans="1:39" x14ac:dyDescent="0.35">
      <c r="A6" s="161" t="s">
        <v>885</v>
      </c>
      <c r="B6" s="541"/>
      <c r="C6" s="541"/>
      <c r="D6" s="457"/>
      <c r="E6" s="557"/>
      <c r="F6" s="557"/>
      <c r="G6" s="57"/>
      <c r="H6" s="154"/>
      <c r="I6" s="51">
        <f t="shared" ref="I6:I69" si="2">IF(OR(Y6&lt;&gt;"",AF6&lt;&gt;"",AI6&lt;&gt;""),0,G6*H6)</f>
        <v>0</v>
      </c>
      <c r="J6" s="43" t="str">
        <f t="shared" ref="J6:J69" si="3">IF(AF6&lt;&gt;"",AF6,IF(AI6&lt;&gt;"",AI6,IF(Y6&lt;&gt;"",Y6,"")))</f>
        <v/>
      </c>
      <c r="L6" s="24" t="str">
        <f>'A - DADOS INST.'!T42</f>
        <v/>
      </c>
      <c r="M6" s="26" t="str">
        <f>'A - DADOS INST.'!U42</f>
        <v/>
      </c>
      <c r="N6" s="26" t="str">
        <f>'A - DADOS INST.'!V42</f>
        <v/>
      </c>
      <c r="O6" s="26" t="str">
        <f>'A - DADOS INST.'!W42</f>
        <v/>
      </c>
      <c r="P6" s="26" t="str">
        <f>'A - DADOS INST.'!X42</f>
        <v/>
      </c>
      <c r="Q6" s="26" t="str">
        <f>'A - DADOS INST.'!Y42</f>
        <v/>
      </c>
      <c r="R6" s="26" t="str">
        <f>'A - DADOS INST.'!Z42</f>
        <v/>
      </c>
      <c r="S6" s="167">
        <f t="shared" si="0"/>
        <v>0</v>
      </c>
      <c r="T6" s="167">
        <f t="shared" si="1"/>
        <v>0</v>
      </c>
      <c r="W6" s="24" t="b">
        <f t="shared" ref="W6:W69" si="4">OR(B6&lt;&gt;"",C6&lt;&gt;"",D6&lt;&gt;"",E6&lt;&gt;"",F6&lt;&gt;"",G6&lt;&gt;"",H6&lt;&gt;"")</f>
        <v>0</v>
      </c>
      <c r="X6" s="24" t="b">
        <f t="shared" ref="X6:X69" si="5">AND(B6&lt;&gt;"",C6&lt;&gt;"",D6&lt;&gt;"",E6&lt;&gt;"",F6&lt;&gt;"",G6&lt;&gt;"",H6&lt;&gt;"")</f>
        <v>0</v>
      </c>
      <c r="Y6" s="24" t="str">
        <f t="shared" ref="Y6:Y69" si="6">IF(AND(W6=TRUE,X6=FALSE),$L$57,"")</f>
        <v/>
      </c>
      <c r="Z6" s="120" t="str">
        <f t="shared" ref="Z6:Z69" si="7">IFERROR(VLOOKUP($B6,$L$5:$R$20,2,FALSE),"")</f>
        <v/>
      </c>
      <c r="AA6" s="120" t="str">
        <f t="shared" ref="AA6:AA69" si="8">IFERROR(VLOOKUP($B6,$L$5:$R$20,3,FALSE),"")</f>
        <v/>
      </c>
      <c r="AB6" s="120" t="str">
        <f t="shared" ref="AB6:AB69" si="9">IFERROR(VLOOKUP($B6,$L$5:$R$20,4,FALSE),"")</f>
        <v/>
      </c>
      <c r="AC6" s="120" t="str">
        <f t="shared" ref="AC6:AC69" si="10">IFERROR(VLOOKUP($B6,$L$5:$R$20,5,FALSE),"")</f>
        <v/>
      </c>
      <c r="AD6" s="120" t="str">
        <f t="shared" ref="AD6:AD69" si="11">IFERROR(VLOOKUP($B6,$L$5:$R$20,6,FALSE),"")</f>
        <v/>
      </c>
      <c r="AE6" s="120" t="str">
        <f t="shared" ref="AE6:AE69" si="12">IFERROR(VLOOKUP($B6,$L$5:$R$20,7,FALSE),"")</f>
        <v/>
      </c>
      <c r="AF6" s="24" t="str">
        <f t="shared" ref="AF6:AF69" si="13">IF(B6="","",IF(Z6="",$L$58,""))</f>
        <v/>
      </c>
      <c r="AG6" s="24" t="str">
        <f t="shared" ref="AG6:AG69" si="14">CONCATENATE($L$45,$L$53,AB6,$L$53,AC6,$L$53,AD6,$L$53,AE6,$L$53,$L$49,$L$53,C6)</f>
        <v>;;;;;CAPACITACAO DE FORNECEDORES;</v>
      </c>
      <c r="AH6" s="24" t="str">
        <f>IFERROR(VLOOKUP($AG6,'VERIFICAÇÃO 8'!H:J,2,FALSE),"")</f>
        <v/>
      </c>
      <c r="AI6" s="24" t="str">
        <f>IFERROR(VLOOKUP($AG6,'VERIFICAÇÃO 8'!H:J,3,FALSE),"")</f>
        <v/>
      </c>
      <c r="AK6" s="24">
        <f t="shared" ref="AK6:AK69" si="15">IF(Y6&lt;&gt;"",1,0)</f>
        <v>0</v>
      </c>
      <c r="AL6" s="24">
        <f t="shared" ref="AL6:AL69" si="16">IF(AF6&lt;&gt;"",1,0)</f>
        <v>0</v>
      </c>
      <c r="AM6" s="24">
        <f t="shared" ref="AM6:AM69" si="17">IF(AI6&lt;&gt;"",1,0)</f>
        <v>0</v>
      </c>
    </row>
    <row r="7" spans="1:39" x14ac:dyDescent="0.35">
      <c r="A7" s="161" t="s">
        <v>886</v>
      </c>
      <c r="B7" s="541"/>
      <c r="C7" s="457"/>
      <c r="D7" s="457"/>
      <c r="E7" s="557"/>
      <c r="F7" s="557"/>
      <c r="G7" s="57"/>
      <c r="H7" s="154"/>
      <c r="I7" s="51">
        <f t="shared" si="2"/>
        <v>0</v>
      </c>
      <c r="J7" s="43" t="str">
        <f t="shared" si="3"/>
        <v/>
      </c>
      <c r="L7" s="24" t="str">
        <f>'A - DADOS INST.'!T43</f>
        <v/>
      </c>
      <c r="M7" s="26" t="str">
        <f>'A - DADOS INST.'!U43</f>
        <v/>
      </c>
      <c r="N7" s="26" t="str">
        <f>'A - DADOS INST.'!V43</f>
        <v/>
      </c>
      <c r="O7" s="26" t="str">
        <f>'A - DADOS INST.'!W43</f>
        <v/>
      </c>
      <c r="P7" s="26" t="str">
        <f>'A - DADOS INST.'!X43</f>
        <v/>
      </c>
      <c r="Q7" s="26" t="str">
        <f>'A - DADOS INST.'!Y43</f>
        <v/>
      </c>
      <c r="R7" s="26" t="str">
        <f>'A - DADOS INST.'!Z43</f>
        <v/>
      </c>
      <c r="S7" s="167">
        <f t="shared" si="0"/>
        <v>0</v>
      </c>
      <c r="T7" s="167">
        <f t="shared" si="1"/>
        <v>0</v>
      </c>
      <c r="W7" s="24" t="b">
        <f t="shared" si="4"/>
        <v>0</v>
      </c>
      <c r="X7" s="24" t="b">
        <f t="shared" si="5"/>
        <v>0</v>
      </c>
      <c r="Y7" s="24" t="str">
        <f t="shared" si="6"/>
        <v/>
      </c>
      <c r="Z7" s="120" t="str">
        <f t="shared" si="7"/>
        <v/>
      </c>
      <c r="AA7" s="120" t="str">
        <f t="shared" si="8"/>
        <v/>
      </c>
      <c r="AB7" s="120" t="str">
        <f t="shared" si="9"/>
        <v/>
      </c>
      <c r="AC7" s="120" t="str">
        <f t="shared" si="10"/>
        <v/>
      </c>
      <c r="AD7" s="120" t="str">
        <f t="shared" si="11"/>
        <v/>
      </c>
      <c r="AE7" s="120" t="str">
        <f t="shared" si="12"/>
        <v/>
      </c>
      <c r="AF7" s="24" t="str">
        <f t="shared" si="13"/>
        <v/>
      </c>
      <c r="AG7" s="24" t="str">
        <f t="shared" si="14"/>
        <v>;;;;;CAPACITACAO DE FORNECEDORES;</v>
      </c>
      <c r="AH7" s="24" t="str">
        <f>IFERROR(VLOOKUP($AG7,'VERIFICAÇÃO 8'!H:J,2,FALSE),"")</f>
        <v/>
      </c>
      <c r="AI7" s="24" t="str">
        <f>IFERROR(VLOOKUP($AG7,'VERIFICAÇÃO 8'!H:J,3,FALSE),"")</f>
        <v/>
      </c>
      <c r="AK7" s="24">
        <f t="shared" si="15"/>
        <v>0</v>
      </c>
      <c r="AL7" s="24">
        <f t="shared" si="16"/>
        <v>0</v>
      </c>
      <c r="AM7" s="24">
        <f t="shared" si="17"/>
        <v>0</v>
      </c>
    </row>
    <row r="8" spans="1:39" x14ac:dyDescent="0.35">
      <c r="A8" s="161" t="s">
        <v>887</v>
      </c>
      <c r="B8" s="541"/>
      <c r="C8" s="457"/>
      <c r="D8" s="457"/>
      <c r="E8" s="557"/>
      <c r="F8" s="557"/>
      <c r="G8" s="57"/>
      <c r="H8" s="154"/>
      <c r="I8" s="51">
        <f t="shared" si="2"/>
        <v>0</v>
      </c>
      <c r="J8" s="43" t="str">
        <f t="shared" si="3"/>
        <v/>
      </c>
      <c r="L8" s="24" t="str">
        <f>'A - DADOS INST.'!T44</f>
        <v/>
      </c>
      <c r="M8" s="26" t="str">
        <f>'A - DADOS INST.'!U44</f>
        <v/>
      </c>
      <c r="N8" s="26" t="str">
        <f>'A - DADOS INST.'!V44</f>
        <v/>
      </c>
      <c r="O8" s="26" t="str">
        <f>'A - DADOS INST.'!W44</f>
        <v/>
      </c>
      <c r="P8" s="26" t="str">
        <f>'A - DADOS INST.'!X44</f>
        <v/>
      </c>
      <c r="Q8" s="26" t="str">
        <f>'A - DADOS INST.'!Y44</f>
        <v/>
      </c>
      <c r="R8" s="26" t="str">
        <f>'A - DADOS INST.'!Z44</f>
        <v/>
      </c>
      <c r="S8" s="167">
        <f t="shared" si="0"/>
        <v>0</v>
      </c>
      <c r="T8" s="167">
        <f t="shared" si="1"/>
        <v>0</v>
      </c>
      <c r="W8" s="24" t="b">
        <f t="shared" si="4"/>
        <v>0</v>
      </c>
      <c r="X8" s="24" t="b">
        <f t="shared" si="5"/>
        <v>0</v>
      </c>
      <c r="Y8" s="24" t="str">
        <f t="shared" si="6"/>
        <v/>
      </c>
      <c r="Z8" s="120" t="str">
        <f t="shared" si="7"/>
        <v/>
      </c>
      <c r="AA8" s="120" t="str">
        <f t="shared" si="8"/>
        <v/>
      </c>
      <c r="AB8" s="120" t="str">
        <f t="shared" si="9"/>
        <v/>
      </c>
      <c r="AC8" s="120" t="str">
        <f t="shared" si="10"/>
        <v/>
      </c>
      <c r="AD8" s="120" t="str">
        <f t="shared" si="11"/>
        <v/>
      </c>
      <c r="AE8" s="120" t="str">
        <f t="shared" si="12"/>
        <v/>
      </c>
      <c r="AF8" s="24" t="str">
        <f t="shared" si="13"/>
        <v/>
      </c>
      <c r="AG8" s="24" t="str">
        <f t="shared" si="14"/>
        <v>;;;;;CAPACITACAO DE FORNECEDORES;</v>
      </c>
      <c r="AH8" s="24" t="str">
        <f>IFERROR(VLOOKUP($AG8,'VERIFICAÇÃO 8'!H:J,2,FALSE),"")</f>
        <v/>
      </c>
      <c r="AI8" s="24" t="str">
        <f>IFERROR(VLOOKUP($AG8,'VERIFICAÇÃO 8'!H:J,3,FALSE),"")</f>
        <v/>
      </c>
      <c r="AK8" s="24">
        <f t="shared" si="15"/>
        <v>0</v>
      </c>
      <c r="AL8" s="24">
        <f t="shared" si="16"/>
        <v>0</v>
      </c>
      <c r="AM8" s="24">
        <f t="shared" si="17"/>
        <v>0</v>
      </c>
    </row>
    <row r="9" spans="1:39" x14ac:dyDescent="0.35">
      <c r="A9" s="161" t="s">
        <v>888</v>
      </c>
      <c r="B9" s="541"/>
      <c r="C9" s="457"/>
      <c r="D9" s="541"/>
      <c r="E9" s="557"/>
      <c r="F9" s="557"/>
      <c r="G9" s="57"/>
      <c r="H9" s="154"/>
      <c r="I9" s="51">
        <f t="shared" si="2"/>
        <v>0</v>
      </c>
      <c r="J9" s="43" t="str">
        <f t="shared" si="3"/>
        <v/>
      </c>
      <c r="L9" s="24" t="str">
        <f>'A - DADOS INST.'!T45</f>
        <v/>
      </c>
      <c r="M9" s="26" t="str">
        <f>'A - DADOS INST.'!U45</f>
        <v/>
      </c>
      <c r="N9" s="26" t="str">
        <f>'A - DADOS INST.'!V45</f>
        <v/>
      </c>
      <c r="O9" s="26" t="str">
        <f>'A - DADOS INST.'!W45</f>
        <v/>
      </c>
      <c r="P9" s="26" t="str">
        <f>'A - DADOS INST.'!X45</f>
        <v/>
      </c>
      <c r="Q9" s="26" t="str">
        <f>'A - DADOS INST.'!Y45</f>
        <v/>
      </c>
      <c r="R9" s="26" t="str">
        <f>'A - DADOS INST.'!Z45</f>
        <v/>
      </c>
      <c r="S9" s="167">
        <f t="shared" si="0"/>
        <v>0</v>
      </c>
      <c r="T9" s="167">
        <f t="shared" si="1"/>
        <v>0</v>
      </c>
      <c r="W9" s="24" t="b">
        <f t="shared" si="4"/>
        <v>0</v>
      </c>
      <c r="X9" s="24" t="b">
        <f t="shared" si="5"/>
        <v>0</v>
      </c>
      <c r="Y9" s="24" t="str">
        <f t="shared" si="6"/>
        <v/>
      </c>
      <c r="Z9" s="120" t="str">
        <f t="shared" si="7"/>
        <v/>
      </c>
      <c r="AA9" s="120" t="str">
        <f t="shared" si="8"/>
        <v/>
      </c>
      <c r="AB9" s="120" t="str">
        <f t="shared" si="9"/>
        <v/>
      </c>
      <c r="AC9" s="120" t="str">
        <f t="shared" si="10"/>
        <v/>
      </c>
      <c r="AD9" s="120" t="str">
        <f t="shared" si="11"/>
        <v/>
      </c>
      <c r="AE9" s="120" t="str">
        <f t="shared" si="12"/>
        <v/>
      </c>
      <c r="AF9" s="24" t="str">
        <f t="shared" si="13"/>
        <v/>
      </c>
      <c r="AG9" s="24" t="str">
        <f t="shared" si="14"/>
        <v>;;;;;CAPACITACAO DE FORNECEDORES;</v>
      </c>
      <c r="AH9" s="24" t="str">
        <f>IFERROR(VLOOKUP($AG9,'VERIFICAÇÃO 8'!H:J,2,FALSE),"")</f>
        <v/>
      </c>
      <c r="AI9" s="24" t="str">
        <f>IFERROR(VLOOKUP($AG9,'VERIFICAÇÃO 8'!H:J,3,FALSE),"")</f>
        <v/>
      </c>
      <c r="AK9" s="24">
        <f t="shared" si="15"/>
        <v>0</v>
      </c>
      <c r="AL9" s="24">
        <f t="shared" si="16"/>
        <v>0</v>
      </c>
      <c r="AM9" s="24">
        <f t="shared" si="17"/>
        <v>0</v>
      </c>
    </row>
    <row r="10" spans="1:39" x14ac:dyDescent="0.35">
      <c r="A10" s="161" t="s">
        <v>889</v>
      </c>
      <c r="B10" s="541"/>
      <c r="C10" s="457"/>
      <c r="D10" s="541"/>
      <c r="E10" s="557"/>
      <c r="F10" s="557"/>
      <c r="G10" s="57"/>
      <c r="H10" s="154"/>
      <c r="I10" s="51">
        <f t="shared" si="2"/>
        <v>0</v>
      </c>
      <c r="J10" s="43" t="str">
        <f t="shared" si="3"/>
        <v/>
      </c>
      <c r="L10" s="24" t="str">
        <f>'A - DADOS INST.'!T46</f>
        <v/>
      </c>
      <c r="M10" s="26" t="str">
        <f>'A - DADOS INST.'!U46</f>
        <v/>
      </c>
      <c r="N10" s="26" t="str">
        <f>'A - DADOS INST.'!V46</f>
        <v/>
      </c>
      <c r="O10" s="26" t="str">
        <f>'A - DADOS INST.'!W46</f>
        <v/>
      </c>
      <c r="P10" s="26" t="str">
        <f>'A - DADOS INST.'!X46</f>
        <v/>
      </c>
      <c r="Q10" s="26" t="str">
        <f>'A - DADOS INST.'!Y46</f>
        <v/>
      </c>
      <c r="R10" s="26" t="str">
        <f>'A - DADOS INST.'!Z46</f>
        <v/>
      </c>
      <c r="S10" s="167">
        <f t="shared" si="0"/>
        <v>0</v>
      </c>
      <c r="T10" s="167">
        <f t="shared" si="1"/>
        <v>0</v>
      </c>
      <c r="W10" s="24" t="b">
        <f t="shared" si="4"/>
        <v>0</v>
      </c>
      <c r="X10" s="24" t="b">
        <f t="shared" si="5"/>
        <v>0</v>
      </c>
      <c r="Y10" s="24" t="str">
        <f t="shared" si="6"/>
        <v/>
      </c>
      <c r="Z10" s="120" t="str">
        <f t="shared" si="7"/>
        <v/>
      </c>
      <c r="AA10" s="120" t="str">
        <f t="shared" si="8"/>
        <v/>
      </c>
      <c r="AB10" s="120" t="str">
        <f t="shared" si="9"/>
        <v/>
      </c>
      <c r="AC10" s="120" t="str">
        <f t="shared" si="10"/>
        <v/>
      </c>
      <c r="AD10" s="120" t="str">
        <f t="shared" si="11"/>
        <v/>
      </c>
      <c r="AE10" s="120" t="str">
        <f t="shared" si="12"/>
        <v/>
      </c>
      <c r="AF10" s="24" t="str">
        <f t="shared" si="13"/>
        <v/>
      </c>
      <c r="AG10" s="24" t="str">
        <f t="shared" si="14"/>
        <v>;;;;;CAPACITACAO DE FORNECEDORES;</v>
      </c>
      <c r="AH10" s="24" t="str">
        <f>IFERROR(VLOOKUP($AG10,'VERIFICAÇÃO 8'!H:J,2,FALSE),"")</f>
        <v/>
      </c>
      <c r="AI10" s="24" t="str">
        <f>IFERROR(VLOOKUP($AG10,'VERIFICAÇÃO 8'!H:J,3,FALSE),"")</f>
        <v/>
      </c>
      <c r="AK10" s="24">
        <f t="shared" si="15"/>
        <v>0</v>
      </c>
      <c r="AL10" s="24">
        <f t="shared" si="16"/>
        <v>0</v>
      </c>
      <c r="AM10" s="24">
        <f t="shared" si="17"/>
        <v>0</v>
      </c>
    </row>
    <row r="11" spans="1:39" x14ac:dyDescent="0.35">
      <c r="A11" s="161" t="s">
        <v>890</v>
      </c>
      <c r="B11" s="541"/>
      <c r="C11" s="457"/>
      <c r="D11" s="541"/>
      <c r="E11" s="557"/>
      <c r="F11" s="557"/>
      <c r="G11" s="57"/>
      <c r="H11" s="154"/>
      <c r="I11" s="51">
        <f t="shared" si="2"/>
        <v>0</v>
      </c>
      <c r="J11" s="43" t="str">
        <f t="shared" si="3"/>
        <v/>
      </c>
      <c r="L11" s="24" t="str">
        <f>'A - DADOS INST.'!T47</f>
        <v/>
      </c>
      <c r="M11" s="26" t="str">
        <f>'A - DADOS INST.'!U47</f>
        <v/>
      </c>
      <c r="N11" s="26" t="str">
        <f>'A - DADOS INST.'!V47</f>
        <v/>
      </c>
      <c r="O11" s="26" t="str">
        <f>'A - DADOS INST.'!W47</f>
        <v/>
      </c>
      <c r="P11" s="26" t="str">
        <f>'A - DADOS INST.'!X47</f>
        <v/>
      </c>
      <c r="Q11" s="26" t="str">
        <f>'A - DADOS INST.'!Y47</f>
        <v/>
      </c>
      <c r="R11" s="26" t="str">
        <f>'A - DADOS INST.'!Z47</f>
        <v/>
      </c>
      <c r="S11" s="167">
        <f t="shared" si="0"/>
        <v>0</v>
      </c>
      <c r="T11" s="167">
        <f t="shared" si="1"/>
        <v>0</v>
      </c>
      <c r="W11" s="24" t="b">
        <f t="shared" si="4"/>
        <v>0</v>
      </c>
      <c r="X11" s="24" t="b">
        <f t="shared" si="5"/>
        <v>0</v>
      </c>
      <c r="Y11" s="24" t="str">
        <f t="shared" si="6"/>
        <v/>
      </c>
      <c r="Z11" s="120" t="str">
        <f t="shared" si="7"/>
        <v/>
      </c>
      <c r="AA11" s="120" t="str">
        <f t="shared" si="8"/>
        <v/>
      </c>
      <c r="AB11" s="120" t="str">
        <f t="shared" si="9"/>
        <v/>
      </c>
      <c r="AC11" s="120" t="str">
        <f t="shared" si="10"/>
        <v/>
      </c>
      <c r="AD11" s="120" t="str">
        <f t="shared" si="11"/>
        <v/>
      </c>
      <c r="AE11" s="120" t="str">
        <f t="shared" si="12"/>
        <v/>
      </c>
      <c r="AF11" s="24" t="str">
        <f t="shared" si="13"/>
        <v/>
      </c>
      <c r="AG11" s="24" t="str">
        <f t="shared" si="14"/>
        <v>;;;;;CAPACITACAO DE FORNECEDORES;</v>
      </c>
      <c r="AH11" s="24" t="str">
        <f>IFERROR(VLOOKUP($AG11,'VERIFICAÇÃO 8'!H:J,2,FALSE),"")</f>
        <v/>
      </c>
      <c r="AI11" s="24" t="str">
        <f>IFERROR(VLOOKUP($AG11,'VERIFICAÇÃO 8'!H:J,3,FALSE),"")</f>
        <v/>
      </c>
      <c r="AK11" s="24">
        <f t="shared" si="15"/>
        <v>0</v>
      </c>
      <c r="AL11" s="24">
        <f t="shared" si="16"/>
        <v>0</v>
      </c>
      <c r="AM11" s="24">
        <f t="shared" si="17"/>
        <v>0</v>
      </c>
    </row>
    <row r="12" spans="1:39" x14ac:dyDescent="0.35">
      <c r="A12" s="161" t="s">
        <v>891</v>
      </c>
      <c r="B12" s="541"/>
      <c r="C12" s="457"/>
      <c r="D12" s="457"/>
      <c r="E12" s="557"/>
      <c r="F12" s="557"/>
      <c r="G12" s="57"/>
      <c r="H12" s="154"/>
      <c r="I12" s="51">
        <f t="shared" si="2"/>
        <v>0</v>
      </c>
      <c r="J12" s="43" t="str">
        <f t="shared" si="3"/>
        <v/>
      </c>
      <c r="L12" s="24" t="str">
        <f>'A - DADOS INST.'!T48</f>
        <v/>
      </c>
      <c r="M12" s="26" t="str">
        <f>'A - DADOS INST.'!U48</f>
        <v/>
      </c>
      <c r="N12" s="26" t="str">
        <f>'A - DADOS INST.'!V48</f>
        <v/>
      </c>
      <c r="O12" s="26" t="str">
        <f>'A - DADOS INST.'!W48</f>
        <v/>
      </c>
      <c r="P12" s="26" t="str">
        <f>'A - DADOS INST.'!X48</f>
        <v/>
      </c>
      <c r="Q12" s="26" t="str">
        <f>'A - DADOS INST.'!Y48</f>
        <v/>
      </c>
      <c r="R12" s="26" t="str">
        <f>'A - DADOS INST.'!Z48</f>
        <v/>
      </c>
      <c r="S12" s="167">
        <f t="shared" si="0"/>
        <v>0</v>
      </c>
      <c r="T12" s="167">
        <f t="shared" si="1"/>
        <v>0</v>
      </c>
      <c r="W12" s="24" t="b">
        <f t="shared" si="4"/>
        <v>0</v>
      </c>
      <c r="X12" s="24" t="b">
        <f t="shared" si="5"/>
        <v>0</v>
      </c>
      <c r="Y12" s="24" t="str">
        <f t="shared" si="6"/>
        <v/>
      </c>
      <c r="Z12" s="120" t="str">
        <f t="shared" si="7"/>
        <v/>
      </c>
      <c r="AA12" s="120" t="str">
        <f t="shared" si="8"/>
        <v/>
      </c>
      <c r="AB12" s="120" t="str">
        <f t="shared" si="9"/>
        <v/>
      </c>
      <c r="AC12" s="120" t="str">
        <f t="shared" si="10"/>
        <v/>
      </c>
      <c r="AD12" s="120" t="str">
        <f t="shared" si="11"/>
        <v/>
      </c>
      <c r="AE12" s="120" t="str">
        <f t="shared" si="12"/>
        <v/>
      </c>
      <c r="AF12" s="24" t="str">
        <f t="shared" si="13"/>
        <v/>
      </c>
      <c r="AG12" s="24" t="str">
        <f t="shared" si="14"/>
        <v>;;;;;CAPACITACAO DE FORNECEDORES;</v>
      </c>
      <c r="AH12" s="24" t="str">
        <f>IFERROR(VLOOKUP($AG12,'VERIFICAÇÃO 8'!H:J,2,FALSE),"")</f>
        <v/>
      </c>
      <c r="AI12" s="24" t="str">
        <f>IFERROR(VLOOKUP($AG12,'VERIFICAÇÃO 8'!H:J,3,FALSE),"")</f>
        <v/>
      </c>
      <c r="AK12" s="24">
        <f t="shared" si="15"/>
        <v>0</v>
      </c>
      <c r="AL12" s="24">
        <f t="shared" si="16"/>
        <v>0</v>
      </c>
      <c r="AM12" s="24">
        <f t="shared" si="17"/>
        <v>0</v>
      </c>
    </row>
    <row r="13" spans="1:39" x14ac:dyDescent="0.35">
      <c r="A13" s="161" t="s">
        <v>892</v>
      </c>
      <c r="B13" s="457"/>
      <c r="C13" s="457"/>
      <c r="D13" s="457"/>
      <c r="E13" s="457"/>
      <c r="F13" s="457"/>
      <c r="G13" s="57"/>
      <c r="H13" s="154"/>
      <c r="I13" s="51">
        <f t="shared" si="2"/>
        <v>0</v>
      </c>
      <c r="J13" s="43" t="str">
        <f t="shared" si="3"/>
        <v/>
      </c>
      <c r="L13" s="24" t="str">
        <f>'A - DADOS INST.'!T49</f>
        <v/>
      </c>
      <c r="M13" s="26" t="str">
        <f>'A - DADOS INST.'!U49</f>
        <v/>
      </c>
      <c r="N13" s="26" t="str">
        <f>'A - DADOS INST.'!V49</f>
        <v/>
      </c>
      <c r="O13" s="26" t="str">
        <f>'A - DADOS INST.'!W49</f>
        <v/>
      </c>
      <c r="P13" s="26" t="str">
        <f>'A - DADOS INST.'!X49</f>
        <v/>
      </c>
      <c r="Q13" s="26" t="str">
        <f>'A - DADOS INST.'!Y49</f>
        <v/>
      </c>
      <c r="R13" s="26" t="str">
        <f>'A - DADOS INST.'!Z49</f>
        <v/>
      </c>
      <c r="S13" s="167">
        <f t="shared" si="0"/>
        <v>0</v>
      </c>
      <c r="T13" s="167">
        <f t="shared" si="1"/>
        <v>0</v>
      </c>
      <c r="W13" s="24" t="b">
        <f t="shared" si="4"/>
        <v>0</v>
      </c>
      <c r="X13" s="24" t="b">
        <f t="shared" si="5"/>
        <v>0</v>
      </c>
      <c r="Y13" s="24" t="str">
        <f t="shared" si="6"/>
        <v/>
      </c>
      <c r="Z13" s="120" t="str">
        <f t="shared" si="7"/>
        <v/>
      </c>
      <c r="AA13" s="120" t="str">
        <f t="shared" si="8"/>
        <v/>
      </c>
      <c r="AB13" s="120" t="str">
        <f t="shared" si="9"/>
        <v/>
      </c>
      <c r="AC13" s="120" t="str">
        <f t="shared" si="10"/>
        <v/>
      </c>
      <c r="AD13" s="120" t="str">
        <f t="shared" si="11"/>
        <v/>
      </c>
      <c r="AE13" s="120" t="str">
        <f t="shared" si="12"/>
        <v/>
      </c>
      <c r="AF13" s="24" t="str">
        <f t="shared" si="13"/>
        <v/>
      </c>
      <c r="AG13" s="24" t="str">
        <f t="shared" si="14"/>
        <v>;;;;;CAPACITACAO DE FORNECEDORES;</v>
      </c>
      <c r="AH13" s="24" t="str">
        <f>IFERROR(VLOOKUP($AG13,'VERIFICAÇÃO 8'!H:J,2,FALSE),"")</f>
        <v/>
      </c>
      <c r="AI13" s="24" t="str">
        <f>IFERROR(VLOOKUP($AG13,'VERIFICAÇÃO 8'!H:J,3,FALSE),"")</f>
        <v/>
      </c>
      <c r="AK13" s="24">
        <f t="shared" si="15"/>
        <v>0</v>
      </c>
      <c r="AL13" s="24">
        <f t="shared" si="16"/>
        <v>0</v>
      </c>
      <c r="AM13" s="24">
        <f t="shared" si="17"/>
        <v>0</v>
      </c>
    </row>
    <row r="14" spans="1:39" x14ac:dyDescent="0.35">
      <c r="A14" s="161" t="s">
        <v>893</v>
      </c>
      <c r="B14" s="457"/>
      <c r="C14" s="457"/>
      <c r="D14" s="457"/>
      <c r="E14" s="457"/>
      <c r="F14" s="457"/>
      <c r="G14" s="57"/>
      <c r="H14" s="154"/>
      <c r="I14" s="51">
        <f t="shared" si="2"/>
        <v>0</v>
      </c>
      <c r="J14" s="43" t="str">
        <f t="shared" si="3"/>
        <v/>
      </c>
      <c r="L14" s="24" t="str">
        <f>'A - DADOS INST.'!T50</f>
        <v/>
      </c>
      <c r="M14" s="26" t="str">
        <f>'A - DADOS INST.'!U50</f>
        <v/>
      </c>
      <c r="N14" s="26" t="str">
        <f>'A - DADOS INST.'!V50</f>
        <v/>
      </c>
      <c r="O14" s="26" t="str">
        <f>'A - DADOS INST.'!W50</f>
        <v/>
      </c>
      <c r="P14" s="26" t="str">
        <f>'A - DADOS INST.'!X50</f>
        <v/>
      </c>
      <c r="Q14" s="26" t="str">
        <f>'A - DADOS INST.'!Y50</f>
        <v/>
      </c>
      <c r="R14" s="26" t="str">
        <f>'A - DADOS INST.'!Z50</f>
        <v/>
      </c>
      <c r="S14" s="167">
        <f t="shared" si="0"/>
        <v>0</v>
      </c>
      <c r="T14" s="167">
        <f t="shared" si="1"/>
        <v>0</v>
      </c>
      <c r="W14" s="24" t="b">
        <f t="shared" si="4"/>
        <v>0</v>
      </c>
      <c r="X14" s="24" t="b">
        <f t="shared" si="5"/>
        <v>0</v>
      </c>
      <c r="Y14" s="24" t="str">
        <f t="shared" si="6"/>
        <v/>
      </c>
      <c r="Z14" s="120" t="str">
        <f t="shared" si="7"/>
        <v/>
      </c>
      <c r="AA14" s="120" t="str">
        <f t="shared" si="8"/>
        <v/>
      </c>
      <c r="AB14" s="120" t="str">
        <f t="shared" si="9"/>
        <v/>
      </c>
      <c r="AC14" s="120" t="str">
        <f t="shared" si="10"/>
        <v/>
      </c>
      <c r="AD14" s="120" t="str">
        <f t="shared" si="11"/>
        <v/>
      </c>
      <c r="AE14" s="120" t="str">
        <f t="shared" si="12"/>
        <v/>
      </c>
      <c r="AF14" s="24" t="str">
        <f t="shared" si="13"/>
        <v/>
      </c>
      <c r="AG14" s="24" t="str">
        <f t="shared" si="14"/>
        <v>;;;;;CAPACITACAO DE FORNECEDORES;</v>
      </c>
      <c r="AH14" s="24" t="str">
        <f>IFERROR(VLOOKUP($AG14,'VERIFICAÇÃO 8'!H:J,2,FALSE),"")</f>
        <v/>
      </c>
      <c r="AI14" s="24" t="str">
        <f>IFERROR(VLOOKUP($AG14,'VERIFICAÇÃO 8'!H:J,3,FALSE),"")</f>
        <v/>
      </c>
      <c r="AK14" s="24">
        <f t="shared" si="15"/>
        <v>0</v>
      </c>
      <c r="AL14" s="24">
        <f t="shared" si="16"/>
        <v>0</v>
      </c>
      <c r="AM14" s="24">
        <f t="shared" si="17"/>
        <v>0</v>
      </c>
    </row>
    <row r="15" spans="1:39" x14ac:dyDescent="0.35">
      <c r="A15" s="161" t="s">
        <v>894</v>
      </c>
      <c r="B15" s="457"/>
      <c r="C15" s="457"/>
      <c r="D15" s="457"/>
      <c r="E15" s="457"/>
      <c r="F15" s="457"/>
      <c r="G15" s="57"/>
      <c r="H15" s="154"/>
      <c r="I15" s="51">
        <f t="shared" si="2"/>
        <v>0</v>
      </c>
      <c r="J15" s="43" t="str">
        <f t="shared" si="3"/>
        <v/>
      </c>
      <c r="L15" s="24" t="str">
        <f>'A - DADOS INST.'!T51</f>
        <v/>
      </c>
      <c r="M15" s="26" t="str">
        <f>'A - DADOS INST.'!U51</f>
        <v/>
      </c>
      <c r="N15" s="26" t="str">
        <f>'A - DADOS INST.'!V51</f>
        <v/>
      </c>
      <c r="O15" s="26" t="str">
        <f>'A - DADOS INST.'!W51</f>
        <v/>
      </c>
      <c r="P15" s="26" t="str">
        <f>'A - DADOS INST.'!X51</f>
        <v/>
      </c>
      <c r="Q15" s="26" t="str">
        <f>'A - DADOS INST.'!Y51</f>
        <v/>
      </c>
      <c r="R15" s="26" t="str">
        <f>'A - DADOS INST.'!Z51</f>
        <v/>
      </c>
      <c r="S15" s="167">
        <f t="shared" si="0"/>
        <v>0</v>
      </c>
      <c r="T15" s="167">
        <f t="shared" si="1"/>
        <v>0</v>
      </c>
      <c r="W15" s="24" t="b">
        <f t="shared" si="4"/>
        <v>0</v>
      </c>
      <c r="X15" s="24" t="b">
        <f t="shared" si="5"/>
        <v>0</v>
      </c>
      <c r="Y15" s="24" t="str">
        <f t="shared" si="6"/>
        <v/>
      </c>
      <c r="Z15" s="120" t="str">
        <f t="shared" si="7"/>
        <v/>
      </c>
      <c r="AA15" s="120" t="str">
        <f t="shared" si="8"/>
        <v/>
      </c>
      <c r="AB15" s="120" t="str">
        <f t="shared" si="9"/>
        <v/>
      </c>
      <c r="AC15" s="120" t="str">
        <f t="shared" si="10"/>
        <v/>
      </c>
      <c r="AD15" s="120" t="str">
        <f t="shared" si="11"/>
        <v/>
      </c>
      <c r="AE15" s="120" t="str">
        <f t="shared" si="12"/>
        <v/>
      </c>
      <c r="AF15" s="24" t="str">
        <f t="shared" si="13"/>
        <v/>
      </c>
      <c r="AG15" s="24" t="str">
        <f t="shared" si="14"/>
        <v>;;;;;CAPACITACAO DE FORNECEDORES;</v>
      </c>
      <c r="AH15" s="24" t="str">
        <f>IFERROR(VLOOKUP($AG15,'VERIFICAÇÃO 8'!H:J,2,FALSE),"")</f>
        <v/>
      </c>
      <c r="AI15" s="24" t="str">
        <f>IFERROR(VLOOKUP($AG15,'VERIFICAÇÃO 8'!H:J,3,FALSE),"")</f>
        <v/>
      </c>
      <c r="AK15" s="24">
        <f t="shared" si="15"/>
        <v>0</v>
      </c>
      <c r="AL15" s="24">
        <f t="shared" si="16"/>
        <v>0</v>
      </c>
      <c r="AM15" s="24">
        <f t="shared" si="17"/>
        <v>0</v>
      </c>
    </row>
    <row r="16" spans="1:39" x14ac:dyDescent="0.35">
      <c r="A16" s="161" t="s">
        <v>895</v>
      </c>
      <c r="B16" s="457"/>
      <c r="C16" s="457"/>
      <c r="D16" s="457"/>
      <c r="E16" s="457"/>
      <c r="F16" s="457"/>
      <c r="G16" s="57"/>
      <c r="H16" s="154"/>
      <c r="I16" s="51">
        <f t="shared" si="2"/>
        <v>0</v>
      </c>
      <c r="J16" s="43" t="str">
        <f t="shared" si="3"/>
        <v/>
      </c>
      <c r="L16" s="24" t="str">
        <f>'A - DADOS INST.'!T52</f>
        <v/>
      </c>
      <c r="M16" s="26" t="str">
        <f>'A - DADOS INST.'!U52</f>
        <v/>
      </c>
      <c r="N16" s="26" t="str">
        <f>'A - DADOS INST.'!V52</f>
        <v/>
      </c>
      <c r="O16" s="26" t="str">
        <f>'A - DADOS INST.'!W52</f>
        <v/>
      </c>
      <c r="P16" s="26" t="str">
        <f>'A - DADOS INST.'!X52</f>
        <v/>
      </c>
      <c r="Q16" s="26" t="str">
        <f>'A - DADOS INST.'!Y52</f>
        <v/>
      </c>
      <c r="R16" s="26" t="str">
        <f>'A - DADOS INST.'!Z52</f>
        <v/>
      </c>
      <c r="S16" s="167">
        <f t="shared" si="0"/>
        <v>0</v>
      </c>
      <c r="T16" s="167">
        <f t="shared" si="1"/>
        <v>0</v>
      </c>
      <c r="W16" s="24" t="b">
        <f t="shared" si="4"/>
        <v>0</v>
      </c>
      <c r="X16" s="24" t="b">
        <f t="shared" si="5"/>
        <v>0</v>
      </c>
      <c r="Y16" s="24" t="str">
        <f t="shared" si="6"/>
        <v/>
      </c>
      <c r="Z16" s="120" t="str">
        <f t="shared" si="7"/>
        <v/>
      </c>
      <c r="AA16" s="120" t="str">
        <f t="shared" si="8"/>
        <v/>
      </c>
      <c r="AB16" s="120" t="str">
        <f t="shared" si="9"/>
        <v/>
      </c>
      <c r="AC16" s="120" t="str">
        <f t="shared" si="10"/>
        <v/>
      </c>
      <c r="AD16" s="120" t="str">
        <f t="shared" si="11"/>
        <v/>
      </c>
      <c r="AE16" s="120" t="str">
        <f t="shared" si="12"/>
        <v/>
      </c>
      <c r="AF16" s="24" t="str">
        <f t="shared" si="13"/>
        <v/>
      </c>
      <c r="AG16" s="24" t="str">
        <f t="shared" si="14"/>
        <v>;;;;;CAPACITACAO DE FORNECEDORES;</v>
      </c>
      <c r="AH16" s="24" t="str">
        <f>IFERROR(VLOOKUP($AG16,'VERIFICAÇÃO 8'!H:J,2,FALSE),"")</f>
        <v/>
      </c>
      <c r="AI16" s="24" t="str">
        <f>IFERROR(VLOOKUP($AG16,'VERIFICAÇÃO 8'!H:J,3,FALSE),"")</f>
        <v/>
      </c>
      <c r="AK16" s="24">
        <f t="shared" si="15"/>
        <v>0</v>
      </c>
      <c r="AL16" s="24">
        <f t="shared" si="16"/>
        <v>0</v>
      </c>
      <c r="AM16" s="24">
        <f t="shared" si="17"/>
        <v>0</v>
      </c>
    </row>
    <row r="17" spans="1:39" x14ac:dyDescent="0.35">
      <c r="A17" s="161" t="s">
        <v>896</v>
      </c>
      <c r="B17" s="457"/>
      <c r="C17" s="457"/>
      <c r="D17" s="457"/>
      <c r="E17" s="457"/>
      <c r="F17" s="457"/>
      <c r="G17" s="57"/>
      <c r="H17" s="154"/>
      <c r="I17" s="51">
        <f t="shared" si="2"/>
        <v>0</v>
      </c>
      <c r="J17" s="43" t="str">
        <f t="shared" si="3"/>
        <v/>
      </c>
      <c r="L17" s="24" t="str">
        <f>'A - DADOS INST.'!T53</f>
        <v/>
      </c>
      <c r="M17" s="26" t="str">
        <f>'A - DADOS INST.'!U53</f>
        <v/>
      </c>
      <c r="N17" s="26" t="str">
        <f>'A - DADOS INST.'!V53</f>
        <v/>
      </c>
      <c r="O17" s="26" t="str">
        <f>'A - DADOS INST.'!W53</f>
        <v/>
      </c>
      <c r="P17" s="26" t="str">
        <f>'A - DADOS INST.'!X53</f>
        <v/>
      </c>
      <c r="Q17" s="26" t="str">
        <f>'A - DADOS INST.'!Y53</f>
        <v/>
      </c>
      <c r="R17" s="26" t="str">
        <f>'A - DADOS INST.'!Z53</f>
        <v/>
      </c>
      <c r="S17" s="167">
        <f t="shared" si="0"/>
        <v>0</v>
      </c>
      <c r="T17" s="167">
        <f t="shared" si="1"/>
        <v>0</v>
      </c>
      <c r="W17" s="24" t="b">
        <f t="shared" si="4"/>
        <v>0</v>
      </c>
      <c r="X17" s="24" t="b">
        <f t="shared" si="5"/>
        <v>0</v>
      </c>
      <c r="Y17" s="24" t="str">
        <f t="shared" si="6"/>
        <v/>
      </c>
      <c r="Z17" s="120" t="str">
        <f t="shared" si="7"/>
        <v/>
      </c>
      <c r="AA17" s="120" t="str">
        <f t="shared" si="8"/>
        <v/>
      </c>
      <c r="AB17" s="120" t="str">
        <f t="shared" si="9"/>
        <v/>
      </c>
      <c r="AC17" s="120" t="str">
        <f t="shared" si="10"/>
        <v/>
      </c>
      <c r="AD17" s="120" t="str">
        <f t="shared" si="11"/>
        <v/>
      </c>
      <c r="AE17" s="120" t="str">
        <f t="shared" si="12"/>
        <v/>
      </c>
      <c r="AF17" s="24" t="str">
        <f t="shared" si="13"/>
        <v/>
      </c>
      <c r="AG17" s="24" t="str">
        <f t="shared" si="14"/>
        <v>;;;;;CAPACITACAO DE FORNECEDORES;</v>
      </c>
      <c r="AH17" s="24" t="str">
        <f>IFERROR(VLOOKUP($AG17,'VERIFICAÇÃO 8'!H:J,2,FALSE),"")</f>
        <v/>
      </c>
      <c r="AI17" s="24" t="str">
        <f>IFERROR(VLOOKUP($AG17,'VERIFICAÇÃO 8'!H:J,3,FALSE),"")</f>
        <v/>
      </c>
      <c r="AK17" s="24">
        <f t="shared" si="15"/>
        <v>0</v>
      </c>
      <c r="AL17" s="24">
        <f t="shared" si="16"/>
        <v>0</v>
      </c>
      <c r="AM17" s="24">
        <f t="shared" si="17"/>
        <v>0</v>
      </c>
    </row>
    <row r="18" spans="1:39" x14ac:dyDescent="0.35">
      <c r="A18" s="161" t="s">
        <v>897</v>
      </c>
      <c r="B18" s="457"/>
      <c r="C18" s="457"/>
      <c r="D18" s="457"/>
      <c r="E18" s="457"/>
      <c r="F18" s="457"/>
      <c r="G18" s="57"/>
      <c r="H18" s="154"/>
      <c r="I18" s="51">
        <f t="shared" si="2"/>
        <v>0</v>
      </c>
      <c r="J18" s="43" t="str">
        <f t="shared" si="3"/>
        <v/>
      </c>
      <c r="L18" s="24" t="str">
        <f>'A - DADOS INST.'!T54</f>
        <v/>
      </c>
      <c r="M18" s="26" t="str">
        <f>'A - DADOS INST.'!U54</f>
        <v/>
      </c>
      <c r="N18" s="26" t="str">
        <f>'A - DADOS INST.'!V54</f>
        <v/>
      </c>
      <c r="O18" s="26" t="str">
        <f>'A - DADOS INST.'!W54</f>
        <v/>
      </c>
      <c r="P18" s="26" t="str">
        <f>'A - DADOS INST.'!X54</f>
        <v/>
      </c>
      <c r="Q18" s="26" t="str">
        <f>'A - DADOS INST.'!Y54</f>
        <v/>
      </c>
      <c r="R18" s="26" t="str">
        <f>'A - DADOS INST.'!Z54</f>
        <v/>
      </c>
      <c r="S18" s="167">
        <f t="shared" si="0"/>
        <v>0</v>
      </c>
      <c r="T18" s="167">
        <f t="shared" si="1"/>
        <v>0</v>
      </c>
      <c r="W18" s="24" t="b">
        <f t="shared" si="4"/>
        <v>0</v>
      </c>
      <c r="X18" s="24" t="b">
        <f t="shared" si="5"/>
        <v>0</v>
      </c>
      <c r="Y18" s="24" t="str">
        <f t="shared" si="6"/>
        <v/>
      </c>
      <c r="Z18" s="120" t="str">
        <f t="shared" si="7"/>
        <v/>
      </c>
      <c r="AA18" s="120" t="str">
        <f t="shared" si="8"/>
        <v/>
      </c>
      <c r="AB18" s="120" t="str">
        <f t="shared" si="9"/>
        <v/>
      </c>
      <c r="AC18" s="120" t="str">
        <f t="shared" si="10"/>
        <v/>
      </c>
      <c r="AD18" s="120" t="str">
        <f t="shared" si="11"/>
        <v/>
      </c>
      <c r="AE18" s="120" t="str">
        <f t="shared" si="12"/>
        <v/>
      </c>
      <c r="AF18" s="24" t="str">
        <f t="shared" si="13"/>
        <v/>
      </c>
      <c r="AG18" s="24" t="str">
        <f t="shared" si="14"/>
        <v>;;;;;CAPACITACAO DE FORNECEDORES;</v>
      </c>
      <c r="AH18" s="24" t="str">
        <f>IFERROR(VLOOKUP($AG18,'VERIFICAÇÃO 8'!H:J,2,FALSE),"")</f>
        <v/>
      </c>
      <c r="AI18" s="24" t="str">
        <f>IFERROR(VLOOKUP($AG18,'VERIFICAÇÃO 8'!H:J,3,FALSE),"")</f>
        <v/>
      </c>
      <c r="AK18" s="24">
        <f t="shared" si="15"/>
        <v>0</v>
      </c>
      <c r="AL18" s="24">
        <f t="shared" si="16"/>
        <v>0</v>
      </c>
      <c r="AM18" s="24">
        <f t="shared" si="17"/>
        <v>0</v>
      </c>
    </row>
    <row r="19" spans="1:39" x14ac:dyDescent="0.35">
      <c r="A19" s="161" t="s">
        <v>898</v>
      </c>
      <c r="B19" s="457"/>
      <c r="C19" s="457"/>
      <c r="D19" s="457"/>
      <c r="E19" s="457"/>
      <c r="F19" s="457"/>
      <c r="G19" s="57"/>
      <c r="H19" s="154"/>
      <c r="I19" s="51">
        <f t="shared" si="2"/>
        <v>0</v>
      </c>
      <c r="J19" s="43" t="str">
        <f t="shared" si="3"/>
        <v/>
      </c>
      <c r="L19" s="24" t="str">
        <f>'A - DADOS INST.'!T55</f>
        <v/>
      </c>
      <c r="M19" s="26" t="str">
        <f>'A - DADOS INST.'!U55</f>
        <v/>
      </c>
      <c r="N19" s="26" t="str">
        <f>'A - DADOS INST.'!V55</f>
        <v/>
      </c>
      <c r="O19" s="26" t="str">
        <f>'A - DADOS INST.'!W55</f>
        <v/>
      </c>
      <c r="P19" s="26" t="str">
        <f>'A - DADOS INST.'!X55</f>
        <v/>
      </c>
      <c r="Q19" s="26" t="str">
        <f>'A - DADOS INST.'!Y55</f>
        <v/>
      </c>
      <c r="R19" s="26" t="str">
        <f>'A - DADOS INST.'!Z55</f>
        <v/>
      </c>
      <c r="S19" s="167">
        <f t="shared" si="0"/>
        <v>0</v>
      </c>
      <c r="T19" s="167">
        <f t="shared" si="1"/>
        <v>0</v>
      </c>
      <c r="W19" s="24" t="b">
        <f t="shared" si="4"/>
        <v>0</v>
      </c>
      <c r="X19" s="24" t="b">
        <f t="shared" si="5"/>
        <v>0</v>
      </c>
      <c r="Y19" s="24" t="str">
        <f t="shared" si="6"/>
        <v/>
      </c>
      <c r="Z19" s="120" t="str">
        <f t="shared" si="7"/>
        <v/>
      </c>
      <c r="AA19" s="120" t="str">
        <f t="shared" si="8"/>
        <v/>
      </c>
      <c r="AB19" s="120" t="str">
        <f t="shared" si="9"/>
        <v/>
      </c>
      <c r="AC19" s="120" t="str">
        <f t="shared" si="10"/>
        <v/>
      </c>
      <c r="AD19" s="120" t="str">
        <f t="shared" si="11"/>
        <v/>
      </c>
      <c r="AE19" s="120" t="str">
        <f t="shared" si="12"/>
        <v/>
      </c>
      <c r="AF19" s="24" t="str">
        <f t="shared" si="13"/>
        <v/>
      </c>
      <c r="AG19" s="24" t="str">
        <f t="shared" si="14"/>
        <v>;;;;;CAPACITACAO DE FORNECEDORES;</v>
      </c>
      <c r="AH19" s="24" t="str">
        <f>IFERROR(VLOOKUP($AG19,'VERIFICAÇÃO 8'!H:J,2,FALSE),"")</f>
        <v/>
      </c>
      <c r="AI19" s="24" t="str">
        <f>IFERROR(VLOOKUP($AG19,'VERIFICAÇÃO 8'!H:J,3,FALSE),"")</f>
        <v/>
      </c>
      <c r="AK19" s="24">
        <f t="shared" si="15"/>
        <v>0</v>
      </c>
      <c r="AL19" s="24">
        <f t="shared" si="16"/>
        <v>0</v>
      </c>
      <c r="AM19" s="24">
        <f t="shared" si="17"/>
        <v>0</v>
      </c>
    </row>
    <row r="20" spans="1:39" x14ac:dyDescent="0.35">
      <c r="A20" s="161" t="s">
        <v>899</v>
      </c>
      <c r="B20" s="457"/>
      <c r="C20" s="457"/>
      <c r="D20" s="457"/>
      <c r="E20" s="457"/>
      <c r="F20" s="457"/>
      <c r="G20" s="57"/>
      <c r="H20" s="154"/>
      <c r="I20" s="51">
        <f t="shared" si="2"/>
        <v>0</v>
      </c>
      <c r="J20" s="43" t="str">
        <f t="shared" si="3"/>
        <v/>
      </c>
      <c r="L20" s="24" t="str">
        <f>'A - DADOS INST.'!T56</f>
        <v/>
      </c>
      <c r="M20" s="26" t="str">
        <f>'A - DADOS INST.'!U56</f>
        <v/>
      </c>
      <c r="N20" s="26" t="str">
        <f>'A - DADOS INST.'!V56</f>
        <v/>
      </c>
      <c r="O20" s="26" t="str">
        <f>'A - DADOS INST.'!W56</f>
        <v/>
      </c>
      <c r="P20" s="26" t="str">
        <f>'A - DADOS INST.'!X56</f>
        <v/>
      </c>
      <c r="Q20" s="26" t="str">
        <f>'A - DADOS INST.'!Y56</f>
        <v/>
      </c>
      <c r="R20" s="26" t="str">
        <f>'A - DADOS INST.'!Z56</f>
        <v/>
      </c>
      <c r="S20" s="168">
        <f t="shared" si="0"/>
        <v>0</v>
      </c>
      <c r="T20" s="168">
        <f t="shared" si="1"/>
        <v>0</v>
      </c>
      <c r="W20" s="24" t="b">
        <f t="shared" si="4"/>
        <v>0</v>
      </c>
      <c r="X20" s="24" t="b">
        <f t="shared" si="5"/>
        <v>0</v>
      </c>
      <c r="Y20" s="24" t="str">
        <f t="shared" si="6"/>
        <v/>
      </c>
      <c r="Z20" s="120" t="str">
        <f t="shared" si="7"/>
        <v/>
      </c>
      <c r="AA20" s="120" t="str">
        <f t="shared" si="8"/>
        <v/>
      </c>
      <c r="AB20" s="120" t="str">
        <f t="shared" si="9"/>
        <v/>
      </c>
      <c r="AC20" s="120" t="str">
        <f t="shared" si="10"/>
        <v/>
      </c>
      <c r="AD20" s="120" t="str">
        <f t="shared" si="11"/>
        <v/>
      </c>
      <c r="AE20" s="120" t="str">
        <f t="shared" si="12"/>
        <v/>
      </c>
      <c r="AF20" s="24" t="str">
        <f t="shared" si="13"/>
        <v/>
      </c>
      <c r="AG20" s="24" t="str">
        <f t="shared" si="14"/>
        <v>;;;;;CAPACITACAO DE FORNECEDORES;</v>
      </c>
      <c r="AH20" s="24" t="str">
        <f>IFERROR(VLOOKUP($AG20,'VERIFICAÇÃO 8'!H:J,2,FALSE),"")</f>
        <v/>
      </c>
      <c r="AI20" s="24" t="str">
        <f>IFERROR(VLOOKUP($AG20,'VERIFICAÇÃO 8'!H:J,3,FALSE),"")</f>
        <v/>
      </c>
      <c r="AK20" s="24">
        <f t="shared" si="15"/>
        <v>0</v>
      </c>
      <c r="AL20" s="24">
        <f t="shared" si="16"/>
        <v>0</v>
      </c>
      <c r="AM20" s="24">
        <f t="shared" si="17"/>
        <v>0</v>
      </c>
    </row>
    <row r="21" spans="1:39" ht="10.5" x14ac:dyDescent="0.35">
      <c r="A21" s="161" t="s">
        <v>900</v>
      </c>
      <c r="B21" s="457"/>
      <c r="C21" s="457"/>
      <c r="D21" s="457"/>
      <c r="E21" s="457"/>
      <c r="F21" s="457"/>
      <c r="G21" s="57"/>
      <c r="H21" s="154"/>
      <c r="I21" s="51">
        <f t="shared" si="2"/>
        <v>0</v>
      </c>
      <c r="J21" s="43" t="str">
        <f t="shared" si="3"/>
        <v/>
      </c>
      <c r="R21" s="155" t="s">
        <v>8</v>
      </c>
      <c r="S21" s="164">
        <f>SUM(S5:S20)</f>
        <v>0</v>
      </c>
      <c r="T21" s="164">
        <f>SUM(T5:T20)</f>
        <v>0</v>
      </c>
      <c r="W21" s="24" t="b">
        <f t="shared" si="4"/>
        <v>0</v>
      </c>
      <c r="X21" s="24" t="b">
        <f t="shared" si="5"/>
        <v>0</v>
      </c>
      <c r="Y21" s="24" t="str">
        <f t="shared" si="6"/>
        <v/>
      </c>
      <c r="Z21" s="120" t="str">
        <f t="shared" si="7"/>
        <v/>
      </c>
      <c r="AA21" s="120" t="str">
        <f t="shared" si="8"/>
        <v/>
      </c>
      <c r="AB21" s="120" t="str">
        <f t="shared" si="9"/>
        <v/>
      </c>
      <c r="AC21" s="120" t="str">
        <f t="shared" si="10"/>
        <v/>
      </c>
      <c r="AD21" s="120" t="str">
        <f t="shared" si="11"/>
        <v/>
      </c>
      <c r="AE21" s="120" t="str">
        <f t="shared" si="12"/>
        <v/>
      </c>
      <c r="AF21" s="24" t="str">
        <f t="shared" si="13"/>
        <v/>
      </c>
      <c r="AG21" s="24" t="str">
        <f t="shared" si="14"/>
        <v>;;;;;CAPACITACAO DE FORNECEDORES;</v>
      </c>
      <c r="AH21" s="24" t="str">
        <f>IFERROR(VLOOKUP($AG21,'VERIFICAÇÃO 8'!H:J,2,FALSE),"")</f>
        <v/>
      </c>
      <c r="AI21" s="24" t="str">
        <f>IFERROR(VLOOKUP($AG21,'VERIFICAÇÃO 8'!H:J,3,FALSE),"")</f>
        <v/>
      </c>
      <c r="AK21" s="24">
        <f t="shared" si="15"/>
        <v>0</v>
      </c>
      <c r="AL21" s="24">
        <f t="shared" si="16"/>
        <v>0</v>
      </c>
      <c r="AM21" s="24">
        <f t="shared" si="17"/>
        <v>0</v>
      </c>
    </row>
    <row r="22" spans="1:39" x14ac:dyDescent="0.35">
      <c r="A22" s="161" t="s">
        <v>901</v>
      </c>
      <c r="B22" s="457"/>
      <c r="C22" s="457"/>
      <c r="D22" s="457"/>
      <c r="E22" s="457"/>
      <c r="F22" s="457"/>
      <c r="G22" s="57"/>
      <c r="H22" s="154"/>
      <c r="I22" s="51">
        <f t="shared" si="2"/>
        <v>0</v>
      </c>
      <c r="J22" s="43" t="str">
        <f t="shared" si="3"/>
        <v/>
      </c>
      <c r="W22" s="24" t="b">
        <f t="shared" si="4"/>
        <v>0</v>
      </c>
      <c r="X22" s="24" t="b">
        <f t="shared" si="5"/>
        <v>0</v>
      </c>
      <c r="Y22" s="24" t="str">
        <f t="shared" si="6"/>
        <v/>
      </c>
      <c r="Z22" s="120" t="str">
        <f t="shared" si="7"/>
        <v/>
      </c>
      <c r="AA22" s="120" t="str">
        <f t="shared" si="8"/>
        <v/>
      </c>
      <c r="AB22" s="120" t="str">
        <f t="shared" si="9"/>
        <v/>
      </c>
      <c r="AC22" s="120" t="str">
        <f t="shared" si="10"/>
        <v/>
      </c>
      <c r="AD22" s="120" t="str">
        <f t="shared" si="11"/>
        <v/>
      </c>
      <c r="AE22" s="120" t="str">
        <f t="shared" si="12"/>
        <v/>
      </c>
      <c r="AF22" s="24" t="str">
        <f t="shared" si="13"/>
        <v/>
      </c>
      <c r="AG22" s="24" t="str">
        <f t="shared" si="14"/>
        <v>;;;;;CAPACITACAO DE FORNECEDORES;</v>
      </c>
      <c r="AH22" s="24" t="str">
        <f>IFERROR(VLOOKUP($AG22,'VERIFICAÇÃO 8'!H:J,2,FALSE),"")</f>
        <v/>
      </c>
      <c r="AI22" s="24" t="str">
        <f>IFERROR(VLOOKUP($AG22,'VERIFICAÇÃO 8'!H:J,3,FALSE),"")</f>
        <v/>
      </c>
      <c r="AK22" s="24">
        <f t="shared" si="15"/>
        <v>0</v>
      </c>
      <c r="AL22" s="24">
        <f t="shared" si="16"/>
        <v>0</v>
      </c>
      <c r="AM22" s="24">
        <f t="shared" si="17"/>
        <v>0</v>
      </c>
    </row>
    <row r="23" spans="1:39" x14ac:dyDescent="0.35">
      <c r="A23" s="161" t="s">
        <v>902</v>
      </c>
      <c r="B23" s="457"/>
      <c r="C23" s="457"/>
      <c r="D23" s="457"/>
      <c r="E23" s="457"/>
      <c r="F23" s="457"/>
      <c r="G23" s="57"/>
      <c r="H23" s="154"/>
      <c r="I23" s="51">
        <f t="shared" si="2"/>
        <v>0</v>
      </c>
      <c r="J23" s="43" t="str">
        <f t="shared" si="3"/>
        <v/>
      </c>
      <c r="W23" s="24" t="b">
        <f t="shared" si="4"/>
        <v>0</v>
      </c>
      <c r="X23" s="24" t="b">
        <f t="shared" si="5"/>
        <v>0</v>
      </c>
      <c r="Y23" s="24" t="str">
        <f t="shared" si="6"/>
        <v/>
      </c>
      <c r="Z23" s="120" t="str">
        <f t="shared" si="7"/>
        <v/>
      </c>
      <c r="AA23" s="120" t="str">
        <f t="shared" si="8"/>
        <v/>
      </c>
      <c r="AB23" s="120" t="str">
        <f t="shared" si="9"/>
        <v/>
      </c>
      <c r="AC23" s="120" t="str">
        <f t="shared" si="10"/>
        <v/>
      </c>
      <c r="AD23" s="120" t="str">
        <f t="shared" si="11"/>
        <v/>
      </c>
      <c r="AE23" s="120" t="str">
        <f t="shared" si="12"/>
        <v/>
      </c>
      <c r="AF23" s="24" t="str">
        <f t="shared" si="13"/>
        <v/>
      </c>
      <c r="AG23" s="24" t="str">
        <f t="shared" si="14"/>
        <v>;;;;;CAPACITACAO DE FORNECEDORES;</v>
      </c>
      <c r="AH23" s="24" t="str">
        <f>IFERROR(VLOOKUP($AG23,'VERIFICAÇÃO 8'!H:J,2,FALSE),"")</f>
        <v/>
      </c>
      <c r="AI23" s="24" t="str">
        <f>IFERROR(VLOOKUP($AG23,'VERIFICAÇÃO 8'!H:J,3,FALSE),"")</f>
        <v/>
      </c>
      <c r="AK23" s="24">
        <f t="shared" si="15"/>
        <v>0</v>
      </c>
      <c r="AL23" s="24">
        <f t="shared" si="16"/>
        <v>0</v>
      </c>
      <c r="AM23" s="24">
        <f t="shared" si="17"/>
        <v>0</v>
      </c>
    </row>
    <row r="24" spans="1:39" x14ac:dyDescent="0.35">
      <c r="A24" s="161" t="s">
        <v>903</v>
      </c>
      <c r="B24" s="457"/>
      <c r="C24" s="457"/>
      <c r="D24" s="457"/>
      <c r="E24" s="457"/>
      <c r="F24" s="457"/>
      <c r="G24" s="57"/>
      <c r="H24" s="154"/>
      <c r="I24" s="51">
        <f t="shared" si="2"/>
        <v>0</v>
      </c>
      <c r="J24" s="43" t="str">
        <f t="shared" si="3"/>
        <v/>
      </c>
      <c r="W24" s="24" t="b">
        <f t="shared" si="4"/>
        <v>0</v>
      </c>
      <c r="X24" s="24" t="b">
        <f t="shared" si="5"/>
        <v>0</v>
      </c>
      <c r="Y24" s="24" t="str">
        <f t="shared" si="6"/>
        <v/>
      </c>
      <c r="Z24" s="120" t="str">
        <f t="shared" si="7"/>
        <v/>
      </c>
      <c r="AA24" s="120" t="str">
        <f t="shared" si="8"/>
        <v/>
      </c>
      <c r="AB24" s="120" t="str">
        <f t="shared" si="9"/>
        <v/>
      </c>
      <c r="AC24" s="120" t="str">
        <f t="shared" si="10"/>
        <v/>
      </c>
      <c r="AD24" s="120" t="str">
        <f t="shared" si="11"/>
        <v/>
      </c>
      <c r="AE24" s="120" t="str">
        <f t="shared" si="12"/>
        <v/>
      </c>
      <c r="AF24" s="24" t="str">
        <f t="shared" si="13"/>
        <v/>
      </c>
      <c r="AG24" s="24" t="str">
        <f t="shared" si="14"/>
        <v>;;;;;CAPACITACAO DE FORNECEDORES;</v>
      </c>
      <c r="AH24" s="24" t="str">
        <f>IFERROR(VLOOKUP($AG24,'VERIFICAÇÃO 8'!H:J,2,FALSE),"")</f>
        <v/>
      </c>
      <c r="AI24" s="24" t="str">
        <f>IFERROR(VLOOKUP($AG24,'VERIFICAÇÃO 8'!H:J,3,FALSE),"")</f>
        <v/>
      </c>
      <c r="AK24" s="24">
        <f t="shared" si="15"/>
        <v>0</v>
      </c>
      <c r="AL24" s="24">
        <f t="shared" si="16"/>
        <v>0</v>
      </c>
      <c r="AM24" s="24">
        <f t="shared" si="17"/>
        <v>0</v>
      </c>
    </row>
    <row r="25" spans="1:39" ht="10.5" x14ac:dyDescent="0.35">
      <c r="A25" s="161" t="s">
        <v>904</v>
      </c>
      <c r="B25" s="457"/>
      <c r="C25" s="457"/>
      <c r="D25" s="457"/>
      <c r="E25" s="457"/>
      <c r="F25" s="457"/>
      <c r="G25" s="57"/>
      <c r="H25" s="154"/>
      <c r="I25" s="51">
        <f t="shared" si="2"/>
        <v>0</v>
      </c>
      <c r="J25" s="43" t="str">
        <f t="shared" si="3"/>
        <v/>
      </c>
      <c r="L25" s="484" t="s">
        <v>2009</v>
      </c>
      <c r="N25" s="66" t="s">
        <v>2015</v>
      </c>
      <c r="W25" s="24" t="b">
        <f t="shared" si="4"/>
        <v>0</v>
      </c>
      <c r="X25" s="24" t="b">
        <f t="shared" si="5"/>
        <v>0</v>
      </c>
      <c r="Y25" s="24" t="str">
        <f t="shared" si="6"/>
        <v/>
      </c>
      <c r="Z25" s="120" t="str">
        <f t="shared" si="7"/>
        <v/>
      </c>
      <c r="AA25" s="120" t="str">
        <f t="shared" si="8"/>
        <v/>
      </c>
      <c r="AB25" s="120" t="str">
        <f t="shared" si="9"/>
        <v/>
      </c>
      <c r="AC25" s="120" t="str">
        <f t="shared" si="10"/>
        <v/>
      </c>
      <c r="AD25" s="120" t="str">
        <f t="shared" si="11"/>
        <v/>
      </c>
      <c r="AE25" s="120" t="str">
        <f t="shared" si="12"/>
        <v/>
      </c>
      <c r="AF25" s="24" t="str">
        <f t="shared" si="13"/>
        <v/>
      </c>
      <c r="AG25" s="24" t="str">
        <f t="shared" si="14"/>
        <v>;;;;;CAPACITACAO DE FORNECEDORES;</v>
      </c>
      <c r="AH25" s="24" t="str">
        <f>IFERROR(VLOOKUP($AG25,'VERIFICAÇÃO 8'!H:J,2,FALSE),"")</f>
        <v/>
      </c>
      <c r="AI25" s="24" t="str">
        <f>IFERROR(VLOOKUP($AG25,'VERIFICAÇÃO 8'!H:J,3,FALSE),"")</f>
        <v/>
      </c>
      <c r="AK25" s="24">
        <f t="shared" si="15"/>
        <v>0</v>
      </c>
      <c r="AL25" s="24">
        <f t="shared" si="16"/>
        <v>0</v>
      </c>
      <c r="AM25" s="24">
        <f t="shared" si="17"/>
        <v>0</v>
      </c>
    </row>
    <row r="26" spans="1:39" x14ac:dyDescent="0.35">
      <c r="A26" s="161" t="s">
        <v>905</v>
      </c>
      <c r="B26" s="457"/>
      <c r="C26" s="457"/>
      <c r="D26" s="457"/>
      <c r="E26" s="457"/>
      <c r="F26" s="457"/>
      <c r="G26" s="57"/>
      <c r="H26" s="154"/>
      <c r="I26" s="51">
        <f t="shared" si="2"/>
        <v>0</v>
      </c>
      <c r="J26" s="43" t="str">
        <f t="shared" si="3"/>
        <v/>
      </c>
      <c r="L26" s="485"/>
      <c r="N26" s="24" t="s">
        <v>2050</v>
      </c>
      <c r="W26" s="24" t="b">
        <f t="shared" si="4"/>
        <v>0</v>
      </c>
      <c r="X26" s="24" t="b">
        <f t="shared" si="5"/>
        <v>0</v>
      </c>
      <c r="Y26" s="24" t="str">
        <f t="shared" si="6"/>
        <v/>
      </c>
      <c r="Z26" s="120" t="str">
        <f t="shared" si="7"/>
        <v/>
      </c>
      <c r="AA26" s="120" t="str">
        <f t="shared" si="8"/>
        <v/>
      </c>
      <c r="AB26" s="120" t="str">
        <f t="shared" si="9"/>
        <v/>
      </c>
      <c r="AC26" s="120" t="str">
        <f t="shared" si="10"/>
        <v/>
      </c>
      <c r="AD26" s="120" t="str">
        <f t="shared" si="11"/>
        <v/>
      </c>
      <c r="AE26" s="120" t="str">
        <f t="shared" si="12"/>
        <v/>
      </c>
      <c r="AF26" s="24" t="str">
        <f t="shared" si="13"/>
        <v/>
      </c>
      <c r="AG26" s="24" t="str">
        <f t="shared" si="14"/>
        <v>;;;;;CAPACITACAO DE FORNECEDORES;</v>
      </c>
      <c r="AH26" s="24" t="str">
        <f>IFERROR(VLOOKUP($AG26,'VERIFICAÇÃO 8'!H:J,2,FALSE),"")</f>
        <v/>
      </c>
      <c r="AI26" s="24" t="str">
        <f>IFERROR(VLOOKUP($AG26,'VERIFICAÇÃO 8'!H:J,3,FALSE),"")</f>
        <v/>
      </c>
      <c r="AK26" s="24">
        <f t="shared" si="15"/>
        <v>0</v>
      </c>
      <c r="AL26" s="24">
        <f t="shared" si="16"/>
        <v>0</v>
      </c>
      <c r="AM26" s="24">
        <f t="shared" si="17"/>
        <v>0</v>
      </c>
    </row>
    <row r="27" spans="1:39" x14ac:dyDescent="0.35">
      <c r="A27" s="161" t="s">
        <v>906</v>
      </c>
      <c r="B27" s="457"/>
      <c r="C27" s="457"/>
      <c r="D27" s="457"/>
      <c r="E27" s="457"/>
      <c r="F27" s="457"/>
      <c r="G27" s="57"/>
      <c r="H27" s="154"/>
      <c r="I27" s="51">
        <f t="shared" si="2"/>
        <v>0</v>
      </c>
      <c r="J27" s="43" t="str">
        <f t="shared" si="3"/>
        <v/>
      </c>
      <c r="L27" s="485"/>
      <c r="N27" s="24" t="s">
        <v>2051</v>
      </c>
      <c r="W27" s="24" t="b">
        <f t="shared" si="4"/>
        <v>0</v>
      </c>
      <c r="X27" s="24" t="b">
        <f t="shared" si="5"/>
        <v>0</v>
      </c>
      <c r="Y27" s="24" t="str">
        <f t="shared" si="6"/>
        <v/>
      </c>
      <c r="Z27" s="120" t="str">
        <f t="shared" si="7"/>
        <v/>
      </c>
      <c r="AA27" s="120" t="str">
        <f t="shared" si="8"/>
        <v/>
      </c>
      <c r="AB27" s="120" t="str">
        <f t="shared" si="9"/>
        <v/>
      </c>
      <c r="AC27" s="120" t="str">
        <f t="shared" si="10"/>
        <v/>
      </c>
      <c r="AD27" s="120" t="str">
        <f t="shared" si="11"/>
        <v/>
      </c>
      <c r="AE27" s="120" t="str">
        <f t="shared" si="12"/>
        <v/>
      </c>
      <c r="AF27" s="24" t="str">
        <f t="shared" si="13"/>
        <v/>
      </c>
      <c r="AG27" s="24" t="str">
        <f t="shared" si="14"/>
        <v>;;;;;CAPACITACAO DE FORNECEDORES;</v>
      </c>
      <c r="AH27" s="24" t="str">
        <f>IFERROR(VLOOKUP($AG27,'VERIFICAÇÃO 8'!H:J,2,FALSE),"")</f>
        <v/>
      </c>
      <c r="AI27" s="24" t="str">
        <f>IFERROR(VLOOKUP($AG27,'VERIFICAÇÃO 8'!H:J,3,FALSE),"")</f>
        <v/>
      </c>
      <c r="AK27" s="24">
        <f t="shared" si="15"/>
        <v>0</v>
      </c>
      <c r="AL27" s="24">
        <f t="shared" si="16"/>
        <v>0</v>
      </c>
      <c r="AM27" s="24">
        <f t="shared" si="17"/>
        <v>0</v>
      </c>
    </row>
    <row r="28" spans="1:39" x14ac:dyDescent="0.35">
      <c r="A28" s="161" t="s">
        <v>907</v>
      </c>
      <c r="B28" s="457"/>
      <c r="C28" s="457"/>
      <c r="D28" s="457"/>
      <c r="E28" s="457"/>
      <c r="F28" s="457"/>
      <c r="G28" s="57"/>
      <c r="H28" s="154"/>
      <c r="I28" s="51">
        <f t="shared" si="2"/>
        <v>0</v>
      </c>
      <c r="J28" s="43" t="str">
        <f t="shared" si="3"/>
        <v/>
      </c>
      <c r="L28" s="485"/>
      <c r="N28" s="24" t="s">
        <v>2052</v>
      </c>
      <c r="W28" s="24" t="b">
        <f t="shared" si="4"/>
        <v>0</v>
      </c>
      <c r="X28" s="24" t="b">
        <f t="shared" si="5"/>
        <v>0</v>
      </c>
      <c r="Y28" s="24" t="str">
        <f t="shared" si="6"/>
        <v/>
      </c>
      <c r="Z28" s="120" t="str">
        <f t="shared" si="7"/>
        <v/>
      </c>
      <c r="AA28" s="120" t="str">
        <f t="shared" si="8"/>
        <v/>
      </c>
      <c r="AB28" s="120" t="str">
        <f t="shared" si="9"/>
        <v/>
      </c>
      <c r="AC28" s="120" t="str">
        <f t="shared" si="10"/>
        <v/>
      </c>
      <c r="AD28" s="120" t="str">
        <f t="shared" si="11"/>
        <v/>
      </c>
      <c r="AE28" s="120" t="str">
        <f t="shared" si="12"/>
        <v/>
      </c>
      <c r="AF28" s="24" t="str">
        <f t="shared" si="13"/>
        <v/>
      </c>
      <c r="AG28" s="24" t="str">
        <f t="shared" si="14"/>
        <v>;;;;;CAPACITACAO DE FORNECEDORES;</v>
      </c>
      <c r="AH28" s="24" t="str">
        <f>IFERROR(VLOOKUP($AG28,'VERIFICAÇÃO 8'!H:J,2,FALSE),"")</f>
        <v/>
      </c>
      <c r="AI28" s="24" t="str">
        <f>IFERROR(VLOOKUP($AG28,'VERIFICAÇÃO 8'!H:J,3,FALSE),"")</f>
        <v/>
      </c>
      <c r="AK28" s="24">
        <f t="shared" si="15"/>
        <v>0</v>
      </c>
      <c r="AL28" s="24">
        <f t="shared" si="16"/>
        <v>0</v>
      </c>
      <c r="AM28" s="24">
        <f t="shared" si="17"/>
        <v>0</v>
      </c>
    </row>
    <row r="29" spans="1:39" x14ac:dyDescent="0.35">
      <c r="A29" s="161" t="s">
        <v>908</v>
      </c>
      <c r="B29" s="457"/>
      <c r="C29" s="457"/>
      <c r="D29" s="457"/>
      <c r="E29" s="457"/>
      <c r="F29" s="457"/>
      <c r="G29" s="57"/>
      <c r="H29" s="154"/>
      <c r="I29" s="51">
        <f t="shared" si="2"/>
        <v>0</v>
      </c>
      <c r="J29" s="43" t="str">
        <f t="shared" si="3"/>
        <v/>
      </c>
      <c r="L29" s="485"/>
      <c r="N29" s="24" t="s">
        <v>2053</v>
      </c>
      <c r="W29" s="24" t="b">
        <f t="shared" si="4"/>
        <v>0</v>
      </c>
      <c r="X29" s="24" t="b">
        <f t="shared" si="5"/>
        <v>0</v>
      </c>
      <c r="Y29" s="24" t="str">
        <f t="shared" si="6"/>
        <v/>
      </c>
      <c r="Z29" s="120" t="str">
        <f t="shared" si="7"/>
        <v/>
      </c>
      <c r="AA29" s="120" t="str">
        <f t="shared" si="8"/>
        <v/>
      </c>
      <c r="AB29" s="120" t="str">
        <f t="shared" si="9"/>
        <v/>
      </c>
      <c r="AC29" s="120" t="str">
        <f t="shared" si="10"/>
        <v/>
      </c>
      <c r="AD29" s="120" t="str">
        <f t="shared" si="11"/>
        <v/>
      </c>
      <c r="AE29" s="120" t="str">
        <f t="shared" si="12"/>
        <v/>
      </c>
      <c r="AF29" s="24" t="str">
        <f t="shared" si="13"/>
        <v/>
      </c>
      <c r="AG29" s="24" t="str">
        <f t="shared" si="14"/>
        <v>;;;;;CAPACITACAO DE FORNECEDORES;</v>
      </c>
      <c r="AH29" s="24" t="str">
        <f>IFERROR(VLOOKUP($AG29,'VERIFICAÇÃO 8'!H:J,2,FALSE),"")</f>
        <v/>
      </c>
      <c r="AI29" s="24" t="str">
        <f>IFERROR(VLOOKUP($AG29,'VERIFICAÇÃO 8'!H:J,3,FALSE),"")</f>
        <v/>
      </c>
      <c r="AK29" s="24">
        <f t="shared" si="15"/>
        <v>0</v>
      </c>
      <c r="AL29" s="24">
        <f t="shared" si="16"/>
        <v>0</v>
      </c>
      <c r="AM29" s="24">
        <f t="shared" si="17"/>
        <v>0</v>
      </c>
    </row>
    <row r="30" spans="1:39" x14ac:dyDescent="0.35">
      <c r="A30" s="161" t="s">
        <v>909</v>
      </c>
      <c r="B30" s="457"/>
      <c r="C30" s="457"/>
      <c r="D30" s="457"/>
      <c r="E30" s="457"/>
      <c r="F30" s="457"/>
      <c r="G30" s="57"/>
      <c r="H30" s="154"/>
      <c r="I30" s="51">
        <f t="shared" si="2"/>
        <v>0</v>
      </c>
      <c r="J30" s="43" t="str">
        <f t="shared" si="3"/>
        <v/>
      </c>
      <c r="L30" s="485"/>
      <c r="N30" s="24" t="s">
        <v>260</v>
      </c>
      <c r="W30" s="24" t="b">
        <f t="shared" si="4"/>
        <v>0</v>
      </c>
      <c r="X30" s="24" t="b">
        <f t="shared" si="5"/>
        <v>0</v>
      </c>
      <c r="Y30" s="24" t="str">
        <f t="shared" si="6"/>
        <v/>
      </c>
      <c r="Z30" s="120" t="str">
        <f t="shared" si="7"/>
        <v/>
      </c>
      <c r="AA30" s="120" t="str">
        <f t="shared" si="8"/>
        <v/>
      </c>
      <c r="AB30" s="120" t="str">
        <f t="shared" si="9"/>
        <v/>
      </c>
      <c r="AC30" s="120" t="str">
        <f t="shared" si="10"/>
        <v/>
      </c>
      <c r="AD30" s="120" t="str">
        <f t="shared" si="11"/>
        <v/>
      </c>
      <c r="AE30" s="120" t="str">
        <f t="shared" si="12"/>
        <v/>
      </c>
      <c r="AF30" s="24" t="str">
        <f t="shared" si="13"/>
        <v/>
      </c>
      <c r="AG30" s="24" t="str">
        <f t="shared" si="14"/>
        <v>;;;;;CAPACITACAO DE FORNECEDORES;</v>
      </c>
      <c r="AH30" s="24" t="str">
        <f>IFERROR(VLOOKUP($AG30,'VERIFICAÇÃO 8'!H:J,2,FALSE),"")</f>
        <v/>
      </c>
      <c r="AI30" s="24" t="str">
        <f>IFERROR(VLOOKUP($AG30,'VERIFICAÇÃO 8'!H:J,3,FALSE),"")</f>
        <v/>
      </c>
      <c r="AK30" s="24">
        <f t="shared" si="15"/>
        <v>0</v>
      </c>
      <c r="AL30" s="24">
        <f t="shared" si="16"/>
        <v>0</v>
      </c>
      <c r="AM30" s="24">
        <f t="shared" si="17"/>
        <v>0</v>
      </c>
    </row>
    <row r="31" spans="1:39" x14ac:dyDescent="0.35">
      <c r="A31" s="161" t="s">
        <v>910</v>
      </c>
      <c r="B31" s="457"/>
      <c r="C31" s="457"/>
      <c r="D31" s="457"/>
      <c r="E31" s="457"/>
      <c r="F31" s="457"/>
      <c r="G31" s="57"/>
      <c r="H31" s="154"/>
      <c r="I31" s="51">
        <f t="shared" si="2"/>
        <v>0</v>
      </c>
      <c r="J31" s="43" t="str">
        <f t="shared" si="3"/>
        <v/>
      </c>
      <c r="L31" s="485"/>
      <c r="N31" s="24" t="s">
        <v>2054</v>
      </c>
      <c r="W31" s="24" t="b">
        <f t="shared" si="4"/>
        <v>0</v>
      </c>
      <c r="X31" s="24" t="b">
        <f t="shared" si="5"/>
        <v>0</v>
      </c>
      <c r="Y31" s="24" t="str">
        <f t="shared" si="6"/>
        <v/>
      </c>
      <c r="Z31" s="120" t="str">
        <f t="shared" si="7"/>
        <v/>
      </c>
      <c r="AA31" s="120" t="str">
        <f t="shared" si="8"/>
        <v/>
      </c>
      <c r="AB31" s="120" t="str">
        <f t="shared" si="9"/>
        <v/>
      </c>
      <c r="AC31" s="120" t="str">
        <f t="shared" si="10"/>
        <v/>
      </c>
      <c r="AD31" s="120" t="str">
        <f t="shared" si="11"/>
        <v/>
      </c>
      <c r="AE31" s="120" t="str">
        <f t="shared" si="12"/>
        <v/>
      </c>
      <c r="AF31" s="24" t="str">
        <f t="shared" si="13"/>
        <v/>
      </c>
      <c r="AG31" s="24" t="str">
        <f t="shared" si="14"/>
        <v>;;;;;CAPACITACAO DE FORNECEDORES;</v>
      </c>
      <c r="AH31" s="24" t="str">
        <f>IFERROR(VLOOKUP($AG31,'VERIFICAÇÃO 8'!H:J,2,FALSE),"")</f>
        <v/>
      </c>
      <c r="AI31" s="24" t="str">
        <f>IFERROR(VLOOKUP($AG31,'VERIFICAÇÃO 8'!H:J,3,FALSE),"")</f>
        <v/>
      </c>
      <c r="AK31" s="24">
        <f t="shared" si="15"/>
        <v>0</v>
      </c>
      <c r="AL31" s="24">
        <f t="shared" si="16"/>
        <v>0</v>
      </c>
      <c r="AM31" s="24">
        <f t="shared" si="17"/>
        <v>0</v>
      </c>
    </row>
    <row r="32" spans="1:39" x14ac:dyDescent="0.35">
      <c r="A32" s="161" t="s">
        <v>911</v>
      </c>
      <c r="B32" s="457"/>
      <c r="C32" s="457"/>
      <c r="D32" s="457"/>
      <c r="E32" s="457"/>
      <c r="F32" s="457"/>
      <c r="G32" s="57"/>
      <c r="H32" s="154"/>
      <c r="I32" s="51">
        <f t="shared" si="2"/>
        <v>0</v>
      </c>
      <c r="J32" s="43" t="str">
        <f t="shared" si="3"/>
        <v/>
      </c>
      <c r="L32" s="485"/>
      <c r="W32" s="24" t="b">
        <f t="shared" si="4"/>
        <v>0</v>
      </c>
      <c r="X32" s="24" t="b">
        <f t="shared" si="5"/>
        <v>0</v>
      </c>
      <c r="Y32" s="24" t="str">
        <f t="shared" si="6"/>
        <v/>
      </c>
      <c r="Z32" s="120" t="str">
        <f t="shared" si="7"/>
        <v/>
      </c>
      <c r="AA32" s="120" t="str">
        <f t="shared" si="8"/>
        <v/>
      </c>
      <c r="AB32" s="120" t="str">
        <f t="shared" si="9"/>
        <v/>
      </c>
      <c r="AC32" s="120" t="str">
        <f t="shared" si="10"/>
        <v/>
      </c>
      <c r="AD32" s="120" t="str">
        <f t="shared" si="11"/>
        <v/>
      </c>
      <c r="AE32" s="120" t="str">
        <f t="shared" si="12"/>
        <v/>
      </c>
      <c r="AF32" s="24" t="str">
        <f t="shared" si="13"/>
        <v/>
      </c>
      <c r="AG32" s="24" t="str">
        <f t="shared" si="14"/>
        <v>;;;;;CAPACITACAO DE FORNECEDORES;</v>
      </c>
      <c r="AH32" s="24" t="str">
        <f>IFERROR(VLOOKUP($AG32,'VERIFICAÇÃO 8'!H:J,2,FALSE),"")</f>
        <v/>
      </c>
      <c r="AI32" s="24" t="str">
        <f>IFERROR(VLOOKUP($AG32,'VERIFICAÇÃO 8'!H:J,3,FALSE),"")</f>
        <v/>
      </c>
      <c r="AK32" s="24">
        <f t="shared" si="15"/>
        <v>0</v>
      </c>
      <c r="AL32" s="24">
        <f t="shared" si="16"/>
        <v>0</v>
      </c>
      <c r="AM32" s="24">
        <f t="shared" si="17"/>
        <v>0</v>
      </c>
    </row>
    <row r="33" spans="1:39" x14ac:dyDescent="0.35">
      <c r="A33" s="161" t="s">
        <v>912</v>
      </c>
      <c r="B33" s="457"/>
      <c r="C33" s="457"/>
      <c r="D33" s="457"/>
      <c r="E33" s="457"/>
      <c r="F33" s="457"/>
      <c r="G33" s="57"/>
      <c r="H33" s="154"/>
      <c r="I33" s="51">
        <f t="shared" si="2"/>
        <v>0</v>
      </c>
      <c r="J33" s="43" t="str">
        <f t="shared" si="3"/>
        <v/>
      </c>
      <c r="L33" s="485"/>
      <c r="W33" s="24" t="b">
        <f t="shared" si="4"/>
        <v>0</v>
      </c>
      <c r="X33" s="24" t="b">
        <f t="shared" si="5"/>
        <v>0</v>
      </c>
      <c r="Y33" s="24" t="str">
        <f t="shared" si="6"/>
        <v/>
      </c>
      <c r="Z33" s="120" t="str">
        <f t="shared" si="7"/>
        <v/>
      </c>
      <c r="AA33" s="120" t="str">
        <f t="shared" si="8"/>
        <v/>
      </c>
      <c r="AB33" s="120" t="str">
        <f t="shared" si="9"/>
        <v/>
      </c>
      <c r="AC33" s="120" t="str">
        <f t="shared" si="10"/>
        <v/>
      </c>
      <c r="AD33" s="120" t="str">
        <f t="shared" si="11"/>
        <v/>
      </c>
      <c r="AE33" s="120" t="str">
        <f t="shared" si="12"/>
        <v/>
      </c>
      <c r="AF33" s="24" t="str">
        <f t="shared" si="13"/>
        <v/>
      </c>
      <c r="AG33" s="24" t="str">
        <f t="shared" si="14"/>
        <v>;;;;;CAPACITACAO DE FORNECEDORES;</v>
      </c>
      <c r="AH33" s="24" t="str">
        <f>IFERROR(VLOOKUP($AG33,'VERIFICAÇÃO 8'!H:J,2,FALSE),"")</f>
        <v/>
      </c>
      <c r="AI33" s="24" t="str">
        <f>IFERROR(VLOOKUP($AG33,'VERIFICAÇÃO 8'!H:J,3,FALSE),"")</f>
        <v/>
      </c>
      <c r="AK33" s="24">
        <f t="shared" si="15"/>
        <v>0</v>
      </c>
      <c r="AL33" s="24">
        <f t="shared" si="16"/>
        <v>0</v>
      </c>
      <c r="AM33" s="24">
        <f t="shared" si="17"/>
        <v>0</v>
      </c>
    </row>
    <row r="34" spans="1:39" x14ac:dyDescent="0.35">
      <c r="A34" s="161" t="s">
        <v>913</v>
      </c>
      <c r="B34" s="457"/>
      <c r="C34" s="457"/>
      <c r="D34" s="457"/>
      <c r="E34" s="457"/>
      <c r="F34" s="457"/>
      <c r="G34" s="57"/>
      <c r="H34" s="154"/>
      <c r="I34" s="51">
        <f t="shared" si="2"/>
        <v>0</v>
      </c>
      <c r="J34" s="43" t="str">
        <f t="shared" si="3"/>
        <v/>
      </c>
      <c r="L34" s="485"/>
      <c r="W34" s="24" t="b">
        <f t="shared" si="4"/>
        <v>0</v>
      </c>
      <c r="X34" s="24" t="b">
        <f t="shared" si="5"/>
        <v>0</v>
      </c>
      <c r="Y34" s="24" t="str">
        <f t="shared" si="6"/>
        <v/>
      </c>
      <c r="Z34" s="120" t="str">
        <f t="shared" si="7"/>
        <v/>
      </c>
      <c r="AA34" s="120" t="str">
        <f t="shared" si="8"/>
        <v/>
      </c>
      <c r="AB34" s="120" t="str">
        <f t="shared" si="9"/>
        <v/>
      </c>
      <c r="AC34" s="120" t="str">
        <f t="shared" si="10"/>
        <v/>
      </c>
      <c r="AD34" s="120" t="str">
        <f t="shared" si="11"/>
        <v/>
      </c>
      <c r="AE34" s="120" t="str">
        <f t="shared" si="12"/>
        <v/>
      </c>
      <c r="AF34" s="24" t="str">
        <f t="shared" si="13"/>
        <v/>
      </c>
      <c r="AG34" s="24" t="str">
        <f t="shared" si="14"/>
        <v>;;;;;CAPACITACAO DE FORNECEDORES;</v>
      </c>
      <c r="AH34" s="24" t="str">
        <f>IFERROR(VLOOKUP($AG34,'VERIFICAÇÃO 8'!H:J,2,FALSE),"")</f>
        <v/>
      </c>
      <c r="AI34" s="24" t="str">
        <f>IFERROR(VLOOKUP($AG34,'VERIFICAÇÃO 8'!H:J,3,FALSE),"")</f>
        <v/>
      </c>
      <c r="AK34" s="24">
        <f t="shared" si="15"/>
        <v>0</v>
      </c>
      <c r="AL34" s="24">
        <f t="shared" si="16"/>
        <v>0</v>
      </c>
      <c r="AM34" s="24">
        <f t="shared" si="17"/>
        <v>0</v>
      </c>
    </row>
    <row r="35" spans="1:39" x14ac:dyDescent="0.35">
      <c r="A35" s="161" t="s">
        <v>1186</v>
      </c>
      <c r="B35" s="457"/>
      <c r="C35" s="457"/>
      <c r="D35" s="457"/>
      <c r="E35" s="457"/>
      <c r="F35" s="457"/>
      <c r="G35" s="57"/>
      <c r="H35" s="154"/>
      <c r="I35" s="51">
        <f t="shared" si="2"/>
        <v>0</v>
      </c>
      <c r="J35" s="43" t="str">
        <f t="shared" si="3"/>
        <v/>
      </c>
      <c r="L35" s="485"/>
      <c r="W35" s="24" t="b">
        <f t="shared" si="4"/>
        <v>0</v>
      </c>
      <c r="X35" s="24" t="b">
        <f t="shared" si="5"/>
        <v>0</v>
      </c>
      <c r="Y35" s="24" t="str">
        <f t="shared" si="6"/>
        <v/>
      </c>
      <c r="Z35" s="120" t="str">
        <f t="shared" si="7"/>
        <v/>
      </c>
      <c r="AA35" s="120" t="str">
        <f t="shared" si="8"/>
        <v/>
      </c>
      <c r="AB35" s="120" t="str">
        <f t="shared" si="9"/>
        <v/>
      </c>
      <c r="AC35" s="120" t="str">
        <f t="shared" si="10"/>
        <v/>
      </c>
      <c r="AD35" s="120" t="str">
        <f t="shared" si="11"/>
        <v/>
      </c>
      <c r="AE35" s="120" t="str">
        <f t="shared" si="12"/>
        <v/>
      </c>
      <c r="AF35" s="24" t="str">
        <f t="shared" si="13"/>
        <v/>
      </c>
      <c r="AG35" s="24" t="str">
        <f t="shared" si="14"/>
        <v>;;;;;CAPACITACAO DE FORNECEDORES;</v>
      </c>
      <c r="AH35" s="24" t="str">
        <f>IFERROR(VLOOKUP($AG35,'VERIFICAÇÃO 8'!H:J,2,FALSE),"")</f>
        <v/>
      </c>
      <c r="AI35" s="24" t="str">
        <f>IFERROR(VLOOKUP($AG35,'VERIFICAÇÃO 8'!H:J,3,FALSE),"")</f>
        <v/>
      </c>
      <c r="AK35" s="24">
        <f t="shared" si="15"/>
        <v>0</v>
      </c>
      <c r="AL35" s="24">
        <f t="shared" si="16"/>
        <v>0</v>
      </c>
      <c r="AM35" s="24">
        <f t="shared" si="17"/>
        <v>0</v>
      </c>
    </row>
    <row r="36" spans="1:39" ht="10.5" x14ac:dyDescent="0.35">
      <c r="A36" s="161" t="s">
        <v>1187</v>
      </c>
      <c r="B36" s="457"/>
      <c r="C36" s="457"/>
      <c r="D36" s="457"/>
      <c r="E36" s="457"/>
      <c r="F36" s="457"/>
      <c r="G36" s="57"/>
      <c r="H36" s="154"/>
      <c r="I36" s="51">
        <f t="shared" si="2"/>
        <v>0</v>
      </c>
      <c r="J36" s="43" t="str">
        <f t="shared" si="3"/>
        <v/>
      </c>
      <c r="L36" s="485"/>
      <c r="N36" s="66" t="s">
        <v>2014</v>
      </c>
      <c r="W36" s="24" t="b">
        <f t="shared" si="4"/>
        <v>0</v>
      </c>
      <c r="X36" s="24" t="b">
        <f t="shared" si="5"/>
        <v>0</v>
      </c>
      <c r="Y36" s="24" t="str">
        <f t="shared" si="6"/>
        <v/>
      </c>
      <c r="Z36" s="120" t="str">
        <f t="shared" si="7"/>
        <v/>
      </c>
      <c r="AA36" s="120" t="str">
        <f t="shared" si="8"/>
        <v/>
      </c>
      <c r="AB36" s="120" t="str">
        <f t="shared" si="9"/>
        <v/>
      </c>
      <c r="AC36" s="120" t="str">
        <f t="shared" si="10"/>
        <v/>
      </c>
      <c r="AD36" s="120" t="str">
        <f t="shared" si="11"/>
        <v/>
      </c>
      <c r="AE36" s="120" t="str">
        <f t="shared" si="12"/>
        <v/>
      </c>
      <c r="AF36" s="24" t="str">
        <f t="shared" si="13"/>
        <v/>
      </c>
      <c r="AG36" s="24" t="str">
        <f t="shared" si="14"/>
        <v>;;;;;CAPACITACAO DE FORNECEDORES;</v>
      </c>
      <c r="AH36" s="24" t="str">
        <f>IFERROR(VLOOKUP($AG36,'VERIFICAÇÃO 8'!H:J,2,FALSE),"")</f>
        <v/>
      </c>
      <c r="AI36" s="24" t="str">
        <f>IFERROR(VLOOKUP($AG36,'VERIFICAÇÃO 8'!H:J,3,FALSE),"")</f>
        <v/>
      </c>
      <c r="AK36" s="24">
        <f t="shared" si="15"/>
        <v>0</v>
      </c>
      <c r="AL36" s="24">
        <f t="shared" si="16"/>
        <v>0</v>
      </c>
      <c r="AM36" s="24">
        <f t="shared" si="17"/>
        <v>0</v>
      </c>
    </row>
    <row r="37" spans="1:39" x14ac:dyDescent="0.35">
      <c r="A37" s="161" t="s">
        <v>1188</v>
      </c>
      <c r="B37" s="457"/>
      <c r="C37" s="457"/>
      <c r="D37" s="457"/>
      <c r="E37" s="457"/>
      <c r="F37" s="457"/>
      <c r="G37" s="57"/>
      <c r="H37" s="154"/>
      <c r="I37" s="51">
        <f t="shared" si="2"/>
        <v>0</v>
      </c>
      <c r="J37" s="43" t="str">
        <f t="shared" si="3"/>
        <v/>
      </c>
      <c r="L37" s="485"/>
      <c r="N37" s="24" t="s">
        <v>202</v>
      </c>
      <c r="W37" s="24" t="b">
        <f t="shared" si="4"/>
        <v>0</v>
      </c>
      <c r="X37" s="24" t="b">
        <f t="shared" si="5"/>
        <v>0</v>
      </c>
      <c r="Y37" s="24" t="str">
        <f t="shared" si="6"/>
        <v/>
      </c>
      <c r="Z37" s="120" t="str">
        <f t="shared" si="7"/>
        <v/>
      </c>
      <c r="AA37" s="120" t="str">
        <f t="shared" si="8"/>
        <v/>
      </c>
      <c r="AB37" s="120" t="str">
        <f t="shared" si="9"/>
        <v/>
      </c>
      <c r="AC37" s="120" t="str">
        <f t="shared" si="10"/>
        <v/>
      </c>
      <c r="AD37" s="120" t="str">
        <f t="shared" si="11"/>
        <v/>
      </c>
      <c r="AE37" s="120" t="str">
        <f t="shared" si="12"/>
        <v/>
      </c>
      <c r="AF37" s="24" t="str">
        <f t="shared" si="13"/>
        <v/>
      </c>
      <c r="AG37" s="24" t="str">
        <f t="shared" si="14"/>
        <v>;;;;;CAPACITACAO DE FORNECEDORES;</v>
      </c>
      <c r="AH37" s="24" t="str">
        <f>IFERROR(VLOOKUP($AG37,'VERIFICAÇÃO 8'!H:J,2,FALSE),"")</f>
        <v/>
      </c>
      <c r="AI37" s="24" t="str">
        <f>IFERROR(VLOOKUP($AG37,'VERIFICAÇÃO 8'!H:J,3,FALSE),"")</f>
        <v/>
      </c>
      <c r="AK37" s="24">
        <f t="shared" si="15"/>
        <v>0</v>
      </c>
      <c r="AL37" s="24">
        <f t="shared" si="16"/>
        <v>0</v>
      </c>
      <c r="AM37" s="24">
        <f t="shared" si="17"/>
        <v>0</v>
      </c>
    </row>
    <row r="38" spans="1:39" x14ac:dyDescent="0.35">
      <c r="A38" s="161" t="s">
        <v>1189</v>
      </c>
      <c r="B38" s="457"/>
      <c r="C38" s="457"/>
      <c r="D38" s="457"/>
      <c r="E38" s="457"/>
      <c r="F38" s="457"/>
      <c r="G38" s="57"/>
      <c r="H38" s="154"/>
      <c r="I38" s="51">
        <f t="shared" si="2"/>
        <v>0</v>
      </c>
      <c r="J38" s="43" t="str">
        <f t="shared" si="3"/>
        <v/>
      </c>
      <c r="L38" s="485"/>
      <c r="N38" s="24" t="s">
        <v>274</v>
      </c>
      <c r="W38" s="24" t="b">
        <f t="shared" si="4"/>
        <v>0</v>
      </c>
      <c r="X38" s="24" t="b">
        <f t="shared" si="5"/>
        <v>0</v>
      </c>
      <c r="Y38" s="24" t="str">
        <f t="shared" si="6"/>
        <v/>
      </c>
      <c r="Z38" s="120" t="str">
        <f t="shared" si="7"/>
        <v/>
      </c>
      <c r="AA38" s="120" t="str">
        <f t="shared" si="8"/>
        <v/>
      </c>
      <c r="AB38" s="120" t="str">
        <f t="shared" si="9"/>
        <v/>
      </c>
      <c r="AC38" s="120" t="str">
        <f t="shared" si="10"/>
        <v/>
      </c>
      <c r="AD38" s="120" t="str">
        <f t="shared" si="11"/>
        <v/>
      </c>
      <c r="AE38" s="120" t="str">
        <f t="shared" si="12"/>
        <v/>
      </c>
      <c r="AF38" s="24" t="str">
        <f t="shared" si="13"/>
        <v/>
      </c>
      <c r="AG38" s="24" t="str">
        <f t="shared" si="14"/>
        <v>;;;;;CAPACITACAO DE FORNECEDORES;</v>
      </c>
      <c r="AH38" s="24" t="str">
        <f>IFERROR(VLOOKUP($AG38,'VERIFICAÇÃO 8'!H:J,2,FALSE),"")</f>
        <v/>
      </c>
      <c r="AI38" s="24" t="str">
        <f>IFERROR(VLOOKUP($AG38,'VERIFICAÇÃO 8'!H:J,3,FALSE),"")</f>
        <v/>
      </c>
      <c r="AK38" s="24">
        <f t="shared" si="15"/>
        <v>0</v>
      </c>
      <c r="AL38" s="24">
        <f t="shared" si="16"/>
        <v>0</v>
      </c>
      <c r="AM38" s="24">
        <f t="shared" si="17"/>
        <v>0</v>
      </c>
    </row>
    <row r="39" spans="1:39" x14ac:dyDescent="0.35">
      <c r="A39" s="161" t="s">
        <v>1190</v>
      </c>
      <c r="B39" s="457"/>
      <c r="C39" s="457"/>
      <c r="D39" s="457"/>
      <c r="E39" s="457"/>
      <c r="F39" s="457"/>
      <c r="G39" s="57"/>
      <c r="H39" s="154"/>
      <c r="I39" s="51">
        <f t="shared" si="2"/>
        <v>0</v>
      </c>
      <c r="J39" s="43" t="str">
        <f t="shared" si="3"/>
        <v/>
      </c>
      <c r="L39" s="485"/>
      <c r="W39" s="24" t="b">
        <f t="shared" si="4"/>
        <v>0</v>
      </c>
      <c r="X39" s="24" t="b">
        <f t="shared" si="5"/>
        <v>0</v>
      </c>
      <c r="Y39" s="24" t="str">
        <f t="shared" si="6"/>
        <v/>
      </c>
      <c r="Z39" s="120" t="str">
        <f t="shared" si="7"/>
        <v/>
      </c>
      <c r="AA39" s="120" t="str">
        <f t="shared" si="8"/>
        <v/>
      </c>
      <c r="AB39" s="120" t="str">
        <f t="shared" si="9"/>
        <v/>
      </c>
      <c r="AC39" s="120" t="str">
        <f t="shared" si="10"/>
        <v/>
      </c>
      <c r="AD39" s="120" t="str">
        <f t="shared" si="11"/>
        <v/>
      </c>
      <c r="AE39" s="120" t="str">
        <f t="shared" si="12"/>
        <v/>
      </c>
      <c r="AF39" s="24" t="str">
        <f t="shared" si="13"/>
        <v/>
      </c>
      <c r="AG39" s="24" t="str">
        <f t="shared" si="14"/>
        <v>;;;;;CAPACITACAO DE FORNECEDORES;</v>
      </c>
      <c r="AH39" s="24" t="str">
        <f>IFERROR(VLOOKUP($AG39,'VERIFICAÇÃO 8'!H:J,2,FALSE),"")</f>
        <v/>
      </c>
      <c r="AI39" s="24" t="str">
        <f>IFERROR(VLOOKUP($AG39,'VERIFICAÇÃO 8'!H:J,3,FALSE),"")</f>
        <v/>
      </c>
      <c r="AK39" s="24">
        <f t="shared" si="15"/>
        <v>0</v>
      </c>
      <c r="AL39" s="24">
        <f t="shared" si="16"/>
        <v>0</v>
      </c>
      <c r="AM39" s="24">
        <f t="shared" si="17"/>
        <v>0</v>
      </c>
    </row>
    <row r="40" spans="1:39" x14ac:dyDescent="0.35">
      <c r="A40" s="161" t="s">
        <v>1191</v>
      </c>
      <c r="B40" s="457"/>
      <c r="C40" s="457"/>
      <c r="D40" s="457"/>
      <c r="E40" s="457"/>
      <c r="F40" s="457"/>
      <c r="G40" s="57"/>
      <c r="H40" s="154"/>
      <c r="I40" s="51">
        <f t="shared" si="2"/>
        <v>0</v>
      </c>
      <c r="J40" s="43" t="str">
        <f t="shared" si="3"/>
        <v/>
      </c>
      <c r="L40" s="485"/>
      <c r="W40" s="24" t="b">
        <f t="shared" si="4"/>
        <v>0</v>
      </c>
      <c r="X40" s="24" t="b">
        <f t="shared" si="5"/>
        <v>0</v>
      </c>
      <c r="Y40" s="24" t="str">
        <f t="shared" si="6"/>
        <v/>
      </c>
      <c r="Z40" s="120" t="str">
        <f t="shared" si="7"/>
        <v/>
      </c>
      <c r="AA40" s="120" t="str">
        <f t="shared" si="8"/>
        <v/>
      </c>
      <c r="AB40" s="120" t="str">
        <f t="shared" si="9"/>
        <v/>
      </c>
      <c r="AC40" s="120" t="str">
        <f t="shared" si="10"/>
        <v/>
      </c>
      <c r="AD40" s="120" t="str">
        <f t="shared" si="11"/>
        <v/>
      </c>
      <c r="AE40" s="120" t="str">
        <f t="shared" si="12"/>
        <v/>
      </c>
      <c r="AF40" s="24" t="str">
        <f t="shared" si="13"/>
        <v/>
      </c>
      <c r="AG40" s="24" t="str">
        <f t="shared" si="14"/>
        <v>;;;;;CAPACITACAO DE FORNECEDORES;</v>
      </c>
      <c r="AH40" s="24" t="str">
        <f>IFERROR(VLOOKUP($AG40,'VERIFICAÇÃO 8'!H:J,2,FALSE),"")</f>
        <v/>
      </c>
      <c r="AI40" s="24" t="str">
        <f>IFERROR(VLOOKUP($AG40,'VERIFICAÇÃO 8'!H:J,3,FALSE),"")</f>
        <v/>
      </c>
      <c r="AK40" s="24">
        <f t="shared" si="15"/>
        <v>0</v>
      </c>
      <c r="AL40" s="24">
        <f t="shared" si="16"/>
        <v>0</v>
      </c>
      <c r="AM40" s="24">
        <f t="shared" si="17"/>
        <v>0</v>
      </c>
    </row>
    <row r="41" spans="1:39" x14ac:dyDescent="0.35">
      <c r="A41" s="161" t="s">
        <v>1192</v>
      </c>
      <c r="B41" s="457"/>
      <c r="C41" s="457"/>
      <c r="D41" s="457"/>
      <c r="E41" s="457"/>
      <c r="F41" s="457"/>
      <c r="G41" s="57"/>
      <c r="H41" s="154"/>
      <c r="I41" s="51">
        <f t="shared" si="2"/>
        <v>0</v>
      </c>
      <c r="J41" s="43" t="str">
        <f t="shared" si="3"/>
        <v/>
      </c>
      <c r="L41" s="485"/>
      <c r="W41" s="24" t="b">
        <f t="shared" si="4"/>
        <v>0</v>
      </c>
      <c r="X41" s="24" t="b">
        <f t="shared" si="5"/>
        <v>0</v>
      </c>
      <c r="Y41" s="24" t="str">
        <f t="shared" si="6"/>
        <v/>
      </c>
      <c r="Z41" s="120" t="str">
        <f t="shared" si="7"/>
        <v/>
      </c>
      <c r="AA41" s="120" t="str">
        <f t="shared" si="8"/>
        <v/>
      </c>
      <c r="AB41" s="120" t="str">
        <f t="shared" si="9"/>
        <v/>
      </c>
      <c r="AC41" s="120" t="str">
        <f t="shared" si="10"/>
        <v/>
      </c>
      <c r="AD41" s="120" t="str">
        <f t="shared" si="11"/>
        <v/>
      </c>
      <c r="AE41" s="120" t="str">
        <f t="shared" si="12"/>
        <v/>
      </c>
      <c r="AF41" s="24" t="str">
        <f t="shared" si="13"/>
        <v/>
      </c>
      <c r="AG41" s="24" t="str">
        <f t="shared" si="14"/>
        <v>;;;;;CAPACITACAO DE FORNECEDORES;</v>
      </c>
      <c r="AH41" s="24" t="str">
        <f>IFERROR(VLOOKUP($AG41,'VERIFICAÇÃO 8'!H:J,2,FALSE),"")</f>
        <v/>
      </c>
      <c r="AI41" s="24" t="str">
        <f>IFERROR(VLOOKUP($AG41,'VERIFICAÇÃO 8'!H:J,3,FALSE),"")</f>
        <v/>
      </c>
      <c r="AK41" s="24">
        <f t="shared" si="15"/>
        <v>0</v>
      </c>
      <c r="AL41" s="24">
        <f t="shared" si="16"/>
        <v>0</v>
      </c>
      <c r="AM41" s="24">
        <f t="shared" si="17"/>
        <v>0</v>
      </c>
    </row>
    <row r="42" spans="1:39" x14ac:dyDescent="0.35">
      <c r="A42" s="161" t="s">
        <v>1193</v>
      </c>
      <c r="B42" s="457"/>
      <c r="C42" s="457"/>
      <c r="D42" s="457"/>
      <c r="E42" s="457"/>
      <c r="F42" s="457"/>
      <c r="G42" s="57"/>
      <c r="H42" s="154"/>
      <c r="I42" s="51">
        <f t="shared" si="2"/>
        <v>0</v>
      </c>
      <c r="J42" s="43" t="str">
        <f t="shared" si="3"/>
        <v/>
      </c>
      <c r="W42" s="24" t="b">
        <f t="shared" si="4"/>
        <v>0</v>
      </c>
      <c r="X42" s="24" t="b">
        <f t="shared" si="5"/>
        <v>0</v>
      </c>
      <c r="Y42" s="24" t="str">
        <f t="shared" si="6"/>
        <v/>
      </c>
      <c r="Z42" s="120" t="str">
        <f t="shared" si="7"/>
        <v/>
      </c>
      <c r="AA42" s="120" t="str">
        <f t="shared" si="8"/>
        <v/>
      </c>
      <c r="AB42" s="120" t="str">
        <f t="shared" si="9"/>
        <v/>
      </c>
      <c r="AC42" s="120" t="str">
        <f t="shared" si="10"/>
        <v/>
      </c>
      <c r="AD42" s="120" t="str">
        <f t="shared" si="11"/>
        <v/>
      </c>
      <c r="AE42" s="120" t="str">
        <f t="shared" si="12"/>
        <v/>
      </c>
      <c r="AF42" s="24" t="str">
        <f t="shared" si="13"/>
        <v/>
      </c>
      <c r="AG42" s="24" t="str">
        <f t="shared" si="14"/>
        <v>;;;;;CAPACITACAO DE FORNECEDORES;</v>
      </c>
      <c r="AH42" s="24" t="str">
        <f>IFERROR(VLOOKUP($AG42,'VERIFICAÇÃO 8'!H:J,2,FALSE),"")</f>
        <v/>
      </c>
      <c r="AI42" s="24" t="str">
        <f>IFERROR(VLOOKUP($AG42,'VERIFICAÇÃO 8'!H:J,3,FALSE),"")</f>
        <v/>
      </c>
      <c r="AK42" s="24">
        <f t="shared" si="15"/>
        <v>0</v>
      </c>
      <c r="AL42" s="24">
        <f t="shared" si="16"/>
        <v>0</v>
      </c>
      <c r="AM42" s="24">
        <f t="shared" si="17"/>
        <v>0</v>
      </c>
    </row>
    <row r="43" spans="1:39" x14ac:dyDescent="0.35">
      <c r="A43" s="161" t="s">
        <v>1194</v>
      </c>
      <c r="B43" s="457"/>
      <c r="C43" s="457"/>
      <c r="D43" s="457"/>
      <c r="E43" s="457"/>
      <c r="F43" s="457"/>
      <c r="G43" s="57"/>
      <c r="H43" s="154"/>
      <c r="I43" s="51">
        <f t="shared" si="2"/>
        <v>0</v>
      </c>
      <c r="J43" s="43" t="str">
        <f t="shared" si="3"/>
        <v/>
      </c>
      <c r="W43" s="24" t="b">
        <f t="shared" si="4"/>
        <v>0</v>
      </c>
      <c r="X43" s="24" t="b">
        <f t="shared" si="5"/>
        <v>0</v>
      </c>
      <c r="Y43" s="24" t="str">
        <f t="shared" si="6"/>
        <v/>
      </c>
      <c r="Z43" s="120" t="str">
        <f t="shared" si="7"/>
        <v/>
      </c>
      <c r="AA43" s="120" t="str">
        <f t="shared" si="8"/>
        <v/>
      </c>
      <c r="AB43" s="120" t="str">
        <f t="shared" si="9"/>
        <v/>
      </c>
      <c r="AC43" s="120" t="str">
        <f t="shared" si="10"/>
        <v/>
      </c>
      <c r="AD43" s="120" t="str">
        <f t="shared" si="11"/>
        <v/>
      </c>
      <c r="AE43" s="120" t="str">
        <f t="shared" si="12"/>
        <v/>
      </c>
      <c r="AF43" s="24" t="str">
        <f t="shared" si="13"/>
        <v/>
      </c>
      <c r="AG43" s="24" t="str">
        <f t="shared" si="14"/>
        <v>;;;;;CAPACITACAO DE FORNECEDORES;</v>
      </c>
      <c r="AH43" s="24" t="str">
        <f>IFERROR(VLOOKUP($AG43,'VERIFICAÇÃO 8'!H:J,2,FALSE),"")</f>
        <v/>
      </c>
      <c r="AI43" s="24" t="str">
        <f>IFERROR(VLOOKUP($AG43,'VERIFICAÇÃO 8'!H:J,3,FALSE),"")</f>
        <v/>
      </c>
      <c r="AK43" s="24">
        <f t="shared" si="15"/>
        <v>0</v>
      </c>
      <c r="AL43" s="24">
        <f t="shared" si="16"/>
        <v>0</v>
      </c>
      <c r="AM43" s="24">
        <f t="shared" si="17"/>
        <v>0</v>
      </c>
    </row>
    <row r="44" spans="1:39" ht="10.5" x14ac:dyDescent="0.35">
      <c r="A44" s="161" t="s">
        <v>1195</v>
      </c>
      <c r="B44" s="457"/>
      <c r="C44" s="457"/>
      <c r="D44" s="457"/>
      <c r="E44" s="457"/>
      <c r="F44" s="457"/>
      <c r="G44" s="57"/>
      <c r="H44" s="154"/>
      <c r="I44" s="51">
        <f t="shared" si="2"/>
        <v>0</v>
      </c>
      <c r="J44" s="43" t="str">
        <f t="shared" si="3"/>
        <v/>
      </c>
      <c r="L44" s="66" t="s">
        <v>2010</v>
      </c>
      <c r="W44" s="24" t="b">
        <f t="shared" si="4"/>
        <v>0</v>
      </c>
      <c r="X44" s="24" t="b">
        <f t="shared" si="5"/>
        <v>0</v>
      </c>
      <c r="Y44" s="24" t="str">
        <f t="shared" si="6"/>
        <v/>
      </c>
      <c r="Z44" s="120" t="str">
        <f t="shared" si="7"/>
        <v/>
      </c>
      <c r="AA44" s="120" t="str">
        <f t="shared" si="8"/>
        <v/>
      </c>
      <c r="AB44" s="120" t="str">
        <f t="shared" si="9"/>
        <v/>
      </c>
      <c r="AC44" s="120" t="str">
        <f t="shared" si="10"/>
        <v/>
      </c>
      <c r="AD44" s="120" t="str">
        <f t="shared" si="11"/>
        <v/>
      </c>
      <c r="AE44" s="120" t="str">
        <f t="shared" si="12"/>
        <v/>
      </c>
      <c r="AF44" s="24" t="str">
        <f t="shared" si="13"/>
        <v/>
      </c>
      <c r="AG44" s="24" t="str">
        <f t="shared" si="14"/>
        <v>;;;;;CAPACITACAO DE FORNECEDORES;</v>
      </c>
      <c r="AH44" s="24" t="str">
        <f>IFERROR(VLOOKUP($AG44,'VERIFICAÇÃO 8'!H:J,2,FALSE),"")</f>
        <v/>
      </c>
      <c r="AI44" s="24" t="str">
        <f>IFERROR(VLOOKUP($AG44,'VERIFICAÇÃO 8'!H:J,3,FALSE),"")</f>
        <v/>
      </c>
      <c r="AK44" s="24">
        <f t="shared" si="15"/>
        <v>0</v>
      </c>
      <c r="AL44" s="24">
        <f t="shared" si="16"/>
        <v>0</v>
      </c>
      <c r="AM44" s="24">
        <f t="shared" si="17"/>
        <v>0</v>
      </c>
    </row>
    <row r="45" spans="1:39" x14ac:dyDescent="0.35">
      <c r="A45" s="161" t="s">
        <v>1196</v>
      </c>
      <c r="B45" s="457"/>
      <c r="C45" s="457"/>
      <c r="D45" s="457"/>
      <c r="E45" s="457"/>
      <c r="F45" s="457"/>
      <c r="G45" s="57"/>
      <c r="H45" s="154"/>
      <c r="I45" s="51">
        <f t="shared" si="2"/>
        <v>0</v>
      </c>
      <c r="J45" s="43" t="str">
        <f t="shared" si="3"/>
        <v/>
      </c>
      <c r="L45" s="24" t="str">
        <f>BASE!$G$6</f>
        <v/>
      </c>
      <c r="W45" s="24" t="b">
        <f t="shared" si="4"/>
        <v>0</v>
      </c>
      <c r="X45" s="24" t="b">
        <f t="shared" si="5"/>
        <v>0</v>
      </c>
      <c r="Y45" s="24" t="str">
        <f t="shared" si="6"/>
        <v/>
      </c>
      <c r="Z45" s="120" t="str">
        <f t="shared" si="7"/>
        <v/>
      </c>
      <c r="AA45" s="120" t="str">
        <f t="shared" si="8"/>
        <v/>
      </c>
      <c r="AB45" s="120" t="str">
        <f t="shared" si="9"/>
        <v/>
      </c>
      <c r="AC45" s="120" t="str">
        <f t="shared" si="10"/>
        <v/>
      </c>
      <c r="AD45" s="120" t="str">
        <f t="shared" si="11"/>
        <v/>
      </c>
      <c r="AE45" s="120" t="str">
        <f t="shared" si="12"/>
        <v/>
      </c>
      <c r="AF45" s="24" t="str">
        <f t="shared" si="13"/>
        <v/>
      </c>
      <c r="AG45" s="24" t="str">
        <f t="shared" si="14"/>
        <v>;;;;;CAPACITACAO DE FORNECEDORES;</v>
      </c>
      <c r="AH45" s="24" t="str">
        <f>IFERROR(VLOOKUP($AG45,'VERIFICAÇÃO 8'!H:J,2,FALSE),"")</f>
        <v/>
      </c>
      <c r="AI45" s="24" t="str">
        <f>IFERROR(VLOOKUP($AG45,'VERIFICAÇÃO 8'!H:J,3,FALSE),"")</f>
        <v/>
      </c>
      <c r="AK45" s="24">
        <f t="shared" si="15"/>
        <v>0</v>
      </c>
      <c r="AL45" s="24">
        <f t="shared" si="16"/>
        <v>0</v>
      </c>
      <c r="AM45" s="24">
        <f t="shared" si="17"/>
        <v>0</v>
      </c>
    </row>
    <row r="46" spans="1:39" x14ac:dyDescent="0.35">
      <c r="A46" s="161" t="s">
        <v>1197</v>
      </c>
      <c r="B46" s="457"/>
      <c r="C46" s="457"/>
      <c r="D46" s="457"/>
      <c r="E46" s="457"/>
      <c r="F46" s="457"/>
      <c r="G46" s="57"/>
      <c r="H46" s="154"/>
      <c r="I46" s="51">
        <f t="shared" si="2"/>
        <v>0</v>
      </c>
      <c r="J46" s="43" t="str">
        <f t="shared" si="3"/>
        <v/>
      </c>
      <c r="W46" s="24" t="b">
        <f t="shared" si="4"/>
        <v>0</v>
      </c>
      <c r="X46" s="24" t="b">
        <f t="shared" si="5"/>
        <v>0</v>
      </c>
      <c r="Y46" s="24" t="str">
        <f t="shared" si="6"/>
        <v/>
      </c>
      <c r="Z46" s="120" t="str">
        <f t="shared" si="7"/>
        <v/>
      </c>
      <c r="AA46" s="120" t="str">
        <f t="shared" si="8"/>
        <v/>
      </c>
      <c r="AB46" s="120" t="str">
        <f t="shared" si="9"/>
        <v/>
      </c>
      <c r="AC46" s="120" t="str">
        <f t="shared" si="10"/>
        <v/>
      </c>
      <c r="AD46" s="120" t="str">
        <f t="shared" si="11"/>
        <v/>
      </c>
      <c r="AE46" s="120" t="str">
        <f t="shared" si="12"/>
        <v/>
      </c>
      <c r="AF46" s="24" t="str">
        <f t="shared" si="13"/>
        <v/>
      </c>
      <c r="AG46" s="24" t="str">
        <f t="shared" si="14"/>
        <v>;;;;;CAPACITACAO DE FORNECEDORES;</v>
      </c>
      <c r="AH46" s="24" t="str">
        <f>IFERROR(VLOOKUP($AG46,'VERIFICAÇÃO 8'!H:J,2,FALSE),"")</f>
        <v/>
      </c>
      <c r="AI46" s="24" t="str">
        <f>IFERROR(VLOOKUP($AG46,'VERIFICAÇÃO 8'!H:J,3,FALSE),"")</f>
        <v/>
      </c>
      <c r="AK46" s="24">
        <f t="shared" si="15"/>
        <v>0</v>
      </c>
      <c r="AL46" s="24">
        <f t="shared" si="16"/>
        <v>0</v>
      </c>
      <c r="AM46" s="24">
        <f t="shared" si="17"/>
        <v>0</v>
      </c>
    </row>
    <row r="47" spans="1:39" x14ac:dyDescent="0.35">
      <c r="A47" s="161" t="s">
        <v>1198</v>
      </c>
      <c r="B47" s="457"/>
      <c r="C47" s="457"/>
      <c r="D47" s="457"/>
      <c r="E47" s="457"/>
      <c r="F47" s="457"/>
      <c r="G47" s="57"/>
      <c r="H47" s="154"/>
      <c r="I47" s="51">
        <f t="shared" si="2"/>
        <v>0</v>
      </c>
      <c r="J47" s="43" t="str">
        <f t="shared" si="3"/>
        <v/>
      </c>
      <c r="W47" s="24" t="b">
        <f t="shared" si="4"/>
        <v>0</v>
      </c>
      <c r="X47" s="24" t="b">
        <f t="shared" si="5"/>
        <v>0</v>
      </c>
      <c r="Y47" s="24" t="str">
        <f t="shared" si="6"/>
        <v/>
      </c>
      <c r="Z47" s="120" t="str">
        <f t="shared" si="7"/>
        <v/>
      </c>
      <c r="AA47" s="120" t="str">
        <f t="shared" si="8"/>
        <v/>
      </c>
      <c r="AB47" s="120" t="str">
        <f t="shared" si="9"/>
        <v/>
      </c>
      <c r="AC47" s="120" t="str">
        <f t="shared" si="10"/>
        <v/>
      </c>
      <c r="AD47" s="120" t="str">
        <f t="shared" si="11"/>
        <v/>
      </c>
      <c r="AE47" s="120" t="str">
        <f t="shared" si="12"/>
        <v/>
      </c>
      <c r="AF47" s="24" t="str">
        <f t="shared" si="13"/>
        <v/>
      </c>
      <c r="AG47" s="24" t="str">
        <f t="shared" si="14"/>
        <v>;;;;;CAPACITACAO DE FORNECEDORES;</v>
      </c>
      <c r="AH47" s="24" t="str">
        <f>IFERROR(VLOOKUP($AG47,'VERIFICAÇÃO 8'!H:J,2,FALSE),"")</f>
        <v/>
      </c>
      <c r="AI47" s="24" t="str">
        <f>IFERROR(VLOOKUP($AG47,'VERIFICAÇÃO 8'!H:J,3,FALSE),"")</f>
        <v/>
      </c>
      <c r="AK47" s="24">
        <f t="shared" si="15"/>
        <v>0</v>
      </c>
      <c r="AL47" s="24">
        <f t="shared" si="16"/>
        <v>0</v>
      </c>
      <c r="AM47" s="24">
        <f t="shared" si="17"/>
        <v>0</v>
      </c>
    </row>
    <row r="48" spans="1:39" ht="10.5" x14ac:dyDescent="0.35">
      <c r="A48" s="161" t="s">
        <v>1199</v>
      </c>
      <c r="B48" s="457"/>
      <c r="C48" s="457"/>
      <c r="D48" s="457"/>
      <c r="E48" s="457"/>
      <c r="F48" s="457"/>
      <c r="G48" s="57"/>
      <c r="H48" s="154"/>
      <c r="I48" s="51">
        <f t="shared" si="2"/>
        <v>0</v>
      </c>
      <c r="J48" s="43" t="str">
        <f t="shared" si="3"/>
        <v/>
      </c>
      <c r="L48" s="66" t="s">
        <v>2011</v>
      </c>
      <c r="W48" s="24" t="b">
        <f t="shared" si="4"/>
        <v>0</v>
      </c>
      <c r="X48" s="24" t="b">
        <f t="shared" si="5"/>
        <v>0</v>
      </c>
      <c r="Y48" s="24" t="str">
        <f t="shared" si="6"/>
        <v/>
      </c>
      <c r="Z48" s="120" t="str">
        <f t="shared" si="7"/>
        <v/>
      </c>
      <c r="AA48" s="120" t="str">
        <f t="shared" si="8"/>
        <v/>
      </c>
      <c r="AB48" s="120" t="str">
        <f t="shared" si="9"/>
        <v/>
      </c>
      <c r="AC48" s="120" t="str">
        <f t="shared" si="10"/>
        <v/>
      </c>
      <c r="AD48" s="120" t="str">
        <f t="shared" si="11"/>
        <v/>
      </c>
      <c r="AE48" s="120" t="str">
        <f t="shared" si="12"/>
        <v/>
      </c>
      <c r="AF48" s="24" t="str">
        <f t="shared" si="13"/>
        <v/>
      </c>
      <c r="AG48" s="24" t="str">
        <f t="shared" si="14"/>
        <v>;;;;;CAPACITACAO DE FORNECEDORES;</v>
      </c>
      <c r="AH48" s="24" t="str">
        <f>IFERROR(VLOOKUP($AG48,'VERIFICAÇÃO 8'!H:J,2,FALSE),"")</f>
        <v/>
      </c>
      <c r="AI48" s="24" t="str">
        <f>IFERROR(VLOOKUP($AG48,'VERIFICAÇÃO 8'!H:J,3,FALSE),"")</f>
        <v/>
      </c>
      <c r="AK48" s="24">
        <f t="shared" si="15"/>
        <v>0</v>
      </c>
      <c r="AL48" s="24">
        <f t="shared" si="16"/>
        <v>0</v>
      </c>
      <c r="AM48" s="24">
        <f t="shared" si="17"/>
        <v>0</v>
      </c>
    </row>
    <row r="49" spans="1:39" x14ac:dyDescent="0.35">
      <c r="A49" s="161" t="s">
        <v>1200</v>
      </c>
      <c r="B49" s="457"/>
      <c r="C49" s="457"/>
      <c r="D49" s="457"/>
      <c r="E49" s="457"/>
      <c r="F49" s="457"/>
      <c r="G49" s="57"/>
      <c r="H49" s="154"/>
      <c r="I49" s="51">
        <f t="shared" si="2"/>
        <v>0</v>
      </c>
      <c r="J49" s="43" t="str">
        <f t="shared" si="3"/>
        <v/>
      </c>
      <c r="L49" s="24" t="s">
        <v>1646</v>
      </c>
      <c r="W49" s="24" t="b">
        <f t="shared" si="4"/>
        <v>0</v>
      </c>
      <c r="X49" s="24" t="b">
        <f t="shared" si="5"/>
        <v>0</v>
      </c>
      <c r="Y49" s="24" t="str">
        <f t="shared" si="6"/>
        <v/>
      </c>
      <c r="Z49" s="120" t="str">
        <f t="shared" si="7"/>
        <v/>
      </c>
      <c r="AA49" s="120" t="str">
        <f t="shared" si="8"/>
        <v/>
      </c>
      <c r="AB49" s="120" t="str">
        <f t="shared" si="9"/>
        <v/>
      </c>
      <c r="AC49" s="120" t="str">
        <f t="shared" si="10"/>
        <v/>
      </c>
      <c r="AD49" s="120" t="str">
        <f t="shared" si="11"/>
        <v/>
      </c>
      <c r="AE49" s="120" t="str">
        <f t="shared" si="12"/>
        <v/>
      </c>
      <c r="AF49" s="24" t="str">
        <f t="shared" si="13"/>
        <v/>
      </c>
      <c r="AG49" s="24" t="str">
        <f t="shared" si="14"/>
        <v>;;;;;CAPACITACAO DE FORNECEDORES;</v>
      </c>
      <c r="AH49" s="24" t="str">
        <f>IFERROR(VLOOKUP($AG49,'VERIFICAÇÃO 8'!H:J,2,FALSE),"")</f>
        <v/>
      </c>
      <c r="AI49" s="24" t="str">
        <f>IFERROR(VLOOKUP($AG49,'VERIFICAÇÃO 8'!H:J,3,FALSE),"")</f>
        <v/>
      </c>
      <c r="AK49" s="24">
        <f t="shared" si="15"/>
        <v>0</v>
      </c>
      <c r="AL49" s="24">
        <f t="shared" si="16"/>
        <v>0</v>
      </c>
      <c r="AM49" s="24">
        <f t="shared" si="17"/>
        <v>0</v>
      </c>
    </row>
    <row r="50" spans="1:39" x14ac:dyDescent="0.35">
      <c r="A50" s="161" t="s">
        <v>1201</v>
      </c>
      <c r="B50" s="457"/>
      <c r="C50" s="457"/>
      <c r="D50" s="457"/>
      <c r="E50" s="457"/>
      <c r="F50" s="457"/>
      <c r="G50" s="57"/>
      <c r="H50" s="154"/>
      <c r="I50" s="51">
        <f t="shared" si="2"/>
        <v>0</v>
      </c>
      <c r="J50" s="43" t="str">
        <f t="shared" si="3"/>
        <v/>
      </c>
      <c r="W50" s="24" t="b">
        <f t="shared" si="4"/>
        <v>0</v>
      </c>
      <c r="X50" s="24" t="b">
        <f t="shared" si="5"/>
        <v>0</v>
      </c>
      <c r="Y50" s="24" t="str">
        <f t="shared" si="6"/>
        <v/>
      </c>
      <c r="Z50" s="120" t="str">
        <f t="shared" si="7"/>
        <v/>
      </c>
      <c r="AA50" s="120" t="str">
        <f t="shared" si="8"/>
        <v/>
      </c>
      <c r="AB50" s="120" t="str">
        <f t="shared" si="9"/>
        <v/>
      </c>
      <c r="AC50" s="120" t="str">
        <f t="shared" si="10"/>
        <v/>
      </c>
      <c r="AD50" s="120" t="str">
        <f t="shared" si="11"/>
        <v/>
      </c>
      <c r="AE50" s="120" t="str">
        <f t="shared" si="12"/>
        <v/>
      </c>
      <c r="AF50" s="24" t="str">
        <f t="shared" si="13"/>
        <v/>
      </c>
      <c r="AG50" s="24" t="str">
        <f t="shared" si="14"/>
        <v>;;;;;CAPACITACAO DE FORNECEDORES;</v>
      </c>
      <c r="AH50" s="24" t="str">
        <f>IFERROR(VLOOKUP($AG50,'VERIFICAÇÃO 8'!H:J,2,FALSE),"")</f>
        <v/>
      </c>
      <c r="AI50" s="24" t="str">
        <f>IFERROR(VLOOKUP($AG50,'VERIFICAÇÃO 8'!H:J,3,FALSE),"")</f>
        <v/>
      </c>
      <c r="AK50" s="24">
        <f t="shared" si="15"/>
        <v>0</v>
      </c>
      <c r="AL50" s="24">
        <f t="shared" si="16"/>
        <v>0</v>
      </c>
      <c r="AM50" s="24">
        <f t="shared" si="17"/>
        <v>0</v>
      </c>
    </row>
    <row r="51" spans="1:39" x14ac:dyDescent="0.35">
      <c r="A51" s="161" t="s">
        <v>1202</v>
      </c>
      <c r="B51" s="457"/>
      <c r="C51" s="457"/>
      <c r="D51" s="457"/>
      <c r="E51" s="457"/>
      <c r="F51" s="457"/>
      <c r="G51" s="57"/>
      <c r="H51" s="154"/>
      <c r="I51" s="51">
        <f t="shared" si="2"/>
        <v>0</v>
      </c>
      <c r="J51" s="43" t="str">
        <f t="shared" si="3"/>
        <v/>
      </c>
      <c r="L51" s="6"/>
      <c r="W51" s="24" t="b">
        <f t="shared" si="4"/>
        <v>0</v>
      </c>
      <c r="X51" s="24" t="b">
        <f t="shared" si="5"/>
        <v>0</v>
      </c>
      <c r="Y51" s="24" t="str">
        <f t="shared" si="6"/>
        <v/>
      </c>
      <c r="Z51" s="120" t="str">
        <f t="shared" si="7"/>
        <v/>
      </c>
      <c r="AA51" s="120" t="str">
        <f t="shared" si="8"/>
        <v/>
      </c>
      <c r="AB51" s="120" t="str">
        <f t="shared" si="9"/>
        <v/>
      </c>
      <c r="AC51" s="120" t="str">
        <f t="shared" si="10"/>
        <v/>
      </c>
      <c r="AD51" s="120" t="str">
        <f t="shared" si="11"/>
        <v/>
      </c>
      <c r="AE51" s="120" t="str">
        <f t="shared" si="12"/>
        <v/>
      </c>
      <c r="AF51" s="24" t="str">
        <f t="shared" si="13"/>
        <v/>
      </c>
      <c r="AG51" s="24" t="str">
        <f t="shared" si="14"/>
        <v>;;;;;CAPACITACAO DE FORNECEDORES;</v>
      </c>
      <c r="AH51" s="24" t="str">
        <f>IFERROR(VLOOKUP($AG51,'VERIFICAÇÃO 8'!H:J,2,FALSE),"")</f>
        <v/>
      </c>
      <c r="AI51" s="24" t="str">
        <f>IFERROR(VLOOKUP($AG51,'VERIFICAÇÃO 8'!H:J,3,FALSE),"")</f>
        <v/>
      </c>
      <c r="AK51" s="24">
        <f t="shared" si="15"/>
        <v>0</v>
      </c>
      <c r="AL51" s="24">
        <f t="shared" si="16"/>
        <v>0</v>
      </c>
      <c r="AM51" s="24">
        <f t="shared" si="17"/>
        <v>0</v>
      </c>
    </row>
    <row r="52" spans="1:39" ht="10.5" x14ac:dyDescent="0.35">
      <c r="A52" s="161" t="s">
        <v>1203</v>
      </c>
      <c r="B52" s="457"/>
      <c r="C52" s="457"/>
      <c r="D52" s="457"/>
      <c r="E52" s="457"/>
      <c r="F52" s="457"/>
      <c r="G52" s="57"/>
      <c r="H52" s="154"/>
      <c r="I52" s="51">
        <f t="shared" si="2"/>
        <v>0</v>
      </c>
      <c r="J52" s="43" t="str">
        <f t="shared" si="3"/>
        <v/>
      </c>
      <c r="L52" s="66" t="s">
        <v>2012</v>
      </c>
      <c r="W52" s="24" t="b">
        <f t="shared" si="4"/>
        <v>0</v>
      </c>
      <c r="X52" s="24" t="b">
        <f t="shared" si="5"/>
        <v>0</v>
      </c>
      <c r="Y52" s="24" t="str">
        <f t="shared" si="6"/>
        <v/>
      </c>
      <c r="Z52" s="120" t="str">
        <f t="shared" si="7"/>
        <v/>
      </c>
      <c r="AA52" s="120" t="str">
        <f t="shared" si="8"/>
        <v/>
      </c>
      <c r="AB52" s="120" t="str">
        <f t="shared" si="9"/>
        <v/>
      </c>
      <c r="AC52" s="120" t="str">
        <f t="shared" si="10"/>
        <v/>
      </c>
      <c r="AD52" s="120" t="str">
        <f t="shared" si="11"/>
        <v/>
      </c>
      <c r="AE52" s="120" t="str">
        <f t="shared" si="12"/>
        <v/>
      </c>
      <c r="AF52" s="24" t="str">
        <f t="shared" si="13"/>
        <v/>
      </c>
      <c r="AG52" s="24" t="str">
        <f t="shared" si="14"/>
        <v>;;;;;CAPACITACAO DE FORNECEDORES;</v>
      </c>
      <c r="AH52" s="24" t="str">
        <f>IFERROR(VLOOKUP($AG52,'VERIFICAÇÃO 8'!H:J,2,FALSE),"")</f>
        <v/>
      </c>
      <c r="AI52" s="24" t="str">
        <f>IFERROR(VLOOKUP($AG52,'VERIFICAÇÃO 8'!H:J,3,FALSE),"")</f>
        <v/>
      </c>
      <c r="AK52" s="24">
        <f t="shared" si="15"/>
        <v>0</v>
      </c>
      <c r="AL52" s="24">
        <f t="shared" si="16"/>
        <v>0</v>
      </c>
      <c r="AM52" s="24">
        <f t="shared" si="17"/>
        <v>0</v>
      </c>
    </row>
    <row r="53" spans="1:39" x14ac:dyDescent="0.35">
      <c r="A53" s="161" t="s">
        <v>1204</v>
      </c>
      <c r="B53" s="457"/>
      <c r="C53" s="457"/>
      <c r="D53" s="457"/>
      <c r="E53" s="457"/>
      <c r="F53" s="457"/>
      <c r="G53" s="57"/>
      <c r="H53" s="154"/>
      <c r="I53" s="51">
        <f t="shared" si="2"/>
        <v>0</v>
      </c>
      <c r="J53" s="43" t="str">
        <f t="shared" si="3"/>
        <v/>
      </c>
      <c r="L53" s="24" t="s">
        <v>1706</v>
      </c>
      <c r="W53" s="24" t="b">
        <f t="shared" si="4"/>
        <v>0</v>
      </c>
      <c r="X53" s="24" t="b">
        <f t="shared" si="5"/>
        <v>0</v>
      </c>
      <c r="Y53" s="24" t="str">
        <f t="shared" si="6"/>
        <v/>
      </c>
      <c r="Z53" s="120" t="str">
        <f t="shared" si="7"/>
        <v/>
      </c>
      <c r="AA53" s="120" t="str">
        <f t="shared" si="8"/>
        <v/>
      </c>
      <c r="AB53" s="120" t="str">
        <f t="shared" si="9"/>
        <v/>
      </c>
      <c r="AC53" s="120" t="str">
        <f t="shared" si="10"/>
        <v/>
      </c>
      <c r="AD53" s="120" t="str">
        <f t="shared" si="11"/>
        <v/>
      </c>
      <c r="AE53" s="120" t="str">
        <f t="shared" si="12"/>
        <v/>
      </c>
      <c r="AF53" s="24" t="str">
        <f t="shared" si="13"/>
        <v/>
      </c>
      <c r="AG53" s="24" t="str">
        <f t="shared" si="14"/>
        <v>;;;;;CAPACITACAO DE FORNECEDORES;</v>
      </c>
      <c r="AH53" s="24" t="str">
        <f>IFERROR(VLOOKUP($AG53,'VERIFICAÇÃO 8'!H:J,2,FALSE),"")</f>
        <v/>
      </c>
      <c r="AI53" s="24" t="str">
        <f>IFERROR(VLOOKUP($AG53,'VERIFICAÇÃO 8'!H:J,3,FALSE),"")</f>
        <v/>
      </c>
      <c r="AK53" s="24">
        <f t="shared" si="15"/>
        <v>0</v>
      </c>
      <c r="AL53" s="24">
        <f t="shared" si="16"/>
        <v>0</v>
      </c>
      <c r="AM53" s="24">
        <f t="shared" si="17"/>
        <v>0</v>
      </c>
    </row>
    <row r="54" spans="1:39" x14ac:dyDescent="0.35">
      <c r="A54" s="161" t="s">
        <v>1205</v>
      </c>
      <c r="B54" s="457"/>
      <c r="C54" s="457"/>
      <c r="D54" s="457"/>
      <c r="E54" s="457"/>
      <c r="F54" s="457"/>
      <c r="G54" s="57"/>
      <c r="H54" s="154"/>
      <c r="I54" s="51">
        <f t="shared" si="2"/>
        <v>0</v>
      </c>
      <c r="J54" s="43" t="str">
        <f t="shared" si="3"/>
        <v/>
      </c>
      <c r="W54" s="24" t="b">
        <f t="shared" si="4"/>
        <v>0</v>
      </c>
      <c r="X54" s="24" t="b">
        <f t="shared" si="5"/>
        <v>0</v>
      </c>
      <c r="Y54" s="24" t="str">
        <f t="shared" si="6"/>
        <v/>
      </c>
      <c r="Z54" s="120" t="str">
        <f t="shared" si="7"/>
        <v/>
      </c>
      <c r="AA54" s="120" t="str">
        <f t="shared" si="8"/>
        <v/>
      </c>
      <c r="AB54" s="120" t="str">
        <f t="shared" si="9"/>
        <v/>
      </c>
      <c r="AC54" s="120" t="str">
        <f t="shared" si="10"/>
        <v/>
      </c>
      <c r="AD54" s="120" t="str">
        <f t="shared" si="11"/>
        <v/>
      </c>
      <c r="AE54" s="120" t="str">
        <f t="shared" si="12"/>
        <v/>
      </c>
      <c r="AF54" s="24" t="str">
        <f t="shared" si="13"/>
        <v/>
      </c>
      <c r="AG54" s="24" t="str">
        <f t="shared" si="14"/>
        <v>;;;;;CAPACITACAO DE FORNECEDORES;</v>
      </c>
      <c r="AH54" s="24" t="str">
        <f>IFERROR(VLOOKUP($AG54,'VERIFICAÇÃO 8'!H:J,2,FALSE),"")</f>
        <v/>
      </c>
      <c r="AI54" s="24" t="str">
        <f>IFERROR(VLOOKUP($AG54,'VERIFICAÇÃO 8'!H:J,3,FALSE),"")</f>
        <v/>
      </c>
      <c r="AK54" s="24">
        <f t="shared" si="15"/>
        <v>0</v>
      </c>
      <c r="AL54" s="24">
        <f t="shared" si="16"/>
        <v>0</v>
      </c>
      <c r="AM54" s="24">
        <f t="shared" si="17"/>
        <v>0</v>
      </c>
    </row>
    <row r="55" spans="1:39" x14ac:dyDescent="0.35">
      <c r="A55" s="161" t="s">
        <v>1206</v>
      </c>
      <c r="B55" s="457"/>
      <c r="C55" s="457"/>
      <c r="D55" s="457"/>
      <c r="E55" s="457"/>
      <c r="F55" s="457"/>
      <c r="G55" s="57"/>
      <c r="H55" s="154"/>
      <c r="I55" s="51">
        <f t="shared" si="2"/>
        <v>0</v>
      </c>
      <c r="J55" s="43" t="str">
        <f t="shared" si="3"/>
        <v/>
      </c>
      <c r="W55" s="24" t="b">
        <f t="shared" si="4"/>
        <v>0</v>
      </c>
      <c r="X55" s="24" t="b">
        <f t="shared" si="5"/>
        <v>0</v>
      </c>
      <c r="Y55" s="24" t="str">
        <f t="shared" si="6"/>
        <v/>
      </c>
      <c r="Z55" s="120" t="str">
        <f t="shared" si="7"/>
        <v/>
      </c>
      <c r="AA55" s="120" t="str">
        <f t="shared" si="8"/>
        <v/>
      </c>
      <c r="AB55" s="120" t="str">
        <f t="shared" si="9"/>
        <v/>
      </c>
      <c r="AC55" s="120" t="str">
        <f t="shared" si="10"/>
        <v/>
      </c>
      <c r="AD55" s="120" t="str">
        <f t="shared" si="11"/>
        <v/>
      </c>
      <c r="AE55" s="120" t="str">
        <f t="shared" si="12"/>
        <v/>
      </c>
      <c r="AF55" s="24" t="str">
        <f t="shared" si="13"/>
        <v/>
      </c>
      <c r="AG55" s="24" t="str">
        <f t="shared" si="14"/>
        <v>;;;;;CAPACITACAO DE FORNECEDORES;</v>
      </c>
      <c r="AH55" s="24" t="str">
        <f>IFERROR(VLOOKUP($AG55,'VERIFICAÇÃO 8'!H:J,2,FALSE),"")</f>
        <v/>
      </c>
      <c r="AI55" s="24" t="str">
        <f>IFERROR(VLOOKUP($AG55,'VERIFICAÇÃO 8'!H:J,3,FALSE),"")</f>
        <v/>
      </c>
      <c r="AK55" s="24">
        <f t="shared" si="15"/>
        <v>0</v>
      </c>
      <c r="AL55" s="24">
        <f t="shared" si="16"/>
        <v>0</v>
      </c>
      <c r="AM55" s="24">
        <f t="shared" si="17"/>
        <v>0</v>
      </c>
    </row>
    <row r="56" spans="1:39" ht="10.5" x14ac:dyDescent="0.35">
      <c r="A56" s="161" t="s">
        <v>1207</v>
      </c>
      <c r="B56" s="457"/>
      <c r="C56" s="457"/>
      <c r="D56" s="457"/>
      <c r="E56" s="457"/>
      <c r="F56" s="457"/>
      <c r="G56" s="57"/>
      <c r="H56" s="154"/>
      <c r="I56" s="51">
        <f t="shared" si="2"/>
        <v>0</v>
      </c>
      <c r="J56" s="43" t="str">
        <f t="shared" si="3"/>
        <v/>
      </c>
      <c r="L56" s="66" t="s">
        <v>2013</v>
      </c>
      <c r="W56" s="24" t="b">
        <f t="shared" si="4"/>
        <v>0</v>
      </c>
      <c r="X56" s="24" t="b">
        <f t="shared" si="5"/>
        <v>0</v>
      </c>
      <c r="Y56" s="24" t="str">
        <f t="shared" si="6"/>
        <v/>
      </c>
      <c r="Z56" s="120" t="str">
        <f t="shared" si="7"/>
        <v/>
      </c>
      <c r="AA56" s="120" t="str">
        <f t="shared" si="8"/>
        <v/>
      </c>
      <c r="AB56" s="120" t="str">
        <f t="shared" si="9"/>
        <v/>
      </c>
      <c r="AC56" s="120" t="str">
        <f t="shared" si="10"/>
        <v/>
      </c>
      <c r="AD56" s="120" t="str">
        <f t="shared" si="11"/>
        <v/>
      </c>
      <c r="AE56" s="120" t="str">
        <f t="shared" si="12"/>
        <v/>
      </c>
      <c r="AF56" s="24" t="str">
        <f t="shared" si="13"/>
        <v/>
      </c>
      <c r="AG56" s="24" t="str">
        <f t="shared" si="14"/>
        <v>;;;;;CAPACITACAO DE FORNECEDORES;</v>
      </c>
      <c r="AH56" s="24" t="str">
        <f>IFERROR(VLOOKUP($AG56,'VERIFICAÇÃO 8'!H:J,2,FALSE),"")</f>
        <v/>
      </c>
      <c r="AI56" s="24" t="str">
        <f>IFERROR(VLOOKUP($AG56,'VERIFICAÇÃO 8'!H:J,3,FALSE),"")</f>
        <v/>
      </c>
      <c r="AK56" s="24">
        <f t="shared" si="15"/>
        <v>0</v>
      </c>
      <c r="AL56" s="24">
        <f t="shared" si="16"/>
        <v>0</v>
      </c>
      <c r="AM56" s="24">
        <f t="shared" si="17"/>
        <v>0</v>
      </c>
    </row>
    <row r="57" spans="1:39" x14ac:dyDescent="0.35">
      <c r="A57" s="161" t="s">
        <v>1208</v>
      </c>
      <c r="B57" s="457"/>
      <c r="C57" s="457"/>
      <c r="D57" s="457"/>
      <c r="E57" s="457"/>
      <c r="F57" s="457"/>
      <c r="G57" s="57"/>
      <c r="H57" s="154"/>
      <c r="I57" s="51">
        <f t="shared" si="2"/>
        <v>0</v>
      </c>
      <c r="J57" s="43" t="str">
        <f t="shared" si="3"/>
        <v/>
      </c>
      <c r="L57" s="24" t="s">
        <v>1665</v>
      </c>
      <c r="W57" s="24" t="b">
        <f t="shared" si="4"/>
        <v>0</v>
      </c>
      <c r="X57" s="24" t="b">
        <f t="shared" si="5"/>
        <v>0</v>
      </c>
      <c r="Y57" s="24" t="str">
        <f t="shared" si="6"/>
        <v/>
      </c>
      <c r="Z57" s="120" t="str">
        <f t="shared" si="7"/>
        <v/>
      </c>
      <c r="AA57" s="120" t="str">
        <f t="shared" si="8"/>
        <v/>
      </c>
      <c r="AB57" s="120" t="str">
        <f t="shared" si="9"/>
        <v/>
      </c>
      <c r="AC57" s="120" t="str">
        <f t="shared" si="10"/>
        <v/>
      </c>
      <c r="AD57" s="120" t="str">
        <f t="shared" si="11"/>
        <v/>
      </c>
      <c r="AE57" s="120" t="str">
        <f t="shared" si="12"/>
        <v/>
      </c>
      <c r="AF57" s="24" t="str">
        <f t="shared" si="13"/>
        <v/>
      </c>
      <c r="AG57" s="24" t="str">
        <f t="shared" si="14"/>
        <v>;;;;;CAPACITACAO DE FORNECEDORES;</v>
      </c>
      <c r="AH57" s="24" t="str">
        <f>IFERROR(VLOOKUP($AG57,'VERIFICAÇÃO 8'!H:J,2,FALSE),"")</f>
        <v/>
      </c>
      <c r="AI57" s="24" t="str">
        <f>IFERROR(VLOOKUP($AG57,'VERIFICAÇÃO 8'!H:J,3,FALSE),"")</f>
        <v/>
      </c>
      <c r="AK57" s="24">
        <f t="shared" si="15"/>
        <v>0</v>
      </c>
      <c r="AL57" s="24">
        <f t="shared" si="16"/>
        <v>0</v>
      </c>
      <c r="AM57" s="24">
        <f t="shared" si="17"/>
        <v>0</v>
      </c>
    </row>
    <row r="58" spans="1:39" x14ac:dyDescent="0.35">
      <c r="A58" s="161" t="s">
        <v>1209</v>
      </c>
      <c r="B58" s="457"/>
      <c r="C58" s="457"/>
      <c r="D58" s="457"/>
      <c r="E58" s="457"/>
      <c r="F58" s="457"/>
      <c r="G58" s="57"/>
      <c r="H58" s="154"/>
      <c r="I58" s="51">
        <f t="shared" si="2"/>
        <v>0</v>
      </c>
      <c r="J58" s="43" t="str">
        <f t="shared" si="3"/>
        <v/>
      </c>
      <c r="L58" s="24" t="s">
        <v>1901</v>
      </c>
      <c r="W58" s="24" t="b">
        <f t="shared" si="4"/>
        <v>0</v>
      </c>
      <c r="X58" s="24" t="b">
        <f t="shared" si="5"/>
        <v>0</v>
      </c>
      <c r="Y58" s="24" t="str">
        <f t="shared" si="6"/>
        <v/>
      </c>
      <c r="Z58" s="120" t="str">
        <f t="shared" si="7"/>
        <v/>
      </c>
      <c r="AA58" s="120" t="str">
        <f t="shared" si="8"/>
        <v/>
      </c>
      <c r="AB58" s="120" t="str">
        <f t="shared" si="9"/>
        <v/>
      </c>
      <c r="AC58" s="120" t="str">
        <f t="shared" si="10"/>
        <v/>
      </c>
      <c r="AD58" s="120" t="str">
        <f t="shared" si="11"/>
        <v/>
      </c>
      <c r="AE58" s="120" t="str">
        <f t="shared" si="12"/>
        <v/>
      </c>
      <c r="AF58" s="24" t="str">
        <f t="shared" si="13"/>
        <v/>
      </c>
      <c r="AG58" s="24" t="str">
        <f t="shared" si="14"/>
        <v>;;;;;CAPACITACAO DE FORNECEDORES;</v>
      </c>
      <c r="AH58" s="24" t="str">
        <f>IFERROR(VLOOKUP($AG58,'VERIFICAÇÃO 8'!H:J,2,FALSE),"")</f>
        <v/>
      </c>
      <c r="AI58" s="24" t="str">
        <f>IFERROR(VLOOKUP($AG58,'VERIFICAÇÃO 8'!H:J,3,FALSE),"")</f>
        <v/>
      </c>
      <c r="AK58" s="24">
        <f t="shared" si="15"/>
        <v>0</v>
      </c>
      <c r="AL58" s="24">
        <f t="shared" si="16"/>
        <v>0</v>
      </c>
      <c r="AM58" s="24">
        <f t="shared" si="17"/>
        <v>0</v>
      </c>
    </row>
    <row r="59" spans="1:39" x14ac:dyDescent="0.35">
      <c r="A59" s="161" t="s">
        <v>1210</v>
      </c>
      <c r="B59" s="457"/>
      <c r="C59" s="457"/>
      <c r="D59" s="457"/>
      <c r="E59" s="457"/>
      <c r="F59" s="457"/>
      <c r="G59" s="57"/>
      <c r="H59" s="154"/>
      <c r="I59" s="51">
        <f t="shared" si="2"/>
        <v>0</v>
      </c>
      <c r="J59" s="43" t="str">
        <f t="shared" si="3"/>
        <v/>
      </c>
      <c r="L59" s="24" t="s">
        <v>2092</v>
      </c>
      <c r="W59" s="24" t="b">
        <f t="shared" si="4"/>
        <v>0</v>
      </c>
      <c r="X59" s="24" t="b">
        <f t="shared" si="5"/>
        <v>0</v>
      </c>
      <c r="Y59" s="24" t="str">
        <f t="shared" si="6"/>
        <v/>
      </c>
      <c r="Z59" s="120" t="str">
        <f t="shared" si="7"/>
        <v/>
      </c>
      <c r="AA59" s="120" t="str">
        <f t="shared" si="8"/>
        <v/>
      </c>
      <c r="AB59" s="120" t="str">
        <f t="shared" si="9"/>
        <v/>
      </c>
      <c r="AC59" s="120" t="str">
        <f t="shared" si="10"/>
        <v/>
      </c>
      <c r="AD59" s="120" t="str">
        <f t="shared" si="11"/>
        <v/>
      </c>
      <c r="AE59" s="120" t="str">
        <f t="shared" si="12"/>
        <v/>
      </c>
      <c r="AF59" s="24" t="str">
        <f t="shared" si="13"/>
        <v/>
      </c>
      <c r="AG59" s="24" t="str">
        <f t="shared" si="14"/>
        <v>;;;;;CAPACITACAO DE FORNECEDORES;</v>
      </c>
      <c r="AH59" s="24" t="str">
        <f>IFERROR(VLOOKUP($AG59,'VERIFICAÇÃO 8'!H:J,2,FALSE),"")</f>
        <v/>
      </c>
      <c r="AI59" s="24" t="str">
        <f>IFERROR(VLOOKUP($AG59,'VERIFICAÇÃO 8'!H:J,3,FALSE),"")</f>
        <v/>
      </c>
      <c r="AK59" s="24">
        <f t="shared" si="15"/>
        <v>0</v>
      </c>
      <c r="AL59" s="24">
        <f t="shared" si="16"/>
        <v>0</v>
      </c>
      <c r="AM59" s="24">
        <f t="shared" si="17"/>
        <v>0</v>
      </c>
    </row>
    <row r="60" spans="1:39" x14ac:dyDescent="0.35">
      <c r="A60" s="161" t="s">
        <v>1211</v>
      </c>
      <c r="B60" s="457"/>
      <c r="C60" s="457"/>
      <c r="D60" s="457"/>
      <c r="E60" s="457"/>
      <c r="F60" s="457"/>
      <c r="G60" s="57"/>
      <c r="H60" s="154"/>
      <c r="I60" s="51">
        <f t="shared" si="2"/>
        <v>0</v>
      </c>
      <c r="J60" s="43" t="str">
        <f t="shared" si="3"/>
        <v/>
      </c>
      <c r="L60" s="111" t="s">
        <v>1965</v>
      </c>
      <c r="W60" s="24" t="b">
        <f t="shared" si="4"/>
        <v>0</v>
      </c>
      <c r="X60" s="24" t="b">
        <f t="shared" si="5"/>
        <v>0</v>
      </c>
      <c r="Y60" s="24" t="str">
        <f t="shared" si="6"/>
        <v/>
      </c>
      <c r="Z60" s="120" t="str">
        <f t="shared" si="7"/>
        <v/>
      </c>
      <c r="AA60" s="120" t="str">
        <f t="shared" si="8"/>
        <v/>
      </c>
      <c r="AB60" s="120" t="str">
        <f t="shared" si="9"/>
        <v/>
      </c>
      <c r="AC60" s="120" t="str">
        <f t="shared" si="10"/>
        <v/>
      </c>
      <c r="AD60" s="120" t="str">
        <f t="shared" si="11"/>
        <v/>
      </c>
      <c r="AE60" s="120" t="str">
        <f t="shared" si="12"/>
        <v/>
      </c>
      <c r="AF60" s="24" t="str">
        <f t="shared" si="13"/>
        <v/>
      </c>
      <c r="AG60" s="24" t="str">
        <f t="shared" si="14"/>
        <v>;;;;;CAPACITACAO DE FORNECEDORES;</v>
      </c>
      <c r="AH60" s="24" t="str">
        <f>IFERROR(VLOOKUP($AG60,'VERIFICAÇÃO 8'!H:J,2,FALSE),"")</f>
        <v/>
      </c>
      <c r="AI60" s="24" t="str">
        <f>IFERROR(VLOOKUP($AG60,'VERIFICAÇÃO 8'!H:J,3,FALSE),"")</f>
        <v/>
      </c>
      <c r="AK60" s="24">
        <f t="shared" si="15"/>
        <v>0</v>
      </c>
      <c r="AL60" s="24">
        <f t="shared" si="16"/>
        <v>0</v>
      </c>
      <c r="AM60" s="24">
        <f t="shared" si="17"/>
        <v>0</v>
      </c>
    </row>
    <row r="61" spans="1:39" x14ac:dyDescent="0.35">
      <c r="A61" s="161" t="s">
        <v>1212</v>
      </c>
      <c r="B61" s="457"/>
      <c r="C61" s="457"/>
      <c r="D61" s="457"/>
      <c r="E61" s="457"/>
      <c r="F61" s="457"/>
      <c r="G61" s="57"/>
      <c r="H61" s="154"/>
      <c r="I61" s="51">
        <f t="shared" si="2"/>
        <v>0</v>
      </c>
      <c r="J61" s="43" t="str">
        <f t="shared" si="3"/>
        <v/>
      </c>
      <c r="W61" s="24" t="b">
        <f t="shared" si="4"/>
        <v>0</v>
      </c>
      <c r="X61" s="24" t="b">
        <f t="shared" si="5"/>
        <v>0</v>
      </c>
      <c r="Y61" s="24" t="str">
        <f t="shared" si="6"/>
        <v/>
      </c>
      <c r="Z61" s="120" t="str">
        <f t="shared" si="7"/>
        <v/>
      </c>
      <c r="AA61" s="120" t="str">
        <f t="shared" si="8"/>
        <v/>
      </c>
      <c r="AB61" s="120" t="str">
        <f t="shared" si="9"/>
        <v/>
      </c>
      <c r="AC61" s="120" t="str">
        <f t="shared" si="10"/>
        <v/>
      </c>
      <c r="AD61" s="120" t="str">
        <f t="shared" si="11"/>
        <v/>
      </c>
      <c r="AE61" s="120" t="str">
        <f t="shared" si="12"/>
        <v/>
      </c>
      <c r="AF61" s="24" t="str">
        <f t="shared" si="13"/>
        <v/>
      </c>
      <c r="AG61" s="24" t="str">
        <f t="shared" si="14"/>
        <v>;;;;;CAPACITACAO DE FORNECEDORES;</v>
      </c>
      <c r="AH61" s="24" t="str">
        <f>IFERROR(VLOOKUP($AG61,'VERIFICAÇÃO 8'!H:J,2,FALSE),"")</f>
        <v/>
      </c>
      <c r="AI61" s="24" t="str">
        <f>IFERROR(VLOOKUP($AG61,'VERIFICAÇÃO 8'!H:J,3,FALSE),"")</f>
        <v/>
      </c>
      <c r="AK61" s="24">
        <f t="shared" si="15"/>
        <v>0</v>
      </c>
      <c r="AL61" s="24">
        <f t="shared" si="16"/>
        <v>0</v>
      </c>
      <c r="AM61" s="24">
        <f t="shared" si="17"/>
        <v>0</v>
      </c>
    </row>
    <row r="62" spans="1:39" x14ac:dyDescent="0.35">
      <c r="A62" s="161" t="s">
        <v>1213</v>
      </c>
      <c r="B62" s="457"/>
      <c r="C62" s="457"/>
      <c r="D62" s="457"/>
      <c r="E62" s="457"/>
      <c r="F62" s="457"/>
      <c r="G62" s="57"/>
      <c r="H62" s="154"/>
      <c r="I62" s="51">
        <f t="shared" si="2"/>
        <v>0</v>
      </c>
      <c r="J62" s="43" t="str">
        <f t="shared" si="3"/>
        <v/>
      </c>
      <c r="W62" s="24" t="b">
        <f t="shared" si="4"/>
        <v>0</v>
      </c>
      <c r="X62" s="24" t="b">
        <f t="shared" si="5"/>
        <v>0</v>
      </c>
      <c r="Y62" s="24" t="str">
        <f t="shared" si="6"/>
        <v/>
      </c>
      <c r="Z62" s="120" t="str">
        <f t="shared" si="7"/>
        <v/>
      </c>
      <c r="AA62" s="120" t="str">
        <f t="shared" si="8"/>
        <v/>
      </c>
      <c r="AB62" s="120" t="str">
        <f t="shared" si="9"/>
        <v/>
      </c>
      <c r="AC62" s="120" t="str">
        <f t="shared" si="10"/>
        <v/>
      </c>
      <c r="AD62" s="120" t="str">
        <f t="shared" si="11"/>
        <v/>
      </c>
      <c r="AE62" s="120" t="str">
        <f t="shared" si="12"/>
        <v/>
      </c>
      <c r="AF62" s="24" t="str">
        <f t="shared" si="13"/>
        <v/>
      </c>
      <c r="AG62" s="24" t="str">
        <f t="shared" si="14"/>
        <v>;;;;;CAPACITACAO DE FORNECEDORES;</v>
      </c>
      <c r="AH62" s="24" t="str">
        <f>IFERROR(VLOOKUP($AG62,'VERIFICAÇÃO 8'!H:J,2,FALSE),"")</f>
        <v/>
      </c>
      <c r="AI62" s="24" t="str">
        <f>IFERROR(VLOOKUP($AG62,'VERIFICAÇÃO 8'!H:J,3,FALSE),"")</f>
        <v/>
      </c>
      <c r="AK62" s="24">
        <f t="shared" si="15"/>
        <v>0</v>
      </c>
      <c r="AL62" s="24">
        <f t="shared" si="16"/>
        <v>0</v>
      </c>
      <c r="AM62" s="24">
        <f t="shared" si="17"/>
        <v>0</v>
      </c>
    </row>
    <row r="63" spans="1:39" x14ac:dyDescent="0.35">
      <c r="A63" s="161" t="s">
        <v>1214</v>
      </c>
      <c r="B63" s="457"/>
      <c r="C63" s="457"/>
      <c r="D63" s="457"/>
      <c r="E63" s="457"/>
      <c r="F63" s="457"/>
      <c r="G63" s="57"/>
      <c r="H63" s="154"/>
      <c r="I63" s="51">
        <f t="shared" si="2"/>
        <v>0</v>
      </c>
      <c r="J63" s="43" t="str">
        <f t="shared" si="3"/>
        <v/>
      </c>
      <c r="W63" s="24" t="b">
        <f t="shared" si="4"/>
        <v>0</v>
      </c>
      <c r="X63" s="24" t="b">
        <f t="shared" si="5"/>
        <v>0</v>
      </c>
      <c r="Y63" s="24" t="str">
        <f t="shared" si="6"/>
        <v/>
      </c>
      <c r="Z63" s="120" t="str">
        <f t="shared" si="7"/>
        <v/>
      </c>
      <c r="AA63" s="120" t="str">
        <f t="shared" si="8"/>
        <v/>
      </c>
      <c r="AB63" s="120" t="str">
        <f t="shared" si="9"/>
        <v/>
      </c>
      <c r="AC63" s="120" t="str">
        <f t="shared" si="10"/>
        <v/>
      </c>
      <c r="AD63" s="120" t="str">
        <f t="shared" si="11"/>
        <v/>
      </c>
      <c r="AE63" s="120" t="str">
        <f t="shared" si="12"/>
        <v/>
      </c>
      <c r="AF63" s="24" t="str">
        <f t="shared" si="13"/>
        <v/>
      </c>
      <c r="AG63" s="24" t="str">
        <f t="shared" si="14"/>
        <v>;;;;;CAPACITACAO DE FORNECEDORES;</v>
      </c>
      <c r="AH63" s="24" t="str">
        <f>IFERROR(VLOOKUP($AG63,'VERIFICAÇÃO 8'!H:J,2,FALSE),"")</f>
        <v/>
      </c>
      <c r="AI63" s="24" t="str">
        <f>IFERROR(VLOOKUP($AG63,'VERIFICAÇÃO 8'!H:J,3,FALSE),"")</f>
        <v/>
      </c>
      <c r="AK63" s="24">
        <f t="shared" si="15"/>
        <v>0</v>
      </c>
      <c r="AL63" s="24">
        <f t="shared" si="16"/>
        <v>0</v>
      </c>
      <c r="AM63" s="24">
        <f t="shared" si="17"/>
        <v>0</v>
      </c>
    </row>
    <row r="64" spans="1:39" x14ac:dyDescent="0.35">
      <c r="A64" s="161" t="s">
        <v>1215</v>
      </c>
      <c r="B64" s="457"/>
      <c r="C64" s="457"/>
      <c r="D64" s="457"/>
      <c r="E64" s="457"/>
      <c r="F64" s="457"/>
      <c r="G64" s="57"/>
      <c r="H64" s="154"/>
      <c r="I64" s="51">
        <f t="shared" si="2"/>
        <v>0</v>
      </c>
      <c r="J64" s="43" t="str">
        <f t="shared" si="3"/>
        <v/>
      </c>
      <c r="W64" s="24" t="b">
        <f t="shared" si="4"/>
        <v>0</v>
      </c>
      <c r="X64" s="24" t="b">
        <f t="shared" si="5"/>
        <v>0</v>
      </c>
      <c r="Y64" s="24" t="str">
        <f t="shared" si="6"/>
        <v/>
      </c>
      <c r="Z64" s="120" t="str">
        <f t="shared" si="7"/>
        <v/>
      </c>
      <c r="AA64" s="120" t="str">
        <f t="shared" si="8"/>
        <v/>
      </c>
      <c r="AB64" s="120" t="str">
        <f t="shared" si="9"/>
        <v/>
      </c>
      <c r="AC64" s="120" t="str">
        <f t="shared" si="10"/>
        <v/>
      </c>
      <c r="AD64" s="120" t="str">
        <f t="shared" si="11"/>
        <v/>
      </c>
      <c r="AE64" s="120" t="str">
        <f t="shared" si="12"/>
        <v/>
      </c>
      <c r="AF64" s="24" t="str">
        <f t="shared" si="13"/>
        <v/>
      </c>
      <c r="AG64" s="24" t="str">
        <f t="shared" si="14"/>
        <v>;;;;;CAPACITACAO DE FORNECEDORES;</v>
      </c>
      <c r="AH64" s="24" t="str">
        <f>IFERROR(VLOOKUP($AG64,'VERIFICAÇÃO 8'!H:J,2,FALSE),"")</f>
        <v/>
      </c>
      <c r="AI64" s="24" t="str">
        <f>IFERROR(VLOOKUP($AG64,'VERIFICAÇÃO 8'!H:J,3,FALSE),"")</f>
        <v/>
      </c>
      <c r="AK64" s="24">
        <f t="shared" si="15"/>
        <v>0</v>
      </c>
      <c r="AL64" s="24">
        <f t="shared" si="16"/>
        <v>0</v>
      </c>
      <c r="AM64" s="24">
        <f t="shared" si="17"/>
        <v>0</v>
      </c>
    </row>
    <row r="65" spans="1:39" x14ac:dyDescent="0.35">
      <c r="A65" s="161" t="s">
        <v>1216</v>
      </c>
      <c r="B65" s="457"/>
      <c r="C65" s="457"/>
      <c r="D65" s="457"/>
      <c r="E65" s="457"/>
      <c r="F65" s="457"/>
      <c r="G65" s="57"/>
      <c r="H65" s="154"/>
      <c r="I65" s="51">
        <f t="shared" si="2"/>
        <v>0</v>
      </c>
      <c r="J65" s="43" t="str">
        <f t="shared" si="3"/>
        <v/>
      </c>
      <c r="W65" s="24" t="b">
        <f t="shared" si="4"/>
        <v>0</v>
      </c>
      <c r="X65" s="24" t="b">
        <f t="shared" si="5"/>
        <v>0</v>
      </c>
      <c r="Y65" s="24" t="str">
        <f t="shared" si="6"/>
        <v/>
      </c>
      <c r="Z65" s="120" t="str">
        <f t="shared" si="7"/>
        <v/>
      </c>
      <c r="AA65" s="120" t="str">
        <f t="shared" si="8"/>
        <v/>
      </c>
      <c r="AB65" s="120" t="str">
        <f t="shared" si="9"/>
        <v/>
      </c>
      <c r="AC65" s="120" t="str">
        <f t="shared" si="10"/>
        <v/>
      </c>
      <c r="AD65" s="120" t="str">
        <f t="shared" si="11"/>
        <v/>
      </c>
      <c r="AE65" s="120" t="str">
        <f t="shared" si="12"/>
        <v/>
      </c>
      <c r="AF65" s="24" t="str">
        <f t="shared" si="13"/>
        <v/>
      </c>
      <c r="AG65" s="24" t="str">
        <f t="shared" si="14"/>
        <v>;;;;;CAPACITACAO DE FORNECEDORES;</v>
      </c>
      <c r="AH65" s="24" t="str">
        <f>IFERROR(VLOOKUP($AG65,'VERIFICAÇÃO 8'!H:J,2,FALSE),"")</f>
        <v/>
      </c>
      <c r="AI65" s="24" t="str">
        <f>IFERROR(VLOOKUP($AG65,'VERIFICAÇÃO 8'!H:J,3,FALSE),"")</f>
        <v/>
      </c>
      <c r="AK65" s="24">
        <f t="shared" si="15"/>
        <v>0</v>
      </c>
      <c r="AL65" s="24">
        <f t="shared" si="16"/>
        <v>0</v>
      </c>
      <c r="AM65" s="24">
        <f t="shared" si="17"/>
        <v>0</v>
      </c>
    </row>
    <row r="66" spans="1:39" x14ac:dyDescent="0.35">
      <c r="A66" s="161" t="s">
        <v>1217</v>
      </c>
      <c r="B66" s="457"/>
      <c r="C66" s="457"/>
      <c r="D66" s="457"/>
      <c r="E66" s="457"/>
      <c r="F66" s="457"/>
      <c r="G66" s="57"/>
      <c r="H66" s="154"/>
      <c r="I66" s="51">
        <f t="shared" si="2"/>
        <v>0</v>
      </c>
      <c r="J66" s="43" t="str">
        <f t="shared" si="3"/>
        <v/>
      </c>
      <c r="W66" s="24" t="b">
        <f t="shared" si="4"/>
        <v>0</v>
      </c>
      <c r="X66" s="24" t="b">
        <f t="shared" si="5"/>
        <v>0</v>
      </c>
      <c r="Y66" s="24" t="str">
        <f t="shared" si="6"/>
        <v/>
      </c>
      <c r="Z66" s="120" t="str">
        <f t="shared" si="7"/>
        <v/>
      </c>
      <c r="AA66" s="120" t="str">
        <f t="shared" si="8"/>
        <v/>
      </c>
      <c r="AB66" s="120" t="str">
        <f t="shared" si="9"/>
        <v/>
      </c>
      <c r="AC66" s="120" t="str">
        <f t="shared" si="10"/>
        <v/>
      </c>
      <c r="AD66" s="120" t="str">
        <f t="shared" si="11"/>
        <v/>
      </c>
      <c r="AE66" s="120" t="str">
        <f t="shared" si="12"/>
        <v/>
      </c>
      <c r="AF66" s="24" t="str">
        <f t="shared" si="13"/>
        <v/>
      </c>
      <c r="AG66" s="24" t="str">
        <f t="shared" si="14"/>
        <v>;;;;;CAPACITACAO DE FORNECEDORES;</v>
      </c>
      <c r="AH66" s="24" t="str">
        <f>IFERROR(VLOOKUP($AG66,'VERIFICAÇÃO 8'!H:J,2,FALSE),"")</f>
        <v/>
      </c>
      <c r="AI66" s="24" t="str">
        <f>IFERROR(VLOOKUP($AG66,'VERIFICAÇÃO 8'!H:J,3,FALSE),"")</f>
        <v/>
      </c>
      <c r="AK66" s="24">
        <f t="shared" si="15"/>
        <v>0</v>
      </c>
      <c r="AL66" s="24">
        <f t="shared" si="16"/>
        <v>0</v>
      </c>
      <c r="AM66" s="24">
        <f t="shared" si="17"/>
        <v>0</v>
      </c>
    </row>
    <row r="67" spans="1:39" x14ac:dyDescent="0.35">
      <c r="A67" s="161" t="s">
        <v>1218</v>
      </c>
      <c r="B67" s="457"/>
      <c r="C67" s="457"/>
      <c r="D67" s="457"/>
      <c r="E67" s="457"/>
      <c r="F67" s="457"/>
      <c r="G67" s="57"/>
      <c r="H67" s="154"/>
      <c r="I67" s="51">
        <f t="shared" si="2"/>
        <v>0</v>
      </c>
      <c r="J67" s="43" t="str">
        <f t="shared" si="3"/>
        <v/>
      </c>
      <c r="W67" s="24" t="b">
        <f t="shared" si="4"/>
        <v>0</v>
      </c>
      <c r="X67" s="24" t="b">
        <f t="shared" si="5"/>
        <v>0</v>
      </c>
      <c r="Y67" s="24" t="str">
        <f t="shared" si="6"/>
        <v/>
      </c>
      <c r="Z67" s="120" t="str">
        <f t="shared" si="7"/>
        <v/>
      </c>
      <c r="AA67" s="120" t="str">
        <f t="shared" si="8"/>
        <v/>
      </c>
      <c r="AB67" s="120" t="str">
        <f t="shared" si="9"/>
        <v/>
      </c>
      <c r="AC67" s="120" t="str">
        <f t="shared" si="10"/>
        <v/>
      </c>
      <c r="AD67" s="120" t="str">
        <f t="shared" si="11"/>
        <v/>
      </c>
      <c r="AE67" s="120" t="str">
        <f t="shared" si="12"/>
        <v/>
      </c>
      <c r="AF67" s="24" t="str">
        <f t="shared" si="13"/>
        <v/>
      </c>
      <c r="AG67" s="24" t="str">
        <f t="shared" si="14"/>
        <v>;;;;;CAPACITACAO DE FORNECEDORES;</v>
      </c>
      <c r="AH67" s="24" t="str">
        <f>IFERROR(VLOOKUP($AG67,'VERIFICAÇÃO 8'!H:J,2,FALSE),"")</f>
        <v/>
      </c>
      <c r="AI67" s="24" t="str">
        <f>IFERROR(VLOOKUP($AG67,'VERIFICAÇÃO 8'!H:J,3,FALSE),"")</f>
        <v/>
      </c>
      <c r="AK67" s="24">
        <f t="shared" si="15"/>
        <v>0</v>
      </c>
      <c r="AL67" s="24">
        <f t="shared" si="16"/>
        <v>0</v>
      </c>
      <c r="AM67" s="24">
        <f t="shared" si="17"/>
        <v>0</v>
      </c>
    </row>
    <row r="68" spans="1:39" x14ac:dyDescent="0.35">
      <c r="A68" s="161" t="s">
        <v>1219</v>
      </c>
      <c r="B68" s="457"/>
      <c r="C68" s="457"/>
      <c r="D68" s="457"/>
      <c r="E68" s="457"/>
      <c r="F68" s="457"/>
      <c r="G68" s="57"/>
      <c r="H68" s="154"/>
      <c r="I68" s="51">
        <f t="shared" si="2"/>
        <v>0</v>
      </c>
      <c r="J68" s="43" t="str">
        <f t="shared" si="3"/>
        <v/>
      </c>
      <c r="W68" s="24" t="b">
        <f t="shared" si="4"/>
        <v>0</v>
      </c>
      <c r="X68" s="24" t="b">
        <f t="shared" si="5"/>
        <v>0</v>
      </c>
      <c r="Y68" s="24" t="str">
        <f t="shared" si="6"/>
        <v/>
      </c>
      <c r="Z68" s="120" t="str">
        <f t="shared" si="7"/>
        <v/>
      </c>
      <c r="AA68" s="120" t="str">
        <f t="shared" si="8"/>
        <v/>
      </c>
      <c r="AB68" s="120" t="str">
        <f t="shared" si="9"/>
        <v/>
      </c>
      <c r="AC68" s="120" t="str">
        <f t="shared" si="10"/>
        <v/>
      </c>
      <c r="AD68" s="120" t="str">
        <f t="shared" si="11"/>
        <v/>
      </c>
      <c r="AE68" s="120" t="str">
        <f t="shared" si="12"/>
        <v/>
      </c>
      <c r="AF68" s="24" t="str">
        <f t="shared" si="13"/>
        <v/>
      </c>
      <c r="AG68" s="24" t="str">
        <f t="shared" si="14"/>
        <v>;;;;;CAPACITACAO DE FORNECEDORES;</v>
      </c>
      <c r="AH68" s="24" t="str">
        <f>IFERROR(VLOOKUP($AG68,'VERIFICAÇÃO 8'!H:J,2,FALSE),"")</f>
        <v/>
      </c>
      <c r="AI68" s="24" t="str">
        <f>IFERROR(VLOOKUP($AG68,'VERIFICAÇÃO 8'!H:J,3,FALSE),"")</f>
        <v/>
      </c>
      <c r="AK68" s="24">
        <f t="shared" si="15"/>
        <v>0</v>
      </c>
      <c r="AL68" s="24">
        <f t="shared" si="16"/>
        <v>0</v>
      </c>
      <c r="AM68" s="24">
        <f t="shared" si="17"/>
        <v>0</v>
      </c>
    </row>
    <row r="69" spans="1:39" x14ac:dyDescent="0.35">
      <c r="A69" s="161" t="s">
        <v>1220</v>
      </c>
      <c r="B69" s="457"/>
      <c r="C69" s="457"/>
      <c r="D69" s="457"/>
      <c r="E69" s="457"/>
      <c r="F69" s="457"/>
      <c r="G69" s="57"/>
      <c r="H69" s="154"/>
      <c r="I69" s="51">
        <f t="shared" si="2"/>
        <v>0</v>
      </c>
      <c r="J69" s="43" t="str">
        <f t="shared" si="3"/>
        <v/>
      </c>
      <c r="W69" s="24" t="b">
        <f t="shared" si="4"/>
        <v>0</v>
      </c>
      <c r="X69" s="24" t="b">
        <f t="shared" si="5"/>
        <v>0</v>
      </c>
      <c r="Y69" s="24" t="str">
        <f t="shared" si="6"/>
        <v/>
      </c>
      <c r="Z69" s="120" t="str">
        <f t="shared" si="7"/>
        <v/>
      </c>
      <c r="AA69" s="120" t="str">
        <f t="shared" si="8"/>
        <v/>
      </c>
      <c r="AB69" s="120" t="str">
        <f t="shared" si="9"/>
        <v/>
      </c>
      <c r="AC69" s="120" t="str">
        <f t="shared" si="10"/>
        <v/>
      </c>
      <c r="AD69" s="120" t="str">
        <f t="shared" si="11"/>
        <v/>
      </c>
      <c r="AE69" s="120" t="str">
        <f t="shared" si="12"/>
        <v/>
      </c>
      <c r="AF69" s="24" t="str">
        <f t="shared" si="13"/>
        <v/>
      </c>
      <c r="AG69" s="24" t="str">
        <f t="shared" si="14"/>
        <v>;;;;;CAPACITACAO DE FORNECEDORES;</v>
      </c>
      <c r="AH69" s="24" t="str">
        <f>IFERROR(VLOOKUP($AG69,'VERIFICAÇÃO 8'!H:J,2,FALSE),"")</f>
        <v/>
      </c>
      <c r="AI69" s="24" t="str">
        <f>IFERROR(VLOOKUP($AG69,'VERIFICAÇÃO 8'!H:J,3,FALSE),"")</f>
        <v/>
      </c>
      <c r="AK69" s="24">
        <f t="shared" si="15"/>
        <v>0</v>
      </c>
      <c r="AL69" s="24">
        <f t="shared" si="16"/>
        <v>0</v>
      </c>
      <c r="AM69" s="24">
        <f t="shared" si="17"/>
        <v>0</v>
      </c>
    </row>
    <row r="70" spans="1:39" x14ac:dyDescent="0.35">
      <c r="A70" s="161" t="s">
        <v>1221</v>
      </c>
      <c r="B70" s="457"/>
      <c r="C70" s="457"/>
      <c r="D70" s="457"/>
      <c r="E70" s="457"/>
      <c r="F70" s="457"/>
      <c r="G70" s="57"/>
      <c r="H70" s="154"/>
      <c r="I70" s="51">
        <f t="shared" ref="I70:I84" si="18">IF(OR(Y70&lt;&gt;"",AF70&lt;&gt;"",AI70&lt;&gt;""),0,G70*H70)</f>
        <v>0</v>
      </c>
      <c r="J70" s="43" t="str">
        <f t="shared" ref="J70:J84" si="19">IF(AF70&lt;&gt;"",AF70,IF(AI70&lt;&gt;"",AI70,IF(Y70&lt;&gt;"",Y70,"")))</f>
        <v/>
      </c>
      <c r="W70" s="24" t="b">
        <f t="shared" ref="W70:W84" si="20">OR(B70&lt;&gt;"",C70&lt;&gt;"",D70&lt;&gt;"",E70&lt;&gt;"",F70&lt;&gt;"",G70&lt;&gt;"",H70&lt;&gt;"")</f>
        <v>0</v>
      </c>
      <c r="X70" s="24" t="b">
        <f t="shared" ref="X70:X84" si="21">AND(B70&lt;&gt;"",C70&lt;&gt;"",D70&lt;&gt;"",E70&lt;&gt;"",F70&lt;&gt;"",G70&lt;&gt;"",H70&lt;&gt;"")</f>
        <v>0</v>
      </c>
      <c r="Y70" s="24" t="str">
        <f t="shared" ref="Y70:Y84" si="22">IF(AND(W70=TRUE,X70=FALSE),$L$57,"")</f>
        <v/>
      </c>
      <c r="Z70" s="120" t="str">
        <f t="shared" ref="Z70:Z84" si="23">IFERROR(VLOOKUP($B70,$L$5:$R$20,2,FALSE),"")</f>
        <v/>
      </c>
      <c r="AA70" s="120" t="str">
        <f t="shared" ref="AA70:AA84" si="24">IFERROR(VLOOKUP($B70,$L$5:$R$20,3,FALSE),"")</f>
        <v/>
      </c>
      <c r="AB70" s="120" t="str">
        <f t="shared" ref="AB70:AB84" si="25">IFERROR(VLOOKUP($B70,$L$5:$R$20,4,FALSE),"")</f>
        <v/>
      </c>
      <c r="AC70" s="120" t="str">
        <f t="shared" ref="AC70:AC84" si="26">IFERROR(VLOOKUP($B70,$L$5:$R$20,5,FALSE),"")</f>
        <v/>
      </c>
      <c r="AD70" s="120" t="str">
        <f t="shared" ref="AD70:AD84" si="27">IFERROR(VLOOKUP($B70,$L$5:$R$20,6,FALSE),"")</f>
        <v/>
      </c>
      <c r="AE70" s="120" t="str">
        <f t="shared" ref="AE70:AE84" si="28">IFERROR(VLOOKUP($B70,$L$5:$R$20,7,FALSE),"")</f>
        <v/>
      </c>
      <c r="AF70" s="24" t="str">
        <f t="shared" ref="AF70:AF84" si="29">IF(B70="","",IF(Z70="",$L$58,""))</f>
        <v/>
      </c>
      <c r="AG70" s="24" t="str">
        <f t="shared" ref="AG70:AG84" si="30">CONCATENATE($L$45,$L$53,AB70,$L$53,AC70,$L$53,AD70,$L$53,AE70,$L$53,$L$49,$L$53,C70)</f>
        <v>;;;;;CAPACITACAO DE FORNECEDORES;</v>
      </c>
      <c r="AH70" s="24" t="str">
        <f>IFERROR(VLOOKUP($AG70,'VERIFICAÇÃO 8'!H:J,2,FALSE),"")</f>
        <v/>
      </c>
      <c r="AI70" s="24" t="str">
        <f>IFERROR(VLOOKUP($AG70,'VERIFICAÇÃO 8'!H:J,3,FALSE),"")</f>
        <v/>
      </c>
      <c r="AK70" s="24">
        <f t="shared" ref="AK70:AK84" si="31">IF(Y70&lt;&gt;"",1,0)</f>
        <v>0</v>
      </c>
      <c r="AL70" s="24">
        <f t="shared" ref="AL70:AL84" si="32">IF(AF70&lt;&gt;"",1,0)</f>
        <v>0</v>
      </c>
      <c r="AM70" s="24">
        <f t="shared" ref="AM70:AM84" si="33">IF(AI70&lt;&gt;"",1,0)</f>
        <v>0</v>
      </c>
    </row>
    <row r="71" spans="1:39" x14ac:dyDescent="0.35">
      <c r="A71" s="161" t="s">
        <v>1222</v>
      </c>
      <c r="B71" s="457"/>
      <c r="C71" s="457"/>
      <c r="D71" s="457"/>
      <c r="E71" s="457"/>
      <c r="F71" s="457"/>
      <c r="G71" s="57"/>
      <c r="H71" s="154"/>
      <c r="I71" s="51">
        <f t="shared" si="18"/>
        <v>0</v>
      </c>
      <c r="J71" s="43" t="str">
        <f t="shared" si="19"/>
        <v/>
      </c>
      <c r="W71" s="24" t="b">
        <f t="shared" si="20"/>
        <v>0</v>
      </c>
      <c r="X71" s="24" t="b">
        <f t="shared" si="21"/>
        <v>0</v>
      </c>
      <c r="Y71" s="24" t="str">
        <f t="shared" si="22"/>
        <v/>
      </c>
      <c r="Z71" s="120" t="str">
        <f t="shared" si="23"/>
        <v/>
      </c>
      <c r="AA71" s="120" t="str">
        <f t="shared" si="24"/>
        <v/>
      </c>
      <c r="AB71" s="120" t="str">
        <f t="shared" si="25"/>
        <v/>
      </c>
      <c r="AC71" s="120" t="str">
        <f t="shared" si="26"/>
        <v/>
      </c>
      <c r="AD71" s="120" t="str">
        <f t="shared" si="27"/>
        <v/>
      </c>
      <c r="AE71" s="120" t="str">
        <f t="shared" si="28"/>
        <v/>
      </c>
      <c r="AF71" s="24" t="str">
        <f t="shared" si="29"/>
        <v/>
      </c>
      <c r="AG71" s="24" t="str">
        <f t="shared" si="30"/>
        <v>;;;;;CAPACITACAO DE FORNECEDORES;</v>
      </c>
      <c r="AH71" s="24" t="str">
        <f>IFERROR(VLOOKUP($AG71,'VERIFICAÇÃO 8'!H:J,2,FALSE),"")</f>
        <v/>
      </c>
      <c r="AI71" s="24" t="str">
        <f>IFERROR(VLOOKUP($AG71,'VERIFICAÇÃO 8'!H:J,3,FALSE),"")</f>
        <v/>
      </c>
      <c r="AK71" s="24">
        <f t="shared" si="31"/>
        <v>0</v>
      </c>
      <c r="AL71" s="24">
        <f t="shared" si="32"/>
        <v>0</v>
      </c>
      <c r="AM71" s="24">
        <f t="shared" si="33"/>
        <v>0</v>
      </c>
    </row>
    <row r="72" spans="1:39" x14ac:dyDescent="0.35">
      <c r="A72" s="161" t="s">
        <v>1223</v>
      </c>
      <c r="B72" s="457"/>
      <c r="C72" s="457"/>
      <c r="D72" s="457"/>
      <c r="E72" s="457"/>
      <c r="F72" s="457"/>
      <c r="G72" s="57"/>
      <c r="H72" s="154"/>
      <c r="I72" s="51">
        <f t="shared" si="18"/>
        <v>0</v>
      </c>
      <c r="J72" s="43" t="str">
        <f t="shared" si="19"/>
        <v/>
      </c>
      <c r="W72" s="24" t="b">
        <f t="shared" si="20"/>
        <v>0</v>
      </c>
      <c r="X72" s="24" t="b">
        <f t="shared" si="21"/>
        <v>0</v>
      </c>
      <c r="Y72" s="24" t="str">
        <f t="shared" si="22"/>
        <v/>
      </c>
      <c r="Z72" s="120" t="str">
        <f t="shared" si="23"/>
        <v/>
      </c>
      <c r="AA72" s="120" t="str">
        <f t="shared" si="24"/>
        <v/>
      </c>
      <c r="AB72" s="120" t="str">
        <f t="shared" si="25"/>
        <v/>
      </c>
      <c r="AC72" s="120" t="str">
        <f t="shared" si="26"/>
        <v/>
      </c>
      <c r="AD72" s="120" t="str">
        <f t="shared" si="27"/>
        <v/>
      </c>
      <c r="AE72" s="120" t="str">
        <f t="shared" si="28"/>
        <v/>
      </c>
      <c r="AF72" s="24" t="str">
        <f t="shared" si="29"/>
        <v/>
      </c>
      <c r="AG72" s="24" t="str">
        <f t="shared" si="30"/>
        <v>;;;;;CAPACITACAO DE FORNECEDORES;</v>
      </c>
      <c r="AH72" s="24" t="str">
        <f>IFERROR(VLOOKUP($AG72,'VERIFICAÇÃO 8'!H:J,2,FALSE),"")</f>
        <v/>
      </c>
      <c r="AI72" s="24" t="str">
        <f>IFERROR(VLOOKUP($AG72,'VERIFICAÇÃO 8'!H:J,3,FALSE),"")</f>
        <v/>
      </c>
      <c r="AK72" s="24">
        <f t="shared" si="31"/>
        <v>0</v>
      </c>
      <c r="AL72" s="24">
        <f t="shared" si="32"/>
        <v>0</v>
      </c>
      <c r="AM72" s="24">
        <f t="shared" si="33"/>
        <v>0</v>
      </c>
    </row>
    <row r="73" spans="1:39" x14ac:dyDescent="0.35">
      <c r="A73" s="161" t="s">
        <v>1224</v>
      </c>
      <c r="B73" s="457"/>
      <c r="C73" s="457"/>
      <c r="D73" s="457"/>
      <c r="E73" s="457"/>
      <c r="F73" s="457"/>
      <c r="G73" s="57"/>
      <c r="H73" s="154"/>
      <c r="I73" s="51">
        <f t="shared" si="18"/>
        <v>0</v>
      </c>
      <c r="J73" s="43" t="str">
        <f t="shared" si="19"/>
        <v/>
      </c>
      <c r="W73" s="24" t="b">
        <f t="shared" si="20"/>
        <v>0</v>
      </c>
      <c r="X73" s="24" t="b">
        <f t="shared" si="21"/>
        <v>0</v>
      </c>
      <c r="Y73" s="24" t="str">
        <f t="shared" si="22"/>
        <v/>
      </c>
      <c r="Z73" s="120" t="str">
        <f t="shared" si="23"/>
        <v/>
      </c>
      <c r="AA73" s="120" t="str">
        <f t="shared" si="24"/>
        <v/>
      </c>
      <c r="AB73" s="120" t="str">
        <f t="shared" si="25"/>
        <v/>
      </c>
      <c r="AC73" s="120" t="str">
        <f t="shared" si="26"/>
        <v/>
      </c>
      <c r="AD73" s="120" t="str">
        <f t="shared" si="27"/>
        <v/>
      </c>
      <c r="AE73" s="120" t="str">
        <f t="shared" si="28"/>
        <v/>
      </c>
      <c r="AF73" s="24" t="str">
        <f t="shared" si="29"/>
        <v/>
      </c>
      <c r="AG73" s="24" t="str">
        <f t="shared" si="30"/>
        <v>;;;;;CAPACITACAO DE FORNECEDORES;</v>
      </c>
      <c r="AH73" s="24" t="str">
        <f>IFERROR(VLOOKUP($AG73,'VERIFICAÇÃO 8'!H:J,2,FALSE),"")</f>
        <v/>
      </c>
      <c r="AI73" s="24" t="str">
        <f>IFERROR(VLOOKUP($AG73,'VERIFICAÇÃO 8'!H:J,3,FALSE),"")</f>
        <v/>
      </c>
      <c r="AK73" s="24">
        <f t="shared" si="31"/>
        <v>0</v>
      </c>
      <c r="AL73" s="24">
        <f t="shared" si="32"/>
        <v>0</v>
      </c>
      <c r="AM73" s="24">
        <f t="shared" si="33"/>
        <v>0</v>
      </c>
    </row>
    <row r="74" spans="1:39" x14ac:dyDescent="0.35">
      <c r="A74" s="161" t="s">
        <v>1225</v>
      </c>
      <c r="B74" s="457"/>
      <c r="C74" s="457"/>
      <c r="D74" s="45"/>
      <c r="E74" s="457"/>
      <c r="F74" s="457"/>
      <c r="G74" s="57"/>
      <c r="H74" s="154"/>
      <c r="I74" s="51">
        <f t="shared" si="18"/>
        <v>0</v>
      </c>
      <c r="J74" s="43" t="str">
        <f t="shared" si="19"/>
        <v/>
      </c>
      <c r="W74" s="24" t="b">
        <f t="shared" si="20"/>
        <v>0</v>
      </c>
      <c r="X74" s="24" t="b">
        <f t="shared" si="21"/>
        <v>0</v>
      </c>
      <c r="Y74" s="24" t="str">
        <f t="shared" si="22"/>
        <v/>
      </c>
      <c r="Z74" s="120" t="str">
        <f t="shared" si="23"/>
        <v/>
      </c>
      <c r="AA74" s="120" t="str">
        <f t="shared" si="24"/>
        <v/>
      </c>
      <c r="AB74" s="120" t="str">
        <f t="shared" si="25"/>
        <v/>
      </c>
      <c r="AC74" s="120" t="str">
        <f t="shared" si="26"/>
        <v/>
      </c>
      <c r="AD74" s="120" t="str">
        <f t="shared" si="27"/>
        <v/>
      </c>
      <c r="AE74" s="120" t="str">
        <f t="shared" si="28"/>
        <v/>
      </c>
      <c r="AF74" s="24" t="str">
        <f t="shared" si="29"/>
        <v/>
      </c>
      <c r="AG74" s="24" t="str">
        <f t="shared" si="30"/>
        <v>;;;;;CAPACITACAO DE FORNECEDORES;</v>
      </c>
      <c r="AH74" s="24" t="str">
        <f>IFERROR(VLOOKUP($AG74,'VERIFICAÇÃO 8'!H:J,2,FALSE),"")</f>
        <v/>
      </c>
      <c r="AI74" s="24" t="str">
        <f>IFERROR(VLOOKUP($AG74,'VERIFICAÇÃO 8'!H:J,3,FALSE),"")</f>
        <v/>
      </c>
      <c r="AK74" s="24">
        <f t="shared" si="31"/>
        <v>0</v>
      </c>
      <c r="AL74" s="24">
        <f t="shared" si="32"/>
        <v>0</v>
      </c>
      <c r="AM74" s="24">
        <f t="shared" si="33"/>
        <v>0</v>
      </c>
    </row>
    <row r="75" spans="1:39" x14ac:dyDescent="0.35">
      <c r="A75" s="161" t="s">
        <v>1226</v>
      </c>
      <c r="B75" s="457"/>
      <c r="C75" s="457"/>
      <c r="D75" s="457"/>
      <c r="E75" s="457"/>
      <c r="F75" s="457"/>
      <c r="G75" s="57"/>
      <c r="H75" s="154"/>
      <c r="I75" s="51">
        <f t="shared" si="18"/>
        <v>0</v>
      </c>
      <c r="J75" s="43" t="str">
        <f t="shared" si="19"/>
        <v/>
      </c>
      <c r="W75" s="24" t="b">
        <f t="shared" si="20"/>
        <v>0</v>
      </c>
      <c r="X75" s="24" t="b">
        <f t="shared" si="21"/>
        <v>0</v>
      </c>
      <c r="Y75" s="24" t="str">
        <f t="shared" si="22"/>
        <v/>
      </c>
      <c r="Z75" s="120" t="str">
        <f t="shared" si="23"/>
        <v/>
      </c>
      <c r="AA75" s="120" t="str">
        <f t="shared" si="24"/>
        <v/>
      </c>
      <c r="AB75" s="120" t="str">
        <f t="shared" si="25"/>
        <v/>
      </c>
      <c r="AC75" s="120" t="str">
        <f t="shared" si="26"/>
        <v/>
      </c>
      <c r="AD75" s="120" t="str">
        <f t="shared" si="27"/>
        <v/>
      </c>
      <c r="AE75" s="120" t="str">
        <f t="shared" si="28"/>
        <v/>
      </c>
      <c r="AF75" s="24" t="str">
        <f t="shared" si="29"/>
        <v/>
      </c>
      <c r="AG75" s="24" t="str">
        <f t="shared" si="30"/>
        <v>;;;;;CAPACITACAO DE FORNECEDORES;</v>
      </c>
      <c r="AH75" s="24" t="str">
        <f>IFERROR(VLOOKUP($AG75,'VERIFICAÇÃO 8'!H:J,2,FALSE),"")</f>
        <v/>
      </c>
      <c r="AI75" s="24" t="str">
        <f>IFERROR(VLOOKUP($AG75,'VERIFICAÇÃO 8'!H:J,3,FALSE),"")</f>
        <v/>
      </c>
      <c r="AK75" s="24">
        <f t="shared" si="31"/>
        <v>0</v>
      </c>
      <c r="AL75" s="24">
        <f t="shared" si="32"/>
        <v>0</v>
      </c>
      <c r="AM75" s="24">
        <f t="shared" si="33"/>
        <v>0</v>
      </c>
    </row>
    <row r="76" spans="1:39" x14ac:dyDescent="0.35">
      <c r="A76" s="161" t="s">
        <v>1227</v>
      </c>
      <c r="B76" s="457"/>
      <c r="C76" s="457"/>
      <c r="D76" s="457"/>
      <c r="E76" s="457"/>
      <c r="F76" s="457"/>
      <c r="G76" s="57"/>
      <c r="H76" s="154"/>
      <c r="I76" s="51">
        <f t="shared" si="18"/>
        <v>0</v>
      </c>
      <c r="J76" s="43" t="str">
        <f t="shared" si="19"/>
        <v/>
      </c>
      <c r="W76" s="24" t="b">
        <f t="shared" si="20"/>
        <v>0</v>
      </c>
      <c r="X76" s="24" t="b">
        <f t="shared" si="21"/>
        <v>0</v>
      </c>
      <c r="Y76" s="24" t="str">
        <f t="shared" si="22"/>
        <v/>
      </c>
      <c r="Z76" s="120" t="str">
        <f t="shared" si="23"/>
        <v/>
      </c>
      <c r="AA76" s="120" t="str">
        <f t="shared" si="24"/>
        <v/>
      </c>
      <c r="AB76" s="120" t="str">
        <f t="shared" si="25"/>
        <v/>
      </c>
      <c r="AC76" s="120" t="str">
        <f t="shared" si="26"/>
        <v/>
      </c>
      <c r="AD76" s="120" t="str">
        <f t="shared" si="27"/>
        <v/>
      </c>
      <c r="AE76" s="120" t="str">
        <f t="shared" si="28"/>
        <v/>
      </c>
      <c r="AF76" s="24" t="str">
        <f t="shared" si="29"/>
        <v/>
      </c>
      <c r="AG76" s="24" t="str">
        <f t="shared" si="30"/>
        <v>;;;;;CAPACITACAO DE FORNECEDORES;</v>
      </c>
      <c r="AH76" s="24" t="str">
        <f>IFERROR(VLOOKUP($AG76,'VERIFICAÇÃO 8'!H:J,2,FALSE),"")</f>
        <v/>
      </c>
      <c r="AI76" s="24" t="str">
        <f>IFERROR(VLOOKUP($AG76,'VERIFICAÇÃO 8'!H:J,3,FALSE),"")</f>
        <v/>
      </c>
      <c r="AK76" s="24">
        <f t="shared" si="31"/>
        <v>0</v>
      </c>
      <c r="AL76" s="24">
        <f t="shared" si="32"/>
        <v>0</v>
      </c>
      <c r="AM76" s="24">
        <f t="shared" si="33"/>
        <v>0</v>
      </c>
    </row>
    <row r="77" spans="1:39" x14ac:dyDescent="0.35">
      <c r="A77" s="161" t="s">
        <v>1228</v>
      </c>
      <c r="B77" s="457"/>
      <c r="C77" s="457"/>
      <c r="D77" s="457"/>
      <c r="E77" s="457"/>
      <c r="F77" s="457"/>
      <c r="G77" s="57"/>
      <c r="H77" s="154"/>
      <c r="I77" s="51">
        <f t="shared" si="18"/>
        <v>0</v>
      </c>
      <c r="J77" s="43" t="str">
        <f t="shared" si="19"/>
        <v/>
      </c>
      <c r="W77" s="24" t="b">
        <f t="shared" si="20"/>
        <v>0</v>
      </c>
      <c r="X77" s="24" t="b">
        <f t="shared" si="21"/>
        <v>0</v>
      </c>
      <c r="Y77" s="24" t="str">
        <f t="shared" si="22"/>
        <v/>
      </c>
      <c r="Z77" s="120" t="str">
        <f t="shared" si="23"/>
        <v/>
      </c>
      <c r="AA77" s="120" t="str">
        <f t="shared" si="24"/>
        <v/>
      </c>
      <c r="AB77" s="120" t="str">
        <f t="shared" si="25"/>
        <v/>
      </c>
      <c r="AC77" s="120" t="str">
        <f t="shared" si="26"/>
        <v/>
      </c>
      <c r="AD77" s="120" t="str">
        <f t="shared" si="27"/>
        <v/>
      </c>
      <c r="AE77" s="120" t="str">
        <f t="shared" si="28"/>
        <v/>
      </c>
      <c r="AF77" s="24" t="str">
        <f t="shared" si="29"/>
        <v/>
      </c>
      <c r="AG77" s="24" t="str">
        <f t="shared" si="30"/>
        <v>;;;;;CAPACITACAO DE FORNECEDORES;</v>
      </c>
      <c r="AH77" s="24" t="str">
        <f>IFERROR(VLOOKUP($AG77,'VERIFICAÇÃO 8'!H:J,2,FALSE),"")</f>
        <v/>
      </c>
      <c r="AI77" s="24" t="str">
        <f>IFERROR(VLOOKUP($AG77,'VERIFICAÇÃO 8'!H:J,3,FALSE),"")</f>
        <v/>
      </c>
      <c r="AK77" s="24">
        <f t="shared" si="31"/>
        <v>0</v>
      </c>
      <c r="AL77" s="24">
        <f t="shared" si="32"/>
        <v>0</v>
      </c>
      <c r="AM77" s="24">
        <f t="shared" si="33"/>
        <v>0</v>
      </c>
    </row>
    <row r="78" spans="1:39" x14ac:dyDescent="0.35">
      <c r="A78" s="161" t="s">
        <v>1229</v>
      </c>
      <c r="B78" s="457"/>
      <c r="C78" s="457"/>
      <c r="D78" s="457"/>
      <c r="E78" s="457"/>
      <c r="F78" s="457"/>
      <c r="G78" s="57"/>
      <c r="H78" s="154"/>
      <c r="I78" s="51">
        <f t="shared" si="18"/>
        <v>0</v>
      </c>
      <c r="J78" s="43" t="str">
        <f t="shared" si="19"/>
        <v/>
      </c>
      <c r="W78" s="24" t="b">
        <f t="shared" si="20"/>
        <v>0</v>
      </c>
      <c r="X78" s="24" t="b">
        <f t="shared" si="21"/>
        <v>0</v>
      </c>
      <c r="Y78" s="24" t="str">
        <f t="shared" si="22"/>
        <v/>
      </c>
      <c r="Z78" s="120" t="str">
        <f t="shared" si="23"/>
        <v/>
      </c>
      <c r="AA78" s="120" t="str">
        <f t="shared" si="24"/>
        <v/>
      </c>
      <c r="AB78" s="120" t="str">
        <f t="shared" si="25"/>
        <v/>
      </c>
      <c r="AC78" s="120" t="str">
        <f t="shared" si="26"/>
        <v/>
      </c>
      <c r="AD78" s="120" t="str">
        <f t="shared" si="27"/>
        <v/>
      </c>
      <c r="AE78" s="120" t="str">
        <f t="shared" si="28"/>
        <v/>
      </c>
      <c r="AF78" s="24" t="str">
        <f t="shared" si="29"/>
        <v/>
      </c>
      <c r="AG78" s="24" t="str">
        <f t="shared" si="30"/>
        <v>;;;;;CAPACITACAO DE FORNECEDORES;</v>
      </c>
      <c r="AH78" s="24" t="str">
        <f>IFERROR(VLOOKUP($AG78,'VERIFICAÇÃO 8'!H:J,2,FALSE),"")</f>
        <v/>
      </c>
      <c r="AI78" s="24" t="str">
        <f>IFERROR(VLOOKUP($AG78,'VERIFICAÇÃO 8'!H:J,3,FALSE),"")</f>
        <v/>
      </c>
      <c r="AK78" s="24">
        <f t="shared" si="31"/>
        <v>0</v>
      </c>
      <c r="AL78" s="24">
        <f t="shared" si="32"/>
        <v>0</v>
      </c>
      <c r="AM78" s="24">
        <f t="shared" si="33"/>
        <v>0</v>
      </c>
    </row>
    <row r="79" spans="1:39" x14ac:dyDescent="0.35">
      <c r="A79" s="161" t="s">
        <v>1230</v>
      </c>
      <c r="B79" s="457"/>
      <c r="C79" s="457"/>
      <c r="D79" s="457"/>
      <c r="E79" s="457"/>
      <c r="F79" s="457"/>
      <c r="G79" s="57"/>
      <c r="H79" s="154"/>
      <c r="I79" s="51">
        <f t="shared" si="18"/>
        <v>0</v>
      </c>
      <c r="J79" s="43" t="str">
        <f t="shared" si="19"/>
        <v/>
      </c>
      <c r="W79" s="24" t="b">
        <f t="shared" si="20"/>
        <v>0</v>
      </c>
      <c r="X79" s="24" t="b">
        <f t="shared" si="21"/>
        <v>0</v>
      </c>
      <c r="Y79" s="24" t="str">
        <f t="shared" si="22"/>
        <v/>
      </c>
      <c r="Z79" s="120" t="str">
        <f t="shared" si="23"/>
        <v/>
      </c>
      <c r="AA79" s="120" t="str">
        <f t="shared" si="24"/>
        <v/>
      </c>
      <c r="AB79" s="120" t="str">
        <f t="shared" si="25"/>
        <v/>
      </c>
      <c r="AC79" s="120" t="str">
        <f t="shared" si="26"/>
        <v/>
      </c>
      <c r="AD79" s="120" t="str">
        <f t="shared" si="27"/>
        <v/>
      </c>
      <c r="AE79" s="120" t="str">
        <f t="shared" si="28"/>
        <v/>
      </c>
      <c r="AF79" s="24" t="str">
        <f t="shared" si="29"/>
        <v/>
      </c>
      <c r="AG79" s="24" t="str">
        <f t="shared" si="30"/>
        <v>;;;;;CAPACITACAO DE FORNECEDORES;</v>
      </c>
      <c r="AH79" s="24" t="str">
        <f>IFERROR(VLOOKUP($AG79,'VERIFICAÇÃO 8'!H:J,2,FALSE),"")</f>
        <v/>
      </c>
      <c r="AI79" s="24" t="str">
        <f>IFERROR(VLOOKUP($AG79,'VERIFICAÇÃO 8'!H:J,3,FALSE),"")</f>
        <v/>
      </c>
      <c r="AK79" s="24">
        <f t="shared" si="31"/>
        <v>0</v>
      </c>
      <c r="AL79" s="24">
        <f t="shared" si="32"/>
        <v>0</v>
      </c>
      <c r="AM79" s="24">
        <f t="shared" si="33"/>
        <v>0</v>
      </c>
    </row>
    <row r="80" spans="1:39" x14ac:dyDescent="0.35">
      <c r="A80" s="161" t="s">
        <v>1231</v>
      </c>
      <c r="B80" s="457"/>
      <c r="C80" s="457"/>
      <c r="D80" s="457"/>
      <c r="E80" s="457"/>
      <c r="F80" s="457"/>
      <c r="G80" s="57"/>
      <c r="H80" s="154"/>
      <c r="I80" s="51">
        <f t="shared" si="18"/>
        <v>0</v>
      </c>
      <c r="J80" s="43" t="str">
        <f t="shared" si="19"/>
        <v/>
      </c>
      <c r="W80" s="24" t="b">
        <f t="shared" si="20"/>
        <v>0</v>
      </c>
      <c r="X80" s="24" t="b">
        <f t="shared" si="21"/>
        <v>0</v>
      </c>
      <c r="Y80" s="24" t="str">
        <f t="shared" si="22"/>
        <v/>
      </c>
      <c r="Z80" s="120" t="str">
        <f t="shared" si="23"/>
        <v/>
      </c>
      <c r="AA80" s="120" t="str">
        <f t="shared" si="24"/>
        <v/>
      </c>
      <c r="AB80" s="120" t="str">
        <f t="shared" si="25"/>
        <v/>
      </c>
      <c r="AC80" s="120" t="str">
        <f t="shared" si="26"/>
        <v/>
      </c>
      <c r="AD80" s="120" t="str">
        <f t="shared" si="27"/>
        <v/>
      </c>
      <c r="AE80" s="120" t="str">
        <f t="shared" si="28"/>
        <v/>
      </c>
      <c r="AF80" s="24" t="str">
        <f t="shared" si="29"/>
        <v/>
      </c>
      <c r="AG80" s="24" t="str">
        <f t="shared" si="30"/>
        <v>;;;;;CAPACITACAO DE FORNECEDORES;</v>
      </c>
      <c r="AH80" s="24" t="str">
        <f>IFERROR(VLOOKUP($AG80,'VERIFICAÇÃO 8'!H:J,2,FALSE),"")</f>
        <v/>
      </c>
      <c r="AI80" s="24" t="str">
        <f>IFERROR(VLOOKUP($AG80,'VERIFICAÇÃO 8'!H:J,3,FALSE),"")</f>
        <v/>
      </c>
      <c r="AK80" s="24">
        <f t="shared" si="31"/>
        <v>0</v>
      </c>
      <c r="AL80" s="24">
        <f t="shared" si="32"/>
        <v>0</v>
      </c>
      <c r="AM80" s="24">
        <f t="shared" si="33"/>
        <v>0</v>
      </c>
    </row>
    <row r="81" spans="1:39" x14ac:dyDescent="0.35">
      <c r="A81" s="161" t="s">
        <v>1232</v>
      </c>
      <c r="B81" s="457"/>
      <c r="C81" s="457"/>
      <c r="D81" s="457"/>
      <c r="E81" s="457"/>
      <c r="F81" s="457"/>
      <c r="G81" s="57"/>
      <c r="H81" s="154"/>
      <c r="I81" s="51">
        <f t="shared" si="18"/>
        <v>0</v>
      </c>
      <c r="J81" s="43" t="str">
        <f t="shared" si="19"/>
        <v/>
      </c>
      <c r="W81" s="24" t="b">
        <f t="shared" si="20"/>
        <v>0</v>
      </c>
      <c r="X81" s="24" t="b">
        <f t="shared" si="21"/>
        <v>0</v>
      </c>
      <c r="Y81" s="24" t="str">
        <f t="shared" si="22"/>
        <v/>
      </c>
      <c r="Z81" s="120" t="str">
        <f t="shared" si="23"/>
        <v/>
      </c>
      <c r="AA81" s="120" t="str">
        <f t="shared" si="24"/>
        <v/>
      </c>
      <c r="AB81" s="120" t="str">
        <f t="shared" si="25"/>
        <v/>
      </c>
      <c r="AC81" s="120" t="str">
        <f t="shared" si="26"/>
        <v/>
      </c>
      <c r="AD81" s="120" t="str">
        <f t="shared" si="27"/>
        <v/>
      </c>
      <c r="AE81" s="120" t="str">
        <f t="shared" si="28"/>
        <v/>
      </c>
      <c r="AF81" s="24" t="str">
        <f t="shared" si="29"/>
        <v/>
      </c>
      <c r="AG81" s="24" t="str">
        <f t="shared" si="30"/>
        <v>;;;;;CAPACITACAO DE FORNECEDORES;</v>
      </c>
      <c r="AH81" s="24" t="str">
        <f>IFERROR(VLOOKUP($AG81,'VERIFICAÇÃO 8'!H:J,2,FALSE),"")</f>
        <v/>
      </c>
      <c r="AI81" s="24" t="str">
        <f>IFERROR(VLOOKUP($AG81,'VERIFICAÇÃO 8'!H:J,3,FALSE),"")</f>
        <v/>
      </c>
      <c r="AK81" s="24">
        <f t="shared" si="31"/>
        <v>0</v>
      </c>
      <c r="AL81" s="24">
        <f t="shared" si="32"/>
        <v>0</v>
      </c>
      <c r="AM81" s="24">
        <f t="shared" si="33"/>
        <v>0</v>
      </c>
    </row>
    <row r="82" spans="1:39" x14ac:dyDescent="0.35">
      <c r="A82" s="161" t="s">
        <v>1233</v>
      </c>
      <c r="B82" s="457"/>
      <c r="C82" s="457"/>
      <c r="D82" s="457"/>
      <c r="E82" s="457"/>
      <c r="F82" s="457"/>
      <c r="G82" s="57"/>
      <c r="H82" s="154"/>
      <c r="I82" s="51">
        <f t="shared" si="18"/>
        <v>0</v>
      </c>
      <c r="J82" s="43" t="str">
        <f t="shared" si="19"/>
        <v/>
      </c>
      <c r="W82" s="24" t="b">
        <f t="shared" si="20"/>
        <v>0</v>
      </c>
      <c r="X82" s="24" t="b">
        <f t="shared" si="21"/>
        <v>0</v>
      </c>
      <c r="Y82" s="24" t="str">
        <f t="shared" si="22"/>
        <v/>
      </c>
      <c r="Z82" s="120" t="str">
        <f t="shared" si="23"/>
        <v/>
      </c>
      <c r="AA82" s="120" t="str">
        <f t="shared" si="24"/>
        <v/>
      </c>
      <c r="AB82" s="120" t="str">
        <f t="shared" si="25"/>
        <v/>
      </c>
      <c r="AC82" s="120" t="str">
        <f t="shared" si="26"/>
        <v/>
      </c>
      <c r="AD82" s="120" t="str">
        <f t="shared" si="27"/>
        <v/>
      </c>
      <c r="AE82" s="120" t="str">
        <f t="shared" si="28"/>
        <v/>
      </c>
      <c r="AF82" s="24" t="str">
        <f t="shared" si="29"/>
        <v/>
      </c>
      <c r="AG82" s="24" t="str">
        <f t="shared" si="30"/>
        <v>;;;;;CAPACITACAO DE FORNECEDORES;</v>
      </c>
      <c r="AH82" s="24" t="str">
        <f>IFERROR(VLOOKUP($AG82,'VERIFICAÇÃO 8'!H:J,2,FALSE),"")</f>
        <v/>
      </c>
      <c r="AI82" s="24" t="str">
        <f>IFERROR(VLOOKUP($AG82,'VERIFICAÇÃO 8'!H:J,3,FALSE),"")</f>
        <v/>
      </c>
      <c r="AK82" s="24">
        <f t="shared" si="31"/>
        <v>0</v>
      </c>
      <c r="AL82" s="24">
        <f t="shared" si="32"/>
        <v>0</v>
      </c>
      <c r="AM82" s="24">
        <f t="shared" si="33"/>
        <v>0</v>
      </c>
    </row>
    <row r="83" spans="1:39" x14ac:dyDescent="0.35">
      <c r="A83" s="161" t="s">
        <v>1234</v>
      </c>
      <c r="B83" s="457"/>
      <c r="C83" s="457"/>
      <c r="D83" s="457"/>
      <c r="E83" s="457"/>
      <c r="F83" s="457"/>
      <c r="G83" s="57"/>
      <c r="H83" s="154"/>
      <c r="I83" s="51">
        <f t="shared" si="18"/>
        <v>0</v>
      </c>
      <c r="J83" s="43" t="str">
        <f t="shared" si="19"/>
        <v/>
      </c>
      <c r="W83" s="24" t="b">
        <f t="shared" si="20"/>
        <v>0</v>
      </c>
      <c r="X83" s="24" t="b">
        <f t="shared" si="21"/>
        <v>0</v>
      </c>
      <c r="Y83" s="24" t="str">
        <f t="shared" si="22"/>
        <v/>
      </c>
      <c r="Z83" s="120" t="str">
        <f t="shared" si="23"/>
        <v/>
      </c>
      <c r="AA83" s="120" t="str">
        <f t="shared" si="24"/>
        <v/>
      </c>
      <c r="AB83" s="120" t="str">
        <f t="shared" si="25"/>
        <v/>
      </c>
      <c r="AC83" s="120" t="str">
        <f t="shared" si="26"/>
        <v/>
      </c>
      <c r="AD83" s="120" t="str">
        <f t="shared" si="27"/>
        <v/>
      </c>
      <c r="AE83" s="120" t="str">
        <f t="shared" si="28"/>
        <v/>
      </c>
      <c r="AF83" s="24" t="str">
        <f t="shared" si="29"/>
        <v/>
      </c>
      <c r="AG83" s="24" t="str">
        <f t="shared" si="30"/>
        <v>;;;;;CAPACITACAO DE FORNECEDORES;</v>
      </c>
      <c r="AH83" s="24" t="str">
        <f>IFERROR(VLOOKUP($AG83,'VERIFICAÇÃO 8'!H:J,2,FALSE),"")</f>
        <v/>
      </c>
      <c r="AI83" s="24" t="str">
        <f>IFERROR(VLOOKUP($AG83,'VERIFICAÇÃO 8'!H:J,3,FALSE),"")</f>
        <v/>
      </c>
      <c r="AK83" s="24">
        <f t="shared" si="31"/>
        <v>0</v>
      </c>
      <c r="AL83" s="24">
        <f t="shared" si="32"/>
        <v>0</v>
      </c>
      <c r="AM83" s="24">
        <f t="shared" si="33"/>
        <v>0</v>
      </c>
    </row>
    <row r="84" spans="1:39" x14ac:dyDescent="0.35">
      <c r="A84" s="161" t="s">
        <v>1235</v>
      </c>
      <c r="B84" s="457"/>
      <c r="C84" s="457"/>
      <c r="D84" s="457"/>
      <c r="E84" s="457"/>
      <c r="F84" s="457"/>
      <c r="G84" s="57"/>
      <c r="H84" s="154"/>
      <c r="I84" s="51">
        <f t="shared" si="18"/>
        <v>0</v>
      </c>
      <c r="J84" s="43" t="str">
        <f t="shared" si="19"/>
        <v/>
      </c>
      <c r="W84" s="24" t="b">
        <f t="shared" si="20"/>
        <v>0</v>
      </c>
      <c r="X84" s="24" t="b">
        <f t="shared" si="21"/>
        <v>0</v>
      </c>
      <c r="Y84" s="24" t="str">
        <f t="shared" si="22"/>
        <v/>
      </c>
      <c r="Z84" s="120" t="str">
        <f t="shared" si="23"/>
        <v/>
      </c>
      <c r="AA84" s="120" t="str">
        <f t="shared" si="24"/>
        <v/>
      </c>
      <c r="AB84" s="120" t="str">
        <f t="shared" si="25"/>
        <v/>
      </c>
      <c r="AC84" s="120" t="str">
        <f t="shared" si="26"/>
        <v/>
      </c>
      <c r="AD84" s="120" t="str">
        <f t="shared" si="27"/>
        <v/>
      </c>
      <c r="AE84" s="120" t="str">
        <f t="shared" si="28"/>
        <v/>
      </c>
      <c r="AF84" s="24" t="str">
        <f t="shared" si="29"/>
        <v/>
      </c>
      <c r="AG84" s="24" t="str">
        <f t="shared" si="30"/>
        <v>;;;;;CAPACITACAO DE FORNECEDORES;</v>
      </c>
      <c r="AH84" s="24" t="str">
        <f>IFERROR(VLOOKUP($AG84,'VERIFICAÇÃO 8'!H:J,2,FALSE),"")</f>
        <v/>
      </c>
      <c r="AI84" s="24" t="str">
        <f>IFERROR(VLOOKUP($AG84,'VERIFICAÇÃO 8'!H:J,3,FALSE),"")</f>
        <v/>
      </c>
      <c r="AK84" s="24">
        <f t="shared" si="31"/>
        <v>0</v>
      </c>
      <c r="AL84" s="24">
        <f t="shared" si="32"/>
        <v>0</v>
      </c>
      <c r="AM84" s="24">
        <f t="shared" si="33"/>
        <v>0</v>
      </c>
    </row>
    <row r="85" spans="1:39" ht="20.149999999999999" customHeight="1" thickBot="1" x14ac:dyDescent="0.4">
      <c r="A85" s="733" t="s">
        <v>294</v>
      </c>
      <c r="B85" s="734"/>
      <c r="C85" s="734"/>
      <c r="D85" s="734"/>
      <c r="E85" s="734"/>
      <c r="F85" s="734"/>
      <c r="G85" s="734"/>
      <c r="H85" s="734"/>
      <c r="I85" s="53">
        <f>SUM(I5:I84)</f>
        <v>0</v>
      </c>
      <c r="AJ85" s="295" t="s">
        <v>5</v>
      </c>
      <c r="AK85" s="295">
        <f>SUM(AK5:AK84)</f>
        <v>0</v>
      </c>
      <c r="AL85" s="295">
        <f>SUM(AL5:AL84)</f>
        <v>0</v>
      </c>
      <c r="AM85" s="295">
        <f>SUM(AM5:AM84)</f>
        <v>0</v>
      </c>
    </row>
    <row r="86" spans="1:39" ht="10.5" thickTop="1" x14ac:dyDescent="0.35">
      <c r="AJ86" s="295" t="s">
        <v>18</v>
      </c>
      <c r="AK86" s="295" t="str">
        <f>IF(AK85&gt;0,AK4,"")</f>
        <v/>
      </c>
      <c r="AL86" s="295" t="str">
        <f>IF(AL85&gt;0,AL4,"")</f>
        <v/>
      </c>
      <c r="AM86" s="295" t="str">
        <f>IF(AM85&gt;0,AM4,"")</f>
        <v/>
      </c>
    </row>
  </sheetData>
  <sheetProtection algorithmName="SHA-512" hashValue="n2SO4AF76d3bdMzOPBA5m/YXWCXnV8pmPucw631NTTHc6gDpF85AT0nZyu7I//9naOM+jrR2NrjbVPmfd7GFzQ==" saltValue="1TLTLtsXMr8XEuqez3RuVg==" spinCount="100000" sheet="1" formatColumns="0" formatRows="0" selectLockedCells="1"/>
  <customSheetViews>
    <customSheetView guid="{F5A100CB-B899-442A-8CB0-2AB82028E8A7}" showGridLines="0" fitToPage="1" hiddenColumns="1">
      <selection activeCell="E23" sqref="E23"/>
      <pageMargins left="0.78740157480314965" right="0.23622047244094491" top="0.78740157480314965" bottom="0.74803149606299213" header="0.31496062992125984" footer="0.31496062992125984"/>
      <pageSetup paperSize="9" scale="93" fitToHeight="4" orientation="landscape" r:id="rId1"/>
      <headerFooter>
        <oddHeader>&amp;CPTR - PARTE B&amp;RVERSÃO 2</oddHeader>
        <oddFooter>&amp;A&amp;RPágina &amp;P</oddFooter>
      </headerFooter>
    </customSheetView>
  </customSheetViews>
  <mergeCells count="8">
    <mergeCell ref="AK3:AM3"/>
    <mergeCell ref="AG3:AI3"/>
    <mergeCell ref="A85:H85"/>
    <mergeCell ref="A3:I3"/>
    <mergeCell ref="L3:R3"/>
    <mergeCell ref="S3:T3"/>
    <mergeCell ref="W3:Y3"/>
    <mergeCell ref="Z3:AF3"/>
  </mergeCells>
  <dataValidations count="7">
    <dataValidation type="list" allowBlank="1" showInputMessage="1" showErrorMessage="1" error="SELECIONE NA LISTA O EXECUTOR DA DESPESA." sqref="B5:B84" xr:uid="{00000000-0002-0000-1600-000000000000}">
      <formula1>$L$5:$L$20</formula1>
    </dataValidation>
    <dataValidation type="list" allowBlank="1" showInputMessage="1" showErrorMessage="1" error="SELECIONE NA LISTA A PROCEDÊNCIA DO ITEM." sqref="D5:D84" xr:uid="{00000000-0002-0000-1600-000001000000}">
      <formula1>$N$37:$N$38</formula1>
    </dataValidation>
    <dataValidation type="list" allowBlank="1" showInputMessage="1" showErrorMessage="1" error="SELECIONE NA LISTA O TIPO DE DESPESA." sqref="C5:C84" xr:uid="{00000000-0002-0000-1600-000002000000}">
      <formula1>$N$26:$N$31</formula1>
    </dataValidation>
    <dataValidation type="textLength" operator="lessThanOrEqual" allowBlank="1" showInputMessage="1" showErrorMessage="1" error="O TEXTO NÃO PODE SUPERAR 80 CARACTERES" sqref="E5:E84" xr:uid="{00000000-0002-0000-1600-000003000000}">
      <formula1>80</formula1>
    </dataValidation>
    <dataValidation type="textLength" operator="lessThanOrEqual" allowBlank="1" showInputMessage="1" showErrorMessage="1" error="O TEXTO NÃO PODE SUPERAR 300 CARACTERES" sqref="F5:F84" xr:uid="{00000000-0002-0000-1600-000004000000}">
      <formula1>300</formula1>
    </dataValidation>
    <dataValidation type="whole" operator="greaterThanOrEqual" allowBlank="1" showInputMessage="1" showErrorMessage="1" error="PREENCHER NÚMERO INTEIRO MAIOR QUE ZERO" sqref="H5:H84" xr:uid="{00000000-0002-0000-1600-000005000000}">
      <formula1>0</formula1>
    </dataValidation>
    <dataValidation type="decimal" operator="greaterThanOrEqual" allowBlank="1" showInputMessage="1" showErrorMessage="1" error="A INFORMAÇÃO DEVE SER UM NÚMERO POSITIVO._x000a_UTILIZE VÍRGULA PARA SEPARAR OS CENTAVOS, SE HOUVRE." sqref="G5:G84" xr:uid="{00000000-0002-0000-1600-000006000000}">
      <formula1>0</formula1>
    </dataValidation>
  </dataValidations>
  <pageMargins left="0.78740157480314965" right="0.23622047244094491" top="0.78740157480314965" bottom="0.74803149606299213" header="0.31496062992125984" footer="0.31496062992125984"/>
  <pageSetup paperSize="9" scale="82" fitToHeight="4" orientation="landscape" r:id="rId2"/>
  <headerFooter>
    <oddHeader>&amp;CPTR - PARTE B&amp;RVERSÃO 2</oddHeader>
    <oddFooter>&amp;A&amp;RPágina &amp;P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Plan35"/>
  <dimension ref="A1:AB48"/>
  <sheetViews>
    <sheetView showGridLines="0" zoomScaleNormal="100" workbookViewId="0">
      <selection activeCell="B5" sqref="B5"/>
    </sheetView>
  </sheetViews>
  <sheetFormatPr defaultColWidth="9.1796875" defaultRowHeight="10" x14ac:dyDescent="0.35"/>
  <cols>
    <col min="1" max="1" width="4.81640625" style="77" customWidth="1"/>
    <col min="2" max="2" width="35.453125" style="5" customWidth="1"/>
    <col min="3" max="3" width="23.81640625" style="5" customWidth="1"/>
    <col min="4" max="5" width="20.54296875" style="5" customWidth="1"/>
    <col min="6" max="6" width="25.81640625" style="5" customWidth="1"/>
    <col min="7" max="7" width="67.1796875" style="67" customWidth="1"/>
    <col min="8" max="8" width="13.1796875" style="5" hidden="1" customWidth="1"/>
    <col min="9" max="9" width="31.453125" style="5" hidden="1" customWidth="1"/>
    <col min="10" max="10" width="26.54296875" style="5" hidden="1" customWidth="1"/>
    <col min="11" max="12" width="20.81640625" style="5" hidden="1" customWidth="1"/>
    <col min="13" max="13" width="31.1796875" style="5" hidden="1" customWidth="1"/>
    <col min="14" max="14" width="20.81640625" style="5" hidden="1" customWidth="1"/>
    <col min="15" max="15" width="27.7265625" style="5" hidden="1" customWidth="1"/>
    <col min="16" max="16" width="30.81640625" style="5" hidden="1" customWidth="1"/>
    <col min="17" max="17" width="27.7265625" style="5" hidden="1" customWidth="1"/>
    <col min="18" max="18" width="22.453125" style="5" hidden="1" customWidth="1"/>
    <col min="19" max="19" width="27" style="5" hidden="1" customWidth="1"/>
    <col min="20" max="20" width="22" style="5" hidden="1" customWidth="1"/>
    <col min="21" max="21" width="32" style="5" hidden="1" customWidth="1"/>
    <col min="22" max="22" width="10.26953125" style="5" hidden="1" customWidth="1"/>
    <col min="23" max="23" width="32.7265625" style="5" hidden="1" customWidth="1"/>
    <col min="24" max="24" width="41.453125" style="5" hidden="1" customWidth="1"/>
    <col min="25" max="25" width="15.453125" style="5" hidden="1" customWidth="1"/>
    <col min="26" max="27" width="26.81640625" style="5" hidden="1" customWidth="1"/>
    <col min="28" max="28" width="28.26953125" style="5" hidden="1" customWidth="1"/>
    <col min="29" max="29" width="19.81640625" style="5" customWidth="1"/>
    <col min="30" max="30" width="20.81640625" style="5" customWidth="1"/>
    <col min="31" max="32" width="20.453125" style="5" customWidth="1"/>
    <col min="33" max="33" width="23.81640625" style="5" customWidth="1"/>
    <col min="34" max="16384" width="9.1796875" style="5"/>
  </cols>
  <sheetData>
    <row r="1" spans="1:27" ht="10.5" x14ac:dyDescent="0.35">
      <c r="A1" s="141" t="s">
        <v>383</v>
      </c>
    </row>
    <row r="2" spans="1:27" ht="20.149999999999999" customHeight="1" thickBot="1" x14ac:dyDescent="0.4">
      <c r="Q2" s="392"/>
      <c r="R2" s="393"/>
      <c r="S2" s="393"/>
      <c r="T2" s="393"/>
      <c r="U2" s="393"/>
      <c r="V2" s="393"/>
      <c r="W2" s="392"/>
      <c r="Z2" s="392"/>
      <c r="AA2" s="392"/>
    </row>
    <row r="3" spans="1:27" ht="20.149999999999999" customHeight="1" thickTop="1" x14ac:dyDescent="0.35">
      <c r="A3" s="753" t="s">
        <v>405</v>
      </c>
      <c r="B3" s="754"/>
      <c r="C3" s="754"/>
      <c r="D3" s="754"/>
      <c r="E3" s="754"/>
      <c r="F3" s="755"/>
      <c r="I3" s="652" t="s">
        <v>950</v>
      </c>
      <c r="J3" s="653"/>
      <c r="K3" s="653"/>
      <c r="L3" s="653"/>
      <c r="M3" s="653"/>
      <c r="N3" s="654"/>
      <c r="O3" s="391" t="s">
        <v>2030</v>
      </c>
      <c r="Q3" s="786" t="s">
        <v>2027</v>
      </c>
      <c r="R3" s="787"/>
      <c r="S3" s="788"/>
      <c r="T3" s="758" t="s">
        <v>2220</v>
      </c>
      <c r="U3" s="759"/>
      <c r="V3" s="759"/>
      <c r="W3" s="789"/>
      <c r="X3" s="344"/>
      <c r="Z3" s="730" t="s">
        <v>2223</v>
      </c>
      <c r="AA3" s="730"/>
    </row>
    <row r="4" spans="1:27" ht="30" x14ac:dyDescent="0.35">
      <c r="A4" s="219" t="s">
        <v>6</v>
      </c>
      <c r="B4" s="93" t="s">
        <v>2214</v>
      </c>
      <c r="C4" s="93" t="s">
        <v>2215</v>
      </c>
      <c r="D4" s="93" t="s">
        <v>2216</v>
      </c>
      <c r="E4" s="93" t="s">
        <v>2217</v>
      </c>
      <c r="F4" s="94" t="s">
        <v>9</v>
      </c>
      <c r="G4" s="67" t="str">
        <f>IF(AND(J5="",OR(SUM(Q5:Q34)&gt;0,SUM(Q39:Q42)&gt;0)),I23,"")</f>
        <v/>
      </c>
      <c r="I4" s="101" t="str">
        <f>'A - DADOS INST.'!T40</f>
        <v>LISTA PARA SELEÇÃO</v>
      </c>
      <c r="J4" s="101" t="str">
        <f>'A - DADOS INST.'!U40</f>
        <v>CNPJ</v>
      </c>
      <c r="K4" s="101" t="str">
        <f>'A - DADOS INST.'!W40</f>
        <v>TIPO</v>
      </c>
      <c r="L4" s="101" t="str">
        <f>'A - DADOS INST.'!X40</f>
        <v>PORTE</v>
      </c>
      <c r="M4" s="101" t="str">
        <f>'A - DADOS INST.'!Y40</f>
        <v>PÚBLICA OU PRIVADA?</v>
      </c>
      <c r="N4" s="101" t="str">
        <f>'A - DADOS INST.'!Z40</f>
        <v>COM FINS LUCRATIVOS?</v>
      </c>
      <c r="O4" s="391"/>
      <c r="Q4" s="320" t="s">
        <v>1883</v>
      </c>
      <c r="R4" s="320" t="s">
        <v>1884</v>
      </c>
      <c r="S4" s="211" t="s">
        <v>1885</v>
      </c>
      <c r="T4" s="118" t="s">
        <v>1563</v>
      </c>
      <c r="U4" s="118" t="s">
        <v>1899</v>
      </c>
      <c r="V4" s="118" t="s">
        <v>5</v>
      </c>
      <c r="W4" s="211" t="s">
        <v>1907</v>
      </c>
      <c r="X4" s="344"/>
      <c r="Z4" s="24" t="s">
        <v>1665</v>
      </c>
      <c r="AA4" s="24" t="s">
        <v>2092</v>
      </c>
    </row>
    <row r="5" spans="1:27" x14ac:dyDescent="0.35">
      <c r="A5" s="161" t="s">
        <v>916</v>
      </c>
      <c r="B5" s="12"/>
      <c r="C5" s="8"/>
      <c r="D5" s="9"/>
      <c r="E5" s="9"/>
      <c r="F5" s="11">
        <f>IF($J$5="",0,IF(OR(S5&lt;&gt;"",W5&lt;&gt;""),0,C5*D5*E5))</f>
        <v>0</v>
      </c>
      <c r="G5" s="27" t="str">
        <f>IF(W5&lt;&gt;"",W5,IF(S5&lt;&gt;"",S5,""))</f>
        <v/>
      </c>
      <c r="I5" s="24" t="str">
        <f>'A - DADOS INST.'!T41</f>
        <v/>
      </c>
      <c r="J5" s="81" t="str">
        <f>'A - DADOS INST.'!U41</f>
        <v/>
      </c>
      <c r="K5" s="24" t="str">
        <f>'A - DADOS INST.'!W41</f>
        <v/>
      </c>
      <c r="L5" s="24" t="str">
        <f>'A - DADOS INST.'!X41</f>
        <v/>
      </c>
      <c r="M5" s="24" t="str">
        <f>'A - DADOS INST.'!Y41</f>
        <v/>
      </c>
      <c r="N5" s="24" t="str">
        <f>'A - DADOS INST.'!Z41</f>
        <v/>
      </c>
      <c r="O5" s="148">
        <f>$F$45</f>
        <v>0</v>
      </c>
      <c r="Q5" s="24">
        <f>IF(OR(B5&lt;&gt;"",C5&lt;&gt;"",D5&lt;&gt;"",E5&lt;&gt;""),1,0)</f>
        <v>0</v>
      </c>
      <c r="R5" s="24">
        <f>IF(AND(B5&lt;&gt;"",C5&lt;&gt;"",D5&lt;&gt;"",E5&lt;&gt;""),1,0)</f>
        <v>0</v>
      </c>
      <c r="S5" s="24" t="str">
        <f t="shared" ref="S5:S34" si="0">IF(AND(Q5=1,R5=0),$I$22,"")</f>
        <v/>
      </c>
      <c r="T5" s="24" t="s">
        <v>1647</v>
      </c>
      <c r="U5" s="24" t="str">
        <f t="shared" ref="U5:U34" si="1">CONCATENATE($I$10,$I$18,$K$5,$I$18,$L$5,$I$18,$M$5,$I$18,$N$5,$I$18,$I$14,$I$18,T5)</f>
        <v>;;;;;RECURSOS HUMANOS;BOLSA</v>
      </c>
      <c r="V5" s="24" t="str">
        <f>IFERROR(VLOOKUP($U5,'VERIFICAÇÃO 8'!H:J,2,FALSE),"")</f>
        <v/>
      </c>
      <c r="W5" s="24" t="str">
        <f>IF(Q5=0,"",IFERROR(VLOOKUP($U5,'VERIFICAÇÃO 8'!H:J,3,FALSE),""))</f>
        <v/>
      </c>
      <c r="X5" s="344"/>
      <c r="Z5" s="24">
        <f>IF(S5&lt;&gt;"",1,0)</f>
        <v>0</v>
      </c>
      <c r="AA5" s="24">
        <f>IF(W5&lt;&gt;"",1,0)</f>
        <v>0</v>
      </c>
    </row>
    <row r="6" spans="1:27" ht="10.5" x14ac:dyDescent="0.35">
      <c r="A6" s="161" t="s">
        <v>917</v>
      </c>
      <c r="B6" s="12"/>
      <c r="C6" s="8"/>
      <c r="D6" s="9"/>
      <c r="E6" s="9"/>
      <c r="F6" s="11">
        <f t="shared" ref="F6:F34" si="2">IF($J$5="",0,IF(OR(S6&lt;&gt;"",W6&lt;&gt;""),0,C6*D6*E6))</f>
        <v>0</v>
      </c>
      <c r="G6" s="27" t="str">
        <f t="shared" ref="G6:G34" si="3">IF(W6&lt;&gt;"",W6,IF(S6&lt;&gt;"",S6,""))</f>
        <v/>
      </c>
      <c r="N6" s="394"/>
      <c r="O6" s="395"/>
      <c r="Q6" s="24">
        <f t="shared" ref="Q6:Q34" si="4">IF(OR(B6&lt;&gt;"",C6&lt;&gt;"",D6&lt;&gt;"",E6&lt;&gt;""),1,0)</f>
        <v>0</v>
      </c>
      <c r="R6" s="24">
        <f t="shared" ref="R6:R34" si="5">IF(AND(B6&lt;&gt;"",C6&lt;&gt;"",D6&lt;&gt;"",E6&lt;&gt;""),1,0)</f>
        <v>0</v>
      </c>
      <c r="S6" s="24" t="str">
        <f t="shared" si="0"/>
        <v/>
      </c>
      <c r="T6" s="24" t="s">
        <v>1647</v>
      </c>
      <c r="U6" s="24" t="str">
        <f t="shared" si="1"/>
        <v>;;;;;RECURSOS HUMANOS;BOLSA</v>
      </c>
      <c r="V6" s="24" t="str">
        <f>IFERROR(VLOOKUP($U6,'VERIFICAÇÃO 8'!H:J,2,FALSE),"")</f>
        <v/>
      </c>
      <c r="W6" s="24" t="str">
        <f>IF(Q6=0,"",IFERROR(VLOOKUP($U6,'VERIFICAÇÃO 8'!H:J,3,FALSE),""))</f>
        <v/>
      </c>
      <c r="X6" s="344"/>
      <c r="Z6" s="24">
        <f t="shared" ref="Z6:Z34" si="6">IF(S6&lt;&gt;"",1,0)</f>
        <v>0</v>
      </c>
      <c r="AA6" s="24">
        <f>IF(W6&lt;&gt;"",1,0)</f>
        <v>0</v>
      </c>
    </row>
    <row r="7" spans="1:27" x14ac:dyDescent="0.35">
      <c r="A7" s="161" t="s">
        <v>918</v>
      </c>
      <c r="B7" s="12"/>
      <c r="C7" s="8"/>
      <c r="D7" s="9"/>
      <c r="E7" s="9"/>
      <c r="F7" s="11">
        <f t="shared" si="2"/>
        <v>0</v>
      </c>
      <c r="G7" s="27" t="str">
        <f t="shared" si="3"/>
        <v/>
      </c>
      <c r="Q7" s="24">
        <f t="shared" si="4"/>
        <v>0</v>
      </c>
      <c r="R7" s="24">
        <f t="shared" si="5"/>
        <v>0</v>
      </c>
      <c r="S7" s="24" t="str">
        <f t="shared" si="0"/>
        <v/>
      </c>
      <c r="T7" s="24" t="s">
        <v>1647</v>
      </c>
      <c r="U7" s="24" t="str">
        <f t="shared" si="1"/>
        <v>;;;;;RECURSOS HUMANOS;BOLSA</v>
      </c>
      <c r="V7" s="24" t="str">
        <f>IFERROR(VLOOKUP($U7,'VERIFICAÇÃO 8'!H:J,2,FALSE),"")</f>
        <v/>
      </c>
      <c r="W7" s="24" t="str">
        <f>IF(Q7=0,"",IFERROR(VLOOKUP($U7,'VERIFICAÇÃO 8'!H:J,3,FALSE),""))</f>
        <v/>
      </c>
      <c r="X7" s="344"/>
      <c r="Z7" s="24">
        <f t="shared" si="6"/>
        <v>0</v>
      </c>
      <c r="AA7" s="24">
        <f t="shared" ref="AA7:AA34" si="7">IF(W7&lt;&gt;"",1,0)</f>
        <v>0</v>
      </c>
    </row>
    <row r="8" spans="1:27" x14ac:dyDescent="0.35">
      <c r="A8" s="161" t="s">
        <v>919</v>
      </c>
      <c r="B8" s="443"/>
      <c r="C8" s="8"/>
      <c r="D8" s="9"/>
      <c r="E8" s="9"/>
      <c r="F8" s="11">
        <f t="shared" si="2"/>
        <v>0</v>
      </c>
      <c r="G8" s="27" t="str">
        <f t="shared" si="3"/>
        <v/>
      </c>
      <c r="Q8" s="24">
        <f t="shared" si="4"/>
        <v>0</v>
      </c>
      <c r="R8" s="24">
        <f t="shared" si="5"/>
        <v>0</v>
      </c>
      <c r="S8" s="24" t="str">
        <f t="shared" si="0"/>
        <v/>
      </c>
      <c r="T8" s="24" t="s">
        <v>1647</v>
      </c>
      <c r="U8" s="24" t="str">
        <f t="shared" si="1"/>
        <v>;;;;;RECURSOS HUMANOS;BOLSA</v>
      </c>
      <c r="V8" s="24" t="str">
        <f>IFERROR(VLOOKUP($U8,'VERIFICAÇÃO 8'!H:J,2,FALSE),"")</f>
        <v/>
      </c>
      <c r="W8" s="24" t="str">
        <f>IF(Q8=0,"",IFERROR(VLOOKUP($U8,'VERIFICAÇÃO 8'!H:J,3,FALSE),""))</f>
        <v/>
      </c>
      <c r="X8" s="344"/>
      <c r="Z8" s="24">
        <f t="shared" si="6"/>
        <v>0</v>
      </c>
      <c r="AA8" s="24">
        <f t="shared" si="7"/>
        <v>0</v>
      </c>
    </row>
    <row r="9" spans="1:27" ht="10.5" x14ac:dyDescent="0.35">
      <c r="A9" s="161" t="s">
        <v>920</v>
      </c>
      <c r="B9" s="443"/>
      <c r="C9" s="8"/>
      <c r="D9" s="9"/>
      <c r="E9" s="9"/>
      <c r="F9" s="11">
        <f t="shared" si="2"/>
        <v>0</v>
      </c>
      <c r="G9" s="27" t="str">
        <f t="shared" si="3"/>
        <v/>
      </c>
      <c r="I9" s="228" t="s">
        <v>2026</v>
      </c>
      <c r="K9" s="66" t="s">
        <v>2023</v>
      </c>
      <c r="M9" s="66" t="s">
        <v>2025</v>
      </c>
      <c r="Q9" s="24">
        <f t="shared" si="4"/>
        <v>0</v>
      </c>
      <c r="R9" s="24">
        <f t="shared" si="5"/>
        <v>0</v>
      </c>
      <c r="S9" s="24" t="str">
        <f t="shared" si="0"/>
        <v/>
      </c>
      <c r="T9" s="24" t="s">
        <v>1647</v>
      </c>
      <c r="U9" s="24" t="str">
        <f t="shared" si="1"/>
        <v>;;;;;RECURSOS HUMANOS;BOLSA</v>
      </c>
      <c r="V9" s="24" t="str">
        <f>IFERROR(VLOOKUP($U9,'VERIFICAÇÃO 8'!H:J,2,FALSE),"")</f>
        <v/>
      </c>
      <c r="W9" s="24" t="str">
        <f>IF(Q9=0,"",IFERROR(VLOOKUP($U9,'VERIFICAÇÃO 8'!H:J,3,FALSE),""))</f>
        <v/>
      </c>
      <c r="X9" s="344"/>
      <c r="Z9" s="24">
        <f t="shared" si="6"/>
        <v>0</v>
      </c>
      <c r="AA9" s="24">
        <f t="shared" si="7"/>
        <v>0</v>
      </c>
    </row>
    <row r="10" spans="1:27" x14ac:dyDescent="0.35">
      <c r="A10" s="161" t="s">
        <v>921</v>
      </c>
      <c r="B10" s="443"/>
      <c r="C10" s="8"/>
      <c r="D10" s="9"/>
      <c r="E10" s="9"/>
      <c r="F10" s="11">
        <f t="shared" si="2"/>
        <v>0</v>
      </c>
      <c r="G10" s="27" t="str">
        <f t="shared" si="3"/>
        <v/>
      </c>
      <c r="I10" s="169" t="str">
        <f>BASE!$G$6</f>
        <v/>
      </c>
      <c r="K10" s="81">
        <f>'B - DADOS TÉCNICOS'!$C$6</f>
        <v>0</v>
      </c>
      <c r="M10" s="24" t="s">
        <v>401</v>
      </c>
      <c r="Q10" s="24">
        <f t="shared" si="4"/>
        <v>0</v>
      </c>
      <c r="R10" s="24">
        <f t="shared" si="5"/>
        <v>0</v>
      </c>
      <c r="S10" s="24" t="str">
        <f t="shared" si="0"/>
        <v/>
      </c>
      <c r="T10" s="24" t="s">
        <v>1647</v>
      </c>
      <c r="U10" s="24" t="str">
        <f t="shared" si="1"/>
        <v>;;;;;RECURSOS HUMANOS;BOLSA</v>
      </c>
      <c r="V10" s="24" t="str">
        <f>IFERROR(VLOOKUP($U10,'VERIFICAÇÃO 8'!H:J,2,FALSE),"")</f>
        <v/>
      </c>
      <c r="W10" s="24" t="str">
        <f>IF(Q10=0,"",IFERROR(VLOOKUP($U10,'VERIFICAÇÃO 8'!H:J,3,FALSE),""))</f>
        <v/>
      </c>
      <c r="X10" s="344"/>
      <c r="Z10" s="24">
        <f t="shared" si="6"/>
        <v>0</v>
      </c>
      <c r="AA10" s="24">
        <f t="shared" si="7"/>
        <v>0</v>
      </c>
    </row>
    <row r="11" spans="1:27" x14ac:dyDescent="0.35">
      <c r="A11" s="161" t="s">
        <v>922</v>
      </c>
      <c r="B11" s="443"/>
      <c r="C11" s="8"/>
      <c r="D11" s="9"/>
      <c r="E11" s="9"/>
      <c r="F11" s="11">
        <f t="shared" si="2"/>
        <v>0</v>
      </c>
      <c r="G11" s="27" t="str">
        <f t="shared" si="3"/>
        <v/>
      </c>
      <c r="M11" s="24" t="s">
        <v>402</v>
      </c>
      <c r="Q11" s="24">
        <f t="shared" si="4"/>
        <v>0</v>
      </c>
      <c r="R11" s="24">
        <f t="shared" si="5"/>
        <v>0</v>
      </c>
      <c r="S11" s="24" t="str">
        <f t="shared" si="0"/>
        <v/>
      </c>
      <c r="T11" s="24" t="s">
        <v>1647</v>
      </c>
      <c r="U11" s="24" t="str">
        <f t="shared" si="1"/>
        <v>;;;;;RECURSOS HUMANOS;BOLSA</v>
      </c>
      <c r="V11" s="24" t="str">
        <f>IFERROR(VLOOKUP($U11,'VERIFICAÇÃO 8'!H:J,2,FALSE),"")</f>
        <v/>
      </c>
      <c r="W11" s="24" t="str">
        <f>IF(Q11=0,"",IFERROR(VLOOKUP($U11,'VERIFICAÇÃO 8'!H:J,3,FALSE),""))</f>
        <v/>
      </c>
      <c r="X11" s="344"/>
      <c r="Z11" s="24">
        <f t="shared" si="6"/>
        <v>0</v>
      </c>
      <c r="AA11" s="24">
        <f t="shared" si="7"/>
        <v>0</v>
      </c>
    </row>
    <row r="12" spans="1:27" x14ac:dyDescent="0.35">
      <c r="A12" s="161" t="s">
        <v>923</v>
      </c>
      <c r="B12" s="443"/>
      <c r="C12" s="8"/>
      <c r="D12" s="9"/>
      <c r="E12" s="9"/>
      <c r="F12" s="11">
        <f t="shared" si="2"/>
        <v>0</v>
      </c>
      <c r="G12" s="27" t="str">
        <f t="shared" si="3"/>
        <v/>
      </c>
      <c r="M12" s="24" t="s">
        <v>403</v>
      </c>
      <c r="Q12" s="24">
        <f t="shared" si="4"/>
        <v>0</v>
      </c>
      <c r="R12" s="24">
        <f t="shared" si="5"/>
        <v>0</v>
      </c>
      <c r="S12" s="24" t="str">
        <f t="shared" si="0"/>
        <v/>
      </c>
      <c r="T12" s="24" t="s">
        <v>1647</v>
      </c>
      <c r="U12" s="24" t="str">
        <f t="shared" si="1"/>
        <v>;;;;;RECURSOS HUMANOS;BOLSA</v>
      </c>
      <c r="V12" s="24" t="str">
        <f>IFERROR(VLOOKUP($U12,'VERIFICAÇÃO 8'!H:J,2,FALSE),"")</f>
        <v/>
      </c>
      <c r="W12" s="24" t="str">
        <f>IF(Q12=0,"",IFERROR(VLOOKUP($U12,'VERIFICAÇÃO 8'!H:J,3,FALSE),""))</f>
        <v/>
      </c>
      <c r="X12" s="344"/>
      <c r="Z12" s="24">
        <f t="shared" si="6"/>
        <v>0</v>
      </c>
      <c r="AA12" s="24">
        <f t="shared" si="7"/>
        <v>0</v>
      </c>
    </row>
    <row r="13" spans="1:27" ht="10.5" x14ac:dyDescent="0.35">
      <c r="A13" s="161" t="s">
        <v>924</v>
      </c>
      <c r="B13" s="443"/>
      <c r="C13" s="8"/>
      <c r="D13" s="9"/>
      <c r="E13" s="9"/>
      <c r="F13" s="11">
        <f t="shared" si="2"/>
        <v>0</v>
      </c>
      <c r="G13" s="27" t="str">
        <f t="shared" si="3"/>
        <v/>
      </c>
      <c r="I13" s="66" t="s">
        <v>2020</v>
      </c>
      <c r="K13" s="66" t="s">
        <v>2024</v>
      </c>
      <c r="M13" s="24" t="s">
        <v>404</v>
      </c>
      <c r="Q13" s="24">
        <f t="shared" si="4"/>
        <v>0</v>
      </c>
      <c r="R13" s="24">
        <f t="shared" si="5"/>
        <v>0</v>
      </c>
      <c r="S13" s="24" t="str">
        <f t="shared" si="0"/>
        <v/>
      </c>
      <c r="T13" s="24" t="s">
        <v>1647</v>
      </c>
      <c r="U13" s="24" t="str">
        <f t="shared" si="1"/>
        <v>;;;;;RECURSOS HUMANOS;BOLSA</v>
      </c>
      <c r="V13" s="24" t="str">
        <f>IFERROR(VLOOKUP($U13,'VERIFICAÇÃO 8'!H:J,2,FALSE),"")</f>
        <v/>
      </c>
      <c r="W13" s="24" t="str">
        <f>IF(Q13=0,"",IFERROR(VLOOKUP($U13,'VERIFICAÇÃO 8'!H:J,3,FALSE),""))</f>
        <v/>
      </c>
      <c r="X13" s="344"/>
      <c r="Z13" s="24">
        <f t="shared" si="6"/>
        <v>0</v>
      </c>
      <c r="AA13" s="24">
        <f t="shared" si="7"/>
        <v>0</v>
      </c>
    </row>
    <row r="14" spans="1:27" x14ac:dyDescent="0.35">
      <c r="A14" s="161" t="s">
        <v>925</v>
      </c>
      <c r="B14" s="443"/>
      <c r="C14" s="8"/>
      <c r="D14" s="9"/>
      <c r="E14" s="9"/>
      <c r="F14" s="11">
        <f t="shared" si="2"/>
        <v>0</v>
      </c>
      <c r="G14" s="27" t="str">
        <f t="shared" si="3"/>
        <v/>
      </c>
      <c r="I14" s="24" t="s">
        <v>303</v>
      </c>
      <c r="K14" s="24" t="s">
        <v>248</v>
      </c>
      <c r="Q14" s="24">
        <f t="shared" si="4"/>
        <v>0</v>
      </c>
      <c r="R14" s="24">
        <f t="shared" si="5"/>
        <v>0</v>
      </c>
      <c r="S14" s="24" t="str">
        <f t="shared" si="0"/>
        <v/>
      </c>
      <c r="T14" s="24" t="s">
        <v>1647</v>
      </c>
      <c r="U14" s="24" t="str">
        <f t="shared" si="1"/>
        <v>;;;;;RECURSOS HUMANOS;BOLSA</v>
      </c>
      <c r="V14" s="24" t="str">
        <f>IFERROR(VLOOKUP($U14,'VERIFICAÇÃO 8'!H:J,2,FALSE),"")</f>
        <v/>
      </c>
      <c r="W14" s="24" t="str">
        <f>IF(Q14=0,"",IFERROR(VLOOKUP($U14,'VERIFICAÇÃO 8'!H:J,3,FALSE),""))</f>
        <v/>
      </c>
      <c r="X14" s="344"/>
      <c r="Z14" s="24">
        <f t="shared" si="6"/>
        <v>0</v>
      </c>
      <c r="AA14" s="24">
        <f t="shared" si="7"/>
        <v>0</v>
      </c>
    </row>
    <row r="15" spans="1:27" x14ac:dyDescent="0.35">
      <c r="A15" s="161" t="s">
        <v>926</v>
      </c>
      <c r="B15" s="443"/>
      <c r="C15" s="8"/>
      <c r="D15" s="9"/>
      <c r="E15" s="9"/>
      <c r="F15" s="11">
        <f t="shared" si="2"/>
        <v>0</v>
      </c>
      <c r="G15" s="27" t="str">
        <f t="shared" si="3"/>
        <v/>
      </c>
      <c r="K15" s="24" t="s">
        <v>316</v>
      </c>
      <c r="Q15" s="24">
        <f t="shared" si="4"/>
        <v>0</v>
      </c>
      <c r="R15" s="24">
        <f t="shared" si="5"/>
        <v>0</v>
      </c>
      <c r="S15" s="24" t="str">
        <f t="shared" si="0"/>
        <v/>
      </c>
      <c r="T15" s="24" t="s">
        <v>1647</v>
      </c>
      <c r="U15" s="24" t="str">
        <f t="shared" si="1"/>
        <v>;;;;;RECURSOS HUMANOS;BOLSA</v>
      </c>
      <c r="V15" s="24" t="str">
        <f>IFERROR(VLOOKUP($U15,'VERIFICAÇÃO 8'!H:J,2,FALSE),"")</f>
        <v/>
      </c>
      <c r="W15" s="24" t="str">
        <f>IF(Q15=0,"",IFERROR(VLOOKUP($U15,'VERIFICAÇÃO 8'!H:J,3,FALSE),""))</f>
        <v/>
      </c>
      <c r="X15" s="344"/>
      <c r="Z15" s="24">
        <f t="shared" si="6"/>
        <v>0</v>
      </c>
      <c r="AA15" s="24">
        <f t="shared" si="7"/>
        <v>0</v>
      </c>
    </row>
    <row r="16" spans="1:27" ht="10.5" x14ac:dyDescent="0.35">
      <c r="A16" s="161" t="s">
        <v>927</v>
      </c>
      <c r="B16" s="443"/>
      <c r="C16" s="8"/>
      <c r="D16" s="9"/>
      <c r="E16" s="9"/>
      <c r="F16" s="11">
        <f t="shared" si="2"/>
        <v>0</v>
      </c>
      <c r="G16" s="27" t="str">
        <f t="shared" si="3"/>
        <v/>
      </c>
      <c r="I16" s="6"/>
      <c r="K16" s="572" t="s">
        <v>2411</v>
      </c>
      <c r="L16" s="76"/>
      <c r="Q16" s="24">
        <f t="shared" si="4"/>
        <v>0</v>
      </c>
      <c r="R16" s="24">
        <f t="shared" si="5"/>
        <v>0</v>
      </c>
      <c r="S16" s="24" t="str">
        <f t="shared" si="0"/>
        <v/>
      </c>
      <c r="T16" s="24" t="s">
        <v>1647</v>
      </c>
      <c r="U16" s="24" t="str">
        <f t="shared" si="1"/>
        <v>;;;;;RECURSOS HUMANOS;BOLSA</v>
      </c>
      <c r="V16" s="24" t="str">
        <f>IFERROR(VLOOKUP($U16,'VERIFICAÇÃO 8'!H:J,2,FALSE),"")</f>
        <v/>
      </c>
      <c r="W16" s="24" t="str">
        <f>IF(Q16=0,"",IFERROR(VLOOKUP($U16,'VERIFICAÇÃO 8'!H:J,3,FALSE),""))</f>
        <v/>
      </c>
      <c r="X16" s="344"/>
      <c r="Z16" s="24">
        <f t="shared" si="6"/>
        <v>0</v>
      </c>
      <c r="AA16" s="24">
        <f t="shared" si="7"/>
        <v>0</v>
      </c>
    </row>
    <row r="17" spans="1:27" ht="10.5" x14ac:dyDescent="0.35">
      <c r="A17" s="161" t="s">
        <v>928</v>
      </c>
      <c r="B17" s="443"/>
      <c r="C17" s="8"/>
      <c r="D17" s="9"/>
      <c r="E17" s="9"/>
      <c r="F17" s="11">
        <f t="shared" si="2"/>
        <v>0</v>
      </c>
      <c r="G17" s="27" t="str">
        <f t="shared" si="3"/>
        <v/>
      </c>
      <c r="I17" s="66" t="s">
        <v>2021</v>
      </c>
      <c r="K17" s="24" t="s">
        <v>266</v>
      </c>
      <c r="Q17" s="24">
        <f t="shared" si="4"/>
        <v>0</v>
      </c>
      <c r="R17" s="24">
        <f t="shared" si="5"/>
        <v>0</v>
      </c>
      <c r="S17" s="24" t="str">
        <f t="shared" si="0"/>
        <v/>
      </c>
      <c r="T17" s="24" t="s">
        <v>1647</v>
      </c>
      <c r="U17" s="24" t="str">
        <f t="shared" si="1"/>
        <v>;;;;;RECURSOS HUMANOS;BOLSA</v>
      </c>
      <c r="V17" s="24" t="str">
        <f>IFERROR(VLOOKUP($U17,'VERIFICAÇÃO 8'!H:J,2,FALSE),"")</f>
        <v/>
      </c>
      <c r="W17" s="24" t="str">
        <f>IF(Q17=0,"",IFERROR(VLOOKUP($U17,'VERIFICAÇÃO 8'!H:J,3,FALSE),""))</f>
        <v/>
      </c>
      <c r="X17" s="344"/>
      <c r="Z17" s="24">
        <f t="shared" si="6"/>
        <v>0</v>
      </c>
      <c r="AA17" s="24">
        <f t="shared" si="7"/>
        <v>0</v>
      </c>
    </row>
    <row r="18" spans="1:27" ht="10.5" x14ac:dyDescent="0.35">
      <c r="A18" s="161" t="s">
        <v>929</v>
      </c>
      <c r="B18" s="443"/>
      <c r="C18" s="8"/>
      <c r="D18" s="9"/>
      <c r="E18" s="9"/>
      <c r="F18" s="11">
        <f t="shared" si="2"/>
        <v>0</v>
      </c>
      <c r="G18" s="27" t="str">
        <f t="shared" si="3"/>
        <v/>
      </c>
      <c r="I18" s="24" t="s">
        <v>1706</v>
      </c>
      <c r="K18" s="24" t="s">
        <v>267</v>
      </c>
      <c r="M18" s="736" t="s">
        <v>2222</v>
      </c>
      <c r="N18" s="736"/>
      <c r="O18" s="736"/>
      <c r="Q18" s="24">
        <f t="shared" si="4"/>
        <v>0</v>
      </c>
      <c r="R18" s="24">
        <f t="shared" si="5"/>
        <v>0</v>
      </c>
      <c r="S18" s="24" t="str">
        <f t="shared" si="0"/>
        <v/>
      </c>
      <c r="T18" s="24" t="s">
        <v>1647</v>
      </c>
      <c r="U18" s="24" t="str">
        <f t="shared" si="1"/>
        <v>;;;;;RECURSOS HUMANOS;BOLSA</v>
      </c>
      <c r="V18" s="24" t="str">
        <f>IFERROR(VLOOKUP($U18,'VERIFICAÇÃO 8'!H:J,2,FALSE),"")</f>
        <v/>
      </c>
      <c r="W18" s="24" t="str">
        <f>IF(Q18=0,"",IFERROR(VLOOKUP($U18,'VERIFICAÇÃO 8'!H:J,3,FALSE),""))</f>
        <v/>
      </c>
      <c r="X18" s="344"/>
      <c r="Z18" s="24">
        <f t="shared" si="6"/>
        <v>0</v>
      </c>
      <c r="AA18" s="24">
        <f t="shared" si="7"/>
        <v>0</v>
      </c>
    </row>
    <row r="19" spans="1:27" ht="10.5" x14ac:dyDescent="0.35">
      <c r="A19" s="161" t="s">
        <v>930</v>
      </c>
      <c r="B19" s="443"/>
      <c r="C19" s="8"/>
      <c r="D19" s="9"/>
      <c r="E19" s="9"/>
      <c r="F19" s="11">
        <f t="shared" si="2"/>
        <v>0</v>
      </c>
      <c r="G19" s="27" t="str">
        <f t="shared" si="3"/>
        <v/>
      </c>
      <c r="K19" s="24" t="s">
        <v>268</v>
      </c>
      <c r="L19" s="6"/>
      <c r="M19" s="155" t="s">
        <v>2028</v>
      </c>
      <c r="N19" s="147" t="s">
        <v>7</v>
      </c>
      <c r="O19" s="147" t="s">
        <v>228</v>
      </c>
      <c r="Q19" s="24">
        <f t="shared" si="4"/>
        <v>0</v>
      </c>
      <c r="R19" s="24">
        <f t="shared" si="5"/>
        <v>0</v>
      </c>
      <c r="S19" s="24" t="str">
        <f t="shared" si="0"/>
        <v/>
      </c>
      <c r="T19" s="24" t="s">
        <v>1647</v>
      </c>
      <c r="U19" s="24" t="str">
        <f t="shared" si="1"/>
        <v>;;;;;RECURSOS HUMANOS;BOLSA</v>
      </c>
      <c r="V19" s="24" t="str">
        <f>IFERROR(VLOOKUP($U19,'VERIFICAÇÃO 8'!H:J,2,FALSE),"")</f>
        <v/>
      </c>
      <c r="W19" s="24" t="str">
        <f>IF(Q19=0,"",IFERROR(VLOOKUP($U19,'VERIFICAÇÃO 8'!H:J,3,FALSE),""))</f>
        <v/>
      </c>
      <c r="X19" s="344"/>
      <c r="Z19" s="24">
        <f t="shared" si="6"/>
        <v>0</v>
      </c>
      <c r="AA19" s="24">
        <f t="shared" si="7"/>
        <v>0</v>
      </c>
    </row>
    <row r="20" spans="1:27" x14ac:dyDescent="0.35">
      <c r="A20" s="161" t="s">
        <v>931</v>
      </c>
      <c r="B20" s="443"/>
      <c r="C20" s="8"/>
      <c r="D20" s="9"/>
      <c r="E20" s="9"/>
      <c r="F20" s="11">
        <f t="shared" si="2"/>
        <v>0</v>
      </c>
      <c r="G20" s="27" t="str">
        <f t="shared" si="3"/>
        <v/>
      </c>
      <c r="K20" s="24" t="s">
        <v>269</v>
      </c>
      <c r="M20" s="24" t="s">
        <v>314</v>
      </c>
      <c r="N20" s="24">
        <f>SUMIF($B$5:$B$34,$M20,$D$5:$D$34)</f>
        <v>0</v>
      </c>
      <c r="O20" s="148">
        <f>SUMIF($B$5:$B$34,$M20,$F$5:$F$34)</f>
        <v>0</v>
      </c>
      <c r="Q20" s="24">
        <f t="shared" si="4"/>
        <v>0</v>
      </c>
      <c r="R20" s="24">
        <f t="shared" si="5"/>
        <v>0</v>
      </c>
      <c r="S20" s="24" t="str">
        <f t="shared" si="0"/>
        <v/>
      </c>
      <c r="T20" s="24" t="s">
        <v>1647</v>
      </c>
      <c r="U20" s="24" t="str">
        <f t="shared" si="1"/>
        <v>;;;;;RECURSOS HUMANOS;BOLSA</v>
      </c>
      <c r="V20" s="24" t="str">
        <f>IFERROR(VLOOKUP($U20,'VERIFICAÇÃO 8'!H:J,2,FALSE),"")</f>
        <v/>
      </c>
      <c r="W20" s="24" t="str">
        <f>IF(Q20=0,"",IFERROR(VLOOKUP($U20,'VERIFICAÇÃO 8'!H:J,3,FALSE),""))</f>
        <v/>
      </c>
      <c r="X20" s="344"/>
      <c r="Z20" s="24">
        <f t="shared" si="6"/>
        <v>0</v>
      </c>
      <c r="AA20" s="24">
        <f t="shared" si="7"/>
        <v>0</v>
      </c>
    </row>
    <row r="21" spans="1:27" ht="10.5" x14ac:dyDescent="0.35">
      <c r="A21" s="161" t="s">
        <v>932</v>
      </c>
      <c r="B21" s="443"/>
      <c r="C21" s="8"/>
      <c r="D21" s="9"/>
      <c r="E21" s="9"/>
      <c r="F21" s="11">
        <f t="shared" si="2"/>
        <v>0</v>
      </c>
      <c r="G21" s="27" t="str">
        <f t="shared" si="3"/>
        <v/>
      </c>
      <c r="I21" s="66" t="s">
        <v>2022</v>
      </c>
      <c r="M21" s="24" t="s">
        <v>266</v>
      </c>
      <c r="N21" s="24">
        <f>SUMIF($B$5:$B$34,$M21,$D$5:$D$34)</f>
        <v>0</v>
      </c>
      <c r="O21" s="148">
        <f>SUMIF($B$5:$B$34,$M21,$F$5:$F$34)</f>
        <v>0</v>
      </c>
      <c r="Q21" s="24">
        <f t="shared" si="4"/>
        <v>0</v>
      </c>
      <c r="R21" s="24">
        <f t="shared" si="5"/>
        <v>0</v>
      </c>
      <c r="S21" s="24" t="str">
        <f t="shared" si="0"/>
        <v/>
      </c>
      <c r="T21" s="24" t="s">
        <v>1647</v>
      </c>
      <c r="U21" s="24" t="str">
        <f t="shared" si="1"/>
        <v>;;;;;RECURSOS HUMANOS;BOLSA</v>
      </c>
      <c r="V21" s="24" t="str">
        <f>IFERROR(VLOOKUP($U21,'VERIFICAÇÃO 8'!H:J,2,FALSE),"")</f>
        <v/>
      </c>
      <c r="W21" s="24" t="str">
        <f>IF(Q21=0,"",IFERROR(VLOOKUP($U21,'VERIFICAÇÃO 8'!H:J,3,FALSE),""))</f>
        <v/>
      </c>
      <c r="X21" s="344"/>
      <c r="Z21" s="24">
        <f t="shared" si="6"/>
        <v>0</v>
      </c>
      <c r="AA21" s="24">
        <f t="shared" si="7"/>
        <v>0</v>
      </c>
    </row>
    <row r="22" spans="1:27" x14ac:dyDescent="0.35">
      <c r="A22" s="161" t="s">
        <v>933</v>
      </c>
      <c r="B22" s="443"/>
      <c r="C22" s="8"/>
      <c r="D22" s="9"/>
      <c r="E22" s="9"/>
      <c r="F22" s="11">
        <f t="shared" si="2"/>
        <v>0</v>
      </c>
      <c r="G22" s="27" t="str">
        <f t="shared" si="3"/>
        <v/>
      </c>
      <c r="I22" s="24" t="s">
        <v>1665</v>
      </c>
      <c r="M22" s="24" t="s">
        <v>267</v>
      </c>
      <c r="N22" s="24">
        <f>SUMIF($B$5:$B$34,$M22,$D$5:$D$34)</f>
        <v>0</v>
      </c>
      <c r="O22" s="148">
        <f>SUMIF($B$5:$B$34,$M22,$F$5:$F$34)</f>
        <v>0</v>
      </c>
      <c r="Q22" s="24">
        <f t="shared" si="4"/>
        <v>0</v>
      </c>
      <c r="R22" s="24">
        <f t="shared" si="5"/>
        <v>0</v>
      </c>
      <c r="S22" s="24" t="str">
        <f t="shared" si="0"/>
        <v/>
      </c>
      <c r="T22" s="24" t="s">
        <v>1647</v>
      </c>
      <c r="U22" s="24" t="str">
        <f t="shared" si="1"/>
        <v>;;;;;RECURSOS HUMANOS;BOLSA</v>
      </c>
      <c r="V22" s="24" t="str">
        <f>IFERROR(VLOOKUP($U22,'VERIFICAÇÃO 8'!H:J,2,FALSE),"")</f>
        <v/>
      </c>
      <c r="W22" s="24" t="str">
        <f>IF(Q22=0,"",IFERROR(VLOOKUP($U22,'VERIFICAÇÃO 8'!H:J,3,FALSE),""))</f>
        <v/>
      </c>
      <c r="X22" s="344"/>
      <c r="Z22" s="24">
        <f t="shared" si="6"/>
        <v>0</v>
      </c>
      <c r="AA22" s="24">
        <f t="shared" si="7"/>
        <v>0</v>
      </c>
    </row>
    <row r="23" spans="1:27" x14ac:dyDescent="0.35">
      <c r="A23" s="161" t="s">
        <v>934</v>
      </c>
      <c r="B23" s="443"/>
      <c r="C23" s="8"/>
      <c r="D23" s="9"/>
      <c r="E23" s="9"/>
      <c r="F23" s="11">
        <f t="shared" si="2"/>
        <v>0</v>
      </c>
      <c r="G23" s="27" t="str">
        <f t="shared" si="3"/>
        <v/>
      </c>
      <c r="I23" s="24" t="s">
        <v>2225</v>
      </c>
      <c r="M23" s="24" t="s">
        <v>268</v>
      </c>
      <c r="N23" s="24">
        <f>SUMIF($B$5:$B$34,$M23,$D$5:$D$34)</f>
        <v>0</v>
      </c>
      <c r="O23" s="148">
        <f>SUMIF($B$5:$B$34,$M23,$F$5:$F$34)</f>
        <v>0</v>
      </c>
      <c r="Q23" s="24">
        <f t="shared" si="4"/>
        <v>0</v>
      </c>
      <c r="R23" s="24">
        <f t="shared" si="5"/>
        <v>0</v>
      </c>
      <c r="S23" s="24" t="str">
        <f t="shared" si="0"/>
        <v/>
      </c>
      <c r="T23" s="24" t="s">
        <v>1647</v>
      </c>
      <c r="U23" s="24" t="str">
        <f t="shared" si="1"/>
        <v>;;;;;RECURSOS HUMANOS;BOLSA</v>
      </c>
      <c r="V23" s="24" t="str">
        <f>IFERROR(VLOOKUP($U23,'VERIFICAÇÃO 8'!H:J,2,FALSE),"")</f>
        <v/>
      </c>
      <c r="W23" s="24" t="str">
        <f>IF(Q23=0,"",IFERROR(VLOOKUP($U23,'VERIFICAÇÃO 8'!H:J,3,FALSE),""))</f>
        <v/>
      </c>
      <c r="X23" s="344"/>
      <c r="Z23" s="24">
        <f t="shared" si="6"/>
        <v>0</v>
      </c>
      <c r="AA23" s="24">
        <f t="shared" si="7"/>
        <v>0</v>
      </c>
    </row>
    <row r="24" spans="1:27" x14ac:dyDescent="0.35">
      <c r="A24" s="161" t="s">
        <v>935</v>
      </c>
      <c r="B24" s="443"/>
      <c r="C24" s="8"/>
      <c r="D24" s="9"/>
      <c r="E24" s="9"/>
      <c r="F24" s="11">
        <f t="shared" si="2"/>
        <v>0</v>
      </c>
      <c r="G24" s="27" t="str">
        <f t="shared" si="3"/>
        <v/>
      </c>
      <c r="M24" s="24" t="s">
        <v>269</v>
      </c>
      <c r="N24" s="24">
        <f>SUMIF($B$5:$B$34,$M24,$D$5:$D$34)</f>
        <v>0</v>
      </c>
      <c r="O24" s="148">
        <f>SUMIF($B$5:$B$34,$M24,$F$5:$F$34)</f>
        <v>0</v>
      </c>
      <c r="Q24" s="24">
        <f t="shared" si="4"/>
        <v>0</v>
      </c>
      <c r="R24" s="24">
        <f t="shared" si="5"/>
        <v>0</v>
      </c>
      <c r="S24" s="24" t="str">
        <f t="shared" si="0"/>
        <v/>
      </c>
      <c r="T24" s="24" t="s">
        <v>1647</v>
      </c>
      <c r="U24" s="24" t="str">
        <f t="shared" si="1"/>
        <v>;;;;;RECURSOS HUMANOS;BOLSA</v>
      </c>
      <c r="V24" s="24" t="str">
        <f>IFERROR(VLOOKUP($U24,'VERIFICAÇÃO 8'!H:J,2,FALSE),"")</f>
        <v/>
      </c>
      <c r="W24" s="24" t="str">
        <f>IF(Q24=0,"",IFERROR(VLOOKUP($U24,'VERIFICAÇÃO 8'!H:J,3,FALSE),""))</f>
        <v/>
      </c>
      <c r="X24" s="344"/>
      <c r="Z24" s="24">
        <f t="shared" si="6"/>
        <v>0</v>
      </c>
      <c r="AA24" s="24">
        <f t="shared" si="7"/>
        <v>0</v>
      </c>
    </row>
    <row r="25" spans="1:27" ht="10.5" x14ac:dyDescent="0.35">
      <c r="A25" s="161" t="s">
        <v>936</v>
      </c>
      <c r="B25" s="443"/>
      <c r="C25" s="8"/>
      <c r="D25" s="9"/>
      <c r="E25" s="9"/>
      <c r="F25" s="11">
        <f t="shared" si="2"/>
        <v>0</v>
      </c>
      <c r="G25" s="27" t="str">
        <f t="shared" si="3"/>
        <v/>
      </c>
      <c r="M25" s="66" t="s">
        <v>2019</v>
      </c>
      <c r="N25" s="66">
        <f>SUM(N20:N24)</f>
        <v>0</v>
      </c>
      <c r="O25" s="139">
        <f>SUM(O20:O24)</f>
        <v>0</v>
      </c>
      <c r="Q25" s="24">
        <f t="shared" si="4"/>
        <v>0</v>
      </c>
      <c r="R25" s="24">
        <f t="shared" si="5"/>
        <v>0</v>
      </c>
      <c r="S25" s="24" t="str">
        <f t="shared" si="0"/>
        <v/>
      </c>
      <c r="T25" s="24" t="s">
        <v>1647</v>
      </c>
      <c r="U25" s="24" t="str">
        <f t="shared" si="1"/>
        <v>;;;;;RECURSOS HUMANOS;BOLSA</v>
      </c>
      <c r="V25" s="24" t="str">
        <f>IFERROR(VLOOKUP($U25,'VERIFICAÇÃO 8'!H:J,2,FALSE),"")</f>
        <v/>
      </c>
      <c r="W25" s="24" t="str">
        <f>IF(Q25=0,"",IFERROR(VLOOKUP($U25,'VERIFICAÇÃO 8'!H:J,3,FALSE),""))</f>
        <v/>
      </c>
      <c r="X25" s="264"/>
      <c r="Z25" s="24">
        <f t="shared" si="6"/>
        <v>0</v>
      </c>
      <c r="AA25" s="24">
        <f t="shared" si="7"/>
        <v>0</v>
      </c>
    </row>
    <row r="26" spans="1:27" ht="10.5" x14ac:dyDescent="0.35">
      <c r="A26" s="161" t="s">
        <v>937</v>
      </c>
      <c r="B26" s="443"/>
      <c r="C26" s="8"/>
      <c r="D26" s="9"/>
      <c r="E26" s="9"/>
      <c r="F26" s="11">
        <f t="shared" si="2"/>
        <v>0</v>
      </c>
      <c r="G26" s="27" t="str">
        <f t="shared" si="3"/>
        <v/>
      </c>
      <c r="M26" s="790" t="s">
        <v>2029</v>
      </c>
      <c r="N26" s="790"/>
      <c r="O26" s="172">
        <f>+F35-O25</f>
        <v>0</v>
      </c>
      <c r="Q26" s="24">
        <f t="shared" si="4"/>
        <v>0</v>
      </c>
      <c r="R26" s="24">
        <f t="shared" si="5"/>
        <v>0</v>
      </c>
      <c r="S26" s="24" t="str">
        <f t="shared" si="0"/>
        <v/>
      </c>
      <c r="T26" s="24" t="s">
        <v>1647</v>
      </c>
      <c r="U26" s="24" t="str">
        <f t="shared" si="1"/>
        <v>;;;;;RECURSOS HUMANOS;BOLSA</v>
      </c>
      <c r="V26" s="24" t="str">
        <f>IFERROR(VLOOKUP($U26,'VERIFICAÇÃO 8'!H:J,2,FALSE),"")</f>
        <v/>
      </c>
      <c r="W26" s="24" t="str">
        <f>IF(Q26=0,"",IFERROR(VLOOKUP($U26,'VERIFICAÇÃO 8'!H:J,3,FALSE),""))</f>
        <v/>
      </c>
      <c r="X26" s="344"/>
      <c r="Z26" s="24">
        <f t="shared" si="6"/>
        <v>0</v>
      </c>
      <c r="AA26" s="24">
        <f t="shared" si="7"/>
        <v>0</v>
      </c>
    </row>
    <row r="27" spans="1:27" x14ac:dyDescent="0.35">
      <c r="A27" s="161" t="s">
        <v>938</v>
      </c>
      <c r="B27" s="443"/>
      <c r="C27" s="8"/>
      <c r="D27" s="9"/>
      <c r="E27" s="9"/>
      <c r="F27" s="11">
        <f t="shared" si="2"/>
        <v>0</v>
      </c>
      <c r="G27" s="27" t="str">
        <f t="shared" si="3"/>
        <v/>
      </c>
      <c r="Q27" s="24">
        <f t="shared" si="4"/>
        <v>0</v>
      </c>
      <c r="R27" s="24">
        <f t="shared" si="5"/>
        <v>0</v>
      </c>
      <c r="S27" s="24" t="str">
        <f t="shared" si="0"/>
        <v/>
      </c>
      <c r="T27" s="24" t="s">
        <v>1647</v>
      </c>
      <c r="U27" s="24" t="str">
        <f t="shared" si="1"/>
        <v>;;;;;RECURSOS HUMANOS;BOLSA</v>
      </c>
      <c r="V27" s="24" t="str">
        <f>IFERROR(VLOOKUP($U27,'VERIFICAÇÃO 8'!H:J,2,FALSE),"")</f>
        <v/>
      </c>
      <c r="W27" s="24" t="str">
        <f>IF(Q27=0,"",IFERROR(VLOOKUP($U27,'VERIFICAÇÃO 8'!H:J,3,FALSE),""))</f>
        <v/>
      </c>
      <c r="X27" s="344"/>
      <c r="Z27" s="24">
        <f t="shared" si="6"/>
        <v>0</v>
      </c>
      <c r="AA27" s="24">
        <f t="shared" si="7"/>
        <v>0</v>
      </c>
    </row>
    <row r="28" spans="1:27" x14ac:dyDescent="0.35">
      <c r="A28" s="161" t="s">
        <v>939</v>
      </c>
      <c r="B28" s="443"/>
      <c r="C28" s="8"/>
      <c r="D28" s="9"/>
      <c r="E28" s="9"/>
      <c r="F28" s="11">
        <f t="shared" si="2"/>
        <v>0</v>
      </c>
      <c r="G28" s="27" t="str">
        <f t="shared" si="3"/>
        <v/>
      </c>
      <c r="Q28" s="24">
        <f t="shared" si="4"/>
        <v>0</v>
      </c>
      <c r="R28" s="24">
        <f t="shared" si="5"/>
        <v>0</v>
      </c>
      <c r="S28" s="24" t="str">
        <f t="shared" si="0"/>
        <v/>
      </c>
      <c r="T28" s="24" t="s">
        <v>1647</v>
      </c>
      <c r="U28" s="24" t="str">
        <f t="shared" si="1"/>
        <v>;;;;;RECURSOS HUMANOS;BOLSA</v>
      </c>
      <c r="V28" s="24" t="str">
        <f>IFERROR(VLOOKUP($U28,'VERIFICAÇÃO 8'!H:J,2,FALSE),"")</f>
        <v/>
      </c>
      <c r="W28" s="24" t="str">
        <f>IF(Q28=0,"",IFERROR(VLOOKUP($U28,'VERIFICAÇÃO 8'!H:J,3,FALSE),""))</f>
        <v/>
      </c>
      <c r="X28" s="344"/>
      <c r="Z28" s="24">
        <f t="shared" si="6"/>
        <v>0</v>
      </c>
      <c r="AA28" s="24">
        <f t="shared" si="7"/>
        <v>0</v>
      </c>
    </row>
    <row r="29" spans="1:27" x14ac:dyDescent="0.35">
      <c r="A29" s="161" t="s">
        <v>940</v>
      </c>
      <c r="B29" s="443"/>
      <c r="C29" s="8"/>
      <c r="D29" s="9"/>
      <c r="E29" s="9"/>
      <c r="F29" s="11">
        <f t="shared" si="2"/>
        <v>0</v>
      </c>
      <c r="G29" s="27" t="str">
        <f t="shared" si="3"/>
        <v/>
      </c>
      <c r="Q29" s="24">
        <f t="shared" si="4"/>
        <v>0</v>
      </c>
      <c r="R29" s="24">
        <f t="shared" si="5"/>
        <v>0</v>
      </c>
      <c r="S29" s="24" t="str">
        <f t="shared" si="0"/>
        <v/>
      </c>
      <c r="T29" s="24" t="s">
        <v>1647</v>
      </c>
      <c r="U29" s="24" t="str">
        <f t="shared" si="1"/>
        <v>;;;;;RECURSOS HUMANOS;BOLSA</v>
      </c>
      <c r="V29" s="24" t="str">
        <f>IFERROR(VLOOKUP($U29,'VERIFICAÇÃO 8'!H:J,2,FALSE),"")</f>
        <v/>
      </c>
      <c r="W29" s="24" t="str">
        <f>IF(Q29=0,"",IFERROR(VLOOKUP($U29,'VERIFICAÇÃO 8'!H:J,3,FALSE),""))</f>
        <v/>
      </c>
      <c r="X29" s="344"/>
      <c r="Z29" s="24">
        <f t="shared" si="6"/>
        <v>0</v>
      </c>
      <c r="AA29" s="24">
        <f t="shared" si="7"/>
        <v>0</v>
      </c>
    </row>
    <row r="30" spans="1:27" x14ac:dyDescent="0.35">
      <c r="A30" s="161" t="s">
        <v>941</v>
      </c>
      <c r="B30" s="443"/>
      <c r="C30" s="8"/>
      <c r="D30" s="9"/>
      <c r="E30" s="9"/>
      <c r="F30" s="11">
        <f t="shared" si="2"/>
        <v>0</v>
      </c>
      <c r="G30" s="27" t="str">
        <f t="shared" si="3"/>
        <v/>
      </c>
      <c r="Q30" s="24">
        <f t="shared" si="4"/>
        <v>0</v>
      </c>
      <c r="R30" s="24">
        <f t="shared" si="5"/>
        <v>0</v>
      </c>
      <c r="S30" s="24" t="str">
        <f t="shared" si="0"/>
        <v/>
      </c>
      <c r="T30" s="24" t="s">
        <v>1647</v>
      </c>
      <c r="U30" s="24" t="str">
        <f t="shared" si="1"/>
        <v>;;;;;RECURSOS HUMANOS;BOLSA</v>
      </c>
      <c r="V30" s="24" t="str">
        <f>IFERROR(VLOOKUP($U30,'VERIFICAÇÃO 8'!H:J,2,FALSE),"")</f>
        <v/>
      </c>
      <c r="W30" s="24" t="str">
        <f>IF(Q30=0,"",IFERROR(VLOOKUP($U30,'VERIFICAÇÃO 8'!H:J,3,FALSE),""))</f>
        <v/>
      </c>
      <c r="X30" s="344"/>
      <c r="Z30" s="24">
        <f t="shared" si="6"/>
        <v>0</v>
      </c>
      <c r="AA30" s="24">
        <f t="shared" si="7"/>
        <v>0</v>
      </c>
    </row>
    <row r="31" spans="1:27" x14ac:dyDescent="0.35">
      <c r="A31" s="161" t="s">
        <v>942</v>
      </c>
      <c r="B31" s="443"/>
      <c r="C31" s="8"/>
      <c r="D31" s="9"/>
      <c r="E31" s="9"/>
      <c r="F31" s="11">
        <f t="shared" si="2"/>
        <v>0</v>
      </c>
      <c r="G31" s="27" t="str">
        <f t="shared" si="3"/>
        <v/>
      </c>
      <c r="Q31" s="24">
        <f t="shared" si="4"/>
        <v>0</v>
      </c>
      <c r="R31" s="24">
        <f t="shared" si="5"/>
        <v>0</v>
      </c>
      <c r="S31" s="24" t="str">
        <f t="shared" si="0"/>
        <v/>
      </c>
      <c r="T31" s="24" t="s">
        <v>1647</v>
      </c>
      <c r="U31" s="24" t="str">
        <f t="shared" si="1"/>
        <v>;;;;;RECURSOS HUMANOS;BOLSA</v>
      </c>
      <c r="V31" s="24" t="str">
        <f>IFERROR(VLOOKUP($U31,'VERIFICAÇÃO 8'!H:J,2,FALSE),"")</f>
        <v/>
      </c>
      <c r="W31" s="24" t="str">
        <f>IF(Q31=0,"",IFERROR(VLOOKUP($U31,'VERIFICAÇÃO 8'!H:J,3,FALSE),""))</f>
        <v/>
      </c>
      <c r="X31" s="344"/>
      <c r="Z31" s="24">
        <f t="shared" si="6"/>
        <v>0</v>
      </c>
      <c r="AA31" s="24">
        <f t="shared" si="7"/>
        <v>0</v>
      </c>
    </row>
    <row r="32" spans="1:27" x14ac:dyDescent="0.35">
      <c r="A32" s="161" t="s">
        <v>943</v>
      </c>
      <c r="B32" s="443"/>
      <c r="C32" s="8"/>
      <c r="D32" s="9"/>
      <c r="E32" s="9"/>
      <c r="F32" s="11">
        <f t="shared" si="2"/>
        <v>0</v>
      </c>
      <c r="G32" s="27" t="str">
        <f t="shared" si="3"/>
        <v/>
      </c>
      <c r="Q32" s="24">
        <f t="shared" si="4"/>
        <v>0</v>
      </c>
      <c r="R32" s="24">
        <f t="shared" si="5"/>
        <v>0</v>
      </c>
      <c r="S32" s="24" t="str">
        <f t="shared" si="0"/>
        <v/>
      </c>
      <c r="T32" s="24" t="s">
        <v>1647</v>
      </c>
      <c r="U32" s="24" t="str">
        <f t="shared" si="1"/>
        <v>;;;;;RECURSOS HUMANOS;BOLSA</v>
      </c>
      <c r="V32" s="24" t="str">
        <f>IFERROR(VLOOKUP($U32,'VERIFICAÇÃO 8'!H:J,2,FALSE),"")</f>
        <v/>
      </c>
      <c r="W32" s="24" t="str">
        <f>IF(Q32=0,"",IFERROR(VLOOKUP($U32,'VERIFICAÇÃO 8'!H:J,3,FALSE),""))</f>
        <v/>
      </c>
      <c r="X32" s="344"/>
      <c r="Z32" s="24">
        <f t="shared" si="6"/>
        <v>0</v>
      </c>
      <c r="AA32" s="24">
        <f t="shared" si="7"/>
        <v>0</v>
      </c>
    </row>
    <row r="33" spans="1:27" x14ac:dyDescent="0.35">
      <c r="A33" s="161" t="s">
        <v>944</v>
      </c>
      <c r="B33" s="443"/>
      <c r="C33" s="8"/>
      <c r="D33" s="9"/>
      <c r="E33" s="9"/>
      <c r="F33" s="11">
        <f t="shared" si="2"/>
        <v>0</v>
      </c>
      <c r="G33" s="27" t="str">
        <f t="shared" si="3"/>
        <v/>
      </c>
      <c r="Q33" s="24">
        <f t="shared" si="4"/>
        <v>0</v>
      </c>
      <c r="R33" s="24">
        <f t="shared" si="5"/>
        <v>0</v>
      </c>
      <c r="S33" s="24" t="str">
        <f t="shared" si="0"/>
        <v/>
      </c>
      <c r="T33" s="24" t="s">
        <v>1647</v>
      </c>
      <c r="U33" s="24" t="str">
        <f t="shared" si="1"/>
        <v>;;;;;RECURSOS HUMANOS;BOLSA</v>
      </c>
      <c r="V33" s="24" t="str">
        <f>IFERROR(VLOOKUP($U33,'VERIFICAÇÃO 8'!H:J,2,FALSE),"")</f>
        <v/>
      </c>
      <c r="W33" s="24" t="str">
        <f>IF(Q33=0,"",IFERROR(VLOOKUP($U33,'VERIFICAÇÃO 8'!H:J,3,FALSE),""))</f>
        <v/>
      </c>
      <c r="X33" s="344"/>
      <c r="Z33" s="24">
        <f t="shared" si="6"/>
        <v>0</v>
      </c>
      <c r="AA33" s="24">
        <f t="shared" si="7"/>
        <v>0</v>
      </c>
    </row>
    <row r="34" spans="1:27" x14ac:dyDescent="0.35">
      <c r="A34" s="161" t="s">
        <v>945</v>
      </c>
      <c r="B34" s="443"/>
      <c r="C34" s="136"/>
      <c r="D34" s="9"/>
      <c r="E34" s="9"/>
      <c r="F34" s="11">
        <f t="shared" si="2"/>
        <v>0</v>
      </c>
      <c r="G34" s="27" t="str">
        <f t="shared" si="3"/>
        <v/>
      </c>
      <c r="Q34" s="24">
        <f t="shared" si="4"/>
        <v>0</v>
      </c>
      <c r="R34" s="24">
        <f t="shared" si="5"/>
        <v>0</v>
      </c>
      <c r="S34" s="24" t="str">
        <f t="shared" si="0"/>
        <v/>
      </c>
      <c r="T34" s="24" t="s">
        <v>1647</v>
      </c>
      <c r="U34" s="24" t="str">
        <f t="shared" si="1"/>
        <v>;;;;;RECURSOS HUMANOS;BOLSA</v>
      </c>
      <c r="V34" s="24" t="str">
        <f>IFERROR(VLOOKUP($U34,'VERIFICAÇÃO 8'!H:J,2,FALSE),"")</f>
        <v/>
      </c>
      <c r="W34" s="24" t="str">
        <f>IF(Q34=0,"",IFERROR(VLOOKUP($U34,'VERIFICAÇÃO 8'!H:J,3,FALSE),""))</f>
        <v/>
      </c>
      <c r="X34" s="344"/>
      <c r="Z34" s="24">
        <f t="shared" si="6"/>
        <v>0</v>
      </c>
      <c r="AA34" s="24">
        <f t="shared" si="7"/>
        <v>0</v>
      </c>
    </row>
    <row r="35" spans="1:27" ht="20.149999999999999" customHeight="1" thickBot="1" x14ac:dyDescent="0.4">
      <c r="A35" s="796" t="s">
        <v>462</v>
      </c>
      <c r="B35" s="797"/>
      <c r="C35" s="797"/>
      <c r="D35" s="797"/>
      <c r="E35" s="797"/>
      <c r="F35" s="63">
        <f>SUM(F5:F34)</f>
        <v>0</v>
      </c>
      <c r="Q35" s="147"/>
      <c r="R35" s="147"/>
      <c r="S35" s="147"/>
      <c r="T35" s="147"/>
      <c r="U35" s="147"/>
      <c r="V35" s="147"/>
      <c r="W35" s="147"/>
      <c r="X35" s="344"/>
      <c r="Z35" s="345"/>
      <c r="AA35" s="345"/>
    </row>
    <row r="36" spans="1:27" ht="30" customHeight="1" thickTop="1" thickBot="1" x14ac:dyDescent="0.4">
      <c r="Q36" s="147"/>
      <c r="R36" s="147"/>
      <c r="S36" s="147"/>
      <c r="T36" s="147"/>
      <c r="U36" s="147"/>
      <c r="V36" s="147"/>
      <c r="W36" s="147"/>
      <c r="X36" s="344"/>
      <c r="Z36" s="345"/>
      <c r="AA36" s="345"/>
    </row>
    <row r="37" spans="1:27" ht="20.149999999999999" customHeight="1" thickTop="1" x14ac:dyDescent="0.35">
      <c r="A37" s="753" t="s">
        <v>270</v>
      </c>
      <c r="B37" s="754"/>
      <c r="C37" s="754"/>
      <c r="D37" s="754"/>
      <c r="E37" s="754"/>
      <c r="F37" s="755"/>
      <c r="Q37" s="786" t="s">
        <v>2027</v>
      </c>
      <c r="R37" s="787"/>
      <c r="S37" s="788"/>
      <c r="T37" s="758" t="s">
        <v>2220</v>
      </c>
      <c r="U37" s="759"/>
      <c r="V37" s="759"/>
      <c r="W37" s="789"/>
      <c r="X37" s="163" t="s">
        <v>2221</v>
      </c>
      <c r="Z37" s="345"/>
      <c r="AA37" s="345"/>
    </row>
    <row r="38" spans="1:27" s="6" customFormat="1" ht="30" x14ac:dyDescent="0.35">
      <c r="A38" s="219" t="s">
        <v>6</v>
      </c>
      <c r="B38" s="791" t="s">
        <v>2218</v>
      </c>
      <c r="C38" s="792"/>
      <c r="D38" s="792"/>
      <c r="E38" s="793"/>
      <c r="F38" s="94" t="s">
        <v>2219</v>
      </c>
      <c r="G38" s="67"/>
      <c r="I38" s="5"/>
      <c r="J38" s="5"/>
      <c r="P38" s="5"/>
      <c r="Q38" s="320" t="s">
        <v>1883</v>
      </c>
      <c r="R38" s="320" t="s">
        <v>1884</v>
      </c>
      <c r="S38" s="211" t="s">
        <v>1885</v>
      </c>
      <c r="T38" s="118" t="s">
        <v>1563</v>
      </c>
      <c r="U38" s="118" t="s">
        <v>1899</v>
      </c>
      <c r="V38" s="118" t="s">
        <v>5</v>
      </c>
      <c r="W38" s="211" t="s">
        <v>1907</v>
      </c>
      <c r="X38" s="163" t="s">
        <v>270</v>
      </c>
      <c r="Y38" s="5"/>
      <c r="Z38" s="345"/>
      <c r="AA38" s="345"/>
    </row>
    <row r="39" spans="1:27" x14ac:dyDescent="0.35">
      <c r="A39" s="161" t="s">
        <v>946</v>
      </c>
      <c r="B39" s="801"/>
      <c r="C39" s="802"/>
      <c r="D39" s="802"/>
      <c r="E39" s="803"/>
      <c r="F39" s="64"/>
      <c r="G39" s="27" t="str">
        <f t="shared" ref="G39:G42" si="8">IF(W39&lt;&gt;"",W39,IF(S39&lt;&gt;"",S39,""))</f>
        <v/>
      </c>
      <c r="Q39" s="24">
        <f>IF(OR(B39&lt;&gt;"",F39&lt;&gt;""),1,0)</f>
        <v>0</v>
      </c>
      <c r="R39" s="24">
        <f>IF(AND(B39&lt;&gt;"",F39&lt;&gt;""),1,0)</f>
        <v>0</v>
      </c>
      <c r="S39" s="24" t="str">
        <f>IF(AND(Q39=1,R39=0),$I$22,"")</f>
        <v/>
      </c>
      <c r="T39" s="24" t="s">
        <v>270</v>
      </c>
      <c r="U39" s="24" t="str">
        <f>CONCATENATE($I$10,$I$18,$K$5,$I$18,$L$5,$I$18,$M$5,$I$18,$N$5,$I$18,$I$14,$I$18,T39)</f>
        <v>;;;;;RECURSOS HUMANOS;TAXA DE BANCADA</v>
      </c>
      <c r="V39" s="24" t="str">
        <f>IFERROR(VLOOKUP($U39,'VERIFICAÇÃO 8'!H:J,2,FALSE),"")</f>
        <v/>
      </c>
      <c r="W39" s="24" t="str">
        <f>IF(Q39=0,"",IFERROR(VLOOKUP($U39,'VERIFICAÇÃO 8'!H:J,3,FALSE),""))</f>
        <v/>
      </c>
      <c r="X39" s="24">
        <f>IF(OR($J$5="",S39&lt;&gt;"",W39&lt;&gt;""),0,F39)</f>
        <v>0</v>
      </c>
      <c r="Z39" s="24">
        <f>IF(S39&lt;&gt;"",1,0)</f>
        <v>0</v>
      </c>
      <c r="AA39" s="24">
        <f>IF(W39&lt;&gt;"",1,0)</f>
        <v>0</v>
      </c>
    </row>
    <row r="40" spans="1:27" x14ac:dyDescent="0.35">
      <c r="A40" s="161" t="s">
        <v>947</v>
      </c>
      <c r="B40" s="801"/>
      <c r="C40" s="802"/>
      <c r="D40" s="802"/>
      <c r="E40" s="803"/>
      <c r="F40" s="64"/>
      <c r="G40" s="27" t="str">
        <f t="shared" si="8"/>
        <v/>
      </c>
      <c r="Q40" s="24">
        <f>IF(OR(B40&lt;&gt;"",F40&lt;&gt;""),1,0)</f>
        <v>0</v>
      </c>
      <c r="R40" s="24">
        <f>IF(AND(B40&lt;&gt;"",F40&lt;&gt;""),1,0)</f>
        <v>0</v>
      </c>
      <c r="S40" s="24" t="str">
        <f>IF(AND(Q40=1,R40=0),$I$22,"")</f>
        <v/>
      </c>
      <c r="T40" s="24" t="s">
        <v>270</v>
      </c>
      <c r="U40" s="24" t="str">
        <f>CONCATENATE($I$10,$I$18,$K$5,$I$18,$L$5,$I$18,$M$5,$I$18,$N$5,$I$18,$I$14,$I$18,T40)</f>
        <v>;;;;;RECURSOS HUMANOS;TAXA DE BANCADA</v>
      </c>
      <c r="V40" s="24" t="str">
        <f>IFERROR(VLOOKUP($U40,'VERIFICAÇÃO 8'!H:J,2,FALSE),"")</f>
        <v/>
      </c>
      <c r="W40" s="24" t="str">
        <f>IF(Q40=0,"",IFERROR(VLOOKUP($U40,'VERIFICAÇÃO 8'!H:J,3,FALSE),""))</f>
        <v/>
      </c>
      <c r="X40" s="24">
        <f t="shared" ref="X40:X42" si="9">IF(OR($J$5="",S40&lt;&gt;"",W40&lt;&gt;""),0,F40)</f>
        <v>0</v>
      </c>
      <c r="Z40" s="24">
        <f>IF(S40&lt;&gt;"",1,0)</f>
        <v>0</v>
      </c>
      <c r="AA40" s="24">
        <f>IF(W40&lt;&gt;"",1,0)</f>
        <v>0</v>
      </c>
    </row>
    <row r="41" spans="1:27" x14ac:dyDescent="0.35">
      <c r="A41" s="161" t="s">
        <v>948</v>
      </c>
      <c r="B41" s="801"/>
      <c r="C41" s="802"/>
      <c r="D41" s="802"/>
      <c r="E41" s="803"/>
      <c r="F41" s="64"/>
      <c r="G41" s="27" t="str">
        <f t="shared" si="8"/>
        <v/>
      </c>
      <c r="P41" s="6"/>
      <c r="Q41" s="24">
        <f>IF(OR(B41&lt;&gt;"",F41&lt;&gt;""),1,0)</f>
        <v>0</v>
      </c>
      <c r="R41" s="24">
        <f>IF(AND(B41&lt;&gt;"",F41&lt;&gt;""),1,0)</f>
        <v>0</v>
      </c>
      <c r="S41" s="24" t="str">
        <f>IF(AND(Q41=1,R41=0),$I$22,"")</f>
        <v/>
      </c>
      <c r="T41" s="24" t="s">
        <v>270</v>
      </c>
      <c r="U41" s="24" t="str">
        <f>CONCATENATE($I$10,$I$18,$K$5,$I$18,$L$5,$I$18,$M$5,$I$18,$N$5,$I$18,$I$14,$I$18,T41)</f>
        <v>;;;;;RECURSOS HUMANOS;TAXA DE BANCADA</v>
      </c>
      <c r="V41" s="24" t="str">
        <f>IFERROR(VLOOKUP($U41,'VERIFICAÇÃO 8'!H:J,2,FALSE),"")</f>
        <v/>
      </c>
      <c r="W41" s="24" t="str">
        <f>IF(Q41=0,"",IFERROR(VLOOKUP($U41,'VERIFICAÇÃO 8'!H:J,3,FALSE),""))</f>
        <v/>
      </c>
      <c r="X41" s="24">
        <f t="shared" si="9"/>
        <v>0</v>
      </c>
      <c r="Z41" s="24">
        <f>IF(S41&lt;&gt;"",1,0)</f>
        <v>0</v>
      </c>
      <c r="AA41" s="24">
        <f>IF(W41&lt;&gt;"",1,0)</f>
        <v>0</v>
      </c>
    </row>
    <row r="42" spans="1:27" x14ac:dyDescent="0.35">
      <c r="A42" s="161" t="s">
        <v>949</v>
      </c>
      <c r="B42" s="801"/>
      <c r="C42" s="802"/>
      <c r="D42" s="802"/>
      <c r="E42" s="803"/>
      <c r="F42" s="64"/>
      <c r="G42" s="27" t="str">
        <f t="shared" si="8"/>
        <v/>
      </c>
      <c r="Q42" s="24">
        <f>IF(OR(B42&lt;&gt;"",F42&lt;&gt;""),1,0)</f>
        <v>0</v>
      </c>
      <c r="R42" s="24">
        <f>IF(AND(B42&lt;&gt;"",F42&lt;&gt;""),1,0)</f>
        <v>0</v>
      </c>
      <c r="S42" s="24" t="str">
        <f>IF(AND(Q42=1,R42=0),$I$22,"")</f>
        <v/>
      </c>
      <c r="T42" s="24" t="s">
        <v>270</v>
      </c>
      <c r="U42" s="24" t="str">
        <f>CONCATENATE($I$10,$I$18,$K$5,$I$18,$L$5,$I$18,$M$5,$I$18,$N$5,$I$18,$I$14,$I$18,T42)</f>
        <v>;;;;;RECURSOS HUMANOS;TAXA DE BANCADA</v>
      </c>
      <c r="V42" s="24" t="str">
        <f>IFERROR(VLOOKUP($U42,'VERIFICAÇÃO 8'!H:J,2,FALSE),"")</f>
        <v/>
      </c>
      <c r="W42" s="24" t="str">
        <f>IF(Q42=0,"",IFERROR(VLOOKUP($U42,'VERIFICAÇÃO 8'!H:J,3,FALSE),""))</f>
        <v/>
      </c>
      <c r="X42" s="24">
        <f t="shared" si="9"/>
        <v>0</v>
      </c>
      <c r="Z42" s="24">
        <f>IF(S42&lt;&gt;"",1,0)</f>
        <v>0</v>
      </c>
      <c r="AA42" s="24">
        <f>IF(W42&lt;&gt;"",1,0)</f>
        <v>0</v>
      </c>
    </row>
    <row r="43" spans="1:27" ht="20.149999999999999" customHeight="1" thickBot="1" x14ac:dyDescent="0.4">
      <c r="A43" s="798" t="s">
        <v>271</v>
      </c>
      <c r="B43" s="799"/>
      <c r="C43" s="799"/>
      <c r="D43" s="799"/>
      <c r="E43" s="800"/>
      <c r="F43" s="63">
        <f>$X$43</f>
        <v>0</v>
      </c>
      <c r="Q43" s="147"/>
      <c r="R43" s="147"/>
      <c r="S43" s="147"/>
      <c r="T43" s="147"/>
      <c r="U43" s="147"/>
      <c r="V43" s="147"/>
      <c r="W43" s="155" t="s">
        <v>271</v>
      </c>
      <c r="X43" s="157">
        <f>SUM(X39:X42)</f>
        <v>0</v>
      </c>
      <c r="Z43" s="345"/>
      <c r="AA43" s="345"/>
    </row>
    <row r="44" spans="1:27" ht="11" thickTop="1" thickBot="1" x14ac:dyDescent="0.4">
      <c r="G44" s="46"/>
      <c r="Y44" s="295" t="s">
        <v>5</v>
      </c>
      <c r="Z44" s="295">
        <f>SUM(Z2:Z43)</f>
        <v>0</v>
      </c>
      <c r="AA44" s="295">
        <f>SUM(AA2:AA43)</f>
        <v>0</v>
      </c>
    </row>
    <row r="45" spans="1:27" ht="20.149999999999999" customHeight="1" thickTop="1" thickBot="1" x14ac:dyDescent="0.4">
      <c r="A45" s="794" t="s">
        <v>315</v>
      </c>
      <c r="B45" s="795"/>
      <c r="C45" s="795"/>
      <c r="D45" s="795"/>
      <c r="E45" s="795"/>
      <c r="F45" s="41">
        <f>F35+F43</f>
        <v>0</v>
      </c>
      <c r="Y45" s="295" t="s">
        <v>18</v>
      </c>
      <c r="Z45" s="295" t="str">
        <f>IF(Z44&gt;0,Z4,"")</f>
        <v/>
      </c>
      <c r="AA45" s="295" t="str">
        <f>IF(AA44&gt;0,AA4,"")</f>
        <v/>
      </c>
    </row>
    <row r="46" spans="1:27" ht="20.149999999999999" customHeight="1" thickTop="1" x14ac:dyDescent="0.35"/>
    <row r="47" spans="1:27" ht="20.149999999999999" customHeight="1" x14ac:dyDescent="0.35"/>
    <row r="48" spans="1:27" ht="20.149999999999999" customHeight="1" x14ac:dyDescent="0.35"/>
  </sheetData>
  <sheetProtection algorithmName="SHA-512" hashValue="sqHPBS+oA8L09rW607bpioU8GiJbhbvC2++2VeIO0nzxYY6NuCymmX25Okqk3UaP5EQC7ox2TYtaIDULci5c3Q==" saltValue="tg3uwyAN8mtCumU0whBItQ==" spinCount="100000" sheet="1" formatColumns="0" formatRows="0" selectLockedCells="1"/>
  <customSheetViews>
    <customSheetView guid="{F5A100CB-B899-442A-8CB0-2AB82028E8A7}" showGridLines="0" hiddenColumns="1">
      <selection activeCell="D5" sqref="D5:F5"/>
      <rowBreaks count="1" manualBreakCount="1">
        <brk id="39" max="5" man="1"/>
      </rowBreaks>
      <pageMargins left="0.78740157480314965" right="0.23622047244094491" top="0.78740157480314965" bottom="0.74803149606299213" header="0.31496062992125984" footer="0.31496062992125984"/>
      <pageSetup paperSize="9" scale="98" fitToHeight="4" orientation="landscape" r:id="rId1"/>
      <headerFooter>
        <oddHeader>&amp;CPTR - PARTE B&amp;RVERSÃO 2</oddHeader>
        <oddFooter>&amp;A&amp;RPágina &amp;P</oddFooter>
      </headerFooter>
    </customSheetView>
  </customSheetViews>
  <mergeCells count="18">
    <mergeCell ref="B38:E38"/>
    <mergeCell ref="A45:E45"/>
    <mergeCell ref="A3:F3"/>
    <mergeCell ref="A35:E35"/>
    <mergeCell ref="A37:F37"/>
    <mergeCell ref="A43:E43"/>
    <mergeCell ref="B39:E39"/>
    <mergeCell ref="B40:E40"/>
    <mergeCell ref="B41:E41"/>
    <mergeCell ref="B42:E42"/>
    <mergeCell ref="Q37:S37"/>
    <mergeCell ref="T37:W37"/>
    <mergeCell ref="M18:O18"/>
    <mergeCell ref="I3:N3"/>
    <mergeCell ref="Z3:AA3"/>
    <mergeCell ref="M26:N26"/>
    <mergeCell ref="Q3:S3"/>
    <mergeCell ref="T3:W3"/>
  </mergeCells>
  <dataValidations count="5">
    <dataValidation type="list" allowBlank="1" showInputMessage="1" showErrorMessage="1" error="SELECIONE NA LISTA O TIPO DE BOLSA" sqref="B5:B34" xr:uid="{00000000-0002-0000-1700-000001000000}">
      <formula1>$K$14:$K$20</formula1>
    </dataValidation>
    <dataValidation type="list" allowBlank="1" showInputMessage="1" showErrorMessage="1" error="SELECIONE NA LISTA A ATIVIDADE A SER CUSTEADA." sqref="B39:E42" xr:uid="{00000000-0002-0000-1700-000002000000}">
      <formula1>$M$10:$M$13</formula1>
    </dataValidation>
    <dataValidation type="whole" allowBlank="1" showInputMessage="1" showErrorMessage="1" error="O VALOR DEVE SER MAIOR QUE ZERO E NÃO PODE SUPERAR O PRAZO DE EXECUÇÃO DO PROJETO OU PROGRAMA." sqref="E5:E34" xr:uid="{00000000-0002-0000-1700-000003000000}">
      <formula1>0</formula1>
      <formula2>$K$10</formula2>
    </dataValidation>
    <dataValidation type="whole" operator="greaterThanOrEqual" allowBlank="1" showInputMessage="1" showErrorMessage="1" error="PREENCHER NÚMERO INTEIRO MAIOR QUE ZERO" sqref="D5:D34" xr:uid="{00000000-0002-0000-1700-000005000000}">
      <formula1>0</formula1>
    </dataValidation>
    <dataValidation type="decimal" operator="greaterThanOrEqual" allowBlank="1" showInputMessage="1" showErrorMessage="1" error="A INFORMAÇÃO DEVE SER UM NÚMERO POSITIVO._x000a_UTILIZE VÍRGULA PARA SEPARAR OS CENTAVOS, SE HOUVRE." sqref="C5:C34 F39:F42" xr:uid="{00000000-0002-0000-1700-000006000000}">
      <formula1>0</formula1>
    </dataValidation>
  </dataValidations>
  <pageMargins left="0.78740157480314965" right="0.23622047244094491" top="0.78740157480314965" bottom="0.74803149606299213" header="0.31496062992125984" footer="0.31496062992125984"/>
  <pageSetup paperSize="9" scale="98" fitToHeight="4" orientation="landscape" r:id="rId2"/>
  <headerFooter>
    <oddHeader>&amp;CPTR - PARTE B&amp;RVERSÃO 2</oddHeader>
    <oddFooter>&amp;A&amp;RPágina &amp;P</oddFooter>
  </headerFooter>
  <rowBreaks count="1" manualBreakCount="1">
    <brk id="35" max="5" man="1"/>
  </rowBreaks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Plan27">
    <pageSetUpPr fitToPage="1"/>
  </sheetPr>
  <dimension ref="A1:AG106"/>
  <sheetViews>
    <sheetView showGridLines="0" zoomScaleNormal="100" workbookViewId="0">
      <selection activeCell="B5" sqref="B5"/>
    </sheetView>
  </sheetViews>
  <sheetFormatPr defaultColWidth="9.1796875" defaultRowHeight="10" x14ac:dyDescent="0.35"/>
  <cols>
    <col min="1" max="1" width="5.7265625" style="208" customWidth="1"/>
    <col min="2" max="2" width="22.54296875" style="5" customWidth="1"/>
    <col min="3" max="3" width="36.81640625" style="30" customWidth="1"/>
    <col min="4" max="4" width="48.81640625" style="5" customWidth="1"/>
    <col min="5" max="5" width="18.7265625" style="5" customWidth="1"/>
    <col min="6" max="6" width="124.453125" style="46" customWidth="1"/>
    <col min="7" max="7" width="9.1796875" style="5" hidden="1" customWidth="1"/>
    <col min="8" max="8" width="25" style="5" hidden="1" customWidth="1"/>
    <col min="9" max="9" width="15.26953125" style="5" hidden="1" customWidth="1"/>
    <col min="10" max="10" width="17.7265625" style="5" hidden="1" customWidth="1"/>
    <col min="11" max="14" width="15.26953125" style="5" hidden="1" customWidth="1"/>
    <col min="15" max="15" width="25.26953125" style="30" hidden="1" customWidth="1"/>
    <col min="16" max="16" width="13.54296875" style="30" hidden="1" customWidth="1"/>
    <col min="17" max="19" width="19.54296875" style="5" hidden="1" customWidth="1"/>
    <col min="20" max="24" width="9.1796875" style="5" hidden="1" customWidth="1"/>
    <col min="25" max="25" width="14.1796875" style="5" hidden="1" customWidth="1"/>
    <col min="26" max="26" width="59.26953125" style="5" hidden="1" customWidth="1"/>
    <col min="27" max="27" width="10" style="5" hidden="1" customWidth="1"/>
    <col min="28" max="28" width="15" style="5" hidden="1" customWidth="1"/>
    <col min="29" max="29" width="9.1796875" style="5" hidden="1" customWidth="1"/>
    <col min="30" max="32" width="15.7265625" style="5" hidden="1" customWidth="1"/>
    <col min="33" max="33" width="9.1796875" style="5" hidden="1" customWidth="1"/>
    <col min="34" max="34" width="9.1796875" style="5" customWidth="1"/>
    <col min="35" max="16384" width="9.1796875" style="5"/>
  </cols>
  <sheetData>
    <row r="1" spans="1:32" ht="10.5" x14ac:dyDescent="0.35">
      <c r="A1" s="207" t="s">
        <v>384</v>
      </c>
      <c r="C1" s="162"/>
      <c r="D1" s="173"/>
      <c r="Q1" s="144"/>
    </row>
    <row r="2" spans="1:32" ht="10.5" thickBot="1" x14ac:dyDescent="0.4"/>
    <row r="3" spans="1:32" ht="20.149999999999999" customHeight="1" thickTop="1" thickBot="1" x14ac:dyDescent="0.4">
      <c r="A3" s="772" t="s">
        <v>318</v>
      </c>
      <c r="B3" s="773"/>
      <c r="C3" s="773"/>
      <c r="D3" s="773"/>
      <c r="E3" s="774"/>
      <c r="F3" s="49"/>
      <c r="H3" s="652" t="s">
        <v>1011</v>
      </c>
      <c r="I3" s="653"/>
      <c r="J3" s="341"/>
      <c r="K3" s="341"/>
      <c r="L3" s="341"/>
      <c r="M3" s="341"/>
      <c r="N3" s="341"/>
      <c r="O3" s="779" t="s">
        <v>2042</v>
      </c>
      <c r="P3" s="5"/>
      <c r="Q3" s="786" t="s">
        <v>2039</v>
      </c>
      <c r="R3" s="787"/>
      <c r="S3" s="788"/>
      <c r="T3" s="652" t="s">
        <v>2040</v>
      </c>
      <c r="U3" s="653"/>
      <c r="V3" s="653"/>
      <c r="W3" s="653"/>
      <c r="X3" s="653"/>
      <c r="Y3" s="654"/>
      <c r="Z3" s="749" t="s">
        <v>2041</v>
      </c>
      <c r="AA3" s="749"/>
      <c r="AB3" s="749"/>
      <c r="AD3" s="730" t="s">
        <v>2033</v>
      </c>
      <c r="AE3" s="730"/>
      <c r="AF3" s="730"/>
    </row>
    <row r="4" spans="1:32" ht="25" customHeight="1" thickTop="1" x14ac:dyDescent="0.35">
      <c r="A4" s="217" t="s">
        <v>6</v>
      </c>
      <c r="B4" s="214" t="s">
        <v>362</v>
      </c>
      <c r="C4" s="214" t="s">
        <v>1525</v>
      </c>
      <c r="D4" s="214" t="s">
        <v>1526</v>
      </c>
      <c r="E4" s="215" t="s">
        <v>2351</v>
      </c>
      <c r="F4" s="47"/>
      <c r="H4" s="146" t="s">
        <v>1542</v>
      </c>
      <c r="I4" s="81" t="str">
        <f>'A - DADOS INST.'!U40</f>
        <v>CNPJ</v>
      </c>
      <c r="J4" s="81" t="str">
        <f>'A - DADOS INST.'!V40</f>
        <v>Nº CREDENCIAMENTO</v>
      </c>
      <c r="K4" s="81" t="str">
        <f>'A - DADOS INST.'!W40</f>
        <v>TIPO</v>
      </c>
      <c r="L4" s="81" t="str">
        <f>'A - DADOS INST.'!X40</f>
        <v>PORTE</v>
      </c>
      <c r="M4" s="81" t="str">
        <f>'A - DADOS INST.'!Y40</f>
        <v>PÚBLICA OU PRIVADA?</v>
      </c>
      <c r="N4" s="81" t="str">
        <f>'A - DADOS INST.'!Z40</f>
        <v>COM FINS LUCRATIVOS?</v>
      </c>
      <c r="O4" s="780"/>
      <c r="P4" s="5"/>
      <c r="Q4" s="320" t="s">
        <v>1883</v>
      </c>
      <c r="R4" s="320" t="s">
        <v>1884</v>
      </c>
      <c r="S4" s="211" t="s">
        <v>1885</v>
      </c>
      <c r="T4" s="101" t="s">
        <v>0</v>
      </c>
      <c r="U4" s="101" t="s">
        <v>1</v>
      </c>
      <c r="V4" s="101" t="s">
        <v>245</v>
      </c>
      <c r="W4" s="101" t="s">
        <v>1083</v>
      </c>
      <c r="X4" s="101" t="s">
        <v>446</v>
      </c>
      <c r="Y4" s="343" t="s">
        <v>1906</v>
      </c>
      <c r="Z4" s="163" t="s">
        <v>1899</v>
      </c>
      <c r="AA4" s="163" t="s">
        <v>5</v>
      </c>
      <c r="AB4" s="211" t="s">
        <v>1907</v>
      </c>
      <c r="AD4" s="24" t="s">
        <v>1665</v>
      </c>
      <c r="AE4" s="24" t="s">
        <v>1667</v>
      </c>
      <c r="AF4" s="24" t="s">
        <v>2092</v>
      </c>
    </row>
    <row r="5" spans="1:32" x14ac:dyDescent="0.35">
      <c r="A5" s="206" t="s">
        <v>951</v>
      </c>
      <c r="B5" s="12"/>
      <c r="C5" s="574"/>
      <c r="D5" s="555"/>
      <c r="E5" s="64"/>
      <c r="F5" s="43" t="str">
        <f>IF(Y5&lt;&gt;"",Y5,IF(AB5&lt;&gt;"",AB5,IF(S5&lt;&gt;"",S5,"")))</f>
        <v/>
      </c>
      <c r="H5" s="81" t="str">
        <f>'A - DADOS INST.'!T41</f>
        <v/>
      </c>
      <c r="I5" s="81" t="str">
        <f>'A - DADOS INST.'!U41</f>
        <v/>
      </c>
      <c r="J5" s="81" t="str">
        <f>'A - DADOS INST.'!V41</f>
        <v/>
      </c>
      <c r="K5" s="81" t="str">
        <f>'A - DADOS INST.'!W41</f>
        <v/>
      </c>
      <c r="L5" s="81" t="str">
        <f>'A - DADOS INST.'!X41</f>
        <v/>
      </c>
      <c r="M5" s="81" t="str">
        <f>'A - DADOS INST.'!Y41</f>
        <v/>
      </c>
      <c r="N5" s="81" t="str">
        <f>'A - DADOS INST.'!Z41</f>
        <v/>
      </c>
      <c r="O5" s="123">
        <f>SUMIF($B$5:$B$104,H5,$E$5:$E$104)</f>
        <v>0</v>
      </c>
      <c r="P5" s="5"/>
      <c r="Q5" s="24" t="b">
        <f t="shared" ref="Q5:Q36" si="0">OR(B5&lt;&gt;"",C5&lt;&gt;"",D5&lt;&gt;"",E5&lt;&gt;"")</f>
        <v>0</v>
      </c>
      <c r="R5" s="24" t="b">
        <f t="shared" ref="R5:R36" si="1">AND(B5&lt;&gt;"",C5&lt;&gt;"",D5&lt;&gt;"",E5&lt;&gt;"")</f>
        <v>0</v>
      </c>
      <c r="S5" s="24" t="str">
        <f>IF(AND(Q5=TRUE,R5=FALSE),$J$36,"")</f>
        <v/>
      </c>
      <c r="T5" s="81" t="str">
        <f t="shared" ref="T5:T36" si="2">IFERROR(VLOOKUP($B5,$H$5:$N$20,2,FALSE),"")</f>
        <v/>
      </c>
      <c r="U5" s="81" t="str">
        <f t="shared" ref="U5:U36" si="3">IFERROR(VLOOKUP($B5,$H$5:$N$20,4,FALSE),"")</f>
        <v/>
      </c>
      <c r="V5" s="81" t="str">
        <f t="shared" ref="V5:V36" si="4">IFERROR(VLOOKUP($B5,$H$5:$N$20,5,FALSE),"")</f>
        <v/>
      </c>
      <c r="W5" s="81" t="str">
        <f t="shared" ref="W5:W36" si="5">IFERROR(VLOOKUP($B5,$H$5:$N$20,6,FALSE),"")</f>
        <v/>
      </c>
      <c r="X5" s="81" t="str">
        <f t="shared" ref="X5:X36" si="6">IFERROR(VLOOKUP($B5,$H$5:$N$20,7,FALSE),"")</f>
        <v/>
      </c>
      <c r="Y5" s="24" t="str">
        <f t="shared" ref="Y5:Y36" si="7">IF(B5="","",IF(T5="",$J$37,""))</f>
        <v/>
      </c>
      <c r="Z5" s="24" t="str">
        <f>CONCATENATE($J$24,$J$32,U5,$J$32,V5,$J$32,W5,$J$32,X5,$J$32,$J$28,$J$32,"NA")</f>
        <v>;;;;;TESTES OPERACIONAIS;NA</v>
      </c>
      <c r="AA5" s="24" t="str">
        <f>IFERROR(VLOOKUP($Z5,'VERIFICAÇÃO 8'!H:J,2,FALSE),"")</f>
        <v/>
      </c>
      <c r="AB5" s="24" t="str">
        <f>IFERROR(VLOOKUP($Z5,'VERIFICAÇÃO 8'!H:J,3,FALSE),"")</f>
        <v/>
      </c>
      <c r="AD5" s="24">
        <f>IF(S5&lt;&gt;"",1,0)</f>
        <v>0</v>
      </c>
      <c r="AE5" s="24">
        <f>IF(Y5&lt;&gt;"",1,0)</f>
        <v>0</v>
      </c>
      <c r="AF5" s="24">
        <f>IF(AB5&lt;&gt;"",1,0)</f>
        <v>0</v>
      </c>
    </row>
    <row r="6" spans="1:32" x14ac:dyDescent="0.35">
      <c r="A6" s="206" t="s">
        <v>952</v>
      </c>
      <c r="B6" s="555"/>
      <c r="C6" s="574"/>
      <c r="D6" s="555"/>
      <c r="E6" s="64"/>
      <c r="F6" s="43" t="str">
        <f t="shared" ref="F6:F69" si="8">IF(Y6&lt;&gt;"",Y6,IF(AB6&lt;&gt;"",AB6,IF(S6&lt;&gt;"",S6,"")))</f>
        <v/>
      </c>
      <c r="H6" s="81" t="str">
        <f>'A - DADOS INST.'!T42</f>
        <v/>
      </c>
      <c r="I6" s="81" t="str">
        <f>'A - DADOS INST.'!U42</f>
        <v/>
      </c>
      <c r="J6" s="81" t="str">
        <f>'A - DADOS INST.'!V42</f>
        <v/>
      </c>
      <c r="K6" s="81" t="str">
        <f>'A - DADOS INST.'!W42</f>
        <v/>
      </c>
      <c r="L6" s="81" t="str">
        <f>'A - DADOS INST.'!X42</f>
        <v/>
      </c>
      <c r="M6" s="81" t="str">
        <f>'A - DADOS INST.'!Y42</f>
        <v/>
      </c>
      <c r="N6" s="81" t="str">
        <f>'A - DADOS INST.'!Z42</f>
        <v/>
      </c>
      <c r="O6" s="123">
        <f t="shared" ref="O6:O20" si="9">SUMIF($B$5:$B$104,H6,$E$5:$E$104)</f>
        <v>0</v>
      </c>
      <c r="P6" s="5"/>
      <c r="Q6" s="24" t="b">
        <f t="shared" si="0"/>
        <v>0</v>
      </c>
      <c r="R6" s="24" t="b">
        <f t="shared" si="1"/>
        <v>0</v>
      </c>
      <c r="S6" s="24" t="str">
        <f t="shared" ref="S6:S69" si="10">IF(AND(Q6=TRUE,R6=FALSE),$J$36,"")</f>
        <v/>
      </c>
      <c r="T6" s="81" t="str">
        <f t="shared" si="2"/>
        <v/>
      </c>
      <c r="U6" s="81" t="str">
        <f t="shared" si="3"/>
        <v/>
      </c>
      <c r="V6" s="81" t="str">
        <f t="shared" si="4"/>
        <v/>
      </c>
      <c r="W6" s="81" t="str">
        <f t="shared" si="5"/>
        <v/>
      </c>
      <c r="X6" s="81" t="str">
        <f t="shared" si="6"/>
        <v/>
      </c>
      <c r="Y6" s="24" t="str">
        <f t="shared" si="7"/>
        <v/>
      </c>
      <c r="Z6" s="24" t="str">
        <f t="shared" ref="Z6:Z69" si="11">CONCATENATE($J$24,$J$32,U6,$J$32,V6,$J$32,W6,$J$32,X6,$J$32,$J$28,$J$32,"NA")</f>
        <v>;;;;;TESTES OPERACIONAIS;NA</v>
      </c>
      <c r="AA6" s="24" t="str">
        <f>IFERROR(VLOOKUP($Z6,'VERIFICAÇÃO 8'!H:J,2,FALSE),"")</f>
        <v/>
      </c>
      <c r="AB6" s="24" t="str">
        <f>IFERROR(VLOOKUP($Z6,'VERIFICAÇÃO 8'!H:J,3,FALSE),"")</f>
        <v/>
      </c>
      <c r="AD6" s="24">
        <f t="shared" ref="AD6:AD69" si="12">IF(S6&lt;&gt;"",1,0)</f>
        <v>0</v>
      </c>
      <c r="AE6" s="24">
        <f t="shared" ref="AE6:AE69" si="13">IF(Y6&lt;&gt;"",1,0)</f>
        <v>0</v>
      </c>
      <c r="AF6" s="24">
        <f t="shared" ref="AF6:AF69" si="14">IF(AB6&lt;&gt;"",1,0)</f>
        <v>0</v>
      </c>
    </row>
    <row r="7" spans="1:32" x14ac:dyDescent="0.35">
      <c r="A7" s="206" t="s">
        <v>953</v>
      </c>
      <c r="B7" s="555"/>
      <c r="C7" s="574"/>
      <c r="D7" s="555"/>
      <c r="E7" s="64"/>
      <c r="F7" s="43" t="str">
        <f t="shared" si="8"/>
        <v/>
      </c>
      <c r="H7" s="81" t="str">
        <f>'A - DADOS INST.'!T43</f>
        <v/>
      </c>
      <c r="I7" s="81" t="str">
        <f>'A - DADOS INST.'!U43</f>
        <v/>
      </c>
      <c r="J7" s="81" t="str">
        <f>'A - DADOS INST.'!V43</f>
        <v/>
      </c>
      <c r="K7" s="81" t="str">
        <f>'A - DADOS INST.'!W43</f>
        <v/>
      </c>
      <c r="L7" s="81" t="str">
        <f>'A - DADOS INST.'!X43</f>
        <v/>
      </c>
      <c r="M7" s="81" t="str">
        <f>'A - DADOS INST.'!Y43</f>
        <v/>
      </c>
      <c r="N7" s="81" t="str">
        <f>'A - DADOS INST.'!Z43</f>
        <v/>
      </c>
      <c r="O7" s="123">
        <f t="shared" si="9"/>
        <v>0</v>
      </c>
      <c r="P7" s="5"/>
      <c r="Q7" s="24" t="b">
        <f t="shared" si="0"/>
        <v>0</v>
      </c>
      <c r="R7" s="24" t="b">
        <f t="shared" si="1"/>
        <v>0</v>
      </c>
      <c r="S7" s="24" t="str">
        <f t="shared" si="10"/>
        <v/>
      </c>
      <c r="T7" s="81" t="str">
        <f t="shared" si="2"/>
        <v/>
      </c>
      <c r="U7" s="81" t="str">
        <f t="shared" si="3"/>
        <v/>
      </c>
      <c r="V7" s="81" t="str">
        <f t="shared" si="4"/>
        <v/>
      </c>
      <c r="W7" s="81" t="str">
        <f t="shared" si="5"/>
        <v/>
      </c>
      <c r="X7" s="81" t="str">
        <f t="shared" si="6"/>
        <v/>
      </c>
      <c r="Y7" s="24" t="str">
        <f t="shared" si="7"/>
        <v/>
      </c>
      <c r="Z7" s="24" t="str">
        <f t="shared" si="11"/>
        <v>;;;;;TESTES OPERACIONAIS;NA</v>
      </c>
      <c r="AA7" s="24" t="str">
        <f>IFERROR(VLOOKUP($Z7,'VERIFICAÇÃO 8'!H:J,2,FALSE),"")</f>
        <v/>
      </c>
      <c r="AB7" s="24" t="str">
        <f>IFERROR(VLOOKUP($Z7,'VERIFICAÇÃO 8'!H:J,3,FALSE),"")</f>
        <v/>
      </c>
      <c r="AD7" s="24">
        <f t="shared" si="12"/>
        <v>0</v>
      </c>
      <c r="AE7" s="24">
        <f t="shared" si="13"/>
        <v>0</v>
      </c>
      <c r="AF7" s="24">
        <f t="shared" si="14"/>
        <v>0</v>
      </c>
    </row>
    <row r="8" spans="1:32" x14ac:dyDescent="0.35">
      <c r="A8" s="206" t="s">
        <v>954</v>
      </c>
      <c r="B8" s="443"/>
      <c r="C8" s="461"/>
      <c r="D8" s="443"/>
      <c r="E8" s="64"/>
      <c r="F8" s="43" t="str">
        <f t="shared" si="8"/>
        <v/>
      </c>
      <c r="H8" s="81" t="str">
        <f>'A - DADOS INST.'!T44</f>
        <v/>
      </c>
      <c r="I8" s="81" t="str">
        <f>'A - DADOS INST.'!U44</f>
        <v/>
      </c>
      <c r="J8" s="81" t="str">
        <f>'A - DADOS INST.'!V44</f>
        <v/>
      </c>
      <c r="K8" s="81" t="str">
        <f>'A - DADOS INST.'!W44</f>
        <v/>
      </c>
      <c r="L8" s="81" t="str">
        <f>'A - DADOS INST.'!X44</f>
        <v/>
      </c>
      <c r="M8" s="81" t="str">
        <f>'A - DADOS INST.'!Y44</f>
        <v/>
      </c>
      <c r="N8" s="81" t="str">
        <f>'A - DADOS INST.'!Z44</f>
        <v/>
      </c>
      <c r="O8" s="123">
        <f t="shared" si="9"/>
        <v>0</v>
      </c>
      <c r="P8" s="5"/>
      <c r="Q8" s="24" t="b">
        <f t="shared" si="0"/>
        <v>0</v>
      </c>
      <c r="R8" s="24" t="b">
        <f t="shared" si="1"/>
        <v>0</v>
      </c>
      <c r="S8" s="24" t="str">
        <f t="shared" si="10"/>
        <v/>
      </c>
      <c r="T8" s="81" t="str">
        <f t="shared" si="2"/>
        <v/>
      </c>
      <c r="U8" s="81" t="str">
        <f t="shared" si="3"/>
        <v/>
      </c>
      <c r="V8" s="81" t="str">
        <f t="shared" si="4"/>
        <v/>
      </c>
      <c r="W8" s="81" t="str">
        <f t="shared" si="5"/>
        <v/>
      </c>
      <c r="X8" s="81" t="str">
        <f t="shared" si="6"/>
        <v/>
      </c>
      <c r="Y8" s="24" t="str">
        <f t="shared" si="7"/>
        <v/>
      </c>
      <c r="Z8" s="24" t="str">
        <f t="shared" si="11"/>
        <v>;;;;;TESTES OPERACIONAIS;NA</v>
      </c>
      <c r="AA8" s="24" t="str">
        <f>IFERROR(VLOOKUP($Z8,'VERIFICAÇÃO 8'!H:J,2,FALSE),"")</f>
        <v/>
      </c>
      <c r="AB8" s="24" t="str">
        <f>IFERROR(VLOOKUP($Z8,'VERIFICAÇÃO 8'!H:J,3,FALSE),"")</f>
        <v/>
      </c>
      <c r="AD8" s="24">
        <f t="shared" si="12"/>
        <v>0</v>
      </c>
      <c r="AE8" s="24">
        <f t="shared" si="13"/>
        <v>0</v>
      </c>
      <c r="AF8" s="24">
        <f t="shared" si="14"/>
        <v>0</v>
      </c>
    </row>
    <row r="9" spans="1:32" x14ac:dyDescent="0.35">
      <c r="A9" s="206" t="s">
        <v>955</v>
      </c>
      <c r="B9" s="443"/>
      <c r="C9" s="461"/>
      <c r="D9" s="443"/>
      <c r="E9" s="64"/>
      <c r="F9" s="43" t="str">
        <f t="shared" si="8"/>
        <v/>
      </c>
      <c r="H9" s="81" t="str">
        <f>'A - DADOS INST.'!T45</f>
        <v/>
      </c>
      <c r="I9" s="81" t="str">
        <f>'A - DADOS INST.'!U45</f>
        <v/>
      </c>
      <c r="J9" s="81" t="str">
        <f>'A - DADOS INST.'!V45</f>
        <v/>
      </c>
      <c r="K9" s="81" t="str">
        <f>'A - DADOS INST.'!W45</f>
        <v/>
      </c>
      <c r="L9" s="81" t="str">
        <f>'A - DADOS INST.'!X45</f>
        <v/>
      </c>
      <c r="M9" s="81" t="str">
        <f>'A - DADOS INST.'!Y45</f>
        <v/>
      </c>
      <c r="N9" s="81" t="str">
        <f>'A - DADOS INST.'!Z45</f>
        <v/>
      </c>
      <c r="O9" s="123">
        <f t="shared" si="9"/>
        <v>0</v>
      </c>
      <c r="P9" s="5"/>
      <c r="Q9" s="24" t="b">
        <f t="shared" si="0"/>
        <v>0</v>
      </c>
      <c r="R9" s="24" t="b">
        <f t="shared" si="1"/>
        <v>0</v>
      </c>
      <c r="S9" s="24" t="str">
        <f t="shared" si="10"/>
        <v/>
      </c>
      <c r="T9" s="81" t="str">
        <f t="shared" si="2"/>
        <v/>
      </c>
      <c r="U9" s="81" t="str">
        <f t="shared" si="3"/>
        <v/>
      </c>
      <c r="V9" s="81" t="str">
        <f t="shared" si="4"/>
        <v/>
      </c>
      <c r="W9" s="81" t="str">
        <f t="shared" si="5"/>
        <v/>
      </c>
      <c r="X9" s="81" t="str">
        <f t="shared" si="6"/>
        <v/>
      </c>
      <c r="Y9" s="24" t="str">
        <f t="shared" si="7"/>
        <v/>
      </c>
      <c r="Z9" s="24" t="str">
        <f t="shared" si="11"/>
        <v>;;;;;TESTES OPERACIONAIS;NA</v>
      </c>
      <c r="AA9" s="24" t="str">
        <f>IFERROR(VLOOKUP($Z9,'VERIFICAÇÃO 8'!H:J,2,FALSE),"")</f>
        <v/>
      </c>
      <c r="AB9" s="24" t="str">
        <f>IFERROR(VLOOKUP($Z9,'VERIFICAÇÃO 8'!H:J,3,FALSE),"")</f>
        <v/>
      </c>
      <c r="AD9" s="24">
        <f t="shared" si="12"/>
        <v>0</v>
      </c>
      <c r="AE9" s="24">
        <f t="shared" si="13"/>
        <v>0</v>
      </c>
      <c r="AF9" s="24">
        <f t="shared" si="14"/>
        <v>0</v>
      </c>
    </row>
    <row r="10" spans="1:32" x14ac:dyDescent="0.35">
      <c r="A10" s="206" t="s">
        <v>956</v>
      </c>
      <c r="B10" s="443"/>
      <c r="C10" s="461"/>
      <c r="D10" s="443"/>
      <c r="E10" s="64"/>
      <c r="F10" s="43" t="str">
        <f t="shared" si="8"/>
        <v/>
      </c>
      <c r="H10" s="81" t="str">
        <f>'A - DADOS INST.'!T46</f>
        <v/>
      </c>
      <c r="I10" s="81" t="str">
        <f>'A - DADOS INST.'!U46</f>
        <v/>
      </c>
      <c r="J10" s="81" t="str">
        <f>'A - DADOS INST.'!V46</f>
        <v/>
      </c>
      <c r="K10" s="81" t="str">
        <f>'A - DADOS INST.'!W46</f>
        <v/>
      </c>
      <c r="L10" s="81" t="str">
        <f>'A - DADOS INST.'!X46</f>
        <v/>
      </c>
      <c r="M10" s="81" t="str">
        <f>'A - DADOS INST.'!Y46</f>
        <v/>
      </c>
      <c r="N10" s="81" t="str">
        <f>'A - DADOS INST.'!Z46</f>
        <v/>
      </c>
      <c r="O10" s="123">
        <f t="shared" si="9"/>
        <v>0</v>
      </c>
      <c r="P10" s="5"/>
      <c r="Q10" s="24" t="b">
        <f t="shared" si="0"/>
        <v>0</v>
      </c>
      <c r="R10" s="24" t="b">
        <f t="shared" si="1"/>
        <v>0</v>
      </c>
      <c r="S10" s="24" t="str">
        <f t="shared" si="10"/>
        <v/>
      </c>
      <c r="T10" s="81" t="str">
        <f t="shared" si="2"/>
        <v/>
      </c>
      <c r="U10" s="81" t="str">
        <f t="shared" si="3"/>
        <v/>
      </c>
      <c r="V10" s="81" t="str">
        <f t="shared" si="4"/>
        <v/>
      </c>
      <c r="W10" s="81" t="str">
        <f t="shared" si="5"/>
        <v/>
      </c>
      <c r="X10" s="81" t="str">
        <f t="shared" si="6"/>
        <v/>
      </c>
      <c r="Y10" s="24" t="str">
        <f t="shared" si="7"/>
        <v/>
      </c>
      <c r="Z10" s="24" t="str">
        <f t="shared" si="11"/>
        <v>;;;;;TESTES OPERACIONAIS;NA</v>
      </c>
      <c r="AA10" s="24" t="str">
        <f>IFERROR(VLOOKUP($Z10,'VERIFICAÇÃO 8'!H:J,2,FALSE),"")</f>
        <v/>
      </c>
      <c r="AB10" s="24" t="str">
        <f>IFERROR(VLOOKUP($Z10,'VERIFICAÇÃO 8'!H:J,3,FALSE),"")</f>
        <v/>
      </c>
      <c r="AD10" s="24">
        <f t="shared" si="12"/>
        <v>0</v>
      </c>
      <c r="AE10" s="24">
        <f t="shared" si="13"/>
        <v>0</v>
      </c>
      <c r="AF10" s="24">
        <f t="shared" si="14"/>
        <v>0</v>
      </c>
    </row>
    <row r="11" spans="1:32" x14ac:dyDescent="0.35">
      <c r="A11" s="206" t="s">
        <v>957</v>
      </c>
      <c r="B11" s="443"/>
      <c r="C11" s="461"/>
      <c r="D11" s="443"/>
      <c r="E11" s="64"/>
      <c r="F11" s="43" t="str">
        <f t="shared" si="8"/>
        <v/>
      </c>
      <c r="H11" s="81" t="str">
        <f>'A - DADOS INST.'!T47</f>
        <v/>
      </c>
      <c r="I11" s="81" t="str">
        <f>'A - DADOS INST.'!U47</f>
        <v/>
      </c>
      <c r="J11" s="81" t="str">
        <f>'A - DADOS INST.'!V47</f>
        <v/>
      </c>
      <c r="K11" s="81" t="str">
        <f>'A - DADOS INST.'!W47</f>
        <v/>
      </c>
      <c r="L11" s="81" t="str">
        <f>'A - DADOS INST.'!X47</f>
        <v/>
      </c>
      <c r="M11" s="81" t="str">
        <f>'A - DADOS INST.'!Y47</f>
        <v/>
      </c>
      <c r="N11" s="81" t="str">
        <f>'A - DADOS INST.'!Z47</f>
        <v/>
      </c>
      <c r="O11" s="123">
        <f t="shared" si="9"/>
        <v>0</v>
      </c>
      <c r="P11" s="5"/>
      <c r="Q11" s="24" t="b">
        <f t="shared" si="0"/>
        <v>0</v>
      </c>
      <c r="R11" s="24" t="b">
        <f t="shared" si="1"/>
        <v>0</v>
      </c>
      <c r="S11" s="24" t="str">
        <f t="shared" si="10"/>
        <v/>
      </c>
      <c r="T11" s="81" t="str">
        <f t="shared" si="2"/>
        <v/>
      </c>
      <c r="U11" s="81" t="str">
        <f t="shared" si="3"/>
        <v/>
      </c>
      <c r="V11" s="81" t="str">
        <f t="shared" si="4"/>
        <v/>
      </c>
      <c r="W11" s="81" t="str">
        <f t="shared" si="5"/>
        <v/>
      </c>
      <c r="X11" s="81" t="str">
        <f t="shared" si="6"/>
        <v/>
      </c>
      <c r="Y11" s="24" t="str">
        <f t="shared" si="7"/>
        <v/>
      </c>
      <c r="Z11" s="24" t="str">
        <f t="shared" si="11"/>
        <v>;;;;;TESTES OPERACIONAIS;NA</v>
      </c>
      <c r="AA11" s="24" t="str">
        <f>IFERROR(VLOOKUP($Z11,'VERIFICAÇÃO 8'!H:J,2,FALSE),"")</f>
        <v/>
      </c>
      <c r="AB11" s="24" t="str">
        <f>IFERROR(VLOOKUP($Z11,'VERIFICAÇÃO 8'!H:J,3,FALSE),"")</f>
        <v/>
      </c>
      <c r="AD11" s="24">
        <f t="shared" si="12"/>
        <v>0</v>
      </c>
      <c r="AE11" s="24">
        <f t="shared" si="13"/>
        <v>0</v>
      </c>
      <c r="AF11" s="24">
        <f t="shared" si="14"/>
        <v>0</v>
      </c>
    </row>
    <row r="12" spans="1:32" x14ac:dyDescent="0.35">
      <c r="A12" s="206" t="s">
        <v>958</v>
      </c>
      <c r="B12" s="443"/>
      <c r="C12" s="461"/>
      <c r="D12" s="443"/>
      <c r="E12" s="64"/>
      <c r="F12" s="43" t="str">
        <f t="shared" si="8"/>
        <v/>
      </c>
      <c r="H12" s="81" t="str">
        <f>'A - DADOS INST.'!T48</f>
        <v/>
      </c>
      <c r="I12" s="81" t="str">
        <f>'A - DADOS INST.'!U48</f>
        <v/>
      </c>
      <c r="J12" s="81" t="str">
        <f>'A - DADOS INST.'!V48</f>
        <v/>
      </c>
      <c r="K12" s="81" t="str">
        <f>'A - DADOS INST.'!W48</f>
        <v/>
      </c>
      <c r="L12" s="81" t="str">
        <f>'A - DADOS INST.'!X48</f>
        <v/>
      </c>
      <c r="M12" s="81" t="str">
        <f>'A - DADOS INST.'!Y48</f>
        <v/>
      </c>
      <c r="N12" s="81" t="str">
        <f>'A - DADOS INST.'!Z48</f>
        <v/>
      </c>
      <c r="O12" s="123">
        <f t="shared" si="9"/>
        <v>0</v>
      </c>
      <c r="P12" s="5"/>
      <c r="Q12" s="24" t="b">
        <f t="shared" si="0"/>
        <v>0</v>
      </c>
      <c r="R12" s="24" t="b">
        <f t="shared" si="1"/>
        <v>0</v>
      </c>
      <c r="S12" s="24" t="str">
        <f t="shared" si="10"/>
        <v/>
      </c>
      <c r="T12" s="81" t="str">
        <f t="shared" si="2"/>
        <v/>
      </c>
      <c r="U12" s="81" t="str">
        <f t="shared" si="3"/>
        <v/>
      </c>
      <c r="V12" s="81" t="str">
        <f t="shared" si="4"/>
        <v/>
      </c>
      <c r="W12" s="81" t="str">
        <f t="shared" si="5"/>
        <v/>
      </c>
      <c r="X12" s="81" t="str">
        <f t="shared" si="6"/>
        <v/>
      </c>
      <c r="Y12" s="24" t="str">
        <f t="shared" si="7"/>
        <v/>
      </c>
      <c r="Z12" s="24" t="str">
        <f t="shared" si="11"/>
        <v>;;;;;TESTES OPERACIONAIS;NA</v>
      </c>
      <c r="AA12" s="24" t="str">
        <f>IFERROR(VLOOKUP($Z12,'VERIFICAÇÃO 8'!H:J,2,FALSE),"")</f>
        <v/>
      </c>
      <c r="AB12" s="24" t="str">
        <f>IFERROR(VLOOKUP($Z12,'VERIFICAÇÃO 8'!H:J,3,FALSE),"")</f>
        <v/>
      </c>
      <c r="AD12" s="24">
        <f t="shared" si="12"/>
        <v>0</v>
      </c>
      <c r="AE12" s="24">
        <f t="shared" si="13"/>
        <v>0</v>
      </c>
      <c r="AF12" s="24">
        <f t="shared" si="14"/>
        <v>0</v>
      </c>
    </row>
    <row r="13" spans="1:32" x14ac:dyDescent="0.35">
      <c r="A13" s="206" t="s">
        <v>959</v>
      </c>
      <c r="B13" s="443"/>
      <c r="C13" s="461"/>
      <c r="D13" s="443"/>
      <c r="E13" s="64"/>
      <c r="F13" s="43" t="str">
        <f t="shared" si="8"/>
        <v/>
      </c>
      <c r="H13" s="81" t="str">
        <f>'A - DADOS INST.'!T49</f>
        <v/>
      </c>
      <c r="I13" s="81" t="str">
        <f>'A - DADOS INST.'!U49</f>
        <v/>
      </c>
      <c r="J13" s="81" t="str">
        <f>'A - DADOS INST.'!V49</f>
        <v/>
      </c>
      <c r="K13" s="81" t="str">
        <f>'A - DADOS INST.'!W49</f>
        <v/>
      </c>
      <c r="L13" s="81" t="str">
        <f>'A - DADOS INST.'!X49</f>
        <v/>
      </c>
      <c r="M13" s="81" t="str">
        <f>'A - DADOS INST.'!Y49</f>
        <v/>
      </c>
      <c r="N13" s="81" t="str">
        <f>'A - DADOS INST.'!Z49</f>
        <v/>
      </c>
      <c r="O13" s="123">
        <f t="shared" si="9"/>
        <v>0</v>
      </c>
      <c r="P13" s="5"/>
      <c r="Q13" s="24" t="b">
        <f t="shared" si="0"/>
        <v>0</v>
      </c>
      <c r="R13" s="24" t="b">
        <f t="shared" si="1"/>
        <v>0</v>
      </c>
      <c r="S13" s="24" t="str">
        <f t="shared" si="10"/>
        <v/>
      </c>
      <c r="T13" s="81" t="str">
        <f t="shared" si="2"/>
        <v/>
      </c>
      <c r="U13" s="81" t="str">
        <f t="shared" si="3"/>
        <v/>
      </c>
      <c r="V13" s="81" t="str">
        <f t="shared" si="4"/>
        <v/>
      </c>
      <c r="W13" s="81" t="str">
        <f t="shared" si="5"/>
        <v/>
      </c>
      <c r="X13" s="81" t="str">
        <f t="shared" si="6"/>
        <v/>
      </c>
      <c r="Y13" s="24" t="str">
        <f t="shared" si="7"/>
        <v/>
      </c>
      <c r="Z13" s="24" t="str">
        <f t="shared" si="11"/>
        <v>;;;;;TESTES OPERACIONAIS;NA</v>
      </c>
      <c r="AA13" s="24" t="str">
        <f>IFERROR(VLOOKUP($Z13,'VERIFICAÇÃO 8'!H:J,2,FALSE),"")</f>
        <v/>
      </c>
      <c r="AB13" s="24" t="str">
        <f>IFERROR(VLOOKUP($Z13,'VERIFICAÇÃO 8'!H:J,3,FALSE),"")</f>
        <v/>
      </c>
      <c r="AD13" s="24">
        <f t="shared" si="12"/>
        <v>0</v>
      </c>
      <c r="AE13" s="24">
        <f t="shared" si="13"/>
        <v>0</v>
      </c>
      <c r="AF13" s="24">
        <f t="shared" si="14"/>
        <v>0</v>
      </c>
    </row>
    <row r="14" spans="1:32" x14ac:dyDescent="0.35">
      <c r="A14" s="206" t="s">
        <v>960</v>
      </c>
      <c r="B14" s="443"/>
      <c r="C14" s="461"/>
      <c r="D14" s="443"/>
      <c r="E14" s="64"/>
      <c r="F14" s="43" t="str">
        <f t="shared" si="8"/>
        <v/>
      </c>
      <c r="H14" s="81" t="str">
        <f>'A - DADOS INST.'!T50</f>
        <v/>
      </c>
      <c r="I14" s="81" t="str">
        <f>'A - DADOS INST.'!U50</f>
        <v/>
      </c>
      <c r="J14" s="81" t="str">
        <f>'A - DADOS INST.'!V50</f>
        <v/>
      </c>
      <c r="K14" s="81" t="str">
        <f>'A - DADOS INST.'!W50</f>
        <v/>
      </c>
      <c r="L14" s="81" t="str">
        <f>'A - DADOS INST.'!X50</f>
        <v/>
      </c>
      <c r="M14" s="81" t="str">
        <f>'A - DADOS INST.'!Y50</f>
        <v/>
      </c>
      <c r="N14" s="81" t="str">
        <f>'A - DADOS INST.'!Z50</f>
        <v/>
      </c>
      <c r="O14" s="123">
        <f t="shared" si="9"/>
        <v>0</v>
      </c>
      <c r="P14" s="5"/>
      <c r="Q14" s="24" t="b">
        <f t="shared" si="0"/>
        <v>0</v>
      </c>
      <c r="R14" s="24" t="b">
        <f t="shared" si="1"/>
        <v>0</v>
      </c>
      <c r="S14" s="24" t="str">
        <f t="shared" si="10"/>
        <v/>
      </c>
      <c r="T14" s="81" t="str">
        <f t="shared" si="2"/>
        <v/>
      </c>
      <c r="U14" s="81" t="str">
        <f t="shared" si="3"/>
        <v/>
      </c>
      <c r="V14" s="81" t="str">
        <f t="shared" si="4"/>
        <v/>
      </c>
      <c r="W14" s="81" t="str">
        <f t="shared" si="5"/>
        <v/>
      </c>
      <c r="X14" s="81" t="str">
        <f t="shared" si="6"/>
        <v/>
      </c>
      <c r="Y14" s="24" t="str">
        <f t="shared" si="7"/>
        <v/>
      </c>
      <c r="Z14" s="24" t="str">
        <f t="shared" si="11"/>
        <v>;;;;;TESTES OPERACIONAIS;NA</v>
      </c>
      <c r="AA14" s="24" t="str">
        <f>IFERROR(VLOOKUP($Z14,'VERIFICAÇÃO 8'!H:J,2,FALSE),"")</f>
        <v/>
      </c>
      <c r="AB14" s="24" t="str">
        <f>IFERROR(VLOOKUP($Z14,'VERIFICAÇÃO 8'!H:J,3,FALSE),"")</f>
        <v/>
      </c>
      <c r="AD14" s="24">
        <f t="shared" si="12"/>
        <v>0</v>
      </c>
      <c r="AE14" s="24">
        <f t="shared" si="13"/>
        <v>0</v>
      </c>
      <c r="AF14" s="24">
        <f t="shared" si="14"/>
        <v>0</v>
      </c>
    </row>
    <row r="15" spans="1:32" x14ac:dyDescent="0.35">
      <c r="A15" s="206" t="s">
        <v>961</v>
      </c>
      <c r="B15" s="443"/>
      <c r="C15" s="461"/>
      <c r="D15" s="443"/>
      <c r="E15" s="64"/>
      <c r="F15" s="43" t="str">
        <f t="shared" si="8"/>
        <v/>
      </c>
      <c r="H15" s="81" t="str">
        <f>'A - DADOS INST.'!T51</f>
        <v/>
      </c>
      <c r="I15" s="81" t="str">
        <f>'A - DADOS INST.'!U51</f>
        <v/>
      </c>
      <c r="J15" s="81" t="str">
        <f>'A - DADOS INST.'!V51</f>
        <v/>
      </c>
      <c r="K15" s="81" t="str">
        <f>'A - DADOS INST.'!W51</f>
        <v/>
      </c>
      <c r="L15" s="81" t="str">
        <f>'A - DADOS INST.'!X51</f>
        <v/>
      </c>
      <c r="M15" s="81" t="str">
        <f>'A - DADOS INST.'!Y51</f>
        <v/>
      </c>
      <c r="N15" s="81" t="str">
        <f>'A - DADOS INST.'!Z51</f>
        <v/>
      </c>
      <c r="O15" s="123">
        <f t="shared" si="9"/>
        <v>0</v>
      </c>
      <c r="P15" s="5"/>
      <c r="Q15" s="24" t="b">
        <f t="shared" si="0"/>
        <v>0</v>
      </c>
      <c r="R15" s="24" t="b">
        <f t="shared" si="1"/>
        <v>0</v>
      </c>
      <c r="S15" s="24" t="str">
        <f t="shared" si="10"/>
        <v/>
      </c>
      <c r="T15" s="81" t="str">
        <f t="shared" si="2"/>
        <v/>
      </c>
      <c r="U15" s="81" t="str">
        <f t="shared" si="3"/>
        <v/>
      </c>
      <c r="V15" s="81" t="str">
        <f t="shared" si="4"/>
        <v/>
      </c>
      <c r="W15" s="81" t="str">
        <f t="shared" si="5"/>
        <v/>
      </c>
      <c r="X15" s="81" t="str">
        <f t="shared" si="6"/>
        <v/>
      </c>
      <c r="Y15" s="24" t="str">
        <f t="shared" si="7"/>
        <v/>
      </c>
      <c r="Z15" s="24" t="str">
        <f t="shared" si="11"/>
        <v>;;;;;TESTES OPERACIONAIS;NA</v>
      </c>
      <c r="AA15" s="24" t="str">
        <f>IFERROR(VLOOKUP($Z15,'VERIFICAÇÃO 8'!H:J,2,FALSE),"")</f>
        <v/>
      </c>
      <c r="AB15" s="24" t="str">
        <f>IFERROR(VLOOKUP($Z15,'VERIFICAÇÃO 8'!H:J,3,FALSE),"")</f>
        <v/>
      </c>
      <c r="AD15" s="24">
        <f t="shared" si="12"/>
        <v>0</v>
      </c>
      <c r="AE15" s="24">
        <f t="shared" si="13"/>
        <v>0</v>
      </c>
      <c r="AF15" s="24">
        <f t="shared" si="14"/>
        <v>0</v>
      </c>
    </row>
    <row r="16" spans="1:32" x14ac:dyDescent="0.35">
      <c r="A16" s="206" t="s">
        <v>962</v>
      </c>
      <c r="B16" s="443"/>
      <c r="C16" s="461"/>
      <c r="D16" s="443"/>
      <c r="E16" s="64"/>
      <c r="F16" s="43" t="str">
        <f t="shared" si="8"/>
        <v/>
      </c>
      <c r="H16" s="81" t="str">
        <f>'A - DADOS INST.'!T52</f>
        <v/>
      </c>
      <c r="I16" s="81" t="str">
        <f>'A - DADOS INST.'!U52</f>
        <v/>
      </c>
      <c r="J16" s="81" t="str">
        <f>'A - DADOS INST.'!V52</f>
        <v/>
      </c>
      <c r="K16" s="81" t="str">
        <f>'A - DADOS INST.'!W52</f>
        <v/>
      </c>
      <c r="L16" s="81" t="str">
        <f>'A - DADOS INST.'!X52</f>
        <v/>
      </c>
      <c r="M16" s="81" t="str">
        <f>'A - DADOS INST.'!Y52</f>
        <v/>
      </c>
      <c r="N16" s="81" t="str">
        <f>'A - DADOS INST.'!Z52</f>
        <v/>
      </c>
      <c r="O16" s="123">
        <f t="shared" si="9"/>
        <v>0</v>
      </c>
      <c r="P16" s="5"/>
      <c r="Q16" s="24" t="b">
        <f t="shared" si="0"/>
        <v>0</v>
      </c>
      <c r="R16" s="24" t="b">
        <f t="shared" si="1"/>
        <v>0</v>
      </c>
      <c r="S16" s="24" t="str">
        <f t="shared" si="10"/>
        <v/>
      </c>
      <c r="T16" s="81" t="str">
        <f t="shared" si="2"/>
        <v/>
      </c>
      <c r="U16" s="81" t="str">
        <f t="shared" si="3"/>
        <v/>
      </c>
      <c r="V16" s="81" t="str">
        <f t="shared" si="4"/>
        <v/>
      </c>
      <c r="W16" s="81" t="str">
        <f t="shared" si="5"/>
        <v/>
      </c>
      <c r="X16" s="81" t="str">
        <f t="shared" si="6"/>
        <v/>
      </c>
      <c r="Y16" s="24" t="str">
        <f t="shared" si="7"/>
        <v/>
      </c>
      <c r="Z16" s="24" t="str">
        <f t="shared" si="11"/>
        <v>;;;;;TESTES OPERACIONAIS;NA</v>
      </c>
      <c r="AA16" s="24" t="str">
        <f>IFERROR(VLOOKUP($Z16,'VERIFICAÇÃO 8'!H:J,2,FALSE),"")</f>
        <v/>
      </c>
      <c r="AB16" s="24" t="str">
        <f>IFERROR(VLOOKUP($Z16,'VERIFICAÇÃO 8'!H:J,3,FALSE),"")</f>
        <v/>
      </c>
      <c r="AD16" s="24">
        <f t="shared" si="12"/>
        <v>0</v>
      </c>
      <c r="AE16" s="24">
        <f t="shared" si="13"/>
        <v>0</v>
      </c>
      <c r="AF16" s="24">
        <f t="shared" si="14"/>
        <v>0</v>
      </c>
    </row>
    <row r="17" spans="1:32" x14ac:dyDescent="0.35">
      <c r="A17" s="206" t="s">
        <v>963</v>
      </c>
      <c r="B17" s="443"/>
      <c r="C17" s="461"/>
      <c r="D17" s="443"/>
      <c r="E17" s="64"/>
      <c r="F17" s="43" t="str">
        <f t="shared" si="8"/>
        <v/>
      </c>
      <c r="H17" s="81" t="str">
        <f>'A - DADOS INST.'!T53</f>
        <v/>
      </c>
      <c r="I17" s="81" t="str">
        <f>'A - DADOS INST.'!U53</f>
        <v/>
      </c>
      <c r="J17" s="81" t="str">
        <f>'A - DADOS INST.'!V53</f>
        <v/>
      </c>
      <c r="K17" s="81" t="str">
        <f>'A - DADOS INST.'!W53</f>
        <v/>
      </c>
      <c r="L17" s="81" t="str">
        <f>'A - DADOS INST.'!X53</f>
        <v/>
      </c>
      <c r="M17" s="81" t="str">
        <f>'A - DADOS INST.'!Y53</f>
        <v/>
      </c>
      <c r="N17" s="81" t="str">
        <f>'A - DADOS INST.'!Z53</f>
        <v/>
      </c>
      <c r="O17" s="123">
        <f t="shared" si="9"/>
        <v>0</v>
      </c>
      <c r="P17" s="5"/>
      <c r="Q17" s="24" t="b">
        <f t="shared" si="0"/>
        <v>0</v>
      </c>
      <c r="R17" s="24" t="b">
        <f t="shared" si="1"/>
        <v>0</v>
      </c>
      <c r="S17" s="24" t="str">
        <f t="shared" si="10"/>
        <v/>
      </c>
      <c r="T17" s="81" t="str">
        <f t="shared" si="2"/>
        <v/>
      </c>
      <c r="U17" s="81" t="str">
        <f t="shared" si="3"/>
        <v/>
      </c>
      <c r="V17" s="81" t="str">
        <f t="shared" si="4"/>
        <v/>
      </c>
      <c r="W17" s="81" t="str">
        <f t="shared" si="5"/>
        <v/>
      </c>
      <c r="X17" s="81" t="str">
        <f t="shared" si="6"/>
        <v/>
      </c>
      <c r="Y17" s="24" t="str">
        <f t="shared" si="7"/>
        <v/>
      </c>
      <c r="Z17" s="24" t="str">
        <f t="shared" si="11"/>
        <v>;;;;;TESTES OPERACIONAIS;NA</v>
      </c>
      <c r="AA17" s="24" t="str">
        <f>IFERROR(VLOOKUP($Z17,'VERIFICAÇÃO 8'!H:J,2,FALSE),"")</f>
        <v/>
      </c>
      <c r="AB17" s="24" t="str">
        <f>IFERROR(VLOOKUP($Z17,'VERIFICAÇÃO 8'!H:J,3,FALSE),"")</f>
        <v/>
      </c>
      <c r="AD17" s="24">
        <f t="shared" si="12"/>
        <v>0</v>
      </c>
      <c r="AE17" s="24">
        <f t="shared" si="13"/>
        <v>0</v>
      </c>
      <c r="AF17" s="24">
        <f t="shared" si="14"/>
        <v>0</v>
      </c>
    </row>
    <row r="18" spans="1:32" x14ac:dyDescent="0.35">
      <c r="A18" s="206" t="s">
        <v>964</v>
      </c>
      <c r="B18" s="443"/>
      <c r="C18" s="461"/>
      <c r="D18" s="443"/>
      <c r="E18" s="64"/>
      <c r="F18" s="43" t="str">
        <f t="shared" si="8"/>
        <v/>
      </c>
      <c r="H18" s="81" t="str">
        <f>'A - DADOS INST.'!T54</f>
        <v/>
      </c>
      <c r="I18" s="81" t="str">
        <f>'A - DADOS INST.'!U54</f>
        <v/>
      </c>
      <c r="J18" s="81" t="str">
        <f>'A - DADOS INST.'!V54</f>
        <v/>
      </c>
      <c r="K18" s="81" t="str">
        <f>'A - DADOS INST.'!W54</f>
        <v/>
      </c>
      <c r="L18" s="81" t="str">
        <f>'A - DADOS INST.'!X54</f>
        <v/>
      </c>
      <c r="M18" s="81" t="str">
        <f>'A - DADOS INST.'!Y54</f>
        <v/>
      </c>
      <c r="N18" s="81" t="str">
        <f>'A - DADOS INST.'!Z54</f>
        <v/>
      </c>
      <c r="O18" s="123">
        <f t="shared" si="9"/>
        <v>0</v>
      </c>
      <c r="P18" s="5"/>
      <c r="Q18" s="24" t="b">
        <f t="shared" si="0"/>
        <v>0</v>
      </c>
      <c r="R18" s="24" t="b">
        <f t="shared" si="1"/>
        <v>0</v>
      </c>
      <c r="S18" s="24" t="str">
        <f t="shared" si="10"/>
        <v/>
      </c>
      <c r="T18" s="81" t="str">
        <f t="shared" si="2"/>
        <v/>
      </c>
      <c r="U18" s="81" t="str">
        <f t="shared" si="3"/>
        <v/>
      </c>
      <c r="V18" s="81" t="str">
        <f t="shared" si="4"/>
        <v/>
      </c>
      <c r="W18" s="81" t="str">
        <f t="shared" si="5"/>
        <v/>
      </c>
      <c r="X18" s="81" t="str">
        <f t="shared" si="6"/>
        <v/>
      </c>
      <c r="Y18" s="24" t="str">
        <f t="shared" si="7"/>
        <v/>
      </c>
      <c r="Z18" s="24" t="str">
        <f t="shared" si="11"/>
        <v>;;;;;TESTES OPERACIONAIS;NA</v>
      </c>
      <c r="AA18" s="24" t="str">
        <f>IFERROR(VLOOKUP($Z18,'VERIFICAÇÃO 8'!H:J,2,FALSE),"")</f>
        <v/>
      </c>
      <c r="AB18" s="24" t="str">
        <f>IFERROR(VLOOKUP($Z18,'VERIFICAÇÃO 8'!H:J,3,FALSE),"")</f>
        <v/>
      </c>
      <c r="AD18" s="24">
        <f t="shared" si="12"/>
        <v>0</v>
      </c>
      <c r="AE18" s="24">
        <f t="shared" si="13"/>
        <v>0</v>
      </c>
      <c r="AF18" s="24">
        <f t="shared" si="14"/>
        <v>0</v>
      </c>
    </row>
    <row r="19" spans="1:32" x14ac:dyDescent="0.35">
      <c r="A19" s="206" t="s">
        <v>965</v>
      </c>
      <c r="B19" s="443"/>
      <c r="C19" s="461"/>
      <c r="D19" s="443"/>
      <c r="E19" s="64"/>
      <c r="F19" s="43" t="str">
        <f t="shared" si="8"/>
        <v/>
      </c>
      <c r="H19" s="81" t="str">
        <f>'A - DADOS INST.'!T55</f>
        <v/>
      </c>
      <c r="I19" s="81" t="str">
        <f>'A - DADOS INST.'!U55</f>
        <v/>
      </c>
      <c r="J19" s="81" t="str">
        <f>'A - DADOS INST.'!V55</f>
        <v/>
      </c>
      <c r="K19" s="81" t="str">
        <f>'A - DADOS INST.'!W55</f>
        <v/>
      </c>
      <c r="L19" s="81" t="str">
        <f>'A - DADOS INST.'!X55</f>
        <v/>
      </c>
      <c r="M19" s="81" t="str">
        <f>'A - DADOS INST.'!Y55</f>
        <v/>
      </c>
      <c r="N19" s="81" t="str">
        <f>'A - DADOS INST.'!Z55</f>
        <v/>
      </c>
      <c r="O19" s="123">
        <f t="shared" si="9"/>
        <v>0</v>
      </c>
      <c r="P19" s="5"/>
      <c r="Q19" s="24" t="b">
        <f t="shared" si="0"/>
        <v>0</v>
      </c>
      <c r="R19" s="24" t="b">
        <f t="shared" si="1"/>
        <v>0</v>
      </c>
      <c r="S19" s="24" t="str">
        <f t="shared" si="10"/>
        <v/>
      </c>
      <c r="T19" s="81" t="str">
        <f t="shared" si="2"/>
        <v/>
      </c>
      <c r="U19" s="81" t="str">
        <f t="shared" si="3"/>
        <v/>
      </c>
      <c r="V19" s="81" t="str">
        <f t="shared" si="4"/>
        <v/>
      </c>
      <c r="W19" s="81" t="str">
        <f t="shared" si="5"/>
        <v/>
      </c>
      <c r="X19" s="81" t="str">
        <f t="shared" si="6"/>
        <v/>
      </c>
      <c r="Y19" s="24" t="str">
        <f t="shared" si="7"/>
        <v/>
      </c>
      <c r="Z19" s="24" t="str">
        <f t="shared" si="11"/>
        <v>;;;;;TESTES OPERACIONAIS;NA</v>
      </c>
      <c r="AA19" s="24" t="str">
        <f>IFERROR(VLOOKUP($Z19,'VERIFICAÇÃO 8'!H:J,2,FALSE),"")</f>
        <v/>
      </c>
      <c r="AB19" s="24" t="str">
        <f>IFERROR(VLOOKUP($Z19,'VERIFICAÇÃO 8'!H:J,3,FALSE),"")</f>
        <v/>
      </c>
      <c r="AD19" s="24">
        <f t="shared" si="12"/>
        <v>0</v>
      </c>
      <c r="AE19" s="24">
        <f t="shared" si="13"/>
        <v>0</v>
      </c>
      <c r="AF19" s="24">
        <f t="shared" si="14"/>
        <v>0</v>
      </c>
    </row>
    <row r="20" spans="1:32" x14ac:dyDescent="0.35">
      <c r="A20" s="206" t="s">
        <v>966</v>
      </c>
      <c r="B20" s="443"/>
      <c r="C20" s="461"/>
      <c r="D20" s="443"/>
      <c r="E20" s="64"/>
      <c r="F20" s="43" t="str">
        <f t="shared" si="8"/>
        <v/>
      </c>
      <c r="H20" s="81" t="str">
        <f>'A - DADOS INST.'!T56</f>
        <v/>
      </c>
      <c r="I20" s="81" t="str">
        <f>'A - DADOS INST.'!U56</f>
        <v/>
      </c>
      <c r="J20" s="81" t="str">
        <f>'A - DADOS INST.'!V56</f>
        <v/>
      </c>
      <c r="K20" s="81" t="str">
        <f>'A - DADOS INST.'!W56</f>
        <v/>
      </c>
      <c r="L20" s="81" t="str">
        <f>'A - DADOS INST.'!X56</f>
        <v/>
      </c>
      <c r="M20" s="81" t="str">
        <f>'A - DADOS INST.'!Y56</f>
        <v/>
      </c>
      <c r="N20" s="81" t="str">
        <f>'A - DADOS INST.'!Z56</f>
        <v/>
      </c>
      <c r="O20" s="123">
        <f t="shared" si="9"/>
        <v>0</v>
      </c>
      <c r="P20" s="5"/>
      <c r="Q20" s="24" t="b">
        <f t="shared" si="0"/>
        <v>0</v>
      </c>
      <c r="R20" s="24" t="b">
        <f t="shared" si="1"/>
        <v>0</v>
      </c>
      <c r="S20" s="24" t="str">
        <f t="shared" si="10"/>
        <v/>
      </c>
      <c r="T20" s="81" t="str">
        <f t="shared" si="2"/>
        <v/>
      </c>
      <c r="U20" s="81" t="str">
        <f t="shared" si="3"/>
        <v/>
      </c>
      <c r="V20" s="81" t="str">
        <f t="shared" si="4"/>
        <v/>
      </c>
      <c r="W20" s="81" t="str">
        <f t="shared" si="5"/>
        <v/>
      </c>
      <c r="X20" s="81" t="str">
        <f t="shared" si="6"/>
        <v/>
      </c>
      <c r="Y20" s="24" t="str">
        <f t="shared" si="7"/>
        <v/>
      </c>
      <c r="Z20" s="24" t="str">
        <f t="shared" si="11"/>
        <v>;;;;;TESTES OPERACIONAIS;NA</v>
      </c>
      <c r="AA20" s="24" t="str">
        <f>IFERROR(VLOOKUP($Z20,'VERIFICAÇÃO 8'!H:J,2,FALSE),"")</f>
        <v/>
      </c>
      <c r="AB20" s="24" t="str">
        <f>IFERROR(VLOOKUP($Z20,'VERIFICAÇÃO 8'!H:J,3,FALSE),"")</f>
        <v/>
      </c>
      <c r="AD20" s="24">
        <f t="shared" si="12"/>
        <v>0</v>
      </c>
      <c r="AE20" s="24">
        <f t="shared" si="13"/>
        <v>0</v>
      </c>
      <c r="AF20" s="24">
        <f t="shared" si="14"/>
        <v>0</v>
      </c>
    </row>
    <row r="21" spans="1:32" ht="10.5" x14ac:dyDescent="0.35">
      <c r="A21" s="206" t="s">
        <v>967</v>
      </c>
      <c r="B21" s="443"/>
      <c r="C21" s="461"/>
      <c r="D21" s="443"/>
      <c r="E21" s="64"/>
      <c r="F21" s="43" t="str">
        <f t="shared" si="8"/>
        <v/>
      </c>
      <c r="N21" s="174" t="s">
        <v>8</v>
      </c>
      <c r="O21" s="233">
        <f>SUM(O5:O20)</f>
        <v>0</v>
      </c>
      <c r="Q21" s="24" t="b">
        <f t="shared" si="0"/>
        <v>0</v>
      </c>
      <c r="R21" s="24" t="b">
        <f t="shared" si="1"/>
        <v>0</v>
      </c>
      <c r="S21" s="24" t="str">
        <f t="shared" si="10"/>
        <v/>
      </c>
      <c r="T21" s="81" t="str">
        <f t="shared" si="2"/>
        <v/>
      </c>
      <c r="U21" s="81" t="str">
        <f t="shared" si="3"/>
        <v/>
      </c>
      <c r="V21" s="81" t="str">
        <f t="shared" si="4"/>
        <v/>
      </c>
      <c r="W21" s="81" t="str">
        <f t="shared" si="5"/>
        <v/>
      </c>
      <c r="X21" s="81" t="str">
        <f t="shared" si="6"/>
        <v/>
      </c>
      <c r="Y21" s="24" t="str">
        <f t="shared" si="7"/>
        <v/>
      </c>
      <c r="Z21" s="24" t="str">
        <f t="shared" si="11"/>
        <v>;;;;;TESTES OPERACIONAIS;NA</v>
      </c>
      <c r="AA21" s="24" t="str">
        <f>IFERROR(VLOOKUP($Z21,'VERIFICAÇÃO 8'!H:J,2,FALSE),"")</f>
        <v/>
      </c>
      <c r="AB21" s="24" t="str">
        <f>IFERROR(VLOOKUP($Z21,'VERIFICAÇÃO 8'!H:J,3,FALSE),"")</f>
        <v/>
      </c>
      <c r="AD21" s="24">
        <f t="shared" si="12"/>
        <v>0</v>
      </c>
      <c r="AE21" s="24">
        <f t="shared" si="13"/>
        <v>0</v>
      </c>
      <c r="AF21" s="24">
        <f t="shared" si="14"/>
        <v>0</v>
      </c>
    </row>
    <row r="22" spans="1:32" x14ac:dyDescent="0.35">
      <c r="A22" s="206" t="s">
        <v>968</v>
      </c>
      <c r="B22" s="443"/>
      <c r="C22" s="461"/>
      <c r="D22" s="443"/>
      <c r="E22" s="64"/>
      <c r="F22" s="43" t="str">
        <f t="shared" si="8"/>
        <v/>
      </c>
      <c r="Q22" s="24" t="b">
        <f t="shared" si="0"/>
        <v>0</v>
      </c>
      <c r="R22" s="24" t="b">
        <f t="shared" si="1"/>
        <v>0</v>
      </c>
      <c r="S22" s="24" t="str">
        <f t="shared" si="10"/>
        <v/>
      </c>
      <c r="T22" s="81" t="str">
        <f t="shared" si="2"/>
        <v/>
      </c>
      <c r="U22" s="81" t="str">
        <f t="shared" si="3"/>
        <v/>
      </c>
      <c r="V22" s="81" t="str">
        <f t="shared" si="4"/>
        <v/>
      </c>
      <c r="W22" s="81" t="str">
        <f t="shared" si="5"/>
        <v/>
      </c>
      <c r="X22" s="81" t="str">
        <f t="shared" si="6"/>
        <v/>
      </c>
      <c r="Y22" s="24" t="str">
        <f t="shared" si="7"/>
        <v/>
      </c>
      <c r="Z22" s="24" t="str">
        <f t="shared" si="11"/>
        <v>;;;;;TESTES OPERACIONAIS;NA</v>
      </c>
      <c r="AA22" s="24" t="str">
        <f>IFERROR(VLOOKUP($Z22,'VERIFICAÇÃO 8'!H:J,2,FALSE),"")</f>
        <v/>
      </c>
      <c r="AB22" s="24" t="str">
        <f>IFERROR(VLOOKUP($Z22,'VERIFICAÇÃO 8'!H:J,3,FALSE),"")</f>
        <v/>
      </c>
      <c r="AD22" s="24">
        <f t="shared" si="12"/>
        <v>0</v>
      </c>
      <c r="AE22" s="24">
        <f t="shared" si="13"/>
        <v>0</v>
      </c>
      <c r="AF22" s="24">
        <f t="shared" si="14"/>
        <v>0</v>
      </c>
    </row>
    <row r="23" spans="1:32" ht="10.5" x14ac:dyDescent="0.35">
      <c r="A23" s="206" t="s">
        <v>969</v>
      </c>
      <c r="B23" s="443"/>
      <c r="C23" s="461"/>
      <c r="D23" s="443"/>
      <c r="E23" s="64"/>
      <c r="F23" s="43" t="str">
        <f t="shared" si="8"/>
        <v/>
      </c>
      <c r="H23" s="66" t="s">
        <v>2034</v>
      </c>
      <c r="J23" s="119" t="s">
        <v>2035</v>
      </c>
      <c r="Q23" s="24" t="b">
        <f t="shared" si="0"/>
        <v>0</v>
      </c>
      <c r="R23" s="24" t="b">
        <f t="shared" si="1"/>
        <v>0</v>
      </c>
      <c r="S23" s="24" t="str">
        <f t="shared" si="10"/>
        <v/>
      </c>
      <c r="T23" s="81" t="str">
        <f t="shared" si="2"/>
        <v/>
      </c>
      <c r="U23" s="81" t="str">
        <f t="shared" si="3"/>
        <v/>
      </c>
      <c r="V23" s="81" t="str">
        <f t="shared" si="4"/>
        <v/>
      </c>
      <c r="W23" s="81" t="str">
        <f t="shared" si="5"/>
        <v/>
      </c>
      <c r="X23" s="81" t="str">
        <f t="shared" si="6"/>
        <v/>
      </c>
      <c r="Y23" s="24" t="str">
        <f t="shared" si="7"/>
        <v/>
      </c>
      <c r="Z23" s="24" t="str">
        <f t="shared" si="11"/>
        <v>;;;;;TESTES OPERACIONAIS;NA</v>
      </c>
      <c r="AA23" s="24" t="str">
        <f>IFERROR(VLOOKUP($Z23,'VERIFICAÇÃO 8'!H:J,2,FALSE),"")</f>
        <v/>
      </c>
      <c r="AB23" s="24" t="str">
        <f>IFERROR(VLOOKUP($Z23,'VERIFICAÇÃO 8'!H:J,3,FALSE),"")</f>
        <v/>
      </c>
      <c r="AD23" s="24">
        <f t="shared" si="12"/>
        <v>0</v>
      </c>
      <c r="AE23" s="24">
        <f t="shared" si="13"/>
        <v>0</v>
      </c>
      <c r="AF23" s="24">
        <f t="shared" si="14"/>
        <v>0</v>
      </c>
    </row>
    <row r="24" spans="1:32" x14ac:dyDescent="0.35">
      <c r="A24" s="206" t="s">
        <v>970</v>
      </c>
      <c r="B24" s="443"/>
      <c r="C24" s="461"/>
      <c r="D24" s="443"/>
      <c r="E24" s="64"/>
      <c r="F24" s="43" t="str">
        <f t="shared" si="8"/>
        <v/>
      </c>
      <c r="H24" s="24" t="str">
        <f>'apoio - executores'!D48</f>
        <v/>
      </c>
      <c r="J24" s="24" t="str">
        <f>BASE!$G$6</f>
        <v/>
      </c>
      <c r="Q24" s="24" t="b">
        <f t="shared" si="0"/>
        <v>0</v>
      </c>
      <c r="R24" s="24" t="b">
        <f t="shared" si="1"/>
        <v>0</v>
      </c>
      <c r="S24" s="24" t="str">
        <f t="shared" si="10"/>
        <v/>
      </c>
      <c r="T24" s="81" t="str">
        <f t="shared" si="2"/>
        <v/>
      </c>
      <c r="U24" s="81" t="str">
        <f t="shared" si="3"/>
        <v/>
      </c>
      <c r="V24" s="81" t="str">
        <f t="shared" si="4"/>
        <v/>
      </c>
      <c r="W24" s="81" t="str">
        <f t="shared" si="5"/>
        <v/>
      </c>
      <c r="X24" s="81" t="str">
        <f t="shared" si="6"/>
        <v/>
      </c>
      <c r="Y24" s="24" t="str">
        <f t="shared" si="7"/>
        <v/>
      </c>
      <c r="Z24" s="24" t="str">
        <f t="shared" si="11"/>
        <v>;;;;;TESTES OPERACIONAIS;NA</v>
      </c>
      <c r="AA24" s="24" t="str">
        <f>IFERROR(VLOOKUP($Z24,'VERIFICAÇÃO 8'!H:J,2,FALSE),"")</f>
        <v/>
      </c>
      <c r="AB24" s="24" t="str">
        <f>IFERROR(VLOOKUP($Z24,'VERIFICAÇÃO 8'!H:J,3,FALSE),"")</f>
        <v/>
      </c>
      <c r="AD24" s="24">
        <f t="shared" si="12"/>
        <v>0</v>
      </c>
      <c r="AE24" s="24">
        <f t="shared" si="13"/>
        <v>0</v>
      </c>
      <c r="AF24" s="24">
        <f t="shared" si="14"/>
        <v>0</v>
      </c>
    </row>
    <row r="25" spans="1:32" x14ac:dyDescent="0.35">
      <c r="A25" s="206" t="s">
        <v>971</v>
      </c>
      <c r="B25" s="443"/>
      <c r="C25" s="461"/>
      <c r="D25" s="443"/>
      <c r="E25" s="64"/>
      <c r="F25" s="43" t="str">
        <f t="shared" si="8"/>
        <v/>
      </c>
      <c r="H25" s="24" t="str">
        <f>'apoio - executores'!D49</f>
        <v/>
      </c>
      <c r="I25" s="73"/>
      <c r="K25" s="73"/>
      <c r="L25" s="73"/>
      <c r="M25" s="73"/>
      <c r="N25" s="73"/>
      <c r="Q25" s="24" t="b">
        <f t="shared" si="0"/>
        <v>0</v>
      </c>
      <c r="R25" s="24" t="b">
        <f t="shared" si="1"/>
        <v>0</v>
      </c>
      <c r="S25" s="24" t="str">
        <f t="shared" si="10"/>
        <v/>
      </c>
      <c r="T25" s="81" t="str">
        <f t="shared" si="2"/>
        <v/>
      </c>
      <c r="U25" s="81" t="str">
        <f t="shared" si="3"/>
        <v/>
      </c>
      <c r="V25" s="81" t="str">
        <f t="shared" si="4"/>
        <v/>
      </c>
      <c r="W25" s="81" t="str">
        <f t="shared" si="5"/>
        <v/>
      </c>
      <c r="X25" s="81" t="str">
        <f t="shared" si="6"/>
        <v/>
      </c>
      <c r="Y25" s="24" t="str">
        <f t="shared" si="7"/>
        <v/>
      </c>
      <c r="Z25" s="24" t="str">
        <f t="shared" si="11"/>
        <v>;;;;;TESTES OPERACIONAIS;NA</v>
      </c>
      <c r="AA25" s="24" t="str">
        <f>IFERROR(VLOOKUP($Z25,'VERIFICAÇÃO 8'!H:J,2,FALSE),"")</f>
        <v/>
      </c>
      <c r="AB25" s="24" t="str">
        <f>IFERROR(VLOOKUP($Z25,'VERIFICAÇÃO 8'!H:J,3,FALSE),"")</f>
        <v/>
      </c>
      <c r="AD25" s="24">
        <f t="shared" si="12"/>
        <v>0</v>
      </c>
      <c r="AE25" s="24">
        <f t="shared" si="13"/>
        <v>0</v>
      </c>
      <c r="AF25" s="24">
        <f t="shared" si="14"/>
        <v>0</v>
      </c>
    </row>
    <row r="26" spans="1:32" x14ac:dyDescent="0.35">
      <c r="A26" s="206" t="s">
        <v>972</v>
      </c>
      <c r="B26" s="443"/>
      <c r="C26" s="461"/>
      <c r="D26" s="443"/>
      <c r="E26" s="64"/>
      <c r="F26" s="43" t="str">
        <f t="shared" si="8"/>
        <v/>
      </c>
      <c r="H26" s="24" t="str">
        <f>'apoio - executores'!D50</f>
        <v/>
      </c>
      <c r="Q26" s="24" t="b">
        <f t="shared" si="0"/>
        <v>0</v>
      </c>
      <c r="R26" s="24" t="b">
        <f t="shared" si="1"/>
        <v>0</v>
      </c>
      <c r="S26" s="24" t="str">
        <f t="shared" si="10"/>
        <v/>
      </c>
      <c r="T26" s="81" t="str">
        <f t="shared" si="2"/>
        <v/>
      </c>
      <c r="U26" s="81" t="str">
        <f t="shared" si="3"/>
        <v/>
      </c>
      <c r="V26" s="81" t="str">
        <f t="shared" si="4"/>
        <v/>
      </c>
      <c r="W26" s="81" t="str">
        <f t="shared" si="5"/>
        <v/>
      </c>
      <c r="X26" s="81" t="str">
        <f t="shared" si="6"/>
        <v/>
      </c>
      <c r="Y26" s="24" t="str">
        <f t="shared" si="7"/>
        <v/>
      </c>
      <c r="Z26" s="24" t="str">
        <f t="shared" si="11"/>
        <v>;;;;;TESTES OPERACIONAIS;NA</v>
      </c>
      <c r="AA26" s="24" t="str">
        <f>IFERROR(VLOOKUP($Z26,'VERIFICAÇÃO 8'!H:J,2,FALSE),"")</f>
        <v/>
      </c>
      <c r="AB26" s="24" t="str">
        <f>IFERROR(VLOOKUP($Z26,'VERIFICAÇÃO 8'!H:J,3,FALSE),"")</f>
        <v/>
      </c>
      <c r="AD26" s="24">
        <f t="shared" si="12"/>
        <v>0</v>
      </c>
      <c r="AE26" s="24">
        <f t="shared" si="13"/>
        <v>0</v>
      </c>
      <c r="AF26" s="24">
        <f t="shared" si="14"/>
        <v>0</v>
      </c>
    </row>
    <row r="27" spans="1:32" ht="10.5" x14ac:dyDescent="0.35">
      <c r="A27" s="206" t="s">
        <v>973</v>
      </c>
      <c r="B27" s="443"/>
      <c r="C27" s="461"/>
      <c r="D27" s="443"/>
      <c r="E27" s="64"/>
      <c r="F27" s="43" t="str">
        <f t="shared" si="8"/>
        <v/>
      </c>
      <c r="H27" s="24" t="str">
        <f>'apoio - executores'!D51</f>
        <v/>
      </c>
      <c r="J27" s="66" t="s">
        <v>2036</v>
      </c>
      <c r="Q27" s="24" t="b">
        <f t="shared" si="0"/>
        <v>0</v>
      </c>
      <c r="R27" s="24" t="b">
        <f t="shared" si="1"/>
        <v>0</v>
      </c>
      <c r="S27" s="24" t="str">
        <f t="shared" si="10"/>
        <v/>
      </c>
      <c r="T27" s="81" t="str">
        <f t="shared" si="2"/>
        <v/>
      </c>
      <c r="U27" s="81" t="str">
        <f t="shared" si="3"/>
        <v/>
      </c>
      <c r="V27" s="81" t="str">
        <f t="shared" si="4"/>
        <v/>
      </c>
      <c r="W27" s="81" t="str">
        <f t="shared" si="5"/>
        <v/>
      </c>
      <c r="X27" s="81" t="str">
        <f t="shared" si="6"/>
        <v/>
      </c>
      <c r="Y27" s="24" t="str">
        <f t="shared" si="7"/>
        <v/>
      </c>
      <c r="Z27" s="24" t="str">
        <f t="shared" si="11"/>
        <v>;;;;;TESTES OPERACIONAIS;NA</v>
      </c>
      <c r="AA27" s="24" t="str">
        <f>IFERROR(VLOOKUP($Z27,'VERIFICAÇÃO 8'!H:J,2,FALSE),"")</f>
        <v/>
      </c>
      <c r="AB27" s="24" t="str">
        <f>IFERROR(VLOOKUP($Z27,'VERIFICAÇÃO 8'!H:J,3,FALSE),"")</f>
        <v/>
      </c>
      <c r="AD27" s="24">
        <f t="shared" si="12"/>
        <v>0</v>
      </c>
      <c r="AE27" s="24">
        <f t="shared" si="13"/>
        <v>0</v>
      </c>
      <c r="AF27" s="24">
        <f t="shared" si="14"/>
        <v>0</v>
      </c>
    </row>
    <row r="28" spans="1:32" x14ac:dyDescent="0.35">
      <c r="A28" s="206" t="s">
        <v>974</v>
      </c>
      <c r="B28" s="443"/>
      <c r="C28" s="461"/>
      <c r="D28" s="443"/>
      <c r="E28" s="64"/>
      <c r="F28" s="43" t="str">
        <f t="shared" si="8"/>
        <v/>
      </c>
      <c r="H28" s="24" t="str">
        <f>'apoio - executores'!D52</f>
        <v/>
      </c>
      <c r="J28" s="24" t="s">
        <v>1648</v>
      </c>
      <c r="Q28" s="24" t="b">
        <f t="shared" si="0"/>
        <v>0</v>
      </c>
      <c r="R28" s="24" t="b">
        <f t="shared" si="1"/>
        <v>0</v>
      </c>
      <c r="S28" s="24" t="str">
        <f t="shared" si="10"/>
        <v/>
      </c>
      <c r="T28" s="81" t="str">
        <f t="shared" si="2"/>
        <v/>
      </c>
      <c r="U28" s="81" t="str">
        <f t="shared" si="3"/>
        <v/>
      </c>
      <c r="V28" s="81" t="str">
        <f t="shared" si="4"/>
        <v/>
      </c>
      <c r="W28" s="81" t="str">
        <f t="shared" si="5"/>
        <v/>
      </c>
      <c r="X28" s="81" t="str">
        <f t="shared" si="6"/>
        <v/>
      </c>
      <c r="Y28" s="24" t="str">
        <f t="shared" si="7"/>
        <v/>
      </c>
      <c r="Z28" s="24" t="str">
        <f t="shared" si="11"/>
        <v>;;;;;TESTES OPERACIONAIS;NA</v>
      </c>
      <c r="AA28" s="24" t="str">
        <f>IFERROR(VLOOKUP($Z28,'VERIFICAÇÃO 8'!H:J,2,FALSE),"")</f>
        <v/>
      </c>
      <c r="AB28" s="24" t="str">
        <f>IFERROR(VLOOKUP($Z28,'VERIFICAÇÃO 8'!H:J,3,FALSE),"")</f>
        <v/>
      </c>
      <c r="AD28" s="24">
        <f t="shared" si="12"/>
        <v>0</v>
      </c>
      <c r="AE28" s="24">
        <f t="shared" si="13"/>
        <v>0</v>
      </c>
      <c r="AF28" s="24">
        <f t="shared" si="14"/>
        <v>0</v>
      </c>
    </row>
    <row r="29" spans="1:32" x14ac:dyDescent="0.35">
      <c r="A29" s="206" t="s">
        <v>975</v>
      </c>
      <c r="B29" s="443"/>
      <c r="C29" s="461"/>
      <c r="D29" s="443"/>
      <c r="E29" s="64"/>
      <c r="F29" s="43" t="str">
        <f t="shared" si="8"/>
        <v/>
      </c>
      <c r="H29" s="24" t="str">
        <f>'apoio - executores'!D53</f>
        <v/>
      </c>
      <c r="Q29" s="24" t="b">
        <f t="shared" si="0"/>
        <v>0</v>
      </c>
      <c r="R29" s="24" t="b">
        <f t="shared" si="1"/>
        <v>0</v>
      </c>
      <c r="S29" s="24" t="str">
        <f t="shared" si="10"/>
        <v/>
      </c>
      <c r="T29" s="81" t="str">
        <f t="shared" si="2"/>
        <v/>
      </c>
      <c r="U29" s="81" t="str">
        <f t="shared" si="3"/>
        <v/>
      </c>
      <c r="V29" s="81" t="str">
        <f t="shared" si="4"/>
        <v/>
      </c>
      <c r="W29" s="81" t="str">
        <f t="shared" si="5"/>
        <v/>
      </c>
      <c r="X29" s="81" t="str">
        <f t="shared" si="6"/>
        <v/>
      </c>
      <c r="Y29" s="24" t="str">
        <f t="shared" si="7"/>
        <v/>
      </c>
      <c r="Z29" s="24" t="str">
        <f t="shared" si="11"/>
        <v>;;;;;TESTES OPERACIONAIS;NA</v>
      </c>
      <c r="AA29" s="24" t="str">
        <f>IFERROR(VLOOKUP($Z29,'VERIFICAÇÃO 8'!H:J,2,FALSE),"")</f>
        <v/>
      </c>
      <c r="AB29" s="24" t="str">
        <f>IFERROR(VLOOKUP($Z29,'VERIFICAÇÃO 8'!H:J,3,FALSE),"")</f>
        <v/>
      </c>
      <c r="AD29" s="24">
        <f t="shared" si="12"/>
        <v>0</v>
      </c>
      <c r="AE29" s="24">
        <f t="shared" si="13"/>
        <v>0</v>
      </c>
      <c r="AF29" s="24">
        <f t="shared" si="14"/>
        <v>0</v>
      </c>
    </row>
    <row r="30" spans="1:32" x14ac:dyDescent="0.35">
      <c r="A30" s="206" t="s">
        <v>976</v>
      </c>
      <c r="B30" s="443"/>
      <c r="C30" s="461"/>
      <c r="D30" s="443"/>
      <c r="E30" s="64"/>
      <c r="F30" s="43" t="str">
        <f t="shared" si="8"/>
        <v/>
      </c>
      <c r="H30" s="24" t="str">
        <f>'apoio - executores'!D54</f>
        <v/>
      </c>
      <c r="J30" s="6"/>
      <c r="Q30" s="24" t="b">
        <f t="shared" si="0"/>
        <v>0</v>
      </c>
      <c r="R30" s="24" t="b">
        <f t="shared" si="1"/>
        <v>0</v>
      </c>
      <c r="S30" s="24" t="str">
        <f t="shared" si="10"/>
        <v/>
      </c>
      <c r="T30" s="81" t="str">
        <f t="shared" si="2"/>
        <v/>
      </c>
      <c r="U30" s="81" t="str">
        <f t="shared" si="3"/>
        <v/>
      </c>
      <c r="V30" s="81" t="str">
        <f t="shared" si="4"/>
        <v/>
      </c>
      <c r="W30" s="81" t="str">
        <f t="shared" si="5"/>
        <v/>
      </c>
      <c r="X30" s="81" t="str">
        <f t="shared" si="6"/>
        <v/>
      </c>
      <c r="Y30" s="24" t="str">
        <f t="shared" si="7"/>
        <v/>
      </c>
      <c r="Z30" s="24" t="str">
        <f t="shared" si="11"/>
        <v>;;;;;TESTES OPERACIONAIS;NA</v>
      </c>
      <c r="AA30" s="24" t="str">
        <f>IFERROR(VLOOKUP($Z30,'VERIFICAÇÃO 8'!H:J,2,FALSE),"")</f>
        <v/>
      </c>
      <c r="AB30" s="24" t="str">
        <f>IFERROR(VLOOKUP($Z30,'VERIFICAÇÃO 8'!H:J,3,FALSE),"")</f>
        <v/>
      </c>
      <c r="AD30" s="24">
        <f t="shared" si="12"/>
        <v>0</v>
      </c>
      <c r="AE30" s="24">
        <f t="shared" si="13"/>
        <v>0</v>
      </c>
      <c r="AF30" s="24">
        <f t="shared" si="14"/>
        <v>0</v>
      </c>
    </row>
    <row r="31" spans="1:32" ht="10.5" x14ac:dyDescent="0.35">
      <c r="A31" s="206" t="s">
        <v>977</v>
      </c>
      <c r="B31" s="443"/>
      <c r="C31" s="461"/>
      <c r="D31" s="443"/>
      <c r="E31" s="64"/>
      <c r="F31" s="43" t="str">
        <f t="shared" si="8"/>
        <v/>
      </c>
      <c r="H31" s="24" t="str">
        <f>'apoio - executores'!D55</f>
        <v/>
      </c>
      <c r="J31" s="66" t="s">
        <v>2037</v>
      </c>
      <c r="Q31" s="24" t="b">
        <f t="shared" si="0"/>
        <v>0</v>
      </c>
      <c r="R31" s="24" t="b">
        <f t="shared" si="1"/>
        <v>0</v>
      </c>
      <c r="S31" s="24" t="str">
        <f t="shared" si="10"/>
        <v/>
      </c>
      <c r="T31" s="81" t="str">
        <f t="shared" si="2"/>
        <v/>
      </c>
      <c r="U31" s="81" t="str">
        <f t="shared" si="3"/>
        <v/>
      </c>
      <c r="V31" s="81" t="str">
        <f t="shared" si="4"/>
        <v/>
      </c>
      <c r="W31" s="81" t="str">
        <f t="shared" si="5"/>
        <v/>
      </c>
      <c r="X31" s="81" t="str">
        <f t="shared" si="6"/>
        <v/>
      </c>
      <c r="Y31" s="24" t="str">
        <f t="shared" si="7"/>
        <v/>
      </c>
      <c r="Z31" s="24" t="str">
        <f t="shared" si="11"/>
        <v>;;;;;TESTES OPERACIONAIS;NA</v>
      </c>
      <c r="AA31" s="24" t="str">
        <f>IFERROR(VLOOKUP($Z31,'VERIFICAÇÃO 8'!H:J,2,FALSE),"")</f>
        <v/>
      </c>
      <c r="AB31" s="24" t="str">
        <f>IFERROR(VLOOKUP($Z31,'VERIFICAÇÃO 8'!H:J,3,FALSE),"")</f>
        <v/>
      </c>
      <c r="AD31" s="24">
        <f t="shared" si="12"/>
        <v>0</v>
      </c>
      <c r="AE31" s="24">
        <f t="shared" si="13"/>
        <v>0</v>
      </c>
      <c r="AF31" s="24">
        <f t="shared" si="14"/>
        <v>0</v>
      </c>
    </row>
    <row r="32" spans="1:32" x14ac:dyDescent="0.35">
      <c r="A32" s="206" t="s">
        <v>978</v>
      </c>
      <c r="B32" s="443"/>
      <c r="C32" s="461"/>
      <c r="D32" s="443"/>
      <c r="E32" s="64"/>
      <c r="F32" s="43" t="str">
        <f t="shared" si="8"/>
        <v/>
      </c>
      <c r="H32" s="24" t="str">
        <f>'apoio - executores'!D56</f>
        <v/>
      </c>
      <c r="J32" s="24" t="s">
        <v>1706</v>
      </c>
      <c r="Q32" s="24" t="b">
        <f t="shared" si="0"/>
        <v>0</v>
      </c>
      <c r="R32" s="24" t="b">
        <f t="shared" si="1"/>
        <v>0</v>
      </c>
      <c r="S32" s="24" t="str">
        <f t="shared" si="10"/>
        <v/>
      </c>
      <c r="T32" s="81" t="str">
        <f t="shared" si="2"/>
        <v/>
      </c>
      <c r="U32" s="81" t="str">
        <f t="shared" si="3"/>
        <v/>
      </c>
      <c r="V32" s="81" t="str">
        <f t="shared" si="4"/>
        <v/>
      </c>
      <c r="W32" s="81" t="str">
        <f t="shared" si="5"/>
        <v/>
      </c>
      <c r="X32" s="81" t="str">
        <f t="shared" si="6"/>
        <v/>
      </c>
      <c r="Y32" s="24" t="str">
        <f t="shared" si="7"/>
        <v/>
      </c>
      <c r="Z32" s="24" t="str">
        <f t="shared" si="11"/>
        <v>;;;;;TESTES OPERACIONAIS;NA</v>
      </c>
      <c r="AA32" s="24" t="str">
        <f>IFERROR(VLOOKUP($Z32,'VERIFICAÇÃO 8'!H:J,2,FALSE),"")</f>
        <v/>
      </c>
      <c r="AB32" s="24" t="str">
        <f>IFERROR(VLOOKUP($Z32,'VERIFICAÇÃO 8'!H:J,3,FALSE),"")</f>
        <v/>
      </c>
      <c r="AD32" s="24">
        <f t="shared" si="12"/>
        <v>0</v>
      </c>
      <c r="AE32" s="24">
        <f t="shared" si="13"/>
        <v>0</v>
      </c>
      <c r="AF32" s="24">
        <f t="shared" si="14"/>
        <v>0</v>
      </c>
    </row>
    <row r="33" spans="1:32" x14ac:dyDescent="0.35">
      <c r="A33" s="206" t="s">
        <v>979</v>
      </c>
      <c r="B33" s="443"/>
      <c r="C33" s="461"/>
      <c r="D33" s="443"/>
      <c r="E33" s="64"/>
      <c r="F33" s="43" t="str">
        <f t="shared" si="8"/>
        <v/>
      </c>
      <c r="H33" s="24" t="str">
        <f>'apoio - executores'!D57</f>
        <v/>
      </c>
      <c r="Q33" s="24" t="b">
        <f t="shared" si="0"/>
        <v>0</v>
      </c>
      <c r="R33" s="24" t="b">
        <f t="shared" si="1"/>
        <v>0</v>
      </c>
      <c r="S33" s="24" t="str">
        <f t="shared" si="10"/>
        <v/>
      </c>
      <c r="T33" s="81" t="str">
        <f t="shared" si="2"/>
        <v/>
      </c>
      <c r="U33" s="81" t="str">
        <f t="shared" si="3"/>
        <v/>
      </c>
      <c r="V33" s="81" t="str">
        <f t="shared" si="4"/>
        <v/>
      </c>
      <c r="W33" s="81" t="str">
        <f t="shared" si="5"/>
        <v/>
      </c>
      <c r="X33" s="81" t="str">
        <f t="shared" si="6"/>
        <v/>
      </c>
      <c r="Y33" s="24" t="str">
        <f t="shared" si="7"/>
        <v/>
      </c>
      <c r="Z33" s="24" t="str">
        <f t="shared" si="11"/>
        <v>;;;;;TESTES OPERACIONAIS;NA</v>
      </c>
      <c r="AA33" s="24" t="str">
        <f>IFERROR(VLOOKUP($Z33,'VERIFICAÇÃO 8'!H:J,2,FALSE),"")</f>
        <v/>
      </c>
      <c r="AB33" s="24" t="str">
        <f>IFERROR(VLOOKUP($Z33,'VERIFICAÇÃO 8'!H:J,3,FALSE),"")</f>
        <v/>
      </c>
      <c r="AD33" s="24">
        <f t="shared" si="12"/>
        <v>0</v>
      </c>
      <c r="AE33" s="24">
        <f t="shared" si="13"/>
        <v>0</v>
      </c>
      <c r="AF33" s="24">
        <f t="shared" si="14"/>
        <v>0</v>
      </c>
    </row>
    <row r="34" spans="1:32" x14ac:dyDescent="0.35">
      <c r="A34" s="206" t="s">
        <v>980</v>
      </c>
      <c r="B34" s="443"/>
      <c r="C34" s="461"/>
      <c r="D34" s="443"/>
      <c r="E34" s="64"/>
      <c r="F34" s="43" t="str">
        <f t="shared" si="8"/>
        <v/>
      </c>
      <c r="H34" s="24" t="str">
        <f>'apoio - executores'!D58</f>
        <v/>
      </c>
      <c r="Q34" s="24" t="b">
        <f t="shared" si="0"/>
        <v>0</v>
      </c>
      <c r="R34" s="24" t="b">
        <f t="shared" si="1"/>
        <v>0</v>
      </c>
      <c r="S34" s="24" t="str">
        <f t="shared" si="10"/>
        <v/>
      </c>
      <c r="T34" s="81" t="str">
        <f t="shared" si="2"/>
        <v/>
      </c>
      <c r="U34" s="81" t="str">
        <f t="shared" si="3"/>
        <v/>
      </c>
      <c r="V34" s="81" t="str">
        <f t="shared" si="4"/>
        <v/>
      </c>
      <c r="W34" s="81" t="str">
        <f t="shared" si="5"/>
        <v/>
      </c>
      <c r="X34" s="81" t="str">
        <f t="shared" si="6"/>
        <v/>
      </c>
      <c r="Y34" s="24" t="str">
        <f t="shared" si="7"/>
        <v/>
      </c>
      <c r="Z34" s="24" t="str">
        <f t="shared" si="11"/>
        <v>;;;;;TESTES OPERACIONAIS;NA</v>
      </c>
      <c r="AA34" s="24" t="str">
        <f>IFERROR(VLOOKUP($Z34,'VERIFICAÇÃO 8'!H:J,2,FALSE),"")</f>
        <v/>
      </c>
      <c r="AB34" s="24" t="str">
        <f>IFERROR(VLOOKUP($Z34,'VERIFICAÇÃO 8'!H:J,3,FALSE),"")</f>
        <v/>
      </c>
      <c r="AD34" s="24">
        <f t="shared" si="12"/>
        <v>0</v>
      </c>
      <c r="AE34" s="24">
        <f t="shared" si="13"/>
        <v>0</v>
      </c>
      <c r="AF34" s="24">
        <f t="shared" si="14"/>
        <v>0</v>
      </c>
    </row>
    <row r="35" spans="1:32" ht="10.5" x14ac:dyDescent="0.35">
      <c r="A35" s="206" t="s">
        <v>981</v>
      </c>
      <c r="B35" s="443"/>
      <c r="C35" s="461"/>
      <c r="D35" s="443"/>
      <c r="E35" s="64"/>
      <c r="F35" s="43" t="str">
        <f t="shared" si="8"/>
        <v/>
      </c>
      <c r="H35" s="24" t="str">
        <f>'apoio - executores'!D59</f>
        <v/>
      </c>
      <c r="J35" s="66" t="s">
        <v>2038</v>
      </c>
      <c r="Q35" s="24" t="b">
        <f t="shared" si="0"/>
        <v>0</v>
      </c>
      <c r="R35" s="24" t="b">
        <f t="shared" si="1"/>
        <v>0</v>
      </c>
      <c r="S35" s="24" t="str">
        <f t="shared" si="10"/>
        <v/>
      </c>
      <c r="T35" s="81" t="str">
        <f t="shared" si="2"/>
        <v/>
      </c>
      <c r="U35" s="81" t="str">
        <f t="shared" si="3"/>
        <v/>
      </c>
      <c r="V35" s="81" t="str">
        <f t="shared" si="4"/>
        <v/>
      </c>
      <c r="W35" s="81" t="str">
        <f t="shared" si="5"/>
        <v/>
      </c>
      <c r="X35" s="81" t="str">
        <f t="shared" si="6"/>
        <v/>
      </c>
      <c r="Y35" s="24" t="str">
        <f t="shared" si="7"/>
        <v/>
      </c>
      <c r="Z35" s="24" t="str">
        <f t="shared" si="11"/>
        <v>;;;;;TESTES OPERACIONAIS;NA</v>
      </c>
      <c r="AA35" s="24" t="str">
        <f>IFERROR(VLOOKUP($Z35,'VERIFICAÇÃO 8'!H:J,2,FALSE),"")</f>
        <v/>
      </c>
      <c r="AB35" s="24" t="str">
        <f>IFERROR(VLOOKUP($Z35,'VERIFICAÇÃO 8'!H:J,3,FALSE),"")</f>
        <v/>
      </c>
      <c r="AD35" s="24">
        <f t="shared" si="12"/>
        <v>0</v>
      </c>
      <c r="AE35" s="24">
        <f t="shared" si="13"/>
        <v>0</v>
      </c>
      <c r="AF35" s="24">
        <f t="shared" si="14"/>
        <v>0</v>
      </c>
    </row>
    <row r="36" spans="1:32" x14ac:dyDescent="0.35">
      <c r="A36" s="206" t="s">
        <v>982</v>
      </c>
      <c r="B36" s="443"/>
      <c r="C36" s="461"/>
      <c r="D36" s="443"/>
      <c r="E36" s="64"/>
      <c r="F36" s="43" t="str">
        <f t="shared" si="8"/>
        <v/>
      </c>
      <c r="H36" s="24" t="str">
        <f>'apoio - executores'!D60</f>
        <v/>
      </c>
      <c r="J36" s="24" t="s">
        <v>1665</v>
      </c>
      <c r="Q36" s="24" t="b">
        <f t="shared" si="0"/>
        <v>0</v>
      </c>
      <c r="R36" s="24" t="b">
        <f t="shared" si="1"/>
        <v>0</v>
      </c>
      <c r="S36" s="24" t="str">
        <f t="shared" si="10"/>
        <v/>
      </c>
      <c r="T36" s="81" t="str">
        <f t="shared" si="2"/>
        <v/>
      </c>
      <c r="U36" s="81" t="str">
        <f t="shared" si="3"/>
        <v/>
      </c>
      <c r="V36" s="81" t="str">
        <f t="shared" si="4"/>
        <v/>
      </c>
      <c r="W36" s="81" t="str">
        <f t="shared" si="5"/>
        <v/>
      </c>
      <c r="X36" s="81" t="str">
        <f t="shared" si="6"/>
        <v/>
      </c>
      <c r="Y36" s="24" t="str">
        <f t="shared" si="7"/>
        <v/>
      </c>
      <c r="Z36" s="24" t="str">
        <f t="shared" si="11"/>
        <v>;;;;;TESTES OPERACIONAIS;NA</v>
      </c>
      <c r="AA36" s="24" t="str">
        <f>IFERROR(VLOOKUP($Z36,'VERIFICAÇÃO 8'!H:J,2,FALSE),"")</f>
        <v/>
      </c>
      <c r="AB36" s="24" t="str">
        <f>IFERROR(VLOOKUP($Z36,'VERIFICAÇÃO 8'!H:J,3,FALSE),"")</f>
        <v/>
      </c>
      <c r="AD36" s="24">
        <f t="shared" si="12"/>
        <v>0</v>
      </c>
      <c r="AE36" s="24">
        <f t="shared" si="13"/>
        <v>0</v>
      </c>
      <c r="AF36" s="24">
        <f t="shared" si="14"/>
        <v>0</v>
      </c>
    </row>
    <row r="37" spans="1:32" x14ac:dyDescent="0.35">
      <c r="A37" s="206" t="s">
        <v>983</v>
      </c>
      <c r="B37" s="443"/>
      <c r="C37" s="461"/>
      <c r="D37" s="443"/>
      <c r="E37" s="64"/>
      <c r="F37" s="43" t="str">
        <f t="shared" si="8"/>
        <v/>
      </c>
      <c r="H37" s="24" t="str">
        <f>'apoio - executores'!D61</f>
        <v/>
      </c>
      <c r="J37" s="24" t="s">
        <v>1901</v>
      </c>
      <c r="Q37" s="24" t="b">
        <f t="shared" ref="Q37:Q68" si="15">OR(B37&lt;&gt;"",C37&lt;&gt;"",D37&lt;&gt;"",E37&lt;&gt;"")</f>
        <v>0</v>
      </c>
      <c r="R37" s="24" t="b">
        <f t="shared" ref="R37:R68" si="16">AND(B37&lt;&gt;"",C37&lt;&gt;"",D37&lt;&gt;"",E37&lt;&gt;"")</f>
        <v>0</v>
      </c>
      <c r="S37" s="24" t="str">
        <f t="shared" si="10"/>
        <v/>
      </c>
      <c r="T37" s="81" t="str">
        <f t="shared" ref="T37:T68" si="17">IFERROR(VLOOKUP($B37,$H$5:$N$20,2,FALSE),"")</f>
        <v/>
      </c>
      <c r="U37" s="81" t="str">
        <f t="shared" ref="U37:U68" si="18">IFERROR(VLOOKUP($B37,$H$5:$N$20,4,FALSE),"")</f>
        <v/>
      </c>
      <c r="V37" s="81" t="str">
        <f t="shared" ref="V37:V68" si="19">IFERROR(VLOOKUP($B37,$H$5:$N$20,5,FALSE),"")</f>
        <v/>
      </c>
      <c r="W37" s="81" t="str">
        <f t="shared" ref="W37:W68" si="20">IFERROR(VLOOKUP($B37,$H$5:$N$20,6,FALSE),"")</f>
        <v/>
      </c>
      <c r="X37" s="81" t="str">
        <f t="shared" ref="X37:X68" si="21">IFERROR(VLOOKUP($B37,$H$5:$N$20,7,FALSE),"")</f>
        <v/>
      </c>
      <c r="Y37" s="24" t="str">
        <f t="shared" ref="Y37:Y68" si="22">IF(B37="","",IF(T37="",$J$37,""))</f>
        <v/>
      </c>
      <c r="Z37" s="24" t="str">
        <f t="shared" si="11"/>
        <v>;;;;;TESTES OPERACIONAIS;NA</v>
      </c>
      <c r="AA37" s="24" t="str">
        <f>IFERROR(VLOOKUP($Z37,'VERIFICAÇÃO 8'!H:J,2,FALSE),"")</f>
        <v/>
      </c>
      <c r="AB37" s="24" t="str">
        <f>IFERROR(VLOOKUP($Z37,'VERIFICAÇÃO 8'!H:J,3,FALSE),"")</f>
        <v/>
      </c>
      <c r="AD37" s="24">
        <f t="shared" si="12"/>
        <v>0</v>
      </c>
      <c r="AE37" s="24">
        <f t="shared" si="13"/>
        <v>0</v>
      </c>
      <c r="AF37" s="24">
        <f t="shared" si="14"/>
        <v>0</v>
      </c>
    </row>
    <row r="38" spans="1:32" x14ac:dyDescent="0.35">
      <c r="A38" s="206" t="s">
        <v>984</v>
      </c>
      <c r="B38" s="443"/>
      <c r="C38" s="461"/>
      <c r="D38" s="443"/>
      <c r="E38" s="64"/>
      <c r="F38" s="43" t="str">
        <f t="shared" si="8"/>
        <v/>
      </c>
      <c r="H38" s="24" t="str">
        <f>'apoio - executores'!D62</f>
        <v/>
      </c>
      <c r="J38" s="24" t="s">
        <v>2092</v>
      </c>
      <c r="Q38" s="24" t="b">
        <f t="shared" si="15"/>
        <v>0</v>
      </c>
      <c r="R38" s="24" t="b">
        <f t="shared" si="16"/>
        <v>0</v>
      </c>
      <c r="S38" s="24" t="str">
        <f t="shared" si="10"/>
        <v/>
      </c>
      <c r="T38" s="81" t="str">
        <f t="shared" si="17"/>
        <v/>
      </c>
      <c r="U38" s="81" t="str">
        <f t="shared" si="18"/>
        <v/>
      </c>
      <c r="V38" s="81" t="str">
        <f t="shared" si="19"/>
        <v/>
      </c>
      <c r="W38" s="81" t="str">
        <f t="shared" si="20"/>
        <v/>
      </c>
      <c r="X38" s="81" t="str">
        <f t="shared" si="21"/>
        <v/>
      </c>
      <c r="Y38" s="24" t="str">
        <f t="shared" si="22"/>
        <v/>
      </c>
      <c r="Z38" s="24" t="str">
        <f t="shared" si="11"/>
        <v>;;;;;TESTES OPERACIONAIS;NA</v>
      </c>
      <c r="AA38" s="24" t="str">
        <f>IFERROR(VLOOKUP($Z38,'VERIFICAÇÃO 8'!H:J,2,FALSE),"")</f>
        <v/>
      </c>
      <c r="AB38" s="24" t="str">
        <f>IFERROR(VLOOKUP($Z38,'VERIFICAÇÃO 8'!H:J,3,FALSE),"")</f>
        <v/>
      </c>
      <c r="AD38" s="24">
        <f t="shared" si="12"/>
        <v>0</v>
      </c>
      <c r="AE38" s="24">
        <f t="shared" si="13"/>
        <v>0</v>
      </c>
      <c r="AF38" s="24">
        <f t="shared" si="14"/>
        <v>0</v>
      </c>
    </row>
    <row r="39" spans="1:32" x14ac:dyDescent="0.35">
      <c r="A39" s="206" t="s">
        <v>985</v>
      </c>
      <c r="B39" s="443"/>
      <c r="C39" s="461"/>
      <c r="D39" s="443"/>
      <c r="E39" s="64"/>
      <c r="F39" s="43" t="str">
        <f t="shared" si="8"/>
        <v/>
      </c>
      <c r="H39" s="24" t="str">
        <f>'apoio - executores'!D63</f>
        <v/>
      </c>
      <c r="Q39" s="24" t="b">
        <f t="shared" si="15"/>
        <v>0</v>
      </c>
      <c r="R39" s="24" t="b">
        <f t="shared" si="16"/>
        <v>0</v>
      </c>
      <c r="S39" s="24" t="str">
        <f t="shared" si="10"/>
        <v/>
      </c>
      <c r="T39" s="81" t="str">
        <f t="shared" si="17"/>
        <v/>
      </c>
      <c r="U39" s="81" t="str">
        <f t="shared" si="18"/>
        <v/>
      </c>
      <c r="V39" s="81" t="str">
        <f t="shared" si="19"/>
        <v/>
      </c>
      <c r="W39" s="81" t="str">
        <f t="shared" si="20"/>
        <v/>
      </c>
      <c r="X39" s="81" t="str">
        <f t="shared" si="21"/>
        <v/>
      </c>
      <c r="Y39" s="24" t="str">
        <f t="shared" si="22"/>
        <v/>
      </c>
      <c r="Z39" s="24" t="str">
        <f t="shared" si="11"/>
        <v>;;;;;TESTES OPERACIONAIS;NA</v>
      </c>
      <c r="AA39" s="24" t="str">
        <f>IFERROR(VLOOKUP($Z39,'VERIFICAÇÃO 8'!H:J,2,FALSE),"")</f>
        <v/>
      </c>
      <c r="AB39" s="24" t="str">
        <f>IFERROR(VLOOKUP($Z39,'VERIFICAÇÃO 8'!H:J,3,FALSE),"")</f>
        <v/>
      </c>
      <c r="AD39" s="24">
        <f t="shared" si="12"/>
        <v>0</v>
      </c>
      <c r="AE39" s="24">
        <f t="shared" si="13"/>
        <v>0</v>
      </c>
      <c r="AF39" s="24">
        <f t="shared" si="14"/>
        <v>0</v>
      </c>
    </row>
    <row r="40" spans="1:32" x14ac:dyDescent="0.35">
      <c r="A40" s="206" t="s">
        <v>986</v>
      </c>
      <c r="B40" s="443"/>
      <c r="C40" s="461"/>
      <c r="D40" s="443"/>
      <c r="E40" s="64"/>
      <c r="F40" s="43" t="str">
        <f t="shared" si="8"/>
        <v/>
      </c>
      <c r="Q40" s="24" t="b">
        <f t="shared" si="15"/>
        <v>0</v>
      </c>
      <c r="R40" s="24" t="b">
        <f t="shared" si="16"/>
        <v>0</v>
      </c>
      <c r="S40" s="24" t="str">
        <f t="shared" si="10"/>
        <v/>
      </c>
      <c r="T40" s="81" t="str">
        <f t="shared" si="17"/>
        <v/>
      </c>
      <c r="U40" s="81" t="str">
        <f t="shared" si="18"/>
        <v/>
      </c>
      <c r="V40" s="81" t="str">
        <f t="shared" si="19"/>
        <v/>
      </c>
      <c r="W40" s="81" t="str">
        <f t="shared" si="20"/>
        <v/>
      </c>
      <c r="X40" s="81" t="str">
        <f t="shared" si="21"/>
        <v/>
      </c>
      <c r="Y40" s="24" t="str">
        <f t="shared" si="22"/>
        <v/>
      </c>
      <c r="Z40" s="24" t="str">
        <f t="shared" si="11"/>
        <v>;;;;;TESTES OPERACIONAIS;NA</v>
      </c>
      <c r="AA40" s="24" t="str">
        <f>IFERROR(VLOOKUP($Z40,'VERIFICAÇÃO 8'!H:J,2,FALSE),"")</f>
        <v/>
      </c>
      <c r="AB40" s="24" t="str">
        <f>IFERROR(VLOOKUP($Z40,'VERIFICAÇÃO 8'!H:J,3,FALSE),"")</f>
        <v/>
      </c>
      <c r="AD40" s="24">
        <f t="shared" si="12"/>
        <v>0</v>
      </c>
      <c r="AE40" s="24">
        <f t="shared" si="13"/>
        <v>0</v>
      </c>
      <c r="AF40" s="24">
        <f t="shared" si="14"/>
        <v>0</v>
      </c>
    </row>
    <row r="41" spans="1:32" x14ac:dyDescent="0.35">
      <c r="A41" s="206" t="s">
        <v>987</v>
      </c>
      <c r="B41" s="443"/>
      <c r="C41" s="461"/>
      <c r="D41" s="443"/>
      <c r="E41" s="64"/>
      <c r="F41" s="43" t="str">
        <f t="shared" si="8"/>
        <v/>
      </c>
      <c r="Q41" s="24" t="b">
        <f t="shared" si="15"/>
        <v>0</v>
      </c>
      <c r="R41" s="24" t="b">
        <f t="shared" si="16"/>
        <v>0</v>
      </c>
      <c r="S41" s="24" t="str">
        <f t="shared" si="10"/>
        <v/>
      </c>
      <c r="T41" s="81" t="str">
        <f t="shared" si="17"/>
        <v/>
      </c>
      <c r="U41" s="81" t="str">
        <f t="shared" si="18"/>
        <v/>
      </c>
      <c r="V41" s="81" t="str">
        <f t="shared" si="19"/>
        <v/>
      </c>
      <c r="W41" s="81" t="str">
        <f t="shared" si="20"/>
        <v/>
      </c>
      <c r="X41" s="81" t="str">
        <f t="shared" si="21"/>
        <v/>
      </c>
      <c r="Y41" s="24" t="str">
        <f t="shared" si="22"/>
        <v/>
      </c>
      <c r="Z41" s="24" t="str">
        <f t="shared" si="11"/>
        <v>;;;;;TESTES OPERACIONAIS;NA</v>
      </c>
      <c r="AA41" s="24" t="str">
        <f>IFERROR(VLOOKUP($Z41,'VERIFICAÇÃO 8'!H:J,2,FALSE),"")</f>
        <v/>
      </c>
      <c r="AB41" s="24" t="str">
        <f>IFERROR(VLOOKUP($Z41,'VERIFICAÇÃO 8'!H:J,3,FALSE),"")</f>
        <v/>
      </c>
      <c r="AD41" s="24">
        <f t="shared" si="12"/>
        <v>0</v>
      </c>
      <c r="AE41" s="24">
        <f t="shared" si="13"/>
        <v>0</v>
      </c>
      <c r="AF41" s="24">
        <f t="shared" si="14"/>
        <v>0</v>
      </c>
    </row>
    <row r="42" spans="1:32" x14ac:dyDescent="0.35">
      <c r="A42" s="206" t="s">
        <v>988</v>
      </c>
      <c r="B42" s="443"/>
      <c r="C42" s="461"/>
      <c r="D42" s="443"/>
      <c r="E42" s="64"/>
      <c r="F42" s="43" t="str">
        <f t="shared" si="8"/>
        <v/>
      </c>
      <c r="Q42" s="24" t="b">
        <f t="shared" si="15"/>
        <v>0</v>
      </c>
      <c r="R42" s="24" t="b">
        <f t="shared" si="16"/>
        <v>0</v>
      </c>
      <c r="S42" s="24" t="str">
        <f t="shared" si="10"/>
        <v/>
      </c>
      <c r="T42" s="81" t="str">
        <f t="shared" si="17"/>
        <v/>
      </c>
      <c r="U42" s="81" t="str">
        <f t="shared" si="18"/>
        <v/>
      </c>
      <c r="V42" s="81" t="str">
        <f t="shared" si="19"/>
        <v/>
      </c>
      <c r="W42" s="81" t="str">
        <f t="shared" si="20"/>
        <v/>
      </c>
      <c r="X42" s="81" t="str">
        <f t="shared" si="21"/>
        <v/>
      </c>
      <c r="Y42" s="24" t="str">
        <f t="shared" si="22"/>
        <v/>
      </c>
      <c r="Z42" s="24" t="str">
        <f t="shared" si="11"/>
        <v>;;;;;TESTES OPERACIONAIS;NA</v>
      </c>
      <c r="AA42" s="24" t="str">
        <f>IFERROR(VLOOKUP($Z42,'VERIFICAÇÃO 8'!H:J,2,FALSE),"")</f>
        <v/>
      </c>
      <c r="AB42" s="24" t="str">
        <f>IFERROR(VLOOKUP($Z42,'VERIFICAÇÃO 8'!H:J,3,FALSE),"")</f>
        <v/>
      </c>
      <c r="AD42" s="24">
        <f t="shared" si="12"/>
        <v>0</v>
      </c>
      <c r="AE42" s="24">
        <f t="shared" si="13"/>
        <v>0</v>
      </c>
      <c r="AF42" s="24">
        <f t="shared" si="14"/>
        <v>0</v>
      </c>
    </row>
    <row r="43" spans="1:32" x14ac:dyDescent="0.35">
      <c r="A43" s="206" t="s">
        <v>989</v>
      </c>
      <c r="B43" s="443"/>
      <c r="C43" s="461"/>
      <c r="D43" s="443"/>
      <c r="E43" s="64"/>
      <c r="F43" s="43" t="str">
        <f t="shared" si="8"/>
        <v/>
      </c>
      <c r="Q43" s="24" t="b">
        <f t="shared" si="15"/>
        <v>0</v>
      </c>
      <c r="R43" s="24" t="b">
        <f t="shared" si="16"/>
        <v>0</v>
      </c>
      <c r="S43" s="24" t="str">
        <f t="shared" si="10"/>
        <v/>
      </c>
      <c r="T43" s="81" t="str">
        <f t="shared" si="17"/>
        <v/>
      </c>
      <c r="U43" s="81" t="str">
        <f t="shared" si="18"/>
        <v/>
      </c>
      <c r="V43" s="81" t="str">
        <f t="shared" si="19"/>
        <v/>
      </c>
      <c r="W43" s="81" t="str">
        <f t="shared" si="20"/>
        <v/>
      </c>
      <c r="X43" s="81" t="str">
        <f t="shared" si="21"/>
        <v/>
      </c>
      <c r="Y43" s="24" t="str">
        <f t="shared" si="22"/>
        <v/>
      </c>
      <c r="Z43" s="24" t="str">
        <f t="shared" si="11"/>
        <v>;;;;;TESTES OPERACIONAIS;NA</v>
      </c>
      <c r="AA43" s="24" t="str">
        <f>IFERROR(VLOOKUP($Z43,'VERIFICAÇÃO 8'!H:J,2,FALSE),"")</f>
        <v/>
      </c>
      <c r="AB43" s="24" t="str">
        <f>IFERROR(VLOOKUP($Z43,'VERIFICAÇÃO 8'!H:J,3,FALSE),"")</f>
        <v/>
      </c>
      <c r="AD43" s="24">
        <f t="shared" si="12"/>
        <v>0</v>
      </c>
      <c r="AE43" s="24">
        <f t="shared" si="13"/>
        <v>0</v>
      </c>
      <c r="AF43" s="24">
        <f t="shared" si="14"/>
        <v>0</v>
      </c>
    </row>
    <row r="44" spans="1:32" x14ac:dyDescent="0.35">
      <c r="A44" s="206" t="s">
        <v>990</v>
      </c>
      <c r="B44" s="443"/>
      <c r="C44" s="461"/>
      <c r="D44" s="443"/>
      <c r="E44" s="64"/>
      <c r="F44" s="43" t="str">
        <f t="shared" si="8"/>
        <v/>
      </c>
      <c r="Q44" s="24" t="b">
        <f t="shared" si="15"/>
        <v>0</v>
      </c>
      <c r="R44" s="24" t="b">
        <f t="shared" si="16"/>
        <v>0</v>
      </c>
      <c r="S44" s="24" t="str">
        <f t="shared" si="10"/>
        <v/>
      </c>
      <c r="T44" s="81" t="str">
        <f t="shared" si="17"/>
        <v/>
      </c>
      <c r="U44" s="81" t="str">
        <f t="shared" si="18"/>
        <v/>
      </c>
      <c r="V44" s="81" t="str">
        <f t="shared" si="19"/>
        <v/>
      </c>
      <c r="W44" s="81" t="str">
        <f t="shared" si="20"/>
        <v/>
      </c>
      <c r="X44" s="81" t="str">
        <f t="shared" si="21"/>
        <v/>
      </c>
      <c r="Y44" s="24" t="str">
        <f t="shared" si="22"/>
        <v/>
      </c>
      <c r="Z44" s="24" t="str">
        <f t="shared" si="11"/>
        <v>;;;;;TESTES OPERACIONAIS;NA</v>
      </c>
      <c r="AA44" s="24" t="str">
        <f>IFERROR(VLOOKUP($Z44,'VERIFICAÇÃO 8'!H:J,2,FALSE),"")</f>
        <v/>
      </c>
      <c r="AB44" s="24" t="str">
        <f>IFERROR(VLOOKUP($Z44,'VERIFICAÇÃO 8'!H:J,3,FALSE),"")</f>
        <v/>
      </c>
      <c r="AD44" s="24">
        <f t="shared" si="12"/>
        <v>0</v>
      </c>
      <c r="AE44" s="24">
        <f t="shared" si="13"/>
        <v>0</v>
      </c>
      <c r="AF44" s="24">
        <f t="shared" si="14"/>
        <v>0</v>
      </c>
    </row>
    <row r="45" spans="1:32" x14ac:dyDescent="0.35">
      <c r="A45" s="206" t="s">
        <v>991</v>
      </c>
      <c r="B45" s="443"/>
      <c r="C45" s="461"/>
      <c r="D45" s="443"/>
      <c r="E45" s="64"/>
      <c r="F45" s="43" t="str">
        <f t="shared" si="8"/>
        <v/>
      </c>
      <c r="Q45" s="24" t="b">
        <f t="shared" si="15"/>
        <v>0</v>
      </c>
      <c r="R45" s="24" t="b">
        <f t="shared" si="16"/>
        <v>0</v>
      </c>
      <c r="S45" s="24" t="str">
        <f t="shared" si="10"/>
        <v/>
      </c>
      <c r="T45" s="81" t="str">
        <f t="shared" si="17"/>
        <v/>
      </c>
      <c r="U45" s="81" t="str">
        <f t="shared" si="18"/>
        <v/>
      </c>
      <c r="V45" s="81" t="str">
        <f t="shared" si="19"/>
        <v/>
      </c>
      <c r="W45" s="81" t="str">
        <f t="shared" si="20"/>
        <v/>
      </c>
      <c r="X45" s="81" t="str">
        <f t="shared" si="21"/>
        <v/>
      </c>
      <c r="Y45" s="24" t="str">
        <f t="shared" si="22"/>
        <v/>
      </c>
      <c r="Z45" s="24" t="str">
        <f t="shared" si="11"/>
        <v>;;;;;TESTES OPERACIONAIS;NA</v>
      </c>
      <c r="AA45" s="24" t="str">
        <f>IFERROR(VLOOKUP($Z45,'VERIFICAÇÃO 8'!H:J,2,FALSE),"")</f>
        <v/>
      </c>
      <c r="AB45" s="24" t="str">
        <f>IFERROR(VLOOKUP($Z45,'VERIFICAÇÃO 8'!H:J,3,FALSE),"")</f>
        <v/>
      </c>
      <c r="AD45" s="24">
        <f t="shared" si="12"/>
        <v>0</v>
      </c>
      <c r="AE45" s="24">
        <f t="shared" si="13"/>
        <v>0</v>
      </c>
      <c r="AF45" s="24">
        <f t="shared" si="14"/>
        <v>0</v>
      </c>
    </row>
    <row r="46" spans="1:32" x14ac:dyDescent="0.35">
      <c r="A46" s="206" t="s">
        <v>992</v>
      </c>
      <c r="B46" s="443"/>
      <c r="C46" s="461"/>
      <c r="D46" s="443"/>
      <c r="E46" s="64"/>
      <c r="F46" s="43" t="str">
        <f t="shared" si="8"/>
        <v/>
      </c>
      <c r="Q46" s="24" t="b">
        <f t="shared" si="15"/>
        <v>0</v>
      </c>
      <c r="R46" s="24" t="b">
        <f t="shared" si="16"/>
        <v>0</v>
      </c>
      <c r="S46" s="24" t="str">
        <f t="shared" si="10"/>
        <v/>
      </c>
      <c r="T46" s="81" t="str">
        <f t="shared" si="17"/>
        <v/>
      </c>
      <c r="U46" s="81" t="str">
        <f t="shared" si="18"/>
        <v/>
      </c>
      <c r="V46" s="81" t="str">
        <f t="shared" si="19"/>
        <v/>
      </c>
      <c r="W46" s="81" t="str">
        <f t="shared" si="20"/>
        <v/>
      </c>
      <c r="X46" s="81" t="str">
        <f t="shared" si="21"/>
        <v/>
      </c>
      <c r="Y46" s="24" t="str">
        <f t="shared" si="22"/>
        <v/>
      </c>
      <c r="Z46" s="24" t="str">
        <f t="shared" si="11"/>
        <v>;;;;;TESTES OPERACIONAIS;NA</v>
      </c>
      <c r="AA46" s="24" t="str">
        <f>IFERROR(VLOOKUP($Z46,'VERIFICAÇÃO 8'!H:J,2,FALSE),"")</f>
        <v/>
      </c>
      <c r="AB46" s="24" t="str">
        <f>IFERROR(VLOOKUP($Z46,'VERIFICAÇÃO 8'!H:J,3,FALSE),"")</f>
        <v/>
      </c>
      <c r="AD46" s="24">
        <f t="shared" si="12"/>
        <v>0</v>
      </c>
      <c r="AE46" s="24">
        <f t="shared" si="13"/>
        <v>0</v>
      </c>
      <c r="AF46" s="24">
        <f t="shared" si="14"/>
        <v>0</v>
      </c>
    </row>
    <row r="47" spans="1:32" x14ac:dyDescent="0.35">
      <c r="A47" s="206" t="s">
        <v>993</v>
      </c>
      <c r="B47" s="443"/>
      <c r="C47" s="461"/>
      <c r="D47" s="443"/>
      <c r="E47" s="64"/>
      <c r="F47" s="43" t="str">
        <f t="shared" si="8"/>
        <v/>
      </c>
      <c r="Q47" s="24" t="b">
        <f t="shared" si="15"/>
        <v>0</v>
      </c>
      <c r="R47" s="24" t="b">
        <f t="shared" si="16"/>
        <v>0</v>
      </c>
      <c r="S47" s="24" t="str">
        <f t="shared" si="10"/>
        <v/>
      </c>
      <c r="T47" s="81" t="str">
        <f t="shared" si="17"/>
        <v/>
      </c>
      <c r="U47" s="81" t="str">
        <f t="shared" si="18"/>
        <v/>
      </c>
      <c r="V47" s="81" t="str">
        <f t="shared" si="19"/>
        <v/>
      </c>
      <c r="W47" s="81" t="str">
        <f t="shared" si="20"/>
        <v/>
      </c>
      <c r="X47" s="81" t="str">
        <f t="shared" si="21"/>
        <v/>
      </c>
      <c r="Y47" s="24" t="str">
        <f t="shared" si="22"/>
        <v/>
      </c>
      <c r="Z47" s="24" t="str">
        <f t="shared" si="11"/>
        <v>;;;;;TESTES OPERACIONAIS;NA</v>
      </c>
      <c r="AA47" s="24" t="str">
        <f>IFERROR(VLOOKUP($Z47,'VERIFICAÇÃO 8'!H:J,2,FALSE),"")</f>
        <v/>
      </c>
      <c r="AB47" s="24" t="str">
        <f>IFERROR(VLOOKUP($Z47,'VERIFICAÇÃO 8'!H:J,3,FALSE),"")</f>
        <v/>
      </c>
      <c r="AD47" s="24">
        <f t="shared" si="12"/>
        <v>0</v>
      </c>
      <c r="AE47" s="24">
        <f t="shared" si="13"/>
        <v>0</v>
      </c>
      <c r="AF47" s="24">
        <f t="shared" si="14"/>
        <v>0</v>
      </c>
    </row>
    <row r="48" spans="1:32" x14ac:dyDescent="0.35">
      <c r="A48" s="206" t="s">
        <v>994</v>
      </c>
      <c r="B48" s="443"/>
      <c r="C48" s="461"/>
      <c r="D48" s="443"/>
      <c r="E48" s="64"/>
      <c r="F48" s="43" t="str">
        <f t="shared" si="8"/>
        <v/>
      </c>
      <c r="Q48" s="24" t="b">
        <f t="shared" si="15"/>
        <v>0</v>
      </c>
      <c r="R48" s="24" t="b">
        <f t="shared" si="16"/>
        <v>0</v>
      </c>
      <c r="S48" s="24" t="str">
        <f t="shared" si="10"/>
        <v/>
      </c>
      <c r="T48" s="81" t="str">
        <f t="shared" si="17"/>
        <v/>
      </c>
      <c r="U48" s="81" t="str">
        <f t="shared" si="18"/>
        <v/>
      </c>
      <c r="V48" s="81" t="str">
        <f t="shared" si="19"/>
        <v/>
      </c>
      <c r="W48" s="81" t="str">
        <f t="shared" si="20"/>
        <v/>
      </c>
      <c r="X48" s="81" t="str">
        <f t="shared" si="21"/>
        <v/>
      </c>
      <c r="Y48" s="24" t="str">
        <f t="shared" si="22"/>
        <v/>
      </c>
      <c r="Z48" s="24" t="str">
        <f t="shared" si="11"/>
        <v>;;;;;TESTES OPERACIONAIS;NA</v>
      </c>
      <c r="AA48" s="24" t="str">
        <f>IFERROR(VLOOKUP($Z48,'VERIFICAÇÃO 8'!H:J,2,FALSE),"")</f>
        <v/>
      </c>
      <c r="AB48" s="24" t="str">
        <f>IFERROR(VLOOKUP($Z48,'VERIFICAÇÃO 8'!H:J,3,FALSE),"")</f>
        <v/>
      </c>
      <c r="AD48" s="24">
        <f t="shared" si="12"/>
        <v>0</v>
      </c>
      <c r="AE48" s="24">
        <f t="shared" si="13"/>
        <v>0</v>
      </c>
      <c r="AF48" s="24">
        <f t="shared" si="14"/>
        <v>0</v>
      </c>
    </row>
    <row r="49" spans="1:32" x14ac:dyDescent="0.35">
      <c r="A49" s="206" t="s">
        <v>995</v>
      </c>
      <c r="B49" s="443"/>
      <c r="C49" s="461"/>
      <c r="D49" s="443"/>
      <c r="E49" s="64"/>
      <c r="F49" s="43" t="str">
        <f t="shared" si="8"/>
        <v/>
      </c>
      <c r="Q49" s="24" t="b">
        <f t="shared" si="15"/>
        <v>0</v>
      </c>
      <c r="R49" s="24" t="b">
        <f t="shared" si="16"/>
        <v>0</v>
      </c>
      <c r="S49" s="24" t="str">
        <f t="shared" si="10"/>
        <v/>
      </c>
      <c r="T49" s="81" t="str">
        <f t="shared" si="17"/>
        <v/>
      </c>
      <c r="U49" s="81" t="str">
        <f t="shared" si="18"/>
        <v/>
      </c>
      <c r="V49" s="81" t="str">
        <f t="shared" si="19"/>
        <v/>
      </c>
      <c r="W49" s="81" t="str">
        <f t="shared" si="20"/>
        <v/>
      </c>
      <c r="X49" s="81" t="str">
        <f t="shared" si="21"/>
        <v/>
      </c>
      <c r="Y49" s="24" t="str">
        <f t="shared" si="22"/>
        <v/>
      </c>
      <c r="Z49" s="24" t="str">
        <f t="shared" si="11"/>
        <v>;;;;;TESTES OPERACIONAIS;NA</v>
      </c>
      <c r="AA49" s="24" t="str">
        <f>IFERROR(VLOOKUP($Z49,'VERIFICAÇÃO 8'!H:J,2,FALSE),"")</f>
        <v/>
      </c>
      <c r="AB49" s="24" t="str">
        <f>IFERROR(VLOOKUP($Z49,'VERIFICAÇÃO 8'!H:J,3,FALSE),"")</f>
        <v/>
      </c>
      <c r="AD49" s="24">
        <f t="shared" si="12"/>
        <v>0</v>
      </c>
      <c r="AE49" s="24">
        <f t="shared" si="13"/>
        <v>0</v>
      </c>
      <c r="AF49" s="24">
        <f t="shared" si="14"/>
        <v>0</v>
      </c>
    </row>
    <row r="50" spans="1:32" x14ac:dyDescent="0.35">
      <c r="A50" s="206" t="s">
        <v>996</v>
      </c>
      <c r="B50" s="443"/>
      <c r="C50" s="461"/>
      <c r="D50" s="443"/>
      <c r="E50" s="64"/>
      <c r="F50" s="43" t="str">
        <f t="shared" si="8"/>
        <v/>
      </c>
      <c r="Q50" s="24" t="b">
        <f t="shared" si="15"/>
        <v>0</v>
      </c>
      <c r="R50" s="24" t="b">
        <f t="shared" si="16"/>
        <v>0</v>
      </c>
      <c r="S50" s="24" t="str">
        <f t="shared" si="10"/>
        <v/>
      </c>
      <c r="T50" s="81" t="str">
        <f t="shared" si="17"/>
        <v/>
      </c>
      <c r="U50" s="81" t="str">
        <f t="shared" si="18"/>
        <v/>
      </c>
      <c r="V50" s="81" t="str">
        <f t="shared" si="19"/>
        <v/>
      </c>
      <c r="W50" s="81" t="str">
        <f t="shared" si="20"/>
        <v/>
      </c>
      <c r="X50" s="81" t="str">
        <f t="shared" si="21"/>
        <v/>
      </c>
      <c r="Y50" s="24" t="str">
        <f t="shared" si="22"/>
        <v/>
      </c>
      <c r="Z50" s="24" t="str">
        <f t="shared" si="11"/>
        <v>;;;;;TESTES OPERACIONAIS;NA</v>
      </c>
      <c r="AA50" s="24" t="str">
        <f>IFERROR(VLOOKUP($Z50,'VERIFICAÇÃO 8'!H:J,2,FALSE),"")</f>
        <v/>
      </c>
      <c r="AB50" s="24" t="str">
        <f>IFERROR(VLOOKUP($Z50,'VERIFICAÇÃO 8'!H:J,3,FALSE),"")</f>
        <v/>
      </c>
      <c r="AD50" s="24">
        <f t="shared" si="12"/>
        <v>0</v>
      </c>
      <c r="AE50" s="24">
        <f t="shared" si="13"/>
        <v>0</v>
      </c>
      <c r="AF50" s="24">
        <f t="shared" si="14"/>
        <v>0</v>
      </c>
    </row>
    <row r="51" spans="1:32" x14ac:dyDescent="0.35">
      <c r="A51" s="206" t="s">
        <v>997</v>
      </c>
      <c r="B51" s="443"/>
      <c r="C51" s="461"/>
      <c r="D51" s="443"/>
      <c r="E51" s="64"/>
      <c r="F51" s="43" t="str">
        <f t="shared" si="8"/>
        <v/>
      </c>
      <c r="Q51" s="24" t="b">
        <f t="shared" si="15"/>
        <v>0</v>
      </c>
      <c r="R51" s="24" t="b">
        <f t="shared" si="16"/>
        <v>0</v>
      </c>
      <c r="S51" s="24" t="str">
        <f t="shared" si="10"/>
        <v/>
      </c>
      <c r="T51" s="81" t="str">
        <f t="shared" si="17"/>
        <v/>
      </c>
      <c r="U51" s="81" t="str">
        <f t="shared" si="18"/>
        <v/>
      </c>
      <c r="V51" s="81" t="str">
        <f t="shared" si="19"/>
        <v/>
      </c>
      <c r="W51" s="81" t="str">
        <f t="shared" si="20"/>
        <v/>
      </c>
      <c r="X51" s="81" t="str">
        <f t="shared" si="21"/>
        <v/>
      </c>
      <c r="Y51" s="24" t="str">
        <f t="shared" si="22"/>
        <v/>
      </c>
      <c r="Z51" s="24" t="str">
        <f t="shared" si="11"/>
        <v>;;;;;TESTES OPERACIONAIS;NA</v>
      </c>
      <c r="AA51" s="24" t="str">
        <f>IFERROR(VLOOKUP($Z51,'VERIFICAÇÃO 8'!H:J,2,FALSE),"")</f>
        <v/>
      </c>
      <c r="AB51" s="24" t="str">
        <f>IFERROR(VLOOKUP($Z51,'VERIFICAÇÃO 8'!H:J,3,FALSE),"")</f>
        <v/>
      </c>
      <c r="AD51" s="24">
        <f t="shared" si="12"/>
        <v>0</v>
      </c>
      <c r="AE51" s="24">
        <f t="shared" si="13"/>
        <v>0</v>
      </c>
      <c r="AF51" s="24">
        <f t="shared" si="14"/>
        <v>0</v>
      </c>
    </row>
    <row r="52" spans="1:32" x14ac:dyDescent="0.35">
      <c r="A52" s="206" t="s">
        <v>998</v>
      </c>
      <c r="B52" s="443"/>
      <c r="C52" s="461"/>
      <c r="D52" s="443"/>
      <c r="E52" s="64"/>
      <c r="F52" s="43" t="str">
        <f t="shared" si="8"/>
        <v/>
      </c>
      <c r="Q52" s="24" t="b">
        <f t="shared" si="15"/>
        <v>0</v>
      </c>
      <c r="R52" s="24" t="b">
        <f t="shared" si="16"/>
        <v>0</v>
      </c>
      <c r="S52" s="24" t="str">
        <f t="shared" si="10"/>
        <v/>
      </c>
      <c r="T52" s="81" t="str">
        <f t="shared" si="17"/>
        <v/>
      </c>
      <c r="U52" s="81" t="str">
        <f t="shared" si="18"/>
        <v/>
      </c>
      <c r="V52" s="81" t="str">
        <f t="shared" si="19"/>
        <v/>
      </c>
      <c r="W52" s="81" t="str">
        <f t="shared" si="20"/>
        <v/>
      </c>
      <c r="X52" s="81" t="str">
        <f t="shared" si="21"/>
        <v/>
      </c>
      <c r="Y52" s="24" t="str">
        <f t="shared" si="22"/>
        <v/>
      </c>
      <c r="Z52" s="24" t="str">
        <f t="shared" si="11"/>
        <v>;;;;;TESTES OPERACIONAIS;NA</v>
      </c>
      <c r="AA52" s="24" t="str">
        <f>IFERROR(VLOOKUP($Z52,'VERIFICAÇÃO 8'!H:J,2,FALSE),"")</f>
        <v/>
      </c>
      <c r="AB52" s="24" t="str">
        <f>IFERROR(VLOOKUP($Z52,'VERIFICAÇÃO 8'!H:J,3,FALSE),"")</f>
        <v/>
      </c>
      <c r="AD52" s="24">
        <f t="shared" si="12"/>
        <v>0</v>
      </c>
      <c r="AE52" s="24">
        <f t="shared" si="13"/>
        <v>0</v>
      </c>
      <c r="AF52" s="24">
        <f t="shared" si="14"/>
        <v>0</v>
      </c>
    </row>
    <row r="53" spans="1:32" x14ac:dyDescent="0.35">
      <c r="A53" s="206" t="s">
        <v>999</v>
      </c>
      <c r="B53" s="443"/>
      <c r="C53" s="461"/>
      <c r="D53" s="443"/>
      <c r="E53" s="64"/>
      <c r="F53" s="43" t="str">
        <f t="shared" si="8"/>
        <v/>
      </c>
      <c r="Q53" s="24" t="b">
        <f t="shared" si="15"/>
        <v>0</v>
      </c>
      <c r="R53" s="24" t="b">
        <f t="shared" si="16"/>
        <v>0</v>
      </c>
      <c r="S53" s="24" t="str">
        <f t="shared" si="10"/>
        <v/>
      </c>
      <c r="T53" s="81" t="str">
        <f t="shared" si="17"/>
        <v/>
      </c>
      <c r="U53" s="81" t="str">
        <f t="shared" si="18"/>
        <v/>
      </c>
      <c r="V53" s="81" t="str">
        <f t="shared" si="19"/>
        <v/>
      </c>
      <c r="W53" s="81" t="str">
        <f t="shared" si="20"/>
        <v/>
      </c>
      <c r="X53" s="81" t="str">
        <f t="shared" si="21"/>
        <v/>
      </c>
      <c r="Y53" s="24" t="str">
        <f t="shared" si="22"/>
        <v/>
      </c>
      <c r="Z53" s="24" t="str">
        <f t="shared" si="11"/>
        <v>;;;;;TESTES OPERACIONAIS;NA</v>
      </c>
      <c r="AA53" s="24" t="str">
        <f>IFERROR(VLOOKUP($Z53,'VERIFICAÇÃO 8'!H:J,2,FALSE),"")</f>
        <v/>
      </c>
      <c r="AB53" s="24" t="str">
        <f>IFERROR(VLOOKUP($Z53,'VERIFICAÇÃO 8'!H:J,3,FALSE),"")</f>
        <v/>
      </c>
      <c r="AD53" s="24">
        <f t="shared" si="12"/>
        <v>0</v>
      </c>
      <c r="AE53" s="24">
        <f t="shared" si="13"/>
        <v>0</v>
      </c>
      <c r="AF53" s="24">
        <f t="shared" si="14"/>
        <v>0</v>
      </c>
    </row>
    <row r="54" spans="1:32" x14ac:dyDescent="0.35">
      <c r="A54" s="206" t="s">
        <v>1000</v>
      </c>
      <c r="B54" s="443"/>
      <c r="C54" s="461"/>
      <c r="D54" s="443"/>
      <c r="E54" s="64"/>
      <c r="F54" s="43" t="str">
        <f t="shared" si="8"/>
        <v/>
      </c>
      <c r="Q54" s="24" t="b">
        <f t="shared" si="15"/>
        <v>0</v>
      </c>
      <c r="R54" s="24" t="b">
        <f t="shared" si="16"/>
        <v>0</v>
      </c>
      <c r="S54" s="24" t="str">
        <f t="shared" si="10"/>
        <v/>
      </c>
      <c r="T54" s="81" t="str">
        <f t="shared" si="17"/>
        <v/>
      </c>
      <c r="U54" s="81" t="str">
        <f t="shared" si="18"/>
        <v/>
      </c>
      <c r="V54" s="81" t="str">
        <f t="shared" si="19"/>
        <v/>
      </c>
      <c r="W54" s="81" t="str">
        <f t="shared" si="20"/>
        <v/>
      </c>
      <c r="X54" s="81" t="str">
        <f t="shared" si="21"/>
        <v/>
      </c>
      <c r="Y54" s="24" t="str">
        <f t="shared" si="22"/>
        <v/>
      </c>
      <c r="Z54" s="24" t="str">
        <f t="shared" si="11"/>
        <v>;;;;;TESTES OPERACIONAIS;NA</v>
      </c>
      <c r="AA54" s="24" t="str">
        <f>IFERROR(VLOOKUP($Z54,'VERIFICAÇÃO 8'!H:J,2,FALSE),"")</f>
        <v/>
      </c>
      <c r="AB54" s="24" t="str">
        <f>IFERROR(VLOOKUP($Z54,'VERIFICAÇÃO 8'!H:J,3,FALSE),"")</f>
        <v/>
      </c>
      <c r="AD54" s="24">
        <f t="shared" si="12"/>
        <v>0</v>
      </c>
      <c r="AE54" s="24">
        <f t="shared" si="13"/>
        <v>0</v>
      </c>
      <c r="AF54" s="24">
        <f t="shared" si="14"/>
        <v>0</v>
      </c>
    </row>
    <row r="55" spans="1:32" x14ac:dyDescent="0.35">
      <c r="A55" s="206" t="s">
        <v>1001</v>
      </c>
      <c r="B55" s="443"/>
      <c r="C55" s="461"/>
      <c r="D55" s="443"/>
      <c r="E55" s="64"/>
      <c r="F55" s="43" t="str">
        <f t="shared" si="8"/>
        <v/>
      </c>
      <c r="Q55" s="24" t="b">
        <f t="shared" si="15"/>
        <v>0</v>
      </c>
      <c r="R55" s="24" t="b">
        <f t="shared" si="16"/>
        <v>0</v>
      </c>
      <c r="S55" s="24" t="str">
        <f t="shared" si="10"/>
        <v/>
      </c>
      <c r="T55" s="81" t="str">
        <f t="shared" si="17"/>
        <v/>
      </c>
      <c r="U55" s="81" t="str">
        <f t="shared" si="18"/>
        <v/>
      </c>
      <c r="V55" s="81" t="str">
        <f t="shared" si="19"/>
        <v/>
      </c>
      <c r="W55" s="81" t="str">
        <f t="shared" si="20"/>
        <v/>
      </c>
      <c r="X55" s="81" t="str">
        <f t="shared" si="21"/>
        <v/>
      </c>
      <c r="Y55" s="24" t="str">
        <f t="shared" si="22"/>
        <v/>
      </c>
      <c r="Z55" s="24" t="str">
        <f t="shared" si="11"/>
        <v>;;;;;TESTES OPERACIONAIS;NA</v>
      </c>
      <c r="AA55" s="24" t="str">
        <f>IFERROR(VLOOKUP($Z55,'VERIFICAÇÃO 8'!H:J,2,FALSE),"")</f>
        <v/>
      </c>
      <c r="AB55" s="24" t="str">
        <f>IFERROR(VLOOKUP($Z55,'VERIFICAÇÃO 8'!H:J,3,FALSE),"")</f>
        <v/>
      </c>
      <c r="AD55" s="24">
        <f t="shared" si="12"/>
        <v>0</v>
      </c>
      <c r="AE55" s="24">
        <f t="shared" si="13"/>
        <v>0</v>
      </c>
      <c r="AF55" s="24">
        <f t="shared" si="14"/>
        <v>0</v>
      </c>
    </row>
    <row r="56" spans="1:32" x14ac:dyDescent="0.35">
      <c r="A56" s="206" t="s">
        <v>1002</v>
      </c>
      <c r="B56" s="443"/>
      <c r="C56" s="461"/>
      <c r="D56" s="443"/>
      <c r="E56" s="64"/>
      <c r="F56" s="43" t="str">
        <f t="shared" si="8"/>
        <v/>
      </c>
      <c r="Q56" s="24" t="b">
        <f t="shared" si="15"/>
        <v>0</v>
      </c>
      <c r="R56" s="24" t="b">
        <f t="shared" si="16"/>
        <v>0</v>
      </c>
      <c r="S56" s="24" t="str">
        <f t="shared" si="10"/>
        <v/>
      </c>
      <c r="T56" s="81" t="str">
        <f t="shared" si="17"/>
        <v/>
      </c>
      <c r="U56" s="81" t="str">
        <f t="shared" si="18"/>
        <v/>
      </c>
      <c r="V56" s="81" t="str">
        <f t="shared" si="19"/>
        <v/>
      </c>
      <c r="W56" s="81" t="str">
        <f t="shared" si="20"/>
        <v/>
      </c>
      <c r="X56" s="81" t="str">
        <f t="shared" si="21"/>
        <v/>
      </c>
      <c r="Y56" s="24" t="str">
        <f t="shared" si="22"/>
        <v/>
      </c>
      <c r="Z56" s="24" t="str">
        <f t="shared" si="11"/>
        <v>;;;;;TESTES OPERACIONAIS;NA</v>
      </c>
      <c r="AA56" s="24" t="str">
        <f>IFERROR(VLOOKUP($Z56,'VERIFICAÇÃO 8'!H:J,2,FALSE),"")</f>
        <v/>
      </c>
      <c r="AB56" s="24" t="str">
        <f>IFERROR(VLOOKUP($Z56,'VERIFICAÇÃO 8'!H:J,3,FALSE),"")</f>
        <v/>
      </c>
      <c r="AD56" s="24">
        <f t="shared" si="12"/>
        <v>0</v>
      </c>
      <c r="AE56" s="24">
        <f t="shared" si="13"/>
        <v>0</v>
      </c>
      <c r="AF56" s="24">
        <f t="shared" si="14"/>
        <v>0</v>
      </c>
    </row>
    <row r="57" spans="1:32" x14ac:dyDescent="0.35">
      <c r="A57" s="206" t="s">
        <v>1003</v>
      </c>
      <c r="B57" s="443"/>
      <c r="C57" s="461"/>
      <c r="D57" s="443"/>
      <c r="E57" s="64"/>
      <c r="F57" s="43" t="str">
        <f t="shared" si="8"/>
        <v/>
      </c>
      <c r="Q57" s="24" t="b">
        <f t="shared" si="15"/>
        <v>0</v>
      </c>
      <c r="R57" s="24" t="b">
        <f t="shared" si="16"/>
        <v>0</v>
      </c>
      <c r="S57" s="24" t="str">
        <f t="shared" si="10"/>
        <v/>
      </c>
      <c r="T57" s="81" t="str">
        <f t="shared" si="17"/>
        <v/>
      </c>
      <c r="U57" s="81" t="str">
        <f t="shared" si="18"/>
        <v/>
      </c>
      <c r="V57" s="81" t="str">
        <f t="shared" si="19"/>
        <v/>
      </c>
      <c r="W57" s="81" t="str">
        <f t="shared" si="20"/>
        <v/>
      </c>
      <c r="X57" s="81" t="str">
        <f t="shared" si="21"/>
        <v/>
      </c>
      <c r="Y57" s="24" t="str">
        <f t="shared" si="22"/>
        <v/>
      </c>
      <c r="Z57" s="24" t="str">
        <f t="shared" si="11"/>
        <v>;;;;;TESTES OPERACIONAIS;NA</v>
      </c>
      <c r="AA57" s="24" t="str">
        <f>IFERROR(VLOOKUP($Z57,'VERIFICAÇÃO 8'!H:J,2,FALSE),"")</f>
        <v/>
      </c>
      <c r="AB57" s="24" t="str">
        <f>IFERROR(VLOOKUP($Z57,'VERIFICAÇÃO 8'!H:J,3,FALSE),"")</f>
        <v/>
      </c>
      <c r="AD57" s="24">
        <f t="shared" si="12"/>
        <v>0</v>
      </c>
      <c r="AE57" s="24">
        <f t="shared" si="13"/>
        <v>0</v>
      </c>
      <c r="AF57" s="24">
        <f t="shared" si="14"/>
        <v>0</v>
      </c>
    </row>
    <row r="58" spans="1:32" x14ac:dyDescent="0.35">
      <c r="A58" s="206" t="s">
        <v>1004</v>
      </c>
      <c r="B58" s="443"/>
      <c r="C58" s="461"/>
      <c r="D58" s="443"/>
      <c r="E58" s="64"/>
      <c r="F58" s="43" t="str">
        <f t="shared" si="8"/>
        <v/>
      </c>
      <c r="Q58" s="24" t="b">
        <f t="shared" si="15"/>
        <v>0</v>
      </c>
      <c r="R58" s="24" t="b">
        <f t="shared" si="16"/>
        <v>0</v>
      </c>
      <c r="S58" s="24" t="str">
        <f t="shared" si="10"/>
        <v/>
      </c>
      <c r="T58" s="81" t="str">
        <f t="shared" si="17"/>
        <v/>
      </c>
      <c r="U58" s="81" t="str">
        <f t="shared" si="18"/>
        <v/>
      </c>
      <c r="V58" s="81" t="str">
        <f t="shared" si="19"/>
        <v/>
      </c>
      <c r="W58" s="81" t="str">
        <f t="shared" si="20"/>
        <v/>
      </c>
      <c r="X58" s="81" t="str">
        <f t="shared" si="21"/>
        <v/>
      </c>
      <c r="Y58" s="24" t="str">
        <f t="shared" si="22"/>
        <v/>
      </c>
      <c r="Z58" s="24" t="str">
        <f t="shared" si="11"/>
        <v>;;;;;TESTES OPERACIONAIS;NA</v>
      </c>
      <c r="AA58" s="24" t="str">
        <f>IFERROR(VLOOKUP($Z58,'VERIFICAÇÃO 8'!H:J,2,FALSE),"")</f>
        <v/>
      </c>
      <c r="AB58" s="24" t="str">
        <f>IFERROR(VLOOKUP($Z58,'VERIFICAÇÃO 8'!H:J,3,FALSE),"")</f>
        <v/>
      </c>
      <c r="AD58" s="24">
        <f t="shared" si="12"/>
        <v>0</v>
      </c>
      <c r="AE58" s="24">
        <f t="shared" si="13"/>
        <v>0</v>
      </c>
      <c r="AF58" s="24">
        <f t="shared" si="14"/>
        <v>0</v>
      </c>
    </row>
    <row r="59" spans="1:32" x14ac:dyDescent="0.35">
      <c r="A59" s="206" t="s">
        <v>1005</v>
      </c>
      <c r="B59" s="443"/>
      <c r="C59" s="461"/>
      <c r="D59" s="443"/>
      <c r="E59" s="64"/>
      <c r="F59" s="43" t="str">
        <f t="shared" si="8"/>
        <v/>
      </c>
      <c r="Q59" s="24" t="b">
        <f t="shared" si="15"/>
        <v>0</v>
      </c>
      <c r="R59" s="24" t="b">
        <f t="shared" si="16"/>
        <v>0</v>
      </c>
      <c r="S59" s="24" t="str">
        <f t="shared" si="10"/>
        <v/>
      </c>
      <c r="T59" s="81" t="str">
        <f t="shared" si="17"/>
        <v/>
      </c>
      <c r="U59" s="81" t="str">
        <f t="shared" si="18"/>
        <v/>
      </c>
      <c r="V59" s="81" t="str">
        <f t="shared" si="19"/>
        <v/>
      </c>
      <c r="W59" s="81" t="str">
        <f t="shared" si="20"/>
        <v/>
      </c>
      <c r="X59" s="81" t="str">
        <f t="shared" si="21"/>
        <v/>
      </c>
      <c r="Y59" s="24" t="str">
        <f t="shared" si="22"/>
        <v/>
      </c>
      <c r="Z59" s="24" t="str">
        <f t="shared" si="11"/>
        <v>;;;;;TESTES OPERACIONAIS;NA</v>
      </c>
      <c r="AA59" s="24" t="str">
        <f>IFERROR(VLOOKUP($Z59,'VERIFICAÇÃO 8'!H:J,2,FALSE),"")</f>
        <v/>
      </c>
      <c r="AB59" s="24" t="str">
        <f>IFERROR(VLOOKUP($Z59,'VERIFICAÇÃO 8'!H:J,3,FALSE),"")</f>
        <v/>
      </c>
      <c r="AD59" s="24">
        <f t="shared" si="12"/>
        <v>0</v>
      </c>
      <c r="AE59" s="24">
        <f t="shared" si="13"/>
        <v>0</v>
      </c>
      <c r="AF59" s="24">
        <f t="shared" si="14"/>
        <v>0</v>
      </c>
    </row>
    <row r="60" spans="1:32" x14ac:dyDescent="0.35">
      <c r="A60" s="206" t="s">
        <v>1006</v>
      </c>
      <c r="B60" s="443"/>
      <c r="C60" s="461"/>
      <c r="D60" s="443"/>
      <c r="E60" s="64"/>
      <c r="F60" s="43" t="str">
        <f t="shared" si="8"/>
        <v/>
      </c>
      <c r="Q60" s="24" t="b">
        <f t="shared" si="15"/>
        <v>0</v>
      </c>
      <c r="R60" s="24" t="b">
        <f t="shared" si="16"/>
        <v>0</v>
      </c>
      <c r="S60" s="24" t="str">
        <f t="shared" si="10"/>
        <v/>
      </c>
      <c r="T60" s="81" t="str">
        <f t="shared" si="17"/>
        <v/>
      </c>
      <c r="U60" s="81" t="str">
        <f t="shared" si="18"/>
        <v/>
      </c>
      <c r="V60" s="81" t="str">
        <f t="shared" si="19"/>
        <v/>
      </c>
      <c r="W60" s="81" t="str">
        <f t="shared" si="20"/>
        <v/>
      </c>
      <c r="X60" s="81" t="str">
        <f t="shared" si="21"/>
        <v/>
      </c>
      <c r="Y60" s="24" t="str">
        <f t="shared" si="22"/>
        <v/>
      </c>
      <c r="Z60" s="24" t="str">
        <f t="shared" si="11"/>
        <v>;;;;;TESTES OPERACIONAIS;NA</v>
      </c>
      <c r="AA60" s="24" t="str">
        <f>IFERROR(VLOOKUP($Z60,'VERIFICAÇÃO 8'!H:J,2,FALSE),"")</f>
        <v/>
      </c>
      <c r="AB60" s="24" t="str">
        <f>IFERROR(VLOOKUP($Z60,'VERIFICAÇÃO 8'!H:J,3,FALSE),"")</f>
        <v/>
      </c>
      <c r="AD60" s="24">
        <f t="shared" si="12"/>
        <v>0</v>
      </c>
      <c r="AE60" s="24">
        <f t="shared" si="13"/>
        <v>0</v>
      </c>
      <c r="AF60" s="24">
        <f t="shared" si="14"/>
        <v>0</v>
      </c>
    </row>
    <row r="61" spans="1:32" x14ac:dyDescent="0.35">
      <c r="A61" s="206" t="s">
        <v>1007</v>
      </c>
      <c r="B61" s="443"/>
      <c r="C61" s="461"/>
      <c r="D61" s="443"/>
      <c r="E61" s="64"/>
      <c r="F61" s="43" t="str">
        <f t="shared" si="8"/>
        <v/>
      </c>
      <c r="Q61" s="24" t="b">
        <f t="shared" si="15"/>
        <v>0</v>
      </c>
      <c r="R61" s="24" t="b">
        <f t="shared" si="16"/>
        <v>0</v>
      </c>
      <c r="S61" s="24" t="str">
        <f t="shared" si="10"/>
        <v/>
      </c>
      <c r="T61" s="81" t="str">
        <f t="shared" si="17"/>
        <v/>
      </c>
      <c r="U61" s="81" t="str">
        <f t="shared" si="18"/>
        <v/>
      </c>
      <c r="V61" s="81" t="str">
        <f t="shared" si="19"/>
        <v/>
      </c>
      <c r="W61" s="81" t="str">
        <f t="shared" si="20"/>
        <v/>
      </c>
      <c r="X61" s="81" t="str">
        <f t="shared" si="21"/>
        <v/>
      </c>
      <c r="Y61" s="24" t="str">
        <f t="shared" si="22"/>
        <v/>
      </c>
      <c r="Z61" s="24" t="str">
        <f t="shared" si="11"/>
        <v>;;;;;TESTES OPERACIONAIS;NA</v>
      </c>
      <c r="AA61" s="24" t="str">
        <f>IFERROR(VLOOKUP($Z61,'VERIFICAÇÃO 8'!H:J,2,FALSE),"")</f>
        <v/>
      </c>
      <c r="AB61" s="24" t="str">
        <f>IFERROR(VLOOKUP($Z61,'VERIFICAÇÃO 8'!H:J,3,FALSE),"")</f>
        <v/>
      </c>
      <c r="AD61" s="24">
        <f t="shared" si="12"/>
        <v>0</v>
      </c>
      <c r="AE61" s="24">
        <f t="shared" si="13"/>
        <v>0</v>
      </c>
      <c r="AF61" s="24">
        <f t="shared" si="14"/>
        <v>0</v>
      </c>
    </row>
    <row r="62" spans="1:32" x14ac:dyDescent="0.35">
      <c r="A62" s="206" t="s">
        <v>1008</v>
      </c>
      <c r="B62" s="443"/>
      <c r="C62" s="461"/>
      <c r="D62" s="443"/>
      <c r="E62" s="64"/>
      <c r="F62" s="43" t="str">
        <f t="shared" si="8"/>
        <v/>
      </c>
      <c r="Q62" s="24" t="b">
        <f t="shared" si="15"/>
        <v>0</v>
      </c>
      <c r="R62" s="24" t="b">
        <f t="shared" si="16"/>
        <v>0</v>
      </c>
      <c r="S62" s="24" t="str">
        <f t="shared" si="10"/>
        <v/>
      </c>
      <c r="T62" s="81" t="str">
        <f t="shared" si="17"/>
        <v/>
      </c>
      <c r="U62" s="81" t="str">
        <f t="shared" si="18"/>
        <v/>
      </c>
      <c r="V62" s="81" t="str">
        <f t="shared" si="19"/>
        <v/>
      </c>
      <c r="W62" s="81" t="str">
        <f t="shared" si="20"/>
        <v/>
      </c>
      <c r="X62" s="81" t="str">
        <f t="shared" si="21"/>
        <v/>
      </c>
      <c r="Y62" s="24" t="str">
        <f t="shared" si="22"/>
        <v/>
      </c>
      <c r="Z62" s="24" t="str">
        <f t="shared" si="11"/>
        <v>;;;;;TESTES OPERACIONAIS;NA</v>
      </c>
      <c r="AA62" s="24" t="str">
        <f>IFERROR(VLOOKUP($Z62,'VERIFICAÇÃO 8'!H:J,2,FALSE),"")</f>
        <v/>
      </c>
      <c r="AB62" s="24" t="str">
        <f>IFERROR(VLOOKUP($Z62,'VERIFICAÇÃO 8'!H:J,3,FALSE),"")</f>
        <v/>
      </c>
      <c r="AD62" s="24">
        <f t="shared" si="12"/>
        <v>0</v>
      </c>
      <c r="AE62" s="24">
        <f t="shared" si="13"/>
        <v>0</v>
      </c>
      <c r="AF62" s="24">
        <f t="shared" si="14"/>
        <v>0</v>
      </c>
    </row>
    <row r="63" spans="1:32" x14ac:dyDescent="0.35">
      <c r="A63" s="206" t="s">
        <v>1009</v>
      </c>
      <c r="B63" s="443"/>
      <c r="C63" s="461"/>
      <c r="D63" s="443"/>
      <c r="E63" s="64"/>
      <c r="F63" s="43" t="str">
        <f t="shared" si="8"/>
        <v/>
      </c>
      <c r="Q63" s="24" t="b">
        <f t="shared" si="15"/>
        <v>0</v>
      </c>
      <c r="R63" s="24" t="b">
        <f t="shared" si="16"/>
        <v>0</v>
      </c>
      <c r="S63" s="24" t="str">
        <f t="shared" si="10"/>
        <v/>
      </c>
      <c r="T63" s="81" t="str">
        <f t="shared" si="17"/>
        <v/>
      </c>
      <c r="U63" s="81" t="str">
        <f t="shared" si="18"/>
        <v/>
      </c>
      <c r="V63" s="81" t="str">
        <f t="shared" si="19"/>
        <v/>
      </c>
      <c r="W63" s="81" t="str">
        <f t="shared" si="20"/>
        <v/>
      </c>
      <c r="X63" s="81" t="str">
        <f t="shared" si="21"/>
        <v/>
      </c>
      <c r="Y63" s="24" t="str">
        <f t="shared" si="22"/>
        <v/>
      </c>
      <c r="Z63" s="24" t="str">
        <f t="shared" si="11"/>
        <v>;;;;;TESTES OPERACIONAIS;NA</v>
      </c>
      <c r="AA63" s="24" t="str">
        <f>IFERROR(VLOOKUP($Z63,'VERIFICAÇÃO 8'!H:J,2,FALSE),"")</f>
        <v/>
      </c>
      <c r="AB63" s="24" t="str">
        <f>IFERROR(VLOOKUP($Z63,'VERIFICAÇÃO 8'!H:J,3,FALSE),"")</f>
        <v/>
      </c>
      <c r="AD63" s="24">
        <f t="shared" si="12"/>
        <v>0</v>
      </c>
      <c r="AE63" s="24">
        <f t="shared" si="13"/>
        <v>0</v>
      </c>
      <c r="AF63" s="24">
        <f t="shared" si="14"/>
        <v>0</v>
      </c>
    </row>
    <row r="64" spans="1:32" x14ac:dyDescent="0.35">
      <c r="A64" s="206" t="s">
        <v>1010</v>
      </c>
      <c r="B64" s="443"/>
      <c r="C64" s="461"/>
      <c r="D64" s="443"/>
      <c r="E64" s="64"/>
      <c r="F64" s="43" t="str">
        <f t="shared" si="8"/>
        <v/>
      </c>
      <c r="Q64" s="24" t="b">
        <f t="shared" si="15"/>
        <v>0</v>
      </c>
      <c r="R64" s="24" t="b">
        <f t="shared" si="16"/>
        <v>0</v>
      </c>
      <c r="S64" s="24" t="str">
        <f t="shared" si="10"/>
        <v/>
      </c>
      <c r="T64" s="81" t="str">
        <f t="shared" si="17"/>
        <v/>
      </c>
      <c r="U64" s="81" t="str">
        <f t="shared" si="18"/>
        <v/>
      </c>
      <c r="V64" s="81" t="str">
        <f t="shared" si="19"/>
        <v/>
      </c>
      <c r="W64" s="81" t="str">
        <f t="shared" si="20"/>
        <v/>
      </c>
      <c r="X64" s="81" t="str">
        <f t="shared" si="21"/>
        <v/>
      </c>
      <c r="Y64" s="24" t="str">
        <f t="shared" si="22"/>
        <v/>
      </c>
      <c r="Z64" s="24" t="str">
        <f t="shared" si="11"/>
        <v>;;;;;TESTES OPERACIONAIS;NA</v>
      </c>
      <c r="AA64" s="24" t="str">
        <f>IFERROR(VLOOKUP($Z64,'VERIFICAÇÃO 8'!H:J,2,FALSE),"")</f>
        <v/>
      </c>
      <c r="AB64" s="24" t="str">
        <f>IFERROR(VLOOKUP($Z64,'VERIFICAÇÃO 8'!H:J,3,FALSE),"")</f>
        <v/>
      </c>
      <c r="AD64" s="24">
        <f t="shared" si="12"/>
        <v>0</v>
      </c>
      <c r="AE64" s="24">
        <f t="shared" si="13"/>
        <v>0</v>
      </c>
      <c r="AF64" s="24">
        <f t="shared" si="14"/>
        <v>0</v>
      </c>
    </row>
    <row r="65" spans="1:32" x14ac:dyDescent="0.35">
      <c r="A65" s="206" t="s">
        <v>1411</v>
      </c>
      <c r="B65" s="443"/>
      <c r="C65" s="461"/>
      <c r="D65" s="443"/>
      <c r="E65" s="64"/>
      <c r="F65" s="43" t="str">
        <f t="shared" si="8"/>
        <v/>
      </c>
      <c r="Q65" s="24" t="b">
        <f t="shared" si="15"/>
        <v>0</v>
      </c>
      <c r="R65" s="24" t="b">
        <f t="shared" si="16"/>
        <v>0</v>
      </c>
      <c r="S65" s="24" t="str">
        <f t="shared" si="10"/>
        <v/>
      </c>
      <c r="T65" s="81" t="str">
        <f t="shared" si="17"/>
        <v/>
      </c>
      <c r="U65" s="81" t="str">
        <f t="shared" si="18"/>
        <v/>
      </c>
      <c r="V65" s="81" t="str">
        <f t="shared" si="19"/>
        <v/>
      </c>
      <c r="W65" s="81" t="str">
        <f t="shared" si="20"/>
        <v/>
      </c>
      <c r="X65" s="81" t="str">
        <f t="shared" si="21"/>
        <v/>
      </c>
      <c r="Y65" s="24" t="str">
        <f t="shared" si="22"/>
        <v/>
      </c>
      <c r="Z65" s="24" t="str">
        <f t="shared" si="11"/>
        <v>;;;;;TESTES OPERACIONAIS;NA</v>
      </c>
      <c r="AA65" s="24" t="str">
        <f>IFERROR(VLOOKUP($Z65,'VERIFICAÇÃO 8'!H:J,2,FALSE),"")</f>
        <v/>
      </c>
      <c r="AB65" s="24" t="str">
        <f>IFERROR(VLOOKUP($Z65,'VERIFICAÇÃO 8'!H:J,3,FALSE),"")</f>
        <v/>
      </c>
      <c r="AD65" s="24">
        <f t="shared" si="12"/>
        <v>0</v>
      </c>
      <c r="AE65" s="24">
        <f t="shared" si="13"/>
        <v>0</v>
      </c>
      <c r="AF65" s="24">
        <f t="shared" si="14"/>
        <v>0</v>
      </c>
    </row>
    <row r="66" spans="1:32" x14ac:dyDescent="0.35">
      <c r="A66" s="206" t="s">
        <v>1412</v>
      </c>
      <c r="B66" s="443"/>
      <c r="C66" s="461"/>
      <c r="D66" s="443"/>
      <c r="E66" s="64"/>
      <c r="F66" s="43" t="str">
        <f t="shared" si="8"/>
        <v/>
      </c>
      <c r="Q66" s="24" t="b">
        <f t="shared" si="15"/>
        <v>0</v>
      </c>
      <c r="R66" s="24" t="b">
        <f t="shared" si="16"/>
        <v>0</v>
      </c>
      <c r="S66" s="24" t="str">
        <f t="shared" si="10"/>
        <v/>
      </c>
      <c r="T66" s="81" t="str">
        <f t="shared" si="17"/>
        <v/>
      </c>
      <c r="U66" s="81" t="str">
        <f t="shared" si="18"/>
        <v/>
      </c>
      <c r="V66" s="81" t="str">
        <f t="shared" si="19"/>
        <v/>
      </c>
      <c r="W66" s="81" t="str">
        <f t="shared" si="20"/>
        <v/>
      </c>
      <c r="X66" s="81" t="str">
        <f t="shared" si="21"/>
        <v/>
      </c>
      <c r="Y66" s="24" t="str">
        <f t="shared" si="22"/>
        <v/>
      </c>
      <c r="Z66" s="24" t="str">
        <f t="shared" si="11"/>
        <v>;;;;;TESTES OPERACIONAIS;NA</v>
      </c>
      <c r="AA66" s="24" t="str">
        <f>IFERROR(VLOOKUP($Z66,'VERIFICAÇÃO 8'!H:J,2,FALSE),"")</f>
        <v/>
      </c>
      <c r="AB66" s="24" t="str">
        <f>IFERROR(VLOOKUP($Z66,'VERIFICAÇÃO 8'!H:J,3,FALSE),"")</f>
        <v/>
      </c>
      <c r="AD66" s="24">
        <f t="shared" si="12"/>
        <v>0</v>
      </c>
      <c r="AE66" s="24">
        <f t="shared" si="13"/>
        <v>0</v>
      </c>
      <c r="AF66" s="24">
        <f t="shared" si="14"/>
        <v>0</v>
      </c>
    </row>
    <row r="67" spans="1:32" x14ac:dyDescent="0.35">
      <c r="A67" s="206" t="s">
        <v>1413</v>
      </c>
      <c r="B67" s="443"/>
      <c r="C67" s="461"/>
      <c r="D67" s="443"/>
      <c r="E67" s="64"/>
      <c r="F67" s="43" t="str">
        <f t="shared" si="8"/>
        <v/>
      </c>
      <c r="Q67" s="24" t="b">
        <f t="shared" si="15"/>
        <v>0</v>
      </c>
      <c r="R67" s="24" t="b">
        <f t="shared" si="16"/>
        <v>0</v>
      </c>
      <c r="S67" s="24" t="str">
        <f t="shared" si="10"/>
        <v/>
      </c>
      <c r="T67" s="81" t="str">
        <f t="shared" si="17"/>
        <v/>
      </c>
      <c r="U67" s="81" t="str">
        <f t="shared" si="18"/>
        <v/>
      </c>
      <c r="V67" s="81" t="str">
        <f t="shared" si="19"/>
        <v/>
      </c>
      <c r="W67" s="81" t="str">
        <f t="shared" si="20"/>
        <v/>
      </c>
      <c r="X67" s="81" t="str">
        <f t="shared" si="21"/>
        <v/>
      </c>
      <c r="Y67" s="24" t="str">
        <f t="shared" si="22"/>
        <v/>
      </c>
      <c r="Z67" s="24" t="str">
        <f t="shared" si="11"/>
        <v>;;;;;TESTES OPERACIONAIS;NA</v>
      </c>
      <c r="AA67" s="24" t="str">
        <f>IFERROR(VLOOKUP($Z67,'VERIFICAÇÃO 8'!H:J,2,FALSE),"")</f>
        <v/>
      </c>
      <c r="AB67" s="24" t="str">
        <f>IFERROR(VLOOKUP($Z67,'VERIFICAÇÃO 8'!H:J,3,FALSE),"")</f>
        <v/>
      </c>
      <c r="AD67" s="24">
        <f t="shared" si="12"/>
        <v>0</v>
      </c>
      <c r="AE67" s="24">
        <f t="shared" si="13"/>
        <v>0</v>
      </c>
      <c r="AF67" s="24">
        <f t="shared" si="14"/>
        <v>0</v>
      </c>
    </row>
    <row r="68" spans="1:32" x14ac:dyDescent="0.35">
      <c r="A68" s="206" t="s">
        <v>1414</v>
      </c>
      <c r="B68" s="443"/>
      <c r="C68" s="461"/>
      <c r="D68" s="443"/>
      <c r="E68" s="64"/>
      <c r="F68" s="43" t="str">
        <f t="shared" si="8"/>
        <v/>
      </c>
      <c r="Q68" s="24" t="b">
        <f t="shared" si="15"/>
        <v>0</v>
      </c>
      <c r="R68" s="24" t="b">
        <f t="shared" si="16"/>
        <v>0</v>
      </c>
      <c r="S68" s="24" t="str">
        <f t="shared" si="10"/>
        <v/>
      </c>
      <c r="T68" s="81" t="str">
        <f t="shared" si="17"/>
        <v/>
      </c>
      <c r="U68" s="81" t="str">
        <f t="shared" si="18"/>
        <v/>
      </c>
      <c r="V68" s="81" t="str">
        <f t="shared" si="19"/>
        <v/>
      </c>
      <c r="W68" s="81" t="str">
        <f t="shared" si="20"/>
        <v/>
      </c>
      <c r="X68" s="81" t="str">
        <f t="shared" si="21"/>
        <v/>
      </c>
      <c r="Y68" s="24" t="str">
        <f t="shared" si="22"/>
        <v/>
      </c>
      <c r="Z68" s="24" t="str">
        <f t="shared" si="11"/>
        <v>;;;;;TESTES OPERACIONAIS;NA</v>
      </c>
      <c r="AA68" s="24" t="str">
        <f>IFERROR(VLOOKUP($Z68,'VERIFICAÇÃO 8'!H:J,2,FALSE),"")</f>
        <v/>
      </c>
      <c r="AB68" s="24" t="str">
        <f>IFERROR(VLOOKUP($Z68,'VERIFICAÇÃO 8'!H:J,3,FALSE),"")</f>
        <v/>
      </c>
      <c r="AD68" s="24">
        <f t="shared" si="12"/>
        <v>0</v>
      </c>
      <c r="AE68" s="24">
        <f t="shared" si="13"/>
        <v>0</v>
      </c>
      <c r="AF68" s="24">
        <f t="shared" si="14"/>
        <v>0</v>
      </c>
    </row>
    <row r="69" spans="1:32" x14ac:dyDescent="0.35">
      <c r="A69" s="206" t="s">
        <v>1415</v>
      </c>
      <c r="B69" s="443"/>
      <c r="C69" s="461"/>
      <c r="D69" s="443"/>
      <c r="E69" s="64"/>
      <c r="F69" s="43" t="str">
        <f t="shared" si="8"/>
        <v/>
      </c>
      <c r="Q69" s="24" t="b">
        <f t="shared" ref="Q69:Q104" si="23">OR(B69&lt;&gt;"",C69&lt;&gt;"",D69&lt;&gt;"",E69&lt;&gt;"")</f>
        <v>0</v>
      </c>
      <c r="R69" s="24" t="b">
        <f t="shared" ref="R69:R104" si="24">AND(B69&lt;&gt;"",C69&lt;&gt;"",D69&lt;&gt;"",E69&lt;&gt;"")</f>
        <v>0</v>
      </c>
      <c r="S69" s="24" t="str">
        <f t="shared" si="10"/>
        <v/>
      </c>
      <c r="T69" s="81" t="str">
        <f t="shared" ref="T69:T104" si="25">IFERROR(VLOOKUP($B69,$H$5:$N$20,2,FALSE),"")</f>
        <v/>
      </c>
      <c r="U69" s="81" t="str">
        <f t="shared" ref="U69:U104" si="26">IFERROR(VLOOKUP($B69,$H$5:$N$20,4,FALSE),"")</f>
        <v/>
      </c>
      <c r="V69" s="81" t="str">
        <f t="shared" ref="V69:V104" si="27">IFERROR(VLOOKUP($B69,$H$5:$N$20,5,FALSE),"")</f>
        <v/>
      </c>
      <c r="W69" s="81" t="str">
        <f t="shared" ref="W69:W104" si="28">IFERROR(VLOOKUP($B69,$H$5:$N$20,6,FALSE),"")</f>
        <v/>
      </c>
      <c r="X69" s="81" t="str">
        <f t="shared" ref="X69:X104" si="29">IFERROR(VLOOKUP($B69,$H$5:$N$20,7,FALSE),"")</f>
        <v/>
      </c>
      <c r="Y69" s="24" t="str">
        <f t="shared" ref="Y69:Y104" si="30">IF(B69="","",IF(T69="",$J$37,""))</f>
        <v/>
      </c>
      <c r="Z69" s="24" t="str">
        <f t="shared" si="11"/>
        <v>;;;;;TESTES OPERACIONAIS;NA</v>
      </c>
      <c r="AA69" s="24" t="str">
        <f>IFERROR(VLOOKUP($Z69,'VERIFICAÇÃO 8'!H:J,2,FALSE),"")</f>
        <v/>
      </c>
      <c r="AB69" s="24" t="str">
        <f>IFERROR(VLOOKUP($Z69,'VERIFICAÇÃO 8'!H:J,3,FALSE),"")</f>
        <v/>
      </c>
      <c r="AD69" s="24">
        <f t="shared" si="12"/>
        <v>0</v>
      </c>
      <c r="AE69" s="24">
        <f t="shared" si="13"/>
        <v>0</v>
      </c>
      <c r="AF69" s="24">
        <f t="shared" si="14"/>
        <v>0</v>
      </c>
    </row>
    <row r="70" spans="1:32" x14ac:dyDescent="0.35">
      <c r="A70" s="206" t="s">
        <v>1416</v>
      </c>
      <c r="B70" s="443"/>
      <c r="C70" s="461"/>
      <c r="D70" s="443"/>
      <c r="E70" s="64"/>
      <c r="F70" s="43" t="str">
        <f t="shared" ref="F70:F104" si="31">IF(Y70&lt;&gt;"",Y70,IF(AB70&lt;&gt;"",AB70,IF(S70&lt;&gt;"",S70,"")))</f>
        <v/>
      </c>
      <c r="Q70" s="24" t="b">
        <f t="shared" si="23"/>
        <v>0</v>
      </c>
      <c r="R70" s="24" t="b">
        <f t="shared" si="24"/>
        <v>0</v>
      </c>
      <c r="S70" s="24" t="str">
        <f t="shared" ref="S70:S104" si="32">IF(AND(Q70=TRUE,R70=FALSE),$J$36,"")</f>
        <v/>
      </c>
      <c r="T70" s="81" t="str">
        <f t="shared" si="25"/>
        <v/>
      </c>
      <c r="U70" s="81" t="str">
        <f t="shared" si="26"/>
        <v/>
      </c>
      <c r="V70" s="81" t="str">
        <f t="shared" si="27"/>
        <v/>
      </c>
      <c r="W70" s="81" t="str">
        <f t="shared" si="28"/>
        <v/>
      </c>
      <c r="X70" s="81" t="str">
        <f t="shared" si="29"/>
        <v/>
      </c>
      <c r="Y70" s="24" t="str">
        <f t="shared" si="30"/>
        <v/>
      </c>
      <c r="Z70" s="24" t="str">
        <f t="shared" ref="Z70:Z104" si="33">CONCATENATE($J$24,$J$32,U70,$J$32,V70,$J$32,W70,$J$32,X70,$J$32,$J$28,$J$32,"NA")</f>
        <v>;;;;;TESTES OPERACIONAIS;NA</v>
      </c>
      <c r="AA70" s="24" t="str">
        <f>IFERROR(VLOOKUP($Z70,'VERIFICAÇÃO 8'!H:J,2,FALSE),"")</f>
        <v/>
      </c>
      <c r="AB70" s="24" t="str">
        <f>IFERROR(VLOOKUP($Z70,'VERIFICAÇÃO 8'!H:J,3,FALSE),"")</f>
        <v/>
      </c>
      <c r="AD70" s="24">
        <f t="shared" ref="AD70:AD104" si="34">IF(S70&lt;&gt;"",1,0)</f>
        <v>0</v>
      </c>
      <c r="AE70" s="24">
        <f t="shared" ref="AE70:AE104" si="35">IF(Y70&lt;&gt;"",1,0)</f>
        <v>0</v>
      </c>
      <c r="AF70" s="24">
        <f t="shared" ref="AF70:AF104" si="36">IF(AB70&lt;&gt;"",1,0)</f>
        <v>0</v>
      </c>
    </row>
    <row r="71" spans="1:32" x14ac:dyDescent="0.35">
      <c r="A71" s="206" t="s">
        <v>1417</v>
      </c>
      <c r="B71" s="443"/>
      <c r="C71" s="461"/>
      <c r="D71" s="443"/>
      <c r="E71" s="64"/>
      <c r="F71" s="43" t="str">
        <f t="shared" si="31"/>
        <v/>
      </c>
      <c r="Q71" s="24" t="b">
        <f t="shared" si="23"/>
        <v>0</v>
      </c>
      <c r="R71" s="24" t="b">
        <f t="shared" si="24"/>
        <v>0</v>
      </c>
      <c r="S71" s="24" t="str">
        <f t="shared" si="32"/>
        <v/>
      </c>
      <c r="T71" s="81" t="str">
        <f t="shared" si="25"/>
        <v/>
      </c>
      <c r="U71" s="81" t="str">
        <f t="shared" si="26"/>
        <v/>
      </c>
      <c r="V71" s="81" t="str">
        <f t="shared" si="27"/>
        <v/>
      </c>
      <c r="W71" s="81" t="str">
        <f t="shared" si="28"/>
        <v/>
      </c>
      <c r="X71" s="81" t="str">
        <f t="shared" si="29"/>
        <v/>
      </c>
      <c r="Y71" s="24" t="str">
        <f t="shared" si="30"/>
        <v/>
      </c>
      <c r="Z71" s="24" t="str">
        <f t="shared" si="33"/>
        <v>;;;;;TESTES OPERACIONAIS;NA</v>
      </c>
      <c r="AA71" s="24" t="str">
        <f>IFERROR(VLOOKUP($Z71,'VERIFICAÇÃO 8'!H:J,2,FALSE),"")</f>
        <v/>
      </c>
      <c r="AB71" s="24" t="str">
        <f>IFERROR(VLOOKUP($Z71,'VERIFICAÇÃO 8'!H:J,3,FALSE),"")</f>
        <v/>
      </c>
      <c r="AD71" s="24">
        <f t="shared" si="34"/>
        <v>0</v>
      </c>
      <c r="AE71" s="24">
        <f t="shared" si="35"/>
        <v>0</v>
      </c>
      <c r="AF71" s="24">
        <f t="shared" si="36"/>
        <v>0</v>
      </c>
    </row>
    <row r="72" spans="1:32" x14ac:dyDescent="0.35">
      <c r="A72" s="206" t="s">
        <v>1418</v>
      </c>
      <c r="B72" s="443"/>
      <c r="C72" s="461"/>
      <c r="D72" s="443"/>
      <c r="E72" s="64"/>
      <c r="F72" s="43" t="str">
        <f t="shared" si="31"/>
        <v/>
      </c>
      <c r="Q72" s="24" t="b">
        <f t="shared" si="23"/>
        <v>0</v>
      </c>
      <c r="R72" s="24" t="b">
        <f t="shared" si="24"/>
        <v>0</v>
      </c>
      <c r="S72" s="24" t="str">
        <f t="shared" si="32"/>
        <v/>
      </c>
      <c r="T72" s="81" t="str">
        <f t="shared" si="25"/>
        <v/>
      </c>
      <c r="U72" s="81" t="str">
        <f t="shared" si="26"/>
        <v/>
      </c>
      <c r="V72" s="81" t="str">
        <f t="shared" si="27"/>
        <v/>
      </c>
      <c r="W72" s="81" t="str">
        <f t="shared" si="28"/>
        <v/>
      </c>
      <c r="X72" s="81" t="str">
        <f t="shared" si="29"/>
        <v/>
      </c>
      <c r="Y72" s="24" t="str">
        <f t="shared" si="30"/>
        <v/>
      </c>
      <c r="Z72" s="24" t="str">
        <f t="shared" si="33"/>
        <v>;;;;;TESTES OPERACIONAIS;NA</v>
      </c>
      <c r="AA72" s="24" t="str">
        <f>IFERROR(VLOOKUP($Z72,'VERIFICAÇÃO 8'!H:J,2,FALSE),"")</f>
        <v/>
      </c>
      <c r="AB72" s="24" t="str">
        <f>IFERROR(VLOOKUP($Z72,'VERIFICAÇÃO 8'!H:J,3,FALSE),"")</f>
        <v/>
      </c>
      <c r="AD72" s="24">
        <f t="shared" si="34"/>
        <v>0</v>
      </c>
      <c r="AE72" s="24">
        <f t="shared" si="35"/>
        <v>0</v>
      </c>
      <c r="AF72" s="24">
        <f t="shared" si="36"/>
        <v>0</v>
      </c>
    </row>
    <row r="73" spans="1:32" x14ac:dyDescent="0.35">
      <c r="A73" s="206" t="s">
        <v>1419</v>
      </c>
      <c r="B73" s="443"/>
      <c r="C73" s="461"/>
      <c r="D73" s="443"/>
      <c r="E73" s="64"/>
      <c r="F73" s="43" t="str">
        <f t="shared" si="31"/>
        <v/>
      </c>
      <c r="Q73" s="24" t="b">
        <f t="shared" si="23"/>
        <v>0</v>
      </c>
      <c r="R73" s="24" t="b">
        <f t="shared" si="24"/>
        <v>0</v>
      </c>
      <c r="S73" s="24" t="str">
        <f t="shared" si="32"/>
        <v/>
      </c>
      <c r="T73" s="81" t="str">
        <f t="shared" si="25"/>
        <v/>
      </c>
      <c r="U73" s="81" t="str">
        <f t="shared" si="26"/>
        <v/>
      </c>
      <c r="V73" s="81" t="str">
        <f t="shared" si="27"/>
        <v/>
      </c>
      <c r="W73" s="81" t="str">
        <f t="shared" si="28"/>
        <v/>
      </c>
      <c r="X73" s="81" t="str">
        <f t="shared" si="29"/>
        <v/>
      </c>
      <c r="Y73" s="24" t="str">
        <f t="shared" si="30"/>
        <v/>
      </c>
      <c r="Z73" s="24" t="str">
        <f t="shared" si="33"/>
        <v>;;;;;TESTES OPERACIONAIS;NA</v>
      </c>
      <c r="AA73" s="24" t="str">
        <f>IFERROR(VLOOKUP($Z73,'VERIFICAÇÃO 8'!H:J,2,FALSE),"")</f>
        <v/>
      </c>
      <c r="AB73" s="24" t="str">
        <f>IFERROR(VLOOKUP($Z73,'VERIFICAÇÃO 8'!H:J,3,FALSE),"")</f>
        <v/>
      </c>
      <c r="AD73" s="24">
        <f t="shared" si="34"/>
        <v>0</v>
      </c>
      <c r="AE73" s="24">
        <f t="shared" si="35"/>
        <v>0</v>
      </c>
      <c r="AF73" s="24">
        <f t="shared" si="36"/>
        <v>0</v>
      </c>
    </row>
    <row r="74" spans="1:32" x14ac:dyDescent="0.35">
      <c r="A74" s="206" t="s">
        <v>1420</v>
      </c>
      <c r="B74" s="443"/>
      <c r="C74" s="461"/>
      <c r="D74" s="443"/>
      <c r="E74" s="64"/>
      <c r="F74" s="43" t="str">
        <f t="shared" si="31"/>
        <v/>
      </c>
      <c r="Q74" s="24" t="b">
        <f t="shared" si="23"/>
        <v>0</v>
      </c>
      <c r="R74" s="24" t="b">
        <f t="shared" si="24"/>
        <v>0</v>
      </c>
      <c r="S74" s="24" t="str">
        <f t="shared" si="32"/>
        <v/>
      </c>
      <c r="T74" s="81" t="str">
        <f t="shared" si="25"/>
        <v/>
      </c>
      <c r="U74" s="81" t="str">
        <f t="shared" si="26"/>
        <v/>
      </c>
      <c r="V74" s="81" t="str">
        <f t="shared" si="27"/>
        <v/>
      </c>
      <c r="W74" s="81" t="str">
        <f t="shared" si="28"/>
        <v/>
      </c>
      <c r="X74" s="81" t="str">
        <f t="shared" si="29"/>
        <v/>
      </c>
      <c r="Y74" s="24" t="str">
        <f t="shared" si="30"/>
        <v/>
      </c>
      <c r="Z74" s="24" t="str">
        <f t="shared" si="33"/>
        <v>;;;;;TESTES OPERACIONAIS;NA</v>
      </c>
      <c r="AA74" s="24" t="str">
        <f>IFERROR(VLOOKUP($Z74,'VERIFICAÇÃO 8'!H:J,2,FALSE),"")</f>
        <v/>
      </c>
      <c r="AB74" s="24" t="str">
        <f>IFERROR(VLOOKUP($Z74,'VERIFICAÇÃO 8'!H:J,3,FALSE),"")</f>
        <v/>
      </c>
      <c r="AD74" s="24">
        <f t="shared" si="34"/>
        <v>0</v>
      </c>
      <c r="AE74" s="24">
        <f t="shared" si="35"/>
        <v>0</v>
      </c>
      <c r="AF74" s="24">
        <f t="shared" si="36"/>
        <v>0</v>
      </c>
    </row>
    <row r="75" spans="1:32" x14ac:dyDescent="0.35">
      <c r="A75" s="206" t="s">
        <v>1421</v>
      </c>
      <c r="B75" s="443"/>
      <c r="C75" s="461"/>
      <c r="D75" s="443"/>
      <c r="E75" s="64"/>
      <c r="F75" s="43" t="str">
        <f t="shared" si="31"/>
        <v/>
      </c>
      <c r="Q75" s="24" t="b">
        <f t="shared" si="23"/>
        <v>0</v>
      </c>
      <c r="R75" s="24" t="b">
        <f t="shared" si="24"/>
        <v>0</v>
      </c>
      <c r="S75" s="24" t="str">
        <f t="shared" si="32"/>
        <v/>
      </c>
      <c r="T75" s="81" t="str">
        <f t="shared" si="25"/>
        <v/>
      </c>
      <c r="U75" s="81" t="str">
        <f t="shared" si="26"/>
        <v/>
      </c>
      <c r="V75" s="81" t="str">
        <f t="shared" si="27"/>
        <v/>
      </c>
      <c r="W75" s="81" t="str">
        <f t="shared" si="28"/>
        <v/>
      </c>
      <c r="X75" s="81" t="str">
        <f t="shared" si="29"/>
        <v/>
      </c>
      <c r="Y75" s="24" t="str">
        <f t="shared" si="30"/>
        <v/>
      </c>
      <c r="Z75" s="24" t="str">
        <f t="shared" si="33"/>
        <v>;;;;;TESTES OPERACIONAIS;NA</v>
      </c>
      <c r="AA75" s="24" t="str">
        <f>IFERROR(VLOOKUP($Z75,'VERIFICAÇÃO 8'!H:J,2,FALSE),"")</f>
        <v/>
      </c>
      <c r="AB75" s="24" t="str">
        <f>IFERROR(VLOOKUP($Z75,'VERIFICAÇÃO 8'!H:J,3,FALSE),"")</f>
        <v/>
      </c>
      <c r="AD75" s="24">
        <f t="shared" si="34"/>
        <v>0</v>
      </c>
      <c r="AE75" s="24">
        <f t="shared" si="35"/>
        <v>0</v>
      </c>
      <c r="AF75" s="24">
        <f t="shared" si="36"/>
        <v>0</v>
      </c>
    </row>
    <row r="76" spans="1:32" x14ac:dyDescent="0.35">
      <c r="A76" s="206" t="s">
        <v>1422</v>
      </c>
      <c r="B76" s="443"/>
      <c r="C76" s="461"/>
      <c r="D76" s="443"/>
      <c r="E76" s="64"/>
      <c r="F76" s="43" t="str">
        <f t="shared" si="31"/>
        <v/>
      </c>
      <c r="Q76" s="24" t="b">
        <f t="shared" si="23"/>
        <v>0</v>
      </c>
      <c r="R76" s="24" t="b">
        <f t="shared" si="24"/>
        <v>0</v>
      </c>
      <c r="S76" s="24" t="str">
        <f t="shared" si="32"/>
        <v/>
      </c>
      <c r="T76" s="81" t="str">
        <f t="shared" si="25"/>
        <v/>
      </c>
      <c r="U76" s="81" t="str">
        <f t="shared" si="26"/>
        <v/>
      </c>
      <c r="V76" s="81" t="str">
        <f t="shared" si="27"/>
        <v/>
      </c>
      <c r="W76" s="81" t="str">
        <f t="shared" si="28"/>
        <v/>
      </c>
      <c r="X76" s="81" t="str">
        <f t="shared" si="29"/>
        <v/>
      </c>
      <c r="Y76" s="24" t="str">
        <f t="shared" si="30"/>
        <v/>
      </c>
      <c r="Z76" s="24" t="str">
        <f t="shared" si="33"/>
        <v>;;;;;TESTES OPERACIONAIS;NA</v>
      </c>
      <c r="AA76" s="24" t="str">
        <f>IFERROR(VLOOKUP($Z76,'VERIFICAÇÃO 8'!H:J,2,FALSE),"")</f>
        <v/>
      </c>
      <c r="AB76" s="24" t="str">
        <f>IFERROR(VLOOKUP($Z76,'VERIFICAÇÃO 8'!H:J,3,FALSE),"")</f>
        <v/>
      </c>
      <c r="AD76" s="24">
        <f t="shared" si="34"/>
        <v>0</v>
      </c>
      <c r="AE76" s="24">
        <f t="shared" si="35"/>
        <v>0</v>
      </c>
      <c r="AF76" s="24">
        <f t="shared" si="36"/>
        <v>0</v>
      </c>
    </row>
    <row r="77" spans="1:32" x14ac:dyDescent="0.35">
      <c r="A77" s="206" t="s">
        <v>1423</v>
      </c>
      <c r="B77" s="443"/>
      <c r="C77" s="461"/>
      <c r="D77" s="443"/>
      <c r="E77" s="64"/>
      <c r="F77" s="43" t="str">
        <f t="shared" si="31"/>
        <v/>
      </c>
      <c r="Q77" s="24" t="b">
        <f t="shared" si="23"/>
        <v>0</v>
      </c>
      <c r="R77" s="24" t="b">
        <f t="shared" si="24"/>
        <v>0</v>
      </c>
      <c r="S77" s="24" t="str">
        <f t="shared" si="32"/>
        <v/>
      </c>
      <c r="T77" s="81" t="str">
        <f t="shared" si="25"/>
        <v/>
      </c>
      <c r="U77" s="81" t="str">
        <f t="shared" si="26"/>
        <v/>
      </c>
      <c r="V77" s="81" t="str">
        <f t="shared" si="27"/>
        <v/>
      </c>
      <c r="W77" s="81" t="str">
        <f t="shared" si="28"/>
        <v/>
      </c>
      <c r="X77" s="81" t="str">
        <f t="shared" si="29"/>
        <v/>
      </c>
      <c r="Y77" s="24" t="str">
        <f t="shared" si="30"/>
        <v/>
      </c>
      <c r="Z77" s="24" t="str">
        <f t="shared" si="33"/>
        <v>;;;;;TESTES OPERACIONAIS;NA</v>
      </c>
      <c r="AA77" s="24" t="str">
        <f>IFERROR(VLOOKUP($Z77,'VERIFICAÇÃO 8'!H:J,2,FALSE),"")</f>
        <v/>
      </c>
      <c r="AB77" s="24" t="str">
        <f>IFERROR(VLOOKUP($Z77,'VERIFICAÇÃO 8'!H:J,3,FALSE),"")</f>
        <v/>
      </c>
      <c r="AD77" s="24">
        <f t="shared" si="34"/>
        <v>0</v>
      </c>
      <c r="AE77" s="24">
        <f t="shared" si="35"/>
        <v>0</v>
      </c>
      <c r="AF77" s="24">
        <f t="shared" si="36"/>
        <v>0</v>
      </c>
    </row>
    <row r="78" spans="1:32" x14ac:dyDescent="0.35">
      <c r="A78" s="206" t="s">
        <v>1424</v>
      </c>
      <c r="B78" s="443"/>
      <c r="C78" s="461"/>
      <c r="D78" s="443"/>
      <c r="E78" s="64"/>
      <c r="F78" s="43" t="str">
        <f t="shared" si="31"/>
        <v/>
      </c>
      <c r="Q78" s="24" t="b">
        <f t="shared" si="23"/>
        <v>0</v>
      </c>
      <c r="R78" s="24" t="b">
        <f t="shared" si="24"/>
        <v>0</v>
      </c>
      <c r="S78" s="24" t="str">
        <f t="shared" si="32"/>
        <v/>
      </c>
      <c r="T78" s="81" t="str">
        <f t="shared" si="25"/>
        <v/>
      </c>
      <c r="U78" s="81" t="str">
        <f t="shared" si="26"/>
        <v/>
      </c>
      <c r="V78" s="81" t="str">
        <f t="shared" si="27"/>
        <v/>
      </c>
      <c r="W78" s="81" t="str">
        <f t="shared" si="28"/>
        <v/>
      </c>
      <c r="X78" s="81" t="str">
        <f t="shared" si="29"/>
        <v/>
      </c>
      <c r="Y78" s="24" t="str">
        <f t="shared" si="30"/>
        <v/>
      </c>
      <c r="Z78" s="24" t="str">
        <f t="shared" si="33"/>
        <v>;;;;;TESTES OPERACIONAIS;NA</v>
      </c>
      <c r="AA78" s="24" t="str">
        <f>IFERROR(VLOOKUP($Z78,'VERIFICAÇÃO 8'!H:J,2,FALSE),"")</f>
        <v/>
      </c>
      <c r="AB78" s="24" t="str">
        <f>IFERROR(VLOOKUP($Z78,'VERIFICAÇÃO 8'!H:J,3,FALSE),"")</f>
        <v/>
      </c>
      <c r="AD78" s="24">
        <f t="shared" si="34"/>
        <v>0</v>
      </c>
      <c r="AE78" s="24">
        <f t="shared" si="35"/>
        <v>0</v>
      </c>
      <c r="AF78" s="24">
        <f t="shared" si="36"/>
        <v>0</v>
      </c>
    </row>
    <row r="79" spans="1:32" x14ac:dyDescent="0.35">
      <c r="A79" s="206" t="s">
        <v>1425</v>
      </c>
      <c r="B79" s="443"/>
      <c r="C79" s="461"/>
      <c r="D79" s="443"/>
      <c r="E79" s="64"/>
      <c r="F79" s="43" t="str">
        <f t="shared" si="31"/>
        <v/>
      </c>
      <c r="Q79" s="24" t="b">
        <f t="shared" si="23"/>
        <v>0</v>
      </c>
      <c r="R79" s="24" t="b">
        <f t="shared" si="24"/>
        <v>0</v>
      </c>
      <c r="S79" s="24" t="str">
        <f t="shared" si="32"/>
        <v/>
      </c>
      <c r="T79" s="81" t="str">
        <f t="shared" si="25"/>
        <v/>
      </c>
      <c r="U79" s="81" t="str">
        <f t="shared" si="26"/>
        <v/>
      </c>
      <c r="V79" s="81" t="str">
        <f t="shared" si="27"/>
        <v/>
      </c>
      <c r="W79" s="81" t="str">
        <f t="shared" si="28"/>
        <v/>
      </c>
      <c r="X79" s="81" t="str">
        <f t="shared" si="29"/>
        <v/>
      </c>
      <c r="Y79" s="24" t="str">
        <f t="shared" si="30"/>
        <v/>
      </c>
      <c r="Z79" s="24" t="str">
        <f t="shared" si="33"/>
        <v>;;;;;TESTES OPERACIONAIS;NA</v>
      </c>
      <c r="AA79" s="24" t="str">
        <f>IFERROR(VLOOKUP($Z79,'VERIFICAÇÃO 8'!H:J,2,FALSE),"")</f>
        <v/>
      </c>
      <c r="AB79" s="24" t="str">
        <f>IFERROR(VLOOKUP($Z79,'VERIFICAÇÃO 8'!H:J,3,FALSE),"")</f>
        <v/>
      </c>
      <c r="AD79" s="24">
        <f t="shared" si="34"/>
        <v>0</v>
      </c>
      <c r="AE79" s="24">
        <f t="shared" si="35"/>
        <v>0</v>
      </c>
      <c r="AF79" s="24">
        <f t="shared" si="36"/>
        <v>0</v>
      </c>
    </row>
    <row r="80" spans="1:32" x14ac:dyDescent="0.35">
      <c r="A80" s="206" t="s">
        <v>1426</v>
      </c>
      <c r="B80" s="443"/>
      <c r="C80" s="461"/>
      <c r="D80" s="443"/>
      <c r="E80" s="64"/>
      <c r="F80" s="43" t="str">
        <f t="shared" si="31"/>
        <v/>
      </c>
      <c r="Q80" s="24" t="b">
        <f t="shared" si="23"/>
        <v>0</v>
      </c>
      <c r="R80" s="24" t="b">
        <f t="shared" si="24"/>
        <v>0</v>
      </c>
      <c r="S80" s="24" t="str">
        <f t="shared" si="32"/>
        <v/>
      </c>
      <c r="T80" s="81" t="str">
        <f t="shared" si="25"/>
        <v/>
      </c>
      <c r="U80" s="81" t="str">
        <f t="shared" si="26"/>
        <v/>
      </c>
      <c r="V80" s="81" t="str">
        <f t="shared" si="27"/>
        <v/>
      </c>
      <c r="W80" s="81" t="str">
        <f t="shared" si="28"/>
        <v/>
      </c>
      <c r="X80" s="81" t="str">
        <f t="shared" si="29"/>
        <v/>
      </c>
      <c r="Y80" s="24" t="str">
        <f t="shared" si="30"/>
        <v/>
      </c>
      <c r="Z80" s="24" t="str">
        <f t="shared" si="33"/>
        <v>;;;;;TESTES OPERACIONAIS;NA</v>
      </c>
      <c r="AA80" s="24" t="str">
        <f>IFERROR(VLOOKUP($Z80,'VERIFICAÇÃO 8'!H:J,2,FALSE),"")</f>
        <v/>
      </c>
      <c r="AB80" s="24" t="str">
        <f>IFERROR(VLOOKUP($Z80,'VERIFICAÇÃO 8'!H:J,3,FALSE),"")</f>
        <v/>
      </c>
      <c r="AD80" s="24">
        <f t="shared" si="34"/>
        <v>0</v>
      </c>
      <c r="AE80" s="24">
        <f t="shared" si="35"/>
        <v>0</v>
      </c>
      <c r="AF80" s="24">
        <f t="shared" si="36"/>
        <v>0</v>
      </c>
    </row>
    <row r="81" spans="1:32" x14ac:dyDescent="0.35">
      <c r="A81" s="206" t="s">
        <v>1427</v>
      </c>
      <c r="B81" s="443"/>
      <c r="C81" s="461"/>
      <c r="D81" s="443"/>
      <c r="E81" s="64"/>
      <c r="F81" s="43" t="str">
        <f t="shared" si="31"/>
        <v/>
      </c>
      <c r="Q81" s="24" t="b">
        <f t="shared" si="23"/>
        <v>0</v>
      </c>
      <c r="R81" s="24" t="b">
        <f t="shared" si="24"/>
        <v>0</v>
      </c>
      <c r="S81" s="24" t="str">
        <f t="shared" si="32"/>
        <v/>
      </c>
      <c r="T81" s="81" t="str">
        <f t="shared" si="25"/>
        <v/>
      </c>
      <c r="U81" s="81" t="str">
        <f t="shared" si="26"/>
        <v/>
      </c>
      <c r="V81" s="81" t="str">
        <f t="shared" si="27"/>
        <v/>
      </c>
      <c r="W81" s="81" t="str">
        <f t="shared" si="28"/>
        <v/>
      </c>
      <c r="X81" s="81" t="str">
        <f t="shared" si="29"/>
        <v/>
      </c>
      <c r="Y81" s="24" t="str">
        <f t="shared" si="30"/>
        <v/>
      </c>
      <c r="Z81" s="24" t="str">
        <f t="shared" si="33"/>
        <v>;;;;;TESTES OPERACIONAIS;NA</v>
      </c>
      <c r="AA81" s="24" t="str">
        <f>IFERROR(VLOOKUP($Z81,'VERIFICAÇÃO 8'!H:J,2,FALSE),"")</f>
        <v/>
      </c>
      <c r="AB81" s="24" t="str">
        <f>IFERROR(VLOOKUP($Z81,'VERIFICAÇÃO 8'!H:J,3,FALSE),"")</f>
        <v/>
      </c>
      <c r="AD81" s="24">
        <f t="shared" si="34"/>
        <v>0</v>
      </c>
      <c r="AE81" s="24">
        <f t="shared" si="35"/>
        <v>0</v>
      </c>
      <c r="AF81" s="24">
        <f t="shared" si="36"/>
        <v>0</v>
      </c>
    </row>
    <row r="82" spans="1:32" x14ac:dyDescent="0.35">
      <c r="A82" s="206" t="s">
        <v>1428</v>
      </c>
      <c r="B82" s="443"/>
      <c r="C82" s="461"/>
      <c r="D82" s="443"/>
      <c r="E82" s="64"/>
      <c r="F82" s="43" t="str">
        <f t="shared" si="31"/>
        <v/>
      </c>
      <c r="Q82" s="24" t="b">
        <f t="shared" si="23"/>
        <v>0</v>
      </c>
      <c r="R82" s="24" t="b">
        <f t="shared" si="24"/>
        <v>0</v>
      </c>
      <c r="S82" s="24" t="str">
        <f t="shared" si="32"/>
        <v/>
      </c>
      <c r="T82" s="81" t="str">
        <f t="shared" si="25"/>
        <v/>
      </c>
      <c r="U82" s="81" t="str">
        <f t="shared" si="26"/>
        <v/>
      </c>
      <c r="V82" s="81" t="str">
        <f t="shared" si="27"/>
        <v/>
      </c>
      <c r="W82" s="81" t="str">
        <f t="shared" si="28"/>
        <v/>
      </c>
      <c r="X82" s="81" t="str">
        <f t="shared" si="29"/>
        <v/>
      </c>
      <c r="Y82" s="24" t="str">
        <f t="shared" si="30"/>
        <v/>
      </c>
      <c r="Z82" s="24" t="str">
        <f t="shared" si="33"/>
        <v>;;;;;TESTES OPERACIONAIS;NA</v>
      </c>
      <c r="AA82" s="24" t="str">
        <f>IFERROR(VLOOKUP($Z82,'VERIFICAÇÃO 8'!H:J,2,FALSE),"")</f>
        <v/>
      </c>
      <c r="AB82" s="24" t="str">
        <f>IFERROR(VLOOKUP($Z82,'VERIFICAÇÃO 8'!H:J,3,FALSE),"")</f>
        <v/>
      </c>
      <c r="AD82" s="24">
        <f t="shared" si="34"/>
        <v>0</v>
      </c>
      <c r="AE82" s="24">
        <f t="shared" si="35"/>
        <v>0</v>
      </c>
      <c r="AF82" s="24">
        <f t="shared" si="36"/>
        <v>0</v>
      </c>
    </row>
    <row r="83" spans="1:32" x14ac:dyDescent="0.35">
      <c r="A83" s="206" t="s">
        <v>1429</v>
      </c>
      <c r="B83" s="443"/>
      <c r="C83" s="461"/>
      <c r="D83" s="443"/>
      <c r="E83" s="64"/>
      <c r="F83" s="43" t="str">
        <f t="shared" si="31"/>
        <v/>
      </c>
      <c r="Q83" s="24" t="b">
        <f t="shared" si="23"/>
        <v>0</v>
      </c>
      <c r="R83" s="24" t="b">
        <f t="shared" si="24"/>
        <v>0</v>
      </c>
      <c r="S83" s="24" t="str">
        <f t="shared" si="32"/>
        <v/>
      </c>
      <c r="T83" s="81" t="str">
        <f t="shared" si="25"/>
        <v/>
      </c>
      <c r="U83" s="81" t="str">
        <f t="shared" si="26"/>
        <v/>
      </c>
      <c r="V83" s="81" t="str">
        <f t="shared" si="27"/>
        <v/>
      </c>
      <c r="W83" s="81" t="str">
        <f t="shared" si="28"/>
        <v/>
      </c>
      <c r="X83" s="81" t="str">
        <f t="shared" si="29"/>
        <v/>
      </c>
      <c r="Y83" s="24" t="str">
        <f t="shared" si="30"/>
        <v/>
      </c>
      <c r="Z83" s="24" t="str">
        <f t="shared" si="33"/>
        <v>;;;;;TESTES OPERACIONAIS;NA</v>
      </c>
      <c r="AA83" s="24" t="str">
        <f>IFERROR(VLOOKUP($Z83,'VERIFICAÇÃO 8'!H:J,2,FALSE),"")</f>
        <v/>
      </c>
      <c r="AB83" s="24" t="str">
        <f>IFERROR(VLOOKUP($Z83,'VERIFICAÇÃO 8'!H:J,3,FALSE),"")</f>
        <v/>
      </c>
      <c r="AD83" s="24">
        <f t="shared" si="34"/>
        <v>0</v>
      </c>
      <c r="AE83" s="24">
        <f t="shared" si="35"/>
        <v>0</v>
      </c>
      <c r="AF83" s="24">
        <f t="shared" si="36"/>
        <v>0</v>
      </c>
    </row>
    <row r="84" spans="1:32" x14ac:dyDescent="0.35">
      <c r="A84" s="206" t="s">
        <v>1430</v>
      </c>
      <c r="B84" s="443"/>
      <c r="C84" s="461"/>
      <c r="D84" s="443"/>
      <c r="E84" s="64"/>
      <c r="F84" s="43" t="str">
        <f t="shared" si="31"/>
        <v/>
      </c>
      <c r="Q84" s="24" t="b">
        <f t="shared" si="23"/>
        <v>0</v>
      </c>
      <c r="R84" s="24" t="b">
        <f t="shared" si="24"/>
        <v>0</v>
      </c>
      <c r="S84" s="24" t="str">
        <f t="shared" si="32"/>
        <v/>
      </c>
      <c r="T84" s="81" t="str">
        <f t="shared" si="25"/>
        <v/>
      </c>
      <c r="U84" s="81" t="str">
        <f t="shared" si="26"/>
        <v/>
      </c>
      <c r="V84" s="81" t="str">
        <f t="shared" si="27"/>
        <v/>
      </c>
      <c r="W84" s="81" t="str">
        <f t="shared" si="28"/>
        <v/>
      </c>
      <c r="X84" s="81" t="str">
        <f t="shared" si="29"/>
        <v/>
      </c>
      <c r="Y84" s="24" t="str">
        <f t="shared" si="30"/>
        <v/>
      </c>
      <c r="Z84" s="24" t="str">
        <f t="shared" si="33"/>
        <v>;;;;;TESTES OPERACIONAIS;NA</v>
      </c>
      <c r="AA84" s="24" t="str">
        <f>IFERROR(VLOOKUP($Z84,'VERIFICAÇÃO 8'!H:J,2,FALSE),"")</f>
        <v/>
      </c>
      <c r="AB84" s="24" t="str">
        <f>IFERROR(VLOOKUP($Z84,'VERIFICAÇÃO 8'!H:J,3,FALSE),"")</f>
        <v/>
      </c>
      <c r="AD84" s="24">
        <f t="shared" si="34"/>
        <v>0</v>
      </c>
      <c r="AE84" s="24">
        <f t="shared" si="35"/>
        <v>0</v>
      </c>
      <c r="AF84" s="24">
        <f t="shared" si="36"/>
        <v>0</v>
      </c>
    </row>
    <row r="85" spans="1:32" x14ac:dyDescent="0.35">
      <c r="A85" s="206" t="s">
        <v>1431</v>
      </c>
      <c r="B85" s="443"/>
      <c r="C85" s="461"/>
      <c r="D85" s="443"/>
      <c r="E85" s="64"/>
      <c r="F85" s="43" t="str">
        <f t="shared" si="31"/>
        <v/>
      </c>
      <c r="Q85" s="24" t="b">
        <f t="shared" si="23"/>
        <v>0</v>
      </c>
      <c r="R85" s="24" t="b">
        <f t="shared" si="24"/>
        <v>0</v>
      </c>
      <c r="S85" s="24" t="str">
        <f t="shared" si="32"/>
        <v/>
      </c>
      <c r="T85" s="81" t="str">
        <f t="shared" si="25"/>
        <v/>
      </c>
      <c r="U85" s="81" t="str">
        <f t="shared" si="26"/>
        <v/>
      </c>
      <c r="V85" s="81" t="str">
        <f t="shared" si="27"/>
        <v/>
      </c>
      <c r="W85" s="81" t="str">
        <f t="shared" si="28"/>
        <v/>
      </c>
      <c r="X85" s="81" t="str">
        <f t="shared" si="29"/>
        <v/>
      </c>
      <c r="Y85" s="24" t="str">
        <f t="shared" si="30"/>
        <v/>
      </c>
      <c r="Z85" s="24" t="str">
        <f t="shared" si="33"/>
        <v>;;;;;TESTES OPERACIONAIS;NA</v>
      </c>
      <c r="AA85" s="24" t="str">
        <f>IFERROR(VLOOKUP($Z85,'VERIFICAÇÃO 8'!H:J,2,FALSE),"")</f>
        <v/>
      </c>
      <c r="AB85" s="24" t="str">
        <f>IFERROR(VLOOKUP($Z85,'VERIFICAÇÃO 8'!H:J,3,FALSE),"")</f>
        <v/>
      </c>
      <c r="AD85" s="24">
        <f t="shared" si="34"/>
        <v>0</v>
      </c>
      <c r="AE85" s="24">
        <f t="shared" si="35"/>
        <v>0</v>
      </c>
      <c r="AF85" s="24">
        <f t="shared" si="36"/>
        <v>0</v>
      </c>
    </row>
    <row r="86" spans="1:32" x14ac:dyDescent="0.35">
      <c r="A86" s="206" t="s">
        <v>1432</v>
      </c>
      <c r="B86" s="443"/>
      <c r="C86" s="461"/>
      <c r="D86" s="443"/>
      <c r="E86" s="64"/>
      <c r="F86" s="43" t="str">
        <f t="shared" si="31"/>
        <v/>
      </c>
      <c r="Q86" s="24" t="b">
        <f t="shared" si="23"/>
        <v>0</v>
      </c>
      <c r="R86" s="24" t="b">
        <f t="shared" si="24"/>
        <v>0</v>
      </c>
      <c r="S86" s="24" t="str">
        <f t="shared" si="32"/>
        <v/>
      </c>
      <c r="T86" s="81" t="str">
        <f t="shared" si="25"/>
        <v/>
      </c>
      <c r="U86" s="81" t="str">
        <f t="shared" si="26"/>
        <v/>
      </c>
      <c r="V86" s="81" t="str">
        <f t="shared" si="27"/>
        <v/>
      </c>
      <c r="W86" s="81" t="str">
        <f t="shared" si="28"/>
        <v/>
      </c>
      <c r="X86" s="81" t="str">
        <f t="shared" si="29"/>
        <v/>
      </c>
      <c r="Y86" s="24" t="str">
        <f t="shared" si="30"/>
        <v/>
      </c>
      <c r="Z86" s="24" t="str">
        <f t="shared" si="33"/>
        <v>;;;;;TESTES OPERACIONAIS;NA</v>
      </c>
      <c r="AA86" s="24" t="str">
        <f>IFERROR(VLOOKUP($Z86,'VERIFICAÇÃO 8'!H:J,2,FALSE),"")</f>
        <v/>
      </c>
      <c r="AB86" s="24" t="str">
        <f>IFERROR(VLOOKUP($Z86,'VERIFICAÇÃO 8'!H:J,3,FALSE),"")</f>
        <v/>
      </c>
      <c r="AD86" s="24">
        <f t="shared" si="34"/>
        <v>0</v>
      </c>
      <c r="AE86" s="24">
        <f t="shared" si="35"/>
        <v>0</v>
      </c>
      <c r="AF86" s="24">
        <f t="shared" si="36"/>
        <v>0</v>
      </c>
    </row>
    <row r="87" spans="1:32" x14ac:dyDescent="0.35">
      <c r="A87" s="206" t="s">
        <v>1433</v>
      </c>
      <c r="B87" s="443"/>
      <c r="C87" s="461"/>
      <c r="D87" s="443"/>
      <c r="E87" s="64"/>
      <c r="F87" s="43" t="str">
        <f t="shared" si="31"/>
        <v/>
      </c>
      <c r="Q87" s="24" t="b">
        <f t="shared" si="23"/>
        <v>0</v>
      </c>
      <c r="R87" s="24" t="b">
        <f t="shared" si="24"/>
        <v>0</v>
      </c>
      <c r="S87" s="24" t="str">
        <f t="shared" si="32"/>
        <v/>
      </c>
      <c r="T87" s="81" t="str">
        <f t="shared" si="25"/>
        <v/>
      </c>
      <c r="U87" s="81" t="str">
        <f t="shared" si="26"/>
        <v/>
      </c>
      <c r="V87" s="81" t="str">
        <f t="shared" si="27"/>
        <v/>
      </c>
      <c r="W87" s="81" t="str">
        <f t="shared" si="28"/>
        <v/>
      </c>
      <c r="X87" s="81" t="str">
        <f t="shared" si="29"/>
        <v/>
      </c>
      <c r="Y87" s="24" t="str">
        <f t="shared" si="30"/>
        <v/>
      </c>
      <c r="Z87" s="24" t="str">
        <f t="shared" si="33"/>
        <v>;;;;;TESTES OPERACIONAIS;NA</v>
      </c>
      <c r="AA87" s="24" t="str">
        <f>IFERROR(VLOOKUP($Z87,'VERIFICAÇÃO 8'!H:J,2,FALSE),"")</f>
        <v/>
      </c>
      <c r="AB87" s="24" t="str">
        <f>IFERROR(VLOOKUP($Z87,'VERIFICAÇÃO 8'!H:J,3,FALSE),"")</f>
        <v/>
      </c>
      <c r="AD87" s="24">
        <f t="shared" si="34"/>
        <v>0</v>
      </c>
      <c r="AE87" s="24">
        <f t="shared" si="35"/>
        <v>0</v>
      </c>
      <c r="AF87" s="24">
        <f t="shared" si="36"/>
        <v>0</v>
      </c>
    </row>
    <row r="88" spans="1:32" x14ac:dyDescent="0.35">
      <c r="A88" s="206" t="s">
        <v>1434</v>
      </c>
      <c r="B88" s="443"/>
      <c r="C88" s="461"/>
      <c r="D88" s="443"/>
      <c r="E88" s="64"/>
      <c r="F88" s="43" t="str">
        <f t="shared" si="31"/>
        <v/>
      </c>
      <c r="Q88" s="24" t="b">
        <f t="shared" si="23"/>
        <v>0</v>
      </c>
      <c r="R88" s="24" t="b">
        <f t="shared" si="24"/>
        <v>0</v>
      </c>
      <c r="S88" s="24" t="str">
        <f t="shared" si="32"/>
        <v/>
      </c>
      <c r="T88" s="81" t="str">
        <f t="shared" si="25"/>
        <v/>
      </c>
      <c r="U88" s="81" t="str">
        <f t="shared" si="26"/>
        <v/>
      </c>
      <c r="V88" s="81" t="str">
        <f t="shared" si="27"/>
        <v/>
      </c>
      <c r="W88" s="81" t="str">
        <f t="shared" si="28"/>
        <v/>
      </c>
      <c r="X88" s="81" t="str">
        <f t="shared" si="29"/>
        <v/>
      </c>
      <c r="Y88" s="24" t="str">
        <f t="shared" si="30"/>
        <v/>
      </c>
      <c r="Z88" s="24" t="str">
        <f t="shared" si="33"/>
        <v>;;;;;TESTES OPERACIONAIS;NA</v>
      </c>
      <c r="AA88" s="24" t="str">
        <f>IFERROR(VLOOKUP($Z88,'VERIFICAÇÃO 8'!H:J,2,FALSE),"")</f>
        <v/>
      </c>
      <c r="AB88" s="24" t="str">
        <f>IFERROR(VLOOKUP($Z88,'VERIFICAÇÃO 8'!H:J,3,FALSE),"")</f>
        <v/>
      </c>
      <c r="AD88" s="24">
        <f t="shared" si="34"/>
        <v>0</v>
      </c>
      <c r="AE88" s="24">
        <f t="shared" si="35"/>
        <v>0</v>
      </c>
      <c r="AF88" s="24">
        <f t="shared" si="36"/>
        <v>0</v>
      </c>
    </row>
    <row r="89" spans="1:32" x14ac:dyDescent="0.35">
      <c r="A89" s="206" t="s">
        <v>1435</v>
      </c>
      <c r="B89" s="443"/>
      <c r="C89" s="461"/>
      <c r="D89" s="443"/>
      <c r="E89" s="64"/>
      <c r="F89" s="43" t="str">
        <f t="shared" si="31"/>
        <v/>
      </c>
      <c r="Q89" s="24" t="b">
        <f t="shared" si="23"/>
        <v>0</v>
      </c>
      <c r="R89" s="24" t="b">
        <f t="shared" si="24"/>
        <v>0</v>
      </c>
      <c r="S89" s="24" t="str">
        <f t="shared" si="32"/>
        <v/>
      </c>
      <c r="T89" s="81" t="str">
        <f t="shared" si="25"/>
        <v/>
      </c>
      <c r="U89" s="81" t="str">
        <f t="shared" si="26"/>
        <v/>
      </c>
      <c r="V89" s="81" t="str">
        <f t="shared" si="27"/>
        <v/>
      </c>
      <c r="W89" s="81" t="str">
        <f t="shared" si="28"/>
        <v/>
      </c>
      <c r="X89" s="81" t="str">
        <f t="shared" si="29"/>
        <v/>
      </c>
      <c r="Y89" s="24" t="str">
        <f t="shared" si="30"/>
        <v/>
      </c>
      <c r="Z89" s="24" t="str">
        <f t="shared" si="33"/>
        <v>;;;;;TESTES OPERACIONAIS;NA</v>
      </c>
      <c r="AA89" s="24" t="str">
        <f>IFERROR(VLOOKUP($Z89,'VERIFICAÇÃO 8'!H:J,2,FALSE),"")</f>
        <v/>
      </c>
      <c r="AB89" s="24" t="str">
        <f>IFERROR(VLOOKUP($Z89,'VERIFICAÇÃO 8'!H:J,3,FALSE),"")</f>
        <v/>
      </c>
      <c r="AD89" s="24">
        <f t="shared" si="34"/>
        <v>0</v>
      </c>
      <c r="AE89" s="24">
        <f t="shared" si="35"/>
        <v>0</v>
      </c>
      <c r="AF89" s="24">
        <f t="shared" si="36"/>
        <v>0</v>
      </c>
    </row>
    <row r="90" spans="1:32" x14ac:dyDescent="0.35">
      <c r="A90" s="206" t="s">
        <v>1436</v>
      </c>
      <c r="B90" s="443"/>
      <c r="C90" s="461"/>
      <c r="D90" s="443"/>
      <c r="E90" s="64"/>
      <c r="F90" s="43" t="str">
        <f t="shared" si="31"/>
        <v/>
      </c>
      <c r="Q90" s="24" t="b">
        <f t="shared" si="23"/>
        <v>0</v>
      </c>
      <c r="R90" s="24" t="b">
        <f t="shared" si="24"/>
        <v>0</v>
      </c>
      <c r="S90" s="24" t="str">
        <f t="shared" si="32"/>
        <v/>
      </c>
      <c r="T90" s="81" t="str">
        <f t="shared" si="25"/>
        <v/>
      </c>
      <c r="U90" s="81" t="str">
        <f t="shared" si="26"/>
        <v/>
      </c>
      <c r="V90" s="81" t="str">
        <f t="shared" si="27"/>
        <v/>
      </c>
      <c r="W90" s="81" t="str">
        <f t="shared" si="28"/>
        <v/>
      </c>
      <c r="X90" s="81" t="str">
        <f t="shared" si="29"/>
        <v/>
      </c>
      <c r="Y90" s="24" t="str">
        <f t="shared" si="30"/>
        <v/>
      </c>
      <c r="Z90" s="24" t="str">
        <f t="shared" si="33"/>
        <v>;;;;;TESTES OPERACIONAIS;NA</v>
      </c>
      <c r="AA90" s="24" t="str">
        <f>IFERROR(VLOOKUP($Z90,'VERIFICAÇÃO 8'!H:J,2,FALSE),"")</f>
        <v/>
      </c>
      <c r="AB90" s="24" t="str">
        <f>IFERROR(VLOOKUP($Z90,'VERIFICAÇÃO 8'!H:J,3,FALSE),"")</f>
        <v/>
      </c>
      <c r="AD90" s="24">
        <f t="shared" si="34"/>
        <v>0</v>
      </c>
      <c r="AE90" s="24">
        <f t="shared" si="35"/>
        <v>0</v>
      </c>
      <c r="AF90" s="24">
        <f t="shared" si="36"/>
        <v>0</v>
      </c>
    </row>
    <row r="91" spans="1:32" x14ac:dyDescent="0.35">
      <c r="A91" s="206" t="s">
        <v>1437</v>
      </c>
      <c r="B91" s="443"/>
      <c r="C91" s="461"/>
      <c r="D91" s="443"/>
      <c r="E91" s="64"/>
      <c r="F91" s="43" t="str">
        <f t="shared" si="31"/>
        <v/>
      </c>
      <c r="Q91" s="24" t="b">
        <f t="shared" si="23"/>
        <v>0</v>
      </c>
      <c r="R91" s="24" t="b">
        <f t="shared" si="24"/>
        <v>0</v>
      </c>
      <c r="S91" s="24" t="str">
        <f t="shared" si="32"/>
        <v/>
      </c>
      <c r="T91" s="81" t="str">
        <f t="shared" si="25"/>
        <v/>
      </c>
      <c r="U91" s="81" t="str">
        <f t="shared" si="26"/>
        <v/>
      </c>
      <c r="V91" s="81" t="str">
        <f t="shared" si="27"/>
        <v/>
      </c>
      <c r="W91" s="81" t="str">
        <f t="shared" si="28"/>
        <v/>
      </c>
      <c r="X91" s="81" t="str">
        <f t="shared" si="29"/>
        <v/>
      </c>
      <c r="Y91" s="24" t="str">
        <f t="shared" si="30"/>
        <v/>
      </c>
      <c r="Z91" s="24" t="str">
        <f t="shared" si="33"/>
        <v>;;;;;TESTES OPERACIONAIS;NA</v>
      </c>
      <c r="AA91" s="24" t="str">
        <f>IFERROR(VLOOKUP($Z91,'VERIFICAÇÃO 8'!H:J,2,FALSE),"")</f>
        <v/>
      </c>
      <c r="AB91" s="24" t="str">
        <f>IFERROR(VLOOKUP($Z91,'VERIFICAÇÃO 8'!H:J,3,FALSE),"")</f>
        <v/>
      </c>
      <c r="AD91" s="24">
        <f t="shared" si="34"/>
        <v>0</v>
      </c>
      <c r="AE91" s="24">
        <f t="shared" si="35"/>
        <v>0</v>
      </c>
      <c r="AF91" s="24">
        <f t="shared" si="36"/>
        <v>0</v>
      </c>
    </row>
    <row r="92" spans="1:32" x14ac:dyDescent="0.35">
      <c r="A92" s="206" t="s">
        <v>1438</v>
      </c>
      <c r="B92" s="443"/>
      <c r="C92" s="461"/>
      <c r="D92" s="443"/>
      <c r="E92" s="64"/>
      <c r="F92" s="43" t="str">
        <f t="shared" si="31"/>
        <v/>
      </c>
      <c r="Q92" s="24" t="b">
        <f t="shared" si="23"/>
        <v>0</v>
      </c>
      <c r="R92" s="24" t="b">
        <f t="shared" si="24"/>
        <v>0</v>
      </c>
      <c r="S92" s="24" t="str">
        <f t="shared" si="32"/>
        <v/>
      </c>
      <c r="T92" s="81" t="str">
        <f t="shared" si="25"/>
        <v/>
      </c>
      <c r="U92" s="81" t="str">
        <f t="shared" si="26"/>
        <v/>
      </c>
      <c r="V92" s="81" t="str">
        <f t="shared" si="27"/>
        <v/>
      </c>
      <c r="W92" s="81" t="str">
        <f t="shared" si="28"/>
        <v/>
      </c>
      <c r="X92" s="81" t="str">
        <f t="shared" si="29"/>
        <v/>
      </c>
      <c r="Y92" s="24" t="str">
        <f t="shared" si="30"/>
        <v/>
      </c>
      <c r="Z92" s="24" t="str">
        <f t="shared" si="33"/>
        <v>;;;;;TESTES OPERACIONAIS;NA</v>
      </c>
      <c r="AA92" s="24" t="str">
        <f>IFERROR(VLOOKUP($Z92,'VERIFICAÇÃO 8'!H:J,2,FALSE),"")</f>
        <v/>
      </c>
      <c r="AB92" s="24" t="str">
        <f>IFERROR(VLOOKUP($Z92,'VERIFICAÇÃO 8'!H:J,3,FALSE),"")</f>
        <v/>
      </c>
      <c r="AD92" s="24">
        <f t="shared" si="34"/>
        <v>0</v>
      </c>
      <c r="AE92" s="24">
        <f t="shared" si="35"/>
        <v>0</v>
      </c>
      <c r="AF92" s="24">
        <f t="shared" si="36"/>
        <v>0</v>
      </c>
    </row>
    <row r="93" spans="1:32" x14ac:dyDescent="0.35">
      <c r="A93" s="206" t="s">
        <v>1439</v>
      </c>
      <c r="B93" s="443"/>
      <c r="C93" s="461"/>
      <c r="D93" s="443"/>
      <c r="E93" s="64"/>
      <c r="F93" s="43" t="str">
        <f t="shared" si="31"/>
        <v/>
      </c>
      <c r="Q93" s="24" t="b">
        <f t="shared" si="23"/>
        <v>0</v>
      </c>
      <c r="R93" s="24" t="b">
        <f t="shared" si="24"/>
        <v>0</v>
      </c>
      <c r="S93" s="24" t="str">
        <f t="shared" si="32"/>
        <v/>
      </c>
      <c r="T93" s="81" t="str">
        <f t="shared" si="25"/>
        <v/>
      </c>
      <c r="U93" s="81" t="str">
        <f t="shared" si="26"/>
        <v/>
      </c>
      <c r="V93" s="81" t="str">
        <f t="shared" si="27"/>
        <v/>
      </c>
      <c r="W93" s="81" t="str">
        <f t="shared" si="28"/>
        <v/>
      </c>
      <c r="X93" s="81" t="str">
        <f t="shared" si="29"/>
        <v/>
      </c>
      <c r="Y93" s="24" t="str">
        <f t="shared" si="30"/>
        <v/>
      </c>
      <c r="Z93" s="24" t="str">
        <f t="shared" si="33"/>
        <v>;;;;;TESTES OPERACIONAIS;NA</v>
      </c>
      <c r="AA93" s="24" t="str">
        <f>IFERROR(VLOOKUP($Z93,'VERIFICAÇÃO 8'!H:J,2,FALSE),"")</f>
        <v/>
      </c>
      <c r="AB93" s="24" t="str">
        <f>IFERROR(VLOOKUP($Z93,'VERIFICAÇÃO 8'!H:J,3,FALSE),"")</f>
        <v/>
      </c>
      <c r="AD93" s="24">
        <f t="shared" si="34"/>
        <v>0</v>
      </c>
      <c r="AE93" s="24">
        <f t="shared" si="35"/>
        <v>0</v>
      </c>
      <c r="AF93" s="24">
        <f t="shared" si="36"/>
        <v>0</v>
      </c>
    </row>
    <row r="94" spans="1:32" x14ac:dyDescent="0.35">
      <c r="A94" s="206" t="s">
        <v>1440</v>
      </c>
      <c r="B94" s="443"/>
      <c r="C94" s="461"/>
      <c r="D94" s="443"/>
      <c r="E94" s="64"/>
      <c r="F94" s="43" t="str">
        <f t="shared" si="31"/>
        <v/>
      </c>
      <c r="Q94" s="24" t="b">
        <f t="shared" si="23"/>
        <v>0</v>
      </c>
      <c r="R94" s="24" t="b">
        <f t="shared" si="24"/>
        <v>0</v>
      </c>
      <c r="S94" s="24" t="str">
        <f t="shared" si="32"/>
        <v/>
      </c>
      <c r="T94" s="81" t="str">
        <f t="shared" si="25"/>
        <v/>
      </c>
      <c r="U94" s="81" t="str">
        <f t="shared" si="26"/>
        <v/>
      </c>
      <c r="V94" s="81" t="str">
        <f t="shared" si="27"/>
        <v/>
      </c>
      <c r="W94" s="81" t="str">
        <f t="shared" si="28"/>
        <v/>
      </c>
      <c r="X94" s="81" t="str">
        <f t="shared" si="29"/>
        <v/>
      </c>
      <c r="Y94" s="24" t="str">
        <f t="shared" si="30"/>
        <v/>
      </c>
      <c r="Z94" s="24" t="str">
        <f t="shared" si="33"/>
        <v>;;;;;TESTES OPERACIONAIS;NA</v>
      </c>
      <c r="AA94" s="24" t="str">
        <f>IFERROR(VLOOKUP($Z94,'VERIFICAÇÃO 8'!H:J,2,FALSE),"")</f>
        <v/>
      </c>
      <c r="AB94" s="24" t="str">
        <f>IFERROR(VLOOKUP($Z94,'VERIFICAÇÃO 8'!H:J,3,FALSE),"")</f>
        <v/>
      </c>
      <c r="AD94" s="24">
        <f t="shared" si="34"/>
        <v>0</v>
      </c>
      <c r="AE94" s="24">
        <f t="shared" si="35"/>
        <v>0</v>
      </c>
      <c r="AF94" s="24">
        <f t="shared" si="36"/>
        <v>0</v>
      </c>
    </row>
    <row r="95" spans="1:32" x14ac:dyDescent="0.35">
      <c r="A95" s="206" t="s">
        <v>1441</v>
      </c>
      <c r="B95" s="443"/>
      <c r="C95" s="461"/>
      <c r="D95" s="443"/>
      <c r="E95" s="64"/>
      <c r="F95" s="43" t="str">
        <f t="shared" si="31"/>
        <v/>
      </c>
      <c r="Q95" s="24" t="b">
        <f t="shared" si="23"/>
        <v>0</v>
      </c>
      <c r="R95" s="24" t="b">
        <f t="shared" si="24"/>
        <v>0</v>
      </c>
      <c r="S95" s="24" t="str">
        <f t="shared" si="32"/>
        <v/>
      </c>
      <c r="T95" s="81" t="str">
        <f t="shared" si="25"/>
        <v/>
      </c>
      <c r="U95" s="81" t="str">
        <f t="shared" si="26"/>
        <v/>
      </c>
      <c r="V95" s="81" t="str">
        <f t="shared" si="27"/>
        <v/>
      </c>
      <c r="W95" s="81" t="str">
        <f t="shared" si="28"/>
        <v/>
      </c>
      <c r="X95" s="81" t="str">
        <f t="shared" si="29"/>
        <v/>
      </c>
      <c r="Y95" s="24" t="str">
        <f t="shared" si="30"/>
        <v/>
      </c>
      <c r="Z95" s="24" t="str">
        <f t="shared" si="33"/>
        <v>;;;;;TESTES OPERACIONAIS;NA</v>
      </c>
      <c r="AA95" s="24" t="str">
        <f>IFERROR(VLOOKUP($Z95,'VERIFICAÇÃO 8'!H:J,2,FALSE),"")</f>
        <v/>
      </c>
      <c r="AB95" s="24" t="str">
        <f>IFERROR(VLOOKUP($Z95,'VERIFICAÇÃO 8'!H:J,3,FALSE),"")</f>
        <v/>
      </c>
      <c r="AD95" s="24">
        <f t="shared" si="34"/>
        <v>0</v>
      </c>
      <c r="AE95" s="24">
        <f t="shared" si="35"/>
        <v>0</v>
      </c>
      <c r="AF95" s="24">
        <f t="shared" si="36"/>
        <v>0</v>
      </c>
    </row>
    <row r="96" spans="1:32" x14ac:dyDescent="0.35">
      <c r="A96" s="206" t="s">
        <v>1442</v>
      </c>
      <c r="B96" s="443"/>
      <c r="C96" s="461"/>
      <c r="D96" s="443"/>
      <c r="E96" s="64"/>
      <c r="F96" s="43" t="str">
        <f t="shared" si="31"/>
        <v/>
      </c>
      <c r="Q96" s="24" t="b">
        <f t="shared" si="23"/>
        <v>0</v>
      </c>
      <c r="R96" s="24" t="b">
        <f t="shared" si="24"/>
        <v>0</v>
      </c>
      <c r="S96" s="24" t="str">
        <f t="shared" si="32"/>
        <v/>
      </c>
      <c r="T96" s="81" t="str">
        <f t="shared" si="25"/>
        <v/>
      </c>
      <c r="U96" s="81" t="str">
        <f t="shared" si="26"/>
        <v/>
      </c>
      <c r="V96" s="81" t="str">
        <f t="shared" si="27"/>
        <v/>
      </c>
      <c r="W96" s="81" t="str">
        <f t="shared" si="28"/>
        <v/>
      </c>
      <c r="X96" s="81" t="str">
        <f t="shared" si="29"/>
        <v/>
      </c>
      <c r="Y96" s="24" t="str">
        <f t="shared" si="30"/>
        <v/>
      </c>
      <c r="Z96" s="24" t="str">
        <f t="shared" si="33"/>
        <v>;;;;;TESTES OPERACIONAIS;NA</v>
      </c>
      <c r="AA96" s="24" t="str">
        <f>IFERROR(VLOOKUP($Z96,'VERIFICAÇÃO 8'!H:J,2,FALSE),"")</f>
        <v/>
      </c>
      <c r="AB96" s="24" t="str">
        <f>IFERROR(VLOOKUP($Z96,'VERIFICAÇÃO 8'!H:J,3,FALSE),"")</f>
        <v/>
      </c>
      <c r="AD96" s="24">
        <f t="shared" si="34"/>
        <v>0</v>
      </c>
      <c r="AE96" s="24">
        <f t="shared" si="35"/>
        <v>0</v>
      </c>
      <c r="AF96" s="24">
        <f t="shared" si="36"/>
        <v>0</v>
      </c>
    </row>
    <row r="97" spans="1:32" x14ac:dyDescent="0.35">
      <c r="A97" s="206" t="s">
        <v>1443</v>
      </c>
      <c r="B97" s="443"/>
      <c r="C97" s="461"/>
      <c r="D97" s="443"/>
      <c r="E97" s="64"/>
      <c r="F97" s="43" t="str">
        <f t="shared" si="31"/>
        <v/>
      </c>
      <c r="Q97" s="24" t="b">
        <f t="shared" si="23"/>
        <v>0</v>
      </c>
      <c r="R97" s="24" t="b">
        <f t="shared" si="24"/>
        <v>0</v>
      </c>
      <c r="S97" s="24" t="str">
        <f t="shared" si="32"/>
        <v/>
      </c>
      <c r="T97" s="81" t="str">
        <f t="shared" si="25"/>
        <v/>
      </c>
      <c r="U97" s="81" t="str">
        <f t="shared" si="26"/>
        <v/>
      </c>
      <c r="V97" s="81" t="str">
        <f t="shared" si="27"/>
        <v/>
      </c>
      <c r="W97" s="81" t="str">
        <f t="shared" si="28"/>
        <v/>
      </c>
      <c r="X97" s="81" t="str">
        <f t="shared" si="29"/>
        <v/>
      </c>
      <c r="Y97" s="24" t="str">
        <f t="shared" si="30"/>
        <v/>
      </c>
      <c r="Z97" s="24" t="str">
        <f t="shared" si="33"/>
        <v>;;;;;TESTES OPERACIONAIS;NA</v>
      </c>
      <c r="AA97" s="24" t="str">
        <f>IFERROR(VLOOKUP($Z97,'VERIFICAÇÃO 8'!H:J,2,FALSE),"")</f>
        <v/>
      </c>
      <c r="AB97" s="24" t="str">
        <f>IFERROR(VLOOKUP($Z97,'VERIFICAÇÃO 8'!H:J,3,FALSE),"")</f>
        <v/>
      </c>
      <c r="AD97" s="24">
        <f t="shared" si="34"/>
        <v>0</v>
      </c>
      <c r="AE97" s="24">
        <f t="shared" si="35"/>
        <v>0</v>
      </c>
      <c r="AF97" s="24">
        <f t="shared" si="36"/>
        <v>0</v>
      </c>
    </row>
    <row r="98" spans="1:32" x14ac:dyDescent="0.35">
      <c r="A98" s="206" t="s">
        <v>1444</v>
      </c>
      <c r="B98" s="443"/>
      <c r="C98" s="461"/>
      <c r="D98" s="443"/>
      <c r="E98" s="64"/>
      <c r="F98" s="43" t="str">
        <f t="shared" si="31"/>
        <v/>
      </c>
      <c r="Q98" s="24" t="b">
        <f t="shared" si="23"/>
        <v>0</v>
      </c>
      <c r="R98" s="24" t="b">
        <f t="shared" si="24"/>
        <v>0</v>
      </c>
      <c r="S98" s="24" t="str">
        <f t="shared" si="32"/>
        <v/>
      </c>
      <c r="T98" s="81" t="str">
        <f t="shared" si="25"/>
        <v/>
      </c>
      <c r="U98" s="81" t="str">
        <f t="shared" si="26"/>
        <v/>
      </c>
      <c r="V98" s="81" t="str">
        <f t="shared" si="27"/>
        <v/>
      </c>
      <c r="W98" s="81" t="str">
        <f t="shared" si="28"/>
        <v/>
      </c>
      <c r="X98" s="81" t="str">
        <f t="shared" si="29"/>
        <v/>
      </c>
      <c r="Y98" s="24" t="str">
        <f t="shared" si="30"/>
        <v/>
      </c>
      <c r="Z98" s="24" t="str">
        <f t="shared" si="33"/>
        <v>;;;;;TESTES OPERACIONAIS;NA</v>
      </c>
      <c r="AA98" s="24" t="str">
        <f>IFERROR(VLOOKUP($Z98,'VERIFICAÇÃO 8'!H:J,2,FALSE),"")</f>
        <v/>
      </c>
      <c r="AB98" s="24" t="str">
        <f>IFERROR(VLOOKUP($Z98,'VERIFICAÇÃO 8'!H:J,3,FALSE),"")</f>
        <v/>
      </c>
      <c r="AD98" s="24">
        <f t="shared" si="34"/>
        <v>0</v>
      </c>
      <c r="AE98" s="24">
        <f t="shared" si="35"/>
        <v>0</v>
      </c>
      <c r="AF98" s="24">
        <f t="shared" si="36"/>
        <v>0</v>
      </c>
    </row>
    <row r="99" spans="1:32" x14ac:dyDescent="0.35">
      <c r="A99" s="206" t="s">
        <v>1445</v>
      </c>
      <c r="B99" s="443"/>
      <c r="C99" s="461"/>
      <c r="D99" s="443"/>
      <c r="E99" s="64"/>
      <c r="F99" s="43" t="str">
        <f t="shared" si="31"/>
        <v/>
      </c>
      <c r="Q99" s="24" t="b">
        <f t="shared" si="23"/>
        <v>0</v>
      </c>
      <c r="R99" s="24" t="b">
        <f t="shared" si="24"/>
        <v>0</v>
      </c>
      <c r="S99" s="24" t="str">
        <f t="shared" si="32"/>
        <v/>
      </c>
      <c r="T99" s="81" t="str">
        <f t="shared" si="25"/>
        <v/>
      </c>
      <c r="U99" s="81" t="str">
        <f t="shared" si="26"/>
        <v/>
      </c>
      <c r="V99" s="81" t="str">
        <f t="shared" si="27"/>
        <v/>
      </c>
      <c r="W99" s="81" t="str">
        <f t="shared" si="28"/>
        <v/>
      </c>
      <c r="X99" s="81" t="str">
        <f t="shared" si="29"/>
        <v/>
      </c>
      <c r="Y99" s="24" t="str">
        <f t="shared" si="30"/>
        <v/>
      </c>
      <c r="Z99" s="24" t="str">
        <f t="shared" si="33"/>
        <v>;;;;;TESTES OPERACIONAIS;NA</v>
      </c>
      <c r="AA99" s="24" t="str">
        <f>IFERROR(VLOOKUP($Z99,'VERIFICAÇÃO 8'!H:J,2,FALSE),"")</f>
        <v/>
      </c>
      <c r="AB99" s="24" t="str">
        <f>IFERROR(VLOOKUP($Z99,'VERIFICAÇÃO 8'!H:J,3,FALSE),"")</f>
        <v/>
      </c>
      <c r="AD99" s="24">
        <f t="shared" si="34"/>
        <v>0</v>
      </c>
      <c r="AE99" s="24">
        <f t="shared" si="35"/>
        <v>0</v>
      </c>
      <c r="AF99" s="24">
        <f t="shared" si="36"/>
        <v>0</v>
      </c>
    </row>
    <row r="100" spans="1:32" x14ac:dyDescent="0.35">
      <c r="A100" s="206" t="s">
        <v>1446</v>
      </c>
      <c r="B100" s="443"/>
      <c r="C100" s="461"/>
      <c r="D100" s="443"/>
      <c r="E100" s="64"/>
      <c r="F100" s="43" t="str">
        <f t="shared" si="31"/>
        <v/>
      </c>
      <c r="Q100" s="24" t="b">
        <f t="shared" si="23"/>
        <v>0</v>
      </c>
      <c r="R100" s="24" t="b">
        <f t="shared" si="24"/>
        <v>0</v>
      </c>
      <c r="S100" s="24" t="str">
        <f t="shared" si="32"/>
        <v/>
      </c>
      <c r="T100" s="81" t="str">
        <f t="shared" si="25"/>
        <v/>
      </c>
      <c r="U100" s="81" t="str">
        <f t="shared" si="26"/>
        <v/>
      </c>
      <c r="V100" s="81" t="str">
        <f t="shared" si="27"/>
        <v/>
      </c>
      <c r="W100" s="81" t="str">
        <f t="shared" si="28"/>
        <v/>
      </c>
      <c r="X100" s="81" t="str">
        <f t="shared" si="29"/>
        <v/>
      </c>
      <c r="Y100" s="24" t="str">
        <f t="shared" si="30"/>
        <v/>
      </c>
      <c r="Z100" s="24" t="str">
        <f t="shared" si="33"/>
        <v>;;;;;TESTES OPERACIONAIS;NA</v>
      </c>
      <c r="AA100" s="24" t="str">
        <f>IFERROR(VLOOKUP($Z100,'VERIFICAÇÃO 8'!H:J,2,FALSE),"")</f>
        <v/>
      </c>
      <c r="AB100" s="24" t="str">
        <f>IFERROR(VLOOKUP($Z100,'VERIFICAÇÃO 8'!H:J,3,FALSE),"")</f>
        <v/>
      </c>
      <c r="AD100" s="24">
        <f t="shared" si="34"/>
        <v>0</v>
      </c>
      <c r="AE100" s="24">
        <f t="shared" si="35"/>
        <v>0</v>
      </c>
      <c r="AF100" s="24">
        <f t="shared" si="36"/>
        <v>0</v>
      </c>
    </row>
    <row r="101" spans="1:32" x14ac:dyDescent="0.35">
      <c r="A101" s="206" t="s">
        <v>1447</v>
      </c>
      <c r="B101" s="443"/>
      <c r="C101" s="461"/>
      <c r="D101" s="443"/>
      <c r="E101" s="64"/>
      <c r="F101" s="43" t="str">
        <f t="shared" si="31"/>
        <v/>
      </c>
      <c r="Q101" s="24" t="b">
        <f t="shared" si="23"/>
        <v>0</v>
      </c>
      <c r="R101" s="24" t="b">
        <f t="shared" si="24"/>
        <v>0</v>
      </c>
      <c r="S101" s="24" t="str">
        <f t="shared" si="32"/>
        <v/>
      </c>
      <c r="T101" s="81" t="str">
        <f t="shared" si="25"/>
        <v/>
      </c>
      <c r="U101" s="81" t="str">
        <f t="shared" si="26"/>
        <v/>
      </c>
      <c r="V101" s="81" t="str">
        <f t="shared" si="27"/>
        <v/>
      </c>
      <c r="W101" s="81" t="str">
        <f t="shared" si="28"/>
        <v/>
      </c>
      <c r="X101" s="81" t="str">
        <f t="shared" si="29"/>
        <v/>
      </c>
      <c r="Y101" s="24" t="str">
        <f t="shared" si="30"/>
        <v/>
      </c>
      <c r="Z101" s="24" t="str">
        <f t="shared" si="33"/>
        <v>;;;;;TESTES OPERACIONAIS;NA</v>
      </c>
      <c r="AA101" s="24" t="str">
        <f>IFERROR(VLOOKUP($Z101,'VERIFICAÇÃO 8'!H:J,2,FALSE),"")</f>
        <v/>
      </c>
      <c r="AB101" s="24" t="str">
        <f>IFERROR(VLOOKUP($Z101,'VERIFICAÇÃO 8'!H:J,3,FALSE),"")</f>
        <v/>
      </c>
      <c r="AD101" s="24">
        <f t="shared" si="34"/>
        <v>0</v>
      </c>
      <c r="AE101" s="24">
        <f t="shared" si="35"/>
        <v>0</v>
      </c>
      <c r="AF101" s="24">
        <f t="shared" si="36"/>
        <v>0</v>
      </c>
    </row>
    <row r="102" spans="1:32" x14ac:dyDescent="0.35">
      <c r="A102" s="206" t="s">
        <v>1448</v>
      </c>
      <c r="B102" s="443"/>
      <c r="C102" s="461"/>
      <c r="D102" s="443"/>
      <c r="E102" s="64"/>
      <c r="F102" s="43" t="str">
        <f t="shared" si="31"/>
        <v/>
      </c>
      <c r="Q102" s="24" t="b">
        <f t="shared" si="23"/>
        <v>0</v>
      </c>
      <c r="R102" s="24" t="b">
        <f t="shared" si="24"/>
        <v>0</v>
      </c>
      <c r="S102" s="24" t="str">
        <f t="shared" si="32"/>
        <v/>
      </c>
      <c r="T102" s="81" t="str">
        <f t="shared" si="25"/>
        <v/>
      </c>
      <c r="U102" s="81" t="str">
        <f t="shared" si="26"/>
        <v/>
      </c>
      <c r="V102" s="81" t="str">
        <f t="shared" si="27"/>
        <v/>
      </c>
      <c r="W102" s="81" t="str">
        <f t="shared" si="28"/>
        <v/>
      </c>
      <c r="X102" s="81" t="str">
        <f t="shared" si="29"/>
        <v/>
      </c>
      <c r="Y102" s="24" t="str">
        <f t="shared" si="30"/>
        <v/>
      </c>
      <c r="Z102" s="24" t="str">
        <f t="shared" si="33"/>
        <v>;;;;;TESTES OPERACIONAIS;NA</v>
      </c>
      <c r="AA102" s="24" t="str">
        <f>IFERROR(VLOOKUP($Z102,'VERIFICAÇÃO 8'!H:J,2,FALSE),"")</f>
        <v/>
      </c>
      <c r="AB102" s="24" t="str">
        <f>IFERROR(VLOOKUP($Z102,'VERIFICAÇÃO 8'!H:J,3,FALSE),"")</f>
        <v/>
      </c>
      <c r="AD102" s="24">
        <f t="shared" si="34"/>
        <v>0</v>
      </c>
      <c r="AE102" s="24">
        <f t="shared" si="35"/>
        <v>0</v>
      </c>
      <c r="AF102" s="24">
        <f t="shared" si="36"/>
        <v>0</v>
      </c>
    </row>
    <row r="103" spans="1:32" x14ac:dyDescent="0.35">
      <c r="A103" s="206" t="s">
        <v>1449</v>
      </c>
      <c r="B103" s="443"/>
      <c r="C103" s="461"/>
      <c r="D103" s="443"/>
      <c r="E103" s="64"/>
      <c r="F103" s="43" t="str">
        <f t="shared" si="31"/>
        <v/>
      </c>
      <c r="Q103" s="24" t="b">
        <f t="shared" si="23"/>
        <v>0</v>
      </c>
      <c r="R103" s="24" t="b">
        <f t="shared" si="24"/>
        <v>0</v>
      </c>
      <c r="S103" s="24" t="str">
        <f t="shared" si="32"/>
        <v/>
      </c>
      <c r="T103" s="81" t="str">
        <f t="shared" si="25"/>
        <v/>
      </c>
      <c r="U103" s="81" t="str">
        <f t="shared" si="26"/>
        <v/>
      </c>
      <c r="V103" s="81" t="str">
        <f t="shared" si="27"/>
        <v/>
      </c>
      <c r="W103" s="81" t="str">
        <f t="shared" si="28"/>
        <v/>
      </c>
      <c r="X103" s="81" t="str">
        <f t="shared" si="29"/>
        <v/>
      </c>
      <c r="Y103" s="24" t="str">
        <f t="shared" si="30"/>
        <v/>
      </c>
      <c r="Z103" s="24" t="str">
        <f t="shared" si="33"/>
        <v>;;;;;TESTES OPERACIONAIS;NA</v>
      </c>
      <c r="AA103" s="24" t="str">
        <f>IFERROR(VLOOKUP($Z103,'VERIFICAÇÃO 8'!H:J,2,FALSE),"")</f>
        <v/>
      </c>
      <c r="AB103" s="24" t="str">
        <f>IFERROR(VLOOKUP($Z103,'VERIFICAÇÃO 8'!H:J,3,FALSE),"")</f>
        <v/>
      </c>
      <c r="AD103" s="24">
        <f t="shared" si="34"/>
        <v>0</v>
      </c>
      <c r="AE103" s="24">
        <f t="shared" si="35"/>
        <v>0</v>
      </c>
      <c r="AF103" s="24">
        <f t="shared" si="36"/>
        <v>0</v>
      </c>
    </row>
    <row r="104" spans="1:32" x14ac:dyDescent="0.35">
      <c r="A104" s="206" t="s">
        <v>1450</v>
      </c>
      <c r="B104" s="443"/>
      <c r="C104" s="461"/>
      <c r="D104" s="443"/>
      <c r="E104" s="64"/>
      <c r="F104" s="43" t="str">
        <f t="shared" si="31"/>
        <v/>
      </c>
      <c r="Q104" s="24" t="b">
        <f t="shared" si="23"/>
        <v>0</v>
      </c>
      <c r="R104" s="24" t="b">
        <f t="shared" si="24"/>
        <v>0</v>
      </c>
      <c r="S104" s="24" t="str">
        <f t="shared" si="32"/>
        <v/>
      </c>
      <c r="T104" s="81" t="str">
        <f t="shared" si="25"/>
        <v/>
      </c>
      <c r="U104" s="81" t="str">
        <f t="shared" si="26"/>
        <v/>
      </c>
      <c r="V104" s="81" t="str">
        <f t="shared" si="27"/>
        <v/>
      </c>
      <c r="W104" s="81" t="str">
        <f t="shared" si="28"/>
        <v/>
      </c>
      <c r="X104" s="81" t="str">
        <f t="shared" si="29"/>
        <v/>
      </c>
      <c r="Y104" s="24" t="str">
        <f t="shared" si="30"/>
        <v/>
      </c>
      <c r="Z104" s="24" t="str">
        <f t="shared" si="33"/>
        <v>;;;;;TESTES OPERACIONAIS;NA</v>
      </c>
      <c r="AA104" s="24" t="str">
        <f>IFERROR(VLOOKUP($Z104,'VERIFICAÇÃO 8'!H:J,2,FALSE),"")</f>
        <v/>
      </c>
      <c r="AB104" s="24" t="str">
        <f>IFERROR(VLOOKUP($Z104,'VERIFICAÇÃO 8'!H:J,3,FALSE),"")</f>
        <v/>
      </c>
      <c r="AD104" s="160">
        <f t="shared" si="34"/>
        <v>0</v>
      </c>
      <c r="AE104" s="160">
        <f t="shared" si="35"/>
        <v>0</v>
      </c>
      <c r="AF104" s="160">
        <f t="shared" si="36"/>
        <v>0</v>
      </c>
    </row>
    <row r="105" spans="1:32" ht="20.149999999999999" customHeight="1" thickBot="1" x14ac:dyDescent="0.4">
      <c r="A105" s="733" t="s">
        <v>319</v>
      </c>
      <c r="B105" s="734"/>
      <c r="C105" s="734"/>
      <c r="D105" s="734"/>
      <c r="E105" s="55">
        <f>SUM(E5:E104)</f>
        <v>0</v>
      </c>
      <c r="AC105" s="295" t="s">
        <v>5</v>
      </c>
      <c r="AD105" s="156">
        <f>SUM(AD5:AD104)</f>
        <v>0</v>
      </c>
      <c r="AE105" s="156">
        <f t="shared" ref="AE105:AF105" si="37">SUM(AE5:AE104)</f>
        <v>0</v>
      </c>
      <c r="AF105" s="156">
        <f t="shared" si="37"/>
        <v>0</v>
      </c>
    </row>
    <row r="106" spans="1:32" ht="10.5" thickTop="1" x14ac:dyDescent="0.35">
      <c r="AC106" s="295" t="s">
        <v>18</v>
      </c>
      <c r="AD106" s="156" t="str">
        <f>IF(AD105&gt;0,AD4,"")</f>
        <v/>
      </c>
      <c r="AE106" s="156" t="str">
        <f t="shared" ref="AE106:AF106" si="38">IF(AE105&gt;0,AE4,"")</f>
        <v/>
      </c>
      <c r="AF106" s="156" t="str">
        <f t="shared" si="38"/>
        <v/>
      </c>
    </row>
  </sheetData>
  <sheetProtection algorithmName="SHA-512" hashValue="xJFOjSVtN1ZQhZ9VkqJvRltrLcb58UnHZNfUwjmLstZvhZfTO/bjkGqWNQmP9xRRkJlYaHS0WybyVFu1Kb/iqA==" saltValue="0cMM8k0BsdHX1RIkSwI6Xw==" spinCount="100000" sheet="1" formatColumns="0" formatRows="0" selectLockedCells="1"/>
  <customSheetViews>
    <customSheetView guid="{F5A100CB-B899-442A-8CB0-2AB82028E8A7}" showGridLines="0" fitToPage="1" hiddenColumns="1">
      <selection activeCell="B8" sqref="B8"/>
      <pageMargins left="0.78740157480314965" right="0.23622047244094491" top="0.78740157480314965" bottom="0.74803149606299213" header="0.31496062992125984" footer="0.31496062992125984"/>
      <pageSetup paperSize="9" fitToHeight="5" orientation="landscape" r:id="rId1"/>
      <headerFooter>
        <oddHeader>&amp;CPTR - PARTE B&amp;RVERSÃO 2</oddHeader>
        <oddFooter>&amp;A&amp;RPágina &amp;P</oddFooter>
      </headerFooter>
    </customSheetView>
  </customSheetViews>
  <mergeCells count="8">
    <mergeCell ref="A3:E3"/>
    <mergeCell ref="Q3:S3"/>
    <mergeCell ref="A105:D105"/>
    <mergeCell ref="AD3:AF3"/>
    <mergeCell ref="T3:Y3"/>
    <mergeCell ref="Z3:AB3"/>
    <mergeCell ref="O3:O4"/>
    <mergeCell ref="H3:I3"/>
  </mergeCells>
  <dataValidations count="4">
    <dataValidation type="textLength" operator="lessThanOrEqual" allowBlank="1" showInputMessage="1" showErrorMessage="1" error="O TEXTO NÃO PODE SUPERAR 300 CARACTERES" sqref="C5:C104" xr:uid="{00000000-0002-0000-1800-000000000000}">
      <formula1>300</formula1>
    </dataValidation>
    <dataValidation type="list" allowBlank="1" showInputMessage="1" showErrorMessage="1" error="SELECIONE NA LISTA O EXECUTOR DA DESPESA." sqref="B5:B104" xr:uid="{00000000-0002-0000-1800-000001000000}">
      <formula1>$H$24:$H$39</formula1>
    </dataValidation>
    <dataValidation type="textLength" operator="lessThanOrEqual" allowBlank="1" showInputMessage="1" showErrorMessage="1" error="O TEXTO NÃO PODE SUPERAR 500 CARACTERES" sqref="D5:D104" xr:uid="{00000000-0002-0000-1800-000002000000}">
      <formula1>500</formula1>
    </dataValidation>
    <dataValidation type="decimal" operator="greaterThanOrEqual" allowBlank="1" showInputMessage="1" showErrorMessage="1" error="A INFORMAÇÃO DEVE SER UM NÚMERO POSITIVO._x000a_UTILIZE VÍRGULA PARA SEPARAR OS CENTAVOS, SE HOUVRE." sqref="E5:E104" xr:uid="{00000000-0002-0000-1800-000003000000}">
      <formula1>0</formula1>
    </dataValidation>
  </dataValidations>
  <pageMargins left="0.78740157480314965" right="0.23622047244094491" top="0.78740157480314965" bottom="0.74803149606299213" header="0.31496062992125984" footer="0.31496062992125984"/>
  <pageSetup paperSize="9" fitToHeight="5" orientation="landscape" r:id="rId2"/>
  <headerFooter>
    <oddHeader>&amp;CPTR - PARTE B&amp;RVERSÃO 2</oddHeader>
    <oddFooter>&amp;A&amp;RPágina &amp;P</oddFooter>
  </headerFooter>
  <legacyDrawing r:id="rId3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Plan21">
    <pageSetUpPr fitToPage="1"/>
  </sheetPr>
  <dimension ref="A1:BN64"/>
  <sheetViews>
    <sheetView showGridLines="0" zoomScaleNormal="100" workbookViewId="0">
      <selection activeCell="B7" sqref="B7"/>
    </sheetView>
  </sheetViews>
  <sheetFormatPr defaultColWidth="9.1796875" defaultRowHeight="10" x14ac:dyDescent="0.35"/>
  <cols>
    <col min="1" max="1" width="4.81640625" style="77" customWidth="1"/>
    <col min="2" max="2" width="23.26953125" style="5" customWidth="1"/>
    <col min="3" max="3" width="31.81640625" style="5" customWidth="1"/>
    <col min="4" max="4" width="35.26953125" style="5" customWidth="1"/>
    <col min="5" max="5" width="15.81640625" style="5" customWidth="1"/>
    <col min="6" max="6" width="21.26953125" style="5" customWidth="1"/>
    <col min="7" max="7" width="135.81640625" style="144" customWidth="1"/>
    <col min="8" max="8" width="9.1796875" style="5" hidden="1" customWidth="1"/>
    <col min="9" max="11" width="17.7265625" style="5" hidden="1" customWidth="1"/>
    <col min="12" max="12" width="12.453125" style="7" hidden="1" customWidth="1"/>
    <col min="13" max="13" width="12.1796875" style="7" hidden="1" customWidth="1"/>
    <col min="14" max="14" width="9.81640625" style="7" hidden="1" customWidth="1"/>
    <col min="15" max="15" width="11.1796875" style="7" hidden="1" customWidth="1"/>
    <col min="16" max="16" width="16.54296875" style="7" hidden="1" customWidth="1"/>
    <col min="17" max="17" width="14.453125" style="7" hidden="1" customWidth="1"/>
    <col min="18" max="18" width="15.453125" style="7" hidden="1" customWidth="1"/>
    <col min="19" max="19" width="13.81640625" style="5" hidden="1" customWidth="1"/>
    <col min="20" max="20" width="21.81640625" style="5" hidden="1" customWidth="1"/>
    <col min="21" max="21" width="31.1796875" style="5" hidden="1" customWidth="1"/>
    <col min="22" max="24" width="18.54296875" style="5" hidden="1" customWidth="1"/>
    <col min="25" max="25" width="9.81640625" style="5" hidden="1" customWidth="1"/>
    <col min="26" max="28" width="14.81640625" style="5" hidden="1" customWidth="1"/>
    <col min="29" max="29" width="9.81640625" style="5" hidden="1" customWidth="1"/>
    <col min="30" max="30" width="20" style="5" hidden="1" customWidth="1"/>
    <col min="31" max="31" width="18.81640625" style="5" hidden="1" customWidth="1"/>
    <col min="32" max="32" width="16.7265625" style="5" hidden="1" customWidth="1"/>
    <col min="33" max="33" width="10" style="5" hidden="1" customWidth="1"/>
    <col min="34" max="34" width="12.453125" style="5" hidden="1" customWidth="1"/>
    <col min="35" max="35" width="15" style="5" hidden="1" customWidth="1"/>
    <col min="36" max="36" width="13.7265625" style="5" hidden="1" customWidth="1"/>
    <col min="37" max="37" width="17.54296875" style="5" hidden="1" customWidth="1"/>
    <col min="38" max="38" width="16.453125" style="5" hidden="1" customWidth="1"/>
    <col min="39" max="39" width="18.7265625" style="5" hidden="1" customWidth="1"/>
    <col min="40" max="41" width="21.7265625" style="5" hidden="1" customWidth="1"/>
    <col min="42" max="42" width="22.81640625" style="5" hidden="1" customWidth="1"/>
    <col min="43" max="43" width="13.81640625" style="5" hidden="1" customWidth="1"/>
    <col min="44" max="44" width="15.1796875" style="5" hidden="1" customWidth="1"/>
    <col min="45" max="45" width="15.7265625" style="5" hidden="1" customWidth="1"/>
    <col min="46" max="46" width="17.26953125" style="5" hidden="1" customWidth="1"/>
    <col min="47" max="47" width="15.7265625" style="5" hidden="1" customWidth="1"/>
    <col min="48" max="48" width="16.453125" style="5" hidden="1" customWidth="1"/>
    <col min="49" max="49" width="18.54296875" style="5" hidden="1" customWidth="1"/>
    <col min="50" max="50" width="16.453125" style="5" hidden="1" customWidth="1"/>
    <col min="51" max="51" width="18.7265625" style="5" hidden="1" customWidth="1"/>
    <col min="52" max="52" width="19.1796875" style="5" hidden="1" customWidth="1"/>
    <col min="53" max="53" width="15.7265625" style="5" hidden="1" customWidth="1"/>
    <col min="54" max="54" width="16.1796875" style="5" hidden="1" customWidth="1"/>
    <col min="55" max="55" width="16.453125" style="5" hidden="1" customWidth="1"/>
    <col min="56" max="57" width="17.54296875" style="5" hidden="1" customWidth="1"/>
    <col min="58" max="58" width="24.54296875" style="5" hidden="1" customWidth="1"/>
    <col min="59" max="59" width="28.7265625" style="5" hidden="1" customWidth="1"/>
    <col min="60" max="60" width="18.26953125" style="5" hidden="1" customWidth="1"/>
    <col min="61" max="61" width="19.7265625" style="5" customWidth="1"/>
    <col min="62" max="62" width="13.453125" style="5" customWidth="1"/>
    <col min="63" max="63" width="16.1796875" style="5" customWidth="1"/>
    <col min="64" max="64" width="19.453125" style="5" customWidth="1"/>
    <col min="65" max="65" width="16.7265625" style="5" customWidth="1"/>
    <col min="66" max="66" width="38.1796875" style="5" customWidth="1"/>
    <col min="67" max="68" width="9.1796875" style="5" customWidth="1"/>
    <col min="69" max="16384" width="9.1796875" style="5"/>
  </cols>
  <sheetData>
    <row r="1" spans="1:66" ht="10.5" x14ac:dyDescent="0.35">
      <c r="A1" s="141" t="s">
        <v>385</v>
      </c>
      <c r="G1" s="5"/>
      <c r="AD1" s="7">
        <v>1</v>
      </c>
      <c r="AE1" s="7">
        <f>AD1+1</f>
        <v>2</v>
      </c>
      <c r="AF1" s="7">
        <f t="shared" ref="AF1:BG1" si="0">AE1+1</f>
        <v>3</v>
      </c>
      <c r="AG1" s="7">
        <f t="shared" si="0"/>
        <v>4</v>
      </c>
      <c r="AH1" s="7">
        <f t="shared" si="0"/>
        <v>5</v>
      </c>
      <c r="AI1" s="7">
        <f t="shared" si="0"/>
        <v>6</v>
      </c>
      <c r="AJ1" s="7">
        <f t="shared" si="0"/>
        <v>7</v>
      </c>
      <c r="AK1" s="7">
        <f t="shared" si="0"/>
        <v>8</v>
      </c>
      <c r="AL1" s="7">
        <f t="shared" si="0"/>
        <v>9</v>
      </c>
      <c r="AM1" s="7">
        <f t="shared" si="0"/>
        <v>10</v>
      </c>
      <c r="AN1" s="7">
        <f t="shared" si="0"/>
        <v>11</v>
      </c>
      <c r="AO1" s="7">
        <f t="shared" si="0"/>
        <v>12</v>
      </c>
      <c r="AP1" s="7">
        <f t="shared" si="0"/>
        <v>13</v>
      </c>
      <c r="AQ1" s="7">
        <f t="shared" si="0"/>
        <v>14</v>
      </c>
      <c r="AR1" s="7">
        <f t="shared" si="0"/>
        <v>15</v>
      </c>
      <c r="AS1" s="7">
        <f t="shared" si="0"/>
        <v>16</v>
      </c>
      <c r="AT1" s="7">
        <f t="shared" si="0"/>
        <v>17</v>
      </c>
      <c r="AU1" s="7">
        <f t="shared" si="0"/>
        <v>18</v>
      </c>
      <c r="AV1" s="7">
        <f t="shared" si="0"/>
        <v>19</v>
      </c>
      <c r="AW1" s="7">
        <f t="shared" si="0"/>
        <v>20</v>
      </c>
      <c r="AX1" s="7">
        <f t="shared" si="0"/>
        <v>21</v>
      </c>
      <c r="AY1" s="7">
        <f t="shared" si="0"/>
        <v>22</v>
      </c>
      <c r="AZ1" s="7">
        <f t="shared" si="0"/>
        <v>23</v>
      </c>
      <c r="BA1" s="7">
        <f t="shared" si="0"/>
        <v>24</v>
      </c>
      <c r="BB1" s="7">
        <f t="shared" si="0"/>
        <v>25</v>
      </c>
      <c r="BC1" s="7">
        <f t="shared" si="0"/>
        <v>26</v>
      </c>
      <c r="BD1" s="7">
        <f t="shared" si="0"/>
        <v>27</v>
      </c>
      <c r="BE1" s="7"/>
      <c r="BF1" s="7">
        <f>BD1+1</f>
        <v>28</v>
      </c>
      <c r="BG1" s="7">
        <f t="shared" si="0"/>
        <v>29</v>
      </c>
      <c r="BH1" s="7"/>
      <c r="BI1" s="7"/>
      <c r="BJ1" s="7"/>
      <c r="BK1" s="7"/>
      <c r="BL1" s="7"/>
      <c r="BM1" s="7"/>
      <c r="BN1" s="7"/>
    </row>
    <row r="2" spans="1:66" ht="12" customHeight="1" thickBot="1" x14ac:dyDescent="0.4">
      <c r="G2" s="5"/>
      <c r="AD2" s="652" t="s">
        <v>1060</v>
      </c>
      <c r="AE2" s="653"/>
      <c r="AF2" s="654"/>
      <c r="AG2" s="326"/>
      <c r="AH2" s="326"/>
      <c r="AI2" s="326"/>
      <c r="AJ2" s="326"/>
      <c r="AK2" s="808" t="s">
        <v>1505</v>
      </c>
      <c r="AL2" s="809"/>
      <c r="AM2" s="809"/>
      <c r="AN2" s="809"/>
      <c r="AO2" s="809"/>
      <c r="AP2" s="809"/>
      <c r="AQ2" s="809"/>
      <c r="AR2" s="809"/>
      <c r="AS2" s="809"/>
      <c r="AT2" s="809"/>
      <c r="AU2" s="809"/>
      <c r="AV2" s="809"/>
      <c r="AW2" s="809"/>
      <c r="AX2" s="809"/>
      <c r="AY2" s="810" t="s">
        <v>1506</v>
      </c>
      <c r="AZ2" s="806" t="s">
        <v>1507</v>
      </c>
      <c r="BA2" s="811" t="s">
        <v>1508</v>
      </c>
      <c r="BB2" s="736" t="s">
        <v>2130</v>
      </c>
      <c r="BC2" s="736"/>
      <c r="BD2" s="736"/>
      <c r="BE2" s="391" t="s">
        <v>2381</v>
      </c>
      <c r="BF2" s="790" t="s">
        <v>2131</v>
      </c>
      <c r="BG2" s="804" t="s">
        <v>2132</v>
      </c>
    </row>
    <row r="3" spans="1:66" ht="23.25" customHeight="1" thickTop="1" thickBot="1" x14ac:dyDescent="0.4">
      <c r="A3" s="772" t="s">
        <v>10</v>
      </c>
      <c r="B3" s="773"/>
      <c r="C3" s="773"/>
      <c r="D3" s="773"/>
      <c r="E3" s="773"/>
      <c r="F3" s="774"/>
      <c r="AD3" s="66" t="s">
        <v>27</v>
      </c>
      <c r="AE3" s="66" t="s">
        <v>0</v>
      </c>
      <c r="AF3" s="66" t="s">
        <v>440</v>
      </c>
      <c r="AG3" s="66" t="s">
        <v>1</v>
      </c>
      <c r="AH3" s="66" t="s">
        <v>245</v>
      </c>
      <c r="AI3" s="66" t="s">
        <v>1083</v>
      </c>
      <c r="AJ3" s="66" t="s">
        <v>446</v>
      </c>
      <c r="AK3" s="181" t="s">
        <v>448</v>
      </c>
      <c r="AL3" s="181" t="s">
        <v>449</v>
      </c>
      <c r="AM3" s="181" t="s">
        <v>409</v>
      </c>
      <c r="AN3" s="181" t="s">
        <v>450</v>
      </c>
      <c r="AO3" s="181" t="s">
        <v>451</v>
      </c>
      <c r="AP3" s="181" t="s">
        <v>452</v>
      </c>
      <c r="AQ3" s="181" t="s">
        <v>453</v>
      </c>
      <c r="AR3" s="181" t="s">
        <v>454</v>
      </c>
      <c r="AS3" s="181" t="s">
        <v>455</v>
      </c>
      <c r="AT3" s="181" t="s">
        <v>456</v>
      </c>
      <c r="AU3" s="487" t="s">
        <v>2362</v>
      </c>
      <c r="AV3" s="181" t="s">
        <v>457</v>
      </c>
      <c r="AW3" s="181" t="s">
        <v>458</v>
      </c>
      <c r="AX3" s="185" t="s">
        <v>459</v>
      </c>
      <c r="AY3" s="810"/>
      <c r="AZ3" s="807"/>
      <c r="BA3" s="680"/>
      <c r="BB3" s="147" t="s">
        <v>461</v>
      </c>
      <c r="BC3" s="147" t="s">
        <v>276</v>
      </c>
      <c r="BD3" s="147" t="s">
        <v>12</v>
      </c>
      <c r="BE3" s="505" t="s">
        <v>1239</v>
      </c>
      <c r="BF3" s="790"/>
      <c r="BG3" s="804"/>
    </row>
    <row r="4" spans="1:66" ht="11" thickTop="1" thickBot="1" x14ac:dyDescent="0.4">
      <c r="AD4" s="24" t="str">
        <f>'A - DADOS INST.'!T41</f>
        <v/>
      </c>
      <c r="AE4" s="24" t="str">
        <f>'A - DADOS INST.'!U41</f>
        <v/>
      </c>
      <c r="AF4" s="24" t="str">
        <f>'A - DADOS INST.'!V41</f>
        <v/>
      </c>
      <c r="AG4" s="24" t="str">
        <f>'A - DADOS INST.'!W41</f>
        <v/>
      </c>
      <c r="AH4" s="24" t="str">
        <f>'A - DADOS INST.'!X41</f>
        <v/>
      </c>
      <c r="AI4" s="24" t="str">
        <f>'A - DADOS INST.'!Y41</f>
        <v/>
      </c>
      <c r="AJ4" s="24" t="str">
        <f>'A - DADOS INST.'!Z41</f>
        <v/>
      </c>
      <c r="AK4" s="175">
        <f>'F - Desp. EQUIPE'!S5</f>
        <v>0</v>
      </c>
      <c r="AL4" s="175">
        <f>'G - Desp. MAT. CONSUMO'!R5</f>
        <v>0</v>
      </c>
      <c r="AM4" s="175">
        <f>'H - Desp. PASSAGENS'!N5</f>
        <v>0</v>
      </c>
      <c r="AN4" s="175">
        <f>'I - Desp. DIÁRIA E AJ. DE CUSTO'!N5</f>
        <v>0</v>
      </c>
      <c r="AO4" s="175">
        <f>'J - Desp. SERVIÇO'!Q5</f>
        <v>0</v>
      </c>
      <c r="AP4" s="175">
        <f>'K - Desp. SERVIÇO-TIB'!P5</f>
        <v>0</v>
      </c>
      <c r="AQ4" s="175">
        <f>'L - Desp. PROTÓTIPO'!T5</f>
        <v>0</v>
      </c>
      <c r="AR4" s="175">
        <f>'M - Desp. OBRAS E INST.'!Q5</f>
        <v>0</v>
      </c>
      <c r="AS4" s="175">
        <f>'N - Desp. EQUIPAM. E MAT. PERM.'!U5</f>
        <v>0</v>
      </c>
      <c r="AT4" s="175">
        <f>'O - Desp. OUTROS BENS E DIR.'!T5</f>
        <v>0</v>
      </c>
      <c r="AU4" s="175">
        <f>'P - Desp. CUSTOS DIRETOS'!O5</f>
        <v>0</v>
      </c>
      <c r="AV4" s="175">
        <f>'Q - Desp. CAPAC. DE FORN.'!T5</f>
        <v>0</v>
      </c>
      <c r="AW4" s="175">
        <f>'R - Desp. REC. HUMANOS'!O5</f>
        <v>0</v>
      </c>
      <c r="AX4" s="186">
        <f>'S - Desp. TESTES'!O5</f>
        <v>0</v>
      </c>
      <c r="AY4" s="175">
        <f>SUM(AK4:AX4)</f>
        <v>0</v>
      </c>
      <c r="AZ4" s="175">
        <f>'J - Desp. SERVIÇO'!P5</f>
        <v>0</v>
      </c>
      <c r="BA4" s="148">
        <f>AY4-AZ4</f>
        <v>0</v>
      </c>
      <c r="BB4" s="24">
        <f>SUMIF($B$7:$B$22,AD4,$F$7:$F$22)</f>
        <v>0</v>
      </c>
      <c r="BC4" s="24">
        <f t="shared" ref="BC4:BC19" si="1">SUMIF($B$27:$B$42,AD4,$F$27:$F$42)</f>
        <v>0</v>
      </c>
      <c r="BD4" s="24">
        <f t="shared" ref="BD4:BD19" si="2">SUMIF($B$47:$B$62,AD4,$F$47:$F$62)</f>
        <v>0</v>
      </c>
      <c r="BE4" s="175">
        <f>AY4+BB4+BC4+BD4</f>
        <v>0</v>
      </c>
      <c r="BF4" s="148">
        <f>'U - Desp. TRIBUTOS'!Q5</f>
        <v>0</v>
      </c>
      <c r="BG4" s="175">
        <f>BE4+BF4</f>
        <v>0</v>
      </c>
    </row>
    <row r="5" spans="1:66" ht="20.149999999999999" customHeight="1" thickTop="1" x14ac:dyDescent="0.35">
      <c r="A5" s="737" t="s">
        <v>278</v>
      </c>
      <c r="B5" s="738"/>
      <c r="C5" s="738"/>
      <c r="D5" s="738"/>
      <c r="E5" s="738"/>
      <c r="F5" s="739"/>
      <c r="G5" s="50"/>
      <c r="I5" s="786" t="s">
        <v>2125</v>
      </c>
      <c r="J5" s="787"/>
      <c r="K5" s="788"/>
      <c r="L5" s="652" t="s">
        <v>2126</v>
      </c>
      <c r="M5" s="653"/>
      <c r="N5" s="653"/>
      <c r="O5" s="653"/>
      <c r="P5" s="653"/>
      <c r="Q5" s="653"/>
      <c r="R5" s="653"/>
      <c r="S5" s="653"/>
      <c r="T5" s="654"/>
      <c r="U5" s="749" t="s">
        <v>2127</v>
      </c>
      <c r="V5" s="749"/>
      <c r="W5" s="749"/>
      <c r="X5" s="152" t="s">
        <v>2128</v>
      </c>
      <c r="Z5" s="730" t="s">
        <v>2129</v>
      </c>
      <c r="AA5" s="730"/>
      <c r="AB5" s="730"/>
      <c r="AD5" s="24" t="str">
        <f>'A - DADOS INST.'!T42</f>
        <v/>
      </c>
      <c r="AE5" s="24" t="str">
        <f>'A - DADOS INST.'!U42</f>
        <v/>
      </c>
      <c r="AF5" s="24" t="str">
        <f>'A - DADOS INST.'!V42</f>
        <v/>
      </c>
      <c r="AG5" s="24" t="str">
        <f>'A - DADOS INST.'!W42</f>
        <v/>
      </c>
      <c r="AH5" s="24" t="str">
        <f>'A - DADOS INST.'!X42</f>
        <v/>
      </c>
      <c r="AI5" s="24" t="str">
        <f>'A - DADOS INST.'!Y42</f>
        <v/>
      </c>
      <c r="AJ5" s="24" t="str">
        <f>'A - DADOS INST.'!Z42</f>
        <v/>
      </c>
      <c r="AK5" s="175">
        <f>'F - Desp. EQUIPE'!S6</f>
        <v>0</v>
      </c>
      <c r="AL5" s="175">
        <f>'G - Desp. MAT. CONSUMO'!R6</f>
        <v>0</v>
      </c>
      <c r="AM5" s="175">
        <f>'H - Desp. PASSAGENS'!N6</f>
        <v>0</v>
      </c>
      <c r="AN5" s="175">
        <f>'I - Desp. DIÁRIA E AJ. DE CUSTO'!N6</f>
        <v>0</v>
      </c>
      <c r="AO5" s="175">
        <f>'J - Desp. SERVIÇO'!Q6</f>
        <v>0</v>
      </c>
      <c r="AP5" s="175">
        <f>'K - Desp. SERVIÇO-TIB'!P6</f>
        <v>0</v>
      </c>
      <c r="AQ5" s="175">
        <f>'L - Desp. PROTÓTIPO'!T6</f>
        <v>0</v>
      </c>
      <c r="AR5" s="175">
        <f>'M - Desp. OBRAS E INST.'!Q6</f>
        <v>0</v>
      </c>
      <c r="AS5" s="175">
        <f>'N - Desp. EQUIPAM. E MAT. PERM.'!U6</f>
        <v>0</v>
      </c>
      <c r="AT5" s="175">
        <f>'O - Desp. OUTROS BENS E DIR.'!T6</f>
        <v>0</v>
      </c>
      <c r="AU5" s="175">
        <f>'P - Desp. CUSTOS DIRETOS'!O6</f>
        <v>0</v>
      </c>
      <c r="AV5" s="175">
        <f>'Q - Desp. CAPAC. DE FORN.'!T6</f>
        <v>0</v>
      </c>
      <c r="AW5" s="175"/>
      <c r="AX5" s="186">
        <f>'S - Desp. TESTES'!O6</f>
        <v>0</v>
      </c>
      <c r="AY5" s="175">
        <f t="shared" ref="AY5:AY19" si="3">SUM(AK5:AX5)</f>
        <v>0</v>
      </c>
      <c r="AZ5" s="175">
        <f>'J - Desp. SERVIÇO'!P6</f>
        <v>0</v>
      </c>
      <c r="BA5" s="148">
        <f t="shared" ref="BA5:BA19" si="4">AY5-AZ5</f>
        <v>0</v>
      </c>
      <c r="BB5" s="24">
        <f t="shared" ref="BB5:BB19" si="5">SUMIF($B$7:$B$22,AD5,$F$7:$F$22)</f>
        <v>0</v>
      </c>
      <c r="BC5" s="24">
        <f t="shared" si="1"/>
        <v>0</v>
      </c>
      <c r="BD5" s="24">
        <f t="shared" si="2"/>
        <v>0</v>
      </c>
      <c r="BE5" s="175">
        <f t="shared" ref="BE5:BE19" si="6">AY5+BB5+BC5+BD5</f>
        <v>0</v>
      </c>
      <c r="BF5" s="148">
        <f>'U - Desp. TRIBUTOS'!Q6</f>
        <v>0</v>
      </c>
      <c r="BG5" s="175">
        <f t="shared" ref="BG5:BG19" si="7">BE5+BF5</f>
        <v>0</v>
      </c>
    </row>
    <row r="6" spans="1:66" ht="25" customHeight="1" x14ac:dyDescent="0.35">
      <c r="A6" s="220" t="s">
        <v>6</v>
      </c>
      <c r="B6" s="93" t="s">
        <v>363</v>
      </c>
      <c r="C6" s="93" t="s">
        <v>2394</v>
      </c>
      <c r="D6" s="824" t="s">
        <v>2393</v>
      </c>
      <c r="E6" s="824"/>
      <c r="F6" s="94" t="s">
        <v>364</v>
      </c>
      <c r="G6" s="50"/>
      <c r="I6" s="320" t="s">
        <v>1883</v>
      </c>
      <c r="J6" s="320" t="s">
        <v>1884</v>
      </c>
      <c r="K6" s="211" t="s">
        <v>1885</v>
      </c>
      <c r="L6" s="95" t="s">
        <v>0</v>
      </c>
      <c r="M6" s="95" t="s">
        <v>443</v>
      </c>
      <c r="N6" s="95" t="s">
        <v>1</v>
      </c>
      <c r="O6" s="95" t="s">
        <v>245</v>
      </c>
      <c r="P6" s="95" t="s">
        <v>1083</v>
      </c>
      <c r="Q6" s="95" t="s">
        <v>446</v>
      </c>
      <c r="R6" s="210" t="s">
        <v>1906</v>
      </c>
      <c r="S6" s="95" t="s">
        <v>1061</v>
      </c>
      <c r="T6" s="359" t="s">
        <v>2093</v>
      </c>
      <c r="U6" s="163" t="s">
        <v>1899</v>
      </c>
      <c r="V6" s="163" t="s">
        <v>5</v>
      </c>
      <c r="W6" s="211" t="s">
        <v>2095</v>
      </c>
      <c r="X6" s="486" t="s">
        <v>2096</v>
      </c>
      <c r="Z6" s="24" t="s">
        <v>1665</v>
      </c>
      <c r="AA6" s="24" t="s">
        <v>1667</v>
      </c>
      <c r="AB6" s="24" t="s">
        <v>2092</v>
      </c>
      <c r="AD6" s="24" t="str">
        <f>'A - DADOS INST.'!T43</f>
        <v/>
      </c>
      <c r="AE6" s="24" t="str">
        <f>'A - DADOS INST.'!U43</f>
        <v/>
      </c>
      <c r="AF6" s="24" t="str">
        <f>'A - DADOS INST.'!V43</f>
        <v/>
      </c>
      <c r="AG6" s="24" t="str">
        <f>'A - DADOS INST.'!W43</f>
        <v/>
      </c>
      <c r="AH6" s="24" t="str">
        <f>'A - DADOS INST.'!X43</f>
        <v/>
      </c>
      <c r="AI6" s="24" t="str">
        <f>'A - DADOS INST.'!Y43</f>
        <v/>
      </c>
      <c r="AJ6" s="24" t="str">
        <f>'A - DADOS INST.'!Z43</f>
        <v/>
      </c>
      <c r="AK6" s="175">
        <f>'F - Desp. EQUIPE'!S7</f>
        <v>0</v>
      </c>
      <c r="AL6" s="175">
        <f>'G - Desp. MAT. CONSUMO'!R7</f>
        <v>0</v>
      </c>
      <c r="AM6" s="175">
        <f>'H - Desp. PASSAGENS'!N7</f>
        <v>0</v>
      </c>
      <c r="AN6" s="175">
        <f>'I - Desp. DIÁRIA E AJ. DE CUSTO'!N7</f>
        <v>0</v>
      </c>
      <c r="AO6" s="175">
        <f>'J - Desp. SERVIÇO'!Q7</f>
        <v>0</v>
      </c>
      <c r="AP6" s="175">
        <f>'K - Desp. SERVIÇO-TIB'!P7</f>
        <v>0</v>
      </c>
      <c r="AQ6" s="175">
        <f>'L - Desp. PROTÓTIPO'!T7</f>
        <v>0</v>
      </c>
      <c r="AR6" s="175">
        <f>'M - Desp. OBRAS E INST.'!Q7</f>
        <v>0</v>
      </c>
      <c r="AS6" s="175">
        <f>'N - Desp. EQUIPAM. E MAT. PERM.'!U7</f>
        <v>0</v>
      </c>
      <c r="AT6" s="175">
        <f>'O - Desp. OUTROS BENS E DIR.'!T7</f>
        <v>0</v>
      </c>
      <c r="AU6" s="175">
        <f>'P - Desp. CUSTOS DIRETOS'!O7</f>
        <v>0</v>
      </c>
      <c r="AV6" s="175">
        <f>'Q - Desp. CAPAC. DE FORN.'!T7</f>
        <v>0</v>
      </c>
      <c r="AW6" s="175"/>
      <c r="AX6" s="186">
        <f>'S - Desp. TESTES'!O7</f>
        <v>0</v>
      </c>
      <c r="AY6" s="175">
        <f t="shared" si="3"/>
        <v>0</v>
      </c>
      <c r="AZ6" s="175">
        <f>'J - Desp. SERVIÇO'!P7</f>
        <v>0</v>
      </c>
      <c r="BA6" s="148">
        <f t="shared" si="4"/>
        <v>0</v>
      </c>
      <c r="BB6" s="24">
        <f t="shared" si="5"/>
        <v>0</v>
      </c>
      <c r="BC6" s="24">
        <f t="shared" si="1"/>
        <v>0</v>
      </c>
      <c r="BD6" s="24">
        <f t="shared" si="2"/>
        <v>0</v>
      </c>
      <c r="BE6" s="175">
        <f t="shared" si="6"/>
        <v>0</v>
      </c>
      <c r="BF6" s="148">
        <f>'U - Desp. TRIBUTOS'!Q7</f>
        <v>0</v>
      </c>
      <c r="BG6" s="175">
        <f t="shared" si="7"/>
        <v>0</v>
      </c>
    </row>
    <row r="7" spans="1:66" x14ac:dyDescent="0.35">
      <c r="A7" s="142" t="s">
        <v>1012</v>
      </c>
      <c r="B7" s="540"/>
      <c r="C7" s="551"/>
      <c r="D7" s="825"/>
      <c r="E7" s="826"/>
      <c r="F7" s="525"/>
      <c r="G7" s="526" t="str">
        <f>IF(R7&lt;&gt;"",R7,IF(T7&lt;&gt;"",T7,IF(W7&lt;&gt;"",W7,IF(X7&lt;&gt;"",X7,IF(K7&lt;&gt;"",K7,"")))))</f>
        <v/>
      </c>
      <c r="I7" s="24" t="b">
        <f>OR(B7&lt;&gt;"",C7&lt;&gt;"",D7&lt;&gt;"",F7&lt;&gt;"")</f>
        <v>0</v>
      </c>
      <c r="J7" s="24" t="b">
        <f>AND(B7&lt;&gt;"",C7&lt;&gt;"",D7&lt;&gt;"",F7&lt;&gt;"")</f>
        <v>0</v>
      </c>
      <c r="K7" s="24" t="str">
        <f t="shared" ref="K7:K22" si="8">IF(AND(I7=TRUE,J7=FALSE),$AH$25,"")</f>
        <v/>
      </c>
      <c r="L7" s="120" t="str">
        <f t="shared" ref="L7:L22" si="9">IFERROR(VLOOKUP($B7,$AD$4:$AJ$19,2,FALSE),"")</f>
        <v/>
      </c>
      <c r="M7" s="120" t="str">
        <f t="shared" ref="M7:M22" si="10">IFERROR(VLOOKUP($B7,$AD$4:$AJ$19,3,FALSE),"")</f>
        <v/>
      </c>
      <c r="N7" s="120" t="str">
        <f t="shared" ref="N7:N22" si="11">IFERROR(VLOOKUP($B7,$AD$4:$AJ$19,4,FALSE),"")</f>
        <v/>
      </c>
      <c r="O7" s="120" t="str">
        <f t="shared" ref="O7:O22" si="12">IFERROR(VLOOKUP($B7,$AD$4:$AJ$19,5,FALSE),"")</f>
        <v/>
      </c>
      <c r="P7" s="120" t="str">
        <f t="shared" ref="P7:P22" si="13">IFERROR(VLOOKUP($B7,$AD$4:$AJ$19,6,FALSE),"")</f>
        <v/>
      </c>
      <c r="Q7" s="120" t="str">
        <f t="shared" ref="Q7:Q22" si="14">IFERROR(VLOOKUP($B7,$AD$4:$AJ$19,7,FALSE),"")</f>
        <v/>
      </c>
      <c r="R7" s="78" t="str">
        <f t="shared" ref="R7:R22" si="15">IF(B7="","",IF(L7="",$AH$26,""))</f>
        <v/>
      </c>
      <c r="S7" s="24"/>
      <c r="T7" s="24" t="str">
        <f t="shared" ref="T7:T22" si="16">IF(B7="","",IF(S7=B7,$AH$24,""))</f>
        <v/>
      </c>
      <c r="U7" s="24" t="str">
        <f t="shared" ref="U7:U22" si="17">CONCATENATE($AD$44,$AD$47,N7,$AD$47,O7,$AD$47,P7,$AD$47,Q7,$AD$47,$AD$52,$AD$47,$AE$52)</f>
        <v>;;;;;OUTRAS DESPESAS;DESPESA DE IMPORTACAO</v>
      </c>
      <c r="V7" s="24" t="str">
        <f>IFERROR(VLOOKUP($U7,'VERIFICAÇÃO 8'!H:J,2,FALSE),"")</f>
        <v/>
      </c>
      <c r="W7" s="24" t="str">
        <f>IFERROR(VLOOKUP($U7,'VERIFICAÇÃO 8'!H:J,3,FALSE),"")</f>
        <v/>
      </c>
      <c r="X7" s="479"/>
      <c r="Z7" s="24">
        <f>IF(K7&lt;&gt;"",1,0)</f>
        <v>0</v>
      </c>
      <c r="AA7" s="24">
        <f>IF(OR(R7&lt;&gt;"",T7&lt;&gt;""),1,0)</f>
        <v>0</v>
      </c>
      <c r="AB7" s="24">
        <f>IF(OR(W7&lt;&gt;"",X7&lt;&gt;""),1,0)</f>
        <v>0</v>
      </c>
      <c r="AD7" s="24" t="str">
        <f>'A - DADOS INST.'!T44</f>
        <v/>
      </c>
      <c r="AE7" s="24" t="str">
        <f>'A - DADOS INST.'!U44</f>
        <v/>
      </c>
      <c r="AF7" s="24" t="str">
        <f>'A - DADOS INST.'!V44</f>
        <v/>
      </c>
      <c r="AG7" s="24" t="str">
        <f>'A - DADOS INST.'!W44</f>
        <v/>
      </c>
      <c r="AH7" s="24" t="str">
        <f>'A - DADOS INST.'!X44</f>
        <v/>
      </c>
      <c r="AI7" s="24" t="str">
        <f>'A - DADOS INST.'!Y44</f>
        <v/>
      </c>
      <c r="AJ7" s="24" t="str">
        <f>'A - DADOS INST.'!Z44</f>
        <v/>
      </c>
      <c r="AK7" s="175">
        <f>'F - Desp. EQUIPE'!S8</f>
        <v>0</v>
      </c>
      <c r="AL7" s="175">
        <f>'G - Desp. MAT. CONSUMO'!R8</f>
        <v>0</v>
      </c>
      <c r="AM7" s="175">
        <f>'H - Desp. PASSAGENS'!N8</f>
        <v>0</v>
      </c>
      <c r="AN7" s="175">
        <f>'I - Desp. DIÁRIA E AJ. DE CUSTO'!N8</f>
        <v>0</v>
      </c>
      <c r="AO7" s="175">
        <f>'J - Desp. SERVIÇO'!Q8</f>
        <v>0</v>
      </c>
      <c r="AP7" s="175">
        <f>'K - Desp. SERVIÇO-TIB'!P8</f>
        <v>0</v>
      </c>
      <c r="AQ7" s="175">
        <f>'L - Desp. PROTÓTIPO'!T8</f>
        <v>0</v>
      </c>
      <c r="AR7" s="175">
        <f>'M - Desp. OBRAS E INST.'!Q8</f>
        <v>0</v>
      </c>
      <c r="AS7" s="175">
        <f>'N - Desp. EQUIPAM. E MAT. PERM.'!U8</f>
        <v>0</v>
      </c>
      <c r="AT7" s="175">
        <f>'O - Desp. OUTROS BENS E DIR.'!T8</f>
        <v>0</v>
      </c>
      <c r="AU7" s="175">
        <f>'P - Desp. CUSTOS DIRETOS'!O8</f>
        <v>0</v>
      </c>
      <c r="AV7" s="175">
        <f>'Q - Desp. CAPAC. DE FORN.'!T8</f>
        <v>0</v>
      </c>
      <c r="AW7" s="175"/>
      <c r="AX7" s="186">
        <f>'S - Desp. TESTES'!O8</f>
        <v>0</v>
      </c>
      <c r="AY7" s="175">
        <f t="shared" si="3"/>
        <v>0</v>
      </c>
      <c r="AZ7" s="175">
        <f>'J - Desp. SERVIÇO'!P8</f>
        <v>0</v>
      </c>
      <c r="BA7" s="148">
        <f t="shared" si="4"/>
        <v>0</v>
      </c>
      <c r="BB7" s="24">
        <f t="shared" si="5"/>
        <v>0</v>
      </c>
      <c r="BC7" s="24">
        <f t="shared" si="1"/>
        <v>0</v>
      </c>
      <c r="BD7" s="24">
        <f t="shared" si="2"/>
        <v>0</v>
      </c>
      <c r="BE7" s="175">
        <f t="shared" si="6"/>
        <v>0</v>
      </c>
      <c r="BF7" s="148">
        <f>'U - Desp. TRIBUTOS'!Q8</f>
        <v>0</v>
      </c>
      <c r="BG7" s="175">
        <f t="shared" si="7"/>
        <v>0</v>
      </c>
    </row>
    <row r="8" spans="1:66" x14ac:dyDescent="0.35">
      <c r="A8" s="142" t="s">
        <v>1013</v>
      </c>
      <c r="B8" s="56"/>
      <c r="C8" s="551"/>
      <c r="D8" s="825"/>
      <c r="E8" s="827"/>
      <c r="F8" s="525"/>
      <c r="G8" s="526" t="str">
        <f t="shared" ref="G8:G22" si="18">IF(R8&lt;&gt;"",R8,IF(T8&lt;&gt;"",T8,IF(W8&lt;&gt;"",W8,IF(X8&lt;&gt;"",X8,IF(K8&lt;&gt;"",K8,"")))))</f>
        <v/>
      </c>
      <c r="I8" s="24" t="b">
        <f t="shared" ref="I8:I22" si="19">OR(B8&lt;&gt;"",C8&lt;&gt;"",D8&lt;&gt;"",F8&lt;&gt;"")</f>
        <v>0</v>
      </c>
      <c r="J8" s="24" t="b">
        <f t="shared" ref="J8:J22" si="20">AND(B8&lt;&gt;"",C8&lt;&gt;"",D8&lt;&gt;"",F8&lt;&gt;"")</f>
        <v>0</v>
      </c>
      <c r="K8" s="24" t="str">
        <f t="shared" si="8"/>
        <v/>
      </c>
      <c r="L8" s="120" t="str">
        <f t="shared" si="9"/>
        <v/>
      </c>
      <c r="M8" s="120" t="str">
        <f t="shared" si="10"/>
        <v/>
      </c>
      <c r="N8" s="120" t="str">
        <f t="shared" si="11"/>
        <v/>
      </c>
      <c r="O8" s="120" t="str">
        <f t="shared" si="12"/>
        <v/>
      </c>
      <c r="P8" s="120" t="str">
        <f t="shared" si="13"/>
        <v/>
      </c>
      <c r="Q8" s="120" t="str">
        <f t="shared" si="14"/>
        <v/>
      </c>
      <c r="R8" s="78" t="str">
        <f t="shared" si="15"/>
        <v/>
      </c>
      <c r="S8" s="334" t="str">
        <f>IFERROR(VLOOKUP(B8,$B$7:B7,1,FALSE),"")</f>
        <v/>
      </c>
      <c r="T8" s="334" t="str">
        <f t="shared" si="16"/>
        <v/>
      </c>
      <c r="U8" s="24" t="str">
        <f t="shared" si="17"/>
        <v>;;;;;OUTRAS DESPESAS;DESPESA DE IMPORTACAO</v>
      </c>
      <c r="V8" s="24" t="str">
        <f>IFERROR(VLOOKUP($U8,'VERIFICAÇÃO 8'!H:J,2,FALSE),"")</f>
        <v/>
      </c>
      <c r="W8" s="24" t="str">
        <f>IFERROR(VLOOKUP($U8,'VERIFICAÇÃO 8'!H:J,3,FALSE),"")</f>
        <v/>
      </c>
      <c r="X8" s="479"/>
      <c r="Z8" s="24">
        <f t="shared" ref="Z8:Z62" si="21">IF(K8&lt;&gt;"",1,0)</f>
        <v>0</v>
      </c>
      <c r="AA8" s="24">
        <f t="shared" ref="AA8:AA62" si="22">IF(OR(R8&lt;&gt;"",T8&lt;&gt;""),1,0)</f>
        <v>0</v>
      </c>
      <c r="AB8" s="24">
        <f t="shared" ref="AB8:AB22" si="23">IF(OR(W8&lt;&gt;"",X8&lt;&gt;""),1,0)</f>
        <v>0</v>
      </c>
      <c r="AD8" s="24" t="str">
        <f>'A - DADOS INST.'!T45</f>
        <v/>
      </c>
      <c r="AE8" s="24" t="str">
        <f>'A - DADOS INST.'!U45</f>
        <v/>
      </c>
      <c r="AF8" s="24" t="str">
        <f>'A - DADOS INST.'!V45</f>
        <v/>
      </c>
      <c r="AG8" s="24" t="str">
        <f>'A - DADOS INST.'!W45</f>
        <v/>
      </c>
      <c r="AH8" s="24" t="str">
        <f>'A - DADOS INST.'!X45</f>
        <v/>
      </c>
      <c r="AI8" s="24" t="str">
        <f>'A - DADOS INST.'!Y45</f>
        <v/>
      </c>
      <c r="AJ8" s="24" t="str">
        <f>'A - DADOS INST.'!Z45</f>
        <v/>
      </c>
      <c r="AK8" s="175">
        <f>'F - Desp. EQUIPE'!S9</f>
        <v>0</v>
      </c>
      <c r="AL8" s="175">
        <f>'G - Desp. MAT. CONSUMO'!R9</f>
        <v>0</v>
      </c>
      <c r="AM8" s="175">
        <f>'H - Desp. PASSAGENS'!N9</f>
        <v>0</v>
      </c>
      <c r="AN8" s="175">
        <f>'I - Desp. DIÁRIA E AJ. DE CUSTO'!N9</f>
        <v>0</v>
      </c>
      <c r="AO8" s="175">
        <f>'J - Desp. SERVIÇO'!Q9</f>
        <v>0</v>
      </c>
      <c r="AP8" s="175">
        <f>'K - Desp. SERVIÇO-TIB'!P9</f>
        <v>0</v>
      </c>
      <c r="AQ8" s="175">
        <f>'L - Desp. PROTÓTIPO'!T9</f>
        <v>0</v>
      </c>
      <c r="AR8" s="175">
        <f>'M - Desp. OBRAS E INST.'!Q9</f>
        <v>0</v>
      </c>
      <c r="AS8" s="175">
        <f>'N - Desp. EQUIPAM. E MAT. PERM.'!U9</f>
        <v>0</v>
      </c>
      <c r="AT8" s="175">
        <f>'O - Desp. OUTROS BENS E DIR.'!T9</f>
        <v>0</v>
      </c>
      <c r="AU8" s="175">
        <f>'P - Desp. CUSTOS DIRETOS'!O9</f>
        <v>0</v>
      </c>
      <c r="AV8" s="175">
        <f>'Q - Desp. CAPAC. DE FORN.'!T9</f>
        <v>0</v>
      </c>
      <c r="AW8" s="175"/>
      <c r="AX8" s="186">
        <f>'S - Desp. TESTES'!O9</f>
        <v>0</v>
      </c>
      <c r="AY8" s="175">
        <f t="shared" si="3"/>
        <v>0</v>
      </c>
      <c r="AZ8" s="175">
        <f>'J - Desp. SERVIÇO'!P9</f>
        <v>0</v>
      </c>
      <c r="BA8" s="148">
        <f t="shared" si="4"/>
        <v>0</v>
      </c>
      <c r="BB8" s="24">
        <f t="shared" si="5"/>
        <v>0</v>
      </c>
      <c r="BC8" s="24">
        <f t="shared" si="1"/>
        <v>0</v>
      </c>
      <c r="BD8" s="24">
        <f t="shared" si="2"/>
        <v>0</v>
      </c>
      <c r="BE8" s="175">
        <f t="shared" si="6"/>
        <v>0</v>
      </c>
      <c r="BF8" s="148">
        <f>'U - Desp. TRIBUTOS'!Q9</f>
        <v>0</v>
      </c>
      <c r="BG8" s="175">
        <f t="shared" si="7"/>
        <v>0</v>
      </c>
    </row>
    <row r="9" spans="1:66" x14ac:dyDescent="0.35">
      <c r="A9" s="142" t="s">
        <v>1014</v>
      </c>
      <c r="B9" s="56"/>
      <c r="C9" s="551"/>
      <c r="D9" s="825"/>
      <c r="E9" s="827"/>
      <c r="F9" s="525"/>
      <c r="G9" s="526" t="str">
        <f t="shared" si="18"/>
        <v/>
      </c>
      <c r="I9" s="24" t="b">
        <f t="shared" si="19"/>
        <v>0</v>
      </c>
      <c r="J9" s="24" t="b">
        <f t="shared" si="20"/>
        <v>0</v>
      </c>
      <c r="K9" s="24" t="str">
        <f t="shared" si="8"/>
        <v/>
      </c>
      <c r="L9" s="120" t="str">
        <f t="shared" si="9"/>
        <v/>
      </c>
      <c r="M9" s="120" t="str">
        <f t="shared" si="10"/>
        <v/>
      </c>
      <c r="N9" s="120" t="str">
        <f t="shared" si="11"/>
        <v/>
      </c>
      <c r="O9" s="120" t="str">
        <f t="shared" si="12"/>
        <v/>
      </c>
      <c r="P9" s="120" t="str">
        <f t="shared" si="13"/>
        <v/>
      </c>
      <c r="Q9" s="120" t="str">
        <f t="shared" si="14"/>
        <v/>
      </c>
      <c r="R9" s="78" t="str">
        <f t="shared" si="15"/>
        <v/>
      </c>
      <c r="S9" s="24" t="str">
        <f>IFERROR(VLOOKUP(B9,$B$7:B8,1,FALSE),"")</f>
        <v/>
      </c>
      <c r="T9" s="24" t="str">
        <f t="shared" si="16"/>
        <v/>
      </c>
      <c r="U9" s="24" t="str">
        <f t="shared" si="17"/>
        <v>;;;;;OUTRAS DESPESAS;DESPESA DE IMPORTACAO</v>
      </c>
      <c r="V9" s="24" t="str">
        <f>IFERROR(VLOOKUP($U9,'VERIFICAÇÃO 8'!H:J,2,FALSE),"")</f>
        <v/>
      </c>
      <c r="W9" s="24" t="str">
        <f>IFERROR(VLOOKUP($U9,'VERIFICAÇÃO 8'!H:J,3,FALSE),"")</f>
        <v/>
      </c>
      <c r="X9" s="479"/>
      <c r="Z9" s="24">
        <f t="shared" si="21"/>
        <v>0</v>
      </c>
      <c r="AA9" s="24">
        <f t="shared" si="22"/>
        <v>0</v>
      </c>
      <c r="AB9" s="24">
        <f t="shared" si="23"/>
        <v>0</v>
      </c>
      <c r="AD9" s="24" t="str">
        <f>'A - DADOS INST.'!T46</f>
        <v/>
      </c>
      <c r="AE9" s="24" t="str">
        <f>'A - DADOS INST.'!U46</f>
        <v/>
      </c>
      <c r="AF9" s="24" t="str">
        <f>'A - DADOS INST.'!V46</f>
        <v/>
      </c>
      <c r="AG9" s="24" t="str">
        <f>'A - DADOS INST.'!W46</f>
        <v/>
      </c>
      <c r="AH9" s="24" t="str">
        <f>'A - DADOS INST.'!X46</f>
        <v/>
      </c>
      <c r="AI9" s="24" t="str">
        <f>'A - DADOS INST.'!Y46</f>
        <v/>
      </c>
      <c r="AJ9" s="24" t="str">
        <f>'A - DADOS INST.'!Z46</f>
        <v/>
      </c>
      <c r="AK9" s="175">
        <f>'F - Desp. EQUIPE'!S10</f>
        <v>0</v>
      </c>
      <c r="AL9" s="175">
        <f>'G - Desp. MAT. CONSUMO'!R10</f>
        <v>0</v>
      </c>
      <c r="AM9" s="175">
        <f>'H - Desp. PASSAGENS'!N10</f>
        <v>0</v>
      </c>
      <c r="AN9" s="175">
        <f>'I - Desp. DIÁRIA E AJ. DE CUSTO'!N10</f>
        <v>0</v>
      </c>
      <c r="AO9" s="175">
        <f>'J - Desp. SERVIÇO'!Q10</f>
        <v>0</v>
      </c>
      <c r="AP9" s="175">
        <f>'K - Desp. SERVIÇO-TIB'!P10</f>
        <v>0</v>
      </c>
      <c r="AQ9" s="175">
        <f>'L - Desp. PROTÓTIPO'!T10</f>
        <v>0</v>
      </c>
      <c r="AR9" s="175">
        <f>'M - Desp. OBRAS E INST.'!Q10</f>
        <v>0</v>
      </c>
      <c r="AS9" s="175">
        <f>'N - Desp. EQUIPAM. E MAT. PERM.'!U10</f>
        <v>0</v>
      </c>
      <c r="AT9" s="175">
        <f>'O - Desp. OUTROS BENS E DIR.'!T10</f>
        <v>0</v>
      </c>
      <c r="AU9" s="175">
        <f>'P - Desp. CUSTOS DIRETOS'!O10</f>
        <v>0</v>
      </c>
      <c r="AV9" s="175">
        <f>'Q - Desp. CAPAC. DE FORN.'!T10</f>
        <v>0</v>
      </c>
      <c r="AW9" s="175"/>
      <c r="AX9" s="186">
        <f>'S - Desp. TESTES'!O10</f>
        <v>0</v>
      </c>
      <c r="AY9" s="175">
        <f t="shared" si="3"/>
        <v>0</v>
      </c>
      <c r="AZ9" s="175">
        <f>'J - Desp. SERVIÇO'!P10</f>
        <v>0</v>
      </c>
      <c r="BA9" s="148">
        <f t="shared" si="4"/>
        <v>0</v>
      </c>
      <c r="BB9" s="24">
        <f t="shared" si="5"/>
        <v>0</v>
      </c>
      <c r="BC9" s="24">
        <f t="shared" si="1"/>
        <v>0</v>
      </c>
      <c r="BD9" s="24">
        <f t="shared" si="2"/>
        <v>0</v>
      </c>
      <c r="BE9" s="175">
        <f t="shared" si="6"/>
        <v>0</v>
      </c>
      <c r="BF9" s="148">
        <f>'U - Desp. TRIBUTOS'!Q10</f>
        <v>0</v>
      </c>
      <c r="BG9" s="175">
        <f t="shared" si="7"/>
        <v>0</v>
      </c>
    </row>
    <row r="10" spans="1:66" x14ac:dyDescent="0.35">
      <c r="A10" s="142" t="s">
        <v>1015</v>
      </c>
      <c r="B10" s="56"/>
      <c r="C10" s="551"/>
      <c r="D10" s="825"/>
      <c r="E10" s="827"/>
      <c r="F10" s="525"/>
      <c r="G10" s="526" t="str">
        <f t="shared" si="18"/>
        <v/>
      </c>
      <c r="I10" s="24" t="b">
        <f t="shared" si="19"/>
        <v>0</v>
      </c>
      <c r="J10" s="24" t="b">
        <f t="shared" si="20"/>
        <v>0</v>
      </c>
      <c r="K10" s="24" t="str">
        <f t="shared" si="8"/>
        <v/>
      </c>
      <c r="L10" s="120" t="str">
        <f t="shared" si="9"/>
        <v/>
      </c>
      <c r="M10" s="120" t="str">
        <f t="shared" si="10"/>
        <v/>
      </c>
      <c r="N10" s="120" t="str">
        <f t="shared" si="11"/>
        <v/>
      </c>
      <c r="O10" s="120" t="str">
        <f t="shared" si="12"/>
        <v/>
      </c>
      <c r="P10" s="120" t="str">
        <f t="shared" si="13"/>
        <v/>
      </c>
      <c r="Q10" s="120" t="str">
        <f t="shared" si="14"/>
        <v/>
      </c>
      <c r="R10" s="78" t="str">
        <f t="shared" si="15"/>
        <v/>
      </c>
      <c r="S10" s="24" t="str">
        <f>IFERROR(VLOOKUP(B10,$B$7:B9,1,FALSE),"")</f>
        <v/>
      </c>
      <c r="T10" s="24" t="str">
        <f t="shared" si="16"/>
        <v/>
      </c>
      <c r="U10" s="24" t="str">
        <f t="shared" si="17"/>
        <v>;;;;;OUTRAS DESPESAS;DESPESA DE IMPORTACAO</v>
      </c>
      <c r="V10" s="24" t="str">
        <f>IFERROR(VLOOKUP($U10,'VERIFICAÇÃO 8'!H:J,2,FALSE),"")</f>
        <v/>
      </c>
      <c r="W10" s="24" t="str">
        <f>IFERROR(VLOOKUP($U10,'VERIFICAÇÃO 8'!H:J,3,FALSE),"")</f>
        <v/>
      </c>
      <c r="X10" s="479"/>
      <c r="Z10" s="24">
        <f t="shared" si="21"/>
        <v>0</v>
      </c>
      <c r="AA10" s="24">
        <f t="shared" si="22"/>
        <v>0</v>
      </c>
      <c r="AB10" s="24">
        <f t="shared" si="23"/>
        <v>0</v>
      </c>
      <c r="AD10" s="24" t="str">
        <f>'A - DADOS INST.'!T47</f>
        <v/>
      </c>
      <c r="AE10" s="24" t="str">
        <f>'A - DADOS INST.'!U47</f>
        <v/>
      </c>
      <c r="AF10" s="24" t="str">
        <f>'A - DADOS INST.'!V47</f>
        <v/>
      </c>
      <c r="AG10" s="24" t="str">
        <f>'A - DADOS INST.'!W47</f>
        <v/>
      </c>
      <c r="AH10" s="24" t="str">
        <f>'A - DADOS INST.'!X47</f>
        <v/>
      </c>
      <c r="AI10" s="24" t="str">
        <f>'A - DADOS INST.'!Y47</f>
        <v/>
      </c>
      <c r="AJ10" s="24" t="str">
        <f>'A - DADOS INST.'!Z47</f>
        <v/>
      </c>
      <c r="AK10" s="175">
        <f>'F - Desp. EQUIPE'!S11</f>
        <v>0</v>
      </c>
      <c r="AL10" s="175">
        <f>'G - Desp. MAT. CONSUMO'!R11</f>
        <v>0</v>
      </c>
      <c r="AM10" s="175">
        <f>'H - Desp. PASSAGENS'!N11</f>
        <v>0</v>
      </c>
      <c r="AN10" s="175">
        <f>'I - Desp. DIÁRIA E AJ. DE CUSTO'!N11</f>
        <v>0</v>
      </c>
      <c r="AO10" s="175">
        <f>'J - Desp. SERVIÇO'!Q11</f>
        <v>0</v>
      </c>
      <c r="AP10" s="175">
        <f>'K - Desp. SERVIÇO-TIB'!P11</f>
        <v>0</v>
      </c>
      <c r="AQ10" s="175">
        <f>'L - Desp. PROTÓTIPO'!T11</f>
        <v>0</v>
      </c>
      <c r="AR10" s="175">
        <f>'M - Desp. OBRAS E INST.'!Q11</f>
        <v>0</v>
      </c>
      <c r="AS10" s="175">
        <f>'N - Desp. EQUIPAM. E MAT. PERM.'!U11</f>
        <v>0</v>
      </c>
      <c r="AT10" s="175">
        <f>'O - Desp. OUTROS BENS E DIR.'!T11</f>
        <v>0</v>
      </c>
      <c r="AU10" s="175">
        <f>'P - Desp. CUSTOS DIRETOS'!O11</f>
        <v>0</v>
      </c>
      <c r="AV10" s="175">
        <f>'Q - Desp. CAPAC. DE FORN.'!T11</f>
        <v>0</v>
      </c>
      <c r="AW10" s="175"/>
      <c r="AX10" s="186">
        <f>'S - Desp. TESTES'!O11</f>
        <v>0</v>
      </c>
      <c r="AY10" s="175">
        <f t="shared" si="3"/>
        <v>0</v>
      </c>
      <c r="AZ10" s="175">
        <f>'J - Desp. SERVIÇO'!P11</f>
        <v>0</v>
      </c>
      <c r="BA10" s="148">
        <f t="shared" si="4"/>
        <v>0</v>
      </c>
      <c r="BB10" s="24">
        <f t="shared" si="5"/>
        <v>0</v>
      </c>
      <c r="BC10" s="24">
        <f t="shared" si="1"/>
        <v>0</v>
      </c>
      <c r="BD10" s="24">
        <f t="shared" si="2"/>
        <v>0</v>
      </c>
      <c r="BE10" s="175">
        <f t="shared" si="6"/>
        <v>0</v>
      </c>
      <c r="BF10" s="148">
        <f>'U - Desp. TRIBUTOS'!Q11</f>
        <v>0</v>
      </c>
      <c r="BG10" s="175">
        <f t="shared" si="7"/>
        <v>0</v>
      </c>
    </row>
    <row r="11" spans="1:66" x14ac:dyDescent="0.35">
      <c r="A11" s="142" t="s">
        <v>1016</v>
      </c>
      <c r="B11" s="56"/>
      <c r="C11" s="551"/>
      <c r="D11" s="825"/>
      <c r="E11" s="827"/>
      <c r="F11" s="525"/>
      <c r="G11" s="526" t="str">
        <f t="shared" si="18"/>
        <v/>
      </c>
      <c r="I11" s="24" t="b">
        <f t="shared" si="19"/>
        <v>0</v>
      </c>
      <c r="J11" s="24" t="b">
        <f t="shared" si="20"/>
        <v>0</v>
      </c>
      <c r="K11" s="24" t="str">
        <f t="shared" si="8"/>
        <v/>
      </c>
      <c r="L11" s="120" t="str">
        <f t="shared" si="9"/>
        <v/>
      </c>
      <c r="M11" s="120" t="str">
        <f t="shared" si="10"/>
        <v/>
      </c>
      <c r="N11" s="120" t="str">
        <f t="shared" si="11"/>
        <v/>
      </c>
      <c r="O11" s="120" t="str">
        <f t="shared" si="12"/>
        <v/>
      </c>
      <c r="P11" s="120" t="str">
        <f t="shared" si="13"/>
        <v/>
      </c>
      <c r="Q11" s="120" t="str">
        <f t="shared" si="14"/>
        <v/>
      </c>
      <c r="R11" s="78" t="str">
        <f t="shared" si="15"/>
        <v/>
      </c>
      <c r="S11" s="24" t="str">
        <f>IFERROR(VLOOKUP(B11,$B$7:B10,1,FALSE),"")</f>
        <v/>
      </c>
      <c r="T11" s="24" t="str">
        <f t="shared" si="16"/>
        <v/>
      </c>
      <c r="U11" s="24" t="str">
        <f t="shared" si="17"/>
        <v>;;;;;OUTRAS DESPESAS;DESPESA DE IMPORTACAO</v>
      </c>
      <c r="V11" s="24" t="str">
        <f>IFERROR(VLOOKUP($U11,'VERIFICAÇÃO 8'!H:J,2,FALSE),"")</f>
        <v/>
      </c>
      <c r="W11" s="24" t="str">
        <f>IFERROR(VLOOKUP($U11,'VERIFICAÇÃO 8'!H:J,3,FALSE),"")</f>
        <v/>
      </c>
      <c r="X11" s="479"/>
      <c r="Z11" s="24">
        <f t="shared" si="21"/>
        <v>0</v>
      </c>
      <c r="AA11" s="24">
        <f t="shared" si="22"/>
        <v>0</v>
      </c>
      <c r="AB11" s="24">
        <f t="shared" si="23"/>
        <v>0</v>
      </c>
      <c r="AD11" s="24" t="str">
        <f>'A - DADOS INST.'!T48</f>
        <v/>
      </c>
      <c r="AE11" s="24" t="str">
        <f>'A - DADOS INST.'!U48</f>
        <v/>
      </c>
      <c r="AF11" s="24" t="str">
        <f>'A - DADOS INST.'!V48</f>
        <v/>
      </c>
      <c r="AG11" s="24" t="str">
        <f>'A - DADOS INST.'!W48</f>
        <v/>
      </c>
      <c r="AH11" s="24" t="str">
        <f>'A - DADOS INST.'!X48</f>
        <v/>
      </c>
      <c r="AI11" s="24" t="str">
        <f>'A - DADOS INST.'!Y48</f>
        <v/>
      </c>
      <c r="AJ11" s="24" t="str">
        <f>'A - DADOS INST.'!Z48</f>
        <v/>
      </c>
      <c r="AK11" s="175">
        <f>'F - Desp. EQUIPE'!S12</f>
        <v>0</v>
      </c>
      <c r="AL11" s="175">
        <f>'G - Desp. MAT. CONSUMO'!R12</f>
        <v>0</v>
      </c>
      <c r="AM11" s="175">
        <f>'H - Desp. PASSAGENS'!N12</f>
        <v>0</v>
      </c>
      <c r="AN11" s="175">
        <f>'I - Desp. DIÁRIA E AJ. DE CUSTO'!N12</f>
        <v>0</v>
      </c>
      <c r="AO11" s="175">
        <f>'J - Desp. SERVIÇO'!Q12</f>
        <v>0</v>
      </c>
      <c r="AP11" s="175">
        <f>'K - Desp. SERVIÇO-TIB'!P12</f>
        <v>0</v>
      </c>
      <c r="AQ11" s="175">
        <f>'L - Desp. PROTÓTIPO'!T12</f>
        <v>0</v>
      </c>
      <c r="AR11" s="175">
        <f>'M - Desp. OBRAS E INST.'!Q12</f>
        <v>0</v>
      </c>
      <c r="AS11" s="175">
        <f>'N - Desp. EQUIPAM. E MAT. PERM.'!U12</f>
        <v>0</v>
      </c>
      <c r="AT11" s="175">
        <f>'O - Desp. OUTROS BENS E DIR.'!T12</f>
        <v>0</v>
      </c>
      <c r="AU11" s="175">
        <f>'P - Desp. CUSTOS DIRETOS'!O12</f>
        <v>0</v>
      </c>
      <c r="AV11" s="175">
        <f>'Q - Desp. CAPAC. DE FORN.'!T12</f>
        <v>0</v>
      </c>
      <c r="AW11" s="175"/>
      <c r="AX11" s="186">
        <f>'S - Desp. TESTES'!O12</f>
        <v>0</v>
      </c>
      <c r="AY11" s="175">
        <f t="shared" si="3"/>
        <v>0</v>
      </c>
      <c r="AZ11" s="175">
        <f>'J - Desp. SERVIÇO'!P12</f>
        <v>0</v>
      </c>
      <c r="BA11" s="148">
        <f t="shared" si="4"/>
        <v>0</v>
      </c>
      <c r="BB11" s="24">
        <f t="shared" si="5"/>
        <v>0</v>
      </c>
      <c r="BC11" s="24">
        <f t="shared" si="1"/>
        <v>0</v>
      </c>
      <c r="BD11" s="24">
        <f t="shared" si="2"/>
        <v>0</v>
      </c>
      <c r="BE11" s="175">
        <f t="shared" si="6"/>
        <v>0</v>
      </c>
      <c r="BF11" s="148">
        <f>'U - Desp. TRIBUTOS'!Q12</f>
        <v>0</v>
      </c>
      <c r="BG11" s="175">
        <f t="shared" si="7"/>
        <v>0</v>
      </c>
    </row>
    <row r="12" spans="1:66" x14ac:dyDescent="0.35">
      <c r="A12" s="142" t="s">
        <v>1017</v>
      </c>
      <c r="B12" s="56"/>
      <c r="C12" s="551"/>
      <c r="D12" s="825"/>
      <c r="E12" s="827"/>
      <c r="F12" s="525"/>
      <c r="G12" s="526" t="str">
        <f t="shared" si="18"/>
        <v/>
      </c>
      <c r="I12" s="24" t="b">
        <f t="shared" si="19"/>
        <v>0</v>
      </c>
      <c r="J12" s="24" t="b">
        <f t="shared" si="20"/>
        <v>0</v>
      </c>
      <c r="K12" s="24" t="str">
        <f t="shared" si="8"/>
        <v/>
      </c>
      <c r="L12" s="120" t="str">
        <f t="shared" si="9"/>
        <v/>
      </c>
      <c r="M12" s="120" t="str">
        <f t="shared" si="10"/>
        <v/>
      </c>
      <c r="N12" s="120" t="str">
        <f t="shared" si="11"/>
        <v/>
      </c>
      <c r="O12" s="120" t="str">
        <f t="shared" si="12"/>
        <v/>
      </c>
      <c r="P12" s="120" t="str">
        <f t="shared" si="13"/>
        <v/>
      </c>
      <c r="Q12" s="120" t="str">
        <f t="shared" si="14"/>
        <v/>
      </c>
      <c r="R12" s="78" t="str">
        <f t="shared" si="15"/>
        <v/>
      </c>
      <c r="S12" s="24" t="str">
        <f>IFERROR(VLOOKUP(B12,$B$7:B11,1,FALSE),"")</f>
        <v/>
      </c>
      <c r="T12" s="24" t="str">
        <f t="shared" si="16"/>
        <v/>
      </c>
      <c r="U12" s="24" t="str">
        <f t="shared" si="17"/>
        <v>;;;;;OUTRAS DESPESAS;DESPESA DE IMPORTACAO</v>
      </c>
      <c r="V12" s="24" t="str">
        <f>IFERROR(VLOOKUP($U12,'VERIFICAÇÃO 8'!H:J,2,FALSE),"")</f>
        <v/>
      </c>
      <c r="W12" s="24" t="str">
        <f>IFERROR(VLOOKUP($U12,'VERIFICAÇÃO 8'!H:J,3,FALSE),"")</f>
        <v/>
      </c>
      <c r="X12" s="479"/>
      <c r="Z12" s="24">
        <f t="shared" si="21"/>
        <v>0</v>
      </c>
      <c r="AA12" s="24">
        <f t="shared" si="22"/>
        <v>0</v>
      </c>
      <c r="AB12" s="24">
        <f t="shared" si="23"/>
        <v>0</v>
      </c>
      <c r="AD12" s="24" t="str">
        <f>'A - DADOS INST.'!T49</f>
        <v/>
      </c>
      <c r="AE12" s="24" t="str">
        <f>'A - DADOS INST.'!U49</f>
        <v/>
      </c>
      <c r="AF12" s="24" t="str">
        <f>'A - DADOS INST.'!V49</f>
        <v/>
      </c>
      <c r="AG12" s="24" t="str">
        <f>'A - DADOS INST.'!W49</f>
        <v/>
      </c>
      <c r="AH12" s="24" t="str">
        <f>'A - DADOS INST.'!X49</f>
        <v/>
      </c>
      <c r="AI12" s="24" t="str">
        <f>'A - DADOS INST.'!Y49</f>
        <v/>
      </c>
      <c r="AJ12" s="24" t="str">
        <f>'A - DADOS INST.'!Z49</f>
        <v/>
      </c>
      <c r="AK12" s="175">
        <f>'F - Desp. EQUIPE'!S13</f>
        <v>0</v>
      </c>
      <c r="AL12" s="175">
        <f>'G - Desp. MAT. CONSUMO'!R13</f>
        <v>0</v>
      </c>
      <c r="AM12" s="175">
        <f>'H - Desp. PASSAGENS'!N13</f>
        <v>0</v>
      </c>
      <c r="AN12" s="175">
        <f>'I - Desp. DIÁRIA E AJ. DE CUSTO'!N13</f>
        <v>0</v>
      </c>
      <c r="AO12" s="175">
        <f>'J - Desp. SERVIÇO'!Q13</f>
        <v>0</v>
      </c>
      <c r="AP12" s="175">
        <f>'K - Desp. SERVIÇO-TIB'!P13</f>
        <v>0</v>
      </c>
      <c r="AQ12" s="175">
        <f>'L - Desp. PROTÓTIPO'!T13</f>
        <v>0</v>
      </c>
      <c r="AR12" s="175">
        <f>'M - Desp. OBRAS E INST.'!Q13</f>
        <v>0</v>
      </c>
      <c r="AS12" s="175">
        <f>'N - Desp. EQUIPAM. E MAT. PERM.'!U13</f>
        <v>0</v>
      </c>
      <c r="AT12" s="175">
        <f>'O - Desp. OUTROS BENS E DIR.'!T13</f>
        <v>0</v>
      </c>
      <c r="AU12" s="175">
        <f>'P - Desp. CUSTOS DIRETOS'!O13</f>
        <v>0</v>
      </c>
      <c r="AV12" s="175">
        <f>'Q - Desp. CAPAC. DE FORN.'!T13</f>
        <v>0</v>
      </c>
      <c r="AW12" s="175"/>
      <c r="AX12" s="186">
        <f>'S - Desp. TESTES'!O13</f>
        <v>0</v>
      </c>
      <c r="AY12" s="175">
        <f t="shared" si="3"/>
        <v>0</v>
      </c>
      <c r="AZ12" s="175">
        <f>'J - Desp. SERVIÇO'!P13</f>
        <v>0</v>
      </c>
      <c r="BA12" s="148">
        <f t="shared" si="4"/>
        <v>0</v>
      </c>
      <c r="BB12" s="24">
        <f t="shared" si="5"/>
        <v>0</v>
      </c>
      <c r="BC12" s="24">
        <f t="shared" si="1"/>
        <v>0</v>
      </c>
      <c r="BD12" s="24">
        <f t="shared" si="2"/>
        <v>0</v>
      </c>
      <c r="BE12" s="175">
        <f t="shared" si="6"/>
        <v>0</v>
      </c>
      <c r="BF12" s="148">
        <f>'U - Desp. TRIBUTOS'!Q13</f>
        <v>0</v>
      </c>
      <c r="BG12" s="175">
        <f t="shared" si="7"/>
        <v>0</v>
      </c>
    </row>
    <row r="13" spans="1:66" x14ac:dyDescent="0.35">
      <c r="A13" s="142" t="s">
        <v>1018</v>
      </c>
      <c r="B13" s="56"/>
      <c r="C13" s="551"/>
      <c r="D13" s="825"/>
      <c r="E13" s="827"/>
      <c r="F13" s="525"/>
      <c r="G13" s="526" t="str">
        <f t="shared" si="18"/>
        <v/>
      </c>
      <c r="I13" s="24" t="b">
        <f t="shared" si="19"/>
        <v>0</v>
      </c>
      <c r="J13" s="24" t="b">
        <f t="shared" si="20"/>
        <v>0</v>
      </c>
      <c r="K13" s="24" t="str">
        <f t="shared" si="8"/>
        <v/>
      </c>
      <c r="L13" s="120" t="str">
        <f t="shared" si="9"/>
        <v/>
      </c>
      <c r="M13" s="120" t="str">
        <f t="shared" si="10"/>
        <v/>
      </c>
      <c r="N13" s="120" t="str">
        <f t="shared" si="11"/>
        <v/>
      </c>
      <c r="O13" s="120" t="str">
        <f t="shared" si="12"/>
        <v/>
      </c>
      <c r="P13" s="120" t="str">
        <f t="shared" si="13"/>
        <v/>
      </c>
      <c r="Q13" s="120" t="str">
        <f t="shared" si="14"/>
        <v/>
      </c>
      <c r="R13" s="78" t="str">
        <f t="shared" si="15"/>
        <v/>
      </c>
      <c r="S13" s="24" t="str">
        <f>IFERROR(VLOOKUP(B13,$B$7:B12,1,FALSE),"")</f>
        <v/>
      </c>
      <c r="T13" s="24" t="str">
        <f t="shared" si="16"/>
        <v/>
      </c>
      <c r="U13" s="24" t="str">
        <f t="shared" si="17"/>
        <v>;;;;;OUTRAS DESPESAS;DESPESA DE IMPORTACAO</v>
      </c>
      <c r="V13" s="24" t="str">
        <f>IFERROR(VLOOKUP($U13,'VERIFICAÇÃO 8'!H:J,2,FALSE),"")</f>
        <v/>
      </c>
      <c r="W13" s="24" t="str">
        <f>IFERROR(VLOOKUP($U13,'VERIFICAÇÃO 8'!H:J,3,FALSE),"")</f>
        <v/>
      </c>
      <c r="X13" s="479"/>
      <c r="Z13" s="24">
        <f t="shared" si="21"/>
        <v>0</v>
      </c>
      <c r="AA13" s="24">
        <f t="shared" si="22"/>
        <v>0</v>
      </c>
      <c r="AB13" s="24">
        <f t="shared" si="23"/>
        <v>0</v>
      </c>
      <c r="AD13" s="24" t="str">
        <f>'A - DADOS INST.'!T50</f>
        <v/>
      </c>
      <c r="AE13" s="24" t="str">
        <f>'A - DADOS INST.'!U50</f>
        <v/>
      </c>
      <c r="AF13" s="24" t="str">
        <f>'A - DADOS INST.'!V50</f>
        <v/>
      </c>
      <c r="AG13" s="24" t="str">
        <f>'A - DADOS INST.'!W50</f>
        <v/>
      </c>
      <c r="AH13" s="24" t="str">
        <f>'A - DADOS INST.'!X50</f>
        <v/>
      </c>
      <c r="AI13" s="24" t="str">
        <f>'A - DADOS INST.'!Y50</f>
        <v/>
      </c>
      <c r="AJ13" s="24" t="str">
        <f>'A - DADOS INST.'!Z50</f>
        <v/>
      </c>
      <c r="AK13" s="175">
        <f>'F - Desp. EQUIPE'!S14</f>
        <v>0</v>
      </c>
      <c r="AL13" s="175">
        <f>'G - Desp. MAT. CONSUMO'!R14</f>
        <v>0</v>
      </c>
      <c r="AM13" s="175">
        <f>'H - Desp. PASSAGENS'!N14</f>
        <v>0</v>
      </c>
      <c r="AN13" s="175">
        <f>'I - Desp. DIÁRIA E AJ. DE CUSTO'!N14</f>
        <v>0</v>
      </c>
      <c r="AO13" s="175">
        <f>'J - Desp. SERVIÇO'!Q14</f>
        <v>0</v>
      </c>
      <c r="AP13" s="175">
        <f>'K - Desp. SERVIÇO-TIB'!P14</f>
        <v>0</v>
      </c>
      <c r="AQ13" s="175">
        <f>'L - Desp. PROTÓTIPO'!T14</f>
        <v>0</v>
      </c>
      <c r="AR13" s="175">
        <f>'M - Desp. OBRAS E INST.'!Q14</f>
        <v>0</v>
      </c>
      <c r="AS13" s="175">
        <f>'N - Desp. EQUIPAM. E MAT. PERM.'!U14</f>
        <v>0</v>
      </c>
      <c r="AT13" s="175">
        <f>'O - Desp. OUTROS BENS E DIR.'!T14</f>
        <v>0</v>
      </c>
      <c r="AU13" s="175">
        <f>'P - Desp. CUSTOS DIRETOS'!O14</f>
        <v>0</v>
      </c>
      <c r="AV13" s="175">
        <f>'Q - Desp. CAPAC. DE FORN.'!T14</f>
        <v>0</v>
      </c>
      <c r="AW13" s="175"/>
      <c r="AX13" s="186">
        <f>'S - Desp. TESTES'!O14</f>
        <v>0</v>
      </c>
      <c r="AY13" s="175">
        <f t="shared" si="3"/>
        <v>0</v>
      </c>
      <c r="AZ13" s="175">
        <f>'J - Desp. SERVIÇO'!P14</f>
        <v>0</v>
      </c>
      <c r="BA13" s="148">
        <f t="shared" si="4"/>
        <v>0</v>
      </c>
      <c r="BB13" s="24">
        <f t="shared" si="5"/>
        <v>0</v>
      </c>
      <c r="BC13" s="24">
        <f t="shared" si="1"/>
        <v>0</v>
      </c>
      <c r="BD13" s="24">
        <f t="shared" si="2"/>
        <v>0</v>
      </c>
      <c r="BE13" s="175">
        <f t="shared" si="6"/>
        <v>0</v>
      </c>
      <c r="BF13" s="148">
        <f>'U - Desp. TRIBUTOS'!Q14</f>
        <v>0</v>
      </c>
      <c r="BG13" s="175">
        <f t="shared" si="7"/>
        <v>0</v>
      </c>
    </row>
    <row r="14" spans="1:66" x14ac:dyDescent="0.35">
      <c r="A14" s="142" t="s">
        <v>1019</v>
      </c>
      <c r="B14" s="56"/>
      <c r="C14" s="551"/>
      <c r="D14" s="825"/>
      <c r="E14" s="827"/>
      <c r="F14" s="525"/>
      <c r="G14" s="526" t="str">
        <f t="shared" si="18"/>
        <v/>
      </c>
      <c r="I14" s="24" t="b">
        <f t="shared" si="19"/>
        <v>0</v>
      </c>
      <c r="J14" s="24" t="b">
        <f t="shared" si="20"/>
        <v>0</v>
      </c>
      <c r="K14" s="24" t="str">
        <f t="shared" si="8"/>
        <v/>
      </c>
      <c r="L14" s="120" t="str">
        <f t="shared" si="9"/>
        <v/>
      </c>
      <c r="M14" s="120" t="str">
        <f t="shared" si="10"/>
        <v/>
      </c>
      <c r="N14" s="120" t="str">
        <f t="shared" si="11"/>
        <v/>
      </c>
      <c r="O14" s="120" t="str">
        <f t="shared" si="12"/>
        <v/>
      </c>
      <c r="P14" s="120" t="str">
        <f t="shared" si="13"/>
        <v/>
      </c>
      <c r="Q14" s="120" t="str">
        <f t="shared" si="14"/>
        <v/>
      </c>
      <c r="R14" s="78" t="str">
        <f t="shared" si="15"/>
        <v/>
      </c>
      <c r="S14" s="24" t="str">
        <f>IFERROR(VLOOKUP(B14,$B$7:B13,1,FALSE),"")</f>
        <v/>
      </c>
      <c r="T14" s="24" t="str">
        <f t="shared" si="16"/>
        <v/>
      </c>
      <c r="U14" s="24" t="str">
        <f t="shared" si="17"/>
        <v>;;;;;OUTRAS DESPESAS;DESPESA DE IMPORTACAO</v>
      </c>
      <c r="V14" s="24" t="str">
        <f>IFERROR(VLOOKUP($U14,'VERIFICAÇÃO 8'!H:J,2,FALSE),"")</f>
        <v/>
      </c>
      <c r="W14" s="24" t="str">
        <f>IFERROR(VLOOKUP($U14,'VERIFICAÇÃO 8'!H:J,3,FALSE),"")</f>
        <v/>
      </c>
      <c r="X14" s="479"/>
      <c r="Z14" s="24">
        <f t="shared" si="21"/>
        <v>0</v>
      </c>
      <c r="AA14" s="24">
        <f t="shared" si="22"/>
        <v>0</v>
      </c>
      <c r="AB14" s="24">
        <f t="shared" si="23"/>
        <v>0</v>
      </c>
      <c r="AD14" s="24" t="str">
        <f>'A - DADOS INST.'!T51</f>
        <v/>
      </c>
      <c r="AE14" s="24" t="str">
        <f>'A - DADOS INST.'!U51</f>
        <v/>
      </c>
      <c r="AF14" s="24" t="str">
        <f>'A - DADOS INST.'!V51</f>
        <v/>
      </c>
      <c r="AG14" s="24" t="str">
        <f>'A - DADOS INST.'!W51</f>
        <v/>
      </c>
      <c r="AH14" s="24" t="str">
        <f>'A - DADOS INST.'!X51</f>
        <v/>
      </c>
      <c r="AI14" s="24" t="str">
        <f>'A - DADOS INST.'!Y51</f>
        <v/>
      </c>
      <c r="AJ14" s="24" t="str">
        <f>'A - DADOS INST.'!Z51</f>
        <v/>
      </c>
      <c r="AK14" s="175">
        <f>'F - Desp. EQUIPE'!S15</f>
        <v>0</v>
      </c>
      <c r="AL14" s="175">
        <f>'G - Desp. MAT. CONSUMO'!R15</f>
        <v>0</v>
      </c>
      <c r="AM14" s="175">
        <f>'H - Desp. PASSAGENS'!N15</f>
        <v>0</v>
      </c>
      <c r="AN14" s="175">
        <f>'I - Desp. DIÁRIA E AJ. DE CUSTO'!N15</f>
        <v>0</v>
      </c>
      <c r="AO14" s="175">
        <f>'J - Desp. SERVIÇO'!Q15</f>
        <v>0</v>
      </c>
      <c r="AP14" s="175">
        <f>'K - Desp. SERVIÇO-TIB'!P15</f>
        <v>0</v>
      </c>
      <c r="AQ14" s="175">
        <f>'L - Desp. PROTÓTIPO'!T15</f>
        <v>0</v>
      </c>
      <c r="AR14" s="175">
        <f>'M - Desp. OBRAS E INST.'!Q15</f>
        <v>0</v>
      </c>
      <c r="AS14" s="175">
        <f>'N - Desp. EQUIPAM. E MAT. PERM.'!U15</f>
        <v>0</v>
      </c>
      <c r="AT14" s="175">
        <f>'O - Desp. OUTROS BENS E DIR.'!T15</f>
        <v>0</v>
      </c>
      <c r="AU14" s="175">
        <f>'P - Desp. CUSTOS DIRETOS'!O15</f>
        <v>0</v>
      </c>
      <c r="AV14" s="175">
        <f>'Q - Desp. CAPAC. DE FORN.'!T15</f>
        <v>0</v>
      </c>
      <c r="AW14" s="175"/>
      <c r="AX14" s="186">
        <f>'S - Desp. TESTES'!O15</f>
        <v>0</v>
      </c>
      <c r="AY14" s="175">
        <f t="shared" si="3"/>
        <v>0</v>
      </c>
      <c r="AZ14" s="175">
        <f>'J - Desp. SERVIÇO'!P15</f>
        <v>0</v>
      </c>
      <c r="BA14" s="148">
        <f t="shared" si="4"/>
        <v>0</v>
      </c>
      <c r="BB14" s="24">
        <f t="shared" si="5"/>
        <v>0</v>
      </c>
      <c r="BC14" s="24">
        <f t="shared" si="1"/>
        <v>0</v>
      </c>
      <c r="BD14" s="24">
        <f t="shared" si="2"/>
        <v>0</v>
      </c>
      <c r="BE14" s="175">
        <f t="shared" si="6"/>
        <v>0</v>
      </c>
      <c r="BF14" s="148">
        <f>'U - Desp. TRIBUTOS'!Q15</f>
        <v>0</v>
      </c>
      <c r="BG14" s="175">
        <f t="shared" si="7"/>
        <v>0</v>
      </c>
    </row>
    <row r="15" spans="1:66" x14ac:dyDescent="0.35">
      <c r="A15" s="142" t="s">
        <v>1020</v>
      </c>
      <c r="B15" s="56"/>
      <c r="C15" s="551"/>
      <c r="D15" s="825"/>
      <c r="E15" s="827"/>
      <c r="F15" s="525"/>
      <c r="G15" s="526" t="str">
        <f t="shared" si="18"/>
        <v/>
      </c>
      <c r="I15" s="24" t="b">
        <f t="shared" si="19"/>
        <v>0</v>
      </c>
      <c r="J15" s="24" t="b">
        <f t="shared" si="20"/>
        <v>0</v>
      </c>
      <c r="K15" s="24" t="str">
        <f t="shared" si="8"/>
        <v/>
      </c>
      <c r="L15" s="120" t="str">
        <f t="shared" si="9"/>
        <v/>
      </c>
      <c r="M15" s="120" t="str">
        <f t="shared" si="10"/>
        <v/>
      </c>
      <c r="N15" s="120" t="str">
        <f t="shared" si="11"/>
        <v/>
      </c>
      <c r="O15" s="120" t="str">
        <f t="shared" si="12"/>
        <v/>
      </c>
      <c r="P15" s="120" t="str">
        <f t="shared" si="13"/>
        <v/>
      </c>
      <c r="Q15" s="120" t="str">
        <f t="shared" si="14"/>
        <v/>
      </c>
      <c r="R15" s="78" t="str">
        <f t="shared" si="15"/>
        <v/>
      </c>
      <c r="S15" s="24" t="str">
        <f>IFERROR(VLOOKUP(B15,$B$7:B14,1,FALSE),"")</f>
        <v/>
      </c>
      <c r="T15" s="24" t="str">
        <f t="shared" si="16"/>
        <v/>
      </c>
      <c r="U15" s="24" t="str">
        <f t="shared" si="17"/>
        <v>;;;;;OUTRAS DESPESAS;DESPESA DE IMPORTACAO</v>
      </c>
      <c r="V15" s="24" t="str">
        <f>IFERROR(VLOOKUP($U15,'VERIFICAÇÃO 8'!H:J,2,FALSE),"")</f>
        <v/>
      </c>
      <c r="W15" s="24" t="str">
        <f>IFERROR(VLOOKUP($U15,'VERIFICAÇÃO 8'!H:J,3,FALSE),"")</f>
        <v/>
      </c>
      <c r="X15" s="479"/>
      <c r="Z15" s="24">
        <f t="shared" si="21"/>
        <v>0</v>
      </c>
      <c r="AA15" s="24">
        <f t="shared" si="22"/>
        <v>0</v>
      </c>
      <c r="AB15" s="24">
        <f t="shared" si="23"/>
        <v>0</v>
      </c>
      <c r="AD15" s="24" t="str">
        <f>'A - DADOS INST.'!T52</f>
        <v/>
      </c>
      <c r="AE15" s="24" t="str">
        <f>'A - DADOS INST.'!U52</f>
        <v/>
      </c>
      <c r="AF15" s="24" t="str">
        <f>'A - DADOS INST.'!V52</f>
        <v/>
      </c>
      <c r="AG15" s="24" t="str">
        <f>'A - DADOS INST.'!W52</f>
        <v/>
      </c>
      <c r="AH15" s="24" t="str">
        <f>'A - DADOS INST.'!X52</f>
        <v/>
      </c>
      <c r="AI15" s="24" t="str">
        <f>'A - DADOS INST.'!Y52</f>
        <v/>
      </c>
      <c r="AJ15" s="24" t="str">
        <f>'A - DADOS INST.'!Z52</f>
        <v/>
      </c>
      <c r="AK15" s="175">
        <f>'F - Desp. EQUIPE'!S16</f>
        <v>0</v>
      </c>
      <c r="AL15" s="175">
        <f>'G - Desp. MAT. CONSUMO'!R16</f>
        <v>0</v>
      </c>
      <c r="AM15" s="175">
        <f>'H - Desp. PASSAGENS'!N16</f>
        <v>0</v>
      </c>
      <c r="AN15" s="175">
        <f>'I - Desp. DIÁRIA E AJ. DE CUSTO'!N16</f>
        <v>0</v>
      </c>
      <c r="AO15" s="175">
        <f>'J - Desp. SERVIÇO'!Q16</f>
        <v>0</v>
      </c>
      <c r="AP15" s="175">
        <f>'K - Desp. SERVIÇO-TIB'!P16</f>
        <v>0</v>
      </c>
      <c r="AQ15" s="175">
        <f>'L - Desp. PROTÓTIPO'!T16</f>
        <v>0</v>
      </c>
      <c r="AR15" s="175">
        <f>'M - Desp. OBRAS E INST.'!Q16</f>
        <v>0</v>
      </c>
      <c r="AS15" s="175">
        <f>'N - Desp. EQUIPAM. E MAT. PERM.'!U16</f>
        <v>0</v>
      </c>
      <c r="AT15" s="175">
        <f>'O - Desp. OUTROS BENS E DIR.'!T16</f>
        <v>0</v>
      </c>
      <c r="AU15" s="175">
        <f>'P - Desp. CUSTOS DIRETOS'!O16</f>
        <v>0</v>
      </c>
      <c r="AV15" s="175">
        <f>'Q - Desp. CAPAC. DE FORN.'!T16</f>
        <v>0</v>
      </c>
      <c r="AW15" s="175"/>
      <c r="AX15" s="186">
        <f>'S - Desp. TESTES'!O16</f>
        <v>0</v>
      </c>
      <c r="AY15" s="175">
        <f t="shared" si="3"/>
        <v>0</v>
      </c>
      <c r="AZ15" s="175">
        <f>'J - Desp. SERVIÇO'!P16</f>
        <v>0</v>
      </c>
      <c r="BA15" s="148">
        <f t="shared" si="4"/>
        <v>0</v>
      </c>
      <c r="BB15" s="24">
        <f t="shared" si="5"/>
        <v>0</v>
      </c>
      <c r="BC15" s="24">
        <f t="shared" si="1"/>
        <v>0</v>
      </c>
      <c r="BD15" s="24">
        <f t="shared" si="2"/>
        <v>0</v>
      </c>
      <c r="BE15" s="175">
        <f t="shared" si="6"/>
        <v>0</v>
      </c>
      <c r="BF15" s="148">
        <f>'U - Desp. TRIBUTOS'!Q16</f>
        <v>0</v>
      </c>
      <c r="BG15" s="175">
        <f t="shared" si="7"/>
        <v>0</v>
      </c>
    </row>
    <row r="16" spans="1:66" x14ac:dyDescent="0.35">
      <c r="A16" s="142" t="s">
        <v>1021</v>
      </c>
      <c r="B16" s="56"/>
      <c r="C16" s="551"/>
      <c r="D16" s="825"/>
      <c r="E16" s="827"/>
      <c r="F16" s="525"/>
      <c r="G16" s="526" t="str">
        <f t="shared" si="18"/>
        <v/>
      </c>
      <c r="I16" s="24" t="b">
        <f t="shared" si="19"/>
        <v>0</v>
      </c>
      <c r="J16" s="24" t="b">
        <f t="shared" si="20"/>
        <v>0</v>
      </c>
      <c r="K16" s="24" t="str">
        <f t="shared" si="8"/>
        <v/>
      </c>
      <c r="L16" s="120" t="str">
        <f t="shared" si="9"/>
        <v/>
      </c>
      <c r="M16" s="120" t="str">
        <f t="shared" si="10"/>
        <v/>
      </c>
      <c r="N16" s="120" t="str">
        <f t="shared" si="11"/>
        <v/>
      </c>
      <c r="O16" s="120" t="str">
        <f t="shared" si="12"/>
        <v/>
      </c>
      <c r="P16" s="120" t="str">
        <f t="shared" si="13"/>
        <v/>
      </c>
      <c r="Q16" s="120" t="str">
        <f t="shared" si="14"/>
        <v/>
      </c>
      <c r="R16" s="78" t="str">
        <f t="shared" si="15"/>
        <v/>
      </c>
      <c r="S16" s="24" t="str">
        <f>IFERROR(VLOOKUP(B16,$B$7:B15,1,FALSE),"")</f>
        <v/>
      </c>
      <c r="T16" s="24" t="str">
        <f t="shared" si="16"/>
        <v/>
      </c>
      <c r="U16" s="24" t="str">
        <f t="shared" si="17"/>
        <v>;;;;;OUTRAS DESPESAS;DESPESA DE IMPORTACAO</v>
      </c>
      <c r="V16" s="24" t="str">
        <f>IFERROR(VLOOKUP($U16,'VERIFICAÇÃO 8'!H:J,2,FALSE),"")</f>
        <v/>
      </c>
      <c r="W16" s="24" t="str">
        <f>IFERROR(VLOOKUP($U16,'VERIFICAÇÃO 8'!H:J,3,FALSE),"")</f>
        <v/>
      </c>
      <c r="X16" s="479"/>
      <c r="Z16" s="24">
        <f t="shared" si="21"/>
        <v>0</v>
      </c>
      <c r="AA16" s="24">
        <f t="shared" si="22"/>
        <v>0</v>
      </c>
      <c r="AB16" s="24">
        <f t="shared" si="23"/>
        <v>0</v>
      </c>
      <c r="AD16" s="24" t="str">
        <f>'A - DADOS INST.'!T53</f>
        <v/>
      </c>
      <c r="AE16" s="24" t="str">
        <f>'A - DADOS INST.'!U53</f>
        <v/>
      </c>
      <c r="AF16" s="24" t="str">
        <f>'A - DADOS INST.'!V53</f>
        <v/>
      </c>
      <c r="AG16" s="24" t="str">
        <f>'A - DADOS INST.'!W53</f>
        <v/>
      </c>
      <c r="AH16" s="24" t="str">
        <f>'A - DADOS INST.'!X53</f>
        <v/>
      </c>
      <c r="AI16" s="24" t="str">
        <f>'A - DADOS INST.'!Y53</f>
        <v/>
      </c>
      <c r="AJ16" s="24" t="str">
        <f>'A - DADOS INST.'!Z53</f>
        <v/>
      </c>
      <c r="AK16" s="175">
        <f>'F - Desp. EQUIPE'!S17</f>
        <v>0</v>
      </c>
      <c r="AL16" s="175">
        <f>'G - Desp. MAT. CONSUMO'!R17</f>
        <v>0</v>
      </c>
      <c r="AM16" s="175">
        <f>'H - Desp. PASSAGENS'!N17</f>
        <v>0</v>
      </c>
      <c r="AN16" s="175">
        <f>'I - Desp. DIÁRIA E AJ. DE CUSTO'!N17</f>
        <v>0</v>
      </c>
      <c r="AO16" s="175">
        <f>'J - Desp. SERVIÇO'!Q17</f>
        <v>0</v>
      </c>
      <c r="AP16" s="175">
        <f>'K - Desp. SERVIÇO-TIB'!P17</f>
        <v>0</v>
      </c>
      <c r="AQ16" s="175">
        <f>'L - Desp. PROTÓTIPO'!T17</f>
        <v>0</v>
      </c>
      <c r="AR16" s="175">
        <f>'M - Desp. OBRAS E INST.'!Q17</f>
        <v>0</v>
      </c>
      <c r="AS16" s="175">
        <f>'N - Desp. EQUIPAM. E MAT. PERM.'!U17</f>
        <v>0</v>
      </c>
      <c r="AT16" s="175">
        <f>'O - Desp. OUTROS BENS E DIR.'!T17</f>
        <v>0</v>
      </c>
      <c r="AU16" s="175">
        <f>'P - Desp. CUSTOS DIRETOS'!O17</f>
        <v>0</v>
      </c>
      <c r="AV16" s="175">
        <f>'Q - Desp. CAPAC. DE FORN.'!T17</f>
        <v>0</v>
      </c>
      <c r="AW16" s="175"/>
      <c r="AX16" s="186">
        <f>'S - Desp. TESTES'!O17</f>
        <v>0</v>
      </c>
      <c r="AY16" s="175">
        <f t="shared" si="3"/>
        <v>0</v>
      </c>
      <c r="AZ16" s="175">
        <f>'J - Desp. SERVIÇO'!P17</f>
        <v>0</v>
      </c>
      <c r="BA16" s="148">
        <f t="shared" si="4"/>
        <v>0</v>
      </c>
      <c r="BB16" s="24">
        <f t="shared" si="5"/>
        <v>0</v>
      </c>
      <c r="BC16" s="24">
        <f t="shared" si="1"/>
        <v>0</v>
      </c>
      <c r="BD16" s="24">
        <f t="shared" si="2"/>
        <v>0</v>
      </c>
      <c r="BE16" s="175">
        <f t="shared" si="6"/>
        <v>0</v>
      </c>
      <c r="BF16" s="148">
        <f>'U - Desp. TRIBUTOS'!Q17</f>
        <v>0</v>
      </c>
      <c r="BG16" s="175">
        <f t="shared" si="7"/>
        <v>0</v>
      </c>
    </row>
    <row r="17" spans="1:66" x14ac:dyDescent="0.35">
      <c r="A17" s="142" t="s">
        <v>1022</v>
      </c>
      <c r="B17" s="56"/>
      <c r="C17" s="551"/>
      <c r="D17" s="825"/>
      <c r="E17" s="827"/>
      <c r="F17" s="525"/>
      <c r="G17" s="526" t="str">
        <f t="shared" si="18"/>
        <v/>
      </c>
      <c r="I17" s="24" t="b">
        <f t="shared" si="19"/>
        <v>0</v>
      </c>
      <c r="J17" s="24" t="b">
        <f t="shared" si="20"/>
        <v>0</v>
      </c>
      <c r="K17" s="24" t="str">
        <f t="shared" si="8"/>
        <v/>
      </c>
      <c r="L17" s="120" t="str">
        <f t="shared" si="9"/>
        <v/>
      </c>
      <c r="M17" s="120" t="str">
        <f t="shared" si="10"/>
        <v/>
      </c>
      <c r="N17" s="120" t="str">
        <f t="shared" si="11"/>
        <v/>
      </c>
      <c r="O17" s="120" t="str">
        <f t="shared" si="12"/>
        <v/>
      </c>
      <c r="P17" s="120" t="str">
        <f t="shared" si="13"/>
        <v/>
      </c>
      <c r="Q17" s="120" t="str">
        <f t="shared" si="14"/>
        <v/>
      </c>
      <c r="R17" s="78" t="str">
        <f t="shared" si="15"/>
        <v/>
      </c>
      <c r="S17" s="24" t="str">
        <f>IFERROR(VLOOKUP(B17,$B$7:B16,1,FALSE),"")</f>
        <v/>
      </c>
      <c r="T17" s="24" t="str">
        <f t="shared" si="16"/>
        <v/>
      </c>
      <c r="U17" s="24" t="str">
        <f t="shared" si="17"/>
        <v>;;;;;OUTRAS DESPESAS;DESPESA DE IMPORTACAO</v>
      </c>
      <c r="V17" s="24" t="str">
        <f>IFERROR(VLOOKUP($U17,'VERIFICAÇÃO 8'!H:J,2,FALSE),"")</f>
        <v/>
      </c>
      <c r="W17" s="24" t="str">
        <f>IFERROR(VLOOKUP($U17,'VERIFICAÇÃO 8'!H:J,3,FALSE),"")</f>
        <v/>
      </c>
      <c r="X17" s="479"/>
      <c r="Z17" s="24">
        <f t="shared" si="21"/>
        <v>0</v>
      </c>
      <c r="AA17" s="24">
        <f t="shared" si="22"/>
        <v>0</v>
      </c>
      <c r="AB17" s="24">
        <f t="shared" si="23"/>
        <v>0</v>
      </c>
      <c r="AD17" s="24" t="str">
        <f>'A - DADOS INST.'!T54</f>
        <v/>
      </c>
      <c r="AE17" s="24" t="str">
        <f>'A - DADOS INST.'!U54</f>
        <v/>
      </c>
      <c r="AF17" s="24" t="str">
        <f>'A - DADOS INST.'!V54</f>
        <v/>
      </c>
      <c r="AG17" s="24" t="str">
        <f>'A - DADOS INST.'!W54</f>
        <v/>
      </c>
      <c r="AH17" s="24" t="str">
        <f>'A - DADOS INST.'!X54</f>
        <v/>
      </c>
      <c r="AI17" s="24" t="str">
        <f>'A - DADOS INST.'!Y54</f>
        <v/>
      </c>
      <c r="AJ17" s="24" t="str">
        <f>'A - DADOS INST.'!Z54</f>
        <v/>
      </c>
      <c r="AK17" s="175">
        <f>'F - Desp. EQUIPE'!S18</f>
        <v>0</v>
      </c>
      <c r="AL17" s="175">
        <f>'G - Desp. MAT. CONSUMO'!R18</f>
        <v>0</v>
      </c>
      <c r="AM17" s="175">
        <f>'H - Desp. PASSAGENS'!N18</f>
        <v>0</v>
      </c>
      <c r="AN17" s="175">
        <f>'I - Desp. DIÁRIA E AJ. DE CUSTO'!N18</f>
        <v>0</v>
      </c>
      <c r="AO17" s="175">
        <f>'J - Desp. SERVIÇO'!Q18</f>
        <v>0</v>
      </c>
      <c r="AP17" s="175">
        <f>'K - Desp. SERVIÇO-TIB'!P18</f>
        <v>0</v>
      </c>
      <c r="AQ17" s="175">
        <f>'L - Desp. PROTÓTIPO'!T18</f>
        <v>0</v>
      </c>
      <c r="AR17" s="175">
        <f>'M - Desp. OBRAS E INST.'!Q18</f>
        <v>0</v>
      </c>
      <c r="AS17" s="175">
        <f>'N - Desp. EQUIPAM. E MAT. PERM.'!U18</f>
        <v>0</v>
      </c>
      <c r="AT17" s="175">
        <f>'O - Desp. OUTROS BENS E DIR.'!T18</f>
        <v>0</v>
      </c>
      <c r="AU17" s="175">
        <f>'P - Desp. CUSTOS DIRETOS'!O18</f>
        <v>0</v>
      </c>
      <c r="AV17" s="175">
        <f>'Q - Desp. CAPAC. DE FORN.'!T18</f>
        <v>0</v>
      </c>
      <c r="AW17" s="175"/>
      <c r="AX17" s="186">
        <f>'S - Desp. TESTES'!O18</f>
        <v>0</v>
      </c>
      <c r="AY17" s="175">
        <f t="shared" si="3"/>
        <v>0</v>
      </c>
      <c r="AZ17" s="175">
        <f>'J - Desp. SERVIÇO'!P18</f>
        <v>0</v>
      </c>
      <c r="BA17" s="148">
        <f t="shared" si="4"/>
        <v>0</v>
      </c>
      <c r="BB17" s="24">
        <f t="shared" si="5"/>
        <v>0</v>
      </c>
      <c r="BC17" s="24">
        <f t="shared" si="1"/>
        <v>0</v>
      </c>
      <c r="BD17" s="24">
        <f t="shared" si="2"/>
        <v>0</v>
      </c>
      <c r="BE17" s="175">
        <f t="shared" si="6"/>
        <v>0</v>
      </c>
      <c r="BF17" s="148">
        <f>'U - Desp. TRIBUTOS'!Q18</f>
        <v>0</v>
      </c>
      <c r="BG17" s="175">
        <f t="shared" si="7"/>
        <v>0</v>
      </c>
    </row>
    <row r="18" spans="1:66" x14ac:dyDescent="0.35">
      <c r="A18" s="142" t="s">
        <v>1023</v>
      </c>
      <c r="B18" s="56"/>
      <c r="C18" s="551"/>
      <c r="D18" s="825"/>
      <c r="E18" s="827"/>
      <c r="F18" s="525"/>
      <c r="G18" s="526" t="str">
        <f t="shared" si="18"/>
        <v/>
      </c>
      <c r="I18" s="24" t="b">
        <f t="shared" si="19"/>
        <v>0</v>
      </c>
      <c r="J18" s="24" t="b">
        <f t="shared" si="20"/>
        <v>0</v>
      </c>
      <c r="K18" s="24" t="str">
        <f t="shared" si="8"/>
        <v/>
      </c>
      <c r="L18" s="120" t="str">
        <f t="shared" si="9"/>
        <v/>
      </c>
      <c r="M18" s="120" t="str">
        <f t="shared" si="10"/>
        <v/>
      </c>
      <c r="N18" s="120" t="str">
        <f t="shared" si="11"/>
        <v/>
      </c>
      <c r="O18" s="120" t="str">
        <f t="shared" si="12"/>
        <v/>
      </c>
      <c r="P18" s="120" t="str">
        <f t="shared" si="13"/>
        <v/>
      </c>
      <c r="Q18" s="120" t="str">
        <f t="shared" si="14"/>
        <v/>
      </c>
      <c r="R18" s="78" t="str">
        <f t="shared" si="15"/>
        <v/>
      </c>
      <c r="S18" s="24" t="str">
        <f>IFERROR(VLOOKUP(B18,$B$7:B17,1,FALSE),"")</f>
        <v/>
      </c>
      <c r="T18" s="24" t="str">
        <f t="shared" si="16"/>
        <v/>
      </c>
      <c r="U18" s="24" t="str">
        <f t="shared" si="17"/>
        <v>;;;;;OUTRAS DESPESAS;DESPESA DE IMPORTACAO</v>
      </c>
      <c r="V18" s="24" t="str">
        <f>IFERROR(VLOOKUP($U18,'VERIFICAÇÃO 8'!H:J,2,FALSE),"")</f>
        <v/>
      </c>
      <c r="W18" s="24" t="str">
        <f>IFERROR(VLOOKUP($U18,'VERIFICAÇÃO 8'!H:J,3,FALSE),"")</f>
        <v/>
      </c>
      <c r="X18" s="479"/>
      <c r="Z18" s="24">
        <f t="shared" si="21"/>
        <v>0</v>
      </c>
      <c r="AA18" s="24">
        <f t="shared" si="22"/>
        <v>0</v>
      </c>
      <c r="AB18" s="24">
        <f t="shared" si="23"/>
        <v>0</v>
      </c>
      <c r="AD18" s="24" t="str">
        <f>'A - DADOS INST.'!T55</f>
        <v/>
      </c>
      <c r="AE18" s="24" t="str">
        <f>'A - DADOS INST.'!U55</f>
        <v/>
      </c>
      <c r="AF18" s="24" t="str">
        <f>'A - DADOS INST.'!V55</f>
        <v/>
      </c>
      <c r="AG18" s="24" t="str">
        <f>'A - DADOS INST.'!W55</f>
        <v/>
      </c>
      <c r="AH18" s="24" t="str">
        <f>'A - DADOS INST.'!X55</f>
        <v/>
      </c>
      <c r="AI18" s="24" t="str">
        <f>'A - DADOS INST.'!Y55</f>
        <v/>
      </c>
      <c r="AJ18" s="24" t="str">
        <f>'A - DADOS INST.'!Z55</f>
        <v/>
      </c>
      <c r="AK18" s="175">
        <f>'F - Desp. EQUIPE'!S19</f>
        <v>0</v>
      </c>
      <c r="AL18" s="175">
        <f>'G - Desp. MAT. CONSUMO'!R19</f>
        <v>0</v>
      </c>
      <c r="AM18" s="175">
        <f>'H - Desp. PASSAGENS'!N19</f>
        <v>0</v>
      </c>
      <c r="AN18" s="175">
        <f>'I - Desp. DIÁRIA E AJ. DE CUSTO'!N19</f>
        <v>0</v>
      </c>
      <c r="AO18" s="175">
        <f>'J - Desp. SERVIÇO'!Q19</f>
        <v>0</v>
      </c>
      <c r="AP18" s="175">
        <f>'K - Desp. SERVIÇO-TIB'!P19</f>
        <v>0</v>
      </c>
      <c r="AQ18" s="175">
        <f>'L - Desp. PROTÓTIPO'!T19</f>
        <v>0</v>
      </c>
      <c r="AR18" s="175">
        <f>'M - Desp. OBRAS E INST.'!Q19</f>
        <v>0</v>
      </c>
      <c r="AS18" s="175">
        <f>'N - Desp. EQUIPAM. E MAT. PERM.'!U19</f>
        <v>0</v>
      </c>
      <c r="AT18" s="175">
        <f>'O - Desp. OUTROS BENS E DIR.'!T19</f>
        <v>0</v>
      </c>
      <c r="AU18" s="175">
        <f>'P - Desp. CUSTOS DIRETOS'!O19</f>
        <v>0</v>
      </c>
      <c r="AV18" s="175">
        <f>'Q - Desp. CAPAC. DE FORN.'!T19</f>
        <v>0</v>
      </c>
      <c r="AW18" s="175"/>
      <c r="AX18" s="186">
        <f>'S - Desp. TESTES'!O19</f>
        <v>0</v>
      </c>
      <c r="AY18" s="175">
        <f t="shared" si="3"/>
        <v>0</v>
      </c>
      <c r="AZ18" s="175">
        <f>'J - Desp. SERVIÇO'!P19</f>
        <v>0</v>
      </c>
      <c r="BA18" s="148">
        <f t="shared" si="4"/>
        <v>0</v>
      </c>
      <c r="BB18" s="24">
        <f t="shared" si="5"/>
        <v>0</v>
      </c>
      <c r="BC18" s="24">
        <f t="shared" si="1"/>
        <v>0</v>
      </c>
      <c r="BD18" s="24">
        <f t="shared" si="2"/>
        <v>0</v>
      </c>
      <c r="BE18" s="175">
        <f t="shared" si="6"/>
        <v>0</v>
      </c>
      <c r="BF18" s="148">
        <f>'U - Desp. TRIBUTOS'!Q19</f>
        <v>0</v>
      </c>
      <c r="BG18" s="175">
        <f t="shared" si="7"/>
        <v>0</v>
      </c>
    </row>
    <row r="19" spans="1:66" x14ac:dyDescent="0.35">
      <c r="A19" s="142" t="s">
        <v>1024</v>
      </c>
      <c r="B19" s="56"/>
      <c r="C19" s="551"/>
      <c r="D19" s="825"/>
      <c r="E19" s="827"/>
      <c r="F19" s="525"/>
      <c r="G19" s="526" t="str">
        <f t="shared" si="18"/>
        <v/>
      </c>
      <c r="I19" s="24" t="b">
        <f t="shared" si="19"/>
        <v>0</v>
      </c>
      <c r="J19" s="24" t="b">
        <f t="shared" si="20"/>
        <v>0</v>
      </c>
      <c r="K19" s="24" t="str">
        <f t="shared" si="8"/>
        <v/>
      </c>
      <c r="L19" s="120" t="str">
        <f t="shared" si="9"/>
        <v/>
      </c>
      <c r="M19" s="120" t="str">
        <f t="shared" si="10"/>
        <v/>
      </c>
      <c r="N19" s="120" t="str">
        <f t="shared" si="11"/>
        <v/>
      </c>
      <c r="O19" s="120" t="str">
        <f t="shared" si="12"/>
        <v/>
      </c>
      <c r="P19" s="120" t="str">
        <f t="shared" si="13"/>
        <v/>
      </c>
      <c r="Q19" s="120" t="str">
        <f t="shared" si="14"/>
        <v/>
      </c>
      <c r="R19" s="78" t="str">
        <f t="shared" si="15"/>
        <v/>
      </c>
      <c r="S19" s="24" t="str">
        <f>IFERROR(VLOOKUP(B19,$B$7:B18,1,FALSE),"")</f>
        <v/>
      </c>
      <c r="T19" s="24" t="str">
        <f t="shared" si="16"/>
        <v/>
      </c>
      <c r="U19" s="24" t="str">
        <f t="shared" si="17"/>
        <v>;;;;;OUTRAS DESPESAS;DESPESA DE IMPORTACAO</v>
      </c>
      <c r="V19" s="24" t="str">
        <f>IFERROR(VLOOKUP($U19,'VERIFICAÇÃO 8'!H:J,2,FALSE),"")</f>
        <v/>
      </c>
      <c r="W19" s="24" t="str">
        <f>IFERROR(VLOOKUP($U19,'VERIFICAÇÃO 8'!H:J,3,FALSE),"")</f>
        <v/>
      </c>
      <c r="X19" s="479"/>
      <c r="Z19" s="24">
        <f t="shared" si="21"/>
        <v>0</v>
      </c>
      <c r="AA19" s="24">
        <f t="shared" si="22"/>
        <v>0</v>
      </c>
      <c r="AB19" s="24">
        <f t="shared" si="23"/>
        <v>0</v>
      </c>
      <c r="AD19" s="24" t="str">
        <f>'A - DADOS INST.'!T56</f>
        <v/>
      </c>
      <c r="AE19" s="24" t="str">
        <f>'A - DADOS INST.'!U56</f>
        <v/>
      </c>
      <c r="AF19" s="24" t="str">
        <f>'A - DADOS INST.'!V56</f>
        <v/>
      </c>
      <c r="AG19" s="24" t="str">
        <f>'A - DADOS INST.'!W56</f>
        <v/>
      </c>
      <c r="AH19" s="24" t="str">
        <f>'A - DADOS INST.'!X56</f>
        <v/>
      </c>
      <c r="AI19" s="24" t="str">
        <f>'A - DADOS INST.'!Y56</f>
        <v/>
      </c>
      <c r="AJ19" s="24" t="str">
        <f>'A - DADOS INST.'!Z56</f>
        <v/>
      </c>
      <c r="AK19" s="175">
        <f>'F - Desp. EQUIPE'!S20</f>
        <v>0</v>
      </c>
      <c r="AL19" s="175">
        <f>'G - Desp. MAT. CONSUMO'!R20</f>
        <v>0</v>
      </c>
      <c r="AM19" s="175">
        <f>'H - Desp. PASSAGENS'!N20</f>
        <v>0</v>
      </c>
      <c r="AN19" s="175">
        <f>'I - Desp. DIÁRIA E AJ. DE CUSTO'!N20</f>
        <v>0</v>
      </c>
      <c r="AO19" s="175">
        <f>'J - Desp. SERVIÇO'!Q20</f>
        <v>0</v>
      </c>
      <c r="AP19" s="175">
        <f>'K - Desp. SERVIÇO-TIB'!P20</f>
        <v>0</v>
      </c>
      <c r="AQ19" s="175">
        <f>'L - Desp. PROTÓTIPO'!T20</f>
        <v>0</v>
      </c>
      <c r="AR19" s="175">
        <f>'M - Desp. OBRAS E INST.'!Q20</f>
        <v>0</v>
      </c>
      <c r="AS19" s="175">
        <f>'N - Desp. EQUIPAM. E MAT. PERM.'!U20</f>
        <v>0</v>
      </c>
      <c r="AT19" s="175">
        <f>'O - Desp. OUTROS BENS E DIR.'!T20</f>
        <v>0</v>
      </c>
      <c r="AU19" s="175">
        <f>'P - Desp. CUSTOS DIRETOS'!O20</f>
        <v>0</v>
      </c>
      <c r="AV19" s="175">
        <f>'Q - Desp. CAPAC. DE FORN.'!T20</f>
        <v>0</v>
      </c>
      <c r="AW19" s="175"/>
      <c r="AX19" s="186">
        <f>'S - Desp. TESTES'!O20</f>
        <v>0</v>
      </c>
      <c r="AY19" s="175">
        <f t="shared" si="3"/>
        <v>0</v>
      </c>
      <c r="AZ19" s="175">
        <f>'J - Desp. SERVIÇO'!P20</f>
        <v>0</v>
      </c>
      <c r="BA19" s="148">
        <f t="shared" si="4"/>
        <v>0</v>
      </c>
      <c r="BB19" s="24">
        <f t="shared" si="5"/>
        <v>0</v>
      </c>
      <c r="BC19" s="24">
        <f t="shared" si="1"/>
        <v>0</v>
      </c>
      <c r="BD19" s="24">
        <f t="shared" si="2"/>
        <v>0</v>
      </c>
      <c r="BE19" s="175">
        <f t="shared" si="6"/>
        <v>0</v>
      </c>
      <c r="BF19" s="148">
        <f>'U - Desp. TRIBUTOS'!Q20</f>
        <v>0</v>
      </c>
      <c r="BG19" s="175">
        <f t="shared" si="7"/>
        <v>0</v>
      </c>
    </row>
    <row r="20" spans="1:66" x14ac:dyDescent="0.35">
      <c r="A20" s="142" t="s">
        <v>1025</v>
      </c>
      <c r="B20" s="45"/>
      <c r="C20" s="551"/>
      <c r="D20" s="825"/>
      <c r="E20" s="827"/>
      <c r="F20" s="525"/>
      <c r="G20" s="526" t="str">
        <f t="shared" si="18"/>
        <v/>
      </c>
      <c r="I20" s="24" t="b">
        <f t="shared" si="19"/>
        <v>0</v>
      </c>
      <c r="J20" s="24" t="b">
        <f t="shared" si="20"/>
        <v>0</v>
      </c>
      <c r="K20" s="24" t="str">
        <f t="shared" si="8"/>
        <v/>
      </c>
      <c r="L20" s="120" t="str">
        <f t="shared" si="9"/>
        <v/>
      </c>
      <c r="M20" s="120" t="str">
        <f t="shared" si="10"/>
        <v/>
      </c>
      <c r="N20" s="120" t="str">
        <f t="shared" si="11"/>
        <v/>
      </c>
      <c r="O20" s="120" t="str">
        <f t="shared" si="12"/>
        <v/>
      </c>
      <c r="P20" s="120" t="str">
        <f t="shared" si="13"/>
        <v/>
      </c>
      <c r="Q20" s="120" t="str">
        <f t="shared" si="14"/>
        <v/>
      </c>
      <c r="R20" s="78" t="str">
        <f t="shared" si="15"/>
        <v/>
      </c>
      <c r="S20" s="24" t="str">
        <f>IFERROR(VLOOKUP(B20,$B$7:B19,1,FALSE),"")</f>
        <v/>
      </c>
      <c r="T20" s="24" t="str">
        <f t="shared" si="16"/>
        <v/>
      </c>
      <c r="U20" s="24" t="str">
        <f t="shared" si="17"/>
        <v>;;;;;OUTRAS DESPESAS;DESPESA DE IMPORTACAO</v>
      </c>
      <c r="V20" s="24" t="str">
        <f>IFERROR(VLOOKUP($U20,'VERIFICAÇÃO 8'!H:J,2,FALSE),"")</f>
        <v/>
      </c>
      <c r="W20" s="24" t="str">
        <f>IFERROR(VLOOKUP($U20,'VERIFICAÇÃO 8'!H:J,3,FALSE),"")</f>
        <v/>
      </c>
      <c r="X20" s="479"/>
      <c r="Z20" s="24">
        <f t="shared" si="21"/>
        <v>0</v>
      </c>
      <c r="AA20" s="24">
        <f t="shared" si="22"/>
        <v>0</v>
      </c>
      <c r="AB20" s="24">
        <f t="shared" si="23"/>
        <v>0</v>
      </c>
      <c r="BN20" s="176"/>
    </row>
    <row r="21" spans="1:66" x14ac:dyDescent="0.35">
      <c r="A21" s="142" t="s">
        <v>1026</v>
      </c>
      <c r="B21" s="45"/>
      <c r="C21" s="551"/>
      <c r="D21" s="825"/>
      <c r="E21" s="827"/>
      <c r="F21" s="525"/>
      <c r="G21" s="526" t="str">
        <f t="shared" si="18"/>
        <v/>
      </c>
      <c r="I21" s="24" t="b">
        <f t="shared" si="19"/>
        <v>0</v>
      </c>
      <c r="J21" s="24" t="b">
        <f t="shared" si="20"/>
        <v>0</v>
      </c>
      <c r="K21" s="24" t="str">
        <f t="shared" si="8"/>
        <v/>
      </c>
      <c r="L21" s="120" t="str">
        <f t="shared" si="9"/>
        <v/>
      </c>
      <c r="M21" s="120" t="str">
        <f t="shared" si="10"/>
        <v/>
      </c>
      <c r="N21" s="120" t="str">
        <f t="shared" si="11"/>
        <v/>
      </c>
      <c r="O21" s="120" t="str">
        <f t="shared" si="12"/>
        <v/>
      </c>
      <c r="P21" s="120" t="str">
        <f t="shared" si="13"/>
        <v/>
      </c>
      <c r="Q21" s="120" t="str">
        <f t="shared" si="14"/>
        <v/>
      </c>
      <c r="R21" s="78" t="str">
        <f t="shared" si="15"/>
        <v/>
      </c>
      <c r="S21" s="24" t="str">
        <f>IFERROR(VLOOKUP(B21,$B$7:B20,1,FALSE),"")</f>
        <v/>
      </c>
      <c r="T21" s="24" t="str">
        <f t="shared" si="16"/>
        <v/>
      </c>
      <c r="U21" s="24" t="str">
        <f t="shared" si="17"/>
        <v>;;;;;OUTRAS DESPESAS;DESPESA DE IMPORTACAO</v>
      </c>
      <c r="V21" s="24" t="str">
        <f>IFERROR(VLOOKUP($U21,'VERIFICAÇÃO 8'!H:J,2,FALSE),"")</f>
        <v/>
      </c>
      <c r="W21" s="24" t="str">
        <f>IFERROR(VLOOKUP($U21,'VERIFICAÇÃO 8'!H:J,3,FALSE),"")</f>
        <v/>
      </c>
      <c r="X21" s="479"/>
      <c r="Z21" s="24">
        <f t="shared" si="21"/>
        <v>0</v>
      </c>
      <c r="AA21" s="24">
        <f t="shared" si="22"/>
        <v>0</v>
      </c>
      <c r="AB21" s="24">
        <f t="shared" si="23"/>
        <v>0</v>
      </c>
      <c r="BF21" s="176"/>
      <c r="BG21" s="176"/>
    </row>
    <row r="22" spans="1:66" x14ac:dyDescent="0.35">
      <c r="A22" s="142" t="s">
        <v>1027</v>
      </c>
      <c r="B22" s="45"/>
      <c r="C22" s="551"/>
      <c r="D22" s="825"/>
      <c r="E22" s="827"/>
      <c r="F22" s="525"/>
      <c r="G22" s="526" t="str">
        <f t="shared" si="18"/>
        <v/>
      </c>
      <c r="I22" s="24" t="b">
        <f t="shared" si="19"/>
        <v>0</v>
      </c>
      <c r="J22" s="24" t="b">
        <f t="shared" si="20"/>
        <v>0</v>
      </c>
      <c r="K22" s="24" t="str">
        <f t="shared" si="8"/>
        <v/>
      </c>
      <c r="L22" s="120" t="str">
        <f t="shared" si="9"/>
        <v/>
      </c>
      <c r="M22" s="120" t="str">
        <f t="shared" si="10"/>
        <v/>
      </c>
      <c r="N22" s="120" t="str">
        <f t="shared" si="11"/>
        <v/>
      </c>
      <c r="O22" s="120" t="str">
        <f t="shared" si="12"/>
        <v/>
      </c>
      <c r="P22" s="120" t="str">
        <f t="shared" si="13"/>
        <v/>
      </c>
      <c r="Q22" s="120" t="str">
        <f t="shared" si="14"/>
        <v/>
      </c>
      <c r="R22" s="78" t="str">
        <f t="shared" si="15"/>
        <v/>
      </c>
      <c r="S22" s="24" t="str">
        <f>IFERROR(VLOOKUP(B22,$B$7:B21,1,FALSE),"")</f>
        <v/>
      </c>
      <c r="T22" s="24" t="str">
        <f t="shared" si="16"/>
        <v/>
      </c>
      <c r="U22" s="24" t="str">
        <f t="shared" si="17"/>
        <v>;;;;;OUTRAS DESPESAS;DESPESA DE IMPORTACAO</v>
      </c>
      <c r="V22" s="24" t="str">
        <f>IFERROR(VLOOKUP($U22,'VERIFICAÇÃO 8'!H:J,2,FALSE),"")</f>
        <v/>
      </c>
      <c r="W22" s="24" t="str">
        <f>IFERROR(VLOOKUP($U22,'VERIFICAÇÃO 8'!H:J,3,FALSE),"")</f>
        <v/>
      </c>
      <c r="X22" s="479"/>
      <c r="Z22" s="24">
        <f t="shared" si="21"/>
        <v>0</v>
      </c>
      <c r="AA22" s="24">
        <f t="shared" si="22"/>
        <v>0</v>
      </c>
      <c r="AB22" s="24">
        <f t="shared" si="23"/>
        <v>0</v>
      </c>
    </row>
    <row r="23" spans="1:66" ht="20.149999999999999" customHeight="1" thickBot="1" x14ac:dyDescent="0.4">
      <c r="A23" s="733" t="s">
        <v>469</v>
      </c>
      <c r="B23" s="734"/>
      <c r="C23" s="734"/>
      <c r="D23" s="734"/>
      <c r="E23" s="734"/>
      <c r="F23" s="53">
        <f>SUM(F7:F22)</f>
        <v>0</v>
      </c>
      <c r="G23" s="54"/>
      <c r="I23" s="815"/>
      <c r="J23" s="816"/>
      <c r="K23" s="817"/>
      <c r="L23" s="812"/>
      <c r="M23" s="812"/>
      <c r="N23" s="350"/>
      <c r="O23" s="350"/>
      <c r="P23" s="350"/>
      <c r="Q23" s="350"/>
      <c r="R23" s="350"/>
      <c r="S23" s="812"/>
      <c r="T23" s="812"/>
      <c r="U23" s="812"/>
      <c r="V23" s="812"/>
      <c r="W23" s="812"/>
      <c r="X23" s="812"/>
      <c r="Z23" s="815"/>
      <c r="AA23" s="816"/>
      <c r="AB23" s="817"/>
      <c r="AD23" s="228" t="s">
        <v>2119</v>
      </c>
      <c r="AH23" s="66" t="s">
        <v>2124</v>
      </c>
    </row>
    <row r="24" spans="1:66" ht="11.5" thickTop="1" thickBot="1" x14ac:dyDescent="0.4">
      <c r="B24" s="177"/>
      <c r="G24" s="54"/>
      <c r="I24" s="818"/>
      <c r="J24" s="819"/>
      <c r="K24" s="820"/>
      <c r="L24" s="813"/>
      <c r="M24" s="813"/>
      <c r="N24" s="346"/>
      <c r="O24" s="346"/>
      <c r="P24" s="346"/>
      <c r="Q24" s="346"/>
      <c r="R24" s="346"/>
      <c r="S24" s="813"/>
      <c r="T24" s="813"/>
      <c r="U24" s="813"/>
      <c r="V24" s="813"/>
      <c r="W24" s="813"/>
      <c r="X24" s="813"/>
      <c r="Z24" s="818"/>
      <c r="AA24" s="819"/>
      <c r="AB24" s="820"/>
      <c r="AD24" s="66" t="s">
        <v>1451</v>
      </c>
      <c r="AH24" s="24" t="s">
        <v>210</v>
      </c>
    </row>
    <row r="25" spans="1:66" ht="20.149999999999999" customHeight="1" thickTop="1" x14ac:dyDescent="0.35">
      <c r="A25" s="737" t="s">
        <v>11</v>
      </c>
      <c r="B25" s="738"/>
      <c r="C25" s="738"/>
      <c r="D25" s="738"/>
      <c r="E25" s="805"/>
      <c r="F25" s="739"/>
      <c r="G25" s="54"/>
      <c r="I25" s="818"/>
      <c r="J25" s="819"/>
      <c r="K25" s="820"/>
      <c r="L25" s="813"/>
      <c r="M25" s="813"/>
      <c r="N25" s="346"/>
      <c r="O25" s="346"/>
      <c r="P25" s="346"/>
      <c r="Q25" s="346"/>
      <c r="R25" s="346"/>
      <c r="S25" s="813"/>
      <c r="T25" s="813"/>
      <c r="U25" s="813"/>
      <c r="V25" s="813"/>
      <c r="W25" s="813"/>
      <c r="X25" s="813"/>
      <c r="Z25" s="818"/>
      <c r="AA25" s="819"/>
      <c r="AB25" s="820"/>
      <c r="AD25" s="24" t="str">
        <f>'apoio - executores'!D30</f>
        <v/>
      </c>
      <c r="AH25" s="24" t="s">
        <v>1665</v>
      </c>
    </row>
    <row r="26" spans="1:66" ht="25" customHeight="1" x14ac:dyDescent="0.35">
      <c r="A26" s="220" t="s">
        <v>6</v>
      </c>
      <c r="B26" s="93" t="s">
        <v>1238</v>
      </c>
      <c r="C26" s="93" t="s">
        <v>212</v>
      </c>
      <c r="D26" s="93" t="s">
        <v>365</v>
      </c>
      <c r="E26" s="528" t="s">
        <v>1236</v>
      </c>
      <c r="F26" s="94" t="s">
        <v>460</v>
      </c>
      <c r="G26" s="54"/>
      <c r="I26" s="821"/>
      <c r="J26" s="822"/>
      <c r="K26" s="823"/>
      <c r="L26" s="814"/>
      <c r="M26" s="814"/>
      <c r="N26" s="226"/>
      <c r="O26" s="226"/>
      <c r="P26" s="226"/>
      <c r="Q26" s="226"/>
      <c r="R26" s="226"/>
      <c r="S26" s="814"/>
      <c r="T26" s="814"/>
      <c r="U26" s="814"/>
      <c r="V26" s="814"/>
      <c r="W26" s="814"/>
      <c r="X26" s="814"/>
      <c r="Z26" s="821"/>
      <c r="AA26" s="822"/>
      <c r="AB26" s="823"/>
      <c r="AD26" s="24" t="str">
        <f>'apoio - executores'!D31</f>
        <v/>
      </c>
      <c r="AH26" s="24" t="s">
        <v>1901</v>
      </c>
      <c r="AL26" s="360"/>
      <c r="AM26" s="145"/>
    </row>
    <row r="27" spans="1:66" x14ac:dyDescent="0.35">
      <c r="A27" s="142" t="s">
        <v>1028</v>
      </c>
      <c r="B27" s="45"/>
      <c r="C27" s="68">
        <f>IFERROR(IF(V27="S",VLOOKUP($B27,$AD$4:$BA$19,24,FALSE),0),0)</f>
        <v>0</v>
      </c>
      <c r="D27" s="57"/>
      <c r="E27" s="192" t="str">
        <f t="shared" ref="E27:E42" si="24">IF(C27=0," ",D27/C27)</f>
        <v xml:space="preserve"> </v>
      </c>
      <c r="F27" s="51">
        <f>IF(OR(K27&lt;&gt;"",R27&lt;&gt;"",T27&lt;&gt;"",W27&lt;&gt;""),0,IF(D27&gt;$AF$44*C27,$AF$44*C27,D27))</f>
        <v>0</v>
      </c>
      <c r="G27" s="52" t="str">
        <f t="shared" ref="G27:G42" si="25">IF(R27&lt;&gt;"",R27,IF(T27&lt;&gt;"",T27,IF(W27&lt;&gt;"",W27,IF(X27&lt;&gt;"",X27,IF(K27&lt;&gt;"",K27,"")))))</f>
        <v/>
      </c>
      <c r="I27" s="24" t="b">
        <f t="shared" ref="I27:I62" si="26">OR(B27&lt;&gt;"",D27&lt;&gt;"")</f>
        <v>0</v>
      </c>
      <c r="J27" s="24" t="b">
        <f t="shared" ref="J27:J62" si="27">AND(B27&lt;&gt;"",D27&lt;&gt;"")</f>
        <v>0</v>
      </c>
      <c r="K27" s="24" t="str">
        <f t="shared" ref="K27:K42" si="28">IF(AND(I27=TRUE,J27=FALSE),$AH$25,"")</f>
        <v/>
      </c>
      <c r="L27" s="120" t="str">
        <f t="shared" ref="L27:L42" si="29">IFERROR(VLOOKUP($B27,$AD$4:$AJ$19,2,FALSE),"")</f>
        <v/>
      </c>
      <c r="M27" s="120" t="str">
        <f t="shared" ref="M27:M42" si="30">IFERROR(VLOOKUP($B27,$AD$4:$AJ$19,3,FALSE),"")</f>
        <v/>
      </c>
      <c r="N27" s="120" t="str">
        <f t="shared" ref="N27:N42" si="31">IFERROR(VLOOKUP($B27,$AD$4:$AJ$19,4,FALSE),"")</f>
        <v/>
      </c>
      <c r="O27" s="120" t="str">
        <f t="shared" ref="O27:O42" si="32">IFERROR(VLOOKUP($B27,$AD$4:$AJ$19,5,FALSE),"")</f>
        <v/>
      </c>
      <c r="P27" s="120" t="str">
        <f t="shared" ref="P27:P42" si="33">IFERROR(VLOOKUP($B27,$AD$4:$AJ$19,6,FALSE),"")</f>
        <v/>
      </c>
      <c r="Q27" s="120" t="str">
        <f t="shared" ref="Q27:Q42" si="34">IFERROR(VLOOKUP($B27,$AD$4:$AJ$19,7,FALSE),"")</f>
        <v/>
      </c>
      <c r="R27" s="78" t="str">
        <f t="shared" ref="R27:R42" si="35">IF(B27="","",IF(L27="",$AH$26,""))</f>
        <v/>
      </c>
      <c r="S27" s="148"/>
      <c r="T27" s="24" t="str">
        <f t="shared" ref="T27:T42" si="36">IF(B27="","",IF(S27=B27,$AH$24,""))</f>
        <v/>
      </c>
      <c r="U27" s="24" t="str">
        <f t="shared" ref="U27:U42" si="37">CONCATENATE($AD$44,$AD$47,N27,$AD$47,O27,$AD$47,P27,$AD$47,Q27,$AD$47,$AD$52,$AD$47,$AE$53)</f>
        <v>;;;;;OUTRAS DESPESAS;DESPESA OPERACIONAL E ADMINISTRATIVA</v>
      </c>
      <c r="V27" s="24" t="str">
        <f>IFERROR(VLOOKUP($U27,'VERIFICAÇÃO 8'!H:J,2,FALSE),"")</f>
        <v/>
      </c>
      <c r="W27" s="24" t="str">
        <f>IFERROR(VLOOKUP($U27,'VERIFICAÇÃO 8'!H:J,3,FALSE),"")</f>
        <v/>
      </c>
      <c r="X27" s="24" t="str">
        <f>IF(D27&gt;$AF$44*C27,$AH$28,"")</f>
        <v/>
      </c>
      <c r="Z27" s="24">
        <f t="shared" si="21"/>
        <v>0</v>
      </c>
      <c r="AA27" s="24">
        <f t="shared" si="22"/>
        <v>0</v>
      </c>
      <c r="AB27" s="24">
        <f t="shared" ref="AB27:AB42" si="38">IF(OR(W27&lt;&gt;"",X27&lt;&gt;""),1,0)</f>
        <v>0</v>
      </c>
      <c r="AD27" s="24" t="str">
        <f>'apoio - executores'!D32</f>
        <v/>
      </c>
      <c r="AH27" s="24" t="s">
        <v>2092</v>
      </c>
    </row>
    <row r="28" spans="1:66" ht="10.5" x14ac:dyDescent="0.35">
      <c r="A28" s="142" t="s">
        <v>1029</v>
      </c>
      <c r="B28" s="45"/>
      <c r="C28" s="68">
        <f t="shared" ref="C28:C42" si="39">IFERROR(IF(V28="S",VLOOKUP($B28,$AD$4:$BA$19,24,FALSE),0),0)</f>
        <v>0</v>
      </c>
      <c r="D28" s="57"/>
      <c r="E28" s="192" t="str">
        <f t="shared" si="24"/>
        <v xml:space="preserve"> </v>
      </c>
      <c r="F28" s="51">
        <f t="shared" ref="F28:F42" si="40">IF(OR(K28&lt;&gt;"",R28&lt;&gt;"",T28&lt;&gt;"",W28&lt;&gt;""),0,IF(D28&gt;$AF$44*C28,$AF$44*C28,D28))</f>
        <v>0</v>
      </c>
      <c r="G28" s="52" t="str">
        <f t="shared" si="25"/>
        <v/>
      </c>
      <c r="I28" s="24" t="b">
        <f t="shared" si="26"/>
        <v>0</v>
      </c>
      <c r="J28" s="24" t="b">
        <f t="shared" si="27"/>
        <v>0</v>
      </c>
      <c r="K28" s="24" t="str">
        <f t="shared" si="28"/>
        <v/>
      </c>
      <c r="L28" s="120" t="str">
        <f t="shared" si="29"/>
        <v/>
      </c>
      <c r="M28" s="120" t="str">
        <f t="shared" si="30"/>
        <v/>
      </c>
      <c r="N28" s="120" t="str">
        <f t="shared" si="31"/>
        <v/>
      </c>
      <c r="O28" s="120" t="str">
        <f t="shared" si="32"/>
        <v/>
      </c>
      <c r="P28" s="120" t="str">
        <f t="shared" si="33"/>
        <v/>
      </c>
      <c r="Q28" s="120" t="str">
        <f t="shared" si="34"/>
        <v/>
      </c>
      <c r="R28" s="78" t="str">
        <f t="shared" si="35"/>
        <v/>
      </c>
      <c r="S28" s="24" t="str">
        <f>IFERROR(VLOOKUP(B28,$B$27:B27,1,FALSE),"")</f>
        <v/>
      </c>
      <c r="T28" s="24" t="str">
        <f t="shared" si="36"/>
        <v/>
      </c>
      <c r="U28" s="24" t="str">
        <f t="shared" si="37"/>
        <v>;;;;;OUTRAS DESPESAS;DESPESA OPERACIONAL E ADMINISTRATIVA</v>
      </c>
      <c r="V28" s="24" t="str">
        <f>IFERROR(VLOOKUP($U28,'VERIFICAÇÃO 8'!H:J,2,FALSE),"")</f>
        <v/>
      </c>
      <c r="W28" s="24" t="str">
        <f>IFERROR(VLOOKUP($U28,'VERIFICAÇÃO 8'!H:J,3,FALSE),"")</f>
        <v/>
      </c>
      <c r="X28" s="24" t="str">
        <f t="shared" ref="X28:X42" si="41">IF(D28&gt;$AF$44*C28,$AH$28,"")</f>
        <v/>
      </c>
      <c r="Z28" s="24">
        <f t="shared" si="21"/>
        <v>0</v>
      </c>
      <c r="AA28" s="24">
        <f t="shared" si="22"/>
        <v>0</v>
      </c>
      <c r="AB28" s="24">
        <f t="shared" si="38"/>
        <v>0</v>
      </c>
      <c r="AD28" s="24" t="str">
        <f>'apoio - executores'!D33</f>
        <v/>
      </c>
      <c r="AG28" s="76"/>
      <c r="AH28" s="24" t="s">
        <v>2097</v>
      </c>
    </row>
    <row r="29" spans="1:66" ht="10.5" x14ac:dyDescent="0.35">
      <c r="A29" s="142" t="s">
        <v>1030</v>
      </c>
      <c r="B29" s="45"/>
      <c r="C29" s="68">
        <f t="shared" si="39"/>
        <v>0</v>
      </c>
      <c r="D29" s="57"/>
      <c r="E29" s="192" t="str">
        <f t="shared" si="24"/>
        <v xml:space="preserve"> </v>
      </c>
      <c r="F29" s="51">
        <f t="shared" si="40"/>
        <v>0</v>
      </c>
      <c r="G29" s="52" t="str">
        <f t="shared" si="25"/>
        <v/>
      </c>
      <c r="I29" s="24" t="b">
        <f t="shared" si="26"/>
        <v>0</v>
      </c>
      <c r="J29" s="24" t="b">
        <f t="shared" si="27"/>
        <v>0</v>
      </c>
      <c r="K29" s="24" t="str">
        <f t="shared" si="28"/>
        <v/>
      </c>
      <c r="L29" s="120" t="str">
        <f t="shared" si="29"/>
        <v/>
      </c>
      <c r="M29" s="120" t="str">
        <f t="shared" si="30"/>
        <v/>
      </c>
      <c r="N29" s="120" t="str">
        <f t="shared" si="31"/>
        <v/>
      </c>
      <c r="O29" s="120" t="str">
        <f t="shared" si="32"/>
        <v/>
      </c>
      <c r="P29" s="120" t="str">
        <f t="shared" si="33"/>
        <v/>
      </c>
      <c r="Q29" s="120" t="str">
        <f t="shared" si="34"/>
        <v/>
      </c>
      <c r="R29" s="78" t="str">
        <f t="shared" si="35"/>
        <v/>
      </c>
      <c r="S29" s="24" t="str">
        <f>IFERROR(VLOOKUP(B29,$B$27:B28,1,FALSE),"")</f>
        <v/>
      </c>
      <c r="T29" s="24" t="str">
        <f t="shared" si="36"/>
        <v/>
      </c>
      <c r="U29" s="24" t="str">
        <f t="shared" si="37"/>
        <v>;;;;;OUTRAS DESPESAS;DESPESA OPERACIONAL E ADMINISTRATIVA</v>
      </c>
      <c r="V29" s="24" t="str">
        <f>IFERROR(VLOOKUP($U29,'VERIFICAÇÃO 8'!H:J,2,FALSE),"")</f>
        <v/>
      </c>
      <c r="W29" s="24" t="str">
        <f>IFERROR(VLOOKUP($U29,'VERIFICAÇÃO 8'!H:J,3,FALSE),"")</f>
        <v/>
      </c>
      <c r="X29" s="24" t="str">
        <f t="shared" si="41"/>
        <v/>
      </c>
      <c r="Z29" s="24">
        <f t="shared" si="21"/>
        <v>0</v>
      </c>
      <c r="AA29" s="24">
        <f t="shared" si="22"/>
        <v>0</v>
      </c>
      <c r="AB29" s="24">
        <f t="shared" si="38"/>
        <v>0</v>
      </c>
      <c r="AD29" s="24" t="str">
        <f>'apoio - executores'!D34</f>
        <v/>
      </c>
      <c r="AN29" s="76"/>
    </row>
    <row r="30" spans="1:66" x14ac:dyDescent="0.35">
      <c r="A30" s="142" t="s">
        <v>1031</v>
      </c>
      <c r="B30" s="45"/>
      <c r="C30" s="68">
        <f t="shared" si="39"/>
        <v>0</v>
      </c>
      <c r="D30" s="57"/>
      <c r="E30" s="192" t="str">
        <f t="shared" si="24"/>
        <v xml:space="preserve"> </v>
      </c>
      <c r="F30" s="51">
        <f t="shared" si="40"/>
        <v>0</v>
      </c>
      <c r="G30" s="52" t="str">
        <f t="shared" si="25"/>
        <v/>
      </c>
      <c r="I30" s="24" t="b">
        <f t="shared" si="26"/>
        <v>0</v>
      </c>
      <c r="J30" s="24" t="b">
        <f t="shared" si="27"/>
        <v>0</v>
      </c>
      <c r="K30" s="24" t="str">
        <f t="shared" si="28"/>
        <v/>
      </c>
      <c r="L30" s="120" t="str">
        <f t="shared" si="29"/>
        <v/>
      </c>
      <c r="M30" s="120" t="str">
        <f t="shared" si="30"/>
        <v/>
      </c>
      <c r="N30" s="120" t="str">
        <f t="shared" si="31"/>
        <v/>
      </c>
      <c r="O30" s="120" t="str">
        <f t="shared" si="32"/>
        <v/>
      </c>
      <c r="P30" s="120" t="str">
        <f t="shared" si="33"/>
        <v/>
      </c>
      <c r="Q30" s="120" t="str">
        <f t="shared" si="34"/>
        <v/>
      </c>
      <c r="R30" s="78" t="str">
        <f t="shared" si="35"/>
        <v/>
      </c>
      <c r="S30" s="24" t="str">
        <f>IFERROR(VLOOKUP(B30,$B$27:B29,1,FALSE),"")</f>
        <v/>
      </c>
      <c r="T30" s="24" t="str">
        <f t="shared" si="36"/>
        <v/>
      </c>
      <c r="U30" s="24" t="str">
        <f t="shared" si="37"/>
        <v>;;;;;OUTRAS DESPESAS;DESPESA OPERACIONAL E ADMINISTRATIVA</v>
      </c>
      <c r="V30" s="24" t="str">
        <f>IFERROR(VLOOKUP($U30,'VERIFICAÇÃO 8'!H:J,2,FALSE),"")</f>
        <v/>
      </c>
      <c r="W30" s="24" t="str">
        <f>IFERROR(VLOOKUP($U30,'VERIFICAÇÃO 8'!H:J,3,FALSE),"")</f>
        <v/>
      </c>
      <c r="X30" s="24" t="str">
        <f t="shared" si="41"/>
        <v/>
      </c>
      <c r="Z30" s="24">
        <f t="shared" si="21"/>
        <v>0</v>
      </c>
      <c r="AA30" s="24">
        <f t="shared" si="22"/>
        <v>0</v>
      </c>
      <c r="AB30" s="24">
        <f t="shared" si="38"/>
        <v>0</v>
      </c>
      <c r="AD30" s="24" t="str">
        <f>'apoio - executores'!D35</f>
        <v/>
      </c>
    </row>
    <row r="31" spans="1:66" x14ac:dyDescent="0.35">
      <c r="A31" s="142" t="s">
        <v>1032</v>
      </c>
      <c r="B31" s="45"/>
      <c r="C31" s="68">
        <f t="shared" si="39"/>
        <v>0</v>
      </c>
      <c r="D31" s="57"/>
      <c r="E31" s="192" t="str">
        <f t="shared" si="24"/>
        <v xml:space="preserve"> </v>
      </c>
      <c r="F31" s="51">
        <f t="shared" si="40"/>
        <v>0</v>
      </c>
      <c r="G31" s="52" t="str">
        <f t="shared" si="25"/>
        <v/>
      </c>
      <c r="I31" s="24" t="b">
        <f t="shared" si="26"/>
        <v>0</v>
      </c>
      <c r="J31" s="24" t="b">
        <f t="shared" si="27"/>
        <v>0</v>
      </c>
      <c r="K31" s="24" t="str">
        <f t="shared" si="28"/>
        <v/>
      </c>
      <c r="L31" s="120" t="str">
        <f t="shared" si="29"/>
        <v/>
      </c>
      <c r="M31" s="120" t="str">
        <f t="shared" si="30"/>
        <v/>
      </c>
      <c r="N31" s="120" t="str">
        <f t="shared" si="31"/>
        <v/>
      </c>
      <c r="O31" s="120" t="str">
        <f t="shared" si="32"/>
        <v/>
      </c>
      <c r="P31" s="120" t="str">
        <f t="shared" si="33"/>
        <v/>
      </c>
      <c r="Q31" s="120" t="str">
        <f t="shared" si="34"/>
        <v/>
      </c>
      <c r="R31" s="78" t="str">
        <f t="shared" si="35"/>
        <v/>
      </c>
      <c r="S31" s="24" t="str">
        <f>IFERROR(VLOOKUP(B31,$B$27:B30,1,FALSE),"")</f>
        <v/>
      </c>
      <c r="T31" s="24" t="str">
        <f t="shared" si="36"/>
        <v/>
      </c>
      <c r="U31" s="24" t="str">
        <f t="shared" si="37"/>
        <v>;;;;;OUTRAS DESPESAS;DESPESA OPERACIONAL E ADMINISTRATIVA</v>
      </c>
      <c r="V31" s="24" t="str">
        <f>IFERROR(VLOOKUP($U31,'VERIFICAÇÃO 8'!H:J,2,FALSE),"")</f>
        <v/>
      </c>
      <c r="W31" s="24" t="str">
        <f>IFERROR(VLOOKUP($U31,'VERIFICAÇÃO 8'!H:J,3,FALSE),"")</f>
        <v/>
      </c>
      <c r="X31" s="24" t="str">
        <f t="shared" si="41"/>
        <v/>
      </c>
      <c r="Z31" s="24">
        <f t="shared" si="21"/>
        <v>0</v>
      </c>
      <c r="AA31" s="24">
        <f t="shared" si="22"/>
        <v>0</v>
      </c>
      <c r="AB31" s="24">
        <f t="shared" si="38"/>
        <v>0</v>
      </c>
      <c r="AD31" s="24" t="str">
        <f>'apoio - executores'!D36</f>
        <v/>
      </c>
    </row>
    <row r="32" spans="1:66" x14ac:dyDescent="0.35">
      <c r="A32" s="142" t="s">
        <v>1033</v>
      </c>
      <c r="B32" s="45"/>
      <c r="C32" s="68">
        <f t="shared" si="39"/>
        <v>0</v>
      </c>
      <c r="D32" s="57"/>
      <c r="E32" s="192" t="str">
        <f t="shared" si="24"/>
        <v xml:space="preserve"> </v>
      </c>
      <c r="F32" s="51">
        <f t="shared" si="40"/>
        <v>0</v>
      </c>
      <c r="G32" s="52" t="str">
        <f t="shared" si="25"/>
        <v/>
      </c>
      <c r="I32" s="24" t="b">
        <f t="shared" si="26"/>
        <v>0</v>
      </c>
      <c r="J32" s="24" t="b">
        <f t="shared" si="27"/>
        <v>0</v>
      </c>
      <c r="K32" s="24" t="str">
        <f t="shared" si="28"/>
        <v/>
      </c>
      <c r="L32" s="120" t="str">
        <f t="shared" si="29"/>
        <v/>
      </c>
      <c r="M32" s="120" t="str">
        <f t="shared" si="30"/>
        <v/>
      </c>
      <c r="N32" s="120" t="str">
        <f t="shared" si="31"/>
        <v/>
      </c>
      <c r="O32" s="120" t="str">
        <f t="shared" si="32"/>
        <v/>
      </c>
      <c r="P32" s="120" t="str">
        <f t="shared" si="33"/>
        <v/>
      </c>
      <c r="Q32" s="120" t="str">
        <f t="shared" si="34"/>
        <v/>
      </c>
      <c r="R32" s="78" t="str">
        <f t="shared" si="35"/>
        <v/>
      </c>
      <c r="S32" s="24" t="str">
        <f>IFERROR(VLOOKUP(B32,$B$27:B31,1,FALSE),"")</f>
        <v/>
      </c>
      <c r="T32" s="24" t="str">
        <f t="shared" si="36"/>
        <v/>
      </c>
      <c r="U32" s="24" t="str">
        <f t="shared" si="37"/>
        <v>;;;;;OUTRAS DESPESAS;DESPESA OPERACIONAL E ADMINISTRATIVA</v>
      </c>
      <c r="V32" s="24" t="str">
        <f>IFERROR(VLOOKUP($U32,'VERIFICAÇÃO 8'!H:J,2,FALSE),"")</f>
        <v/>
      </c>
      <c r="W32" s="24" t="str">
        <f>IFERROR(VLOOKUP($U32,'VERIFICAÇÃO 8'!H:J,3,FALSE),"")</f>
        <v/>
      </c>
      <c r="X32" s="24" t="str">
        <f t="shared" si="41"/>
        <v/>
      </c>
      <c r="Z32" s="24">
        <f t="shared" si="21"/>
        <v>0</v>
      </c>
      <c r="AA32" s="24">
        <f t="shared" si="22"/>
        <v>0</v>
      </c>
      <c r="AB32" s="24">
        <f t="shared" si="38"/>
        <v>0</v>
      </c>
      <c r="AD32" s="24" t="str">
        <f>'apoio - executores'!D37</f>
        <v/>
      </c>
    </row>
    <row r="33" spans="1:40" x14ac:dyDescent="0.35">
      <c r="A33" s="142" t="s">
        <v>1034</v>
      </c>
      <c r="B33" s="45"/>
      <c r="C33" s="68">
        <f t="shared" si="39"/>
        <v>0</v>
      </c>
      <c r="D33" s="57"/>
      <c r="E33" s="192" t="str">
        <f t="shared" si="24"/>
        <v xml:space="preserve"> </v>
      </c>
      <c r="F33" s="51">
        <f t="shared" si="40"/>
        <v>0</v>
      </c>
      <c r="G33" s="52" t="str">
        <f t="shared" si="25"/>
        <v/>
      </c>
      <c r="I33" s="24" t="b">
        <f t="shared" si="26"/>
        <v>0</v>
      </c>
      <c r="J33" s="24" t="b">
        <f t="shared" si="27"/>
        <v>0</v>
      </c>
      <c r="K33" s="24" t="str">
        <f t="shared" si="28"/>
        <v/>
      </c>
      <c r="L33" s="120" t="str">
        <f t="shared" si="29"/>
        <v/>
      </c>
      <c r="M33" s="120" t="str">
        <f t="shared" si="30"/>
        <v/>
      </c>
      <c r="N33" s="120" t="str">
        <f t="shared" si="31"/>
        <v/>
      </c>
      <c r="O33" s="120" t="str">
        <f t="shared" si="32"/>
        <v/>
      </c>
      <c r="P33" s="120" t="str">
        <f t="shared" si="33"/>
        <v/>
      </c>
      <c r="Q33" s="120" t="str">
        <f t="shared" si="34"/>
        <v/>
      </c>
      <c r="R33" s="78" t="str">
        <f t="shared" si="35"/>
        <v/>
      </c>
      <c r="S33" s="24" t="str">
        <f>IFERROR(VLOOKUP(B33,$B$27:B32,1,FALSE),"")</f>
        <v/>
      </c>
      <c r="T33" s="24" t="str">
        <f t="shared" si="36"/>
        <v/>
      </c>
      <c r="U33" s="24" t="str">
        <f t="shared" si="37"/>
        <v>;;;;;OUTRAS DESPESAS;DESPESA OPERACIONAL E ADMINISTRATIVA</v>
      </c>
      <c r="V33" s="24" t="str">
        <f>IFERROR(VLOOKUP($U33,'VERIFICAÇÃO 8'!H:J,2,FALSE),"")</f>
        <v/>
      </c>
      <c r="W33" s="24" t="str">
        <f>IFERROR(VLOOKUP($U33,'VERIFICAÇÃO 8'!H:J,3,FALSE),"")</f>
        <v/>
      </c>
      <c r="X33" s="24" t="str">
        <f t="shared" si="41"/>
        <v/>
      </c>
      <c r="Z33" s="24">
        <f t="shared" si="21"/>
        <v>0</v>
      </c>
      <c r="AA33" s="24">
        <f t="shared" si="22"/>
        <v>0</v>
      </c>
      <c r="AB33" s="24">
        <f t="shared" si="38"/>
        <v>0</v>
      </c>
      <c r="AD33" s="24" t="str">
        <f>'apoio - executores'!D38</f>
        <v/>
      </c>
    </row>
    <row r="34" spans="1:40" ht="10.5" x14ac:dyDescent="0.35">
      <c r="A34" s="142" t="s">
        <v>1035</v>
      </c>
      <c r="B34" s="45"/>
      <c r="C34" s="68">
        <f t="shared" si="39"/>
        <v>0</v>
      </c>
      <c r="D34" s="57"/>
      <c r="E34" s="192" t="str">
        <f t="shared" si="24"/>
        <v xml:space="preserve"> </v>
      </c>
      <c r="F34" s="51">
        <f t="shared" si="40"/>
        <v>0</v>
      </c>
      <c r="G34" s="52" t="str">
        <f t="shared" si="25"/>
        <v/>
      </c>
      <c r="I34" s="24" t="b">
        <f t="shared" si="26"/>
        <v>0</v>
      </c>
      <c r="J34" s="24" t="b">
        <f t="shared" si="27"/>
        <v>0</v>
      </c>
      <c r="K34" s="24" t="str">
        <f t="shared" si="28"/>
        <v/>
      </c>
      <c r="L34" s="120" t="str">
        <f t="shared" si="29"/>
        <v/>
      </c>
      <c r="M34" s="120" t="str">
        <f t="shared" si="30"/>
        <v/>
      </c>
      <c r="N34" s="120" t="str">
        <f t="shared" si="31"/>
        <v/>
      </c>
      <c r="O34" s="120" t="str">
        <f t="shared" si="32"/>
        <v/>
      </c>
      <c r="P34" s="120" t="str">
        <f t="shared" si="33"/>
        <v/>
      </c>
      <c r="Q34" s="120" t="str">
        <f t="shared" si="34"/>
        <v/>
      </c>
      <c r="R34" s="78" t="str">
        <f t="shared" si="35"/>
        <v/>
      </c>
      <c r="S34" s="24" t="str">
        <f>IFERROR(VLOOKUP(B34,$B$27:B33,1,FALSE),"")</f>
        <v/>
      </c>
      <c r="T34" s="24" t="str">
        <f t="shared" si="36"/>
        <v/>
      </c>
      <c r="U34" s="24" t="str">
        <f t="shared" si="37"/>
        <v>;;;;;OUTRAS DESPESAS;DESPESA OPERACIONAL E ADMINISTRATIVA</v>
      </c>
      <c r="V34" s="24" t="str">
        <f>IFERROR(VLOOKUP($U34,'VERIFICAÇÃO 8'!H:J,2,FALSE),"")</f>
        <v/>
      </c>
      <c r="W34" s="24" t="str">
        <f>IFERROR(VLOOKUP($U34,'VERIFICAÇÃO 8'!H:J,3,FALSE),"")</f>
        <v/>
      </c>
      <c r="X34" s="24" t="str">
        <f t="shared" si="41"/>
        <v/>
      </c>
      <c r="Z34" s="24">
        <f t="shared" si="21"/>
        <v>0</v>
      </c>
      <c r="AA34" s="24">
        <f t="shared" si="22"/>
        <v>0</v>
      </c>
      <c r="AB34" s="24">
        <f t="shared" si="38"/>
        <v>0</v>
      </c>
      <c r="AD34" s="24" t="str">
        <f>'apoio - executores'!D39</f>
        <v/>
      </c>
      <c r="AG34" s="76"/>
    </row>
    <row r="35" spans="1:40" ht="10.5" x14ac:dyDescent="0.35">
      <c r="A35" s="142" t="s">
        <v>1036</v>
      </c>
      <c r="B35" s="45"/>
      <c r="C35" s="68">
        <f t="shared" si="39"/>
        <v>0</v>
      </c>
      <c r="D35" s="57"/>
      <c r="E35" s="192" t="str">
        <f t="shared" si="24"/>
        <v xml:space="preserve"> </v>
      </c>
      <c r="F35" s="51">
        <f t="shared" si="40"/>
        <v>0</v>
      </c>
      <c r="G35" s="52" t="str">
        <f t="shared" si="25"/>
        <v/>
      </c>
      <c r="I35" s="24" t="b">
        <f t="shared" si="26"/>
        <v>0</v>
      </c>
      <c r="J35" s="24" t="b">
        <f t="shared" si="27"/>
        <v>0</v>
      </c>
      <c r="K35" s="24" t="str">
        <f t="shared" si="28"/>
        <v/>
      </c>
      <c r="L35" s="120" t="str">
        <f t="shared" si="29"/>
        <v/>
      </c>
      <c r="M35" s="120" t="str">
        <f t="shared" si="30"/>
        <v/>
      </c>
      <c r="N35" s="120" t="str">
        <f t="shared" si="31"/>
        <v/>
      </c>
      <c r="O35" s="120" t="str">
        <f t="shared" si="32"/>
        <v/>
      </c>
      <c r="P35" s="120" t="str">
        <f t="shared" si="33"/>
        <v/>
      </c>
      <c r="Q35" s="120" t="str">
        <f t="shared" si="34"/>
        <v/>
      </c>
      <c r="R35" s="78" t="str">
        <f t="shared" si="35"/>
        <v/>
      </c>
      <c r="S35" s="24" t="str">
        <f>IFERROR(VLOOKUP(B35,$B$27:B34,1,FALSE),"")</f>
        <v/>
      </c>
      <c r="T35" s="24" t="str">
        <f t="shared" si="36"/>
        <v/>
      </c>
      <c r="U35" s="24" t="str">
        <f t="shared" si="37"/>
        <v>;;;;;OUTRAS DESPESAS;DESPESA OPERACIONAL E ADMINISTRATIVA</v>
      </c>
      <c r="V35" s="24" t="str">
        <f>IFERROR(VLOOKUP($U35,'VERIFICAÇÃO 8'!H:J,2,FALSE),"")</f>
        <v/>
      </c>
      <c r="W35" s="24" t="str">
        <f>IFERROR(VLOOKUP($U35,'VERIFICAÇÃO 8'!H:J,3,FALSE),"")</f>
        <v/>
      </c>
      <c r="X35" s="24" t="str">
        <f t="shared" si="41"/>
        <v/>
      </c>
      <c r="Z35" s="24">
        <f t="shared" si="21"/>
        <v>0</v>
      </c>
      <c r="AA35" s="24">
        <f t="shared" si="22"/>
        <v>0</v>
      </c>
      <c r="AB35" s="24">
        <f t="shared" si="38"/>
        <v>0</v>
      </c>
      <c r="AD35" s="24" t="str">
        <f>'apoio - executores'!D40</f>
        <v/>
      </c>
      <c r="AM35" s="76"/>
      <c r="AN35" s="76"/>
    </row>
    <row r="36" spans="1:40" x14ac:dyDescent="0.35">
      <c r="A36" s="142" t="s">
        <v>1037</v>
      </c>
      <c r="B36" s="45"/>
      <c r="C36" s="68">
        <f t="shared" si="39"/>
        <v>0</v>
      </c>
      <c r="D36" s="57"/>
      <c r="E36" s="192" t="str">
        <f t="shared" si="24"/>
        <v xml:space="preserve"> </v>
      </c>
      <c r="F36" s="51">
        <f t="shared" si="40"/>
        <v>0</v>
      </c>
      <c r="G36" s="52" t="str">
        <f t="shared" si="25"/>
        <v/>
      </c>
      <c r="I36" s="24" t="b">
        <f t="shared" si="26"/>
        <v>0</v>
      </c>
      <c r="J36" s="24" t="b">
        <f t="shared" si="27"/>
        <v>0</v>
      </c>
      <c r="K36" s="24" t="str">
        <f t="shared" si="28"/>
        <v/>
      </c>
      <c r="L36" s="120" t="str">
        <f t="shared" si="29"/>
        <v/>
      </c>
      <c r="M36" s="120" t="str">
        <f t="shared" si="30"/>
        <v/>
      </c>
      <c r="N36" s="120" t="str">
        <f t="shared" si="31"/>
        <v/>
      </c>
      <c r="O36" s="120" t="str">
        <f t="shared" si="32"/>
        <v/>
      </c>
      <c r="P36" s="120" t="str">
        <f t="shared" si="33"/>
        <v/>
      </c>
      <c r="Q36" s="120" t="str">
        <f t="shared" si="34"/>
        <v/>
      </c>
      <c r="R36" s="78" t="str">
        <f t="shared" si="35"/>
        <v/>
      </c>
      <c r="S36" s="24" t="str">
        <f>IFERROR(VLOOKUP(B36,$B$27:B35,1,FALSE),"")</f>
        <v/>
      </c>
      <c r="T36" s="24" t="str">
        <f t="shared" si="36"/>
        <v/>
      </c>
      <c r="U36" s="24" t="str">
        <f t="shared" si="37"/>
        <v>;;;;;OUTRAS DESPESAS;DESPESA OPERACIONAL E ADMINISTRATIVA</v>
      </c>
      <c r="V36" s="24" t="str">
        <f>IFERROR(VLOOKUP($U36,'VERIFICAÇÃO 8'!H:J,2,FALSE),"")</f>
        <v/>
      </c>
      <c r="W36" s="24" t="str">
        <f>IFERROR(VLOOKUP($U36,'VERIFICAÇÃO 8'!H:J,3,FALSE),"")</f>
        <v/>
      </c>
      <c r="X36" s="24" t="str">
        <f t="shared" si="41"/>
        <v/>
      </c>
      <c r="Z36" s="24">
        <f t="shared" si="21"/>
        <v>0</v>
      </c>
      <c r="AA36" s="24">
        <f t="shared" si="22"/>
        <v>0</v>
      </c>
      <c r="AB36" s="24">
        <f t="shared" si="38"/>
        <v>0</v>
      </c>
      <c r="AD36" s="24" t="str">
        <f>'apoio - executores'!D41</f>
        <v/>
      </c>
    </row>
    <row r="37" spans="1:40" x14ac:dyDescent="0.35">
      <c r="A37" s="142" t="s">
        <v>1038</v>
      </c>
      <c r="B37" s="45"/>
      <c r="C37" s="68">
        <f t="shared" si="39"/>
        <v>0</v>
      </c>
      <c r="D37" s="57"/>
      <c r="E37" s="192" t="str">
        <f t="shared" si="24"/>
        <v xml:space="preserve"> </v>
      </c>
      <c r="F37" s="51">
        <f t="shared" si="40"/>
        <v>0</v>
      </c>
      <c r="G37" s="52" t="str">
        <f t="shared" si="25"/>
        <v/>
      </c>
      <c r="I37" s="24" t="b">
        <f t="shared" si="26"/>
        <v>0</v>
      </c>
      <c r="J37" s="24" t="b">
        <f t="shared" si="27"/>
        <v>0</v>
      </c>
      <c r="K37" s="24" t="str">
        <f t="shared" si="28"/>
        <v/>
      </c>
      <c r="L37" s="120" t="str">
        <f t="shared" si="29"/>
        <v/>
      </c>
      <c r="M37" s="120" t="str">
        <f t="shared" si="30"/>
        <v/>
      </c>
      <c r="N37" s="120" t="str">
        <f t="shared" si="31"/>
        <v/>
      </c>
      <c r="O37" s="120" t="str">
        <f t="shared" si="32"/>
        <v/>
      </c>
      <c r="P37" s="120" t="str">
        <f t="shared" si="33"/>
        <v/>
      </c>
      <c r="Q37" s="120" t="str">
        <f t="shared" si="34"/>
        <v/>
      </c>
      <c r="R37" s="78" t="str">
        <f t="shared" si="35"/>
        <v/>
      </c>
      <c r="S37" s="24" t="str">
        <f>IFERROR(VLOOKUP(B37,$B$27:B36,1,FALSE),"")</f>
        <v/>
      </c>
      <c r="T37" s="24" t="str">
        <f t="shared" si="36"/>
        <v/>
      </c>
      <c r="U37" s="24" t="str">
        <f t="shared" si="37"/>
        <v>;;;;;OUTRAS DESPESAS;DESPESA OPERACIONAL E ADMINISTRATIVA</v>
      </c>
      <c r="V37" s="24" t="str">
        <f>IFERROR(VLOOKUP($U37,'VERIFICAÇÃO 8'!H:J,2,FALSE),"")</f>
        <v/>
      </c>
      <c r="W37" s="24" t="str">
        <f>IFERROR(VLOOKUP($U37,'VERIFICAÇÃO 8'!H:J,3,FALSE),"")</f>
        <v/>
      </c>
      <c r="X37" s="24" t="str">
        <f t="shared" si="41"/>
        <v/>
      </c>
      <c r="Z37" s="24">
        <f t="shared" si="21"/>
        <v>0</v>
      </c>
      <c r="AA37" s="24">
        <f t="shared" si="22"/>
        <v>0</v>
      </c>
      <c r="AB37" s="24">
        <f t="shared" si="38"/>
        <v>0</v>
      </c>
      <c r="AD37" s="24" t="str">
        <f>'apoio - executores'!D42</f>
        <v/>
      </c>
    </row>
    <row r="38" spans="1:40" x14ac:dyDescent="0.35">
      <c r="A38" s="142" t="s">
        <v>1039</v>
      </c>
      <c r="B38" s="45"/>
      <c r="C38" s="68">
        <f t="shared" si="39"/>
        <v>0</v>
      </c>
      <c r="D38" s="57"/>
      <c r="E38" s="192" t="str">
        <f t="shared" si="24"/>
        <v xml:space="preserve"> </v>
      </c>
      <c r="F38" s="51">
        <f t="shared" si="40"/>
        <v>0</v>
      </c>
      <c r="G38" s="52" t="str">
        <f t="shared" si="25"/>
        <v/>
      </c>
      <c r="I38" s="24" t="b">
        <f t="shared" si="26"/>
        <v>0</v>
      </c>
      <c r="J38" s="24" t="b">
        <f t="shared" si="27"/>
        <v>0</v>
      </c>
      <c r="K38" s="24" t="str">
        <f t="shared" si="28"/>
        <v/>
      </c>
      <c r="L38" s="120" t="str">
        <f t="shared" si="29"/>
        <v/>
      </c>
      <c r="M38" s="120" t="str">
        <f t="shared" si="30"/>
        <v/>
      </c>
      <c r="N38" s="120" t="str">
        <f t="shared" si="31"/>
        <v/>
      </c>
      <c r="O38" s="120" t="str">
        <f t="shared" si="32"/>
        <v/>
      </c>
      <c r="P38" s="120" t="str">
        <f t="shared" si="33"/>
        <v/>
      </c>
      <c r="Q38" s="120" t="str">
        <f t="shared" si="34"/>
        <v/>
      </c>
      <c r="R38" s="78" t="str">
        <f t="shared" si="35"/>
        <v/>
      </c>
      <c r="S38" s="24" t="str">
        <f>IFERROR(VLOOKUP(B38,$B$27:B37,1,FALSE),"")</f>
        <v/>
      </c>
      <c r="T38" s="24" t="str">
        <f t="shared" si="36"/>
        <v/>
      </c>
      <c r="U38" s="24" t="str">
        <f t="shared" si="37"/>
        <v>;;;;;OUTRAS DESPESAS;DESPESA OPERACIONAL E ADMINISTRATIVA</v>
      </c>
      <c r="V38" s="24" t="str">
        <f>IFERROR(VLOOKUP($U38,'VERIFICAÇÃO 8'!H:J,2,FALSE),"")</f>
        <v/>
      </c>
      <c r="W38" s="24" t="str">
        <f>IFERROR(VLOOKUP($U38,'VERIFICAÇÃO 8'!H:J,3,FALSE),"")</f>
        <v/>
      </c>
      <c r="X38" s="24" t="str">
        <f t="shared" si="41"/>
        <v/>
      </c>
      <c r="Z38" s="24">
        <f t="shared" si="21"/>
        <v>0</v>
      </c>
      <c r="AA38" s="24">
        <f t="shared" si="22"/>
        <v>0</v>
      </c>
      <c r="AB38" s="24">
        <f t="shared" si="38"/>
        <v>0</v>
      </c>
      <c r="AD38" s="24" t="str">
        <f>'apoio - executores'!D43</f>
        <v/>
      </c>
    </row>
    <row r="39" spans="1:40" x14ac:dyDescent="0.35">
      <c r="A39" s="142" t="s">
        <v>1040</v>
      </c>
      <c r="B39" s="45"/>
      <c r="C39" s="68">
        <f t="shared" si="39"/>
        <v>0</v>
      </c>
      <c r="D39" s="57"/>
      <c r="E39" s="192" t="str">
        <f t="shared" si="24"/>
        <v xml:space="preserve"> </v>
      </c>
      <c r="F39" s="51">
        <f t="shared" si="40"/>
        <v>0</v>
      </c>
      <c r="G39" s="52" t="str">
        <f t="shared" si="25"/>
        <v/>
      </c>
      <c r="I39" s="24" t="b">
        <f t="shared" si="26"/>
        <v>0</v>
      </c>
      <c r="J39" s="24" t="b">
        <f t="shared" si="27"/>
        <v>0</v>
      </c>
      <c r="K39" s="24" t="str">
        <f t="shared" si="28"/>
        <v/>
      </c>
      <c r="L39" s="120" t="str">
        <f t="shared" si="29"/>
        <v/>
      </c>
      <c r="M39" s="120" t="str">
        <f t="shared" si="30"/>
        <v/>
      </c>
      <c r="N39" s="120" t="str">
        <f t="shared" si="31"/>
        <v/>
      </c>
      <c r="O39" s="120" t="str">
        <f t="shared" si="32"/>
        <v/>
      </c>
      <c r="P39" s="120" t="str">
        <f t="shared" si="33"/>
        <v/>
      </c>
      <c r="Q39" s="120" t="str">
        <f t="shared" si="34"/>
        <v/>
      </c>
      <c r="R39" s="78" t="str">
        <f t="shared" si="35"/>
        <v/>
      </c>
      <c r="S39" s="24" t="str">
        <f>IFERROR(VLOOKUP(B39,$B$27:B38,1,FALSE),"")</f>
        <v/>
      </c>
      <c r="T39" s="24" t="str">
        <f t="shared" si="36"/>
        <v/>
      </c>
      <c r="U39" s="24" t="str">
        <f t="shared" si="37"/>
        <v>;;;;;OUTRAS DESPESAS;DESPESA OPERACIONAL E ADMINISTRATIVA</v>
      </c>
      <c r="V39" s="24" t="str">
        <f>IFERROR(VLOOKUP($U39,'VERIFICAÇÃO 8'!H:J,2,FALSE),"")</f>
        <v/>
      </c>
      <c r="W39" s="24" t="str">
        <f>IFERROR(VLOOKUP($U39,'VERIFICAÇÃO 8'!H:J,3,FALSE),"")</f>
        <v/>
      </c>
      <c r="X39" s="24" t="str">
        <f t="shared" si="41"/>
        <v/>
      </c>
      <c r="Z39" s="24">
        <f t="shared" si="21"/>
        <v>0</v>
      </c>
      <c r="AA39" s="24">
        <f t="shared" si="22"/>
        <v>0</v>
      </c>
      <c r="AB39" s="24">
        <f t="shared" si="38"/>
        <v>0</v>
      </c>
      <c r="AD39" s="24" t="str">
        <f>'apoio - executores'!D44</f>
        <v/>
      </c>
    </row>
    <row r="40" spans="1:40" x14ac:dyDescent="0.35">
      <c r="A40" s="142" t="s">
        <v>1041</v>
      </c>
      <c r="B40" s="45"/>
      <c r="C40" s="68">
        <f t="shared" si="39"/>
        <v>0</v>
      </c>
      <c r="D40" s="57"/>
      <c r="E40" s="192" t="str">
        <f t="shared" si="24"/>
        <v xml:space="preserve"> </v>
      </c>
      <c r="F40" s="51">
        <f t="shared" si="40"/>
        <v>0</v>
      </c>
      <c r="G40" s="52" t="str">
        <f t="shared" si="25"/>
        <v/>
      </c>
      <c r="I40" s="24" t="b">
        <f t="shared" si="26"/>
        <v>0</v>
      </c>
      <c r="J40" s="24" t="b">
        <f t="shared" si="27"/>
        <v>0</v>
      </c>
      <c r="K40" s="24" t="str">
        <f t="shared" si="28"/>
        <v/>
      </c>
      <c r="L40" s="120" t="str">
        <f t="shared" si="29"/>
        <v/>
      </c>
      <c r="M40" s="120" t="str">
        <f t="shared" si="30"/>
        <v/>
      </c>
      <c r="N40" s="120" t="str">
        <f t="shared" si="31"/>
        <v/>
      </c>
      <c r="O40" s="120" t="str">
        <f t="shared" si="32"/>
        <v/>
      </c>
      <c r="P40" s="120" t="str">
        <f t="shared" si="33"/>
        <v/>
      </c>
      <c r="Q40" s="120" t="str">
        <f t="shared" si="34"/>
        <v/>
      </c>
      <c r="R40" s="78" t="str">
        <f t="shared" si="35"/>
        <v/>
      </c>
      <c r="S40" s="24" t="str">
        <f>IFERROR(VLOOKUP(B40,$B$27:B39,1,FALSE),"")</f>
        <v/>
      </c>
      <c r="T40" s="24" t="str">
        <f t="shared" si="36"/>
        <v/>
      </c>
      <c r="U40" s="24" t="str">
        <f t="shared" si="37"/>
        <v>;;;;;OUTRAS DESPESAS;DESPESA OPERACIONAL E ADMINISTRATIVA</v>
      </c>
      <c r="V40" s="24" t="str">
        <f>IFERROR(VLOOKUP($U40,'VERIFICAÇÃO 8'!H:J,2,FALSE),"")</f>
        <v/>
      </c>
      <c r="W40" s="24" t="str">
        <f>IFERROR(VLOOKUP($U40,'VERIFICAÇÃO 8'!H:J,3,FALSE),"")</f>
        <v/>
      </c>
      <c r="X40" s="24" t="str">
        <f t="shared" si="41"/>
        <v/>
      </c>
      <c r="Z40" s="24">
        <f t="shared" si="21"/>
        <v>0</v>
      </c>
      <c r="AA40" s="24">
        <f t="shared" si="22"/>
        <v>0</v>
      </c>
      <c r="AB40" s="24">
        <f t="shared" si="38"/>
        <v>0</v>
      </c>
      <c r="AD40" s="24" t="str">
        <f>'apoio - executores'!D45</f>
        <v/>
      </c>
    </row>
    <row r="41" spans="1:40" x14ac:dyDescent="0.35">
      <c r="A41" s="142" t="s">
        <v>1042</v>
      </c>
      <c r="B41" s="56"/>
      <c r="C41" s="68">
        <f t="shared" si="39"/>
        <v>0</v>
      </c>
      <c r="D41" s="57"/>
      <c r="E41" s="192" t="str">
        <f t="shared" si="24"/>
        <v xml:space="preserve"> </v>
      </c>
      <c r="F41" s="51">
        <f t="shared" si="40"/>
        <v>0</v>
      </c>
      <c r="G41" s="52" t="str">
        <f t="shared" si="25"/>
        <v/>
      </c>
      <c r="I41" s="24" t="b">
        <f t="shared" si="26"/>
        <v>0</v>
      </c>
      <c r="J41" s="24" t="b">
        <f t="shared" si="27"/>
        <v>0</v>
      </c>
      <c r="K41" s="24" t="str">
        <f t="shared" si="28"/>
        <v/>
      </c>
      <c r="L41" s="120" t="str">
        <f t="shared" si="29"/>
        <v/>
      </c>
      <c r="M41" s="120" t="str">
        <f t="shared" si="30"/>
        <v/>
      </c>
      <c r="N41" s="120" t="str">
        <f t="shared" si="31"/>
        <v/>
      </c>
      <c r="O41" s="120" t="str">
        <f t="shared" si="32"/>
        <v/>
      </c>
      <c r="P41" s="120" t="str">
        <f t="shared" si="33"/>
        <v/>
      </c>
      <c r="Q41" s="120" t="str">
        <f t="shared" si="34"/>
        <v/>
      </c>
      <c r="R41" s="78" t="str">
        <f t="shared" si="35"/>
        <v/>
      </c>
      <c r="S41" s="24" t="str">
        <f>IFERROR(VLOOKUP(B41,$B$27:B40,1,FALSE),"")</f>
        <v/>
      </c>
      <c r="T41" s="24" t="str">
        <f t="shared" si="36"/>
        <v/>
      </c>
      <c r="U41" s="24" t="str">
        <f t="shared" si="37"/>
        <v>;;;;;OUTRAS DESPESAS;DESPESA OPERACIONAL E ADMINISTRATIVA</v>
      </c>
      <c r="V41" s="24" t="str">
        <f>IFERROR(VLOOKUP($U41,'VERIFICAÇÃO 8'!H:J,2,FALSE),"")</f>
        <v/>
      </c>
      <c r="W41" s="24" t="str">
        <f>IFERROR(VLOOKUP($U41,'VERIFICAÇÃO 8'!H:J,3,FALSE),"")</f>
        <v/>
      </c>
      <c r="X41" s="24" t="str">
        <f t="shared" si="41"/>
        <v/>
      </c>
      <c r="Z41" s="24">
        <f t="shared" si="21"/>
        <v>0</v>
      </c>
      <c r="AA41" s="24">
        <f t="shared" si="22"/>
        <v>0</v>
      </c>
      <c r="AB41" s="24">
        <f t="shared" si="38"/>
        <v>0</v>
      </c>
    </row>
    <row r="42" spans="1:40" x14ac:dyDescent="0.35">
      <c r="A42" s="142" t="s">
        <v>1043</v>
      </c>
      <c r="B42" s="45"/>
      <c r="C42" s="68">
        <f t="shared" si="39"/>
        <v>0</v>
      </c>
      <c r="D42" s="57"/>
      <c r="E42" s="192" t="str">
        <f t="shared" si="24"/>
        <v xml:space="preserve"> </v>
      </c>
      <c r="F42" s="51">
        <f t="shared" si="40"/>
        <v>0</v>
      </c>
      <c r="G42" s="52" t="str">
        <f t="shared" si="25"/>
        <v/>
      </c>
      <c r="I42" s="24" t="b">
        <f t="shared" si="26"/>
        <v>0</v>
      </c>
      <c r="J42" s="24" t="b">
        <f t="shared" si="27"/>
        <v>0</v>
      </c>
      <c r="K42" s="24" t="str">
        <f t="shared" si="28"/>
        <v/>
      </c>
      <c r="L42" s="120" t="str">
        <f t="shared" si="29"/>
        <v/>
      </c>
      <c r="M42" s="120" t="str">
        <f t="shared" si="30"/>
        <v/>
      </c>
      <c r="N42" s="120" t="str">
        <f t="shared" si="31"/>
        <v/>
      </c>
      <c r="O42" s="120" t="str">
        <f t="shared" si="32"/>
        <v/>
      </c>
      <c r="P42" s="120" t="str">
        <f t="shared" si="33"/>
        <v/>
      </c>
      <c r="Q42" s="120" t="str">
        <f t="shared" si="34"/>
        <v/>
      </c>
      <c r="R42" s="78" t="str">
        <f t="shared" si="35"/>
        <v/>
      </c>
      <c r="S42" s="24" t="str">
        <f>IFERROR(VLOOKUP(B42,$B$27:B41,1,FALSE),"")</f>
        <v/>
      </c>
      <c r="T42" s="24" t="str">
        <f t="shared" si="36"/>
        <v/>
      </c>
      <c r="U42" s="24" t="str">
        <f t="shared" si="37"/>
        <v>;;;;;OUTRAS DESPESAS;DESPESA OPERACIONAL E ADMINISTRATIVA</v>
      </c>
      <c r="V42" s="24" t="str">
        <f>IFERROR(VLOOKUP($U42,'VERIFICAÇÃO 8'!H:J,2,FALSE),"")</f>
        <v/>
      </c>
      <c r="W42" s="24" t="str">
        <f>IFERROR(VLOOKUP($U42,'VERIFICAÇÃO 8'!H:J,3,FALSE),"")</f>
        <v/>
      </c>
      <c r="X42" s="24" t="str">
        <f t="shared" si="41"/>
        <v/>
      </c>
      <c r="Z42" s="24">
        <f t="shared" si="21"/>
        <v>0</v>
      </c>
      <c r="AA42" s="24">
        <f t="shared" si="22"/>
        <v>0</v>
      </c>
      <c r="AB42" s="24">
        <f t="shared" si="38"/>
        <v>0</v>
      </c>
    </row>
    <row r="43" spans="1:40" ht="20.149999999999999" customHeight="1" thickBot="1" x14ac:dyDescent="0.4">
      <c r="A43" s="745" t="s">
        <v>386</v>
      </c>
      <c r="B43" s="746"/>
      <c r="C43" s="746"/>
      <c r="D43" s="746"/>
      <c r="E43" s="747"/>
      <c r="F43" s="55">
        <f>SUM(F27:F42)</f>
        <v>0</v>
      </c>
      <c r="G43" s="54"/>
      <c r="I43" s="815"/>
      <c r="J43" s="816"/>
      <c r="K43" s="817"/>
      <c r="L43" s="812"/>
      <c r="M43" s="812"/>
      <c r="N43" s="350"/>
      <c r="O43" s="350"/>
      <c r="P43" s="350"/>
      <c r="Q43" s="350"/>
      <c r="R43" s="350"/>
      <c r="S43" s="812"/>
      <c r="T43" s="812"/>
      <c r="U43" s="812"/>
      <c r="V43" s="812"/>
      <c r="W43" s="812"/>
      <c r="X43" s="812"/>
      <c r="Z43" s="815"/>
      <c r="AA43" s="816"/>
      <c r="AB43" s="817"/>
      <c r="AD43" s="119" t="s">
        <v>2120</v>
      </c>
      <c r="AF43" s="180" t="s">
        <v>2123</v>
      </c>
      <c r="AH43" s="66" t="str">
        <f>BASE!E2</f>
        <v>BASE 101: LISTA 1 - QUALIFICAÇÃO</v>
      </c>
    </row>
    <row r="44" spans="1:40" ht="11" thickTop="1" thickBot="1" x14ac:dyDescent="0.4">
      <c r="G44" s="54"/>
      <c r="I44" s="818"/>
      <c r="J44" s="819"/>
      <c r="K44" s="820"/>
      <c r="L44" s="813"/>
      <c r="M44" s="813"/>
      <c r="N44" s="346"/>
      <c r="O44" s="346"/>
      <c r="P44" s="346"/>
      <c r="Q44" s="346"/>
      <c r="R44" s="346"/>
      <c r="S44" s="813"/>
      <c r="T44" s="813"/>
      <c r="U44" s="813"/>
      <c r="V44" s="813"/>
      <c r="W44" s="813"/>
      <c r="X44" s="813"/>
      <c r="Z44" s="818"/>
      <c r="AA44" s="819"/>
      <c r="AB44" s="820"/>
      <c r="AD44" s="24" t="str">
        <f>BASE!$G$6</f>
        <v/>
      </c>
      <c r="AF44" s="178">
        <f>IF(OR(AD44=AH58,AD44=AH59),0.03,0.05)</f>
        <v>0.05</v>
      </c>
      <c r="AH44" s="24" t="str">
        <f>BASE!E3</f>
        <v>PESQUISA BÁSICA</v>
      </c>
    </row>
    <row r="45" spans="1:40" ht="20.149999999999999" customHeight="1" thickTop="1" x14ac:dyDescent="0.35">
      <c r="A45" s="737" t="s">
        <v>277</v>
      </c>
      <c r="B45" s="738"/>
      <c r="C45" s="738"/>
      <c r="D45" s="738"/>
      <c r="E45" s="805"/>
      <c r="F45" s="739"/>
      <c r="G45" s="54"/>
      <c r="I45" s="818"/>
      <c r="J45" s="819"/>
      <c r="K45" s="820"/>
      <c r="L45" s="813"/>
      <c r="M45" s="813"/>
      <c r="N45" s="346"/>
      <c r="O45" s="346"/>
      <c r="P45" s="346"/>
      <c r="Q45" s="346"/>
      <c r="R45" s="346"/>
      <c r="S45" s="813"/>
      <c r="T45" s="813"/>
      <c r="U45" s="813"/>
      <c r="V45" s="813"/>
      <c r="W45" s="813"/>
      <c r="X45" s="813"/>
      <c r="Z45" s="818"/>
      <c r="AA45" s="819"/>
      <c r="AB45" s="820"/>
      <c r="AH45" s="24" t="str">
        <f>BASE!E4</f>
        <v>PESQUISA APLICADA</v>
      </c>
    </row>
    <row r="46" spans="1:40" ht="25" customHeight="1" x14ac:dyDescent="0.35">
      <c r="A46" s="220" t="s">
        <v>6</v>
      </c>
      <c r="B46" s="93" t="s">
        <v>2368</v>
      </c>
      <c r="C46" s="93" t="s">
        <v>212</v>
      </c>
      <c r="D46" s="93" t="s">
        <v>2369</v>
      </c>
      <c r="E46" s="528" t="s">
        <v>1236</v>
      </c>
      <c r="F46" s="94" t="s">
        <v>460</v>
      </c>
      <c r="G46" s="54"/>
      <c r="I46" s="821"/>
      <c r="J46" s="822"/>
      <c r="K46" s="823"/>
      <c r="L46" s="814"/>
      <c r="M46" s="814"/>
      <c r="N46" s="226"/>
      <c r="O46" s="226"/>
      <c r="P46" s="226"/>
      <c r="Q46" s="226"/>
      <c r="R46" s="226"/>
      <c r="S46" s="814"/>
      <c r="T46" s="814"/>
      <c r="U46" s="814"/>
      <c r="V46" s="814"/>
      <c r="W46" s="814"/>
      <c r="X46" s="814"/>
      <c r="Z46" s="821"/>
      <c r="AA46" s="822"/>
      <c r="AB46" s="823"/>
      <c r="AD46" s="66" t="s">
        <v>2121</v>
      </c>
      <c r="AH46" s="24" t="str">
        <f>BASE!E5</f>
        <v>DESENVOLVIMENTO EXPERIMENTAL</v>
      </c>
    </row>
    <row r="47" spans="1:40" x14ac:dyDescent="0.35">
      <c r="A47" s="142" t="s">
        <v>1044</v>
      </c>
      <c r="B47" s="45"/>
      <c r="C47" s="68">
        <f>IFERROR(IF(V47="S",VLOOKUP($B47,$AD$4:$BA$19,24,FALSE),0),0)</f>
        <v>0</v>
      </c>
      <c r="D47" s="57"/>
      <c r="E47" s="192" t="str">
        <f t="shared" ref="E47:E62" si="42">IF(C47=0," ",D47/C47)</f>
        <v xml:space="preserve"> </v>
      </c>
      <c r="F47" s="51">
        <f>IF(OR(K47&lt;&gt;"",R47&lt;&gt;"",T47&lt;&gt;"",W47&lt;&gt;""),0,IF(D47&gt;0.15*C47,0.15*C47,D47))</f>
        <v>0</v>
      </c>
      <c r="G47" s="52" t="str">
        <f t="shared" ref="G47:G62" si="43">IF(R47&lt;&gt;"",R47,IF(T47&lt;&gt;"",T47,IF(W47&lt;&gt;"",W47,IF(X47&lt;&gt;"",X47,IF(K47&lt;&gt;"",K47,"")))))</f>
        <v/>
      </c>
      <c r="I47" s="24" t="b">
        <f t="shared" si="26"/>
        <v>0</v>
      </c>
      <c r="J47" s="24" t="b">
        <f t="shared" si="27"/>
        <v>0</v>
      </c>
      <c r="K47" s="24" t="str">
        <f t="shared" ref="K47:K62" si="44">IF(AND(I47=TRUE,J47=FALSE),$AH$25,"")</f>
        <v/>
      </c>
      <c r="L47" s="120" t="str">
        <f t="shared" ref="L47:L62" si="45">IFERROR(VLOOKUP($B47,$AD$4:$AJ$19,2,FALSE),"")</f>
        <v/>
      </c>
      <c r="M47" s="120" t="str">
        <f t="shared" ref="M47:M62" si="46">IFERROR(VLOOKUP($B47,$AD$4:$AJ$19,3,FALSE),"")</f>
        <v/>
      </c>
      <c r="N47" s="120" t="str">
        <f t="shared" ref="N47:N62" si="47">IFERROR(VLOOKUP($B47,$AD$4:$AJ$19,4,FALSE),"")</f>
        <v/>
      </c>
      <c r="O47" s="120" t="str">
        <f t="shared" ref="O47:O62" si="48">IFERROR(VLOOKUP($B47,$AD$4:$AJ$19,5,FALSE),"")</f>
        <v/>
      </c>
      <c r="P47" s="120" t="str">
        <f t="shared" ref="P47:P62" si="49">IFERROR(VLOOKUP($B47,$AD$4:$AJ$19,6,FALSE),"")</f>
        <v/>
      </c>
      <c r="Q47" s="120" t="str">
        <f t="shared" ref="Q47:Q62" si="50">IFERROR(VLOOKUP($B47,$AD$4:$AJ$19,7,FALSE),"")</f>
        <v/>
      </c>
      <c r="R47" s="78" t="str">
        <f t="shared" ref="R47:R62" si="51">IF(B47="","",IF(L47="",$AH$26,""))</f>
        <v/>
      </c>
      <c r="S47" s="24"/>
      <c r="T47" s="24" t="str">
        <f t="shared" ref="T47:T62" si="52">IF(B47="","",IF(S47=B47,$AH$24,""))</f>
        <v/>
      </c>
      <c r="U47" s="24" t="str">
        <f t="shared" ref="U47:U62" si="53">CONCATENATE($AD$44,$AD$47,N47,$AD$47,O47,$AD$47,P47,$AD$47,Q47,$AD$47,$AD$52,$AD$47,$AE$54)</f>
        <v>;;;;;OUTRAS DESPESAS;RESSARCIMENTO DE CUSTOS INDIRETOS</v>
      </c>
      <c r="V47" s="24" t="str">
        <f>IFERROR(VLOOKUP($U47,'VERIFICAÇÃO 8'!H:J,2,FALSE),"")</f>
        <v/>
      </c>
      <c r="W47" s="24" t="str">
        <f>IFERROR(VLOOKUP($U47,'VERIFICAÇÃO 8'!H:J,3,FALSE),"")</f>
        <v/>
      </c>
      <c r="X47" s="24" t="str">
        <f t="shared" ref="X47:X62" si="54">IF(D47&gt;0.15*C47,$AH$28,"")</f>
        <v/>
      </c>
      <c r="Z47" s="24">
        <f t="shared" si="21"/>
        <v>0</v>
      </c>
      <c r="AA47" s="24">
        <f t="shared" si="22"/>
        <v>0</v>
      </c>
      <c r="AB47" s="24">
        <f t="shared" ref="AB47:AB62" si="55">IF(OR(W47&lt;&gt;"",X47&lt;&gt;""),1,0)</f>
        <v>0</v>
      </c>
      <c r="AD47" s="24" t="s">
        <v>1706</v>
      </c>
      <c r="AH47" s="24" t="str">
        <f>BASE!E6</f>
        <v>PESQUISA EM MEIO AMBIENTE</v>
      </c>
    </row>
    <row r="48" spans="1:40" x14ac:dyDescent="0.35">
      <c r="A48" s="142" t="s">
        <v>1045</v>
      </c>
      <c r="B48" s="45"/>
      <c r="C48" s="68">
        <f t="shared" ref="C48:C62" si="56">IFERROR(IF(V48="S",VLOOKUP($B48,$AD$4:$BA$19,24,FALSE),0),0)</f>
        <v>0</v>
      </c>
      <c r="D48" s="57"/>
      <c r="E48" s="192" t="str">
        <f t="shared" si="42"/>
        <v xml:space="preserve"> </v>
      </c>
      <c r="F48" s="51">
        <f t="shared" ref="F48:F62" si="57">IF(OR(K48&lt;&gt;"",R48&lt;&gt;"",T48&lt;&gt;"",W48&lt;&gt;""),0,IF(D48&gt;0.15*C48,0.15*C48,D48))</f>
        <v>0</v>
      </c>
      <c r="G48" s="52" t="str">
        <f t="shared" si="43"/>
        <v/>
      </c>
      <c r="I48" s="24" t="b">
        <f t="shared" si="26"/>
        <v>0</v>
      </c>
      <c r="J48" s="24" t="b">
        <f t="shared" si="27"/>
        <v>0</v>
      </c>
      <c r="K48" s="24" t="str">
        <f t="shared" si="44"/>
        <v/>
      </c>
      <c r="L48" s="120" t="str">
        <f t="shared" si="45"/>
        <v/>
      </c>
      <c r="M48" s="120" t="str">
        <f t="shared" si="46"/>
        <v/>
      </c>
      <c r="N48" s="120" t="str">
        <f t="shared" si="47"/>
        <v/>
      </c>
      <c r="O48" s="120" t="str">
        <f t="shared" si="48"/>
        <v/>
      </c>
      <c r="P48" s="120" t="str">
        <f t="shared" si="49"/>
        <v/>
      </c>
      <c r="Q48" s="120" t="str">
        <f t="shared" si="50"/>
        <v/>
      </c>
      <c r="R48" s="78" t="str">
        <f t="shared" si="51"/>
        <v/>
      </c>
      <c r="S48" s="24" t="str">
        <f>IFERROR(VLOOKUP(B48,$B$47:B47,1,FALSE),"")</f>
        <v/>
      </c>
      <c r="T48" s="24" t="str">
        <f t="shared" si="52"/>
        <v/>
      </c>
      <c r="U48" s="24" t="str">
        <f t="shared" si="53"/>
        <v>;;;;;OUTRAS DESPESAS;RESSARCIMENTO DE CUSTOS INDIRETOS</v>
      </c>
      <c r="V48" s="24" t="str">
        <f>IFERROR(VLOOKUP($U48,'VERIFICAÇÃO 8'!H:J,2,FALSE),"")</f>
        <v/>
      </c>
      <c r="W48" s="24" t="str">
        <f>IFERROR(VLOOKUP($U48,'VERIFICAÇÃO 8'!H:J,3,FALSE),"")</f>
        <v/>
      </c>
      <c r="X48" s="24" t="str">
        <f t="shared" si="54"/>
        <v/>
      </c>
      <c r="Z48" s="24">
        <f t="shared" si="21"/>
        <v>0</v>
      </c>
      <c r="AA48" s="24">
        <f t="shared" si="22"/>
        <v>0</v>
      </c>
      <c r="AB48" s="24">
        <f t="shared" si="55"/>
        <v>0</v>
      </c>
      <c r="AH48" s="24" t="str">
        <f>BASE!E7</f>
        <v>PESQUISA EM CIÊNCIAS SOCIAIS, HUMANAS E DA VIDA</v>
      </c>
    </row>
    <row r="49" spans="1:59" x14ac:dyDescent="0.35">
      <c r="A49" s="142" t="s">
        <v>1046</v>
      </c>
      <c r="B49" s="45"/>
      <c r="C49" s="68">
        <f t="shared" si="56"/>
        <v>0</v>
      </c>
      <c r="D49" s="57"/>
      <c r="E49" s="192" t="str">
        <f t="shared" si="42"/>
        <v xml:space="preserve"> </v>
      </c>
      <c r="F49" s="51">
        <f t="shared" si="57"/>
        <v>0</v>
      </c>
      <c r="G49" s="52" t="str">
        <f t="shared" si="43"/>
        <v/>
      </c>
      <c r="I49" s="24" t="b">
        <f t="shared" si="26"/>
        <v>0</v>
      </c>
      <c r="J49" s="24" t="b">
        <f t="shared" si="27"/>
        <v>0</v>
      </c>
      <c r="K49" s="24" t="str">
        <f t="shared" si="44"/>
        <v/>
      </c>
      <c r="L49" s="120" t="str">
        <f t="shared" si="45"/>
        <v/>
      </c>
      <c r="M49" s="120" t="str">
        <f t="shared" si="46"/>
        <v/>
      </c>
      <c r="N49" s="120" t="str">
        <f t="shared" si="47"/>
        <v/>
      </c>
      <c r="O49" s="120" t="str">
        <f t="shared" si="48"/>
        <v/>
      </c>
      <c r="P49" s="120" t="str">
        <f t="shared" si="49"/>
        <v/>
      </c>
      <c r="Q49" s="120" t="str">
        <f t="shared" si="50"/>
        <v/>
      </c>
      <c r="R49" s="78" t="str">
        <f t="shared" si="51"/>
        <v/>
      </c>
      <c r="S49" s="24" t="str">
        <f>IFERROR(VLOOKUP(B49,$B$47:B48,1,FALSE),"")</f>
        <v/>
      </c>
      <c r="T49" s="24" t="str">
        <f t="shared" si="52"/>
        <v/>
      </c>
      <c r="U49" s="24" t="str">
        <f t="shared" si="53"/>
        <v>;;;;;OUTRAS DESPESAS;RESSARCIMENTO DE CUSTOS INDIRETOS</v>
      </c>
      <c r="V49" s="24" t="str">
        <f>IFERROR(VLOOKUP($U49,'VERIFICAÇÃO 8'!H:J,2,FALSE),"")</f>
        <v/>
      </c>
      <c r="W49" s="24" t="str">
        <f>IFERROR(VLOOKUP($U49,'VERIFICAÇÃO 8'!H:J,3,FALSE),"")</f>
        <v/>
      </c>
      <c r="X49" s="24" t="str">
        <f t="shared" si="54"/>
        <v/>
      </c>
      <c r="Z49" s="24">
        <f t="shared" si="21"/>
        <v>0</v>
      </c>
      <c r="AA49" s="24">
        <f t="shared" si="22"/>
        <v>0</v>
      </c>
      <c r="AB49" s="24">
        <f t="shared" si="55"/>
        <v>0</v>
      </c>
      <c r="AH49" s="24" t="str">
        <f>BASE!E8</f>
        <v>PESQUISA EM TIC</v>
      </c>
    </row>
    <row r="50" spans="1:59" ht="10.5" x14ac:dyDescent="0.35">
      <c r="A50" s="142" t="s">
        <v>1047</v>
      </c>
      <c r="B50" s="45"/>
      <c r="C50" s="68">
        <f t="shared" si="56"/>
        <v>0</v>
      </c>
      <c r="D50" s="57"/>
      <c r="E50" s="192" t="str">
        <f t="shared" si="42"/>
        <v xml:space="preserve"> </v>
      </c>
      <c r="F50" s="51">
        <f t="shared" si="57"/>
        <v>0</v>
      </c>
      <c r="G50" s="52" t="str">
        <f t="shared" si="43"/>
        <v/>
      </c>
      <c r="I50" s="24" t="b">
        <f t="shared" si="26"/>
        <v>0</v>
      </c>
      <c r="J50" s="24" t="b">
        <f t="shared" si="27"/>
        <v>0</v>
      </c>
      <c r="K50" s="24" t="str">
        <f t="shared" si="44"/>
        <v/>
      </c>
      <c r="L50" s="120" t="str">
        <f t="shared" si="45"/>
        <v/>
      </c>
      <c r="M50" s="120" t="str">
        <f t="shared" si="46"/>
        <v/>
      </c>
      <c r="N50" s="120" t="str">
        <f t="shared" si="47"/>
        <v/>
      </c>
      <c r="O50" s="120" t="str">
        <f t="shared" si="48"/>
        <v/>
      </c>
      <c r="P50" s="120" t="str">
        <f t="shared" si="49"/>
        <v/>
      </c>
      <c r="Q50" s="120" t="str">
        <f t="shared" si="50"/>
        <v/>
      </c>
      <c r="R50" s="78" t="str">
        <f t="shared" si="51"/>
        <v/>
      </c>
      <c r="S50" s="24" t="str">
        <f>IFERROR(VLOOKUP(B50,$B$47:B49,1,FALSE),"")</f>
        <v/>
      </c>
      <c r="T50" s="24" t="str">
        <f t="shared" si="52"/>
        <v/>
      </c>
      <c r="U50" s="24" t="str">
        <f t="shared" si="53"/>
        <v>;;;;;OUTRAS DESPESAS;RESSARCIMENTO DE CUSTOS INDIRETOS</v>
      </c>
      <c r="V50" s="24" t="str">
        <f>IFERROR(VLOOKUP($U50,'VERIFICAÇÃO 8'!H:J,2,FALSE),"")</f>
        <v/>
      </c>
      <c r="W50" s="24" t="str">
        <f>IFERROR(VLOOKUP($U50,'VERIFICAÇÃO 8'!H:J,3,FALSE),"")</f>
        <v/>
      </c>
      <c r="X50" s="24" t="str">
        <f t="shared" si="54"/>
        <v/>
      </c>
      <c r="Z50" s="24">
        <f t="shared" si="21"/>
        <v>0</v>
      </c>
      <c r="AA50" s="24">
        <f t="shared" si="22"/>
        <v>0</v>
      </c>
      <c r="AB50" s="24">
        <f t="shared" si="55"/>
        <v>0</v>
      </c>
      <c r="AD50" s="652" t="s">
        <v>2122</v>
      </c>
      <c r="AE50" s="654"/>
      <c r="AH50" s="24" t="str">
        <f>BASE!E9</f>
        <v>PROTÓTIPO OU UNIDADE PILOTO</v>
      </c>
    </row>
    <row r="51" spans="1:59" ht="10.5" x14ac:dyDescent="0.35">
      <c r="A51" s="142" t="s">
        <v>1048</v>
      </c>
      <c r="B51" s="45"/>
      <c r="C51" s="68">
        <f t="shared" si="56"/>
        <v>0</v>
      </c>
      <c r="D51" s="57"/>
      <c r="E51" s="192" t="str">
        <f t="shared" si="42"/>
        <v xml:space="preserve"> </v>
      </c>
      <c r="F51" s="51">
        <f t="shared" si="57"/>
        <v>0</v>
      </c>
      <c r="G51" s="52" t="str">
        <f t="shared" si="43"/>
        <v/>
      </c>
      <c r="I51" s="24" t="b">
        <f t="shared" si="26"/>
        <v>0</v>
      </c>
      <c r="J51" s="24" t="b">
        <f t="shared" si="27"/>
        <v>0</v>
      </c>
      <c r="K51" s="24" t="str">
        <f t="shared" si="44"/>
        <v/>
      </c>
      <c r="L51" s="120" t="str">
        <f t="shared" si="45"/>
        <v/>
      </c>
      <c r="M51" s="120" t="str">
        <f t="shared" si="46"/>
        <v/>
      </c>
      <c r="N51" s="120" t="str">
        <f t="shared" si="47"/>
        <v/>
      </c>
      <c r="O51" s="120" t="str">
        <f t="shared" si="48"/>
        <v/>
      </c>
      <c r="P51" s="120" t="str">
        <f t="shared" si="49"/>
        <v/>
      </c>
      <c r="Q51" s="120" t="str">
        <f t="shared" si="50"/>
        <v/>
      </c>
      <c r="R51" s="78" t="str">
        <f t="shared" si="51"/>
        <v/>
      </c>
      <c r="S51" s="24" t="str">
        <f>IFERROR(VLOOKUP(B51,$B$47:B50,1,FALSE),"")</f>
        <v/>
      </c>
      <c r="T51" s="24" t="str">
        <f t="shared" si="52"/>
        <v/>
      </c>
      <c r="U51" s="24" t="str">
        <f t="shared" si="53"/>
        <v>;;;;;OUTRAS DESPESAS;RESSARCIMENTO DE CUSTOS INDIRETOS</v>
      </c>
      <c r="V51" s="24" t="str">
        <f>IFERROR(VLOOKUP($U51,'VERIFICAÇÃO 8'!H:J,2,FALSE),"")</f>
        <v/>
      </c>
      <c r="W51" s="24" t="str">
        <f>IFERROR(VLOOKUP($U51,'VERIFICAÇÃO 8'!H:J,3,FALSE),"")</f>
        <v/>
      </c>
      <c r="X51" s="24" t="str">
        <f t="shared" si="54"/>
        <v/>
      </c>
      <c r="Z51" s="24">
        <f t="shared" si="21"/>
        <v>0</v>
      </c>
      <c r="AA51" s="24">
        <f t="shared" si="22"/>
        <v>0</v>
      </c>
      <c r="AB51" s="24">
        <f t="shared" si="55"/>
        <v>0</v>
      </c>
      <c r="AD51" s="119" t="s">
        <v>39</v>
      </c>
      <c r="AE51" s="119" t="s">
        <v>2094</v>
      </c>
      <c r="AH51" s="24" t="str">
        <f>BASE!E10</f>
        <v>CAPACITAÇÃO TÉCNICA DE FORNECEDORES</v>
      </c>
    </row>
    <row r="52" spans="1:59" x14ac:dyDescent="0.35">
      <c r="A52" s="142" t="s">
        <v>1049</v>
      </c>
      <c r="B52" s="45"/>
      <c r="C52" s="68">
        <f t="shared" si="56"/>
        <v>0</v>
      </c>
      <c r="D52" s="57"/>
      <c r="E52" s="192" t="str">
        <f t="shared" si="42"/>
        <v xml:space="preserve"> </v>
      </c>
      <c r="F52" s="51">
        <f t="shared" si="57"/>
        <v>0</v>
      </c>
      <c r="G52" s="52" t="str">
        <f t="shared" si="43"/>
        <v/>
      </c>
      <c r="I52" s="24" t="b">
        <f t="shared" si="26"/>
        <v>0</v>
      </c>
      <c r="J52" s="24" t="b">
        <f t="shared" si="27"/>
        <v>0</v>
      </c>
      <c r="K52" s="24" t="str">
        <f t="shared" si="44"/>
        <v/>
      </c>
      <c r="L52" s="120" t="str">
        <f t="shared" si="45"/>
        <v/>
      </c>
      <c r="M52" s="120" t="str">
        <f t="shared" si="46"/>
        <v/>
      </c>
      <c r="N52" s="120" t="str">
        <f t="shared" si="47"/>
        <v/>
      </c>
      <c r="O52" s="120" t="str">
        <f t="shared" si="48"/>
        <v/>
      </c>
      <c r="P52" s="120" t="str">
        <f t="shared" si="49"/>
        <v/>
      </c>
      <c r="Q52" s="120" t="str">
        <f t="shared" si="50"/>
        <v/>
      </c>
      <c r="R52" s="78" t="str">
        <f t="shared" si="51"/>
        <v/>
      </c>
      <c r="S52" s="24" t="str">
        <f>IFERROR(VLOOKUP(B52,$B$47:B51,1,FALSE),"")</f>
        <v/>
      </c>
      <c r="T52" s="24" t="str">
        <f t="shared" si="52"/>
        <v/>
      </c>
      <c r="U52" s="24" t="str">
        <f t="shared" si="53"/>
        <v>;;;;;OUTRAS DESPESAS;RESSARCIMENTO DE CUSTOS INDIRETOS</v>
      </c>
      <c r="V52" s="24" t="str">
        <f>IFERROR(VLOOKUP($U52,'VERIFICAÇÃO 8'!H:J,2,FALSE),"")</f>
        <v/>
      </c>
      <c r="W52" s="24" t="str">
        <f>IFERROR(VLOOKUP($U52,'VERIFICAÇÃO 8'!H:J,3,FALSE),"")</f>
        <v/>
      </c>
      <c r="X52" s="24" t="str">
        <f t="shared" si="54"/>
        <v/>
      </c>
      <c r="Z52" s="24">
        <f t="shared" si="21"/>
        <v>0</v>
      </c>
      <c r="AA52" s="24">
        <f t="shared" si="22"/>
        <v>0</v>
      </c>
      <c r="AB52" s="24">
        <f t="shared" si="55"/>
        <v>0</v>
      </c>
      <c r="AD52" s="24" t="s">
        <v>10</v>
      </c>
      <c r="AE52" s="24" t="s">
        <v>1649</v>
      </c>
      <c r="AH52" s="24" t="str">
        <f>BASE!E11</f>
        <v>TIB - QUALIFICAÇÃO DE PRODUTO, PROCESSO OU SERVIÇO</v>
      </c>
    </row>
    <row r="53" spans="1:59" x14ac:dyDescent="0.35">
      <c r="A53" s="142" t="s">
        <v>1050</v>
      </c>
      <c r="B53" s="45"/>
      <c r="C53" s="68">
        <f t="shared" si="56"/>
        <v>0</v>
      </c>
      <c r="D53" s="57"/>
      <c r="E53" s="192" t="str">
        <f t="shared" si="42"/>
        <v xml:space="preserve"> </v>
      </c>
      <c r="F53" s="51">
        <f t="shared" si="57"/>
        <v>0</v>
      </c>
      <c r="G53" s="52" t="str">
        <f t="shared" si="43"/>
        <v/>
      </c>
      <c r="I53" s="24" t="b">
        <f t="shared" si="26"/>
        <v>0</v>
      </c>
      <c r="J53" s="24" t="b">
        <f t="shared" si="27"/>
        <v>0</v>
      </c>
      <c r="K53" s="24" t="str">
        <f t="shared" si="44"/>
        <v/>
      </c>
      <c r="L53" s="120" t="str">
        <f t="shared" si="45"/>
        <v/>
      </c>
      <c r="M53" s="120" t="str">
        <f t="shared" si="46"/>
        <v/>
      </c>
      <c r="N53" s="120" t="str">
        <f t="shared" si="47"/>
        <v/>
      </c>
      <c r="O53" s="120" t="str">
        <f t="shared" si="48"/>
        <v/>
      </c>
      <c r="P53" s="120" t="str">
        <f t="shared" si="49"/>
        <v/>
      </c>
      <c r="Q53" s="120" t="str">
        <f t="shared" si="50"/>
        <v/>
      </c>
      <c r="R53" s="78" t="str">
        <f t="shared" si="51"/>
        <v/>
      </c>
      <c r="S53" s="24" t="str">
        <f>IFERROR(VLOOKUP(B53,$B$47:B52,1,FALSE),"")</f>
        <v/>
      </c>
      <c r="T53" s="24" t="str">
        <f t="shared" si="52"/>
        <v/>
      </c>
      <c r="U53" s="24" t="str">
        <f t="shared" si="53"/>
        <v>;;;;;OUTRAS DESPESAS;RESSARCIMENTO DE CUSTOS INDIRETOS</v>
      </c>
      <c r="V53" s="24" t="str">
        <f>IFERROR(VLOOKUP($U53,'VERIFICAÇÃO 8'!H:J,2,FALSE),"")</f>
        <v/>
      </c>
      <c r="W53" s="24" t="str">
        <f>IFERROR(VLOOKUP($U53,'VERIFICAÇÃO 8'!H:J,3,FALSE),"")</f>
        <v/>
      </c>
      <c r="X53" s="24" t="str">
        <f t="shared" si="54"/>
        <v/>
      </c>
      <c r="Z53" s="24">
        <f t="shared" si="21"/>
        <v>0</v>
      </c>
      <c r="AA53" s="24">
        <f t="shared" si="22"/>
        <v>0</v>
      </c>
      <c r="AB53" s="24">
        <f t="shared" si="55"/>
        <v>0</v>
      </c>
      <c r="AE53" s="24" t="s">
        <v>1650</v>
      </c>
      <c r="AH53" s="24" t="str">
        <f>BASE!E12</f>
        <v>TIB - NORMALIZAÇÃO TÉCNICA</v>
      </c>
    </row>
    <row r="54" spans="1:59" x14ac:dyDescent="0.35">
      <c r="A54" s="142" t="s">
        <v>1051</v>
      </c>
      <c r="B54" s="45"/>
      <c r="C54" s="68">
        <f t="shared" si="56"/>
        <v>0</v>
      </c>
      <c r="D54" s="57"/>
      <c r="E54" s="192" t="str">
        <f t="shared" si="42"/>
        <v xml:space="preserve"> </v>
      </c>
      <c r="F54" s="51">
        <f t="shared" si="57"/>
        <v>0</v>
      </c>
      <c r="G54" s="52" t="str">
        <f t="shared" si="43"/>
        <v/>
      </c>
      <c r="I54" s="24" t="b">
        <f t="shared" si="26"/>
        <v>0</v>
      </c>
      <c r="J54" s="24" t="b">
        <f t="shared" si="27"/>
        <v>0</v>
      </c>
      <c r="K54" s="24" t="str">
        <f t="shared" si="44"/>
        <v/>
      </c>
      <c r="L54" s="120" t="str">
        <f t="shared" si="45"/>
        <v/>
      </c>
      <c r="M54" s="120" t="str">
        <f t="shared" si="46"/>
        <v/>
      </c>
      <c r="N54" s="120" t="str">
        <f t="shared" si="47"/>
        <v/>
      </c>
      <c r="O54" s="120" t="str">
        <f t="shared" si="48"/>
        <v/>
      </c>
      <c r="P54" s="120" t="str">
        <f t="shared" si="49"/>
        <v/>
      </c>
      <c r="Q54" s="120" t="str">
        <f t="shared" si="50"/>
        <v/>
      </c>
      <c r="R54" s="78" t="str">
        <f t="shared" si="51"/>
        <v/>
      </c>
      <c r="S54" s="24" t="str">
        <f>IFERROR(VLOOKUP(B54,$B$47:B53,1,FALSE),"")</f>
        <v/>
      </c>
      <c r="T54" s="24" t="str">
        <f t="shared" si="52"/>
        <v/>
      </c>
      <c r="U54" s="24" t="str">
        <f t="shared" si="53"/>
        <v>;;;;;OUTRAS DESPESAS;RESSARCIMENTO DE CUSTOS INDIRETOS</v>
      </c>
      <c r="V54" s="24" t="str">
        <f>IFERROR(VLOOKUP($U54,'VERIFICAÇÃO 8'!H:J,2,FALSE),"")</f>
        <v/>
      </c>
      <c r="W54" s="24" t="str">
        <f>IFERROR(VLOOKUP($U54,'VERIFICAÇÃO 8'!H:J,3,FALSE),"")</f>
        <v/>
      </c>
      <c r="X54" s="24" t="str">
        <f t="shared" si="54"/>
        <v/>
      </c>
      <c r="Z54" s="24">
        <f t="shared" si="21"/>
        <v>0</v>
      </c>
      <c r="AA54" s="24">
        <f t="shared" si="22"/>
        <v>0</v>
      </c>
      <c r="AB54" s="24">
        <f t="shared" si="55"/>
        <v>0</v>
      </c>
      <c r="AE54" s="24" t="s">
        <v>277</v>
      </c>
      <c r="AH54" s="24" t="str">
        <f>BASE!E13</f>
        <v>TIB - TREINAMENTO E AVALIAÇÃO DE CONFORMIDADE</v>
      </c>
    </row>
    <row r="55" spans="1:59" x14ac:dyDescent="0.35">
      <c r="A55" s="142" t="s">
        <v>1052</v>
      </c>
      <c r="B55" s="45"/>
      <c r="C55" s="68">
        <f t="shared" si="56"/>
        <v>0</v>
      </c>
      <c r="D55" s="57"/>
      <c r="E55" s="192" t="str">
        <f t="shared" si="42"/>
        <v xml:space="preserve"> </v>
      </c>
      <c r="F55" s="51">
        <f t="shared" si="57"/>
        <v>0</v>
      </c>
      <c r="G55" s="52" t="str">
        <f t="shared" si="43"/>
        <v/>
      </c>
      <c r="I55" s="24" t="b">
        <f t="shared" si="26"/>
        <v>0</v>
      </c>
      <c r="J55" s="24" t="b">
        <f t="shared" si="27"/>
        <v>0</v>
      </c>
      <c r="K55" s="24" t="str">
        <f t="shared" si="44"/>
        <v/>
      </c>
      <c r="L55" s="120" t="str">
        <f t="shared" si="45"/>
        <v/>
      </c>
      <c r="M55" s="120" t="str">
        <f t="shared" si="46"/>
        <v/>
      </c>
      <c r="N55" s="120" t="str">
        <f t="shared" si="47"/>
        <v/>
      </c>
      <c r="O55" s="120" t="str">
        <f t="shared" si="48"/>
        <v/>
      </c>
      <c r="P55" s="120" t="str">
        <f t="shared" si="49"/>
        <v/>
      </c>
      <c r="Q55" s="120" t="str">
        <f t="shared" si="50"/>
        <v/>
      </c>
      <c r="R55" s="78" t="str">
        <f t="shared" si="51"/>
        <v/>
      </c>
      <c r="S55" s="24" t="str">
        <f>IFERROR(VLOOKUP(B55,$B$47:B54,1,FALSE),"")</f>
        <v/>
      </c>
      <c r="T55" s="24" t="str">
        <f t="shared" si="52"/>
        <v/>
      </c>
      <c r="U55" s="24" t="str">
        <f t="shared" si="53"/>
        <v>;;;;;OUTRAS DESPESAS;RESSARCIMENTO DE CUSTOS INDIRETOS</v>
      </c>
      <c r="V55" s="24" t="str">
        <f>IFERROR(VLOOKUP($U55,'VERIFICAÇÃO 8'!H:J,2,FALSE),"")</f>
        <v/>
      </c>
      <c r="W55" s="24" t="str">
        <f>IFERROR(VLOOKUP($U55,'VERIFICAÇÃO 8'!H:J,3,FALSE),"")</f>
        <v/>
      </c>
      <c r="X55" s="24" t="str">
        <f t="shared" si="54"/>
        <v/>
      </c>
      <c r="Z55" s="24">
        <f t="shared" si="21"/>
        <v>0</v>
      </c>
      <c r="AA55" s="24">
        <f t="shared" si="22"/>
        <v>0</v>
      </c>
      <c r="AB55" s="24">
        <f t="shared" si="55"/>
        <v>0</v>
      </c>
      <c r="AH55" s="24" t="str">
        <f>BASE!E14</f>
        <v>ENGENHARIA BÁSICA NÃO ROTINEIRA</v>
      </c>
    </row>
    <row r="56" spans="1:59" x14ac:dyDescent="0.35">
      <c r="A56" s="142" t="s">
        <v>1053</v>
      </c>
      <c r="B56" s="45"/>
      <c r="C56" s="68">
        <f t="shared" si="56"/>
        <v>0</v>
      </c>
      <c r="D56" s="57"/>
      <c r="E56" s="192" t="str">
        <f t="shared" si="42"/>
        <v xml:space="preserve"> </v>
      </c>
      <c r="F56" s="51">
        <f t="shared" si="57"/>
        <v>0</v>
      </c>
      <c r="G56" s="52" t="str">
        <f t="shared" si="43"/>
        <v/>
      </c>
      <c r="I56" s="24" t="b">
        <f t="shared" si="26"/>
        <v>0</v>
      </c>
      <c r="J56" s="24" t="b">
        <f t="shared" si="27"/>
        <v>0</v>
      </c>
      <c r="K56" s="24" t="str">
        <f t="shared" si="44"/>
        <v/>
      </c>
      <c r="L56" s="120" t="str">
        <f t="shared" si="45"/>
        <v/>
      </c>
      <c r="M56" s="120" t="str">
        <f t="shared" si="46"/>
        <v/>
      </c>
      <c r="N56" s="120" t="str">
        <f t="shared" si="47"/>
        <v/>
      </c>
      <c r="O56" s="120" t="str">
        <f t="shared" si="48"/>
        <v/>
      </c>
      <c r="P56" s="120" t="str">
        <f t="shared" si="49"/>
        <v/>
      </c>
      <c r="Q56" s="120" t="str">
        <f t="shared" si="50"/>
        <v/>
      </c>
      <c r="R56" s="78" t="str">
        <f t="shared" si="51"/>
        <v/>
      </c>
      <c r="S56" s="24" t="str">
        <f>IFERROR(VLOOKUP(B56,$B$47:B55,1,FALSE),"")</f>
        <v/>
      </c>
      <c r="T56" s="24" t="str">
        <f t="shared" si="52"/>
        <v/>
      </c>
      <c r="U56" s="24" t="str">
        <f t="shared" si="53"/>
        <v>;;;;;OUTRAS DESPESAS;RESSARCIMENTO DE CUSTOS INDIRETOS</v>
      </c>
      <c r="V56" s="24" t="str">
        <f>IFERROR(VLOOKUP($U56,'VERIFICAÇÃO 8'!H:J,2,FALSE),"")</f>
        <v/>
      </c>
      <c r="W56" s="24" t="str">
        <f>IFERROR(VLOOKUP($U56,'VERIFICAÇÃO 8'!H:J,3,FALSE),"")</f>
        <v/>
      </c>
      <c r="X56" s="24" t="str">
        <f t="shared" si="54"/>
        <v/>
      </c>
      <c r="Z56" s="24">
        <f t="shared" si="21"/>
        <v>0</v>
      </c>
      <c r="AA56" s="24">
        <f t="shared" si="22"/>
        <v>0</v>
      </c>
      <c r="AB56" s="24">
        <f t="shared" si="55"/>
        <v>0</v>
      </c>
      <c r="AH56" s="24" t="str">
        <f>BASE!E15</f>
        <v>ESTUDO DE BACIAS COM AQUISIÇÃO DE DADOS</v>
      </c>
    </row>
    <row r="57" spans="1:59" x14ac:dyDescent="0.35">
      <c r="A57" s="142" t="s">
        <v>1054</v>
      </c>
      <c r="B57" s="45"/>
      <c r="C57" s="68">
        <f t="shared" si="56"/>
        <v>0</v>
      </c>
      <c r="D57" s="57"/>
      <c r="E57" s="192" t="str">
        <f t="shared" si="42"/>
        <v xml:space="preserve"> </v>
      </c>
      <c r="F57" s="51">
        <f t="shared" si="57"/>
        <v>0</v>
      </c>
      <c r="G57" s="52" t="str">
        <f t="shared" si="43"/>
        <v/>
      </c>
      <c r="I57" s="24" t="b">
        <f t="shared" si="26"/>
        <v>0</v>
      </c>
      <c r="J57" s="24" t="b">
        <f t="shared" si="27"/>
        <v>0</v>
      </c>
      <c r="K57" s="24" t="str">
        <f t="shared" si="44"/>
        <v/>
      </c>
      <c r="L57" s="120" t="str">
        <f t="shared" si="45"/>
        <v/>
      </c>
      <c r="M57" s="120" t="str">
        <f t="shared" si="46"/>
        <v/>
      </c>
      <c r="N57" s="120" t="str">
        <f t="shared" si="47"/>
        <v/>
      </c>
      <c r="O57" s="120" t="str">
        <f t="shared" si="48"/>
        <v/>
      </c>
      <c r="P57" s="120" t="str">
        <f t="shared" si="49"/>
        <v/>
      </c>
      <c r="Q57" s="120" t="str">
        <f t="shared" si="50"/>
        <v/>
      </c>
      <c r="R57" s="78" t="str">
        <f t="shared" si="51"/>
        <v/>
      </c>
      <c r="S57" s="24" t="str">
        <f>IFERROR(VLOOKUP(B57,$B$47:B56,1,FALSE),"")</f>
        <v/>
      </c>
      <c r="T57" s="24" t="str">
        <f t="shared" si="52"/>
        <v/>
      </c>
      <c r="U57" s="24" t="str">
        <f t="shared" si="53"/>
        <v>;;;;;OUTRAS DESPESAS;RESSARCIMENTO DE CUSTOS INDIRETOS</v>
      </c>
      <c r="V57" s="24" t="str">
        <f>IFERROR(VLOOKUP($U57,'VERIFICAÇÃO 8'!H:J,2,FALSE),"")</f>
        <v/>
      </c>
      <c r="W57" s="24" t="str">
        <f>IFERROR(VLOOKUP($U57,'VERIFICAÇÃO 8'!H:J,3,FALSE),"")</f>
        <v/>
      </c>
      <c r="X57" s="24" t="str">
        <f t="shared" si="54"/>
        <v/>
      </c>
      <c r="Z57" s="24">
        <f t="shared" si="21"/>
        <v>0</v>
      </c>
      <c r="AA57" s="24">
        <f t="shared" si="22"/>
        <v>0</v>
      </c>
      <c r="AB57" s="24">
        <f t="shared" si="55"/>
        <v>0</v>
      </c>
      <c r="AH57" s="24" t="str">
        <f>BASE!E16</f>
        <v>FORMAÇÃO DE RECURSOS HUMANOS</v>
      </c>
    </row>
    <row r="58" spans="1:59" x14ac:dyDescent="0.35">
      <c r="A58" s="142" t="s">
        <v>1055</v>
      </c>
      <c r="B58" s="45"/>
      <c r="C58" s="68">
        <f t="shared" si="56"/>
        <v>0</v>
      </c>
      <c r="D58" s="57"/>
      <c r="E58" s="192" t="str">
        <f t="shared" si="42"/>
        <v xml:space="preserve"> </v>
      </c>
      <c r="F58" s="51">
        <f t="shared" si="57"/>
        <v>0</v>
      </c>
      <c r="G58" s="52" t="str">
        <f t="shared" si="43"/>
        <v/>
      </c>
      <c r="I58" s="24" t="b">
        <f t="shared" si="26"/>
        <v>0</v>
      </c>
      <c r="J58" s="24" t="b">
        <f t="shared" si="27"/>
        <v>0</v>
      </c>
      <c r="K58" s="24" t="str">
        <f t="shared" si="44"/>
        <v/>
      </c>
      <c r="L58" s="120" t="str">
        <f t="shared" si="45"/>
        <v/>
      </c>
      <c r="M58" s="120" t="str">
        <f t="shared" si="46"/>
        <v/>
      </c>
      <c r="N58" s="120" t="str">
        <f t="shared" si="47"/>
        <v/>
      </c>
      <c r="O58" s="120" t="str">
        <f t="shared" si="48"/>
        <v/>
      </c>
      <c r="P58" s="120" t="str">
        <f t="shared" si="49"/>
        <v/>
      </c>
      <c r="Q58" s="120" t="str">
        <f t="shared" si="50"/>
        <v/>
      </c>
      <c r="R58" s="78" t="str">
        <f t="shared" si="51"/>
        <v/>
      </c>
      <c r="S58" s="24" t="str">
        <f>IFERROR(VLOOKUP(B58,$B$47:B57,1,FALSE),"")</f>
        <v/>
      </c>
      <c r="T58" s="24" t="str">
        <f t="shared" si="52"/>
        <v/>
      </c>
      <c r="U58" s="24" t="str">
        <f t="shared" si="53"/>
        <v>;;;;;OUTRAS DESPESAS;RESSARCIMENTO DE CUSTOS INDIRETOS</v>
      </c>
      <c r="V58" s="24" t="str">
        <f>IFERROR(VLOOKUP($U58,'VERIFICAÇÃO 8'!H:J,2,FALSE),"")</f>
        <v/>
      </c>
      <c r="W58" s="24" t="str">
        <f>IFERROR(VLOOKUP($U58,'VERIFICAÇÃO 8'!H:J,3,FALSE),"")</f>
        <v/>
      </c>
      <c r="X58" s="24" t="str">
        <f t="shared" si="54"/>
        <v/>
      </c>
      <c r="Z58" s="24">
        <f t="shared" si="21"/>
        <v>0</v>
      </c>
      <c r="AA58" s="24">
        <f t="shared" si="22"/>
        <v>0</v>
      </c>
      <c r="AB58" s="24">
        <f t="shared" si="55"/>
        <v>0</v>
      </c>
      <c r="AH58" s="24" t="str">
        <f>BASE!E17</f>
        <v>INFRAESTRUTURA</v>
      </c>
    </row>
    <row r="59" spans="1:59" x14ac:dyDescent="0.35">
      <c r="A59" s="142" t="s">
        <v>1056</v>
      </c>
      <c r="B59" s="45"/>
      <c r="C59" s="68">
        <f t="shared" si="56"/>
        <v>0</v>
      </c>
      <c r="D59" s="57"/>
      <c r="E59" s="192" t="str">
        <f t="shared" si="42"/>
        <v xml:space="preserve"> </v>
      </c>
      <c r="F59" s="51">
        <f t="shared" si="57"/>
        <v>0</v>
      </c>
      <c r="G59" s="52" t="str">
        <f t="shared" si="43"/>
        <v/>
      </c>
      <c r="I59" s="24" t="b">
        <f t="shared" si="26"/>
        <v>0</v>
      </c>
      <c r="J59" s="24" t="b">
        <f t="shared" si="27"/>
        <v>0</v>
      </c>
      <c r="K59" s="24" t="str">
        <f t="shared" si="44"/>
        <v/>
      </c>
      <c r="L59" s="120" t="str">
        <f t="shared" si="45"/>
        <v/>
      </c>
      <c r="M59" s="120" t="str">
        <f t="shared" si="46"/>
        <v/>
      </c>
      <c r="N59" s="120" t="str">
        <f t="shared" si="47"/>
        <v/>
      </c>
      <c r="O59" s="120" t="str">
        <f t="shared" si="48"/>
        <v/>
      </c>
      <c r="P59" s="120" t="str">
        <f t="shared" si="49"/>
        <v/>
      </c>
      <c r="Q59" s="120" t="str">
        <f t="shared" si="50"/>
        <v/>
      </c>
      <c r="R59" s="78" t="str">
        <f t="shared" si="51"/>
        <v/>
      </c>
      <c r="S59" s="24" t="str">
        <f>IFERROR(VLOOKUP(B59,$B$47:B58,1,FALSE),"")</f>
        <v/>
      </c>
      <c r="T59" s="24" t="str">
        <f t="shared" si="52"/>
        <v/>
      </c>
      <c r="U59" s="24" t="str">
        <f t="shared" si="53"/>
        <v>;;;;;OUTRAS DESPESAS;RESSARCIMENTO DE CUSTOS INDIRETOS</v>
      </c>
      <c r="V59" s="24" t="str">
        <f>IFERROR(VLOOKUP($U59,'VERIFICAÇÃO 8'!H:J,2,FALSE),"")</f>
        <v/>
      </c>
      <c r="W59" s="24" t="str">
        <f>IFERROR(VLOOKUP($U59,'VERIFICAÇÃO 8'!H:J,3,FALSE),"")</f>
        <v/>
      </c>
      <c r="X59" s="24" t="str">
        <f t="shared" si="54"/>
        <v/>
      </c>
      <c r="Z59" s="24">
        <f t="shared" si="21"/>
        <v>0</v>
      </c>
      <c r="AA59" s="24">
        <f t="shared" si="22"/>
        <v>0</v>
      </c>
      <c r="AB59" s="24">
        <f t="shared" si="55"/>
        <v>0</v>
      </c>
      <c r="AH59" s="24" t="str">
        <f>BASE!E18</f>
        <v>INFRAESTRUTURA - NOVA EDIFICAÇÃO OU ACRÉSCIMO DE ÁREA</v>
      </c>
    </row>
    <row r="60" spans="1:59" x14ac:dyDescent="0.35">
      <c r="A60" s="142" t="s">
        <v>1057</v>
      </c>
      <c r="B60" s="45"/>
      <c r="C60" s="68">
        <f t="shared" si="56"/>
        <v>0</v>
      </c>
      <c r="D60" s="57"/>
      <c r="E60" s="192" t="str">
        <f t="shared" si="42"/>
        <v xml:space="preserve"> </v>
      </c>
      <c r="F60" s="51">
        <f t="shared" si="57"/>
        <v>0</v>
      </c>
      <c r="G60" s="52" t="str">
        <f t="shared" si="43"/>
        <v/>
      </c>
      <c r="I60" s="24" t="b">
        <f t="shared" si="26"/>
        <v>0</v>
      </c>
      <c r="J60" s="24" t="b">
        <f t="shared" si="27"/>
        <v>0</v>
      </c>
      <c r="K60" s="24" t="str">
        <f t="shared" si="44"/>
        <v/>
      </c>
      <c r="L60" s="120" t="str">
        <f t="shared" si="45"/>
        <v/>
      </c>
      <c r="M60" s="120" t="str">
        <f t="shared" si="46"/>
        <v/>
      </c>
      <c r="N60" s="120" t="str">
        <f t="shared" si="47"/>
        <v/>
      </c>
      <c r="O60" s="120" t="str">
        <f t="shared" si="48"/>
        <v/>
      </c>
      <c r="P60" s="120" t="str">
        <f t="shared" si="49"/>
        <v/>
      </c>
      <c r="Q60" s="120" t="str">
        <f t="shared" si="50"/>
        <v/>
      </c>
      <c r="R60" s="78" t="str">
        <f t="shared" si="51"/>
        <v/>
      </c>
      <c r="S60" s="24" t="str">
        <f>IFERROR(VLOOKUP(B60,$B$47:B59,1,FALSE),"")</f>
        <v/>
      </c>
      <c r="T60" s="24" t="str">
        <f t="shared" si="52"/>
        <v/>
      </c>
      <c r="U60" s="24" t="str">
        <f t="shared" si="53"/>
        <v>;;;;;OUTRAS DESPESAS;RESSARCIMENTO DE CUSTOS INDIRETOS</v>
      </c>
      <c r="V60" s="24" t="str">
        <f>IFERROR(VLOOKUP($U60,'VERIFICAÇÃO 8'!H:J,2,FALSE),"")</f>
        <v/>
      </c>
      <c r="W60" s="24" t="str">
        <f>IFERROR(VLOOKUP($U60,'VERIFICAÇÃO 8'!H:J,3,FALSE),"")</f>
        <v/>
      </c>
      <c r="X60" s="24" t="str">
        <f t="shared" si="54"/>
        <v/>
      </c>
      <c r="Z60" s="24">
        <f t="shared" si="21"/>
        <v>0</v>
      </c>
      <c r="AA60" s="24">
        <f t="shared" si="22"/>
        <v>0</v>
      </c>
      <c r="AB60" s="24">
        <f t="shared" si="55"/>
        <v>0</v>
      </c>
      <c r="AH60" s="24" t="str">
        <f>BASE!E19</f>
        <v>APOIO A INSTALAÇÃO LABORATORIAL DE P,D&amp;I</v>
      </c>
      <c r="BF60" s="176"/>
      <c r="BG60" s="176"/>
    </row>
    <row r="61" spans="1:59" x14ac:dyDescent="0.35">
      <c r="A61" s="142" t="s">
        <v>1058</v>
      </c>
      <c r="B61" s="45"/>
      <c r="C61" s="68">
        <f t="shared" si="56"/>
        <v>0</v>
      </c>
      <c r="D61" s="57"/>
      <c r="E61" s="192" t="str">
        <f t="shared" si="42"/>
        <v xml:space="preserve"> </v>
      </c>
      <c r="F61" s="51">
        <f t="shared" si="57"/>
        <v>0</v>
      </c>
      <c r="G61" s="52" t="str">
        <f t="shared" si="43"/>
        <v/>
      </c>
      <c r="I61" s="24" t="b">
        <f t="shared" si="26"/>
        <v>0</v>
      </c>
      <c r="J61" s="24" t="b">
        <f t="shared" si="27"/>
        <v>0</v>
      </c>
      <c r="K61" s="24" t="str">
        <f t="shared" si="44"/>
        <v/>
      </c>
      <c r="L61" s="120" t="str">
        <f t="shared" si="45"/>
        <v/>
      </c>
      <c r="M61" s="120" t="str">
        <f t="shared" si="46"/>
        <v/>
      </c>
      <c r="N61" s="120" t="str">
        <f t="shared" si="47"/>
        <v/>
      </c>
      <c r="O61" s="120" t="str">
        <f t="shared" si="48"/>
        <v/>
      </c>
      <c r="P61" s="120" t="str">
        <f t="shared" si="49"/>
        <v/>
      </c>
      <c r="Q61" s="120" t="str">
        <f t="shared" si="50"/>
        <v/>
      </c>
      <c r="R61" s="78" t="str">
        <f t="shared" si="51"/>
        <v/>
      </c>
      <c r="S61" s="24" t="str">
        <f>IFERROR(VLOOKUP(B61,$B$47:B60,1,FALSE),"")</f>
        <v/>
      </c>
      <c r="T61" s="24" t="str">
        <f t="shared" si="52"/>
        <v/>
      </c>
      <c r="U61" s="24" t="str">
        <f t="shared" si="53"/>
        <v>;;;;;OUTRAS DESPESAS;RESSARCIMENTO DE CUSTOS INDIRETOS</v>
      </c>
      <c r="V61" s="24" t="str">
        <f>IFERROR(VLOOKUP($U61,'VERIFICAÇÃO 8'!H:J,2,FALSE),"")</f>
        <v/>
      </c>
      <c r="W61" s="24" t="str">
        <f>IFERROR(VLOOKUP($U61,'VERIFICAÇÃO 8'!H:J,3,FALSE),"")</f>
        <v/>
      </c>
      <c r="X61" s="24" t="str">
        <f t="shared" si="54"/>
        <v/>
      </c>
      <c r="Z61" s="24">
        <f t="shared" si="21"/>
        <v>0</v>
      </c>
      <c r="AA61" s="24">
        <f t="shared" si="22"/>
        <v>0</v>
      </c>
      <c r="AB61" s="24">
        <f t="shared" si="55"/>
        <v>0</v>
      </c>
      <c r="BF61" s="176"/>
      <c r="BG61" s="176"/>
    </row>
    <row r="62" spans="1:59" x14ac:dyDescent="0.35">
      <c r="A62" s="142" t="s">
        <v>1059</v>
      </c>
      <c r="B62" s="45"/>
      <c r="C62" s="68">
        <f t="shared" si="56"/>
        <v>0</v>
      </c>
      <c r="D62" s="57"/>
      <c r="E62" s="192" t="str">
        <f t="shared" si="42"/>
        <v xml:space="preserve"> </v>
      </c>
      <c r="F62" s="51">
        <f t="shared" si="57"/>
        <v>0</v>
      </c>
      <c r="G62" s="52" t="str">
        <f t="shared" si="43"/>
        <v/>
      </c>
      <c r="I62" s="24" t="b">
        <f t="shared" si="26"/>
        <v>0</v>
      </c>
      <c r="J62" s="24" t="b">
        <f t="shared" si="27"/>
        <v>0</v>
      </c>
      <c r="K62" s="24" t="str">
        <f t="shared" si="44"/>
        <v/>
      </c>
      <c r="L62" s="120" t="str">
        <f t="shared" si="45"/>
        <v/>
      </c>
      <c r="M62" s="120" t="str">
        <f t="shared" si="46"/>
        <v/>
      </c>
      <c r="N62" s="120" t="str">
        <f t="shared" si="47"/>
        <v/>
      </c>
      <c r="O62" s="120" t="str">
        <f t="shared" si="48"/>
        <v/>
      </c>
      <c r="P62" s="120" t="str">
        <f t="shared" si="49"/>
        <v/>
      </c>
      <c r="Q62" s="120" t="str">
        <f t="shared" si="50"/>
        <v/>
      </c>
      <c r="R62" s="78" t="str">
        <f t="shared" si="51"/>
        <v/>
      </c>
      <c r="S62" s="24" t="str">
        <f>IFERROR(VLOOKUP(B62,$B$47:B61,1,FALSE),"")</f>
        <v/>
      </c>
      <c r="T62" s="24" t="str">
        <f t="shared" si="52"/>
        <v/>
      </c>
      <c r="U62" s="24" t="str">
        <f t="shared" si="53"/>
        <v>;;;;;OUTRAS DESPESAS;RESSARCIMENTO DE CUSTOS INDIRETOS</v>
      </c>
      <c r="V62" s="24" t="str">
        <f>IFERROR(VLOOKUP($U62,'VERIFICAÇÃO 8'!H:J,2,FALSE),"")</f>
        <v/>
      </c>
      <c r="W62" s="24" t="str">
        <f>IFERROR(VLOOKUP($U62,'VERIFICAÇÃO 8'!H:J,3,FALSE),"")</f>
        <v/>
      </c>
      <c r="X62" s="24" t="str">
        <f t="shared" si="54"/>
        <v/>
      </c>
      <c r="Z62" s="160">
        <f t="shared" si="21"/>
        <v>0</v>
      </c>
      <c r="AA62" s="160">
        <f t="shared" si="22"/>
        <v>0</v>
      </c>
      <c r="AB62" s="24">
        <f t="shared" si="55"/>
        <v>0</v>
      </c>
      <c r="AL62" s="176"/>
      <c r="AM62" s="176"/>
      <c r="BF62" s="176"/>
      <c r="BG62" s="176"/>
    </row>
    <row r="63" spans="1:59" ht="20.149999999999999" customHeight="1" thickBot="1" x14ac:dyDescent="0.4">
      <c r="A63" s="745" t="s">
        <v>387</v>
      </c>
      <c r="B63" s="746"/>
      <c r="C63" s="746"/>
      <c r="D63" s="746"/>
      <c r="E63" s="747"/>
      <c r="F63" s="55">
        <f>SUM(F47:F62)</f>
        <v>0</v>
      </c>
      <c r="G63" s="50"/>
      <c r="Y63" s="295" t="s">
        <v>5</v>
      </c>
      <c r="Z63" s="156">
        <f>SUM(Z7:Z62)</f>
        <v>0</v>
      </c>
      <c r="AA63" s="156">
        <f t="shared" ref="AA63:AB63" si="58">SUM(AA7:AA62)</f>
        <v>0</v>
      </c>
      <c r="AB63" s="156">
        <f t="shared" si="58"/>
        <v>0</v>
      </c>
    </row>
    <row r="64" spans="1:59" ht="10.5" thickTop="1" x14ac:dyDescent="0.35">
      <c r="G64" s="179"/>
      <c r="Y64" s="295" t="s">
        <v>18</v>
      </c>
      <c r="Z64" s="156" t="str">
        <f>IF(Z63&gt;0,Z6,"")</f>
        <v/>
      </c>
      <c r="AA64" s="156" t="str">
        <f>IF(AA63&gt;0,AA6,"")</f>
        <v/>
      </c>
      <c r="AB64" s="156" t="str">
        <f>IF(AB63&gt;0,AB6,"")</f>
        <v/>
      </c>
    </row>
  </sheetData>
  <sheetProtection algorithmName="SHA-512" hashValue="50QiYToYCxqpVqNWG0ED2TOVnM/JD/BS7E9tzHebSO+0silvh9wrJiFkd5QiBBr2QavYrJe115YnuPZn3tKSsg==" saltValue="E1W8YnxDvZPoCjTTXOM6jA==" spinCount="100000" sheet="1" formatColumns="0" formatRows="0" selectLockedCells="1"/>
  <customSheetViews>
    <customSheetView guid="{F5A100CB-B899-442A-8CB0-2AB82028E8A7}" showGridLines="0" fitToPage="1" hiddenColumns="1">
      <selection activeCell="B7" sqref="B7"/>
      <rowBreaks count="2" manualBreakCount="2">
        <brk id="23" max="5" man="1"/>
        <brk id="43" max="5" man="1"/>
      </rowBreaks>
      <pageMargins left="0.78740157480314965" right="0.23622047244094491" top="0.78740157480314965" bottom="0.74803149606299213" header="0.31496062992125984" footer="0.31496062992125984"/>
      <pageSetup paperSize="9" scale="88" fitToHeight="2" orientation="portrait" r:id="rId1"/>
      <headerFooter>
        <oddHeader>&amp;CPTR - PARTE B&amp;RVERSÃO 2</oddHeader>
        <oddFooter>&amp;A&amp;RPágina &amp;P</oddFooter>
      </headerFooter>
    </customSheetView>
  </customSheetViews>
  <mergeCells count="57">
    <mergeCell ref="D21:E21"/>
    <mergeCell ref="D22:E22"/>
    <mergeCell ref="D16:E16"/>
    <mergeCell ref="D17:E17"/>
    <mergeCell ref="D18:E18"/>
    <mergeCell ref="D19:E19"/>
    <mergeCell ref="D20:E20"/>
    <mergeCell ref="D11:E11"/>
    <mergeCell ref="D12:E12"/>
    <mergeCell ref="D13:E13"/>
    <mergeCell ref="D14:E14"/>
    <mergeCell ref="D15:E15"/>
    <mergeCell ref="D6:E6"/>
    <mergeCell ref="D7:E7"/>
    <mergeCell ref="D8:E8"/>
    <mergeCell ref="D9:E9"/>
    <mergeCell ref="D10:E10"/>
    <mergeCell ref="AD50:AE50"/>
    <mergeCell ref="L5:T5"/>
    <mergeCell ref="U5:W5"/>
    <mergeCell ref="U43:U46"/>
    <mergeCell ref="V43:V46"/>
    <mergeCell ref="W43:W46"/>
    <mergeCell ref="W23:W26"/>
    <mergeCell ref="V23:V26"/>
    <mergeCell ref="U23:U26"/>
    <mergeCell ref="X23:X26"/>
    <mergeCell ref="X43:X46"/>
    <mergeCell ref="Z5:AB5"/>
    <mergeCell ref="Z23:AB26"/>
    <mergeCell ref="Z43:AB46"/>
    <mergeCell ref="A63:E63"/>
    <mergeCell ref="L23:L26"/>
    <mergeCell ref="M23:M26"/>
    <mergeCell ref="S23:S26"/>
    <mergeCell ref="L43:L46"/>
    <mergeCell ref="M43:M46"/>
    <mergeCell ref="S43:S46"/>
    <mergeCell ref="A45:F45"/>
    <mergeCell ref="I43:K46"/>
    <mergeCell ref="I23:K26"/>
    <mergeCell ref="A3:F3"/>
    <mergeCell ref="BF2:BF3"/>
    <mergeCell ref="BG2:BG3"/>
    <mergeCell ref="A43:E43"/>
    <mergeCell ref="A23:E23"/>
    <mergeCell ref="A25:F25"/>
    <mergeCell ref="AZ2:AZ3"/>
    <mergeCell ref="A5:F5"/>
    <mergeCell ref="AD2:AF2"/>
    <mergeCell ref="BB2:BD2"/>
    <mergeCell ref="AK2:AX2"/>
    <mergeCell ref="AY2:AY3"/>
    <mergeCell ref="BA2:BA3"/>
    <mergeCell ref="I5:K5"/>
    <mergeCell ref="T43:T46"/>
    <mergeCell ref="T23:T26"/>
  </mergeCells>
  <conditionalFormatting sqref="G5:G64">
    <cfRule type="cellIs" dxfId="3" priority="17" operator="equal">
      <formula>$AH$28</formula>
    </cfRule>
  </conditionalFormatting>
  <dataValidations count="4">
    <dataValidation type="list" allowBlank="1" showInputMessage="1" showErrorMessage="1" error="SELECIONE NA LISTA O EXECUTOR DA DESPESA." sqref="B47:B62 B27:B42" xr:uid="{00000000-0002-0000-1900-000000000000}">
      <formula1>$AD$25:$AD$40</formula1>
    </dataValidation>
    <dataValidation type="decimal" operator="greaterThanOrEqual" allowBlank="1" showInputMessage="1" showErrorMessage="1" error="A INFORMAÇÃO DEVE SER UM NÚMERO POSITIVO._x000a_UTILIZE VÍRGULA PARA SEPARAR OS CENTAVOS, SE HOUVRE." sqref="D47:D62 D27:D42 F7:F22" xr:uid="{00000000-0002-0000-1900-000001000000}">
      <formula1>0</formula1>
    </dataValidation>
    <dataValidation type="list" allowBlank="1" showInputMessage="1" showErrorMessage="1" error="SELECIONE NA LISTA O EXECUTOR DA DESPESA." sqref="B7:B22" xr:uid="{00000000-0002-0000-1900-000002000000}">
      <formula1>$AD$4:$AD$19</formula1>
    </dataValidation>
    <dataValidation type="textLength" operator="lessThanOrEqual" allowBlank="1" showInputMessage="1" showErrorMessage="1" error="O TEXTO NÃO PODE TER MAIS QUE 300 CARACTERES." sqref="C7:D22" xr:uid="{00000000-0002-0000-1900-000003000000}">
      <formula1>300</formula1>
    </dataValidation>
  </dataValidations>
  <pageMargins left="0.78740157480314965" right="0.23622047244094491" top="0.78740157480314965" bottom="0.74803149606299213" header="0.31496062992125984" footer="0.31496062992125984"/>
  <pageSetup paperSize="9" scale="87" fitToHeight="2" orientation="portrait" r:id="rId2"/>
  <headerFooter>
    <oddHeader>&amp;CPTR - PARTE B&amp;RVERSÃO 2</oddHeader>
    <oddFooter>&amp;A&amp;RPágina &amp;P</oddFooter>
  </headerFooter>
  <rowBreaks count="2" manualBreakCount="2">
    <brk id="23" max="5" man="1"/>
    <brk id="43" max="5" man="1"/>
  </rowBreaks>
  <legacyDrawing r:id="rId3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Plan36">
    <pageSetUpPr fitToPage="1"/>
  </sheetPr>
  <dimension ref="A1:AF28"/>
  <sheetViews>
    <sheetView showGridLines="0" zoomScaleNormal="100" zoomScaleSheetLayoutView="100" workbookViewId="0">
      <selection activeCell="B5" sqref="B5"/>
    </sheetView>
  </sheetViews>
  <sheetFormatPr defaultColWidth="9.1796875" defaultRowHeight="10" x14ac:dyDescent="0.35"/>
  <cols>
    <col min="1" max="1" width="4.81640625" style="73" customWidth="1"/>
    <col min="2" max="2" width="30" style="73" customWidth="1"/>
    <col min="3" max="3" width="24.81640625" style="73" customWidth="1"/>
    <col min="4" max="4" width="51" style="73" customWidth="1"/>
    <col min="5" max="5" width="11.54296875" style="73" customWidth="1"/>
    <col min="6" max="6" width="19.81640625" style="19" customWidth="1"/>
    <col min="7" max="7" width="20.7265625" style="19" customWidth="1"/>
    <col min="8" max="8" width="56.7265625" style="67" customWidth="1"/>
    <col min="9" max="9" width="9.1796875" style="73" hidden="1" customWidth="1"/>
    <col min="10" max="11" width="14.1796875" style="73" hidden="1" customWidth="1"/>
    <col min="12" max="12" width="15.1796875" style="73" hidden="1" customWidth="1"/>
    <col min="13" max="13" width="28.7265625" style="73" hidden="1" customWidth="1"/>
    <col min="14" max="14" width="14.54296875" style="73" hidden="1" customWidth="1"/>
    <col min="15" max="15" width="12.1796875" style="73" hidden="1" customWidth="1"/>
    <col min="16" max="16" width="13.54296875" style="73" hidden="1" customWidth="1"/>
    <col min="17" max="17" width="17.26953125" style="73" hidden="1" customWidth="1"/>
    <col min="18" max="18" width="16.81640625" style="73" hidden="1" customWidth="1"/>
    <col min="19" max="19" width="12.81640625" style="73" hidden="1" customWidth="1"/>
    <col min="20" max="21" width="15.1796875" style="73" hidden="1" customWidth="1"/>
    <col min="22" max="22" width="14" style="73" hidden="1" customWidth="1"/>
    <col min="23" max="23" width="14.453125" style="73" hidden="1" customWidth="1"/>
    <col min="24" max="24" width="16.54296875" style="73" hidden="1" customWidth="1"/>
    <col min="25" max="25" width="14.1796875" style="73" hidden="1" customWidth="1"/>
    <col min="26" max="26" width="19.81640625" style="73" hidden="1" customWidth="1"/>
    <col min="27" max="27" width="14.54296875" style="73" hidden="1" customWidth="1"/>
    <col min="28" max="28" width="13.26953125" style="73" hidden="1" customWidth="1"/>
    <col min="29" max="30" width="23.26953125" style="73" hidden="1" customWidth="1"/>
    <col min="31" max="31" width="19.7265625" style="73" hidden="1" customWidth="1"/>
    <col min="32" max="32" width="18.26953125" style="73" hidden="1" customWidth="1"/>
    <col min="33" max="33" width="18.26953125" style="73" customWidth="1"/>
    <col min="34" max="37" width="9.1796875" style="73" customWidth="1"/>
    <col min="38" max="16384" width="9.1796875" style="73"/>
  </cols>
  <sheetData>
    <row r="1" spans="1:31" ht="10.5" x14ac:dyDescent="0.35">
      <c r="A1" s="84" t="s">
        <v>389</v>
      </c>
    </row>
    <row r="2" spans="1:31" ht="10.5" thickBot="1" x14ac:dyDescent="0.4">
      <c r="H2" s="190"/>
      <c r="O2" s="23"/>
      <c r="P2" s="23"/>
      <c r="Q2" s="23"/>
      <c r="V2" s="23"/>
      <c r="W2" s="23"/>
      <c r="X2" s="23"/>
      <c r="Y2" s="23"/>
      <c r="Z2" s="23"/>
    </row>
    <row r="3" spans="1:31" ht="20.149999999999999" customHeight="1" thickTop="1" thickBot="1" x14ac:dyDescent="0.4">
      <c r="A3" s="772" t="s">
        <v>239</v>
      </c>
      <c r="B3" s="773"/>
      <c r="C3" s="773"/>
      <c r="D3" s="773"/>
      <c r="E3" s="773"/>
      <c r="F3" s="773"/>
      <c r="G3" s="774"/>
      <c r="J3" s="832" t="s">
        <v>1078</v>
      </c>
      <c r="K3" s="833"/>
      <c r="L3" s="833"/>
      <c r="M3" s="355" t="s">
        <v>2383</v>
      </c>
      <c r="N3" s="510" t="s">
        <v>2387</v>
      </c>
      <c r="O3" s="834" t="s">
        <v>2389</v>
      </c>
      <c r="P3" s="835"/>
      <c r="Q3" s="510" t="s">
        <v>5</v>
      </c>
      <c r="S3" s="786" t="s">
        <v>2115</v>
      </c>
      <c r="T3" s="787"/>
      <c r="U3" s="788"/>
      <c r="V3" s="765" t="s">
        <v>2116</v>
      </c>
      <c r="W3" s="765"/>
      <c r="X3" s="765"/>
      <c r="Y3" s="765"/>
      <c r="Z3" s="828" t="s">
        <v>2117</v>
      </c>
      <c r="AA3" s="828"/>
      <c r="AC3" s="730" t="s">
        <v>2118</v>
      </c>
      <c r="AD3" s="730"/>
      <c r="AE3" s="730"/>
    </row>
    <row r="4" spans="1:31" ht="32.25" customHeight="1" thickTop="1" x14ac:dyDescent="0.35">
      <c r="A4" s="218" t="s">
        <v>6</v>
      </c>
      <c r="B4" s="214" t="s">
        <v>390</v>
      </c>
      <c r="C4" s="59" t="s">
        <v>480</v>
      </c>
      <c r="D4" s="59" t="s">
        <v>1237</v>
      </c>
      <c r="E4" s="59" t="s">
        <v>366</v>
      </c>
      <c r="F4" s="221" t="s">
        <v>2398</v>
      </c>
      <c r="G4" s="215" t="s">
        <v>1511</v>
      </c>
      <c r="I4" s="19"/>
      <c r="J4" s="285" t="s">
        <v>27</v>
      </c>
      <c r="K4" s="362" t="s">
        <v>0</v>
      </c>
      <c r="L4" s="362" t="s">
        <v>443</v>
      </c>
      <c r="M4" s="188" t="s">
        <v>2384</v>
      </c>
      <c r="N4" s="509" t="s">
        <v>2388</v>
      </c>
      <c r="O4" s="507" t="s">
        <v>2385</v>
      </c>
      <c r="P4" s="507" t="s">
        <v>2386</v>
      </c>
      <c r="Q4" s="509" t="s">
        <v>2390</v>
      </c>
      <c r="S4" s="320" t="s">
        <v>1883</v>
      </c>
      <c r="T4" s="320" t="s">
        <v>1884</v>
      </c>
      <c r="U4" s="211" t="s">
        <v>1885</v>
      </c>
      <c r="V4" s="96" t="s">
        <v>0</v>
      </c>
      <c r="W4" s="96" t="s">
        <v>443</v>
      </c>
      <c r="X4" s="211" t="s">
        <v>1906</v>
      </c>
      <c r="Y4" s="96" t="s">
        <v>2391</v>
      </c>
      <c r="Z4" s="502" t="s">
        <v>2114</v>
      </c>
      <c r="AA4" s="211" t="s">
        <v>2113</v>
      </c>
      <c r="AC4" s="24" t="s">
        <v>1665</v>
      </c>
      <c r="AD4" s="24" t="s">
        <v>1667</v>
      </c>
      <c r="AE4" s="24" t="s">
        <v>2092</v>
      </c>
    </row>
    <row r="5" spans="1:31" ht="25" customHeight="1" x14ac:dyDescent="0.35">
      <c r="A5" s="69" t="s">
        <v>1062</v>
      </c>
      <c r="B5" s="70"/>
      <c r="C5" s="70"/>
      <c r="D5" s="100"/>
      <c r="E5" s="71"/>
      <c r="F5" s="222"/>
      <c r="G5" s="72">
        <f t="shared" ref="G5:G20" si="0">IF(OR(U5&lt;&gt;"",X5&lt;&gt;""),0,IF(F5&gt;Z5,ROUNDDOWN(Z5,2),F5))</f>
        <v>0</v>
      </c>
      <c r="H5" s="67" t="str">
        <f>IF(X5&lt;&gt;"",X5,IF(U5&lt;&gt;"",U5,IF(AA5&lt;&gt;"",AA5,"")))</f>
        <v/>
      </c>
      <c r="I5" s="193"/>
      <c r="J5" s="110" t="str">
        <f>'A - DADOS INST.'!T41</f>
        <v/>
      </c>
      <c r="K5" s="153" t="str">
        <f>'A - DADOS INST.'!U41</f>
        <v/>
      </c>
      <c r="L5" s="110" t="str">
        <f>'A - DADOS INST.'!V41</f>
        <v/>
      </c>
      <c r="M5" s="187">
        <f>'T - OUTRAS DESP.'!BE4</f>
        <v>0</v>
      </c>
      <c r="N5" s="506">
        <f>SUMIF($B$5:$B$20,J5,$E$5:$E$20)</f>
        <v>0</v>
      </c>
      <c r="O5" s="189">
        <f t="shared" ref="O5:O20" si="1">(M5/(1-N5)*N5)</f>
        <v>0</v>
      </c>
      <c r="P5" s="189">
        <f t="shared" ref="P5:P20" si="2">M5+O5</f>
        <v>0</v>
      </c>
      <c r="Q5" s="187">
        <f>SUMIF($B$5:$B$20,J5,$G$5:$G$20)</f>
        <v>0</v>
      </c>
      <c r="S5" s="24" t="b">
        <f>OR(B5&lt;&gt;"",C5&lt;&gt;"",D5&lt;&gt;"",E5&lt;&gt;"",F5&lt;&gt;"")</f>
        <v>0</v>
      </c>
      <c r="T5" s="24" t="b">
        <f>AND(B5&lt;&gt;"",C5&lt;&gt;"",D5&lt;&gt;"",E5&lt;&gt;"",F5&lt;&gt;"")</f>
        <v>0</v>
      </c>
      <c r="U5" s="24" t="str">
        <f>IF(AND(S5=TRUE,T5=FALSE),$J$27,"")</f>
        <v/>
      </c>
      <c r="V5" s="191" t="str">
        <f t="shared" ref="V5:V20" si="3">IFERROR(VLOOKUP($B5,$J$5:$M$20,2,FALSE),"")</f>
        <v/>
      </c>
      <c r="W5" s="191" t="str">
        <f t="shared" ref="W5:W20" si="4">IFERROR(VLOOKUP($B5,$J$5:$M$20,3,FALSE),"")</f>
        <v/>
      </c>
      <c r="X5" s="82" t="str">
        <f t="shared" ref="X5:X20" si="5">IF(B5="","",IF(V5="",$J$28,""))</f>
        <v/>
      </c>
      <c r="Y5" s="189">
        <f>IFERROR(VLOOKUP($B5,$J$5:$P$20,7,FALSE),0)</f>
        <v>0</v>
      </c>
      <c r="Z5" s="189">
        <f t="shared" ref="Z5:Z20" si="6">Y5*E5</f>
        <v>0</v>
      </c>
      <c r="AA5" s="508" t="str">
        <f t="shared" ref="AA5:AA20" si="7">IF(F5&gt;Z5,$J$26,"")</f>
        <v/>
      </c>
      <c r="AC5" s="24">
        <f>IF(U5&lt;&gt;"",1,0)</f>
        <v>0</v>
      </c>
      <c r="AD5" s="24">
        <f>IF(X5&lt;&gt;"",1,0)</f>
        <v>0</v>
      </c>
      <c r="AE5" s="110">
        <f>IF(AA5&lt;&gt;"",1,0)</f>
        <v>0</v>
      </c>
    </row>
    <row r="6" spans="1:31" ht="25" customHeight="1" x14ac:dyDescent="0.35">
      <c r="A6" s="69" t="s">
        <v>1063</v>
      </c>
      <c r="B6" s="70"/>
      <c r="C6" s="70"/>
      <c r="D6" s="100"/>
      <c r="E6" s="71"/>
      <c r="F6" s="222"/>
      <c r="G6" s="72">
        <f t="shared" si="0"/>
        <v>0</v>
      </c>
      <c r="H6" s="67" t="str">
        <f t="shared" ref="H6:H20" si="8">IF(X6&lt;&gt;"",X6,IF(U6&lt;&gt;"",U6,IF(AA6&lt;&gt;"",AA6,"")))</f>
        <v/>
      </c>
      <c r="J6" s="110" t="str">
        <f>'A - DADOS INST.'!T42</f>
        <v/>
      </c>
      <c r="K6" s="153" t="str">
        <f>'A - DADOS INST.'!U42</f>
        <v/>
      </c>
      <c r="L6" s="110" t="str">
        <f>'A - DADOS INST.'!V42</f>
        <v/>
      </c>
      <c r="M6" s="187">
        <f>'T - OUTRAS DESP.'!BE5</f>
        <v>0</v>
      </c>
      <c r="N6" s="506">
        <f t="shared" ref="N6:N20" si="9">SUMIF($B$5:$B$20,J6,$E$5:$E$20)</f>
        <v>0</v>
      </c>
      <c r="O6" s="189">
        <f t="shared" si="1"/>
        <v>0</v>
      </c>
      <c r="P6" s="189">
        <f t="shared" si="2"/>
        <v>0</v>
      </c>
      <c r="Q6" s="187">
        <f t="shared" ref="Q6:Q20" si="10">SUMIF($B$5:$B$20,J6,$G$5:$G$20)</f>
        <v>0</v>
      </c>
      <c r="S6" s="24" t="b">
        <f t="shared" ref="S6:S20" si="11">OR(B6&lt;&gt;"",C6&lt;&gt;"",D6&lt;&gt;"",E6&lt;&gt;"",F6&lt;&gt;"")</f>
        <v>0</v>
      </c>
      <c r="T6" s="24" t="b">
        <f t="shared" ref="T6:T20" si="12">AND(B6&lt;&gt;"",C6&lt;&gt;"",D6&lt;&gt;"",E6&lt;&gt;"",F6&lt;&gt;"")</f>
        <v>0</v>
      </c>
      <c r="U6" s="24" t="str">
        <f t="shared" ref="U6:U20" si="13">IF(AND(S6=TRUE,T6=FALSE),$J$27,"")</f>
        <v/>
      </c>
      <c r="V6" s="191" t="str">
        <f t="shared" si="3"/>
        <v/>
      </c>
      <c r="W6" s="191" t="str">
        <f t="shared" si="4"/>
        <v/>
      </c>
      <c r="X6" s="82" t="str">
        <f t="shared" si="5"/>
        <v/>
      </c>
      <c r="Y6" s="189">
        <f t="shared" ref="Y6:Y20" si="14">IFERROR(VLOOKUP($B6,$J$5:$P$20,7,FALSE),0)</f>
        <v>0</v>
      </c>
      <c r="Z6" s="189">
        <f t="shared" si="6"/>
        <v>0</v>
      </c>
      <c r="AA6" s="508" t="str">
        <f t="shared" si="7"/>
        <v/>
      </c>
      <c r="AC6" s="24">
        <f t="shared" ref="AC6:AC20" si="15">IF(U6&lt;&gt;"",1,0)</f>
        <v>0</v>
      </c>
      <c r="AD6" s="24">
        <f t="shared" ref="AD6:AD20" si="16">IF(X6&lt;&gt;"",1,0)</f>
        <v>0</v>
      </c>
      <c r="AE6" s="110">
        <f t="shared" ref="AE6:AE20" si="17">IF(AA6&lt;&gt;"",1,0)</f>
        <v>0</v>
      </c>
    </row>
    <row r="7" spans="1:31" ht="25" customHeight="1" x14ac:dyDescent="0.35">
      <c r="A7" s="69" t="s">
        <v>1064</v>
      </c>
      <c r="B7" s="70"/>
      <c r="C7" s="70"/>
      <c r="D7" s="100"/>
      <c r="E7" s="71"/>
      <c r="F7" s="222"/>
      <c r="G7" s="72">
        <f t="shared" si="0"/>
        <v>0</v>
      </c>
      <c r="H7" s="67" t="str">
        <f t="shared" si="8"/>
        <v/>
      </c>
      <c r="J7" s="110" t="str">
        <f>'A - DADOS INST.'!T43</f>
        <v/>
      </c>
      <c r="K7" s="153" t="str">
        <f>'A - DADOS INST.'!U43</f>
        <v/>
      </c>
      <c r="L7" s="110" t="str">
        <f>'A - DADOS INST.'!V43</f>
        <v/>
      </c>
      <c r="M7" s="187">
        <f>'T - OUTRAS DESP.'!BE6</f>
        <v>0</v>
      </c>
      <c r="N7" s="506">
        <f t="shared" si="9"/>
        <v>0</v>
      </c>
      <c r="O7" s="189">
        <f t="shared" si="1"/>
        <v>0</v>
      </c>
      <c r="P7" s="189">
        <f t="shared" si="2"/>
        <v>0</v>
      </c>
      <c r="Q7" s="187">
        <f t="shared" si="10"/>
        <v>0</v>
      </c>
      <c r="S7" s="24" t="b">
        <f t="shared" si="11"/>
        <v>0</v>
      </c>
      <c r="T7" s="24" t="b">
        <f t="shared" si="12"/>
        <v>0</v>
      </c>
      <c r="U7" s="24" t="str">
        <f t="shared" si="13"/>
        <v/>
      </c>
      <c r="V7" s="191" t="str">
        <f t="shared" si="3"/>
        <v/>
      </c>
      <c r="W7" s="191" t="str">
        <f t="shared" si="4"/>
        <v/>
      </c>
      <c r="X7" s="82" t="str">
        <f t="shared" si="5"/>
        <v/>
      </c>
      <c r="Y7" s="189">
        <f t="shared" si="14"/>
        <v>0</v>
      </c>
      <c r="Z7" s="189">
        <f t="shared" si="6"/>
        <v>0</v>
      </c>
      <c r="AA7" s="508" t="str">
        <f t="shared" si="7"/>
        <v/>
      </c>
      <c r="AC7" s="24">
        <f t="shared" si="15"/>
        <v>0</v>
      </c>
      <c r="AD7" s="24">
        <f t="shared" si="16"/>
        <v>0</v>
      </c>
      <c r="AE7" s="110">
        <f t="shared" si="17"/>
        <v>0</v>
      </c>
    </row>
    <row r="8" spans="1:31" ht="25" customHeight="1" x14ac:dyDescent="0.35">
      <c r="A8" s="69" t="s">
        <v>1065</v>
      </c>
      <c r="B8" s="70"/>
      <c r="C8" s="70"/>
      <c r="D8" s="100"/>
      <c r="E8" s="71"/>
      <c r="F8" s="222"/>
      <c r="G8" s="72">
        <f t="shared" si="0"/>
        <v>0</v>
      </c>
      <c r="H8" s="67" t="str">
        <f t="shared" si="8"/>
        <v/>
      </c>
      <c r="J8" s="110" t="str">
        <f>'A - DADOS INST.'!T44</f>
        <v/>
      </c>
      <c r="K8" s="153" t="str">
        <f>'A - DADOS INST.'!U44</f>
        <v/>
      </c>
      <c r="L8" s="110" t="str">
        <f>'A - DADOS INST.'!V44</f>
        <v/>
      </c>
      <c r="M8" s="187">
        <f>'T - OUTRAS DESP.'!BE7</f>
        <v>0</v>
      </c>
      <c r="N8" s="506">
        <f t="shared" si="9"/>
        <v>0</v>
      </c>
      <c r="O8" s="189">
        <f t="shared" si="1"/>
        <v>0</v>
      </c>
      <c r="P8" s="189">
        <f t="shared" si="2"/>
        <v>0</v>
      </c>
      <c r="Q8" s="187">
        <f t="shared" si="10"/>
        <v>0</v>
      </c>
      <c r="S8" s="24" t="b">
        <f t="shared" si="11"/>
        <v>0</v>
      </c>
      <c r="T8" s="24" t="b">
        <f t="shared" si="12"/>
        <v>0</v>
      </c>
      <c r="U8" s="24" t="str">
        <f t="shared" si="13"/>
        <v/>
      </c>
      <c r="V8" s="191" t="str">
        <f t="shared" si="3"/>
        <v/>
      </c>
      <c r="W8" s="191" t="str">
        <f t="shared" si="4"/>
        <v/>
      </c>
      <c r="X8" s="82" t="str">
        <f t="shared" si="5"/>
        <v/>
      </c>
      <c r="Y8" s="189">
        <f t="shared" si="14"/>
        <v>0</v>
      </c>
      <c r="Z8" s="189">
        <f t="shared" si="6"/>
        <v>0</v>
      </c>
      <c r="AA8" s="508" t="str">
        <f t="shared" si="7"/>
        <v/>
      </c>
      <c r="AC8" s="24">
        <f t="shared" si="15"/>
        <v>0</v>
      </c>
      <c r="AD8" s="24">
        <f t="shared" si="16"/>
        <v>0</v>
      </c>
      <c r="AE8" s="110">
        <f t="shared" si="17"/>
        <v>0</v>
      </c>
    </row>
    <row r="9" spans="1:31" ht="25" customHeight="1" x14ac:dyDescent="0.35">
      <c r="A9" s="69" t="s">
        <v>1066</v>
      </c>
      <c r="B9" s="70"/>
      <c r="C9" s="70"/>
      <c r="D9" s="100"/>
      <c r="E9" s="71"/>
      <c r="F9" s="222"/>
      <c r="G9" s="72">
        <f t="shared" si="0"/>
        <v>0</v>
      </c>
      <c r="H9" s="67" t="str">
        <f t="shared" si="8"/>
        <v/>
      </c>
      <c r="J9" s="110" t="str">
        <f>'A - DADOS INST.'!T45</f>
        <v/>
      </c>
      <c r="K9" s="153" t="str">
        <f>'A - DADOS INST.'!U45</f>
        <v/>
      </c>
      <c r="L9" s="110" t="str">
        <f>'A - DADOS INST.'!V45</f>
        <v/>
      </c>
      <c r="M9" s="187">
        <f>'T - OUTRAS DESP.'!BE8</f>
        <v>0</v>
      </c>
      <c r="N9" s="506">
        <f t="shared" si="9"/>
        <v>0</v>
      </c>
      <c r="O9" s="189">
        <f t="shared" si="1"/>
        <v>0</v>
      </c>
      <c r="P9" s="189">
        <f t="shared" si="2"/>
        <v>0</v>
      </c>
      <c r="Q9" s="187">
        <f t="shared" si="10"/>
        <v>0</v>
      </c>
      <c r="S9" s="24" t="b">
        <f t="shared" si="11"/>
        <v>0</v>
      </c>
      <c r="T9" s="24" t="b">
        <f t="shared" si="12"/>
        <v>0</v>
      </c>
      <c r="U9" s="24" t="str">
        <f t="shared" si="13"/>
        <v/>
      </c>
      <c r="V9" s="191" t="str">
        <f t="shared" si="3"/>
        <v/>
      </c>
      <c r="W9" s="191" t="str">
        <f t="shared" si="4"/>
        <v/>
      </c>
      <c r="X9" s="82" t="str">
        <f t="shared" si="5"/>
        <v/>
      </c>
      <c r="Y9" s="189">
        <f t="shared" si="14"/>
        <v>0</v>
      </c>
      <c r="Z9" s="189">
        <f t="shared" si="6"/>
        <v>0</v>
      </c>
      <c r="AA9" s="508" t="str">
        <f t="shared" si="7"/>
        <v/>
      </c>
      <c r="AC9" s="24">
        <f t="shared" si="15"/>
        <v>0</v>
      </c>
      <c r="AD9" s="24">
        <f t="shared" si="16"/>
        <v>0</v>
      </c>
      <c r="AE9" s="110">
        <f t="shared" si="17"/>
        <v>0</v>
      </c>
    </row>
    <row r="10" spans="1:31" ht="25" customHeight="1" x14ac:dyDescent="0.35">
      <c r="A10" s="69" t="s">
        <v>1067</v>
      </c>
      <c r="B10" s="70"/>
      <c r="C10" s="70"/>
      <c r="D10" s="100"/>
      <c r="E10" s="71"/>
      <c r="F10" s="222"/>
      <c r="G10" s="72">
        <f t="shared" si="0"/>
        <v>0</v>
      </c>
      <c r="H10" s="67" t="str">
        <f t="shared" si="8"/>
        <v/>
      </c>
      <c r="J10" s="110" t="str">
        <f>'A - DADOS INST.'!T46</f>
        <v/>
      </c>
      <c r="K10" s="153" t="str">
        <f>'A - DADOS INST.'!U46</f>
        <v/>
      </c>
      <c r="L10" s="110" t="str">
        <f>'A - DADOS INST.'!V46</f>
        <v/>
      </c>
      <c r="M10" s="187">
        <f>'T - OUTRAS DESP.'!BE9</f>
        <v>0</v>
      </c>
      <c r="N10" s="506">
        <f t="shared" si="9"/>
        <v>0</v>
      </c>
      <c r="O10" s="189">
        <f t="shared" si="1"/>
        <v>0</v>
      </c>
      <c r="P10" s="189">
        <f t="shared" si="2"/>
        <v>0</v>
      </c>
      <c r="Q10" s="187">
        <f t="shared" si="10"/>
        <v>0</v>
      </c>
      <c r="S10" s="24" t="b">
        <f t="shared" si="11"/>
        <v>0</v>
      </c>
      <c r="T10" s="24" t="b">
        <f t="shared" si="12"/>
        <v>0</v>
      </c>
      <c r="U10" s="24" t="str">
        <f t="shared" si="13"/>
        <v/>
      </c>
      <c r="V10" s="191" t="str">
        <f t="shared" si="3"/>
        <v/>
      </c>
      <c r="W10" s="191" t="str">
        <f t="shared" si="4"/>
        <v/>
      </c>
      <c r="X10" s="82" t="str">
        <f t="shared" si="5"/>
        <v/>
      </c>
      <c r="Y10" s="189">
        <f t="shared" si="14"/>
        <v>0</v>
      </c>
      <c r="Z10" s="189">
        <f t="shared" si="6"/>
        <v>0</v>
      </c>
      <c r="AA10" s="508" t="str">
        <f t="shared" si="7"/>
        <v/>
      </c>
      <c r="AC10" s="24">
        <f t="shared" si="15"/>
        <v>0</v>
      </c>
      <c r="AD10" s="24">
        <f t="shared" si="16"/>
        <v>0</v>
      </c>
      <c r="AE10" s="110">
        <f t="shared" si="17"/>
        <v>0</v>
      </c>
    </row>
    <row r="11" spans="1:31" ht="25" customHeight="1" x14ac:dyDescent="0.35">
      <c r="A11" s="69" t="s">
        <v>1068</v>
      </c>
      <c r="B11" s="70"/>
      <c r="C11" s="70"/>
      <c r="D11" s="100"/>
      <c r="E11" s="71"/>
      <c r="F11" s="222"/>
      <c r="G11" s="72">
        <f t="shared" si="0"/>
        <v>0</v>
      </c>
      <c r="H11" s="67" t="str">
        <f t="shared" si="8"/>
        <v/>
      </c>
      <c r="J11" s="110" t="str">
        <f>'A - DADOS INST.'!T47</f>
        <v/>
      </c>
      <c r="K11" s="153" t="str">
        <f>'A - DADOS INST.'!U47</f>
        <v/>
      </c>
      <c r="L11" s="110" t="str">
        <f>'A - DADOS INST.'!V47</f>
        <v/>
      </c>
      <c r="M11" s="187">
        <f>'T - OUTRAS DESP.'!BE10</f>
        <v>0</v>
      </c>
      <c r="N11" s="506">
        <f t="shared" si="9"/>
        <v>0</v>
      </c>
      <c r="O11" s="189">
        <f t="shared" si="1"/>
        <v>0</v>
      </c>
      <c r="P11" s="189">
        <f t="shared" si="2"/>
        <v>0</v>
      </c>
      <c r="Q11" s="187">
        <f t="shared" si="10"/>
        <v>0</v>
      </c>
      <c r="S11" s="24" t="b">
        <f t="shared" si="11"/>
        <v>0</v>
      </c>
      <c r="T11" s="24" t="b">
        <f t="shared" si="12"/>
        <v>0</v>
      </c>
      <c r="U11" s="24" t="str">
        <f t="shared" si="13"/>
        <v/>
      </c>
      <c r="V11" s="191" t="str">
        <f t="shared" si="3"/>
        <v/>
      </c>
      <c r="W11" s="191" t="str">
        <f t="shared" si="4"/>
        <v/>
      </c>
      <c r="X11" s="82" t="str">
        <f t="shared" si="5"/>
        <v/>
      </c>
      <c r="Y11" s="189">
        <f t="shared" si="14"/>
        <v>0</v>
      </c>
      <c r="Z11" s="189">
        <f t="shared" si="6"/>
        <v>0</v>
      </c>
      <c r="AA11" s="508" t="str">
        <f t="shared" si="7"/>
        <v/>
      </c>
      <c r="AC11" s="24">
        <f t="shared" si="15"/>
        <v>0</v>
      </c>
      <c r="AD11" s="24">
        <f t="shared" si="16"/>
        <v>0</v>
      </c>
      <c r="AE11" s="110">
        <f t="shared" si="17"/>
        <v>0</v>
      </c>
    </row>
    <row r="12" spans="1:31" ht="25" customHeight="1" x14ac:dyDescent="0.35">
      <c r="A12" s="69" t="s">
        <v>1069</v>
      </c>
      <c r="B12" s="70"/>
      <c r="C12" s="70"/>
      <c r="D12" s="100"/>
      <c r="E12" s="71"/>
      <c r="F12" s="222"/>
      <c r="G12" s="72">
        <f t="shared" si="0"/>
        <v>0</v>
      </c>
      <c r="H12" s="67" t="str">
        <f t="shared" si="8"/>
        <v/>
      </c>
      <c r="J12" s="110" t="str">
        <f>'A - DADOS INST.'!T48</f>
        <v/>
      </c>
      <c r="K12" s="153" t="str">
        <f>'A - DADOS INST.'!U48</f>
        <v/>
      </c>
      <c r="L12" s="110" t="str">
        <f>'A - DADOS INST.'!V48</f>
        <v/>
      </c>
      <c r="M12" s="187">
        <f>'T - OUTRAS DESP.'!BE11</f>
        <v>0</v>
      </c>
      <c r="N12" s="506">
        <f t="shared" si="9"/>
        <v>0</v>
      </c>
      <c r="O12" s="189">
        <f t="shared" si="1"/>
        <v>0</v>
      </c>
      <c r="P12" s="189">
        <f t="shared" si="2"/>
        <v>0</v>
      </c>
      <c r="Q12" s="187">
        <f t="shared" si="10"/>
        <v>0</v>
      </c>
      <c r="S12" s="24" t="b">
        <f t="shared" si="11"/>
        <v>0</v>
      </c>
      <c r="T12" s="24" t="b">
        <f t="shared" si="12"/>
        <v>0</v>
      </c>
      <c r="U12" s="24" t="str">
        <f t="shared" si="13"/>
        <v/>
      </c>
      <c r="V12" s="191" t="str">
        <f t="shared" si="3"/>
        <v/>
      </c>
      <c r="W12" s="191" t="str">
        <f t="shared" si="4"/>
        <v/>
      </c>
      <c r="X12" s="82" t="str">
        <f t="shared" si="5"/>
        <v/>
      </c>
      <c r="Y12" s="189">
        <f t="shared" si="14"/>
        <v>0</v>
      </c>
      <c r="Z12" s="189">
        <f t="shared" si="6"/>
        <v>0</v>
      </c>
      <c r="AA12" s="508" t="str">
        <f t="shared" si="7"/>
        <v/>
      </c>
      <c r="AC12" s="24">
        <f t="shared" si="15"/>
        <v>0</v>
      </c>
      <c r="AD12" s="24">
        <f t="shared" si="16"/>
        <v>0</v>
      </c>
      <c r="AE12" s="110">
        <f t="shared" si="17"/>
        <v>0</v>
      </c>
    </row>
    <row r="13" spans="1:31" ht="25" customHeight="1" x14ac:dyDescent="0.35">
      <c r="A13" s="69" t="s">
        <v>1070</v>
      </c>
      <c r="B13" s="70"/>
      <c r="C13" s="70"/>
      <c r="D13" s="100"/>
      <c r="E13" s="71"/>
      <c r="F13" s="222"/>
      <c r="G13" s="72">
        <f t="shared" si="0"/>
        <v>0</v>
      </c>
      <c r="H13" s="67" t="str">
        <f t="shared" si="8"/>
        <v/>
      </c>
      <c r="J13" s="110" t="str">
        <f>'A - DADOS INST.'!T49</f>
        <v/>
      </c>
      <c r="K13" s="153" t="str">
        <f>'A - DADOS INST.'!U49</f>
        <v/>
      </c>
      <c r="L13" s="110" t="str">
        <f>'A - DADOS INST.'!V49</f>
        <v/>
      </c>
      <c r="M13" s="187">
        <f>'T - OUTRAS DESP.'!BE12</f>
        <v>0</v>
      </c>
      <c r="N13" s="506">
        <f t="shared" si="9"/>
        <v>0</v>
      </c>
      <c r="O13" s="189">
        <f t="shared" si="1"/>
        <v>0</v>
      </c>
      <c r="P13" s="189">
        <f t="shared" si="2"/>
        <v>0</v>
      </c>
      <c r="Q13" s="187">
        <f t="shared" si="10"/>
        <v>0</v>
      </c>
      <c r="S13" s="24" t="b">
        <f t="shared" si="11"/>
        <v>0</v>
      </c>
      <c r="T13" s="24" t="b">
        <f t="shared" si="12"/>
        <v>0</v>
      </c>
      <c r="U13" s="24" t="str">
        <f t="shared" si="13"/>
        <v/>
      </c>
      <c r="V13" s="191" t="str">
        <f t="shared" si="3"/>
        <v/>
      </c>
      <c r="W13" s="191" t="str">
        <f t="shared" si="4"/>
        <v/>
      </c>
      <c r="X13" s="82" t="str">
        <f t="shared" si="5"/>
        <v/>
      </c>
      <c r="Y13" s="189">
        <f t="shared" si="14"/>
        <v>0</v>
      </c>
      <c r="Z13" s="189">
        <f t="shared" si="6"/>
        <v>0</v>
      </c>
      <c r="AA13" s="508" t="str">
        <f t="shared" si="7"/>
        <v/>
      </c>
      <c r="AC13" s="24">
        <f t="shared" si="15"/>
        <v>0</v>
      </c>
      <c r="AD13" s="24">
        <f t="shared" si="16"/>
        <v>0</v>
      </c>
      <c r="AE13" s="110">
        <f t="shared" si="17"/>
        <v>0</v>
      </c>
    </row>
    <row r="14" spans="1:31" ht="25" customHeight="1" x14ac:dyDescent="0.35">
      <c r="A14" s="69" t="s">
        <v>1071</v>
      </c>
      <c r="B14" s="70"/>
      <c r="C14" s="70"/>
      <c r="D14" s="100"/>
      <c r="E14" s="71"/>
      <c r="F14" s="222"/>
      <c r="G14" s="72">
        <f t="shared" si="0"/>
        <v>0</v>
      </c>
      <c r="H14" s="67" t="str">
        <f t="shared" si="8"/>
        <v/>
      </c>
      <c r="J14" s="110" t="str">
        <f>'A - DADOS INST.'!T50</f>
        <v/>
      </c>
      <c r="K14" s="153" t="str">
        <f>'A - DADOS INST.'!U50</f>
        <v/>
      </c>
      <c r="L14" s="110" t="str">
        <f>'A - DADOS INST.'!V50</f>
        <v/>
      </c>
      <c r="M14" s="187">
        <f>'T - OUTRAS DESP.'!BE13</f>
        <v>0</v>
      </c>
      <c r="N14" s="506">
        <f t="shared" si="9"/>
        <v>0</v>
      </c>
      <c r="O14" s="189">
        <f t="shared" si="1"/>
        <v>0</v>
      </c>
      <c r="P14" s="189">
        <f t="shared" si="2"/>
        <v>0</v>
      </c>
      <c r="Q14" s="187">
        <f t="shared" si="10"/>
        <v>0</v>
      </c>
      <c r="S14" s="24" t="b">
        <f t="shared" si="11"/>
        <v>0</v>
      </c>
      <c r="T14" s="24" t="b">
        <f t="shared" si="12"/>
        <v>0</v>
      </c>
      <c r="U14" s="24" t="str">
        <f t="shared" si="13"/>
        <v/>
      </c>
      <c r="V14" s="191" t="str">
        <f t="shared" si="3"/>
        <v/>
      </c>
      <c r="W14" s="191" t="str">
        <f t="shared" si="4"/>
        <v/>
      </c>
      <c r="X14" s="82" t="str">
        <f t="shared" si="5"/>
        <v/>
      </c>
      <c r="Y14" s="189">
        <f t="shared" si="14"/>
        <v>0</v>
      </c>
      <c r="Z14" s="189">
        <f t="shared" si="6"/>
        <v>0</v>
      </c>
      <c r="AA14" s="508" t="str">
        <f t="shared" si="7"/>
        <v/>
      </c>
      <c r="AC14" s="24">
        <f t="shared" si="15"/>
        <v>0</v>
      </c>
      <c r="AD14" s="24">
        <f t="shared" si="16"/>
        <v>0</v>
      </c>
      <c r="AE14" s="110">
        <f t="shared" si="17"/>
        <v>0</v>
      </c>
    </row>
    <row r="15" spans="1:31" ht="25" customHeight="1" x14ac:dyDescent="0.35">
      <c r="A15" s="69" t="s">
        <v>1072</v>
      </c>
      <c r="B15" s="70"/>
      <c r="C15" s="70"/>
      <c r="D15" s="100"/>
      <c r="E15" s="71"/>
      <c r="F15" s="222"/>
      <c r="G15" s="72">
        <f t="shared" si="0"/>
        <v>0</v>
      </c>
      <c r="H15" s="67" t="str">
        <f t="shared" si="8"/>
        <v/>
      </c>
      <c r="J15" s="110" t="str">
        <f>'A - DADOS INST.'!T51</f>
        <v/>
      </c>
      <c r="K15" s="153" t="str">
        <f>'A - DADOS INST.'!U51</f>
        <v/>
      </c>
      <c r="L15" s="110" t="str">
        <f>'A - DADOS INST.'!V51</f>
        <v/>
      </c>
      <c r="M15" s="187">
        <f>'T - OUTRAS DESP.'!BE14</f>
        <v>0</v>
      </c>
      <c r="N15" s="506">
        <f t="shared" si="9"/>
        <v>0</v>
      </c>
      <c r="O15" s="189">
        <f t="shared" si="1"/>
        <v>0</v>
      </c>
      <c r="P15" s="189">
        <f t="shared" si="2"/>
        <v>0</v>
      </c>
      <c r="Q15" s="187">
        <f t="shared" si="10"/>
        <v>0</v>
      </c>
      <c r="S15" s="24" t="b">
        <f t="shared" si="11"/>
        <v>0</v>
      </c>
      <c r="T15" s="24" t="b">
        <f t="shared" si="12"/>
        <v>0</v>
      </c>
      <c r="U15" s="24" t="str">
        <f t="shared" si="13"/>
        <v/>
      </c>
      <c r="V15" s="191" t="str">
        <f t="shared" si="3"/>
        <v/>
      </c>
      <c r="W15" s="191" t="str">
        <f t="shared" si="4"/>
        <v/>
      </c>
      <c r="X15" s="82" t="str">
        <f t="shared" si="5"/>
        <v/>
      </c>
      <c r="Y15" s="189">
        <f t="shared" si="14"/>
        <v>0</v>
      </c>
      <c r="Z15" s="189">
        <f t="shared" si="6"/>
        <v>0</v>
      </c>
      <c r="AA15" s="508" t="str">
        <f t="shared" si="7"/>
        <v/>
      </c>
      <c r="AC15" s="24">
        <f t="shared" si="15"/>
        <v>0</v>
      </c>
      <c r="AD15" s="24">
        <f t="shared" si="16"/>
        <v>0</v>
      </c>
      <c r="AE15" s="110">
        <f t="shared" si="17"/>
        <v>0</v>
      </c>
    </row>
    <row r="16" spans="1:31" ht="25" customHeight="1" x14ac:dyDescent="0.35">
      <c r="A16" s="69" t="s">
        <v>1073</v>
      </c>
      <c r="B16" s="70"/>
      <c r="C16" s="70"/>
      <c r="D16" s="100"/>
      <c r="E16" s="71"/>
      <c r="F16" s="222"/>
      <c r="G16" s="72">
        <f t="shared" si="0"/>
        <v>0</v>
      </c>
      <c r="H16" s="67" t="str">
        <f t="shared" si="8"/>
        <v/>
      </c>
      <c r="J16" s="110" t="str">
        <f>'A - DADOS INST.'!T52</f>
        <v/>
      </c>
      <c r="K16" s="153" t="str">
        <f>'A - DADOS INST.'!U52</f>
        <v/>
      </c>
      <c r="L16" s="110" t="str">
        <f>'A - DADOS INST.'!V52</f>
        <v/>
      </c>
      <c r="M16" s="187">
        <f>'T - OUTRAS DESP.'!BE15</f>
        <v>0</v>
      </c>
      <c r="N16" s="506">
        <f t="shared" si="9"/>
        <v>0</v>
      </c>
      <c r="O16" s="189">
        <f t="shared" si="1"/>
        <v>0</v>
      </c>
      <c r="P16" s="189">
        <f t="shared" si="2"/>
        <v>0</v>
      </c>
      <c r="Q16" s="187">
        <f t="shared" si="10"/>
        <v>0</v>
      </c>
      <c r="S16" s="24" t="b">
        <f t="shared" si="11"/>
        <v>0</v>
      </c>
      <c r="T16" s="24" t="b">
        <f t="shared" si="12"/>
        <v>0</v>
      </c>
      <c r="U16" s="24" t="str">
        <f t="shared" si="13"/>
        <v/>
      </c>
      <c r="V16" s="191" t="str">
        <f t="shared" si="3"/>
        <v/>
      </c>
      <c r="W16" s="191" t="str">
        <f t="shared" si="4"/>
        <v/>
      </c>
      <c r="X16" s="82" t="str">
        <f t="shared" si="5"/>
        <v/>
      </c>
      <c r="Y16" s="189">
        <f t="shared" si="14"/>
        <v>0</v>
      </c>
      <c r="Z16" s="189">
        <f t="shared" si="6"/>
        <v>0</v>
      </c>
      <c r="AA16" s="508" t="str">
        <f t="shared" si="7"/>
        <v/>
      </c>
      <c r="AC16" s="24">
        <f t="shared" si="15"/>
        <v>0</v>
      </c>
      <c r="AD16" s="24">
        <f t="shared" si="16"/>
        <v>0</v>
      </c>
      <c r="AE16" s="110">
        <f t="shared" si="17"/>
        <v>0</v>
      </c>
    </row>
    <row r="17" spans="1:31" ht="25" customHeight="1" x14ac:dyDescent="0.35">
      <c r="A17" s="69" t="s">
        <v>1074</v>
      </c>
      <c r="B17" s="70"/>
      <c r="C17" s="70"/>
      <c r="D17" s="100"/>
      <c r="E17" s="71"/>
      <c r="F17" s="222"/>
      <c r="G17" s="72">
        <f t="shared" si="0"/>
        <v>0</v>
      </c>
      <c r="H17" s="67" t="str">
        <f t="shared" si="8"/>
        <v/>
      </c>
      <c r="J17" s="110" t="str">
        <f>'A - DADOS INST.'!T53</f>
        <v/>
      </c>
      <c r="K17" s="153" t="str">
        <f>'A - DADOS INST.'!U53</f>
        <v/>
      </c>
      <c r="L17" s="110" t="str">
        <f>'A - DADOS INST.'!V53</f>
        <v/>
      </c>
      <c r="M17" s="187">
        <f>'T - OUTRAS DESP.'!BE16</f>
        <v>0</v>
      </c>
      <c r="N17" s="506">
        <f t="shared" si="9"/>
        <v>0</v>
      </c>
      <c r="O17" s="189">
        <f t="shared" si="1"/>
        <v>0</v>
      </c>
      <c r="P17" s="189">
        <f t="shared" si="2"/>
        <v>0</v>
      </c>
      <c r="Q17" s="187">
        <f t="shared" si="10"/>
        <v>0</v>
      </c>
      <c r="S17" s="24" t="b">
        <f t="shared" si="11"/>
        <v>0</v>
      </c>
      <c r="T17" s="24" t="b">
        <f t="shared" si="12"/>
        <v>0</v>
      </c>
      <c r="U17" s="24" t="str">
        <f t="shared" si="13"/>
        <v/>
      </c>
      <c r="V17" s="191" t="str">
        <f t="shared" si="3"/>
        <v/>
      </c>
      <c r="W17" s="191" t="str">
        <f t="shared" si="4"/>
        <v/>
      </c>
      <c r="X17" s="82" t="str">
        <f t="shared" si="5"/>
        <v/>
      </c>
      <c r="Y17" s="189">
        <f t="shared" si="14"/>
        <v>0</v>
      </c>
      <c r="Z17" s="189">
        <f t="shared" si="6"/>
        <v>0</v>
      </c>
      <c r="AA17" s="508" t="str">
        <f t="shared" si="7"/>
        <v/>
      </c>
      <c r="AC17" s="24">
        <f t="shared" si="15"/>
        <v>0</v>
      </c>
      <c r="AD17" s="24">
        <f t="shared" si="16"/>
        <v>0</v>
      </c>
      <c r="AE17" s="110">
        <f t="shared" si="17"/>
        <v>0</v>
      </c>
    </row>
    <row r="18" spans="1:31" ht="25" customHeight="1" x14ac:dyDescent="0.35">
      <c r="A18" s="69" t="s">
        <v>1075</v>
      </c>
      <c r="B18" s="70"/>
      <c r="C18" s="70"/>
      <c r="D18" s="100"/>
      <c r="E18" s="71"/>
      <c r="F18" s="222"/>
      <c r="G18" s="72">
        <f t="shared" si="0"/>
        <v>0</v>
      </c>
      <c r="H18" s="67" t="str">
        <f t="shared" si="8"/>
        <v/>
      </c>
      <c r="J18" s="110" t="str">
        <f>'A - DADOS INST.'!T54</f>
        <v/>
      </c>
      <c r="K18" s="153" t="str">
        <f>'A - DADOS INST.'!U54</f>
        <v/>
      </c>
      <c r="L18" s="110" t="str">
        <f>'A - DADOS INST.'!V54</f>
        <v/>
      </c>
      <c r="M18" s="187">
        <f>'T - OUTRAS DESP.'!BE17</f>
        <v>0</v>
      </c>
      <c r="N18" s="506">
        <f t="shared" si="9"/>
        <v>0</v>
      </c>
      <c r="O18" s="189">
        <f t="shared" si="1"/>
        <v>0</v>
      </c>
      <c r="P18" s="189">
        <f t="shared" si="2"/>
        <v>0</v>
      </c>
      <c r="Q18" s="187">
        <f t="shared" si="10"/>
        <v>0</v>
      </c>
      <c r="S18" s="24" t="b">
        <f t="shared" si="11"/>
        <v>0</v>
      </c>
      <c r="T18" s="24" t="b">
        <f t="shared" si="12"/>
        <v>0</v>
      </c>
      <c r="U18" s="24" t="str">
        <f t="shared" si="13"/>
        <v/>
      </c>
      <c r="V18" s="191" t="str">
        <f t="shared" si="3"/>
        <v/>
      </c>
      <c r="W18" s="191" t="str">
        <f t="shared" si="4"/>
        <v/>
      </c>
      <c r="X18" s="82" t="str">
        <f t="shared" si="5"/>
        <v/>
      </c>
      <c r="Y18" s="189">
        <f t="shared" si="14"/>
        <v>0</v>
      </c>
      <c r="Z18" s="189">
        <f t="shared" si="6"/>
        <v>0</v>
      </c>
      <c r="AA18" s="508" t="str">
        <f t="shared" si="7"/>
        <v/>
      </c>
      <c r="AC18" s="24">
        <f t="shared" si="15"/>
        <v>0</v>
      </c>
      <c r="AD18" s="24">
        <f t="shared" si="16"/>
        <v>0</v>
      </c>
      <c r="AE18" s="110">
        <f t="shared" si="17"/>
        <v>0</v>
      </c>
    </row>
    <row r="19" spans="1:31" ht="25" customHeight="1" x14ac:dyDescent="0.35">
      <c r="A19" s="69" t="s">
        <v>1076</v>
      </c>
      <c r="B19" s="70"/>
      <c r="C19" s="70"/>
      <c r="D19" s="100"/>
      <c r="E19" s="71"/>
      <c r="F19" s="222"/>
      <c r="G19" s="72">
        <f t="shared" si="0"/>
        <v>0</v>
      </c>
      <c r="H19" s="67" t="str">
        <f t="shared" si="8"/>
        <v/>
      </c>
      <c r="J19" s="110" t="str">
        <f>'A - DADOS INST.'!T55</f>
        <v/>
      </c>
      <c r="K19" s="153" t="str">
        <f>'A - DADOS INST.'!U55</f>
        <v/>
      </c>
      <c r="L19" s="110" t="str">
        <f>'A - DADOS INST.'!V55</f>
        <v/>
      </c>
      <c r="M19" s="187">
        <f>'T - OUTRAS DESP.'!BE18</f>
        <v>0</v>
      </c>
      <c r="N19" s="506">
        <f t="shared" si="9"/>
        <v>0</v>
      </c>
      <c r="O19" s="189">
        <f t="shared" si="1"/>
        <v>0</v>
      </c>
      <c r="P19" s="189">
        <f t="shared" si="2"/>
        <v>0</v>
      </c>
      <c r="Q19" s="187">
        <f t="shared" si="10"/>
        <v>0</v>
      </c>
      <c r="S19" s="24" t="b">
        <f t="shared" si="11"/>
        <v>0</v>
      </c>
      <c r="T19" s="24" t="b">
        <f t="shared" si="12"/>
        <v>0</v>
      </c>
      <c r="U19" s="24" t="str">
        <f t="shared" si="13"/>
        <v/>
      </c>
      <c r="V19" s="191" t="str">
        <f t="shared" si="3"/>
        <v/>
      </c>
      <c r="W19" s="191" t="str">
        <f t="shared" si="4"/>
        <v/>
      </c>
      <c r="X19" s="82" t="str">
        <f t="shared" si="5"/>
        <v/>
      </c>
      <c r="Y19" s="189">
        <f t="shared" si="14"/>
        <v>0</v>
      </c>
      <c r="Z19" s="189">
        <f t="shared" si="6"/>
        <v>0</v>
      </c>
      <c r="AA19" s="508" t="str">
        <f t="shared" si="7"/>
        <v/>
      </c>
      <c r="AC19" s="24">
        <f t="shared" si="15"/>
        <v>0</v>
      </c>
      <c r="AD19" s="24">
        <f t="shared" si="16"/>
        <v>0</v>
      </c>
      <c r="AE19" s="110">
        <f t="shared" si="17"/>
        <v>0</v>
      </c>
    </row>
    <row r="20" spans="1:31" ht="25" customHeight="1" x14ac:dyDescent="0.35">
      <c r="A20" s="69" t="s">
        <v>1077</v>
      </c>
      <c r="B20" s="70"/>
      <c r="C20" s="70"/>
      <c r="D20" s="100"/>
      <c r="E20" s="71"/>
      <c r="F20" s="222"/>
      <c r="G20" s="72">
        <f t="shared" si="0"/>
        <v>0</v>
      </c>
      <c r="H20" s="67" t="str">
        <f t="shared" si="8"/>
        <v/>
      </c>
      <c r="J20" s="110" t="str">
        <f>'A - DADOS INST.'!T56</f>
        <v/>
      </c>
      <c r="K20" s="153" t="str">
        <f>'A - DADOS INST.'!U56</f>
        <v/>
      </c>
      <c r="L20" s="110" t="str">
        <f>'A - DADOS INST.'!V56</f>
        <v/>
      </c>
      <c r="M20" s="187">
        <f>'T - OUTRAS DESP.'!BE19</f>
        <v>0</v>
      </c>
      <c r="N20" s="506">
        <f t="shared" si="9"/>
        <v>0</v>
      </c>
      <c r="O20" s="189">
        <f t="shared" si="1"/>
        <v>0</v>
      </c>
      <c r="P20" s="189">
        <f t="shared" si="2"/>
        <v>0</v>
      </c>
      <c r="Q20" s="187">
        <f t="shared" si="10"/>
        <v>0</v>
      </c>
      <c r="S20" s="24" t="b">
        <f t="shared" si="11"/>
        <v>0</v>
      </c>
      <c r="T20" s="24" t="b">
        <f t="shared" si="12"/>
        <v>0</v>
      </c>
      <c r="U20" s="24" t="str">
        <f t="shared" si="13"/>
        <v/>
      </c>
      <c r="V20" s="191" t="str">
        <f t="shared" si="3"/>
        <v/>
      </c>
      <c r="W20" s="191" t="str">
        <f t="shared" si="4"/>
        <v/>
      </c>
      <c r="X20" s="82" t="str">
        <f t="shared" si="5"/>
        <v/>
      </c>
      <c r="Y20" s="189">
        <f t="shared" si="14"/>
        <v>0</v>
      </c>
      <c r="Z20" s="189">
        <f t="shared" si="6"/>
        <v>0</v>
      </c>
      <c r="AA20" s="508" t="str">
        <f t="shared" si="7"/>
        <v/>
      </c>
      <c r="AC20" s="24">
        <f t="shared" si="15"/>
        <v>0</v>
      </c>
      <c r="AD20" s="24">
        <f t="shared" si="16"/>
        <v>0</v>
      </c>
      <c r="AE20" s="110">
        <f t="shared" si="17"/>
        <v>0</v>
      </c>
    </row>
    <row r="21" spans="1:31" ht="20.149999999999999" customHeight="1" thickBot="1" x14ac:dyDescent="0.4">
      <c r="A21" s="829" t="s">
        <v>320</v>
      </c>
      <c r="B21" s="830"/>
      <c r="C21" s="830"/>
      <c r="D21" s="830"/>
      <c r="E21" s="830"/>
      <c r="F21" s="831"/>
      <c r="G21" s="60">
        <f>SUM(G5:G20)</f>
        <v>0</v>
      </c>
      <c r="I21" s="19"/>
      <c r="O21" s="18"/>
      <c r="P21" s="18"/>
      <c r="Q21" s="18"/>
      <c r="V21" s="18"/>
      <c r="W21" s="18"/>
      <c r="X21" s="18"/>
      <c r="Y21" s="18"/>
      <c r="Z21" s="18"/>
      <c r="AB21" s="386" t="s">
        <v>5</v>
      </c>
      <c r="AC21" s="110">
        <f>SUM(AC5:AC20)</f>
        <v>0</v>
      </c>
      <c r="AD21" s="110">
        <f>SUM(AD5:AD20)</f>
        <v>0</v>
      </c>
      <c r="AE21" s="110">
        <f>SUM(AE5:AE20)</f>
        <v>0</v>
      </c>
    </row>
    <row r="22" spans="1:31" ht="10.5" thickTop="1" x14ac:dyDescent="0.35">
      <c r="O22" s="23"/>
      <c r="P22" s="23"/>
      <c r="Q22" s="23"/>
      <c r="V22" s="23"/>
      <c r="W22" s="23"/>
      <c r="X22" s="23"/>
      <c r="Y22" s="23"/>
      <c r="Z22" s="23"/>
      <c r="AB22" s="386" t="s">
        <v>18</v>
      </c>
      <c r="AC22" s="110" t="str">
        <f>IF(AC21&gt;0,AC4,"")</f>
        <v/>
      </c>
      <c r="AD22" s="110" t="str">
        <f>IF(AD21&gt;0,AD4,"")</f>
        <v/>
      </c>
      <c r="AE22" s="110" t="str">
        <f>IF(AE21&gt;0,AE4,"")</f>
        <v/>
      </c>
    </row>
    <row r="25" spans="1:31" ht="10.5" x14ac:dyDescent="0.35">
      <c r="J25" s="354" t="s">
        <v>2112</v>
      </c>
    </row>
    <row r="26" spans="1:31" x14ac:dyDescent="0.35">
      <c r="J26" s="111" t="s">
        <v>2382</v>
      </c>
    </row>
    <row r="27" spans="1:31" x14ac:dyDescent="0.35">
      <c r="J27" s="110" t="s">
        <v>1665</v>
      </c>
    </row>
    <row r="28" spans="1:31" x14ac:dyDescent="0.35">
      <c r="J28" s="110" t="s">
        <v>1901</v>
      </c>
    </row>
  </sheetData>
  <sheetProtection algorithmName="SHA-512" hashValue="yJRxeHQgdhlPPY5taTd8aGS8b6mOg8NIH3CfyJ2CqGxNruOb4Tl3f3AN3lU+rmns+GD+h6XGAPF0X3cosNhNrw==" saltValue="g+xH/XdUWRNWIDN6CJ+56Q==" spinCount="100000" sheet="1" formatColumns="0" formatRows="0" selectLockedCells="1"/>
  <customSheetViews>
    <customSheetView guid="{F5A100CB-B899-442A-8CB0-2AB82028E8A7}" showGridLines="0" fitToPage="1" hiddenColumns="1">
      <selection activeCell="C5" sqref="C5"/>
      <pageMargins left="0.78740157480314965" right="0.23622047244094491" top="0.78740157480314965" bottom="0.74803149606299213" header="0.31496062992125984" footer="0.31496062992125984"/>
      <pageSetup paperSize="9" scale="83" fitToHeight="4" orientation="landscape" r:id="rId1"/>
      <headerFooter>
        <oddHeader>&amp;CPTR - PARTE B&amp;RVERSÃO 2</oddHeader>
        <oddFooter>&amp;A&amp;RPágina &amp;P</oddFooter>
      </headerFooter>
    </customSheetView>
  </customSheetViews>
  <mergeCells count="8">
    <mergeCell ref="Z3:AA3"/>
    <mergeCell ref="AC3:AE3"/>
    <mergeCell ref="A21:F21"/>
    <mergeCell ref="J3:L3"/>
    <mergeCell ref="V3:Y3"/>
    <mergeCell ref="A3:G3"/>
    <mergeCell ref="S3:U3"/>
    <mergeCell ref="O3:P3"/>
  </mergeCells>
  <conditionalFormatting sqref="H4:I4 V4:W4 Y4">
    <cfRule type="cellIs" dxfId="2" priority="1" operator="equal">
      <formula>#REF!</formula>
    </cfRule>
  </conditionalFormatting>
  <dataValidations count="5">
    <dataValidation type="list" allowBlank="1" showInputMessage="1" showErrorMessage="1" error="SELECIONE NA LISTA O EXECUTOR DA DESPESA." sqref="B5:B20" xr:uid="{00000000-0002-0000-1A00-000000000000}">
      <formula1>$J$5:$J$20</formula1>
    </dataValidation>
    <dataValidation type="textLength" operator="lessThanOrEqual" allowBlank="1" showInputMessage="1" showErrorMessage="1" error="O TEXTO NÃO PODE SUPERAR 300 CARACTERES" sqref="D5:D20" xr:uid="{00000000-0002-0000-1A00-000001000000}">
      <formula1>300</formula1>
    </dataValidation>
    <dataValidation type="textLength" operator="lessThanOrEqual" allowBlank="1" showInputMessage="1" showErrorMessage="1" error="O TEXTO NÃO PODE SUPERAR 80 CARACTERES" sqref="C5:C20" xr:uid="{00000000-0002-0000-1A00-000002000000}">
      <formula1>80</formula1>
    </dataValidation>
    <dataValidation type="decimal" operator="greaterThanOrEqual" allowBlank="1" showInputMessage="1" showErrorMessage="1" error="PREENCHER NÚMERO POSITIVO UTILIZANDO VÍRGULA PARA SEPARAR CASAS DECIMAIS, SE HOUVER" sqref="E5:E20" xr:uid="{00000000-0002-0000-1A00-000003000000}">
      <formula1>0</formula1>
    </dataValidation>
    <dataValidation type="decimal" operator="greaterThanOrEqual" allowBlank="1" showInputMessage="1" showErrorMessage="1" error="A INFORMAÇÃO DEVE SER UM NÚMERO POSITIVO._x000a_UTILIZE VÍRGULA PARA SEPARAR OS CENTAVOS, SE HOUVRE." sqref="F5:F20" xr:uid="{00000000-0002-0000-1A00-000004000000}">
      <formula1>0</formula1>
    </dataValidation>
  </dataValidations>
  <pageMargins left="0.78740157480314965" right="0.23622047244094491" top="0.78740157480314965" bottom="0.74803149606299213" header="0.31496062992125984" footer="0.31496062992125984"/>
  <pageSetup paperSize="9" scale="83" fitToHeight="4" orientation="landscape" r:id="rId2"/>
  <headerFooter>
    <oddHeader>&amp;CPTR - PARTE B&amp;RVERSÃO 2</oddHeader>
    <oddFooter>&amp;A&amp;RPágina &amp;P</oddFooter>
  </headerFooter>
  <legacyDrawing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Plan13">
    <pageSetUpPr fitToPage="1"/>
  </sheetPr>
  <dimension ref="A1:J38"/>
  <sheetViews>
    <sheetView zoomScaleNormal="100" workbookViewId="0">
      <selection activeCell="A7" sqref="A7"/>
    </sheetView>
  </sheetViews>
  <sheetFormatPr defaultColWidth="9.1796875" defaultRowHeight="10" x14ac:dyDescent="0.35"/>
  <cols>
    <col min="1" max="1" width="47.7265625" style="5" customWidth="1"/>
    <col min="2" max="2" width="62.54296875" style="5" customWidth="1"/>
    <col min="3" max="3" width="20.81640625" style="5" customWidth="1"/>
    <col min="4" max="4" width="104" style="419" customWidth="1"/>
    <col min="5" max="5" width="9.1796875" style="5"/>
    <col min="6" max="8" width="37.1796875" style="5" hidden="1" customWidth="1"/>
    <col min="9" max="9" width="12.26953125" style="5" hidden="1" customWidth="1"/>
    <col min="10" max="10" width="38.7265625" style="5" hidden="1" customWidth="1"/>
    <col min="11" max="12" width="0" style="5" hidden="1" customWidth="1"/>
    <col min="13" max="16384" width="9.1796875" style="5"/>
  </cols>
  <sheetData>
    <row r="1" spans="1:10" ht="10.5" x14ac:dyDescent="0.35">
      <c r="A1" s="141" t="s">
        <v>406</v>
      </c>
    </row>
    <row r="2" spans="1:10" ht="10.5" x14ac:dyDescent="0.35">
      <c r="A2" s="836"/>
      <c r="B2" s="836"/>
      <c r="C2" s="836"/>
    </row>
    <row r="3" spans="1:10" ht="20.149999999999999" customHeight="1" x14ac:dyDescent="0.35">
      <c r="A3" s="836" t="s">
        <v>2416</v>
      </c>
      <c r="B3" s="836"/>
      <c r="C3" s="836"/>
    </row>
    <row r="4" spans="1:10" ht="10.5" thickBot="1" x14ac:dyDescent="0.4"/>
    <row r="5" spans="1:10" ht="20.149999999999999" customHeight="1" thickTop="1" x14ac:dyDescent="0.35">
      <c r="A5" s="737" t="s">
        <v>282</v>
      </c>
      <c r="B5" s="738"/>
      <c r="C5" s="739"/>
      <c r="F5" s="786" t="s">
        <v>2339</v>
      </c>
      <c r="G5" s="787"/>
      <c r="H5" s="788"/>
      <c r="J5" s="416" t="s">
        <v>2341</v>
      </c>
    </row>
    <row r="6" spans="1:10" ht="20.149999999999999" customHeight="1" x14ac:dyDescent="0.35">
      <c r="A6" s="92" t="s">
        <v>471</v>
      </c>
      <c r="B6" s="93" t="s">
        <v>470</v>
      </c>
      <c r="C6" s="94" t="s">
        <v>407</v>
      </c>
      <c r="F6" s="320" t="s">
        <v>1883</v>
      </c>
      <c r="G6" s="320" t="s">
        <v>1884</v>
      </c>
      <c r="H6" s="211" t="s">
        <v>1885</v>
      </c>
      <c r="J6" s="24" t="s">
        <v>1665</v>
      </c>
    </row>
    <row r="7" spans="1:10" x14ac:dyDescent="0.35">
      <c r="A7" s="99"/>
      <c r="B7" s="100"/>
      <c r="C7" s="97"/>
      <c r="D7" s="273" t="str">
        <f>IF(H7&lt;&gt;"",H7,"")</f>
        <v/>
      </c>
      <c r="F7" s="24" t="b">
        <f>OR(A7&lt;&gt;"",B7&lt;&gt;"",C7&lt;&gt;"")</f>
        <v>0</v>
      </c>
      <c r="G7" s="24" t="b">
        <f>AND(A7&lt;&gt;"",C7&lt;&gt;"")</f>
        <v>0</v>
      </c>
      <c r="H7" s="24" t="str">
        <f>IF(AND(F7=TRUE,G7=FALSE),$F$38,"")</f>
        <v/>
      </c>
      <c r="J7" s="24">
        <f>IF(OR(H7&lt;&gt;"",D7=$F$37),1,0)</f>
        <v>0</v>
      </c>
    </row>
    <row r="8" spans="1:10" x14ac:dyDescent="0.35">
      <c r="A8" s="99"/>
      <c r="B8" s="100"/>
      <c r="C8" s="97"/>
      <c r="D8" s="273" t="str">
        <f>IF(AND(F8=TRUE,F7=FALSE),$F$37,IF(H8&lt;&gt;"",H8,""))</f>
        <v/>
      </c>
      <c r="F8" s="24" t="b">
        <f t="shared" ref="F8:F31" si="0">OR(A8&lt;&gt;"",B8&lt;&gt;"",C8&lt;&gt;"")</f>
        <v>0</v>
      </c>
      <c r="G8" s="24" t="b">
        <f t="shared" ref="G8:G31" si="1">AND(A8&lt;&gt;"",C8&lt;&gt;"")</f>
        <v>0</v>
      </c>
      <c r="H8" s="24" t="str">
        <f t="shared" ref="H8:H31" si="2">IF(AND(F8=TRUE,G8=FALSE),$F$38,"")</f>
        <v/>
      </c>
      <c r="J8" s="24">
        <f t="shared" ref="J8:J31" si="3">IF(OR(H8&lt;&gt;"",D8=$F$37),1,0)</f>
        <v>0</v>
      </c>
    </row>
    <row r="9" spans="1:10" x14ac:dyDescent="0.35">
      <c r="A9" s="99"/>
      <c r="B9" s="100"/>
      <c r="C9" s="97"/>
      <c r="D9" s="273" t="str">
        <f t="shared" ref="D9:D31" si="4">IF(AND(F9=TRUE,F8=FALSE),$F$37,IF(H9&lt;&gt;"",H9,""))</f>
        <v/>
      </c>
      <c r="F9" s="24" t="b">
        <f t="shared" si="0"/>
        <v>0</v>
      </c>
      <c r="G9" s="24" t="b">
        <f t="shared" si="1"/>
        <v>0</v>
      </c>
      <c r="H9" s="24" t="str">
        <f t="shared" si="2"/>
        <v/>
      </c>
      <c r="J9" s="24">
        <f t="shared" si="3"/>
        <v>0</v>
      </c>
    </row>
    <row r="10" spans="1:10" x14ac:dyDescent="0.35">
      <c r="A10" s="99"/>
      <c r="B10" s="100"/>
      <c r="C10" s="97"/>
      <c r="D10" s="273" t="str">
        <f t="shared" si="4"/>
        <v/>
      </c>
      <c r="F10" s="24" t="b">
        <f t="shared" si="0"/>
        <v>0</v>
      </c>
      <c r="G10" s="24" t="b">
        <f t="shared" si="1"/>
        <v>0</v>
      </c>
      <c r="H10" s="24" t="str">
        <f t="shared" si="2"/>
        <v/>
      </c>
      <c r="J10" s="24">
        <f t="shared" si="3"/>
        <v>0</v>
      </c>
    </row>
    <row r="11" spans="1:10" x14ac:dyDescent="0.35">
      <c r="A11" s="99"/>
      <c r="B11" s="100"/>
      <c r="C11" s="97"/>
      <c r="D11" s="273" t="str">
        <f t="shared" si="4"/>
        <v/>
      </c>
      <c r="F11" s="24" t="b">
        <f t="shared" si="0"/>
        <v>0</v>
      </c>
      <c r="G11" s="24" t="b">
        <f t="shared" si="1"/>
        <v>0</v>
      </c>
      <c r="H11" s="24" t="str">
        <f t="shared" si="2"/>
        <v/>
      </c>
      <c r="J11" s="24">
        <f t="shared" si="3"/>
        <v>0</v>
      </c>
    </row>
    <row r="12" spans="1:10" x14ac:dyDescent="0.35">
      <c r="A12" s="99"/>
      <c r="B12" s="100"/>
      <c r="C12" s="97"/>
      <c r="D12" s="273" t="str">
        <f t="shared" si="4"/>
        <v/>
      </c>
      <c r="F12" s="24" t="b">
        <f t="shared" si="0"/>
        <v>0</v>
      </c>
      <c r="G12" s="24" t="b">
        <f t="shared" si="1"/>
        <v>0</v>
      </c>
      <c r="H12" s="24" t="str">
        <f t="shared" si="2"/>
        <v/>
      </c>
      <c r="J12" s="24">
        <f t="shared" si="3"/>
        <v>0</v>
      </c>
    </row>
    <row r="13" spans="1:10" x14ac:dyDescent="0.35">
      <c r="A13" s="99"/>
      <c r="B13" s="100"/>
      <c r="C13" s="97"/>
      <c r="D13" s="273" t="str">
        <f t="shared" si="4"/>
        <v/>
      </c>
      <c r="F13" s="24" t="b">
        <f t="shared" si="0"/>
        <v>0</v>
      </c>
      <c r="G13" s="24" t="b">
        <f t="shared" si="1"/>
        <v>0</v>
      </c>
      <c r="H13" s="24" t="str">
        <f t="shared" si="2"/>
        <v/>
      </c>
      <c r="J13" s="24">
        <f t="shared" si="3"/>
        <v>0</v>
      </c>
    </row>
    <row r="14" spans="1:10" x14ac:dyDescent="0.35">
      <c r="A14" s="99"/>
      <c r="B14" s="100"/>
      <c r="C14" s="97"/>
      <c r="D14" s="273" t="str">
        <f t="shared" si="4"/>
        <v/>
      </c>
      <c r="F14" s="24" t="b">
        <f t="shared" si="0"/>
        <v>0</v>
      </c>
      <c r="G14" s="24" t="b">
        <f t="shared" si="1"/>
        <v>0</v>
      </c>
      <c r="H14" s="24" t="str">
        <f t="shared" si="2"/>
        <v/>
      </c>
      <c r="J14" s="24">
        <f t="shared" si="3"/>
        <v>0</v>
      </c>
    </row>
    <row r="15" spans="1:10" x14ac:dyDescent="0.35">
      <c r="A15" s="99"/>
      <c r="B15" s="100"/>
      <c r="C15" s="97"/>
      <c r="D15" s="273" t="str">
        <f t="shared" si="4"/>
        <v/>
      </c>
      <c r="F15" s="24" t="b">
        <f t="shared" si="0"/>
        <v>0</v>
      </c>
      <c r="G15" s="24" t="b">
        <f t="shared" si="1"/>
        <v>0</v>
      </c>
      <c r="H15" s="24" t="str">
        <f t="shared" si="2"/>
        <v/>
      </c>
      <c r="J15" s="24">
        <f t="shared" si="3"/>
        <v>0</v>
      </c>
    </row>
    <row r="16" spans="1:10" x14ac:dyDescent="0.35">
      <c r="A16" s="99"/>
      <c r="B16" s="100"/>
      <c r="C16" s="97"/>
      <c r="D16" s="273" t="str">
        <f t="shared" si="4"/>
        <v/>
      </c>
      <c r="F16" s="24" t="b">
        <f t="shared" si="0"/>
        <v>0</v>
      </c>
      <c r="G16" s="24" t="b">
        <f t="shared" si="1"/>
        <v>0</v>
      </c>
      <c r="H16" s="24" t="str">
        <f t="shared" si="2"/>
        <v/>
      </c>
      <c r="J16" s="24">
        <f t="shared" si="3"/>
        <v>0</v>
      </c>
    </row>
    <row r="17" spans="1:10" x14ac:dyDescent="0.35">
      <c r="A17" s="99"/>
      <c r="B17" s="100"/>
      <c r="C17" s="97"/>
      <c r="D17" s="273" t="str">
        <f t="shared" si="4"/>
        <v/>
      </c>
      <c r="F17" s="24" t="b">
        <f t="shared" si="0"/>
        <v>0</v>
      </c>
      <c r="G17" s="24" t="b">
        <f t="shared" si="1"/>
        <v>0</v>
      </c>
      <c r="H17" s="24" t="str">
        <f t="shared" si="2"/>
        <v/>
      </c>
      <c r="J17" s="24">
        <f t="shared" si="3"/>
        <v>0</v>
      </c>
    </row>
    <row r="18" spans="1:10" x14ac:dyDescent="0.35">
      <c r="A18" s="99"/>
      <c r="B18" s="100"/>
      <c r="C18" s="97"/>
      <c r="D18" s="273" t="str">
        <f t="shared" si="4"/>
        <v/>
      </c>
      <c r="F18" s="24" t="b">
        <f t="shared" si="0"/>
        <v>0</v>
      </c>
      <c r="G18" s="24" t="b">
        <f t="shared" si="1"/>
        <v>0</v>
      </c>
      <c r="H18" s="24" t="str">
        <f t="shared" si="2"/>
        <v/>
      </c>
      <c r="J18" s="24">
        <f t="shared" si="3"/>
        <v>0</v>
      </c>
    </row>
    <row r="19" spans="1:10" x14ac:dyDescent="0.35">
      <c r="A19" s="99"/>
      <c r="B19" s="100"/>
      <c r="C19" s="97"/>
      <c r="D19" s="273" t="str">
        <f t="shared" si="4"/>
        <v/>
      </c>
      <c r="F19" s="24" t="b">
        <f t="shared" si="0"/>
        <v>0</v>
      </c>
      <c r="G19" s="24" t="b">
        <f t="shared" si="1"/>
        <v>0</v>
      </c>
      <c r="H19" s="24" t="str">
        <f t="shared" si="2"/>
        <v/>
      </c>
      <c r="J19" s="24">
        <f t="shared" si="3"/>
        <v>0</v>
      </c>
    </row>
    <row r="20" spans="1:10" x14ac:dyDescent="0.35">
      <c r="A20" s="99"/>
      <c r="B20" s="100"/>
      <c r="C20" s="97"/>
      <c r="D20" s="273" t="str">
        <f t="shared" si="4"/>
        <v/>
      </c>
      <c r="F20" s="24" t="b">
        <f t="shared" si="0"/>
        <v>0</v>
      </c>
      <c r="G20" s="24" t="b">
        <f t="shared" si="1"/>
        <v>0</v>
      </c>
      <c r="H20" s="24" t="str">
        <f t="shared" si="2"/>
        <v/>
      </c>
      <c r="J20" s="24">
        <f t="shared" si="3"/>
        <v>0</v>
      </c>
    </row>
    <row r="21" spans="1:10" x14ac:dyDescent="0.35">
      <c r="A21" s="99"/>
      <c r="B21" s="100"/>
      <c r="C21" s="97"/>
      <c r="D21" s="273" t="str">
        <f t="shared" si="4"/>
        <v/>
      </c>
      <c r="F21" s="24" t="b">
        <f t="shared" si="0"/>
        <v>0</v>
      </c>
      <c r="G21" s="24" t="b">
        <f t="shared" si="1"/>
        <v>0</v>
      </c>
      <c r="H21" s="24" t="str">
        <f t="shared" si="2"/>
        <v/>
      </c>
      <c r="J21" s="24">
        <f t="shared" si="3"/>
        <v>0</v>
      </c>
    </row>
    <row r="22" spans="1:10" x14ac:dyDescent="0.35">
      <c r="A22" s="99"/>
      <c r="B22" s="100"/>
      <c r="C22" s="97"/>
      <c r="D22" s="273" t="str">
        <f t="shared" si="4"/>
        <v/>
      </c>
      <c r="F22" s="24" t="b">
        <f t="shared" si="0"/>
        <v>0</v>
      </c>
      <c r="G22" s="24" t="b">
        <f t="shared" si="1"/>
        <v>0</v>
      </c>
      <c r="H22" s="24" t="str">
        <f t="shared" si="2"/>
        <v/>
      </c>
      <c r="J22" s="24">
        <f t="shared" si="3"/>
        <v>0</v>
      </c>
    </row>
    <row r="23" spans="1:10" x14ac:dyDescent="0.35">
      <c r="A23" s="99"/>
      <c r="B23" s="100"/>
      <c r="C23" s="97"/>
      <c r="D23" s="273" t="str">
        <f t="shared" si="4"/>
        <v/>
      </c>
      <c r="F23" s="24" t="b">
        <f t="shared" si="0"/>
        <v>0</v>
      </c>
      <c r="G23" s="24" t="b">
        <f t="shared" si="1"/>
        <v>0</v>
      </c>
      <c r="H23" s="24" t="str">
        <f t="shared" si="2"/>
        <v/>
      </c>
      <c r="J23" s="24">
        <f t="shared" si="3"/>
        <v>0</v>
      </c>
    </row>
    <row r="24" spans="1:10" x14ac:dyDescent="0.35">
      <c r="A24" s="99"/>
      <c r="B24" s="100"/>
      <c r="C24" s="97"/>
      <c r="D24" s="273" t="str">
        <f t="shared" si="4"/>
        <v/>
      </c>
      <c r="F24" s="24" t="b">
        <f t="shared" si="0"/>
        <v>0</v>
      </c>
      <c r="G24" s="24" t="b">
        <f t="shared" si="1"/>
        <v>0</v>
      </c>
      <c r="H24" s="24" t="str">
        <f t="shared" si="2"/>
        <v/>
      </c>
      <c r="J24" s="24">
        <f t="shared" si="3"/>
        <v>0</v>
      </c>
    </row>
    <row r="25" spans="1:10" x14ac:dyDescent="0.35">
      <c r="A25" s="99"/>
      <c r="B25" s="100"/>
      <c r="C25" s="97"/>
      <c r="D25" s="273" t="str">
        <f t="shared" si="4"/>
        <v/>
      </c>
      <c r="F25" s="24" t="b">
        <f t="shared" si="0"/>
        <v>0</v>
      </c>
      <c r="G25" s="24" t="b">
        <f t="shared" si="1"/>
        <v>0</v>
      </c>
      <c r="H25" s="24" t="str">
        <f t="shared" si="2"/>
        <v/>
      </c>
      <c r="J25" s="24">
        <f t="shared" si="3"/>
        <v>0</v>
      </c>
    </row>
    <row r="26" spans="1:10" x14ac:dyDescent="0.35">
      <c r="A26" s="99"/>
      <c r="B26" s="100"/>
      <c r="C26" s="97"/>
      <c r="D26" s="273" t="str">
        <f t="shared" si="4"/>
        <v/>
      </c>
      <c r="F26" s="24" t="b">
        <f t="shared" si="0"/>
        <v>0</v>
      </c>
      <c r="G26" s="24" t="b">
        <f t="shared" si="1"/>
        <v>0</v>
      </c>
      <c r="H26" s="24" t="str">
        <f t="shared" si="2"/>
        <v/>
      </c>
      <c r="J26" s="24">
        <f t="shared" si="3"/>
        <v>0</v>
      </c>
    </row>
    <row r="27" spans="1:10" x14ac:dyDescent="0.35">
      <c r="A27" s="99"/>
      <c r="B27" s="100"/>
      <c r="C27" s="97"/>
      <c r="D27" s="273" t="str">
        <f t="shared" si="4"/>
        <v/>
      </c>
      <c r="F27" s="24" t="b">
        <f t="shared" si="0"/>
        <v>0</v>
      </c>
      <c r="G27" s="24" t="b">
        <f t="shared" si="1"/>
        <v>0</v>
      </c>
      <c r="H27" s="24" t="str">
        <f t="shared" si="2"/>
        <v/>
      </c>
      <c r="J27" s="24">
        <f t="shared" si="3"/>
        <v>0</v>
      </c>
    </row>
    <row r="28" spans="1:10" x14ac:dyDescent="0.35">
      <c r="A28" s="99"/>
      <c r="B28" s="100"/>
      <c r="C28" s="97"/>
      <c r="D28" s="273" t="str">
        <f t="shared" si="4"/>
        <v/>
      </c>
      <c r="F28" s="24" t="b">
        <f t="shared" si="0"/>
        <v>0</v>
      </c>
      <c r="G28" s="24" t="b">
        <f t="shared" si="1"/>
        <v>0</v>
      </c>
      <c r="H28" s="24" t="str">
        <f t="shared" si="2"/>
        <v/>
      </c>
      <c r="J28" s="24">
        <f t="shared" si="3"/>
        <v>0</v>
      </c>
    </row>
    <row r="29" spans="1:10" x14ac:dyDescent="0.35">
      <c r="A29" s="99"/>
      <c r="B29" s="100"/>
      <c r="C29" s="97"/>
      <c r="D29" s="273" t="str">
        <f t="shared" si="4"/>
        <v/>
      </c>
      <c r="F29" s="24" t="b">
        <f t="shared" si="0"/>
        <v>0</v>
      </c>
      <c r="G29" s="24" t="b">
        <f t="shared" si="1"/>
        <v>0</v>
      </c>
      <c r="H29" s="24" t="str">
        <f t="shared" si="2"/>
        <v/>
      </c>
      <c r="J29" s="24">
        <f t="shared" si="3"/>
        <v>0</v>
      </c>
    </row>
    <row r="30" spans="1:10" x14ac:dyDescent="0.35">
      <c r="A30" s="99"/>
      <c r="B30" s="100"/>
      <c r="C30" s="98"/>
      <c r="D30" s="273" t="str">
        <f t="shared" si="4"/>
        <v/>
      </c>
      <c r="F30" s="24" t="b">
        <f t="shared" si="0"/>
        <v>0</v>
      </c>
      <c r="G30" s="24" t="b">
        <f t="shared" si="1"/>
        <v>0</v>
      </c>
      <c r="H30" s="24" t="str">
        <f t="shared" si="2"/>
        <v/>
      </c>
      <c r="J30" s="24">
        <f t="shared" si="3"/>
        <v>0</v>
      </c>
    </row>
    <row r="31" spans="1:10" x14ac:dyDescent="0.35">
      <c r="A31" s="99"/>
      <c r="B31" s="100"/>
      <c r="C31" s="98"/>
      <c r="D31" s="273" t="str">
        <f t="shared" si="4"/>
        <v/>
      </c>
      <c r="F31" s="24" t="b">
        <f t="shared" si="0"/>
        <v>0</v>
      </c>
      <c r="G31" s="24" t="b">
        <f t="shared" si="1"/>
        <v>0</v>
      </c>
      <c r="H31" s="24" t="str">
        <f t="shared" si="2"/>
        <v/>
      </c>
      <c r="J31" s="24">
        <f t="shared" si="3"/>
        <v>0</v>
      </c>
    </row>
    <row r="32" spans="1:10" ht="20.149999999999999" customHeight="1" thickBot="1" x14ac:dyDescent="0.4">
      <c r="A32" s="837" t="s">
        <v>388</v>
      </c>
      <c r="B32" s="838"/>
      <c r="C32" s="60">
        <f>SUM(C7:C31)</f>
        <v>0</v>
      </c>
      <c r="I32" s="418" t="s">
        <v>5</v>
      </c>
      <c r="J32" s="156">
        <f>SUM(J7:J31)</f>
        <v>0</v>
      </c>
    </row>
    <row r="33" spans="6:10" ht="10.5" thickTop="1" x14ac:dyDescent="0.35">
      <c r="I33" s="418" t="s">
        <v>18</v>
      </c>
      <c r="J33" s="156" t="str">
        <f>IF(J32&gt;0,J6,"")</f>
        <v/>
      </c>
    </row>
    <row r="36" spans="6:10" ht="10.5" x14ac:dyDescent="0.35">
      <c r="F36" s="417" t="s">
        <v>2340</v>
      </c>
    </row>
    <row r="37" spans="6:10" x14ac:dyDescent="0.35">
      <c r="F37" s="26" t="s">
        <v>2338</v>
      </c>
    </row>
    <row r="38" spans="6:10" x14ac:dyDescent="0.35">
      <c r="F38" s="24" t="s">
        <v>1665</v>
      </c>
    </row>
  </sheetData>
  <sheetProtection algorithmName="SHA-512" hashValue="7Pys9V0NjI28OTv3G+2Ln8t89IhQsOP2lvgPZEaMYyymsdx5+gLJbiifWWJNhRWBmL020zVNw8x+OBTWWp7w9g==" saltValue="8hkb0ny1aIYukqWIBtXLyg==" spinCount="100000" sheet="1" formatColumns="0" formatRows="0" selectLockedCells="1"/>
  <customSheetViews>
    <customSheetView guid="{F5A100CB-B899-442A-8CB0-2AB82028E8A7}" fitToPage="1">
      <selection activeCell="C7" sqref="C7"/>
      <pageMargins left="0.78740157480314965" right="0.51181102362204722" top="0.78740157480314965" bottom="0.78740157480314965" header="0.31496062992125984" footer="0.31496062992125984"/>
      <pageSetup paperSize="9" fitToHeight="4" orientation="landscape" r:id="rId1"/>
      <headerFooter>
        <oddHeader>&amp;CPTR - PARTE B&amp;RVERSÃO 2</oddHeader>
        <oddFooter>&amp;A&amp;RPágina &amp;P</oddFooter>
      </headerFooter>
    </customSheetView>
  </customSheetViews>
  <mergeCells count="5">
    <mergeCell ref="A2:C2"/>
    <mergeCell ref="A5:C5"/>
    <mergeCell ref="A32:B32"/>
    <mergeCell ref="F5:H5"/>
    <mergeCell ref="A3:C3"/>
  </mergeCells>
  <conditionalFormatting sqref="D7:D31">
    <cfRule type="cellIs" dxfId="1" priority="1" operator="equal">
      <formula>$I$43</formula>
    </cfRule>
  </conditionalFormatting>
  <dataValidations count="3">
    <dataValidation type="textLength" operator="lessThanOrEqual" allowBlank="1" showInputMessage="1" showErrorMessage="1" error="TEXTO NÃO PODE SUPERAR 80 CARACTERES" sqref="A7:A31" xr:uid="{00000000-0002-0000-1B00-000000000000}">
      <formula1>80</formula1>
    </dataValidation>
    <dataValidation type="textLength" operator="lessThanOrEqual" allowBlank="1" showInputMessage="1" showErrorMessage="1" error="TEXTO NÃO PODE SUPERAR 300 CARACTERES" sqref="B7:B31" xr:uid="{00000000-0002-0000-1B00-000001000000}">
      <formula1>300</formula1>
    </dataValidation>
    <dataValidation type="decimal" operator="greaterThanOrEqual" allowBlank="1" showInputMessage="1" showErrorMessage="1" error="A INFORMAÇÃO DEVE SER UM NÚMERO POSITIVO._x000a_UTILIZE VÍRGULA PARA SEPARAR OS CENTAVOS, SE HOUVRE." sqref="C7:C31" xr:uid="{00000000-0002-0000-1B00-000002000000}">
      <formula1>0</formula1>
    </dataValidation>
  </dataValidations>
  <pageMargins left="0.78740157480314965" right="0.51181102362204722" top="0.78740157480314965" bottom="0.78740157480314965" header="0.31496062992125984" footer="0.31496062992125984"/>
  <pageSetup paperSize="9" fitToHeight="4" orientation="landscape" r:id="rId2"/>
  <headerFooter>
    <oddHeader>&amp;CPTR - PARTE B&amp;RVERSÃO 2</oddHeader>
    <oddFooter>&amp;A&amp;RPágina &amp;P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Plan23"/>
  <dimension ref="A1:T89"/>
  <sheetViews>
    <sheetView showGridLines="0" zoomScale="80" zoomScaleNormal="80" workbookViewId="0"/>
  </sheetViews>
  <sheetFormatPr defaultColWidth="9.1796875" defaultRowHeight="10" x14ac:dyDescent="0.35"/>
  <cols>
    <col min="1" max="1" width="10.7265625" style="5" customWidth="1"/>
    <col min="2" max="2" width="41.81640625" style="182" customWidth="1"/>
    <col min="3" max="3" width="15.81640625" style="5" customWidth="1"/>
    <col min="4" max="4" width="20" style="5" customWidth="1"/>
    <col min="5" max="5" width="23.54296875" style="5" customWidth="1"/>
    <col min="6" max="6" width="5.81640625" style="5" customWidth="1"/>
    <col min="7" max="8" width="5.81640625" style="77" customWidth="1"/>
    <col min="9" max="9" width="77.81640625" style="5" customWidth="1"/>
    <col min="10" max="10" width="14.54296875" style="5" customWidth="1"/>
    <col min="11" max="11" width="42.453125" style="5" customWidth="1"/>
    <col min="12" max="13" width="21.453125" style="5" customWidth="1"/>
    <col min="14" max="14" width="21.453125" style="7" customWidth="1"/>
    <col min="15" max="16" width="21.453125" style="5" customWidth="1"/>
    <col min="17" max="17" width="62.453125" style="5" customWidth="1"/>
    <col min="18" max="22" width="9.1796875" style="5" customWidth="1"/>
    <col min="23" max="16384" width="9.1796875" style="5"/>
  </cols>
  <sheetData>
    <row r="1" spans="1:20" ht="10.5" x14ac:dyDescent="0.35">
      <c r="A1" s="76" t="s">
        <v>211</v>
      </c>
    </row>
    <row r="2" spans="1:20" ht="10.5" thickBot="1" x14ac:dyDescent="0.4">
      <c r="E2" s="46"/>
    </row>
    <row r="3" spans="1:20" ht="25" customHeight="1" thickTop="1" x14ac:dyDescent="0.35">
      <c r="A3" s="873" t="s">
        <v>39</v>
      </c>
      <c r="B3" s="874"/>
      <c r="C3" s="874"/>
      <c r="D3" s="840" t="s">
        <v>240</v>
      </c>
      <c r="E3" s="877"/>
      <c r="I3" s="385" t="s">
        <v>1678</v>
      </c>
      <c r="M3" s="839" t="s">
        <v>1605</v>
      </c>
      <c r="N3" s="840"/>
      <c r="O3" s="356"/>
    </row>
    <row r="4" spans="1:20" ht="25" customHeight="1" x14ac:dyDescent="0.35">
      <c r="A4" s="875"/>
      <c r="B4" s="876"/>
      <c r="C4" s="876"/>
      <c r="D4" s="61" t="s">
        <v>222</v>
      </c>
      <c r="E4" s="62" t="s">
        <v>205</v>
      </c>
      <c r="I4" s="850" t="str">
        <f>IF(N68=0,"
NÃO FORAM ENCONTRADOS ERROS DE VALIDAÇÃO NO PTR.",CONCATENATE(O5,O6,O7,O8,O9,O10,O11,O12,O13,O14,O15,O16,O17,O18,O19,O20,O21,O22,O23,O24,O25,O26,O27,O28,O29,O30,O31,O32,O33,O34,O35,O36,O37,O38,O39,O40,O41,O42,O43,O44,O45,O46,O47,O48,O49,O50,O51,O52,O53,O54,O55,O56,O57,O58,O59,O60,O61,O62,O63,O64,O65,O66,O67))</f>
        <v xml:space="preserve">
NÃO FORAM ENCONTRADOS ERROS DE VALIDAÇÃO NO PTR.</v>
      </c>
      <c r="M4" s="254" t="s">
        <v>1606</v>
      </c>
      <c r="N4" s="61" t="s">
        <v>2197</v>
      </c>
      <c r="O4" s="62" t="s">
        <v>18</v>
      </c>
      <c r="Q4" s="66" t="s">
        <v>2198</v>
      </c>
    </row>
    <row r="5" spans="1:20" ht="27.75" customHeight="1" x14ac:dyDescent="0.35">
      <c r="A5" s="848" t="s">
        <v>2337</v>
      </c>
      <c r="B5" s="857" t="s">
        <v>236</v>
      </c>
      <c r="C5" s="857"/>
      <c r="D5" s="58">
        <f>'N - Desp. EQUIPAM. E MAT. PERM.'!$S$21</f>
        <v>0</v>
      </c>
      <c r="E5" s="849">
        <f>SUM(D5:D7)</f>
        <v>0</v>
      </c>
      <c r="I5" s="851"/>
      <c r="M5" s="255" t="s">
        <v>1608</v>
      </c>
      <c r="N5" s="371">
        <f>BASE!$N$33</f>
        <v>0</v>
      </c>
      <c r="O5" s="274" t="str">
        <f>IF(N5=0,"","
• PLANILHA BASE - CAMPOS OBRIGATÓRIOS NÃO PREENCHIDOS.
")</f>
        <v/>
      </c>
      <c r="Q5" s="24" t="s">
        <v>2141</v>
      </c>
      <c r="T5" s="367"/>
    </row>
    <row r="6" spans="1:20" ht="27.75" customHeight="1" x14ac:dyDescent="0.35">
      <c r="A6" s="848"/>
      <c r="B6" s="857" t="s">
        <v>237</v>
      </c>
      <c r="C6" s="857"/>
      <c r="D6" s="58">
        <f>'N - Desp. EQUIPAM. E MAT. PERM.'!$T$21</f>
        <v>0</v>
      </c>
      <c r="E6" s="849"/>
      <c r="I6" s="851"/>
      <c r="M6" s="255" t="s">
        <v>1608</v>
      </c>
      <c r="N6" s="371">
        <f>BASE!$P$32</f>
        <v>0</v>
      </c>
      <c r="O6" s="274" t="str">
        <f>IF(N6=0,"","
• PLANILHA BASE - CAMPOS PREENCHIDOS INDEVIDAMENTE.
")</f>
        <v/>
      </c>
      <c r="Q6" s="24" t="s">
        <v>2142</v>
      </c>
      <c r="T6" s="367"/>
    </row>
    <row r="7" spans="1:20" ht="27.75" customHeight="1" x14ac:dyDescent="0.35">
      <c r="A7" s="848"/>
      <c r="B7" s="857" t="s">
        <v>289</v>
      </c>
      <c r="C7" s="857"/>
      <c r="D7" s="58">
        <f>'M - Desp. OBRAS E INST.'!Q21</f>
        <v>0</v>
      </c>
      <c r="E7" s="849"/>
      <c r="I7" s="851"/>
      <c r="M7" s="255" t="s">
        <v>1608</v>
      </c>
      <c r="N7" s="371">
        <f>BASE!$Q$32</f>
        <v>0</v>
      </c>
      <c r="O7" s="274" t="str">
        <f>IF(N7=0,"","
• PLANILHA BASE - CAMPOS COM INFORMAÇÕES INVÁLIDAS.
")</f>
        <v/>
      </c>
      <c r="Q7" s="24" t="s">
        <v>2143</v>
      </c>
      <c r="T7" s="367"/>
    </row>
    <row r="8" spans="1:20" ht="25" customHeight="1" x14ac:dyDescent="0.35">
      <c r="A8" s="848" t="s">
        <v>209</v>
      </c>
      <c r="B8" s="857" t="s">
        <v>311</v>
      </c>
      <c r="C8" s="857"/>
      <c r="D8" s="58">
        <f>'F - Desp. EQUIPE'!S21</f>
        <v>0</v>
      </c>
      <c r="E8" s="849">
        <f>SUM(D8:D19)</f>
        <v>0</v>
      </c>
      <c r="I8" s="851"/>
      <c r="K8" s="228" t="s">
        <v>1452</v>
      </c>
      <c r="M8" s="255" t="s">
        <v>1607</v>
      </c>
      <c r="N8" s="371">
        <f>'A - DADOS INST.'!$AK$34</f>
        <v>0</v>
      </c>
      <c r="O8" s="274" t="str">
        <f>IF(N8=0,"","
• PLANILHA A - DADOS INST. - CAMPOS OBRIGATÓRIOS NÃO PREENCHIDOS.
")</f>
        <v/>
      </c>
      <c r="Q8" s="24" t="s">
        <v>2144</v>
      </c>
      <c r="T8" s="367"/>
    </row>
    <row r="9" spans="1:20" ht="25" customHeight="1" x14ac:dyDescent="0.35">
      <c r="A9" s="848"/>
      <c r="B9" s="857" t="s">
        <v>234</v>
      </c>
      <c r="C9" s="857"/>
      <c r="D9" s="58">
        <f>'G - Desp. MAT. CONSUMO'!$P$21</f>
        <v>0</v>
      </c>
      <c r="E9" s="849"/>
      <c r="I9" s="851"/>
      <c r="K9" s="359" t="s">
        <v>1079</v>
      </c>
      <c r="M9" s="255" t="s">
        <v>1607</v>
      </c>
      <c r="N9" s="371">
        <f>'A - DADOS INST.'!$AL$34</f>
        <v>0</v>
      </c>
      <c r="O9" s="274" t="str">
        <f>IF(N9=0,"","
• PLANILHA A - DADOS INST. - CAMPOS PREENCHIDOS INDEVIDAMENTE.
")</f>
        <v/>
      </c>
      <c r="Q9" s="24" t="s">
        <v>2145</v>
      </c>
      <c r="T9" s="367"/>
    </row>
    <row r="10" spans="1:20" ht="25" customHeight="1" x14ac:dyDescent="0.35">
      <c r="A10" s="848"/>
      <c r="B10" s="857" t="s">
        <v>235</v>
      </c>
      <c r="C10" s="857"/>
      <c r="D10" s="58">
        <f>'G - Desp. MAT. CONSUMO'!$Q$21</f>
        <v>0</v>
      </c>
      <c r="E10" s="849"/>
      <c r="I10" s="851"/>
      <c r="K10" s="359" t="s">
        <v>2400</v>
      </c>
      <c r="M10" s="255" t="s">
        <v>1607</v>
      </c>
      <c r="N10" s="371">
        <f>'A - DADOS INST.'!$AM$34</f>
        <v>0</v>
      </c>
      <c r="O10" s="274" t="str">
        <f>IF(N10=0,"","
• PLANILHA A - DADOS INST. - CAMPOS COM INFORMAÇÕES INVÁLIDAS.
")</f>
        <v/>
      </c>
      <c r="Q10" s="24" t="s">
        <v>2146</v>
      </c>
      <c r="T10" s="367"/>
    </row>
    <row r="11" spans="1:20" ht="25" customHeight="1" x14ac:dyDescent="0.35">
      <c r="A11" s="848"/>
      <c r="B11" s="857" t="s">
        <v>290</v>
      </c>
      <c r="C11" s="857"/>
      <c r="D11" s="58">
        <f>'H - Desp. PASSAGENS'!N21</f>
        <v>0</v>
      </c>
      <c r="E11" s="849"/>
      <c r="I11" s="851"/>
      <c r="M11" s="255" t="s">
        <v>1607</v>
      </c>
      <c r="N11" s="371">
        <f>'A - DADOS INST.'!$AP$34</f>
        <v>0</v>
      </c>
      <c r="O11" s="274" t="str">
        <f>IF(N11=0,"","
• PLANILHA A - DADOS INST. - A QUALIFICAÇÃO SELECIONADA ADMITE APENAS UM EXECUTOR.
")</f>
        <v/>
      </c>
      <c r="Q11" s="24" t="s">
        <v>2213</v>
      </c>
      <c r="T11" s="367"/>
    </row>
    <row r="12" spans="1:20" ht="25" customHeight="1" x14ac:dyDescent="0.35">
      <c r="A12" s="848"/>
      <c r="B12" s="857" t="s">
        <v>291</v>
      </c>
      <c r="C12" s="857"/>
      <c r="D12" s="58">
        <f>'I - Desp. DIÁRIA E AJ. DE CUSTO'!N21</f>
        <v>0</v>
      </c>
      <c r="E12" s="849"/>
      <c r="I12" s="851"/>
      <c r="M12" s="255" t="s">
        <v>1624</v>
      </c>
      <c r="N12" s="371">
        <f>'B - DADOS TÉCNICOS'!$R$48</f>
        <v>0</v>
      </c>
      <c r="O12" s="274" t="str">
        <f>IF(N12=0,"","
• PLANILHA B - DADOS TÉCNICOS - CAMPOS OBRIGATÓRIOS NÃO PREENCHIDOS.
")</f>
        <v/>
      </c>
      <c r="Q12" s="24" t="s">
        <v>2147</v>
      </c>
      <c r="T12" s="367"/>
    </row>
    <row r="13" spans="1:20" ht="25" customHeight="1" x14ac:dyDescent="0.35">
      <c r="A13" s="848"/>
      <c r="B13" s="857" t="s">
        <v>238</v>
      </c>
      <c r="C13" s="857"/>
      <c r="D13" s="58">
        <f>'J - Desp. SERVIÇO'!Q21</f>
        <v>0</v>
      </c>
      <c r="E13" s="849"/>
      <c r="I13" s="851"/>
      <c r="M13" s="255" t="s">
        <v>1624</v>
      </c>
      <c r="N13" s="371">
        <f>'B - DADOS TÉCNICOS'!$S$48</f>
        <v>0</v>
      </c>
      <c r="O13" s="274" t="str">
        <f>IF(N13=0,"","
• PLANILHA B - DADOS TÉCNICOS - CAMPOS COM INFORMAÇÕES INVÁLIDAS.
")</f>
        <v/>
      </c>
      <c r="Q13" s="24" t="s">
        <v>2148</v>
      </c>
      <c r="T13" s="367"/>
    </row>
    <row r="14" spans="1:20" ht="25" customHeight="1" x14ac:dyDescent="0.35">
      <c r="A14" s="848"/>
      <c r="B14" s="857" t="s">
        <v>292</v>
      </c>
      <c r="C14" s="857"/>
      <c r="D14" s="58">
        <f>'O - Desp. OUTROS BENS E DIR.'!$I$55</f>
        <v>0</v>
      </c>
      <c r="E14" s="849"/>
      <c r="I14" s="851"/>
      <c r="M14" s="255" t="s">
        <v>1625</v>
      </c>
      <c r="N14" s="371">
        <f>'C - DADOS ATIVIDADES'!$X$35</f>
        <v>0</v>
      </c>
      <c r="O14" s="274" t="str">
        <f>IF(N14=0,"","
• PLANILHA C - DADOS ATIVIDADES - CAMPOS OBRIGATÓRIOS NÃO PREENCHIDOS.
")</f>
        <v/>
      </c>
      <c r="Q14" s="24" t="s">
        <v>2149</v>
      </c>
      <c r="T14" s="367"/>
    </row>
    <row r="15" spans="1:20" ht="25" customHeight="1" x14ac:dyDescent="0.35">
      <c r="A15" s="848"/>
      <c r="B15" s="857" t="s">
        <v>306</v>
      </c>
      <c r="C15" s="857"/>
      <c r="D15" s="58">
        <f>'L - Desp. PROTÓTIPO'!$I$105</f>
        <v>0</v>
      </c>
      <c r="E15" s="849"/>
      <c r="I15" s="851"/>
      <c r="M15" s="255" t="s">
        <v>1625</v>
      </c>
      <c r="N15" s="371">
        <f>'C - DADOS ATIVIDADES'!$Y$35</f>
        <v>0</v>
      </c>
      <c r="O15" s="274" t="str">
        <f>IF(N15=0,"","
• PLANILHA C - DADOS ATIVIDADES - CAMPOS COM INFORMAÇÕES INVÁLIDAS.
")</f>
        <v/>
      </c>
      <c r="Q15" s="24" t="s">
        <v>2150</v>
      </c>
      <c r="T15" s="367"/>
    </row>
    <row r="16" spans="1:20" ht="25" customHeight="1" x14ac:dyDescent="0.35">
      <c r="A16" s="848"/>
      <c r="B16" s="857" t="s">
        <v>252</v>
      </c>
      <c r="C16" s="857"/>
      <c r="D16" s="58">
        <f>'Q - Desp. CAPAC. DE FORN.'!$I$85</f>
        <v>0</v>
      </c>
      <c r="E16" s="849"/>
      <c r="I16" s="851"/>
      <c r="K16" s="66" t="s">
        <v>2204</v>
      </c>
      <c r="M16" s="255" t="s">
        <v>1626</v>
      </c>
      <c r="N16" s="371">
        <f>'D - DADOS EQUIPE'!$AT$105</f>
        <v>0</v>
      </c>
      <c r="O16" s="274" t="str">
        <f>IF(N16=0,"","
• PLANILHA D - DADOS EQUIPE - CAMPOS OBRIGATÓRIOS NÃO PREENCHIDOS.
")</f>
        <v/>
      </c>
      <c r="Q16" s="24" t="s">
        <v>2151</v>
      </c>
      <c r="T16" s="367"/>
    </row>
    <row r="17" spans="1:20" ht="25" customHeight="1" x14ac:dyDescent="0.35">
      <c r="A17" s="848"/>
      <c r="B17" s="857" t="s">
        <v>312</v>
      </c>
      <c r="C17" s="857"/>
      <c r="D17" s="183">
        <f>'K - Desp. SERVIÇO-TIB'!P21</f>
        <v>0</v>
      </c>
      <c r="E17" s="849"/>
      <c r="I17" s="851"/>
      <c r="K17" s="846" t="s">
        <v>2203</v>
      </c>
      <c r="M17" s="255" t="s">
        <v>1626</v>
      </c>
      <c r="N17" s="371">
        <f>'D - DADOS EQUIPE'!$AU$105</f>
        <v>0</v>
      </c>
      <c r="O17" s="274" t="str">
        <f>IF(N17=0,"","
• PLANILHA D - DADOS EQUIPE - CAMPOS COM INFORMAÇÕES INVÁLIDAS.
")</f>
        <v/>
      </c>
      <c r="Q17" s="24" t="s">
        <v>2152</v>
      </c>
      <c r="T17" s="367"/>
    </row>
    <row r="18" spans="1:20" ht="25" customHeight="1" x14ac:dyDescent="0.35">
      <c r="A18" s="848"/>
      <c r="B18" s="872" t="s">
        <v>2362</v>
      </c>
      <c r="C18" s="872"/>
      <c r="D18" s="527">
        <f>'P - Desp. CUSTOS DIRETOS'!$O$21</f>
        <v>0</v>
      </c>
      <c r="E18" s="849"/>
      <c r="I18" s="851"/>
      <c r="K18" s="847"/>
      <c r="M18" s="255" t="s">
        <v>1627</v>
      </c>
      <c r="N18" s="371">
        <f>'F - Desp. EQUIPE'!BC105</f>
        <v>0</v>
      </c>
      <c r="O18" s="274" t="str">
        <f>IF(N18=0,"","
• PLANILHA F - Desp. EQUIPE - CAMPOS OBRIGATÓRIOS NÃO PREENCHIDOS.
")</f>
        <v/>
      </c>
      <c r="Q18" s="24" t="s">
        <v>2153</v>
      </c>
      <c r="T18" s="367"/>
    </row>
    <row r="19" spans="1:20" ht="25" customHeight="1" x14ac:dyDescent="0.35">
      <c r="A19" s="848"/>
      <c r="B19" s="857" t="s">
        <v>293</v>
      </c>
      <c r="C19" s="857"/>
      <c r="D19" s="58">
        <f>'S - Desp. TESTES'!$E$105</f>
        <v>0</v>
      </c>
      <c r="E19" s="849"/>
      <c r="I19" s="851"/>
      <c r="M19" s="255" t="s">
        <v>1627</v>
      </c>
      <c r="N19" s="371">
        <f>'F - Desp. EQUIPE'!BD105</f>
        <v>0</v>
      </c>
      <c r="O19" s="274" t="str">
        <f>IF(N19=0,"","
• PLANILHA F - Desp. EQUIPE - CAMPOS COM INFORMAÇÕES INVÁLIDAS.
")</f>
        <v/>
      </c>
      <c r="Q19" s="24" t="s">
        <v>2154</v>
      </c>
      <c r="T19" s="367"/>
    </row>
    <row r="20" spans="1:20" ht="25" customHeight="1" x14ac:dyDescent="0.35">
      <c r="A20" s="866" t="s">
        <v>303</v>
      </c>
      <c r="B20" s="857" t="s">
        <v>301</v>
      </c>
      <c r="C20" s="857"/>
      <c r="D20" s="58">
        <f>'R - Desp. REC. HUMANOS'!$O$26</f>
        <v>0</v>
      </c>
      <c r="E20" s="869">
        <f>SUM(D20:D22)</f>
        <v>0</v>
      </c>
      <c r="I20" s="851"/>
      <c r="M20" s="255" t="s">
        <v>1627</v>
      </c>
      <c r="N20" s="371">
        <f>'F - Desp. EQUIPE'!BE105</f>
        <v>0</v>
      </c>
      <c r="O20" s="274" t="str">
        <f>IF(N20=0,"","
• PLANILHA F - Desp. EQUIPE - DESPESA NÃO ADMITIDA.
")</f>
        <v/>
      </c>
      <c r="Q20" s="24" t="s">
        <v>2155</v>
      </c>
      <c r="T20" s="367"/>
    </row>
    <row r="21" spans="1:20" ht="25" customHeight="1" x14ac:dyDescent="0.35">
      <c r="A21" s="867"/>
      <c r="B21" s="857" t="s">
        <v>302</v>
      </c>
      <c r="C21" s="857"/>
      <c r="D21" s="58">
        <f>'R - Desp. REC. HUMANOS'!$O$25</f>
        <v>0</v>
      </c>
      <c r="E21" s="870"/>
      <c r="I21" s="851"/>
      <c r="M21" s="255" t="s">
        <v>1628</v>
      </c>
      <c r="N21" s="371">
        <f>'G - Desp. MAT. CONSUMO'!$AI$105</f>
        <v>0</v>
      </c>
      <c r="O21" s="274" t="str">
        <f>IF(N21=0,"","
• PLANILHA G - Desp. MAT. CONSUMO - CAMPOS OBRIGATÓRIOS NÃO PREENCHIDOS.
")</f>
        <v/>
      </c>
      <c r="Q21" s="24" t="s">
        <v>2156</v>
      </c>
      <c r="T21" s="367"/>
    </row>
    <row r="22" spans="1:20" ht="25" customHeight="1" x14ac:dyDescent="0.35">
      <c r="A22" s="868"/>
      <c r="B22" s="857" t="s">
        <v>270</v>
      </c>
      <c r="C22" s="857"/>
      <c r="D22" s="58">
        <f>'R - Desp. REC. HUMANOS'!$F$43</f>
        <v>0</v>
      </c>
      <c r="E22" s="871"/>
      <c r="I22" s="851"/>
      <c r="M22" s="255" t="s">
        <v>1628</v>
      </c>
      <c r="N22" s="371">
        <f>'G - Desp. MAT. CONSUMO'!$AJ$105</f>
        <v>0</v>
      </c>
      <c r="O22" s="274" t="str">
        <f>IF(N22=0,"","
• PLANILHA G - Desp. MAT. CONSUMO - CAMPOS COM INFORMAÇÕES INVÁLIDAS.
")</f>
        <v/>
      </c>
      <c r="Q22" s="24" t="s">
        <v>2157</v>
      </c>
      <c r="T22" s="367"/>
    </row>
    <row r="23" spans="1:20" ht="25" customHeight="1" x14ac:dyDescent="0.35">
      <c r="A23" s="848" t="s">
        <v>283</v>
      </c>
      <c r="B23" s="857" t="s">
        <v>278</v>
      </c>
      <c r="C23" s="857"/>
      <c r="D23" s="58">
        <f>'T - OUTRAS DESP.'!F23</f>
        <v>0</v>
      </c>
      <c r="E23" s="849">
        <f>SUM(D23:D26)</f>
        <v>0</v>
      </c>
      <c r="I23" s="851"/>
      <c r="M23" s="255" t="s">
        <v>1628</v>
      </c>
      <c r="N23" s="371">
        <f>'G - Desp. MAT. CONSUMO'!$AK$105</f>
        <v>0</v>
      </c>
      <c r="O23" s="274" t="str">
        <f>IF(N23=0,"","
• PLANILHA G - Desp. MAT. CONSUMO - DESPESA NÃO ADMITIDA.
")</f>
        <v/>
      </c>
      <c r="Q23" s="24" t="s">
        <v>2158</v>
      </c>
      <c r="T23" s="367"/>
    </row>
    <row r="24" spans="1:20" ht="25" customHeight="1" x14ac:dyDescent="0.35">
      <c r="A24" s="848"/>
      <c r="B24" s="857" t="s">
        <v>11</v>
      </c>
      <c r="C24" s="857"/>
      <c r="D24" s="58">
        <f>'T - OUTRAS DESP.'!$F$43</f>
        <v>0</v>
      </c>
      <c r="E24" s="849"/>
      <c r="I24" s="851"/>
      <c r="M24" s="255" t="s">
        <v>1629</v>
      </c>
      <c r="N24" s="371">
        <f>'H - Desp. PASSAGENS'!$AD$21</f>
        <v>0</v>
      </c>
      <c r="O24" s="274" t="str">
        <f>IF(N24=0,"","
• PLANILHA H - Desp. PASSAGENS - CAMPOS OBRIGATÓRIOS NÃO PREENCHIDOS.
")</f>
        <v/>
      </c>
      <c r="Q24" s="24" t="s">
        <v>2159</v>
      </c>
      <c r="T24" s="367"/>
    </row>
    <row r="25" spans="1:20" ht="25" customHeight="1" x14ac:dyDescent="0.35">
      <c r="A25" s="848"/>
      <c r="B25" s="857" t="s">
        <v>277</v>
      </c>
      <c r="C25" s="857"/>
      <c r="D25" s="58">
        <f>'T - OUTRAS DESP.'!$F$63</f>
        <v>0</v>
      </c>
      <c r="E25" s="849"/>
      <c r="I25" s="851"/>
      <c r="M25" s="255" t="s">
        <v>1629</v>
      </c>
      <c r="N25" s="371">
        <f>'H - Desp. PASSAGENS'!$AE$21</f>
        <v>0</v>
      </c>
      <c r="O25" s="274" t="str">
        <f>IF(N25=0,"","
• PLANILHA H - Desp. PASSAGENS - CAMPOS COM INFORMAÇÕES INVÁLIDAS.
")</f>
        <v/>
      </c>
      <c r="Q25" s="24" t="s">
        <v>2160</v>
      </c>
      <c r="T25" s="367"/>
    </row>
    <row r="26" spans="1:20" ht="25" customHeight="1" x14ac:dyDescent="0.35">
      <c r="A26" s="848"/>
      <c r="B26" s="857" t="s">
        <v>281</v>
      </c>
      <c r="C26" s="857"/>
      <c r="D26" s="58">
        <f>'U - Desp. TRIBUTOS'!$G$21</f>
        <v>0</v>
      </c>
      <c r="E26" s="849"/>
      <c r="I26" s="851"/>
      <c r="M26" s="255" t="s">
        <v>1629</v>
      </c>
      <c r="N26" s="371">
        <f>'H - Desp. PASSAGENS'!$AF$21</f>
        <v>0</v>
      </c>
      <c r="O26" s="274" t="str">
        <f>IF(N26=0,"","
• PLANILHA H - Desp. PASSAGENS - DESPESA NÃO ADMITIDA.
")</f>
        <v/>
      </c>
      <c r="Q26" s="24" t="s">
        <v>2161</v>
      </c>
      <c r="T26" s="367"/>
    </row>
    <row r="27" spans="1:20" ht="25" customHeight="1" thickBot="1" x14ac:dyDescent="0.4">
      <c r="A27" s="860" t="s">
        <v>279</v>
      </c>
      <c r="B27" s="861"/>
      <c r="C27" s="861"/>
      <c r="D27" s="853">
        <f>SUM(D5:D26)</f>
        <v>0</v>
      </c>
      <c r="E27" s="854"/>
      <c r="I27" s="851"/>
      <c r="M27" s="255" t="s">
        <v>1630</v>
      </c>
      <c r="N27" s="371">
        <f>'I - Desp. DIÁRIA E AJ. DE CUSTO'!$AD$21</f>
        <v>0</v>
      </c>
      <c r="O27" s="274" t="str">
        <f>IF(N27=0,"","
• PLANILHA I - Desp. DIÁRIA E AJ. DE CUSTO - CAMPOS OBRIGATÓRIOS NÃO PREENCHIDOS.
")</f>
        <v/>
      </c>
      <c r="Q27" s="24" t="s">
        <v>2162</v>
      </c>
      <c r="T27" s="367"/>
    </row>
    <row r="28" spans="1:20" ht="25" customHeight="1" thickTop="1" thickBot="1" x14ac:dyDescent="0.4">
      <c r="A28" s="862" t="s">
        <v>280</v>
      </c>
      <c r="B28" s="863"/>
      <c r="C28" s="863"/>
      <c r="D28" s="855">
        <f>'W - OUTRAS FONTES'!$C$32</f>
        <v>0</v>
      </c>
      <c r="E28" s="856"/>
      <c r="I28" s="851"/>
      <c r="M28" s="255" t="s">
        <v>1630</v>
      </c>
      <c r="N28" s="371">
        <f>'I - Desp. DIÁRIA E AJ. DE CUSTO'!$AE$21</f>
        <v>0</v>
      </c>
      <c r="O28" s="274" t="str">
        <f>IF(N28=0,"","
• PLANILHA I - Desp. DIÁRIA E AJ. DE CUSTO - CAMPOS COM INFORMAÇÕES INVÁLIDAS.
")</f>
        <v/>
      </c>
      <c r="Q28" s="24" t="s">
        <v>2163</v>
      </c>
      <c r="T28" s="367"/>
    </row>
    <row r="29" spans="1:20" ht="25" customHeight="1" thickTop="1" thickBot="1" x14ac:dyDescent="0.4">
      <c r="A29" s="864" t="s">
        <v>206</v>
      </c>
      <c r="B29" s="865"/>
      <c r="C29" s="865"/>
      <c r="D29" s="858">
        <f>D27+D28</f>
        <v>0</v>
      </c>
      <c r="E29" s="859"/>
      <c r="I29" s="851"/>
      <c r="M29" s="255" t="s">
        <v>1630</v>
      </c>
      <c r="N29" s="371">
        <f>'I - Desp. DIÁRIA E AJ. DE CUSTO'!$AF$21</f>
        <v>0</v>
      </c>
      <c r="O29" s="274" t="str">
        <f>IF(N29=0,"","
• PLANILHA I - Desp. DIÁRIA E AJ. DE CUSTO - DESPESA NÃO ADMITIDA.
")</f>
        <v/>
      </c>
      <c r="Q29" s="24" t="s">
        <v>2164</v>
      </c>
      <c r="T29" s="367"/>
    </row>
    <row r="30" spans="1:20" ht="25" customHeight="1" thickTop="1" x14ac:dyDescent="0.35">
      <c r="I30" s="851"/>
      <c r="M30" s="550" t="s">
        <v>2404</v>
      </c>
      <c r="N30" s="371">
        <f>'J - Desp. SERVIÇO'!$AG$55</f>
        <v>0</v>
      </c>
      <c r="O30" s="274" t="str">
        <f>IF(N30=0,"","
• PLANILHA J - Desp. SERVIÇO - CAMPOS OBRIGATÓRIOS NÃO PREENCHIDOS.
")</f>
        <v/>
      </c>
      <c r="Q30" s="24" t="s">
        <v>2165</v>
      </c>
      <c r="T30" s="367"/>
    </row>
    <row r="31" spans="1:20" ht="12.75" customHeight="1" x14ac:dyDescent="0.35">
      <c r="I31" s="851"/>
      <c r="L31" s="184"/>
      <c r="M31" s="255" t="s">
        <v>2404</v>
      </c>
      <c r="N31" s="371">
        <f>'J - Desp. SERVIÇO'!$AH$55</f>
        <v>0</v>
      </c>
      <c r="O31" s="274" t="str">
        <f>IF(N31=0,"","
• PLANILHA J - Desp. SERVIÇO - CAMPOS COM INFORMAÇÕES INVÁLIDAS.
")</f>
        <v/>
      </c>
      <c r="Q31" s="24" t="s">
        <v>2166</v>
      </c>
      <c r="T31" s="367"/>
    </row>
    <row r="32" spans="1:20" ht="12.75" customHeight="1" x14ac:dyDescent="0.35">
      <c r="I32" s="851"/>
      <c r="M32" s="255" t="s">
        <v>2404</v>
      </c>
      <c r="N32" s="371">
        <f>'J - Desp. SERVIÇO'!$AI$55</f>
        <v>0</v>
      </c>
      <c r="O32" s="274" t="str">
        <f>IF(N32=0,"","
• PLANILHA J - Desp. SERVIÇO - DESPESA NÃO ADMITIDA.
")</f>
        <v/>
      </c>
      <c r="Q32" s="24" t="s">
        <v>2405</v>
      </c>
      <c r="T32" s="367"/>
    </row>
    <row r="33" spans="1:20" ht="12.75" customHeight="1" thickBot="1" x14ac:dyDescent="0.4">
      <c r="A33" s="46"/>
      <c r="I33" s="851"/>
      <c r="M33" s="255" t="s">
        <v>1631</v>
      </c>
      <c r="N33" s="371">
        <f>'K - Desp. SERVIÇO-TIB'!$AF$55</f>
        <v>0</v>
      </c>
      <c r="O33" s="274" t="str">
        <f>IF(N33=0,"","
• PLANILHA K - Desp. SERVIÇO-TIB - CAMPOS OBRIGATÓRIOS NÃO PREENCHIDOS.
")</f>
        <v/>
      </c>
      <c r="Q33" s="24" t="s">
        <v>2406</v>
      </c>
      <c r="T33" s="367"/>
    </row>
    <row r="34" spans="1:20" ht="12.75" customHeight="1" thickTop="1" x14ac:dyDescent="0.35">
      <c r="A34" s="841" t="s">
        <v>204</v>
      </c>
      <c r="B34" s="844" t="s">
        <v>37</v>
      </c>
      <c r="C34" s="844"/>
      <c r="D34" s="844"/>
      <c r="E34" s="493" t="s">
        <v>207</v>
      </c>
      <c r="I34" s="851"/>
      <c r="M34" s="255" t="s">
        <v>1631</v>
      </c>
      <c r="N34" s="371">
        <f>'K - Desp. SERVIÇO-TIB'!$AG$55</f>
        <v>0</v>
      </c>
      <c r="O34" s="274" t="str">
        <f>IF(N34=0,"","
• PLANILHA K - Desp. SERVIÇO-TIB - CAMPOS COM INFORMAÇÕES INVÁLIDAS.
")</f>
        <v/>
      </c>
      <c r="Q34" s="24" t="s">
        <v>2407</v>
      </c>
      <c r="T34" s="367"/>
    </row>
    <row r="35" spans="1:20" ht="25" customHeight="1" x14ac:dyDescent="0.35">
      <c r="A35" s="842"/>
      <c r="B35" s="494" t="s">
        <v>2</v>
      </c>
      <c r="C35" s="495" t="s">
        <v>0</v>
      </c>
      <c r="D35" s="495" t="s">
        <v>440</v>
      </c>
      <c r="E35" s="496" t="s">
        <v>241</v>
      </c>
      <c r="I35" s="851"/>
      <c r="M35" s="255" t="s">
        <v>1631</v>
      </c>
      <c r="N35" s="371">
        <f>'K - Desp. SERVIÇO-TIB'!$AH$55</f>
        <v>0</v>
      </c>
      <c r="O35" s="274" t="str">
        <f>IF(N35=0,"","
• PLANILHA K - Desp. SERVIÇO-TIB - DESPESA NÃO ADMITIDA.
")</f>
        <v/>
      </c>
      <c r="Q35" s="24" t="s">
        <v>2167</v>
      </c>
      <c r="T35" s="367"/>
    </row>
    <row r="36" spans="1:20" ht="25" customHeight="1" x14ac:dyDescent="0.35">
      <c r="A36" s="842"/>
      <c r="B36" s="497" t="str">
        <f>'A - DADOS INST.'!T41</f>
        <v/>
      </c>
      <c r="C36" s="498" t="str">
        <f>'A - DADOS INST.'!U41</f>
        <v/>
      </c>
      <c r="D36" s="498" t="str">
        <f>'A - DADOS INST.'!V41</f>
        <v/>
      </c>
      <c r="E36" s="499">
        <f>'T - OUTRAS DESP.'!BG4</f>
        <v>0</v>
      </c>
      <c r="I36" s="851"/>
      <c r="M36" s="255" t="s">
        <v>1632</v>
      </c>
      <c r="N36" s="371">
        <f>'L - Desp. PROTÓTIPO'!$AJ$105</f>
        <v>0</v>
      </c>
      <c r="O36" s="274" t="str">
        <f>IF(N36=0,"","
• PLANILHA L - Desp. PROTÓTIPO - CAMPOS OBRIGATÓRIOS NÃO PREENCHIDOS.
")</f>
        <v/>
      </c>
      <c r="Q36" s="24" t="s">
        <v>2168</v>
      </c>
      <c r="T36" s="367"/>
    </row>
    <row r="37" spans="1:20" ht="25" customHeight="1" x14ac:dyDescent="0.35">
      <c r="A37" s="842"/>
      <c r="B37" s="497" t="str">
        <f>'A - DADOS INST.'!T42</f>
        <v/>
      </c>
      <c r="C37" s="498" t="str">
        <f>'A - DADOS INST.'!U42</f>
        <v/>
      </c>
      <c r="D37" s="498" t="str">
        <f>'A - DADOS INST.'!V42</f>
        <v/>
      </c>
      <c r="E37" s="499">
        <f>'T - OUTRAS DESP.'!BG5</f>
        <v>0</v>
      </c>
      <c r="G37" s="27"/>
      <c r="H37" s="27"/>
      <c r="I37" s="851"/>
      <c r="M37" s="255" t="s">
        <v>1632</v>
      </c>
      <c r="N37" s="371">
        <f>'L - Desp. PROTÓTIPO'!$AK$105</f>
        <v>0</v>
      </c>
      <c r="O37" s="274" t="str">
        <f>IF(N37=0,"","
• PLANILHA L - Desp. PROTÓTIPO - CAMPOS COM INFORMAÇÕES INVÁLIDAS.
")</f>
        <v/>
      </c>
      <c r="Q37" s="24" t="s">
        <v>2169</v>
      </c>
      <c r="T37" s="367"/>
    </row>
    <row r="38" spans="1:20" ht="25" customHeight="1" x14ac:dyDescent="0.35">
      <c r="A38" s="842"/>
      <c r="B38" s="497" t="str">
        <f>'A - DADOS INST.'!T43</f>
        <v/>
      </c>
      <c r="C38" s="498" t="str">
        <f>'A - DADOS INST.'!U43</f>
        <v/>
      </c>
      <c r="D38" s="498" t="str">
        <f>'A - DADOS INST.'!V43</f>
        <v/>
      </c>
      <c r="E38" s="499">
        <f>'T - OUTRAS DESP.'!BG6</f>
        <v>0</v>
      </c>
      <c r="G38" s="27"/>
      <c r="H38" s="27"/>
      <c r="I38" s="851"/>
      <c r="M38" s="255" t="s">
        <v>1632</v>
      </c>
      <c r="N38" s="371">
        <f>'L - Desp. PROTÓTIPO'!$AL$105</f>
        <v>0</v>
      </c>
      <c r="O38" s="274" t="str">
        <f>IF(N38=0,"","
• PLANILHA L - Desp. PROTÓTIPO - DESPESA NÃO ADMITIDA.
")</f>
        <v/>
      </c>
      <c r="Q38" s="24" t="s">
        <v>2170</v>
      </c>
      <c r="T38" s="367"/>
    </row>
    <row r="39" spans="1:20" ht="25" customHeight="1" x14ac:dyDescent="0.35">
      <c r="A39" s="842"/>
      <c r="B39" s="497" t="str">
        <f>'A - DADOS INST.'!T44</f>
        <v/>
      </c>
      <c r="C39" s="498" t="str">
        <f>'A - DADOS INST.'!U44</f>
        <v/>
      </c>
      <c r="D39" s="498" t="str">
        <f>'A - DADOS INST.'!V44</f>
        <v/>
      </c>
      <c r="E39" s="500">
        <f>'T - OUTRAS DESP.'!BG7</f>
        <v>0</v>
      </c>
      <c r="G39" s="27"/>
      <c r="H39" s="27"/>
      <c r="I39" s="851"/>
      <c r="M39" s="255" t="s">
        <v>1633</v>
      </c>
      <c r="N39" s="371">
        <f>'M - Desp. OBRAS E INST.'!$AI$55</f>
        <v>0</v>
      </c>
      <c r="O39" s="274" t="str">
        <f>IF(N39=0,"","
• PLANILHA M - Desp. OBRAS E INST. - CAMPOS OBRIGATÓRIOS NÃO PREENCHIDOS.
")</f>
        <v/>
      </c>
      <c r="Q39" s="24" t="s">
        <v>2171</v>
      </c>
      <c r="T39" s="367"/>
    </row>
    <row r="40" spans="1:20" ht="25" customHeight="1" x14ac:dyDescent="0.35">
      <c r="A40" s="842"/>
      <c r="B40" s="497" t="str">
        <f>'A - DADOS INST.'!T45</f>
        <v/>
      </c>
      <c r="C40" s="498" t="str">
        <f>'A - DADOS INST.'!U45</f>
        <v/>
      </c>
      <c r="D40" s="498" t="str">
        <f>'A - DADOS INST.'!V45</f>
        <v/>
      </c>
      <c r="E40" s="500">
        <f>'T - OUTRAS DESP.'!BG8</f>
        <v>0</v>
      </c>
      <c r="G40" s="27"/>
      <c r="H40" s="27"/>
      <c r="I40" s="851"/>
      <c r="M40" s="255" t="s">
        <v>1633</v>
      </c>
      <c r="N40" s="371">
        <f>'M - Desp. OBRAS E INST.'!$AJ$55</f>
        <v>0</v>
      </c>
      <c r="O40" s="274" t="str">
        <f>IF(N40=0,"","
• PLANILHA M - Desp. OBRAS E INST. - CAMPOS COM INFORMAÇÕES INVÁLIDAS.
")</f>
        <v/>
      </c>
      <c r="Q40" s="24" t="s">
        <v>2172</v>
      </c>
      <c r="T40" s="367"/>
    </row>
    <row r="41" spans="1:20" ht="25" customHeight="1" x14ac:dyDescent="0.35">
      <c r="A41" s="842"/>
      <c r="B41" s="497" t="str">
        <f>'A - DADOS INST.'!T46</f>
        <v/>
      </c>
      <c r="C41" s="498" t="str">
        <f>'A - DADOS INST.'!U46</f>
        <v/>
      </c>
      <c r="D41" s="498" t="str">
        <f>'A - DADOS INST.'!V46</f>
        <v/>
      </c>
      <c r="E41" s="500">
        <f>'T - OUTRAS DESP.'!BG9</f>
        <v>0</v>
      </c>
      <c r="G41" s="27"/>
      <c r="H41" s="27"/>
      <c r="I41" s="851"/>
      <c r="M41" s="255" t="s">
        <v>1633</v>
      </c>
      <c r="N41" s="371">
        <f>'M - Desp. OBRAS E INST.'!$AK$55</f>
        <v>0</v>
      </c>
      <c r="O41" s="274" t="str">
        <f>IF(N41=0,"","
• PLANILHA M - Desp. OBRAS E INST. - DESPESA NÃO ADMITIDA.
")</f>
        <v/>
      </c>
      <c r="Q41" s="24" t="s">
        <v>2173</v>
      </c>
      <c r="T41" s="367"/>
    </row>
    <row r="42" spans="1:20" ht="25" customHeight="1" x14ac:dyDescent="0.35">
      <c r="A42" s="842"/>
      <c r="B42" s="497" t="str">
        <f>'A - DADOS INST.'!T47</f>
        <v/>
      </c>
      <c r="C42" s="498" t="str">
        <f>'A - DADOS INST.'!U47</f>
        <v/>
      </c>
      <c r="D42" s="498" t="str">
        <f>'A - DADOS INST.'!V47</f>
        <v/>
      </c>
      <c r="E42" s="500">
        <f>'T - OUTRAS DESP.'!BG10</f>
        <v>0</v>
      </c>
      <c r="G42" s="27"/>
      <c r="H42" s="27"/>
      <c r="I42" s="851"/>
      <c r="M42" s="255" t="s">
        <v>1633</v>
      </c>
      <c r="N42" s="371">
        <f>'M - Desp. OBRAS E INST.'!$AI$57</f>
        <v>0</v>
      </c>
      <c r="O42" s="274" t="str">
        <f>IF(N42=0,"","
• PLANILHA M - Desp. OBRAS E INST. - DESPESA COM INFRAESTRUTURA SUPERA O LIMITE - DEVE SER APRESENTADO PROJETO ESPECÍFICO DE MELHORIA DE INFRAESTRUTURA LABORATORIAL.
")</f>
        <v/>
      </c>
      <c r="Q42" s="24" t="s">
        <v>2174</v>
      </c>
      <c r="T42" s="367"/>
    </row>
    <row r="43" spans="1:20" ht="25" customHeight="1" x14ac:dyDescent="0.35">
      <c r="A43" s="842"/>
      <c r="B43" s="497" t="str">
        <f>'A - DADOS INST.'!T48</f>
        <v/>
      </c>
      <c r="C43" s="498" t="str">
        <f>'A - DADOS INST.'!U48</f>
        <v/>
      </c>
      <c r="D43" s="498" t="str">
        <f>'A - DADOS INST.'!V48</f>
        <v/>
      </c>
      <c r="E43" s="500">
        <f>'T - OUTRAS DESP.'!BG11</f>
        <v>0</v>
      </c>
      <c r="G43" s="27"/>
      <c r="H43" s="27"/>
      <c r="I43" s="851"/>
      <c r="M43" s="255" t="s">
        <v>1634</v>
      </c>
      <c r="N43" s="371">
        <f>'N - Desp. EQUIPAM. E MAT. PERM.'!$AK$105</f>
        <v>0</v>
      </c>
      <c r="O43" s="274" t="str">
        <f>IF(N43=0,"","
• PLANILHA N - Desp. EQUIPAM. E MAT. PERM. - CAMPOS OBRIGATÓRIOS NÃO PREENCHIDOS.
")</f>
        <v/>
      </c>
      <c r="Q43" s="24" t="s">
        <v>2175</v>
      </c>
      <c r="T43" s="367"/>
    </row>
    <row r="44" spans="1:20" ht="25" customHeight="1" x14ac:dyDescent="0.35">
      <c r="A44" s="842"/>
      <c r="B44" s="497" t="str">
        <f>'A - DADOS INST.'!T49</f>
        <v/>
      </c>
      <c r="C44" s="498" t="str">
        <f>'A - DADOS INST.'!U49</f>
        <v/>
      </c>
      <c r="D44" s="498" t="str">
        <f>'A - DADOS INST.'!V49</f>
        <v/>
      </c>
      <c r="E44" s="500">
        <f>'T - OUTRAS DESP.'!BG12</f>
        <v>0</v>
      </c>
      <c r="G44" s="27"/>
      <c r="H44" s="27"/>
      <c r="I44" s="851"/>
      <c r="M44" s="255" t="s">
        <v>1634</v>
      </c>
      <c r="N44" s="371">
        <f>'N - Desp. EQUIPAM. E MAT. PERM.'!$AL$105</f>
        <v>0</v>
      </c>
      <c r="O44" s="274" t="str">
        <f>IF(N44=0,"","
• PLANILHA N - Desp. EQUIPAM. E MAT. PERM. - CAMPOS COM INFORMAÇÕES INVÁLIDAS.
")</f>
        <v/>
      </c>
      <c r="Q44" s="24" t="s">
        <v>2176</v>
      </c>
      <c r="T44" s="367"/>
    </row>
    <row r="45" spans="1:20" ht="25" customHeight="1" x14ac:dyDescent="0.35">
      <c r="A45" s="842"/>
      <c r="B45" s="497" t="str">
        <f>'A - DADOS INST.'!T50</f>
        <v/>
      </c>
      <c r="C45" s="498" t="str">
        <f>'A - DADOS INST.'!U50</f>
        <v/>
      </c>
      <c r="D45" s="498" t="str">
        <f>'A - DADOS INST.'!V50</f>
        <v/>
      </c>
      <c r="E45" s="500">
        <f>'T - OUTRAS DESP.'!BG13</f>
        <v>0</v>
      </c>
      <c r="G45" s="27"/>
      <c r="H45" s="27"/>
      <c r="I45" s="851"/>
      <c r="M45" s="255" t="s">
        <v>1634</v>
      </c>
      <c r="N45" s="371">
        <f>'N - Desp. EQUIPAM. E MAT. PERM.'!$AM$105</f>
        <v>0</v>
      </c>
      <c r="O45" s="274" t="str">
        <f>IF(N45=0,"","
• PLANILHA N - Desp. EQUIPAM. E MAT. PERM. - DESPESA NÃO ADMITIDA.
")</f>
        <v/>
      </c>
      <c r="Q45" s="24" t="s">
        <v>2177</v>
      </c>
      <c r="T45" s="367"/>
    </row>
    <row r="46" spans="1:20" ht="25" customHeight="1" x14ac:dyDescent="0.35">
      <c r="A46" s="842"/>
      <c r="B46" s="497" t="str">
        <f>'A - DADOS INST.'!T51</f>
        <v/>
      </c>
      <c r="C46" s="498" t="str">
        <f>'A - DADOS INST.'!U51</f>
        <v/>
      </c>
      <c r="D46" s="498" t="str">
        <f>'A - DADOS INST.'!V51</f>
        <v/>
      </c>
      <c r="E46" s="500">
        <f>'T - OUTRAS DESP.'!BG14</f>
        <v>0</v>
      </c>
      <c r="G46" s="27"/>
      <c r="H46" s="27"/>
      <c r="I46" s="851"/>
      <c r="M46" s="255" t="s">
        <v>1634</v>
      </c>
      <c r="N46" s="371">
        <f>'N - Desp. EQUIPAM. E MAT. PERM.'!$AK$107</f>
        <v>0</v>
      </c>
      <c r="O46" s="274" t="str">
        <f>IF(N46=0,"","
• PLANILHA N - Desp. EQUIPAM. E MAT. PERM. - DESPESA COM INFRAESTRUTURA SUPERA O LIMITE - DEVE SER APRESENTADO PROJETO ESPECÍFICO DE MELHORIA DE INFRAESTRUTURA LABORATORIAL.
")</f>
        <v/>
      </c>
      <c r="Q46" s="24" t="s">
        <v>2178</v>
      </c>
      <c r="T46" s="367"/>
    </row>
    <row r="47" spans="1:20" ht="25" customHeight="1" x14ac:dyDescent="0.35">
      <c r="A47" s="842"/>
      <c r="B47" s="497" t="str">
        <f>'A - DADOS INST.'!T52</f>
        <v/>
      </c>
      <c r="C47" s="498" t="str">
        <f>'A - DADOS INST.'!U52</f>
        <v/>
      </c>
      <c r="D47" s="498" t="str">
        <f>'A - DADOS INST.'!V52</f>
        <v/>
      </c>
      <c r="E47" s="500">
        <f>'T - OUTRAS DESP.'!BG15</f>
        <v>0</v>
      </c>
      <c r="G47" s="27"/>
      <c r="H47" s="27"/>
      <c r="I47" s="851"/>
      <c r="M47" s="255" t="s">
        <v>1635</v>
      </c>
      <c r="N47" s="371">
        <f>'O - Desp. OUTROS BENS E DIR.'!$AJ$55</f>
        <v>0</v>
      </c>
      <c r="O47" s="274" t="str">
        <f>IF(N47=0,"","
• PLANILHA O - Desp. OUTROS BENS E DIR. - CAMPOS OBRIGATÓRIOS NÃO PREENCHIDOS.
")</f>
        <v/>
      </c>
      <c r="Q47" s="24" t="s">
        <v>2179</v>
      </c>
      <c r="T47" s="367"/>
    </row>
    <row r="48" spans="1:20" ht="25" customHeight="1" x14ac:dyDescent="0.35">
      <c r="A48" s="842"/>
      <c r="B48" s="497" t="str">
        <f>'A - DADOS INST.'!T53</f>
        <v/>
      </c>
      <c r="C48" s="498" t="str">
        <f>'A - DADOS INST.'!U53</f>
        <v/>
      </c>
      <c r="D48" s="498" t="str">
        <f>'A - DADOS INST.'!V53</f>
        <v/>
      </c>
      <c r="E48" s="500">
        <f>'T - OUTRAS DESP.'!BG16</f>
        <v>0</v>
      </c>
      <c r="G48" s="27"/>
      <c r="H48" s="27"/>
      <c r="I48" s="851"/>
      <c r="M48" s="255" t="s">
        <v>1635</v>
      </c>
      <c r="N48" s="371">
        <f>'O - Desp. OUTROS BENS E DIR.'!$AK$55</f>
        <v>0</v>
      </c>
      <c r="O48" s="274" t="str">
        <f>IF(N48=0,"","
• PLANILHA O - Desp. OUTROS BENS E DIR. - CAMPOS COM INFORMAÇÕES INVÁLIDAS.
")</f>
        <v/>
      </c>
      <c r="Q48" s="24" t="s">
        <v>2180</v>
      </c>
      <c r="T48" s="367"/>
    </row>
    <row r="49" spans="1:20" ht="25" customHeight="1" x14ac:dyDescent="0.35">
      <c r="A49" s="842"/>
      <c r="B49" s="497" t="str">
        <f>'A - DADOS INST.'!T54</f>
        <v/>
      </c>
      <c r="C49" s="498" t="str">
        <f>'A - DADOS INST.'!U54</f>
        <v/>
      </c>
      <c r="D49" s="498" t="str">
        <f>'A - DADOS INST.'!V54</f>
        <v/>
      </c>
      <c r="E49" s="500">
        <f>'T - OUTRAS DESP.'!BG17</f>
        <v>0</v>
      </c>
      <c r="G49" s="27"/>
      <c r="H49" s="27"/>
      <c r="I49" s="851"/>
      <c r="M49" s="255" t="s">
        <v>1635</v>
      </c>
      <c r="N49" s="371">
        <f>'O - Desp. OUTROS BENS E DIR.'!$AL$55</f>
        <v>0</v>
      </c>
      <c r="O49" s="274" t="str">
        <f>IF(N49=0,"","
• PLANILHA O - Desp. OUTROS BENS E DIR. - DESPESA NÃO ADMITIDA.
")</f>
        <v/>
      </c>
      <c r="Q49" s="24" t="s">
        <v>2181</v>
      </c>
      <c r="T49" s="367"/>
    </row>
    <row r="50" spans="1:20" ht="25" customHeight="1" x14ac:dyDescent="0.35">
      <c r="A50" s="842"/>
      <c r="B50" s="497" t="str">
        <f>'A - DADOS INST.'!T55</f>
        <v/>
      </c>
      <c r="C50" s="498" t="str">
        <f>'A - DADOS INST.'!U55</f>
        <v/>
      </c>
      <c r="D50" s="498" t="str">
        <f>'A - DADOS INST.'!V55</f>
        <v/>
      </c>
      <c r="E50" s="500">
        <f>'T - OUTRAS DESP.'!BG18</f>
        <v>0</v>
      </c>
      <c r="G50" s="27"/>
      <c r="H50" s="27"/>
      <c r="I50" s="851"/>
      <c r="M50" s="255" t="s">
        <v>2380</v>
      </c>
      <c r="N50" s="371">
        <f>'P - Desp. CUSTOS DIRETOS'!$AF$55</f>
        <v>0</v>
      </c>
      <c r="O50" s="274" t="str">
        <f>IF(N50=0,"","
• PLANILHA P - Desp. CUSTOS DIRETOS - CAMPOS OBRIGATÓRIOS NÃO PREENCHIDOS.
")</f>
        <v/>
      </c>
      <c r="Q50" s="24" t="s">
        <v>2182</v>
      </c>
      <c r="T50" s="367"/>
    </row>
    <row r="51" spans="1:20" ht="25" customHeight="1" x14ac:dyDescent="0.35">
      <c r="A51" s="842"/>
      <c r="B51" s="497" t="str">
        <f>'A - DADOS INST.'!T56</f>
        <v/>
      </c>
      <c r="C51" s="498" t="str">
        <f>'A - DADOS INST.'!U56</f>
        <v/>
      </c>
      <c r="D51" s="498" t="str">
        <f>'A - DADOS INST.'!V56</f>
        <v/>
      </c>
      <c r="E51" s="500">
        <f>'T - OUTRAS DESP.'!BG19</f>
        <v>0</v>
      </c>
      <c r="G51" s="27"/>
      <c r="H51" s="27"/>
      <c r="I51" s="851"/>
      <c r="M51" s="255" t="s">
        <v>2380</v>
      </c>
      <c r="N51" s="371">
        <f>'P - Desp. CUSTOS DIRETOS'!$AG$55</f>
        <v>0</v>
      </c>
      <c r="O51" s="274" t="str">
        <f>IF(N51=0,"","
• PLANILHA P - Desp. CUSTOS DIRETOS - CAMPOS COM INFORMAÇÕES INVÁLIDAS.
")</f>
        <v/>
      </c>
      <c r="Q51" s="24" t="s">
        <v>2183</v>
      </c>
      <c r="T51" s="367"/>
    </row>
    <row r="52" spans="1:20" ht="25" customHeight="1" thickBot="1" x14ac:dyDescent="0.4">
      <c r="A52" s="843"/>
      <c r="B52" s="845" t="s">
        <v>208</v>
      </c>
      <c r="C52" s="845"/>
      <c r="D52" s="845"/>
      <c r="E52" s="501">
        <f>SUM(E36:E51)</f>
        <v>0</v>
      </c>
      <c r="G52" s="27"/>
      <c r="H52" s="27"/>
      <c r="I52" s="851"/>
      <c r="M52" s="255" t="s">
        <v>2380</v>
      </c>
      <c r="N52" s="371">
        <f>'P - Desp. CUSTOS DIRETOS'!$AH$55</f>
        <v>0</v>
      </c>
      <c r="O52" s="274" t="str">
        <f>IF(N52=0,"","
• PLANILHA P - Desp. CUSTOS DIRETOS - DESPESA NÃO ADMITIDA.
")</f>
        <v/>
      </c>
      <c r="Q52" s="24" t="s">
        <v>2401</v>
      </c>
      <c r="T52" s="367"/>
    </row>
    <row r="53" spans="1:20" ht="25" customHeight="1" thickTop="1" x14ac:dyDescent="0.35">
      <c r="I53" s="851"/>
      <c r="M53" s="255" t="s">
        <v>1636</v>
      </c>
      <c r="N53" s="371">
        <f>'Q - Desp. CAPAC. DE FORN.'!$AK$85</f>
        <v>0</v>
      </c>
      <c r="O53" s="274" t="str">
        <f>IF(N53=0,"","
• PLANILHA Q - Desp. CAPAC. DE FORN. - CAMPOS OBRIGATÓRIOS NÃO PREENCHIDOS.
")</f>
        <v/>
      </c>
      <c r="Q53" s="24" t="s">
        <v>2402</v>
      </c>
      <c r="T53" s="367"/>
    </row>
    <row r="54" spans="1:20" ht="25" customHeight="1" x14ac:dyDescent="0.35">
      <c r="I54" s="851"/>
      <c r="M54" s="255" t="s">
        <v>1636</v>
      </c>
      <c r="N54" s="371">
        <f>'Q - Desp. CAPAC. DE FORN.'!$AL$85</f>
        <v>0</v>
      </c>
      <c r="O54" s="274" t="str">
        <f>IF(N54=0,"","
• PLANILHA Q - Desp. CAPAC. DE FORN. - CAMPOS COM INFORMAÇÕES INVÁLIDAS.
")</f>
        <v/>
      </c>
      <c r="Q54" s="24" t="s">
        <v>2403</v>
      </c>
      <c r="T54" s="367"/>
    </row>
    <row r="55" spans="1:20" ht="25" customHeight="1" x14ac:dyDescent="0.35">
      <c r="I55" s="851"/>
      <c r="M55" s="255" t="s">
        <v>1636</v>
      </c>
      <c r="N55" s="371">
        <f>'Q - Desp. CAPAC. DE FORN.'!$AM$85</f>
        <v>0</v>
      </c>
      <c r="O55" s="274" t="str">
        <f>IF(N55=0,"","
• PLANILHA Q - Desp. CAPAC. DE FORN. - DESPESA NÃO ADMITIDA.
")</f>
        <v/>
      </c>
      <c r="Q55" s="24" t="s">
        <v>2184</v>
      </c>
      <c r="T55" s="367"/>
    </row>
    <row r="56" spans="1:20" ht="25" customHeight="1" x14ac:dyDescent="0.35">
      <c r="I56" s="851"/>
      <c r="M56" s="255" t="s">
        <v>1637</v>
      </c>
      <c r="N56" s="371">
        <f>'R - Desp. REC. HUMANOS'!$Z$44</f>
        <v>0</v>
      </c>
      <c r="O56" s="274" t="str">
        <f>IF(N56=0,"","
• PLANILHA R - Desp. REC. HUMANOS - CAMPOS OBRIGATÓRIOS NÃO PREENCHIDOS.
")</f>
        <v/>
      </c>
      <c r="Q56" s="24" t="s">
        <v>2185</v>
      </c>
      <c r="T56" s="367"/>
    </row>
    <row r="57" spans="1:20" ht="25" customHeight="1" x14ac:dyDescent="0.35">
      <c r="I57" s="851"/>
      <c r="M57" s="255" t="s">
        <v>1637</v>
      </c>
      <c r="N57" s="371">
        <f>'R - Desp. REC. HUMANOS'!$AA$44</f>
        <v>0</v>
      </c>
      <c r="O57" s="274" t="str">
        <f>IF(N57=0,"","
• PLANILHA R - Desp. REC. HUMANOS - DESPESA NÃO ADMITIDA.
")</f>
        <v/>
      </c>
      <c r="Q57" s="24" t="s">
        <v>2186</v>
      </c>
      <c r="T57" s="367"/>
    </row>
    <row r="58" spans="1:20" ht="25" customHeight="1" x14ac:dyDescent="0.35">
      <c r="I58" s="851"/>
      <c r="M58" s="255" t="s">
        <v>1638</v>
      </c>
      <c r="N58" s="372">
        <f>'S - Desp. TESTES'!$AD$105</f>
        <v>0</v>
      </c>
      <c r="O58" s="368" t="str">
        <f>IF(N58=0,"","
• PLANILHA S - Desp. TESTES - CAMPOS OBRIGATÓRIOS NÃO PREENCHIDOS.
")</f>
        <v/>
      </c>
      <c r="Q58" s="24" t="s">
        <v>2187</v>
      </c>
      <c r="T58" s="367"/>
    </row>
    <row r="59" spans="1:20" ht="25" customHeight="1" x14ac:dyDescent="0.35">
      <c r="I59" s="851"/>
      <c r="M59" s="255" t="s">
        <v>1638</v>
      </c>
      <c r="N59" s="372">
        <f>'S - Desp. TESTES'!$AE$105</f>
        <v>0</v>
      </c>
      <c r="O59" s="368" t="str">
        <f>IF(N59=0,"","
• PLANILHA S - Desp. TESTES - CAMPOS COM INFORMAÇÕES INVÁLIDAS.
")</f>
        <v/>
      </c>
      <c r="Q59" s="24" t="s">
        <v>2188</v>
      </c>
      <c r="T59" s="367"/>
    </row>
    <row r="60" spans="1:20" ht="25" customHeight="1" x14ac:dyDescent="0.35">
      <c r="I60" s="851"/>
      <c r="M60" s="255" t="s">
        <v>1638</v>
      </c>
      <c r="N60" s="372">
        <f>'S - Desp. TESTES'!$AF$105</f>
        <v>0</v>
      </c>
      <c r="O60" s="368" t="str">
        <f>IF(N60=0,"","
• PLANILHA S - Desp. TESTES - DESPESA NÃO ADMITIDA.
")</f>
        <v/>
      </c>
      <c r="Q60" s="24" t="s">
        <v>2189</v>
      </c>
      <c r="T60" s="367"/>
    </row>
    <row r="61" spans="1:20" ht="25" customHeight="1" x14ac:dyDescent="0.35">
      <c r="I61" s="851"/>
      <c r="M61" s="255" t="s">
        <v>1639</v>
      </c>
      <c r="N61" s="372">
        <f>'T - OUTRAS DESP.'!$Z$65</f>
        <v>0</v>
      </c>
      <c r="O61" s="368" t="str">
        <f>IF(N61=0,"","
• PLANILHA T - OUTRAS DESP. - CAMPOS OBRIGATÓRIOS NÃO PREENCHIDOS.
")</f>
        <v/>
      </c>
      <c r="Q61" s="24" t="s">
        <v>2190</v>
      </c>
      <c r="T61" s="367"/>
    </row>
    <row r="62" spans="1:20" ht="25" customHeight="1" x14ac:dyDescent="0.35">
      <c r="I62" s="851"/>
      <c r="M62" s="255" t="s">
        <v>1639</v>
      </c>
      <c r="N62" s="372">
        <f>'T - OUTRAS DESP.'!$AA$65</f>
        <v>0</v>
      </c>
      <c r="O62" s="368" t="str">
        <f>IF(N62=0,"","
• PLANILHA T - OUTRAS DESP. - CAMPOS COM INFORMAÇÕES INVÁLIDAS.
")</f>
        <v/>
      </c>
      <c r="Q62" s="24" t="s">
        <v>2191</v>
      </c>
      <c r="T62" s="367"/>
    </row>
    <row r="63" spans="1:20" ht="25" customHeight="1" x14ac:dyDescent="0.35">
      <c r="I63" s="851"/>
      <c r="M63" s="255" t="s">
        <v>1639</v>
      </c>
      <c r="N63" s="372">
        <f>'T - OUTRAS DESP.'!$AB$65</f>
        <v>0</v>
      </c>
      <c r="O63" s="368" t="str">
        <f>IF(N63=0,"","
• PLANILHA T - OUTRAS DESP. - DESPESA NÃO ADMITIDA.
")</f>
        <v/>
      </c>
      <c r="Q63" s="24" t="s">
        <v>2192</v>
      </c>
      <c r="T63" s="367"/>
    </row>
    <row r="64" spans="1:20" ht="25" customHeight="1" x14ac:dyDescent="0.35">
      <c r="I64" s="851"/>
      <c r="M64" s="255" t="s">
        <v>1640</v>
      </c>
      <c r="N64" s="372">
        <f>'U - Desp. TRIBUTOS'!$AC$21</f>
        <v>0</v>
      </c>
      <c r="O64" s="368" t="str">
        <f>IF(N64=0,"","
• PLANILHA U - Desp. TRIBUTOS - CAMPOS OBRIGATÓRIOS NÃO PREENCHIDOS.
")</f>
        <v/>
      </c>
      <c r="Q64" s="24" t="s">
        <v>2193</v>
      </c>
      <c r="T64" s="367"/>
    </row>
    <row r="65" spans="9:20" ht="25" customHeight="1" x14ac:dyDescent="0.35">
      <c r="I65" s="851"/>
      <c r="M65" s="255" t="s">
        <v>1640</v>
      </c>
      <c r="N65" s="372">
        <f>'U - Desp. TRIBUTOS'!$AD$21</f>
        <v>0</v>
      </c>
      <c r="O65" s="368" t="str">
        <f>IF(N65=0,"","
• PLANILHA U - Desp. TRIBUTOS - CAMPOS COM INFORMAÇÕES INVÁLIDAS.
")</f>
        <v/>
      </c>
      <c r="Q65" s="24" t="s">
        <v>2194</v>
      </c>
      <c r="T65" s="367"/>
    </row>
    <row r="66" spans="9:20" ht="25" customHeight="1" x14ac:dyDescent="0.35">
      <c r="I66" s="851"/>
      <c r="M66" s="255" t="s">
        <v>1640</v>
      </c>
      <c r="N66" s="372">
        <f>'U - Desp. TRIBUTOS'!$AE$21</f>
        <v>0</v>
      </c>
      <c r="O66" s="368" t="str">
        <f>IF(N66=0,"","
• PLANILHA U - Desp. TRIBUTOS - DESPESA NÃO ADMITIDA.
")</f>
        <v/>
      </c>
      <c r="Q66" s="24" t="s">
        <v>2195</v>
      </c>
      <c r="T66" s="367"/>
    </row>
    <row r="67" spans="9:20" ht="25" customHeight="1" thickBot="1" x14ac:dyDescent="0.4">
      <c r="I67" s="851"/>
      <c r="M67" s="490" t="s">
        <v>2370</v>
      </c>
      <c r="N67" s="373">
        <f>'W - OUTRAS FONTES'!$J$32</f>
        <v>0</v>
      </c>
      <c r="O67" s="274" t="str">
        <f>IF(N67=0,"","
• PLANILHA W - OUTRAS FONTES - CAMPOS OBRIGATÓRIOS NÃO PREENCHIDOS.
")</f>
        <v/>
      </c>
      <c r="Q67" s="24" t="s">
        <v>2196</v>
      </c>
      <c r="T67" s="367"/>
    </row>
    <row r="68" spans="9:20" ht="25" customHeight="1" thickTop="1" thickBot="1" x14ac:dyDescent="0.4">
      <c r="I68" s="851"/>
      <c r="M68" s="369" t="s">
        <v>5</v>
      </c>
      <c r="N68" s="374">
        <f>SUM(N5:N67)</f>
        <v>0</v>
      </c>
      <c r="O68" s="370"/>
      <c r="Q68" s="24" t="s">
        <v>2205</v>
      </c>
      <c r="T68" s="367"/>
    </row>
    <row r="69" spans="9:20" ht="25" customHeight="1" thickTop="1" x14ac:dyDescent="0.35">
      <c r="I69" s="851"/>
      <c r="Q69" s="24" t="s">
        <v>2342</v>
      </c>
    </row>
    <row r="70" spans="9:20" ht="25" customHeight="1" x14ac:dyDescent="0.35">
      <c r="I70" s="851"/>
    </row>
    <row r="71" spans="9:20" ht="25" customHeight="1" x14ac:dyDescent="0.35">
      <c r="I71" s="851"/>
    </row>
    <row r="72" spans="9:20" ht="25" customHeight="1" thickBot="1" x14ac:dyDescent="0.4">
      <c r="I72" s="852"/>
    </row>
    <row r="73" spans="9:20" ht="25" customHeight="1" thickTop="1" x14ac:dyDescent="0.35"/>
    <row r="74" spans="9:20" x14ac:dyDescent="0.35">
      <c r="I74" s="43"/>
    </row>
    <row r="75" spans="9:20" x14ac:dyDescent="0.35">
      <c r="I75" s="43"/>
    </row>
    <row r="76" spans="9:20" x14ac:dyDescent="0.35">
      <c r="I76" s="43"/>
    </row>
    <row r="77" spans="9:20" x14ac:dyDescent="0.35">
      <c r="I77" s="43"/>
    </row>
    <row r="78" spans="9:20" x14ac:dyDescent="0.35">
      <c r="I78" s="43"/>
    </row>
    <row r="79" spans="9:20" x14ac:dyDescent="0.35">
      <c r="I79" s="43"/>
    </row>
    <row r="80" spans="9:20" x14ac:dyDescent="0.35">
      <c r="I80" s="43"/>
    </row>
    <row r="81" spans="9:9" x14ac:dyDescent="0.35">
      <c r="I81" s="43"/>
    </row>
    <row r="82" spans="9:9" x14ac:dyDescent="0.35">
      <c r="I82" s="43"/>
    </row>
    <row r="83" spans="9:9" x14ac:dyDescent="0.35">
      <c r="I83" s="43"/>
    </row>
    <row r="84" spans="9:9" x14ac:dyDescent="0.35">
      <c r="I84" s="43"/>
    </row>
    <row r="85" spans="9:9" x14ac:dyDescent="0.35">
      <c r="I85" s="43"/>
    </row>
    <row r="86" spans="9:9" x14ac:dyDescent="0.35">
      <c r="I86" s="43"/>
    </row>
    <row r="87" spans="9:9" x14ac:dyDescent="0.35">
      <c r="I87" s="43"/>
    </row>
    <row r="88" spans="9:9" x14ac:dyDescent="0.35">
      <c r="I88" s="43"/>
    </row>
    <row r="89" spans="9:9" x14ac:dyDescent="0.35">
      <c r="I89" s="43"/>
    </row>
  </sheetData>
  <sheetProtection algorithmName="SHA-512" hashValue="3JrimvjPUWalR35LS2K75Ajxb9uPEmue8vXLNPxBXHfnRSMp/uFxgUtbLZmoK83lrrKCwCxJZ0wTBGSwEQKN/g==" saltValue="BrK9sNYpbc6VBAwearFe8Q==" spinCount="100000" sheet="1" objects="1" scenarios="1" selectLockedCells="1"/>
  <customSheetViews>
    <customSheetView guid="{F5A100CB-B899-442A-8CB0-2AB82028E8A7}" showGridLines="0" hiddenColumns="1">
      <selection activeCell="I50" sqref="I50 K37"/>
      <rowBreaks count="2" manualBreakCount="2">
        <brk id="31" max="5" man="1"/>
        <brk id="53" max="5" man="1"/>
      </rowBreaks>
      <pageMargins left="0.78740157480314965" right="0.23622047244094491" top="0.78740157480314965" bottom="0.74803149606299213" header="0.31496062992125984" footer="0.31496062992125984"/>
      <pageSetup paperSize="9" scale="65" fitToHeight="3" orientation="landscape" r:id="rId1"/>
      <headerFooter>
        <oddHeader>&amp;CPTR - PARTE B&amp;RVERSÃO 2</oddHeader>
        <oddFooter>&amp;A&amp;RPágina &amp;P</oddFooter>
      </headerFooter>
    </customSheetView>
  </customSheetViews>
  <mergeCells count="44">
    <mergeCell ref="A3:C4"/>
    <mergeCell ref="D3:E3"/>
    <mergeCell ref="B11:C11"/>
    <mergeCell ref="B10:C10"/>
    <mergeCell ref="B9:C9"/>
    <mergeCell ref="B8:C8"/>
    <mergeCell ref="B7:C7"/>
    <mergeCell ref="B19:C19"/>
    <mergeCell ref="B18:C18"/>
    <mergeCell ref="B17:C17"/>
    <mergeCell ref="B6:C6"/>
    <mergeCell ref="B5:C5"/>
    <mergeCell ref="B16:C16"/>
    <mergeCell ref="B15:C15"/>
    <mergeCell ref="B14:C14"/>
    <mergeCell ref="B13:C13"/>
    <mergeCell ref="B12:C12"/>
    <mergeCell ref="B23:C23"/>
    <mergeCell ref="B22:C22"/>
    <mergeCell ref="D29:E29"/>
    <mergeCell ref="A27:C27"/>
    <mergeCell ref="A28:C28"/>
    <mergeCell ref="A29:C29"/>
    <mergeCell ref="B26:C26"/>
    <mergeCell ref="A20:A22"/>
    <mergeCell ref="E20:E22"/>
    <mergeCell ref="B21:C21"/>
    <mergeCell ref="B20:C20"/>
    <mergeCell ref="M3:N3"/>
    <mergeCell ref="A34:A52"/>
    <mergeCell ref="B34:D34"/>
    <mergeCell ref="B52:D52"/>
    <mergeCell ref="K17:K18"/>
    <mergeCell ref="A23:A26"/>
    <mergeCell ref="E5:E7"/>
    <mergeCell ref="A8:A19"/>
    <mergeCell ref="E8:E19"/>
    <mergeCell ref="A5:A7"/>
    <mergeCell ref="I4:I72"/>
    <mergeCell ref="E23:E26"/>
    <mergeCell ref="D27:E27"/>
    <mergeCell ref="D28:E28"/>
    <mergeCell ref="B25:C25"/>
    <mergeCell ref="B24:C24"/>
  </mergeCells>
  <conditionalFormatting sqref="I4:I72">
    <cfRule type="cellIs" dxfId="0" priority="1" operator="equal">
      <formula>$K$17</formula>
    </cfRule>
  </conditionalFormatting>
  <pageMargins left="0.78740157480314965" right="0.23622047244094491" top="0.78740157480314965" bottom="0.74803149606299213" header="0.31496062992125984" footer="0.31496062992125984"/>
  <pageSetup paperSize="9" scale="65" fitToHeight="3" orientation="landscape" r:id="rId2"/>
  <headerFooter>
    <oddHeader>&amp;CPTR - PARTE B&amp;RVERSÃO 2</oddHeader>
    <oddFooter>&amp;A&amp;RPágina &amp;P</oddFooter>
  </headerFooter>
  <rowBreaks count="2" manualBreakCount="2">
    <brk id="31" max="5" man="1"/>
    <brk id="53" max="5" man="1"/>
  </row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Plan29"/>
  <dimension ref="A1:Q3"/>
  <sheetViews>
    <sheetView topLeftCell="I1" workbookViewId="0">
      <selection activeCell="N1" sqref="N1"/>
    </sheetView>
  </sheetViews>
  <sheetFormatPr defaultColWidth="9.1796875" defaultRowHeight="11.5" x14ac:dyDescent="0.25"/>
  <cols>
    <col min="1" max="1" width="19.54296875" style="223" customWidth="1"/>
    <col min="2" max="2" width="21.453125" style="223" customWidth="1"/>
    <col min="3" max="3" width="21.81640625" style="223" customWidth="1"/>
    <col min="4" max="4" width="21.26953125" style="223" customWidth="1"/>
    <col min="5" max="5" width="16.7265625" style="223" customWidth="1"/>
    <col min="6" max="6" width="18.1796875" style="223" customWidth="1"/>
    <col min="7" max="9" width="18.7265625" style="223" customWidth="1"/>
    <col min="10" max="10" width="17.54296875" style="223" customWidth="1"/>
    <col min="11" max="11" width="14.54296875" style="223" customWidth="1"/>
    <col min="12" max="12" width="12.1796875" style="223" customWidth="1"/>
    <col min="13" max="13" width="10.54296875" style="223" customWidth="1"/>
    <col min="14" max="14" width="15.1796875" style="223" customWidth="1"/>
    <col min="15" max="15" width="14.7265625" style="489" bestFit="1" customWidth="1"/>
    <col min="16" max="16" width="13.81640625" style="489" bestFit="1" customWidth="1"/>
    <col min="17" max="17" width="18.26953125" style="489" bestFit="1" customWidth="1"/>
    <col min="18" max="16384" width="9.1796875" style="223"/>
  </cols>
  <sheetData>
    <row r="1" spans="1:17" x14ac:dyDescent="0.25">
      <c r="A1" s="223" t="s">
        <v>2237</v>
      </c>
      <c r="B1" s="223" t="s">
        <v>2238</v>
      </c>
      <c r="C1" s="223" t="s">
        <v>2239</v>
      </c>
      <c r="D1" s="223" t="s">
        <v>2240</v>
      </c>
      <c r="E1" s="223" t="s">
        <v>2241</v>
      </c>
      <c r="F1" s="223" t="s">
        <v>2242</v>
      </c>
      <c r="G1" s="223" t="s">
        <v>2243</v>
      </c>
      <c r="H1" s="223" t="s">
        <v>2244</v>
      </c>
      <c r="I1" s="223" t="s">
        <v>2245</v>
      </c>
      <c r="J1" s="223" t="s">
        <v>2246</v>
      </c>
      <c r="K1" s="223" t="s">
        <v>2247</v>
      </c>
      <c r="L1" s="223" t="s">
        <v>2248</v>
      </c>
      <c r="M1" s="223" t="s">
        <v>2249</v>
      </c>
      <c r="N1" s="223" t="s">
        <v>2250</v>
      </c>
      <c r="O1" s="489" t="s">
        <v>2456</v>
      </c>
      <c r="P1" s="489" t="s">
        <v>2457</v>
      </c>
      <c r="Q1" s="489" t="s">
        <v>2458</v>
      </c>
    </row>
    <row r="2" spans="1:17" ht="23" x14ac:dyDescent="0.25">
      <c r="A2" s="223" t="s">
        <v>1512</v>
      </c>
      <c r="B2" s="225" t="s">
        <v>297</v>
      </c>
      <c r="C2" s="225" t="s">
        <v>296</v>
      </c>
      <c r="D2" s="225" t="s">
        <v>313</v>
      </c>
      <c r="E2" s="225" t="s">
        <v>1555</v>
      </c>
      <c r="F2" s="225" t="s">
        <v>284</v>
      </c>
      <c r="G2" s="225" t="s">
        <v>1556</v>
      </c>
      <c r="H2" s="225" t="s">
        <v>1518</v>
      </c>
      <c r="I2" s="225" t="s">
        <v>1519</v>
      </c>
      <c r="J2" s="225" t="s">
        <v>255</v>
      </c>
      <c r="K2" s="225" t="s">
        <v>256</v>
      </c>
      <c r="L2" s="225" t="s">
        <v>298</v>
      </c>
      <c r="M2" s="225" t="s">
        <v>14</v>
      </c>
      <c r="N2" s="225" t="s">
        <v>16</v>
      </c>
      <c r="O2" s="624" t="s">
        <v>2459</v>
      </c>
      <c r="P2" s="624" t="s">
        <v>2460</v>
      </c>
      <c r="Q2" s="489" t="s">
        <v>2453</v>
      </c>
    </row>
    <row r="3" spans="1:17" x14ac:dyDescent="0.25">
      <c r="A3" s="223" t="str">
        <f>IF(BASE!$B$1="","",BASE!$B$1)</f>
        <v>VERSÃO 6</v>
      </c>
      <c r="B3" s="223" t="str">
        <f>IF(BASE!$B$3="","",BASE!$B$3)</f>
        <v/>
      </c>
      <c r="C3" s="223" t="str">
        <f>IF(BASE!$G$6="","",BASE!$G$6)</f>
        <v/>
      </c>
      <c r="D3" s="223" t="str">
        <f>IF(BASE!$B$7="","",BASE!$B$7)</f>
        <v/>
      </c>
      <c r="E3" s="223" t="str">
        <f>IF(BASE!$B$9="SIM","S",IF(BASE!$B$9="NÃO","N",""))</f>
        <v/>
      </c>
      <c r="F3" s="223" t="str">
        <f>IF(BASE!$B$11="SIM","S",IF(BASE!$B$11="NÃO","N",""))</f>
        <v/>
      </c>
      <c r="G3" s="223" t="str">
        <f>IF(BASE!$B$13="","",BASE!$B$13)</f>
        <v/>
      </c>
      <c r="H3" s="223" t="str">
        <f>IF(BASE!$B$15="","",BASE!$B$15)</f>
        <v/>
      </c>
      <c r="I3" s="223" t="str">
        <f>IF(BASE!$B$17="","",TEXT(BASE!$B$17,"DD/MM/AAAA"))</f>
        <v/>
      </c>
      <c r="J3" s="223" t="str">
        <f>IF('A - DADOS INST.'!$G$4="","",'A - DADOS INST.'!$G$4)</f>
        <v/>
      </c>
      <c r="K3" s="223" t="str">
        <f>IF('B - DADOS TÉCNICOS'!$A$4="","",'B - DADOS TÉCNICOS'!$A$4)</f>
        <v/>
      </c>
      <c r="L3" s="223" t="str">
        <f>IF('B - DADOS TÉCNICOS'!$C$6="","",'B - DADOS TÉCNICOS'!$C$6)</f>
        <v/>
      </c>
      <c r="M3" s="223" t="str">
        <f>IF('B - DADOS TÉCNICOS'!$B$12="","",'B - DADOS TÉCNICOS'!$B$12)</f>
        <v/>
      </c>
      <c r="N3" s="223" t="str">
        <f>IF('B - DADOS TÉCNICOS'!$C$12="","",'B - DADOS TÉCNICOS'!$C$12)</f>
        <v/>
      </c>
      <c r="O3" s="489" t="str">
        <f>IF('B - DADOS TÉCNICOS'!B45="","",'B - DADOS TÉCNICOS'!B45)</f>
        <v/>
      </c>
      <c r="P3" s="489" t="str">
        <f>IF('B - DADOS TÉCNICOS'!C45="","",'B - DADOS TÉCNICOS'!C45)</f>
        <v/>
      </c>
      <c r="Q3" s="625" t="str">
        <f>IF('B - DADOS TÉCNICOS'!C47="","",'B - DADOS TÉCNICOS'!C47)</f>
        <v/>
      </c>
    </row>
  </sheetData>
  <sheetProtection algorithmName="SHA-512" hashValue="IPbRAZ9rRJQiCcTaprmlkmottVu86n4ScYJddi0lJp+2bLJD49G1nGhlFUAqSg6lfJSbgYRbB3W3QRt9nEnrCw==" saltValue="OL0XJIbCS3UyH1hsnvqt+w==" spinCount="100000" sheet="1" objects="1" scenarios="1" selectLockedCells="1"/>
  <customSheetViews>
    <customSheetView guid="{F5A100CB-B899-442A-8CB0-2AB82028E8A7}" state="hidden">
      <selection activeCell="M2" sqref="M2"/>
      <pageMargins left="0.511811024" right="0.511811024" top="0.78740157499999996" bottom="0.78740157499999996" header="0.31496062000000002" footer="0.31496062000000002"/>
    </customSheetView>
  </customSheetViews>
  <pageMargins left="0.511811024" right="0.511811024" top="0.78740157499999996" bottom="0.78740157499999996" header="0.31496062000000002" footer="0.3149606200000000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Plan30"/>
  <dimension ref="A1:B12"/>
  <sheetViews>
    <sheetView workbookViewId="0">
      <selection activeCell="C10" sqref="C10"/>
    </sheetView>
  </sheetViews>
  <sheetFormatPr defaultColWidth="9.1796875" defaultRowHeight="11.5" x14ac:dyDescent="0.25"/>
  <cols>
    <col min="1" max="1" width="19.81640625" style="223" customWidth="1"/>
    <col min="2" max="2" width="23.7265625" style="223" customWidth="1"/>
    <col min="3" max="3" width="23.81640625" style="223" customWidth="1"/>
    <col min="4" max="16384" width="9.1796875" style="223"/>
  </cols>
  <sheetData>
    <row r="1" spans="1:2" x14ac:dyDescent="0.25">
      <c r="A1" s="223" t="s">
        <v>2251</v>
      </c>
      <c r="B1" s="223" t="s">
        <v>2252</v>
      </c>
    </row>
    <row r="2" spans="1:2" x14ac:dyDescent="0.25">
      <c r="A2" s="223" t="s">
        <v>0</v>
      </c>
      <c r="B2" s="223" t="s">
        <v>285</v>
      </c>
    </row>
    <row r="3" spans="1:2" x14ac:dyDescent="0.25">
      <c r="A3" s="223" t="str">
        <f>IF('A - DADOS INST.'!B5="","",'A - DADOS INST.'!B5)</f>
        <v/>
      </c>
      <c r="B3" s="223" t="str">
        <f>IF('A - DADOS INST.'!C5="","",'A - DADOS INST.'!C5)</f>
        <v/>
      </c>
    </row>
    <row r="4" spans="1:2" x14ac:dyDescent="0.25">
      <c r="A4" s="223" t="str">
        <f>IF('A - DADOS INST.'!B6="","",'A - DADOS INST.'!B6)</f>
        <v/>
      </c>
      <c r="B4" s="223" t="str">
        <f>IF('A - DADOS INST.'!C6="","",'A - DADOS INST.'!C6)</f>
        <v/>
      </c>
    </row>
    <row r="5" spans="1:2" x14ac:dyDescent="0.25">
      <c r="A5" s="223" t="str">
        <f>IF('A - DADOS INST.'!B7="","",'A - DADOS INST.'!B7)</f>
        <v/>
      </c>
      <c r="B5" s="223" t="str">
        <f>IF('A - DADOS INST.'!C7="","",'A - DADOS INST.'!C7)</f>
        <v/>
      </c>
    </row>
    <row r="6" spans="1:2" x14ac:dyDescent="0.25">
      <c r="A6" s="223" t="str">
        <f>IF('A - DADOS INST.'!B8="","",'A - DADOS INST.'!B8)</f>
        <v/>
      </c>
      <c r="B6" s="223" t="str">
        <f>IF('A - DADOS INST.'!C8="","",'A - DADOS INST.'!C8)</f>
        <v/>
      </c>
    </row>
    <row r="7" spans="1:2" x14ac:dyDescent="0.25">
      <c r="A7" s="223" t="str">
        <f>IF('A - DADOS INST.'!B9="","",'A - DADOS INST.'!B9)</f>
        <v/>
      </c>
      <c r="B7" s="223" t="str">
        <f>IF('A - DADOS INST.'!C9="","",'A - DADOS INST.'!C9)</f>
        <v/>
      </c>
    </row>
    <row r="8" spans="1:2" x14ac:dyDescent="0.25">
      <c r="A8" s="223" t="str">
        <f>IF('A - DADOS INST.'!B10="","",'A - DADOS INST.'!B10)</f>
        <v/>
      </c>
      <c r="B8" s="223" t="str">
        <f>IF('A - DADOS INST.'!C10="","",'A - DADOS INST.'!C10)</f>
        <v/>
      </c>
    </row>
    <row r="9" spans="1:2" x14ac:dyDescent="0.25">
      <c r="A9" s="223" t="str">
        <f>IF('A - DADOS INST.'!B11="","",'A - DADOS INST.'!B11)</f>
        <v/>
      </c>
      <c r="B9" s="223" t="str">
        <f>IF('A - DADOS INST.'!C11="","",'A - DADOS INST.'!C11)</f>
        <v/>
      </c>
    </row>
    <row r="10" spans="1:2" x14ac:dyDescent="0.25">
      <c r="A10" s="223" t="str">
        <f>IF('A - DADOS INST.'!B12="","",'A - DADOS INST.'!B12)</f>
        <v/>
      </c>
      <c r="B10" s="223" t="str">
        <f>IF('A - DADOS INST.'!C12="","",'A - DADOS INST.'!C12)</f>
        <v/>
      </c>
    </row>
    <row r="11" spans="1:2" x14ac:dyDescent="0.25">
      <c r="A11" s="223" t="str">
        <f>IF('A - DADOS INST.'!B13="","",'A - DADOS INST.'!B13)</f>
        <v/>
      </c>
      <c r="B11" s="223" t="str">
        <f>IF('A - DADOS INST.'!C13="","",'A - DADOS INST.'!C13)</f>
        <v/>
      </c>
    </row>
    <row r="12" spans="1:2" x14ac:dyDescent="0.25">
      <c r="A12" s="223" t="str">
        <f>IF('A - DADOS INST.'!B14="","",'A - DADOS INST.'!B14)</f>
        <v/>
      </c>
      <c r="B12" s="223" t="str">
        <f>IF('A - DADOS INST.'!C14="","",'A - DADOS INST.'!C14)</f>
        <v/>
      </c>
    </row>
  </sheetData>
  <sheetProtection algorithmName="SHA-512" hashValue="XOyAB4c91AlyPgp3nmT5YGhMFYa7RcHolb8r8R32gBh77f4Mnnd+VByWuxvzWtpU49SUH+o2/qO9XfS7RnXKmA==" saltValue="fB0/IipbxqQtMpaVXehH7w==" spinCount="100000" sheet="1" objects="1" scenarios="1" selectLockedCells="1"/>
  <customSheetViews>
    <customSheetView guid="{F5A100CB-B899-442A-8CB0-2AB82028E8A7}" state="hidden">
      <selection sqref="A1:B1"/>
      <pageMargins left="0.511811024" right="0.511811024" top="0.78740157499999996" bottom="0.78740157499999996" header="0.31496062000000002" footer="0.31496062000000002"/>
    </customSheetView>
  </customSheetViews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M3062"/>
  <sheetViews>
    <sheetView workbookViewId="0">
      <selection activeCell="A2" sqref="A2"/>
    </sheetView>
  </sheetViews>
  <sheetFormatPr defaultColWidth="9.1796875" defaultRowHeight="10" x14ac:dyDescent="0.2"/>
  <cols>
    <col min="1" max="1" width="40.453125" style="611" customWidth="1"/>
    <col min="2" max="2" width="39.1796875" style="611" customWidth="1"/>
    <col min="3" max="3" width="20.7265625" style="611" customWidth="1"/>
    <col min="4" max="4" width="19" style="611" customWidth="1"/>
    <col min="5" max="5" width="15.453125" style="611" customWidth="1"/>
    <col min="6" max="6" width="64.453125" style="611" customWidth="1"/>
    <col min="7" max="7" width="22.7265625" style="609" customWidth="1"/>
    <col min="8" max="8" width="92.26953125" style="610" customWidth="1"/>
    <col min="9" max="9" width="54.7265625" style="611" customWidth="1"/>
    <col min="10" max="10" width="23.453125" style="611" customWidth="1"/>
    <col min="11" max="11" width="22.81640625" style="611" customWidth="1"/>
    <col min="12" max="12" width="37.7265625" style="611" customWidth="1"/>
    <col min="13" max="13" width="24.81640625" style="611" customWidth="1"/>
    <col min="14" max="16384" width="9.1796875" style="611"/>
  </cols>
  <sheetData>
    <row r="1" spans="1:13" ht="10.5" x14ac:dyDescent="0.25">
      <c r="A1" s="607" t="s">
        <v>1564</v>
      </c>
      <c r="B1" s="607"/>
      <c r="C1" s="607"/>
      <c r="D1" s="607"/>
      <c r="E1" s="607"/>
      <c r="F1" s="608"/>
      <c r="H1" s="610" t="s">
        <v>2461</v>
      </c>
    </row>
    <row r="2" spans="1:13" ht="21" x14ac:dyDescent="0.2">
      <c r="A2" s="606" t="s">
        <v>1589</v>
      </c>
      <c r="B2" s="612" t="s">
        <v>1588</v>
      </c>
      <c r="C2" s="612" t="s">
        <v>2420</v>
      </c>
      <c r="D2" s="612" t="s">
        <v>1586</v>
      </c>
      <c r="E2" s="612" t="s">
        <v>1587</v>
      </c>
      <c r="F2" s="612" t="s">
        <v>1578</v>
      </c>
      <c r="G2" s="612" t="s">
        <v>1565</v>
      </c>
      <c r="H2" s="613" t="s">
        <v>1566</v>
      </c>
    </row>
    <row r="3" spans="1:13" ht="12" x14ac:dyDescent="0.3">
      <c r="A3" s="614" t="s">
        <v>20</v>
      </c>
      <c r="B3" s="614" t="s">
        <v>249</v>
      </c>
      <c r="C3" s="614" t="s">
        <v>261</v>
      </c>
      <c r="D3" s="614" t="s">
        <v>250</v>
      </c>
      <c r="E3" s="614" t="s">
        <v>3</v>
      </c>
      <c r="F3" s="615" t="str">
        <f t="shared" ref="F3:F66" si="0">CONCATENATE(A3,";",B3,";",C3,";",D3,";",E3)</f>
        <v>PESQUISA BÁSICA;EMPRESA BRASILEIRA;MICRO OU PEQUENO;PÚBLICA;SIM</v>
      </c>
      <c r="G3" s="616" t="s">
        <v>1567</v>
      </c>
      <c r="H3" s="617" t="str">
        <f t="shared" ref="H3:H66" si="1">IF(AND(B3=$J$7,C3=""),$K$12,IF(AND(B3&lt;&gt;$J$7,C3&lt;&gt;""),$K$13,IF(AND(B3=$J$5,D3=""),$K$14,IF(AND(B3&lt;&gt;$J$5,D3&lt;&gt;""),$K$15,IF(AND(B3=$J$5,D3=$M$6,E3=""),$K$16,IF(AND(OR(B3&lt;&gt;$J$5,D3&lt;&gt;$M$6),E3&lt;&gt;""),$K$17,IF(G3="N",$K$18,"")))))))</f>
        <v>O CAMPO A.10 NÃO PODE SER PREENCHIDO SE A INFORMAÇÃO DO CAMPO A.7 FOR DIFERENTE DE"INSTITUIÇÃO CREDENCIADA".</v>
      </c>
      <c r="J3" s="637" t="s">
        <v>1250</v>
      </c>
      <c r="K3" s="637"/>
      <c r="L3" s="637"/>
      <c r="M3" s="637"/>
    </row>
    <row r="4" spans="1:13" ht="12" x14ac:dyDescent="0.3">
      <c r="A4" s="614" t="s">
        <v>20</v>
      </c>
      <c r="B4" s="614" t="s">
        <v>249</v>
      </c>
      <c r="C4" s="614" t="s">
        <v>261</v>
      </c>
      <c r="D4" s="614" t="s">
        <v>250</v>
      </c>
      <c r="E4" s="614" t="s">
        <v>4</v>
      </c>
      <c r="F4" s="615" t="str">
        <f t="shared" si="0"/>
        <v>PESQUISA BÁSICA;EMPRESA BRASILEIRA;MICRO OU PEQUENO;PÚBLICA;NÃO</v>
      </c>
      <c r="G4" s="616" t="s">
        <v>1567</v>
      </c>
      <c r="H4" s="617" t="str">
        <f t="shared" si="1"/>
        <v>O CAMPO A.10 NÃO PODE SER PREENCHIDO SE A INFORMAÇÃO DO CAMPO A.7 FOR DIFERENTE DE"INSTITUIÇÃO CREDENCIADA".</v>
      </c>
      <c r="J4" s="618" t="str">
        <f>'A - DADOS INST.'!L5</f>
        <v>A 102 - TIPO (A.7)</v>
      </c>
      <c r="K4" s="618" t="str">
        <f>'A - DADOS INST.'!L13</f>
        <v>A 103 - PORTE (A.8)</v>
      </c>
      <c r="L4" s="618" t="str">
        <f>'A - DADOS INST.'!L20</f>
        <v>A 104 - FINS LUCRATIVOS (A.11)</v>
      </c>
      <c r="M4" s="618" t="str">
        <f>'A - DADOS INST.'!L25</f>
        <v>A 105 - PÚBLICA OU PRIVADA (A.10)</v>
      </c>
    </row>
    <row r="5" spans="1:13" ht="12" x14ac:dyDescent="0.3">
      <c r="A5" s="614" t="s">
        <v>20</v>
      </c>
      <c r="B5" s="614" t="s">
        <v>249</v>
      </c>
      <c r="C5" s="614" t="s">
        <v>261</v>
      </c>
      <c r="D5" s="614" t="s">
        <v>250</v>
      </c>
      <c r="E5" s="614" t="s">
        <v>2354</v>
      </c>
      <c r="F5" s="615" t="str">
        <f t="shared" si="0"/>
        <v>PESQUISA BÁSICA;EMPRESA BRASILEIRA;MICRO OU PEQUENO;PÚBLICA;</v>
      </c>
      <c r="G5" s="616" t="s">
        <v>1567</v>
      </c>
      <c r="H5" s="617" t="str">
        <f t="shared" si="1"/>
        <v>O CAMPO A.10 NÃO PODE SER PREENCHIDO SE A INFORMAÇÃO DO CAMPO A.7 FOR DIFERENTE DE"INSTITUIÇÃO CREDENCIADA".</v>
      </c>
      <c r="J5" s="611" t="str">
        <f>'A - DADOS INST.'!L6</f>
        <v>INSTITUIÇÃO CREDENCIADA</v>
      </c>
      <c r="K5" s="611" t="str">
        <f>'A - DADOS INST.'!L14</f>
        <v>MICRO OU PEQUENO</v>
      </c>
      <c r="L5" s="611" t="str">
        <f>'A - DADOS INST.'!L21</f>
        <v>SIM</v>
      </c>
      <c r="M5" s="611" t="str">
        <f>'A - DADOS INST.'!L26</f>
        <v>PÚBLICA</v>
      </c>
    </row>
    <row r="6" spans="1:13" ht="12" x14ac:dyDescent="0.3">
      <c r="A6" s="614" t="s">
        <v>20</v>
      </c>
      <c r="B6" s="614" t="s">
        <v>249</v>
      </c>
      <c r="C6" s="614" t="s">
        <v>261</v>
      </c>
      <c r="D6" s="614" t="s">
        <v>251</v>
      </c>
      <c r="E6" s="614" t="s">
        <v>3</v>
      </c>
      <c r="F6" s="615" t="str">
        <f t="shared" si="0"/>
        <v>PESQUISA BÁSICA;EMPRESA BRASILEIRA;MICRO OU PEQUENO;PRIVADA;SIM</v>
      </c>
      <c r="G6" s="616" t="s">
        <v>1567</v>
      </c>
      <c r="H6" s="617" t="str">
        <f t="shared" si="1"/>
        <v>O CAMPO A.10 NÃO PODE SER PREENCHIDO SE A INFORMAÇÃO DO CAMPO A.7 FOR DIFERENTE DE"INSTITUIÇÃO CREDENCIADA".</v>
      </c>
      <c r="J6" s="611" t="str">
        <f>'A - DADOS INST.'!L7</f>
        <v>EMPRESA PETROLÍFERA</v>
      </c>
      <c r="K6" s="611" t="str">
        <f>'A - DADOS INST.'!L15</f>
        <v>MÉDIO</v>
      </c>
      <c r="L6" s="611" t="str">
        <f>'A - DADOS INST.'!L22</f>
        <v>NÃO</v>
      </c>
      <c r="M6" s="611" t="str">
        <f>'A - DADOS INST.'!L27</f>
        <v>PRIVADA</v>
      </c>
    </row>
    <row r="7" spans="1:13" ht="12" x14ac:dyDescent="0.3">
      <c r="A7" s="614" t="s">
        <v>20</v>
      </c>
      <c r="B7" s="614" t="s">
        <v>249</v>
      </c>
      <c r="C7" s="614" t="s">
        <v>261</v>
      </c>
      <c r="D7" s="614" t="s">
        <v>251</v>
      </c>
      <c r="E7" s="614" t="s">
        <v>4</v>
      </c>
      <c r="F7" s="615" t="str">
        <f t="shared" si="0"/>
        <v>PESQUISA BÁSICA;EMPRESA BRASILEIRA;MICRO OU PEQUENO;PRIVADA;NÃO</v>
      </c>
      <c r="G7" s="616" t="s">
        <v>1567</v>
      </c>
      <c r="H7" s="617" t="str">
        <f t="shared" si="1"/>
        <v>O CAMPO A.10 NÃO PODE SER PREENCHIDO SE A INFORMAÇÃO DO CAMPO A.7 FOR DIFERENTE DE"INSTITUIÇÃO CREDENCIADA".</v>
      </c>
      <c r="J7" s="611" t="str">
        <f>'A - DADOS INST.'!L9</f>
        <v>EMPRESA BRASILEIRA</v>
      </c>
      <c r="K7" s="611" t="str">
        <f>'A - DADOS INST.'!L16</f>
        <v>GRANDE</v>
      </c>
    </row>
    <row r="8" spans="1:13" ht="12" x14ac:dyDescent="0.3">
      <c r="A8" s="614" t="s">
        <v>20</v>
      </c>
      <c r="B8" s="614" t="s">
        <v>249</v>
      </c>
      <c r="C8" s="614" t="s">
        <v>261</v>
      </c>
      <c r="D8" s="614" t="s">
        <v>251</v>
      </c>
      <c r="E8" s="614" t="s">
        <v>2354</v>
      </c>
      <c r="F8" s="615" t="str">
        <f t="shared" si="0"/>
        <v>PESQUISA BÁSICA;EMPRESA BRASILEIRA;MICRO OU PEQUENO;PRIVADA;</v>
      </c>
      <c r="G8" s="616" t="s">
        <v>1567</v>
      </c>
      <c r="H8" s="617" t="str">
        <f t="shared" si="1"/>
        <v>O CAMPO A.10 NÃO PODE SER PREENCHIDO SE A INFORMAÇÃO DO CAMPO A.7 FOR DIFERENTE DE"INSTITUIÇÃO CREDENCIADA".</v>
      </c>
      <c r="J8" s="611" t="str">
        <f>'A - DADOS INST.'!L10</f>
        <v>ORGANISMO DE NORMALIZAÇÃO OU EQUIVALENTE</v>
      </c>
      <c r="K8" s="611">
        <f>'A - DADOS INST.'!L17</f>
        <v>0</v>
      </c>
    </row>
    <row r="9" spans="1:13" ht="12" x14ac:dyDescent="0.3">
      <c r="A9" s="614" t="s">
        <v>20</v>
      </c>
      <c r="B9" s="614" t="s">
        <v>249</v>
      </c>
      <c r="C9" s="614" t="s">
        <v>261</v>
      </c>
      <c r="D9" s="614" t="s">
        <v>2354</v>
      </c>
      <c r="E9" s="614" t="s">
        <v>3</v>
      </c>
      <c r="F9" s="615" t="str">
        <f t="shared" si="0"/>
        <v>PESQUISA BÁSICA;EMPRESA BRASILEIRA;MICRO OU PEQUENO;;SIM</v>
      </c>
      <c r="G9" s="616" t="s">
        <v>1567</v>
      </c>
      <c r="H9" s="617" t="str">
        <f t="shared" si="1"/>
        <v>O CAMPO A.11 NÃO PODE SER PREENCHIDO SE A INFORMAÇÃO DO CAMPO A.7 FOR DIFERENTE DE"INSTITUIÇÃO CREDENCIADA" OU SE A INFIRMAÇÃO DO CAMPO A.10 FOR DIFERENTE DE "PRIVADA".</v>
      </c>
    </row>
    <row r="10" spans="1:13" ht="12" x14ac:dyDescent="0.3">
      <c r="A10" s="614" t="s">
        <v>20</v>
      </c>
      <c r="B10" s="614" t="s">
        <v>249</v>
      </c>
      <c r="C10" s="614" t="s">
        <v>261</v>
      </c>
      <c r="D10" s="614" t="s">
        <v>2354</v>
      </c>
      <c r="E10" s="614" t="s">
        <v>4</v>
      </c>
      <c r="F10" s="615" t="str">
        <f t="shared" si="0"/>
        <v>PESQUISA BÁSICA;EMPRESA BRASILEIRA;MICRO OU PEQUENO;;NÃO</v>
      </c>
      <c r="G10" s="616" t="s">
        <v>1567</v>
      </c>
      <c r="H10" s="617" t="str">
        <f t="shared" si="1"/>
        <v>O CAMPO A.11 NÃO PODE SER PREENCHIDO SE A INFORMAÇÃO DO CAMPO A.7 FOR DIFERENTE DE"INSTITUIÇÃO CREDENCIADA" OU SE A INFIRMAÇÃO DO CAMPO A.10 FOR DIFERENTE DE "PRIVADA".</v>
      </c>
    </row>
    <row r="11" spans="1:13" ht="12" x14ac:dyDescent="0.3">
      <c r="A11" s="614" t="s">
        <v>20</v>
      </c>
      <c r="B11" s="614" t="s">
        <v>249</v>
      </c>
      <c r="C11" s="614" t="s">
        <v>261</v>
      </c>
      <c r="D11" s="614" t="s">
        <v>2354</v>
      </c>
      <c r="E11" s="614" t="s">
        <v>2354</v>
      </c>
      <c r="F11" s="615" t="str">
        <f t="shared" si="0"/>
        <v>PESQUISA BÁSICA;EMPRESA BRASILEIRA;MICRO OU PEQUENO;;</v>
      </c>
      <c r="G11" s="616" t="s">
        <v>1575</v>
      </c>
      <c r="H11" s="617" t="str">
        <f t="shared" si="1"/>
        <v/>
      </c>
      <c r="J11" s="637" t="s">
        <v>1580</v>
      </c>
      <c r="K11" s="637"/>
    </row>
    <row r="12" spans="1:13" ht="12" x14ac:dyDescent="0.3">
      <c r="A12" s="614" t="s">
        <v>20</v>
      </c>
      <c r="B12" s="614" t="s">
        <v>249</v>
      </c>
      <c r="C12" s="614" t="s">
        <v>243</v>
      </c>
      <c r="D12" s="614" t="s">
        <v>250</v>
      </c>
      <c r="E12" s="614" t="s">
        <v>3</v>
      </c>
      <c r="F12" s="615" t="str">
        <f t="shared" si="0"/>
        <v>PESQUISA BÁSICA;EMPRESA BRASILEIRA;MÉDIO;PÚBLICA;SIM</v>
      </c>
      <c r="G12" s="616" t="s">
        <v>1567</v>
      </c>
      <c r="H12" s="617" t="str">
        <f t="shared" si="1"/>
        <v>O CAMPO A.10 NÃO PODE SER PREENCHIDO SE A INFORMAÇÃO DO CAMPO A.7 FOR DIFERENTE DE"INSTITUIÇÃO CREDENCIADA".</v>
      </c>
      <c r="J12" s="619" t="s">
        <v>1568</v>
      </c>
      <c r="K12" s="620" t="s">
        <v>2419</v>
      </c>
    </row>
    <row r="13" spans="1:13" ht="12" x14ac:dyDescent="0.3">
      <c r="A13" s="614" t="s">
        <v>20</v>
      </c>
      <c r="B13" s="614" t="s">
        <v>249</v>
      </c>
      <c r="C13" s="614" t="s">
        <v>243</v>
      </c>
      <c r="D13" s="614" t="s">
        <v>250</v>
      </c>
      <c r="E13" s="614" t="s">
        <v>4</v>
      </c>
      <c r="F13" s="615" t="str">
        <f t="shared" si="0"/>
        <v>PESQUISA BÁSICA;EMPRESA BRASILEIRA;MÉDIO;PÚBLICA;NÃO</v>
      </c>
      <c r="G13" s="616" t="s">
        <v>1567</v>
      </c>
      <c r="H13" s="617" t="str">
        <f t="shared" si="1"/>
        <v>O CAMPO A.10 NÃO PODE SER PREENCHIDO SE A INFORMAÇÃO DO CAMPO A.7 FOR DIFERENTE DE"INSTITUIÇÃO CREDENCIADA".</v>
      </c>
      <c r="J13" s="619" t="s">
        <v>1569</v>
      </c>
      <c r="K13" s="620" t="s">
        <v>2421</v>
      </c>
    </row>
    <row r="14" spans="1:13" ht="12" x14ac:dyDescent="0.3">
      <c r="A14" s="614" t="s">
        <v>20</v>
      </c>
      <c r="B14" s="614" t="s">
        <v>249</v>
      </c>
      <c r="C14" s="614" t="s">
        <v>243</v>
      </c>
      <c r="D14" s="614" t="s">
        <v>250</v>
      </c>
      <c r="E14" s="614" t="s">
        <v>2354</v>
      </c>
      <c r="F14" s="615" t="str">
        <f t="shared" si="0"/>
        <v>PESQUISA BÁSICA;EMPRESA BRASILEIRA;MÉDIO;PÚBLICA;</v>
      </c>
      <c r="G14" s="616" t="s">
        <v>1567</v>
      </c>
      <c r="H14" s="617" t="str">
        <f t="shared" si="1"/>
        <v>O CAMPO A.10 NÃO PODE SER PREENCHIDO SE A INFORMAÇÃO DO CAMPO A.7 FOR DIFERENTE DE"INSTITUIÇÃO CREDENCIADA".</v>
      </c>
      <c r="J14" s="619" t="s">
        <v>1570</v>
      </c>
      <c r="K14" s="621" t="s">
        <v>1668</v>
      </c>
    </row>
    <row r="15" spans="1:13" ht="12" x14ac:dyDescent="0.3">
      <c r="A15" s="614" t="s">
        <v>20</v>
      </c>
      <c r="B15" s="614" t="s">
        <v>249</v>
      </c>
      <c r="C15" s="614" t="s">
        <v>243</v>
      </c>
      <c r="D15" s="614" t="s">
        <v>251</v>
      </c>
      <c r="E15" s="614" t="s">
        <v>3</v>
      </c>
      <c r="F15" s="615" t="str">
        <f t="shared" si="0"/>
        <v>PESQUISA BÁSICA;EMPRESA BRASILEIRA;MÉDIO;PRIVADA;SIM</v>
      </c>
      <c r="G15" s="616" t="s">
        <v>1567</v>
      </c>
      <c r="H15" s="617" t="str">
        <f t="shared" si="1"/>
        <v>O CAMPO A.10 NÃO PODE SER PREENCHIDO SE A INFORMAÇÃO DO CAMPO A.7 FOR DIFERENTE DE"INSTITUIÇÃO CREDENCIADA".</v>
      </c>
      <c r="J15" s="619" t="s">
        <v>1571</v>
      </c>
      <c r="K15" s="621" t="s">
        <v>1669</v>
      </c>
    </row>
    <row r="16" spans="1:13" ht="12" x14ac:dyDescent="0.3">
      <c r="A16" s="614" t="s">
        <v>20</v>
      </c>
      <c r="B16" s="614" t="s">
        <v>249</v>
      </c>
      <c r="C16" s="614" t="s">
        <v>243</v>
      </c>
      <c r="D16" s="614" t="s">
        <v>251</v>
      </c>
      <c r="E16" s="614" t="s">
        <v>4</v>
      </c>
      <c r="F16" s="615" t="str">
        <f t="shared" si="0"/>
        <v>PESQUISA BÁSICA;EMPRESA BRASILEIRA;MÉDIO;PRIVADA;NÃO</v>
      </c>
      <c r="G16" s="616" t="s">
        <v>1567</v>
      </c>
      <c r="H16" s="617" t="str">
        <f t="shared" si="1"/>
        <v>O CAMPO A.10 NÃO PODE SER PREENCHIDO SE A INFORMAÇÃO DO CAMPO A.7 FOR DIFERENTE DE"INSTITUIÇÃO CREDENCIADA".</v>
      </c>
      <c r="J16" s="619" t="s">
        <v>1572</v>
      </c>
      <c r="K16" s="621" t="s">
        <v>1670</v>
      </c>
    </row>
    <row r="17" spans="1:11" ht="12" x14ac:dyDescent="0.3">
      <c r="A17" s="614" t="s">
        <v>20</v>
      </c>
      <c r="B17" s="614" t="s">
        <v>249</v>
      </c>
      <c r="C17" s="614" t="s">
        <v>243</v>
      </c>
      <c r="D17" s="614" t="s">
        <v>251</v>
      </c>
      <c r="E17" s="614" t="s">
        <v>2354</v>
      </c>
      <c r="F17" s="615" t="str">
        <f t="shared" si="0"/>
        <v>PESQUISA BÁSICA;EMPRESA BRASILEIRA;MÉDIO;PRIVADA;</v>
      </c>
      <c r="G17" s="616" t="s">
        <v>1567</v>
      </c>
      <c r="H17" s="617" t="str">
        <f t="shared" si="1"/>
        <v>O CAMPO A.10 NÃO PODE SER PREENCHIDO SE A INFORMAÇÃO DO CAMPO A.7 FOR DIFERENTE DE"INSTITUIÇÃO CREDENCIADA".</v>
      </c>
      <c r="J17" s="619" t="s">
        <v>1573</v>
      </c>
      <c r="K17" s="621" t="s">
        <v>1671</v>
      </c>
    </row>
    <row r="18" spans="1:11" ht="12" x14ac:dyDescent="0.3">
      <c r="A18" s="614" t="s">
        <v>20</v>
      </c>
      <c r="B18" s="614" t="s">
        <v>249</v>
      </c>
      <c r="C18" s="614" t="s">
        <v>243</v>
      </c>
      <c r="D18" s="614" t="s">
        <v>2354</v>
      </c>
      <c r="E18" s="614" t="s">
        <v>3</v>
      </c>
      <c r="F18" s="615" t="str">
        <f t="shared" si="0"/>
        <v>PESQUISA BÁSICA;EMPRESA BRASILEIRA;MÉDIO;;SIM</v>
      </c>
      <c r="G18" s="616" t="s">
        <v>1567</v>
      </c>
      <c r="H18" s="617" t="str">
        <f t="shared" si="1"/>
        <v>O CAMPO A.11 NÃO PODE SER PREENCHIDO SE A INFORMAÇÃO DO CAMPO A.7 FOR DIFERENTE DE"INSTITUIÇÃO CREDENCIADA" OU SE A INFIRMAÇÃO DO CAMPO A.10 FOR DIFERENTE DE "PRIVADA".</v>
      </c>
      <c r="J18" s="619" t="s">
        <v>1574</v>
      </c>
      <c r="K18" s="620" t="s">
        <v>1577</v>
      </c>
    </row>
    <row r="19" spans="1:11" ht="12" x14ac:dyDescent="0.3">
      <c r="A19" s="614" t="s">
        <v>20</v>
      </c>
      <c r="B19" s="614" t="s">
        <v>249</v>
      </c>
      <c r="C19" s="614" t="s">
        <v>243</v>
      </c>
      <c r="D19" s="614" t="s">
        <v>2354</v>
      </c>
      <c r="E19" s="614" t="s">
        <v>4</v>
      </c>
      <c r="F19" s="615" t="str">
        <f t="shared" si="0"/>
        <v>PESQUISA BÁSICA;EMPRESA BRASILEIRA;MÉDIO;;NÃO</v>
      </c>
      <c r="G19" s="616" t="s">
        <v>1567</v>
      </c>
      <c r="H19" s="617" t="str">
        <f t="shared" si="1"/>
        <v>O CAMPO A.11 NÃO PODE SER PREENCHIDO SE A INFORMAÇÃO DO CAMPO A.7 FOR DIFERENTE DE"INSTITUIÇÃO CREDENCIADA" OU SE A INFIRMAÇÃO DO CAMPO A.10 FOR DIFERENTE DE "PRIVADA".</v>
      </c>
    </row>
    <row r="20" spans="1:11" ht="12" x14ac:dyDescent="0.3">
      <c r="A20" s="614" t="s">
        <v>20</v>
      </c>
      <c r="B20" s="614" t="s">
        <v>249</v>
      </c>
      <c r="C20" s="614" t="s">
        <v>243</v>
      </c>
      <c r="D20" s="614" t="s">
        <v>2354</v>
      </c>
      <c r="E20" s="614" t="s">
        <v>2354</v>
      </c>
      <c r="F20" s="615" t="str">
        <f t="shared" si="0"/>
        <v>PESQUISA BÁSICA;EMPRESA BRASILEIRA;MÉDIO;;</v>
      </c>
      <c r="G20" s="616" t="s">
        <v>1575</v>
      </c>
      <c r="H20" s="617" t="str">
        <f t="shared" si="1"/>
        <v/>
      </c>
    </row>
    <row r="21" spans="1:11" ht="12" x14ac:dyDescent="0.3">
      <c r="A21" s="614" t="s">
        <v>20</v>
      </c>
      <c r="B21" s="614" t="s">
        <v>249</v>
      </c>
      <c r="C21" s="614" t="s">
        <v>244</v>
      </c>
      <c r="D21" s="614" t="s">
        <v>250</v>
      </c>
      <c r="E21" s="614" t="s">
        <v>3</v>
      </c>
      <c r="F21" s="615" t="str">
        <f t="shared" si="0"/>
        <v>PESQUISA BÁSICA;EMPRESA BRASILEIRA;GRANDE;PÚBLICA;SIM</v>
      </c>
      <c r="G21" s="616" t="s">
        <v>1567</v>
      </c>
      <c r="H21" s="617" t="str">
        <f t="shared" si="1"/>
        <v>O CAMPO A.10 NÃO PODE SER PREENCHIDO SE A INFORMAÇÃO DO CAMPO A.7 FOR DIFERENTE DE"INSTITUIÇÃO CREDENCIADA".</v>
      </c>
    </row>
    <row r="22" spans="1:11" ht="12" x14ac:dyDescent="0.3">
      <c r="A22" s="614" t="s">
        <v>20</v>
      </c>
      <c r="B22" s="614" t="s">
        <v>249</v>
      </c>
      <c r="C22" s="614" t="s">
        <v>244</v>
      </c>
      <c r="D22" s="614" t="s">
        <v>250</v>
      </c>
      <c r="E22" s="614" t="s">
        <v>4</v>
      </c>
      <c r="F22" s="615" t="str">
        <f t="shared" si="0"/>
        <v>PESQUISA BÁSICA;EMPRESA BRASILEIRA;GRANDE;PÚBLICA;NÃO</v>
      </c>
      <c r="G22" s="616" t="s">
        <v>1567</v>
      </c>
      <c r="H22" s="617" t="str">
        <f t="shared" si="1"/>
        <v>O CAMPO A.10 NÃO PODE SER PREENCHIDO SE A INFORMAÇÃO DO CAMPO A.7 FOR DIFERENTE DE"INSTITUIÇÃO CREDENCIADA".</v>
      </c>
    </row>
    <row r="23" spans="1:11" ht="12" x14ac:dyDescent="0.3">
      <c r="A23" s="614" t="s">
        <v>20</v>
      </c>
      <c r="B23" s="614" t="s">
        <v>249</v>
      </c>
      <c r="C23" s="614" t="s">
        <v>244</v>
      </c>
      <c r="D23" s="614" t="s">
        <v>250</v>
      </c>
      <c r="E23" s="614" t="s">
        <v>2354</v>
      </c>
      <c r="F23" s="615" t="str">
        <f t="shared" si="0"/>
        <v>PESQUISA BÁSICA;EMPRESA BRASILEIRA;GRANDE;PÚBLICA;</v>
      </c>
      <c r="G23" s="616" t="s">
        <v>1567</v>
      </c>
      <c r="H23" s="617" t="str">
        <f t="shared" si="1"/>
        <v>O CAMPO A.10 NÃO PODE SER PREENCHIDO SE A INFORMAÇÃO DO CAMPO A.7 FOR DIFERENTE DE"INSTITUIÇÃO CREDENCIADA".</v>
      </c>
    </row>
    <row r="24" spans="1:11" ht="12" x14ac:dyDescent="0.3">
      <c r="A24" s="614" t="s">
        <v>20</v>
      </c>
      <c r="B24" s="614" t="s">
        <v>249</v>
      </c>
      <c r="C24" s="614" t="s">
        <v>244</v>
      </c>
      <c r="D24" s="614" t="s">
        <v>251</v>
      </c>
      <c r="E24" s="614" t="s">
        <v>3</v>
      </c>
      <c r="F24" s="615" t="str">
        <f t="shared" si="0"/>
        <v>PESQUISA BÁSICA;EMPRESA BRASILEIRA;GRANDE;PRIVADA;SIM</v>
      </c>
      <c r="G24" s="616" t="s">
        <v>1567</v>
      </c>
      <c r="H24" s="617" t="str">
        <f t="shared" si="1"/>
        <v>O CAMPO A.10 NÃO PODE SER PREENCHIDO SE A INFORMAÇÃO DO CAMPO A.7 FOR DIFERENTE DE"INSTITUIÇÃO CREDENCIADA".</v>
      </c>
    </row>
    <row r="25" spans="1:11" ht="12" x14ac:dyDescent="0.3">
      <c r="A25" s="614" t="s">
        <v>20</v>
      </c>
      <c r="B25" s="614" t="s">
        <v>249</v>
      </c>
      <c r="C25" s="614" t="s">
        <v>244</v>
      </c>
      <c r="D25" s="614" t="s">
        <v>251</v>
      </c>
      <c r="E25" s="614" t="s">
        <v>4</v>
      </c>
      <c r="F25" s="615" t="str">
        <f t="shared" si="0"/>
        <v>PESQUISA BÁSICA;EMPRESA BRASILEIRA;GRANDE;PRIVADA;NÃO</v>
      </c>
      <c r="G25" s="616" t="s">
        <v>1567</v>
      </c>
      <c r="H25" s="617" t="str">
        <f t="shared" si="1"/>
        <v>O CAMPO A.10 NÃO PODE SER PREENCHIDO SE A INFORMAÇÃO DO CAMPO A.7 FOR DIFERENTE DE"INSTITUIÇÃO CREDENCIADA".</v>
      </c>
    </row>
    <row r="26" spans="1:11" ht="12" x14ac:dyDescent="0.3">
      <c r="A26" s="614" t="s">
        <v>20</v>
      </c>
      <c r="B26" s="614" t="s">
        <v>249</v>
      </c>
      <c r="C26" s="614" t="s">
        <v>244</v>
      </c>
      <c r="D26" s="614" t="s">
        <v>251</v>
      </c>
      <c r="E26" s="614" t="s">
        <v>2354</v>
      </c>
      <c r="F26" s="615" t="str">
        <f t="shared" si="0"/>
        <v>PESQUISA BÁSICA;EMPRESA BRASILEIRA;GRANDE;PRIVADA;</v>
      </c>
      <c r="G26" s="616" t="s">
        <v>1567</v>
      </c>
      <c r="H26" s="617" t="str">
        <f t="shared" si="1"/>
        <v>O CAMPO A.10 NÃO PODE SER PREENCHIDO SE A INFORMAÇÃO DO CAMPO A.7 FOR DIFERENTE DE"INSTITUIÇÃO CREDENCIADA".</v>
      </c>
    </row>
    <row r="27" spans="1:11" ht="12" x14ac:dyDescent="0.3">
      <c r="A27" s="614" t="s">
        <v>20</v>
      </c>
      <c r="B27" s="614" t="s">
        <v>249</v>
      </c>
      <c r="C27" s="614" t="s">
        <v>244</v>
      </c>
      <c r="D27" s="614" t="s">
        <v>2354</v>
      </c>
      <c r="E27" s="614" t="s">
        <v>3</v>
      </c>
      <c r="F27" s="615" t="str">
        <f t="shared" si="0"/>
        <v>PESQUISA BÁSICA;EMPRESA BRASILEIRA;GRANDE;;SIM</v>
      </c>
      <c r="G27" s="616" t="s">
        <v>1567</v>
      </c>
      <c r="H27" s="617" t="str">
        <f t="shared" si="1"/>
        <v>O CAMPO A.11 NÃO PODE SER PREENCHIDO SE A INFORMAÇÃO DO CAMPO A.7 FOR DIFERENTE DE"INSTITUIÇÃO CREDENCIADA" OU SE A INFIRMAÇÃO DO CAMPO A.10 FOR DIFERENTE DE "PRIVADA".</v>
      </c>
    </row>
    <row r="28" spans="1:11" ht="12" x14ac:dyDescent="0.3">
      <c r="A28" s="614" t="s">
        <v>20</v>
      </c>
      <c r="B28" s="614" t="s">
        <v>249</v>
      </c>
      <c r="C28" s="614" t="s">
        <v>244</v>
      </c>
      <c r="D28" s="614" t="s">
        <v>2354</v>
      </c>
      <c r="E28" s="614" t="s">
        <v>4</v>
      </c>
      <c r="F28" s="615" t="str">
        <f t="shared" si="0"/>
        <v>PESQUISA BÁSICA;EMPRESA BRASILEIRA;GRANDE;;NÃO</v>
      </c>
      <c r="G28" s="616" t="s">
        <v>1567</v>
      </c>
      <c r="H28" s="617" t="str">
        <f t="shared" si="1"/>
        <v>O CAMPO A.11 NÃO PODE SER PREENCHIDO SE A INFORMAÇÃO DO CAMPO A.7 FOR DIFERENTE DE"INSTITUIÇÃO CREDENCIADA" OU SE A INFIRMAÇÃO DO CAMPO A.10 FOR DIFERENTE DE "PRIVADA".</v>
      </c>
    </row>
    <row r="29" spans="1:11" ht="12" x14ac:dyDescent="0.3">
      <c r="A29" s="614" t="s">
        <v>20</v>
      </c>
      <c r="B29" s="614" t="s">
        <v>249</v>
      </c>
      <c r="C29" s="614" t="s">
        <v>244</v>
      </c>
      <c r="D29" s="614" t="s">
        <v>2354</v>
      </c>
      <c r="E29" s="614" t="s">
        <v>2354</v>
      </c>
      <c r="F29" s="615" t="str">
        <f t="shared" si="0"/>
        <v>PESQUISA BÁSICA;EMPRESA BRASILEIRA;GRANDE;;</v>
      </c>
      <c r="G29" s="616" t="s">
        <v>1575</v>
      </c>
      <c r="H29" s="617" t="str">
        <f t="shared" si="1"/>
        <v/>
      </c>
    </row>
    <row r="30" spans="1:11" ht="12" x14ac:dyDescent="0.3">
      <c r="A30" s="614" t="s">
        <v>20</v>
      </c>
      <c r="B30" s="614" t="s">
        <v>249</v>
      </c>
      <c r="C30" s="614" t="s">
        <v>2354</v>
      </c>
      <c r="D30" s="614" t="s">
        <v>250</v>
      </c>
      <c r="E30" s="614" t="s">
        <v>3</v>
      </c>
      <c r="F30" s="615" t="str">
        <f t="shared" si="0"/>
        <v>PESQUISA BÁSICA;EMPRESA BRASILEIRA;;PÚBLICA;SIM</v>
      </c>
      <c r="G30" s="616" t="s">
        <v>1567</v>
      </c>
      <c r="H30" s="617" t="str">
        <f t="shared" si="1"/>
        <v>O CAMPO A.8 É DE PREENCHIMENTO OBRIGATÓRIO SE A INFORMAÇÃO DO CAMPO A.7 FOR "EMPRESA BRASILEIRA".</v>
      </c>
    </row>
    <row r="31" spans="1:11" ht="12" x14ac:dyDescent="0.3">
      <c r="A31" s="614" t="s">
        <v>20</v>
      </c>
      <c r="B31" s="614" t="s">
        <v>249</v>
      </c>
      <c r="C31" s="614" t="s">
        <v>2354</v>
      </c>
      <c r="D31" s="614" t="s">
        <v>250</v>
      </c>
      <c r="E31" s="614" t="s">
        <v>4</v>
      </c>
      <c r="F31" s="615" t="str">
        <f t="shared" si="0"/>
        <v>PESQUISA BÁSICA;EMPRESA BRASILEIRA;;PÚBLICA;NÃO</v>
      </c>
      <c r="G31" s="616" t="s">
        <v>1567</v>
      </c>
      <c r="H31" s="617" t="str">
        <f t="shared" si="1"/>
        <v>O CAMPO A.8 É DE PREENCHIMENTO OBRIGATÓRIO SE A INFORMAÇÃO DO CAMPO A.7 FOR "EMPRESA BRASILEIRA".</v>
      </c>
    </row>
    <row r="32" spans="1:11" ht="12" x14ac:dyDescent="0.3">
      <c r="A32" s="614" t="s">
        <v>20</v>
      </c>
      <c r="B32" s="614" t="s">
        <v>249</v>
      </c>
      <c r="C32" s="614" t="s">
        <v>2354</v>
      </c>
      <c r="D32" s="614" t="s">
        <v>250</v>
      </c>
      <c r="E32" s="614" t="s">
        <v>2354</v>
      </c>
      <c r="F32" s="615" t="str">
        <f t="shared" si="0"/>
        <v>PESQUISA BÁSICA;EMPRESA BRASILEIRA;;PÚBLICA;</v>
      </c>
      <c r="G32" s="616" t="s">
        <v>1567</v>
      </c>
      <c r="H32" s="617" t="str">
        <f t="shared" si="1"/>
        <v>O CAMPO A.8 É DE PREENCHIMENTO OBRIGATÓRIO SE A INFORMAÇÃO DO CAMPO A.7 FOR "EMPRESA BRASILEIRA".</v>
      </c>
    </row>
    <row r="33" spans="1:8" ht="12" x14ac:dyDescent="0.3">
      <c r="A33" s="614" t="s">
        <v>20</v>
      </c>
      <c r="B33" s="614" t="s">
        <v>249</v>
      </c>
      <c r="C33" s="614" t="s">
        <v>2354</v>
      </c>
      <c r="D33" s="614" t="s">
        <v>251</v>
      </c>
      <c r="E33" s="614" t="s">
        <v>3</v>
      </c>
      <c r="F33" s="615" t="str">
        <f t="shared" si="0"/>
        <v>PESQUISA BÁSICA;EMPRESA BRASILEIRA;;PRIVADA;SIM</v>
      </c>
      <c r="G33" s="616" t="s">
        <v>1567</v>
      </c>
      <c r="H33" s="617" t="str">
        <f t="shared" si="1"/>
        <v>O CAMPO A.8 É DE PREENCHIMENTO OBRIGATÓRIO SE A INFORMAÇÃO DO CAMPO A.7 FOR "EMPRESA BRASILEIRA".</v>
      </c>
    </row>
    <row r="34" spans="1:8" ht="12" x14ac:dyDescent="0.3">
      <c r="A34" s="614" t="s">
        <v>20</v>
      </c>
      <c r="B34" s="614" t="s">
        <v>249</v>
      </c>
      <c r="C34" s="614" t="s">
        <v>2354</v>
      </c>
      <c r="D34" s="614" t="s">
        <v>251</v>
      </c>
      <c r="E34" s="614" t="s">
        <v>4</v>
      </c>
      <c r="F34" s="615" t="str">
        <f t="shared" si="0"/>
        <v>PESQUISA BÁSICA;EMPRESA BRASILEIRA;;PRIVADA;NÃO</v>
      </c>
      <c r="G34" s="616" t="s">
        <v>1567</v>
      </c>
      <c r="H34" s="617" t="str">
        <f t="shared" si="1"/>
        <v>O CAMPO A.8 É DE PREENCHIMENTO OBRIGATÓRIO SE A INFORMAÇÃO DO CAMPO A.7 FOR "EMPRESA BRASILEIRA".</v>
      </c>
    </row>
    <row r="35" spans="1:8" ht="12" x14ac:dyDescent="0.3">
      <c r="A35" s="614" t="s">
        <v>20</v>
      </c>
      <c r="B35" s="614" t="s">
        <v>249</v>
      </c>
      <c r="C35" s="614" t="s">
        <v>2354</v>
      </c>
      <c r="D35" s="614" t="s">
        <v>251</v>
      </c>
      <c r="E35" s="614" t="s">
        <v>2354</v>
      </c>
      <c r="F35" s="615" t="str">
        <f t="shared" si="0"/>
        <v>PESQUISA BÁSICA;EMPRESA BRASILEIRA;;PRIVADA;</v>
      </c>
      <c r="G35" s="616" t="s">
        <v>1567</v>
      </c>
      <c r="H35" s="617" t="str">
        <f t="shared" si="1"/>
        <v>O CAMPO A.8 É DE PREENCHIMENTO OBRIGATÓRIO SE A INFORMAÇÃO DO CAMPO A.7 FOR "EMPRESA BRASILEIRA".</v>
      </c>
    </row>
    <row r="36" spans="1:8" ht="12" x14ac:dyDescent="0.3">
      <c r="A36" s="614" t="s">
        <v>20</v>
      </c>
      <c r="B36" s="614" t="s">
        <v>249</v>
      </c>
      <c r="C36" s="614" t="s">
        <v>2354</v>
      </c>
      <c r="D36" s="614" t="s">
        <v>2354</v>
      </c>
      <c r="E36" s="614" t="s">
        <v>3</v>
      </c>
      <c r="F36" s="615" t="str">
        <f t="shared" si="0"/>
        <v>PESQUISA BÁSICA;EMPRESA BRASILEIRA;;;SIM</v>
      </c>
      <c r="G36" s="616" t="s">
        <v>1567</v>
      </c>
      <c r="H36" s="617" t="str">
        <f t="shared" si="1"/>
        <v>O CAMPO A.8 É DE PREENCHIMENTO OBRIGATÓRIO SE A INFORMAÇÃO DO CAMPO A.7 FOR "EMPRESA BRASILEIRA".</v>
      </c>
    </row>
    <row r="37" spans="1:8" ht="12" x14ac:dyDescent="0.3">
      <c r="A37" s="614" t="s">
        <v>20</v>
      </c>
      <c r="B37" s="614" t="s">
        <v>249</v>
      </c>
      <c r="C37" s="614" t="s">
        <v>2354</v>
      </c>
      <c r="D37" s="614" t="s">
        <v>2354</v>
      </c>
      <c r="E37" s="614" t="s">
        <v>4</v>
      </c>
      <c r="F37" s="615" t="str">
        <f t="shared" si="0"/>
        <v>PESQUISA BÁSICA;EMPRESA BRASILEIRA;;;NÃO</v>
      </c>
      <c r="G37" s="616" t="s">
        <v>1567</v>
      </c>
      <c r="H37" s="617" t="str">
        <f t="shared" si="1"/>
        <v>O CAMPO A.8 É DE PREENCHIMENTO OBRIGATÓRIO SE A INFORMAÇÃO DO CAMPO A.7 FOR "EMPRESA BRASILEIRA".</v>
      </c>
    </row>
    <row r="38" spans="1:8" ht="12" x14ac:dyDescent="0.3">
      <c r="A38" s="614" t="s">
        <v>20</v>
      </c>
      <c r="B38" s="614" t="s">
        <v>249</v>
      </c>
      <c r="C38" s="614" t="s">
        <v>2354</v>
      </c>
      <c r="D38" s="614" t="s">
        <v>2354</v>
      </c>
      <c r="E38" s="614" t="s">
        <v>2354</v>
      </c>
      <c r="F38" s="615" t="str">
        <f t="shared" si="0"/>
        <v>PESQUISA BÁSICA;EMPRESA BRASILEIRA;;;</v>
      </c>
      <c r="G38" s="616" t="s">
        <v>1567</v>
      </c>
      <c r="H38" s="617" t="str">
        <f t="shared" si="1"/>
        <v>O CAMPO A.8 É DE PREENCHIMENTO OBRIGATÓRIO SE A INFORMAÇÃO DO CAMPO A.7 FOR "EMPRESA BRASILEIRA".</v>
      </c>
    </row>
    <row r="39" spans="1:8" ht="12" x14ac:dyDescent="0.3">
      <c r="A39" s="614" t="s">
        <v>21</v>
      </c>
      <c r="B39" s="614" t="s">
        <v>249</v>
      </c>
      <c r="C39" s="614" t="s">
        <v>261</v>
      </c>
      <c r="D39" s="614" t="s">
        <v>250</v>
      </c>
      <c r="E39" s="614" t="s">
        <v>3</v>
      </c>
      <c r="F39" s="615" t="str">
        <f t="shared" si="0"/>
        <v>PESQUISA APLICADA;EMPRESA BRASILEIRA;MICRO OU PEQUENO;PÚBLICA;SIM</v>
      </c>
      <c r="G39" s="616" t="s">
        <v>1567</v>
      </c>
      <c r="H39" s="617" t="str">
        <f t="shared" si="1"/>
        <v>O CAMPO A.10 NÃO PODE SER PREENCHIDO SE A INFORMAÇÃO DO CAMPO A.7 FOR DIFERENTE DE"INSTITUIÇÃO CREDENCIADA".</v>
      </c>
    </row>
    <row r="40" spans="1:8" ht="12" x14ac:dyDescent="0.3">
      <c r="A40" s="614" t="s">
        <v>21</v>
      </c>
      <c r="B40" s="614" t="s">
        <v>249</v>
      </c>
      <c r="C40" s="614" t="s">
        <v>261</v>
      </c>
      <c r="D40" s="614" t="s">
        <v>250</v>
      </c>
      <c r="E40" s="614" t="s">
        <v>4</v>
      </c>
      <c r="F40" s="615" t="str">
        <f t="shared" si="0"/>
        <v>PESQUISA APLICADA;EMPRESA BRASILEIRA;MICRO OU PEQUENO;PÚBLICA;NÃO</v>
      </c>
      <c r="G40" s="616" t="s">
        <v>1567</v>
      </c>
      <c r="H40" s="617" t="str">
        <f t="shared" si="1"/>
        <v>O CAMPO A.10 NÃO PODE SER PREENCHIDO SE A INFORMAÇÃO DO CAMPO A.7 FOR DIFERENTE DE"INSTITUIÇÃO CREDENCIADA".</v>
      </c>
    </row>
    <row r="41" spans="1:8" ht="12" x14ac:dyDescent="0.3">
      <c r="A41" s="614" t="s">
        <v>21</v>
      </c>
      <c r="B41" s="614" t="s">
        <v>249</v>
      </c>
      <c r="C41" s="614" t="s">
        <v>261</v>
      </c>
      <c r="D41" s="614" t="s">
        <v>250</v>
      </c>
      <c r="E41" s="614" t="s">
        <v>2354</v>
      </c>
      <c r="F41" s="615" t="str">
        <f t="shared" si="0"/>
        <v>PESQUISA APLICADA;EMPRESA BRASILEIRA;MICRO OU PEQUENO;PÚBLICA;</v>
      </c>
      <c r="G41" s="616" t="s">
        <v>1567</v>
      </c>
      <c r="H41" s="617" t="str">
        <f t="shared" si="1"/>
        <v>O CAMPO A.10 NÃO PODE SER PREENCHIDO SE A INFORMAÇÃO DO CAMPO A.7 FOR DIFERENTE DE"INSTITUIÇÃO CREDENCIADA".</v>
      </c>
    </row>
    <row r="42" spans="1:8" ht="12" x14ac:dyDescent="0.3">
      <c r="A42" s="614" t="s">
        <v>21</v>
      </c>
      <c r="B42" s="614" t="s">
        <v>249</v>
      </c>
      <c r="C42" s="614" t="s">
        <v>261</v>
      </c>
      <c r="D42" s="614" t="s">
        <v>251</v>
      </c>
      <c r="E42" s="614" t="s">
        <v>3</v>
      </c>
      <c r="F42" s="615" t="str">
        <f t="shared" si="0"/>
        <v>PESQUISA APLICADA;EMPRESA BRASILEIRA;MICRO OU PEQUENO;PRIVADA;SIM</v>
      </c>
      <c r="G42" s="616" t="s">
        <v>1567</v>
      </c>
      <c r="H42" s="617" t="str">
        <f t="shared" si="1"/>
        <v>O CAMPO A.10 NÃO PODE SER PREENCHIDO SE A INFORMAÇÃO DO CAMPO A.7 FOR DIFERENTE DE"INSTITUIÇÃO CREDENCIADA".</v>
      </c>
    </row>
    <row r="43" spans="1:8" ht="12" x14ac:dyDescent="0.3">
      <c r="A43" s="614" t="s">
        <v>21</v>
      </c>
      <c r="B43" s="614" t="s">
        <v>249</v>
      </c>
      <c r="C43" s="614" t="s">
        <v>261</v>
      </c>
      <c r="D43" s="614" t="s">
        <v>251</v>
      </c>
      <c r="E43" s="614" t="s">
        <v>4</v>
      </c>
      <c r="F43" s="615" t="str">
        <f t="shared" si="0"/>
        <v>PESQUISA APLICADA;EMPRESA BRASILEIRA;MICRO OU PEQUENO;PRIVADA;NÃO</v>
      </c>
      <c r="G43" s="616" t="s">
        <v>1567</v>
      </c>
      <c r="H43" s="617" t="str">
        <f t="shared" si="1"/>
        <v>O CAMPO A.10 NÃO PODE SER PREENCHIDO SE A INFORMAÇÃO DO CAMPO A.7 FOR DIFERENTE DE"INSTITUIÇÃO CREDENCIADA".</v>
      </c>
    </row>
    <row r="44" spans="1:8" ht="12" x14ac:dyDescent="0.3">
      <c r="A44" s="614" t="s">
        <v>21</v>
      </c>
      <c r="B44" s="614" t="s">
        <v>249</v>
      </c>
      <c r="C44" s="614" t="s">
        <v>261</v>
      </c>
      <c r="D44" s="614" t="s">
        <v>251</v>
      </c>
      <c r="E44" s="614" t="s">
        <v>2354</v>
      </c>
      <c r="F44" s="615" t="str">
        <f t="shared" si="0"/>
        <v>PESQUISA APLICADA;EMPRESA BRASILEIRA;MICRO OU PEQUENO;PRIVADA;</v>
      </c>
      <c r="G44" s="616" t="s">
        <v>1567</v>
      </c>
      <c r="H44" s="617" t="str">
        <f t="shared" si="1"/>
        <v>O CAMPO A.10 NÃO PODE SER PREENCHIDO SE A INFORMAÇÃO DO CAMPO A.7 FOR DIFERENTE DE"INSTITUIÇÃO CREDENCIADA".</v>
      </c>
    </row>
    <row r="45" spans="1:8" ht="12" x14ac:dyDescent="0.3">
      <c r="A45" s="614" t="s">
        <v>21</v>
      </c>
      <c r="B45" s="614" t="s">
        <v>249</v>
      </c>
      <c r="C45" s="614" t="s">
        <v>261</v>
      </c>
      <c r="D45" s="614" t="s">
        <v>2354</v>
      </c>
      <c r="E45" s="614" t="s">
        <v>3</v>
      </c>
      <c r="F45" s="615" t="str">
        <f t="shared" si="0"/>
        <v>PESQUISA APLICADA;EMPRESA BRASILEIRA;MICRO OU PEQUENO;;SIM</v>
      </c>
      <c r="G45" s="616" t="s">
        <v>1567</v>
      </c>
      <c r="H45" s="617" t="str">
        <f t="shared" si="1"/>
        <v>O CAMPO A.11 NÃO PODE SER PREENCHIDO SE A INFORMAÇÃO DO CAMPO A.7 FOR DIFERENTE DE"INSTITUIÇÃO CREDENCIADA" OU SE A INFIRMAÇÃO DO CAMPO A.10 FOR DIFERENTE DE "PRIVADA".</v>
      </c>
    </row>
    <row r="46" spans="1:8" ht="12" x14ac:dyDescent="0.3">
      <c r="A46" s="614" t="s">
        <v>21</v>
      </c>
      <c r="B46" s="614" t="s">
        <v>249</v>
      </c>
      <c r="C46" s="614" t="s">
        <v>261</v>
      </c>
      <c r="D46" s="614" t="s">
        <v>2354</v>
      </c>
      <c r="E46" s="614" t="s">
        <v>4</v>
      </c>
      <c r="F46" s="615" t="str">
        <f t="shared" si="0"/>
        <v>PESQUISA APLICADA;EMPRESA BRASILEIRA;MICRO OU PEQUENO;;NÃO</v>
      </c>
      <c r="G46" s="616" t="s">
        <v>1567</v>
      </c>
      <c r="H46" s="617" t="str">
        <f t="shared" si="1"/>
        <v>O CAMPO A.11 NÃO PODE SER PREENCHIDO SE A INFORMAÇÃO DO CAMPO A.7 FOR DIFERENTE DE"INSTITUIÇÃO CREDENCIADA" OU SE A INFIRMAÇÃO DO CAMPO A.10 FOR DIFERENTE DE "PRIVADA".</v>
      </c>
    </row>
    <row r="47" spans="1:8" ht="12" x14ac:dyDescent="0.3">
      <c r="A47" s="614" t="s">
        <v>21</v>
      </c>
      <c r="B47" s="614" t="s">
        <v>249</v>
      </c>
      <c r="C47" s="614" t="s">
        <v>261</v>
      </c>
      <c r="D47" s="614" t="s">
        <v>2354</v>
      </c>
      <c r="E47" s="614" t="s">
        <v>2354</v>
      </c>
      <c r="F47" s="615" t="str">
        <f t="shared" si="0"/>
        <v>PESQUISA APLICADA;EMPRESA BRASILEIRA;MICRO OU PEQUENO;;</v>
      </c>
      <c r="G47" s="616" t="s">
        <v>1575</v>
      </c>
      <c r="H47" s="617" t="str">
        <f t="shared" si="1"/>
        <v/>
      </c>
    </row>
    <row r="48" spans="1:8" ht="12" x14ac:dyDescent="0.3">
      <c r="A48" s="614" t="s">
        <v>21</v>
      </c>
      <c r="B48" s="614" t="s">
        <v>249</v>
      </c>
      <c r="C48" s="614" t="s">
        <v>243</v>
      </c>
      <c r="D48" s="614" t="s">
        <v>250</v>
      </c>
      <c r="E48" s="614" t="s">
        <v>3</v>
      </c>
      <c r="F48" s="615" t="str">
        <f t="shared" si="0"/>
        <v>PESQUISA APLICADA;EMPRESA BRASILEIRA;MÉDIO;PÚBLICA;SIM</v>
      </c>
      <c r="G48" s="616" t="s">
        <v>1567</v>
      </c>
      <c r="H48" s="617" t="str">
        <f t="shared" si="1"/>
        <v>O CAMPO A.10 NÃO PODE SER PREENCHIDO SE A INFORMAÇÃO DO CAMPO A.7 FOR DIFERENTE DE"INSTITUIÇÃO CREDENCIADA".</v>
      </c>
    </row>
    <row r="49" spans="1:8" ht="12" x14ac:dyDescent="0.3">
      <c r="A49" s="614" t="s">
        <v>21</v>
      </c>
      <c r="B49" s="614" t="s">
        <v>249</v>
      </c>
      <c r="C49" s="614" t="s">
        <v>243</v>
      </c>
      <c r="D49" s="614" t="s">
        <v>250</v>
      </c>
      <c r="E49" s="614" t="s">
        <v>4</v>
      </c>
      <c r="F49" s="615" t="str">
        <f t="shared" si="0"/>
        <v>PESQUISA APLICADA;EMPRESA BRASILEIRA;MÉDIO;PÚBLICA;NÃO</v>
      </c>
      <c r="G49" s="616" t="s">
        <v>1567</v>
      </c>
      <c r="H49" s="617" t="str">
        <f t="shared" si="1"/>
        <v>O CAMPO A.10 NÃO PODE SER PREENCHIDO SE A INFORMAÇÃO DO CAMPO A.7 FOR DIFERENTE DE"INSTITUIÇÃO CREDENCIADA".</v>
      </c>
    </row>
    <row r="50" spans="1:8" ht="12" x14ac:dyDescent="0.3">
      <c r="A50" s="614" t="s">
        <v>21</v>
      </c>
      <c r="B50" s="614" t="s">
        <v>249</v>
      </c>
      <c r="C50" s="614" t="s">
        <v>243</v>
      </c>
      <c r="D50" s="614" t="s">
        <v>250</v>
      </c>
      <c r="E50" s="614" t="s">
        <v>2354</v>
      </c>
      <c r="F50" s="615" t="str">
        <f t="shared" si="0"/>
        <v>PESQUISA APLICADA;EMPRESA BRASILEIRA;MÉDIO;PÚBLICA;</v>
      </c>
      <c r="G50" s="616" t="s">
        <v>1567</v>
      </c>
      <c r="H50" s="617" t="str">
        <f t="shared" si="1"/>
        <v>O CAMPO A.10 NÃO PODE SER PREENCHIDO SE A INFORMAÇÃO DO CAMPO A.7 FOR DIFERENTE DE"INSTITUIÇÃO CREDENCIADA".</v>
      </c>
    </row>
    <row r="51" spans="1:8" ht="12" x14ac:dyDescent="0.3">
      <c r="A51" s="614" t="s">
        <v>21</v>
      </c>
      <c r="B51" s="614" t="s">
        <v>249</v>
      </c>
      <c r="C51" s="614" t="s">
        <v>243</v>
      </c>
      <c r="D51" s="614" t="s">
        <v>251</v>
      </c>
      <c r="E51" s="614" t="s">
        <v>3</v>
      </c>
      <c r="F51" s="615" t="str">
        <f t="shared" si="0"/>
        <v>PESQUISA APLICADA;EMPRESA BRASILEIRA;MÉDIO;PRIVADA;SIM</v>
      </c>
      <c r="G51" s="616" t="s">
        <v>1567</v>
      </c>
      <c r="H51" s="617" t="str">
        <f t="shared" si="1"/>
        <v>O CAMPO A.10 NÃO PODE SER PREENCHIDO SE A INFORMAÇÃO DO CAMPO A.7 FOR DIFERENTE DE"INSTITUIÇÃO CREDENCIADA".</v>
      </c>
    </row>
    <row r="52" spans="1:8" ht="12" x14ac:dyDescent="0.3">
      <c r="A52" s="614" t="s">
        <v>21</v>
      </c>
      <c r="B52" s="614" t="s">
        <v>249</v>
      </c>
      <c r="C52" s="614" t="s">
        <v>243</v>
      </c>
      <c r="D52" s="614" t="s">
        <v>251</v>
      </c>
      <c r="E52" s="614" t="s">
        <v>4</v>
      </c>
      <c r="F52" s="615" t="str">
        <f t="shared" si="0"/>
        <v>PESQUISA APLICADA;EMPRESA BRASILEIRA;MÉDIO;PRIVADA;NÃO</v>
      </c>
      <c r="G52" s="616" t="s">
        <v>1567</v>
      </c>
      <c r="H52" s="617" t="str">
        <f t="shared" si="1"/>
        <v>O CAMPO A.10 NÃO PODE SER PREENCHIDO SE A INFORMAÇÃO DO CAMPO A.7 FOR DIFERENTE DE"INSTITUIÇÃO CREDENCIADA".</v>
      </c>
    </row>
    <row r="53" spans="1:8" ht="12" x14ac:dyDescent="0.3">
      <c r="A53" s="614" t="s">
        <v>21</v>
      </c>
      <c r="B53" s="614" t="s">
        <v>249</v>
      </c>
      <c r="C53" s="614" t="s">
        <v>243</v>
      </c>
      <c r="D53" s="614" t="s">
        <v>251</v>
      </c>
      <c r="E53" s="614" t="s">
        <v>2354</v>
      </c>
      <c r="F53" s="615" t="str">
        <f t="shared" si="0"/>
        <v>PESQUISA APLICADA;EMPRESA BRASILEIRA;MÉDIO;PRIVADA;</v>
      </c>
      <c r="G53" s="616" t="s">
        <v>1567</v>
      </c>
      <c r="H53" s="617" t="str">
        <f t="shared" si="1"/>
        <v>O CAMPO A.10 NÃO PODE SER PREENCHIDO SE A INFORMAÇÃO DO CAMPO A.7 FOR DIFERENTE DE"INSTITUIÇÃO CREDENCIADA".</v>
      </c>
    </row>
    <row r="54" spans="1:8" ht="12" x14ac:dyDescent="0.3">
      <c r="A54" s="614" t="s">
        <v>21</v>
      </c>
      <c r="B54" s="614" t="s">
        <v>249</v>
      </c>
      <c r="C54" s="614" t="s">
        <v>243</v>
      </c>
      <c r="D54" s="614" t="s">
        <v>2354</v>
      </c>
      <c r="E54" s="614" t="s">
        <v>3</v>
      </c>
      <c r="F54" s="615" t="str">
        <f t="shared" si="0"/>
        <v>PESQUISA APLICADA;EMPRESA BRASILEIRA;MÉDIO;;SIM</v>
      </c>
      <c r="G54" s="616" t="s">
        <v>1567</v>
      </c>
      <c r="H54" s="617" t="str">
        <f t="shared" si="1"/>
        <v>O CAMPO A.11 NÃO PODE SER PREENCHIDO SE A INFORMAÇÃO DO CAMPO A.7 FOR DIFERENTE DE"INSTITUIÇÃO CREDENCIADA" OU SE A INFIRMAÇÃO DO CAMPO A.10 FOR DIFERENTE DE "PRIVADA".</v>
      </c>
    </row>
    <row r="55" spans="1:8" ht="12" x14ac:dyDescent="0.3">
      <c r="A55" s="614" t="s">
        <v>21</v>
      </c>
      <c r="B55" s="614" t="s">
        <v>249</v>
      </c>
      <c r="C55" s="614" t="s">
        <v>243</v>
      </c>
      <c r="D55" s="614" t="s">
        <v>2354</v>
      </c>
      <c r="E55" s="614" t="s">
        <v>4</v>
      </c>
      <c r="F55" s="615" t="str">
        <f t="shared" si="0"/>
        <v>PESQUISA APLICADA;EMPRESA BRASILEIRA;MÉDIO;;NÃO</v>
      </c>
      <c r="G55" s="616" t="s">
        <v>1567</v>
      </c>
      <c r="H55" s="617" t="str">
        <f t="shared" si="1"/>
        <v>O CAMPO A.11 NÃO PODE SER PREENCHIDO SE A INFORMAÇÃO DO CAMPO A.7 FOR DIFERENTE DE"INSTITUIÇÃO CREDENCIADA" OU SE A INFIRMAÇÃO DO CAMPO A.10 FOR DIFERENTE DE "PRIVADA".</v>
      </c>
    </row>
    <row r="56" spans="1:8" ht="12" x14ac:dyDescent="0.3">
      <c r="A56" s="614" t="s">
        <v>21</v>
      </c>
      <c r="B56" s="614" t="s">
        <v>249</v>
      </c>
      <c r="C56" s="614" t="s">
        <v>243</v>
      </c>
      <c r="D56" s="614" t="s">
        <v>2354</v>
      </c>
      <c r="E56" s="614" t="s">
        <v>2354</v>
      </c>
      <c r="F56" s="615" t="str">
        <f t="shared" si="0"/>
        <v>PESQUISA APLICADA;EMPRESA BRASILEIRA;MÉDIO;;</v>
      </c>
      <c r="G56" s="616" t="s">
        <v>1575</v>
      </c>
      <c r="H56" s="617" t="str">
        <f t="shared" si="1"/>
        <v/>
      </c>
    </row>
    <row r="57" spans="1:8" ht="12" x14ac:dyDescent="0.3">
      <c r="A57" s="614" t="s">
        <v>21</v>
      </c>
      <c r="B57" s="614" t="s">
        <v>249</v>
      </c>
      <c r="C57" s="614" t="s">
        <v>244</v>
      </c>
      <c r="D57" s="614" t="s">
        <v>250</v>
      </c>
      <c r="E57" s="614" t="s">
        <v>3</v>
      </c>
      <c r="F57" s="615" t="str">
        <f t="shared" si="0"/>
        <v>PESQUISA APLICADA;EMPRESA BRASILEIRA;GRANDE;PÚBLICA;SIM</v>
      </c>
      <c r="G57" s="616" t="s">
        <v>1567</v>
      </c>
      <c r="H57" s="617" t="str">
        <f t="shared" si="1"/>
        <v>O CAMPO A.10 NÃO PODE SER PREENCHIDO SE A INFORMAÇÃO DO CAMPO A.7 FOR DIFERENTE DE"INSTITUIÇÃO CREDENCIADA".</v>
      </c>
    </row>
    <row r="58" spans="1:8" ht="12" x14ac:dyDescent="0.3">
      <c r="A58" s="614" t="s">
        <v>21</v>
      </c>
      <c r="B58" s="614" t="s">
        <v>249</v>
      </c>
      <c r="C58" s="614" t="s">
        <v>244</v>
      </c>
      <c r="D58" s="614" t="s">
        <v>250</v>
      </c>
      <c r="E58" s="614" t="s">
        <v>4</v>
      </c>
      <c r="F58" s="615" t="str">
        <f t="shared" si="0"/>
        <v>PESQUISA APLICADA;EMPRESA BRASILEIRA;GRANDE;PÚBLICA;NÃO</v>
      </c>
      <c r="G58" s="616" t="s">
        <v>1567</v>
      </c>
      <c r="H58" s="617" t="str">
        <f t="shared" si="1"/>
        <v>O CAMPO A.10 NÃO PODE SER PREENCHIDO SE A INFORMAÇÃO DO CAMPO A.7 FOR DIFERENTE DE"INSTITUIÇÃO CREDENCIADA".</v>
      </c>
    </row>
    <row r="59" spans="1:8" ht="12" x14ac:dyDescent="0.3">
      <c r="A59" s="614" t="s">
        <v>21</v>
      </c>
      <c r="B59" s="614" t="s">
        <v>249</v>
      </c>
      <c r="C59" s="614" t="s">
        <v>244</v>
      </c>
      <c r="D59" s="614" t="s">
        <v>250</v>
      </c>
      <c r="E59" s="614" t="s">
        <v>2354</v>
      </c>
      <c r="F59" s="615" t="str">
        <f t="shared" si="0"/>
        <v>PESQUISA APLICADA;EMPRESA BRASILEIRA;GRANDE;PÚBLICA;</v>
      </c>
      <c r="G59" s="616" t="s">
        <v>1567</v>
      </c>
      <c r="H59" s="617" t="str">
        <f t="shared" si="1"/>
        <v>O CAMPO A.10 NÃO PODE SER PREENCHIDO SE A INFORMAÇÃO DO CAMPO A.7 FOR DIFERENTE DE"INSTITUIÇÃO CREDENCIADA".</v>
      </c>
    </row>
    <row r="60" spans="1:8" ht="12" x14ac:dyDescent="0.3">
      <c r="A60" s="614" t="s">
        <v>21</v>
      </c>
      <c r="B60" s="614" t="s">
        <v>249</v>
      </c>
      <c r="C60" s="614" t="s">
        <v>244</v>
      </c>
      <c r="D60" s="614" t="s">
        <v>251</v>
      </c>
      <c r="E60" s="614" t="s">
        <v>3</v>
      </c>
      <c r="F60" s="615" t="str">
        <f t="shared" si="0"/>
        <v>PESQUISA APLICADA;EMPRESA BRASILEIRA;GRANDE;PRIVADA;SIM</v>
      </c>
      <c r="G60" s="616" t="s">
        <v>1567</v>
      </c>
      <c r="H60" s="617" t="str">
        <f t="shared" si="1"/>
        <v>O CAMPO A.10 NÃO PODE SER PREENCHIDO SE A INFORMAÇÃO DO CAMPO A.7 FOR DIFERENTE DE"INSTITUIÇÃO CREDENCIADA".</v>
      </c>
    </row>
    <row r="61" spans="1:8" ht="12" x14ac:dyDescent="0.3">
      <c r="A61" s="614" t="s">
        <v>21</v>
      </c>
      <c r="B61" s="614" t="s">
        <v>249</v>
      </c>
      <c r="C61" s="614" t="s">
        <v>244</v>
      </c>
      <c r="D61" s="614" t="s">
        <v>251</v>
      </c>
      <c r="E61" s="614" t="s">
        <v>4</v>
      </c>
      <c r="F61" s="615" t="str">
        <f t="shared" si="0"/>
        <v>PESQUISA APLICADA;EMPRESA BRASILEIRA;GRANDE;PRIVADA;NÃO</v>
      </c>
      <c r="G61" s="616" t="s">
        <v>1567</v>
      </c>
      <c r="H61" s="617" t="str">
        <f t="shared" si="1"/>
        <v>O CAMPO A.10 NÃO PODE SER PREENCHIDO SE A INFORMAÇÃO DO CAMPO A.7 FOR DIFERENTE DE"INSTITUIÇÃO CREDENCIADA".</v>
      </c>
    </row>
    <row r="62" spans="1:8" ht="12" x14ac:dyDescent="0.3">
      <c r="A62" s="614" t="s">
        <v>21</v>
      </c>
      <c r="B62" s="614" t="s">
        <v>249</v>
      </c>
      <c r="C62" s="614" t="s">
        <v>244</v>
      </c>
      <c r="D62" s="614" t="s">
        <v>251</v>
      </c>
      <c r="E62" s="614" t="s">
        <v>2354</v>
      </c>
      <c r="F62" s="615" t="str">
        <f t="shared" si="0"/>
        <v>PESQUISA APLICADA;EMPRESA BRASILEIRA;GRANDE;PRIVADA;</v>
      </c>
      <c r="G62" s="616" t="s">
        <v>1567</v>
      </c>
      <c r="H62" s="617" t="str">
        <f t="shared" si="1"/>
        <v>O CAMPO A.10 NÃO PODE SER PREENCHIDO SE A INFORMAÇÃO DO CAMPO A.7 FOR DIFERENTE DE"INSTITUIÇÃO CREDENCIADA".</v>
      </c>
    </row>
    <row r="63" spans="1:8" ht="12" x14ac:dyDescent="0.3">
      <c r="A63" s="614" t="s">
        <v>21</v>
      </c>
      <c r="B63" s="614" t="s">
        <v>249</v>
      </c>
      <c r="C63" s="614" t="s">
        <v>244</v>
      </c>
      <c r="D63" s="614" t="s">
        <v>2354</v>
      </c>
      <c r="E63" s="614" t="s">
        <v>3</v>
      </c>
      <c r="F63" s="615" t="str">
        <f t="shared" si="0"/>
        <v>PESQUISA APLICADA;EMPRESA BRASILEIRA;GRANDE;;SIM</v>
      </c>
      <c r="G63" s="616" t="s">
        <v>1567</v>
      </c>
      <c r="H63" s="617" t="str">
        <f t="shared" si="1"/>
        <v>O CAMPO A.11 NÃO PODE SER PREENCHIDO SE A INFORMAÇÃO DO CAMPO A.7 FOR DIFERENTE DE"INSTITUIÇÃO CREDENCIADA" OU SE A INFIRMAÇÃO DO CAMPO A.10 FOR DIFERENTE DE "PRIVADA".</v>
      </c>
    </row>
    <row r="64" spans="1:8" ht="12" x14ac:dyDescent="0.3">
      <c r="A64" s="614" t="s">
        <v>21</v>
      </c>
      <c r="B64" s="614" t="s">
        <v>249</v>
      </c>
      <c r="C64" s="614" t="s">
        <v>244</v>
      </c>
      <c r="D64" s="614" t="s">
        <v>2354</v>
      </c>
      <c r="E64" s="614" t="s">
        <v>4</v>
      </c>
      <c r="F64" s="615" t="str">
        <f t="shared" si="0"/>
        <v>PESQUISA APLICADA;EMPRESA BRASILEIRA;GRANDE;;NÃO</v>
      </c>
      <c r="G64" s="616" t="s">
        <v>1567</v>
      </c>
      <c r="H64" s="617" t="str">
        <f t="shared" si="1"/>
        <v>O CAMPO A.11 NÃO PODE SER PREENCHIDO SE A INFORMAÇÃO DO CAMPO A.7 FOR DIFERENTE DE"INSTITUIÇÃO CREDENCIADA" OU SE A INFIRMAÇÃO DO CAMPO A.10 FOR DIFERENTE DE "PRIVADA".</v>
      </c>
    </row>
    <row r="65" spans="1:8" ht="12" x14ac:dyDescent="0.3">
      <c r="A65" s="614" t="s">
        <v>21</v>
      </c>
      <c r="B65" s="614" t="s">
        <v>249</v>
      </c>
      <c r="C65" s="614" t="s">
        <v>244</v>
      </c>
      <c r="D65" s="614" t="s">
        <v>2354</v>
      </c>
      <c r="E65" s="614" t="s">
        <v>2354</v>
      </c>
      <c r="F65" s="615" t="str">
        <f t="shared" si="0"/>
        <v>PESQUISA APLICADA;EMPRESA BRASILEIRA;GRANDE;;</v>
      </c>
      <c r="G65" s="616" t="s">
        <v>1575</v>
      </c>
      <c r="H65" s="617" t="str">
        <f t="shared" si="1"/>
        <v/>
      </c>
    </row>
    <row r="66" spans="1:8" ht="12" x14ac:dyDescent="0.3">
      <c r="A66" s="614" t="s">
        <v>21</v>
      </c>
      <c r="B66" s="614" t="s">
        <v>249</v>
      </c>
      <c r="C66" s="614" t="s">
        <v>2354</v>
      </c>
      <c r="D66" s="614" t="s">
        <v>250</v>
      </c>
      <c r="E66" s="614" t="s">
        <v>3</v>
      </c>
      <c r="F66" s="615" t="str">
        <f t="shared" si="0"/>
        <v>PESQUISA APLICADA;EMPRESA BRASILEIRA;;PÚBLICA;SIM</v>
      </c>
      <c r="G66" s="616" t="s">
        <v>1567</v>
      </c>
      <c r="H66" s="617" t="str">
        <f t="shared" si="1"/>
        <v>O CAMPO A.8 É DE PREENCHIMENTO OBRIGATÓRIO SE A INFORMAÇÃO DO CAMPO A.7 FOR "EMPRESA BRASILEIRA".</v>
      </c>
    </row>
    <row r="67" spans="1:8" ht="12" x14ac:dyDescent="0.3">
      <c r="A67" s="614" t="s">
        <v>21</v>
      </c>
      <c r="B67" s="614" t="s">
        <v>249</v>
      </c>
      <c r="C67" s="614" t="s">
        <v>2354</v>
      </c>
      <c r="D67" s="614" t="s">
        <v>250</v>
      </c>
      <c r="E67" s="614" t="s">
        <v>4</v>
      </c>
      <c r="F67" s="615" t="str">
        <f t="shared" ref="F67:F130" si="2">CONCATENATE(A67,";",B67,";",C67,";",D67,";",E67)</f>
        <v>PESQUISA APLICADA;EMPRESA BRASILEIRA;;PÚBLICA;NÃO</v>
      </c>
      <c r="G67" s="616" t="s">
        <v>1567</v>
      </c>
      <c r="H67" s="617" t="str">
        <f t="shared" ref="H67:H130" si="3">IF(AND(B67=$J$7,C67=""),$K$12,IF(AND(B67&lt;&gt;$J$7,C67&lt;&gt;""),$K$13,IF(AND(B67=$J$5,D67=""),$K$14,IF(AND(B67&lt;&gt;$J$5,D67&lt;&gt;""),$K$15,IF(AND(B67=$J$5,D67=$M$6,E67=""),$K$16,IF(AND(OR(B67&lt;&gt;$J$5,D67&lt;&gt;$M$6),E67&lt;&gt;""),$K$17,IF(G67="N",$K$18,"")))))))</f>
        <v>O CAMPO A.8 É DE PREENCHIMENTO OBRIGATÓRIO SE A INFORMAÇÃO DO CAMPO A.7 FOR "EMPRESA BRASILEIRA".</v>
      </c>
    </row>
    <row r="68" spans="1:8" ht="12" x14ac:dyDescent="0.3">
      <c r="A68" s="614" t="s">
        <v>21</v>
      </c>
      <c r="B68" s="614" t="s">
        <v>249</v>
      </c>
      <c r="C68" s="614" t="s">
        <v>2354</v>
      </c>
      <c r="D68" s="614" t="s">
        <v>250</v>
      </c>
      <c r="E68" s="614" t="s">
        <v>2354</v>
      </c>
      <c r="F68" s="615" t="str">
        <f t="shared" si="2"/>
        <v>PESQUISA APLICADA;EMPRESA BRASILEIRA;;PÚBLICA;</v>
      </c>
      <c r="G68" s="616" t="s">
        <v>1567</v>
      </c>
      <c r="H68" s="617" t="str">
        <f t="shared" si="3"/>
        <v>O CAMPO A.8 É DE PREENCHIMENTO OBRIGATÓRIO SE A INFORMAÇÃO DO CAMPO A.7 FOR "EMPRESA BRASILEIRA".</v>
      </c>
    </row>
    <row r="69" spans="1:8" ht="12" x14ac:dyDescent="0.3">
      <c r="A69" s="614" t="s">
        <v>21</v>
      </c>
      <c r="B69" s="614" t="s">
        <v>249</v>
      </c>
      <c r="C69" s="614" t="s">
        <v>2354</v>
      </c>
      <c r="D69" s="614" t="s">
        <v>251</v>
      </c>
      <c r="E69" s="614" t="s">
        <v>3</v>
      </c>
      <c r="F69" s="615" t="str">
        <f t="shared" si="2"/>
        <v>PESQUISA APLICADA;EMPRESA BRASILEIRA;;PRIVADA;SIM</v>
      </c>
      <c r="G69" s="616" t="s">
        <v>1567</v>
      </c>
      <c r="H69" s="617" t="str">
        <f t="shared" si="3"/>
        <v>O CAMPO A.8 É DE PREENCHIMENTO OBRIGATÓRIO SE A INFORMAÇÃO DO CAMPO A.7 FOR "EMPRESA BRASILEIRA".</v>
      </c>
    </row>
    <row r="70" spans="1:8" ht="12" x14ac:dyDescent="0.3">
      <c r="A70" s="614" t="s">
        <v>21</v>
      </c>
      <c r="B70" s="614" t="s">
        <v>249</v>
      </c>
      <c r="C70" s="614" t="s">
        <v>2354</v>
      </c>
      <c r="D70" s="614" t="s">
        <v>251</v>
      </c>
      <c r="E70" s="614" t="s">
        <v>4</v>
      </c>
      <c r="F70" s="615" t="str">
        <f t="shared" si="2"/>
        <v>PESQUISA APLICADA;EMPRESA BRASILEIRA;;PRIVADA;NÃO</v>
      </c>
      <c r="G70" s="616" t="s">
        <v>1567</v>
      </c>
      <c r="H70" s="617" t="str">
        <f t="shared" si="3"/>
        <v>O CAMPO A.8 É DE PREENCHIMENTO OBRIGATÓRIO SE A INFORMAÇÃO DO CAMPO A.7 FOR "EMPRESA BRASILEIRA".</v>
      </c>
    </row>
    <row r="71" spans="1:8" ht="12" x14ac:dyDescent="0.3">
      <c r="A71" s="614" t="s">
        <v>21</v>
      </c>
      <c r="B71" s="614" t="s">
        <v>249</v>
      </c>
      <c r="C71" s="614" t="s">
        <v>2354</v>
      </c>
      <c r="D71" s="614" t="s">
        <v>251</v>
      </c>
      <c r="E71" s="614" t="s">
        <v>2354</v>
      </c>
      <c r="F71" s="615" t="str">
        <f t="shared" si="2"/>
        <v>PESQUISA APLICADA;EMPRESA BRASILEIRA;;PRIVADA;</v>
      </c>
      <c r="G71" s="616" t="s">
        <v>1567</v>
      </c>
      <c r="H71" s="617" t="str">
        <f t="shared" si="3"/>
        <v>O CAMPO A.8 É DE PREENCHIMENTO OBRIGATÓRIO SE A INFORMAÇÃO DO CAMPO A.7 FOR "EMPRESA BRASILEIRA".</v>
      </c>
    </row>
    <row r="72" spans="1:8" ht="12" x14ac:dyDescent="0.3">
      <c r="A72" s="614" t="s">
        <v>21</v>
      </c>
      <c r="B72" s="614" t="s">
        <v>249</v>
      </c>
      <c r="C72" s="614" t="s">
        <v>2354</v>
      </c>
      <c r="D72" s="614" t="s">
        <v>2354</v>
      </c>
      <c r="E72" s="614" t="s">
        <v>3</v>
      </c>
      <c r="F72" s="615" t="str">
        <f t="shared" si="2"/>
        <v>PESQUISA APLICADA;EMPRESA BRASILEIRA;;;SIM</v>
      </c>
      <c r="G72" s="616" t="s">
        <v>1567</v>
      </c>
      <c r="H72" s="617" t="str">
        <f t="shared" si="3"/>
        <v>O CAMPO A.8 É DE PREENCHIMENTO OBRIGATÓRIO SE A INFORMAÇÃO DO CAMPO A.7 FOR "EMPRESA BRASILEIRA".</v>
      </c>
    </row>
    <row r="73" spans="1:8" ht="12" x14ac:dyDescent="0.3">
      <c r="A73" s="614" t="s">
        <v>21</v>
      </c>
      <c r="B73" s="614" t="s">
        <v>249</v>
      </c>
      <c r="C73" s="614" t="s">
        <v>2354</v>
      </c>
      <c r="D73" s="614" t="s">
        <v>2354</v>
      </c>
      <c r="E73" s="614" t="s">
        <v>4</v>
      </c>
      <c r="F73" s="615" t="str">
        <f t="shared" si="2"/>
        <v>PESQUISA APLICADA;EMPRESA BRASILEIRA;;;NÃO</v>
      </c>
      <c r="G73" s="616" t="s">
        <v>1567</v>
      </c>
      <c r="H73" s="617" t="str">
        <f t="shared" si="3"/>
        <v>O CAMPO A.8 É DE PREENCHIMENTO OBRIGATÓRIO SE A INFORMAÇÃO DO CAMPO A.7 FOR "EMPRESA BRASILEIRA".</v>
      </c>
    </row>
    <row r="74" spans="1:8" ht="12" x14ac:dyDescent="0.3">
      <c r="A74" s="614" t="s">
        <v>21</v>
      </c>
      <c r="B74" s="614" t="s">
        <v>249</v>
      </c>
      <c r="C74" s="614" t="s">
        <v>2354</v>
      </c>
      <c r="D74" s="614" t="s">
        <v>2354</v>
      </c>
      <c r="E74" s="614" t="s">
        <v>2354</v>
      </c>
      <c r="F74" s="615" t="str">
        <f t="shared" si="2"/>
        <v>PESQUISA APLICADA;EMPRESA BRASILEIRA;;;</v>
      </c>
      <c r="G74" s="616" t="s">
        <v>1567</v>
      </c>
      <c r="H74" s="617" t="str">
        <f t="shared" si="3"/>
        <v>O CAMPO A.8 É DE PREENCHIMENTO OBRIGATÓRIO SE A INFORMAÇÃO DO CAMPO A.7 FOR "EMPRESA BRASILEIRA".</v>
      </c>
    </row>
    <row r="75" spans="1:8" ht="12" x14ac:dyDescent="0.3">
      <c r="A75" s="614" t="s">
        <v>23</v>
      </c>
      <c r="B75" s="614" t="s">
        <v>249</v>
      </c>
      <c r="C75" s="614" t="s">
        <v>261</v>
      </c>
      <c r="D75" s="614" t="s">
        <v>250</v>
      </c>
      <c r="E75" s="614" t="s">
        <v>3</v>
      </c>
      <c r="F75" s="615" t="str">
        <f t="shared" si="2"/>
        <v>DESENVOLVIMENTO EXPERIMENTAL;EMPRESA BRASILEIRA;MICRO OU PEQUENO;PÚBLICA;SIM</v>
      </c>
      <c r="G75" s="616" t="s">
        <v>1567</v>
      </c>
      <c r="H75" s="617" t="str">
        <f t="shared" si="3"/>
        <v>O CAMPO A.10 NÃO PODE SER PREENCHIDO SE A INFORMAÇÃO DO CAMPO A.7 FOR DIFERENTE DE"INSTITUIÇÃO CREDENCIADA".</v>
      </c>
    </row>
    <row r="76" spans="1:8" ht="12" x14ac:dyDescent="0.3">
      <c r="A76" s="614" t="s">
        <v>23</v>
      </c>
      <c r="B76" s="614" t="s">
        <v>249</v>
      </c>
      <c r="C76" s="614" t="s">
        <v>261</v>
      </c>
      <c r="D76" s="614" t="s">
        <v>250</v>
      </c>
      <c r="E76" s="614" t="s">
        <v>4</v>
      </c>
      <c r="F76" s="615" t="str">
        <f t="shared" si="2"/>
        <v>DESENVOLVIMENTO EXPERIMENTAL;EMPRESA BRASILEIRA;MICRO OU PEQUENO;PÚBLICA;NÃO</v>
      </c>
      <c r="G76" s="616" t="s">
        <v>1567</v>
      </c>
      <c r="H76" s="617" t="str">
        <f t="shared" si="3"/>
        <v>O CAMPO A.10 NÃO PODE SER PREENCHIDO SE A INFORMAÇÃO DO CAMPO A.7 FOR DIFERENTE DE"INSTITUIÇÃO CREDENCIADA".</v>
      </c>
    </row>
    <row r="77" spans="1:8" ht="12" x14ac:dyDescent="0.3">
      <c r="A77" s="614" t="s">
        <v>23</v>
      </c>
      <c r="B77" s="614" t="s">
        <v>249</v>
      </c>
      <c r="C77" s="614" t="s">
        <v>261</v>
      </c>
      <c r="D77" s="614" t="s">
        <v>250</v>
      </c>
      <c r="E77" s="614" t="s">
        <v>2354</v>
      </c>
      <c r="F77" s="615" t="str">
        <f t="shared" si="2"/>
        <v>DESENVOLVIMENTO EXPERIMENTAL;EMPRESA BRASILEIRA;MICRO OU PEQUENO;PÚBLICA;</v>
      </c>
      <c r="G77" s="616" t="s">
        <v>1567</v>
      </c>
      <c r="H77" s="617" t="str">
        <f t="shared" si="3"/>
        <v>O CAMPO A.10 NÃO PODE SER PREENCHIDO SE A INFORMAÇÃO DO CAMPO A.7 FOR DIFERENTE DE"INSTITUIÇÃO CREDENCIADA".</v>
      </c>
    </row>
    <row r="78" spans="1:8" ht="12" x14ac:dyDescent="0.3">
      <c r="A78" s="614" t="s">
        <v>23</v>
      </c>
      <c r="B78" s="614" t="s">
        <v>249</v>
      </c>
      <c r="C78" s="614" t="s">
        <v>261</v>
      </c>
      <c r="D78" s="614" t="s">
        <v>251</v>
      </c>
      <c r="E78" s="614" t="s">
        <v>3</v>
      </c>
      <c r="F78" s="615" t="str">
        <f t="shared" si="2"/>
        <v>DESENVOLVIMENTO EXPERIMENTAL;EMPRESA BRASILEIRA;MICRO OU PEQUENO;PRIVADA;SIM</v>
      </c>
      <c r="G78" s="616" t="s">
        <v>1567</v>
      </c>
      <c r="H78" s="617" t="str">
        <f t="shared" si="3"/>
        <v>O CAMPO A.10 NÃO PODE SER PREENCHIDO SE A INFORMAÇÃO DO CAMPO A.7 FOR DIFERENTE DE"INSTITUIÇÃO CREDENCIADA".</v>
      </c>
    </row>
    <row r="79" spans="1:8" ht="12" x14ac:dyDescent="0.3">
      <c r="A79" s="614" t="s">
        <v>23</v>
      </c>
      <c r="B79" s="614" t="s">
        <v>249</v>
      </c>
      <c r="C79" s="614" t="s">
        <v>261</v>
      </c>
      <c r="D79" s="614" t="s">
        <v>251</v>
      </c>
      <c r="E79" s="614" t="s">
        <v>4</v>
      </c>
      <c r="F79" s="615" t="str">
        <f t="shared" si="2"/>
        <v>DESENVOLVIMENTO EXPERIMENTAL;EMPRESA BRASILEIRA;MICRO OU PEQUENO;PRIVADA;NÃO</v>
      </c>
      <c r="G79" s="616" t="s">
        <v>1567</v>
      </c>
      <c r="H79" s="617" t="str">
        <f t="shared" si="3"/>
        <v>O CAMPO A.10 NÃO PODE SER PREENCHIDO SE A INFORMAÇÃO DO CAMPO A.7 FOR DIFERENTE DE"INSTITUIÇÃO CREDENCIADA".</v>
      </c>
    </row>
    <row r="80" spans="1:8" ht="12" x14ac:dyDescent="0.3">
      <c r="A80" s="614" t="s">
        <v>23</v>
      </c>
      <c r="B80" s="614" t="s">
        <v>249</v>
      </c>
      <c r="C80" s="614" t="s">
        <v>261</v>
      </c>
      <c r="D80" s="614" t="s">
        <v>251</v>
      </c>
      <c r="E80" s="614" t="s">
        <v>2354</v>
      </c>
      <c r="F80" s="615" t="str">
        <f t="shared" si="2"/>
        <v>DESENVOLVIMENTO EXPERIMENTAL;EMPRESA BRASILEIRA;MICRO OU PEQUENO;PRIVADA;</v>
      </c>
      <c r="G80" s="616" t="s">
        <v>1567</v>
      </c>
      <c r="H80" s="617" t="str">
        <f t="shared" si="3"/>
        <v>O CAMPO A.10 NÃO PODE SER PREENCHIDO SE A INFORMAÇÃO DO CAMPO A.7 FOR DIFERENTE DE"INSTITUIÇÃO CREDENCIADA".</v>
      </c>
    </row>
    <row r="81" spans="1:8" ht="12" x14ac:dyDescent="0.3">
      <c r="A81" s="614" t="s">
        <v>23</v>
      </c>
      <c r="B81" s="614" t="s">
        <v>249</v>
      </c>
      <c r="C81" s="614" t="s">
        <v>261</v>
      </c>
      <c r="D81" s="614" t="s">
        <v>2354</v>
      </c>
      <c r="E81" s="614" t="s">
        <v>3</v>
      </c>
      <c r="F81" s="615" t="str">
        <f t="shared" si="2"/>
        <v>DESENVOLVIMENTO EXPERIMENTAL;EMPRESA BRASILEIRA;MICRO OU PEQUENO;;SIM</v>
      </c>
      <c r="G81" s="616" t="s">
        <v>1567</v>
      </c>
      <c r="H81" s="617" t="str">
        <f t="shared" si="3"/>
        <v>O CAMPO A.11 NÃO PODE SER PREENCHIDO SE A INFORMAÇÃO DO CAMPO A.7 FOR DIFERENTE DE"INSTITUIÇÃO CREDENCIADA" OU SE A INFIRMAÇÃO DO CAMPO A.10 FOR DIFERENTE DE "PRIVADA".</v>
      </c>
    </row>
    <row r="82" spans="1:8" ht="12" x14ac:dyDescent="0.3">
      <c r="A82" s="614" t="s">
        <v>23</v>
      </c>
      <c r="B82" s="614" t="s">
        <v>249</v>
      </c>
      <c r="C82" s="614" t="s">
        <v>261</v>
      </c>
      <c r="D82" s="614" t="s">
        <v>2354</v>
      </c>
      <c r="E82" s="614" t="s">
        <v>4</v>
      </c>
      <c r="F82" s="615" t="str">
        <f t="shared" si="2"/>
        <v>DESENVOLVIMENTO EXPERIMENTAL;EMPRESA BRASILEIRA;MICRO OU PEQUENO;;NÃO</v>
      </c>
      <c r="G82" s="616" t="s">
        <v>1567</v>
      </c>
      <c r="H82" s="617" t="str">
        <f t="shared" si="3"/>
        <v>O CAMPO A.11 NÃO PODE SER PREENCHIDO SE A INFORMAÇÃO DO CAMPO A.7 FOR DIFERENTE DE"INSTITUIÇÃO CREDENCIADA" OU SE A INFIRMAÇÃO DO CAMPO A.10 FOR DIFERENTE DE "PRIVADA".</v>
      </c>
    </row>
    <row r="83" spans="1:8" ht="12" x14ac:dyDescent="0.3">
      <c r="A83" s="614" t="s">
        <v>23</v>
      </c>
      <c r="B83" s="614" t="s">
        <v>249</v>
      </c>
      <c r="C83" s="614" t="s">
        <v>261</v>
      </c>
      <c r="D83" s="614" t="s">
        <v>2354</v>
      </c>
      <c r="E83" s="614" t="s">
        <v>2354</v>
      </c>
      <c r="F83" s="615" t="str">
        <f t="shared" si="2"/>
        <v>DESENVOLVIMENTO EXPERIMENTAL;EMPRESA BRASILEIRA;MICRO OU PEQUENO;;</v>
      </c>
      <c r="G83" s="616" t="s">
        <v>1575</v>
      </c>
      <c r="H83" s="617" t="str">
        <f t="shared" si="3"/>
        <v/>
      </c>
    </row>
    <row r="84" spans="1:8" ht="12" x14ac:dyDescent="0.3">
      <c r="A84" s="614" t="s">
        <v>23</v>
      </c>
      <c r="B84" s="614" t="s">
        <v>249</v>
      </c>
      <c r="C84" s="614" t="s">
        <v>243</v>
      </c>
      <c r="D84" s="614" t="s">
        <v>250</v>
      </c>
      <c r="E84" s="614" t="s">
        <v>3</v>
      </c>
      <c r="F84" s="615" t="str">
        <f t="shared" si="2"/>
        <v>DESENVOLVIMENTO EXPERIMENTAL;EMPRESA BRASILEIRA;MÉDIO;PÚBLICA;SIM</v>
      </c>
      <c r="G84" s="616" t="s">
        <v>1567</v>
      </c>
      <c r="H84" s="617" t="str">
        <f t="shared" si="3"/>
        <v>O CAMPO A.10 NÃO PODE SER PREENCHIDO SE A INFORMAÇÃO DO CAMPO A.7 FOR DIFERENTE DE"INSTITUIÇÃO CREDENCIADA".</v>
      </c>
    </row>
    <row r="85" spans="1:8" ht="12" x14ac:dyDescent="0.3">
      <c r="A85" s="614" t="s">
        <v>23</v>
      </c>
      <c r="B85" s="614" t="s">
        <v>249</v>
      </c>
      <c r="C85" s="614" t="s">
        <v>243</v>
      </c>
      <c r="D85" s="614" t="s">
        <v>250</v>
      </c>
      <c r="E85" s="614" t="s">
        <v>4</v>
      </c>
      <c r="F85" s="615" t="str">
        <f t="shared" si="2"/>
        <v>DESENVOLVIMENTO EXPERIMENTAL;EMPRESA BRASILEIRA;MÉDIO;PÚBLICA;NÃO</v>
      </c>
      <c r="G85" s="616" t="s">
        <v>1567</v>
      </c>
      <c r="H85" s="617" t="str">
        <f t="shared" si="3"/>
        <v>O CAMPO A.10 NÃO PODE SER PREENCHIDO SE A INFORMAÇÃO DO CAMPO A.7 FOR DIFERENTE DE"INSTITUIÇÃO CREDENCIADA".</v>
      </c>
    </row>
    <row r="86" spans="1:8" ht="12" x14ac:dyDescent="0.3">
      <c r="A86" s="614" t="s">
        <v>23</v>
      </c>
      <c r="B86" s="614" t="s">
        <v>249</v>
      </c>
      <c r="C86" s="614" t="s">
        <v>243</v>
      </c>
      <c r="D86" s="614" t="s">
        <v>250</v>
      </c>
      <c r="E86" s="614" t="s">
        <v>2354</v>
      </c>
      <c r="F86" s="615" t="str">
        <f t="shared" si="2"/>
        <v>DESENVOLVIMENTO EXPERIMENTAL;EMPRESA BRASILEIRA;MÉDIO;PÚBLICA;</v>
      </c>
      <c r="G86" s="616" t="s">
        <v>1567</v>
      </c>
      <c r="H86" s="617" t="str">
        <f t="shared" si="3"/>
        <v>O CAMPO A.10 NÃO PODE SER PREENCHIDO SE A INFORMAÇÃO DO CAMPO A.7 FOR DIFERENTE DE"INSTITUIÇÃO CREDENCIADA".</v>
      </c>
    </row>
    <row r="87" spans="1:8" ht="12" x14ac:dyDescent="0.3">
      <c r="A87" s="614" t="s">
        <v>23</v>
      </c>
      <c r="B87" s="614" t="s">
        <v>249</v>
      </c>
      <c r="C87" s="614" t="s">
        <v>243</v>
      </c>
      <c r="D87" s="614" t="s">
        <v>251</v>
      </c>
      <c r="E87" s="614" t="s">
        <v>3</v>
      </c>
      <c r="F87" s="615" t="str">
        <f t="shared" si="2"/>
        <v>DESENVOLVIMENTO EXPERIMENTAL;EMPRESA BRASILEIRA;MÉDIO;PRIVADA;SIM</v>
      </c>
      <c r="G87" s="616" t="s">
        <v>1567</v>
      </c>
      <c r="H87" s="617" t="str">
        <f t="shared" si="3"/>
        <v>O CAMPO A.10 NÃO PODE SER PREENCHIDO SE A INFORMAÇÃO DO CAMPO A.7 FOR DIFERENTE DE"INSTITUIÇÃO CREDENCIADA".</v>
      </c>
    </row>
    <row r="88" spans="1:8" ht="12" x14ac:dyDescent="0.3">
      <c r="A88" s="614" t="s">
        <v>23</v>
      </c>
      <c r="B88" s="614" t="s">
        <v>249</v>
      </c>
      <c r="C88" s="614" t="s">
        <v>243</v>
      </c>
      <c r="D88" s="614" t="s">
        <v>251</v>
      </c>
      <c r="E88" s="614" t="s">
        <v>4</v>
      </c>
      <c r="F88" s="615" t="str">
        <f t="shared" si="2"/>
        <v>DESENVOLVIMENTO EXPERIMENTAL;EMPRESA BRASILEIRA;MÉDIO;PRIVADA;NÃO</v>
      </c>
      <c r="G88" s="616" t="s">
        <v>1567</v>
      </c>
      <c r="H88" s="617" t="str">
        <f t="shared" si="3"/>
        <v>O CAMPO A.10 NÃO PODE SER PREENCHIDO SE A INFORMAÇÃO DO CAMPO A.7 FOR DIFERENTE DE"INSTITUIÇÃO CREDENCIADA".</v>
      </c>
    </row>
    <row r="89" spans="1:8" ht="12" x14ac:dyDescent="0.3">
      <c r="A89" s="614" t="s">
        <v>23</v>
      </c>
      <c r="B89" s="614" t="s">
        <v>249</v>
      </c>
      <c r="C89" s="614" t="s">
        <v>243</v>
      </c>
      <c r="D89" s="614" t="s">
        <v>251</v>
      </c>
      <c r="E89" s="614" t="s">
        <v>2354</v>
      </c>
      <c r="F89" s="615" t="str">
        <f t="shared" si="2"/>
        <v>DESENVOLVIMENTO EXPERIMENTAL;EMPRESA BRASILEIRA;MÉDIO;PRIVADA;</v>
      </c>
      <c r="G89" s="616" t="s">
        <v>1567</v>
      </c>
      <c r="H89" s="617" t="str">
        <f t="shared" si="3"/>
        <v>O CAMPO A.10 NÃO PODE SER PREENCHIDO SE A INFORMAÇÃO DO CAMPO A.7 FOR DIFERENTE DE"INSTITUIÇÃO CREDENCIADA".</v>
      </c>
    </row>
    <row r="90" spans="1:8" ht="12" x14ac:dyDescent="0.3">
      <c r="A90" s="614" t="s">
        <v>23</v>
      </c>
      <c r="B90" s="614" t="s">
        <v>249</v>
      </c>
      <c r="C90" s="614" t="s">
        <v>243</v>
      </c>
      <c r="D90" s="614" t="s">
        <v>2354</v>
      </c>
      <c r="E90" s="614" t="s">
        <v>3</v>
      </c>
      <c r="F90" s="615" t="str">
        <f t="shared" si="2"/>
        <v>DESENVOLVIMENTO EXPERIMENTAL;EMPRESA BRASILEIRA;MÉDIO;;SIM</v>
      </c>
      <c r="G90" s="616" t="s">
        <v>1567</v>
      </c>
      <c r="H90" s="617" t="str">
        <f t="shared" si="3"/>
        <v>O CAMPO A.11 NÃO PODE SER PREENCHIDO SE A INFORMAÇÃO DO CAMPO A.7 FOR DIFERENTE DE"INSTITUIÇÃO CREDENCIADA" OU SE A INFIRMAÇÃO DO CAMPO A.10 FOR DIFERENTE DE "PRIVADA".</v>
      </c>
    </row>
    <row r="91" spans="1:8" ht="12" x14ac:dyDescent="0.3">
      <c r="A91" s="614" t="s">
        <v>23</v>
      </c>
      <c r="B91" s="614" t="s">
        <v>249</v>
      </c>
      <c r="C91" s="614" t="s">
        <v>243</v>
      </c>
      <c r="D91" s="614" t="s">
        <v>2354</v>
      </c>
      <c r="E91" s="614" t="s">
        <v>4</v>
      </c>
      <c r="F91" s="615" t="str">
        <f t="shared" si="2"/>
        <v>DESENVOLVIMENTO EXPERIMENTAL;EMPRESA BRASILEIRA;MÉDIO;;NÃO</v>
      </c>
      <c r="G91" s="616" t="s">
        <v>1567</v>
      </c>
      <c r="H91" s="617" t="str">
        <f t="shared" si="3"/>
        <v>O CAMPO A.11 NÃO PODE SER PREENCHIDO SE A INFORMAÇÃO DO CAMPO A.7 FOR DIFERENTE DE"INSTITUIÇÃO CREDENCIADA" OU SE A INFIRMAÇÃO DO CAMPO A.10 FOR DIFERENTE DE "PRIVADA".</v>
      </c>
    </row>
    <row r="92" spans="1:8" ht="12" x14ac:dyDescent="0.3">
      <c r="A92" s="614" t="s">
        <v>23</v>
      </c>
      <c r="B92" s="614" t="s">
        <v>249</v>
      </c>
      <c r="C92" s="614" t="s">
        <v>243</v>
      </c>
      <c r="D92" s="614" t="s">
        <v>2354</v>
      </c>
      <c r="E92" s="614" t="s">
        <v>2354</v>
      </c>
      <c r="F92" s="615" t="str">
        <f t="shared" si="2"/>
        <v>DESENVOLVIMENTO EXPERIMENTAL;EMPRESA BRASILEIRA;MÉDIO;;</v>
      </c>
      <c r="G92" s="616" t="s">
        <v>1575</v>
      </c>
      <c r="H92" s="617" t="str">
        <f t="shared" si="3"/>
        <v/>
      </c>
    </row>
    <row r="93" spans="1:8" ht="12" x14ac:dyDescent="0.3">
      <c r="A93" s="614" t="s">
        <v>23</v>
      </c>
      <c r="B93" s="614" t="s">
        <v>249</v>
      </c>
      <c r="C93" s="614" t="s">
        <v>244</v>
      </c>
      <c r="D93" s="614" t="s">
        <v>250</v>
      </c>
      <c r="E93" s="614" t="s">
        <v>3</v>
      </c>
      <c r="F93" s="615" t="str">
        <f t="shared" si="2"/>
        <v>DESENVOLVIMENTO EXPERIMENTAL;EMPRESA BRASILEIRA;GRANDE;PÚBLICA;SIM</v>
      </c>
      <c r="G93" s="616" t="s">
        <v>1567</v>
      </c>
      <c r="H93" s="617" t="str">
        <f t="shared" si="3"/>
        <v>O CAMPO A.10 NÃO PODE SER PREENCHIDO SE A INFORMAÇÃO DO CAMPO A.7 FOR DIFERENTE DE"INSTITUIÇÃO CREDENCIADA".</v>
      </c>
    </row>
    <row r="94" spans="1:8" ht="12" x14ac:dyDescent="0.3">
      <c r="A94" s="614" t="s">
        <v>23</v>
      </c>
      <c r="B94" s="614" t="s">
        <v>249</v>
      </c>
      <c r="C94" s="614" t="s">
        <v>244</v>
      </c>
      <c r="D94" s="614" t="s">
        <v>250</v>
      </c>
      <c r="E94" s="614" t="s">
        <v>4</v>
      </c>
      <c r="F94" s="615" t="str">
        <f t="shared" si="2"/>
        <v>DESENVOLVIMENTO EXPERIMENTAL;EMPRESA BRASILEIRA;GRANDE;PÚBLICA;NÃO</v>
      </c>
      <c r="G94" s="616" t="s">
        <v>1567</v>
      </c>
      <c r="H94" s="617" t="str">
        <f t="shared" si="3"/>
        <v>O CAMPO A.10 NÃO PODE SER PREENCHIDO SE A INFORMAÇÃO DO CAMPO A.7 FOR DIFERENTE DE"INSTITUIÇÃO CREDENCIADA".</v>
      </c>
    </row>
    <row r="95" spans="1:8" ht="12" x14ac:dyDescent="0.3">
      <c r="A95" s="614" t="s">
        <v>23</v>
      </c>
      <c r="B95" s="614" t="s">
        <v>249</v>
      </c>
      <c r="C95" s="614" t="s">
        <v>244</v>
      </c>
      <c r="D95" s="614" t="s">
        <v>250</v>
      </c>
      <c r="E95" s="614" t="s">
        <v>2354</v>
      </c>
      <c r="F95" s="615" t="str">
        <f t="shared" si="2"/>
        <v>DESENVOLVIMENTO EXPERIMENTAL;EMPRESA BRASILEIRA;GRANDE;PÚBLICA;</v>
      </c>
      <c r="G95" s="616" t="s">
        <v>1567</v>
      </c>
      <c r="H95" s="617" t="str">
        <f t="shared" si="3"/>
        <v>O CAMPO A.10 NÃO PODE SER PREENCHIDO SE A INFORMAÇÃO DO CAMPO A.7 FOR DIFERENTE DE"INSTITUIÇÃO CREDENCIADA".</v>
      </c>
    </row>
    <row r="96" spans="1:8" ht="12" x14ac:dyDescent="0.3">
      <c r="A96" s="614" t="s">
        <v>23</v>
      </c>
      <c r="B96" s="614" t="s">
        <v>249</v>
      </c>
      <c r="C96" s="614" t="s">
        <v>244</v>
      </c>
      <c r="D96" s="614" t="s">
        <v>251</v>
      </c>
      <c r="E96" s="614" t="s">
        <v>3</v>
      </c>
      <c r="F96" s="615" t="str">
        <f t="shared" si="2"/>
        <v>DESENVOLVIMENTO EXPERIMENTAL;EMPRESA BRASILEIRA;GRANDE;PRIVADA;SIM</v>
      </c>
      <c r="G96" s="616" t="s">
        <v>1567</v>
      </c>
      <c r="H96" s="617" t="str">
        <f t="shared" si="3"/>
        <v>O CAMPO A.10 NÃO PODE SER PREENCHIDO SE A INFORMAÇÃO DO CAMPO A.7 FOR DIFERENTE DE"INSTITUIÇÃO CREDENCIADA".</v>
      </c>
    </row>
    <row r="97" spans="1:8" ht="12" x14ac:dyDescent="0.3">
      <c r="A97" s="614" t="s">
        <v>23</v>
      </c>
      <c r="B97" s="614" t="s">
        <v>249</v>
      </c>
      <c r="C97" s="614" t="s">
        <v>244</v>
      </c>
      <c r="D97" s="614" t="s">
        <v>251</v>
      </c>
      <c r="E97" s="614" t="s">
        <v>4</v>
      </c>
      <c r="F97" s="615" t="str">
        <f t="shared" si="2"/>
        <v>DESENVOLVIMENTO EXPERIMENTAL;EMPRESA BRASILEIRA;GRANDE;PRIVADA;NÃO</v>
      </c>
      <c r="G97" s="616" t="s">
        <v>1567</v>
      </c>
      <c r="H97" s="617" t="str">
        <f t="shared" si="3"/>
        <v>O CAMPO A.10 NÃO PODE SER PREENCHIDO SE A INFORMAÇÃO DO CAMPO A.7 FOR DIFERENTE DE"INSTITUIÇÃO CREDENCIADA".</v>
      </c>
    </row>
    <row r="98" spans="1:8" ht="12" x14ac:dyDescent="0.3">
      <c r="A98" s="614" t="s">
        <v>23</v>
      </c>
      <c r="B98" s="614" t="s">
        <v>249</v>
      </c>
      <c r="C98" s="614" t="s">
        <v>244</v>
      </c>
      <c r="D98" s="614" t="s">
        <v>251</v>
      </c>
      <c r="E98" s="614" t="s">
        <v>2354</v>
      </c>
      <c r="F98" s="615" t="str">
        <f t="shared" si="2"/>
        <v>DESENVOLVIMENTO EXPERIMENTAL;EMPRESA BRASILEIRA;GRANDE;PRIVADA;</v>
      </c>
      <c r="G98" s="616" t="s">
        <v>1567</v>
      </c>
      <c r="H98" s="617" t="str">
        <f t="shared" si="3"/>
        <v>O CAMPO A.10 NÃO PODE SER PREENCHIDO SE A INFORMAÇÃO DO CAMPO A.7 FOR DIFERENTE DE"INSTITUIÇÃO CREDENCIADA".</v>
      </c>
    </row>
    <row r="99" spans="1:8" ht="12" x14ac:dyDescent="0.3">
      <c r="A99" s="614" t="s">
        <v>23</v>
      </c>
      <c r="B99" s="614" t="s">
        <v>249</v>
      </c>
      <c r="C99" s="614" t="s">
        <v>244</v>
      </c>
      <c r="D99" s="614" t="s">
        <v>2354</v>
      </c>
      <c r="E99" s="614" t="s">
        <v>3</v>
      </c>
      <c r="F99" s="615" t="str">
        <f t="shared" si="2"/>
        <v>DESENVOLVIMENTO EXPERIMENTAL;EMPRESA BRASILEIRA;GRANDE;;SIM</v>
      </c>
      <c r="G99" s="616" t="s">
        <v>1567</v>
      </c>
      <c r="H99" s="617" t="str">
        <f t="shared" si="3"/>
        <v>O CAMPO A.11 NÃO PODE SER PREENCHIDO SE A INFORMAÇÃO DO CAMPO A.7 FOR DIFERENTE DE"INSTITUIÇÃO CREDENCIADA" OU SE A INFIRMAÇÃO DO CAMPO A.10 FOR DIFERENTE DE "PRIVADA".</v>
      </c>
    </row>
    <row r="100" spans="1:8" ht="12" x14ac:dyDescent="0.3">
      <c r="A100" s="614" t="s">
        <v>23</v>
      </c>
      <c r="B100" s="614" t="s">
        <v>249</v>
      </c>
      <c r="C100" s="614" t="s">
        <v>244</v>
      </c>
      <c r="D100" s="614" t="s">
        <v>2354</v>
      </c>
      <c r="E100" s="614" t="s">
        <v>4</v>
      </c>
      <c r="F100" s="615" t="str">
        <f t="shared" si="2"/>
        <v>DESENVOLVIMENTO EXPERIMENTAL;EMPRESA BRASILEIRA;GRANDE;;NÃO</v>
      </c>
      <c r="G100" s="616" t="s">
        <v>1567</v>
      </c>
      <c r="H100" s="617" t="str">
        <f t="shared" si="3"/>
        <v>O CAMPO A.11 NÃO PODE SER PREENCHIDO SE A INFORMAÇÃO DO CAMPO A.7 FOR DIFERENTE DE"INSTITUIÇÃO CREDENCIADA" OU SE A INFIRMAÇÃO DO CAMPO A.10 FOR DIFERENTE DE "PRIVADA".</v>
      </c>
    </row>
    <row r="101" spans="1:8" ht="12" x14ac:dyDescent="0.3">
      <c r="A101" s="614" t="s">
        <v>23</v>
      </c>
      <c r="B101" s="614" t="s">
        <v>249</v>
      </c>
      <c r="C101" s="614" t="s">
        <v>244</v>
      </c>
      <c r="D101" s="614" t="s">
        <v>2354</v>
      </c>
      <c r="E101" s="614" t="s">
        <v>2354</v>
      </c>
      <c r="F101" s="615" t="str">
        <f t="shared" si="2"/>
        <v>DESENVOLVIMENTO EXPERIMENTAL;EMPRESA BRASILEIRA;GRANDE;;</v>
      </c>
      <c r="G101" s="616" t="s">
        <v>1575</v>
      </c>
      <c r="H101" s="617" t="str">
        <f t="shared" si="3"/>
        <v/>
      </c>
    </row>
    <row r="102" spans="1:8" ht="12" x14ac:dyDescent="0.3">
      <c r="A102" s="614" t="s">
        <v>23</v>
      </c>
      <c r="B102" s="614" t="s">
        <v>249</v>
      </c>
      <c r="C102" s="614" t="s">
        <v>2354</v>
      </c>
      <c r="D102" s="614" t="s">
        <v>250</v>
      </c>
      <c r="E102" s="614" t="s">
        <v>3</v>
      </c>
      <c r="F102" s="615" t="str">
        <f t="shared" si="2"/>
        <v>DESENVOLVIMENTO EXPERIMENTAL;EMPRESA BRASILEIRA;;PÚBLICA;SIM</v>
      </c>
      <c r="G102" s="616" t="s">
        <v>1567</v>
      </c>
      <c r="H102" s="617" t="str">
        <f t="shared" si="3"/>
        <v>O CAMPO A.8 É DE PREENCHIMENTO OBRIGATÓRIO SE A INFORMAÇÃO DO CAMPO A.7 FOR "EMPRESA BRASILEIRA".</v>
      </c>
    </row>
    <row r="103" spans="1:8" ht="12" x14ac:dyDescent="0.3">
      <c r="A103" s="614" t="s">
        <v>23</v>
      </c>
      <c r="B103" s="614" t="s">
        <v>249</v>
      </c>
      <c r="C103" s="614" t="s">
        <v>2354</v>
      </c>
      <c r="D103" s="614" t="s">
        <v>250</v>
      </c>
      <c r="E103" s="614" t="s">
        <v>4</v>
      </c>
      <c r="F103" s="615" t="str">
        <f t="shared" si="2"/>
        <v>DESENVOLVIMENTO EXPERIMENTAL;EMPRESA BRASILEIRA;;PÚBLICA;NÃO</v>
      </c>
      <c r="G103" s="616" t="s">
        <v>1567</v>
      </c>
      <c r="H103" s="617" t="str">
        <f t="shared" si="3"/>
        <v>O CAMPO A.8 É DE PREENCHIMENTO OBRIGATÓRIO SE A INFORMAÇÃO DO CAMPO A.7 FOR "EMPRESA BRASILEIRA".</v>
      </c>
    </row>
    <row r="104" spans="1:8" ht="12" x14ac:dyDescent="0.3">
      <c r="A104" s="614" t="s">
        <v>23</v>
      </c>
      <c r="B104" s="614" t="s">
        <v>249</v>
      </c>
      <c r="C104" s="614" t="s">
        <v>2354</v>
      </c>
      <c r="D104" s="614" t="s">
        <v>250</v>
      </c>
      <c r="E104" s="614" t="s">
        <v>2354</v>
      </c>
      <c r="F104" s="615" t="str">
        <f t="shared" si="2"/>
        <v>DESENVOLVIMENTO EXPERIMENTAL;EMPRESA BRASILEIRA;;PÚBLICA;</v>
      </c>
      <c r="G104" s="616" t="s">
        <v>1567</v>
      </c>
      <c r="H104" s="617" t="str">
        <f t="shared" si="3"/>
        <v>O CAMPO A.8 É DE PREENCHIMENTO OBRIGATÓRIO SE A INFORMAÇÃO DO CAMPO A.7 FOR "EMPRESA BRASILEIRA".</v>
      </c>
    </row>
    <row r="105" spans="1:8" ht="12" x14ac:dyDescent="0.3">
      <c r="A105" s="614" t="s">
        <v>23</v>
      </c>
      <c r="B105" s="614" t="s">
        <v>249</v>
      </c>
      <c r="C105" s="614" t="s">
        <v>2354</v>
      </c>
      <c r="D105" s="614" t="s">
        <v>251</v>
      </c>
      <c r="E105" s="614" t="s">
        <v>3</v>
      </c>
      <c r="F105" s="615" t="str">
        <f t="shared" si="2"/>
        <v>DESENVOLVIMENTO EXPERIMENTAL;EMPRESA BRASILEIRA;;PRIVADA;SIM</v>
      </c>
      <c r="G105" s="616" t="s">
        <v>1567</v>
      </c>
      <c r="H105" s="617" t="str">
        <f t="shared" si="3"/>
        <v>O CAMPO A.8 É DE PREENCHIMENTO OBRIGATÓRIO SE A INFORMAÇÃO DO CAMPO A.7 FOR "EMPRESA BRASILEIRA".</v>
      </c>
    </row>
    <row r="106" spans="1:8" ht="12" x14ac:dyDescent="0.3">
      <c r="A106" s="614" t="s">
        <v>23</v>
      </c>
      <c r="B106" s="614" t="s">
        <v>249</v>
      </c>
      <c r="C106" s="614" t="s">
        <v>2354</v>
      </c>
      <c r="D106" s="614" t="s">
        <v>251</v>
      </c>
      <c r="E106" s="614" t="s">
        <v>4</v>
      </c>
      <c r="F106" s="615" t="str">
        <f t="shared" si="2"/>
        <v>DESENVOLVIMENTO EXPERIMENTAL;EMPRESA BRASILEIRA;;PRIVADA;NÃO</v>
      </c>
      <c r="G106" s="616" t="s">
        <v>1567</v>
      </c>
      <c r="H106" s="617" t="str">
        <f t="shared" si="3"/>
        <v>O CAMPO A.8 É DE PREENCHIMENTO OBRIGATÓRIO SE A INFORMAÇÃO DO CAMPO A.7 FOR "EMPRESA BRASILEIRA".</v>
      </c>
    </row>
    <row r="107" spans="1:8" ht="12" x14ac:dyDescent="0.3">
      <c r="A107" s="614" t="s">
        <v>23</v>
      </c>
      <c r="B107" s="614" t="s">
        <v>249</v>
      </c>
      <c r="C107" s="614" t="s">
        <v>2354</v>
      </c>
      <c r="D107" s="614" t="s">
        <v>251</v>
      </c>
      <c r="E107" s="614" t="s">
        <v>2354</v>
      </c>
      <c r="F107" s="615" t="str">
        <f t="shared" si="2"/>
        <v>DESENVOLVIMENTO EXPERIMENTAL;EMPRESA BRASILEIRA;;PRIVADA;</v>
      </c>
      <c r="G107" s="616" t="s">
        <v>1567</v>
      </c>
      <c r="H107" s="617" t="str">
        <f t="shared" si="3"/>
        <v>O CAMPO A.8 É DE PREENCHIMENTO OBRIGATÓRIO SE A INFORMAÇÃO DO CAMPO A.7 FOR "EMPRESA BRASILEIRA".</v>
      </c>
    </row>
    <row r="108" spans="1:8" ht="12" x14ac:dyDescent="0.3">
      <c r="A108" s="614" t="s">
        <v>23</v>
      </c>
      <c r="B108" s="614" t="s">
        <v>249</v>
      </c>
      <c r="C108" s="614" t="s">
        <v>2354</v>
      </c>
      <c r="D108" s="614" t="s">
        <v>2354</v>
      </c>
      <c r="E108" s="614" t="s">
        <v>3</v>
      </c>
      <c r="F108" s="615" t="str">
        <f t="shared" si="2"/>
        <v>DESENVOLVIMENTO EXPERIMENTAL;EMPRESA BRASILEIRA;;;SIM</v>
      </c>
      <c r="G108" s="616" t="s">
        <v>1567</v>
      </c>
      <c r="H108" s="617" t="str">
        <f t="shared" si="3"/>
        <v>O CAMPO A.8 É DE PREENCHIMENTO OBRIGATÓRIO SE A INFORMAÇÃO DO CAMPO A.7 FOR "EMPRESA BRASILEIRA".</v>
      </c>
    </row>
    <row r="109" spans="1:8" ht="12" x14ac:dyDescent="0.3">
      <c r="A109" s="614" t="s">
        <v>23</v>
      </c>
      <c r="B109" s="614" t="s">
        <v>249</v>
      </c>
      <c r="C109" s="614" t="s">
        <v>2354</v>
      </c>
      <c r="D109" s="614" t="s">
        <v>2354</v>
      </c>
      <c r="E109" s="614" t="s">
        <v>4</v>
      </c>
      <c r="F109" s="615" t="str">
        <f t="shared" si="2"/>
        <v>DESENVOLVIMENTO EXPERIMENTAL;EMPRESA BRASILEIRA;;;NÃO</v>
      </c>
      <c r="G109" s="616" t="s">
        <v>1567</v>
      </c>
      <c r="H109" s="617" t="str">
        <f t="shared" si="3"/>
        <v>O CAMPO A.8 É DE PREENCHIMENTO OBRIGATÓRIO SE A INFORMAÇÃO DO CAMPO A.7 FOR "EMPRESA BRASILEIRA".</v>
      </c>
    </row>
    <row r="110" spans="1:8" ht="12" x14ac:dyDescent="0.3">
      <c r="A110" s="614" t="s">
        <v>23</v>
      </c>
      <c r="B110" s="614" t="s">
        <v>249</v>
      </c>
      <c r="C110" s="614" t="s">
        <v>2354</v>
      </c>
      <c r="D110" s="614" t="s">
        <v>2354</v>
      </c>
      <c r="E110" s="614" t="s">
        <v>2354</v>
      </c>
      <c r="F110" s="615" t="str">
        <f t="shared" si="2"/>
        <v>DESENVOLVIMENTO EXPERIMENTAL;EMPRESA BRASILEIRA;;;</v>
      </c>
      <c r="G110" s="616" t="s">
        <v>1567</v>
      </c>
      <c r="H110" s="617" t="str">
        <f t="shared" si="3"/>
        <v>O CAMPO A.8 É DE PREENCHIMENTO OBRIGATÓRIO SE A INFORMAÇÃO DO CAMPO A.7 FOR "EMPRESA BRASILEIRA".</v>
      </c>
    </row>
    <row r="111" spans="1:8" ht="12" x14ac:dyDescent="0.3">
      <c r="A111" s="614" t="s">
        <v>22</v>
      </c>
      <c r="B111" s="614" t="s">
        <v>249</v>
      </c>
      <c r="C111" s="614" t="s">
        <v>261</v>
      </c>
      <c r="D111" s="614" t="s">
        <v>250</v>
      </c>
      <c r="E111" s="614" t="s">
        <v>3</v>
      </c>
      <c r="F111" s="615" t="str">
        <f t="shared" si="2"/>
        <v>PESQUISA EM MEIO AMBIENTE;EMPRESA BRASILEIRA;MICRO OU PEQUENO;PÚBLICA;SIM</v>
      </c>
      <c r="G111" s="616" t="s">
        <v>1567</v>
      </c>
      <c r="H111" s="617" t="str">
        <f t="shared" si="3"/>
        <v>O CAMPO A.10 NÃO PODE SER PREENCHIDO SE A INFORMAÇÃO DO CAMPO A.7 FOR DIFERENTE DE"INSTITUIÇÃO CREDENCIADA".</v>
      </c>
    </row>
    <row r="112" spans="1:8" ht="12" x14ac:dyDescent="0.3">
      <c r="A112" s="614" t="s">
        <v>22</v>
      </c>
      <c r="B112" s="614" t="s">
        <v>249</v>
      </c>
      <c r="C112" s="614" t="s">
        <v>261</v>
      </c>
      <c r="D112" s="614" t="s">
        <v>250</v>
      </c>
      <c r="E112" s="614" t="s">
        <v>4</v>
      </c>
      <c r="F112" s="615" t="str">
        <f t="shared" si="2"/>
        <v>PESQUISA EM MEIO AMBIENTE;EMPRESA BRASILEIRA;MICRO OU PEQUENO;PÚBLICA;NÃO</v>
      </c>
      <c r="G112" s="616" t="s">
        <v>1567</v>
      </c>
      <c r="H112" s="617" t="str">
        <f t="shared" si="3"/>
        <v>O CAMPO A.10 NÃO PODE SER PREENCHIDO SE A INFORMAÇÃO DO CAMPO A.7 FOR DIFERENTE DE"INSTITUIÇÃO CREDENCIADA".</v>
      </c>
    </row>
    <row r="113" spans="1:8" ht="12" x14ac:dyDescent="0.3">
      <c r="A113" s="614" t="s">
        <v>22</v>
      </c>
      <c r="B113" s="614" t="s">
        <v>249</v>
      </c>
      <c r="C113" s="614" t="s">
        <v>261</v>
      </c>
      <c r="D113" s="614" t="s">
        <v>250</v>
      </c>
      <c r="E113" s="614" t="s">
        <v>2354</v>
      </c>
      <c r="F113" s="615" t="str">
        <f t="shared" si="2"/>
        <v>PESQUISA EM MEIO AMBIENTE;EMPRESA BRASILEIRA;MICRO OU PEQUENO;PÚBLICA;</v>
      </c>
      <c r="G113" s="616" t="s">
        <v>1567</v>
      </c>
      <c r="H113" s="617" t="str">
        <f t="shared" si="3"/>
        <v>O CAMPO A.10 NÃO PODE SER PREENCHIDO SE A INFORMAÇÃO DO CAMPO A.7 FOR DIFERENTE DE"INSTITUIÇÃO CREDENCIADA".</v>
      </c>
    </row>
    <row r="114" spans="1:8" ht="12" x14ac:dyDescent="0.3">
      <c r="A114" s="614" t="s">
        <v>22</v>
      </c>
      <c r="B114" s="614" t="s">
        <v>249</v>
      </c>
      <c r="C114" s="614" t="s">
        <v>261</v>
      </c>
      <c r="D114" s="614" t="s">
        <v>251</v>
      </c>
      <c r="E114" s="614" t="s">
        <v>3</v>
      </c>
      <c r="F114" s="615" t="str">
        <f t="shared" si="2"/>
        <v>PESQUISA EM MEIO AMBIENTE;EMPRESA BRASILEIRA;MICRO OU PEQUENO;PRIVADA;SIM</v>
      </c>
      <c r="G114" s="616" t="s">
        <v>1567</v>
      </c>
      <c r="H114" s="617" t="str">
        <f t="shared" si="3"/>
        <v>O CAMPO A.10 NÃO PODE SER PREENCHIDO SE A INFORMAÇÃO DO CAMPO A.7 FOR DIFERENTE DE"INSTITUIÇÃO CREDENCIADA".</v>
      </c>
    </row>
    <row r="115" spans="1:8" ht="12" x14ac:dyDescent="0.3">
      <c r="A115" s="614" t="s">
        <v>22</v>
      </c>
      <c r="B115" s="614" t="s">
        <v>249</v>
      </c>
      <c r="C115" s="614" t="s">
        <v>261</v>
      </c>
      <c r="D115" s="614" t="s">
        <v>251</v>
      </c>
      <c r="E115" s="614" t="s">
        <v>4</v>
      </c>
      <c r="F115" s="615" t="str">
        <f t="shared" si="2"/>
        <v>PESQUISA EM MEIO AMBIENTE;EMPRESA BRASILEIRA;MICRO OU PEQUENO;PRIVADA;NÃO</v>
      </c>
      <c r="G115" s="616" t="s">
        <v>1567</v>
      </c>
      <c r="H115" s="617" t="str">
        <f t="shared" si="3"/>
        <v>O CAMPO A.10 NÃO PODE SER PREENCHIDO SE A INFORMAÇÃO DO CAMPO A.7 FOR DIFERENTE DE"INSTITUIÇÃO CREDENCIADA".</v>
      </c>
    </row>
    <row r="116" spans="1:8" ht="12" x14ac:dyDescent="0.3">
      <c r="A116" s="614" t="s">
        <v>22</v>
      </c>
      <c r="B116" s="614" t="s">
        <v>249</v>
      </c>
      <c r="C116" s="614" t="s">
        <v>261</v>
      </c>
      <c r="D116" s="614" t="s">
        <v>251</v>
      </c>
      <c r="E116" s="614" t="s">
        <v>2354</v>
      </c>
      <c r="F116" s="615" t="str">
        <f t="shared" si="2"/>
        <v>PESQUISA EM MEIO AMBIENTE;EMPRESA BRASILEIRA;MICRO OU PEQUENO;PRIVADA;</v>
      </c>
      <c r="G116" s="616" t="s">
        <v>1567</v>
      </c>
      <c r="H116" s="617" t="str">
        <f t="shared" si="3"/>
        <v>O CAMPO A.10 NÃO PODE SER PREENCHIDO SE A INFORMAÇÃO DO CAMPO A.7 FOR DIFERENTE DE"INSTITUIÇÃO CREDENCIADA".</v>
      </c>
    </row>
    <row r="117" spans="1:8" ht="12" x14ac:dyDescent="0.3">
      <c r="A117" s="614" t="s">
        <v>22</v>
      </c>
      <c r="B117" s="614" t="s">
        <v>249</v>
      </c>
      <c r="C117" s="614" t="s">
        <v>261</v>
      </c>
      <c r="D117" s="614" t="s">
        <v>2354</v>
      </c>
      <c r="E117" s="614" t="s">
        <v>3</v>
      </c>
      <c r="F117" s="615" t="str">
        <f t="shared" si="2"/>
        <v>PESQUISA EM MEIO AMBIENTE;EMPRESA BRASILEIRA;MICRO OU PEQUENO;;SIM</v>
      </c>
      <c r="G117" s="616" t="s">
        <v>1567</v>
      </c>
      <c r="H117" s="617" t="str">
        <f t="shared" si="3"/>
        <v>O CAMPO A.11 NÃO PODE SER PREENCHIDO SE A INFORMAÇÃO DO CAMPO A.7 FOR DIFERENTE DE"INSTITUIÇÃO CREDENCIADA" OU SE A INFIRMAÇÃO DO CAMPO A.10 FOR DIFERENTE DE "PRIVADA".</v>
      </c>
    </row>
    <row r="118" spans="1:8" ht="12" x14ac:dyDescent="0.3">
      <c r="A118" s="614" t="s">
        <v>22</v>
      </c>
      <c r="B118" s="614" t="s">
        <v>249</v>
      </c>
      <c r="C118" s="614" t="s">
        <v>261</v>
      </c>
      <c r="D118" s="614" t="s">
        <v>2354</v>
      </c>
      <c r="E118" s="614" t="s">
        <v>4</v>
      </c>
      <c r="F118" s="615" t="str">
        <f t="shared" si="2"/>
        <v>PESQUISA EM MEIO AMBIENTE;EMPRESA BRASILEIRA;MICRO OU PEQUENO;;NÃO</v>
      </c>
      <c r="G118" s="616" t="s">
        <v>1567</v>
      </c>
      <c r="H118" s="617" t="str">
        <f t="shared" si="3"/>
        <v>O CAMPO A.11 NÃO PODE SER PREENCHIDO SE A INFORMAÇÃO DO CAMPO A.7 FOR DIFERENTE DE"INSTITUIÇÃO CREDENCIADA" OU SE A INFIRMAÇÃO DO CAMPO A.10 FOR DIFERENTE DE "PRIVADA".</v>
      </c>
    </row>
    <row r="119" spans="1:8" ht="12" x14ac:dyDescent="0.3">
      <c r="A119" s="614" t="s">
        <v>22</v>
      </c>
      <c r="B119" s="614" t="s">
        <v>249</v>
      </c>
      <c r="C119" s="614" t="s">
        <v>261</v>
      </c>
      <c r="D119" s="614" t="s">
        <v>2354</v>
      </c>
      <c r="E119" s="614" t="s">
        <v>2354</v>
      </c>
      <c r="F119" s="615" t="str">
        <f t="shared" si="2"/>
        <v>PESQUISA EM MEIO AMBIENTE;EMPRESA BRASILEIRA;MICRO OU PEQUENO;;</v>
      </c>
      <c r="G119" s="616" t="s">
        <v>1575</v>
      </c>
      <c r="H119" s="617" t="str">
        <f t="shared" si="3"/>
        <v/>
      </c>
    </row>
    <row r="120" spans="1:8" ht="12" x14ac:dyDescent="0.3">
      <c r="A120" s="614" t="s">
        <v>22</v>
      </c>
      <c r="B120" s="614" t="s">
        <v>249</v>
      </c>
      <c r="C120" s="614" t="s">
        <v>243</v>
      </c>
      <c r="D120" s="614" t="s">
        <v>250</v>
      </c>
      <c r="E120" s="614" t="s">
        <v>3</v>
      </c>
      <c r="F120" s="615" t="str">
        <f t="shared" si="2"/>
        <v>PESQUISA EM MEIO AMBIENTE;EMPRESA BRASILEIRA;MÉDIO;PÚBLICA;SIM</v>
      </c>
      <c r="G120" s="616" t="s">
        <v>1567</v>
      </c>
      <c r="H120" s="617" t="str">
        <f t="shared" si="3"/>
        <v>O CAMPO A.10 NÃO PODE SER PREENCHIDO SE A INFORMAÇÃO DO CAMPO A.7 FOR DIFERENTE DE"INSTITUIÇÃO CREDENCIADA".</v>
      </c>
    </row>
    <row r="121" spans="1:8" ht="12" x14ac:dyDescent="0.3">
      <c r="A121" s="614" t="s">
        <v>22</v>
      </c>
      <c r="B121" s="614" t="s">
        <v>249</v>
      </c>
      <c r="C121" s="614" t="s">
        <v>243</v>
      </c>
      <c r="D121" s="614" t="s">
        <v>250</v>
      </c>
      <c r="E121" s="614" t="s">
        <v>4</v>
      </c>
      <c r="F121" s="615" t="str">
        <f t="shared" si="2"/>
        <v>PESQUISA EM MEIO AMBIENTE;EMPRESA BRASILEIRA;MÉDIO;PÚBLICA;NÃO</v>
      </c>
      <c r="G121" s="616" t="s">
        <v>1567</v>
      </c>
      <c r="H121" s="617" t="str">
        <f t="shared" si="3"/>
        <v>O CAMPO A.10 NÃO PODE SER PREENCHIDO SE A INFORMAÇÃO DO CAMPO A.7 FOR DIFERENTE DE"INSTITUIÇÃO CREDENCIADA".</v>
      </c>
    </row>
    <row r="122" spans="1:8" ht="12" x14ac:dyDescent="0.3">
      <c r="A122" s="614" t="s">
        <v>22</v>
      </c>
      <c r="B122" s="614" t="s">
        <v>249</v>
      </c>
      <c r="C122" s="614" t="s">
        <v>243</v>
      </c>
      <c r="D122" s="614" t="s">
        <v>250</v>
      </c>
      <c r="E122" s="614" t="s">
        <v>2354</v>
      </c>
      <c r="F122" s="615" t="str">
        <f t="shared" si="2"/>
        <v>PESQUISA EM MEIO AMBIENTE;EMPRESA BRASILEIRA;MÉDIO;PÚBLICA;</v>
      </c>
      <c r="G122" s="616" t="s">
        <v>1567</v>
      </c>
      <c r="H122" s="617" t="str">
        <f t="shared" si="3"/>
        <v>O CAMPO A.10 NÃO PODE SER PREENCHIDO SE A INFORMAÇÃO DO CAMPO A.7 FOR DIFERENTE DE"INSTITUIÇÃO CREDENCIADA".</v>
      </c>
    </row>
    <row r="123" spans="1:8" ht="12" x14ac:dyDescent="0.3">
      <c r="A123" s="614" t="s">
        <v>22</v>
      </c>
      <c r="B123" s="614" t="s">
        <v>249</v>
      </c>
      <c r="C123" s="614" t="s">
        <v>243</v>
      </c>
      <c r="D123" s="614" t="s">
        <v>251</v>
      </c>
      <c r="E123" s="614" t="s">
        <v>3</v>
      </c>
      <c r="F123" s="615" t="str">
        <f t="shared" si="2"/>
        <v>PESQUISA EM MEIO AMBIENTE;EMPRESA BRASILEIRA;MÉDIO;PRIVADA;SIM</v>
      </c>
      <c r="G123" s="616" t="s">
        <v>1567</v>
      </c>
      <c r="H123" s="617" t="str">
        <f t="shared" si="3"/>
        <v>O CAMPO A.10 NÃO PODE SER PREENCHIDO SE A INFORMAÇÃO DO CAMPO A.7 FOR DIFERENTE DE"INSTITUIÇÃO CREDENCIADA".</v>
      </c>
    </row>
    <row r="124" spans="1:8" ht="12" x14ac:dyDescent="0.3">
      <c r="A124" s="614" t="s">
        <v>22</v>
      </c>
      <c r="B124" s="614" t="s">
        <v>249</v>
      </c>
      <c r="C124" s="614" t="s">
        <v>243</v>
      </c>
      <c r="D124" s="614" t="s">
        <v>251</v>
      </c>
      <c r="E124" s="614" t="s">
        <v>4</v>
      </c>
      <c r="F124" s="615" t="str">
        <f t="shared" si="2"/>
        <v>PESQUISA EM MEIO AMBIENTE;EMPRESA BRASILEIRA;MÉDIO;PRIVADA;NÃO</v>
      </c>
      <c r="G124" s="616" t="s">
        <v>1567</v>
      </c>
      <c r="H124" s="617" t="str">
        <f t="shared" si="3"/>
        <v>O CAMPO A.10 NÃO PODE SER PREENCHIDO SE A INFORMAÇÃO DO CAMPO A.7 FOR DIFERENTE DE"INSTITUIÇÃO CREDENCIADA".</v>
      </c>
    </row>
    <row r="125" spans="1:8" ht="12" x14ac:dyDescent="0.3">
      <c r="A125" s="614" t="s">
        <v>22</v>
      </c>
      <c r="B125" s="614" t="s">
        <v>249</v>
      </c>
      <c r="C125" s="614" t="s">
        <v>243</v>
      </c>
      <c r="D125" s="614" t="s">
        <v>251</v>
      </c>
      <c r="E125" s="614" t="s">
        <v>2354</v>
      </c>
      <c r="F125" s="615" t="str">
        <f t="shared" si="2"/>
        <v>PESQUISA EM MEIO AMBIENTE;EMPRESA BRASILEIRA;MÉDIO;PRIVADA;</v>
      </c>
      <c r="G125" s="616" t="s">
        <v>1567</v>
      </c>
      <c r="H125" s="617" t="str">
        <f t="shared" si="3"/>
        <v>O CAMPO A.10 NÃO PODE SER PREENCHIDO SE A INFORMAÇÃO DO CAMPO A.7 FOR DIFERENTE DE"INSTITUIÇÃO CREDENCIADA".</v>
      </c>
    </row>
    <row r="126" spans="1:8" ht="12" x14ac:dyDescent="0.3">
      <c r="A126" s="614" t="s">
        <v>22</v>
      </c>
      <c r="B126" s="614" t="s">
        <v>249</v>
      </c>
      <c r="C126" s="614" t="s">
        <v>243</v>
      </c>
      <c r="D126" s="614" t="s">
        <v>2354</v>
      </c>
      <c r="E126" s="614" t="s">
        <v>3</v>
      </c>
      <c r="F126" s="615" t="str">
        <f t="shared" si="2"/>
        <v>PESQUISA EM MEIO AMBIENTE;EMPRESA BRASILEIRA;MÉDIO;;SIM</v>
      </c>
      <c r="G126" s="616" t="s">
        <v>1567</v>
      </c>
      <c r="H126" s="617" t="str">
        <f t="shared" si="3"/>
        <v>O CAMPO A.11 NÃO PODE SER PREENCHIDO SE A INFORMAÇÃO DO CAMPO A.7 FOR DIFERENTE DE"INSTITUIÇÃO CREDENCIADA" OU SE A INFIRMAÇÃO DO CAMPO A.10 FOR DIFERENTE DE "PRIVADA".</v>
      </c>
    </row>
    <row r="127" spans="1:8" ht="12" x14ac:dyDescent="0.3">
      <c r="A127" s="614" t="s">
        <v>22</v>
      </c>
      <c r="B127" s="614" t="s">
        <v>249</v>
      </c>
      <c r="C127" s="614" t="s">
        <v>243</v>
      </c>
      <c r="D127" s="614" t="s">
        <v>2354</v>
      </c>
      <c r="E127" s="614" t="s">
        <v>4</v>
      </c>
      <c r="F127" s="615" t="str">
        <f t="shared" si="2"/>
        <v>PESQUISA EM MEIO AMBIENTE;EMPRESA BRASILEIRA;MÉDIO;;NÃO</v>
      </c>
      <c r="G127" s="616" t="s">
        <v>1567</v>
      </c>
      <c r="H127" s="617" t="str">
        <f t="shared" si="3"/>
        <v>O CAMPO A.11 NÃO PODE SER PREENCHIDO SE A INFORMAÇÃO DO CAMPO A.7 FOR DIFERENTE DE"INSTITUIÇÃO CREDENCIADA" OU SE A INFIRMAÇÃO DO CAMPO A.10 FOR DIFERENTE DE "PRIVADA".</v>
      </c>
    </row>
    <row r="128" spans="1:8" ht="12" x14ac:dyDescent="0.3">
      <c r="A128" s="614" t="s">
        <v>22</v>
      </c>
      <c r="B128" s="614" t="s">
        <v>249</v>
      </c>
      <c r="C128" s="614" t="s">
        <v>243</v>
      </c>
      <c r="D128" s="614" t="s">
        <v>2354</v>
      </c>
      <c r="E128" s="614" t="s">
        <v>2354</v>
      </c>
      <c r="F128" s="615" t="str">
        <f t="shared" si="2"/>
        <v>PESQUISA EM MEIO AMBIENTE;EMPRESA BRASILEIRA;MÉDIO;;</v>
      </c>
      <c r="G128" s="616" t="s">
        <v>1575</v>
      </c>
      <c r="H128" s="617" t="str">
        <f t="shared" si="3"/>
        <v/>
      </c>
    </row>
    <row r="129" spans="1:8" ht="12" x14ac:dyDescent="0.3">
      <c r="A129" s="614" t="s">
        <v>22</v>
      </c>
      <c r="B129" s="614" t="s">
        <v>249</v>
      </c>
      <c r="C129" s="614" t="s">
        <v>244</v>
      </c>
      <c r="D129" s="614" t="s">
        <v>250</v>
      </c>
      <c r="E129" s="614" t="s">
        <v>3</v>
      </c>
      <c r="F129" s="615" t="str">
        <f t="shared" si="2"/>
        <v>PESQUISA EM MEIO AMBIENTE;EMPRESA BRASILEIRA;GRANDE;PÚBLICA;SIM</v>
      </c>
      <c r="G129" s="616" t="s">
        <v>1567</v>
      </c>
      <c r="H129" s="617" t="str">
        <f t="shared" si="3"/>
        <v>O CAMPO A.10 NÃO PODE SER PREENCHIDO SE A INFORMAÇÃO DO CAMPO A.7 FOR DIFERENTE DE"INSTITUIÇÃO CREDENCIADA".</v>
      </c>
    </row>
    <row r="130" spans="1:8" ht="12" x14ac:dyDescent="0.3">
      <c r="A130" s="614" t="s">
        <v>22</v>
      </c>
      <c r="B130" s="614" t="s">
        <v>249</v>
      </c>
      <c r="C130" s="614" t="s">
        <v>244</v>
      </c>
      <c r="D130" s="614" t="s">
        <v>250</v>
      </c>
      <c r="E130" s="614" t="s">
        <v>4</v>
      </c>
      <c r="F130" s="615" t="str">
        <f t="shared" si="2"/>
        <v>PESQUISA EM MEIO AMBIENTE;EMPRESA BRASILEIRA;GRANDE;PÚBLICA;NÃO</v>
      </c>
      <c r="G130" s="616" t="s">
        <v>1567</v>
      </c>
      <c r="H130" s="617" t="str">
        <f t="shared" si="3"/>
        <v>O CAMPO A.10 NÃO PODE SER PREENCHIDO SE A INFORMAÇÃO DO CAMPO A.7 FOR DIFERENTE DE"INSTITUIÇÃO CREDENCIADA".</v>
      </c>
    </row>
    <row r="131" spans="1:8" ht="12" x14ac:dyDescent="0.3">
      <c r="A131" s="614" t="s">
        <v>22</v>
      </c>
      <c r="B131" s="614" t="s">
        <v>249</v>
      </c>
      <c r="C131" s="614" t="s">
        <v>244</v>
      </c>
      <c r="D131" s="614" t="s">
        <v>250</v>
      </c>
      <c r="E131" s="614" t="s">
        <v>2354</v>
      </c>
      <c r="F131" s="615" t="str">
        <f t="shared" ref="F131:F194" si="4">CONCATENATE(A131,";",B131,";",C131,";",D131,";",E131)</f>
        <v>PESQUISA EM MEIO AMBIENTE;EMPRESA BRASILEIRA;GRANDE;PÚBLICA;</v>
      </c>
      <c r="G131" s="616" t="s">
        <v>1567</v>
      </c>
      <c r="H131" s="617" t="str">
        <f t="shared" ref="H131:H194" si="5">IF(AND(B131=$J$7,C131=""),$K$12,IF(AND(B131&lt;&gt;$J$7,C131&lt;&gt;""),$K$13,IF(AND(B131=$J$5,D131=""),$K$14,IF(AND(B131&lt;&gt;$J$5,D131&lt;&gt;""),$K$15,IF(AND(B131=$J$5,D131=$M$6,E131=""),$K$16,IF(AND(OR(B131&lt;&gt;$J$5,D131&lt;&gt;$M$6),E131&lt;&gt;""),$K$17,IF(G131="N",$K$18,"")))))))</f>
        <v>O CAMPO A.10 NÃO PODE SER PREENCHIDO SE A INFORMAÇÃO DO CAMPO A.7 FOR DIFERENTE DE"INSTITUIÇÃO CREDENCIADA".</v>
      </c>
    </row>
    <row r="132" spans="1:8" ht="12" x14ac:dyDescent="0.3">
      <c r="A132" s="614" t="s">
        <v>22</v>
      </c>
      <c r="B132" s="614" t="s">
        <v>249</v>
      </c>
      <c r="C132" s="614" t="s">
        <v>244</v>
      </c>
      <c r="D132" s="614" t="s">
        <v>251</v>
      </c>
      <c r="E132" s="614" t="s">
        <v>3</v>
      </c>
      <c r="F132" s="615" t="str">
        <f t="shared" si="4"/>
        <v>PESQUISA EM MEIO AMBIENTE;EMPRESA BRASILEIRA;GRANDE;PRIVADA;SIM</v>
      </c>
      <c r="G132" s="616" t="s">
        <v>1567</v>
      </c>
      <c r="H132" s="617" t="str">
        <f t="shared" si="5"/>
        <v>O CAMPO A.10 NÃO PODE SER PREENCHIDO SE A INFORMAÇÃO DO CAMPO A.7 FOR DIFERENTE DE"INSTITUIÇÃO CREDENCIADA".</v>
      </c>
    </row>
    <row r="133" spans="1:8" ht="12" x14ac:dyDescent="0.3">
      <c r="A133" s="614" t="s">
        <v>22</v>
      </c>
      <c r="B133" s="614" t="s">
        <v>249</v>
      </c>
      <c r="C133" s="614" t="s">
        <v>244</v>
      </c>
      <c r="D133" s="614" t="s">
        <v>251</v>
      </c>
      <c r="E133" s="614" t="s">
        <v>4</v>
      </c>
      <c r="F133" s="615" t="str">
        <f t="shared" si="4"/>
        <v>PESQUISA EM MEIO AMBIENTE;EMPRESA BRASILEIRA;GRANDE;PRIVADA;NÃO</v>
      </c>
      <c r="G133" s="616" t="s">
        <v>1567</v>
      </c>
      <c r="H133" s="617" t="str">
        <f t="shared" si="5"/>
        <v>O CAMPO A.10 NÃO PODE SER PREENCHIDO SE A INFORMAÇÃO DO CAMPO A.7 FOR DIFERENTE DE"INSTITUIÇÃO CREDENCIADA".</v>
      </c>
    </row>
    <row r="134" spans="1:8" ht="12" x14ac:dyDescent="0.3">
      <c r="A134" s="614" t="s">
        <v>22</v>
      </c>
      <c r="B134" s="614" t="s">
        <v>249</v>
      </c>
      <c r="C134" s="614" t="s">
        <v>244</v>
      </c>
      <c r="D134" s="614" t="s">
        <v>251</v>
      </c>
      <c r="E134" s="614" t="s">
        <v>2354</v>
      </c>
      <c r="F134" s="615" t="str">
        <f t="shared" si="4"/>
        <v>PESQUISA EM MEIO AMBIENTE;EMPRESA BRASILEIRA;GRANDE;PRIVADA;</v>
      </c>
      <c r="G134" s="616" t="s">
        <v>1567</v>
      </c>
      <c r="H134" s="617" t="str">
        <f t="shared" si="5"/>
        <v>O CAMPO A.10 NÃO PODE SER PREENCHIDO SE A INFORMAÇÃO DO CAMPO A.7 FOR DIFERENTE DE"INSTITUIÇÃO CREDENCIADA".</v>
      </c>
    </row>
    <row r="135" spans="1:8" ht="12" x14ac:dyDescent="0.3">
      <c r="A135" s="614" t="s">
        <v>22</v>
      </c>
      <c r="B135" s="614" t="s">
        <v>249</v>
      </c>
      <c r="C135" s="614" t="s">
        <v>244</v>
      </c>
      <c r="D135" s="614" t="s">
        <v>2354</v>
      </c>
      <c r="E135" s="614" t="s">
        <v>3</v>
      </c>
      <c r="F135" s="615" t="str">
        <f t="shared" si="4"/>
        <v>PESQUISA EM MEIO AMBIENTE;EMPRESA BRASILEIRA;GRANDE;;SIM</v>
      </c>
      <c r="G135" s="616" t="s">
        <v>1567</v>
      </c>
      <c r="H135" s="617" t="str">
        <f t="shared" si="5"/>
        <v>O CAMPO A.11 NÃO PODE SER PREENCHIDO SE A INFORMAÇÃO DO CAMPO A.7 FOR DIFERENTE DE"INSTITUIÇÃO CREDENCIADA" OU SE A INFIRMAÇÃO DO CAMPO A.10 FOR DIFERENTE DE "PRIVADA".</v>
      </c>
    </row>
    <row r="136" spans="1:8" ht="12" x14ac:dyDescent="0.3">
      <c r="A136" s="614" t="s">
        <v>22</v>
      </c>
      <c r="B136" s="614" t="s">
        <v>249</v>
      </c>
      <c r="C136" s="614" t="s">
        <v>244</v>
      </c>
      <c r="D136" s="614" t="s">
        <v>2354</v>
      </c>
      <c r="E136" s="614" t="s">
        <v>4</v>
      </c>
      <c r="F136" s="615" t="str">
        <f t="shared" si="4"/>
        <v>PESQUISA EM MEIO AMBIENTE;EMPRESA BRASILEIRA;GRANDE;;NÃO</v>
      </c>
      <c r="G136" s="616" t="s">
        <v>1567</v>
      </c>
      <c r="H136" s="617" t="str">
        <f t="shared" si="5"/>
        <v>O CAMPO A.11 NÃO PODE SER PREENCHIDO SE A INFORMAÇÃO DO CAMPO A.7 FOR DIFERENTE DE"INSTITUIÇÃO CREDENCIADA" OU SE A INFIRMAÇÃO DO CAMPO A.10 FOR DIFERENTE DE "PRIVADA".</v>
      </c>
    </row>
    <row r="137" spans="1:8" ht="12" x14ac:dyDescent="0.3">
      <c r="A137" s="614" t="s">
        <v>22</v>
      </c>
      <c r="B137" s="614" t="s">
        <v>249</v>
      </c>
      <c r="C137" s="614" t="s">
        <v>244</v>
      </c>
      <c r="D137" s="614" t="s">
        <v>2354</v>
      </c>
      <c r="E137" s="614" t="s">
        <v>2354</v>
      </c>
      <c r="F137" s="615" t="str">
        <f t="shared" si="4"/>
        <v>PESQUISA EM MEIO AMBIENTE;EMPRESA BRASILEIRA;GRANDE;;</v>
      </c>
      <c r="G137" s="616" t="s">
        <v>1575</v>
      </c>
      <c r="H137" s="617" t="str">
        <f t="shared" si="5"/>
        <v/>
      </c>
    </row>
    <row r="138" spans="1:8" ht="12" x14ac:dyDescent="0.3">
      <c r="A138" s="614" t="s">
        <v>22</v>
      </c>
      <c r="B138" s="614" t="s">
        <v>249</v>
      </c>
      <c r="C138" s="614" t="s">
        <v>2354</v>
      </c>
      <c r="D138" s="614" t="s">
        <v>250</v>
      </c>
      <c r="E138" s="614" t="s">
        <v>3</v>
      </c>
      <c r="F138" s="615" t="str">
        <f t="shared" si="4"/>
        <v>PESQUISA EM MEIO AMBIENTE;EMPRESA BRASILEIRA;;PÚBLICA;SIM</v>
      </c>
      <c r="G138" s="616" t="s">
        <v>1567</v>
      </c>
      <c r="H138" s="617" t="str">
        <f t="shared" si="5"/>
        <v>O CAMPO A.8 É DE PREENCHIMENTO OBRIGATÓRIO SE A INFORMAÇÃO DO CAMPO A.7 FOR "EMPRESA BRASILEIRA".</v>
      </c>
    </row>
    <row r="139" spans="1:8" ht="12" x14ac:dyDescent="0.3">
      <c r="A139" s="614" t="s">
        <v>22</v>
      </c>
      <c r="B139" s="614" t="s">
        <v>249</v>
      </c>
      <c r="C139" s="614" t="s">
        <v>2354</v>
      </c>
      <c r="D139" s="614" t="s">
        <v>250</v>
      </c>
      <c r="E139" s="614" t="s">
        <v>4</v>
      </c>
      <c r="F139" s="615" t="str">
        <f t="shared" si="4"/>
        <v>PESQUISA EM MEIO AMBIENTE;EMPRESA BRASILEIRA;;PÚBLICA;NÃO</v>
      </c>
      <c r="G139" s="616" t="s">
        <v>1567</v>
      </c>
      <c r="H139" s="617" t="str">
        <f t="shared" si="5"/>
        <v>O CAMPO A.8 É DE PREENCHIMENTO OBRIGATÓRIO SE A INFORMAÇÃO DO CAMPO A.7 FOR "EMPRESA BRASILEIRA".</v>
      </c>
    </row>
    <row r="140" spans="1:8" ht="12" x14ac:dyDescent="0.3">
      <c r="A140" s="614" t="s">
        <v>22</v>
      </c>
      <c r="B140" s="614" t="s">
        <v>249</v>
      </c>
      <c r="C140" s="614" t="s">
        <v>2354</v>
      </c>
      <c r="D140" s="614" t="s">
        <v>250</v>
      </c>
      <c r="E140" s="614" t="s">
        <v>2354</v>
      </c>
      <c r="F140" s="615" t="str">
        <f t="shared" si="4"/>
        <v>PESQUISA EM MEIO AMBIENTE;EMPRESA BRASILEIRA;;PÚBLICA;</v>
      </c>
      <c r="G140" s="616" t="s">
        <v>1567</v>
      </c>
      <c r="H140" s="617" t="str">
        <f t="shared" si="5"/>
        <v>O CAMPO A.8 É DE PREENCHIMENTO OBRIGATÓRIO SE A INFORMAÇÃO DO CAMPO A.7 FOR "EMPRESA BRASILEIRA".</v>
      </c>
    </row>
    <row r="141" spans="1:8" ht="12" x14ac:dyDescent="0.3">
      <c r="A141" s="614" t="s">
        <v>22</v>
      </c>
      <c r="B141" s="614" t="s">
        <v>249</v>
      </c>
      <c r="C141" s="614" t="s">
        <v>2354</v>
      </c>
      <c r="D141" s="614" t="s">
        <v>251</v>
      </c>
      <c r="E141" s="614" t="s">
        <v>3</v>
      </c>
      <c r="F141" s="615" t="str">
        <f t="shared" si="4"/>
        <v>PESQUISA EM MEIO AMBIENTE;EMPRESA BRASILEIRA;;PRIVADA;SIM</v>
      </c>
      <c r="G141" s="616" t="s">
        <v>1567</v>
      </c>
      <c r="H141" s="617" t="str">
        <f t="shared" si="5"/>
        <v>O CAMPO A.8 É DE PREENCHIMENTO OBRIGATÓRIO SE A INFORMAÇÃO DO CAMPO A.7 FOR "EMPRESA BRASILEIRA".</v>
      </c>
    </row>
    <row r="142" spans="1:8" ht="12" x14ac:dyDescent="0.3">
      <c r="A142" s="614" t="s">
        <v>22</v>
      </c>
      <c r="B142" s="614" t="s">
        <v>249</v>
      </c>
      <c r="C142" s="614" t="s">
        <v>2354</v>
      </c>
      <c r="D142" s="614" t="s">
        <v>251</v>
      </c>
      <c r="E142" s="614" t="s">
        <v>4</v>
      </c>
      <c r="F142" s="615" t="str">
        <f t="shared" si="4"/>
        <v>PESQUISA EM MEIO AMBIENTE;EMPRESA BRASILEIRA;;PRIVADA;NÃO</v>
      </c>
      <c r="G142" s="616" t="s">
        <v>1567</v>
      </c>
      <c r="H142" s="617" t="str">
        <f t="shared" si="5"/>
        <v>O CAMPO A.8 É DE PREENCHIMENTO OBRIGATÓRIO SE A INFORMAÇÃO DO CAMPO A.7 FOR "EMPRESA BRASILEIRA".</v>
      </c>
    </row>
    <row r="143" spans="1:8" ht="12" x14ac:dyDescent="0.3">
      <c r="A143" s="614" t="s">
        <v>22</v>
      </c>
      <c r="B143" s="614" t="s">
        <v>249</v>
      </c>
      <c r="C143" s="614" t="s">
        <v>2354</v>
      </c>
      <c r="D143" s="614" t="s">
        <v>251</v>
      </c>
      <c r="E143" s="614" t="s">
        <v>2354</v>
      </c>
      <c r="F143" s="615" t="str">
        <f t="shared" si="4"/>
        <v>PESQUISA EM MEIO AMBIENTE;EMPRESA BRASILEIRA;;PRIVADA;</v>
      </c>
      <c r="G143" s="616" t="s">
        <v>1567</v>
      </c>
      <c r="H143" s="617" t="str">
        <f t="shared" si="5"/>
        <v>O CAMPO A.8 É DE PREENCHIMENTO OBRIGATÓRIO SE A INFORMAÇÃO DO CAMPO A.7 FOR "EMPRESA BRASILEIRA".</v>
      </c>
    </row>
    <row r="144" spans="1:8" ht="12" x14ac:dyDescent="0.3">
      <c r="A144" s="614" t="s">
        <v>22</v>
      </c>
      <c r="B144" s="614" t="s">
        <v>249</v>
      </c>
      <c r="C144" s="614" t="s">
        <v>2354</v>
      </c>
      <c r="D144" s="614" t="s">
        <v>2354</v>
      </c>
      <c r="E144" s="614" t="s">
        <v>3</v>
      </c>
      <c r="F144" s="615" t="str">
        <f t="shared" si="4"/>
        <v>PESQUISA EM MEIO AMBIENTE;EMPRESA BRASILEIRA;;;SIM</v>
      </c>
      <c r="G144" s="616" t="s">
        <v>1567</v>
      </c>
      <c r="H144" s="617" t="str">
        <f t="shared" si="5"/>
        <v>O CAMPO A.8 É DE PREENCHIMENTO OBRIGATÓRIO SE A INFORMAÇÃO DO CAMPO A.7 FOR "EMPRESA BRASILEIRA".</v>
      </c>
    </row>
    <row r="145" spans="1:8" ht="12" x14ac:dyDescent="0.3">
      <c r="A145" s="614" t="s">
        <v>22</v>
      </c>
      <c r="B145" s="614" t="s">
        <v>249</v>
      </c>
      <c r="C145" s="614" t="s">
        <v>2354</v>
      </c>
      <c r="D145" s="614" t="s">
        <v>2354</v>
      </c>
      <c r="E145" s="614" t="s">
        <v>4</v>
      </c>
      <c r="F145" s="615" t="str">
        <f t="shared" si="4"/>
        <v>PESQUISA EM MEIO AMBIENTE;EMPRESA BRASILEIRA;;;NÃO</v>
      </c>
      <c r="G145" s="616" t="s">
        <v>1567</v>
      </c>
      <c r="H145" s="617" t="str">
        <f t="shared" si="5"/>
        <v>O CAMPO A.8 É DE PREENCHIMENTO OBRIGATÓRIO SE A INFORMAÇÃO DO CAMPO A.7 FOR "EMPRESA BRASILEIRA".</v>
      </c>
    </row>
    <row r="146" spans="1:8" ht="12" x14ac:dyDescent="0.3">
      <c r="A146" s="614" t="s">
        <v>22</v>
      </c>
      <c r="B146" s="614" t="s">
        <v>249</v>
      </c>
      <c r="C146" s="614" t="s">
        <v>2354</v>
      </c>
      <c r="D146" s="614" t="s">
        <v>2354</v>
      </c>
      <c r="E146" s="614" t="s">
        <v>2354</v>
      </c>
      <c r="F146" s="615" t="str">
        <f t="shared" si="4"/>
        <v>PESQUISA EM MEIO AMBIENTE;EMPRESA BRASILEIRA;;;</v>
      </c>
      <c r="G146" s="616" t="s">
        <v>1567</v>
      </c>
      <c r="H146" s="617" t="str">
        <f t="shared" si="5"/>
        <v>O CAMPO A.8 É DE PREENCHIMENTO OBRIGATÓRIO SE A INFORMAÇÃO DO CAMPO A.7 FOR "EMPRESA BRASILEIRA".</v>
      </c>
    </row>
    <row r="147" spans="1:8" ht="12" x14ac:dyDescent="0.3">
      <c r="A147" s="614" t="s">
        <v>25</v>
      </c>
      <c r="B147" s="614" t="s">
        <v>249</v>
      </c>
      <c r="C147" s="614" t="s">
        <v>261</v>
      </c>
      <c r="D147" s="614" t="s">
        <v>250</v>
      </c>
      <c r="E147" s="614" t="s">
        <v>3</v>
      </c>
      <c r="F147" s="615" t="str">
        <f t="shared" si="4"/>
        <v>PESQUISA EM CIÊNCIAS SOCIAIS, HUMANAS E DA VIDA;EMPRESA BRASILEIRA;MICRO OU PEQUENO;PÚBLICA;SIM</v>
      </c>
      <c r="G147" s="616" t="s">
        <v>1567</v>
      </c>
      <c r="H147" s="617" t="str">
        <f t="shared" si="5"/>
        <v>O CAMPO A.10 NÃO PODE SER PREENCHIDO SE A INFORMAÇÃO DO CAMPO A.7 FOR DIFERENTE DE"INSTITUIÇÃO CREDENCIADA".</v>
      </c>
    </row>
    <row r="148" spans="1:8" ht="12" x14ac:dyDescent="0.3">
      <c r="A148" s="614" t="s">
        <v>25</v>
      </c>
      <c r="B148" s="614" t="s">
        <v>249</v>
      </c>
      <c r="C148" s="614" t="s">
        <v>261</v>
      </c>
      <c r="D148" s="614" t="s">
        <v>250</v>
      </c>
      <c r="E148" s="614" t="s">
        <v>4</v>
      </c>
      <c r="F148" s="615" t="str">
        <f t="shared" si="4"/>
        <v>PESQUISA EM CIÊNCIAS SOCIAIS, HUMANAS E DA VIDA;EMPRESA BRASILEIRA;MICRO OU PEQUENO;PÚBLICA;NÃO</v>
      </c>
      <c r="G148" s="616" t="s">
        <v>1567</v>
      </c>
      <c r="H148" s="617" t="str">
        <f t="shared" si="5"/>
        <v>O CAMPO A.10 NÃO PODE SER PREENCHIDO SE A INFORMAÇÃO DO CAMPO A.7 FOR DIFERENTE DE"INSTITUIÇÃO CREDENCIADA".</v>
      </c>
    </row>
    <row r="149" spans="1:8" ht="12" x14ac:dyDescent="0.3">
      <c r="A149" s="614" t="s">
        <v>25</v>
      </c>
      <c r="B149" s="614" t="s">
        <v>249</v>
      </c>
      <c r="C149" s="614" t="s">
        <v>261</v>
      </c>
      <c r="D149" s="614" t="s">
        <v>250</v>
      </c>
      <c r="E149" s="614" t="s">
        <v>2354</v>
      </c>
      <c r="F149" s="615" t="str">
        <f t="shared" si="4"/>
        <v>PESQUISA EM CIÊNCIAS SOCIAIS, HUMANAS E DA VIDA;EMPRESA BRASILEIRA;MICRO OU PEQUENO;PÚBLICA;</v>
      </c>
      <c r="G149" s="616" t="s">
        <v>1567</v>
      </c>
      <c r="H149" s="617" t="str">
        <f t="shared" si="5"/>
        <v>O CAMPO A.10 NÃO PODE SER PREENCHIDO SE A INFORMAÇÃO DO CAMPO A.7 FOR DIFERENTE DE"INSTITUIÇÃO CREDENCIADA".</v>
      </c>
    </row>
    <row r="150" spans="1:8" ht="12" x14ac:dyDescent="0.3">
      <c r="A150" s="614" t="s">
        <v>25</v>
      </c>
      <c r="B150" s="614" t="s">
        <v>249</v>
      </c>
      <c r="C150" s="614" t="s">
        <v>261</v>
      </c>
      <c r="D150" s="614" t="s">
        <v>251</v>
      </c>
      <c r="E150" s="614" t="s">
        <v>3</v>
      </c>
      <c r="F150" s="615" t="str">
        <f t="shared" si="4"/>
        <v>PESQUISA EM CIÊNCIAS SOCIAIS, HUMANAS E DA VIDA;EMPRESA BRASILEIRA;MICRO OU PEQUENO;PRIVADA;SIM</v>
      </c>
      <c r="G150" s="616" t="s">
        <v>1567</v>
      </c>
      <c r="H150" s="617" t="str">
        <f t="shared" si="5"/>
        <v>O CAMPO A.10 NÃO PODE SER PREENCHIDO SE A INFORMAÇÃO DO CAMPO A.7 FOR DIFERENTE DE"INSTITUIÇÃO CREDENCIADA".</v>
      </c>
    </row>
    <row r="151" spans="1:8" ht="12" x14ac:dyDescent="0.3">
      <c r="A151" s="614" t="s">
        <v>25</v>
      </c>
      <c r="B151" s="614" t="s">
        <v>249</v>
      </c>
      <c r="C151" s="614" t="s">
        <v>261</v>
      </c>
      <c r="D151" s="614" t="s">
        <v>251</v>
      </c>
      <c r="E151" s="614" t="s">
        <v>4</v>
      </c>
      <c r="F151" s="615" t="str">
        <f t="shared" si="4"/>
        <v>PESQUISA EM CIÊNCIAS SOCIAIS, HUMANAS E DA VIDA;EMPRESA BRASILEIRA;MICRO OU PEQUENO;PRIVADA;NÃO</v>
      </c>
      <c r="G151" s="616" t="s">
        <v>1567</v>
      </c>
      <c r="H151" s="617" t="str">
        <f t="shared" si="5"/>
        <v>O CAMPO A.10 NÃO PODE SER PREENCHIDO SE A INFORMAÇÃO DO CAMPO A.7 FOR DIFERENTE DE"INSTITUIÇÃO CREDENCIADA".</v>
      </c>
    </row>
    <row r="152" spans="1:8" ht="12" x14ac:dyDescent="0.3">
      <c r="A152" s="614" t="s">
        <v>25</v>
      </c>
      <c r="B152" s="614" t="s">
        <v>249</v>
      </c>
      <c r="C152" s="614" t="s">
        <v>261</v>
      </c>
      <c r="D152" s="614" t="s">
        <v>251</v>
      </c>
      <c r="E152" s="614" t="s">
        <v>2354</v>
      </c>
      <c r="F152" s="615" t="str">
        <f t="shared" si="4"/>
        <v>PESQUISA EM CIÊNCIAS SOCIAIS, HUMANAS E DA VIDA;EMPRESA BRASILEIRA;MICRO OU PEQUENO;PRIVADA;</v>
      </c>
      <c r="G152" s="616" t="s">
        <v>1567</v>
      </c>
      <c r="H152" s="617" t="str">
        <f t="shared" si="5"/>
        <v>O CAMPO A.10 NÃO PODE SER PREENCHIDO SE A INFORMAÇÃO DO CAMPO A.7 FOR DIFERENTE DE"INSTITUIÇÃO CREDENCIADA".</v>
      </c>
    </row>
    <row r="153" spans="1:8" ht="12" x14ac:dyDescent="0.3">
      <c r="A153" s="614" t="s">
        <v>25</v>
      </c>
      <c r="B153" s="614" t="s">
        <v>249</v>
      </c>
      <c r="C153" s="614" t="s">
        <v>261</v>
      </c>
      <c r="D153" s="614" t="s">
        <v>2354</v>
      </c>
      <c r="E153" s="614" t="s">
        <v>3</v>
      </c>
      <c r="F153" s="615" t="str">
        <f t="shared" si="4"/>
        <v>PESQUISA EM CIÊNCIAS SOCIAIS, HUMANAS E DA VIDA;EMPRESA BRASILEIRA;MICRO OU PEQUENO;;SIM</v>
      </c>
      <c r="G153" s="616" t="s">
        <v>1567</v>
      </c>
      <c r="H153" s="617" t="str">
        <f t="shared" si="5"/>
        <v>O CAMPO A.11 NÃO PODE SER PREENCHIDO SE A INFORMAÇÃO DO CAMPO A.7 FOR DIFERENTE DE"INSTITUIÇÃO CREDENCIADA" OU SE A INFIRMAÇÃO DO CAMPO A.10 FOR DIFERENTE DE "PRIVADA".</v>
      </c>
    </row>
    <row r="154" spans="1:8" ht="12" x14ac:dyDescent="0.3">
      <c r="A154" s="614" t="s">
        <v>25</v>
      </c>
      <c r="B154" s="614" t="s">
        <v>249</v>
      </c>
      <c r="C154" s="614" t="s">
        <v>261</v>
      </c>
      <c r="D154" s="614" t="s">
        <v>2354</v>
      </c>
      <c r="E154" s="614" t="s">
        <v>4</v>
      </c>
      <c r="F154" s="615" t="str">
        <f t="shared" si="4"/>
        <v>PESQUISA EM CIÊNCIAS SOCIAIS, HUMANAS E DA VIDA;EMPRESA BRASILEIRA;MICRO OU PEQUENO;;NÃO</v>
      </c>
      <c r="G154" s="616" t="s">
        <v>1567</v>
      </c>
      <c r="H154" s="617" t="str">
        <f t="shared" si="5"/>
        <v>O CAMPO A.11 NÃO PODE SER PREENCHIDO SE A INFORMAÇÃO DO CAMPO A.7 FOR DIFERENTE DE"INSTITUIÇÃO CREDENCIADA" OU SE A INFIRMAÇÃO DO CAMPO A.10 FOR DIFERENTE DE "PRIVADA".</v>
      </c>
    </row>
    <row r="155" spans="1:8" ht="12" x14ac:dyDescent="0.3">
      <c r="A155" s="614" t="s">
        <v>25</v>
      </c>
      <c r="B155" s="614" t="s">
        <v>249</v>
      </c>
      <c r="C155" s="614" t="s">
        <v>261</v>
      </c>
      <c r="D155" s="614" t="s">
        <v>2354</v>
      </c>
      <c r="E155" s="614" t="s">
        <v>2354</v>
      </c>
      <c r="F155" s="615" t="str">
        <f t="shared" si="4"/>
        <v>PESQUISA EM CIÊNCIAS SOCIAIS, HUMANAS E DA VIDA;EMPRESA BRASILEIRA;MICRO OU PEQUENO;;</v>
      </c>
      <c r="G155" s="616" t="s">
        <v>1575</v>
      </c>
      <c r="H155" s="617" t="str">
        <f t="shared" si="5"/>
        <v/>
      </c>
    </row>
    <row r="156" spans="1:8" ht="12" x14ac:dyDescent="0.3">
      <c r="A156" s="614" t="s">
        <v>25</v>
      </c>
      <c r="B156" s="614" t="s">
        <v>249</v>
      </c>
      <c r="C156" s="614" t="s">
        <v>243</v>
      </c>
      <c r="D156" s="614" t="s">
        <v>250</v>
      </c>
      <c r="E156" s="614" t="s">
        <v>3</v>
      </c>
      <c r="F156" s="615" t="str">
        <f t="shared" si="4"/>
        <v>PESQUISA EM CIÊNCIAS SOCIAIS, HUMANAS E DA VIDA;EMPRESA BRASILEIRA;MÉDIO;PÚBLICA;SIM</v>
      </c>
      <c r="G156" s="616" t="s">
        <v>1567</v>
      </c>
      <c r="H156" s="617" t="str">
        <f t="shared" si="5"/>
        <v>O CAMPO A.10 NÃO PODE SER PREENCHIDO SE A INFORMAÇÃO DO CAMPO A.7 FOR DIFERENTE DE"INSTITUIÇÃO CREDENCIADA".</v>
      </c>
    </row>
    <row r="157" spans="1:8" ht="12" x14ac:dyDescent="0.3">
      <c r="A157" s="614" t="s">
        <v>25</v>
      </c>
      <c r="B157" s="614" t="s">
        <v>249</v>
      </c>
      <c r="C157" s="614" t="s">
        <v>243</v>
      </c>
      <c r="D157" s="614" t="s">
        <v>250</v>
      </c>
      <c r="E157" s="614" t="s">
        <v>4</v>
      </c>
      <c r="F157" s="615" t="str">
        <f t="shared" si="4"/>
        <v>PESQUISA EM CIÊNCIAS SOCIAIS, HUMANAS E DA VIDA;EMPRESA BRASILEIRA;MÉDIO;PÚBLICA;NÃO</v>
      </c>
      <c r="G157" s="616" t="s">
        <v>1567</v>
      </c>
      <c r="H157" s="617" t="str">
        <f t="shared" si="5"/>
        <v>O CAMPO A.10 NÃO PODE SER PREENCHIDO SE A INFORMAÇÃO DO CAMPO A.7 FOR DIFERENTE DE"INSTITUIÇÃO CREDENCIADA".</v>
      </c>
    </row>
    <row r="158" spans="1:8" ht="12" x14ac:dyDescent="0.3">
      <c r="A158" s="614" t="s">
        <v>25</v>
      </c>
      <c r="B158" s="614" t="s">
        <v>249</v>
      </c>
      <c r="C158" s="614" t="s">
        <v>243</v>
      </c>
      <c r="D158" s="614" t="s">
        <v>250</v>
      </c>
      <c r="E158" s="614" t="s">
        <v>2354</v>
      </c>
      <c r="F158" s="615" t="str">
        <f t="shared" si="4"/>
        <v>PESQUISA EM CIÊNCIAS SOCIAIS, HUMANAS E DA VIDA;EMPRESA BRASILEIRA;MÉDIO;PÚBLICA;</v>
      </c>
      <c r="G158" s="616" t="s">
        <v>1567</v>
      </c>
      <c r="H158" s="617" t="str">
        <f t="shared" si="5"/>
        <v>O CAMPO A.10 NÃO PODE SER PREENCHIDO SE A INFORMAÇÃO DO CAMPO A.7 FOR DIFERENTE DE"INSTITUIÇÃO CREDENCIADA".</v>
      </c>
    </row>
    <row r="159" spans="1:8" ht="12" x14ac:dyDescent="0.3">
      <c r="A159" s="614" t="s">
        <v>25</v>
      </c>
      <c r="B159" s="614" t="s">
        <v>249</v>
      </c>
      <c r="C159" s="614" t="s">
        <v>243</v>
      </c>
      <c r="D159" s="614" t="s">
        <v>251</v>
      </c>
      <c r="E159" s="614" t="s">
        <v>3</v>
      </c>
      <c r="F159" s="615" t="str">
        <f t="shared" si="4"/>
        <v>PESQUISA EM CIÊNCIAS SOCIAIS, HUMANAS E DA VIDA;EMPRESA BRASILEIRA;MÉDIO;PRIVADA;SIM</v>
      </c>
      <c r="G159" s="616" t="s">
        <v>1567</v>
      </c>
      <c r="H159" s="617" t="str">
        <f t="shared" si="5"/>
        <v>O CAMPO A.10 NÃO PODE SER PREENCHIDO SE A INFORMAÇÃO DO CAMPO A.7 FOR DIFERENTE DE"INSTITUIÇÃO CREDENCIADA".</v>
      </c>
    </row>
    <row r="160" spans="1:8" ht="12" x14ac:dyDescent="0.3">
      <c r="A160" s="614" t="s">
        <v>25</v>
      </c>
      <c r="B160" s="614" t="s">
        <v>249</v>
      </c>
      <c r="C160" s="614" t="s">
        <v>243</v>
      </c>
      <c r="D160" s="614" t="s">
        <v>251</v>
      </c>
      <c r="E160" s="614" t="s">
        <v>4</v>
      </c>
      <c r="F160" s="615" t="str">
        <f t="shared" si="4"/>
        <v>PESQUISA EM CIÊNCIAS SOCIAIS, HUMANAS E DA VIDA;EMPRESA BRASILEIRA;MÉDIO;PRIVADA;NÃO</v>
      </c>
      <c r="G160" s="616" t="s">
        <v>1567</v>
      </c>
      <c r="H160" s="617" t="str">
        <f t="shared" si="5"/>
        <v>O CAMPO A.10 NÃO PODE SER PREENCHIDO SE A INFORMAÇÃO DO CAMPO A.7 FOR DIFERENTE DE"INSTITUIÇÃO CREDENCIADA".</v>
      </c>
    </row>
    <row r="161" spans="1:8" ht="12" x14ac:dyDescent="0.3">
      <c r="A161" s="614" t="s">
        <v>25</v>
      </c>
      <c r="B161" s="614" t="s">
        <v>249</v>
      </c>
      <c r="C161" s="614" t="s">
        <v>243</v>
      </c>
      <c r="D161" s="614" t="s">
        <v>251</v>
      </c>
      <c r="E161" s="614" t="s">
        <v>2354</v>
      </c>
      <c r="F161" s="615" t="str">
        <f t="shared" si="4"/>
        <v>PESQUISA EM CIÊNCIAS SOCIAIS, HUMANAS E DA VIDA;EMPRESA BRASILEIRA;MÉDIO;PRIVADA;</v>
      </c>
      <c r="G161" s="616" t="s">
        <v>1567</v>
      </c>
      <c r="H161" s="617" t="str">
        <f t="shared" si="5"/>
        <v>O CAMPO A.10 NÃO PODE SER PREENCHIDO SE A INFORMAÇÃO DO CAMPO A.7 FOR DIFERENTE DE"INSTITUIÇÃO CREDENCIADA".</v>
      </c>
    </row>
    <row r="162" spans="1:8" ht="12" x14ac:dyDescent="0.3">
      <c r="A162" s="614" t="s">
        <v>25</v>
      </c>
      <c r="B162" s="614" t="s">
        <v>249</v>
      </c>
      <c r="C162" s="614" t="s">
        <v>243</v>
      </c>
      <c r="D162" s="614" t="s">
        <v>2354</v>
      </c>
      <c r="E162" s="614" t="s">
        <v>3</v>
      </c>
      <c r="F162" s="615" t="str">
        <f t="shared" si="4"/>
        <v>PESQUISA EM CIÊNCIAS SOCIAIS, HUMANAS E DA VIDA;EMPRESA BRASILEIRA;MÉDIO;;SIM</v>
      </c>
      <c r="G162" s="616" t="s">
        <v>1567</v>
      </c>
      <c r="H162" s="617" t="str">
        <f t="shared" si="5"/>
        <v>O CAMPO A.11 NÃO PODE SER PREENCHIDO SE A INFORMAÇÃO DO CAMPO A.7 FOR DIFERENTE DE"INSTITUIÇÃO CREDENCIADA" OU SE A INFIRMAÇÃO DO CAMPO A.10 FOR DIFERENTE DE "PRIVADA".</v>
      </c>
    </row>
    <row r="163" spans="1:8" ht="12" x14ac:dyDescent="0.3">
      <c r="A163" s="614" t="s">
        <v>25</v>
      </c>
      <c r="B163" s="614" t="s">
        <v>249</v>
      </c>
      <c r="C163" s="614" t="s">
        <v>243</v>
      </c>
      <c r="D163" s="614" t="s">
        <v>2354</v>
      </c>
      <c r="E163" s="614" t="s">
        <v>4</v>
      </c>
      <c r="F163" s="615" t="str">
        <f t="shared" si="4"/>
        <v>PESQUISA EM CIÊNCIAS SOCIAIS, HUMANAS E DA VIDA;EMPRESA BRASILEIRA;MÉDIO;;NÃO</v>
      </c>
      <c r="G163" s="616" t="s">
        <v>1567</v>
      </c>
      <c r="H163" s="617" t="str">
        <f t="shared" si="5"/>
        <v>O CAMPO A.11 NÃO PODE SER PREENCHIDO SE A INFORMAÇÃO DO CAMPO A.7 FOR DIFERENTE DE"INSTITUIÇÃO CREDENCIADA" OU SE A INFIRMAÇÃO DO CAMPO A.10 FOR DIFERENTE DE "PRIVADA".</v>
      </c>
    </row>
    <row r="164" spans="1:8" ht="12" x14ac:dyDescent="0.3">
      <c r="A164" s="614" t="s">
        <v>25</v>
      </c>
      <c r="B164" s="614" t="s">
        <v>249</v>
      </c>
      <c r="C164" s="614" t="s">
        <v>243</v>
      </c>
      <c r="D164" s="614" t="s">
        <v>2354</v>
      </c>
      <c r="E164" s="614" t="s">
        <v>2354</v>
      </c>
      <c r="F164" s="615" t="str">
        <f t="shared" si="4"/>
        <v>PESQUISA EM CIÊNCIAS SOCIAIS, HUMANAS E DA VIDA;EMPRESA BRASILEIRA;MÉDIO;;</v>
      </c>
      <c r="G164" s="616" t="s">
        <v>1575</v>
      </c>
      <c r="H164" s="617" t="str">
        <f t="shared" si="5"/>
        <v/>
      </c>
    </row>
    <row r="165" spans="1:8" ht="12" x14ac:dyDescent="0.3">
      <c r="A165" s="614" t="s">
        <v>25</v>
      </c>
      <c r="B165" s="614" t="s">
        <v>249</v>
      </c>
      <c r="C165" s="614" t="s">
        <v>244</v>
      </c>
      <c r="D165" s="614" t="s">
        <v>250</v>
      </c>
      <c r="E165" s="614" t="s">
        <v>3</v>
      </c>
      <c r="F165" s="615" t="str">
        <f t="shared" si="4"/>
        <v>PESQUISA EM CIÊNCIAS SOCIAIS, HUMANAS E DA VIDA;EMPRESA BRASILEIRA;GRANDE;PÚBLICA;SIM</v>
      </c>
      <c r="G165" s="616" t="s">
        <v>1567</v>
      </c>
      <c r="H165" s="617" t="str">
        <f t="shared" si="5"/>
        <v>O CAMPO A.10 NÃO PODE SER PREENCHIDO SE A INFORMAÇÃO DO CAMPO A.7 FOR DIFERENTE DE"INSTITUIÇÃO CREDENCIADA".</v>
      </c>
    </row>
    <row r="166" spans="1:8" ht="12" x14ac:dyDescent="0.3">
      <c r="A166" s="614" t="s">
        <v>25</v>
      </c>
      <c r="B166" s="614" t="s">
        <v>249</v>
      </c>
      <c r="C166" s="614" t="s">
        <v>244</v>
      </c>
      <c r="D166" s="614" t="s">
        <v>250</v>
      </c>
      <c r="E166" s="614" t="s">
        <v>4</v>
      </c>
      <c r="F166" s="615" t="str">
        <f t="shared" si="4"/>
        <v>PESQUISA EM CIÊNCIAS SOCIAIS, HUMANAS E DA VIDA;EMPRESA BRASILEIRA;GRANDE;PÚBLICA;NÃO</v>
      </c>
      <c r="G166" s="616" t="s">
        <v>1567</v>
      </c>
      <c r="H166" s="617" t="str">
        <f t="shared" si="5"/>
        <v>O CAMPO A.10 NÃO PODE SER PREENCHIDO SE A INFORMAÇÃO DO CAMPO A.7 FOR DIFERENTE DE"INSTITUIÇÃO CREDENCIADA".</v>
      </c>
    </row>
    <row r="167" spans="1:8" ht="12" x14ac:dyDescent="0.3">
      <c r="A167" s="614" t="s">
        <v>25</v>
      </c>
      <c r="B167" s="614" t="s">
        <v>249</v>
      </c>
      <c r="C167" s="614" t="s">
        <v>244</v>
      </c>
      <c r="D167" s="614" t="s">
        <v>250</v>
      </c>
      <c r="E167" s="614" t="s">
        <v>2354</v>
      </c>
      <c r="F167" s="615" t="str">
        <f t="shared" si="4"/>
        <v>PESQUISA EM CIÊNCIAS SOCIAIS, HUMANAS E DA VIDA;EMPRESA BRASILEIRA;GRANDE;PÚBLICA;</v>
      </c>
      <c r="G167" s="616" t="s">
        <v>1567</v>
      </c>
      <c r="H167" s="617" t="str">
        <f t="shared" si="5"/>
        <v>O CAMPO A.10 NÃO PODE SER PREENCHIDO SE A INFORMAÇÃO DO CAMPO A.7 FOR DIFERENTE DE"INSTITUIÇÃO CREDENCIADA".</v>
      </c>
    </row>
    <row r="168" spans="1:8" ht="12" x14ac:dyDescent="0.3">
      <c r="A168" s="614" t="s">
        <v>25</v>
      </c>
      <c r="B168" s="614" t="s">
        <v>249</v>
      </c>
      <c r="C168" s="614" t="s">
        <v>244</v>
      </c>
      <c r="D168" s="614" t="s">
        <v>251</v>
      </c>
      <c r="E168" s="614" t="s">
        <v>3</v>
      </c>
      <c r="F168" s="615" t="str">
        <f t="shared" si="4"/>
        <v>PESQUISA EM CIÊNCIAS SOCIAIS, HUMANAS E DA VIDA;EMPRESA BRASILEIRA;GRANDE;PRIVADA;SIM</v>
      </c>
      <c r="G168" s="616" t="s">
        <v>1567</v>
      </c>
      <c r="H168" s="617" t="str">
        <f t="shared" si="5"/>
        <v>O CAMPO A.10 NÃO PODE SER PREENCHIDO SE A INFORMAÇÃO DO CAMPO A.7 FOR DIFERENTE DE"INSTITUIÇÃO CREDENCIADA".</v>
      </c>
    </row>
    <row r="169" spans="1:8" ht="12" x14ac:dyDescent="0.3">
      <c r="A169" s="614" t="s">
        <v>25</v>
      </c>
      <c r="B169" s="614" t="s">
        <v>249</v>
      </c>
      <c r="C169" s="614" t="s">
        <v>244</v>
      </c>
      <c r="D169" s="614" t="s">
        <v>251</v>
      </c>
      <c r="E169" s="614" t="s">
        <v>4</v>
      </c>
      <c r="F169" s="615" t="str">
        <f t="shared" si="4"/>
        <v>PESQUISA EM CIÊNCIAS SOCIAIS, HUMANAS E DA VIDA;EMPRESA BRASILEIRA;GRANDE;PRIVADA;NÃO</v>
      </c>
      <c r="G169" s="616" t="s">
        <v>1567</v>
      </c>
      <c r="H169" s="617" t="str">
        <f t="shared" si="5"/>
        <v>O CAMPO A.10 NÃO PODE SER PREENCHIDO SE A INFORMAÇÃO DO CAMPO A.7 FOR DIFERENTE DE"INSTITUIÇÃO CREDENCIADA".</v>
      </c>
    </row>
    <row r="170" spans="1:8" ht="12" x14ac:dyDescent="0.3">
      <c r="A170" s="614" t="s">
        <v>25</v>
      </c>
      <c r="B170" s="614" t="s">
        <v>249</v>
      </c>
      <c r="C170" s="614" t="s">
        <v>244</v>
      </c>
      <c r="D170" s="614" t="s">
        <v>251</v>
      </c>
      <c r="E170" s="614" t="s">
        <v>2354</v>
      </c>
      <c r="F170" s="615" t="str">
        <f t="shared" si="4"/>
        <v>PESQUISA EM CIÊNCIAS SOCIAIS, HUMANAS E DA VIDA;EMPRESA BRASILEIRA;GRANDE;PRIVADA;</v>
      </c>
      <c r="G170" s="616" t="s">
        <v>1567</v>
      </c>
      <c r="H170" s="617" t="str">
        <f t="shared" si="5"/>
        <v>O CAMPO A.10 NÃO PODE SER PREENCHIDO SE A INFORMAÇÃO DO CAMPO A.7 FOR DIFERENTE DE"INSTITUIÇÃO CREDENCIADA".</v>
      </c>
    </row>
    <row r="171" spans="1:8" ht="12" x14ac:dyDescent="0.3">
      <c r="A171" s="614" t="s">
        <v>25</v>
      </c>
      <c r="B171" s="614" t="s">
        <v>249</v>
      </c>
      <c r="C171" s="614" t="s">
        <v>244</v>
      </c>
      <c r="D171" s="614" t="s">
        <v>2354</v>
      </c>
      <c r="E171" s="614" t="s">
        <v>3</v>
      </c>
      <c r="F171" s="615" t="str">
        <f t="shared" si="4"/>
        <v>PESQUISA EM CIÊNCIAS SOCIAIS, HUMANAS E DA VIDA;EMPRESA BRASILEIRA;GRANDE;;SIM</v>
      </c>
      <c r="G171" s="616" t="s">
        <v>1567</v>
      </c>
      <c r="H171" s="617" t="str">
        <f t="shared" si="5"/>
        <v>O CAMPO A.11 NÃO PODE SER PREENCHIDO SE A INFORMAÇÃO DO CAMPO A.7 FOR DIFERENTE DE"INSTITUIÇÃO CREDENCIADA" OU SE A INFIRMAÇÃO DO CAMPO A.10 FOR DIFERENTE DE "PRIVADA".</v>
      </c>
    </row>
    <row r="172" spans="1:8" ht="12" x14ac:dyDescent="0.3">
      <c r="A172" s="614" t="s">
        <v>25</v>
      </c>
      <c r="B172" s="614" t="s">
        <v>249</v>
      </c>
      <c r="C172" s="614" t="s">
        <v>244</v>
      </c>
      <c r="D172" s="614" t="s">
        <v>2354</v>
      </c>
      <c r="E172" s="614" t="s">
        <v>4</v>
      </c>
      <c r="F172" s="615" t="str">
        <f t="shared" si="4"/>
        <v>PESQUISA EM CIÊNCIAS SOCIAIS, HUMANAS E DA VIDA;EMPRESA BRASILEIRA;GRANDE;;NÃO</v>
      </c>
      <c r="G172" s="616" t="s">
        <v>1567</v>
      </c>
      <c r="H172" s="617" t="str">
        <f t="shared" si="5"/>
        <v>O CAMPO A.11 NÃO PODE SER PREENCHIDO SE A INFORMAÇÃO DO CAMPO A.7 FOR DIFERENTE DE"INSTITUIÇÃO CREDENCIADA" OU SE A INFIRMAÇÃO DO CAMPO A.10 FOR DIFERENTE DE "PRIVADA".</v>
      </c>
    </row>
    <row r="173" spans="1:8" ht="12" x14ac:dyDescent="0.3">
      <c r="A173" s="614" t="s">
        <v>25</v>
      </c>
      <c r="B173" s="614" t="s">
        <v>249</v>
      </c>
      <c r="C173" s="614" t="s">
        <v>244</v>
      </c>
      <c r="D173" s="614" t="s">
        <v>2354</v>
      </c>
      <c r="E173" s="614" t="s">
        <v>2354</v>
      </c>
      <c r="F173" s="615" t="str">
        <f t="shared" si="4"/>
        <v>PESQUISA EM CIÊNCIAS SOCIAIS, HUMANAS E DA VIDA;EMPRESA BRASILEIRA;GRANDE;;</v>
      </c>
      <c r="G173" s="616" t="s">
        <v>1575</v>
      </c>
      <c r="H173" s="617" t="str">
        <f t="shared" si="5"/>
        <v/>
      </c>
    </row>
    <row r="174" spans="1:8" ht="12" x14ac:dyDescent="0.3">
      <c r="A174" s="614" t="s">
        <v>25</v>
      </c>
      <c r="B174" s="614" t="s">
        <v>249</v>
      </c>
      <c r="C174" s="614" t="s">
        <v>2354</v>
      </c>
      <c r="D174" s="614" t="s">
        <v>250</v>
      </c>
      <c r="E174" s="614" t="s">
        <v>3</v>
      </c>
      <c r="F174" s="615" t="str">
        <f t="shared" si="4"/>
        <v>PESQUISA EM CIÊNCIAS SOCIAIS, HUMANAS E DA VIDA;EMPRESA BRASILEIRA;;PÚBLICA;SIM</v>
      </c>
      <c r="G174" s="616" t="s">
        <v>1567</v>
      </c>
      <c r="H174" s="617" t="str">
        <f t="shared" si="5"/>
        <v>O CAMPO A.8 É DE PREENCHIMENTO OBRIGATÓRIO SE A INFORMAÇÃO DO CAMPO A.7 FOR "EMPRESA BRASILEIRA".</v>
      </c>
    </row>
    <row r="175" spans="1:8" ht="12" x14ac:dyDescent="0.3">
      <c r="A175" s="614" t="s">
        <v>25</v>
      </c>
      <c r="B175" s="614" t="s">
        <v>249</v>
      </c>
      <c r="C175" s="614" t="s">
        <v>2354</v>
      </c>
      <c r="D175" s="614" t="s">
        <v>250</v>
      </c>
      <c r="E175" s="614" t="s">
        <v>4</v>
      </c>
      <c r="F175" s="615" t="str">
        <f t="shared" si="4"/>
        <v>PESQUISA EM CIÊNCIAS SOCIAIS, HUMANAS E DA VIDA;EMPRESA BRASILEIRA;;PÚBLICA;NÃO</v>
      </c>
      <c r="G175" s="616" t="s">
        <v>1567</v>
      </c>
      <c r="H175" s="617" t="str">
        <f t="shared" si="5"/>
        <v>O CAMPO A.8 É DE PREENCHIMENTO OBRIGATÓRIO SE A INFORMAÇÃO DO CAMPO A.7 FOR "EMPRESA BRASILEIRA".</v>
      </c>
    </row>
    <row r="176" spans="1:8" ht="12" x14ac:dyDescent="0.3">
      <c r="A176" s="614" t="s">
        <v>25</v>
      </c>
      <c r="B176" s="614" t="s">
        <v>249</v>
      </c>
      <c r="C176" s="614" t="s">
        <v>2354</v>
      </c>
      <c r="D176" s="614" t="s">
        <v>250</v>
      </c>
      <c r="E176" s="614" t="s">
        <v>2354</v>
      </c>
      <c r="F176" s="615" t="str">
        <f t="shared" si="4"/>
        <v>PESQUISA EM CIÊNCIAS SOCIAIS, HUMANAS E DA VIDA;EMPRESA BRASILEIRA;;PÚBLICA;</v>
      </c>
      <c r="G176" s="616" t="s">
        <v>1567</v>
      </c>
      <c r="H176" s="617" t="str">
        <f t="shared" si="5"/>
        <v>O CAMPO A.8 É DE PREENCHIMENTO OBRIGATÓRIO SE A INFORMAÇÃO DO CAMPO A.7 FOR "EMPRESA BRASILEIRA".</v>
      </c>
    </row>
    <row r="177" spans="1:8" ht="12" x14ac:dyDescent="0.3">
      <c r="A177" s="614" t="s">
        <v>25</v>
      </c>
      <c r="B177" s="614" t="s">
        <v>249</v>
      </c>
      <c r="C177" s="614" t="s">
        <v>2354</v>
      </c>
      <c r="D177" s="614" t="s">
        <v>251</v>
      </c>
      <c r="E177" s="614" t="s">
        <v>3</v>
      </c>
      <c r="F177" s="615" t="str">
        <f t="shared" si="4"/>
        <v>PESQUISA EM CIÊNCIAS SOCIAIS, HUMANAS E DA VIDA;EMPRESA BRASILEIRA;;PRIVADA;SIM</v>
      </c>
      <c r="G177" s="616" t="s">
        <v>1567</v>
      </c>
      <c r="H177" s="617" t="str">
        <f t="shared" si="5"/>
        <v>O CAMPO A.8 É DE PREENCHIMENTO OBRIGATÓRIO SE A INFORMAÇÃO DO CAMPO A.7 FOR "EMPRESA BRASILEIRA".</v>
      </c>
    </row>
    <row r="178" spans="1:8" ht="12" x14ac:dyDescent="0.3">
      <c r="A178" s="614" t="s">
        <v>25</v>
      </c>
      <c r="B178" s="614" t="s">
        <v>249</v>
      </c>
      <c r="C178" s="614" t="s">
        <v>2354</v>
      </c>
      <c r="D178" s="614" t="s">
        <v>251</v>
      </c>
      <c r="E178" s="614" t="s">
        <v>4</v>
      </c>
      <c r="F178" s="615" t="str">
        <f t="shared" si="4"/>
        <v>PESQUISA EM CIÊNCIAS SOCIAIS, HUMANAS E DA VIDA;EMPRESA BRASILEIRA;;PRIVADA;NÃO</v>
      </c>
      <c r="G178" s="616" t="s">
        <v>1567</v>
      </c>
      <c r="H178" s="617" t="str">
        <f t="shared" si="5"/>
        <v>O CAMPO A.8 É DE PREENCHIMENTO OBRIGATÓRIO SE A INFORMAÇÃO DO CAMPO A.7 FOR "EMPRESA BRASILEIRA".</v>
      </c>
    </row>
    <row r="179" spans="1:8" ht="12" x14ac:dyDescent="0.3">
      <c r="A179" s="614" t="s">
        <v>25</v>
      </c>
      <c r="B179" s="614" t="s">
        <v>249</v>
      </c>
      <c r="C179" s="614" t="s">
        <v>2354</v>
      </c>
      <c r="D179" s="614" t="s">
        <v>251</v>
      </c>
      <c r="E179" s="614" t="s">
        <v>2354</v>
      </c>
      <c r="F179" s="615" t="str">
        <f t="shared" si="4"/>
        <v>PESQUISA EM CIÊNCIAS SOCIAIS, HUMANAS E DA VIDA;EMPRESA BRASILEIRA;;PRIVADA;</v>
      </c>
      <c r="G179" s="616" t="s">
        <v>1567</v>
      </c>
      <c r="H179" s="617" t="str">
        <f t="shared" si="5"/>
        <v>O CAMPO A.8 É DE PREENCHIMENTO OBRIGATÓRIO SE A INFORMAÇÃO DO CAMPO A.7 FOR "EMPRESA BRASILEIRA".</v>
      </c>
    </row>
    <row r="180" spans="1:8" ht="12" x14ac:dyDescent="0.3">
      <c r="A180" s="614" t="s">
        <v>25</v>
      </c>
      <c r="B180" s="614" t="s">
        <v>249</v>
      </c>
      <c r="C180" s="614" t="s">
        <v>2354</v>
      </c>
      <c r="D180" s="614" t="s">
        <v>2354</v>
      </c>
      <c r="E180" s="614" t="s">
        <v>3</v>
      </c>
      <c r="F180" s="615" t="str">
        <f t="shared" si="4"/>
        <v>PESQUISA EM CIÊNCIAS SOCIAIS, HUMANAS E DA VIDA;EMPRESA BRASILEIRA;;;SIM</v>
      </c>
      <c r="G180" s="616" t="s">
        <v>1567</v>
      </c>
      <c r="H180" s="617" t="str">
        <f t="shared" si="5"/>
        <v>O CAMPO A.8 É DE PREENCHIMENTO OBRIGATÓRIO SE A INFORMAÇÃO DO CAMPO A.7 FOR "EMPRESA BRASILEIRA".</v>
      </c>
    </row>
    <row r="181" spans="1:8" ht="12" x14ac:dyDescent="0.3">
      <c r="A181" s="614" t="s">
        <v>25</v>
      </c>
      <c r="B181" s="614" t="s">
        <v>249</v>
      </c>
      <c r="C181" s="614" t="s">
        <v>2354</v>
      </c>
      <c r="D181" s="614" t="s">
        <v>2354</v>
      </c>
      <c r="E181" s="614" t="s">
        <v>4</v>
      </c>
      <c r="F181" s="615" t="str">
        <f t="shared" si="4"/>
        <v>PESQUISA EM CIÊNCIAS SOCIAIS, HUMANAS E DA VIDA;EMPRESA BRASILEIRA;;;NÃO</v>
      </c>
      <c r="G181" s="616" t="s">
        <v>1567</v>
      </c>
      <c r="H181" s="617" t="str">
        <f t="shared" si="5"/>
        <v>O CAMPO A.8 É DE PREENCHIMENTO OBRIGATÓRIO SE A INFORMAÇÃO DO CAMPO A.7 FOR "EMPRESA BRASILEIRA".</v>
      </c>
    </row>
    <row r="182" spans="1:8" ht="12" x14ac:dyDescent="0.3">
      <c r="A182" s="614" t="s">
        <v>25</v>
      </c>
      <c r="B182" s="614" t="s">
        <v>249</v>
      </c>
      <c r="C182" s="614" t="s">
        <v>2354</v>
      </c>
      <c r="D182" s="614" t="s">
        <v>2354</v>
      </c>
      <c r="E182" s="614" t="s">
        <v>2354</v>
      </c>
      <c r="F182" s="615" t="str">
        <f t="shared" si="4"/>
        <v>PESQUISA EM CIÊNCIAS SOCIAIS, HUMANAS E DA VIDA;EMPRESA BRASILEIRA;;;</v>
      </c>
      <c r="G182" s="616" t="s">
        <v>1567</v>
      </c>
      <c r="H182" s="617" t="str">
        <f t="shared" si="5"/>
        <v>O CAMPO A.8 É DE PREENCHIMENTO OBRIGATÓRIO SE A INFORMAÇÃO DO CAMPO A.7 FOR "EMPRESA BRASILEIRA".</v>
      </c>
    </row>
    <row r="183" spans="1:8" ht="12" x14ac:dyDescent="0.3">
      <c r="A183" s="614" t="s">
        <v>2355</v>
      </c>
      <c r="B183" s="614" t="s">
        <v>249</v>
      </c>
      <c r="C183" s="614" t="s">
        <v>261</v>
      </c>
      <c r="D183" s="614" t="s">
        <v>250</v>
      </c>
      <c r="E183" s="614" t="s">
        <v>3</v>
      </c>
      <c r="F183" s="615" t="str">
        <f t="shared" si="4"/>
        <v>PESQUISA EM TIC;EMPRESA BRASILEIRA;MICRO OU PEQUENO;PÚBLICA;SIM</v>
      </c>
      <c r="G183" s="616" t="s">
        <v>1567</v>
      </c>
      <c r="H183" s="617" t="str">
        <f t="shared" si="5"/>
        <v>O CAMPO A.10 NÃO PODE SER PREENCHIDO SE A INFORMAÇÃO DO CAMPO A.7 FOR DIFERENTE DE"INSTITUIÇÃO CREDENCIADA".</v>
      </c>
    </row>
    <row r="184" spans="1:8" ht="12" x14ac:dyDescent="0.3">
      <c r="A184" s="614" t="s">
        <v>2355</v>
      </c>
      <c r="B184" s="614" t="s">
        <v>249</v>
      </c>
      <c r="C184" s="614" t="s">
        <v>261</v>
      </c>
      <c r="D184" s="614" t="s">
        <v>250</v>
      </c>
      <c r="E184" s="614" t="s">
        <v>4</v>
      </c>
      <c r="F184" s="615" t="str">
        <f t="shared" si="4"/>
        <v>PESQUISA EM TIC;EMPRESA BRASILEIRA;MICRO OU PEQUENO;PÚBLICA;NÃO</v>
      </c>
      <c r="G184" s="616" t="s">
        <v>1567</v>
      </c>
      <c r="H184" s="617" t="str">
        <f t="shared" si="5"/>
        <v>O CAMPO A.10 NÃO PODE SER PREENCHIDO SE A INFORMAÇÃO DO CAMPO A.7 FOR DIFERENTE DE"INSTITUIÇÃO CREDENCIADA".</v>
      </c>
    </row>
    <row r="185" spans="1:8" ht="12" x14ac:dyDescent="0.3">
      <c r="A185" s="614" t="s">
        <v>2355</v>
      </c>
      <c r="B185" s="614" t="s">
        <v>249</v>
      </c>
      <c r="C185" s="614" t="s">
        <v>261</v>
      </c>
      <c r="D185" s="614" t="s">
        <v>250</v>
      </c>
      <c r="E185" s="614" t="s">
        <v>2354</v>
      </c>
      <c r="F185" s="615" t="str">
        <f t="shared" si="4"/>
        <v>PESQUISA EM TIC;EMPRESA BRASILEIRA;MICRO OU PEQUENO;PÚBLICA;</v>
      </c>
      <c r="G185" s="616" t="s">
        <v>1567</v>
      </c>
      <c r="H185" s="617" t="str">
        <f t="shared" si="5"/>
        <v>O CAMPO A.10 NÃO PODE SER PREENCHIDO SE A INFORMAÇÃO DO CAMPO A.7 FOR DIFERENTE DE"INSTITUIÇÃO CREDENCIADA".</v>
      </c>
    </row>
    <row r="186" spans="1:8" ht="12" x14ac:dyDescent="0.3">
      <c r="A186" s="614" t="s">
        <v>2355</v>
      </c>
      <c r="B186" s="614" t="s">
        <v>249</v>
      </c>
      <c r="C186" s="614" t="s">
        <v>261</v>
      </c>
      <c r="D186" s="614" t="s">
        <v>251</v>
      </c>
      <c r="E186" s="614" t="s">
        <v>3</v>
      </c>
      <c r="F186" s="615" t="str">
        <f t="shared" si="4"/>
        <v>PESQUISA EM TIC;EMPRESA BRASILEIRA;MICRO OU PEQUENO;PRIVADA;SIM</v>
      </c>
      <c r="G186" s="616" t="s">
        <v>1567</v>
      </c>
      <c r="H186" s="617" t="str">
        <f t="shared" si="5"/>
        <v>O CAMPO A.10 NÃO PODE SER PREENCHIDO SE A INFORMAÇÃO DO CAMPO A.7 FOR DIFERENTE DE"INSTITUIÇÃO CREDENCIADA".</v>
      </c>
    </row>
    <row r="187" spans="1:8" ht="12" x14ac:dyDescent="0.3">
      <c r="A187" s="614" t="s">
        <v>2355</v>
      </c>
      <c r="B187" s="614" t="s">
        <v>249</v>
      </c>
      <c r="C187" s="614" t="s">
        <v>261</v>
      </c>
      <c r="D187" s="614" t="s">
        <v>251</v>
      </c>
      <c r="E187" s="614" t="s">
        <v>4</v>
      </c>
      <c r="F187" s="615" t="str">
        <f t="shared" si="4"/>
        <v>PESQUISA EM TIC;EMPRESA BRASILEIRA;MICRO OU PEQUENO;PRIVADA;NÃO</v>
      </c>
      <c r="G187" s="616" t="s">
        <v>1567</v>
      </c>
      <c r="H187" s="617" t="str">
        <f t="shared" si="5"/>
        <v>O CAMPO A.10 NÃO PODE SER PREENCHIDO SE A INFORMAÇÃO DO CAMPO A.7 FOR DIFERENTE DE"INSTITUIÇÃO CREDENCIADA".</v>
      </c>
    </row>
    <row r="188" spans="1:8" ht="12" x14ac:dyDescent="0.3">
      <c r="A188" s="614" t="s">
        <v>2355</v>
      </c>
      <c r="B188" s="614" t="s">
        <v>249</v>
      </c>
      <c r="C188" s="614" t="s">
        <v>261</v>
      </c>
      <c r="D188" s="614" t="s">
        <v>251</v>
      </c>
      <c r="E188" s="614" t="s">
        <v>2354</v>
      </c>
      <c r="F188" s="615" t="str">
        <f t="shared" si="4"/>
        <v>PESQUISA EM TIC;EMPRESA BRASILEIRA;MICRO OU PEQUENO;PRIVADA;</v>
      </c>
      <c r="G188" s="616" t="s">
        <v>1567</v>
      </c>
      <c r="H188" s="617" t="str">
        <f t="shared" si="5"/>
        <v>O CAMPO A.10 NÃO PODE SER PREENCHIDO SE A INFORMAÇÃO DO CAMPO A.7 FOR DIFERENTE DE"INSTITUIÇÃO CREDENCIADA".</v>
      </c>
    </row>
    <row r="189" spans="1:8" ht="12" x14ac:dyDescent="0.3">
      <c r="A189" s="614" t="s">
        <v>2355</v>
      </c>
      <c r="B189" s="614" t="s">
        <v>249</v>
      </c>
      <c r="C189" s="614" t="s">
        <v>261</v>
      </c>
      <c r="D189" s="614" t="s">
        <v>2354</v>
      </c>
      <c r="E189" s="614" t="s">
        <v>3</v>
      </c>
      <c r="F189" s="615" t="str">
        <f t="shared" si="4"/>
        <v>PESQUISA EM TIC;EMPRESA BRASILEIRA;MICRO OU PEQUENO;;SIM</v>
      </c>
      <c r="G189" s="616" t="s">
        <v>1567</v>
      </c>
      <c r="H189" s="617" t="str">
        <f t="shared" si="5"/>
        <v>O CAMPO A.11 NÃO PODE SER PREENCHIDO SE A INFORMAÇÃO DO CAMPO A.7 FOR DIFERENTE DE"INSTITUIÇÃO CREDENCIADA" OU SE A INFIRMAÇÃO DO CAMPO A.10 FOR DIFERENTE DE "PRIVADA".</v>
      </c>
    </row>
    <row r="190" spans="1:8" ht="12" x14ac:dyDescent="0.3">
      <c r="A190" s="614" t="s">
        <v>2355</v>
      </c>
      <c r="B190" s="614" t="s">
        <v>249</v>
      </c>
      <c r="C190" s="614" t="s">
        <v>261</v>
      </c>
      <c r="D190" s="614" t="s">
        <v>2354</v>
      </c>
      <c r="E190" s="614" t="s">
        <v>4</v>
      </c>
      <c r="F190" s="615" t="str">
        <f t="shared" si="4"/>
        <v>PESQUISA EM TIC;EMPRESA BRASILEIRA;MICRO OU PEQUENO;;NÃO</v>
      </c>
      <c r="G190" s="616" t="s">
        <v>1567</v>
      </c>
      <c r="H190" s="617" t="str">
        <f t="shared" si="5"/>
        <v>O CAMPO A.11 NÃO PODE SER PREENCHIDO SE A INFORMAÇÃO DO CAMPO A.7 FOR DIFERENTE DE"INSTITUIÇÃO CREDENCIADA" OU SE A INFIRMAÇÃO DO CAMPO A.10 FOR DIFERENTE DE "PRIVADA".</v>
      </c>
    </row>
    <row r="191" spans="1:8" ht="12" x14ac:dyDescent="0.3">
      <c r="A191" s="614" t="s">
        <v>2355</v>
      </c>
      <c r="B191" s="614" t="s">
        <v>249</v>
      </c>
      <c r="C191" s="614" t="s">
        <v>261</v>
      </c>
      <c r="D191" s="614" t="s">
        <v>2354</v>
      </c>
      <c r="E191" s="614" t="s">
        <v>2354</v>
      </c>
      <c r="F191" s="615" t="str">
        <f t="shared" si="4"/>
        <v>PESQUISA EM TIC;EMPRESA BRASILEIRA;MICRO OU PEQUENO;;</v>
      </c>
      <c r="G191" s="616" t="s">
        <v>1575</v>
      </c>
      <c r="H191" s="617" t="str">
        <f t="shared" si="5"/>
        <v/>
      </c>
    </row>
    <row r="192" spans="1:8" ht="12" x14ac:dyDescent="0.3">
      <c r="A192" s="614" t="s">
        <v>2355</v>
      </c>
      <c r="B192" s="614" t="s">
        <v>249</v>
      </c>
      <c r="C192" s="614" t="s">
        <v>243</v>
      </c>
      <c r="D192" s="614" t="s">
        <v>250</v>
      </c>
      <c r="E192" s="614" t="s">
        <v>3</v>
      </c>
      <c r="F192" s="615" t="str">
        <f t="shared" si="4"/>
        <v>PESQUISA EM TIC;EMPRESA BRASILEIRA;MÉDIO;PÚBLICA;SIM</v>
      </c>
      <c r="G192" s="616" t="s">
        <v>1567</v>
      </c>
      <c r="H192" s="617" t="str">
        <f t="shared" si="5"/>
        <v>O CAMPO A.10 NÃO PODE SER PREENCHIDO SE A INFORMAÇÃO DO CAMPO A.7 FOR DIFERENTE DE"INSTITUIÇÃO CREDENCIADA".</v>
      </c>
    </row>
    <row r="193" spans="1:8" ht="12" x14ac:dyDescent="0.3">
      <c r="A193" s="614" t="s">
        <v>2355</v>
      </c>
      <c r="B193" s="614" t="s">
        <v>249</v>
      </c>
      <c r="C193" s="614" t="s">
        <v>243</v>
      </c>
      <c r="D193" s="614" t="s">
        <v>250</v>
      </c>
      <c r="E193" s="614" t="s">
        <v>4</v>
      </c>
      <c r="F193" s="615" t="str">
        <f t="shared" si="4"/>
        <v>PESQUISA EM TIC;EMPRESA BRASILEIRA;MÉDIO;PÚBLICA;NÃO</v>
      </c>
      <c r="G193" s="616" t="s">
        <v>1567</v>
      </c>
      <c r="H193" s="617" t="str">
        <f t="shared" si="5"/>
        <v>O CAMPO A.10 NÃO PODE SER PREENCHIDO SE A INFORMAÇÃO DO CAMPO A.7 FOR DIFERENTE DE"INSTITUIÇÃO CREDENCIADA".</v>
      </c>
    </row>
    <row r="194" spans="1:8" ht="12" x14ac:dyDescent="0.3">
      <c r="A194" s="614" t="s">
        <v>2355</v>
      </c>
      <c r="B194" s="614" t="s">
        <v>249</v>
      </c>
      <c r="C194" s="614" t="s">
        <v>243</v>
      </c>
      <c r="D194" s="614" t="s">
        <v>250</v>
      </c>
      <c r="E194" s="614" t="s">
        <v>2354</v>
      </c>
      <c r="F194" s="615" t="str">
        <f t="shared" si="4"/>
        <v>PESQUISA EM TIC;EMPRESA BRASILEIRA;MÉDIO;PÚBLICA;</v>
      </c>
      <c r="G194" s="616" t="s">
        <v>1567</v>
      </c>
      <c r="H194" s="617" t="str">
        <f t="shared" si="5"/>
        <v>O CAMPO A.10 NÃO PODE SER PREENCHIDO SE A INFORMAÇÃO DO CAMPO A.7 FOR DIFERENTE DE"INSTITUIÇÃO CREDENCIADA".</v>
      </c>
    </row>
    <row r="195" spans="1:8" ht="12" x14ac:dyDescent="0.3">
      <c r="A195" s="614" t="s">
        <v>2355</v>
      </c>
      <c r="B195" s="614" t="s">
        <v>249</v>
      </c>
      <c r="C195" s="614" t="s">
        <v>243</v>
      </c>
      <c r="D195" s="614" t="s">
        <v>251</v>
      </c>
      <c r="E195" s="614" t="s">
        <v>3</v>
      </c>
      <c r="F195" s="615" t="str">
        <f t="shared" ref="F195:F258" si="6">CONCATENATE(A195,";",B195,";",C195,";",D195,";",E195)</f>
        <v>PESQUISA EM TIC;EMPRESA BRASILEIRA;MÉDIO;PRIVADA;SIM</v>
      </c>
      <c r="G195" s="616" t="s">
        <v>1567</v>
      </c>
      <c r="H195" s="617" t="str">
        <f t="shared" ref="H195:H258" si="7">IF(AND(B195=$J$7,C195=""),$K$12,IF(AND(B195&lt;&gt;$J$7,C195&lt;&gt;""),$K$13,IF(AND(B195=$J$5,D195=""),$K$14,IF(AND(B195&lt;&gt;$J$5,D195&lt;&gt;""),$K$15,IF(AND(B195=$J$5,D195=$M$6,E195=""),$K$16,IF(AND(OR(B195&lt;&gt;$J$5,D195&lt;&gt;$M$6),E195&lt;&gt;""),$K$17,IF(G195="N",$K$18,"")))))))</f>
        <v>O CAMPO A.10 NÃO PODE SER PREENCHIDO SE A INFORMAÇÃO DO CAMPO A.7 FOR DIFERENTE DE"INSTITUIÇÃO CREDENCIADA".</v>
      </c>
    </row>
    <row r="196" spans="1:8" ht="12" x14ac:dyDescent="0.3">
      <c r="A196" s="614" t="s">
        <v>2355</v>
      </c>
      <c r="B196" s="614" t="s">
        <v>249</v>
      </c>
      <c r="C196" s="614" t="s">
        <v>243</v>
      </c>
      <c r="D196" s="614" t="s">
        <v>251</v>
      </c>
      <c r="E196" s="614" t="s">
        <v>4</v>
      </c>
      <c r="F196" s="615" t="str">
        <f t="shared" si="6"/>
        <v>PESQUISA EM TIC;EMPRESA BRASILEIRA;MÉDIO;PRIVADA;NÃO</v>
      </c>
      <c r="G196" s="616" t="s">
        <v>1567</v>
      </c>
      <c r="H196" s="617" t="str">
        <f t="shared" si="7"/>
        <v>O CAMPO A.10 NÃO PODE SER PREENCHIDO SE A INFORMAÇÃO DO CAMPO A.7 FOR DIFERENTE DE"INSTITUIÇÃO CREDENCIADA".</v>
      </c>
    </row>
    <row r="197" spans="1:8" ht="12" x14ac:dyDescent="0.3">
      <c r="A197" s="614" t="s">
        <v>2355</v>
      </c>
      <c r="B197" s="614" t="s">
        <v>249</v>
      </c>
      <c r="C197" s="614" t="s">
        <v>243</v>
      </c>
      <c r="D197" s="614" t="s">
        <v>251</v>
      </c>
      <c r="E197" s="614" t="s">
        <v>2354</v>
      </c>
      <c r="F197" s="615" t="str">
        <f t="shared" si="6"/>
        <v>PESQUISA EM TIC;EMPRESA BRASILEIRA;MÉDIO;PRIVADA;</v>
      </c>
      <c r="G197" s="616" t="s">
        <v>1567</v>
      </c>
      <c r="H197" s="617" t="str">
        <f t="shared" si="7"/>
        <v>O CAMPO A.10 NÃO PODE SER PREENCHIDO SE A INFORMAÇÃO DO CAMPO A.7 FOR DIFERENTE DE"INSTITUIÇÃO CREDENCIADA".</v>
      </c>
    </row>
    <row r="198" spans="1:8" ht="12" x14ac:dyDescent="0.3">
      <c r="A198" s="614" t="s">
        <v>2355</v>
      </c>
      <c r="B198" s="614" t="s">
        <v>249</v>
      </c>
      <c r="C198" s="614" t="s">
        <v>243</v>
      </c>
      <c r="D198" s="614" t="s">
        <v>2354</v>
      </c>
      <c r="E198" s="614" t="s">
        <v>3</v>
      </c>
      <c r="F198" s="615" t="str">
        <f t="shared" si="6"/>
        <v>PESQUISA EM TIC;EMPRESA BRASILEIRA;MÉDIO;;SIM</v>
      </c>
      <c r="G198" s="616" t="s">
        <v>1567</v>
      </c>
      <c r="H198" s="617" t="str">
        <f t="shared" si="7"/>
        <v>O CAMPO A.11 NÃO PODE SER PREENCHIDO SE A INFORMAÇÃO DO CAMPO A.7 FOR DIFERENTE DE"INSTITUIÇÃO CREDENCIADA" OU SE A INFIRMAÇÃO DO CAMPO A.10 FOR DIFERENTE DE "PRIVADA".</v>
      </c>
    </row>
    <row r="199" spans="1:8" ht="12" x14ac:dyDescent="0.3">
      <c r="A199" s="614" t="s">
        <v>2355</v>
      </c>
      <c r="B199" s="614" t="s">
        <v>249</v>
      </c>
      <c r="C199" s="614" t="s">
        <v>243</v>
      </c>
      <c r="D199" s="614" t="s">
        <v>2354</v>
      </c>
      <c r="E199" s="614" t="s">
        <v>4</v>
      </c>
      <c r="F199" s="615" t="str">
        <f t="shared" si="6"/>
        <v>PESQUISA EM TIC;EMPRESA BRASILEIRA;MÉDIO;;NÃO</v>
      </c>
      <c r="G199" s="616" t="s">
        <v>1567</v>
      </c>
      <c r="H199" s="617" t="str">
        <f t="shared" si="7"/>
        <v>O CAMPO A.11 NÃO PODE SER PREENCHIDO SE A INFORMAÇÃO DO CAMPO A.7 FOR DIFERENTE DE"INSTITUIÇÃO CREDENCIADA" OU SE A INFIRMAÇÃO DO CAMPO A.10 FOR DIFERENTE DE "PRIVADA".</v>
      </c>
    </row>
    <row r="200" spans="1:8" ht="12" x14ac:dyDescent="0.3">
      <c r="A200" s="614" t="s">
        <v>2355</v>
      </c>
      <c r="B200" s="614" t="s">
        <v>249</v>
      </c>
      <c r="C200" s="614" t="s">
        <v>243</v>
      </c>
      <c r="D200" s="614" t="s">
        <v>2354</v>
      </c>
      <c r="E200" s="614" t="s">
        <v>2354</v>
      </c>
      <c r="F200" s="615" t="str">
        <f t="shared" si="6"/>
        <v>PESQUISA EM TIC;EMPRESA BRASILEIRA;MÉDIO;;</v>
      </c>
      <c r="G200" s="616" t="s">
        <v>1575</v>
      </c>
      <c r="H200" s="617" t="str">
        <f t="shared" si="7"/>
        <v/>
      </c>
    </row>
    <row r="201" spans="1:8" ht="12" x14ac:dyDescent="0.3">
      <c r="A201" s="614" t="s">
        <v>2355</v>
      </c>
      <c r="B201" s="614" t="s">
        <v>249</v>
      </c>
      <c r="C201" s="614" t="s">
        <v>244</v>
      </c>
      <c r="D201" s="614" t="s">
        <v>250</v>
      </c>
      <c r="E201" s="614" t="s">
        <v>3</v>
      </c>
      <c r="F201" s="615" t="str">
        <f t="shared" si="6"/>
        <v>PESQUISA EM TIC;EMPRESA BRASILEIRA;GRANDE;PÚBLICA;SIM</v>
      </c>
      <c r="G201" s="616" t="s">
        <v>1567</v>
      </c>
      <c r="H201" s="617" t="str">
        <f t="shared" si="7"/>
        <v>O CAMPO A.10 NÃO PODE SER PREENCHIDO SE A INFORMAÇÃO DO CAMPO A.7 FOR DIFERENTE DE"INSTITUIÇÃO CREDENCIADA".</v>
      </c>
    </row>
    <row r="202" spans="1:8" ht="12" x14ac:dyDescent="0.3">
      <c r="A202" s="614" t="s">
        <v>2355</v>
      </c>
      <c r="B202" s="614" t="s">
        <v>249</v>
      </c>
      <c r="C202" s="614" t="s">
        <v>244</v>
      </c>
      <c r="D202" s="614" t="s">
        <v>250</v>
      </c>
      <c r="E202" s="614" t="s">
        <v>4</v>
      </c>
      <c r="F202" s="615" t="str">
        <f t="shared" si="6"/>
        <v>PESQUISA EM TIC;EMPRESA BRASILEIRA;GRANDE;PÚBLICA;NÃO</v>
      </c>
      <c r="G202" s="616" t="s">
        <v>1567</v>
      </c>
      <c r="H202" s="617" t="str">
        <f t="shared" si="7"/>
        <v>O CAMPO A.10 NÃO PODE SER PREENCHIDO SE A INFORMAÇÃO DO CAMPO A.7 FOR DIFERENTE DE"INSTITUIÇÃO CREDENCIADA".</v>
      </c>
    </row>
    <row r="203" spans="1:8" ht="12" x14ac:dyDescent="0.3">
      <c r="A203" s="614" t="s">
        <v>2355</v>
      </c>
      <c r="B203" s="614" t="s">
        <v>249</v>
      </c>
      <c r="C203" s="614" t="s">
        <v>244</v>
      </c>
      <c r="D203" s="614" t="s">
        <v>250</v>
      </c>
      <c r="E203" s="614" t="s">
        <v>2354</v>
      </c>
      <c r="F203" s="615" t="str">
        <f t="shared" si="6"/>
        <v>PESQUISA EM TIC;EMPRESA BRASILEIRA;GRANDE;PÚBLICA;</v>
      </c>
      <c r="G203" s="616" t="s">
        <v>1567</v>
      </c>
      <c r="H203" s="617" t="str">
        <f t="shared" si="7"/>
        <v>O CAMPO A.10 NÃO PODE SER PREENCHIDO SE A INFORMAÇÃO DO CAMPO A.7 FOR DIFERENTE DE"INSTITUIÇÃO CREDENCIADA".</v>
      </c>
    </row>
    <row r="204" spans="1:8" ht="12" x14ac:dyDescent="0.3">
      <c r="A204" s="614" t="s">
        <v>2355</v>
      </c>
      <c r="B204" s="614" t="s">
        <v>249</v>
      </c>
      <c r="C204" s="614" t="s">
        <v>244</v>
      </c>
      <c r="D204" s="614" t="s">
        <v>251</v>
      </c>
      <c r="E204" s="614" t="s">
        <v>3</v>
      </c>
      <c r="F204" s="615" t="str">
        <f t="shared" si="6"/>
        <v>PESQUISA EM TIC;EMPRESA BRASILEIRA;GRANDE;PRIVADA;SIM</v>
      </c>
      <c r="G204" s="616" t="s">
        <v>1567</v>
      </c>
      <c r="H204" s="617" t="str">
        <f t="shared" si="7"/>
        <v>O CAMPO A.10 NÃO PODE SER PREENCHIDO SE A INFORMAÇÃO DO CAMPO A.7 FOR DIFERENTE DE"INSTITUIÇÃO CREDENCIADA".</v>
      </c>
    </row>
    <row r="205" spans="1:8" ht="12" x14ac:dyDescent="0.3">
      <c r="A205" s="614" t="s">
        <v>2355</v>
      </c>
      <c r="B205" s="614" t="s">
        <v>249</v>
      </c>
      <c r="C205" s="614" t="s">
        <v>244</v>
      </c>
      <c r="D205" s="614" t="s">
        <v>251</v>
      </c>
      <c r="E205" s="614" t="s">
        <v>4</v>
      </c>
      <c r="F205" s="615" t="str">
        <f t="shared" si="6"/>
        <v>PESQUISA EM TIC;EMPRESA BRASILEIRA;GRANDE;PRIVADA;NÃO</v>
      </c>
      <c r="G205" s="616" t="s">
        <v>1567</v>
      </c>
      <c r="H205" s="617" t="str">
        <f t="shared" si="7"/>
        <v>O CAMPO A.10 NÃO PODE SER PREENCHIDO SE A INFORMAÇÃO DO CAMPO A.7 FOR DIFERENTE DE"INSTITUIÇÃO CREDENCIADA".</v>
      </c>
    </row>
    <row r="206" spans="1:8" ht="12" x14ac:dyDescent="0.3">
      <c r="A206" s="614" t="s">
        <v>2355</v>
      </c>
      <c r="B206" s="614" t="s">
        <v>249</v>
      </c>
      <c r="C206" s="614" t="s">
        <v>244</v>
      </c>
      <c r="D206" s="614" t="s">
        <v>251</v>
      </c>
      <c r="E206" s="614" t="s">
        <v>2354</v>
      </c>
      <c r="F206" s="615" t="str">
        <f t="shared" si="6"/>
        <v>PESQUISA EM TIC;EMPRESA BRASILEIRA;GRANDE;PRIVADA;</v>
      </c>
      <c r="G206" s="616" t="s">
        <v>1567</v>
      </c>
      <c r="H206" s="617" t="str">
        <f t="shared" si="7"/>
        <v>O CAMPO A.10 NÃO PODE SER PREENCHIDO SE A INFORMAÇÃO DO CAMPO A.7 FOR DIFERENTE DE"INSTITUIÇÃO CREDENCIADA".</v>
      </c>
    </row>
    <row r="207" spans="1:8" ht="12" x14ac:dyDescent="0.3">
      <c r="A207" s="614" t="s">
        <v>2355</v>
      </c>
      <c r="B207" s="614" t="s">
        <v>249</v>
      </c>
      <c r="C207" s="614" t="s">
        <v>244</v>
      </c>
      <c r="D207" s="614" t="s">
        <v>2354</v>
      </c>
      <c r="E207" s="614" t="s">
        <v>3</v>
      </c>
      <c r="F207" s="615" t="str">
        <f t="shared" si="6"/>
        <v>PESQUISA EM TIC;EMPRESA BRASILEIRA;GRANDE;;SIM</v>
      </c>
      <c r="G207" s="616" t="s">
        <v>1567</v>
      </c>
      <c r="H207" s="617" t="str">
        <f t="shared" si="7"/>
        <v>O CAMPO A.11 NÃO PODE SER PREENCHIDO SE A INFORMAÇÃO DO CAMPO A.7 FOR DIFERENTE DE"INSTITUIÇÃO CREDENCIADA" OU SE A INFIRMAÇÃO DO CAMPO A.10 FOR DIFERENTE DE "PRIVADA".</v>
      </c>
    </row>
    <row r="208" spans="1:8" ht="12" x14ac:dyDescent="0.3">
      <c r="A208" s="614" t="s">
        <v>2355</v>
      </c>
      <c r="B208" s="614" t="s">
        <v>249</v>
      </c>
      <c r="C208" s="614" t="s">
        <v>244</v>
      </c>
      <c r="D208" s="614" t="s">
        <v>2354</v>
      </c>
      <c r="E208" s="614" t="s">
        <v>4</v>
      </c>
      <c r="F208" s="615" t="str">
        <f t="shared" si="6"/>
        <v>PESQUISA EM TIC;EMPRESA BRASILEIRA;GRANDE;;NÃO</v>
      </c>
      <c r="G208" s="616" t="s">
        <v>1567</v>
      </c>
      <c r="H208" s="617" t="str">
        <f t="shared" si="7"/>
        <v>O CAMPO A.11 NÃO PODE SER PREENCHIDO SE A INFORMAÇÃO DO CAMPO A.7 FOR DIFERENTE DE"INSTITUIÇÃO CREDENCIADA" OU SE A INFIRMAÇÃO DO CAMPO A.10 FOR DIFERENTE DE "PRIVADA".</v>
      </c>
    </row>
    <row r="209" spans="1:8" ht="12" x14ac:dyDescent="0.3">
      <c r="A209" s="614" t="s">
        <v>2355</v>
      </c>
      <c r="B209" s="614" t="s">
        <v>249</v>
      </c>
      <c r="C209" s="614" t="s">
        <v>244</v>
      </c>
      <c r="D209" s="614" t="s">
        <v>2354</v>
      </c>
      <c r="E209" s="614" t="s">
        <v>2354</v>
      </c>
      <c r="F209" s="615" t="str">
        <f t="shared" si="6"/>
        <v>PESQUISA EM TIC;EMPRESA BRASILEIRA;GRANDE;;</v>
      </c>
      <c r="G209" s="616" t="s">
        <v>1575</v>
      </c>
      <c r="H209" s="617" t="str">
        <f t="shared" si="7"/>
        <v/>
      </c>
    </row>
    <row r="210" spans="1:8" ht="12" x14ac:dyDescent="0.3">
      <c r="A210" s="614" t="s">
        <v>2355</v>
      </c>
      <c r="B210" s="614" t="s">
        <v>249</v>
      </c>
      <c r="C210" s="614" t="s">
        <v>2354</v>
      </c>
      <c r="D210" s="614" t="s">
        <v>250</v>
      </c>
      <c r="E210" s="614" t="s">
        <v>3</v>
      </c>
      <c r="F210" s="615" t="str">
        <f t="shared" si="6"/>
        <v>PESQUISA EM TIC;EMPRESA BRASILEIRA;;PÚBLICA;SIM</v>
      </c>
      <c r="G210" s="616" t="s">
        <v>1567</v>
      </c>
      <c r="H210" s="617" t="str">
        <f t="shared" si="7"/>
        <v>O CAMPO A.8 É DE PREENCHIMENTO OBRIGATÓRIO SE A INFORMAÇÃO DO CAMPO A.7 FOR "EMPRESA BRASILEIRA".</v>
      </c>
    </row>
    <row r="211" spans="1:8" ht="12" x14ac:dyDescent="0.3">
      <c r="A211" s="614" t="s">
        <v>2355</v>
      </c>
      <c r="B211" s="614" t="s">
        <v>249</v>
      </c>
      <c r="C211" s="614" t="s">
        <v>2354</v>
      </c>
      <c r="D211" s="614" t="s">
        <v>250</v>
      </c>
      <c r="E211" s="614" t="s">
        <v>4</v>
      </c>
      <c r="F211" s="615" t="str">
        <f t="shared" si="6"/>
        <v>PESQUISA EM TIC;EMPRESA BRASILEIRA;;PÚBLICA;NÃO</v>
      </c>
      <c r="G211" s="616" t="s">
        <v>1567</v>
      </c>
      <c r="H211" s="617" t="str">
        <f t="shared" si="7"/>
        <v>O CAMPO A.8 É DE PREENCHIMENTO OBRIGATÓRIO SE A INFORMAÇÃO DO CAMPO A.7 FOR "EMPRESA BRASILEIRA".</v>
      </c>
    </row>
    <row r="212" spans="1:8" ht="12" x14ac:dyDescent="0.3">
      <c r="A212" s="614" t="s">
        <v>2355</v>
      </c>
      <c r="B212" s="614" t="s">
        <v>249</v>
      </c>
      <c r="C212" s="614" t="s">
        <v>2354</v>
      </c>
      <c r="D212" s="614" t="s">
        <v>250</v>
      </c>
      <c r="E212" s="614" t="s">
        <v>2354</v>
      </c>
      <c r="F212" s="615" t="str">
        <f t="shared" si="6"/>
        <v>PESQUISA EM TIC;EMPRESA BRASILEIRA;;PÚBLICA;</v>
      </c>
      <c r="G212" s="616" t="s">
        <v>1567</v>
      </c>
      <c r="H212" s="617" t="str">
        <f t="shared" si="7"/>
        <v>O CAMPO A.8 É DE PREENCHIMENTO OBRIGATÓRIO SE A INFORMAÇÃO DO CAMPO A.7 FOR "EMPRESA BRASILEIRA".</v>
      </c>
    </row>
    <row r="213" spans="1:8" ht="12" x14ac:dyDescent="0.3">
      <c r="A213" s="614" t="s">
        <v>2355</v>
      </c>
      <c r="B213" s="614" t="s">
        <v>249</v>
      </c>
      <c r="C213" s="614" t="s">
        <v>2354</v>
      </c>
      <c r="D213" s="614" t="s">
        <v>251</v>
      </c>
      <c r="E213" s="614" t="s">
        <v>3</v>
      </c>
      <c r="F213" s="615" t="str">
        <f t="shared" si="6"/>
        <v>PESQUISA EM TIC;EMPRESA BRASILEIRA;;PRIVADA;SIM</v>
      </c>
      <c r="G213" s="616" t="s">
        <v>1567</v>
      </c>
      <c r="H213" s="617" t="str">
        <f t="shared" si="7"/>
        <v>O CAMPO A.8 É DE PREENCHIMENTO OBRIGATÓRIO SE A INFORMAÇÃO DO CAMPO A.7 FOR "EMPRESA BRASILEIRA".</v>
      </c>
    </row>
    <row r="214" spans="1:8" ht="12" x14ac:dyDescent="0.3">
      <c r="A214" s="614" t="s">
        <v>2355</v>
      </c>
      <c r="B214" s="614" t="s">
        <v>249</v>
      </c>
      <c r="C214" s="614" t="s">
        <v>2354</v>
      </c>
      <c r="D214" s="614" t="s">
        <v>251</v>
      </c>
      <c r="E214" s="614" t="s">
        <v>4</v>
      </c>
      <c r="F214" s="615" t="str">
        <f t="shared" si="6"/>
        <v>PESQUISA EM TIC;EMPRESA BRASILEIRA;;PRIVADA;NÃO</v>
      </c>
      <c r="G214" s="616" t="s">
        <v>1567</v>
      </c>
      <c r="H214" s="617" t="str">
        <f t="shared" si="7"/>
        <v>O CAMPO A.8 É DE PREENCHIMENTO OBRIGATÓRIO SE A INFORMAÇÃO DO CAMPO A.7 FOR "EMPRESA BRASILEIRA".</v>
      </c>
    </row>
    <row r="215" spans="1:8" ht="12" x14ac:dyDescent="0.3">
      <c r="A215" s="614" t="s">
        <v>2355</v>
      </c>
      <c r="B215" s="614" t="s">
        <v>249</v>
      </c>
      <c r="C215" s="614" t="s">
        <v>2354</v>
      </c>
      <c r="D215" s="614" t="s">
        <v>251</v>
      </c>
      <c r="E215" s="614" t="s">
        <v>2354</v>
      </c>
      <c r="F215" s="615" t="str">
        <f t="shared" si="6"/>
        <v>PESQUISA EM TIC;EMPRESA BRASILEIRA;;PRIVADA;</v>
      </c>
      <c r="G215" s="616" t="s">
        <v>1567</v>
      </c>
      <c r="H215" s="617" t="str">
        <f t="shared" si="7"/>
        <v>O CAMPO A.8 É DE PREENCHIMENTO OBRIGATÓRIO SE A INFORMAÇÃO DO CAMPO A.7 FOR "EMPRESA BRASILEIRA".</v>
      </c>
    </row>
    <row r="216" spans="1:8" ht="12" x14ac:dyDescent="0.3">
      <c r="A216" s="614" t="s">
        <v>2355</v>
      </c>
      <c r="B216" s="614" t="s">
        <v>249</v>
      </c>
      <c r="C216" s="614" t="s">
        <v>2354</v>
      </c>
      <c r="D216" s="614" t="s">
        <v>2354</v>
      </c>
      <c r="E216" s="614" t="s">
        <v>3</v>
      </c>
      <c r="F216" s="615" t="str">
        <f t="shared" si="6"/>
        <v>PESQUISA EM TIC;EMPRESA BRASILEIRA;;;SIM</v>
      </c>
      <c r="G216" s="616" t="s">
        <v>1567</v>
      </c>
      <c r="H216" s="617" t="str">
        <f t="shared" si="7"/>
        <v>O CAMPO A.8 É DE PREENCHIMENTO OBRIGATÓRIO SE A INFORMAÇÃO DO CAMPO A.7 FOR "EMPRESA BRASILEIRA".</v>
      </c>
    </row>
    <row r="217" spans="1:8" ht="12" x14ac:dyDescent="0.3">
      <c r="A217" s="614" t="s">
        <v>2355</v>
      </c>
      <c r="B217" s="614" t="s">
        <v>249</v>
      </c>
      <c r="C217" s="614" t="s">
        <v>2354</v>
      </c>
      <c r="D217" s="614" t="s">
        <v>2354</v>
      </c>
      <c r="E217" s="614" t="s">
        <v>4</v>
      </c>
      <c r="F217" s="615" t="str">
        <f t="shared" si="6"/>
        <v>PESQUISA EM TIC;EMPRESA BRASILEIRA;;;NÃO</v>
      </c>
      <c r="G217" s="616" t="s">
        <v>1567</v>
      </c>
      <c r="H217" s="617" t="str">
        <f t="shared" si="7"/>
        <v>O CAMPO A.8 É DE PREENCHIMENTO OBRIGATÓRIO SE A INFORMAÇÃO DO CAMPO A.7 FOR "EMPRESA BRASILEIRA".</v>
      </c>
    </row>
    <row r="218" spans="1:8" ht="12" x14ac:dyDescent="0.3">
      <c r="A218" s="614" t="s">
        <v>2355</v>
      </c>
      <c r="B218" s="614" t="s">
        <v>249</v>
      </c>
      <c r="C218" s="614" t="s">
        <v>2354</v>
      </c>
      <c r="D218" s="614" t="s">
        <v>2354</v>
      </c>
      <c r="E218" s="614" t="s">
        <v>2354</v>
      </c>
      <c r="F218" s="615" t="str">
        <f t="shared" si="6"/>
        <v>PESQUISA EM TIC;EMPRESA BRASILEIRA;;;</v>
      </c>
      <c r="G218" s="616" t="s">
        <v>1567</v>
      </c>
      <c r="H218" s="617" t="str">
        <f t="shared" si="7"/>
        <v>O CAMPO A.8 É DE PREENCHIMENTO OBRIGATÓRIO SE A INFORMAÇÃO DO CAMPO A.7 FOR "EMPRESA BRASILEIRA".</v>
      </c>
    </row>
    <row r="219" spans="1:8" ht="12" x14ac:dyDescent="0.3">
      <c r="A219" s="614" t="s">
        <v>306</v>
      </c>
      <c r="B219" s="614" t="s">
        <v>249</v>
      </c>
      <c r="C219" s="614" t="s">
        <v>261</v>
      </c>
      <c r="D219" s="614" t="s">
        <v>250</v>
      </c>
      <c r="E219" s="614" t="s">
        <v>3</v>
      </c>
      <c r="F219" s="615" t="str">
        <f t="shared" si="6"/>
        <v>PROTÓTIPO OU UNIDADE PILOTO;EMPRESA BRASILEIRA;MICRO OU PEQUENO;PÚBLICA;SIM</v>
      </c>
      <c r="G219" s="616" t="s">
        <v>1567</v>
      </c>
      <c r="H219" s="617" t="str">
        <f t="shared" si="7"/>
        <v>O CAMPO A.10 NÃO PODE SER PREENCHIDO SE A INFORMAÇÃO DO CAMPO A.7 FOR DIFERENTE DE"INSTITUIÇÃO CREDENCIADA".</v>
      </c>
    </row>
    <row r="220" spans="1:8" ht="12" x14ac:dyDescent="0.3">
      <c r="A220" s="614" t="s">
        <v>306</v>
      </c>
      <c r="B220" s="614" t="s">
        <v>249</v>
      </c>
      <c r="C220" s="614" t="s">
        <v>261</v>
      </c>
      <c r="D220" s="614" t="s">
        <v>250</v>
      </c>
      <c r="E220" s="614" t="s">
        <v>4</v>
      </c>
      <c r="F220" s="615" t="str">
        <f t="shared" si="6"/>
        <v>PROTÓTIPO OU UNIDADE PILOTO;EMPRESA BRASILEIRA;MICRO OU PEQUENO;PÚBLICA;NÃO</v>
      </c>
      <c r="G220" s="616" t="s">
        <v>1567</v>
      </c>
      <c r="H220" s="617" t="str">
        <f t="shared" si="7"/>
        <v>O CAMPO A.10 NÃO PODE SER PREENCHIDO SE A INFORMAÇÃO DO CAMPO A.7 FOR DIFERENTE DE"INSTITUIÇÃO CREDENCIADA".</v>
      </c>
    </row>
    <row r="221" spans="1:8" ht="12" x14ac:dyDescent="0.3">
      <c r="A221" s="614" t="s">
        <v>306</v>
      </c>
      <c r="B221" s="614" t="s">
        <v>249</v>
      </c>
      <c r="C221" s="614" t="s">
        <v>261</v>
      </c>
      <c r="D221" s="614" t="s">
        <v>250</v>
      </c>
      <c r="E221" s="614" t="s">
        <v>2354</v>
      </c>
      <c r="F221" s="615" t="str">
        <f t="shared" si="6"/>
        <v>PROTÓTIPO OU UNIDADE PILOTO;EMPRESA BRASILEIRA;MICRO OU PEQUENO;PÚBLICA;</v>
      </c>
      <c r="G221" s="616" t="s">
        <v>1567</v>
      </c>
      <c r="H221" s="617" t="str">
        <f t="shared" si="7"/>
        <v>O CAMPO A.10 NÃO PODE SER PREENCHIDO SE A INFORMAÇÃO DO CAMPO A.7 FOR DIFERENTE DE"INSTITUIÇÃO CREDENCIADA".</v>
      </c>
    </row>
    <row r="222" spans="1:8" ht="12" x14ac:dyDescent="0.3">
      <c r="A222" s="614" t="s">
        <v>306</v>
      </c>
      <c r="B222" s="614" t="s">
        <v>249</v>
      </c>
      <c r="C222" s="614" t="s">
        <v>261</v>
      </c>
      <c r="D222" s="614" t="s">
        <v>251</v>
      </c>
      <c r="E222" s="614" t="s">
        <v>3</v>
      </c>
      <c r="F222" s="615" t="str">
        <f t="shared" si="6"/>
        <v>PROTÓTIPO OU UNIDADE PILOTO;EMPRESA BRASILEIRA;MICRO OU PEQUENO;PRIVADA;SIM</v>
      </c>
      <c r="G222" s="616" t="s">
        <v>1567</v>
      </c>
      <c r="H222" s="617" t="str">
        <f t="shared" si="7"/>
        <v>O CAMPO A.10 NÃO PODE SER PREENCHIDO SE A INFORMAÇÃO DO CAMPO A.7 FOR DIFERENTE DE"INSTITUIÇÃO CREDENCIADA".</v>
      </c>
    </row>
    <row r="223" spans="1:8" ht="12" x14ac:dyDescent="0.3">
      <c r="A223" s="614" t="s">
        <v>306</v>
      </c>
      <c r="B223" s="614" t="s">
        <v>249</v>
      </c>
      <c r="C223" s="614" t="s">
        <v>261</v>
      </c>
      <c r="D223" s="614" t="s">
        <v>251</v>
      </c>
      <c r="E223" s="614" t="s">
        <v>4</v>
      </c>
      <c r="F223" s="615" t="str">
        <f t="shared" si="6"/>
        <v>PROTÓTIPO OU UNIDADE PILOTO;EMPRESA BRASILEIRA;MICRO OU PEQUENO;PRIVADA;NÃO</v>
      </c>
      <c r="G223" s="616" t="s">
        <v>1567</v>
      </c>
      <c r="H223" s="617" t="str">
        <f t="shared" si="7"/>
        <v>O CAMPO A.10 NÃO PODE SER PREENCHIDO SE A INFORMAÇÃO DO CAMPO A.7 FOR DIFERENTE DE"INSTITUIÇÃO CREDENCIADA".</v>
      </c>
    </row>
    <row r="224" spans="1:8" ht="12" x14ac:dyDescent="0.3">
      <c r="A224" s="614" t="s">
        <v>306</v>
      </c>
      <c r="B224" s="614" t="s">
        <v>249</v>
      </c>
      <c r="C224" s="614" t="s">
        <v>261</v>
      </c>
      <c r="D224" s="614" t="s">
        <v>251</v>
      </c>
      <c r="E224" s="614" t="s">
        <v>2354</v>
      </c>
      <c r="F224" s="615" t="str">
        <f t="shared" si="6"/>
        <v>PROTÓTIPO OU UNIDADE PILOTO;EMPRESA BRASILEIRA;MICRO OU PEQUENO;PRIVADA;</v>
      </c>
      <c r="G224" s="616" t="s">
        <v>1567</v>
      </c>
      <c r="H224" s="617" t="str">
        <f t="shared" si="7"/>
        <v>O CAMPO A.10 NÃO PODE SER PREENCHIDO SE A INFORMAÇÃO DO CAMPO A.7 FOR DIFERENTE DE"INSTITUIÇÃO CREDENCIADA".</v>
      </c>
    </row>
    <row r="225" spans="1:8" ht="12" x14ac:dyDescent="0.3">
      <c r="A225" s="614" t="s">
        <v>306</v>
      </c>
      <c r="B225" s="614" t="s">
        <v>249</v>
      </c>
      <c r="C225" s="614" t="s">
        <v>261</v>
      </c>
      <c r="D225" s="614" t="s">
        <v>2354</v>
      </c>
      <c r="E225" s="614" t="s">
        <v>3</v>
      </c>
      <c r="F225" s="615" t="str">
        <f t="shared" si="6"/>
        <v>PROTÓTIPO OU UNIDADE PILOTO;EMPRESA BRASILEIRA;MICRO OU PEQUENO;;SIM</v>
      </c>
      <c r="G225" s="616" t="s">
        <v>1567</v>
      </c>
      <c r="H225" s="617" t="str">
        <f t="shared" si="7"/>
        <v>O CAMPO A.11 NÃO PODE SER PREENCHIDO SE A INFORMAÇÃO DO CAMPO A.7 FOR DIFERENTE DE"INSTITUIÇÃO CREDENCIADA" OU SE A INFIRMAÇÃO DO CAMPO A.10 FOR DIFERENTE DE "PRIVADA".</v>
      </c>
    </row>
    <row r="226" spans="1:8" ht="12" x14ac:dyDescent="0.3">
      <c r="A226" s="614" t="s">
        <v>306</v>
      </c>
      <c r="B226" s="614" t="s">
        <v>249</v>
      </c>
      <c r="C226" s="614" t="s">
        <v>261</v>
      </c>
      <c r="D226" s="614" t="s">
        <v>2354</v>
      </c>
      <c r="E226" s="614" t="s">
        <v>4</v>
      </c>
      <c r="F226" s="615" t="str">
        <f t="shared" si="6"/>
        <v>PROTÓTIPO OU UNIDADE PILOTO;EMPRESA BRASILEIRA;MICRO OU PEQUENO;;NÃO</v>
      </c>
      <c r="G226" s="616" t="s">
        <v>1567</v>
      </c>
      <c r="H226" s="617" t="str">
        <f t="shared" si="7"/>
        <v>O CAMPO A.11 NÃO PODE SER PREENCHIDO SE A INFORMAÇÃO DO CAMPO A.7 FOR DIFERENTE DE"INSTITUIÇÃO CREDENCIADA" OU SE A INFIRMAÇÃO DO CAMPO A.10 FOR DIFERENTE DE "PRIVADA".</v>
      </c>
    </row>
    <row r="227" spans="1:8" ht="12" x14ac:dyDescent="0.3">
      <c r="A227" s="614" t="s">
        <v>306</v>
      </c>
      <c r="B227" s="614" t="s">
        <v>249</v>
      </c>
      <c r="C227" s="614" t="s">
        <v>261</v>
      </c>
      <c r="D227" s="614" t="s">
        <v>2354</v>
      </c>
      <c r="E227" s="614" t="s">
        <v>2354</v>
      </c>
      <c r="F227" s="615" t="str">
        <f t="shared" si="6"/>
        <v>PROTÓTIPO OU UNIDADE PILOTO;EMPRESA BRASILEIRA;MICRO OU PEQUENO;;</v>
      </c>
      <c r="G227" s="616" t="s">
        <v>1575</v>
      </c>
      <c r="H227" s="617" t="str">
        <f t="shared" si="7"/>
        <v/>
      </c>
    </row>
    <row r="228" spans="1:8" ht="12" x14ac:dyDescent="0.3">
      <c r="A228" s="614" t="s">
        <v>306</v>
      </c>
      <c r="B228" s="614" t="s">
        <v>249</v>
      </c>
      <c r="C228" s="614" t="s">
        <v>243</v>
      </c>
      <c r="D228" s="614" t="s">
        <v>250</v>
      </c>
      <c r="E228" s="614" t="s">
        <v>3</v>
      </c>
      <c r="F228" s="615" t="str">
        <f t="shared" si="6"/>
        <v>PROTÓTIPO OU UNIDADE PILOTO;EMPRESA BRASILEIRA;MÉDIO;PÚBLICA;SIM</v>
      </c>
      <c r="G228" s="616" t="s">
        <v>1567</v>
      </c>
      <c r="H228" s="617" t="str">
        <f t="shared" si="7"/>
        <v>O CAMPO A.10 NÃO PODE SER PREENCHIDO SE A INFORMAÇÃO DO CAMPO A.7 FOR DIFERENTE DE"INSTITUIÇÃO CREDENCIADA".</v>
      </c>
    </row>
    <row r="229" spans="1:8" ht="12" x14ac:dyDescent="0.3">
      <c r="A229" s="614" t="s">
        <v>306</v>
      </c>
      <c r="B229" s="614" t="s">
        <v>249</v>
      </c>
      <c r="C229" s="614" t="s">
        <v>243</v>
      </c>
      <c r="D229" s="614" t="s">
        <v>250</v>
      </c>
      <c r="E229" s="614" t="s">
        <v>4</v>
      </c>
      <c r="F229" s="615" t="str">
        <f t="shared" si="6"/>
        <v>PROTÓTIPO OU UNIDADE PILOTO;EMPRESA BRASILEIRA;MÉDIO;PÚBLICA;NÃO</v>
      </c>
      <c r="G229" s="616" t="s">
        <v>1567</v>
      </c>
      <c r="H229" s="617" t="str">
        <f t="shared" si="7"/>
        <v>O CAMPO A.10 NÃO PODE SER PREENCHIDO SE A INFORMAÇÃO DO CAMPO A.7 FOR DIFERENTE DE"INSTITUIÇÃO CREDENCIADA".</v>
      </c>
    </row>
    <row r="230" spans="1:8" ht="12" x14ac:dyDescent="0.3">
      <c r="A230" s="614" t="s">
        <v>306</v>
      </c>
      <c r="B230" s="614" t="s">
        <v>249</v>
      </c>
      <c r="C230" s="614" t="s">
        <v>243</v>
      </c>
      <c r="D230" s="614" t="s">
        <v>250</v>
      </c>
      <c r="E230" s="614" t="s">
        <v>2354</v>
      </c>
      <c r="F230" s="615" t="str">
        <f t="shared" si="6"/>
        <v>PROTÓTIPO OU UNIDADE PILOTO;EMPRESA BRASILEIRA;MÉDIO;PÚBLICA;</v>
      </c>
      <c r="G230" s="616" t="s">
        <v>1567</v>
      </c>
      <c r="H230" s="617" t="str">
        <f t="shared" si="7"/>
        <v>O CAMPO A.10 NÃO PODE SER PREENCHIDO SE A INFORMAÇÃO DO CAMPO A.7 FOR DIFERENTE DE"INSTITUIÇÃO CREDENCIADA".</v>
      </c>
    </row>
    <row r="231" spans="1:8" ht="12" x14ac:dyDescent="0.3">
      <c r="A231" s="614" t="s">
        <v>306</v>
      </c>
      <c r="B231" s="614" t="s">
        <v>249</v>
      </c>
      <c r="C231" s="614" t="s">
        <v>243</v>
      </c>
      <c r="D231" s="614" t="s">
        <v>251</v>
      </c>
      <c r="E231" s="614" t="s">
        <v>3</v>
      </c>
      <c r="F231" s="615" t="str">
        <f t="shared" si="6"/>
        <v>PROTÓTIPO OU UNIDADE PILOTO;EMPRESA BRASILEIRA;MÉDIO;PRIVADA;SIM</v>
      </c>
      <c r="G231" s="616" t="s">
        <v>1567</v>
      </c>
      <c r="H231" s="617" t="str">
        <f t="shared" si="7"/>
        <v>O CAMPO A.10 NÃO PODE SER PREENCHIDO SE A INFORMAÇÃO DO CAMPO A.7 FOR DIFERENTE DE"INSTITUIÇÃO CREDENCIADA".</v>
      </c>
    </row>
    <row r="232" spans="1:8" ht="12" x14ac:dyDescent="0.3">
      <c r="A232" s="614" t="s">
        <v>306</v>
      </c>
      <c r="B232" s="614" t="s">
        <v>249</v>
      </c>
      <c r="C232" s="614" t="s">
        <v>243</v>
      </c>
      <c r="D232" s="614" t="s">
        <v>251</v>
      </c>
      <c r="E232" s="614" t="s">
        <v>4</v>
      </c>
      <c r="F232" s="615" t="str">
        <f t="shared" si="6"/>
        <v>PROTÓTIPO OU UNIDADE PILOTO;EMPRESA BRASILEIRA;MÉDIO;PRIVADA;NÃO</v>
      </c>
      <c r="G232" s="616" t="s">
        <v>1567</v>
      </c>
      <c r="H232" s="617" t="str">
        <f t="shared" si="7"/>
        <v>O CAMPO A.10 NÃO PODE SER PREENCHIDO SE A INFORMAÇÃO DO CAMPO A.7 FOR DIFERENTE DE"INSTITUIÇÃO CREDENCIADA".</v>
      </c>
    </row>
    <row r="233" spans="1:8" ht="12" x14ac:dyDescent="0.3">
      <c r="A233" s="614" t="s">
        <v>306</v>
      </c>
      <c r="B233" s="614" t="s">
        <v>249</v>
      </c>
      <c r="C233" s="614" t="s">
        <v>243</v>
      </c>
      <c r="D233" s="614" t="s">
        <v>251</v>
      </c>
      <c r="E233" s="614" t="s">
        <v>2354</v>
      </c>
      <c r="F233" s="615" t="str">
        <f t="shared" si="6"/>
        <v>PROTÓTIPO OU UNIDADE PILOTO;EMPRESA BRASILEIRA;MÉDIO;PRIVADA;</v>
      </c>
      <c r="G233" s="616" t="s">
        <v>1567</v>
      </c>
      <c r="H233" s="617" t="str">
        <f t="shared" si="7"/>
        <v>O CAMPO A.10 NÃO PODE SER PREENCHIDO SE A INFORMAÇÃO DO CAMPO A.7 FOR DIFERENTE DE"INSTITUIÇÃO CREDENCIADA".</v>
      </c>
    </row>
    <row r="234" spans="1:8" ht="12" x14ac:dyDescent="0.3">
      <c r="A234" s="614" t="s">
        <v>306</v>
      </c>
      <c r="B234" s="614" t="s">
        <v>249</v>
      </c>
      <c r="C234" s="614" t="s">
        <v>243</v>
      </c>
      <c r="D234" s="614" t="s">
        <v>2354</v>
      </c>
      <c r="E234" s="614" t="s">
        <v>3</v>
      </c>
      <c r="F234" s="615" t="str">
        <f t="shared" si="6"/>
        <v>PROTÓTIPO OU UNIDADE PILOTO;EMPRESA BRASILEIRA;MÉDIO;;SIM</v>
      </c>
      <c r="G234" s="616" t="s">
        <v>1567</v>
      </c>
      <c r="H234" s="617" t="str">
        <f t="shared" si="7"/>
        <v>O CAMPO A.11 NÃO PODE SER PREENCHIDO SE A INFORMAÇÃO DO CAMPO A.7 FOR DIFERENTE DE"INSTITUIÇÃO CREDENCIADA" OU SE A INFIRMAÇÃO DO CAMPO A.10 FOR DIFERENTE DE "PRIVADA".</v>
      </c>
    </row>
    <row r="235" spans="1:8" ht="12" x14ac:dyDescent="0.3">
      <c r="A235" s="614" t="s">
        <v>306</v>
      </c>
      <c r="B235" s="614" t="s">
        <v>249</v>
      </c>
      <c r="C235" s="614" t="s">
        <v>243</v>
      </c>
      <c r="D235" s="614" t="s">
        <v>2354</v>
      </c>
      <c r="E235" s="614" t="s">
        <v>4</v>
      </c>
      <c r="F235" s="615" t="str">
        <f t="shared" si="6"/>
        <v>PROTÓTIPO OU UNIDADE PILOTO;EMPRESA BRASILEIRA;MÉDIO;;NÃO</v>
      </c>
      <c r="G235" s="616" t="s">
        <v>1567</v>
      </c>
      <c r="H235" s="617" t="str">
        <f t="shared" si="7"/>
        <v>O CAMPO A.11 NÃO PODE SER PREENCHIDO SE A INFORMAÇÃO DO CAMPO A.7 FOR DIFERENTE DE"INSTITUIÇÃO CREDENCIADA" OU SE A INFIRMAÇÃO DO CAMPO A.10 FOR DIFERENTE DE "PRIVADA".</v>
      </c>
    </row>
    <row r="236" spans="1:8" ht="12" x14ac:dyDescent="0.3">
      <c r="A236" s="614" t="s">
        <v>306</v>
      </c>
      <c r="B236" s="614" t="s">
        <v>249</v>
      </c>
      <c r="C236" s="614" t="s">
        <v>243</v>
      </c>
      <c r="D236" s="614" t="s">
        <v>2354</v>
      </c>
      <c r="E236" s="614" t="s">
        <v>2354</v>
      </c>
      <c r="F236" s="615" t="str">
        <f t="shared" si="6"/>
        <v>PROTÓTIPO OU UNIDADE PILOTO;EMPRESA BRASILEIRA;MÉDIO;;</v>
      </c>
      <c r="G236" s="616" t="s">
        <v>1575</v>
      </c>
      <c r="H236" s="617" t="str">
        <f t="shared" si="7"/>
        <v/>
      </c>
    </row>
    <row r="237" spans="1:8" ht="12" x14ac:dyDescent="0.3">
      <c r="A237" s="614" t="s">
        <v>306</v>
      </c>
      <c r="B237" s="614" t="s">
        <v>249</v>
      </c>
      <c r="C237" s="614" t="s">
        <v>244</v>
      </c>
      <c r="D237" s="614" t="s">
        <v>250</v>
      </c>
      <c r="E237" s="614" t="s">
        <v>3</v>
      </c>
      <c r="F237" s="615" t="str">
        <f t="shared" si="6"/>
        <v>PROTÓTIPO OU UNIDADE PILOTO;EMPRESA BRASILEIRA;GRANDE;PÚBLICA;SIM</v>
      </c>
      <c r="G237" s="616" t="s">
        <v>1567</v>
      </c>
      <c r="H237" s="617" t="str">
        <f t="shared" si="7"/>
        <v>O CAMPO A.10 NÃO PODE SER PREENCHIDO SE A INFORMAÇÃO DO CAMPO A.7 FOR DIFERENTE DE"INSTITUIÇÃO CREDENCIADA".</v>
      </c>
    </row>
    <row r="238" spans="1:8" ht="12" x14ac:dyDescent="0.3">
      <c r="A238" s="614" t="s">
        <v>306</v>
      </c>
      <c r="B238" s="614" t="s">
        <v>249</v>
      </c>
      <c r="C238" s="614" t="s">
        <v>244</v>
      </c>
      <c r="D238" s="614" t="s">
        <v>250</v>
      </c>
      <c r="E238" s="614" t="s">
        <v>4</v>
      </c>
      <c r="F238" s="615" t="str">
        <f t="shared" si="6"/>
        <v>PROTÓTIPO OU UNIDADE PILOTO;EMPRESA BRASILEIRA;GRANDE;PÚBLICA;NÃO</v>
      </c>
      <c r="G238" s="616" t="s">
        <v>1567</v>
      </c>
      <c r="H238" s="617" t="str">
        <f t="shared" si="7"/>
        <v>O CAMPO A.10 NÃO PODE SER PREENCHIDO SE A INFORMAÇÃO DO CAMPO A.7 FOR DIFERENTE DE"INSTITUIÇÃO CREDENCIADA".</v>
      </c>
    </row>
    <row r="239" spans="1:8" ht="12" x14ac:dyDescent="0.3">
      <c r="A239" s="614" t="s">
        <v>306</v>
      </c>
      <c r="B239" s="614" t="s">
        <v>249</v>
      </c>
      <c r="C239" s="614" t="s">
        <v>244</v>
      </c>
      <c r="D239" s="614" t="s">
        <v>250</v>
      </c>
      <c r="E239" s="614" t="s">
        <v>2354</v>
      </c>
      <c r="F239" s="615" t="str">
        <f t="shared" si="6"/>
        <v>PROTÓTIPO OU UNIDADE PILOTO;EMPRESA BRASILEIRA;GRANDE;PÚBLICA;</v>
      </c>
      <c r="G239" s="616" t="s">
        <v>1567</v>
      </c>
      <c r="H239" s="617" t="str">
        <f t="shared" si="7"/>
        <v>O CAMPO A.10 NÃO PODE SER PREENCHIDO SE A INFORMAÇÃO DO CAMPO A.7 FOR DIFERENTE DE"INSTITUIÇÃO CREDENCIADA".</v>
      </c>
    </row>
    <row r="240" spans="1:8" ht="12" x14ac:dyDescent="0.3">
      <c r="A240" s="614" t="s">
        <v>306</v>
      </c>
      <c r="B240" s="614" t="s">
        <v>249</v>
      </c>
      <c r="C240" s="614" t="s">
        <v>244</v>
      </c>
      <c r="D240" s="614" t="s">
        <v>251</v>
      </c>
      <c r="E240" s="614" t="s">
        <v>3</v>
      </c>
      <c r="F240" s="615" t="str">
        <f t="shared" si="6"/>
        <v>PROTÓTIPO OU UNIDADE PILOTO;EMPRESA BRASILEIRA;GRANDE;PRIVADA;SIM</v>
      </c>
      <c r="G240" s="616" t="s">
        <v>1567</v>
      </c>
      <c r="H240" s="617" t="str">
        <f t="shared" si="7"/>
        <v>O CAMPO A.10 NÃO PODE SER PREENCHIDO SE A INFORMAÇÃO DO CAMPO A.7 FOR DIFERENTE DE"INSTITUIÇÃO CREDENCIADA".</v>
      </c>
    </row>
    <row r="241" spans="1:8" ht="12" x14ac:dyDescent="0.3">
      <c r="A241" s="614" t="s">
        <v>306</v>
      </c>
      <c r="B241" s="614" t="s">
        <v>249</v>
      </c>
      <c r="C241" s="614" t="s">
        <v>244</v>
      </c>
      <c r="D241" s="614" t="s">
        <v>251</v>
      </c>
      <c r="E241" s="614" t="s">
        <v>4</v>
      </c>
      <c r="F241" s="615" t="str">
        <f t="shared" si="6"/>
        <v>PROTÓTIPO OU UNIDADE PILOTO;EMPRESA BRASILEIRA;GRANDE;PRIVADA;NÃO</v>
      </c>
      <c r="G241" s="616" t="s">
        <v>1567</v>
      </c>
      <c r="H241" s="617" t="str">
        <f t="shared" si="7"/>
        <v>O CAMPO A.10 NÃO PODE SER PREENCHIDO SE A INFORMAÇÃO DO CAMPO A.7 FOR DIFERENTE DE"INSTITUIÇÃO CREDENCIADA".</v>
      </c>
    </row>
    <row r="242" spans="1:8" ht="12" x14ac:dyDescent="0.3">
      <c r="A242" s="614" t="s">
        <v>306</v>
      </c>
      <c r="B242" s="614" t="s">
        <v>249</v>
      </c>
      <c r="C242" s="614" t="s">
        <v>244</v>
      </c>
      <c r="D242" s="614" t="s">
        <v>251</v>
      </c>
      <c r="E242" s="614" t="s">
        <v>2354</v>
      </c>
      <c r="F242" s="615" t="str">
        <f t="shared" si="6"/>
        <v>PROTÓTIPO OU UNIDADE PILOTO;EMPRESA BRASILEIRA;GRANDE;PRIVADA;</v>
      </c>
      <c r="G242" s="616" t="s">
        <v>1567</v>
      </c>
      <c r="H242" s="617" t="str">
        <f t="shared" si="7"/>
        <v>O CAMPO A.10 NÃO PODE SER PREENCHIDO SE A INFORMAÇÃO DO CAMPO A.7 FOR DIFERENTE DE"INSTITUIÇÃO CREDENCIADA".</v>
      </c>
    </row>
    <row r="243" spans="1:8" ht="12" x14ac:dyDescent="0.3">
      <c r="A243" s="614" t="s">
        <v>306</v>
      </c>
      <c r="B243" s="614" t="s">
        <v>249</v>
      </c>
      <c r="C243" s="614" t="s">
        <v>244</v>
      </c>
      <c r="D243" s="614" t="s">
        <v>2354</v>
      </c>
      <c r="E243" s="614" t="s">
        <v>3</v>
      </c>
      <c r="F243" s="615" t="str">
        <f t="shared" si="6"/>
        <v>PROTÓTIPO OU UNIDADE PILOTO;EMPRESA BRASILEIRA;GRANDE;;SIM</v>
      </c>
      <c r="G243" s="616" t="s">
        <v>1567</v>
      </c>
      <c r="H243" s="617" t="str">
        <f t="shared" si="7"/>
        <v>O CAMPO A.11 NÃO PODE SER PREENCHIDO SE A INFORMAÇÃO DO CAMPO A.7 FOR DIFERENTE DE"INSTITUIÇÃO CREDENCIADA" OU SE A INFIRMAÇÃO DO CAMPO A.10 FOR DIFERENTE DE "PRIVADA".</v>
      </c>
    </row>
    <row r="244" spans="1:8" ht="12" x14ac:dyDescent="0.3">
      <c r="A244" s="614" t="s">
        <v>306</v>
      </c>
      <c r="B244" s="614" t="s">
        <v>249</v>
      </c>
      <c r="C244" s="614" t="s">
        <v>244</v>
      </c>
      <c r="D244" s="614" t="s">
        <v>2354</v>
      </c>
      <c r="E244" s="614" t="s">
        <v>4</v>
      </c>
      <c r="F244" s="615" t="str">
        <f t="shared" si="6"/>
        <v>PROTÓTIPO OU UNIDADE PILOTO;EMPRESA BRASILEIRA;GRANDE;;NÃO</v>
      </c>
      <c r="G244" s="616" t="s">
        <v>1567</v>
      </c>
      <c r="H244" s="617" t="str">
        <f t="shared" si="7"/>
        <v>O CAMPO A.11 NÃO PODE SER PREENCHIDO SE A INFORMAÇÃO DO CAMPO A.7 FOR DIFERENTE DE"INSTITUIÇÃO CREDENCIADA" OU SE A INFIRMAÇÃO DO CAMPO A.10 FOR DIFERENTE DE "PRIVADA".</v>
      </c>
    </row>
    <row r="245" spans="1:8" ht="12" x14ac:dyDescent="0.3">
      <c r="A245" s="614" t="s">
        <v>306</v>
      </c>
      <c r="B245" s="614" t="s">
        <v>249</v>
      </c>
      <c r="C245" s="614" t="s">
        <v>244</v>
      </c>
      <c r="D245" s="614" t="s">
        <v>2354</v>
      </c>
      <c r="E245" s="614" t="s">
        <v>2354</v>
      </c>
      <c r="F245" s="615" t="str">
        <f t="shared" si="6"/>
        <v>PROTÓTIPO OU UNIDADE PILOTO;EMPRESA BRASILEIRA;GRANDE;;</v>
      </c>
      <c r="G245" s="616" t="s">
        <v>1575</v>
      </c>
      <c r="H245" s="617" t="str">
        <f t="shared" si="7"/>
        <v/>
      </c>
    </row>
    <row r="246" spans="1:8" ht="12" x14ac:dyDescent="0.3">
      <c r="A246" s="614" t="s">
        <v>306</v>
      </c>
      <c r="B246" s="614" t="s">
        <v>249</v>
      </c>
      <c r="C246" s="614" t="s">
        <v>2354</v>
      </c>
      <c r="D246" s="614" t="s">
        <v>250</v>
      </c>
      <c r="E246" s="614" t="s">
        <v>3</v>
      </c>
      <c r="F246" s="615" t="str">
        <f t="shared" si="6"/>
        <v>PROTÓTIPO OU UNIDADE PILOTO;EMPRESA BRASILEIRA;;PÚBLICA;SIM</v>
      </c>
      <c r="G246" s="616" t="s">
        <v>1567</v>
      </c>
      <c r="H246" s="617" t="str">
        <f t="shared" si="7"/>
        <v>O CAMPO A.8 É DE PREENCHIMENTO OBRIGATÓRIO SE A INFORMAÇÃO DO CAMPO A.7 FOR "EMPRESA BRASILEIRA".</v>
      </c>
    </row>
    <row r="247" spans="1:8" ht="12" x14ac:dyDescent="0.3">
      <c r="A247" s="614" t="s">
        <v>306</v>
      </c>
      <c r="B247" s="614" t="s">
        <v>249</v>
      </c>
      <c r="C247" s="614" t="s">
        <v>2354</v>
      </c>
      <c r="D247" s="614" t="s">
        <v>250</v>
      </c>
      <c r="E247" s="614" t="s">
        <v>4</v>
      </c>
      <c r="F247" s="615" t="str">
        <f t="shared" si="6"/>
        <v>PROTÓTIPO OU UNIDADE PILOTO;EMPRESA BRASILEIRA;;PÚBLICA;NÃO</v>
      </c>
      <c r="G247" s="616" t="s">
        <v>1567</v>
      </c>
      <c r="H247" s="617" t="str">
        <f t="shared" si="7"/>
        <v>O CAMPO A.8 É DE PREENCHIMENTO OBRIGATÓRIO SE A INFORMAÇÃO DO CAMPO A.7 FOR "EMPRESA BRASILEIRA".</v>
      </c>
    </row>
    <row r="248" spans="1:8" ht="12" x14ac:dyDescent="0.3">
      <c r="A248" s="614" t="s">
        <v>306</v>
      </c>
      <c r="B248" s="614" t="s">
        <v>249</v>
      </c>
      <c r="C248" s="614" t="s">
        <v>2354</v>
      </c>
      <c r="D248" s="614" t="s">
        <v>250</v>
      </c>
      <c r="E248" s="614" t="s">
        <v>2354</v>
      </c>
      <c r="F248" s="615" t="str">
        <f t="shared" si="6"/>
        <v>PROTÓTIPO OU UNIDADE PILOTO;EMPRESA BRASILEIRA;;PÚBLICA;</v>
      </c>
      <c r="G248" s="616" t="s">
        <v>1567</v>
      </c>
      <c r="H248" s="617" t="str">
        <f t="shared" si="7"/>
        <v>O CAMPO A.8 É DE PREENCHIMENTO OBRIGATÓRIO SE A INFORMAÇÃO DO CAMPO A.7 FOR "EMPRESA BRASILEIRA".</v>
      </c>
    </row>
    <row r="249" spans="1:8" ht="12" x14ac:dyDescent="0.3">
      <c r="A249" s="614" t="s">
        <v>306</v>
      </c>
      <c r="B249" s="614" t="s">
        <v>249</v>
      </c>
      <c r="C249" s="614" t="s">
        <v>2354</v>
      </c>
      <c r="D249" s="614" t="s">
        <v>251</v>
      </c>
      <c r="E249" s="614" t="s">
        <v>3</v>
      </c>
      <c r="F249" s="615" t="str">
        <f t="shared" si="6"/>
        <v>PROTÓTIPO OU UNIDADE PILOTO;EMPRESA BRASILEIRA;;PRIVADA;SIM</v>
      </c>
      <c r="G249" s="616" t="s">
        <v>1567</v>
      </c>
      <c r="H249" s="617" t="str">
        <f t="shared" si="7"/>
        <v>O CAMPO A.8 É DE PREENCHIMENTO OBRIGATÓRIO SE A INFORMAÇÃO DO CAMPO A.7 FOR "EMPRESA BRASILEIRA".</v>
      </c>
    </row>
    <row r="250" spans="1:8" ht="12" x14ac:dyDescent="0.3">
      <c r="A250" s="614" t="s">
        <v>306</v>
      </c>
      <c r="B250" s="614" t="s">
        <v>249</v>
      </c>
      <c r="C250" s="614" t="s">
        <v>2354</v>
      </c>
      <c r="D250" s="614" t="s">
        <v>251</v>
      </c>
      <c r="E250" s="614" t="s">
        <v>4</v>
      </c>
      <c r="F250" s="615" t="str">
        <f t="shared" si="6"/>
        <v>PROTÓTIPO OU UNIDADE PILOTO;EMPRESA BRASILEIRA;;PRIVADA;NÃO</v>
      </c>
      <c r="G250" s="616" t="s">
        <v>1567</v>
      </c>
      <c r="H250" s="617" t="str">
        <f t="shared" si="7"/>
        <v>O CAMPO A.8 É DE PREENCHIMENTO OBRIGATÓRIO SE A INFORMAÇÃO DO CAMPO A.7 FOR "EMPRESA BRASILEIRA".</v>
      </c>
    </row>
    <row r="251" spans="1:8" ht="12" x14ac:dyDescent="0.3">
      <c r="A251" s="614" t="s">
        <v>306</v>
      </c>
      <c r="B251" s="614" t="s">
        <v>249</v>
      </c>
      <c r="C251" s="614" t="s">
        <v>2354</v>
      </c>
      <c r="D251" s="614" t="s">
        <v>251</v>
      </c>
      <c r="E251" s="614" t="s">
        <v>2354</v>
      </c>
      <c r="F251" s="615" t="str">
        <f t="shared" si="6"/>
        <v>PROTÓTIPO OU UNIDADE PILOTO;EMPRESA BRASILEIRA;;PRIVADA;</v>
      </c>
      <c r="G251" s="616" t="s">
        <v>1567</v>
      </c>
      <c r="H251" s="617" t="str">
        <f t="shared" si="7"/>
        <v>O CAMPO A.8 É DE PREENCHIMENTO OBRIGATÓRIO SE A INFORMAÇÃO DO CAMPO A.7 FOR "EMPRESA BRASILEIRA".</v>
      </c>
    </row>
    <row r="252" spans="1:8" ht="12" x14ac:dyDescent="0.3">
      <c r="A252" s="614" t="s">
        <v>306</v>
      </c>
      <c r="B252" s="614" t="s">
        <v>249</v>
      </c>
      <c r="C252" s="614" t="s">
        <v>2354</v>
      </c>
      <c r="D252" s="614" t="s">
        <v>2354</v>
      </c>
      <c r="E252" s="614" t="s">
        <v>3</v>
      </c>
      <c r="F252" s="615" t="str">
        <f t="shared" si="6"/>
        <v>PROTÓTIPO OU UNIDADE PILOTO;EMPRESA BRASILEIRA;;;SIM</v>
      </c>
      <c r="G252" s="616" t="s">
        <v>1567</v>
      </c>
      <c r="H252" s="617" t="str">
        <f t="shared" si="7"/>
        <v>O CAMPO A.8 É DE PREENCHIMENTO OBRIGATÓRIO SE A INFORMAÇÃO DO CAMPO A.7 FOR "EMPRESA BRASILEIRA".</v>
      </c>
    </row>
    <row r="253" spans="1:8" ht="12" x14ac:dyDescent="0.3">
      <c r="A253" s="614" t="s">
        <v>306</v>
      </c>
      <c r="B253" s="614" t="s">
        <v>249</v>
      </c>
      <c r="C253" s="614" t="s">
        <v>2354</v>
      </c>
      <c r="D253" s="614" t="s">
        <v>2354</v>
      </c>
      <c r="E253" s="614" t="s">
        <v>4</v>
      </c>
      <c r="F253" s="615" t="str">
        <f t="shared" si="6"/>
        <v>PROTÓTIPO OU UNIDADE PILOTO;EMPRESA BRASILEIRA;;;NÃO</v>
      </c>
      <c r="G253" s="616" t="s">
        <v>1567</v>
      </c>
      <c r="H253" s="617" t="str">
        <f t="shared" si="7"/>
        <v>O CAMPO A.8 É DE PREENCHIMENTO OBRIGATÓRIO SE A INFORMAÇÃO DO CAMPO A.7 FOR "EMPRESA BRASILEIRA".</v>
      </c>
    </row>
    <row r="254" spans="1:8" ht="12" x14ac:dyDescent="0.3">
      <c r="A254" s="614" t="s">
        <v>306</v>
      </c>
      <c r="B254" s="614" t="s">
        <v>249</v>
      </c>
      <c r="C254" s="614" t="s">
        <v>2354</v>
      </c>
      <c r="D254" s="614" t="s">
        <v>2354</v>
      </c>
      <c r="E254" s="614" t="s">
        <v>2354</v>
      </c>
      <c r="F254" s="615" t="str">
        <f t="shared" si="6"/>
        <v>PROTÓTIPO OU UNIDADE PILOTO;EMPRESA BRASILEIRA;;;</v>
      </c>
      <c r="G254" s="616" t="s">
        <v>1567</v>
      </c>
      <c r="H254" s="617" t="str">
        <f t="shared" si="7"/>
        <v>O CAMPO A.8 É DE PREENCHIMENTO OBRIGATÓRIO SE A INFORMAÇÃO DO CAMPO A.7 FOR "EMPRESA BRASILEIRA".</v>
      </c>
    </row>
    <row r="255" spans="1:8" ht="12" x14ac:dyDescent="0.3">
      <c r="A255" s="614" t="s">
        <v>2046</v>
      </c>
      <c r="B255" s="614" t="s">
        <v>249</v>
      </c>
      <c r="C255" s="614" t="s">
        <v>261</v>
      </c>
      <c r="D255" s="614" t="s">
        <v>250</v>
      </c>
      <c r="E255" s="614" t="s">
        <v>3</v>
      </c>
      <c r="F255" s="615" t="str">
        <f t="shared" si="6"/>
        <v>CAPACITAÇÃO TÉCNICA DE FORNECEDORES;EMPRESA BRASILEIRA;MICRO OU PEQUENO;PÚBLICA;SIM</v>
      </c>
      <c r="G255" s="616" t="s">
        <v>1567</v>
      </c>
      <c r="H255" s="617" t="str">
        <f t="shared" si="7"/>
        <v>O CAMPO A.10 NÃO PODE SER PREENCHIDO SE A INFORMAÇÃO DO CAMPO A.7 FOR DIFERENTE DE"INSTITUIÇÃO CREDENCIADA".</v>
      </c>
    </row>
    <row r="256" spans="1:8" ht="12" x14ac:dyDescent="0.3">
      <c r="A256" s="614" t="s">
        <v>2046</v>
      </c>
      <c r="B256" s="614" t="s">
        <v>249</v>
      </c>
      <c r="C256" s="614" t="s">
        <v>261</v>
      </c>
      <c r="D256" s="614" t="s">
        <v>250</v>
      </c>
      <c r="E256" s="614" t="s">
        <v>4</v>
      </c>
      <c r="F256" s="615" t="str">
        <f t="shared" si="6"/>
        <v>CAPACITAÇÃO TÉCNICA DE FORNECEDORES;EMPRESA BRASILEIRA;MICRO OU PEQUENO;PÚBLICA;NÃO</v>
      </c>
      <c r="G256" s="616" t="s">
        <v>1567</v>
      </c>
      <c r="H256" s="617" t="str">
        <f t="shared" si="7"/>
        <v>O CAMPO A.10 NÃO PODE SER PREENCHIDO SE A INFORMAÇÃO DO CAMPO A.7 FOR DIFERENTE DE"INSTITUIÇÃO CREDENCIADA".</v>
      </c>
    </row>
    <row r="257" spans="1:8" ht="12" x14ac:dyDescent="0.3">
      <c r="A257" s="614" t="s">
        <v>2046</v>
      </c>
      <c r="B257" s="614" t="s">
        <v>249</v>
      </c>
      <c r="C257" s="614" t="s">
        <v>261</v>
      </c>
      <c r="D257" s="614" t="s">
        <v>250</v>
      </c>
      <c r="E257" s="614" t="s">
        <v>2354</v>
      </c>
      <c r="F257" s="615" t="str">
        <f t="shared" si="6"/>
        <v>CAPACITAÇÃO TÉCNICA DE FORNECEDORES;EMPRESA BRASILEIRA;MICRO OU PEQUENO;PÚBLICA;</v>
      </c>
      <c r="G257" s="616" t="s">
        <v>1567</v>
      </c>
      <c r="H257" s="617" t="str">
        <f t="shared" si="7"/>
        <v>O CAMPO A.10 NÃO PODE SER PREENCHIDO SE A INFORMAÇÃO DO CAMPO A.7 FOR DIFERENTE DE"INSTITUIÇÃO CREDENCIADA".</v>
      </c>
    </row>
    <row r="258" spans="1:8" ht="12" x14ac:dyDescent="0.3">
      <c r="A258" s="614" t="s">
        <v>2046</v>
      </c>
      <c r="B258" s="614" t="s">
        <v>249</v>
      </c>
      <c r="C258" s="614" t="s">
        <v>261</v>
      </c>
      <c r="D258" s="614" t="s">
        <v>251</v>
      </c>
      <c r="E258" s="614" t="s">
        <v>3</v>
      </c>
      <c r="F258" s="615" t="str">
        <f t="shared" si="6"/>
        <v>CAPACITAÇÃO TÉCNICA DE FORNECEDORES;EMPRESA BRASILEIRA;MICRO OU PEQUENO;PRIVADA;SIM</v>
      </c>
      <c r="G258" s="616" t="s">
        <v>1567</v>
      </c>
      <c r="H258" s="617" t="str">
        <f t="shared" si="7"/>
        <v>O CAMPO A.10 NÃO PODE SER PREENCHIDO SE A INFORMAÇÃO DO CAMPO A.7 FOR DIFERENTE DE"INSTITUIÇÃO CREDENCIADA".</v>
      </c>
    </row>
    <row r="259" spans="1:8" ht="12" x14ac:dyDescent="0.3">
      <c r="A259" s="614" t="s">
        <v>2046</v>
      </c>
      <c r="B259" s="614" t="s">
        <v>249</v>
      </c>
      <c r="C259" s="614" t="s">
        <v>261</v>
      </c>
      <c r="D259" s="614" t="s">
        <v>251</v>
      </c>
      <c r="E259" s="614" t="s">
        <v>4</v>
      </c>
      <c r="F259" s="615" t="str">
        <f t="shared" ref="F259:F322" si="8">CONCATENATE(A259,";",B259,";",C259,";",D259,";",E259)</f>
        <v>CAPACITAÇÃO TÉCNICA DE FORNECEDORES;EMPRESA BRASILEIRA;MICRO OU PEQUENO;PRIVADA;NÃO</v>
      </c>
      <c r="G259" s="616" t="s">
        <v>1567</v>
      </c>
      <c r="H259" s="617" t="str">
        <f t="shared" ref="H259:H322" si="9">IF(AND(B259=$J$7,C259=""),$K$12,IF(AND(B259&lt;&gt;$J$7,C259&lt;&gt;""),$K$13,IF(AND(B259=$J$5,D259=""),$K$14,IF(AND(B259&lt;&gt;$J$5,D259&lt;&gt;""),$K$15,IF(AND(B259=$J$5,D259=$M$6,E259=""),$K$16,IF(AND(OR(B259&lt;&gt;$J$5,D259&lt;&gt;$M$6),E259&lt;&gt;""),$K$17,IF(G259="N",$K$18,"")))))))</f>
        <v>O CAMPO A.10 NÃO PODE SER PREENCHIDO SE A INFORMAÇÃO DO CAMPO A.7 FOR DIFERENTE DE"INSTITUIÇÃO CREDENCIADA".</v>
      </c>
    </row>
    <row r="260" spans="1:8" ht="12" x14ac:dyDescent="0.3">
      <c r="A260" s="614" t="s">
        <v>2046</v>
      </c>
      <c r="B260" s="614" t="s">
        <v>249</v>
      </c>
      <c r="C260" s="614" t="s">
        <v>261</v>
      </c>
      <c r="D260" s="614" t="s">
        <v>251</v>
      </c>
      <c r="E260" s="614" t="s">
        <v>2354</v>
      </c>
      <c r="F260" s="615" t="str">
        <f t="shared" si="8"/>
        <v>CAPACITAÇÃO TÉCNICA DE FORNECEDORES;EMPRESA BRASILEIRA;MICRO OU PEQUENO;PRIVADA;</v>
      </c>
      <c r="G260" s="616" t="s">
        <v>1567</v>
      </c>
      <c r="H260" s="617" t="str">
        <f t="shared" si="9"/>
        <v>O CAMPO A.10 NÃO PODE SER PREENCHIDO SE A INFORMAÇÃO DO CAMPO A.7 FOR DIFERENTE DE"INSTITUIÇÃO CREDENCIADA".</v>
      </c>
    </row>
    <row r="261" spans="1:8" ht="12" x14ac:dyDescent="0.3">
      <c r="A261" s="614" t="s">
        <v>2046</v>
      </c>
      <c r="B261" s="614" t="s">
        <v>249</v>
      </c>
      <c r="C261" s="614" t="s">
        <v>261</v>
      </c>
      <c r="D261" s="614" t="s">
        <v>2354</v>
      </c>
      <c r="E261" s="614" t="s">
        <v>3</v>
      </c>
      <c r="F261" s="615" t="str">
        <f t="shared" si="8"/>
        <v>CAPACITAÇÃO TÉCNICA DE FORNECEDORES;EMPRESA BRASILEIRA;MICRO OU PEQUENO;;SIM</v>
      </c>
      <c r="G261" s="616" t="s">
        <v>1567</v>
      </c>
      <c r="H261" s="617" t="str">
        <f t="shared" si="9"/>
        <v>O CAMPO A.11 NÃO PODE SER PREENCHIDO SE A INFORMAÇÃO DO CAMPO A.7 FOR DIFERENTE DE"INSTITUIÇÃO CREDENCIADA" OU SE A INFIRMAÇÃO DO CAMPO A.10 FOR DIFERENTE DE "PRIVADA".</v>
      </c>
    </row>
    <row r="262" spans="1:8" ht="12" x14ac:dyDescent="0.3">
      <c r="A262" s="614" t="s">
        <v>2046</v>
      </c>
      <c r="B262" s="614" t="s">
        <v>249</v>
      </c>
      <c r="C262" s="614" t="s">
        <v>261</v>
      </c>
      <c r="D262" s="614" t="s">
        <v>2354</v>
      </c>
      <c r="E262" s="614" t="s">
        <v>4</v>
      </c>
      <c r="F262" s="615" t="str">
        <f t="shared" si="8"/>
        <v>CAPACITAÇÃO TÉCNICA DE FORNECEDORES;EMPRESA BRASILEIRA;MICRO OU PEQUENO;;NÃO</v>
      </c>
      <c r="G262" s="616" t="s">
        <v>1567</v>
      </c>
      <c r="H262" s="617" t="str">
        <f t="shared" si="9"/>
        <v>O CAMPO A.11 NÃO PODE SER PREENCHIDO SE A INFORMAÇÃO DO CAMPO A.7 FOR DIFERENTE DE"INSTITUIÇÃO CREDENCIADA" OU SE A INFIRMAÇÃO DO CAMPO A.10 FOR DIFERENTE DE "PRIVADA".</v>
      </c>
    </row>
    <row r="263" spans="1:8" ht="12" x14ac:dyDescent="0.3">
      <c r="A263" s="614" t="s">
        <v>2046</v>
      </c>
      <c r="B263" s="614" t="s">
        <v>249</v>
      </c>
      <c r="C263" s="614" t="s">
        <v>261</v>
      </c>
      <c r="D263" s="614" t="s">
        <v>2354</v>
      </c>
      <c r="E263" s="614" t="s">
        <v>2354</v>
      </c>
      <c r="F263" s="615" t="str">
        <f t="shared" si="8"/>
        <v>CAPACITAÇÃO TÉCNICA DE FORNECEDORES;EMPRESA BRASILEIRA;MICRO OU PEQUENO;;</v>
      </c>
      <c r="G263" s="616" t="s">
        <v>1575</v>
      </c>
      <c r="H263" s="617" t="str">
        <f t="shared" si="9"/>
        <v/>
      </c>
    </row>
    <row r="264" spans="1:8" ht="12" x14ac:dyDescent="0.3">
      <c r="A264" s="614" t="s">
        <v>2046</v>
      </c>
      <c r="B264" s="614" t="s">
        <v>249</v>
      </c>
      <c r="C264" s="614" t="s">
        <v>243</v>
      </c>
      <c r="D264" s="614" t="s">
        <v>250</v>
      </c>
      <c r="E264" s="614" t="s">
        <v>3</v>
      </c>
      <c r="F264" s="615" t="str">
        <f t="shared" si="8"/>
        <v>CAPACITAÇÃO TÉCNICA DE FORNECEDORES;EMPRESA BRASILEIRA;MÉDIO;PÚBLICA;SIM</v>
      </c>
      <c r="G264" s="616" t="s">
        <v>1567</v>
      </c>
      <c r="H264" s="617" t="str">
        <f t="shared" si="9"/>
        <v>O CAMPO A.10 NÃO PODE SER PREENCHIDO SE A INFORMAÇÃO DO CAMPO A.7 FOR DIFERENTE DE"INSTITUIÇÃO CREDENCIADA".</v>
      </c>
    </row>
    <row r="265" spans="1:8" ht="12" x14ac:dyDescent="0.3">
      <c r="A265" s="614" t="s">
        <v>2046</v>
      </c>
      <c r="B265" s="614" t="s">
        <v>249</v>
      </c>
      <c r="C265" s="614" t="s">
        <v>243</v>
      </c>
      <c r="D265" s="614" t="s">
        <v>250</v>
      </c>
      <c r="E265" s="614" t="s">
        <v>4</v>
      </c>
      <c r="F265" s="615" t="str">
        <f t="shared" si="8"/>
        <v>CAPACITAÇÃO TÉCNICA DE FORNECEDORES;EMPRESA BRASILEIRA;MÉDIO;PÚBLICA;NÃO</v>
      </c>
      <c r="G265" s="616" t="s">
        <v>1567</v>
      </c>
      <c r="H265" s="617" t="str">
        <f t="shared" si="9"/>
        <v>O CAMPO A.10 NÃO PODE SER PREENCHIDO SE A INFORMAÇÃO DO CAMPO A.7 FOR DIFERENTE DE"INSTITUIÇÃO CREDENCIADA".</v>
      </c>
    </row>
    <row r="266" spans="1:8" ht="12" x14ac:dyDescent="0.3">
      <c r="A266" s="614" t="s">
        <v>2046</v>
      </c>
      <c r="B266" s="614" t="s">
        <v>249</v>
      </c>
      <c r="C266" s="614" t="s">
        <v>243</v>
      </c>
      <c r="D266" s="614" t="s">
        <v>250</v>
      </c>
      <c r="E266" s="614" t="s">
        <v>2354</v>
      </c>
      <c r="F266" s="615" t="str">
        <f t="shared" si="8"/>
        <v>CAPACITAÇÃO TÉCNICA DE FORNECEDORES;EMPRESA BRASILEIRA;MÉDIO;PÚBLICA;</v>
      </c>
      <c r="G266" s="616" t="s">
        <v>1567</v>
      </c>
      <c r="H266" s="617" t="str">
        <f t="shared" si="9"/>
        <v>O CAMPO A.10 NÃO PODE SER PREENCHIDO SE A INFORMAÇÃO DO CAMPO A.7 FOR DIFERENTE DE"INSTITUIÇÃO CREDENCIADA".</v>
      </c>
    </row>
    <row r="267" spans="1:8" ht="12" x14ac:dyDescent="0.3">
      <c r="A267" s="614" t="s">
        <v>2046</v>
      </c>
      <c r="B267" s="614" t="s">
        <v>249</v>
      </c>
      <c r="C267" s="614" t="s">
        <v>243</v>
      </c>
      <c r="D267" s="614" t="s">
        <v>251</v>
      </c>
      <c r="E267" s="614" t="s">
        <v>3</v>
      </c>
      <c r="F267" s="615" t="str">
        <f t="shared" si="8"/>
        <v>CAPACITAÇÃO TÉCNICA DE FORNECEDORES;EMPRESA BRASILEIRA;MÉDIO;PRIVADA;SIM</v>
      </c>
      <c r="G267" s="616" t="s">
        <v>1567</v>
      </c>
      <c r="H267" s="617" t="str">
        <f t="shared" si="9"/>
        <v>O CAMPO A.10 NÃO PODE SER PREENCHIDO SE A INFORMAÇÃO DO CAMPO A.7 FOR DIFERENTE DE"INSTITUIÇÃO CREDENCIADA".</v>
      </c>
    </row>
    <row r="268" spans="1:8" ht="12" x14ac:dyDescent="0.3">
      <c r="A268" s="614" t="s">
        <v>2046</v>
      </c>
      <c r="B268" s="614" t="s">
        <v>249</v>
      </c>
      <c r="C268" s="614" t="s">
        <v>243</v>
      </c>
      <c r="D268" s="614" t="s">
        <v>251</v>
      </c>
      <c r="E268" s="614" t="s">
        <v>4</v>
      </c>
      <c r="F268" s="615" t="str">
        <f t="shared" si="8"/>
        <v>CAPACITAÇÃO TÉCNICA DE FORNECEDORES;EMPRESA BRASILEIRA;MÉDIO;PRIVADA;NÃO</v>
      </c>
      <c r="G268" s="616" t="s">
        <v>1567</v>
      </c>
      <c r="H268" s="617" t="str">
        <f t="shared" si="9"/>
        <v>O CAMPO A.10 NÃO PODE SER PREENCHIDO SE A INFORMAÇÃO DO CAMPO A.7 FOR DIFERENTE DE"INSTITUIÇÃO CREDENCIADA".</v>
      </c>
    </row>
    <row r="269" spans="1:8" ht="12" x14ac:dyDescent="0.3">
      <c r="A269" s="614" t="s">
        <v>2046</v>
      </c>
      <c r="B269" s="614" t="s">
        <v>249</v>
      </c>
      <c r="C269" s="614" t="s">
        <v>243</v>
      </c>
      <c r="D269" s="614" t="s">
        <v>251</v>
      </c>
      <c r="E269" s="614" t="s">
        <v>2354</v>
      </c>
      <c r="F269" s="615" t="str">
        <f t="shared" si="8"/>
        <v>CAPACITAÇÃO TÉCNICA DE FORNECEDORES;EMPRESA BRASILEIRA;MÉDIO;PRIVADA;</v>
      </c>
      <c r="G269" s="616" t="s">
        <v>1567</v>
      </c>
      <c r="H269" s="617" t="str">
        <f t="shared" si="9"/>
        <v>O CAMPO A.10 NÃO PODE SER PREENCHIDO SE A INFORMAÇÃO DO CAMPO A.7 FOR DIFERENTE DE"INSTITUIÇÃO CREDENCIADA".</v>
      </c>
    </row>
    <row r="270" spans="1:8" ht="12" x14ac:dyDescent="0.3">
      <c r="A270" s="614" t="s">
        <v>2046</v>
      </c>
      <c r="B270" s="614" t="s">
        <v>249</v>
      </c>
      <c r="C270" s="614" t="s">
        <v>243</v>
      </c>
      <c r="D270" s="614" t="s">
        <v>2354</v>
      </c>
      <c r="E270" s="614" t="s">
        <v>3</v>
      </c>
      <c r="F270" s="615" t="str">
        <f t="shared" si="8"/>
        <v>CAPACITAÇÃO TÉCNICA DE FORNECEDORES;EMPRESA BRASILEIRA;MÉDIO;;SIM</v>
      </c>
      <c r="G270" s="616" t="s">
        <v>1567</v>
      </c>
      <c r="H270" s="617" t="str">
        <f t="shared" si="9"/>
        <v>O CAMPO A.11 NÃO PODE SER PREENCHIDO SE A INFORMAÇÃO DO CAMPO A.7 FOR DIFERENTE DE"INSTITUIÇÃO CREDENCIADA" OU SE A INFIRMAÇÃO DO CAMPO A.10 FOR DIFERENTE DE "PRIVADA".</v>
      </c>
    </row>
    <row r="271" spans="1:8" ht="12" x14ac:dyDescent="0.3">
      <c r="A271" s="614" t="s">
        <v>2046</v>
      </c>
      <c r="B271" s="614" t="s">
        <v>249</v>
      </c>
      <c r="C271" s="614" t="s">
        <v>243</v>
      </c>
      <c r="D271" s="614" t="s">
        <v>2354</v>
      </c>
      <c r="E271" s="614" t="s">
        <v>4</v>
      </c>
      <c r="F271" s="615" t="str">
        <f t="shared" si="8"/>
        <v>CAPACITAÇÃO TÉCNICA DE FORNECEDORES;EMPRESA BRASILEIRA;MÉDIO;;NÃO</v>
      </c>
      <c r="G271" s="616" t="s">
        <v>1567</v>
      </c>
      <c r="H271" s="617" t="str">
        <f t="shared" si="9"/>
        <v>O CAMPO A.11 NÃO PODE SER PREENCHIDO SE A INFORMAÇÃO DO CAMPO A.7 FOR DIFERENTE DE"INSTITUIÇÃO CREDENCIADA" OU SE A INFIRMAÇÃO DO CAMPO A.10 FOR DIFERENTE DE "PRIVADA".</v>
      </c>
    </row>
    <row r="272" spans="1:8" ht="12" x14ac:dyDescent="0.3">
      <c r="A272" s="614" t="s">
        <v>2046</v>
      </c>
      <c r="B272" s="614" t="s">
        <v>249</v>
      </c>
      <c r="C272" s="614" t="s">
        <v>243</v>
      </c>
      <c r="D272" s="614" t="s">
        <v>2354</v>
      </c>
      <c r="E272" s="614" t="s">
        <v>2354</v>
      </c>
      <c r="F272" s="615" t="str">
        <f t="shared" si="8"/>
        <v>CAPACITAÇÃO TÉCNICA DE FORNECEDORES;EMPRESA BRASILEIRA;MÉDIO;;</v>
      </c>
      <c r="G272" s="616" t="s">
        <v>1575</v>
      </c>
      <c r="H272" s="617" t="str">
        <f t="shared" si="9"/>
        <v/>
      </c>
    </row>
    <row r="273" spans="1:8" ht="12" x14ac:dyDescent="0.3">
      <c r="A273" s="614" t="s">
        <v>2046</v>
      </c>
      <c r="B273" s="614" t="s">
        <v>249</v>
      </c>
      <c r="C273" s="614" t="s">
        <v>244</v>
      </c>
      <c r="D273" s="614" t="s">
        <v>250</v>
      </c>
      <c r="E273" s="614" t="s">
        <v>3</v>
      </c>
      <c r="F273" s="615" t="str">
        <f t="shared" si="8"/>
        <v>CAPACITAÇÃO TÉCNICA DE FORNECEDORES;EMPRESA BRASILEIRA;GRANDE;PÚBLICA;SIM</v>
      </c>
      <c r="G273" s="616" t="s">
        <v>1567</v>
      </c>
      <c r="H273" s="617" t="str">
        <f t="shared" si="9"/>
        <v>O CAMPO A.10 NÃO PODE SER PREENCHIDO SE A INFORMAÇÃO DO CAMPO A.7 FOR DIFERENTE DE"INSTITUIÇÃO CREDENCIADA".</v>
      </c>
    </row>
    <row r="274" spans="1:8" ht="12" x14ac:dyDescent="0.3">
      <c r="A274" s="614" t="s">
        <v>2046</v>
      </c>
      <c r="B274" s="614" t="s">
        <v>249</v>
      </c>
      <c r="C274" s="614" t="s">
        <v>244</v>
      </c>
      <c r="D274" s="614" t="s">
        <v>250</v>
      </c>
      <c r="E274" s="614" t="s">
        <v>4</v>
      </c>
      <c r="F274" s="615" t="str">
        <f t="shared" si="8"/>
        <v>CAPACITAÇÃO TÉCNICA DE FORNECEDORES;EMPRESA BRASILEIRA;GRANDE;PÚBLICA;NÃO</v>
      </c>
      <c r="G274" s="616" t="s">
        <v>1567</v>
      </c>
      <c r="H274" s="617" t="str">
        <f t="shared" si="9"/>
        <v>O CAMPO A.10 NÃO PODE SER PREENCHIDO SE A INFORMAÇÃO DO CAMPO A.7 FOR DIFERENTE DE"INSTITUIÇÃO CREDENCIADA".</v>
      </c>
    </row>
    <row r="275" spans="1:8" ht="12" x14ac:dyDescent="0.3">
      <c r="A275" s="614" t="s">
        <v>2046</v>
      </c>
      <c r="B275" s="614" t="s">
        <v>249</v>
      </c>
      <c r="C275" s="614" t="s">
        <v>244</v>
      </c>
      <c r="D275" s="614" t="s">
        <v>250</v>
      </c>
      <c r="E275" s="614" t="s">
        <v>2354</v>
      </c>
      <c r="F275" s="615" t="str">
        <f t="shared" si="8"/>
        <v>CAPACITAÇÃO TÉCNICA DE FORNECEDORES;EMPRESA BRASILEIRA;GRANDE;PÚBLICA;</v>
      </c>
      <c r="G275" s="616" t="s">
        <v>1567</v>
      </c>
      <c r="H275" s="617" t="str">
        <f t="shared" si="9"/>
        <v>O CAMPO A.10 NÃO PODE SER PREENCHIDO SE A INFORMAÇÃO DO CAMPO A.7 FOR DIFERENTE DE"INSTITUIÇÃO CREDENCIADA".</v>
      </c>
    </row>
    <row r="276" spans="1:8" ht="12" x14ac:dyDescent="0.3">
      <c r="A276" s="614" t="s">
        <v>2046</v>
      </c>
      <c r="B276" s="614" t="s">
        <v>249</v>
      </c>
      <c r="C276" s="614" t="s">
        <v>244</v>
      </c>
      <c r="D276" s="614" t="s">
        <v>251</v>
      </c>
      <c r="E276" s="614" t="s">
        <v>3</v>
      </c>
      <c r="F276" s="615" t="str">
        <f t="shared" si="8"/>
        <v>CAPACITAÇÃO TÉCNICA DE FORNECEDORES;EMPRESA BRASILEIRA;GRANDE;PRIVADA;SIM</v>
      </c>
      <c r="G276" s="616" t="s">
        <v>1567</v>
      </c>
      <c r="H276" s="617" t="str">
        <f t="shared" si="9"/>
        <v>O CAMPO A.10 NÃO PODE SER PREENCHIDO SE A INFORMAÇÃO DO CAMPO A.7 FOR DIFERENTE DE"INSTITUIÇÃO CREDENCIADA".</v>
      </c>
    </row>
    <row r="277" spans="1:8" ht="12" x14ac:dyDescent="0.3">
      <c r="A277" s="614" t="s">
        <v>2046</v>
      </c>
      <c r="B277" s="614" t="s">
        <v>249</v>
      </c>
      <c r="C277" s="614" t="s">
        <v>244</v>
      </c>
      <c r="D277" s="614" t="s">
        <v>251</v>
      </c>
      <c r="E277" s="614" t="s">
        <v>4</v>
      </c>
      <c r="F277" s="615" t="str">
        <f t="shared" si="8"/>
        <v>CAPACITAÇÃO TÉCNICA DE FORNECEDORES;EMPRESA BRASILEIRA;GRANDE;PRIVADA;NÃO</v>
      </c>
      <c r="G277" s="616" t="s">
        <v>1567</v>
      </c>
      <c r="H277" s="617" t="str">
        <f t="shared" si="9"/>
        <v>O CAMPO A.10 NÃO PODE SER PREENCHIDO SE A INFORMAÇÃO DO CAMPO A.7 FOR DIFERENTE DE"INSTITUIÇÃO CREDENCIADA".</v>
      </c>
    </row>
    <row r="278" spans="1:8" ht="12" x14ac:dyDescent="0.3">
      <c r="A278" s="614" t="s">
        <v>2046</v>
      </c>
      <c r="B278" s="614" t="s">
        <v>249</v>
      </c>
      <c r="C278" s="614" t="s">
        <v>244</v>
      </c>
      <c r="D278" s="614" t="s">
        <v>251</v>
      </c>
      <c r="E278" s="614" t="s">
        <v>2354</v>
      </c>
      <c r="F278" s="615" t="str">
        <f t="shared" si="8"/>
        <v>CAPACITAÇÃO TÉCNICA DE FORNECEDORES;EMPRESA BRASILEIRA;GRANDE;PRIVADA;</v>
      </c>
      <c r="G278" s="616" t="s">
        <v>1567</v>
      </c>
      <c r="H278" s="617" t="str">
        <f t="shared" si="9"/>
        <v>O CAMPO A.10 NÃO PODE SER PREENCHIDO SE A INFORMAÇÃO DO CAMPO A.7 FOR DIFERENTE DE"INSTITUIÇÃO CREDENCIADA".</v>
      </c>
    </row>
    <row r="279" spans="1:8" ht="12" x14ac:dyDescent="0.3">
      <c r="A279" s="614" t="s">
        <v>2046</v>
      </c>
      <c r="B279" s="614" t="s">
        <v>249</v>
      </c>
      <c r="C279" s="614" t="s">
        <v>244</v>
      </c>
      <c r="D279" s="614" t="s">
        <v>2354</v>
      </c>
      <c r="E279" s="614" t="s">
        <v>3</v>
      </c>
      <c r="F279" s="615" t="str">
        <f t="shared" si="8"/>
        <v>CAPACITAÇÃO TÉCNICA DE FORNECEDORES;EMPRESA BRASILEIRA;GRANDE;;SIM</v>
      </c>
      <c r="G279" s="616" t="s">
        <v>1567</v>
      </c>
      <c r="H279" s="617" t="str">
        <f t="shared" si="9"/>
        <v>O CAMPO A.11 NÃO PODE SER PREENCHIDO SE A INFORMAÇÃO DO CAMPO A.7 FOR DIFERENTE DE"INSTITUIÇÃO CREDENCIADA" OU SE A INFIRMAÇÃO DO CAMPO A.10 FOR DIFERENTE DE "PRIVADA".</v>
      </c>
    </row>
    <row r="280" spans="1:8" ht="12" x14ac:dyDescent="0.3">
      <c r="A280" s="614" t="s">
        <v>2046</v>
      </c>
      <c r="B280" s="614" t="s">
        <v>249</v>
      </c>
      <c r="C280" s="614" t="s">
        <v>244</v>
      </c>
      <c r="D280" s="614" t="s">
        <v>2354</v>
      </c>
      <c r="E280" s="614" t="s">
        <v>4</v>
      </c>
      <c r="F280" s="615" t="str">
        <f t="shared" si="8"/>
        <v>CAPACITAÇÃO TÉCNICA DE FORNECEDORES;EMPRESA BRASILEIRA;GRANDE;;NÃO</v>
      </c>
      <c r="G280" s="616" t="s">
        <v>1567</v>
      </c>
      <c r="H280" s="617" t="str">
        <f t="shared" si="9"/>
        <v>O CAMPO A.11 NÃO PODE SER PREENCHIDO SE A INFORMAÇÃO DO CAMPO A.7 FOR DIFERENTE DE"INSTITUIÇÃO CREDENCIADA" OU SE A INFIRMAÇÃO DO CAMPO A.10 FOR DIFERENTE DE "PRIVADA".</v>
      </c>
    </row>
    <row r="281" spans="1:8" ht="12" x14ac:dyDescent="0.3">
      <c r="A281" s="614" t="s">
        <v>2046</v>
      </c>
      <c r="B281" s="614" t="s">
        <v>249</v>
      </c>
      <c r="C281" s="614" t="s">
        <v>244</v>
      </c>
      <c r="D281" s="614" t="s">
        <v>2354</v>
      </c>
      <c r="E281" s="614" t="s">
        <v>2354</v>
      </c>
      <c r="F281" s="615" t="str">
        <f t="shared" si="8"/>
        <v>CAPACITAÇÃO TÉCNICA DE FORNECEDORES;EMPRESA BRASILEIRA;GRANDE;;</v>
      </c>
      <c r="G281" s="616" t="s">
        <v>1575</v>
      </c>
      <c r="H281" s="617" t="str">
        <f t="shared" si="9"/>
        <v/>
      </c>
    </row>
    <row r="282" spans="1:8" ht="12" x14ac:dyDescent="0.3">
      <c r="A282" s="614" t="s">
        <v>2046</v>
      </c>
      <c r="B282" s="614" t="s">
        <v>249</v>
      </c>
      <c r="C282" s="614" t="s">
        <v>2354</v>
      </c>
      <c r="D282" s="614" t="s">
        <v>250</v>
      </c>
      <c r="E282" s="614" t="s">
        <v>3</v>
      </c>
      <c r="F282" s="615" t="str">
        <f t="shared" si="8"/>
        <v>CAPACITAÇÃO TÉCNICA DE FORNECEDORES;EMPRESA BRASILEIRA;;PÚBLICA;SIM</v>
      </c>
      <c r="G282" s="616" t="s">
        <v>1567</v>
      </c>
      <c r="H282" s="617" t="str">
        <f t="shared" si="9"/>
        <v>O CAMPO A.8 É DE PREENCHIMENTO OBRIGATÓRIO SE A INFORMAÇÃO DO CAMPO A.7 FOR "EMPRESA BRASILEIRA".</v>
      </c>
    </row>
    <row r="283" spans="1:8" ht="12" x14ac:dyDescent="0.3">
      <c r="A283" s="614" t="s">
        <v>2046</v>
      </c>
      <c r="B283" s="614" t="s">
        <v>249</v>
      </c>
      <c r="C283" s="614" t="s">
        <v>2354</v>
      </c>
      <c r="D283" s="614" t="s">
        <v>250</v>
      </c>
      <c r="E283" s="614" t="s">
        <v>4</v>
      </c>
      <c r="F283" s="615" t="str">
        <f t="shared" si="8"/>
        <v>CAPACITAÇÃO TÉCNICA DE FORNECEDORES;EMPRESA BRASILEIRA;;PÚBLICA;NÃO</v>
      </c>
      <c r="G283" s="616" t="s">
        <v>1567</v>
      </c>
      <c r="H283" s="617" t="str">
        <f t="shared" si="9"/>
        <v>O CAMPO A.8 É DE PREENCHIMENTO OBRIGATÓRIO SE A INFORMAÇÃO DO CAMPO A.7 FOR "EMPRESA BRASILEIRA".</v>
      </c>
    </row>
    <row r="284" spans="1:8" ht="12" x14ac:dyDescent="0.3">
      <c r="A284" s="614" t="s">
        <v>2046</v>
      </c>
      <c r="B284" s="614" t="s">
        <v>249</v>
      </c>
      <c r="C284" s="614" t="s">
        <v>2354</v>
      </c>
      <c r="D284" s="614" t="s">
        <v>250</v>
      </c>
      <c r="E284" s="614" t="s">
        <v>2354</v>
      </c>
      <c r="F284" s="615" t="str">
        <f t="shared" si="8"/>
        <v>CAPACITAÇÃO TÉCNICA DE FORNECEDORES;EMPRESA BRASILEIRA;;PÚBLICA;</v>
      </c>
      <c r="G284" s="616" t="s">
        <v>1567</v>
      </c>
      <c r="H284" s="617" t="str">
        <f t="shared" si="9"/>
        <v>O CAMPO A.8 É DE PREENCHIMENTO OBRIGATÓRIO SE A INFORMAÇÃO DO CAMPO A.7 FOR "EMPRESA BRASILEIRA".</v>
      </c>
    </row>
    <row r="285" spans="1:8" ht="12" x14ac:dyDescent="0.3">
      <c r="A285" s="614" t="s">
        <v>2046</v>
      </c>
      <c r="B285" s="614" t="s">
        <v>249</v>
      </c>
      <c r="C285" s="614" t="s">
        <v>2354</v>
      </c>
      <c r="D285" s="614" t="s">
        <v>251</v>
      </c>
      <c r="E285" s="614" t="s">
        <v>3</v>
      </c>
      <c r="F285" s="615" t="str">
        <f t="shared" si="8"/>
        <v>CAPACITAÇÃO TÉCNICA DE FORNECEDORES;EMPRESA BRASILEIRA;;PRIVADA;SIM</v>
      </c>
      <c r="G285" s="616" t="s">
        <v>1567</v>
      </c>
      <c r="H285" s="617" t="str">
        <f t="shared" si="9"/>
        <v>O CAMPO A.8 É DE PREENCHIMENTO OBRIGATÓRIO SE A INFORMAÇÃO DO CAMPO A.7 FOR "EMPRESA BRASILEIRA".</v>
      </c>
    </row>
    <row r="286" spans="1:8" ht="12" x14ac:dyDescent="0.3">
      <c r="A286" s="614" t="s">
        <v>2046</v>
      </c>
      <c r="B286" s="614" t="s">
        <v>249</v>
      </c>
      <c r="C286" s="614" t="s">
        <v>2354</v>
      </c>
      <c r="D286" s="614" t="s">
        <v>251</v>
      </c>
      <c r="E286" s="614" t="s">
        <v>4</v>
      </c>
      <c r="F286" s="615" t="str">
        <f t="shared" si="8"/>
        <v>CAPACITAÇÃO TÉCNICA DE FORNECEDORES;EMPRESA BRASILEIRA;;PRIVADA;NÃO</v>
      </c>
      <c r="G286" s="616" t="s">
        <v>1567</v>
      </c>
      <c r="H286" s="617" t="str">
        <f t="shared" si="9"/>
        <v>O CAMPO A.8 É DE PREENCHIMENTO OBRIGATÓRIO SE A INFORMAÇÃO DO CAMPO A.7 FOR "EMPRESA BRASILEIRA".</v>
      </c>
    </row>
    <row r="287" spans="1:8" ht="12" x14ac:dyDescent="0.3">
      <c r="A287" s="614" t="s">
        <v>2046</v>
      </c>
      <c r="B287" s="614" t="s">
        <v>249</v>
      </c>
      <c r="C287" s="614" t="s">
        <v>2354</v>
      </c>
      <c r="D287" s="614" t="s">
        <v>251</v>
      </c>
      <c r="E287" s="614" t="s">
        <v>2354</v>
      </c>
      <c r="F287" s="615" t="str">
        <f t="shared" si="8"/>
        <v>CAPACITAÇÃO TÉCNICA DE FORNECEDORES;EMPRESA BRASILEIRA;;PRIVADA;</v>
      </c>
      <c r="G287" s="616" t="s">
        <v>1567</v>
      </c>
      <c r="H287" s="617" t="str">
        <f t="shared" si="9"/>
        <v>O CAMPO A.8 É DE PREENCHIMENTO OBRIGATÓRIO SE A INFORMAÇÃO DO CAMPO A.7 FOR "EMPRESA BRASILEIRA".</v>
      </c>
    </row>
    <row r="288" spans="1:8" ht="12" x14ac:dyDescent="0.3">
      <c r="A288" s="614" t="s">
        <v>2046</v>
      </c>
      <c r="B288" s="614" t="s">
        <v>249</v>
      </c>
      <c r="C288" s="614" t="s">
        <v>2354</v>
      </c>
      <c r="D288" s="614" t="s">
        <v>2354</v>
      </c>
      <c r="E288" s="614" t="s">
        <v>3</v>
      </c>
      <c r="F288" s="615" t="str">
        <f t="shared" si="8"/>
        <v>CAPACITAÇÃO TÉCNICA DE FORNECEDORES;EMPRESA BRASILEIRA;;;SIM</v>
      </c>
      <c r="G288" s="616" t="s">
        <v>1567</v>
      </c>
      <c r="H288" s="617" t="str">
        <f t="shared" si="9"/>
        <v>O CAMPO A.8 É DE PREENCHIMENTO OBRIGATÓRIO SE A INFORMAÇÃO DO CAMPO A.7 FOR "EMPRESA BRASILEIRA".</v>
      </c>
    </row>
    <row r="289" spans="1:8" ht="12" x14ac:dyDescent="0.3">
      <c r="A289" s="614" t="s">
        <v>2046</v>
      </c>
      <c r="B289" s="614" t="s">
        <v>249</v>
      </c>
      <c r="C289" s="614" t="s">
        <v>2354</v>
      </c>
      <c r="D289" s="614" t="s">
        <v>2354</v>
      </c>
      <c r="E289" s="614" t="s">
        <v>4</v>
      </c>
      <c r="F289" s="615" t="str">
        <f t="shared" si="8"/>
        <v>CAPACITAÇÃO TÉCNICA DE FORNECEDORES;EMPRESA BRASILEIRA;;;NÃO</v>
      </c>
      <c r="G289" s="616" t="s">
        <v>1567</v>
      </c>
      <c r="H289" s="617" t="str">
        <f t="shared" si="9"/>
        <v>O CAMPO A.8 É DE PREENCHIMENTO OBRIGATÓRIO SE A INFORMAÇÃO DO CAMPO A.7 FOR "EMPRESA BRASILEIRA".</v>
      </c>
    </row>
    <row r="290" spans="1:8" ht="12" x14ac:dyDescent="0.3">
      <c r="A290" s="614" t="s">
        <v>2046</v>
      </c>
      <c r="B290" s="614" t="s">
        <v>249</v>
      </c>
      <c r="C290" s="614" t="s">
        <v>2354</v>
      </c>
      <c r="D290" s="614" t="s">
        <v>2354</v>
      </c>
      <c r="E290" s="614" t="s">
        <v>2354</v>
      </c>
      <c r="F290" s="615" t="str">
        <f t="shared" si="8"/>
        <v>CAPACITAÇÃO TÉCNICA DE FORNECEDORES;EMPRESA BRASILEIRA;;;</v>
      </c>
      <c r="G290" s="616" t="s">
        <v>1567</v>
      </c>
      <c r="H290" s="617" t="str">
        <f t="shared" si="9"/>
        <v>O CAMPO A.8 É DE PREENCHIMENTO OBRIGATÓRIO SE A INFORMAÇÃO DO CAMPO A.7 FOR "EMPRESA BRASILEIRA".</v>
      </c>
    </row>
    <row r="291" spans="1:8" ht="12" x14ac:dyDescent="0.3">
      <c r="A291" s="614" t="s">
        <v>2043</v>
      </c>
      <c r="B291" s="614" t="s">
        <v>249</v>
      </c>
      <c r="C291" s="614" t="s">
        <v>261</v>
      </c>
      <c r="D291" s="614" t="s">
        <v>250</v>
      </c>
      <c r="E291" s="614" t="s">
        <v>3</v>
      </c>
      <c r="F291" s="615" t="str">
        <f t="shared" si="8"/>
        <v>TIB - QUALIFICAÇÃO DE PRODUTO, PROCESSO OU SERVIÇO;EMPRESA BRASILEIRA;MICRO OU PEQUENO;PÚBLICA;SIM</v>
      </c>
      <c r="G291" s="616" t="s">
        <v>1567</v>
      </c>
      <c r="H291" s="617" t="str">
        <f t="shared" si="9"/>
        <v>O CAMPO A.10 NÃO PODE SER PREENCHIDO SE A INFORMAÇÃO DO CAMPO A.7 FOR DIFERENTE DE"INSTITUIÇÃO CREDENCIADA".</v>
      </c>
    </row>
    <row r="292" spans="1:8" ht="12" x14ac:dyDescent="0.3">
      <c r="A292" s="614" t="s">
        <v>2043</v>
      </c>
      <c r="B292" s="614" t="s">
        <v>249</v>
      </c>
      <c r="C292" s="614" t="s">
        <v>261</v>
      </c>
      <c r="D292" s="614" t="s">
        <v>250</v>
      </c>
      <c r="E292" s="614" t="s">
        <v>4</v>
      </c>
      <c r="F292" s="615" t="str">
        <f t="shared" si="8"/>
        <v>TIB - QUALIFICAÇÃO DE PRODUTO, PROCESSO OU SERVIÇO;EMPRESA BRASILEIRA;MICRO OU PEQUENO;PÚBLICA;NÃO</v>
      </c>
      <c r="G292" s="616" t="s">
        <v>1567</v>
      </c>
      <c r="H292" s="617" t="str">
        <f t="shared" si="9"/>
        <v>O CAMPO A.10 NÃO PODE SER PREENCHIDO SE A INFORMAÇÃO DO CAMPO A.7 FOR DIFERENTE DE"INSTITUIÇÃO CREDENCIADA".</v>
      </c>
    </row>
    <row r="293" spans="1:8" ht="12" x14ac:dyDescent="0.3">
      <c r="A293" s="614" t="s">
        <v>2043</v>
      </c>
      <c r="B293" s="614" t="s">
        <v>249</v>
      </c>
      <c r="C293" s="614" t="s">
        <v>261</v>
      </c>
      <c r="D293" s="614" t="s">
        <v>250</v>
      </c>
      <c r="E293" s="614" t="s">
        <v>2354</v>
      </c>
      <c r="F293" s="615" t="str">
        <f t="shared" si="8"/>
        <v>TIB - QUALIFICAÇÃO DE PRODUTO, PROCESSO OU SERVIÇO;EMPRESA BRASILEIRA;MICRO OU PEQUENO;PÚBLICA;</v>
      </c>
      <c r="G293" s="616" t="s">
        <v>1567</v>
      </c>
      <c r="H293" s="617" t="str">
        <f t="shared" si="9"/>
        <v>O CAMPO A.10 NÃO PODE SER PREENCHIDO SE A INFORMAÇÃO DO CAMPO A.7 FOR DIFERENTE DE"INSTITUIÇÃO CREDENCIADA".</v>
      </c>
    </row>
    <row r="294" spans="1:8" ht="12" x14ac:dyDescent="0.3">
      <c r="A294" s="614" t="s">
        <v>2043</v>
      </c>
      <c r="B294" s="614" t="s">
        <v>249</v>
      </c>
      <c r="C294" s="614" t="s">
        <v>261</v>
      </c>
      <c r="D294" s="614" t="s">
        <v>251</v>
      </c>
      <c r="E294" s="614" t="s">
        <v>3</v>
      </c>
      <c r="F294" s="615" t="str">
        <f t="shared" si="8"/>
        <v>TIB - QUALIFICAÇÃO DE PRODUTO, PROCESSO OU SERVIÇO;EMPRESA BRASILEIRA;MICRO OU PEQUENO;PRIVADA;SIM</v>
      </c>
      <c r="G294" s="616" t="s">
        <v>1567</v>
      </c>
      <c r="H294" s="617" t="str">
        <f t="shared" si="9"/>
        <v>O CAMPO A.10 NÃO PODE SER PREENCHIDO SE A INFORMAÇÃO DO CAMPO A.7 FOR DIFERENTE DE"INSTITUIÇÃO CREDENCIADA".</v>
      </c>
    </row>
    <row r="295" spans="1:8" ht="12" x14ac:dyDescent="0.3">
      <c r="A295" s="614" t="s">
        <v>2043</v>
      </c>
      <c r="B295" s="614" t="s">
        <v>249</v>
      </c>
      <c r="C295" s="614" t="s">
        <v>261</v>
      </c>
      <c r="D295" s="614" t="s">
        <v>251</v>
      </c>
      <c r="E295" s="614" t="s">
        <v>4</v>
      </c>
      <c r="F295" s="615" t="str">
        <f t="shared" si="8"/>
        <v>TIB - QUALIFICAÇÃO DE PRODUTO, PROCESSO OU SERVIÇO;EMPRESA BRASILEIRA;MICRO OU PEQUENO;PRIVADA;NÃO</v>
      </c>
      <c r="G295" s="616" t="s">
        <v>1567</v>
      </c>
      <c r="H295" s="617" t="str">
        <f t="shared" si="9"/>
        <v>O CAMPO A.10 NÃO PODE SER PREENCHIDO SE A INFORMAÇÃO DO CAMPO A.7 FOR DIFERENTE DE"INSTITUIÇÃO CREDENCIADA".</v>
      </c>
    </row>
    <row r="296" spans="1:8" ht="12" x14ac:dyDescent="0.3">
      <c r="A296" s="614" t="s">
        <v>2043</v>
      </c>
      <c r="B296" s="614" t="s">
        <v>249</v>
      </c>
      <c r="C296" s="614" t="s">
        <v>261</v>
      </c>
      <c r="D296" s="614" t="s">
        <v>251</v>
      </c>
      <c r="E296" s="614" t="s">
        <v>2354</v>
      </c>
      <c r="F296" s="615" t="str">
        <f t="shared" si="8"/>
        <v>TIB - QUALIFICAÇÃO DE PRODUTO, PROCESSO OU SERVIÇO;EMPRESA BRASILEIRA;MICRO OU PEQUENO;PRIVADA;</v>
      </c>
      <c r="G296" s="616" t="s">
        <v>1567</v>
      </c>
      <c r="H296" s="617" t="str">
        <f t="shared" si="9"/>
        <v>O CAMPO A.10 NÃO PODE SER PREENCHIDO SE A INFORMAÇÃO DO CAMPO A.7 FOR DIFERENTE DE"INSTITUIÇÃO CREDENCIADA".</v>
      </c>
    </row>
    <row r="297" spans="1:8" ht="12" x14ac:dyDescent="0.3">
      <c r="A297" s="614" t="s">
        <v>2043</v>
      </c>
      <c r="B297" s="614" t="s">
        <v>249</v>
      </c>
      <c r="C297" s="614" t="s">
        <v>261</v>
      </c>
      <c r="D297" s="614" t="s">
        <v>2354</v>
      </c>
      <c r="E297" s="614" t="s">
        <v>3</v>
      </c>
      <c r="F297" s="615" t="str">
        <f t="shared" si="8"/>
        <v>TIB - QUALIFICAÇÃO DE PRODUTO, PROCESSO OU SERVIÇO;EMPRESA BRASILEIRA;MICRO OU PEQUENO;;SIM</v>
      </c>
      <c r="G297" s="616" t="s">
        <v>1567</v>
      </c>
      <c r="H297" s="617" t="str">
        <f t="shared" si="9"/>
        <v>O CAMPO A.11 NÃO PODE SER PREENCHIDO SE A INFORMAÇÃO DO CAMPO A.7 FOR DIFERENTE DE"INSTITUIÇÃO CREDENCIADA" OU SE A INFIRMAÇÃO DO CAMPO A.10 FOR DIFERENTE DE "PRIVADA".</v>
      </c>
    </row>
    <row r="298" spans="1:8" ht="12" x14ac:dyDescent="0.3">
      <c r="A298" s="614" t="s">
        <v>2043</v>
      </c>
      <c r="B298" s="614" t="s">
        <v>249</v>
      </c>
      <c r="C298" s="614" t="s">
        <v>261</v>
      </c>
      <c r="D298" s="614" t="s">
        <v>2354</v>
      </c>
      <c r="E298" s="614" t="s">
        <v>4</v>
      </c>
      <c r="F298" s="615" t="str">
        <f t="shared" si="8"/>
        <v>TIB - QUALIFICAÇÃO DE PRODUTO, PROCESSO OU SERVIÇO;EMPRESA BRASILEIRA;MICRO OU PEQUENO;;NÃO</v>
      </c>
      <c r="G298" s="616" t="s">
        <v>1567</v>
      </c>
      <c r="H298" s="617" t="str">
        <f t="shared" si="9"/>
        <v>O CAMPO A.11 NÃO PODE SER PREENCHIDO SE A INFORMAÇÃO DO CAMPO A.7 FOR DIFERENTE DE"INSTITUIÇÃO CREDENCIADA" OU SE A INFIRMAÇÃO DO CAMPO A.10 FOR DIFERENTE DE "PRIVADA".</v>
      </c>
    </row>
    <row r="299" spans="1:8" ht="12" x14ac:dyDescent="0.3">
      <c r="A299" s="614" t="s">
        <v>2043</v>
      </c>
      <c r="B299" s="614" t="s">
        <v>249</v>
      </c>
      <c r="C299" s="614" t="s">
        <v>261</v>
      </c>
      <c r="D299" s="614" t="s">
        <v>2354</v>
      </c>
      <c r="E299" s="614" t="s">
        <v>2354</v>
      </c>
      <c r="F299" s="615" t="str">
        <f t="shared" si="8"/>
        <v>TIB - QUALIFICAÇÃO DE PRODUTO, PROCESSO OU SERVIÇO;EMPRESA BRASILEIRA;MICRO OU PEQUENO;;</v>
      </c>
      <c r="G299" s="616" t="s">
        <v>1575</v>
      </c>
      <c r="H299" s="617" t="str">
        <f t="shared" si="9"/>
        <v/>
      </c>
    </row>
    <row r="300" spans="1:8" ht="12" x14ac:dyDescent="0.3">
      <c r="A300" s="614" t="s">
        <v>2043</v>
      </c>
      <c r="B300" s="614" t="s">
        <v>249</v>
      </c>
      <c r="C300" s="614" t="s">
        <v>243</v>
      </c>
      <c r="D300" s="614" t="s">
        <v>250</v>
      </c>
      <c r="E300" s="614" t="s">
        <v>3</v>
      </c>
      <c r="F300" s="615" t="str">
        <f t="shared" si="8"/>
        <v>TIB - QUALIFICAÇÃO DE PRODUTO, PROCESSO OU SERVIÇO;EMPRESA BRASILEIRA;MÉDIO;PÚBLICA;SIM</v>
      </c>
      <c r="G300" s="616" t="s">
        <v>1567</v>
      </c>
      <c r="H300" s="617" t="str">
        <f t="shared" si="9"/>
        <v>O CAMPO A.10 NÃO PODE SER PREENCHIDO SE A INFORMAÇÃO DO CAMPO A.7 FOR DIFERENTE DE"INSTITUIÇÃO CREDENCIADA".</v>
      </c>
    </row>
    <row r="301" spans="1:8" ht="12" x14ac:dyDescent="0.3">
      <c r="A301" s="614" t="s">
        <v>2043</v>
      </c>
      <c r="B301" s="614" t="s">
        <v>249</v>
      </c>
      <c r="C301" s="614" t="s">
        <v>243</v>
      </c>
      <c r="D301" s="614" t="s">
        <v>250</v>
      </c>
      <c r="E301" s="614" t="s">
        <v>4</v>
      </c>
      <c r="F301" s="615" t="str">
        <f t="shared" si="8"/>
        <v>TIB - QUALIFICAÇÃO DE PRODUTO, PROCESSO OU SERVIÇO;EMPRESA BRASILEIRA;MÉDIO;PÚBLICA;NÃO</v>
      </c>
      <c r="G301" s="616" t="s">
        <v>1567</v>
      </c>
      <c r="H301" s="617" t="str">
        <f t="shared" si="9"/>
        <v>O CAMPO A.10 NÃO PODE SER PREENCHIDO SE A INFORMAÇÃO DO CAMPO A.7 FOR DIFERENTE DE"INSTITUIÇÃO CREDENCIADA".</v>
      </c>
    </row>
    <row r="302" spans="1:8" ht="12" x14ac:dyDescent="0.3">
      <c r="A302" s="614" t="s">
        <v>2043</v>
      </c>
      <c r="B302" s="614" t="s">
        <v>249</v>
      </c>
      <c r="C302" s="614" t="s">
        <v>243</v>
      </c>
      <c r="D302" s="614" t="s">
        <v>250</v>
      </c>
      <c r="E302" s="614" t="s">
        <v>2354</v>
      </c>
      <c r="F302" s="615" t="str">
        <f t="shared" si="8"/>
        <v>TIB - QUALIFICAÇÃO DE PRODUTO, PROCESSO OU SERVIÇO;EMPRESA BRASILEIRA;MÉDIO;PÚBLICA;</v>
      </c>
      <c r="G302" s="616" t="s">
        <v>1567</v>
      </c>
      <c r="H302" s="617" t="str">
        <f t="shared" si="9"/>
        <v>O CAMPO A.10 NÃO PODE SER PREENCHIDO SE A INFORMAÇÃO DO CAMPO A.7 FOR DIFERENTE DE"INSTITUIÇÃO CREDENCIADA".</v>
      </c>
    </row>
    <row r="303" spans="1:8" ht="12" x14ac:dyDescent="0.3">
      <c r="A303" s="614" t="s">
        <v>2043</v>
      </c>
      <c r="B303" s="614" t="s">
        <v>249</v>
      </c>
      <c r="C303" s="614" t="s">
        <v>243</v>
      </c>
      <c r="D303" s="614" t="s">
        <v>251</v>
      </c>
      <c r="E303" s="614" t="s">
        <v>3</v>
      </c>
      <c r="F303" s="615" t="str">
        <f t="shared" si="8"/>
        <v>TIB - QUALIFICAÇÃO DE PRODUTO, PROCESSO OU SERVIÇO;EMPRESA BRASILEIRA;MÉDIO;PRIVADA;SIM</v>
      </c>
      <c r="G303" s="616" t="s">
        <v>1567</v>
      </c>
      <c r="H303" s="617" t="str">
        <f t="shared" si="9"/>
        <v>O CAMPO A.10 NÃO PODE SER PREENCHIDO SE A INFORMAÇÃO DO CAMPO A.7 FOR DIFERENTE DE"INSTITUIÇÃO CREDENCIADA".</v>
      </c>
    </row>
    <row r="304" spans="1:8" ht="12" x14ac:dyDescent="0.3">
      <c r="A304" s="614" t="s">
        <v>2043</v>
      </c>
      <c r="B304" s="614" t="s">
        <v>249</v>
      </c>
      <c r="C304" s="614" t="s">
        <v>243</v>
      </c>
      <c r="D304" s="614" t="s">
        <v>251</v>
      </c>
      <c r="E304" s="614" t="s">
        <v>4</v>
      </c>
      <c r="F304" s="615" t="str">
        <f t="shared" si="8"/>
        <v>TIB - QUALIFICAÇÃO DE PRODUTO, PROCESSO OU SERVIÇO;EMPRESA BRASILEIRA;MÉDIO;PRIVADA;NÃO</v>
      </c>
      <c r="G304" s="616" t="s">
        <v>1567</v>
      </c>
      <c r="H304" s="617" t="str">
        <f t="shared" si="9"/>
        <v>O CAMPO A.10 NÃO PODE SER PREENCHIDO SE A INFORMAÇÃO DO CAMPO A.7 FOR DIFERENTE DE"INSTITUIÇÃO CREDENCIADA".</v>
      </c>
    </row>
    <row r="305" spans="1:8" ht="12" x14ac:dyDescent="0.3">
      <c r="A305" s="614" t="s">
        <v>2043</v>
      </c>
      <c r="B305" s="614" t="s">
        <v>249</v>
      </c>
      <c r="C305" s="614" t="s">
        <v>243</v>
      </c>
      <c r="D305" s="614" t="s">
        <v>251</v>
      </c>
      <c r="E305" s="614" t="s">
        <v>2354</v>
      </c>
      <c r="F305" s="615" t="str">
        <f t="shared" si="8"/>
        <v>TIB - QUALIFICAÇÃO DE PRODUTO, PROCESSO OU SERVIÇO;EMPRESA BRASILEIRA;MÉDIO;PRIVADA;</v>
      </c>
      <c r="G305" s="616" t="s">
        <v>1567</v>
      </c>
      <c r="H305" s="617" t="str">
        <f t="shared" si="9"/>
        <v>O CAMPO A.10 NÃO PODE SER PREENCHIDO SE A INFORMAÇÃO DO CAMPO A.7 FOR DIFERENTE DE"INSTITUIÇÃO CREDENCIADA".</v>
      </c>
    </row>
    <row r="306" spans="1:8" ht="12" x14ac:dyDescent="0.3">
      <c r="A306" s="614" t="s">
        <v>2043</v>
      </c>
      <c r="B306" s="614" t="s">
        <v>249</v>
      </c>
      <c r="C306" s="614" t="s">
        <v>243</v>
      </c>
      <c r="D306" s="614" t="s">
        <v>2354</v>
      </c>
      <c r="E306" s="614" t="s">
        <v>3</v>
      </c>
      <c r="F306" s="615" t="str">
        <f t="shared" si="8"/>
        <v>TIB - QUALIFICAÇÃO DE PRODUTO, PROCESSO OU SERVIÇO;EMPRESA BRASILEIRA;MÉDIO;;SIM</v>
      </c>
      <c r="G306" s="616" t="s">
        <v>1567</v>
      </c>
      <c r="H306" s="617" t="str">
        <f t="shared" si="9"/>
        <v>O CAMPO A.11 NÃO PODE SER PREENCHIDO SE A INFORMAÇÃO DO CAMPO A.7 FOR DIFERENTE DE"INSTITUIÇÃO CREDENCIADA" OU SE A INFIRMAÇÃO DO CAMPO A.10 FOR DIFERENTE DE "PRIVADA".</v>
      </c>
    </row>
    <row r="307" spans="1:8" ht="12" x14ac:dyDescent="0.3">
      <c r="A307" s="614" t="s">
        <v>2043</v>
      </c>
      <c r="B307" s="614" t="s">
        <v>249</v>
      </c>
      <c r="C307" s="614" t="s">
        <v>243</v>
      </c>
      <c r="D307" s="614" t="s">
        <v>2354</v>
      </c>
      <c r="E307" s="614" t="s">
        <v>4</v>
      </c>
      <c r="F307" s="615" t="str">
        <f t="shared" si="8"/>
        <v>TIB - QUALIFICAÇÃO DE PRODUTO, PROCESSO OU SERVIÇO;EMPRESA BRASILEIRA;MÉDIO;;NÃO</v>
      </c>
      <c r="G307" s="616" t="s">
        <v>1567</v>
      </c>
      <c r="H307" s="617" t="str">
        <f t="shared" si="9"/>
        <v>O CAMPO A.11 NÃO PODE SER PREENCHIDO SE A INFORMAÇÃO DO CAMPO A.7 FOR DIFERENTE DE"INSTITUIÇÃO CREDENCIADA" OU SE A INFIRMAÇÃO DO CAMPO A.10 FOR DIFERENTE DE "PRIVADA".</v>
      </c>
    </row>
    <row r="308" spans="1:8" ht="12" x14ac:dyDescent="0.3">
      <c r="A308" s="614" t="s">
        <v>2043</v>
      </c>
      <c r="B308" s="614" t="s">
        <v>249</v>
      </c>
      <c r="C308" s="614" t="s">
        <v>243</v>
      </c>
      <c r="D308" s="614" t="s">
        <v>2354</v>
      </c>
      <c r="E308" s="614" t="s">
        <v>2354</v>
      </c>
      <c r="F308" s="615" t="str">
        <f t="shared" si="8"/>
        <v>TIB - QUALIFICAÇÃO DE PRODUTO, PROCESSO OU SERVIÇO;EMPRESA BRASILEIRA;MÉDIO;;</v>
      </c>
      <c r="G308" s="616" t="s">
        <v>1575</v>
      </c>
      <c r="H308" s="617" t="str">
        <f t="shared" si="9"/>
        <v/>
      </c>
    </row>
    <row r="309" spans="1:8" ht="12" x14ac:dyDescent="0.3">
      <c r="A309" s="614" t="s">
        <v>2043</v>
      </c>
      <c r="B309" s="614" t="s">
        <v>249</v>
      </c>
      <c r="C309" s="614" t="s">
        <v>244</v>
      </c>
      <c r="D309" s="614" t="s">
        <v>250</v>
      </c>
      <c r="E309" s="614" t="s">
        <v>3</v>
      </c>
      <c r="F309" s="615" t="str">
        <f t="shared" si="8"/>
        <v>TIB - QUALIFICAÇÃO DE PRODUTO, PROCESSO OU SERVIÇO;EMPRESA BRASILEIRA;GRANDE;PÚBLICA;SIM</v>
      </c>
      <c r="G309" s="616" t="s">
        <v>1567</v>
      </c>
      <c r="H309" s="617" t="str">
        <f t="shared" si="9"/>
        <v>O CAMPO A.10 NÃO PODE SER PREENCHIDO SE A INFORMAÇÃO DO CAMPO A.7 FOR DIFERENTE DE"INSTITUIÇÃO CREDENCIADA".</v>
      </c>
    </row>
    <row r="310" spans="1:8" ht="12" x14ac:dyDescent="0.3">
      <c r="A310" s="614" t="s">
        <v>2043</v>
      </c>
      <c r="B310" s="614" t="s">
        <v>249</v>
      </c>
      <c r="C310" s="614" t="s">
        <v>244</v>
      </c>
      <c r="D310" s="614" t="s">
        <v>250</v>
      </c>
      <c r="E310" s="614" t="s">
        <v>4</v>
      </c>
      <c r="F310" s="615" t="str">
        <f t="shared" si="8"/>
        <v>TIB - QUALIFICAÇÃO DE PRODUTO, PROCESSO OU SERVIÇO;EMPRESA BRASILEIRA;GRANDE;PÚBLICA;NÃO</v>
      </c>
      <c r="G310" s="616" t="s">
        <v>1567</v>
      </c>
      <c r="H310" s="617" t="str">
        <f t="shared" si="9"/>
        <v>O CAMPO A.10 NÃO PODE SER PREENCHIDO SE A INFORMAÇÃO DO CAMPO A.7 FOR DIFERENTE DE"INSTITUIÇÃO CREDENCIADA".</v>
      </c>
    </row>
    <row r="311" spans="1:8" ht="12" x14ac:dyDescent="0.3">
      <c r="A311" s="614" t="s">
        <v>2043</v>
      </c>
      <c r="B311" s="614" t="s">
        <v>249</v>
      </c>
      <c r="C311" s="614" t="s">
        <v>244</v>
      </c>
      <c r="D311" s="614" t="s">
        <v>250</v>
      </c>
      <c r="E311" s="614" t="s">
        <v>2354</v>
      </c>
      <c r="F311" s="615" t="str">
        <f t="shared" si="8"/>
        <v>TIB - QUALIFICAÇÃO DE PRODUTO, PROCESSO OU SERVIÇO;EMPRESA BRASILEIRA;GRANDE;PÚBLICA;</v>
      </c>
      <c r="G311" s="616" t="s">
        <v>1567</v>
      </c>
      <c r="H311" s="617" t="str">
        <f t="shared" si="9"/>
        <v>O CAMPO A.10 NÃO PODE SER PREENCHIDO SE A INFORMAÇÃO DO CAMPO A.7 FOR DIFERENTE DE"INSTITUIÇÃO CREDENCIADA".</v>
      </c>
    </row>
    <row r="312" spans="1:8" ht="12" x14ac:dyDescent="0.3">
      <c r="A312" s="614" t="s">
        <v>2043</v>
      </c>
      <c r="B312" s="614" t="s">
        <v>249</v>
      </c>
      <c r="C312" s="614" t="s">
        <v>244</v>
      </c>
      <c r="D312" s="614" t="s">
        <v>251</v>
      </c>
      <c r="E312" s="614" t="s">
        <v>3</v>
      </c>
      <c r="F312" s="615" t="str">
        <f t="shared" si="8"/>
        <v>TIB - QUALIFICAÇÃO DE PRODUTO, PROCESSO OU SERVIÇO;EMPRESA BRASILEIRA;GRANDE;PRIVADA;SIM</v>
      </c>
      <c r="G312" s="616" t="s">
        <v>1567</v>
      </c>
      <c r="H312" s="617" t="str">
        <f t="shared" si="9"/>
        <v>O CAMPO A.10 NÃO PODE SER PREENCHIDO SE A INFORMAÇÃO DO CAMPO A.7 FOR DIFERENTE DE"INSTITUIÇÃO CREDENCIADA".</v>
      </c>
    </row>
    <row r="313" spans="1:8" ht="12" x14ac:dyDescent="0.3">
      <c r="A313" s="614" t="s">
        <v>2043</v>
      </c>
      <c r="B313" s="614" t="s">
        <v>249</v>
      </c>
      <c r="C313" s="614" t="s">
        <v>244</v>
      </c>
      <c r="D313" s="614" t="s">
        <v>251</v>
      </c>
      <c r="E313" s="614" t="s">
        <v>4</v>
      </c>
      <c r="F313" s="615" t="str">
        <f t="shared" si="8"/>
        <v>TIB - QUALIFICAÇÃO DE PRODUTO, PROCESSO OU SERVIÇO;EMPRESA BRASILEIRA;GRANDE;PRIVADA;NÃO</v>
      </c>
      <c r="G313" s="616" t="s">
        <v>1567</v>
      </c>
      <c r="H313" s="617" t="str">
        <f t="shared" si="9"/>
        <v>O CAMPO A.10 NÃO PODE SER PREENCHIDO SE A INFORMAÇÃO DO CAMPO A.7 FOR DIFERENTE DE"INSTITUIÇÃO CREDENCIADA".</v>
      </c>
    </row>
    <row r="314" spans="1:8" ht="12" x14ac:dyDescent="0.3">
      <c r="A314" s="614" t="s">
        <v>2043</v>
      </c>
      <c r="B314" s="614" t="s">
        <v>249</v>
      </c>
      <c r="C314" s="614" t="s">
        <v>244</v>
      </c>
      <c r="D314" s="614" t="s">
        <v>251</v>
      </c>
      <c r="E314" s="614" t="s">
        <v>2354</v>
      </c>
      <c r="F314" s="615" t="str">
        <f t="shared" si="8"/>
        <v>TIB - QUALIFICAÇÃO DE PRODUTO, PROCESSO OU SERVIÇO;EMPRESA BRASILEIRA;GRANDE;PRIVADA;</v>
      </c>
      <c r="G314" s="616" t="s">
        <v>1567</v>
      </c>
      <c r="H314" s="617" t="str">
        <f t="shared" si="9"/>
        <v>O CAMPO A.10 NÃO PODE SER PREENCHIDO SE A INFORMAÇÃO DO CAMPO A.7 FOR DIFERENTE DE"INSTITUIÇÃO CREDENCIADA".</v>
      </c>
    </row>
    <row r="315" spans="1:8" ht="12" x14ac:dyDescent="0.3">
      <c r="A315" s="614" t="s">
        <v>2043</v>
      </c>
      <c r="B315" s="614" t="s">
        <v>249</v>
      </c>
      <c r="C315" s="614" t="s">
        <v>244</v>
      </c>
      <c r="D315" s="614" t="s">
        <v>2354</v>
      </c>
      <c r="E315" s="614" t="s">
        <v>3</v>
      </c>
      <c r="F315" s="615" t="str">
        <f t="shared" si="8"/>
        <v>TIB - QUALIFICAÇÃO DE PRODUTO, PROCESSO OU SERVIÇO;EMPRESA BRASILEIRA;GRANDE;;SIM</v>
      </c>
      <c r="G315" s="616" t="s">
        <v>1567</v>
      </c>
      <c r="H315" s="617" t="str">
        <f t="shared" si="9"/>
        <v>O CAMPO A.11 NÃO PODE SER PREENCHIDO SE A INFORMAÇÃO DO CAMPO A.7 FOR DIFERENTE DE"INSTITUIÇÃO CREDENCIADA" OU SE A INFIRMAÇÃO DO CAMPO A.10 FOR DIFERENTE DE "PRIVADA".</v>
      </c>
    </row>
    <row r="316" spans="1:8" ht="12" x14ac:dyDescent="0.3">
      <c r="A316" s="614" t="s">
        <v>2043</v>
      </c>
      <c r="B316" s="614" t="s">
        <v>249</v>
      </c>
      <c r="C316" s="614" t="s">
        <v>244</v>
      </c>
      <c r="D316" s="614" t="s">
        <v>2354</v>
      </c>
      <c r="E316" s="614" t="s">
        <v>4</v>
      </c>
      <c r="F316" s="615" t="str">
        <f t="shared" si="8"/>
        <v>TIB - QUALIFICAÇÃO DE PRODUTO, PROCESSO OU SERVIÇO;EMPRESA BRASILEIRA;GRANDE;;NÃO</v>
      </c>
      <c r="G316" s="616" t="s">
        <v>1567</v>
      </c>
      <c r="H316" s="617" t="str">
        <f t="shared" si="9"/>
        <v>O CAMPO A.11 NÃO PODE SER PREENCHIDO SE A INFORMAÇÃO DO CAMPO A.7 FOR DIFERENTE DE"INSTITUIÇÃO CREDENCIADA" OU SE A INFIRMAÇÃO DO CAMPO A.10 FOR DIFERENTE DE "PRIVADA".</v>
      </c>
    </row>
    <row r="317" spans="1:8" ht="12" x14ac:dyDescent="0.3">
      <c r="A317" s="614" t="s">
        <v>2043</v>
      </c>
      <c r="B317" s="614" t="s">
        <v>249</v>
      </c>
      <c r="C317" s="614" t="s">
        <v>244</v>
      </c>
      <c r="D317" s="614" t="s">
        <v>2354</v>
      </c>
      <c r="E317" s="614" t="s">
        <v>2354</v>
      </c>
      <c r="F317" s="615" t="str">
        <f t="shared" si="8"/>
        <v>TIB - QUALIFICAÇÃO DE PRODUTO, PROCESSO OU SERVIÇO;EMPRESA BRASILEIRA;GRANDE;;</v>
      </c>
      <c r="G317" s="616" t="s">
        <v>1567</v>
      </c>
      <c r="H317" s="617" t="str">
        <f t="shared" si="9"/>
        <v>O EXECUTOR INFORMADO NÃO PODE EXECUTAR PROJETOS OU PROGRAMAS COM A QUALIFICAÇÃO SELECIONADA</v>
      </c>
    </row>
    <row r="318" spans="1:8" ht="12" x14ac:dyDescent="0.3">
      <c r="A318" s="614" t="s">
        <v>2043</v>
      </c>
      <c r="B318" s="614" t="s">
        <v>249</v>
      </c>
      <c r="C318" s="614" t="s">
        <v>2354</v>
      </c>
      <c r="D318" s="614" t="s">
        <v>250</v>
      </c>
      <c r="E318" s="614" t="s">
        <v>3</v>
      </c>
      <c r="F318" s="615" t="str">
        <f t="shared" si="8"/>
        <v>TIB - QUALIFICAÇÃO DE PRODUTO, PROCESSO OU SERVIÇO;EMPRESA BRASILEIRA;;PÚBLICA;SIM</v>
      </c>
      <c r="G318" s="616" t="s">
        <v>1567</v>
      </c>
      <c r="H318" s="617" t="str">
        <f t="shared" si="9"/>
        <v>O CAMPO A.8 É DE PREENCHIMENTO OBRIGATÓRIO SE A INFORMAÇÃO DO CAMPO A.7 FOR "EMPRESA BRASILEIRA".</v>
      </c>
    </row>
    <row r="319" spans="1:8" ht="12" x14ac:dyDescent="0.3">
      <c r="A319" s="614" t="s">
        <v>2043</v>
      </c>
      <c r="B319" s="614" t="s">
        <v>249</v>
      </c>
      <c r="C319" s="614" t="s">
        <v>2354</v>
      </c>
      <c r="D319" s="614" t="s">
        <v>250</v>
      </c>
      <c r="E319" s="614" t="s">
        <v>4</v>
      </c>
      <c r="F319" s="615" t="str">
        <f t="shared" si="8"/>
        <v>TIB - QUALIFICAÇÃO DE PRODUTO, PROCESSO OU SERVIÇO;EMPRESA BRASILEIRA;;PÚBLICA;NÃO</v>
      </c>
      <c r="G319" s="616" t="s">
        <v>1567</v>
      </c>
      <c r="H319" s="617" t="str">
        <f t="shared" si="9"/>
        <v>O CAMPO A.8 É DE PREENCHIMENTO OBRIGATÓRIO SE A INFORMAÇÃO DO CAMPO A.7 FOR "EMPRESA BRASILEIRA".</v>
      </c>
    </row>
    <row r="320" spans="1:8" ht="12" x14ac:dyDescent="0.3">
      <c r="A320" s="614" t="s">
        <v>2043</v>
      </c>
      <c r="B320" s="614" t="s">
        <v>249</v>
      </c>
      <c r="C320" s="614" t="s">
        <v>2354</v>
      </c>
      <c r="D320" s="614" t="s">
        <v>250</v>
      </c>
      <c r="E320" s="614" t="s">
        <v>2354</v>
      </c>
      <c r="F320" s="615" t="str">
        <f t="shared" si="8"/>
        <v>TIB - QUALIFICAÇÃO DE PRODUTO, PROCESSO OU SERVIÇO;EMPRESA BRASILEIRA;;PÚBLICA;</v>
      </c>
      <c r="G320" s="616" t="s">
        <v>1567</v>
      </c>
      <c r="H320" s="617" t="str">
        <f t="shared" si="9"/>
        <v>O CAMPO A.8 É DE PREENCHIMENTO OBRIGATÓRIO SE A INFORMAÇÃO DO CAMPO A.7 FOR "EMPRESA BRASILEIRA".</v>
      </c>
    </row>
    <row r="321" spans="1:8" ht="12" x14ac:dyDescent="0.3">
      <c r="A321" s="614" t="s">
        <v>2043</v>
      </c>
      <c r="B321" s="614" t="s">
        <v>249</v>
      </c>
      <c r="C321" s="614" t="s">
        <v>2354</v>
      </c>
      <c r="D321" s="614" t="s">
        <v>251</v>
      </c>
      <c r="E321" s="614" t="s">
        <v>3</v>
      </c>
      <c r="F321" s="615" t="str">
        <f t="shared" si="8"/>
        <v>TIB - QUALIFICAÇÃO DE PRODUTO, PROCESSO OU SERVIÇO;EMPRESA BRASILEIRA;;PRIVADA;SIM</v>
      </c>
      <c r="G321" s="616" t="s">
        <v>1567</v>
      </c>
      <c r="H321" s="617" t="str">
        <f t="shared" si="9"/>
        <v>O CAMPO A.8 É DE PREENCHIMENTO OBRIGATÓRIO SE A INFORMAÇÃO DO CAMPO A.7 FOR "EMPRESA BRASILEIRA".</v>
      </c>
    </row>
    <row r="322" spans="1:8" ht="12" x14ac:dyDescent="0.3">
      <c r="A322" s="614" t="s">
        <v>2043</v>
      </c>
      <c r="B322" s="614" t="s">
        <v>249</v>
      </c>
      <c r="C322" s="614" t="s">
        <v>2354</v>
      </c>
      <c r="D322" s="614" t="s">
        <v>251</v>
      </c>
      <c r="E322" s="614" t="s">
        <v>4</v>
      </c>
      <c r="F322" s="615" t="str">
        <f t="shared" si="8"/>
        <v>TIB - QUALIFICAÇÃO DE PRODUTO, PROCESSO OU SERVIÇO;EMPRESA BRASILEIRA;;PRIVADA;NÃO</v>
      </c>
      <c r="G322" s="616" t="s">
        <v>1567</v>
      </c>
      <c r="H322" s="617" t="str">
        <f t="shared" si="9"/>
        <v>O CAMPO A.8 É DE PREENCHIMENTO OBRIGATÓRIO SE A INFORMAÇÃO DO CAMPO A.7 FOR "EMPRESA BRASILEIRA".</v>
      </c>
    </row>
    <row r="323" spans="1:8" ht="12" x14ac:dyDescent="0.3">
      <c r="A323" s="614" t="s">
        <v>2043</v>
      </c>
      <c r="B323" s="614" t="s">
        <v>249</v>
      </c>
      <c r="C323" s="614" t="s">
        <v>2354</v>
      </c>
      <c r="D323" s="614" t="s">
        <v>251</v>
      </c>
      <c r="E323" s="614" t="s">
        <v>2354</v>
      </c>
      <c r="F323" s="615" t="str">
        <f t="shared" ref="F323:F386" si="10">CONCATENATE(A323,";",B323,";",C323,";",D323,";",E323)</f>
        <v>TIB - QUALIFICAÇÃO DE PRODUTO, PROCESSO OU SERVIÇO;EMPRESA BRASILEIRA;;PRIVADA;</v>
      </c>
      <c r="G323" s="616" t="s">
        <v>1567</v>
      </c>
      <c r="H323" s="617" t="str">
        <f t="shared" ref="H323:H386" si="11">IF(AND(B323=$J$7,C323=""),$K$12,IF(AND(B323&lt;&gt;$J$7,C323&lt;&gt;""),$K$13,IF(AND(B323=$J$5,D323=""),$K$14,IF(AND(B323&lt;&gt;$J$5,D323&lt;&gt;""),$K$15,IF(AND(B323=$J$5,D323=$M$6,E323=""),$K$16,IF(AND(OR(B323&lt;&gt;$J$5,D323&lt;&gt;$M$6),E323&lt;&gt;""),$K$17,IF(G323="N",$K$18,"")))))))</f>
        <v>O CAMPO A.8 É DE PREENCHIMENTO OBRIGATÓRIO SE A INFORMAÇÃO DO CAMPO A.7 FOR "EMPRESA BRASILEIRA".</v>
      </c>
    </row>
    <row r="324" spans="1:8" ht="12" x14ac:dyDescent="0.3">
      <c r="A324" s="614" t="s">
        <v>2043</v>
      </c>
      <c r="B324" s="614" t="s">
        <v>249</v>
      </c>
      <c r="C324" s="614" t="s">
        <v>2354</v>
      </c>
      <c r="D324" s="614" t="s">
        <v>2354</v>
      </c>
      <c r="E324" s="614" t="s">
        <v>3</v>
      </c>
      <c r="F324" s="615" t="str">
        <f t="shared" si="10"/>
        <v>TIB - QUALIFICAÇÃO DE PRODUTO, PROCESSO OU SERVIÇO;EMPRESA BRASILEIRA;;;SIM</v>
      </c>
      <c r="G324" s="616" t="s">
        <v>1567</v>
      </c>
      <c r="H324" s="617" t="str">
        <f t="shared" si="11"/>
        <v>O CAMPO A.8 É DE PREENCHIMENTO OBRIGATÓRIO SE A INFORMAÇÃO DO CAMPO A.7 FOR "EMPRESA BRASILEIRA".</v>
      </c>
    </row>
    <row r="325" spans="1:8" ht="12" x14ac:dyDescent="0.3">
      <c r="A325" s="614" t="s">
        <v>2043</v>
      </c>
      <c r="B325" s="614" t="s">
        <v>249</v>
      </c>
      <c r="C325" s="614" t="s">
        <v>2354</v>
      </c>
      <c r="D325" s="614" t="s">
        <v>2354</v>
      </c>
      <c r="E325" s="614" t="s">
        <v>4</v>
      </c>
      <c r="F325" s="615" t="str">
        <f t="shared" si="10"/>
        <v>TIB - QUALIFICAÇÃO DE PRODUTO, PROCESSO OU SERVIÇO;EMPRESA BRASILEIRA;;;NÃO</v>
      </c>
      <c r="G325" s="616" t="s">
        <v>1567</v>
      </c>
      <c r="H325" s="617" t="str">
        <f t="shared" si="11"/>
        <v>O CAMPO A.8 É DE PREENCHIMENTO OBRIGATÓRIO SE A INFORMAÇÃO DO CAMPO A.7 FOR "EMPRESA BRASILEIRA".</v>
      </c>
    </row>
    <row r="326" spans="1:8" ht="12" x14ac:dyDescent="0.3">
      <c r="A326" s="614" t="s">
        <v>2043</v>
      </c>
      <c r="B326" s="614" t="s">
        <v>249</v>
      </c>
      <c r="C326" s="614" t="s">
        <v>2354</v>
      </c>
      <c r="D326" s="614" t="s">
        <v>2354</v>
      </c>
      <c r="E326" s="614" t="s">
        <v>2354</v>
      </c>
      <c r="F326" s="615" t="str">
        <f t="shared" si="10"/>
        <v>TIB - QUALIFICAÇÃO DE PRODUTO, PROCESSO OU SERVIÇO;EMPRESA BRASILEIRA;;;</v>
      </c>
      <c r="G326" s="616" t="s">
        <v>1567</v>
      </c>
      <c r="H326" s="617" t="str">
        <f t="shared" si="11"/>
        <v>O CAMPO A.8 É DE PREENCHIMENTO OBRIGATÓRIO SE A INFORMAÇÃO DO CAMPO A.7 FOR "EMPRESA BRASILEIRA".</v>
      </c>
    </row>
    <row r="327" spans="1:8" ht="12" x14ac:dyDescent="0.3">
      <c r="A327" s="614" t="s">
        <v>2044</v>
      </c>
      <c r="B327" s="614" t="s">
        <v>249</v>
      </c>
      <c r="C327" s="614" t="s">
        <v>261</v>
      </c>
      <c r="D327" s="614" t="s">
        <v>250</v>
      </c>
      <c r="E327" s="614" t="s">
        <v>3</v>
      </c>
      <c r="F327" s="615" t="str">
        <f t="shared" si="10"/>
        <v>TIB - NORMALIZAÇÃO TÉCNICA;EMPRESA BRASILEIRA;MICRO OU PEQUENO;PÚBLICA;SIM</v>
      </c>
      <c r="G327" s="616" t="s">
        <v>1567</v>
      </c>
      <c r="H327" s="617" t="str">
        <f t="shared" si="11"/>
        <v>O CAMPO A.10 NÃO PODE SER PREENCHIDO SE A INFORMAÇÃO DO CAMPO A.7 FOR DIFERENTE DE"INSTITUIÇÃO CREDENCIADA".</v>
      </c>
    </row>
    <row r="328" spans="1:8" ht="12" x14ac:dyDescent="0.3">
      <c r="A328" s="614" t="s">
        <v>2044</v>
      </c>
      <c r="B328" s="614" t="s">
        <v>249</v>
      </c>
      <c r="C328" s="614" t="s">
        <v>261</v>
      </c>
      <c r="D328" s="614" t="s">
        <v>250</v>
      </c>
      <c r="E328" s="614" t="s">
        <v>4</v>
      </c>
      <c r="F328" s="615" t="str">
        <f t="shared" si="10"/>
        <v>TIB - NORMALIZAÇÃO TÉCNICA;EMPRESA BRASILEIRA;MICRO OU PEQUENO;PÚBLICA;NÃO</v>
      </c>
      <c r="G328" s="616" t="s">
        <v>1567</v>
      </c>
      <c r="H328" s="617" t="str">
        <f t="shared" si="11"/>
        <v>O CAMPO A.10 NÃO PODE SER PREENCHIDO SE A INFORMAÇÃO DO CAMPO A.7 FOR DIFERENTE DE"INSTITUIÇÃO CREDENCIADA".</v>
      </c>
    </row>
    <row r="329" spans="1:8" ht="12" x14ac:dyDescent="0.3">
      <c r="A329" s="614" t="s">
        <v>2044</v>
      </c>
      <c r="B329" s="614" t="s">
        <v>249</v>
      </c>
      <c r="C329" s="614" t="s">
        <v>261</v>
      </c>
      <c r="D329" s="614" t="s">
        <v>250</v>
      </c>
      <c r="E329" s="614" t="s">
        <v>2354</v>
      </c>
      <c r="F329" s="615" t="str">
        <f t="shared" si="10"/>
        <v>TIB - NORMALIZAÇÃO TÉCNICA;EMPRESA BRASILEIRA;MICRO OU PEQUENO;PÚBLICA;</v>
      </c>
      <c r="G329" s="616" t="s">
        <v>1567</v>
      </c>
      <c r="H329" s="617" t="str">
        <f t="shared" si="11"/>
        <v>O CAMPO A.10 NÃO PODE SER PREENCHIDO SE A INFORMAÇÃO DO CAMPO A.7 FOR DIFERENTE DE"INSTITUIÇÃO CREDENCIADA".</v>
      </c>
    </row>
    <row r="330" spans="1:8" ht="12" x14ac:dyDescent="0.3">
      <c r="A330" s="614" t="s">
        <v>2044</v>
      </c>
      <c r="B330" s="614" t="s">
        <v>249</v>
      </c>
      <c r="C330" s="614" t="s">
        <v>261</v>
      </c>
      <c r="D330" s="614" t="s">
        <v>251</v>
      </c>
      <c r="E330" s="614" t="s">
        <v>3</v>
      </c>
      <c r="F330" s="615" t="str">
        <f t="shared" si="10"/>
        <v>TIB - NORMALIZAÇÃO TÉCNICA;EMPRESA BRASILEIRA;MICRO OU PEQUENO;PRIVADA;SIM</v>
      </c>
      <c r="G330" s="616" t="s">
        <v>1567</v>
      </c>
      <c r="H330" s="617" t="str">
        <f t="shared" si="11"/>
        <v>O CAMPO A.10 NÃO PODE SER PREENCHIDO SE A INFORMAÇÃO DO CAMPO A.7 FOR DIFERENTE DE"INSTITUIÇÃO CREDENCIADA".</v>
      </c>
    </row>
    <row r="331" spans="1:8" ht="12" x14ac:dyDescent="0.3">
      <c r="A331" s="614" t="s">
        <v>2044</v>
      </c>
      <c r="B331" s="614" t="s">
        <v>249</v>
      </c>
      <c r="C331" s="614" t="s">
        <v>261</v>
      </c>
      <c r="D331" s="614" t="s">
        <v>251</v>
      </c>
      <c r="E331" s="614" t="s">
        <v>4</v>
      </c>
      <c r="F331" s="615" t="str">
        <f t="shared" si="10"/>
        <v>TIB - NORMALIZAÇÃO TÉCNICA;EMPRESA BRASILEIRA;MICRO OU PEQUENO;PRIVADA;NÃO</v>
      </c>
      <c r="G331" s="616" t="s">
        <v>1567</v>
      </c>
      <c r="H331" s="617" t="str">
        <f t="shared" si="11"/>
        <v>O CAMPO A.10 NÃO PODE SER PREENCHIDO SE A INFORMAÇÃO DO CAMPO A.7 FOR DIFERENTE DE"INSTITUIÇÃO CREDENCIADA".</v>
      </c>
    </row>
    <row r="332" spans="1:8" ht="12" x14ac:dyDescent="0.3">
      <c r="A332" s="614" t="s">
        <v>2044</v>
      </c>
      <c r="B332" s="614" t="s">
        <v>249</v>
      </c>
      <c r="C332" s="614" t="s">
        <v>261</v>
      </c>
      <c r="D332" s="614" t="s">
        <v>251</v>
      </c>
      <c r="E332" s="614" t="s">
        <v>2354</v>
      </c>
      <c r="F332" s="615" t="str">
        <f t="shared" si="10"/>
        <v>TIB - NORMALIZAÇÃO TÉCNICA;EMPRESA BRASILEIRA;MICRO OU PEQUENO;PRIVADA;</v>
      </c>
      <c r="G332" s="616" t="s">
        <v>1567</v>
      </c>
      <c r="H332" s="617" t="str">
        <f t="shared" si="11"/>
        <v>O CAMPO A.10 NÃO PODE SER PREENCHIDO SE A INFORMAÇÃO DO CAMPO A.7 FOR DIFERENTE DE"INSTITUIÇÃO CREDENCIADA".</v>
      </c>
    </row>
    <row r="333" spans="1:8" ht="12" x14ac:dyDescent="0.3">
      <c r="A333" s="614" t="s">
        <v>2044</v>
      </c>
      <c r="B333" s="614" t="s">
        <v>249</v>
      </c>
      <c r="C333" s="614" t="s">
        <v>261</v>
      </c>
      <c r="D333" s="614" t="s">
        <v>2354</v>
      </c>
      <c r="E333" s="614" t="s">
        <v>3</v>
      </c>
      <c r="F333" s="615" t="str">
        <f t="shared" si="10"/>
        <v>TIB - NORMALIZAÇÃO TÉCNICA;EMPRESA BRASILEIRA;MICRO OU PEQUENO;;SIM</v>
      </c>
      <c r="G333" s="616" t="s">
        <v>1567</v>
      </c>
      <c r="H333" s="617" t="str">
        <f t="shared" si="11"/>
        <v>O CAMPO A.11 NÃO PODE SER PREENCHIDO SE A INFORMAÇÃO DO CAMPO A.7 FOR DIFERENTE DE"INSTITUIÇÃO CREDENCIADA" OU SE A INFIRMAÇÃO DO CAMPO A.10 FOR DIFERENTE DE "PRIVADA".</v>
      </c>
    </row>
    <row r="334" spans="1:8" ht="12" x14ac:dyDescent="0.3">
      <c r="A334" s="614" t="s">
        <v>2044</v>
      </c>
      <c r="B334" s="614" t="s">
        <v>249</v>
      </c>
      <c r="C334" s="614" t="s">
        <v>261</v>
      </c>
      <c r="D334" s="614" t="s">
        <v>2354</v>
      </c>
      <c r="E334" s="614" t="s">
        <v>4</v>
      </c>
      <c r="F334" s="615" t="str">
        <f t="shared" si="10"/>
        <v>TIB - NORMALIZAÇÃO TÉCNICA;EMPRESA BRASILEIRA;MICRO OU PEQUENO;;NÃO</v>
      </c>
      <c r="G334" s="616" t="s">
        <v>1567</v>
      </c>
      <c r="H334" s="617" t="str">
        <f t="shared" si="11"/>
        <v>O CAMPO A.11 NÃO PODE SER PREENCHIDO SE A INFORMAÇÃO DO CAMPO A.7 FOR DIFERENTE DE"INSTITUIÇÃO CREDENCIADA" OU SE A INFIRMAÇÃO DO CAMPO A.10 FOR DIFERENTE DE "PRIVADA".</v>
      </c>
    </row>
    <row r="335" spans="1:8" ht="12" x14ac:dyDescent="0.3">
      <c r="A335" s="614" t="s">
        <v>2044</v>
      </c>
      <c r="B335" s="614" t="s">
        <v>249</v>
      </c>
      <c r="C335" s="614" t="s">
        <v>261</v>
      </c>
      <c r="D335" s="614" t="s">
        <v>2354</v>
      </c>
      <c r="E335" s="614" t="s">
        <v>2354</v>
      </c>
      <c r="F335" s="615" t="str">
        <f t="shared" si="10"/>
        <v>TIB - NORMALIZAÇÃO TÉCNICA;EMPRESA BRASILEIRA;MICRO OU PEQUENO;;</v>
      </c>
      <c r="G335" s="616" t="s">
        <v>1567</v>
      </c>
      <c r="H335" s="617" t="str">
        <f t="shared" si="11"/>
        <v>O EXECUTOR INFORMADO NÃO PODE EXECUTAR PROJETOS OU PROGRAMAS COM A QUALIFICAÇÃO SELECIONADA</v>
      </c>
    </row>
    <row r="336" spans="1:8" ht="12" x14ac:dyDescent="0.3">
      <c r="A336" s="614" t="s">
        <v>2044</v>
      </c>
      <c r="B336" s="614" t="s">
        <v>249</v>
      </c>
      <c r="C336" s="614" t="s">
        <v>243</v>
      </c>
      <c r="D336" s="614" t="s">
        <v>250</v>
      </c>
      <c r="E336" s="614" t="s">
        <v>3</v>
      </c>
      <c r="F336" s="615" t="str">
        <f t="shared" si="10"/>
        <v>TIB - NORMALIZAÇÃO TÉCNICA;EMPRESA BRASILEIRA;MÉDIO;PÚBLICA;SIM</v>
      </c>
      <c r="G336" s="616" t="s">
        <v>1567</v>
      </c>
      <c r="H336" s="617" t="str">
        <f t="shared" si="11"/>
        <v>O CAMPO A.10 NÃO PODE SER PREENCHIDO SE A INFORMAÇÃO DO CAMPO A.7 FOR DIFERENTE DE"INSTITUIÇÃO CREDENCIADA".</v>
      </c>
    </row>
    <row r="337" spans="1:8" ht="12" x14ac:dyDescent="0.3">
      <c r="A337" s="614" t="s">
        <v>2044</v>
      </c>
      <c r="B337" s="614" t="s">
        <v>249</v>
      </c>
      <c r="C337" s="614" t="s">
        <v>243</v>
      </c>
      <c r="D337" s="614" t="s">
        <v>250</v>
      </c>
      <c r="E337" s="614" t="s">
        <v>4</v>
      </c>
      <c r="F337" s="615" t="str">
        <f t="shared" si="10"/>
        <v>TIB - NORMALIZAÇÃO TÉCNICA;EMPRESA BRASILEIRA;MÉDIO;PÚBLICA;NÃO</v>
      </c>
      <c r="G337" s="616" t="s">
        <v>1567</v>
      </c>
      <c r="H337" s="617" t="str">
        <f t="shared" si="11"/>
        <v>O CAMPO A.10 NÃO PODE SER PREENCHIDO SE A INFORMAÇÃO DO CAMPO A.7 FOR DIFERENTE DE"INSTITUIÇÃO CREDENCIADA".</v>
      </c>
    </row>
    <row r="338" spans="1:8" ht="12" x14ac:dyDescent="0.3">
      <c r="A338" s="614" t="s">
        <v>2044</v>
      </c>
      <c r="B338" s="614" t="s">
        <v>249</v>
      </c>
      <c r="C338" s="614" t="s">
        <v>243</v>
      </c>
      <c r="D338" s="614" t="s">
        <v>250</v>
      </c>
      <c r="E338" s="614" t="s">
        <v>2354</v>
      </c>
      <c r="F338" s="615" t="str">
        <f t="shared" si="10"/>
        <v>TIB - NORMALIZAÇÃO TÉCNICA;EMPRESA BRASILEIRA;MÉDIO;PÚBLICA;</v>
      </c>
      <c r="G338" s="616" t="s">
        <v>1567</v>
      </c>
      <c r="H338" s="617" t="str">
        <f t="shared" si="11"/>
        <v>O CAMPO A.10 NÃO PODE SER PREENCHIDO SE A INFORMAÇÃO DO CAMPO A.7 FOR DIFERENTE DE"INSTITUIÇÃO CREDENCIADA".</v>
      </c>
    </row>
    <row r="339" spans="1:8" ht="12" x14ac:dyDescent="0.3">
      <c r="A339" s="614" t="s">
        <v>2044</v>
      </c>
      <c r="B339" s="614" t="s">
        <v>249</v>
      </c>
      <c r="C339" s="614" t="s">
        <v>243</v>
      </c>
      <c r="D339" s="614" t="s">
        <v>251</v>
      </c>
      <c r="E339" s="614" t="s">
        <v>3</v>
      </c>
      <c r="F339" s="615" t="str">
        <f t="shared" si="10"/>
        <v>TIB - NORMALIZAÇÃO TÉCNICA;EMPRESA BRASILEIRA;MÉDIO;PRIVADA;SIM</v>
      </c>
      <c r="G339" s="616" t="s">
        <v>1567</v>
      </c>
      <c r="H339" s="617" t="str">
        <f t="shared" si="11"/>
        <v>O CAMPO A.10 NÃO PODE SER PREENCHIDO SE A INFORMAÇÃO DO CAMPO A.7 FOR DIFERENTE DE"INSTITUIÇÃO CREDENCIADA".</v>
      </c>
    </row>
    <row r="340" spans="1:8" ht="12" x14ac:dyDescent="0.3">
      <c r="A340" s="614" t="s">
        <v>2044</v>
      </c>
      <c r="B340" s="614" t="s">
        <v>249</v>
      </c>
      <c r="C340" s="614" t="s">
        <v>243</v>
      </c>
      <c r="D340" s="614" t="s">
        <v>251</v>
      </c>
      <c r="E340" s="614" t="s">
        <v>4</v>
      </c>
      <c r="F340" s="615" t="str">
        <f t="shared" si="10"/>
        <v>TIB - NORMALIZAÇÃO TÉCNICA;EMPRESA BRASILEIRA;MÉDIO;PRIVADA;NÃO</v>
      </c>
      <c r="G340" s="616" t="s">
        <v>1567</v>
      </c>
      <c r="H340" s="617" t="str">
        <f t="shared" si="11"/>
        <v>O CAMPO A.10 NÃO PODE SER PREENCHIDO SE A INFORMAÇÃO DO CAMPO A.7 FOR DIFERENTE DE"INSTITUIÇÃO CREDENCIADA".</v>
      </c>
    </row>
    <row r="341" spans="1:8" ht="12" x14ac:dyDescent="0.3">
      <c r="A341" s="614" t="s">
        <v>2044</v>
      </c>
      <c r="B341" s="614" t="s">
        <v>249</v>
      </c>
      <c r="C341" s="614" t="s">
        <v>243</v>
      </c>
      <c r="D341" s="614" t="s">
        <v>251</v>
      </c>
      <c r="E341" s="614" t="s">
        <v>2354</v>
      </c>
      <c r="F341" s="615" t="str">
        <f t="shared" si="10"/>
        <v>TIB - NORMALIZAÇÃO TÉCNICA;EMPRESA BRASILEIRA;MÉDIO;PRIVADA;</v>
      </c>
      <c r="G341" s="616" t="s">
        <v>1567</v>
      </c>
      <c r="H341" s="617" t="str">
        <f t="shared" si="11"/>
        <v>O CAMPO A.10 NÃO PODE SER PREENCHIDO SE A INFORMAÇÃO DO CAMPO A.7 FOR DIFERENTE DE"INSTITUIÇÃO CREDENCIADA".</v>
      </c>
    </row>
    <row r="342" spans="1:8" ht="12" x14ac:dyDescent="0.3">
      <c r="A342" s="614" t="s">
        <v>2044</v>
      </c>
      <c r="B342" s="614" t="s">
        <v>249</v>
      </c>
      <c r="C342" s="614" t="s">
        <v>243</v>
      </c>
      <c r="D342" s="614" t="s">
        <v>2354</v>
      </c>
      <c r="E342" s="614" t="s">
        <v>3</v>
      </c>
      <c r="F342" s="615" t="str">
        <f t="shared" si="10"/>
        <v>TIB - NORMALIZAÇÃO TÉCNICA;EMPRESA BRASILEIRA;MÉDIO;;SIM</v>
      </c>
      <c r="G342" s="616" t="s">
        <v>1567</v>
      </c>
      <c r="H342" s="617" t="str">
        <f t="shared" si="11"/>
        <v>O CAMPO A.11 NÃO PODE SER PREENCHIDO SE A INFORMAÇÃO DO CAMPO A.7 FOR DIFERENTE DE"INSTITUIÇÃO CREDENCIADA" OU SE A INFIRMAÇÃO DO CAMPO A.10 FOR DIFERENTE DE "PRIVADA".</v>
      </c>
    </row>
    <row r="343" spans="1:8" ht="12" x14ac:dyDescent="0.3">
      <c r="A343" s="614" t="s">
        <v>2044</v>
      </c>
      <c r="B343" s="614" t="s">
        <v>249</v>
      </c>
      <c r="C343" s="614" t="s">
        <v>243</v>
      </c>
      <c r="D343" s="614" t="s">
        <v>2354</v>
      </c>
      <c r="E343" s="614" t="s">
        <v>4</v>
      </c>
      <c r="F343" s="615" t="str">
        <f t="shared" si="10"/>
        <v>TIB - NORMALIZAÇÃO TÉCNICA;EMPRESA BRASILEIRA;MÉDIO;;NÃO</v>
      </c>
      <c r="G343" s="616" t="s">
        <v>1567</v>
      </c>
      <c r="H343" s="617" t="str">
        <f t="shared" si="11"/>
        <v>O CAMPO A.11 NÃO PODE SER PREENCHIDO SE A INFORMAÇÃO DO CAMPO A.7 FOR DIFERENTE DE"INSTITUIÇÃO CREDENCIADA" OU SE A INFIRMAÇÃO DO CAMPO A.10 FOR DIFERENTE DE "PRIVADA".</v>
      </c>
    </row>
    <row r="344" spans="1:8" ht="12" x14ac:dyDescent="0.3">
      <c r="A344" s="614" t="s">
        <v>2044</v>
      </c>
      <c r="B344" s="614" t="s">
        <v>249</v>
      </c>
      <c r="C344" s="614" t="s">
        <v>243</v>
      </c>
      <c r="D344" s="614" t="s">
        <v>2354</v>
      </c>
      <c r="E344" s="614" t="s">
        <v>2354</v>
      </c>
      <c r="F344" s="615" t="str">
        <f t="shared" si="10"/>
        <v>TIB - NORMALIZAÇÃO TÉCNICA;EMPRESA BRASILEIRA;MÉDIO;;</v>
      </c>
      <c r="G344" s="616" t="s">
        <v>1567</v>
      </c>
      <c r="H344" s="617" t="str">
        <f t="shared" si="11"/>
        <v>O EXECUTOR INFORMADO NÃO PODE EXECUTAR PROJETOS OU PROGRAMAS COM A QUALIFICAÇÃO SELECIONADA</v>
      </c>
    </row>
    <row r="345" spans="1:8" ht="12" x14ac:dyDescent="0.3">
      <c r="A345" s="614" t="s">
        <v>2044</v>
      </c>
      <c r="B345" s="614" t="s">
        <v>249</v>
      </c>
      <c r="C345" s="614" t="s">
        <v>244</v>
      </c>
      <c r="D345" s="614" t="s">
        <v>250</v>
      </c>
      <c r="E345" s="614" t="s">
        <v>3</v>
      </c>
      <c r="F345" s="615" t="str">
        <f t="shared" si="10"/>
        <v>TIB - NORMALIZAÇÃO TÉCNICA;EMPRESA BRASILEIRA;GRANDE;PÚBLICA;SIM</v>
      </c>
      <c r="G345" s="616" t="s">
        <v>1567</v>
      </c>
      <c r="H345" s="617" t="str">
        <f t="shared" si="11"/>
        <v>O CAMPO A.10 NÃO PODE SER PREENCHIDO SE A INFORMAÇÃO DO CAMPO A.7 FOR DIFERENTE DE"INSTITUIÇÃO CREDENCIADA".</v>
      </c>
    </row>
    <row r="346" spans="1:8" ht="12" x14ac:dyDescent="0.3">
      <c r="A346" s="614" t="s">
        <v>2044</v>
      </c>
      <c r="B346" s="614" t="s">
        <v>249</v>
      </c>
      <c r="C346" s="614" t="s">
        <v>244</v>
      </c>
      <c r="D346" s="614" t="s">
        <v>250</v>
      </c>
      <c r="E346" s="614" t="s">
        <v>4</v>
      </c>
      <c r="F346" s="615" t="str">
        <f t="shared" si="10"/>
        <v>TIB - NORMALIZAÇÃO TÉCNICA;EMPRESA BRASILEIRA;GRANDE;PÚBLICA;NÃO</v>
      </c>
      <c r="G346" s="616" t="s">
        <v>1567</v>
      </c>
      <c r="H346" s="617" t="str">
        <f t="shared" si="11"/>
        <v>O CAMPO A.10 NÃO PODE SER PREENCHIDO SE A INFORMAÇÃO DO CAMPO A.7 FOR DIFERENTE DE"INSTITUIÇÃO CREDENCIADA".</v>
      </c>
    </row>
    <row r="347" spans="1:8" ht="12" x14ac:dyDescent="0.3">
      <c r="A347" s="614" t="s">
        <v>2044</v>
      </c>
      <c r="B347" s="614" t="s">
        <v>249</v>
      </c>
      <c r="C347" s="614" t="s">
        <v>244</v>
      </c>
      <c r="D347" s="614" t="s">
        <v>250</v>
      </c>
      <c r="E347" s="614" t="s">
        <v>2354</v>
      </c>
      <c r="F347" s="615" t="str">
        <f t="shared" si="10"/>
        <v>TIB - NORMALIZAÇÃO TÉCNICA;EMPRESA BRASILEIRA;GRANDE;PÚBLICA;</v>
      </c>
      <c r="G347" s="616" t="s">
        <v>1567</v>
      </c>
      <c r="H347" s="617" t="str">
        <f t="shared" si="11"/>
        <v>O CAMPO A.10 NÃO PODE SER PREENCHIDO SE A INFORMAÇÃO DO CAMPO A.7 FOR DIFERENTE DE"INSTITUIÇÃO CREDENCIADA".</v>
      </c>
    </row>
    <row r="348" spans="1:8" ht="12" x14ac:dyDescent="0.3">
      <c r="A348" s="614" t="s">
        <v>2044</v>
      </c>
      <c r="B348" s="614" t="s">
        <v>249</v>
      </c>
      <c r="C348" s="614" t="s">
        <v>244</v>
      </c>
      <c r="D348" s="614" t="s">
        <v>251</v>
      </c>
      <c r="E348" s="614" t="s">
        <v>3</v>
      </c>
      <c r="F348" s="615" t="str">
        <f t="shared" si="10"/>
        <v>TIB - NORMALIZAÇÃO TÉCNICA;EMPRESA BRASILEIRA;GRANDE;PRIVADA;SIM</v>
      </c>
      <c r="G348" s="616" t="s">
        <v>1567</v>
      </c>
      <c r="H348" s="617" t="str">
        <f t="shared" si="11"/>
        <v>O CAMPO A.10 NÃO PODE SER PREENCHIDO SE A INFORMAÇÃO DO CAMPO A.7 FOR DIFERENTE DE"INSTITUIÇÃO CREDENCIADA".</v>
      </c>
    </row>
    <row r="349" spans="1:8" ht="12" x14ac:dyDescent="0.3">
      <c r="A349" s="614" t="s">
        <v>2044</v>
      </c>
      <c r="B349" s="614" t="s">
        <v>249</v>
      </c>
      <c r="C349" s="614" t="s">
        <v>244</v>
      </c>
      <c r="D349" s="614" t="s">
        <v>251</v>
      </c>
      <c r="E349" s="614" t="s">
        <v>4</v>
      </c>
      <c r="F349" s="615" t="str">
        <f t="shared" si="10"/>
        <v>TIB - NORMALIZAÇÃO TÉCNICA;EMPRESA BRASILEIRA;GRANDE;PRIVADA;NÃO</v>
      </c>
      <c r="G349" s="616" t="s">
        <v>1567</v>
      </c>
      <c r="H349" s="617" t="str">
        <f t="shared" si="11"/>
        <v>O CAMPO A.10 NÃO PODE SER PREENCHIDO SE A INFORMAÇÃO DO CAMPO A.7 FOR DIFERENTE DE"INSTITUIÇÃO CREDENCIADA".</v>
      </c>
    </row>
    <row r="350" spans="1:8" ht="12" x14ac:dyDescent="0.3">
      <c r="A350" s="614" t="s">
        <v>2044</v>
      </c>
      <c r="B350" s="614" t="s">
        <v>249</v>
      </c>
      <c r="C350" s="614" t="s">
        <v>244</v>
      </c>
      <c r="D350" s="614" t="s">
        <v>251</v>
      </c>
      <c r="E350" s="614" t="s">
        <v>2354</v>
      </c>
      <c r="F350" s="615" t="str">
        <f t="shared" si="10"/>
        <v>TIB - NORMALIZAÇÃO TÉCNICA;EMPRESA BRASILEIRA;GRANDE;PRIVADA;</v>
      </c>
      <c r="G350" s="616" t="s">
        <v>1567</v>
      </c>
      <c r="H350" s="617" t="str">
        <f t="shared" si="11"/>
        <v>O CAMPO A.10 NÃO PODE SER PREENCHIDO SE A INFORMAÇÃO DO CAMPO A.7 FOR DIFERENTE DE"INSTITUIÇÃO CREDENCIADA".</v>
      </c>
    </row>
    <row r="351" spans="1:8" ht="12" x14ac:dyDescent="0.3">
      <c r="A351" s="614" t="s">
        <v>2044</v>
      </c>
      <c r="B351" s="614" t="s">
        <v>249</v>
      </c>
      <c r="C351" s="614" t="s">
        <v>244</v>
      </c>
      <c r="D351" s="614" t="s">
        <v>2354</v>
      </c>
      <c r="E351" s="614" t="s">
        <v>3</v>
      </c>
      <c r="F351" s="615" t="str">
        <f t="shared" si="10"/>
        <v>TIB - NORMALIZAÇÃO TÉCNICA;EMPRESA BRASILEIRA;GRANDE;;SIM</v>
      </c>
      <c r="G351" s="616" t="s">
        <v>1567</v>
      </c>
      <c r="H351" s="617" t="str">
        <f t="shared" si="11"/>
        <v>O CAMPO A.11 NÃO PODE SER PREENCHIDO SE A INFORMAÇÃO DO CAMPO A.7 FOR DIFERENTE DE"INSTITUIÇÃO CREDENCIADA" OU SE A INFIRMAÇÃO DO CAMPO A.10 FOR DIFERENTE DE "PRIVADA".</v>
      </c>
    </row>
    <row r="352" spans="1:8" ht="12" x14ac:dyDescent="0.3">
      <c r="A352" s="614" t="s">
        <v>2044</v>
      </c>
      <c r="B352" s="614" t="s">
        <v>249</v>
      </c>
      <c r="C352" s="614" t="s">
        <v>244</v>
      </c>
      <c r="D352" s="614" t="s">
        <v>2354</v>
      </c>
      <c r="E352" s="614" t="s">
        <v>4</v>
      </c>
      <c r="F352" s="615" t="str">
        <f t="shared" si="10"/>
        <v>TIB - NORMALIZAÇÃO TÉCNICA;EMPRESA BRASILEIRA;GRANDE;;NÃO</v>
      </c>
      <c r="G352" s="616" t="s">
        <v>1567</v>
      </c>
      <c r="H352" s="617" t="str">
        <f t="shared" si="11"/>
        <v>O CAMPO A.11 NÃO PODE SER PREENCHIDO SE A INFORMAÇÃO DO CAMPO A.7 FOR DIFERENTE DE"INSTITUIÇÃO CREDENCIADA" OU SE A INFIRMAÇÃO DO CAMPO A.10 FOR DIFERENTE DE "PRIVADA".</v>
      </c>
    </row>
    <row r="353" spans="1:8" ht="12" x14ac:dyDescent="0.3">
      <c r="A353" s="614" t="s">
        <v>2044</v>
      </c>
      <c r="B353" s="614" t="s">
        <v>249</v>
      </c>
      <c r="C353" s="614" t="s">
        <v>244</v>
      </c>
      <c r="D353" s="614" t="s">
        <v>2354</v>
      </c>
      <c r="E353" s="614" t="s">
        <v>2354</v>
      </c>
      <c r="F353" s="615" t="str">
        <f t="shared" si="10"/>
        <v>TIB - NORMALIZAÇÃO TÉCNICA;EMPRESA BRASILEIRA;GRANDE;;</v>
      </c>
      <c r="G353" s="616" t="s">
        <v>1567</v>
      </c>
      <c r="H353" s="617" t="str">
        <f t="shared" si="11"/>
        <v>O EXECUTOR INFORMADO NÃO PODE EXECUTAR PROJETOS OU PROGRAMAS COM A QUALIFICAÇÃO SELECIONADA</v>
      </c>
    </row>
    <row r="354" spans="1:8" ht="12" x14ac:dyDescent="0.3">
      <c r="A354" s="614" t="s">
        <v>2044</v>
      </c>
      <c r="B354" s="614" t="s">
        <v>249</v>
      </c>
      <c r="C354" s="614" t="s">
        <v>2354</v>
      </c>
      <c r="D354" s="614" t="s">
        <v>250</v>
      </c>
      <c r="E354" s="614" t="s">
        <v>3</v>
      </c>
      <c r="F354" s="615" t="str">
        <f t="shared" si="10"/>
        <v>TIB - NORMALIZAÇÃO TÉCNICA;EMPRESA BRASILEIRA;;PÚBLICA;SIM</v>
      </c>
      <c r="G354" s="616" t="s">
        <v>1567</v>
      </c>
      <c r="H354" s="617" t="str">
        <f t="shared" si="11"/>
        <v>O CAMPO A.8 É DE PREENCHIMENTO OBRIGATÓRIO SE A INFORMAÇÃO DO CAMPO A.7 FOR "EMPRESA BRASILEIRA".</v>
      </c>
    </row>
    <row r="355" spans="1:8" ht="12" x14ac:dyDescent="0.3">
      <c r="A355" s="614" t="s">
        <v>2044</v>
      </c>
      <c r="B355" s="614" t="s">
        <v>249</v>
      </c>
      <c r="C355" s="614" t="s">
        <v>2354</v>
      </c>
      <c r="D355" s="614" t="s">
        <v>250</v>
      </c>
      <c r="E355" s="614" t="s">
        <v>4</v>
      </c>
      <c r="F355" s="615" t="str">
        <f t="shared" si="10"/>
        <v>TIB - NORMALIZAÇÃO TÉCNICA;EMPRESA BRASILEIRA;;PÚBLICA;NÃO</v>
      </c>
      <c r="G355" s="616" t="s">
        <v>1567</v>
      </c>
      <c r="H355" s="617" t="str">
        <f t="shared" si="11"/>
        <v>O CAMPO A.8 É DE PREENCHIMENTO OBRIGATÓRIO SE A INFORMAÇÃO DO CAMPO A.7 FOR "EMPRESA BRASILEIRA".</v>
      </c>
    </row>
    <row r="356" spans="1:8" ht="12" x14ac:dyDescent="0.3">
      <c r="A356" s="614" t="s">
        <v>2044</v>
      </c>
      <c r="B356" s="614" t="s">
        <v>249</v>
      </c>
      <c r="C356" s="614" t="s">
        <v>2354</v>
      </c>
      <c r="D356" s="614" t="s">
        <v>250</v>
      </c>
      <c r="E356" s="614" t="s">
        <v>2354</v>
      </c>
      <c r="F356" s="615" t="str">
        <f t="shared" si="10"/>
        <v>TIB - NORMALIZAÇÃO TÉCNICA;EMPRESA BRASILEIRA;;PÚBLICA;</v>
      </c>
      <c r="G356" s="616" t="s">
        <v>1567</v>
      </c>
      <c r="H356" s="617" t="str">
        <f t="shared" si="11"/>
        <v>O CAMPO A.8 É DE PREENCHIMENTO OBRIGATÓRIO SE A INFORMAÇÃO DO CAMPO A.7 FOR "EMPRESA BRASILEIRA".</v>
      </c>
    </row>
    <row r="357" spans="1:8" ht="12" x14ac:dyDescent="0.3">
      <c r="A357" s="614" t="s">
        <v>2044</v>
      </c>
      <c r="B357" s="614" t="s">
        <v>249</v>
      </c>
      <c r="C357" s="614" t="s">
        <v>2354</v>
      </c>
      <c r="D357" s="614" t="s">
        <v>251</v>
      </c>
      <c r="E357" s="614" t="s">
        <v>3</v>
      </c>
      <c r="F357" s="615" t="str">
        <f t="shared" si="10"/>
        <v>TIB - NORMALIZAÇÃO TÉCNICA;EMPRESA BRASILEIRA;;PRIVADA;SIM</v>
      </c>
      <c r="G357" s="616" t="s">
        <v>1567</v>
      </c>
      <c r="H357" s="617" t="str">
        <f t="shared" si="11"/>
        <v>O CAMPO A.8 É DE PREENCHIMENTO OBRIGATÓRIO SE A INFORMAÇÃO DO CAMPO A.7 FOR "EMPRESA BRASILEIRA".</v>
      </c>
    </row>
    <row r="358" spans="1:8" ht="12" x14ac:dyDescent="0.3">
      <c r="A358" s="614" t="s">
        <v>2044</v>
      </c>
      <c r="B358" s="614" t="s">
        <v>249</v>
      </c>
      <c r="C358" s="614" t="s">
        <v>2354</v>
      </c>
      <c r="D358" s="614" t="s">
        <v>251</v>
      </c>
      <c r="E358" s="614" t="s">
        <v>4</v>
      </c>
      <c r="F358" s="615" t="str">
        <f t="shared" si="10"/>
        <v>TIB - NORMALIZAÇÃO TÉCNICA;EMPRESA BRASILEIRA;;PRIVADA;NÃO</v>
      </c>
      <c r="G358" s="616" t="s">
        <v>1567</v>
      </c>
      <c r="H358" s="617" t="str">
        <f t="shared" si="11"/>
        <v>O CAMPO A.8 É DE PREENCHIMENTO OBRIGATÓRIO SE A INFORMAÇÃO DO CAMPO A.7 FOR "EMPRESA BRASILEIRA".</v>
      </c>
    </row>
    <row r="359" spans="1:8" ht="12" x14ac:dyDescent="0.3">
      <c r="A359" s="614" t="s">
        <v>2044</v>
      </c>
      <c r="B359" s="614" t="s">
        <v>249</v>
      </c>
      <c r="C359" s="614" t="s">
        <v>2354</v>
      </c>
      <c r="D359" s="614" t="s">
        <v>251</v>
      </c>
      <c r="E359" s="614" t="s">
        <v>2354</v>
      </c>
      <c r="F359" s="615" t="str">
        <f t="shared" si="10"/>
        <v>TIB - NORMALIZAÇÃO TÉCNICA;EMPRESA BRASILEIRA;;PRIVADA;</v>
      </c>
      <c r="G359" s="616" t="s">
        <v>1567</v>
      </c>
      <c r="H359" s="617" t="str">
        <f t="shared" si="11"/>
        <v>O CAMPO A.8 É DE PREENCHIMENTO OBRIGATÓRIO SE A INFORMAÇÃO DO CAMPO A.7 FOR "EMPRESA BRASILEIRA".</v>
      </c>
    </row>
    <row r="360" spans="1:8" ht="12" x14ac:dyDescent="0.3">
      <c r="A360" s="614" t="s">
        <v>2044</v>
      </c>
      <c r="B360" s="614" t="s">
        <v>249</v>
      </c>
      <c r="C360" s="614" t="s">
        <v>2354</v>
      </c>
      <c r="D360" s="614" t="s">
        <v>2354</v>
      </c>
      <c r="E360" s="614" t="s">
        <v>3</v>
      </c>
      <c r="F360" s="615" t="str">
        <f t="shared" si="10"/>
        <v>TIB - NORMALIZAÇÃO TÉCNICA;EMPRESA BRASILEIRA;;;SIM</v>
      </c>
      <c r="G360" s="616" t="s">
        <v>1567</v>
      </c>
      <c r="H360" s="617" t="str">
        <f t="shared" si="11"/>
        <v>O CAMPO A.8 É DE PREENCHIMENTO OBRIGATÓRIO SE A INFORMAÇÃO DO CAMPO A.7 FOR "EMPRESA BRASILEIRA".</v>
      </c>
    </row>
    <row r="361" spans="1:8" ht="12" x14ac:dyDescent="0.3">
      <c r="A361" s="614" t="s">
        <v>2044</v>
      </c>
      <c r="B361" s="614" t="s">
        <v>249</v>
      </c>
      <c r="C361" s="614" t="s">
        <v>2354</v>
      </c>
      <c r="D361" s="614" t="s">
        <v>2354</v>
      </c>
      <c r="E361" s="614" t="s">
        <v>4</v>
      </c>
      <c r="F361" s="615" t="str">
        <f t="shared" si="10"/>
        <v>TIB - NORMALIZAÇÃO TÉCNICA;EMPRESA BRASILEIRA;;;NÃO</v>
      </c>
      <c r="G361" s="616" t="s">
        <v>1567</v>
      </c>
      <c r="H361" s="617" t="str">
        <f t="shared" si="11"/>
        <v>O CAMPO A.8 É DE PREENCHIMENTO OBRIGATÓRIO SE A INFORMAÇÃO DO CAMPO A.7 FOR "EMPRESA BRASILEIRA".</v>
      </c>
    </row>
    <row r="362" spans="1:8" ht="12" x14ac:dyDescent="0.3">
      <c r="A362" s="614" t="s">
        <v>2044</v>
      </c>
      <c r="B362" s="614" t="s">
        <v>249</v>
      </c>
      <c r="C362" s="614" t="s">
        <v>2354</v>
      </c>
      <c r="D362" s="614" t="s">
        <v>2354</v>
      </c>
      <c r="E362" s="614" t="s">
        <v>2354</v>
      </c>
      <c r="F362" s="615" t="str">
        <f t="shared" si="10"/>
        <v>TIB - NORMALIZAÇÃO TÉCNICA;EMPRESA BRASILEIRA;;;</v>
      </c>
      <c r="G362" s="616" t="s">
        <v>1567</v>
      </c>
      <c r="H362" s="617" t="str">
        <f t="shared" si="11"/>
        <v>O CAMPO A.8 É DE PREENCHIMENTO OBRIGATÓRIO SE A INFORMAÇÃO DO CAMPO A.7 FOR "EMPRESA BRASILEIRA".</v>
      </c>
    </row>
    <row r="363" spans="1:8" ht="12" x14ac:dyDescent="0.3">
      <c r="A363" s="614" t="s">
        <v>2045</v>
      </c>
      <c r="B363" s="614" t="s">
        <v>249</v>
      </c>
      <c r="C363" s="614" t="s">
        <v>261</v>
      </c>
      <c r="D363" s="614" t="s">
        <v>250</v>
      </c>
      <c r="E363" s="614" t="s">
        <v>3</v>
      </c>
      <c r="F363" s="615" t="str">
        <f t="shared" si="10"/>
        <v>TIB - TREINAMENTO E AVALIAÇÃO DE CONFORMIDADE;EMPRESA BRASILEIRA;MICRO OU PEQUENO;PÚBLICA;SIM</v>
      </c>
      <c r="G363" s="616" t="s">
        <v>1567</v>
      </c>
      <c r="H363" s="617" t="str">
        <f t="shared" si="11"/>
        <v>O CAMPO A.10 NÃO PODE SER PREENCHIDO SE A INFORMAÇÃO DO CAMPO A.7 FOR DIFERENTE DE"INSTITUIÇÃO CREDENCIADA".</v>
      </c>
    </row>
    <row r="364" spans="1:8" ht="12" x14ac:dyDescent="0.3">
      <c r="A364" s="614" t="s">
        <v>2045</v>
      </c>
      <c r="B364" s="614" t="s">
        <v>249</v>
      </c>
      <c r="C364" s="614" t="s">
        <v>261</v>
      </c>
      <c r="D364" s="614" t="s">
        <v>250</v>
      </c>
      <c r="E364" s="614" t="s">
        <v>4</v>
      </c>
      <c r="F364" s="615" t="str">
        <f t="shared" si="10"/>
        <v>TIB - TREINAMENTO E AVALIAÇÃO DE CONFORMIDADE;EMPRESA BRASILEIRA;MICRO OU PEQUENO;PÚBLICA;NÃO</v>
      </c>
      <c r="G364" s="616" t="s">
        <v>1567</v>
      </c>
      <c r="H364" s="617" t="str">
        <f t="shared" si="11"/>
        <v>O CAMPO A.10 NÃO PODE SER PREENCHIDO SE A INFORMAÇÃO DO CAMPO A.7 FOR DIFERENTE DE"INSTITUIÇÃO CREDENCIADA".</v>
      </c>
    </row>
    <row r="365" spans="1:8" ht="12" x14ac:dyDescent="0.3">
      <c r="A365" s="614" t="s">
        <v>2045</v>
      </c>
      <c r="B365" s="614" t="s">
        <v>249</v>
      </c>
      <c r="C365" s="614" t="s">
        <v>261</v>
      </c>
      <c r="D365" s="614" t="s">
        <v>250</v>
      </c>
      <c r="E365" s="614" t="s">
        <v>2354</v>
      </c>
      <c r="F365" s="615" t="str">
        <f t="shared" si="10"/>
        <v>TIB - TREINAMENTO E AVALIAÇÃO DE CONFORMIDADE;EMPRESA BRASILEIRA;MICRO OU PEQUENO;PÚBLICA;</v>
      </c>
      <c r="G365" s="616" t="s">
        <v>1567</v>
      </c>
      <c r="H365" s="617" t="str">
        <f t="shared" si="11"/>
        <v>O CAMPO A.10 NÃO PODE SER PREENCHIDO SE A INFORMAÇÃO DO CAMPO A.7 FOR DIFERENTE DE"INSTITUIÇÃO CREDENCIADA".</v>
      </c>
    </row>
    <row r="366" spans="1:8" ht="12" x14ac:dyDescent="0.3">
      <c r="A366" s="614" t="s">
        <v>2045</v>
      </c>
      <c r="B366" s="614" t="s">
        <v>249</v>
      </c>
      <c r="C366" s="614" t="s">
        <v>261</v>
      </c>
      <c r="D366" s="614" t="s">
        <v>251</v>
      </c>
      <c r="E366" s="614" t="s">
        <v>3</v>
      </c>
      <c r="F366" s="615" t="str">
        <f t="shared" si="10"/>
        <v>TIB - TREINAMENTO E AVALIAÇÃO DE CONFORMIDADE;EMPRESA BRASILEIRA;MICRO OU PEQUENO;PRIVADA;SIM</v>
      </c>
      <c r="G366" s="616" t="s">
        <v>1567</v>
      </c>
      <c r="H366" s="617" t="str">
        <f t="shared" si="11"/>
        <v>O CAMPO A.10 NÃO PODE SER PREENCHIDO SE A INFORMAÇÃO DO CAMPO A.7 FOR DIFERENTE DE"INSTITUIÇÃO CREDENCIADA".</v>
      </c>
    </row>
    <row r="367" spans="1:8" ht="12" x14ac:dyDescent="0.3">
      <c r="A367" s="614" t="s">
        <v>2045</v>
      </c>
      <c r="B367" s="614" t="s">
        <v>249</v>
      </c>
      <c r="C367" s="614" t="s">
        <v>261</v>
      </c>
      <c r="D367" s="614" t="s">
        <v>251</v>
      </c>
      <c r="E367" s="614" t="s">
        <v>4</v>
      </c>
      <c r="F367" s="615" t="str">
        <f t="shared" si="10"/>
        <v>TIB - TREINAMENTO E AVALIAÇÃO DE CONFORMIDADE;EMPRESA BRASILEIRA;MICRO OU PEQUENO;PRIVADA;NÃO</v>
      </c>
      <c r="G367" s="616" t="s">
        <v>1567</v>
      </c>
      <c r="H367" s="617" t="str">
        <f t="shared" si="11"/>
        <v>O CAMPO A.10 NÃO PODE SER PREENCHIDO SE A INFORMAÇÃO DO CAMPO A.7 FOR DIFERENTE DE"INSTITUIÇÃO CREDENCIADA".</v>
      </c>
    </row>
    <row r="368" spans="1:8" ht="12" x14ac:dyDescent="0.3">
      <c r="A368" s="614" t="s">
        <v>2045</v>
      </c>
      <c r="B368" s="614" t="s">
        <v>249</v>
      </c>
      <c r="C368" s="614" t="s">
        <v>261</v>
      </c>
      <c r="D368" s="614" t="s">
        <v>251</v>
      </c>
      <c r="E368" s="614" t="s">
        <v>2354</v>
      </c>
      <c r="F368" s="615" t="str">
        <f t="shared" si="10"/>
        <v>TIB - TREINAMENTO E AVALIAÇÃO DE CONFORMIDADE;EMPRESA BRASILEIRA;MICRO OU PEQUENO;PRIVADA;</v>
      </c>
      <c r="G368" s="616" t="s">
        <v>1567</v>
      </c>
      <c r="H368" s="617" t="str">
        <f t="shared" si="11"/>
        <v>O CAMPO A.10 NÃO PODE SER PREENCHIDO SE A INFORMAÇÃO DO CAMPO A.7 FOR DIFERENTE DE"INSTITUIÇÃO CREDENCIADA".</v>
      </c>
    </row>
    <row r="369" spans="1:8" ht="12" x14ac:dyDescent="0.3">
      <c r="A369" s="614" t="s">
        <v>2045</v>
      </c>
      <c r="B369" s="614" t="s">
        <v>249</v>
      </c>
      <c r="C369" s="614" t="s">
        <v>261</v>
      </c>
      <c r="D369" s="614" t="s">
        <v>2354</v>
      </c>
      <c r="E369" s="614" t="s">
        <v>3</v>
      </c>
      <c r="F369" s="615" t="str">
        <f t="shared" si="10"/>
        <v>TIB - TREINAMENTO E AVALIAÇÃO DE CONFORMIDADE;EMPRESA BRASILEIRA;MICRO OU PEQUENO;;SIM</v>
      </c>
      <c r="G369" s="616" t="s">
        <v>1567</v>
      </c>
      <c r="H369" s="617" t="str">
        <f t="shared" si="11"/>
        <v>O CAMPO A.11 NÃO PODE SER PREENCHIDO SE A INFORMAÇÃO DO CAMPO A.7 FOR DIFERENTE DE"INSTITUIÇÃO CREDENCIADA" OU SE A INFIRMAÇÃO DO CAMPO A.10 FOR DIFERENTE DE "PRIVADA".</v>
      </c>
    </row>
    <row r="370" spans="1:8" ht="12" x14ac:dyDescent="0.3">
      <c r="A370" s="614" t="s">
        <v>2045</v>
      </c>
      <c r="B370" s="614" t="s">
        <v>249</v>
      </c>
      <c r="C370" s="614" t="s">
        <v>261</v>
      </c>
      <c r="D370" s="614" t="s">
        <v>2354</v>
      </c>
      <c r="E370" s="614" t="s">
        <v>4</v>
      </c>
      <c r="F370" s="615" t="str">
        <f t="shared" si="10"/>
        <v>TIB - TREINAMENTO E AVALIAÇÃO DE CONFORMIDADE;EMPRESA BRASILEIRA;MICRO OU PEQUENO;;NÃO</v>
      </c>
      <c r="G370" s="616" t="s">
        <v>1567</v>
      </c>
      <c r="H370" s="617" t="str">
        <f t="shared" si="11"/>
        <v>O CAMPO A.11 NÃO PODE SER PREENCHIDO SE A INFORMAÇÃO DO CAMPO A.7 FOR DIFERENTE DE"INSTITUIÇÃO CREDENCIADA" OU SE A INFIRMAÇÃO DO CAMPO A.10 FOR DIFERENTE DE "PRIVADA".</v>
      </c>
    </row>
    <row r="371" spans="1:8" ht="12" x14ac:dyDescent="0.3">
      <c r="A371" s="614" t="s">
        <v>2045</v>
      </c>
      <c r="B371" s="614" t="s">
        <v>249</v>
      </c>
      <c r="C371" s="614" t="s">
        <v>261</v>
      </c>
      <c r="D371" s="614" t="s">
        <v>2354</v>
      </c>
      <c r="E371" s="614" t="s">
        <v>2354</v>
      </c>
      <c r="F371" s="615" t="str">
        <f t="shared" si="10"/>
        <v>TIB - TREINAMENTO E AVALIAÇÃO DE CONFORMIDADE;EMPRESA BRASILEIRA;MICRO OU PEQUENO;;</v>
      </c>
      <c r="G371" s="616" t="s">
        <v>1575</v>
      </c>
      <c r="H371" s="617" t="str">
        <f t="shared" si="11"/>
        <v/>
      </c>
    </row>
    <row r="372" spans="1:8" ht="12" x14ac:dyDescent="0.3">
      <c r="A372" s="614" t="s">
        <v>2045</v>
      </c>
      <c r="B372" s="614" t="s">
        <v>249</v>
      </c>
      <c r="C372" s="614" t="s">
        <v>243</v>
      </c>
      <c r="D372" s="614" t="s">
        <v>250</v>
      </c>
      <c r="E372" s="614" t="s">
        <v>3</v>
      </c>
      <c r="F372" s="615" t="str">
        <f t="shared" si="10"/>
        <v>TIB - TREINAMENTO E AVALIAÇÃO DE CONFORMIDADE;EMPRESA BRASILEIRA;MÉDIO;PÚBLICA;SIM</v>
      </c>
      <c r="G372" s="616" t="s">
        <v>1567</v>
      </c>
      <c r="H372" s="617" t="str">
        <f t="shared" si="11"/>
        <v>O CAMPO A.10 NÃO PODE SER PREENCHIDO SE A INFORMAÇÃO DO CAMPO A.7 FOR DIFERENTE DE"INSTITUIÇÃO CREDENCIADA".</v>
      </c>
    </row>
    <row r="373" spans="1:8" ht="12" x14ac:dyDescent="0.3">
      <c r="A373" s="614" t="s">
        <v>2045</v>
      </c>
      <c r="B373" s="614" t="s">
        <v>249</v>
      </c>
      <c r="C373" s="614" t="s">
        <v>243</v>
      </c>
      <c r="D373" s="614" t="s">
        <v>250</v>
      </c>
      <c r="E373" s="614" t="s">
        <v>4</v>
      </c>
      <c r="F373" s="615" t="str">
        <f t="shared" si="10"/>
        <v>TIB - TREINAMENTO E AVALIAÇÃO DE CONFORMIDADE;EMPRESA BRASILEIRA;MÉDIO;PÚBLICA;NÃO</v>
      </c>
      <c r="G373" s="616" t="s">
        <v>1567</v>
      </c>
      <c r="H373" s="617" t="str">
        <f t="shared" si="11"/>
        <v>O CAMPO A.10 NÃO PODE SER PREENCHIDO SE A INFORMAÇÃO DO CAMPO A.7 FOR DIFERENTE DE"INSTITUIÇÃO CREDENCIADA".</v>
      </c>
    </row>
    <row r="374" spans="1:8" ht="12" x14ac:dyDescent="0.3">
      <c r="A374" s="614" t="s">
        <v>2045</v>
      </c>
      <c r="B374" s="614" t="s">
        <v>249</v>
      </c>
      <c r="C374" s="614" t="s">
        <v>243</v>
      </c>
      <c r="D374" s="614" t="s">
        <v>250</v>
      </c>
      <c r="E374" s="614" t="s">
        <v>2354</v>
      </c>
      <c r="F374" s="615" t="str">
        <f t="shared" si="10"/>
        <v>TIB - TREINAMENTO E AVALIAÇÃO DE CONFORMIDADE;EMPRESA BRASILEIRA;MÉDIO;PÚBLICA;</v>
      </c>
      <c r="G374" s="616" t="s">
        <v>1567</v>
      </c>
      <c r="H374" s="617" t="str">
        <f t="shared" si="11"/>
        <v>O CAMPO A.10 NÃO PODE SER PREENCHIDO SE A INFORMAÇÃO DO CAMPO A.7 FOR DIFERENTE DE"INSTITUIÇÃO CREDENCIADA".</v>
      </c>
    </row>
    <row r="375" spans="1:8" ht="12" x14ac:dyDescent="0.3">
      <c r="A375" s="614" t="s">
        <v>2045</v>
      </c>
      <c r="B375" s="614" t="s">
        <v>249</v>
      </c>
      <c r="C375" s="614" t="s">
        <v>243</v>
      </c>
      <c r="D375" s="614" t="s">
        <v>251</v>
      </c>
      <c r="E375" s="614" t="s">
        <v>3</v>
      </c>
      <c r="F375" s="615" t="str">
        <f t="shared" si="10"/>
        <v>TIB - TREINAMENTO E AVALIAÇÃO DE CONFORMIDADE;EMPRESA BRASILEIRA;MÉDIO;PRIVADA;SIM</v>
      </c>
      <c r="G375" s="616" t="s">
        <v>1567</v>
      </c>
      <c r="H375" s="617" t="str">
        <f t="shared" si="11"/>
        <v>O CAMPO A.10 NÃO PODE SER PREENCHIDO SE A INFORMAÇÃO DO CAMPO A.7 FOR DIFERENTE DE"INSTITUIÇÃO CREDENCIADA".</v>
      </c>
    </row>
    <row r="376" spans="1:8" ht="12" x14ac:dyDescent="0.3">
      <c r="A376" s="614" t="s">
        <v>2045</v>
      </c>
      <c r="B376" s="614" t="s">
        <v>249</v>
      </c>
      <c r="C376" s="614" t="s">
        <v>243</v>
      </c>
      <c r="D376" s="614" t="s">
        <v>251</v>
      </c>
      <c r="E376" s="614" t="s">
        <v>4</v>
      </c>
      <c r="F376" s="615" t="str">
        <f t="shared" si="10"/>
        <v>TIB - TREINAMENTO E AVALIAÇÃO DE CONFORMIDADE;EMPRESA BRASILEIRA;MÉDIO;PRIVADA;NÃO</v>
      </c>
      <c r="G376" s="616" t="s">
        <v>1567</v>
      </c>
      <c r="H376" s="617" t="str">
        <f t="shared" si="11"/>
        <v>O CAMPO A.10 NÃO PODE SER PREENCHIDO SE A INFORMAÇÃO DO CAMPO A.7 FOR DIFERENTE DE"INSTITUIÇÃO CREDENCIADA".</v>
      </c>
    </row>
    <row r="377" spans="1:8" ht="12" x14ac:dyDescent="0.3">
      <c r="A377" s="614" t="s">
        <v>2045</v>
      </c>
      <c r="B377" s="614" t="s">
        <v>249</v>
      </c>
      <c r="C377" s="614" t="s">
        <v>243</v>
      </c>
      <c r="D377" s="614" t="s">
        <v>251</v>
      </c>
      <c r="E377" s="614" t="s">
        <v>2354</v>
      </c>
      <c r="F377" s="615" t="str">
        <f t="shared" si="10"/>
        <v>TIB - TREINAMENTO E AVALIAÇÃO DE CONFORMIDADE;EMPRESA BRASILEIRA;MÉDIO;PRIVADA;</v>
      </c>
      <c r="G377" s="616" t="s">
        <v>1567</v>
      </c>
      <c r="H377" s="617" t="str">
        <f t="shared" si="11"/>
        <v>O CAMPO A.10 NÃO PODE SER PREENCHIDO SE A INFORMAÇÃO DO CAMPO A.7 FOR DIFERENTE DE"INSTITUIÇÃO CREDENCIADA".</v>
      </c>
    </row>
    <row r="378" spans="1:8" ht="12" x14ac:dyDescent="0.3">
      <c r="A378" s="614" t="s">
        <v>2045</v>
      </c>
      <c r="B378" s="614" t="s">
        <v>249</v>
      </c>
      <c r="C378" s="614" t="s">
        <v>243</v>
      </c>
      <c r="D378" s="614" t="s">
        <v>2354</v>
      </c>
      <c r="E378" s="614" t="s">
        <v>3</v>
      </c>
      <c r="F378" s="615" t="str">
        <f t="shared" si="10"/>
        <v>TIB - TREINAMENTO E AVALIAÇÃO DE CONFORMIDADE;EMPRESA BRASILEIRA;MÉDIO;;SIM</v>
      </c>
      <c r="G378" s="616" t="s">
        <v>1567</v>
      </c>
      <c r="H378" s="617" t="str">
        <f t="shared" si="11"/>
        <v>O CAMPO A.11 NÃO PODE SER PREENCHIDO SE A INFORMAÇÃO DO CAMPO A.7 FOR DIFERENTE DE"INSTITUIÇÃO CREDENCIADA" OU SE A INFIRMAÇÃO DO CAMPO A.10 FOR DIFERENTE DE "PRIVADA".</v>
      </c>
    </row>
    <row r="379" spans="1:8" ht="12" x14ac:dyDescent="0.3">
      <c r="A379" s="614" t="s">
        <v>2045</v>
      </c>
      <c r="B379" s="614" t="s">
        <v>249</v>
      </c>
      <c r="C379" s="614" t="s">
        <v>243</v>
      </c>
      <c r="D379" s="614" t="s">
        <v>2354</v>
      </c>
      <c r="E379" s="614" t="s">
        <v>4</v>
      </c>
      <c r="F379" s="615" t="str">
        <f t="shared" si="10"/>
        <v>TIB - TREINAMENTO E AVALIAÇÃO DE CONFORMIDADE;EMPRESA BRASILEIRA;MÉDIO;;NÃO</v>
      </c>
      <c r="G379" s="616" t="s">
        <v>1567</v>
      </c>
      <c r="H379" s="617" t="str">
        <f t="shared" si="11"/>
        <v>O CAMPO A.11 NÃO PODE SER PREENCHIDO SE A INFORMAÇÃO DO CAMPO A.7 FOR DIFERENTE DE"INSTITUIÇÃO CREDENCIADA" OU SE A INFIRMAÇÃO DO CAMPO A.10 FOR DIFERENTE DE "PRIVADA".</v>
      </c>
    </row>
    <row r="380" spans="1:8" ht="12" x14ac:dyDescent="0.3">
      <c r="A380" s="614" t="s">
        <v>2045</v>
      </c>
      <c r="B380" s="614" t="s">
        <v>249</v>
      </c>
      <c r="C380" s="614" t="s">
        <v>243</v>
      </c>
      <c r="D380" s="614" t="s">
        <v>2354</v>
      </c>
      <c r="E380" s="614" t="s">
        <v>2354</v>
      </c>
      <c r="F380" s="615" t="str">
        <f t="shared" si="10"/>
        <v>TIB - TREINAMENTO E AVALIAÇÃO DE CONFORMIDADE;EMPRESA BRASILEIRA;MÉDIO;;</v>
      </c>
      <c r="G380" s="616" t="s">
        <v>1567</v>
      </c>
      <c r="H380" s="617" t="str">
        <f t="shared" si="11"/>
        <v>O EXECUTOR INFORMADO NÃO PODE EXECUTAR PROJETOS OU PROGRAMAS COM A QUALIFICAÇÃO SELECIONADA</v>
      </c>
    </row>
    <row r="381" spans="1:8" ht="12" x14ac:dyDescent="0.3">
      <c r="A381" s="614" t="s">
        <v>2045</v>
      </c>
      <c r="B381" s="614" t="s">
        <v>249</v>
      </c>
      <c r="C381" s="614" t="s">
        <v>244</v>
      </c>
      <c r="D381" s="614" t="s">
        <v>250</v>
      </c>
      <c r="E381" s="614" t="s">
        <v>3</v>
      </c>
      <c r="F381" s="615" t="str">
        <f t="shared" si="10"/>
        <v>TIB - TREINAMENTO E AVALIAÇÃO DE CONFORMIDADE;EMPRESA BRASILEIRA;GRANDE;PÚBLICA;SIM</v>
      </c>
      <c r="G381" s="616" t="s">
        <v>1567</v>
      </c>
      <c r="H381" s="617" t="str">
        <f t="shared" si="11"/>
        <v>O CAMPO A.10 NÃO PODE SER PREENCHIDO SE A INFORMAÇÃO DO CAMPO A.7 FOR DIFERENTE DE"INSTITUIÇÃO CREDENCIADA".</v>
      </c>
    </row>
    <row r="382" spans="1:8" ht="12" x14ac:dyDescent="0.3">
      <c r="A382" s="614" t="s">
        <v>2045</v>
      </c>
      <c r="B382" s="614" t="s">
        <v>249</v>
      </c>
      <c r="C382" s="614" t="s">
        <v>244</v>
      </c>
      <c r="D382" s="614" t="s">
        <v>250</v>
      </c>
      <c r="E382" s="614" t="s">
        <v>4</v>
      </c>
      <c r="F382" s="615" t="str">
        <f t="shared" si="10"/>
        <v>TIB - TREINAMENTO E AVALIAÇÃO DE CONFORMIDADE;EMPRESA BRASILEIRA;GRANDE;PÚBLICA;NÃO</v>
      </c>
      <c r="G382" s="616" t="s">
        <v>1567</v>
      </c>
      <c r="H382" s="617" t="str">
        <f t="shared" si="11"/>
        <v>O CAMPO A.10 NÃO PODE SER PREENCHIDO SE A INFORMAÇÃO DO CAMPO A.7 FOR DIFERENTE DE"INSTITUIÇÃO CREDENCIADA".</v>
      </c>
    </row>
    <row r="383" spans="1:8" ht="12" x14ac:dyDescent="0.3">
      <c r="A383" s="614" t="s">
        <v>2045</v>
      </c>
      <c r="B383" s="614" t="s">
        <v>249</v>
      </c>
      <c r="C383" s="614" t="s">
        <v>244</v>
      </c>
      <c r="D383" s="614" t="s">
        <v>250</v>
      </c>
      <c r="E383" s="614" t="s">
        <v>2354</v>
      </c>
      <c r="F383" s="615" t="str">
        <f t="shared" si="10"/>
        <v>TIB - TREINAMENTO E AVALIAÇÃO DE CONFORMIDADE;EMPRESA BRASILEIRA;GRANDE;PÚBLICA;</v>
      </c>
      <c r="G383" s="616" t="s">
        <v>1567</v>
      </c>
      <c r="H383" s="617" t="str">
        <f t="shared" si="11"/>
        <v>O CAMPO A.10 NÃO PODE SER PREENCHIDO SE A INFORMAÇÃO DO CAMPO A.7 FOR DIFERENTE DE"INSTITUIÇÃO CREDENCIADA".</v>
      </c>
    </row>
    <row r="384" spans="1:8" ht="12" x14ac:dyDescent="0.3">
      <c r="A384" s="614" t="s">
        <v>2045</v>
      </c>
      <c r="B384" s="614" t="s">
        <v>249</v>
      </c>
      <c r="C384" s="614" t="s">
        <v>244</v>
      </c>
      <c r="D384" s="614" t="s">
        <v>251</v>
      </c>
      <c r="E384" s="614" t="s">
        <v>3</v>
      </c>
      <c r="F384" s="615" t="str">
        <f t="shared" si="10"/>
        <v>TIB - TREINAMENTO E AVALIAÇÃO DE CONFORMIDADE;EMPRESA BRASILEIRA;GRANDE;PRIVADA;SIM</v>
      </c>
      <c r="G384" s="616" t="s">
        <v>1567</v>
      </c>
      <c r="H384" s="617" t="str">
        <f t="shared" si="11"/>
        <v>O CAMPO A.10 NÃO PODE SER PREENCHIDO SE A INFORMAÇÃO DO CAMPO A.7 FOR DIFERENTE DE"INSTITUIÇÃO CREDENCIADA".</v>
      </c>
    </row>
    <row r="385" spans="1:8" ht="12" x14ac:dyDescent="0.3">
      <c r="A385" s="614" t="s">
        <v>2045</v>
      </c>
      <c r="B385" s="614" t="s">
        <v>249</v>
      </c>
      <c r="C385" s="614" t="s">
        <v>244</v>
      </c>
      <c r="D385" s="614" t="s">
        <v>251</v>
      </c>
      <c r="E385" s="614" t="s">
        <v>4</v>
      </c>
      <c r="F385" s="615" t="str">
        <f t="shared" si="10"/>
        <v>TIB - TREINAMENTO E AVALIAÇÃO DE CONFORMIDADE;EMPRESA BRASILEIRA;GRANDE;PRIVADA;NÃO</v>
      </c>
      <c r="G385" s="616" t="s">
        <v>1567</v>
      </c>
      <c r="H385" s="617" t="str">
        <f t="shared" si="11"/>
        <v>O CAMPO A.10 NÃO PODE SER PREENCHIDO SE A INFORMAÇÃO DO CAMPO A.7 FOR DIFERENTE DE"INSTITUIÇÃO CREDENCIADA".</v>
      </c>
    </row>
    <row r="386" spans="1:8" ht="12" x14ac:dyDescent="0.3">
      <c r="A386" s="614" t="s">
        <v>2045</v>
      </c>
      <c r="B386" s="614" t="s">
        <v>249</v>
      </c>
      <c r="C386" s="614" t="s">
        <v>244</v>
      </c>
      <c r="D386" s="614" t="s">
        <v>251</v>
      </c>
      <c r="E386" s="614" t="s">
        <v>2354</v>
      </c>
      <c r="F386" s="615" t="str">
        <f t="shared" si="10"/>
        <v>TIB - TREINAMENTO E AVALIAÇÃO DE CONFORMIDADE;EMPRESA BRASILEIRA;GRANDE;PRIVADA;</v>
      </c>
      <c r="G386" s="616" t="s">
        <v>1567</v>
      </c>
      <c r="H386" s="617" t="str">
        <f t="shared" si="11"/>
        <v>O CAMPO A.10 NÃO PODE SER PREENCHIDO SE A INFORMAÇÃO DO CAMPO A.7 FOR DIFERENTE DE"INSTITUIÇÃO CREDENCIADA".</v>
      </c>
    </row>
    <row r="387" spans="1:8" ht="12" x14ac:dyDescent="0.3">
      <c r="A387" s="614" t="s">
        <v>2045</v>
      </c>
      <c r="B387" s="614" t="s">
        <v>249</v>
      </c>
      <c r="C387" s="614" t="s">
        <v>244</v>
      </c>
      <c r="D387" s="614" t="s">
        <v>2354</v>
      </c>
      <c r="E387" s="614" t="s">
        <v>3</v>
      </c>
      <c r="F387" s="615" t="str">
        <f t="shared" ref="F387:F450" si="12">CONCATENATE(A387,";",B387,";",C387,";",D387,";",E387)</f>
        <v>TIB - TREINAMENTO E AVALIAÇÃO DE CONFORMIDADE;EMPRESA BRASILEIRA;GRANDE;;SIM</v>
      </c>
      <c r="G387" s="616" t="s">
        <v>1567</v>
      </c>
      <c r="H387" s="617" t="str">
        <f t="shared" ref="H387:H450" si="13">IF(AND(B387=$J$7,C387=""),$K$12,IF(AND(B387&lt;&gt;$J$7,C387&lt;&gt;""),$K$13,IF(AND(B387=$J$5,D387=""),$K$14,IF(AND(B387&lt;&gt;$J$5,D387&lt;&gt;""),$K$15,IF(AND(B387=$J$5,D387=$M$6,E387=""),$K$16,IF(AND(OR(B387&lt;&gt;$J$5,D387&lt;&gt;$M$6),E387&lt;&gt;""),$K$17,IF(G387="N",$K$18,"")))))))</f>
        <v>O CAMPO A.11 NÃO PODE SER PREENCHIDO SE A INFORMAÇÃO DO CAMPO A.7 FOR DIFERENTE DE"INSTITUIÇÃO CREDENCIADA" OU SE A INFIRMAÇÃO DO CAMPO A.10 FOR DIFERENTE DE "PRIVADA".</v>
      </c>
    </row>
    <row r="388" spans="1:8" ht="12" x14ac:dyDescent="0.3">
      <c r="A388" s="614" t="s">
        <v>2045</v>
      </c>
      <c r="B388" s="614" t="s">
        <v>249</v>
      </c>
      <c r="C388" s="614" t="s">
        <v>244</v>
      </c>
      <c r="D388" s="614" t="s">
        <v>2354</v>
      </c>
      <c r="E388" s="614" t="s">
        <v>4</v>
      </c>
      <c r="F388" s="615" t="str">
        <f t="shared" si="12"/>
        <v>TIB - TREINAMENTO E AVALIAÇÃO DE CONFORMIDADE;EMPRESA BRASILEIRA;GRANDE;;NÃO</v>
      </c>
      <c r="G388" s="616" t="s">
        <v>1567</v>
      </c>
      <c r="H388" s="617" t="str">
        <f t="shared" si="13"/>
        <v>O CAMPO A.11 NÃO PODE SER PREENCHIDO SE A INFORMAÇÃO DO CAMPO A.7 FOR DIFERENTE DE"INSTITUIÇÃO CREDENCIADA" OU SE A INFIRMAÇÃO DO CAMPO A.10 FOR DIFERENTE DE "PRIVADA".</v>
      </c>
    </row>
    <row r="389" spans="1:8" ht="12" x14ac:dyDescent="0.3">
      <c r="A389" s="614" t="s">
        <v>2045</v>
      </c>
      <c r="B389" s="614" t="s">
        <v>249</v>
      </c>
      <c r="C389" s="614" t="s">
        <v>244</v>
      </c>
      <c r="D389" s="614" t="s">
        <v>2354</v>
      </c>
      <c r="E389" s="614" t="s">
        <v>2354</v>
      </c>
      <c r="F389" s="615" t="str">
        <f t="shared" si="12"/>
        <v>TIB - TREINAMENTO E AVALIAÇÃO DE CONFORMIDADE;EMPRESA BRASILEIRA;GRANDE;;</v>
      </c>
      <c r="G389" s="616" t="s">
        <v>1575</v>
      </c>
      <c r="H389" s="617" t="str">
        <f t="shared" si="13"/>
        <v/>
      </c>
    </row>
    <row r="390" spans="1:8" ht="12" x14ac:dyDescent="0.3">
      <c r="A390" s="614" t="s">
        <v>2045</v>
      </c>
      <c r="B390" s="614" t="s">
        <v>249</v>
      </c>
      <c r="C390" s="614" t="s">
        <v>2354</v>
      </c>
      <c r="D390" s="614" t="s">
        <v>250</v>
      </c>
      <c r="E390" s="614" t="s">
        <v>3</v>
      </c>
      <c r="F390" s="615" t="str">
        <f t="shared" si="12"/>
        <v>TIB - TREINAMENTO E AVALIAÇÃO DE CONFORMIDADE;EMPRESA BRASILEIRA;;PÚBLICA;SIM</v>
      </c>
      <c r="G390" s="616" t="s">
        <v>1567</v>
      </c>
      <c r="H390" s="617" t="str">
        <f t="shared" si="13"/>
        <v>O CAMPO A.8 É DE PREENCHIMENTO OBRIGATÓRIO SE A INFORMAÇÃO DO CAMPO A.7 FOR "EMPRESA BRASILEIRA".</v>
      </c>
    </row>
    <row r="391" spans="1:8" ht="12" x14ac:dyDescent="0.3">
      <c r="A391" s="614" t="s">
        <v>2045</v>
      </c>
      <c r="B391" s="614" t="s">
        <v>249</v>
      </c>
      <c r="C391" s="614" t="s">
        <v>2354</v>
      </c>
      <c r="D391" s="614" t="s">
        <v>250</v>
      </c>
      <c r="E391" s="614" t="s">
        <v>4</v>
      </c>
      <c r="F391" s="615" t="str">
        <f t="shared" si="12"/>
        <v>TIB - TREINAMENTO E AVALIAÇÃO DE CONFORMIDADE;EMPRESA BRASILEIRA;;PÚBLICA;NÃO</v>
      </c>
      <c r="G391" s="616" t="s">
        <v>1567</v>
      </c>
      <c r="H391" s="617" t="str">
        <f t="shared" si="13"/>
        <v>O CAMPO A.8 É DE PREENCHIMENTO OBRIGATÓRIO SE A INFORMAÇÃO DO CAMPO A.7 FOR "EMPRESA BRASILEIRA".</v>
      </c>
    </row>
    <row r="392" spans="1:8" ht="12" x14ac:dyDescent="0.3">
      <c r="A392" s="614" t="s">
        <v>2045</v>
      </c>
      <c r="B392" s="614" t="s">
        <v>249</v>
      </c>
      <c r="C392" s="614" t="s">
        <v>2354</v>
      </c>
      <c r="D392" s="614" t="s">
        <v>250</v>
      </c>
      <c r="E392" s="614" t="s">
        <v>2354</v>
      </c>
      <c r="F392" s="615" t="str">
        <f t="shared" si="12"/>
        <v>TIB - TREINAMENTO E AVALIAÇÃO DE CONFORMIDADE;EMPRESA BRASILEIRA;;PÚBLICA;</v>
      </c>
      <c r="G392" s="616" t="s">
        <v>1567</v>
      </c>
      <c r="H392" s="617" t="str">
        <f t="shared" si="13"/>
        <v>O CAMPO A.8 É DE PREENCHIMENTO OBRIGATÓRIO SE A INFORMAÇÃO DO CAMPO A.7 FOR "EMPRESA BRASILEIRA".</v>
      </c>
    </row>
    <row r="393" spans="1:8" ht="12" x14ac:dyDescent="0.3">
      <c r="A393" s="614" t="s">
        <v>2045</v>
      </c>
      <c r="B393" s="614" t="s">
        <v>249</v>
      </c>
      <c r="C393" s="614" t="s">
        <v>2354</v>
      </c>
      <c r="D393" s="614" t="s">
        <v>251</v>
      </c>
      <c r="E393" s="614" t="s">
        <v>3</v>
      </c>
      <c r="F393" s="615" t="str">
        <f t="shared" si="12"/>
        <v>TIB - TREINAMENTO E AVALIAÇÃO DE CONFORMIDADE;EMPRESA BRASILEIRA;;PRIVADA;SIM</v>
      </c>
      <c r="G393" s="616" t="s">
        <v>1567</v>
      </c>
      <c r="H393" s="617" t="str">
        <f t="shared" si="13"/>
        <v>O CAMPO A.8 É DE PREENCHIMENTO OBRIGATÓRIO SE A INFORMAÇÃO DO CAMPO A.7 FOR "EMPRESA BRASILEIRA".</v>
      </c>
    </row>
    <row r="394" spans="1:8" ht="12" x14ac:dyDescent="0.3">
      <c r="A394" s="614" t="s">
        <v>2045</v>
      </c>
      <c r="B394" s="614" t="s">
        <v>249</v>
      </c>
      <c r="C394" s="614" t="s">
        <v>2354</v>
      </c>
      <c r="D394" s="614" t="s">
        <v>251</v>
      </c>
      <c r="E394" s="614" t="s">
        <v>4</v>
      </c>
      <c r="F394" s="615" t="str">
        <f t="shared" si="12"/>
        <v>TIB - TREINAMENTO E AVALIAÇÃO DE CONFORMIDADE;EMPRESA BRASILEIRA;;PRIVADA;NÃO</v>
      </c>
      <c r="G394" s="616" t="s">
        <v>1567</v>
      </c>
      <c r="H394" s="617" t="str">
        <f t="shared" si="13"/>
        <v>O CAMPO A.8 É DE PREENCHIMENTO OBRIGATÓRIO SE A INFORMAÇÃO DO CAMPO A.7 FOR "EMPRESA BRASILEIRA".</v>
      </c>
    </row>
    <row r="395" spans="1:8" ht="12" x14ac:dyDescent="0.3">
      <c r="A395" s="614" t="s">
        <v>2045</v>
      </c>
      <c r="B395" s="614" t="s">
        <v>249</v>
      </c>
      <c r="C395" s="614" t="s">
        <v>2354</v>
      </c>
      <c r="D395" s="614" t="s">
        <v>251</v>
      </c>
      <c r="E395" s="614" t="s">
        <v>2354</v>
      </c>
      <c r="F395" s="615" t="str">
        <f t="shared" si="12"/>
        <v>TIB - TREINAMENTO E AVALIAÇÃO DE CONFORMIDADE;EMPRESA BRASILEIRA;;PRIVADA;</v>
      </c>
      <c r="G395" s="616" t="s">
        <v>1567</v>
      </c>
      <c r="H395" s="617" t="str">
        <f t="shared" si="13"/>
        <v>O CAMPO A.8 É DE PREENCHIMENTO OBRIGATÓRIO SE A INFORMAÇÃO DO CAMPO A.7 FOR "EMPRESA BRASILEIRA".</v>
      </c>
    </row>
    <row r="396" spans="1:8" ht="12" x14ac:dyDescent="0.3">
      <c r="A396" s="614" t="s">
        <v>2045</v>
      </c>
      <c r="B396" s="614" t="s">
        <v>249</v>
      </c>
      <c r="C396" s="614" t="s">
        <v>2354</v>
      </c>
      <c r="D396" s="614" t="s">
        <v>2354</v>
      </c>
      <c r="E396" s="614" t="s">
        <v>3</v>
      </c>
      <c r="F396" s="615" t="str">
        <f t="shared" si="12"/>
        <v>TIB - TREINAMENTO E AVALIAÇÃO DE CONFORMIDADE;EMPRESA BRASILEIRA;;;SIM</v>
      </c>
      <c r="G396" s="616" t="s">
        <v>1567</v>
      </c>
      <c r="H396" s="617" t="str">
        <f t="shared" si="13"/>
        <v>O CAMPO A.8 É DE PREENCHIMENTO OBRIGATÓRIO SE A INFORMAÇÃO DO CAMPO A.7 FOR "EMPRESA BRASILEIRA".</v>
      </c>
    </row>
    <row r="397" spans="1:8" ht="12" x14ac:dyDescent="0.3">
      <c r="A397" s="614" t="s">
        <v>2045</v>
      </c>
      <c r="B397" s="614" t="s">
        <v>249</v>
      </c>
      <c r="C397" s="614" t="s">
        <v>2354</v>
      </c>
      <c r="D397" s="614" t="s">
        <v>2354</v>
      </c>
      <c r="E397" s="614" t="s">
        <v>4</v>
      </c>
      <c r="F397" s="615" t="str">
        <f t="shared" si="12"/>
        <v>TIB - TREINAMENTO E AVALIAÇÃO DE CONFORMIDADE;EMPRESA BRASILEIRA;;;NÃO</v>
      </c>
      <c r="G397" s="616" t="s">
        <v>1567</v>
      </c>
      <c r="H397" s="617" t="str">
        <f t="shared" si="13"/>
        <v>O CAMPO A.8 É DE PREENCHIMENTO OBRIGATÓRIO SE A INFORMAÇÃO DO CAMPO A.7 FOR "EMPRESA BRASILEIRA".</v>
      </c>
    </row>
    <row r="398" spans="1:8" ht="12" x14ac:dyDescent="0.3">
      <c r="A398" s="614" t="s">
        <v>2045</v>
      </c>
      <c r="B398" s="614" t="s">
        <v>249</v>
      </c>
      <c r="C398" s="614" t="s">
        <v>2354</v>
      </c>
      <c r="D398" s="614" t="s">
        <v>2354</v>
      </c>
      <c r="E398" s="614" t="s">
        <v>2354</v>
      </c>
      <c r="F398" s="615" t="str">
        <f t="shared" si="12"/>
        <v>TIB - TREINAMENTO E AVALIAÇÃO DE CONFORMIDADE;EMPRESA BRASILEIRA;;;</v>
      </c>
      <c r="G398" s="616" t="s">
        <v>1567</v>
      </c>
      <c r="H398" s="617" t="str">
        <f t="shared" si="13"/>
        <v>O CAMPO A.8 É DE PREENCHIMENTO OBRIGATÓRIO SE A INFORMAÇÃO DO CAMPO A.7 FOR "EMPRESA BRASILEIRA".</v>
      </c>
    </row>
    <row r="399" spans="1:8" ht="12" x14ac:dyDescent="0.3">
      <c r="A399" s="614" t="s">
        <v>253</v>
      </c>
      <c r="B399" s="614" t="s">
        <v>249</v>
      </c>
      <c r="C399" s="614" t="s">
        <v>261</v>
      </c>
      <c r="D399" s="614" t="s">
        <v>250</v>
      </c>
      <c r="E399" s="614" t="s">
        <v>3</v>
      </c>
      <c r="F399" s="615" t="str">
        <f t="shared" si="12"/>
        <v>ENGENHARIA BÁSICA NÃO ROTINEIRA;EMPRESA BRASILEIRA;MICRO OU PEQUENO;PÚBLICA;SIM</v>
      </c>
      <c r="G399" s="616" t="s">
        <v>1567</v>
      </c>
      <c r="H399" s="617" t="str">
        <f t="shared" si="13"/>
        <v>O CAMPO A.10 NÃO PODE SER PREENCHIDO SE A INFORMAÇÃO DO CAMPO A.7 FOR DIFERENTE DE"INSTITUIÇÃO CREDENCIADA".</v>
      </c>
    </row>
    <row r="400" spans="1:8" ht="12" x14ac:dyDescent="0.3">
      <c r="A400" s="614" t="s">
        <v>253</v>
      </c>
      <c r="B400" s="614" t="s">
        <v>249</v>
      </c>
      <c r="C400" s="614" t="s">
        <v>261</v>
      </c>
      <c r="D400" s="614" t="s">
        <v>250</v>
      </c>
      <c r="E400" s="614" t="s">
        <v>4</v>
      </c>
      <c r="F400" s="615" t="str">
        <f t="shared" si="12"/>
        <v>ENGENHARIA BÁSICA NÃO ROTINEIRA;EMPRESA BRASILEIRA;MICRO OU PEQUENO;PÚBLICA;NÃO</v>
      </c>
      <c r="G400" s="616" t="s">
        <v>1567</v>
      </c>
      <c r="H400" s="617" t="str">
        <f t="shared" si="13"/>
        <v>O CAMPO A.10 NÃO PODE SER PREENCHIDO SE A INFORMAÇÃO DO CAMPO A.7 FOR DIFERENTE DE"INSTITUIÇÃO CREDENCIADA".</v>
      </c>
    </row>
    <row r="401" spans="1:8" ht="12" x14ac:dyDescent="0.3">
      <c r="A401" s="614" t="s">
        <v>253</v>
      </c>
      <c r="B401" s="614" t="s">
        <v>249</v>
      </c>
      <c r="C401" s="614" t="s">
        <v>261</v>
      </c>
      <c r="D401" s="614" t="s">
        <v>250</v>
      </c>
      <c r="E401" s="614" t="s">
        <v>2354</v>
      </c>
      <c r="F401" s="615" t="str">
        <f t="shared" si="12"/>
        <v>ENGENHARIA BÁSICA NÃO ROTINEIRA;EMPRESA BRASILEIRA;MICRO OU PEQUENO;PÚBLICA;</v>
      </c>
      <c r="G401" s="616" t="s">
        <v>1567</v>
      </c>
      <c r="H401" s="617" t="str">
        <f t="shared" si="13"/>
        <v>O CAMPO A.10 NÃO PODE SER PREENCHIDO SE A INFORMAÇÃO DO CAMPO A.7 FOR DIFERENTE DE"INSTITUIÇÃO CREDENCIADA".</v>
      </c>
    </row>
    <row r="402" spans="1:8" ht="12" x14ac:dyDescent="0.3">
      <c r="A402" s="614" t="s">
        <v>253</v>
      </c>
      <c r="B402" s="614" t="s">
        <v>249</v>
      </c>
      <c r="C402" s="614" t="s">
        <v>261</v>
      </c>
      <c r="D402" s="614" t="s">
        <v>251</v>
      </c>
      <c r="E402" s="614" t="s">
        <v>3</v>
      </c>
      <c r="F402" s="615" t="str">
        <f t="shared" si="12"/>
        <v>ENGENHARIA BÁSICA NÃO ROTINEIRA;EMPRESA BRASILEIRA;MICRO OU PEQUENO;PRIVADA;SIM</v>
      </c>
      <c r="G402" s="616" t="s">
        <v>1567</v>
      </c>
      <c r="H402" s="617" t="str">
        <f t="shared" si="13"/>
        <v>O CAMPO A.10 NÃO PODE SER PREENCHIDO SE A INFORMAÇÃO DO CAMPO A.7 FOR DIFERENTE DE"INSTITUIÇÃO CREDENCIADA".</v>
      </c>
    </row>
    <row r="403" spans="1:8" ht="12" x14ac:dyDescent="0.3">
      <c r="A403" s="614" t="s">
        <v>253</v>
      </c>
      <c r="B403" s="614" t="s">
        <v>249</v>
      </c>
      <c r="C403" s="614" t="s">
        <v>261</v>
      </c>
      <c r="D403" s="614" t="s">
        <v>251</v>
      </c>
      <c r="E403" s="614" t="s">
        <v>4</v>
      </c>
      <c r="F403" s="615" t="str">
        <f t="shared" si="12"/>
        <v>ENGENHARIA BÁSICA NÃO ROTINEIRA;EMPRESA BRASILEIRA;MICRO OU PEQUENO;PRIVADA;NÃO</v>
      </c>
      <c r="G403" s="616" t="s">
        <v>1567</v>
      </c>
      <c r="H403" s="617" t="str">
        <f t="shared" si="13"/>
        <v>O CAMPO A.10 NÃO PODE SER PREENCHIDO SE A INFORMAÇÃO DO CAMPO A.7 FOR DIFERENTE DE"INSTITUIÇÃO CREDENCIADA".</v>
      </c>
    </row>
    <row r="404" spans="1:8" ht="12" x14ac:dyDescent="0.3">
      <c r="A404" s="614" t="s">
        <v>253</v>
      </c>
      <c r="B404" s="614" t="s">
        <v>249</v>
      </c>
      <c r="C404" s="614" t="s">
        <v>261</v>
      </c>
      <c r="D404" s="614" t="s">
        <v>251</v>
      </c>
      <c r="E404" s="614" t="s">
        <v>2354</v>
      </c>
      <c r="F404" s="615" t="str">
        <f t="shared" si="12"/>
        <v>ENGENHARIA BÁSICA NÃO ROTINEIRA;EMPRESA BRASILEIRA;MICRO OU PEQUENO;PRIVADA;</v>
      </c>
      <c r="G404" s="616" t="s">
        <v>1567</v>
      </c>
      <c r="H404" s="617" t="str">
        <f t="shared" si="13"/>
        <v>O CAMPO A.10 NÃO PODE SER PREENCHIDO SE A INFORMAÇÃO DO CAMPO A.7 FOR DIFERENTE DE"INSTITUIÇÃO CREDENCIADA".</v>
      </c>
    </row>
    <row r="405" spans="1:8" ht="12" x14ac:dyDescent="0.3">
      <c r="A405" s="614" t="s">
        <v>253</v>
      </c>
      <c r="B405" s="614" t="s">
        <v>249</v>
      </c>
      <c r="C405" s="614" t="s">
        <v>261</v>
      </c>
      <c r="D405" s="614" t="s">
        <v>2354</v>
      </c>
      <c r="E405" s="614" t="s">
        <v>3</v>
      </c>
      <c r="F405" s="615" t="str">
        <f t="shared" si="12"/>
        <v>ENGENHARIA BÁSICA NÃO ROTINEIRA;EMPRESA BRASILEIRA;MICRO OU PEQUENO;;SIM</v>
      </c>
      <c r="G405" s="616" t="s">
        <v>1567</v>
      </c>
      <c r="H405" s="617" t="str">
        <f t="shared" si="13"/>
        <v>O CAMPO A.11 NÃO PODE SER PREENCHIDO SE A INFORMAÇÃO DO CAMPO A.7 FOR DIFERENTE DE"INSTITUIÇÃO CREDENCIADA" OU SE A INFIRMAÇÃO DO CAMPO A.10 FOR DIFERENTE DE "PRIVADA".</v>
      </c>
    </row>
    <row r="406" spans="1:8" ht="12" x14ac:dyDescent="0.3">
      <c r="A406" s="614" t="s">
        <v>253</v>
      </c>
      <c r="B406" s="614" t="s">
        <v>249</v>
      </c>
      <c r="C406" s="614" t="s">
        <v>261</v>
      </c>
      <c r="D406" s="614" t="s">
        <v>2354</v>
      </c>
      <c r="E406" s="614" t="s">
        <v>4</v>
      </c>
      <c r="F406" s="615" t="str">
        <f t="shared" si="12"/>
        <v>ENGENHARIA BÁSICA NÃO ROTINEIRA;EMPRESA BRASILEIRA;MICRO OU PEQUENO;;NÃO</v>
      </c>
      <c r="G406" s="616" t="s">
        <v>1567</v>
      </c>
      <c r="H406" s="617" t="str">
        <f t="shared" si="13"/>
        <v>O CAMPO A.11 NÃO PODE SER PREENCHIDO SE A INFORMAÇÃO DO CAMPO A.7 FOR DIFERENTE DE"INSTITUIÇÃO CREDENCIADA" OU SE A INFIRMAÇÃO DO CAMPO A.10 FOR DIFERENTE DE "PRIVADA".</v>
      </c>
    </row>
    <row r="407" spans="1:8" ht="12" x14ac:dyDescent="0.3">
      <c r="A407" s="614" t="s">
        <v>253</v>
      </c>
      <c r="B407" s="614" t="s">
        <v>249</v>
      </c>
      <c r="C407" s="614" t="s">
        <v>261</v>
      </c>
      <c r="D407" s="614" t="s">
        <v>2354</v>
      </c>
      <c r="E407" s="614" t="s">
        <v>2354</v>
      </c>
      <c r="F407" s="615" t="str">
        <f t="shared" si="12"/>
        <v>ENGENHARIA BÁSICA NÃO ROTINEIRA;EMPRESA BRASILEIRA;MICRO OU PEQUENO;;</v>
      </c>
      <c r="G407" s="616" t="s">
        <v>1575</v>
      </c>
      <c r="H407" s="617" t="str">
        <f t="shared" si="13"/>
        <v/>
      </c>
    </row>
    <row r="408" spans="1:8" ht="12" x14ac:dyDescent="0.3">
      <c r="A408" s="614" t="s">
        <v>253</v>
      </c>
      <c r="B408" s="614" t="s">
        <v>249</v>
      </c>
      <c r="C408" s="614" t="s">
        <v>243</v>
      </c>
      <c r="D408" s="614" t="s">
        <v>250</v>
      </c>
      <c r="E408" s="614" t="s">
        <v>3</v>
      </c>
      <c r="F408" s="615" t="str">
        <f t="shared" si="12"/>
        <v>ENGENHARIA BÁSICA NÃO ROTINEIRA;EMPRESA BRASILEIRA;MÉDIO;PÚBLICA;SIM</v>
      </c>
      <c r="G408" s="616" t="s">
        <v>1567</v>
      </c>
      <c r="H408" s="617" t="str">
        <f t="shared" si="13"/>
        <v>O CAMPO A.10 NÃO PODE SER PREENCHIDO SE A INFORMAÇÃO DO CAMPO A.7 FOR DIFERENTE DE"INSTITUIÇÃO CREDENCIADA".</v>
      </c>
    </row>
    <row r="409" spans="1:8" ht="12" x14ac:dyDescent="0.3">
      <c r="A409" s="614" t="s">
        <v>253</v>
      </c>
      <c r="B409" s="614" t="s">
        <v>249</v>
      </c>
      <c r="C409" s="614" t="s">
        <v>243</v>
      </c>
      <c r="D409" s="614" t="s">
        <v>250</v>
      </c>
      <c r="E409" s="614" t="s">
        <v>4</v>
      </c>
      <c r="F409" s="615" t="str">
        <f t="shared" si="12"/>
        <v>ENGENHARIA BÁSICA NÃO ROTINEIRA;EMPRESA BRASILEIRA;MÉDIO;PÚBLICA;NÃO</v>
      </c>
      <c r="G409" s="616" t="s">
        <v>1567</v>
      </c>
      <c r="H409" s="617" t="str">
        <f t="shared" si="13"/>
        <v>O CAMPO A.10 NÃO PODE SER PREENCHIDO SE A INFORMAÇÃO DO CAMPO A.7 FOR DIFERENTE DE"INSTITUIÇÃO CREDENCIADA".</v>
      </c>
    </row>
    <row r="410" spans="1:8" ht="12" x14ac:dyDescent="0.3">
      <c r="A410" s="614" t="s">
        <v>253</v>
      </c>
      <c r="B410" s="614" t="s">
        <v>249</v>
      </c>
      <c r="C410" s="614" t="s">
        <v>243</v>
      </c>
      <c r="D410" s="614" t="s">
        <v>250</v>
      </c>
      <c r="E410" s="614" t="s">
        <v>2354</v>
      </c>
      <c r="F410" s="615" t="str">
        <f t="shared" si="12"/>
        <v>ENGENHARIA BÁSICA NÃO ROTINEIRA;EMPRESA BRASILEIRA;MÉDIO;PÚBLICA;</v>
      </c>
      <c r="G410" s="616" t="s">
        <v>1567</v>
      </c>
      <c r="H410" s="617" t="str">
        <f t="shared" si="13"/>
        <v>O CAMPO A.10 NÃO PODE SER PREENCHIDO SE A INFORMAÇÃO DO CAMPO A.7 FOR DIFERENTE DE"INSTITUIÇÃO CREDENCIADA".</v>
      </c>
    </row>
    <row r="411" spans="1:8" ht="12" x14ac:dyDescent="0.3">
      <c r="A411" s="614" t="s">
        <v>253</v>
      </c>
      <c r="B411" s="614" t="s">
        <v>249</v>
      </c>
      <c r="C411" s="614" t="s">
        <v>243</v>
      </c>
      <c r="D411" s="614" t="s">
        <v>251</v>
      </c>
      <c r="E411" s="614" t="s">
        <v>3</v>
      </c>
      <c r="F411" s="615" t="str">
        <f t="shared" si="12"/>
        <v>ENGENHARIA BÁSICA NÃO ROTINEIRA;EMPRESA BRASILEIRA;MÉDIO;PRIVADA;SIM</v>
      </c>
      <c r="G411" s="616" t="s">
        <v>1567</v>
      </c>
      <c r="H411" s="617" t="str">
        <f t="shared" si="13"/>
        <v>O CAMPO A.10 NÃO PODE SER PREENCHIDO SE A INFORMAÇÃO DO CAMPO A.7 FOR DIFERENTE DE"INSTITUIÇÃO CREDENCIADA".</v>
      </c>
    </row>
    <row r="412" spans="1:8" ht="12" x14ac:dyDescent="0.3">
      <c r="A412" s="614" t="s">
        <v>253</v>
      </c>
      <c r="B412" s="614" t="s">
        <v>249</v>
      </c>
      <c r="C412" s="614" t="s">
        <v>243</v>
      </c>
      <c r="D412" s="614" t="s">
        <v>251</v>
      </c>
      <c r="E412" s="614" t="s">
        <v>4</v>
      </c>
      <c r="F412" s="615" t="str">
        <f t="shared" si="12"/>
        <v>ENGENHARIA BÁSICA NÃO ROTINEIRA;EMPRESA BRASILEIRA;MÉDIO;PRIVADA;NÃO</v>
      </c>
      <c r="G412" s="616" t="s">
        <v>1567</v>
      </c>
      <c r="H412" s="617" t="str">
        <f t="shared" si="13"/>
        <v>O CAMPO A.10 NÃO PODE SER PREENCHIDO SE A INFORMAÇÃO DO CAMPO A.7 FOR DIFERENTE DE"INSTITUIÇÃO CREDENCIADA".</v>
      </c>
    </row>
    <row r="413" spans="1:8" ht="12" x14ac:dyDescent="0.3">
      <c r="A413" s="614" t="s">
        <v>253</v>
      </c>
      <c r="B413" s="614" t="s">
        <v>249</v>
      </c>
      <c r="C413" s="614" t="s">
        <v>243</v>
      </c>
      <c r="D413" s="614" t="s">
        <v>251</v>
      </c>
      <c r="E413" s="614" t="s">
        <v>2354</v>
      </c>
      <c r="F413" s="615" t="str">
        <f t="shared" si="12"/>
        <v>ENGENHARIA BÁSICA NÃO ROTINEIRA;EMPRESA BRASILEIRA;MÉDIO;PRIVADA;</v>
      </c>
      <c r="G413" s="616" t="s">
        <v>1567</v>
      </c>
      <c r="H413" s="617" t="str">
        <f t="shared" si="13"/>
        <v>O CAMPO A.10 NÃO PODE SER PREENCHIDO SE A INFORMAÇÃO DO CAMPO A.7 FOR DIFERENTE DE"INSTITUIÇÃO CREDENCIADA".</v>
      </c>
    </row>
    <row r="414" spans="1:8" ht="12" x14ac:dyDescent="0.3">
      <c r="A414" s="614" t="s">
        <v>253</v>
      </c>
      <c r="B414" s="614" t="s">
        <v>249</v>
      </c>
      <c r="C414" s="614" t="s">
        <v>243</v>
      </c>
      <c r="D414" s="614" t="s">
        <v>2354</v>
      </c>
      <c r="E414" s="614" t="s">
        <v>3</v>
      </c>
      <c r="F414" s="615" t="str">
        <f t="shared" si="12"/>
        <v>ENGENHARIA BÁSICA NÃO ROTINEIRA;EMPRESA BRASILEIRA;MÉDIO;;SIM</v>
      </c>
      <c r="G414" s="616" t="s">
        <v>1567</v>
      </c>
      <c r="H414" s="617" t="str">
        <f t="shared" si="13"/>
        <v>O CAMPO A.11 NÃO PODE SER PREENCHIDO SE A INFORMAÇÃO DO CAMPO A.7 FOR DIFERENTE DE"INSTITUIÇÃO CREDENCIADA" OU SE A INFIRMAÇÃO DO CAMPO A.10 FOR DIFERENTE DE "PRIVADA".</v>
      </c>
    </row>
    <row r="415" spans="1:8" ht="12" x14ac:dyDescent="0.3">
      <c r="A415" s="614" t="s">
        <v>253</v>
      </c>
      <c r="B415" s="614" t="s">
        <v>249</v>
      </c>
      <c r="C415" s="614" t="s">
        <v>243</v>
      </c>
      <c r="D415" s="614" t="s">
        <v>2354</v>
      </c>
      <c r="E415" s="614" t="s">
        <v>4</v>
      </c>
      <c r="F415" s="615" t="str">
        <f t="shared" si="12"/>
        <v>ENGENHARIA BÁSICA NÃO ROTINEIRA;EMPRESA BRASILEIRA;MÉDIO;;NÃO</v>
      </c>
      <c r="G415" s="616" t="s">
        <v>1567</v>
      </c>
      <c r="H415" s="617" t="str">
        <f t="shared" si="13"/>
        <v>O CAMPO A.11 NÃO PODE SER PREENCHIDO SE A INFORMAÇÃO DO CAMPO A.7 FOR DIFERENTE DE"INSTITUIÇÃO CREDENCIADA" OU SE A INFIRMAÇÃO DO CAMPO A.10 FOR DIFERENTE DE "PRIVADA".</v>
      </c>
    </row>
    <row r="416" spans="1:8" ht="12" x14ac:dyDescent="0.3">
      <c r="A416" s="614" t="s">
        <v>253</v>
      </c>
      <c r="B416" s="614" t="s">
        <v>249</v>
      </c>
      <c r="C416" s="614" t="s">
        <v>243</v>
      </c>
      <c r="D416" s="614" t="s">
        <v>2354</v>
      </c>
      <c r="E416" s="614" t="s">
        <v>2354</v>
      </c>
      <c r="F416" s="615" t="str">
        <f t="shared" si="12"/>
        <v>ENGENHARIA BÁSICA NÃO ROTINEIRA;EMPRESA BRASILEIRA;MÉDIO;;</v>
      </c>
      <c r="G416" s="616" t="s">
        <v>1575</v>
      </c>
      <c r="H416" s="617" t="str">
        <f t="shared" si="13"/>
        <v/>
      </c>
    </row>
    <row r="417" spans="1:8" ht="12" x14ac:dyDescent="0.3">
      <c r="A417" s="614" t="s">
        <v>253</v>
      </c>
      <c r="B417" s="614" t="s">
        <v>249</v>
      </c>
      <c r="C417" s="614" t="s">
        <v>244</v>
      </c>
      <c r="D417" s="614" t="s">
        <v>250</v>
      </c>
      <c r="E417" s="614" t="s">
        <v>3</v>
      </c>
      <c r="F417" s="615" t="str">
        <f t="shared" si="12"/>
        <v>ENGENHARIA BÁSICA NÃO ROTINEIRA;EMPRESA BRASILEIRA;GRANDE;PÚBLICA;SIM</v>
      </c>
      <c r="G417" s="616" t="s">
        <v>1567</v>
      </c>
      <c r="H417" s="617" t="str">
        <f t="shared" si="13"/>
        <v>O CAMPO A.10 NÃO PODE SER PREENCHIDO SE A INFORMAÇÃO DO CAMPO A.7 FOR DIFERENTE DE"INSTITUIÇÃO CREDENCIADA".</v>
      </c>
    </row>
    <row r="418" spans="1:8" ht="12" x14ac:dyDescent="0.3">
      <c r="A418" s="614" t="s">
        <v>253</v>
      </c>
      <c r="B418" s="614" t="s">
        <v>249</v>
      </c>
      <c r="C418" s="614" t="s">
        <v>244</v>
      </c>
      <c r="D418" s="614" t="s">
        <v>250</v>
      </c>
      <c r="E418" s="614" t="s">
        <v>4</v>
      </c>
      <c r="F418" s="615" t="str">
        <f t="shared" si="12"/>
        <v>ENGENHARIA BÁSICA NÃO ROTINEIRA;EMPRESA BRASILEIRA;GRANDE;PÚBLICA;NÃO</v>
      </c>
      <c r="G418" s="616" t="s">
        <v>1567</v>
      </c>
      <c r="H418" s="617" t="str">
        <f t="shared" si="13"/>
        <v>O CAMPO A.10 NÃO PODE SER PREENCHIDO SE A INFORMAÇÃO DO CAMPO A.7 FOR DIFERENTE DE"INSTITUIÇÃO CREDENCIADA".</v>
      </c>
    </row>
    <row r="419" spans="1:8" ht="12" x14ac:dyDescent="0.3">
      <c r="A419" s="614" t="s">
        <v>253</v>
      </c>
      <c r="B419" s="614" t="s">
        <v>249</v>
      </c>
      <c r="C419" s="614" t="s">
        <v>244</v>
      </c>
      <c r="D419" s="614" t="s">
        <v>250</v>
      </c>
      <c r="E419" s="614" t="s">
        <v>2354</v>
      </c>
      <c r="F419" s="615" t="str">
        <f t="shared" si="12"/>
        <v>ENGENHARIA BÁSICA NÃO ROTINEIRA;EMPRESA BRASILEIRA;GRANDE;PÚBLICA;</v>
      </c>
      <c r="G419" s="616" t="s">
        <v>1567</v>
      </c>
      <c r="H419" s="617" t="str">
        <f t="shared" si="13"/>
        <v>O CAMPO A.10 NÃO PODE SER PREENCHIDO SE A INFORMAÇÃO DO CAMPO A.7 FOR DIFERENTE DE"INSTITUIÇÃO CREDENCIADA".</v>
      </c>
    </row>
    <row r="420" spans="1:8" ht="12" x14ac:dyDescent="0.3">
      <c r="A420" s="614" t="s">
        <v>253</v>
      </c>
      <c r="B420" s="614" t="s">
        <v>249</v>
      </c>
      <c r="C420" s="614" t="s">
        <v>244</v>
      </c>
      <c r="D420" s="614" t="s">
        <v>251</v>
      </c>
      <c r="E420" s="614" t="s">
        <v>3</v>
      </c>
      <c r="F420" s="615" t="str">
        <f t="shared" si="12"/>
        <v>ENGENHARIA BÁSICA NÃO ROTINEIRA;EMPRESA BRASILEIRA;GRANDE;PRIVADA;SIM</v>
      </c>
      <c r="G420" s="616" t="s">
        <v>1567</v>
      </c>
      <c r="H420" s="617" t="str">
        <f t="shared" si="13"/>
        <v>O CAMPO A.10 NÃO PODE SER PREENCHIDO SE A INFORMAÇÃO DO CAMPO A.7 FOR DIFERENTE DE"INSTITUIÇÃO CREDENCIADA".</v>
      </c>
    </row>
    <row r="421" spans="1:8" ht="12" x14ac:dyDescent="0.3">
      <c r="A421" s="614" t="s">
        <v>253</v>
      </c>
      <c r="B421" s="614" t="s">
        <v>249</v>
      </c>
      <c r="C421" s="614" t="s">
        <v>244</v>
      </c>
      <c r="D421" s="614" t="s">
        <v>251</v>
      </c>
      <c r="E421" s="614" t="s">
        <v>4</v>
      </c>
      <c r="F421" s="615" t="str">
        <f t="shared" si="12"/>
        <v>ENGENHARIA BÁSICA NÃO ROTINEIRA;EMPRESA BRASILEIRA;GRANDE;PRIVADA;NÃO</v>
      </c>
      <c r="G421" s="616" t="s">
        <v>1567</v>
      </c>
      <c r="H421" s="617" t="str">
        <f t="shared" si="13"/>
        <v>O CAMPO A.10 NÃO PODE SER PREENCHIDO SE A INFORMAÇÃO DO CAMPO A.7 FOR DIFERENTE DE"INSTITUIÇÃO CREDENCIADA".</v>
      </c>
    </row>
    <row r="422" spans="1:8" ht="12" x14ac:dyDescent="0.3">
      <c r="A422" s="614" t="s">
        <v>253</v>
      </c>
      <c r="B422" s="614" t="s">
        <v>249</v>
      </c>
      <c r="C422" s="614" t="s">
        <v>244</v>
      </c>
      <c r="D422" s="614" t="s">
        <v>251</v>
      </c>
      <c r="E422" s="614" t="s">
        <v>2354</v>
      </c>
      <c r="F422" s="615" t="str">
        <f t="shared" si="12"/>
        <v>ENGENHARIA BÁSICA NÃO ROTINEIRA;EMPRESA BRASILEIRA;GRANDE;PRIVADA;</v>
      </c>
      <c r="G422" s="616" t="s">
        <v>1567</v>
      </c>
      <c r="H422" s="617" t="str">
        <f t="shared" si="13"/>
        <v>O CAMPO A.10 NÃO PODE SER PREENCHIDO SE A INFORMAÇÃO DO CAMPO A.7 FOR DIFERENTE DE"INSTITUIÇÃO CREDENCIADA".</v>
      </c>
    </row>
    <row r="423" spans="1:8" ht="12" x14ac:dyDescent="0.3">
      <c r="A423" s="614" t="s">
        <v>253</v>
      </c>
      <c r="B423" s="614" t="s">
        <v>249</v>
      </c>
      <c r="C423" s="614" t="s">
        <v>244</v>
      </c>
      <c r="D423" s="614" t="s">
        <v>2354</v>
      </c>
      <c r="E423" s="614" t="s">
        <v>3</v>
      </c>
      <c r="F423" s="615" t="str">
        <f t="shared" si="12"/>
        <v>ENGENHARIA BÁSICA NÃO ROTINEIRA;EMPRESA BRASILEIRA;GRANDE;;SIM</v>
      </c>
      <c r="G423" s="616" t="s">
        <v>1567</v>
      </c>
      <c r="H423" s="617" t="str">
        <f t="shared" si="13"/>
        <v>O CAMPO A.11 NÃO PODE SER PREENCHIDO SE A INFORMAÇÃO DO CAMPO A.7 FOR DIFERENTE DE"INSTITUIÇÃO CREDENCIADA" OU SE A INFIRMAÇÃO DO CAMPO A.10 FOR DIFERENTE DE "PRIVADA".</v>
      </c>
    </row>
    <row r="424" spans="1:8" ht="12" x14ac:dyDescent="0.3">
      <c r="A424" s="614" t="s">
        <v>253</v>
      </c>
      <c r="B424" s="614" t="s">
        <v>249</v>
      </c>
      <c r="C424" s="614" t="s">
        <v>244</v>
      </c>
      <c r="D424" s="614" t="s">
        <v>2354</v>
      </c>
      <c r="E424" s="614" t="s">
        <v>4</v>
      </c>
      <c r="F424" s="615" t="str">
        <f t="shared" si="12"/>
        <v>ENGENHARIA BÁSICA NÃO ROTINEIRA;EMPRESA BRASILEIRA;GRANDE;;NÃO</v>
      </c>
      <c r="G424" s="616" t="s">
        <v>1567</v>
      </c>
      <c r="H424" s="617" t="str">
        <f t="shared" si="13"/>
        <v>O CAMPO A.11 NÃO PODE SER PREENCHIDO SE A INFORMAÇÃO DO CAMPO A.7 FOR DIFERENTE DE"INSTITUIÇÃO CREDENCIADA" OU SE A INFIRMAÇÃO DO CAMPO A.10 FOR DIFERENTE DE "PRIVADA".</v>
      </c>
    </row>
    <row r="425" spans="1:8" ht="12" x14ac:dyDescent="0.3">
      <c r="A425" s="614" t="s">
        <v>253</v>
      </c>
      <c r="B425" s="614" t="s">
        <v>249</v>
      </c>
      <c r="C425" s="614" t="s">
        <v>244</v>
      </c>
      <c r="D425" s="614" t="s">
        <v>2354</v>
      </c>
      <c r="E425" s="614" t="s">
        <v>2354</v>
      </c>
      <c r="F425" s="615" t="str">
        <f t="shared" si="12"/>
        <v>ENGENHARIA BÁSICA NÃO ROTINEIRA;EMPRESA BRASILEIRA;GRANDE;;</v>
      </c>
      <c r="G425" s="616" t="s">
        <v>1575</v>
      </c>
      <c r="H425" s="617" t="str">
        <f t="shared" si="13"/>
        <v/>
      </c>
    </row>
    <row r="426" spans="1:8" ht="12" x14ac:dyDescent="0.3">
      <c r="A426" s="614" t="s">
        <v>253</v>
      </c>
      <c r="B426" s="614" t="s">
        <v>249</v>
      </c>
      <c r="C426" s="614" t="s">
        <v>2354</v>
      </c>
      <c r="D426" s="614" t="s">
        <v>250</v>
      </c>
      <c r="E426" s="614" t="s">
        <v>3</v>
      </c>
      <c r="F426" s="615" t="str">
        <f t="shared" si="12"/>
        <v>ENGENHARIA BÁSICA NÃO ROTINEIRA;EMPRESA BRASILEIRA;;PÚBLICA;SIM</v>
      </c>
      <c r="G426" s="616" t="s">
        <v>1567</v>
      </c>
      <c r="H426" s="617" t="str">
        <f t="shared" si="13"/>
        <v>O CAMPO A.8 É DE PREENCHIMENTO OBRIGATÓRIO SE A INFORMAÇÃO DO CAMPO A.7 FOR "EMPRESA BRASILEIRA".</v>
      </c>
    </row>
    <row r="427" spans="1:8" ht="12" x14ac:dyDescent="0.3">
      <c r="A427" s="614" t="s">
        <v>253</v>
      </c>
      <c r="B427" s="614" t="s">
        <v>249</v>
      </c>
      <c r="C427" s="614" t="s">
        <v>2354</v>
      </c>
      <c r="D427" s="614" t="s">
        <v>250</v>
      </c>
      <c r="E427" s="614" t="s">
        <v>4</v>
      </c>
      <c r="F427" s="615" t="str">
        <f t="shared" si="12"/>
        <v>ENGENHARIA BÁSICA NÃO ROTINEIRA;EMPRESA BRASILEIRA;;PÚBLICA;NÃO</v>
      </c>
      <c r="G427" s="616" t="s">
        <v>1567</v>
      </c>
      <c r="H427" s="617" t="str">
        <f t="shared" si="13"/>
        <v>O CAMPO A.8 É DE PREENCHIMENTO OBRIGATÓRIO SE A INFORMAÇÃO DO CAMPO A.7 FOR "EMPRESA BRASILEIRA".</v>
      </c>
    </row>
    <row r="428" spans="1:8" ht="12" x14ac:dyDescent="0.3">
      <c r="A428" s="614" t="s">
        <v>253</v>
      </c>
      <c r="B428" s="614" t="s">
        <v>249</v>
      </c>
      <c r="C428" s="614" t="s">
        <v>2354</v>
      </c>
      <c r="D428" s="614" t="s">
        <v>250</v>
      </c>
      <c r="E428" s="614" t="s">
        <v>2354</v>
      </c>
      <c r="F428" s="615" t="str">
        <f t="shared" si="12"/>
        <v>ENGENHARIA BÁSICA NÃO ROTINEIRA;EMPRESA BRASILEIRA;;PÚBLICA;</v>
      </c>
      <c r="G428" s="616" t="s">
        <v>1567</v>
      </c>
      <c r="H428" s="617" t="str">
        <f t="shared" si="13"/>
        <v>O CAMPO A.8 É DE PREENCHIMENTO OBRIGATÓRIO SE A INFORMAÇÃO DO CAMPO A.7 FOR "EMPRESA BRASILEIRA".</v>
      </c>
    </row>
    <row r="429" spans="1:8" ht="12" x14ac:dyDescent="0.3">
      <c r="A429" s="614" t="s">
        <v>253</v>
      </c>
      <c r="B429" s="614" t="s">
        <v>249</v>
      </c>
      <c r="C429" s="614" t="s">
        <v>2354</v>
      </c>
      <c r="D429" s="614" t="s">
        <v>251</v>
      </c>
      <c r="E429" s="614" t="s">
        <v>3</v>
      </c>
      <c r="F429" s="615" t="str">
        <f t="shared" si="12"/>
        <v>ENGENHARIA BÁSICA NÃO ROTINEIRA;EMPRESA BRASILEIRA;;PRIVADA;SIM</v>
      </c>
      <c r="G429" s="616" t="s">
        <v>1567</v>
      </c>
      <c r="H429" s="617" t="str">
        <f t="shared" si="13"/>
        <v>O CAMPO A.8 É DE PREENCHIMENTO OBRIGATÓRIO SE A INFORMAÇÃO DO CAMPO A.7 FOR "EMPRESA BRASILEIRA".</v>
      </c>
    </row>
    <row r="430" spans="1:8" ht="12" x14ac:dyDescent="0.3">
      <c r="A430" s="614" t="s">
        <v>253</v>
      </c>
      <c r="B430" s="614" t="s">
        <v>249</v>
      </c>
      <c r="C430" s="614" t="s">
        <v>2354</v>
      </c>
      <c r="D430" s="614" t="s">
        <v>251</v>
      </c>
      <c r="E430" s="614" t="s">
        <v>4</v>
      </c>
      <c r="F430" s="615" t="str">
        <f t="shared" si="12"/>
        <v>ENGENHARIA BÁSICA NÃO ROTINEIRA;EMPRESA BRASILEIRA;;PRIVADA;NÃO</v>
      </c>
      <c r="G430" s="616" t="s">
        <v>1567</v>
      </c>
      <c r="H430" s="617" t="str">
        <f t="shared" si="13"/>
        <v>O CAMPO A.8 É DE PREENCHIMENTO OBRIGATÓRIO SE A INFORMAÇÃO DO CAMPO A.7 FOR "EMPRESA BRASILEIRA".</v>
      </c>
    </row>
    <row r="431" spans="1:8" ht="12" x14ac:dyDescent="0.3">
      <c r="A431" s="614" t="s">
        <v>253</v>
      </c>
      <c r="B431" s="614" t="s">
        <v>249</v>
      </c>
      <c r="C431" s="614" t="s">
        <v>2354</v>
      </c>
      <c r="D431" s="614" t="s">
        <v>251</v>
      </c>
      <c r="E431" s="614" t="s">
        <v>2354</v>
      </c>
      <c r="F431" s="615" t="str">
        <f t="shared" si="12"/>
        <v>ENGENHARIA BÁSICA NÃO ROTINEIRA;EMPRESA BRASILEIRA;;PRIVADA;</v>
      </c>
      <c r="G431" s="616" t="s">
        <v>1567</v>
      </c>
      <c r="H431" s="617" t="str">
        <f t="shared" si="13"/>
        <v>O CAMPO A.8 É DE PREENCHIMENTO OBRIGATÓRIO SE A INFORMAÇÃO DO CAMPO A.7 FOR "EMPRESA BRASILEIRA".</v>
      </c>
    </row>
    <row r="432" spans="1:8" ht="12" x14ac:dyDescent="0.3">
      <c r="A432" s="614" t="s">
        <v>253</v>
      </c>
      <c r="B432" s="614" t="s">
        <v>249</v>
      </c>
      <c r="C432" s="614" t="s">
        <v>2354</v>
      </c>
      <c r="D432" s="614" t="s">
        <v>2354</v>
      </c>
      <c r="E432" s="614" t="s">
        <v>3</v>
      </c>
      <c r="F432" s="615" t="str">
        <f t="shared" si="12"/>
        <v>ENGENHARIA BÁSICA NÃO ROTINEIRA;EMPRESA BRASILEIRA;;;SIM</v>
      </c>
      <c r="G432" s="616" t="s">
        <v>1567</v>
      </c>
      <c r="H432" s="617" t="str">
        <f t="shared" si="13"/>
        <v>O CAMPO A.8 É DE PREENCHIMENTO OBRIGATÓRIO SE A INFORMAÇÃO DO CAMPO A.7 FOR "EMPRESA BRASILEIRA".</v>
      </c>
    </row>
    <row r="433" spans="1:8" ht="12" x14ac:dyDescent="0.3">
      <c r="A433" s="614" t="s">
        <v>253</v>
      </c>
      <c r="B433" s="614" t="s">
        <v>249</v>
      </c>
      <c r="C433" s="614" t="s">
        <v>2354</v>
      </c>
      <c r="D433" s="614" t="s">
        <v>2354</v>
      </c>
      <c r="E433" s="614" t="s">
        <v>4</v>
      </c>
      <c r="F433" s="615" t="str">
        <f t="shared" si="12"/>
        <v>ENGENHARIA BÁSICA NÃO ROTINEIRA;EMPRESA BRASILEIRA;;;NÃO</v>
      </c>
      <c r="G433" s="616" t="s">
        <v>1567</v>
      </c>
      <c r="H433" s="617" t="str">
        <f t="shared" si="13"/>
        <v>O CAMPO A.8 É DE PREENCHIMENTO OBRIGATÓRIO SE A INFORMAÇÃO DO CAMPO A.7 FOR "EMPRESA BRASILEIRA".</v>
      </c>
    </row>
    <row r="434" spans="1:8" ht="12" x14ac:dyDescent="0.3">
      <c r="A434" s="614" t="s">
        <v>253</v>
      </c>
      <c r="B434" s="614" t="s">
        <v>249</v>
      </c>
      <c r="C434" s="614" t="s">
        <v>2354</v>
      </c>
      <c r="D434" s="614" t="s">
        <v>2354</v>
      </c>
      <c r="E434" s="614" t="s">
        <v>2354</v>
      </c>
      <c r="F434" s="615" t="str">
        <f t="shared" si="12"/>
        <v>ENGENHARIA BÁSICA NÃO ROTINEIRA;EMPRESA BRASILEIRA;;;</v>
      </c>
      <c r="G434" s="616" t="s">
        <v>1567</v>
      </c>
      <c r="H434" s="617" t="str">
        <f t="shared" si="13"/>
        <v>O CAMPO A.8 É DE PREENCHIMENTO OBRIGATÓRIO SE A INFORMAÇÃO DO CAMPO A.7 FOR "EMPRESA BRASILEIRA".</v>
      </c>
    </row>
    <row r="435" spans="1:8" ht="12" x14ac:dyDescent="0.3">
      <c r="A435" s="614" t="s">
        <v>2047</v>
      </c>
      <c r="B435" s="614" t="s">
        <v>249</v>
      </c>
      <c r="C435" s="614" t="s">
        <v>261</v>
      </c>
      <c r="D435" s="614" t="s">
        <v>250</v>
      </c>
      <c r="E435" s="614" t="s">
        <v>3</v>
      </c>
      <c r="F435" s="615" t="str">
        <f t="shared" si="12"/>
        <v>ESTUDO DE BACIAS COM AQUISIÇÃO DE DADOS;EMPRESA BRASILEIRA;MICRO OU PEQUENO;PÚBLICA;SIM</v>
      </c>
      <c r="G435" s="616" t="s">
        <v>1567</v>
      </c>
      <c r="H435" s="617" t="str">
        <f t="shared" si="13"/>
        <v>O CAMPO A.10 NÃO PODE SER PREENCHIDO SE A INFORMAÇÃO DO CAMPO A.7 FOR DIFERENTE DE"INSTITUIÇÃO CREDENCIADA".</v>
      </c>
    </row>
    <row r="436" spans="1:8" ht="12" x14ac:dyDescent="0.3">
      <c r="A436" s="614" t="s">
        <v>2047</v>
      </c>
      <c r="B436" s="614" t="s">
        <v>249</v>
      </c>
      <c r="C436" s="614" t="s">
        <v>261</v>
      </c>
      <c r="D436" s="614" t="s">
        <v>250</v>
      </c>
      <c r="E436" s="614" t="s">
        <v>4</v>
      </c>
      <c r="F436" s="615" t="str">
        <f t="shared" si="12"/>
        <v>ESTUDO DE BACIAS COM AQUISIÇÃO DE DADOS;EMPRESA BRASILEIRA;MICRO OU PEQUENO;PÚBLICA;NÃO</v>
      </c>
      <c r="G436" s="616" t="s">
        <v>1567</v>
      </c>
      <c r="H436" s="617" t="str">
        <f t="shared" si="13"/>
        <v>O CAMPO A.10 NÃO PODE SER PREENCHIDO SE A INFORMAÇÃO DO CAMPO A.7 FOR DIFERENTE DE"INSTITUIÇÃO CREDENCIADA".</v>
      </c>
    </row>
    <row r="437" spans="1:8" ht="12" x14ac:dyDescent="0.3">
      <c r="A437" s="614" t="s">
        <v>2047</v>
      </c>
      <c r="B437" s="614" t="s">
        <v>249</v>
      </c>
      <c r="C437" s="614" t="s">
        <v>261</v>
      </c>
      <c r="D437" s="614" t="s">
        <v>250</v>
      </c>
      <c r="E437" s="614" t="s">
        <v>2354</v>
      </c>
      <c r="F437" s="615" t="str">
        <f t="shared" si="12"/>
        <v>ESTUDO DE BACIAS COM AQUISIÇÃO DE DADOS;EMPRESA BRASILEIRA;MICRO OU PEQUENO;PÚBLICA;</v>
      </c>
      <c r="G437" s="616" t="s">
        <v>1567</v>
      </c>
      <c r="H437" s="617" t="str">
        <f t="shared" si="13"/>
        <v>O CAMPO A.10 NÃO PODE SER PREENCHIDO SE A INFORMAÇÃO DO CAMPO A.7 FOR DIFERENTE DE"INSTITUIÇÃO CREDENCIADA".</v>
      </c>
    </row>
    <row r="438" spans="1:8" ht="12" x14ac:dyDescent="0.3">
      <c r="A438" s="614" t="s">
        <v>2047</v>
      </c>
      <c r="B438" s="614" t="s">
        <v>249</v>
      </c>
      <c r="C438" s="614" t="s">
        <v>261</v>
      </c>
      <c r="D438" s="614" t="s">
        <v>251</v>
      </c>
      <c r="E438" s="614" t="s">
        <v>3</v>
      </c>
      <c r="F438" s="615" t="str">
        <f t="shared" si="12"/>
        <v>ESTUDO DE BACIAS COM AQUISIÇÃO DE DADOS;EMPRESA BRASILEIRA;MICRO OU PEQUENO;PRIVADA;SIM</v>
      </c>
      <c r="G438" s="616" t="s">
        <v>1567</v>
      </c>
      <c r="H438" s="617" t="str">
        <f t="shared" si="13"/>
        <v>O CAMPO A.10 NÃO PODE SER PREENCHIDO SE A INFORMAÇÃO DO CAMPO A.7 FOR DIFERENTE DE"INSTITUIÇÃO CREDENCIADA".</v>
      </c>
    </row>
    <row r="439" spans="1:8" ht="12" x14ac:dyDescent="0.3">
      <c r="A439" s="614" t="s">
        <v>2047</v>
      </c>
      <c r="B439" s="614" t="s">
        <v>249</v>
      </c>
      <c r="C439" s="614" t="s">
        <v>261</v>
      </c>
      <c r="D439" s="614" t="s">
        <v>251</v>
      </c>
      <c r="E439" s="614" t="s">
        <v>4</v>
      </c>
      <c r="F439" s="615" t="str">
        <f t="shared" si="12"/>
        <v>ESTUDO DE BACIAS COM AQUISIÇÃO DE DADOS;EMPRESA BRASILEIRA;MICRO OU PEQUENO;PRIVADA;NÃO</v>
      </c>
      <c r="G439" s="616" t="s">
        <v>1567</v>
      </c>
      <c r="H439" s="617" t="str">
        <f t="shared" si="13"/>
        <v>O CAMPO A.10 NÃO PODE SER PREENCHIDO SE A INFORMAÇÃO DO CAMPO A.7 FOR DIFERENTE DE"INSTITUIÇÃO CREDENCIADA".</v>
      </c>
    </row>
    <row r="440" spans="1:8" ht="12" x14ac:dyDescent="0.3">
      <c r="A440" s="614" t="s">
        <v>2047</v>
      </c>
      <c r="B440" s="614" t="s">
        <v>249</v>
      </c>
      <c r="C440" s="614" t="s">
        <v>261</v>
      </c>
      <c r="D440" s="614" t="s">
        <v>251</v>
      </c>
      <c r="E440" s="614" t="s">
        <v>2354</v>
      </c>
      <c r="F440" s="615" t="str">
        <f t="shared" si="12"/>
        <v>ESTUDO DE BACIAS COM AQUISIÇÃO DE DADOS;EMPRESA BRASILEIRA;MICRO OU PEQUENO;PRIVADA;</v>
      </c>
      <c r="G440" s="616" t="s">
        <v>1567</v>
      </c>
      <c r="H440" s="617" t="str">
        <f t="shared" si="13"/>
        <v>O CAMPO A.10 NÃO PODE SER PREENCHIDO SE A INFORMAÇÃO DO CAMPO A.7 FOR DIFERENTE DE"INSTITUIÇÃO CREDENCIADA".</v>
      </c>
    </row>
    <row r="441" spans="1:8" ht="12" x14ac:dyDescent="0.3">
      <c r="A441" s="614" t="s">
        <v>2047</v>
      </c>
      <c r="B441" s="614" t="s">
        <v>249</v>
      </c>
      <c r="C441" s="614" t="s">
        <v>261</v>
      </c>
      <c r="D441" s="614" t="s">
        <v>2354</v>
      </c>
      <c r="E441" s="614" t="s">
        <v>3</v>
      </c>
      <c r="F441" s="615" t="str">
        <f t="shared" si="12"/>
        <v>ESTUDO DE BACIAS COM AQUISIÇÃO DE DADOS;EMPRESA BRASILEIRA;MICRO OU PEQUENO;;SIM</v>
      </c>
      <c r="G441" s="616" t="s">
        <v>1567</v>
      </c>
      <c r="H441" s="617" t="str">
        <f t="shared" si="13"/>
        <v>O CAMPO A.11 NÃO PODE SER PREENCHIDO SE A INFORMAÇÃO DO CAMPO A.7 FOR DIFERENTE DE"INSTITUIÇÃO CREDENCIADA" OU SE A INFIRMAÇÃO DO CAMPO A.10 FOR DIFERENTE DE "PRIVADA".</v>
      </c>
    </row>
    <row r="442" spans="1:8" ht="12" x14ac:dyDescent="0.3">
      <c r="A442" s="614" t="s">
        <v>2047</v>
      </c>
      <c r="B442" s="614" t="s">
        <v>249</v>
      </c>
      <c r="C442" s="614" t="s">
        <v>261</v>
      </c>
      <c r="D442" s="614" t="s">
        <v>2354</v>
      </c>
      <c r="E442" s="614" t="s">
        <v>4</v>
      </c>
      <c r="F442" s="615" t="str">
        <f t="shared" si="12"/>
        <v>ESTUDO DE BACIAS COM AQUISIÇÃO DE DADOS;EMPRESA BRASILEIRA;MICRO OU PEQUENO;;NÃO</v>
      </c>
      <c r="G442" s="616" t="s">
        <v>1567</v>
      </c>
      <c r="H442" s="617" t="str">
        <f t="shared" si="13"/>
        <v>O CAMPO A.11 NÃO PODE SER PREENCHIDO SE A INFORMAÇÃO DO CAMPO A.7 FOR DIFERENTE DE"INSTITUIÇÃO CREDENCIADA" OU SE A INFIRMAÇÃO DO CAMPO A.10 FOR DIFERENTE DE "PRIVADA".</v>
      </c>
    </row>
    <row r="443" spans="1:8" ht="12" x14ac:dyDescent="0.3">
      <c r="A443" s="614" t="s">
        <v>2047</v>
      </c>
      <c r="B443" s="614" t="s">
        <v>249</v>
      </c>
      <c r="C443" s="614" t="s">
        <v>261</v>
      </c>
      <c r="D443" s="614" t="s">
        <v>2354</v>
      </c>
      <c r="E443" s="614" t="s">
        <v>2354</v>
      </c>
      <c r="F443" s="615" t="str">
        <f t="shared" si="12"/>
        <v>ESTUDO DE BACIAS COM AQUISIÇÃO DE DADOS;EMPRESA BRASILEIRA;MICRO OU PEQUENO;;</v>
      </c>
      <c r="G443" s="616" t="s">
        <v>1567</v>
      </c>
      <c r="H443" s="617" t="str">
        <f t="shared" si="13"/>
        <v>O EXECUTOR INFORMADO NÃO PODE EXECUTAR PROJETOS OU PROGRAMAS COM A QUALIFICAÇÃO SELECIONADA</v>
      </c>
    </row>
    <row r="444" spans="1:8" ht="12" x14ac:dyDescent="0.3">
      <c r="A444" s="614" t="s">
        <v>2047</v>
      </c>
      <c r="B444" s="614" t="s">
        <v>249</v>
      </c>
      <c r="C444" s="614" t="s">
        <v>243</v>
      </c>
      <c r="D444" s="614" t="s">
        <v>250</v>
      </c>
      <c r="E444" s="614" t="s">
        <v>3</v>
      </c>
      <c r="F444" s="615" t="str">
        <f t="shared" si="12"/>
        <v>ESTUDO DE BACIAS COM AQUISIÇÃO DE DADOS;EMPRESA BRASILEIRA;MÉDIO;PÚBLICA;SIM</v>
      </c>
      <c r="G444" s="616" t="s">
        <v>1567</v>
      </c>
      <c r="H444" s="617" t="str">
        <f t="shared" si="13"/>
        <v>O CAMPO A.10 NÃO PODE SER PREENCHIDO SE A INFORMAÇÃO DO CAMPO A.7 FOR DIFERENTE DE"INSTITUIÇÃO CREDENCIADA".</v>
      </c>
    </row>
    <row r="445" spans="1:8" ht="12" x14ac:dyDescent="0.3">
      <c r="A445" s="614" t="s">
        <v>2047</v>
      </c>
      <c r="B445" s="614" t="s">
        <v>249</v>
      </c>
      <c r="C445" s="614" t="s">
        <v>243</v>
      </c>
      <c r="D445" s="614" t="s">
        <v>250</v>
      </c>
      <c r="E445" s="614" t="s">
        <v>4</v>
      </c>
      <c r="F445" s="615" t="str">
        <f t="shared" si="12"/>
        <v>ESTUDO DE BACIAS COM AQUISIÇÃO DE DADOS;EMPRESA BRASILEIRA;MÉDIO;PÚBLICA;NÃO</v>
      </c>
      <c r="G445" s="616" t="s">
        <v>1567</v>
      </c>
      <c r="H445" s="617" t="str">
        <f t="shared" si="13"/>
        <v>O CAMPO A.10 NÃO PODE SER PREENCHIDO SE A INFORMAÇÃO DO CAMPO A.7 FOR DIFERENTE DE"INSTITUIÇÃO CREDENCIADA".</v>
      </c>
    </row>
    <row r="446" spans="1:8" ht="12" x14ac:dyDescent="0.3">
      <c r="A446" s="614" t="s">
        <v>2047</v>
      </c>
      <c r="B446" s="614" t="s">
        <v>249</v>
      </c>
      <c r="C446" s="614" t="s">
        <v>243</v>
      </c>
      <c r="D446" s="614" t="s">
        <v>250</v>
      </c>
      <c r="E446" s="614" t="s">
        <v>2354</v>
      </c>
      <c r="F446" s="615" t="str">
        <f t="shared" si="12"/>
        <v>ESTUDO DE BACIAS COM AQUISIÇÃO DE DADOS;EMPRESA BRASILEIRA;MÉDIO;PÚBLICA;</v>
      </c>
      <c r="G446" s="616" t="s">
        <v>1567</v>
      </c>
      <c r="H446" s="617" t="str">
        <f t="shared" si="13"/>
        <v>O CAMPO A.10 NÃO PODE SER PREENCHIDO SE A INFORMAÇÃO DO CAMPO A.7 FOR DIFERENTE DE"INSTITUIÇÃO CREDENCIADA".</v>
      </c>
    </row>
    <row r="447" spans="1:8" ht="12" x14ac:dyDescent="0.3">
      <c r="A447" s="614" t="s">
        <v>2047</v>
      </c>
      <c r="B447" s="614" t="s">
        <v>249</v>
      </c>
      <c r="C447" s="614" t="s">
        <v>243</v>
      </c>
      <c r="D447" s="614" t="s">
        <v>251</v>
      </c>
      <c r="E447" s="614" t="s">
        <v>3</v>
      </c>
      <c r="F447" s="615" t="str">
        <f t="shared" si="12"/>
        <v>ESTUDO DE BACIAS COM AQUISIÇÃO DE DADOS;EMPRESA BRASILEIRA;MÉDIO;PRIVADA;SIM</v>
      </c>
      <c r="G447" s="616" t="s">
        <v>1567</v>
      </c>
      <c r="H447" s="617" t="str">
        <f t="shared" si="13"/>
        <v>O CAMPO A.10 NÃO PODE SER PREENCHIDO SE A INFORMAÇÃO DO CAMPO A.7 FOR DIFERENTE DE"INSTITUIÇÃO CREDENCIADA".</v>
      </c>
    </row>
    <row r="448" spans="1:8" ht="12" x14ac:dyDescent="0.3">
      <c r="A448" s="614" t="s">
        <v>2047</v>
      </c>
      <c r="B448" s="614" t="s">
        <v>249</v>
      </c>
      <c r="C448" s="614" t="s">
        <v>243</v>
      </c>
      <c r="D448" s="614" t="s">
        <v>251</v>
      </c>
      <c r="E448" s="614" t="s">
        <v>4</v>
      </c>
      <c r="F448" s="615" t="str">
        <f t="shared" si="12"/>
        <v>ESTUDO DE BACIAS COM AQUISIÇÃO DE DADOS;EMPRESA BRASILEIRA;MÉDIO;PRIVADA;NÃO</v>
      </c>
      <c r="G448" s="616" t="s">
        <v>1567</v>
      </c>
      <c r="H448" s="617" t="str">
        <f t="shared" si="13"/>
        <v>O CAMPO A.10 NÃO PODE SER PREENCHIDO SE A INFORMAÇÃO DO CAMPO A.7 FOR DIFERENTE DE"INSTITUIÇÃO CREDENCIADA".</v>
      </c>
    </row>
    <row r="449" spans="1:8" ht="12" x14ac:dyDescent="0.3">
      <c r="A449" s="614" t="s">
        <v>2047</v>
      </c>
      <c r="B449" s="614" t="s">
        <v>249</v>
      </c>
      <c r="C449" s="614" t="s">
        <v>243</v>
      </c>
      <c r="D449" s="614" t="s">
        <v>251</v>
      </c>
      <c r="E449" s="614" t="s">
        <v>2354</v>
      </c>
      <c r="F449" s="615" t="str">
        <f t="shared" si="12"/>
        <v>ESTUDO DE BACIAS COM AQUISIÇÃO DE DADOS;EMPRESA BRASILEIRA;MÉDIO;PRIVADA;</v>
      </c>
      <c r="G449" s="616" t="s">
        <v>1567</v>
      </c>
      <c r="H449" s="617" t="str">
        <f t="shared" si="13"/>
        <v>O CAMPO A.10 NÃO PODE SER PREENCHIDO SE A INFORMAÇÃO DO CAMPO A.7 FOR DIFERENTE DE"INSTITUIÇÃO CREDENCIADA".</v>
      </c>
    </row>
    <row r="450" spans="1:8" ht="12" x14ac:dyDescent="0.3">
      <c r="A450" s="614" t="s">
        <v>2047</v>
      </c>
      <c r="B450" s="614" t="s">
        <v>249</v>
      </c>
      <c r="C450" s="614" t="s">
        <v>243</v>
      </c>
      <c r="D450" s="614" t="s">
        <v>2354</v>
      </c>
      <c r="E450" s="614" t="s">
        <v>3</v>
      </c>
      <c r="F450" s="615" t="str">
        <f t="shared" si="12"/>
        <v>ESTUDO DE BACIAS COM AQUISIÇÃO DE DADOS;EMPRESA BRASILEIRA;MÉDIO;;SIM</v>
      </c>
      <c r="G450" s="616" t="s">
        <v>1567</v>
      </c>
      <c r="H450" s="617" t="str">
        <f t="shared" si="13"/>
        <v>O CAMPO A.11 NÃO PODE SER PREENCHIDO SE A INFORMAÇÃO DO CAMPO A.7 FOR DIFERENTE DE"INSTITUIÇÃO CREDENCIADA" OU SE A INFIRMAÇÃO DO CAMPO A.10 FOR DIFERENTE DE "PRIVADA".</v>
      </c>
    </row>
    <row r="451" spans="1:8" ht="12" x14ac:dyDescent="0.3">
      <c r="A451" s="614" t="s">
        <v>2047</v>
      </c>
      <c r="B451" s="614" t="s">
        <v>249</v>
      </c>
      <c r="C451" s="614" t="s">
        <v>243</v>
      </c>
      <c r="D451" s="614" t="s">
        <v>2354</v>
      </c>
      <c r="E451" s="614" t="s">
        <v>4</v>
      </c>
      <c r="F451" s="615" t="str">
        <f t="shared" ref="F451:F514" si="14">CONCATENATE(A451,";",B451,";",C451,";",D451,";",E451)</f>
        <v>ESTUDO DE BACIAS COM AQUISIÇÃO DE DADOS;EMPRESA BRASILEIRA;MÉDIO;;NÃO</v>
      </c>
      <c r="G451" s="616" t="s">
        <v>1567</v>
      </c>
      <c r="H451" s="617" t="str">
        <f t="shared" ref="H451:H514" si="15">IF(AND(B451=$J$7,C451=""),$K$12,IF(AND(B451&lt;&gt;$J$7,C451&lt;&gt;""),$K$13,IF(AND(B451=$J$5,D451=""),$K$14,IF(AND(B451&lt;&gt;$J$5,D451&lt;&gt;""),$K$15,IF(AND(B451=$J$5,D451=$M$6,E451=""),$K$16,IF(AND(OR(B451&lt;&gt;$J$5,D451&lt;&gt;$M$6),E451&lt;&gt;""),$K$17,IF(G451="N",$K$18,"")))))))</f>
        <v>O CAMPO A.11 NÃO PODE SER PREENCHIDO SE A INFORMAÇÃO DO CAMPO A.7 FOR DIFERENTE DE"INSTITUIÇÃO CREDENCIADA" OU SE A INFIRMAÇÃO DO CAMPO A.10 FOR DIFERENTE DE "PRIVADA".</v>
      </c>
    </row>
    <row r="452" spans="1:8" ht="12" x14ac:dyDescent="0.3">
      <c r="A452" s="614" t="s">
        <v>2047</v>
      </c>
      <c r="B452" s="614" t="s">
        <v>249</v>
      </c>
      <c r="C452" s="614" t="s">
        <v>243</v>
      </c>
      <c r="D452" s="614" t="s">
        <v>2354</v>
      </c>
      <c r="E452" s="614" t="s">
        <v>2354</v>
      </c>
      <c r="F452" s="615" t="str">
        <f t="shared" si="14"/>
        <v>ESTUDO DE BACIAS COM AQUISIÇÃO DE DADOS;EMPRESA BRASILEIRA;MÉDIO;;</v>
      </c>
      <c r="G452" s="616" t="s">
        <v>1567</v>
      </c>
      <c r="H452" s="617" t="str">
        <f t="shared" si="15"/>
        <v>O EXECUTOR INFORMADO NÃO PODE EXECUTAR PROJETOS OU PROGRAMAS COM A QUALIFICAÇÃO SELECIONADA</v>
      </c>
    </row>
    <row r="453" spans="1:8" ht="12" x14ac:dyDescent="0.3">
      <c r="A453" s="614" t="s">
        <v>2047</v>
      </c>
      <c r="B453" s="614" t="s">
        <v>249</v>
      </c>
      <c r="C453" s="614" t="s">
        <v>244</v>
      </c>
      <c r="D453" s="614" t="s">
        <v>250</v>
      </c>
      <c r="E453" s="614" t="s">
        <v>3</v>
      </c>
      <c r="F453" s="615" t="str">
        <f t="shared" si="14"/>
        <v>ESTUDO DE BACIAS COM AQUISIÇÃO DE DADOS;EMPRESA BRASILEIRA;GRANDE;PÚBLICA;SIM</v>
      </c>
      <c r="G453" s="616" t="s">
        <v>1567</v>
      </c>
      <c r="H453" s="617" t="str">
        <f t="shared" si="15"/>
        <v>O CAMPO A.10 NÃO PODE SER PREENCHIDO SE A INFORMAÇÃO DO CAMPO A.7 FOR DIFERENTE DE"INSTITUIÇÃO CREDENCIADA".</v>
      </c>
    </row>
    <row r="454" spans="1:8" ht="12" x14ac:dyDescent="0.3">
      <c r="A454" s="614" t="s">
        <v>2047</v>
      </c>
      <c r="B454" s="614" t="s">
        <v>249</v>
      </c>
      <c r="C454" s="614" t="s">
        <v>244</v>
      </c>
      <c r="D454" s="614" t="s">
        <v>250</v>
      </c>
      <c r="E454" s="614" t="s">
        <v>4</v>
      </c>
      <c r="F454" s="615" t="str">
        <f t="shared" si="14"/>
        <v>ESTUDO DE BACIAS COM AQUISIÇÃO DE DADOS;EMPRESA BRASILEIRA;GRANDE;PÚBLICA;NÃO</v>
      </c>
      <c r="G454" s="616" t="s">
        <v>1567</v>
      </c>
      <c r="H454" s="617" t="str">
        <f t="shared" si="15"/>
        <v>O CAMPO A.10 NÃO PODE SER PREENCHIDO SE A INFORMAÇÃO DO CAMPO A.7 FOR DIFERENTE DE"INSTITUIÇÃO CREDENCIADA".</v>
      </c>
    </row>
    <row r="455" spans="1:8" ht="12" x14ac:dyDescent="0.3">
      <c r="A455" s="614" t="s">
        <v>2047</v>
      </c>
      <c r="B455" s="614" t="s">
        <v>249</v>
      </c>
      <c r="C455" s="614" t="s">
        <v>244</v>
      </c>
      <c r="D455" s="614" t="s">
        <v>250</v>
      </c>
      <c r="E455" s="614" t="s">
        <v>2354</v>
      </c>
      <c r="F455" s="615" t="str">
        <f t="shared" si="14"/>
        <v>ESTUDO DE BACIAS COM AQUISIÇÃO DE DADOS;EMPRESA BRASILEIRA;GRANDE;PÚBLICA;</v>
      </c>
      <c r="G455" s="616" t="s">
        <v>1567</v>
      </c>
      <c r="H455" s="617" t="str">
        <f t="shared" si="15"/>
        <v>O CAMPO A.10 NÃO PODE SER PREENCHIDO SE A INFORMAÇÃO DO CAMPO A.7 FOR DIFERENTE DE"INSTITUIÇÃO CREDENCIADA".</v>
      </c>
    </row>
    <row r="456" spans="1:8" ht="12" x14ac:dyDescent="0.3">
      <c r="A456" s="614" t="s">
        <v>2047</v>
      </c>
      <c r="B456" s="614" t="s">
        <v>249</v>
      </c>
      <c r="C456" s="614" t="s">
        <v>244</v>
      </c>
      <c r="D456" s="614" t="s">
        <v>251</v>
      </c>
      <c r="E456" s="614" t="s">
        <v>3</v>
      </c>
      <c r="F456" s="615" t="str">
        <f t="shared" si="14"/>
        <v>ESTUDO DE BACIAS COM AQUISIÇÃO DE DADOS;EMPRESA BRASILEIRA;GRANDE;PRIVADA;SIM</v>
      </c>
      <c r="G456" s="616" t="s">
        <v>1567</v>
      </c>
      <c r="H456" s="617" t="str">
        <f t="shared" si="15"/>
        <v>O CAMPO A.10 NÃO PODE SER PREENCHIDO SE A INFORMAÇÃO DO CAMPO A.7 FOR DIFERENTE DE"INSTITUIÇÃO CREDENCIADA".</v>
      </c>
    </row>
    <row r="457" spans="1:8" ht="12" x14ac:dyDescent="0.3">
      <c r="A457" s="614" t="s">
        <v>2047</v>
      </c>
      <c r="B457" s="614" t="s">
        <v>249</v>
      </c>
      <c r="C457" s="614" t="s">
        <v>244</v>
      </c>
      <c r="D457" s="614" t="s">
        <v>251</v>
      </c>
      <c r="E457" s="614" t="s">
        <v>4</v>
      </c>
      <c r="F457" s="615" t="str">
        <f t="shared" si="14"/>
        <v>ESTUDO DE BACIAS COM AQUISIÇÃO DE DADOS;EMPRESA BRASILEIRA;GRANDE;PRIVADA;NÃO</v>
      </c>
      <c r="G457" s="616" t="s">
        <v>1567</v>
      </c>
      <c r="H457" s="617" t="str">
        <f t="shared" si="15"/>
        <v>O CAMPO A.10 NÃO PODE SER PREENCHIDO SE A INFORMAÇÃO DO CAMPO A.7 FOR DIFERENTE DE"INSTITUIÇÃO CREDENCIADA".</v>
      </c>
    </row>
    <row r="458" spans="1:8" ht="12" x14ac:dyDescent="0.3">
      <c r="A458" s="614" t="s">
        <v>2047</v>
      </c>
      <c r="B458" s="614" t="s">
        <v>249</v>
      </c>
      <c r="C458" s="614" t="s">
        <v>244</v>
      </c>
      <c r="D458" s="614" t="s">
        <v>251</v>
      </c>
      <c r="E458" s="614" t="s">
        <v>2354</v>
      </c>
      <c r="F458" s="615" t="str">
        <f t="shared" si="14"/>
        <v>ESTUDO DE BACIAS COM AQUISIÇÃO DE DADOS;EMPRESA BRASILEIRA;GRANDE;PRIVADA;</v>
      </c>
      <c r="G458" s="616" t="s">
        <v>1567</v>
      </c>
      <c r="H458" s="617" t="str">
        <f t="shared" si="15"/>
        <v>O CAMPO A.10 NÃO PODE SER PREENCHIDO SE A INFORMAÇÃO DO CAMPO A.7 FOR DIFERENTE DE"INSTITUIÇÃO CREDENCIADA".</v>
      </c>
    </row>
    <row r="459" spans="1:8" ht="12" x14ac:dyDescent="0.3">
      <c r="A459" s="614" t="s">
        <v>2047</v>
      </c>
      <c r="B459" s="614" t="s">
        <v>249</v>
      </c>
      <c r="C459" s="614" t="s">
        <v>244</v>
      </c>
      <c r="D459" s="614" t="s">
        <v>2354</v>
      </c>
      <c r="E459" s="614" t="s">
        <v>3</v>
      </c>
      <c r="F459" s="615" t="str">
        <f t="shared" si="14"/>
        <v>ESTUDO DE BACIAS COM AQUISIÇÃO DE DADOS;EMPRESA BRASILEIRA;GRANDE;;SIM</v>
      </c>
      <c r="G459" s="616" t="s">
        <v>1567</v>
      </c>
      <c r="H459" s="617" t="str">
        <f t="shared" si="15"/>
        <v>O CAMPO A.11 NÃO PODE SER PREENCHIDO SE A INFORMAÇÃO DO CAMPO A.7 FOR DIFERENTE DE"INSTITUIÇÃO CREDENCIADA" OU SE A INFIRMAÇÃO DO CAMPO A.10 FOR DIFERENTE DE "PRIVADA".</v>
      </c>
    </row>
    <row r="460" spans="1:8" ht="12" x14ac:dyDescent="0.3">
      <c r="A460" s="614" t="s">
        <v>2047</v>
      </c>
      <c r="B460" s="614" t="s">
        <v>249</v>
      </c>
      <c r="C460" s="614" t="s">
        <v>244</v>
      </c>
      <c r="D460" s="614" t="s">
        <v>2354</v>
      </c>
      <c r="E460" s="614" t="s">
        <v>4</v>
      </c>
      <c r="F460" s="615" t="str">
        <f t="shared" si="14"/>
        <v>ESTUDO DE BACIAS COM AQUISIÇÃO DE DADOS;EMPRESA BRASILEIRA;GRANDE;;NÃO</v>
      </c>
      <c r="G460" s="616" t="s">
        <v>1567</v>
      </c>
      <c r="H460" s="617" t="str">
        <f t="shared" si="15"/>
        <v>O CAMPO A.11 NÃO PODE SER PREENCHIDO SE A INFORMAÇÃO DO CAMPO A.7 FOR DIFERENTE DE"INSTITUIÇÃO CREDENCIADA" OU SE A INFIRMAÇÃO DO CAMPO A.10 FOR DIFERENTE DE "PRIVADA".</v>
      </c>
    </row>
    <row r="461" spans="1:8" ht="12" x14ac:dyDescent="0.3">
      <c r="A461" s="614" t="s">
        <v>2047</v>
      </c>
      <c r="B461" s="614" t="s">
        <v>249</v>
      </c>
      <c r="C461" s="614" t="s">
        <v>244</v>
      </c>
      <c r="D461" s="614" t="s">
        <v>2354</v>
      </c>
      <c r="E461" s="614" t="s">
        <v>2354</v>
      </c>
      <c r="F461" s="615" t="str">
        <f t="shared" si="14"/>
        <v>ESTUDO DE BACIAS COM AQUISIÇÃO DE DADOS;EMPRESA BRASILEIRA;GRANDE;;</v>
      </c>
      <c r="G461" s="616" t="s">
        <v>1567</v>
      </c>
      <c r="H461" s="617" t="str">
        <f t="shared" si="15"/>
        <v>O EXECUTOR INFORMADO NÃO PODE EXECUTAR PROJETOS OU PROGRAMAS COM A QUALIFICAÇÃO SELECIONADA</v>
      </c>
    </row>
    <row r="462" spans="1:8" ht="12" x14ac:dyDescent="0.3">
      <c r="A462" s="614" t="s">
        <v>2047</v>
      </c>
      <c r="B462" s="614" t="s">
        <v>249</v>
      </c>
      <c r="C462" s="614" t="s">
        <v>2354</v>
      </c>
      <c r="D462" s="614" t="s">
        <v>250</v>
      </c>
      <c r="E462" s="614" t="s">
        <v>3</v>
      </c>
      <c r="F462" s="615" t="str">
        <f t="shared" si="14"/>
        <v>ESTUDO DE BACIAS COM AQUISIÇÃO DE DADOS;EMPRESA BRASILEIRA;;PÚBLICA;SIM</v>
      </c>
      <c r="G462" s="616" t="s">
        <v>1567</v>
      </c>
      <c r="H462" s="617" t="str">
        <f t="shared" si="15"/>
        <v>O CAMPO A.8 É DE PREENCHIMENTO OBRIGATÓRIO SE A INFORMAÇÃO DO CAMPO A.7 FOR "EMPRESA BRASILEIRA".</v>
      </c>
    </row>
    <row r="463" spans="1:8" ht="12" x14ac:dyDescent="0.3">
      <c r="A463" s="614" t="s">
        <v>2047</v>
      </c>
      <c r="B463" s="614" t="s">
        <v>249</v>
      </c>
      <c r="C463" s="614" t="s">
        <v>2354</v>
      </c>
      <c r="D463" s="614" t="s">
        <v>250</v>
      </c>
      <c r="E463" s="614" t="s">
        <v>4</v>
      </c>
      <c r="F463" s="615" t="str">
        <f t="shared" si="14"/>
        <v>ESTUDO DE BACIAS COM AQUISIÇÃO DE DADOS;EMPRESA BRASILEIRA;;PÚBLICA;NÃO</v>
      </c>
      <c r="G463" s="616" t="s">
        <v>1567</v>
      </c>
      <c r="H463" s="617" t="str">
        <f t="shared" si="15"/>
        <v>O CAMPO A.8 É DE PREENCHIMENTO OBRIGATÓRIO SE A INFORMAÇÃO DO CAMPO A.7 FOR "EMPRESA BRASILEIRA".</v>
      </c>
    </row>
    <row r="464" spans="1:8" ht="12" x14ac:dyDescent="0.3">
      <c r="A464" s="614" t="s">
        <v>2047</v>
      </c>
      <c r="B464" s="614" t="s">
        <v>249</v>
      </c>
      <c r="C464" s="614" t="s">
        <v>2354</v>
      </c>
      <c r="D464" s="614" t="s">
        <v>250</v>
      </c>
      <c r="E464" s="614" t="s">
        <v>2354</v>
      </c>
      <c r="F464" s="615" t="str">
        <f t="shared" si="14"/>
        <v>ESTUDO DE BACIAS COM AQUISIÇÃO DE DADOS;EMPRESA BRASILEIRA;;PÚBLICA;</v>
      </c>
      <c r="G464" s="616" t="s">
        <v>1567</v>
      </c>
      <c r="H464" s="617" t="str">
        <f t="shared" si="15"/>
        <v>O CAMPO A.8 É DE PREENCHIMENTO OBRIGATÓRIO SE A INFORMAÇÃO DO CAMPO A.7 FOR "EMPRESA BRASILEIRA".</v>
      </c>
    </row>
    <row r="465" spans="1:8" ht="12" x14ac:dyDescent="0.3">
      <c r="A465" s="614" t="s">
        <v>2047</v>
      </c>
      <c r="B465" s="614" t="s">
        <v>249</v>
      </c>
      <c r="C465" s="614" t="s">
        <v>2354</v>
      </c>
      <c r="D465" s="614" t="s">
        <v>251</v>
      </c>
      <c r="E465" s="614" t="s">
        <v>3</v>
      </c>
      <c r="F465" s="615" t="str">
        <f t="shared" si="14"/>
        <v>ESTUDO DE BACIAS COM AQUISIÇÃO DE DADOS;EMPRESA BRASILEIRA;;PRIVADA;SIM</v>
      </c>
      <c r="G465" s="616" t="s">
        <v>1567</v>
      </c>
      <c r="H465" s="617" t="str">
        <f t="shared" si="15"/>
        <v>O CAMPO A.8 É DE PREENCHIMENTO OBRIGATÓRIO SE A INFORMAÇÃO DO CAMPO A.7 FOR "EMPRESA BRASILEIRA".</v>
      </c>
    </row>
    <row r="466" spans="1:8" ht="12" x14ac:dyDescent="0.3">
      <c r="A466" s="614" t="s">
        <v>2047</v>
      </c>
      <c r="B466" s="614" t="s">
        <v>249</v>
      </c>
      <c r="C466" s="614" t="s">
        <v>2354</v>
      </c>
      <c r="D466" s="614" t="s">
        <v>251</v>
      </c>
      <c r="E466" s="614" t="s">
        <v>4</v>
      </c>
      <c r="F466" s="615" t="str">
        <f t="shared" si="14"/>
        <v>ESTUDO DE BACIAS COM AQUISIÇÃO DE DADOS;EMPRESA BRASILEIRA;;PRIVADA;NÃO</v>
      </c>
      <c r="G466" s="616" t="s">
        <v>1567</v>
      </c>
      <c r="H466" s="617" t="str">
        <f t="shared" si="15"/>
        <v>O CAMPO A.8 É DE PREENCHIMENTO OBRIGATÓRIO SE A INFORMAÇÃO DO CAMPO A.7 FOR "EMPRESA BRASILEIRA".</v>
      </c>
    </row>
    <row r="467" spans="1:8" ht="12" x14ac:dyDescent="0.3">
      <c r="A467" s="614" t="s">
        <v>2047</v>
      </c>
      <c r="B467" s="614" t="s">
        <v>249</v>
      </c>
      <c r="C467" s="614" t="s">
        <v>2354</v>
      </c>
      <c r="D467" s="614" t="s">
        <v>251</v>
      </c>
      <c r="E467" s="614" t="s">
        <v>2354</v>
      </c>
      <c r="F467" s="615" t="str">
        <f t="shared" si="14"/>
        <v>ESTUDO DE BACIAS COM AQUISIÇÃO DE DADOS;EMPRESA BRASILEIRA;;PRIVADA;</v>
      </c>
      <c r="G467" s="616" t="s">
        <v>1567</v>
      </c>
      <c r="H467" s="617" t="str">
        <f t="shared" si="15"/>
        <v>O CAMPO A.8 É DE PREENCHIMENTO OBRIGATÓRIO SE A INFORMAÇÃO DO CAMPO A.7 FOR "EMPRESA BRASILEIRA".</v>
      </c>
    </row>
    <row r="468" spans="1:8" ht="12" x14ac:dyDescent="0.3">
      <c r="A468" s="614" t="s">
        <v>2047</v>
      </c>
      <c r="B468" s="614" t="s">
        <v>249</v>
      </c>
      <c r="C468" s="614" t="s">
        <v>2354</v>
      </c>
      <c r="D468" s="614" t="s">
        <v>2354</v>
      </c>
      <c r="E468" s="614" t="s">
        <v>3</v>
      </c>
      <c r="F468" s="615" t="str">
        <f t="shared" si="14"/>
        <v>ESTUDO DE BACIAS COM AQUISIÇÃO DE DADOS;EMPRESA BRASILEIRA;;;SIM</v>
      </c>
      <c r="G468" s="616" t="s">
        <v>1567</v>
      </c>
      <c r="H468" s="617" t="str">
        <f t="shared" si="15"/>
        <v>O CAMPO A.8 É DE PREENCHIMENTO OBRIGATÓRIO SE A INFORMAÇÃO DO CAMPO A.7 FOR "EMPRESA BRASILEIRA".</v>
      </c>
    </row>
    <row r="469" spans="1:8" ht="12" x14ac:dyDescent="0.3">
      <c r="A469" s="614" t="s">
        <v>2047</v>
      </c>
      <c r="B469" s="614" t="s">
        <v>249</v>
      </c>
      <c r="C469" s="614" t="s">
        <v>2354</v>
      </c>
      <c r="D469" s="614" t="s">
        <v>2354</v>
      </c>
      <c r="E469" s="614" t="s">
        <v>4</v>
      </c>
      <c r="F469" s="615" t="str">
        <f t="shared" si="14"/>
        <v>ESTUDO DE BACIAS COM AQUISIÇÃO DE DADOS;EMPRESA BRASILEIRA;;;NÃO</v>
      </c>
      <c r="G469" s="616" t="s">
        <v>1567</v>
      </c>
      <c r="H469" s="617" t="str">
        <f t="shared" si="15"/>
        <v>O CAMPO A.8 É DE PREENCHIMENTO OBRIGATÓRIO SE A INFORMAÇÃO DO CAMPO A.7 FOR "EMPRESA BRASILEIRA".</v>
      </c>
    </row>
    <row r="470" spans="1:8" ht="12" x14ac:dyDescent="0.3">
      <c r="A470" s="614" t="s">
        <v>2047</v>
      </c>
      <c r="B470" s="614" t="s">
        <v>249</v>
      </c>
      <c r="C470" s="614" t="s">
        <v>2354</v>
      </c>
      <c r="D470" s="614" t="s">
        <v>2354</v>
      </c>
      <c r="E470" s="614" t="s">
        <v>2354</v>
      </c>
      <c r="F470" s="615" t="str">
        <f t="shared" si="14"/>
        <v>ESTUDO DE BACIAS COM AQUISIÇÃO DE DADOS;EMPRESA BRASILEIRA;;;</v>
      </c>
      <c r="G470" s="616" t="s">
        <v>1567</v>
      </c>
      <c r="H470" s="617" t="str">
        <f t="shared" si="15"/>
        <v>O CAMPO A.8 É DE PREENCHIMENTO OBRIGATÓRIO SE A INFORMAÇÃO DO CAMPO A.7 FOR "EMPRESA BRASILEIRA".</v>
      </c>
    </row>
    <row r="471" spans="1:8" ht="12" x14ac:dyDescent="0.3">
      <c r="A471" s="614" t="s">
        <v>2048</v>
      </c>
      <c r="B471" s="614" t="s">
        <v>249</v>
      </c>
      <c r="C471" s="614" t="s">
        <v>261</v>
      </c>
      <c r="D471" s="614" t="s">
        <v>250</v>
      </c>
      <c r="E471" s="614" t="s">
        <v>3</v>
      </c>
      <c r="F471" s="615" t="str">
        <f t="shared" si="14"/>
        <v>FORMAÇÃO DE RECURSOS HUMANOS;EMPRESA BRASILEIRA;MICRO OU PEQUENO;PÚBLICA;SIM</v>
      </c>
      <c r="G471" s="616" t="s">
        <v>1567</v>
      </c>
      <c r="H471" s="617" t="str">
        <f t="shared" si="15"/>
        <v>O CAMPO A.10 NÃO PODE SER PREENCHIDO SE A INFORMAÇÃO DO CAMPO A.7 FOR DIFERENTE DE"INSTITUIÇÃO CREDENCIADA".</v>
      </c>
    </row>
    <row r="472" spans="1:8" ht="12" x14ac:dyDescent="0.3">
      <c r="A472" s="614" t="s">
        <v>2048</v>
      </c>
      <c r="B472" s="614" t="s">
        <v>249</v>
      </c>
      <c r="C472" s="614" t="s">
        <v>261</v>
      </c>
      <c r="D472" s="614" t="s">
        <v>250</v>
      </c>
      <c r="E472" s="614" t="s">
        <v>4</v>
      </c>
      <c r="F472" s="615" t="str">
        <f t="shared" si="14"/>
        <v>FORMAÇÃO DE RECURSOS HUMANOS;EMPRESA BRASILEIRA;MICRO OU PEQUENO;PÚBLICA;NÃO</v>
      </c>
      <c r="G472" s="616" t="s">
        <v>1567</v>
      </c>
      <c r="H472" s="617" t="str">
        <f t="shared" si="15"/>
        <v>O CAMPO A.10 NÃO PODE SER PREENCHIDO SE A INFORMAÇÃO DO CAMPO A.7 FOR DIFERENTE DE"INSTITUIÇÃO CREDENCIADA".</v>
      </c>
    </row>
    <row r="473" spans="1:8" ht="12" x14ac:dyDescent="0.3">
      <c r="A473" s="614" t="s">
        <v>2048</v>
      </c>
      <c r="B473" s="614" t="s">
        <v>249</v>
      </c>
      <c r="C473" s="614" t="s">
        <v>261</v>
      </c>
      <c r="D473" s="614" t="s">
        <v>250</v>
      </c>
      <c r="E473" s="614" t="s">
        <v>2354</v>
      </c>
      <c r="F473" s="615" t="str">
        <f t="shared" si="14"/>
        <v>FORMAÇÃO DE RECURSOS HUMANOS;EMPRESA BRASILEIRA;MICRO OU PEQUENO;PÚBLICA;</v>
      </c>
      <c r="G473" s="616" t="s">
        <v>1567</v>
      </c>
      <c r="H473" s="617" t="str">
        <f t="shared" si="15"/>
        <v>O CAMPO A.10 NÃO PODE SER PREENCHIDO SE A INFORMAÇÃO DO CAMPO A.7 FOR DIFERENTE DE"INSTITUIÇÃO CREDENCIADA".</v>
      </c>
    </row>
    <row r="474" spans="1:8" ht="12" x14ac:dyDescent="0.3">
      <c r="A474" s="614" t="s">
        <v>2048</v>
      </c>
      <c r="B474" s="614" t="s">
        <v>249</v>
      </c>
      <c r="C474" s="614" t="s">
        <v>261</v>
      </c>
      <c r="D474" s="614" t="s">
        <v>251</v>
      </c>
      <c r="E474" s="614" t="s">
        <v>3</v>
      </c>
      <c r="F474" s="615" t="str">
        <f t="shared" si="14"/>
        <v>FORMAÇÃO DE RECURSOS HUMANOS;EMPRESA BRASILEIRA;MICRO OU PEQUENO;PRIVADA;SIM</v>
      </c>
      <c r="G474" s="616" t="s">
        <v>1567</v>
      </c>
      <c r="H474" s="617" t="str">
        <f t="shared" si="15"/>
        <v>O CAMPO A.10 NÃO PODE SER PREENCHIDO SE A INFORMAÇÃO DO CAMPO A.7 FOR DIFERENTE DE"INSTITUIÇÃO CREDENCIADA".</v>
      </c>
    </row>
    <row r="475" spans="1:8" ht="12" x14ac:dyDescent="0.3">
      <c r="A475" s="614" t="s">
        <v>2048</v>
      </c>
      <c r="B475" s="614" t="s">
        <v>249</v>
      </c>
      <c r="C475" s="614" t="s">
        <v>261</v>
      </c>
      <c r="D475" s="614" t="s">
        <v>251</v>
      </c>
      <c r="E475" s="614" t="s">
        <v>4</v>
      </c>
      <c r="F475" s="615" t="str">
        <f t="shared" si="14"/>
        <v>FORMAÇÃO DE RECURSOS HUMANOS;EMPRESA BRASILEIRA;MICRO OU PEQUENO;PRIVADA;NÃO</v>
      </c>
      <c r="G475" s="616" t="s">
        <v>1567</v>
      </c>
      <c r="H475" s="617" t="str">
        <f t="shared" si="15"/>
        <v>O CAMPO A.10 NÃO PODE SER PREENCHIDO SE A INFORMAÇÃO DO CAMPO A.7 FOR DIFERENTE DE"INSTITUIÇÃO CREDENCIADA".</v>
      </c>
    </row>
    <row r="476" spans="1:8" ht="12" x14ac:dyDescent="0.3">
      <c r="A476" s="614" t="s">
        <v>2048</v>
      </c>
      <c r="B476" s="614" t="s">
        <v>249</v>
      </c>
      <c r="C476" s="614" t="s">
        <v>261</v>
      </c>
      <c r="D476" s="614" t="s">
        <v>251</v>
      </c>
      <c r="E476" s="614" t="s">
        <v>2354</v>
      </c>
      <c r="F476" s="615" t="str">
        <f t="shared" si="14"/>
        <v>FORMAÇÃO DE RECURSOS HUMANOS;EMPRESA BRASILEIRA;MICRO OU PEQUENO;PRIVADA;</v>
      </c>
      <c r="G476" s="616" t="s">
        <v>1567</v>
      </c>
      <c r="H476" s="617" t="str">
        <f t="shared" si="15"/>
        <v>O CAMPO A.10 NÃO PODE SER PREENCHIDO SE A INFORMAÇÃO DO CAMPO A.7 FOR DIFERENTE DE"INSTITUIÇÃO CREDENCIADA".</v>
      </c>
    </row>
    <row r="477" spans="1:8" ht="12" x14ac:dyDescent="0.3">
      <c r="A477" s="614" t="s">
        <v>2048</v>
      </c>
      <c r="B477" s="614" t="s">
        <v>249</v>
      </c>
      <c r="C477" s="614" t="s">
        <v>261</v>
      </c>
      <c r="D477" s="614" t="s">
        <v>2354</v>
      </c>
      <c r="E477" s="614" t="s">
        <v>3</v>
      </c>
      <c r="F477" s="615" t="str">
        <f t="shared" si="14"/>
        <v>FORMAÇÃO DE RECURSOS HUMANOS;EMPRESA BRASILEIRA;MICRO OU PEQUENO;;SIM</v>
      </c>
      <c r="G477" s="616" t="s">
        <v>1567</v>
      </c>
      <c r="H477" s="617" t="str">
        <f t="shared" si="15"/>
        <v>O CAMPO A.11 NÃO PODE SER PREENCHIDO SE A INFORMAÇÃO DO CAMPO A.7 FOR DIFERENTE DE"INSTITUIÇÃO CREDENCIADA" OU SE A INFIRMAÇÃO DO CAMPO A.10 FOR DIFERENTE DE "PRIVADA".</v>
      </c>
    </row>
    <row r="478" spans="1:8" ht="12" x14ac:dyDescent="0.3">
      <c r="A478" s="614" t="s">
        <v>2048</v>
      </c>
      <c r="B478" s="614" t="s">
        <v>249</v>
      </c>
      <c r="C478" s="614" t="s">
        <v>261</v>
      </c>
      <c r="D478" s="614" t="s">
        <v>2354</v>
      </c>
      <c r="E478" s="614" t="s">
        <v>4</v>
      </c>
      <c r="F478" s="615" t="str">
        <f t="shared" si="14"/>
        <v>FORMAÇÃO DE RECURSOS HUMANOS;EMPRESA BRASILEIRA;MICRO OU PEQUENO;;NÃO</v>
      </c>
      <c r="G478" s="616" t="s">
        <v>1567</v>
      </c>
      <c r="H478" s="617" t="str">
        <f t="shared" si="15"/>
        <v>O CAMPO A.11 NÃO PODE SER PREENCHIDO SE A INFORMAÇÃO DO CAMPO A.7 FOR DIFERENTE DE"INSTITUIÇÃO CREDENCIADA" OU SE A INFIRMAÇÃO DO CAMPO A.10 FOR DIFERENTE DE "PRIVADA".</v>
      </c>
    </row>
    <row r="479" spans="1:8" ht="12" x14ac:dyDescent="0.3">
      <c r="A479" s="614" t="s">
        <v>2048</v>
      </c>
      <c r="B479" s="614" t="s">
        <v>249</v>
      </c>
      <c r="C479" s="614" t="s">
        <v>261</v>
      </c>
      <c r="D479" s="614" t="s">
        <v>2354</v>
      </c>
      <c r="E479" s="614" t="s">
        <v>2354</v>
      </c>
      <c r="F479" s="615" t="str">
        <f t="shared" si="14"/>
        <v>FORMAÇÃO DE RECURSOS HUMANOS;EMPRESA BRASILEIRA;MICRO OU PEQUENO;;</v>
      </c>
      <c r="G479" s="616" t="s">
        <v>1567</v>
      </c>
      <c r="H479" s="617" t="str">
        <f t="shared" si="15"/>
        <v>O EXECUTOR INFORMADO NÃO PODE EXECUTAR PROJETOS OU PROGRAMAS COM A QUALIFICAÇÃO SELECIONADA</v>
      </c>
    </row>
    <row r="480" spans="1:8" ht="12" x14ac:dyDescent="0.3">
      <c r="A480" s="614" t="s">
        <v>2048</v>
      </c>
      <c r="B480" s="614" t="s">
        <v>249</v>
      </c>
      <c r="C480" s="614" t="s">
        <v>243</v>
      </c>
      <c r="D480" s="614" t="s">
        <v>250</v>
      </c>
      <c r="E480" s="614" t="s">
        <v>3</v>
      </c>
      <c r="F480" s="615" t="str">
        <f t="shared" si="14"/>
        <v>FORMAÇÃO DE RECURSOS HUMANOS;EMPRESA BRASILEIRA;MÉDIO;PÚBLICA;SIM</v>
      </c>
      <c r="G480" s="616" t="s">
        <v>1567</v>
      </c>
      <c r="H480" s="617" t="str">
        <f t="shared" si="15"/>
        <v>O CAMPO A.10 NÃO PODE SER PREENCHIDO SE A INFORMAÇÃO DO CAMPO A.7 FOR DIFERENTE DE"INSTITUIÇÃO CREDENCIADA".</v>
      </c>
    </row>
    <row r="481" spans="1:8" ht="12" x14ac:dyDescent="0.3">
      <c r="A481" s="614" t="s">
        <v>2048</v>
      </c>
      <c r="B481" s="614" t="s">
        <v>249</v>
      </c>
      <c r="C481" s="614" t="s">
        <v>243</v>
      </c>
      <c r="D481" s="614" t="s">
        <v>250</v>
      </c>
      <c r="E481" s="614" t="s">
        <v>4</v>
      </c>
      <c r="F481" s="615" t="str">
        <f t="shared" si="14"/>
        <v>FORMAÇÃO DE RECURSOS HUMANOS;EMPRESA BRASILEIRA;MÉDIO;PÚBLICA;NÃO</v>
      </c>
      <c r="G481" s="616" t="s">
        <v>1567</v>
      </c>
      <c r="H481" s="617" t="str">
        <f t="shared" si="15"/>
        <v>O CAMPO A.10 NÃO PODE SER PREENCHIDO SE A INFORMAÇÃO DO CAMPO A.7 FOR DIFERENTE DE"INSTITUIÇÃO CREDENCIADA".</v>
      </c>
    </row>
    <row r="482" spans="1:8" ht="12" x14ac:dyDescent="0.3">
      <c r="A482" s="614" t="s">
        <v>2048</v>
      </c>
      <c r="B482" s="614" t="s">
        <v>249</v>
      </c>
      <c r="C482" s="614" t="s">
        <v>243</v>
      </c>
      <c r="D482" s="614" t="s">
        <v>250</v>
      </c>
      <c r="E482" s="614" t="s">
        <v>2354</v>
      </c>
      <c r="F482" s="615" t="str">
        <f t="shared" si="14"/>
        <v>FORMAÇÃO DE RECURSOS HUMANOS;EMPRESA BRASILEIRA;MÉDIO;PÚBLICA;</v>
      </c>
      <c r="G482" s="616" t="s">
        <v>1567</v>
      </c>
      <c r="H482" s="617" t="str">
        <f t="shared" si="15"/>
        <v>O CAMPO A.10 NÃO PODE SER PREENCHIDO SE A INFORMAÇÃO DO CAMPO A.7 FOR DIFERENTE DE"INSTITUIÇÃO CREDENCIADA".</v>
      </c>
    </row>
    <row r="483" spans="1:8" ht="12" x14ac:dyDescent="0.3">
      <c r="A483" s="614" t="s">
        <v>2048</v>
      </c>
      <c r="B483" s="614" t="s">
        <v>249</v>
      </c>
      <c r="C483" s="614" t="s">
        <v>243</v>
      </c>
      <c r="D483" s="614" t="s">
        <v>251</v>
      </c>
      <c r="E483" s="614" t="s">
        <v>3</v>
      </c>
      <c r="F483" s="615" t="str">
        <f t="shared" si="14"/>
        <v>FORMAÇÃO DE RECURSOS HUMANOS;EMPRESA BRASILEIRA;MÉDIO;PRIVADA;SIM</v>
      </c>
      <c r="G483" s="616" t="s">
        <v>1567</v>
      </c>
      <c r="H483" s="617" t="str">
        <f t="shared" si="15"/>
        <v>O CAMPO A.10 NÃO PODE SER PREENCHIDO SE A INFORMAÇÃO DO CAMPO A.7 FOR DIFERENTE DE"INSTITUIÇÃO CREDENCIADA".</v>
      </c>
    </row>
    <row r="484" spans="1:8" ht="12" x14ac:dyDescent="0.3">
      <c r="A484" s="614" t="s">
        <v>2048</v>
      </c>
      <c r="B484" s="614" t="s">
        <v>249</v>
      </c>
      <c r="C484" s="614" t="s">
        <v>243</v>
      </c>
      <c r="D484" s="614" t="s">
        <v>251</v>
      </c>
      <c r="E484" s="614" t="s">
        <v>4</v>
      </c>
      <c r="F484" s="615" t="str">
        <f t="shared" si="14"/>
        <v>FORMAÇÃO DE RECURSOS HUMANOS;EMPRESA BRASILEIRA;MÉDIO;PRIVADA;NÃO</v>
      </c>
      <c r="G484" s="616" t="s">
        <v>1567</v>
      </c>
      <c r="H484" s="617" t="str">
        <f t="shared" si="15"/>
        <v>O CAMPO A.10 NÃO PODE SER PREENCHIDO SE A INFORMAÇÃO DO CAMPO A.7 FOR DIFERENTE DE"INSTITUIÇÃO CREDENCIADA".</v>
      </c>
    </row>
    <row r="485" spans="1:8" ht="12" x14ac:dyDescent="0.3">
      <c r="A485" s="614" t="s">
        <v>2048</v>
      </c>
      <c r="B485" s="614" t="s">
        <v>249</v>
      </c>
      <c r="C485" s="614" t="s">
        <v>243</v>
      </c>
      <c r="D485" s="614" t="s">
        <v>251</v>
      </c>
      <c r="E485" s="614" t="s">
        <v>2354</v>
      </c>
      <c r="F485" s="615" t="str">
        <f t="shared" si="14"/>
        <v>FORMAÇÃO DE RECURSOS HUMANOS;EMPRESA BRASILEIRA;MÉDIO;PRIVADA;</v>
      </c>
      <c r="G485" s="616" t="s">
        <v>1567</v>
      </c>
      <c r="H485" s="617" t="str">
        <f t="shared" si="15"/>
        <v>O CAMPO A.10 NÃO PODE SER PREENCHIDO SE A INFORMAÇÃO DO CAMPO A.7 FOR DIFERENTE DE"INSTITUIÇÃO CREDENCIADA".</v>
      </c>
    </row>
    <row r="486" spans="1:8" ht="12" x14ac:dyDescent="0.3">
      <c r="A486" s="614" t="s">
        <v>2048</v>
      </c>
      <c r="B486" s="614" t="s">
        <v>249</v>
      </c>
      <c r="C486" s="614" t="s">
        <v>243</v>
      </c>
      <c r="D486" s="614" t="s">
        <v>2354</v>
      </c>
      <c r="E486" s="614" t="s">
        <v>3</v>
      </c>
      <c r="F486" s="615" t="str">
        <f t="shared" si="14"/>
        <v>FORMAÇÃO DE RECURSOS HUMANOS;EMPRESA BRASILEIRA;MÉDIO;;SIM</v>
      </c>
      <c r="G486" s="616" t="s">
        <v>1567</v>
      </c>
      <c r="H486" s="617" t="str">
        <f t="shared" si="15"/>
        <v>O CAMPO A.11 NÃO PODE SER PREENCHIDO SE A INFORMAÇÃO DO CAMPO A.7 FOR DIFERENTE DE"INSTITUIÇÃO CREDENCIADA" OU SE A INFIRMAÇÃO DO CAMPO A.10 FOR DIFERENTE DE "PRIVADA".</v>
      </c>
    </row>
    <row r="487" spans="1:8" ht="12" x14ac:dyDescent="0.3">
      <c r="A487" s="614" t="s">
        <v>2048</v>
      </c>
      <c r="B487" s="614" t="s">
        <v>249</v>
      </c>
      <c r="C487" s="614" t="s">
        <v>243</v>
      </c>
      <c r="D487" s="614" t="s">
        <v>2354</v>
      </c>
      <c r="E487" s="614" t="s">
        <v>4</v>
      </c>
      <c r="F487" s="615" t="str">
        <f t="shared" si="14"/>
        <v>FORMAÇÃO DE RECURSOS HUMANOS;EMPRESA BRASILEIRA;MÉDIO;;NÃO</v>
      </c>
      <c r="G487" s="616" t="s">
        <v>1567</v>
      </c>
      <c r="H487" s="617" t="str">
        <f t="shared" si="15"/>
        <v>O CAMPO A.11 NÃO PODE SER PREENCHIDO SE A INFORMAÇÃO DO CAMPO A.7 FOR DIFERENTE DE"INSTITUIÇÃO CREDENCIADA" OU SE A INFIRMAÇÃO DO CAMPO A.10 FOR DIFERENTE DE "PRIVADA".</v>
      </c>
    </row>
    <row r="488" spans="1:8" ht="12" x14ac:dyDescent="0.3">
      <c r="A488" s="614" t="s">
        <v>2048</v>
      </c>
      <c r="B488" s="614" t="s">
        <v>249</v>
      </c>
      <c r="C488" s="614" t="s">
        <v>243</v>
      </c>
      <c r="D488" s="614" t="s">
        <v>2354</v>
      </c>
      <c r="E488" s="614" t="s">
        <v>2354</v>
      </c>
      <c r="F488" s="615" t="str">
        <f t="shared" si="14"/>
        <v>FORMAÇÃO DE RECURSOS HUMANOS;EMPRESA BRASILEIRA;MÉDIO;;</v>
      </c>
      <c r="G488" s="616" t="s">
        <v>1567</v>
      </c>
      <c r="H488" s="617" t="str">
        <f t="shared" si="15"/>
        <v>O EXECUTOR INFORMADO NÃO PODE EXECUTAR PROJETOS OU PROGRAMAS COM A QUALIFICAÇÃO SELECIONADA</v>
      </c>
    </row>
    <row r="489" spans="1:8" ht="12" x14ac:dyDescent="0.3">
      <c r="A489" s="614" t="s">
        <v>2048</v>
      </c>
      <c r="B489" s="614" t="s">
        <v>249</v>
      </c>
      <c r="C489" s="614" t="s">
        <v>244</v>
      </c>
      <c r="D489" s="614" t="s">
        <v>250</v>
      </c>
      <c r="E489" s="614" t="s">
        <v>3</v>
      </c>
      <c r="F489" s="615" t="str">
        <f t="shared" si="14"/>
        <v>FORMAÇÃO DE RECURSOS HUMANOS;EMPRESA BRASILEIRA;GRANDE;PÚBLICA;SIM</v>
      </c>
      <c r="G489" s="616" t="s">
        <v>1567</v>
      </c>
      <c r="H489" s="617" t="str">
        <f t="shared" si="15"/>
        <v>O CAMPO A.10 NÃO PODE SER PREENCHIDO SE A INFORMAÇÃO DO CAMPO A.7 FOR DIFERENTE DE"INSTITUIÇÃO CREDENCIADA".</v>
      </c>
    </row>
    <row r="490" spans="1:8" ht="12" x14ac:dyDescent="0.3">
      <c r="A490" s="614" t="s">
        <v>2048</v>
      </c>
      <c r="B490" s="614" t="s">
        <v>249</v>
      </c>
      <c r="C490" s="614" t="s">
        <v>244</v>
      </c>
      <c r="D490" s="614" t="s">
        <v>250</v>
      </c>
      <c r="E490" s="614" t="s">
        <v>4</v>
      </c>
      <c r="F490" s="615" t="str">
        <f t="shared" si="14"/>
        <v>FORMAÇÃO DE RECURSOS HUMANOS;EMPRESA BRASILEIRA;GRANDE;PÚBLICA;NÃO</v>
      </c>
      <c r="G490" s="616" t="s">
        <v>1567</v>
      </c>
      <c r="H490" s="617" t="str">
        <f t="shared" si="15"/>
        <v>O CAMPO A.10 NÃO PODE SER PREENCHIDO SE A INFORMAÇÃO DO CAMPO A.7 FOR DIFERENTE DE"INSTITUIÇÃO CREDENCIADA".</v>
      </c>
    </row>
    <row r="491" spans="1:8" ht="12" x14ac:dyDescent="0.3">
      <c r="A491" s="614" t="s">
        <v>2048</v>
      </c>
      <c r="B491" s="614" t="s">
        <v>249</v>
      </c>
      <c r="C491" s="614" t="s">
        <v>244</v>
      </c>
      <c r="D491" s="614" t="s">
        <v>250</v>
      </c>
      <c r="E491" s="614" t="s">
        <v>2354</v>
      </c>
      <c r="F491" s="615" t="str">
        <f t="shared" si="14"/>
        <v>FORMAÇÃO DE RECURSOS HUMANOS;EMPRESA BRASILEIRA;GRANDE;PÚBLICA;</v>
      </c>
      <c r="G491" s="616" t="s">
        <v>1567</v>
      </c>
      <c r="H491" s="617" t="str">
        <f t="shared" si="15"/>
        <v>O CAMPO A.10 NÃO PODE SER PREENCHIDO SE A INFORMAÇÃO DO CAMPO A.7 FOR DIFERENTE DE"INSTITUIÇÃO CREDENCIADA".</v>
      </c>
    </row>
    <row r="492" spans="1:8" ht="12" x14ac:dyDescent="0.3">
      <c r="A492" s="614" t="s">
        <v>2048</v>
      </c>
      <c r="B492" s="614" t="s">
        <v>249</v>
      </c>
      <c r="C492" s="614" t="s">
        <v>244</v>
      </c>
      <c r="D492" s="614" t="s">
        <v>251</v>
      </c>
      <c r="E492" s="614" t="s">
        <v>3</v>
      </c>
      <c r="F492" s="615" t="str">
        <f t="shared" si="14"/>
        <v>FORMAÇÃO DE RECURSOS HUMANOS;EMPRESA BRASILEIRA;GRANDE;PRIVADA;SIM</v>
      </c>
      <c r="G492" s="616" t="s">
        <v>1567</v>
      </c>
      <c r="H492" s="617" t="str">
        <f t="shared" si="15"/>
        <v>O CAMPO A.10 NÃO PODE SER PREENCHIDO SE A INFORMAÇÃO DO CAMPO A.7 FOR DIFERENTE DE"INSTITUIÇÃO CREDENCIADA".</v>
      </c>
    </row>
    <row r="493" spans="1:8" ht="12" x14ac:dyDescent="0.3">
      <c r="A493" s="614" t="s">
        <v>2048</v>
      </c>
      <c r="B493" s="614" t="s">
        <v>249</v>
      </c>
      <c r="C493" s="614" t="s">
        <v>244</v>
      </c>
      <c r="D493" s="614" t="s">
        <v>251</v>
      </c>
      <c r="E493" s="614" t="s">
        <v>4</v>
      </c>
      <c r="F493" s="615" t="str">
        <f t="shared" si="14"/>
        <v>FORMAÇÃO DE RECURSOS HUMANOS;EMPRESA BRASILEIRA;GRANDE;PRIVADA;NÃO</v>
      </c>
      <c r="G493" s="616" t="s">
        <v>1567</v>
      </c>
      <c r="H493" s="617" t="str">
        <f t="shared" si="15"/>
        <v>O CAMPO A.10 NÃO PODE SER PREENCHIDO SE A INFORMAÇÃO DO CAMPO A.7 FOR DIFERENTE DE"INSTITUIÇÃO CREDENCIADA".</v>
      </c>
    </row>
    <row r="494" spans="1:8" ht="12" x14ac:dyDescent="0.3">
      <c r="A494" s="614" t="s">
        <v>2048</v>
      </c>
      <c r="B494" s="614" t="s">
        <v>249</v>
      </c>
      <c r="C494" s="614" t="s">
        <v>244</v>
      </c>
      <c r="D494" s="614" t="s">
        <v>251</v>
      </c>
      <c r="E494" s="614" t="s">
        <v>2354</v>
      </c>
      <c r="F494" s="615" t="str">
        <f t="shared" si="14"/>
        <v>FORMAÇÃO DE RECURSOS HUMANOS;EMPRESA BRASILEIRA;GRANDE;PRIVADA;</v>
      </c>
      <c r="G494" s="616" t="s">
        <v>1567</v>
      </c>
      <c r="H494" s="617" t="str">
        <f t="shared" si="15"/>
        <v>O CAMPO A.10 NÃO PODE SER PREENCHIDO SE A INFORMAÇÃO DO CAMPO A.7 FOR DIFERENTE DE"INSTITUIÇÃO CREDENCIADA".</v>
      </c>
    </row>
    <row r="495" spans="1:8" ht="12" x14ac:dyDescent="0.3">
      <c r="A495" s="614" t="s">
        <v>2048</v>
      </c>
      <c r="B495" s="614" t="s">
        <v>249</v>
      </c>
      <c r="C495" s="614" t="s">
        <v>244</v>
      </c>
      <c r="D495" s="614" t="s">
        <v>2354</v>
      </c>
      <c r="E495" s="614" t="s">
        <v>3</v>
      </c>
      <c r="F495" s="615" t="str">
        <f t="shared" si="14"/>
        <v>FORMAÇÃO DE RECURSOS HUMANOS;EMPRESA BRASILEIRA;GRANDE;;SIM</v>
      </c>
      <c r="G495" s="616" t="s">
        <v>1567</v>
      </c>
      <c r="H495" s="617" t="str">
        <f t="shared" si="15"/>
        <v>O CAMPO A.11 NÃO PODE SER PREENCHIDO SE A INFORMAÇÃO DO CAMPO A.7 FOR DIFERENTE DE"INSTITUIÇÃO CREDENCIADA" OU SE A INFIRMAÇÃO DO CAMPO A.10 FOR DIFERENTE DE "PRIVADA".</v>
      </c>
    </row>
    <row r="496" spans="1:8" ht="12" x14ac:dyDescent="0.3">
      <c r="A496" s="614" t="s">
        <v>2048</v>
      </c>
      <c r="B496" s="614" t="s">
        <v>249</v>
      </c>
      <c r="C496" s="614" t="s">
        <v>244</v>
      </c>
      <c r="D496" s="614" t="s">
        <v>2354</v>
      </c>
      <c r="E496" s="614" t="s">
        <v>4</v>
      </c>
      <c r="F496" s="615" t="str">
        <f t="shared" si="14"/>
        <v>FORMAÇÃO DE RECURSOS HUMANOS;EMPRESA BRASILEIRA;GRANDE;;NÃO</v>
      </c>
      <c r="G496" s="616" t="s">
        <v>1567</v>
      </c>
      <c r="H496" s="617" t="str">
        <f t="shared" si="15"/>
        <v>O CAMPO A.11 NÃO PODE SER PREENCHIDO SE A INFORMAÇÃO DO CAMPO A.7 FOR DIFERENTE DE"INSTITUIÇÃO CREDENCIADA" OU SE A INFIRMAÇÃO DO CAMPO A.10 FOR DIFERENTE DE "PRIVADA".</v>
      </c>
    </row>
    <row r="497" spans="1:8" ht="12" x14ac:dyDescent="0.3">
      <c r="A497" s="614" t="s">
        <v>2048</v>
      </c>
      <c r="B497" s="614" t="s">
        <v>249</v>
      </c>
      <c r="C497" s="614" t="s">
        <v>244</v>
      </c>
      <c r="D497" s="614" t="s">
        <v>2354</v>
      </c>
      <c r="E497" s="614" t="s">
        <v>2354</v>
      </c>
      <c r="F497" s="615" t="str">
        <f t="shared" si="14"/>
        <v>FORMAÇÃO DE RECURSOS HUMANOS;EMPRESA BRASILEIRA;GRANDE;;</v>
      </c>
      <c r="G497" s="616" t="s">
        <v>1567</v>
      </c>
      <c r="H497" s="617" t="str">
        <f t="shared" si="15"/>
        <v>O EXECUTOR INFORMADO NÃO PODE EXECUTAR PROJETOS OU PROGRAMAS COM A QUALIFICAÇÃO SELECIONADA</v>
      </c>
    </row>
    <row r="498" spans="1:8" ht="12" x14ac:dyDescent="0.3">
      <c r="A498" s="614" t="s">
        <v>2048</v>
      </c>
      <c r="B498" s="614" t="s">
        <v>249</v>
      </c>
      <c r="C498" s="614" t="s">
        <v>2354</v>
      </c>
      <c r="D498" s="614" t="s">
        <v>250</v>
      </c>
      <c r="E498" s="614" t="s">
        <v>3</v>
      </c>
      <c r="F498" s="615" t="str">
        <f t="shared" si="14"/>
        <v>FORMAÇÃO DE RECURSOS HUMANOS;EMPRESA BRASILEIRA;;PÚBLICA;SIM</v>
      </c>
      <c r="G498" s="616" t="s">
        <v>1567</v>
      </c>
      <c r="H498" s="617" t="str">
        <f t="shared" si="15"/>
        <v>O CAMPO A.8 É DE PREENCHIMENTO OBRIGATÓRIO SE A INFORMAÇÃO DO CAMPO A.7 FOR "EMPRESA BRASILEIRA".</v>
      </c>
    </row>
    <row r="499" spans="1:8" ht="12" x14ac:dyDescent="0.3">
      <c r="A499" s="614" t="s">
        <v>2048</v>
      </c>
      <c r="B499" s="614" t="s">
        <v>249</v>
      </c>
      <c r="C499" s="614" t="s">
        <v>2354</v>
      </c>
      <c r="D499" s="614" t="s">
        <v>250</v>
      </c>
      <c r="E499" s="614" t="s">
        <v>4</v>
      </c>
      <c r="F499" s="615" t="str">
        <f t="shared" si="14"/>
        <v>FORMAÇÃO DE RECURSOS HUMANOS;EMPRESA BRASILEIRA;;PÚBLICA;NÃO</v>
      </c>
      <c r="G499" s="616" t="s">
        <v>1567</v>
      </c>
      <c r="H499" s="617" t="str">
        <f t="shared" si="15"/>
        <v>O CAMPO A.8 É DE PREENCHIMENTO OBRIGATÓRIO SE A INFORMAÇÃO DO CAMPO A.7 FOR "EMPRESA BRASILEIRA".</v>
      </c>
    </row>
    <row r="500" spans="1:8" ht="12" x14ac:dyDescent="0.3">
      <c r="A500" s="614" t="s">
        <v>2048</v>
      </c>
      <c r="B500" s="614" t="s">
        <v>249</v>
      </c>
      <c r="C500" s="614" t="s">
        <v>2354</v>
      </c>
      <c r="D500" s="614" t="s">
        <v>250</v>
      </c>
      <c r="E500" s="614" t="s">
        <v>2354</v>
      </c>
      <c r="F500" s="615" t="str">
        <f t="shared" si="14"/>
        <v>FORMAÇÃO DE RECURSOS HUMANOS;EMPRESA BRASILEIRA;;PÚBLICA;</v>
      </c>
      <c r="G500" s="616" t="s">
        <v>1567</v>
      </c>
      <c r="H500" s="617" t="str">
        <f t="shared" si="15"/>
        <v>O CAMPO A.8 É DE PREENCHIMENTO OBRIGATÓRIO SE A INFORMAÇÃO DO CAMPO A.7 FOR "EMPRESA BRASILEIRA".</v>
      </c>
    </row>
    <row r="501" spans="1:8" ht="12" x14ac:dyDescent="0.3">
      <c r="A501" s="614" t="s">
        <v>2048</v>
      </c>
      <c r="B501" s="614" t="s">
        <v>249</v>
      </c>
      <c r="C501" s="614" t="s">
        <v>2354</v>
      </c>
      <c r="D501" s="614" t="s">
        <v>251</v>
      </c>
      <c r="E501" s="614" t="s">
        <v>3</v>
      </c>
      <c r="F501" s="615" t="str">
        <f t="shared" si="14"/>
        <v>FORMAÇÃO DE RECURSOS HUMANOS;EMPRESA BRASILEIRA;;PRIVADA;SIM</v>
      </c>
      <c r="G501" s="616" t="s">
        <v>1567</v>
      </c>
      <c r="H501" s="617" t="str">
        <f t="shared" si="15"/>
        <v>O CAMPO A.8 É DE PREENCHIMENTO OBRIGATÓRIO SE A INFORMAÇÃO DO CAMPO A.7 FOR "EMPRESA BRASILEIRA".</v>
      </c>
    </row>
    <row r="502" spans="1:8" ht="12" x14ac:dyDescent="0.3">
      <c r="A502" s="614" t="s">
        <v>2048</v>
      </c>
      <c r="B502" s="614" t="s">
        <v>249</v>
      </c>
      <c r="C502" s="614" t="s">
        <v>2354</v>
      </c>
      <c r="D502" s="614" t="s">
        <v>251</v>
      </c>
      <c r="E502" s="614" t="s">
        <v>4</v>
      </c>
      <c r="F502" s="615" t="str">
        <f t="shared" si="14"/>
        <v>FORMAÇÃO DE RECURSOS HUMANOS;EMPRESA BRASILEIRA;;PRIVADA;NÃO</v>
      </c>
      <c r="G502" s="616" t="s">
        <v>1567</v>
      </c>
      <c r="H502" s="617" t="str">
        <f t="shared" si="15"/>
        <v>O CAMPO A.8 É DE PREENCHIMENTO OBRIGATÓRIO SE A INFORMAÇÃO DO CAMPO A.7 FOR "EMPRESA BRASILEIRA".</v>
      </c>
    </row>
    <row r="503" spans="1:8" ht="12" x14ac:dyDescent="0.3">
      <c r="A503" s="614" t="s">
        <v>2048</v>
      </c>
      <c r="B503" s="614" t="s">
        <v>249</v>
      </c>
      <c r="C503" s="614" t="s">
        <v>2354</v>
      </c>
      <c r="D503" s="614" t="s">
        <v>251</v>
      </c>
      <c r="E503" s="614" t="s">
        <v>2354</v>
      </c>
      <c r="F503" s="615" t="str">
        <f t="shared" si="14"/>
        <v>FORMAÇÃO DE RECURSOS HUMANOS;EMPRESA BRASILEIRA;;PRIVADA;</v>
      </c>
      <c r="G503" s="616" t="s">
        <v>1567</v>
      </c>
      <c r="H503" s="617" t="str">
        <f t="shared" si="15"/>
        <v>O CAMPO A.8 É DE PREENCHIMENTO OBRIGATÓRIO SE A INFORMAÇÃO DO CAMPO A.7 FOR "EMPRESA BRASILEIRA".</v>
      </c>
    </row>
    <row r="504" spans="1:8" ht="12" x14ac:dyDescent="0.3">
      <c r="A504" s="614" t="s">
        <v>2048</v>
      </c>
      <c r="B504" s="614" t="s">
        <v>249</v>
      </c>
      <c r="C504" s="614" t="s">
        <v>2354</v>
      </c>
      <c r="D504" s="614" t="s">
        <v>2354</v>
      </c>
      <c r="E504" s="614" t="s">
        <v>3</v>
      </c>
      <c r="F504" s="615" t="str">
        <f t="shared" si="14"/>
        <v>FORMAÇÃO DE RECURSOS HUMANOS;EMPRESA BRASILEIRA;;;SIM</v>
      </c>
      <c r="G504" s="616" t="s">
        <v>1567</v>
      </c>
      <c r="H504" s="617" t="str">
        <f t="shared" si="15"/>
        <v>O CAMPO A.8 É DE PREENCHIMENTO OBRIGATÓRIO SE A INFORMAÇÃO DO CAMPO A.7 FOR "EMPRESA BRASILEIRA".</v>
      </c>
    </row>
    <row r="505" spans="1:8" ht="12" x14ac:dyDescent="0.3">
      <c r="A505" s="614" t="s">
        <v>2048</v>
      </c>
      <c r="B505" s="614" t="s">
        <v>249</v>
      </c>
      <c r="C505" s="614" t="s">
        <v>2354</v>
      </c>
      <c r="D505" s="614" t="s">
        <v>2354</v>
      </c>
      <c r="E505" s="614" t="s">
        <v>4</v>
      </c>
      <c r="F505" s="615" t="str">
        <f t="shared" si="14"/>
        <v>FORMAÇÃO DE RECURSOS HUMANOS;EMPRESA BRASILEIRA;;;NÃO</v>
      </c>
      <c r="G505" s="616" t="s">
        <v>1567</v>
      </c>
      <c r="H505" s="617" t="str">
        <f t="shared" si="15"/>
        <v>O CAMPO A.8 É DE PREENCHIMENTO OBRIGATÓRIO SE A INFORMAÇÃO DO CAMPO A.7 FOR "EMPRESA BRASILEIRA".</v>
      </c>
    </row>
    <row r="506" spans="1:8" ht="12" x14ac:dyDescent="0.3">
      <c r="A506" s="614" t="s">
        <v>2048</v>
      </c>
      <c r="B506" s="614" t="s">
        <v>249</v>
      </c>
      <c r="C506" s="614" t="s">
        <v>2354</v>
      </c>
      <c r="D506" s="614" t="s">
        <v>2354</v>
      </c>
      <c r="E506" s="614" t="s">
        <v>2354</v>
      </c>
      <c r="F506" s="615" t="str">
        <f t="shared" si="14"/>
        <v>FORMAÇÃO DE RECURSOS HUMANOS;EMPRESA BRASILEIRA;;;</v>
      </c>
      <c r="G506" s="616" t="s">
        <v>1567</v>
      </c>
      <c r="H506" s="617" t="str">
        <f t="shared" si="15"/>
        <v>O CAMPO A.8 É DE PREENCHIMENTO OBRIGATÓRIO SE A INFORMAÇÃO DO CAMPO A.7 FOR "EMPRESA BRASILEIRA".</v>
      </c>
    </row>
    <row r="507" spans="1:8" ht="12" x14ac:dyDescent="0.3">
      <c r="A507" s="614" t="s">
        <v>2409</v>
      </c>
      <c r="B507" s="614" t="s">
        <v>249</v>
      </c>
      <c r="C507" s="614" t="s">
        <v>261</v>
      </c>
      <c r="D507" s="614" t="s">
        <v>250</v>
      </c>
      <c r="E507" s="614" t="s">
        <v>3</v>
      </c>
      <c r="F507" s="615" t="str">
        <f t="shared" si="14"/>
        <v>INFRAESTRUTURA;EMPRESA BRASILEIRA;MICRO OU PEQUENO;PÚBLICA;SIM</v>
      </c>
      <c r="G507" s="616" t="s">
        <v>1567</v>
      </c>
      <c r="H507" s="617" t="str">
        <f t="shared" si="15"/>
        <v>O CAMPO A.10 NÃO PODE SER PREENCHIDO SE A INFORMAÇÃO DO CAMPO A.7 FOR DIFERENTE DE"INSTITUIÇÃO CREDENCIADA".</v>
      </c>
    </row>
    <row r="508" spans="1:8" ht="12" x14ac:dyDescent="0.3">
      <c r="A508" s="614" t="s">
        <v>2409</v>
      </c>
      <c r="B508" s="614" t="s">
        <v>249</v>
      </c>
      <c r="C508" s="614" t="s">
        <v>261</v>
      </c>
      <c r="D508" s="614" t="s">
        <v>250</v>
      </c>
      <c r="E508" s="614" t="s">
        <v>4</v>
      </c>
      <c r="F508" s="615" t="str">
        <f t="shared" si="14"/>
        <v>INFRAESTRUTURA;EMPRESA BRASILEIRA;MICRO OU PEQUENO;PÚBLICA;NÃO</v>
      </c>
      <c r="G508" s="616" t="s">
        <v>1567</v>
      </c>
      <c r="H508" s="617" t="str">
        <f t="shared" si="15"/>
        <v>O CAMPO A.10 NÃO PODE SER PREENCHIDO SE A INFORMAÇÃO DO CAMPO A.7 FOR DIFERENTE DE"INSTITUIÇÃO CREDENCIADA".</v>
      </c>
    </row>
    <row r="509" spans="1:8" ht="12" x14ac:dyDescent="0.3">
      <c r="A509" s="614" t="s">
        <v>2409</v>
      </c>
      <c r="B509" s="614" t="s">
        <v>249</v>
      </c>
      <c r="C509" s="614" t="s">
        <v>261</v>
      </c>
      <c r="D509" s="614" t="s">
        <v>250</v>
      </c>
      <c r="E509" s="614" t="s">
        <v>2354</v>
      </c>
      <c r="F509" s="615" t="str">
        <f t="shared" si="14"/>
        <v>INFRAESTRUTURA;EMPRESA BRASILEIRA;MICRO OU PEQUENO;PÚBLICA;</v>
      </c>
      <c r="G509" s="616" t="s">
        <v>1567</v>
      </c>
      <c r="H509" s="617" t="str">
        <f t="shared" si="15"/>
        <v>O CAMPO A.10 NÃO PODE SER PREENCHIDO SE A INFORMAÇÃO DO CAMPO A.7 FOR DIFERENTE DE"INSTITUIÇÃO CREDENCIADA".</v>
      </c>
    </row>
    <row r="510" spans="1:8" ht="12" x14ac:dyDescent="0.3">
      <c r="A510" s="614" t="s">
        <v>2409</v>
      </c>
      <c r="B510" s="614" t="s">
        <v>249</v>
      </c>
      <c r="C510" s="614" t="s">
        <v>261</v>
      </c>
      <c r="D510" s="614" t="s">
        <v>251</v>
      </c>
      <c r="E510" s="614" t="s">
        <v>3</v>
      </c>
      <c r="F510" s="615" t="str">
        <f t="shared" si="14"/>
        <v>INFRAESTRUTURA;EMPRESA BRASILEIRA;MICRO OU PEQUENO;PRIVADA;SIM</v>
      </c>
      <c r="G510" s="616" t="s">
        <v>1567</v>
      </c>
      <c r="H510" s="617" t="str">
        <f t="shared" si="15"/>
        <v>O CAMPO A.10 NÃO PODE SER PREENCHIDO SE A INFORMAÇÃO DO CAMPO A.7 FOR DIFERENTE DE"INSTITUIÇÃO CREDENCIADA".</v>
      </c>
    </row>
    <row r="511" spans="1:8" ht="12" x14ac:dyDescent="0.3">
      <c r="A511" s="614" t="s">
        <v>2409</v>
      </c>
      <c r="B511" s="614" t="s">
        <v>249</v>
      </c>
      <c r="C511" s="614" t="s">
        <v>261</v>
      </c>
      <c r="D511" s="614" t="s">
        <v>251</v>
      </c>
      <c r="E511" s="614" t="s">
        <v>4</v>
      </c>
      <c r="F511" s="615" t="str">
        <f t="shared" si="14"/>
        <v>INFRAESTRUTURA;EMPRESA BRASILEIRA;MICRO OU PEQUENO;PRIVADA;NÃO</v>
      </c>
      <c r="G511" s="616" t="s">
        <v>1567</v>
      </c>
      <c r="H511" s="617" t="str">
        <f t="shared" si="15"/>
        <v>O CAMPO A.10 NÃO PODE SER PREENCHIDO SE A INFORMAÇÃO DO CAMPO A.7 FOR DIFERENTE DE"INSTITUIÇÃO CREDENCIADA".</v>
      </c>
    </row>
    <row r="512" spans="1:8" ht="12" x14ac:dyDescent="0.3">
      <c r="A512" s="614" t="s">
        <v>2409</v>
      </c>
      <c r="B512" s="614" t="s">
        <v>249</v>
      </c>
      <c r="C512" s="614" t="s">
        <v>261</v>
      </c>
      <c r="D512" s="614" t="s">
        <v>251</v>
      </c>
      <c r="E512" s="614" t="s">
        <v>2354</v>
      </c>
      <c r="F512" s="615" t="str">
        <f t="shared" si="14"/>
        <v>INFRAESTRUTURA;EMPRESA BRASILEIRA;MICRO OU PEQUENO;PRIVADA;</v>
      </c>
      <c r="G512" s="616" t="s">
        <v>1567</v>
      </c>
      <c r="H512" s="617" t="str">
        <f t="shared" si="15"/>
        <v>O CAMPO A.10 NÃO PODE SER PREENCHIDO SE A INFORMAÇÃO DO CAMPO A.7 FOR DIFERENTE DE"INSTITUIÇÃO CREDENCIADA".</v>
      </c>
    </row>
    <row r="513" spans="1:8" ht="12" x14ac:dyDescent="0.3">
      <c r="A513" s="614" t="s">
        <v>2409</v>
      </c>
      <c r="B513" s="614" t="s">
        <v>249</v>
      </c>
      <c r="C513" s="614" t="s">
        <v>261</v>
      </c>
      <c r="D513" s="614" t="s">
        <v>2354</v>
      </c>
      <c r="E513" s="614" t="s">
        <v>3</v>
      </c>
      <c r="F513" s="615" t="str">
        <f t="shared" si="14"/>
        <v>INFRAESTRUTURA;EMPRESA BRASILEIRA;MICRO OU PEQUENO;;SIM</v>
      </c>
      <c r="G513" s="616" t="s">
        <v>1567</v>
      </c>
      <c r="H513" s="617" t="str">
        <f t="shared" si="15"/>
        <v>O CAMPO A.11 NÃO PODE SER PREENCHIDO SE A INFORMAÇÃO DO CAMPO A.7 FOR DIFERENTE DE"INSTITUIÇÃO CREDENCIADA" OU SE A INFIRMAÇÃO DO CAMPO A.10 FOR DIFERENTE DE "PRIVADA".</v>
      </c>
    </row>
    <row r="514" spans="1:8" ht="12" x14ac:dyDescent="0.3">
      <c r="A514" s="614" t="s">
        <v>2409</v>
      </c>
      <c r="B514" s="614" t="s">
        <v>249</v>
      </c>
      <c r="C514" s="614" t="s">
        <v>261</v>
      </c>
      <c r="D514" s="614" t="s">
        <v>2354</v>
      </c>
      <c r="E514" s="614" t="s">
        <v>4</v>
      </c>
      <c r="F514" s="615" t="str">
        <f t="shared" si="14"/>
        <v>INFRAESTRUTURA;EMPRESA BRASILEIRA;MICRO OU PEQUENO;;NÃO</v>
      </c>
      <c r="G514" s="616" t="s">
        <v>1567</v>
      </c>
      <c r="H514" s="617" t="str">
        <f t="shared" si="15"/>
        <v>O CAMPO A.11 NÃO PODE SER PREENCHIDO SE A INFORMAÇÃO DO CAMPO A.7 FOR DIFERENTE DE"INSTITUIÇÃO CREDENCIADA" OU SE A INFIRMAÇÃO DO CAMPO A.10 FOR DIFERENTE DE "PRIVADA".</v>
      </c>
    </row>
    <row r="515" spans="1:8" ht="12" x14ac:dyDescent="0.3">
      <c r="A515" s="614" t="s">
        <v>2409</v>
      </c>
      <c r="B515" s="614" t="s">
        <v>249</v>
      </c>
      <c r="C515" s="614" t="s">
        <v>261</v>
      </c>
      <c r="D515" s="614" t="s">
        <v>2354</v>
      </c>
      <c r="E515" s="614" t="s">
        <v>2354</v>
      </c>
      <c r="F515" s="615" t="str">
        <f t="shared" ref="F515:F578" si="16">CONCATENATE(A515,";",B515,";",C515,";",D515,";",E515)</f>
        <v>INFRAESTRUTURA;EMPRESA BRASILEIRA;MICRO OU PEQUENO;;</v>
      </c>
      <c r="G515" s="616" t="s">
        <v>1567</v>
      </c>
      <c r="H515" s="617" t="str">
        <f t="shared" ref="H515:H578" si="17">IF(AND(B515=$J$7,C515=""),$K$12,IF(AND(B515&lt;&gt;$J$7,C515&lt;&gt;""),$K$13,IF(AND(B515=$J$5,D515=""),$K$14,IF(AND(B515&lt;&gt;$J$5,D515&lt;&gt;""),$K$15,IF(AND(B515=$J$5,D515=$M$6,E515=""),$K$16,IF(AND(OR(B515&lt;&gt;$J$5,D515&lt;&gt;$M$6),E515&lt;&gt;""),$K$17,IF(G515="N",$K$18,"")))))))</f>
        <v>O EXECUTOR INFORMADO NÃO PODE EXECUTAR PROJETOS OU PROGRAMAS COM A QUALIFICAÇÃO SELECIONADA</v>
      </c>
    </row>
    <row r="516" spans="1:8" ht="12" x14ac:dyDescent="0.3">
      <c r="A516" s="614" t="s">
        <v>2409</v>
      </c>
      <c r="B516" s="614" t="s">
        <v>249</v>
      </c>
      <c r="C516" s="614" t="s">
        <v>243</v>
      </c>
      <c r="D516" s="614" t="s">
        <v>250</v>
      </c>
      <c r="E516" s="614" t="s">
        <v>3</v>
      </c>
      <c r="F516" s="615" t="str">
        <f t="shared" si="16"/>
        <v>INFRAESTRUTURA;EMPRESA BRASILEIRA;MÉDIO;PÚBLICA;SIM</v>
      </c>
      <c r="G516" s="616" t="s">
        <v>1567</v>
      </c>
      <c r="H516" s="617" t="str">
        <f t="shared" si="17"/>
        <v>O CAMPO A.10 NÃO PODE SER PREENCHIDO SE A INFORMAÇÃO DO CAMPO A.7 FOR DIFERENTE DE"INSTITUIÇÃO CREDENCIADA".</v>
      </c>
    </row>
    <row r="517" spans="1:8" ht="12" x14ac:dyDescent="0.3">
      <c r="A517" s="614" t="s">
        <v>2409</v>
      </c>
      <c r="B517" s="614" t="s">
        <v>249</v>
      </c>
      <c r="C517" s="614" t="s">
        <v>243</v>
      </c>
      <c r="D517" s="614" t="s">
        <v>250</v>
      </c>
      <c r="E517" s="614" t="s">
        <v>4</v>
      </c>
      <c r="F517" s="615" t="str">
        <f t="shared" si="16"/>
        <v>INFRAESTRUTURA;EMPRESA BRASILEIRA;MÉDIO;PÚBLICA;NÃO</v>
      </c>
      <c r="G517" s="616" t="s">
        <v>1567</v>
      </c>
      <c r="H517" s="617" t="str">
        <f t="shared" si="17"/>
        <v>O CAMPO A.10 NÃO PODE SER PREENCHIDO SE A INFORMAÇÃO DO CAMPO A.7 FOR DIFERENTE DE"INSTITUIÇÃO CREDENCIADA".</v>
      </c>
    </row>
    <row r="518" spans="1:8" ht="12" x14ac:dyDescent="0.3">
      <c r="A518" s="614" t="s">
        <v>2409</v>
      </c>
      <c r="B518" s="614" t="s">
        <v>249</v>
      </c>
      <c r="C518" s="614" t="s">
        <v>243</v>
      </c>
      <c r="D518" s="614" t="s">
        <v>250</v>
      </c>
      <c r="E518" s="614" t="s">
        <v>2354</v>
      </c>
      <c r="F518" s="615" t="str">
        <f t="shared" si="16"/>
        <v>INFRAESTRUTURA;EMPRESA BRASILEIRA;MÉDIO;PÚBLICA;</v>
      </c>
      <c r="G518" s="616" t="s">
        <v>1567</v>
      </c>
      <c r="H518" s="617" t="str">
        <f t="shared" si="17"/>
        <v>O CAMPO A.10 NÃO PODE SER PREENCHIDO SE A INFORMAÇÃO DO CAMPO A.7 FOR DIFERENTE DE"INSTITUIÇÃO CREDENCIADA".</v>
      </c>
    </row>
    <row r="519" spans="1:8" ht="12" x14ac:dyDescent="0.3">
      <c r="A519" s="614" t="s">
        <v>2409</v>
      </c>
      <c r="B519" s="614" t="s">
        <v>249</v>
      </c>
      <c r="C519" s="614" t="s">
        <v>243</v>
      </c>
      <c r="D519" s="614" t="s">
        <v>251</v>
      </c>
      <c r="E519" s="614" t="s">
        <v>3</v>
      </c>
      <c r="F519" s="615" t="str">
        <f t="shared" si="16"/>
        <v>INFRAESTRUTURA;EMPRESA BRASILEIRA;MÉDIO;PRIVADA;SIM</v>
      </c>
      <c r="G519" s="616" t="s">
        <v>1567</v>
      </c>
      <c r="H519" s="617" t="str">
        <f t="shared" si="17"/>
        <v>O CAMPO A.10 NÃO PODE SER PREENCHIDO SE A INFORMAÇÃO DO CAMPO A.7 FOR DIFERENTE DE"INSTITUIÇÃO CREDENCIADA".</v>
      </c>
    </row>
    <row r="520" spans="1:8" ht="12" x14ac:dyDescent="0.3">
      <c r="A520" s="614" t="s">
        <v>2409</v>
      </c>
      <c r="B520" s="614" t="s">
        <v>249</v>
      </c>
      <c r="C520" s="614" t="s">
        <v>243</v>
      </c>
      <c r="D520" s="614" t="s">
        <v>251</v>
      </c>
      <c r="E520" s="614" t="s">
        <v>4</v>
      </c>
      <c r="F520" s="615" t="str">
        <f t="shared" si="16"/>
        <v>INFRAESTRUTURA;EMPRESA BRASILEIRA;MÉDIO;PRIVADA;NÃO</v>
      </c>
      <c r="G520" s="616" t="s">
        <v>1567</v>
      </c>
      <c r="H520" s="617" t="str">
        <f t="shared" si="17"/>
        <v>O CAMPO A.10 NÃO PODE SER PREENCHIDO SE A INFORMAÇÃO DO CAMPO A.7 FOR DIFERENTE DE"INSTITUIÇÃO CREDENCIADA".</v>
      </c>
    </row>
    <row r="521" spans="1:8" ht="12" x14ac:dyDescent="0.3">
      <c r="A521" s="614" t="s">
        <v>2409</v>
      </c>
      <c r="B521" s="614" t="s">
        <v>249</v>
      </c>
      <c r="C521" s="614" t="s">
        <v>243</v>
      </c>
      <c r="D521" s="614" t="s">
        <v>251</v>
      </c>
      <c r="E521" s="614" t="s">
        <v>2354</v>
      </c>
      <c r="F521" s="615" t="str">
        <f t="shared" si="16"/>
        <v>INFRAESTRUTURA;EMPRESA BRASILEIRA;MÉDIO;PRIVADA;</v>
      </c>
      <c r="G521" s="616" t="s">
        <v>1567</v>
      </c>
      <c r="H521" s="617" t="str">
        <f t="shared" si="17"/>
        <v>O CAMPO A.10 NÃO PODE SER PREENCHIDO SE A INFORMAÇÃO DO CAMPO A.7 FOR DIFERENTE DE"INSTITUIÇÃO CREDENCIADA".</v>
      </c>
    </row>
    <row r="522" spans="1:8" ht="12" x14ac:dyDescent="0.3">
      <c r="A522" s="614" t="s">
        <v>2409</v>
      </c>
      <c r="B522" s="614" t="s">
        <v>249</v>
      </c>
      <c r="C522" s="614" t="s">
        <v>243</v>
      </c>
      <c r="D522" s="614" t="s">
        <v>2354</v>
      </c>
      <c r="E522" s="614" t="s">
        <v>3</v>
      </c>
      <c r="F522" s="615" t="str">
        <f t="shared" si="16"/>
        <v>INFRAESTRUTURA;EMPRESA BRASILEIRA;MÉDIO;;SIM</v>
      </c>
      <c r="G522" s="616" t="s">
        <v>1567</v>
      </c>
      <c r="H522" s="617" t="str">
        <f t="shared" si="17"/>
        <v>O CAMPO A.11 NÃO PODE SER PREENCHIDO SE A INFORMAÇÃO DO CAMPO A.7 FOR DIFERENTE DE"INSTITUIÇÃO CREDENCIADA" OU SE A INFIRMAÇÃO DO CAMPO A.10 FOR DIFERENTE DE "PRIVADA".</v>
      </c>
    </row>
    <row r="523" spans="1:8" ht="12" x14ac:dyDescent="0.3">
      <c r="A523" s="614" t="s">
        <v>2409</v>
      </c>
      <c r="B523" s="614" t="s">
        <v>249</v>
      </c>
      <c r="C523" s="614" t="s">
        <v>243</v>
      </c>
      <c r="D523" s="614" t="s">
        <v>2354</v>
      </c>
      <c r="E523" s="614" t="s">
        <v>4</v>
      </c>
      <c r="F523" s="615" t="str">
        <f t="shared" si="16"/>
        <v>INFRAESTRUTURA;EMPRESA BRASILEIRA;MÉDIO;;NÃO</v>
      </c>
      <c r="G523" s="616" t="s">
        <v>1567</v>
      </c>
      <c r="H523" s="617" t="str">
        <f t="shared" si="17"/>
        <v>O CAMPO A.11 NÃO PODE SER PREENCHIDO SE A INFORMAÇÃO DO CAMPO A.7 FOR DIFERENTE DE"INSTITUIÇÃO CREDENCIADA" OU SE A INFIRMAÇÃO DO CAMPO A.10 FOR DIFERENTE DE "PRIVADA".</v>
      </c>
    </row>
    <row r="524" spans="1:8" ht="12" x14ac:dyDescent="0.3">
      <c r="A524" s="614" t="s">
        <v>2409</v>
      </c>
      <c r="B524" s="614" t="s">
        <v>249</v>
      </c>
      <c r="C524" s="614" t="s">
        <v>243</v>
      </c>
      <c r="D524" s="614" t="s">
        <v>2354</v>
      </c>
      <c r="E524" s="614" t="s">
        <v>2354</v>
      </c>
      <c r="F524" s="615" t="str">
        <f t="shared" si="16"/>
        <v>INFRAESTRUTURA;EMPRESA BRASILEIRA;MÉDIO;;</v>
      </c>
      <c r="G524" s="616" t="s">
        <v>1567</v>
      </c>
      <c r="H524" s="617" t="str">
        <f t="shared" si="17"/>
        <v>O EXECUTOR INFORMADO NÃO PODE EXECUTAR PROJETOS OU PROGRAMAS COM A QUALIFICAÇÃO SELECIONADA</v>
      </c>
    </row>
    <row r="525" spans="1:8" ht="12" x14ac:dyDescent="0.3">
      <c r="A525" s="614" t="s">
        <v>2409</v>
      </c>
      <c r="B525" s="614" t="s">
        <v>249</v>
      </c>
      <c r="C525" s="614" t="s">
        <v>244</v>
      </c>
      <c r="D525" s="614" t="s">
        <v>250</v>
      </c>
      <c r="E525" s="614" t="s">
        <v>3</v>
      </c>
      <c r="F525" s="615" t="str">
        <f t="shared" si="16"/>
        <v>INFRAESTRUTURA;EMPRESA BRASILEIRA;GRANDE;PÚBLICA;SIM</v>
      </c>
      <c r="G525" s="616" t="s">
        <v>1567</v>
      </c>
      <c r="H525" s="617" t="str">
        <f t="shared" si="17"/>
        <v>O CAMPO A.10 NÃO PODE SER PREENCHIDO SE A INFORMAÇÃO DO CAMPO A.7 FOR DIFERENTE DE"INSTITUIÇÃO CREDENCIADA".</v>
      </c>
    </row>
    <row r="526" spans="1:8" ht="12" x14ac:dyDescent="0.3">
      <c r="A526" s="614" t="s">
        <v>2409</v>
      </c>
      <c r="B526" s="614" t="s">
        <v>249</v>
      </c>
      <c r="C526" s="614" t="s">
        <v>244</v>
      </c>
      <c r="D526" s="614" t="s">
        <v>250</v>
      </c>
      <c r="E526" s="614" t="s">
        <v>4</v>
      </c>
      <c r="F526" s="615" t="str">
        <f t="shared" si="16"/>
        <v>INFRAESTRUTURA;EMPRESA BRASILEIRA;GRANDE;PÚBLICA;NÃO</v>
      </c>
      <c r="G526" s="616" t="s">
        <v>1567</v>
      </c>
      <c r="H526" s="617" t="str">
        <f t="shared" si="17"/>
        <v>O CAMPO A.10 NÃO PODE SER PREENCHIDO SE A INFORMAÇÃO DO CAMPO A.7 FOR DIFERENTE DE"INSTITUIÇÃO CREDENCIADA".</v>
      </c>
    </row>
    <row r="527" spans="1:8" ht="12" x14ac:dyDescent="0.3">
      <c r="A527" s="614" t="s">
        <v>2409</v>
      </c>
      <c r="B527" s="614" t="s">
        <v>249</v>
      </c>
      <c r="C527" s="614" t="s">
        <v>244</v>
      </c>
      <c r="D527" s="614" t="s">
        <v>250</v>
      </c>
      <c r="E527" s="614" t="s">
        <v>2354</v>
      </c>
      <c r="F527" s="615" t="str">
        <f t="shared" si="16"/>
        <v>INFRAESTRUTURA;EMPRESA BRASILEIRA;GRANDE;PÚBLICA;</v>
      </c>
      <c r="G527" s="616" t="s">
        <v>1567</v>
      </c>
      <c r="H527" s="617" t="str">
        <f t="shared" si="17"/>
        <v>O CAMPO A.10 NÃO PODE SER PREENCHIDO SE A INFORMAÇÃO DO CAMPO A.7 FOR DIFERENTE DE"INSTITUIÇÃO CREDENCIADA".</v>
      </c>
    </row>
    <row r="528" spans="1:8" ht="12" x14ac:dyDescent="0.3">
      <c r="A528" s="614" t="s">
        <v>2409</v>
      </c>
      <c r="B528" s="614" t="s">
        <v>249</v>
      </c>
      <c r="C528" s="614" t="s">
        <v>244</v>
      </c>
      <c r="D528" s="614" t="s">
        <v>251</v>
      </c>
      <c r="E528" s="614" t="s">
        <v>3</v>
      </c>
      <c r="F528" s="615" t="str">
        <f t="shared" si="16"/>
        <v>INFRAESTRUTURA;EMPRESA BRASILEIRA;GRANDE;PRIVADA;SIM</v>
      </c>
      <c r="G528" s="616" t="s">
        <v>1567</v>
      </c>
      <c r="H528" s="617" t="str">
        <f t="shared" si="17"/>
        <v>O CAMPO A.10 NÃO PODE SER PREENCHIDO SE A INFORMAÇÃO DO CAMPO A.7 FOR DIFERENTE DE"INSTITUIÇÃO CREDENCIADA".</v>
      </c>
    </row>
    <row r="529" spans="1:8" ht="12" x14ac:dyDescent="0.3">
      <c r="A529" s="614" t="s">
        <v>2409</v>
      </c>
      <c r="B529" s="614" t="s">
        <v>249</v>
      </c>
      <c r="C529" s="614" t="s">
        <v>244</v>
      </c>
      <c r="D529" s="614" t="s">
        <v>251</v>
      </c>
      <c r="E529" s="614" t="s">
        <v>4</v>
      </c>
      <c r="F529" s="615" t="str">
        <f t="shared" si="16"/>
        <v>INFRAESTRUTURA;EMPRESA BRASILEIRA;GRANDE;PRIVADA;NÃO</v>
      </c>
      <c r="G529" s="616" t="s">
        <v>1567</v>
      </c>
      <c r="H529" s="617" t="str">
        <f t="shared" si="17"/>
        <v>O CAMPO A.10 NÃO PODE SER PREENCHIDO SE A INFORMAÇÃO DO CAMPO A.7 FOR DIFERENTE DE"INSTITUIÇÃO CREDENCIADA".</v>
      </c>
    </row>
    <row r="530" spans="1:8" ht="12" x14ac:dyDescent="0.3">
      <c r="A530" s="614" t="s">
        <v>2409</v>
      </c>
      <c r="B530" s="614" t="s">
        <v>249</v>
      </c>
      <c r="C530" s="614" t="s">
        <v>244</v>
      </c>
      <c r="D530" s="614" t="s">
        <v>251</v>
      </c>
      <c r="E530" s="614" t="s">
        <v>2354</v>
      </c>
      <c r="F530" s="615" t="str">
        <f t="shared" si="16"/>
        <v>INFRAESTRUTURA;EMPRESA BRASILEIRA;GRANDE;PRIVADA;</v>
      </c>
      <c r="G530" s="616" t="s">
        <v>1567</v>
      </c>
      <c r="H530" s="617" t="str">
        <f t="shared" si="17"/>
        <v>O CAMPO A.10 NÃO PODE SER PREENCHIDO SE A INFORMAÇÃO DO CAMPO A.7 FOR DIFERENTE DE"INSTITUIÇÃO CREDENCIADA".</v>
      </c>
    </row>
    <row r="531" spans="1:8" ht="12" x14ac:dyDescent="0.3">
      <c r="A531" s="614" t="s">
        <v>2409</v>
      </c>
      <c r="B531" s="614" t="s">
        <v>249</v>
      </c>
      <c r="C531" s="614" t="s">
        <v>244</v>
      </c>
      <c r="D531" s="614" t="s">
        <v>2354</v>
      </c>
      <c r="E531" s="614" t="s">
        <v>3</v>
      </c>
      <c r="F531" s="615" t="str">
        <f t="shared" si="16"/>
        <v>INFRAESTRUTURA;EMPRESA BRASILEIRA;GRANDE;;SIM</v>
      </c>
      <c r="G531" s="616" t="s">
        <v>1567</v>
      </c>
      <c r="H531" s="617" t="str">
        <f t="shared" si="17"/>
        <v>O CAMPO A.11 NÃO PODE SER PREENCHIDO SE A INFORMAÇÃO DO CAMPO A.7 FOR DIFERENTE DE"INSTITUIÇÃO CREDENCIADA" OU SE A INFIRMAÇÃO DO CAMPO A.10 FOR DIFERENTE DE "PRIVADA".</v>
      </c>
    </row>
    <row r="532" spans="1:8" ht="12" x14ac:dyDescent="0.3">
      <c r="A532" s="614" t="s">
        <v>2409</v>
      </c>
      <c r="B532" s="614" t="s">
        <v>249</v>
      </c>
      <c r="C532" s="614" t="s">
        <v>244</v>
      </c>
      <c r="D532" s="614" t="s">
        <v>2354</v>
      </c>
      <c r="E532" s="614" t="s">
        <v>4</v>
      </c>
      <c r="F532" s="615" t="str">
        <f t="shared" si="16"/>
        <v>INFRAESTRUTURA;EMPRESA BRASILEIRA;GRANDE;;NÃO</v>
      </c>
      <c r="G532" s="616" t="s">
        <v>1567</v>
      </c>
      <c r="H532" s="617" t="str">
        <f t="shared" si="17"/>
        <v>O CAMPO A.11 NÃO PODE SER PREENCHIDO SE A INFORMAÇÃO DO CAMPO A.7 FOR DIFERENTE DE"INSTITUIÇÃO CREDENCIADA" OU SE A INFIRMAÇÃO DO CAMPO A.10 FOR DIFERENTE DE "PRIVADA".</v>
      </c>
    </row>
    <row r="533" spans="1:8" ht="12" x14ac:dyDescent="0.3">
      <c r="A533" s="614" t="s">
        <v>2409</v>
      </c>
      <c r="B533" s="614" t="s">
        <v>249</v>
      </c>
      <c r="C533" s="614" t="s">
        <v>244</v>
      </c>
      <c r="D533" s="614" t="s">
        <v>2354</v>
      </c>
      <c r="E533" s="614" t="s">
        <v>2354</v>
      </c>
      <c r="F533" s="615" t="str">
        <f t="shared" si="16"/>
        <v>INFRAESTRUTURA;EMPRESA BRASILEIRA;GRANDE;;</v>
      </c>
      <c r="G533" s="616" t="s">
        <v>1567</v>
      </c>
      <c r="H533" s="617" t="str">
        <f t="shared" si="17"/>
        <v>O EXECUTOR INFORMADO NÃO PODE EXECUTAR PROJETOS OU PROGRAMAS COM A QUALIFICAÇÃO SELECIONADA</v>
      </c>
    </row>
    <row r="534" spans="1:8" ht="12" x14ac:dyDescent="0.3">
      <c r="A534" s="614" t="s">
        <v>2409</v>
      </c>
      <c r="B534" s="614" t="s">
        <v>249</v>
      </c>
      <c r="C534" s="614" t="s">
        <v>2354</v>
      </c>
      <c r="D534" s="614" t="s">
        <v>250</v>
      </c>
      <c r="E534" s="614" t="s">
        <v>3</v>
      </c>
      <c r="F534" s="615" t="str">
        <f t="shared" si="16"/>
        <v>INFRAESTRUTURA;EMPRESA BRASILEIRA;;PÚBLICA;SIM</v>
      </c>
      <c r="G534" s="616" t="s">
        <v>1567</v>
      </c>
      <c r="H534" s="617" t="str">
        <f t="shared" si="17"/>
        <v>O CAMPO A.8 É DE PREENCHIMENTO OBRIGATÓRIO SE A INFORMAÇÃO DO CAMPO A.7 FOR "EMPRESA BRASILEIRA".</v>
      </c>
    </row>
    <row r="535" spans="1:8" ht="12" x14ac:dyDescent="0.3">
      <c r="A535" s="614" t="s">
        <v>2409</v>
      </c>
      <c r="B535" s="614" t="s">
        <v>249</v>
      </c>
      <c r="C535" s="614" t="s">
        <v>2354</v>
      </c>
      <c r="D535" s="614" t="s">
        <v>250</v>
      </c>
      <c r="E535" s="614" t="s">
        <v>4</v>
      </c>
      <c r="F535" s="615" t="str">
        <f t="shared" si="16"/>
        <v>INFRAESTRUTURA;EMPRESA BRASILEIRA;;PÚBLICA;NÃO</v>
      </c>
      <c r="G535" s="616" t="s">
        <v>1567</v>
      </c>
      <c r="H535" s="617" t="str">
        <f t="shared" si="17"/>
        <v>O CAMPO A.8 É DE PREENCHIMENTO OBRIGATÓRIO SE A INFORMAÇÃO DO CAMPO A.7 FOR "EMPRESA BRASILEIRA".</v>
      </c>
    </row>
    <row r="536" spans="1:8" ht="12" x14ac:dyDescent="0.3">
      <c r="A536" s="614" t="s">
        <v>2409</v>
      </c>
      <c r="B536" s="614" t="s">
        <v>249</v>
      </c>
      <c r="C536" s="614" t="s">
        <v>2354</v>
      </c>
      <c r="D536" s="614" t="s">
        <v>250</v>
      </c>
      <c r="E536" s="614" t="s">
        <v>2354</v>
      </c>
      <c r="F536" s="615" t="str">
        <f t="shared" si="16"/>
        <v>INFRAESTRUTURA;EMPRESA BRASILEIRA;;PÚBLICA;</v>
      </c>
      <c r="G536" s="616" t="s">
        <v>1567</v>
      </c>
      <c r="H536" s="617" t="str">
        <f t="shared" si="17"/>
        <v>O CAMPO A.8 É DE PREENCHIMENTO OBRIGATÓRIO SE A INFORMAÇÃO DO CAMPO A.7 FOR "EMPRESA BRASILEIRA".</v>
      </c>
    </row>
    <row r="537" spans="1:8" ht="12" x14ac:dyDescent="0.3">
      <c r="A537" s="614" t="s">
        <v>2409</v>
      </c>
      <c r="B537" s="614" t="s">
        <v>249</v>
      </c>
      <c r="C537" s="614" t="s">
        <v>2354</v>
      </c>
      <c r="D537" s="614" t="s">
        <v>251</v>
      </c>
      <c r="E537" s="614" t="s">
        <v>3</v>
      </c>
      <c r="F537" s="615" t="str">
        <f t="shared" si="16"/>
        <v>INFRAESTRUTURA;EMPRESA BRASILEIRA;;PRIVADA;SIM</v>
      </c>
      <c r="G537" s="616" t="s">
        <v>1567</v>
      </c>
      <c r="H537" s="617" t="str">
        <f t="shared" si="17"/>
        <v>O CAMPO A.8 É DE PREENCHIMENTO OBRIGATÓRIO SE A INFORMAÇÃO DO CAMPO A.7 FOR "EMPRESA BRASILEIRA".</v>
      </c>
    </row>
    <row r="538" spans="1:8" ht="12" x14ac:dyDescent="0.3">
      <c r="A538" s="614" t="s">
        <v>2409</v>
      </c>
      <c r="B538" s="614" t="s">
        <v>249</v>
      </c>
      <c r="C538" s="614" t="s">
        <v>2354</v>
      </c>
      <c r="D538" s="614" t="s">
        <v>251</v>
      </c>
      <c r="E538" s="614" t="s">
        <v>4</v>
      </c>
      <c r="F538" s="615" t="str">
        <f t="shared" si="16"/>
        <v>INFRAESTRUTURA;EMPRESA BRASILEIRA;;PRIVADA;NÃO</v>
      </c>
      <c r="G538" s="616" t="s">
        <v>1567</v>
      </c>
      <c r="H538" s="617" t="str">
        <f t="shared" si="17"/>
        <v>O CAMPO A.8 É DE PREENCHIMENTO OBRIGATÓRIO SE A INFORMAÇÃO DO CAMPO A.7 FOR "EMPRESA BRASILEIRA".</v>
      </c>
    </row>
    <row r="539" spans="1:8" ht="12" x14ac:dyDescent="0.3">
      <c r="A539" s="614" t="s">
        <v>2409</v>
      </c>
      <c r="B539" s="614" t="s">
        <v>249</v>
      </c>
      <c r="C539" s="614" t="s">
        <v>2354</v>
      </c>
      <c r="D539" s="614" t="s">
        <v>251</v>
      </c>
      <c r="E539" s="614" t="s">
        <v>2354</v>
      </c>
      <c r="F539" s="615" t="str">
        <f t="shared" si="16"/>
        <v>INFRAESTRUTURA;EMPRESA BRASILEIRA;;PRIVADA;</v>
      </c>
      <c r="G539" s="616" t="s">
        <v>1567</v>
      </c>
      <c r="H539" s="617" t="str">
        <f t="shared" si="17"/>
        <v>O CAMPO A.8 É DE PREENCHIMENTO OBRIGATÓRIO SE A INFORMAÇÃO DO CAMPO A.7 FOR "EMPRESA BRASILEIRA".</v>
      </c>
    </row>
    <row r="540" spans="1:8" ht="12" x14ac:dyDescent="0.3">
      <c r="A540" s="614" t="s">
        <v>2409</v>
      </c>
      <c r="B540" s="614" t="s">
        <v>249</v>
      </c>
      <c r="C540" s="614" t="s">
        <v>2354</v>
      </c>
      <c r="D540" s="614" t="s">
        <v>2354</v>
      </c>
      <c r="E540" s="614" t="s">
        <v>3</v>
      </c>
      <c r="F540" s="615" t="str">
        <f t="shared" si="16"/>
        <v>INFRAESTRUTURA;EMPRESA BRASILEIRA;;;SIM</v>
      </c>
      <c r="G540" s="616" t="s">
        <v>1567</v>
      </c>
      <c r="H540" s="617" t="str">
        <f t="shared" si="17"/>
        <v>O CAMPO A.8 É DE PREENCHIMENTO OBRIGATÓRIO SE A INFORMAÇÃO DO CAMPO A.7 FOR "EMPRESA BRASILEIRA".</v>
      </c>
    </row>
    <row r="541" spans="1:8" ht="12" x14ac:dyDescent="0.3">
      <c r="A541" s="614" t="s">
        <v>2409</v>
      </c>
      <c r="B541" s="614" t="s">
        <v>249</v>
      </c>
      <c r="C541" s="614" t="s">
        <v>2354</v>
      </c>
      <c r="D541" s="614" t="s">
        <v>2354</v>
      </c>
      <c r="E541" s="614" t="s">
        <v>4</v>
      </c>
      <c r="F541" s="615" t="str">
        <f t="shared" si="16"/>
        <v>INFRAESTRUTURA;EMPRESA BRASILEIRA;;;NÃO</v>
      </c>
      <c r="G541" s="616" t="s">
        <v>1567</v>
      </c>
      <c r="H541" s="617" t="str">
        <f t="shared" si="17"/>
        <v>O CAMPO A.8 É DE PREENCHIMENTO OBRIGATÓRIO SE A INFORMAÇÃO DO CAMPO A.7 FOR "EMPRESA BRASILEIRA".</v>
      </c>
    </row>
    <row r="542" spans="1:8" ht="12" x14ac:dyDescent="0.3">
      <c r="A542" s="614" t="s">
        <v>2409</v>
      </c>
      <c r="B542" s="614" t="s">
        <v>249</v>
      </c>
      <c r="C542" s="614" t="s">
        <v>2354</v>
      </c>
      <c r="D542" s="614" t="s">
        <v>2354</v>
      </c>
      <c r="E542" s="614" t="s">
        <v>2354</v>
      </c>
      <c r="F542" s="615" t="str">
        <f t="shared" si="16"/>
        <v>INFRAESTRUTURA;EMPRESA BRASILEIRA;;;</v>
      </c>
      <c r="G542" s="616" t="s">
        <v>1567</v>
      </c>
      <c r="H542" s="617" t="str">
        <f t="shared" si="17"/>
        <v>O CAMPO A.8 É DE PREENCHIMENTO OBRIGATÓRIO SE A INFORMAÇÃO DO CAMPO A.7 FOR "EMPRESA BRASILEIRA".</v>
      </c>
    </row>
    <row r="543" spans="1:8" ht="12" x14ac:dyDescent="0.3">
      <c r="A543" s="614" t="s">
        <v>2049</v>
      </c>
      <c r="B543" s="614" t="s">
        <v>249</v>
      </c>
      <c r="C543" s="614" t="s">
        <v>261</v>
      </c>
      <c r="D543" s="614" t="s">
        <v>250</v>
      </c>
      <c r="E543" s="614" t="s">
        <v>3</v>
      </c>
      <c r="F543" s="615" t="str">
        <f t="shared" si="16"/>
        <v>INFRAESTRUTURA - NOVA EDIFICAÇÃO OU ACRÉSCIMO DE ÁREA;EMPRESA BRASILEIRA;MICRO OU PEQUENO;PÚBLICA;SIM</v>
      </c>
      <c r="G543" s="616" t="s">
        <v>1567</v>
      </c>
      <c r="H543" s="617" t="str">
        <f t="shared" si="17"/>
        <v>O CAMPO A.10 NÃO PODE SER PREENCHIDO SE A INFORMAÇÃO DO CAMPO A.7 FOR DIFERENTE DE"INSTITUIÇÃO CREDENCIADA".</v>
      </c>
    </row>
    <row r="544" spans="1:8" ht="12" x14ac:dyDescent="0.3">
      <c r="A544" s="614" t="s">
        <v>2049</v>
      </c>
      <c r="B544" s="614" t="s">
        <v>249</v>
      </c>
      <c r="C544" s="614" t="s">
        <v>261</v>
      </c>
      <c r="D544" s="614" t="s">
        <v>250</v>
      </c>
      <c r="E544" s="614" t="s">
        <v>4</v>
      </c>
      <c r="F544" s="615" t="str">
        <f t="shared" si="16"/>
        <v>INFRAESTRUTURA - NOVA EDIFICAÇÃO OU ACRÉSCIMO DE ÁREA;EMPRESA BRASILEIRA;MICRO OU PEQUENO;PÚBLICA;NÃO</v>
      </c>
      <c r="G544" s="616" t="s">
        <v>1567</v>
      </c>
      <c r="H544" s="617" t="str">
        <f t="shared" si="17"/>
        <v>O CAMPO A.10 NÃO PODE SER PREENCHIDO SE A INFORMAÇÃO DO CAMPO A.7 FOR DIFERENTE DE"INSTITUIÇÃO CREDENCIADA".</v>
      </c>
    </row>
    <row r="545" spans="1:8" ht="12" x14ac:dyDescent="0.3">
      <c r="A545" s="614" t="s">
        <v>2049</v>
      </c>
      <c r="B545" s="614" t="s">
        <v>249</v>
      </c>
      <c r="C545" s="614" t="s">
        <v>261</v>
      </c>
      <c r="D545" s="614" t="s">
        <v>250</v>
      </c>
      <c r="E545" s="614" t="s">
        <v>2354</v>
      </c>
      <c r="F545" s="615" t="str">
        <f t="shared" si="16"/>
        <v>INFRAESTRUTURA - NOVA EDIFICAÇÃO OU ACRÉSCIMO DE ÁREA;EMPRESA BRASILEIRA;MICRO OU PEQUENO;PÚBLICA;</v>
      </c>
      <c r="G545" s="616" t="s">
        <v>1567</v>
      </c>
      <c r="H545" s="617" t="str">
        <f t="shared" si="17"/>
        <v>O CAMPO A.10 NÃO PODE SER PREENCHIDO SE A INFORMAÇÃO DO CAMPO A.7 FOR DIFERENTE DE"INSTITUIÇÃO CREDENCIADA".</v>
      </c>
    </row>
    <row r="546" spans="1:8" ht="12" x14ac:dyDescent="0.3">
      <c r="A546" s="614" t="s">
        <v>2049</v>
      </c>
      <c r="B546" s="614" t="s">
        <v>249</v>
      </c>
      <c r="C546" s="614" t="s">
        <v>261</v>
      </c>
      <c r="D546" s="614" t="s">
        <v>251</v>
      </c>
      <c r="E546" s="614" t="s">
        <v>3</v>
      </c>
      <c r="F546" s="615" t="str">
        <f t="shared" si="16"/>
        <v>INFRAESTRUTURA - NOVA EDIFICAÇÃO OU ACRÉSCIMO DE ÁREA;EMPRESA BRASILEIRA;MICRO OU PEQUENO;PRIVADA;SIM</v>
      </c>
      <c r="G546" s="616" t="s">
        <v>1567</v>
      </c>
      <c r="H546" s="617" t="str">
        <f t="shared" si="17"/>
        <v>O CAMPO A.10 NÃO PODE SER PREENCHIDO SE A INFORMAÇÃO DO CAMPO A.7 FOR DIFERENTE DE"INSTITUIÇÃO CREDENCIADA".</v>
      </c>
    </row>
    <row r="547" spans="1:8" ht="12" x14ac:dyDescent="0.3">
      <c r="A547" s="614" t="s">
        <v>2049</v>
      </c>
      <c r="B547" s="614" t="s">
        <v>249</v>
      </c>
      <c r="C547" s="614" t="s">
        <v>261</v>
      </c>
      <c r="D547" s="614" t="s">
        <v>251</v>
      </c>
      <c r="E547" s="614" t="s">
        <v>4</v>
      </c>
      <c r="F547" s="615" t="str">
        <f t="shared" si="16"/>
        <v>INFRAESTRUTURA - NOVA EDIFICAÇÃO OU ACRÉSCIMO DE ÁREA;EMPRESA BRASILEIRA;MICRO OU PEQUENO;PRIVADA;NÃO</v>
      </c>
      <c r="G547" s="616" t="s">
        <v>1567</v>
      </c>
      <c r="H547" s="617" t="str">
        <f t="shared" si="17"/>
        <v>O CAMPO A.10 NÃO PODE SER PREENCHIDO SE A INFORMAÇÃO DO CAMPO A.7 FOR DIFERENTE DE"INSTITUIÇÃO CREDENCIADA".</v>
      </c>
    </row>
    <row r="548" spans="1:8" ht="12" x14ac:dyDescent="0.3">
      <c r="A548" s="614" t="s">
        <v>2049</v>
      </c>
      <c r="B548" s="614" t="s">
        <v>249</v>
      </c>
      <c r="C548" s="614" t="s">
        <v>261</v>
      </c>
      <c r="D548" s="614" t="s">
        <v>251</v>
      </c>
      <c r="E548" s="614" t="s">
        <v>2354</v>
      </c>
      <c r="F548" s="615" t="str">
        <f t="shared" si="16"/>
        <v>INFRAESTRUTURA - NOVA EDIFICAÇÃO OU ACRÉSCIMO DE ÁREA;EMPRESA BRASILEIRA;MICRO OU PEQUENO;PRIVADA;</v>
      </c>
      <c r="G548" s="616" t="s">
        <v>1567</v>
      </c>
      <c r="H548" s="617" t="str">
        <f t="shared" si="17"/>
        <v>O CAMPO A.10 NÃO PODE SER PREENCHIDO SE A INFORMAÇÃO DO CAMPO A.7 FOR DIFERENTE DE"INSTITUIÇÃO CREDENCIADA".</v>
      </c>
    </row>
    <row r="549" spans="1:8" ht="12" x14ac:dyDescent="0.3">
      <c r="A549" s="614" t="s">
        <v>2049</v>
      </c>
      <c r="B549" s="614" t="s">
        <v>249</v>
      </c>
      <c r="C549" s="614" t="s">
        <v>261</v>
      </c>
      <c r="D549" s="614" t="s">
        <v>2354</v>
      </c>
      <c r="E549" s="614" t="s">
        <v>3</v>
      </c>
      <c r="F549" s="615" t="str">
        <f t="shared" si="16"/>
        <v>INFRAESTRUTURA - NOVA EDIFICAÇÃO OU ACRÉSCIMO DE ÁREA;EMPRESA BRASILEIRA;MICRO OU PEQUENO;;SIM</v>
      </c>
      <c r="G549" s="616" t="s">
        <v>1567</v>
      </c>
      <c r="H549" s="617" t="str">
        <f t="shared" si="17"/>
        <v>O CAMPO A.11 NÃO PODE SER PREENCHIDO SE A INFORMAÇÃO DO CAMPO A.7 FOR DIFERENTE DE"INSTITUIÇÃO CREDENCIADA" OU SE A INFIRMAÇÃO DO CAMPO A.10 FOR DIFERENTE DE "PRIVADA".</v>
      </c>
    </row>
    <row r="550" spans="1:8" ht="12" x14ac:dyDescent="0.3">
      <c r="A550" s="614" t="s">
        <v>2049</v>
      </c>
      <c r="B550" s="614" t="s">
        <v>249</v>
      </c>
      <c r="C550" s="614" t="s">
        <v>261</v>
      </c>
      <c r="D550" s="614" t="s">
        <v>2354</v>
      </c>
      <c r="E550" s="614" t="s">
        <v>4</v>
      </c>
      <c r="F550" s="615" t="str">
        <f t="shared" si="16"/>
        <v>INFRAESTRUTURA - NOVA EDIFICAÇÃO OU ACRÉSCIMO DE ÁREA;EMPRESA BRASILEIRA;MICRO OU PEQUENO;;NÃO</v>
      </c>
      <c r="G550" s="616" t="s">
        <v>1567</v>
      </c>
      <c r="H550" s="617" t="str">
        <f t="shared" si="17"/>
        <v>O CAMPO A.11 NÃO PODE SER PREENCHIDO SE A INFORMAÇÃO DO CAMPO A.7 FOR DIFERENTE DE"INSTITUIÇÃO CREDENCIADA" OU SE A INFIRMAÇÃO DO CAMPO A.10 FOR DIFERENTE DE "PRIVADA".</v>
      </c>
    </row>
    <row r="551" spans="1:8" ht="12" x14ac:dyDescent="0.3">
      <c r="A551" s="614" t="s">
        <v>2049</v>
      </c>
      <c r="B551" s="614" t="s">
        <v>249</v>
      </c>
      <c r="C551" s="614" t="s">
        <v>261</v>
      </c>
      <c r="D551" s="614" t="s">
        <v>2354</v>
      </c>
      <c r="E551" s="614" t="s">
        <v>2354</v>
      </c>
      <c r="F551" s="615" t="str">
        <f t="shared" si="16"/>
        <v>INFRAESTRUTURA - NOVA EDIFICAÇÃO OU ACRÉSCIMO DE ÁREA;EMPRESA BRASILEIRA;MICRO OU PEQUENO;;</v>
      </c>
      <c r="G551" s="616" t="s">
        <v>1567</v>
      </c>
      <c r="H551" s="617" t="str">
        <f t="shared" si="17"/>
        <v>O EXECUTOR INFORMADO NÃO PODE EXECUTAR PROJETOS OU PROGRAMAS COM A QUALIFICAÇÃO SELECIONADA</v>
      </c>
    </row>
    <row r="552" spans="1:8" ht="12" x14ac:dyDescent="0.3">
      <c r="A552" s="614" t="s">
        <v>2049</v>
      </c>
      <c r="B552" s="614" t="s">
        <v>249</v>
      </c>
      <c r="C552" s="614" t="s">
        <v>243</v>
      </c>
      <c r="D552" s="614" t="s">
        <v>250</v>
      </c>
      <c r="E552" s="614" t="s">
        <v>3</v>
      </c>
      <c r="F552" s="615" t="str">
        <f t="shared" si="16"/>
        <v>INFRAESTRUTURA - NOVA EDIFICAÇÃO OU ACRÉSCIMO DE ÁREA;EMPRESA BRASILEIRA;MÉDIO;PÚBLICA;SIM</v>
      </c>
      <c r="G552" s="616" t="s">
        <v>1567</v>
      </c>
      <c r="H552" s="617" t="str">
        <f t="shared" si="17"/>
        <v>O CAMPO A.10 NÃO PODE SER PREENCHIDO SE A INFORMAÇÃO DO CAMPO A.7 FOR DIFERENTE DE"INSTITUIÇÃO CREDENCIADA".</v>
      </c>
    </row>
    <row r="553" spans="1:8" ht="12" x14ac:dyDescent="0.3">
      <c r="A553" s="614" t="s">
        <v>2049</v>
      </c>
      <c r="B553" s="614" t="s">
        <v>249</v>
      </c>
      <c r="C553" s="614" t="s">
        <v>243</v>
      </c>
      <c r="D553" s="614" t="s">
        <v>250</v>
      </c>
      <c r="E553" s="614" t="s">
        <v>4</v>
      </c>
      <c r="F553" s="615" t="str">
        <f t="shared" si="16"/>
        <v>INFRAESTRUTURA - NOVA EDIFICAÇÃO OU ACRÉSCIMO DE ÁREA;EMPRESA BRASILEIRA;MÉDIO;PÚBLICA;NÃO</v>
      </c>
      <c r="G553" s="616" t="s">
        <v>1567</v>
      </c>
      <c r="H553" s="617" t="str">
        <f t="shared" si="17"/>
        <v>O CAMPO A.10 NÃO PODE SER PREENCHIDO SE A INFORMAÇÃO DO CAMPO A.7 FOR DIFERENTE DE"INSTITUIÇÃO CREDENCIADA".</v>
      </c>
    </row>
    <row r="554" spans="1:8" ht="12" x14ac:dyDescent="0.3">
      <c r="A554" s="614" t="s">
        <v>2049</v>
      </c>
      <c r="B554" s="614" t="s">
        <v>249</v>
      </c>
      <c r="C554" s="614" t="s">
        <v>243</v>
      </c>
      <c r="D554" s="614" t="s">
        <v>250</v>
      </c>
      <c r="E554" s="614" t="s">
        <v>2354</v>
      </c>
      <c r="F554" s="615" t="str">
        <f t="shared" si="16"/>
        <v>INFRAESTRUTURA - NOVA EDIFICAÇÃO OU ACRÉSCIMO DE ÁREA;EMPRESA BRASILEIRA;MÉDIO;PÚBLICA;</v>
      </c>
      <c r="G554" s="616" t="s">
        <v>1567</v>
      </c>
      <c r="H554" s="617" t="str">
        <f t="shared" si="17"/>
        <v>O CAMPO A.10 NÃO PODE SER PREENCHIDO SE A INFORMAÇÃO DO CAMPO A.7 FOR DIFERENTE DE"INSTITUIÇÃO CREDENCIADA".</v>
      </c>
    </row>
    <row r="555" spans="1:8" ht="12" x14ac:dyDescent="0.3">
      <c r="A555" s="614" t="s">
        <v>2049</v>
      </c>
      <c r="B555" s="614" t="s">
        <v>249</v>
      </c>
      <c r="C555" s="614" t="s">
        <v>243</v>
      </c>
      <c r="D555" s="614" t="s">
        <v>251</v>
      </c>
      <c r="E555" s="614" t="s">
        <v>3</v>
      </c>
      <c r="F555" s="615" t="str">
        <f t="shared" si="16"/>
        <v>INFRAESTRUTURA - NOVA EDIFICAÇÃO OU ACRÉSCIMO DE ÁREA;EMPRESA BRASILEIRA;MÉDIO;PRIVADA;SIM</v>
      </c>
      <c r="G555" s="616" t="s">
        <v>1567</v>
      </c>
      <c r="H555" s="617" t="str">
        <f t="shared" si="17"/>
        <v>O CAMPO A.10 NÃO PODE SER PREENCHIDO SE A INFORMAÇÃO DO CAMPO A.7 FOR DIFERENTE DE"INSTITUIÇÃO CREDENCIADA".</v>
      </c>
    </row>
    <row r="556" spans="1:8" ht="12" x14ac:dyDescent="0.3">
      <c r="A556" s="614" t="s">
        <v>2049</v>
      </c>
      <c r="B556" s="614" t="s">
        <v>249</v>
      </c>
      <c r="C556" s="614" t="s">
        <v>243</v>
      </c>
      <c r="D556" s="614" t="s">
        <v>251</v>
      </c>
      <c r="E556" s="614" t="s">
        <v>4</v>
      </c>
      <c r="F556" s="615" t="str">
        <f t="shared" si="16"/>
        <v>INFRAESTRUTURA - NOVA EDIFICAÇÃO OU ACRÉSCIMO DE ÁREA;EMPRESA BRASILEIRA;MÉDIO;PRIVADA;NÃO</v>
      </c>
      <c r="G556" s="616" t="s">
        <v>1567</v>
      </c>
      <c r="H556" s="617" t="str">
        <f t="shared" si="17"/>
        <v>O CAMPO A.10 NÃO PODE SER PREENCHIDO SE A INFORMAÇÃO DO CAMPO A.7 FOR DIFERENTE DE"INSTITUIÇÃO CREDENCIADA".</v>
      </c>
    </row>
    <row r="557" spans="1:8" ht="12" x14ac:dyDescent="0.3">
      <c r="A557" s="614" t="s">
        <v>2049</v>
      </c>
      <c r="B557" s="614" t="s">
        <v>249</v>
      </c>
      <c r="C557" s="614" t="s">
        <v>243</v>
      </c>
      <c r="D557" s="614" t="s">
        <v>251</v>
      </c>
      <c r="E557" s="614" t="s">
        <v>2354</v>
      </c>
      <c r="F557" s="615" t="str">
        <f t="shared" si="16"/>
        <v>INFRAESTRUTURA - NOVA EDIFICAÇÃO OU ACRÉSCIMO DE ÁREA;EMPRESA BRASILEIRA;MÉDIO;PRIVADA;</v>
      </c>
      <c r="G557" s="616" t="s">
        <v>1567</v>
      </c>
      <c r="H557" s="617" t="str">
        <f t="shared" si="17"/>
        <v>O CAMPO A.10 NÃO PODE SER PREENCHIDO SE A INFORMAÇÃO DO CAMPO A.7 FOR DIFERENTE DE"INSTITUIÇÃO CREDENCIADA".</v>
      </c>
    </row>
    <row r="558" spans="1:8" ht="12" x14ac:dyDescent="0.3">
      <c r="A558" s="614" t="s">
        <v>2049</v>
      </c>
      <c r="B558" s="614" t="s">
        <v>249</v>
      </c>
      <c r="C558" s="614" t="s">
        <v>243</v>
      </c>
      <c r="D558" s="614" t="s">
        <v>2354</v>
      </c>
      <c r="E558" s="614" t="s">
        <v>3</v>
      </c>
      <c r="F558" s="615" t="str">
        <f t="shared" si="16"/>
        <v>INFRAESTRUTURA - NOVA EDIFICAÇÃO OU ACRÉSCIMO DE ÁREA;EMPRESA BRASILEIRA;MÉDIO;;SIM</v>
      </c>
      <c r="G558" s="616" t="s">
        <v>1567</v>
      </c>
      <c r="H558" s="617" t="str">
        <f t="shared" si="17"/>
        <v>O CAMPO A.11 NÃO PODE SER PREENCHIDO SE A INFORMAÇÃO DO CAMPO A.7 FOR DIFERENTE DE"INSTITUIÇÃO CREDENCIADA" OU SE A INFIRMAÇÃO DO CAMPO A.10 FOR DIFERENTE DE "PRIVADA".</v>
      </c>
    </row>
    <row r="559" spans="1:8" ht="12" x14ac:dyDescent="0.3">
      <c r="A559" s="614" t="s">
        <v>2049</v>
      </c>
      <c r="B559" s="614" t="s">
        <v>249</v>
      </c>
      <c r="C559" s="614" t="s">
        <v>243</v>
      </c>
      <c r="D559" s="614" t="s">
        <v>2354</v>
      </c>
      <c r="E559" s="614" t="s">
        <v>4</v>
      </c>
      <c r="F559" s="615" t="str">
        <f t="shared" si="16"/>
        <v>INFRAESTRUTURA - NOVA EDIFICAÇÃO OU ACRÉSCIMO DE ÁREA;EMPRESA BRASILEIRA;MÉDIO;;NÃO</v>
      </c>
      <c r="G559" s="616" t="s">
        <v>1567</v>
      </c>
      <c r="H559" s="617" t="str">
        <f t="shared" si="17"/>
        <v>O CAMPO A.11 NÃO PODE SER PREENCHIDO SE A INFORMAÇÃO DO CAMPO A.7 FOR DIFERENTE DE"INSTITUIÇÃO CREDENCIADA" OU SE A INFIRMAÇÃO DO CAMPO A.10 FOR DIFERENTE DE "PRIVADA".</v>
      </c>
    </row>
    <row r="560" spans="1:8" ht="12" x14ac:dyDescent="0.3">
      <c r="A560" s="614" t="s">
        <v>2049</v>
      </c>
      <c r="B560" s="614" t="s">
        <v>249</v>
      </c>
      <c r="C560" s="614" t="s">
        <v>243</v>
      </c>
      <c r="D560" s="614" t="s">
        <v>2354</v>
      </c>
      <c r="E560" s="614" t="s">
        <v>2354</v>
      </c>
      <c r="F560" s="615" t="str">
        <f t="shared" si="16"/>
        <v>INFRAESTRUTURA - NOVA EDIFICAÇÃO OU ACRÉSCIMO DE ÁREA;EMPRESA BRASILEIRA;MÉDIO;;</v>
      </c>
      <c r="G560" s="616" t="s">
        <v>1567</v>
      </c>
      <c r="H560" s="617" t="str">
        <f t="shared" si="17"/>
        <v>O EXECUTOR INFORMADO NÃO PODE EXECUTAR PROJETOS OU PROGRAMAS COM A QUALIFICAÇÃO SELECIONADA</v>
      </c>
    </row>
    <row r="561" spans="1:8" ht="12" x14ac:dyDescent="0.3">
      <c r="A561" s="614" t="s">
        <v>2049</v>
      </c>
      <c r="B561" s="614" t="s">
        <v>249</v>
      </c>
      <c r="C561" s="614" t="s">
        <v>244</v>
      </c>
      <c r="D561" s="614" t="s">
        <v>250</v>
      </c>
      <c r="E561" s="614" t="s">
        <v>3</v>
      </c>
      <c r="F561" s="615" t="str">
        <f t="shared" si="16"/>
        <v>INFRAESTRUTURA - NOVA EDIFICAÇÃO OU ACRÉSCIMO DE ÁREA;EMPRESA BRASILEIRA;GRANDE;PÚBLICA;SIM</v>
      </c>
      <c r="G561" s="616" t="s">
        <v>1567</v>
      </c>
      <c r="H561" s="617" t="str">
        <f t="shared" si="17"/>
        <v>O CAMPO A.10 NÃO PODE SER PREENCHIDO SE A INFORMAÇÃO DO CAMPO A.7 FOR DIFERENTE DE"INSTITUIÇÃO CREDENCIADA".</v>
      </c>
    </row>
    <row r="562" spans="1:8" ht="12" x14ac:dyDescent="0.3">
      <c r="A562" s="614" t="s">
        <v>2049</v>
      </c>
      <c r="B562" s="614" t="s">
        <v>249</v>
      </c>
      <c r="C562" s="614" t="s">
        <v>244</v>
      </c>
      <c r="D562" s="614" t="s">
        <v>250</v>
      </c>
      <c r="E562" s="614" t="s">
        <v>4</v>
      </c>
      <c r="F562" s="615" t="str">
        <f t="shared" si="16"/>
        <v>INFRAESTRUTURA - NOVA EDIFICAÇÃO OU ACRÉSCIMO DE ÁREA;EMPRESA BRASILEIRA;GRANDE;PÚBLICA;NÃO</v>
      </c>
      <c r="G562" s="616" t="s">
        <v>1567</v>
      </c>
      <c r="H562" s="617" t="str">
        <f t="shared" si="17"/>
        <v>O CAMPO A.10 NÃO PODE SER PREENCHIDO SE A INFORMAÇÃO DO CAMPO A.7 FOR DIFERENTE DE"INSTITUIÇÃO CREDENCIADA".</v>
      </c>
    </row>
    <row r="563" spans="1:8" ht="12" x14ac:dyDescent="0.3">
      <c r="A563" s="614" t="s">
        <v>2049</v>
      </c>
      <c r="B563" s="614" t="s">
        <v>249</v>
      </c>
      <c r="C563" s="614" t="s">
        <v>244</v>
      </c>
      <c r="D563" s="614" t="s">
        <v>250</v>
      </c>
      <c r="E563" s="614" t="s">
        <v>2354</v>
      </c>
      <c r="F563" s="615" t="str">
        <f t="shared" si="16"/>
        <v>INFRAESTRUTURA - NOVA EDIFICAÇÃO OU ACRÉSCIMO DE ÁREA;EMPRESA BRASILEIRA;GRANDE;PÚBLICA;</v>
      </c>
      <c r="G563" s="616" t="s">
        <v>1567</v>
      </c>
      <c r="H563" s="617" t="str">
        <f t="shared" si="17"/>
        <v>O CAMPO A.10 NÃO PODE SER PREENCHIDO SE A INFORMAÇÃO DO CAMPO A.7 FOR DIFERENTE DE"INSTITUIÇÃO CREDENCIADA".</v>
      </c>
    </row>
    <row r="564" spans="1:8" ht="12" x14ac:dyDescent="0.3">
      <c r="A564" s="614" t="s">
        <v>2049</v>
      </c>
      <c r="B564" s="614" t="s">
        <v>249</v>
      </c>
      <c r="C564" s="614" t="s">
        <v>244</v>
      </c>
      <c r="D564" s="614" t="s">
        <v>251</v>
      </c>
      <c r="E564" s="614" t="s">
        <v>3</v>
      </c>
      <c r="F564" s="615" t="str">
        <f t="shared" si="16"/>
        <v>INFRAESTRUTURA - NOVA EDIFICAÇÃO OU ACRÉSCIMO DE ÁREA;EMPRESA BRASILEIRA;GRANDE;PRIVADA;SIM</v>
      </c>
      <c r="G564" s="616" t="s">
        <v>1567</v>
      </c>
      <c r="H564" s="617" t="str">
        <f t="shared" si="17"/>
        <v>O CAMPO A.10 NÃO PODE SER PREENCHIDO SE A INFORMAÇÃO DO CAMPO A.7 FOR DIFERENTE DE"INSTITUIÇÃO CREDENCIADA".</v>
      </c>
    </row>
    <row r="565" spans="1:8" ht="12" x14ac:dyDescent="0.3">
      <c r="A565" s="614" t="s">
        <v>2049</v>
      </c>
      <c r="B565" s="614" t="s">
        <v>249</v>
      </c>
      <c r="C565" s="614" t="s">
        <v>244</v>
      </c>
      <c r="D565" s="614" t="s">
        <v>251</v>
      </c>
      <c r="E565" s="614" t="s">
        <v>4</v>
      </c>
      <c r="F565" s="615" t="str">
        <f t="shared" si="16"/>
        <v>INFRAESTRUTURA - NOVA EDIFICAÇÃO OU ACRÉSCIMO DE ÁREA;EMPRESA BRASILEIRA;GRANDE;PRIVADA;NÃO</v>
      </c>
      <c r="G565" s="616" t="s">
        <v>1567</v>
      </c>
      <c r="H565" s="617" t="str">
        <f t="shared" si="17"/>
        <v>O CAMPO A.10 NÃO PODE SER PREENCHIDO SE A INFORMAÇÃO DO CAMPO A.7 FOR DIFERENTE DE"INSTITUIÇÃO CREDENCIADA".</v>
      </c>
    </row>
    <row r="566" spans="1:8" ht="12" x14ac:dyDescent="0.3">
      <c r="A566" s="614" t="s">
        <v>2049</v>
      </c>
      <c r="B566" s="614" t="s">
        <v>249</v>
      </c>
      <c r="C566" s="614" t="s">
        <v>244</v>
      </c>
      <c r="D566" s="614" t="s">
        <v>251</v>
      </c>
      <c r="E566" s="614" t="s">
        <v>2354</v>
      </c>
      <c r="F566" s="615" t="str">
        <f t="shared" si="16"/>
        <v>INFRAESTRUTURA - NOVA EDIFICAÇÃO OU ACRÉSCIMO DE ÁREA;EMPRESA BRASILEIRA;GRANDE;PRIVADA;</v>
      </c>
      <c r="G566" s="616" t="s">
        <v>1567</v>
      </c>
      <c r="H566" s="617" t="str">
        <f t="shared" si="17"/>
        <v>O CAMPO A.10 NÃO PODE SER PREENCHIDO SE A INFORMAÇÃO DO CAMPO A.7 FOR DIFERENTE DE"INSTITUIÇÃO CREDENCIADA".</v>
      </c>
    </row>
    <row r="567" spans="1:8" ht="12" x14ac:dyDescent="0.3">
      <c r="A567" s="614" t="s">
        <v>2049</v>
      </c>
      <c r="B567" s="614" t="s">
        <v>249</v>
      </c>
      <c r="C567" s="614" t="s">
        <v>244</v>
      </c>
      <c r="D567" s="614" t="s">
        <v>2354</v>
      </c>
      <c r="E567" s="614" t="s">
        <v>3</v>
      </c>
      <c r="F567" s="615" t="str">
        <f t="shared" si="16"/>
        <v>INFRAESTRUTURA - NOVA EDIFICAÇÃO OU ACRÉSCIMO DE ÁREA;EMPRESA BRASILEIRA;GRANDE;;SIM</v>
      </c>
      <c r="G567" s="616" t="s">
        <v>1567</v>
      </c>
      <c r="H567" s="617" t="str">
        <f t="shared" si="17"/>
        <v>O CAMPO A.11 NÃO PODE SER PREENCHIDO SE A INFORMAÇÃO DO CAMPO A.7 FOR DIFERENTE DE"INSTITUIÇÃO CREDENCIADA" OU SE A INFIRMAÇÃO DO CAMPO A.10 FOR DIFERENTE DE "PRIVADA".</v>
      </c>
    </row>
    <row r="568" spans="1:8" ht="12" x14ac:dyDescent="0.3">
      <c r="A568" s="614" t="s">
        <v>2049</v>
      </c>
      <c r="B568" s="614" t="s">
        <v>249</v>
      </c>
      <c r="C568" s="614" t="s">
        <v>244</v>
      </c>
      <c r="D568" s="614" t="s">
        <v>2354</v>
      </c>
      <c r="E568" s="614" t="s">
        <v>4</v>
      </c>
      <c r="F568" s="615" t="str">
        <f t="shared" si="16"/>
        <v>INFRAESTRUTURA - NOVA EDIFICAÇÃO OU ACRÉSCIMO DE ÁREA;EMPRESA BRASILEIRA;GRANDE;;NÃO</v>
      </c>
      <c r="G568" s="616" t="s">
        <v>1567</v>
      </c>
      <c r="H568" s="617" t="str">
        <f t="shared" si="17"/>
        <v>O CAMPO A.11 NÃO PODE SER PREENCHIDO SE A INFORMAÇÃO DO CAMPO A.7 FOR DIFERENTE DE"INSTITUIÇÃO CREDENCIADA" OU SE A INFIRMAÇÃO DO CAMPO A.10 FOR DIFERENTE DE "PRIVADA".</v>
      </c>
    </row>
    <row r="569" spans="1:8" ht="12" x14ac:dyDescent="0.3">
      <c r="A569" s="614" t="s">
        <v>2049</v>
      </c>
      <c r="B569" s="614" t="s">
        <v>249</v>
      </c>
      <c r="C569" s="614" t="s">
        <v>244</v>
      </c>
      <c r="D569" s="614" t="s">
        <v>2354</v>
      </c>
      <c r="E569" s="614" t="s">
        <v>2354</v>
      </c>
      <c r="F569" s="615" t="str">
        <f t="shared" si="16"/>
        <v>INFRAESTRUTURA - NOVA EDIFICAÇÃO OU ACRÉSCIMO DE ÁREA;EMPRESA BRASILEIRA;GRANDE;;</v>
      </c>
      <c r="G569" s="616" t="s">
        <v>1567</v>
      </c>
      <c r="H569" s="617" t="str">
        <f t="shared" si="17"/>
        <v>O EXECUTOR INFORMADO NÃO PODE EXECUTAR PROJETOS OU PROGRAMAS COM A QUALIFICAÇÃO SELECIONADA</v>
      </c>
    </row>
    <row r="570" spans="1:8" ht="12" x14ac:dyDescent="0.3">
      <c r="A570" s="614" t="s">
        <v>2049</v>
      </c>
      <c r="B570" s="614" t="s">
        <v>249</v>
      </c>
      <c r="C570" s="614" t="s">
        <v>2354</v>
      </c>
      <c r="D570" s="614" t="s">
        <v>250</v>
      </c>
      <c r="E570" s="614" t="s">
        <v>3</v>
      </c>
      <c r="F570" s="615" t="str">
        <f t="shared" si="16"/>
        <v>INFRAESTRUTURA - NOVA EDIFICAÇÃO OU ACRÉSCIMO DE ÁREA;EMPRESA BRASILEIRA;;PÚBLICA;SIM</v>
      </c>
      <c r="G570" s="616" t="s">
        <v>1567</v>
      </c>
      <c r="H570" s="617" t="str">
        <f t="shared" si="17"/>
        <v>O CAMPO A.8 É DE PREENCHIMENTO OBRIGATÓRIO SE A INFORMAÇÃO DO CAMPO A.7 FOR "EMPRESA BRASILEIRA".</v>
      </c>
    </row>
    <row r="571" spans="1:8" ht="12" x14ac:dyDescent="0.3">
      <c r="A571" s="614" t="s">
        <v>2049</v>
      </c>
      <c r="B571" s="614" t="s">
        <v>249</v>
      </c>
      <c r="C571" s="614" t="s">
        <v>2354</v>
      </c>
      <c r="D571" s="614" t="s">
        <v>250</v>
      </c>
      <c r="E571" s="614" t="s">
        <v>4</v>
      </c>
      <c r="F571" s="615" t="str">
        <f t="shared" si="16"/>
        <v>INFRAESTRUTURA - NOVA EDIFICAÇÃO OU ACRÉSCIMO DE ÁREA;EMPRESA BRASILEIRA;;PÚBLICA;NÃO</v>
      </c>
      <c r="G571" s="616" t="s">
        <v>1567</v>
      </c>
      <c r="H571" s="617" t="str">
        <f t="shared" si="17"/>
        <v>O CAMPO A.8 É DE PREENCHIMENTO OBRIGATÓRIO SE A INFORMAÇÃO DO CAMPO A.7 FOR "EMPRESA BRASILEIRA".</v>
      </c>
    </row>
    <row r="572" spans="1:8" ht="12" x14ac:dyDescent="0.3">
      <c r="A572" s="614" t="s">
        <v>2049</v>
      </c>
      <c r="B572" s="614" t="s">
        <v>249</v>
      </c>
      <c r="C572" s="614" t="s">
        <v>2354</v>
      </c>
      <c r="D572" s="614" t="s">
        <v>250</v>
      </c>
      <c r="E572" s="614" t="s">
        <v>2354</v>
      </c>
      <c r="F572" s="615" t="str">
        <f t="shared" si="16"/>
        <v>INFRAESTRUTURA - NOVA EDIFICAÇÃO OU ACRÉSCIMO DE ÁREA;EMPRESA BRASILEIRA;;PÚBLICA;</v>
      </c>
      <c r="G572" s="616" t="s">
        <v>1567</v>
      </c>
      <c r="H572" s="617" t="str">
        <f t="shared" si="17"/>
        <v>O CAMPO A.8 É DE PREENCHIMENTO OBRIGATÓRIO SE A INFORMAÇÃO DO CAMPO A.7 FOR "EMPRESA BRASILEIRA".</v>
      </c>
    </row>
    <row r="573" spans="1:8" ht="12" x14ac:dyDescent="0.3">
      <c r="A573" s="614" t="s">
        <v>2049</v>
      </c>
      <c r="B573" s="614" t="s">
        <v>249</v>
      </c>
      <c r="C573" s="614" t="s">
        <v>2354</v>
      </c>
      <c r="D573" s="614" t="s">
        <v>251</v>
      </c>
      <c r="E573" s="614" t="s">
        <v>3</v>
      </c>
      <c r="F573" s="615" t="str">
        <f t="shared" si="16"/>
        <v>INFRAESTRUTURA - NOVA EDIFICAÇÃO OU ACRÉSCIMO DE ÁREA;EMPRESA BRASILEIRA;;PRIVADA;SIM</v>
      </c>
      <c r="G573" s="616" t="s">
        <v>1567</v>
      </c>
      <c r="H573" s="617" t="str">
        <f t="shared" si="17"/>
        <v>O CAMPO A.8 É DE PREENCHIMENTO OBRIGATÓRIO SE A INFORMAÇÃO DO CAMPO A.7 FOR "EMPRESA BRASILEIRA".</v>
      </c>
    </row>
    <row r="574" spans="1:8" ht="12" x14ac:dyDescent="0.3">
      <c r="A574" s="614" t="s">
        <v>2049</v>
      </c>
      <c r="B574" s="614" t="s">
        <v>249</v>
      </c>
      <c r="C574" s="614" t="s">
        <v>2354</v>
      </c>
      <c r="D574" s="614" t="s">
        <v>251</v>
      </c>
      <c r="E574" s="614" t="s">
        <v>4</v>
      </c>
      <c r="F574" s="615" t="str">
        <f t="shared" si="16"/>
        <v>INFRAESTRUTURA - NOVA EDIFICAÇÃO OU ACRÉSCIMO DE ÁREA;EMPRESA BRASILEIRA;;PRIVADA;NÃO</v>
      </c>
      <c r="G574" s="616" t="s">
        <v>1567</v>
      </c>
      <c r="H574" s="617" t="str">
        <f t="shared" si="17"/>
        <v>O CAMPO A.8 É DE PREENCHIMENTO OBRIGATÓRIO SE A INFORMAÇÃO DO CAMPO A.7 FOR "EMPRESA BRASILEIRA".</v>
      </c>
    </row>
    <row r="575" spans="1:8" ht="12" x14ac:dyDescent="0.3">
      <c r="A575" s="614" t="s">
        <v>2049</v>
      </c>
      <c r="B575" s="614" t="s">
        <v>249</v>
      </c>
      <c r="C575" s="614" t="s">
        <v>2354</v>
      </c>
      <c r="D575" s="614" t="s">
        <v>251</v>
      </c>
      <c r="E575" s="614" t="s">
        <v>2354</v>
      </c>
      <c r="F575" s="615" t="str">
        <f t="shared" si="16"/>
        <v>INFRAESTRUTURA - NOVA EDIFICAÇÃO OU ACRÉSCIMO DE ÁREA;EMPRESA BRASILEIRA;;PRIVADA;</v>
      </c>
      <c r="G575" s="616" t="s">
        <v>1567</v>
      </c>
      <c r="H575" s="617" t="str">
        <f t="shared" si="17"/>
        <v>O CAMPO A.8 É DE PREENCHIMENTO OBRIGATÓRIO SE A INFORMAÇÃO DO CAMPO A.7 FOR "EMPRESA BRASILEIRA".</v>
      </c>
    </row>
    <row r="576" spans="1:8" ht="12" x14ac:dyDescent="0.3">
      <c r="A576" s="614" t="s">
        <v>2049</v>
      </c>
      <c r="B576" s="614" t="s">
        <v>249</v>
      </c>
      <c r="C576" s="614" t="s">
        <v>2354</v>
      </c>
      <c r="D576" s="614" t="s">
        <v>2354</v>
      </c>
      <c r="E576" s="614" t="s">
        <v>3</v>
      </c>
      <c r="F576" s="615" t="str">
        <f t="shared" si="16"/>
        <v>INFRAESTRUTURA - NOVA EDIFICAÇÃO OU ACRÉSCIMO DE ÁREA;EMPRESA BRASILEIRA;;;SIM</v>
      </c>
      <c r="G576" s="616" t="s">
        <v>1567</v>
      </c>
      <c r="H576" s="617" t="str">
        <f t="shared" si="17"/>
        <v>O CAMPO A.8 É DE PREENCHIMENTO OBRIGATÓRIO SE A INFORMAÇÃO DO CAMPO A.7 FOR "EMPRESA BRASILEIRA".</v>
      </c>
    </row>
    <row r="577" spans="1:8" ht="12" x14ac:dyDescent="0.3">
      <c r="A577" s="614" t="s">
        <v>2049</v>
      </c>
      <c r="B577" s="614" t="s">
        <v>249</v>
      </c>
      <c r="C577" s="614" t="s">
        <v>2354</v>
      </c>
      <c r="D577" s="614" t="s">
        <v>2354</v>
      </c>
      <c r="E577" s="614" t="s">
        <v>4</v>
      </c>
      <c r="F577" s="615" t="str">
        <f t="shared" si="16"/>
        <v>INFRAESTRUTURA - NOVA EDIFICAÇÃO OU ACRÉSCIMO DE ÁREA;EMPRESA BRASILEIRA;;;NÃO</v>
      </c>
      <c r="G577" s="616" t="s">
        <v>1567</v>
      </c>
      <c r="H577" s="617" t="str">
        <f t="shared" si="17"/>
        <v>O CAMPO A.8 É DE PREENCHIMENTO OBRIGATÓRIO SE A INFORMAÇÃO DO CAMPO A.7 FOR "EMPRESA BRASILEIRA".</v>
      </c>
    </row>
    <row r="578" spans="1:8" ht="12" x14ac:dyDescent="0.3">
      <c r="A578" s="614" t="s">
        <v>2049</v>
      </c>
      <c r="B578" s="614" t="s">
        <v>249</v>
      </c>
      <c r="C578" s="614" t="s">
        <v>2354</v>
      </c>
      <c r="D578" s="614" t="s">
        <v>2354</v>
      </c>
      <c r="E578" s="614" t="s">
        <v>2354</v>
      </c>
      <c r="F578" s="615" t="str">
        <f t="shared" si="16"/>
        <v>INFRAESTRUTURA - NOVA EDIFICAÇÃO OU ACRÉSCIMO DE ÁREA;EMPRESA BRASILEIRA;;;</v>
      </c>
      <c r="G578" s="616" t="s">
        <v>1567</v>
      </c>
      <c r="H578" s="617" t="str">
        <f t="shared" si="17"/>
        <v>O CAMPO A.8 É DE PREENCHIMENTO OBRIGATÓRIO SE A INFORMAÇÃO DO CAMPO A.7 FOR "EMPRESA BRASILEIRA".</v>
      </c>
    </row>
    <row r="579" spans="1:8" ht="12" x14ac:dyDescent="0.3">
      <c r="A579" s="614" t="s">
        <v>2356</v>
      </c>
      <c r="B579" s="614" t="s">
        <v>249</v>
      </c>
      <c r="C579" s="614" t="s">
        <v>261</v>
      </c>
      <c r="D579" s="614" t="s">
        <v>250</v>
      </c>
      <c r="E579" s="614" t="s">
        <v>3</v>
      </c>
      <c r="F579" s="615" t="str">
        <f t="shared" ref="F579:F642" si="18">CONCATENATE(A579,";",B579,";",C579,";",D579,";",E579)</f>
        <v>APOIO A INSTALAÇÃO LABORATORIAL DE P,D&amp;I;EMPRESA BRASILEIRA;MICRO OU PEQUENO;PÚBLICA;SIM</v>
      </c>
      <c r="G579" s="616" t="s">
        <v>1567</v>
      </c>
      <c r="H579" s="617" t="str">
        <f t="shared" ref="H579:H642" si="19">IF(AND(B579=$J$7,C579=""),$K$12,IF(AND(B579&lt;&gt;$J$7,C579&lt;&gt;""),$K$13,IF(AND(B579=$J$5,D579=""),$K$14,IF(AND(B579&lt;&gt;$J$5,D579&lt;&gt;""),$K$15,IF(AND(B579=$J$5,D579=$M$6,E579=""),$K$16,IF(AND(OR(B579&lt;&gt;$J$5,D579&lt;&gt;$M$6),E579&lt;&gt;""),$K$17,IF(G579="N",$K$18,"")))))))</f>
        <v>O CAMPO A.10 NÃO PODE SER PREENCHIDO SE A INFORMAÇÃO DO CAMPO A.7 FOR DIFERENTE DE"INSTITUIÇÃO CREDENCIADA".</v>
      </c>
    </row>
    <row r="580" spans="1:8" ht="12" x14ac:dyDescent="0.3">
      <c r="A580" s="614" t="s">
        <v>2356</v>
      </c>
      <c r="B580" s="614" t="s">
        <v>249</v>
      </c>
      <c r="C580" s="614" t="s">
        <v>261</v>
      </c>
      <c r="D580" s="614" t="s">
        <v>250</v>
      </c>
      <c r="E580" s="614" t="s">
        <v>4</v>
      </c>
      <c r="F580" s="615" t="str">
        <f t="shared" si="18"/>
        <v>APOIO A INSTALAÇÃO LABORATORIAL DE P,D&amp;I;EMPRESA BRASILEIRA;MICRO OU PEQUENO;PÚBLICA;NÃO</v>
      </c>
      <c r="G580" s="616" t="s">
        <v>1567</v>
      </c>
      <c r="H580" s="617" t="str">
        <f t="shared" si="19"/>
        <v>O CAMPO A.10 NÃO PODE SER PREENCHIDO SE A INFORMAÇÃO DO CAMPO A.7 FOR DIFERENTE DE"INSTITUIÇÃO CREDENCIADA".</v>
      </c>
    </row>
    <row r="581" spans="1:8" ht="12" x14ac:dyDescent="0.3">
      <c r="A581" s="614" t="s">
        <v>2356</v>
      </c>
      <c r="B581" s="614" t="s">
        <v>249</v>
      </c>
      <c r="C581" s="614" t="s">
        <v>261</v>
      </c>
      <c r="D581" s="614" t="s">
        <v>250</v>
      </c>
      <c r="E581" s="614" t="s">
        <v>2354</v>
      </c>
      <c r="F581" s="615" t="str">
        <f t="shared" si="18"/>
        <v>APOIO A INSTALAÇÃO LABORATORIAL DE P,D&amp;I;EMPRESA BRASILEIRA;MICRO OU PEQUENO;PÚBLICA;</v>
      </c>
      <c r="G581" s="616" t="s">
        <v>1567</v>
      </c>
      <c r="H581" s="617" t="str">
        <f t="shared" si="19"/>
        <v>O CAMPO A.10 NÃO PODE SER PREENCHIDO SE A INFORMAÇÃO DO CAMPO A.7 FOR DIFERENTE DE"INSTITUIÇÃO CREDENCIADA".</v>
      </c>
    </row>
    <row r="582" spans="1:8" ht="12" x14ac:dyDescent="0.3">
      <c r="A582" s="614" t="s">
        <v>2356</v>
      </c>
      <c r="B582" s="614" t="s">
        <v>249</v>
      </c>
      <c r="C582" s="614" t="s">
        <v>261</v>
      </c>
      <c r="D582" s="614" t="s">
        <v>251</v>
      </c>
      <c r="E582" s="614" t="s">
        <v>3</v>
      </c>
      <c r="F582" s="615" t="str">
        <f t="shared" si="18"/>
        <v>APOIO A INSTALAÇÃO LABORATORIAL DE P,D&amp;I;EMPRESA BRASILEIRA;MICRO OU PEQUENO;PRIVADA;SIM</v>
      </c>
      <c r="G582" s="616" t="s">
        <v>1567</v>
      </c>
      <c r="H582" s="617" t="str">
        <f t="shared" si="19"/>
        <v>O CAMPO A.10 NÃO PODE SER PREENCHIDO SE A INFORMAÇÃO DO CAMPO A.7 FOR DIFERENTE DE"INSTITUIÇÃO CREDENCIADA".</v>
      </c>
    </row>
    <row r="583" spans="1:8" ht="12" x14ac:dyDescent="0.3">
      <c r="A583" s="614" t="s">
        <v>2356</v>
      </c>
      <c r="B583" s="614" t="s">
        <v>249</v>
      </c>
      <c r="C583" s="614" t="s">
        <v>261</v>
      </c>
      <c r="D583" s="614" t="s">
        <v>251</v>
      </c>
      <c r="E583" s="614" t="s">
        <v>4</v>
      </c>
      <c r="F583" s="615" t="str">
        <f t="shared" si="18"/>
        <v>APOIO A INSTALAÇÃO LABORATORIAL DE P,D&amp;I;EMPRESA BRASILEIRA;MICRO OU PEQUENO;PRIVADA;NÃO</v>
      </c>
      <c r="G583" s="616" t="s">
        <v>1567</v>
      </c>
      <c r="H583" s="617" t="str">
        <f t="shared" si="19"/>
        <v>O CAMPO A.10 NÃO PODE SER PREENCHIDO SE A INFORMAÇÃO DO CAMPO A.7 FOR DIFERENTE DE"INSTITUIÇÃO CREDENCIADA".</v>
      </c>
    </row>
    <row r="584" spans="1:8" ht="12" x14ac:dyDescent="0.3">
      <c r="A584" s="614" t="s">
        <v>2356</v>
      </c>
      <c r="B584" s="614" t="s">
        <v>249</v>
      </c>
      <c r="C584" s="614" t="s">
        <v>261</v>
      </c>
      <c r="D584" s="614" t="s">
        <v>251</v>
      </c>
      <c r="E584" s="614" t="s">
        <v>2354</v>
      </c>
      <c r="F584" s="615" t="str">
        <f t="shared" si="18"/>
        <v>APOIO A INSTALAÇÃO LABORATORIAL DE P,D&amp;I;EMPRESA BRASILEIRA;MICRO OU PEQUENO;PRIVADA;</v>
      </c>
      <c r="G584" s="616" t="s">
        <v>1567</v>
      </c>
      <c r="H584" s="617" t="str">
        <f t="shared" si="19"/>
        <v>O CAMPO A.10 NÃO PODE SER PREENCHIDO SE A INFORMAÇÃO DO CAMPO A.7 FOR DIFERENTE DE"INSTITUIÇÃO CREDENCIADA".</v>
      </c>
    </row>
    <row r="585" spans="1:8" ht="12" x14ac:dyDescent="0.3">
      <c r="A585" s="614" t="s">
        <v>2356</v>
      </c>
      <c r="B585" s="614" t="s">
        <v>249</v>
      </c>
      <c r="C585" s="614" t="s">
        <v>261</v>
      </c>
      <c r="D585" s="614" t="s">
        <v>2354</v>
      </c>
      <c r="E585" s="614" t="s">
        <v>3</v>
      </c>
      <c r="F585" s="615" t="str">
        <f t="shared" si="18"/>
        <v>APOIO A INSTALAÇÃO LABORATORIAL DE P,D&amp;I;EMPRESA BRASILEIRA;MICRO OU PEQUENO;;SIM</v>
      </c>
      <c r="G585" s="616" t="s">
        <v>1567</v>
      </c>
      <c r="H585" s="617" t="str">
        <f t="shared" si="19"/>
        <v>O CAMPO A.11 NÃO PODE SER PREENCHIDO SE A INFORMAÇÃO DO CAMPO A.7 FOR DIFERENTE DE"INSTITUIÇÃO CREDENCIADA" OU SE A INFIRMAÇÃO DO CAMPO A.10 FOR DIFERENTE DE "PRIVADA".</v>
      </c>
    </row>
    <row r="586" spans="1:8" ht="12" x14ac:dyDescent="0.3">
      <c r="A586" s="614" t="s">
        <v>2356</v>
      </c>
      <c r="B586" s="614" t="s">
        <v>249</v>
      </c>
      <c r="C586" s="614" t="s">
        <v>261</v>
      </c>
      <c r="D586" s="614" t="s">
        <v>2354</v>
      </c>
      <c r="E586" s="614" t="s">
        <v>4</v>
      </c>
      <c r="F586" s="615" t="str">
        <f t="shared" si="18"/>
        <v>APOIO A INSTALAÇÃO LABORATORIAL DE P,D&amp;I;EMPRESA BRASILEIRA;MICRO OU PEQUENO;;NÃO</v>
      </c>
      <c r="G586" s="616" t="s">
        <v>1567</v>
      </c>
      <c r="H586" s="617" t="str">
        <f t="shared" si="19"/>
        <v>O CAMPO A.11 NÃO PODE SER PREENCHIDO SE A INFORMAÇÃO DO CAMPO A.7 FOR DIFERENTE DE"INSTITUIÇÃO CREDENCIADA" OU SE A INFIRMAÇÃO DO CAMPO A.10 FOR DIFERENTE DE "PRIVADA".</v>
      </c>
    </row>
    <row r="587" spans="1:8" ht="12" x14ac:dyDescent="0.3">
      <c r="A587" s="614" t="s">
        <v>2356</v>
      </c>
      <c r="B587" s="614" t="s">
        <v>249</v>
      </c>
      <c r="C587" s="614" t="s">
        <v>261</v>
      </c>
      <c r="D587" s="614" t="s">
        <v>2354</v>
      </c>
      <c r="E587" s="614" t="s">
        <v>2354</v>
      </c>
      <c r="F587" s="615" t="str">
        <f t="shared" si="18"/>
        <v>APOIO A INSTALAÇÃO LABORATORIAL DE P,D&amp;I;EMPRESA BRASILEIRA;MICRO OU PEQUENO;;</v>
      </c>
      <c r="G587" s="616" t="s">
        <v>1567</v>
      </c>
      <c r="H587" s="617" t="str">
        <f t="shared" si="19"/>
        <v>O EXECUTOR INFORMADO NÃO PODE EXECUTAR PROJETOS OU PROGRAMAS COM A QUALIFICAÇÃO SELECIONADA</v>
      </c>
    </row>
    <row r="588" spans="1:8" ht="12" x14ac:dyDescent="0.3">
      <c r="A588" s="614" t="s">
        <v>2356</v>
      </c>
      <c r="B588" s="614" t="s">
        <v>249</v>
      </c>
      <c r="C588" s="614" t="s">
        <v>243</v>
      </c>
      <c r="D588" s="614" t="s">
        <v>250</v>
      </c>
      <c r="E588" s="614" t="s">
        <v>3</v>
      </c>
      <c r="F588" s="615" t="str">
        <f t="shared" si="18"/>
        <v>APOIO A INSTALAÇÃO LABORATORIAL DE P,D&amp;I;EMPRESA BRASILEIRA;MÉDIO;PÚBLICA;SIM</v>
      </c>
      <c r="G588" s="616" t="s">
        <v>1567</v>
      </c>
      <c r="H588" s="617" t="str">
        <f t="shared" si="19"/>
        <v>O CAMPO A.10 NÃO PODE SER PREENCHIDO SE A INFORMAÇÃO DO CAMPO A.7 FOR DIFERENTE DE"INSTITUIÇÃO CREDENCIADA".</v>
      </c>
    </row>
    <row r="589" spans="1:8" ht="12" x14ac:dyDescent="0.3">
      <c r="A589" s="614" t="s">
        <v>2356</v>
      </c>
      <c r="B589" s="614" t="s">
        <v>249</v>
      </c>
      <c r="C589" s="614" t="s">
        <v>243</v>
      </c>
      <c r="D589" s="614" t="s">
        <v>250</v>
      </c>
      <c r="E589" s="614" t="s">
        <v>4</v>
      </c>
      <c r="F589" s="615" t="str">
        <f t="shared" si="18"/>
        <v>APOIO A INSTALAÇÃO LABORATORIAL DE P,D&amp;I;EMPRESA BRASILEIRA;MÉDIO;PÚBLICA;NÃO</v>
      </c>
      <c r="G589" s="616" t="s">
        <v>1567</v>
      </c>
      <c r="H589" s="617" t="str">
        <f t="shared" si="19"/>
        <v>O CAMPO A.10 NÃO PODE SER PREENCHIDO SE A INFORMAÇÃO DO CAMPO A.7 FOR DIFERENTE DE"INSTITUIÇÃO CREDENCIADA".</v>
      </c>
    </row>
    <row r="590" spans="1:8" ht="12" x14ac:dyDescent="0.3">
      <c r="A590" s="614" t="s">
        <v>2356</v>
      </c>
      <c r="B590" s="614" t="s">
        <v>249</v>
      </c>
      <c r="C590" s="614" t="s">
        <v>243</v>
      </c>
      <c r="D590" s="614" t="s">
        <v>250</v>
      </c>
      <c r="E590" s="614" t="s">
        <v>2354</v>
      </c>
      <c r="F590" s="615" t="str">
        <f t="shared" si="18"/>
        <v>APOIO A INSTALAÇÃO LABORATORIAL DE P,D&amp;I;EMPRESA BRASILEIRA;MÉDIO;PÚBLICA;</v>
      </c>
      <c r="G590" s="616" t="s">
        <v>1567</v>
      </c>
      <c r="H590" s="617" t="str">
        <f t="shared" si="19"/>
        <v>O CAMPO A.10 NÃO PODE SER PREENCHIDO SE A INFORMAÇÃO DO CAMPO A.7 FOR DIFERENTE DE"INSTITUIÇÃO CREDENCIADA".</v>
      </c>
    </row>
    <row r="591" spans="1:8" ht="12" x14ac:dyDescent="0.3">
      <c r="A591" s="614" t="s">
        <v>2356</v>
      </c>
      <c r="B591" s="614" t="s">
        <v>249</v>
      </c>
      <c r="C591" s="614" t="s">
        <v>243</v>
      </c>
      <c r="D591" s="614" t="s">
        <v>251</v>
      </c>
      <c r="E591" s="614" t="s">
        <v>3</v>
      </c>
      <c r="F591" s="615" t="str">
        <f t="shared" si="18"/>
        <v>APOIO A INSTALAÇÃO LABORATORIAL DE P,D&amp;I;EMPRESA BRASILEIRA;MÉDIO;PRIVADA;SIM</v>
      </c>
      <c r="G591" s="616" t="s">
        <v>1567</v>
      </c>
      <c r="H591" s="617" t="str">
        <f t="shared" si="19"/>
        <v>O CAMPO A.10 NÃO PODE SER PREENCHIDO SE A INFORMAÇÃO DO CAMPO A.7 FOR DIFERENTE DE"INSTITUIÇÃO CREDENCIADA".</v>
      </c>
    </row>
    <row r="592" spans="1:8" ht="12" x14ac:dyDescent="0.3">
      <c r="A592" s="614" t="s">
        <v>2356</v>
      </c>
      <c r="B592" s="614" t="s">
        <v>249</v>
      </c>
      <c r="C592" s="614" t="s">
        <v>243</v>
      </c>
      <c r="D592" s="614" t="s">
        <v>251</v>
      </c>
      <c r="E592" s="614" t="s">
        <v>4</v>
      </c>
      <c r="F592" s="615" t="str">
        <f t="shared" si="18"/>
        <v>APOIO A INSTALAÇÃO LABORATORIAL DE P,D&amp;I;EMPRESA BRASILEIRA;MÉDIO;PRIVADA;NÃO</v>
      </c>
      <c r="G592" s="616" t="s">
        <v>1567</v>
      </c>
      <c r="H592" s="617" t="str">
        <f t="shared" si="19"/>
        <v>O CAMPO A.10 NÃO PODE SER PREENCHIDO SE A INFORMAÇÃO DO CAMPO A.7 FOR DIFERENTE DE"INSTITUIÇÃO CREDENCIADA".</v>
      </c>
    </row>
    <row r="593" spans="1:8" ht="12" x14ac:dyDescent="0.3">
      <c r="A593" s="614" t="s">
        <v>2356</v>
      </c>
      <c r="B593" s="614" t="s">
        <v>249</v>
      </c>
      <c r="C593" s="614" t="s">
        <v>243</v>
      </c>
      <c r="D593" s="614" t="s">
        <v>251</v>
      </c>
      <c r="E593" s="614" t="s">
        <v>2354</v>
      </c>
      <c r="F593" s="615" t="str">
        <f t="shared" si="18"/>
        <v>APOIO A INSTALAÇÃO LABORATORIAL DE P,D&amp;I;EMPRESA BRASILEIRA;MÉDIO;PRIVADA;</v>
      </c>
      <c r="G593" s="616" t="s">
        <v>1567</v>
      </c>
      <c r="H593" s="617" t="str">
        <f t="shared" si="19"/>
        <v>O CAMPO A.10 NÃO PODE SER PREENCHIDO SE A INFORMAÇÃO DO CAMPO A.7 FOR DIFERENTE DE"INSTITUIÇÃO CREDENCIADA".</v>
      </c>
    </row>
    <row r="594" spans="1:8" ht="12" x14ac:dyDescent="0.3">
      <c r="A594" s="614" t="s">
        <v>2356</v>
      </c>
      <c r="B594" s="614" t="s">
        <v>249</v>
      </c>
      <c r="C594" s="614" t="s">
        <v>243</v>
      </c>
      <c r="D594" s="614" t="s">
        <v>2354</v>
      </c>
      <c r="E594" s="614" t="s">
        <v>3</v>
      </c>
      <c r="F594" s="615" t="str">
        <f t="shared" si="18"/>
        <v>APOIO A INSTALAÇÃO LABORATORIAL DE P,D&amp;I;EMPRESA BRASILEIRA;MÉDIO;;SIM</v>
      </c>
      <c r="G594" s="616" t="s">
        <v>1567</v>
      </c>
      <c r="H594" s="617" t="str">
        <f t="shared" si="19"/>
        <v>O CAMPO A.11 NÃO PODE SER PREENCHIDO SE A INFORMAÇÃO DO CAMPO A.7 FOR DIFERENTE DE"INSTITUIÇÃO CREDENCIADA" OU SE A INFIRMAÇÃO DO CAMPO A.10 FOR DIFERENTE DE "PRIVADA".</v>
      </c>
    </row>
    <row r="595" spans="1:8" ht="12" x14ac:dyDescent="0.3">
      <c r="A595" s="614" t="s">
        <v>2356</v>
      </c>
      <c r="B595" s="614" t="s">
        <v>249</v>
      </c>
      <c r="C595" s="614" t="s">
        <v>243</v>
      </c>
      <c r="D595" s="614" t="s">
        <v>2354</v>
      </c>
      <c r="E595" s="614" t="s">
        <v>4</v>
      </c>
      <c r="F595" s="615" t="str">
        <f t="shared" si="18"/>
        <v>APOIO A INSTALAÇÃO LABORATORIAL DE P,D&amp;I;EMPRESA BRASILEIRA;MÉDIO;;NÃO</v>
      </c>
      <c r="G595" s="616" t="s">
        <v>1567</v>
      </c>
      <c r="H595" s="617" t="str">
        <f t="shared" si="19"/>
        <v>O CAMPO A.11 NÃO PODE SER PREENCHIDO SE A INFORMAÇÃO DO CAMPO A.7 FOR DIFERENTE DE"INSTITUIÇÃO CREDENCIADA" OU SE A INFIRMAÇÃO DO CAMPO A.10 FOR DIFERENTE DE "PRIVADA".</v>
      </c>
    </row>
    <row r="596" spans="1:8" ht="12" x14ac:dyDescent="0.3">
      <c r="A596" s="614" t="s">
        <v>2356</v>
      </c>
      <c r="B596" s="614" t="s">
        <v>249</v>
      </c>
      <c r="C596" s="614" t="s">
        <v>243</v>
      </c>
      <c r="D596" s="614" t="s">
        <v>2354</v>
      </c>
      <c r="E596" s="614" t="s">
        <v>2354</v>
      </c>
      <c r="F596" s="615" t="str">
        <f t="shared" si="18"/>
        <v>APOIO A INSTALAÇÃO LABORATORIAL DE P,D&amp;I;EMPRESA BRASILEIRA;MÉDIO;;</v>
      </c>
      <c r="G596" s="616" t="s">
        <v>1567</v>
      </c>
      <c r="H596" s="617" t="str">
        <f t="shared" si="19"/>
        <v>O EXECUTOR INFORMADO NÃO PODE EXECUTAR PROJETOS OU PROGRAMAS COM A QUALIFICAÇÃO SELECIONADA</v>
      </c>
    </row>
    <row r="597" spans="1:8" ht="12" x14ac:dyDescent="0.3">
      <c r="A597" s="614" t="s">
        <v>2356</v>
      </c>
      <c r="B597" s="614" t="s">
        <v>249</v>
      </c>
      <c r="C597" s="614" t="s">
        <v>244</v>
      </c>
      <c r="D597" s="614" t="s">
        <v>250</v>
      </c>
      <c r="E597" s="614" t="s">
        <v>3</v>
      </c>
      <c r="F597" s="615" t="str">
        <f t="shared" si="18"/>
        <v>APOIO A INSTALAÇÃO LABORATORIAL DE P,D&amp;I;EMPRESA BRASILEIRA;GRANDE;PÚBLICA;SIM</v>
      </c>
      <c r="G597" s="616" t="s">
        <v>1567</v>
      </c>
      <c r="H597" s="617" t="str">
        <f t="shared" si="19"/>
        <v>O CAMPO A.10 NÃO PODE SER PREENCHIDO SE A INFORMAÇÃO DO CAMPO A.7 FOR DIFERENTE DE"INSTITUIÇÃO CREDENCIADA".</v>
      </c>
    </row>
    <row r="598" spans="1:8" ht="12" x14ac:dyDescent="0.3">
      <c r="A598" s="614" t="s">
        <v>2356</v>
      </c>
      <c r="B598" s="614" t="s">
        <v>249</v>
      </c>
      <c r="C598" s="614" t="s">
        <v>244</v>
      </c>
      <c r="D598" s="614" t="s">
        <v>250</v>
      </c>
      <c r="E598" s="614" t="s">
        <v>4</v>
      </c>
      <c r="F598" s="615" t="str">
        <f t="shared" si="18"/>
        <v>APOIO A INSTALAÇÃO LABORATORIAL DE P,D&amp;I;EMPRESA BRASILEIRA;GRANDE;PÚBLICA;NÃO</v>
      </c>
      <c r="G598" s="616" t="s">
        <v>1567</v>
      </c>
      <c r="H598" s="617" t="str">
        <f t="shared" si="19"/>
        <v>O CAMPO A.10 NÃO PODE SER PREENCHIDO SE A INFORMAÇÃO DO CAMPO A.7 FOR DIFERENTE DE"INSTITUIÇÃO CREDENCIADA".</v>
      </c>
    </row>
    <row r="599" spans="1:8" ht="12" x14ac:dyDescent="0.3">
      <c r="A599" s="614" t="s">
        <v>2356</v>
      </c>
      <c r="B599" s="614" t="s">
        <v>249</v>
      </c>
      <c r="C599" s="614" t="s">
        <v>244</v>
      </c>
      <c r="D599" s="614" t="s">
        <v>250</v>
      </c>
      <c r="E599" s="614" t="s">
        <v>2354</v>
      </c>
      <c r="F599" s="615" t="str">
        <f t="shared" si="18"/>
        <v>APOIO A INSTALAÇÃO LABORATORIAL DE P,D&amp;I;EMPRESA BRASILEIRA;GRANDE;PÚBLICA;</v>
      </c>
      <c r="G599" s="616" t="s">
        <v>1567</v>
      </c>
      <c r="H599" s="617" t="str">
        <f t="shared" si="19"/>
        <v>O CAMPO A.10 NÃO PODE SER PREENCHIDO SE A INFORMAÇÃO DO CAMPO A.7 FOR DIFERENTE DE"INSTITUIÇÃO CREDENCIADA".</v>
      </c>
    </row>
    <row r="600" spans="1:8" ht="12" x14ac:dyDescent="0.3">
      <c r="A600" s="614" t="s">
        <v>2356</v>
      </c>
      <c r="B600" s="614" t="s">
        <v>249</v>
      </c>
      <c r="C600" s="614" t="s">
        <v>244</v>
      </c>
      <c r="D600" s="614" t="s">
        <v>251</v>
      </c>
      <c r="E600" s="614" t="s">
        <v>3</v>
      </c>
      <c r="F600" s="615" t="str">
        <f t="shared" si="18"/>
        <v>APOIO A INSTALAÇÃO LABORATORIAL DE P,D&amp;I;EMPRESA BRASILEIRA;GRANDE;PRIVADA;SIM</v>
      </c>
      <c r="G600" s="616" t="s">
        <v>1567</v>
      </c>
      <c r="H600" s="617" t="str">
        <f t="shared" si="19"/>
        <v>O CAMPO A.10 NÃO PODE SER PREENCHIDO SE A INFORMAÇÃO DO CAMPO A.7 FOR DIFERENTE DE"INSTITUIÇÃO CREDENCIADA".</v>
      </c>
    </row>
    <row r="601" spans="1:8" ht="12" x14ac:dyDescent="0.3">
      <c r="A601" s="614" t="s">
        <v>2356</v>
      </c>
      <c r="B601" s="614" t="s">
        <v>249</v>
      </c>
      <c r="C601" s="614" t="s">
        <v>244</v>
      </c>
      <c r="D601" s="614" t="s">
        <v>251</v>
      </c>
      <c r="E601" s="614" t="s">
        <v>4</v>
      </c>
      <c r="F601" s="615" t="str">
        <f t="shared" si="18"/>
        <v>APOIO A INSTALAÇÃO LABORATORIAL DE P,D&amp;I;EMPRESA BRASILEIRA;GRANDE;PRIVADA;NÃO</v>
      </c>
      <c r="G601" s="616" t="s">
        <v>1567</v>
      </c>
      <c r="H601" s="617" t="str">
        <f t="shared" si="19"/>
        <v>O CAMPO A.10 NÃO PODE SER PREENCHIDO SE A INFORMAÇÃO DO CAMPO A.7 FOR DIFERENTE DE"INSTITUIÇÃO CREDENCIADA".</v>
      </c>
    </row>
    <row r="602" spans="1:8" ht="12" x14ac:dyDescent="0.3">
      <c r="A602" s="614" t="s">
        <v>2356</v>
      </c>
      <c r="B602" s="614" t="s">
        <v>249</v>
      </c>
      <c r="C602" s="614" t="s">
        <v>244</v>
      </c>
      <c r="D602" s="614" t="s">
        <v>251</v>
      </c>
      <c r="E602" s="614" t="s">
        <v>2354</v>
      </c>
      <c r="F602" s="615" t="str">
        <f t="shared" si="18"/>
        <v>APOIO A INSTALAÇÃO LABORATORIAL DE P,D&amp;I;EMPRESA BRASILEIRA;GRANDE;PRIVADA;</v>
      </c>
      <c r="G602" s="616" t="s">
        <v>1567</v>
      </c>
      <c r="H602" s="617" t="str">
        <f t="shared" si="19"/>
        <v>O CAMPO A.10 NÃO PODE SER PREENCHIDO SE A INFORMAÇÃO DO CAMPO A.7 FOR DIFERENTE DE"INSTITUIÇÃO CREDENCIADA".</v>
      </c>
    </row>
    <row r="603" spans="1:8" ht="12" x14ac:dyDescent="0.3">
      <c r="A603" s="614" t="s">
        <v>2356</v>
      </c>
      <c r="B603" s="614" t="s">
        <v>249</v>
      </c>
      <c r="C603" s="614" t="s">
        <v>244</v>
      </c>
      <c r="D603" s="614" t="s">
        <v>2354</v>
      </c>
      <c r="E603" s="614" t="s">
        <v>3</v>
      </c>
      <c r="F603" s="615" t="str">
        <f t="shared" si="18"/>
        <v>APOIO A INSTALAÇÃO LABORATORIAL DE P,D&amp;I;EMPRESA BRASILEIRA;GRANDE;;SIM</v>
      </c>
      <c r="G603" s="616" t="s">
        <v>1567</v>
      </c>
      <c r="H603" s="617" t="str">
        <f t="shared" si="19"/>
        <v>O CAMPO A.11 NÃO PODE SER PREENCHIDO SE A INFORMAÇÃO DO CAMPO A.7 FOR DIFERENTE DE"INSTITUIÇÃO CREDENCIADA" OU SE A INFIRMAÇÃO DO CAMPO A.10 FOR DIFERENTE DE "PRIVADA".</v>
      </c>
    </row>
    <row r="604" spans="1:8" ht="12" x14ac:dyDescent="0.3">
      <c r="A604" s="614" t="s">
        <v>2356</v>
      </c>
      <c r="B604" s="614" t="s">
        <v>249</v>
      </c>
      <c r="C604" s="614" t="s">
        <v>244</v>
      </c>
      <c r="D604" s="614" t="s">
        <v>2354</v>
      </c>
      <c r="E604" s="614" t="s">
        <v>4</v>
      </c>
      <c r="F604" s="615" t="str">
        <f t="shared" si="18"/>
        <v>APOIO A INSTALAÇÃO LABORATORIAL DE P,D&amp;I;EMPRESA BRASILEIRA;GRANDE;;NÃO</v>
      </c>
      <c r="G604" s="616" t="s">
        <v>1567</v>
      </c>
      <c r="H604" s="617" t="str">
        <f t="shared" si="19"/>
        <v>O CAMPO A.11 NÃO PODE SER PREENCHIDO SE A INFORMAÇÃO DO CAMPO A.7 FOR DIFERENTE DE"INSTITUIÇÃO CREDENCIADA" OU SE A INFIRMAÇÃO DO CAMPO A.10 FOR DIFERENTE DE "PRIVADA".</v>
      </c>
    </row>
    <row r="605" spans="1:8" ht="12" x14ac:dyDescent="0.3">
      <c r="A605" s="614" t="s">
        <v>2356</v>
      </c>
      <c r="B605" s="614" t="s">
        <v>249</v>
      </c>
      <c r="C605" s="614" t="s">
        <v>244</v>
      </c>
      <c r="D605" s="614" t="s">
        <v>2354</v>
      </c>
      <c r="E605" s="614" t="s">
        <v>2354</v>
      </c>
      <c r="F605" s="615" t="str">
        <f t="shared" si="18"/>
        <v>APOIO A INSTALAÇÃO LABORATORIAL DE P,D&amp;I;EMPRESA BRASILEIRA;GRANDE;;</v>
      </c>
      <c r="G605" s="616" t="s">
        <v>1567</v>
      </c>
      <c r="H605" s="617" t="str">
        <f t="shared" si="19"/>
        <v>O EXECUTOR INFORMADO NÃO PODE EXECUTAR PROJETOS OU PROGRAMAS COM A QUALIFICAÇÃO SELECIONADA</v>
      </c>
    </row>
    <row r="606" spans="1:8" ht="12" x14ac:dyDescent="0.3">
      <c r="A606" s="614" t="s">
        <v>2356</v>
      </c>
      <c r="B606" s="614" t="s">
        <v>249</v>
      </c>
      <c r="C606" s="614" t="s">
        <v>2354</v>
      </c>
      <c r="D606" s="614" t="s">
        <v>250</v>
      </c>
      <c r="E606" s="614" t="s">
        <v>3</v>
      </c>
      <c r="F606" s="615" t="str">
        <f t="shared" si="18"/>
        <v>APOIO A INSTALAÇÃO LABORATORIAL DE P,D&amp;I;EMPRESA BRASILEIRA;;PÚBLICA;SIM</v>
      </c>
      <c r="G606" s="616" t="s">
        <v>1567</v>
      </c>
      <c r="H606" s="617" t="str">
        <f t="shared" si="19"/>
        <v>O CAMPO A.8 É DE PREENCHIMENTO OBRIGATÓRIO SE A INFORMAÇÃO DO CAMPO A.7 FOR "EMPRESA BRASILEIRA".</v>
      </c>
    </row>
    <row r="607" spans="1:8" ht="12" x14ac:dyDescent="0.3">
      <c r="A607" s="614" t="s">
        <v>2356</v>
      </c>
      <c r="B607" s="614" t="s">
        <v>249</v>
      </c>
      <c r="C607" s="614" t="s">
        <v>2354</v>
      </c>
      <c r="D607" s="614" t="s">
        <v>250</v>
      </c>
      <c r="E607" s="614" t="s">
        <v>4</v>
      </c>
      <c r="F607" s="615" t="str">
        <f t="shared" si="18"/>
        <v>APOIO A INSTALAÇÃO LABORATORIAL DE P,D&amp;I;EMPRESA BRASILEIRA;;PÚBLICA;NÃO</v>
      </c>
      <c r="G607" s="616" t="s">
        <v>1567</v>
      </c>
      <c r="H607" s="617" t="str">
        <f t="shared" si="19"/>
        <v>O CAMPO A.8 É DE PREENCHIMENTO OBRIGATÓRIO SE A INFORMAÇÃO DO CAMPO A.7 FOR "EMPRESA BRASILEIRA".</v>
      </c>
    </row>
    <row r="608" spans="1:8" ht="12" x14ac:dyDescent="0.3">
      <c r="A608" s="614" t="s">
        <v>2356</v>
      </c>
      <c r="B608" s="614" t="s">
        <v>249</v>
      </c>
      <c r="C608" s="614" t="s">
        <v>2354</v>
      </c>
      <c r="D608" s="614" t="s">
        <v>250</v>
      </c>
      <c r="E608" s="614" t="s">
        <v>2354</v>
      </c>
      <c r="F608" s="615" t="str">
        <f t="shared" si="18"/>
        <v>APOIO A INSTALAÇÃO LABORATORIAL DE P,D&amp;I;EMPRESA BRASILEIRA;;PÚBLICA;</v>
      </c>
      <c r="G608" s="616" t="s">
        <v>1567</v>
      </c>
      <c r="H608" s="617" t="str">
        <f t="shared" si="19"/>
        <v>O CAMPO A.8 É DE PREENCHIMENTO OBRIGATÓRIO SE A INFORMAÇÃO DO CAMPO A.7 FOR "EMPRESA BRASILEIRA".</v>
      </c>
    </row>
    <row r="609" spans="1:8" ht="12" x14ac:dyDescent="0.3">
      <c r="A609" s="614" t="s">
        <v>2356</v>
      </c>
      <c r="B609" s="614" t="s">
        <v>249</v>
      </c>
      <c r="C609" s="614" t="s">
        <v>2354</v>
      </c>
      <c r="D609" s="614" t="s">
        <v>251</v>
      </c>
      <c r="E609" s="614" t="s">
        <v>3</v>
      </c>
      <c r="F609" s="615" t="str">
        <f t="shared" si="18"/>
        <v>APOIO A INSTALAÇÃO LABORATORIAL DE P,D&amp;I;EMPRESA BRASILEIRA;;PRIVADA;SIM</v>
      </c>
      <c r="G609" s="616" t="s">
        <v>1567</v>
      </c>
      <c r="H609" s="617" t="str">
        <f t="shared" si="19"/>
        <v>O CAMPO A.8 É DE PREENCHIMENTO OBRIGATÓRIO SE A INFORMAÇÃO DO CAMPO A.7 FOR "EMPRESA BRASILEIRA".</v>
      </c>
    </row>
    <row r="610" spans="1:8" ht="12" x14ac:dyDescent="0.3">
      <c r="A610" s="614" t="s">
        <v>2356</v>
      </c>
      <c r="B610" s="614" t="s">
        <v>249</v>
      </c>
      <c r="C610" s="614" t="s">
        <v>2354</v>
      </c>
      <c r="D610" s="614" t="s">
        <v>251</v>
      </c>
      <c r="E610" s="614" t="s">
        <v>4</v>
      </c>
      <c r="F610" s="615" t="str">
        <f t="shared" si="18"/>
        <v>APOIO A INSTALAÇÃO LABORATORIAL DE P,D&amp;I;EMPRESA BRASILEIRA;;PRIVADA;NÃO</v>
      </c>
      <c r="G610" s="616" t="s">
        <v>1567</v>
      </c>
      <c r="H610" s="617" t="str">
        <f t="shared" si="19"/>
        <v>O CAMPO A.8 É DE PREENCHIMENTO OBRIGATÓRIO SE A INFORMAÇÃO DO CAMPO A.7 FOR "EMPRESA BRASILEIRA".</v>
      </c>
    </row>
    <row r="611" spans="1:8" ht="12" x14ac:dyDescent="0.3">
      <c r="A611" s="614" t="s">
        <v>2356</v>
      </c>
      <c r="B611" s="614" t="s">
        <v>249</v>
      </c>
      <c r="C611" s="614" t="s">
        <v>2354</v>
      </c>
      <c r="D611" s="614" t="s">
        <v>251</v>
      </c>
      <c r="E611" s="614" t="s">
        <v>2354</v>
      </c>
      <c r="F611" s="615" t="str">
        <f t="shared" si="18"/>
        <v>APOIO A INSTALAÇÃO LABORATORIAL DE P,D&amp;I;EMPRESA BRASILEIRA;;PRIVADA;</v>
      </c>
      <c r="G611" s="616" t="s">
        <v>1567</v>
      </c>
      <c r="H611" s="617" t="str">
        <f t="shared" si="19"/>
        <v>O CAMPO A.8 É DE PREENCHIMENTO OBRIGATÓRIO SE A INFORMAÇÃO DO CAMPO A.7 FOR "EMPRESA BRASILEIRA".</v>
      </c>
    </row>
    <row r="612" spans="1:8" ht="12" x14ac:dyDescent="0.3">
      <c r="A612" s="614" t="s">
        <v>2356</v>
      </c>
      <c r="B612" s="614" t="s">
        <v>249</v>
      </c>
      <c r="C612" s="614" t="s">
        <v>2354</v>
      </c>
      <c r="D612" s="614" t="s">
        <v>2354</v>
      </c>
      <c r="E612" s="614" t="s">
        <v>3</v>
      </c>
      <c r="F612" s="615" t="str">
        <f t="shared" si="18"/>
        <v>APOIO A INSTALAÇÃO LABORATORIAL DE P,D&amp;I;EMPRESA BRASILEIRA;;;SIM</v>
      </c>
      <c r="G612" s="616" t="s">
        <v>1567</v>
      </c>
      <c r="H612" s="617" t="str">
        <f t="shared" si="19"/>
        <v>O CAMPO A.8 É DE PREENCHIMENTO OBRIGATÓRIO SE A INFORMAÇÃO DO CAMPO A.7 FOR "EMPRESA BRASILEIRA".</v>
      </c>
    </row>
    <row r="613" spans="1:8" ht="12" x14ac:dyDescent="0.3">
      <c r="A613" s="614" t="s">
        <v>2356</v>
      </c>
      <c r="B613" s="614" t="s">
        <v>249</v>
      </c>
      <c r="C613" s="614" t="s">
        <v>2354</v>
      </c>
      <c r="D613" s="614" t="s">
        <v>2354</v>
      </c>
      <c r="E613" s="614" t="s">
        <v>4</v>
      </c>
      <c r="F613" s="615" t="str">
        <f t="shared" si="18"/>
        <v>APOIO A INSTALAÇÃO LABORATORIAL DE P,D&amp;I;EMPRESA BRASILEIRA;;;NÃO</v>
      </c>
      <c r="G613" s="616" t="s">
        <v>1567</v>
      </c>
      <c r="H613" s="617" t="str">
        <f t="shared" si="19"/>
        <v>O CAMPO A.8 É DE PREENCHIMENTO OBRIGATÓRIO SE A INFORMAÇÃO DO CAMPO A.7 FOR "EMPRESA BRASILEIRA".</v>
      </c>
    </row>
    <row r="614" spans="1:8" ht="12" x14ac:dyDescent="0.3">
      <c r="A614" s="614" t="s">
        <v>2356</v>
      </c>
      <c r="B614" s="614" t="s">
        <v>249</v>
      </c>
      <c r="C614" s="614" t="s">
        <v>2354</v>
      </c>
      <c r="D614" s="614" t="s">
        <v>2354</v>
      </c>
      <c r="E614" s="614" t="s">
        <v>2354</v>
      </c>
      <c r="F614" s="615" t="str">
        <f t="shared" si="18"/>
        <v>APOIO A INSTALAÇÃO LABORATORIAL DE P,D&amp;I;EMPRESA BRASILEIRA;;;</v>
      </c>
      <c r="G614" s="616" t="s">
        <v>1567</v>
      </c>
      <c r="H614" s="617" t="str">
        <f t="shared" si="19"/>
        <v>O CAMPO A.8 É DE PREENCHIMENTO OBRIGATÓRIO SE A INFORMAÇÃO DO CAMPO A.7 FOR "EMPRESA BRASILEIRA".</v>
      </c>
    </row>
    <row r="615" spans="1:8" ht="12" x14ac:dyDescent="0.3">
      <c r="A615" s="614" t="s">
        <v>20</v>
      </c>
      <c r="B615" s="614" t="s">
        <v>233</v>
      </c>
      <c r="C615" s="614" t="s">
        <v>261</v>
      </c>
      <c r="D615" s="614" t="s">
        <v>250</v>
      </c>
      <c r="E615" s="614" t="s">
        <v>3</v>
      </c>
      <c r="F615" s="615" t="str">
        <f t="shared" si="18"/>
        <v>PESQUISA BÁSICA;EMPRESA PETROLÍFERA;MICRO OU PEQUENO;PÚBLICA;SIM</v>
      </c>
      <c r="G615" s="616" t="s">
        <v>1567</v>
      </c>
      <c r="H615" s="617" t="str">
        <f t="shared" si="19"/>
        <v>O CAMPO A.8 NÃO PODE SER PREENCHIDO SE A INFORMAÇÃO DO CAMPO A.7 FOR DIFERENTE DE"EMPRESA BRASILEIRA".</v>
      </c>
    </row>
    <row r="616" spans="1:8" ht="12" x14ac:dyDescent="0.3">
      <c r="A616" s="614" t="s">
        <v>20</v>
      </c>
      <c r="B616" s="614" t="s">
        <v>233</v>
      </c>
      <c r="C616" s="614" t="s">
        <v>261</v>
      </c>
      <c r="D616" s="614" t="s">
        <v>250</v>
      </c>
      <c r="E616" s="614" t="s">
        <v>4</v>
      </c>
      <c r="F616" s="615" t="str">
        <f t="shared" si="18"/>
        <v>PESQUISA BÁSICA;EMPRESA PETROLÍFERA;MICRO OU PEQUENO;PÚBLICA;NÃO</v>
      </c>
      <c r="G616" s="616" t="s">
        <v>1567</v>
      </c>
      <c r="H616" s="617" t="str">
        <f t="shared" si="19"/>
        <v>O CAMPO A.8 NÃO PODE SER PREENCHIDO SE A INFORMAÇÃO DO CAMPO A.7 FOR DIFERENTE DE"EMPRESA BRASILEIRA".</v>
      </c>
    </row>
    <row r="617" spans="1:8" ht="12" x14ac:dyDescent="0.3">
      <c r="A617" s="614" t="s">
        <v>20</v>
      </c>
      <c r="B617" s="614" t="s">
        <v>233</v>
      </c>
      <c r="C617" s="614" t="s">
        <v>261</v>
      </c>
      <c r="D617" s="614" t="s">
        <v>250</v>
      </c>
      <c r="E617" s="614" t="s">
        <v>2354</v>
      </c>
      <c r="F617" s="615" t="str">
        <f t="shared" si="18"/>
        <v>PESQUISA BÁSICA;EMPRESA PETROLÍFERA;MICRO OU PEQUENO;PÚBLICA;</v>
      </c>
      <c r="G617" s="616" t="s">
        <v>1567</v>
      </c>
      <c r="H617" s="617" t="str">
        <f t="shared" si="19"/>
        <v>O CAMPO A.8 NÃO PODE SER PREENCHIDO SE A INFORMAÇÃO DO CAMPO A.7 FOR DIFERENTE DE"EMPRESA BRASILEIRA".</v>
      </c>
    </row>
    <row r="618" spans="1:8" ht="12" x14ac:dyDescent="0.3">
      <c r="A618" s="614" t="s">
        <v>20</v>
      </c>
      <c r="B618" s="614" t="s">
        <v>233</v>
      </c>
      <c r="C618" s="614" t="s">
        <v>261</v>
      </c>
      <c r="D618" s="614" t="s">
        <v>251</v>
      </c>
      <c r="E618" s="614" t="s">
        <v>3</v>
      </c>
      <c r="F618" s="615" t="str">
        <f t="shared" si="18"/>
        <v>PESQUISA BÁSICA;EMPRESA PETROLÍFERA;MICRO OU PEQUENO;PRIVADA;SIM</v>
      </c>
      <c r="G618" s="616" t="s">
        <v>1567</v>
      </c>
      <c r="H618" s="617" t="str">
        <f t="shared" si="19"/>
        <v>O CAMPO A.8 NÃO PODE SER PREENCHIDO SE A INFORMAÇÃO DO CAMPO A.7 FOR DIFERENTE DE"EMPRESA BRASILEIRA".</v>
      </c>
    </row>
    <row r="619" spans="1:8" ht="12" x14ac:dyDescent="0.3">
      <c r="A619" s="614" t="s">
        <v>20</v>
      </c>
      <c r="B619" s="614" t="s">
        <v>233</v>
      </c>
      <c r="C619" s="614" t="s">
        <v>261</v>
      </c>
      <c r="D619" s="614" t="s">
        <v>251</v>
      </c>
      <c r="E619" s="614" t="s">
        <v>4</v>
      </c>
      <c r="F619" s="615" t="str">
        <f t="shared" si="18"/>
        <v>PESQUISA BÁSICA;EMPRESA PETROLÍFERA;MICRO OU PEQUENO;PRIVADA;NÃO</v>
      </c>
      <c r="G619" s="616" t="s">
        <v>1567</v>
      </c>
      <c r="H619" s="617" t="str">
        <f t="shared" si="19"/>
        <v>O CAMPO A.8 NÃO PODE SER PREENCHIDO SE A INFORMAÇÃO DO CAMPO A.7 FOR DIFERENTE DE"EMPRESA BRASILEIRA".</v>
      </c>
    </row>
    <row r="620" spans="1:8" ht="12" x14ac:dyDescent="0.3">
      <c r="A620" s="614" t="s">
        <v>20</v>
      </c>
      <c r="B620" s="614" t="s">
        <v>233</v>
      </c>
      <c r="C620" s="614" t="s">
        <v>261</v>
      </c>
      <c r="D620" s="614" t="s">
        <v>251</v>
      </c>
      <c r="E620" s="614" t="s">
        <v>2354</v>
      </c>
      <c r="F620" s="615" t="str">
        <f t="shared" si="18"/>
        <v>PESQUISA BÁSICA;EMPRESA PETROLÍFERA;MICRO OU PEQUENO;PRIVADA;</v>
      </c>
      <c r="G620" s="616" t="s">
        <v>1567</v>
      </c>
      <c r="H620" s="617" t="str">
        <f t="shared" si="19"/>
        <v>O CAMPO A.8 NÃO PODE SER PREENCHIDO SE A INFORMAÇÃO DO CAMPO A.7 FOR DIFERENTE DE"EMPRESA BRASILEIRA".</v>
      </c>
    </row>
    <row r="621" spans="1:8" ht="12" x14ac:dyDescent="0.3">
      <c r="A621" s="614" t="s">
        <v>20</v>
      </c>
      <c r="B621" s="614" t="s">
        <v>233</v>
      </c>
      <c r="C621" s="614" t="s">
        <v>261</v>
      </c>
      <c r="D621" s="614" t="s">
        <v>2354</v>
      </c>
      <c r="E621" s="614" t="s">
        <v>3</v>
      </c>
      <c r="F621" s="615" t="str">
        <f t="shared" si="18"/>
        <v>PESQUISA BÁSICA;EMPRESA PETROLÍFERA;MICRO OU PEQUENO;;SIM</v>
      </c>
      <c r="G621" s="616" t="s">
        <v>1567</v>
      </c>
      <c r="H621" s="617" t="str">
        <f t="shared" si="19"/>
        <v>O CAMPO A.8 NÃO PODE SER PREENCHIDO SE A INFORMAÇÃO DO CAMPO A.7 FOR DIFERENTE DE"EMPRESA BRASILEIRA".</v>
      </c>
    </row>
    <row r="622" spans="1:8" ht="12" x14ac:dyDescent="0.3">
      <c r="A622" s="614" t="s">
        <v>20</v>
      </c>
      <c r="B622" s="614" t="s">
        <v>233</v>
      </c>
      <c r="C622" s="614" t="s">
        <v>261</v>
      </c>
      <c r="D622" s="614" t="s">
        <v>2354</v>
      </c>
      <c r="E622" s="614" t="s">
        <v>4</v>
      </c>
      <c r="F622" s="615" t="str">
        <f t="shared" si="18"/>
        <v>PESQUISA BÁSICA;EMPRESA PETROLÍFERA;MICRO OU PEQUENO;;NÃO</v>
      </c>
      <c r="G622" s="616" t="s">
        <v>1567</v>
      </c>
      <c r="H622" s="617" t="str">
        <f t="shared" si="19"/>
        <v>O CAMPO A.8 NÃO PODE SER PREENCHIDO SE A INFORMAÇÃO DO CAMPO A.7 FOR DIFERENTE DE"EMPRESA BRASILEIRA".</v>
      </c>
    </row>
    <row r="623" spans="1:8" ht="12" x14ac:dyDescent="0.3">
      <c r="A623" s="614" t="s">
        <v>20</v>
      </c>
      <c r="B623" s="614" t="s">
        <v>233</v>
      </c>
      <c r="C623" s="614" t="s">
        <v>261</v>
      </c>
      <c r="D623" s="614" t="s">
        <v>2354</v>
      </c>
      <c r="E623" s="614" t="s">
        <v>2354</v>
      </c>
      <c r="F623" s="615" t="str">
        <f t="shared" si="18"/>
        <v>PESQUISA BÁSICA;EMPRESA PETROLÍFERA;MICRO OU PEQUENO;;</v>
      </c>
      <c r="G623" s="616" t="s">
        <v>1567</v>
      </c>
      <c r="H623" s="617" t="str">
        <f t="shared" si="19"/>
        <v>O CAMPO A.8 NÃO PODE SER PREENCHIDO SE A INFORMAÇÃO DO CAMPO A.7 FOR DIFERENTE DE"EMPRESA BRASILEIRA".</v>
      </c>
    </row>
    <row r="624" spans="1:8" ht="12" x14ac:dyDescent="0.3">
      <c r="A624" s="614" t="s">
        <v>20</v>
      </c>
      <c r="B624" s="614" t="s">
        <v>233</v>
      </c>
      <c r="C624" s="614" t="s">
        <v>243</v>
      </c>
      <c r="D624" s="614" t="s">
        <v>250</v>
      </c>
      <c r="E624" s="614" t="s">
        <v>3</v>
      </c>
      <c r="F624" s="615" t="str">
        <f t="shared" si="18"/>
        <v>PESQUISA BÁSICA;EMPRESA PETROLÍFERA;MÉDIO;PÚBLICA;SIM</v>
      </c>
      <c r="G624" s="616" t="s">
        <v>1567</v>
      </c>
      <c r="H624" s="617" t="str">
        <f t="shared" si="19"/>
        <v>O CAMPO A.8 NÃO PODE SER PREENCHIDO SE A INFORMAÇÃO DO CAMPO A.7 FOR DIFERENTE DE"EMPRESA BRASILEIRA".</v>
      </c>
    </row>
    <row r="625" spans="1:8" ht="12" x14ac:dyDescent="0.3">
      <c r="A625" s="614" t="s">
        <v>20</v>
      </c>
      <c r="B625" s="614" t="s">
        <v>233</v>
      </c>
      <c r="C625" s="614" t="s">
        <v>243</v>
      </c>
      <c r="D625" s="614" t="s">
        <v>250</v>
      </c>
      <c r="E625" s="614" t="s">
        <v>4</v>
      </c>
      <c r="F625" s="615" t="str">
        <f t="shared" si="18"/>
        <v>PESQUISA BÁSICA;EMPRESA PETROLÍFERA;MÉDIO;PÚBLICA;NÃO</v>
      </c>
      <c r="G625" s="616" t="s">
        <v>1567</v>
      </c>
      <c r="H625" s="617" t="str">
        <f t="shared" si="19"/>
        <v>O CAMPO A.8 NÃO PODE SER PREENCHIDO SE A INFORMAÇÃO DO CAMPO A.7 FOR DIFERENTE DE"EMPRESA BRASILEIRA".</v>
      </c>
    </row>
    <row r="626" spans="1:8" ht="12" x14ac:dyDescent="0.3">
      <c r="A626" s="614" t="s">
        <v>20</v>
      </c>
      <c r="B626" s="614" t="s">
        <v>233</v>
      </c>
      <c r="C626" s="614" t="s">
        <v>243</v>
      </c>
      <c r="D626" s="614" t="s">
        <v>250</v>
      </c>
      <c r="E626" s="614" t="s">
        <v>2354</v>
      </c>
      <c r="F626" s="615" t="str">
        <f t="shared" si="18"/>
        <v>PESQUISA BÁSICA;EMPRESA PETROLÍFERA;MÉDIO;PÚBLICA;</v>
      </c>
      <c r="G626" s="616" t="s">
        <v>1567</v>
      </c>
      <c r="H626" s="617" t="str">
        <f t="shared" si="19"/>
        <v>O CAMPO A.8 NÃO PODE SER PREENCHIDO SE A INFORMAÇÃO DO CAMPO A.7 FOR DIFERENTE DE"EMPRESA BRASILEIRA".</v>
      </c>
    </row>
    <row r="627" spans="1:8" ht="12" x14ac:dyDescent="0.3">
      <c r="A627" s="614" t="s">
        <v>20</v>
      </c>
      <c r="B627" s="614" t="s">
        <v>233</v>
      </c>
      <c r="C627" s="614" t="s">
        <v>243</v>
      </c>
      <c r="D627" s="614" t="s">
        <v>251</v>
      </c>
      <c r="E627" s="614" t="s">
        <v>3</v>
      </c>
      <c r="F627" s="615" t="str">
        <f t="shared" si="18"/>
        <v>PESQUISA BÁSICA;EMPRESA PETROLÍFERA;MÉDIO;PRIVADA;SIM</v>
      </c>
      <c r="G627" s="616" t="s">
        <v>1567</v>
      </c>
      <c r="H627" s="617" t="str">
        <f t="shared" si="19"/>
        <v>O CAMPO A.8 NÃO PODE SER PREENCHIDO SE A INFORMAÇÃO DO CAMPO A.7 FOR DIFERENTE DE"EMPRESA BRASILEIRA".</v>
      </c>
    </row>
    <row r="628" spans="1:8" ht="12" x14ac:dyDescent="0.3">
      <c r="A628" s="614" t="s">
        <v>20</v>
      </c>
      <c r="B628" s="614" t="s">
        <v>233</v>
      </c>
      <c r="C628" s="614" t="s">
        <v>243</v>
      </c>
      <c r="D628" s="614" t="s">
        <v>251</v>
      </c>
      <c r="E628" s="614" t="s">
        <v>4</v>
      </c>
      <c r="F628" s="615" t="str">
        <f t="shared" si="18"/>
        <v>PESQUISA BÁSICA;EMPRESA PETROLÍFERA;MÉDIO;PRIVADA;NÃO</v>
      </c>
      <c r="G628" s="616" t="s">
        <v>1567</v>
      </c>
      <c r="H628" s="617" t="str">
        <f t="shared" si="19"/>
        <v>O CAMPO A.8 NÃO PODE SER PREENCHIDO SE A INFORMAÇÃO DO CAMPO A.7 FOR DIFERENTE DE"EMPRESA BRASILEIRA".</v>
      </c>
    </row>
    <row r="629" spans="1:8" ht="12" x14ac:dyDescent="0.3">
      <c r="A629" s="614" t="s">
        <v>20</v>
      </c>
      <c r="B629" s="614" t="s">
        <v>233</v>
      </c>
      <c r="C629" s="614" t="s">
        <v>243</v>
      </c>
      <c r="D629" s="614" t="s">
        <v>251</v>
      </c>
      <c r="E629" s="614" t="s">
        <v>2354</v>
      </c>
      <c r="F629" s="615" t="str">
        <f t="shared" si="18"/>
        <v>PESQUISA BÁSICA;EMPRESA PETROLÍFERA;MÉDIO;PRIVADA;</v>
      </c>
      <c r="G629" s="616" t="s">
        <v>1567</v>
      </c>
      <c r="H629" s="617" t="str">
        <f t="shared" si="19"/>
        <v>O CAMPO A.8 NÃO PODE SER PREENCHIDO SE A INFORMAÇÃO DO CAMPO A.7 FOR DIFERENTE DE"EMPRESA BRASILEIRA".</v>
      </c>
    </row>
    <row r="630" spans="1:8" ht="12" x14ac:dyDescent="0.3">
      <c r="A630" s="614" t="s">
        <v>20</v>
      </c>
      <c r="B630" s="614" t="s">
        <v>233</v>
      </c>
      <c r="C630" s="614" t="s">
        <v>243</v>
      </c>
      <c r="D630" s="614" t="s">
        <v>2354</v>
      </c>
      <c r="E630" s="614" t="s">
        <v>3</v>
      </c>
      <c r="F630" s="615" t="str">
        <f t="shared" si="18"/>
        <v>PESQUISA BÁSICA;EMPRESA PETROLÍFERA;MÉDIO;;SIM</v>
      </c>
      <c r="G630" s="616" t="s">
        <v>1567</v>
      </c>
      <c r="H630" s="617" t="str">
        <f t="shared" si="19"/>
        <v>O CAMPO A.8 NÃO PODE SER PREENCHIDO SE A INFORMAÇÃO DO CAMPO A.7 FOR DIFERENTE DE"EMPRESA BRASILEIRA".</v>
      </c>
    </row>
    <row r="631" spans="1:8" ht="12" x14ac:dyDescent="0.3">
      <c r="A631" s="614" t="s">
        <v>20</v>
      </c>
      <c r="B631" s="614" t="s">
        <v>233</v>
      </c>
      <c r="C631" s="614" t="s">
        <v>243</v>
      </c>
      <c r="D631" s="614" t="s">
        <v>2354</v>
      </c>
      <c r="E631" s="614" t="s">
        <v>4</v>
      </c>
      <c r="F631" s="615" t="str">
        <f t="shared" si="18"/>
        <v>PESQUISA BÁSICA;EMPRESA PETROLÍFERA;MÉDIO;;NÃO</v>
      </c>
      <c r="G631" s="616" t="s">
        <v>1567</v>
      </c>
      <c r="H631" s="617" t="str">
        <f t="shared" si="19"/>
        <v>O CAMPO A.8 NÃO PODE SER PREENCHIDO SE A INFORMAÇÃO DO CAMPO A.7 FOR DIFERENTE DE"EMPRESA BRASILEIRA".</v>
      </c>
    </row>
    <row r="632" spans="1:8" ht="12" x14ac:dyDescent="0.3">
      <c r="A632" s="614" t="s">
        <v>20</v>
      </c>
      <c r="B632" s="614" t="s">
        <v>233</v>
      </c>
      <c r="C632" s="614" t="s">
        <v>243</v>
      </c>
      <c r="D632" s="614" t="s">
        <v>2354</v>
      </c>
      <c r="E632" s="614" t="s">
        <v>2354</v>
      </c>
      <c r="F632" s="615" t="str">
        <f t="shared" si="18"/>
        <v>PESQUISA BÁSICA;EMPRESA PETROLÍFERA;MÉDIO;;</v>
      </c>
      <c r="G632" s="616" t="s">
        <v>1567</v>
      </c>
      <c r="H632" s="617" t="str">
        <f t="shared" si="19"/>
        <v>O CAMPO A.8 NÃO PODE SER PREENCHIDO SE A INFORMAÇÃO DO CAMPO A.7 FOR DIFERENTE DE"EMPRESA BRASILEIRA".</v>
      </c>
    </row>
    <row r="633" spans="1:8" ht="12" x14ac:dyDescent="0.3">
      <c r="A633" s="614" t="s">
        <v>20</v>
      </c>
      <c r="B633" s="614" t="s">
        <v>233</v>
      </c>
      <c r="C633" s="614" t="s">
        <v>244</v>
      </c>
      <c r="D633" s="614" t="s">
        <v>250</v>
      </c>
      <c r="E633" s="614" t="s">
        <v>3</v>
      </c>
      <c r="F633" s="615" t="str">
        <f t="shared" si="18"/>
        <v>PESQUISA BÁSICA;EMPRESA PETROLÍFERA;GRANDE;PÚBLICA;SIM</v>
      </c>
      <c r="G633" s="616" t="s">
        <v>1567</v>
      </c>
      <c r="H633" s="617" t="str">
        <f t="shared" si="19"/>
        <v>O CAMPO A.8 NÃO PODE SER PREENCHIDO SE A INFORMAÇÃO DO CAMPO A.7 FOR DIFERENTE DE"EMPRESA BRASILEIRA".</v>
      </c>
    </row>
    <row r="634" spans="1:8" ht="12" x14ac:dyDescent="0.3">
      <c r="A634" s="614" t="s">
        <v>20</v>
      </c>
      <c r="B634" s="614" t="s">
        <v>233</v>
      </c>
      <c r="C634" s="614" t="s">
        <v>244</v>
      </c>
      <c r="D634" s="614" t="s">
        <v>250</v>
      </c>
      <c r="E634" s="614" t="s">
        <v>4</v>
      </c>
      <c r="F634" s="615" t="str">
        <f t="shared" si="18"/>
        <v>PESQUISA BÁSICA;EMPRESA PETROLÍFERA;GRANDE;PÚBLICA;NÃO</v>
      </c>
      <c r="G634" s="616" t="s">
        <v>1567</v>
      </c>
      <c r="H634" s="617" t="str">
        <f t="shared" si="19"/>
        <v>O CAMPO A.8 NÃO PODE SER PREENCHIDO SE A INFORMAÇÃO DO CAMPO A.7 FOR DIFERENTE DE"EMPRESA BRASILEIRA".</v>
      </c>
    </row>
    <row r="635" spans="1:8" ht="12" x14ac:dyDescent="0.3">
      <c r="A635" s="614" t="s">
        <v>20</v>
      </c>
      <c r="B635" s="614" t="s">
        <v>233</v>
      </c>
      <c r="C635" s="614" t="s">
        <v>244</v>
      </c>
      <c r="D635" s="614" t="s">
        <v>250</v>
      </c>
      <c r="E635" s="614" t="s">
        <v>2354</v>
      </c>
      <c r="F635" s="615" t="str">
        <f t="shared" si="18"/>
        <v>PESQUISA BÁSICA;EMPRESA PETROLÍFERA;GRANDE;PÚBLICA;</v>
      </c>
      <c r="G635" s="616" t="s">
        <v>1567</v>
      </c>
      <c r="H635" s="617" t="str">
        <f t="shared" si="19"/>
        <v>O CAMPO A.8 NÃO PODE SER PREENCHIDO SE A INFORMAÇÃO DO CAMPO A.7 FOR DIFERENTE DE"EMPRESA BRASILEIRA".</v>
      </c>
    </row>
    <row r="636" spans="1:8" ht="12" x14ac:dyDescent="0.3">
      <c r="A636" s="614" t="s">
        <v>20</v>
      </c>
      <c r="B636" s="614" t="s">
        <v>233</v>
      </c>
      <c r="C636" s="614" t="s">
        <v>244</v>
      </c>
      <c r="D636" s="614" t="s">
        <v>251</v>
      </c>
      <c r="E636" s="614" t="s">
        <v>3</v>
      </c>
      <c r="F636" s="615" t="str">
        <f t="shared" si="18"/>
        <v>PESQUISA BÁSICA;EMPRESA PETROLÍFERA;GRANDE;PRIVADA;SIM</v>
      </c>
      <c r="G636" s="616" t="s">
        <v>1567</v>
      </c>
      <c r="H636" s="617" t="str">
        <f t="shared" si="19"/>
        <v>O CAMPO A.8 NÃO PODE SER PREENCHIDO SE A INFORMAÇÃO DO CAMPO A.7 FOR DIFERENTE DE"EMPRESA BRASILEIRA".</v>
      </c>
    </row>
    <row r="637" spans="1:8" ht="12" x14ac:dyDescent="0.3">
      <c r="A637" s="614" t="s">
        <v>20</v>
      </c>
      <c r="B637" s="614" t="s">
        <v>233</v>
      </c>
      <c r="C637" s="614" t="s">
        <v>244</v>
      </c>
      <c r="D637" s="614" t="s">
        <v>251</v>
      </c>
      <c r="E637" s="614" t="s">
        <v>4</v>
      </c>
      <c r="F637" s="615" t="str">
        <f t="shared" si="18"/>
        <v>PESQUISA BÁSICA;EMPRESA PETROLÍFERA;GRANDE;PRIVADA;NÃO</v>
      </c>
      <c r="G637" s="616" t="s">
        <v>1567</v>
      </c>
      <c r="H637" s="617" t="str">
        <f t="shared" si="19"/>
        <v>O CAMPO A.8 NÃO PODE SER PREENCHIDO SE A INFORMAÇÃO DO CAMPO A.7 FOR DIFERENTE DE"EMPRESA BRASILEIRA".</v>
      </c>
    </row>
    <row r="638" spans="1:8" ht="12" x14ac:dyDescent="0.3">
      <c r="A638" s="614" t="s">
        <v>20</v>
      </c>
      <c r="B638" s="614" t="s">
        <v>233</v>
      </c>
      <c r="C638" s="614" t="s">
        <v>244</v>
      </c>
      <c r="D638" s="614" t="s">
        <v>251</v>
      </c>
      <c r="E638" s="614" t="s">
        <v>2354</v>
      </c>
      <c r="F638" s="615" t="str">
        <f t="shared" si="18"/>
        <v>PESQUISA BÁSICA;EMPRESA PETROLÍFERA;GRANDE;PRIVADA;</v>
      </c>
      <c r="G638" s="616" t="s">
        <v>1567</v>
      </c>
      <c r="H638" s="617" t="str">
        <f t="shared" si="19"/>
        <v>O CAMPO A.8 NÃO PODE SER PREENCHIDO SE A INFORMAÇÃO DO CAMPO A.7 FOR DIFERENTE DE"EMPRESA BRASILEIRA".</v>
      </c>
    </row>
    <row r="639" spans="1:8" ht="12" x14ac:dyDescent="0.3">
      <c r="A639" s="614" t="s">
        <v>20</v>
      </c>
      <c r="B639" s="614" t="s">
        <v>233</v>
      </c>
      <c r="C639" s="614" t="s">
        <v>244</v>
      </c>
      <c r="D639" s="614" t="s">
        <v>2354</v>
      </c>
      <c r="E639" s="614" t="s">
        <v>3</v>
      </c>
      <c r="F639" s="615" t="str">
        <f t="shared" si="18"/>
        <v>PESQUISA BÁSICA;EMPRESA PETROLÍFERA;GRANDE;;SIM</v>
      </c>
      <c r="G639" s="616" t="s">
        <v>1567</v>
      </c>
      <c r="H639" s="617" t="str">
        <f t="shared" si="19"/>
        <v>O CAMPO A.8 NÃO PODE SER PREENCHIDO SE A INFORMAÇÃO DO CAMPO A.7 FOR DIFERENTE DE"EMPRESA BRASILEIRA".</v>
      </c>
    </row>
    <row r="640" spans="1:8" ht="12" x14ac:dyDescent="0.3">
      <c r="A640" s="614" t="s">
        <v>20</v>
      </c>
      <c r="B640" s="614" t="s">
        <v>233</v>
      </c>
      <c r="C640" s="614" t="s">
        <v>244</v>
      </c>
      <c r="D640" s="614" t="s">
        <v>2354</v>
      </c>
      <c r="E640" s="614" t="s">
        <v>4</v>
      </c>
      <c r="F640" s="615" t="str">
        <f t="shared" si="18"/>
        <v>PESQUISA BÁSICA;EMPRESA PETROLÍFERA;GRANDE;;NÃO</v>
      </c>
      <c r="G640" s="616" t="s">
        <v>1567</v>
      </c>
      <c r="H640" s="617" t="str">
        <f t="shared" si="19"/>
        <v>O CAMPO A.8 NÃO PODE SER PREENCHIDO SE A INFORMAÇÃO DO CAMPO A.7 FOR DIFERENTE DE"EMPRESA BRASILEIRA".</v>
      </c>
    </row>
    <row r="641" spans="1:8" ht="12" x14ac:dyDescent="0.3">
      <c r="A641" s="614" t="s">
        <v>20</v>
      </c>
      <c r="B641" s="614" t="s">
        <v>233</v>
      </c>
      <c r="C641" s="614" t="s">
        <v>244</v>
      </c>
      <c r="D641" s="614" t="s">
        <v>2354</v>
      </c>
      <c r="E641" s="614" t="s">
        <v>2354</v>
      </c>
      <c r="F641" s="615" t="str">
        <f t="shared" si="18"/>
        <v>PESQUISA BÁSICA;EMPRESA PETROLÍFERA;GRANDE;;</v>
      </c>
      <c r="G641" s="616" t="s">
        <v>1567</v>
      </c>
      <c r="H641" s="617" t="str">
        <f t="shared" si="19"/>
        <v>O CAMPO A.8 NÃO PODE SER PREENCHIDO SE A INFORMAÇÃO DO CAMPO A.7 FOR DIFERENTE DE"EMPRESA BRASILEIRA".</v>
      </c>
    </row>
    <row r="642" spans="1:8" ht="12" x14ac:dyDescent="0.3">
      <c r="A642" s="614" t="s">
        <v>20</v>
      </c>
      <c r="B642" s="614" t="s">
        <v>233</v>
      </c>
      <c r="C642" s="614" t="s">
        <v>2354</v>
      </c>
      <c r="D642" s="614" t="s">
        <v>250</v>
      </c>
      <c r="E642" s="614" t="s">
        <v>3</v>
      </c>
      <c r="F642" s="615" t="str">
        <f t="shared" si="18"/>
        <v>PESQUISA BÁSICA;EMPRESA PETROLÍFERA;;PÚBLICA;SIM</v>
      </c>
      <c r="G642" s="616" t="s">
        <v>1567</v>
      </c>
      <c r="H642" s="617" t="str">
        <f t="shared" si="19"/>
        <v>O CAMPO A.10 NÃO PODE SER PREENCHIDO SE A INFORMAÇÃO DO CAMPO A.7 FOR DIFERENTE DE"INSTITUIÇÃO CREDENCIADA".</v>
      </c>
    </row>
    <row r="643" spans="1:8" ht="12" x14ac:dyDescent="0.3">
      <c r="A643" s="614" t="s">
        <v>20</v>
      </c>
      <c r="B643" s="614" t="s">
        <v>233</v>
      </c>
      <c r="C643" s="614" t="s">
        <v>2354</v>
      </c>
      <c r="D643" s="614" t="s">
        <v>250</v>
      </c>
      <c r="E643" s="614" t="s">
        <v>4</v>
      </c>
      <c r="F643" s="615" t="str">
        <f t="shared" ref="F643:F706" si="20">CONCATENATE(A643,";",B643,";",C643,";",D643,";",E643)</f>
        <v>PESQUISA BÁSICA;EMPRESA PETROLÍFERA;;PÚBLICA;NÃO</v>
      </c>
      <c r="G643" s="616" t="s">
        <v>1567</v>
      </c>
      <c r="H643" s="617" t="str">
        <f t="shared" ref="H643:H706" si="21">IF(AND(B643=$J$7,C643=""),$K$12,IF(AND(B643&lt;&gt;$J$7,C643&lt;&gt;""),$K$13,IF(AND(B643=$J$5,D643=""),$K$14,IF(AND(B643&lt;&gt;$J$5,D643&lt;&gt;""),$K$15,IF(AND(B643=$J$5,D643=$M$6,E643=""),$K$16,IF(AND(OR(B643&lt;&gt;$J$5,D643&lt;&gt;$M$6),E643&lt;&gt;""),$K$17,IF(G643="N",$K$18,"")))))))</f>
        <v>O CAMPO A.10 NÃO PODE SER PREENCHIDO SE A INFORMAÇÃO DO CAMPO A.7 FOR DIFERENTE DE"INSTITUIÇÃO CREDENCIADA".</v>
      </c>
    </row>
    <row r="644" spans="1:8" ht="12" x14ac:dyDescent="0.3">
      <c r="A644" s="614" t="s">
        <v>20</v>
      </c>
      <c r="B644" s="614" t="s">
        <v>233</v>
      </c>
      <c r="C644" s="614" t="s">
        <v>2354</v>
      </c>
      <c r="D644" s="614" t="s">
        <v>250</v>
      </c>
      <c r="E644" s="614" t="s">
        <v>2354</v>
      </c>
      <c r="F644" s="615" t="str">
        <f t="shared" si="20"/>
        <v>PESQUISA BÁSICA;EMPRESA PETROLÍFERA;;PÚBLICA;</v>
      </c>
      <c r="G644" s="616" t="s">
        <v>1567</v>
      </c>
      <c r="H644" s="617" t="str">
        <f t="shared" si="21"/>
        <v>O CAMPO A.10 NÃO PODE SER PREENCHIDO SE A INFORMAÇÃO DO CAMPO A.7 FOR DIFERENTE DE"INSTITUIÇÃO CREDENCIADA".</v>
      </c>
    </row>
    <row r="645" spans="1:8" ht="12" x14ac:dyDescent="0.3">
      <c r="A645" s="614" t="s">
        <v>20</v>
      </c>
      <c r="B645" s="614" t="s">
        <v>233</v>
      </c>
      <c r="C645" s="614" t="s">
        <v>2354</v>
      </c>
      <c r="D645" s="614" t="s">
        <v>251</v>
      </c>
      <c r="E645" s="614" t="s">
        <v>3</v>
      </c>
      <c r="F645" s="615" t="str">
        <f t="shared" si="20"/>
        <v>PESQUISA BÁSICA;EMPRESA PETROLÍFERA;;PRIVADA;SIM</v>
      </c>
      <c r="G645" s="616" t="s">
        <v>1567</v>
      </c>
      <c r="H645" s="617" t="str">
        <f t="shared" si="21"/>
        <v>O CAMPO A.10 NÃO PODE SER PREENCHIDO SE A INFORMAÇÃO DO CAMPO A.7 FOR DIFERENTE DE"INSTITUIÇÃO CREDENCIADA".</v>
      </c>
    </row>
    <row r="646" spans="1:8" ht="12" x14ac:dyDescent="0.3">
      <c r="A646" s="614" t="s">
        <v>20</v>
      </c>
      <c r="B646" s="614" t="s">
        <v>233</v>
      </c>
      <c r="C646" s="614" t="s">
        <v>2354</v>
      </c>
      <c r="D646" s="614" t="s">
        <v>251</v>
      </c>
      <c r="E646" s="614" t="s">
        <v>4</v>
      </c>
      <c r="F646" s="615" t="str">
        <f t="shared" si="20"/>
        <v>PESQUISA BÁSICA;EMPRESA PETROLÍFERA;;PRIVADA;NÃO</v>
      </c>
      <c r="G646" s="616" t="s">
        <v>1567</v>
      </c>
      <c r="H646" s="617" t="str">
        <f t="shared" si="21"/>
        <v>O CAMPO A.10 NÃO PODE SER PREENCHIDO SE A INFORMAÇÃO DO CAMPO A.7 FOR DIFERENTE DE"INSTITUIÇÃO CREDENCIADA".</v>
      </c>
    </row>
    <row r="647" spans="1:8" ht="12" x14ac:dyDescent="0.3">
      <c r="A647" s="614" t="s">
        <v>20</v>
      </c>
      <c r="B647" s="614" t="s">
        <v>233</v>
      </c>
      <c r="C647" s="614" t="s">
        <v>2354</v>
      </c>
      <c r="D647" s="614" t="s">
        <v>251</v>
      </c>
      <c r="E647" s="614" t="s">
        <v>2354</v>
      </c>
      <c r="F647" s="615" t="str">
        <f t="shared" si="20"/>
        <v>PESQUISA BÁSICA;EMPRESA PETROLÍFERA;;PRIVADA;</v>
      </c>
      <c r="G647" s="616" t="s">
        <v>1567</v>
      </c>
      <c r="H647" s="617" t="str">
        <f t="shared" si="21"/>
        <v>O CAMPO A.10 NÃO PODE SER PREENCHIDO SE A INFORMAÇÃO DO CAMPO A.7 FOR DIFERENTE DE"INSTITUIÇÃO CREDENCIADA".</v>
      </c>
    </row>
    <row r="648" spans="1:8" ht="12" x14ac:dyDescent="0.3">
      <c r="A648" s="614" t="s">
        <v>20</v>
      </c>
      <c r="B648" s="614" t="s">
        <v>233</v>
      </c>
      <c r="C648" s="614" t="s">
        <v>2354</v>
      </c>
      <c r="D648" s="614" t="s">
        <v>2354</v>
      </c>
      <c r="E648" s="614" t="s">
        <v>3</v>
      </c>
      <c r="F648" s="615" t="str">
        <f t="shared" si="20"/>
        <v>PESQUISA BÁSICA;EMPRESA PETROLÍFERA;;;SIM</v>
      </c>
      <c r="G648" s="616" t="s">
        <v>1567</v>
      </c>
      <c r="H648" s="617" t="str">
        <f t="shared" si="21"/>
        <v>O CAMPO A.11 NÃO PODE SER PREENCHIDO SE A INFORMAÇÃO DO CAMPO A.7 FOR DIFERENTE DE"INSTITUIÇÃO CREDENCIADA" OU SE A INFIRMAÇÃO DO CAMPO A.10 FOR DIFERENTE DE "PRIVADA".</v>
      </c>
    </row>
    <row r="649" spans="1:8" ht="12" x14ac:dyDescent="0.3">
      <c r="A649" s="614" t="s">
        <v>20</v>
      </c>
      <c r="B649" s="614" t="s">
        <v>233</v>
      </c>
      <c r="C649" s="614" t="s">
        <v>2354</v>
      </c>
      <c r="D649" s="614" t="s">
        <v>2354</v>
      </c>
      <c r="E649" s="614" t="s">
        <v>4</v>
      </c>
      <c r="F649" s="615" t="str">
        <f t="shared" si="20"/>
        <v>PESQUISA BÁSICA;EMPRESA PETROLÍFERA;;;NÃO</v>
      </c>
      <c r="G649" s="616" t="s">
        <v>1567</v>
      </c>
      <c r="H649" s="617" t="str">
        <f t="shared" si="21"/>
        <v>O CAMPO A.11 NÃO PODE SER PREENCHIDO SE A INFORMAÇÃO DO CAMPO A.7 FOR DIFERENTE DE"INSTITUIÇÃO CREDENCIADA" OU SE A INFIRMAÇÃO DO CAMPO A.10 FOR DIFERENTE DE "PRIVADA".</v>
      </c>
    </row>
    <row r="650" spans="1:8" ht="12" x14ac:dyDescent="0.3">
      <c r="A650" s="614" t="s">
        <v>20</v>
      </c>
      <c r="B650" s="614" t="s">
        <v>233</v>
      </c>
      <c r="C650" s="614" t="s">
        <v>2354</v>
      </c>
      <c r="D650" s="614" t="s">
        <v>2354</v>
      </c>
      <c r="E650" s="614" t="s">
        <v>2354</v>
      </c>
      <c r="F650" s="615" t="str">
        <f t="shared" si="20"/>
        <v>PESQUISA BÁSICA;EMPRESA PETROLÍFERA;;;</v>
      </c>
      <c r="G650" s="616" t="s">
        <v>1575</v>
      </c>
      <c r="H650" s="617" t="str">
        <f t="shared" si="21"/>
        <v/>
      </c>
    </row>
    <row r="651" spans="1:8" ht="12" x14ac:dyDescent="0.3">
      <c r="A651" s="614" t="s">
        <v>21</v>
      </c>
      <c r="B651" s="614" t="s">
        <v>233</v>
      </c>
      <c r="C651" s="614" t="s">
        <v>261</v>
      </c>
      <c r="D651" s="614" t="s">
        <v>250</v>
      </c>
      <c r="E651" s="614" t="s">
        <v>3</v>
      </c>
      <c r="F651" s="615" t="str">
        <f t="shared" si="20"/>
        <v>PESQUISA APLICADA;EMPRESA PETROLÍFERA;MICRO OU PEQUENO;PÚBLICA;SIM</v>
      </c>
      <c r="G651" s="616" t="s">
        <v>1567</v>
      </c>
      <c r="H651" s="617" t="str">
        <f t="shared" si="21"/>
        <v>O CAMPO A.8 NÃO PODE SER PREENCHIDO SE A INFORMAÇÃO DO CAMPO A.7 FOR DIFERENTE DE"EMPRESA BRASILEIRA".</v>
      </c>
    </row>
    <row r="652" spans="1:8" ht="12" x14ac:dyDescent="0.3">
      <c r="A652" s="614" t="s">
        <v>21</v>
      </c>
      <c r="B652" s="614" t="s">
        <v>233</v>
      </c>
      <c r="C652" s="614" t="s">
        <v>261</v>
      </c>
      <c r="D652" s="614" t="s">
        <v>250</v>
      </c>
      <c r="E652" s="614" t="s">
        <v>4</v>
      </c>
      <c r="F652" s="615" t="str">
        <f t="shared" si="20"/>
        <v>PESQUISA APLICADA;EMPRESA PETROLÍFERA;MICRO OU PEQUENO;PÚBLICA;NÃO</v>
      </c>
      <c r="G652" s="616" t="s">
        <v>1567</v>
      </c>
      <c r="H652" s="617" t="str">
        <f t="shared" si="21"/>
        <v>O CAMPO A.8 NÃO PODE SER PREENCHIDO SE A INFORMAÇÃO DO CAMPO A.7 FOR DIFERENTE DE"EMPRESA BRASILEIRA".</v>
      </c>
    </row>
    <row r="653" spans="1:8" ht="12" x14ac:dyDescent="0.3">
      <c r="A653" s="614" t="s">
        <v>21</v>
      </c>
      <c r="B653" s="614" t="s">
        <v>233</v>
      </c>
      <c r="C653" s="614" t="s">
        <v>261</v>
      </c>
      <c r="D653" s="614" t="s">
        <v>250</v>
      </c>
      <c r="E653" s="614" t="s">
        <v>2354</v>
      </c>
      <c r="F653" s="615" t="str">
        <f t="shared" si="20"/>
        <v>PESQUISA APLICADA;EMPRESA PETROLÍFERA;MICRO OU PEQUENO;PÚBLICA;</v>
      </c>
      <c r="G653" s="616" t="s">
        <v>1567</v>
      </c>
      <c r="H653" s="617" t="str">
        <f t="shared" si="21"/>
        <v>O CAMPO A.8 NÃO PODE SER PREENCHIDO SE A INFORMAÇÃO DO CAMPO A.7 FOR DIFERENTE DE"EMPRESA BRASILEIRA".</v>
      </c>
    </row>
    <row r="654" spans="1:8" ht="12" x14ac:dyDescent="0.3">
      <c r="A654" s="614" t="s">
        <v>21</v>
      </c>
      <c r="B654" s="614" t="s">
        <v>233</v>
      </c>
      <c r="C654" s="614" t="s">
        <v>261</v>
      </c>
      <c r="D654" s="614" t="s">
        <v>251</v>
      </c>
      <c r="E654" s="614" t="s">
        <v>3</v>
      </c>
      <c r="F654" s="615" t="str">
        <f t="shared" si="20"/>
        <v>PESQUISA APLICADA;EMPRESA PETROLÍFERA;MICRO OU PEQUENO;PRIVADA;SIM</v>
      </c>
      <c r="G654" s="616" t="s">
        <v>1567</v>
      </c>
      <c r="H654" s="617" t="str">
        <f t="shared" si="21"/>
        <v>O CAMPO A.8 NÃO PODE SER PREENCHIDO SE A INFORMAÇÃO DO CAMPO A.7 FOR DIFERENTE DE"EMPRESA BRASILEIRA".</v>
      </c>
    </row>
    <row r="655" spans="1:8" ht="12" x14ac:dyDescent="0.3">
      <c r="A655" s="614" t="s">
        <v>21</v>
      </c>
      <c r="B655" s="614" t="s">
        <v>233</v>
      </c>
      <c r="C655" s="614" t="s">
        <v>261</v>
      </c>
      <c r="D655" s="614" t="s">
        <v>251</v>
      </c>
      <c r="E655" s="614" t="s">
        <v>4</v>
      </c>
      <c r="F655" s="615" t="str">
        <f t="shared" si="20"/>
        <v>PESQUISA APLICADA;EMPRESA PETROLÍFERA;MICRO OU PEQUENO;PRIVADA;NÃO</v>
      </c>
      <c r="G655" s="616" t="s">
        <v>1567</v>
      </c>
      <c r="H655" s="617" t="str">
        <f t="shared" si="21"/>
        <v>O CAMPO A.8 NÃO PODE SER PREENCHIDO SE A INFORMAÇÃO DO CAMPO A.7 FOR DIFERENTE DE"EMPRESA BRASILEIRA".</v>
      </c>
    </row>
    <row r="656" spans="1:8" ht="12" x14ac:dyDescent="0.3">
      <c r="A656" s="614" t="s">
        <v>21</v>
      </c>
      <c r="B656" s="614" t="s">
        <v>233</v>
      </c>
      <c r="C656" s="614" t="s">
        <v>261</v>
      </c>
      <c r="D656" s="614" t="s">
        <v>251</v>
      </c>
      <c r="E656" s="614" t="s">
        <v>2354</v>
      </c>
      <c r="F656" s="615" t="str">
        <f t="shared" si="20"/>
        <v>PESQUISA APLICADA;EMPRESA PETROLÍFERA;MICRO OU PEQUENO;PRIVADA;</v>
      </c>
      <c r="G656" s="616" t="s">
        <v>1567</v>
      </c>
      <c r="H656" s="617" t="str">
        <f t="shared" si="21"/>
        <v>O CAMPO A.8 NÃO PODE SER PREENCHIDO SE A INFORMAÇÃO DO CAMPO A.7 FOR DIFERENTE DE"EMPRESA BRASILEIRA".</v>
      </c>
    </row>
    <row r="657" spans="1:8" ht="12" x14ac:dyDescent="0.3">
      <c r="A657" s="614" t="s">
        <v>21</v>
      </c>
      <c r="B657" s="614" t="s">
        <v>233</v>
      </c>
      <c r="C657" s="614" t="s">
        <v>261</v>
      </c>
      <c r="D657" s="614" t="s">
        <v>2354</v>
      </c>
      <c r="E657" s="614" t="s">
        <v>3</v>
      </c>
      <c r="F657" s="615" t="str">
        <f t="shared" si="20"/>
        <v>PESQUISA APLICADA;EMPRESA PETROLÍFERA;MICRO OU PEQUENO;;SIM</v>
      </c>
      <c r="G657" s="616" t="s">
        <v>1567</v>
      </c>
      <c r="H657" s="617" t="str">
        <f t="shared" si="21"/>
        <v>O CAMPO A.8 NÃO PODE SER PREENCHIDO SE A INFORMAÇÃO DO CAMPO A.7 FOR DIFERENTE DE"EMPRESA BRASILEIRA".</v>
      </c>
    </row>
    <row r="658" spans="1:8" ht="12" x14ac:dyDescent="0.3">
      <c r="A658" s="614" t="s">
        <v>21</v>
      </c>
      <c r="B658" s="614" t="s">
        <v>233</v>
      </c>
      <c r="C658" s="614" t="s">
        <v>261</v>
      </c>
      <c r="D658" s="614" t="s">
        <v>2354</v>
      </c>
      <c r="E658" s="614" t="s">
        <v>4</v>
      </c>
      <c r="F658" s="615" t="str">
        <f t="shared" si="20"/>
        <v>PESQUISA APLICADA;EMPRESA PETROLÍFERA;MICRO OU PEQUENO;;NÃO</v>
      </c>
      <c r="G658" s="616" t="s">
        <v>1567</v>
      </c>
      <c r="H658" s="617" t="str">
        <f t="shared" si="21"/>
        <v>O CAMPO A.8 NÃO PODE SER PREENCHIDO SE A INFORMAÇÃO DO CAMPO A.7 FOR DIFERENTE DE"EMPRESA BRASILEIRA".</v>
      </c>
    </row>
    <row r="659" spans="1:8" ht="12" x14ac:dyDescent="0.3">
      <c r="A659" s="614" t="s">
        <v>21</v>
      </c>
      <c r="B659" s="614" t="s">
        <v>233</v>
      </c>
      <c r="C659" s="614" t="s">
        <v>261</v>
      </c>
      <c r="D659" s="614" t="s">
        <v>2354</v>
      </c>
      <c r="E659" s="614" t="s">
        <v>2354</v>
      </c>
      <c r="F659" s="615" t="str">
        <f t="shared" si="20"/>
        <v>PESQUISA APLICADA;EMPRESA PETROLÍFERA;MICRO OU PEQUENO;;</v>
      </c>
      <c r="G659" s="616" t="s">
        <v>1567</v>
      </c>
      <c r="H659" s="617" t="str">
        <f t="shared" si="21"/>
        <v>O CAMPO A.8 NÃO PODE SER PREENCHIDO SE A INFORMAÇÃO DO CAMPO A.7 FOR DIFERENTE DE"EMPRESA BRASILEIRA".</v>
      </c>
    </row>
    <row r="660" spans="1:8" ht="12" x14ac:dyDescent="0.3">
      <c r="A660" s="614" t="s">
        <v>21</v>
      </c>
      <c r="B660" s="614" t="s">
        <v>233</v>
      </c>
      <c r="C660" s="614" t="s">
        <v>243</v>
      </c>
      <c r="D660" s="614" t="s">
        <v>250</v>
      </c>
      <c r="E660" s="614" t="s">
        <v>3</v>
      </c>
      <c r="F660" s="615" t="str">
        <f t="shared" si="20"/>
        <v>PESQUISA APLICADA;EMPRESA PETROLÍFERA;MÉDIO;PÚBLICA;SIM</v>
      </c>
      <c r="G660" s="616" t="s">
        <v>1567</v>
      </c>
      <c r="H660" s="617" t="str">
        <f t="shared" si="21"/>
        <v>O CAMPO A.8 NÃO PODE SER PREENCHIDO SE A INFORMAÇÃO DO CAMPO A.7 FOR DIFERENTE DE"EMPRESA BRASILEIRA".</v>
      </c>
    </row>
    <row r="661" spans="1:8" ht="12" x14ac:dyDescent="0.3">
      <c r="A661" s="614" t="s">
        <v>21</v>
      </c>
      <c r="B661" s="614" t="s">
        <v>233</v>
      </c>
      <c r="C661" s="614" t="s">
        <v>243</v>
      </c>
      <c r="D661" s="614" t="s">
        <v>250</v>
      </c>
      <c r="E661" s="614" t="s">
        <v>4</v>
      </c>
      <c r="F661" s="615" t="str">
        <f t="shared" si="20"/>
        <v>PESQUISA APLICADA;EMPRESA PETROLÍFERA;MÉDIO;PÚBLICA;NÃO</v>
      </c>
      <c r="G661" s="616" t="s">
        <v>1567</v>
      </c>
      <c r="H661" s="617" t="str">
        <f t="shared" si="21"/>
        <v>O CAMPO A.8 NÃO PODE SER PREENCHIDO SE A INFORMAÇÃO DO CAMPO A.7 FOR DIFERENTE DE"EMPRESA BRASILEIRA".</v>
      </c>
    </row>
    <row r="662" spans="1:8" ht="12" x14ac:dyDescent="0.3">
      <c r="A662" s="614" t="s">
        <v>21</v>
      </c>
      <c r="B662" s="614" t="s">
        <v>233</v>
      </c>
      <c r="C662" s="614" t="s">
        <v>243</v>
      </c>
      <c r="D662" s="614" t="s">
        <v>250</v>
      </c>
      <c r="E662" s="614" t="s">
        <v>2354</v>
      </c>
      <c r="F662" s="615" t="str">
        <f t="shared" si="20"/>
        <v>PESQUISA APLICADA;EMPRESA PETROLÍFERA;MÉDIO;PÚBLICA;</v>
      </c>
      <c r="G662" s="616" t="s">
        <v>1567</v>
      </c>
      <c r="H662" s="617" t="str">
        <f t="shared" si="21"/>
        <v>O CAMPO A.8 NÃO PODE SER PREENCHIDO SE A INFORMAÇÃO DO CAMPO A.7 FOR DIFERENTE DE"EMPRESA BRASILEIRA".</v>
      </c>
    </row>
    <row r="663" spans="1:8" ht="12" x14ac:dyDescent="0.3">
      <c r="A663" s="614" t="s">
        <v>21</v>
      </c>
      <c r="B663" s="614" t="s">
        <v>233</v>
      </c>
      <c r="C663" s="614" t="s">
        <v>243</v>
      </c>
      <c r="D663" s="614" t="s">
        <v>251</v>
      </c>
      <c r="E663" s="614" t="s">
        <v>3</v>
      </c>
      <c r="F663" s="615" t="str">
        <f t="shared" si="20"/>
        <v>PESQUISA APLICADA;EMPRESA PETROLÍFERA;MÉDIO;PRIVADA;SIM</v>
      </c>
      <c r="G663" s="616" t="s">
        <v>1567</v>
      </c>
      <c r="H663" s="617" t="str">
        <f t="shared" si="21"/>
        <v>O CAMPO A.8 NÃO PODE SER PREENCHIDO SE A INFORMAÇÃO DO CAMPO A.7 FOR DIFERENTE DE"EMPRESA BRASILEIRA".</v>
      </c>
    </row>
    <row r="664" spans="1:8" ht="12" x14ac:dyDescent="0.3">
      <c r="A664" s="614" t="s">
        <v>21</v>
      </c>
      <c r="B664" s="614" t="s">
        <v>233</v>
      </c>
      <c r="C664" s="614" t="s">
        <v>243</v>
      </c>
      <c r="D664" s="614" t="s">
        <v>251</v>
      </c>
      <c r="E664" s="614" t="s">
        <v>4</v>
      </c>
      <c r="F664" s="615" t="str">
        <f t="shared" si="20"/>
        <v>PESQUISA APLICADA;EMPRESA PETROLÍFERA;MÉDIO;PRIVADA;NÃO</v>
      </c>
      <c r="G664" s="616" t="s">
        <v>1567</v>
      </c>
      <c r="H664" s="617" t="str">
        <f t="shared" si="21"/>
        <v>O CAMPO A.8 NÃO PODE SER PREENCHIDO SE A INFORMAÇÃO DO CAMPO A.7 FOR DIFERENTE DE"EMPRESA BRASILEIRA".</v>
      </c>
    </row>
    <row r="665" spans="1:8" ht="12" x14ac:dyDescent="0.3">
      <c r="A665" s="614" t="s">
        <v>21</v>
      </c>
      <c r="B665" s="614" t="s">
        <v>233</v>
      </c>
      <c r="C665" s="614" t="s">
        <v>243</v>
      </c>
      <c r="D665" s="614" t="s">
        <v>251</v>
      </c>
      <c r="E665" s="614" t="s">
        <v>2354</v>
      </c>
      <c r="F665" s="615" t="str">
        <f t="shared" si="20"/>
        <v>PESQUISA APLICADA;EMPRESA PETROLÍFERA;MÉDIO;PRIVADA;</v>
      </c>
      <c r="G665" s="616" t="s">
        <v>1567</v>
      </c>
      <c r="H665" s="617" t="str">
        <f t="shared" si="21"/>
        <v>O CAMPO A.8 NÃO PODE SER PREENCHIDO SE A INFORMAÇÃO DO CAMPO A.7 FOR DIFERENTE DE"EMPRESA BRASILEIRA".</v>
      </c>
    </row>
    <row r="666" spans="1:8" ht="12" x14ac:dyDescent="0.3">
      <c r="A666" s="614" t="s">
        <v>21</v>
      </c>
      <c r="B666" s="614" t="s">
        <v>233</v>
      </c>
      <c r="C666" s="614" t="s">
        <v>243</v>
      </c>
      <c r="D666" s="614" t="s">
        <v>2354</v>
      </c>
      <c r="E666" s="614" t="s">
        <v>3</v>
      </c>
      <c r="F666" s="615" t="str">
        <f t="shared" si="20"/>
        <v>PESQUISA APLICADA;EMPRESA PETROLÍFERA;MÉDIO;;SIM</v>
      </c>
      <c r="G666" s="616" t="s">
        <v>1567</v>
      </c>
      <c r="H666" s="617" t="str">
        <f t="shared" si="21"/>
        <v>O CAMPO A.8 NÃO PODE SER PREENCHIDO SE A INFORMAÇÃO DO CAMPO A.7 FOR DIFERENTE DE"EMPRESA BRASILEIRA".</v>
      </c>
    </row>
    <row r="667" spans="1:8" ht="12" x14ac:dyDescent="0.3">
      <c r="A667" s="614" t="s">
        <v>21</v>
      </c>
      <c r="B667" s="614" t="s">
        <v>233</v>
      </c>
      <c r="C667" s="614" t="s">
        <v>243</v>
      </c>
      <c r="D667" s="614" t="s">
        <v>2354</v>
      </c>
      <c r="E667" s="614" t="s">
        <v>4</v>
      </c>
      <c r="F667" s="615" t="str">
        <f t="shared" si="20"/>
        <v>PESQUISA APLICADA;EMPRESA PETROLÍFERA;MÉDIO;;NÃO</v>
      </c>
      <c r="G667" s="616" t="s">
        <v>1567</v>
      </c>
      <c r="H667" s="617" t="str">
        <f t="shared" si="21"/>
        <v>O CAMPO A.8 NÃO PODE SER PREENCHIDO SE A INFORMAÇÃO DO CAMPO A.7 FOR DIFERENTE DE"EMPRESA BRASILEIRA".</v>
      </c>
    </row>
    <row r="668" spans="1:8" ht="12" x14ac:dyDescent="0.3">
      <c r="A668" s="614" t="s">
        <v>21</v>
      </c>
      <c r="B668" s="614" t="s">
        <v>233</v>
      </c>
      <c r="C668" s="614" t="s">
        <v>243</v>
      </c>
      <c r="D668" s="614" t="s">
        <v>2354</v>
      </c>
      <c r="E668" s="614" t="s">
        <v>2354</v>
      </c>
      <c r="F668" s="615" t="str">
        <f t="shared" si="20"/>
        <v>PESQUISA APLICADA;EMPRESA PETROLÍFERA;MÉDIO;;</v>
      </c>
      <c r="G668" s="616" t="s">
        <v>1567</v>
      </c>
      <c r="H668" s="617" t="str">
        <f t="shared" si="21"/>
        <v>O CAMPO A.8 NÃO PODE SER PREENCHIDO SE A INFORMAÇÃO DO CAMPO A.7 FOR DIFERENTE DE"EMPRESA BRASILEIRA".</v>
      </c>
    </row>
    <row r="669" spans="1:8" ht="12" x14ac:dyDescent="0.3">
      <c r="A669" s="614" t="s">
        <v>21</v>
      </c>
      <c r="B669" s="614" t="s">
        <v>233</v>
      </c>
      <c r="C669" s="614" t="s">
        <v>244</v>
      </c>
      <c r="D669" s="614" t="s">
        <v>250</v>
      </c>
      <c r="E669" s="614" t="s">
        <v>3</v>
      </c>
      <c r="F669" s="615" t="str">
        <f t="shared" si="20"/>
        <v>PESQUISA APLICADA;EMPRESA PETROLÍFERA;GRANDE;PÚBLICA;SIM</v>
      </c>
      <c r="G669" s="616" t="s">
        <v>1567</v>
      </c>
      <c r="H669" s="617" t="str">
        <f t="shared" si="21"/>
        <v>O CAMPO A.8 NÃO PODE SER PREENCHIDO SE A INFORMAÇÃO DO CAMPO A.7 FOR DIFERENTE DE"EMPRESA BRASILEIRA".</v>
      </c>
    </row>
    <row r="670" spans="1:8" ht="12" x14ac:dyDescent="0.3">
      <c r="A670" s="614" t="s">
        <v>21</v>
      </c>
      <c r="B670" s="614" t="s">
        <v>233</v>
      </c>
      <c r="C670" s="614" t="s">
        <v>244</v>
      </c>
      <c r="D670" s="614" t="s">
        <v>250</v>
      </c>
      <c r="E670" s="614" t="s">
        <v>4</v>
      </c>
      <c r="F670" s="615" t="str">
        <f t="shared" si="20"/>
        <v>PESQUISA APLICADA;EMPRESA PETROLÍFERA;GRANDE;PÚBLICA;NÃO</v>
      </c>
      <c r="G670" s="616" t="s">
        <v>1567</v>
      </c>
      <c r="H670" s="617" t="str">
        <f t="shared" si="21"/>
        <v>O CAMPO A.8 NÃO PODE SER PREENCHIDO SE A INFORMAÇÃO DO CAMPO A.7 FOR DIFERENTE DE"EMPRESA BRASILEIRA".</v>
      </c>
    </row>
    <row r="671" spans="1:8" ht="12" x14ac:dyDescent="0.3">
      <c r="A671" s="614" t="s">
        <v>21</v>
      </c>
      <c r="B671" s="614" t="s">
        <v>233</v>
      </c>
      <c r="C671" s="614" t="s">
        <v>244</v>
      </c>
      <c r="D671" s="614" t="s">
        <v>250</v>
      </c>
      <c r="E671" s="614" t="s">
        <v>2354</v>
      </c>
      <c r="F671" s="615" t="str">
        <f t="shared" si="20"/>
        <v>PESQUISA APLICADA;EMPRESA PETROLÍFERA;GRANDE;PÚBLICA;</v>
      </c>
      <c r="G671" s="616" t="s">
        <v>1567</v>
      </c>
      <c r="H671" s="617" t="str">
        <f t="shared" si="21"/>
        <v>O CAMPO A.8 NÃO PODE SER PREENCHIDO SE A INFORMAÇÃO DO CAMPO A.7 FOR DIFERENTE DE"EMPRESA BRASILEIRA".</v>
      </c>
    </row>
    <row r="672" spans="1:8" ht="12" x14ac:dyDescent="0.3">
      <c r="A672" s="614" t="s">
        <v>21</v>
      </c>
      <c r="B672" s="614" t="s">
        <v>233</v>
      </c>
      <c r="C672" s="614" t="s">
        <v>244</v>
      </c>
      <c r="D672" s="614" t="s">
        <v>251</v>
      </c>
      <c r="E672" s="614" t="s">
        <v>3</v>
      </c>
      <c r="F672" s="615" t="str">
        <f t="shared" si="20"/>
        <v>PESQUISA APLICADA;EMPRESA PETROLÍFERA;GRANDE;PRIVADA;SIM</v>
      </c>
      <c r="G672" s="616" t="s">
        <v>1567</v>
      </c>
      <c r="H672" s="617" t="str">
        <f t="shared" si="21"/>
        <v>O CAMPO A.8 NÃO PODE SER PREENCHIDO SE A INFORMAÇÃO DO CAMPO A.7 FOR DIFERENTE DE"EMPRESA BRASILEIRA".</v>
      </c>
    </row>
    <row r="673" spans="1:8" ht="12" x14ac:dyDescent="0.3">
      <c r="A673" s="614" t="s">
        <v>21</v>
      </c>
      <c r="B673" s="614" t="s">
        <v>233</v>
      </c>
      <c r="C673" s="614" t="s">
        <v>244</v>
      </c>
      <c r="D673" s="614" t="s">
        <v>251</v>
      </c>
      <c r="E673" s="614" t="s">
        <v>4</v>
      </c>
      <c r="F673" s="615" t="str">
        <f t="shared" si="20"/>
        <v>PESQUISA APLICADA;EMPRESA PETROLÍFERA;GRANDE;PRIVADA;NÃO</v>
      </c>
      <c r="G673" s="616" t="s">
        <v>1567</v>
      </c>
      <c r="H673" s="617" t="str">
        <f t="shared" si="21"/>
        <v>O CAMPO A.8 NÃO PODE SER PREENCHIDO SE A INFORMAÇÃO DO CAMPO A.7 FOR DIFERENTE DE"EMPRESA BRASILEIRA".</v>
      </c>
    </row>
    <row r="674" spans="1:8" ht="12" x14ac:dyDescent="0.3">
      <c r="A674" s="614" t="s">
        <v>21</v>
      </c>
      <c r="B674" s="614" t="s">
        <v>233</v>
      </c>
      <c r="C674" s="614" t="s">
        <v>244</v>
      </c>
      <c r="D674" s="614" t="s">
        <v>251</v>
      </c>
      <c r="E674" s="614" t="s">
        <v>2354</v>
      </c>
      <c r="F674" s="615" t="str">
        <f t="shared" si="20"/>
        <v>PESQUISA APLICADA;EMPRESA PETROLÍFERA;GRANDE;PRIVADA;</v>
      </c>
      <c r="G674" s="616" t="s">
        <v>1567</v>
      </c>
      <c r="H674" s="617" t="str">
        <f t="shared" si="21"/>
        <v>O CAMPO A.8 NÃO PODE SER PREENCHIDO SE A INFORMAÇÃO DO CAMPO A.7 FOR DIFERENTE DE"EMPRESA BRASILEIRA".</v>
      </c>
    </row>
    <row r="675" spans="1:8" ht="12" x14ac:dyDescent="0.3">
      <c r="A675" s="614" t="s">
        <v>21</v>
      </c>
      <c r="B675" s="614" t="s">
        <v>233</v>
      </c>
      <c r="C675" s="614" t="s">
        <v>244</v>
      </c>
      <c r="D675" s="614" t="s">
        <v>2354</v>
      </c>
      <c r="E675" s="614" t="s">
        <v>3</v>
      </c>
      <c r="F675" s="615" t="str">
        <f t="shared" si="20"/>
        <v>PESQUISA APLICADA;EMPRESA PETROLÍFERA;GRANDE;;SIM</v>
      </c>
      <c r="G675" s="616" t="s">
        <v>1567</v>
      </c>
      <c r="H675" s="617" t="str">
        <f t="shared" si="21"/>
        <v>O CAMPO A.8 NÃO PODE SER PREENCHIDO SE A INFORMAÇÃO DO CAMPO A.7 FOR DIFERENTE DE"EMPRESA BRASILEIRA".</v>
      </c>
    </row>
    <row r="676" spans="1:8" ht="12" x14ac:dyDescent="0.3">
      <c r="A676" s="614" t="s">
        <v>21</v>
      </c>
      <c r="B676" s="614" t="s">
        <v>233</v>
      </c>
      <c r="C676" s="614" t="s">
        <v>244</v>
      </c>
      <c r="D676" s="614" t="s">
        <v>2354</v>
      </c>
      <c r="E676" s="614" t="s">
        <v>4</v>
      </c>
      <c r="F676" s="615" t="str">
        <f t="shared" si="20"/>
        <v>PESQUISA APLICADA;EMPRESA PETROLÍFERA;GRANDE;;NÃO</v>
      </c>
      <c r="G676" s="616" t="s">
        <v>1567</v>
      </c>
      <c r="H676" s="617" t="str">
        <f t="shared" si="21"/>
        <v>O CAMPO A.8 NÃO PODE SER PREENCHIDO SE A INFORMAÇÃO DO CAMPO A.7 FOR DIFERENTE DE"EMPRESA BRASILEIRA".</v>
      </c>
    </row>
    <row r="677" spans="1:8" ht="12" x14ac:dyDescent="0.3">
      <c r="A677" s="614" t="s">
        <v>21</v>
      </c>
      <c r="B677" s="614" t="s">
        <v>233</v>
      </c>
      <c r="C677" s="614" t="s">
        <v>244</v>
      </c>
      <c r="D677" s="614" t="s">
        <v>2354</v>
      </c>
      <c r="E677" s="614" t="s">
        <v>2354</v>
      </c>
      <c r="F677" s="615" t="str">
        <f t="shared" si="20"/>
        <v>PESQUISA APLICADA;EMPRESA PETROLÍFERA;GRANDE;;</v>
      </c>
      <c r="G677" s="616" t="s">
        <v>1567</v>
      </c>
      <c r="H677" s="617" t="str">
        <f t="shared" si="21"/>
        <v>O CAMPO A.8 NÃO PODE SER PREENCHIDO SE A INFORMAÇÃO DO CAMPO A.7 FOR DIFERENTE DE"EMPRESA BRASILEIRA".</v>
      </c>
    </row>
    <row r="678" spans="1:8" ht="12" x14ac:dyDescent="0.3">
      <c r="A678" s="614" t="s">
        <v>21</v>
      </c>
      <c r="B678" s="614" t="s">
        <v>233</v>
      </c>
      <c r="C678" s="614" t="s">
        <v>2354</v>
      </c>
      <c r="D678" s="614" t="s">
        <v>250</v>
      </c>
      <c r="E678" s="614" t="s">
        <v>3</v>
      </c>
      <c r="F678" s="615" t="str">
        <f t="shared" si="20"/>
        <v>PESQUISA APLICADA;EMPRESA PETROLÍFERA;;PÚBLICA;SIM</v>
      </c>
      <c r="G678" s="616" t="s">
        <v>1567</v>
      </c>
      <c r="H678" s="617" t="str">
        <f t="shared" si="21"/>
        <v>O CAMPO A.10 NÃO PODE SER PREENCHIDO SE A INFORMAÇÃO DO CAMPO A.7 FOR DIFERENTE DE"INSTITUIÇÃO CREDENCIADA".</v>
      </c>
    </row>
    <row r="679" spans="1:8" ht="12" x14ac:dyDescent="0.3">
      <c r="A679" s="614" t="s">
        <v>21</v>
      </c>
      <c r="B679" s="614" t="s">
        <v>233</v>
      </c>
      <c r="C679" s="614" t="s">
        <v>2354</v>
      </c>
      <c r="D679" s="614" t="s">
        <v>250</v>
      </c>
      <c r="E679" s="614" t="s">
        <v>4</v>
      </c>
      <c r="F679" s="615" t="str">
        <f t="shared" si="20"/>
        <v>PESQUISA APLICADA;EMPRESA PETROLÍFERA;;PÚBLICA;NÃO</v>
      </c>
      <c r="G679" s="616" t="s">
        <v>1567</v>
      </c>
      <c r="H679" s="617" t="str">
        <f t="shared" si="21"/>
        <v>O CAMPO A.10 NÃO PODE SER PREENCHIDO SE A INFORMAÇÃO DO CAMPO A.7 FOR DIFERENTE DE"INSTITUIÇÃO CREDENCIADA".</v>
      </c>
    </row>
    <row r="680" spans="1:8" ht="12" x14ac:dyDescent="0.3">
      <c r="A680" s="614" t="s">
        <v>21</v>
      </c>
      <c r="B680" s="614" t="s">
        <v>233</v>
      </c>
      <c r="C680" s="614" t="s">
        <v>2354</v>
      </c>
      <c r="D680" s="614" t="s">
        <v>250</v>
      </c>
      <c r="E680" s="614" t="s">
        <v>2354</v>
      </c>
      <c r="F680" s="615" t="str">
        <f t="shared" si="20"/>
        <v>PESQUISA APLICADA;EMPRESA PETROLÍFERA;;PÚBLICA;</v>
      </c>
      <c r="G680" s="616" t="s">
        <v>1567</v>
      </c>
      <c r="H680" s="617" t="str">
        <f t="shared" si="21"/>
        <v>O CAMPO A.10 NÃO PODE SER PREENCHIDO SE A INFORMAÇÃO DO CAMPO A.7 FOR DIFERENTE DE"INSTITUIÇÃO CREDENCIADA".</v>
      </c>
    </row>
    <row r="681" spans="1:8" ht="12" x14ac:dyDescent="0.3">
      <c r="A681" s="614" t="s">
        <v>21</v>
      </c>
      <c r="B681" s="614" t="s">
        <v>233</v>
      </c>
      <c r="C681" s="614" t="s">
        <v>2354</v>
      </c>
      <c r="D681" s="614" t="s">
        <v>251</v>
      </c>
      <c r="E681" s="614" t="s">
        <v>3</v>
      </c>
      <c r="F681" s="615" t="str">
        <f t="shared" si="20"/>
        <v>PESQUISA APLICADA;EMPRESA PETROLÍFERA;;PRIVADA;SIM</v>
      </c>
      <c r="G681" s="616" t="s">
        <v>1567</v>
      </c>
      <c r="H681" s="617" t="str">
        <f t="shared" si="21"/>
        <v>O CAMPO A.10 NÃO PODE SER PREENCHIDO SE A INFORMAÇÃO DO CAMPO A.7 FOR DIFERENTE DE"INSTITUIÇÃO CREDENCIADA".</v>
      </c>
    </row>
    <row r="682" spans="1:8" ht="12" x14ac:dyDescent="0.3">
      <c r="A682" s="614" t="s">
        <v>21</v>
      </c>
      <c r="B682" s="614" t="s">
        <v>233</v>
      </c>
      <c r="C682" s="614" t="s">
        <v>2354</v>
      </c>
      <c r="D682" s="614" t="s">
        <v>251</v>
      </c>
      <c r="E682" s="614" t="s">
        <v>4</v>
      </c>
      <c r="F682" s="615" t="str">
        <f t="shared" si="20"/>
        <v>PESQUISA APLICADA;EMPRESA PETROLÍFERA;;PRIVADA;NÃO</v>
      </c>
      <c r="G682" s="616" t="s">
        <v>1567</v>
      </c>
      <c r="H682" s="617" t="str">
        <f t="shared" si="21"/>
        <v>O CAMPO A.10 NÃO PODE SER PREENCHIDO SE A INFORMAÇÃO DO CAMPO A.7 FOR DIFERENTE DE"INSTITUIÇÃO CREDENCIADA".</v>
      </c>
    </row>
    <row r="683" spans="1:8" ht="12" x14ac:dyDescent="0.3">
      <c r="A683" s="614" t="s">
        <v>21</v>
      </c>
      <c r="B683" s="614" t="s">
        <v>233</v>
      </c>
      <c r="C683" s="614" t="s">
        <v>2354</v>
      </c>
      <c r="D683" s="614" t="s">
        <v>251</v>
      </c>
      <c r="E683" s="614" t="s">
        <v>2354</v>
      </c>
      <c r="F683" s="615" t="str">
        <f t="shared" si="20"/>
        <v>PESQUISA APLICADA;EMPRESA PETROLÍFERA;;PRIVADA;</v>
      </c>
      <c r="G683" s="616" t="s">
        <v>1567</v>
      </c>
      <c r="H683" s="617" t="str">
        <f t="shared" si="21"/>
        <v>O CAMPO A.10 NÃO PODE SER PREENCHIDO SE A INFORMAÇÃO DO CAMPO A.7 FOR DIFERENTE DE"INSTITUIÇÃO CREDENCIADA".</v>
      </c>
    </row>
    <row r="684" spans="1:8" ht="12" x14ac:dyDescent="0.3">
      <c r="A684" s="614" t="s">
        <v>21</v>
      </c>
      <c r="B684" s="614" t="s">
        <v>233</v>
      </c>
      <c r="C684" s="614" t="s">
        <v>2354</v>
      </c>
      <c r="D684" s="614" t="s">
        <v>2354</v>
      </c>
      <c r="E684" s="614" t="s">
        <v>3</v>
      </c>
      <c r="F684" s="615" t="str">
        <f t="shared" si="20"/>
        <v>PESQUISA APLICADA;EMPRESA PETROLÍFERA;;;SIM</v>
      </c>
      <c r="G684" s="616" t="s">
        <v>1567</v>
      </c>
      <c r="H684" s="617" t="str">
        <f t="shared" si="21"/>
        <v>O CAMPO A.11 NÃO PODE SER PREENCHIDO SE A INFORMAÇÃO DO CAMPO A.7 FOR DIFERENTE DE"INSTITUIÇÃO CREDENCIADA" OU SE A INFIRMAÇÃO DO CAMPO A.10 FOR DIFERENTE DE "PRIVADA".</v>
      </c>
    </row>
    <row r="685" spans="1:8" ht="12" x14ac:dyDescent="0.3">
      <c r="A685" s="614" t="s">
        <v>21</v>
      </c>
      <c r="B685" s="614" t="s">
        <v>233</v>
      </c>
      <c r="C685" s="614" t="s">
        <v>2354</v>
      </c>
      <c r="D685" s="614" t="s">
        <v>2354</v>
      </c>
      <c r="E685" s="614" t="s">
        <v>4</v>
      </c>
      <c r="F685" s="615" t="str">
        <f t="shared" si="20"/>
        <v>PESQUISA APLICADA;EMPRESA PETROLÍFERA;;;NÃO</v>
      </c>
      <c r="G685" s="616" t="s">
        <v>1567</v>
      </c>
      <c r="H685" s="617" t="str">
        <f t="shared" si="21"/>
        <v>O CAMPO A.11 NÃO PODE SER PREENCHIDO SE A INFORMAÇÃO DO CAMPO A.7 FOR DIFERENTE DE"INSTITUIÇÃO CREDENCIADA" OU SE A INFIRMAÇÃO DO CAMPO A.10 FOR DIFERENTE DE "PRIVADA".</v>
      </c>
    </row>
    <row r="686" spans="1:8" ht="12" x14ac:dyDescent="0.3">
      <c r="A686" s="614" t="s">
        <v>21</v>
      </c>
      <c r="B686" s="614" t="s">
        <v>233</v>
      </c>
      <c r="C686" s="614" t="s">
        <v>2354</v>
      </c>
      <c r="D686" s="614" t="s">
        <v>2354</v>
      </c>
      <c r="E686" s="614" t="s">
        <v>2354</v>
      </c>
      <c r="F686" s="615" t="str">
        <f t="shared" si="20"/>
        <v>PESQUISA APLICADA;EMPRESA PETROLÍFERA;;;</v>
      </c>
      <c r="G686" s="616" t="s">
        <v>1575</v>
      </c>
      <c r="H686" s="617" t="str">
        <f t="shared" si="21"/>
        <v/>
      </c>
    </row>
    <row r="687" spans="1:8" ht="12" x14ac:dyDescent="0.3">
      <c r="A687" s="614" t="s">
        <v>23</v>
      </c>
      <c r="B687" s="614" t="s">
        <v>233</v>
      </c>
      <c r="C687" s="614" t="s">
        <v>261</v>
      </c>
      <c r="D687" s="614" t="s">
        <v>250</v>
      </c>
      <c r="E687" s="614" t="s">
        <v>3</v>
      </c>
      <c r="F687" s="615" t="str">
        <f t="shared" si="20"/>
        <v>DESENVOLVIMENTO EXPERIMENTAL;EMPRESA PETROLÍFERA;MICRO OU PEQUENO;PÚBLICA;SIM</v>
      </c>
      <c r="G687" s="616" t="s">
        <v>1567</v>
      </c>
      <c r="H687" s="617" t="str">
        <f t="shared" si="21"/>
        <v>O CAMPO A.8 NÃO PODE SER PREENCHIDO SE A INFORMAÇÃO DO CAMPO A.7 FOR DIFERENTE DE"EMPRESA BRASILEIRA".</v>
      </c>
    </row>
    <row r="688" spans="1:8" ht="12" x14ac:dyDescent="0.3">
      <c r="A688" s="614" t="s">
        <v>23</v>
      </c>
      <c r="B688" s="614" t="s">
        <v>233</v>
      </c>
      <c r="C688" s="614" t="s">
        <v>261</v>
      </c>
      <c r="D688" s="614" t="s">
        <v>250</v>
      </c>
      <c r="E688" s="614" t="s">
        <v>4</v>
      </c>
      <c r="F688" s="615" t="str">
        <f t="shared" si="20"/>
        <v>DESENVOLVIMENTO EXPERIMENTAL;EMPRESA PETROLÍFERA;MICRO OU PEQUENO;PÚBLICA;NÃO</v>
      </c>
      <c r="G688" s="616" t="s">
        <v>1567</v>
      </c>
      <c r="H688" s="617" t="str">
        <f t="shared" si="21"/>
        <v>O CAMPO A.8 NÃO PODE SER PREENCHIDO SE A INFORMAÇÃO DO CAMPO A.7 FOR DIFERENTE DE"EMPRESA BRASILEIRA".</v>
      </c>
    </row>
    <row r="689" spans="1:8" ht="12" x14ac:dyDescent="0.3">
      <c r="A689" s="614" t="s">
        <v>23</v>
      </c>
      <c r="B689" s="614" t="s">
        <v>233</v>
      </c>
      <c r="C689" s="614" t="s">
        <v>261</v>
      </c>
      <c r="D689" s="614" t="s">
        <v>250</v>
      </c>
      <c r="E689" s="614" t="s">
        <v>2354</v>
      </c>
      <c r="F689" s="615" t="str">
        <f t="shared" si="20"/>
        <v>DESENVOLVIMENTO EXPERIMENTAL;EMPRESA PETROLÍFERA;MICRO OU PEQUENO;PÚBLICA;</v>
      </c>
      <c r="G689" s="616" t="s">
        <v>1567</v>
      </c>
      <c r="H689" s="617" t="str">
        <f t="shared" si="21"/>
        <v>O CAMPO A.8 NÃO PODE SER PREENCHIDO SE A INFORMAÇÃO DO CAMPO A.7 FOR DIFERENTE DE"EMPRESA BRASILEIRA".</v>
      </c>
    </row>
    <row r="690" spans="1:8" ht="12" x14ac:dyDescent="0.3">
      <c r="A690" s="614" t="s">
        <v>23</v>
      </c>
      <c r="B690" s="614" t="s">
        <v>233</v>
      </c>
      <c r="C690" s="614" t="s">
        <v>261</v>
      </c>
      <c r="D690" s="614" t="s">
        <v>251</v>
      </c>
      <c r="E690" s="614" t="s">
        <v>3</v>
      </c>
      <c r="F690" s="615" t="str">
        <f t="shared" si="20"/>
        <v>DESENVOLVIMENTO EXPERIMENTAL;EMPRESA PETROLÍFERA;MICRO OU PEQUENO;PRIVADA;SIM</v>
      </c>
      <c r="G690" s="616" t="s">
        <v>1567</v>
      </c>
      <c r="H690" s="617" t="str">
        <f t="shared" si="21"/>
        <v>O CAMPO A.8 NÃO PODE SER PREENCHIDO SE A INFORMAÇÃO DO CAMPO A.7 FOR DIFERENTE DE"EMPRESA BRASILEIRA".</v>
      </c>
    </row>
    <row r="691" spans="1:8" ht="12" x14ac:dyDescent="0.3">
      <c r="A691" s="614" t="s">
        <v>23</v>
      </c>
      <c r="B691" s="614" t="s">
        <v>233</v>
      </c>
      <c r="C691" s="614" t="s">
        <v>261</v>
      </c>
      <c r="D691" s="614" t="s">
        <v>251</v>
      </c>
      <c r="E691" s="614" t="s">
        <v>4</v>
      </c>
      <c r="F691" s="615" t="str">
        <f t="shared" si="20"/>
        <v>DESENVOLVIMENTO EXPERIMENTAL;EMPRESA PETROLÍFERA;MICRO OU PEQUENO;PRIVADA;NÃO</v>
      </c>
      <c r="G691" s="616" t="s">
        <v>1567</v>
      </c>
      <c r="H691" s="617" t="str">
        <f t="shared" si="21"/>
        <v>O CAMPO A.8 NÃO PODE SER PREENCHIDO SE A INFORMAÇÃO DO CAMPO A.7 FOR DIFERENTE DE"EMPRESA BRASILEIRA".</v>
      </c>
    </row>
    <row r="692" spans="1:8" ht="12" x14ac:dyDescent="0.3">
      <c r="A692" s="614" t="s">
        <v>23</v>
      </c>
      <c r="B692" s="614" t="s">
        <v>233</v>
      </c>
      <c r="C692" s="614" t="s">
        <v>261</v>
      </c>
      <c r="D692" s="614" t="s">
        <v>251</v>
      </c>
      <c r="E692" s="614" t="s">
        <v>2354</v>
      </c>
      <c r="F692" s="615" t="str">
        <f t="shared" si="20"/>
        <v>DESENVOLVIMENTO EXPERIMENTAL;EMPRESA PETROLÍFERA;MICRO OU PEQUENO;PRIVADA;</v>
      </c>
      <c r="G692" s="616" t="s">
        <v>1567</v>
      </c>
      <c r="H692" s="617" t="str">
        <f t="shared" si="21"/>
        <v>O CAMPO A.8 NÃO PODE SER PREENCHIDO SE A INFORMAÇÃO DO CAMPO A.7 FOR DIFERENTE DE"EMPRESA BRASILEIRA".</v>
      </c>
    </row>
    <row r="693" spans="1:8" ht="12" x14ac:dyDescent="0.3">
      <c r="A693" s="614" t="s">
        <v>23</v>
      </c>
      <c r="B693" s="614" t="s">
        <v>233</v>
      </c>
      <c r="C693" s="614" t="s">
        <v>261</v>
      </c>
      <c r="D693" s="614" t="s">
        <v>2354</v>
      </c>
      <c r="E693" s="614" t="s">
        <v>3</v>
      </c>
      <c r="F693" s="615" t="str">
        <f t="shared" si="20"/>
        <v>DESENVOLVIMENTO EXPERIMENTAL;EMPRESA PETROLÍFERA;MICRO OU PEQUENO;;SIM</v>
      </c>
      <c r="G693" s="616" t="s">
        <v>1567</v>
      </c>
      <c r="H693" s="617" t="str">
        <f t="shared" si="21"/>
        <v>O CAMPO A.8 NÃO PODE SER PREENCHIDO SE A INFORMAÇÃO DO CAMPO A.7 FOR DIFERENTE DE"EMPRESA BRASILEIRA".</v>
      </c>
    </row>
    <row r="694" spans="1:8" ht="12" x14ac:dyDescent="0.3">
      <c r="A694" s="614" t="s">
        <v>23</v>
      </c>
      <c r="B694" s="614" t="s">
        <v>233</v>
      </c>
      <c r="C694" s="614" t="s">
        <v>261</v>
      </c>
      <c r="D694" s="614" t="s">
        <v>2354</v>
      </c>
      <c r="E694" s="614" t="s">
        <v>4</v>
      </c>
      <c r="F694" s="615" t="str">
        <f t="shared" si="20"/>
        <v>DESENVOLVIMENTO EXPERIMENTAL;EMPRESA PETROLÍFERA;MICRO OU PEQUENO;;NÃO</v>
      </c>
      <c r="G694" s="616" t="s">
        <v>1567</v>
      </c>
      <c r="H694" s="617" t="str">
        <f t="shared" si="21"/>
        <v>O CAMPO A.8 NÃO PODE SER PREENCHIDO SE A INFORMAÇÃO DO CAMPO A.7 FOR DIFERENTE DE"EMPRESA BRASILEIRA".</v>
      </c>
    </row>
    <row r="695" spans="1:8" ht="12" x14ac:dyDescent="0.3">
      <c r="A695" s="614" t="s">
        <v>23</v>
      </c>
      <c r="B695" s="614" t="s">
        <v>233</v>
      </c>
      <c r="C695" s="614" t="s">
        <v>261</v>
      </c>
      <c r="D695" s="614" t="s">
        <v>2354</v>
      </c>
      <c r="E695" s="614" t="s">
        <v>2354</v>
      </c>
      <c r="F695" s="615" t="str">
        <f t="shared" si="20"/>
        <v>DESENVOLVIMENTO EXPERIMENTAL;EMPRESA PETROLÍFERA;MICRO OU PEQUENO;;</v>
      </c>
      <c r="G695" s="616" t="s">
        <v>1567</v>
      </c>
      <c r="H695" s="617" t="str">
        <f t="shared" si="21"/>
        <v>O CAMPO A.8 NÃO PODE SER PREENCHIDO SE A INFORMAÇÃO DO CAMPO A.7 FOR DIFERENTE DE"EMPRESA BRASILEIRA".</v>
      </c>
    </row>
    <row r="696" spans="1:8" ht="12" x14ac:dyDescent="0.3">
      <c r="A696" s="614" t="s">
        <v>23</v>
      </c>
      <c r="B696" s="614" t="s">
        <v>233</v>
      </c>
      <c r="C696" s="614" t="s">
        <v>243</v>
      </c>
      <c r="D696" s="614" t="s">
        <v>250</v>
      </c>
      <c r="E696" s="614" t="s">
        <v>3</v>
      </c>
      <c r="F696" s="615" t="str">
        <f t="shared" si="20"/>
        <v>DESENVOLVIMENTO EXPERIMENTAL;EMPRESA PETROLÍFERA;MÉDIO;PÚBLICA;SIM</v>
      </c>
      <c r="G696" s="616" t="s">
        <v>1567</v>
      </c>
      <c r="H696" s="617" t="str">
        <f t="shared" si="21"/>
        <v>O CAMPO A.8 NÃO PODE SER PREENCHIDO SE A INFORMAÇÃO DO CAMPO A.7 FOR DIFERENTE DE"EMPRESA BRASILEIRA".</v>
      </c>
    </row>
    <row r="697" spans="1:8" ht="12" x14ac:dyDescent="0.3">
      <c r="A697" s="614" t="s">
        <v>23</v>
      </c>
      <c r="B697" s="614" t="s">
        <v>233</v>
      </c>
      <c r="C697" s="614" t="s">
        <v>243</v>
      </c>
      <c r="D697" s="614" t="s">
        <v>250</v>
      </c>
      <c r="E697" s="614" t="s">
        <v>4</v>
      </c>
      <c r="F697" s="615" t="str">
        <f t="shared" si="20"/>
        <v>DESENVOLVIMENTO EXPERIMENTAL;EMPRESA PETROLÍFERA;MÉDIO;PÚBLICA;NÃO</v>
      </c>
      <c r="G697" s="616" t="s">
        <v>1567</v>
      </c>
      <c r="H697" s="617" t="str">
        <f t="shared" si="21"/>
        <v>O CAMPO A.8 NÃO PODE SER PREENCHIDO SE A INFORMAÇÃO DO CAMPO A.7 FOR DIFERENTE DE"EMPRESA BRASILEIRA".</v>
      </c>
    </row>
    <row r="698" spans="1:8" ht="12" x14ac:dyDescent="0.3">
      <c r="A698" s="614" t="s">
        <v>23</v>
      </c>
      <c r="B698" s="614" t="s">
        <v>233</v>
      </c>
      <c r="C698" s="614" t="s">
        <v>243</v>
      </c>
      <c r="D698" s="614" t="s">
        <v>250</v>
      </c>
      <c r="E698" s="614" t="s">
        <v>2354</v>
      </c>
      <c r="F698" s="615" t="str">
        <f t="shared" si="20"/>
        <v>DESENVOLVIMENTO EXPERIMENTAL;EMPRESA PETROLÍFERA;MÉDIO;PÚBLICA;</v>
      </c>
      <c r="G698" s="616" t="s">
        <v>1567</v>
      </c>
      <c r="H698" s="617" t="str">
        <f t="shared" si="21"/>
        <v>O CAMPO A.8 NÃO PODE SER PREENCHIDO SE A INFORMAÇÃO DO CAMPO A.7 FOR DIFERENTE DE"EMPRESA BRASILEIRA".</v>
      </c>
    </row>
    <row r="699" spans="1:8" ht="12" x14ac:dyDescent="0.3">
      <c r="A699" s="614" t="s">
        <v>23</v>
      </c>
      <c r="B699" s="614" t="s">
        <v>233</v>
      </c>
      <c r="C699" s="614" t="s">
        <v>243</v>
      </c>
      <c r="D699" s="614" t="s">
        <v>251</v>
      </c>
      <c r="E699" s="614" t="s">
        <v>3</v>
      </c>
      <c r="F699" s="615" t="str">
        <f t="shared" si="20"/>
        <v>DESENVOLVIMENTO EXPERIMENTAL;EMPRESA PETROLÍFERA;MÉDIO;PRIVADA;SIM</v>
      </c>
      <c r="G699" s="616" t="s">
        <v>1567</v>
      </c>
      <c r="H699" s="617" t="str">
        <f t="shared" si="21"/>
        <v>O CAMPO A.8 NÃO PODE SER PREENCHIDO SE A INFORMAÇÃO DO CAMPO A.7 FOR DIFERENTE DE"EMPRESA BRASILEIRA".</v>
      </c>
    </row>
    <row r="700" spans="1:8" ht="12" x14ac:dyDescent="0.3">
      <c r="A700" s="614" t="s">
        <v>23</v>
      </c>
      <c r="B700" s="614" t="s">
        <v>233</v>
      </c>
      <c r="C700" s="614" t="s">
        <v>243</v>
      </c>
      <c r="D700" s="614" t="s">
        <v>251</v>
      </c>
      <c r="E700" s="614" t="s">
        <v>4</v>
      </c>
      <c r="F700" s="615" t="str">
        <f t="shared" si="20"/>
        <v>DESENVOLVIMENTO EXPERIMENTAL;EMPRESA PETROLÍFERA;MÉDIO;PRIVADA;NÃO</v>
      </c>
      <c r="G700" s="616" t="s">
        <v>1567</v>
      </c>
      <c r="H700" s="617" t="str">
        <f t="shared" si="21"/>
        <v>O CAMPO A.8 NÃO PODE SER PREENCHIDO SE A INFORMAÇÃO DO CAMPO A.7 FOR DIFERENTE DE"EMPRESA BRASILEIRA".</v>
      </c>
    </row>
    <row r="701" spans="1:8" ht="12" x14ac:dyDescent="0.3">
      <c r="A701" s="614" t="s">
        <v>23</v>
      </c>
      <c r="B701" s="614" t="s">
        <v>233</v>
      </c>
      <c r="C701" s="614" t="s">
        <v>243</v>
      </c>
      <c r="D701" s="614" t="s">
        <v>251</v>
      </c>
      <c r="E701" s="614" t="s">
        <v>2354</v>
      </c>
      <c r="F701" s="615" t="str">
        <f t="shared" si="20"/>
        <v>DESENVOLVIMENTO EXPERIMENTAL;EMPRESA PETROLÍFERA;MÉDIO;PRIVADA;</v>
      </c>
      <c r="G701" s="616" t="s">
        <v>1567</v>
      </c>
      <c r="H701" s="617" t="str">
        <f t="shared" si="21"/>
        <v>O CAMPO A.8 NÃO PODE SER PREENCHIDO SE A INFORMAÇÃO DO CAMPO A.7 FOR DIFERENTE DE"EMPRESA BRASILEIRA".</v>
      </c>
    </row>
    <row r="702" spans="1:8" ht="12" x14ac:dyDescent="0.3">
      <c r="A702" s="614" t="s">
        <v>23</v>
      </c>
      <c r="B702" s="614" t="s">
        <v>233</v>
      </c>
      <c r="C702" s="614" t="s">
        <v>243</v>
      </c>
      <c r="D702" s="614" t="s">
        <v>2354</v>
      </c>
      <c r="E702" s="614" t="s">
        <v>3</v>
      </c>
      <c r="F702" s="615" t="str">
        <f t="shared" si="20"/>
        <v>DESENVOLVIMENTO EXPERIMENTAL;EMPRESA PETROLÍFERA;MÉDIO;;SIM</v>
      </c>
      <c r="G702" s="616" t="s">
        <v>1567</v>
      </c>
      <c r="H702" s="617" t="str">
        <f t="shared" si="21"/>
        <v>O CAMPO A.8 NÃO PODE SER PREENCHIDO SE A INFORMAÇÃO DO CAMPO A.7 FOR DIFERENTE DE"EMPRESA BRASILEIRA".</v>
      </c>
    </row>
    <row r="703" spans="1:8" ht="12" x14ac:dyDescent="0.3">
      <c r="A703" s="614" t="s">
        <v>23</v>
      </c>
      <c r="B703" s="614" t="s">
        <v>233</v>
      </c>
      <c r="C703" s="614" t="s">
        <v>243</v>
      </c>
      <c r="D703" s="614" t="s">
        <v>2354</v>
      </c>
      <c r="E703" s="614" t="s">
        <v>4</v>
      </c>
      <c r="F703" s="615" t="str">
        <f t="shared" si="20"/>
        <v>DESENVOLVIMENTO EXPERIMENTAL;EMPRESA PETROLÍFERA;MÉDIO;;NÃO</v>
      </c>
      <c r="G703" s="616" t="s">
        <v>1567</v>
      </c>
      <c r="H703" s="617" t="str">
        <f t="shared" si="21"/>
        <v>O CAMPO A.8 NÃO PODE SER PREENCHIDO SE A INFORMAÇÃO DO CAMPO A.7 FOR DIFERENTE DE"EMPRESA BRASILEIRA".</v>
      </c>
    </row>
    <row r="704" spans="1:8" ht="12" x14ac:dyDescent="0.3">
      <c r="A704" s="614" t="s">
        <v>23</v>
      </c>
      <c r="B704" s="614" t="s">
        <v>233</v>
      </c>
      <c r="C704" s="614" t="s">
        <v>243</v>
      </c>
      <c r="D704" s="614" t="s">
        <v>2354</v>
      </c>
      <c r="E704" s="614" t="s">
        <v>2354</v>
      </c>
      <c r="F704" s="615" t="str">
        <f t="shared" si="20"/>
        <v>DESENVOLVIMENTO EXPERIMENTAL;EMPRESA PETROLÍFERA;MÉDIO;;</v>
      </c>
      <c r="G704" s="616" t="s">
        <v>1567</v>
      </c>
      <c r="H704" s="617" t="str">
        <f t="shared" si="21"/>
        <v>O CAMPO A.8 NÃO PODE SER PREENCHIDO SE A INFORMAÇÃO DO CAMPO A.7 FOR DIFERENTE DE"EMPRESA BRASILEIRA".</v>
      </c>
    </row>
    <row r="705" spans="1:8" ht="12" x14ac:dyDescent="0.3">
      <c r="A705" s="614" t="s">
        <v>23</v>
      </c>
      <c r="B705" s="614" t="s">
        <v>233</v>
      </c>
      <c r="C705" s="614" t="s">
        <v>244</v>
      </c>
      <c r="D705" s="614" t="s">
        <v>250</v>
      </c>
      <c r="E705" s="614" t="s">
        <v>3</v>
      </c>
      <c r="F705" s="615" t="str">
        <f t="shared" si="20"/>
        <v>DESENVOLVIMENTO EXPERIMENTAL;EMPRESA PETROLÍFERA;GRANDE;PÚBLICA;SIM</v>
      </c>
      <c r="G705" s="616" t="s">
        <v>1567</v>
      </c>
      <c r="H705" s="617" t="str">
        <f t="shared" si="21"/>
        <v>O CAMPO A.8 NÃO PODE SER PREENCHIDO SE A INFORMAÇÃO DO CAMPO A.7 FOR DIFERENTE DE"EMPRESA BRASILEIRA".</v>
      </c>
    </row>
    <row r="706" spans="1:8" ht="12" x14ac:dyDescent="0.3">
      <c r="A706" s="614" t="s">
        <v>23</v>
      </c>
      <c r="B706" s="614" t="s">
        <v>233</v>
      </c>
      <c r="C706" s="614" t="s">
        <v>244</v>
      </c>
      <c r="D706" s="614" t="s">
        <v>250</v>
      </c>
      <c r="E706" s="614" t="s">
        <v>4</v>
      </c>
      <c r="F706" s="615" t="str">
        <f t="shared" si="20"/>
        <v>DESENVOLVIMENTO EXPERIMENTAL;EMPRESA PETROLÍFERA;GRANDE;PÚBLICA;NÃO</v>
      </c>
      <c r="G706" s="616" t="s">
        <v>1567</v>
      </c>
      <c r="H706" s="617" t="str">
        <f t="shared" si="21"/>
        <v>O CAMPO A.8 NÃO PODE SER PREENCHIDO SE A INFORMAÇÃO DO CAMPO A.7 FOR DIFERENTE DE"EMPRESA BRASILEIRA".</v>
      </c>
    </row>
    <row r="707" spans="1:8" ht="12" x14ac:dyDescent="0.3">
      <c r="A707" s="614" t="s">
        <v>23</v>
      </c>
      <c r="B707" s="614" t="s">
        <v>233</v>
      </c>
      <c r="C707" s="614" t="s">
        <v>244</v>
      </c>
      <c r="D707" s="614" t="s">
        <v>250</v>
      </c>
      <c r="E707" s="614" t="s">
        <v>2354</v>
      </c>
      <c r="F707" s="615" t="str">
        <f t="shared" ref="F707:F770" si="22">CONCATENATE(A707,";",B707,";",C707,";",D707,";",E707)</f>
        <v>DESENVOLVIMENTO EXPERIMENTAL;EMPRESA PETROLÍFERA;GRANDE;PÚBLICA;</v>
      </c>
      <c r="G707" s="616" t="s">
        <v>1567</v>
      </c>
      <c r="H707" s="617" t="str">
        <f t="shared" ref="H707:H770" si="23">IF(AND(B707=$J$7,C707=""),$K$12,IF(AND(B707&lt;&gt;$J$7,C707&lt;&gt;""),$K$13,IF(AND(B707=$J$5,D707=""),$K$14,IF(AND(B707&lt;&gt;$J$5,D707&lt;&gt;""),$K$15,IF(AND(B707=$J$5,D707=$M$6,E707=""),$K$16,IF(AND(OR(B707&lt;&gt;$J$5,D707&lt;&gt;$M$6),E707&lt;&gt;""),$K$17,IF(G707="N",$K$18,"")))))))</f>
        <v>O CAMPO A.8 NÃO PODE SER PREENCHIDO SE A INFORMAÇÃO DO CAMPO A.7 FOR DIFERENTE DE"EMPRESA BRASILEIRA".</v>
      </c>
    </row>
    <row r="708" spans="1:8" ht="12" x14ac:dyDescent="0.3">
      <c r="A708" s="614" t="s">
        <v>23</v>
      </c>
      <c r="B708" s="614" t="s">
        <v>233</v>
      </c>
      <c r="C708" s="614" t="s">
        <v>244</v>
      </c>
      <c r="D708" s="614" t="s">
        <v>251</v>
      </c>
      <c r="E708" s="614" t="s">
        <v>3</v>
      </c>
      <c r="F708" s="615" t="str">
        <f t="shared" si="22"/>
        <v>DESENVOLVIMENTO EXPERIMENTAL;EMPRESA PETROLÍFERA;GRANDE;PRIVADA;SIM</v>
      </c>
      <c r="G708" s="616" t="s">
        <v>1567</v>
      </c>
      <c r="H708" s="617" t="str">
        <f t="shared" si="23"/>
        <v>O CAMPO A.8 NÃO PODE SER PREENCHIDO SE A INFORMAÇÃO DO CAMPO A.7 FOR DIFERENTE DE"EMPRESA BRASILEIRA".</v>
      </c>
    </row>
    <row r="709" spans="1:8" ht="12" x14ac:dyDescent="0.3">
      <c r="A709" s="614" t="s">
        <v>23</v>
      </c>
      <c r="B709" s="614" t="s">
        <v>233</v>
      </c>
      <c r="C709" s="614" t="s">
        <v>244</v>
      </c>
      <c r="D709" s="614" t="s">
        <v>251</v>
      </c>
      <c r="E709" s="614" t="s">
        <v>4</v>
      </c>
      <c r="F709" s="615" t="str">
        <f t="shared" si="22"/>
        <v>DESENVOLVIMENTO EXPERIMENTAL;EMPRESA PETROLÍFERA;GRANDE;PRIVADA;NÃO</v>
      </c>
      <c r="G709" s="616" t="s">
        <v>1567</v>
      </c>
      <c r="H709" s="617" t="str">
        <f t="shared" si="23"/>
        <v>O CAMPO A.8 NÃO PODE SER PREENCHIDO SE A INFORMAÇÃO DO CAMPO A.7 FOR DIFERENTE DE"EMPRESA BRASILEIRA".</v>
      </c>
    </row>
    <row r="710" spans="1:8" ht="12" x14ac:dyDescent="0.3">
      <c r="A710" s="614" t="s">
        <v>23</v>
      </c>
      <c r="B710" s="614" t="s">
        <v>233</v>
      </c>
      <c r="C710" s="614" t="s">
        <v>244</v>
      </c>
      <c r="D710" s="614" t="s">
        <v>251</v>
      </c>
      <c r="E710" s="614" t="s">
        <v>2354</v>
      </c>
      <c r="F710" s="615" t="str">
        <f t="shared" si="22"/>
        <v>DESENVOLVIMENTO EXPERIMENTAL;EMPRESA PETROLÍFERA;GRANDE;PRIVADA;</v>
      </c>
      <c r="G710" s="616" t="s">
        <v>1567</v>
      </c>
      <c r="H710" s="617" t="str">
        <f t="shared" si="23"/>
        <v>O CAMPO A.8 NÃO PODE SER PREENCHIDO SE A INFORMAÇÃO DO CAMPO A.7 FOR DIFERENTE DE"EMPRESA BRASILEIRA".</v>
      </c>
    </row>
    <row r="711" spans="1:8" ht="12" x14ac:dyDescent="0.3">
      <c r="A711" s="614" t="s">
        <v>23</v>
      </c>
      <c r="B711" s="614" t="s">
        <v>233</v>
      </c>
      <c r="C711" s="614" t="s">
        <v>244</v>
      </c>
      <c r="D711" s="614" t="s">
        <v>2354</v>
      </c>
      <c r="E711" s="614" t="s">
        <v>3</v>
      </c>
      <c r="F711" s="615" t="str">
        <f t="shared" si="22"/>
        <v>DESENVOLVIMENTO EXPERIMENTAL;EMPRESA PETROLÍFERA;GRANDE;;SIM</v>
      </c>
      <c r="G711" s="616" t="s">
        <v>1567</v>
      </c>
      <c r="H711" s="617" t="str">
        <f t="shared" si="23"/>
        <v>O CAMPO A.8 NÃO PODE SER PREENCHIDO SE A INFORMAÇÃO DO CAMPO A.7 FOR DIFERENTE DE"EMPRESA BRASILEIRA".</v>
      </c>
    </row>
    <row r="712" spans="1:8" ht="12" x14ac:dyDescent="0.3">
      <c r="A712" s="614" t="s">
        <v>23</v>
      </c>
      <c r="B712" s="614" t="s">
        <v>233</v>
      </c>
      <c r="C712" s="614" t="s">
        <v>244</v>
      </c>
      <c r="D712" s="614" t="s">
        <v>2354</v>
      </c>
      <c r="E712" s="614" t="s">
        <v>4</v>
      </c>
      <c r="F712" s="615" t="str">
        <f t="shared" si="22"/>
        <v>DESENVOLVIMENTO EXPERIMENTAL;EMPRESA PETROLÍFERA;GRANDE;;NÃO</v>
      </c>
      <c r="G712" s="616" t="s">
        <v>1567</v>
      </c>
      <c r="H712" s="617" t="str">
        <f t="shared" si="23"/>
        <v>O CAMPO A.8 NÃO PODE SER PREENCHIDO SE A INFORMAÇÃO DO CAMPO A.7 FOR DIFERENTE DE"EMPRESA BRASILEIRA".</v>
      </c>
    </row>
    <row r="713" spans="1:8" ht="12" x14ac:dyDescent="0.3">
      <c r="A713" s="614" t="s">
        <v>23</v>
      </c>
      <c r="B713" s="614" t="s">
        <v>233</v>
      </c>
      <c r="C713" s="614" t="s">
        <v>244</v>
      </c>
      <c r="D713" s="614" t="s">
        <v>2354</v>
      </c>
      <c r="E713" s="614" t="s">
        <v>2354</v>
      </c>
      <c r="F713" s="615" t="str">
        <f t="shared" si="22"/>
        <v>DESENVOLVIMENTO EXPERIMENTAL;EMPRESA PETROLÍFERA;GRANDE;;</v>
      </c>
      <c r="G713" s="616" t="s">
        <v>1567</v>
      </c>
      <c r="H713" s="617" t="str">
        <f t="shared" si="23"/>
        <v>O CAMPO A.8 NÃO PODE SER PREENCHIDO SE A INFORMAÇÃO DO CAMPO A.7 FOR DIFERENTE DE"EMPRESA BRASILEIRA".</v>
      </c>
    </row>
    <row r="714" spans="1:8" ht="12" x14ac:dyDescent="0.3">
      <c r="A714" s="614" t="s">
        <v>23</v>
      </c>
      <c r="B714" s="614" t="s">
        <v>233</v>
      </c>
      <c r="C714" s="614" t="s">
        <v>2354</v>
      </c>
      <c r="D714" s="614" t="s">
        <v>250</v>
      </c>
      <c r="E714" s="614" t="s">
        <v>3</v>
      </c>
      <c r="F714" s="615" t="str">
        <f t="shared" si="22"/>
        <v>DESENVOLVIMENTO EXPERIMENTAL;EMPRESA PETROLÍFERA;;PÚBLICA;SIM</v>
      </c>
      <c r="G714" s="616" t="s">
        <v>1567</v>
      </c>
      <c r="H714" s="617" t="str">
        <f t="shared" si="23"/>
        <v>O CAMPO A.10 NÃO PODE SER PREENCHIDO SE A INFORMAÇÃO DO CAMPO A.7 FOR DIFERENTE DE"INSTITUIÇÃO CREDENCIADA".</v>
      </c>
    </row>
    <row r="715" spans="1:8" ht="12" x14ac:dyDescent="0.3">
      <c r="A715" s="614" t="s">
        <v>23</v>
      </c>
      <c r="B715" s="614" t="s">
        <v>233</v>
      </c>
      <c r="C715" s="614" t="s">
        <v>2354</v>
      </c>
      <c r="D715" s="614" t="s">
        <v>250</v>
      </c>
      <c r="E715" s="614" t="s">
        <v>4</v>
      </c>
      <c r="F715" s="615" t="str">
        <f t="shared" si="22"/>
        <v>DESENVOLVIMENTO EXPERIMENTAL;EMPRESA PETROLÍFERA;;PÚBLICA;NÃO</v>
      </c>
      <c r="G715" s="616" t="s">
        <v>1567</v>
      </c>
      <c r="H715" s="617" t="str">
        <f t="shared" si="23"/>
        <v>O CAMPO A.10 NÃO PODE SER PREENCHIDO SE A INFORMAÇÃO DO CAMPO A.7 FOR DIFERENTE DE"INSTITUIÇÃO CREDENCIADA".</v>
      </c>
    </row>
    <row r="716" spans="1:8" ht="12" x14ac:dyDescent="0.3">
      <c r="A716" s="614" t="s">
        <v>23</v>
      </c>
      <c r="B716" s="614" t="s">
        <v>233</v>
      </c>
      <c r="C716" s="614" t="s">
        <v>2354</v>
      </c>
      <c r="D716" s="614" t="s">
        <v>250</v>
      </c>
      <c r="E716" s="614" t="s">
        <v>2354</v>
      </c>
      <c r="F716" s="615" t="str">
        <f t="shared" si="22"/>
        <v>DESENVOLVIMENTO EXPERIMENTAL;EMPRESA PETROLÍFERA;;PÚBLICA;</v>
      </c>
      <c r="G716" s="616" t="s">
        <v>1567</v>
      </c>
      <c r="H716" s="617" t="str">
        <f t="shared" si="23"/>
        <v>O CAMPO A.10 NÃO PODE SER PREENCHIDO SE A INFORMAÇÃO DO CAMPO A.7 FOR DIFERENTE DE"INSTITUIÇÃO CREDENCIADA".</v>
      </c>
    </row>
    <row r="717" spans="1:8" ht="12" x14ac:dyDescent="0.3">
      <c r="A717" s="614" t="s">
        <v>23</v>
      </c>
      <c r="B717" s="614" t="s">
        <v>233</v>
      </c>
      <c r="C717" s="614" t="s">
        <v>2354</v>
      </c>
      <c r="D717" s="614" t="s">
        <v>251</v>
      </c>
      <c r="E717" s="614" t="s">
        <v>3</v>
      </c>
      <c r="F717" s="615" t="str">
        <f t="shared" si="22"/>
        <v>DESENVOLVIMENTO EXPERIMENTAL;EMPRESA PETROLÍFERA;;PRIVADA;SIM</v>
      </c>
      <c r="G717" s="616" t="s">
        <v>1567</v>
      </c>
      <c r="H717" s="617" t="str">
        <f t="shared" si="23"/>
        <v>O CAMPO A.10 NÃO PODE SER PREENCHIDO SE A INFORMAÇÃO DO CAMPO A.7 FOR DIFERENTE DE"INSTITUIÇÃO CREDENCIADA".</v>
      </c>
    </row>
    <row r="718" spans="1:8" ht="12" x14ac:dyDescent="0.3">
      <c r="A718" s="614" t="s">
        <v>23</v>
      </c>
      <c r="B718" s="614" t="s">
        <v>233</v>
      </c>
      <c r="C718" s="614" t="s">
        <v>2354</v>
      </c>
      <c r="D718" s="614" t="s">
        <v>251</v>
      </c>
      <c r="E718" s="614" t="s">
        <v>4</v>
      </c>
      <c r="F718" s="615" t="str">
        <f t="shared" si="22"/>
        <v>DESENVOLVIMENTO EXPERIMENTAL;EMPRESA PETROLÍFERA;;PRIVADA;NÃO</v>
      </c>
      <c r="G718" s="616" t="s">
        <v>1567</v>
      </c>
      <c r="H718" s="617" t="str">
        <f t="shared" si="23"/>
        <v>O CAMPO A.10 NÃO PODE SER PREENCHIDO SE A INFORMAÇÃO DO CAMPO A.7 FOR DIFERENTE DE"INSTITUIÇÃO CREDENCIADA".</v>
      </c>
    </row>
    <row r="719" spans="1:8" ht="12" x14ac:dyDescent="0.3">
      <c r="A719" s="614" t="s">
        <v>23</v>
      </c>
      <c r="B719" s="614" t="s">
        <v>233</v>
      </c>
      <c r="C719" s="614" t="s">
        <v>2354</v>
      </c>
      <c r="D719" s="614" t="s">
        <v>251</v>
      </c>
      <c r="E719" s="614" t="s">
        <v>2354</v>
      </c>
      <c r="F719" s="615" t="str">
        <f t="shared" si="22"/>
        <v>DESENVOLVIMENTO EXPERIMENTAL;EMPRESA PETROLÍFERA;;PRIVADA;</v>
      </c>
      <c r="G719" s="616" t="s">
        <v>1567</v>
      </c>
      <c r="H719" s="617" t="str">
        <f t="shared" si="23"/>
        <v>O CAMPO A.10 NÃO PODE SER PREENCHIDO SE A INFORMAÇÃO DO CAMPO A.7 FOR DIFERENTE DE"INSTITUIÇÃO CREDENCIADA".</v>
      </c>
    </row>
    <row r="720" spans="1:8" ht="12" x14ac:dyDescent="0.3">
      <c r="A720" s="614" t="s">
        <v>23</v>
      </c>
      <c r="B720" s="614" t="s">
        <v>233</v>
      </c>
      <c r="C720" s="614" t="s">
        <v>2354</v>
      </c>
      <c r="D720" s="614" t="s">
        <v>2354</v>
      </c>
      <c r="E720" s="614" t="s">
        <v>3</v>
      </c>
      <c r="F720" s="615" t="str">
        <f t="shared" si="22"/>
        <v>DESENVOLVIMENTO EXPERIMENTAL;EMPRESA PETROLÍFERA;;;SIM</v>
      </c>
      <c r="G720" s="616" t="s">
        <v>1567</v>
      </c>
      <c r="H720" s="617" t="str">
        <f t="shared" si="23"/>
        <v>O CAMPO A.11 NÃO PODE SER PREENCHIDO SE A INFORMAÇÃO DO CAMPO A.7 FOR DIFERENTE DE"INSTITUIÇÃO CREDENCIADA" OU SE A INFIRMAÇÃO DO CAMPO A.10 FOR DIFERENTE DE "PRIVADA".</v>
      </c>
    </row>
    <row r="721" spans="1:8" ht="12" x14ac:dyDescent="0.3">
      <c r="A721" s="614" t="s">
        <v>23</v>
      </c>
      <c r="B721" s="614" t="s">
        <v>233</v>
      </c>
      <c r="C721" s="614" t="s">
        <v>2354</v>
      </c>
      <c r="D721" s="614" t="s">
        <v>2354</v>
      </c>
      <c r="E721" s="614" t="s">
        <v>4</v>
      </c>
      <c r="F721" s="615" t="str">
        <f t="shared" si="22"/>
        <v>DESENVOLVIMENTO EXPERIMENTAL;EMPRESA PETROLÍFERA;;;NÃO</v>
      </c>
      <c r="G721" s="616" t="s">
        <v>1567</v>
      </c>
      <c r="H721" s="617" t="str">
        <f t="shared" si="23"/>
        <v>O CAMPO A.11 NÃO PODE SER PREENCHIDO SE A INFORMAÇÃO DO CAMPO A.7 FOR DIFERENTE DE"INSTITUIÇÃO CREDENCIADA" OU SE A INFIRMAÇÃO DO CAMPO A.10 FOR DIFERENTE DE "PRIVADA".</v>
      </c>
    </row>
    <row r="722" spans="1:8" ht="12" x14ac:dyDescent="0.3">
      <c r="A722" s="614" t="s">
        <v>23</v>
      </c>
      <c r="B722" s="614" t="s">
        <v>233</v>
      </c>
      <c r="C722" s="614" t="s">
        <v>2354</v>
      </c>
      <c r="D722" s="614" t="s">
        <v>2354</v>
      </c>
      <c r="E722" s="614" t="s">
        <v>2354</v>
      </c>
      <c r="F722" s="615" t="str">
        <f t="shared" si="22"/>
        <v>DESENVOLVIMENTO EXPERIMENTAL;EMPRESA PETROLÍFERA;;;</v>
      </c>
      <c r="G722" s="616" t="s">
        <v>1575</v>
      </c>
      <c r="H722" s="617" t="str">
        <f t="shared" si="23"/>
        <v/>
      </c>
    </row>
    <row r="723" spans="1:8" ht="12" x14ac:dyDescent="0.3">
      <c r="A723" s="614" t="s">
        <v>22</v>
      </c>
      <c r="B723" s="614" t="s">
        <v>233</v>
      </c>
      <c r="C723" s="614" t="s">
        <v>261</v>
      </c>
      <c r="D723" s="614" t="s">
        <v>250</v>
      </c>
      <c r="E723" s="614" t="s">
        <v>3</v>
      </c>
      <c r="F723" s="615" t="str">
        <f t="shared" si="22"/>
        <v>PESQUISA EM MEIO AMBIENTE;EMPRESA PETROLÍFERA;MICRO OU PEQUENO;PÚBLICA;SIM</v>
      </c>
      <c r="G723" s="616" t="s">
        <v>1567</v>
      </c>
      <c r="H723" s="617" t="str">
        <f t="shared" si="23"/>
        <v>O CAMPO A.8 NÃO PODE SER PREENCHIDO SE A INFORMAÇÃO DO CAMPO A.7 FOR DIFERENTE DE"EMPRESA BRASILEIRA".</v>
      </c>
    </row>
    <row r="724" spans="1:8" ht="12" x14ac:dyDescent="0.3">
      <c r="A724" s="614" t="s">
        <v>22</v>
      </c>
      <c r="B724" s="614" t="s">
        <v>233</v>
      </c>
      <c r="C724" s="614" t="s">
        <v>261</v>
      </c>
      <c r="D724" s="614" t="s">
        <v>250</v>
      </c>
      <c r="E724" s="614" t="s">
        <v>4</v>
      </c>
      <c r="F724" s="615" t="str">
        <f t="shared" si="22"/>
        <v>PESQUISA EM MEIO AMBIENTE;EMPRESA PETROLÍFERA;MICRO OU PEQUENO;PÚBLICA;NÃO</v>
      </c>
      <c r="G724" s="616" t="s">
        <v>1567</v>
      </c>
      <c r="H724" s="617" t="str">
        <f t="shared" si="23"/>
        <v>O CAMPO A.8 NÃO PODE SER PREENCHIDO SE A INFORMAÇÃO DO CAMPO A.7 FOR DIFERENTE DE"EMPRESA BRASILEIRA".</v>
      </c>
    </row>
    <row r="725" spans="1:8" ht="12" x14ac:dyDescent="0.3">
      <c r="A725" s="614" t="s">
        <v>22</v>
      </c>
      <c r="B725" s="614" t="s">
        <v>233</v>
      </c>
      <c r="C725" s="614" t="s">
        <v>261</v>
      </c>
      <c r="D725" s="614" t="s">
        <v>250</v>
      </c>
      <c r="E725" s="614" t="s">
        <v>2354</v>
      </c>
      <c r="F725" s="615" t="str">
        <f t="shared" si="22"/>
        <v>PESQUISA EM MEIO AMBIENTE;EMPRESA PETROLÍFERA;MICRO OU PEQUENO;PÚBLICA;</v>
      </c>
      <c r="G725" s="616" t="s">
        <v>1567</v>
      </c>
      <c r="H725" s="617" t="str">
        <f t="shared" si="23"/>
        <v>O CAMPO A.8 NÃO PODE SER PREENCHIDO SE A INFORMAÇÃO DO CAMPO A.7 FOR DIFERENTE DE"EMPRESA BRASILEIRA".</v>
      </c>
    </row>
    <row r="726" spans="1:8" ht="12" x14ac:dyDescent="0.3">
      <c r="A726" s="614" t="s">
        <v>22</v>
      </c>
      <c r="B726" s="614" t="s">
        <v>233</v>
      </c>
      <c r="C726" s="614" t="s">
        <v>261</v>
      </c>
      <c r="D726" s="614" t="s">
        <v>251</v>
      </c>
      <c r="E726" s="614" t="s">
        <v>3</v>
      </c>
      <c r="F726" s="615" t="str">
        <f t="shared" si="22"/>
        <v>PESQUISA EM MEIO AMBIENTE;EMPRESA PETROLÍFERA;MICRO OU PEQUENO;PRIVADA;SIM</v>
      </c>
      <c r="G726" s="616" t="s">
        <v>1567</v>
      </c>
      <c r="H726" s="617" t="str">
        <f t="shared" si="23"/>
        <v>O CAMPO A.8 NÃO PODE SER PREENCHIDO SE A INFORMAÇÃO DO CAMPO A.7 FOR DIFERENTE DE"EMPRESA BRASILEIRA".</v>
      </c>
    </row>
    <row r="727" spans="1:8" ht="12" x14ac:dyDescent="0.3">
      <c r="A727" s="614" t="s">
        <v>22</v>
      </c>
      <c r="B727" s="614" t="s">
        <v>233</v>
      </c>
      <c r="C727" s="614" t="s">
        <v>261</v>
      </c>
      <c r="D727" s="614" t="s">
        <v>251</v>
      </c>
      <c r="E727" s="614" t="s">
        <v>4</v>
      </c>
      <c r="F727" s="615" t="str">
        <f t="shared" si="22"/>
        <v>PESQUISA EM MEIO AMBIENTE;EMPRESA PETROLÍFERA;MICRO OU PEQUENO;PRIVADA;NÃO</v>
      </c>
      <c r="G727" s="616" t="s">
        <v>1567</v>
      </c>
      <c r="H727" s="617" t="str">
        <f t="shared" si="23"/>
        <v>O CAMPO A.8 NÃO PODE SER PREENCHIDO SE A INFORMAÇÃO DO CAMPO A.7 FOR DIFERENTE DE"EMPRESA BRASILEIRA".</v>
      </c>
    </row>
    <row r="728" spans="1:8" ht="12" x14ac:dyDescent="0.3">
      <c r="A728" s="614" t="s">
        <v>22</v>
      </c>
      <c r="B728" s="614" t="s">
        <v>233</v>
      </c>
      <c r="C728" s="614" t="s">
        <v>261</v>
      </c>
      <c r="D728" s="614" t="s">
        <v>251</v>
      </c>
      <c r="E728" s="614" t="s">
        <v>2354</v>
      </c>
      <c r="F728" s="615" t="str">
        <f t="shared" si="22"/>
        <v>PESQUISA EM MEIO AMBIENTE;EMPRESA PETROLÍFERA;MICRO OU PEQUENO;PRIVADA;</v>
      </c>
      <c r="G728" s="616" t="s">
        <v>1567</v>
      </c>
      <c r="H728" s="617" t="str">
        <f t="shared" si="23"/>
        <v>O CAMPO A.8 NÃO PODE SER PREENCHIDO SE A INFORMAÇÃO DO CAMPO A.7 FOR DIFERENTE DE"EMPRESA BRASILEIRA".</v>
      </c>
    </row>
    <row r="729" spans="1:8" ht="12" x14ac:dyDescent="0.3">
      <c r="A729" s="614" t="s">
        <v>22</v>
      </c>
      <c r="B729" s="614" t="s">
        <v>233</v>
      </c>
      <c r="C729" s="614" t="s">
        <v>261</v>
      </c>
      <c r="D729" s="614" t="s">
        <v>2354</v>
      </c>
      <c r="E729" s="614" t="s">
        <v>3</v>
      </c>
      <c r="F729" s="615" t="str">
        <f t="shared" si="22"/>
        <v>PESQUISA EM MEIO AMBIENTE;EMPRESA PETROLÍFERA;MICRO OU PEQUENO;;SIM</v>
      </c>
      <c r="G729" s="616" t="s">
        <v>1567</v>
      </c>
      <c r="H729" s="617" t="str">
        <f t="shared" si="23"/>
        <v>O CAMPO A.8 NÃO PODE SER PREENCHIDO SE A INFORMAÇÃO DO CAMPO A.7 FOR DIFERENTE DE"EMPRESA BRASILEIRA".</v>
      </c>
    </row>
    <row r="730" spans="1:8" ht="12" x14ac:dyDescent="0.3">
      <c r="A730" s="614" t="s">
        <v>22</v>
      </c>
      <c r="B730" s="614" t="s">
        <v>233</v>
      </c>
      <c r="C730" s="614" t="s">
        <v>261</v>
      </c>
      <c r="D730" s="614" t="s">
        <v>2354</v>
      </c>
      <c r="E730" s="614" t="s">
        <v>4</v>
      </c>
      <c r="F730" s="615" t="str">
        <f t="shared" si="22"/>
        <v>PESQUISA EM MEIO AMBIENTE;EMPRESA PETROLÍFERA;MICRO OU PEQUENO;;NÃO</v>
      </c>
      <c r="G730" s="616" t="s">
        <v>1567</v>
      </c>
      <c r="H730" s="617" t="str">
        <f t="shared" si="23"/>
        <v>O CAMPO A.8 NÃO PODE SER PREENCHIDO SE A INFORMAÇÃO DO CAMPO A.7 FOR DIFERENTE DE"EMPRESA BRASILEIRA".</v>
      </c>
    </row>
    <row r="731" spans="1:8" ht="12" x14ac:dyDescent="0.3">
      <c r="A731" s="614" t="s">
        <v>22</v>
      </c>
      <c r="B731" s="614" t="s">
        <v>233</v>
      </c>
      <c r="C731" s="614" t="s">
        <v>261</v>
      </c>
      <c r="D731" s="614" t="s">
        <v>2354</v>
      </c>
      <c r="E731" s="614" t="s">
        <v>2354</v>
      </c>
      <c r="F731" s="615" t="str">
        <f t="shared" si="22"/>
        <v>PESQUISA EM MEIO AMBIENTE;EMPRESA PETROLÍFERA;MICRO OU PEQUENO;;</v>
      </c>
      <c r="G731" s="616" t="s">
        <v>1567</v>
      </c>
      <c r="H731" s="617" t="str">
        <f t="shared" si="23"/>
        <v>O CAMPO A.8 NÃO PODE SER PREENCHIDO SE A INFORMAÇÃO DO CAMPO A.7 FOR DIFERENTE DE"EMPRESA BRASILEIRA".</v>
      </c>
    </row>
    <row r="732" spans="1:8" ht="12" x14ac:dyDescent="0.3">
      <c r="A732" s="614" t="s">
        <v>22</v>
      </c>
      <c r="B732" s="614" t="s">
        <v>233</v>
      </c>
      <c r="C732" s="614" t="s">
        <v>243</v>
      </c>
      <c r="D732" s="614" t="s">
        <v>250</v>
      </c>
      <c r="E732" s="614" t="s">
        <v>3</v>
      </c>
      <c r="F732" s="615" t="str">
        <f t="shared" si="22"/>
        <v>PESQUISA EM MEIO AMBIENTE;EMPRESA PETROLÍFERA;MÉDIO;PÚBLICA;SIM</v>
      </c>
      <c r="G732" s="616" t="s">
        <v>1567</v>
      </c>
      <c r="H732" s="617" t="str">
        <f t="shared" si="23"/>
        <v>O CAMPO A.8 NÃO PODE SER PREENCHIDO SE A INFORMAÇÃO DO CAMPO A.7 FOR DIFERENTE DE"EMPRESA BRASILEIRA".</v>
      </c>
    </row>
    <row r="733" spans="1:8" ht="12" x14ac:dyDescent="0.3">
      <c r="A733" s="614" t="s">
        <v>22</v>
      </c>
      <c r="B733" s="614" t="s">
        <v>233</v>
      </c>
      <c r="C733" s="614" t="s">
        <v>243</v>
      </c>
      <c r="D733" s="614" t="s">
        <v>250</v>
      </c>
      <c r="E733" s="614" t="s">
        <v>4</v>
      </c>
      <c r="F733" s="615" t="str">
        <f t="shared" si="22"/>
        <v>PESQUISA EM MEIO AMBIENTE;EMPRESA PETROLÍFERA;MÉDIO;PÚBLICA;NÃO</v>
      </c>
      <c r="G733" s="616" t="s">
        <v>1567</v>
      </c>
      <c r="H733" s="617" t="str">
        <f t="shared" si="23"/>
        <v>O CAMPO A.8 NÃO PODE SER PREENCHIDO SE A INFORMAÇÃO DO CAMPO A.7 FOR DIFERENTE DE"EMPRESA BRASILEIRA".</v>
      </c>
    </row>
    <row r="734" spans="1:8" ht="12" x14ac:dyDescent="0.3">
      <c r="A734" s="614" t="s">
        <v>22</v>
      </c>
      <c r="B734" s="614" t="s">
        <v>233</v>
      </c>
      <c r="C734" s="614" t="s">
        <v>243</v>
      </c>
      <c r="D734" s="614" t="s">
        <v>250</v>
      </c>
      <c r="E734" s="614" t="s">
        <v>2354</v>
      </c>
      <c r="F734" s="615" t="str">
        <f t="shared" si="22"/>
        <v>PESQUISA EM MEIO AMBIENTE;EMPRESA PETROLÍFERA;MÉDIO;PÚBLICA;</v>
      </c>
      <c r="G734" s="616" t="s">
        <v>1567</v>
      </c>
      <c r="H734" s="617" t="str">
        <f t="shared" si="23"/>
        <v>O CAMPO A.8 NÃO PODE SER PREENCHIDO SE A INFORMAÇÃO DO CAMPO A.7 FOR DIFERENTE DE"EMPRESA BRASILEIRA".</v>
      </c>
    </row>
    <row r="735" spans="1:8" ht="12" x14ac:dyDescent="0.3">
      <c r="A735" s="614" t="s">
        <v>22</v>
      </c>
      <c r="B735" s="614" t="s">
        <v>233</v>
      </c>
      <c r="C735" s="614" t="s">
        <v>243</v>
      </c>
      <c r="D735" s="614" t="s">
        <v>251</v>
      </c>
      <c r="E735" s="614" t="s">
        <v>3</v>
      </c>
      <c r="F735" s="615" t="str">
        <f t="shared" si="22"/>
        <v>PESQUISA EM MEIO AMBIENTE;EMPRESA PETROLÍFERA;MÉDIO;PRIVADA;SIM</v>
      </c>
      <c r="G735" s="616" t="s">
        <v>1567</v>
      </c>
      <c r="H735" s="617" t="str">
        <f t="shared" si="23"/>
        <v>O CAMPO A.8 NÃO PODE SER PREENCHIDO SE A INFORMAÇÃO DO CAMPO A.7 FOR DIFERENTE DE"EMPRESA BRASILEIRA".</v>
      </c>
    </row>
    <row r="736" spans="1:8" ht="12" x14ac:dyDescent="0.3">
      <c r="A736" s="614" t="s">
        <v>22</v>
      </c>
      <c r="B736" s="614" t="s">
        <v>233</v>
      </c>
      <c r="C736" s="614" t="s">
        <v>243</v>
      </c>
      <c r="D736" s="614" t="s">
        <v>251</v>
      </c>
      <c r="E736" s="614" t="s">
        <v>4</v>
      </c>
      <c r="F736" s="615" t="str">
        <f t="shared" si="22"/>
        <v>PESQUISA EM MEIO AMBIENTE;EMPRESA PETROLÍFERA;MÉDIO;PRIVADA;NÃO</v>
      </c>
      <c r="G736" s="616" t="s">
        <v>1567</v>
      </c>
      <c r="H736" s="617" t="str">
        <f t="shared" si="23"/>
        <v>O CAMPO A.8 NÃO PODE SER PREENCHIDO SE A INFORMAÇÃO DO CAMPO A.7 FOR DIFERENTE DE"EMPRESA BRASILEIRA".</v>
      </c>
    </row>
    <row r="737" spans="1:8" ht="12" x14ac:dyDescent="0.3">
      <c r="A737" s="614" t="s">
        <v>22</v>
      </c>
      <c r="B737" s="614" t="s">
        <v>233</v>
      </c>
      <c r="C737" s="614" t="s">
        <v>243</v>
      </c>
      <c r="D737" s="614" t="s">
        <v>251</v>
      </c>
      <c r="E737" s="614" t="s">
        <v>2354</v>
      </c>
      <c r="F737" s="615" t="str">
        <f t="shared" si="22"/>
        <v>PESQUISA EM MEIO AMBIENTE;EMPRESA PETROLÍFERA;MÉDIO;PRIVADA;</v>
      </c>
      <c r="G737" s="616" t="s">
        <v>1567</v>
      </c>
      <c r="H737" s="617" t="str">
        <f t="shared" si="23"/>
        <v>O CAMPO A.8 NÃO PODE SER PREENCHIDO SE A INFORMAÇÃO DO CAMPO A.7 FOR DIFERENTE DE"EMPRESA BRASILEIRA".</v>
      </c>
    </row>
    <row r="738" spans="1:8" ht="12" x14ac:dyDescent="0.3">
      <c r="A738" s="614" t="s">
        <v>22</v>
      </c>
      <c r="B738" s="614" t="s">
        <v>233</v>
      </c>
      <c r="C738" s="614" t="s">
        <v>243</v>
      </c>
      <c r="D738" s="614" t="s">
        <v>2354</v>
      </c>
      <c r="E738" s="614" t="s">
        <v>3</v>
      </c>
      <c r="F738" s="615" t="str">
        <f t="shared" si="22"/>
        <v>PESQUISA EM MEIO AMBIENTE;EMPRESA PETROLÍFERA;MÉDIO;;SIM</v>
      </c>
      <c r="G738" s="616" t="s">
        <v>1567</v>
      </c>
      <c r="H738" s="617" t="str">
        <f t="shared" si="23"/>
        <v>O CAMPO A.8 NÃO PODE SER PREENCHIDO SE A INFORMAÇÃO DO CAMPO A.7 FOR DIFERENTE DE"EMPRESA BRASILEIRA".</v>
      </c>
    </row>
    <row r="739" spans="1:8" ht="12" x14ac:dyDescent="0.3">
      <c r="A739" s="614" t="s">
        <v>22</v>
      </c>
      <c r="B739" s="614" t="s">
        <v>233</v>
      </c>
      <c r="C739" s="614" t="s">
        <v>243</v>
      </c>
      <c r="D739" s="614" t="s">
        <v>2354</v>
      </c>
      <c r="E739" s="614" t="s">
        <v>4</v>
      </c>
      <c r="F739" s="615" t="str">
        <f t="shared" si="22"/>
        <v>PESQUISA EM MEIO AMBIENTE;EMPRESA PETROLÍFERA;MÉDIO;;NÃO</v>
      </c>
      <c r="G739" s="616" t="s">
        <v>1567</v>
      </c>
      <c r="H739" s="617" t="str">
        <f t="shared" si="23"/>
        <v>O CAMPO A.8 NÃO PODE SER PREENCHIDO SE A INFORMAÇÃO DO CAMPO A.7 FOR DIFERENTE DE"EMPRESA BRASILEIRA".</v>
      </c>
    </row>
    <row r="740" spans="1:8" ht="12" x14ac:dyDescent="0.3">
      <c r="A740" s="614" t="s">
        <v>22</v>
      </c>
      <c r="B740" s="614" t="s">
        <v>233</v>
      </c>
      <c r="C740" s="614" t="s">
        <v>243</v>
      </c>
      <c r="D740" s="614" t="s">
        <v>2354</v>
      </c>
      <c r="E740" s="614" t="s">
        <v>2354</v>
      </c>
      <c r="F740" s="615" t="str">
        <f t="shared" si="22"/>
        <v>PESQUISA EM MEIO AMBIENTE;EMPRESA PETROLÍFERA;MÉDIO;;</v>
      </c>
      <c r="G740" s="616" t="s">
        <v>1567</v>
      </c>
      <c r="H740" s="617" t="str">
        <f t="shared" si="23"/>
        <v>O CAMPO A.8 NÃO PODE SER PREENCHIDO SE A INFORMAÇÃO DO CAMPO A.7 FOR DIFERENTE DE"EMPRESA BRASILEIRA".</v>
      </c>
    </row>
    <row r="741" spans="1:8" ht="12" x14ac:dyDescent="0.3">
      <c r="A741" s="614" t="s">
        <v>22</v>
      </c>
      <c r="B741" s="614" t="s">
        <v>233</v>
      </c>
      <c r="C741" s="614" t="s">
        <v>244</v>
      </c>
      <c r="D741" s="614" t="s">
        <v>250</v>
      </c>
      <c r="E741" s="614" t="s">
        <v>3</v>
      </c>
      <c r="F741" s="615" t="str">
        <f t="shared" si="22"/>
        <v>PESQUISA EM MEIO AMBIENTE;EMPRESA PETROLÍFERA;GRANDE;PÚBLICA;SIM</v>
      </c>
      <c r="G741" s="616" t="s">
        <v>1567</v>
      </c>
      <c r="H741" s="617" t="str">
        <f t="shared" si="23"/>
        <v>O CAMPO A.8 NÃO PODE SER PREENCHIDO SE A INFORMAÇÃO DO CAMPO A.7 FOR DIFERENTE DE"EMPRESA BRASILEIRA".</v>
      </c>
    </row>
    <row r="742" spans="1:8" ht="12" x14ac:dyDescent="0.3">
      <c r="A742" s="614" t="s">
        <v>22</v>
      </c>
      <c r="B742" s="614" t="s">
        <v>233</v>
      </c>
      <c r="C742" s="614" t="s">
        <v>244</v>
      </c>
      <c r="D742" s="614" t="s">
        <v>250</v>
      </c>
      <c r="E742" s="614" t="s">
        <v>4</v>
      </c>
      <c r="F742" s="615" t="str">
        <f t="shared" si="22"/>
        <v>PESQUISA EM MEIO AMBIENTE;EMPRESA PETROLÍFERA;GRANDE;PÚBLICA;NÃO</v>
      </c>
      <c r="G742" s="616" t="s">
        <v>1567</v>
      </c>
      <c r="H742" s="617" t="str">
        <f t="shared" si="23"/>
        <v>O CAMPO A.8 NÃO PODE SER PREENCHIDO SE A INFORMAÇÃO DO CAMPO A.7 FOR DIFERENTE DE"EMPRESA BRASILEIRA".</v>
      </c>
    </row>
    <row r="743" spans="1:8" ht="12" x14ac:dyDescent="0.3">
      <c r="A743" s="614" t="s">
        <v>22</v>
      </c>
      <c r="B743" s="614" t="s">
        <v>233</v>
      </c>
      <c r="C743" s="614" t="s">
        <v>244</v>
      </c>
      <c r="D743" s="614" t="s">
        <v>250</v>
      </c>
      <c r="E743" s="614" t="s">
        <v>2354</v>
      </c>
      <c r="F743" s="615" t="str">
        <f t="shared" si="22"/>
        <v>PESQUISA EM MEIO AMBIENTE;EMPRESA PETROLÍFERA;GRANDE;PÚBLICA;</v>
      </c>
      <c r="G743" s="616" t="s">
        <v>1567</v>
      </c>
      <c r="H743" s="617" t="str">
        <f t="shared" si="23"/>
        <v>O CAMPO A.8 NÃO PODE SER PREENCHIDO SE A INFORMAÇÃO DO CAMPO A.7 FOR DIFERENTE DE"EMPRESA BRASILEIRA".</v>
      </c>
    </row>
    <row r="744" spans="1:8" ht="12" x14ac:dyDescent="0.3">
      <c r="A744" s="614" t="s">
        <v>22</v>
      </c>
      <c r="B744" s="614" t="s">
        <v>233</v>
      </c>
      <c r="C744" s="614" t="s">
        <v>244</v>
      </c>
      <c r="D744" s="614" t="s">
        <v>251</v>
      </c>
      <c r="E744" s="614" t="s">
        <v>3</v>
      </c>
      <c r="F744" s="615" t="str">
        <f t="shared" si="22"/>
        <v>PESQUISA EM MEIO AMBIENTE;EMPRESA PETROLÍFERA;GRANDE;PRIVADA;SIM</v>
      </c>
      <c r="G744" s="616" t="s">
        <v>1567</v>
      </c>
      <c r="H744" s="617" t="str">
        <f t="shared" si="23"/>
        <v>O CAMPO A.8 NÃO PODE SER PREENCHIDO SE A INFORMAÇÃO DO CAMPO A.7 FOR DIFERENTE DE"EMPRESA BRASILEIRA".</v>
      </c>
    </row>
    <row r="745" spans="1:8" ht="12" x14ac:dyDescent="0.3">
      <c r="A745" s="614" t="s">
        <v>22</v>
      </c>
      <c r="B745" s="614" t="s">
        <v>233</v>
      </c>
      <c r="C745" s="614" t="s">
        <v>244</v>
      </c>
      <c r="D745" s="614" t="s">
        <v>251</v>
      </c>
      <c r="E745" s="614" t="s">
        <v>4</v>
      </c>
      <c r="F745" s="615" t="str">
        <f t="shared" si="22"/>
        <v>PESQUISA EM MEIO AMBIENTE;EMPRESA PETROLÍFERA;GRANDE;PRIVADA;NÃO</v>
      </c>
      <c r="G745" s="616" t="s">
        <v>1567</v>
      </c>
      <c r="H745" s="617" t="str">
        <f t="shared" si="23"/>
        <v>O CAMPO A.8 NÃO PODE SER PREENCHIDO SE A INFORMAÇÃO DO CAMPO A.7 FOR DIFERENTE DE"EMPRESA BRASILEIRA".</v>
      </c>
    </row>
    <row r="746" spans="1:8" ht="12" x14ac:dyDescent="0.3">
      <c r="A746" s="614" t="s">
        <v>22</v>
      </c>
      <c r="B746" s="614" t="s">
        <v>233</v>
      </c>
      <c r="C746" s="614" t="s">
        <v>244</v>
      </c>
      <c r="D746" s="614" t="s">
        <v>251</v>
      </c>
      <c r="E746" s="614" t="s">
        <v>2354</v>
      </c>
      <c r="F746" s="615" t="str">
        <f t="shared" si="22"/>
        <v>PESQUISA EM MEIO AMBIENTE;EMPRESA PETROLÍFERA;GRANDE;PRIVADA;</v>
      </c>
      <c r="G746" s="616" t="s">
        <v>1567</v>
      </c>
      <c r="H746" s="617" t="str">
        <f t="shared" si="23"/>
        <v>O CAMPO A.8 NÃO PODE SER PREENCHIDO SE A INFORMAÇÃO DO CAMPO A.7 FOR DIFERENTE DE"EMPRESA BRASILEIRA".</v>
      </c>
    </row>
    <row r="747" spans="1:8" ht="12" x14ac:dyDescent="0.3">
      <c r="A747" s="614" t="s">
        <v>22</v>
      </c>
      <c r="B747" s="614" t="s">
        <v>233</v>
      </c>
      <c r="C747" s="614" t="s">
        <v>244</v>
      </c>
      <c r="D747" s="614" t="s">
        <v>2354</v>
      </c>
      <c r="E747" s="614" t="s">
        <v>3</v>
      </c>
      <c r="F747" s="615" t="str">
        <f t="shared" si="22"/>
        <v>PESQUISA EM MEIO AMBIENTE;EMPRESA PETROLÍFERA;GRANDE;;SIM</v>
      </c>
      <c r="G747" s="616" t="s">
        <v>1567</v>
      </c>
      <c r="H747" s="617" t="str">
        <f t="shared" si="23"/>
        <v>O CAMPO A.8 NÃO PODE SER PREENCHIDO SE A INFORMAÇÃO DO CAMPO A.7 FOR DIFERENTE DE"EMPRESA BRASILEIRA".</v>
      </c>
    </row>
    <row r="748" spans="1:8" ht="12" x14ac:dyDescent="0.3">
      <c r="A748" s="614" t="s">
        <v>22</v>
      </c>
      <c r="B748" s="614" t="s">
        <v>233</v>
      </c>
      <c r="C748" s="614" t="s">
        <v>244</v>
      </c>
      <c r="D748" s="614" t="s">
        <v>2354</v>
      </c>
      <c r="E748" s="614" t="s">
        <v>4</v>
      </c>
      <c r="F748" s="615" t="str">
        <f t="shared" si="22"/>
        <v>PESQUISA EM MEIO AMBIENTE;EMPRESA PETROLÍFERA;GRANDE;;NÃO</v>
      </c>
      <c r="G748" s="616" t="s">
        <v>1567</v>
      </c>
      <c r="H748" s="617" t="str">
        <f t="shared" si="23"/>
        <v>O CAMPO A.8 NÃO PODE SER PREENCHIDO SE A INFORMAÇÃO DO CAMPO A.7 FOR DIFERENTE DE"EMPRESA BRASILEIRA".</v>
      </c>
    </row>
    <row r="749" spans="1:8" ht="12" x14ac:dyDescent="0.3">
      <c r="A749" s="614" t="s">
        <v>22</v>
      </c>
      <c r="B749" s="614" t="s">
        <v>233</v>
      </c>
      <c r="C749" s="614" t="s">
        <v>244</v>
      </c>
      <c r="D749" s="614" t="s">
        <v>2354</v>
      </c>
      <c r="E749" s="614" t="s">
        <v>2354</v>
      </c>
      <c r="F749" s="615" t="str">
        <f t="shared" si="22"/>
        <v>PESQUISA EM MEIO AMBIENTE;EMPRESA PETROLÍFERA;GRANDE;;</v>
      </c>
      <c r="G749" s="616" t="s">
        <v>1567</v>
      </c>
      <c r="H749" s="617" t="str">
        <f t="shared" si="23"/>
        <v>O CAMPO A.8 NÃO PODE SER PREENCHIDO SE A INFORMAÇÃO DO CAMPO A.7 FOR DIFERENTE DE"EMPRESA BRASILEIRA".</v>
      </c>
    </row>
    <row r="750" spans="1:8" ht="12" x14ac:dyDescent="0.3">
      <c r="A750" s="614" t="s">
        <v>22</v>
      </c>
      <c r="B750" s="614" t="s">
        <v>233</v>
      </c>
      <c r="C750" s="614" t="s">
        <v>2354</v>
      </c>
      <c r="D750" s="614" t="s">
        <v>250</v>
      </c>
      <c r="E750" s="614" t="s">
        <v>3</v>
      </c>
      <c r="F750" s="615" t="str">
        <f t="shared" si="22"/>
        <v>PESQUISA EM MEIO AMBIENTE;EMPRESA PETROLÍFERA;;PÚBLICA;SIM</v>
      </c>
      <c r="G750" s="616" t="s">
        <v>1567</v>
      </c>
      <c r="H750" s="617" t="str">
        <f t="shared" si="23"/>
        <v>O CAMPO A.10 NÃO PODE SER PREENCHIDO SE A INFORMAÇÃO DO CAMPO A.7 FOR DIFERENTE DE"INSTITUIÇÃO CREDENCIADA".</v>
      </c>
    </row>
    <row r="751" spans="1:8" ht="12" x14ac:dyDescent="0.3">
      <c r="A751" s="614" t="s">
        <v>22</v>
      </c>
      <c r="B751" s="614" t="s">
        <v>233</v>
      </c>
      <c r="C751" s="614" t="s">
        <v>2354</v>
      </c>
      <c r="D751" s="614" t="s">
        <v>250</v>
      </c>
      <c r="E751" s="614" t="s">
        <v>4</v>
      </c>
      <c r="F751" s="615" t="str">
        <f t="shared" si="22"/>
        <v>PESQUISA EM MEIO AMBIENTE;EMPRESA PETROLÍFERA;;PÚBLICA;NÃO</v>
      </c>
      <c r="G751" s="616" t="s">
        <v>1567</v>
      </c>
      <c r="H751" s="617" t="str">
        <f t="shared" si="23"/>
        <v>O CAMPO A.10 NÃO PODE SER PREENCHIDO SE A INFORMAÇÃO DO CAMPO A.7 FOR DIFERENTE DE"INSTITUIÇÃO CREDENCIADA".</v>
      </c>
    </row>
    <row r="752" spans="1:8" ht="12" x14ac:dyDescent="0.3">
      <c r="A752" s="614" t="s">
        <v>22</v>
      </c>
      <c r="B752" s="614" t="s">
        <v>233</v>
      </c>
      <c r="C752" s="614" t="s">
        <v>2354</v>
      </c>
      <c r="D752" s="614" t="s">
        <v>250</v>
      </c>
      <c r="E752" s="614" t="s">
        <v>2354</v>
      </c>
      <c r="F752" s="615" t="str">
        <f t="shared" si="22"/>
        <v>PESQUISA EM MEIO AMBIENTE;EMPRESA PETROLÍFERA;;PÚBLICA;</v>
      </c>
      <c r="G752" s="616" t="s">
        <v>1567</v>
      </c>
      <c r="H752" s="617" t="str">
        <f t="shared" si="23"/>
        <v>O CAMPO A.10 NÃO PODE SER PREENCHIDO SE A INFORMAÇÃO DO CAMPO A.7 FOR DIFERENTE DE"INSTITUIÇÃO CREDENCIADA".</v>
      </c>
    </row>
    <row r="753" spans="1:8" ht="12" x14ac:dyDescent="0.3">
      <c r="A753" s="614" t="s">
        <v>22</v>
      </c>
      <c r="B753" s="614" t="s">
        <v>233</v>
      </c>
      <c r="C753" s="614" t="s">
        <v>2354</v>
      </c>
      <c r="D753" s="614" t="s">
        <v>251</v>
      </c>
      <c r="E753" s="614" t="s">
        <v>3</v>
      </c>
      <c r="F753" s="615" t="str">
        <f t="shared" si="22"/>
        <v>PESQUISA EM MEIO AMBIENTE;EMPRESA PETROLÍFERA;;PRIVADA;SIM</v>
      </c>
      <c r="G753" s="616" t="s">
        <v>1567</v>
      </c>
      <c r="H753" s="617" t="str">
        <f t="shared" si="23"/>
        <v>O CAMPO A.10 NÃO PODE SER PREENCHIDO SE A INFORMAÇÃO DO CAMPO A.7 FOR DIFERENTE DE"INSTITUIÇÃO CREDENCIADA".</v>
      </c>
    </row>
    <row r="754" spans="1:8" ht="12" x14ac:dyDescent="0.3">
      <c r="A754" s="614" t="s">
        <v>22</v>
      </c>
      <c r="B754" s="614" t="s">
        <v>233</v>
      </c>
      <c r="C754" s="614" t="s">
        <v>2354</v>
      </c>
      <c r="D754" s="614" t="s">
        <v>251</v>
      </c>
      <c r="E754" s="614" t="s">
        <v>4</v>
      </c>
      <c r="F754" s="615" t="str">
        <f t="shared" si="22"/>
        <v>PESQUISA EM MEIO AMBIENTE;EMPRESA PETROLÍFERA;;PRIVADA;NÃO</v>
      </c>
      <c r="G754" s="616" t="s">
        <v>1567</v>
      </c>
      <c r="H754" s="617" t="str">
        <f t="shared" si="23"/>
        <v>O CAMPO A.10 NÃO PODE SER PREENCHIDO SE A INFORMAÇÃO DO CAMPO A.7 FOR DIFERENTE DE"INSTITUIÇÃO CREDENCIADA".</v>
      </c>
    </row>
    <row r="755" spans="1:8" ht="12" x14ac:dyDescent="0.3">
      <c r="A755" s="614" t="s">
        <v>22</v>
      </c>
      <c r="B755" s="614" t="s">
        <v>233</v>
      </c>
      <c r="C755" s="614" t="s">
        <v>2354</v>
      </c>
      <c r="D755" s="614" t="s">
        <v>251</v>
      </c>
      <c r="E755" s="614" t="s">
        <v>2354</v>
      </c>
      <c r="F755" s="615" t="str">
        <f t="shared" si="22"/>
        <v>PESQUISA EM MEIO AMBIENTE;EMPRESA PETROLÍFERA;;PRIVADA;</v>
      </c>
      <c r="G755" s="616" t="s">
        <v>1567</v>
      </c>
      <c r="H755" s="617" t="str">
        <f t="shared" si="23"/>
        <v>O CAMPO A.10 NÃO PODE SER PREENCHIDO SE A INFORMAÇÃO DO CAMPO A.7 FOR DIFERENTE DE"INSTITUIÇÃO CREDENCIADA".</v>
      </c>
    </row>
    <row r="756" spans="1:8" ht="12" x14ac:dyDescent="0.3">
      <c r="A756" s="614" t="s">
        <v>22</v>
      </c>
      <c r="B756" s="614" t="s">
        <v>233</v>
      </c>
      <c r="C756" s="614" t="s">
        <v>2354</v>
      </c>
      <c r="D756" s="614" t="s">
        <v>2354</v>
      </c>
      <c r="E756" s="614" t="s">
        <v>3</v>
      </c>
      <c r="F756" s="615" t="str">
        <f t="shared" si="22"/>
        <v>PESQUISA EM MEIO AMBIENTE;EMPRESA PETROLÍFERA;;;SIM</v>
      </c>
      <c r="G756" s="616" t="s">
        <v>1567</v>
      </c>
      <c r="H756" s="617" t="str">
        <f t="shared" si="23"/>
        <v>O CAMPO A.11 NÃO PODE SER PREENCHIDO SE A INFORMAÇÃO DO CAMPO A.7 FOR DIFERENTE DE"INSTITUIÇÃO CREDENCIADA" OU SE A INFIRMAÇÃO DO CAMPO A.10 FOR DIFERENTE DE "PRIVADA".</v>
      </c>
    </row>
    <row r="757" spans="1:8" ht="12" x14ac:dyDescent="0.3">
      <c r="A757" s="614" t="s">
        <v>22</v>
      </c>
      <c r="B757" s="614" t="s">
        <v>233</v>
      </c>
      <c r="C757" s="614" t="s">
        <v>2354</v>
      </c>
      <c r="D757" s="614" t="s">
        <v>2354</v>
      </c>
      <c r="E757" s="614" t="s">
        <v>4</v>
      </c>
      <c r="F757" s="615" t="str">
        <f t="shared" si="22"/>
        <v>PESQUISA EM MEIO AMBIENTE;EMPRESA PETROLÍFERA;;;NÃO</v>
      </c>
      <c r="G757" s="616" t="s">
        <v>1567</v>
      </c>
      <c r="H757" s="617" t="str">
        <f t="shared" si="23"/>
        <v>O CAMPO A.11 NÃO PODE SER PREENCHIDO SE A INFORMAÇÃO DO CAMPO A.7 FOR DIFERENTE DE"INSTITUIÇÃO CREDENCIADA" OU SE A INFIRMAÇÃO DO CAMPO A.10 FOR DIFERENTE DE "PRIVADA".</v>
      </c>
    </row>
    <row r="758" spans="1:8" ht="12" x14ac:dyDescent="0.3">
      <c r="A758" s="614" t="s">
        <v>22</v>
      </c>
      <c r="B758" s="614" t="s">
        <v>233</v>
      </c>
      <c r="C758" s="614" t="s">
        <v>2354</v>
      </c>
      <c r="D758" s="614" t="s">
        <v>2354</v>
      </c>
      <c r="E758" s="614" t="s">
        <v>2354</v>
      </c>
      <c r="F758" s="615" t="str">
        <f t="shared" si="22"/>
        <v>PESQUISA EM MEIO AMBIENTE;EMPRESA PETROLÍFERA;;;</v>
      </c>
      <c r="G758" s="616" t="s">
        <v>1575</v>
      </c>
      <c r="H758" s="617" t="str">
        <f t="shared" si="23"/>
        <v/>
      </c>
    </row>
    <row r="759" spans="1:8" ht="12" x14ac:dyDescent="0.3">
      <c r="A759" s="614" t="s">
        <v>25</v>
      </c>
      <c r="B759" s="614" t="s">
        <v>233</v>
      </c>
      <c r="C759" s="614" t="s">
        <v>261</v>
      </c>
      <c r="D759" s="614" t="s">
        <v>250</v>
      </c>
      <c r="E759" s="614" t="s">
        <v>3</v>
      </c>
      <c r="F759" s="615" t="str">
        <f t="shared" si="22"/>
        <v>PESQUISA EM CIÊNCIAS SOCIAIS, HUMANAS E DA VIDA;EMPRESA PETROLÍFERA;MICRO OU PEQUENO;PÚBLICA;SIM</v>
      </c>
      <c r="G759" s="616" t="s">
        <v>1567</v>
      </c>
      <c r="H759" s="617" t="str">
        <f t="shared" si="23"/>
        <v>O CAMPO A.8 NÃO PODE SER PREENCHIDO SE A INFORMAÇÃO DO CAMPO A.7 FOR DIFERENTE DE"EMPRESA BRASILEIRA".</v>
      </c>
    </row>
    <row r="760" spans="1:8" ht="12" x14ac:dyDescent="0.3">
      <c r="A760" s="614" t="s">
        <v>25</v>
      </c>
      <c r="B760" s="614" t="s">
        <v>233</v>
      </c>
      <c r="C760" s="614" t="s">
        <v>261</v>
      </c>
      <c r="D760" s="614" t="s">
        <v>250</v>
      </c>
      <c r="E760" s="614" t="s">
        <v>4</v>
      </c>
      <c r="F760" s="615" t="str">
        <f t="shared" si="22"/>
        <v>PESQUISA EM CIÊNCIAS SOCIAIS, HUMANAS E DA VIDA;EMPRESA PETROLÍFERA;MICRO OU PEQUENO;PÚBLICA;NÃO</v>
      </c>
      <c r="G760" s="616" t="s">
        <v>1567</v>
      </c>
      <c r="H760" s="617" t="str">
        <f t="shared" si="23"/>
        <v>O CAMPO A.8 NÃO PODE SER PREENCHIDO SE A INFORMAÇÃO DO CAMPO A.7 FOR DIFERENTE DE"EMPRESA BRASILEIRA".</v>
      </c>
    </row>
    <row r="761" spans="1:8" ht="12" x14ac:dyDescent="0.3">
      <c r="A761" s="614" t="s">
        <v>25</v>
      </c>
      <c r="B761" s="614" t="s">
        <v>233</v>
      </c>
      <c r="C761" s="614" t="s">
        <v>261</v>
      </c>
      <c r="D761" s="614" t="s">
        <v>250</v>
      </c>
      <c r="E761" s="614" t="s">
        <v>2354</v>
      </c>
      <c r="F761" s="615" t="str">
        <f t="shared" si="22"/>
        <v>PESQUISA EM CIÊNCIAS SOCIAIS, HUMANAS E DA VIDA;EMPRESA PETROLÍFERA;MICRO OU PEQUENO;PÚBLICA;</v>
      </c>
      <c r="G761" s="616" t="s">
        <v>1567</v>
      </c>
      <c r="H761" s="617" t="str">
        <f t="shared" si="23"/>
        <v>O CAMPO A.8 NÃO PODE SER PREENCHIDO SE A INFORMAÇÃO DO CAMPO A.7 FOR DIFERENTE DE"EMPRESA BRASILEIRA".</v>
      </c>
    </row>
    <row r="762" spans="1:8" ht="12" x14ac:dyDescent="0.3">
      <c r="A762" s="614" t="s">
        <v>25</v>
      </c>
      <c r="B762" s="614" t="s">
        <v>233</v>
      </c>
      <c r="C762" s="614" t="s">
        <v>261</v>
      </c>
      <c r="D762" s="614" t="s">
        <v>251</v>
      </c>
      <c r="E762" s="614" t="s">
        <v>3</v>
      </c>
      <c r="F762" s="615" t="str">
        <f t="shared" si="22"/>
        <v>PESQUISA EM CIÊNCIAS SOCIAIS, HUMANAS E DA VIDA;EMPRESA PETROLÍFERA;MICRO OU PEQUENO;PRIVADA;SIM</v>
      </c>
      <c r="G762" s="616" t="s">
        <v>1567</v>
      </c>
      <c r="H762" s="617" t="str">
        <f t="shared" si="23"/>
        <v>O CAMPO A.8 NÃO PODE SER PREENCHIDO SE A INFORMAÇÃO DO CAMPO A.7 FOR DIFERENTE DE"EMPRESA BRASILEIRA".</v>
      </c>
    </row>
    <row r="763" spans="1:8" ht="12" x14ac:dyDescent="0.3">
      <c r="A763" s="614" t="s">
        <v>25</v>
      </c>
      <c r="B763" s="614" t="s">
        <v>233</v>
      </c>
      <c r="C763" s="614" t="s">
        <v>261</v>
      </c>
      <c r="D763" s="614" t="s">
        <v>251</v>
      </c>
      <c r="E763" s="614" t="s">
        <v>4</v>
      </c>
      <c r="F763" s="615" t="str">
        <f t="shared" si="22"/>
        <v>PESQUISA EM CIÊNCIAS SOCIAIS, HUMANAS E DA VIDA;EMPRESA PETROLÍFERA;MICRO OU PEQUENO;PRIVADA;NÃO</v>
      </c>
      <c r="G763" s="616" t="s">
        <v>1567</v>
      </c>
      <c r="H763" s="617" t="str">
        <f t="shared" si="23"/>
        <v>O CAMPO A.8 NÃO PODE SER PREENCHIDO SE A INFORMAÇÃO DO CAMPO A.7 FOR DIFERENTE DE"EMPRESA BRASILEIRA".</v>
      </c>
    </row>
    <row r="764" spans="1:8" ht="12" x14ac:dyDescent="0.3">
      <c r="A764" s="614" t="s">
        <v>25</v>
      </c>
      <c r="B764" s="614" t="s">
        <v>233</v>
      </c>
      <c r="C764" s="614" t="s">
        <v>261</v>
      </c>
      <c r="D764" s="614" t="s">
        <v>251</v>
      </c>
      <c r="E764" s="614" t="s">
        <v>2354</v>
      </c>
      <c r="F764" s="615" t="str">
        <f t="shared" si="22"/>
        <v>PESQUISA EM CIÊNCIAS SOCIAIS, HUMANAS E DA VIDA;EMPRESA PETROLÍFERA;MICRO OU PEQUENO;PRIVADA;</v>
      </c>
      <c r="G764" s="616" t="s">
        <v>1567</v>
      </c>
      <c r="H764" s="617" t="str">
        <f t="shared" si="23"/>
        <v>O CAMPO A.8 NÃO PODE SER PREENCHIDO SE A INFORMAÇÃO DO CAMPO A.7 FOR DIFERENTE DE"EMPRESA BRASILEIRA".</v>
      </c>
    </row>
    <row r="765" spans="1:8" ht="12" x14ac:dyDescent="0.3">
      <c r="A765" s="614" t="s">
        <v>25</v>
      </c>
      <c r="B765" s="614" t="s">
        <v>233</v>
      </c>
      <c r="C765" s="614" t="s">
        <v>261</v>
      </c>
      <c r="D765" s="614" t="s">
        <v>2354</v>
      </c>
      <c r="E765" s="614" t="s">
        <v>3</v>
      </c>
      <c r="F765" s="615" t="str">
        <f t="shared" si="22"/>
        <v>PESQUISA EM CIÊNCIAS SOCIAIS, HUMANAS E DA VIDA;EMPRESA PETROLÍFERA;MICRO OU PEQUENO;;SIM</v>
      </c>
      <c r="G765" s="616" t="s">
        <v>1567</v>
      </c>
      <c r="H765" s="617" t="str">
        <f t="shared" si="23"/>
        <v>O CAMPO A.8 NÃO PODE SER PREENCHIDO SE A INFORMAÇÃO DO CAMPO A.7 FOR DIFERENTE DE"EMPRESA BRASILEIRA".</v>
      </c>
    </row>
    <row r="766" spans="1:8" ht="12" x14ac:dyDescent="0.3">
      <c r="A766" s="614" t="s">
        <v>25</v>
      </c>
      <c r="B766" s="614" t="s">
        <v>233</v>
      </c>
      <c r="C766" s="614" t="s">
        <v>261</v>
      </c>
      <c r="D766" s="614" t="s">
        <v>2354</v>
      </c>
      <c r="E766" s="614" t="s">
        <v>4</v>
      </c>
      <c r="F766" s="615" t="str">
        <f t="shared" si="22"/>
        <v>PESQUISA EM CIÊNCIAS SOCIAIS, HUMANAS E DA VIDA;EMPRESA PETROLÍFERA;MICRO OU PEQUENO;;NÃO</v>
      </c>
      <c r="G766" s="616" t="s">
        <v>1567</v>
      </c>
      <c r="H766" s="617" t="str">
        <f t="shared" si="23"/>
        <v>O CAMPO A.8 NÃO PODE SER PREENCHIDO SE A INFORMAÇÃO DO CAMPO A.7 FOR DIFERENTE DE"EMPRESA BRASILEIRA".</v>
      </c>
    </row>
    <row r="767" spans="1:8" ht="12" x14ac:dyDescent="0.3">
      <c r="A767" s="614" t="s">
        <v>25</v>
      </c>
      <c r="B767" s="614" t="s">
        <v>233</v>
      </c>
      <c r="C767" s="614" t="s">
        <v>261</v>
      </c>
      <c r="D767" s="614" t="s">
        <v>2354</v>
      </c>
      <c r="E767" s="614" t="s">
        <v>2354</v>
      </c>
      <c r="F767" s="615" t="str">
        <f t="shared" si="22"/>
        <v>PESQUISA EM CIÊNCIAS SOCIAIS, HUMANAS E DA VIDA;EMPRESA PETROLÍFERA;MICRO OU PEQUENO;;</v>
      </c>
      <c r="G767" s="616" t="s">
        <v>1567</v>
      </c>
      <c r="H767" s="617" t="str">
        <f t="shared" si="23"/>
        <v>O CAMPO A.8 NÃO PODE SER PREENCHIDO SE A INFORMAÇÃO DO CAMPO A.7 FOR DIFERENTE DE"EMPRESA BRASILEIRA".</v>
      </c>
    </row>
    <row r="768" spans="1:8" ht="12" x14ac:dyDescent="0.3">
      <c r="A768" s="614" t="s">
        <v>25</v>
      </c>
      <c r="B768" s="614" t="s">
        <v>233</v>
      </c>
      <c r="C768" s="614" t="s">
        <v>243</v>
      </c>
      <c r="D768" s="614" t="s">
        <v>250</v>
      </c>
      <c r="E768" s="614" t="s">
        <v>3</v>
      </c>
      <c r="F768" s="615" t="str">
        <f t="shared" si="22"/>
        <v>PESQUISA EM CIÊNCIAS SOCIAIS, HUMANAS E DA VIDA;EMPRESA PETROLÍFERA;MÉDIO;PÚBLICA;SIM</v>
      </c>
      <c r="G768" s="616" t="s">
        <v>1567</v>
      </c>
      <c r="H768" s="617" t="str">
        <f t="shared" si="23"/>
        <v>O CAMPO A.8 NÃO PODE SER PREENCHIDO SE A INFORMAÇÃO DO CAMPO A.7 FOR DIFERENTE DE"EMPRESA BRASILEIRA".</v>
      </c>
    </row>
    <row r="769" spans="1:8" ht="12" x14ac:dyDescent="0.3">
      <c r="A769" s="614" t="s">
        <v>25</v>
      </c>
      <c r="B769" s="614" t="s">
        <v>233</v>
      </c>
      <c r="C769" s="614" t="s">
        <v>243</v>
      </c>
      <c r="D769" s="614" t="s">
        <v>250</v>
      </c>
      <c r="E769" s="614" t="s">
        <v>4</v>
      </c>
      <c r="F769" s="615" t="str">
        <f t="shared" si="22"/>
        <v>PESQUISA EM CIÊNCIAS SOCIAIS, HUMANAS E DA VIDA;EMPRESA PETROLÍFERA;MÉDIO;PÚBLICA;NÃO</v>
      </c>
      <c r="G769" s="616" t="s">
        <v>1567</v>
      </c>
      <c r="H769" s="617" t="str">
        <f t="shared" si="23"/>
        <v>O CAMPO A.8 NÃO PODE SER PREENCHIDO SE A INFORMAÇÃO DO CAMPO A.7 FOR DIFERENTE DE"EMPRESA BRASILEIRA".</v>
      </c>
    </row>
    <row r="770" spans="1:8" ht="12" x14ac:dyDescent="0.3">
      <c r="A770" s="614" t="s">
        <v>25</v>
      </c>
      <c r="B770" s="614" t="s">
        <v>233</v>
      </c>
      <c r="C770" s="614" t="s">
        <v>243</v>
      </c>
      <c r="D770" s="614" t="s">
        <v>250</v>
      </c>
      <c r="E770" s="614" t="s">
        <v>2354</v>
      </c>
      <c r="F770" s="615" t="str">
        <f t="shared" si="22"/>
        <v>PESQUISA EM CIÊNCIAS SOCIAIS, HUMANAS E DA VIDA;EMPRESA PETROLÍFERA;MÉDIO;PÚBLICA;</v>
      </c>
      <c r="G770" s="616" t="s">
        <v>1567</v>
      </c>
      <c r="H770" s="617" t="str">
        <f t="shared" si="23"/>
        <v>O CAMPO A.8 NÃO PODE SER PREENCHIDO SE A INFORMAÇÃO DO CAMPO A.7 FOR DIFERENTE DE"EMPRESA BRASILEIRA".</v>
      </c>
    </row>
    <row r="771" spans="1:8" ht="12" x14ac:dyDescent="0.3">
      <c r="A771" s="614" t="s">
        <v>25</v>
      </c>
      <c r="B771" s="614" t="s">
        <v>233</v>
      </c>
      <c r="C771" s="614" t="s">
        <v>243</v>
      </c>
      <c r="D771" s="614" t="s">
        <v>251</v>
      </c>
      <c r="E771" s="614" t="s">
        <v>3</v>
      </c>
      <c r="F771" s="615" t="str">
        <f t="shared" ref="F771:F834" si="24">CONCATENATE(A771,";",B771,";",C771,";",D771,";",E771)</f>
        <v>PESQUISA EM CIÊNCIAS SOCIAIS, HUMANAS E DA VIDA;EMPRESA PETROLÍFERA;MÉDIO;PRIVADA;SIM</v>
      </c>
      <c r="G771" s="616" t="s">
        <v>1567</v>
      </c>
      <c r="H771" s="617" t="str">
        <f t="shared" ref="H771:H834" si="25">IF(AND(B771=$J$7,C771=""),$K$12,IF(AND(B771&lt;&gt;$J$7,C771&lt;&gt;""),$K$13,IF(AND(B771=$J$5,D771=""),$K$14,IF(AND(B771&lt;&gt;$J$5,D771&lt;&gt;""),$K$15,IF(AND(B771=$J$5,D771=$M$6,E771=""),$K$16,IF(AND(OR(B771&lt;&gt;$J$5,D771&lt;&gt;$M$6),E771&lt;&gt;""),$K$17,IF(G771="N",$K$18,"")))))))</f>
        <v>O CAMPO A.8 NÃO PODE SER PREENCHIDO SE A INFORMAÇÃO DO CAMPO A.7 FOR DIFERENTE DE"EMPRESA BRASILEIRA".</v>
      </c>
    </row>
    <row r="772" spans="1:8" ht="12" x14ac:dyDescent="0.3">
      <c r="A772" s="614" t="s">
        <v>25</v>
      </c>
      <c r="B772" s="614" t="s">
        <v>233</v>
      </c>
      <c r="C772" s="614" t="s">
        <v>243</v>
      </c>
      <c r="D772" s="614" t="s">
        <v>251</v>
      </c>
      <c r="E772" s="614" t="s">
        <v>4</v>
      </c>
      <c r="F772" s="615" t="str">
        <f t="shared" si="24"/>
        <v>PESQUISA EM CIÊNCIAS SOCIAIS, HUMANAS E DA VIDA;EMPRESA PETROLÍFERA;MÉDIO;PRIVADA;NÃO</v>
      </c>
      <c r="G772" s="616" t="s">
        <v>1567</v>
      </c>
      <c r="H772" s="617" t="str">
        <f t="shared" si="25"/>
        <v>O CAMPO A.8 NÃO PODE SER PREENCHIDO SE A INFORMAÇÃO DO CAMPO A.7 FOR DIFERENTE DE"EMPRESA BRASILEIRA".</v>
      </c>
    </row>
    <row r="773" spans="1:8" ht="12" x14ac:dyDescent="0.3">
      <c r="A773" s="614" t="s">
        <v>25</v>
      </c>
      <c r="B773" s="614" t="s">
        <v>233</v>
      </c>
      <c r="C773" s="614" t="s">
        <v>243</v>
      </c>
      <c r="D773" s="614" t="s">
        <v>251</v>
      </c>
      <c r="E773" s="614" t="s">
        <v>2354</v>
      </c>
      <c r="F773" s="615" t="str">
        <f t="shared" si="24"/>
        <v>PESQUISA EM CIÊNCIAS SOCIAIS, HUMANAS E DA VIDA;EMPRESA PETROLÍFERA;MÉDIO;PRIVADA;</v>
      </c>
      <c r="G773" s="616" t="s">
        <v>1567</v>
      </c>
      <c r="H773" s="617" t="str">
        <f t="shared" si="25"/>
        <v>O CAMPO A.8 NÃO PODE SER PREENCHIDO SE A INFORMAÇÃO DO CAMPO A.7 FOR DIFERENTE DE"EMPRESA BRASILEIRA".</v>
      </c>
    </row>
    <row r="774" spans="1:8" ht="12" x14ac:dyDescent="0.3">
      <c r="A774" s="614" t="s">
        <v>25</v>
      </c>
      <c r="B774" s="614" t="s">
        <v>233</v>
      </c>
      <c r="C774" s="614" t="s">
        <v>243</v>
      </c>
      <c r="D774" s="614" t="s">
        <v>2354</v>
      </c>
      <c r="E774" s="614" t="s">
        <v>3</v>
      </c>
      <c r="F774" s="615" t="str">
        <f t="shared" si="24"/>
        <v>PESQUISA EM CIÊNCIAS SOCIAIS, HUMANAS E DA VIDA;EMPRESA PETROLÍFERA;MÉDIO;;SIM</v>
      </c>
      <c r="G774" s="616" t="s">
        <v>1567</v>
      </c>
      <c r="H774" s="617" t="str">
        <f t="shared" si="25"/>
        <v>O CAMPO A.8 NÃO PODE SER PREENCHIDO SE A INFORMAÇÃO DO CAMPO A.7 FOR DIFERENTE DE"EMPRESA BRASILEIRA".</v>
      </c>
    </row>
    <row r="775" spans="1:8" ht="12" x14ac:dyDescent="0.3">
      <c r="A775" s="614" t="s">
        <v>25</v>
      </c>
      <c r="B775" s="614" t="s">
        <v>233</v>
      </c>
      <c r="C775" s="614" t="s">
        <v>243</v>
      </c>
      <c r="D775" s="614" t="s">
        <v>2354</v>
      </c>
      <c r="E775" s="614" t="s">
        <v>4</v>
      </c>
      <c r="F775" s="615" t="str">
        <f t="shared" si="24"/>
        <v>PESQUISA EM CIÊNCIAS SOCIAIS, HUMANAS E DA VIDA;EMPRESA PETROLÍFERA;MÉDIO;;NÃO</v>
      </c>
      <c r="G775" s="616" t="s">
        <v>1567</v>
      </c>
      <c r="H775" s="617" t="str">
        <f t="shared" si="25"/>
        <v>O CAMPO A.8 NÃO PODE SER PREENCHIDO SE A INFORMAÇÃO DO CAMPO A.7 FOR DIFERENTE DE"EMPRESA BRASILEIRA".</v>
      </c>
    </row>
    <row r="776" spans="1:8" ht="12" x14ac:dyDescent="0.3">
      <c r="A776" s="614" t="s">
        <v>25</v>
      </c>
      <c r="B776" s="614" t="s">
        <v>233</v>
      </c>
      <c r="C776" s="614" t="s">
        <v>243</v>
      </c>
      <c r="D776" s="614" t="s">
        <v>2354</v>
      </c>
      <c r="E776" s="614" t="s">
        <v>2354</v>
      </c>
      <c r="F776" s="615" t="str">
        <f t="shared" si="24"/>
        <v>PESQUISA EM CIÊNCIAS SOCIAIS, HUMANAS E DA VIDA;EMPRESA PETROLÍFERA;MÉDIO;;</v>
      </c>
      <c r="G776" s="616" t="s">
        <v>1567</v>
      </c>
      <c r="H776" s="617" t="str">
        <f t="shared" si="25"/>
        <v>O CAMPO A.8 NÃO PODE SER PREENCHIDO SE A INFORMAÇÃO DO CAMPO A.7 FOR DIFERENTE DE"EMPRESA BRASILEIRA".</v>
      </c>
    </row>
    <row r="777" spans="1:8" ht="12" x14ac:dyDescent="0.3">
      <c r="A777" s="614" t="s">
        <v>25</v>
      </c>
      <c r="B777" s="614" t="s">
        <v>233</v>
      </c>
      <c r="C777" s="614" t="s">
        <v>244</v>
      </c>
      <c r="D777" s="614" t="s">
        <v>250</v>
      </c>
      <c r="E777" s="614" t="s">
        <v>3</v>
      </c>
      <c r="F777" s="615" t="str">
        <f t="shared" si="24"/>
        <v>PESQUISA EM CIÊNCIAS SOCIAIS, HUMANAS E DA VIDA;EMPRESA PETROLÍFERA;GRANDE;PÚBLICA;SIM</v>
      </c>
      <c r="G777" s="616" t="s">
        <v>1567</v>
      </c>
      <c r="H777" s="617" t="str">
        <f t="shared" si="25"/>
        <v>O CAMPO A.8 NÃO PODE SER PREENCHIDO SE A INFORMAÇÃO DO CAMPO A.7 FOR DIFERENTE DE"EMPRESA BRASILEIRA".</v>
      </c>
    </row>
    <row r="778" spans="1:8" ht="12" x14ac:dyDescent="0.3">
      <c r="A778" s="614" t="s">
        <v>25</v>
      </c>
      <c r="B778" s="614" t="s">
        <v>233</v>
      </c>
      <c r="C778" s="614" t="s">
        <v>244</v>
      </c>
      <c r="D778" s="614" t="s">
        <v>250</v>
      </c>
      <c r="E778" s="614" t="s">
        <v>4</v>
      </c>
      <c r="F778" s="615" t="str">
        <f t="shared" si="24"/>
        <v>PESQUISA EM CIÊNCIAS SOCIAIS, HUMANAS E DA VIDA;EMPRESA PETROLÍFERA;GRANDE;PÚBLICA;NÃO</v>
      </c>
      <c r="G778" s="616" t="s">
        <v>1567</v>
      </c>
      <c r="H778" s="617" t="str">
        <f t="shared" si="25"/>
        <v>O CAMPO A.8 NÃO PODE SER PREENCHIDO SE A INFORMAÇÃO DO CAMPO A.7 FOR DIFERENTE DE"EMPRESA BRASILEIRA".</v>
      </c>
    </row>
    <row r="779" spans="1:8" ht="12" x14ac:dyDescent="0.3">
      <c r="A779" s="614" t="s">
        <v>25</v>
      </c>
      <c r="B779" s="614" t="s">
        <v>233</v>
      </c>
      <c r="C779" s="614" t="s">
        <v>244</v>
      </c>
      <c r="D779" s="614" t="s">
        <v>250</v>
      </c>
      <c r="E779" s="614" t="s">
        <v>2354</v>
      </c>
      <c r="F779" s="615" t="str">
        <f t="shared" si="24"/>
        <v>PESQUISA EM CIÊNCIAS SOCIAIS, HUMANAS E DA VIDA;EMPRESA PETROLÍFERA;GRANDE;PÚBLICA;</v>
      </c>
      <c r="G779" s="616" t="s">
        <v>1567</v>
      </c>
      <c r="H779" s="617" t="str">
        <f t="shared" si="25"/>
        <v>O CAMPO A.8 NÃO PODE SER PREENCHIDO SE A INFORMAÇÃO DO CAMPO A.7 FOR DIFERENTE DE"EMPRESA BRASILEIRA".</v>
      </c>
    </row>
    <row r="780" spans="1:8" ht="12" x14ac:dyDescent="0.3">
      <c r="A780" s="614" t="s">
        <v>25</v>
      </c>
      <c r="B780" s="614" t="s">
        <v>233</v>
      </c>
      <c r="C780" s="614" t="s">
        <v>244</v>
      </c>
      <c r="D780" s="614" t="s">
        <v>251</v>
      </c>
      <c r="E780" s="614" t="s">
        <v>3</v>
      </c>
      <c r="F780" s="615" t="str">
        <f t="shared" si="24"/>
        <v>PESQUISA EM CIÊNCIAS SOCIAIS, HUMANAS E DA VIDA;EMPRESA PETROLÍFERA;GRANDE;PRIVADA;SIM</v>
      </c>
      <c r="G780" s="616" t="s">
        <v>1567</v>
      </c>
      <c r="H780" s="617" t="str">
        <f t="shared" si="25"/>
        <v>O CAMPO A.8 NÃO PODE SER PREENCHIDO SE A INFORMAÇÃO DO CAMPO A.7 FOR DIFERENTE DE"EMPRESA BRASILEIRA".</v>
      </c>
    </row>
    <row r="781" spans="1:8" ht="12" x14ac:dyDescent="0.3">
      <c r="A781" s="614" t="s">
        <v>25</v>
      </c>
      <c r="B781" s="614" t="s">
        <v>233</v>
      </c>
      <c r="C781" s="614" t="s">
        <v>244</v>
      </c>
      <c r="D781" s="614" t="s">
        <v>251</v>
      </c>
      <c r="E781" s="614" t="s">
        <v>4</v>
      </c>
      <c r="F781" s="615" t="str">
        <f t="shared" si="24"/>
        <v>PESQUISA EM CIÊNCIAS SOCIAIS, HUMANAS E DA VIDA;EMPRESA PETROLÍFERA;GRANDE;PRIVADA;NÃO</v>
      </c>
      <c r="G781" s="616" t="s">
        <v>1567</v>
      </c>
      <c r="H781" s="617" t="str">
        <f t="shared" si="25"/>
        <v>O CAMPO A.8 NÃO PODE SER PREENCHIDO SE A INFORMAÇÃO DO CAMPO A.7 FOR DIFERENTE DE"EMPRESA BRASILEIRA".</v>
      </c>
    </row>
    <row r="782" spans="1:8" ht="12" x14ac:dyDescent="0.3">
      <c r="A782" s="614" t="s">
        <v>25</v>
      </c>
      <c r="B782" s="614" t="s">
        <v>233</v>
      </c>
      <c r="C782" s="614" t="s">
        <v>244</v>
      </c>
      <c r="D782" s="614" t="s">
        <v>251</v>
      </c>
      <c r="E782" s="614" t="s">
        <v>2354</v>
      </c>
      <c r="F782" s="615" t="str">
        <f t="shared" si="24"/>
        <v>PESQUISA EM CIÊNCIAS SOCIAIS, HUMANAS E DA VIDA;EMPRESA PETROLÍFERA;GRANDE;PRIVADA;</v>
      </c>
      <c r="G782" s="616" t="s">
        <v>1567</v>
      </c>
      <c r="H782" s="617" t="str">
        <f t="shared" si="25"/>
        <v>O CAMPO A.8 NÃO PODE SER PREENCHIDO SE A INFORMAÇÃO DO CAMPO A.7 FOR DIFERENTE DE"EMPRESA BRASILEIRA".</v>
      </c>
    </row>
    <row r="783" spans="1:8" ht="12" x14ac:dyDescent="0.3">
      <c r="A783" s="614" t="s">
        <v>25</v>
      </c>
      <c r="B783" s="614" t="s">
        <v>233</v>
      </c>
      <c r="C783" s="614" t="s">
        <v>244</v>
      </c>
      <c r="D783" s="614" t="s">
        <v>2354</v>
      </c>
      <c r="E783" s="614" t="s">
        <v>3</v>
      </c>
      <c r="F783" s="615" t="str">
        <f t="shared" si="24"/>
        <v>PESQUISA EM CIÊNCIAS SOCIAIS, HUMANAS E DA VIDA;EMPRESA PETROLÍFERA;GRANDE;;SIM</v>
      </c>
      <c r="G783" s="616" t="s">
        <v>1567</v>
      </c>
      <c r="H783" s="617" t="str">
        <f t="shared" si="25"/>
        <v>O CAMPO A.8 NÃO PODE SER PREENCHIDO SE A INFORMAÇÃO DO CAMPO A.7 FOR DIFERENTE DE"EMPRESA BRASILEIRA".</v>
      </c>
    </row>
    <row r="784" spans="1:8" ht="12" x14ac:dyDescent="0.3">
      <c r="A784" s="614" t="s">
        <v>25</v>
      </c>
      <c r="B784" s="614" t="s">
        <v>233</v>
      </c>
      <c r="C784" s="614" t="s">
        <v>244</v>
      </c>
      <c r="D784" s="614" t="s">
        <v>2354</v>
      </c>
      <c r="E784" s="614" t="s">
        <v>4</v>
      </c>
      <c r="F784" s="615" t="str">
        <f t="shared" si="24"/>
        <v>PESQUISA EM CIÊNCIAS SOCIAIS, HUMANAS E DA VIDA;EMPRESA PETROLÍFERA;GRANDE;;NÃO</v>
      </c>
      <c r="G784" s="616" t="s">
        <v>1567</v>
      </c>
      <c r="H784" s="617" t="str">
        <f t="shared" si="25"/>
        <v>O CAMPO A.8 NÃO PODE SER PREENCHIDO SE A INFORMAÇÃO DO CAMPO A.7 FOR DIFERENTE DE"EMPRESA BRASILEIRA".</v>
      </c>
    </row>
    <row r="785" spans="1:8" ht="12" x14ac:dyDescent="0.3">
      <c r="A785" s="614" t="s">
        <v>25</v>
      </c>
      <c r="B785" s="614" t="s">
        <v>233</v>
      </c>
      <c r="C785" s="614" t="s">
        <v>244</v>
      </c>
      <c r="D785" s="614" t="s">
        <v>2354</v>
      </c>
      <c r="E785" s="614" t="s">
        <v>2354</v>
      </c>
      <c r="F785" s="615" t="str">
        <f t="shared" si="24"/>
        <v>PESQUISA EM CIÊNCIAS SOCIAIS, HUMANAS E DA VIDA;EMPRESA PETROLÍFERA;GRANDE;;</v>
      </c>
      <c r="G785" s="616" t="s">
        <v>1567</v>
      </c>
      <c r="H785" s="617" t="str">
        <f t="shared" si="25"/>
        <v>O CAMPO A.8 NÃO PODE SER PREENCHIDO SE A INFORMAÇÃO DO CAMPO A.7 FOR DIFERENTE DE"EMPRESA BRASILEIRA".</v>
      </c>
    </row>
    <row r="786" spans="1:8" ht="12" x14ac:dyDescent="0.3">
      <c r="A786" s="614" t="s">
        <v>25</v>
      </c>
      <c r="B786" s="614" t="s">
        <v>233</v>
      </c>
      <c r="C786" s="614" t="s">
        <v>2354</v>
      </c>
      <c r="D786" s="614" t="s">
        <v>250</v>
      </c>
      <c r="E786" s="614" t="s">
        <v>3</v>
      </c>
      <c r="F786" s="615" t="str">
        <f t="shared" si="24"/>
        <v>PESQUISA EM CIÊNCIAS SOCIAIS, HUMANAS E DA VIDA;EMPRESA PETROLÍFERA;;PÚBLICA;SIM</v>
      </c>
      <c r="G786" s="616" t="s">
        <v>1567</v>
      </c>
      <c r="H786" s="617" t="str">
        <f t="shared" si="25"/>
        <v>O CAMPO A.10 NÃO PODE SER PREENCHIDO SE A INFORMAÇÃO DO CAMPO A.7 FOR DIFERENTE DE"INSTITUIÇÃO CREDENCIADA".</v>
      </c>
    </row>
    <row r="787" spans="1:8" ht="12" x14ac:dyDescent="0.3">
      <c r="A787" s="614" t="s">
        <v>25</v>
      </c>
      <c r="B787" s="614" t="s">
        <v>233</v>
      </c>
      <c r="C787" s="614" t="s">
        <v>2354</v>
      </c>
      <c r="D787" s="614" t="s">
        <v>250</v>
      </c>
      <c r="E787" s="614" t="s">
        <v>4</v>
      </c>
      <c r="F787" s="615" t="str">
        <f t="shared" si="24"/>
        <v>PESQUISA EM CIÊNCIAS SOCIAIS, HUMANAS E DA VIDA;EMPRESA PETROLÍFERA;;PÚBLICA;NÃO</v>
      </c>
      <c r="G787" s="616" t="s">
        <v>1567</v>
      </c>
      <c r="H787" s="617" t="str">
        <f t="shared" si="25"/>
        <v>O CAMPO A.10 NÃO PODE SER PREENCHIDO SE A INFORMAÇÃO DO CAMPO A.7 FOR DIFERENTE DE"INSTITUIÇÃO CREDENCIADA".</v>
      </c>
    </row>
    <row r="788" spans="1:8" ht="12" x14ac:dyDescent="0.3">
      <c r="A788" s="614" t="s">
        <v>25</v>
      </c>
      <c r="B788" s="614" t="s">
        <v>233</v>
      </c>
      <c r="C788" s="614" t="s">
        <v>2354</v>
      </c>
      <c r="D788" s="614" t="s">
        <v>250</v>
      </c>
      <c r="E788" s="614" t="s">
        <v>2354</v>
      </c>
      <c r="F788" s="615" t="str">
        <f t="shared" si="24"/>
        <v>PESQUISA EM CIÊNCIAS SOCIAIS, HUMANAS E DA VIDA;EMPRESA PETROLÍFERA;;PÚBLICA;</v>
      </c>
      <c r="G788" s="616" t="s">
        <v>1567</v>
      </c>
      <c r="H788" s="617" t="str">
        <f t="shared" si="25"/>
        <v>O CAMPO A.10 NÃO PODE SER PREENCHIDO SE A INFORMAÇÃO DO CAMPO A.7 FOR DIFERENTE DE"INSTITUIÇÃO CREDENCIADA".</v>
      </c>
    </row>
    <row r="789" spans="1:8" ht="12" x14ac:dyDescent="0.3">
      <c r="A789" s="614" t="s">
        <v>25</v>
      </c>
      <c r="B789" s="614" t="s">
        <v>233</v>
      </c>
      <c r="C789" s="614" t="s">
        <v>2354</v>
      </c>
      <c r="D789" s="614" t="s">
        <v>251</v>
      </c>
      <c r="E789" s="614" t="s">
        <v>3</v>
      </c>
      <c r="F789" s="615" t="str">
        <f t="shared" si="24"/>
        <v>PESQUISA EM CIÊNCIAS SOCIAIS, HUMANAS E DA VIDA;EMPRESA PETROLÍFERA;;PRIVADA;SIM</v>
      </c>
      <c r="G789" s="616" t="s">
        <v>1567</v>
      </c>
      <c r="H789" s="617" t="str">
        <f t="shared" si="25"/>
        <v>O CAMPO A.10 NÃO PODE SER PREENCHIDO SE A INFORMAÇÃO DO CAMPO A.7 FOR DIFERENTE DE"INSTITUIÇÃO CREDENCIADA".</v>
      </c>
    </row>
    <row r="790" spans="1:8" ht="12" x14ac:dyDescent="0.3">
      <c r="A790" s="614" t="s">
        <v>25</v>
      </c>
      <c r="B790" s="614" t="s">
        <v>233</v>
      </c>
      <c r="C790" s="614" t="s">
        <v>2354</v>
      </c>
      <c r="D790" s="614" t="s">
        <v>251</v>
      </c>
      <c r="E790" s="614" t="s">
        <v>4</v>
      </c>
      <c r="F790" s="615" t="str">
        <f t="shared" si="24"/>
        <v>PESQUISA EM CIÊNCIAS SOCIAIS, HUMANAS E DA VIDA;EMPRESA PETROLÍFERA;;PRIVADA;NÃO</v>
      </c>
      <c r="G790" s="616" t="s">
        <v>1567</v>
      </c>
      <c r="H790" s="617" t="str">
        <f t="shared" si="25"/>
        <v>O CAMPO A.10 NÃO PODE SER PREENCHIDO SE A INFORMAÇÃO DO CAMPO A.7 FOR DIFERENTE DE"INSTITUIÇÃO CREDENCIADA".</v>
      </c>
    </row>
    <row r="791" spans="1:8" ht="12" x14ac:dyDescent="0.3">
      <c r="A791" s="614" t="s">
        <v>25</v>
      </c>
      <c r="B791" s="614" t="s">
        <v>233</v>
      </c>
      <c r="C791" s="614" t="s">
        <v>2354</v>
      </c>
      <c r="D791" s="614" t="s">
        <v>251</v>
      </c>
      <c r="E791" s="614" t="s">
        <v>2354</v>
      </c>
      <c r="F791" s="615" t="str">
        <f t="shared" si="24"/>
        <v>PESQUISA EM CIÊNCIAS SOCIAIS, HUMANAS E DA VIDA;EMPRESA PETROLÍFERA;;PRIVADA;</v>
      </c>
      <c r="G791" s="616" t="s">
        <v>1567</v>
      </c>
      <c r="H791" s="617" t="str">
        <f t="shared" si="25"/>
        <v>O CAMPO A.10 NÃO PODE SER PREENCHIDO SE A INFORMAÇÃO DO CAMPO A.7 FOR DIFERENTE DE"INSTITUIÇÃO CREDENCIADA".</v>
      </c>
    </row>
    <row r="792" spans="1:8" ht="12" x14ac:dyDescent="0.3">
      <c r="A792" s="614" t="s">
        <v>25</v>
      </c>
      <c r="B792" s="614" t="s">
        <v>233</v>
      </c>
      <c r="C792" s="614" t="s">
        <v>2354</v>
      </c>
      <c r="D792" s="614" t="s">
        <v>2354</v>
      </c>
      <c r="E792" s="614" t="s">
        <v>3</v>
      </c>
      <c r="F792" s="615" t="str">
        <f t="shared" si="24"/>
        <v>PESQUISA EM CIÊNCIAS SOCIAIS, HUMANAS E DA VIDA;EMPRESA PETROLÍFERA;;;SIM</v>
      </c>
      <c r="G792" s="616" t="s">
        <v>1567</v>
      </c>
      <c r="H792" s="617" t="str">
        <f t="shared" si="25"/>
        <v>O CAMPO A.11 NÃO PODE SER PREENCHIDO SE A INFORMAÇÃO DO CAMPO A.7 FOR DIFERENTE DE"INSTITUIÇÃO CREDENCIADA" OU SE A INFIRMAÇÃO DO CAMPO A.10 FOR DIFERENTE DE "PRIVADA".</v>
      </c>
    </row>
    <row r="793" spans="1:8" ht="12" x14ac:dyDescent="0.3">
      <c r="A793" s="614" t="s">
        <v>25</v>
      </c>
      <c r="B793" s="614" t="s">
        <v>233</v>
      </c>
      <c r="C793" s="614" t="s">
        <v>2354</v>
      </c>
      <c r="D793" s="614" t="s">
        <v>2354</v>
      </c>
      <c r="E793" s="614" t="s">
        <v>4</v>
      </c>
      <c r="F793" s="615" t="str">
        <f t="shared" si="24"/>
        <v>PESQUISA EM CIÊNCIAS SOCIAIS, HUMANAS E DA VIDA;EMPRESA PETROLÍFERA;;;NÃO</v>
      </c>
      <c r="G793" s="616" t="s">
        <v>1567</v>
      </c>
      <c r="H793" s="617" t="str">
        <f t="shared" si="25"/>
        <v>O CAMPO A.11 NÃO PODE SER PREENCHIDO SE A INFORMAÇÃO DO CAMPO A.7 FOR DIFERENTE DE"INSTITUIÇÃO CREDENCIADA" OU SE A INFIRMAÇÃO DO CAMPO A.10 FOR DIFERENTE DE "PRIVADA".</v>
      </c>
    </row>
    <row r="794" spans="1:8" ht="12" x14ac:dyDescent="0.3">
      <c r="A794" s="614" t="s">
        <v>25</v>
      </c>
      <c r="B794" s="614" t="s">
        <v>233</v>
      </c>
      <c r="C794" s="614" t="s">
        <v>2354</v>
      </c>
      <c r="D794" s="614" t="s">
        <v>2354</v>
      </c>
      <c r="E794" s="614" t="s">
        <v>2354</v>
      </c>
      <c r="F794" s="615" t="str">
        <f t="shared" si="24"/>
        <v>PESQUISA EM CIÊNCIAS SOCIAIS, HUMANAS E DA VIDA;EMPRESA PETROLÍFERA;;;</v>
      </c>
      <c r="G794" s="616" t="s">
        <v>1575</v>
      </c>
      <c r="H794" s="617" t="str">
        <f t="shared" si="25"/>
        <v/>
      </c>
    </row>
    <row r="795" spans="1:8" ht="12" x14ac:dyDescent="0.3">
      <c r="A795" s="614" t="s">
        <v>2355</v>
      </c>
      <c r="B795" s="614" t="s">
        <v>233</v>
      </c>
      <c r="C795" s="614" t="s">
        <v>261</v>
      </c>
      <c r="D795" s="614" t="s">
        <v>250</v>
      </c>
      <c r="E795" s="614" t="s">
        <v>3</v>
      </c>
      <c r="F795" s="615" t="str">
        <f t="shared" si="24"/>
        <v>PESQUISA EM TIC;EMPRESA PETROLÍFERA;MICRO OU PEQUENO;PÚBLICA;SIM</v>
      </c>
      <c r="G795" s="616" t="s">
        <v>1567</v>
      </c>
      <c r="H795" s="617" t="str">
        <f t="shared" si="25"/>
        <v>O CAMPO A.8 NÃO PODE SER PREENCHIDO SE A INFORMAÇÃO DO CAMPO A.7 FOR DIFERENTE DE"EMPRESA BRASILEIRA".</v>
      </c>
    </row>
    <row r="796" spans="1:8" ht="12" x14ac:dyDescent="0.3">
      <c r="A796" s="614" t="s">
        <v>2355</v>
      </c>
      <c r="B796" s="614" t="s">
        <v>233</v>
      </c>
      <c r="C796" s="614" t="s">
        <v>261</v>
      </c>
      <c r="D796" s="614" t="s">
        <v>250</v>
      </c>
      <c r="E796" s="614" t="s">
        <v>4</v>
      </c>
      <c r="F796" s="615" t="str">
        <f t="shared" si="24"/>
        <v>PESQUISA EM TIC;EMPRESA PETROLÍFERA;MICRO OU PEQUENO;PÚBLICA;NÃO</v>
      </c>
      <c r="G796" s="616" t="s">
        <v>1567</v>
      </c>
      <c r="H796" s="617" t="str">
        <f t="shared" si="25"/>
        <v>O CAMPO A.8 NÃO PODE SER PREENCHIDO SE A INFORMAÇÃO DO CAMPO A.7 FOR DIFERENTE DE"EMPRESA BRASILEIRA".</v>
      </c>
    </row>
    <row r="797" spans="1:8" ht="12" x14ac:dyDescent="0.3">
      <c r="A797" s="614" t="s">
        <v>2355</v>
      </c>
      <c r="B797" s="614" t="s">
        <v>233</v>
      </c>
      <c r="C797" s="614" t="s">
        <v>261</v>
      </c>
      <c r="D797" s="614" t="s">
        <v>250</v>
      </c>
      <c r="E797" s="614" t="s">
        <v>2354</v>
      </c>
      <c r="F797" s="615" t="str">
        <f t="shared" si="24"/>
        <v>PESQUISA EM TIC;EMPRESA PETROLÍFERA;MICRO OU PEQUENO;PÚBLICA;</v>
      </c>
      <c r="G797" s="616" t="s">
        <v>1567</v>
      </c>
      <c r="H797" s="617" t="str">
        <f t="shared" si="25"/>
        <v>O CAMPO A.8 NÃO PODE SER PREENCHIDO SE A INFORMAÇÃO DO CAMPO A.7 FOR DIFERENTE DE"EMPRESA BRASILEIRA".</v>
      </c>
    </row>
    <row r="798" spans="1:8" ht="12" x14ac:dyDescent="0.3">
      <c r="A798" s="614" t="s">
        <v>2355</v>
      </c>
      <c r="B798" s="614" t="s">
        <v>233</v>
      </c>
      <c r="C798" s="614" t="s">
        <v>261</v>
      </c>
      <c r="D798" s="614" t="s">
        <v>251</v>
      </c>
      <c r="E798" s="614" t="s">
        <v>3</v>
      </c>
      <c r="F798" s="615" t="str">
        <f t="shared" si="24"/>
        <v>PESQUISA EM TIC;EMPRESA PETROLÍFERA;MICRO OU PEQUENO;PRIVADA;SIM</v>
      </c>
      <c r="G798" s="616" t="s">
        <v>1567</v>
      </c>
      <c r="H798" s="617" t="str">
        <f t="shared" si="25"/>
        <v>O CAMPO A.8 NÃO PODE SER PREENCHIDO SE A INFORMAÇÃO DO CAMPO A.7 FOR DIFERENTE DE"EMPRESA BRASILEIRA".</v>
      </c>
    </row>
    <row r="799" spans="1:8" ht="12" x14ac:dyDescent="0.3">
      <c r="A799" s="614" t="s">
        <v>2355</v>
      </c>
      <c r="B799" s="614" t="s">
        <v>233</v>
      </c>
      <c r="C799" s="614" t="s">
        <v>261</v>
      </c>
      <c r="D799" s="614" t="s">
        <v>251</v>
      </c>
      <c r="E799" s="614" t="s">
        <v>4</v>
      </c>
      <c r="F799" s="615" t="str">
        <f t="shared" si="24"/>
        <v>PESQUISA EM TIC;EMPRESA PETROLÍFERA;MICRO OU PEQUENO;PRIVADA;NÃO</v>
      </c>
      <c r="G799" s="616" t="s">
        <v>1567</v>
      </c>
      <c r="H799" s="617" t="str">
        <f t="shared" si="25"/>
        <v>O CAMPO A.8 NÃO PODE SER PREENCHIDO SE A INFORMAÇÃO DO CAMPO A.7 FOR DIFERENTE DE"EMPRESA BRASILEIRA".</v>
      </c>
    </row>
    <row r="800" spans="1:8" ht="12" x14ac:dyDescent="0.3">
      <c r="A800" s="614" t="s">
        <v>2355</v>
      </c>
      <c r="B800" s="614" t="s">
        <v>233</v>
      </c>
      <c r="C800" s="614" t="s">
        <v>261</v>
      </c>
      <c r="D800" s="614" t="s">
        <v>251</v>
      </c>
      <c r="E800" s="614" t="s">
        <v>2354</v>
      </c>
      <c r="F800" s="615" t="str">
        <f t="shared" si="24"/>
        <v>PESQUISA EM TIC;EMPRESA PETROLÍFERA;MICRO OU PEQUENO;PRIVADA;</v>
      </c>
      <c r="G800" s="616" t="s">
        <v>1567</v>
      </c>
      <c r="H800" s="617" t="str">
        <f t="shared" si="25"/>
        <v>O CAMPO A.8 NÃO PODE SER PREENCHIDO SE A INFORMAÇÃO DO CAMPO A.7 FOR DIFERENTE DE"EMPRESA BRASILEIRA".</v>
      </c>
    </row>
    <row r="801" spans="1:8" ht="12" x14ac:dyDescent="0.3">
      <c r="A801" s="614" t="s">
        <v>2355</v>
      </c>
      <c r="B801" s="614" t="s">
        <v>233</v>
      </c>
      <c r="C801" s="614" t="s">
        <v>261</v>
      </c>
      <c r="D801" s="614" t="s">
        <v>2354</v>
      </c>
      <c r="E801" s="614" t="s">
        <v>3</v>
      </c>
      <c r="F801" s="615" t="str">
        <f t="shared" si="24"/>
        <v>PESQUISA EM TIC;EMPRESA PETROLÍFERA;MICRO OU PEQUENO;;SIM</v>
      </c>
      <c r="G801" s="616" t="s">
        <v>1567</v>
      </c>
      <c r="H801" s="617" t="str">
        <f t="shared" si="25"/>
        <v>O CAMPO A.8 NÃO PODE SER PREENCHIDO SE A INFORMAÇÃO DO CAMPO A.7 FOR DIFERENTE DE"EMPRESA BRASILEIRA".</v>
      </c>
    </row>
    <row r="802" spans="1:8" ht="12" x14ac:dyDescent="0.3">
      <c r="A802" s="614" t="s">
        <v>2355</v>
      </c>
      <c r="B802" s="614" t="s">
        <v>233</v>
      </c>
      <c r="C802" s="614" t="s">
        <v>261</v>
      </c>
      <c r="D802" s="614" t="s">
        <v>2354</v>
      </c>
      <c r="E802" s="614" t="s">
        <v>4</v>
      </c>
      <c r="F802" s="615" t="str">
        <f t="shared" si="24"/>
        <v>PESQUISA EM TIC;EMPRESA PETROLÍFERA;MICRO OU PEQUENO;;NÃO</v>
      </c>
      <c r="G802" s="616" t="s">
        <v>1567</v>
      </c>
      <c r="H802" s="617" t="str">
        <f t="shared" si="25"/>
        <v>O CAMPO A.8 NÃO PODE SER PREENCHIDO SE A INFORMAÇÃO DO CAMPO A.7 FOR DIFERENTE DE"EMPRESA BRASILEIRA".</v>
      </c>
    </row>
    <row r="803" spans="1:8" ht="12" x14ac:dyDescent="0.3">
      <c r="A803" s="614" t="s">
        <v>2355</v>
      </c>
      <c r="B803" s="614" t="s">
        <v>233</v>
      </c>
      <c r="C803" s="614" t="s">
        <v>261</v>
      </c>
      <c r="D803" s="614" t="s">
        <v>2354</v>
      </c>
      <c r="E803" s="614" t="s">
        <v>2354</v>
      </c>
      <c r="F803" s="615" t="str">
        <f t="shared" si="24"/>
        <v>PESQUISA EM TIC;EMPRESA PETROLÍFERA;MICRO OU PEQUENO;;</v>
      </c>
      <c r="G803" s="616" t="s">
        <v>1567</v>
      </c>
      <c r="H803" s="617" t="str">
        <f t="shared" si="25"/>
        <v>O CAMPO A.8 NÃO PODE SER PREENCHIDO SE A INFORMAÇÃO DO CAMPO A.7 FOR DIFERENTE DE"EMPRESA BRASILEIRA".</v>
      </c>
    </row>
    <row r="804" spans="1:8" ht="12" x14ac:dyDescent="0.3">
      <c r="A804" s="614" t="s">
        <v>2355</v>
      </c>
      <c r="B804" s="614" t="s">
        <v>233</v>
      </c>
      <c r="C804" s="614" t="s">
        <v>243</v>
      </c>
      <c r="D804" s="614" t="s">
        <v>250</v>
      </c>
      <c r="E804" s="614" t="s">
        <v>3</v>
      </c>
      <c r="F804" s="615" t="str">
        <f t="shared" si="24"/>
        <v>PESQUISA EM TIC;EMPRESA PETROLÍFERA;MÉDIO;PÚBLICA;SIM</v>
      </c>
      <c r="G804" s="616" t="s">
        <v>1567</v>
      </c>
      <c r="H804" s="617" t="str">
        <f t="shared" si="25"/>
        <v>O CAMPO A.8 NÃO PODE SER PREENCHIDO SE A INFORMAÇÃO DO CAMPO A.7 FOR DIFERENTE DE"EMPRESA BRASILEIRA".</v>
      </c>
    </row>
    <row r="805" spans="1:8" ht="12" x14ac:dyDescent="0.3">
      <c r="A805" s="614" t="s">
        <v>2355</v>
      </c>
      <c r="B805" s="614" t="s">
        <v>233</v>
      </c>
      <c r="C805" s="614" t="s">
        <v>243</v>
      </c>
      <c r="D805" s="614" t="s">
        <v>250</v>
      </c>
      <c r="E805" s="614" t="s">
        <v>4</v>
      </c>
      <c r="F805" s="615" t="str">
        <f t="shared" si="24"/>
        <v>PESQUISA EM TIC;EMPRESA PETROLÍFERA;MÉDIO;PÚBLICA;NÃO</v>
      </c>
      <c r="G805" s="616" t="s">
        <v>1567</v>
      </c>
      <c r="H805" s="617" t="str">
        <f t="shared" si="25"/>
        <v>O CAMPO A.8 NÃO PODE SER PREENCHIDO SE A INFORMAÇÃO DO CAMPO A.7 FOR DIFERENTE DE"EMPRESA BRASILEIRA".</v>
      </c>
    </row>
    <row r="806" spans="1:8" ht="12" x14ac:dyDescent="0.3">
      <c r="A806" s="614" t="s">
        <v>2355</v>
      </c>
      <c r="B806" s="614" t="s">
        <v>233</v>
      </c>
      <c r="C806" s="614" t="s">
        <v>243</v>
      </c>
      <c r="D806" s="614" t="s">
        <v>250</v>
      </c>
      <c r="E806" s="614" t="s">
        <v>2354</v>
      </c>
      <c r="F806" s="615" t="str">
        <f t="shared" si="24"/>
        <v>PESQUISA EM TIC;EMPRESA PETROLÍFERA;MÉDIO;PÚBLICA;</v>
      </c>
      <c r="G806" s="616" t="s">
        <v>1567</v>
      </c>
      <c r="H806" s="617" t="str">
        <f t="shared" si="25"/>
        <v>O CAMPO A.8 NÃO PODE SER PREENCHIDO SE A INFORMAÇÃO DO CAMPO A.7 FOR DIFERENTE DE"EMPRESA BRASILEIRA".</v>
      </c>
    </row>
    <row r="807" spans="1:8" ht="12" x14ac:dyDescent="0.3">
      <c r="A807" s="614" t="s">
        <v>2355</v>
      </c>
      <c r="B807" s="614" t="s">
        <v>233</v>
      </c>
      <c r="C807" s="614" t="s">
        <v>243</v>
      </c>
      <c r="D807" s="614" t="s">
        <v>251</v>
      </c>
      <c r="E807" s="614" t="s">
        <v>3</v>
      </c>
      <c r="F807" s="615" t="str">
        <f t="shared" si="24"/>
        <v>PESQUISA EM TIC;EMPRESA PETROLÍFERA;MÉDIO;PRIVADA;SIM</v>
      </c>
      <c r="G807" s="616" t="s">
        <v>1567</v>
      </c>
      <c r="H807" s="617" t="str">
        <f t="shared" si="25"/>
        <v>O CAMPO A.8 NÃO PODE SER PREENCHIDO SE A INFORMAÇÃO DO CAMPO A.7 FOR DIFERENTE DE"EMPRESA BRASILEIRA".</v>
      </c>
    </row>
    <row r="808" spans="1:8" ht="12" x14ac:dyDescent="0.3">
      <c r="A808" s="614" t="s">
        <v>2355</v>
      </c>
      <c r="B808" s="614" t="s">
        <v>233</v>
      </c>
      <c r="C808" s="614" t="s">
        <v>243</v>
      </c>
      <c r="D808" s="614" t="s">
        <v>251</v>
      </c>
      <c r="E808" s="614" t="s">
        <v>4</v>
      </c>
      <c r="F808" s="615" t="str">
        <f t="shared" si="24"/>
        <v>PESQUISA EM TIC;EMPRESA PETROLÍFERA;MÉDIO;PRIVADA;NÃO</v>
      </c>
      <c r="G808" s="616" t="s">
        <v>1567</v>
      </c>
      <c r="H808" s="617" t="str">
        <f t="shared" si="25"/>
        <v>O CAMPO A.8 NÃO PODE SER PREENCHIDO SE A INFORMAÇÃO DO CAMPO A.7 FOR DIFERENTE DE"EMPRESA BRASILEIRA".</v>
      </c>
    </row>
    <row r="809" spans="1:8" ht="12" x14ac:dyDescent="0.3">
      <c r="A809" s="614" t="s">
        <v>2355</v>
      </c>
      <c r="B809" s="614" t="s">
        <v>233</v>
      </c>
      <c r="C809" s="614" t="s">
        <v>243</v>
      </c>
      <c r="D809" s="614" t="s">
        <v>251</v>
      </c>
      <c r="E809" s="614" t="s">
        <v>2354</v>
      </c>
      <c r="F809" s="615" t="str">
        <f t="shared" si="24"/>
        <v>PESQUISA EM TIC;EMPRESA PETROLÍFERA;MÉDIO;PRIVADA;</v>
      </c>
      <c r="G809" s="616" t="s">
        <v>1567</v>
      </c>
      <c r="H809" s="617" t="str">
        <f t="shared" si="25"/>
        <v>O CAMPO A.8 NÃO PODE SER PREENCHIDO SE A INFORMAÇÃO DO CAMPO A.7 FOR DIFERENTE DE"EMPRESA BRASILEIRA".</v>
      </c>
    </row>
    <row r="810" spans="1:8" ht="12" x14ac:dyDescent="0.3">
      <c r="A810" s="614" t="s">
        <v>2355</v>
      </c>
      <c r="B810" s="614" t="s">
        <v>233</v>
      </c>
      <c r="C810" s="614" t="s">
        <v>243</v>
      </c>
      <c r="D810" s="614" t="s">
        <v>2354</v>
      </c>
      <c r="E810" s="614" t="s">
        <v>3</v>
      </c>
      <c r="F810" s="615" t="str">
        <f t="shared" si="24"/>
        <v>PESQUISA EM TIC;EMPRESA PETROLÍFERA;MÉDIO;;SIM</v>
      </c>
      <c r="G810" s="616" t="s">
        <v>1567</v>
      </c>
      <c r="H810" s="617" t="str">
        <f t="shared" si="25"/>
        <v>O CAMPO A.8 NÃO PODE SER PREENCHIDO SE A INFORMAÇÃO DO CAMPO A.7 FOR DIFERENTE DE"EMPRESA BRASILEIRA".</v>
      </c>
    </row>
    <row r="811" spans="1:8" ht="12" x14ac:dyDescent="0.3">
      <c r="A811" s="614" t="s">
        <v>2355</v>
      </c>
      <c r="B811" s="614" t="s">
        <v>233</v>
      </c>
      <c r="C811" s="614" t="s">
        <v>243</v>
      </c>
      <c r="D811" s="614" t="s">
        <v>2354</v>
      </c>
      <c r="E811" s="614" t="s">
        <v>4</v>
      </c>
      <c r="F811" s="615" t="str">
        <f t="shared" si="24"/>
        <v>PESQUISA EM TIC;EMPRESA PETROLÍFERA;MÉDIO;;NÃO</v>
      </c>
      <c r="G811" s="616" t="s">
        <v>1567</v>
      </c>
      <c r="H811" s="617" t="str">
        <f t="shared" si="25"/>
        <v>O CAMPO A.8 NÃO PODE SER PREENCHIDO SE A INFORMAÇÃO DO CAMPO A.7 FOR DIFERENTE DE"EMPRESA BRASILEIRA".</v>
      </c>
    </row>
    <row r="812" spans="1:8" ht="12" x14ac:dyDescent="0.3">
      <c r="A812" s="614" t="s">
        <v>2355</v>
      </c>
      <c r="B812" s="614" t="s">
        <v>233</v>
      </c>
      <c r="C812" s="614" t="s">
        <v>243</v>
      </c>
      <c r="D812" s="614" t="s">
        <v>2354</v>
      </c>
      <c r="E812" s="614" t="s">
        <v>2354</v>
      </c>
      <c r="F812" s="615" t="str">
        <f t="shared" si="24"/>
        <v>PESQUISA EM TIC;EMPRESA PETROLÍFERA;MÉDIO;;</v>
      </c>
      <c r="G812" s="616" t="s">
        <v>1567</v>
      </c>
      <c r="H812" s="617" t="str">
        <f t="shared" si="25"/>
        <v>O CAMPO A.8 NÃO PODE SER PREENCHIDO SE A INFORMAÇÃO DO CAMPO A.7 FOR DIFERENTE DE"EMPRESA BRASILEIRA".</v>
      </c>
    </row>
    <row r="813" spans="1:8" ht="12" x14ac:dyDescent="0.3">
      <c r="A813" s="614" t="s">
        <v>2355</v>
      </c>
      <c r="B813" s="614" t="s">
        <v>233</v>
      </c>
      <c r="C813" s="614" t="s">
        <v>244</v>
      </c>
      <c r="D813" s="614" t="s">
        <v>250</v>
      </c>
      <c r="E813" s="614" t="s">
        <v>3</v>
      </c>
      <c r="F813" s="615" t="str">
        <f t="shared" si="24"/>
        <v>PESQUISA EM TIC;EMPRESA PETROLÍFERA;GRANDE;PÚBLICA;SIM</v>
      </c>
      <c r="G813" s="616" t="s">
        <v>1567</v>
      </c>
      <c r="H813" s="617" t="str">
        <f t="shared" si="25"/>
        <v>O CAMPO A.8 NÃO PODE SER PREENCHIDO SE A INFORMAÇÃO DO CAMPO A.7 FOR DIFERENTE DE"EMPRESA BRASILEIRA".</v>
      </c>
    </row>
    <row r="814" spans="1:8" ht="12" x14ac:dyDescent="0.3">
      <c r="A814" s="614" t="s">
        <v>2355</v>
      </c>
      <c r="B814" s="614" t="s">
        <v>233</v>
      </c>
      <c r="C814" s="614" t="s">
        <v>244</v>
      </c>
      <c r="D814" s="614" t="s">
        <v>250</v>
      </c>
      <c r="E814" s="614" t="s">
        <v>4</v>
      </c>
      <c r="F814" s="615" t="str">
        <f t="shared" si="24"/>
        <v>PESQUISA EM TIC;EMPRESA PETROLÍFERA;GRANDE;PÚBLICA;NÃO</v>
      </c>
      <c r="G814" s="616" t="s">
        <v>1567</v>
      </c>
      <c r="H814" s="617" t="str">
        <f t="shared" si="25"/>
        <v>O CAMPO A.8 NÃO PODE SER PREENCHIDO SE A INFORMAÇÃO DO CAMPO A.7 FOR DIFERENTE DE"EMPRESA BRASILEIRA".</v>
      </c>
    </row>
    <row r="815" spans="1:8" ht="12" x14ac:dyDescent="0.3">
      <c r="A815" s="614" t="s">
        <v>2355</v>
      </c>
      <c r="B815" s="614" t="s">
        <v>233</v>
      </c>
      <c r="C815" s="614" t="s">
        <v>244</v>
      </c>
      <c r="D815" s="614" t="s">
        <v>250</v>
      </c>
      <c r="E815" s="614" t="s">
        <v>2354</v>
      </c>
      <c r="F815" s="615" t="str">
        <f t="shared" si="24"/>
        <v>PESQUISA EM TIC;EMPRESA PETROLÍFERA;GRANDE;PÚBLICA;</v>
      </c>
      <c r="G815" s="616" t="s">
        <v>1567</v>
      </c>
      <c r="H815" s="617" t="str">
        <f t="shared" si="25"/>
        <v>O CAMPO A.8 NÃO PODE SER PREENCHIDO SE A INFORMAÇÃO DO CAMPO A.7 FOR DIFERENTE DE"EMPRESA BRASILEIRA".</v>
      </c>
    </row>
    <row r="816" spans="1:8" ht="12" x14ac:dyDescent="0.3">
      <c r="A816" s="614" t="s">
        <v>2355</v>
      </c>
      <c r="B816" s="614" t="s">
        <v>233</v>
      </c>
      <c r="C816" s="614" t="s">
        <v>244</v>
      </c>
      <c r="D816" s="614" t="s">
        <v>251</v>
      </c>
      <c r="E816" s="614" t="s">
        <v>3</v>
      </c>
      <c r="F816" s="615" t="str">
        <f t="shared" si="24"/>
        <v>PESQUISA EM TIC;EMPRESA PETROLÍFERA;GRANDE;PRIVADA;SIM</v>
      </c>
      <c r="G816" s="616" t="s">
        <v>1567</v>
      </c>
      <c r="H816" s="617" t="str">
        <f t="shared" si="25"/>
        <v>O CAMPO A.8 NÃO PODE SER PREENCHIDO SE A INFORMAÇÃO DO CAMPO A.7 FOR DIFERENTE DE"EMPRESA BRASILEIRA".</v>
      </c>
    </row>
    <row r="817" spans="1:8" ht="12" x14ac:dyDescent="0.3">
      <c r="A817" s="614" t="s">
        <v>2355</v>
      </c>
      <c r="B817" s="614" t="s">
        <v>233</v>
      </c>
      <c r="C817" s="614" t="s">
        <v>244</v>
      </c>
      <c r="D817" s="614" t="s">
        <v>251</v>
      </c>
      <c r="E817" s="614" t="s">
        <v>4</v>
      </c>
      <c r="F817" s="615" t="str">
        <f t="shared" si="24"/>
        <v>PESQUISA EM TIC;EMPRESA PETROLÍFERA;GRANDE;PRIVADA;NÃO</v>
      </c>
      <c r="G817" s="616" t="s">
        <v>1567</v>
      </c>
      <c r="H817" s="617" t="str">
        <f t="shared" si="25"/>
        <v>O CAMPO A.8 NÃO PODE SER PREENCHIDO SE A INFORMAÇÃO DO CAMPO A.7 FOR DIFERENTE DE"EMPRESA BRASILEIRA".</v>
      </c>
    </row>
    <row r="818" spans="1:8" ht="12" x14ac:dyDescent="0.3">
      <c r="A818" s="614" t="s">
        <v>2355</v>
      </c>
      <c r="B818" s="614" t="s">
        <v>233</v>
      </c>
      <c r="C818" s="614" t="s">
        <v>244</v>
      </c>
      <c r="D818" s="614" t="s">
        <v>251</v>
      </c>
      <c r="E818" s="614" t="s">
        <v>2354</v>
      </c>
      <c r="F818" s="615" t="str">
        <f t="shared" si="24"/>
        <v>PESQUISA EM TIC;EMPRESA PETROLÍFERA;GRANDE;PRIVADA;</v>
      </c>
      <c r="G818" s="616" t="s">
        <v>1567</v>
      </c>
      <c r="H818" s="617" t="str">
        <f t="shared" si="25"/>
        <v>O CAMPO A.8 NÃO PODE SER PREENCHIDO SE A INFORMAÇÃO DO CAMPO A.7 FOR DIFERENTE DE"EMPRESA BRASILEIRA".</v>
      </c>
    </row>
    <row r="819" spans="1:8" ht="12" x14ac:dyDescent="0.3">
      <c r="A819" s="614" t="s">
        <v>2355</v>
      </c>
      <c r="B819" s="614" t="s">
        <v>233</v>
      </c>
      <c r="C819" s="614" t="s">
        <v>244</v>
      </c>
      <c r="D819" s="614" t="s">
        <v>2354</v>
      </c>
      <c r="E819" s="614" t="s">
        <v>3</v>
      </c>
      <c r="F819" s="615" t="str">
        <f t="shared" si="24"/>
        <v>PESQUISA EM TIC;EMPRESA PETROLÍFERA;GRANDE;;SIM</v>
      </c>
      <c r="G819" s="616" t="s">
        <v>1567</v>
      </c>
      <c r="H819" s="617" t="str">
        <f t="shared" si="25"/>
        <v>O CAMPO A.8 NÃO PODE SER PREENCHIDO SE A INFORMAÇÃO DO CAMPO A.7 FOR DIFERENTE DE"EMPRESA BRASILEIRA".</v>
      </c>
    </row>
    <row r="820" spans="1:8" ht="12" x14ac:dyDescent="0.3">
      <c r="A820" s="614" t="s">
        <v>2355</v>
      </c>
      <c r="B820" s="614" t="s">
        <v>233</v>
      </c>
      <c r="C820" s="614" t="s">
        <v>244</v>
      </c>
      <c r="D820" s="614" t="s">
        <v>2354</v>
      </c>
      <c r="E820" s="614" t="s">
        <v>4</v>
      </c>
      <c r="F820" s="615" t="str">
        <f t="shared" si="24"/>
        <v>PESQUISA EM TIC;EMPRESA PETROLÍFERA;GRANDE;;NÃO</v>
      </c>
      <c r="G820" s="616" t="s">
        <v>1567</v>
      </c>
      <c r="H820" s="617" t="str">
        <f t="shared" si="25"/>
        <v>O CAMPO A.8 NÃO PODE SER PREENCHIDO SE A INFORMAÇÃO DO CAMPO A.7 FOR DIFERENTE DE"EMPRESA BRASILEIRA".</v>
      </c>
    </row>
    <row r="821" spans="1:8" ht="12" x14ac:dyDescent="0.3">
      <c r="A821" s="614" t="s">
        <v>2355</v>
      </c>
      <c r="B821" s="614" t="s">
        <v>233</v>
      </c>
      <c r="C821" s="614" t="s">
        <v>244</v>
      </c>
      <c r="D821" s="614" t="s">
        <v>2354</v>
      </c>
      <c r="E821" s="614" t="s">
        <v>2354</v>
      </c>
      <c r="F821" s="615" t="str">
        <f t="shared" si="24"/>
        <v>PESQUISA EM TIC;EMPRESA PETROLÍFERA;GRANDE;;</v>
      </c>
      <c r="G821" s="616" t="s">
        <v>1567</v>
      </c>
      <c r="H821" s="617" t="str">
        <f t="shared" si="25"/>
        <v>O CAMPO A.8 NÃO PODE SER PREENCHIDO SE A INFORMAÇÃO DO CAMPO A.7 FOR DIFERENTE DE"EMPRESA BRASILEIRA".</v>
      </c>
    </row>
    <row r="822" spans="1:8" ht="12" x14ac:dyDescent="0.3">
      <c r="A822" s="614" t="s">
        <v>2355</v>
      </c>
      <c r="B822" s="614" t="s">
        <v>233</v>
      </c>
      <c r="C822" s="614" t="s">
        <v>2354</v>
      </c>
      <c r="D822" s="614" t="s">
        <v>250</v>
      </c>
      <c r="E822" s="614" t="s">
        <v>3</v>
      </c>
      <c r="F822" s="615" t="str">
        <f t="shared" si="24"/>
        <v>PESQUISA EM TIC;EMPRESA PETROLÍFERA;;PÚBLICA;SIM</v>
      </c>
      <c r="G822" s="616" t="s">
        <v>1567</v>
      </c>
      <c r="H822" s="617" t="str">
        <f t="shared" si="25"/>
        <v>O CAMPO A.10 NÃO PODE SER PREENCHIDO SE A INFORMAÇÃO DO CAMPO A.7 FOR DIFERENTE DE"INSTITUIÇÃO CREDENCIADA".</v>
      </c>
    </row>
    <row r="823" spans="1:8" ht="12" x14ac:dyDescent="0.3">
      <c r="A823" s="614" t="s">
        <v>2355</v>
      </c>
      <c r="B823" s="614" t="s">
        <v>233</v>
      </c>
      <c r="C823" s="614" t="s">
        <v>2354</v>
      </c>
      <c r="D823" s="614" t="s">
        <v>250</v>
      </c>
      <c r="E823" s="614" t="s">
        <v>4</v>
      </c>
      <c r="F823" s="615" t="str">
        <f t="shared" si="24"/>
        <v>PESQUISA EM TIC;EMPRESA PETROLÍFERA;;PÚBLICA;NÃO</v>
      </c>
      <c r="G823" s="616" t="s">
        <v>1567</v>
      </c>
      <c r="H823" s="617" t="str">
        <f t="shared" si="25"/>
        <v>O CAMPO A.10 NÃO PODE SER PREENCHIDO SE A INFORMAÇÃO DO CAMPO A.7 FOR DIFERENTE DE"INSTITUIÇÃO CREDENCIADA".</v>
      </c>
    </row>
    <row r="824" spans="1:8" ht="12" x14ac:dyDescent="0.3">
      <c r="A824" s="614" t="s">
        <v>2355</v>
      </c>
      <c r="B824" s="614" t="s">
        <v>233</v>
      </c>
      <c r="C824" s="614" t="s">
        <v>2354</v>
      </c>
      <c r="D824" s="614" t="s">
        <v>250</v>
      </c>
      <c r="E824" s="614" t="s">
        <v>2354</v>
      </c>
      <c r="F824" s="615" t="str">
        <f t="shared" si="24"/>
        <v>PESQUISA EM TIC;EMPRESA PETROLÍFERA;;PÚBLICA;</v>
      </c>
      <c r="G824" s="616" t="s">
        <v>1567</v>
      </c>
      <c r="H824" s="617" t="str">
        <f t="shared" si="25"/>
        <v>O CAMPO A.10 NÃO PODE SER PREENCHIDO SE A INFORMAÇÃO DO CAMPO A.7 FOR DIFERENTE DE"INSTITUIÇÃO CREDENCIADA".</v>
      </c>
    </row>
    <row r="825" spans="1:8" ht="12" x14ac:dyDescent="0.3">
      <c r="A825" s="614" t="s">
        <v>2355</v>
      </c>
      <c r="B825" s="614" t="s">
        <v>233</v>
      </c>
      <c r="C825" s="614" t="s">
        <v>2354</v>
      </c>
      <c r="D825" s="614" t="s">
        <v>251</v>
      </c>
      <c r="E825" s="614" t="s">
        <v>3</v>
      </c>
      <c r="F825" s="615" t="str">
        <f t="shared" si="24"/>
        <v>PESQUISA EM TIC;EMPRESA PETROLÍFERA;;PRIVADA;SIM</v>
      </c>
      <c r="G825" s="616" t="s">
        <v>1567</v>
      </c>
      <c r="H825" s="617" t="str">
        <f t="shared" si="25"/>
        <v>O CAMPO A.10 NÃO PODE SER PREENCHIDO SE A INFORMAÇÃO DO CAMPO A.7 FOR DIFERENTE DE"INSTITUIÇÃO CREDENCIADA".</v>
      </c>
    </row>
    <row r="826" spans="1:8" ht="12" x14ac:dyDescent="0.3">
      <c r="A826" s="614" t="s">
        <v>2355</v>
      </c>
      <c r="B826" s="614" t="s">
        <v>233</v>
      </c>
      <c r="C826" s="614" t="s">
        <v>2354</v>
      </c>
      <c r="D826" s="614" t="s">
        <v>251</v>
      </c>
      <c r="E826" s="614" t="s">
        <v>4</v>
      </c>
      <c r="F826" s="615" t="str">
        <f t="shared" si="24"/>
        <v>PESQUISA EM TIC;EMPRESA PETROLÍFERA;;PRIVADA;NÃO</v>
      </c>
      <c r="G826" s="616" t="s">
        <v>1567</v>
      </c>
      <c r="H826" s="617" t="str">
        <f t="shared" si="25"/>
        <v>O CAMPO A.10 NÃO PODE SER PREENCHIDO SE A INFORMAÇÃO DO CAMPO A.7 FOR DIFERENTE DE"INSTITUIÇÃO CREDENCIADA".</v>
      </c>
    </row>
    <row r="827" spans="1:8" ht="12" x14ac:dyDescent="0.3">
      <c r="A827" s="614" t="s">
        <v>2355</v>
      </c>
      <c r="B827" s="614" t="s">
        <v>233</v>
      </c>
      <c r="C827" s="614" t="s">
        <v>2354</v>
      </c>
      <c r="D827" s="614" t="s">
        <v>251</v>
      </c>
      <c r="E827" s="614" t="s">
        <v>2354</v>
      </c>
      <c r="F827" s="615" t="str">
        <f t="shared" si="24"/>
        <v>PESQUISA EM TIC;EMPRESA PETROLÍFERA;;PRIVADA;</v>
      </c>
      <c r="G827" s="616" t="s">
        <v>1567</v>
      </c>
      <c r="H827" s="617" t="str">
        <f t="shared" si="25"/>
        <v>O CAMPO A.10 NÃO PODE SER PREENCHIDO SE A INFORMAÇÃO DO CAMPO A.7 FOR DIFERENTE DE"INSTITUIÇÃO CREDENCIADA".</v>
      </c>
    </row>
    <row r="828" spans="1:8" ht="12" x14ac:dyDescent="0.3">
      <c r="A828" s="614" t="s">
        <v>2355</v>
      </c>
      <c r="B828" s="614" t="s">
        <v>233</v>
      </c>
      <c r="C828" s="614" t="s">
        <v>2354</v>
      </c>
      <c r="D828" s="614" t="s">
        <v>2354</v>
      </c>
      <c r="E828" s="614" t="s">
        <v>3</v>
      </c>
      <c r="F828" s="615" t="str">
        <f t="shared" si="24"/>
        <v>PESQUISA EM TIC;EMPRESA PETROLÍFERA;;;SIM</v>
      </c>
      <c r="G828" s="616" t="s">
        <v>1567</v>
      </c>
      <c r="H828" s="617" t="str">
        <f t="shared" si="25"/>
        <v>O CAMPO A.11 NÃO PODE SER PREENCHIDO SE A INFORMAÇÃO DO CAMPO A.7 FOR DIFERENTE DE"INSTITUIÇÃO CREDENCIADA" OU SE A INFIRMAÇÃO DO CAMPO A.10 FOR DIFERENTE DE "PRIVADA".</v>
      </c>
    </row>
    <row r="829" spans="1:8" ht="12" x14ac:dyDescent="0.3">
      <c r="A829" s="614" t="s">
        <v>2355</v>
      </c>
      <c r="B829" s="614" t="s">
        <v>233</v>
      </c>
      <c r="C829" s="614" t="s">
        <v>2354</v>
      </c>
      <c r="D829" s="614" t="s">
        <v>2354</v>
      </c>
      <c r="E829" s="614" t="s">
        <v>4</v>
      </c>
      <c r="F829" s="615" t="str">
        <f t="shared" si="24"/>
        <v>PESQUISA EM TIC;EMPRESA PETROLÍFERA;;;NÃO</v>
      </c>
      <c r="G829" s="616" t="s">
        <v>1567</v>
      </c>
      <c r="H829" s="617" t="str">
        <f t="shared" si="25"/>
        <v>O CAMPO A.11 NÃO PODE SER PREENCHIDO SE A INFORMAÇÃO DO CAMPO A.7 FOR DIFERENTE DE"INSTITUIÇÃO CREDENCIADA" OU SE A INFIRMAÇÃO DO CAMPO A.10 FOR DIFERENTE DE "PRIVADA".</v>
      </c>
    </row>
    <row r="830" spans="1:8" ht="12" x14ac:dyDescent="0.3">
      <c r="A830" s="614" t="s">
        <v>2355</v>
      </c>
      <c r="B830" s="614" t="s">
        <v>233</v>
      </c>
      <c r="C830" s="614" t="s">
        <v>2354</v>
      </c>
      <c r="D830" s="614" t="s">
        <v>2354</v>
      </c>
      <c r="E830" s="614" t="s">
        <v>2354</v>
      </c>
      <c r="F830" s="615" t="str">
        <f t="shared" si="24"/>
        <v>PESQUISA EM TIC;EMPRESA PETROLÍFERA;;;</v>
      </c>
      <c r="G830" s="616" t="s">
        <v>1575</v>
      </c>
      <c r="H830" s="617" t="str">
        <f t="shared" si="25"/>
        <v/>
      </c>
    </row>
    <row r="831" spans="1:8" ht="12" x14ac:dyDescent="0.3">
      <c r="A831" s="614" t="s">
        <v>306</v>
      </c>
      <c r="B831" s="614" t="s">
        <v>233</v>
      </c>
      <c r="C831" s="614" t="s">
        <v>261</v>
      </c>
      <c r="D831" s="614" t="s">
        <v>250</v>
      </c>
      <c r="E831" s="614" t="s">
        <v>3</v>
      </c>
      <c r="F831" s="615" t="str">
        <f t="shared" si="24"/>
        <v>PROTÓTIPO OU UNIDADE PILOTO;EMPRESA PETROLÍFERA;MICRO OU PEQUENO;PÚBLICA;SIM</v>
      </c>
      <c r="G831" s="616" t="s">
        <v>1567</v>
      </c>
      <c r="H831" s="617" t="str">
        <f t="shared" si="25"/>
        <v>O CAMPO A.8 NÃO PODE SER PREENCHIDO SE A INFORMAÇÃO DO CAMPO A.7 FOR DIFERENTE DE"EMPRESA BRASILEIRA".</v>
      </c>
    </row>
    <row r="832" spans="1:8" ht="12" x14ac:dyDescent="0.3">
      <c r="A832" s="614" t="s">
        <v>306</v>
      </c>
      <c r="B832" s="614" t="s">
        <v>233</v>
      </c>
      <c r="C832" s="614" t="s">
        <v>261</v>
      </c>
      <c r="D832" s="614" t="s">
        <v>250</v>
      </c>
      <c r="E832" s="614" t="s">
        <v>4</v>
      </c>
      <c r="F832" s="615" t="str">
        <f t="shared" si="24"/>
        <v>PROTÓTIPO OU UNIDADE PILOTO;EMPRESA PETROLÍFERA;MICRO OU PEQUENO;PÚBLICA;NÃO</v>
      </c>
      <c r="G832" s="616" t="s">
        <v>1567</v>
      </c>
      <c r="H832" s="617" t="str">
        <f t="shared" si="25"/>
        <v>O CAMPO A.8 NÃO PODE SER PREENCHIDO SE A INFORMAÇÃO DO CAMPO A.7 FOR DIFERENTE DE"EMPRESA BRASILEIRA".</v>
      </c>
    </row>
    <row r="833" spans="1:8" ht="12" x14ac:dyDescent="0.3">
      <c r="A833" s="614" t="s">
        <v>306</v>
      </c>
      <c r="B833" s="614" t="s">
        <v>233</v>
      </c>
      <c r="C833" s="614" t="s">
        <v>261</v>
      </c>
      <c r="D833" s="614" t="s">
        <v>250</v>
      </c>
      <c r="E833" s="614" t="s">
        <v>2354</v>
      </c>
      <c r="F833" s="615" t="str">
        <f t="shared" si="24"/>
        <v>PROTÓTIPO OU UNIDADE PILOTO;EMPRESA PETROLÍFERA;MICRO OU PEQUENO;PÚBLICA;</v>
      </c>
      <c r="G833" s="616" t="s">
        <v>1567</v>
      </c>
      <c r="H833" s="617" t="str">
        <f t="shared" si="25"/>
        <v>O CAMPO A.8 NÃO PODE SER PREENCHIDO SE A INFORMAÇÃO DO CAMPO A.7 FOR DIFERENTE DE"EMPRESA BRASILEIRA".</v>
      </c>
    </row>
    <row r="834" spans="1:8" ht="12" x14ac:dyDescent="0.3">
      <c r="A834" s="614" t="s">
        <v>306</v>
      </c>
      <c r="B834" s="614" t="s">
        <v>233</v>
      </c>
      <c r="C834" s="614" t="s">
        <v>261</v>
      </c>
      <c r="D834" s="614" t="s">
        <v>251</v>
      </c>
      <c r="E834" s="614" t="s">
        <v>3</v>
      </c>
      <c r="F834" s="615" t="str">
        <f t="shared" si="24"/>
        <v>PROTÓTIPO OU UNIDADE PILOTO;EMPRESA PETROLÍFERA;MICRO OU PEQUENO;PRIVADA;SIM</v>
      </c>
      <c r="G834" s="616" t="s">
        <v>1567</v>
      </c>
      <c r="H834" s="617" t="str">
        <f t="shared" si="25"/>
        <v>O CAMPO A.8 NÃO PODE SER PREENCHIDO SE A INFORMAÇÃO DO CAMPO A.7 FOR DIFERENTE DE"EMPRESA BRASILEIRA".</v>
      </c>
    </row>
    <row r="835" spans="1:8" ht="12" x14ac:dyDescent="0.3">
      <c r="A835" s="614" t="s">
        <v>306</v>
      </c>
      <c r="B835" s="614" t="s">
        <v>233</v>
      </c>
      <c r="C835" s="614" t="s">
        <v>261</v>
      </c>
      <c r="D835" s="614" t="s">
        <v>251</v>
      </c>
      <c r="E835" s="614" t="s">
        <v>4</v>
      </c>
      <c r="F835" s="615" t="str">
        <f t="shared" ref="F835:F898" si="26">CONCATENATE(A835,";",B835,";",C835,";",D835,";",E835)</f>
        <v>PROTÓTIPO OU UNIDADE PILOTO;EMPRESA PETROLÍFERA;MICRO OU PEQUENO;PRIVADA;NÃO</v>
      </c>
      <c r="G835" s="616" t="s">
        <v>1567</v>
      </c>
      <c r="H835" s="617" t="str">
        <f t="shared" ref="H835:H898" si="27">IF(AND(B835=$J$7,C835=""),$K$12,IF(AND(B835&lt;&gt;$J$7,C835&lt;&gt;""),$K$13,IF(AND(B835=$J$5,D835=""),$K$14,IF(AND(B835&lt;&gt;$J$5,D835&lt;&gt;""),$K$15,IF(AND(B835=$J$5,D835=$M$6,E835=""),$K$16,IF(AND(OR(B835&lt;&gt;$J$5,D835&lt;&gt;$M$6),E835&lt;&gt;""),$K$17,IF(G835="N",$K$18,"")))))))</f>
        <v>O CAMPO A.8 NÃO PODE SER PREENCHIDO SE A INFORMAÇÃO DO CAMPO A.7 FOR DIFERENTE DE"EMPRESA BRASILEIRA".</v>
      </c>
    </row>
    <row r="836" spans="1:8" ht="12" x14ac:dyDescent="0.3">
      <c r="A836" s="614" t="s">
        <v>306</v>
      </c>
      <c r="B836" s="614" t="s">
        <v>233</v>
      </c>
      <c r="C836" s="614" t="s">
        <v>261</v>
      </c>
      <c r="D836" s="614" t="s">
        <v>251</v>
      </c>
      <c r="E836" s="614" t="s">
        <v>2354</v>
      </c>
      <c r="F836" s="615" t="str">
        <f t="shared" si="26"/>
        <v>PROTÓTIPO OU UNIDADE PILOTO;EMPRESA PETROLÍFERA;MICRO OU PEQUENO;PRIVADA;</v>
      </c>
      <c r="G836" s="616" t="s">
        <v>1567</v>
      </c>
      <c r="H836" s="617" t="str">
        <f t="shared" si="27"/>
        <v>O CAMPO A.8 NÃO PODE SER PREENCHIDO SE A INFORMAÇÃO DO CAMPO A.7 FOR DIFERENTE DE"EMPRESA BRASILEIRA".</v>
      </c>
    </row>
    <row r="837" spans="1:8" ht="12" x14ac:dyDescent="0.3">
      <c r="A837" s="614" t="s">
        <v>306</v>
      </c>
      <c r="B837" s="614" t="s">
        <v>233</v>
      </c>
      <c r="C837" s="614" t="s">
        <v>261</v>
      </c>
      <c r="D837" s="614" t="s">
        <v>2354</v>
      </c>
      <c r="E837" s="614" t="s">
        <v>3</v>
      </c>
      <c r="F837" s="615" t="str">
        <f t="shared" si="26"/>
        <v>PROTÓTIPO OU UNIDADE PILOTO;EMPRESA PETROLÍFERA;MICRO OU PEQUENO;;SIM</v>
      </c>
      <c r="G837" s="616" t="s">
        <v>1567</v>
      </c>
      <c r="H837" s="617" t="str">
        <f t="shared" si="27"/>
        <v>O CAMPO A.8 NÃO PODE SER PREENCHIDO SE A INFORMAÇÃO DO CAMPO A.7 FOR DIFERENTE DE"EMPRESA BRASILEIRA".</v>
      </c>
    </row>
    <row r="838" spans="1:8" ht="12" x14ac:dyDescent="0.3">
      <c r="A838" s="614" t="s">
        <v>306</v>
      </c>
      <c r="B838" s="614" t="s">
        <v>233</v>
      </c>
      <c r="C838" s="614" t="s">
        <v>261</v>
      </c>
      <c r="D838" s="614" t="s">
        <v>2354</v>
      </c>
      <c r="E838" s="614" t="s">
        <v>4</v>
      </c>
      <c r="F838" s="615" t="str">
        <f t="shared" si="26"/>
        <v>PROTÓTIPO OU UNIDADE PILOTO;EMPRESA PETROLÍFERA;MICRO OU PEQUENO;;NÃO</v>
      </c>
      <c r="G838" s="616" t="s">
        <v>1567</v>
      </c>
      <c r="H838" s="617" t="str">
        <f t="shared" si="27"/>
        <v>O CAMPO A.8 NÃO PODE SER PREENCHIDO SE A INFORMAÇÃO DO CAMPO A.7 FOR DIFERENTE DE"EMPRESA BRASILEIRA".</v>
      </c>
    </row>
    <row r="839" spans="1:8" ht="12" x14ac:dyDescent="0.3">
      <c r="A839" s="614" t="s">
        <v>306</v>
      </c>
      <c r="B839" s="614" t="s">
        <v>233</v>
      </c>
      <c r="C839" s="614" t="s">
        <v>261</v>
      </c>
      <c r="D839" s="614" t="s">
        <v>2354</v>
      </c>
      <c r="E839" s="614" t="s">
        <v>2354</v>
      </c>
      <c r="F839" s="615" t="str">
        <f t="shared" si="26"/>
        <v>PROTÓTIPO OU UNIDADE PILOTO;EMPRESA PETROLÍFERA;MICRO OU PEQUENO;;</v>
      </c>
      <c r="G839" s="616" t="s">
        <v>1567</v>
      </c>
      <c r="H839" s="617" t="str">
        <f t="shared" si="27"/>
        <v>O CAMPO A.8 NÃO PODE SER PREENCHIDO SE A INFORMAÇÃO DO CAMPO A.7 FOR DIFERENTE DE"EMPRESA BRASILEIRA".</v>
      </c>
    </row>
    <row r="840" spans="1:8" ht="12" x14ac:dyDescent="0.3">
      <c r="A840" s="614" t="s">
        <v>306</v>
      </c>
      <c r="B840" s="614" t="s">
        <v>233</v>
      </c>
      <c r="C840" s="614" t="s">
        <v>243</v>
      </c>
      <c r="D840" s="614" t="s">
        <v>250</v>
      </c>
      <c r="E840" s="614" t="s">
        <v>3</v>
      </c>
      <c r="F840" s="615" t="str">
        <f t="shared" si="26"/>
        <v>PROTÓTIPO OU UNIDADE PILOTO;EMPRESA PETROLÍFERA;MÉDIO;PÚBLICA;SIM</v>
      </c>
      <c r="G840" s="616" t="s">
        <v>1567</v>
      </c>
      <c r="H840" s="617" t="str">
        <f t="shared" si="27"/>
        <v>O CAMPO A.8 NÃO PODE SER PREENCHIDO SE A INFORMAÇÃO DO CAMPO A.7 FOR DIFERENTE DE"EMPRESA BRASILEIRA".</v>
      </c>
    </row>
    <row r="841" spans="1:8" ht="12" x14ac:dyDescent="0.3">
      <c r="A841" s="614" t="s">
        <v>306</v>
      </c>
      <c r="B841" s="614" t="s">
        <v>233</v>
      </c>
      <c r="C841" s="614" t="s">
        <v>243</v>
      </c>
      <c r="D841" s="614" t="s">
        <v>250</v>
      </c>
      <c r="E841" s="614" t="s">
        <v>4</v>
      </c>
      <c r="F841" s="615" t="str">
        <f t="shared" si="26"/>
        <v>PROTÓTIPO OU UNIDADE PILOTO;EMPRESA PETROLÍFERA;MÉDIO;PÚBLICA;NÃO</v>
      </c>
      <c r="G841" s="616" t="s">
        <v>1567</v>
      </c>
      <c r="H841" s="617" t="str">
        <f t="shared" si="27"/>
        <v>O CAMPO A.8 NÃO PODE SER PREENCHIDO SE A INFORMAÇÃO DO CAMPO A.7 FOR DIFERENTE DE"EMPRESA BRASILEIRA".</v>
      </c>
    </row>
    <row r="842" spans="1:8" ht="12" x14ac:dyDescent="0.3">
      <c r="A842" s="614" t="s">
        <v>306</v>
      </c>
      <c r="B842" s="614" t="s">
        <v>233</v>
      </c>
      <c r="C842" s="614" t="s">
        <v>243</v>
      </c>
      <c r="D842" s="614" t="s">
        <v>250</v>
      </c>
      <c r="E842" s="614" t="s">
        <v>2354</v>
      </c>
      <c r="F842" s="615" t="str">
        <f t="shared" si="26"/>
        <v>PROTÓTIPO OU UNIDADE PILOTO;EMPRESA PETROLÍFERA;MÉDIO;PÚBLICA;</v>
      </c>
      <c r="G842" s="616" t="s">
        <v>1567</v>
      </c>
      <c r="H842" s="617" t="str">
        <f t="shared" si="27"/>
        <v>O CAMPO A.8 NÃO PODE SER PREENCHIDO SE A INFORMAÇÃO DO CAMPO A.7 FOR DIFERENTE DE"EMPRESA BRASILEIRA".</v>
      </c>
    </row>
    <row r="843" spans="1:8" ht="12" x14ac:dyDescent="0.3">
      <c r="A843" s="614" t="s">
        <v>306</v>
      </c>
      <c r="B843" s="614" t="s">
        <v>233</v>
      </c>
      <c r="C843" s="614" t="s">
        <v>243</v>
      </c>
      <c r="D843" s="614" t="s">
        <v>251</v>
      </c>
      <c r="E843" s="614" t="s">
        <v>3</v>
      </c>
      <c r="F843" s="615" t="str">
        <f t="shared" si="26"/>
        <v>PROTÓTIPO OU UNIDADE PILOTO;EMPRESA PETROLÍFERA;MÉDIO;PRIVADA;SIM</v>
      </c>
      <c r="G843" s="616" t="s">
        <v>1567</v>
      </c>
      <c r="H843" s="617" t="str">
        <f t="shared" si="27"/>
        <v>O CAMPO A.8 NÃO PODE SER PREENCHIDO SE A INFORMAÇÃO DO CAMPO A.7 FOR DIFERENTE DE"EMPRESA BRASILEIRA".</v>
      </c>
    </row>
    <row r="844" spans="1:8" ht="12" x14ac:dyDescent="0.3">
      <c r="A844" s="614" t="s">
        <v>306</v>
      </c>
      <c r="B844" s="614" t="s">
        <v>233</v>
      </c>
      <c r="C844" s="614" t="s">
        <v>243</v>
      </c>
      <c r="D844" s="614" t="s">
        <v>251</v>
      </c>
      <c r="E844" s="614" t="s">
        <v>4</v>
      </c>
      <c r="F844" s="615" t="str">
        <f t="shared" si="26"/>
        <v>PROTÓTIPO OU UNIDADE PILOTO;EMPRESA PETROLÍFERA;MÉDIO;PRIVADA;NÃO</v>
      </c>
      <c r="G844" s="616" t="s">
        <v>1567</v>
      </c>
      <c r="H844" s="617" t="str">
        <f t="shared" si="27"/>
        <v>O CAMPO A.8 NÃO PODE SER PREENCHIDO SE A INFORMAÇÃO DO CAMPO A.7 FOR DIFERENTE DE"EMPRESA BRASILEIRA".</v>
      </c>
    </row>
    <row r="845" spans="1:8" ht="12" x14ac:dyDescent="0.3">
      <c r="A845" s="614" t="s">
        <v>306</v>
      </c>
      <c r="B845" s="614" t="s">
        <v>233</v>
      </c>
      <c r="C845" s="614" t="s">
        <v>243</v>
      </c>
      <c r="D845" s="614" t="s">
        <v>251</v>
      </c>
      <c r="E845" s="614" t="s">
        <v>2354</v>
      </c>
      <c r="F845" s="615" t="str">
        <f t="shared" si="26"/>
        <v>PROTÓTIPO OU UNIDADE PILOTO;EMPRESA PETROLÍFERA;MÉDIO;PRIVADA;</v>
      </c>
      <c r="G845" s="616" t="s">
        <v>1567</v>
      </c>
      <c r="H845" s="617" t="str">
        <f t="shared" si="27"/>
        <v>O CAMPO A.8 NÃO PODE SER PREENCHIDO SE A INFORMAÇÃO DO CAMPO A.7 FOR DIFERENTE DE"EMPRESA BRASILEIRA".</v>
      </c>
    </row>
    <row r="846" spans="1:8" ht="12" x14ac:dyDescent="0.3">
      <c r="A846" s="614" t="s">
        <v>306</v>
      </c>
      <c r="B846" s="614" t="s">
        <v>233</v>
      </c>
      <c r="C846" s="614" t="s">
        <v>243</v>
      </c>
      <c r="D846" s="614" t="s">
        <v>2354</v>
      </c>
      <c r="E846" s="614" t="s">
        <v>3</v>
      </c>
      <c r="F846" s="615" t="str">
        <f t="shared" si="26"/>
        <v>PROTÓTIPO OU UNIDADE PILOTO;EMPRESA PETROLÍFERA;MÉDIO;;SIM</v>
      </c>
      <c r="G846" s="616" t="s">
        <v>1567</v>
      </c>
      <c r="H846" s="617" t="str">
        <f t="shared" si="27"/>
        <v>O CAMPO A.8 NÃO PODE SER PREENCHIDO SE A INFORMAÇÃO DO CAMPO A.7 FOR DIFERENTE DE"EMPRESA BRASILEIRA".</v>
      </c>
    </row>
    <row r="847" spans="1:8" ht="12" x14ac:dyDescent="0.3">
      <c r="A847" s="614" t="s">
        <v>306</v>
      </c>
      <c r="B847" s="614" t="s">
        <v>233</v>
      </c>
      <c r="C847" s="614" t="s">
        <v>243</v>
      </c>
      <c r="D847" s="614" t="s">
        <v>2354</v>
      </c>
      <c r="E847" s="614" t="s">
        <v>4</v>
      </c>
      <c r="F847" s="615" t="str">
        <f t="shared" si="26"/>
        <v>PROTÓTIPO OU UNIDADE PILOTO;EMPRESA PETROLÍFERA;MÉDIO;;NÃO</v>
      </c>
      <c r="G847" s="616" t="s">
        <v>1567</v>
      </c>
      <c r="H847" s="617" t="str">
        <f t="shared" si="27"/>
        <v>O CAMPO A.8 NÃO PODE SER PREENCHIDO SE A INFORMAÇÃO DO CAMPO A.7 FOR DIFERENTE DE"EMPRESA BRASILEIRA".</v>
      </c>
    </row>
    <row r="848" spans="1:8" ht="12" x14ac:dyDescent="0.3">
      <c r="A848" s="614" t="s">
        <v>306</v>
      </c>
      <c r="B848" s="614" t="s">
        <v>233</v>
      </c>
      <c r="C848" s="614" t="s">
        <v>243</v>
      </c>
      <c r="D848" s="614" t="s">
        <v>2354</v>
      </c>
      <c r="E848" s="614" t="s">
        <v>2354</v>
      </c>
      <c r="F848" s="615" t="str">
        <f t="shared" si="26"/>
        <v>PROTÓTIPO OU UNIDADE PILOTO;EMPRESA PETROLÍFERA;MÉDIO;;</v>
      </c>
      <c r="G848" s="616" t="s">
        <v>1567</v>
      </c>
      <c r="H848" s="617" t="str">
        <f t="shared" si="27"/>
        <v>O CAMPO A.8 NÃO PODE SER PREENCHIDO SE A INFORMAÇÃO DO CAMPO A.7 FOR DIFERENTE DE"EMPRESA BRASILEIRA".</v>
      </c>
    </row>
    <row r="849" spans="1:8" ht="12" x14ac:dyDescent="0.3">
      <c r="A849" s="614" t="s">
        <v>306</v>
      </c>
      <c r="B849" s="614" t="s">
        <v>233</v>
      </c>
      <c r="C849" s="614" t="s">
        <v>244</v>
      </c>
      <c r="D849" s="614" t="s">
        <v>250</v>
      </c>
      <c r="E849" s="614" t="s">
        <v>3</v>
      </c>
      <c r="F849" s="615" t="str">
        <f t="shared" si="26"/>
        <v>PROTÓTIPO OU UNIDADE PILOTO;EMPRESA PETROLÍFERA;GRANDE;PÚBLICA;SIM</v>
      </c>
      <c r="G849" s="616" t="s">
        <v>1567</v>
      </c>
      <c r="H849" s="617" t="str">
        <f t="shared" si="27"/>
        <v>O CAMPO A.8 NÃO PODE SER PREENCHIDO SE A INFORMAÇÃO DO CAMPO A.7 FOR DIFERENTE DE"EMPRESA BRASILEIRA".</v>
      </c>
    </row>
    <row r="850" spans="1:8" ht="12" x14ac:dyDescent="0.3">
      <c r="A850" s="614" t="s">
        <v>306</v>
      </c>
      <c r="B850" s="614" t="s">
        <v>233</v>
      </c>
      <c r="C850" s="614" t="s">
        <v>244</v>
      </c>
      <c r="D850" s="614" t="s">
        <v>250</v>
      </c>
      <c r="E850" s="614" t="s">
        <v>4</v>
      </c>
      <c r="F850" s="615" t="str">
        <f t="shared" si="26"/>
        <v>PROTÓTIPO OU UNIDADE PILOTO;EMPRESA PETROLÍFERA;GRANDE;PÚBLICA;NÃO</v>
      </c>
      <c r="G850" s="616" t="s">
        <v>1567</v>
      </c>
      <c r="H850" s="617" t="str">
        <f t="shared" si="27"/>
        <v>O CAMPO A.8 NÃO PODE SER PREENCHIDO SE A INFORMAÇÃO DO CAMPO A.7 FOR DIFERENTE DE"EMPRESA BRASILEIRA".</v>
      </c>
    </row>
    <row r="851" spans="1:8" ht="12" x14ac:dyDescent="0.3">
      <c r="A851" s="614" t="s">
        <v>306</v>
      </c>
      <c r="B851" s="614" t="s">
        <v>233</v>
      </c>
      <c r="C851" s="614" t="s">
        <v>244</v>
      </c>
      <c r="D851" s="614" t="s">
        <v>250</v>
      </c>
      <c r="E851" s="614" t="s">
        <v>2354</v>
      </c>
      <c r="F851" s="615" t="str">
        <f t="shared" si="26"/>
        <v>PROTÓTIPO OU UNIDADE PILOTO;EMPRESA PETROLÍFERA;GRANDE;PÚBLICA;</v>
      </c>
      <c r="G851" s="616" t="s">
        <v>1567</v>
      </c>
      <c r="H851" s="617" t="str">
        <f t="shared" si="27"/>
        <v>O CAMPO A.8 NÃO PODE SER PREENCHIDO SE A INFORMAÇÃO DO CAMPO A.7 FOR DIFERENTE DE"EMPRESA BRASILEIRA".</v>
      </c>
    </row>
    <row r="852" spans="1:8" ht="12" x14ac:dyDescent="0.3">
      <c r="A852" s="614" t="s">
        <v>306</v>
      </c>
      <c r="B852" s="614" t="s">
        <v>233</v>
      </c>
      <c r="C852" s="614" t="s">
        <v>244</v>
      </c>
      <c r="D852" s="614" t="s">
        <v>251</v>
      </c>
      <c r="E852" s="614" t="s">
        <v>3</v>
      </c>
      <c r="F852" s="615" t="str">
        <f t="shared" si="26"/>
        <v>PROTÓTIPO OU UNIDADE PILOTO;EMPRESA PETROLÍFERA;GRANDE;PRIVADA;SIM</v>
      </c>
      <c r="G852" s="616" t="s">
        <v>1567</v>
      </c>
      <c r="H852" s="617" t="str">
        <f t="shared" si="27"/>
        <v>O CAMPO A.8 NÃO PODE SER PREENCHIDO SE A INFORMAÇÃO DO CAMPO A.7 FOR DIFERENTE DE"EMPRESA BRASILEIRA".</v>
      </c>
    </row>
    <row r="853" spans="1:8" ht="12" x14ac:dyDescent="0.3">
      <c r="A853" s="614" t="s">
        <v>306</v>
      </c>
      <c r="B853" s="614" t="s">
        <v>233</v>
      </c>
      <c r="C853" s="614" t="s">
        <v>244</v>
      </c>
      <c r="D853" s="614" t="s">
        <v>251</v>
      </c>
      <c r="E853" s="614" t="s">
        <v>4</v>
      </c>
      <c r="F853" s="615" t="str">
        <f t="shared" si="26"/>
        <v>PROTÓTIPO OU UNIDADE PILOTO;EMPRESA PETROLÍFERA;GRANDE;PRIVADA;NÃO</v>
      </c>
      <c r="G853" s="616" t="s">
        <v>1567</v>
      </c>
      <c r="H853" s="617" t="str">
        <f t="shared" si="27"/>
        <v>O CAMPO A.8 NÃO PODE SER PREENCHIDO SE A INFORMAÇÃO DO CAMPO A.7 FOR DIFERENTE DE"EMPRESA BRASILEIRA".</v>
      </c>
    </row>
    <row r="854" spans="1:8" ht="12" x14ac:dyDescent="0.3">
      <c r="A854" s="614" t="s">
        <v>306</v>
      </c>
      <c r="B854" s="614" t="s">
        <v>233</v>
      </c>
      <c r="C854" s="614" t="s">
        <v>244</v>
      </c>
      <c r="D854" s="614" t="s">
        <v>251</v>
      </c>
      <c r="E854" s="614" t="s">
        <v>2354</v>
      </c>
      <c r="F854" s="615" t="str">
        <f t="shared" si="26"/>
        <v>PROTÓTIPO OU UNIDADE PILOTO;EMPRESA PETROLÍFERA;GRANDE;PRIVADA;</v>
      </c>
      <c r="G854" s="616" t="s">
        <v>1567</v>
      </c>
      <c r="H854" s="617" t="str">
        <f t="shared" si="27"/>
        <v>O CAMPO A.8 NÃO PODE SER PREENCHIDO SE A INFORMAÇÃO DO CAMPO A.7 FOR DIFERENTE DE"EMPRESA BRASILEIRA".</v>
      </c>
    </row>
    <row r="855" spans="1:8" ht="12" x14ac:dyDescent="0.3">
      <c r="A855" s="614" t="s">
        <v>306</v>
      </c>
      <c r="B855" s="614" t="s">
        <v>233</v>
      </c>
      <c r="C855" s="614" t="s">
        <v>244</v>
      </c>
      <c r="D855" s="614" t="s">
        <v>2354</v>
      </c>
      <c r="E855" s="614" t="s">
        <v>3</v>
      </c>
      <c r="F855" s="615" t="str">
        <f t="shared" si="26"/>
        <v>PROTÓTIPO OU UNIDADE PILOTO;EMPRESA PETROLÍFERA;GRANDE;;SIM</v>
      </c>
      <c r="G855" s="616" t="s">
        <v>1567</v>
      </c>
      <c r="H855" s="617" t="str">
        <f t="shared" si="27"/>
        <v>O CAMPO A.8 NÃO PODE SER PREENCHIDO SE A INFORMAÇÃO DO CAMPO A.7 FOR DIFERENTE DE"EMPRESA BRASILEIRA".</v>
      </c>
    </row>
    <row r="856" spans="1:8" ht="12" x14ac:dyDescent="0.3">
      <c r="A856" s="614" t="s">
        <v>306</v>
      </c>
      <c r="B856" s="614" t="s">
        <v>233</v>
      </c>
      <c r="C856" s="614" t="s">
        <v>244</v>
      </c>
      <c r="D856" s="614" t="s">
        <v>2354</v>
      </c>
      <c r="E856" s="614" t="s">
        <v>4</v>
      </c>
      <c r="F856" s="615" t="str">
        <f t="shared" si="26"/>
        <v>PROTÓTIPO OU UNIDADE PILOTO;EMPRESA PETROLÍFERA;GRANDE;;NÃO</v>
      </c>
      <c r="G856" s="616" t="s">
        <v>1567</v>
      </c>
      <c r="H856" s="617" t="str">
        <f t="shared" si="27"/>
        <v>O CAMPO A.8 NÃO PODE SER PREENCHIDO SE A INFORMAÇÃO DO CAMPO A.7 FOR DIFERENTE DE"EMPRESA BRASILEIRA".</v>
      </c>
    </row>
    <row r="857" spans="1:8" ht="12" x14ac:dyDescent="0.3">
      <c r="A857" s="614" t="s">
        <v>306</v>
      </c>
      <c r="B857" s="614" t="s">
        <v>233</v>
      </c>
      <c r="C857" s="614" t="s">
        <v>244</v>
      </c>
      <c r="D857" s="614" t="s">
        <v>2354</v>
      </c>
      <c r="E857" s="614" t="s">
        <v>2354</v>
      </c>
      <c r="F857" s="615" t="str">
        <f t="shared" si="26"/>
        <v>PROTÓTIPO OU UNIDADE PILOTO;EMPRESA PETROLÍFERA;GRANDE;;</v>
      </c>
      <c r="G857" s="616" t="s">
        <v>1567</v>
      </c>
      <c r="H857" s="617" t="str">
        <f t="shared" si="27"/>
        <v>O CAMPO A.8 NÃO PODE SER PREENCHIDO SE A INFORMAÇÃO DO CAMPO A.7 FOR DIFERENTE DE"EMPRESA BRASILEIRA".</v>
      </c>
    </row>
    <row r="858" spans="1:8" ht="12" x14ac:dyDescent="0.3">
      <c r="A858" s="614" t="s">
        <v>306</v>
      </c>
      <c r="B858" s="614" t="s">
        <v>233</v>
      </c>
      <c r="C858" s="614" t="s">
        <v>2354</v>
      </c>
      <c r="D858" s="614" t="s">
        <v>250</v>
      </c>
      <c r="E858" s="614" t="s">
        <v>3</v>
      </c>
      <c r="F858" s="615" t="str">
        <f t="shared" si="26"/>
        <v>PROTÓTIPO OU UNIDADE PILOTO;EMPRESA PETROLÍFERA;;PÚBLICA;SIM</v>
      </c>
      <c r="G858" s="616" t="s">
        <v>1567</v>
      </c>
      <c r="H858" s="617" t="str">
        <f t="shared" si="27"/>
        <v>O CAMPO A.10 NÃO PODE SER PREENCHIDO SE A INFORMAÇÃO DO CAMPO A.7 FOR DIFERENTE DE"INSTITUIÇÃO CREDENCIADA".</v>
      </c>
    </row>
    <row r="859" spans="1:8" ht="12" x14ac:dyDescent="0.3">
      <c r="A859" s="614" t="s">
        <v>306</v>
      </c>
      <c r="B859" s="614" t="s">
        <v>233</v>
      </c>
      <c r="C859" s="614" t="s">
        <v>2354</v>
      </c>
      <c r="D859" s="614" t="s">
        <v>250</v>
      </c>
      <c r="E859" s="614" t="s">
        <v>4</v>
      </c>
      <c r="F859" s="615" t="str">
        <f t="shared" si="26"/>
        <v>PROTÓTIPO OU UNIDADE PILOTO;EMPRESA PETROLÍFERA;;PÚBLICA;NÃO</v>
      </c>
      <c r="G859" s="616" t="s">
        <v>1567</v>
      </c>
      <c r="H859" s="617" t="str">
        <f t="shared" si="27"/>
        <v>O CAMPO A.10 NÃO PODE SER PREENCHIDO SE A INFORMAÇÃO DO CAMPO A.7 FOR DIFERENTE DE"INSTITUIÇÃO CREDENCIADA".</v>
      </c>
    </row>
    <row r="860" spans="1:8" ht="12" x14ac:dyDescent="0.3">
      <c r="A860" s="614" t="s">
        <v>306</v>
      </c>
      <c r="B860" s="614" t="s">
        <v>233</v>
      </c>
      <c r="C860" s="614" t="s">
        <v>2354</v>
      </c>
      <c r="D860" s="614" t="s">
        <v>250</v>
      </c>
      <c r="E860" s="614" t="s">
        <v>2354</v>
      </c>
      <c r="F860" s="615" t="str">
        <f t="shared" si="26"/>
        <v>PROTÓTIPO OU UNIDADE PILOTO;EMPRESA PETROLÍFERA;;PÚBLICA;</v>
      </c>
      <c r="G860" s="616" t="s">
        <v>1567</v>
      </c>
      <c r="H860" s="617" t="str">
        <f t="shared" si="27"/>
        <v>O CAMPO A.10 NÃO PODE SER PREENCHIDO SE A INFORMAÇÃO DO CAMPO A.7 FOR DIFERENTE DE"INSTITUIÇÃO CREDENCIADA".</v>
      </c>
    </row>
    <row r="861" spans="1:8" ht="12" x14ac:dyDescent="0.3">
      <c r="A861" s="614" t="s">
        <v>306</v>
      </c>
      <c r="B861" s="614" t="s">
        <v>233</v>
      </c>
      <c r="C861" s="614" t="s">
        <v>2354</v>
      </c>
      <c r="D861" s="614" t="s">
        <v>251</v>
      </c>
      <c r="E861" s="614" t="s">
        <v>3</v>
      </c>
      <c r="F861" s="615" t="str">
        <f t="shared" si="26"/>
        <v>PROTÓTIPO OU UNIDADE PILOTO;EMPRESA PETROLÍFERA;;PRIVADA;SIM</v>
      </c>
      <c r="G861" s="616" t="s">
        <v>1567</v>
      </c>
      <c r="H861" s="617" t="str">
        <f t="shared" si="27"/>
        <v>O CAMPO A.10 NÃO PODE SER PREENCHIDO SE A INFORMAÇÃO DO CAMPO A.7 FOR DIFERENTE DE"INSTITUIÇÃO CREDENCIADA".</v>
      </c>
    </row>
    <row r="862" spans="1:8" ht="12" x14ac:dyDescent="0.3">
      <c r="A862" s="614" t="s">
        <v>306</v>
      </c>
      <c r="B862" s="614" t="s">
        <v>233</v>
      </c>
      <c r="C862" s="614" t="s">
        <v>2354</v>
      </c>
      <c r="D862" s="614" t="s">
        <v>251</v>
      </c>
      <c r="E862" s="614" t="s">
        <v>4</v>
      </c>
      <c r="F862" s="615" t="str">
        <f t="shared" si="26"/>
        <v>PROTÓTIPO OU UNIDADE PILOTO;EMPRESA PETROLÍFERA;;PRIVADA;NÃO</v>
      </c>
      <c r="G862" s="616" t="s">
        <v>1567</v>
      </c>
      <c r="H862" s="617" t="str">
        <f t="shared" si="27"/>
        <v>O CAMPO A.10 NÃO PODE SER PREENCHIDO SE A INFORMAÇÃO DO CAMPO A.7 FOR DIFERENTE DE"INSTITUIÇÃO CREDENCIADA".</v>
      </c>
    </row>
    <row r="863" spans="1:8" ht="12" x14ac:dyDescent="0.3">
      <c r="A863" s="614" t="s">
        <v>306</v>
      </c>
      <c r="B863" s="614" t="s">
        <v>233</v>
      </c>
      <c r="C863" s="614" t="s">
        <v>2354</v>
      </c>
      <c r="D863" s="614" t="s">
        <v>251</v>
      </c>
      <c r="E863" s="614" t="s">
        <v>2354</v>
      </c>
      <c r="F863" s="615" t="str">
        <f t="shared" si="26"/>
        <v>PROTÓTIPO OU UNIDADE PILOTO;EMPRESA PETROLÍFERA;;PRIVADA;</v>
      </c>
      <c r="G863" s="616" t="s">
        <v>1567</v>
      </c>
      <c r="H863" s="617" t="str">
        <f t="shared" si="27"/>
        <v>O CAMPO A.10 NÃO PODE SER PREENCHIDO SE A INFORMAÇÃO DO CAMPO A.7 FOR DIFERENTE DE"INSTITUIÇÃO CREDENCIADA".</v>
      </c>
    </row>
    <row r="864" spans="1:8" ht="12" x14ac:dyDescent="0.3">
      <c r="A864" s="614" t="s">
        <v>306</v>
      </c>
      <c r="B864" s="614" t="s">
        <v>233</v>
      </c>
      <c r="C864" s="614" t="s">
        <v>2354</v>
      </c>
      <c r="D864" s="614" t="s">
        <v>2354</v>
      </c>
      <c r="E864" s="614" t="s">
        <v>3</v>
      </c>
      <c r="F864" s="615" t="str">
        <f t="shared" si="26"/>
        <v>PROTÓTIPO OU UNIDADE PILOTO;EMPRESA PETROLÍFERA;;;SIM</v>
      </c>
      <c r="G864" s="616" t="s">
        <v>1567</v>
      </c>
      <c r="H864" s="617" t="str">
        <f t="shared" si="27"/>
        <v>O CAMPO A.11 NÃO PODE SER PREENCHIDO SE A INFORMAÇÃO DO CAMPO A.7 FOR DIFERENTE DE"INSTITUIÇÃO CREDENCIADA" OU SE A INFIRMAÇÃO DO CAMPO A.10 FOR DIFERENTE DE "PRIVADA".</v>
      </c>
    </row>
    <row r="865" spans="1:8" ht="12" x14ac:dyDescent="0.3">
      <c r="A865" s="614" t="s">
        <v>306</v>
      </c>
      <c r="B865" s="614" t="s">
        <v>233</v>
      </c>
      <c r="C865" s="614" t="s">
        <v>2354</v>
      </c>
      <c r="D865" s="614" t="s">
        <v>2354</v>
      </c>
      <c r="E865" s="614" t="s">
        <v>4</v>
      </c>
      <c r="F865" s="615" t="str">
        <f t="shared" si="26"/>
        <v>PROTÓTIPO OU UNIDADE PILOTO;EMPRESA PETROLÍFERA;;;NÃO</v>
      </c>
      <c r="G865" s="616" t="s">
        <v>1567</v>
      </c>
      <c r="H865" s="617" t="str">
        <f t="shared" si="27"/>
        <v>O CAMPO A.11 NÃO PODE SER PREENCHIDO SE A INFORMAÇÃO DO CAMPO A.7 FOR DIFERENTE DE"INSTITUIÇÃO CREDENCIADA" OU SE A INFIRMAÇÃO DO CAMPO A.10 FOR DIFERENTE DE "PRIVADA".</v>
      </c>
    </row>
    <row r="866" spans="1:8" ht="12" x14ac:dyDescent="0.3">
      <c r="A866" s="614" t="s">
        <v>306</v>
      </c>
      <c r="B866" s="614" t="s">
        <v>233</v>
      </c>
      <c r="C866" s="614" t="s">
        <v>2354</v>
      </c>
      <c r="D866" s="614" t="s">
        <v>2354</v>
      </c>
      <c r="E866" s="614" t="s">
        <v>2354</v>
      </c>
      <c r="F866" s="615" t="str">
        <f t="shared" si="26"/>
        <v>PROTÓTIPO OU UNIDADE PILOTO;EMPRESA PETROLÍFERA;;;</v>
      </c>
      <c r="G866" s="616" t="s">
        <v>1575</v>
      </c>
      <c r="H866" s="617" t="str">
        <f t="shared" si="27"/>
        <v/>
      </c>
    </row>
    <row r="867" spans="1:8" ht="12" x14ac:dyDescent="0.3">
      <c r="A867" s="614" t="s">
        <v>2046</v>
      </c>
      <c r="B867" s="614" t="s">
        <v>233</v>
      </c>
      <c r="C867" s="614" t="s">
        <v>261</v>
      </c>
      <c r="D867" s="614" t="s">
        <v>250</v>
      </c>
      <c r="E867" s="614" t="s">
        <v>3</v>
      </c>
      <c r="F867" s="615" t="str">
        <f t="shared" si="26"/>
        <v>CAPACITAÇÃO TÉCNICA DE FORNECEDORES;EMPRESA PETROLÍFERA;MICRO OU PEQUENO;PÚBLICA;SIM</v>
      </c>
      <c r="G867" s="616" t="s">
        <v>1567</v>
      </c>
      <c r="H867" s="617" t="str">
        <f t="shared" si="27"/>
        <v>O CAMPO A.8 NÃO PODE SER PREENCHIDO SE A INFORMAÇÃO DO CAMPO A.7 FOR DIFERENTE DE"EMPRESA BRASILEIRA".</v>
      </c>
    </row>
    <row r="868" spans="1:8" ht="12" x14ac:dyDescent="0.3">
      <c r="A868" s="614" t="s">
        <v>2046</v>
      </c>
      <c r="B868" s="614" t="s">
        <v>233</v>
      </c>
      <c r="C868" s="614" t="s">
        <v>261</v>
      </c>
      <c r="D868" s="614" t="s">
        <v>250</v>
      </c>
      <c r="E868" s="614" t="s">
        <v>4</v>
      </c>
      <c r="F868" s="615" t="str">
        <f t="shared" si="26"/>
        <v>CAPACITAÇÃO TÉCNICA DE FORNECEDORES;EMPRESA PETROLÍFERA;MICRO OU PEQUENO;PÚBLICA;NÃO</v>
      </c>
      <c r="G868" s="616" t="s">
        <v>1567</v>
      </c>
      <c r="H868" s="617" t="str">
        <f t="shared" si="27"/>
        <v>O CAMPO A.8 NÃO PODE SER PREENCHIDO SE A INFORMAÇÃO DO CAMPO A.7 FOR DIFERENTE DE"EMPRESA BRASILEIRA".</v>
      </c>
    </row>
    <row r="869" spans="1:8" ht="12" x14ac:dyDescent="0.3">
      <c r="A869" s="614" t="s">
        <v>2046</v>
      </c>
      <c r="B869" s="614" t="s">
        <v>233</v>
      </c>
      <c r="C869" s="614" t="s">
        <v>261</v>
      </c>
      <c r="D869" s="614" t="s">
        <v>250</v>
      </c>
      <c r="E869" s="614" t="s">
        <v>2354</v>
      </c>
      <c r="F869" s="615" t="str">
        <f t="shared" si="26"/>
        <v>CAPACITAÇÃO TÉCNICA DE FORNECEDORES;EMPRESA PETROLÍFERA;MICRO OU PEQUENO;PÚBLICA;</v>
      </c>
      <c r="G869" s="616" t="s">
        <v>1567</v>
      </c>
      <c r="H869" s="617" t="str">
        <f t="shared" si="27"/>
        <v>O CAMPO A.8 NÃO PODE SER PREENCHIDO SE A INFORMAÇÃO DO CAMPO A.7 FOR DIFERENTE DE"EMPRESA BRASILEIRA".</v>
      </c>
    </row>
    <row r="870" spans="1:8" ht="12" x14ac:dyDescent="0.3">
      <c r="A870" s="614" t="s">
        <v>2046</v>
      </c>
      <c r="B870" s="614" t="s">
        <v>233</v>
      </c>
      <c r="C870" s="614" t="s">
        <v>261</v>
      </c>
      <c r="D870" s="614" t="s">
        <v>251</v>
      </c>
      <c r="E870" s="614" t="s">
        <v>3</v>
      </c>
      <c r="F870" s="615" t="str">
        <f t="shared" si="26"/>
        <v>CAPACITAÇÃO TÉCNICA DE FORNECEDORES;EMPRESA PETROLÍFERA;MICRO OU PEQUENO;PRIVADA;SIM</v>
      </c>
      <c r="G870" s="616" t="s">
        <v>1567</v>
      </c>
      <c r="H870" s="617" t="str">
        <f t="shared" si="27"/>
        <v>O CAMPO A.8 NÃO PODE SER PREENCHIDO SE A INFORMAÇÃO DO CAMPO A.7 FOR DIFERENTE DE"EMPRESA BRASILEIRA".</v>
      </c>
    </row>
    <row r="871" spans="1:8" ht="12" x14ac:dyDescent="0.3">
      <c r="A871" s="614" t="s">
        <v>2046</v>
      </c>
      <c r="B871" s="614" t="s">
        <v>233</v>
      </c>
      <c r="C871" s="614" t="s">
        <v>261</v>
      </c>
      <c r="D871" s="614" t="s">
        <v>251</v>
      </c>
      <c r="E871" s="614" t="s">
        <v>4</v>
      </c>
      <c r="F871" s="615" t="str">
        <f t="shared" si="26"/>
        <v>CAPACITAÇÃO TÉCNICA DE FORNECEDORES;EMPRESA PETROLÍFERA;MICRO OU PEQUENO;PRIVADA;NÃO</v>
      </c>
      <c r="G871" s="616" t="s">
        <v>1567</v>
      </c>
      <c r="H871" s="617" t="str">
        <f t="shared" si="27"/>
        <v>O CAMPO A.8 NÃO PODE SER PREENCHIDO SE A INFORMAÇÃO DO CAMPO A.7 FOR DIFERENTE DE"EMPRESA BRASILEIRA".</v>
      </c>
    </row>
    <row r="872" spans="1:8" ht="12" x14ac:dyDescent="0.3">
      <c r="A872" s="614" t="s">
        <v>2046</v>
      </c>
      <c r="B872" s="614" t="s">
        <v>233</v>
      </c>
      <c r="C872" s="614" t="s">
        <v>261</v>
      </c>
      <c r="D872" s="614" t="s">
        <v>251</v>
      </c>
      <c r="E872" s="614" t="s">
        <v>2354</v>
      </c>
      <c r="F872" s="615" t="str">
        <f t="shared" si="26"/>
        <v>CAPACITAÇÃO TÉCNICA DE FORNECEDORES;EMPRESA PETROLÍFERA;MICRO OU PEQUENO;PRIVADA;</v>
      </c>
      <c r="G872" s="616" t="s">
        <v>1567</v>
      </c>
      <c r="H872" s="617" t="str">
        <f t="shared" si="27"/>
        <v>O CAMPO A.8 NÃO PODE SER PREENCHIDO SE A INFORMAÇÃO DO CAMPO A.7 FOR DIFERENTE DE"EMPRESA BRASILEIRA".</v>
      </c>
    </row>
    <row r="873" spans="1:8" ht="12" x14ac:dyDescent="0.3">
      <c r="A873" s="614" t="s">
        <v>2046</v>
      </c>
      <c r="B873" s="614" t="s">
        <v>233</v>
      </c>
      <c r="C873" s="614" t="s">
        <v>261</v>
      </c>
      <c r="D873" s="614" t="s">
        <v>2354</v>
      </c>
      <c r="E873" s="614" t="s">
        <v>3</v>
      </c>
      <c r="F873" s="615" t="str">
        <f t="shared" si="26"/>
        <v>CAPACITAÇÃO TÉCNICA DE FORNECEDORES;EMPRESA PETROLÍFERA;MICRO OU PEQUENO;;SIM</v>
      </c>
      <c r="G873" s="616" t="s">
        <v>1567</v>
      </c>
      <c r="H873" s="617" t="str">
        <f t="shared" si="27"/>
        <v>O CAMPO A.8 NÃO PODE SER PREENCHIDO SE A INFORMAÇÃO DO CAMPO A.7 FOR DIFERENTE DE"EMPRESA BRASILEIRA".</v>
      </c>
    </row>
    <row r="874" spans="1:8" ht="12" x14ac:dyDescent="0.3">
      <c r="A874" s="614" t="s">
        <v>2046</v>
      </c>
      <c r="B874" s="614" t="s">
        <v>233</v>
      </c>
      <c r="C874" s="614" t="s">
        <v>261</v>
      </c>
      <c r="D874" s="614" t="s">
        <v>2354</v>
      </c>
      <c r="E874" s="614" t="s">
        <v>4</v>
      </c>
      <c r="F874" s="615" t="str">
        <f t="shared" si="26"/>
        <v>CAPACITAÇÃO TÉCNICA DE FORNECEDORES;EMPRESA PETROLÍFERA;MICRO OU PEQUENO;;NÃO</v>
      </c>
      <c r="G874" s="616" t="s">
        <v>1567</v>
      </c>
      <c r="H874" s="617" t="str">
        <f t="shared" si="27"/>
        <v>O CAMPO A.8 NÃO PODE SER PREENCHIDO SE A INFORMAÇÃO DO CAMPO A.7 FOR DIFERENTE DE"EMPRESA BRASILEIRA".</v>
      </c>
    </row>
    <row r="875" spans="1:8" ht="12" x14ac:dyDescent="0.3">
      <c r="A875" s="614" t="s">
        <v>2046</v>
      </c>
      <c r="B875" s="614" t="s">
        <v>233</v>
      </c>
      <c r="C875" s="614" t="s">
        <v>261</v>
      </c>
      <c r="D875" s="614" t="s">
        <v>2354</v>
      </c>
      <c r="E875" s="614" t="s">
        <v>2354</v>
      </c>
      <c r="F875" s="615" t="str">
        <f t="shared" si="26"/>
        <v>CAPACITAÇÃO TÉCNICA DE FORNECEDORES;EMPRESA PETROLÍFERA;MICRO OU PEQUENO;;</v>
      </c>
      <c r="G875" s="616" t="s">
        <v>1567</v>
      </c>
      <c r="H875" s="617" t="str">
        <f t="shared" si="27"/>
        <v>O CAMPO A.8 NÃO PODE SER PREENCHIDO SE A INFORMAÇÃO DO CAMPO A.7 FOR DIFERENTE DE"EMPRESA BRASILEIRA".</v>
      </c>
    </row>
    <row r="876" spans="1:8" ht="12" x14ac:dyDescent="0.3">
      <c r="A876" s="614" t="s">
        <v>2046</v>
      </c>
      <c r="B876" s="614" t="s">
        <v>233</v>
      </c>
      <c r="C876" s="614" t="s">
        <v>243</v>
      </c>
      <c r="D876" s="614" t="s">
        <v>250</v>
      </c>
      <c r="E876" s="614" t="s">
        <v>3</v>
      </c>
      <c r="F876" s="615" t="str">
        <f t="shared" si="26"/>
        <v>CAPACITAÇÃO TÉCNICA DE FORNECEDORES;EMPRESA PETROLÍFERA;MÉDIO;PÚBLICA;SIM</v>
      </c>
      <c r="G876" s="616" t="s">
        <v>1567</v>
      </c>
      <c r="H876" s="617" t="str">
        <f t="shared" si="27"/>
        <v>O CAMPO A.8 NÃO PODE SER PREENCHIDO SE A INFORMAÇÃO DO CAMPO A.7 FOR DIFERENTE DE"EMPRESA BRASILEIRA".</v>
      </c>
    </row>
    <row r="877" spans="1:8" ht="12" x14ac:dyDescent="0.3">
      <c r="A877" s="614" t="s">
        <v>2046</v>
      </c>
      <c r="B877" s="614" t="s">
        <v>233</v>
      </c>
      <c r="C877" s="614" t="s">
        <v>243</v>
      </c>
      <c r="D877" s="614" t="s">
        <v>250</v>
      </c>
      <c r="E877" s="614" t="s">
        <v>4</v>
      </c>
      <c r="F877" s="615" t="str">
        <f t="shared" si="26"/>
        <v>CAPACITAÇÃO TÉCNICA DE FORNECEDORES;EMPRESA PETROLÍFERA;MÉDIO;PÚBLICA;NÃO</v>
      </c>
      <c r="G877" s="616" t="s">
        <v>1567</v>
      </c>
      <c r="H877" s="617" t="str">
        <f t="shared" si="27"/>
        <v>O CAMPO A.8 NÃO PODE SER PREENCHIDO SE A INFORMAÇÃO DO CAMPO A.7 FOR DIFERENTE DE"EMPRESA BRASILEIRA".</v>
      </c>
    </row>
    <row r="878" spans="1:8" ht="12" x14ac:dyDescent="0.3">
      <c r="A878" s="614" t="s">
        <v>2046</v>
      </c>
      <c r="B878" s="614" t="s">
        <v>233</v>
      </c>
      <c r="C878" s="614" t="s">
        <v>243</v>
      </c>
      <c r="D878" s="614" t="s">
        <v>250</v>
      </c>
      <c r="E878" s="614" t="s">
        <v>2354</v>
      </c>
      <c r="F878" s="615" t="str">
        <f t="shared" si="26"/>
        <v>CAPACITAÇÃO TÉCNICA DE FORNECEDORES;EMPRESA PETROLÍFERA;MÉDIO;PÚBLICA;</v>
      </c>
      <c r="G878" s="616" t="s">
        <v>1567</v>
      </c>
      <c r="H878" s="617" t="str">
        <f t="shared" si="27"/>
        <v>O CAMPO A.8 NÃO PODE SER PREENCHIDO SE A INFORMAÇÃO DO CAMPO A.7 FOR DIFERENTE DE"EMPRESA BRASILEIRA".</v>
      </c>
    </row>
    <row r="879" spans="1:8" ht="12" x14ac:dyDescent="0.3">
      <c r="A879" s="614" t="s">
        <v>2046</v>
      </c>
      <c r="B879" s="614" t="s">
        <v>233</v>
      </c>
      <c r="C879" s="614" t="s">
        <v>243</v>
      </c>
      <c r="D879" s="614" t="s">
        <v>251</v>
      </c>
      <c r="E879" s="614" t="s">
        <v>3</v>
      </c>
      <c r="F879" s="615" t="str">
        <f t="shared" si="26"/>
        <v>CAPACITAÇÃO TÉCNICA DE FORNECEDORES;EMPRESA PETROLÍFERA;MÉDIO;PRIVADA;SIM</v>
      </c>
      <c r="G879" s="616" t="s">
        <v>1567</v>
      </c>
      <c r="H879" s="617" t="str">
        <f t="shared" si="27"/>
        <v>O CAMPO A.8 NÃO PODE SER PREENCHIDO SE A INFORMAÇÃO DO CAMPO A.7 FOR DIFERENTE DE"EMPRESA BRASILEIRA".</v>
      </c>
    </row>
    <row r="880" spans="1:8" ht="12" x14ac:dyDescent="0.3">
      <c r="A880" s="614" t="s">
        <v>2046</v>
      </c>
      <c r="B880" s="614" t="s">
        <v>233</v>
      </c>
      <c r="C880" s="614" t="s">
        <v>243</v>
      </c>
      <c r="D880" s="614" t="s">
        <v>251</v>
      </c>
      <c r="E880" s="614" t="s">
        <v>4</v>
      </c>
      <c r="F880" s="615" t="str">
        <f t="shared" si="26"/>
        <v>CAPACITAÇÃO TÉCNICA DE FORNECEDORES;EMPRESA PETROLÍFERA;MÉDIO;PRIVADA;NÃO</v>
      </c>
      <c r="G880" s="616" t="s">
        <v>1567</v>
      </c>
      <c r="H880" s="617" t="str">
        <f t="shared" si="27"/>
        <v>O CAMPO A.8 NÃO PODE SER PREENCHIDO SE A INFORMAÇÃO DO CAMPO A.7 FOR DIFERENTE DE"EMPRESA BRASILEIRA".</v>
      </c>
    </row>
    <row r="881" spans="1:8" ht="12" x14ac:dyDescent="0.3">
      <c r="A881" s="614" t="s">
        <v>2046</v>
      </c>
      <c r="B881" s="614" t="s">
        <v>233</v>
      </c>
      <c r="C881" s="614" t="s">
        <v>243</v>
      </c>
      <c r="D881" s="614" t="s">
        <v>251</v>
      </c>
      <c r="E881" s="614" t="s">
        <v>2354</v>
      </c>
      <c r="F881" s="615" t="str">
        <f t="shared" si="26"/>
        <v>CAPACITAÇÃO TÉCNICA DE FORNECEDORES;EMPRESA PETROLÍFERA;MÉDIO;PRIVADA;</v>
      </c>
      <c r="G881" s="616" t="s">
        <v>1567</v>
      </c>
      <c r="H881" s="617" t="str">
        <f t="shared" si="27"/>
        <v>O CAMPO A.8 NÃO PODE SER PREENCHIDO SE A INFORMAÇÃO DO CAMPO A.7 FOR DIFERENTE DE"EMPRESA BRASILEIRA".</v>
      </c>
    </row>
    <row r="882" spans="1:8" ht="12" x14ac:dyDescent="0.3">
      <c r="A882" s="614" t="s">
        <v>2046</v>
      </c>
      <c r="B882" s="614" t="s">
        <v>233</v>
      </c>
      <c r="C882" s="614" t="s">
        <v>243</v>
      </c>
      <c r="D882" s="614" t="s">
        <v>2354</v>
      </c>
      <c r="E882" s="614" t="s">
        <v>3</v>
      </c>
      <c r="F882" s="615" t="str">
        <f t="shared" si="26"/>
        <v>CAPACITAÇÃO TÉCNICA DE FORNECEDORES;EMPRESA PETROLÍFERA;MÉDIO;;SIM</v>
      </c>
      <c r="G882" s="616" t="s">
        <v>1567</v>
      </c>
      <c r="H882" s="617" t="str">
        <f t="shared" si="27"/>
        <v>O CAMPO A.8 NÃO PODE SER PREENCHIDO SE A INFORMAÇÃO DO CAMPO A.7 FOR DIFERENTE DE"EMPRESA BRASILEIRA".</v>
      </c>
    </row>
    <row r="883" spans="1:8" ht="12" x14ac:dyDescent="0.3">
      <c r="A883" s="614" t="s">
        <v>2046</v>
      </c>
      <c r="B883" s="614" t="s">
        <v>233</v>
      </c>
      <c r="C883" s="614" t="s">
        <v>243</v>
      </c>
      <c r="D883" s="614" t="s">
        <v>2354</v>
      </c>
      <c r="E883" s="614" t="s">
        <v>4</v>
      </c>
      <c r="F883" s="615" t="str">
        <f t="shared" si="26"/>
        <v>CAPACITAÇÃO TÉCNICA DE FORNECEDORES;EMPRESA PETROLÍFERA;MÉDIO;;NÃO</v>
      </c>
      <c r="G883" s="616" t="s">
        <v>1567</v>
      </c>
      <c r="H883" s="617" t="str">
        <f t="shared" si="27"/>
        <v>O CAMPO A.8 NÃO PODE SER PREENCHIDO SE A INFORMAÇÃO DO CAMPO A.7 FOR DIFERENTE DE"EMPRESA BRASILEIRA".</v>
      </c>
    </row>
    <row r="884" spans="1:8" ht="12" x14ac:dyDescent="0.3">
      <c r="A884" s="614" t="s">
        <v>2046</v>
      </c>
      <c r="B884" s="614" t="s">
        <v>233</v>
      </c>
      <c r="C884" s="614" t="s">
        <v>243</v>
      </c>
      <c r="D884" s="614" t="s">
        <v>2354</v>
      </c>
      <c r="E884" s="614" t="s">
        <v>2354</v>
      </c>
      <c r="F884" s="615" t="str">
        <f t="shared" si="26"/>
        <v>CAPACITAÇÃO TÉCNICA DE FORNECEDORES;EMPRESA PETROLÍFERA;MÉDIO;;</v>
      </c>
      <c r="G884" s="616" t="s">
        <v>1567</v>
      </c>
      <c r="H884" s="617" t="str">
        <f t="shared" si="27"/>
        <v>O CAMPO A.8 NÃO PODE SER PREENCHIDO SE A INFORMAÇÃO DO CAMPO A.7 FOR DIFERENTE DE"EMPRESA BRASILEIRA".</v>
      </c>
    </row>
    <row r="885" spans="1:8" ht="12" x14ac:dyDescent="0.3">
      <c r="A885" s="614" t="s">
        <v>2046</v>
      </c>
      <c r="B885" s="614" t="s">
        <v>233</v>
      </c>
      <c r="C885" s="614" t="s">
        <v>244</v>
      </c>
      <c r="D885" s="614" t="s">
        <v>250</v>
      </c>
      <c r="E885" s="614" t="s">
        <v>3</v>
      </c>
      <c r="F885" s="615" t="str">
        <f t="shared" si="26"/>
        <v>CAPACITAÇÃO TÉCNICA DE FORNECEDORES;EMPRESA PETROLÍFERA;GRANDE;PÚBLICA;SIM</v>
      </c>
      <c r="G885" s="616" t="s">
        <v>1567</v>
      </c>
      <c r="H885" s="617" t="str">
        <f t="shared" si="27"/>
        <v>O CAMPO A.8 NÃO PODE SER PREENCHIDO SE A INFORMAÇÃO DO CAMPO A.7 FOR DIFERENTE DE"EMPRESA BRASILEIRA".</v>
      </c>
    </row>
    <row r="886" spans="1:8" ht="12" x14ac:dyDescent="0.3">
      <c r="A886" s="614" t="s">
        <v>2046</v>
      </c>
      <c r="B886" s="614" t="s">
        <v>233</v>
      </c>
      <c r="C886" s="614" t="s">
        <v>244</v>
      </c>
      <c r="D886" s="614" t="s">
        <v>250</v>
      </c>
      <c r="E886" s="614" t="s">
        <v>4</v>
      </c>
      <c r="F886" s="615" t="str">
        <f t="shared" si="26"/>
        <v>CAPACITAÇÃO TÉCNICA DE FORNECEDORES;EMPRESA PETROLÍFERA;GRANDE;PÚBLICA;NÃO</v>
      </c>
      <c r="G886" s="616" t="s">
        <v>1567</v>
      </c>
      <c r="H886" s="617" t="str">
        <f t="shared" si="27"/>
        <v>O CAMPO A.8 NÃO PODE SER PREENCHIDO SE A INFORMAÇÃO DO CAMPO A.7 FOR DIFERENTE DE"EMPRESA BRASILEIRA".</v>
      </c>
    </row>
    <row r="887" spans="1:8" ht="12" x14ac:dyDescent="0.3">
      <c r="A887" s="614" t="s">
        <v>2046</v>
      </c>
      <c r="B887" s="614" t="s">
        <v>233</v>
      </c>
      <c r="C887" s="614" t="s">
        <v>244</v>
      </c>
      <c r="D887" s="614" t="s">
        <v>250</v>
      </c>
      <c r="E887" s="614" t="s">
        <v>2354</v>
      </c>
      <c r="F887" s="615" t="str">
        <f t="shared" si="26"/>
        <v>CAPACITAÇÃO TÉCNICA DE FORNECEDORES;EMPRESA PETROLÍFERA;GRANDE;PÚBLICA;</v>
      </c>
      <c r="G887" s="616" t="s">
        <v>1567</v>
      </c>
      <c r="H887" s="617" t="str">
        <f t="shared" si="27"/>
        <v>O CAMPO A.8 NÃO PODE SER PREENCHIDO SE A INFORMAÇÃO DO CAMPO A.7 FOR DIFERENTE DE"EMPRESA BRASILEIRA".</v>
      </c>
    </row>
    <row r="888" spans="1:8" ht="12" x14ac:dyDescent="0.3">
      <c r="A888" s="614" t="s">
        <v>2046</v>
      </c>
      <c r="B888" s="614" t="s">
        <v>233</v>
      </c>
      <c r="C888" s="614" t="s">
        <v>244</v>
      </c>
      <c r="D888" s="614" t="s">
        <v>251</v>
      </c>
      <c r="E888" s="614" t="s">
        <v>3</v>
      </c>
      <c r="F888" s="615" t="str">
        <f t="shared" si="26"/>
        <v>CAPACITAÇÃO TÉCNICA DE FORNECEDORES;EMPRESA PETROLÍFERA;GRANDE;PRIVADA;SIM</v>
      </c>
      <c r="G888" s="616" t="s">
        <v>1567</v>
      </c>
      <c r="H888" s="617" t="str">
        <f t="shared" si="27"/>
        <v>O CAMPO A.8 NÃO PODE SER PREENCHIDO SE A INFORMAÇÃO DO CAMPO A.7 FOR DIFERENTE DE"EMPRESA BRASILEIRA".</v>
      </c>
    </row>
    <row r="889" spans="1:8" ht="12" x14ac:dyDescent="0.3">
      <c r="A889" s="614" t="s">
        <v>2046</v>
      </c>
      <c r="B889" s="614" t="s">
        <v>233</v>
      </c>
      <c r="C889" s="614" t="s">
        <v>244</v>
      </c>
      <c r="D889" s="614" t="s">
        <v>251</v>
      </c>
      <c r="E889" s="614" t="s">
        <v>4</v>
      </c>
      <c r="F889" s="615" t="str">
        <f t="shared" si="26"/>
        <v>CAPACITAÇÃO TÉCNICA DE FORNECEDORES;EMPRESA PETROLÍFERA;GRANDE;PRIVADA;NÃO</v>
      </c>
      <c r="G889" s="616" t="s">
        <v>1567</v>
      </c>
      <c r="H889" s="617" t="str">
        <f t="shared" si="27"/>
        <v>O CAMPO A.8 NÃO PODE SER PREENCHIDO SE A INFORMAÇÃO DO CAMPO A.7 FOR DIFERENTE DE"EMPRESA BRASILEIRA".</v>
      </c>
    </row>
    <row r="890" spans="1:8" ht="12" x14ac:dyDescent="0.3">
      <c r="A890" s="614" t="s">
        <v>2046</v>
      </c>
      <c r="B890" s="614" t="s">
        <v>233</v>
      </c>
      <c r="C890" s="614" t="s">
        <v>244</v>
      </c>
      <c r="D890" s="614" t="s">
        <v>251</v>
      </c>
      <c r="E890" s="614" t="s">
        <v>2354</v>
      </c>
      <c r="F890" s="615" t="str">
        <f t="shared" si="26"/>
        <v>CAPACITAÇÃO TÉCNICA DE FORNECEDORES;EMPRESA PETROLÍFERA;GRANDE;PRIVADA;</v>
      </c>
      <c r="G890" s="616" t="s">
        <v>1567</v>
      </c>
      <c r="H890" s="617" t="str">
        <f t="shared" si="27"/>
        <v>O CAMPO A.8 NÃO PODE SER PREENCHIDO SE A INFORMAÇÃO DO CAMPO A.7 FOR DIFERENTE DE"EMPRESA BRASILEIRA".</v>
      </c>
    </row>
    <row r="891" spans="1:8" ht="12" x14ac:dyDescent="0.3">
      <c r="A891" s="614" t="s">
        <v>2046</v>
      </c>
      <c r="B891" s="614" t="s">
        <v>233</v>
      </c>
      <c r="C891" s="614" t="s">
        <v>244</v>
      </c>
      <c r="D891" s="614" t="s">
        <v>2354</v>
      </c>
      <c r="E891" s="614" t="s">
        <v>3</v>
      </c>
      <c r="F891" s="615" t="str">
        <f t="shared" si="26"/>
        <v>CAPACITAÇÃO TÉCNICA DE FORNECEDORES;EMPRESA PETROLÍFERA;GRANDE;;SIM</v>
      </c>
      <c r="G891" s="616" t="s">
        <v>1567</v>
      </c>
      <c r="H891" s="617" t="str">
        <f t="shared" si="27"/>
        <v>O CAMPO A.8 NÃO PODE SER PREENCHIDO SE A INFORMAÇÃO DO CAMPO A.7 FOR DIFERENTE DE"EMPRESA BRASILEIRA".</v>
      </c>
    </row>
    <row r="892" spans="1:8" ht="12" x14ac:dyDescent="0.3">
      <c r="A892" s="614" t="s">
        <v>2046</v>
      </c>
      <c r="B892" s="614" t="s">
        <v>233</v>
      </c>
      <c r="C892" s="614" t="s">
        <v>244</v>
      </c>
      <c r="D892" s="614" t="s">
        <v>2354</v>
      </c>
      <c r="E892" s="614" t="s">
        <v>4</v>
      </c>
      <c r="F892" s="615" t="str">
        <f t="shared" si="26"/>
        <v>CAPACITAÇÃO TÉCNICA DE FORNECEDORES;EMPRESA PETROLÍFERA;GRANDE;;NÃO</v>
      </c>
      <c r="G892" s="616" t="s">
        <v>1567</v>
      </c>
      <c r="H892" s="617" t="str">
        <f t="shared" si="27"/>
        <v>O CAMPO A.8 NÃO PODE SER PREENCHIDO SE A INFORMAÇÃO DO CAMPO A.7 FOR DIFERENTE DE"EMPRESA BRASILEIRA".</v>
      </c>
    </row>
    <row r="893" spans="1:8" ht="12" x14ac:dyDescent="0.3">
      <c r="A893" s="614" t="s">
        <v>2046</v>
      </c>
      <c r="B893" s="614" t="s">
        <v>233</v>
      </c>
      <c r="C893" s="614" t="s">
        <v>244</v>
      </c>
      <c r="D893" s="614" t="s">
        <v>2354</v>
      </c>
      <c r="E893" s="614" t="s">
        <v>2354</v>
      </c>
      <c r="F893" s="615" t="str">
        <f t="shared" si="26"/>
        <v>CAPACITAÇÃO TÉCNICA DE FORNECEDORES;EMPRESA PETROLÍFERA;GRANDE;;</v>
      </c>
      <c r="G893" s="616" t="s">
        <v>1567</v>
      </c>
      <c r="H893" s="617" t="str">
        <f t="shared" si="27"/>
        <v>O CAMPO A.8 NÃO PODE SER PREENCHIDO SE A INFORMAÇÃO DO CAMPO A.7 FOR DIFERENTE DE"EMPRESA BRASILEIRA".</v>
      </c>
    </row>
    <row r="894" spans="1:8" ht="12" x14ac:dyDescent="0.3">
      <c r="A894" s="614" t="s">
        <v>2046</v>
      </c>
      <c r="B894" s="614" t="s">
        <v>233</v>
      </c>
      <c r="C894" s="614" t="s">
        <v>2354</v>
      </c>
      <c r="D894" s="614" t="s">
        <v>250</v>
      </c>
      <c r="E894" s="614" t="s">
        <v>3</v>
      </c>
      <c r="F894" s="615" t="str">
        <f t="shared" si="26"/>
        <v>CAPACITAÇÃO TÉCNICA DE FORNECEDORES;EMPRESA PETROLÍFERA;;PÚBLICA;SIM</v>
      </c>
      <c r="G894" s="616" t="s">
        <v>1567</v>
      </c>
      <c r="H894" s="617" t="str">
        <f t="shared" si="27"/>
        <v>O CAMPO A.10 NÃO PODE SER PREENCHIDO SE A INFORMAÇÃO DO CAMPO A.7 FOR DIFERENTE DE"INSTITUIÇÃO CREDENCIADA".</v>
      </c>
    </row>
    <row r="895" spans="1:8" ht="12" x14ac:dyDescent="0.3">
      <c r="A895" s="614" t="s">
        <v>2046</v>
      </c>
      <c r="B895" s="614" t="s">
        <v>233</v>
      </c>
      <c r="C895" s="614" t="s">
        <v>2354</v>
      </c>
      <c r="D895" s="614" t="s">
        <v>250</v>
      </c>
      <c r="E895" s="614" t="s">
        <v>4</v>
      </c>
      <c r="F895" s="615" t="str">
        <f t="shared" si="26"/>
        <v>CAPACITAÇÃO TÉCNICA DE FORNECEDORES;EMPRESA PETROLÍFERA;;PÚBLICA;NÃO</v>
      </c>
      <c r="G895" s="616" t="s">
        <v>1567</v>
      </c>
      <c r="H895" s="617" t="str">
        <f t="shared" si="27"/>
        <v>O CAMPO A.10 NÃO PODE SER PREENCHIDO SE A INFORMAÇÃO DO CAMPO A.7 FOR DIFERENTE DE"INSTITUIÇÃO CREDENCIADA".</v>
      </c>
    </row>
    <row r="896" spans="1:8" ht="12" x14ac:dyDescent="0.3">
      <c r="A896" s="614" t="s">
        <v>2046</v>
      </c>
      <c r="B896" s="614" t="s">
        <v>233</v>
      </c>
      <c r="C896" s="614" t="s">
        <v>2354</v>
      </c>
      <c r="D896" s="614" t="s">
        <v>250</v>
      </c>
      <c r="E896" s="614" t="s">
        <v>2354</v>
      </c>
      <c r="F896" s="615" t="str">
        <f t="shared" si="26"/>
        <v>CAPACITAÇÃO TÉCNICA DE FORNECEDORES;EMPRESA PETROLÍFERA;;PÚBLICA;</v>
      </c>
      <c r="G896" s="616" t="s">
        <v>1567</v>
      </c>
      <c r="H896" s="617" t="str">
        <f t="shared" si="27"/>
        <v>O CAMPO A.10 NÃO PODE SER PREENCHIDO SE A INFORMAÇÃO DO CAMPO A.7 FOR DIFERENTE DE"INSTITUIÇÃO CREDENCIADA".</v>
      </c>
    </row>
    <row r="897" spans="1:8" ht="12" x14ac:dyDescent="0.3">
      <c r="A897" s="614" t="s">
        <v>2046</v>
      </c>
      <c r="B897" s="614" t="s">
        <v>233</v>
      </c>
      <c r="C897" s="614" t="s">
        <v>2354</v>
      </c>
      <c r="D897" s="614" t="s">
        <v>251</v>
      </c>
      <c r="E897" s="614" t="s">
        <v>3</v>
      </c>
      <c r="F897" s="615" t="str">
        <f t="shared" si="26"/>
        <v>CAPACITAÇÃO TÉCNICA DE FORNECEDORES;EMPRESA PETROLÍFERA;;PRIVADA;SIM</v>
      </c>
      <c r="G897" s="616" t="s">
        <v>1567</v>
      </c>
      <c r="H897" s="617" t="str">
        <f t="shared" si="27"/>
        <v>O CAMPO A.10 NÃO PODE SER PREENCHIDO SE A INFORMAÇÃO DO CAMPO A.7 FOR DIFERENTE DE"INSTITUIÇÃO CREDENCIADA".</v>
      </c>
    </row>
    <row r="898" spans="1:8" ht="12" x14ac:dyDescent="0.3">
      <c r="A898" s="614" t="s">
        <v>2046</v>
      </c>
      <c r="B898" s="614" t="s">
        <v>233</v>
      </c>
      <c r="C898" s="614" t="s">
        <v>2354</v>
      </c>
      <c r="D898" s="614" t="s">
        <v>251</v>
      </c>
      <c r="E898" s="614" t="s">
        <v>4</v>
      </c>
      <c r="F898" s="615" t="str">
        <f t="shared" si="26"/>
        <v>CAPACITAÇÃO TÉCNICA DE FORNECEDORES;EMPRESA PETROLÍFERA;;PRIVADA;NÃO</v>
      </c>
      <c r="G898" s="616" t="s">
        <v>1567</v>
      </c>
      <c r="H898" s="617" t="str">
        <f t="shared" si="27"/>
        <v>O CAMPO A.10 NÃO PODE SER PREENCHIDO SE A INFORMAÇÃO DO CAMPO A.7 FOR DIFERENTE DE"INSTITUIÇÃO CREDENCIADA".</v>
      </c>
    </row>
    <row r="899" spans="1:8" ht="12" x14ac:dyDescent="0.3">
      <c r="A899" s="614" t="s">
        <v>2046</v>
      </c>
      <c r="B899" s="614" t="s">
        <v>233</v>
      </c>
      <c r="C899" s="614" t="s">
        <v>2354</v>
      </c>
      <c r="D899" s="614" t="s">
        <v>251</v>
      </c>
      <c r="E899" s="614" t="s">
        <v>2354</v>
      </c>
      <c r="F899" s="615" t="str">
        <f t="shared" ref="F899:F962" si="28">CONCATENATE(A899,";",B899,";",C899,";",D899,";",E899)</f>
        <v>CAPACITAÇÃO TÉCNICA DE FORNECEDORES;EMPRESA PETROLÍFERA;;PRIVADA;</v>
      </c>
      <c r="G899" s="616" t="s">
        <v>1567</v>
      </c>
      <c r="H899" s="617" t="str">
        <f t="shared" ref="H899:H962" si="29">IF(AND(B899=$J$7,C899=""),$K$12,IF(AND(B899&lt;&gt;$J$7,C899&lt;&gt;""),$K$13,IF(AND(B899=$J$5,D899=""),$K$14,IF(AND(B899&lt;&gt;$J$5,D899&lt;&gt;""),$K$15,IF(AND(B899=$J$5,D899=$M$6,E899=""),$K$16,IF(AND(OR(B899&lt;&gt;$J$5,D899&lt;&gt;$M$6),E899&lt;&gt;""),$K$17,IF(G899="N",$K$18,"")))))))</f>
        <v>O CAMPO A.10 NÃO PODE SER PREENCHIDO SE A INFORMAÇÃO DO CAMPO A.7 FOR DIFERENTE DE"INSTITUIÇÃO CREDENCIADA".</v>
      </c>
    </row>
    <row r="900" spans="1:8" ht="12" x14ac:dyDescent="0.3">
      <c r="A900" s="614" t="s">
        <v>2046</v>
      </c>
      <c r="B900" s="614" t="s">
        <v>233</v>
      </c>
      <c r="C900" s="614" t="s">
        <v>2354</v>
      </c>
      <c r="D900" s="614" t="s">
        <v>2354</v>
      </c>
      <c r="E900" s="614" t="s">
        <v>3</v>
      </c>
      <c r="F900" s="615" t="str">
        <f t="shared" si="28"/>
        <v>CAPACITAÇÃO TÉCNICA DE FORNECEDORES;EMPRESA PETROLÍFERA;;;SIM</v>
      </c>
      <c r="G900" s="616" t="s">
        <v>1567</v>
      </c>
      <c r="H900" s="617" t="str">
        <f t="shared" si="29"/>
        <v>O CAMPO A.11 NÃO PODE SER PREENCHIDO SE A INFORMAÇÃO DO CAMPO A.7 FOR DIFERENTE DE"INSTITUIÇÃO CREDENCIADA" OU SE A INFIRMAÇÃO DO CAMPO A.10 FOR DIFERENTE DE "PRIVADA".</v>
      </c>
    </row>
    <row r="901" spans="1:8" ht="12" x14ac:dyDescent="0.3">
      <c r="A901" s="614" t="s">
        <v>2046</v>
      </c>
      <c r="B901" s="614" t="s">
        <v>233</v>
      </c>
      <c r="C901" s="614" t="s">
        <v>2354</v>
      </c>
      <c r="D901" s="614" t="s">
        <v>2354</v>
      </c>
      <c r="E901" s="614" t="s">
        <v>4</v>
      </c>
      <c r="F901" s="615" t="str">
        <f t="shared" si="28"/>
        <v>CAPACITAÇÃO TÉCNICA DE FORNECEDORES;EMPRESA PETROLÍFERA;;;NÃO</v>
      </c>
      <c r="G901" s="616" t="s">
        <v>1567</v>
      </c>
      <c r="H901" s="617" t="str">
        <f t="shared" si="29"/>
        <v>O CAMPO A.11 NÃO PODE SER PREENCHIDO SE A INFORMAÇÃO DO CAMPO A.7 FOR DIFERENTE DE"INSTITUIÇÃO CREDENCIADA" OU SE A INFIRMAÇÃO DO CAMPO A.10 FOR DIFERENTE DE "PRIVADA".</v>
      </c>
    </row>
    <row r="902" spans="1:8" ht="12" x14ac:dyDescent="0.3">
      <c r="A902" s="614" t="s">
        <v>2046</v>
      </c>
      <c r="B902" s="614" t="s">
        <v>233</v>
      </c>
      <c r="C902" s="614" t="s">
        <v>2354</v>
      </c>
      <c r="D902" s="614" t="s">
        <v>2354</v>
      </c>
      <c r="E902" s="614" t="s">
        <v>2354</v>
      </c>
      <c r="F902" s="615" t="str">
        <f t="shared" si="28"/>
        <v>CAPACITAÇÃO TÉCNICA DE FORNECEDORES;EMPRESA PETROLÍFERA;;;</v>
      </c>
      <c r="G902" s="616" t="s">
        <v>1575</v>
      </c>
      <c r="H902" s="617" t="str">
        <f t="shared" si="29"/>
        <v/>
      </c>
    </row>
    <row r="903" spans="1:8" ht="12" x14ac:dyDescent="0.3">
      <c r="A903" s="614" t="s">
        <v>2043</v>
      </c>
      <c r="B903" s="614" t="s">
        <v>233</v>
      </c>
      <c r="C903" s="614" t="s">
        <v>261</v>
      </c>
      <c r="D903" s="614" t="s">
        <v>250</v>
      </c>
      <c r="E903" s="614" t="s">
        <v>3</v>
      </c>
      <c r="F903" s="615" t="str">
        <f t="shared" si="28"/>
        <v>TIB - QUALIFICAÇÃO DE PRODUTO, PROCESSO OU SERVIÇO;EMPRESA PETROLÍFERA;MICRO OU PEQUENO;PÚBLICA;SIM</v>
      </c>
      <c r="G903" s="616" t="s">
        <v>1567</v>
      </c>
      <c r="H903" s="617" t="str">
        <f t="shared" si="29"/>
        <v>O CAMPO A.8 NÃO PODE SER PREENCHIDO SE A INFORMAÇÃO DO CAMPO A.7 FOR DIFERENTE DE"EMPRESA BRASILEIRA".</v>
      </c>
    </row>
    <row r="904" spans="1:8" ht="12" x14ac:dyDescent="0.3">
      <c r="A904" s="614" t="s">
        <v>2043</v>
      </c>
      <c r="B904" s="614" t="s">
        <v>233</v>
      </c>
      <c r="C904" s="614" t="s">
        <v>261</v>
      </c>
      <c r="D904" s="614" t="s">
        <v>250</v>
      </c>
      <c r="E904" s="614" t="s">
        <v>4</v>
      </c>
      <c r="F904" s="615" t="str">
        <f t="shared" si="28"/>
        <v>TIB - QUALIFICAÇÃO DE PRODUTO, PROCESSO OU SERVIÇO;EMPRESA PETROLÍFERA;MICRO OU PEQUENO;PÚBLICA;NÃO</v>
      </c>
      <c r="G904" s="616" t="s">
        <v>1567</v>
      </c>
      <c r="H904" s="617" t="str">
        <f t="shared" si="29"/>
        <v>O CAMPO A.8 NÃO PODE SER PREENCHIDO SE A INFORMAÇÃO DO CAMPO A.7 FOR DIFERENTE DE"EMPRESA BRASILEIRA".</v>
      </c>
    </row>
    <row r="905" spans="1:8" ht="12" x14ac:dyDescent="0.3">
      <c r="A905" s="614" t="s">
        <v>2043</v>
      </c>
      <c r="B905" s="614" t="s">
        <v>233</v>
      </c>
      <c r="C905" s="614" t="s">
        <v>261</v>
      </c>
      <c r="D905" s="614" t="s">
        <v>250</v>
      </c>
      <c r="E905" s="614" t="s">
        <v>2354</v>
      </c>
      <c r="F905" s="615" t="str">
        <f t="shared" si="28"/>
        <v>TIB - QUALIFICAÇÃO DE PRODUTO, PROCESSO OU SERVIÇO;EMPRESA PETROLÍFERA;MICRO OU PEQUENO;PÚBLICA;</v>
      </c>
      <c r="G905" s="616" t="s">
        <v>1567</v>
      </c>
      <c r="H905" s="617" t="str">
        <f t="shared" si="29"/>
        <v>O CAMPO A.8 NÃO PODE SER PREENCHIDO SE A INFORMAÇÃO DO CAMPO A.7 FOR DIFERENTE DE"EMPRESA BRASILEIRA".</v>
      </c>
    </row>
    <row r="906" spans="1:8" ht="12" x14ac:dyDescent="0.3">
      <c r="A906" s="614" t="s">
        <v>2043</v>
      </c>
      <c r="B906" s="614" t="s">
        <v>233</v>
      </c>
      <c r="C906" s="614" t="s">
        <v>261</v>
      </c>
      <c r="D906" s="614" t="s">
        <v>251</v>
      </c>
      <c r="E906" s="614" t="s">
        <v>3</v>
      </c>
      <c r="F906" s="615" t="str">
        <f t="shared" si="28"/>
        <v>TIB - QUALIFICAÇÃO DE PRODUTO, PROCESSO OU SERVIÇO;EMPRESA PETROLÍFERA;MICRO OU PEQUENO;PRIVADA;SIM</v>
      </c>
      <c r="G906" s="616" t="s">
        <v>1567</v>
      </c>
      <c r="H906" s="617" t="str">
        <f t="shared" si="29"/>
        <v>O CAMPO A.8 NÃO PODE SER PREENCHIDO SE A INFORMAÇÃO DO CAMPO A.7 FOR DIFERENTE DE"EMPRESA BRASILEIRA".</v>
      </c>
    </row>
    <row r="907" spans="1:8" ht="12" x14ac:dyDescent="0.3">
      <c r="A907" s="614" t="s">
        <v>2043</v>
      </c>
      <c r="B907" s="614" t="s">
        <v>233</v>
      </c>
      <c r="C907" s="614" t="s">
        <v>261</v>
      </c>
      <c r="D907" s="614" t="s">
        <v>251</v>
      </c>
      <c r="E907" s="614" t="s">
        <v>4</v>
      </c>
      <c r="F907" s="615" t="str">
        <f t="shared" si="28"/>
        <v>TIB - QUALIFICAÇÃO DE PRODUTO, PROCESSO OU SERVIÇO;EMPRESA PETROLÍFERA;MICRO OU PEQUENO;PRIVADA;NÃO</v>
      </c>
      <c r="G907" s="616" t="s">
        <v>1567</v>
      </c>
      <c r="H907" s="617" t="str">
        <f t="shared" si="29"/>
        <v>O CAMPO A.8 NÃO PODE SER PREENCHIDO SE A INFORMAÇÃO DO CAMPO A.7 FOR DIFERENTE DE"EMPRESA BRASILEIRA".</v>
      </c>
    </row>
    <row r="908" spans="1:8" ht="12" x14ac:dyDescent="0.3">
      <c r="A908" s="614" t="s">
        <v>2043</v>
      </c>
      <c r="B908" s="614" t="s">
        <v>233</v>
      </c>
      <c r="C908" s="614" t="s">
        <v>261</v>
      </c>
      <c r="D908" s="614" t="s">
        <v>251</v>
      </c>
      <c r="E908" s="614" t="s">
        <v>2354</v>
      </c>
      <c r="F908" s="615" t="str">
        <f t="shared" si="28"/>
        <v>TIB - QUALIFICAÇÃO DE PRODUTO, PROCESSO OU SERVIÇO;EMPRESA PETROLÍFERA;MICRO OU PEQUENO;PRIVADA;</v>
      </c>
      <c r="G908" s="616" t="s">
        <v>1567</v>
      </c>
      <c r="H908" s="617" t="str">
        <f t="shared" si="29"/>
        <v>O CAMPO A.8 NÃO PODE SER PREENCHIDO SE A INFORMAÇÃO DO CAMPO A.7 FOR DIFERENTE DE"EMPRESA BRASILEIRA".</v>
      </c>
    </row>
    <row r="909" spans="1:8" ht="12" x14ac:dyDescent="0.3">
      <c r="A909" s="614" t="s">
        <v>2043</v>
      </c>
      <c r="B909" s="614" t="s">
        <v>233</v>
      </c>
      <c r="C909" s="614" t="s">
        <v>261</v>
      </c>
      <c r="D909" s="614" t="s">
        <v>2354</v>
      </c>
      <c r="E909" s="614" t="s">
        <v>3</v>
      </c>
      <c r="F909" s="615" t="str">
        <f t="shared" si="28"/>
        <v>TIB - QUALIFICAÇÃO DE PRODUTO, PROCESSO OU SERVIÇO;EMPRESA PETROLÍFERA;MICRO OU PEQUENO;;SIM</v>
      </c>
      <c r="G909" s="616" t="s">
        <v>1567</v>
      </c>
      <c r="H909" s="617" t="str">
        <f t="shared" si="29"/>
        <v>O CAMPO A.8 NÃO PODE SER PREENCHIDO SE A INFORMAÇÃO DO CAMPO A.7 FOR DIFERENTE DE"EMPRESA BRASILEIRA".</v>
      </c>
    </row>
    <row r="910" spans="1:8" ht="12" x14ac:dyDescent="0.3">
      <c r="A910" s="614" t="s">
        <v>2043</v>
      </c>
      <c r="B910" s="614" t="s">
        <v>233</v>
      </c>
      <c r="C910" s="614" t="s">
        <v>261</v>
      </c>
      <c r="D910" s="614" t="s">
        <v>2354</v>
      </c>
      <c r="E910" s="614" t="s">
        <v>4</v>
      </c>
      <c r="F910" s="615" t="str">
        <f t="shared" si="28"/>
        <v>TIB - QUALIFICAÇÃO DE PRODUTO, PROCESSO OU SERVIÇO;EMPRESA PETROLÍFERA;MICRO OU PEQUENO;;NÃO</v>
      </c>
      <c r="G910" s="616" t="s">
        <v>1567</v>
      </c>
      <c r="H910" s="617" t="str">
        <f t="shared" si="29"/>
        <v>O CAMPO A.8 NÃO PODE SER PREENCHIDO SE A INFORMAÇÃO DO CAMPO A.7 FOR DIFERENTE DE"EMPRESA BRASILEIRA".</v>
      </c>
    </row>
    <row r="911" spans="1:8" ht="12" x14ac:dyDescent="0.3">
      <c r="A911" s="614" t="s">
        <v>2043</v>
      </c>
      <c r="B911" s="614" t="s">
        <v>233</v>
      </c>
      <c r="C911" s="614" t="s">
        <v>261</v>
      </c>
      <c r="D911" s="614" t="s">
        <v>2354</v>
      </c>
      <c r="E911" s="614" t="s">
        <v>2354</v>
      </c>
      <c r="F911" s="615" t="str">
        <f t="shared" si="28"/>
        <v>TIB - QUALIFICAÇÃO DE PRODUTO, PROCESSO OU SERVIÇO;EMPRESA PETROLÍFERA;MICRO OU PEQUENO;;</v>
      </c>
      <c r="G911" s="616" t="s">
        <v>1567</v>
      </c>
      <c r="H911" s="617" t="str">
        <f t="shared" si="29"/>
        <v>O CAMPO A.8 NÃO PODE SER PREENCHIDO SE A INFORMAÇÃO DO CAMPO A.7 FOR DIFERENTE DE"EMPRESA BRASILEIRA".</v>
      </c>
    </row>
    <row r="912" spans="1:8" ht="12" x14ac:dyDescent="0.3">
      <c r="A912" s="614" t="s">
        <v>2043</v>
      </c>
      <c r="B912" s="614" t="s">
        <v>233</v>
      </c>
      <c r="C912" s="614" t="s">
        <v>243</v>
      </c>
      <c r="D912" s="614" t="s">
        <v>250</v>
      </c>
      <c r="E912" s="614" t="s">
        <v>3</v>
      </c>
      <c r="F912" s="615" t="str">
        <f t="shared" si="28"/>
        <v>TIB - QUALIFICAÇÃO DE PRODUTO, PROCESSO OU SERVIÇO;EMPRESA PETROLÍFERA;MÉDIO;PÚBLICA;SIM</v>
      </c>
      <c r="G912" s="616" t="s">
        <v>1567</v>
      </c>
      <c r="H912" s="617" t="str">
        <f t="shared" si="29"/>
        <v>O CAMPO A.8 NÃO PODE SER PREENCHIDO SE A INFORMAÇÃO DO CAMPO A.7 FOR DIFERENTE DE"EMPRESA BRASILEIRA".</v>
      </c>
    </row>
    <row r="913" spans="1:8" ht="12" x14ac:dyDescent="0.3">
      <c r="A913" s="614" t="s">
        <v>2043</v>
      </c>
      <c r="B913" s="614" t="s">
        <v>233</v>
      </c>
      <c r="C913" s="614" t="s">
        <v>243</v>
      </c>
      <c r="D913" s="614" t="s">
        <v>250</v>
      </c>
      <c r="E913" s="614" t="s">
        <v>4</v>
      </c>
      <c r="F913" s="615" t="str">
        <f t="shared" si="28"/>
        <v>TIB - QUALIFICAÇÃO DE PRODUTO, PROCESSO OU SERVIÇO;EMPRESA PETROLÍFERA;MÉDIO;PÚBLICA;NÃO</v>
      </c>
      <c r="G913" s="616" t="s">
        <v>1567</v>
      </c>
      <c r="H913" s="617" t="str">
        <f t="shared" si="29"/>
        <v>O CAMPO A.8 NÃO PODE SER PREENCHIDO SE A INFORMAÇÃO DO CAMPO A.7 FOR DIFERENTE DE"EMPRESA BRASILEIRA".</v>
      </c>
    </row>
    <row r="914" spans="1:8" ht="12" x14ac:dyDescent="0.3">
      <c r="A914" s="614" t="s">
        <v>2043</v>
      </c>
      <c r="B914" s="614" t="s">
        <v>233</v>
      </c>
      <c r="C914" s="614" t="s">
        <v>243</v>
      </c>
      <c r="D914" s="614" t="s">
        <v>250</v>
      </c>
      <c r="E914" s="614" t="s">
        <v>2354</v>
      </c>
      <c r="F914" s="615" t="str">
        <f t="shared" si="28"/>
        <v>TIB - QUALIFICAÇÃO DE PRODUTO, PROCESSO OU SERVIÇO;EMPRESA PETROLÍFERA;MÉDIO;PÚBLICA;</v>
      </c>
      <c r="G914" s="616" t="s">
        <v>1567</v>
      </c>
      <c r="H914" s="617" t="str">
        <f t="shared" si="29"/>
        <v>O CAMPO A.8 NÃO PODE SER PREENCHIDO SE A INFORMAÇÃO DO CAMPO A.7 FOR DIFERENTE DE"EMPRESA BRASILEIRA".</v>
      </c>
    </row>
    <row r="915" spans="1:8" ht="12" x14ac:dyDescent="0.3">
      <c r="A915" s="614" t="s">
        <v>2043</v>
      </c>
      <c r="B915" s="614" t="s">
        <v>233</v>
      </c>
      <c r="C915" s="614" t="s">
        <v>243</v>
      </c>
      <c r="D915" s="614" t="s">
        <v>251</v>
      </c>
      <c r="E915" s="614" t="s">
        <v>3</v>
      </c>
      <c r="F915" s="615" t="str">
        <f t="shared" si="28"/>
        <v>TIB - QUALIFICAÇÃO DE PRODUTO, PROCESSO OU SERVIÇO;EMPRESA PETROLÍFERA;MÉDIO;PRIVADA;SIM</v>
      </c>
      <c r="G915" s="616" t="s">
        <v>1567</v>
      </c>
      <c r="H915" s="617" t="str">
        <f t="shared" si="29"/>
        <v>O CAMPO A.8 NÃO PODE SER PREENCHIDO SE A INFORMAÇÃO DO CAMPO A.7 FOR DIFERENTE DE"EMPRESA BRASILEIRA".</v>
      </c>
    </row>
    <row r="916" spans="1:8" ht="12" x14ac:dyDescent="0.3">
      <c r="A916" s="614" t="s">
        <v>2043</v>
      </c>
      <c r="B916" s="614" t="s">
        <v>233</v>
      </c>
      <c r="C916" s="614" t="s">
        <v>243</v>
      </c>
      <c r="D916" s="614" t="s">
        <v>251</v>
      </c>
      <c r="E916" s="614" t="s">
        <v>4</v>
      </c>
      <c r="F916" s="615" t="str">
        <f t="shared" si="28"/>
        <v>TIB - QUALIFICAÇÃO DE PRODUTO, PROCESSO OU SERVIÇO;EMPRESA PETROLÍFERA;MÉDIO;PRIVADA;NÃO</v>
      </c>
      <c r="G916" s="616" t="s">
        <v>1567</v>
      </c>
      <c r="H916" s="617" t="str">
        <f t="shared" si="29"/>
        <v>O CAMPO A.8 NÃO PODE SER PREENCHIDO SE A INFORMAÇÃO DO CAMPO A.7 FOR DIFERENTE DE"EMPRESA BRASILEIRA".</v>
      </c>
    </row>
    <row r="917" spans="1:8" ht="12" x14ac:dyDescent="0.3">
      <c r="A917" s="614" t="s">
        <v>2043</v>
      </c>
      <c r="B917" s="614" t="s">
        <v>233</v>
      </c>
      <c r="C917" s="614" t="s">
        <v>243</v>
      </c>
      <c r="D917" s="614" t="s">
        <v>251</v>
      </c>
      <c r="E917" s="614" t="s">
        <v>2354</v>
      </c>
      <c r="F917" s="615" t="str">
        <f t="shared" si="28"/>
        <v>TIB - QUALIFICAÇÃO DE PRODUTO, PROCESSO OU SERVIÇO;EMPRESA PETROLÍFERA;MÉDIO;PRIVADA;</v>
      </c>
      <c r="G917" s="616" t="s">
        <v>1567</v>
      </c>
      <c r="H917" s="617" t="str">
        <f t="shared" si="29"/>
        <v>O CAMPO A.8 NÃO PODE SER PREENCHIDO SE A INFORMAÇÃO DO CAMPO A.7 FOR DIFERENTE DE"EMPRESA BRASILEIRA".</v>
      </c>
    </row>
    <row r="918" spans="1:8" ht="12" x14ac:dyDescent="0.3">
      <c r="A918" s="614" t="s">
        <v>2043</v>
      </c>
      <c r="B918" s="614" t="s">
        <v>233</v>
      </c>
      <c r="C918" s="614" t="s">
        <v>243</v>
      </c>
      <c r="D918" s="614" t="s">
        <v>2354</v>
      </c>
      <c r="E918" s="614" t="s">
        <v>3</v>
      </c>
      <c r="F918" s="615" t="str">
        <f t="shared" si="28"/>
        <v>TIB - QUALIFICAÇÃO DE PRODUTO, PROCESSO OU SERVIÇO;EMPRESA PETROLÍFERA;MÉDIO;;SIM</v>
      </c>
      <c r="G918" s="616" t="s">
        <v>1567</v>
      </c>
      <c r="H918" s="617" t="str">
        <f t="shared" si="29"/>
        <v>O CAMPO A.8 NÃO PODE SER PREENCHIDO SE A INFORMAÇÃO DO CAMPO A.7 FOR DIFERENTE DE"EMPRESA BRASILEIRA".</v>
      </c>
    </row>
    <row r="919" spans="1:8" ht="12" x14ac:dyDescent="0.3">
      <c r="A919" s="614" t="s">
        <v>2043</v>
      </c>
      <c r="B919" s="614" t="s">
        <v>233</v>
      </c>
      <c r="C919" s="614" t="s">
        <v>243</v>
      </c>
      <c r="D919" s="614" t="s">
        <v>2354</v>
      </c>
      <c r="E919" s="614" t="s">
        <v>4</v>
      </c>
      <c r="F919" s="615" t="str">
        <f t="shared" si="28"/>
        <v>TIB - QUALIFICAÇÃO DE PRODUTO, PROCESSO OU SERVIÇO;EMPRESA PETROLÍFERA;MÉDIO;;NÃO</v>
      </c>
      <c r="G919" s="616" t="s">
        <v>1567</v>
      </c>
      <c r="H919" s="617" t="str">
        <f t="shared" si="29"/>
        <v>O CAMPO A.8 NÃO PODE SER PREENCHIDO SE A INFORMAÇÃO DO CAMPO A.7 FOR DIFERENTE DE"EMPRESA BRASILEIRA".</v>
      </c>
    </row>
    <row r="920" spans="1:8" ht="12" x14ac:dyDescent="0.3">
      <c r="A920" s="614" t="s">
        <v>2043</v>
      </c>
      <c r="B920" s="614" t="s">
        <v>233</v>
      </c>
      <c r="C920" s="614" t="s">
        <v>243</v>
      </c>
      <c r="D920" s="614" t="s">
        <v>2354</v>
      </c>
      <c r="E920" s="614" t="s">
        <v>2354</v>
      </c>
      <c r="F920" s="615" t="str">
        <f t="shared" si="28"/>
        <v>TIB - QUALIFICAÇÃO DE PRODUTO, PROCESSO OU SERVIÇO;EMPRESA PETROLÍFERA;MÉDIO;;</v>
      </c>
      <c r="G920" s="616" t="s">
        <v>1567</v>
      </c>
      <c r="H920" s="617" t="str">
        <f t="shared" si="29"/>
        <v>O CAMPO A.8 NÃO PODE SER PREENCHIDO SE A INFORMAÇÃO DO CAMPO A.7 FOR DIFERENTE DE"EMPRESA BRASILEIRA".</v>
      </c>
    </row>
    <row r="921" spans="1:8" ht="12" x14ac:dyDescent="0.3">
      <c r="A921" s="614" t="s">
        <v>2043</v>
      </c>
      <c r="B921" s="614" t="s">
        <v>233</v>
      </c>
      <c r="C921" s="614" t="s">
        <v>244</v>
      </c>
      <c r="D921" s="614" t="s">
        <v>250</v>
      </c>
      <c r="E921" s="614" t="s">
        <v>3</v>
      </c>
      <c r="F921" s="615" t="str">
        <f t="shared" si="28"/>
        <v>TIB - QUALIFICAÇÃO DE PRODUTO, PROCESSO OU SERVIÇO;EMPRESA PETROLÍFERA;GRANDE;PÚBLICA;SIM</v>
      </c>
      <c r="G921" s="616" t="s">
        <v>1567</v>
      </c>
      <c r="H921" s="617" t="str">
        <f t="shared" si="29"/>
        <v>O CAMPO A.8 NÃO PODE SER PREENCHIDO SE A INFORMAÇÃO DO CAMPO A.7 FOR DIFERENTE DE"EMPRESA BRASILEIRA".</v>
      </c>
    </row>
    <row r="922" spans="1:8" ht="12" x14ac:dyDescent="0.3">
      <c r="A922" s="614" t="s">
        <v>2043</v>
      </c>
      <c r="B922" s="614" t="s">
        <v>233</v>
      </c>
      <c r="C922" s="614" t="s">
        <v>244</v>
      </c>
      <c r="D922" s="614" t="s">
        <v>250</v>
      </c>
      <c r="E922" s="614" t="s">
        <v>4</v>
      </c>
      <c r="F922" s="615" t="str">
        <f t="shared" si="28"/>
        <v>TIB - QUALIFICAÇÃO DE PRODUTO, PROCESSO OU SERVIÇO;EMPRESA PETROLÍFERA;GRANDE;PÚBLICA;NÃO</v>
      </c>
      <c r="G922" s="616" t="s">
        <v>1567</v>
      </c>
      <c r="H922" s="617" t="str">
        <f t="shared" si="29"/>
        <v>O CAMPO A.8 NÃO PODE SER PREENCHIDO SE A INFORMAÇÃO DO CAMPO A.7 FOR DIFERENTE DE"EMPRESA BRASILEIRA".</v>
      </c>
    </row>
    <row r="923" spans="1:8" ht="12" x14ac:dyDescent="0.3">
      <c r="A923" s="614" t="s">
        <v>2043</v>
      </c>
      <c r="B923" s="614" t="s">
        <v>233</v>
      </c>
      <c r="C923" s="614" t="s">
        <v>244</v>
      </c>
      <c r="D923" s="614" t="s">
        <v>250</v>
      </c>
      <c r="E923" s="614" t="s">
        <v>2354</v>
      </c>
      <c r="F923" s="615" t="str">
        <f t="shared" si="28"/>
        <v>TIB - QUALIFICAÇÃO DE PRODUTO, PROCESSO OU SERVIÇO;EMPRESA PETROLÍFERA;GRANDE;PÚBLICA;</v>
      </c>
      <c r="G923" s="616" t="s">
        <v>1567</v>
      </c>
      <c r="H923" s="617" t="str">
        <f t="shared" si="29"/>
        <v>O CAMPO A.8 NÃO PODE SER PREENCHIDO SE A INFORMAÇÃO DO CAMPO A.7 FOR DIFERENTE DE"EMPRESA BRASILEIRA".</v>
      </c>
    </row>
    <row r="924" spans="1:8" ht="12" x14ac:dyDescent="0.3">
      <c r="A924" s="614" t="s">
        <v>2043</v>
      </c>
      <c r="B924" s="614" t="s">
        <v>233</v>
      </c>
      <c r="C924" s="614" t="s">
        <v>244</v>
      </c>
      <c r="D924" s="614" t="s">
        <v>251</v>
      </c>
      <c r="E924" s="614" t="s">
        <v>3</v>
      </c>
      <c r="F924" s="615" t="str">
        <f t="shared" si="28"/>
        <v>TIB - QUALIFICAÇÃO DE PRODUTO, PROCESSO OU SERVIÇO;EMPRESA PETROLÍFERA;GRANDE;PRIVADA;SIM</v>
      </c>
      <c r="G924" s="616" t="s">
        <v>1567</v>
      </c>
      <c r="H924" s="617" t="str">
        <f t="shared" si="29"/>
        <v>O CAMPO A.8 NÃO PODE SER PREENCHIDO SE A INFORMAÇÃO DO CAMPO A.7 FOR DIFERENTE DE"EMPRESA BRASILEIRA".</v>
      </c>
    </row>
    <row r="925" spans="1:8" ht="12" x14ac:dyDescent="0.3">
      <c r="A925" s="614" t="s">
        <v>2043</v>
      </c>
      <c r="B925" s="614" t="s">
        <v>233</v>
      </c>
      <c r="C925" s="614" t="s">
        <v>244</v>
      </c>
      <c r="D925" s="614" t="s">
        <v>251</v>
      </c>
      <c r="E925" s="614" t="s">
        <v>4</v>
      </c>
      <c r="F925" s="615" t="str">
        <f t="shared" si="28"/>
        <v>TIB - QUALIFICAÇÃO DE PRODUTO, PROCESSO OU SERVIÇO;EMPRESA PETROLÍFERA;GRANDE;PRIVADA;NÃO</v>
      </c>
      <c r="G925" s="616" t="s">
        <v>1567</v>
      </c>
      <c r="H925" s="617" t="str">
        <f t="shared" si="29"/>
        <v>O CAMPO A.8 NÃO PODE SER PREENCHIDO SE A INFORMAÇÃO DO CAMPO A.7 FOR DIFERENTE DE"EMPRESA BRASILEIRA".</v>
      </c>
    </row>
    <row r="926" spans="1:8" ht="12" x14ac:dyDescent="0.3">
      <c r="A926" s="614" t="s">
        <v>2043</v>
      </c>
      <c r="B926" s="614" t="s">
        <v>233</v>
      </c>
      <c r="C926" s="614" t="s">
        <v>244</v>
      </c>
      <c r="D926" s="614" t="s">
        <v>251</v>
      </c>
      <c r="E926" s="614" t="s">
        <v>2354</v>
      </c>
      <c r="F926" s="615" t="str">
        <f t="shared" si="28"/>
        <v>TIB - QUALIFICAÇÃO DE PRODUTO, PROCESSO OU SERVIÇO;EMPRESA PETROLÍFERA;GRANDE;PRIVADA;</v>
      </c>
      <c r="G926" s="616" t="s">
        <v>1567</v>
      </c>
      <c r="H926" s="617" t="str">
        <f t="shared" si="29"/>
        <v>O CAMPO A.8 NÃO PODE SER PREENCHIDO SE A INFORMAÇÃO DO CAMPO A.7 FOR DIFERENTE DE"EMPRESA BRASILEIRA".</v>
      </c>
    </row>
    <row r="927" spans="1:8" ht="12" x14ac:dyDescent="0.3">
      <c r="A927" s="614" t="s">
        <v>2043</v>
      </c>
      <c r="B927" s="614" t="s">
        <v>233</v>
      </c>
      <c r="C927" s="614" t="s">
        <v>244</v>
      </c>
      <c r="D927" s="614" t="s">
        <v>2354</v>
      </c>
      <c r="E927" s="614" t="s">
        <v>3</v>
      </c>
      <c r="F927" s="615" t="str">
        <f t="shared" si="28"/>
        <v>TIB - QUALIFICAÇÃO DE PRODUTO, PROCESSO OU SERVIÇO;EMPRESA PETROLÍFERA;GRANDE;;SIM</v>
      </c>
      <c r="G927" s="616" t="s">
        <v>1567</v>
      </c>
      <c r="H927" s="617" t="str">
        <f t="shared" si="29"/>
        <v>O CAMPO A.8 NÃO PODE SER PREENCHIDO SE A INFORMAÇÃO DO CAMPO A.7 FOR DIFERENTE DE"EMPRESA BRASILEIRA".</v>
      </c>
    </row>
    <row r="928" spans="1:8" ht="12" x14ac:dyDescent="0.3">
      <c r="A928" s="614" t="s">
        <v>2043</v>
      </c>
      <c r="B928" s="614" t="s">
        <v>233</v>
      </c>
      <c r="C928" s="614" t="s">
        <v>244</v>
      </c>
      <c r="D928" s="614" t="s">
        <v>2354</v>
      </c>
      <c r="E928" s="614" t="s">
        <v>4</v>
      </c>
      <c r="F928" s="615" t="str">
        <f t="shared" si="28"/>
        <v>TIB - QUALIFICAÇÃO DE PRODUTO, PROCESSO OU SERVIÇO;EMPRESA PETROLÍFERA;GRANDE;;NÃO</v>
      </c>
      <c r="G928" s="616" t="s">
        <v>1567</v>
      </c>
      <c r="H928" s="617" t="str">
        <f t="shared" si="29"/>
        <v>O CAMPO A.8 NÃO PODE SER PREENCHIDO SE A INFORMAÇÃO DO CAMPO A.7 FOR DIFERENTE DE"EMPRESA BRASILEIRA".</v>
      </c>
    </row>
    <row r="929" spans="1:8" ht="12" x14ac:dyDescent="0.3">
      <c r="A929" s="614" t="s">
        <v>2043</v>
      </c>
      <c r="B929" s="614" t="s">
        <v>233</v>
      </c>
      <c r="C929" s="614" t="s">
        <v>244</v>
      </c>
      <c r="D929" s="614" t="s">
        <v>2354</v>
      </c>
      <c r="E929" s="614" t="s">
        <v>2354</v>
      </c>
      <c r="F929" s="615" t="str">
        <f t="shared" si="28"/>
        <v>TIB - QUALIFICAÇÃO DE PRODUTO, PROCESSO OU SERVIÇO;EMPRESA PETROLÍFERA;GRANDE;;</v>
      </c>
      <c r="G929" s="616" t="s">
        <v>1567</v>
      </c>
      <c r="H929" s="617" t="str">
        <f t="shared" si="29"/>
        <v>O CAMPO A.8 NÃO PODE SER PREENCHIDO SE A INFORMAÇÃO DO CAMPO A.7 FOR DIFERENTE DE"EMPRESA BRASILEIRA".</v>
      </c>
    </row>
    <row r="930" spans="1:8" ht="12" x14ac:dyDescent="0.3">
      <c r="A930" s="614" t="s">
        <v>2043</v>
      </c>
      <c r="B930" s="614" t="s">
        <v>233</v>
      </c>
      <c r="C930" s="614" t="s">
        <v>2354</v>
      </c>
      <c r="D930" s="614" t="s">
        <v>250</v>
      </c>
      <c r="E930" s="614" t="s">
        <v>3</v>
      </c>
      <c r="F930" s="615" t="str">
        <f t="shared" si="28"/>
        <v>TIB - QUALIFICAÇÃO DE PRODUTO, PROCESSO OU SERVIÇO;EMPRESA PETROLÍFERA;;PÚBLICA;SIM</v>
      </c>
      <c r="G930" s="616" t="s">
        <v>1567</v>
      </c>
      <c r="H930" s="617" t="str">
        <f t="shared" si="29"/>
        <v>O CAMPO A.10 NÃO PODE SER PREENCHIDO SE A INFORMAÇÃO DO CAMPO A.7 FOR DIFERENTE DE"INSTITUIÇÃO CREDENCIADA".</v>
      </c>
    </row>
    <row r="931" spans="1:8" ht="12" x14ac:dyDescent="0.3">
      <c r="A931" s="614" t="s">
        <v>2043</v>
      </c>
      <c r="B931" s="614" t="s">
        <v>233</v>
      </c>
      <c r="C931" s="614" t="s">
        <v>2354</v>
      </c>
      <c r="D931" s="614" t="s">
        <v>250</v>
      </c>
      <c r="E931" s="614" t="s">
        <v>4</v>
      </c>
      <c r="F931" s="615" t="str">
        <f t="shared" si="28"/>
        <v>TIB - QUALIFICAÇÃO DE PRODUTO, PROCESSO OU SERVIÇO;EMPRESA PETROLÍFERA;;PÚBLICA;NÃO</v>
      </c>
      <c r="G931" s="616" t="s">
        <v>1567</v>
      </c>
      <c r="H931" s="617" t="str">
        <f t="shared" si="29"/>
        <v>O CAMPO A.10 NÃO PODE SER PREENCHIDO SE A INFORMAÇÃO DO CAMPO A.7 FOR DIFERENTE DE"INSTITUIÇÃO CREDENCIADA".</v>
      </c>
    </row>
    <row r="932" spans="1:8" ht="12" x14ac:dyDescent="0.3">
      <c r="A932" s="614" t="s">
        <v>2043</v>
      </c>
      <c r="B932" s="614" t="s">
        <v>233</v>
      </c>
      <c r="C932" s="614" t="s">
        <v>2354</v>
      </c>
      <c r="D932" s="614" t="s">
        <v>250</v>
      </c>
      <c r="E932" s="614" t="s">
        <v>2354</v>
      </c>
      <c r="F932" s="615" t="str">
        <f t="shared" si="28"/>
        <v>TIB - QUALIFICAÇÃO DE PRODUTO, PROCESSO OU SERVIÇO;EMPRESA PETROLÍFERA;;PÚBLICA;</v>
      </c>
      <c r="G932" s="616" t="s">
        <v>1567</v>
      </c>
      <c r="H932" s="617" t="str">
        <f t="shared" si="29"/>
        <v>O CAMPO A.10 NÃO PODE SER PREENCHIDO SE A INFORMAÇÃO DO CAMPO A.7 FOR DIFERENTE DE"INSTITUIÇÃO CREDENCIADA".</v>
      </c>
    </row>
    <row r="933" spans="1:8" ht="12" x14ac:dyDescent="0.3">
      <c r="A933" s="614" t="s">
        <v>2043</v>
      </c>
      <c r="B933" s="614" t="s">
        <v>233</v>
      </c>
      <c r="C933" s="614" t="s">
        <v>2354</v>
      </c>
      <c r="D933" s="614" t="s">
        <v>251</v>
      </c>
      <c r="E933" s="614" t="s">
        <v>3</v>
      </c>
      <c r="F933" s="615" t="str">
        <f t="shared" si="28"/>
        <v>TIB - QUALIFICAÇÃO DE PRODUTO, PROCESSO OU SERVIÇO;EMPRESA PETROLÍFERA;;PRIVADA;SIM</v>
      </c>
      <c r="G933" s="616" t="s">
        <v>1567</v>
      </c>
      <c r="H933" s="617" t="str">
        <f t="shared" si="29"/>
        <v>O CAMPO A.10 NÃO PODE SER PREENCHIDO SE A INFORMAÇÃO DO CAMPO A.7 FOR DIFERENTE DE"INSTITUIÇÃO CREDENCIADA".</v>
      </c>
    </row>
    <row r="934" spans="1:8" ht="12" x14ac:dyDescent="0.3">
      <c r="A934" s="614" t="s">
        <v>2043</v>
      </c>
      <c r="B934" s="614" t="s">
        <v>233</v>
      </c>
      <c r="C934" s="614" t="s">
        <v>2354</v>
      </c>
      <c r="D934" s="614" t="s">
        <v>251</v>
      </c>
      <c r="E934" s="614" t="s">
        <v>4</v>
      </c>
      <c r="F934" s="615" t="str">
        <f t="shared" si="28"/>
        <v>TIB - QUALIFICAÇÃO DE PRODUTO, PROCESSO OU SERVIÇO;EMPRESA PETROLÍFERA;;PRIVADA;NÃO</v>
      </c>
      <c r="G934" s="616" t="s">
        <v>1567</v>
      </c>
      <c r="H934" s="617" t="str">
        <f t="shared" si="29"/>
        <v>O CAMPO A.10 NÃO PODE SER PREENCHIDO SE A INFORMAÇÃO DO CAMPO A.7 FOR DIFERENTE DE"INSTITUIÇÃO CREDENCIADA".</v>
      </c>
    </row>
    <row r="935" spans="1:8" ht="12" x14ac:dyDescent="0.3">
      <c r="A935" s="614" t="s">
        <v>2043</v>
      </c>
      <c r="B935" s="614" t="s">
        <v>233</v>
      </c>
      <c r="C935" s="614" t="s">
        <v>2354</v>
      </c>
      <c r="D935" s="614" t="s">
        <v>251</v>
      </c>
      <c r="E935" s="614" t="s">
        <v>2354</v>
      </c>
      <c r="F935" s="615" t="str">
        <f t="shared" si="28"/>
        <v>TIB - QUALIFICAÇÃO DE PRODUTO, PROCESSO OU SERVIÇO;EMPRESA PETROLÍFERA;;PRIVADA;</v>
      </c>
      <c r="G935" s="616" t="s">
        <v>1567</v>
      </c>
      <c r="H935" s="617" t="str">
        <f t="shared" si="29"/>
        <v>O CAMPO A.10 NÃO PODE SER PREENCHIDO SE A INFORMAÇÃO DO CAMPO A.7 FOR DIFERENTE DE"INSTITUIÇÃO CREDENCIADA".</v>
      </c>
    </row>
    <row r="936" spans="1:8" ht="12" x14ac:dyDescent="0.3">
      <c r="A936" s="614" t="s">
        <v>2043</v>
      </c>
      <c r="B936" s="614" t="s">
        <v>233</v>
      </c>
      <c r="C936" s="614" t="s">
        <v>2354</v>
      </c>
      <c r="D936" s="614" t="s">
        <v>2354</v>
      </c>
      <c r="E936" s="614" t="s">
        <v>3</v>
      </c>
      <c r="F936" s="615" t="str">
        <f t="shared" si="28"/>
        <v>TIB - QUALIFICAÇÃO DE PRODUTO, PROCESSO OU SERVIÇO;EMPRESA PETROLÍFERA;;;SIM</v>
      </c>
      <c r="G936" s="616" t="s">
        <v>1567</v>
      </c>
      <c r="H936" s="617" t="str">
        <f t="shared" si="29"/>
        <v>O CAMPO A.11 NÃO PODE SER PREENCHIDO SE A INFORMAÇÃO DO CAMPO A.7 FOR DIFERENTE DE"INSTITUIÇÃO CREDENCIADA" OU SE A INFIRMAÇÃO DO CAMPO A.10 FOR DIFERENTE DE "PRIVADA".</v>
      </c>
    </row>
    <row r="937" spans="1:8" ht="12" x14ac:dyDescent="0.3">
      <c r="A937" s="614" t="s">
        <v>2043</v>
      </c>
      <c r="B937" s="614" t="s">
        <v>233</v>
      </c>
      <c r="C937" s="614" t="s">
        <v>2354</v>
      </c>
      <c r="D937" s="614" t="s">
        <v>2354</v>
      </c>
      <c r="E937" s="614" t="s">
        <v>4</v>
      </c>
      <c r="F937" s="615" t="str">
        <f t="shared" si="28"/>
        <v>TIB - QUALIFICAÇÃO DE PRODUTO, PROCESSO OU SERVIÇO;EMPRESA PETROLÍFERA;;;NÃO</v>
      </c>
      <c r="G937" s="616" t="s">
        <v>1567</v>
      </c>
      <c r="H937" s="617" t="str">
        <f t="shared" si="29"/>
        <v>O CAMPO A.11 NÃO PODE SER PREENCHIDO SE A INFORMAÇÃO DO CAMPO A.7 FOR DIFERENTE DE"INSTITUIÇÃO CREDENCIADA" OU SE A INFIRMAÇÃO DO CAMPO A.10 FOR DIFERENTE DE "PRIVADA".</v>
      </c>
    </row>
    <row r="938" spans="1:8" ht="12" x14ac:dyDescent="0.3">
      <c r="A938" s="614" t="s">
        <v>2043</v>
      </c>
      <c r="B938" s="614" t="s">
        <v>233</v>
      </c>
      <c r="C938" s="614" t="s">
        <v>2354</v>
      </c>
      <c r="D938" s="614" t="s">
        <v>2354</v>
      </c>
      <c r="E938" s="614" t="s">
        <v>2354</v>
      </c>
      <c r="F938" s="615" t="str">
        <f t="shared" si="28"/>
        <v>TIB - QUALIFICAÇÃO DE PRODUTO, PROCESSO OU SERVIÇO;EMPRESA PETROLÍFERA;;;</v>
      </c>
      <c r="G938" s="616" t="s">
        <v>1567</v>
      </c>
      <c r="H938" s="617" t="str">
        <f t="shared" si="29"/>
        <v>O EXECUTOR INFORMADO NÃO PODE EXECUTAR PROJETOS OU PROGRAMAS COM A QUALIFICAÇÃO SELECIONADA</v>
      </c>
    </row>
    <row r="939" spans="1:8" ht="12" x14ac:dyDescent="0.3">
      <c r="A939" s="614" t="s">
        <v>2044</v>
      </c>
      <c r="B939" s="614" t="s">
        <v>233</v>
      </c>
      <c r="C939" s="614" t="s">
        <v>261</v>
      </c>
      <c r="D939" s="614" t="s">
        <v>250</v>
      </c>
      <c r="E939" s="614" t="s">
        <v>3</v>
      </c>
      <c r="F939" s="615" t="str">
        <f t="shared" si="28"/>
        <v>TIB - NORMALIZAÇÃO TÉCNICA;EMPRESA PETROLÍFERA;MICRO OU PEQUENO;PÚBLICA;SIM</v>
      </c>
      <c r="G939" s="616" t="s">
        <v>1567</v>
      </c>
      <c r="H939" s="617" t="str">
        <f t="shared" si="29"/>
        <v>O CAMPO A.8 NÃO PODE SER PREENCHIDO SE A INFORMAÇÃO DO CAMPO A.7 FOR DIFERENTE DE"EMPRESA BRASILEIRA".</v>
      </c>
    </row>
    <row r="940" spans="1:8" ht="12" x14ac:dyDescent="0.3">
      <c r="A940" s="614" t="s">
        <v>2044</v>
      </c>
      <c r="B940" s="614" t="s">
        <v>233</v>
      </c>
      <c r="C940" s="614" t="s">
        <v>261</v>
      </c>
      <c r="D940" s="614" t="s">
        <v>250</v>
      </c>
      <c r="E940" s="614" t="s">
        <v>4</v>
      </c>
      <c r="F940" s="615" t="str">
        <f t="shared" si="28"/>
        <v>TIB - NORMALIZAÇÃO TÉCNICA;EMPRESA PETROLÍFERA;MICRO OU PEQUENO;PÚBLICA;NÃO</v>
      </c>
      <c r="G940" s="616" t="s">
        <v>1567</v>
      </c>
      <c r="H940" s="617" t="str">
        <f t="shared" si="29"/>
        <v>O CAMPO A.8 NÃO PODE SER PREENCHIDO SE A INFORMAÇÃO DO CAMPO A.7 FOR DIFERENTE DE"EMPRESA BRASILEIRA".</v>
      </c>
    </row>
    <row r="941" spans="1:8" ht="12" x14ac:dyDescent="0.3">
      <c r="A941" s="614" t="s">
        <v>2044</v>
      </c>
      <c r="B941" s="614" t="s">
        <v>233</v>
      </c>
      <c r="C941" s="614" t="s">
        <v>261</v>
      </c>
      <c r="D941" s="614" t="s">
        <v>250</v>
      </c>
      <c r="E941" s="614" t="s">
        <v>2354</v>
      </c>
      <c r="F941" s="615" t="str">
        <f t="shared" si="28"/>
        <v>TIB - NORMALIZAÇÃO TÉCNICA;EMPRESA PETROLÍFERA;MICRO OU PEQUENO;PÚBLICA;</v>
      </c>
      <c r="G941" s="616" t="s">
        <v>1567</v>
      </c>
      <c r="H941" s="617" t="str">
        <f t="shared" si="29"/>
        <v>O CAMPO A.8 NÃO PODE SER PREENCHIDO SE A INFORMAÇÃO DO CAMPO A.7 FOR DIFERENTE DE"EMPRESA BRASILEIRA".</v>
      </c>
    </row>
    <row r="942" spans="1:8" ht="12" x14ac:dyDescent="0.3">
      <c r="A942" s="614" t="s">
        <v>2044</v>
      </c>
      <c r="B942" s="614" t="s">
        <v>233</v>
      </c>
      <c r="C942" s="614" t="s">
        <v>261</v>
      </c>
      <c r="D942" s="614" t="s">
        <v>251</v>
      </c>
      <c r="E942" s="614" t="s">
        <v>3</v>
      </c>
      <c r="F942" s="615" t="str">
        <f t="shared" si="28"/>
        <v>TIB - NORMALIZAÇÃO TÉCNICA;EMPRESA PETROLÍFERA;MICRO OU PEQUENO;PRIVADA;SIM</v>
      </c>
      <c r="G942" s="616" t="s">
        <v>1567</v>
      </c>
      <c r="H942" s="617" t="str">
        <f t="shared" si="29"/>
        <v>O CAMPO A.8 NÃO PODE SER PREENCHIDO SE A INFORMAÇÃO DO CAMPO A.7 FOR DIFERENTE DE"EMPRESA BRASILEIRA".</v>
      </c>
    </row>
    <row r="943" spans="1:8" ht="12" x14ac:dyDescent="0.3">
      <c r="A943" s="614" t="s">
        <v>2044</v>
      </c>
      <c r="B943" s="614" t="s">
        <v>233</v>
      </c>
      <c r="C943" s="614" t="s">
        <v>261</v>
      </c>
      <c r="D943" s="614" t="s">
        <v>251</v>
      </c>
      <c r="E943" s="614" t="s">
        <v>4</v>
      </c>
      <c r="F943" s="615" t="str">
        <f t="shared" si="28"/>
        <v>TIB - NORMALIZAÇÃO TÉCNICA;EMPRESA PETROLÍFERA;MICRO OU PEQUENO;PRIVADA;NÃO</v>
      </c>
      <c r="G943" s="616" t="s">
        <v>1567</v>
      </c>
      <c r="H943" s="617" t="str">
        <f t="shared" si="29"/>
        <v>O CAMPO A.8 NÃO PODE SER PREENCHIDO SE A INFORMAÇÃO DO CAMPO A.7 FOR DIFERENTE DE"EMPRESA BRASILEIRA".</v>
      </c>
    </row>
    <row r="944" spans="1:8" ht="12" x14ac:dyDescent="0.3">
      <c r="A944" s="614" t="s">
        <v>2044</v>
      </c>
      <c r="B944" s="614" t="s">
        <v>233</v>
      </c>
      <c r="C944" s="614" t="s">
        <v>261</v>
      </c>
      <c r="D944" s="614" t="s">
        <v>251</v>
      </c>
      <c r="E944" s="614" t="s">
        <v>2354</v>
      </c>
      <c r="F944" s="615" t="str">
        <f t="shared" si="28"/>
        <v>TIB - NORMALIZAÇÃO TÉCNICA;EMPRESA PETROLÍFERA;MICRO OU PEQUENO;PRIVADA;</v>
      </c>
      <c r="G944" s="616" t="s">
        <v>1567</v>
      </c>
      <c r="H944" s="617" t="str">
        <f t="shared" si="29"/>
        <v>O CAMPO A.8 NÃO PODE SER PREENCHIDO SE A INFORMAÇÃO DO CAMPO A.7 FOR DIFERENTE DE"EMPRESA BRASILEIRA".</v>
      </c>
    </row>
    <row r="945" spans="1:8" ht="12" x14ac:dyDescent="0.3">
      <c r="A945" s="614" t="s">
        <v>2044</v>
      </c>
      <c r="B945" s="614" t="s">
        <v>233</v>
      </c>
      <c r="C945" s="614" t="s">
        <v>261</v>
      </c>
      <c r="D945" s="614" t="s">
        <v>2354</v>
      </c>
      <c r="E945" s="614" t="s">
        <v>3</v>
      </c>
      <c r="F945" s="615" t="str">
        <f t="shared" si="28"/>
        <v>TIB - NORMALIZAÇÃO TÉCNICA;EMPRESA PETROLÍFERA;MICRO OU PEQUENO;;SIM</v>
      </c>
      <c r="G945" s="616" t="s">
        <v>1567</v>
      </c>
      <c r="H945" s="617" t="str">
        <f t="shared" si="29"/>
        <v>O CAMPO A.8 NÃO PODE SER PREENCHIDO SE A INFORMAÇÃO DO CAMPO A.7 FOR DIFERENTE DE"EMPRESA BRASILEIRA".</v>
      </c>
    </row>
    <row r="946" spans="1:8" ht="12" x14ac:dyDescent="0.3">
      <c r="A946" s="614" t="s">
        <v>2044</v>
      </c>
      <c r="B946" s="614" t="s">
        <v>233</v>
      </c>
      <c r="C946" s="614" t="s">
        <v>261</v>
      </c>
      <c r="D946" s="614" t="s">
        <v>2354</v>
      </c>
      <c r="E946" s="614" t="s">
        <v>4</v>
      </c>
      <c r="F946" s="615" t="str">
        <f t="shared" si="28"/>
        <v>TIB - NORMALIZAÇÃO TÉCNICA;EMPRESA PETROLÍFERA;MICRO OU PEQUENO;;NÃO</v>
      </c>
      <c r="G946" s="616" t="s">
        <v>1567</v>
      </c>
      <c r="H946" s="617" t="str">
        <f t="shared" si="29"/>
        <v>O CAMPO A.8 NÃO PODE SER PREENCHIDO SE A INFORMAÇÃO DO CAMPO A.7 FOR DIFERENTE DE"EMPRESA BRASILEIRA".</v>
      </c>
    </row>
    <row r="947" spans="1:8" ht="12" x14ac:dyDescent="0.3">
      <c r="A947" s="614" t="s">
        <v>2044</v>
      </c>
      <c r="B947" s="614" t="s">
        <v>233</v>
      </c>
      <c r="C947" s="614" t="s">
        <v>261</v>
      </c>
      <c r="D947" s="614" t="s">
        <v>2354</v>
      </c>
      <c r="E947" s="614" t="s">
        <v>2354</v>
      </c>
      <c r="F947" s="615" t="str">
        <f t="shared" si="28"/>
        <v>TIB - NORMALIZAÇÃO TÉCNICA;EMPRESA PETROLÍFERA;MICRO OU PEQUENO;;</v>
      </c>
      <c r="G947" s="616" t="s">
        <v>1567</v>
      </c>
      <c r="H947" s="617" t="str">
        <f t="shared" si="29"/>
        <v>O CAMPO A.8 NÃO PODE SER PREENCHIDO SE A INFORMAÇÃO DO CAMPO A.7 FOR DIFERENTE DE"EMPRESA BRASILEIRA".</v>
      </c>
    </row>
    <row r="948" spans="1:8" ht="12" x14ac:dyDescent="0.3">
      <c r="A948" s="614" t="s">
        <v>2044</v>
      </c>
      <c r="B948" s="614" t="s">
        <v>233</v>
      </c>
      <c r="C948" s="614" t="s">
        <v>243</v>
      </c>
      <c r="D948" s="614" t="s">
        <v>250</v>
      </c>
      <c r="E948" s="614" t="s">
        <v>3</v>
      </c>
      <c r="F948" s="615" t="str">
        <f t="shared" si="28"/>
        <v>TIB - NORMALIZAÇÃO TÉCNICA;EMPRESA PETROLÍFERA;MÉDIO;PÚBLICA;SIM</v>
      </c>
      <c r="G948" s="616" t="s">
        <v>1567</v>
      </c>
      <c r="H948" s="617" t="str">
        <f t="shared" si="29"/>
        <v>O CAMPO A.8 NÃO PODE SER PREENCHIDO SE A INFORMAÇÃO DO CAMPO A.7 FOR DIFERENTE DE"EMPRESA BRASILEIRA".</v>
      </c>
    </row>
    <row r="949" spans="1:8" ht="12" x14ac:dyDescent="0.3">
      <c r="A949" s="614" t="s">
        <v>2044</v>
      </c>
      <c r="B949" s="614" t="s">
        <v>233</v>
      </c>
      <c r="C949" s="614" t="s">
        <v>243</v>
      </c>
      <c r="D949" s="614" t="s">
        <v>250</v>
      </c>
      <c r="E949" s="614" t="s">
        <v>4</v>
      </c>
      <c r="F949" s="615" t="str">
        <f t="shared" si="28"/>
        <v>TIB - NORMALIZAÇÃO TÉCNICA;EMPRESA PETROLÍFERA;MÉDIO;PÚBLICA;NÃO</v>
      </c>
      <c r="G949" s="616" t="s">
        <v>1567</v>
      </c>
      <c r="H949" s="617" t="str">
        <f t="shared" si="29"/>
        <v>O CAMPO A.8 NÃO PODE SER PREENCHIDO SE A INFORMAÇÃO DO CAMPO A.7 FOR DIFERENTE DE"EMPRESA BRASILEIRA".</v>
      </c>
    </row>
    <row r="950" spans="1:8" ht="12" x14ac:dyDescent="0.3">
      <c r="A950" s="614" t="s">
        <v>2044</v>
      </c>
      <c r="B950" s="614" t="s">
        <v>233</v>
      </c>
      <c r="C950" s="614" t="s">
        <v>243</v>
      </c>
      <c r="D950" s="614" t="s">
        <v>250</v>
      </c>
      <c r="E950" s="614" t="s">
        <v>2354</v>
      </c>
      <c r="F950" s="615" t="str">
        <f t="shared" si="28"/>
        <v>TIB - NORMALIZAÇÃO TÉCNICA;EMPRESA PETROLÍFERA;MÉDIO;PÚBLICA;</v>
      </c>
      <c r="G950" s="616" t="s">
        <v>1567</v>
      </c>
      <c r="H950" s="617" t="str">
        <f t="shared" si="29"/>
        <v>O CAMPO A.8 NÃO PODE SER PREENCHIDO SE A INFORMAÇÃO DO CAMPO A.7 FOR DIFERENTE DE"EMPRESA BRASILEIRA".</v>
      </c>
    </row>
    <row r="951" spans="1:8" ht="12" x14ac:dyDescent="0.3">
      <c r="A951" s="614" t="s">
        <v>2044</v>
      </c>
      <c r="B951" s="614" t="s">
        <v>233</v>
      </c>
      <c r="C951" s="614" t="s">
        <v>243</v>
      </c>
      <c r="D951" s="614" t="s">
        <v>251</v>
      </c>
      <c r="E951" s="614" t="s">
        <v>3</v>
      </c>
      <c r="F951" s="615" t="str">
        <f t="shared" si="28"/>
        <v>TIB - NORMALIZAÇÃO TÉCNICA;EMPRESA PETROLÍFERA;MÉDIO;PRIVADA;SIM</v>
      </c>
      <c r="G951" s="616" t="s">
        <v>1567</v>
      </c>
      <c r="H951" s="617" t="str">
        <f t="shared" si="29"/>
        <v>O CAMPO A.8 NÃO PODE SER PREENCHIDO SE A INFORMAÇÃO DO CAMPO A.7 FOR DIFERENTE DE"EMPRESA BRASILEIRA".</v>
      </c>
    </row>
    <row r="952" spans="1:8" ht="12" x14ac:dyDescent="0.3">
      <c r="A952" s="614" t="s">
        <v>2044</v>
      </c>
      <c r="B952" s="614" t="s">
        <v>233</v>
      </c>
      <c r="C952" s="614" t="s">
        <v>243</v>
      </c>
      <c r="D952" s="614" t="s">
        <v>251</v>
      </c>
      <c r="E952" s="614" t="s">
        <v>4</v>
      </c>
      <c r="F952" s="615" t="str">
        <f t="shared" si="28"/>
        <v>TIB - NORMALIZAÇÃO TÉCNICA;EMPRESA PETROLÍFERA;MÉDIO;PRIVADA;NÃO</v>
      </c>
      <c r="G952" s="616" t="s">
        <v>1567</v>
      </c>
      <c r="H952" s="617" t="str">
        <f t="shared" si="29"/>
        <v>O CAMPO A.8 NÃO PODE SER PREENCHIDO SE A INFORMAÇÃO DO CAMPO A.7 FOR DIFERENTE DE"EMPRESA BRASILEIRA".</v>
      </c>
    </row>
    <row r="953" spans="1:8" ht="12" x14ac:dyDescent="0.3">
      <c r="A953" s="614" t="s">
        <v>2044</v>
      </c>
      <c r="B953" s="614" t="s">
        <v>233</v>
      </c>
      <c r="C953" s="614" t="s">
        <v>243</v>
      </c>
      <c r="D953" s="614" t="s">
        <v>251</v>
      </c>
      <c r="E953" s="614" t="s">
        <v>2354</v>
      </c>
      <c r="F953" s="615" t="str">
        <f t="shared" si="28"/>
        <v>TIB - NORMALIZAÇÃO TÉCNICA;EMPRESA PETROLÍFERA;MÉDIO;PRIVADA;</v>
      </c>
      <c r="G953" s="616" t="s">
        <v>1567</v>
      </c>
      <c r="H953" s="617" t="str">
        <f t="shared" si="29"/>
        <v>O CAMPO A.8 NÃO PODE SER PREENCHIDO SE A INFORMAÇÃO DO CAMPO A.7 FOR DIFERENTE DE"EMPRESA BRASILEIRA".</v>
      </c>
    </row>
    <row r="954" spans="1:8" ht="12" x14ac:dyDescent="0.3">
      <c r="A954" s="614" t="s">
        <v>2044</v>
      </c>
      <c r="B954" s="614" t="s">
        <v>233</v>
      </c>
      <c r="C954" s="614" t="s">
        <v>243</v>
      </c>
      <c r="D954" s="614" t="s">
        <v>2354</v>
      </c>
      <c r="E954" s="614" t="s">
        <v>3</v>
      </c>
      <c r="F954" s="615" t="str">
        <f t="shared" si="28"/>
        <v>TIB - NORMALIZAÇÃO TÉCNICA;EMPRESA PETROLÍFERA;MÉDIO;;SIM</v>
      </c>
      <c r="G954" s="616" t="s">
        <v>1567</v>
      </c>
      <c r="H954" s="617" t="str">
        <f t="shared" si="29"/>
        <v>O CAMPO A.8 NÃO PODE SER PREENCHIDO SE A INFORMAÇÃO DO CAMPO A.7 FOR DIFERENTE DE"EMPRESA BRASILEIRA".</v>
      </c>
    </row>
    <row r="955" spans="1:8" ht="12" x14ac:dyDescent="0.3">
      <c r="A955" s="614" t="s">
        <v>2044</v>
      </c>
      <c r="B955" s="614" t="s">
        <v>233</v>
      </c>
      <c r="C955" s="614" t="s">
        <v>243</v>
      </c>
      <c r="D955" s="614" t="s">
        <v>2354</v>
      </c>
      <c r="E955" s="614" t="s">
        <v>4</v>
      </c>
      <c r="F955" s="615" t="str">
        <f t="shared" si="28"/>
        <v>TIB - NORMALIZAÇÃO TÉCNICA;EMPRESA PETROLÍFERA;MÉDIO;;NÃO</v>
      </c>
      <c r="G955" s="616" t="s">
        <v>1567</v>
      </c>
      <c r="H955" s="617" t="str">
        <f t="shared" si="29"/>
        <v>O CAMPO A.8 NÃO PODE SER PREENCHIDO SE A INFORMAÇÃO DO CAMPO A.7 FOR DIFERENTE DE"EMPRESA BRASILEIRA".</v>
      </c>
    </row>
    <row r="956" spans="1:8" ht="12" x14ac:dyDescent="0.3">
      <c r="A956" s="614" t="s">
        <v>2044</v>
      </c>
      <c r="B956" s="614" t="s">
        <v>233</v>
      </c>
      <c r="C956" s="614" t="s">
        <v>243</v>
      </c>
      <c r="D956" s="614" t="s">
        <v>2354</v>
      </c>
      <c r="E956" s="614" t="s">
        <v>2354</v>
      </c>
      <c r="F956" s="615" t="str">
        <f t="shared" si="28"/>
        <v>TIB - NORMALIZAÇÃO TÉCNICA;EMPRESA PETROLÍFERA;MÉDIO;;</v>
      </c>
      <c r="G956" s="616" t="s">
        <v>1567</v>
      </c>
      <c r="H956" s="617" t="str">
        <f t="shared" si="29"/>
        <v>O CAMPO A.8 NÃO PODE SER PREENCHIDO SE A INFORMAÇÃO DO CAMPO A.7 FOR DIFERENTE DE"EMPRESA BRASILEIRA".</v>
      </c>
    </row>
    <row r="957" spans="1:8" ht="12" x14ac:dyDescent="0.3">
      <c r="A957" s="614" t="s">
        <v>2044</v>
      </c>
      <c r="B957" s="614" t="s">
        <v>233</v>
      </c>
      <c r="C957" s="614" t="s">
        <v>244</v>
      </c>
      <c r="D957" s="614" t="s">
        <v>250</v>
      </c>
      <c r="E957" s="614" t="s">
        <v>3</v>
      </c>
      <c r="F957" s="615" t="str">
        <f t="shared" si="28"/>
        <v>TIB - NORMALIZAÇÃO TÉCNICA;EMPRESA PETROLÍFERA;GRANDE;PÚBLICA;SIM</v>
      </c>
      <c r="G957" s="616" t="s">
        <v>1567</v>
      </c>
      <c r="H957" s="617" t="str">
        <f t="shared" si="29"/>
        <v>O CAMPO A.8 NÃO PODE SER PREENCHIDO SE A INFORMAÇÃO DO CAMPO A.7 FOR DIFERENTE DE"EMPRESA BRASILEIRA".</v>
      </c>
    </row>
    <row r="958" spans="1:8" ht="12" x14ac:dyDescent="0.3">
      <c r="A958" s="614" t="s">
        <v>2044</v>
      </c>
      <c r="B958" s="614" t="s">
        <v>233</v>
      </c>
      <c r="C958" s="614" t="s">
        <v>244</v>
      </c>
      <c r="D958" s="614" t="s">
        <v>250</v>
      </c>
      <c r="E958" s="614" t="s">
        <v>4</v>
      </c>
      <c r="F958" s="615" t="str">
        <f t="shared" si="28"/>
        <v>TIB - NORMALIZAÇÃO TÉCNICA;EMPRESA PETROLÍFERA;GRANDE;PÚBLICA;NÃO</v>
      </c>
      <c r="G958" s="616" t="s">
        <v>1567</v>
      </c>
      <c r="H958" s="617" t="str">
        <f t="shared" si="29"/>
        <v>O CAMPO A.8 NÃO PODE SER PREENCHIDO SE A INFORMAÇÃO DO CAMPO A.7 FOR DIFERENTE DE"EMPRESA BRASILEIRA".</v>
      </c>
    </row>
    <row r="959" spans="1:8" ht="12" x14ac:dyDescent="0.3">
      <c r="A959" s="614" t="s">
        <v>2044</v>
      </c>
      <c r="B959" s="614" t="s">
        <v>233</v>
      </c>
      <c r="C959" s="614" t="s">
        <v>244</v>
      </c>
      <c r="D959" s="614" t="s">
        <v>250</v>
      </c>
      <c r="E959" s="614" t="s">
        <v>2354</v>
      </c>
      <c r="F959" s="615" t="str">
        <f t="shared" si="28"/>
        <v>TIB - NORMALIZAÇÃO TÉCNICA;EMPRESA PETROLÍFERA;GRANDE;PÚBLICA;</v>
      </c>
      <c r="G959" s="616" t="s">
        <v>1567</v>
      </c>
      <c r="H959" s="617" t="str">
        <f t="shared" si="29"/>
        <v>O CAMPO A.8 NÃO PODE SER PREENCHIDO SE A INFORMAÇÃO DO CAMPO A.7 FOR DIFERENTE DE"EMPRESA BRASILEIRA".</v>
      </c>
    </row>
    <row r="960" spans="1:8" ht="12" x14ac:dyDescent="0.3">
      <c r="A960" s="614" t="s">
        <v>2044</v>
      </c>
      <c r="B960" s="614" t="s">
        <v>233</v>
      </c>
      <c r="C960" s="614" t="s">
        <v>244</v>
      </c>
      <c r="D960" s="614" t="s">
        <v>251</v>
      </c>
      <c r="E960" s="614" t="s">
        <v>3</v>
      </c>
      <c r="F960" s="615" t="str">
        <f t="shared" si="28"/>
        <v>TIB - NORMALIZAÇÃO TÉCNICA;EMPRESA PETROLÍFERA;GRANDE;PRIVADA;SIM</v>
      </c>
      <c r="G960" s="616" t="s">
        <v>1567</v>
      </c>
      <c r="H960" s="617" t="str">
        <f t="shared" si="29"/>
        <v>O CAMPO A.8 NÃO PODE SER PREENCHIDO SE A INFORMAÇÃO DO CAMPO A.7 FOR DIFERENTE DE"EMPRESA BRASILEIRA".</v>
      </c>
    </row>
    <row r="961" spans="1:8" ht="12" x14ac:dyDescent="0.3">
      <c r="A961" s="614" t="s">
        <v>2044</v>
      </c>
      <c r="B961" s="614" t="s">
        <v>233</v>
      </c>
      <c r="C961" s="614" t="s">
        <v>244</v>
      </c>
      <c r="D961" s="614" t="s">
        <v>251</v>
      </c>
      <c r="E961" s="614" t="s">
        <v>4</v>
      </c>
      <c r="F961" s="615" t="str">
        <f t="shared" si="28"/>
        <v>TIB - NORMALIZAÇÃO TÉCNICA;EMPRESA PETROLÍFERA;GRANDE;PRIVADA;NÃO</v>
      </c>
      <c r="G961" s="616" t="s">
        <v>1567</v>
      </c>
      <c r="H961" s="617" t="str">
        <f t="shared" si="29"/>
        <v>O CAMPO A.8 NÃO PODE SER PREENCHIDO SE A INFORMAÇÃO DO CAMPO A.7 FOR DIFERENTE DE"EMPRESA BRASILEIRA".</v>
      </c>
    </row>
    <row r="962" spans="1:8" ht="12" x14ac:dyDescent="0.3">
      <c r="A962" s="614" t="s">
        <v>2044</v>
      </c>
      <c r="B962" s="614" t="s">
        <v>233</v>
      </c>
      <c r="C962" s="614" t="s">
        <v>244</v>
      </c>
      <c r="D962" s="614" t="s">
        <v>251</v>
      </c>
      <c r="E962" s="614" t="s">
        <v>2354</v>
      </c>
      <c r="F962" s="615" t="str">
        <f t="shared" si="28"/>
        <v>TIB - NORMALIZAÇÃO TÉCNICA;EMPRESA PETROLÍFERA;GRANDE;PRIVADA;</v>
      </c>
      <c r="G962" s="616" t="s">
        <v>1567</v>
      </c>
      <c r="H962" s="617" t="str">
        <f t="shared" si="29"/>
        <v>O CAMPO A.8 NÃO PODE SER PREENCHIDO SE A INFORMAÇÃO DO CAMPO A.7 FOR DIFERENTE DE"EMPRESA BRASILEIRA".</v>
      </c>
    </row>
    <row r="963" spans="1:8" ht="12" x14ac:dyDescent="0.3">
      <c r="A963" s="614" t="s">
        <v>2044</v>
      </c>
      <c r="B963" s="614" t="s">
        <v>233</v>
      </c>
      <c r="C963" s="614" t="s">
        <v>244</v>
      </c>
      <c r="D963" s="614" t="s">
        <v>2354</v>
      </c>
      <c r="E963" s="614" t="s">
        <v>3</v>
      </c>
      <c r="F963" s="615" t="str">
        <f t="shared" ref="F963:F1026" si="30">CONCATENATE(A963,";",B963,";",C963,";",D963,";",E963)</f>
        <v>TIB - NORMALIZAÇÃO TÉCNICA;EMPRESA PETROLÍFERA;GRANDE;;SIM</v>
      </c>
      <c r="G963" s="616" t="s">
        <v>1567</v>
      </c>
      <c r="H963" s="617" t="str">
        <f t="shared" ref="H963:H1026" si="31">IF(AND(B963=$J$7,C963=""),$K$12,IF(AND(B963&lt;&gt;$J$7,C963&lt;&gt;""),$K$13,IF(AND(B963=$J$5,D963=""),$K$14,IF(AND(B963&lt;&gt;$J$5,D963&lt;&gt;""),$K$15,IF(AND(B963=$J$5,D963=$M$6,E963=""),$K$16,IF(AND(OR(B963&lt;&gt;$J$5,D963&lt;&gt;$M$6),E963&lt;&gt;""),$K$17,IF(G963="N",$K$18,"")))))))</f>
        <v>O CAMPO A.8 NÃO PODE SER PREENCHIDO SE A INFORMAÇÃO DO CAMPO A.7 FOR DIFERENTE DE"EMPRESA BRASILEIRA".</v>
      </c>
    </row>
    <row r="964" spans="1:8" ht="12" x14ac:dyDescent="0.3">
      <c r="A964" s="614" t="s">
        <v>2044</v>
      </c>
      <c r="B964" s="614" t="s">
        <v>233</v>
      </c>
      <c r="C964" s="614" t="s">
        <v>244</v>
      </c>
      <c r="D964" s="614" t="s">
        <v>2354</v>
      </c>
      <c r="E964" s="614" t="s">
        <v>4</v>
      </c>
      <c r="F964" s="615" t="str">
        <f t="shared" si="30"/>
        <v>TIB - NORMALIZAÇÃO TÉCNICA;EMPRESA PETROLÍFERA;GRANDE;;NÃO</v>
      </c>
      <c r="G964" s="616" t="s">
        <v>1567</v>
      </c>
      <c r="H964" s="617" t="str">
        <f t="shared" si="31"/>
        <v>O CAMPO A.8 NÃO PODE SER PREENCHIDO SE A INFORMAÇÃO DO CAMPO A.7 FOR DIFERENTE DE"EMPRESA BRASILEIRA".</v>
      </c>
    </row>
    <row r="965" spans="1:8" ht="12" x14ac:dyDescent="0.3">
      <c r="A965" s="614" t="s">
        <v>2044</v>
      </c>
      <c r="B965" s="614" t="s">
        <v>233</v>
      </c>
      <c r="C965" s="614" t="s">
        <v>244</v>
      </c>
      <c r="D965" s="614" t="s">
        <v>2354</v>
      </c>
      <c r="E965" s="614" t="s">
        <v>2354</v>
      </c>
      <c r="F965" s="615" t="str">
        <f t="shared" si="30"/>
        <v>TIB - NORMALIZAÇÃO TÉCNICA;EMPRESA PETROLÍFERA;GRANDE;;</v>
      </c>
      <c r="G965" s="616" t="s">
        <v>1567</v>
      </c>
      <c r="H965" s="617" t="str">
        <f t="shared" si="31"/>
        <v>O CAMPO A.8 NÃO PODE SER PREENCHIDO SE A INFORMAÇÃO DO CAMPO A.7 FOR DIFERENTE DE"EMPRESA BRASILEIRA".</v>
      </c>
    </row>
    <row r="966" spans="1:8" ht="12" x14ac:dyDescent="0.3">
      <c r="A966" s="614" t="s">
        <v>2044</v>
      </c>
      <c r="B966" s="614" t="s">
        <v>233</v>
      </c>
      <c r="C966" s="614" t="s">
        <v>2354</v>
      </c>
      <c r="D966" s="614" t="s">
        <v>250</v>
      </c>
      <c r="E966" s="614" t="s">
        <v>3</v>
      </c>
      <c r="F966" s="615" t="str">
        <f t="shared" si="30"/>
        <v>TIB - NORMALIZAÇÃO TÉCNICA;EMPRESA PETROLÍFERA;;PÚBLICA;SIM</v>
      </c>
      <c r="G966" s="616" t="s">
        <v>1567</v>
      </c>
      <c r="H966" s="617" t="str">
        <f t="shared" si="31"/>
        <v>O CAMPO A.10 NÃO PODE SER PREENCHIDO SE A INFORMAÇÃO DO CAMPO A.7 FOR DIFERENTE DE"INSTITUIÇÃO CREDENCIADA".</v>
      </c>
    </row>
    <row r="967" spans="1:8" ht="12" x14ac:dyDescent="0.3">
      <c r="A967" s="614" t="s">
        <v>2044</v>
      </c>
      <c r="B967" s="614" t="s">
        <v>233</v>
      </c>
      <c r="C967" s="614" t="s">
        <v>2354</v>
      </c>
      <c r="D967" s="614" t="s">
        <v>250</v>
      </c>
      <c r="E967" s="614" t="s">
        <v>4</v>
      </c>
      <c r="F967" s="615" t="str">
        <f t="shared" si="30"/>
        <v>TIB - NORMALIZAÇÃO TÉCNICA;EMPRESA PETROLÍFERA;;PÚBLICA;NÃO</v>
      </c>
      <c r="G967" s="616" t="s">
        <v>1567</v>
      </c>
      <c r="H967" s="617" t="str">
        <f t="shared" si="31"/>
        <v>O CAMPO A.10 NÃO PODE SER PREENCHIDO SE A INFORMAÇÃO DO CAMPO A.7 FOR DIFERENTE DE"INSTITUIÇÃO CREDENCIADA".</v>
      </c>
    </row>
    <row r="968" spans="1:8" ht="12" x14ac:dyDescent="0.3">
      <c r="A968" s="614" t="s">
        <v>2044</v>
      </c>
      <c r="B968" s="614" t="s">
        <v>233</v>
      </c>
      <c r="C968" s="614" t="s">
        <v>2354</v>
      </c>
      <c r="D968" s="614" t="s">
        <v>250</v>
      </c>
      <c r="E968" s="614" t="s">
        <v>2354</v>
      </c>
      <c r="F968" s="615" t="str">
        <f t="shared" si="30"/>
        <v>TIB - NORMALIZAÇÃO TÉCNICA;EMPRESA PETROLÍFERA;;PÚBLICA;</v>
      </c>
      <c r="G968" s="616" t="s">
        <v>1567</v>
      </c>
      <c r="H968" s="617" t="str">
        <f t="shared" si="31"/>
        <v>O CAMPO A.10 NÃO PODE SER PREENCHIDO SE A INFORMAÇÃO DO CAMPO A.7 FOR DIFERENTE DE"INSTITUIÇÃO CREDENCIADA".</v>
      </c>
    </row>
    <row r="969" spans="1:8" ht="12" x14ac:dyDescent="0.3">
      <c r="A969" s="614" t="s">
        <v>2044</v>
      </c>
      <c r="B969" s="614" t="s">
        <v>233</v>
      </c>
      <c r="C969" s="614" t="s">
        <v>2354</v>
      </c>
      <c r="D969" s="614" t="s">
        <v>251</v>
      </c>
      <c r="E969" s="614" t="s">
        <v>3</v>
      </c>
      <c r="F969" s="615" t="str">
        <f t="shared" si="30"/>
        <v>TIB - NORMALIZAÇÃO TÉCNICA;EMPRESA PETROLÍFERA;;PRIVADA;SIM</v>
      </c>
      <c r="G969" s="616" t="s">
        <v>1567</v>
      </c>
      <c r="H969" s="617" t="str">
        <f t="shared" si="31"/>
        <v>O CAMPO A.10 NÃO PODE SER PREENCHIDO SE A INFORMAÇÃO DO CAMPO A.7 FOR DIFERENTE DE"INSTITUIÇÃO CREDENCIADA".</v>
      </c>
    </row>
    <row r="970" spans="1:8" ht="12" x14ac:dyDescent="0.3">
      <c r="A970" s="614" t="s">
        <v>2044</v>
      </c>
      <c r="B970" s="614" t="s">
        <v>233</v>
      </c>
      <c r="C970" s="614" t="s">
        <v>2354</v>
      </c>
      <c r="D970" s="614" t="s">
        <v>251</v>
      </c>
      <c r="E970" s="614" t="s">
        <v>4</v>
      </c>
      <c r="F970" s="615" t="str">
        <f t="shared" si="30"/>
        <v>TIB - NORMALIZAÇÃO TÉCNICA;EMPRESA PETROLÍFERA;;PRIVADA;NÃO</v>
      </c>
      <c r="G970" s="616" t="s">
        <v>1567</v>
      </c>
      <c r="H970" s="617" t="str">
        <f t="shared" si="31"/>
        <v>O CAMPO A.10 NÃO PODE SER PREENCHIDO SE A INFORMAÇÃO DO CAMPO A.7 FOR DIFERENTE DE"INSTITUIÇÃO CREDENCIADA".</v>
      </c>
    </row>
    <row r="971" spans="1:8" ht="12" x14ac:dyDescent="0.3">
      <c r="A971" s="614" t="s">
        <v>2044</v>
      </c>
      <c r="B971" s="614" t="s">
        <v>233</v>
      </c>
      <c r="C971" s="614" t="s">
        <v>2354</v>
      </c>
      <c r="D971" s="614" t="s">
        <v>251</v>
      </c>
      <c r="E971" s="614" t="s">
        <v>2354</v>
      </c>
      <c r="F971" s="615" t="str">
        <f t="shared" si="30"/>
        <v>TIB - NORMALIZAÇÃO TÉCNICA;EMPRESA PETROLÍFERA;;PRIVADA;</v>
      </c>
      <c r="G971" s="616" t="s">
        <v>1567</v>
      </c>
      <c r="H971" s="617" t="str">
        <f t="shared" si="31"/>
        <v>O CAMPO A.10 NÃO PODE SER PREENCHIDO SE A INFORMAÇÃO DO CAMPO A.7 FOR DIFERENTE DE"INSTITUIÇÃO CREDENCIADA".</v>
      </c>
    </row>
    <row r="972" spans="1:8" ht="12" x14ac:dyDescent="0.3">
      <c r="A972" s="614" t="s">
        <v>2044</v>
      </c>
      <c r="B972" s="614" t="s">
        <v>233</v>
      </c>
      <c r="C972" s="614" t="s">
        <v>2354</v>
      </c>
      <c r="D972" s="614" t="s">
        <v>2354</v>
      </c>
      <c r="E972" s="614" t="s">
        <v>3</v>
      </c>
      <c r="F972" s="615" t="str">
        <f t="shared" si="30"/>
        <v>TIB - NORMALIZAÇÃO TÉCNICA;EMPRESA PETROLÍFERA;;;SIM</v>
      </c>
      <c r="G972" s="616" t="s">
        <v>1567</v>
      </c>
      <c r="H972" s="617" t="str">
        <f t="shared" si="31"/>
        <v>O CAMPO A.11 NÃO PODE SER PREENCHIDO SE A INFORMAÇÃO DO CAMPO A.7 FOR DIFERENTE DE"INSTITUIÇÃO CREDENCIADA" OU SE A INFIRMAÇÃO DO CAMPO A.10 FOR DIFERENTE DE "PRIVADA".</v>
      </c>
    </row>
    <row r="973" spans="1:8" ht="12" x14ac:dyDescent="0.3">
      <c r="A973" s="614" t="s">
        <v>2044</v>
      </c>
      <c r="B973" s="614" t="s">
        <v>233</v>
      </c>
      <c r="C973" s="614" t="s">
        <v>2354</v>
      </c>
      <c r="D973" s="614" t="s">
        <v>2354</v>
      </c>
      <c r="E973" s="614" t="s">
        <v>4</v>
      </c>
      <c r="F973" s="615" t="str">
        <f t="shared" si="30"/>
        <v>TIB - NORMALIZAÇÃO TÉCNICA;EMPRESA PETROLÍFERA;;;NÃO</v>
      </c>
      <c r="G973" s="616" t="s">
        <v>1567</v>
      </c>
      <c r="H973" s="617" t="str">
        <f t="shared" si="31"/>
        <v>O CAMPO A.11 NÃO PODE SER PREENCHIDO SE A INFORMAÇÃO DO CAMPO A.7 FOR DIFERENTE DE"INSTITUIÇÃO CREDENCIADA" OU SE A INFIRMAÇÃO DO CAMPO A.10 FOR DIFERENTE DE "PRIVADA".</v>
      </c>
    </row>
    <row r="974" spans="1:8" ht="12" x14ac:dyDescent="0.3">
      <c r="A974" s="614" t="s">
        <v>2044</v>
      </c>
      <c r="B974" s="614" t="s">
        <v>233</v>
      </c>
      <c r="C974" s="614" t="s">
        <v>2354</v>
      </c>
      <c r="D974" s="614" t="s">
        <v>2354</v>
      </c>
      <c r="E974" s="614" t="s">
        <v>2354</v>
      </c>
      <c r="F974" s="615" t="str">
        <f t="shared" si="30"/>
        <v>TIB - NORMALIZAÇÃO TÉCNICA;EMPRESA PETROLÍFERA;;;</v>
      </c>
      <c r="G974" s="616" t="s">
        <v>1567</v>
      </c>
      <c r="H974" s="617" t="str">
        <f t="shared" si="31"/>
        <v>O EXECUTOR INFORMADO NÃO PODE EXECUTAR PROJETOS OU PROGRAMAS COM A QUALIFICAÇÃO SELECIONADA</v>
      </c>
    </row>
    <row r="975" spans="1:8" ht="12" x14ac:dyDescent="0.3">
      <c r="A975" s="614" t="s">
        <v>2045</v>
      </c>
      <c r="B975" s="614" t="s">
        <v>233</v>
      </c>
      <c r="C975" s="614" t="s">
        <v>261</v>
      </c>
      <c r="D975" s="614" t="s">
        <v>250</v>
      </c>
      <c r="E975" s="614" t="s">
        <v>3</v>
      </c>
      <c r="F975" s="615" t="str">
        <f t="shared" si="30"/>
        <v>TIB - TREINAMENTO E AVALIAÇÃO DE CONFORMIDADE;EMPRESA PETROLÍFERA;MICRO OU PEQUENO;PÚBLICA;SIM</v>
      </c>
      <c r="G975" s="616" t="s">
        <v>1567</v>
      </c>
      <c r="H975" s="617" t="str">
        <f t="shared" si="31"/>
        <v>O CAMPO A.8 NÃO PODE SER PREENCHIDO SE A INFORMAÇÃO DO CAMPO A.7 FOR DIFERENTE DE"EMPRESA BRASILEIRA".</v>
      </c>
    </row>
    <row r="976" spans="1:8" ht="12" x14ac:dyDescent="0.3">
      <c r="A976" s="614" t="s">
        <v>2045</v>
      </c>
      <c r="B976" s="614" t="s">
        <v>233</v>
      </c>
      <c r="C976" s="614" t="s">
        <v>261</v>
      </c>
      <c r="D976" s="614" t="s">
        <v>250</v>
      </c>
      <c r="E976" s="614" t="s">
        <v>4</v>
      </c>
      <c r="F976" s="615" t="str">
        <f t="shared" si="30"/>
        <v>TIB - TREINAMENTO E AVALIAÇÃO DE CONFORMIDADE;EMPRESA PETROLÍFERA;MICRO OU PEQUENO;PÚBLICA;NÃO</v>
      </c>
      <c r="G976" s="616" t="s">
        <v>1567</v>
      </c>
      <c r="H976" s="617" t="str">
        <f t="shared" si="31"/>
        <v>O CAMPO A.8 NÃO PODE SER PREENCHIDO SE A INFORMAÇÃO DO CAMPO A.7 FOR DIFERENTE DE"EMPRESA BRASILEIRA".</v>
      </c>
    </row>
    <row r="977" spans="1:8" ht="12" x14ac:dyDescent="0.3">
      <c r="A977" s="614" t="s">
        <v>2045</v>
      </c>
      <c r="B977" s="614" t="s">
        <v>233</v>
      </c>
      <c r="C977" s="614" t="s">
        <v>261</v>
      </c>
      <c r="D977" s="614" t="s">
        <v>250</v>
      </c>
      <c r="E977" s="614" t="s">
        <v>2354</v>
      </c>
      <c r="F977" s="615" t="str">
        <f t="shared" si="30"/>
        <v>TIB - TREINAMENTO E AVALIAÇÃO DE CONFORMIDADE;EMPRESA PETROLÍFERA;MICRO OU PEQUENO;PÚBLICA;</v>
      </c>
      <c r="G977" s="616" t="s">
        <v>1567</v>
      </c>
      <c r="H977" s="617" t="str">
        <f t="shared" si="31"/>
        <v>O CAMPO A.8 NÃO PODE SER PREENCHIDO SE A INFORMAÇÃO DO CAMPO A.7 FOR DIFERENTE DE"EMPRESA BRASILEIRA".</v>
      </c>
    </row>
    <row r="978" spans="1:8" ht="12" x14ac:dyDescent="0.3">
      <c r="A978" s="614" t="s">
        <v>2045</v>
      </c>
      <c r="B978" s="614" t="s">
        <v>233</v>
      </c>
      <c r="C978" s="614" t="s">
        <v>261</v>
      </c>
      <c r="D978" s="614" t="s">
        <v>251</v>
      </c>
      <c r="E978" s="614" t="s">
        <v>3</v>
      </c>
      <c r="F978" s="615" t="str">
        <f t="shared" si="30"/>
        <v>TIB - TREINAMENTO E AVALIAÇÃO DE CONFORMIDADE;EMPRESA PETROLÍFERA;MICRO OU PEQUENO;PRIVADA;SIM</v>
      </c>
      <c r="G978" s="616" t="s">
        <v>1567</v>
      </c>
      <c r="H978" s="617" t="str">
        <f t="shared" si="31"/>
        <v>O CAMPO A.8 NÃO PODE SER PREENCHIDO SE A INFORMAÇÃO DO CAMPO A.7 FOR DIFERENTE DE"EMPRESA BRASILEIRA".</v>
      </c>
    </row>
    <row r="979" spans="1:8" ht="12" x14ac:dyDescent="0.3">
      <c r="A979" s="614" t="s">
        <v>2045</v>
      </c>
      <c r="B979" s="614" t="s">
        <v>233</v>
      </c>
      <c r="C979" s="614" t="s">
        <v>261</v>
      </c>
      <c r="D979" s="614" t="s">
        <v>251</v>
      </c>
      <c r="E979" s="614" t="s">
        <v>4</v>
      </c>
      <c r="F979" s="615" t="str">
        <f t="shared" si="30"/>
        <v>TIB - TREINAMENTO E AVALIAÇÃO DE CONFORMIDADE;EMPRESA PETROLÍFERA;MICRO OU PEQUENO;PRIVADA;NÃO</v>
      </c>
      <c r="G979" s="616" t="s">
        <v>1567</v>
      </c>
      <c r="H979" s="617" t="str">
        <f t="shared" si="31"/>
        <v>O CAMPO A.8 NÃO PODE SER PREENCHIDO SE A INFORMAÇÃO DO CAMPO A.7 FOR DIFERENTE DE"EMPRESA BRASILEIRA".</v>
      </c>
    </row>
    <row r="980" spans="1:8" ht="12" x14ac:dyDescent="0.3">
      <c r="A980" s="614" t="s">
        <v>2045</v>
      </c>
      <c r="B980" s="614" t="s">
        <v>233</v>
      </c>
      <c r="C980" s="614" t="s">
        <v>261</v>
      </c>
      <c r="D980" s="614" t="s">
        <v>251</v>
      </c>
      <c r="E980" s="614" t="s">
        <v>2354</v>
      </c>
      <c r="F980" s="615" t="str">
        <f t="shared" si="30"/>
        <v>TIB - TREINAMENTO E AVALIAÇÃO DE CONFORMIDADE;EMPRESA PETROLÍFERA;MICRO OU PEQUENO;PRIVADA;</v>
      </c>
      <c r="G980" s="616" t="s">
        <v>1567</v>
      </c>
      <c r="H980" s="617" t="str">
        <f t="shared" si="31"/>
        <v>O CAMPO A.8 NÃO PODE SER PREENCHIDO SE A INFORMAÇÃO DO CAMPO A.7 FOR DIFERENTE DE"EMPRESA BRASILEIRA".</v>
      </c>
    </row>
    <row r="981" spans="1:8" ht="12" x14ac:dyDescent="0.3">
      <c r="A981" s="614" t="s">
        <v>2045</v>
      </c>
      <c r="B981" s="614" t="s">
        <v>233</v>
      </c>
      <c r="C981" s="614" t="s">
        <v>261</v>
      </c>
      <c r="D981" s="614" t="s">
        <v>2354</v>
      </c>
      <c r="E981" s="614" t="s">
        <v>3</v>
      </c>
      <c r="F981" s="615" t="str">
        <f t="shared" si="30"/>
        <v>TIB - TREINAMENTO E AVALIAÇÃO DE CONFORMIDADE;EMPRESA PETROLÍFERA;MICRO OU PEQUENO;;SIM</v>
      </c>
      <c r="G981" s="616" t="s">
        <v>1567</v>
      </c>
      <c r="H981" s="617" t="str">
        <f t="shared" si="31"/>
        <v>O CAMPO A.8 NÃO PODE SER PREENCHIDO SE A INFORMAÇÃO DO CAMPO A.7 FOR DIFERENTE DE"EMPRESA BRASILEIRA".</v>
      </c>
    </row>
    <row r="982" spans="1:8" ht="12" x14ac:dyDescent="0.3">
      <c r="A982" s="614" t="s">
        <v>2045</v>
      </c>
      <c r="B982" s="614" t="s">
        <v>233</v>
      </c>
      <c r="C982" s="614" t="s">
        <v>261</v>
      </c>
      <c r="D982" s="614" t="s">
        <v>2354</v>
      </c>
      <c r="E982" s="614" t="s">
        <v>4</v>
      </c>
      <c r="F982" s="615" t="str">
        <f t="shared" si="30"/>
        <v>TIB - TREINAMENTO E AVALIAÇÃO DE CONFORMIDADE;EMPRESA PETROLÍFERA;MICRO OU PEQUENO;;NÃO</v>
      </c>
      <c r="G982" s="616" t="s">
        <v>1567</v>
      </c>
      <c r="H982" s="617" t="str">
        <f t="shared" si="31"/>
        <v>O CAMPO A.8 NÃO PODE SER PREENCHIDO SE A INFORMAÇÃO DO CAMPO A.7 FOR DIFERENTE DE"EMPRESA BRASILEIRA".</v>
      </c>
    </row>
    <row r="983" spans="1:8" ht="12" x14ac:dyDescent="0.3">
      <c r="A983" s="614" t="s">
        <v>2045</v>
      </c>
      <c r="B983" s="614" t="s">
        <v>233</v>
      </c>
      <c r="C983" s="614" t="s">
        <v>261</v>
      </c>
      <c r="D983" s="614" t="s">
        <v>2354</v>
      </c>
      <c r="E983" s="614" t="s">
        <v>2354</v>
      </c>
      <c r="F983" s="615" t="str">
        <f t="shared" si="30"/>
        <v>TIB - TREINAMENTO E AVALIAÇÃO DE CONFORMIDADE;EMPRESA PETROLÍFERA;MICRO OU PEQUENO;;</v>
      </c>
      <c r="G983" s="616" t="s">
        <v>1567</v>
      </c>
      <c r="H983" s="617" t="str">
        <f t="shared" si="31"/>
        <v>O CAMPO A.8 NÃO PODE SER PREENCHIDO SE A INFORMAÇÃO DO CAMPO A.7 FOR DIFERENTE DE"EMPRESA BRASILEIRA".</v>
      </c>
    </row>
    <row r="984" spans="1:8" ht="12" x14ac:dyDescent="0.3">
      <c r="A984" s="614" t="s">
        <v>2045</v>
      </c>
      <c r="B984" s="614" t="s">
        <v>233</v>
      </c>
      <c r="C984" s="614" t="s">
        <v>243</v>
      </c>
      <c r="D984" s="614" t="s">
        <v>250</v>
      </c>
      <c r="E984" s="614" t="s">
        <v>3</v>
      </c>
      <c r="F984" s="615" t="str">
        <f t="shared" si="30"/>
        <v>TIB - TREINAMENTO E AVALIAÇÃO DE CONFORMIDADE;EMPRESA PETROLÍFERA;MÉDIO;PÚBLICA;SIM</v>
      </c>
      <c r="G984" s="616" t="s">
        <v>1567</v>
      </c>
      <c r="H984" s="617" t="str">
        <f t="shared" si="31"/>
        <v>O CAMPO A.8 NÃO PODE SER PREENCHIDO SE A INFORMAÇÃO DO CAMPO A.7 FOR DIFERENTE DE"EMPRESA BRASILEIRA".</v>
      </c>
    </row>
    <row r="985" spans="1:8" ht="12" x14ac:dyDescent="0.3">
      <c r="A985" s="614" t="s">
        <v>2045</v>
      </c>
      <c r="B985" s="614" t="s">
        <v>233</v>
      </c>
      <c r="C985" s="614" t="s">
        <v>243</v>
      </c>
      <c r="D985" s="614" t="s">
        <v>250</v>
      </c>
      <c r="E985" s="614" t="s">
        <v>4</v>
      </c>
      <c r="F985" s="615" t="str">
        <f t="shared" si="30"/>
        <v>TIB - TREINAMENTO E AVALIAÇÃO DE CONFORMIDADE;EMPRESA PETROLÍFERA;MÉDIO;PÚBLICA;NÃO</v>
      </c>
      <c r="G985" s="616" t="s">
        <v>1567</v>
      </c>
      <c r="H985" s="617" t="str">
        <f t="shared" si="31"/>
        <v>O CAMPO A.8 NÃO PODE SER PREENCHIDO SE A INFORMAÇÃO DO CAMPO A.7 FOR DIFERENTE DE"EMPRESA BRASILEIRA".</v>
      </c>
    </row>
    <row r="986" spans="1:8" ht="12" x14ac:dyDescent="0.3">
      <c r="A986" s="614" t="s">
        <v>2045</v>
      </c>
      <c r="B986" s="614" t="s">
        <v>233</v>
      </c>
      <c r="C986" s="614" t="s">
        <v>243</v>
      </c>
      <c r="D986" s="614" t="s">
        <v>250</v>
      </c>
      <c r="E986" s="614" t="s">
        <v>2354</v>
      </c>
      <c r="F986" s="615" t="str">
        <f t="shared" si="30"/>
        <v>TIB - TREINAMENTO E AVALIAÇÃO DE CONFORMIDADE;EMPRESA PETROLÍFERA;MÉDIO;PÚBLICA;</v>
      </c>
      <c r="G986" s="616" t="s">
        <v>1567</v>
      </c>
      <c r="H986" s="617" t="str">
        <f t="shared" si="31"/>
        <v>O CAMPO A.8 NÃO PODE SER PREENCHIDO SE A INFORMAÇÃO DO CAMPO A.7 FOR DIFERENTE DE"EMPRESA BRASILEIRA".</v>
      </c>
    </row>
    <row r="987" spans="1:8" ht="12" x14ac:dyDescent="0.3">
      <c r="A987" s="614" t="s">
        <v>2045</v>
      </c>
      <c r="B987" s="614" t="s">
        <v>233</v>
      </c>
      <c r="C987" s="614" t="s">
        <v>243</v>
      </c>
      <c r="D987" s="614" t="s">
        <v>251</v>
      </c>
      <c r="E987" s="614" t="s">
        <v>3</v>
      </c>
      <c r="F987" s="615" t="str">
        <f t="shared" si="30"/>
        <v>TIB - TREINAMENTO E AVALIAÇÃO DE CONFORMIDADE;EMPRESA PETROLÍFERA;MÉDIO;PRIVADA;SIM</v>
      </c>
      <c r="G987" s="616" t="s">
        <v>1567</v>
      </c>
      <c r="H987" s="617" t="str">
        <f t="shared" si="31"/>
        <v>O CAMPO A.8 NÃO PODE SER PREENCHIDO SE A INFORMAÇÃO DO CAMPO A.7 FOR DIFERENTE DE"EMPRESA BRASILEIRA".</v>
      </c>
    </row>
    <row r="988" spans="1:8" ht="12" x14ac:dyDescent="0.3">
      <c r="A988" s="614" t="s">
        <v>2045</v>
      </c>
      <c r="B988" s="614" t="s">
        <v>233</v>
      </c>
      <c r="C988" s="614" t="s">
        <v>243</v>
      </c>
      <c r="D988" s="614" t="s">
        <v>251</v>
      </c>
      <c r="E988" s="614" t="s">
        <v>4</v>
      </c>
      <c r="F988" s="615" t="str">
        <f t="shared" si="30"/>
        <v>TIB - TREINAMENTO E AVALIAÇÃO DE CONFORMIDADE;EMPRESA PETROLÍFERA;MÉDIO;PRIVADA;NÃO</v>
      </c>
      <c r="G988" s="616" t="s">
        <v>1567</v>
      </c>
      <c r="H988" s="617" t="str">
        <f t="shared" si="31"/>
        <v>O CAMPO A.8 NÃO PODE SER PREENCHIDO SE A INFORMAÇÃO DO CAMPO A.7 FOR DIFERENTE DE"EMPRESA BRASILEIRA".</v>
      </c>
    </row>
    <row r="989" spans="1:8" ht="12" x14ac:dyDescent="0.3">
      <c r="A989" s="614" t="s">
        <v>2045</v>
      </c>
      <c r="B989" s="614" t="s">
        <v>233</v>
      </c>
      <c r="C989" s="614" t="s">
        <v>243</v>
      </c>
      <c r="D989" s="614" t="s">
        <v>251</v>
      </c>
      <c r="E989" s="614" t="s">
        <v>2354</v>
      </c>
      <c r="F989" s="615" t="str">
        <f t="shared" si="30"/>
        <v>TIB - TREINAMENTO E AVALIAÇÃO DE CONFORMIDADE;EMPRESA PETROLÍFERA;MÉDIO;PRIVADA;</v>
      </c>
      <c r="G989" s="616" t="s">
        <v>1567</v>
      </c>
      <c r="H989" s="617" t="str">
        <f t="shared" si="31"/>
        <v>O CAMPO A.8 NÃO PODE SER PREENCHIDO SE A INFORMAÇÃO DO CAMPO A.7 FOR DIFERENTE DE"EMPRESA BRASILEIRA".</v>
      </c>
    </row>
    <row r="990" spans="1:8" ht="12" x14ac:dyDescent="0.3">
      <c r="A990" s="614" t="s">
        <v>2045</v>
      </c>
      <c r="B990" s="614" t="s">
        <v>233</v>
      </c>
      <c r="C990" s="614" t="s">
        <v>243</v>
      </c>
      <c r="D990" s="614" t="s">
        <v>2354</v>
      </c>
      <c r="E990" s="614" t="s">
        <v>3</v>
      </c>
      <c r="F990" s="615" t="str">
        <f t="shared" si="30"/>
        <v>TIB - TREINAMENTO E AVALIAÇÃO DE CONFORMIDADE;EMPRESA PETROLÍFERA;MÉDIO;;SIM</v>
      </c>
      <c r="G990" s="616" t="s">
        <v>1567</v>
      </c>
      <c r="H990" s="617" t="str">
        <f t="shared" si="31"/>
        <v>O CAMPO A.8 NÃO PODE SER PREENCHIDO SE A INFORMAÇÃO DO CAMPO A.7 FOR DIFERENTE DE"EMPRESA BRASILEIRA".</v>
      </c>
    </row>
    <row r="991" spans="1:8" ht="12" x14ac:dyDescent="0.3">
      <c r="A991" s="614" t="s">
        <v>2045</v>
      </c>
      <c r="B991" s="614" t="s">
        <v>233</v>
      </c>
      <c r="C991" s="614" t="s">
        <v>243</v>
      </c>
      <c r="D991" s="614" t="s">
        <v>2354</v>
      </c>
      <c r="E991" s="614" t="s">
        <v>4</v>
      </c>
      <c r="F991" s="615" t="str">
        <f t="shared" si="30"/>
        <v>TIB - TREINAMENTO E AVALIAÇÃO DE CONFORMIDADE;EMPRESA PETROLÍFERA;MÉDIO;;NÃO</v>
      </c>
      <c r="G991" s="616" t="s">
        <v>1567</v>
      </c>
      <c r="H991" s="617" t="str">
        <f t="shared" si="31"/>
        <v>O CAMPO A.8 NÃO PODE SER PREENCHIDO SE A INFORMAÇÃO DO CAMPO A.7 FOR DIFERENTE DE"EMPRESA BRASILEIRA".</v>
      </c>
    </row>
    <row r="992" spans="1:8" ht="12" x14ac:dyDescent="0.3">
      <c r="A992" s="614" t="s">
        <v>2045</v>
      </c>
      <c r="B992" s="614" t="s">
        <v>233</v>
      </c>
      <c r="C992" s="614" t="s">
        <v>243</v>
      </c>
      <c r="D992" s="614" t="s">
        <v>2354</v>
      </c>
      <c r="E992" s="614" t="s">
        <v>2354</v>
      </c>
      <c r="F992" s="615" t="str">
        <f t="shared" si="30"/>
        <v>TIB - TREINAMENTO E AVALIAÇÃO DE CONFORMIDADE;EMPRESA PETROLÍFERA;MÉDIO;;</v>
      </c>
      <c r="G992" s="616" t="s">
        <v>1567</v>
      </c>
      <c r="H992" s="617" t="str">
        <f t="shared" si="31"/>
        <v>O CAMPO A.8 NÃO PODE SER PREENCHIDO SE A INFORMAÇÃO DO CAMPO A.7 FOR DIFERENTE DE"EMPRESA BRASILEIRA".</v>
      </c>
    </row>
    <row r="993" spans="1:8" ht="12" x14ac:dyDescent="0.3">
      <c r="A993" s="614" t="s">
        <v>2045</v>
      </c>
      <c r="B993" s="614" t="s">
        <v>233</v>
      </c>
      <c r="C993" s="614" t="s">
        <v>244</v>
      </c>
      <c r="D993" s="614" t="s">
        <v>250</v>
      </c>
      <c r="E993" s="614" t="s">
        <v>3</v>
      </c>
      <c r="F993" s="615" t="str">
        <f t="shared" si="30"/>
        <v>TIB - TREINAMENTO E AVALIAÇÃO DE CONFORMIDADE;EMPRESA PETROLÍFERA;GRANDE;PÚBLICA;SIM</v>
      </c>
      <c r="G993" s="616" t="s">
        <v>1567</v>
      </c>
      <c r="H993" s="617" t="str">
        <f t="shared" si="31"/>
        <v>O CAMPO A.8 NÃO PODE SER PREENCHIDO SE A INFORMAÇÃO DO CAMPO A.7 FOR DIFERENTE DE"EMPRESA BRASILEIRA".</v>
      </c>
    </row>
    <row r="994" spans="1:8" ht="12" x14ac:dyDescent="0.3">
      <c r="A994" s="614" t="s">
        <v>2045</v>
      </c>
      <c r="B994" s="614" t="s">
        <v>233</v>
      </c>
      <c r="C994" s="614" t="s">
        <v>244</v>
      </c>
      <c r="D994" s="614" t="s">
        <v>250</v>
      </c>
      <c r="E994" s="614" t="s">
        <v>4</v>
      </c>
      <c r="F994" s="615" t="str">
        <f t="shared" si="30"/>
        <v>TIB - TREINAMENTO E AVALIAÇÃO DE CONFORMIDADE;EMPRESA PETROLÍFERA;GRANDE;PÚBLICA;NÃO</v>
      </c>
      <c r="G994" s="616" t="s">
        <v>1567</v>
      </c>
      <c r="H994" s="617" t="str">
        <f t="shared" si="31"/>
        <v>O CAMPO A.8 NÃO PODE SER PREENCHIDO SE A INFORMAÇÃO DO CAMPO A.7 FOR DIFERENTE DE"EMPRESA BRASILEIRA".</v>
      </c>
    </row>
    <row r="995" spans="1:8" ht="12" x14ac:dyDescent="0.3">
      <c r="A995" s="614" t="s">
        <v>2045</v>
      </c>
      <c r="B995" s="614" t="s">
        <v>233</v>
      </c>
      <c r="C995" s="614" t="s">
        <v>244</v>
      </c>
      <c r="D995" s="614" t="s">
        <v>250</v>
      </c>
      <c r="E995" s="614" t="s">
        <v>2354</v>
      </c>
      <c r="F995" s="615" t="str">
        <f t="shared" si="30"/>
        <v>TIB - TREINAMENTO E AVALIAÇÃO DE CONFORMIDADE;EMPRESA PETROLÍFERA;GRANDE;PÚBLICA;</v>
      </c>
      <c r="G995" s="616" t="s">
        <v>1567</v>
      </c>
      <c r="H995" s="617" t="str">
        <f t="shared" si="31"/>
        <v>O CAMPO A.8 NÃO PODE SER PREENCHIDO SE A INFORMAÇÃO DO CAMPO A.7 FOR DIFERENTE DE"EMPRESA BRASILEIRA".</v>
      </c>
    </row>
    <row r="996" spans="1:8" ht="12" x14ac:dyDescent="0.3">
      <c r="A996" s="614" t="s">
        <v>2045</v>
      </c>
      <c r="B996" s="614" t="s">
        <v>233</v>
      </c>
      <c r="C996" s="614" t="s">
        <v>244</v>
      </c>
      <c r="D996" s="614" t="s">
        <v>251</v>
      </c>
      <c r="E996" s="614" t="s">
        <v>3</v>
      </c>
      <c r="F996" s="615" t="str">
        <f t="shared" si="30"/>
        <v>TIB - TREINAMENTO E AVALIAÇÃO DE CONFORMIDADE;EMPRESA PETROLÍFERA;GRANDE;PRIVADA;SIM</v>
      </c>
      <c r="G996" s="616" t="s">
        <v>1567</v>
      </c>
      <c r="H996" s="617" t="str">
        <f t="shared" si="31"/>
        <v>O CAMPO A.8 NÃO PODE SER PREENCHIDO SE A INFORMAÇÃO DO CAMPO A.7 FOR DIFERENTE DE"EMPRESA BRASILEIRA".</v>
      </c>
    </row>
    <row r="997" spans="1:8" ht="12" x14ac:dyDescent="0.3">
      <c r="A997" s="614" t="s">
        <v>2045</v>
      </c>
      <c r="B997" s="614" t="s">
        <v>233</v>
      </c>
      <c r="C997" s="614" t="s">
        <v>244</v>
      </c>
      <c r="D997" s="614" t="s">
        <v>251</v>
      </c>
      <c r="E997" s="614" t="s">
        <v>4</v>
      </c>
      <c r="F997" s="615" t="str">
        <f t="shared" si="30"/>
        <v>TIB - TREINAMENTO E AVALIAÇÃO DE CONFORMIDADE;EMPRESA PETROLÍFERA;GRANDE;PRIVADA;NÃO</v>
      </c>
      <c r="G997" s="616" t="s">
        <v>1567</v>
      </c>
      <c r="H997" s="617" t="str">
        <f t="shared" si="31"/>
        <v>O CAMPO A.8 NÃO PODE SER PREENCHIDO SE A INFORMAÇÃO DO CAMPO A.7 FOR DIFERENTE DE"EMPRESA BRASILEIRA".</v>
      </c>
    </row>
    <row r="998" spans="1:8" ht="12" x14ac:dyDescent="0.3">
      <c r="A998" s="614" t="s">
        <v>2045</v>
      </c>
      <c r="B998" s="614" t="s">
        <v>233</v>
      </c>
      <c r="C998" s="614" t="s">
        <v>244</v>
      </c>
      <c r="D998" s="614" t="s">
        <v>251</v>
      </c>
      <c r="E998" s="614" t="s">
        <v>2354</v>
      </c>
      <c r="F998" s="615" t="str">
        <f t="shared" si="30"/>
        <v>TIB - TREINAMENTO E AVALIAÇÃO DE CONFORMIDADE;EMPRESA PETROLÍFERA;GRANDE;PRIVADA;</v>
      </c>
      <c r="G998" s="616" t="s">
        <v>1567</v>
      </c>
      <c r="H998" s="617" t="str">
        <f t="shared" si="31"/>
        <v>O CAMPO A.8 NÃO PODE SER PREENCHIDO SE A INFORMAÇÃO DO CAMPO A.7 FOR DIFERENTE DE"EMPRESA BRASILEIRA".</v>
      </c>
    </row>
    <row r="999" spans="1:8" ht="12" x14ac:dyDescent="0.3">
      <c r="A999" s="614" t="s">
        <v>2045</v>
      </c>
      <c r="B999" s="614" t="s">
        <v>233</v>
      </c>
      <c r="C999" s="614" t="s">
        <v>244</v>
      </c>
      <c r="D999" s="614" t="s">
        <v>2354</v>
      </c>
      <c r="E999" s="614" t="s">
        <v>3</v>
      </c>
      <c r="F999" s="615" t="str">
        <f t="shared" si="30"/>
        <v>TIB - TREINAMENTO E AVALIAÇÃO DE CONFORMIDADE;EMPRESA PETROLÍFERA;GRANDE;;SIM</v>
      </c>
      <c r="G999" s="616" t="s">
        <v>1567</v>
      </c>
      <c r="H999" s="617" t="str">
        <f t="shared" si="31"/>
        <v>O CAMPO A.8 NÃO PODE SER PREENCHIDO SE A INFORMAÇÃO DO CAMPO A.7 FOR DIFERENTE DE"EMPRESA BRASILEIRA".</v>
      </c>
    </row>
    <row r="1000" spans="1:8" ht="12" x14ac:dyDescent="0.3">
      <c r="A1000" s="614" t="s">
        <v>2045</v>
      </c>
      <c r="B1000" s="614" t="s">
        <v>233</v>
      </c>
      <c r="C1000" s="614" t="s">
        <v>244</v>
      </c>
      <c r="D1000" s="614" t="s">
        <v>2354</v>
      </c>
      <c r="E1000" s="614" t="s">
        <v>4</v>
      </c>
      <c r="F1000" s="615" t="str">
        <f t="shared" si="30"/>
        <v>TIB - TREINAMENTO E AVALIAÇÃO DE CONFORMIDADE;EMPRESA PETROLÍFERA;GRANDE;;NÃO</v>
      </c>
      <c r="G1000" s="616" t="s">
        <v>1567</v>
      </c>
      <c r="H1000" s="617" t="str">
        <f t="shared" si="31"/>
        <v>O CAMPO A.8 NÃO PODE SER PREENCHIDO SE A INFORMAÇÃO DO CAMPO A.7 FOR DIFERENTE DE"EMPRESA BRASILEIRA".</v>
      </c>
    </row>
    <row r="1001" spans="1:8" ht="12" x14ac:dyDescent="0.3">
      <c r="A1001" s="614" t="s">
        <v>2045</v>
      </c>
      <c r="B1001" s="614" t="s">
        <v>233</v>
      </c>
      <c r="C1001" s="614" t="s">
        <v>244</v>
      </c>
      <c r="D1001" s="614" t="s">
        <v>2354</v>
      </c>
      <c r="E1001" s="614" t="s">
        <v>2354</v>
      </c>
      <c r="F1001" s="615" t="str">
        <f t="shared" si="30"/>
        <v>TIB - TREINAMENTO E AVALIAÇÃO DE CONFORMIDADE;EMPRESA PETROLÍFERA;GRANDE;;</v>
      </c>
      <c r="G1001" s="616" t="s">
        <v>1567</v>
      </c>
      <c r="H1001" s="617" t="str">
        <f t="shared" si="31"/>
        <v>O CAMPO A.8 NÃO PODE SER PREENCHIDO SE A INFORMAÇÃO DO CAMPO A.7 FOR DIFERENTE DE"EMPRESA BRASILEIRA".</v>
      </c>
    </row>
    <row r="1002" spans="1:8" ht="12" x14ac:dyDescent="0.3">
      <c r="A1002" s="614" t="s">
        <v>2045</v>
      </c>
      <c r="B1002" s="614" t="s">
        <v>233</v>
      </c>
      <c r="C1002" s="614" t="s">
        <v>2354</v>
      </c>
      <c r="D1002" s="614" t="s">
        <v>250</v>
      </c>
      <c r="E1002" s="614" t="s">
        <v>3</v>
      </c>
      <c r="F1002" s="615" t="str">
        <f t="shared" si="30"/>
        <v>TIB - TREINAMENTO E AVALIAÇÃO DE CONFORMIDADE;EMPRESA PETROLÍFERA;;PÚBLICA;SIM</v>
      </c>
      <c r="G1002" s="616" t="s">
        <v>1567</v>
      </c>
      <c r="H1002" s="617" t="str">
        <f t="shared" si="31"/>
        <v>O CAMPO A.10 NÃO PODE SER PREENCHIDO SE A INFORMAÇÃO DO CAMPO A.7 FOR DIFERENTE DE"INSTITUIÇÃO CREDENCIADA".</v>
      </c>
    </row>
    <row r="1003" spans="1:8" ht="12" x14ac:dyDescent="0.3">
      <c r="A1003" s="614" t="s">
        <v>2045</v>
      </c>
      <c r="B1003" s="614" t="s">
        <v>233</v>
      </c>
      <c r="C1003" s="614" t="s">
        <v>2354</v>
      </c>
      <c r="D1003" s="614" t="s">
        <v>250</v>
      </c>
      <c r="E1003" s="614" t="s">
        <v>4</v>
      </c>
      <c r="F1003" s="615" t="str">
        <f t="shared" si="30"/>
        <v>TIB - TREINAMENTO E AVALIAÇÃO DE CONFORMIDADE;EMPRESA PETROLÍFERA;;PÚBLICA;NÃO</v>
      </c>
      <c r="G1003" s="616" t="s">
        <v>1567</v>
      </c>
      <c r="H1003" s="617" t="str">
        <f t="shared" si="31"/>
        <v>O CAMPO A.10 NÃO PODE SER PREENCHIDO SE A INFORMAÇÃO DO CAMPO A.7 FOR DIFERENTE DE"INSTITUIÇÃO CREDENCIADA".</v>
      </c>
    </row>
    <row r="1004" spans="1:8" ht="12" x14ac:dyDescent="0.3">
      <c r="A1004" s="614" t="s">
        <v>2045</v>
      </c>
      <c r="B1004" s="614" t="s">
        <v>233</v>
      </c>
      <c r="C1004" s="614" t="s">
        <v>2354</v>
      </c>
      <c r="D1004" s="614" t="s">
        <v>250</v>
      </c>
      <c r="E1004" s="614" t="s">
        <v>2354</v>
      </c>
      <c r="F1004" s="615" t="str">
        <f t="shared" si="30"/>
        <v>TIB - TREINAMENTO E AVALIAÇÃO DE CONFORMIDADE;EMPRESA PETROLÍFERA;;PÚBLICA;</v>
      </c>
      <c r="G1004" s="616" t="s">
        <v>1567</v>
      </c>
      <c r="H1004" s="617" t="str">
        <f t="shared" si="31"/>
        <v>O CAMPO A.10 NÃO PODE SER PREENCHIDO SE A INFORMAÇÃO DO CAMPO A.7 FOR DIFERENTE DE"INSTITUIÇÃO CREDENCIADA".</v>
      </c>
    </row>
    <row r="1005" spans="1:8" ht="12" x14ac:dyDescent="0.3">
      <c r="A1005" s="614" t="s">
        <v>2045</v>
      </c>
      <c r="B1005" s="614" t="s">
        <v>233</v>
      </c>
      <c r="C1005" s="614" t="s">
        <v>2354</v>
      </c>
      <c r="D1005" s="614" t="s">
        <v>251</v>
      </c>
      <c r="E1005" s="614" t="s">
        <v>3</v>
      </c>
      <c r="F1005" s="615" t="str">
        <f t="shared" si="30"/>
        <v>TIB - TREINAMENTO E AVALIAÇÃO DE CONFORMIDADE;EMPRESA PETROLÍFERA;;PRIVADA;SIM</v>
      </c>
      <c r="G1005" s="616" t="s">
        <v>1567</v>
      </c>
      <c r="H1005" s="617" t="str">
        <f t="shared" si="31"/>
        <v>O CAMPO A.10 NÃO PODE SER PREENCHIDO SE A INFORMAÇÃO DO CAMPO A.7 FOR DIFERENTE DE"INSTITUIÇÃO CREDENCIADA".</v>
      </c>
    </row>
    <row r="1006" spans="1:8" ht="12" x14ac:dyDescent="0.3">
      <c r="A1006" s="614" t="s">
        <v>2045</v>
      </c>
      <c r="B1006" s="614" t="s">
        <v>233</v>
      </c>
      <c r="C1006" s="614" t="s">
        <v>2354</v>
      </c>
      <c r="D1006" s="614" t="s">
        <v>251</v>
      </c>
      <c r="E1006" s="614" t="s">
        <v>4</v>
      </c>
      <c r="F1006" s="615" t="str">
        <f t="shared" si="30"/>
        <v>TIB - TREINAMENTO E AVALIAÇÃO DE CONFORMIDADE;EMPRESA PETROLÍFERA;;PRIVADA;NÃO</v>
      </c>
      <c r="G1006" s="616" t="s">
        <v>1567</v>
      </c>
      <c r="H1006" s="617" t="str">
        <f t="shared" si="31"/>
        <v>O CAMPO A.10 NÃO PODE SER PREENCHIDO SE A INFORMAÇÃO DO CAMPO A.7 FOR DIFERENTE DE"INSTITUIÇÃO CREDENCIADA".</v>
      </c>
    </row>
    <row r="1007" spans="1:8" ht="12" x14ac:dyDescent="0.3">
      <c r="A1007" s="614" t="s">
        <v>2045</v>
      </c>
      <c r="B1007" s="614" t="s">
        <v>233</v>
      </c>
      <c r="C1007" s="614" t="s">
        <v>2354</v>
      </c>
      <c r="D1007" s="614" t="s">
        <v>251</v>
      </c>
      <c r="E1007" s="614" t="s">
        <v>2354</v>
      </c>
      <c r="F1007" s="615" t="str">
        <f t="shared" si="30"/>
        <v>TIB - TREINAMENTO E AVALIAÇÃO DE CONFORMIDADE;EMPRESA PETROLÍFERA;;PRIVADA;</v>
      </c>
      <c r="G1007" s="616" t="s">
        <v>1567</v>
      </c>
      <c r="H1007" s="617" t="str">
        <f t="shared" si="31"/>
        <v>O CAMPO A.10 NÃO PODE SER PREENCHIDO SE A INFORMAÇÃO DO CAMPO A.7 FOR DIFERENTE DE"INSTITUIÇÃO CREDENCIADA".</v>
      </c>
    </row>
    <row r="1008" spans="1:8" ht="12" x14ac:dyDescent="0.3">
      <c r="A1008" s="614" t="s">
        <v>2045</v>
      </c>
      <c r="B1008" s="614" t="s">
        <v>233</v>
      </c>
      <c r="C1008" s="614" t="s">
        <v>2354</v>
      </c>
      <c r="D1008" s="614" t="s">
        <v>2354</v>
      </c>
      <c r="E1008" s="614" t="s">
        <v>3</v>
      </c>
      <c r="F1008" s="615" t="str">
        <f t="shared" si="30"/>
        <v>TIB - TREINAMENTO E AVALIAÇÃO DE CONFORMIDADE;EMPRESA PETROLÍFERA;;;SIM</v>
      </c>
      <c r="G1008" s="616" t="s">
        <v>1567</v>
      </c>
      <c r="H1008" s="617" t="str">
        <f t="shared" si="31"/>
        <v>O CAMPO A.11 NÃO PODE SER PREENCHIDO SE A INFORMAÇÃO DO CAMPO A.7 FOR DIFERENTE DE"INSTITUIÇÃO CREDENCIADA" OU SE A INFIRMAÇÃO DO CAMPO A.10 FOR DIFERENTE DE "PRIVADA".</v>
      </c>
    </row>
    <row r="1009" spans="1:8" ht="12" x14ac:dyDescent="0.3">
      <c r="A1009" s="614" t="s">
        <v>2045</v>
      </c>
      <c r="B1009" s="614" t="s">
        <v>233</v>
      </c>
      <c r="C1009" s="614" t="s">
        <v>2354</v>
      </c>
      <c r="D1009" s="614" t="s">
        <v>2354</v>
      </c>
      <c r="E1009" s="614" t="s">
        <v>4</v>
      </c>
      <c r="F1009" s="615" t="str">
        <f t="shared" si="30"/>
        <v>TIB - TREINAMENTO E AVALIAÇÃO DE CONFORMIDADE;EMPRESA PETROLÍFERA;;;NÃO</v>
      </c>
      <c r="G1009" s="616" t="s">
        <v>1567</v>
      </c>
      <c r="H1009" s="617" t="str">
        <f t="shared" si="31"/>
        <v>O CAMPO A.11 NÃO PODE SER PREENCHIDO SE A INFORMAÇÃO DO CAMPO A.7 FOR DIFERENTE DE"INSTITUIÇÃO CREDENCIADA" OU SE A INFIRMAÇÃO DO CAMPO A.10 FOR DIFERENTE DE "PRIVADA".</v>
      </c>
    </row>
    <row r="1010" spans="1:8" ht="12" x14ac:dyDescent="0.3">
      <c r="A1010" s="614" t="s">
        <v>2045</v>
      </c>
      <c r="B1010" s="614" t="s">
        <v>233</v>
      </c>
      <c r="C1010" s="614" t="s">
        <v>2354</v>
      </c>
      <c r="D1010" s="614" t="s">
        <v>2354</v>
      </c>
      <c r="E1010" s="614" t="s">
        <v>2354</v>
      </c>
      <c r="F1010" s="615" t="str">
        <f t="shared" si="30"/>
        <v>TIB - TREINAMENTO E AVALIAÇÃO DE CONFORMIDADE;EMPRESA PETROLÍFERA;;;</v>
      </c>
      <c r="G1010" s="616" t="s">
        <v>1567</v>
      </c>
      <c r="H1010" s="617" t="str">
        <f t="shared" si="31"/>
        <v>O EXECUTOR INFORMADO NÃO PODE EXECUTAR PROJETOS OU PROGRAMAS COM A QUALIFICAÇÃO SELECIONADA</v>
      </c>
    </row>
    <row r="1011" spans="1:8" ht="12" x14ac:dyDescent="0.3">
      <c r="A1011" s="614" t="s">
        <v>253</v>
      </c>
      <c r="B1011" s="614" t="s">
        <v>233</v>
      </c>
      <c r="C1011" s="614" t="s">
        <v>261</v>
      </c>
      <c r="D1011" s="614" t="s">
        <v>250</v>
      </c>
      <c r="E1011" s="614" t="s">
        <v>3</v>
      </c>
      <c r="F1011" s="615" t="str">
        <f t="shared" si="30"/>
        <v>ENGENHARIA BÁSICA NÃO ROTINEIRA;EMPRESA PETROLÍFERA;MICRO OU PEQUENO;PÚBLICA;SIM</v>
      </c>
      <c r="G1011" s="616" t="s">
        <v>1567</v>
      </c>
      <c r="H1011" s="617" t="str">
        <f t="shared" si="31"/>
        <v>O CAMPO A.8 NÃO PODE SER PREENCHIDO SE A INFORMAÇÃO DO CAMPO A.7 FOR DIFERENTE DE"EMPRESA BRASILEIRA".</v>
      </c>
    </row>
    <row r="1012" spans="1:8" ht="12" x14ac:dyDescent="0.3">
      <c r="A1012" s="614" t="s">
        <v>253</v>
      </c>
      <c r="B1012" s="614" t="s">
        <v>233</v>
      </c>
      <c r="C1012" s="614" t="s">
        <v>261</v>
      </c>
      <c r="D1012" s="614" t="s">
        <v>250</v>
      </c>
      <c r="E1012" s="614" t="s">
        <v>4</v>
      </c>
      <c r="F1012" s="615" t="str">
        <f t="shared" si="30"/>
        <v>ENGENHARIA BÁSICA NÃO ROTINEIRA;EMPRESA PETROLÍFERA;MICRO OU PEQUENO;PÚBLICA;NÃO</v>
      </c>
      <c r="G1012" s="616" t="s">
        <v>1567</v>
      </c>
      <c r="H1012" s="617" t="str">
        <f t="shared" si="31"/>
        <v>O CAMPO A.8 NÃO PODE SER PREENCHIDO SE A INFORMAÇÃO DO CAMPO A.7 FOR DIFERENTE DE"EMPRESA BRASILEIRA".</v>
      </c>
    </row>
    <row r="1013" spans="1:8" ht="12" x14ac:dyDescent="0.3">
      <c r="A1013" s="614" t="s">
        <v>253</v>
      </c>
      <c r="B1013" s="614" t="s">
        <v>233</v>
      </c>
      <c r="C1013" s="614" t="s">
        <v>261</v>
      </c>
      <c r="D1013" s="614" t="s">
        <v>250</v>
      </c>
      <c r="E1013" s="614" t="s">
        <v>2354</v>
      </c>
      <c r="F1013" s="615" t="str">
        <f t="shared" si="30"/>
        <v>ENGENHARIA BÁSICA NÃO ROTINEIRA;EMPRESA PETROLÍFERA;MICRO OU PEQUENO;PÚBLICA;</v>
      </c>
      <c r="G1013" s="616" t="s">
        <v>1567</v>
      </c>
      <c r="H1013" s="617" t="str">
        <f t="shared" si="31"/>
        <v>O CAMPO A.8 NÃO PODE SER PREENCHIDO SE A INFORMAÇÃO DO CAMPO A.7 FOR DIFERENTE DE"EMPRESA BRASILEIRA".</v>
      </c>
    </row>
    <row r="1014" spans="1:8" ht="12" x14ac:dyDescent="0.3">
      <c r="A1014" s="614" t="s">
        <v>253</v>
      </c>
      <c r="B1014" s="614" t="s">
        <v>233</v>
      </c>
      <c r="C1014" s="614" t="s">
        <v>261</v>
      </c>
      <c r="D1014" s="614" t="s">
        <v>251</v>
      </c>
      <c r="E1014" s="614" t="s">
        <v>3</v>
      </c>
      <c r="F1014" s="615" t="str">
        <f t="shared" si="30"/>
        <v>ENGENHARIA BÁSICA NÃO ROTINEIRA;EMPRESA PETROLÍFERA;MICRO OU PEQUENO;PRIVADA;SIM</v>
      </c>
      <c r="G1014" s="616" t="s">
        <v>1567</v>
      </c>
      <c r="H1014" s="617" t="str">
        <f t="shared" si="31"/>
        <v>O CAMPO A.8 NÃO PODE SER PREENCHIDO SE A INFORMAÇÃO DO CAMPO A.7 FOR DIFERENTE DE"EMPRESA BRASILEIRA".</v>
      </c>
    </row>
    <row r="1015" spans="1:8" ht="12" x14ac:dyDescent="0.3">
      <c r="A1015" s="614" t="s">
        <v>253</v>
      </c>
      <c r="B1015" s="614" t="s">
        <v>233</v>
      </c>
      <c r="C1015" s="614" t="s">
        <v>261</v>
      </c>
      <c r="D1015" s="614" t="s">
        <v>251</v>
      </c>
      <c r="E1015" s="614" t="s">
        <v>4</v>
      </c>
      <c r="F1015" s="615" t="str">
        <f t="shared" si="30"/>
        <v>ENGENHARIA BÁSICA NÃO ROTINEIRA;EMPRESA PETROLÍFERA;MICRO OU PEQUENO;PRIVADA;NÃO</v>
      </c>
      <c r="G1015" s="616" t="s">
        <v>1567</v>
      </c>
      <c r="H1015" s="617" t="str">
        <f t="shared" si="31"/>
        <v>O CAMPO A.8 NÃO PODE SER PREENCHIDO SE A INFORMAÇÃO DO CAMPO A.7 FOR DIFERENTE DE"EMPRESA BRASILEIRA".</v>
      </c>
    </row>
    <row r="1016" spans="1:8" ht="12" x14ac:dyDescent="0.3">
      <c r="A1016" s="614" t="s">
        <v>253</v>
      </c>
      <c r="B1016" s="614" t="s">
        <v>233</v>
      </c>
      <c r="C1016" s="614" t="s">
        <v>261</v>
      </c>
      <c r="D1016" s="614" t="s">
        <v>251</v>
      </c>
      <c r="E1016" s="614" t="s">
        <v>2354</v>
      </c>
      <c r="F1016" s="615" t="str">
        <f t="shared" si="30"/>
        <v>ENGENHARIA BÁSICA NÃO ROTINEIRA;EMPRESA PETROLÍFERA;MICRO OU PEQUENO;PRIVADA;</v>
      </c>
      <c r="G1016" s="616" t="s">
        <v>1567</v>
      </c>
      <c r="H1016" s="617" t="str">
        <f t="shared" si="31"/>
        <v>O CAMPO A.8 NÃO PODE SER PREENCHIDO SE A INFORMAÇÃO DO CAMPO A.7 FOR DIFERENTE DE"EMPRESA BRASILEIRA".</v>
      </c>
    </row>
    <row r="1017" spans="1:8" ht="12" x14ac:dyDescent="0.3">
      <c r="A1017" s="614" t="s">
        <v>253</v>
      </c>
      <c r="B1017" s="614" t="s">
        <v>233</v>
      </c>
      <c r="C1017" s="614" t="s">
        <v>261</v>
      </c>
      <c r="D1017" s="614" t="s">
        <v>2354</v>
      </c>
      <c r="E1017" s="614" t="s">
        <v>3</v>
      </c>
      <c r="F1017" s="615" t="str">
        <f t="shared" si="30"/>
        <v>ENGENHARIA BÁSICA NÃO ROTINEIRA;EMPRESA PETROLÍFERA;MICRO OU PEQUENO;;SIM</v>
      </c>
      <c r="G1017" s="616" t="s">
        <v>1567</v>
      </c>
      <c r="H1017" s="617" t="str">
        <f t="shared" si="31"/>
        <v>O CAMPO A.8 NÃO PODE SER PREENCHIDO SE A INFORMAÇÃO DO CAMPO A.7 FOR DIFERENTE DE"EMPRESA BRASILEIRA".</v>
      </c>
    </row>
    <row r="1018" spans="1:8" ht="12" x14ac:dyDescent="0.3">
      <c r="A1018" s="614" t="s">
        <v>253</v>
      </c>
      <c r="B1018" s="614" t="s">
        <v>233</v>
      </c>
      <c r="C1018" s="614" t="s">
        <v>261</v>
      </c>
      <c r="D1018" s="614" t="s">
        <v>2354</v>
      </c>
      <c r="E1018" s="614" t="s">
        <v>4</v>
      </c>
      <c r="F1018" s="615" t="str">
        <f t="shared" si="30"/>
        <v>ENGENHARIA BÁSICA NÃO ROTINEIRA;EMPRESA PETROLÍFERA;MICRO OU PEQUENO;;NÃO</v>
      </c>
      <c r="G1018" s="616" t="s">
        <v>1567</v>
      </c>
      <c r="H1018" s="617" t="str">
        <f t="shared" si="31"/>
        <v>O CAMPO A.8 NÃO PODE SER PREENCHIDO SE A INFORMAÇÃO DO CAMPO A.7 FOR DIFERENTE DE"EMPRESA BRASILEIRA".</v>
      </c>
    </row>
    <row r="1019" spans="1:8" ht="12" x14ac:dyDescent="0.3">
      <c r="A1019" s="614" t="s">
        <v>253</v>
      </c>
      <c r="B1019" s="614" t="s">
        <v>233</v>
      </c>
      <c r="C1019" s="614" t="s">
        <v>261</v>
      </c>
      <c r="D1019" s="614" t="s">
        <v>2354</v>
      </c>
      <c r="E1019" s="614" t="s">
        <v>2354</v>
      </c>
      <c r="F1019" s="615" t="str">
        <f t="shared" si="30"/>
        <v>ENGENHARIA BÁSICA NÃO ROTINEIRA;EMPRESA PETROLÍFERA;MICRO OU PEQUENO;;</v>
      </c>
      <c r="G1019" s="616" t="s">
        <v>1567</v>
      </c>
      <c r="H1019" s="617" t="str">
        <f t="shared" si="31"/>
        <v>O CAMPO A.8 NÃO PODE SER PREENCHIDO SE A INFORMAÇÃO DO CAMPO A.7 FOR DIFERENTE DE"EMPRESA BRASILEIRA".</v>
      </c>
    </row>
    <row r="1020" spans="1:8" ht="12" x14ac:dyDescent="0.3">
      <c r="A1020" s="614" t="s">
        <v>253</v>
      </c>
      <c r="B1020" s="614" t="s">
        <v>233</v>
      </c>
      <c r="C1020" s="614" t="s">
        <v>243</v>
      </c>
      <c r="D1020" s="614" t="s">
        <v>250</v>
      </c>
      <c r="E1020" s="614" t="s">
        <v>3</v>
      </c>
      <c r="F1020" s="615" t="str">
        <f t="shared" si="30"/>
        <v>ENGENHARIA BÁSICA NÃO ROTINEIRA;EMPRESA PETROLÍFERA;MÉDIO;PÚBLICA;SIM</v>
      </c>
      <c r="G1020" s="616" t="s">
        <v>1567</v>
      </c>
      <c r="H1020" s="617" t="str">
        <f t="shared" si="31"/>
        <v>O CAMPO A.8 NÃO PODE SER PREENCHIDO SE A INFORMAÇÃO DO CAMPO A.7 FOR DIFERENTE DE"EMPRESA BRASILEIRA".</v>
      </c>
    </row>
    <row r="1021" spans="1:8" ht="12" x14ac:dyDescent="0.3">
      <c r="A1021" s="614" t="s">
        <v>253</v>
      </c>
      <c r="B1021" s="614" t="s">
        <v>233</v>
      </c>
      <c r="C1021" s="614" t="s">
        <v>243</v>
      </c>
      <c r="D1021" s="614" t="s">
        <v>250</v>
      </c>
      <c r="E1021" s="614" t="s">
        <v>4</v>
      </c>
      <c r="F1021" s="615" t="str">
        <f t="shared" si="30"/>
        <v>ENGENHARIA BÁSICA NÃO ROTINEIRA;EMPRESA PETROLÍFERA;MÉDIO;PÚBLICA;NÃO</v>
      </c>
      <c r="G1021" s="616" t="s">
        <v>1567</v>
      </c>
      <c r="H1021" s="617" t="str">
        <f t="shared" si="31"/>
        <v>O CAMPO A.8 NÃO PODE SER PREENCHIDO SE A INFORMAÇÃO DO CAMPO A.7 FOR DIFERENTE DE"EMPRESA BRASILEIRA".</v>
      </c>
    </row>
    <row r="1022" spans="1:8" ht="12" x14ac:dyDescent="0.3">
      <c r="A1022" s="614" t="s">
        <v>253</v>
      </c>
      <c r="B1022" s="614" t="s">
        <v>233</v>
      </c>
      <c r="C1022" s="614" t="s">
        <v>243</v>
      </c>
      <c r="D1022" s="614" t="s">
        <v>250</v>
      </c>
      <c r="E1022" s="614" t="s">
        <v>2354</v>
      </c>
      <c r="F1022" s="615" t="str">
        <f t="shared" si="30"/>
        <v>ENGENHARIA BÁSICA NÃO ROTINEIRA;EMPRESA PETROLÍFERA;MÉDIO;PÚBLICA;</v>
      </c>
      <c r="G1022" s="616" t="s">
        <v>1567</v>
      </c>
      <c r="H1022" s="617" t="str">
        <f t="shared" si="31"/>
        <v>O CAMPO A.8 NÃO PODE SER PREENCHIDO SE A INFORMAÇÃO DO CAMPO A.7 FOR DIFERENTE DE"EMPRESA BRASILEIRA".</v>
      </c>
    </row>
    <row r="1023" spans="1:8" ht="12" x14ac:dyDescent="0.3">
      <c r="A1023" s="614" t="s">
        <v>253</v>
      </c>
      <c r="B1023" s="614" t="s">
        <v>233</v>
      </c>
      <c r="C1023" s="614" t="s">
        <v>243</v>
      </c>
      <c r="D1023" s="614" t="s">
        <v>251</v>
      </c>
      <c r="E1023" s="614" t="s">
        <v>3</v>
      </c>
      <c r="F1023" s="615" t="str">
        <f t="shared" si="30"/>
        <v>ENGENHARIA BÁSICA NÃO ROTINEIRA;EMPRESA PETROLÍFERA;MÉDIO;PRIVADA;SIM</v>
      </c>
      <c r="G1023" s="616" t="s">
        <v>1567</v>
      </c>
      <c r="H1023" s="617" t="str">
        <f t="shared" si="31"/>
        <v>O CAMPO A.8 NÃO PODE SER PREENCHIDO SE A INFORMAÇÃO DO CAMPO A.7 FOR DIFERENTE DE"EMPRESA BRASILEIRA".</v>
      </c>
    </row>
    <row r="1024" spans="1:8" ht="12" x14ac:dyDescent="0.3">
      <c r="A1024" s="614" t="s">
        <v>253</v>
      </c>
      <c r="B1024" s="614" t="s">
        <v>233</v>
      </c>
      <c r="C1024" s="614" t="s">
        <v>243</v>
      </c>
      <c r="D1024" s="614" t="s">
        <v>251</v>
      </c>
      <c r="E1024" s="614" t="s">
        <v>4</v>
      </c>
      <c r="F1024" s="615" t="str">
        <f t="shared" si="30"/>
        <v>ENGENHARIA BÁSICA NÃO ROTINEIRA;EMPRESA PETROLÍFERA;MÉDIO;PRIVADA;NÃO</v>
      </c>
      <c r="G1024" s="616" t="s">
        <v>1567</v>
      </c>
      <c r="H1024" s="617" t="str">
        <f t="shared" si="31"/>
        <v>O CAMPO A.8 NÃO PODE SER PREENCHIDO SE A INFORMAÇÃO DO CAMPO A.7 FOR DIFERENTE DE"EMPRESA BRASILEIRA".</v>
      </c>
    </row>
    <row r="1025" spans="1:8" ht="12" x14ac:dyDescent="0.3">
      <c r="A1025" s="614" t="s">
        <v>253</v>
      </c>
      <c r="B1025" s="614" t="s">
        <v>233</v>
      </c>
      <c r="C1025" s="614" t="s">
        <v>243</v>
      </c>
      <c r="D1025" s="614" t="s">
        <v>251</v>
      </c>
      <c r="E1025" s="614" t="s">
        <v>2354</v>
      </c>
      <c r="F1025" s="615" t="str">
        <f t="shared" si="30"/>
        <v>ENGENHARIA BÁSICA NÃO ROTINEIRA;EMPRESA PETROLÍFERA;MÉDIO;PRIVADA;</v>
      </c>
      <c r="G1025" s="616" t="s">
        <v>1567</v>
      </c>
      <c r="H1025" s="617" t="str">
        <f t="shared" si="31"/>
        <v>O CAMPO A.8 NÃO PODE SER PREENCHIDO SE A INFORMAÇÃO DO CAMPO A.7 FOR DIFERENTE DE"EMPRESA BRASILEIRA".</v>
      </c>
    </row>
    <row r="1026" spans="1:8" ht="12" x14ac:dyDescent="0.3">
      <c r="A1026" s="614" t="s">
        <v>253</v>
      </c>
      <c r="B1026" s="614" t="s">
        <v>233</v>
      </c>
      <c r="C1026" s="614" t="s">
        <v>243</v>
      </c>
      <c r="D1026" s="614" t="s">
        <v>2354</v>
      </c>
      <c r="E1026" s="614" t="s">
        <v>3</v>
      </c>
      <c r="F1026" s="615" t="str">
        <f t="shared" si="30"/>
        <v>ENGENHARIA BÁSICA NÃO ROTINEIRA;EMPRESA PETROLÍFERA;MÉDIO;;SIM</v>
      </c>
      <c r="G1026" s="616" t="s">
        <v>1567</v>
      </c>
      <c r="H1026" s="617" t="str">
        <f t="shared" si="31"/>
        <v>O CAMPO A.8 NÃO PODE SER PREENCHIDO SE A INFORMAÇÃO DO CAMPO A.7 FOR DIFERENTE DE"EMPRESA BRASILEIRA".</v>
      </c>
    </row>
    <row r="1027" spans="1:8" ht="12" x14ac:dyDescent="0.3">
      <c r="A1027" s="614" t="s">
        <v>253</v>
      </c>
      <c r="B1027" s="614" t="s">
        <v>233</v>
      </c>
      <c r="C1027" s="614" t="s">
        <v>243</v>
      </c>
      <c r="D1027" s="614" t="s">
        <v>2354</v>
      </c>
      <c r="E1027" s="614" t="s">
        <v>4</v>
      </c>
      <c r="F1027" s="615" t="str">
        <f t="shared" ref="F1027:F1090" si="32">CONCATENATE(A1027,";",B1027,";",C1027,";",D1027,";",E1027)</f>
        <v>ENGENHARIA BÁSICA NÃO ROTINEIRA;EMPRESA PETROLÍFERA;MÉDIO;;NÃO</v>
      </c>
      <c r="G1027" s="616" t="s">
        <v>1567</v>
      </c>
      <c r="H1027" s="617" t="str">
        <f t="shared" ref="H1027:H1090" si="33">IF(AND(B1027=$J$7,C1027=""),$K$12,IF(AND(B1027&lt;&gt;$J$7,C1027&lt;&gt;""),$K$13,IF(AND(B1027=$J$5,D1027=""),$K$14,IF(AND(B1027&lt;&gt;$J$5,D1027&lt;&gt;""),$K$15,IF(AND(B1027=$J$5,D1027=$M$6,E1027=""),$K$16,IF(AND(OR(B1027&lt;&gt;$J$5,D1027&lt;&gt;$M$6),E1027&lt;&gt;""),$K$17,IF(G1027="N",$K$18,"")))))))</f>
        <v>O CAMPO A.8 NÃO PODE SER PREENCHIDO SE A INFORMAÇÃO DO CAMPO A.7 FOR DIFERENTE DE"EMPRESA BRASILEIRA".</v>
      </c>
    </row>
    <row r="1028" spans="1:8" ht="12" x14ac:dyDescent="0.3">
      <c r="A1028" s="614" t="s">
        <v>253</v>
      </c>
      <c r="B1028" s="614" t="s">
        <v>233</v>
      </c>
      <c r="C1028" s="614" t="s">
        <v>243</v>
      </c>
      <c r="D1028" s="614" t="s">
        <v>2354</v>
      </c>
      <c r="E1028" s="614" t="s">
        <v>2354</v>
      </c>
      <c r="F1028" s="615" t="str">
        <f t="shared" si="32"/>
        <v>ENGENHARIA BÁSICA NÃO ROTINEIRA;EMPRESA PETROLÍFERA;MÉDIO;;</v>
      </c>
      <c r="G1028" s="616" t="s">
        <v>1567</v>
      </c>
      <c r="H1028" s="617" t="str">
        <f t="shared" si="33"/>
        <v>O CAMPO A.8 NÃO PODE SER PREENCHIDO SE A INFORMAÇÃO DO CAMPO A.7 FOR DIFERENTE DE"EMPRESA BRASILEIRA".</v>
      </c>
    </row>
    <row r="1029" spans="1:8" ht="12" x14ac:dyDescent="0.3">
      <c r="A1029" s="614" t="s">
        <v>253</v>
      </c>
      <c r="B1029" s="614" t="s">
        <v>233</v>
      </c>
      <c r="C1029" s="614" t="s">
        <v>244</v>
      </c>
      <c r="D1029" s="614" t="s">
        <v>250</v>
      </c>
      <c r="E1029" s="614" t="s">
        <v>3</v>
      </c>
      <c r="F1029" s="615" t="str">
        <f t="shared" si="32"/>
        <v>ENGENHARIA BÁSICA NÃO ROTINEIRA;EMPRESA PETROLÍFERA;GRANDE;PÚBLICA;SIM</v>
      </c>
      <c r="G1029" s="616" t="s">
        <v>1567</v>
      </c>
      <c r="H1029" s="617" t="str">
        <f t="shared" si="33"/>
        <v>O CAMPO A.8 NÃO PODE SER PREENCHIDO SE A INFORMAÇÃO DO CAMPO A.7 FOR DIFERENTE DE"EMPRESA BRASILEIRA".</v>
      </c>
    </row>
    <row r="1030" spans="1:8" ht="12" x14ac:dyDescent="0.3">
      <c r="A1030" s="614" t="s">
        <v>253</v>
      </c>
      <c r="B1030" s="614" t="s">
        <v>233</v>
      </c>
      <c r="C1030" s="614" t="s">
        <v>244</v>
      </c>
      <c r="D1030" s="614" t="s">
        <v>250</v>
      </c>
      <c r="E1030" s="614" t="s">
        <v>4</v>
      </c>
      <c r="F1030" s="615" t="str">
        <f t="shared" si="32"/>
        <v>ENGENHARIA BÁSICA NÃO ROTINEIRA;EMPRESA PETROLÍFERA;GRANDE;PÚBLICA;NÃO</v>
      </c>
      <c r="G1030" s="616" t="s">
        <v>1567</v>
      </c>
      <c r="H1030" s="617" t="str">
        <f t="shared" si="33"/>
        <v>O CAMPO A.8 NÃO PODE SER PREENCHIDO SE A INFORMAÇÃO DO CAMPO A.7 FOR DIFERENTE DE"EMPRESA BRASILEIRA".</v>
      </c>
    </row>
    <row r="1031" spans="1:8" ht="12" x14ac:dyDescent="0.3">
      <c r="A1031" s="614" t="s">
        <v>253</v>
      </c>
      <c r="B1031" s="614" t="s">
        <v>233</v>
      </c>
      <c r="C1031" s="614" t="s">
        <v>244</v>
      </c>
      <c r="D1031" s="614" t="s">
        <v>250</v>
      </c>
      <c r="E1031" s="614" t="s">
        <v>2354</v>
      </c>
      <c r="F1031" s="615" t="str">
        <f t="shared" si="32"/>
        <v>ENGENHARIA BÁSICA NÃO ROTINEIRA;EMPRESA PETROLÍFERA;GRANDE;PÚBLICA;</v>
      </c>
      <c r="G1031" s="616" t="s">
        <v>1567</v>
      </c>
      <c r="H1031" s="617" t="str">
        <f t="shared" si="33"/>
        <v>O CAMPO A.8 NÃO PODE SER PREENCHIDO SE A INFORMAÇÃO DO CAMPO A.7 FOR DIFERENTE DE"EMPRESA BRASILEIRA".</v>
      </c>
    </row>
    <row r="1032" spans="1:8" ht="12" x14ac:dyDescent="0.3">
      <c r="A1032" s="614" t="s">
        <v>253</v>
      </c>
      <c r="B1032" s="614" t="s">
        <v>233</v>
      </c>
      <c r="C1032" s="614" t="s">
        <v>244</v>
      </c>
      <c r="D1032" s="614" t="s">
        <v>251</v>
      </c>
      <c r="E1032" s="614" t="s">
        <v>3</v>
      </c>
      <c r="F1032" s="615" t="str">
        <f t="shared" si="32"/>
        <v>ENGENHARIA BÁSICA NÃO ROTINEIRA;EMPRESA PETROLÍFERA;GRANDE;PRIVADA;SIM</v>
      </c>
      <c r="G1032" s="616" t="s">
        <v>1567</v>
      </c>
      <c r="H1032" s="617" t="str">
        <f t="shared" si="33"/>
        <v>O CAMPO A.8 NÃO PODE SER PREENCHIDO SE A INFORMAÇÃO DO CAMPO A.7 FOR DIFERENTE DE"EMPRESA BRASILEIRA".</v>
      </c>
    </row>
    <row r="1033" spans="1:8" ht="12" x14ac:dyDescent="0.3">
      <c r="A1033" s="614" t="s">
        <v>253</v>
      </c>
      <c r="B1033" s="614" t="s">
        <v>233</v>
      </c>
      <c r="C1033" s="614" t="s">
        <v>244</v>
      </c>
      <c r="D1033" s="614" t="s">
        <v>251</v>
      </c>
      <c r="E1033" s="614" t="s">
        <v>4</v>
      </c>
      <c r="F1033" s="615" t="str">
        <f t="shared" si="32"/>
        <v>ENGENHARIA BÁSICA NÃO ROTINEIRA;EMPRESA PETROLÍFERA;GRANDE;PRIVADA;NÃO</v>
      </c>
      <c r="G1033" s="616" t="s">
        <v>1567</v>
      </c>
      <c r="H1033" s="617" t="str">
        <f t="shared" si="33"/>
        <v>O CAMPO A.8 NÃO PODE SER PREENCHIDO SE A INFORMAÇÃO DO CAMPO A.7 FOR DIFERENTE DE"EMPRESA BRASILEIRA".</v>
      </c>
    </row>
    <row r="1034" spans="1:8" ht="12" x14ac:dyDescent="0.3">
      <c r="A1034" s="614" t="s">
        <v>253</v>
      </c>
      <c r="B1034" s="614" t="s">
        <v>233</v>
      </c>
      <c r="C1034" s="614" t="s">
        <v>244</v>
      </c>
      <c r="D1034" s="614" t="s">
        <v>251</v>
      </c>
      <c r="E1034" s="614" t="s">
        <v>2354</v>
      </c>
      <c r="F1034" s="615" t="str">
        <f t="shared" si="32"/>
        <v>ENGENHARIA BÁSICA NÃO ROTINEIRA;EMPRESA PETROLÍFERA;GRANDE;PRIVADA;</v>
      </c>
      <c r="G1034" s="616" t="s">
        <v>1567</v>
      </c>
      <c r="H1034" s="617" t="str">
        <f t="shared" si="33"/>
        <v>O CAMPO A.8 NÃO PODE SER PREENCHIDO SE A INFORMAÇÃO DO CAMPO A.7 FOR DIFERENTE DE"EMPRESA BRASILEIRA".</v>
      </c>
    </row>
    <row r="1035" spans="1:8" ht="12" x14ac:dyDescent="0.3">
      <c r="A1035" s="614" t="s">
        <v>253</v>
      </c>
      <c r="B1035" s="614" t="s">
        <v>233</v>
      </c>
      <c r="C1035" s="614" t="s">
        <v>244</v>
      </c>
      <c r="D1035" s="614" t="s">
        <v>2354</v>
      </c>
      <c r="E1035" s="614" t="s">
        <v>3</v>
      </c>
      <c r="F1035" s="615" t="str">
        <f t="shared" si="32"/>
        <v>ENGENHARIA BÁSICA NÃO ROTINEIRA;EMPRESA PETROLÍFERA;GRANDE;;SIM</v>
      </c>
      <c r="G1035" s="616" t="s">
        <v>1567</v>
      </c>
      <c r="H1035" s="617" t="str">
        <f t="shared" si="33"/>
        <v>O CAMPO A.8 NÃO PODE SER PREENCHIDO SE A INFORMAÇÃO DO CAMPO A.7 FOR DIFERENTE DE"EMPRESA BRASILEIRA".</v>
      </c>
    </row>
    <row r="1036" spans="1:8" ht="12" x14ac:dyDescent="0.3">
      <c r="A1036" s="614" t="s">
        <v>253</v>
      </c>
      <c r="B1036" s="614" t="s">
        <v>233</v>
      </c>
      <c r="C1036" s="614" t="s">
        <v>244</v>
      </c>
      <c r="D1036" s="614" t="s">
        <v>2354</v>
      </c>
      <c r="E1036" s="614" t="s">
        <v>4</v>
      </c>
      <c r="F1036" s="615" t="str">
        <f t="shared" si="32"/>
        <v>ENGENHARIA BÁSICA NÃO ROTINEIRA;EMPRESA PETROLÍFERA;GRANDE;;NÃO</v>
      </c>
      <c r="G1036" s="616" t="s">
        <v>1567</v>
      </c>
      <c r="H1036" s="617" t="str">
        <f t="shared" si="33"/>
        <v>O CAMPO A.8 NÃO PODE SER PREENCHIDO SE A INFORMAÇÃO DO CAMPO A.7 FOR DIFERENTE DE"EMPRESA BRASILEIRA".</v>
      </c>
    </row>
    <row r="1037" spans="1:8" ht="12" x14ac:dyDescent="0.3">
      <c r="A1037" s="614" t="s">
        <v>253</v>
      </c>
      <c r="B1037" s="614" t="s">
        <v>233</v>
      </c>
      <c r="C1037" s="614" t="s">
        <v>244</v>
      </c>
      <c r="D1037" s="614" t="s">
        <v>2354</v>
      </c>
      <c r="E1037" s="614" t="s">
        <v>2354</v>
      </c>
      <c r="F1037" s="615" t="str">
        <f t="shared" si="32"/>
        <v>ENGENHARIA BÁSICA NÃO ROTINEIRA;EMPRESA PETROLÍFERA;GRANDE;;</v>
      </c>
      <c r="G1037" s="616" t="s">
        <v>1567</v>
      </c>
      <c r="H1037" s="617" t="str">
        <f t="shared" si="33"/>
        <v>O CAMPO A.8 NÃO PODE SER PREENCHIDO SE A INFORMAÇÃO DO CAMPO A.7 FOR DIFERENTE DE"EMPRESA BRASILEIRA".</v>
      </c>
    </row>
    <row r="1038" spans="1:8" ht="12" x14ac:dyDescent="0.3">
      <c r="A1038" s="614" t="s">
        <v>253</v>
      </c>
      <c r="B1038" s="614" t="s">
        <v>233</v>
      </c>
      <c r="C1038" s="614" t="s">
        <v>2354</v>
      </c>
      <c r="D1038" s="614" t="s">
        <v>250</v>
      </c>
      <c r="E1038" s="614" t="s">
        <v>3</v>
      </c>
      <c r="F1038" s="615" t="str">
        <f t="shared" si="32"/>
        <v>ENGENHARIA BÁSICA NÃO ROTINEIRA;EMPRESA PETROLÍFERA;;PÚBLICA;SIM</v>
      </c>
      <c r="G1038" s="616" t="s">
        <v>1567</v>
      </c>
      <c r="H1038" s="617" t="str">
        <f t="shared" si="33"/>
        <v>O CAMPO A.10 NÃO PODE SER PREENCHIDO SE A INFORMAÇÃO DO CAMPO A.7 FOR DIFERENTE DE"INSTITUIÇÃO CREDENCIADA".</v>
      </c>
    </row>
    <row r="1039" spans="1:8" ht="12" x14ac:dyDescent="0.3">
      <c r="A1039" s="614" t="s">
        <v>253</v>
      </c>
      <c r="B1039" s="614" t="s">
        <v>233</v>
      </c>
      <c r="C1039" s="614" t="s">
        <v>2354</v>
      </c>
      <c r="D1039" s="614" t="s">
        <v>250</v>
      </c>
      <c r="E1039" s="614" t="s">
        <v>4</v>
      </c>
      <c r="F1039" s="615" t="str">
        <f t="shared" si="32"/>
        <v>ENGENHARIA BÁSICA NÃO ROTINEIRA;EMPRESA PETROLÍFERA;;PÚBLICA;NÃO</v>
      </c>
      <c r="G1039" s="616" t="s">
        <v>1567</v>
      </c>
      <c r="H1039" s="617" t="str">
        <f t="shared" si="33"/>
        <v>O CAMPO A.10 NÃO PODE SER PREENCHIDO SE A INFORMAÇÃO DO CAMPO A.7 FOR DIFERENTE DE"INSTITUIÇÃO CREDENCIADA".</v>
      </c>
    </row>
    <row r="1040" spans="1:8" ht="12" x14ac:dyDescent="0.3">
      <c r="A1040" s="614" t="s">
        <v>253</v>
      </c>
      <c r="B1040" s="614" t="s">
        <v>233</v>
      </c>
      <c r="C1040" s="614" t="s">
        <v>2354</v>
      </c>
      <c r="D1040" s="614" t="s">
        <v>250</v>
      </c>
      <c r="E1040" s="614" t="s">
        <v>2354</v>
      </c>
      <c r="F1040" s="615" t="str">
        <f t="shared" si="32"/>
        <v>ENGENHARIA BÁSICA NÃO ROTINEIRA;EMPRESA PETROLÍFERA;;PÚBLICA;</v>
      </c>
      <c r="G1040" s="616" t="s">
        <v>1567</v>
      </c>
      <c r="H1040" s="617" t="str">
        <f t="shared" si="33"/>
        <v>O CAMPO A.10 NÃO PODE SER PREENCHIDO SE A INFORMAÇÃO DO CAMPO A.7 FOR DIFERENTE DE"INSTITUIÇÃO CREDENCIADA".</v>
      </c>
    </row>
    <row r="1041" spans="1:8" ht="12" x14ac:dyDescent="0.3">
      <c r="A1041" s="614" t="s">
        <v>253</v>
      </c>
      <c r="B1041" s="614" t="s">
        <v>233</v>
      </c>
      <c r="C1041" s="614" t="s">
        <v>2354</v>
      </c>
      <c r="D1041" s="614" t="s">
        <v>251</v>
      </c>
      <c r="E1041" s="614" t="s">
        <v>3</v>
      </c>
      <c r="F1041" s="615" t="str">
        <f t="shared" si="32"/>
        <v>ENGENHARIA BÁSICA NÃO ROTINEIRA;EMPRESA PETROLÍFERA;;PRIVADA;SIM</v>
      </c>
      <c r="G1041" s="616" t="s">
        <v>1567</v>
      </c>
      <c r="H1041" s="617" t="str">
        <f t="shared" si="33"/>
        <v>O CAMPO A.10 NÃO PODE SER PREENCHIDO SE A INFORMAÇÃO DO CAMPO A.7 FOR DIFERENTE DE"INSTITUIÇÃO CREDENCIADA".</v>
      </c>
    </row>
    <row r="1042" spans="1:8" ht="12" x14ac:dyDescent="0.3">
      <c r="A1042" s="614" t="s">
        <v>253</v>
      </c>
      <c r="B1042" s="614" t="s">
        <v>233</v>
      </c>
      <c r="C1042" s="614" t="s">
        <v>2354</v>
      </c>
      <c r="D1042" s="614" t="s">
        <v>251</v>
      </c>
      <c r="E1042" s="614" t="s">
        <v>4</v>
      </c>
      <c r="F1042" s="615" t="str">
        <f t="shared" si="32"/>
        <v>ENGENHARIA BÁSICA NÃO ROTINEIRA;EMPRESA PETROLÍFERA;;PRIVADA;NÃO</v>
      </c>
      <c r="G1042" s="616" t="s">
        <v>1567</v>
      </c>
      <c r="H1042" s="617" t="str">
        <f t="shared" si="33"/>
        <v>O CAMPO A.10 NÃO PODE SER PREENCHIDO SE A INFORMAÇÃO DO CAMPO A.7 FOR DIFERENTE DE"INSTITUIÇÃO CREDENCIADA".</v>
      </c>
    </row>
    <row r="1043" spans="1:8" ht="12" x14ac:dyDescent="0.3">
      <c r="A1043" s="614" t="s">
        <v>253</v>
      </c>
      <c r="B1043" s="614" t="s">
        <v>233</v>
      </c>
      <c r="C1043" s="614" t="s">
        <v>2354</v>
      </c>
      <c r="D1043" s="614" t="s">
        <v>251</v>
      </c>
      <c r="E1043" s="614" t="s">
        <v>2354</v>
      </c>
      <c r="F1043" s="615" t="str">
        <f t="shared" si="32"/>
        <v>ENGENHARIA BÁSICA NÃO ROTINEIRA;EMPRESA PETROLÍFERA;;PRIVADA;</v>
      </c>
      <c r="G1043" s="616" t="s">
        <v>1567</v>
      </c>
      <c r="H1043" s="617" t="str">
        <f t="shared" si="33"/>
        <v>O CAMPO A.10 NÃO PODE SER PREENCHIDO SE A INFORMAÇÃO DO CAMPO A.7 FOR DIFERENTE DE"INSTITUIÇÃO CREDENCIADA".</v>
      </c>
    </row>
    <row r="1044" spans="1:8" ht="12" x14ac:dyDescent="0.3">
      <c r="A1044" s="614" t="s">
        <v>253</v>
      </c>
      <c r="B1044" s="614" t="s">
        <v>233</v>
      </c>
      <c r="C1044" s="614" t="s">
        <v>2354</v>
      </c>
      <c r="D1044" s="614" t="s">
        <v>2354</v>
      </c>
      <c r="E1044" s="614" t="s">
        <v>3</v>
      </c>
      <c r="F1044" s="615" t="str">
        <f t="shared" si="32"/>
        <v>ENGENHARIA BÁSICA NÃO ROTINEIRA;EMPRESA PETROLÍFERA;;;SIM</v>
      </c>
      <c r="G1044" s="616" t="s">
        <v>1567</v>
      </c>
      <c r="H1044" s="617" t="str">
        <f t="shared" si="33"/>
        <v>O CAMPO A.11 NÃO PODE SER PREENCHIDO SE A INFORMAÇÃO DO CAMPO A.7 FOR DIFERENTE DE"INSTITUIÇÃO CREDENCIADA" OU SE A INFIRMAÇÃO DO CAMPO A.10 FOR DIFERENTE DE "PRIVADA".</v>
      </c>
    </row>
    <row r="1045" spans="1:8" ht="12" x14ac:dyDescent="0.3">
      <c r="A1045" s="614" t="s">
        <v>253</v>
      </c>
      <c r="B1045" s="614" t="s">
        <v>233</v>
      </c>
      <c r="C1045" s="614" t="s">
        <v>2354</v>
      </c>
      <c r="D1045" s="614" t="s">
        <v>2354</v>
      </c>
      <c r="E1045" s="614" t="s">
        <v>4</v>
      </c>
      <c r="F1045" s="615" t="str">
        <f t="shared" si="32"/>
        <v>ENGENHARIA BÁSICA NÃO ROTINEIRA;EMPRESA PETROLÍFERA;;;NÃO</v>
      </c>
      <c r="G1045" s="616" t="s">
        <v>1567</v>
      </c>
      <c r="H1045" s="617" t="str">
        <f t="shared" si="33"/>
        <v>O CAMPO A.11 NÃO PODE SER PREENCHIDO SE A INFORMAÇÃO DO CAMPO A.7 FOR DIFERENTE DE"INSTITUIÇÃO CREDENCIADA" OU SE A INFIRMAÇÃO DO CAMPO A.10 FOR DIFERENTE DE "PRIVADA".</v>
      </c>
    </row>
    <row r="1046" spans="1:8" ht="12" x14ac:dyDescent="0.3">
      <c r="A1046" s="614" t="s">
        <v>253</v>
      </c>
      <c r="B1046" s="614" t="s">
        <v>233</v>
      </c>
      <c r="C1046" s="614" t="s">
        <v>2354</v>
      </c>
      <c r="D1046" s="614" t="s">
        <v>2354</v>
      </c>
      <c r="E1046" s="614" t="s">
        <v>2354</v>
      </c>
      <c r="F1046" s="615" t="str">
        <f t="shared" si="32"/>
        <v>ENGENHARIA BÁSICA NÃO ROTINEIRA;EMPRESA PETROLÍFERA;;;</v>
      </c>
      <c r="G1046" s="616" t="s">
        <v>1575</v>
      </c>
      <c r="H1046" s="617" t="str">
        <f t="shared" si="33"/>
        <v/>
      </c>
    </row>
    <row r="1047" spans="1:8" ht="12" x14ac:dyDescent="0.3">
      <c r="A1047" s="614" t="s">
        <v>2047</v>
      </c>
      <c r="B1047" s="614" t="s">
        <v>233</v>
      </c>
      <c r="C1047" s="614" t="s">
        <v>261</v>
      </c>
      <c r="D1047" s="614" t="s">
        <v>250</v>
      </c>
      <c r="E1047" s="614" t="s">
        <v>3</v>
      </c>
      <c r="F1047" s="615" t="str">
        <f t="shared" si="32"/>
        <v>ESTUDO DE BACIAS COM AQUISIÇÃO DE DADOS;EMPRESA PETROLÍFERA;MICRO OU PEQUENO;PÚBLICA;SIM</v>
      </c>
      <c r="G1047" s="616" t="s">
        <v>1567</v>
      </c>
      <c r="H1047" s="617" t="str">
        <f t="shared" si="33"/>
        <v>O CAMPO A.8 NÃO PODE SER PREENCHIDO SE A INFORMAÇÃO DO CAMPO A.7 FOR DIFERENTE DE"EMPRESA BRASILEIRA".</v>
      </c>
    </row>
    <row r="1048" spans="1:8" ht="12" x14ac:dyDescent="0.3">
      <c r="A1048" s="614" t="s">
        <v>2047</v>
      </c>
      <c r="B1048" s="614" t="s">
        <v>233</v>
      </c>
      <c r="C1048" s="614" t="s">
        <v>261</v>
      </c>
      <c r="D1048" s="614" t="s">
        <v>250</v>
      </c>
      <c r="E1048" s="614" t="s">
        <v>4</v>
      </c>
      <c r="F1048" s="615" t="str">
        <f t="shared" si="32"/>
        <v>ESTUDO DE BACIAS COM AQUISIÇÃO DE DADOS;EMPRESA PETROLÍFERA;MICRO OU PEQUENO;PÚBLICA;NÃO</v>
      </c>
      <c r="G1048" s="616" t="s">
        <v>1567</v>
      </c>
      <c r="H1048" s="617" t="str">
        <f t="shared" si="33"/>
        <v>O CAMPO A.8 NÃO PODE SER PREENCHIDO SE A INFORMAÇÃO DO CAMPO A.7 FOR DIFERENTE DE"EMPRESA BRASILEIRA".</v>
      </c>
    </row>
    <row r="1049" spans="1:8" ht="12" x14ac:dyDescent="0.3">
      <c r="A1049" s="614" t="s">
        <v>2047</v>
      </c>
      <c r="B1049" s="614" t="s">
        <v>233</v>
      </c>
      <c r="C1049" s="614" t="s">
        <v>261</v>
      </c>
      <c r="D1049" s="614" t="s">
        <v>250</v>
      </c>
      <c r="E1049" s="614" t="s">
        <v>2354</v>
      </c>
      <c r="F1049" s="615" t="str">
        <f t="shared" si="32"/>
        <v>ESTUDO DE BACIAS COM AQUISIÇÃO DE DADOS;EMPRESA PETROLÍFERA;MICRO OU PEQUENO;PÚBLICA;</v>
      </c>
      <c r="G1049" s="616" t="s">
        <v>1567</v>
      </c>
      <c r="H1049" s="617" t="str">
        <f t="shared" si="33"/>
        <v>O CAMPO A.8 NÃO PODE SER PREENCHIDO SE A INFORMAÇÃO DO CAMPO A.7 FOR DIFERENTE DE"EMPRESA BRASILEIRA".</v>
      </c>
    </row>
    <row r="1050" spans="1:8" ht="12" x14ac:dyDescent="0.3">
      <c r="A1050" s="614" t="s">
        <v>2047</v>
      </c>
      <c r="B1050" s="614" t="s">
        <v>233</v>
      </c>
      <c r="C1050" s="614" t="s">
        <v>261</v>
      </c>
      <c r="D1050" s="614" t="s">
        <v>251</v>
      </c>
      <c r="E1050" s="614" t="s">
        <v>3</v>
      </c>
      <c r="F1050" s="615" t="str">
        <f t="shared" si="32"/>
        <v>ESTUDO DE BACIAS COM AQUISIÇÃO DE DADOS;EMPRESA PETROLÍFERA;MICRO OU PEQUENO;PRIVADA;SIM</v>
      </c>
      <c r="G1050" s="616" t="s">
        <v>1567</v>
      </c>
      <c r="H1050" s="617" t="str">
        <f t="shared" si="33"/>
        <v>O CAMPO A.8 NÃO PODE SER PREENCHIDO SE A INFORMAÇÃO DO CAMPO A.7 FOR DIFERENTE DE"EMPRESA BRASILEIRA".</v>
      </c>
    </row>
    <row r="1051" spans="1:8" ht="12" x14ac:dyDescent="0.3">
      <c r="A1051" s="614" t="s">
        <v>2047</v>
      </c>
      <c r="B1051" s="614" t="s">
        <v>233</v>
      </c>
      <c r="C1051" s="614" t="s">
        <v>261</v>
      </c>
      <c r="D1051" s="614" t="s">
        <v>251</v>
      </c>
      <c r="E1051" s="614" t="s">
        <v>4</v>
      </c>
      <c r="F1051" s="615" t="str">
        <f t="shared" si="32"/>
        <v>ESTUDO DE BACIAS COM AQUISIÇÃO DE DADOS;EMPRESA PETROLÍFERA;MICRO OU PEQUENO;PRIVADA;NÃO</v>
      </c>
      <c r="G1051" s="616" t="s">
        <v>1567</v>
      </c>
      <c r="H1051" s="617" t="str">
        <f t="shared" si="33"/>
        <v>O CAMPO A.8 NÃO PODE SER PREENCHIDO SE A INFORMAÇÃO DO CAMPO A.7 FOR DIFERENTE DE"EMPRESA BRASILEIRA".</v>
      </c>
    </row>
    <row r="1052" spans="1:8" ht="12" x14ac:dyDescent="0.3">
      <c r="A1052" s="614" t="s">
        <v>2047</v>
      </c>
      <c r="B1052" s="614" t="s">
        <v>233</v>
      </c>
      <c r="C1052" s="614" t="s">
        <v>261</v>
      </c>
      <c r="D1052" s="614" t="s">
        <v>251</v>
      </c>
      <c r="E1052" s="614" t="s">
        <v>2354</v>
      </c>
      <c r="F1052" s="615" t="str">
        <f t="shared" si="32"/>
        <v>ESTUDO DE BACIAS COM AQUISIÇÃO DE DADOS;EMPRESA PETROLÍFERA;MICRO OU PEQUENO;PRIVADA;</v>
      </c>
      <c r="G1052" s="616" t="s">
        <v>1567</v>
      </c>
      <c r="H1052" s="617" t="str">
        <f t="shared" si="33"/>
        <v>O CAMPO A.8 NÃO PODE SER PREENCHIDO SE A INFORMAÇÃO DO CAMPO A.7 FOR DIFERENTE DE"EMPRESA BRASILEIRA".</v>
      </c>
    </row>
    <row r="1053" spans="1:8" ht="12" x14ac:dyDescent="0.3">
      <c r="A1053" s="614" t="s">
        <v>2047</v>
      </c>
      <c r="B1053" s="614" t="s">
        <v>233</v>
      </c>
      <c r="C1053" s="614" t="s">
        <v>261</v>
      </c>
      <c r="D1053" s="614" t="s">
        <v>2354</v>
      </c>
      <c r="E1053" s="614" t="s">
        <v>3</v>
      </c>
      <c r="F1053" s="615" t="str">
        <f t="shared" si="32"/>
        <v>ESTUDO DE BACIAS COM AQUISIÇÃO DE DADOS;EMPRESA PETROLÍFERA;MICRO OU PEQUENO;;SIM</v>
      </c>
      <c r="G1053" s="616" t="s">
        <v>1567</v>
      </c>
      <c r="H1053" s="617" t="str">
        <f t="shared" si="33"/>
        <v>O CAMPO A.8 NÃO PODE SER PREENCHIDO SE A INFORMAÇÃO DO CAMPO A.7 FOR DIFERENTE DE"EMPRESA BRASILEIRA".</v>
      </c>
    </row>
    <row r="1054" spans="1:8" ht="12" x14ac:dyDescent="0.3">
      <c r="A1054" s="614" t="s">
        <v>2047</v>
      </c>
      <c r="B1054" s="614" t="s">
        <v>233</v>
      </c>
      <c r="C1054" s="614" t="s">
        <v>261</v>
      </c>
      <c r="D1054" s="614" t="s">
        <v>2354</v>
      </c>
      <c r="E1054" s="614" t="s">
        <v>4</v>
      </c>
      <c r="F1054" s="615" t="str">
        <f t="shared" si="32"/>
        <v>ESTUDO DE BACIAS COM AQUISIÇÃO DE DADOS;EMPRESA PETROLÍFERA;MICRO OU PEQUENO;;NÃO</v>
      </c>
      <c r="G1054" s="616" t="s">
        <v>1567</v>
      </c>
      <c r="H1054" s="617" t="str">
        <f t="shared" si="33"/>
        <v>O CAMPO A.8 NÃO PODE SER PREENCHIDO SE A INFORMAÇÃO DO CAMPO A.7 FOR DIFERENTE DE"EMPRESA BRASILEIRA".</v>
      </c>
    </row>
    <row r="1055" spans="1:8" ht="12" x14ac:dyDescent="0.3">
      <c r="A1055" s="614" t="s">
        <v>2047</v>
      </c>
      <c r="B1055" s="614" t="s">
        <v>233</v>
      </c>
      <c r="C1055" s="614" t="s">
        <v>261</v>
      </c>
      <c r="D1055" s="614" t="s">
        <v>2354</v>
      </c>
      <c r="E1055" s="614" t="s">
        <v>2354</v>
      </c>
      <c r="F1055" s="615" t="str">
        <f t="shared" si="32"/>
        <v>ESTUDO DE BACIAS COM AQUISIÇÃO DE DADOS;EMPRESA PETROLÍFERA;MICRO OU PEQUENO;;</v>
      </c>
      <c r="G1055" s="616" t="s">
        <v>1567</v>
      </c>
      <c r="H1055" s="617" t="str">
        <f t="shared" si="33"/>
        <v>O CAMPO A.8 NÃO PODE SER PREENCHIDO SE A INFORMAÇÃO DO CAMPO A.7 FOR DIFERENTE DE"EMPRESA BRASILEIRA".</v>
      </c>
    </row>
    <row r="1056" spans="1:8" ht="12" x14ac:dyDescent="0.3">
      <c r="A1056" s="614" t="s">
        <v>2047</v>
      </c>
      <c r="B1056" s="614" t="s">
        <v>233</v>
      </c>
      <c r="C1056" s="614" t="s">
        <v>243</v>
      </c>
      <c r="D1056" s="614" t="s">
        <v>250</v>
      </c>
      <c r="E1056" s="614" t="s">
        <v>3</v>
      </c>
      <c r="F1056" s="615" t="str">
        <f t="shared" si="32"/>
        <v>ESTUDO DE BACIAS COM AQUISIÇÃO DE DADOS;EMPRESA PETROLÍFERA;MÉDIO;PÚBLICA;SIM</v>
      </c>
      <c r="G1056" s="616" t="s">
        <v>1567</v>
      </c>
      <c r="H1056" s="617" t="str">
        <f t="shared" si="33"/>
        <v>O CAMPO A.8 NÃO PODE SER PREENCHIDO SE A INFORMAÇÃO DO CAMPO A.7 FOR DIFERENTE DE"EMPRESA BRASILEIRA".</v>
      </c>
    </row>
    <row r="1057" spans="1:8" ht="12" x14ac:dyDescent="0.3">
      <c r="A1057" s="614" t="s">
        <v>2047</v>
      </c>
      <c r="B1057" s="614" t="s">
        <v>233</v>
      </c>
      <c r="C1057" s="614" t="s">
        <v>243</v>
      </c>
      <c r="D1057" s="614" t="s">
        <v>250</v>
      </c>
      <c r="E1057" s="614" t="s">
        <v>4</v>
      </c>
      <c r="F1057" s="615" t="str">
        <f t="shared" si="32"/>
        <v>ESTUDO DE BACIAS COM AQUISIÇÃO DE DADOS;EMPRESA PETROLÍFERA;MÉDIO;PÚBLICA;NÃO</v>
      </c>
      <c r="G1057" s="616" t="s">
        <v>1567</v>
      </c>
      <c r="H1057" s="617" t="str">
        <f t="shared" si="33"/>
        <v>O CAMPO A.8 NÃO PODE SER PREENCHIDO SE A INFORMAÇÃO DO CAMPO A.7 FOR DIFERENTE DE"EMPRESA BRASILEIRA".</v>
      </c>
    </row>
    <row r="1058" spans="1:8" ht="12" x14ac:dyDescent="0.3">
      <c r="A1058" s="614" t="s">
        <v>2047</v>
      </c>
      <c r="B1058" s="614" t="s">
        <v>233</v>
      </c>
      <c r="C1058" s="614" t="s">
        <v>243</v>
      </c>
      <c r="D1058" s="614" t="s">
        <v>250</v>
      </c>
      <c r="E1058" s="614" t="s">
        <v>2354</v>
      </c>
      <c r="F1058" s="615" t="str">
        <f t="shared" si="32"/>
        <v>ESTUDO DE BACIAS COM AQUISIÇÃO DE DADOS;EMPRESA PETROLÍFERA;MÉDIO;PÚBLICA;</v>
      </c>
      <c r="G1058" s="616" t="s">
        <v>1567</v>
      </c>
      <c r="H1058" s="617" t="str">
        <f t="shared" si="33"/>
        <v>O CAMPO A.8 NÃO PODE SER PREENCHIDO SE A INFORMAÇÃO DO CAMPO A.7 FOR DIFERENTE DE"EMPRESA BRASILEIRA".</v>
      </c>
    </row>
    <row r="1059" spans="1:8" ht="12" x14ac:dyDescent="0.3">
      <c r="A1059" s="614" t="s">
        <v>2047</v>
      </c>
      <c r="B1059" s="614" t="s">
        <v>233</v>
      </c>
      <c r="C1059" s="614" t="s">
        <v>243</v>
      </c>
      <c r="D1059" s="614" t="s">
        <v>251</v>
      </c>
      <c r="E1059" s="614" t="s">
        <v>3</v>
      </c>
      <c r="F1059" s="615" t="str">
        <f t="shared" si="32"/>
        <v>ESTUDO DE BACIAS COM AQUISIÇÃO DE DADOS;EMPRESA PETROLÍFERA;MÉDIO;PRIVADA;SIM</v>
      </c>
      <c r="G1059" s="616" t="s">
        <v>1567</v>
      </c>
      <c r="H1059" s="617" t="str">
        <f t="shared" si="33"/>
        <v>O CAMPO A.8 NÃO PODE SER PREENCHIDO SE A INFORMAÇÃO DO CAMPO A.7 FOR DIFERENTE DE"EMPRESA BRASILEIRA".</v>
      </c>
    </row>
    <row r="1060" spans="1:8" ht="12" x14ac:dyDescent="0.3">
      <c r="A1060" s="614" t="s">
        <v>2047</v>
      </c>
      <c r="B1060" s="614" t="s">
        <v>233</v>
      </c>
      <c r="C1060" s="614" t="s">
        <v>243</v>
      </c>
      <c r="D1060" s="614" t="s">
        <v>251</v>
      </c>
      <c r="E1060" s="614" t="s">
        <v>4</v>
      </c>
      <c r="F1060" s="615" t="str">
        <f t="shared" si="32"/>
        <v>ESTUDO DE BACIAS COM AQUISIÇÃO DE DADOS;EMPRESA PETROLÍFERA;MÉDIO;PRIVADA;NÃO</v>
      </c>
      <c r="G1060" s="616" t="s">
        <v>1567</v>
      </c>
      <c r="H1060" s="617" t="str">
        <f t="shared" si="33"/>
        <v>O CAMPO A.8 NÃO PODE SER PREENCHIDO SE A INFORMAÇÃO DO CAMPO A.7 FOR DIFERENTE DE"EMPRESA BRASILEIRA".</v>
      </c>
    </row>
    <row r="1061" spans="1:8" ht="12" x14ac:dyDescent="0.3">
      <c r="A1061" s="614" t="s">
        <v>2047</v>
      </c>
      <c r="B1061" s="614" t="s">
        <v>233</v>
      </c>
      <c r="C1061" s="614" t="s">
        <v>243</v>
      </c>
      <c r="D1061" s="614" t="s">
        <v>251</v>
      </c>
      <c r="E1061" s="614" t="s">
        <v>2354</v>
      </c>
      <c r="F1061" s="615" t="str">
        <f t="shared" si="32"/>
        <v>ESTUDO DE BACIAS COM AQUISIÇÃO DE DADOS;EMPRESA PETROLÍFERA;MÉDIO;PRIVADA;</v>
      </c>
      <c r="G1061" s="616" t="s">
        <v>1567</v>
      </c>
      <c r="H1061" s="617" t="str">
        <f t="shared" si="33"/>
        <v>O CAMPO A.8 NÃO PODE SER PREENCHIDO SE A INFORMAÇÃO DO CAMPO A.7 FOR DIFERENTE DE"EMPRESA BRASILEIRA".</v>
      </c>
    </row>
    <row r="1062" spans="1:8" ht="12" x14ac:dyDescent="0.3">
      <c r="A1062" s="614" t="s">
        <v>2047</v>
      </c>
      <c r="B1062" s="614" t="s">
        <v>233</v>
      </c>
      <c r="C1062" s="614" t="s">
        <v>243</v>
      </c>
      <c r="D1062" s="614" t="s">
        <v>2354</v>
      </c>
      <c r="E1062" s="614" t="s">
        <v>3</v>
      </c>
      <c r="F1062" s="615" t="str">
        <f t="shared" si="32"/>
        <v>ESTUDO DE BACIAS COM AQUISIÇÃO DE DADOS;EMPRESA PETROLÍFERA;MÉDIO;;SIM</v>
      </c>
      <c r="G1062" s="616" t="s">
        <v>1567</v>
      </c>
      <c r="H1062" s="617" t="str">
        <f t="shared" si="33"/>
        <v>O CAMPO A.8 NÃO PODE SER PREENCHIDO SE A INFORMAÇÃO DO CAMPO A.7 FOR DIFERENTE DE"EMPRESA BRASILEIRA".</v>
      </c>
    </row>
    <row r="1063" spans="1:8" ht="12" x14ac:dyDescent="0.3">
      <c r="A1063" s="614" t="s">
        <v>2047</v>
      </c>
      <c r="B1063" s="614" t="s">
        <v>233</v>
      </c>
      <c r="C1063" s="614" t="s">
        <v>243</v>
      </c>
      <c r="D1063" s="614" t="s">
        <v>2354</v>
      </c>
      <c r="E1063" s="614" t="s">
        <v>4</v>
      </c>
      <c r="F1063" s="615" t="str">
        <f t="shared" si="32"/>
        <v>ESTUDO DE BACIAS COM AQUISIÇÃO DE DADOS;EMPRESA PETROLÍFERA;MÉDIO;;NÃO</v>
      </c>
      <c r="G1063" s="616" t="s">
        <v>1567</v>
      </c>
      <c r="H1063" s="617" t="str">
        <f t="shared" si="33"/>
        <v>O CAMPO A.8 NÃO PODE SER PREENCHIDO SE A INFORMAÇÃO DO CAMPO A.7 FOR DIFERENTE DE"EMPRESA BRASILEIRA".</v>
      </c>
    </row>
    <row r="1064" spans="1:8" ht="12" x14ac:dyDescent="0.3">
      <c r="A1064" s="614" t="s">
        <v>2047</v>
      </c>
      <c r="B1064" s="614" t="s">
        <v>233</v>
      </c>
      <c r="C1064" s="614" t="s">
        <v>243</v>
      </c>
      <c r="D1064" s="614" t="s">
        <v>2354</v>
      </c>
      <c r="E1064" s="614" t="s">
        <v>2354</v>
      </c>
      <c r="F1064" s="615" t="str">
        <f t="shared" si="32"/>
        <v>ESTUDO DE BACIAS COM AQUISIÇÃO DE DADOS;EMPRESA PETROLÍFERA;MÉDIO;;</v>
      </c>
      <c r="G1064" s="616" t="s">
        <v>1567</v>
      </c>
      <c r="H1064" s="617" t="str">
        <f t="shared" si="33"/>
        <v>O CAMPO A.8 NÃO PODE SER PREENCHIDO SE A INFORMAÇÃO DO CAMPO A.7 FOR DIFERENTE DE"EMPRESA BRASILEIRA".</v>
      </c>
    </row>
    <row r="1065" spans="1:8" ht="12" x14ac:dyDescent="0.3">
      <c r="A1065" s="614" t="s">
        <v>2047</v>
      </c>
      <c r="B1065" s="614" t="s">
        <v>233</v>
      </c>
      <c r="C1065" s="614" t="s">
        <v>244</v>
      </c>
      <c r="D1065" s="614" t="s">
        <v>250</v>
      </c>
      <c r="E1065" s="614" t="s">
        <v>3</v>
      </c>
      <c r="F1065" s="615" t="str">
        <f t="shared" si="32"/>
        <v>ESTUDO DE BACIAS COM AQUISIÇÃO DE DADOS;EMPRESA PETROLÍFERA;GRANDE;PÚBLICA;SIM</v>
      </c>
      <c r="G1065" s="616" t="s">
        <v>1567</v>
      </c>
      <c r="H1065" s="617" t="str">
        <f t="shared" si="33"/>
        <v>O CAMPO A.8 NÃO PODE SER PREENCHIDO SE A INFORMAÇÃO DO CAMPO A.7 FOR DIFERENTE DE"EMPRESA BRASILEIRA".</v>
      </c>
    </row>
    <row r="1066" spans="1:8" ht="12" x14ac:dyDescent="0.3">
      <c r="A1066" s="614" t="s">
        <v>2047</v>
      </c>
      <c r="B1066" s="614" t="s">
        <v>233</v>
      </c>
      <c r="C1066" s="614" t="s">
        <v>244</v>
      </c>
      <c r="D1066" s="614" t="s">
        <v>250</v>
      </c>
      <c r="E1066" s="614" t="s">
        <v>4</v>
      </c>
      <c r="F1066" s="615" t="str">
        <f t="shared" si="32"/>
        <v>ESTUDO DE BACIAS COM AQUISIÇÃO DE DADOS;EMPRESA PETROLÍFERA;GRANDE;PÚBLICA;NÃO</v>
      </c>
      <c r="G1066" s="616" t="s">
        <v>1567</v>
      </c>
      <c r="H1066" s="617" t="str">
        <f t="shared" si="33"/>
        <v>O CAMPO A.8 NÃO PODE SER PREENCHIDO SE A INFORMAÇÃO DO CAMPO A.7 FOR DIFERENTE DE"EMPRESA BRASILEIRA".</v>
      </c>
    </row>
    <row r="1067" spans="1:8" ht="12" x14ac:dyDescent="0.3">
      <c r="A1067" s="614" t="s">
        <v>2047</v>
      </c>
      <c r="B1067" s="614" t="s">
        <v>233</v>
      </c>
      <c r="C1067" s="614" t="s">
        <v>244</v>
      </c>
      <c r="D1067" s="614" t="s">
        <v>250</v>
      </c>
      <c r="E1067" s="614" t="s">
        <v>2354</v>
      </c>
      <c r="F1067" s="615" t="str">
        <f t="shared" si="32"/>
        <v>ESTUDO DE BACIAS COM AQUISIÇÃO DE DADOS;EMPRESA PETROLÍFERA;GRANDE;PÚBLICA;</v>
      </c>
      <c r="G1067" s="616" t="s">
        <v>1567</v>
      </c>
      <c r="H1067" s="617" t="str">
        <f t="shared" si="33"/>
        <v>O CAMPO A.8 NÃO PODE SER PREENCHIDO SE A INFORMAÇÃO DO CAMPO A.7 FOR DIFERENTE DE"EMPRESA BRASILEIRA".</v>
      </c>
    </row>
    <row r="1068" spans="1:8" ht="12" x14ac:dyDescent="0.3">
      <c r="A1068" s="614" t="s">
        <v>2047</v>
      </c>
      <c r="B1068" s="614" t="s">
        <v>233</v>
      </c>
      <c r="C1068" s="614" t="s">
        <v>244</v>
      </c>
      <c r="D1068" s="614" t="s">
        <v>251</v>
      </c>
      <c r="E1068" s="614" t="s">
        <v>3</v>
      </c>
      <c r="F1068" s="615" t="str">
        <f t="shared" si="32"/>
        <v>ESTUDO DE BACIAS COM AQUISIÇÃO DE DADOS;EMPRESA PETROLÍFERA;GRANDE;PRIVADA;SIM</v>
      </c>
      <c r="G1068" s="616" t="s">
        <v>1567</v>
      </c>
      <c r="H1068" s="617" t="str">
        <f t="shared" si="33"/>
        <v>O CAMPO A.8 NÃO PODE SER PREENCHIDO SE A INFORMAÇÃO DO CAMPO A.7 FOR DIFERENTE DE"EMPRESA BRASILEIRA".</v>
      </c>
    </row>
    <row r="1069" spans="1:8" ht="12" x14ac:dyDescent="0.3">
      <c r="A1069" s="614" t="s">
        <v>2047</v>
      </c>
      <c r="B1069" s="614" t="s">
        <v>233</v>
      </c>
      <c r="C1069" s="614" t="s">
        <v>244</v>
      </c>
      <c r="D1069" s="614" t="s">
        <v>251</v>
      </c>
      <c r="E1069" s="614" t="s">
        <v>4</v>
      </c>
      <c r="F1069" s="615" t="str">
        <f t="shared" si="32"/>
        <v>ESTUDO DE BACIAS COM AQUISIÇÃO DE DADOS;EMPRESA PETROLÍFERA;GRANDE;PRIVADA;NÃO</v>
      </c>
      <c r="G1069" s="616" t="s">
        <v>1567</v>
      </c>
      <c r="H1069" s="617" t="str">
        <f t="shared" si="33"/>
        <v>O CAMPO A.8 NÃO PODE SER PREENCHIDO SE A INFORMAÇÃO DO CAMPO A.7 FOR DIFERENTE DE"EMPRESA BRASILEIRA".</v>
      </c>
    </row>
    <row r="1070" spans="1:8" ht="12" x14ac:dyDescent="0.3">
      <c r="A1070" s="614" t="s">
        <v>2047</v>
      </c>
      <c r="B1070" s="614" t="s">
        <v>233</v>
      </c>
      <c r="C1070" s="614" t="s">
        <v>244</v>
      </c>
      <c r="D1070" s="614" t="s">
        <v>251</v>
      </c>
      <c r="E1070" s="614" t="s">
        <v>2354</v>
      </c>
      <c r="F1070" s="615" t="str">
        <f t="shared" si="32"/>
        <v>ESTUDO DE BACIAS COM AQUISIÇÃO DE DADOS;EMPRESA PETROLÍFERA;GRANDE;PRIVADA;</v>
      </c>
      <c r="G1070" s="616" t="s">
        <v>1567</v>
      </c>
      <c r="H1070" s="617" t="str">
        <f t="shared" si="33"/>
        <v>O CAMPO A.8 NÃO PODE SER PREENCHIDO SE A INFORMAÇÃO DO CAMPO A.7 FOR DIFERENTE DE"EMPRESA BRASILEIRA".</v>
      </c>
    </row>
    <row r="1071" spans="1:8" ht="12" x14ac:dyDescent="0.3">
      <c r="A1071" s="614" t="s">
        <v>2047</v>
      </c>
      <c r="B1071" s="614" t="s">
        <v>233</v>
      </c>
      <c r="C1071" s="614" t="s">
        <v>244</v>
      </c>
      <c r="D1071" s="614" t="s">
        <v>2354</v>
      </c>
      <c r="E1071" s="614" t="s">
        <v>3</v>
      </c>
      <c r="F1071" s="615" t="str">
        <f t="shared" si="32"/>
        <v>ESTUDO DE BACIAS COM AQUISIÇÃO DE DADOS;EMPRESA PETROLÍFERA;GRANDE;;SIM</v>
      </c>
      <c r="G1071" s="616" t="s">
        <v>1567</v>
      </c>
      <c r="H1071" s="617" t="str">
        <f t="shared" si="33"/>
        <v>O CAMPO A.8 NÃO PODE SER PREENCHIDO SE A INFORMAÇÃO DO CAMPO A.7 FOR DIFERENTE DE"EMPRESA BRASILEIRA".</v>
      </c>
    </row>
    <row r="1072" spans="1:8" ht="12" x14ac:dyDescent="0.3">
      <c r="A1072" s="614" t="s">
        <v>2047</v>
      </c>
      <c r="B1072" s="614" t="s">
        <v>233</v>
      </c>
      <c r="C1072" s="614" t="s">
        <v>244</v>
      </c>
      <c r="D1072" s="614" t="s">
        <v>2354</v>
      </c>
      <c r="E1072" s="614" t="s">
        <v>4</v>
      </c>
      <c r="F1072" s="615" t="str">
        <f t="shared" si="32"/>
        <v>ESTUDO DE BACIAS COM AQUISIÇÃO DE DADOS;EMPRESA PETROLÍFERA;GRANDE;;NÃO</v>
      </c>
      <c r="G1072" s="616" t="s">
        <v>1567</v>
      </c>
      <c r="H1072" s="617" t="str">
        <f t="shared" si="33"/>
        <v>O CAMPO A.8 NÃO PODE SER PREENCHIDO SE A INFORMAÇÃO DO CAMPO A.7 FOR DIFERENTE DE"EMPRESA BRASILEIRA".</v>
      </c>
    </row>
    <row r="1073" spans="1:8" ht="12" x14ac:dyDescent="0.3">
      <c r="A1073" s="614" t="s">
        <v>2047</v>
      </c>
      <c r="B1073" s="614" t="s">
        <v>233</v>
      </c>
      <c r="C1073" s="614" t="s">
        <v>244</v>
      </c>
      <c r="D1073" s="614" t="s">
        <v>2354</v>
      </c>
      <c r="E1073" s="614" t="s">
        <v>2354</v>
      </c>
      <c r="F1073" s="615" t="str">
        <f t="shared" si="32"/>
        <v>ESTUDO DE BACIAS COM AQUISIÇÃO DE DADOS;EMPRESA PETROLÍFERA;GRANDE;;</v>
      </c>
      <c r="G1073" s="616" t="s">
        <v>1567</v>
      </c>
      <c r="H1073" s="617" t="str">
        <f t="shared" si="33"/>
        <v>O CAMPO A.8 NÃO PODE SER PREENCHIDO SE A INFORMAÇÃO DO CAMPO A.7 FOR DIFERENTE DE"EMPRESA BRASILEIRA".</v>
      </c>
    </row>
    <row r="1074" spans="1:8" ht="12" x14ac:dyDescent="0.3">
      <c r="A1074" s="614" t="s">
        <v>2047</v>
      </c>
      <c r="B1074" s="614" t="s">
        <v>233</v>
      </c>
      <c r="C1074" s="614" t="s">
        <v>2354</v>
      </c>
      <c r="D1074" s="614" t="s">
        <v>250</v>
      </c>
      <c r="E1074" s="614" t="s">
        <v>3</v>
      </c>
      <c r="F1074" s="615" t="str">
        <f t="shared" si="32"/>
        <v>ESTUDO DE BACIAS COM AQUISIÇÃO DE DADOS;EMPRESA PETROLÍFERA;;PÚBLICA;SIM</v>
      </c>
      <c r="G1074" s="616" t="s">
        <v>1567</v>
      </c>
      <c r="H1074" s="617" t="str">
        <f t="shared" si="33"/>
        <v>O CAMPO A.10 NÃO PODE SER PREENCHIDO SE A INFORMAÇÃO DO CAMPO A.7 FOR DIFERENTE DE"INSTITUIÇÃO CREDENCIADA".</v>
      </c>
    </row>
    <row r="1075" spans="1:8" ht="12" x14ac:dyDescent="0.3">
      <c r="A1075" s="614" t="s">
        <v>2047</v>
      </c>
      <c r="B1075" s="614" t="s">
        <v>233</v>
      </c>
      <c r="C1075" s="614" t="s">
        <v>2354</v>
      </c>
      <c r="D1075" s="614" t="s">
        <v>250</v>
      </c>
      <c r="E1075" s="614" t="s">
        <v>4</v>
      </c>
      <c r="F1075" s="615" t="str">
        <f t="shared" si="32"/>
        <v>ESTUDO DE BACIAS COM AQUISIÇÃO DE DADOS;EMPRESA PETROLÍFERA;;PÚBLICA;NÃO</v>
      </c>
      <c r="G1075" s="616" t="s">
        <v>1567</v>
      </c>
      <c r="H1075" s="617" t="str">
        <f t="shared" si="33"/>
        <v>O CAMPO A.10 NÃO PODE SER PREENCHIDO SE A INFORMAÇÃO DO CAMPO A.7 FOR DIFERENTE DE"INSTITUIÇÃO CREDENCIADA".</v>
      </c>
    </row>
    <row r="1076" spans="1:8" ht="12" x14ac:dyDescent="0.3">
      <c r="A1076" s="614" t="s">
        <v>2047</v>
      </c>
      <c r="B1076" s="614" t="s">
        <v>233</v>
      </c>
      <c r="C1076" s="614" t="s">
        <v>2354</v>
      </c>
      <c r="D1076" s="614" t="s">
        <v>250</v>
      </c>
      <c r="E1076" s="614" t="s">
        <v>2354</v>
      </c>
      <c r="F1076" s="615" t="str">
        <f t="shared" si="32"/>
        <v>ESTUDO DE BACIAS COM AQUISIÇÃO DE DADOS;EMPRESA PETROLÍFERA;;PÚBLICA;</v>
      </c>
      <c r="G1076" s="616" t="s">
        <v>1567</v>
      </c>
      <c r="H1076" s="617" t="str">
        <f t="shared" si="33"/>
        <v>O CAMPO A.10 NÃO PODE SER PREENCHIDO SE A INFORMAÇÃO DO CAMPO A.7 FOR DIFERENTE DE"INSTITUIÇÃO CREDENCIADA".</v>
      </c>
    </row>
    <row r="1077" spans="1:8" ht="12" x14ac:dyDescent="0.3">
      <c r="A1077" s="614" t="s">
        <v>2047</v>
      </c>
      <c r="B1077" s="614" t="s">
        <v>233</v>
      </c>
      <c r="C1077" s="614" t="s">
        <v>2354</v>
      </c>
      <c r="D1077" s="614" t="s">
        <v>251</v>
      </c>
      <c r="E1077" s="614" t="s">
        <v>3</v>
      </c>
      <c r="F1077" s="615" t="str">
        <f t="shared" si="32"/>
        <v>ESTUDO DE BACIAS COM AQUISIÇÃO DE DADOS;EMPRESA PETROLÍFERA;;PRIVADA;SIM</v>
      </c>
      <c r="G1077" s="616" t="s">
        <v>1567</v>
      </c>
      <c r="H1077" s="617" t="str">
        <f t="shared" si="33"/>
        <v>O CAMPO A.10 NÃO PODE SER PREENCHIDO SE A INFORMAÇÃO DO CAMPO A.7 FOR DIFERENTE DE"INSTITUIÇÃO CREDENCIADA".</v>
      </c>
    </row>
    <row r="1078" spans="1:8" ht="12" x14ac:dyDescent="0.3">
      <c r="A1078" s="614" t="s">
        <v>2047</v>
      </c>
      <c r="B1078" s="614" t="s">
        <v>233</v>
      </c>
      <c r="C1078" s="614" t="s">
        <v>2354</v>
      </c>
      <c r="D1078" s="614" t="s">
        <v>251</v>
      </c>
      <c r="E1078" s="614" t="s">
        <v>4</v>
      </c>
      <c r="F1078" s="615" t="str">
        <f t="shared" si="32"/>
        <v>ESTUDO DE BACIAS COM AQUISIÇÃO DE DADOS;EMPRESA PETROLÍFERA;;PRIVADA;NÃO</v>
      </c>
      <c r="G1078" s="616" t="s">
        <v>1567</v>
      </c>
      <c r="H1078" s="617" t="str">
        <f t="shared" si="33"/>
        <v>O CAMPO A.10 NÃO PODE SER PREENCHIDO SE A INFORMAÇÃO DO CAMPO A.7 FOR DIFERENTE DE"INSTITUIÇÃO CREDENCIADA".</v>
      </c>
    </row>
    <row r="1079" spans="1:8" ht="12" x14ac:dyDescent="0.3">
      <c r="A1079" s="614" t="s">
        <v>2047</v>
      </c>
      <c r="B1079" s="614" t="s">
        <v>233</v>
      </c>
      <c r="C1079" s="614" t="s">
        <v>2354</v>
      </c>
      <c r="D1079" s="614" t="s">
        <v>251</v>
      </c>
      <c r="E1079" s="614" t="s">
        <v>2354</v>
      </c>
      <c r="F1079" s="615" t="str">
        <f t="shared" si="32"/>
        <v>ESTUDO DE BACIAS COM AQUISIÇÃO DE DADOS;EMPRESA PETROLÍFERA;;PRIVADA;</v>
      </c>
      <c r="G1079" s="616" t="s">
        <v>1567</v>
      </c>
      <c r="H1079" s="617" t="str">
        <f t="shared" si="33"/>
        <v>O CAMPO A.10 NÃO PODE SER PREENCHIDO SE A INFORMAÇÃO DO CAMPO A.7 FOR DIFERENTE DE"INSTITUIÇÃO CREDENCIADA".</v>
      </c>
    </row>
    <row r="1080" spans="1:8" ht="12" x14ac:dyDescent="0.3">
      <c r="A1080" s="614" t="s">
        <v>2047</v>
      </c>
      <c r="B1080" s="614" t="s">
        <v>233</v>
      </c>
      <c r="C1080" s="614" t="s">
        <v>2354</v>
      </c>
      <c r="D1080" s="614" t="s">
        <v>2354</v>
      </c>
      <c r="E1080" s="614" t="s">
        <v>3</v>
      </c>
      <c r="F1080" s="615" t="str">
        <f t="shared" si="32"/>
        <v>ESTUDO DE BACIAS COM AQUISIÇÃO DE DADOS;EMPRESA PETROLÍFERA;;;SIM</v>
      </c>
      <c r="G1080" s="616" t="s">
        <v>1567</v>
      </c>
      <c r="H1080" s="617" t="str">
        <f t="shared" si="33"/>
        <v>O CAMPO A.11 NÃO PODE SER PREENCHIDO SE A INFORMAÇÃO DO CAMPO A.7 FOR DIFERENTE DE"INSTITUIÇÃO CREDENCIADA" OU SE A INFIRMAÇÃO DO CAMPO A.10 FOR DIFERENTE DE "PRIVADA".</v>
      </c>
    </row>
    <row r="1081" spans="1:8" ht="12" x14ac:dyDescent="0.3">
      <c r="A1081" s="614" t="s">
        <v>2047</v>
      </c>
      <c r="B1081" s="614" t="s">
        <v>233</v>
      </c>
      <c r="C1081" s="614" t="s">
        <v>2354</v>
      </c>
      <c r="D1081" s="614" t="s">
        <v>2354</v>
      </c>
      <c r="E1081" s="614" t="s">
        <v>4</v>
      </c>
      <c r="F1081" s="615" t="str">
        <f t="shared" si="32"/>
        <v>ESTUDO DE BACIAS COM AQUISIÇÃO DE DADOS;EMPRESA PETROLÍFERA;;;NÃO</v>
      </c>
      <c r="G1081" s="616" t="s">
        <v>1567</v>
      </c>
      <c r="H1081" s="617" t="str">
        <f t="shared" si="33"/>
        <v>O CAMPO A.11 NÃO PODE SER PREENCHIDO SE A INFORMAÇÃO DO CAMPO A.7 FOR DIFERENTE DE"INSTITUIÇÃO CREDENCIADA" OU SE A INFIRMAÇÃO DO CAMPO A.10 FOR DIFERENTE DE "PRIVADA".</v>
      </c>
    </row>
    <row r="1082" spans="1:8" ht="12" x14ac:dyDescent="0.3">
      <c r="A1082" s="614" t="s">
        <v>2047</v>
      </c>
      <c r="B1082" s="614" t="s">
        <v>233</v>
      </c>
      <c r="C1082" s="614" t="s">
        <v>2354</v>
      </c>
      <c r="D1082" s="614" t="s">
        <v>2354</v>
      </c>
      <c r="E1082" s="614" t="s">
        <v>2354</v>
      </c>
      <c r="F1082" s="615" t="str">
        <f t="shared" si="32"/>
        <v>ESTUDO DE BACIAS COM AQUISIÇÃO DE DADOS;EMPRESA PETROLÍFERA;;;</v>
      </c>
      <c r="G1082" s="616" t="s">
        <v>1567</v>
      </c>
      <c r="H1082" s="617" t="str">
        <f t="shared" si="33"/>
        <v>O EXECUTOR INFORMADO NÃO PODE EXECUTAR PROJETOS OU PROGRAMAS COM A QUALIFICAÇÃO SELECIONADA</v>
      </c>
    </row>
    <row r="1083" spans="1:8" ht="12" x14ac:dyDescent="0.3">
      <c r="A1083" s="614" t="s">
        <v>2048</v>
      </c>
      <c r="B1083" s="614" t="s">
        <v>233</v>
      </c>
      <c r="C1083" s="614" t="s">
        <v>261</v>
      </c>
      <c r="D1083" s="614" t="s">
        <v>250</v>
      </c>
      <c r="E1083" s="614" t="s">
        <v>3</v>
      </c>
      <c r="F1083" s="615" t="str">
        <f t="shared" si="32"/>
        <v>FORMAÇÃO DE RECURSOS HUMANOS;EMPRESA PETROLÍFERA;MICRO OU PEQUENO;PÚBLICA;SIM</v>
      </c>
      <c r="G1083" s="616" t="s">
        <v>1567</v>
      </c>
      <c r="H1083" s="617" t="str">
        <f t="shared" si="33"/>
        <v>O CAMPO A.8 NÃO PODE SER PREENCHIDO SE A INFORMAÇÃO DO CAMPO A.7 FOR DIFERENTE DE"EMPRESA BRASILEIRA".</v>
      </c>
    </row>
    <row r="1084" spans="1:8" ht="12" x14ac:dyDescent="0.3">
      <c r="A1084" s="614" t="s">
        <v>2048</v>
      </c>
      <c r="B1084" s="614" t="s">
        <v>233</v>
      </c>
      <c r="C1084" s="614" t="s">
        <v>261</v>
      </c>
      <c r="D1084" s="614" t="s">
        <v>250</v>
      </c>
      <c r="E1084" s="614" t="s">
        <v>4</v>
      </c>
      <c r="F1084" s="615" t="str">
        <f t="shared" si="32"/>
        <v>FORMAÇÃO DE RECURSOS HUMANOS;EMPRESA PETROLÍFERA;MICRO OU PEQUENO;PÚBLICA;NÃO</v>
      </c>
      <c r="G1084" s="616" t="s">
        <v>1567</v>
      </c>
      <c r="H1084" s="617" t="str">
        <f t="shared" si="33"/>
        <v>O CAMPO A.8 NÃO PODE SER PREENCHIDO SE A INFORMAÇÃO DO CAMPO A.7 FOR DIFERENTE DE"EMPRESA BRASILEIRA".</v>
      </c>
    </row>
    <row r="1085" spans="1:8" ht="12" x14ac:dyDescent="0.3">
      <c r="A1085" s="614" t="s">
        <v>2048</v>
      </c>
      <c r="B1085" s="614" t="s">
        <v>233</v>
      </c>
      <c r="C1085" s="614" t="s">
        <v>261</v>
      </c>
      <c r="D1085" s="614" t="s">
        <v>250</v>
      </c>
      <c r="E1085" s="614" t="s">
        <v>2354</v>
      </c>
      <c r="F1085" s="615" t="str">
        <f t="shared" si="32"/>
        <v>FORMAÇÃO DE RECURSOS HUMANOS;EMPRESA PETROLÍFERA;MICRO OU PEQUENO;PÚBLICA;</v>
      </c>
      <c r="G1085" s="616" t="s">
        <v>1567</v>
      </c>
      <c r="H1085" s="617" t="str">
        <f t="shared" si="33"/>
        <v>O CAMPO A.8 NÃO PODE SER PREENCHIDO SE A INFORMAÇÃO DO CAMPO A.7 FOR DIFERENTE DE"EMPRESA BRASILEIRA".</v>
      </c>
    </row>
    <row r="1086" spans="1:8" ht="12" x14ac:dyDescent="0.3">
      <c r="A1086" s="614" t="s">
        <v>2048</v>
      </c>
      <c r="B1086" s="614" t="s">
        <v>233</v>
      </c>
      <c r="C1086" s="614" t="s">
        <v>261</v>
      </c>
      <c r="D1086" s="614" t="s">
        <v>251</v>
      </c>
      <c r="E1086" s="614" t="s">
        <v>3</v>
      </c>
      <c r="F1086" s="615" t="str">
        <f t="shared" si="32"/>
        <v>FORMAÇÃO DE RECURSOS HUMANOS;EMPRESA PETROLÍFERA;MICRO OU PEQUENO;PRIVADA;SIM</v>
      </c>
      <c r="G1086" s="616" t="s">
        <v>1567</v>
      </c>
      <c r="H1086" s="617" t="str">
        <f t="shared" si="33"/>
        <v>O CAMPO A.8 NÃO PODE SER PREENCHIDO SE A INFORMAÇÃO DO CAMPO A.7 FOR DIFERENTE DE"EMPRESA BRASILEIRA".</v>
      </c>
    </row>
    <row r="1087" spans="1:8" ht="12" x14ac:dyDescent="0.3">
      <c r="A1087" s="614" t="s">
        <v>2048</v>
      </c>
      <c r="B1087" s="614" t="s">
        <v>233</v>
      </c>
      <c r="C1087" s="614" t="s">
        <v>261</v>
      </c>
      <c r="D1087" s="614" t="s">
        <v>251</v>
      </c>
      <c r="E1087" s="614" t="s">
        <v>4</v>
      </c>
      <c r="F1087" s="615" t="str">
        <f t="shared" si="32"/>
        <v>FORMAÇÃO DE RECURSOS HUMANOS;EMPRESA PETROLÍFERA;MICRO OU PEQUENO;PRIVADA;NÃO</v>
      </c>
      <c r="G1087" s="616" t="s">
        <v>1567</v>
      </c>
      <c r="H1087" s="617" t="str">
        <f t="shared" si="33"/>
        <v>O CAMPO A.8 NÃO PODE SER PREENCHIDO SE A INFORMAÇÃO DO CAMPO A.7 FOR DIFERENTE DE"EMPRESA BRASILEIRA".</v>
      </c>
    </row>
    <row r="1088" spans="1:8" ht="12" x14ac:dyDescent="0.3">
      <c r="A1088" s="614" t="s">
        <v>2048</v>
      </c>
      <c r="B1088" s="614" t="s">
        <v>233</v>
      </c>
      <c r="C1088" s="614" t="s">
        <v>261</v>
      </c>
      <c r="D1088" s="614" t="s">
        <v>251</v>
      </c>
      <c r="E1088" s="614" t="s">
        <v>2354</v>
      </c>
      <c r="F1088" s="615" t="str">
        <f t="shared" si="32"/>
        <v>FORMAÇÃO DE RECURSOS HUMANOS;EMPRESA PETROLÍFERA;MICRO OU PEQUENO;PRIVADA;</v>
      </c>
      <c r="G1088" s="616" t="s">
        <v>1567</v>
      </c>
      <c r="H1088" s="617" t="str">
        <f t="shared" si="33"/>
        <v>O CAMPO A.8 NÃO PODE SER PREENCHIDO SE A INFORMAÇÃO DO CAMPO A.7 FOR DIFERENTE DE"EMPRESA BRASILEIRA".</v>
      </c>
    </row>
    <row r="1089" spans="1:8" ht="12" x14ac:dyDescent="0.3">
      <c r="A1089" s="614" t="s">
        <v>2048</v>
      </c>
      <c r="B1089" s="614" t="s">
        <v>233</v>
      </c>
      <c r="C1089" s="614" t="s">
        <v>261</v>
      </c>
      <c r="D1089" s="614" t="s">
        <v>2354</v>
      </c>
      <c r="E1089" s="614" t="s">
        <v>3</v>
      </c>
      <c r="F1089" s="615" t="str">
        <f t="shared" si="32"/>
        <v>FORMAÇÃO DE RECURSOS HUMANOS;EMPRESA PETROLÍFERA;MICRO OU PEQUENO;;SIM</v>
      </c>
      <c r="G1089" s="616" t="s">
        <v>1567</v>
      </c>
      <c r="H1089" s="617" t="str">
        <f t="shared" si="33"/>
        <v>O CAMPO A.8 NÃO PODE SER PREENCHIDO SE A INFORMAÇÃO DO CAMPO A.7 FOR DIFERENTE DE"EMPRESA BRASILEIRA".</v>
      </c>
    </row>
    <row r="1090" spans="1:8" ht="12" x14ac:dyDescent="0.3">
      <c r="A1090" s="614" t="s">
        <v>2048</v>
      </c>
      <c r="B1090" s="614" t="s">
        <v>233</v>
      </c>
      <c r="C1090" s="614" t="s">
        <v>261</v>
      </c>
      <c r="D1090" s="614" t="s">
        <v>2354</v>
      </c>
      <c r="E1090" s="614" t="s">
        <v>4</v>
      </c>
      <c r="F1090" s="615" t="str">
        <f t="shared" si="32"/>
        <v>FORMAÇÃO DE RECURSOS HUMANOS;EMPRESA PETROLÍFERA;MICRO OU PEQUENO;;NÃO</v>
      </c>
      <c r="G1090" s="616" t="s">
        <v>1567</v>
      </c>
      <c r="H1090" s="617" t="str">
        <f t="shared" si="33"/>
        <v>O CAMPO A.8 NÃO PODE SER PREENCHIDO SE A INFORMAÇÃO DO CAMPO A.7 FOR DIFERENTE DE"EMPRESA BRASILEIRA".</v>
      </c>
    </row>
    <row r="1091" spans="1:8" ht="12" x14ac:dyDescent="0.3">
      <c r="A1091" s="614" t="s">
        <v>2048</v>
      </c>
      <c r="B1091" s="614" t="s">
        <v>233</v>
      </c>
      <c r="C1091" s="614" t="s">
        <v>261</v>
      </c>
      <c r="D1091" s="614" t="s">
        <v>2354</v>
      </c>
      <c r="E1091" s="614" t="s">
        <v>2354</v>
      </c>
      <c r="F1091" s="615" t="str">
        <f t="shared" ref="F1091:F1154" si="34">CONCATENATE(A1091,";",B1091,";",C1091,";",D1091,";",E1091)</f>
        <v>FORMAÇÃO DE RECURSOS HUMANOS;EMPRESA PETROLÍFERA;MICRO OU PEQUENO;;</v>
      </c>
      <c r="G1091" s="616" t="s">
        <v>1567</v>
      </c>
      <c r="H1091" s="617" t="str">
        <f t="shared" ref="H1091:H1154" si="35">IF(AND(B1091=$J$7,C1091=""),$K$12,IF(AND(B1091&lt;&gt;$J$7,C1091&lt;&gt;""),$K$13,IF(AND(B1091=$J$5,D1091=""),$K$14,IF(AND(B1091&lt;&gt;$J$5,D1091&lt;&gt;""),$K$15,IF(AND(B1091=$J$5,D1091=$M$6,E1091=""),$K$16,IF(AND(OR(B1091&lt;&gt;$J$5,D1091&lt;&gt;$M$6),E1091&lt;&gt;""),$K$17,IF(G1091="N",$K$18,"")))))))</f>
        <v>O CAMPO A.8 NÃO PODE SER PREENCHIDO SE A INFORMAÇÃO DO CAMPO A.7 FOR DIFERENTE DE"EMPRESA BRASILEIRA".</v>
      </c>
    </row>
    <row r="1092" spans="1:8" ht="12" x14ac:dyDescent="0.3">
      <c r="A1092" s="614" t="s">
        <v>2048</v>
      </c>
      <c r="B1092" s="614" t="s">
        <v>233</v>
      </c>
      <c r="C1092" s="614" t="s">
        <v>243</v>
      </c>
      <c r="D1092" s="614" t="s">
        <v>250</v>
      </c>
      <c r="E1092" s="614" t="s">
        <v>3</v>
      </c>
      <c r="F1092" s="615" t="str">
        <f t="shared" si="34"/>
        <v>FORMAÇÃO DE RECURSOS HUMANOS;EMPRESA PETROLÍFERA;MÉDIO;PÚBLICA;SIM</v>
      </c>
      <c r="G1092" s="616" t="s">
        <v>1567</v>
      </c>
      <c r="H1092" s="617" t="str">
        <f t="shared" si="35"/>
        <v>O CAMPO A.8 NÃO PODE SER PREENCHIDO SE A INFORMAÇÃO DO CAMPO A.7 FOR DIFERENTE DE"EMPRESA BRASILEIRA".</v>
      </c>
    </row>
    <row r="1093" spans="1:8" ht="12" x14ac:dyDescent="0.3">
      <c r="A1093" s="614" t="s">
        <v>2048</v>
      </c>
      <c r="B1093" s="614" t="s">
        <v>233</v>
      </c>
      <c r="C1093" s="614" t="s">
        <v>243</v>
      </c>
      <c r="D1093" s="614" t="s">
        <v>250</v>
      </c>
      <c r="E1093" s="614" t="s">
        <v>4</v>
      </c>
      <c r="F1093" s="615" t="str">
        <f t="shared" si="34"/>
        <v>FORMAÇÃO DE RECURSOS HUMANOS;EMPRESA PETROLÍFERA;MÉDIO;PÚBLICA;NÃO</v>
      </c>
      <c r="G1093" s="616" t="s">
        <v>1567</v>
      </c>
      <c r="H1093" s="617" t="str">
        <f t="shared" si="35"/>
        <v>O CAMPO A.8 NÃO PODE SER PREENCHIDO SE A INFORMAÇÃO DO CAMPO A.7 FOR DIFERENTE DE"EMPRESA BRASILEIRA".</v>
      </c>
    </row>
    <row r="1094" spans="1:8" ht="12" x14ac:dyDescent="0.3">
      <c r="A1094" s="614" t="s">
        <v>2048</v>
      </c>
      <c r="B1094" s="614" t="s">
        <v>233</v>
      </c>
      <c r="C1094" s="614" t="s">
        <v>243</v>
      </c>
      <c r="D1094" s="614" t="s">
        <v>250</v>
      </c>
      <c r="E1094" s="614" t="s">
        <v>2354</v>
      </c>
      <c r="F1094" s="615" t="str">
        <f t="shared" si="34"/>
        <v>FORMAÇÃO DE RECURSOS HUMANOS;EMPRESA PETROLÍFERA;MÉDIO;PÚBLICA;</v>
      </c>
      <c r="G1094" s="616" t="s">
        <v>1567</v>
      </c>
      <c r="H1094" s="617" t="str">
        <f t="shared" si="35"/>
        <v>O CAMPO A.8 NÃO PODE SER PREENCHIDO SE A INFORMAÇÃO DO CAMPO A.7 FOR DIFERENTE DE"EMPRESA BRASILEIRA".</v>
      </c>
    </row>
    <row r="1095" spans="1:8" ht="12" x14ac:dyDescent="0.3">
      <c r="A1095" s="614" t="s">
        <v>2048</v>
      </c>
      <c r="B1095" s="614" t="s">
        <v>233</v>
      </c>
      <c r="C1095" s="614" t="s">
        <v>243</v>
      </c>
      <c r="D1095" s="614" t="s">
        <v>251</v>
      </c>
      <c r="E1095" s="614" t="s">
        <v>3</v>
      </c>
      <c r="F1095" s="615" t="str">
        <f t="shared" si="34"/>
        <v>FORMAÇÃO DE RECURSOS HUMANOS;EMPRESA PETROLÍFERA;MÉDIO;PRIVADA;SIM</v>
      </c>
      <c r="G1095" s="616" t="s">
        <v>1567</v>
      </c>
      <c r="H1095" s="617" t="str">
        <f t="shared" si="35"/>
        <v>O CAMPO A.8 NÃO PODE SER PREENCHIDO SE A INFORMAÇÃO DO CAMPO A.7 FOR DIFERENTE DE"EMPRESA BRASILEIRA".</v>
      </c>
    </row>
    <row r="1096" spans="1:8" ht="12" x14ac:dyDescent="0.3">
      <c r="A1096" s="614" t="s">
        <v>2048</v>
      </c>
      <c r="B1096" s="614" t="s">
        <v>233</v>
      </c>
      <c r="C1096" s="614" t="s">
        <v>243</v>
      </c>
      <c r="D1096" s="614" t="s">
        <v>251</v>
      </c>
      <c r="E1096" s="614" t="s">
        <v>4</v>
      </c>
      <c r="F1096" s="615" t="str">
        <f t="shared" si="34"/>
        <v>FORMAÇÃO DE RECURSOS HUMANOS;EMPRESA PETROLÍFERA;MÉDIO;PRIVADA;NÃO</v>
      </c>
      <c r="G1096" s="616" t="s">
        <v>1567</v>
      </c>
      <c r="H1096" s="617" t="str">
        <f t="shared" si="35"/>
        <v>O CAMPO A.8 NÃO PODE SER PREENCHIDO SE A INFORMAÇÃO DO CAMPO A.7 FOR DIFERENTE DE"EMPRESA BRASILEIRA".</v>
      </c>
    </row>
    <row r="1097" spans="1:8" ht="12" x14ac:dyDescent="0.3">
      <c r="A1097" s="614" t="s">
        <v>2048</v>
      </c>
      <c r="B1097" s="614" t="s">
        <v>233</v>
      </c>
      <c r="C1097" s="614" t="s">
        <v>243</v>
      </c>
      <c r="D1097" s="614" t="s">
        <v>251</v>
      </c>
      <c r="E1097" s="614" t="s">
        <v>2354</v>
      </c>
      <c r="F1097" s="615" t="str">
        <f t="shared" si="34"/>
        <v>FORMAÇÃO DE RECURSOS HUMANOS;EMPRESA PETROLÍFERA;MÉDIO;PRIVADA;</v>
      </c>
      <c r="G1097" s="616" t="s">
        <v>1567</v>
      </c>
      <c r="H1097" s="617" t="str">
        <f t="shared" si="35"/>
        <v>O CAMPO A.8 NÃO PODE SER PREENCHIDO SE A INFORMAÇÃO DO CAMPO A.7 FOR DIFERENTE DE"EMPRESA BRASILEIRA".</v>
      </c>
    </row>
    <row r="1098" spans="1:8" ht="12" x14ac:dyDescent="0.3">
      <c r="A1098" s="614" t="s">
        <v>2048</v>
      </c>
      <c r="B1098" s="614" t="s">
        <v>233</v>
      </c>
      <c r="C1098" s="614" t="s">
        <v>243</v>
      </c>
      <c r="D1098" s="614" t="s">
        <v>2354</v>
      </c>
      <c r="E1098" s="614" t="s">
        <v>3</v>
      </c>
      <c r="F1098" s="615" t="str">
        <f t="shared" si="34"/>
        <v>FORMAÇÃO DE RECURSOS HUMANOS;EMPRESA PETROLÍFERA;MÉDIO;;SIM</v>
      </c>
      <c r="G1098" s="616" t="s">
        <v>1567</v>
      </c>
      <c r="H1098" s="617" t="str">
        <f t="shared" si="35"/>
        <v>O CAMPO A.8 NÃO PODE SER PREENCHIDO SE A INFORMAÇÃO DO CAMPO A.7 FOR DIFERENTE DE"EMPRESA BRASILEIRA".</v>
      </c>
    </row>
    <row r="1099" spans="1:8" ht="12" x14ac:dyDescent="0.3">
      <c r="A1099" s="614" t="s">
        <v>2048</v>
      </c>
      <c r="B1099" s="614" t="s">
        <v>233</v>
      </c>
      <c r="C1099" s="614" t="s">
        <v>243</v>
      </c>
      <c r="D1099" s="614" t="s">
        <v>2354</v>
      </c>
      <c r="E1099" s="614" t="s">
        <v>4</v>
      </c>
      <c r="F1099" s="615" t="str">
        <f t="shared" si="34"/>
        <v>FORMAÇÃO DE RECURSOS HUMANOS;EMPRESA PETROLÍFERA;MÉDIO;;NÃO</v>
      </c>
      <c r="G1099" s="616" t="s">
        <v>1567</v>
      </c>
      <c r="H1099" s="617" t="str">
        <f t="shared" si="35"/>
        <v>O CAMPO A.8 NÃO PODE SER PREENCHIDO SE A INFORMAÇÃO DO CAMPO A.7 FOR DIFERENTE DE"EMPRESA BRASILEIRA".</v>
      </c>
    </row>
    <row r="1100" spans="1:8" ht="12" x14ac:dyDescent="0.3">
      <c r="A1100" s="614" t="s">
        <v>2048</v>
      </c>
      <c r="B1100" s="614" t="s">
        <v>233</v>
      </c>
      <c r="C1100" s="614" t="s">
        <v>243</v>
      </c>
      <c r="D1100" s="614" t="s">
        <v>2354</v>
      </c>
      <c r="E1100" s="614" t="s">
        <v>2354</v>
      </c>
      <c r="F1100" s="615" t="str">
        <f t="shared" si="34"/>
        <v>FORMAÇÃO DE RECURSOS HUMANOS;EMPRESA PETROLÍFERA;MÉDIO;;</v>
      </c>
      <c r="G1100" s="616" t="s">
        <v>1567</v>
      </c>
      <c r="H1100" s="617" t="str">
        <f t="shared" si="35"/>
        <v>O CAMPO A.8 NÃO PODE SER PREENCHIDO SE A INFORMAÇÃO DO CAMPO A.7 FOR DIFERENTE DE"EMPRESA BRASILEIRA".</v>
      </c>
    </row>
    <row r="1101" spans="1:8" ht="12" x14ac:dyDescent="0.3">
      <c r="A1101" s="614" t="s">
        <v>2048</v>
      </c>
      <c r="B1101" s="614" t="s">
        <v>233</v>
      </c>
      <c r="C1101" s="614" t="s">
        <v>244</v>
      </c>
      <c r="D1101" s="614" t="s">
        <v>250</v>
      </c>
      <c r="E1101" s="614" t="s">
        <v>3</v>
      </c>
      <c r="F1101" s="615" t="str">
        <f t="shared" si="34"/>
        <v>FORMAÇÃO DE RECURSOS HUMANOS;EMPRESA PETROLÍFERA;GRANDE;PÚBLICA;SIM</v>
      </c>
      <c r="G1101" s="616" t="s">
        <v>1567</v>
      </c>
      <c r="H1101" s="617" t="str">
        <f t="shared" si="35"/>
        <v>O CAMPO A.8 NÃO PODE SER PREENCHIDO SE A INFORMAÇÃO DO CAMPO A.7 FOR DIFERENTE DE"EMPRESA BRASILEIRA".</v>
      </c>
    </row>
    <row r="1102" spans="1:8" ht="12" x14ac:dyDescent="0.3">
      <c r="A1102" s="614" t="s">
        <v>2048</v>
      </c>
      <c r="B1102" s="614" t="s">
        <v>233</v>
      </c>
      <c r="C1102" s="614" t="s">
        <v>244</v>
      </c>
      <c r="D1102" s="614" t="s">
        <v>250</v>
      </c>
      <c r="E1102" s="614" t="s">
        <v>4</v>
      </c>
      <c r="F1102" s="615" t="str">
        <f t="shared" si="34"/>
        <v>FORMAÇÃO DE RECURSOS HUMANOS;EMPRESA PETROLÍFERA;GRANDE;PÚBLICA;NÃO</v>
      </c>
      <c r="G1102" s="616" t="s">
        <v>1567</v>
      </c>
      <c r="H1102" s="617" t="str">
        <f t="shared" si="35"/>
        <v>O CAMPO A.8 NÃO PODE SER PREENCHIDO SE A INFORMAÇÃO DO CAMPO A.7 FOR DIFERENTE DE"EMPRESA BRASILEIRA".</v>
      </c>
    </row>
    <row r="1103" spans="1:8" ht="12" x14ac:dyDescent="0.3">
      <c r="A1103" s="614" t="s">
        <v>2048</v>
      </c>
      <c r="B1103" s="614" t="s">
        <v>233</v>
      </c>
      <c r="C1103" s="614" t="s">
        <v>244</v>
      </c>
      <c r="D1103" s="614" t="s">
        <v>250</v>
      </c>
      <c r="E1103" s="614" t="s">
        <v>2354</v>
      </c>
      <c r="F1103" s="615" t="str">
        <f t="shared" si="34"/>
        <v>FORMAÇÃO DE RECURSOS HUMANOS;EMPRESA PETROLÍFERA;GRANDE;PÚBLICA;</v>
      </c>
      <c r="G1103" s="616" t="s">
        <v>1567</v>
      </c>
      <c r="H1103" s="617" t="str">
        <f t="shared" si="35"/>
        <v>O CAMPO A.8 NÃO PODE SER PREENCHIDO SE A INFORMAÇÃO DO CAMPO A.7 FOR DIFERENTE DE"EMPRESA BRASILEIRA".</v>
      </c>
    </row>
    <row r="1104" spans="1:8" ht="12" x14ac:dyDescent="0.3">
      <c r="A1104" s="614" t="s">
        <v>2048</v>
      </c>
      <c r="B1104" s="614" t="s">
        <v>233</v>
      </c>
      <c r="C1104" s="614" t="s">
        <v>244</v>
      </c>
      <c r="D1104" s="614" t="s">
        <v>251</v>
      </c>
      <c r="E1104" s="614" t="s">
        <v>3</v>
      </c>
      <c r="F1104" s="615" t="str">
        <f t="shared" si="34"/>
        <v>FORMAÇÃO DE RECURSOS HUMANOS;EMPRESA PETROLÍFERA;GRANDE;PRIVADA;SIM</v>
      </c>
      <c r="G1104" s="616" t="s">
        <v>1567</v>
      </c>
      <c r="H1104" s="617" t="str">
        <f t="shared" si="35"/>
        <v>O CAMPO A.8 NÃO PODE SER PREENCHIDO SE A INFORMAÇÃO DO CAMPO A.7 FOR DIFERENTE DE"EMPRESA BRASILEIRA".</v>
      </c>
    </row>
    <row r="1105" spans="1:8" ht="12" x14ac:dyDescent="0.3">
      <c r="A1105" s="614" t="s">
        <v>2048</v>
      </c>
      <c r="B1105" s="614" t="s">
        <v>233</v>
      </c>
      <c r="C1105" s="614" t="s">
        <v>244</v>
      </c>
      <c r="D1105" s="614" t="s">
        <v>251</v>
      </c>
      <c r="E1105" s="614" t="s">
        <v>4</v>
      </c>
      <c r="F1105" s="615" t="str">
        <f t="shared" si="34"/>
        <v>FORMAÇÃO DE RECURSOS HUMANOS;EMPRESA PETROLÍFERA;GRANDE;PRIVADA;NÃO</v>
      </c>
      <c r="G1105" s="616" t="s">
        <v>1567</v>
      </c>
      <c r="H1105" s="617" t="str">
        <f t="shared" si="35"/>
        <v>O CAMPO A.8 NÃO PODE SER PREENCHIDO SE A INFORMAÇÃO DO CAMPO A.7 FOR DIFERENTE DE"EMPRESA BRASILEIRA".</v>
      </c>
    </row>
    <row r="1106" spans="1:8" ht="12" x14ac:dyDescent="0.3">
      <c r="A1106" s="614" t="s">
        <v>2048</v>
      </c>
      <c r="B1106" s="614" t="s">
        <v>233</v>
      </c>
      <c r="C1106" s="614" t="s">
        <v>244</v>
      </c>
      <c r="D1106" s="614" t="s">
        <v>251</v>
      </c>
      <c r="E1106" s="614" t="s">
        <v>2354</v>
      </c>
      <c r="F1106" s="615" t="str">
        <f t="shared" si="34"/>
        <v>FORMAÇÃO DE RECURSOS HUMANOS;EMPRESA PETROLÍFERA;GRANDE;PRIVADA;</v>
      </c>
      <c r="G1106" s="616" t="s">
        <v>1567</v>
      </c>
      <c r="H1106" s="617" t="str">
        <f t="shared" si="35"/>
        <v>O CAMPO A.8 NÃO PODE SER PREENCHIDO SE A INFORMAÇÃO DO CAMPO A.7 FOR DIFERENTE DE"EMPRESA BRASILEIRA".</v>
      </c>
    </row>
    <row r="1107" spans="1:8" ht="12" x14ac:dyDescent="0.3">
      <c r="A1107" s="614" t="s">
        <v>2048</v>
      </c>
      <c r="B1107" s="614" t="s">
        <v>233</v>
      </c>
      <c r="C1107" s="614" t="s">
        <v>244</v>
      </c>
      <c r="D1107" s="614" t="s">
        <v>2354</v>
      </c>
      <c r="E1107" s="614" t="s">
        <v>3</v>
      </c>
      <c r="F1107" s="615" t="str">
        <f t="shared" si="34"/>
        <v>FORMAÇÃO DE RECURSOS HUMANOS;EMPRESA PETROLÍFERA;GRANDE;;SIM</v>
      </c>
      <c r="G1107" s="616" t="s">
        <v>1567</v>
      </c>
      <c r="H1107" s="617" t="str">
        <f t="shared" si="35"/>
        <v>O CAMPO A.8 NÃO PODE SER PREENCHIDO SE A INFORMAÇÃO DO CAMPO A.7 FOR DIFERENTE DE"EMPRESA BRASILEIRA".</v>
      </c>
    </row>
    <row r="1108" spans="1:8" ht="12" x14ac:dyDescent="0.3">
      <c r="A1108" s="614" t="s">
        <v>2048</v>
      </c>
      <c r="B1108" s="614" t="s">
        <v>233</v>
      </c>
      <c r="C1108" s="614" t="s">
        <v>244</v>
      </c>
      <c r="D1108" s="614" t="s">
        <v>2354</v>
      </c>
      <c r="E1108" s="614" t="s">
        <v>4</v>
      </c>
      <c r="F1108" s="615" t="str">
        <f t="shared" si="34"/>
        <v>FORMAÇÃO DE RECURSOS HUMANOS;EMPRESA PETROLÍFERA;GRANDE;;NÃO</v>
      </c>
      <c r="G1108" s="616" t="s">
        <v>1567</v>
      </c>
      <c r="H1108" s="617" t="str">
        <f t="shared" si="35"/>
        <v>O CAMPO A.8 NÃO PODE SER PREENCHIDO SE A INFORMAÇÃO DO CAMPO A.7 FOR DIFERENTE DE"EMPRESA BRASILEIRA".</v>
      </c>
    </row>
    <row r="1109" spans="1:8" ht="12" x14ac:dyDescent="0.3">
      <c r="A1109" s="614" t="s">
        <v>2048</v>
      </c>
      <c r="B1109" s="614" t="s">
        <v>233</v>
      </c>
      <c r="C1109" s="614" t="s">
        <v>244</v>
      </c>
      <c r="D1109" s="614" t="s">
        <v>2354</v>
      </c>
      <c r="E1109" s="614" t="s">
        <v>2354</v>
      </c>
      <c r="F1109" s="615" t="str">
        <f t="shared" si="34"/>
        <v>FORMAÇÃO DE RECURSOS HUMANOS;EMPRESA PETROLÍFERA;GRANDE;;</v>
      </c>
      <c r="G1109" s="616" t="s">
        <v>1567</v>
      </c>
      <c r="H1109" s="617" t="str">
        <f t="shared" si="35"/>
        <v>O CAMPO A.8 NÃO PODE SER PREENCHIDO SE A INFORMAÇÃO DO CAMPO A.7 FOR DIFERENTE DE"EMPRESA BRASILEIRA".</v>
      </c>
    </row>
    <row r="1110" spans="1:8" ht="12" x14ac:dyDescent="0.3">
      <c r="A1110" s="614" t="s">
        <v>2048</v>
      </c>
      <c r="B1110" s="614" t="s">
        <v>233</v>
      </c>
      <c r="C1110" s="614" t="s">
        <v>2354</v>
      </c>
      <c r="D1110" s="614" t="s">
        <v>250</v>
      </c>
      <c r="E1110" s="614" t="s">
        <v>3</v>
      </c>
      <c r="F1110" s="615" t="str">
        <f t="shared" si="34"/>
        <v>FORMAÇÃO DE RECURSOS HUMANOS;EMPRESA PETROLÍFERA;;PÚBLICA;SIM</v>
      </c>
      <c r="G1110" s="616" t="s">
        <v>1567</v>
      </c>
      <c r="H1110" s="617" t="str">
        <f t="shared" si="35"/>
        <v>O CAMPO A.10 NÃO PODE SER PREENCHIDO SE A INFORMAÇÃO DO CAMPO A.7 FOR DIFERENTE DE"INSTITUIÇÃO CREDENCIADA".</v>
      </c>
    </row>
    <row r="1111" spans="1:8" ht="12" x14ac:dyDescent="0.3">
      <c r="A1111" s="614" t="s">
        <v>2048</v>
      </c>
      <c r="B1111" s="614" t="s">
        <v>233</v>
      </c>
      <c r="C1111" s="614" t="s">
        <v>2354</v>
      </c>
      <c r="D1111" s="614" t="s">
        <v>250</v>
      </c>
      <c r="E1111" s="614" t="s">
        <v>4</v>
      </c>
      <c r="F1111" s="615" t="str">
        <f t="shared" si="34"/>
        <v>FORMAÇÃO DE RECURSOS HUMANOS;EMPRESA PETROLÍFERA;;PÚBLICA;NÃO</v>
      </c>
      <c r="G1111" s="616" t="s">
        <v>1567</v>
      </c>
      <c r="H1111" s="617" t="str">
        <f t="shared" si="35"/>
        <v>O CAMPO A.10 NÃO PODE SER PREENCHIDO SE A INFORMAÇÃO DO CAMPO A.7 FOR DIFERENTE DE"INSTITUIÇÃO CREDENCIADA".</v>
      </c>
    </row>
    <row r="1112" spans="1:8" ht="12" x14ac:dyDescent="0.3">
      <c r="A1112" s="614" t="s">
        <v>2048</v>
      </c>
      <c r="B1112" s="614" t="s">
        <v>233</v>
      </c>
      <c r="C1112" s="614" t="s">
        <v>2354</v>
      </c>
      <c r="D1112" s="614" t="s">
        <v>250</v>
      </c>
      <c r="E1112" s="614" t="s">
        <v>2354</v>
      </c>
      <c r="F1112" s="615" t="str">
        <f t="shared" si="34"/>
        <v>FORMAÇÃO DE RECURSOS HUMANOS;EMPRESA PETROLÍFERA;;PÚBLICA;</v>
      </c>
      <c r="G1112" s="616" t="s">
        <v>1567</v>
      </c>
      <c r="H1112" s="617" t="str">
        <f t="shared" si="35"/>
        <v>O CAMPO A.10 NÃO PODE SER PREENCHIDO SE A INFORMAÇÃO DO CAMPO A.7 FOR DIFERENTE DE"INSTITUIÇÃO CREDENCIADA".</v>
      </c>
    </row>
    <row r="1113" spans="1:8" ht="12" x14ac:dyDescent="0.3">
      <c r="A1113" s="614" t="s">
        <v>2048</v>
      </c>
      <c r="B1113" s="614" t="s">
        <v>233</v>
      </c>
      <c r="C1113" s="614" t="s">
        <v>2354</v>
      </c>
      <c r="D1113" s="614" t="s">
        <v>251</v>
      </c>
      <c r="E1113" s="614" t="s">
        <v>3</v>
      </c>
      <c r="F1113" s="615" t="str">
        <f t="shared" si="34"/>
        <v>FORMAÇÃO DE RECURSOS HUMANOS;EMPRESA PETROLÍFERA;;PRIVADA;SIM</v>
      </c>
      <c r="G1113" s="616" t="s">
        <v>1567</v>
      </c>
      <c r="H1113" s="617" t="str">
        <f t="shared" si="35"/>
        <v>O CAMPO A.10 NÃO PODE SER PREENCHIDO SE A INFORMAÇÃO DO CAMPO A.7 FOR DIFERENTE DE"INSTITUIÇÃO CREDENCIADA".</v>
      </c>
    </row>
    <row r="1114" spans="1:8" ht="12" x14ac:dyDescent="0.3">
      <c r="A1114" s="614" t="s">
        <v>2048</v>
      </c>
      <c r="B1114" s="614" t="s">
        <v>233</v>
      </c>
      <c r="C1114" s="614" t="s">
        <v>2354</v>
      </c>
      <c r="D1114" s="614" t="s">
        <v>251</v>
      </c>
      <c r="E1114" s="614" t="s">
        <v>4</v>
      </c>
      <c r="F1114" s="615" t="str">
        <f t="shared" si="34"/>
        <v>FORMAÇÃO DE RECURSOS HUMANOS;EMPRESA PETROLÍFERA;;PRIVADA;NÃO</v>
      </c>
      <c r="G1114" s="616" t="s">
        <v>1567</v>
      </c>
      <c r="H1114" s="617" t="str">
        <f t="shared" si="35"/>
        <v>O CAMPO A.10 NÃO PODE SER PREENCHIDO SE A INFORMAÇÃO DO CAMPO A.7 FOR DIFERENTE DE"INSTITUIÇÃO CREDENCIADA".</v>
      </c>
    </row>
    <row r="1115" spans="1:8" ht="12" x14ac:dyDescent="0.3">
      <c r="A1115" s="614" t="s">
        <v>2048</v>
      </c>
      <c r="B1115" s="614" t="s">
        <v>233</v>
      </c>
      <c r="C1115" s="614" t="s">
        <v>2354</v>
      </c>
      <c r="D1115" s="614" t="s">
        <v>251</v>
      </c>
      <c r="E1115" s="614" t="s">
        <v>2354</v>
      </c>
      <c r="F1115" s="615" t="str">
        <f t="shared" si="34"/>
        <v>FORMAÇÃO DE RECURSOS HUMANOS;EMPRESA PETROLÍFERA;;PRIVADA;</v>
      </c>
      <c r="G1115" s="616" t="s">
        <v>1567</v>
      </c>
      <c r="H1115" s="617" t="str">
        <f t="shared" si="35"/>
        <v>O CAMPO A.10 NÃO PODE SER PREENCHIDO SE A INFORMAÇÃO DO CAMPO A.7 FOR DIFERENTE DE"INSTITUIÇÃO CREDENCIADA".</v>
      </c>
    </row>
    <row r="1116" spans="1:8" ht="12" x14ac:dyDescent="0.3">
      <c r="A1116" s="614" t="s">
        <v>2048</v>
      </c>
      <c r="B1116" s="614" t="s">
        <v>233</v>
      </c>
      <c r="C1116" s="614" t="s">
        <v>2354</v>
      </c>
      <c r="D1116" s="614" t="s">
        <v>2354</v>
      </c>
      <c r="E1116" s="614" t="s">
        <v>3</v>
      </c>
      <c r="F1116" s="615" t="str">
        <f t="shared" si="34"/>
        <v>FORMAÇÃO DE RECURSOS HUMANOS;EMPRESA PETROLÍFERA;;;SIM</v>
      </c>
      <c r="G1116" s="616" t="s">
        <v>1567</v>
      </c>
      <c r="H1116" s="617" t="str">
        <f t="shared" si="35"/>
        <v>O CAMPO A.11 NÃO PODE SER PREENCHIDO SE A INFORMAÇÃO DO CAMPO A.7 FOR DIFERENTE DE"INSTITUIÇÃO CREDENCIADA" OU SE A INFIRMAÇÃO DO CAMPO A.10 FOR DIFERENTE DE "PRIVADA".</v>
      </c>
    </row>
    <row r="1117" spans="1:8" ht="12" x14ac:dyDescent="0.3">
      <c r="A1117" s="614" t="s">
        <v>2048</v>
      </c>
      <c r="B1117" s="614" t="s">
        <v>233</v>
      </c>
      <c r="C1117" s="614" t="s">
        <v>2354</v>
      </c>
      <c r="D1117" s="614" t="s">
        <v>2354</v>
      </c>
      <c r="E1117" s="614" t="s">
        <v>4</v>
      </c>
      <c r="F1117" s="615" t="str">
        <f t="shared" si="34"/>
        <v>FORMAÇÃO DE RECURSOS HUMANOS;EMPRESA PETROLÍFERA;;;NÃO</v>
      </c>
      <c r="G1117" s="616" t="s">
        <v>1567</v>
      </c>
      <c r="H1117" s="617" t="str">
        <f t="shared" si="35"/>
        <v>O CAMPO A.11 NÃO PODE SER PREENCHIDO SE A INFORMAÇÃO DO CAMPO A.7 FOR DIFERENTE DE"INSTITUIÇÃO CREDENCIADA" OU SE A INFIRMAÇÃO DO CAMPO A.10 FOR DIFERENTE DE "PRIVADA".</v>
      </c>
    </row>
    <row r="1118" spans="1:8" ht="12" x14ac:dyDescent="0.3">
      <c r="A1118" s="614" t="s">
        <v>2048</v>
      </c>
      <c r="B1118" s="614" t="s">
        <v>233</v>
      </c>
      <c r="C1118" s="614" t="s">
        <v>2354</v>
      </c>
      <c r="D1118" s="614" t="s">
        <v>2354</v>
      </c>
      <c r="E1118" s="614" t="s">
        <v>2354</v>
      </c>
      <c r="F1118" s="615" t="str">
        <f t="shared" si="34"/>
        <v>FORMAÇÃO DE RECURSOS HUMANOS;EMPRESA PETROLÍFERA;;;</v>
      </c>
      <c r="G1118" s="616" t="s">
        <v>1567</v>
      </c>
      <c r="H1118" s="617" t="str">
        <f t="shared" si="35"/>
        <v>O EXECUTOR INFORMADO NÃO PODE EXECUTAR PROJETOS OU PROGRAMAS COM A QUALIFICAÇÃO SELECIONADA</v>
      </c>
    </row>
    <row r="1119" spans="1:8" ht="12" x14ac:dyDescent="0.3">
      <c r="A1119" s="614" t="s">
        <v>2409</v>
      </c>
      <c r="B1119" s="614" t="s">
        <v>233</v>
      </c>
      <c r="C1119" s="614" t="s">
        <v>261</v>
      </c>
      <c r="D1119" s="614" t="s">
        <v>250</v>
      </c>
      <c r="E1119" s="614" t="s">
        <v>3</v>
      </c>
      <c r="F1119" s="615" t="str">
        <f t="shared" si="34"/>
        <v>INFRAESTRUTURA;EMPRESA PETROLÍFERA;MICRO OU PEQUENO;PÚBLICA;SIM</v>
      </c>
      <c r="G1119" s="616" t="s">
        <v>1567</v>
      </c>
      <c r="H1119" s="617" t="str">
        <f t="shared" si="35"/>
        <v>O CAMPO A.8 NÃO PODE SER PREENCHIDO SE A INFORMAÇÃO DO CAMPO A.7 FOR DIFERENTE DE"EMPRESA BRASILEIRA".</v>
      </c>
    </row>
    <row r="1120" spans="1:8" ht="12" x14ac:dyDescent="0.3">
      <c r="A1120" s="614" t="s">
        <v>2409</v>
      </c>
      <c r="B1120" s="614" t="s">
        <v>233</v>
      </c>
      <c r="C1120" s="614" t="s">
        <v>261</v>
      </c>
      <c r="D1120" s="614" t="s">
        <v>250</v>
      </c>
      <c r="E1120" s="614" t="s">
        <v>4</v>
      </c>
      <c r="F1120" s="615" t="str">
        <f t="shared" si="34"/>
        <v>INFRAESTRUTURA;EMPRESA PETROLÍFERA;MICRO OU PEQUENO;PÚBLICA;NÃO</v>
      </c>
      <c r="G1120" s="616" t="s">
        <v>1567</v>
      </c>
      <c r="H1120" s="617" t="str">
        <f t="shared" si="35"/>
        <v>O CAMPO A.8 NÃO PODE SER PREENCHIDO SE A INFORMAÇÃO DO CAMPO A.7 FOR DIFERENTE DE"EMPRESA BRASILEIRA".</v>
      </c>
    </row>
    <row r="1121" spans="1:8" ht="12" x14ac:dyDescent="0.3">
      <c r="A1121" s="614" t="s">
        <v>2409</v>
      </c>
      <c r="B1121" s="614" t="s">
        <v>233</v>
      </c>
      <c r="C1121" s="614" t="s">
        <v>261</v>
      </c>
      <c r="D1121" s="614" t="s">
        <v>250</v>
      </c>
      <c r="E1121" s="614" t="s">
        <v>2354</v>
      </c>
      <c r="F1121" s="615" t="str">
        <f t="shared" si="34"/>
        <v>INFRAESTRUTURA;EMPRESA PETROLÍFERA;MICRO OU PEQUENO;PÚBLICA;</v>
      </c>
      <c r="G1121" s="616" t="s">
        <v>1567</v>
      </c>
      <c r="H1121" s="617" t="str">
        <f t="shared" si="35"/>
        <v>O CAMPO A.8 NÃO PODE SER PREENCHIDO SE A INFORMAÇÃO DO CAMPO A.7 FOR DIFERENTE DE"EMPRESA BRASILEIRA".</v>
      </c>
    </row>
    <row r="1122" spans="1:8" ht="12" x14ac:dyDescent="0.3">
      <c r="A1122" s="614" t="s">
        <v>2409</v>
      </c>
      <c r="B1122" s="614" t="s">
        <v>233</v>
      </c>
      <c r="C1122" s="614" t="s">
        <v>261</v>
      </c>
      <c r="D1122" s="614" t="s">
        <v>251</v>
      </c>
      <c r="E1122" s="614" t="s">
        <v>3</v>
      </c>
      <c r="F1122" s="615" t="str">
        <f t="shared" si="34"/>
        <v>INFRAESTRUTURA;EMPRESA PETROLÍFERA;MICRO OU PEQUENO;PRIVADA;SIM</v>
      </c>
      <c r="G1122" s="616" t="s">
        <v>1567</v>
      </c>
      <c r="H1122" s="617" t="str">
        <f t="shared" si="35"/>
        <v>O CAMPO A.8 NÃO PODE SER PREENCHIDO SE A INFORMAÇÃO DO CAMPO A.7 FOR DIFERENTE DE"EMPRESA BRASILEIRA".</v>
      </c>
    </row>
    <row r="1123" spans="1:8" ht="12" x14ac:dyDescent="0.3">
      <c r="A1123" s="614" t="s">
        <v>2409</v>
      </c>
      <c r="B1123" s="614" t="s">
        <v>233</v>
      </c>
      <c r="C1123" s="614" t="s">
        <v>261</v>
      </c>
      <c r="D1123" s="614" t="s">
        <v>251</v>
      </c>
      <c r="E1123" s="614" t="s">
        <v>4</v>
      </c>
      <c r="F1123" s="615" t="str">
        <f t="shared" si="34"/>
        <v>INFRAESTRUTURA;EMPRESA PETROLÍFERA;MICRO OU PEQUENO;PRIVADA;NÃO</v>
      </c>
      <c r="G1123" s="616" t="s">
        <v>1567</v>
      </c>
      <c r="H1123" s="617" t="str">
        <f t="shared" si="35"/>
        <v>O CAMPO A.8 NÃO PODE SER PREENCHIDO SE A INFORMAÇÃO DO CAMPO A.7 FOR DIFERENTE DE"EMPRESA BRASILEIRA".</v>
      </c>
    </row>
    <row r="1124" spans="1:8" ht="12" x14ac:dyDescent="0.3">
      <c r="A1124" s="614" t="s">
        <v>2409</v>
      </c>
      <c r="B1124" s="614" t="s">
        <v>233</v>
      </c>
      <c r="C1124" s="614" t="s">
        <v>261</v>
      </c>
      <c r="D1124" s="614" t="s">
        <v>251</v>
      </c>
      <c r="E1124" s="614" t="s">
        <v>2354</v>
      </c>
      <c r="F1124" s="615" t="str">
        <f t="shared" si="34"/>
        <v>INFRAESTRUTURA;EMPRESA PETROLÍFERA;MICRO OU PEQUENO;PRIVADA;</v>
      </c>
      <c r="G1124" s="616" t="s">
        <v>1567</v>
      </c>
      <c r="H1124" s="617" t="str">
        <f t="shared" si="35"/>
        <v>O CAMPO A.8 NÃO PODE SER PREENCHIDO SE A INFORMAÇÃO DO CAMPO A.7 FOR DIFERENTE DE"EMPRESA BRASILEIRA".</v>
      </c>
    </row>
    <row r="1125" spans="1:8" ht="12" x14ac:dyDescent="0.3">
      <c r="A1125" s="614" t="s">
        <v>2409</v>
      </c>
      <c r="B1125" s="614" t="s">
        <v>233</v>
      </c>
      <c r="C1125" s="614" t="s">
        <v>261</v>
      </c>
      <c r="D1125" s="614" t="s">
        <v>2354</v>
      </c>
      <c r="E1125" s="614" t="s">
        <v>3</v>
      </c>
      <c r="F1125" s="615" t="str">
        <f t="shared" si="34"/>
        <v>INFRAESTRUTURA;EMPRESA PETROLÍFERA;MICRO OU PEQUENO;;SIM</v>
      </c>
      <c r="G1125" s="616" t="s">
        <v>1567</v>
      </c>
      <c r="H1125" s="617" t="str">
        <f t="shared" si="35"/>
        <v>O CAMPO A.8 NÃO PODE SER PREENCHIDO SE A INFORMAÇÃO DO CAMPO A.7 FOR DIFERENTE DE"EMPRESA BRASILEIRA".</v>
      </c>
    </row>
    <row r="1126" spans="1:8" ht="12" x14ac:dyDescent="0.3">
      <c r="A1126" s="614" t="s">
        <v>2409</v>
      </c>
      <c r="B1126" s="614" t="s">
        <v>233</v>
      </c>
      <c r="C1126" s="614" t="s">
        <v>261</v>
      </c>
      <c r="D1126" s="614" t="s">
        <v>2354</v>
      </c>
      <c r="E1126" s="614" t="s">
        <v>4</v>
      </c>
      <c r="F1126" s="615" t="str">
        <f t="shared" si="34"/>
        <v>INFRAESTRUTURA;EMPRESA PETROLÍFERA;MICRO OU PEQUENO;;NÃO</v>
      </c>
      <c r="G1126" s="616" t="s">
        <v>1567</v>
      </c>
      <c r="H1126" s="617" t="str">
        <f t="shared" si="35"/>
        <v>O CAMPO A.8 NÃO PODE SER PREENCHIDO SE A INFORMAÇÃO DO CAMPO A.7 FOR DIFERENTE DE"EMPRESA BRASILEIRA".</v>
      </c>
    </row>
    <row r="1127" spans="1:8" ht="12" x14ac:dyDescent="0.3">
      <c r="A1127" s="614" t="s">
        <v>2409</v>
      </c>
      <c r="B1127" s="614" t="s">
        <v>233</v>
      </c>
      <c r="C1127" s="614" t="s">
        <v>261</v>
      </c>
      <c r="D1127" s="614" t="s">
        <v>2354</v>
      </c>
      <c r="E1127" s="614" t="s">
        <v>2354</v>
      </c>
      <c r="F1127" s="615" t="str">
        <f t="shared" si="34"/>
        <v>INFRAESTRUTURA;EMPRESA PETROLÍFERA;MICRO OU PEQUENO;;</v>
      </c>
      <c r="G1127" s="616" t="s">
        <v>1567</v>
      </c>
      <c r="H1127" s="617" t="str">
        <f t="shared" si="35"/>
        <v>O CAMPO A.8 NÃO PODE SER PREENCHIDO SE A INFORMAÇÃO DO CAMPO A.7 FOR DIFERENTE DE"EMPRESA BRASILEIRA".</v>
      </c>
    </row>
    <row r="1128" spans="1:8" ht="12" x14ac:dyDescent="0.3">
      <c r="A1128" s="614" t="s">
        <v>2409</v>
      </c>
      <c r="B1128" s="614" t="s">
        <v>233</v>
      </c>
      <c r="C1128" s="614" t="s">
        <v>243</v>
      </c>
      <c r="D1128" s="614" t="s">
        <v>250</v>
      </c>
      <c r="E1128" s="614" t="s">
        <v>3</v>
      </c>
      <c r="F1128" s="615" t="str">
        <f t="shared" si="34"/>
        <v>INFRAESTRUTURA;EMPRESA PETROLÍFERA;MÉDIO;PÚBLICA;SIM</v>
      </c>
      <c r="G1128" s="616" t="s">
        <v>1567</v>
      </c>
      <c r="H1128" s="617" t="str">
        <f t="shared" si="35"/>
        <v>O CAMPO A.8 NÃO PODE SER PREENCHIDO SE A INFORMAÇÃO DO CAMPO A.7 FOR DIFERENTE DE"EMPRESA BRASILEIRA".</v>
      </c>
    </row>
    <row r="1129" spans="1:8" ht="12" x14ac:dyDescent="0.3">
      <c r="A1129" s="614" t="s">
        <v>2409</v>
      </c>
      <c r="B1129" s="614" t="s">
        <v>233</v>
      </c>
      <c r="C1129" s="614" t="s">
        <v>243</v>
      </c>
      <c r="D1129" s="614" t="s">
        <v>250</v>
      </c>
      <c r="E1129" s="614" t="s">
        <v>4</v>
      </c>
      <c r="F1129" s="615" t="str">
        <f t="shared" si="34"/>
        <v>INFRAESTRUTURA;EMPRESA PETROLÍFERA;MÉDIO;PÚBLICA;NÃO</v>
      </c>
      <c r="G1129" s="616" t="s">
        <v>1567</v>
      </c>
      <c r="H1129" s="617" t="str">
        <f t="shared" si="35"/>
        <v>O CAMPO A.8 NÃO PODE SER PREENCHIDO SE A INFORMAÇÃO DO CAMPO A.7 FOR DIFERENTE DE"EMPRESA BRASILEIRA".</v>
      </c>
    </row>
    <row r="1130" spans="1:8" ht="12" x14ac:dyDescent="0.3">
      <c r="A1130" s="614" t="s">
        <v>2409</v>
      </c>
      <c r="B1130" s="614" t="s">
        <v>233</v>
      </c>
      <c r="C1130" s="614" t="s">
        <v>243</v>
      </c>
      <c r="D1130" s="614" t="s">
        <v>250</v>
      </c>
      <c r="E1130" s="614" t="s">
        <v>2354</v>
      </c>
      <c r="F1130" s="615" t="str">
        <f t="shared" si="34"/>
        <v>INFRAESTRUTURA;EMPRESA PETROLÍFERA;MÉDIO;PÚBLICA;</v>
      </c>
      <c r="G1130" s="616" t="s">
        <v>1567</v>
      </c>
      <c r="H1130" s="617" t="str">
        <f t="shared" si="35"/>
        <v>O CAMPO A.8 NÃO PODE SER PREENCHIDO SE A INFORMAÇÃO DO CAMPO A.7 FOR DIFERENTE DE"EMPRESA BRASILEIRA".</v>
      </c>
    </row>
    <row r="1131" spans="1:8" ht="12" x14ac:dyDescent="0.3">
      <c r="A1131" s="614" t="s">
        <v>2409</v>
      </c>
      <c r="B1131" s="614" t="s">
        <v>233</v>
      </c>
      <c r="C1131" s="614" t="s">
        <v>243</v>
      </c>
      <c r="D1131" s="614" t="s">
        <v>251</v>
      </c>
      <c r="E1131" s="614" t="s">
        <v>3</v>
      </c>
      <c r="F1131" s="615" t="str">
        <f t="shared" si="34"/>
        <v>INFRAESTRUTURA;EMPRESA PETROLÍFERA;MÉDIO;PRIVADA;SIM</v>
      </c>
      <c r="G1131" s="616" t="s">
        <v>1567</v>
      </c>
      <c r="H1131" s="617" t="str">
        <f t="shared" si="35"/>
        <v>O CAMPO A.8 NÃO PODE SER PREENCHIDO SE A INFORMAÇÃO DO CAMPO A.7 FOR DIFERENTE DE"EMPRESA BRASILEIRA".</v>
      </c>
    </row>
    <row r="1132" spans="1:8" ht="12" x14ac:dyDescent="0.3">
      <c r="A1132" s="614" t="s">
        <v>2409</v>
      </c>
      <c r="B1132" s="614" t="s">
        <v>233</v>
      </c>
      <c r="C1132" s="614" t="s">
        <v>243</v>
      </c>
      <c r="D1132" s="614" t="s">
        <v>251</v>
      </c>
      <c r="E1132" s="614" t="s">
        <v>4</v>
      </c>
      <c r="F1132" s="615" t="str">
        <f t="shared" si="34"/>
        <v>INFRAESTRUTURA;EMPRESA PETROLÍFERA;MÉDIO;PRIVADA;NÃO</v>
      </c>
      <c r="G1132" s="616" t="s">
        <v>1567</v>
      </c>
      <c r="H1132" s="617" t="str">
        <f t="shared" si="35"/>
        <v>O CAMPO A.8 NÃO PODE SER PREENCHIDO SE A INFORMAÇÃO DO CAMPO A.7 FOR DIFERENTE DE"EMPRESA BRASILEIRA".</v>
      </c>
    </row>
    <row r="1133" spans="1:8" ht="12" x14ac:dyDescent="0.3">
      <c r="A1133" s="614" t="s">
        <v>2409</v>
      </c>
      <c r="B1133" s="614" t="s">
        <v>233</v>
      </c>
      <c r="C1133" s="614" t="s">
        <v>243</v>
      </c>
      <c r="D1133" s="614" t="s">
        <v>251</v>
      </c>
      <c r="E1133" s="614" t="s">
        <v>2354</v>
      </c>
      <c r="F1133" s="615" t="str">
        <f t="shared" si="34"/>
        <v>INFRAESTRUTURA;EMPRESA PETROLÍFERA;MÉDIO;PRIVADA;</v>
      </c>
      <c r="G1133" s="616" t="s">
        <v>1567</v>
      </c>
      <c r="H1133" s="617" t="str">
        <f t="shared" si="35"/>
        <v>O CAMPO A.8 NÃO PODE SER PREENCHIDO SE A INFORMAÇÃO DO CAMPO A.7 FOR DIFERENTE DE"EMPRESA BRASILEIRA".</v>
      </c>
    </row>
    <row r="1134" spans="1:8" ht="12" x14ac:dyDescent="0.3">
      <c r="A1134" s="614" t="s">
        <v>2409</v>
      </c>
      <c r="B1134" s="614" t="s">
        <v>233</v>
      </c>
      <c r="C1134" s="614" t="s">
        <v>243</v>
      </c>
      <c r="D1134" s="614" t="s">
        <v>2354</v>
      </c>
      <c r="E1134" s="614" t="s">
        <v>3</v>
      </c>
      <c r="F1134" s="615" t="str">
        <f t="shared" si="34"/>
        <v>INFRAESTRUTURA;EMPRESA PETROLÍFERA;MÉDIO;;SIM</v>
      </c>
      <c r="G1134" s="616" t="s">
        <v>1567</v>
      </c>
      <c r="H1134" s="617" t="str">
        <f t="shared" si="35"/>
        <v>O CAMPO A.8 NÃO PODE SER PREENCHIDO SE A INFORMAÇÃO DO CAMPO A.7 FOR DIFERENTE DE"EMPRESA BRASILEIRA".</v>
      </c>
    </row>
    <row r="1135" spans="1:8" ht="12" x14ac:dyDescent="0.3">
      <c r="A1135" s="614" t="s">
        <v>2409</v>
      </c>
      <c r="B1135" s="614" t="s">
        <v>233</v>
      </c>
      <c r="C1135" s="614" t="s">
        <v>243</v>
      </c>
      <c r="D1135" s="614" t="s">
        <v>2354</v>
      </c>
      <c r="E1135" s="614" t="s">
        <v>4</v>
      </c>
      <c r="F1135" s="615" t="str">
        <f t="shared" si="34"/>
        <v>INFRAESTRUTURA;EMPRESA PETROLÍFERA;MÉDIO;;NÃO</v>
      </c>
      <c r="G1135" s="616" t="s">
        <v>1567</v>
      </c>
      <c r="H1135" s="617" t="str">
        <f t="shared" si="35"/>
        <v>O CAMPO A.8 NÃO PODE SER PREENCHIDO SE A INFORMAÇÃO DO CAMPO A.7 FOR DIFERENTE DE"EMPRESA BRASILEIRA".</v>
      </c>
    </row>
    <row r="1136" spans="1:8" ht="12" x14ac:dyDescent="0.3">
      <c r="A1136" s="614" t="s">
        <v>2409</v>
      </c>
      <c r="B1136" s="614" t="s">
        <v>233</v>
      </c>
      <c r="C1136" s="614" t="s">
        <v>243</v>
      </c>
      <c r="D1136" s="614" t="s">
        <v>2354</v>
      </c>
      <c r="E1136" s="614" t="s">
        <v>2354</v>
      </c>
      <c r="F1136" s="615" t="str">
        <f t="shared" si="34"/>
        <v>INFRAESTRUTURA;EMPRESA PETROLÍFERA;MÉDIO;;</v>
      </c>
      <c r="G1136" s="616" t="s">
        <v>1567</v>
      </c>
      <c r="H1136" s="617" t="str">
        <f t="shared" si="35"/>
        <v>O CAMPO A.8 NÃO PODE SER PREENCHIDO SE A INFORMAÇÃO DO CAMPO A.7 FOR DIFERENTE DE"EMPRESA BRASILEIRA".</v>
      </c>
    </row>
    <row r="1137" spans="1:8" ht="12" x14ac:dyDescent="0.3">
      <c r="A1137" s="614" t="s">
        <v>2409</v>
      </c>
      <c r="B1137" s="614" t="s">
        <v>233</v>
      </c>
      <c r="C1137" s="614" t="s">
        <v>244</v>
      </c>
      <c r="D1137" s="614" t="s">
        <v>250</v>
      </c>
      <c r="E1137" s="614" t="s">
        <v>3</v>
      </c>
      <c r="F1137" s="615" t="str">
        <f t="shared" si="34"/>
        <v>INFRAESTRUTURA;EMPRESA PETROLÍFERA;GRANDE;PÚBLICA;SIM</v>
      </c>
      <c r="G1137" s="616" t="s">
        <v>1567</v>
      </c>
      <c r="H1137" s="617" t="str">
        <f t="shared" si="35"/>
        <v>O CAMPO A.8 NÃO PODE SER PREENCHIDO SE A INFORMAÇÃO DO CAMPO A.7 FOR DIFERENTE DE"EMPRESA BRASILEIRA".</v>
      </c>
    </row>
    <row r="1138" spans="1:8" ht="12" x14ac:dyDescent="0.3">
      <c r="A1138" s="614" t="s">
        <v>2409</v>
      </c>
      <c r="B1138" s="614" t="s">
        <v>233</v>
      </c>
      <c r="C1138" s="614" t="s">
        <v>244</v>
      </c>
      <c r="D1138" s="614" t="s">
        <v>250</v>
      </c>
      <c r="E1138" s="614" t="s">
        <v>4</v>
      </c>
      <c r="F1138" s="615" t="str">
        <f t="shared" si="34"/>
        <v>INFRAESTRUTURA;EMPRESA PETROLÍFERA;GRANDE;PÚBLICA;NÃO</v>
      </c>
      <c r="G1138" s="616" t="s">
        <v>1567</v>
      </c>
      <c r="H1138" s="617" t="str">
        <f t="shared" si="35"/>
        <v>O CAMPO A.8 NÃO PODE SER PREENCHIDO SE A INFORMAÇÃO DO CAMPO A.7 FOR DIFERENTE DE"EMPRESA BRASILEIRA".</v>
      </c>
    </row>
    <row r="1139" spans="1:8" ht="12" x14ac:dyDescent="0.3">
      <c r="A1139" s="614" t="s">
        <v>2409</v>
      </c>
      <c r="B1139" s="614" t="s">
        <v>233</v>
      </c>
      <c r="C1139" s="614" t="s">
        <v>244</v>
      </c>
      <c r="D1139" s="614" t="s">
        <v>250</v>
      </c>
      <c r="E1139" s="614" t="s">
        <v>2354</v>
      </c>
      <c r="F1139" s="615" t="str">
        <f t="shared" si="34"/>
        <v>INFRAESTRUTURA;EMPRESA PETROLÍFERA;GRANDE;PÚBLICA;</v>
      </c>
      <c r="G1139" s="616" t="s">
        <v>1567</v>
      </c>
      <c r="H1139" s="617" t="str">
        <f t="shared" si="35"/>
        <v>O CAMPO A.8 NÃO PODE SER PREENCHIDO SE A INFORMAÇÃO DO CAMPO A.7 FOR DIFERENTE DE"EMPRESA BRASILEIRA".</v>
      </c>
    </row>
    <row r="1140" spans="1:8" ht="12" x14ac:dyDescent="0.3">
      <c r="A1140" s="614" t="s">
        <v>2409</v>
      </c>
      <c r="B1140" s="614" t="s">
        <v>233</v>
      </c>
      <c r="C1140" s="614" t="s">
        <v>244</v>
      </c>
      <c r="D1140" s="614" t="s">
        <v>251</v>
      </c>
      <c r="E1140" s="614" t="s">
        <v>3</v>
      </c>
      <c r="F1140" s="615" t="str">
        <f t="shared" si="34"/>
        <v>INFRAESTRUTURA;EMPRESA PETROLÍFERA;GRANDE;PRIVADA;SIM</v>
      </c>
      <c r="G1140" s="616" t="s">
        <v>1567</v>
      </c>
      <c r="H1140" s="617" t="str">
        <f t="shared" si="35"/>
        <v>O CAMPO A.8 NÃO PODE SER PREENCHIDO SE A INFORMAÇÃO DO CAMPO A.7 FOR DIFERENTE DE"EMPRESA BRASILEIRA".</v>
      </c>
    </row>
    <row r="1141" spans="1:8" ht="12" x14ac:dyDescent="0.3">
      <c r="A1141" s="614" t="s">
        <v>2409</v>
      </c>
      <c r="B1141" s="614" t="s">
        <v>233</v>
      </c>
      <c r="C1141" s="614" t="s">
        <v>244</v>
      </c>
      <c r="D1141" s="614" t="s">
        <v>251</v>
      </c>
      <c r="E1141" s="614" t="s">
        <v>4</v>
      </c>
      <c r="F1141" s="615" t="str">
        <f t="shared" si="34"/>
        <v>INFRAESTRUTURA;EMPRESA PETROLÍFERA;GRANDE;PRIVADA;NÃO</v>
      </c>
      <c r="G1141" s="616" t="s">
        <v>1567</v>
      </c>
      <c r="H1141" s="617" t="str">
        <f t="shared" si="35"/>
        <v>O CAMPO A.8 NÃO PODE SER PREENCHIDO SE A INFORMAÇÃO DO CAMPO A.7 FOR DIFERENTE DE"EMPRESA BRASILEIRA".</v>
      </c>
    </row>
    <row r="1142" spans="1:8" ht="12" x14ac:dyDescent="0.3">
      <c r="A1142" s="614" t="s">
        <v>2409</v>
      </c>
      <c r="B1142" s="614" t="s">
        <v>233</v>
      </c>
      <c r="C1142" s="614" t="s">
        <v>244</v>
      </c>
      <c r="D1142" s="614" t="s">
        <v>251</v>
      </c>
      <c r="E1142" s="614" t="s">
        <v>2354</v>
      </c>
      <c r="F1142" s="615" t="str">
        <f t="shared" si="34"/>
        <v>INFRAESTRUTURA;EMPRESA PETROLÍFERA;GRANDE;PRIVADA;</v>
      </c>
      <c r="G1142" s="616" t="s">
        <v>1567</v>
      </c>
      <c r="H1142" s="617" t="str">
        <f t="shared" si="35"/>
        <v>O CAMPO A.8 NÃO PODE SER PREENCHIDO SE A INFORMAÇÃO DO CAMPO A.7 FOR DIFERENTE DE"EMPRESA BRASILEIRA".</v>
      </c>
    </row>
    <row r="1143" spans="1:8" ht="12" x14ac:dyDescent="0.3">
      <c r="A1143" s="614" t="s">
        <v>2409</v>
      </c>
      <c r="B1143" s="614" t="s">
        <v>233</v>
      </c>
      <c r="C1143" s="614" t="s">
        <v>244</v>
      </c>
      <c r="D1143" s="614" t="s">
        <v>2354</v>
      </c>
      <c r="E1143" s="614" t="s">
        <v>3</v>
      </c>
      <c r="F1143" s="615" t="str">
        <f t="shared" si="34"/>
        <v>INFRAESTRUTURA;EMPRESA PETROLÍFERA;GRANDE;;SIM</v>
      </c>
      <c r="G1143" s="616" t="s">
        <v>1567</v>
      </c>
      <c r="H1143" s="617" t="str">
        <f t="shared" si="35"/>
        <v>O CAMPO A.8 NÃO PODE SER PREENCHIDO SE A INFORMAÇÃO DO CAMPO A.7 FOR DIFERENTE DE"EMPRESA BRASILEIRA".</v>
      </c>
    </row>
    <row r="1144" spans="1:8" ht="12" x14ac:dyDescent="0.3">
      <c r="A1144" s="614" t="s">
        <v>2409</v>
      </c>
      <c r="B1144" s="614" t="s">
        <v>233</v>
      </c>
      <c r="C1144" s="614" t="s">
        <v>244</v>
      </c>
      <c r="D1144" s="614" t="s">
        <v>2354</v>
      </c>
      <c r="E1144" s="614" t="s">
        <v>4</v>
      </c>
      <c r="F1144" s="615" t="str">
        <f t="shared" si="34"/>
        <v>INFRAESTRUTURA;EMPRESA PETROLÍFERA;GRANDE;;NÃO</v>
      </c>
      <c r="G1144" s="616" t="s">
        <v>1567</v>
      </c>
      <c r="H1144" s="617" t="str">
        <f t="shared" si="35"/>
        <v>O CAMPO A.8 NÃO PODE SER PREENCHIDO SE A INFORMAÇÃO DO CAMPO A.7 FOR DIFERENTE DE"EMPRESA BRASILEIRA".</v>
      </c>
    </row>
    <row r="1145" spans="1:8" ht="12" x14ac:dyDescent="0.3">
      <c r="A1145" s="614" t="s">
        <v>2409</v>
      </c>
      <c r="B1145" s="614" t="s">
        <v>233</v>
      </c>
      <c r="C1145" s="614" t="s">
        <v>244</v>
      </c>
      <c r="D1145" s="614" t="s">
        <v>2354</v>
      </c>
      <c r="E1145" s="614" t="s">
        <v>2354</v>
      </c>
      <c r="F1145" s="615" t="str">
        <f t="shared" si="34"/>
        <v>INFRAESTRUTURA;EMPRESA PETROLÍFERA;GRANDE;;</v>
      </c>
      <c r="G1145" s="616" t="s">
        <v>1567</v>
      </c>
      <c r="H1145" s="617" t="str">
        <f t="shared" si="35"/>
        <v>O CAMPO A.8 NÃO PODE SER PREENCHIDO SE A INFORMAÇÃO DO CAMPO A.7 FOR DIFERENTE DE"EMPRESA BRASILEIRA".</v>
      </c>
    </row>
    <row r="1146" spans="1:8" ht="12" x14ac:dyDescent="0.3">
      <c r="A1146" s="614" t="s">
        <v>2409</v>
      </c>
      <c r="B1146" s="614" t="s">
        <v>233</v>
      </c>
      <c r="C1146" s="614" t="s">
        <v>2354</v>
      </c>
      <c r="D1146" s="614" t="s">
        <v>250</v>
      </c>
      <c r="E1146" s="614" t="s">
        <v>3</v>
      </c>
      <c r="F1146" s="615" t="str">
        <f t="shared" si="34"/>
        <v>INFRAESTRUTURA;EMPRESA PETROLÍFERA;;PÚBLICA;SIM</v>
      </c>
      <c r="G1146" s="616" t="s">
        <v>1567</v>
      </c>
      <c r="H1146" s="617" t="str">
        <f t="shared" si="35"/>
        <v>O CAMPO A.10 NÃO PODE SER PREENCHIDO SE A INFORMAÇÃO DO CAMPO A.7 FOR DIFERENTE DE"INSTITUIÇÃO CREDENCIADA".</v>
      </c>
    </row>
    <row r="1147" spans="1:8" ht="12" x14ac:dyDescent="0.3">
      <c r="A1147" s="614" t="s">
        <v>2409</v>
      </c>
      <c r="B1147" s="614" t="s">
        <v>233</v>
      </c>
      <c r="C1147" s="614" t="s">
        <v>2354</v>
      </c>
      <c r="D1147" s="614" t="s">
        <v>250</v>
      </c>
      <c r="E1147" s="614" t="s">
        <v>4</v>
      </c>
      <c r="F1147" s="615" t="str">
        <f t="shared" si="34"/>
        <v>INFRAESTRUTURA;EMPRESA PETROLÍFERA;;PÚBLICA;NÃO</v>
      </c>
      <c r="G1147" s="616" t="s">
        <v>1567</v>
      </c>
      <c r="H1147" s="617" t="str">
        <f t="shared" si="35"/>
        <v>O CAMPO A.10 NÃO PODE SER PREENCHIDO SE A INFORMAÇÃO DO CAMPO A.7 FOR DIFERENTE DE"INSTITUIÇÃO CREDENCIADA".</v>
      </c>
    </row>
    <row r="1148" spans="1:8" ht="12" x14ac:dyDescent="0.3">
      <c r="A1148" s="614" t="s">
        <v>2409</v>
      </c>
      <c r="B1148" s="614" t="s">
        <v>233</v>
      </c>
      <c r="C1148" s="614" t="s">
        <v>2354</v>
      </c>
      <c r="D1148" s="614" t="s">
        <v>250</v>
      </c>
      <c r="E1148" s="614" t="s">
        <v>2354</v>
      </c>
      <c r="F1148" s="615" t="str">
        <f t="shared" si="34"/>
        <v>INFRAESTRUTURA;EMPRESA PETROLÍFERA;;PÚBLICA;</v>
      </c>
      <c r="G1148" s="616" t="s">
        <v>1567</v>
      </c>
      <c r="H1148" s="617" t="str">
        <f t="shared" si="35"/>
        <v>O CAMPO A.10 NÃO PODE SER PREENCHIDO SE A INFORMAÇÃO DO CAMPO A.7 FOR DIFERENTE DE"INSTITUIÇÃO CREDENCIADA".</v>
      </c>
    </row>
    <row r="1149" spans="1:8" ht="12" x14ac:dyDescent="0.3">
      <c r="A1149" s="614" t="s">
        <v>2409</v>
      </c>
      <c r="B1149" s="614" t="s">
        <v>233</v>
      </c>
      <c r="C1149" s="614" t="s">
        <v>2354</v>
      </c>
      <c r="D1149" s="614" t="s">
        <v>251</v>
      </c>
      <c r="E1149" s="614" t="s">
        <v>3</v>
      </c>
      <c r="F1149" s="615" t="str">
        <f t="shared" si="34"/>
        <v>INFRAESTRUTURA;EMPRESA PETROLÍFERA;;PRIVADA;SIM</v>
      </c>
      <c r="G1149" s="616" t="s">
        <v>1567</v>
      </c>
      <c r="H1149" s="617" t="str">
        <f t="shared" si="35"/>
        <v>O CAMPO A.10 NÃO PODE SER PREENCHIDO SE A INFORMAÇÃO DO CAMPO A.7 FOR DIFERENTE DE"INSTITUIÇÃO CREDENCIADA".</v>
      </c>
    </row>
    <row r="1150" spans="1:8" ht="12" x14ac:dyDescent="0.3">
      <c r="A1150" s="614" t="s">
        <v>2409</v>
      </c>
      <c r="B1150" s="614" t="s">
        <v>233</v>
      </c>
      <c r="C1150" s="614" t="s">
        <v>2354</v>
      </c>
      <c r="D1150" s="614" t="s">
        <v>251</v>
      </c>
      <c r="E1150" s="614" t="s">
        <v>4</v>
      </c>
      <c r="F1150" s="615" t="str">
        <f t="shared" si="34"/>
        <v>INFRAESTRUTURA;EMPRESA PETROLÍFERA;;PRIVADA;NÃO</v>
      </c>
      <c r="G1150" s="616" t="s">
        <v>1567</v>
      </c>
      <c r="H1150" s="617" t="str">
        <f t="shared" si="35"/>
        <v>O CAMPO A.10 NÃO PODE SER PREENCHIDO SE A INFORMAÇÃO DO CAMPO A.7 FOR DIFERENTE DE"INSTITUIÇÃO CREDENCIADA".</v>
      </c>
    </row>
    <row r="1151" spans="1:8" ht="12" x14ac:dyDescent="0.3">
      <c r="A1151" s="614" t="s">
        <v>2409</v>
      </c>
      <c r="B1151" s="614" t="s">
        <v>233</v>
      </c>
      <c r="C1151" s="614" t="s">
        <v>2354</v>
      </c>
      <c r="D1151" s="614" t="s">
        <v>251</v>
      </c>
      <c r="E1151" s="614" t="s">
        <v>2354</v>
      </c>
      <c r="F1151" s="615" t="str">
        <f t="shared" si="34"/>
        <v>INFRAESTRUTURA;EMPRESA PETROLÍFERA;;PRIVADA;</v>
      </c>
      <c r="G1151" s="616" t="s">
        <v>1567</v>
      </c>
      <c r="H1151" s="617" t="str">
        <f t="shared" si="35"/>
        <v>O CAMPO A.10 NÃO PODE SER PREENCHIDO SE A INFORMAÇÃO DO CAMPO A.7 FOR DIFERENTE DE"INSTITUIÇÃO CREDENCIADA".</v>
      </c>
    </row>
    <row r="1152" spans="1:8" ht="12" x14ac:dyDescent="0.3">
      <c r="A1152" s="614" t="s">
        <v>2409</v>
      </c>
      <c r="B1152" s="614" t="s">
        <v>233</v>
      </c>
      <c r="C1152" s="614" t="s">
        <v>2354</v>
      </c>
      <c r="D1152" s="614" t="s">
        <v>2354</v>
      </c>
      <c r="E1152" s="614" t="s">
        <v>3</v>
      </c>
      <c r="F1152" s="615" t="str">
        <f t="shared" si="34"/>
        <v>INFRAESTRUTURA;EMPRESA PETROLÍFERA;;;SIM</v>
      </c>
      <c r="G1152" s="616" t="s">
        <v>1567</v>
      </c>
      <c r="H1152" s="617" t="str">
        <f t="shared" si="35"/>
        <v>O CAMPO A.11 NÃO PODE SER PREENCHIDO SE A INFORMAÇÃO DO CAMPO A.7 FOR DIFERENTE DE"INSTITUIÇÃO CREDENCIADA" OU SE A INFIRMAÇÃO DO CAMPO A.10 FOR DIFERENTE DE "PRIVADA".</v>
      </c>
    </row>
    <row r="1153" spans="1:8" ht="12" x14ac:dyDescent="0.3">
      <c r="A1153" s="614" t="s">
        <v>2409</v>
      </c>
      <c r="B1153" s="614" t="s">
        <v>233</v>
      </c>
      <c r="C1153" s="614" t="s">
        <v>2354</v>
      </c>
      <c r="D1153" s="614" t="s">
        <v>2354</v>
      </c>
      <c r="E1153" s="614" t="s">
        <v>4</v>
      </c>
      <c r="F1153" s="615" t="str">
        <f t="shared" si="34"/>
        <v>INFRAESTRUTURA;EMPRESA PETROLÍFERA;;;NÃO</v>
      </c>
      <c r="G1153" s="616" t="s">
        <v>1567</v>
      </c>
      <c r="H1153" s="617" t="str">
        <f t="shared" si="35"/>
        <v>O CAMPO A.11 NÃO PODE SER PREENCHIDO SE A INFORMAÇÃO DO CAMPO A.7 FOR DIFERENTE DE"INSTITUIÇÃO CREDENCIADA" OU SE A INFIRMAÇÃO DO CAMPO A.10 FOR DIFERENTE DE "PRIVADA".</v>
      </c>
    </row>
    <row r="1154" spans="1:8" ht="12" x14ac:dyDescent="0.3">
      <c r="A1154" s="614" t="s">
        <v>2409</v>
      </c>
      <c r="B1154" s="614" t="s">
        <v>233</v>
      </c>
      <c r="C1154" s="614" t="s">
        <v>2354</v>
      </c>
      <c r="D1154" s="614" t="s">
        <v>2354</v>
      </c>
      <c r="E1154" s="614" t="s">
        <v>2354</v>
      </c>
      <c r="F1154" s="615" t="str">
        <f t="shared" si="34"/>
        <v>INFRAESTRUTURA;EMPRESA PETROLÍFERA;;;</v>
      </c>
      <c r="G1154" s="616" t="s">
        <v>1575</v>
      </c>
      <c r="H1154" s="617" t="str">
        <f t="shared" si="35"/>
        <v/>
      </c>
    </row>
    <row r="1155" spans="1:8" ht="12" x14ac:dyDescent="0.3">
      <c r="A1155" s="614" t="s">
        <v>2049</v>
      </c>
      <c r="B1155" s="614" t="s">
        <v>233</v>
      </c>
      <c r="C1155" s="614" t="s">
        <v>261</v>
      </c>
      <c r="D1155" s="614" t="s">
        <v>250</v>
      </c>
      <c r="E1155" s="614" t="s">
        <v>3</v>
      </c>
      <c r="F1155" s="615" t="str">
        <f t="shared" ref="F1155:F1218" si="36">CONCATENATE(A1155,";",B1155,";",C1155,";",D1155,";",E1155)</f>
        <v>INFRAESTRUTURA - NOVA EDIFICAÇÃO OU ACRÉSCIMO DE ÁREA;EMPRESA PETROLÍFERA;MICRO OU PEQUENO;PÚBLICA;SIM</v>
      </c>
      <c r="G1155" s="616" t="s">
        <v>1567</v>
      </c>
      <c r="H1155" s="617" t="str">
        <f t="shared" ref="H1155:H1218" si="37">IF(AND(B1155=$J$7,C1155=""),$K$12,IF(AND(B1155&lt;&gt;$J$7,C1155&lt;&gt;""),$K$13,IF(AND(B1155=$J$5,D1155=""),$K$14,IF(AND(B1155&lt;&gt;$J$5,D1155&lt;&gt;""),$K$15,IF(AND(B1155=$J$5,D1155=$M$6,E1155=""),$K$16,IF(AND(OR(B1155&lt;&gt;$J$5,D1155&lt;&gt;$M$6),E1155&lt;&gt;""),$K$17,IF(G1155="N",$K$18,"")))))))</f>
        <v>O CAMPO A.8 NÃO PODE SER PREENCHIDO SE A INFORMAÇÃO DO CAMPO A.7 FOR DIFERENTE DE"EMPRESA BRASILEIRA".</v>
      </c>
    </row>
    <row r="1156" spans="1:8" ht="12" x14ac:dyDescent="0.3">
      <c r="A1156" s="614" t="s">
        <v>2049</v>
      </c>
      <c r="B1156" s="614" t="s">
        <v>233</v>
      </c>
      <c r="C1156" s="614" t="s">
        <v>261</v>
      </c>
      <c r="D1156" s="614" t="s">
        <v>250</v>
      </c>
      <c r="E1156" s="614" t="s">
        <v>4</v>
      </c>
      <c r="F1156" s="615" t="str">
        <f t="shared" si="36"/>
        <v>INFRAESTRUTURA - NOVA EDIFICAÇÃO OU ACRÉSCIMO DE ÁREA;EMPRESA PETROLÍFERA;MICRO OU PEQUENO;PÚBLICA;NÃO</v>
      </c>
      <c r="G1156" s="616" t="s">
        <v>1567</v>
      </c>
      <c r="H1156" s="617" t="str">
        <f t="shared" si="37"/>
        <v>O CAMPO A.8 NÃO PODE SER PREENCHIDO SE A INFORMAÇÃO DO CAMPO A.7 FOR DIFERENTE DE"EMPRESA BRASILEIRA".</v>
      </c>
    </row>
    <row r="1157" spans="1:8" ht="12" x14ac:dyDescent="0.3">
      <c r="A1157" s="614" t="s">
        <v>2049</v>
      </c>
      <c r="B1157" s="614" t="s">
        <v>233</v>
      </c>
      <c r="C1157" s="614" t="s">
        <v>261</v>
      </c>
      <c r="D1157" s="614" t="s">
        <v>250</v>
      </c>
      <c r="E1157" s="614" t="s">
        <v>2354</v>
      </c>
      <c r="F1157" s="615" t="str">
        <f t="shared" si="36"/>
        <v>INFRAESTRUTURA - NOVA EDIFICAÇÃO OU ACRÉSCIMO DE ÁREA;EMPRESA PETROLÍFERA;MICRO OU PEQUENO;PÚBLICA;</v>
      </c>
      <c r="G1157" s="616" t="s">
        <v>1567</v>
      </c>
      <c r="H1157" s="617" t="str">
        <f t="shared" si="37"/>
        <v>O CAMPO A.8 NÃO PODE SER PREENCHIDO SE A INFORMAÇÃO DO CAMPO A.7 FOR DIFERENTE DE"EMPRESA BRASILEIRA".</v>
      </c>
    </row>
    <row r="1158" spans="1:8" ht="12" x14ac:dyDescent="0.3">
      <c r="A1158" s="614" t="s">
        <v>2049</v>
      </c>
      <c r="B1158" s="614" t="s">
        <v>233</v>
      </c>
      <c r="C1158" s="614" t="s">
        <v>261</v>
      </c>
      <c r="D1158" s="614" t="s">
        <v>251</v>
      </c>
      <c r="E1158" s="614" t="s">
        <v>3</v>
      </c>
      <c r="F1158" s="615" t="str">
        <f t="shared" si="36"/>
        <v>INFRAESTRUTURA - NOVA EDIFICAÇÃO OU ACRÉSCIMO DE ÁREA;EMPRESA PETROLÍFERA;MICRO OU PEQUENO;PRIVADA;SIM</v>
      </c>
      <c r="G1158" s="616" t="s">
        <v>1567</v>
      </c>
      <c r="H1158" s="617" t="str">
        <f t="shared" si="37"/>
        <v>O CAMPO A.8 NÃO PODE SER PREENCHIDO SE A INFORMAÇÃO DO CAMPO A.7 FOR DIFERENTE DE"EMPRESA BRASILEIRA".</v>
      </c>
    </row>
    <row r="1159" spans="1:8" ht="12" x14ac:dyDescent="0.3">
      <c r="A1159" s="614" t="s">
        <v>2049</v>
      </c>
      <c r="B1159" s="614" t="s">
        <v>233</v>
      </c>
      <c r="C1159" s="614" t="s">
        <v>261</v>
      </c>
      <c r="D1159" s="614" t="s">
        <v>251</v>
      </c>
      <c r="E1159" s="614" t="s">
        <v>4</v>
      </c>
      <c r="F1159" s="615" t="str">
        <f t="shared" si="36"/>
        <v>INFRAESTRUTURA - NOVA EDIFICAÇÃO OU ACRÉSCIMO DE ÁREA;EMPRESA PETROLÍFERA;MICRO OU PEQUENO;PRIVADA;NÃO</v>
      </c>
      <c r="G1159" s="616" t="s">
        <v>1567</v>
      </c>
      <c r="H1159" s="617" t="str">
        <f t="shared" si="37"/>
        <v>O CAMPO A.8 NÃO PODE SER PREENCHIDO SE A INFORMAÇÃO DO CAMPO A.7 FOR DIFERENTE DE"EMPRESA BRASILEIRA".</v>
      </c>
    </row>
    <row r="1160" spans="1:8" ht="12" x14ac:dyDescent="0.3">
      <c r="A1160" s="614" t="s">
        <v>2049</v>
      </c>
      <c r="B1160" s="614" t="s">
        <v>233</v>
      </c>
      <c r="C1160" s="614" t="s">
        <v>261</v>
      </c>
      <c r="D1160" s="614" t="s">
        <v>251</v>
      </c>
      <c r="E1160" s="614" t="s">
        <v>2354</v>
      </c>
      <c r="F1160" s="615" t="str">
        <f t="shared" si="36"/>
        <v>INFRAESTRUTURA - NOVA EDIFICAÇÃO OU ACRÉSCIMO DE ÁREA;EMPRESA PETROLÍFERA;MICRO OU PEQUENO;PRIVADA;</v>
      </c>
      <c r="G1160" s="616" t="s">
        <v>1567</v>
      </c>
      <c r="H1160" s="617" t="str">
        <f t="shared" si="37"/>
        <v>O CAMPO A.8 NÃO PODE SER PREENCHIDO SE A INFORMAÇÃO DO CAMPO A.7 FOR DIFERENTE DE"EMPRESA BRASILEIRA".</v>
      </c>
    </row>
    <row r="1161" spans="1:8" ht="12" x14ac:dyDescent="0.3">
      <c r="A1161" s="614" t="s">
        <v>2049</v>
      </c>
      <c r="B1161" s="614" t="s">
        <v>233</v>
      </c>
      <c r="C1161" s="614" t="s">
        <v>261</v>
      </c>
      <c r="D1161" s="614" t="s">
        <v>2354</v>
      </c>
      <c r="E1161" s="614" t="s">
        <v>3</v>
      </c>
      <c r="F1161" s="615" t="str">
        <f t="shared" si="36"/>
        <v>INFRAESTRUTURA - NOVA EDIFICAÇÃO OU ACRÉSCIMO DE ÁREA;EMPRESA PETROLÍFERA;MICRO OU PEQUENO;;SIM</v>
      </c>
      <c r="G1161" s="616" t="s">
        <v>1567</v>
      </c>
      <c r="H1161" s="617" t="str">
        <f t="shared" si="37"/>
        <v>O CAMPO A.8 NÃO PODE SER PREENCHIDO SE A INFORMAÇÃO DO CAMPO A.7 FOR DIFERENTE DE"EMPRESA BRASILEIRA".</v>
      </c>
    </row>
    <row r="1162" spans="1:8" ht="12" x14ac:dyDescent="0.3">
      <c r="A1162" s="614" t="s">
        <v>2049</v>
      </c>
      <c r="B1162" s="614" t="s">
        <v>233</v>
      </c>
      <c r="C1162" s="614" t="s">
        <v>261</v>
      </c>
      <c r="D1162" s="614" t="s">
        <v>2354</v>
      </c>
      <c r="E1162" s="614" t="s">
        <v>4</v>
      </c>
      <c r="F1162" s="615" t="str">
        <f t="shared" si="36"/>
        <v>INFRAESTRUTURA - NOVA EDIFICAÇÃO OU ACRÉSCIMO DE ÁREA;EMPRESA PETROLÍFERA;MICRO OU PEQUENO;;NÃO</v>
      </c>
      <c r="G1162" s="616" t="s">
        <v>1567</v>
      </c>
      <c r="H1162" s="617" t="str">
        <f t="shared" si="37"/>
        <v>O CAMPO A.8 NÃO PODE SER PREENCHIDO SE A INFORMAÇÃO DO CAMPO A.7 FOR DIFERENTE DE"EMPRESA BRASILEIRA".</v>
      </c>
    </row>
    <row r="1163" spans="1:8" ht="12" x14ac:dyDescent="0.3">
      <c r="A1163" s="614" t="s">
        <v>2049</v>
      </c>
      <c r="B1163" s="614" t="s">
        <v>233</v>
      </c>
      <c r="C1163" s="614" t="s">
        <v>261</v>
      </c>
      <c r="D1163" s="614" t="s">
        <v>2354</v>
      </c>
      <c r="E1163" s="614" t="s">
        <v>2354</v>
      </c>
      <c r="F1163" s="615" t="str">
        <f t="shared" si="36"/>
        <v>INFRAESTRUTURA - NOVA EDIFICAÇÃO OU ACRÉSCIMO DE ÁREA;EMPRESA PETROLÍFERA;MICRO OU PEQUENO;;</v>
      </c>
      <c r="G1163" s="616" t="s">
        <v>1567</v>
      </c>
      <c r="H1163" s="617" t="str">
        <f t="shared" si="37"/>
        <v>O CAMPO A.8 NÃO PODE SER PREENCHIDO SE A INFORMAÇÃO DO CAMPO A.7 FOR DIFERENTE DE"EMPRESA BRASILEIRA".</v>
      </c>
    </row>
    <row r="1164" spans="1:8" ht="12" x14ac:dyDescent="0.3">
      <c r="A1164" s="614" t="s">
        <v>2049</v>
      </c>
      <c r="B1164" s="614" t="s">
        <v>233</v>
      </c>
      <c r="C1164" s="614" t="s">
        <v>243</v>
      </c>
      <c r="D1164" s="614" t="s">
        <v>250</v>
      </c>
      <c r="E1164" s="614" t="s">
        <v>3</v>
      </c>
      <c r="F1164" s="615" t="str">
        <f t="shared" si="36"/>
        <v>INFRAESTRUTURA - NOVA EDIFICAÇÃO OU ACRÉSCIMO DE ÁREA;EMPRESA PETROLÍFERA;MÉDIO;PÚBLICA;SIM</v>
      </c>
      <c r="G1164" s="616" t="s">
        <v>1567</v>
      </c>
      <c r="H1164" s="617" t="str">
        <f t="shared" si="37"/>
        <v>O CAMPO A.8 NÃO PODE SER PREENCHIDO SE A INFORMAÇÃO DO CAMPO A.7 FOR DIFERENTE DE"EMPRESA BRASILEIRA".</v>
      </c>
    </row>
    <row r="1165" spans="1:8" ht="12" x14ac:dyDescent="0.3">
      <c r="A1165" s="614" t="s">
        <v>2049</v>
      </c>
      <c r="B1165" s="614" t="s">
        <v>233</v>
      </c>
      <c r="C1165" s="614" t="s">
        <v>243</v>
      </c>
      <c r="D1165" s="614" t="s">
        <v>250</v>
      </c>
      <c r="E1165" s="614" t="s">
        <v>4</v>
      </c>
      <c r="F1165" s="615" t="str">
        <f t="shared" si="36"/>
        <v>INFRAESTRUTURA - NOVA EDIFICAÇÃO OU ACRÉSCIMO DE ÁREA;EMPRESA PETROLÍFERA;MÉDIO;PÚBLICA;NÃO</v>
      </c>
      <c r="G1165" s="616" t="s">
        <v>1567</v>
      </c>
      <c r="H1165" s="617" t="str">
        <f t="shared" si="37"/>
        <v>O CAMPO A.8 NÃO PODE SER PREENCHIDO SE A INFORMAÇÃO DO CAMPO A.7 FOR DIFERENTE DE"EMPRESA BRASILEIRA".</v>
      </c>
    </row>
    <row r="1166" spans="1:8" ht="12" x14ac:dyDescent="0.3">
      <c r="A1166" s="614" t="s">
        <v>2049</v>
      </c>
      <c r="B1166" s="614" t="s">
        <v>233</v>
      </c>
      <c r="C1166" s="614" t="s">
        <v>243</v>
      </c>
      <c r="D1166" s="614" t="s">
        <v>250</v>
      </c>
      <c r="E1166" s="614" t="s">
        <v>2354</v>
      </c>
      <c r="F1166" s="615" t="str">
        <f t="shared" si="36"/>
        <v>INFRAESTRUTURA - NOVA EDIFICAÇÃO OU ACRÉSCIMO DE ÁREA;EMPRESA PETROLÍFERA;MÉDIO;PÚBLICA;</v>
      </c>
      <c r="G1166" s="616" t="s">
        <v>1567</v>
      </c>
      <c r="H1166" s="617" t="str">
        <f t="shared" si="37"/>
        <v>O CAMPO A.8 NÃO PODE SER PREENCHIDO SE A INFORMAÇÃO DO CAMPO A.7 FOR DIFERENTE DE"EMPRESA BRASILEIRA".</v>
      </c>
    </row>
    <row r="1167" spans="1:8" ht="12" x14ac:dyDescent="0.3">
      <c r="A1167" s="614" t="s">
        <v>2049</v>
      </c>
      <c r="B1167" s="614" t="s">
        <v>233</v>
      </c>
      <c r="C1167" s="614" t="s">
        <v>243</v>
      </c>
      <c r="D1167" s="614" t="s">
        <v>251</v>
      </c>
      <c r="E1167" s="614" t="s">
        <v>3</v>
      </c>
      <c r="F1167" s="615" t="str">
        <f t="shared" si="36"/>
        <v>INFRAESTRUTURA - NOVA EDIFICAÇÃO OU ACRÉSCIMO DE ÁREA;EMPRESA PETROLÍFERA;MÉDIO;PRIVADA;SIM</v>
      </c>
      <c r="G1167" s="616" t="s">
        <v>1567</v>
      </c>
      <c r="H1167" s="617" t="str">
        <f t="shared" si="37"/>
        <v>O CAMPO A.8 NÃO PODE SER PREENCHIDO SE A INFORMAÇÃO DO CAMPO A.7 FOR DIFERENTE DE"EMPRESA BRASILEIRA".</v>
      </c>
    </row>
    <row r="1168" spans="1:8" ht="12" x14ac:dyDescent="0.3">
      <c r="A1168" s="614" t="s">
        <v>2049</v>
      </c>
      <c r="B1168" s="614" t="s">
        <v>233</v>
      </c>
      <c r="C1168" s="614" t="s">
        <v>243</v>
      </c>
      <c r="D1168" s="614" t="s">
        <v>251</v>
      </c>
      <c r="E1168" s="614" t="s">
        <v>4</v>
      </c>
      <c r="F1168" s="615" t="str">
        <f t="shared" si="36"/>
        <v>INFRAESTRUTURA - NOVA EDIFICAÇÃO OU ACRÉSCIMO DE ÁREA;EMPRESA PETROLÍFERA;MÉDIO;PRIVADA;NÃO</v>
      </c>
      <c r="G1168" s="616" t="s">
        <v>1567</v>
      </c>
      <c r="H1168" s="617" t="str">
        <f t="shared" si="37"/>
        <v>O CAMPO A.8 NÃO PODE SER PREENCHIDO SE A INFORMAÇÃO DO CAMPO A.7 FOR DIFERENTE DE"EMPRESA BRASILEIRA".</v>
      </c>
    </row>
    <row r="1169" spans="1:8" ht="12" x14ac:dyDescent="0.3">
      <c r="A1169" s="614" t="s">
        <v>2049</v>
      </c>
      <c r="B1169" s="614" t="s">
        <v>233</v>
      </c>
      <c r="C1169" s="614" t="s">
        <v>243</v>
      </c>
      <c r="D1169" s="614" t="s">
        <v>251</v>
      </c>
      <c r="E1169" s="614" t="s">
        <v>2354</v>
      </c>
      <c r="F1169" s="615" t="str">
        <f t="shared" si="36"/>
        <v>INFRAESTRUTURA - NOVA EDIFICAÇÃO OU ACRÉSCIMO DE ÁREA;EMPRESA PETROLÍFERA;MÉDIO;PRIVADA;</v>
      </c>
      <c r="G1169" s="616" t="s">
        <v>1567</v>
      </c>
      <c r="H1169" s="617" t="str">
        <f t="shared" si="37"/>
        <v>O CAMPO A.8 NÃO PODE SER PREENCHIDO SE A INFORMAÇÃO DO CAMPO A.7 FOR DIFERENTE DE"EMPRESA BRASILEIRA".</v>
      </c>
    </row>
    <row r="1170" spans="1:8" ht="12" x14ac:dyDescent="0.3">
      <c r="A1170" s="614" t="s">
        <v>2049</v>
      </c>
      <c r="B1170" s="614" t="s">
        <v>233</v>
      </c>
      <c r="C1170" s="614" t="s">
        <v>243</v>
      </c>
      <c r="D1170" s="614" t="s">
        <v>2354</v>
      </c>
      <c r="E1170" s="614" t="s">
        <v>3</v>
      </c>
      <c r="F1170" s="615" t="str">
        <f t="shared" si="36"/>
        <v>INFRAESTRUTURA - NOVA EDIFICAÇÃO OU ACRÉSCIMO DE ÁREA;EMPRESA PETROLÍFERA;MÉDIO;;SIM</v>
      </c>
      <c r="G1170" s="616" t="s">
        <v>1567</v>
      </c>
      <c r="H1170" s="617" t="str">
        <f t="shared" si="37"/>
        <v>O CAMPO A.8 NÃO PODE SER PREENCHIDO SE A INFORMAÇÃO DO CAMPO A.7 FOR DIFERENTE DE"EMPRESA BRASILEIRA".</v>
      </c>
    </row>
    <row r="1171" spans="1:8" ht="12" x14ac:dyDescent="0.3">
      <c r="A1171" s="614" t="s">
        <v>2049</v>
      </c>
      <c r="B1171" s="614" t="s">
        <v>233</v>
      </c>
      <c r="C1171" s="614" t="s">
        <v>243</v>
      </c>
      <c r="D1171" s="614" t="s">
        <v>2354</v>
      </c>
      <c r="E1171" s="614" t="s">
        <v>4</v>
      </c>
      <c r="F1171" s="615" t="str">
        <f t="shared" si="36"/>
        <v>INFRAESTRUTURA - NOVA EDIFICAÇÃO OU ACRÉSCIMO DE ÁREA;EMPRESA PETROLÍFERA;MÉDIO;;NÃO</v>
      </c>
      <c r="G1171" s="616" t="s">
        <v>1567</v>
      </c>
      <c r="H1171" s="617" t="str">
        <f t="shared" si="37"/>
        <v>O CAMPO A.8 NÃO PODE SER PREENCHIDO SE A INFORMAÇÃO DO CAMPO A.7 FOR DIFERENTE DE"EMPRESA BRASILEIRA".</v>
      </c>
    </row>
    <row r="1172" spans="1:8" ht="12" x14ac:dyDescent="0.3">
      <c r="A1172" s="614" t="s">
        <v>2049</v>
      </c>
      <c r="B1172" s="614" t="s">
        <v>233</v>
      </c>
      <c r="C1172" s="614" t="s">
        <v>243</v>
      </c>
      <c r="D1172" s="614" t="s">
        <v>2354</v>
      </c>
      <c r="E1172" s="614" t="s">
        <v>2354</v>
      </c>
      <c r="F1172" s="615" t="str">
        <f t="shared" si="36"/>
        <v>INFRAESTRUTURA - NOVA EDIFICAÇÃO OU ACRÉSCIMO DE ÁREA;EMPRESA PETROLÍFERA;MÉDIO;;</v>
      </c>
      <c r="G1172" s="616" t="s">
        <v>1567</v>
      </c>
      <c r="H1172" s="617" t="str">
        <f t="shared" si="37"/>
        <v>O CAMPO A.8 NÃO PODE SER PREENCHIDO SE A INFORMAÇÃO DO CAMPO A.7 FOR DIFERENTE DE"EMPRESA BRASILEIRA".</v>
      </c>
    </row>
    <row r="1173" spans="1:8" ht="12" x14ac:dyDescent="0.3">
      <c r="A1173" s="614" t="s">
        <v>2049</v>
      </c>
      <c r="B1173" s="614" t="s">
        <v>233</v>
      </c>
      <c r="C1173" s="614" t="s">
        <v>244</v>
      </c>
      <c r="D1173" s="614" t="s">
        <v>250</v>
      </c>
      <c r="E1173" s="614" t="s">
        <v>3</v>
      </c>
      <c r="F1173" s="615" t="str">
        <f t="shared" si="36"/>
        <v>INFRAESTRUTURA - NOVA EDIFICAÇÃO OU ACRÉSCIMO DE ÁREA;EMPRESA PETROLÍFERA;GRANDE;PÚBLICA;SIM</v>
      </c>
      <c r="G1173" s="616" t="s">
        <v>1567</v>
      </c>
      <c r="H1173" s="617" t="str">
        <f t="shared" si="37"/>
        <v>O CAMPO A.8 NÃO PODE SER PREENCHIDO SE A INFORMAÇÃO DO CAMPO A.7 FOR DIFERENTE DE"EMPRESA BRASILEIRA".</v>
      </c>
    </row>
    <row r="1174" spans="1:8" ht="12" x14ac:dyDescent="0.3">
      <c r="A1174" s="614" t="s">
        <v>2049</v>
      </c>
      <c r="B1174" s="614" t="s">
        <v>233</v>
      </c>
      <c r="C1174" s="614" t="s">
        <v>244</v>
      </c>
      <c r="D1174" s="614" t="s">
        <v>250</v>
      </c>
      <c r="E1174" s="614" t="s">
        <v>4</v>
      </c>
      <c r="F1174" s="615" t="str">
        <f t="shared" si="36"/>
        <v>INFRAESTRUTURA - NOVA EDIFICAÇÃO OU ACRÉSCIMO DE ÁREA;EMPRESA PETROLÍFERA;GRANDE;PÚBLICA;NÃO</v>
      </c>
      <c r="G1174" s="616" t="s">
        <v>1567</v>
      </c>
      <c r="H1174" s="617" t="str">
        <f t="shared" si="37"/>
        <v>O CAMPO A.8 NÃO PODE SER PREENCHIDO SE A INFORMAÇÃO DO CAMPO A.7 FOR DIFERENTE DE"EMPRESA BRASILEIRA".</v>
      </c>
    </row>
    <row r="1175" spans="1:8" ht="12" x14ac:dyDescent="0.3">
      <c r="A1175" s="614" t="s">
        <v>2049</v>
      </c>
      <c r="B1175" s="614" t="s">
        <v>233</v>
      </c>
      <c r="C1175" s="614" t="s">
        <v>244</v>
      </c>
      <c r="D1175" s="614" t="s">
        <v>250</v>
      </c>
      <c r="E1175" s="614" t="s">
        <v>2354</v>
      </c>
      <c r="F1175" s="615" t="str">
        <f t="shared" si="36"/>
        <v>INFRAESTRUTURA - NOVA EDIFICAÇÃO OU ACRÉSCIMO DE ÁREA;EMPRESA PETROLÍFERA;GRANDE;PÚBLICA;</v>
      </c>
      <c r="G1175" s="616" t="s">
        <v>1567</v>
      </c>
      <c r="H1175" s="617" t="str">
        <f t="shared" si="37"/>
        <v>O CAMPO A.8 NÃO PODE SER PREENCHIDO SE A INFORMAÇÃO DO CAMPO A.7 FOR DIFERENTE DE"EMPRESA BRASILEIRA".</v>
      </c>
    </row>
    <row r="1176" spans="1:8" ht="12" x14ac:dyDescent="0.3">
      <c r="A1176" s="614" t="s">
        <v>2049</v>
      </c>
      <c r="B1176" s="614" t="s">
        <v>233</v>
      </c>
      <c r="C1176" s="614" t="s">
        <v>244</v>
      </c>
      <c r="D1176" s="614" t="s">
        <v>251</v>
      </c>
      <c r="E1176" s="614" t="s">
        <v>3</v>
      </c>
      <c r="F1176" s="615" t="str">
        <f t="shared" si="36"/>
        <v>INFRAESTRUTURA - NOVA EDIFICAÇÃO OU ACRÉSCIMO DE ÁREA;EMPRESA PETROLÍFERA;GRANDE;PRIVADA;SIM</v>
      </c>
      <c r="G1176" s="616" t="s">
        <v>1567</v>
      </c>
      <c r="H1176" s="617" t="str">
        <f t="shared" si="37"/>
        <v>O CAMPO A.8 NÃO PODE SER PREENCHIDO SE A INFORMAÇÃO DO CAMPO A.7 FOR DIFERENTE DE"EMPRESA BRASILEIRA".</v>
      </c>
    </row>
    <row r="1177" spans="1:8" ht="12" x14ac:dyDescent="0.3">
      <c r="A1177" s="614" t="s">
        <v>2049</v>
      </c>
      <c r="B1177" s="614" t="s">
        <v>233</v>
      </c>
      <c r="C1177" s="614" t="s">
        <v>244</v>
      </c>
      <c r="D1177" s="614" t="s">
        <v>251</v>
      </c>
      <c r="E1177" s="614" t="s">
        <v>4</v>
      </c>
      <c r="F1177" s="615" t="str">
        <f t="shared" si="36"/>
        <v>INFRAESTRUTURA - NOVA EDIFICAÇÃO OU ACRÉSCIMO DE ÁREA;EMPRESA PETROLÍFERA;GRANDE;PRIVADA;NÃO</v>
      </c>
      <c r="G1177" s="616" t="s">
        <v>1567</v>
      </c>
      <c r="H1177" s="617" t="str">
        <f t="shared" si="37"/>
        <v>O CAMPO A.8 NÃO PODE SER PREENCHIDO SE A INFORMAÇÃO DO CAMPO A.7 FOR DIFERENTE DE"EMPRESA BRASILEIRA".</v>
      </c>
    </row>
    <row r="1178" spans="1:8" ht="12" x14ac:dyDescent="0.3">
      <c r="A1178" s="614" t="s">
        <v>2049</v>
      </c>
      <c r="B1178" s="614" t="s">
        <v>233</v>
      </c>
      <c r="C1178" s="614" t="s">
        <v>244</v>
      </c>
      <c r="D1178" s="614" t="s">
        <v>251</v>
      </c>
      <c r="E1178" s="614" t="s">
        <v>2354</v>
      </c>
      <c r="F1178" s="615" t="str">
        <f t="shared" si="36"/>
        <v>INFRAESTRUTURA - NOVA EDIFICAÇÃO OU ACRÉSCIMO DE ÁREA;EMPRESA PETROLÍFERA;GRANDE;PRIVADA;</v>
      </c>
      <c r="G1178" s="616" t="s">
        <v>1567</v>
      </c>
      <c r="H1178" s="617" t="str">
        <f t="shared" si="37"/>
        <v>O CAMPO A.8 NÃO PODE SER PREENCHIDO SE A INFORMAÇÃO DO CAMPO A.7 FOR DIFERENTE DE"EMPRESA BRASILEIRA".</v>
      </c>
    </row>
    <row r="1179" spans="1:8" ht="12" x14ac:dyDescent="0.3">
      <c r="A1179" s="614" t="s">
        <v>2049</v>
      </c>
      <c r="B1179" s="614" t="s">
        <v>233</v>
      </c>
      <c r="C1179" s="614" t="s">
        <v>244</v>
      </c>
      <c r="D1179" s="614" t="s">
        <v>2354</v>
      </c>
      <c r="E1179" s="614" t="s">
        <v>3</v>
      </c>
      <c r="F1179" s="615" t="str">
        <f t="shared" si="36"/>
        <v>INFRAESTRUTURA - NOVA EDIFICAÇÃO OU ACRÉSCIMO DE ÁREA;EMPRESA PETROLÍFERA;GRANDE;;SIM</v>
      </c>
      <c r="G1179" s="616" t="s">
        <v>1567</v>
      </c>
      <c r="H1179" s="617" t="str">
        <f t="shared" si="37"/>
        <v>O CAMPO A.8 NÃO PODE SER PREENCHIDO SE A INFORMAÇÃO DO CAMPO A.7 FOR DIFERENTE DE"EMPRESA BRASILEIRA".</v>
      </c>
    </row>
    <row r="1180" spans="1:8" ht="12" x14ac:dyDescent="0.3">
      <c r="A1180" s="614" t="s">
        <v>2049</v>
      </c>
      <c r="B1180" s="614" t="s">
        <v>233</v>
      </c>
      <c r="C1180" s="614" t="s">
        <v>244</v>
      </c>
      <c r="D1180" s="614" t="s">
        <v>2354</v>
      </c>
      <c r="E1180" s="614" t="s">
        <v>4</v>
      </c>
      <c r="F1180" s="615" t="str">
        <f t="shared" si="36"/>
        <v>INFRAESTRUTURA - NOVA EDIFICAÇÃO OU ACRÉSCIMO DE ÁREA;EMPRESA PETROLÍFERA;GRANDE;;NÃO</v>
      </c>
      <c r="G1180" s="616" t="s">
        <v>1567</v>
      </c>
      <c r="H1180" s="617" t="str">
        <f t="shared" si="37"/>
        <v>O CAMPO A.8 NÃO PODE SER PREENCHIDO SE A INFORMAÇÃO DO CAMPO A.7 FOR DIFERENTE DE"EMPRESA BRASILEIRA".</v>
      </c>
    </row>
    <row r="1181" spans="1:8" ht="12" x14ac:dyDescent="0.3">
      <c r="A1181" s="614" t="s">
        <v>2049</v>
      </c>
      <c r="B1181" s="614" t="s">
        <v>233</v>
      </c>
      <c r="C1181" s="614" t="s">
        <v>244</v>
      </c>
      <c r="D1181" s="614" t="s">
        <v>2354</v>
      </c>
      <c r="E1181" s="614" t="s">
        <v>2354</v>
      </c>
      <c r="F1181" s="615" t="str">
        <f t="shared" si="36"/>
        <v>INFRAESTRUTURA - NOVA EDIFICAÇÃO OU ACRÉSCIMO DE ÁREA;EMPRESA PETROLÍFERA;GRANDE;;</v>
      </c>
      <c r="G1181" s="616" t="s">
        <v>1567</v>
      </c>
      <c r="H1181" s="617" t="str">
        <f t="shared" si="37"/>
        <v>O CAMPO A.8 NÃO PODE SER PREENCHIDO SE A INFORMAÇÃO DO CAMPO A.7 FOR DIFERENTE DE"EMPRESA BRASILEIRA".</v>
      </c>
    </row>
    <row r="1182" spans="1:8" ht="12" x14ac:dyDescent="0.3">
      <c r="A1182" s="614" t="s">
        <v>2049</v>
      </c>
      <c r="B1182" s="614" t="s">
        <v>233</v>
      </c>
      <c r="C1182" s="614" t="s">
        <v>2354</v>
      </c>
      <c r="D1182" s="614" t="s">
        <v>250</v>
      </c>
      <c r="E1182" s="614" t="s">
        <v>3</v>
      </c>
      <c r="F1182" s="615" t="str">
        <f t="shared" si="36"/>
        <v>INFRAESTRUTURA - NOVA EDIFICAÇÃO OU ACRÉSCIMO DE ÁREA;EMPRESA PETROLÍFERA;;PÚBLICA;SIM</v>
      </c>
      <c r="G1182" s="616" t="s">
        <v>1567</v>
      </c>
      <c r="H1182" s="617" t="str">
        <f t="shared" si="37"/>
        <v>O CAMPO A.10 NÃO PODE SER PREENCHIDO SE A INFORMAÇÃO DO CAMPO A.7 FOR DIFERENTE DE"INSTITUIÇÃO CREDENCIADA".</v>
      </c>
    </row>
    <row r="1183" spans="1:8" ht="12" x14ac:dyDescent="0.3">
      <c r="A1183" s="614" t="s">
        <v>2049</v>
      </c>
      <c r="B1183" s="614" t="s">
        <v>233</v>
      </c>
      <c r="C1183" s="614" t="s">
        <v>2354</v>
      </c>
      <c r="D1183" s="614" t="s">
        <v>250</v>
      </c>
      <c r="E1183" s="614" t="s">
        <v>4</v>
      </c>
      <c r="F1183" s="615" t="str">
        <f t="shared" si="36"/>
        <v>INFRAESTRUTURA - NOVA EDIFICAÇÃO OU ACRÉSCIMO DE ÁREA;EMPRESA PETROLÍFERA;;PÚBLICA;NÃO</v>
      </c>
      <c r="G1183" s="616" t="s">
        <v>1567</v>
      </c>
      <c r="H1183" s="617" t="str">
        <f t="shared" si="37"/>
        <v>O CAMPO A.10 NÃO PODE SER PREENCHIDO SE A INFORMAÇÃO DO CAMPO A.7 FOR DIFERENTE DE"INSTITUIÇÃO CREDENCIADA".</v>
      </c>
    </row>
    <row r="1184" spans="1:8" ht="12" x14ac:dyDescent="0.3">
      <c r="A1184" s="614" t="s">
        <v>2049</v>
      </c>
      <c r="B1184" s="614" t="s">
        <v>233</v>
      </c>
      <c r="C1184" s="614" t="s">
        <v>2354</v>
      </c>
      <c r="D1184" s="614" t="s">
        <v>250</v>
      </c>
      <c r="E1184" s="614" t="s">
        <v>2354</v>
      </c>
      <c r="F1184" s="615" t="str">
        <f t="shared" si="36"/>
        <v>INFRAESTRUTURA - NOVA EDIFICAÇÃO OU ACRÉSCIMO DE ÁREA;EMPRESA PETROLÍFERA;;PÚBLICA;</v>
      </c>
      <c r="G1184" s="616" t="s">
        <v>1567</v>
      </c>
      <c r="H1184" s="617" t="str">
        <f t="shared" si="37"/>
        <v>O CAMPO A.10 NÃO PODE SER PREENCHIDO SE A INFORMAÇÃO DO CAMPO A.7 FOR DIFERENTE DE"INSTITUIÇÃO CREDENCIADA".</v>
      </c>
    </row>
    <row r="1185" spans="1:8" ht="12" x14ac:dyDescent="0.3">
      <c r="A1185" s="614" t="s">
        <v>2049</v>
      </c>
      <c r="B1185" s="614" t="s">
        <v>233</v>
      </c>
      <c r="C1185" s="614" t="s">
        <v>2354</v>
      </c>
      <c r="D1185" s="614" t="s">
        <v>251</v>
      </c>
      <c r="E1185" s="614" t="s">
        <v>3</v>
      </c>
      <c r="F1185" s="615" t="str">
        <f t="shared" si="36"/>
        <v>INFRAESTRUTURA - NOVA EDIFICAÇÃO OU ACRÉSCIMO DE ÁREA;EMPRESA PETROLÍFERA;;PRIVADA;SIM</v>
      </c>
      <c r="G1185" s="616" t="s">
        <v>1567</v>
      </c>
      <c r="H1185" s="617" t="str">
        <f t="shared" si="37"/>
        <v>O CAMPO A.10 NÃO PODE SER PREENCHIDO SE A INFORMAÇÃO DO CAMPO A.7 FOR DIFERENTE DE"INSTITUIÇÃO CREDENCIADA".</v>
      </c>
    </row>
    <row r="1186" spans="1:8" ht="12" x14ac:dyDescent="0.3">
      <c r="A1186" s="614" t="s">
        <v>2049</v>
      </c>
      <c r="B1186" s="614" t="s">
        <v>233</v>
      </c>
      <c r="C1186" s="614" t="s">
        <v>2354</v>
      </c>
      <c r="D1186" s="614" t="s">
        <v>251</v>
      </c>
      <c r="E1186" s="614" t="s">
        <v>4</v>
      </c>
      <c r="F1186" s="615" t="str">
        <f t="shared" si="36"/>
        <v>INFRAESTRUTURA - NOVA EDIFICAÇÃO OU ACRÉSCIMO DE ÁREA;EMPRESA PETROLÍFERA;;PRIVADA;NÃO</v>
      </c>
      <c r="G1186" s="616" t="s">
        <v>1567</v>
      </c>
      <c r="H1186" s="617" t="str">
        <f t="shared" si="37"/>
        <v>O CAMPO A.10 NÃO PODE SER PREENCHIDO SE A INFORMAÇÃO DO CAMPO A.7 FOR DIFERENTE DE"INSTITUIÇÃO CREDENCIADA".</v>
      </c>
    </row>
    <row r="1187" spans="1:8" ht="12" x14ac:dyDescent="0.3">
      <c r="A1187" s="614" t="s">
        <v>2049</v>
      </c>
      <c r="B1187" s="614" t="s">
        <v>233</v>
      </c>
      <c r="C1187" s="614" t="s">
        <v>2354</v>
      </c>
      <c r="D1187" s="614" t="s">
        <v>251</v>
      </c>
      <c r="E1187" s="614" t="s">
        <v>2354</v>
      </c>
      <c r="F1187" s="615" t="str">
        <f t="shared" si="36"/>
        <v>INFRAESTRUTURA - NOVA EDIFICAÇÃO OU ACRÉSCIMO DE ÁREA;EMPRESA PETROLÍFERA;;PRIVADA;</v>
      </c>
      <c r="G1187" s="616" t="s">
        <v>1567</v>
      </c>
      <c r="H1187" s="617" t="str">
        <f t="shared" si="37"/>
        <v>O CAMPO A.10 NÃO PODE SER PREENCHIDO SE A INFORMAÇÃO DO CAMPO A.7 FOR DIFERENTE DE"INSTITUIÇÃO CREDENCIADA".</v>
      </c>
    </row>
    <row r="1188" spans="1:8" ht="12" x14ac:dyDescent="0.3">
      <c r="A1188" s="614" t="s">
        <v>2049</v>
      </c>
      <c r="B1188" s="614" t="s">
        <v>233</v>
      </c>
      <c r="C1188" s="614" t="s">
        <v>2354</v>
      </c>
      <c r="D1188" s="614" t="s">
        <v>2354</v>
      </c>
      <c r="E1188" s="614" t="s">
        <v>3</v>
      </c>
      <c r="F1188" s="615" t="str">
        <f t="shared" si="36"/>
        <v>INFRAESTRUTURA - NOVA EDIFICAÇÃO OU ACRÉSCIMO DE ÁREA;EMPRESA PETROLÍFERA;;;SIM</v>
      </c>
      <c r="G1188" s="616" t="s">
        <v>1567</v>
      </c>
      <c r="H1188" s="617" t="str">
        <f t="shared" si="37"/>
        <v>O CAMPO A.11 NÃO PODE SER PREENCHIDO SE A INFORMAÇÃO DO CAMPO A.7 FOR DIFERENTE DE"INSTITUIÇÃO CREDENCIADA" OU SE A INFIRMAÇÃO DO CAMPO A.10 FOR DIFERENTE DE "PRIVADA".</v>
      </c>
    </row>
    <row r="1189" spans="1:8" ht="12" x14ac:dyDescent="0.3">
      <c r="A1189" s="614" t="s">
        <v>2049</v>
      </c>
      <c r="B1189" s="614" t="s">
        <v>233</v>
      </c>
      <c r="C1189" s="614" t="s">
        <v>2354</v>
      </c>
      <c r="D1189" s="614" t="s">
        <v>2354</v>
      </c>
      <c r="E1189" s="614" t="s">
        <v>4</v>
      </c>
      <c r="F1189" s="615" t="str">
        <f t="shared" si="36"/>
        <v>INFRAESTRUTURA - NOVA EDIFICAÇÃO OU ACRÉSCIMO DE ÁREA;EMPRESA PETROLÍFERA;;;NÃO</v>
      </c>
      <c r="G1189" s="616" t="s">
        <v>1567</v>
      </c>
      <c r="H1189" s="617" t="str">
        <f t="shared" si="37"/>
        <v>O CAMPO A.11 NÃO PODE SER PREENCHIDO SE A INFORMAÇÃO DO CAMPO A.7 FOR DIFERENTE DE"INSTITUIÇÃO CREDENCIADA" OU SE A INFIRMAÇÃO DO CAMPO A.10 FOR DIFERENTE DE "PRIVADA".</v>
      </c>
    </row>
    <row r="1190" spans="1:8" ht="12" x14ac:dyDescent="0.3">
      <c r="A1190" s="614" t="s">
        <v>2049</v>
      </c>
      <c r="B1190" s="614" t="s">
        <v>233</v>
      </c>
      <c r="C1190" s="614" t="s">
        <v>2354</v>
      </c>
      <c r="D1190" s="614" t="s">
        <v>2354</v>
      </c>
      <c r="E1190" s="614" t="s">
        <v>2354</v>
      </c>
      <c r="F1190" s="615" t="str">
        <f t="shared" si="36"/>
        <v>INFRAESTRUTURA - NOVA EDIFICAÇÃO OU ACRÉSCIMO DE ÁREA;EMPRESA PETROLÍFERA;;;</v>
      </c>
      <c r="G1190" s="616" t="s">
        <v>1567</v>
      </c>
      <c r="H1190" s="617" t="str">
        <f t="shared" si="37"/>
        <v>O EXECUTOR INFORMADO NÃO PODE EXECUTAR PROJETOS OU PROGRAMAS COM A QUALIFICAÇÃO SELECIONADA</v>
      </c>
    </row>
    <row r="1191" spans="1:8" ht="12" x14ac:dyDescent="0.3">
      <c r="A1191" s="614" t="s">
        <v>2356</v>
      </c>
      <c r="B1191" s="614" t="s">
        <v>233</v>
      </c>
      <c r="C1191" s="614" t="s">
        <v>261</v>
      </c>
      <c r="D1191" s="614" t="s">
        <v>250</v>
      </c>
      <c r="E1191" s="614" t="s">
        <v>3</v>
      </c>
      <c r="F1191" s="615" t="str">
        <f t="shared" si="36"/>
        <v>APOIO A INSTALAÇÃO LABORATORIAL DE P,D&amp;I;EMPRESA PETROLÍFERA;MICRO OU PEQUENO;PÚBLICA;SIM</v>
      </c>
      <c r="G1191" s="616" t="s">
        <v>1567</v>
      </c>
      <c r="H1191" s="617" t="str">
        <f t="shared" si="37"/>
        <v>O CAMPO A.8 NÃO PODE SER PREENCHIDO SE A INFORMAÇÃO DO CAMPO A.7 FOR DIFERENTE DE"EMPRESA BRASILEIRA".</v>
      </c>
    </row>
    <row r="1192" spans="1:8" ht="12" x14ac:dyDescent="0.3">
      <c r="A1192" s="614" t="s">
        <v>2356</v>
      </c>
      <c r="B1192" s="614" t="s">
        <v>233</v>
      </c>
      <c r="C1192" s="614" t="s">
        <v>261</v>
      </c>
      <c r="D1192" s="614" t="s">
        <v>250</v>
      </c>
      <c r="E1192" s="614" t="s">
        <v>4</v>
      </c>
      <c r="F1192" s="615" t="str">
        <f t="shared" si="36"/>
        <v>APOIO A INSTALAÇÃO LABORATORIAL DE P,D&amp;I;EMPRESA PETROLÍFERA;MICRO OU PEQUENO;PÚBLICA;NÃO</v>
      </c>
      <c r="G1192" s="616" t="s">
        <v>1567</v>
      </c>
      <c r="H1192" s="617" t="str">
        <f t="shared" si="37"/>
        <v>O CAMPO A.8 NÃO PODE SER PREENCHIDO SE A INFORMAÇÃO DO CAMPO A.7 FOR DIFERENTE DE"EMPRESA BRASILEIRA".</v>
      </c>
    </row>
    <row r="1193" spans="1:8" ht="12" x14ac:dyDescent="0.3">
      <c r="A1193" s="614" t="s">
        <v>2356</v>
      </c>
      <c r="B1193" s="614" t="s">
        <v>233</v>
      </c>
      <c r="C1193" s="614" t="s">
        <v>261</v>
      </c>
      <c r="D1193" s="614" t="s">
        <v>250</v>
      </c>
      <c r="E1193" s="614" t="s">
        <v>2354</v>
      </c>
      <c r="F1193" s="615" t="str">
        <f t="shared" si="36"/>
        <v>APOIO A INSTALAÇÃO LABORATORIAL DE P,D&amp;I;EMPRESA PETROLÍFERA;MICRO OU PEQUENO;PÚBLICA;</v>
      </c>
      <c r="G1193" s="616" t="s">
        <v>1567</v>
      </c>
      <c r="H1193" s="617" t="str">
        <f t="shared" si="37"/>
        <v>O CAMPO A.8 NÃO PODE SER PREENCHIDO SE A INFORMAÇÃO DO CAMPO A.7 FOR DIFERENTE DE"EMPRESA BRASILEIRA".</v>
      </c>
    </row>
    <row r="1194" spans="1:8" ht="12" x14ac:dyDescent="0.3">
      <c r="A1194" s="614" t="s">
        <v>2356</v>
      </c>
      <c r="B1194" s="614" t="s">
        <v>233</v>
      </c>
      <c r="C1194" s="614" t="s">
        <v>261</v>
      </c>
      <c r="D1194" s="614" t="s">
        <v>251</v>
      </c>
      <c r="E1194" s="614" t="s">
        <v>3</v>
      </c>
      <c r="F1194" s="615" t="str">
        <f t="shared" si="36"/>
        <v>APOIO A INSTALAÇÃO LABORATORIAL DE P,D&amp;I;EMPRESA PETROLÍFERA;MICRO OU PEQUENO;PRIVADA;SIM</v>
      </c>
      <c r="G1194" s="616" t="s">
        <v>1567</v>
      </c>
      <c r="H1194" s="617" t="str">
        <f t="shared" si="37"/>
        <v>O CAMPO A.8 NÃO PODE SER PREENCHIDO SE A INFORMAÇÃO DO CAMPO A.7 FOR DIFERENTE DE"EMPRESA BRASILEIRA".</v>
      </c>
    </row>
    <row r="1195" spans="1:8" ht="12" x14ac:dyDescent="0.3">
      <c r="A1195" s="614" t="s">
        <v>2356</v>
      </c>
      <c r="B1195" s="614" t="s">
        <v>233</v>
      </c>
      <c r="C1195" s="614" t="s">
        <v>261</v>
      </c>
      <c r="D1195" s="614" t="s">
        <v>251</v>
      </c>
      <c r="E1195" s="614" t="s">
        <v>4</v>
      </c>
      <c r="F1195" s="615" t="str">
        <f t="shared" si="36"/>
        <v>APOIO A INSTALAÇÃO LABORATORIAL DE P,D&amp;I;EMPRESA PETROLÍFERA;MICRO OU PEQUENO;PRIVADA;NÃO</v>
      </c>
      <c r="G1195" s="616" t="s">
        <v>1567</v>
      </c>
      <c r="H1195" s="617" t="str">
        <f t="shared" si="37"/>
        <v>O CAMPO A.8 NÃO PODE SER PREENCHIDO SE A INFORMAÇÃO DO CAMPO A.7 FOR DIFERENTE DE"EMPRESA BRASILEIRA".</v>
      </c>
    </row>
    <row r="1196" spans="1:8" ht="12" x14ac:dyDescent="0.3">
      <c r="A1196" s="614" t="s">
        <v>2356</v>
      </c>
      <c r="B1196" s="614" t="s">
        <v>233</v>
      </c>
      <c r="C1196" s="614" t="s">
        <v>261</v>
      </c>
      <c r="D1196" s="614" t="s">
        <v>251</v>
      </c>
      <c r="E1196" s="614" t="s">
        <v>2354</v>
      </c>
      <c r="F1196" s="615" t="str">
        <f t="shared" si="36"/>
        <v>APOIO A INSTALAÇÃO LABORATORIAL DE P,D&amp;I;EMPRESA PETROLÍFERA;MICRO OU PEQUENO;PRIVADA;</v>
      </c>
      <c r="G1196" s="616" t="s">
        <v>1567</v>
      </c>
      <c r="H1196" s="617" t="str">
        <f t="shared" si="37"/>
        <v>O CAMPO A.8 NÃO PODE SER PREENCHIDO SE A INFORMAÇÃO DO CAMPO A.7 FOR DIFERENTE DE"EMPRESA BRASILEIRA".</v>
      </c>
    </row>
    <row r="1197" spans="1:8" ht="12" x14ac:dyDescent="0.3">
      <c r="A1197" s="614" t="s">
        <v>2356</v>
      </c>
      <c r="B1197" s="614" t="s">
        <v>233</v>
      </c>
      <c r="C1197" s="614" t="s">
        <v>261</v>
      </c>
      <c r="D1197" s="614" t="s">
        <v>2354</v>
      </c>
      <c r="E1197" s="614" t="s">
        <v>3</v>
      </c>
      <c r="F1197" s="615" t="str">
        <f t="shared" si="36"/>
        <v>APOIO A INSTALAÇÃO LABORATORIAL DE P,D&amp;I;EMPRESA PETROLÍFERA;MICRO OU PEQUENO;;SIM</v>
      </c>
      <c r="G1197" s="616" t="s">
        <v>1567</v>
      </c>
      <c r="H1197" s="617" t="str">
        <f t="shared" si="37"/>
        <v>O CAMPO A.8 NÃO PODE SER PREENCHIDO SE A INFORMAÇÃO DO CAMPO A.7 FOR DIFERENTE DE"EMPRESA BRASILEIRA".</v>
      </c>
    </row>
    <row r="1198" spans="1:8" ht="12" x14ac:dyDescent="0.3">
      <c r="A1198" s="614" t="s">
        <v>2356</v>
      </c>
      <c r="B1198" s="614" t="s">
        <v>233</v>
      </c>
      <c r="C1198" s="614" t="s">
        <v>261</v>
      </c>
      <c r="D1198" s="614" t="s">
        <v>2354</v>
      </c>
      <c r="E1198" s="614" t="s">
        <v>4</v>
      </c>
      <c r="F1198" s="615" t="str">
        <f t="shared" si="36"/>
        <v>APOIO A INSTALAÇÃO LABORATORIAL DE P,D&amp;I;EMPRESA PETROLÍFERA;MICRO OU PEQUENO;;NÃO</v>
      </c>
      <c r="G1198" s="616" t="s">
        <v>1567</v>
      </c>
      <c r="H1198" s="617" t="str">
        <f t="shared" si="37"/>
        <v>O CAMPO A.8 NÃO PODE SER PREENCHIDO SE A INFORMAÇÃO DO CAMPO A.7 FOR DIFERENTE DE"EMPRESA BRASILEIRA".</v>
      </c>
    </row>
    <row r="1199" spans="1:8" ht="12" x14ac:dyDescent="0.3">
      <c r="A1199" s="614" t="s">
        <v>2356</v>
      </c>
      <c r="B1199" s="614" t="s">
        <v>233</v>
      </c>
      <c r="C1199" s="614" t="s">
        <v>261</v>
      </c>
      <c r="D1199" s="614" t="s">
        <v>2354</v>
      </c>
      <c r="E1199" s="614" t="s">
        <v>2354</v>
      </c>
      <c r="F1199" s="615" t="str">
        <f t="shared" si="36"/>
        <v>APOIO A INSTALAÇÃO LABORATORIAL DE P,D&amp;I;EMPRESA PETROLÍFERA;MICRO OU PEQUENO;;</v>
      </c>
      <c r="G1199" s="616" t="s">
        <v>1567</v>
      </c>
      <c r="H1199" s="617" t="str">
        <f t="shared" si="37"/>
        <v>O CAMPO A.8 NÃO PODE SER PREENCHIDO SE A INFORMAÇÃO DO CAMPO A.7 FOR DIFERENTE DE"EMPRESA BRASILEIRA".</v>
      </c>
    </row>
    <row r="1200" spans="1:8" ht="12" x14ac:dyDescent="0.3">
      <c r="A1200" s="614" t="s">
        <v>2356</v>
      </c>
      <c r="B1200" s="614" t="s">
        <v>233</v>
      </c>
      <c r="C1200" s="614" t="s">
        <v>243</v>
      </c>
      <c r="D1200" s="614" t="s">
        <v>250</v>
      </c>
      <c r="E1200" s="614" t="s">
        <v>3</v>
      </c>
      <c r="F1200" s="615" t="str">
        <f t="shared" si="36"/>
        <v>APOIO A INSTALAÇÃO LABORATORIAL DE P,D&amp;I;EMPRESA PETROLÍFERA;MÉDIO;PÚBLICA;SIM</v>
      </c>
      <c r="G1200" s="616" t="s">
        <v>1567</v>
      </c>
      <c r="H1200" s="617" t="str">
        <f t="shared" si="37"/>
        <v>O CAMPO A.8 NÃO PODE SER PREENCHIDO SE A INFORMAÇÃO DO CAMPO A.7 FOR DIFERENTE DE"EMPRESA BRASILEIRA".</v>
      </c>
    </row>
    <row r="1201" spans="1:8" ht="12" x14ac:dyDescent="0.3">
      <c r="A1201" s="614" t="s">
        <v>2356</v>
      </c>
      <c r="B1201" s="614" t="s">
        <v>233</v>
      </c>
      <c r="C1201" s="614" t="s">
        <v>243</v>
      </c>
      <c r="D1201" s="614" t="s">
        <v>250</v>
      </c>
      <c r="E1201" s="614" t="s">
        <v>4</v>
      </c>
      <c r="F1201" s="615" t="str">
        <f t="shared" si="36"/>
        <v>APOIO A INSTALAÇÃO LABORATORIAL DE P,D&amp;I;EMPRESA PETROLÍFERA;MÉDIO;PÚBLICA;NÃO</v>
      </c>
      <c r="G1201" s="616" t="s">
        <v>1567</v>
      </c>
      <c r="H1201" s="617" t="str">
        <f t="shared" si="37"/>
        <v>O CAMPO A.8 NÃO PODE SER PREENCHIDO SE A INFORMAÇÃO DO CAMPO A.7 FOR DIFERENTE DE"EMPRESA BRASILEIRA".</v>
      </c>
    </row>
    <row r="1202" spans="1:8" ht="12" x14ac:dyDescent="0.3">
      <c r="A1202" s="614" t="s">
        <v>2356</v>
      </c>
      <c r="B1202" s="614" t="s">
        <v>233</v>
      </c>
      <c r="C1202" s="614" t="s">
        <v>243</v>
      </c>
      <c r="D1202" s="614" t="s">
        <v>250</v>
      </c>
      <c r="E1202" s="614" t="s">
        <v>2354</v>
      </c>
      <c r="F1202" s="615" t="str">
        <f t="shared" si="36"/>
        <v>APOIO A INSTALAÇÃO LABORATORIAL DE P,D&amp;I;EMPRESA PETROLÍFERA;MÉDIO;PÚBLICA;</v>
      </c>
      <c r="G1202" s="616" t="s">
        <v>1567</v>
      </c>
      <c r="H1202" s="617" t="str">
        <f t="shared" si="37"/>
        <v>O CAMPO A.8 NÃO PODE SER PREENCHIDO SE A INFORMAÇÃO DO CAMPO A.7 FOR DIFERENTE DE"EMPRESA BRASILEIRA".</v>
      </c>
    </row>
    <row r="1203" spans="1:8" ht="12" x14ac:dyDescent="0.3">
      <c r="A1203" s="614" t="s">
        <v>2356</v>
      </c>
      <c r="B1203" s="614" t="s">
        <v>233</v>
      </c>
      <c r="C1203" s="614" t="s">
        <v>243</v>
      </c>
      <c r="D1203" s="614" t="s">
        <v>251</v>
      </c>
      <c r="E1203" s="614" t="s">
        <v>3</v>
      </c>
      <c r="F1203" s="615" t="str">
        <f t="shared" si="36"/>
        <v>APOIO A INSTALAÇÃO LABORATORIAL DE P,D&amp;I;EMPRESA PETROLÍFERA;MÉDIO;PRIVADA;SIM</v>
      </c>
      <c r="G1203" s="616" t="s">
        <v>1567</v>
      </c>
      <c r="H1203" s="617" t="str">
        <f t="shared" si="37"/>
        <v>O CAMPO A.8 NÃO PODE SER PREENCHIDO SE A INFORMAÇÃO DO CAMPO A.7 FOR DIFERENTE DE"EMPRESA BRASILEIRA".</v>
      </c>
    </row>
    <row r="1204" spans="1:8" ht="12" x14ac:dyDescent="0.3">
      <c r="A1204" s="614" t="s">
        <v>2356</v>
      </c>
      <c r="B1204" s="614" t="s">
        <v>233</v>
      </c>
      <c r="C1204" s="614" t="s">
        <v>243</v>
      </c>
      <c r="D1204" s="614" t="s">
        <v>251</v>
      </c>
      <c r="E1204" s="614" t="s">
        <v>4</v>
      </c>
      <c r="F1204" s="615" t="str">
        <f t="shared" si="36"/>
        <v>APOIO A INSTALAÇÃO LABORATORIAL DE P,D&amp;I;EMPRESA PETROLÍFERA;MÉDIO;PRIVADA;NÃO</v>
      </c>
      <c r="G1204" s="616" t="s">
        <v>1567</v>
      </c>
      <c r="H1204" s="617" t="str">
        <f t="shared" si="37"/>
        <v>O CAMPO A.8 NÃO PODE SER PREENCHIDO SE A INFORMAÇÃO DO CAMPO A.7 FOR DIFERENTE DE"EMPRESA BRASILEIRA".</v>
      </c>
    </row>
    <row r="1205" spans="1:8" ht="12" x14ac:dyDescent="0.3">
      <c r="A1205" s="614" t="s">
        <v>2356</v>
      </c>
      <c r="B1205" s="614" t="s">
        <v>233</v>
      </c>
      <c r="C1205" s="614" t="s">
        <v>243</v>
      </c>
      <c r="D1205" s="614" t="s">
        <v>251</v>
      </c>
      <c r="E1205" s="614" t="s">
        <v>2354</v>
      </c>
      <c r="F1205" s="615" t="str">
        <f t="shared" si="36"/>
        <v>APOIO A INSTALAÇÃO LABORATORIAL DE P,D&amp;I;EMPRESA PETROLÍFERA;MÉDIO;PRIVADA;</v>
      </c>
      <c r="G1205" s="616" t="s">
        <v>1567</v>
      </c>
      <c r="H1205" s="617" t="str">
        <f t="shared" si="37"/>
        <v>O CAMPO A.8 NÃO PODE SER PREENCHIDO SE A INFORMAÇÃO DO CAMPO A.7 FOR DIFERENTE DE"EMPRESA BRASILEIRA".</v>
      </c>
    </row>
    <row r="1206" spans="1:8" ht="12" x14ac:dyDescent="0.3">
      <c r="A1206" s="614" t="s">
        <v>2356</v>
      </c>
      <c r="B1206" s="614" t="s">
        <v>233</v>
      </c>
      <c r="C1206" s="614" t="s">
        <v>243</v>
      </c>
      <c r="D1206" s="614" t="s">
        <v>2354</v>
      </c>
      <c r="E1206" s="614" t="s">
        <v>3</v>
      </c>
      <c r="F1206" s="615" t="str">
        <f t="shared" si="36"/>
        <v>APOIO A INSTALAÇÃO LABORATORIAL DE P,D&amp;I;EMPRESA PETROLÍFERA;MÉDIO;;SIM</v>
      </c>
      <c r="G1206" s="616" t="s">
        <v>1567</v>
      </c>
      <c r="H1206" s="617" t="str">
        <f t="shared" si="37"/>
        <v>O CAMPO A.8 NÃO PODE SER PREENCHIDO SE A INFORMAÇÃO DO CAMPO A.7 FOR DIFERENTE DE"EMPRESA BRASILEIRA".</v>
      </c>
    </row>
    <row r="1207" spans="1:8" ht="12" x14ac:dyDescent="0.3">
      <c r="A1207" s="614" t="s">
        <v>2356</v>
      </c>
      <c r="B1207" s="614" t="s">
        <v>233</v>
      </c>
      <c r="C1207" s="614" t="s">
        <v>243</v>
      </c>
      <c r="D1207" s="614" t="s">
        <v>2354</v>
      </c>
      <c r="E1207" s="614" t="s">
        <v>4</v>
      </c>
      <c r="F1207" s="615" t="str">
        <f t="shared" si="36"/>
        <v>APOIO A INSTALAÇÃO LABORATORIAL DE P,D&amp;I;EMPRESA PETROLÍFERA;MÉDIO;;NÃO</v>
      </c>
      <c r="G1207" s="616" t="s">
        <v>1567</v>
      </c>
      <c r="H1207" s="617" t="str">
        <f t="shared" si="37"/>
        <v>O CAMPO A.8 NÃO PODE SER PREENCHIDO SE A INFORMAÇÃO DO CAMPO A.7 FOR DIFERENTE DE"EMPRESA BRASILEIRA".</v>
      </c>
    </row>
    <row r="1208" spans="1:8" ht="12" x14ac:dyDescent="0.3">
      <c r="A1208" s="614" t="s">
        <v>2356</v>
      </c>
      <c r="B1208" s="614" t="s">
        <v>233</v>
      </c>
      <c r="C1208" s="614" t="s">
        <v>243</v>
      </c>
      <c r="D1208" s="614" t="s">
        <v>2354</v>
      </c>
      <c r="E1208" s="614" t="s">
        <v>2354</v>
      </c>
      <c r="F1208" s="615" t="str">
        <f t="shared" si="36"/>
        <v>APOIO A INSTALAÇÃO LABORATORIAL DE P,D&amp;I;EMPRESA PETROLÍFERA;MÉDIO;;</v>
      </c>
      <c r="G1208" s="616" t="s">
        <v>1567</v>
      </c>
      <c r="H1208" s="617" t="str">
        <f t="shared" si="37"/>
        <v>O CAMPO A.8 NÃO PODE SER PREENCHIDO SE A INFORMAÇÃO DO CAMPO A.7 FOR DIFERENTE DE"EMPRESA BRASILEIRA".</v>
      </c>
    </row>
    <row r="1209" spans="1:8" ht="12" x14ac:dyDescent="0.3">
      <c r="A1209" s="614" t="s">
        <v>2356</v>
      </c>
      <c r="B1209" s="614" t="s">
        <v>233</v>
      </c>
      <c r="C1209" s="614" t="s">
        <v>244</v>
      </c>
      <c r="D1209" s="614" t="s">
        <v>250</v>
      </c>
      <c r="E1209" s="614" t="s">
        <v>3</v>
      </c>
      <c r="F1209" s="615" t="str">
        <f t="shared" si="36"/>
        <v>APOIO A INSTALAÇÃO LABORATORIAL DE P,D&amp;I;EMPRESA PETROLÍFERA;GRANDE;PÚBLICA;SIM</v>
      </c>
      <c r="G1209" s="616" t="s">
        <v>1567</v>
      </c>
      <c r="H1209" s="617" t="str">
        <f t="shared" si="37"/>
        <v>O CAMPO A.8 NÃO PODE SER PREENCHIDO SE A INFORMAÇÃO DO CAMPO A.7 FOR DIFERENTE DE"EMPRESA BRASILEIRA".</v>
      </c>
    </row>
    <row r="1210" spans="1:8" ht="12" x14ac:dyDescent="0.3">
      <c r="A1210" s="614" t="s">
        <v>2356</v>
      </c>
      <c r="B1210" s="614" t="s">
        <v>233</v>
      </c>
      <c r="C1210" s="614" t="s">
        <v>244</v>
      </c>
      <c r="D1210" s="614" t="s">
        <v>250</v>
      </c>
      <c r="E1210" s="614" t="s">
        <v>4</v>
      </c>
      <c r="F1210" s="615" t="str">
        <f t="shared" si="36"/>
        <v>APOIO A INSTALAÇÃO LABORATORIAL DE P,D&amp;I;EMPRESA PETROLÍFERA;GRANDE;PÚBLICA;NÃO</v>
      </c>
      <c r="G1210" s="616" t="s">
        <v>1567</v>
      </c>
      <c r="H1210" s="617" t="str">
        <f t="shared" si="37"/>
        <v>O CAMPO A.8 NÃO PODE SER PREENCHIDO SE A INFORMAÇÃO DO CAMPO A.7 FOR DIFERENTE DE"EMPRESA BRASILEIRA".</v>
      </c>
    </row>
    <row r="1211" spans="1:8" ht="12" x14ac:dyDescent="0.3">
      <c r="A1211" s="614" t="s">
        <v>2356</v>
      </c>
      <c r="B1211" s="614" t="s">
        <v>233</v>
      </c>
      <c r="C1211" s="614" t="s">
        <v>244</v>
      </c>
      <c r="D1211" s="614" t="s">
        <v>250</v>
      </c>
      <c r="E1211" s="614" t="s">
        <v>2354</v>
      </c>
      <c r="F1211" s="615" t="str">
        <f t="shared" si="36"/>
        <v>APOIO A INSTALAÇÃO LABORATORIAL DE P,D&amp;I;EMPRESA PETROLÍFERA;GRANDE;PÚBLICA;</v>
      </c>
      <c r="G1211" s="616" t="s">
        <v>1567</v>
      </c>
      <c r="H1211" s="617" t="str">
        <f t="shared" si="37"/>
        <v>O CAMPO A.8 NÃO PODE SER PREENCHIDO SE A INFORMAÇÃO DO CAMPO A.7 FOR DIFERENTE DE"EMPRESA BRASILEIRA".</v>
      </c>
    </row>
    <row r="1212" spans="1:8" ht="12" x14ac:dyDescent="0.3">
      <c r="A1212" s="614" t="s">
        <v>2356</v>
      </c>
      <c r="B1212" s="614" t="s">
        <v>233</v>
      </c>
      <c r="C1212" s="614" t="s">
        <v>244</v>
      </c>
      <c r="D1212" s="614" t="s">
        <v>251</v>
      </c>
      <c r="E1212" s="614" t="s">
        <v>3</v>
      </c>
      <c r="F1212" s="615" t="str">
        <f t="shared" si="36"/>
        <v>APOIO A INSTALAÇÃO LABORATORIAL DE P,D&amp;I;EMPRESA PETROLÍFERA;GRANDE;PRIVADA;SIM</v>
      </c>
      <c r="G1212" s="616" t="s">
        <v>1567</v>
      </c>
      <c r="H1212" s="617" t="str">
        <f t="shared" si="37"/>
        <v>O CAMPO A.8 NÃO PODE SER PREENCHIDO SE A INFORMAÇÃO DO CAMPO A.7 FOR DIFERENTE DE"EMPRESA BRASILEIRA".</v>
      </c>
    </row>
    <row r="1213" spans="1:8" ht="12" x14ac:dyDescent="0.3">
      <c r="A1213" s="614" t="s">
        <v>2356</v>
      </c>
      <c r="B1213" s="614" t="s">
        <v>233</v>
      </c>
      <c r="C1213" s="614" t="s">
        <v>244</v>
      </c>
      <c r="D1213" s="614" t="s">
        <v>251</v>
      </c>
      <c r="E1213" s="614" t="s">
        <v>4</v>
      </c>
      <c r="F1213" s="615" t="str">
        <f t="shared" si="36"/>
        <v>APOIO A INSTALAÇÃO LABORATORIAL DE P,D&amp;I;EMPRESA PETROLÍFERA;GRANDE;PRIVADA;NÃO</v>
      </c>
      <c r="G1213" s="616" t="s">
        <v>1567</v>
      </c>
      <c r="H1213" s="617" t="str">
        <f t="shared" si="37"/>
        <v>O CAMPO A.8 NÃO PODE SER PREENCHIDO SE A INFORMAÇÃO DO CAMPO A.7 FOR DIFERENTE DE"EMPRESA BRASILEIRA".</v>
      </c>
    </row>
    <row r="1214" spans="1:8" ht="12" x14ac:dyDescent="0.3">
      <c r="A1214" s="614" t="s">
        <v>2356</v>
      </c>
      <c r="B1214" s="614" t="s">
        <v>233</v>
      </c>
      <c r="C1214" s="614" t="s">
        <v>244</v>
      </c>
      <c r="D1214" s="614" t="s">
        <v>251</v>
      </c>
      <c r="E1214" s="614" t="s">
        <v>2354</v>
      </c>
      <c r="F1214" s="615" t="str">
        <f t="shared" si="36"/>
        <v>APOIO A INSTALAÇÃO LABORATORIAL DE P,D&amp;I;EMPRESA PETROLÍFERA;GRANDE;PRIVADA;</v>
      </c>
      <c r="G1214" s="616" t="s">
        <v>1567</v>
      </c>
      <c r="H1214" s="617" t="str">
        <f t="shared" si="37"/>
        <v>O CAMPO A.8 NÃO PODE SER PREENCHIDO SE A INFORMAÇÃO DO CAMPO A.7 FOR DIFERENTE DE"EMPRESA BRASILEIRA".</v>
      </c>
    </row>
    <row r="1215" spans="1:8" ht="12" x14ac:dyDescent="0.3">
      <c r="A1215" s="614" t="s">
        <v>2356</v>
      </c>
      <c r="B1215" s="614" t="s">
        <v>233</v>
      </c>
      <c r="C1215" s="614" t="s">
        <v>244</v>
      </c>
      <c r="D1215" s="614" t="s">
        <v>2354</v>
      </c>
      <c r="E1215" s="614" t="s">
        <v>3</v>
      </c>
      <c r="F1215" s="615" t="str">
        <f t="shared" si="36"/>
        <v>APOIO A INSTALAÇÃO LABORATORIAL DE P,D&amp;I;EMPRESA PETROLÍFERA;GRANDE;;SIM</v>
      </c>
      <c r="G1215" s="616" t="s">
        <v>1567</v>
      </c>
      <c r="H1215" s="617" t="str">
        <f t="shared" si="37"/>
        <v>O CAMPO A.8 NÃO PODE SER PREENCHIDO SE A INFORMAÇÃO DO CAMPO A.7 FOR DIFERENTE DE"EMPRESA BRASILEIRA".</v>
      </c>
    </row>
    <row r="1216" spans="1:8" ht="12" x14ac:dyDescent="0.3">
      <c r="A1216" s="614" t="s">
        <v>2356</v>
      </c>
      <c r="B1216" s="614" t="s">
        <v>233</v>
      </c>
      <c r="C1216" s="614" t="s">
        <v>244</v>
      </c>
      <c r="D1216" s="614" t="s">
        <v>2354</v>
      </c>
      <c r="E1216" s="614" t="s">
        <v>4</v>
      </c>
      <c r="F1216" s="615" t="str">
        <f t="shared" si="36"/>
        <v>APOIO A INSTALAÇÃO LABORATORIAL DE P,D&amp;I;EMPRESA PETROLÍFERA;GRANDE;;NÃO</v>
      </c>
      <c r="G1216" s="616" t="s">
        <v>1567</v>
      </c>
      <c r="H1216" s="617" t="str">
        <f t="shared" si="37"/>
        <v>O CAMPO A.8 NÃO PODE SER PREENCHIDO SE A INFORMAÇÃO DO CAMPO A.7 FOR DIFERENTE DE"EMPRESA BRASILEIRA".</v>
      </c>
    </row>
    <row r="1217" spans="1:8" ht="12" x14ac:dyDescent="0.3">
      <c r="A1217" s="614" t="s">
        <v>2356</v>
      </c>
      <c r="B1217" s="614" t="s">
        <v>233</v>
      </c>
      <c r="C1217" s="614" t="s">
        <v>244</v>
      </c>
      <c r="D1217" s="614" t="s">
        <v>2354</v>
      </c>
      <c r="E1217" s="614" t="s">
        <v>2354</v>
      </c>
      <c r="F1217" s="615" t="str">
        <f t="shared" si="36"/>
        <v>APOIO A INSTALAÇÃO LABORATORIAL DE P,D&amp;I;EMPRESA PETROLÍFERA;GRANDE;;</v>
      </c>
      <c r="G1217" s="616" t="s">
        <v>1567</v>
      </c>
      <c r="H1217" s="617" t="str">
        <f t="shared" si="37"/>
        <v>O CAMPO A.8 NÃO PODE SER PREENCHIDO SE A INFORMAÇÃO DO CAMPO A.7 FOR DIFERENTE DE"EMPRESA BRASILEIRA".</v>
      </c>
    </row>
    <row r="1218" spans="1:8" ht="12" x14ac:dyDescent="0.3">
      <c r="A1218" s="614" t="s">
        <v>2356</v>
      </c>
      <c r="B1218" s="614" t="s">
        <v>233</v>
      </c>
      <c r="C1218" s="614" t="s">
        <v>2354</v>
      </c>
      <c r="D1218" s="614" t="s">
        <v>250</v>
      </c>
      <c r="E1218" s="614" t="s">
        <v>3</v>
      </c>
      <c r="F1218" s="615" t="str">
        <f t="shared" si="36"/>
        <v>APOIO A INSTALAÇÃO LABORATORIAL DE P,D&amp;I;EMPRESA PETROLÍFERA;;PÚBLICA;SIM</v>
      </c>
      <c r="G1218" s="616" t="s">
        <v>1567</v>
      </c>
      <c r="H1218" s="617" t="str">
        <f t="shared" si="37"/>
        <v>O CAMPO A.10 NÃO PODE SER PREENCHIDO SE A INFORMAÇÃO DO CAMPO A.7 FOR DIFERENTE DE"INSTITUIÇÃO CREDENCIADA".</v>
      </c>
    </row>
    <row r="1219" spans="1:8" ht="12" x14ac:dyDescent="0.3">
      <c r="A1219" s="614" t="s">
        <v>2356</v>
      </c>
      <c r="B1219" s="614" t="s">
        <v>233</v>
      </c>
      <c r="C1219" s="614" t="s">
        <v>2354</v>
      </c>
      <c r="D1219" s="614" t="s">
        <v>250</v>
      </c>
      <c r="E1219" s="614" t="s">
        <v>4</v>
      </c>
      <c r="F1219" s="615" t="str">
        <f t="shared" ref="F1219:F1282" si="38">CONCATENATE(A1219,";",B1219,";",C1219,";",D1219,";",E1219)</f>
        <v>APOIO A INSTALAÇÃO LABORATORIAL DE P,D&amp;I;EMPRESA PETROLÍFERA;;PÚBLICA;NÃO</v>
      </c>
      <c r="G1219" s="616" t="s">
        <v>1567</v>
      </c>
      <c r="H1219" s="617" t="str">
        <f t="shared" ref="H1219:H1282" si="39">IF(AND(B1219=$J$7,C1219=""),$K$12,IF(AND(B1219&lt;&gt;$J$7,C1219&lt;&gt;""),$K$13,IF(AND(B1219=$J$5,D1219=""),$K$14,IF(AND(B1219&lt;&gt;$J$5,D1219&lt;&gt;""),$K$15,IF(AND(B1219=$J$5,D1219=$M$6,E1219=""),$K$16,IF(AND(OR(B1219&lt;&gt;$J$5,D1219&lt;&gt;$M$6),E1219&lt;&gt;""),$K$17,IF(G1219="N",$K$18,"")))))))</f>
        <v>O CAMPO A.10 NÃO PODE SER PREENCHIDO SE A INFORMAÇÃO DO CAMPO A.7 FOR DIFERENTE DE"INSTITUIÇÃO CREDENCIADA".</v>
      </c>
    </row>
    <row r="1220" spans="1:8" ht="12" x14ac:dyDescent="0.3">
      <c r="A1220" s="614" t="s">
        <v>2356</v>
      </c>
      <c r="B1220" s="614" t="s">
        <v>233</v>
      </c>
      <c r="C1220" s="614" t="s">
        <v>2354</v>
      </c>
      <c r="D1220" s="614" t="s">
        <v>250</v>
      </c>
      <c r="E1220" s="614" t="s">
        <v>2354</v>
      </c>
      <c r="F1220" s="615" t="str">
        <f t="shared" si="38"/>
        <v>APOIO A INSTALAÇÃO LABORATORIAL DE P,D&amp;I;EMPRESA PETROLÍFERA;;PÚBLICA;</v>
      </c>
      <c r="G1220" s="616" t="s">
        <v>1567</v>
      </c>
      <c r="H1220" s="617" t="str">
        <f t="shared" si="39"/>
        <v>O CAMPO A.10 NÃO PODE SER PREENCHIDO SE A INFORMAÇÃO DO CAMPO A.7 FOR DIFERENTE DE"INSTITUIÇÃO CREDENCIADA".</v>
      </c>
    </row>
    <row r="1221" spans="1:8" ht="12" x14ac:dyDescent="0.3">
      <c r="A1221" s="614" t="s">
        <v>2356</v>
      </c>
      <c r="B1221" s="614" t="s">
        <v>233</v>
      </c>
      <c r="C1221" s="614" t="s">
        <v>2354</v>
      </c>
      <c r="D1221" s="614" t="s">
        <v>251</v>
      </c>
      <c r="E1221" s="614" t="s">
        <v>3</v>
      </c>
      <c r="F1221" s="615" t="str">
        <f t="shared" si="38"/>
        <v>APOIO A INSTALAÇÃO LABORATORIAL DE P,D&amp;I;EMPRESA PETROLÍFERA;;PRIVADA;SIM</v>
      </c>
      <c r="G1221" s="616" t="s">
        <v>1567</v>
      </c>
      <c r="H1221" s="617" t="str">
        <f t="shared" si="39"/>
        <v>O CAMPO A.10 NÃO PODE SER PREENCHIDO SE A INFORMAÇÃO DO CAMPO A.7 FOR DIFERENTE DE"INSTITUIÇÃO CREDENCIADA".</v>
      </c>
    </row>
    <row r="1222" spans="1:8" ht="12" x14ac:dyDescent="0.3">
      <c r="A1222" s="614" t="s">
        <v>2356</v>
      </c>
      <c r="B1222" s="614" t="s">
        <v>233</v>
      </c>
      <c r="C1222" s="614" t="s">
        <v>2354</v>
      </c>
      <c r="D1222" s="614" t="s">
        <v>251</v>
      </c>
      <c r="E1222" s="614" t="s">
        <v>4</v>
      </c>
      <c r="F1222" s="615" t="str">
        <f t="shared" si="38"/>
        <v>APOIO A INSTALAÇÃO LABORATORIAL DE P,D&amp;I;EMPRESA PETROLÍFERA;;PRIVADA;NÃO</v>
      </c>
      <c r="G1222" s="616" t="s">
        <v>1567</v>
      </c>
      <c r="H1222" s="617" t="str">
        <f t="shared" si="39"/>
        <v>O CAMPO A.10 NÃO PODE SER PREENCHIDO SE A INFORMAÇÃO DO CAMPO A.7 FOR DIFERENTE DE"INSTITUIÇÃO CREDENCIADA".</v>
      </c>
    </row>
    <row r="1223" spans="1:8" ht="12" x14ac:dyDescent="0.3">
      <c r="A1223" s="614" t="s">
        <v>2356</v>
      </c>
      <c r="B1223" s="614" t="s">
        <v>233</v>
      </c>
      <c r="C1223" s="614" t="s">
        <v>2354</v>
      </c>
      <c r="D1223" s="614" t="s">
        <v>251</v>
      </c>
      <c r="E1223" s="614" t="s">
        <v>2354</v>
      </c>
      <c r="F1223" s="615" t="str">
        <f t="shared" si="38"/>
        <v>APOIO A INSTALAÇÃO LABORATORIAL DE P,D&amp;I;EMPRESA PETROLÍFERA;;PRIVADA;</v>
      </c>
      <c r="G1223" s="616" t="s">
        <v>1567</v>
      </c>
      <c r="H1223" s="617" t="str">
        <f t="shared" si="39"/>
        <v>O CAMPO A.10 NÃO PODE SER PREENCHIDO SE A INFORMAÇÃO DO CAMPO A.7 FOR DIFERENTE DE"INSTITUIÇÃO CREDENCIADA".</v>
      </c>
    </row>
    <row r="1224" spans="1:8" ht="12" x14ac:dyDescent="0.3">
      <c r="A1224" s="614" t="s">
        <v>2356</v>
      </c>
      <c r="B1224" s="614" t="s">
        <v>233</v>
      </c>
      <c r="C1224" s="614" t="s">
        <v>2354</v>
      </c>
      <c r="D1224" s="614" t="s">
        <v>2354</v>
      </c>
      <c r="E1224" s="614" t="s">
        <v>3</v>
      </c>
      <c r="F1224" s="615" t="str">
        <f t="shared" si="38"/>
        <v>APOIO A INSTALAÇÃO LABORATORIAL DE P,D&amp;I;EMPRESA PETROLÍFERA;;;SIM</v>
      </c>
      <c r="G1224" s="616" t="s">
        <v>1567</v>
      </c>
      <c r="H1224" s="617" t="str">
        <f t="shared" si="39"/>
        <v>O CAMPO A.11 NÃO PODE SER PREENCHIDO SE A INFORMAÇÃO DO CAMPO A.7 FOR DIFERENTE DE"INSTITUIÇÃO CREDENCIADA" OU SE A INFIRMAÇÃO DO CAMPO A.10 FOR DIFERENTE DE "PRIVADA".</v>
      </c>
    </row>
    <row r="1225" spans="1:8" ht="12" x14ac:dyDescent="0.3">
      <c r="A1225" s="614" t="s">
        <v>2356</v>
      </c>
      <c r="B1225" s="614" t="s">
        <v>233</v>
      </c>
      <c r="C1225" s="614" t="s">
        <v>2354</v>
      </c>
      <c r="D1225" s="614" t="s">
        <v>2354</v>
      </c>
      <c r="E1225" s="614" t="s">
        <v>4</v>
      </c>
      <c r="F1225" s="615" t="str">
        <f t="shared" si="38"/>
        <v>APOIO A INSTALAÇÃO LABORATORIAL DE P,D&amp;I;EMPRESA PETROLÍFERA;;;NÃO</v>
      </c>
      <c r="G1225" s="616" t="s">
        <v>1567</v>
      </c>
      <c r="H1225" s="617" t="str">
        <f t="shared" si="39"/>
        <v>O CAMPO A.11 NÃO PODE SER PREENCHIDO SE A INFORMAÇÃO DO CAMPO A.7 FOR DIFERENTE DE"INSTITUIÇÃO CREDENCIADA" OU SE A INFIRMAÇÃO DO CAMPO A.10 FOR DIFERENTE DE "PRIVADA".</v>
      </c>
    </row>
    <row r="1226" spans="1:8" ht="12" x14ac:dyDescent="0.3">
      <c r="A1226" s="614" t="s">
        <v>2356</v>
      </c>
      <c r="B1226" s="614" t="s">
        <v>233</v>
      </c>
      <c r="C1226" s="614" t="s">
        <v>2354</v>
      </c>
      <c r="D1226" s="614" t="s">
        <v>2354</v>
      </c>
      <c r="E1226" s="614" t="s">
        <v>2354</v>
      </c>
      <c r="F1226" s="615" t="str">
        <f t="shared" si="38"/>
        <v>APOIO A INSTALAÇÃO LABORATORIAL DE P,D&amp;I;EMPRESA PETROLÍFERA;;;</v>
      </c>
      <c r="G1226" s="616" t="s">
        <v>1567</v>
      </c>
      <c r="H1226" s="617" t="str">
        <f t="shared" si="39"/>
        <v>O EXECUTOR INFORMADO NÃO PODE EXECUTAR PROJETOS OU PROGRAMAS COM A QUALIFICAÇÃO SELECIONADA</v>
      </c>
    </row>
    <row r="1227" spans="1:8" ht="12" x14ac:dyDescent="0.3">
      <c r="A1227" s="614" t="s">
        <v>20</v>
      </c>
      <c r="B1227" s="614" t="s">
        <v>242</v>
      </c>
      <c r="C1227" s="614" t="s">
        <v>261</v>
      </c>
      <c r="D1227" s="614" t="s">
        <v>250</v>
      </c>
      <c r="E1227" s="614" t="s">
        <v>3</v>
      </c>
      <c r="F1227" s="615" t="str">
        <f t="shared" si="38"/>
        <v>PESQUISA BÁSICA;INSTITUIÇÃO CREDENCIADA;MICRO OU PEQUENO;PÚBLICA;SIM</v>
      </c>
      <c r="G1227" s="616" t="s">
        <v>1567</v>
      </c>
      <c r="H1227" s="617" t="str">
        <f t="shared" si="39"/>
        <v>O CAMPO A.8 NÃO PODE SER PREENCHIDO SE A INFORMAÇÃO DO CAMPO A.7 FOR DIFERENTE DE"EMPRESA BRASILEIRA".</v>
      </c>
    </row>
    <row r="1228" spans="1:8" ht="12" x14ac:dyDescent="0.3">
      <c r="A1228" s="614" t="s">
        <v>20</v>
      </c>
      <c r="B1228" s="614" t="s">
        <v>242</v>
      </c>
      <c r="C1228" s="614" t="s">
        <v>261</v>
      </c>
      <c r="D1228" s="614" t="s">
        <v>250</v>
      </c>
      <c r="E1228" s="614" t="s">
        <v>4</v>
      </c>
      <c r="F1228" s="615" t="str">
        <f t="shared" si="38"/>
        <v>PESQUISA BÁSICA;INSTITUIÇÃO CREDENCIADA;MICRO OU PEQUENO;PÚBLICA;NÃO</v>
      </c>
      <c r="G1228" s="616" t="s">
        <v>1567</v>
      </c>
      <c r="H1228" s="617" t="str">
        <f t="shared" si="39"/>
        <v>O CAMPO A.8 NÃO PODE SER PREENCHIDO SE A INFORMAÇÃO DO CAMPO A.7 FOR DIFERENTE DE"EMPRESA BRASILEIRA".</v>
      </c>
    </row>
    <row r="1229" spans="1:8" ht="12" x14ac:dyDescent="0.3">
      <c r="A1229" s="614" t="s">
        <v>20</v>
      </c>
      <c r="B1229" s="614" t="s">
        <v>242</v>
      </c>
      <c r="C1229" s="614" t="s">
        <v>261</v>
      </c>
      <c r="D1229" s="614" t="s">
        <v>250</v>
      </c>
      <c r="E1229" s="614" t="s">
        <v>2354</v>
      </c>
      <c r="F1229" s="615" t="str">
        <f t="shared" si="38"/>
        <v>PESQUISA BÁSICA;INSTITUIÇÃO CREDENCIADA;MICRO OU PEQUENO;PÚBLICA;</v>
      </c>
      <c r="G1229" s="616" t="s">
        <v>1567</v>
      </c>
      <c r="H1229" s="617" t="str">
        <f t="shared" si="39"/>
        <v>O CAMPO A.8 NÃO PODE SER PREENCHIDO SE A INFORMAÇÃO DO CAMPO A.7 FOR DIFERENTE DE"EMPRESA BRASILEIRA".</v>
      </c>
    </row>
    <row r="1230" spans="1:8" ht="12" x14ac:dyDescent="0.3">
      <c r="A1230" s="614" t="s">
        <v>20</v>
      </c>
      <c r="B1230" s="614" t="s">
        <v>242</v>
      </c>
      <c r="C1230" s="614" t="s">
        <v>261</v>
      </c>
      <c r="D1230" s="614" t="s">
        <v>251</v>
      </c>
      <c r="E1230" s="614" t="s">
        <v>3</v>
      </c>
      <c r="F1230" s="615" t="str">
        <f t="shared" si="38"/>
        <v>PESQUISA BÁSICA;INSTITUIÇÃO CREDENCIADA;MICRO OU PEQUENO;PRIVADA;SIM</v>
      </c>
      <c r="G1230" s="616" t="s">
        <v>1567</v>
      </c>
      <c r="H1230" s="617" t="str">
        <f t="shared" si="39"/>
        <v>O CAMPO A.8 NÃO PODE SER PREENCHIDO SE A INFORMAÇÃO DO CAMPO A.7 FOR DIFERENTE DE"EMPRESA BRASILEIRA".</v>
      </c>
    </row>
    <row r="1231" spans="1:8" ht="12" x14ac:dyDescent="0.3">
      <c r="A1231" s="614" t="s">
        <v>20</v>
      </c>
      <c r="B1231" s="614" t="s">
        <v>242</v>
      </c>
      <c r="C1231" s="614" t="s">
        <v>261</v>
      </c>
      <c r="D1231" s="614" t="s">
        <v>251</v>
      </c>
      <c r="E1231" s="614" t="s">
        <v>4</v>
      </c>
      <c r="F1231" s="615" t="str">
        <f t="shared" si="38"/>
        <v>PESQUISA BÁSICA;INSTITUIÇÃO CREDENCIADA;MICRO OU PEQUENO;PRIVADA;NÃO</v>
      </c>
      <c r="G1231" s="616" t="s">
        <v>1567</v>
      </c>
      <c r="H1231" s="617" t="str">
        <f t="shared" si="39"/>
        <v>O CAMPO A.8 NÃO PODE SER PREENCHIDO SE A INFORMAÇÃO DO CAMPO A.7 FOR DIFERENTE DE"EMPRESA BRASILEIRA".</v>
      </c>
    </row>
    <row r="1232" spans="1:8" ht="12" x14ac:dyDescent="0.3">
      <c r="A1232" s="614" t="s">
        <v>20</v>
      </c>
      <c r="B1232" s="614" t="s">
        <v>242</v>
      </c>
      <c r="C1232" s="614" t="s">
        <v>261</v>
      </c>
      <c r="D1232" s="614" t="s">
        <v>251</v>
      </c>
      <c r="E1232" s="614" t="s">
        <v>2354</v>
      </c>
      <c r="F1232" s="615" t="str">
        <f t="shared" si="38"/>
        <v>PESQUISA BÁSICA;INSTITUIÇÃO CREDENCIADA;MICRO OU PEQUENO;PRIVADA;</v>
      </c>
      <c r="G1232" s="616" t="s">
        <v>1567</v>
      </c>
      <c r="H1232" s="617" t="str">
        <f t="shared" si="39"/>
        <v>O CAMPO A.8 NÃO PODE SER PREENCHIDO SE A INFORMAÇÃO DO CAMPO A.7 FOR DIFERENTE DE"EMPRESA BRASILEIRA".</v>
      </c>
    </row>
    <row r="1233" spans="1:8" ht="12" x14ac:dyDescent="0.3">
      <c r="A1233" s="614" t="s">
        <v>20</v>
      </c>
      <c r="B1233" s="614" t="s">
        <v>242</v>
      </c>
      <c r="C1233" s="614" t="s">
        <v>261</v>
      </c>
      <c r="D1233" s="614" t="s">
        <v>2354</v>
      </c>
      <c r="E1233" s="614" t="s">
        <v>3</v>
      </c>
      <c r="F1233" s="615" t="str">
        <f t="shared" si="38"/>
        <v>PESQUISA BÁSICA;INSTITUIÇÃO CREDENCIADA;MICRO OU PEQUENO;;SIM</v>
      </c>
      <c r="G1233" s="616" t="s">
        <v>1567</v>
      </c>
      <c r="H1233" s="617" t="str">
        <f t="shared" si="39"/>
        <v>O CAMPO A.8 NÃO PODE SER PREENCHIDO SE A INFORMAÇÃO DO CAMPO A.7 FOR DIFERENTE DE"EMPRESA BRASILEIRA".</v>
      </c>
    </row>
    <row r="1234" spans="1:8" ht="12" x14ac:dyDescent="0.3">
      <c r="A1234" s="614" t="s">
        <v>20</v>
      </c>
      <c r="B1234" s="614" t="s">
        <v>242</v>
      </c>
      <c r="C1234" s="614" t="s">
        <v>261</v>
      </c>
      <c r="D1234" s="614" t="s">
        <v>2354</v>
      </c>
      <c r="E1234" s="614" t="s">
        <v>4</v>
      </c>
      <c r="F1234" s="615" t="str">
        <f t="shared" si="38"/>
        <v>PESQUISA BÁSICA;INSTITUIÇÃO CREDENCIADA;MICRO OU PEQUENO;;NÃO</v>
      </c>
      <c r="G1234" s="616" t="s">
        <v>1567</v>
      </c>
      <c r="H1234" s="617" t="str">
        <f t="shared" si="39"/>
        <v>O CAMPO A.8 NÃO PODE SER PREENCHIDO SE A INFORMAÇÃO DO CAMPO A.7 FOR DIFERENTE DE"EMPRESA BRASILEIRA".</v>
      </c>
    </row>
    <row r="1235" spans="1:8" ht="12" x14ac:dyDescent="0.3">
      <c r="A1235" s="614" t="s">
        <v>20</v>
      </c>
      <c r="B1235" s="614" t="s">
        <v>242</v>
      </c>
      <c r="C1235" s="614" t="s">
        <v>261</v>
      </c>
      <c r="D1235" s="614" t="s">
        <v>2354</v>
      </c>
      <c r="E1235" s="614" t="s">
        <v>2354</v>
      </c>
      <c r="F1235" s="615" t="str">
        <f t="shared" si="38"/>
        <v>PESQUISA BÁSICA;INSTITUIÇÃO CREDENCIADA;MICRO OU PEQUENO;;</v>
      </c>
      <c r="G1235" s="616" t="s">
        <v>1567</v>
      </c>
      <c r="H1235" s="617" t="str">
        <f t="shared" si="39"/>
        <v>O CAMPO A.8 NÃO PODE SER PREENCHIDO SE A INFORMAÇÃO DO CAMPO A.7 FOR DIFERENTE DE"EMPRESA BRASILEIRA".</v>
      </c>
    </row>
    <row r="1236" spans="1:8" ht="12" x14ac:dyDescent="0.3">
      <c r="A1236" s="614" t="s">
        <v>20</v>
      </c>
      <c r="B1236" s="614" t="s">
        <v>242</v>
      </c>
      <c r="C1236" s="614" t="s">
        <v>243</v>
      </c>
      <c r="D1236" s="614" t="s">
        <v>250</v>
      </c>
      <c r="E1236" s="614" t="s">
        <v>3</v>
      </c>
      <c r="F1236" s="615" t="str">
        <f t="shared" si="38"/>
        <v>PESQUISA BÁSICA;INSTITUIÇÃO CREDENCIADA;MÉDIO;PÚBLICA;SIM</v>
      </c>
      <c r="G1236" s="616" t="s">
        <v>1567</v>
      </c>
      <c r="H1236" s="617" t="str">
        <f t="shared" si="39"/>
        <v>O CAMPO A.8 NÃO PODE SER PREENCHIDO SE A INFORMAÇÃO DO CAMPO A.7 FOR DIFERENTE DE"EMPRESA BRASILEIRA".</v>
      </c>
    </row>
    <row r="1237" spans="1:8" ht="12" x14ac:dyDescent="0.3">
      <c r="A1237" s="614" t="s">
        <v>20</v>
      </c>
      <c r="B1237" s="614" t="s">
        <v>242</v>
      </c>
      <c r="C1237" s="614" t="s">
        <v>243</v>
      </c>
      <c r="D1237" s="614" t="s">
        <v>250</v>
      </c>
      <c r="E1237" s="614" t="s">
        <v>4</v>
      </c>
      <c r="F1237" s="615" t="str">
        <f t="shared" si="38"/>
        <v>PESQUISA BÁSICA;INSTITUIÇÃO CREDENCIADA;MÉDIO;PÚBLICA;NÃO</v>
      </c>
      <c r="G1237" s="616" t="s">
        <v>1567</v>
      </c>
      <c r="H1237" s="617" t="str">
        <f t="shared" si="39"/>
        <v>O CAMPO A.8 NÃO PODE SER PREENCHIDO SE A INFORMAÇÃO DO CAMPO A.7 FOR DIFERENTE DE"EMPRESA BRASILEIRA".</v>
      </c>
    </row>
    <row r="1238" spans="1:8" ht="12" x14ac:dyDescent="0.3">
      <c r="A1238" s="614" t="s">
        <v>20</v>
      </c>
      <c r="B1238" s="614" t="s">
        <v>242</v>
      </c>
      <c r="C1238" s="614" t="s">
        <v>243</v>
      </c>
      <c r="D1238" s="614" t="s">
        <v>250</v>
      </c>
      <c r="E1238" s="614" t="s">
        <v>2354</v>
      </c>
      <c r="F1238" s="615" t="str">
        <f t="shared" si="38"/>
        <v>PESQUISA BÁSICA;INSTITUIÇÃO CREDENCIADA;MÉDIO;PÚBLICA;</v>
      </c>
      <c r="G1238" s="616" t="s">
        <v>1567</v>
      </c>
      <c r="H1238" s="617" t="str">
        <f t="shared" si="39"/>
        <v>O CAMPO A.8 NÃO PODE SER PREENCHIDO SE A INFORMAÇÃO DO CAMPO A.7 FOR DIFERENTE DE"EMPRESA BRASILEIRA".</v>
      </c>
    </row>
    <row r="1239" spans="1:8" ht="12" x14ac:dyDescent="0.3">
      <c r="A1239" s="614" t="s">
        <v>20</v>
      </c>
      <c r="B1239" s="614" t="s">
        <v>242</v>
      </c>
      <c r="C1239" s="614" t="s">
        <v>243</v>
      </c>
      <c r="D1239" s="614" t="s">
        <v>251</v>
      </c>
      <c r="E1239" s="614" t="s">
        <v>3</v>
      </c>
      <c r="F1239" s="615" t="str">
        <f t="shared" si="38"/>
        <v>PESQUISA BÁSICA;INSTITUIÇÃO CREDENCIADA;MÉDIO;PRIVADA;SIM</v>
      </c>
      <c r="G1239" s="616" t="s">
        <v>1567</v>
      </c>
      <c r="H1239" s="617" t="str">
        <f t="shared" si="39"/>
        <v>O CAMPO A.8 NÃO PODE SER PREENCHIDO SE A INFORMAÇÃO DO CAMPO A.7 FOR DIFERENTE DE"EMPRESA BRASILEIRA".</v>
      </c>
    </row>
    <row r="1240" spans="1:8" ht="12" x14ac:dyDescent="0.3">
      <c r="A1240" s="614" t="s">
        <v>20</v>
      </c>
      <c r="B1240" s="614" t="s">
        <v>242</v>
      </c>
      <c r="C1240" s="614" t="s">
        <v>243</v>
      </c>
      <c r="D1240" s="614" t="s">
        <v>251</v>
      </c>
      <c r="E1240" s="614" t="s">
        <v>4</v>
      </c>
      <c r="F1240" s="615" t="str">
        <f t="shared" si="38"/>
        <v>PESQUISA BÁSICA;INSTITUIÇÃO CREDENCIADA;MÉDIO;PRIVADA;NÃO</v>
      </c>
      <c r="G1240" s="616" t="s">
        <v>1567</v>
      </c>
      <c r="H1240" s="617" t="str">
        <f t="shared" si="39"/>
        <v>O CAMPO A.8 NÃO PODE SER PREENCHIDO SE A INFORMAÇÃO DO CAMPO A.7 FOR DIFERENTE DE"EMPRESA BRASILEIRA".</v>
      </c>
    </row>
    <row r="1241" spans="1:8" ht="12" x14ac:dyDescent="0.3">
      <c r="A1241" s="614" t="s">
        <v>20</v>
      </c>
      <c r="B1241" s="614" t="s">
        <v>242</v>
      </c>
      <c r="C1241" s="614" t="s">
        <v>243</v>
      </c>
      <c r="D1241" s="614" t="s">
        <v>251</v>
      </c>
      <c r="E1241" s="614" t="s">
        <v>2354</v>
      </c>
      <c r="F1241" s="615" t="str">
        <f t="shared" si="38"/>
        <v>PESQUISA BÁSICA;INSTITUIÇÃO CREDENCIADA;MÉDIO;PRIVADA;</v>
      </c>
      <c r="G1241" s="616" t="s">
        <v>1567</v>
      </c>
      <c r="H1241" s="617" t="str">
        <f t="shared" si="39"/>
        <v>O CAMPO A.8 NÃO PODE SER PREENCHIDO SE A INFORMAÇÃO DO CAMPO A.7 FOR DIFERENTE DE"EMPRESA BRASILEIRA".</v>
      </c>
    </row>
    <row r="1242" spans="1:8" ht="12" x14ac:dyDescent="0.3">
      <c r="A1242" s="614" t="s">
        <v>20</v>
      </c>
      <c r="B1242" s="614" t="s">
        <v>242</v>
      </c>
      <c r="C1242" s="614" t="s">
        <v>243</v>
      </c>
      <c r="D1242" s="614" t="s">
        <v>2354</v>
      </c>
      <c r="E1242" s="614" t="s">
        <v>3</v>
      </c>
      <c r="F1242" s="615" t="str">
        <f t="shared" si="38"/>
        <v>PESQUISA BÁSICA;INSTITUIÇÃO CREDENCIADA;MÉDIO;;SIM</v>
      </c>
      <c r="G1242" s="616" t="s">
        <v>1567</v>
      </c>
      <c r="H1242" s="617" t="str">
        <f t="shared" si="39"/>
        <v>O CAMPO A.8 NÃO PODE SER PREENCHIDO SE A INFORMAÇÃO DO CAMPO A.7 FOR DIFERENTE DE"EMPRESA BRASILEIRA".</v>
      </c>
    </row>
    <row r="1243" spans="1:8" ht="12" x14ac:dyDescent="0.3">
      <c r="A1243" s="614" t="s">
        <v>20</v>
      </c>
      <c r="B1243" s="614" t="s">
        <v>242</v>
      </c>
      <c r="C1243" s="614" t="s">
        <v>243</v>
      </c>
      <c r="D1243" s="614" t="s">
        <v>2354</v>
      </c>
      <c r="E1243" s="614" t="s">
        <v>4</v>
      </c>
      <c r="F1243" s="615" t="str">
        <f t="shared" si="38"/>
        <v>PESQUISA BÁSICA;INSTITUIÇÃO CREDENCIADA;MÉDIO;;NÃO</v>
      </c>
      <c r="G1243" s="616" t="s">
        <v>1567</v>
      </c>
      <c r="H1243" s="617" t="str">
        <f t="shared" si="39"/>
        <v>O CAMPO A.8 NÃO PODE SER PREENCHIDO SE A INFORMAÇÃO DO CAMPO A.7 FOR DIFERENTE DE"EMPRESA BRASILEIRA".</v>
      </c>
    </row>
    <row r="1244" spans="1:8" ht="12" x14ac:dyDescent="0.3">
      <c r="A1244" s="614" t="s">
        <v>20</v>
      </c>
      <c r="B1244" s="614" t="s">
        <v>242</v>
      </c>
      <c r="C1244" s="614" t="s">
        <v>243</v>
      </c>
      <c r="D1244" s="614" t="s">
        <v>2354</v>
      </c>
      <c r="E1244" s="614" t="s">
        <v>2354</v>
      </c>
      <c r="F1244" s="615" t="str">
        <f t="shared" si="38"/>
        <v>PESQUISA BÁSICA;INSTITUIÇÃO CREDENCIADA;MÉDIO;;</v>
      </c>
      <c r="G1244" s="616" t="s">
        <v>1567</v>
      </c>
      <c r="H1244" s="617" t="str">
        <f t="shared" si="39"/>
        <v>O CAMPO A.8 NÃO PODE SER PREENCHIDO SE A INFORMAÇÃO DO CAMPO A.7 FOR DIFERENTE DE"EMPRESA BRASILEIRA".</v>
      </c>
    </row>
    <row r="1245" spans="1:8" ht="12" x14ac:dyDescent="0.3">
      <c r="A1245" s="614" t="s">
        <v>20</v>
      </c>
      <c r="B1245" s="614" t="s">
        <v>242</v>
      </c>
      <c r="C1245" s="614" t="s">
        <v>244</v>
      </c>
      <c r="D1245" s="614" t="s">
        <v>250</v>
      </c>
      <c r="E1245" s="614" t="s">
        <v>3</v>
      </c>
      <c r="F1245" s="615" t="str">
        <f t="shared" si="38"/>
        <v>PESQUISA BÁSICA;INSTITUIÇÃO CREDENCIADA;GRANDE;PÚBLICA;SIM</v>
      </c>
      <c r="G1245" s="616" t="s">
        <v>1567</v>
      </c>
      <c r="H1245" s="617" t="str">
        <f t="shared" si="39"/>
        <v>O CAMPO A.8 NÃO PODE SER PREENCHIDO SE A INFORMAÇÃO DO CAMPO A.7 FOR DIFERENTE DE"EMPRESA BRASILEIRA".</v>
      </c>
    </row>
    <row r="1246" spans="1:8" ht="12" x14ac:dyDescent="0.3">
      <c r="A1246" s="614" t="s">
        <v>20</v>
      </c>
      <c r="B1246" s="614" t="s">
        <v>242</v>
      </c>
      <c r="C1246" s="614" t="s">
        <v>244</v>
      </c>
      <c r="D1246" s="614" t="s">
        <v>250</v>
      </c>
      <c r="E1246" s="614" t="s">
        <v>4</v>
      </c>
      <c r="F1246" s="615" t="str">
        <f t="shared" si="38"/>
        <v>PESQUISA BÁSICA;INSTITUIÇÃO CREDENCIADA;GRANDE;PÚBLICA;NÃO</v>
      </c>
      <c r="G1246" s="616" t="s">
        <v>1567</v>
      </c>
      <c r="H1246" s="617" t="str">
        <f t="shared" si="39"/>
        <v>O CAMPO A.8 NÃO PODE SER PREENCHIDO SE A INFORMAÇÃO DO CAMPO A.7 FOR DIFERENTE DE"EMPRESA BRASILEIRA".</v>
      </c>
    </row>
    <row r="1247" spans="1:8" ht="12" x14ac:dyDescent="0.3">
      <c r="A1247" s="614" t="s">
        <v>20</v>
      </c>
      <c r="B1247" s="614" t="s">
        <v>242</v>
      </c>
      <c r="C1247" s="614" t="s">
        <v>244</v>
      </c>
      <c r="D1247" s="614" t="s">
        <v>250</v>
      </c>
      <c r="E1247" s="614" t="s">
        <v>2354</v>
      </c>
      <c r="F1247" s="615" t="str">
        <f t="shared" si="38"/>
        <v>PESQUISA BÁSICA;INSTITUIÇÃO CREDENCIADA;GRANDE;PÚBLICA;</v>
      </c>
      <c r="G1247" s="616" t="s">
        <v>1567</v>
      </c>
      <c r="H1247" s="617" t="str">
        <f t="shared" si="39"/>
        <v>O CAMPO A.8 NÃO PODE SER PREENCHIDO SE A INFORMAÇÃO DO CAMPO A.7 FOR DIFERENTE DE"EMPRESA BRASILEIRA".</v>
      </c>
    </row>
    <row r="1248" spans="1:8" ht="12" x14ac:dyDescent="0.3">
      <c r="A1248" s="614" t="s">
        <v>20</v>
      </c>
      <c r="B1248" s="614" t="s">
        <v>242</v>
      </c>
      <c r="C1248" s="614" t="s">
        <v>244</v>
      </c>
      <c r="D1248" s="614" t="s">
        <v>251</v>
      </c>
      <c r="E1248" s="614" t="s">
        <v>3</v>
      </c>
      <c r="F1248" s="615" t="str">
        <f t="shared" si="38"/>
        <v>PESQUISA BÁSICA;INSTITUIÇÃO CREDENCIADA;GRANDE;PRIVADA;SIM</v>
      </c>
      <c r="G1248" s="616" t="s">
        <v>1567</v>
      </c>
      <c r="H1248" s="617" t="str">
        <f t="shared" si="39"/>
        <v>O CAMPO A.8 NÃO PODE SER PREENCHIDO SE A INFORMAÇÃO DO CAMPO A.7 FOR DIFERENTE DE"EMPRESA BRASILEIRA".</v>
      </c>
    </row>
    <row r="1249" spans="1:8" ht="12" x14ac:dyDescent="0.3">
      <c r="A1249" s="614" t="s">
        <v>20</v>
      </c>
      <c r="B1249" s="614" t="s">
        <v>242</v>
      </c>
      <c r="C1249" s="614" t="s">
        <v>244</v>
      </c>
      <c r="D1249" s="614" t="s">
        <v>251</v>
      </c>
      <c r="E1249" s="614" t="s">
        <v>4</v>
      </c>
      <c r="F1249" s="615" t="str">
        <f t="shared" si="38"/>
        <v>PESQUISA BÁSICA;INSTITUIÇÃO CREDENCIADA;GRANDE;PRIVADA;NÃO</v>
      </c>
      <c r="G1249" s="616" t="s">
        <v>1567</v>
      </c>
      <c r="H1249" s="617" t="str">
        <f t="shared" si="39"/>
        <v>O CAMPO A.8 NÃO PODE SER PREENCHIDO SE A INFORMAÇÃO DO CAMPO A.7 FOR DIFERENTE DE"EMPRESA BRASILEIRA".</v>
      </c>
    </row>
    <row r="1250" spans="1:8" ht="12" x14ac:dyDescent="0.3">
      <c r="A1250" s="614" t="s">
        <v>20</v>
      </c>
      <c r="B1250" s="614" t="s">
        <v>242</v>
      </c>
      <c r="C1250" s="614" t="s">
        <v>244</v>
      </c>
      <c r="D1250" s="614" t="s">
        <v>251</v>
      </c>
      <c r="E1250" s="614" t="s">
        <v>2354</v>
      </c>
      <c r="F1250" s="615" t="str">
        <f t="shared" si="38"/>
        <v>PESQUISA BÁSICA;INSTITUIÇÃO CREDENCIADA;GRANDE;PRIVADA;</v>
      </c>
      <c r="G1250" s="616" t="s">
        <v>1567</v>
      </c>
      <c r="H1250" s="617" t="str">
        <f t="shared" si="39"/>
        <v>O CAMPO A.8 NÃO PODE SER PREENCHIDO SE A INFORMAÇÃO DO CAMPO A.7 FOR DIFERENTE DE"EMPRESA BRASILEIRA".</v>
      </c>
    </row>
    <row r="1251" spans="1:8" ht="12" x14ac:dyDescent="0.3">
      <c r="A1251" s="614" t="s">
        <v>20</v>
      </c>
      <c r="B1251" s="614" t="s">
        <v>242</v>
      </c>
      <c r="C1251" s="614" t="s">
        <v>244</v>
      </c>
      <c r="D1251" s="614" t="s">
        <v>2354</v>
      </c>
      <c r="E1251" s="614" t="s">
        <v>3</v>
      </c>
      <c r="F1251" s="615" t="str">
        <f t="shared" si="38"/>
        <v>PESQUISA BÁSICA;INSTITUIÇÃO CREDENCIADA;GRANDE;;SIM</v>
      </c>
      <c r="G1251" s="616" t="s">
        <v>1567</v>
      </c>
      <c r="H1251" s="617" t="str">
        <f t="shared" si="39"/>
        <v>O CAMPO A.8 NÃO PODE SER PREENCHIDO SE A INFORMAÇÃO DO CAMPO A.7 FOR DIFERENTE DE"EMPRESA BRASILEIRA".</v>
      </c>
    </row>
    <row r="1252" spans="1:8" ht="12" x14ac:dyDescent="0.3">
      <c r="A1252" s="614" t="s">
        <v>20</v>
      </c>
      <c r="B1252" s="614" t="s">
        <v>242</v>
      </c>
      <c r="C1252" s="614" t="s">
        <v>244</v>
      </c>
      <c r="D1252" s="614" t="s">
        <v>2354</v>
      </c>
      <c r="E1252" s="614" t="s">
        <v>4</v>
      </c>
      <c r="F1252" s="615" t="str">
        <f t="shared" si="38"/>
        <v>PESQUISA BÁSICA;INSTITUIÇÃO CREDENCIADA;GRANDE;;NÃO</v>
      </c>
      <c r="G1252" s="616" t="s">
        <v>1567</v>
      </c>
      <c r="H1252" s="617" t="str">
        <f t="shared" si="39"/>
        <v>O CAMPO A.8 NÃO PODE SER PREENCHIDO SE A INFORMAÇÃO DO CAMPO A.7 FOR DIFERENTE DE"EMPRESA BRASILEIRA".</v>
      </c>
    </row>
    <row r="1253" spans="1:8" ht="12" x14ac:dyDescent="0.3">
      <c r="A1253" s="614" t="s">
        <v>20</v>
      </c>
      <c r="B1253" s="614" t="s">
        <v>242</v>
      </c>
      <c r="C1253" s="614" t="s">
        <v>244</v>
      </c>
      <c r="D1253" s="614" t="s">
        <v>2354</v>
      </c>
      <c r="E1253" s="614" t="s">
        <v>2354</v>
      </c>
      <c r="F1253" s="615" t="str">
        <f t="shared" si="38"/>
        <v>PESQUISA BÁSICA;INSTITUIÇÃO CREDENCIADA;GRANDE;;</v>
      </c>
      <c r="G1253" s="616" t="s">
        <v>1567</v>
      </c>
      <c r="H1253" s="617" t="str">
        <f t="shared" si="39"/>
        <v>O CAMPO A.8 NÃO PODE SER PREENCHIDO SE A INFORMAÇÃO DO CAMPO A.7 FOR DIFERENTE DE"EMPRESA BRASILEIRA".</v>
      </c>
    </row>
    <row r="1254" spans="1:8" ht="12" x14ac:dyDescent="0.3">
      <c r="A1254" s="614" t="s">
        <v>20</v>
      </c>
      <c r="B1254" s="614" t="s">
        <v>242</v>
      </c>
      <c r="C1254" s="614" t="s">
        <v>2354</v>
      </c>
      <c r="D1254" s="614" t="s">
        <v>250</v>
      </c>
      <c r="E1254" s="614" t="s">
        <v>3</v>
      </c>
      <c r="F1254" s="615" t="str">
        <f t="shared" si="38"/>
        <v>PESQUISA BÁSICA;INSTITUIÇÃO CREDENCIADA;;PÚBLICA;SIM</v>
      </c>
      <c r="G1254" s="616" t="s">
        <v>1567</v>
      </c>
      <c r="H1254" s="617" t="str">
        <f t="shared" si="39"/>
        <v>O CAMPO A.11 NÃO PODE SER PREENCHIDO SE A INFORMAÇÃO DO CAMPO A.7 FOR DIFERENTE DE"INSTITUIÇÃO CREDENCIADA" OU SE A INFIRMAÇÃO DO CAMPO A.10 FOR DIFERENTE DE "PRIVADA".</v>
      </c>
    </row>
    <row r="1255" spans="1:8" ht="12" x14ac:dyDescent="0.3">
      <c r="A1255" s="614" t="s">
        <v>20</v>
      </c>
      <c r="B1255" s="614" t="s">
        <v>242</v>
      </c>
      <c r="C1255" s="614" t="s">
        <v>2354</v>
      </c>
      <c r="D1255" s="614" t="s">
        <v>250</v>
      </c>
      <c r="E1255" s="614" t="s">
        <v>4</v>
      </c>
      <c r="F1255" s="615" t="str">
        <f t="shared" si="38"/>
        <v>PESQUISA BÁSICA;INSTITUIÇÃO CREDENCIADA;;PÚBLICA;NÃO</v>
      </c>
      <c r="G1255" s="616" t="s">
        <v>1567</v>
      </c>
      <c r="H1255" s="617" t="str">
        <f t="shared" si="39"/>
        <v>O CAMPO A.11 NÃO PODE SER PREENCHIDO SE A INFORMAÇÃO DO CAMPO A.7 FOR DIFERENTE DE"INSTITUIÇÃO CREDENCIADA" OU SE A INFIRMAÇÃO DO CAMPO A.10 FOR DIFERENTE DE "PRIVADA".</v>
      </c>
    </row>
    <row r="1256" spans="1:8" ht="12" x14ac:dyDescent="0.3">
      <c r="A1256" s="614" t="s">
        <v>20</v>
      </c>
      <c r="B1256" s="614" t="s">
        <v>242</v>
      </c>
      <c r="C1256" s="614" t="s">
        <v>2354</v>
      </c>
      <c r="D1256" s="614" t="s">
        <v>250</v>
      </c>
      <c r="E1256" s="614" t="s">
        <v>2354</v>
      </c>
      <c r="F1256" s="615" t="str">
        <f t="shared" si="38"/>
        <v>PESQUISA BÁSICA;INSTITUIÇÃO CREDENCIADA;;PÚBLICA;</v>
      </c>
      <c r="G1256" s="616" t="s">
        <v>1575</v>
      </c>
      <c r="H1256" s="617" t="str">
        <f t="shared" si="39"/>
        <v/>
      </c>
    </row>
    <row r="1257" spans="1:8" ht="12" x14ac:dyDescent="0.3">
      <c r="A1257" s="614" t="s">
        <v>20</v>
      </c>
      <c r="B1257" s="614" t="s">
        <v>242</v>
      </c>
      <c r="C1257" s="614" t="s">
        <v>2354</v>
      </c>
      <c r="D1257" s="614" t="s">
        <v>251</v>
      </c>
      <c r="E1257" s="614" t="s">
        <v>3</v>
      </c>
      <c r="F1257" s="615" t="str">
        <f t="shared" si="38"/>
        <v>PESQUISA BÁSICA;INSTITUIÇÃO CREDENCIADA;;PRIVADA;SIM</v>
      </c>
      <c r="G1257" s="616" t="s">
        <v>1575</v>
      </c>
      <c r="H1257" s="617" t="str">
        <f t="shared" si="39"/>
        <v/>
      </c>
    </row>
    <row r="1258" spans="1:8" ht="12" x14ac:dyDescent="0.3">
      <c r="A1258" s="614" t="s">
        <v>20</v>
      </c>
      <c r="B1258" s="614" t="s">
        <v>242</v>
      </c>
      <c r="C1258" s="614" t="s">
        <v>2354</v>
      </c>
      <c r="D1258" s="614" t="s">
        <v>251</v>
      </c>
      <c r="E1258" s="614" t="s">
        <v>4</v>
      </c>
      <c r="F1258" s="615" t="str">
        <f t="shared" si="38"/>
        <v>PESQUISA BÁSICA;INSTITUIÇÃO CREDENCIADA;;PRIVADA;NÃO</v>
      </c>
      <c r="G1258" s="616" t="s">
        <v>1575</v>
      </c>
      <c r="H1258" s="617" t="str">
        <f t="shared" si="39"/>
        <v/>
      </c>
    </row>
    <row r="1259" spans="1:8" ht="12" x14ac:dyDescent="0.3">
      <c r="A1259" s="614" t="s">
        <v>20</v>
      </c>
      <c r="B1259" s="614" t="s">
        <v>242</v>
      </c>
      <c r="C1259" s="614" t="s">
        <v>2354</v>
      </c>
      <c r="D1259" s="614" t="s">
        <v>251</v>
      </c>
      <c r="E1259" s="614" t="s">
        <v>2354</v>
      </c>
      <c r="F1259" s="615" t="str">
        <f t="shared" si="38"/>
        <v>PESQUISA BÁSICA;INSTITUIÇÃO CREDENCIADA;;PRIVADA;</v>
      </c>
      <c r="G1259" s="616" t="s">
        <v>1567</v>
      </c>
      <c r="H1259" s="617" t="str">
        <f t="shared" si="39"/>
        <v>O CAMPO A.11 É DE PREENCHIMENTO OBRIGATÓRIO SE A INFORMAÇÃO DO CAMPO A.7 FOR "INSTITUIÇÃO CREDENCIADA" E A INFORMAÇÃO DO CAMPO A.10 FOR "PRIVADA".</v>
      </c>
    </row>
    <row r="1260" spans="1:8" ht="12" x14ac:dyDescent="0.3">
      <c r="A1260" s="614" t="s">
        <v>20</v>
      </c>
      <c r="B1260" s="614" t="s">
        <v>242</v>
      </c>
      <c r="C1260" s="614" t="s">
        <v>2354</v>
      </c>
      <c r="D1260" s="614" t="s">
        <v>2354</v>
      </c>
      <c r="E1260" s="614" t="s">
        <v>3</v>
      </c>
      <c r="F1260" s="615" t="str">
        <f t="shared" si="38"/>
        <v>PESQUISA BÁSICA;INSTITUIÇÃO CREDENCIADA;;;SIM</v>
      </c>
      <c r="G1260" s="616" t="s">
        <v>1567</v>
      </c>
      <c r="H1260" s="617" t="str">
        <f t="shared" si="39"/>
        <v>O CAMPO A.10 É DE PREENCHIMENTO OBRIGATÓRIO SE A INFORMAÇÃO DO CAMPO A.7 FOR "INSTITUIÇÃO CREDENCIADA".</v>
      </c>
    </row>
    <row r="1261" spans="1:8" ht="12" x14ac:dyDescent="0.3">
      <c r="A1261" s="614" t="s">
        <v>20</v>
      </c>
      <c r="B1261" s="614" t="s">
        <v>242</v>
      </c>
      <c r="C1261" s="614" t="s">
        <v>2354</v>
      </c>
      <c r="D1261" s="614" t="s">
        <v>2354</v>
      </c>
      <c r="E1261" s="614" t="s">
        <v>4</v>
      </c>
      <c r="F1261" s="615" t="str">
        <f t="shared" si="38"/>
        <v>PESQUISA BÁSICA;INSTITUIÇÃO CREDENCIADA;;;NÃO</v>
      </c>
      <c r="G1261" s="616" t="s">
        <v>1567</v>
      </c>
      <c r="H1261" s="617" t="str">
        <f t="shared" si="39"/>
        <v>O CAMPO A.10 É DE PREENCHIMENTO OBRIGATÓRIO SE A INFORMAÇÃO DO CAMPO A.7 FOR "INSTITUIÇÃO CREDENCIADA".</v>
      </c>
    </row>
    <row r="1262" spans="1:8" ht="12" x14ac:dyDescent="0.3">
      <c r="A1262" s="614" t="s">
        <v>20</v>
      </c>
      <c r="B1262" s="614" t="s">
        <v>242</v>
      </c>
      <c r="C1262" s="614" t="s">
        <v>2354</v>
      </c>
      <c r="D1262" s="614" t="s">
        <v>2354</v>
      </c>
      <c r="E1262" s="614" t="s">
        <v>2354</v>
      </c>
      <c r="F1262" s="615" t="str">
        <f t="shared" si="38"/>
        <v>PESQUISA BÁSICA;INSTITUIÇÃO CREDENCIADA;;;</v>
      </c>
      <c r="G1262" s="616" t="s">
        <v>1567</v>
      </c>
      <c r="H1262" s="617" t="str">
        <f t="shared" si="39"/>
        <v>O CAMPO A.10 É DE PREENCHIMENTO OBRIGATÓRIO SE A INFORMAÇÃO DO CAMPO A.7 FOR "INSTITUIÇÃO CREDENCIADA".</v>
      </c>
    </row>
    <row r="1263" spans="1:8" ht="12" x14ac:dyDescent="0.3">
      <c r="A1263" s="614" t="s">
        <v>21</v>
      </c>
      <c r="B1263" s="614" t="s">
        <v>242</v>
      </c>
      <c r="C1263" s="614" t="s">
        <v>261</v>
      </c>
      <c r="D1263" s="614" t="s">
        <v>250</v>
      </c>
      <c r="E1263" s="614" t="s">
        <v>3</v>
      </c>
      <c r="F1263" s="615" t="str">
        <f t="shared" si="38"/>
        <v>PESQUISA APLICADA;INSTITUIÇÃO CREDENCIADA;MICRO OU PEQUENO;PÚBLICA;SIM</v>
      </c>
      <c r="G1263" s="616" t="s">
        <v>1567</v>
      </c>
      <c r="H1263" s="617" t="str">
        <f t="shared" si="39"/>
        <v>O CAMPO A.8 NÃO PODE SER PREENCHIDO SE A INFORMAÇÃO DO CAMPO A.7 FOR DIFERENTE DE"EMPRESA BRASILEIRA".</v>
      </c>
    </row>
    <row r="1264" spans="1:8" ht="12" x14ac:dyDescent="0.3">
      <c r="A1264" s="614" t="s">
        <v>21</v>
      </c>
      <c r="B1264" s="614" t="s">
        <v>242</v>
      </c>
      <c r="C1264" s="614" t="s">
        <v>261</v>
      </c>
      <c r="D1264" s="614" t="s">
        <v>250</v>
      </c>
      <c r="E1264" s="614" t="s">
        <v>4</v>
      </c>
      <c r="F1264" s="615" t="str">
        <f t="shared" si="38"/>
        <v>PESQUISA APLICADA;INSTITUIÇÃO CREDENCIADA;MICRO OU PEQUENO;PÚBLICA;NÃO</v>
      </c>
      <c r="G1264" s="616" t="s">
        <v>1567</v>
      </c>
      <c r="H1264" s="617" t="str">
        <f t="shared" si="39"/>
        <v>O CAMPO A.8 NÃO PODE SER PREENCHIDO SE A INFORMAÇÃO DO CAMPO A.7 FOR DIFERENTE DE"EMPRESA BRASILEIRA".</v>
      </c>
    </row>
    <row r="1265" spans="1:8" ht="12" x14ac:dyDescent="0.3">
      <c r="A1265" s="614" t="s">
        <v>21</v>
      </c>
      <c r="B1265" s="614" t="s">
        <v>242</v>
      </c>
      <c r="C1265" s="614" t="s">
        <v>261</v>
      </c>
      <c r="D1265" s="614" t="s">
        <v>250</v>
      </c>
      <c r="E1265" s="614" t="s">
        <v>2354</v>
      </c>
      <c r="F1265" s="615" t="str">
        <f t="shared" si="38"/>
        <v>PESQUISA APLICADA;INSTITUIÇÃO CREDENCIADA;MICRO OU PEQUENO;PÚBLICA;</v>
      </c>
      <c r="G1265" s="616" t="s">
        <v>1567</v>
      </c>
      <c r="H1265" s="617" t="str">
        <f t="shared" si="39"/>
        <v>O CAMPO A.8 NÃO PODE SER PREENCHIDO SE A INFORMAÇÃO DO CAMPO A.7 FOR DIFERENTE DE"EMPRESA BRASILEIRA".</v>
      </c>
    </row>
    <row r="1266" spans="1:8" ht="12" x14ac:dyDescent="0.3">
      <c r="A1266" s="614" t="s">
        <v>21</v>
      </c>
      <c r="B1266" s="614" t="s">
        <v>242</v>
      </c>
      <c r="C1266" s="614" t="s">
        <v>261</v>
      </c>
      <c r="D1266" s="614" t="s">
        <v>251</v>
      </c>
      <c r="E1266" s="614" t="s">
        <v>3</v>
      </c>
      <c r="F1266" s="615" t="str">
        <f t="shared" si="38"/>
        <v>PESQUISA APLICADA;INSTITUIÇÃO CREDENCIADA;MICRO OU PEQUENO;PRIVADA;SIM</v>
      </c>
      <c r="G1266" s="616" t="s">
        <v>1567</v>
      </c>
      <c r="H1266" s="617" t="str">
        <f t="shared" si="39"/>
        <v>O CAMPO A.8 NÃO PODE SER PREENCHIDO SE A INFORMAÇÃO DO CAMPO A.7 FOR DIFERENTE DE"EMPRESA BRASILEIRA".</v>
      </c>
    </row>
    <row r="1267" spans="1:8" ht="12" x14ac:dyDescent="0.3">
      <c r="A1267" s="614" t="s">
        <v>21</v>
      </c>
      <c r="B1267" s="614" t="s">
        <v>242</v>
      </c>
      <c r="C1267" s="614" t="s">
        <v>261</v>
      </c>
      <c r="D1267" s="614" t="s">
        <v>251</v>
      </c>
      <c r="E1267" s="614" t="s">
        <v>4</v>
      </c>
      <c r="F1267" s="615" t="str">
        <f t="shared" si="38"/>
        <v>PESQUISA APLICADA;INSTITUIÇÃO CREDENCIADA;MICRO OU PEQUENO;PRIVADA;NÃO</v>
      </c>
      <c r="G1267" s="616" t="s">
        <v>1567</v>
      </c>
      <c r="H1267" s="617" t="str">
        <f t="shared" si="39"/>
        <v>O CAMPO A.8 NÃO PODE SER PREENCHIDO SE A INFORMAÇÃO DO CAMPO A.7 FOR DIFERENTE DE"EMPRESA BRASILEIRA".</v>
      </c>
    </row>
    <row r="1268" spans="1:8" ht="12" x14ac:dyDescent="0.3">
      <c r="A1268" s="614" t="s">
        <v>21</v>
      </c>
      <c r="B1268" s="614" t="s">
        <v>242</v>
      </c>
      <c r="C1268" s="614" t="s">
        <v>261</v>
      </c>
      <c r="D1268" s="614" t="s">
        <v>251</v>
      </c>
      <c r="E1268" s="614" t="s">
        <v>2354</v>
      </c>
      <c r="F1268" s="615" t="str">
        <f t="shared" si="38"/>
        <v>PESQUISA APLICADA;INSTITUIÇÃO CREDENCIADA;MICRO OU PEQUENO;PRIVADA;</v>
      </c>
      <c r="G1268" s="616" t="s">
        <v>1567</v>
      </c>
      <c r="H1268" s="617" t="str">
        <f t="shared" si="39"/>
        <v>O CAMPO A.8 NÃO PODE SER PREENCHIDO SE A INFORMAÇÃO DO CAMPO A.7 FOR DIFERENTE DE"EMPRESA BRASILEIRA".</v>
      </c>
    </row>
    <row r="1269" spans="1:8" ht="12" x14ac:dyDescent="0.3">
      <c r="A1269" s="614" t="s">
        <v>21</v>
      </c>
      <c r="B1269" s="614" t="s">
        <v>242</v>
      </c>
      <c r="C1269" s="614" t="s">
        <v>261</v>
      </c>
      <c r="D1269" s="614" t="s">
        <v>2354</v>
      </c>
      <c r="E1269" s="614" t="s">
        <v>3</v>
      </c>
      <c r="F1269" s="615" t="str">
        <f t="shared" si="38"/>
        <v>PESQUISA APLICADA;INSTITUIÇÃO CREDENCIADA;MICRO OU PEQUENO;;SIM</v>
      </c>
      <c r="G1269" s="616" t="s">
        <v>1567</v>
      </c>
      <c r="H1269" s="617" t="str">
        <f t="shared" si="39"/>
        <v>O CAMPO A.8 NÃO PODE SER PREENCHIDO SE A INFORMAÇÃO DO CAMPO A.7 FOR DIFERENTE DE"EMPRESA BRASILEIRA".</v>
      </c>
    </row>
    <row r="1270" spans="1:8" ht="12" x14ac:dyDescent="0.3">
      <c r="A1270" s="614" t="s">
        <v>21</v>
      </c>
      <c r="B1270" s="614" t="s">
        <v>242</v>
      </c>
      <c r="C1270" s="614" t="s">
        <v>261</v>
      </c>
      <c r="D1270" s="614" t="s">
        <v>2354</v>
      </c>
      <c r="E1270" s="614" t="s">
        <v>4</v>
      </c>
      <c r="F1270" s="615" t="str">
        <f t="shared" si="38"/>
        <v>PESQUISA APLICADA;INSTITUIÇÃO CREDENCIADA;MICRO OU PEQUENO;;NÃO</v>
      </c>
      <c r="G1270" s="616" t="s">
        <v>1567</v>
      </c>
      <c r="H1270" s="617" t="str">
        <f t="shared" si="39"/>
        <v>O CAMPO A.8 NÃO PODE SER PREENCHIDO SE A INFORMAÇÃO DO CAMPO A.7 FOR DIFERENTE DE"EMPRESA BRASILEIRA".</v>
      </c>
    </row>
    <row r="1271" spans="1:8" ht="12" x14ac:dyDescent="0.3">
      <c r="A1271" s="614" t="s">
        <v>21</v>
      </c>
      <c r="B1271" s="614" t="s">
        <v>242</v>
      </c>
      <c r="C1271" s="614" t="s">
        <v>261</v>
      </c>
      <c r="D1271" s="614" t="s">
        <v>2354</v>
      </c>
      <c r="E1271" s="614" t="s">
        <v>2354</v>
      </c>
      <c r="F1271" s="615" t="str">
        <f t="shared" si="38"/>
        <v>PESQUISA APLICADA;INSTITUIÇÃO CREDENCIADA;MICRO OU PEQUENO;;</v>
      </c>
      <c r="G1271" s="616" t="s">
        <v>1567</v>
      </c>
      <c r="H1271" s="617" t="str">
        <f t="shared" si="39"/>
        <v>O CAMPO A.8 NÃO PODE SER PREENCHIDO SE A INFORMAÇÃO DO CAMPO A.7 FOR DIFERENTE DE"EMPRESA BRASILEIRA".</v>
      </c>
    </row>
    <row r="1272" spans="1:8" ht="12" x14ac:dyDescent="0.3">
      <c r="A1272" s="614" t="s">
        <v>21</v>
      </c>
      <c r="B1272" s="614" t="s">
        <v>242</v>
      </c>
      <c r="C1272" s="614" t="s">
        <v>243</v>
      </c>
      <c r="D1272" s="614" t="s">
        <v>250</v>
      </c>
      <c r="E1272" s="614" t="s">
        <v>3</v>
      </c>
      <c r="F1272" s="615" t="str">
        <f t="shared" si="38"/>
        <v>PESQUISA APLICADA;INSTITUIÇÃO CREDENCIADA;MÉDIO;PÚBLICA;SIM</v>
      </c>
      <c r="G1272" s="616" t="s">
        <v>1567</v>
      </c>
      <c r="H1272" s="617" t="str">
        <f t="shared" si="39"/>
        <v>O CAMPO A.8 NÃO PODE SER PREENCHIDO SE A INFORMAÇÃO DO CAMPO A.7 FOR DIFERENTE DE"EMPRESA BRASILEIRA".</v>
      </c>
    </row>
    <row r="1273" spans="1:8" ht="12" x14ac:dyDescent="0.3">
      <c r="A1273" s="614" t="s">
        <v>21</v>
      </c>
      <c r="B1273" s="614" t="s">
        <v>242</v>
      </c>
      <c r="C1273" s="614" t="s">
        <v>243</v>
      </c>
      <c r="D1273" s="614" t="s">
        <v>250</v>
      </c>
      <c r="E1273" s="614" t="s">
        <v>4</v>
      </c>
      <c r="F1273" s="615" t="str">
        <f t="shared" si="38"/>
        <v>PESQUISA APLICADA;INSTITUIÇÃO CREDENCIADA;MÉDIO;PÚBLICA;NÃO</v>
      </c>
      <c r="G1273" s="616" t="s">
        <v>1567</v>
      </c>
      <c r="H1273" s="617" t="str">
        <f t="shared" si="39"/>
        <v>O CAMPO A.8 NÃO PODE SER PREENCHIDO SE A INFORMAÇÃO DO CAMPO A.7 FOR DIFERENTE DE"EMPRESA BRASILEIRA".</v>
      </c>
    </row>
    <row r="1274" spans="1:8" ht="12" x14ac:dyDescent="0.3">
      <c r="A1274" s="614" t="s">
        <v>21</v>
      </c>
      <c r="B1274" s="614" t="s">
        <v>242</v>
      </c>
      <c r="C1274" s="614" t="s">
        <v>243</v>
      </c>
      <c r="D1274" s="614" t="s">
        <v>250</v>
      </c>
      <c r="E1274" s="614" t="s">
        <v>2354</v>
      </c>
      <c r="F1274" s="615" t="str">
        <f t="shared" si="38"/>
        <v>PESQUISA APLICADA;INSTITUIÇÃO CREDENCIADA;MÉDIO;PÚBLICA;</v>
      </c>
      <c r="G1274" s="616" t="s">
        <v>1567</v>
      </c>
      <c r="H1274" s="617" t="str">
        <f t="shared" si="39"/>
        <v>O CAMPO A.8 NÃO PODE SER PREENCHIDO SE A INFORMAÇÃO DO CAMPO A.7 FOR DIFERENTE DE"EMPRESA BRASILEIRA".</v>
      </c>
    </row>
    <row r="1275" spans="1:8" ht="12" x14ac:dyDescent="0.3">
      <c r="A1275" s="614" t="s">
        <v>21</v>
      </c>
      <c r="B1275" s="614" t="s">
        <v>242</v>
      </c>
      <c r="C1275" s="614" t="s">
        <v>243</v>
      </c>
      <c r="D1275" s="614" t="s">
        <v>251</v>
      </c>
      <c r="E1275" s="614" t="s">
        <v>3</v>
      </c>
      <c r="F1275" s="615" t="str">
        <f t="shared" si="38"/>
        <v>PESQUISA APLICADA;INSTITUIÇÃO CREDENCIADA;MÉDIO;PRIVADA;SIM</v>
      </c>
      <c r="G1275" s="616" t="s">
        <v>1567</v>
      </c>
      <c r="H1275" s="617" t="str">
        <f t="shared" si="39"/>
        <v>O CAMPO A.8 NÃO PODE SER PREENCHIDO SE A INFORMAÇÃO DO CAMPO A.7 FOR DIFERENTE DE"EMPRESA BRASILEIRA".</v>
      </c>
    </row>
    <row r="1276" spans="1:8" ht="12" x14ac:dyDescent="0.3">
      <c r="A1276" s="614" t="s">
        <v>21</v>
      </c>
      <c r="B1276" s="614" t="s">
        <v>242</v>
      </c>
      <c r="C1276" s="614" t="s">
        <v>243</v>
      </c>
      <c r="D1276" s="614" t="s">
        <v>251</v>
      </c>
      <c r="E1276" s="614" t="s">
        <v>4</v>
      </c>
      <c r="F1276" s="615" t="str">
        <f t="shared" si="38"/>
        <v>PESQUISA APLICADA;INSTITUIÇÃO CREDENCIADA;MÉDIO;PRIVADA;NÃO</v>
      </c>
      <c r="G1276" s="616" t="s">
        <v>1567</v>
      </c>
      <c r="H1276" s="617" t="str">
        <f t="shared" si="39"/>
        <v>O CAMPO A.8 NÃO PODE SER PREENCHIDO SE A INFORMAÇÃO DO CAMPO A.7 FOR DIFERENTE DE"EMPRESA BRASILEIRA".</v>
      </c>
    </row>
    <row r="1277" spans="1:8" ht="12" x14ac:dyDescent="0.3">
      <c r="A1277" s="614" t="s">
        <v>21</v>
      </c>
      <c r="B1277" s="614" t="s">
        <v>242</v>
      </c>
      <c r="C1277" s="614" t="s">
        <v>243</v>
      </c>
      <c r="D1277" s="614" t="s">
        <v>251</v>
      </c>
      <c r="E1277" s="614" t="s">
        <v>2354</v>
      </c>
      <c r="F1277" s="615" t="str">
        <f t="shared" si="38"/>
        <v>PESQUISA APLICADA;INSTITUIÇÃO CREDENCIADA;MÉDIO;PRIVADA;</v>
      </c>
      <c r="G1277" s="616" t="s">
        <v>1567</v>
      </c>
      <c r="H1277" s="617" t="str">
        <f t="shared" si="39"/>
        <v>O CAMPO A.8 NÃO PODE SER PREENCHIDO SE A INFORMAÇÃO DO CAMPO A.7 FOR DIFERENTE DE"EMPRESA BRASILEIRA".</v>
      </c>
    </row>
    <row r="1278" spans="1:8" ht="12" x14ac:dyDescent="0.3">
      <c r="A1278" s="614" t="s">
        <v>21</v>
      </c>
      <c r="B1278" s="614" t="s">
        <v>242</v>
      </c>
      <c r="C1278" s="614" t="s">
        <v>243</v>
      </c>
      <c r="D1278" s="614" t="s">
        <v>2354</v>
      </c>
      <c r="E1278" s="614" t="s">
        <v>3</v>
      </c>
      <c r="F1278" s="615" t="str">
        <f t="shared" si="38"/>
        <v>PESQUISA APLICADA;INSTITUIÇÃO CREDENCIADA;MÉDIO;;SIM</v>
      </c>
      <c r="G1278" s="616" t="s">
        <v>1567</v>
      </c>
      <c r="H1278" s="617" t="str">
        <f t="shared" si="39"/>
        <v>O CAMPO A.8 NÃO PODE SER PREENCHIDO SE A INFORMAÇÃO DO CAMPO A.7 FOR DIFERENTE DE"EMPRESA BRASILEIRA".</v>
      </c>
    </row>
    <row r="1279" spans="1:8" ht="12" x14ac:dyDescent="0.3">
      <c r="A1279" s="614" t="s">
        <v>21</v>
      </c>
      <c r="B1279" s="614" t="s">
        <v>242</v>
      </c>
      <c r="C1279" s="614" t="s">
        <v>243</v>
      </c>
      <c r="D1279" s="614" t="s">
        <v>2354</v>
      </c>
      <c r="E1279" s="614" t="s">
        <v>4</v>
      </c>
      <c r="F1279" s="615" t="str">
        <f t="shared" si="38"/>
        <v>PESQUISA APLICADA;INSTITUIÇÃO CREDENCIADA;MÉDIO;;NÃO</v>
      </c>
      <c r="G1279" s="616" t="s">
        <v>1567</v>
      </c>
      <c r="H1279" s="617" t="str">
        <f t="shared" si="39"/>
        <v>O CAMPO A.8 NÃO PODE SER PREENCHIDO SE A INFORMAÇÃO DO CAMPO A.7 FOR DIFERENTE DE"EMPRESA BRASILEIRA".</v>
      </c>
    </row>
    <row r="1280" spans="1:8" ht="12" x14ac:dyDescent="0.3">
      <c r="A1280" s="614" t="s">
        <v>21</v>
      </c>
      <c r="B1280" s="614" t="s">
        <v>242</v>
      </c>
      <c r="C1280" s="614" t="s">
        <v>243</v>
      </c>
      <c r="D1280" s="614" t="s">
        <v>2354</v>
      </c>
      <c r="E1280" s="614" t="s">
        <v>2354</v>
      </c>
      <c r="F1280" s="615" t="str">
        <f t="shared" si="38"/>
        <v>PESQUISA APLICADA;INSTITUIÇÃO CREDENCIADA;MÉDIO;;</v>
      </c>
      <c r="G1280" s="616" t="s">
        <v>1567</v>
      </c>
      <c r="H1280" s="617" t="str">
        <f t="shared" si="39"/>
        <v>O CAMPO A.8 NÃO PODE SER PREENCHIDO SE A INFORMAÇÃO DO CAMPO A.7 FOR DIFERENTE DE"EMPRESA BRASILEIRA".</v>
      </c>
    </row>
    <row r="1281" spans="1:8" ht="12" x14ac:dyDescent="0.3">
      <c r="A1281" s="614" t="s">
        <v>21</v>
      </c>
      <c r="B1281" s="614" t="s">
        <v>242</v>
      </c>
      <c r="C1281" s="614" t="s">
        <v>244</v>
      </c>
      <c r="D1281" s="614" t="s">
        <v>250</v>
      </c>
      <c r="E1281" s="614" t="s">
        <v>3</v>
      </c>
      <c r="F1281" s="615" t="str">
        <f t="shared" si="38"/>
        <v>PESQUISA APLICADA;INSTITUIÇÃO CREDENCIADA;GRANDE;PÚBLICA;SIM</v>
      </c>
      <c r="G1281" s="616" t="s">
        <v>1567</v>
      </c>
      <c r="H1281" s="617" t="str">
        <f t="shared" si="39"/>
        <v>O CAMPO A.8 NÃO PODE SER PREENCHIDO SE A INFORMAÇÃO DO CAMPO A.7 FOR DIFERENTE DE"EMPRESA BRASILEIRA".</v>
      </c>
    </row>
    <row r="1282" spans="1:8" ht="12" x14ac:dyDescent="0.3">
      <c r="A1282" s="614" t="s">
        <v>21</v>
      </c>
      <c r="B1282" s="614" t="s">
        <v>242</v>
      </c>
      <c r="C1282" s="614" t="s">
        <v>244</v>
      </c>
      <c r="D1282" s="614" t="s">
        <v>250</v>
      </c>
      <c r="E1282" s="614" t="s">
        <v>4</v>
      </c>
      <c r="F1282" s="615" t="str">
        <f t="shared" si="38"/>
        <v>PESQUISA APLICADA;INSTITUIÇÃO CREDENCIADA;GRANDE;PÚBLICA;NÃO</v>
      </c>
      <c r="G1282" s="616" t="s">
        <v>1567</v>
      </c>
      <c r="H1282" s="617" t="str">
        <f t="shared" si="39"/>
        <v>O CAMPO A.8 NÃO PODE SER PREENCHIDO SE A INFORMAÇÃO DO CAMPO A.7 FOR DIFERENTE DE"EMPRESA BRASILEIRA".</v>
      </c>
    </row>
    <row r="1283" spans="1:8" ht="12" x14ac:dyDescent="0.3">
      <c r="A1283" s="614" t="s">
        <v>21</v>
      </c>
      <c r="B1283" s="614" t="s">
        <v>242</v>
      </c>
      <c r="C1283" s="614" t="s">
        <v>244</v>
      </c>
      <c r="D1283" s="614" t="s">
        <v>250</v>
      </c>
      <c r="E1283" s="614" t="s">
        <v>2354</v>
      </c>
      <c r="F1283" s="615" t="str">
        <f t="shared" ref="F1283:F1346" si="40">CONCATENATE(A1283,";",B1283,";",C1283,";",D1283,";",E1283)</f>
        <v>PESQUISA APLICADA;INSTITUIÇÃO CREDENCIADA;GRANDE;PÚBLICA;</v>
      </c>
      <c r="G1283" s="616" t="s">
        <v>1567</v>
      </c>
      <c r="H1283" s="617" t="str">
        <f t="shared" ref="H1283:H1346" si="41">IF(AND(B1283=$J$7,C1283=""),$K$12,IF(AND(B1283&lt;&gt;$J$7,C1283&lt;&gt;""),$K$13,IF(AND(B1283=$J$5,D1283=""),$K$14,IF(AND(B1283&lt;&gt;$J$5,D1283&lt;&gt;""),$K$15,IF(AND(B1283=$J$5,D1283=$M$6,E1283=""),$K$16,IF(AND(OR(B1283&lt;&gt;$J$5,D1283&lt;&gt;$M$6),E1283&lt;&gt;""),$K$17,IF(G1283="N",$K$18,"")))))))</f>
        <v>O CAMPO A.8 NÃO PODE SER PREENCHIDO SE A INFORMAÇÃO DO CAMPO A.7 FOR DIFERENTE DE"EMPRESA BRASILEIRA".</v>
      </c>
    </row>
    <row r="1284" spans="1:8" ht="12" x14ac:dyDescent="0.3">
      <c r="A1284" s="614" t="s">
        <v>21</v>
      </c>
      <c r="B1284" s="614" t="s">
        <v>242</v>
      </c>
      <c r="C1284" s="614" t="s">
        <v>244</v>
      </c>
      <c r="D1284" s="614" t="s">
        <v>251</v>
      </c>
      <c r="E1284" s="614" t="s">
        <v>3</v>
      </c>
      <c r="F1284" s="615" t="str">
        <f t="shared" si="40"/>
        <v>PESQUISA APLICADA;INSTITUIÇÃO CREDENCIADA;GRANDE;PRIVADA;SIM</v>
      </c>
      <c r="G1284" s="616" t="s">
        <v>1567</v>
      </c>
      <c r="H1284" s="617" t="str">
        <f t="shared" si="41"/>
        <v>O CAMPO A.8 NÃO PODE SER PREENCHIDO SE A INFORMAÇÃO DO CAMPO A.7 FOR DIFERENTE DE"EMPRESA BRASILEIRA".</v>
      </c>
    </row>
    <row r="1285" spans="1:8" ht="12" x14ac:dyDescent="0.3">
      <c r="A1285" s="614" t="s">
        <v>21</v>
      </c>
      <c r="B1285" s="614" t="s">
        <v>242</v>
      </c>
      <c r="C1285" s="614" t="s">
        <v>244</v>
      </c>
      <c r="D1285" s="614" t="s">
        <v>251</v>
      </c>
      <c r="E1285" s="614" t="s">
        <v>4</v>
      </c>
      <c r="F1285" s="615" t="str">
        <f t="shared" si="40"/>
        <v>PESQUISA APLICADA;INSTITUIÇÃO CREDENCIADA;GRANDE;PRIVADA;NÃO</v>
      </c>
      <c r="G1285" s="616" t="s">
        <v>1567</v>
      </c>
      <c r="H1285" s="617" t="str">
        <f t="shared" si="41"/>
        <v>O CAMPO A.8 NÃO PODE SER PREENCHIDO SE A INFORMAÇÃO DO CAMPO A.7 FOR DIFERENTE DE"EMPRESA BRASILEIRA".</v>
      </c>
    </row>
    <row r="1286" spans="1:8" ht="12" x14ac:dyDescent="0.3">
      <c r="A1286" s="614" t="s">
        <v>21</v>
      </c>
      <c r="B1286" s="614" t="s">
        <v>242</v>
      </c>
      <c r="C1286" s="614" t="s">
        <v>244</v>
      </c>
      <c r="D1286" s="614" t="s">
        <v>251</v>
      </c>
      <c r="E1286" s="614" t="s">
        <v>2354</v>
      </c>
      <c r="F1286" s="615" t="str">
        <f t="shared" si="40"/>
        <v>PESQUISA APLICADA;INSTITUIÇÃO CREDENCIADA;GRANDE;PRIVADA;</v>
      </c>
      <c r="G1286" s="616" t="s">
        <v>1567</v>
      </c>
      <c r="H1286" s="617" t="str">
        <f t="shared" si="41"/>
        <v>O CAMPO A.8 NÃO PODE SER PREENCHIDO SE A INFORMAÇÃO DO CAMPO A.7 FOR DIFERENTE DE"EMPRESA BRASILEIRA".</v>
      </c>
    </row>
    <row r="1287" spans="1:8" ht="12" x14ac:dyDescent="0.3">
      <c r="A1287" s="614" t="s">
        <v>21</v>
      </c>
      <c r="B1287" s="614" t="s">
        <v>242</v>
      </c>
      <c r="C1287" s="614" t="s">
        <v>244</v>
      </c>
      <c r="D1287" s="614" t="s">
        <v>2354</v>
      </c>
      <c r="E1287" s="614" t="s">
        <v>3</v>
      </c>
      <c r="F1287" s="615" t="str">
        <f t="shared" si="40"/>
        <v>PESQUISA APLICADA;INSTITUIÇÃO CREDENCIADA;GRANDE;;SIM</v>
      </c>
      <c r="G1287" s="616" t="s">
        <v>1567</v>
      </c>
      <c r="H1287" s="617" t="str">
        <f t="shared" si="41"/>
        <v>O CAMPO A.8 NÃO PODE SER PREENCHIDO SE A INFORMAÇÃO DO CAMPO A.7 FOR DIFERENTE DE"EMPRESA BRASILEIRA".</v>
      </c>
    </row>
    <row r="1288" spans="1:8" ht="12" x14ac:dyDescent="0.3">
      <c r="A1288" s="614" t="s">
        <v>21</v>
      </c>
      <c r="B1288" s="614" t="s">
        <v>242</v>
      </c>
      <c r="C1288" s="614" t="s">
        <v>244</v>
      </c>
      <c r="D1288" s="614" t="s">
        <v>2354</v>
      </c>
      <c r="E1288" s="614" t="s">
        <v>4</v>
      </c>
      <c r="F1288" s="615" t="str">
        <f t="shared" si="40"/>
        <v>PESQUISA APLICADA;INSTITUIÇÃO CREDENCIADA;GRANDE;;NÃO</v>
      </c>
      <c r="G1288" s="616" t="s">
        <v>1567</v>
      </c>
      <c r="H1288" s="617" t="str">
        <f t="shared" si="41"/>
        <v>O CAMPO A.8 NÃO PODE SER PREENCHIDO SE A INFORMAÇÃO DO CAMPO A.7 FOR DIFERENTE DE"EMPRESA BRASILEIRA".</v>
      </c>
    </row>
    <row r="1289" spans="1:8" ht="12" x14ac:dyDescent="0.3">
      <c r="A1289" s="614" t="s">
        <v>21</v>
      </c>
      <c r="B1289" s="614" t="s">
        <v>242</v>
      </c>
      <c r="C1289" s="614" t="s">
        <v>244</v>
      </c>
      <c r="D1289" s="614" t="s">
        <v>2354</v>
      </c>
      <c r="E1289" s="614" t="s">
        <v>2354</v>
      </c>
      <c r="F1289" s="615" t="str">
        <f t="shared" si="40"/>
        <v>PESQUISA APLICADA;INSTITUIÇÃO CREDENCIADA;GRANDE;;</v>
      </c>
      <c r="G1289" s="616" t="s">
        <v>1567</v>
      </c>
      <c r="H1289" s="617" t="str">
        <f t="shared" si="41"/>
        <v>O CAMPO A.8 NÃO PODE SER PREENCHIDO SE A INFORMAÇÃO DO CAMPO A.7 FOR DIFERENTE DE"EMPRESA BRASILEIRA".</v>
      </c>
    </row>
    <row r="1290" spans="1:8" ht="12" x14ac:dyDescent="0.3">
      <c r="A1290" s="614" t="s">
        <v>21</v>
      </c>
      <c r="B1290" s="614" t="s">
        <v>242</v>
      </c>
      <c r="C1290" s="614" t="s">
        <v>2354</v>
      </c>
      <c r="D1290" s="614" t="s">
        <v>250</v>
      </c>
      <c r="E1290" s="614" t="s">
        <v>3</v>
      </c>
      <c r="F1290" s="615" t="str">
        <f t="shared" si="40"/>
        <v>PESQUISA APLICADA;INSTITUIÇÃO CREDENCIADA;;PÚBLICA;SIM</v>
      </c>
      <c r="G1290" s="616" t="s">
        <v>1567</v>
      </c>
      <c r="H1290" s="617" t="str">
        <f t="shared" si="41"/>
        <v>O CAMPO A.11 NÃO PODE SER PREENCHIDO SE A INFORMAÇÃO DO CAMPO A.7 FOR DIFERENTE DE"INSTITUIÇÃO CREDENCIADA" OU SE A INFIRMAÇÃO DO CAMPO A.10 FOR DIFERENTE DE "PRIVADA".</v>
      </c>
    </row>
    <row r="1291" spans="1:8" ht="12" x14ac:dyDescent="0.3">
      <c r="A1291" s="614" t="s">
        <v>21</v>
      </c>
      <c r="B1291" s="614" t="s">
        <v>242</v>
      </c>
      <c r="C1291" s="614" t="s">
        <v>2354</v>
      </c>
      <c r="D1291" s="614" t="s">
        <v>250</v>
      </c>
      <c r="E1291" s="614" t="s">
        <v>4</v>
      </c>
      <c r="F1291" s="615" t="str">
        <f t="shared" si="40"/>
        <v>PESQUISA APLICADA;INSTITUIÇÃO CREDENCIADA;;PÚBLICA;NÃO</v>
      </c>
      <c r="G1291" s="616" t="s">
        <v>1567</v>
      </c>
      <c r="H1291" s="617" t="str">
        <f t="shared" si="41"/>
        <v>O CAMPO A.11 NÃO PODE SER PREENCHIDO SE A INFORMAÇÃO DO CAMPO A.7 FOR DIFERENTE DE"INSTITUIÇÃO CREDENCIADA" OU SE A INFIRMAÇÃO DO CAMPO A.10 FOR DIFERENTE DE "PRIVADA".</v>
      </c>
    </row>
    <row r="1292" spans="1:8" ht="12" x14ac:dyDescent="0.3">
      <c r="A1292" s="614" t="s">
        <v>21</v>
      </c>
      <c r="B1292" s="614" t="s">
        <v>242</v>
      </c>
      <c r="C1292" s="614" t="s">
        <v>2354</v>
      </c>
      <c r="D1292" s="614" t="s">
        <v>250</v>
      </c>
      <c r="E1292" s="614" t="s">
        <v>2354</v>
      </c>
      <c r="F1292" s="615" t="str">
        <f t="shared" si="40"/>
        <v>PESQUISA APLICADA;INSTITUIÇÃO CREDENCIADA;;PÚBLICA;</v>
      </c>
      <c r="G1292" s="616" t="s">
        <v>1575</v>
      </c>
      <c r="H1292" s="617" t="str">
        <f t="shared" si="41"/>
        <v/>
      </c>
    </row>
    <row r="1293" spans="1:8" ht="12" x14ac:dyDescent="0.3">
      <c r="A1293" s="614" t="s">
        <v>21</v>
      </c>
      <c r="B1293" s="614" t="s">
        <v>242</v>
      </c>
      <c r="C1293" s="614" t="s">
        <v>2354</v>
      </c>
      <c r="D1293" s="614" t="s">
        <v>251</v>
      </c>
      <c r="E1293" s="614" t="s">
        <v>3</v>
      </c>
      <c r="F1293" s="615" t="str">
        <f t="shared" si="40"/>
        <v>PESQUISA APLICADA;INSTITUIÇÃO CREDENCIADA;;PRIVADA;SIM</v>
      </c>
      <c r="G1293" s="616" t="s">
        <v>1575</v>
      </c>
      <c r="H1293" s="617" t="str">
        <f t="shared" si="41"/>
        <v/>
      </c>
    </row>
    <row r="1294" spans="1:8" ht="12" x14ac:dyDescent="0.3">
      <c r="A1294" s="614" t="s">
        <v>21</v>
      </c>
      <c r="B1294" s="614" t="s">
        <v>242</v>
      </c>
      <c r="C1294" s="614" t="s">
        <v>2354</v>
      </c>
      <c r="D1294" s="614" t="s">
        <v>251</v>
      </c>
      <c r="E1294" s="614" t="s">
        <v>4</v>
      </c>
      <c r="F1294" s="615" t="str">
        <f t="shared" si="40"/>
        <v>PESQUISA APLICADA;INSTITUIÇÃO CREDENCIADA;;PRIVADA;NÃO</v>
      </c>
      <c r="G1294" s="616" t="s">
        <v>1575</v>
      </c>
      <c r="H1294" s="617" t="str">
        <f t="shared" si="41"/>
        <v/>
      </c>
    </row>
    <row r="1295" spans="1:8" ht="12" x14ac:dyDescent="0.3">
      <c r="A1295" s="614" t="s">
        <v>21</v>
      </c>
      <c r="B1295" s="614" t="s">
        <v>242</v>
      </c>
      <c r="C1295" s="614" t="s">
        <v>2354</v>
      </c>
      <c r="D1295" s="614" t="s">
        <v>251</v>
      </c>
      <c r="E1295" s="614" t="s">
        <v>2354</v>
      </c>
      <c r="F1295" s="615" t="str">
        <f t="shared" si="40"/>
        <v>PESQUISA APLICADA;INSTITUIÇÃO CREDENCIADA;;PRIVADA;</v>
      </c>
      <c r="G1295" s="616" t="s">
        <v>1567</v>
      </c>
      <c r="H1295" s="617" t="str">
        <f t="shared" si="41"/>
        <v>O CAMPO A.11 É DE PREENCHIMENTO OBRIGATÓRIO SE A INFORMAÇÃO DO CAMPO A.7 FOR "INSTITUIÇÃO CREDENCIADA" E A INFORMAÇÃO DO CAMPO A.10 FOR "PRIVADA".</v>
      </c>
    </row>
    <row r="1296" spans="1:8" ht="12" x14ac:dyDescent="0.3">
      <c r="A1296" s="614" t="s">
        <v>21</v>
      </c>
      <c r="B1296" s="614" t="s">
        <v>242</v>
      </c>
      <c r="C1296" s="614" t="s">
        <v>2354</v>
      </c>
      <c r="D1296" s="614" t="s">
        <v>2354</v>
      </c>
      <c r="E1296" s="614" t="s">
        <v>3</v>
      </c>
      <c r="F1296" s="615" t="str">
        <f t="shared" si="40"/>
        <v>PESQUISA APLICADA;INSTITUIÇÃO CREDENCIADA;;;SIM</v>
      </c>
      <c r="G1296" s="616" t="s">
        <v>1567</v>
      </c>
      <c r="H1296" s="617" t="str">
        <f t="shared" si="41"/>
        <v>O CAMPO A.10 É DE PREENCHIMENTO OBRIGATÓRIO SE A INFORMAÇÃO DO CAMPO A.7 FOR "INSTITUIÇÃO CREDENCIADA".</v>
      </c>
    </row>
    <row r="1297" spans="1:8" ht="12" x14ac:dyDescent="0.3">
      <c r="A1297" s="614" t="s">
        <v>21</v>
      </c>
      <c r="B1297" s="614" t="s">
        <v>242</v>
      </c>
      <c r="C1297" s="614" t="s">
        <v>2354</v>
      </c>
      <c r="D1297" s="614" t="s">
        <v>2354</v>
      </c>
      <c r="E1297" s="614" t="s">
        <v>4</v>
      </c>
      <c r="F1297" s="615" t="str">
        <f t="shared" si="40"/>
        <v>PESQUISA APLICADA;INSTITUIÇÃO CREDENCIADA;;;NÃO</v>
      </c>
      <c r="G1297" s="616" t="s">
        <v>1567</v>
      </c>
      <c r="H1297" s="617" t="str">
        <f t="shared" si="41"/>
        <v>O CAMPO A.10 É DE PREENCHIMENTO OBRIGATÓRIO SE A INFORMAÇÃO DO CAMPO A.7 FOR "INSTITUIÇÃO CREDENCIADA".</v>
      </c>
    </row>
    <row r="1298" spans="1:8" ht="12" x14ac:dyDescent="0.3">
      <c r="A1298" s="614" t="s">
        <v>21</v>
      </c>
      <c r="B1298" s="614" t="s">
        <v>242</v>
      </c>
      <c r="C1298" s="614" t="s">
        <v>2354</v>
      </c>
      <c r="D1298" s="614" t="s">
        <v>2354</v>
      </c>
      <c r="E1298" s="614" t="s">
        <v>2354</v>
      </c>
      <c r="F1298" s="615" t="str">
        <f t="shared" si="40"/>
        <v>PESQUISA APLICADA;INSTITUIÇÃO CREDENCIADA;;;</v>
      </c>
      <c r="G1298" s="616" t="s">
        <v>1567</v>
      </c>
      <c r="H1298" s="617" t="str">
        <f t="shared" si="41"/>
        <v>O CAMPO A.10 É DE PREENCHIMENTO OBRIGATÓRIO SE A INFORMAÇÃO DO CAMPO A.7 FOR "INSTITUIÇÃO CREDENCIADA".</v>
      </c>
    </row>
    <row r="1299" spans="1:8" ht="12" x14ac:dyDescent="0.3">
      <c r="A1299" s="614" t="s">
        <v>23</v>
      </c>
      <c r="B1299" s="614" t="s">
        <v>242</v>
      </c>
      <c r="C1299" s="614" t="s">
        <v>261</v>
      </c>
      <c r="D1299" s="614" t="s">
        <v>250</v>
      </c>
      <c r="E1299" s="614" t="s">
        <v>3</v>
      </c>
      <c r="F1299" s="615" t="str">
        <f t="shared" si="40"/>
        <v>DESENVOLVIMENTO EXPERIMENTAL;INSTITUIÇÃO CREDENCIADA;MICRO OU PEQUENO;PÚBLICA;SIM</v>
      </c>
      <c r="G1299" s="616" t="s">
        <v>1567</v>
      </c>
      <c r="H1299" s="617" t="str">
        <f t="shared" si="41"/>
        <v>O CAMPO A.8 NÃO PODE SER PREENCHIDO SE A INFORMAÇÃO DO CAMPO A.7 FOR DIFERENTE DE"EMPRESA BRASILEIRA".</v>
      </c>
    </row>
    <row r="1300" spans="1:8" ht="12" x14ac:dyDescent="0.3">
      <c r="A1300" s="614" t="s">
        <v>23</v>
      </c>
      <c r="B1300" s="614" t="s">
        <v>242</v>
      </c>
      <c r="C1300" s="614" t="s">
        <v>261</v>
      </c>
      <c r="D1300" s="614" t="s">
        <v>250</v>
      </c>
      <c r="E1300" s="614" t="s">
        <v>4</v>
      </c>
      <c r="F1300" s="615" t="str">
        <f t="shared" si="40"/>
        <v>DESENVOLVIMENTO EXPERIMENTAL;INSTITUIÇÃO CREDENCIADA;MICRO OU PEQUENO;PÚBLICA;NÃO</v>
      </c>
      <c r="G1300" s="616" t="s">
        <v>1567</v>
      </c>
      <c r="H1300" s="617" t="str">
        <f t="shared" si="41"/>
        <v>O CAMPO A.8 NÃO PODE SER PREENCHIDO SE A INFORMAÇÃO DO CAMPO A.7 FOR DIFERENTE DE"EMPRESA BRASILEIRA".</v>
      </c>
    </row>
    <row r="1301" spans="1:8" ht="12" x14ac:dyDescent="0.3">
      <c r="A1301" s="614" t="s">
        <v>23</v>
      </c>
      <c r="B1301" s="614" t="s">
        <v>242</v>
      </c>
      <c r="C1301" s="614" t="s">
        <v>261</v>
      </c>
      <c r="D1301" s="614" t="s">
        <v>250</v>
      </c>
      <c r="E1301" s="614" t="s">
        <v>2354</v>
      </c>
      <c r="F1301" s="615" t="str">
        <f t="shared" si="40"/>
        <v>DESENVOLVIMENTO EXPERIMENTAL;INSTITUIÇÃO CREDENCIADA;MICRO OU PEQUENO;PÚBLICA;</v>
      </c>
      <c r="G1301" s="616" t="s">
        <v>1567</v>
      </c>
      <c r="H1301" s="617" t="str">
        <f t="shared" si="41"/>
        <v>O CAMPO A.8 NÃO PODE SER PREENCHIDO SE A INFORMAÇÃO DO CAMPO A.7 FOR DIFERENTE DE"EMPRESA BRASILEIRA".</v>
      </c>
    </row>
    <row r="1302" spans="1:8" ht="12" x14ac:dyDescent="0.3">
      <c r="A1302" s="614" t="s">
        <v>23</v>
      </c>
      <c r="B1302" s="614" t="s">
        <v>242</v>
      </c>
      <c r="C1302" s="614" t="s">
        <v>261</v>
      </c>
      <c r="D1302" s="614" t="s">
        <v>251</v>
      </c>
      <c r="E1302" s="614" t="s">
        <v>3</v>
      </c>
      <c r="F1302" s="615" t="str">
        <f t="shared" si="40"/>
        <v>DESENVOLVIMENTO EXPERIMENTAL;INSTITUIÇÃO CREDENCIADA;MICRO OU PEQUENO;PRIVADA;SIM</v>
      </c>
      <c r="G1302" s="616" t="s">
        <v>1567</v>
      </c>
      <c r="H1302" s="617" t="str">
        <f t="shared" si="41"/>
        <v>O CAMPO A.8 NÃO PODE SER PREENCHIDO SE A INFORMAÇÃO DO CAMPO A.7 FOR DIFERENTE DE"EMPRESA BRASILEIRA".</v>
      </c>
    </row>
    <row r="1303" spans="1:8" ht="12" x14ac:dyDescent="0.3">
      <c r="A1303" s="614" t="s">
        <v>23</v>
      </c>
      <c r="B1303" s="614" t="s">
        <v>242</v>
      </c>
      <c r="C1303" s="614" t="s">
        <v>261</v>
      </c>
      <c r="D1303" s="614" t="s">
        <v>251</v>
      </c>
      <c r="E1303" s="614" t="s">
        <v>4</v>
      </c>
      <c r="F1303" s="615" t="str">
        <f t="shared" si="40"/>
        <v>DESENVOLVIMENTO EXPERIMENTAL;INSTITUIÇÃO CREDENCIADA;MICRO OU PEQUENO;PRIVADA;NÃO</v>
      </c>
      <c r="G1303" s="616" t="s">
        <v>1567</v>
      </c>
      <c r="H1303" s="617" t="str">
        <f t="shared" si="41"/>
        <v>O CAMPO A.8 NÃO PODE SER PREENCHIDO SE A INFORMAÇÃO DO CAMPO A.7 FOR DIFERENTE DE"EMPRESA BRASILEIRA".</v>
      </c>
    </row>
    <row r="1304" spans="1:8" ht="12" x14ac:dyDescent="0.3">
      <c r="A1304" s="614" t="s">
        <v>23</v>
      </c>
      <c r="B1304" s="614" t="s">
        <v>242</v>
      </c>
      <c r="C1304" s="614" t="s">
        <v>261</v>
      </c>
      <c r="D1304" s="614" t="s">
        <v>251</v>
      </c>
      <c r="E1304" s="614" t="s">
        <v>2354</v>
      </c>
      <c r="F1304" s="615" t="str">
        <f t="shared" si="40"/>
        <v>DESENVOLVIMENTO EXPERIMENTAL;INSTITUIÇÃO CREDENCIADA;MICRO OU PEQUENO;PRIVADA;</v>
      </c>
      <c r="G1304" s="616" t="s">
        <v>1567</v>
      </c>
      <c r="H1304" s="617" t="str">
        <f t="shared" si="41"/>
        <v>O CAMPO A.8 NÃO PODE SER PREENCHIDO SE A INFORMAÇÃO DO CAMPO A.7 FOR DIFERENTE DE"EMPRESA BRASILEIRA".</v>
      </c>
    </row>
    <row r="1305" spans="1:8" ht="12" x14ac:dyDescent="0.3">
      <c r="A1305" s="614" t="s">
        <v>23</v>
      </c>
      <c r="B1305" s="614" t="s">
        <v>242</v>
      </c>
      <c r="C1305" s="614" t="s">
        <v>261</v>
      </c>
      <c r="D1305" s="614" t="s">
        <v>2354</v>
      </c>
      <c r="E1305" s="614" t="s">
        <v>3</v>
      </c>
      <c r="F1305" s="615" t="str">
        <f t="shared" si="40"/>
        <v>DESENVOLVIMENTO EXPERIMENTAL;INSTITUIÇÃO CREDENCIADA;MICRO OU PEQUENO;;SIM</v>
      </c>
      <c r="G1305" s="616" t="s">
        <v>1567</v>
      </c>
      <c r="H1305" s="617" t="str">
        <f t="shared" si="41"/>
        <v>O CAMPO A.8 NÃO PODE SER PREENCHIDO SE A INFORMAÇÃO DO CAMPO A.7 FOR DIFERENTE DE"EMPRESA BRASILEIRA".</v>
      </c>
    </row>
    <row r="1306" spans="1:8" ht="12" x14ac:dyDescent="0.3">
      <c r="A1306" s="614" t="s">
        <v>23</v>
      </c>
      <c r="B1306" s="614" t="s">
        <v>242</v>
      </c>
      <c r="C1306" s="614" t="s">
        <v>261</v>
      </c>
      <c r="D1306" s="614" t="s">
        <v>2354</v>
      </c>
      <c r="E1306" s="614" t="s">
        <v>4</v>
      </c>
      <c r="F1306" s="615" t="str">
        <f t="shared" si="40"/>
        <v>DESENVOLVIMENTO EXPERIMENTAL;INSTITUIÇÃO CREDENCIADA;MICRO OU PEQUENO;;NÃO</v>
      </c>
      <c r="G1306" s="616" t="s">
        <v>1567</v>
      </c>
      <c r="H1306" s="617" t="str">
        <f t="shared" si="41"/>
        <v>O CAMPO A.8 NÃO PODE SER PREENCHIDO SE A INFORMAÇÃO DO CAMPO A.7 FOR DIFERENTE DE"EMPRESA BRASILEIRA".</v>
      </c>
    </row>
    <row r="1307" spans="1:8" ht="12" x14ac:dyDescent="0.3">
      <c r="A1307" s="614" t="s">
        <v>23</v>
      </c>
      <c r="B1307" s="614" t="s">
        <v>242</v>
      </c>
      <c r="C1307" s="614" t="s">
        <v>261</v>
      </c>
      <c r="D1307" s="614" t="s">
        <v>2354</v>
      </c>
      <c r="E1307" s="614" t="s">
        <v>2354</v>
      </c>
      <c r="F1307" s="615" t="str">
        <f t="shared" si="40"/>
        <v>DESENVOLVIMENTO EXPERIMENTAL;INSTITUIÇÃO CREDENCIADA;MICRO OU PEQUENO;;</v>
      </c>
      <c r="G1307" s="616" t="s">
        <v>1567</v>
      </c>
      <c r="H1307" s="617" t="str">
        <f t="shared" si="41"/>
        <v>O CAMPO A.8 NÃO PODE SER PREENCHIDO SE A INFORMAÇÃO DO CAMPO A.7 FOR DIFERENTE DE"EMPRESA BRASILEIRA".</v>
      </c>
    </row>
    <row r="1308" spans="1:8" ht="12" x14ac:dyDescent="0.3">
      <c r="A1308" s="614" t="s">
        <v>23</v>
      </c>
      <c r="B1308" s="614" t="s">
        <v>242</v>
      </c>
      <c r="C1308" s="614" t="s">
        <v>243</v>
      </c>
      <c r="D1308" s="614" t="s">
        <v>250</v>
      </c>
      <c r="E1308" s="614" t="s">
        <v>3</v>
      </c>
      <c r="F1308" s="615" t="str">
        <f t="shared" si="40"/>
        <v>DESENVOLVIMENTO EXPERIMENTAL;INSTITUIÇÃO CREDENCIADA;MÉDIO;PÚBLICA;SIM</v>
      </c>
      <c r="G1308" s="616" t="s">
        <v>1567</v>
      </c>
      <c r="H1308" s="617" t="str">
        <f t="shared" si="41"/>
        <v>O CAMPO A.8 NÃO PODE SER PREENCHIDO SE A INFORMAÇÃO DO CAMPO A.7 FOR DIFERENTE DE"EMPRESA BRASILEIRA".</v>
      </c>
    </row>
    <row r="1309" spans="1:8" ht="12" x14ac:dyDescent="0.3">
      <c r="A1309" s="614" t="s">
        <v>23</v>
      </c>
      <c r="B1309" s="614" t="s">
        <v>242</v>
      </c>
      <c r="C1309" s="614" t="s">
        <v>243</v>
      </c>
      <c r="D1309" s="614" t="s">
        <v>250</v>
      </c>
      <c r="E1309" s="614" t="s">
        <v>4</v>
      </c>
      <c r="F1309" s="615" t="str">
        <f t="shared" si="40"/>
        <v>DESENVOLVIMENTO EXPERIMENTAL;INSTITUIÇÃO CREDENCIADA;MÉDIO;PÚBLICA;NÃO</v>
      </c>
      <c r="G1309" s="616" t="s">
        <v>1567</v>
      </c>
      <c r="H1309" s="617" t="str">
        <f t="shared" si="41"/>
        <v>O CAMPO A.8 NÃO PODE SER PREENCHIDO SE A INFORMAÇÃO DO CAMPO A.7 FOR DIFERENTE DE"EMPRESA BRASILEIRA".</v>
      </c>
    </row>
    <row r="1310" spans="1:8" ht="12" x14ac:dyDescent="0.3">
      <c r="A1310" s="614" t="s">
        <v>23</v>
      </c>
      <c r="B1310" s="614" t="s">
        <v>242</v>
      </c>
      <c r="C1310" s="614" t="s">
        <v>243</v>
      </c>
      <c r="D1310" s="614" t="s">
        <v>250</v>
      </c>
      <c r="E1310" s="614" t="s">
        <v>2354</v>
      </c>
      <c r="F1310" s="615" t="str">
        <f t="shared" si="40"/>
        <v>DESENVOLVIMENTO EXPERIMENTAL;INSTITUIÇÃO CREDENCIADA;MÉDIO;PÚBLICA;</v>
      </c>
      <c r="G1310" s="616" t="s">
        <v>1567</v>
      </c>
      <c r="H1310" s="617" t="str">
        <f t="shared" si="41"/>
        <v>O CAMPO A.8 NÃO PODE SER PREENCHIDO SE A INFORMAÇÃO DO CAMPO A.7 FOR DIFERENTE DE"EMPRESA BRASILEIRA".</v>
      </c>
    </row>
    <row r="1311" spans="1:8" ht="12" x14ac:dyDescent="0.3">
      <c r="A1311" s="614" t="s">
        <v>23</v>
      </c>
      <c r="B1311" s="614" t="s">
        <v>242</v>
      </c>
      <c r="C1311" s="614" t="s">
        <v>243</v>
      </c>
      <c r="D1311" s="614" t="s">
        <v>251</v>
      </c>
      <c r="E1311" s="614" t="s">
        <v>3</v>
      </c>
      <c r="F1311" s="615" t="str">
        <f t="shared" si="40"/>
        <v>DESENVOLVIMENTO EXPERIMENTAL;INSTITUIÇÃO CREDENCIADA;MÉDIO;PRIVADA;SIM</v>
      </c>
      <c r="G1311" s="616" t="s">
        <v>1567</v>
      </c>
      <c r="H1311" s="617" t="str">
        <f t="shared" si="41"/>
        <v>O CAMPO A.8 NÃO PODE SER PREENCHIDO SE A INFORMAÇÃO DO CAMPO A.7 FOR DIFERENTE DE"EMPRESA BRASILEIRA".</v>
      </c>
    </row>
    <row r="1312" spans="1:8" ht="12" x14ac:dyDescent="0.3">
      <c r="A1312" s="614" t="s">
        <v>23</v>
      </c>
      <c r="B1312" s="614" t="s">
        <v>242</v>
      </c>
      <c r="C1312" s="614" t="s">
        <v>243</v>
      </c>
      <c r="D1312" s="614" t="s">
        <v>251</v>
      </c>
      <c r="E1312" s="614" t="s">
        <v>4</v>
      </c>
      <c r="F1312" s="615" t="str">
        <f t="shared" si="40"/>
        <v>DESENVOLVIMENTO EXPERIMENTAL;INSTITUIÇÃO CREDENCIADA;MÉDIO;PRIVADA;NÃO</v>
      </c>
      <c r="G1312" s="616" t="s">
        <v>1567</v>
      </c>
      <c r="H1312" s="617" t="str">
        <f t="shared" si="41"/>
        <v>O CAMPO A.8 NÃO PODE SER PREENCHIDO SE A INFORMAÇÃO DO CAMPO A.7 FOR DIFERENTE DE"EMPRESA BRASILEIRA".</v>
      </c>
    </row>
    <row r="1313" spans="1:8" ht="12" x14ac:dyDescent="0.3">
      <c r="A1313" s="614" t="s">
        <v>23</v>
      </c>
      <c r="B1313" s="614" t="s">
        <v>242</v>
      </c>
      <c r="C1313" s="614" t="s">
        <v>243</v>
      </c>
      <c r="D1313" s="614" t="s">
        <v>251</v>
      </c>
      <c r="E1313" s="614" t="s">
        <v>2354</v>
      </c>
      <c r="F1313" s="615" t="str">
        <f t="shared" si="40"/>
        <v>DESENVOLVIMENTO EXPERIMENTAL;INSTITUIÇÃO CREDENCIADA;MÉDIO;PRIVADA;</v>
      </c>
      <c r="G1313" s="616" t="s">
        <v>1567</v>
      </c>
      <c r="H1313" s="617" t="str">
        <f t="shared" si="41"/>
        <v>O CAMPO A.8 NÃO PODE SER PREENCHIDO SE A INFORMAÇÃO DO CAMPO A.7 FOR DIFERENTE DE"EMPRESA BRASILEIRA".</v>
      </c>
    </row>
    <row r="1314" spans="1:8" ht="12" x14ac:dyDescent="0.3">
      <c r="A1314" s="614" t="s">
        <v>23</v>
      </c>
      <c r="B1314" s="614" t="s">
        <v>242</v>
      </c>
      <c r="C1314" s="614" t="s">
        <v>243</v>
      </c>
      <c r="D1314" s="614" t="s">
        <v>2354</v>
      </c>
      <c r="E1314" s="614" t="s">
        <v>3</v>
      </c>
      <c r="F1314" s="615" t="str">
        <f t="shared" si="40"/>
        <v>DESENVOLVIMENTO EXPERIMENTAL;INSTITUIÇÃO CREDENCIADA;MÉDIO;;SIM</v>
      </c>
      <c r="G1314" s="616" t="s">
        <v>1567</v>
      </c>
      <c r="H1314" s="617" t="str">
        <f t="shared" si="41"/>
        <v>O CAMPO A.8 NÃO PODE SER PREENCHIDO SE A INFORMAÇÃO DO CAMPO A.7 FOR DIFERENTE DE"EMPRESA BRASILEIRA".</v>
      </c>
    </row>
    <row r="1315" spans="1:8" ht="12" x14ac:dyDescent="0.3">
      <c r="A1315" s="614" t="s">
        <v>23</v>
      </c>
      <c r="B1315" s="614" t="s">
        <v>242</v>
      </c>
      <c r="C1315" s="614" t="s">
        <v>243</v>
      </c>
      <c r="D1315" s="614" t="s">
        <v>2354</v>
      </c>
      <c r="E1315" s="614" t="s">
        <v>4</v>
      </c>
      <c r="F1315" s="615" t="str">
        <f t="shared" si="40"/>
        <v>DESENVOLVIMENTO EXPERIMENTAL;INSTITUIÇÃO CREDENCIADA;MÉDIO;;NÃO</v>
      </c>
      <c r="G1315" s="616" t="s">
        <v>1567</v>
      </c>
      <c r="H1315" s="617" t="str">
        <f t="shared" si="41"/>
        <v>O CAMPO A.8 NÃO PODE SER PREENCHIDO SE A INFORMAÇÃO DO CAMPO A.7 FOR DIFERENTE DE"EMPRESA BRASILEIRA".</v>
      </c>
    </row>
    <row r="1316" spans="1:8" ht="12" x14ac:dyDescent="0.3">
      <c r="A1316" s="614" t="s">
        <v>23</v>
      </c>
      <c r="B1316" s="614" t="s">
        <v>242</v>
      </c>
      <c r="C1316" s="614" t="s">
        <v>243</v>
      </c>
      <c r="D1316" s="614" t="s">
        <v>2354</v>
      </c>
      <c r="E1316" s="614" t="s">
        <v>2354</v>
      </c>
      <c r="F1316" s="615" t="str">
        <f t="shared" si="40"/>
        <v>DESENVOLVIMENTO EXPERIMENTAL;INSTITUIÇÃO CREDENCIADA;MÉDIO;;</v>
      </c>
      <c r="G1316" s="616" t="s">
        <v>1567</v>
      </c>
      <c r="H1316" s="617" t="str">
        <f t="shared" si="41"/>
        <v>O CAMPO A.8 NÃO PODE SER PREENCHIDO SE A INFORMAÇÃO DO CAMPO A.7 FOR DIFERENTE DE"EMPRESA BRASILEIRA".</v>
      </c>
    </row>
    <row r="1317" spans="1:8" ht="12" x14ac:dyDescent="0.3">
      <c r="A1317" s="614" t="s">
        <v>23</v>
      </c>
      <c r="B1317" s="614" t="s">
        <v>242</v>
      </c>
      <c r="C1317" s="614" t="s">
        <v>244</v>
      </c>
      <c r="D1317" s="614" t="s">
        <v>250</v>
      </c>
      <c r="E1317" s="614" t="s">
        <v>3</v>
      </c>
      <c r="F1317" s="615" t="str">
        <f t="shared" si="40"/>
        <v>DESENVOLVIMENTO EXPERIMENTAL;INSTITUIÇÃO CREDENCIADA;GRANDE;PÚBLICA;SIM</v>
      </c>
      <c r="G1317" s="616" t="s">
        <v>1567</v>
      </c>
      <c r="H1317" s="617" t="str">
        <f t="shared" si="41"/>
        <v>O CAMPO A.8 NÃO PODE SER PREENCHIDO SE A INFORMAÇÃO DO CAMPO A.7 FOR DIFERENTE DE"EMPRESA BRASILEIRA".</v>
      </c>
    </row>
    <row r="1318" spans="1:8" ht="12" x14ac:dyDescent="0.3">
      <c r="A1318" s="614" t="s">
        <v>23</v>
      </c>
      <c r="B1318" s="614" t="s">
        <v>242</v>
      </c>
      <c r="C1318" s="614" t="s">
        <v>244</v>
      </c>
      <c r="D1318" s="614" t="s">
        <v>250</v>
      </c>
      <c r="E1318" s="614" t="s">
        <v>4</v>
      </c>
      <c r="F1318" s="615" t="str">
        <f t="shared" si="40"/>
        <v>DESENVOLVIMENTO EXPERIMENTAL;INSTITUIÇÃO CREDENCIADA;GRANDE;PÚBLICA;NÃO</v>
      </c>
      <c r="G1318" s="616" t="s">
        <v>1567</v>
      </c>
      <c r="H1318" s="617" t="str">
        <f t="shared" si="41"/>
        <v>O CAMPO A.8 NÃO PODE SER PREENCHIDO SE A INFORMAÇÃO DO CAMPO A.7 FOR DIFERENTE DE"EMPRESA BRASILEIRA".</v>
      </c>
    </row>
    <row r="1319" spans="1:8" ht="12" x14ac:dyDescent="0.3">
      <c r="A1319" s="614" t="s">
        <v>23</v>
      </c>
      <c r="B1319" s="614" t="s">
        <v>242</v>
      </c>
      <c r="C1319" s="614" t="s">
        <v>244</v>
      </c>
      <c r="D1319" s="614" t="s">
        <v>250</v>
      </c>
      <c r="E1319" s="614" t="s">
        <v>2354</v>
      </c>
      <c r="F1319" s="615" t="str">
        <f t="shared" si="40"/>
        <v>DESENVOLVIMENTO EXPERIMENTAL;INSTITUIÇÃO CREDENCIADA;GRANDE;PÚBLICA;</v>
      </c>
      <c r="G1319" s="616" t="s">
        <v>1567</v>
      </c>
      <c r="H1319" s="617" t="str">
        <f t="shared" si="41"/>
        <v>O CAMPO A.8 NÃO PODE SER PREENCHIDO SE A INFORMAÇÃO DO CAMPO A.7 FOR DIFERENTE DE"EMPRESA BRASILEIRA".</v>
      </c>
    </row>
    <row r="1320" spans="1:8" ht="12" x14ac:dyDescent="0.3">
      <c r="A1320" s="614" t="s">
        <v>23</v>
      </c>
      <c r="B1320" s="614" t="s">
        <v>242</v>
      </c>
      <c r="C1320" s="614" t="s">
        <v>244</v>
      </c>
      <c r="D1320" s="614" t="s">
        <v>251</v>
      </c>
      <c r="E1320" s="614" t="s">
        <v>3</v>
      </c>
      <c r="F1320" s="615" t="str">
        <f t="shared" si="40"/>
        <v>DESENVOLVIMENTO EXPERIMENTAL;INSTITUIÇÃO CREDENCIADA;GRANDE;PRIVADA;SIM</v>
      </c>
      <c r="G1320" s="616" t="s">
        <v>1567</v>
      </c>
      <c r="H1320" s="617" t="str">
        <f t="shared" si="41"/>
        <v>O CAMPO A.8 NÃO PODE SER PREENCHIDO SE A INFORMAÇÃO DO CAMPO A.7 FOR DIFERENTE DE"EMPRESA BRASILEIRA".</v>
      </c>
    </row>
    <row r="1321" spans="1:8" ht="12" x14ac:dyDescent="0.3">
      <c r="A1321" s="614" t="s">
        <v>23</v>
      </c>
      <c r="B1321" s="614" t="s">
        <v>242</v>
      </c>
      <c r="C1321" s="614" t="s">
        <v>244</v>
      </c>
      <c r="D1321" s="614" t="s">
        <v>251</v>
      </c>
      <c r="E1321" s="614" t="s">
        <v>4</v>
      </c>
      <c r="F1321" s="615" t="str">
        <f t="shared" si="40"/>
        <v>DESENVOLVIMENTO EXPERIMENTAL;INSTITUIÇÃO CREDENCIADA;GRANDE;PRIVADA;NÃO</v>
      </c>
      <c r="G1321" s="616" t="s">
        <v>1567</v>
      </c>
      <c r="H1321" s="617" t="str">
        <f t="shared" si="41"/>
        <v>O CAMPO A.8 NÃO PODE SER PREENCHIDO SE A INFORMAÇÃO DO CAMPO A.7 FOR DIFERENTE DE"EMPRESA BRASILEIRA".</v>
      </c>
    </row>
    <row r="1322" spans="1:8" ht="12" x14ac:dyDescent="0.3">
      <c r="A1322" s="614" t="s">
        <v>23</v>
      </c>
      <c r="B1322" s="614" t="s">
        <v>242</v>
      </c>
      <c r="C1322" s="614" t="s">
        <v>244</v>
      </c>
      <c r="D1322" s="614" t="s">
        <v>251</v>
      </c>
      <c r="E1322" s="614" t="s">
        <v>2354</v>
      </c>
      <c r="F1322" s="615" t="str">
        <f t="shared" si="40"/>
        <v>DESENVOLVIMENTO EXPERIMENTAL;INSTITUIÇÃO CREDENCIADA;GRANDE;PRIVADA;</v>
      </c>
      <c r="G1322" s="616" t="s">
        <v>1567</v>
      </c>
      <c r="H1322" s="617" t="str">
        <f t="shared" si="41"/>
        <v>O CAMPO A.8 NÃO PODE SER PREENCHIDO SE A INFORMAÇÃO DO CAMPO A.7 FOR DIFERENTE DE"EMPRESA BRASILEIRA".</v>
      </c>
    </row>
    <row r="1323" spans="1:8" ht="12" x14ac:dyDescent="0.3">
      <c r="A1323" s="614" t="s">
        <v>23</v>
      </c>
      <c r="B1323" s="614" t="s">
        <v>242</v>
      </c>
      <c r="C1323" s="614" t="s">
        <v>244</v>
      </c>
      <c r="D1323" s="614" t="s">
        <v>2354</v>
      </c>
      <c r="E1323" s="614" t="s">
        <v>3</v>
      </c>
      <c r="F1323" s="615" t="str">
        <f t="shared" si="40"/>
        <v>DESENVOLVIMENTO EXPERIMENTAL;INSTITUIÇÃO CREDENCIADA;GRANDE;;SIM</v>
      </c>
      <c r="G1323" s="616" t="s">
        <v>1567</v>
      </c>
      <c r="H1323" s="617" t="str">
        <f t="shared" si="41"/>
        <v>O CAMPO A.8 NÃO PODE SER PREENCHIDO SE A INFORMAÇÃO DO CAMPO A.7 FOR DIFERENTE DE"EMPRESA BRASILEIRA".</v>
      </c>
    </row>
    <row r="1324" spans="1:8" ht="12" x14ac:dyDescent="0.3">
      <c r="A1324" s="614" t="s">
        <v>23</v>
      </c>
      <c r="B1324" s="614" t="s">
        <v>242</v>
      </c>
      <c r="C1324" s="614" t="s">
        <v>244</v>
      </c>
      <c r="D1324" s="614" t="s">
        <v>2354</v>
      </c>
      <c r="E1324" s="614" t="s">
        <v>4</v>
      </c>
      <c r="F1324" s="615" t="str">
        <f t="shared" si="40"/>
        <v>DESENVOLVIMENTO EXPERIMENTAL;INSTITUIÇÃO CREDENCIADA;GRANDE;;NÃO</v>
      </c>
      <c r="G1324" s="616" t="s">
        <v>1567</v>
      </c>
      <c r="H1324" s="617" t="str">
        <f t="shared" si="41"/>
        <v>O CAMPO A.8 NÃO PODE SER PREENCHIDO SE A INFORMAÇÃO DO CAMPO A.7 FOR DIFERENTE DE"EMPRESA BRASILEIRA".</v>
      </c>
    </row>
    <row r="1325" spans="1:8" ht="12" x14ac:dyDescent="0.3">
      <c r="A1325" s="614" t="s">
        <v>23</v>
      </c>
      <c r="B1325" s="614" t="s">
        <v>242</v>
      </c>
      <c r="C1325" s="614" t="s">
        <v>244</v>
      </c>
      <c r="D1325" s="614" t="s">
        <v>2354</v>
      </c>
      <c r="E1325" s="614" t="s">
        <v>2354</v>
      </c>
      <c r="F1325" s="615" t="str">
        <f t="shared" si="40"/>
        <v>DESENVOLVIMENTO EXPERIMENTAL;INSTITUIÇÃO CREDENCIADA;GRANDE;;</v>
      </c>
      <c r="G1325" s="616" t="s">
        <v>1567</v>
      </c>
      <c r="H1325" s="617" t="str">
        <f t="shared" si="41"/>
        <v>O CAMPO A.8 NÃO PODE SER PREENCHIDO SE A INFORMAÇÃO DO CAMPO A.7 FOR DIFERENTE DE"EMPRESA BRASILEIRA".</v>
      </c>
    </row>
    <row r="1326" spans="1:8" ht="12" x14ac:dyDescent="0.3">
      <c r="A1326" s="614" t="s">
        <v>23</v>
      </c>
      <c r="B1326" s="614" t="s">
        <v>242</v>
      </c>
      <c r="C1326" s="614" t="s">
        <v>2354</v>
      </c>
      <c r="D1326" s="614" t="s">
        <v>250</v>
      </c>
      <c r="E1326" s="614" t="s">
        <v>3</v>
      </c>
      <c r="F1326" s="615" t="str">
        <f t="shared" si="40"/>
        <v>DESENVOLVIMENTO EXPERIMENTAL;INSTITUIÇÃO CREDENCIADA;;PÚBLICA;SIM</v>
      </c>
      <c r="G1326" s="616" t="s">
        <v>1567</v>
      </c>
      <c r="H1326" s="617" t="str">
        <f t="shared" si="41"/>
        <v>O CAMPO A.11 NÃO PODE SER PREENCHIDO SE A INFORMAÇÃO DO CAMPO A.7 FOR DIFERENTE DE"INSTITUIÇÃO CREDENCIADA" OU SE A INFIRMAÇÃO DO CAMPO A.10 FOR DIFERENTE DE "PRIVADA".</v>
      </c>
    </row>
    <row r="1327" spans="1:8" ht="12" x14ac:dyDescent="0.3">
      <c r="A1327" s="614" t="s">
        <v>23</v>
      </c>
      <c r="B1327" s="614" t="s">
        <v>242</v>
      </c>
      <c r="C1327" s="614" t="s">
        <v>2354</v>
      </c>
      <c r="D1327" s="614" t="s">
        <v>250</v>
      </c>
      <c r="E1327" s="614" t="s">
        <v>4</v>
      </c>
      <c r="F1327" s="615" t="str">
        <f t="shared" si="40"/>
        <v>DESENVOLVIMENTO EXPERIMENTAL;INSTITUIÇÃO CREDENCIADA;;PÚBLICA;NÃO</v>
      </c>
      <c r="G1327" s="616" t="s">
        <v>1567</v>
      </c>
      <c r="H1327" s="617" t="str">
        <f t="shared" si="41"/>
        <v>O CAMPO A.11 NÃO PODE SER PREENCHIDO SE A INFORMAÇÃO DO CAMPO A.7 FOR DIFERENTE DE"INSTITUIÇÃO CREDENCIADA" OU SE A INFIRMAÇÃO DO CAMPO A.10 FOR DIFERENTE DE "PRIVADA".</v>
      </c>
    </row>
    <row r="1328" spans="1:8" ht="12" x14ac:dyDescent="0.3">
      <c r="A1328" s="614" t="s">
        <v>23</v>
      </c>
      <c r="B1328" s="614" t="s">
        <v>242</v>
      </c>
      <c r="C1328" s="614" t="s">
        <v>2354</v>
      </c>
      <c r="D1328" s="614" t="s">
        <v>250</v>
      </c>
      <c r="E1328" s="614" t="s">
        <v>2354</v>
      </c>
      <c r="F1328" s="615" t="str">
        <f t="shared" si="40"/>
        <v>DESENVOLVIMENTO EXPERIMENTAL;INSTITUIÇÃO CREDENCIADA;;PÚBLICA;</v>
      </c>
      <c r="G1328" s="616" t="s">
        <v>1575</v>
      </c>
      <c r="H1328" s="617" t="str">
        <f t="shared" si="41"/>
        <v/>
      </c>
    </row>
    <row r="1329" spans="1:8" ht="12" x14ac:dyDescent="0.3">
      <c r="A1329" s="614" t="s">
        <v>23</v>
      </c>
      <c r="B1329" s="614" t="s">
        <v>242</v>
      </c>
      <c r="C1329" s="614" t="s">
        <v>2354</v>
      </c>
      <c r="D1329" s="614" t="s">
        <v>251</v>
      </c>
      <c r="E1329" s="614" t="s">
        <v>3</v>
      </c>
      <c r="F1329" s="615" t="str">
        <f t="shared" si="40"/>
        <v>DESENVOLVIMENTO EXPERIMENTAL;INSTITUIÇÃO CREDENCIADA;;PRIVADA;SIM</v>
      </c>
      <c r="G1329" s="616" t="s">
        <v>1575</v>
      </c>
      <c r="H1329" s="617" t="str">
        <f t="shared" si="41"/>
        <v/>
      </c>
    </row>
    <row r="1330" spans="1:8" ht="12" x14ac:dyDescent="0.3">
      <c r="A1330" s="614" t="s">
        <v>23</v>
      </c>
      <c r="B1330" s="614" t="s">
        <v>242</v>
      </c>
      <c r="C1330" s="614" t="s">
        <v>2354</v>
      </c>
      <c r="D1330" s="614" t="s">
        <v>251</v>
      </c>
      <c r="E1330" s="614" t="s">
        <v>4</v>
      </c>
      <c r="F1330" s="615" t="str">
        <f t="shared" si="40"/>
        <v>DESENVOLVIMENTO EXPERIMENTAL;INSTITUIÇÃO CREDENCIADA;;PRIVADA;NÃO</v>
      </c>
      <c r="G1330" s="616" t="s">
        <v>1575</v>
      </c>
      <c r="H1330" s="617" t="str">
        <f t="shared" si="41"/>
        <v/>
      </c>
    </row>
    <row r="1331" spans="1:8" ht="12" x14ac:dyDescent="0.3">
      <c r="A1331" s="614" t="s">
        <v>23</v>
      </c>
      <c r="B1331" s="614" t="s">
        <v>242</v>
      </c>
      <c r="C1331" s="614" t="s">
        <v>2354</v>
      </c>
      <c r="D1331" s="614" t="s">
        <v>251</v>
      </c>
      <c r="E1331" s="614" t="s">
        <v>2354</v>
      </c>
      <c r="F1331" s="615" t="str">
        <f t="shared" si="40"/>
        <v>DESENVOLVIMENTO EXPERIMENTAL;INSTITUIÇÃO CREDENCIADA;;PRIVADA;</v>
      </c>
      <c r="G1331" s="616" t="s">
        <v>1567</v>
      </c>
      <c r="H1331" s="617" t="str">
        <f t="shared" si="41"/>
        <v>O CAMPO A.11 É DE PREENCHIMENTO OBRIGATÓRIO SE A INFORMAÇÃO DO CAMPO A.7 FOR "INSTITUIÇÃO CREDENCIADA" E A INFORMAÇÃO DO CAMPO A.10 FOR "PRIVADA".</v>
      </c>
    </row>
    <row r="1332" spans="1:8" ht="12" x14ac:dyDescent="0.3">
      <c r="A1332" s="614" t="s">
        <v>23</v>
      </c>
      <c r="B1332" s="614" t="s">
        <v>242</v>
      </c>
      <c r="C1332" s="614" t="s">
        <v>2354</v>
      </c>
      <c r="D1332" s="614" t="s">
        <v>2354</v>
      </c>
      <c r="E1332" s="614" t="s">
        <v>3</v>
      </c>
      <c r="F1332" s="615" t="str">
        <f t="shared" si="40"/>
        <v>DESENVOLVIMENTO EXPERIMENTAL;INSTITUIÇÃO CREDENCIADA;;;SIM</v>
      </c>
      <c r="G1332" s="616" t="s">
        <v>1567</v>
      </c>
      <c r="H1332" s="617" t="str">
        <f t="shared" si="41"/>
        <v>O CAMPO A.10 É DE PREENCHIMENTO OBRIGATÓRIO SE A INFORMAÇÃO DO CAMPO A.7 FOR "INSTITUIÇÃO CREDENCIADA".</v>
      </c>
    </row>
    <row r="1333" spans="1:8" ht="12" x14ac:dyDescent="0.3">
      <c r="A1333" s="614" t="s">
        <v>23</v>
      </c>
      <c r="B1333" s="614" t="s">
        <v>242</v>
      </c>
      <c r="C1333" s="614" t="s">
        <v>2354</v>
      </c>
      <c r="D1333" s="614" t="s">
        <v>2354</v>
      </c>
      <c r="E1333" s="614" t="s">
        <v>4</v>
      </c>
      <c r="F1333" s="615" t="str">
        <f t="shared" si="40"/>
        <v>DESENVOLVIMENTO EXPERIMENTAL;INSTITUIÇÃO CREDENCIADA;;;NÃO</v>
      </c>
      <c r="G1333" s="616" t="s">
        <v>1567</v>
      </c>
      <c r="H1333" s="617" t="str">
        <f t="shared" si="41"/>
        <v>O CAMPO A.10 É DE PREENCHIMENTO OBRIGATÓRIO SE A INFORMAÇÃO DO CAMPO A.7 FOR "INSTITUIÇÃO CREDENCIADA".</v>
      </c>
    </row>
    <row r="1334" spans="1:8" ht="12" x14ac:dyDescent="0.3">
      <c r="A1334" s="614" t="s">
        <v>23</v>
      </c>
      <c r="B1334" s="614" t="s">
        <v>242</v>
      </c>
      <c r="C1334" s="614" t="s">
        <v>2354</v>
      </c>
      <c r="D1334" s="614" t="s">
        <v>2354</v>
      </c>
      <c r="E1334" s="614" t="s">
        <v>2354</v>
      </c>
      <c r="F1334" s="615" t="str">
        <f t="shared" si="40"/>
        <v>DESENVOLVIMENTO EXPERIMENTAL;INSTITUIÇÃO CREDENCIADA;;;</v>
      </c>
      <c r="G1334" s="616" t="s">
        <v>1567</v>
      </c>
      <c r="H1334" s="617" t="str">
        <f t="shared" si="41"/>
        <v>O CAMPO A.10 É DE PREENCHIMENTO OBRIGATÓRIO SE A INFORMAÇÃO DO CAMPO A.7 FOR "INSTITUIÇÃO CREDENCIADA".</v>
      </c>
    </row>
    <row r="1335" spans="1:8" ht="12" x14ac:dyDescent="0.3">
      <c r="A1335" s="614" t="s">
        <v>22</v>
      </c>
      <c r="B1335" s="614" t="s">
        <v>242</v>
      </c>
      <c r="C1335" s="614" t="s">
        <v>261</v>
      </c>
      <c r="D1335" s="614" t="s">
        <v>250</v>
      </c>
      <c r="E1335" s="614" t="s">
        <v>3</v>
      </c>
      <c r="F1335" s="615" t="str">
        <f t="shared" si="40"/>
        <v>PESQUISA EM MEIO AMBIENTE;INSTITUIÇÃO CREDENCIADA;MICRO OU PEQUENO;PÚBLICA;SIM</v>
      </c>
      <c r="G1335" s="616" t="s">
        <v>1567</v>
      </c>
      <c r="H1335" s="617" t="str">
        <f t="shared" si="41"/>
        <v>O CAMPO A.8 NÃO PODE SER PREENCHIDO SE A INFORMAÇÃO DO CAMPO A.7 FOR DIFERENTE DE"EMPRESA BRASILEIRA".</v>
      </c>
    </row>
    <row r="1336" spans="1:8" ht="12" x14ac:dyDescent="0.3">
      <c r="A1336" s="614" t="s">
        <v>22</v>
      </c>
      <c r="B1336" s="614" t="s">
        <v>242</v>
      </c>
      <c r="C1336" s="614" t="s">
        <v>261</v>
      </c>
      <c r="D1336" s="614" t="s">
        <v>250</v>
      </c>
      <c r="E1336" s="614" t="s">
        <v>4</v>
      </c>
      <c r="F1336" s="615" t="str">
        <f t="shared" si="40"/>
        <v>PESQUISA EM MEIO AMBIENTE;INSTITUIÇÃO CREDENCIADA;MICRO OU PEQUENO;PÚBLICA;NÃO</v>
      </c>
      <c r="G1336" s="616" t="s">
        <v>1567</v>
      </c>
      <c r="H1336" s="617" t="str">
        <f t="shared" si="41"/>
        <v>O CAMPO A.8 NÃO PODE SER PREENCHIDO SE A INFORMAÇÃO DO CAMPO A.7 FOR DIFERENTE DE"EMPRESA BRASILEIRA".</v>
      </c>
    </row>
    <row r="1337" spans="1:8" ht="12" x14ac:dyDescent="0.3">
      <c r="A1337" s="614" t="s">
        <v>22</v>
      </c>
      <c r="B1337" s="614" t="s">
        <v>242</v>
      </c>
      <c r="C1337" s="614" t="s">
        <v>261</v>
      </c>
      <c r="D1337" s="614" t="s">
        <v>250</v>
      </c>
      <c r="E1337" s="614" t="s">
        <v>2354</v>
      </c>
      <c r="F1337" s="615" t="str">
        <f t="shared" si="40"/>
        <v>PESQUISA EM MEIO AMBIENTE;INSTITUIÇÃO CREDENCIADA;MICRO OU PEQUENO;PÚBLICA;</v>
      </c>
      <c r="G1337" s="616" t="s">
        <v>1567</v>
      </c>
      <c r="H1337" s="617" t="str">
        <f t="shared" si="41"/>
        <v>O CAMPO A.8 NÃO PODE SER PREENCHIDO SE A INFORMAÇÃO DO CAMPO A.7 FOR DIFERENTE DE"EMPRESA BRASILEIRA".</v>
      </c>
    </row>
    <row r="1338" spans="1:8" ht="12" x14ac:dyDescent="0.3">
      <c r="A1338" s="614" t="s">
        <v>22</v>
      </c>
      <c r="B1338" s="614" t="s">
        <v>242</v>
      </c>
      <c r="C1338" s="614" t="s">
        <v>261</v>
      </c>
      <c r="D1338" s="614" t="s">
        <v>251</v>
      </c>
      <c r="E1338" s="614" t="s">
        <v>3</v>
      </c>
      <c r="F1338" s="615" t="str">
        <f t="shared" si="40"/>
        <v>PESQUISA EM MEIO AMBIENTE;INSTITUIÇÃO CREDENCIADA;MICRO OU PEQUENO;PRIVADA;SIM</v>
      </c>
      <c r="G1338" s="616" t="s">
        <v>1567</v>
      </c>
      <c r="H1338" s="617" t="str">
        <f t="shared" si="41"/>
        <v>O CAMPO A.8 NÃO PODE SER PREENCHIDO SE A INFORMAÇÃO DO CAMPO A.7 FOR DIFERENTE DE"EMPRESA BRASILEIRA".</v>
      </c>
    </row>
    <row r="1339" spans="1:8" ht="12" x14ac:dyDescent="0.3">
      <c r="A1339" s="614" t="s">
        <v>22</v>
      </c>
      <c r="B1339" s="614" t="s">
        <v>242</v>
      </c>
      <c r="C1339" s="614" t="s">
        <v>261</v>
      </c>
      <c r="D1339" s="614" t="s">
        <v>251</v>
      </c>
      <c r="E1339" s="614" t="s">
        <v>4</v>
      </c>
      <c r="F1339" s="615" t="str">
        <f t="shared" si="40"/>
        <v>PESQUISA EM MEIO AMBIENTE;INSTITUIÇÃO CREDENCIADA;MICRO OU PEQUENO;PRIVADA;NÃO</v>
      </c>
      <c r="G1339" s="616" t="s">
        <v>1567</v>
      </c>
      <c r="H1339" s="617" t="str">
        <f t="shared" si="41"/>
        <v>O CAMPO A.8 NÃO PODE SER PREENCHIDO SE A INFORMAÇÃO DO CAMPO A.7 FOR DIFERENTE DE"EMPRESA BRASILEIRA".</v>
      </c>
    </row>
    <row r="1340" spans="1:8" ht="12" x14ac:dyDescent="0.3">
      <c r="A1340" s="614" t="s">
        <v>22</v>
      </c>
      <c r="B1340" s="614" t="s">
        <v>242</v>
      </c>
      <c r="C1340" s="614" t="s">
        <v>261</v>
      </c>
      <c r="D1340" s="614" t="s">
        <v>251</v>
      </c>
      <c r="E1340" s="614" t="s">
        <v>2354</v>
      </c>
      <c r="F1340" s="615" t="str">
        <f t="shared" si="40"/>
        <v>PESQUISA EM MEIO AMBIENTE;INSTITUIÇÃO CREDENCIADA;MICRO OU PEQUENO;PRIVADA;</v>
      </c>
      <c r="G1340" s="616" t="s">
        <v>1567</v>
      </c>
      <c r="H1340" s="617" t="str">
        <f t="shared" si="41"/>
        <v>O CAMPO A.8 NÃO PODE SER PREENCHIDO SE A INFORMAÇÃO DO CAMPO A.7 FOR DIFERENTE DE"EMPRESA BRASILEIRA".</v>
      </c>
    </row>
    <row r="1341" spans="1:8" ht="12" x14ac:dyDescent="0.3">
      <c r="A1341" s="614" t="s">
        <v>22</v>
      </c>
      <c r="B1341" s="614" t="s">
        <v>242</v>
      </c>
      <c r="C1341" s="614" t="s">
        <v>261</v>
      </c>
      <c r="D1341" s="614" t="s">
        <v>2354</v>
      </c>
      <c r="E1341" s="614" t="s">
        <v>3</v>
      </c>
      <c r="F1341" s="615" t="str">
        <f t="shared" si="40"/>
        <v>PESQUISA EM MEIO AMBIENTE;INSTITUIÇÃO CREDENCIADA;MICRO OU PEQUENO;;SIM</v>
      </c>
      <c r="G1341" s="616" t="s">
        <v>1567</v>
      </c>
      <c r="H1341" s="617" t="str">
        <f t="shared" si="41"/>
        <v>O CAMPO A.8 NÃO PODE SER PREENCHIDO SE A INFORMAÇÃO DO CAMPO A.7 FOR DIFERENTE DE"EMPRESA BRASILEIRA".</v>
      </c>
    </row>
    <row r="1342" spans="1:8" ht="12" x14ac:dyDescent="0.3">
      <c r="A1342" s="614" t="s">
        <v>22</v>
      </c>
      <c r="B1342" s="614" t="s">
        <v>242</v>
      </c>
      <c r="C1342" s="614" t="s">
        <v>261</v>
      </c>
      <c r="D1342" s="614" t="s">
        <v>2354</v>
      </c>
      <c r="E1342" s="614" t="s">
        <v>4</v>
      </c>
      <c r="F1342" s="615" t="str">
        <f t="shared" si="40"/>
        <v>PESQUISA EM MEIO AMBIENTE;INSTITUIÇÃO CREDENCIADA;MICRO OU PEQUENO;;NÃO</v>
      </c>
      <c r="G1342" s="616" t="s">
        <v>1567</v>
      </c>
      <c r="H1342" s="617" t="str">
        <f t="shared" si="41"/>
        <v>O CAMPO A.8 NÃO PODE SER PREENCHIDO SE A INFORMAÇÃO DO CAMPO A.7 FOR DIFERENTE DE"EMPRESA BRASILEIRA".</v>
      </c>
    </row>
    <row r="1343" spans="1:8" ht="12" x14ac:dyDescent="0.3">
      <c r="A1343" s="614" t="s">
        <v>22</v>
      </c>
      <c r="B1343" s="614" t="s">
        <v>242</v>
      </c>
      <c r="C1343" s="614" t="s">
        <v>261</v>
      </c>
      <c r="D1343" s="614" t="s">
        <v>2354</v>
      </c>
      <c r="E1343" s="614" t="s">
        <v>2354</v>
      </c>
      <c r="F1343" s="615" t="str">
        <f t="shared" si="40"/>
        <v>PESQUISA EM MEIO AMBIENTE;INSTITUIÇÃO CREDENCIADA;MICRO OU PEQUENO;;</v>
      </c>
      <c r="G1343" s="616" t="s">
        <v>1567</v>
      </c>
      <c r="H1343" s="617" t="str">
        <f t="shared" si="41"/>
        <v>O CAMPO A.8 NÃO PODE SER PREENCHIDO SE A INFORMAÇÃO DO CAMPO A.7 FOR DIFERENTE DE"EMPRESA BRASILEIRA".</v>
      </c>
    </row>
    <row r="1344" spans="1:8" ht="12" x14ac:dyDescent="0.3">
      <c r="A1344" s="614" t="s">
        <v>22</v>
      </c>
      <c r="B1344" s="614" t="s">
        <v>242</v>
      </c>
      <c r="C1344" s="614" t="s">
        <v>243</v>
      </c>
      <c r="D1344" s="614" t="s">
        <v>250</v>
      </c>
      <c r="E1344" s="614" t="s">
        <v>3</v>
      </c>
      <c r="F1344" s="615" t="str">
        <f t="shared" si="40"/>
        <v>PESQUISA EM MEIO AMBIENTE;INSTITUIÇÃO CREDENCIADA;MÉDIO;PÚBLICA;SIM</v>
      </c>
      <c r="G1344" s="616" t="s">
        <v>1567</v>
      </c>
      <c r="H1344" s="617" t="str">
        <f t="shared" si="41"/>
        <v>O CAMPO A.8 NÃO PODE SER PREENCHIDO SE A INFORMAÇÃO DO CAMPO A.7 FOR DIFERENTE DE"EMPRESA BRASILEIRA".</v>
      </c>
    </row>
    <row r="1345" spans="1:8" ht="12" x14ac:dyDescent="0.3">
      <c r="A1345" s="614" t="s">
        <v>22</v>
      </c>
      <c r="B1345" s="614" t="s">
        <v>242</v>
      </c>
      <c r="C1345" s="614" t="s">
        <v>243</v>
      </c>
      <c r="D1345" s="614" t="s">
        <v>250</v>
      </c>
      <c r="E1345" s="614" t="s">
        <v>4</v>
      </c>
      <c r="F1345" s="615" t="str">
        <f t="shared" si="40"/>
        <v>PESQUISA EM MEIO AMBIENTE;INSTITUIÇÃO CREDENCIADA;MÉDIO;PÚBLICA;NÃO</v>
      </c>
      <c r="G1345" s="616" t="s">
        <v>1567</v>
      </c>
      <c r="H1345" s="617" t="str">
        <f t="shared" si="41"/>
        <v>O CAMPO A.8 NÃO PODE SER PREENCHIDO SE A INFORMAÇÃO DO CAMPO A.7 FOR DIFERENTE DE"EMPRESA BRASILEIRA".</v>
      </c>
    </row>
    <row r="1346" spans="1:8" ht="12" x14ac:dyDescent="0.3">
      <c r="A1346" s="614" t="s">
        <v>22</v>
      </c>
      <c r="B1346" s="614" t="s">
        <v>242</v>
      </c>
      <c r="C1346" s="614" t="s">
        <v>243</v>
      </c>
      <c r="D1346" s="614" t="s">
        <v>250</v>
      </c>
      <c r="E1346" s="614" t="s">
        <v>2354</v>
      </c>
      <c r="F1346" s="615" t="str">
        <f t="shared" si="40"/>
        <v>PESQUISA EM MEIO AMBIENTE;INSTITUIÇÃO CREDENCIADA;MÉDIO;PÚBLICA;</v>
      </c>
      <c r="G1346" s="616" t="s">
        <v>1567</v>
      </c>
      <c r="H1346" s="617" t="str">
        <f t="shared" si="41"/>
        <v>O CAMPO A.8 NÃO PODE SER PREENCHIDO SE A INFORMAÇÃO DO CAMPO A.7 FOR DIFERENTE DE"EMPRESA BRASILEIRA".</v>
      </c>
    </row>
    <row r="1347" spans="1:8" ht="12" x14ac:dyDescent="0.3">
      <c r="A1347" s="614" t="s">
        <v>22</v>
      </c>
      <c r="B1347" s="614" t="s">
        <v>242</v>
      </c>
      <c r="C1347" s="614" t="s">
        <v>243</v>
      </c>
      <c r="D1347" s="614" t="s">
        <v>251</v>
      </c>
      <c r="E1347" s="614" t="s">
        <v>3</v>
      </c>
      <c r="F1347" s="615" t="str">
        <f t="shared" ref="F1347:F1410" si="42">CONCATENATE(A1347,";",B1347,";",C1347,";",D1347,";",E1347)</f>
        <v>PESQUISA EM MEIO AMBIENTE;INSTITUIÇÃO CREDENCIADA;MÉDIO;PRIVADA;SIM</v>
      </c>
      <c r="G1347" s="616" t="s">
        <v>1567</v>
      </c>
      <c r="H1347" s="617" t="str">
        <f t="shared" ref="H1347:H1410" si="43">IF(AND(B1347=$J$7,C1347=""),$K$12,IF(AND(B1347&lt;&gt;$J$7,C1347&lt;&gt;""),$K$13,IF(AND(B1347=$J$5,D1347=""),$K$14,IF(AND(B1347&lt;&gt;$J$5,D1347&lt;&gt;""),$K$15,IF(AND(B1347=$J$5,D1347=$M$6,E1347=""),$K$16,IF(AND(OR(B1347&lt;&gt;$J$5,D1347&lt;&gt;$M$6),E1347&lt;&gt;""),$K$17,IF(G1347="N",$K$18,"")))))))</f>
        <v>O CAMPO A.8 NÃO PODE SER PREENCHIDO SE A INFORMAÇÃO DO CAMPO A.7 FOR DIFERENTE DE"EMPRESA BRASILEIRA".</v>
      </c>
    </row>
    <row r="1348" spans="1:8" ht="12" x14ac:dyDescent="0.3">
      <c r="A1348" s="614" t="s">
        <v>22</v>
      </c>
      <c r="B1348" s="614" t="s">
        <v>242</v>
      </c>
      <c r="C1348" s="614" t="s">
        <v>243</v>
      </c>
      <c r="D1348" s="614" t="s">
        <v>251</v>
      </c>
      <c r="E1348" s="614" t="s">
        <v>4</v>
      </c>
      <c r="F1348" s="615" t="str">
        <f t="shared" si="42"/>
        <v>PESQUISA EM MEIO AMBIENTE;INSTITUIÇÃO CREDENCIADA;MÉDIO;PRIVADA;NÃO</v>
      </c>
      <c r="G1348" s="616" t="s">
        <v>1567</v>
      </c>
      <c r="H1348" s="617" t="str">
        <f t="shared" si="43"/>
        <v>O CAMPO A.8 NÃO PODE SER PREENCHIDO SE A INFORMAÇÃO DO CAMPO A.7 FOR DIFERENTE DE"EMPRESA BRASILEIRA".</v>
      </c>
    </row>
    <row r="1349" spans="1:8" ht="12" x14ac:dyDescent="0.3">
      <c r="A1349" s="614" t="s">
        <v>22</v>
      </c>
      <c r="B1349" s="614" t="s">
        <v>242</v>
      </c>
      <c r="C1349" s="614" t="s">
        <v>243</v>
      </c>
      <c r="D1349" s="614" t="s">
        <v>251</v>
      </c>
      <c r="E1349" s="614" t="s">
        <v>2354</v>
      </c>
      <c r="F1349" s="615" t="str">
        <f t="shared" si="42"/>
        <v>PESQUISA EM MEIO AMBIENTE;INSTITUIÇÃO CREDENCIADA;MÉDIO;PRIVADA;</v>
      </c>
      <c r="G1349" s="616" t="s">
        <v>1567</v>
      </c>
      <c r="H1349" s="617" t="str">
        <f t="shared" si="43"/>
        <v>O CAMPO A.8 NÃO PODE SER PREENCHIDO SE A INFORMAÇÃO DO CAMPO A.7 FOR DIFERENTE DE"EMPRESA BRASILEIRA".</v>
      </c>
    </row>
    <row r="1350" spans="1:8" ht="12" x14ac:dyDescent="0.3">
      <c r="A1350" s="614" t="s">
        <v>22</v>
      </c>
      <c r="B1350" s="614" t="s">
        <v>242</v>
      </c>
      <c r="C1350" s="614" t="s">
        <v>243</v>
      </c>
      <c r="D1350" s="614" t="s">
        <v>2354</v>
      </c>
      <c r="E1350" s="614" t="s">
        <v>3</v>
      </c>
      <c r="F1350" s="615" t="str">
        <f t="shared" si="42"/>
        <v>PESQUISA EM MEIO AMBIENTE;INSTITUIÇÃO CREDENCIADA;MÉDIO;;SIM</v>
      </c>
      <c r="G1350" s="616" t="s">
        <v>1567</v>
      </c>
      <c r="H1350" s="617" t="str">
        <f t="shared" si="43"/>
        <v>O CAMPO A.8 NÃO PODE SER PREENCHIDO SE A INFORMAÇÃO DO CAMPO A.7 FOR DIFERENTE DE"EMPRESA BRASILEIRA".</v>
      </c>
    </row>
    <row r="1351" spans="1:8" ht="12" x14ac:dyDescent="0.3">
      <c r="A1351" s="614" t="s">
        <v>22</v>
      </c>
      <c r="B1351" s="614" t="s">
        <v>242</v>
      </c>
      <c r="C1351" s="614" t="s">
        <v>243</v>
      </c>
      <c r="D1351" s="614" t="s">
        <v>2354</v>
      </c>
      <c r="E1351" s="614" t="s">
        <v>4</v>
      </c>
      <c r="F1351" s="615" t="str">
        <f t="shared" si="42"/>
        <v>PESQUISA EM MEIO AMBIENTE;INSTITUIÇÃO CREDENCIADA;MÉDIO;;NÃO</v>
      </c>
      <c r="G1351" s="616" t="s">
        <v>1567</v>
      </c>
      <c r="H1351" s="617" t="str">
        <f t="shared" si="43"/>
        <v>O CAMPO A.8 NÃO PODE SER PREENCHIDO SE A INFORMAÇÃO DO CAMPO A.7 FOR DIFERENTE DE"EMPRESA BRASILEIRA".</v>
      </c>
    </row>
    <row r="1352" spans="1:8" ht="12" x14ac:dyDescent="0.3">
      <c r="A1352" s="614" t="s">
        <v>22</v>
      </c>
      <c r="B1352" s="614" t="s">
        <v>242</v>
      </c>
      <c r="C1352" s="614" t="s">
        <v>243</v>
      </c>
      <c r="D1352" s="614" t="s">
        <v>2354</v>
      </c>
      <c r="E1352" s="614" t="s">
        <v>2354</v>
      </c>
      <c r="F1352" s="615" t="str">
        <f t="shared" si="42"/>
        <v>PESQUISA EM MEIO AMBIENTE;INSTITUIÇÃO CREDENCIADA;MÉDIO;;</v>
      </c>
      <c r="G1352" s="616" t="s">
        <v>1567</v>
      </c>
      <c r="H1352" s="617" t="str">
        <f t="shared" si="43"/>
        <v>O CAMPO A.8 NÃO PODE SER PREENCHIDO SE A INFORMAÇÃO DO CAMPO A.7 FOR DIFERENTE DE"EMPRESA BRASILEIRA".</v>
      </c>
    </row>
    <row r="1353" spans="1:8" ht="12" x14ac:dyDescent="0.3">
      <c r="A1353" s="614" t="s">
        <v>22</v>
      </c>
      <c r="B1353" s="614" t="s">
        <v>242</v>
      </c>
      <c r="C1353" s="614" t="s">
        <v>244</v>
      </c>
      <c r="D1353" s="614" t="s">
        <v>250</v>
      </c>
      <c r="E1353" s="614" t="s">
        <v>3</v>
      </c>
      <c r="F1353" s="615" t="str">
        <f t="shared" si="42"/>
        <v>PESQUISA EM MEIO AMBIENTE;INSTITUIÇÃO CREDENCIADA;GRANDE;PÚBLICA;SIM</v>
      </c>
      <c r="G1353" s="616" t="s">
        <v>1567</v>
      </c>
      <c r="H1353" s="617" t="str">
        <f t="shared" si="43"/>
        <v>O CAMPO A.8 NÃO PODE SER PREENCHIDO SE A INFORMAÇÃO DO CAMPO A.7 FOR DIFERENTE DE"EMPRESA BRASILEIRA".</v>
      </c>
    </row>
    <row r="1354" spans="1:8" ht="12" x14ac:dyDescent="0.3">
      <c r="A1354" s="614" t="s">
        <v>22</v>
      </c>
      <c r="B1354" s="614" t="s">
        <v>242</v>
      </c>
      <c r="C1354" s="614" t="s">
        <v>244</v>
      </c>
      <c r="D1354" s="614" t="s">
        <v>250</v>
      </c>
      <c r="E1354" s="614" t="s">
        <v>4</v>
      </c>
      <c r="F1354" s="615" t="str">
        <f t="shared" si="42"/>
        <v>PESQUISA EM MEIO AMBIENTE;INSTITUIÇÃO CREDENCIADA;GRANDE;PÚBLICA;NÃO</v>
      </c>
      <c r="G1354" s="616" t="s">
        <v>1567</v>
      </c>
      <c r="H1354" s="617" t="str">
        <f t="shared" si="43"/>
        <v>O CAMPO A.8 NÃO PODE SER PREENCHIDO SE A INFORMAÇÃO DO CAMPO A.7 FOR DIFERENTE DE"EMPRESA BRASILEIRA".</v>
      </c>
    </row>
    <row r="1355" spans="1:8" ht="12" x14ac:dyDescent="0.3">
      <c r="A1355" s="614" t="s">
        <v>22</v>
      </c>
      <c r="B1355" s="614" t="s">
        <v>242</v>
      </c>
      <c r="C1355" s="614" t="s">
        <v>244</v>
      </c>
      <c r="D1355" s="614" t="s">
        <v>250</v>
      </c>
      <c r="E1355" s="614" t="s">
        <v>2354</v>
      </c>
      <c r="F1355" s="615" t="str">
        <f t="shared" si="42"/>
        <v>PESQUISA EM MEIO AMBIENTE;INSTITUIÇÃO CREDENCIADA;GRANDE;PÚBLICA;</v>
      </c>
      <c r="G1355" s="616" t="s">
        <v>1567</v>
      </c>
      <c r="H1355" s="617" t="str">
        <f t="shared" si="43"/>
        <v>O CAMPO A.8 NÃO PODE SER PREENCHIDO SE A INFORMAÇÃO DO CAMPO A.7 FOR DIFERENTE DE"EMPRESA BRASILEIRA".</v>
      </c>
    </row>
    <row r="1356" spans="1:8" ht="12" x14ac:dyDescent="0.3">
      <c r="A1356" s="614" t="s">
        <v>22</v>
      </c>
      <c r="B1356" s="614" t="s">
        <v>242</v>
      </c>
      <c r="C1356" s="614" t="s">
        <v>244</v>
      </c>
      <c r="D1356" s="614" t="s">
        <v>251</v>
      </c>
      <c r="E1356" s="614" t="s">
        <v>3</v>
      </c>
      <c r="F1356" s="615" t="str">
        <f t="shared" si="42"/>
        <v>PESQUISA EM MEIO AMBIENTE;INSTITUIÇÃO CREDENCIADA;GRANDE;PRIVADA;SIM</v>
      </c>
      <c r="G1356" s="616" t="s">
        <v>1567</v>
      </c>
      <c r="H1356" s="617" t="str">
        <f t="shared" si="43"/>
        <v>O CAMPO A.8 NÃO PODE SER PREENCHIDO SE A INFORMAÇÃO DO CAMPO A.7 FOR DIFERENTE DE"EMPRESA BRASILEIRA".</v>
      </c>
    </row>
    <row r="1357" spans="1:8" ht="12" x14ac:dyDescent="0.3">
      <c r="A1357" s="614" t="s">
        <v>22</v>
      </c>
      <c r="B1357" s="614" t="s">
        <v>242</v>
      </c>
      <c r="C1357" s="614" t="s">
        <v>244</v>
      </c>
      <c r="D1357" s="614" t="s">
        <v>251</v>
      </c>
      <c r="E1357" s="614" t="s">
        <v>4</v>
      </c>
      <c r="F1357" s="615" t="str">
        <f t="shared" si="42"/>
        <v>PESQUISA EM MEIO AMBIENTE;INSTITUIÇÃO CREDENCIADA;GRANDE;PRIVADA;NÃO</v>
      </c>
      <c r="G1357" s="616" t="s">
        <v>1567</v>
      </c>
      <c r="H1357" s="617" t="str">
        <f t="shared" si="43"/>
        <v>O CAMPO A.8 NÃO PODE SER PREENCHIDO SE A INFORMAÇÃO DO CAMPO A.7 FOR DIFERENTE DE"EMPRESA BRASILEIRA".</v>
      </c>
    </row>
    <row r="1358" spans="1:8" ht="12" x14ac:dyDescent="0.3">
      <c r="A1358" s="614" t="s">
        <v>22</v>
      </c>
      <c r="B1358" s="614" t="s">
        <v>242</v>
      </c>
      <c r="C1358" s="614" t="s">
        <v>244</v>
      </c>
      <c r="D1358" s="614" t="s">
        <v>251</v>
      </c>
      <c r="E1358" s="614" t="s">
        <v>2354</v>
      </c>
      <c r="F1358" s="615" t="str">
        <f t="shared" si="42"/>
        <v>PESQUISA EM MEIO AMBIENTE;INSTITUIÇÃO CREDENCIADA;GRANDE;PRIVADA;</v>
      </c>
      <c r="G1358" s="616" t="s">
        <v>1567</v>
      </c>
      <c r="H1358" s="617" t="str">
        <f t="shared" si="43"/>
        <v>O CAMPO A.8 NÃO PODE SER PREENCHIDO SE A INFORMAÇÃO DO CAMPO A.7 FOR DIFERENTE DE"EMPRESA BRASILEIRA".</v>
      </c>
    </row>
    <row r="1359" spans="1:8" ht="12" x14ac:dyDescent="0.3">
      <c r="A1359" s="614" t="s">
        <v>22</v>
      </c>
      <c r="B1359" s="614" t="s">
        <v>242</v>
      </c>
      <c r="C1359" s="614" t="s">
        <v>244</v>
      </c>
      <c r="D1359" s="614" t="s">
        <v>2354</v>
      </c>
      <c r="E1359" s="614" t="s">
        <v>3</v>
      </c>
      <c r="F1359" s="615" t="str">
        <f t="shared" si="42"/>
        <v>PESQUISA EM MEIO AMBIENTE;INSTITUIÇÃO CREDENCIADA;GRANDE;;SIM</v>
      </c>
      <c r="G1359" s="616" t="s">
        <v>1567</v>
      </c>
      <c r="H1359" s="617" t="str">
        <f t="shared" si="43"/>
        <v>O CAMPO A.8 NÃO PODE SER PREENCHIDO SE A INFORMAÇÃO DO CAMPO A.7 FOR DIFERENTE DE"EMPRESA BRASILEIRA".</v>
      </c>
    </row>
    <row r="1360" spans="1:8" ht="12" x14ac:dyDescent="0.3">
      <c r="A1360" s="614" t="s">
        <v>22</v>
      </c>
      <c r="B1360" s="614" t="s">
        <v>242</v>
      </c>
      <c r="C1360" s="614" t="s">
        <v>244</v>
      </c>
      <c r="D1360" s="614" t="s">
        <v>2354</v>
      </c>
      <c r="E1360" s="614" t="s">
        <v>4</v>
      </c>
      <c r="F1360" s="615" t="str">
        <f t="shared" si="42"/>
        <v>PESQUISA EM MEIO AMBIENTE;INSTITUIÇÃO CREDENCIADA;GRANDE;;NÃO</v>
      </c>
      <c r="G1360" s="616" t="s">
        <v>1567</v>
      </c>
      <c r="H1360" s="617" t="str">
        <f t="shared" si="43"/>
        <v>O CAMPO A.8 NÃO PODE SER PREENCHIDO SE A INFORMAÇÃO DO CAMPO A.7 FOR DIFERENTE DE"EMPRESA BRASILEIRA".</v>
      </c>
    </row>
    <row r="1361" spans="1:8" ht="12" x14ac:dyDescent="0.3">
      <c r="A1361" s="614" t="s">
        <v>22</v>
      </c>
      <c r="B1361" s="614" t="s">
        <v>242</v>
      </c>
      <c r="C1361" s="614" t="s">
        <v>244</v>
      </c>
      <c r="D1361" s="614" t="s">
        <v>2354</v>
      </c>
      <c r="E1361" s="614" t="s">
        <v>2354</v>
      </c>
      <c r="F1361" s="615" t="str">
        <f t="shared" si="42"/>
        <v>PESQUISA EM MEIO AMBIENTE;INSTITUIÇÃO CREDENCIADA;GRANDE;;</v>
      </c>
      <c r="G1361" s="616" t="s">
        <v>1567</v>
      </c>
      <c r="H1361" s="617" t="str">
        <f t="shared" si="43"/>
        <v>O CAMPO A.8 NÃO PODE SER PREENCHIDO SE A INFORMAÇÃO DO CAMPO A.7 FOR DIFERENTE DE"EMPRESA BRASILEIRA".</v>
      </c>
    </row>
    <row r="1362" spans="1:8" ht="12" x14ac:dyDescent="0.3">
      <c r="A1362" s="614" t="s">
        <v>22</v>
      </c>
      <c r="B1362" s="614" t="s">
        <v>242</v>
      </c>
      <c r="C1362" s="614" t="s">
        <v>2354</v>
      </c>
      <c r="D1362" s="614" t="s">
        <v>250</v>
      </c>
      <c r="E1362" s="614" t="s">
        <v>3</v>
      </c>
      <c r="F1362" s="615" t="str">
        <f t="shared" si="42"/>
        <v>PESQUISA EM MEIO AMBIENTE;INSTITUIÇÃO CREDENCIADA;;PÚBLICA;SIM</v>
      </c>
      <c r="G1362" s="616" t="s">
        <v>1567</v>
      </c>
      <c r="H1362" s="617" t="str">
        <f t="shared" si="43"/>
        <v>O CAMPO A.11 NÃO PODE SER PREENCHIDO SE A INFORMAÇÃO DO CAMPO A.7 FOR DIFERENTE DE"INSTITUIÇÃO CREDENCIADA" OU SE A INFIRMAÇÃO DO CAMPO A.10 FOR DIFERENTE DE "PRIVADA".</v>
      </c>
    </row>
    <row r="1363" spans="1:8" ht="12" x14ac:dyDescent="0.3">
      <c r="A1363" s="614" t="s">
        <v>22</v>
      </c>
      <c r="B1363" s="614" t="s">
        <v>242</v>
      </c>
      <c r="C1363" s="614" t="s">
        <v>2354</v>
      </c>
      <c r="D1363" s="614" t="s">
        <v>250</v>
      </c>
      <c r="E1363" s="614" t="s">
        <v>4</v>
      </c>
      <c r="F1363" s="615" t="str">
        <f t="shared" si="42"/>
        <v>PESQUISA EM MEIO AMBIENTE;INSTITUIÇÃO CREDENCIADA;;PÚBLICA;NÃO</v>
      </c>
      <c r="G1363" s="616" t="s">
        <v>1567</v>
      </c>
      <c r="H1363" s="617" t="str">
        <f t="shared" si="43"/>
        <v>O CAMPO A.11 NÃO PODE SER PREENCHIDO SE A INFORMAÇÃO DO CAMPO A.7 FOR DIFERENTE DE"INSTITUIÇÃO CREDENCIADA" OU SE A INFIRMAÇÃO DO CAMPO A.10 FOR DIFERENTE DE "PRIVADA".</v>
      </c>
    </row>
    <row r="1364" spans="1:8" ht="12" x14ac:dyDescent="0.3">
      <c r="A1364" s="614" t="s">
        <v>22</v>
      </c>
      <c r="B1364" s="614" t="s">
        <v>242</v>
      </c>
      <c r="C1364" s="614" t="s">
        <v>2354</v>
      </c>
      <c r="D1364" s="614" t="s">
        <v>250</v>
      </c>
      <c r="E1364" s="614" t="s">
        <v>2354</v>
      </c>
      <c r="F1364" s="615" t="str">
        <f t="shared" si="42"/>
        <v>PESQUISA EM MEIO AMBIENTE;INSTITUIÇÃO CREDENCIADA;;PÚBLICA;</v>
      </c>
      <c r="G1364" s="616" t="s">
        <v>1575</v>
      </c>
      <c r="H1364" s="617" t="str">
        <f t="shared" si="43"/>
        <v/>
      </c>
    </row>
    <row r="1365" spans="1:8" ht="12" x14ac:dyDescent="0.3">
      <c r="A1365" s="614" t="s">
        <v>22</v>
      </c>
      <c r="B1365" s="614" t="s">
        <v>242</v>
      </c>
      <c r="C1365" s="614" t="s">
        <v>2354</v>
      </c>
      <c r="D1365" s="614" t="s">
        <v>251</v>
      </c>
      <c r="E1365" s="614" t="s">
        <v>3</v>
      </c>
      <c r="F1365" s="615" t="str">
        <f t="shared" si="42"/>
        <v>PESQUISA EM MEIO AMBIENTE;INSTITUIÇÃO CREDENCIADA;;PRIVADA;SIM</v>
      </c>
      <c r="G1365" s="616" t="s">
        <v>1575</v>
      </c>
      <c r="H1365" s="617" t="str">
        <f t="shared" si="43"/>
        <v/>
      </c>
    </row>
    <row r="1366" spans="1:8" ht="12" x14ac:dyDescent="0.3">
      <c r="A1366" s="614" t="s">
        <v>22</v>
      </c>
      <c r="B1366" s="614" t="s">
        <v>242</v>
      </c>
      <c r="C1366" s="614" t="s">
        <v>2354</v>
      </c>
      <c r="D1366" s="614" t="s">
        <v>251</v>
      </c>
      <c r="E1366" s="614" t="s">
        <v>4</v>
      </c>
      <c r="F1366" s="615" t="str">
        <f t="shared" si="42"/>
        <v>PESQUISA EM MEIO AMBIENTE;INSTITUIÇÃO CREDENCIADA;;PRIVADA;NÃO</v>
      </c>
      <c r="G1366" s="616" t="s">
        <v>1575</v>
      </c>
      <c r="H1366" s="617" t="str">
        <f t="shared" si="43"/>
        <v/>
      </c>
    </row>
    <row r="1367" spans="1:8" ht="12" x14ac:dyDescent="0.3">
      <c r="A1367" s="614" t="s">
        <v>22</v>
      </c>
      <c r="B1367" s="614" t="s">
        <v>242</v>
      </c>
      <c r="C1367" s="614" t="s">
        <v>2354</v>
      </c>
      <c r="D1367" s="614" t="s">
        <v>251</v>
      </c>
      <c r="E1367" s="614" t="s">
        <v>2354</v>
      </c>
      <c r="F1367" s="615" t="str">
        <f t="shared" si="42"/>
        <v>PESQUISA EM MEIO AMBIENTE;INSTITUIÇÃO CREDENCIADA;;PRIVADA;</v>
      </c>
      <c r="G1367" s="616" t="s">
        <v>1567</v>
      </c>
      <c r="H1367" s="617" t="str">
        <f t="shared" si="43"/>
        <v>O CAMPO A.11 É DE PREENCHIMENTO OBRIGATÓRIO SE A INFORMAÇÃO DO CAMPO A.7 FOR "INSTITUIÇÃO CREDENCIADA" E A INFORMAÇÃO DO CAMPO A.10 FOR "PRIVADA".</v>
      </c>
    </row>
    <row r="1368" spans="1:8" ht="12" x14ac:dyDescent="0.3">
      <c r="A1368" s="614" t="s">
        <v>22</v>
      </c>
      <c r="B1368" s="614" t="s">
        <v>242</v>
      </c>
      <c r="C1368" s="614" t="s">
        <v>2354</v>
      </c>
      <c r="D1368" s="614" t="s">
        <v>2354</v>
      </c>
      <c r="E1368" s="614" t="s">
        <v>3</v>
      </c>
      <c r="F1368" s="615" t="str">
        <f t="shared" si="42"/>
        <v>PESQUISA EM MEIO AMBIENTE;INSTITUIÇÃO CREDENCIADA;;;SIM</v>
      </c>
      <c r="G1368" s="616" t="s">
        <v>1567</v>
      </c>
      <c r="H1368" s="617" t="str">
        <f t="shared" si="43"/>
        <v>O CAMPO A.10 É DE PREENCHIMENTO OBRIGATÓRIO SE A INFORMAÇÃO DO CAMPO A.7 FOR "INSTITUIÇÃO CREDENCIADA".</v>
      </c>
    </row>
    <row r="1369" spans="1:8" ht="12" x14ac:dyDescent="0.3">
      <c r="A1369" s="614" t="s">
        <v>22</v>
      </c>
      <c r="B1369" s="614" t="s">
        <v>242</v>
      </c>
      <c r="C1369" s="614" t="s">
        <v>2354</v>
      </c>
      <c r="D1369" s="614" t="s">
        <v>2354</v>
      </c>
      <c r="E1369" s="614" t="s">
        <v>4</v>
      </c>
      <c r="F1369" s="615" t="str">
        <f t="shared" si="42"/>
        <v>PESQUISA EM MEIO AMBIENTE;INSTITUIÇÃO CREDENCIADA;;;NÃO</v>
      </c>
      <c r="G1369" s="616" t="s">
        <v>1567</v>
      </c>
      <c r="H1369" s="617" t="str">
        <f t="shared" si="43"/>
        <v>O CAMPO A.10 É DE PREENCHIMENTO OBRIGATÓRIO SE A INFORMAÇÃO DO CAMPO A.7 FOR "INSTITUIÇÃO CREDENCIADA".</v>
      </c>
    </row>
    <row r="1370" spans="1:8" ht="12" x14ac:dyDescent="0.3">
      <c r="A1370" s="614" t="s">
        <v>22</v>
      </c>
      <c r="B1370" s="614" t="s">
        <v>242</v>
      </c>
      <c r="C1370" s="614" t="s">
        <v>2354</v>
      </c>
      <c r="D1370" s="614" t="s">
        <v>2354</v>
      </c>
      <c r="E1370" s="614" t="s">
        <v>2354</v>
      </c>
      <c r="F1370" s="615" t="str">
        <f t="shared" si="42"/>
        <v>PESQUISA EM MEIO AMBIENTE;INSTITUIÇÃO CREDENCIADA;;;</v>
      </c>
      <c r="G1370" s="616" t="s">
        <v>1567</v>
      </c>
      <c r="H1370" s="617" t="str">
        <f t="shared" si="43"/>
        <v>O CAMPO A.10 É DE PREENCHIMENTO OBRIGATÓRIO SE A INFORMAÇÃO DO CAMPO A.7 FOR "INSTITUIÇÃO CREDENCIADA".</v>
      </c>
    </row>
    <row r="1371" spans="1:8" ht="12" x14ac:dyDescent="0.3">
      <c r="A1371" s="614" t="s">
        <v>25</v>
      </c>
      <c r="B1371" s="614" t="s">
        <v>242</v>
      </c>
      <c r="C1371" s="614" t="s">
        <v>261</v>
      </c>
      <c r="D1371" s="614" t="s">
        <v>250</v>
      </c>
      <c r="E1371" s="614" t="s">
        <v>3</v>
      </c>
      <c r="F1371" s="615" t="str">
        <f t="shared" si="42"/>
        <v>PESQUISA EM CIÊNCIAS SOCIAIS, HUMANAS E DA VIDA;INSTITUIÇÃO CREDENCIADA;MICRO OU PEQUENO;PÚBLICA;SIM</v>
      </c>
      <c r="G1371" s="616" t="s">
        <v>1567</v>
      </c>
      <c r="H1371" s="617" t="str">
        <f t="shared" si="43"/>
        <v>O CAMPO A.8 NÃO PODE SER PREENCHIDO SE A INFORMAÇÃO DO CAMPO A.7 FOR DIFERENTE DE"EMPRESA BRASILEIRA".</v>
      </c>
    </row>
    <row r="1372" spans="1:8" ht="12" x14ac:dyDescent="0.3">
      <c r="A1372" s="614" t="s">
        <v>25</v>
      </c>
      <c r="B1372" s="614" t="s">
        <v>242</v>
      </c>
      <c r="C1372" s="614" t="s">
        <v>261</v>
      </c>
      <c r="D1372" s="614" t="s">
        <v>250</v>
      </c>
      <c r="E1372" s="614" t="s">
        <v>4</v>
      </c>
      <c r="F1372" s="615" t="str">
        <f t="shared" si="42"/>
        <v>PESQUISA EM CIÊNCIAS SOCIAIS, HUMANAS E DA VIDA;INSTITUIÇÃO CREDENCIADA;MICRO OU PEQUENO;PÚBLICA;NÃO</v>
      </c>
      <c r="G1372" s="616" t="s">
        <v>1567</v>
      </c>
      <c r="H1372" s="617" t="str">
        <f t="shared" si="43"/>
        <v>O CAMPO A.8 NÃO PODE SER PREENCHIDO SE A INFORMAÇÃO DO CAMPO A.7 FOR DIFERENTE DE"EMPRESA BRASILEIRA".</v>
      </c>
    </row>
    <row r="1373" spans="1:8" ht="12" x14ac:dyDescent="0.3">
      <c r="A1373" s="614" t="s">
        <v>25</v>
      </c>
      <c r="B1373" s="614" t="s">
        <v>242</v>
      </c>
      <c r="C1373" s="614" t="s">
        <v>261</v>
      </c>
      <c r="D1373" s="614" t="s">
        <v>250</v>
      </c>
      <c r="E1373" s="614" t="s">
        <v>2354</v>
      </c>
      <c r="F1373" s="615" t="str">
        <f t="shared" si="42"/>
        <v>PESQUISA EM CIÊNCIAS SOCIAIS, HUMANAS E DA VIDA;INSTITUIÇÃO CREDENCIADA;MICRO OU PEQUENO;PÚBLICA;</v>
      </c>
      <c r="G1373" s="616" t="s">
        <v>1567</v>
      </c>
      <c r="H1373" s="617" t="str">
        <f t="shared" si="43"/>
        <v>O CAMPO A.8 NÃO PODE SER PREENCHIDO SE A INFORMAÇÃO DO CAMPO A.7 FOR DIFERENTE DE"EMPRESA BRASILEIRA".</v>
      </c>
    </row>
    <row r="1374" spans="1:8" ht="12" x14ac:dyDescent="0.3">
      <c r="A1374" s="614" t="s">
        <v>25</v>
      </c>
      <c r="B1374" s="614" t="s">
        <v>242</v>
      </c>
      <c r="C1374" s="614" t="s">
        <v>261</v>
      </c>
      <c r="D1374" s="614" t="s">
        <v>251</v>
      </c>
      <c r="E1374" s="614" t="s">
        <v>3</v>
      </c>
      <c r="F1374" s="615" t="str">
        <f t="shared" si="42"/>
        <v>PESQUISA EM CIÊNCIAS SOCIAIS, HUMANAS E DA VIDA;INSTITUIÇÃO CREDENCIADA;MICRO OU PEQUENO;PRIVADA;SIM</v>
      </c>
      <c r="G1374" s="616" t="s">
        <v>1567</v>
      </c>
      <c r="H1374" s="617" t="str">
        <f t="shared" si="43"/>
        <v>O CAMPO A.8 NÃO PODE SER PREENCHIDO SE A INFORMAÇÃO DO CAMPO A.7 FOR DIFERENTE DE"EMPRESA BRASILEIRA".</v>
      </c>
    </row>
    <row r="1375" spans="1:8" ht="12" x14ac:dyDescent="0.3">
      <c r="A1375" s="614" t="s">
        <v>25</v>
      </c>
      <c r="B1375" s="614" t="s">
        <v>242</v>
      </c>
      <c r="C1375" s="614" t="s">
        <v>261</v>
      </c>
      <c r="D1375" s="614" t="s">
        <v>251</v>
      </c>
      <c r="E1375" s="614" t="s">
        <v>4</v>
      </c>
      <c r="F1375" s="615" t="str">
        <f t="shared" si="42"/>
        <v>PESQUISA EM CIÊNCIAS SOCIAIS, HUMANAS E DA VIDA;INSTITUIÇÃO CREDENCIADA;MICRO OU PEQUENO;PRIVADA;NÃO</v>
      </c>
      <c r="G1375" s="616" t="s">
        <v>1567</v>
      </c>
      <c r="H1375" s="617" t="str">
        <f t="shared" si="43"/>
        <v>O CAMPO A.8 NÃO PODE SER PREENCHIDO SE A INFORMAÇÃO DO CAMPO A.7 FOR DIFERENTE DE"EMPRESA BRASILEIRA".</v>
      </c>
    </row>
    <row r="1376" spans="1:8" ht="12" x14ac:dyDescent="0.3">
      <c r="A1376" s="614" t="s">
        <v>25</v>
      </c>
      <c r="B1376" s="614" t="s">
        <v>242</v>
      </c>
      <c r="C1376" s="614" t="s">
        <v>261</v>
      </c>
      <c r="D1376" s="614" t="s">
        <v>251</v>
      </c>
      <c r="E1376" s="614" t="s">
        <v>2354</v>
      </c>
      <c r="F1376" s="615" t="str">
        <f t="shared" si="42"/>
        <v>PESQUISA EM CIÊNCIAS SOCIAIS, HUMANAS E DA VIDA;INSTITUIÇÃO CREDENCIADA;MICRO OU PEQUENO;PRIVADA;</v>
      </c>
      <c r="G1376" s="616" t="s">
        <v>1567</v>
      </c>
      <c r="H1376" s="617" t="str">
        <f t="shared" si="43"/>
        <v>O CAMPO A.8 NÃO PODE SER PREENCHIDO SE A INFORMAÇÃO DO CAMPO A.7 FOR DIFERENTE DE"EMPRESA BRASILEIRA".</v>
      </c>
    </row>
    <row r="1377" spans="1:8" ht="12" x14ac:dyDescent="0.3">
      <c r="A1377" s="614" t="s">
        <v>25</v>
      </c>
      <c r="B1377" s="614" t="s">
        <v>242</v>
      </c>
      <c r="C1377" s="614" t="s">
        <v>261</v>
      </c>
      <c r="D1377" s="614" t="s">
        <v>2354</v>
      </c>
      <c r="E1377" s="614" t="s">
        <v>3</v>
      </c>
      <c r="F1377" s="615" t="str">
        <f t="shared" si="42"/>
        <v>PESQUISA EM CIÊNCIAS SOCIAIS, HUMANAS E DA VIDA;INSTITUIÇÃO CREDENCIADA;MICRO OU PEQUENO;;SIM</v>
      </c>
      <c r="G1377" s="616" t="s">
        <v>1567</v>
      </c>
      <c r="H1377" s="617" t="str">
        <f t="shared" si="43"/>
        <v>O CAMPO A.8 NÃO PODE SER PREENCHIDO SE A INFORMAÇÃO DO CAMPO A.7 FOR DIFERENTE DE"EMPRESA BRASILEIRA".</v>
      </c>
    </row>
    <row r="1378" spans="1:8" ht="12" x14ac:dyDescent="0.3">
      <c r="A1378" s="614" t="s">
        <v>25</v>
      </c>
      <c r="B1378" s="614" t="s">
        <v>242</v>
      </c>
      <c r="C1378" s="614" t="s">
        <v>261</v>
      </c>
      <c r="D1378" s="614" t="s">
        <v>2354</v>
      </c>
      <c r="E1378" s="614" t="s">
        <v>4</v>
      </c>
      <c r="F1378" s="615" t="str">
        <f t="shared" si="42"/>
        <v>PESQUISA EM CIÊNCIAS SOCIAIS, HUMANAS E DA VIDA;INSTITUIÇÃO CREDENCIADA;MICRO OU PEQUENO;;NÃO</v>
      </c>
      <c r="G1378" s="616" t="s">
        <v>1567</v>
      </c>
      <c r="H1378" s="617" t="str">
        <f t="shared" si="43"/>
        <v>O CAMPO A.8 NÃO PODE SER PREENCHIDO SE A INFORMAÇÃO DO CAMPO A.7 FOR DIFERENTE DE"EMPRESA BRASILEIRA".</v>
      </c>
    </row>
    <row r="1379" spans="1:8" ht="12" x14ac:dyDescent="0.3">
      <c r="A1379" s="614" t="s">
        <v>25</v>
      </c>
      <c r="B1379" s="614" t="s">
        <v>242</v>
      </c>
      <c r="C1379" s="614" t="s">
        <v>261</v>
      </c>
      <c r="D1379" s="614" t="s">
        <v>2354</v>
      </c>
      <c r="E1379" s="614" t="s">
        <v>2354</v>
      </c>
      <c r="F1379" s="615" t="str">
        <f t="shared" si="42"/>
        <v>PESQUISA EM CIÊNCIAS SOCIAIS, HUMANAS E DA VIDA;INSTITUIÇÃO CREDENCIADA;MICRO OU PEQUENO;;</v>
      </c>
      <c r="G1379" s="616" t="s">
        <v>1567</v>
      </c>
      <c r="H1379" s="617" t="str">
        <f t="shared" si="43"/>
        <v>O CAMPO A.8 NÃO PODE SER PREENCHIDO SE A INFORMAÇÃO DO CAMPO A.7 FOR DIFERENTE DE"EMPRESA BRASILEIRA".</v>
      </c>
    </row>
    <row r="1380" spans="1:8" ht="12" x14ac:dyDescent="0.3">
      <c r="A1380" s="614" t="s">
        <v>25</v>
      </c>
      <c r="B1380" s="614" t="s">
        <v>242</v>
      </c>
      <c r="C1380" s="614" t="s">
        <v>243</v>
      </c>
      <c r="D1380" s="614" t="s">
        <v>250</v>
      </c>
      <c r="E1380" s="614" t="s">
        <v>3</v>
      </c>
      <c r="F1380" s="615" t="str">
        <f t="shared" si="42"/>
        <v>PESQUISA EM CIÊNCIAS SOCIAIS, HUMANAS E DA VIDA;INSTITUIÇÃO CREDENCIADA;MÉDIO;PÚBLICA;SIM</v>
      </c>
      <c r="G1380" s="616" t="s">
        <v>1567</v>
      </c>
      <c r="H1380" s="617" t="str">
        <f t="shared" si="43"/>
        <v>O CAMPO A.8 NÃO PODE SER PREENCHIDO SE A INFORMAÇÃO DO CAMPO A.7 FOR DIFERENTE DE"EMPRESA BRASILEIRA".</v>
      </c>
    </row>
    <row r="1381" spans="1:8" ht="12" x14ac:dyDescent="0.3">
      <c r="A1381" s="614" t="s">
        <v>25</v>
      </c>
      <c r="B1381" s="614" t="s">
        <v>242</v>
      </c>
      <c r="C1381" s="614" t="s">
        <v>243</v>
      </c>
      <c r="D1381" s="614" t="s">
        <v>250</v>
      </c>
      <c r="E1381" s="614" t="s">
        <v>4</v>
      </c>
      <c r="F1381" s="615" t="str">
        <f t="shared" si="42"/>
        <v>PESQUISA EM CIÊNCIAS SOCIAIS, HUMANAS E DA VIDA;INSTITUIÇÃO CREDENCIADA;MÉDIO;PÚBLICA;NÃO</v>
      </c>
      <c r="G1381" s="616" t="s">
        <v>1567</v>
      </c>
      <c r="H1381" s="617" t="str">
        <f t="shared" si="43"/>
        <v>O CAMPO A.8 NÃO PODE SER PREENCHIDO SE A INFORMAÇÃO DO CAMPO A.7 FOR DIFERENTE DE"EMPRESA BRASILEIRA".</v>
      </c>
    </row>
    <row r="1382" spans="1:8" ht="12" x14ac:dyDescent="0.3">
      <c r="A1382" s="614" t="s">
        <v>25</v>
      </c>
      <c r="B1382" s="614" t="s">
        <v>242</v>
      </c>
      <c r="C1382" s="614" t="s">
        <v>243</v>
      </c>
      <c r="D1382" s="614" t="s">
        <v>250</v>
      </c>
      <c r="E1382" s="614" t="s">
        <v>2354</v>
      </c>
      <c r="F1382" s="615" t="str">
        <f t="shared" si="42"/>
        <v>PESQUISA EM CIÊNCIAS SOCIAIS, HUMANAS E DA VIDA;INSTITUIÇÃO CREDENCIADA;MÉDIO;PÚBLICA;</v>
      </c>
      <c r="G1382" s="616" t="s">
        <v>1567</v>
      </c>
      <c r="H1382" s="617" t="str">
        <f t="shared" si="43"/>
        <v>O CAMPO A.8 NÃO PODE SER PREENCHIDO SE A INFORMAÇÃO DO CAMPO A.7 FOR DIFERENTE DE"EMPRESA BRASILEIRA".</v>
      </c>
    </row>
    <row r="1383" spans="1:8" ht="12" x14ac:dyDescent="0.3">
      <c r="A1383" s="614" t="s">
        <v>25</v>
      </c>
      <c r="B1383" s="614" t="s">
        <v>242</v>
      </c>
      <c r="C1383" s="614" t="s">
        <v>243</v>
      </c>
      <c r="D1383" s="614" t="s">
        <v>251</v>
      </c>
      <c r="E1383" s="614" t="s">
        <v>3</v>
      </c>
      <c r="F1383" s="615" t="str">
        <f t="shared" si="42"/>
        <v>PESQUISA EM CIÊNCIAS SOCIAIS, HUMANAS E DA VIDA;INSTITUIÇÃO CREDENCIADA;MÉDIO;PRIVADA;SIM</v>
      </c>
      <c r="G1383" s="616" t="s">
        <v>1567</v>
      </c>
      <c r="H1383" s="617" t="str">
        <f t="shared" si="43"/>
        <v>O CAMPO A.8 NÃO PODE SER PREENCHIDO SE A INFORMAÇÃO DO CAMPO A.7 FOR DIFERENTE DE"EMPRESA BRASILEIRA".</v>
      </c>
    </row>
    <row r="1384" spans="1:8" ht="12" x14ac:dyDescent="0.3">
      <c r="A1384" s="614" t="s">
        <v>25</v>
      </c>
      <c r="B1384" s="614" t="s">
        <v>242</v>
      </c>
      <c r="C1384" s="614" t="s">
        <v>243</v>
      </c>
      <c r="D1384" s="614" t="s">
        <v>251</v>
      </c>
      <c r="E1384" s="614" t="s">
        <v>4</v>
      </c>
      <c r="F1384" s="615" t="str">
        <f t="shared" si="42"/>
        <v>PESQUISA EM CIÊNCIAS SOCIAIS, HUMANAS E DA VIDA;INSTITUIÇÃO CREDENCIADA;MÉDIO;PRIVADA;NÃO</v>
      </c>
      <c r="G1384" s="616" t="s">
        <v>1567</v>
      </c>
      <c r="H1384" s="617" t="str">
        <f t="shared" si="43"/>
        <v>O CAMPO A.8 NÃO PODE SER PREENCHIDO SE A INFORMAÇÃO DO CAMPO A.7 FOR DIFERENTE DE"EMPRESA BRASILEIRA".</v>
      </c>
    </row>
    <row r="1385" spans="1:8" ht="12" x14ac:dyDescent="0.3">
      <c r="A1385" s="614" t="s">
        <v>25</v>
      </c>
      <c r="B1385" s="614" t="s">
        <v>242</v>
      </c>
      <c r="C1385" s="614" t="s">
        <v>243</v>
      </c>
      <c r="D1385" s="614" t="s">
        <v>251</v>
      </c>
      <c r="E1385" s="614" t="s">
        <v>2354</v>
      </c>
      <c r="F1385" s="615" t="str">
        <f t="shared" si="42"/>
        <v>PESQUISA EM CIÊNCIAS SOCIAIS, HUMANAS E DA VIDA;INSTITUIÇÃO CREDENCIADA;MÉDIO;PRIVADA;</v>
      </c>
      <c r="G1385" s="616" t="s">
        <v>1567</v>
      </c>
      <c r="H1385" s="617" t="str">
        <f t="shared" si="43"/>
        <v>O CAMPO A.8 NÃO PODE SER PREENCHIDO SE A INFORMAÇÃO DO CAMPO A.7 FOR DIFERENTE DE"EMPRESA BRASILEIRA".</v>
      </c>
    </row>
    <row r="1386" spans="1:8" ht="12" x14ac:dyDescent="0.3">
      <c r="A1386" s="614" t="s">
        <v>25</v>
      </c>
      <c r="B1386" s="614" t="s">
        <v>242</v>
      </c>
      <c r="C1386" s="614" t="s">
        <v>243</v>
      </c>
      <c r="D1386" s="614" t="s">
        <v>2354</v>
      </c>
      <c r="E1386" s="614" t="s">
        <v>3</v>
      </c>
      <c r="F1386" s="615" t="str">
        <f t="shared" si="42"/>
        <v>PESQUISA EM CIÊNCIAS SOCIAIS, HUMANAS E DA VIDA;INSTITUIÇÃO CREDENCIADA;MÉDIO;;SIM</v>
      </c>
      <c r="G1386" s="616" t="s">
        <v>1567</v>
      </c>
      <c r="H1386" s="617" t="str">
        <f t="shared" si="43"/>
        <v>O CAMPO A.8 NÃO PODE SER PREENCHIDO SE A INFORMAÇÃO DO CAMPO A.7 FOR DIFERENTE DE"EMPRESA BRASILEIRA".</v>
      </c>
    </row>
    <row r="1387" spans="1:8" ht="12" x14ac:dyDescent="0.3">
      <c r="A1387" s="614" t="s">
        <v>25</v>
      </c>
      <c r="B1387" s="614" t="s">
        <v>242</v>
      </c>
      <c r="C1387" s="614" t="s">
        <v>243</v>
      </c>
      <c r="D1387" s="614" t="s">
        <v>2354</v>
      </c>
      <c r="E1387" s="614" t="s">
        <v>4</v>
      </c>
      <c r="F1387" s="615" t="str">
        <f t="shared" si="42"/>
        <v>PESQUISA EM CIÊNCIAS SOCIAIS, HUMANAS E DA VIDA;INSTITUIÇÃO CREDENCIADA;MÉDIO;;NÃO</v>
      </c>
      <c r="G1387" s="616" t="s">
        <v>1567</v>
      </c>
      <c r="H1387" s="617" t="str">
        <f t="shared" si="43"/>
        <v>O CAMPO A.8 NÃO PODE SER PREENCHIDO SE A INFORMAÇÃO DO CAMPO A.7 FOR DIFERENTE DE"EMPRESA BRASILEIRA".</v>
      </c>
    </row>
    <row r="1388" spans="1:8" ht="12" x14ac:dyDescent="0.3">
      <c r="A1388" s="614" t="s">
        <v>25</v>
      </c>
      <c r="B1388" s="614" t="s">
        <v>242</v>
      </c>
      <c r="C1388" s="614" t="s">
        <v>243</v>
      </c>
      <c r="D1388" s="614" t="s">
        <v>2354</v>
      </c>
      <c r="E1388" s="614" t="s">
        <v>2354</v>
      </c>
      <c r="F1388" s="615" t="str">
        <f t="shared" si="42"/>
        <v>PESQUISA EM CIÊNCIAS SOCIAIS, HUMANAS E DA VIDA;INSTITUIÇÃO CREDENCIADA;MÉDIO;;</v>
      </c>
      <c r="G1388" s="616" t="s">
        <v>1567</v>
      </c>
      <c r="H1388" s="617" t="str">
        <f t="shared" si="43"/>
        <v>O CAMPO A.8 NÃO PODE SER PREENCHIDO SE A INFORMAÇÃO DO CAMPO A.7 FOR DIFERENTE DE"EMPRESA BRASILEIRA".</v>
      </c>
    </row>
    <row r="1389" spans="1:8" ht="12" x14ac:dyDescent="0.3">
      <c r="A1389" s="614" t="s">
        <v>25</v>
      </c>
      <c r="B1389" s="614" t="s">
        <v>242</v>
      </c>
      <c r="C1389" s="614" t="s">
        <v>244</v>
      </c>
      <c r="D1389" s="614" t="s">
        <v>250</v>
      </c>
      <c r="E1389" s="614" t="s">
        <v>3</v>
      </c>
      <c r="F1389" s="615" t="str">
        <f t="shared" si="42"/>
        <v>PESQUISA EM CIÊNCIAS SOCIAIS, HUMANAS E DA VIDA;INSTITUIÇÃO CREDENCIADA;GRANDE;PÚBLICA;SIM</v>
      </c>
      <c r="G1389" s="616" t="s">
        <v>1567</v>
      </c>
      <c r="H1389" s="617" t="str">
        <f t="shared" si="43"/>
        <v>O CAMPO A.8 NÃO PODE SER PREENCHIDO SE A INFORMAÇÃO DO CAMPO A.7 FOR DIFERENTE DE"EMPRESA BRASILEIRA".</v>
      </c>
    </row>
    <row r="1390" spans="1:8" ht="12" x14ac:dyDescent="0.3">
      <c r="A1390" s="614" t="s">
        <v>25</v>
      </c>
      <c r="B1390" s="614" t="s">
        <v>242</v>
      </c>
      <c r="C1390" s="614" t="s">
        <v>244</v>
      </c>
      <c r="D1390" s="614" t="s">
        <v>250</v>
      </c>
      <c r="E1390" s="614" t="s">
        <v>4</v>
      </c>
      <c r="F1390" s="615" t="str">
        <f t="shared" si="42"/>
        <v>PESQUISA EM CIÊNCIAS SOCIAIS, HUMANAS E DA VIDA;INSTITUIÇÃO CREDENCIADA;GRANDE;PÚBLICA;NÃO</v>
      </c>
      <c r="G1390" s="616" t="s">
        <v>1567</v>
      </c>
      <c r="H1390" s="617" t="str">
        <f t="shared" si="43"/>
        <v>O CAMPO A.8 NÃO PODE SER PREENCHIDO SE A INFORMAÇÃO DO CAMPO A.7 FOR DIFERENTE DE"EMPRESA BRASILEIRA".</v>
      </c>
    </row>
    <row r="1391" spans="1:8" ht="12" x14ac:dyDescent="0.3">
      <c r="A1391" s="614" t="s">
        <v>25</v>
      </c>
      <c r="B1391" s="614" t="s">
        <v>242</v>
      </c>
      <c r="C1391" s="614" t="s">
        <v>244</v>
      </c>
      <c r="D1391" s="614" t="s">
        <v>250</v>
      </c>
      <c r="E1391" s="614" t="s">
        <v>2354</v>
      </c>
      <c r="F1391" s="615" t="str">
        <f t="shared" si="42"/>
        <v>PESQUISA EM CIÊNCIAS SOCIAIS, HUMANAS E DA VIDA;INSTITUIÇÃO CREDENCIADA;GRANDE;PÚBLICA;</v>
      </c>
      <c r="G1391" s="616" t="s">
        <v>1567</v>
      </c>
      <c r="H1391" s="617" t="str">
        <f t="shared" si="43"/>
        <v>O CAMPO A.8 NÃO PODE SER PREENCHIDO SE A INFORMAÇÃO DO CAMPO A.7 FOR DIFERENTE DE"EMPRESA BRASILEIRA".</v>
      </c>
    </row>
    <row r="1392" spans="1:8" ht="12" x14ac:dyDescent="0.3">
      <c r="A1392" s="614" t="s">
        <v>25</v>
      </c>
      <c r="B1392" s="614" t="s">
        <v>242</v>
      </c>
      <c r="C1392" s="614" t="s">
        <v>244</v>
      </c>
      <c r="D1392" s="614" t="s">
        <v>251</v>
      </c>
      <c r="E1392" s="614" t="s">
        <v>3</v>
      </c>
      <c r="F1392" s="615" t="str">
        <f t="shared" si="42"/>
        <v>PESQUISA EM CIÊNCIAS SOCIAIS, HUMANAS E DA VIDA;INSTITUIÇÃO CREDENCIADA;GRANDE;PRIVADA;SIM</v>
      </c>
      <c r="G1392" s="616" t="s">
        <v>1567</v>
      </c>
      <c r="H1392" s="617" t="str">
        <f t="shared" si="43"/>
        <v>O CAMPO A.8 NÃO PODE SER PREENCHIDO SE A INFORMAÇÃO DO CAMPO A.7 FOR DIFERENTE DE"EMPRESA BRASILEIRA".</v>
      </c>
    </row>
    <row r="1393" spans="1:8" ht="12" x14ac:dyDescent="0.3">
      <c r="A1393" s="614" t="s">
        <v>25</v>
      </c>
      <c r="B1393" s="614" t="s">
        <v>242</v>
      </c>
      <c r="C1393" s="614" t="s">
        <v>244</v>
      </c>
      <c r="D1393" s="614" t="s">
        <v>251</v>
      </c>
      <c r="E1393" s="614" t="s">
        <v>4</v>
      </c>
      <c r="F1393" s="615" t="str">
        <f t="shared" si="42"/>
        <v>PESQUISA EM CIÊNCIAS SOCIAIS, HUMANAS E DA VIDA;INSTITUIÇÃO CREDENCIADA;GRANDE;PRIVADA;NÃO</v>
      </c>
      <c r="G1393" s="616" t="s">
        <v>1567</v>
      </c>
      <c r="H1393" s="617" t="str">
        <f t="shared" si="43"/>
        <v>O CAMPO A.8 NÃO PODE SER PREENCHIDO SE A INFORMAÇÃO DO CAMPO A.7 FOR DIFERENTE DE"EMPRESA BRASILEIRA".</v>
      </c>
    </row>
    <row r="1394" spans="1:8" ht="12" x14ac:dyDescent="0.3">
      <c r="A1394" s="614" t="s">
        <v>25</v>
      </c>
      <c r="B1394" s="614" t="s">
        <v>242</v>
      </c>
      <c r="C1394" s="614" t="s">
        <v>244</v>
      </c>
      <c r="D1394" s="614" t="s">
        <v>251</v>
      </c>
      <c r="E1394" s="614" t="s">
        <v>2354</v>
      </c>
      <c r="F1394" s="615" t="str">
        <f t="shared" si="42"/>
        <v>PESQUISA EM CIÊNCIAS SOCIAIS, HUMANAS E DA VIDA;INSTITUIÇÃO CREDENCIADA;GRANDE;PRIVADA;</v>
      </c>
      <c r="G1394" s="616" t="s">
        <v>1567</v>
      </c>
      <c r="H1394" s="617" t="str">
        <f t="shared" si="43"/>
        <v>O CAMPO A.8 NÃO PODE SER PREENCHIDO SE A INFORMAÇÃO DO CAMPO A.7 FOR DIFERENTE DE"EMPRESA BRASILEIRA".</v>
      </c>
    </row>
    <row r="1395" spans="1:8" ht="12" x14ac:dyDescent="0.3">
      <c r="A1395" s="614" t="s">
        <v>25</v>
      </c>
      <c r="B1395" s="614" t="s">
        <v>242</v>
      </c>
      <c r="C1395" s="614" t="s">
        <v>244</v>
      </c>
      <c r="D1395" s="614" t="s">
        <v>2354</v>
      </c>
      <c r="E1395" s="614" t="s">
        <v>3</v>
      </c>
      <c r="F1395" s="615" t="str">
        <f t="shared" si="42"/>
        <v>PESQUISA EM CIÊNCIAS SOCIAIS, HUMANAS E DA VIDA;INSTITUIÇÃO CREDENCIADA;GRANDE;;SIM</v>
      </c>
      <c r="G1395" s="616" t="s">
        <v>1567</v>
      </c>
      <c r="H1395" s="617" t="str">
        <f t="shared" si="43"/>
        <v>O CAMPO A.8 NÃO PODE SER PREENCHIDO SE A INFORMAÇÃO DO CAMPO A.7 FOR DIFERENTE DE"EMPRESA BRASILEIRA".</v>
      </c>
    </row>
    <row r="1396" spans="1:8" ht="12" x14ac:dyDescent="0.3">
      <c r="A1396" s="614" t="s">
        <v>25</v>
      </c>
      <c r="B1396" s="614" t="s">
        <v>242</v>
      </c>
      <c r="C1396" s="614" t="s">
        <v>244</v>
      </c>
      <c r="D1396" s="614" t="s">
        <v>2354</v>
      </c>
      <c r="E1396" s="614" t="s">
        <v>4</v>
      </c>
      <c r="F1396" s="615" t="str">
        <f t="shared" si="42"/>
        <v>PESQUISA EM CIÊNCIAS SOCIAIS, HUMANAS E DA VIDA;INSTITUIÇÃO CREDENCIADA;GRANDE;;NÃO</v>
      </c>
      <c r="G1396" s="616" t="s">
        <v>1567</v>
      </c>
      <c r="H1396" s="617" t="str">
        <f t="shared" si="43"/>
        <v>O CAMPO A.8 NÃO PODE SER PREENCHIDO SE A INFORMAÇÃO DO CAMPO A.7 FOR DIFERENTE DE"EMPRESA BRASILEIRA".</v>
      </c>
    </row>
    <row r="1397" spans="1:8" ht="12" x14ac:dyDescent="0.3">
      <c r="A1397" s="614" t="s">
        <v>25</v>
      </c>
      <c r="B1397" s="614" t="s">
        <v>242</v>
      </c>
      <c r="C1397" s="614" t="s">
        <v>244</v>
      </c>
      <c r="D1397" s="614" t="s">
        <v>2354</v>
      </c>
      <c r="E1397" s="614" t="s">
        <v>2354</v>
      </c>
      <c r="F1397" s="615" t="str">
        <f t="shared" si="42"/>
        <v>PESQUISA EM CIÊNCIAS SOCIAIS, HUMANAS E DA VIDA;INSTITUIÇÃO CREDENCIADA;GRANDE;;</v>
      </c>
      <c r="G1397" s="616" t="s">
        <v>1567</v>
      </c>
      <c r="H1397" s="617" t="str">
        <f t="shared" si="43"/>
        <v>O CAMPO A.8 NÃO PODE SER PREENCHIDO SE A INFORMAÇÃO DO CAMPO A.7 FOR DIFERENTE DE"EMPRESA BRASILEIRA".</v>
      </c>
    </row>
    <row r="1398" spans="1:8" ht="12" x14ac:dyDescent="0.3">
      <c r="A1398" s="614" t="s">
        <v>25</v>
      </c>
      <c r="B1398" s="614" t="s">
        <v>242</v>
      </c>
      <c r="C1398" s="614" t="s">
        <v>2354</v>
      </c>
      <c r="D1398" s="614" t="s">
        <v>250</v>
      </c>
      <c r="E1398" s="614" t="s">
        <v>3</v>
      </c>
      <c r="F1398" s="615" t="str">
        <f t="shared" si="42"/>
        <v>PESQUISA EM CIÊNCIAS SOCIAIS, HUMANAS E DA VIDA;INSTITUIÇÃO CREDENCIADA;;PÚBLICA;SIM</v>
      </c>
      <c r="G1398" s="616" t="s">
        <v>1567</v>
      </c>
      <c r="H1398" s="617" t="str">
        <f t="shared" si="43"/>
        <v>O CAMPO A.11 NÃO PODE SER PREENCHIDO SE A INFORMAÇÃO DO CAMPO A.7 FOR DIFERENTE DE"INSTITUIÇÃO CREDENCIADA" OU SE A INFIRMAÇÃO DO CAMPO A.10 FOR DIFERENTE DE "PRIVADA".</v>
      </c>
    </row>
    <row r="1399" spans="1:8" ht="12" x14ac:dyDescent="0.3">
      <c r="A1399" s="614" t="s">
        <v>25</v>
      </c>
      <c r="B1399" s="614" t="s">
        <v>242</v>
      </c>
      <c r="C1399" s="614" t="s">
        <v>2354</v>
      </c>
      <c r="D1399" s="614" t="s">
        <v>250</v>
      </c>
      <c r="E1399" s="614" t="s">
        <v>4</v>
      </c>
      <c r="F1399" s="615" t="str">
        <f t="shared" si="42"/>
        <v>PESQUISA EM CIÊNCIAS SOCIAIS, HUMANAS E DA VIDA;INSTITUIÇÃO CREDENCIADA;;PÚBLICA;NÃO</v>
      </c>
      <c r="G1399" s="616" t="s">
        <v>1567</v>
      </c>
      <c r="H1399" s="617" t="str">
        <f t="shared" si="43"/>
        <v>O CAMPO A.11 NÃO PODE SER PREENCHIDO SE A INFORMAÇÃO DO CAMPO A.7 FOR DIFERENTE DE"INSTITUIÇÃO CREDENCIADA" OU SE A INFIRMAÇÃO DO CAMPO A.10 FOR DIFERENTE DE "PRIVADA".</v>
      </c>
    </row>
    <row r="1400" spans="1:8" ht="12" x14ac:dyDescent="0.3">
      <c r="A1400" s="614" t="s">
        <v>25</v>
      </c>
      <c r="B1400" s="614" t="s">
        <v>242</v>
      </c>
      <c r="C1400" s="614" t="s">
        <v>2354</v>
      </c>
      <c r="D1400" s="614" t="s">
        <v>250</v>
      </c>
      <c r="E1400" s="614" t="s">
        <v>2354</v>
      </c>
      <c r="F1400" s="615" t="str">
        <f t="shared" si="42"/>
        <v>PESQUISA EM CIÊNCIAS SOCIAIS, HUMANAS E DA VIDA;INSTITUIÇÃO CREDENCIADA;;PÚBLICA;</v>
      </c>
      <c r="G1400" s="616" t="s">
        <v>1575</v>
      </c>
      <c r="H1400" s="617" t="str">
        <f t="shared" si="43"/>
        <v/>
      </c>
    </row>
    <row r="1401" spans="1:8" ht="12" x14ac:dyDescent="0.3">
      <c r="A1401" s="614" t="s">
        <v>25</v>
      </c>
      <c r="B1401" s="614" t="s">
        <v>242</v>
      </c>
      <c r="C1401" s="614" t="s">
        <v>2354</v>
      </c>
      <c r="D1401" s="614" t="s">
        <v>251</v>
      </c>
      <c r="E1401" s="614" t="s">
        <v>3</v>
      </c>
      <c r="F1401" s="615" t="str">
        <f t="shared" si="42"/>
        <v>PESQUISA EM CIÊNCIAS SOCIAIS, HUMANAS E DA VIDA;INSTITUIÇÃO CREDENCIADA;;PRIVADA;SIM</v>
      </c>
      <c r="G1401" s="616" t="s">
        <v>1575</v>
      </c>
      <c r="H1401" s="617" t="str">
        <f t="shared" si="43"/>
        <v/>
      </c>
    </row>
    <row r="1402" spans="1:8" ht="12" x14ac:dyDescent="0.3">
      <c r="A1402" s="614" t="s">
        <v>25</v>
      </c>
      <c r="B1402" s="614" t="s">
        <v>242</v>
      </c>
      <c r="C1402" s="614" t="s">
        <v>2354</v>
      </c>
      <c r="D1402" s="614" t="s">
        <v>251</v>
      </c>
      <c r="E1402" s="614" t="s">
        <v>4</v>
      </c>
      <c r="F1402" s="615" t="str">
        <f t="shared" si="42"/>
        <v>PESQUISA EM CIÊNCIAS SOCIAIS, HUMANAS E DA VIDA;INSTITUIÇÃO CREDENCIADA;;PRIVADA;NÃO</v>
      </c>
      <c r="G1402" s="616" t="s">
        <v>1575</v>
      </c>
      <c r="H1402" s="617" t="str">
        <f t="shared" si="43"/>
        <v/>
      </c>
    </row>
    <row r="1403" spans="1:8" ht="12" x14ac:dyDescent="0.3">
      <c r="A1403" s="614" t="s">
        <v>25</v>
      </c>
      <c r="B1403" s="614" t="s">
        <v>242</v>
      </c>
      <c r="C1403" s="614" t="s">
        <v>2354</v>
      </c>
      <c r="D1403" s="614" t="s">
        <v>251</v>
      </c>
      <c r="E1403" s="614" t="s">
        <v>2354</v>
      </c>
      <c r="F1403" s="615" t="str">
        <f t="shared" si="42"/>
        <v>PESQUISA EM CIÊNCIAS SOCIAIS, HUMANAS E DA VIDA;INSTITUIÇÃO CREDENCIADA;;PRIVADA;</v>
      </c>
      <c r="G1403" s="616" t="s">
        <v>1567</v>
      </c>
      <c r="H1403" s="617" t="str">
        <f t="shared" si="43"/>
        <v>O CAMPO A.11 É DE PREENCHIMENTO OBRIGATÓRIO SE A INFORMAÇÃO DO CAMPO A.7 FOR "INSTITUIÇÃO CREDENCIADA" E A INFORMAÇÃO DO CAMPO A.10 FOR "PRIVADA".</v>
      </c>
    </row>
    <row r="1404" spans="1:8" ht="12" x14ac:dyDescent="0.3">
      <c r="A1404" s="614" t="s">
        <v>25</v>
      </c>
      <c r="B1404" s="614" t="s">
        <v>242</v>
      </c>
      <c r="C1404" s="614" t="s">
        <v>2354</v>
      </c>
      <c r="D1404" s="614" t="s">
        <v>2354</v>
      </c>
      <c r="E1404" s="614" t="s">
        <v>3</v>
      </c>
      <c r="F1404" s="615" t="str">
        <f t="shared" si="42"/>
        <v>PESQUISA EM CIÊNCIAS SOCIAIS, HUMANAS E DA VIDA;INSTITUIÇÃO CREDENCIADA;;;SIM</v>
      </c>
      <c r="G1404" s="616" t="s">
        <v>1567</v>
      </c>
      <c r="H1404" s="617" t="str">
        <f t="shared" si="43"/>
        <v>O CAMPO A.10 É DE PREENCHIMENTO OBRIGATÓRIO SE A INFORMAÇÃO DO CAMPO A.7 FOR "INSTITUIÇÃO CREDENCIADA".</v>
      </c>
    </row>
    <row r="1405" spans="1:8" ht="12" x14ac:dyDescent="0.3">
      <c r="A1405" s="614" t="s">
        <v>25</v>
      </c>
      <c r="B1405" s="614" t="s">
        <v>242</v>
      </c>
      <c r="C1405" s="614" t="s">
        <v>2354</v>
      </c>
      <c r="D1405" s="614" t="s">
        <v>2354</v>
      </c>
      <c r="E1405" s="614" t="s">
        <v>4</v>
      </c>
      <c r="F1405" s="615" t="str">
        <f t="shared" si="42"/>
        <v>PESQUISA EM CIÊNCIAS SOCIAIS, HUMANAS E DA VIDA;INSTITUIÇÃO CREDENCIADA;;;NÃO</v>
      </c>
      <c r="G1405" s="616" t="s">
        <v>1567</v>
      </c>
      <c r="H1405" s="617" t="str">
        <f t="shared" si="43"/>
        <v>O CAMPO A.10 É DE PREENCHIMENTO OBRIGATÓRIO SE A INFORMAÇÃO DO CAMPO A.7 FOR "INSTITUIÇÃO CREDENCIADA".</v>
      </c>
    </row>
    <row r="1406" spans="1:8" ht="12" x14ac:dyDescent="0.3">
      <c r="A1406" s="614" t="s">
        <v>25</v>
      </c>
      <c r="B1406" s="614" t="s">
        <v>242</v>
      </c>
      <c r="C1406" s="614" t="s">
        <v>2354</v>
      </c>
      <c r="D1406" s="614" t="s">
        <v>2354</v>
      </c>
      <c r="E1406" s="614" t="s">
        <v>2354</v>
      </c>
      <c r="F1406" s="615" t="str">
        <f t="shared" si="42"/>
        <v>PESQUISA EM CIÊNCIAS SOCIAIS, HUMANAS E DA VIDA;INSTITUIÇÃO CREDENCIADA;;;</v>
      </c>
      <c r="G1406" s="616" t="s">
        <v>1567</v>
      </c>
      <c r="H1406" s="617" t="str">
        <f t="shared" si="43"/>
        <v>O CAMPO A.10 É DE PREENCHIMENTO OBRIGATÓRIO SE A INFORMAÇÃO DO CAMPO A.7 FOR "INSTITUIÇÃO CREDENCIADA".</v>
      </c>
    </row>
    <row r="1407" spans="1:8" ht="12" x14ac:dyDescent="0.3">
      <c r="A1407" s="614" t="s">
        <v>2355</v>
      </c>
      <c r="B1407" s="614" t="s">
        <v>242</v>
      </c>
      <c r="C1407" s="614" t="s">
        <v>261</v>
      </c>
      <c r="D1407" s="614" t="s">
        <v>250</v>
      </c>
      <c r="E1407" s="614" t="s">
        <v>3</v>
      </c>
      <c r="F1407" s="615" t="str">
        <f t="shared" si="42"/>
        <v>PESQUISA EM TIC;INSTITUIÇÃO CREDENCIADA;MICRO OU PEQUENO;PÚBLICA;SIM</v>
      </c>
      <c r="G1407" s="616" t="s">
        <v>1567</v>
      </c>
      <c r="H1407" s="617" t="str">
        <f t="shared" si="43"/>
        <v>O CAMPO A.8 NÃO PODE SER PREENCHIDO SE A INFORMAÇÃO DO CAMPO A.7 FOR DIFERENTE DE"EMPRESA BRASILEIRA".</v>
      </c>
    </row>
    <row r="1408" spans="1:8" ht="12" x14ac:dyDescent="0.3">
      <c r="A1408" s="614" t="s">
        <v>2355</v>
      </c>
      <c r="B1408" s="614" t="s">
        <v>242</v>
      </c>
      <c r="C1408" s="614" t="s">
        <v>261</v>
      </c>
      <c r="D1408" s="614" t="s">
        <v>250</v>
      </c>
      <c r="E1408" s="614" t="s">
        <v>4</v>
      </c>
      <c r="F1408" s="615" t="str">
        <f t="shared" si="42"/>
        <v>PESQUISA EM TIC;INSTITUIÇÃO CREDENCIADA;MICRO OU PEQUENO;PÚBLICA;NÃO</v>
      </c>
      <c r="G1408" s="616" t="s">
        <v>1567</v>
      </c>
      <c r="H1408" s="617" t="str">
        <f t="shared" si="43"/>
        <v>O CAMPO A.8 NÃO PODE SER PREENCHIDO SE A INFORMAÇÃO DO CAMPO A.7 FOR DIFERENTE DE"EMPRESA BRASILEIRA".</v>
      </c>
    </row>
    <row r="1409" spans="1:8" ht="12" x14ac:dyDescent="0.3">
      <c r="A1409" s="614" t="s">
        <v>2355</v>
      </c>
      <c r="B1409" s="614" t="s">
        <v>242</v>
      </c>
      <c r="C1409" s="614" t="s">
        <v>261</v>
      </c>
      <c r="D1409" s="614" t="s">
        <v>250</v>
      </c>
      <c r="E1409" s="614" t="s">
        <v>2354</v>
      </c>
      <c r="F1409" s="615" t="str">
        <f t="shared" si="42"/>
        <v>PESQUISA EM TIC;INSTITUIÇÃO CREDENCIADA;MICRO OU PEQUENO;PÚBLICA;</v>
      </c>
      <c r="G1409" s="616" t="s">
        <v>1567</v>
      </c>
      <c r="H1409" s="617" t="str">
        <f t="shared" si="43"/>
        <v>O CAMPO A.8 NÃO PODE SER PREENCHIDO SE A INFORMAÇÃO DO CAMPO A.7 FOR DIFERENTE DE"EMPRESA BRASILEIRA".</v>
      </c>
    </row>
    <row r="1410" spans="1:8" ht="12" x14ac:dyDescent="0.3">
      <c r="A1410" s="614" t="s">
        <v>2355</v>
      </c>
      <c r="B1410" s="614" t="s">
        <v>242</v>
      </c>
      <c r="C1410" s="614" t="s">
        <v>261</v>
      </c>
      <c r="D1410" s="614" t="s">
        <v>251</v>
      </c>
      <c r="E1410" s="614" t="s">
        <v>3</v>
      </c>
      <c r="F1410" s="615" t="str">
        <f t="shared" si="42"/>
        <v>PESQUISA EM TIC;INSTITUIÇÃO CREDENCIADA;MICRO OU PEQUENO;PRIVADA;SIM</v>
      </c>
      <c r="G1410" s="616" t="s">
        <v>1567</v>
      </c>
      <c r="H1410" s="617" t="str">
        <f t="shared" si="43"/>
        <v>O CAMPO A.8 NÃO PODE SER PREENCHIDO SE A INFORMAÇÃO DO CAMPO A.7 FOR DIFERENTE DE"EMPRESA BRASILEIRA".</v>
      </c>
    </row>
    <row r="1411" spans="1:8" ht="12" x14ac:dyDescent="0.3">
      <c r="A1411" s="614" t="s">
        <v>2355</v>
      </c>
      <c r="B1411" s="614" t="s">
        <v>242</v>
      </c>
      <c r="C1411" s="614" t="s">
        <v>261</v>
      </c>
      <c r="D1411" s="614" t="s">
        <v>251</v>
      </c>
      <c r="E1411" s="614" t="s">
        <v>4</v>
      </c>
      <c r="F1411" s="615" t="str">
        <f t="shared" ref="F1411:F1474" si="44">CONCATENATE(A1411,";",B1411,";",C1411,";",D1411,";",E1411)</f>
        <v>PESQUISA EM TIC;INSTITUIÇÃO CREDENCIADA;MICRO OU PEQUENO;PRIVADA;NÃO</v>
      </c>
      <c r="G1411" s="616" t="s">
        <v>1567</v>
      </c>
      <c r="H1411" s="617" t="str">
        <f t="shared" ref="H1411:H1474" si="45">IF(AND(B1411=$J$7,C1411=""),$K$12,IF(AND(B1411&lt;&gt;$J$7,C1411&lt;&gt;""),$K$13,IF(AND(B1411=$J$5,D1411=""),$K$14,IF(AND(B1411&lt;&gt;$J$5,D1411&lt;&gt;""),$K$15,IF(AND(B1411=$J$5,D1411=$M$6,E1411=""),$K$16,IF(AND(OR(B1411&lt;&gt;$J$5,D1411&lt;&gt;$M$6),E1411&lt;&gt;""),$K$17,IF(G1411="N",$K$18,"")))))))</f>
        <v>O CAMPO A.8 NÃO PODE SER PREENCHIDO SE A INFORMAÇÃO DO CAMPO A.7 FOR DIFERENTE DE"EMPRESA BRASILEIRA".</v>
      </c>
    </row>
    <row r="1412" spans="1:8" ht="12" x14ac:dyDescent="0.3">
      <c r="A1412" s="614" t="s">
        <v>2355</v>
      </c>
      <c r="B1412" s="614" t="s">
        <v>242</v>
      </c>
      <c r="C1412" s="614" t="s">
        <v>261</v>
      </c>
      <c r="D1412" s="614" t="s">
        <v>251</v>
      </c>
      <c r="E1412" s="614" t="s">
        <v>2354</v>
      </c>
      <c r="F1412" s="615" t="str">
        <f t="shared" si="44"/>
        <v>PESQUISA EM TIC;INSTITUIÇÃO CREDENCIADA;MICRO OU PEQUENO;PRIVADA;</v>
      </c>
      <c r="G1412" s="616" t="s">
        <v>1567</v>
      </c>
      <c r="H1412" s="617" t="str">
        <f t="shared" si="45"/>
        <v>O CAMPO A.8 NÃO PODE SER PREENCHIDO SE A INFORMAÇÃO DO CAMPO A.7 FOR DIFERENTE DE"EMPRESA BRASILEIRA".</v>
      </c>
    </row>
    <row r="1413" spans="1:8" ht="12" x14ac:dyDescent="0.3">
      <c r="A1413" s="614" t="s">
        <v>2355</v>
      </c>
      <c r="B1413" s="614" t="s">
        <v>242</v>
      </c>
      <c r="C1413" s="614" t="s">
        <v>261</v>
      </c>
      <c r="D1413" s="614" t="s">
        <v>2354</v>
      </c>
      <c r="E1413" s="614" t="s">
        <v>3</v>
      </c>
      <c r="F1413" s="615" t="str">
        <f t="shared" si="44"/>
        <v>PESQUISA EM TIC;INSTITUIÇÃO CREDENCIADA;MICRO OU PEQUENO;;SIM</v>
      </c>
      <c r="G1413" s="616" t="s">
        <v>1567</v>
      </c>
      <c r="H1413" s="617" t="str">
        <f t="shared" si="45"/>
        <v>O CAMPO A.8 NÃO PODE SER PREENCHIDO SE A INFORMAÇÃO DO CAMPO A.7 FOR DIFERENTE DE"EMPRESA BRASILEIRA".</v>
      </c>
    </row>
    <row r="1414" spans="1:8" ht="12" x14ac:dyDescent="0.3">
      <c r="A1414" s="614" t="s">
        <v>2355</v>
      </c>
      <c r="B1414" s="614" t="s">
        <v>242</v>
      </c>
      <c r="C1414" s="614" t="s">
        <v>261</v>
      </c>
      <c r="D1414" s="614" t="s">
        <v>2354</v>
      </c>
      <c r="E1414" s="614" t="s">
        <v>4</v>
      </c>
      <c r="F1414" s="615" t="str">
        <f t="shared" si="44"/>
        <v>PESQUISA EM TIC;INSTITUIÇÃO CREDENCIADA;MICRO OU PEQUENO;;NÃO</v>
      </c>
      <c r="G1414" s="616" t="s">
        <v>1567</v>
      </c>
      <c r="H1414" s="617" t="str">
        <f t="shared" si="45"/>
        <v>O CAMPO A.8 NÃO PODE SER PREENCHIDO SE A INFORMAÇÃO DO CAMPO A.7 FOR DIFERENTE DE"EMPRESA BRASILEIRA".</v>
      </c>
    </row>
    <row r="1415" spans="1:8" ht="12" x14ac:dyDescent="0.3">
      <c r="A1415" s="614" t="s">
        <v>2355</v>
      </c>
      <c r="B1415" s="614" t="s">
        <v>242</v>
      </c>
      <c r="C1415" s="614" t="s">
        <v>261</v>
      </c>
      <c r="D1415" s="614" t="s">
        <v>2354</v>
      </c>
      <c r="E1415" s="614" t="s">
        <v>2354</v>
      </c>
      <c r="F1415" s="615" t="str">
        <f t="shared" si="44"/>
        <v>PESQUISA EM TIC;INSTITUIÇÃO CREDENCIADA;MICRO OU PEQUENO;;</v>
      </c>
      <c r="G1415" s="616" t="s">
        <v>1567</v>
      </c>
      <c r="H1415" s="617" t="str">
        <f t="shared" si="45"/>
        <v>O CAMPO A.8 NÃO PODE SER PREENCHIDO SE A INFORMAÇÃO DO CAMPO A.7 FOR DIFERENTE DE"EMPRESA BRASILEIRA".</v>
      </c>
    </row>
    <row r="1416" spans="1:8" ht="12" x14ac:dyDescent="0.3">
      <c r="A1416" s="614" t="s">
        <v>2355</v>
      </c>
      <c r="B1416" s="614" t="s">
        <v>242</v>
      </c>
      <c r="C1416" s="614" t="s">
        <v>243</v>
      </c>
      <c r="D1416" s="614" t="s">
        <v>250</v>
      </c>
      <c r="E1416" s="614" t="s">
        <v>3</v>
      </c>
      <c r="F1416" s="615" t="str">
        <f t="shared" si="44"/>
        <v>PESQUISA EM TIC;INSTITUIÇÃO CREDENCIADA;MÉDIO;PÚBLICA;SIM</v>
      </c>
      <c r="G1416" s="616" t="s">
        <v>1567</v>
      </c>
      <c r="H1416" s="617" t="str">
        <f t="shared" si="45"/>
        <v>O CAMPO A.8 NÃO PODE SER PREENCHIDO SE A INFORMAÇÃO DO CAMPO A.7 FOR DIFERENTE DE"EMPRESA BRASILEIRA".</v>
      </c>
    </row>
    <row r="1417" spans="1:8" ht="12" x14ac:dyDescent="0.3">
      <c r="A1417" s="614" t="s">
        <v>2355</v>
      </c>
      <c r="B1417" s="614" t="s">
        <v>242</v>
      </c>
      <c r="C1417" s="614" t="s">
        <v>243</v>
      </c>
      <c r="D1417" s="614" t="s">
        <v>250</v>
      </c>
      <c r="E1417" s="614" t="s">
        <v>4</v>
      </c>
      <c r="F1417" s="615" t="str">
        <f t="shared" si="44"/>
        <v>PESQUISA EM TIC;INSTITUIÇÃO CREDENCIADA;MÉDIO;PÚBLICA;NÃO</v>
      </c>
      <c r="G1417" s="616" t="s">
        <v>1567</v>
      </c>
      <c r="H1417" s="617" t="str">
        <f t="shared" si="45"/>
        <v>O CAMPO A.8 NÃO PODE SER PREENCHIDO SE A INFORMAÇÃO DO CAMPO A.7 FOR DIFERENTE DE"EMPRESA BRASILEIRA".</v>
      </c>
    </row>
    <row r="1418" spans="1:8" ht="12" x14ac:dyDescent="0.3">
      <c r="A1418" s="614" t="s">
        <v>2355</v>
      </c>
      <c r="B1418" s="614" t="s">
        <v>242</v>
      </c>
      <c r="C1418" s="614" t="s">
        <v>243</v>
      </c>
      <c r="D1418" s="614" t="s">
        <v>250</v>
      </c>
      <c r="E1418" s="614" t="s">
        <v>2354</v>
      </c>
      <c r="F1418" s="615" t="str">
        <f t="shared" si="44"/>
        <v>PESQUISA EM TIC;INSTITUIÇÃO CREDENCIADA;MÉDIO;PÚBLICA;</v>
      </c>
      <c r="G1418" s="616" t="s">
        <v>1567</v>
      </c>
      <c r="H1418" s="617" t="str">
        <f t="shared" si="45"/>
        <v>O CAMPO A.8 NÃO PODE SER PREENCHIDO SE A INFORMAÇÃO DO CAMPO A.7 FOR DIFERENTE DE"EMPRESA BRASILEIRA".</v>
      </c>
    </row>
    <row r="1419" spans="1:8" ht="12" x14ac:dyDescent="0.3">
      <c r="A1419" s="614" t="s">
        <v>2355</v>
      </c>
      <c r="B1419" s="614" t="s">
        <v>242</v>
      </c>
      <c r="C1419" s="614" t="s">
        <v>243</v>
      </c>
      <c r="D1419" s="614" t="s">
        <v>251</v>
      </c>
      <c r="E1419" s="614" t="s">
        <v>3</v>
      </c>
      <c r="F1419" s="615" t="str">
        <f t="shared" si="44"/>
        <v>PESQUISA EM TIC;INSTITUIÇÃO CREDENCIADA;MÉDIO;PRIVADA;SIM</v>
      </c>
      <c r="G1419" s="616" t="s">
        <v>1567</v>
      </c>
      <c r="H1419" s="617" t="str">
        <f t="shared" si="45"/>
        <v>O CAMPO A.8 NÃO PODE SER PREENCHIDO SE A INFORMAÇÃO DO CAMPO A.7 FOR DIFERENTE DE"EMPRESA BRASILEIRA".</v>
      </c>
    </row>
    <row r="1420" spans="1:8" ht="12" x14ac:dyDescent="0.3">
      <c r="A1420" s="614" t="s">
        <v>2355</v>
      </c>
      <c r="B1420" s="614" t="s">
        <v>242</v>
      </c>
      <c r="C1420" s="614" t="s">
        <v>243</v>
      </c>
      <c r="D1420" s="614" t="s">
        <v>251</v>
      </c>
      <c r="E1420" s="614" t="s">
        <v>4</v>
      </c>
      <c r="F1420" s="615" t="str">
        <f t="shared" si="44"/>
        <v>PESQUISA EM TIC;INSTITUIÇÃO CREDENCIADA;MÉDIO;PRIVADA;NÃO</v>
      </c>
      <c r="G1420" s="616" t="s">
        <v>1567</v>
      </c>
      <c r="H1420" s="617" t="str">
        <f t="shared" si="45"/>
        <v>O CAMPO A.8 NÃO PODE SER PREENCHIDO SE A INFORMAÇÃO DO CAMPO A.7 FOR DIFERENTE DE"EMPRESA BRASILEIRA".</v>
      </c>
    </row>
    <row r="1421" spans="1:8" ht="12" x14ac:dyDescent="0.3">
      <c r="A1421" s="614" t="s">
        <v>2355</v>
      </c>
      <c r="B1421" s="614" t="s">
        <v>242</v>
      </c>
      <c r="C1421" s="614" t="s">
        <v>243</v>
      </c>
      <c r="D1421" s="614" t="s">
        <v>251</v>
      </c>
      <c r="E1421" s="614" t="s">
        <v>2354</v>
      </c>
      <c r="F1421" s="615" t="str">
        <f t="shared" si="44"/>
        <v>PESQUISA EM TIC;INSTITUIÇÃO CREDENCIADA;MÉDIO;PRIVADA;</v>
      </c>
      <c r="G1421" s="616" t="s">
        <v>1567</v>
      </c>
      <c r="H1421" s="617" t="str">
        <f t="shared" si="45"/>
        <v>O CAMPO A.8 NÃO PODE SER PREENCHIDO SE A INFORMAÇÃO DO CAMPO A.7 FOR DIFERENTE DE"EMPRESA BRASILEIRA".</v>
      </c>
    </row>
    <row r="1422" spans="1:8" ht="12" x14ac:dyDescent="0.3">
      <c r="A1422" s="614" t="s">
        <v>2355</v>
      </c>
      <c r="B1422" s="614" t="s">
        <v>242</v>
      </c>
      <c r="C1422" s="614" t="s">
        <v>243</v>
      </c>
      <c r="D1422" s="614" t="s">
        <v>2354</v>
      </c>
      <c r="E1422" s="614" t="s">
        <v>3</v>
      </c>
      <c r="F1422" s="615" t="str">
        <f t="shared" si="44"/>
        <v>PESQUISA EM TIC;INSTITUIÇÃO CREDENCIADA;MÉDIO;;SIM</v>
      </c>
      <c r="G1422" s="616" t="s">
        <v>1567</v>
      </c>
      <c r="H1422" s="617" t="str">
        <f t="shared" si="45"/>
        <v>O CAMPO A.8 NÃO PODE SER PREENCHIDO SE A INFORMAÇÃO DO CAMPO A.7 FOR DIFERENTE DE"EMPRESA BRASILEIRA".</v>
      </c>
    </row>
    <row r="1423" spans="1:8" ht="12" x14ac:dyDescent="0.3">
      <c r="A1423" s="614" t="s">
        <v>2355</v>
      </c>
      <c r="B1423" s="614" t="s">
        <v>242</v>
      </c>
      <c r="C1423" s="614" t="s">
        <v>243</v>
      </c>
      <c r="D1423" s="614" t="s">
        <v>2354</v>
      </c>
      <c r="E1423" s="614" t="s">
        <v>4</v>
      </c>
      <c r="F1423" s="615" t="str">
        <f t="shared" si="44"/>
        <v>PESQUISA EM TIC;INSTITUIÇÃO CREDENCIADA;MÉDIO;;NÃO</v>
      </c>
      <c r="G1423" s="616" t="s">
        <v>1567</v>
      </c>
      <c r="H1423" s="617" t="str">
        <f t="shared" si="45"/>
        <v>O CAMPO A.8 NÃO PODE SER PREENCHIDO SE A INFORMAÇÃO DO CAMPO A.7 FOR DIFERENTE DE"EMPRESA BRASILEIRA".</v>
      </c>
    </row>
    <row r="1424" spans="1:8" ht="12" x14ac:dyDescent="0.3">
      <c r="A1424" s="614" t="s">
        <v>2355</v>
      </c>
      <c r="B1424" s="614" t="s">
        <v>242</v>
      </c>
      <c r="C1424" s="614" t="s">
        <v>243</v>
      </c>
      <c r="D1424" s="614" t="s">
        <v>2354</v>
      </c>
      <c r="E1424" s="614" t="s">
        <v>2354</v>
      </c>
      <c r="F1424" s="615" t="str">
        <f t="shared" si="44"/>
        <v>PESQUISA EM TIC;INSTITUIÇÃO CREDENCIADA;MÉDIO;;</v>
      </c>
      <c r="G1424" s="616" t="s">
        <v>1567</v>
      </c>
      <c r="H1424" s="617" t="str">
        <f t="shared" si="45"/>
        <v>O CAMPO A.8 NÃO PODE SER PREENCHIDO SE A INFORMAÇÃO DO CAMPO A.7 FOR DIFERENTE DE"EMPRESA BRASILEIRA".</v>
      </c>
    </row>
    <row r="1425" spans="1:8" ht="12" x14ac:dyDescent="0.3">
      <c r="A1425" s="614" t="s">
        <v>2355</v>
      </c>
      <c r="B1425" s="614" t="s">
        <v>242</v>
      </c>
      <c r="C1425" s="614" t="s">
        <v>244</v>
      </c>
      <c r="D1425" s="614" t="s">
        <v>250</v>
      </c>
      <c r="E1425" s="614" t="s">
        <v>3</v>
      </c>
      <c r="F1425" s="615" t="str">
        <f t="shared" si="44"/>
        <v>PESQUISA EM TIC;INSTITUIÇÃO CREDENCIADA;GRANDE;PÚBLICA;SIM</v>
      </c>
      <c r="G1425" s="616" t="s">
        <v>1567</v>
      </c>
      <c r="H1425" s="617" t="str">
        <f t="shared" si="45"/>
        <v>O CAMPO A.8 NÃO PODE SER PREENCHIDO SE A INFORMAÇÃO DO CAMPO A.7 FOR DIFERENTE DE"EMPRESA BRASILEIRA".</v>
      </c>
    </row>
    <row r="1426" spans="1:8" ht="12" x14ac:dyDescent="0.3">
      <c r="A1426" s="614" t="s">
        <v>2355</v>
      </c>
      <c r="B1426" s="614" t="s">
        <v>242</v>
      </c>
      <c r="C1426" s="614" t="s">
        <v>244</v>
      </c>
      <c r="D1426" s="614" t="s">
        <v>250</v>
      </c>
      <c r="E1426" s="614" t="s">
        <v>4</v>
      </c>
      <c r="F1426" s="615" t="str">
        <f t="shared" si="44"/>
        <v>PESQUISA EM TIC;INSTITUIÇÃO CREDENCIADA;GRANDE;PÚBLICA;NÃO</v>
      </c>
      <c r="G1426" s="616" t="s">
        <v>1567</v>
      </c>
      <c r="H1426" s="617" t="str">
        <f t="shared" si="45"/>
        <v>O CAMPO A.8 NÃO PODE SER PREENCHIDO SE A INFORMAÇÃO DO CAMPO A.7 FOR DIFERENTE DE"EMPRESA BRASILEIRA".</v>
      </c>
    </row>
    <row r="1427" spans="1:8" ht="12" x14ac:dyDescent="0.3">
      <c r="A1427" s="614" t="s">
        <v>2355</v>
      </c>
      <c r="B1427" s="614" t="s">
        <v>242</v>
      </c>
      <c r="C1427" s="614" t="s">
        <v>244</v>
      </c>
      <c r="D1427" s="614" t="s">
        <v>250</v>
      </c>
      <c r="E1427" s="614" t="s">
        <v>2354</v>
      </c>
      <c r="F1427" s="615" t="str">
        <f t="shared" si="44"/>
        <v>PESQUISA EM TIC;INSTITUIÇÃO CREDENCIADA;GRANDE;PÚBLICA;</v>
      </c>
      <c r="G1427" s="616" t="s">
        <v>1567</v>
      </c>
      <c r="H1427" s="617" t="str">
        <f t="shared" si="45"/>
        <v>O CAMPO A.8 NÃO PODE SER PREENCHIDO SE A INFORMAÇÃO DO CAMPO A.7 FOR DIFERENTE DE"EMPRESA BRASILEIRA".</v>
      </c>
    </row>
    <row r="1428" spans="1:8" ht="12" x14ac:dyDescent="0.3">
      <c r="A1428" s="614" t="s">
        <v>2355</v>
      </c>
      <c r="B1428" s="614" t="s">
        <v>242</v>
      </c>
      <c r="C1428" s="614" t="s">
        <v>244</v>
      </c>
      <c r="D1428" s="614" t="s">
        <v>251</v>
      </c>
      <c r="E1428" s="614" t="s">
        <v>3</v>
      </c>
      <c r="F1428" s="615" t="str">
        <f t="shared" si="44"/>
        <v>PESQUISA EM TIC;INSTITUIÇÃO CREDENCIADA;GRANDE;PRIVADA;SIM</v>
      </c>
      <c r="G1428" s="616" t="s">
        <v>1567</v>
      </c>
      <c r="H1428" s="617" t="str">
        <f t="shared" si="45"/>
        <v>O CAMPO A.8 NÃO PODE SER PREENCHIDO SE A INFORMAÇÃO DO CAMPO A.7 FOR DIFERENTE DE"EMPRESA BRASILEIRA".</v>
      </c>
    </row>
    <row r="1429" spans="1:8" ht="12" x14ac:dyDescent="0.3">
      <c r="A1429" s="614" t="s">
        <v>2355</v>
      </c>
      <c r="B1429" s="614" t="s">
        <v>242</v>
      </c>
      <c r="C1429" s="614" t="s">
        <v>244</v>
      </c>
      <c r="D1429" s="614" t="s">
        <v>251</v>
      </c>
      <c r="E1429" s="614" t="s">
        <v>4</v>
      </c>
      <c r="F1429" s="615" t="str">
        <f t="shared" si="44"/>
        <v>PESQUISA EM TIC;INSTITUIÇÃO CREDENCIADA;GRANDE;PRIVADA;NÃO</v>
      </c>
      <c r="G1429" s="616" t="s">
        <v>1567</v>
      </c>
      <c r="H1429" s="617" t="str">
        <f t="shared" si="45"/>
        <v>O CAMPO A.8 NÃO PODE SER PREENCHIDO SE A INFORMAÇÃO DO CAMPO A.7 FOR DIFERENTE DE"EMPRESA BRASILEIRA".</v>
      </c>
    </row>
    <row r="1430" spans="1:8" ht="12" x14ac:dyDescent="0.3">
      <c r="A1430" s="614" t="s">
        <v>2355</v>
      </c>
      <c r="B1430" s="614" t="s">
        <v>242</v>
      </c>
      <c r="C1430" s="614" t="s">
        <v>244</v>
      </c>
      <c r="D1430" s="614" t="s">
        <v>251</v>
      </c>
      <c r="E1430" s="614" t="s">
        <v>2354</v>
      </c>
      <c r="F1430" s="615" t="str">
        <f t="shared" si="44"/>
        <v>PESQUISA EM TIC;INSTITUIÇÃO CREDENCIADA;GRANDE;PRIVADA;</v>
      </c>
      <c r="G1430" s="616" t="s">
        <v>1567</v>
      </c>
      <c r="H1430" s="617" t="str">
        <f t="shared" si="45"/>
        <v>O CAMPO A.8 NÃO PODE SER PREENCHIDO SE A INFORMAÇÃO DO CAMPO A.7 FOR DIFERENTE DE"EMPRESA BRASILEIRA".</v>
      </c>
    </row>
    <row r="1431" spans="1:8" ht="12" x14ac:dyDescent="0.3">
      <c r="A1431" s="614" t="s">
        <v>2355</v>
      </c>
      <c r="B1431" s="614" t="s">
        <v>242</v>
      </c>
      <c r="C1431" s="614" t="s">
        <v>244</v>
      </c>
      <c r="D1431" s="614" t="s">
        <v>2354</v>
      </c>
      <c r="E1431" s="614" t="s">
        <v>3</v>
      </c>
      <c r="F1431" s="615" t="str">
        <f t="shared" si="44"/>
        <v>PESQUISA EM TIC;INSTITUIÇÃO CREDENCIADA;GRANDE;;SIM</v>
      </c>
      <c r="G1431" s="616" t="s">
        <v>1567</v>
      </c>
      <c r="H1431" s="617" t="str">
        <f t="shared" si="45"/>
        <v>O CAMPO A.8 NÃO PODE SER PREENCHIDO SE A INFORMAÇÃO DO CAMPO A.7 FOR DIFERENTE DE"EMPRESA BRASILEIRA".</v>
      </c>
    </row>
    <row r="1432" spans="1:8" ht="12" x14ac:dyDescent="0.3">
      <c r="A1432" s="614" t="s">
        <v>2355</v>
      </c>
      <c r="B1432" s="614" t="s">
        <v>242</v>
      </c>
      <c r="C1432" s="614" t="s">
        <v>244</v>
      </c>
      <c r="D1432" s="614" t="s">
        <v>2354</v>
      </c>
      <c r="E1432" s="614" t="s">
        <v>4</v>
      </c>
      <c r="F1432" s="615" t="str">
        <f t="shared" si="44"/>
        <v>PESQUISA EM TIC;INSTITUIÇÃO CREDENCIADA;GRANDE;;NÃO</v>
      </c>
      <c r="G1432" s="616" t="s">
        <v>1567</v>
      </c>
      <c r="H1432" s="617" t="str">
        <f t="shared" si="45"/>
        <v>O CAMPO A.8 NÃO PODE SER PREENCHIDO SE A INFORMAÇÃO DO CAMPO A.7 FOR DIFERENTE DE"EMPRESA BRASILEIRA".</v>
      </c>
    </row>
    <row r="1433" spans="1:8" ht="12" x14ac:dyDescent="0.3">
      <c r="A1433" s="614" t="s">
        <v>2355</v>
      </c>
      <c r="B1433" s="614" t="s">
        <v>242</v>
      </c>
      <c r="C1433" s="614" t="s">
        <v>244</v>
      </c>
      <c r="D1433" s="614" t="s">
        <v>2354</v>
      </c>
      <c r="E1433" s="614" t="s">
        <v>2354</v>
      </c>
      <c r="F1433" s="615" t="str">
        <f t="shared" si="44"/>
        <v>PESQUISA EM TIC;INSTITUIÇÃO CREDENCIADA;GRANDE;;</v>
      </c>
      <c r="G1433" s="616" t="s">
        <v>1567</v>
      </c>
      <c r="H1433" s="617" t="str">
        <f t="shared" si="45"/>
        <v>O CAMPO A.8 NÃO PODE SER PREENCHIDO SE A INFORMAÇÃO DO CAMPO A.7 FOR DIFERENTE DE"EMPRESA BRASILEIRA".</v>
      </c>
    </row>
    <row r="1434" spans="1:8" ht="12" x14ac:dyDescent="0.3">
      <c r="A1434" s="614" t="s">
        <v>2355</v>
      </c>
      <c r="B1434" s="614" t="s">
        <v>242</v>
      </c>
      <c r="C1434" s="614" t="s">
        <v>2354</v>
      </c>
      <c r="D1434" s="614" t="s">
        <v>250</v>
      </c>
      <c r="E1434" s="614" t="s">
        <v>3</v>
      </c>
      <c r="F1434" s="615" t="str">
        <f t="shared" si="44"/>
        <v>PESQUISA EM TIC;INSTITUIÇÃO CREDENCIADA;;PÚBLICA;SIM</v>
      </c>
      <c r="G1434" s="616" t="s">
        <v>1567</v>
      </c>
      <c r="H1434" s="617" t="str">
        <f t="shared" si="45"/>
        <v>O CAMPO A.11 NÃO PODE SER PREENCHIDO SE A INFORMAÇÃO DO CAMPO A.7 FOR DIFERENTE DE"INSTITUIÇÃO CREDENCIADA" OU SE A INFIRMAÇÃO DO CAMPO A.10 FOR DIFERENTE DE "PRIVADA".</v>
      </c>
    </row>
    <row r="1435" spans="1:8" ht="12" x14ac:dyDescent="0.3">
      <c r="A1435" s="614" t="s">
        <v>2355</v>
      </c>
      <c r="B1435" s="614" t="s">
        <v>242</v>
      </c>
      <c r="C1435" s="614" t="s">
        <v>2354</v>
      </c>
      <c r="D1435" s="614" t="s">
        <v>250</v>
      </c>
      <c r="E1435" s="614" t="s">
        <v>4</v>
      </c>
      <c r="F1435" s="615" t="str">
        <f t="shared" si="44"/>
        <v>PESQUISA EM TIC;INSTITUIÇÃO CREDENCIADA;;PÚBLICA;NÃO</v>
      </c>
      <c r="G1435" s="616" t="s">
        <v>1567</v>
      </c>
      <c r="H1435" s="617" t="str">
        <f t="shared" si="45"/>
        <v>O CAMPO A.11 NÃO PODE SER PREENCHIDO SE A INFORMAÇÃO DO CAMPO A.7 FOR DIFERENTE DE"INSTITUIÇÃO CREDENCIADA" OU SE A INFIRMAÇÃO DO CAMPO A.10 FOR DIFERENTE DE "PRIVADA".</v>
      </c>
    </row>
    <row r="1436" spans="1:8" ht="12" x14ac:dyDescent="0.3">
      <c r="A1436" s="614" t="s">
        <v>2355</v>
      </c>
      <c r="B1436" s="614" t="s">
        <v>242</v>
      </c>
      <c r="C1436" s="614" t="s">
        <v>2354</v>
      </c>
      <c r="D1436" s="614" t="s">
        <v>250</v>
      </c>
      <c r="E1436" s="614" t="s">
        <v>2354</v>
      </c>
      <c r="F1436" s="615" t="str">
        <f t="shared" si="44"/>
        <v>PESQUISA EM TIC;INSTITUIÇÃO CREDENCIADA;;PÚBLICA;</v>
      </c>
      <c r="G1436" s="616" t="s">
        <v>1575</v>
      </c>
      <c r="H1436" s="617" t="str">
        <f t="shared" si="45"/>
        <v/>
      </c>
    </row>
    <row r="1437" spans="1:8" ht="12" x14ac:dyDescent="0.3">
      <c r="A1437" s="614" t="s">
        <v>2355</v>
      </c>
      <c r="B1437" s="614" t="s">
        <v>242</v>
      </c>
      <c r="C1437" s="614" t="s">
        <v>2354</v>
      </c>
      <c r="D1437" s="614" t="s">
        <v>251</v>
      </c>
      <c r="E1437" s="614" t="s">
        <v>3</v>
      </c>
      <c r="F1437" s="615" t="str">
        <f t="shared" si="44"/>
        <v>PESQUISA EM TIC;INSTITUIÇÃO CREDENCIADA;;PRIVADA;SIM</v>
      </c>
      <c r="G1437" s="616" t="s">
        <v>1575</v>
      </c>
      <c r="H1437" s="617" t="str">
        <f t="shared" si="45"/>
        <v/>
      </c>
    </row>
    <row r="1438" spans="1:8" ht="12" x14ac:dyDescent="0.3">
      <c r="A1438" s="614" t="s">
        <v>2355</v>
      </c>
      <c r="B1438" s="614" t="s">
        <v>242</v>
      </c>
      <c r="C1438" s="614" t="s">
        <v>2354</v>
      </c>
      <c r="D1438" s="614" t="s">
        <v>251</v>
      </c>
      <c r="E1438" s="614" t="s">
        <v>4</v>
      </c>
      <c r="F1438" s="615" t="str">
        <f t="shared" si="44"/>
        <v>PESQUISA EM TIC;INSTITUIÇÃO CREDENCIADA;;PRIVADA;NÃO</v>
      </c>
      <c r="G1438" s="616" t="s">
        <v>1575</v>
      </c>
      <c r="H1438" s="617" t="str">
        <f t="shared" si="45"/>
        <v/>
      </c>
    </row>
    <row r="1439" spans="1:8" ht="12" x14ac:dyDescent="0.3">
      <c r="A1439" s="614" t="s">
        <v>2355</v>
      </c>
      <c r="B1439" s="614" t="s">
        <v>242</v>
      </c>
      <c r="C1439" s="614" t="s">
        <v>2354</v>
      </c>
      <c r="D1439" s="614" t="s">
        <v>251</v>
      </c>
      <c r="E1439" s="614" t="s">
        <v>2354</v>
      </c>
      <c r="F1439" s="615" t="str">
        <f t="shared" si="44"/>
        <v>PESQUISA EM TIC;INSTITUIÇÃO CREDENCIADA;;PRIVADA;</v>
      </c>
      <c r="G1439" s="616" t="s">
        <v>1567</v>
      </c>
      <c r="H1439" s="617" t="str">
        <f t="shared" si="45"/>
        <v>O CAMPO A.11 É DE PREENCHIMENTO OBRIGATÓRIO SE A INFORMAÇÃO DO CAMPO A.7 FOR "INSTITUIÇÃO CREDENCIADA" E A INFORMAÇÃO DO CAMPO A.10 FOR "PRIVADA".</v>
      </c>
    </row>
    <row r="1440" spans="1:8" ht="12" x14ac:dyDescent="0.3">
      <c r="A1440" s="614" t="s">
        <v>2355</v>
      </c>
      <c r="B1440" s="614" t="s">
        <v>242</v>
      </c>
      <c r="C1440" s="614" t="s">
        <v>2354</v>
      </c>
      <c r="D1440" s="614" t="s">
        <v>2354</v>
      </c>
      <c r="E1440" s="614" t="s">
        <v>3</v>
      </c>
      <c r="F1440" s="615" t="str">
        <f t="shared" si="44"/>
        <v>PESQUISA EM TIC;INSTITUIÇÃO CREDENCIADA;;;SIM</v>
      </c>
      <c r="G1440" s="616" t="s">
        <v>1567</v>
      </c>
      <c r="H1440" s="617" t="str">
        <f t="shared" si="45"/>
        <v>O CAMPO A.10 É DE PREENCHIMENTO OBRIGATÓRIO SE A INFORMAÇÃO DO CAMPO A.7 FOR "INSTITUIÇÃO CREDENCIADA".</v>
      </c>
    </row>
    <row r="1441" spans="1:8" ht="12" x14ac:dyDescent="0.3">
      <c r="A1441" s="614" t="s">
        <v>2355</v>
      </c>
      <c r="B1441" s="614" t="s">
        <v>242</v>
      </c>
      <c r="C1441" s="614" t="s">
        <v>2354</v>
      </c>
      <c r="D1441" s="614" t="s">
        <v>2354</v>
      </c>
      <c r="E1441" s="614" t="s">
        <v>4</v>
      </c>
      <c r="F1441" s="615" t="str">
        <f t="shared" si="44"/>
        <v>PESQUISA EM TIC;INSTITUIÇÃO CREDENCIADA;;;NÃO</v>
      </c>
      <c r="G1441" s="616" t="s">
        <v>1567</v>
      </c>
      <c r="H1441" s="617" t="str">
        <f t="shared" si="45"/>
        <v>O CAMPO A.10 É DE PREENCHIMENTO OBRIGATÓRIO SE A INFORMAÇÃO DO CAMPO A.7 FOR "INSTITUIÇÃO CREDENCIADA".</v>
      </c>
    </row>
    <row r="1442" spans="1:8" ht="12" x14ac:dyDescent="0.3">
      <c r="A1442" s="614" t="s">
        <v>2355</v>
      </c>
      <c r="B1442" s="614" t="s">
        <v>242</v>
      </c>
      <c r="C1442" s="614" t="s">
        <v>2354</v>
      </c>
      <c r="D1442" s="614" t="s">
        <v>2354</v>
      </c>
      <c r="E1442" s="614" t="s">
        <v>2354</v>
      </c>
      <c r="F1442" s="615" t="str">
        <f t="shared" si="44"/>
        <v>PESQUISA EM TIC;INSTITUIÇÃO CREDENCIADA;;;</v>
      </c>
      <c r="G1442" s="616" t="s">
        <v>1567</v>
      </c>
      <c r="H1442" s="617" t="str">
        <f t="shared" si="45"/>
        <v>O CAMPO A.10 É DE PREENCHIMENTO OBRIGATÓRIO SE A INFORMAÇÃO DO CAMPO A.7 FOR "INSTITUIÇÃO CREDENCIADA".</v>
      </c>
    </row>
    <row r="1443" spans="1:8" ht="12" x14ac:dyDescent="0.3">
      <c r="A1443" s="614" t="s">
        <v>306</v>
      </c>
      <c r="B1443" s="614" t="s">
        <v>242</v>
      </c>
      <c r="C1443" s="614" t="s">
        <v>261</v>
      </c>
      <c r="D1443" s="614" t="s">
        <v>250</v>
      </c>
      <c r="E1443" s="614" t="s">
        <v>3</v>
      </c>
      <c r="F1443" s="615" t="str">
        <f t="shared" si="44"/>
        <v>PROTÓTIPO OU UNIDADE PILOTO;INSTITUIÇÃO CREDENCIADA;MICRO OU PEQUENO;PÚBLICA;SIM</v>
      </c>
      <c r="G1443" s="616" t="s">
        <v>1567</v>
      </c>
      <c r="H1443" s="617" t="str">
        <f t="shared" si="45"/>
        <v>O CAMPO A.8 NÃO PODE SER PREENCHIDO SE A INFORMAÇÃO DO CAMPO A.7 FOR DIFERENTE DE"EMPRESA BRASILEIRA".</v>
      </c>
    </row>
    <row r="1444" spans="1:8" ht="12" x14ac:dyDescent="0.3">
      <c r="A1444" s="614" t="s">
        <v>306</v>
      </c>
      <c r="B1444" s="614" t="s">
        <v>242</v>
      </c>
      <c r="C1444" s="614" t="s">
        <v>261</v>
      </c>
      <c r="D1444" s="614" t="s">
        <v>250</v>
      </c>
      <c r="E1444" s="614" t="s">
        <v>4</v>
      </c>
      <c r="F1444" s="615" t="str">
        <f t="shared" si="44"/>
        <v>PROTÓTIPO OU UNIDADE PILOTO;INSTITUIÇÃO CREDENCIADA;MICRO OU PEQUENO;PÚBLICA;NÃO</v>
      </c>
      <c r="G1444" s="616" t="s">
        <v>1567</v>
      </c>
      <c r="H1444" s="617" t="str">
        <f t="shared" si="45"/>
        <v>O CAMPO A.8 NÃO PODE SER PREENCHIDO SE A INFORMAÇÃO DO CAMPO A.7 FOR DIFERENTE DE"EMPRESA BRASILEIRA".</v>
      </c>
    </row>
    <row r="1445" spans="1:8" ht="12" x14ac:dyDescent="0.3">
      <c r="A1445" s="614" t="s">
        <v>306</v>
      </c>
      <c r="B1445" s="614" t="s">
        <v>242</v>
      </c>
      <c r="C1445" s="614" t="s">
        <v>261</v>
      </c>
      <c r="D1445" s="614" t="s">
        <v>250</v>
      </c>
      <c r="E1445" s="614" t="s">
        <v>2354</v>
      </c>
      <c r="F1445" s="615" t="str">
        <f t="shared" si="44"/>
        <v>PROTÓTIPO OU UNIDADE PILOTO;INSTITUIÇÃO CREDENCIADA;MICRO OU PEQUENO;PÚBLICA;</v>
      </c>
      <c r="G1445" s="616" t="s">
        <v>1567</v>
      </c>
      <c r="H1445" s="617" t="str">
        <f t="shared" si="45"/>
        <v>O CAMPO A.8 NÃO PODE SER PREENCHIDO SE A INFORMAÇÃO DO CAMPO A.7 FOR DIFERENTE DE"EMPRESA BRASILEIRA".</v>
      </c>
    </row>
    <row r="1446" spans="1:8" ht="12" x14ac:dyDescent="0.3">
      <c r="A1446" s="614" t="s">
        <v>306</v>
      </c>
      <c r="B1446" s="614" t="s">
        <v>242</v>
      </c>
      <c r="C1446" s="614" t="s">
        <v>261</v>
      </c>
      <c r="D1446" s="614" t="s">
        <v>251</v>
      </c>
      <c r="E1446" s="614" t="s">
        <v>3</v>
      </c>
      <c r="F1446" s="615" t="str">
        <f t="shared" si="44"/>
        <v>PROTÓTIPO OU UNIDADE PILOTO;INSTITUIÇÃO CREDENCIADA;MICRO OU PEQUENO;PRIVADA;SIM</v>
      </c>
      <c r="G1446" s="616" t="s">
        <v>1567</v>
      </c>
      <c r="H1446" s="617" t="str">
        <f t="shared" si="45"/>
        <v>O CAMPO A.8 NÃO PODE SER PREENCHIDO SE A INFORMAÇÃO DO CAMPO A.7 FOR DIFERENTE DE"EMPRESA BRASILEIRA".</v>
      </c>
    </row>
    <row r="1447" spans="1:8" ht="12" x14ac:dyDescent="0.3">
      <c r="A1447" s="614" t="s">
        <v>306</v>
      </c>
      <c r="B1447" s="614" t="s">
        <v>242</v>
      </c>
      <c r="C1447" s="614" t="s">
        <v>261</v>
      </c>
      <c r="D1447" s="614" t="s">
        <v>251</v>
      </c>
      <c r="E1447" s="614" t="s">
        <v>4</v>
      </c>
      <c r="F1447" s="615" t="str">
        <f t="shared" si="44"/>
        <v>PROTÓTIPO OU UNIDADE PILOTO;INSTITUIÇÃO CREDENCIADA;MICRO OU PEQUENO;PRIVADA;NÃO</v>
      </c>
      <c r="G1447" s="616" t="s">
        <v>1567</v>
      </c>
      <c r="H1447" s="617" t="str">
        <f t="shared" si="45"/>
        <v>O CAMPO A.8 NÃO PODE SER PREENCHIDO SE A INFORMAÇÃO DO CAMPO A.7 FOR DIFERENTE DE"EMPRESA BRASILEIRA".</v>
      </c>
    </row>
    <row r="1448" spans="1:8" ht="12" x14ac:dyDescent="0.3">
      <c r="A1448" s="614" t="s">
        <v>306</v>
      </c>
      <c r="B1448" s="614" t="s">
        <v>242</v>
      </c>
      <c r="C1448" s="614" t="s">
        <v>261</v>
      </c>
      <c r="D1448" s="614" t="s">
        <v>251</v>
      </c>
      <c r="E1448" s="614" t="s">
        <v>2354</v>
      </c>
      <c r="F1448" s="615" t="str">
        <f t="shared" si="44"/>
        <v>PROTÓTIPO OU UNIDADE PILOTO;INSTITUIÇÃO CREDENCIADA;MICRO OU PEQUENO;PRIVADA;</v>
      </c>
      <c r="G1448" s="616" t="s">
        <v>1567</v>
      </c>
      <c r="H1448" s="617" t="str">
        <f t="shared" si="45"/>
        <v>O CAMPO A.8 NÃO PODE SER PREENCHIDO SE A INFORMAÇÃO DO CAMPO A.7 FOR DIFERENTE DE"EMPRESA BRASILEIRA".</v>
      </c>
    </row>
    <row r="1449" spans="1:8" ht="12" x14ac:dyDescent="0.3">
      <c r="A1449" s="614" t="s">
        <v>306</v>
      </c>
      <c r="B1449" s="614" t="s">
        <v>242</v>
      </c>
      <c r="C1449" s="614" t="s">
        <v>261</v>
      </c>
      <c r="D1449" s="614" t="s">
        <v>2354</v>
      </c>
      <c r="E1449" s="614" t="s">
        <v>3</v>
      </c>
      <c r="F1449" s="615" t="str">
        <f t="shared" si="44"/>
        <v>PROTÓTIPO OU UNIDADE PILOTO;INSTITUIÇÃO CREDENCIADA;MICRO OU PEQUENO;;SIM</v>
      </c>
      <c r="G1449" s="616" t="s">
        <v>1567</v>
      </c>
      <c r="H1449" s="617" t="str">
        <f t="shared" si="45"/>
        <v>O CAMPO A.8 NÃO PODE SER PREENCHIDO SE A INFORMAÇÃO DO CAMPO A.7 FOR DIFERENTE DE"EMPRESA BRASILEIRA".</v>
      </c>
    </row>
    <row r="1450" spans="1:8" ht="12" x14ac:dyDescent="0.3">
      <c r="A1450" s="614" t="s">
        <v>306</v>
      </c>
      <c r="B1450" s="614" t="s">
        <v>242</v>
      </c>
      <c r="C1450" s="614" t="s">
        <v>261</v>
      </c>
      <c r="D1450" s="614" t="s">
        <v>2354</v>
      </c>
      <c r="E1450" s="614" t="s">
        <v>4</v>
      </c>
      <c r="F1450" s="615" t="str">
        <f t="shared" si="44"/>
        <v>PROTÓTIPO OU UNIDADE PILOTO;INSTITUIÇÃO CREDENCIADA;MICRO OU PEQUENO;;NÃO</v>
      </c>
      <c r="G1450" s="616" t="s">
        <v>1567</v>
      </c>
      <c r="H1450" s="617" t="str">
        <f t="shared" si="45"/>
        <v>O CAMPO A.8 NÃO PODE SER PREENCHIDO SE A INFORMAÇÃO DO CAMPO A.7 FOR DIFERENTE DE"EMPRESA BRASILEIRA".</v>
      </c>
    </row>
    <row r="1451" spans="1:8" ht="12" x14ac:dyDescent="0.3">
      <c r="A1451" s="614" t="s">
        <v>306</v>
      </c>
      <c r="B1451" s="614" t="s">
        <v>242</v>
      </c>
      <c r="C1451" s="614" t="s">
        <v>261</v>
      </c>
      <c r="D1451" s="614" t="s">
        <v>2354</v>
      </c>
      <c r="E1451" s="614" t="s">
        <v>2354</v>
      </c>
      <c r="F1451" s="615" t="str">
        <f t="shared" si="44"/>
        <v>PROTÓTIPO OU UNIDADE PILOTO;INSTITUIÇÃO CREDENCIADA;MICRO OU PEQUENO;;</v>
      </c>
      <c r="G1451" s="616" t="s">
        <v>1567</v>
      </c>
      <c r="H1451" s="617" t="str">
        <f t="shared" si="45"/>
        <v>O CAMPO A.8 NÃO PODE SER PREENCHIDO SE A INFORMAÇÃO DO CAMPO A.7 FOR DIFERENTE DE"EMPRESA BRASILEIRA".</v>
      </c>
    </row>
    <row r="1452" spans="1:8" ht="12" x14ac:dyDescent="0.3">
      <c r="A1452" s="614" t="s">
        <v>306</v>
      </c>
      <c r="B1452" s="614" t="s">
        <v>242</v>
      </c>
      <c r="C1452" s="614" t="s">
        <v>243</v>
      </c>
      <c r="D1452" s="614" t="s">
        <v>250</v>
      </c>
      <c r="E1452" s="614" t="s">
        <v>3</v>
      </c>
      <c r="F1452" s="615" t="str">
        <f t="shared" si="44"/>
        <v>PROTÓTIPO OU UNIDADE PILOTO;INSTITUIÇÃO CREDENCIADA;MÉDIO;PÚBLICA;SIM</v>
      </c>
      <c r="G1452" s="616" t="s">
        <v>1567</v>
      </c>
      <c r="H1452" s="617" t="str">
        <f t="shared" si="45"/>
        <v>O CAMPO A.8 NÃO PODE SER PREENCHIDO SE A INFORMAÇÃO DO CAMPO A.7 FOR DIFERENTE DE"EMPRESA BRASILEIRA".</v>
      </c>
    </row>
    <row r="1453" spans="1:8" ht="12" x14ac:dyDescent="0.3">
      <c r="A1453" s="614" t="s">
        <v>306</v>
      </c>
      <c r="B1453" s="614" t="s">
        <v>242</v>
      </c>
      <c r="C1453" s="614" t="s">
        <v>243</v>
      </c>
      <c r="D1453" s="614" t="s">
        <v>250</v>
      </c>
      <c r="E1453" s="614" t="s">
        <v>4</v>
      </c>
      <c r="F1453" s="615" t="str">
        <f t="shared" si="44"/>
        <v>PROTÓTIPO OU UNIDADE PILOTO;INSTITUIÇÃO CREDENCIADA;MÉDIO;PÚBLICA;NÃO</v>
      </c>
      <c r="G1453" s="616" t="s">
        <v>1567</v>
      </c>
      <c r="H1453" s="617" t="str">
        <f t="shared" si="45"/>
        <v>O CAMPO A.8 NÃO PODE SER PREENCHIDO SE A INFORMAÇÃO DO CAMPO A.7 FOR DIFERENTE DE"EMPRESA BRASILEIRA".</v>
      </c>
    </row>
    <row r="1454" spans="1:8" ht="12" x14ac:dyDescent="0.3">
      <c r="A1454" s="614" t="s">
        <v>306</v>
      </c>
      <c r="B1454" s="614" t="s">
        <v>242</v>
      </c>
      <c r="C1454" s="614" t="s">
        <v>243</v>
      </c>
      <c r="D1454" s="614" t="s">
        <v>250</v>
      </c>
      <c r="E1454" s="614" t="s">
        <v>2354</v>
      </c>
      <c r="F1454" s="615" t="str">
        <f t="shared" si="44"/>
        <v>PROTÓTIPO OU UNIDADE PILOTO;INSTITUIÇÃO CREDENCIADA;MÉDIO;PÚBLICA;</v>
      </c>
      <c r="G1454" s="616" t="s">
        <v>1567</v>
      </c>
      <c r="H1454" s="617" t="str">
        <f t="shared" si="45"/>
        <v>O CAMPO A.8 NÃO PODE SER PREENCHIDO SE A INFORMAÇÃO DO CAMPO A.7 FOR DIFERENTE DE"EMPRESA BRASILEIRA".</v>
      </c>
    </row>
    <row r="1455" spans="1:8" ht="12" x14ac:dyDescent="0.3">
      <c r="A1455" s="614" t="s">
        <v>306</v>
      </c>
      <c r="B1455" s="614" t="s">
        <v>242</v>
      </c>
      <c r="C1455" s="614" t="s">
        <v>243</v>
      </c>
      <c r="D1455" s="614" t="s">
        <v>251</v>
      </c>
      <c r="E1455" s="614" t="s">
        <v>3</v>
      </c>
      <c r="F1455" s="615" t="str">
        <f t="shared" si="44"/>
        <v>PROTÓTIPO OU UNIDADE PILOTO;INSTITUIÇÃO CREDENCIADA;MÉDIO;PRIVADA;SIM</v>
      </c>
      <c r="G1455" s="616" t="s">
        <v>1567</v>
      </c>
      <c r="H1455" s="617" t="str">
        <f t="shared" si="45"/>
        <v>O CAMPO A.8 NÃO PODE SER PREENCHIDO SE A INFORMAÇÃO DO CAMPO A.7 FOR DIFERENTE DE"EMPRESA BRASILEIRA".</v>
      </c>
    </row>
    <row r="1456" spans="1:8" ht="12" x14ac:dyDescent="0.3">
      <c r="A1456" s="614" t="s">
        <v>306</v>
      </c>
      <c r="B1456" s="614" t="s">
        <v>242</v>
      </c>
      <c r="C1456" s="614" t="s">
        <v>243</v>
      </c>
      <c r="D1456" s="614" t="s">
        <v>251</v>
      </c>
      <c r="E1456" s="614" t="s">
        <v>4</v>
      </c>
      <c r="F1456" s="615" t="str">
        <f t="shared" si="44"/>
        <v>PROTÓTIPO OU UNIDADE PILOTO;INSTITUIÇÃO CREDENCIADA;MÉDIO;PRIVADA;NÃO</v>
      </c>
      <c r="G1456" s="616" t="s">
        <v>1567</v>
      </c>
      <c r="H1456" s="617" t="str">
        <f t="shared" si="45"/>
        <v>O CAMPO A.8 NÃO PODE SER PREENCHIDO SE A INFORMAÇÃO DO CAMPO A.7 FOR DIFERENTE DE"EMPRESA BRASILEIRA".</v>
      </c>
    </row>
    <row r="1457" spans="1:8" ht="12" x14ac:dyDescent="0.3">
      <c r="A1457" s="614" t="s">
        <v>306</v>
      </c>
      <c r="B1457" s="614" t="s">
        <v>242</v>
      </c>
      <c r="C1457" s="614" t="s">
        <v>243</v>
      </c>
      <c r="D1457" s="614" t="s">
        <v>251</v>
      </c>
      <c r="E1457" s="614" t="s">
        <v>2354</v>
      </c>
      <c r="F1457" s="615" t="str">
        <f t="shared" si="44"/>
        <v>PROTÓTIPO OU UNIDADE PILOTO;INSTITUIÇÃO CREDENCIADA;MÉDIO;PRIVADA;</v>
      </c>
      <c r="G1457" s="616" t="s">
        <v>1567</v>
      </c>
      <c r="H1457" s="617" t="str">
        <f t="shared" si="45"/>
        <v>O CAMPO A.8 NÃO PODE SER PREENCHIDO SE A INFORMAÇÃO DO CAMPO A.7 FOR DIFERENTE DE"EMPRESA BRASILEIRA".</v>
      </c>
    </row>
    <row r="1458" spans="1:8" ht="12" x14ac:dyDescent="0.3">
      <c r="A1458" s="614" t="s">
        <v>306</v>
      </c>
      <c r="B1458" s="614" t="s">
        <v>242</v>
      </c>
      <c r="C1458" s="614" t="s">
        <v>243</v>
      </c>
      <c r="D1458" s="614" t="s">
        <v>2354</v>
      </c>
      <c r="E1458" s="614" t="s">
        <v>3</v>
      </c>
      <c r="F1458" s="615" t="str">
        <f t="shared" si="44"/>
        <v>PROTÓTIPO OU UNIDADE PILOTO;INSTITUIÇÃO CREDENCIADA;MÉDIO;;SIM</v>
      </c>
      <c r="G1458" s="616" t="s">
        <v>1567</v>
      </c>
      <c r="H1458" s="617" t="str">
        <f t="shared" si="45"/>
        <v>O CAMPO A.8 NÃO PODE SER PREENCHIDO SE A INFORMAÇÃO DO CAMPO A.7 FOR DIFERENTE DE"EMPRESA BRASILEIRA".</v>
      </c>
    </row>
    <row r="1459" spans="1:8" ht="12" x14ac:dyDescent="0.3">
      <c r="A1459" s="614" t="s">
        <v>306</v>
      </c>
      <c r="B1459" s="614" t="s">
        <v>242</v>
      </c>
      <c r="C1459" s="614" t="s">
        <v>243</v>
      </c>
      <c r="D1459" s="614" t="s">
        <v>2354</v>
      </c>
      <c r="E1459" s="614" t="s">
        <v>4</v>
      </c>
      <c r="F1459" s="615" t="str">
        <f t="shared" si="44"/>
        <v>PROTÓTIPO OU UNIDADE PILOTO;INSTITUIÇÃO CREDENCIADA;MÉDIO;;NÃO</v>
      </c>
      <c r="G1459" s="616" t="s">
        <v>1567</v>
      </c>
      <c r="H1459" s="617" t="str">
        <f t="shared" si="45"/>
        <v>O CAMPO A.8 NÃO PODE SER PREENCHIDO SE A INFORMAÇÃO DO CAMPO A.7 FOR DIFERENTE DE"EMPRESA BRASILEIRA".</v>
      </c>
    </row>
    <row r="1460" spans="1:8" ht="12" x14ac:dyDescent="0.3">
      <c r="A1460" s="614" t="s">
        <v>306</v>
      </c>
      <c r="B1460" s="614" t="s">
        <v>242</v>
      </c>
      <c r="C1460" s="614" t="s">
        <v>243</v>
      </c>
      <c r="D1460" s="614" t="s">
        <v>2354</v>
      </c>
      <c r="E1460" s="614" t="s">
        <v>2354</v>
      </c>
      <c r="F1460" s="615" t="str">
        <f t="shared" si="44"/>
        <v>PROTÓTIPO OU UNIDADE PILOTO;INSTITUIÇÃO CREDENCIADA;MÉDIO;;</v>
      </c>
      <c r="G1460" s="616" t="s">
        <v>1567</v>
      </c>
      <c r="H1460" s="617" t="str">
        <f t="shared" si="45"/>
        <v>O CAMPO A.8 NÃO PODE SER PREENCHIDO SE A INFORMAÇÃO DO CAMPO A.7 FOR DIFERENTE DE"EMPRESA BRASILEIRA".</v>
      </c>
    </row>
    <row r="1461" spans="1:8" ht="12" x14ac:dyDescent="0.3">
      <c r="A1461" s="614" t="s">
        <v>306</v>
      </c>
      <c r="B1461" s="614" t="s">
        <v>242</v>
      </c>
      <c r="C1461" s="614" t="s">
        <v>244</v>
      </c>
      <c r="D1461" s="614" t="s">
        <v>250</v>
      </c>
      <c r="E1461" s="614" t="s">
        <v>3</v>
      </c>
      <c r="F1461" s="615" t="str">
        <f t="shared" si="44"/>
        <v>PROTÓTIPO OU UNIDADE PILOTO;INSTITUIÇÃO CREDENCIADA;GRANDE;PÚBLICA;SIM</v>
      </c>
      <c r="G1461" s="616" t="s">
        <v>1567</v>
      </c>
      <c r="H1461" s="617" t="str">
        <f t="shared" si="45"/>
        <v>O CAMPO A.8 NÃO PODE SER PREENCHIDO SE A INFORMAÇÃO DO CAMPO A.7 FOR DIFERENTE DE"EMPRESA BRASILEIRA".</v>
      </c>
    </row>
    <row r="1462" spans="1:8" ht="12" x14ac:dyDescent="0.3">
      <c r="A1462" s="614" t="s">
        <v>306</v>
      </c>
      <c r="B1462" s="614" t="s">
        <v>242</v>
      </c>
      <c r="C1462" s="614" t="s">
        <v>244</v>
      </c>
      <c r="D1462" s="614" t="s">
        <v>250</v>
      </c>
      <c r="E1462" s="614" t="s">
        <v>4</v>
      </c>
      <c r="F1462" s="615" t="str">
        <f t="shared" si="44"/>
        <v>PROTÓTIPO OU UNIDADE PILOTO;INSTITUIÇÃO CREDENCIADA;GRANDE;PÚBLICA;NÃO</v>
      </c>
      <c r="G1462" s="616" t="s">
        <v>1567</v>
      </c>
      <c r="H1462" s="617" t="str">
        <f t="shared" si="45"/>
        <v>O CAMPO A.8 NÃO PODE SER PREENCHIDO SE A INFORMAÇÃO DO CAMPO A.7 FOR DIFERENTE DE"EMPRESA BRASILEIRA".</v>
      </c>
    </row>
    <row r="1463" spans="1:8" ht="12" x14ac:dyDescent="0.3">
      <c r="A1463" s="614" t="s">
        <v>306</v>
      </c>
      <c r="B1463" s="614" t="s">
        <v>242</v>
      </c>
      <c r="C1463" s="614" t="s">
        <v>244</v>
      </c>
      <c r="D1463" s="614" t="s">
        <v>250</v>
      </c>
      <c r="E1463" s="614" t="s">
        <v>2354</v>
      </c>
      <c r="F1463" s="615" t="str">
        <f t="shared" si="44"/>
        <v>PROTÓTIPO OU UNIDADE PILOTO;INSTITUIÇÃO CREDENCIADA;GRANDE;PÚBLICA;</v>
      </c>
      <c r="G1463" s="616" t="s">
        <v>1567</v>
      </c>
      <c r="H1463" s="617" t="str">
        <f t="shared" si="45"/>
        <v>O CAMPO A.8 NÃO PODE SER PREENCHIDO SE A INFORMAÇÃO DO CAMPO A.7 FOR DIFERENTE DE"EMPRESA BRASILEIRA".</v>
      </c>
    </row>
    <row r="1464" spans="1:8" ht="12" x14ac:dyDescent="0.3">
      <c r="A1464" s="614" t="s">
        <v>306</v>
      </c>
      <c r="B1464" s="614" t="s">
        <v>242</v>
      </c>
      <c r="C1464" s="614" t="s">
        <v>244</v>
      </c>
      <c r="D1464" s="614" t="s">
        <v>251</v>
      </c>
      <c r="E1464" s="614" t="s">
        <v>3</v>
      </c>
      <c r="F1464" s="615" t="str">
        <f t="shared" si="44"/>
        <v>PROTÓTIPO OU UNIDADE PILOTO;INSTITUIÇÃO CREDENCIADA;GRANDE;PRIVADA;SIM</v>
      </c>
      <c r="G1464" s="616" t="s">
        <v>1567</v>
      </c>
      <c r="H1464" s="617" t="str">
        <f t="shared" si="45"/>
        <v>O CAMPO A.8 NÃO PODE SER PREENCHIDO SE A INFORMAÇÃO DO CAMPO A.7 FOR DIFERENTE DE"EMPRESA BRASILEIRA".</v>
      </c>
    </row>
    <row r="1465" spans="1:8" ht="12" x14ac:dyDescent="0.3">
      <c r="A1465" s="614" t="s">
        <v>306</v>
      </c>
      <c r="B1465" s="614" t="s">
        <v>242</v>
      </c>
      <c r="C1465" s="614" t="s">
        <v>244</v>
      </c>
      <c r="D1465" s="614" t="s">
        <v>251</v>
      </c>
      <c r="E1465" s="614" t="s">
        <v>4</v>
      </c>
      <c r="F1465" s="615" t="str">
        <f t="shared" si="44"/>
        <v>PROTÓTIPO OU UNIDADE PILOTO;INSTITUIÇÃO CREDENCIADA;GRANDE;PRIVADA;NÃO</v>
      </c>
      <c r="G1465" s="616" t="s">
        <v>1567</v>
      </c>
      <c r="H1465" s="617" t="str">
        <f t="shared" si="45"/>
        <v>O CAMPO A.8 NÃO PODE SER PREENCHIDO SE A INFORMAÇÃO DO CAMPO A.7 FOR DIFERENTE DE"EMPRESA BRASILEIRA".</v>
      </c>
    </row>
    <row r="1466" spans="1:8" ht="12" x14ac:dyDescent="0.3">
      <c r="A1466" s="614" t="s">
        <v>306</v>
      </c>
      <c r="B1466" s="614" t="s">
        <v>242</v>
      </c>
      <c r="C1466" s="614" t="s">
        <v>244</v>
      </c>
      <c r="D1466" s="614" t="s">
        <v>251</v>
      </c>
      <c r="E1466" s="614" t="s">
        <v>2354</v>
      </c>
      <c r="F1466" s="615" t="str">
        <f t="shared" si="44"/>
        <v>PROTÓTIPO OU UNIDADE PILOTO;INSTITUIÇÃO CREDENCIADA;GRANDE;PRIVADA;</v>
      </c>
      <c r="G1466" s="616" t="s">
        <v>1567</v>
      </c>
      <c r="H1466" s="617" t="str">
        <f t="shared" si="45"/>
        <v>O CAMPO A.8 NÃO PODE SER PREENCHIDO SE A INFORMAÇÃO DO CAMPO A.7 FOR DIFERENTE DE"EMPRESA BRASILEIRA".</v>
      </c>
    </row>
    <row r="1467" spans="1:8" ht="12" x14ac:dyDescent="0.3">
      <c r="A1467" s="614" t="s">
        <v>306</v>
      </c>
      <c r="B1467" s="614" t="s">
        <v>242</v>
      </c>
      <c r="C1467" s="614" t="s">
        <v>244</v>
      </c>
      <c r="D1467" s="614" t="s">
        <v>2354</v>
      </c>
      <c r="E1467" s="614" t="s">
        <v>3</v>
      </c>
      <c r="F1467" s="615" t="str">
        <f t="shared" si="44"/>
        <v>PROTÓTIPO OU UNIDADE PILOTO;INSTITUIÇÃO CREDENCIADA;GRANDE;;SIM</v>
      </c>
      <c r="G1467" s="616" t="s">
        <v>1567</v>
      </c>
      <c r="H1467" s="617" t="str">
        <f t="shared" si="45"/>
        <v>O CAMPO A.8 NÃO PODE SER PREENCHIDO SE A INFORMAÇÃO DO CAMPO A.7 FOR DIFERENTE DE"EMPRESA BRASILEIRA".</v>
      </c>
    </row>
    <row r="1468" spans="1:8" ht="12" x14ac:dyDescent="0.3">
      <c r="A1468" s="614" t="s">
        <v>306</v>
      </c>
      <c r="B1468" s="614" t="s">
        <v>242</v>
      </c>
      <c r="C1468" s="614" t="s">
        <v>244</v>
      </c>
      <c r="D1468" s="614" t="s">
        <v>2354</v>
      </c>
      <c r="E1468" s="614" t="s">
        <v>4</v>
      </c>
      <c r="F1468" s="615" t="str">
        <f t="shared" si="44"/>
        <v>PROTÓTIPO OU UNIDADE PILOTO;INSTITUIÇÃO CREDENCIADA;GRANDE;;NÃO</v>
      </c>
      <c r="G1468" s="616" t="s">
        <v>1567</v>
      </c>
      <c r="H1468" s="617" t="str">
        <f t="shared" si="45"/>
        <v>O CAMPO A.8 NÃO PODE SER PREENCHIDO SE A INFORMAÇÃO DO CAMPO A.7 FOR DIFERENTE DE"EMPRESA BRASILEIRA".</v>
      </c>
    </row>
    <row r="1469" spans="1:8" ht="12" x14ac:dyDescent="0.3">
      <c r="A1469" s="614" t="s">
        <v>306</v>
      </c>
      <c r="B1469" s="614" t="s">
        <v>242</v>
      </c>
      <c r="C1469" s="614" t="s">
        <v>244</v>
      </c>
      <c r="D1469" s="614" t="s">
        <v>2354</v>
      </c>
      <c r="E1469" s="614" t="s">
        <v>2354</v>
      </c>
      <c r="F1469" s="615" t="str">
        <f t="shared" si="44"/>
        <v>PROTÓTIPO OU UNIDADE PILOTO;INSTITUIÇÃO CREDENCIADA;GRANDE;;</v>
      </c>
      <c r="G1469" s="616" t="s">
        <v>1567</v>
      </c>
      <c r="H1469" s="617" t="str">
        <f t="shared" si="45"/>
        <v>O CAMPO A.8 NÃO PODE SER PREENCHIDO SE A INFORMAÇÃO DO CAMPO A.7 FOR DIFERENTE DE"EMPRESA BRASILEIRA".</v>
      </c>
    </row>
    <row r="1470" spans="1:8" ht="12" x14ac:dyDescent="0.3">
      <c r="A1470" s="614" t="s">
        <v>306</v>
      </c>
      <c r="B1470" s="614" t="s">
        <v>242</v>
      </c>
      <c r="C1470" s="614" t="s">
        <v>2354</v>
      </c>
      <c r="D1470" s="614" t="s">
        <v>250</v>
      </c>
      <c r="E1470" s="614" t="s">
        <v>3</v>
      </c>
      <c r="F1470" s="615" t="str">
        <f t="shared" si="44"/>
        <v>PROTÓTIPO OU UNIDADE PILOTO;INSTITUIÇÃO CREDENCIADA;;PÚBLICA;SIM</v>
      </c>
      <c r="G1470" s="616" t="s">
        <v>1567</v>
      </c>
      <c r="H1470" s="617" t="str">
        <f t="shared" si="45"/>
        <v>O CAMPO A.11 NÃO PODE SER PREENCHIDO SE A INFORMAÇÃO DO CAMPO A.7 FOR DIFERENTE DE"INSTITUIÇÃO CREDENCIADA" OU SE A INFIRMAÇÃO DO CAMPO A.10 FOR DIFERENTE DE "PRIVADA".</v>
      </c>
    </row>
    <row r="1471" spans="1:8" ht="12" x14ac:dyDescent="0.3">
      <c r="A1471" s="614" t="s">
        <v>306</v>
      </c>
      <c r="B1471" s="614" t="s">
        <v>242</v>
      </c>
      <c r="C1471" s="614" t="s">
        <v>2354</v>
      </c>
      <c r="D1471" s="614" t="s">
        <v>250</v>
      </c>
      <c r="E1471" s="614" t="s">
        <v>4</v>
      </c>
      <c r="F1471" s="615" t="str">
        <f t="shared" si="44"/>
        <v>PROTÓTIPO OU UNIDADE PILOTO;INSTITUIÇÃO CREDENCIADA;;PÚBLICA;NÃO</v>
      </c>
      <c r="G1471" s="616" t="s">
        <v>1567</v>
      </c>
      <c r="H1471" s="617" t="str">
        <f t="shared" si="45"/>
        <v>O CAMPO A.11 NÃO PODE SER PREENCHIDO SE A INFORMAÇÃO DO CAMPO A.7 FOR DIFERENTE DE"INSTITUIÇÃO CREDENCIADA" OU SE A INFIRMAÇÃO DO CAMPO A.10 FOR DIFERENTE DE "PRIVADA".</v>
      </c>
    </row>
    <row r="1472" spans="1:8" ht="12" x14ac:dyDescent="0.3">
      <c r="A1472" s="614" t="s">
        <v>306</v>
      </c>
      <c r="B1472" s="614" t="s">
        <v>242</v>
      </c>
      <c r="C1472" s="614" t="s">
        <v>2354</v>
      </c>
      <c r="D1472" s="614" t="s">
        <v>250</v>
      </c>
      <c r="E1472" s="614" t="s">
        <v>2354</v>
      </c>
      <c r="F1472" s="615" t="str">
        <f t="shared" si="44"/>
        <v>PROTÓTIPO OU UNIDADE PILOTO;INSTITUIÇÃO CREDENCIADA;;PÚBLICA;</v>
      </c>
      <c r="G1472" s="616" t="s">
        <v>1575</v>
      </c>
      <c r="H1472" s="617" t="str">
        <f t="shared" si="45"/>
        <v/>
      </c>
    </row>
    <row r="1473" spans="1:8" ht="12" x14ac:dyDescent="0.3">
      <c r="A1473" s="614" t="s">
        <v>306</v>
      </c>
      <c r="B1473" s="614" t="s">
        <v>242</v>
      </c>
      <c r="C1473" s="614" t="s">
        <v>2354</v>
      </c>
      <c r="D1473" s="614" t="s">
        <v>251</v>
      </c>
      <c r="E1473" s="614" t="s">
        <v>3</v>
      </c>
      <c r="F1473" s="615" t="str">
        <f t="shared" si="44"/>
        <v>PROTÓTIPO OU UNIDADE PILOTO;INSTITUIÇÃO CREDENCIADA;;PRIVADA;SIM</v>
      </c>
      <c r="G1473" s="616" t="s">
        <v>1575</v>
      </c>
      <c r="H1473" s="617" t="str">
        <f t="shared" si="45"/>
        <v/>
      </c>
    </row>
    <row r="1474" spans="1:8" ht="12" x14ac:dyDescent="0.3">
      <c r="A1474" s="614" t="s">
        <v>306</v>
      </c>
      <c r="B1474" s="614" t="s">
        <v>242</v>
      </c>
      <c r="C1474" s="614" t="s">
        <v>2354</v>
      </c>
      <c r="D1474" s="614" t="s">
        <v>251</v>
      </c>
      <c r="E1474" s="614" t="s">
        <v>4</v>
      </c>
      <c r="F1474" s="615" t="str">
        <f t="shared" si="44"/>
        <v>PROTÓTIPO OU UNIDADE PILOTO;INSTITUIÇÃO CREDENCIADA;;PRIVADA;NÃO</v>
      </c>
      <c r="G1474" s="616" t="s">
        <v>1575</v>
      </c>
      <c r="H1474" s="617" t="str">
        <f t="shared" si="45"/>
        <v/>
      </c>
    </row>
    <row r="1475" spans="1:8" ht="12" x14ac:dyDescent="0.3">
      <c r="A1475" s="614" t="s">
        <v>306</v>
      </c>
      <c r="B1475" s="614" t="s">
        <v>242</v>
      </c>
      <c r="C1475" s="614" t="s">
        <v>2354</v>
      </c>
      <c r="D1475" s="614" t="s">
        <v>251</v>
      </c>
      <c r="E1475" s="614" t="s">
        <v>2354</v>
      </c>
      <c r="F1475" s="615" t="str">
        <f t="shared" ref="F1475:F1538" si="46">CONCATENATE(A1475,";",B1475,";",C1475,";",D1475,";",E1475)</f>
        <v>PROTÓTIPO OU UNIDADE PILOTO;INSTITUIÇÃO CREDENCIADA;;PRIVADA;</v>
      </c>
      <c r="G1475" s="616" t="s">
        <v>1567</v>
      </c>
      <c r="H1475" s="617" t="str">
        <f t="shared" ref="H1475:H1538" si="47">IF(AND(B1475=$J$7,C1475=""),$K$12,IF(AND(B1475&lt;&gt;$J$7,C1475&lt;&gt;""),$K$13,IF(AND(B1475=$J$5,D1475=""),$K$14,IF(AND(B1475&lt;&gt;$J$5,D1475&lt;&gt;""),$K$15,IF(AND(B1475=$J$5,D1475=$M$6,E1475=""),$K$16,IF(AND(OR(B1475&lt;&gt;$J$5,D1475&lt;&gt;$M$6),E1475&lt;&gt;""),$K$17,IF(G1475="N",$K$18,"")))))))</f>
        <v>O CAMPO A.11 É DE PREENCHIMENTO OBRIGATÓRIO SE A INFORMAÇÃO DO CAMPO A.7 FOR "INSTITUIÇÃO CREDENCIADA" E A INFORMAÇÃO DO CAMPO A.10 FOR "PRIVADA".</v>
      </c>
    </row>
    <row r="1476" spans="1:8" ht="12" x14ac:dyDescent="0.3">
      <c r="A1476" s="614" t="s">
        <v>306</v>
      </c>
      <c r="B1476" s="614" t="s">
        <v>242</v>
      </c>
      <c r="C1476" s="614" t="s">
        <v>2354</v>
      </c>
      <c r="D1476" s="614" t="s">
        <v>2354</v>
      </c>
      <c r="E1476" s="614" t="s">
        <v>3</v>
      </c>
      <c r="F1476" s="615" t="str">
        <f t="shared" si="46"/>
        <v>PROTÓTIPO OU UNIDADE PILOTO;INSTITUIÇÃO CREDENCIADA;;;SIM</v>
      </c>
      <c r="G1476" s="616" t="s">
        <v>1567</v>
      </c>
      <c r="H1476" s="617" t="str">
        <f t="shared" si="47"/>
        <v>O CAMPO A.10 É DE PREENCHIMENTO OBRIGATÓRIO SE A INFORMAÇÃO DO CAMPO A.7 FOR "INSTITUIÇÃO CREDENCIADA".</v>
      </c>
    </row>
    <row r="1477" spans="1:8" ht="12" x14ac:dyDescent="0.3">
      <c r="A1477" s="614" t="s">
        <v>306</v>
      </c>
      <c r="B1477" s="614" t="s">
        <v>242</v>
      </c>
      <c r="C1477" s="614" t="s">
        <v>2354</v>
      </c>
      <c r="D1477" s="614" t="s">
        <v>2354</v>
      </c>
      <c r="E1477" s="614" t="s">
        <v>4</v>
      </c>
      <c r="F1477" s="615" t="str">
        <f t="shared" si="46"/>
        <v>PROTÓTIPO OU UNIDADE PILOTO;INSTITUIÇÃO CREDENCIADA;;;NÃO</v>
      </c>
      <c r="G1477" s="616" t="s">
        <v>1567</v>
      </c>
      <c r="H1477" s="617" t="str">
        <f t="shared" si="47"/>
        <v>O CAMPO A.10 É DE PREENCHIMENTO OBRIGATÓRIO SE A INFORMAÇÃO DO CAMPO A.7 FOR "INSTITUIÇÃO CREDENCIADA".</v>
      </c>
    </row>
    <row r="1478" spans="1:8" ht="12" x14ac:dyDescent="0.3">
      <c r="A1478" s="614" t="s">
        <v>306</v>
      </c>
      <c r="B1478" s="614" t="s">
        <v>242</v>
      </c>
      <c r="C1478" s="614" t="s">
        <v>2354</v>
      </c>
      <c r="D1478" s="614" t="s">
        <v>2354</v>
      </c>
      <c r="E1478" s="614" t="s">
        <v>2354</v>
      </c>
      <c r="F1478" s="615" t="str">
        <f t="shared" si="46"/>
        <v>PROTÓTIPO OU UNIDADE PILOTO;INSTITUIÇÃO CREDENCIADA;;;</v>
      </c>
      <c r="G1478" s="616" t="s">
        <v>1567</v>
      </c>
      <c r="H1478" s="617" t="str">
        <f t="shared" si="47"/>
        <v>O CAMPO A.10 É DE PREENCHIMENTO OBRIGATÓRIO SE A INFORMAÇÃO DO CAMPO A.7 FOR "INSTITUIÇÃO CREDENCIADA".</v>
      </c>
    </row>
    <row r="1479" spans="1:8" ht="12" x14ac:dyDescent="0.3">
      <c r="A1479" s="614" t="s">
        <v>2046</v>
      </c>
      <c r="B1479" s="614" t="s">
        <v>242</v>
      </c>
      <c r="C1479" s="614" t="s">
        <v>261</v>
      </c>
      <c r="D1479" s="614" t="s">
        <v>250</v>
      </c>
      <c r="E1479" s="614" t="s">
        <v>3</v>
      </c>
      <c r="F1479" s="615" t="str">
        <f t="shared" si="46"/>
        <v>CAPACITAÇÃO TÉCNICA DE FORNECEDORES;INSTITUIÇÃO CREDENCIADA;MICRO OU PEQUENO;PÚBLICA;SIM</v>
      </c>
      <c r="G1479" s="616" t="s">
        <v>1567</v>
      </c>
      <c r="H1479" s="617" t="str">
        <f t="shared" si="47"/>
        <v>O CAMPO A.8 NÃO PODE SER PREENCHIDO SE A INFORMAÇÃO DO CAMPO A.7 FOR DIFERENTE DE"EMPRESA BRASILEIRA".</v>
      </c>
    </row>
    <row r="1480" spans="1:8" ht="12" x14ac:dyDescent="0.3">
      <c r="A1480" s="614" t="s">
        <v>2046</v>
      </c>
      <c r="B1480" s="614" t="s">
        <v>242</v>
      </c>
      <c r="C1480" s="614" t="s">
        <v>261</v>
      </c>
      <c r="D1480" s="614" t="s">
        <v>250</v>
      </c>
      <c r="E1480" s="614" t="s">
        <v>4</v>
      </c>
      <c r="F1480" s="615" t="str">
        <f t="shared" si="46"/>
        <v>CAPACITAÇÃO TÉCNICA DE FORNECEDORES;INSTITUIÇÃO CREDENCIADA;MICRO OU PEQUENO;PÚBLICA;NÃO</v>
      </c>
      <c r="G1480" s="616" t="s">
        <v>1567</v>
      </c>
      <c r="H1480" s="617" t="str">
        <f t="shared" si="47"/>
        <v>O CAMPO A.8 NÃO PODE SER PREENCHIDO SE A INFORMAÇÃO DO CAMPO A.7 FOR DIFERENTE DE"EMPRESA BRASILEIRA".</v>
      </c>
    </row>
    <row r="1481" spans="1:8" ht="12" x14ac:dyDescent="0.3">
      <c r="A1481" s="614" t="s">
        <v>2046</v>
      </c>
      <c r="B1481" s="614" t="s">
        <v>242</v>
      </c>
      <c r="C1481" s="614" t="s">
        <v>261</v>
      </c>
      <c r="D1481" s="614" t="s">
        <v>250</v>
      </c>
      <c r="E1481" s="614" t="s">
        <v>2354</v>
      </c>
      <c r="F1481" s="615" t="str">
        <f t="shared" si="46"/>
        <v>CAPACITAÇÃO TÉCNICA DE FORNECEDORES;INSTITUIÇÃO CREDENCIADA;MICRO OU PEQUENO;PÚBLICA;</v>
      </c>
      <c r="G1481" s="616" t="s">
        <v>1567</v>
      </c>
      <c r="H1481" s="617" t="str">
        <f t="shared" si="47"/>
        <v>O CAMPO A.8 NÃO PODE SER PREENCHIDO SE A INFORMAÇÃO DO CAMPO A.7 FOR DIFERENTE DE"EMPRESA BRASILEIRA".</v>
      </c>
    </row>
    <row r="1482" spans="1:8" ht="12" x14ac:dyDescent="0.3">
      <c r="A1482" s="614" t="s">
        <v>2046</v>
      </c>
      <c r="B1482" s="614" t="s">
        <v>242</v>
      </c>
      <c r="C1482" s="614" t="s">
        <v>261</v>
      </c>
      <c r="D1482" s="614" t="s">
        <v>251</v>
      </c>
      <c r="E1482" s="614" t="s">
        <v>3</v>
      </c>
      <c r="F1482" s="615" t="str">
        <f t="shared" si="46"/>
        <v>CAPACITAÇÃO TÉCNICA DE FORNECEDORES;INSTITUIÇÃO CREDENCIADA;MICRO OU PEQUENO;PRIVADA;SIM</v>
      </c>
      <c r="G1482" s="616" t="s">
        <v>1567</v>
      </c>
      <c r="H1482" s="617" t="str">
        <f t="shared" si="47"/>
        <v>O CAMPO A.8 NÃO PODE SER PREENCHIDO SE A INFORMAÇÃO DO CAMPO A.7 FOR DIFERENTE DE"EMPRESA BRASILEIRA".</v>
      </c>
    </row>
    <row r="1483" spans="1:8" ht="12" x14ac:dyDescent="0.3">
      <c r="A1483" s="614" t="s">
        <v>2046</v>
      </c>
      <c r="B1483" s="614" t="s">
        <v>242</v>
      </c>
      <c r="C1483" s="614" t="s">
        <v>261</v>
      </c>
      <c r="D1483" s="614" t="s">
        <v>251</v>
      </c>
      <c r="E1483" s="614" t="s">
        <v>4</v>
      </c>
      <c r="F1483" s="615" t="str">
        <f t="shared" si="46"/>
        <v>CAPACITAÇÃO TÉCNICA DE FORNECEDORES;INSTITUIÇÃO CREDENCIADA;MICRO OU PEQUENO;PRIVADA;NÃO</v>
      </c>
      <c r="G1483" s="616" t="s">
        <v>1567</v>
      </c>
      <c r="H1483" s="617" t="str">
        <f t="shared" si="47"/>
        <v>O CAMPO A.8 NÃO PODE SER PREENCHIDO SE A INFORMAÇÃO DO CAMPO A.7 FOR DIFERENTE DE"EMPRESA BRASILEIRA".</v>
      </c>
    </row>
    <row r="1484" spans="1:8" ht="12" x14ac:dyDescent="0.3">
      <c r="A1484" s="614" t="s">
        <v>2046</v>
      </c>
      <c r="B1484" s="614" t="s">
        <v>242</v>
      </c>
      <c r="C1484" s="614" t="s">
        <v>261</v>
      </c>
      <c r="D1484" s="614" t="s">
        <v>251</v>
      </c>
      <c r="E1484" s="614" t="s">
        <v>2354</v>
      </c>
      <c r="F1484" s="615" t="str">
        <f t="shared" si="46"/>
        <v>CAPACITAÇÃO TÉCNICA DE FORNECEDORES;INSTITUIÇÃO CREDENCIADA;MICRO OU PEQUENO;PRIVADA;</v>
      </c>
      <c r="G1484" s="616" t="s">
        <v>1567</v>
      </c>
      <c r="H1484" s="617" t="str">
        <f t="shared" si="47"/>
        <v>O CAMPO A.8 NÃO PODE SER PREENCHIDO SE A INFORMAÇÃO DO CAMPO A.7 FOR DIFERENTE DE"EMPRESA BRASILEIRA".</v>
      </c>
    </row>
    <row r="1485" spans="1:8" ht="12" x14ac:dyDescent="0.3">
      <c r="A1485" s="614" t="s">
        <v>2046</v>
      </c>
      <c r="B1485" s="614" t="s">
        <v>242</v>
      </c>
      <c r="C1485" s="614" t="s">
        <v>261</v>
      </c>
      <c r="D1485" s="614" t="s">
        <v>2354</v>
      </c>
      <c r="E1485" s="614" t="s">
        <v>3</v>
      </c>
      <c r="F1485" s="615" t="str">
        <f t="shared" si="46"/>
        <v>CAPACITAÇÃO TÉCNICA DE FORNECEDORES;INSTITUIÇÃO CREDENCIADA;MICRO OU PEQUENO;;SIM</v>
      </c>
      <c r="G1485" s="616" t="s">
        <v>1567</v>
      </c>
      <c r="H1485" s="617" t="str">
        <f t="shared" si="47"/>
        <v>O CAMPO A.8 NÃO PODE SER PREENCHIDO SE A INFORMAÇÃO DO CAMPO A.7 FOR DIFERENTE DE"EMPRESA BRASILEIRA".</v>
      </c>
    </row>
    <row r="1486" spans="1:8" ht="12" x14ac:dyDescent="0.3">
      <c r="A1486" s="614" t="s">
        <v>2046</v>
      </c>
      <c r="B1486" s="614" t="s">
        <v>242</v>
      </c>
      <c r="C1486" s="614" t="s">
        <v>261</v>
      </c>
      <c r="D1486" s="614" t="s">
        <v>2354</v>
      </c>
      <c r="E1486" s="614" t="s">
        <v>4</v>
      </c>
      <c r="F1486" s="615" t="str">
        <f t="shared" si="46"/>
        <v>CAPACITAÇÃO TÉCNICA DE FORNECEDORES;INSTITUIÇÃO CREDENCIADA;MICRO OU PEQUENO;;NÃO</v>
      </c>
      <c r="G1486" s="616" t="s">
        <v>1567</v>
      </c>
      <c r="H1486" s="617" t="str">
        <f t="shared" si="47"/>
        <v>O CAMPO A.8 NÃO PODE SER PREENCHIDO SE A INFORMAÇÃO DO CAMPO A.7 FOR DIFERENTE DE"EMPRESA BRASILEIRA".</v>
      </c>
    </row>
    <row r="1487" spans="1:8" ht="12" x14ac:dyDescent="0.3">
      <c r="A1487" s="614" t="s">
        <v>2046</v>
      </c>
      <c r="B1487" s="614" t="s">
        <v>242</v>
      </c>
      <c r="C1487" s="614" t="s">
        <v>261</v>
      </c>
      <c r="D1487" s="614" t="s">
        <v>2354</v>
      </c>
      <c r="E1487" s="614" t="s">
        <v>2354</v>
      </c>
      <c r="F1487" s="615" t="str">
        <f t="shared" si="46"/>
        <v>CAPACITAÇÃO TÉCNICA DE FORNECEDORES;INSTITUIÇÃO CREDENCIADA;MICRO OU PEQUENO;;</v>
      </c>
      <c r="G1487" s="616" t="s">
        <v>1567</v>
      </c>
      <c r="H1487" s="617" t="str">
        <f t="shared" si="47"/>
        <v>O CAMPO A.8 NÃO PODE SER PREENCHIDO SE A INFORMAÇÃO DO CAMPO A.7 FOR DIFERENTE DE"EMPRESA BRASILEIRA".</v>
      </c>
    </row>
    <row r="1488" spans="1:8" ht="12" x14ac:dyDescent="0.3">
      <c r="A1488" s="614" t="s">
        <v>2046</v>
      </c>
      <c r="B1488" s="614" t="s">
        <v>242</v>
      </c>
      <c r="C1488" s="614" t="s">
        <v>243</v>
      </c>
      <c r="D1488" s="614" t="s">
        <v>250</v>
      </c>
      <c r="E1488" s="614" t="s">
        <v>3</v>
      </c>
      <c r="F1488" s="615" t="str">
        <f t="shared" si="46"/>
        <v>CAPACITAÇÃO TÉCNICA DE FORNECEDORES;INSTITUIÇÃO CREDENCIADA;MÉDIO;PÚBLICA;SIM</v>
      </c>
      <c r="G1488" s="616" t="s">
        <v>1567</v>
      </c>
      <c r="H1488" s="617" t="str">
        <f t="shared" si="47"/>
        <v>O CAMPO A.8 NÃO PODE SER PREENCHIDO SE A INFORMAÇÃO DO CAMPO A.7 FOR DIFERENTE DE"EMPRESA BRASILEIRA".</v>
      </c>
    </row>
    <row r="1489" spans="1:8" ht="12" x14ac:dyDescent="0.3">
      <c r="A1489" s="614" t="s">
        <v>2046</v>
      </c>
      <c r="B1489" s="614" t="s">
        <v>242</v>
      </c>
      <c r="C1489" s="614" t="s">
        <v>243</v>
      </c>
      <c r="D1489" s="614" t="s">
        <v>250</v>
      </c>
      <c r="E1489" s="614" t="s">
        <v>4</v>
      </c>
      <c r="F1489" s="615" t="str">
        <f t="shared" si="46"/>
        <v>CAPACITAÇÃO TÉCNICA DE FORNECEDORES;INSTITUIÇÃO CREDENCIADA;MÉDIO;PÚBLICA;NÃO</v>
      </c>
      <c r="G1489" s="616" t="s">
        <v>1567</v>
      </c>
      <c r="H1489" s="617" t="str">
        <f t="shared" si="47"/>
        <v>O CAMPO A.8 NÃO PODE SER PREENCHIDO SE A INFORMAÇÃO DO CAMPO A.7 FOR DIFERENTE DE"EMPRESA BRASILEIRA".</v>
      </c>
    </row>
    <row r="1490" spans="1:8" ht="12" x14ac:dyDescent="0.3">
      <c r="A1490" s="614" t="s">
        <v>2046</v>
      </c>
      <c r="B1490" s="614" t="s">
        <v>242</v>
      </c>
      <c r="C1490" s="614" t="s">
        <v>243</v>
      </c>
      <c r="D1490" s="614" t="s">
        <v>250</v>
      </c>
      <c r="E1490" s="614" t="s">
        <v>2354</v>
      </c>
      <c r="F1490" s="615" t="str">
        <f t="shared" si="46"/>
        <v>CAPACITAÇÃO TÉCNICA DE FORNECEDORES;INSTITUIÇÃO CREDENCIADA;MÉDIO;PÚBLICA;</v>
      </c>
      <c r="G1490" s="616" t="s">
        <v>1567</v>
      </c>
      <c r="H1490" s="617" t="str">
        <f t="shared" si="47"/>
        <v>O CAMPO A.8 NÃO PODE SER PREENCHIDO SE A INFORMAÇÃO DO CAMPO A.7 FOR DIFERENTE DE"EMPRESA BRASILEIRA".</v>
      </c>
    </row>
    <row r="1491" spans="1:8" ht="12" x14ac:dyDescent="0.3">
      <c r="A1491" s="614" t="s">
        <v>2046</v>
      </c>
      <c r="B1491" s="614" t="s">
        <v>242</v>
      </c>
      <c r="C1491" s="614" t="s">
        <v>243</v>
      </c>
      <c r="D1491" s="614" t="s">
        <v>251</v>
      </c>
      <c r="E1491" s="614" t="s">
        <v>3</v>
      </c>
      <c r="F1491" s="615" t="str">
        <f t="shared" si="46"/>
        <v>CAPACITAÇÃO TÉCNICA DE FORNECEDORES;INSTITUIÇÃO CREDENCIADA;MÉDIO;PRIVADA;SIM</v>
      </c>
      <c r="G1491" s="616" t="s">
        <v>1567</v>
      </c>
      <c r="H1491" s="617" t="str">
        <f t="shared" si="47"/>
        <v>O CAMPO A.8 NÃO PODE SER PREENCHIDO SE A INFORMAÇÃO DO CAMPO A.7 FOR DIFERENTE DE"EMPRESA BRASILEIRA".</v>
      </c>
    </row>
    <row r="1492" spans="1:8" ht="12" x14ac:dyDescent="0.3">
      <c r="A1492" s="614" t="s">
        <v>2046</v>
      </c>
      <c r="B1492" s="614" t="s">
        <v>242</v>
      </c>
      <c r="C1492" s="614" t="s">
        <v>243</v>
      </c>
      <c r="D1492" s="614" t="s">
        <v>251</v>
      </c>
      <c r="E1492" s="614" t="s">
        <v>4</v>
      </c>
      <c r="F1492" s="615" t="str">
        <f t="shared" si="46"/>
        <v>CAPACITAÇÃO TÉCNICA DE FORNECEDORES;INSTITUIÇÃO CREDENCIADA;MÉDIO;PRIVADA;NÃO</v>
      </c>
      <c r="G1492" s="616" t="s">
        <v>1567</v>
      </c>
      <c r="H1492" s="617" t="str">
        <f t="shared" si="47"/>
        <v>O CAMPO A.8 NÃO PODE SER PREENCHIDO SE A INFORMAÇÃO DO CAMPO A.7 FOR DIFERENTE DE"EMPRESA BRASILEIRA".</v>
      </c>
    </row>
    <row r="1493" spans="1:8" ht="12" x14ac:dyDescent="0.3">
      <c r="A1493" s="614" t="s">
        <v>2046</v>
      </c>
      <c r="B1493" s="614" t="s">
        <v>242</v>
      </c>
      <c r="C1493" s="614" t="s">
        <v>243</v>
      </c>
      <c r="D1493" s="614" t="s">
        <v>251</v>
      </c>
      <c r="E1493" s="614" t="s">
        <v>2354</v>
      </c>
      <c r="F1493" s="615" t="str">
        <f t="shared" si="46"/>
        <v>CAPACITAÇÃO TÉCNICA DE FORNECEDORES;INSTITUIÇÃO CREDENCIADA;MÉDIO;PRIVADA;</v>
      </c>
      <c r="G1493" s="616" t="s">
        <v>1567</v>
      </c>
      <c r="H1493" s="617" t="str">
        <f t="shared" si="47"/>
        <v>O CAMPO A.8 NÃO PODE SER PREENCHIDO SE A INFORMAÇÃO DO CAMPO A.7 FOR DIFERENTE DE"EMPRESA BRASILEIRA".</v>
      </c>
    </row>
    <row r="1494" spans="1:8" ht="12" x14ac:dyDescent="0.3">
      <c r="A1494" s="614" t="s">
        <v>2046</v>
      </c>
      <c r="B1494" s="614" t="s">
        <v>242</v>
      </c>
      <c r="C1494" s="614" t="s">
        <v>243</v>
      </c>
      <c r="D1494" s="614" t="s">
        <v>2354</v>
      </c>
      <c r="E1494" s="614" t="s">
        <v>3</v>
      </c>
      <c r="F1494" s="615" t="str">
        <f t="shared" si="46"/>
        <v>CAPACITAÇÃO TÉCNICA DE FORNECEDORES;INSTITUIÇÃO CREDENCIADA;MÉDIO;;SIM</v>
      </c>
      <c r="G1494" s="616" t="s">
        <v>1567</v>
      </c>
      <c r="H1494" s="617" t="str">
        <f t="shared" si="47"/>
        <v>O CAMPO A.8 NÃO PODE SER PREENCHIDO SE A INFORMAÇÃO DO CAMPO A.7 FOR DIFERENTE DE"EMPRESA BRASILEIRA".</v>
      </c>
    </row>
    <row r="1495" spans="1:8" ht="12" x14ac:dyDescent="0.3">
      <c r="A1495" s="614" t="s">
        <v>2046</v>
      </c>
      <c r="B1495" s="614" t="s">
        <v>242</v>
      </c>
      <c r="C1495" s="614" t="s">
        <v>243</v>
      </c>
      <c r="D1495" s="614" t="s">
        <v>2354</v>
      </c>
      <c r="E1495" s="614" t="s">
        <v>4</v>
      </c>
      <c r="F1495" s="615" t="str">
        <f t="shared" si="46"/>
        <v>CAPACITAÇÃO TÉCNICA DE FORNECEDORES;INSTITUIÇÃO CREDENCIADA;MÉDIO;;NÃO</v>
      </c>
      <c r="G1495" s="616" t="s">
        <v>1567</v>
      </c>
      <c r="H1495" s="617" t="str">
        <f t="shared" si="47"/>
        <v>O CAMPO A.8 NÃO PODE SER PREENCHIDO SE A INFORMAÇÃO DO CAMPO A.7 FOR DIFERENTE DE"EMPRESA BRASILEIRA".</v>
      </c>
    </row>
    <row r="1496" spans="1:8" ht="12" x14ac:dyDescent="0.3">
      <c r="A1496" s="614" t="s">
        <v>2046</v>
      </c>
      <c r="B1496" s="614" t="s">
        <v>242</v>
      </c>
      <c r="C1496" s="614" t="s">
        <v>243</v>
      </c>
      <c r="D1496" s="614" t="s">
        <v>2354</v>
      </c>
      <c r="E1496" s="614" t="s">
        <v>2354</v>
      </c>
      <c r="F1496" s="615" t="str">
        <f t="shared" si="46"/>
        <v>CAPACITAÇÃO TÉCNICA DE FORNECEDORES;INSTITUIÇÃO CREDENCIADA;MÉDIO;;</v>
      </c>
      <c r="G1496" s="616" t="s">
        <v>1567</v>
      </c>
      <c r="H1496" s="617" t="str">
        <f t="shared" si="47"/>
        <v>O CAMPO A.8 NÃO PODE SER PREENCHIDO SE A INFORMAÇÃO DO CAMPO A.7 FOR DIFERENTE DE"EMPRESA BRASILEIRA".</v>
      </c>
    </row>
    <row r="1497" spans="1:8" ht="12" x14ac:dyDescent="0.3">
      <c r="A1497" s="614" t="s">
        <v>2046</v>
      </c>
      <c r="B1497" s="614" t="s">
        <v>242</v>
      </c>
      <c r="C1497" s="614" t="s">
        <v>244</v>
      </c>
      <c r="D1497" s="614" t="s">
        <v>250</v>
      </c>
      <c r="E1497" s="614" t="s">
        <v>3</v>
      </c>
      <c r="F1497" s="615" t="str">
        <f t="shared" si="46"/>
        <v>CAPACITAÇÃO TÉCNICA DE FORNECEDORES;INSTITUIÇÃO CREDENCIADA;GRANDE;PÚBLICA;SIM</v>
      </c>
      <c r="G1497" s="616" t="s">
        <v>1567</v>
      </c>
      <c r="H1497" s="617" t="str">
        <f t="shared" si="47"/>
        <v>O CAMPO A.8 NÃO PODE SER PREENCHIDO SE A INFORMAÇÃO DO CAMPO A.7 FOR DIFERENTE DE"EMPRESA BRASILEIRA".</v>
      </c>
    </row>
    <row r="1498" spans="1:8" ht="12" x14ac:dyDescent="0.3">
      <c r="A1498" s="614" t="s">
        <v>2046</v>
      </c>
      <c r="B1498" s="614" t="s">
        <v>242</v>
      </c>
      <c r="C1498" s="614" t="s">
        <v>244</v>
      </c>
      <c r="D1498" s="614" t="s">
        <v>250</v>
      </c>
      <c r="E1498" s="614" t="s">
        <v>4</v>
      </c>
      <c r="F1498" s="615" t="str">
        <f t="shared" si="46"/>
        <v>CAPACITAÇÃO TÉCNICA DE FORNECEDORES;INSTITUIÇÃO CREDENCIADA;GRANDE;PÚBLICA;NÃO</v>
      </c>
      <c r="G1498" s="616" t="s">
        <v>1567</v>
      </c>
      <c r="H1498" s="617" t="str">
        <f t="shared" si="47"/>
        <v>O CAMPO A.8 NÃO PODE SER PREENCHIDO SE A INFORMAÇÃO DO CAMPO A.7 FOR DIFERENTE DE"EMPRESA BRASILEIRA".</v>
      </c>
    </row>
    <row r="1499" spans="1:8" ht="12" x14ac:dyDescent="0.3">
      <c r="A1499" s="614" t="s">
        <v>2046</v>
      </c>
      <c r="B1499" s="614" t="s">
        <v>242</v>
      </c>
      <c r="C1499" s="614" t="s">
        <v>244</v>
      </c>
      <c r="D1499" s="614" t="s">
        <v>250</v>
      </c>
      <c r="E1499" s="614" t="s">
        <v>2354</v>
      </c>
      <c r="F1499" s="615" t="str">
        <f t="shared" si="46"/>
        <v>CAPACITAÇÃO TÉCNICA DE FORNECEDORES;INSTITUIÇÃO CREDENCIADA;GRANDE;PÚBLICA;</v>
      </c>
      <c r="G1499" s="616" t="s">
        <v>1567</v>
      </c>
      <c r="H1499" s="617" t="str">
        <f t="shared" si="47"/>
        <v>O CAMPO A.8 NÃO PODE SER PREENCHIDO SE A INFORMAÇÃO DO CAMPO A.7 FOR DIFERENTE DE"EMPRESA BRASILEIRA".</v>
      </c>
    </row>
    <row r="1500" spans="1:8" ht="12" x14ac:dyDescent="0.3">
      <c r="A1500" s="614" t="s">
        <v>2046</v>
      </c>
      <c r="B1500" s="614" t="s">
        <v>242</v>
      </c>
      <c r="C1500" s="614" t="s">
        <v>244</v>
      </c>
      <c r="D1500" s="614" t="s">
        <v>251</v>
      </c>
      <c r="E1500" s="614" t="s">
        <v>3</v>
      </c>
      <c r="F1500" s="615" t="str">
        <f t="shared" si="46"/>
        <v>CAPACITAÇÃO TÉCNICA DE FORNECEDORES;INSTITUIÇÃO CREDENCIADA;GRANDE;PRIVADA;SIM</v>
      </c>
      <c r="G1500" s="616" t="s">
        <v>1567</v>
      </c>
      <c r="H1500" s="617" t="str">
        <f t="shared" si="47"/>
        <v>O CAMPO A.8 NÃO PODE SER PREENCHIDO SE A INFORMAÇÃO DO CAMPO A.7 FOR DIFERENTE DE"EMPRESA BRASILEIRA".</v>
      </c>
    </row>
    <row r="1501" spans="1:8" ht="12" x14ac:dyDescent="0.3">
      <c r="A1501" s="614" t="s">
        <v>2046</v>
      </c>
      <c r="B1501" s="614" t="s">
        <v>242</v>
      </c>
      <c r="C1501" s="614" t="s">
        <v>244</v>
      </c>
      <c r="D1501" s="614" t="s">
        <v>251</v>
      </c>
      <c r="E1501" s="614" t="s">
        <v>4</v>
      </c>
      <c r="F1501" s="615" t="str">
        <f t="shared" si="46"/>
        <v>CAPACITAÇÃO TÉCNICA DE FORNECEDORES;INSTITUIÇÃO CREDENCIADA;GRANDE;PRIVADA;NÃO</v>
      </c>
      <c r="G1501" s="616" t="s">
        <v>1567</v>
      </c>
      <c r="H1501" s="617" t="str">
        <f t="shared" si="47"/>
        <v>O CAMPO A.8 NÃO PODE SER PREENCHIDO SE A INFORMAÇÃO DO CAMPO A.7 FOR DIFERENTE DE"EMPRESA BRASILEIRA".</v>
      </c>
    </row>
    <row r="1502" spans="1:8" ht="12" x14ac:dyDescent="0.3">
      <c r="A1502" s="614" t="s">
        <v>2046</v>
      </c>
      <c r="B1502" s="614" t="s">
        <v>242</v>
      </c>
      <c r="C1502" s="614" t="s">
        <v>244</v>
      </c>
      <c r="D1502" s="614" t="s">
        <v>251</v>
      </c>
      <c r="E1502" s="614" t="s">
        <v>2354</v>
      </c>
      <c r="F1502" s="615" t="str">
        <f t="shared" si="46"/>
        <v>CAPACITAÇÃO TÉCNICA DE FORNECEDORES;INSTITUIÇÃO CREDENCIADA;GRANDE;PRIVADA;</v>
      </c>
      <c r="G1502" s="616" t="s">
        <v>1567</v>
      </c>
      <c r="H1502" s="617" t="str">
        <f t="shared" si="47"/>
        <v>O CAMPO A.8 NÃO PODE SER PREENCHIDO SE A INFORMAÇÃO DO CAMPO A.7 FOR DIFERENTE DE"EMPRESA BRASILEIRA".</v>
      </c>
    </row>
    <row r="1503" spans="1:8" ht="12" x14ac:dyDescent="0.3">
      <c r="A1503" s="614" t="s">
        <v>2046</v>
      </c>
      <c r="B1503" s="614" t="s">
        <v>242</v>
      </c>
      <c r="C1503" s="614" t="s">
        <v>244</v>
      </c>
      <c r="D1503" s="614" t="s">
        <v>2354</v>
      </c>
      <c r="E1503" s="614" t="s">
        <v>3</v>
      </c>
      <c r="F1503" s="615" t="str">
        <f t="shared" si="46"/>
        <v>CAPACITAÇÃO TÉCNICA DE FORNECEDORES;INSTITUIÇÃO CREDENCIADA;GRANDE;;SIM</v>
      </c>
      <c r="G1503" s="616" t="s">
        <v>1567</v>
      </c>
      <c r="H1503" s="617" t="str">
        <f t="shared" si="47"/>
        <v>O CAMPO A.8 NÃO PODE SER PREENCHIDO SE A INFORMAÇÃO DO CAMPO A.7 FOR DIFERENTE DE"EMPRESA BRASILEIRA".</v>
      </c>
    </row>
    <row r="1504" spans="1:8" ht="12" x14ac:dyDescent="0.3">
      <c r="A1504" s="614" t="s">
        <v>2046</v>
      </c>
      <c r="B1504" s="614" t="s">
        <v>242</v>
      </c>
      <c r="C1504" s="614" t="s">
        <v>244</v>
      </c>
      <c r="D1504" s="614" t="s">
        <v>2354</v>
      </c>
      <c r="E1504" s="614" t="s">
        <v>4</v>
      </c>
      <c r="F1504" s="615" t="str">
        <f t="shared" si="46"/>
        <v>CAPACITAÇÃO TÉCNICA DE FORNECEDORES;INSTITUIÇÃO CREDENCIADA;GRANDE;;NÃO</v>
      </c>
      <c r="G1504" s="616" t="s">
        <v>1567</v>
      </c>
      <c r="H1504" s="617" t="str">
        <f t="shared" si="47"/>
        <v>O CAMPO A.8 NÃO PODE SER PREENCHIDO SE A INFORMAÇÃO DO CAMPO A.7 FOR DIFERENTE DE"EMPRESA BRASILEIRA".</v>
      </c>
    </row>
    <row r="1505" spans="1:8" ht="12" x14ac:dyDescent="0.3">
      <c r="A1505" s="614" t="s">
        <v>2046</v>
      </c>
      <c r="B1505" s="614" t="s">
        <v>242</v>
      </c>
      <c r="C1505" s="614" t="s">
        <v>244</v>
      </c>
      <c r="D1505" s="614" t="s">
        <v>2354</v>
      </c>
      <c r="E1505" s="614" t="s">
        <v>2354</v>
      </c>
      <c r="F1505" s="615" t="str">
        <f t="shared" si="46"/>
        <v>CAPACITAÇÃO TÉCNICA DE FORNECEDORES;INSTITUIÇÃO CREDENCIADA;GRANDE;;</v>
      </c>
      <c r="G1505" s="616" t="s">
        <v>1567</v>
      </c>
      <c r="H1505" s="617" t="str">
        <f t="shared" si="47"/>
        <v>O CAMPO A.8 NÃO PODE SER PREENCHIDO SE A INFORMAÇÃO DO CAMPO A.7 FOR DIFERENTE DE"EMPRESA BRASILEIRA".</v>
      </c>
    </row>
    <row r="1506" spans="1:8" ht="12" x14ac:dyDescent="0.3">
      <c r="A1506" s="614" t="s">
        <v>2046</v>
      </c>
      <c r="B1506" s="614" t="s">
        <v>242</v>
      </c>
      <c r="C1506" s="614" t="s">
        <v>2354</v>
      </c>
      <c r="D1506" s="614" t="s">
        <v>250</v>
      </c>
      <c r="E1506" s="614" t="s">
        <v>3</v>
      </c>
      <c r="F1506" s="615" t="str">
        <f t="shared" si="46"/>
        <v>CAPACITAÇÃO TÉCNICA DE FORNECEDORES;INSTITUIÇÃO CREDENCIADA;;PÚBLICA;SIM</v>
      </c>
      <c r="G1506" s="616" t="s">
        <v>1567</v>
      </c>
      <c r="H1506" s="617" t="str">
        <f t="shared" si="47"/>
        <v>O CAMPO A.11 NÃO PODE SER PREENCHIDO SE A INFORMAÇÃO DO CAMPO A.7 FOR DIFERENTE DE"INSTITUIÇÃO CREDENCIADA" OU SE A INFIRMAÇÃO DO CAMPO A.10 FOR DIFERENTE DE "PRIVADA".</v>
      </c>
    </row>
    <row r="1507" spans="1:8" ht="12" x14ac:dyDescent="0.3">
      <c r="A1507" s="614" t="s">
        <v>2046</v>
      </c>
      <c r="B1507" s="614" t="s">
        <v>242</v>
      </c>
      <c r="C1507" s="614" t="s">
        <v>2354</v>
      </c>
      <c r="D1507" s="614" t="s">
        <v>250</v>
      </c>
      <c r="E1507" s="614" t="s">
        <v>4</v>
      </c>
      <c r="F1507" s="615" t="str">
        <f t="shared" si="46"/>
        <v>CAPACITAÇÃO TÉCNICA DE FORNECEDORES;INSTITUIÇÃO CREDENCIADA;;PÚBLICA;NÃO</v>
      </c>
      <c r="G1507" s="616" t="s">
        <v>1567</v>
      </c>
      <c r="H1507" s="617" t="str">
        <f t="shared" si="47"/>
        <v>O CAMPO A.11 NÃO PODE SER PREENCHIDO SE A INFORMAÇÃO DO CAMPO A.7 FOR DIFERENTE DE"INSTITUIÇÃO CREDENCIADA" OU SE A INFIRMAÇÃO DO CAMPO A.10 FOR DIFERENTE DE "PRIVADA".</v>
      </c>
    </row>
    <row r="1508" spans="1:8" ht="12" x14ac:dyDescent="0.3">
      <c r="A1508" s="614" t="s">
        <v>2046</v>
      </c>
      <c r="B1508" s="614" t="s">
        <v>242</v>
      </c>
      <c r="C1508" s="614" t="s">
        <v>2354</v>
      </c>
      <c r="D1508" s="614" t="s">
        <v>250</v>
      </c>
      <c r="E1508" s="614" t="s">
        <v>2354</v>
      </c>
      <c r="F1508" s="615" t="str">
        <f t="shared" si="46"/>
        <v>CAPACITAÇÃO TÉCNICA DE FORNECEDORES;INSTITUIÇÃO CREDENCIADA;;PÚBLICA;</v>
      </c>
      <c r="G1508" s="616" t="s">
        <v>1575</v>
      </c>
      <c r="H1508" s="617" t="str">
        <f t="shared" si="47"/>
        <v/>
      </c>
    </row>
    <row r="1509" spans="1:8" ht="12" x14ac:dyDescent="0.3">
      <c r="A1509" s="614" t="s">
        <v>2046</v>
      </c>
      <c r="B1509" s="614" t="s">
        <v>242</v>
      </c>
      <c r="C1509" s="614" t="s">
        <v>2354</v>
      </c>
      <c r="D1509" s="614" t="s">
        <v>251</v>
      </c>
      <c r="E1509" s="614" t="s">
        <v>3</v>
      </c>
      <c r="F1509" s="615" t="str">
        <f t="shared" si="46"/>
        <v>CAPACITAÇÃO TÉCNICA DE FORNECEDORES;INSTITUIÇÃO CREDENCIADA;;PRIVADA;SIM</v>
      </c>
      <c r="G1509" s="616" t="s">
        <v>1575</v>
      </c>
      <c r="H1509" s="617" t="str">
        <f t="shared" si="47"/>
        <v/>
      </c>
    </row>
    <row r="1510" spans="1:8" ht="12" x14ac:dyDescent="0.3">
      <c r="A1510" s="614" t="s">
        <v>2046</v>
      </c>
      <c r="B1510" s="614" t="s">
        <v>242</v>
      </c>
      <c r="C1510" s="614" t="s">
        <v>2354</v>
      </c>
      <c r="D1510" s="614" t="s">
        <v>251</v>
      </c>
      <c r="E1510" s="614" t="s">
        <v>4</v>
      </c>
      <c r="F1510" s="615" t="str">
        <f t="shared" si="46"/>
        <v>CAPACITAÇÃO TÉCNICA DE FORNECEDORES;INSTITUIÇÃO CREDENCIADA;;PRIVADA;NÃO</v>
      </c>
      <c r="G1510" s="616" t="s">
        <v>1575</v>
      </c>
      <c r="H1510" s="617" t="str">
        <f t="shared" si="47"/>
        <v/>
      </c>
    </row>
    <row r="1511" spans="1:8" ht="12" x14ac:dyDescent="0.3">
      <c r="A1511" s="614" t="s">
        <v>2046</v>
      </c>
      <c r="B1511" s="614" t="s">
        <v>242</v>
      </c>
      <c r="C1511" s="614" t="s">
        <v>2354</v>
      </c>
      <c r="D1511" s="614" t="s">
        <v>251</v>
      </c>
      <c r="E1511" s="614" t="s">
        <v>2354</v>
      </c>
      <c r="F1511" s="615" t="str">
        <f t="shared" si="46"/>
        <v>CAPACITAÇÃO TÉCNICA DE FORNECEDORES;INSTITUIÇÃO CREDENCIADA;;PRIVADA;</v>
      </c>
      <c r="G1511" s="616" t="s">
        <v>1567</v>
      </c>
      <c r="H1511" s="617" t="str">
        <f t="shared" si="47"/>
        <v>O CAMPO A.11 É DE PREENCHIMENTO OBRIGATÓRIO SE A INFORMAÇÃO DO CAMPO A.7 FOR "INSTITUIÇÃO CREDENCIADA" E A INFORMAÇÃO DO CAMPO A.10 FOR "PRIVADA".</v>
      </c>
    </row>
    <row r="1512" spans="1:8" ht="12" x14ac:dyDescent="0.3">
      <c r="A1512" s="614" t="s">
        <v>2046</v>
      </c>
      <c r="B1512" s="614" t="s">
        <v>242</v>
      </c>
      <c r="C1512" s="614" t="s">
        <v>2354</v>
      </c>
      <c r="D1512" s="614" t="s">
        <v>2354</v>
      </c>
      <c r="E1512" s="614" t="s">
        <v>3</v>
      </c>
      <c r="F1512" s="615" t="str">
        <f t="shared" si="46"/>
        <v>CAPACITAÇÃO TÉCNICA DE FORNECEDORES;INSTITUIÇÃO CREDENCIADA;;;SIM</v>
      </c>
      <c r="G1512" s="616" t="s">
        <v>1567</v>
      </c>
      <c r="H1512" s="617" t="str">
        <f t="shared" si="47"/>
        <v>O CAMPO A.10 É DE PREENCHIMENTO OBRIGATÓRIO SE A INFORMAÇÃO DO CAMPO A.7 FOR "INSTITUIÇÃO CREDENCIADA".</v>
      </c>
    </row>
    <row r="1513" spans="1:8" ht="12" x14ac:dyDescent="0.3">
      <c r="A1513" s="614" t="s">
        <v>2046</v>
      </c>
      <c r="B1513" s="614" t="s">
        <v>242</v>
      </c>
      <c r="C1513" s="614" t="s">
        <v>2354</v>
      </c>
      <c r="D1513" s="614" t="s">
        <v>2354</v>
      </c>
      <c r="E1513" s="614" t="s">
        <v>4</v>
      </c>
      <c r="F1513" s="615" t="str">
        <f t="shared" si="46"/>
        <v>CAPACITAÇÃO TÉCNICA DE FORNECEDORES;INSTITUIÇÃO CREDENCIADA;;;NÃO</v>
      </c>
      <c r="G1513" s="616" t="s">
        <v>1567</v>
      </c>
      <c r="H1513" s="617" t="str">
        <f t="shared" si="47"/>
        <v>O CAMPO A.10 É DE PREENCHIMENTO OBRIGATÓRIO SE A INFORMAÇÃO DO CAMPO A.7 FOR "INSTITUIÇÃO CREDENCIADA".</v>
      </c>
    </row>
    <row r="1514" spans="1:8" ht="12" x14ac:dyDescent="0.3">
      <c r="A1514" s="614" t="s">
        <v>2046</v>
      </c>
      <c r="B1514" s="614" t="s">
        <v>242</v>
      </c>
      <c r="C1514" s="614" t="s">
        <v>2354</v>
      </c>
      <c r="D1514" s="614" t="s">
        <v>2354</v>
      </c>
      <c r="E1514" s="614" t="s">
        <v>2354</v>
      </c>
      <c r="F1514" s="615" t="str">
        <f t="shared" si="46"/>
        <v>CAPACITAÇÃO TÉCNICA DE FORNECEDORES;INSTITUIÇÃO CREDENCIADA;;;</v>
      </c>
      <c r="G1514" s="616" t="s">
        <v>1567</v>
      </c>
      <c r="H1514" s="617" t="str">
        <f t="shared" si="47"/>
        <v>O CAMPO A.10 É DE PREENCHIMENTO OBRIGATÓRIO SE A INFORMAÇÃO DO CAMPO A.7 FOR "INSTITUIÇÃO CREDENCIADA".</v>
      </c>
    </row>
    <row r="1515" spans="1:8" ht="12" x14ac:dyDescent="0.3">
      <c r="A1515" s="614" t="s">
        <v>2043</v>
      </c>
      <c r="B1515" s="614" t="s">
        <v>242</v>
      </c>
      <c r="C1515" s="614" t="s">
        <v>261</v>
      </c>
      <c r="D1515" s="614" t="s">
        <v>250</v>
      </c>
      <c r="E1515" s="614" t="s">
        <v>3</v>
      </c>
      <c r="F1515" s="615" t="str">
        <f t="shared" si="46"/>
        <v>TIB - QUALIFICAÇÃO DE PRODUTO, PROCESSO OU SERVIÇO;INSTITUIÇÃO CREDENCIADA;MICRO OU PEQUENO;PÚBLICA;SIM</v>
      </c>
      <c r="G1515" s="616" t="s">
        <v>1567</v>
      </c>
      <c r="H1515" s="617" t="str">
        <f t="shared" si="47"/>
        <v>O CAMPO A.8 NÃO PODE SER PREENCHIDO SE A INFORMAÇÃO DO CAMPO A.7 FOR DIFERENTE DE"EMPRESA BRASILEIRA".</v>
      </c>
    </row>
    <row r="1516" spans="1:8" ht="12" x14ac:dyDescent="0.3">
      <c r="A1516" s="614" t="s">
        <v>2043</v>
      </c>
      <c r="B1516" s="614" t="s">
        <v>242</v>
      </c>
      <c r="C1516" s="614" t="s">
        <v>261</v>
      </c>
      <c r="D1516" s="614" t="s">
        <v>250</v>
      </c>
      <c r="E1516" s="614" t="s">
        <v>4</v>
      </c>
      <c r="F1516" s="615" t="str">
        <f t="shared" si="46"/>
        <v>TIB - QUALIFICAÇÃO DE PRODUTO, PROCESSO OU SERVIÇO;INSTITUIÇÃO CREDENCIADA;MICRO OU PEQUENO;PÚBLICA;NÃO</v>
      </c>
      <c r="G1516" s="616" t="s">
        <v>1567</v>
      </c>
      <c r="H1516" s="617" t="str">
        <f t="shared" si="47"/>
        <v>O CAMPO A.8 NÃO PODE SER PREENCHIDO SE A INFORMAÇÃO DO CAMPO A.7 FOR DIFERENTE DE"EMPRESA BRASILEIRA".</v>
      </c>
    </row>
    <row r="1517" spans="1:8" ht="12" x14ac:dyDescent="0.3">
      <c r="A1517" s="614" t="s">
        <v>2043</v>
      </c>
      <c r="B1517" s="614" t="s">
        <v>242</v>
      </c>
      <c r="C1517" s="614" t="s">
        <v>261</v>
      </c>
      <c r="D1517" s="614" t="s">
        <v>250</v>
      </c>
      <c r="E1517" s="614" t="s">
        <v>2354</v>
      </c>
      <c r="F1517" s="615" t="str">
        <f t="shared" si="46"/>
        <v>TIB - QUALIFICAÇÃO DE PRODUTO, PROCESSO OU SERVIÇO;INSTITUIÇÃO CREDENCIADA;MICRO OU PEQUENO;PÚBLICA;</v>
      </c>
      <c r="G1517" s="616" t="s">
        <v>1567</v>
      </c>
      <c r="H1517" s="617" t="str">
        <f t="shared" si="47"/>
        <v>O CAMPO A.8 NÃO PODE SER PREENCHIDO SE A INFORMAÇÃO DO CAMPO A.7 FOR DIFERENTE DE"EMPRESA BRASILEIRA".</v>
      </c>
    </row>
    <row r="1518" spans="1:8" ht="12" x14ac:dyDescent="0.3">
      <c r="A1518" s="614" t="s">
        <v>2043</v>
      </c>
      <c r="B1518" s="614" t="s">
        <v>242</v>
      </c>
      <c r="C1518" s="614" t="s">
        <v>261</v>
      </c>
      <c r="D1518" s="614" t="s">
        <v>251</v>
      </c>
      <c r="E1518" s="614" t="s">
        <v>3</v>
      </c>
      <c r="F1518" s="615" t="str">
        <f t="shared" si="46"/>
        <v>TIB - QUALIFICAÇÃO DE PRODUTO, PROCESSO OU SERVIÇO;INSTITUIÇÃO CREDENCIADA;MICRO OU PEQUENO;PRIVADA;SIM</v>
      </c>
      <c r="G1518" s="616" t="s">
        <v>1567</v>
      </c>
      <c r="H1518" s="617" t="str">
        <f t="shared" si="47"/>
        <v>O CAMPO A.8 NÃO PODE SER PREENCHIDO SE A INFORMAÇÃO DO CAMPO A.7 FOR DIFERENTE DE"EMPRESA BRASILEIRA".</v>
      </c>
    </row>
    <row r="1519" spans="1:8" ht="12" x14ac:dyDescent="0.3">
      <c r="A1519" s="614" t="s">
        <v>2043</v>
      </c>
      <c r="B1519" s="614" t="s">
        <v>242</v>
      </c>
      <c r="C1519" s="614" t="s">
        <v>261</v>
      </c>
      <c r="D1519" s="614" t="s">
        <v>251</v>
      </c>
      <c r="E1519" s="614" t="s">
        <v>4</v>
      </c>
      <c r="F1519" s="615" t="str">
        <f t="shared" si="46"/>
        <v>TIB - QUALIFICAÇÃO DE PRODUTO, PROCESSO OU SERVIÇO;INSTITUIÇÃO CREDENCIADA;MICRO OU PEQUENO;PRIVADA;NÃO</v>
      </c>
      <c r="G1519" s="616" t="s">
        <v>1567</v>
      </c>
      <c r="H1519" s="617" t="str">
        <f t="shared" si="47"/>
        <v>O CAMPO A.8 NÃO PODE SER PREENCHIDO SE A INFORMAÇÃO DO CAMPO A.7 FOR DIFERENTE DE"EMPRESA BRASILEIRA".</v>
      </c>
    </row>
    <row r="1520" spans="1:8" ht="12" x14ac:dyDescent="0.3">
      <c r="A1520" s="614" t="s">
        <v>2043</v>
      </c>
      <c r="B1520" s="614" t="s">
        <v>242</v>
      </c>
      <c r="C1520" s="614" t="s">
        <v>261</v>
      </c>
      <c r="D1520" s="614" t="s">
        <v>251</v>
      </c>
      <c r="E1520" s="614" t="s">
        <v>2354</v>
      </c>
      <c r="F1520" s="615" t="str">
        <f t="shared" si="46"/>
        <v>TIB - QUALIFICAÇÃO DE PRODUTO, PROCESSO OU SERVIÇO;INSTITUIÇÃO CREDENCIADA;MICRO OU PEQUENO;PRIVADA;</v>
      </c>
      <c r="G1520" s="616" t="s">
        <v>1567</v>
      </c>
      <c r="H1520" s="617" t="str">
        <f t="shared" si="47"/>
        <v>O CAMPO A.8 NÃO PODE SER PREENCHIDO SE A INFORMAÇÃO DO CAMPO A.7 FOR DIFERENTE DE"EMPRESA BRASILEIRA".</v>
      </c>
    </row>
    <row r="1521" spans="1:8" ht="12" x14ac:dyDescent="0.3">
      <c r="A1521" s="614" t="s">
        <v>2043</v>
      </c>
      <c r="B1521" s="614" t="s">
        <v>242</v>
      </c>
      <c r="C1521" s="614" t="s">
        <v>261</v>
      </c>
      <c r="D1521" s="614" t="s">
        <v>2354</v>
      </c>
      <c r="E1521" s="614" t="s">
        <v>3</v>
      </c>
      <c r="F1521" s="615" t="str">
        <f t="shared" si="46"/>
        <v>TIB - QUALIFICAÇÃO DE PRODUTO, PROCESSO OU SERVIÇO;INSTITUIÇÃO CREDENCIADA;MICRO OU PEQUENO;;SIM</v>
      </c>
      <c r="G1521" s="616" t="s">
        <v>1567</v>
      </c>
      <c r="H1521" s="617" t="str">
        <f t="shared" si="47"/>
        <v>O CAMPO A.8 NÃO PODE SER PREENCHIDO SE A INFORMAÇÃO DO CAMPO A.7 FOR DIFERENTE DE"EMPRESA BRASILEIRA".</v>
      </c>
    </row>
    <row r="1522" spans="1:8" ht="12" x14ac:dyDescent="0.3">
      <c r="A1522" s="614" t="s">
        <v>2043</v>
      </c>
      <c r="B1522" s="614" t="s">
        <v>242</v>
      </c>
      <c r="C1522" s="614" t="s">
        <v>261</v>
      </c>
      <c r="D1522" s="614" t="s">
        <v>2354</v>
      </c>
      <c r="E1522" s="614" t="s">
        <v>4</v>
      </c>
      <c r="F1522" s="615" t="str">
        <f t="shared" si="46"/>
        <v>TIB - QUALIFICAÇÃO DE PRODUTO, PROCESSO OU SERVIÇO;INSTITUIÇÃO CREDENCIADA;MICRO OU PEQUENO;;NÃO</v>
      </c>
      <c r="G1522" s="616" t="s">
        <v>1567</v>
      </c>
      <c r="H1522" s="617" t="str">
        <f t="shared" si="47"/>
        <v>O CAMPO A.8 NÃO PODE SER PREENCHIDO SE A INFORMAÇÃO DO CAMPO A.7 FOR DIFERENTE DE"EMPRESA BRASILEIRA".</v>
      </c>
    </row>
    <row r="1523" spans="1:8" ht="12" x14ac:dyDescent="0.3">
      <c r="A1523" s="614" t="s">
        <v>2043</v>
      </c>
      <c r="B1523" s="614" t="s">
        <v>242</v>
      </c>
      <c r="C1523" s="614" t="s">
        <v>261</v>
      </c>
      <c r="D1523" s="614" t="s">
        <v>2354</v>
      </c>
      <c r="E1523" s="614" t="s">
        <v>2354</v>
      </c>
      <c r="F1523" s="615" t="str">
        <f t="shared" si="46"/>
        <v>TIB - QUALIFICAÇÃO DE PRODUTO, PROCESSO OU SERVIÇO;INSTITUIÇÃO CREDENCIADA;MICRO OU PEQUENO;;</v>
      </c>
      <c r="G1523" s="616" t="s">
        <v>1567</v>
      </c>
      <c r="H1523" s="617" t="str">
        <f t="shared" si="47"/>
        <v>O CAMPO A.8 NÃO PODE SER PREENCHIDO SE A INFORMAÇÃO DO CAMPO A.7 FOR DIFERENTE DE"EMPRESA BRASILEIRA".</v>
      </c>
    </row>
    <row r="1524" spans="1:8" ht="12" x14ac:dyDescent="0.3">
      <c r="A1524" s="614" t="s">
        <v>2043</v>
      </c>
      <c r="B1524" s="614" t="s">
        <v>242</v>
      </c>
      <c r="C1524" s="614" t="s">
        <v>243</v>
      </c>
      <c r="D1524" s="614" t="s">
        <v>250</v>
      </c>
      <c r="E1524" s="614" t="s">
        <v>3</v>
      </c>
      <c r="F1524" s="615" t="str">
        <f t="shared" si="46"/>
        <v>TIB - QUALIFICAÇÃO DE PRODUTO, PROCESSO OU SERVIÇO;INSTITUIÇÃO CREDENCIADA;MÉDIO;PÚBLICA;SIM</v>
      </c>
      <c r="G1524" s="616" t="s">
        <v>1567</v>
      </c>
      <c r="H1524" s="617" t="str">
        <f t="shared" si="47"/>
        <v>O CAMPO A.8 NÃO PODE SER PREENCHIDO SE A INFORMAÇÃO DO CAMPO A.7 FOR DIFERENTE DE"EMPRESA BRASILEIRA".</v>
      </c>
    </row>
    <row r="1525" spans="1:8" ht="12" x14ac:dyDescent="0.3">
      <c r="A1525" s="614" t="s">
        <v>2043</v>
      </c>
      <c r="B1525" s="614" t="s">
        <v>242</v>
      </c>
      <c r="C1525" s="614" t="s">
        <v>243</v>
      </c>
      <c r="D1525" s="614" t="s">
        <v>250</v>
      </c>
      <c r="E1525" s="614" t="s">
        <v>4</v>
      </c>
      <c r="F1525" s="615" t="str">
        <f t="shared" si="46"/>
        <v>TIB - QUALIFICAÇÃO DE PRODUTO, PROCESSO OU SERVIÇO;INSTITUIÇÃO CREDENCIADA;MÉDIO;PÚBLICA;NÃO</v>
      </c>
      <c r="G1525" s="616" t="s">
        <v>1567</v>
      </c>
      <c r="H1525" s="617" t="str">
        <f t="shared" si="47"/>
        <v>O CAMPO A.8 NÃO PODE SER PREENCHIDO SE A INFORMAÇÃO DO CAMPO A.7 FOR DIFERENTE DE"EMPRESA BRASILEIRA".</v>
      </c>
    </row>
    <row r="1526" spans="1:8" ht="12" x14ac:dyDescent="0.3">
      <c r="A1526" s="614" t="s">
        <v>2043</v>
      </c>
      <c r="B1526" s="614" t="s">
        <v>242</v>
      </c>
      <c r="C1526" s="614" t="s">
        <v>243</v>
      </c>
      <c r="D1526" s="614" t="s">
        <v>250</v>
      </c>
      <c r="E1526" s="614" t="s">
        <v>2354</v>
      </c>
      <c r="F1526" s="615" t="str">
        <f t="shared" si="46"/>
        <v>TIB - QUALIFICAÇÃO DE PRODUTO, PROCESSO OU SERVIÇO;INSTITUIÇÃO CREDENCIADA;MÉDIO;PÚBLICA;</v>
      </c>
      <c r="G1526" s="616" t="s">
        <v>1567</v>
      </c>
      <c r="H1526" s="617" t="str">
        <f t="shared" si="47"/>
        <v>O CAMPO A.8 NÃO PODE SER PREENCHIDO SE A INFORMAÇÃO DO CAMPO A.7 FOR DIFERENTE DE"EMPRESA BRASILEIRA".</v>
      </c>
    </row>
    <row r="1527" spans="1:8" ht="12" x14ac:dyDescent="0.3">
      <c r="A1527" s="614" t="s">
        <v>2043</v>
      </c>
      <c r="B1527" s="614" t="s">
        <v>242</v>
      </c>
      <c r="C1527" s="614" t="s">
        <v>243</v>
      </c>
      <c r="D1527" s="614" t="s">
        <v>251</v>
      </c>
      <c r="E1527" s="614" t="s">
        <v>3</v>
      </c>
      <c r="F1527" s="615" t="str">
        <f t="shared" si="46"/>
        <v>TIB - QUALIFICAÇÃO DE PRODUTO, PROCESSO OU SERVIÇO;INSTITUIÇÃO CREDENCIADA;MÉDIO;PRIVADA;SIM</v>
      </c>
      <c r="G1527" s="616" t="s">
        <v>1567</v>
      </c>
      <c r="H1527" s="617" t="str">
        <f t="shared" si="47"/>
        <v>O CAMPO A.8 NÃO PODE SER PREENCHIDO SE A INFORMAÇÃO DO CAMPO A.7 FOR DIFERENTE DE"EMPRESA BRASILEIRA".</v>
      </c>
    </row>
    <row r="1528" spans="1:8" ht="12" x14ac:dyDescent="0.3">
      <c r="A1528" s="614" t="s">
        <v>2043</v>
      </c>
      <c r="B1528" s="614" t="s">
        <v>242</v>
      </c>
      <c r="C1528" s="614" t="s">
        <v>243</v>
      </c>
      <c r="D1528" s="614" t="s">
        <v>251</v>
      </c>
      <c r="E1528" s="614" t="s">
        <v>4</v>
      </c>
      <c r="F1528" s="615" t="str">
        <f t="shared" si="46"/>
        <v>TIB - QUALIFICAÇÃO DE PRODUTO, PROCESSO OU SERVIÇO;INSTITUIÇÃO CREDENCIADA;MÉDIO;PRIVADA;NÃO</v>
      </c>
      <c r="G1528" s="616" t="s">
        <v>1567</v>
      </c>
      <c r="H1528" s="617" t="str">
        <f t="shared" si="47"/>
        <v>O CAMPO A.8 NÃO PODE SER PREENCHIDO SE A INFORMAÇÃO DO CAMPO A.7 FOR DIFERENTE DE"EMPRESA BRASILEIRA".</v>
      </c>
    </row>
    <row r="1529" spans="1:8" ht="12" x14ac:dyDescent="0.3">
      <c r="A1529" s="614" t="s">
        <v>2043</v>
      </c>
      <c r="B1529" s="614" t="s">
        <v>242</v>
      </c>
      <c r="C1529" s="614" t="s">
        <v>243</v>
      </c>
      <c r="D1529" s="614" t="s">
        <v>251</v>
      </c>
      <c r="E1529" s="614" t="s">
        <v>2354</v>
      </c>
      <c r="F1529" s="615" t="str">
        <f t="shared" si="46"/>
        <v>TIB - QUALIFICAÇÃO DE PRODUTO, PROCESSO OU SERVIÇO;INSTITUIÇÃO CREDENCIADA;MÉDIO;PRIVADA;</v>
      </c>
      <c r="G1529" s="616" t="s">
        <v>1567</v>
      </c>
      <c r="H1529" s="617" t="str">
        <f t="shared" si="47"/>
        <v>O CAMPO A.8 NÃO PODE SER PREENCHIDO SE A INFORMAÇÃO DO CAMPO A.7 FOR DIFERENTE DE"EMPRESA BRASILEIRA".</v>
      </c>
    </row>
    <row r="1530" spans="1:8" ht="12" x14ac:dyDescent="0.3">
      <c r="A1530" s="614" t="s">
        <v>2043</v>
      </c>
      <c r="B1530" s="614" t="s">
        <v>242</v>
      </c>
      <c r="C1530" s="614" t="s">
        <v>243</v>
      </c>
      <c r="D1530" s="614" t="s">
        <v>2354</v>
      </c>
      <c r="E1530" s="614" t="s">
        <v>3</v>
      </c>
      <c r="F1530" s="615" t="str">
        <f t="shared" si="46"/>
        <v>TIB - QUALIFICAÇÃO DE PRODUTO, PROCESSO OU SERVIÇO;INSTITUIÇÃO CREDENCIADA;MÉDIO;;SIM</v>
      </c>
      <c r="G1530" s="616" t="s">
        <v>1567</v>
      </c>
      <c r="H1530" s="617" t="str">
        <f t="shared" si="47"/>
        <v>O CAMPO A.8 NÃO PODE SER PREENCHIDO SE A INFORMAÇÃO DO CAMPO A.7 FOR DIFERENTE DE"EMPRESA BRASILEIRA".</v>
      </c>
    </row>
    <row r="1531" spans="1:8" ht="12" x14ac:dyDescent="0.3">
      <c r="A1531" s="614" t="s">
        <v>2043</v>
      </c>
      <c r="B1531" s="614" t="s">
        <v>242</v>
      </c>
      <c r="C1531" s="614" t="s">
        <v>243</v>
      </c>
      <c r="D1531" s="614" t="s">
        <v>2354</v>
      </c>
      <c r="E1531" s="614" t="s">
        <v>4</v>
      </c>
      <c r="F1531" s="615" t="str">
        <f t="shared" si="46"/>
        <v>TIB - QUALIFICAÇÃO DE PRODUTO, PROCESSO OU SERVIÇO;INSTITUIÇÃO CREDENCIADA;MÉDIO;;NÃO</v>
      </c>
      <c r="G1531" s="616" t="s">
        <v>1567</v>
      </c>
      <c r="H1531" s="617" t="str">
        <f t="shared" si="47"/>
        <v>O CAMPO A.8 NÃO PODE SER PREENCHIDO SE A INFORMAÇÃO DO CAMPO A.7 FOR DIFERENTE DE"EMPRESA BRASILEIRA".</v>
      </c>
    </row>
    <row r="1532" spans="1:8" ht="12" x14ac:dyDescent="0.3">
      <c r="A1532" s="614" t="s">
        <v>2043</v>
      </c>
      <c r="B1532" s="614" t="s">
        <v>242</v>
      </c>
      <c r="C1532" s="614" t="s">
        <v>243</v>
      </c>
      <c r="D1532" s="614" t="s">
        <v>2354</v>
      </c>
      <c r="E1532" s="614" t="s">
        <v>2354</v>
      </c>
      <c r="F1532" s="615" t="str">
        <f t="shared" si="46"/>
        <v>TIB - QUALIFICAÇÃO DE PRODUTO, PROCESSO OU SERVIÇO;INSTITUIÇÃO CREDENCIADA;MÉDIO;;</v>
      </c>
      <c r="G1532" s="616" t="s">
        <v>1567</v>
      </c>
      <c r="H1532" s="617" t="str">
        <f t="shared" si="47"/>
        <v>O CAMPO A.8 NÃO PODE SER PREENCHIDO SE A INFORMAÇÃO DO CAMPO A.7 FOR DIFERENTE DE"EMPRESA BRASILEIRA".</v>
      </c>
    </row>
    <row r="1533" spans="1:8" ht="12" x14ac:dyDescent="0.3">
      <c r="A1533" s="614" t="s">
        <v>2043</v>
      </c>
      <c r="B1533" s="614" t="s">
        <v>242</v>
      </c>
      <c r="C1533" s="614" t="s">
        <v>244</v>
      </c>
      <c r="D1533" s="614" t="s">
        <v>250</v>
      </c>
      <c r="E1533" s="614" t="s">
        <v>3</v>
      </c>
      <c r="F1533" s="615" t="str">
        <f t="shared" si="46"/>
        <v>TIB - QUALIFICAÇÃO DE PRODUTO, PROCESSO OU SERVIÇO;INSTITUIÇÃO CREDENCIADA;GRANDE;PÚBLICA;SIM</v>
      </c>
      <c r="G1533" s="616" t="s">
        <v>1567</v>
      </c>
      <c r="H1533" s="617" t="str">
        <f t="shared" si="47"/>
        <v>O CAMPO A.8 NÃO PODE SER PREENCHIDO SE A INFORMAÇÃO DO CAMPO A.7 FOR DIFERENTE DE"EMPRESA BRASILEIRA".</v>
      </c>
    </row>
    <row r="1534" spans="1:8" ht="12" x14ac:dyDescent="0.3">
      <c r="A1534" s="614" t="s">
        <v>2043</v>
      </c>
      <c r="B1534" s="614" t="s">
        <v>242</v>
      </c>
      <c r="C1534" s="614" t="s">
        <v>244</v>
      </c>
      <c r="D1534" s="614" t="s">
        <v>250</v>
      </c>
      <c r="E1534" s="614" t="s">
        <v>4</v>
      </c>
      <c r="F1534" s="615" t="str">
        <f t="shared" si="46"/>
        <v>TIB - QUALIFICAÇÃO DE PRODUTO, PROCESSO OU SERVIÇO;INSTITUIÇÃO CREDENCIADA;GRANDE;PÚBLICA;NÃO</v>
      </c>
      <c r="G1534" s="616" t="s">
        <v>1567</v>
      </c>
      <c r="H1534" s="617" t="str">
        <f t="shared" si="47"/>
        <v>O CAMPO A.8 NÃO PODE SER PREENCHIDO SE A INFORMAÇÃO DO CAMPO A.7 FOR DIFERENTE DE"EMPRESA BRASILEIRA".</v>
      </c>
    </row>
    <row r="1535" spans="1:8" ht="12" x14ac:dyDescent="0.3">
      <c r="A1535" s="614" t="s">
        <v>2043</v>
      </c>
      <c r="B1535" s="614" t="s">
        <v>242</v>
      </c>
      <c r="C1535" s="614" t="s">
        <v>244</v>
      </c>
      <c r="D1535" s="614" t="s">
        <v>250</v>
      </c>
      <c r="E1535" s="614" t="s">
        <v>2354</v>
      </c>
      <c r="F1535" s="615" t="str">
        <f t="shared" si="46"/>
        <v>TIB - QUALIFICAÇÃO DE PRODUTO, PROCESSO OU SERVIÇO;INSTITUIÇÃO CREDENCIADA;GRANDE;PÚBLICA;</v>
      </c>
      <c r="G1535" s="616" t="s">
        <v>1567</v>
      </c>
      <c r="H1535" s="617" t="str">
        <f t="shared" si="47"/>
        <v>O CAMPO A.8 NÃO PODE SER PREENCHIDO SE A INFORMAÇÃO DO CAMPO A.7 FOR DIFERENTE DE"EMPRESA BRASILEIRA".</v>
      </c>
    </row>
    <row r="1536" spans="1:8" ht="12" x14ac:dyDescent="0.3">
      <c r="A1536" s="614" t="s">
        <v>2043</v>
      </c>
      <c r="B1536" s="614" t="s">
        <v>242</v>
      </c>
      <c r="C1536" s="614" t="s">
        <v>244</v>
      </c>
      <c r="D1536" s="614" t="s">
        <v>251</v>
      </c>
      <c r="E1536" s="614" t="s">
        <v>3</v>
      </c>
      <c r="F1536" s="615" t="str">
        <f t="shared" si="46"/>
        <v>TIB - QUALIFICAÇÃO DE PRODUTO, PROCESSO OU SERVIÇO;INSTITUIÇÃO CREDENCIADA;GRANDE;PRIVADA;SIM</v>
      </c>
      <c r="G1536" s="616" t="s">
        <v>1567</v>
      </c>
      <c r="H1536" s="617" t="str">
        <f t="shared" si="47"/>
        <v>O CAMPO A.8 NÃO PODE SER PREENCHIDO SE A INFORMAÇÃO DO CAMPO A.7 FOR DIFERENTE DE"EMPRESA BRASILEIRA".</v>
      </c>
    </row>
    <row r="1537" spans="1:8" ht="12" x14ac:dyDescent="0.3">
      <c r="A1537" s="614" t="s">
        <v>2043</v>
      </c>
      <c r="B1537" s="614" t="s">
        <v>242</v>
      </c>
      <c r="C1537" s="614" t="s">
        <v>244</v>
      </c>
      <c r="D1537" s="614" t="s">
        <v>251</v>
      </c>
      <c r="E1537" s="614" t="s">
        <v>4</v>
      </c>
      <c r="F1537" s="615" t="str">
        <f t="shared" si="46"/>
        <v>TIB - QUALIFICAÇÃO DE PRODUTO, PROCESSO OU SERVIÇO;INSTITUIÇÃO CREDENCIADA;GRANDE;PRIVADA;NÃO</v>
      </c>
      <c r="G1537" s="616" t="s">
        <v>1567</v>
      </c>
      <c r="H1537" s="617" t="str">
        <f t="shared" si="47"/>
        <v>O CAMPO A.8 NÃO PODE SER PREENCHIDO SE A INFORMAÇÃO DO CAMPO A.7 FOR DIFERENTE DE"EMPRESA BRASILEIRA".</v>
      </c>
    </row>
    <row r="1538" spans="1:8" ht="12" x14ac:dyDescent="0.3">
      <c r="A1538" s="614" t="s">
        <v>2043</v>
      </c>
      <c r="B1538" s="614" t="s">
        <v>242</v>
      </c>
      <c r="C1538" s="614" t="s">
        <v>244</v>
      </c>
      <c r="D1538" s="614" t="s">
        <v>251</v>
      </c>
      <c r="E1538" s="614" t="s">
        <v>2354</v>
      </c>
      <c r="F1538" s="615" t="str">
        <f t="shared" si="46"/>
        <v>TIB - QUALIFICAÇÃO DE PRODUTO, PROCESSO OU SERVIÇO;INSTITUIÇÃO CREDENCIADA;GRANDE;PRIVADA;</v>
      </c>
      <c r="G1538" s="616" t="s">
        <v>1567</v>
      </c>
      <c r="H1538" s="617" t="str">
        <f t="shared" si="47"/>
        <v>O CAMPO A.8 NÃO PODE SER PREENCHIDO SE A INFORMAÇÃO DO CAMPO A.7 FOR DIFERENTE DE"EMPRESA BRASILEIRA".</v>
      </c>
    </row>
    <row r="1539" spans="1:8" ht="12" x14ac:dyDescent="0.3">
      <c r="A1539" s="614" t="s">
        <v>2043</v>
      </c>
      <c r="B1539" s="614" t="s">
        <v>242</v>
      </c>
      <c r="C1539" s="614" t="s">
        <v>244</v>
      </c>
      <c r="D1539" s="614" t="s">
        <v>2354</v>
      </c>
      <c r="E1539" s="614" t="s">
        <v>3</v>
      </c>
      <c r="F1539" s="615" t="str">
        <f t="shared" ref="F1539:F1602" si="48">CONCATENATE(A1539,";",B1539,";",C1539,";",D1539,";",E1539)</f>
        <v>TIB - QUALIFICAÇÃO DE PRODUTO, PROCESSO OU SERVIÇO;INSTITUIÇÃO CREDENCIADA;GRANDE;;SIM</v>
      </c>
      <c r="G1539" s="616" t="s">
        <v>1567</v>
      </c>
      <c r="H1539" s="617" t="str">
        <f t="shared" ref="H1539:H1602" si="49">IF(AND(B1539=$J$7,C1539=""),$K$12,IF(AND(B1539&lt;&gt;$J$7,C1539&lt;&gt;""),$K$13,IF(AND(B1539=$J$5,D1539=""),$K$14,IF(AND(B1539&lt;&gt;$J$5,D1539&lt;&gt;""),$K$15,IF(AND(B1539=$J$5,D1539=$M$6,E1539=""),$K$16,IF(AND(OR(B1539&lt;&gt;$J$5,D1539&lt;&gt;$M$6),E1539&lt;&gt;""),$K$17,IF(G1539="N",$K$18,"")))))))</f>
        <v>O CAMPO A.8 NÃO PODE SER PREENCHIDO SE A INFORMAÇÃO DO CAMPO A.7 FOR DIFERENTE DE"EMPRESA BRASILEIRA".</v>
      </c>
    </row>
    <row r="1540" spans="1:8" ht="12" x14ac:dyDescent="0.3">
      <c r="A1540" s="614" t="s">
        <v>2043</v>
      </c>
      <c r="B1540" s="614" t="s">
        <v>242</v>
      </c>
      <c r="C1540" s="614" t="s">
        <v>244</v>
      </c>
      <c r="D1540" s="614" t="s">
        <v>2354</v>
      </c>
      <c r="E1540" s="614" t="s">
        <v>4</v>
      </c>
      <c r="F1540" s="615" t="str">
        <f t="shared" si="48"/>
        <v>TIB - QUALIFICAÇÃO DE PRODUTO, PROCESSO OU SERVIÇO;INSTITUIÇÃO CREDENCIADA;GRANDE;;NÃO</v>
      </c>
      <c r="G1540" s="616" t="s">
        <v>1567</v>
      </c>
      <c r="H1540" s="617" t="str">
        <f t="shared" si="49"/>
        <v>O CAMPO A.8 NÃO PODE SER PREENCHIDO SE A INFORMAÇÃO DO CAMPO A.7 FOR DIFERENTE DE"EMPRESA BRASILEIRA".</v>
      </c>
    </row>
    <row r="1541" spans="1:8" ht="12" x14ac:dyDescent="0.3">
      <c r="A1541" s="614" t="s">
        <v>2043</v>
      </c>
      <c r="B1541" s="614" t="s">
        <v>242</v>
      </c>
      <c r="C1541" s="614" t="s">
        <v>244</v>
      </c>
      <c r="D1541" s="614" t="s">
        <v>2354</v>
      </c>
      <c r="E1541" s="614" t="s">
        <v>2354</v>
      </c>
      <c r="F1541" s="615" t="str">
        <f t="shared" si="48"/>
        <v>TIB - QUALIFICAÇÃO DE PRODUTO, PROCESSO OU SERVIÇO;INSTITUIÇÃO CREDENCIADA;GRANDE;;</v>
      </c>
      <c r="G1541" s="616" t="s">
        <v>1567</v>
      </c>
      <c r="H1541" s="617" t="str">
        <f t="shared" si="49"/>
        <v>O CAMPO A.8 NÃO PODE SER PREENCHIDO SE A INFORMAÇÃO DO CAMPO A.7 FOR DIFERENTE DE"EMPRESA BRASILEIRA".</v>
      </c>
    </row>
    <row r="1542" spans="1:8" ht="12" x14ac:dyDescent="0.3">
      <c r="A1542" s="614" t="s">
        <v>2043</v>
      </c>
      <c r="B1542" s="614" t="s">
        <v>242</v>
      </c>
      <c r="C1542" s="614" t="s">
        <v>2354</v>
      </c>
      <c r="D1542" s="614" t="s">
        <v>250</v>
      </c>
      <c r="E1542" s="614" t="s">
        <v>3</v>
      </c>
      <c r="F1542" s="615" t="str">
        <f t="shared" si="48"/>
        <v>TIB - QUALIFICAÇÃO DE PRODUTO, PROCESSO OU SERVIÇO;INSTITUIÇÃO CREDENCIADA;;PÚBLICA;SIM</v>
      </c>
      <c r="G1542" s="616" t="s">
        <v>1567</v>
      </c>
      <c r="H1542" s="617" t="str">
        <f t="shared" si="49"/>
        <v>O CAMPO A.11 NÃO PODE SER PREENCHIDO SE A INFORMAÇÃO DO CAMPO A.7 FOR DIFERENTE DE"INSTITUIÇÃO CREDENCIADA" OU SE A INFIRMAÇÃO DO CAMPO A.10 FOR DIFERENTE DE "PRIVADA".</v>
      </c>
    </row>
    <row r="1543" spans="1:8" ht="12" x14ac:dyDescent="0.3">
      <c r="A1543" s="614" t="s">
        <v>2043</v>
      </c>
      <c r="B1543" s="614" t="s">
        <v>242</v>
      </c>
      <c r="C1543" s="614" t="s">
        <v>2354</v>
      </c>
      <c r="D1543" s="614" t="s">
        <v>250</v>
      </c>
      <c r="E1543" s="614" t="s">
        <v>4</v>
      </c>
      <c r="F1543" s="615" t="str">
        <f t="shared" si="48"/>
        <v>TIB - QUALIFICAÇÃO DE PRODUTO, PROCESSO OU SERVIÇO;INSTITUIÇÃO CREDENCIADA;;PÚBLICA;NÃO</v>
      </c>
      <c r="G1543" s="616" t="s">
        <v>1567</v>
      </c>
      <c r="H1543" s="617" t="str">
        <f t="shared" si="49"/>
        <v>O CAMPO A.11 NÃO PODE SER PREENCHIDO SE A INFORMAÇÃO DO CAMPO A.7 FOR DIFERENTE DE"INSTITUIÇÃO CREDENCIADA" OU SE A INFIRMAÇÃO DO CAMPO A.10 FOR DIFERENTE DE "PRIVADA".</v>
      </c>
    </row>
    <row r="1544" spans="1:8" ht="12" x14ac:dyDescent="0.3">
      <c r="A1544" s="614" t="s">
        <v>2043</v>
      </c>
      <c r="B1544" s="614" t="s">
        <v>242</v>
      </c>
      <c r="C1544" s="614" t="s">
        <v>2354</v>
      </c>
      <c r="D1544" s="614" t="s">
        <v>250</v>
      </c>
      <c r="E1544" s="614" t="s">
        <v>2354</v>
      </c>
      <c r="F1544" s="615" t="str">
        <f t="shared" si="48"/>
        <v>TIB - QUALIFICAÇÃO DE PRODUTO, PROCESSO OU SERVIÇO;INSTITUIÇÃO CREDENCIADA;;PÚBLICA;</v>
      </c>
      <c r="G1544" s="616" t="s">
        <v>1567</v>
      </c>
      <c r="H1544" s="617" t="str">
        <f t="shared" si="49"/>
        <v>O EXECUTOR INFORMADO NÃO PODE EXECUTAR PROJETOS OU PROGRAMAS COM A QUALIFICAÇÃO SELECIONADA</v>
      </c>
    </row>
    <row r="1545" spans="1:8" ht="12" x14ac:dyDescent="0.3">
      <c r="A1545" s="614" t="s">
        <v>2043</v>
      </c>
      <c r="B1545" s="614" t="s">
        <v>242</v>
      </c>
      <c r="C1545" s="614" t="s">
        <v>2354</v>
      </c>
      <c r="D1545" s="614" t="s">
        <v>251</v>
      </c>
      <c r="E1545" s="614" t="s">
        <v>3</v>
      </c>
      <c r="F1545" s="615" t="str">
        <f t="shared" si="48"/>
        <v>TIB - QUALIFICAÇÃO DE PRODUTO, PROCESSO OU SERVIÇO;INSTITUIÇÃO CREDENCIADA;;PRIVADA;SIM</v>
      </c>
      <c r="G1545" s="616" t="s">
        <v>1567</v>
      </c>
      <c r="H1545" s="617" t="str">
        <f t="shared" si="49"/>
        <v>O EXECUTOR INFORMADO NÃO PODE EXECUTAR PROJETOS OU PROGRAMAS COM A QUALIFICAÇÃO SELECIONADA</v>
      </c>
    </row>
    <row r="1546" spans="1:8" ht="12" x14ac:dyDescent="0.3">
      <c r="A1546" s="614" t="s">
        <v>2043</v>
      </c>
      <c r="B1546" s="614" t="s">
        <v>242</v>
      </c>
      <c r="C1546" s="614" t="s">
        <v>2354</v>
      </c>
      <c r="D1546" s="614" t="s">
        <v>251</v>
      </c>
      <c r="E1546" s="614" t="s">
        <v>4</v>
      </c>
      <c r="F1546" s="615" t="str">
        <f t="shared" si="48"/>
        <v>TIB - QUALIFICAÇÃO DE PRODUTO, PROCESSO OU SERVIÇO;INSTITUIÇÃO CREDENCIADA;;PRIVADA;NÃO</v>
      </c>
      <c r="G1546" s="616" t="s">
        <v>1567</v>
      </c>
      <c r="H1546" s="617" t="str">
        <f t="shared" si="49"/>
        <v>O EXECUTOR INFORMADO NÃO PODE EXECUTAR PROJETOS OU PROGRAMAS COM A QUALIFICAÇÃO SELECIONADA</v>
      </c>
    </row>
    <row r="1547" spans="1:8" ht="12" x14ac:dyDescent="0.3">
      <c r="A1547" s="614" t="s">
        <v>2043</v>
      </c>
      <c r="B1547" s="614" t="s">
        <v>242</v>
      </c>
      <c r="C1547" s="614" t="s">
        <v>2354</v>
      </c>
      <c r="D1547" s="614" t="s">
        <v>251</v>
      </c>
      <c r="E1547" s="614" t="s">
        <v>2354</v>
      </c>
      <c r="F1547" s="615" t="str">
        <f t="shared" si="48"/>
        <v>TIB - QUALIFICAÇÃO DE PRODUTO, PROCESSO OU SERVIÇO;INSTITUIÇÃO CREDENCIADA;;PRIVADA;</v>
      </c>
      <c r="G1547" s="616" t="s">
        <v>1567</v>
      </c>
      <c r="H1547" s="617" t="str">
        <f t="shared" si="49"/>
        <v>O CAMPO A.11 É DE PREENCHIMENTO OBRIGATÓRIO SE A INFORMAÇÃO DO CAMPO A.7 FOR "INSTITUIÇÃO CREDENCIADA" E A INFORMAÇÃO DO CAMPO A.10 FOR "PRIVADA".</v>
      </c>
    </row>
    <row r="1548" spans="1:8" ht="12" x14ac:dyDescent="0.3">
      <c r="A1548" s="614" t="s">
        <v>2043</v>
      </c>
      <c r="B1548" s="614" t="s">
        <v>242</v>
      </c>
      <c r="C1548" s="614" t="s">
        <v>2354</v>
      </c>
      <c r="D1548" s="614" t="s">
        <v>2354</v>
      </c>
      <c r="E1548" s="614" t="s">
        <v>3</v>
      </c>
      <c r="F1548" s="615" t="str">
        <f t="shared" si="48"/>
        <v>TIB - QUALIFICAÇÃO DE PRODUTO, PROCESSO OU SERVIÇO;INSTITUIÇÃO CREDENCIADA;;;SIM</v>
      </c>
      <c r="G1548" s="616" t="s">
        <v>1567</v>
      </c>
      <c r="H1548" s="617" t="str">
        <f t="shared" si="49"/>
        <v>O CAMPO A.10 É DE PREENCHIMENTO OBRIGATÓRIO SE A INFORMAÇÃO DO CAMPO A.7 FOR "INSTITUIÇÃO CREDENCIADA".</v>
      </c>
    </row>
    <row r="1549" spans="1:8" ht="12" x14ac:dyDescent="0.3">
      <c r="A1549" s="614" t="s">
        <v>2043</v>
      </c>
      <c r="B1549" s="614" t="s">
        <v>242</v>
      </c>
      <c r="C1549" s="614" t="s">
        <v>2354</v>
      </c>
      <c r="D1549" s="614" t="s">
        <v>2354</v>
      </c>
      <c r="E1549" s="614" t="s">
        <v>4</v>
      </c>
      <c r="F1549" s="615" t="str">
        <f t="shared" si="48"/>
        <v>TIB - QUALIFICAÇÃO DE PRODUTO, PROCESSO OU SERVIÇO;INSTITUIÇÃO CREDENCIADA;;;NÃO</v>
      </c>
      <c r="G1549" s="616" t="s">
        <v>1567</v>
      </c>
      <c r="H1549" s="617" t="str">
        <f t="shared" si="49"/>
        <v>O CAMPO A.10 É DE PREENCHIMENTO OBRIGATÓRIO SE A INFORMAÇÃO DO CAMPO A.7 FOR "INSTITUIÇÃO CREDENCIADA".</v>
      </c>
    </row>
    <row r="1550" spans="1:8" ht="12" x14ac:dyDescent="0.3">
      <c r="A1550" s="614" t="s">
        <v>2043</v>
      </c>
      <c r="B1550" s="614" t="s">
        <v>242</v>
      </c>
      <c r="C1550" s="614" t="s">
        <v>2354</v>
      </c>
      <c r="D1550" s="614" t="s">
        <v>2354</v>
      </c>
      <c r="E1550" s="614" t="s">
        <v>2354</v>
      </c>
      <c r="F1550" s="615" t="str">
        <f t="shared" si="48"/>
        <v>TIB - QUALIFICAÇÃO DE PRODUTO, PROCESSO OU SERVIÇO;INSTITUIÇÃO CREDENCIADA;;;</v>
      </c>
      <c r="G1550" s="616" t="s">
        <v>1567</v>
      </c>
      <c r="H1550" s="617" t="str">
        <f t="shared" si="49"/>
        <v>O CAMPO A.10 É DE PREENCHIMENTO OBRIGATÓRIO SE A INFORMAÇÃO DO CAMPO A.7 FOR "INSTITUIÇÃO CREDENCIADA".</v>
      </c>
    </row>
    <row r="1551" spans="1:8" ht="12" x14ac:dyDescent="0.3">
      <c r="A1551" s="614" t="s">
        <v>2044</v>
      </c>
      <c r="B1551" s="614" t="s">
        <v>242</v>
      </c>
      <c r="C1551" s="614" t="s">
        <v>261</v>
      </c>
      <c r="D1551" s="614" t="s">
        <v>250</v>
      </c>
      <c r="E1551" s="614" t="s">
        <v>3</v>
      </c>
      <c r="F1551" s="615" t="str">
        <f t="shared" si="48"/>
        <v>TIB - NORMALIZAÇÃO TÉCNICA;INSTITUIÇÃO CREDENCIADA;MICRO OU PEQUENO;PÚBLICA;SIM</v>
      </c>
      <c r="G1551" s="616" t="s">
        <v>1567</v>
      </c>
      <c r="H1551" s="617" t="str">
        <f t="shared" si="49"/>
        <v>O CAMPO A.8 NÃO PODE SER PREENCHIDO SE A INFORMAÇÃO DO CAMPO A.7 FOR DIFERENTE DE"EMPRESA BRASILEIRA".</v>
      </c>
    </row>
    <row r="1552" spans="1:8" ht="12" x14ac:dyDescent="0.3">
      <c r="A1552" s="614" t="s">
        <v>2044</v>
      </c>
      <c r="B1552" s="614" t="s">
        <v>242</v>
      </c>
      <c r="C1552" s="614" t="s">
        <v>261</v>
      </c>
      <c r="D1552" s="614" t="s">
        <v>250</v>
      </c>
      <c r="E1552" s="614" t="s">
        <v>4</v>
      </c>
      <c r="F1552" s="615" t="str">
        <f t="shared" si="48"/>
        <v>TIB - NORMALIZAÇÃO TÉCNICA;INSTITUIÇÃO CREDENCIADA;MICRO OU PEQUENO;PÚBLICA;NÃO</v>
      </c>
      <c r="G1552" s="616" t="s">
        <v>1567</v>
      </c>
      <c r="H1552" s="617" t="str">
        <f t="shared" si="49"/>
        <v>O CAMPO A.8 NÃO PODE SER PREENCHIDO SE A INFORMAÇÃO DO CAMPO A.7 FOR DIFERENTE DE"EMPRESA BRASILEIRA".</v>
      </c>
    </row>
    <row r="1553" spans="1:8" ht="12" x14ac:dyDescent="0.3">
      <c r="A1553" s="614" t="s">
        <v>2044</v>
      </c>
      <c r="B1553" s="614" t="s">
        <v>242</v>
      </c>
      <c r="C1553" s="614" t="s">
        <v>261</v>
      </c>
      <c r="D1553" s="614" t="s">
        <v>250</v>
      </c>
      <c r="E1553" s="614" t="s">
        <v>2354</v>
      </c>
      <c r="F1553" s="615" t="str">
        <f t="shared" si="48"/>
        <v>TIB - NORMALIZAÇÃO TÉCNICA;INSTITUIÇÃO CREDENCIADA;MICRO OU PEQUENO;PÚBLICA;</v>
      </c>
      <c r="G1553" s="616" t="s">
        <v>1567</v>
      </c>
      <c r="H1553" s="617" t="str">
        <f t="shared" si="49"/>
        <v>O CAMPO A.8 NÃO PODE SER PREENCHIDO SE A INFORMAÇÃO DO CAMPO A.7 FOR DIFERENTE DE"EMPRESA BRASILEIRA".</v>
      </c>
    </row>
    <row r="1554" spans="1:8" ht="12" x14ac:dyDescent="0.3">
      <c r="A1554" s="614" t="s">
        <v>2044</v>
      </c>
      <c r="B1554" s="614" t="s">
        <v>242</v>
      </c>
      <c r="C1554" s="614" t="s">
        <v>261</v>
      </c>
      <c r="D1554" s="614" t="s">
        <v>251</v>
      </c>
      <c r="E1554" s="614" t="s">
        <v>3</v>
      </c>
      <c r="F1554" s="615" t="str">
        <f t="shared" si="48"/>
        <v>TIB - NORMALIZAÇÃO TÉCNICA;INSTITUIÇÃO CREDENCIADA;MICRO OU PEQUENO;PRIVADA;SIM</v>
      </c>
      <c r="G1554" s="616" t="s">
        <v>1567</v>
      </c>
      <c r="H1554" s="617" t="str">
        <f t="shared" si="49"/>
        <v>O CAMPO A.8 NÃO PODE SER PREENCHIDO SE A INFORMAÇÃO DO CAMPO A.7 FOR DIFERENTE DE"EMPRESA BRASILEIRA".</v>
      </c>
    </row>
    <row r="1555" spans="1:8" ht="12" x14ac:dyDescent="0.3">
      <c r="A1555" s="614" t="s">
        <v>2044</v>
      </c>
      <c r="B1555" s="614" t="s">
        <v>242</v>
      </c>
      <c r="C1555" s="614" t="s">
        <v>261</v>
      </c>
      <c r="D1555" s="614" t="s">
        <v>251</v>
      </c>
      <c r="E1555" s="614" t="s">
        <v>4</v>
      </c>
      <c r="F1555" s="615" t="str">
        <f t="shared" si="48"/>
        <v>TIB - NORMALIZAÇÃO TÉCNICA;INSTITUIÇÃO CREDENCIADA;MICRO OU PEQUENO;PRIVADA;NÃO</v>
      </c>
      <c r="G1555" s="616" t="s">
        <v>1567</v>
      </c>
      <c r="H1555" s="617" t="str">
        <f t="shared" si="49"/>
        <v>O CAMPO A.8 NÃO PODE SER PREENCHIDO SE A INFORMAÇÃO DO CAMPO A.7 FOR DIFERENTE DE"EMPRESA BRASILEIRA".</v>
      </c>
    </row>
    <row r="1556" spans="1:8" ht="12" x14ac:dyDescent="0.3">
      <c r="A1556" s="614" t="s">
        <v>2044</v>
      </c>
      <c r="B1556" s="614" t="s">
        <v>242</v>
      </c>
      <c r="C1556" s="614" t="s">
        <v>261</v>
      </c>
      <c r="D1556" s="614" t="s">
        <v>251</v>
      </c>
      <c r="E1556" s="614" t="s">
        <v>2354</v>
      </c>
      <c r="F1556" s="615" t="str">
        <f t="shared" si="48"/>
        <v>TIB - NORMALIZAÇÃO TÉCNICA;INSTITUIÇÃO CREDENCIADA;MICRO OU PEQUENO;PRIVADA;</v>
      </c>
      <c r="G1556" s="616" t="s">
        <v>1567</v>
      </c>
      <c r="H1556" s="617" t="str">
        <f t="shared" si="49"/>
        <v>O CAMPO A.8 NÃO PODE SER PREENCHIDO SE A INFORMAÇÃO DO CAMPO A.7 FOR DIFERENTE DE"EMPRESA BRASILEIRA".</v>
      </c>
    </row>
    <row r="1557" spans="1:8" ht="12" x14ac:dyDescent="0.3">
      <c r="A1557" s="614" t="s">
        <v>2044</v>
      </c>
      <c r="B1557" s="614" t="s">
        <v>242</v>
      </c>
      <c r="C1557" s="614" t="s">
        <v>261</v>
      </c>
      <c r="D1557" s="614" t="s">
        <v>2354</v>
      </c>
      <c r="E1557" s="614" t="s">
        <v>3</v>
      </c>
      <c r="F1557" s="615" t="str">
        <f t="shared" si="48"/>
        <v>TIB - NORMALIZAÇÃO TÉCNICA;INSTITUIÇÃO CREDENCIADA;MICRO OU PEQUENO;;SIM</v>
      </c>
      <c r="G1557" s="616" t="s">
        <v>1567</v>
      </c>
      <c r="H1557" s="617" t="str">
        <f t="shared" si="49"/>
        <v>O CAMPO A.8 NÃO PODE SER PREENCHIDO SE A INFORMAÇÃO DO CAMPO A.7 FOR DIFERENTE DE"EMPRESA BRASILEIRA".</v>
      </c>
    </row>
    <row r="1558" spans="1:8" ht="12" x14ac:dyDescent="0.3">
      <c r="A1558" s="614" t="s">
        <v>2044</v>
      </c>
      <c r="B1558" s="614" t="s">
        <v>242</v>
      </c>
      <c r="C1558" s="614" t="s">
        <v>261</v>
      </c>
      <c r="D1558" s="614" t="s">
        <v>2354</v>
      </c>
      <c r="E1558" s="614" t="s">
        <v>4</v>
      </c>
      <c r="F1558" s="615" t="str">
        <f t="shared" si="48"/>
        <v>TIB - NORMALIZAÇÃO TÉCNICA;INSTITUIÇÃO CREDENCIADA;MICRO OU PEQUENO;;NÃO</v>
      </c>
      <c r="G1558" s="616" t="s">
        <v>1567</v>
      </c>
      <c r="H1558" s="617" t="str">
        <f t="shared" si="49"/>
        <v>O CAMPO A.8 NÃO PODE SER PREENCHIDO SE A INFORMAÇÃO DO CAMPO A.7 FOR DIFERENTE DE"EMPRESA BRASILEIRA".</v>
      </c>
    </row>
    <row r="1559" spans="1:8" ht="12" x14ac:dyDescent="0.3">
      <c r="A1559" s="614" t="s">
        <v>2044</v>
      </c>
      <c r="B1559" s="614" t="s">
        <v>242</v>
      </c>
      <c r="C1559" s="614" t="s">
        <v>261</v>
      </c>
      <c r="D1559" s="614" t="s">
        <v>2354</v>
      </c>
      <c r="E1559" s="614" t="s">
        <v>2354</v>
      </c>
      <c r="F1559" s="615" t="str">
        <f t="shared" si="48"/>
        <v>TIB - NORMALIZAÇÃO TÉCNICA;INSTITUIÇÃO CREDENCIADA;MICRO OU PEQUENO;;</v>
      </c>
      <c r="G1559" s="616" t="s">
        <v>1567</v>
      </c>
      <c r="H1559" s="617" t="str">
        <f t="shared" si="49"/>
        <v>O CAMPO A.8 NÃO PODE SER PREENCHIDO SE A INFORMAÇÃO DO CAMPO A.7 FOR DIFERENTE DE"EMPRESA BRASILEIRA".</v>
      </c>
    </row>
    <row r="1560" spans="1:8" ht="12" x14ac:dyDescent="0.3">
      <c r="A1560" s="614" t="s">
        <v>2044</v>
      </c>
      <c r="B1560" s="614" t="s">
        <v>242</v>
      </c>
      <c r="C1560" s="614" t="s">
        <v>243</v>
      </c>
      <c r="D1560" s="614" t="s">
        <v>250</v>
      </c>
      <c r="E1560" s="614" t="s">
        <v>3</v>
      </c>
      <c r="F1560" s="615" t="str">
        <f t="shared" si="48"/>
        <v>TIB - NORMALIZAÇÃO TÉCNICA;INSTITUIÇÃO CREDENCIADA;MÉDIO;PÚBLICA;SIM</v>
      </c>
      <c r="G1560" s="616" t="s">
        <v>1567</v>
      </c>
      <c r="H1560" s="617" t="str">
        <f t="shared" si="49"/>
        <v>O CAMPO A.8 NÃO PODE SER PREENCHIDO SE A INFORMAÇÃO DO CAMPO A.7 FOR DIFERENTE DE"EMPRESA BRASILEIRA".</v>
      </c>
    </row>
    <row r="1561" spans="1:8" ht="12" x14ac:dyDescent="0.3">
      <c r="A1561" s="614" t="s">
        <v>2044</v>
      </c>
      <c r="B1561" s="614" t="s">
        <v>242</v>
      </c>
      <c r="C1561" s="614" t="s">
        <v>243</v>
      </c>
      <c r="D1561" s="614" t="s">
        <v>250</v>
      </c>
      <c r="E1561" s="614" t="s">
        <v>4</v>
      </c>
      <c r="F1561" s="615" t="str">
        <f t="shared" si="48"/>
        <v>TIB - NORMALIZAÇÃO TÉCNICA;INSTITUIÇÃO CREDENCIADA;MÉDIO;PÚBLICA;NÃO</v>
      </c>
      <c r="G1561" s="616" t="s">
        <v>1567</v>
      </c>
      <c r="H1561" s="617" t="str">
        <f t="shared" si="49"/>
        <v>O CAMPO A.8 NÃO PODE SER PREENCHIDO SE A INFORMAÇÃO DO CAMPO A.7 FOR DIFERENTE DE"EMPRESA BRASILEIRA".</v>
      </c>
    </row>
    <row r="1562" spans="1:8" ht="12" x14ac:dyDescent="0.3">
      <c r="A1562" s="614" t="s">
        <v>2044</v>
      </c>
      <c r="B1562" s="614" t="s">
        <v>242</v>
      </c>
      <c r="C1562" s="614" t="s">
        <v>243</v>
      </c>
      <c r="D1562" s="614" t="s">
        <v>250</v>
      </c>
      <c r="E1562" s="614" t="s">
        <v>2354</v>
      </c>
      <c r="F1562" s="615" t="str">
        <f t="shared" si="48"/>
        <v>TIB - NORMALIZAÇÃO TÉCNICA;INSTITUIÇÃO CREDENCIADA;MÉDIO;PÚBLICA;</v>
      </c>
      <c r="G1562" s="616" t="s">
        <v>1567</v>
      </c>
      <c r="H1562" s="617" t="str">
        <f t="shared" si="49"/>
        <v>O CAMPO A.8 NÃO PODE SER PREENCHIDO SE A INFORMAÇÃO DO CAMPO A.7 FOR DIFERENTE DE"EMPRESA BRASILEIRA".</v>
      </c>
    </row>
    <row r="1563" spans="1:8" ht="12" x14ac:dyDescent="0.3">
      <c r="A1563" s="614" t="s">
        <v>2044</v>
      </c>
      <c r="B1563" s="614" t="s">
        <v>242</v>
      </c>
      <c r="C1563" s="614" t="s">
        <v>243</v>
      </c>
      <c r="D1563" s="614" t="s">
        <v>251</v>
      </c>
      <c r="E1563" s="614" t="s">
        <v>3</v>
      </c>
      <c r="F1563" s="615" t="str">
        <f t="shared" si="48"/>
        <v>TIB - NORMALIZAÇÃO TÉCNICA;INSTITUIÇÃO CREDENCIADA;MÉDIO;PRIVADA;SIM</v>
      </c>
      <c r="G1563" s="616" t="s">
        <v>1567</v>
      </c>
      <c r="H1563" s="617" t="str">
        <f t="shared" si="49"/>
        <v>O CAMPO A.8 NÃO PODE SER PREENCHIDO SE A INFORMAÇÃO DO CAMPO A.7 FOR DIFERENTE DE"EMPRESA BRASILEIRA".</v>
      </c>
    </row>
    <row r="1564" spans="1:8" ht="12" x14ac:dyDescent="0.3">
      <c r="A1564" s="614" t="s">
        <v>2044</v>
      </c>
      <c r="B1564" s="614" t="s">
        <v>242</v>
      </c>
      <c r="C1564" s="614" t="s">
        <v>243</v>
      </c>
      <c r="D1564" s="614" t="s">
        <v>251</v>
      </c>
      <c r="E1564" s="614" t="s">
        <v>4</v>
      </c>
      <c r="F1564" s="615" t="str">
        <f t="shared" si="48"/>
        <v>TIB - NORMALIZAÇÃO TÉCNICA;INSTITUIÇÃO CREDENCIADA;MÉDIO;PRIVADA;NÃO</v>
      </c>
      <c r="G1564" s="616" t="s">
        <v>1567</v>
      </c>
      <c r="H1564" s="617" t="str">
        <f t="shared" si="49"/>
        <v>O CAMPO A.8 NÃO PODE SER PREENCHIDO SE A INFORMAÇÃO DO CAMPO A.7 FOR DIFERENTE DE"EMPRESA BRASILEIRA".</v>
      </c>
    </row>
    <row r="1565" spans="1:8" ht="12" x14ac:dyDescent="0.3">
      <c r="A1565" s="614" t="s">
        <v>2044</v>
      </c>
      <c r="B1565" s="614" t="s">
        <v>242</v>
      </c>
      <c r="C1565" s="614" t="s">
        <v>243</v>
      </c>
      <c r="D1565" s="614" t="s">
        <v>251</v>
      </c>
      <c r="E1565" s="614" t="s">
        <v>2354</v>
      </c>
      <c r="F1565" s="615" t="str">
        <f t="shared" si="48"/>
        <v>TIB - NORMALIZAÇÃO TÉCNICA;INSTITUIÇÃO CREDENCIADA;MÉDIO;PRIVADA;</v>
      </c>
      <c r="G1565" s="616" t="s">
        <v>1567</v>
      </c>
      <c r="H1565" s="617" t="str">
        <f t="shared" si="49"/>
        <v>O CAMPO A.8 NÃO PODE SER PREENCHIDO SE A INFORMAÇÃO DO CAMPO A.7 FOR DIFERENTE DE"EMPRESA BRASILEIRA".</v>
      </c>
    </row>
    <row r="1566" spans="1:8" ht="12" x14ac:dyDescent="0.3">
      <c r="A1566" s="614" t="s">
        <v>2044</v>
      </c>
      <c r="B1566" s="614" t="s">
        <v>242</v>
      </c>
      <c r="C1566" s="614" t="s">
        <v>243</v>
      </c>
      <c r="D1566" s="614" t="s">
        <v>2354</v>
      </c>
      <c r="E1566" s="614" t="s">
        <v>3</v>
      </c>
      <c r="F1566" s="615" t="str">
        <f t="shared" si="48"/>
        <v>TIB - NORMALIZAÇÃO TÉCNICA;INSTITUIÇÃO CREDENCIADA;MÉDIO;;SIM</v>
      </c>
      <c r="G1566" s="616" t="s">
        <v>1567</v>
      </c>
      <c r="H1566" s="617" t="str">
        <f t="shared" si="49"/>
        <v>O CAMPO A.8 NÃO PODE SER PREENCHIDO SE A INFORMAÇÃO DO CAMPO A.7 FOR DIFERENTE DE"EMPRESA BRASILEIRA".</v>
      </c>
    </row>
    <row r="1567" spans="1:8" ht="12" x14ac:dyDescent="0.3">
      <c r="A1567" s="614" t="s">
        <v>2044</v>
      </c>
      <c r="B1567" s="614" t="s">
        <v>242</v>
      </c>
      <c r="C1567" s="614" t="s">
        <v>243</v>
      </c>
      <c r="D1567" s="614" t="s">
        <v>2354</v>
      </c>
      <c r="E1567" s="614" t="s">
        <v>4</v>
      </c>
      <c r="F1567" s="615" t="str">
        <f t="shared" si="48"/>
        <v>TIB - NORMALIZAÇÃO TÉCNICA;INSTITUIÇÃO CREDENCIADA;MÉDIO;;NÃO</v>
      </c>
      <c r="G1567" s="616" t="s">
        <v>1567</v>
      </c>
      <c r="H1567" s="617" t="str">
        <f t="shared" si="49"/>
        <v>O CAMPO A.8 NÃO PODE SER PREENCHIDO SE A INFORMAÇÃO DO CAMPO A.7 FOR DIFERENTE DE"EMPRESA BRASILEIRA".</v>
      </c>
    </row>
    <row r="1568" spans="1:8" ht="12" x14ac:dyDescent="0.3">
      <c r="A1568" s="614" t="s">
        <v>2044</v>
      </c>
      <c r="B1568" s="614" t="s">
        <v>242</v>
      </c>
      <c r="C1568" s="614" t="s">
        <v>243</v>
      </c>
      <c r="D1568" s="614" t="s">
        <v>2354</v>
      </c>
      <c r="E1568" s="614" t="s">
        <v>2354</v>
      </c>
      <c r="F1568" s="615" t="str">
        <f t="shared" si="48"/>
        <v>TIB - NORMALIZAÇÃO TÉCNICA;INSTITUIÇÃO CREDENCIADA;MÉDIO;;</v>
      </c>
      <c r="G1568" s="616" t="s">
        <v>1567</v>
      </c>
      <c r="H1568" s="617" t="str">
        <f t="shared" si="49"/>
        <v>O CAMPO A.8 NÃO PODE SER PREENCHIDO SE A INFORMAÇÃO DO CAMPO A.7 FOR DIFERENTE DE"EMPRESA BRASILEIRA".</v>
      </c>
    </row>
    <row r="1569" spans="1:8" ht="12" x14ac:dyDescent="0.3">
      <c r="A1569" s="614" t="s">
        <v>2044</v>
      </c>
      <c r="B1569" s="614" t="s">
        <v>242</v>
      </c>
      <c r="C1569" s="614" t="s">
        <v>244</v>
      </c>
      <c r="D1569" s="614" t="s">
        <v>250</v>
      </c>
      <c r="E1569" s="614" t="s">
        <v>3</v>
      </c>
      <c r="F1569" s="615" t="str">
        <f t="shared" si="48"/>
        <v>TIB - NORMALIZAÇÃO TÉCNICA;INSTITUIÇÃO CREDENCIADA;GRANDE;PÚBLICA;SIM</v>
      </c>
      <c r="G1569" s="616" t="s">
        <v>1567</v>
      </c>
      <c r="H1569" s="617" t="str">
        <f t="shared" si="49"/>
        <v>O CAMPO A.8 NÃO PODE SER PREENCHIDO SE A INFORMAÇÃO DO CAMPO A.7 FOR DIFERENTE DE"EMPRESA BRASILEIRA".</v>
      </c>
    </row>
    <row r="1570" spans="1:8" ht="12" x14ac:dyDescent="0.3">
      <c r="A1570" s="614" t="s">
        <v>2044</v>
      </c>
      <c r="B1570" s="614" t="s">
        <v>242</v>
      </c>
      <c r="C1570" s="614" t="s">
        <v>244</v>
      </c>
      <c r="D1570" s="614" t="s">
        <v>250</v>
      </c>
      <c r="E1570" s="614" t="s">
        <v>4</v>
      </c>
      <c r="F1570" s="615" t="str">
        <f t="shared" si="48"/>
        <v>TIB - NORMALIZAÇÃO TÉCNICA;INSTITUIÇÃO CREDENCIADA;GRANDE;PÚBLICA;NÃO</v>
      </c>
      <c r="G1570" s="616" t="s">
        <v>1567</v>
      </c>
      <c r="H1570" s="617" t="str">
        <f t="shared" si="49"/>
        <v>O CAMPO A.8 NÃO PODE SER PREENCHIDO SE A INFORMAÇÃO DO CAMPO A.7 FOR DIFERENTE DE"EMPRESA BRASILEIRA".</v>
      </c>
    </row>
    <row r="1571" spans="1:8" ht="12" x14ac:dyDescent="0.3">
      <c r="A1571" s="614" t="s">
        <v>2044</v>
      </c>
      <c r="B1571" s="614" t="s">
        <v>242</v>
      </c>
      <c r="C1571" s="614" t="s">
        <v>244</v>
      </c>
      <c r="D1571" s="614" t="s">
        <v>250</v>
      </c>
      <c r="E1571" s="614" t="s">
        <v>2354</v>
      </c>
      <c r="F1571" s="615" t="str">
        <f t="shared" si="48"/>
        <v>TIB - NORMALIZAÇÃO TÉCNICA;INSTITUIÇÃO CREDENCIADA;GRANDE;PÚBLICA;</v>
      </c>
      <c r="G1571" s="616" t="s">
        <v>1567</v>
      </c>
      <c r="H1571" s="617" t="str">
        <f t="shared" si="49"/>
        <v>O CAMPO A.8 NÃO PODE SER PREENCHIDO SE A INFORMAÇÃO DO CAMPO A.7 FOR DIFERENTE DE"EMPRESA BRASILEIRA".</v>
      </c>
    </row>
    <row r="1572" spans="1:8" ht="12" x14ac:dyDescent="0.3">
      <c r="A1572" s="614" t="s">
        <v>2044</v>
      </c>
      <c r="B1572" s="614" t="s">
        <v>242</v>
      </c>
      <c r="C1572" s="614" t="s">
        <v>244</v>
      </c>
      <c r="D1572" s="614" t="s">
        <v>251</v>
      </c>
      <c r="E1572" s="614" t="s">
        <v>3</v>
      </c>
      <c r="F1572" s="615" t="str">
        <f t="shared" si="48"/>
        <v>TIB - NORMALIZAÇÃO TÉCNICA;INSTITUIÇÃO CREDENCIADA;GRANDE;PRIVADA;SIM</v>
      </c>
      <c r="G1572" s="616" t="s">
        <v>1567</v>
      </c>
      <c r="H1572" s="617" t="str">
        <f t="shared" si="49"/>
        <v>O CAMPO A.8 NÃO PODE SER PREENCHIDO SE A INFORMAÇÃO DO CAMPO A.7 FOR DIFERENTE DE"EMPRESA BRASILEIRA".</v>
      </c>
    </row>
    <row r="1573" spans="1:8" ht="12" x14ac:dyDescent="0.3">
      <c r="A1573" s="614" t="s">
        <v>2044</v>
      </c>
      <c r="B1573" s="614" t="s">
        <v>242</v>
      </c>
      <c r="C1573" s="614" t="s">
        <v>244</v>
      </c>
      <c r="D1573" s="614" t="s">
        <v>251</v>
      </c>
      <c r="E1573" s="614" t="s">
        <v>4</v>
      </c>
      <c r="F1573" s="615" t="str">
        <f t="shared" si="48"/>
        <v>TIB - NORMALIZAÇÃO TÉCNICA;INSTITUIÇÃO CREDENCIADA;GRANDE;PRIVADA;NÃO</v>
      </c>
      <c r="G1573" s="616" t="s">
        <v>1567</v>
      </c>
      <c r="H1573" s="617" t="str">
        <f t="shared" si="49"/>
        <v>O CAMPO A.8 NÃO PODE SER PREENCHIDO SE A INFORMAÇÃO DO CAMPO A.7 FOR DIFERENTE DE"EMPRESA BRASILEIRA".</v>
      </c>
    </row>
    <row r="1574" spans="1:8" ht="12" x14ac:dyDescent="0.3">
      <c r="A1574" s="614" t="s">
        <v>2044</v>
      </c>
      <c r="B1574" s="614" t="s">
        <v>242</v>
      </c>
      <c r="C1574" s="614" t="s">
        <v>244</v>
      </c>
      <c r="D1574" s="614" t="s">
        <v>251</v>
      </c>
      <c r="E1574" s="614" t="s">
        <v>2354</v>
      </c>
      <c r="F1574" s="615" t="str">
        <f t="shared" si="48"/>
        <v>TIB - NORMALIZAÇÃO TÉCNICA;INSTITUIÇÃO CREDENCIADA;GRANDE;PRIVADA;</v>
      </c>
      <c r="G1574" s="616" t="s">
        <v>1567</v>
      </c>
      <c r="H1574" s="617" t="str">
        <f t="shared" si="49"/>
        <v>O CAMPO A.8 NÃO PODE SER PREENCHIDO SE A INFORMAÇÃO DO CAMPO A.7 FOR DIFERENTE DE"EMPRESA BRASILEIRA".</v>
      </c>
    </row>
    <row r="1575" spans="1:8" ht="12" x14ac:dyDescent="0.3">
      <c r="A1575" s="614" t="s">
        <v>2044</v>
      </c>
      <c r="B1575" s="614" t="s">
        <v>242</v>
      </c>
      <c r="C1575" s="614" t="s">
        <v>244</v>
      </c>
      <c r="D1575" s="614" t="s">
        <v>2354</v>
      </c>
      <c r="E1575" s="614" t="s">
        <v>3</v>
      </c>
      <c r="F1575" s="615" t="str">
        <f t="shared" si="48"/>
        <v>TIB - NORMALIZAÇÃO TÉCNICA;INSTITUIÇÃO CREDENCIADA;GRANDE;;SIM</v>
      </c>
      <c r="G1575" s="616" t="s">
        <v>1567</v>
      </c>
      <c r="H1575" s="617" t="str">
        <f t="shared" si="49"/>
        <v>O CAMPO A.8 NÃO PODE SER PREENCHIDO SE A INFORMAÇÃO DO CAMPO A.7 FOR DIFERENTE DE"EMPRESA BRASILEIRA".</v>
      </c>
    </row>
    <row r="1576" spans="1:8" ht="12" x14ac:dyDescent="0.3">
      <c r="A1576" s="614" t="s">
        <v>2044</v>
      </c>
      <c r="B1576" s="614" t="s">
        <v>242</v>
      </c>
      <c r="C1576" s="614" t="s">
        <v>244</v>
      </c>
      <c r="D1576" s="614" t="s">
        <v>2354</v>
      </c>
      <c r="E1576" s="614" t="s">
        <v>4</v>
      </c>
      <c r="F1576" s="615" t="str">
        <f t="shared" si="48"/>
        <v>TIB - NORMALIZAÇÃO TÉCNICA;INSTITUIÇÃO CREDENCIADA;GRANDE;;NÃO</v>
      </c>
      <c r="G1576" s="616" t="s">
        <v>1567</v>
      </c>
      <c r="H1576" s="617" t="str">
        <f t="shared" si="49"/>
        <v>O CAMPO A.8 NÃO PODE SER PREENCHIDO SE A INFORMAÇÃO DO CAMPO A.7 FOR DIFERENTE DE"EMPRESA BRASILEIRA".</v>
      </c>
    </row>
    <row r="1577" spans="1:8" ht="12" x14ac:dyDescent="0.3">
      <c r="A1577" s="614" t="s">
        <v>2044</v>
      </c>
      <c r="B1577" s="614" t="s">
        <v>242</v>
      </c>
      <c r="C1577" s="614" t="s">
        <v>244</v>
      </c>
      <c r="D1577" s="614" t="s">
        <v>2354</v>
      </c>
      <c r="E1577" s="614" t="s">
        <v>2354</v>
      </c>
      <c r="F1577" s="615" t="str">
        <f t="shared" si="48"/>
        <v>TIB - NORMALIZAÇÃO TÉCNICA;INSTITUIÇÃO CREDENCIADA;GRANDE;;</v>
      </c>
      <c r="G1577" s="616" t="s">
        <v>1567</v>
      </c>
      <c r="H1577" s="617" t="str">
        <f t="shared" si="49"/>
        <v>O CAMPO A.8 NÃO PODE SER PREENCHIDO SE A INFORMAÇÃO DO CAMPO A.7 FOR DIFERENTE DE"EMPRESA BRASILEIRA".</v>
      </c>
    </row>
    <row r="1578" spans="1:8" ht="12" x14ac:dyDescent="0.3">
      <c r="A1578" s="614" t="s">
        <v>2044</v>
      </c>
      <c r="B1578" s="614" t="s">
        <v>242</v>
      </c>
      <c r="C1578" s="614" t="s">
        <v>2354</v>
      </c>
      <c r="D1578" s="614" t="s">
        <v>250</v>
      </c>
      <c r="E1578" s="614" t="s">
        <v>3</v>
      </c>
      <c r="F1578" s="615" t="str">
        <f t="shared" si="48"/>
        <v>TIB - NORMALIZAÇÃO TÉCNICA;INSTITUIÇÃO CREDENCIADA;;PÚBLICA;SIM</v>
      </c>
      <c r="G1578" s="616" t="s">
        <v>1567</v>
      </c>
      <c r="H1578" s="617" t="str">
        <f t="shared" si="49"/>
        <v>O CAMPO A.11 NÃO PODE SER PREENCHIDO SE A INFORMAÇÃO DO CAMPO A.7 FOR DIFERENTE DE"INSTITUIÇÃO CREDENCIADA" OU SE A INFIRMAÇÃO DO CAMPO A.10 FOR DIFERENTE DE "PRIVADA".</v>
      </c>
    </row>
    <row r="1579" spans="1:8" ht="12" x14ac:dyDescent="0.3">
      <c r="A1579" s="614" t="s">
        <v>2044</v>
      </c>
      <c r="B1579" s="614" t="s">
        <v>242</v>
      </c>
      <c r="C1579" s="614" t="s">
        <v>2354</v>
      </c>
      <c r="D1579" s="614" t="s">
        <v>250</v>
      </c>
      <c r="E1579" s="614" t="s">
        <v>4</v>
      </c>
      <c r="F1579" s="615" t="str">
        <f t="shared" si="48"/>
        <v>TIB - NORMALIZAÇÃO TÉCNICA;INSTITUIÇÃO CREDENCIADA;;PÚBLICA;NÃO</v>
      </c>
      <c r="G1579" s="616" t="s">
        <v>1567</v>
      </c>
      <c r="H1579" s="617" t="str">
        <f t="shared" si="49"/>
        <v>O CAMPO A.11 NÃO PODE SER PREENCHIDO SE A INFORMAÇÃO DO CAMPO A.7 FOR DIFERENTE DE"INSTITUIÇÃO CREDENCIADA" OU SE A INFIRMAÇÃO DO CAMPO A.10 FOR DIFERENTE DE "PRIVADA".</v>
      </c>
    </row>
    <row r="1580" spans="1:8" ht="12" x14ac:dyDescent="0.3">
      <c r="A1580" s="614" t="s">
        <v>2044</v>
      </c>
      <c r="B1580" s="614" t="s">
        <v>242</v>
      </c>
      <c r="C1580" s="614" t="s">
        <v>2354</v>
      </c>
      <c r="D1580" s="614" t="s">
        <v>250</v>
      </c>
      <c r="E1580" s="614" t="s">
        <v>2354</v>
      </c>
      <c r="F1580" s="615" t="str">
        <f t="shared" si="48"/>
        <v>TIB - NORMALIZAÇÃO TÉCNICA;INSTITUIÇÃO CREDENCIADA;;PÚBLICA;</v>
      </c>
      <c r="G1580" s="616" t="s">
        <v>1575</v>
      </c>
      <c r="H1580" s="617" t="str">
        <f t="shared" si="49"/>
        <v/>
      </c>
    </row>
    <row r="1581" spans="1:8" ht="12" x14ac:dyDescent="0.3">
      <c r="A1581" s="614" t="s">
        <v>2044</v>
      </c>
      <c r="B1581" s="614" t="s">
        <v>242</v>
      </c>
      <c r="C1581" s="614" t="s">
        <v>2354</v>
      </c>
      <c r="D1581" s="614" t="s">
        <v>251</v>
      </c>
      <c r="E1581" s="614" t="s">
        <v>3</v>
      </c>
      <c r="F1581" s="615" t="str">
        <f t="shared" si="48"/>
        <v>TIB - NORMALIZAÇÃO TÉCNICA;INSTITUIÇÃO CREDENCIADA;;PRIVADA;SIM</v>
      </c>
      <c r="G1581" s="616" t="s">
        <v>1575</v>
      </c>
      <c r="H1581" s="617" t="str">
        <f t="shared" si="49"/>
        <v/>
      </c>
    </row>
    <row r="1582" spans="1:8" ht="12" x14ac:dyDescent="0.3">
      <c r="A1582" s="614" t="s">
        <v>2044</v>
      </c>
      <c r="B1582" s="614" t="s">
        <v>242</v>
      </c>
      <c r="C1582" s="614" t="s">
        <v>2354</v>
      </c>
      <c r="D1582" s="614" t="s">
        <v>251</v>
      </c>
      <c r="E1582" s="614" t="s">
        <v>4</v>
      </c>
      <c r="F1582" s="615" t="str">
        <f t="shared" si="48"/>
        <v>TIB - NORMALIZAÇÃO TÉCNICA;INSTITUIÇÃO CREDENCIADA;;PRIVADA;NÃO</v>
      </c>
      <c r="G1582" s="616" t="s">
        <v>1575</v>
      </c>
      <c r="H1582" s="617" t="str">
        <f t="shared" si="49"/>
        <v/>
      </c>
    </row>
    <row r="1583" spans="1:8" ht="12" x14ac:dyDescent="0.3">
      <c r="A1583" s="614" t="s">
        <v>2044</v>
      </c>
      <c r="B1583" s="614" t="s">
        <v>242</v>
      </c>
      <c r="C1583" s="614" t="s">
        <v>2354</v>
      </c>
      <c r="D1583" s="614" t="s">
        <v>251</v>
      </c>
      <c r="E1583" s="614" t="s">
        <v>2354</v>
      </c>
      <c r="F1583" s="615" t="str">
        <f t="shared" si="48"/>
        <v>TIB - NORMALIZAÇÃO TÉCNICA;INSTITUIÇÃO CREDENCIADA;;PRIVADA;</v>
      </c>
      <c r="G1583" s="616" t="s">
        <v>1567</v>
      </c>
      <c r="H1583" s="617" t="str">
        <f t="shared" si="49"/>
        <v>O CAMPO A.11 É DE PREENCHIMENTO OBRIGATÓRIO SE A INFORMAÇÃO DO CAMPO A.7 FOR "INSTITUIÇÃO CREDENCIADA" E A INFORMAÇÃO DO CAMPO A.10 FOR "PRIVADA".</v>
      </c>
    </row>
    <row r="1584" spans="1:8" ht="12" x14ac:dyDescent="0.3">
      <c r="A1584" s="614" t="s">
        <v>2044</v>
      </c>
      <c r="B1584" s="614" t="s">
        <v>242</v>
      </c>
      <c r="C1584" s="614" t="s">
        <v>2354</v>
      </c>
      <c r="D1584" s="614" t="s">
        <v>2354</v>
      </c>
      <c r="E1584" s="614" t="s">
        <v>3</v>
      </c>
      <c r="F1584" s="615" t="str">
        <f t="shared" si="48"/>
        <v>TIB - NORMALIZAÇÃO TÉCNICA;INSTITUIÇÃO CREDENCIADA;;;SIM</v>
      </c>
      <c r="G1584" s="616" t="s">
        <v>1567</v>
      </c>
      <c r="H1584" s="617" t="str">
        <f t="shared" si="49"/>
        <v>O CAMPO A.10 É DE PREENCHIMENTO OBRIGATÓRIO SE A INFORMAÇÃO DO CAMPO A.7 FOR "INSTITUIÇÃO CREDENCIADA".</v>
      </c>
    </row>
    <row r="1585" spans="1:8" ht="12" x14ac:dyDescent="0.3">
      <c r="A1585" s="614" t="s">
        <v>2044</v>
      </c>
      <c r="B1585" s="614" t="s">
        <v>242</v>
      </c>
      <c r="C1585" s="614" t="s">
        <v>2354</v>
      </c>
      <c r="D1585" s="614" t="s">
        <v>2354</v>
      </c>
      <c r="E1585" s="614" t="s">
        <v>4</v>
      </c>
      <c r="F1585" s="615" t="str">
        <f t="shared" si="48"/>
        <v>TIB - NORMALIZAÇÃO TÉCNICA;INSTITUIÇÃO CREDENCIADA;;;NÃO</v>
      </c>
      <c r="G1585" s="616" t="s">
        <v>1567</v>
      </c>
      <c r="H1585" s="617" t="str">
        <f t="shared" si="49"/>
        <v>O CAMPO A.10 É DE PREENCHIMENTO OBRIGATÓRIO SE A INFORMAÇÃO DO CAMPO A.7 FOR "INSTITUIÇÃO CREDENCIADA".</v>
      </c>
    </row>
    <row r="1586" spans="1:8" ht="12" x14ac:dyDescent="0.3">
      <c r="A1586" s="614" t="s">
        <v>2044</v>
      </c>
      <c r="B1586" s="614" t="s">
        <v>242</v>
      </c>
      <c r="C1586" s="614" t="s">
        <v>2354</v>
      </c>
      <c r="D1586" s="614" t="s">
        <v>2354</v>
      </c>
      <c r="E1586" s="614" t="s">
        <v>2354</v>
      </c>
      <c r="F1586" s="615" t="str">
        <f t="shared" si="48"/>
        <v>TIB - NORMALIZAÇÃO TÉCNICA;INSTITUIÇÃO CREDENCIADA;;;</v>
      </c>
      <c r="G1586" s="616" t="s">
        <v>1567</v>
      </c>
      <c r="H1586" s="617" t="str">
        <f t="shared" si="49"/>
        <v>O CAMPO A.10 É DE PREENCHIMENTO OBRIGATÓRIO SE A INFORMAÇÃO DO CAMPO A.7 FOR "INSTITUIÇÃO CREDENCIADA".</v>
      </c>
    </row>
    <row r="1587" spans="1:8" ht="12" x14ac:dyDescent="0.3">
      <c r="A1587" s="614" t="s">
        <v>2045</v>
      </c>
      <c r="B1587" s="614" t="s">
        <v>242</v>
      </c>
      <c r="C1587" s="614" t="s">
        <v>261</v>
      </c>
      <c r="D1587" s="614" t="s">
        <v>250</v>
      </c>
      <c r="E1587" s="614" t="s">
        <v>3</v>
      </c>
      <c r="F1587" s="615" t="str">
        <f t="shared" si="48"/>
        <v>TIB - TREINAMENTO E AVALIAÇÃO DE CONFORMIDADE;INSTITUIÇÃO CREDENCIADA;MICRO OU PEQUENO;PÚBLICA;SIM</v>
      </c>
      <c r="G1587" s="616" t="s">
        <v>1567</v>
      </c>
      <c r="H1587" s="617" t="str">
        <f t="shared" si="49"/>
        <v>O CAMPO A.8 NÃO PODE SER PREENCHIDO SE A INFORMAÇÃO DO CAMPO A.7 FOR DIFERENTE DE"EMPRESA BRASILEIRA".</v>
      </c>
    </row>
    <row r="1588" spans="1:8" ht="12" x14ac:dyDescent="0.3">
      <c r="A1588" s="614" t="s">
        <v>2045</v>
      </c>
      <c r="B1588" s="614" t="s">
        <v>242</v>
      </c>
      <c r="C1588" s="614" t="s">
        <v>261</v>
      </c>
      <c r="D1588" s="614" t="s">
        <v>250</v>
      </c>
      <c r="E1588" s="614" t="s">
        <v>4</v>
      </c>
      <c r="F1588" s="615" t="str">
        <f t="shared" si="48"/>
        <v>TIB - TREINAMENTO E AVALIAÇÃO DE CONFORMIDADE;INSTITUIÇÃO CREDENCIADA;MICRO OU PEQUENO;PÚBLICA;NÃO</v>
      </c>
      <c r="G1588" s="616" t="s">
        <v>1567</v>
      </c>
      <c r="H1588" s="617" t="str">
        <f t="shared" si="49"/>
        <v>O CAMPO A.8 NÃO PODE SER PREENCHIDO SE A INFORMAÇÃO DO CAMPO A.7 FOR DIFERENTE DE"EMPRESA BRASILEIRA".</v>
      </c>
    </row>
    <row r="1589" spans="1:8" ht="12" x14ac:dyDescent="0.3">
      <c r="A1589" s="614" t="s">
        <v>2045</v>
      </c>
      <c r="B1589" s="614" t="s">
        <v>242</v>
      </c>
      <c r="C1589" s="614" t="s">
        <v>261</v>
      </c>
      <c r="D1589" s="614" t="s">
        <v>250</v>
      </c>
      <c r="E1589" s="614" t="s">
        <v>2354</v>
      </c>
      <c r="F1589" s="615" t="str">
        <f t="shared" si="48"/>
        <v>TIB - TREINAMENTO E AVALIAÇÃO DE CONFORMIDADE;INSTITUIÇÃO CREDENCIADA;MICRO OU PEQUENO;PÚBLICA;</v>
      </c>
      <c r="G1589" s="616" t="s">
        <v>1567</v>
      </c>
      <c r="H1589" s="617" t="str">
        <f t="shared" si="49"/>
        <v>O CAMPO A.8 NÃO PODE SER PREENCHIDO SE A INFORMAÇÃO DO CAMPO A.7 FOR DIFERENTE DE"EMPRESA BRASILEIRA".</v>
      </c>
    </row>
    <row r="1590" spans="1:8" ht="12" x14ac:dyDescent="0.3">
      <c r="A1590" s="614" t="s">
        <v>2045</v>
      </c>
      <c r="B1590" s="614" t="s">
        <v>242</v>
      </c>
      <c r="C1590" s="614" t="s">
        <v>261</v>
      </c>
      <c r="D1590" s="614" t="s">
        <v>251</v>
      </c>
      <c r="E1590" s="614" t="s">
        <v>3</v>
      </c>
      <c r="F1590" s="615" t="str">
        <f t="shared" si="48"/>
        <v>TIB - TREINAMENTO E AVALIAÇÃO DE CONFORMIDADE;INSTITUIÇÃO CREDENCIADA;MICRO OU PEQUENO;PRIVADA;SIM</v>
      </c>
      <c r="G1590" s="616" t="s">
        <v>1567</v>
      </c>
      <c r="H1590" s="617" t="str">
        <f t="shared" si="49"/>
        <v>O CAMPO A.8 NÃO PODE SER PREENCHIDO SE A INFORMAÇÃO DO CAMPO A.7 FOR DIFERENTE DE"EMPRESA BRASILEIRA".</v>
      </c>
    </row>
    <row r="1591" spans="1:8" ht="12" x14ac:dyDescent="0.3">
      <c r="A1591" s="614" t="s">
        <v>2045</v>
      </c>
      <c r="B1591" s="614" t="s">
        <v>242</v>
      </c>
      <c r="C1591" s="614" t="s">
        <v>261</v>
      </c>
      <c r="D1591" s="614" t="s">
        <v>251</v>
      </c>
      <c r="E1591" s="614" t="s">
        <v>4</v>
      </c>
      <c r="F1591" s="615" t="str">
        <f t="shared" si="48"/>
        <v>TIB - TREINAMENTO E AVALIAÇÃO DE CONFORMIDADE;INSTITUIÇÃO CREDENCIADA;MICRO OU PEQUENO;PRIVADA;NÃO</v>
      </c>
      <c r="G1591" s="616" t="s">
        <v>1567</v>
      </c>
      <c r="H1591" s="617" t="str">
        <f t="shared" si="49"/>
        <v>O CAMPO A.8 NÃO PODE SER PREENCHIDO SE A INFORMAÇÃO DO CAMPO A.7 FOR DIFERENTE DE"EMPRESA BRASILEIRA".</v>
      </c>
    </row>
    <row r="1592" spans="1:8" ht="12" x14ac:dyDescent="0.3">
      <c r="A1592" s="614" t="s">
        <v>2045</v>
      </c>
      <c r="B1592" s="614" t="s">
        <v>242</v>
      </c>
      <c r="C1592" s="614" t="s">
        <v>261</v>
      </c>
      <c r="D1592" s="614" t="s">
        <v>251</v>
      </c>
      <c r="E1592" s="614" t="s">
        <v>2354</v>
      </c>
      <c r="F1592" s="615" t="str">
        <f t="shared" si="48"/>
        <v>TIB - TREINAMENTO E AVALIAÇÃO DE CONFORMIDADE;INSTITUIÇÃO CREDENCIADA;MICRO OU PEQUENO;PRIVADA;</v>
      </c>
      <c r="G1592" s="616" t="s">
        <v>1567</v>
      </c>
      <c r="H1592" s="617" t="str">
        <f t="shared" si="49"/>
        <v>O CAMPO A.8 NÃO PODE SER PREENCHIDO SE A INFORMAÇÃO DO CAMPO A.7 FOR DIFERENTE DE"EMPRESA BRASILEIRA".</v>
      </c>
    </row>
    <row r="1593" spans="1:8" ht="12" x14ac:dyDescent="0.3">
      <c r="A1593" s="614" t="s">
        <v>2045</v>
      </c>
      <c r="B1593" s="614" t="s">
        <v>242</v>
      </c>
      <c r="C1593" s="614" t="s">
        <v>261</v>
      </c>
      <c r="D1593" s="614" t="s">
        <v>2354</v>
      </c>
      <c r="E1593" s="614" t="s">
        <v>3</v>
      </c>
      <c r="F1593" s="615" t="str">
        <f t="shared" si="48"/>
        <v>TIB - TREINAMENTO E AVALIAÇÃO DE CONFORMIDADE;INSTITUIÇÃO CREDENCIADA;MICRO OU PEQUENO;;SIM</v>
      </c>
      <c r="G1593" s="616" t="s">
        <v>1567</v>
      </c>
      <c r="H1593" s="617" t="str">
        <f t="shared" si="49"/>
        <v>O CAMPO A.8 NÃO PODE SER PREENCHIDO SE A INFORMAÇÃO DO CAMPO A.7 FOR DIFERENTE DE"EMPRESA BRASILEIRA".</v>
      </c>
    </row>
    <row r="1594" spans="1:8" ht="12" x14ac:dyDescent="0.3">
      <c r="A1594" s="614" t="s">
        <v>2045</v>
      </c>
      <c r="B1594" s="614" t="s">
        <v>242</v>
      </c>
      <c r="C1594" s="614" t="s">
        <v>261</v>
      </c>
      <c r="D1594" s="614" t="s">
        <v>2354</v>
      </c>
      <c r="E1594" s="614" t="s">
        <v>4</v>
      </c>
      <c r="F1594" s="615" t="str">
        <f t="shared" si="48"/>
        <v>TIB - TREINAMENTO E AVALIAÇÃO DE CONFORMIDADE;INSTITUIÇÃO CREDENCIADA;MICRO OU PEQUENO;;NÃO</v>
      </c>
      <c r="G1594" s="616" t="s">
        <v>1567</v>
      </c>
      <c r="H1594" s="617" t="str">
        <f t="shared" si="49"/>
        <v>O CAMPO A.8 NÃO PODE SER PREENCHIDO SE A INFORMAÇÃO DO CAMPO A.7 FOR DIFERENTE DE"EMPRESA BRASILEIRA".</v>
      </c>
    </row>
    <row r="1595" spans="1:8" ht="12" x14ac:dyDescent="0.3">
      <c r="A1595" s="614" t="s">
        <v>2045</v>
      </c>
      <c r="B1595" s="614" t="s">
        <v>242</v>
      </c>
      <c r="C1595" s="614" t="s">
        <v>261</v>
      </c>
      <c r="D1595" s="614" t="s">
        <v>2354</v>
      </c>
      <c r="E1595" s="614" t="s">
        <v>2354</v>
      </c>
      <c r="F1595" s="615" t="str">
        <f t="shared" si="48"/>
        <v>TIB - TREINAMENTO E AVALIAÇÃO DE CONFORMIDADE;INSTITUIÇÃO CREDENCIADA;MICRO OU PEQUENO;;</v>
      </c>
      <c r="G1595" s="616" t="s">
        <v>1567</v>
      </c>
      <c r="H1595" s="617" t="str">
        <f t="shared" si="49"/>
        <v>O CAMPO A.8 NÃO PODE SER PREENCHIDO SE A INFORMAÇÃO DO CAMPO A.7 FOR DIFERENTE DE"EMPRESA BRASILEIRA".</v>
      </c>
    </row>
    <row r="1596" spans="1:8" ht="12" x14ac:dyDescent="0.3">
      <c r="A1596" s="614" t="s">
        <v>2045</v>
      </c>
      <c r="B1596" s="614" t="s">
        <v>242</v>
      </c>
      <c r="C1596" s="614" t="s">
        <v>243</v>
      </c>
      <c r="D1596" s="614" t="s">
        <v>250</v>
      </c>
      <c r="E1596" s="614" t="s">
        <v>3</v>
      </c>
      <c r="F1596" s="615" t="str">
        <f t="shared" si="48"/>
        <v>TIB - TREINAMENTO E AVALIAÇÃO DE CONFORMIDADE;INSTITUIÇÃO CREDENCIADA;MÉDIO;PÚBLICA;SIM</v>
      </c>
      <c r="G1596" s="616" t="s">
        <v>1567</v>
      </c>
      <c r="H1596" s="617" t="str">
        <f t="shared" si="49"/>
        <v>O CAMPO A.8 NÃO PODE SER PREENCHIDO SE A INFORMAÇÃO DO CAMPO A.7 FOR DIFERENTE DE"EMPRESA BRASILEIRA".</v>
      </c>
    </row>
    <row r="1597" spans="1:8" ht="12" x14ac:dyDescent="0.3">
      <c r="A1597" s="614" t="s">
        <v>2045</v>
      </c>
      <c r="B1597" s="614" t="s">
        <v>242</v>
      </c>
      <c r="C1597" s="614" t="s">
        <v>243</v>
      </c>
      <c r="D1597" s="614" t="s">
        <v>250</v>
      </c>
      <c r="E1597" s="614" t="s">
        <v>4</v>
      </c>
      <c r="F1597" s="615" t="str">
        <f t="shared" si="48"/>
        <v>TIB - TREINAMENTO E AVALIAÇÃO DE CONFORMIDADE;INSTITUIÇÃO CREDENCIADA;MÉDIO;PÚBLICA;NÃO</v>
      </c>
      <c r="G1597" s="616" t="s">
        <v>1567</v>
      </c>
      <c r="H1597" s="617" t="str">
        <f t="shared" si="49"/>
        <v>O CAMPO A.8 NÃO PODE SER PREENCHIDO SE A INFORMAÇÃO DO CAMPO A.7 FOR DIFERENTE DE"EMPRESA BRASILEIRA".</v>
      </c>
    </row>
    <row r="1598" spans="1:8" ht="12" x14ac:dyDescent="0.3">
      <c r="A1598" s="614" t="s">
        <v>2045</v>
      </c>
      <c r="B1598" s="614" t="s">
        <v>242</v>
      </c>
      <c r="C1598" s="614" t="s">
        <v>243</v>
      </c>
      <c r="D1598" s="614" t="s">
        <v>250</v>
      </c>
      <c r="E1598" s="614" t="s">
        <v>2354</v>
      </c>
      <c r="F1598" s="615" t="str">
        <f t="shared" si="48"/>
        <v>TIB - TREINAMENTO E AVALIAÇÃO DE CONFORMIDADE;INSTITUIÇÃO CREDENCIADA;MÉDIO;PÚBLICA;</v>
      </c>
      <c r="G1598" s="616" t="s">
        <v>1567</v>
      </c>
      <c r="H1598" s="617" t="str">
        <f t="shared" si="49"/>
        <v>O CAMPO A.8 NÃO PODE SER PREENCHIDO SE A INFORMAÇÃO DO CAMPO A.7 FOR DIFERENTE DE"EMPRESA BRASILEIRA".</v>
      </c>
    </row>
    <row r="1599" spans="1:8" ht="12" x14ac:dyDescent="0.3">
      <c r="A1599" s="614" t="s">
        <v>2045</v>
      </c>
      <c r="B1599" s="614" t="s">
        <v>242</v>
      </c>
      <c r="C1599" s="614" t="s">
        <v>243</v>
      </c>
      <c r="D1599" s="614" t="s">
        <v>251</v>
      </c>
      <c r="E1599" s="614" t="s">
        <v>3</v>
      </c>
      <c r="F1599" s="615" t="str">
        <f t="shared" si="48"/>
        <v>TIB - TREINAMENTO E AVALIAÇÃO DE CONFORMIDADE;INSTITUIÇÃO CREDENCIADA;MÉDIO;PRIVADA;SIM</v>
      </c>
      <c r="G1599" s="616" t="s">
        <v>1567</v>
      </c>
      <c r="H1599" s="617" t="str">
        <f t="shared" si="49"/>
        <v>O CAMPO A.8 NÃO PODE SER PREENCHIDO SE A INFORMAÇÃO DO CAMPO A.7 FOR DIFERENTE DE"EMPRESA BRASILEIRA".</v>
      </c>
    </row>
    <row r="1600" spans="1:8" ht="12" x14ac:dyDescent="0.3">
      <c r="A1600" s="614" t="s">
        <v>2045</v>
      </c>
      <c r="B1600" s="614" t="s">
        <v>242</v>
      </c>
      <c r="C1600" s="614" t="s">
        <v>243</v>
      </c>
      <c r="D1600" s="614" t="s">
        <v>251</v>
      </c>
      <c r="E1600" s="614" t="s">
        <v>4</v>
      </c>
      <c r="F1600" s="615" t="str">
        <f t="shared" si="48"/>
        <v>TIB - TREINAMENTO E AVALIAÇÃO DE CONFORMIDADE;INSTITUIÇÃO CREDENCIADA;MÉDIO;PRIVADA;NÃO</v>
      </c>
      <c r="G1600" s="616" t="s">
        <v>1567</v>
      </c>
      <c r="H1600" s="617" t="str">
        <f t="shared" si="49"/>
        <v>O CAMPO A.8 NÃO PODE SER PREENCHIDO SE A INFORMAÇÃO DO CAMPO A.7 FOR DIFERENTE DE"EMPRESA BRASILEIRA".</v>
      </c>
    </row>
    <row r="1601" spans="1:8" ht="12" x14ac:dyDescent="0.3">
      <c r="A1601" s="614" t="s">
        <v>2045</v>
      </c>
      <c r="B1601" s="614" t="s">
        <v>242</v>
      </c>
      <c r="C1601" s="614" t="s">
        <v>243</v>
      </c>
      <c r="D1601" s="614" t="s">
        <v>251</v>
      </c>
      <c r="E1601" s="614" t="s">
        <v>2354</v>
      </c>
      <c r="F1601" s="615" t="str">
        <f t="shared" si="48"/>
        <v>TIB - TREINAMENTO E AVALIAÇÃO DE CONFORMIDADE;INSTITUIÇÃO CREDENCIADA;MÉDIO;PRIVADA;</v>
      </c>
      <c r="G1601" s="616" t="s">
        <v>1567</v>
      </c>
      <c r="H1601" s="617" t="str">
        <f t="shared" si="49"/>
        <v>O CAMPO A.8 NÃO PODE SER PREENCHIDO SE A INFORMAÇÃO DO CAMPO A.7 FOR DIFERENTE DE"EMPRESA BRASILEIRA".</v>
      </c>
    </row>
    <row r="1602" spans="1:8" ht="12" x14ac:dyDescent="0.3">
      <c r="A1602" s="614" t="s">
        <v>2045</v>
      </c>
      <c r="B1602" s="614" t="s">
        <v>242</v>
      </c>
      <c r="C1602" s="614" t="s">
        <v>243</v>
      </c>
      <c r="D1602" s="614" t="s">
        <v>2354</v>
      </c>
      <c r="E1602" s="614" t="s">
        <v>3</v>
      </c>
      <c r="F1602" s="615" t="str">
        <f t="shared" si="48"/>
        <v>TIB - TREINAMENTO E AVALIAÇÃO DE CONFORMIDADE;INSTITUIÇÃO CREDENCIADA;MÉDIO;;SIM</v>
      </c>
      <c r="G1602" s="616" t="s">
        <v>1567</v>
      </c>
      <c r="H1602" s="617" t="str">
        <f t="shared" si="49"/>
        <v>O CAMPO A.8 NÃO PODE SER PREENCHIDO SE A INFORMAÇÃO DO CAMPO A.7 FOR DIFERENTE DE"EMPRESA BRASILEIRA".</v>
      </c>
    </row>
    <row r="1603" spans="1:8" ht="12" x14ac:dyDescent="0.3">
      <c r="A1603" s="614" t="s">
        <v>2045</v>
      </c>
      <c r="B1603" s="614" t="s">
        <v>242</v>
      </c>
      <c r="C1603" s="614" t="s">
        <v>243</v>
      </c>
      <c r="D1603" s="614" t="s">
        <v>2354</v>
      </c>
      <c r="E1603" s="614" t="s">
        <v>4</v>
      </c>
      <c r="F1603" s="615" t="str">
        <f t="shared" ref="F1603:F1666" si="50">CONCATENATE(A1603,";",B1603,";",C1603,";",D1603,";",E1603)</f>
        <v>TIB - TREINAMENTO E AVALIAÇÃO DE CONFORMIDADE;INSTITUIÇÃO CREDENCIADA;MÉDIO;;NÃO</v>
      </c>
      <c r="G1603" s="616" t="s">
        <v>1567</v>
      </c>
      <c r="H1603" s="617" t="str">
        <f t="shared" ref="H1603:H1666" si="51">IF(AND(B1603=$J$7,C1603=""),$K$12,IF(AND(B1603&lt;&gt;$J$7,C1603&lt;&gt;""),$K$13,IF(AND(B1603=$J$5,D1603=""),$K$14,IF(AND(B1603&lt;&gt;$J$5,D1603&lt;&gt;""),$K$15,IF(AND(B1603=$J$5,D1603=$M$6,E1603=""),$K$16,IF(AND(OR(B1603&lt;&gt;$J$5,D1603&lt;&gt;$M$6),E1603&lt;&gt;""),$K$17,IF(G1603="N",$K$18,"")))))))</f>
        <v>O CAMPO A.8 NÃO PODE SER PREENCHIDO SE A INFORMAÇÃO DO CAMPO A.7 FOR DIFERENTE DE"EMPRESA BRASILEIRA".</v>
      </c>
    </row>
    <row r="1604" spans="1:8" ht="12" x14ac:dyDescent="0.3">
      <c r="A1604" s="614" t="s">
        <v>2045</v>
      </c>
      <c r="B1604" s="614" t="s">
        <v>242</v>
      </c>
      <c r="C1604" s="614" t="s">
        <v>243</v>
      </c>
      <c r="D1604" s="614" t="s">
        <v>2354</v>
      </c>
      <c r="E1604" s="614" t="s">
        <v>2354</v>
      </c>
      <c r="F1604" s="615" t="str">
        <f t="shared" si="50"/>
        <v>TIB - TREINAMENTO E AVALIAÇÃO DE CONFORMIDADE;INSTITUIÇÃO CREDENCIADA;MÉDIO;;</v>
      </c>
      <c r="G1604" s="616" t="s">
        <v>1567</v>
      </c>
      <c r="H1604" s="617" t="str">
        <f t="shared" si="51"/>
        <v>O CAMPO A.8 NÃO PODE SER PREENCHIDO SE A INFORMAÇÃO DO CAMPO A.7 FOR DIFERENTE DE"EMPRESA BRASILEIRA".</v>
      </c>
    </row>
    <row r="1605" spans="1:8" ht="12" x14ac:dyDescent="0.3">
      <c r="A1605" s="614" t="s">
        <v>2045</v>
      </c>
      <c r="B1605" s="614" t="s">
        <v>242</v>
      </c>
      <c r="C1605" s="614" t="s">
        <v>244</v>
      </c>
      <c r="D1605" s="614" t="s">
        <v>250</v>
      </c>
      <c r="E1605" s="614" t="s">
        <v>3</v>
      </c>
      <c r="F1605" s="615" t="str">
        <f t="shared" si="50"/>
        <v>TIB - TREINAMENTO E AVALIAÇÃO DE CONFORMIDADE;INSTITUIÇÃO CREDENCIADA;GRANDE;PÚBLICA;SIM</v>
      </c>
      <c r="G1605" s="616" t="s">
        <v>1567</v>
      </c>
      <c r="H1605" s="617" t="str">
        <f t="shared" si="51"/>
        <v>O CAMPO A.8 NÃO PODE SER PREENCHIDO SE A INFORMAÇÃO DO CAMPO A.7 FOR DIFERENTE DE"EMPRESA BRASILEIRA".</v>
      </c>
    </row>
    <row r="1606" spans="1:8" ht="12" x14ac:dyDescent="0.3">
      <c r="A1606" s="614" t="s">
        <v>2045</v>
      </c>
      <c r="B1606" s="614" t="s">
        <v>242</v>
      </c>
      <c r="C1606" s="614" t="s">
        <v>244</v>
      </c>
      <c r="D1606" s="614" t="s">
        <v>250</v>
      </c>
      <c r="E1606" s="614" t="s">
        <v>4</v>
      </c>
      <c r="F1606" s="615" t="str">
        <f t="shared" si="50"/>
        <v>TIB - TREINAMENTO E AVALIAÇÃO DE CONFORMIDADE;INSTITUIÇÃO CREDENCIADA;GRANDE;PÚBLICA;NÃO</v>
      </c>
      <c r="G1606" s="616" t="s">
        <v>1567</v>
      </c>
      <c r="H1606" s="617" t="str">
        <f t="shared" si="51"/>
        <v>O CAMPO A.8 NÃO PODE SER PREENCHIDO SE A INFORMAÇÃO DO CAMPO A.7 FOR DIFERENTE DE"EMPRESA BRASILEIRA".</v>
      </c>
    </row>
    <row r="1607" spans="1:8" ht="12" x14ac:dyDescent="0.3">
      <c r="A1607" s="614" t="s">
        <v>2045</v>
      </c>
      <c r="B1607" s="614" t="s">
        <v>242</v>
      </c>
      <c r="C1607" s="614" t="s">
        <v>244</v>
      </c>
      <c r="D1607" s="614" t="s">
        <v>250</v>
      </c>
      <c r="E1607" s="614" t="s">
        <v>2354</v>
      </c>
      <c r="F1607" s="615" t="str">
        <f t="shared" si="50"/>
        <v>TIB - TREINAMENTO E AVALIAÇÃO DE CONFORMIDADE;INSTITUIÇÃO CREDENCIADA;GRANDE;PÚBLICA;</v>
      </c>
      <c r="G1607" s="616" t="s">
        <v>1567</v>
      </c>
      <c r="H1607" s="617" t="str">
        <f t="shared" si="51"/>
        <v>O CAMPO A.8 NÃO PODE SER PREENCHIDO SE A INFORMAÇÃO DO CAMPO A.7 FOR DIFERENTE DE"EMPRESA BRASILEIRA".</v>
      </c>
    </row>
    <row r="1608" spans="1:8" ht="12" x14ac:dyDescent="0.3">
      <c r="A1608" s="614" t="s">
        <v>2045</v>
      </c>
      <c r="B1608" s="614" t="s">
        <v>242</v>
      </c>
      <c r="C1608" s="614" t="s">
        <v>244</v>
      </c>
      <c r="D1608" s="614" t="s">
        <v>251</v>
      </c>
      <c r="E1608" s="614" t="s">
        <v>3</v>
      </c>
      <c r="F1608" s="615" t="str">
        <f t="shared" si="50"/>
        <v>TIB - TREINAMENTO E AVALIAÇÃO DE CONFORMIDADE;INSTITUIÇÃO CREDENCIADA;GRANDE;PRIVADA;SIM</v>
      </c>
      <c r="G1608" s="616" t="s">
        <v>1567</v>
      </c>
      <c r="H1608" s="617" t="str">
        <f t="shared" si="51"/>
        <v>O CAMPO A.8 NÃO PODE SER PREENCHIDO SE A INFORMAÇÃO DO CAMPO A.7 FOR DIFERENTE DE"EMPRESA BRASILEIRA".</v>
      </c>
    </row>
    <row r="1609" spans="1:8" ht="12" x14ac:dyDescent="0.3">
      <c r="A1609" s="614" t="s">
        <v>2045</v>
      </c>
      <c r="B1609" s="614" t="s">
        <v>242</v>
      </c>
      <c r="C1609" s="614" t="s">
        <v>244</v>
      </c>
      <c r="D1609" s="614" t="s">
        <v>251</v>
      </c>
      <c r="E1609" s="614" t="s">
        <v>4</v>
      </c>
      <c r="F1609" s="615" t="str">
        <f t="shared" si="50"/>
        <v>TIB - TREINAMENTO E AVALIAÇÃO DE CONFORMIDADE;INSTITUIÇÃO CREDENCIADA;GRANDE;PRIVADA;NÃO</v>
      </c>
      <c r="G1609" s="616" t="s">
        <v>1567</v>
      </c>
      <c r="H1609" s="617" t="str">
        <f t="shared" si="51"/>
        <v>O CAMPO A.8 NÃO PODE SER PREENCHIDO SE A INFORMAÇÃO DO CAMPO A.7 FOR DIFERENTE DE"EMPRESA BRASILEIRA".</v>
      </c>
    </row>
    <row r="1610" spans="1:8" ht="12" x14ac:dyDescent="0.3">
      <c r="A1610" s="614" t="s">
        <v>2045</v>
      </c>
      <c r="B1610" s="614" t="s">
        <v>242</v>
      </c>
      <c r="C1610" s="614" t="s">
        <v>244</v>
      </c>
      <c r="D1610" s="614" t="s">
        <v>251</v>
      </c>
      <c r="E1610" s="614" t="s">
        <v>2354</v>
      </c>
      <c r="F1610" s="615" t="str">
        <f t="shared" si="50"/>
        <v>TIB - TREINAMENTO E AVALIAÇÃO DE CONFORMIDADE;INSTITUIÇÃO CREDENCIADA;GRANDE;PRIVADA;</v>
      </c>
      <c r="G1610" s="616" t="s">
        <v>1567</v>
      </c>
      <c r="H1610" s="617" t="str">
        <f t="shared" si="51"/>
        <v>O CAMPO A.8 NÃO PODE SER PREENCHIDO SE A INFORMAÇÃO DO CAMPO A.7 FOR DIFERENTE DE"EMPRESA BRASILEIRA".</v>
      </c>
    </row>
    <row r="1611" spans="1:8" ht="12" x14ac:dyDescent="0.3">
      <c r="A1611" s="614" t="s">
        <v>2045</v>
      </c>
      <c r="B1611" s="614" t="s">
        <v>242</v>
      </c>
      <c r="C1611" s="614" t="s">
        <v>244</v>
      </c>
      <c r="D1611" s="614" t="s">
        <v>2354</v>
      </c>
      <c r="E1611" s="614" t="s">
        <v>3</v>
      </c>
      <c r="F1611" s="615" t="str">
        <f t="shared" si="50"/>
        <v>TIB - TREINAMENTO E AVALIAÇÃO DE CONFORMIDADE;INSTITUIÇÃO CREDENCIADA;GRANDE;;SIM</v>
      </c>
      <c r="G1611" s="616" t="s">
        <v>1567</v>
      </c>
      <c r="H1611" s="617" t="str">
        <f t="shared" si="51"/>
        <v>O CAMPO A.8 NÃO PODE SER PREENCHIDO SE A INFORMAÇÃO DO CAMPO A.7 FOR DIFERENTE DE"EMPRESA BRASILEIRA".</v>
      </c>
    </row>
    <row r="1612" spans="1:8" ht="12" x14ac:dyDescent="0.3">
      <c r="A1612" s="614" t="s">
        <v>2045</v>
      </c>
      <c r="B1612" s="614" t="s">
        <v>242</v>
      </c>
      <c r="C1612" s="614" t="s">
        <v>244</v>
      </c>
      <c r="D1612" s="614" t="s">
        <v>2354</v>
      </c>
      <c r="E1612" s="614" t="s">
        <v>4</v>
      </c>
      <c r="F1612" s="615" t="str">
        <f t="shared" si="50"/>
        <v>TIB - TREINAMENTO E AVALIAÇÃO DE CONFORMIDADE;INSTITUIÇÃO CREDENCIADA;GRANDE;;NÃO</v>
      </c>
      <c r="G1612" s="616" t="s">
        <v>1567</v>
      </c>
      <c r="H1612" s="617" t="str">
        <f t="shared" si="51"/>
        <v>O CAMPO A.8 NÃO PODE SER PREENCHIDO SE A INFORMAÇÃO DO CAMPO A.7 FOR DIFERENTE DE"EMPRESA BRASILEIRA".</v>
      </c>
    </row>
    <row r="1613" spans="1:8" ht="12" x14ac:dyDescent="0.3">
      <c r="A1613" s="614" t="s">
        <v>2045</v>
      </c>
      <c r="B1613" s="614" t="s">
        <v>242</v>
      </c>
      <c r="C1613" s="614" t="s">
        <v>244</v>
      </c>
      <c r="D1613" s="614" t="s">
        <v>2354</v>
      </c>
      <c r="E1613" s="614" t="s">
        <v>2354</v>
      </c>
      <c r="F1613" s="615" t="str">
        <f t="shared" si="50"/>
        <v>TIB - TREINAMENTO E AVALIAÇÃO DE CONFORMIDADE;INSTITUIÇÃO CREDENCIADA;GRANDE;;</v>
      </c>
      <c r="G1613" s="616" t="s">
        <v>1567</v>
      </c>
      <c r="H1613" s="617" t="str">
        <f t="shared" si="51"/>
        <v>O CAMPO A.8 NÃO PODE SER PREENCHIDO SE A INFORMAÇÃO DO CAMPO A.7 FOR DIFERENTE DE"EMPRESA BRASILEIRA".</v>
      </c>
    </row>
    <row r="1614" spans="1:8" ht="12" x14ac:dyDescent="0.3">
      <c r="A1614" s="614" t="s">
        <v>2045</v>
      </c>
      <c r="B1614" s="614" t="s">
        <v>242</v>
      </c>
      <c r="C1614" s="614" t="s">
        <v>2354</v>
      </c>
      <c r="D1614" s="614" t="s">
        <v>250</v>
      </c>
      <c r="E1614" s="614" t="s">
        <v>3</v>
      </c>
      <c r="F1614" s="615" t="str">
        <f t="shared" si="50"/>
        <v>TIB - TREINAMENTO E AVALIAÇÃO DE CONFORMIDADE;INSTITUIÇÃO CREDENCIADA;;PÚBLICA;SIM</v>
      </c>
      <c r="G1614" s="616" t="s">
        <v>1567</v>
      </c>
      <c r="H1614" s="617" t="str">
        <f t="shared" si="51"/>
        <v>O CAMPO A.11 NÃO PODE SER PREENCHIDO SE A INFORMAÇÃO DO CAMPO A.7 FOR DIFERENTE DE"INSTITUIÇÃO CREDENCIADA" OU SE A INFIRMAÇÃO DO CAMPO A.10 FOR DIFERENTE DE "PRIVADA".</v>
      </c>
    </row>
    <row r="1615" spans="1:8" ht="12" x14ac:dyDescent="0.3">
      <c r="A1615" s="614" t="s">
        <v>2045</v>
      </c>
      <c r="B1615" s="614" t="s">
        <v>242</v>
      </c>
      <c r="C1615" s="614" t="s">
        <v>2354</v>
      </c>
      <c r="D1615" s="614" t="s">
        <v>250</v>
      </c>
      <c r="E1615" s="614" t="s">
        <v>4</v>
      </c>
      <c r="F1615" s="615" t="str">
        <f t="shared" si="50"/>
        <v>TIB - TREINAMENTO E AVALIAÇÃO DE CONFORMIDADE;INSTITUIÇÃO CREDENCIADA;;PÚBLICA;NÃO</v>
      </c>
      <c r="G1615" s="616" t="s">
        <v>1567</v>
      </c>
      <c r="H1615" s="617" t="str">
        <f t="shared" si="51"/>
        <v>O CAMPO A.11 NÃO PODE SER PREENCHIDO SE A INFORMAÇÃO DO CAMPO A.7 FOR DIFERENTE DE"INSTITUIÇÃO CREDENCIADA" OU SE A INFIRMAÇÃO DO CAMPO A.10 FOR DIFERENTE DE "PRIVADA".</v>
      </c>
    </row>
    <row r="1616" spans="1:8" ht="12" x14ac:dyDescent="0.3">
      <c r="A1616" s="614" t="s">
        <v>2045</v>
      </c>
      <c r="B1616" s="614" t="s">
        <v>242</v>
      </c>
      <c r="C1616" s="614" t="s">
        <v>2354</v>
      </c>
      <c r="D1616" s="614" t="s">
        <v>250</v>
      </c>
      <c r="E1616" s="614" t="s">
        <v>2354</v>
      </c>
      <c r="F1616" s="615" t="str">
        <f t="shared" si="50"/>
        <v>TIB - TREINAMENTO E AVALIAÇÃO DE CONFORMIDADE;INSTITUIÇÃO CREDENCIADA;;PÚBLICA;</v>
      </c>
      <c r="G1616" s="616" t="s">
        <v>1567</v>
      </c>
      <c r="H1616" s="617" t="str">
        <f t="shared" si="51"/>
        <v>O EXECUTOR INFORMADO NÃO PODE EXECUTAR PROJETOS OU PROGRAMAS COM A QUALIFICAÇÃO SELECIONADA</v>
      </c>
    </row>
    <row r="1617" spans="1:8" ht="12" x14ac:dyDescent="0.3">
      <c r="A1617" s="614" t="s">
        <v>2045</v>
      </c>
      <c r="B1617" s="614" t="s">
        <v>242</v>
      </c>
      <c r="C1617" s="614" t="s">
        <v>2354</v>
      </c>
      <c r="D1617" s="614" t="s">
        <v>251</v>
      </c>
      <c r="E1617" s="614" t="s">
        <v>3</v>
      </c>
      <c r="F1617" s="615" t="str">
        <f t="shared" si="50"/>
        <v>TIB - TREINAMENTO E AVALIAÇÃO DE CONFORMIDADE;INSTITUIÇÃO CREDENCIADA;;PRIVADA;SIM</v>
      </c>
      <c r="G1617" s="616" t="s">
        <v>1567</v>
      </c>
      <c r="H1617" s="617" t="str">
        <f t="shared" si="51"/>
        <v>O EXECUTOR INFORMADO NÃO PODE EXECUTAR PROJETOS OU PROGRAMAS COM A QUALIFICAÇÃO SELECIONADA</v>
      </c>
    </row>
    <row r="1618" spans="1:8" ht="12" x14ac:dyDescent="0.3">
      <c r="A1618" s="614" t="s">
        <v>2045</v>
      </c>
      <c r="B1618" s="614" t="s">
        <v>242</v>
      </c>
      <c r="C1618" s="614" t="s">
        <v>2354</v>
      </c>
      <c r="D1618" s="614" t="s">
        <v>251</v>
      </c>
      <c r="E1618" s="614" t="s">
        <v>4</v>
      </c>
      <c r="F1618" s="615" t="str">
        <f t="shared" si="50"/>
        <v>TIB - TREINAMENTO E AVALIAÇÃO DE CONFORMIDADE;INSTITUIÇÃO CREDENCIADA;;PRIVADA;NÃO</v>
      </c>
      <c r="G1618" s="616" t="s">
        <v>1567</v>
      </c>
      <c r="H1618" s="617" t="str">
        <f t="shared" si="51"/>
        <v>O EXECUTOR INFORMADO NÃO PODE EXECUTAR PROJETOS OU PROGRAMAS COM A QUALIFICAÇÃO SELECIONADA</v>
      </c>
    </row>
    <row r="1619" spans="1:8" ht="12" x14ac:dyDescent="0.3">
      <c r="A1619" s="614" t="s">
        <v>2045</v>
      </c>
      <c r="B1619" s="614" t="s">
        <v>242</v>
      </c>
      <c r="C1619" s="614" t="s">
        <v>2354</v>
      </c>
      <c r="D1619" s="614" t="s">
        <v>251</v>
      </c>
      <c r="E1619" s="614" t="s">
        <v>2354</v>
      </c>
      <c r="F1619" s="615" t="str">
        <f t="shared" si="50"/>
        <v>TIB - TREINAMENTO E AVALIAÇÃO DE CONFORMIDADE;INSTITUIÇÃO CREDENCIADA;;PRIVADA;</v>
      </c>
      <c r="G1619" s="616" t="s">
        <v>1567</v>
      </c>
      <c r="H1619" s="617" t="str">
        <f t="shared" si="51"/>
        <v>O CAMPO A.11 É DE PREENCHIMENTO OBRIGATÓRIO SE A INFORMAÇÃO DO CAMPO A.7 FOR "INSTITUIÇÃO CREDENCIADA" E A INFORMAÇÃO DO CAMPO A.10 FOR "PRIVADA".</v>
      </c>
    </row>
    <row r="1620" spans="1:8" ht="12" x14ac:dyDescent="0.3">
      <c r="A1620" s="614" t="s">
        <v>2045</v>
      </c>
      <c r="B1620" s="614" t="s">
        <v>242</v>
      </c>
      <c r="C1620" s="614" t="s">
        <v>2354</v>
      </c>
      <c r="D1620" s="614" t="s">
        <v>2354</v>
      </c>
      <c r="E1620" s="614" t="s">
        <v>3</v>
      </c>
      <c r="F1620" s="615" t="str">
        <f t="shared" si="50"/>
        <v>TIB - TREINAMENTO E AVALIAÇÃO DE CONFORMIDADE;INSTITUIÇÃO CREDENCIADA;;;SIM</v>
      </c>
      <c r="G1620" s="616" t="s">
        <v>1567</v>
      </c>
      <c r="H1620" s="617" t="str">
        <f t="shared" si="51"/>
        <v>O CAMPO A.10 É DE PREENCHIMENTO OBRIGATÓRIO SE A INFORMAÇÃO DO CAMPO A.7 FOR "INSTITUIÇÃO CREDENCIADA".</v>
      </c>
    </row>
    <row r="1621" spans="1:8" ht="12" x14ac:dyDescent="0.3">
      <c r="A1621" s="614" t="s">
        <v>2045</v>
      </c>
      <c r="B1621" s="614" t="s">
        <v>242</v>
      </c>
      <c r="C1621" s="614" t="s">
        <v>2354</v>
      </c>
      <c r="D1621" s="614" t="s">
        <v>2354</v>
      </c>
      <c r="E1621" s="614" t="s">
        <v>4</v>
      </c>
      <c r="F1621" s="615" t="str">
        <f t="shared" si="50"/>
        <v>TIB - TREINAMENTO E AVALIAÇÃO DE CONFORMIDADE;INSTITUIÇÃO CREDENCIADA;;;NÃO</v>
      </c>
      <c r="G1621" s="616" t="s">
        <v>1567</v>
      </c>
      <c r="H1621" s="617" t="str">
        <f t="shared" si="51"/>
        <v>O CAMPO A.10 É DE PREENCHIMENTO OBRIGATÓRIO SE A INFORMAÇÃO DO CAMPO A.7 FOR "INSTITUIÇÃO CREDENCIADA".</v>
      </c>
    </row>
    <row r="1622" spans="1:8" ht="12" x14ac:dyDescent="0.3">
      <c r="A1622" s="614" t="s">
        <v>2045</v>
      </c>
      <c r="B1622" s="614" t="s">
        <v>242</v>
      </c>
      <c r="C1622" s="614" t="s">
        <v>2354</v>
      </c>
      <c r="D1622" s="614" t="s">
        <v>2354</v>
      </c>
      <c r="E1622" s="614" t="s">
        <v>2354</v>
      </c>
      <c r="F1622" s="615" t="str">
        <f t="shared" si="50"/>
        <v>TIB - TREINAMENTO E AVALIAÇÃO DE CONFORMIDADE;INSTITUIÇÃO CREDENCIADA;;;</v>
      </c>
      <c r="G1622" s="616" t="s">
        <v>1567</v>
      </c>
      <c r="H1622" s="617" t="str">
        <f t="shared" si="51"/>
        <v>O CAMPO A.10 É DE PREENCHIMENTO OBRIGATÓRIO SE A INFORMAÇÃO DO CAMPO A.7 FOR "INSTITUIÇÃO CREDENCIADA".</v>
      </c>
    </row>
    <row r="1623" spans="1:8" ht="12" x14ac:dyDescent="0.3">
      <c r="A1623" s="614" t="s">
        <v>253</v>
      </c>
      <c r="B1623" s="614" t="s">
        <v>242</v>
      </c>
      <c r="C1623" s="614" t="s">
        <v>261</v>
      </c>
      <c r="D1623" s="614" t="s">
        <v>250</v>
      </c>
      <c r="E1623" s="614" t="s">
        <v>3</v>
      </c>
      <c r="F1623" s="615" t="str">
        <f t="shared" si="50"/>
        <v>ENGENHARIA BÁSICA NÃO ROTINEIRA;INSTITUIÇÃO CREDENCIADA;MICRO OU PEQUENO;PÚBLICA;SIM</v>
      </c>
      <c r="G1623" s="616" t="s">
        <v>1567</v>
      </c>
      <c r="H1623" s="617" t="str">
        <f t="shared" si="51"/>
        <v>O CAMPO A.8 NÃO PODE SER PREENCHIDO SE A INFORMAÇÃO DO CAMPO A.7 FOR DIFERENTE DE"EMPRESA BRASILEIRA".</v>
      </c>
    </row>
    <row r="1624" spans="1:8" ht="12" x14ac:dyDescent="0.3">
      <c r="A1624" s="614" t="s">
        <v>253</v>
      </c>
      <c r="B1624" s="614" t="s">
        <v>242</v>
      </c>
      <c r="C1624" s="614" t="s">
        <v>261</v>
      </c>
      <c r="D1624" s="614" t="s">
        <v>250</v>
      </c>
      <c r="E1624" s="614" t="s">
        <v>4</v>
      </c>
      <c r="F1624" s="615" t="str">
        <f t="shared" si="50"/>
        <v>ENGENHARIA BÁSICA NÃO ROTINEIRA;INSTITUIÇÃO CREDENCIADA;MICRO OU PEQUENO;PÚBLICA;NÃO</v>
      </c>
      <c r="G1624" s="616" t="s">
        <v>1567</v>
      </c>
      <c r="H1624" s="617" t="str">
        <f t="shared" si="51"/>
        <v>O CAMPO A.8 NÃO PODE SER PREENCHIDO SE A INFORMAÇÃO DO CAMPO A.7 FOR DIFERENTE DE"EMPRESA BRASILEIRA".</v>
      </c>
    </row>
    <row r="1625" spans="1:8" ht="12" x14ac:dyDescent="0.3">
      <c r="A1625" s="614" t="s">
        <v>253</v>
      </c>
      <c r="B1625" s="614" t="s">
        <v>242</v>
      </c>
      <c r="C1625" s="614" t="s">
        <v>261</v>
      </c>
      <c r="D1625" s="614" t="s">
        <v>250</v>
      </c>
      <c r="E1625" s="614" t="s">
        <v>2354</v>
      </c>
      <c r="F1625" s="615" t="str">
        <f t="shared" si="50"/>
        <v>ENGENHARIA BÁSICA NÃO ROTINEIRA;INSTITUIÇÃO CREDENCIADA;MICRO OU PEQUENO;PÚBLICA;</v>
      </c>
      <c r="G1625" s="616" t="s">
        <v>1567</v>
      </c>
      <c r="H1625" s="617" t="str">
        <f t="shared" si="51"/>
        <v>O CAMPO A.8 NÃO PODE SER PREENCHIDO SE A INFORMAÇÃO DO CAMPO A.7 FOR DIFERENTE DE"EMPRESA BRASILEIRA".</v>
      </c>
    </row>
    <row r="1626" spans="1:8" ht="12" x14ac:dyDescent="0.3">
      <c r="A1626" s="614" t="s">
        <v>253</v>
      </c>
      <c r="B1626" s="614" t="s">
        <v>242</v>
      </c>
      <c r="C1626" s="614" t="s">
        <v>261</v>
      </c>
      <c r="D1626" s="614" t="s">
        <v>251</v>
      </c>
      <c r="E1626" s="614" t="s">
        <v>3</v>
      </c>
      <c r="F1626" s="615" t="str">
        <f t="shared" si="50"/>
        <v>ENGENHARIA BÁSICA NÃO ROTINEIRA;INSTITUIÇÃO CREDENCIADA;MICRO OU PEQUENO;PRIVADA;SIM</v>
      </c>
      <c r="G1626" s="616" t="s">
        <v>1567</v>
      </c>
      <c r="H1626" s="617" t="str">
        <f t="shared" si="51"/>
        <v>O CAMPO A.8 NÃO PODE SER PREENCHIDO SE A INFORMAÇÃO DO CAMPO A.7 FOR DIFERENTE DE"EMPRESA BRASILEIRA".</v>
      </c>
    </row>
    <row r="1627" spans="1:8" ht="12" x14ac:dyDescent="0.3">
      <c r="A1627" s="614" t="s">
        <v>253</v>
      </c>
      <c r="B1627" s="614" t="s">
        <v>242</v>
      </c>
      <c r="C1627" s="614" t="s">
        <v>261</v>
      </c>
      <c r="D1627" s="614" t="s">
        <v>251</v>
      </c>
      <c r="E1627" s="614" t="s">
        <v>4</v>
      </c>
      <c r="F1627" s="615" t="str">
        <f t="shared" si="50"/>
        <v>ENGENHARIA BÁSICA NÃO ROTINEIRA;INSTITUIÇÃO CREDENCIADA;MICRO OU PEQUENO;PRIVADA;NÃO</v>
      </c>
      <c r="G1627" s="616" t="s">
        <v>1567</v>
      </c>
      <c r="H1627" s="617" t="str">
        <f t="shared" si="51"/>
        <v>O CAMPO A.8 NÃO PODE SER PREENCHIDO SE A INFORMAÇÃO DO CAMPO A.7 FOR DIFERENTE DE"EMPRESA BRASILEIRA".</v>
      </c>
    </row>
    <row r="1628" spans="1:8" ht="12" x14ac:dyDescent="0.3">
      <c r="A1628" s="614" t="s">
        <v>253</v>
      </c>
      <c r="B1628" s="614" t="s">
        <v>242</v>
      </c>
      <c r="C1628" s="614" t="s">
        <v>261</v>
      </c>
      <c r="D1628" s="614" t="s">
        <v>251</v>
      </c>
      <c r="E1628" s="614" t="s">
        <v>2354</v>
      </c>
      <c r="F1628" s="615" t="str">
        <f t="shared" si="50"/>
        <v>ENGENHARIA BÁSICA NÃO ROTINEIRA;INSTITUIÇÃO CREDENCIADA;MICRO OU PEQUENO;PRIVADA;</v>
      </c>
      <c r="G1628" s="616" t="s">
        <v>1567</v>
      </c>
      <c r="H1628" s="617" t="str">
        <f t="shared" si="51"/>
        <v>O CAMPO A.8 NÃO PODE SER PREENCHIDO SE A INFORMAÇÃO DO CAMPO A.7 FOR DIFERENTE DE"EMPRESA BRASILEIRA".</v>
      </c>
    </row>
    <row r="1629" spans="1:8" ht="12" x14ac:dyDescent="0.3">
      <c r="A1629" s="614" t="s">
        <v>253</v>
      </c>
      <c r="B1629" s="614" t="s">
        <v>242</v>
      </c>
      <c r="C1629" s="614" t="s">
        <v>261</v>
      </c>
      <c r="D1629" s="614" t="s">
        <v>2354</v>
      </c>
      <c r="E1629" s="614" t="s">
        <v>3</v>
      </c>
      <c r="F1629" s="615" t="str">
        <f t="shared" si="50"/>
        <v>ENGENHARIA BÁSICA NÃO ROTINEIRA;INSTITUIÇÃO CREDENCIADA;MICRO OU PEQUENO;;SIM</v>
      </c>
      <c r="G1629" s="616" t="s">
        <v>1567</v>
      </c>
      <c r="H1629" s="617" t="str">
        <f t="shared" si="51"/>
        <v>O CAMPO A.8 NÃO PODE SER PREENCHIDO SE A INFORMAÇÃO DO CAMPO A.7 FOR DIFERENTE DE"EMPRESA BRASILEIRA".</v>
      </c>
    </row>
    <row r="1630" spans="1:8" ht="12" x14ac:dyDescent="0.3">
      <c r="A1630" s="614" t="s">
        <v>253</v>
      </c>
      <c r="B1630" s="614" t="s">
        <v>242</v>
      </c>
      <c r="C1630" s="614" t="s">
        <v>261</v>
      </c>
      <c r="D1630" s="614" t="s">
        <v>2354</v>
      </c>
      <c r="E1630" s="614" t="s">
        <v>4</v>
      </c>
      <c r="F1630" s="615" t="str">
        <f t="shared" si="50"/>
        <v>ENGENHARIA BÁSICA NÃO ROTINEIRA;INSTITUIÇÃO CREDENCIADA;MICRO OU PEQUENO;;NÃO</v>
      </c>
      <c r="G1630" s="616" t="s">
        <v>1567</v>
      </c>
      <c r="H1630" s="617" t="str">
        <f t="shared" si="51"/>
        <v>O CAMPO A.8 NÃO PODE SER PREENCHIDO SE A INFORMAÇÃO DO CAMPO A.7 FOR DIFERENTE DE"EMPRESA BRASILEIRA".</v>
      </c>
    </row>
    <row r="1631" spans="1:8" ht="12" x14ac:dyDescent="0.3">
      <c r="A1631" s="614" t="s">
        <v>253</v>
      </c>
      <c r="B1631" s="614" t="s">
        <v>242</v>
      </c>
      <c r="C1631" s="614" t="s">
        <v>261</v>
      </c>
      <c r="D1631" s="614" t="s">
        <v>2354</v>
      </c>
      <c r="E1631" s="614" t="s">
        <v>2354</v>
      </c>
      <c r="F1631" s="615" t="str">
        <f t="shared" si="50"/>
        <v>ENGENHARIA BÁSICA NÃO ROTINEIRA;INSTITUIÇÃO CREDENCIADA;MICRO OU PEQUENO;;</v>
      </c>
      <c r="G1631" s="616" t="s">
        <v>1567</v>
      </c>
      <c r="H1631" s="617" t="str">
        <f t="shared" si="51"/>
        <v>O CAMPO A.8 NÃO PODE SER PREENCHIDO SE A INFORMAÇÃO DO CAMPO A.7 FOR DIFERENTE DE"EMPRESA BRASILEIRA".</v>
      </c>
    </row>
    <row r="1632" spans="1:8" ht="12" x14ac:dyDescent="0.3">
      <c r="A1632" s="614" t="s">
        <v>253</v>
      </c>
      <c r="B1632" s="614" t="s">
        <v>242</v>
      </c>
      <c r="C1632" s="614" t="s">
        <v>243</v>
      </c>
      <c r="D1632" s="614" t="s">
        <v>250</v>
      </c>
      <c r="E1632" s="614" t="s">
        <v>3</v>
      </c>
      <c r="F1632" s="615" t="str">
        <f t="shared" si="50"/>
        <v>ENGENHARIA BÁSICA NÃO ROTINEIRA;INSTITUIÇÃO CREDENCIADA;MÉDIO;PÚBLICA;SIM</v>
      </c>
      <c r="G1632" s="616" t="s">
        <v>1567</v>
      </c>
      <c r="H1632" s="617" t="str">
        <f t="shared" si="51"/>
        <v>O CAMPO A.8 NÃO PODE SER PREENCHIDO SE A INFORMAÇÃO DO CAMPO A.7 FOR DIFERENTE DE"EMPRESA BRASILEIRA".</v>
      </c>
    </row>
    <row r="1633" spans="1:8" ht="12" x14ac:dyDescent="0.3">
      <c r="A1633" s="614" t="s">
        <v>253</v>
      </c>
      <c r="B1633" s="614" t="s">
        <v>242</v>
      </c>
      <c r="C1633" s="614" t="s">
        <v>243</v>
      </c>
      <c r="D1633" s="614" t="s">
        <v>250</v>
      </c>
      <c r="E1633" s="614" t="s">
        <v>4</v>
      </c>
      <c r="F1633" s="615" t="str">
        <f t="shared" si="50"/>
        <v>ENGENHARIA BÁSICA NÃO ROTINEIRA;INSTITUIÇÃO CREDENCIADA;MÉDIO;PÚBLICA;NÃO</v>
      </c>
      <c r="G1633" s="616" t="s">
        <v>1567</v>
      </c>
      <c r="H1633" s="617" t="str">
        <f t="shared" si="51"/>
        <v>O CAMPO A.8 NÃO PODE SER PREENCHIDO SE A INFORMAÇÃO DO CAMPO A.7 FOR DIFERENTE DE"EMPRESA BRASILEIRA".</v>
      </c>
    </row>
    <row r="1634" spans="1:8" ht="12" x14ac:dyDescent="0.3">
      <c r="A1634" s="614" t="s">
        <v>253</v>
      </c>
      <c r="B1634" s="614" t="s">
        <v>242</v>
      </c>
      <c r="C1634" s="614" t="s">
        <v>243</v>
      </c>
      <c r="D1634" s="614" t="s">
        <v>250</v>
      </c>
      <c r="E1634" s="614" t="s">
        <v>2354</v>
      </c>
      <c r="F1634" s="615" t="str">
        <f t="shared" si="50"/>
        <v>ENGENHARIA BÁSICA NÃO ROTINEIRA;INSTITUIÇÃO CREDENCIADA;MÉDIO;PÚBLICA;</v>
      </c>
      <c r="G1634" s="616" t="s">
        <v>1567</v>
      </c>
      <c r="H1634" s="617" t="str">
        <f t="shared" si="51"/>
        <v>O CAMPO A.8 NÃO PODE SER PREENCHIDO SE A INFORMAÇÃO DO CAMPO A.7 FOR DIFERENTE DE"EMPRESA BRASILEIRA".</v>
      </c>
    </row>
    <row r="1635" spans="1:8" ht="12" x14ac:dyDescent="0.3">
      <c r="A1635" s="614" t="s">
        <v>253</v>
      </c>
      <c r="B1635" s="614" t="s">
        <v>242</v>
      </c>
      <c r="C1635" s="614" t="s">
        <v>243</v>
      </c>
      <c r="D1635" s="614" t="s">
        <v>251</v>
      </c>
      <c r="E1635" s="614" t="s">
        <v>3</v>
      </c>
      <c r="F1635" s="615" t="str">
        <f t="shared" si="50"/>
        <v>ENGENHARIA BÁSICA NÃO ROTINEIRA;INSTITUIÇÃO CREDENCIADA;MÉDIO;PRIVADA;SIM</v>
      </c>
      <c r="G1635" s="616" t="s">
        <v>1567</v>
      </c>
      <c r="H1635" s="617" t="str">
        <f t="shared" si="51"/>
        <v>O CAMPO A.8 NÃO PODE SER PREENCHIDO SE A INFORMAÇÃO DO CAMPO A.7 FOR DIFERENTE DE"EMPRESA BRASILEIRA".</v>
      </c>
    </row>
    <row r="1636" spans="1:8" ht="12" x14ac:dyDescent="0.3">
      <c r="A1636" s="614" t="s">
        <v>253</v>
      </c>
      <c r="B1636" s="614" t="s">
        <v>242</v>
      </c>
      <c r="C1636" s="614" t="s">
        <v>243</v>
      </c>
      <c r="D1636" s="614" t="s">
        <v>251</v>
      </c>
      <c r="E1636" s="614" t="s">
        <v>4</v>
      </c>
      <c r="F1636" s="615" t="str">
        <f t="shared" si="50"/>
        <v>ENGENHARIA BÁSICA NÃO ROTINEIRA;INSTITUIÇÃO CREDENCIADA;MÉDIO;PRIVADA;NÃO</v>
      </c>
      <c r="G1636" s="616" t="s">
        <v>1567</v>
      </c>
      <c r="H1636" s="617" t="str">
        <f t="shared" si="51"/>
        <v>O CAMPO A.8 NÃO PODE SER PREENCHIDO SE A INFORMAÇÃO DO CAMPO A.7 FOR DIFERENTE DE"EMPRESA BRASILEIRA".</v>
      </c>
    </row>
    <row r="1637" spans="1:8" ht="12" x14ac:dyDescent="0.3">
      <c r="A1637" s="614" t="s">
        <v>253</v>
      </c>
      <c r="B1637" s="614" t="s">
        <v>242</v>
      </c>
      <c r="C1637" s="614" t="s">
        <v>243</v>
      </c>
      <c r="D1637" s="614" t="s">
        <v>251</v>
      </c>
      <c r="E1637" s="614" t="s">
        <v>2354</v>
      </c>
      <c r="F1637" s="615" t="str">
        <f t="shared" si="50"/>
        <v>ENGENHARIA BÁSICA NÃO ROTINEIRA;INSTITUIÇÃO CREDENCIADA;MÉDIO;PRIVADA;</v>
      </c>
      <c r="G1637" s="616" t="s">
        <v>1567</v>
      </c>
      <c r="H1637" s="617" t="str">
        <f t="shared" si="51"/>
        <v>O CAMPO A.8 NÃO PODE SER PREENCHIDO SE A INFORMAÇÃO DO CAMPO A.7 FOR DIFERENTE DE"EMPRESA BRASILEIRA".</v>
      </c>
    </row>
    <row r="1638" spans="1:8" ht="12" x14ac:dyDescent="0.3">
      <c r="A1638" s="614" t="s">
        <v>253</v>
      </c>
      <c r="B1638" s="614" t="s">
        <v>242</v>
      </c>
      <c r="C1638" s="614" t="s">
        <v>243</v>
      </c>
      <c r="D1638" s="614" t="s">
        <v>2354</v>
      </c>
      <c r="E1638" s="614" t="s">
        <v>3</v>
      </c>
      <c r="F1638" s="615" t="str">
        <f t="shared" si="50"/>
        <v>ENGENHARIA BÁSICA NÃO ROTINEIRA;INSTITUIÇÃO CREDENCIADA;MÉDIO;;SIM</v>
      </c>
      <c r="G1638" s="616" t="s">
        <v>1567</v>
      </c>
      <c r="H1638" s="617" t="str">
        <f t="shared" si="51"/>
        <v>O CAMPO A.8 NÃO PODE SER PREENCHIDO SE A INFORMAÇÃO DO CAMPO A.7 FOR DIFERENTE DE"EMPRESA BRASILEIRA".</v>
      </c>
    </row>
    <row r="1639" spans="1:8" ht="12" x14ac:dyDescent="0.3">
      <c r="A1639" s="614" t="s">
        <v>253</v>
      </c>
      <c r="B1639" s="614" t="s">
        <v>242</v>
      </c>
      <c r="C1639" s="614" t="s">
        <v>243</v>
      </c>
      <c r="D1639" s="614" t="s">
        <v>2354</v>
      </c>
      <c r="E1639" s="614" t="s">
        <v>4</v>
      </c>
      <c r="F1639" s="615" t="str">
        <f t="shared" si="50"/>
        <v>ENGENHARIA BÁSICA NÃO ROTINEIRA;INSTITUIÇÃO CREDENCIADA;MÉDIO;;NÃO</v>
      </c>
      <c r="G1639" s="616" t="s">
        <v>1567</v>
      </c>
      <c r="H1639" s="617" t="str">
        <f t="shared" si="51"/>
        <v>O CAMPO A.8 NÃO PODE SER PREENCHIDO SE A INFORMAÇÃO DO CAMPO A.7 FOR DIFERENTE DE"EMPRESA BRASILEIRA".</v>
      </c>
    </row>
    <row r="1640" spans="1:8" ht="12" x14ac:dyDescent="0.3">
      <c r="A1640" s="614" t="s">
        <v>253</v>
      </c>
      <c r="B1640" s="614" t="s">
        <v>242</v>
      </c>
      <c r="C1640" s="614" t="s">
        <v>243</v>
      </c>
      <c r="D1640" s="614" t="s">
        <v>2354</v>
      </c>
      <c r="E1640" s="614" t="s">
        <v>2354</v>
      </c>
      <c r="F1640" s="615" t="str">
        <f t="shared" si="50"/>
        <v>ENGENHARIA BÁSICA NÃO ROTINEIRA;INSTITUIÇÃO CREDENCIADA;MÉDIO;;</v>
      </c>
      <c r="G1640" s="616" t="s">
        <v>1567</v>
      </c>
      <c r="H1640" s="617" t="str">
        <f t="shared" si="51"/>
        <v>O CAMPO A.8 NÃO PODE SER PREENCHIDO SE A INFORMAÇÃO DO CAMPO A.7 FOR DIFERENTE DE"EMPRESA BRASILEIRA".</v>
      </c>
    </row>
    <row r="1641" spans="1:8" ht="12" x14ac:dyDescent="0.3">
      <c r="A1641" s="614" t="s">
        <v>253</v>
      </c>
      <c r="B1641" s="614" t="s">
        <v>242</v>
      </c>
      <c r="C1641" s="614" t="s">
        <v>244</v>
      </c>
      <c r="D1641" s="614" t="s">
        <v>250</v>
      </c>
      <c r="E1641" s="614" t="s">
        <v>3</v>
      </c>
      <c r="F1641" s="615" t="str">
        <f t="shared" si="50"/>
        <v>ENGENHARIA BÁSICA NÃO ROTINEIRA;INSTITUIÇÃO CREDENCIADA;GRANDE;PÚBLICA;SIM</v>
      </c>
      <c r="G1641" s="616" t="s">
        <v>1567</v>
      </c>
      <c r="H1641" s="617" t="str">
        <f t="shared" si="51"/>
        <v>O CAMPO A.8 NÃO PODE SER PREENCHIDO SE A INFORMAÇÃO DO CAMPO A.7 FOR DIFERENTE DE"EMPRESA BRASILEIRA".</v>
      </c>
    </row>
    <row r="1642" spans="1:8" ht="12" x14ac:dyDescent="0.3">
      <c r="A1642" s="614" t="s">
        <v>253</v>
      </c>
      <c r="B1642" s="614" t="s">
        <v>242</v>
      </c>
      <c r="C1642" s="614" t="s">
        <v>244</v>
      </c>
      <c r="D1642" s="614" t="s">
        <v>250</v>
      </c>
      <c r="E1642" s="614" t="s">
        <v>4</v>
      </c>
      <c r="F1642" s="615" t="str">
        <f t="shared" si="50"/>
        <v>ENGENHARIA BÁSICA NÃO ROTINEIRA;INSTITUIÇÃO CREDENCIADA;GRANDE;PÚBLICA;NÃO</v>
      </c>
      <c r="G1642" s="616" t="s">
        <v>1567</v>
      </c>
      <c r="H1642" s="617" t="str">
        <f t="shared" si="51"/>
        <v>O CAMPO A.8 NÃO PODE SER PREENCHIDO SE A INFORMAÇÃO DO CAMPO A.7 FOR DIFERENTE DE"EMPRESA BRASILEIRA".</v>
      </c>
    </row>
    <row r="1643" spans="1:8" ht="12" x14ac:dyDescent="0.3">
      <c r="A1643" s="614" t="s">
        <v>253</v>
      </c>
      <c r="B1643" s="614" t="s">
        <v>242</v>
      </c>
      <c r="C1643" s="614" t="s">
        <v>244</v>
      </c>
      <c r="D1643" s="614" t="s">
        <v>250</v>
      </c>
      <c r="E1643" s="614" t="s">
        <v>2354</v>
      </c>
      <c r="F1643" s="615" t="str">
        <f t="shared" si="50"/>
        <v>ENGENHARIA BÁSICA NÃO ROTINEIRA;INSTITUIÇÃO CREDENCIADA;GRANDE;PÚBLICA;</v>
      </c>
      <c r="G1643" s="616" t="s">
        <v>1567</v>
      </c>
      <c r="H1643" s="617" t="str">
        <f t="shared" si="51"/>
        <v>O CAMPO A.8 NÃO PODE SER PREENCHIDO SE A INFORMAÇÃO DO CAMPO A.7 FOR DIFERENTE DE"EMPRESA BRASILEIRA".</v>
      </c>
    </row>
    <row r="1644" spans="1:8" ht="12" x14ac:dyDescent="0.3">
      <c r="A1644" s="614" t="s">
        <v>253</v>
      </c>
      <c r="B1644" s="614" t="s">
        <v>242</v>
      </c>
      <c r="C1644" s="614" t="s">
        <v>244</v>
      </c>
      <c r="D1644" s="614" t="s">
        <v>251</v>
      </c>
      <c r="E1644" s="614" t="s">
        <v>3</v>
      </c>
      <c r="F1644" s="615" t="str">
        <f t="shared" si="50"/>
        <v>ENGENHARIA BÁSICA NÃO ROTINEIRA;INSTITUIÇÃO CREDENCIADA;GRANDE;PRIVADA;SIM</v>
      </c>
      <c r="G1644" s="616" t="s">
        <v>1567</v>
      </c>
      <c r="H1644" s="617" t="str">
        <f t="shared" si="51"/>
        <v>O CAMPO A.8 NÃO PODE SER PREENCHIDO SE A INFORMAÇÃO DO CAMPO A.7 FOR DIFERENTE DE"EMPRESA BRASILEIRA".</v>
      </c>
    </row>
    <row r="1645" spans="1:8" ht="12" x14ac:dyDescent="0.3">
      <c r="A1645" s="614" t="s">
        <v>253</v>
      </c>
      <c r="B1645" s="614" t="s">
        <v>242</v>
      </c>
      <c r="C1645" s="614" t="s">
        <v>244</v>
      </c>
      <c r="D1645" s="614" t="s">
        <v>251</v>
      </c>
      <c r="E1645" s="614" t="s">
        <v>4</v>
      </c>
      <c r="F1645" s="615" t="str">
        <f t="shared" si="50"/>
        <v>ENGENHARIA BÁSICA NÃO ROTINEIRA;INSTITUIÇÃO CREDENCIADA;GRANDE;PRIVADA;NÃO</v>
      </c>
      <c r="G1645" s="616" t="s">
        <v>1567</v>
      </c>
      <c r="H1645" s="617" t="str">
        <f t="shared" si="51"/>
        <v>O CAMPO A.8 NÃO PODE SER PREENCHIDO SE A INFORMAÇÃO DO CAMPO A.7 FOR DIFERENTE DE"EMPRESA BRASILEIRA".</v>
      </c>
    </row>
    <row r="1646" spans="1:8" ht="12" x14ac:dyDescent="0.3">
      <c r="A1646" s="614" t="s">
        <v>253</v>
      </c>
      <c r="B1646" s="614" t="s">
        <v>242</v>
      </c>
      <c r="C1646" s="614" t="s">
        <v>244</v>
      </c>
      <c r="D1646" s="614" t="s">
        <v>251</v>
      </c>
      <c r="E1646" s="614" t="s">
        <v>2354</v>
      </c>
      <c r="F1646" s="615" t="str">
        <f t="shared" si="50"/>
        <v>ENGENHARIA BÁSICA NÃO ROTINEIRA;INSTITUIÇÃO CREDENCIADA;GRANDE;PRIVADA;</v>
      </c>
      <c r="G1646" s="616" t="s">
        <v>1567</v>
      </c>
      <c r="H1646" s="617" t="str">
        <f t="shared" si="51"/>
        <v>O CAMPO A.8 NÃO PODE SER PREENCHIDO SE A INFORMAÇÃO DO CAMPO A.7 FOR DIFERENTE DE"EMPRESA BRASILEIRA".</v>
      </c>
    </row>
    <row r="1647" spans="1:8" ht="12" x14ac:dyDescent="0.3">
      <c r="A1647" s="614" t="s">
        <v>253</v>
      </c>
      <c r="B1647" s="614" t="s">
        <v>242</v>
      </c>
      <c r="C1647" s="614" t="s">
        <v>244</v>
      </c>
      <c r="D1647" s="614" t="s">
        <v>2354</v>
      </c>
      <c r="E1647" s="614" t="s">
        <v>3</v>
      </c>
      <c r="F1647" s="615" t="str">
        <f t="shared" si="50"/>
        <v>ENGENHARIA BÁSICA NÃO ROTINEIRA;INSTITUIÇÃO CREDENCIADA;GRANDE;;SIM</v>
      </c>
      <c r="G1647" s="616" t="s">
        <v>1567</v>
      </c>
      <c r="H1647" s="617" t="str">
        <f t="shared" si="51"/>
        <v>O CAMPO A.8 NÃO PODE SER PREENCHIDO SE A INFORMAÇÃO DO CAMPO A.7 FOR DIFERENTE DE"EMPRESA BRASILEIRA".</v>
      </c>
    </row>
    <row r="1648" spans="1:8" ht="12" x14ac:dyDescent="0.3">
      <c r="A1648" s="614" t="s">
        <v>253</v>
      </c>
      <c r="B1648" s="614" t="s">
        <v>242</v>
      </c>
      <c r="C1648" s="614" t="s">
        <v>244</v>
      </c>
      <c r="D1648" s="614" t="s">
        <v>2354</v>
      </c>
      <c r="E1648" s="614" t="s">
        <v>4</v>
      </c>
      <c r="F1648" s="615" t="str">
        <f t="shared" si="50"/>
        <v>ENGENHARIA BÁSICA NÃO ROTINEIRA;INSTITUIÇÃO CREDENCIADA;GRANDE;;NÃO</v>
      </c>
      <c r="G1648" s="616" t="s">
        <v>1567</v>
      </c>
      <c r="H1648" s="617" t="str">
        <f t="shared" si="51"/>
        <v>O CAMPO A.8 NÃO PODE SER PREENCHIDO SE A INFORMAÇÃO DO CAMPO A.7 FOR DIFERENTE DE"EMPRESA BRASILEIRA".</v>
      </c>
    </row>
    <row r="1649" spans="1:8" ht="12" x14ac:dyDescent="0.3">
      <c r="A1649" s="614" t="s">
        <v>253</v>
      </c>
      <c r="B1649" s="614" t="s">
        <v>242</v>
      </c>
      <c r="C1649" s="614" t="s">
        <v>244</v>
      </c>
      <c r="D1649" s="614" t="s">
        <v>2354</v>
      </c>
      <c r="E1649" s="614" t="s">
        <v>2354</v>
      </c>
      <c r="F1649" s="615" t="str">
        <f t="shared" si="50"/>
        <v>ENGENHARIA BÁSICA NÃO ROTINEIRA;INSTITUIÇÃO CREDENCIADA;GRANDE;;</v>
      </c>
      <c r="G1649" s="616" t="s">
        <v>1567</v>
      </c>
      <c r="H1649" s="617" t="str">
        <f t="shared" si="51"/>
        <v>O CAMPO A.8 NÃO PODE SER PREENCHIDO SE A INFORMAÇÃO DO CAMPO A.7 FOR DIFERENTE DE"EMPRESA BRASILEIRA".</v>
      </c>
    </row>
    <row r="1650" spans="1:8" ht="12" x14ac:dyDescent="0.3">
      <c r="A1650" s="614" t="s">
        <v>253</v>
      </c>
      <c r="B1650" s="614" t="s">
        <v>242</v>
      </c>
      <c r="C1650" s="614" t="s">
        <v>2354</v>
      </c>
      <c r="D1650" s="614" t="s">
        <v>250</v>
      </c>
      <c r="E1650" s="614" t="s">
        <v>3</v>
      </c>
      <c r="F1650" s="615" t="str">
        <f t="shared" si="50"/>
        <v>ENGENHARIA BÁSICA NÃO ROTINEIRA;INSTITUIÇÃO CREDENCIADA;;PÚBLICA;SIM</v>
      </c>
      <c r="G1650" s="616" t="s">
        <v>1567</v>
      </c>
      <c r="H1650" s="617" t="str">
        <f t="shared" si="51"/>
        <v>O CAMPO A.11 NÃO PODE SER PREENCHIDO SE A INFORMAÇÃO DO CAMPO A.7 FOR DIFERENTE DE"INSTITUIÇÃO CREDENCIADA" OU SE A INFIRMAÇÃO DO CAMPO A.10 FOR DIFERENTE DE "PRIVADA".</v>
      </c>
    </row>
    <row r="1651" spans="1:8" ht="12" x14ac:dyDescent="0.3">
      <c r="A1651" s="614" t="s">
        <v>253</v>
      </c>
      <c r="B1651" s="614" t="s">
        <v>242</v>
      </c>
      <c r="C1651" s="614" t="s">
        <v>2354</v>
      </c>
      <c r="D1651" s="614" t="s">
        <v>250</v>
      </c>
      <c r="E1651" s="614" t="s">
        <v>4</v>
      </c>
      <c r="F1651" s="615" t="str">
        <f t="shared" si="50"/>
        <v>ENGENHARIA BÁSICA NÃO ROTINEIRA;INSTITUIÇÃO CREDENCIADA;;PÚBLICA;NÃO</v>
      </c>
      <c r="G1651" s="616" t="s">
        <v>1567</v>
      </c>
      <c r="H1651" s="617" t="str">
        <f t="shared" si="51"/>
        <v>O CAMPO A.11 NÃO PODE SER PREENCHIDO SE A INFORMAÇÃO DO CAMPO A.7 FOR DIFERENTE DE"INSTITUIÇÃO CREDENCIADA" OU SE A INFIRMAÇÃO DO CAMPO A.10 FOR DIFERENTE DE "PRIVADA".</v>
      </c>
    </row>
    <row r="1652" spans="1:8" ht="12" x14ac:dyDescent="0.3">
      <c r="A1652" s="614" t="s">
        <v>253</v>
      </c>
      <c r="B1652" s="614" t="s">
        <v>242</v>
      </c>
      <c r="C1652" s="614" t="s">
        <v>2354</v>
      </c>
      <c r="D1652" s="614" t="s">
        <v>250</v>
      </c>
      <c r="E1652" s="614" t="s">
        <v>2354</v>
      </c>
      <c r="F1652" s="615" t="str">
        <f t="shared" si="50"/>
        <v>ENGENHARIA BÁSICA NÃO ROTINEIRA;INSTITUIÇÃO CREDENCIADA;;PÚBLICA;</v>
      </c>
      <c r="G1652" s="616" t="s">
        <v>1575</v>
      </c>
      <c r="H1652" s="617" t="str">
        <f t="shared" si="51"/>
        <v/>
      </c>
    </row>
    <row r="1653" spans="1:8" ht="12" x14ac:dyDescent="0.3">
      <c r="A1653" s="614" t="s">
        <v>253</v>
      </c>
      <c r="B1653" s="614" t="s">
        <v>242</v>
      </c>
      <c r="C1653" s="614" t="s">
        <v>2354</v>
      </c>
      <c r="D1653" s="614" t="s">
        <v>251</v>
      </c>
      <c r="E1653" s="614" t="s">
        <v>3</v>
      </c>
      <c r="F1653" s="615" t="str">
        <f t="shared" si="50"/>
        <v>ENGENHARIA BÁSICA NÃO ROTINEIRA;INSTITUIÇÃO CREDENCIADA;;PRIVADA;SIM</v>
      </c>
      <c r="G1653" s="616" t="s">
        <v>1575</v>
      </c>
      <c r="H1653" s="617" t="str">
        <f t="shared" si="51"/>
        <v/>
      </c>
    </row>
    <row r="1654" spans="1:8" ht="12" x14ac:dyDescent="0.3">
      <c r="A1654" s="614" t="s">
        <v>253</v>
      </c>
      <c r="B1654" s="614" t="s">
        <v>242</v>
      </c>
      <c r="C1654" s="614" t="s">
        <v>2354</v>
      </c>
      <c r="D1654" s="614" t="s">
        <v>251</v>
      </c>
      <c r="E1654" s="614" t="s">
        <v>4</v>
      </c>
      <c r="F1654" s="615" t="str">
        <f t="shared" si="50"/>
        <v>ENGENHARIA BÁSICA NÃO ROTINEIRA;INSTITUIÇÃO CREDENCIADA;;PRIVADA;NÃO</v>
      </c>
      <c r="G1654" s="616" t="s">
        <v>1575</v>
      </c>
      <c r="H1654" s="617" t="str">
        <f t="shared" si="51"/>
        <v/>
      </c>
    </row>
    <row r="1655" spans="1:8" ht="12" x14ac:dyDescent="0.3">
      <c r="A1655" s="614" t="s">
        <v>253</v>
      </c>
      <c r="B1655" s="614" t="s">
        <v>242</v>
      </c>
      <c r="C1655" s="614" t="s">
        <v>2354</v>
      </c>
      <c r="D1655" s="614" t="s">
        <v>251</v>
      </c>
      <c r="E1655" s="614" t="s">
        <v>2354</v>
      </c>
      <c r="F1655" s="615" t="str">
        <f t="shared" si="50"/>
        <v>ENGENHARIA BÁSICA NÃO ROTINEIRA;INSTITUIÇÃO CREDENCIADA;;PRIVADA;</v>
      </c>
      <c r="G1655" s="616" t="s">
        <v>1567</v>
      </c>
      <c r="H1655" s="617" t="str">
        <f t="shared" si="51"/>
        <v>O CAMPO A.11 É DE PREENCHIMENTO OBRIGATÓRIO SE A INFORMAÇÃO DO CAMPO A.7 FOR "INSTITUIÇÃO CREDENCIADA" E A INFORMAÇÃO DO CAMPO A.10 FOR "PRIVADA".</v>
      </c>
    </row>
    <row r="1656" spans="1:8" ht="12" x14ac:dyDescent="0.3">
      <c r="A1656" s="614" t="s">
        <v>253</v>
      </c>
      <c r="B1656" s="614" t="s">
        <v>242</v>
      </c>
      <c r="C1656" s="614" t="s">
        <v>2354</v>
      </c>
      <c r="D1656" s="614" t="s">
        <v>2354</v>
      </c>
      <c r="E1656" s="614" t="s">
        <v>3</v>
      </c>
      <c r="F1656" s="615" t="str">
        <f t="shared" si="50"/>
        <v>ENGENHARIA BÁSICA NÃO ROTINEIRA;INSTITUIÇÃO CREDENCIADA;;;SIM</v>
      </c>
      <c r="G1656" s="616" t="s">
        <v>1567</v>
      </c>
      <c r="H1656" s="617" t="str">
        <f t="shared" si="51"/>
        <v>O CAMPO A.10 É DE PREENCHIMENTO OBRIGATÓRIO SE A INFORMAÇÃO DO CAMPO A.7 FOR "INSTITUIÇÃO CREDENCIADA".</v>
      </c>
    </row>
    <row r="1657" spans="1:8" ht="12" x14ac:dyDescent="0.3">
      <c r="A1657" s="614" t="s">
        <v>253</v>
      </c>
      <c r="B1657" s="614" t="s">
        <v>242</v>
      </c>
      <c r="C1657" s="614" t="s">
        <v>2354</v>
      </c>
      <c r="D1657" s="614" t="s">
        <v>2354</v>
      </c>
      <c r="E1657" s="614" t="s">
        <v>4</v>
      </c>
      <c r="F1657" s="615" t="str">
        <f t="shared" si="50"/>
        <v>ENGENHARIA BÁSICA NÃO ROTINEIRA;INSTITUIÇÃO CREDENCIADA;;;NÃO</v>
      </c>
      <c r="G1657" s="616" t="s">
        <v>1567</v>
      </c>
      <c r="H1657" s="617" t="str">
        <f t="shared" si="51"/>
        <v>O CAMPO A.10 É DE PREENCHIMENTO OBRIGATÓRIO SE A INFORMAÇÃO DO CAMPO A.7 FOR "INSTITUIÇÃO CREDENCIADA".</v>
      </c>
    </row>
    <row r="1658" spans="1:8" ht="12" x14ac:dyDescent="0.3">
      <c r="A1658" s="614" t="s">
        <v>253</v>
      </c>
      <c r="B1658" s="614" t="s">
        <v>242</v>
      </c>
      <c r="C1658" s="614" t="s">
        <v>2354</v>
      </c>
      <c r="D1658" s="614" t="s">
        <v>2354</v>
      </c>
      <c r="E1658" s="614" t="s">
        <v>2354</v>
      </c>
      <c r="F1658" s="615" t="str">
        <f t="shared" si="50"/>
        <v>ENGENHARIA BÁSICA NÃO ROTINEIRA;INSTITUIÇÃO CREDENCIADA;;;</v>
      </c>
      <c r="G1658" s="616" t="s">
        <v>1567</v>
      </c>
      <c r="H1658" s="617" t="str">
        <f t="shared" si="51"/>
        <v>O CAMPO A.10 É DE PREENCHIMENTO OBRIGATÓRIO SE A INFORMAÇÃO DO CAMPO A.7 FOR "INSTITUIÇÃO CREDENCIADA".</v>
      </c>
    </row>
    <row r="1659" spans="1:8" ht="12" x14ac:dyDescent="0.3">
      <c r="A1659" s="614" t="s">
        <v>2047</v>
      </c>
      <c r="B1659" s="614" t="s">
        <v>242</v>
      </c>
      <c r="C1659" s="614" t="s">
        <v>261</v>
      </c>
      <c r="D1659" s="614" t="s">
        <v>250</v>
      </c>
      <c r="E1659" s="614" t="s">
        <v>3</v>
      </c>
      <c r="F1659" s="615" t="str">
        <f t="shared" si="50"/>
        <v>ESTUDO DE BACIAS COM AQUISIÇÃO DE DADOS;INSTITUIÇÃO CREDENCIADA;MICRO OU PEQUENO;PÚBLICA;SIM</v>
      </c>
      <c r="G1659" s="616" t="s">
        <v>1567</v>
      </c>
      <c r="H1659" s="617" t="str">
        <f t="shared" si="51"/>
        <v>O CAMPO A.8 NÃO PODE SER PREENCHIDO SE A INFORMAÇÃO DO CAMPO A.7 FOR DIFERENTE DE"EMPRESA BRASILEIRA".</v>
      </c>
    </row>
    <row r="1660" spans="1:8" ht="12" x14ac:dyDescent="0.3">
      <c r="A1660" s="614" t="s">
        <v>2047</v>
      </c>
      <c r="B1660" s="614" t="s">
        <v>242</v>
      </c>
      <c r="C1660" s="614" t="s">
        <v>261</v>
      </c>
      <c r="D1660" s="614" t="s">
        <v>250</v>
      </c>
      <c r="E1660" s="614" t="s">
        <v>4</v>
      </c>
      <c r="F1660" s="615" t="str">
        <f t="shared" si="50"/>
        <v>ESTUDO DE BACIAS COM AQUISIÇÃO DE DADOS;INSTITUIÇÃO CREDENCIADA;MICRO OU PEQUENO;PÚBLICA;NÃO</v>
      </c>
      <c r="G1660" s="616" t="s">
        <v>1567</v>
      </c>
      <c r="H1660" s="617" t="str">
        <f t="shared" si="51"/>
        <v>O CAMPO A.8 NÃO PODE SER PREENCHIDO SE A INFORMAÇÃO DO CAMPO A.7 FOR DIFERENTE DE"EMPRESA BRASILEIRA".</v>
      </c>
    </row>
    <row r="1661" spans="1:8" ht="12" x14ac:dyDescent="0.3">
      <c r="A1661" s="614" t="s">
        <v>2047</v>
      </c>
      <c r="B1661" s="614" t="s">
        <v>242</v>
      </c>
      <c r="C1661" s="614" t="s">
        <v>261</v>
      </c>
      <c r="D1661" s="614" t="s">
        <v>250</v>
      </c>
      <c r="E1661" s="614" t="s">
        <v>2354</v>
      </c>
      <c r="F1661" s="615" t="str">
        <f t="shared" si="50"/>
        <v>ESTUDO DE BACIAS COM AQUISIÇÃO DE DADOS;INSTITUIÇÃO CREDENCIADA;MICRO OU PEQUENO;PÚBLICA;</v>
      </c>
      <c r="G1661" s="616" t="s">
        <v>1567</v>
      </c>
      <c r="H1661" s="617" t="str">
        <f t="shared" si="51"/>
        <v>O CAMPO A.8 NÃO PODE SER PREENCHIDO SE A INFORMAÇÃO DO CAMPO A.7 FOR DIFERENTE DE"EMPRESA BRASILEIRA".</v>
      </c>
    </row>
    <row r="1662" spans="1:8" ht="12" x14ac:dyDescent="0.3">
      <c r="A1662" s="614" t="s">
        <v>2047</v>
      </c>
      <c r="B1662" s="614" t="s">
        <v>242</v>
      </c>
      <c r="C1662" s="614" t="s">
        <v>261</v>
      </c>
      <c r="D1662" s="614" t="s">
        <v>251</v>
      </c>
      <c r="E1662" s="614" t="s">
        <v>3</v>
      </c>
      <c r="F1662" s="615" t="str">
        <f t="shared" si="50"/>
        <v>ESTUDO DE BACIAS COM AQUISIÇÃO DE DADOS;INSTITUIÇÃO CREDENCIADA;MICRO OU PEQUENO;PRIVADA;SIM</v>
      </c>
      <c r="G1662" s="616" t="s">
        <v>1567</v>
      </c>
      <c r="H1662" s="617" t="str">
        <f t="shared" si="51"/>
        <v>O CAMPO A.8 NÃO PODE SER PREENCHIDO SE A INFORMAÇÃO DO CAMPO A.7 FOR DIFERENTE DE"EMPRESA BRASILEIRA".</v>
      </c>
    </row>
    <row r="1663" spans="1:8" ht="12" x14ac:dyDescent="0.3">
      <c r="A1663" s="614" t="s">
        <v>2047</v>
      </c>
      <c r="B1663" s="614" t="s">
        <v>242</v>
      </c>
      <c r="C1663" s="614" t="s">
        <v>261</v>
      </c>
      <c r="D1663" s="614" t="s">
        <v>251</v>
      </c>
      <c r="E1663" s="614" t="s">
        <v>4</v>
      </c>
      <c r="F1663" s="615" t="str">
        <f t="shared" si="50"/>
        <v>ESTUDO DE BACIAS COM AQUISIÇÃO DE DADOS;INSTITUIÇÃO CREDENCIADA;MICRO OU PEQUENO;PRIVADA;NÃO</v>
      </c>
      <c r="G1663" s="616" t="s">
        <v>1567</v>
      </c>
      <c r="H1663" s="617" t="str">
        <f t="shared" si="51"/>
        <v>O CAMPO A.8 NÃO PODE SER PREENCHIDO SE A INFORMAÇÃO DO CAMPO A.7 FOR DIFERENTE DE"EMPRESA BRASILEIRA".</v>
      </c>
    </row>
    <row r="1664" spans="1:8" ht="12" x14ac:dyDescent="0.3">
      <c r="A1664" s="614" t="s">
        <v>2047</v>
      </c>
      <c r="B1664" s="614" t="s">
        <v>242</v>
      </c>
      <c r="C1664" s="614" t="s">
        <v>261</v>
      </c>
      <c r="D1664" s="614" t="s">
        <v>251</v>
      </c>
      <c r="E1664" s="614" t="s">
        <v>2354</v>
      </c>
      <c r="F1664" s="615" t="str">
        <f t="shared" si="50"/>
        <v>ESTUDO DE BACIAS COM AQUISIÇÃO DE DADOS;INSTITUIÇÃO CREDENCIADA;MICRO OU PEQUENO;PRIVADA;</v>
      </c>
      <c r="G1664" s="616" t="s">
        <v>1567</v>
      </c>
      <c r="H1664" s="617" t="str">
        <f t="shared" si="51"/>
        <v>O CAMPO A.8 NÃO PODE SER PREENCHIDO SE A INFORMAÇÃO DO CAMPO A.7 FOR DIFERENTE DE"EMPRESA BRASILEIRA".</v>
      </c>
    </row>
    <row r="1665" spans="1:8" ht="12" x14ac:dyDescent="0.3">
      <c r="A1665" s="614" t="s">
        <v>2047</v>
      </c>
      <c r="B1665" s="614" t="s">
        <v>242</v>
      </c>
      <c r="C1665" s="614" t="s">
        <v>261</v>
      </c>
      <c r="D1665" s="614" t="s">
        <v>2354</v>
      </c>
      <c r="E1665" s="614" t="s">
        <v>3</v>
      </c>
      <c r="F1665" s="615" t="str">
        <f t="shared" si="50"/>
        <v>ESTUDO DE BACIAS COM AQUISIÇÃO DE DADOS;INSTITUIÇÃO CREDENCIADA;MICRO OU PEQUENO;;SIM</v>
      </c>
      <c r="G1665" s="616" t="s">
        <v>1567</v>
      </c>
      <c r="H1665" s="617" t="str">
        <f t="shared" si="51"/>
        <v>O CAMPO A.8 NÃO PODE SER PREENCHIDO SE A INFORMAÇÃO DO CAMPO A.7 FOR DIFERENTE DE"EMPRESA BRASILEIRA".</v>
      </c>
    </row>
    <row r="1666" spans="1:8" ht="12" x14ac:dyDescent="0.3">
      <c r="A1666" s="614" t="s">
        <v>2047</v>
      </c>
      <c r="B1666" s="614" t="s">
        <v>242</v>
      </c>
      <c r="C1666" s="614" t="s">
        <v>261</v>
      </c>
      <c r="D1666" s="614" t="s">
        <v>2354</v>
      </c>
      <c r="E1666" s="614" t="s">
        <v>4</v>
      </c>
      <c r="F1666" s="615" t="str">
        <f t="shared" si="50"/>
        <v>ESTUDO DE BACIAS COM AQUISIÇÃO DE DADOS;INSTITUIÇÃO CREDENCIADA;MICRO OU PEQUENO;;NÃO</v>
      </c>
      <c r="G1666" s="616" t="s">
        <v>1567</v>
      </c>
      <c r="H1666" s="617" t="str">
        <f t="shared" si="51"/>
        <v>O CAMPO A.8 NÃO PODE SER PREENCHIDO SE A INFORMAÇÃO DO CAMPO A.7 FOR DIFERENTE DE"EMPRESA BRASILEIRA".</v>
      </c>
    </row>
    <row r="1667" spans="1:8" ht="12" x14ac:dyDescent="0.3">
      <c r="A1667" s="614" t="s">
        <v>2047</v>
      </c>
      <c r="B1667" s="614" t="s">
        <v>242</v>
      </c>
      <c r="C1667" s="614" t="s">
        <v>261</v>
      </c>
      <c r="D1667" s="614" t="s">
        <v>2354</v>
      </c>
      <c r="E1667" s="614" t="s">
        <v>2354</v>
      </c>
      <c r="F1667" s="615" t="str">
        <f t="shared" ref="F1667:F1730" si="52">CONCATENATE(A1667,";",B1667,";",C1667,";",D1667,";",E1667)</f>
        <v>ESTUDO DE BACIAS COM AQUISIÇÃO DE DADOS;INSTITUIÇÃO CREDENCIADA;MICRO OU PEQUENO;;</v>
      </c>
      <c r="G1667" s="616" t="s">
        <v>1567</v>
      </c>
      <c r="H1667" s="617" t="str">
        <f t="shared" ref="H1667:H1730" si="53">IF(AND(B1667=$J$7,C1667=""),$K$12,IF(AND(B1667&lt;&gt;$J$7,C1667&lt;&gt;""),$K$13,IF(AND(B1667=$J$5,D1667=""),$K$14,IF(AND(B1667&lt;&gt;$J$5,D1667&lt;&gt;""),$K$15,IF(AND(B1667=$J$5,D1667=$M$6,E1667=""),$K$16,IF(AND(OR(B1667&lt;&gt;$J$5,D1667&lt;&gt;$M$6),E1667&lt;&gt;""),$K$17,IF(G1667="N",$K$18,"")))))))</f>
        <v>O CAMPO A.8 NÃO PODE SER PREENCHIDO SE A INFORMAÇÃO DO CAMPO A.7 FOR DIFERENTE DE"EMPRESA BRASILEIRA".</v>
      </c>
    </row>
    <row r="1668" spans="1:8" ht="12" x14ac:dyDescent="0.3">
      <c r="A1668" s="614" t="s">
        <v>2047</v>
      </c>
      <c r="B1668" s="614" t="s">
        <v>242</v>
      </c>
      <c r="C1668" s="614" t="s">
        <v>243</v>
      </c>
      <c r="D1668" s="614" t="s">
        <v>250</v>
      </c>
      <c r="E1668" s="614" t="s">
        <v>3</v>
      </c>
      <c r="F1668" s="615" t="str">
        <f t="shared" si="52"/>
        <v>ESTUDO DE BACIAS COM AQUISIÇÃO DE DADOS;INSTITUIÇÃO CREDENCIADA;MÉDIO;PÚBLICA;SIM</v>
      </c>
      <c r="G1668" s="616" t="s">
        <v>1567</v>
      </c>
      <c r="H1668" s="617" t="str">
        <f t="shared" si="53"/>
        <v>O CAMPO A.8 NÃO PODE SER PREENCHIDO SE A INFORMAÇÃO DO CAMPO A.7 FOR DIFERENTE DE"EMPRESA BRASILEIRA".</v>
      </c>
    </row>
    <row r="1669" spans="1:8" ht="12" x14ac:dyDescent="0.3">
      <c r="A1669" s="614" t="s">
        <v>2047</v>
      </c>
      <c r="B1669" s="614" t="s">
        <v>242</v>
      </c>
      <c r="C1669" s="614" t="s">
        <v>243</v>
      </c>
      <c r="D1669" s="614" t="s">
        <v>250</v>
      </c>
      <c r="E1669" s="614" t="s">
        <v>4</v>
      </c>
      <c r="F1669" s="615" t="str">
        <f t="shared" si="52"/>
        <v>ESTUDO DE BACIAS COM AQUISIÇÃO DE DADOS;INSTITUIÇÃO CREDENCIADA;MÉDIO;PÚBLICA;NÃO</v>
      </c>
      <c r="G1669" s="616" t="s">
        <v>1567</v>
      </c>
      <c r="H1669" s="617" t="str">
        <f t="shared" si="53"/>
        <v>O CAMPO A.8 NÃO PODE SER PREENCHIDO SE A INFORMAÇÃO DO CAMPO A.7 FOR DIFERENTE DE"EMPRESA BRASILEIRA".</v>
      </c>
    </row>
    <row r="1670" spans="1:8" ht="12" x14ac:dyDescent="0.3">
      <c r="A1670" s="614" t="s">
        <v>2047</v>
      </c>
      <c r="B1670" s="614" t="s">
        <v>242</v>
      </c>
      <c r="C1670" s="614" t="s">
        <v>243</v>
      </c>
      <c r="D1670" s="614" t="s">
        <v>250</v>
      </c>
      <c r="E1670" s="614" t="s">
        <v>2354</v>
      </c>
      <c r="F1670" s="615" t="str">
        <f t="shared" si="52"/>
        <v>ESTUDO DE BACIAS COM AQUISIÇÃO DE DADOS;INSTITUIÇÃO CREDENCIADA;MÉDIO;PÚBLICA;</v>
      </c>
      <c r="G1670" s="616" t="s">
        <v>1567</v>
      </c>
      <c r="H1670" s="617" t="str">
        <f t="shared" si="53"/>
        <v>O CAMPO A.8 NÃO PODE SER PREENCHIDO SE A INFORMAÇÃO DO CAMPO A.7 FOR DIFERENTE DE"EMPRESA BRASILEIRA".</v>
      </c>
    </row>
    <row r="1671" spans="1:8" ht="12" x14ac:dyDescent="0.3">
      <c r="A1671" s="614" t="s">
        <v>2047</v>
      </c>
      <c r="B1671" s="614" t="s">
        <v>242</v>
      </c>
      <c r="C1671" s="614" t="s">
        <v>243</v>
      </c>
      <c r="D1671" s="614" t="s">
        <v>251</v>
      </c>
      <c r="E1671" s="614" t="s">
        <v>3</v>
      </c>
      <c r="F1671" s="615" t="str">
        <f t="shared" si="52"/>
        <v>ESTUDO DE BACIAS COM AQUISIÇÃO DE DADOS;INSTITUIÇÃO CREDENCIADA;MÉDIO;PRIVADA;SIM</v>
      </c>
      <c r="G1671" s="616" t="s">
        <v>1567</v>
      </c>
      <c r="H1671" s="617" t="str">
        <f t="shared" si="53"/>
        <v>O CAMPO A.8 NÃO PODE SER PREENCHIDO SE A INFORMAÇÃO DO CAMPO A.7 FOR DIFERENTE DE"EMPRESA BRASILEIRA".</v>
      </c>
    </row>
    <row r="1672" spans="1:8" ht="12" x14ac:dyDescent="0.3">
      <c r="A1672" s="614" t="s">
        <v>2047</v>
      </c>
      <c r="B1672" s="614" t="s">
        <v>242</v>
      </c>
      <c r="C1672" s="614" t="s">
        <v>243</v>
      </c>
      <c r="D1672" s="614" t="s">
        <v>251</v>
      </c>
      <c r="E1672" s="614" t="s">
        <v>4</v>
      </c>
      <c r="F1672" s="615" t="str">
        <f t="shared" si="52"/>
        <v>ESTUDO DE BACIAS COM AQUISIÇÃO DE DADOS;INSTITUIÇÃO CREDENCIADA;MÉDIO;PRIVADA;NÃO</v>
      </c>
      <c r="G1672" s="616" t="s">
        <v>1567</v>
      </c>
      <c r="H1672" s="617" t="str">
        <f t="shared" si="53"/>
        <v>O CAMPO A.8 NÃO PODE SER PREENCHIDO SE A INFORMAÇÃO DO CAMPO A.7 FOR DIFERENTE DE"EMPRESA BRASILEIRA".</v>
      </c>
    </row>
    <row r="1673" spans="1:8" ht="12" x14ac:dyDescent="0.3">
      <c r="A1673" s="614" t="s">
        <v>2047</v>
      </c>
      <c r="B1673" s="614" t="s">
        <v>242</v>
      </c>
      <c r="C1673" s="614" t="s">
        <v>243</v>
      </c>
      <c r="D1673" s="614" t="s">
        <v>251</v>
      </c>
      <c r="E1673" s="614" t="s">
        <v>2354</v>
      </c>
      <c r="F1673" s="615" t="str">
        <f t="shared" si="52"/>
        <v>ESTUDO DE BACIAS COM AQUISIÇÃO DE DADOS;INSTITUIÇÃO CREDENCIADA;MÉDIO;PRIVADA;</v>
      </c>
      <c r="G1673" s="616" t="s">
        <v>1567</v>
      </c>
      <c r="H1673" s="617" t="str">
        <f t="shared" si="53"/>
        <v>O CAMPO A.8 NÃO PODE SER PREENCHIDO SE A INFORMAÇÃO DO CAMPO A.7 FOR DIFERENTE DE"EMPRESA BRASILEIRA".</v>
      </c>
    </row>
    <row r="1674" spans="1:8" ht="12" x14ac:dyDescent="0.3">
      <c r="A1674" s="614" t="s">
        <v>2047</v>
      </c>
      <c r="B1674" s="614" t="s">
        <v>242</v>
      </c>
      <c r="C1674" s="614" t="s">
        <v>243</v>
      </c>
      <c r="D1674" s="614" t="s">
        <v>2354</v>
      </c>
      <c r="E1674" s="614" t="s">
        <v>3</v>
      </c>
      <c r="F1674" s="615" t="str">
        <f t="shared" si="52"/>
        <v>ESTUDO DE BACIAS COM AQUISIÇÃO DE DADOS;INSTITUIÇÃO CREDENCIADA;MÉDIO;;SIM</v>
      </c>
      <c r="G1674" s="616" t="s">
        <v>1567</v>
      </c>
      <c r="H1674" s="617" t="str">
        <f t="shared" si="53"/>
        <v>O CAMPO A.8 NÃO PODE SER PREENCHIDO SE A INFORMAÇÃO DO CAMPO A.7 FOR DIFERENTE DE"EMPRESA BRASILEIRA".</v>
      </c>
    </row>
    <row r="1675" spans="1:8" ht="12" x14ac:dyDescent="0.3">
      <c r="A1675" s="614" t="s">
        <v>2047</v>
      </c>
      <c r="B1675" s="614" t="s">
        <v>242</v>
      </c>
      <c r="C1675" s="614" t="s">
        <v>243</v>
      </c>
      <c r="D1675" s="614" t="s">
        <v>2354</v>
      </c>
      <c r="E1675" s="614" t="s">
        <v>4</v>
      </c>
      <c r="F1675" s="615" t="str">
        <f t="shared" si="52"/>
        <v>ESTUDO DE BACIAS COM AQUISIÇÃO DE DADOS;INSTITUIÇÃO CREDENCIADA;MÉDIO;;NÃO</v>
      </c>
      <c r="G1675" s="616" t="s">
        <v>1567</v>
      </c>
      <c r="H1675" s="617" t="str">
        <f t="shared" si="53"/>
        <v>O CAMPO A.8 NÃO PODE SER PREENCHIDO SE A INFORMAÇÃO DO CAMPO A.7 FOR DIFERENTE DE"EMPRESA BRASILEIRA".</v>
      </c>
    </row>
    <row r="1676" spans="1:8" ht="12" x14ac:dyDescent="0.3">
      <c r="A1676" s="614" t="s">
        <v>2047</v>
      </c>
      <c r="B1676" s="614" t="s">
        <v>242</v>
      </c>
      <c r="C1676" s="614" t="s">
        <v>243</v>
      </c>
      <c r="D1676" s="614" t="s">
        <v>2354</v>
      </c>
      <c r="E1676" s="614" t="s">
        <v>2354</v>
      </c>
      <c r="F1676" s="615" t="str">
        <f t="shared" si="52"/>
        <v>ESTUDO DE BACIAS COM AQUISIÇÃO DE DADOS;INSTITUIÇÃO CREDENCIADA;MÉDIO;;</v>
      </c>
      <c r="G1676" s="616" t="s">
        <v>1567</v>
      </c>
      <c r="H1676" s="617" t="str">
        <f t="shared" si="53"/>
        <v>O CAMPO A.8 NÃO PODE SER PREENCHIDO SE A INFORMAÇÃO DO CAMPO A.7 FOR DIFERENTE DE"EMPRESA BRASILEIRA".</v>
      </c>
    </row>
    <row r="1677" spans="1:8" ht="12" x14ac:dyDescent="0.3">
      <c r="A1677" s="614" t="s">
        <v>2047</v>
      </c>
      <c r="B1677" s="614" t="s">
        <v>242</v>
      </c>
      <c r="C1677" s="614" t="s">
        <v>244</v>
      </c>
      <c r="D1677" s="614" t="s">
        <v>250</v>
      </c>
      <c r="E1677" s="614" t="s">
        <v>3</v>
      </c>
      <c r="F1677" s="615" t="str">
        <f t="shared" si="52"/>
        <v>ESTUDO DE BACIAS COM AQUISIÇÃO DE DADOS;INSTITUIÇÃO CREDENCIADA;GRANDE;PÚBLICA;SIM</v>
      </c>
      <c r="G1677" s="616" t="s">
        <v>1567</v>
      </c>
      <c r="H1677" s="617" t="str">
        <f t="shared" si="53"/>
        <v>O CAMPO A.8 NÃO PODE SER PREENCHIDO SE A INFORMAÇÃO DO CAMPO A.7 FOR DIFERENTE DE"EMPRESA BRASILEIRA".</v>
      </c>
    </row>
    <row r="1678" spans="1:8" ht="12" x14ac:dyDescent="0.3">
      <c r="A1678" s="614" t="s">
        <v>2047</v>
      </c>
      <c r="B1678" s="614" t="s">
        <v>242</v>
      </c>
      <c r="C1678" s="614" t="s">
        <v>244</v>
      </c>
      <c r="D1678" s="614" t="s">
        <v>250</v>
      </c>
      <c r="E1678" s="614" t="s">
        <v>4</v>
      </c>
      <c r="F1678" s="615" t="str">
        <f t="shared" si="52"/>
        <v>ESTUDO DE BACIAS COM AQUISIÇÃO DE DADOS;INSTITUIÇÃO CREDENCIADA;GRANDE;PÚBLICA;NÃO</v>
      </c>
      <c r="G1678" s="616" t="s">
        <v>1567</v>
      </c>
      <c r="H1678" s="617" t="str">
        <f t="shared" si="53"/>
        <v>O CAMPO A.8 NÃO PODE SER PREENCHIDO SE A INFORMAÇÃO DO CAMPO A.7 FOR DIFERENTE DE"EMPRESA BRASILEIRA".</v>
      </c>
    </row>
    <row r="1679" spans="1:8" ht="12" x14ac:dyDescent="0.3">
      <c r="A1679" s="614" t="s">
        <v>2047</v>
      </c>
      <c r="B1679" s="614" t="s">
        <v>242</v>
      </c>
      <c r="C1679" s="614" t="s">
        <v>244</v>
      </c>
      <c r="D1679" s="614" t="s">
        <v>250</v>
      </c>
      <c r="E1679" s="614" t="s">
        <v>2354</v>
      </c>
      <c r="F1679" s="615" t="str">
        <f t="shared" si="52"/>
        <v>ESTUDO DE BACIAS COM AQUISIÇÃO DE DADOS;INSTITUIÇÃO CREDENCIADA;GRANDE;PÚBLICA;</v>
      </c>
      <c r="G1679" s="616" t="s">
        <v>1567</v>
      </c>
      <c r="H1679" s="617" t="str">
        <f t="shared" si="53"/>
        <v>O CAMPO A.8 NÃO PODE SER PREENCHIDO SE A INFORMAÇÃO DO CAMPO A.7 FOR DIFERENTE DE"EMPRESA BRASILEIRA".</v>
      </c>
    </row>
    <row r="1680" spans="1:8" ht="12" x14ac:dyDescent="0.3">
      <c r="A1680" s="614" t="s">
        <v>2047</v>
      </c>
      <c r="B1680" s="614" t="s">
        <v>242</v>
      </c>
      <c r="C1680" s="614" t="s">
        <v>244</v>
      </c>
      <c r="D1680" s="614" t="s">
        <v>251</v>
      </c>
      <c r="E1680" s="614" t="s">
        <v>3</v>
      </c>
      <c r="F1680" s="615" t="str">
        <f t="shared" si="52"/>
        <v>ESTUDO DE BACIAS COM AQUISIÇÃO DE DADOS;INSTITUIÇÃO CREDENCIADA;GRANDE;PRIVADA;SIM</v>
      </c>
      <c r="G1680" s="616" t="s">
        <v>1567</v>
      </c>
      <c r="H1680" s="617" t="str">
        <f t="shared" si="53"/>
        <v>O CAMPO A.8 NÃO PODE SER PREENCHIDO SE A INFORMAÇÃO DO CAMPO A.7 FOR DIFERENTE DE"EMPRESA BRASILEIRA".</v>
      </c>
    </row>
    <row r="1681" spans="1:8" ht="12" x14ac:dyDescent="0.3">
      <c r="A1681" s="614" t="s">
        <v>2047</v>
      </c>
      <c r="B1681" s="614" t="s">
        <v>242</v>
      </c>
      <c r="C1681" s="614" t="s">
        <v>244</v>
      </c>
      <c r="D1681" s="614" t="s">
        <v>251</v>
      </c>
      <c r="E1681" s="614" t="s">
        <v>4</v>
      </c>
      <c r="F1681" s="615" t="str">
        <f t="shared" si="52"/>
        <v>ESTUDO DE BACIAS COM AQUISIÇÃO DE DADOS;INSTITUIÇÃO CREDENCIADA;GRANDE;PRIVADA;NÃO</v>
      </c>
      <c r="G1681" s="616" t="s">
        <v>1567</v>
      </c>
      <c r="H1681" s="617" t="str">
        <f t="shared" si="53"/>
        <v>O CAMPO A.8 NÃO PODE SER PREENCHIDO SE A INFORMAÇÃO DO CAMPO A.7 FOR DIFERENTE DE"EMPRESA BRASILEIRA".</v>
      </c>
    </row>
    <row r="1682" spans="1:8" ht="12" x14ac:dyDescent="0.3">
      <c r="A1682" s="614" t="s">
        <v>2047</v>
      </c>
      <c r="B1682" s="614" t="s">
        <v>242</v>
      </c>
      <c r="C1682" s="614" t="s">
        <v>244</v>
      </c>
      <c r="D1682" s="614" t="s">
        <v>251</v>
      </c>
      <c r="E1682" s="614" t="s">
        <v>2354</v>
      </c>
      <c r="F1682" s="615" t="str">
        <f t="shared" si="52"/>
        <v>ESTUDO DE BACIAS COM AQUISIÇÃO DE DADOS;INSTITUIÇÃO CREDENCIADA;GRANDE;PRIVADA;</v>
      </c>
      <c r="G1682" s="616" t="s">
        <v>1567</v>
      </c>
      <c r="H1682" s="617" t="str">
        <f t="shared" si="53"/>
        <v>O CAMPO A.8 NÃO PODE SER PREENCHIDO SE A INFORMAÇÃO DO CAMPO A.7 FOR DIFERENTE DE"EMPRESA BRASILEIRA".</v>
      </c>
    </row>
    <row r="1683" spans="1:8" ht="12" x14ac:dyDescent="0.3">
      <c r="A1683" s="614" t="s">
        <v>2047</v>
      </c>
      <c r="B1683" s="614" t="s">
        <v>242</v>
      </c>
      <c r="C1683" s="614" t="s">
        <v>244</v>
      </c>
      <c r="D1683" s="614" t="s">
        <v>2354</v>
      </c>
      <c r="E1683" s="614" t="s">
        <v>3</v>
      </c>
      <c r="F1683" s="615" t="str">
        <f t="shared" si="52"/>
        <v>ESTUDO DE BACIAS COM AQUISIÇÃO DE DADOS;INSTITUIÇÃO CREDENCIADA;GRANDE;;SIM</v>
      </c>
      <c r="G1683" s="616" t="s">
        <v>1567</v>
      </c>
      <c r="H1683" s="617" t="str">
        <f t="shared" si="53"/>
        <v>O CAMPO A.8 NÃO PODE SER PREENCHIDO SE A INFORMAÇÃO DO CAMPO A.7 FOR DIFERENTE DE"EMPRESA BRASILEIRA".</v>
      </c>
    </row>
    <row r="1684" spans="1:8" ht="12" x14ac:dyDescent="0.3">
      <c r="A1684" s="614" t="s">
        <v>2047</v>
      </c>
      <c r="B1684" s="614" t="s">
        <v>242</v>
      </c>
      <c r="C1684" s="614" t="s">
        <v>244</v>
      </c>
      <c r="D1684" s="614" t="s">
        <v>2354</v>
      </c>
      <c r="E1684" s="614" t="s">
        <v>4</v>
      </c>
      <c r="F1684" s="615" t="str">
        <f t="shared" si="52"/>
        <v>ESTUDO DE BACIAS COM AQUISIÇÃO DE DADOS;INSTITUIÇÃO CREDENCIADA;GRANDE;;NÃO</v>
      </c>
      <c r="G1684" s="616" t="s">
        <v>1567</v>
      </c>
      <c r="H1684" s="617" t="str">
        <f t="shared" si="53"/>
        <v>O CAMPO A.8 NÃO PODE SER PREENCHIDO SE A INFORMAÇÃO DO CAMPO A.7 FOR DIFERENTE DE"EMPRESA BRASILEIRA".</v>
      </c>
    </row>
    <row r="1685" spans="1:8" ht="12" x14ac:dyDescent="0.3">
      <c r="A1685" s="614" t="s">
        <v>2047</v>
      </c>
      <c r="B1685" s="614" t="s">
        <v>242</v>
      </c>
      <c r="C1685" s="614" t="s">
        <v>244</v>
      </c>
      <c r="D1685" s="614" t="s">
        <v>2354</v>
      </c>
      <c r="E1685" s="614" t="s">
        <v>2354</v>
      </c>
      <c r="F1685" s="615" t="str">
        <f t="shared" si="52"/>
        <v>ESTUDO DE BACIAS COM AQUISIÇÃO DE DADOS;INSTITUIÇÃO CREDENCIADA;GRANDE;;</v>
      </c>
      <c r="G1685" s="616" t="s">
        <v>1567</v>
      </c>
      <c r="H1685" s="617" t="str">
        <f t="shared" si="53"/>
        <v>O CAMPO A.8 NÃO PODE SER PREENCHIDO SE A INFORMAÇÃO DO CAMPO A.7 FOR DIFERENTE DE"EMPRESA BRASILEIRA".</v>
      </c>
    </row>
    <row r="1686" spans="1:8" ht="12" x14ac:dyDescent="0.3">
      <c r="A1686" s="614" t="s">
        <v>2047</v>
      </c>
      <c r="B1686" s="614" t="s">
        <v>242</v>
      </c>
      <c r="C1686" s="614" t="s">
        <v>2354</v>
      </c>
      <c r="D1686" s="614" t="s">
        <v>250</v>
      </c>
      <c r="E1686" s="614" t="s">
        <v>3</v>
      </c>
      <c r="F1686" s="615" t="str">
        <f t="shared" si="52"/>
        <v>ESTUDO DE BACIAS COM AQUISIÇÃO DE DADOS;INSTITUIÇÃO CREDENCIADA;;PÚBLICA;SIM</v>
      </c>
      <c r="G1686" s="616" t="s">
        <v>1567</v>
      </c>
      <c r="H1686" s="617" t="str">
        <f t="shared" si="53"/>
        <v>O CAMPO A.11 NÃO PODE SER PREENCHIDO SE A INFORMAÇÃO DO CAMPO A.7 FOR DIFERENTE DE"INSTITUIÇÃO CREDENCIADA" OU SE A INFIRMAÇÃO DO CAMPO A.10 FOR DIFERENTE DE "PRIVADA".</v>
      </c>
    </row>
    <row r="1687" spans="1:8" ht="12" x14ac:dyDescent="0.3">
      <c r="A1687" s="614" t="s">
        <v>2047</v>
      </c>
      <c r="B1687" s="614" t="s">
        <v>242</v>
      </c>
      <c r="C1687" s="614" t="s">
        <v>2354</v>
      </c>
      <c r="D1687" s="614" t="s">
        <v>250</v>
      </c>
      <c r="E1687" s="614" t="s">
        <v>4</v>
      </c>
      <c r="F1687" s="615" t="str">
        <f t="shared" si="52"/>
        <v>ESTUDO DE BACIAS COM AQUISIÇÃO DE DADOS;INSTITUIÇÃO CREDENCIADA;;PÚBLICA;NÃO</v>
      </c>
      <c r="G1687" s="616" t="s">
        <v>1567</v>
      </c>
      <c r="H1687" s="617" t="str">
        <f t="shared" si="53"/>
        <v>O CAMPO A.11 NÃO PODE SER PREENCHIDO SE A INFORMAÇÃO DO CAMPO A.7 FOR DIFERENTE DE"INSTITUIÇÃO CREDENCIADA" OU SE A INFIRMAÇÃO DO CAMPO A.10 FOR DIFERENTE DE "PRIVADA".</v>
      </c>
    </row>
    <row r="1688" spans="1:8" ht="12" x14ac:dyDescent="0.3">
      <c r="A1688" s="614" t="s">
        <v>2047</v>
      </c>
      <c r="B1688" s="614" t="s">
        <v>242</v>
      </c>
      <c r="C1688" s="614" t="s">
        <v>2354</v>
      </c>
      <c r="D1688" s="614" t="s">
        <v>250</v>
      </c>
      <c r="E1688" s="614" t="s">
        <v>2354</v>
      </c>
      <c r="F1688" s="615" t="str">
        <f t="shared" si="52"/>
        <v>ESTUDO DE BACIAS COM AQUISIÇÃO DE DADOS;INSTITUIÇÃO CREDENCIADA;;PÚBLICA;</v>
      </c>
      <c r="G1688" s="616" t="s">
        <v>1575</v>
      </c>
      <c r="H1688" s="617" t="str">
        <f t="shared" si="53"/>
        <v/>
      </c>
    </row>
    <row r="1689" spans="1:8" ht="12" x14ac:dyDescent="0.3">
      <c r="A1689" s="614" t="s">
        <v>2047</v>
      </c>
      <c r="B1689" s="614" t="s">
        <v>242</v>
      </c>
      <c r="C1689" s="614" t="s">
        <v>2354</v>
      </c>
      <c r="D1689" s="614" t="s">
        <v>251</v>
      </c>
      <c r="E1689" s="614" t="s">
        <v>3</v>
      </c>
      <c r="F1689" s="615" t="str">
        <f t="shared" si="52"/>
        <v>ESTUDO DE BACIAS COM AQUISIÇÃO DE DADOS;INSTITUIÇÃO CREDENCIADA;;PRIVADA;SIM</v>
      </c>
      <c r="G1689" s="616" t="s">
        <v>1575</v>
      </c>
      <c r="H1689" s="617" t="str">
        <f t="shared" si="53"/>
        <v/>
      </c>
    </row>
    <row r="1690" spans="1:8" ht="12" x14ac:dyDescent="0.3">
      <c r="A1690" s="614" t="s">
        <v>2047</v>
      </c>
      <c r="B1690" s="614" t="s">
        <v>242</v>
      </c>
      <c r="C1690" s="614" t="s">
        <v>2354</v>
      </c>
      <c r="D1690" s="614" t="s">
        <v>251</v>
      </c>
      <c r="E1690" s="614" t="s">
        <v>4</v>
      </c>
      <c r="F1690" s="615" t="str">
        <f t="shared" si="52"/>
        <v>ESTUDO DE BACIAS COM AQUISIÇÃO DE DADOS;INSTITUIÇÃO CREDENCIADA;;PRIVADA;NÃO</v>
      </c>
      <c r="G1690" s="616" t="s">
        <v>1575</v>
      </c>
      <c r="H1690" s="617" t="str">
        <f t="shared" si="53"/>
        <v/>
      </c>
    </row>
    <row r="1691" spans="1:8" ht="12" x14ac:dyDescent="0.3">
      <c r="A1691" s="614" t="s">
        <v>2047</v>
      </c>
      <c r="B1691" s="614" t="s">
        <v>242</v>
      </c>
      <c r="C1691" s="614" t="s">
        <v>2354</v>
      </c>
      <c r="D1691" s="614" t="s">
        <v>251</v>
      </c>
      <c r="E1691" s="614" t="s">
        <v>2354</v>
      </c>
      <c r="F1691" s="615" t="str">
        <f t="shared" si="52"/>
        <v>ESTUDO DE BACIAS COM AQUISIÇÃO DE DADOS;INSTITUIÇÃO CREDENCIADA;;PRIVADA;</v>
      </c>
      <c r="G1691" s="616" t="s">
        <v>1567</v>
      </c>
      <c r="H1691" s="617" t="str">
        <f t="shared" si="53"/>
        <v>O CAMPO A.11 É DE PREENCHIMENTO OBRIGATÓRIO SE A INFORMAÇÃO DO CAMPO A.7 FOR "INSTITUIÇÃO CREDENCIADA" E A INFORMAÇÃO DO CAMPO A.10 FOR "PRIVADA".</v>
      </c>
    </row>
    <row r="1692" spans="1:8" ht="12" x14ac:dyDescent="0.3">
      <c r="A1692" s="614" t="s">
        <v>2047</v>
      </c>
      <c r="B1692" s="614" t="s">
        <v>242</v>
      </c>
      <c r="C1692" s="614" t="s">
        <v>2354</v>
      </c>
      <c r="D1692" s="614" t="s">
        <v>2354</v>
      </c>
      <c r="E1692" s="614" t="s">
        <v>3</v>
      </c>
      <c r="F1692" s="615" t="str">
        <f t="shared" si="52"/>
        <v>ESTUDO DE BACIAS COM AQUISIÇÃO DE DADOS;INSTITUIÇÃO CREDENCIADA;;;SIM</v>
      </c>
      <c r="G1692" s="616" t="s">
        <v>1567</v>
      </c>
      <c r="H1692" s="617" t="str">
        <f t="shared" si="53"/>
        <v>O CAMPO A.10 É DE PREENCHIMENTO OBRIGATÓRIO SE A INFORMAÇÃO DO CAMPO A.7 FOR "INSTITUIÇÃO CREDENCIADA".</v>
      </c>
    </row>
    <row r="1693" spans="1:8" ht="12" x14ac:dyDescent="0.3">
      <c r="A1693" s="614" t="s">
        <v>2047</v>
      </c>
      <c r="B1693" s="614" t="s">
        <v>242</v>
      </c>
      <c r="C1693" s="614" t="s">
        <v>2354</v>
      </c>
      <c r="D1693" s="614" t="s">
        <v>2354</v>
      </c>
      <c r="E1693" s="614" t="s">
        <v>4</v>
      </c>
      <c r="F1693" s="615" t="str">
        <f t="shared" si="52"/>
        <v>ESTUDO DE BACIAS COM AQUISIÇÃO DE DADOS;INSTITUIÇÃO CREDENCIADA;;;NÃO</v>
      </c>
      <c r="G1693" s="616" t="s">
        <v>1567</v>
      </c>
      <c r="H1693" s="617" t="str">
        <f t="shared" si="53"/>
        <v>O CAMPO A.10 É DE PREENCHIMENTO OBRIGATÓRIO SE A INFORMAÇÃO DO CAMPO A.7 FOR "INSTITUIÇÃO CREDENCIADA".</v>
      </c>
    </row>
    <row r="1694" spans="1:8" ht="12" x14ac:dyDescent="0.3">
      <c r="A1694" s="614" t="s">
        <v>2047</v>
      </c>
      <c r="B1694" s="614" t="s">
        <v>242</v>
      </c>
      <c r="C1694" s="614" t="s">
        <v>2354</v>
      </c>
      <c r="D1694" s="614" t="s">
        <v>2354</v>
      </c>
      <c r="E1694" s="614" t="s">
        <v>2354</v>
      </c>
      <c r="F1694" s="615" t="str">
        <f t="shared" si="52"/>
        <v>ESTUDO DE BACIAS COM AQUISIÇÃO DE DADOS;INSTITUIÇÃO CREDENCIADA;;;</v>
      </c>
      <c r="G1694" s="616" t="s">
        <v>1567</v>
      </c>
      <c r="H1694" s="617" t="str">
        <f t="shared" si="53"/>
        <v>O CAMPO A.10 É DE PREENCHIMENTO OBRIGATÓRIO SE A INFORMAÇÃO DO CAMPO A.7 FOR "INSTITUIÇÃO CREDENCIADA".</v>
      </c>
    </row>
    <row r="1695" spans="1:8" ht="12" x14ac:dyDescent="0.3">
      <c r="A1695" s="614" t="s">
        <v>2048</v>
      </c>
      <c r="B1695" s="614" t="s">
        <v>242</v>
      </c>
      <c r="C1695" s="614" t="s">
        <v>261</v>
      </c>
      <c r="D1695" s="614" t="s">
        <v>250</v>
      </c>
      <c r="E1695" s="614" t="s">
        <v>3</v>
      </c>
      <c r="F1695" s="615" t="str">
        <f t="shared" si="52"/>
        <v>FORMAÇÃO DE RECURSOS HUMANOS;INSTITUIÇÃO CREDENCIADA;MICRO OU PEQUENO;PÚBLICA;SIM</v>
      </c>
      <c r="G1695" s="616" t="s">
        <v>1567</v>
      </c>
      <c r="H1695" s="617" t="str">
        <f t="shared" si="53"/>
        <v>O CAMPO A.8 NÃO PODE SER PREENCHIDO SE A INFORMAÇÃO DO CAMPO A.7 FOR DIFERENTE DE"EMPRESA BRASILEIRA".</v>
      </c>
    </row>
    <row r="1696" spans="1:8" ht="12" x14ac:dyDescent="0.3">
      <c r="A1696" s="614" t="s">
        <v>2048</v>
      </c>
      <c r="B1696" s="614" t="s">
        <v>242</v>
      </c>
      <c r="C1696" s="614" t="s">
        <v>261</v>
      </c>
      <c r="D1696" s="614" t="s">
        <v>250</v>
      </c>
      <c r="E1696" s="614" t="s">
        <v>4</v>
      </c>
      <c r="F1696" s="615" t="str">
        <f t="shared" si="52"/>
        <v>FORMAÇÃO DE RECURSOS HUMANOS;INSTITUIÇÃO CREDENCIADA;MICRO OU PEQUENO;PÚBLICA;NÃO</v>
      </c>
      <c r="G1696" s="616" t="s">
        <v>1567</v>
      </c>
      <c r="H1696" s="617" t="str">
        <f t="shared" si="53"/>
        <v>O CAMPO A.8 NÃO PODE SER PREENCHIDO SE A INFORMAÇÃO DO CAMPO A.7 FOR DIFERENTE DE"EMPRESA BRASILEIRA".</v>
      </c>
    </row>
    <row r="1697" spans="1:8" ht="12" x14ac:dyDescent="0.3">
      <c r="A1697" s="614" t="s">
        <v>2048</v>
      </c>
      <c r="B1697" s="614" t="s">
        <v>242</v>
      </c>
      <c r="C1697" s="614" t="s">
        <v>261</v>
      </c>
      <c r="D1697" s="614" t="s">
        <v>250</v>
      </c>
      <c r="E1697" s="614" t="s">
        <v>2354</v>
      </c>
      <c r="F1697" s="615" t="str">
        <f t="shared" si="52"/>
        <v>FORMAÇÃO DE RECURSOS HUMANOS;INSTITUIÇÃO CREDENCIADA;MICRO OU PEQUENO;PÚBLICA;</v>
      </c>
      <c r="G1697" s="616" t="s">
        <v>1567</v>
      </c>
      <c r="H1697" s="617" t="str">
        <f t="shared" si="53"/>
        <v>O CAMPO A.8 NÃO PODE SER PREENCHIDO SE A INFORMAÇÃO DO CAMPO A.7 FOR DIFERENTE DE"EMPRESA BRASILEIRA".</v>
      </c>
    </row>
    <row r="1698" spans="1:8" ht="12" x14ac:dyDescent="0.3">
      <c r="A1698" s="614" t="s">
        <v>2048</v>
      </c>
      <c r="B1698" s="614" t="s">
        <v>242</v>
      </c>
      <c r="C1698" s="614" t="s">
        <v>261</v>
      </c>
      <c r="D1698" s="614" t="s">
        <v>251</v>
      </c>
      <c r="E1698" s="614" t="s">
        <v>3</v>
      </c>
      <c r="F1698" s="615" t="str">
        <f t="shared" si="52"/>
        <v>FORMAÇÃO DE RECURSOS HUMANOS;INSTITUIÇÃO CREDENCIADA;MICRO OU PEQUENO;PRIVADA;SIM</v>
      </c>
      <c r="G1698" s="616" t="s">
        <v>1567</v>
      </c>
      <c r="H1698" s="617" t="str">
        <f t="shared" si="53"/>
        <v>O CAMPO A.8 NÃO PODE SER PREENCHIDO SE A INFORMAÇÃO DO CAMPO A.7 FOR DIFERENTE DE"EMPRESA BRASILEIRA".</v>
      </c>
    </row>
    <row r="1699" spans="1:8" ht="12" x14ac:dyDescent="0.3">
      <c r="A1699" s="614" t="s">
        <v>2048</v>
      </c>
      <c r="B1699" s="614" t="s">
        <v>242</v>
      </c>
      <c r="C1699" s="614" t="s">
        <v>261</v>
      </c>
      <c r="D1699" s="614" t="s">
        <v>251</v>
      </c>
      <c r="E1699" s="614" t="s">
        <v>4</v>
      </c>
      <c r="F1699" s="615" t="str">
        <f t="shared" si="52"/>
        <v>FORMAÇÃO DE RECURSOS HUMANOS;INSTITUIÇÃO CREDENCIADA;MICRO OU PEQUENO;PRIVADA;NÃO</v>
      </c>
      <c r="G1699" s="616" t="s">
        <v>1567</v>
      </c>
      <c r="H1699" s="617" t="str">
        <f t="shared" si="53"/>
        <v>O CAMPO A.8 NÃO PODE SER PREENCHIDO SE A INFORMAÇÃO DO CAMPO A.7 FOR DIFERENTE DE"EMPRESA BRASILEIRA".</v>
      </c>
    </row>
    <row r="1700" spans="1:8" ht="12" x14ac:dyDescent="0.3">
      <c r="A1700" s="614" t="s">
        <v>2048</v>
      </c>
      <c r="B1700" s="614" t="s">
        <v>242</v>
      </c>
      <c r="C1700" s="614" t="s">
        <v>261</v>
      </c>
      <c r="D1700" s="614" t="s">
        <v>251</v>
      </c>
      <c r="E1700" s="614" t="s">
        <v>2354</v>
      </c>
      <c r="F1700" s="615" t="str">
        <f t="shared" si="52"/>
        <v>FORMAÇÃO DE RECURSOS HUMANOS;INSTITUIÇÃO CREDENCIADA;MICRO OU PEQUENO;PRIVADA;</v>
      </c>
      <c r="G1700" s="616" t="s">
        <v>1567</v>
      </c>
      <c r="H1700" s="617" t="str">
        <f t="shared" si="53"/>
        <v>O CAMPO A.8 NÃO PODE SER PREENCHIDO SE A INFORMAÇÃO DO CAMPO A.7 FOR DIFERENTE DE"EMPRESA BRASILEIRA".</v>
      </c>
    </row>
    <row r="1701" spans="1:8" ht="12" x14ac:dyDescent="0.3">
      <c r="A1701" s="614" t="s">
        <v>2048</v>
      </c>
      <c r="B1701" s="614" t="s">
        <v>242</v>
      </c>
      <c r="C1701" s="614" t="s">
        <v>261</v>
      </c>
      <c r="D1701" s="614" t="s">
        <v>2354</v>
      </c>
      <c r="E1701" s="614" t="s">
        <v>3</v>
      </c>
      <c r="F1701" s="615" t="str">
        <f t="shared" si="52"/>
        <v>FORMAÇÃO DE RECURSOS HUMANOS;INSTITUIÇÃO CREDENCIADA;MICRO OU PEQUENO;;SIM</v>
      </c>
      <c r="G1701" s="616" t="s">
        <v>1567</v>
      </c>
      <c r="H1701" s="617" t="str">
        <f t="shared" si="53"/>
        <v>O CAMPO A.8 NÃO PODE SER PREENCHIDO SE A INFORMAÇÃO DO CAMPO A.7 FOR DIFERENTE DE"EMPRESA BRASILEIRA".</v>
      </c>
    </row>
    <row r="1702" spans="1:8" ht="12" x14ac:dyDescent="0.3">
      <c r="A1702" s="614" t="s">
        <v>2048</v>
      </c>
      <c r="B1702" s="614" t="s">
        <v>242</v>
      </c>
      <c r="C1702" s="614" t="s">
        <v>261</v>
      </c>
      <c r="D1702" s="614" t="s">
        <v>2354</v>
      </c>
      <c r="E1702" s="614" t="s">
        <v>4</v>
      </c>
      <c r="F1702" s="615" t="str">
        <f t="shared" si="52"/>
        <v>FORMAÇÃO DE RECURSOS HUMANOS;INSTITUIÇÃO CREDENCIADA;MICRO OU PEQUENO;;NÃO</v>
      </c>
      <c r="G1702" s="616" t="s">
        <v>1567</v>
      </c>
      <c r="H1702" s="617" t="str">
        <f t="shared" si="53"/>
        <v>O CAMPO A.8 NÃO PODE SER PREENCHIDO SE A INFORMAÇÃO DO CAMPO A.7 FOR DIFERENTE DE"EMPRESA BRASILEIRA".</v>
      </c>
    </row>
    <row r="1703" spans="1:8" ht="12" x14ac:dyDescent="0.3">
      <c r="A1703" s="614" t="s">
        <v>2048</v>
      </c>
      <c r="B1703" s="614" t="s">
        <v>242</v>
      </c>
      <c r="C1703" s="614" t="s">
        <v>261</v>
      </c>
      <c r="D1703" s="614" t="s">
        <v>2354</v>
      </c>
      <c r="E1703" s="614" t="s">
        <v>2354</v>
      </c>
      <c r="F1703" s="615" t="str">
        <f t="shared" si="52"/>
        <v>FORMAÇÃO DE RECURSOS HUMANOS;INSTITUIÇÃO CREDENCIADA;MICRO OU PEQUENO;;</v>
      </c>
      <c r="G1703" s="616" t="s">
        <v>1567</v>
      </c>
      <c r="H1703" s="617" t="str">
        <f t="shared" si="53"/>
        <v>O CAMPO A.8 NÃO PODE SER PREENCHIDO SE A INFORMAÇÃO DO CAMPO A.7 FOR DIFERENTE DE"EMPRESA BRASILEIRA".</v>
      </c>
    </row>
    <row r="1704" spans="1:8" ht="12" x14ac:dyDescent="0.3">
      <c r="A1704" s="614" t="s">
        <v>2048</v>
      </c>
      <c r="B1704" s="614" t="s">
        <v>242</v>
      </c>
      <c r="C1704" s="614" t="s">
        <v>243</v>
      </c>
      <c r="D1704" s="614" t="s">
        <v>250</v>
      </c>
      <c r="E1704" s="614" t="s">
        <v>3</v>
      </c>
      <c r="F1704" s="615" t="str">
        <f t="shared" si="52"/>
        <v>FORMAÇÃO DE RECURSOS HUMANOS;INSTITUIÇÃO CREDENCIADA;MÉDIO;PÚBLICA;SIM</v>
      </c>
      <c r="G1704" s="616" t="s">
        <v>1567</v>
      </c>
      <c r="H1704" s="617" t="str">
        <f t="shared" si="53"/>
        <v>O CAMPO A.8 NÃO PODE SER PREENCHIDO SE A INFORMAÇÃO DO CAMPO A.7 FOR DIFERENTE DE"EMPRESA BRASILEIRA".</v>
      </c>
    </row>
    <row r="1705" spans="1:8" ht="12" x14ac:dyDescent="0.3">
      <c r="A1705" s="614" t="s">
        <v>2048</v>
      </c>
      <c r="B1705" s="614" t="s">
        <v>242</v>
      </c>
      <c r="C1705" s="614" t="s">
        <v>243</v>
      </c>
      <c r="D1705" s="614" t="s">
        <v>250</v>
      </c>
      <c r="E1705" s="614" t="s">
        <v>4</v>
      </c>
      <c r="F1705" s="615" t="str">
        <f t="shared" si="52"/>
        <v>FORMAÇÃO DE RECURSOS HUMANOS;INSTITUIÇÃO CREDENCIADA;MÉDIO;PÚBLICA;NÃO</v>
      </c>
      <c r="G1705" s="616" t="s">
        <v>1567</v>
      </c>
      <c r="H1705" s="617" t="str">
        <f t="shared" si="53"/>
        <v>O CAMPO A.8 NÃO PODE SER PREENCHIDO SE A INFORMAÇÃO DO CAMPO A.7 FOR DIFERENTE DE"EMPRESA BRASILEIRA".</v>
      </c>
    </row>
    <row r="1706" spans="1:8" ht="12" x14ac:dyDescent="0.3">
      <c r="A1706" s="614" t="s">
        <v>2048</v>
      </c>
      <c r="B1706" s="614" t="s">
        <v>242</v>
      </c>
      <c r="C1706" s="614" t="s">
        <v>243</v>
      </c>
      <c r="D1706" s="614" t="s">
        <v>250</v>
      </c>
      <c r="E1706" s="614" t="s">
        <v>2354</v>
      </c>
      <c r="F1706" s="615" t="str">
        <f t="shared" si="52"/>
        <v>FORMAÇÃO DE RECURSOS HUMANOS;INSTITUIÇÃO CREDENCIADA;MÉDIO;PÚBLICA;</v>
      </c>
      <c r="G1706" s="616" t="s">
        <v>1567</v>
      </c>
      <c r="H1706" s="617" t="str">
        <f t="shared" si="53"/>
        <v>O CAMPO A.8 NÃO PODE SER PREENCHIDO SE A INFORMAÇÃO DO CAMPO A.7 FOR DIFERENTE DE"EMPRESA BRASILEIRA".</v>
      </c>
    </row>
    <row r="1707" spans="1:8" ht="12" x14ac:dyDescent="0.3">
      <c r="A1707" s="614" t="s">
        <v>2048</v>
      </c>
      <c r="B1707" s="614" t="s">
        <v>242</v>
      </c>
      <c r="C1707" s="614" t="s">
        <v>243</v>
      </c>
      <c r="D1707" s="614" t="s">
        <v>251</v>
      </c>
      <c r="E1707" s="614" t="s">
        <v>3</v>
      </c>
      <c r="F1707" s="615" t="str">
        <f t="shared" si="52"/>
        <v>FORMAÇÃO DE RECURSOS HUMANOS;INSTITUIÇÃO CREDENCIADA;MÉDIO;PRIVADA;SIM</v>
      </c>
      <c r="G1707" s="616" t="s">
        <v>1567</v>
      </c>
      <c r="H1707" s="617" t="str">
        <f t="shared" si="53"/>
        <v>O CAMPO A.8 NÃO PODE SER PREENCHIDO SE A INFORMAÇÃO DO CAMPO A.7 FOR DIFERENTE DE"EMPRESA BRASILEIRA".</v>
      </c>
    </row>
    <row r="1708" spans="1:8" ht="12" x14ac:dyDescent="0.3">
      <c r="A1708" s="614" t="s">
        <v>2048</v>
      </c>
      <c r="B1708" s="614" t="s">
        <v>242</v>
      </c>
      <c r="C1708" s="614" t="s">
        <v>243</v>
      </c>
      <c r="D1708" s="614" t="s">
        <v>251</v>
      </c>
      <c r="E1708" s="614" t="s">
        <v>4</v>
      </c>
      <c r="F1708" s="615" t="str">
        <f t="shared" si="52"/>
        <v>FORMAÇÃO DE RECURSOS HUMANOS;INSTITUIÇÃO CREDENCIADA;MÉDIO;PRIVADA;NÃO</v>
      </c>
      <c r="G1708" s="616" t="s">
        <v>1567</v>
      </c>
      <c r="H1708" s="617" t="str">
        <f t="shared" si="53"/>
        <v>O CAMPO A.8 NÃO PODE SER PREENCHIDO SE A INFORMAÇÃO DO CAMPO A.7 FOR DIFERENTE DE"EMPRESA BRASILEIRA".</v>
      </c>
    </row>
    <row r="1709" spans="1:8" ht="12" x14ac:dyDescent="0.3">
      <c r="A1709" s="614" t="s">
        <v>2048</v>
      </c>
      <c r="B1709" s="614" t="s">
        <v>242</v>
      </c>
      <c r="C1709" s="614" t="s">
        <v>243</v>
      </c>
      <c r="D1709" s="614" t="s">
        <v>251</v>
      </c>
      <c r="E1709" s="614" t="s">
        <v>2354</v>
      </c>
      <c r="F1709" s="615" t="str">
        <f t="shared" si="52"/>
        <v>FORMAÇÃO DE RECURSOS HUMANOS;INSTITUIÇÃO CREDENCIADA;MÉDIO;PRIVADA;</v>
      </c>
      <c r="G1709" s="616" t="s">
        <v>1567</v>
      </c>
      <c r="H1709" s="617" t="str">
        <f t="shared" si="53"/>
        <v>O CAMPO A.8 NÃO PODE SER PREENCHIDO SE A INFORMAÇÃO DO CAMPO A.7 FOR DIFERENTE DE"EMPRESA BRASILEIRA".</v>
      </c>
    </row>
    <row r="1710" spans="1:8" ht="12" x14ac:dyDescent="0.3">
      <c r="A1710" s="614" t="s">
        <v>2048</v>
      </c>
      <c r="B1710" s="614" t="s">
        <v>242</v>
      </c>
      <c r="C1710" s="614" t="s">
        <v>243</v>
      </c>
      <c r="D1710" s="614" t="s">
        <v>2354</v>
      </c>
      <c r="E1710" s="614" t="s">
        <v>3</v>
      </c>
      <c r="F1710" s="615" t="str">
        <f t="shared" si="52"/>
        <v>FORMAÇÃO DE RECURSOS HUMANOS;INSTITUIÇÃO CREDENCIADA;MÉDIO;;SIM</v>
      </c>
      <c r="G1710" s="616" t="s">
        <v>1567</v>
      </c>
      <c r="H1710" s="617" t="str">
        <f t="shared" si="53"/>
        <v>O CAMPO A.8 NÃO PODE SER PREENCHIDO SE A INFORMAÇÃO DO CAMPO A.7 FOR DIFERENTE DE"EMPRESA BRASILEIRA".</v>
      </c>
    </row>
    <row r="1711" spans="1:8" ht="12" x14ac:dyDescent="0.3">
      <c r="A1711" s="614" t="s">
        <v>2048</v>
      </c>
      <c r="B1711" s="614" t="s">
        <v>242</v>
      </c>
      <c r="C1711" s="614" t="s">
        <v>243</v>
      </c>
      <c r="D1711" s="614" t="s">
        <v>2354</v>
      </c>
      <c r="E1711" s="614" t="s">
        <v>4</v>
      </c>
      <c r="F1711" s="615" t="str">
        <f t="shared" si="52"/>
        <v>FORMAÇÃO DE RECURSOS HUMANOS;INSTITUIÇÃO CREDENCIADA;MÉDIO;;NÃO</v>
      </c>
      <c r="G1711" s="616" t="s">
        <v>1567</v>
      </c>
      <c r="H1711" s="617" t="str">
        <f t="shared" si="53"/>
        <v>O CAMPO A.8 NÃO PODE SER PREENCHIDO SE A INFORMAÇÃO DO CAMPO A.7 FOR DIFERENTE DE"EMPRESA BRASILEIRA".</v>
      </c>
    </row>
    <row r="1712" spans="1:8" ht="12" x14ac:dyDescent="0.3">
      <c r="A1712" s="614" t="s">
        <v>2048</v>
      </c>
      <c r="B1712" s="614" t="s">
        <v>242</v>
      </c>
      <c r="C1712" s="614" t="s">
        <v>243</v>
      </c>
      <c r="D1712" s="614" t="s">
        <v>2354</v>
      </c>
      <c r="E1712" s="614" t="s">
        <v>2354</v>
      </c>
      <c r="F1712" s="615" t="str">
        <f t="shared" si="52"/>
        <v>FORMAÇÃO DE RECURSOS HUMANOS;INSTITUIÇÃO CREDENCIADA;MÉDIO;;</v>
      </c>
      <c r="G1712" s="616" t="s">
        <v>1567</v>
      </c>
      <c r="H1712" s="617" t="str">
        <f t="shared" si="53"/>
        <v>O CAMPO A.8 NÃO PODE SER PREENCHIDO SE A INFORMAÇÃO DO CAMPO A.7 FOR DIFERENTE DE"EMPRESA BRASILEIRA".</v>
      </c>
    </row>
    <row r="1713" spans="1:8" ht="12" x14ac:dyDescent="0.3">
      <c r="A1713" s="614" t="s">
        <v>2048</v>
      </c>
      <c r="B1713" s="614" t="s">
        <v>242</v>
      </c>
      <c r="C1713" s="614" t="s">
        <v>244</v>
      </c>
      <c r="D1713" s="614" t="s">
        <v>250</v>
      </c>
      <c r="E1713" s="614" t="s">
        <v>3</v>
      </c>
      <c r="F1713" s="615" t="str">
        <f t="shared" si="52"/>
        <v>FORMAÇÃO DE RECURSOS HUMANOS;INSTITUIÇÃO CREDENCIADA;GRANDE;PÚBLICA;SIM</v>
      </c>
      <c r="G1713" s="616" t="s">
        <v>1567</v>
      </c>
      <c r="H1713" s="617" t="str">
        <f t="shared" si="53"/>
        <v>O CAMPO A.8 NÃO PODE SER PREENCHIDO SE A INFORMAÇÃO DO CAMPO A.7 FOR DIFERENTE DE"EMPRESA BRASILEIRA".</v>
      </c>
    </row>
    <row r="1714" spans="1:8" ht="12" x14ac:dyDescent="0.3">
      <c r="A1714" s="614" t="s">
        <v>2048</v>
      </c>
      <c r="B1714" s="614" t="s">
        <v>242</v>
      </c>
      <c r="C1714" s="614" t="s">
        <v>244</v>
      </c>
      <c r="D1714" s="614" t="s">
        <v>250</v>
      </c>
      <c r="E1714" s="614" t="s">
        <v>4</v>
      </c>
      <c r="F1714" s="615" t="str">
        <f t="shared" si="52"/>
        <v>FORMAÇÃO DE RECURSOS HUMANOS;INSTITUIÇÃO CREDENCIADA;GRANDE;PÚBLICA;NÃO</v>
      </c>
      <c r="G1714" s="616" t="s">
        <v>1567</v>
      </c>
      <c r="H1714" s="617" t="str">
        <f t="shared" si="53"/>
        <v>O CAMPO A.8 NÃO PODE SER PREENCHIDO SE A INFORMAÇÃO DO CAMPO A.7 FOR DIFERENTE DE"EMPRESA BRASILEIRA".</v>
      </c>
    </row>
    <row r="1715" spans="1:8" ht="12" x14ac:dyDescent="0.3">
      <c r="A1715" s="614" t="s">
        <v>2048</v>
      </c>
      <c r="B1715" s="614" t="s">
        <v>242</v>
      </c>
      <c r="C1715" s="614" t="s">
        <v>244</v>
      </c>
      <c r="D1715" s="614" t="s">
        <v>250</v>
      </c>
      <c r="E1715" s="614" t="s">
        <v>2354</v>
      </c>
      <c r="F1715" s="615" t="str">
        <f t="shared" si="52"/>
        <v>FORMAÇÃO DE RECURSOS HUMANOS;INSTITUIÇÃO CREDENCIADA;GRANDE;PÚBLICA;</v>
      </c>
      <c r="G1715" s="616" t="s">
        <v>1567</v>
      </c>
      <c r="H1715" s="617" t="str">
        <f t="shared" si="53"/>
        <v>O CAMPO A.8 NÃO PODE SER PREENCHIDO SE A INFORMAÇÃO DO CAMPO A.7 FOR DIFERENTE DE"EMPRESA BRASILEIRA".</v>
      </c>
    </row>
    <row r="1716" spans="1:8" ht="12" x14ac:dyDescent="0.3">
      <c r="A1716" s="614" t="s">
        <v>2048</v>
      </c>
      <c r="B1716" s="614" t="s">
        <v>242</v>
      </c>
      <c r="C1716" s="614" t="s">
        <v>244</v>
      </c>
      <c r="D1716" s="614" t="s">
        <v>251</v>
      </c>
      <c r="E1716" s="614" t="s">
        <v>3</v>
      </c>
      <c r="F1716" s="615" t="str">
        <f t="shared" si="52"/>
        <v>FORMAÇÃO DE RECURSOS HUMANOS;INSTITUIÇÃO CREDENCIADA;GRANDE;PRIVADA;SIM</v>
      </c>
      <c r="G1716" s="616" t="s">
        <v>1567</v>
      </c>
      <c r="H1716" s="617" t="str">
        <f t="shared" si="53"/>
        <v>O CAMPO A.8 NÃO PODE SER PREENCHIDO SE A INFORMAÇÃO DO CAMPO A.7 FOR DIFERENTE DE"EMPRESA BRASILEIRA".</v>
      </c>
    </row>
    <row r="1717" spans="1:8" ht="12" x14ac:dyDescent="0.3">
      <c r="A1717" s="614" t="s">
        <v>2048</v>
      </c>
      <c r="B1717" s="614" t="s">
        <v>242</v>
      </c>
      <c r="C1717" s="614" t="s">
        <v>244</v>
      </c>
      <c r="D1717" s="614" t="s">
        <v>251</v>
      </c>
      <c r="E1717" s="614" t="s">
        <v>4</v>
      </c>
      <c r="F1717" s="615" t="str">
        <f t="shared" si="52"/>
        <v>FORMAÇÃO DE RECURSOS HUMANOS;INSTITUIÇÃO CREDENCIADA;GRANDE;PRIVADA;NÃO</v>
      </c>
      <c r="G1717" s="616" t="s">
        <v>1567</v>
      </c>
      <c r="H1717" s="617" t="str">
        <f t="shared" si="53"/>
        <v>O CAMPO A.8 NÃO PODE SER PREENCHIDO SE A INFORMAÇÃO DO CAMPO A.7 FOR DIFERENTE DE"EMPRESA BRASILEIRA".</v>
      </c>
    </row>
    <row r="1718" spans="1:8" ht="12" x14ac:dyDescent="0.3">
      <c r="A1718" s="614" t="s">
        <v>2048</v>
      </c>
      <c r="B1718" s="614" t="s">
        <v>242</v>
      </c>
      <c r="C1718" s="614" t="s">
        <v>244</v>
      </c>
      <c r="D1718" s="614" t="s">
        <v>251</v>
      </c>
      <c r="E1718" s="614" t="s">
        <v>2354</v>
      </c>
      <c r="F1718" s="615" t="str">
        <f t="shared" si="52"/>
        <v>FORMAÇÃO DE RECURSOS HUMANOS;INSTITUIÇÃO CREDENCIADA;GRANDE;PRIVADA;</v>
      </c>
      <c r="G1718" s="616" t="s">
        <v>1567</v>
      </c>
      <c r="H1718" s="617" t="str">
        <f t="shared" si="53"/>
        <v>O CAMPO A.8 NÃO PODE SER PREENCHIDO SE A INFORMAÇÃO DO CAMPO A.7 FOR DIFERENTE DE"EMPRESA BRASILEIRA".</v>
      </c>
    </row>
    <row r="1719" spans="1:8" ht="12" x14ac:dyDescent="0.3">
      <c r="A1719" s="614" t="s">
        <v>2048</v>
      </c>
      <c r="B1719" s="614" t="s">
        <v>242</v>
      </c>
      <c r="C1719" s="614" t="s">
        <v>244</v>
      </c>
      <c r="D1719" s="614" t="s">
        <v>2354</v>
      </c>
      <c r="E1719" s="614" t="s">
        <v>3</v>
      </c>
      <c r="F1719" s="615" t="str">
        <f t="shared" si="52"/>
        <v>FORMAÇÃO DE RECURSOS HUMANOS;INSTITUIÇÃO CREDENCIADA;GRANDE;;SIM</v>
      </c>
      <c r="G1719" s="616" t="s">
        <v>1567</v>
      </c>
      <c r="H1719" s="617" t="str">
        <f t="shared" si="53"/>
        <v>O CAMPO A.8 NÃO PODE SER PREENCHIDO SE A INFORMAÇÃO DO CAMPO A.7 FOR DIFERENTE DE"EMPRESA BRASILEIRA".</v>
      </c>
    </row>
    <row r="1720" spans="1:8" ht="12" x14ac:dyDescent="0.3">
      <c r="A1720" s="614" t="s">
        <v>2048</v>
      </c>
      <c r="B1720" s="614" t="s">
        <v>242</v>
      </c>
      <c r="C1720" s="614" t="s">
        <v>244</v>
      </c>
      <c r="D1720" s="614" t="s">
        <v>2354</v>
      </c>
      <c r="E1720" s="614" t="s">
        <v>4</v>
      </c>
      <c r="F1720" s="615" t="str">
        <f t="shared" si="52"/>
        <v>FORMAÇÃO DE RECURSOS HUMANOS;INSTITUIÇÃO CREDENCIADA;GRANDE;;NÃO</v>
      </c>
      <c r="G1720" s="616" t="s">
        <v>1567</v>
      </c>
      <c r="H1720" s="617" t="str">
        <f t="shared" si="53"/>
        <v>O CAMPO A.8 NÃO PODE SER PREENCHIDO SE A INFORMAÇÃO DO CAMPO A.7 FOR DIFERENTE DE"EMPRESA BRASILEIRA".</v>
      </c>
    </row>
    <row r="1721" spans="1:8" ht="12" x14ac:dyDescent="0.3">
      <c r="A1721" s="614" t="s">
        <v>2048</v>
      </c>
      <c r="B1721" s="614" t="s">
        <v>242</v>
      </c>
      <c r="C1721" s="614" t="s">
        <v>244</v>
      </c>
      <c r="D1721" s="614" t="s">
        <v>2354</v>
      </c>
      <c r="E1721" s="614" t="s">
        <v>2354</v>
      </c>
      <c r="F1721" s="615" t="str">
        <f t="shared" si="52"/>
        <v>FORMAÇÃO DE RECURSOS HUMANOS;INSTITUIÇÃO CREDENCIADA;GRANDE;;</v>
      </c>
      <c r="G1721" s="616" t="s">
        <v>1567</v>
      </c>
      <c r="H1721" s="617" t="str">
        <f t="shared" si="53"/>
        <v>O CAMPO A.8 NÃO PODE SER PREENCHIDO SE A INFORMAÇÃO DO CAMPO A.7 FOR DIFERENTE DE"EMPRESA BRASILEIRA".</v>
      </c>
    </row>
    <row r="1722" spans="1:8" ht="12" x14ac:dyDescent="0.3">
      <c r="A1722" s="614" t="s">
        <v>2048</v>
      </c>
      <c r="B1722" s="614" t="s">
        <v>242</v>
      </c>
      <c r="C1722" s="614" t="s">
        <v>2354</v>
      </c>
      <c r="D1722" s="614" t="s">
        <v>250</v>
      </c>
      <c r="E1722" s="614" t="s">
        <v>3</v>
      </c>
      <c r="F1722" s="615" t="str">
        <f t="shared" si="52"/>
        <v>FORMAÇÃO DE RECURSOS HUMANOS;INSTITUIÇÃO CREDENCIADA;;PÚBLICA;SIM</v>
      </c>
      <c r="G1722" s="616" t="s">
        <v>1567</v>
      </c>
      <c r="H1722" s="617" t="str">
        <f t="shared" si="53"/>
        <v>O CAMPO A.11 NÃO PODE SER PREENCHIDO SE A INFORMAÇÃO DO CAMPO A.7 FOR DIFERENTE DE"INSTITUIÇÃO CREDENCIADA" OU SE A INFIRMAÇÃO DO CAMPO A.10 FOR DIFERENTE DE "PRIVADA".</v>
      </c>
    </row>
    <row r="1723" spans="1:8" ht="12" x14ac:dyDescent="0.3">
      <c r="A1723" s="614" t="s">
        <v>2048</v>
      </c>
      <c r="B1723" s="614" t="s">
        <v>242</v>
      </c>
      <c r="C1723" s="614" t="s">
        <v>2354</v>
      </c>
      <c r="D1723" s="614" t="s">
        <v>250</v>
      </c>
      <c r="E1723" s="614" t="s">
        <v>4</v>
      </c>
      <c r="F1723" s="615" t="str">
        <f t="shared" si="52"/>
        <v>FORMAÇÃO DE RECURSOS HUMANOS;INSTITUIÇÃO CREDENCIADA;;PÚBLICA;NÃO</v>
      </c>
      <c r="G1723" s="616" t="s">
        <v>1567</v>
      </c>
      <c r="H1723" s="617" t="str">
        <f t="shared" si="53"/>
        <v>O CAMPO A.11 NÃO PODE SER PREENCHIDO SE A INFORMAÇÃO DO CAMPO A.7 FOR DIFERENTE DE"INSTITUIÇÃO CREDENCIADA" OU SE A INFIRMAÇÃO DO CAMPO A.10 FOR DIFERENTE DE "PRIVADA".</v>
      </c>
    </row>
    <row r="1724" spans="1:8" ht="12" x14ac:dyDescent="0.3">
      <c r="A1724" s="614" t="s">
        <v>2048</v>
      </c>
      <c r="B1724" s="614" t="s">
        <v>242</v>
      </c>
      <c r="C1724" s="614" t="s">
        <v>2354</v>
      </c>
      <c r="D1724" s="614" t="s">
        <v>250</v>
      </c>
      <c r="E1724" s="614" t="s">
        <v>2354</v>
      </c>
      <c r="F1724" s="615" t="str">
        <f t="shared" si="52"/>
        <v>FORMAÇÃO DE RECURSOS HUMANOS;INSTITUIÇÃO CREDENCIADA;;PÚBLICA;</v>
      </c>
      <c r="G1724" s="616" t="s">
        <v>1575</v>
      </c>
      <c r="H1724" s="617" t="str">
        <f t="shared" si="53"/>
        <v/>
      </c>
    </row>
    <row r="1725" spans="1:8" ht="12" x14ac:dyDescent="0.3">
      <c r="A1725" s="614" t="s">
        <v>2048</v>
      </c>
      <c r="B1725" s="614" t="s">
        <v>242</v>
      </c>
      <c r="C1725" s="614" t="s">
        <v>2354</v>
      </c>
      <c r="D1725" s="614" t="s">
        <v>251</v>
      </c>
      <c r="E1725" s="614" t="s">
        <v>3</v>
      </c>
      <c r="F1725" s="615" t="str">
        <f t="shared" si="52"/>
        <v>FORMAÇÃO DE RECURSOS HUMANOS;INSTITUIÇÃO CREDENCIADA;;PRIVADA;SIM</v>
      </c>
      <c r="G1725" s="616" t="s">
        <v>1575</v>
      </c>
      <c r="H1725" s="617" t="str">
        <f t="shared" si="53"/>
        <v/>
      </c>
    </row>
    <row r="1726" spans="1:8" ht="12" x14ac:dyDescent="0.3">
      <c r="A1726" s="614" t="s">
        <v>2048</v>
      </c>
      <c r="B1726" s="614" t="s">
        <v>242</v>
      </c>
      <c r="C1726" s="614" t="s">
        <v>2354</v>
      </c>
      <c r="D1726" s="614" t="s">
        <v>251</v>
      </c>
      <c r="E1726" s="614" t="s">
        <v>4</v>
      </c>
      <c r="F1726" s="615" t="str">
        <f t="shared" si="52"/>
        <v>FORMAÇÃO DE RECURSOS HUMANOS;INSTITUIÇÃO CREDENCIADA;;PRIVADA;NÃO</v>
      </c>
      <c r="G1726" s="616" t="s">
        <v>1575</v>
      </c>
      <c r="H1726" s="617" t="str">
        <f t="shared" si="53"/>
        <v/>
      </c>
    </row>
    <row r="1727" spans="1:8" ht="12" x14ac:dyDescent="0.3">
      <c r="A1727" s="614" t="s">
        <v>2048</v>
      </c>
      <c r="B1727" s="614" t="s">
        <v>242</v>
      </c>
      <c r="C1727" s="614" t="s">
        <v>2354</v>
      </c>
      <c r="D1727" s="614" t="s">
        <v>251</v>
      </c>
      <c r="E1727" s="614" t="s">
        <v>2354</v>
      </c>
      <c r="F1727" s="615" t="str">
        <f t="shared" si="52"/>
        <v>FORMAÇÃO DE RECURSOS HUMANOS;INSTITUIÇÃO CREDENCIADA;;PRIVADA;</v>
      </c>
      <c r="G1727" s="616" t="s">
        <v>1567</v>
      </c>
      <c r="H1727" s="617" t="str">
        <f t="shared" si="53"/>
        <v>O CAMPO A.11 É DE PREENCHIMENTO OBRIGATÓRIO SE A INFORMAÇÃO DO CAMPO A.7 FOR "INSTITUIÇÃO CREDENCIADA" E A INFORMAÇÃO DO CAMPO A.10 FOR "PRIVADA".</v>
      </c>
    </row>
    <row r="1728" spans="1:8" ht="12" x14ac:dyDescent="0.3">
      <c r="A1728" s="614" t="s">
        <v>2048</v>
      </c>
      <c r="B1728" s="614" t="s">
        <v>242</v>
      </c>
      <c r="C1728" s="614" t="s">
        <v>2354</v>
      </c>
      <c r="D1728" s="614" t="s">
        <v>2354</v>
      </c>
      <c r="E1728" s="614" t="s">
        <v>3</v>
      </c>
      <c r="F1728" s="615" t="str">
        <f t="shared" si="52"/>
        <v>FORMAÇÃO DE RECURSOS HUMANOS;INSTITUIÇÃO CREDENCIADA;;;SIM</v>
      </c>
      <c r="G1728" s="616" t="s">
        <v>1567</v>
      </c>
      <c r="H1728" s="617" t="str">
        <f t="shared" si="53"/>
        <v>O CAMPO A.10 É DE PREENCHIMENTO OBRIGATÓRIO SE A INFORMAÇÃO DO CAMPO A.7 FOR "INSTITUIÇÃO CREDENCIADA".</v>
      </c>
    </row>
    <row r="1729" spans="1:8" ht="12" x14ac:dyDescent="0.3">
      <c r="A1729" s="614" t="s">
        <v>2048</v>
      </c>
      <c r="B1729" s="614" t="s">
        <v>242</v>
      </c>
      <c r="C1729" s="614" t="s">
        <v>2354</v>
      </c>
      <c r="D1729" s="614" t="s">
        <v>2354</v>
      </c>
      <c r="E1729" s="614" t="s">
        <v>4</v>
      </c>
      <c r="F1729" s="615" t="str">
        <f t="shared" si="52"/>
        <v>FORMAÇÃO DE RECURSOS HUMANOS;INSTITUIÇÃO CREDENCIADA;;;NÃO</v>
      </c>
      <c r="G1729" s="616" t="s">
        <v>1567</v>
      </c>
      <c r="H1729" s="617" t="str">
        <f t="shared" si="53"/>
        <v>O CAMPO A.10 É DE PREENCHIMENTO OBRIGATÓRIO SE A INFORMAÇÃO DO CAMPO A.7 FOR "INSTITUIÇÃO CREDENCIADA".</v>
      </c>
    </row>
    <row r="1730" spans="1:8" ht="12" x14ac:dyDescent="0.3">
      <c r="A1730" s="614" t="s">
        <v>2048</v>
      </c>
      <c r="B1730" s="614" t="s">
        <v>242</v>
      </c>
      <c r="C1730" s="614" t="s">
        <v>2354</v>
      </c>
      <c r="D1730" s="614" t="s">
        <v>2354</v>
      </c>
      <c r="E1730" s="614" t="s">
        <v>2354</v>
      </c>
      <c r="F1730" s="615" t="str">
        <f t="shared" si="52"/>
        <v>FORMAÇÃO DE RECURSOS HUMANOS;INSTITUIÇÃO CREDENCIADA;;;</v>
      </c>
      <c r="G1730" s="616" t="s">
        <v>1567</v>
      </c>
      <c r="H1730" s="617" t="str">
        <f t="shared" si="53"/>
        <v>O CAMPO A.10 É DE PREENCHIMENTO OBRIGATÓRIO SE A INFORMAÇÃO DO CAMPO A.7 FOR "INSTITUIÇÃO CREDENCIADA".</v>
      </c>
    </row>
    <row r="1731" spans="1:8" ht="12" x14ac:dyDescent="0.3">
      <c r="A1731" s="614" t="s">
        <v>2409</v>
      </c>
      <c r="B1731" s="614" t="s">
        <v>242</v>
      </c>
      <c r="C1731" s="614" t="s">
        <v>261</v>
      </c>
      <c r="D1731" s="614" t="s">
        <v>250</v>
      </c>
      <c r="E1731" s="614" t="s">
        <v>3</v>
      </c>
      <c r="F1731" s="615" t="str">
        <f t="shared" ref="F1731:F1794" si="54">CONCATENATE(A1731,";",B1731,";",C1731,";",D1731,";",E1731)</f>
        <v>INFRAESTRUTURA;INSTITUIÇÃO CREDENCIADA;MICRO OU PEQUENO;PÚBLICA;SIM</v>
      </c>
      <c r="G1731" s="616" t="s">
        <v>1567</v>
      </c>
      <c r="H1731" s="617" t="str">
        <f t="shared" ref="H1731:H1794" si="55">IF(AND(B1731=$J$7,C1731=""),$K$12,IF(AND(B1731&lt;&gt;$J$7,C1731&lt;&gt;""),$K$13,IF(AND(B1731=$J$5,D1731=""),$K$14,IF(AND(B1731&lt;&gt;$J$5,D1731&lt;&gt;""),$K$15,IF(AND(B1731=$J$5,D1731=$M$6,E1731=""),$K$16,IF(AND(OR(B1731&lt;&gt;$J$5,D1731&lt;&gt;$M$6),E1731&lt;&gt;""),$K$17,IF(G1731="N",$K$18,"")))))))</f>
        <v>O CAMPO A.8 NÃO PODE SER PREENCHIDO SE A INFORMAÇÃO DO CAMPO A.7 FOR DIFERENTE DE"EMPRESA BRASILEIRA".</v>
      </c>
    </row>
    <row r="1732" spans="1:8" ht="12" x14ac:dyDescent="0.3">
      <c r="A1732" s="614" t="s">
        <v>2409</v>
      </c>
      <c r="B1732" s="614" t="s">
        <v>242</v>
      </c>
      <c r="C1732" s="614" t="s">
        <v>261</v>
      </c>
      <c r="D1732" s="614" t="s">
        <v>250</v>
      </c>
      <c r="E1732" s="614" t="s">
        <v>4</v>
      </c>
      <c r="F1732" s="615" t="str">
        <f t="shared" si="54"/>
        <v>INFRAESTRUTURA;INSTITUIÇÃO CREDENCIADA;MICRO OU PEQUENO;PÚBLICA;NÃO</v>
      </c>
      <c r="G1732" s="616" t="s">
        <v>1567</v>
      </c>
      <c r="H1732" s="617" t="str">
        <f t="shared" si="55"/>
        <v>O CAMPO A.8 NÃO PODE SER PREENCHIDO SE A INFORMAÇÃO DO CAMPO A.7 FOR DIFERENTE DE"EMPRESA BRASILEIRA".</v>
      </c>
    </row>
    <row r="1733" spans="1:8" ht="12" x14ac:dyDescent="0.3">
      <c r="A1733" s="614" t="s">
        <v>2409</v>
      </c>
      <c r="B1733" s="614" t="s">
        <v>242</v>
      </c>
      <c r="C1733" s="614" t="s">
        <v>261</v>
      </c>
      <c r="D1733" s="614" t="s">
        <v>250</v>
      </c>
      <c r="E1733" s="614" t="s">
        <v>2354</v>
      </c>
      <c r="F1733" s="615" t="str">
        <f t="shared" si="54"/>
        <v>INFRAESTRUTURA;INSTITUIÇÃO CREDENCIADA;MICRO OU PEQUENO;PÚBLICA;</v>
      </c>
      <c r="G1733" s="616" t="s">
        <v>1567</v>
      </c>
      <c r="H1733" s="617" t="str">
        <f t="shared" si="55"/>
        <v>O CAMPO A.8 NÃO PODE SER PREENCHIDO SE A INFORMAÇÃO DO CAMPO A.7 FOR DIFERENTE DE"EMPRESA BRASILEIRA".</v>
      </c>
    </row>
    <row r="1734" spans="1:8" ht="12" x14ac:dyDescent="0.3">
      <c r="A1734" s="614" t="s">
        <v>2409</v>
      </c>
      <c r="B1734" s="614" t="s">
        <v>242</v>
      </c>
      <c r="C1734" s="614" t="s">
        <v>261</v>
      </c>
      <c r="D1734" s="614" t="s">
        <v>251</v>
      </c>
      <c r="E1734" s="614" t="s">
        <v>3</v>
      </c>
      <c r="F1734" s="615" t="str">
        <f t="shared" si="54"/>
        <v>INFRAESTRUTURA;INSTITUIÇÃO CREDENCIADA;MICRO OU PEQUENO;PRIVADA;SIM</v>
      </c>
      <c r="G1734" s="616" t="s">
        <v>1567</v>
      </c>
      <c r="H1734" s="617" t="str">
        <f t="shared" si="55"/>
        <v>O CAMPO A.8 NÃO PODE SER PREENCHIDO SE A INFORMAÇÃO DO CAMPO A.7 FOR DIFERENTE DE"EMPRESA BRASILEIRA".</v>
      </c>
    </row>
    <row r="1735" spans="1:8" ht="12" x14ac:dyDescent="0.3">
      <c r="A1735" s="614" t="s">
        <v>2409</v>
      </c>
      <c r="B1735" s="614" t="s">
        <v>242</v>
      </c>
      <c r="C1735" s="614" t="s">
        <v>261</v>
      </c>
      <c r="D1735" s="614" t="s">
        <v>251</v>
      </c>
      <c r="E1735" s="614" t="s">
        <v>4</v>
      </c>
      <c r="F1735" s="615" t="str">
        <f t="shared" si="54"/>
        <v>INFRAESTRUTURA;INSTITUIÇÃO CREDENCIADA;MICRO OU PEQUENO;PRIVADA;NÃO</v>
      </c>
      <c r="G1735" s="616" t="s">
        <v>1567</v>
      </c>
      <c r="H1735" s="617" t="str">
        <f t="shared" si="55"/>
        <v>O CAMPO A.8 NÃO PODE SER PREENCHIDO SE A INFORMAÇÃO DO CAMPO A.7 FOR DIFERENTE DE"EMPRESA BRASILEIRA".</v>
      </c>
    </row>
    <row r="1736" spans="1:8" ht="12" x14ac:dyDescent="0.3">
      <c r="A1736" s="614" t="s">
        <v>2409</v>
      </c>
      <c r="B1736" s="614" t="s">
        <v>242</v>
      </c>
      <c r="C1736" s="614" t="s">
        <v>261</v>
      </c>
      <c r="D1736" s="614" t="s">
        <v>251</v>
      </c>
      <c r="E1736" s="614" t="s">
        <v>2354</v>
      </c>
      <c r="F1736" s="615" t="str">
        <f t="shared" si="54"/>
        <v>INFRAESTRUTURA;INSTITUIÇÃO CREDENCIADA;MICRO OU PEQUENO;PRIVADA;</v>
      </c>
      <c r="G1736" s="616" t="s">
        <v>1567</v>
      </c>
      <c r="H1736" s="617" t="str">
        <f t="shared" si="55"/>
        <v>O CAMPO A.8 NÃO PODE SER PREENCHIDO SE A INFORMAÇÃO DO CAMPO A.7 FOR DIFERENTE DE"EMPRESA BRASILEIRA".</v>
      </c>
    </row>
    <row r="1737" spans="1:8" ht="12" x14ac:dyDescent="0.3">
      <c r="A1737" s="614" t="s">
        <v>2409</v>
      </c>
      <c r="B1737" s="614" t="s">
        <v>242</v>
      </c>
      <c r="C1737" s="614" t="s">
        <v>261</v>
      </c>
      <c r="D1737" s="614" t="s">
        <v>2354</v>
      </c>
      <c r="E1737" s="614" t="s">
        <v>3</v>
      </c>
      <c r="F1737" s="615" t="str">
        <f t="shared" si="54"/>
        <v>INFRAESTRUTURA;INSTITUIÇÃO CREDENCIADA;MICRO OU PEQUENO;;SIM</v>
      </c>
      <c r="G1737" s="616" t="s">
        <v>1567</v>
      </c>
      <c r="H1737" s="617" t="str">
        <f t="shared" si="55"/>
        <v>O CAMPO A.8 NÃO PODE SER PREENCHIDO SE A INFORMAÇÃO DO CAMPO A.7 FOR DIFERENTE DE"EMPRESA BRASILEIRA".</v>
      </c>
    </row>
    <row r="1738" spans="1:8" ht="12" x14ac:dyDescent="0.3">
      <c r="A1738" s="614" t="s">
        <v>2409</v>
      </c>
      <c r="B1738" s="614" t="s">
        <v>242</v>
      </c>
      <c r="C1738" s="614" t="s">
        <v>261</v>
      </c>
      <c r="D1738" s="614" t="s">
        <v>2354</v>
      </c>
      <c r="E1738" s="614" t="s">
        <v>4</v>
      </c>
      <c r="F1738" s="615" t="str">
        <f t="shared" si="54"/>
        <v>INFRAESTRUTURA;INSTITUIÇÃO CREDENCIADA;MICRO OU PEQUENO;;NÃO</v>
      </c>
      <c r="G1738" s="616" t="s">
        <v>1567</v>
      </c>
      <c r="H1738" s="617" t="str">
        <f t="shared" si="55"/>
        <v>O CAMPO A.8 NÃO PODE SER PREENCHIDO SE A INFORMAÇÃO DO CAMPO A.7 FOR DIFERENTE DE"EMPRESA BRASILEIRA".</v>
      </c>
    </row>
    <row r="1739" spans="1:8" ht="12" x14ac:dyDescent="0.3">
      <c r="A1739" s="614" t="s">
        <v>2409</v>
      </c>
      <c r="B1739" s="614" t="s">
        <v>242</v>
      </c>
      <c r="C1739" s="614" t="s">
        <v>261</v>
      </c>
      <c r="D1739" s="614" t="s">
        <v>2354</v>
      </c>
      <c r="E1739" s="614" t="s">
        <v>2354</v>
      </c>
      <c r="F1739" s="615" t="str">
        <f t="shared" si="54"/>
        <v>INFRAESTRUTURA;INSTITUIÇÃO CREDENCIADA;MICRO OU PEQUENO;;</v>
      </c>
      <c r="G1739" s="616" t="s">
        <v>1567</v>
      </c>
      <c r="H1739" s="617" t="str">
        <f t="shared" si="55"/>
        <v>O CAMPO A.8 NÃO PODE SER PREENCHIDO SE A INFORMAÇÃO DO CAMPO A.7 FOR DIFERENTE DE"EMPRESA BRASILEIRA".</v>
      </c>
    </row>
    <row r="1740" spans="1:8" ht="12" x14ac:dyDescent="0.3">
      <c r="A1740" s="614" t="s">
        <v>2409</v>
      </c>
      <c r="B1740" s="614" t="s">
        <v>242</v>
      </c>
      <c r="C1740" s="614" t="s">
        <v>243</v>
      </c>
      <c r="D1740" s="614" t="s">
        <v>250</v>
      </c>
      <c r="E1740" s="614" t="s">
        <v>3</v>
      </c>
      <c r="F1740" s="615" t="str">
        <f t="shared" si="54"/>
        <v>INFRAESTRUTURA;INSTITUIÇÃO CREDENCIADA;MÉDIO;PÚBLICA;SIM</v>
      </c>
      <c r="G1740" s="616" t="s">
        <v>1567</v>
      </c>
      <c r="H1740" s="617" t="str">
        <f t="shared" si="55"/>
        <v>O CAMPO A.8 NÃO PODE SER PREENCHIDO SE A INFORMAÇÃO DO CAMPO A.7 FOR DIFERENTE DE"EMPRESA BRASILEIRA".</v>
      </c>
    </row>
    <row r="1741" spans="1:8" ht="12" x14ac:dyDescent="0.3">
      <c r="A1741" s="614" t="s">
        <v>2409</v>
      </c>
      <c r="B1741" s="614" t="s">
        <v>242</v>
      </c>
      <c r="C1741" s="614" t="s">
        <v>243</v>
      </c>
      <c r="D1741" s="614" t="s">
        <v>250</v>
      </c>
      <c r="E1741" s="614" t="s">
        <v>4</v>
      </c>
      <c r="F1741" s="615" t="str">
        <f t="shared" si="54"/>
        <v>INFRAESTRUTURA;INSTITUIÇÃO CREDENCIADA;MÉDIO;PÚBLICA;NÃO</v>
      </c>
      <c r="G1741" s="616" t="s">
        <v>1567</v>
      </c>
      <c r="H1741" s="617" t="str">
        <f t="shared" si="55"/>
        <v>O CAMPO A.8 NÃO PODE SER PREENCHIDO SE A INFORMAÇÃO DO CAMPO A.7 FOR DIFERENTE DE"EMPRESA BRASILEIRA".</v>
      </c>
    </row>
    <row r="1742" spans="1:8" ht="12" x14ac:dyDescent="0.3">
      <c r="A1742" s="614" t="s">
        <v>2409</v>
      </c>
      <c r="B1742" s="614" t="s">
        <v>242</v>
      </c>
      <c r="C1742" s="614" t="s">
        <v>243</v>
      </c>
      <c r="D1742" s="614" t="s">
        <v>250</v>
      </c>
      <c r="E1742" s="614" t="s">
        <v>2354</v>
      </c>
      <c r="F1742" s="615" t="str">
        <f t="shared" si="54"/>
        <v>INFRAESTRUTURA;INSTITUIÇÃO CREDENCIADA;MÉDIO;PÚBLICA;</v>
      </c>
      <c r="G1742" s="616" t="s">
        <v>1567</v>
      </c>
      <c r="H1742" s="617" t="str">
        <f t="shared" si="55"/>
        <v>O CAMPO A.8 NÃO PODE SER PREENCHIDO SE A INFORMAÇÃO DO CAMPO A.7 FOR DIFERENTE DE"EMPRESA BRASILEIRA".</v>
      </c>
    </row>
    <row r="1743" spans="1:8" ht="12" x14ac:dyDescent="0.3">
      <c r="A1743" s="614" t="s">
        <v>2409</v>
      </c>
      <c r="B1743" s="614" t="s">
        <v>242</v>
      </c>
      <c r="C1743" s="614" t="s">
        <v>243</v>
      </c>
      <c r="D1743" s="614" t="s">
        <v>251</v>
      </c>
      <c r="E1743" s="614" t="s">
        <v>3</v>
      </c>
      <c r="F1743" s="615" t="str">
        <f t="shared" si="54"/>
        <v>INFRAESTRUTURA;INSTITUIÇÃO CREDENCIADA;MÉDIO;PRIVADA;SIM</v>
      </c>
      <c r="G1743" s="616" t="s">
        <v>1567</v>
      </c>
      <c r="H1743" s="617" t="str">
        <f t="shared" si="55"/>
        <v>O CAMPO A.8 NÃO PODE SER PREENCHIDO SE A INFORMAÇÃO DO CAMPO A.7 FOR DIFERENTE DE"EMPRESA BRASILEIRA".</v>
      </c>
    </row>
    <row r="1744" spans="1:8" ht="12" x14ac:dyDescent="0.3">
      <c r="A1744" s="614" t="s">
        <v>2409</v>
      </c>
      <c r="B1744" s="614" t="s">
        <v>242</v>
      </c>
      <c r="C1744" s="614" t="s">
        <v>243</v>
      </c>
      <c r="D1744" s="614" t="s">
        <v>251</v>
      </c>
      <c r="E1744" s="614" t="s">
        <v>4</v>
      </c>
      <c r="F1744" s="615" t="str">
        <f t="shared" si="54"/>
        <v>INFRAESTRUTURA;INSTITUIÇÃO CREDENCIADA;MÉDIO;PRIVADA;NÃO</v>
      </c>
      <c r="G1744" s="616" t="s">
        <v>1567</v>
      </c>
      <c r="H1744" s="617" t="str">
        <f t="shared" si="55"/>
        <v>O CAMPO A.8 NÃO PODE SER PREENCHIDO SE A INFORMAÇÃO DO CAMPO A.7 FOR DIFERENTE DE"EMPRESA BRASILEIRA".</v>
      </c>
    </row>
    <row r="1745" spans="1:8" ht="12" x14ac:dyDescent="0.3">
      <c r="A1745" s="614" t="s">
        <v>2409</v>
      </c>
      <c r="B1745" s="614" t="s">
        <v>242</v>
      </c>
      <c r="C1745" s="614" t="s">
        <v>243</v>
      </c>
      <c r="D1745" s="614" t="s">
        <v>251</v>
      </c>
      <c r="E1745" s="614" t="s">
        <v>2354</v>
      </c>
      <c r="F1745" s="615" t="str">
        <f t="shared" si="54"/>
        <v>INFRAESTRUTURA;INSTITUIÇÃO CREDENCIADA;MÉDIO;PRIVADA;</v>
      </c>
      <c r="G1745" s="616" t="s">
        <v>1567</v>
      </c>
      <c r="H1745" s="617" t="str">
        <f t="shared" si="55"/>
        <v>O CAMPO A.8 NÃO PODE SER PREENCHIDO SE A INFORMAÇÃO DO CAMPO A.7 FOR DIFERENTE DE"EMPRESA BRASILEIRA".</v>
      </c>
    </row>
    <row r="1746" spans="1:8" ht="12" x14ac:dyDescent="0.3">
      <c r="A1746" s="614" t="s">
        <v>2409</v>
      </c>
      <c r="B1746" s="614" t="s">
        <v>242</v>
      </c>
      <c r="C1746" s="614" t="s">
        <v>243</v>
      </c>
      <c r="D1746" s="614" t="s">
        <v>2354</v>
      </c>
      <c r="E1746" s="614" t="s">
        <v>3</v>
      </c>
      <c r="F1746" s="615" t="str">
        <f t="shared" si="54"/>
        <v>INFRAESTRUTURA;INSTITUIÇÃO CREDENCIADA;MÉDIO;;SIM</v>
      </c>
      <c r="G1746" s="616" t="s">
        <v>1567</v>
      </c>
      <c r="H1746" s="617" t="str">
        <f t="shared" si="55"/>
        <v>O CAMPO A.8 NÃO PODE SER PREENCHIDO SE A INFORMAÇÃO DO CAMPO A.7 FOR DIFERENTE DE"EMPRESA BRASILEIRA".</v>
      </c>
    </row>
    <row r="1747" spans="1:8" ht="12" x14ac:dyDescent="0.3">
      <c r="A1747" s="614" t="s">
        <v>2409</v>
      </c>
      <c r="B1747" s="614" t="s">
        <v>242</v>
      </c>
      <c r="C1747" s="614" t="s">
        <v>243</v>
      </c>
      <c r="D1747" s="614" t="s">
        <v>2354</v>
      </c>
      <c r="E1747" s="614" t="s">
        <v>4</v>
      </c>
      <c r="F1747" s="615" t="str">
        <f t="shared" si="54"/>
        <v>INFRAESTRUTURA;INSTITUIÇÃO CREDENCIADA;MÉDIO;;NÃO</v>
      </c>
      <c r="G1747" s="616" t="s">
        <v>1567</v>
      </c>
      <c r="H1747" s="617" t="str">
        <f t="shared" si="55"/>
        <v>O CAMPO A.8 NÃO PODE SER PREENCHIDO SE A INFORMAÇÃO DO CAMPO A.7 FOR DIFERENTE DE"EMPRESA BRASILEIRA".</v>
      </c>
    </row>
    <row r="1748" spans="1:8" ht="12" x14ac:dyDescent="0.3">
      <c r="A1748" s="614" t="s">
        <v>2409</v>
      </c>
      <c r="B1748" s="614" t="s">
        <v>242</v>
      </c>
      <c r="C1748" s="614" t="s">
        <v>243</v>
      </c>
      <c r="D1748" s="614" t="s">
        <v>2354</v>
      </c>
      <c r="E1748" s="614" t="s">
        <v>2354</v>
      </c>
      <c r="F1748" s="615" t="str">
        <f t="shared" si="54"/>
        <v>INFRAESTRUTURA;INSTITUIÇÃO CREDENCIADA;MÉDIO;;</v>
      </c>
      <c r="G1748" s="616" t="s">
        <v>1567</v>
      </c>
      <c r="H1748" s="617" t="str">
        <f t="shared" si="55"/>
        <v>O CAMPO A.8 NÃO PODE SER PREENCHIDO SE A INFORMAÇÃO DO CAMPO A.7 FOR DIFERENTE DE"EMPRESA BRASILEIRA".</v>
      </c>
    </row>
    <row r="1749" spans="1:8" ht="12" x14ac:dyDescent="0.3">
      <c r="A1749" s="614" t="s">
        <v>2409</v>
      </c>
      <c r="B1749" s="614" t="s">
        <v>242</v>
      </c>
      <c r="C1749" s="614" t="s">
        <v>244</v>
      </c>
      <c r="D1749" s="614" t="s">
        <v>250</v>
      </c>
      <c r="E1749" s="614" t="s">
        <v>3</v>
      </c>
      <c r="F1749" s="615" t="str">
        <f t="shared" si="54"/>
        <v>INFRAESTRUTURA;INSTITUIÇÃO CREDENCIADA;GRANDE;PÚBLICA;SIM</v>
      </c>
      <c r="G1749" s="616" t="s">
        <v>1567</v>
      </c>
      <c r="H1749" s="617" t="str">
        <f t="shared" si="55"/>
        <v>O CAMPO A.8 NÃO PODE SER PREENCHIDO SE A INFORMAÇÃO DO CAMPO A.7 FOR DIFERENTE DE"EMPRESA BRASILEIRA".</v>
      </c>
    </row>
    <row r="1750" spans="1:8" ht="12" x14ac:dyDescent="0.3">
      <c r="A1750" s="614" t="s">
        <v>2409</v>
      </c>
      <c r="B1750" s="614" t="s">
        <v>242</v>
      </c>
      <c r="C1750" s="614" t="s">
        <v>244</v>
      </c>
      <c r="D1750" s="614" t="s">
        <v>250</v>
      </c>
      <c r="E1750" s="614" t="s">
        <v>4</v>
      </c>
      <c r="F1750" s="615" t="str">
        <f t="shared" si="54"/>
        <v>INFRAESTRUTURA;INSTITUIÇÃO CREDENCIADA;GRANDE;PÚBLICA;NÃO</v>
      </c>
      <c r="G1750" s="616" t="s">
        <v>1567</v>
      </c>
      <c r="H1750" s="617" t="str">
        <f t="shared" si="55"/>
        <v>O CAMPO A.8 NÃO PODE SER PREENCHIDO SE A INFORMAÇÃO DO CAMPO A.7 FOR DIFERENTE DE"EMPRESA BRASILEIRA".</v>
      </c>
    </row>
    <row r="1751" spans="1:8" ht="12" x14ac:dyDescent="0.3">
      <c r="A1751" s="614" t="s">
        <v>2409</v>
      </c>
      <c r="B1751" s="614" t="s">
        <v>242</v>
      </c>
      <c r="C1751" s="614" t="s">
        <v>244</v>
      </c>
      <c r="D1751" s="614" t="s">
        <v>250</v>
      </c>
      <c r="E1751" s="614" t="s">
        <v>2354</v>
      </c>
      <c r="F1751" s="615" t="str">
        <f t="shared" si="54"/>
        <v>INFRAESTRUTURA;INSTITUIÇÃO CREDENCIADA;GRANDE;PÚBLICA;</v>
      </c>
      <c r="G1751" s="616" t="s">
        <v>1567</v>
      </c>
      <c r="H1751" s="617" t="str">
        <f t="shared" si="55"/>
        <v>O CAMPO A.8 NÃO PODE SER PREENCHIDO SE A INFORMAÇÃO DO CAMPO A.7 FOR DIFERENTE DE"EMPRESA BRASILEIRA".</v>
      </c>
    </row>
    <row r="1752" spans="1:8" ht="12" x14ac:dyDescent="0.3">
      <c r="A1752" s="614" t="s">
        <v>2409</v>
      </c>
      <c r="B1752" s="614" t="s">
        <v>242</v>
      </c>
      <c r="C1752" s="614" t="s">
        <v>244</v>
      </c>
      <c r="D1752" s="614" t="s">
        <v>251</v>
      </c>
      <c r="E1752" s="614" t="s">
        <v>3</v>
      </c>
      <c r="F1752" s="615" t="str">
        <f t="shared" si="54"/>
        <v>INFRAESTRUTURA;INSTITUIÇÃO CREDENCIADA;GRANDE;PRIVADA;SIM</v>
      </c>
      <c r="G1752" s="616" t="s">
        <v>1567</v>
      </c>
      <c r="H1752" s="617" t="str">
        <f t="shared" si="55"/>
        <v>O CAMPO A.8 NÃO PODE SER PREENCHIDO SE A INFORMAÇÃO DO CAMPO A.7 FOR DIFERENTE DE"EMPRESA BRASILEIRA".</v>
      </c>
    </row>
    <row r="1753" spans="1:8" ht="12" x14ac:dyDescent="0.3">
      <c r="A1753" s="614" t="s">
        <v>2409</v>
      </c>
      <c r="B1753" s="614" t="s">
        <v>242</v>
      </c>
      <c r="C1753" s="614" t="s">
        <v>244</v>
      </c>
      <c r="D1753" s="614" t="s">
        <v>251</v>
      </c>
      <c r="E1753" s="614" t="s">
        <v>4</v>
      </c>
      <c r="F1753" s="615" t="str">
        <f t="shared" si="54"/>
        <v>INFRAESTRUTURA;INSTITUIÇÃO CREDENCIADA;GRANDE;PRIVADA;NÃO</v>
      </c>
      <c r="G1753" s="616" t="s">
        <v>1567</v>
      </c>
      <c r="H1753" s="617" t="str">
        <f t="shared" si="55"/>
        <v>O CAMPO A.8 NÃO PODE SER PREENCHIDO SE A INFORMAÇÃO DO CAMPO A.7 FOR DIFERENTE DE"EMPRESA BRASILEIRA".</v>
      </c>
    </row>
    <row r="1754" spans="1:8" ht="12" x14ac:dyDescent="0.3">
      <c r="A1754" s="614" t="s">
        <v>2409</v>
      </c>
      <c r="B1754" s="614" t="s">
        <v>242</v>
      </c>
      <c r="C1754" s="614" t="s">
        <v>244</v>
      </c>
      <c r="D1754" s="614" t="s">
        <v>251</v>
      </c>
      <c r="E1754" s="614" t="s">
        <v>2354</v>
      </c>
      <c r="F1754" s="615" t="str">
        <f t="shared" si="54"/>
        <v>INFRAESTRUTURA;INSTITUIÇÃO CREDENCIADA;GRANDE;PRIVADA;</v>
      </c>
      <c r="G1754" s="616" t="s">
        <v>1567</v>
      </c>
      <c r="H1754" s="617" t="str">
        <f t="shared" si="55"/>
        <v>O CAMPO A.8 NÃO PODE SER PREENCHIDO SE A INFORMAÇÃO DO CAMPO A.7 FOR DIFERENTE DE"EMPRESA BRASILEIRA".</v>
      </c>
    </row>
    <row r="1755" spans="1:8" ht="12" x14ac:dyDescent="0.3">
      <c r="A1755" s="614" t="s">
        <v>2409</v>
      </c>
      <c r="B1755" s="614" t="s">
        <v>242</v>
      </c>
      <c r="C1755" s="614" t="s">
        <v>244</v>
      </c>
      <c r="D1755" s="614" t="s">
        <v>2354</v>
      </c>
      <c r="E1755" s="614" t="s">
        <v>3</v>
      </c>
      <c r="F1755" s="615" t="str">
        <f t="shared" si="54"/>
        <v>INFRAESTRUTURA;INSTITUIÇÃO CREDENCIADA;GRANDE;;SIM</v>
      </c>
      <c r="G1755" s="616" t="s">
        <v>1567</v>
      </c>
      <c r="H1755" s="617" t="str">
        <f t="shared" si="55"/>
        <v>O CAMPO A.8 NÃO PODE SER PREENCHIDO SE A INFORMAÇÃO DO CAMPO A.7 FOR DIFERENTE DE"EMPRESA BRASILEIRA".</v>
      </c>
    </row>
    <row r="1756" spans="1:8" ht="12" x14ac:dyDescent="0.3">
      <c r="A1756" s="614" t="s">
        <v>2409</v>
      </c>
      <c r="B1756" s="614" t="s">
        <v>242</v>
      </c>
      <c r="C1756" s="614" t="s">
        <v>244</v>
      </c>
      <c r="D1756" s="614" t="s">
        <v>2354</v>
      </c>
      <c r="E1756" s="614" t="s">
        <v>4</v>
      </c>
      <c r="F1756" s="615" t="str">
        <f t="shared" si="54"/>
        <v>INFRAESTRUTURA;INSTITUIÇÃO CREDENCIADA;GRANDE;;NÃO</v>
      </c>
      <c r="G1756" s="616" t="s">
        <v>1567</v>
      </c>
      <c r="H1756" s="617" t="str">
        <f t="shared" si="55"/>
        <v>O CAMPO A.8 NÃO PODE SER PREENCHIDO SE A INFORMAÇÃO DO CAMPO A.7 FOR DIFERENTE DE"EMPRESA BRASILEIRA".</v>
      </c>
    </row>
    <row r="1757" spans="1:8" ht="12" x14ac:dyDescent="0.3">
      <c r="A1757" s="614" t="s">
        <v>2409</v>
      </c>
      <c r="B1757" s="614" t="s">
        <v>242</v>
      </c>
      <c r="C1757" s="614" t="s">
        <v>244</v>
      </c>
      <c r="D1757" s="614" t="s">
        <v>2354</v>
      </c>
      <c r="E1757" s="614" t="s">
        <v>2354</v>
      </c>
      <c r="F1757" s="615" t="str">
        <f t="shared" si="54"/>
        <v>INFRAESTRUTURA;INSTITUIÇÃO CREDENCIADA;GRANDE;;</v>
      </c>
      <c r="G1757" s="616" t="s">
        <v>1567</v>
      </c>
      <c r="H1757" s="617" t="str">
        <f t="shared" si="55"/>
        <v>O CAMPO A.8 NÃO PODE SER PREENCHIDO SE A INFORMAÇÃO DO CAMPO A.7 FOR DIFERENTE DE"EMPRESA BRASILEIRA".</v>
      </c>
    </row>
    <row r="1758" spans="1:8" ht="12" x14ac:dyDescent="0.3">
      <c r="A1758" s="614" t="s">
        <v>2409</v>
      </c>
      <c r="B1758" s="614" t="s">
        <v>242</v>
      </c>
      <c r="C1758" s="614" t="s">
        <v>2354</v>
      </c>
      <c r="D1758" s="614" t="s">
        <v>250</v>
      </c>
      <c r="E1758" s="614" t="s">
        <v>3</v>
      </c>
      <c r="F1758" s="615" t="str">
        <f t="shared" si="54"/>
        <v>INFRAESTRUTURA;INSTITUIÇÃO CREDENCIADA;;PÚBLICA;SIM</v>
      </c>
      <c r="G1758" s="616" t="s">
        <v>1567</v>
      </c>
      <c r="H1758" s="617" t="str">
        <f t="shared" si="55"/>
        <v>O CAMPO A.11 NÃO PODE SER PREENCHIDO SE A INFORMAÇÃO DO CAMPO A.7 FOR DIFERENTE DE"INSTITUIÇÃO CREDENCIADA" OU SE A INFIRMAÇÃO DO CAMPO A.10 FOR DIFERENTE DE "PRIVADA".</v>
      </c>
    </row>
    <row r="1759" spans="1:8" ht="12" x14ac:dyDescent="0.3">
      <c r="A1759" s="614" t="s">
        <v>2409</v>
      </c>
      <c r="B1759" s="614" t="s">
        <v>242</v>
      </c>
      <c r="C1759" s="614" t="s">
        <v>2354</v>
      </c>
      <c r="D1759" s="614" t="s">
        <v>250</v>
      </c>
      <c r="E1759" s="614" t="s">
        <v>4</v>
      </c>
      <c r="F1759" s="615" t="str">
        <f t="shared" si="54"/>
        <v>INFRAESTRUTURA;INSTITUIÇÃO CREDENCIADA;;PÚBLICA;NÃO</v>
      </c>
      <c r="G1759" s="616" t="s">
        <v>1567</v>
      </c>
      <c r="H1759" s="617" t="str">
        <f t="shared" si="55"/>
        <v>O CAMPO A.11 NÃO PODE SER PREENCHIDO SE A INFORMAÇÃO DO CAMPO A.7 FOR DIFERENTE DE"INSTITUIÇÃO CREDENCIADA" OU SE A INFIRMAÇÃO DO CAMPO A.10 FOR DIFERENTE DE "PRIVADA".</v>
      </c>
    </row>
    <row r="1760" spans="1:8" ht="12" x14ac:dyDescent="0.3">
      <c r="A1760" s="614" t="s">
        <v>2409</v>
      </c>
      <c r="B1760" s="614" t="s">
        <v>242</v>
      </c>
      <c r="C1760" s="614" t="s">
        <v>2354</v>
      </c>
      <c r="D1760" s="614" t="s">
        <v>250</v>
      </c>
      <c r="E1760" s="614" t="s">
        <v>2354</v>
      </c>
      <c r="F1760" s="615" t="str">
        <f t="shared" si="54"/>
        <v>INFRAESTRUTURA;INSTITUIÇÃO CREDENCIADA;;PÚBLICA;</v>
      </c>
      <c r="G1760" s="616" t="s">
        <v>1575</v>
      </c>
      <c r="H1760" s="617" t="str">
        <f t="shared" si="55"/>
        <v/>
      </c>
    </row>
    <row r="1761" spans="1:8" ht="12" x14ac:dyDescent="0.3">
      <c r="A1761" s="614" t="s">
        <v>2409</v>
      </c>
      <c r="B1761" s="614" t="s">
        <v>242</v>
      </c>
      <c r="C1761" s="614" t="s">
        <v>2354</v>
      </c>
      <c r="D1761" s="614" t="s">
        <v>251</v>
      </c>
      <c r="E1761" s="614" t="s">
        <v>3</v>
      </c>
      <c r="F1761" s="615" t="str">
        <f t="shared" si="54"/>
        <v>INFRAESTRUTURA;INSTITUIÇÃO CREDENCIADA;;PRIVADA;SIM</v>
      </c>
      <c r="G1761" s="616" t="s">
        <v>1575</v>
      </c>
      <c r="H1761" s="617" t="str">
        <f t="shared" si="55"/>
        <v/>
      </c>
    </row>
    <row r="1762" spans="1:8" ht="12" x14ac:dyDescent="0.3">
      <c r="A1762" s="614" t="s">
        <v>2409</v>
      </c>
      <c r="B1762" s="614" t="s">
        <v>242</v>
      </c>
      <c r="C1762" s="614" t="s">
        <v>2354</v>
      </c>
      <c r="D1762" s="614" t="s">
        <v>251</v>
      </c>
      <c r="E1762" s="614" t="s">
        <v>4</v>
      </c>
      <c r="F1762" s="615" t="str">
        <f t="shared" si="54"/>
        <v>INFRAESTRUTURA;INSTITUIÇÃO CREDENCIADA;;PRIVADA;NÃO</v>
      </c>
      <c r="G1762" s="616" t="s">
        <v>1575</v>
      </c>
      <c r="H1762" s="617" t="str">
        <f t="shared" si="55"/>
        <v/>
      </c>
    </row>
    <row r="1763" spans="1:8" ht="12" x14ac:dyDescent="0.3">
      <c r="A1763" s="614" t="s">
        <v>2409</v>
      </c>
      <c r="B1763" s="614" t="s">
        <v>242</v>
      </c>
      <c r="C1763" s="614" t="s">
        <v>2354</v>
      </c>
      <c r="D1763" s="614" t="s">
        <v>251</v>
      </c>
      <c r="E1763" s="614" t="s">
        <v>2354</v>
      </c>
      <c r="F1763" s="615" t="str">
        <f t="shared" si="54"/>
        <v>INFRAESTRUTURA;INSTITUIÇÃO CREDENCIADA;;PRIVADA;</v>
      </c>
      <c r="G1763" s="616" t="s">
        <v>1567</v>
      </c>
      <c r="H1763" s="617" t="str">
        <f t="shared" si="55"/>
        <v>O CAMPO A.11 É DE PREENCHIMENTO OBRIGATÓRIO SE A INFORMAÇÃO DO CAMPO A.7 FOR "INSTITUIÇÃO CREDENCIADA" E A INFORMAÇÃO DO CAMPO A.10 FOR "PRIVADA".</v>
      </c>
    </row>
    <row r="1764" spans="1:8" ht="12" x14ac:dyDescent="0.3">
      <c r="A1764" s="614" t="s">
        <v>2409</v>
      </c>
      <c r="B1764" s="614" t="s">
        <v>242</v>
      </c>
      <c r="C1764" s="614" t="s">
        <v>2354</v>
      </c>
      <c r="D1764" s="614" t="s">
        <v>2354</v>
      </c>
      <c r="E1764" s="614" t="s">
        <v>3</v>
      </c>
      <c r="F1764" s="615" t="str">
        <f t="shared" si="54"/>
        <v>INFRAESTRUTURA;INSTITUIÇÃO CREDENCIADA;;;SIM</v>
      </c>
      <c r="G1764" s="616" t="s">
        <v>1567</v>
      </c>
      <c r="H1764" s="617" t="str">
        <f t="shared" si="55"/>
        <v>O CAMPO A.10 É DE PREENCHIMENTO OBRIGATÓRIO SE A INFORMAÇÃO DO CAMPO A.7 FOR "INSTITUIÇÃO CREDENCIADA".</v>
      </c>
    </row>
    <row r="1765" spans="1:8" ht="12" x14ac:dyDescent="0.3">
      <c r="A1765" s="614" t="s">
        <v>2409</v>
      </c>
      <c r="B1765" s="614" t="s">
        <v>242</v>
      </c>
      <c r="C1765" s="614" t="s">
        <v>2354</v>
      </c>
      <c r="D1765" s="614" t="s">
        <v>2354</v>
      </c>
      <c r="E1765" s="614" t="s">
        <v>4</v>
      </c>
      <c r="F1765" s="615" t="str">
        <f t="shared" si="54"/>
        <v>INFRAESTRUTURA;INSTITUIÇÃO CREDENCIADA;;;NÃO</v>
      </c>
      <c r="G1765" s="616" t="s">
        <v>1567</v>
      </c>
      <c r="H1765" s="617" t="str">
        <f t="shared" si="55"/>
        <v>O CAMPO A.10 É DE PREENCHIMENTO OBRIGATÓRIO SE A INFORMAÇÃO DO CAMPO A.7 FOR "INSTITUIÇÃO CREDENCIADA".</v>
      </c>
    </row>
    <row r="1766" spans="1:8" ht="12" x14ac:dyDescent="0.3">
      <c r="A1766" s="614" t="s">
        <v>2409</v>
      </c>
      <c r="B1766" s="614" t="s">
        <v>242</v>
      </c>
      <c r="C1766" s="614" t="s">
        <v>2354</v>
      </c>
      <c r="D1766" s="614" t="s">
        <v>2354</v>
      </c>
      <c r="E1766" s="614" t="s">
        <v>2354</v>
      </c>
      <c r="F1766" s="615" t="str">
        <f t="shared" si="54"/>
        <v>INFRAESTRUTURA;INSTITUIÇÃO CREDENCIADA;;;</v>
      </c>
      <c r="G1766" s="616" t="s">
        <v>1567</v>
      </c>
      <c r="H1766" s="617" t="str">
        <f t="shared" si="55"/>
        <v>O CAMPO A.10 É DE PREENCHIMENTO OBRIGATÓRIO SE A INFORMAÇÃO DO CAMPO A.7 FOR "INSTITUIÇÃO CREDENCIADA".</v>
      </c>
    </row>
    <row r="1767" spans="1:8" ht="12" x14ac:dyDescent="0.3">
      <c r="A1767" s="614" t="s">
        <v>2049</v>
      </c>
      <c r="B1767" s="614" t="s">
        <v>242</v>
      </c>
      <c r="C1767" s="614" t="s">
        <v>261</v>
      </c>
      <c r="D1767" s="614" t="s">
        <v>250</v>
      </c>
      <c r="E1767" s="614" t="s">
        <v>3</v>
      </c>
      <c r="F1767" s="615" t="str">
        <f t="shared" si="54"/>
        <v>INFRAESTRUTURA - NOVA EDIFICAÇÃO OU ACRÉSCIMO DE ÁREA;INSTITUIÇÃO CREDENCIADA;MICRO OU PEQUENO;PÚBLICA;SIM</v>
      </c>
      <c r="G1767" s="616" t="s">
        <v>1567</v>
      </c>
      <c r="H1767" s="617" t="str">
        <f t="shared" si="55"/>
        <v>O CAMPO A.8 NÃO PODE SER PREENCHIDO SE A INFORMAÇÃO DO CAMPO A.7 FOR DIFERENTE DE"EMPRESA BRASILEIRA".</v>
      </c>
    </row>
    <row r="1768" spans="1:8" ht="12" x14ac:dyDescent="0.3">
      <c r="A1768" s="614" t="s">
        <v>2049</v>
      </c>
      <c r="B1768" s="614" t="s">
        <v>242</v>
      </c>
      <c r="C1768" s="614" t="s">
        <v>261</v>
      </c>
      <c r="D1768" s="614" t="s">
        <v>250</v>
      </c>
      <c r="E1768" s="614" t="s">
        <v>4</v>
      </c>
      <c r="F1768" s="615" t="str">
        <f t="shared" si="54"/>
        <v>INFRAESTRUTURA - NOVA EDIFICAÇÃO OU ACRÉSCIMO DE ÁREA;INSTITUIÇÃO CREDENCIADA;MICRO OU PEQUENO;PÚBLICA;NÃO</v>
      </c>
      <c r="G1768" s="616" t="s">
        <v>1567</v>
      </c>
      <c r="H1768" s="617" t="str">
        <f t="shared" si="55"/>
        <v>O CAMPO A.8 NÃO PODE SER PREENCHIDO SE A INFORMAÇÃO DO CAMPO A.7 FOR DIFERENTE DE"EMPRESA BRASILEIRA".</v>
      </c>
    </row>
    <row r="1769" spans="1:8" ht="12" x14ac:dyDescent="0.3">
      <c r="A1769" s="614" t="s">
        <v>2049</v>
      </c>
      <c r="B1769" s="614" t="s">
        <v>242</v>
      </c>
      <c r="C1769" s="614" t="s">
        <v>261</v>
      </c>
      <c r="D1769" s="614" t="s">
        <v>250</v>
      </c>
      <c r="E1769" s="614" t="s">
        <v>2354</v>
      </c>
      <c r="F1769" s="615" t="str">
        <f t="shared" si="54"/>
        <v>INFRAESTRUTURA - NOVA EDIFICAÇÃO OU ACRÉSCIMO DE ÁREA;INSTITUIÇÃO CREDENCIADA;MICRO OU PEQUENO;PÚBLICA;</v>
      </c>
      <c r="G1769" s="616" t="s">
        <v>1567</v>
      </c>
      <c r="H1769" s="617" t="str">
        <f t="shared" si="55"/>
        <v>O CAMPO A.8 NÃO PODE SER PREENCHIDO SE A INFORMAÇÃO DO CAMPO A.7 FOR DIFERENTE DE"EMPRESA BRASILEIRA".</v>
      </c>
    </row>
    <row r="1770" spans="1:8" ht="12" x14ac:dyDescent="0.3">
      <c r="A1770" s="614" t="s">
        <v>2049</v>
      </c>
      <c r="B1770" s="614" t="s">
        <v>242</v>
      </c>
      <c r="C1770" s="614" t="s">
        <v>261</v>
      </c>
      <c r="D1770" s="614" t="s">
        <v>251</v>
      </c>
      <c r="E1770" s="614" t="s">
        <v>3</v>
      </c>
      <c r="F1770" s="615" t="str">
        <f t="shared" si="54"/>
        <v>INFRAESTRUTURA - NOVA EDIFICAÇÃO OU ACRÉSCIMO DE ÁREA;INSTITUIÇÃO CREDENCIADA;MICRO OU PEQUENO;PRIVADA;SIM</v>
      </c>
      <c r="G1770" s="616" t="s">
        <v>1567</v>
      </c>
      <c r="H1770" s="617" t="str">
        <f t="shared" si="55"/>
        <v>O CAMPO A.8 NÃO PODE SER PREENCHIDO SE A INFORMAÇÃO DO CAMPO A.7 FOR DIFERENTE DE"EMPRESA BRASILEIRA".</v>
      </c>
    </row>
    <row r="1771" spans="1:8" ht="12" x14ac:dyDescent="0.3">
      <c r="A1771" s="614" t="s">
        <v>2049</v>
      </c>
      <c r="B1771" s="614" t="s">
        <v>242</v>
      </c>
      <c r="C1771" s="614" t="s">
        <v>261</v>
      </c>
      <c r="D1771" s="614" t="s">
        <v>251</v>
      </c>
      <c r="E1771" s="614" t="s">
        <v>4</v>
      </c>
      <c r="F1771" s="615" t="str">
        <f t="shared" si="54"/>
        <v>INFRAESTRUTURA - NOVA EDIFICAÇÃO OU ACRÉSCIMO DE ÁREA;INSTITUIÇÃO CREDENCIADA;MICRO OU PEQUENO;PRIVADA;NÃO</v>
      </c>
      <c r="G1771" s="616" t="s">
        <v>1567</v>
      </c>
      <c r="H1771" s="617" t="str">
        <f t="shared" si="55"/>
        <v>O CAMPO A.8 NÃO PODE SER PREENCHIDO SE A INFORMAÇÃO DO CAMPO A.7 FOR DIFERENTE DE"EMPRESA BRASILEIRA".</v>
      </c>
    </row>
    <row r="1772" spans="1:8" ht="12" x14ac:dyDescent="0.3">
      <c r="A1772" s="614" t="s">
        <v>2049</v>
      </c>
      <c r="B1772" s="614" t="s">
        <v>242</v>
      </c>
      <c r="C1772" s="614" t="s">
        <v>261</v>
      </c>
      <c r="D1772" s="614" t="s">
        <v>251</v>
      </c>
      <c r="E1772" s="614" t="s">
        <v>2354</v>
      </c>
      <c r="F1772" s="615" t="str">
        <f t="shared" si="54"/>
        <v>INFRAESTRUTURA - NOVA EDIFICAÇÃO OU ACRÉSCIMO DE ÁREA;INSTITUIÇÃO CREDENCIADA;MICRO OU PEQUENO;PRIVADA;</v>
      </c>
      <c r="G1772" s="616" t="s">
        <v>1567</v>
      </c>
      <c r="H1772" s="617" t="str">
        <f t="shared" si="55"/>
        <v>O CAMPO A.8 NÃO PODE SER PREENCHIDO SE A INFORMAÇÃO DO CAMPO A.7 FOR DIFERENTE DE"EMPRESA BRASILEIRA".</v>
      </c>
    </row>
    <row r="1773" spans="1:8" ht="12" x14ac:dyDescent="0.3">
      <c r="A1773" s="614" t="s">
        <v>2049</v>
      </c>
      <c r="B1773" s="614" t="s">
        <v>242</v>
      </c>
      <c r="C1773" s="614" t="s">
        <v>261</v>
      </c>
      <c r="D1773" s="614" t="s">
        <v>2354</v>
      </c>
      <c r="E1773" s="614" t="s">
        <v>3</v>
      </c>
      <c r="F1773" s="615" t="str">
        <f t="shared" si="54"/>
        <v>INFRAESTRUTURA - NOVA EDIFICAÇÃO OU ACRÉSCIMO DE ÁREA;INSTITUIÇÃO CREDENCIADA;MICRO OU PEQUENO;;SIM</v>
      </c>
      <c r="G1773" s="616" t="s">
        <v>1567</v>
      </c>
      <c r="H1773" s="617" t="str">
        <f t="shared" si="55"/>
        <v>O CAMPO A.8 NÃO PODE SER PREENCHIDO SE A INFORMAÇÃO DO CAMPO A.7 FOR DIFERENTE DE"EMPRESA BRASILEIRA".</v>
      </c>
    </row>
    <row r="1774" spans="1:8" ht="12" x14ac:dyDescent="0.3">
      <c r="A1774" s="614" t="s">
        <v>2049</v>
      </c>
      <c r="B1774" s="614" t="s">
        <v>242</v>
      </c>
      <c r="C1774" s="614" t="s">
        <v>261</v>
      </c>
      <c r="D1774" s="614" t="s">
        <v>2354</v>
      </c>
      <c r="E1774" s="614" t="s">
        <v>4</v>
      </c>
      <c r="F1774" s="615" t="str">
        <f t="shared" si="54"/>
        <v>INFRAESTRUTURA - NOVA EDIFICAÇÃO OU ACRÉSCIMO DE ÁREA;INSTITUIÇÃO CREDENCIADA;MICRO OU PEQUENO;;NÃO</v>
      </c>
      <c r="G1774" s="616" t="s">
        <v>1567</v>
      </c>
      <c r="H1774" s="617" t="str">
        <f t="shared" si="55"/>
        <v>O CAMPO A.8 NÃO PODE SER PREENCHIDO SE A INFORMAÇÃO DO CAMPO A.7 FOR DIFERENTE DE"EMPRESA BRASILEIRA".</v>
      </c>
    </row>
    <row r="1775" spans="1:8" ht="12" x14ac:dyDescent="0.3">
      <c r="A1775" s="614" t="s">
        <v>2049</v>
      </c>
      <c r="B1775" s="614" t="s">
        <v>242</v>
      </c>
      <c r="C1775" s="614" t="s">
        <v>261</v>
      </c>
      <c r="D1775" s="614" t="s">
        <v>2354</v>
      </c>
      <c r="E1775" s="614" t="s">
        <v>2354</v>
      </c>
      <c r="F1775" s="615" t="str">
        <f t="shared" si="54"/>
        <v>INFRAESTRUTURA - NOVA EDIFICAÇÃO OU ACRÉSCIMO DE ÁREA;INSTITUIÇÃO CREDENCIADA;MICRO OU PEQUENO;;</v>
      </c>
      <c r="G1775" s="616" t="s">
        <v>1567</v>
      </c>
      <c r="H1775" s="617" t="str">
        <f t="shared" si="55"/>
        <v>O CAMPO A.8 NÃO PODE SER PREENCHIDO SE A INFORMAÇÃO DO CAMPO A.7 FOR DIFERENTE DE"EMPRESA BRASILEIRA".</v>
      </c>
    </row>
    <row r="1776" spans="1:8" ht="12" x14ac:dyDescent="0.3">
      <c r="A1776" s="614" t="s">
        <v>2049</v>
      </c>
      <c r="B1776" s="614" t="s">
        <v>242</v>
      </c>
      <c r="C1776" s="614" t="s">
        <v>243</v>
      </c>
      <c r="D1776" s="614" t="s">
        <v>250</v>
      </c>
      <c r="E1776" s="614" t="s">
        <v>3</v>
      </c>
      <c r="F1776" s="615" t="str">
        <f t="shared" si="54"/>
        <v>INFRAESTRUTURA - NOVA EDIFICAÇÃO OU ACRÉSCIMO DE ÁREA;INSTITUIÇÃO CREDENCIADA;MÉDIO;PÚBLICA;SIM</v>
      </c>
      <c r="G1776" s="616" t="s">
        <v>1567</v>
      </c>
      <c r="H1776" s="617" t="str">
        <f t="shared" si="55"/>
        <v>O CAMPO A.8 NÃO PODE SER PREENCHIDO SE A INFORMAÇÃO DO CAMPO A.7 FOR DIFERENTE DE"EMPRESA BRASILEIRA".</v>
      </c>
    </row>
    <row r="1777" spans="1:8" ht="12" x14ac:dyDescent="0.3">
      <c r="A1777" s="614" t="s">
        <v>2049</v>
      </c>
      <c r="B1777" s="614" t="s">
        <v>242</v>
      </c>
      <c r="C1777" s="614" t="s">
        <v>243</v>
      </c>
      <c r="D1777" s="614" t="s">
        <v>250</v>
      </c>
      <c r="E1777" s="614" t="s">
        <v>4</v>
      </c>
      <c r="F1777" s="615" t="str">
        <f t="shared" si="54"/>
        <v>INFRAESTRUTURA - NOVA EDIFICAÇÃO OU ACRÉSCIMO DE ÁREA;INSTITUIÇÃO CREDENCIADA;MÉDIO;PÚBLICA;NÃO</v>
      </c>
      <c r="G1777" s="616" t="s">
        <v>1567</v>
      </c>
      <c r="H1777" s="617" t="str">
        <f t="shared" si="55"/>
        <v>O CAMPO A.8 NÃO PODE SER PREENCHIDO SE A INFORMAÇÃO DO CAMPO A.7 FOR DIFERENTE DE"EMPRESA BRASILEIRA".</v>
      </c>
    </row>
    <row r="1778" spans="1:8" ht="12" x14ac:dyDescent="0.3">
      <c r="A1778" s="614" t="s">
        <v>2049</v>
      </c>
      <c r="B1778" s="614" t="s">
        <v>242</v>
      </c>
      <c r="C1778" s="614" t="s">
        <v>243</v>
      </c>
      <c r="D1778" s="614" t="s">
        <v>250</v>
      </c>
      <c r="E1778" s="614" t="s">
        <v>2354</v>
      </c>
      <c r="F1778" s="615" t="str">
        <f t="shared" si="54"/>
        <v>INFRAESTRUTURA - NOVA EDIFICAÇÃO OU ACRÉSCIMO DE ÁREA;INSTITUIÇÃO CREDENCIADA;MÉDIO;PÚBLICA;</v>
      </c>
      <c r="G1778" s="616" t="s">
        <v>1567</v>
      </c>
      <c r="H1778" s="617" t="str">
        <f t="shared" si="55"/>
        <v>O CAMPO A.8 NÃO PODE SER PREENCHIDO SE A INFORMAÇÃO DO CAMPO A.7 FOR DIFERENTE DE"EMPRESA BRASILEIRA".</v>
      </c>
    </row>
    <row r="1779" spans="1:8" ht="12" x14ac:dyDescent="0.3">
      <c r="A1779" s="614" t="s">
        <v>2049</v>
      </c>
      <c r="B1779" s="614" t="s">
        <v>242</v>
      </c>
      <c r="C1779" s="614" t="s">
        <v>243</v>
      </c>
      <c r="D1779" s="614" t="s">
        <v>251</v>
      </c>
      <c r="E1779" s="614" t="s">
        <v>3</v>
      </c>
      <c r="F1779" s="615" t="str">
        <f t="shared" si="54"/>
        <v>INFRAESTRUTURA - NOVA EDIFICAÇÃO OU ACRÉSCIMO DE ÁREA;INSTITUIÇÃO CREDENCIADA;MÉDIO;PRIVADA;SIM</v>
      </c>
      <c r="G1779" s="616" t="s">
        <v>1567</v>
      </c>
      <c r="H1779" s="617" t="str">
        <f t="shared" si="55"/>
        <v>O CAMPO A.8 NÃO PODE SER PREENCHIDO SE A INFORMAÇÃO DO CAMPO A.7 FOR DIFERENTE DE"EMPRESA BRASILEIRA".</v>
      </c>
    </row>
    <row r="1780" spans="1:8" ht="12" x14ac:dyDescent="0.3">
      <c r="A1780" s="614" t="s">
        <v>2049</v>
      </c>
      <c r="B1780" s="614" t="s">
        <v>242</v>
      </c>
      <c r="C1780" s="614" t="s">
        <v>243</v>
      </c>
      <c r="D1780" s="614" t="s">
        <v>251</v>
      </c>
      <c r="E1780" s="614" t="s">
        <v>4</v>
      </c>
      <c r="F1780" s="615" t="str">
        <f t="shared" si="54"/>
        <v>INFRAESTRUTURA - NOVA EDIFICAÇÃO OU ACRÉSCIMO DE ÁREA;INSTITUIÇÃO CREDENCIADA;MÉDIO;PRIVADA;NÃO</v>
      </c>
      <c r="G1780" s="616" t="s">
        <v>1567</v>
      </c>
      <c r="H1780" s="617" t="str">
        <f t="shared" si="55"/>
        <v>O CAMPO A.8 NÃO PODE SER PREENCHIDO SE A INFORMAÇÃO DO CAMPO A.7 FOR DIFERENTE DE"EMPRESA BRASILEIRA".</v>
      </c>
    </row>
    <row r="1781" spans="1:8" ht="12" x14ac:dyDescent="0.3">
      <c r="A1781" s="614" t="s">
        <v>2049</v>
      </c>
      <c r="B1781" s="614" t="s">
        <v>242</v>
      </c>
      <c r="C1781" s="614" t="s">
        <v>243</v>
      </c>
      <c r="D1781" s="614" t="s">
        <v>251</v>
      </c>
      <c r="E1781" s="614" t="s">
        <v>2354</v>
      </c>
      <c r="F1781" s="615" t="str">
        <f t="shared" si="54"/>
        <v>INFRAESTRUTURA - NOVA EDIFICAÇÃO OU ACRÉSCIMO DE ÁREA;INSTITUIÇÃO CREDENCIADA;MÉDIO;PRIVADA;</v>
      </c>
      <c r="G1781" s="616" t="s">
        <v>1567</v>
      </c>
      <c r="H1781" s="617" t="str">
        <f t="shared" si="55"/>
        <v>O CAMPO A.8 NÃO PODE SER PREENCHIDO SE A INFORMAÇÃO DO CAMPO A.7 FOR DIFERENTE DE"EMPRESA BRASILEIRA".</v>
      </c>
    </row>
    <row r="1782" spans="1:8" ht="12" x14ac:dyDescent="0.3">
      <c r="A1782" s="614" t="s">
        <v>2049</v>
      </c>
      <c r="B1782" s="614" t="s">
        <v>242</v>
      </c>
      <c r="C1782" s="614" t="s">
        <v>243</v>
      </c>
      <c r="D1782" s="614" t="s">
        <v>2354</v>
      </c>
      <c r="E1782" s="614" t="s">
        <v>3</v>
      </c>
      <c r="F1782" s="615" t="str">
        <f t="shared" si="54"/>
        <v>INFRAESTRUTURA - NOVA EDIFICAÇÃO OU ACRÉSCIMO DE ÁREA;INSTITUIÇÃO CREDENCIADA;MÉDIO;;SIM</v>
      </c>
      <c r="G1782" s="616" t="s">
        <v>1567</v>
      </c>
      <c r="H1782" s="617" t="str">
        <f t="shared" si="55"/>
        <v>O CAMPO A.8 NÃO PODE SER PREENCHIDO SE A INFORMAÇÃO DO CAMPO A.7 FOR DIFERENTE DE"EMPRESA BRASILEIRA".</v>
      </c>
    </row>
    <row r="1783" spans="1:8" ht="12" x14ac:dyDescent="0.3">
      <c r="A1783" s="614" t="s">
        <v>2049</v>
      </c>
      <c r="B1783" s="614" t="s">
        <v>242</v>
      </c>
      <c r="C1783" s="614" t="s">
        <v>243</v>
      </c>
      <c r="D1783" s="614" t="s">
        <v>2354</v>
      </c>
      <c r="E1783" s="614" t="s">
        <v>4</v>
      </c>
      <c r="F1783" s="615" t="str">
        <f t="shared" si="54"/>
        <v>INFRAESTRUTURA - NOVA EDIFICAÇÃO OU ACRÉSCIMO DE ÁREA;INSTITUIÇÃO CREDENCIADA;MÉDIO;;NÃO</v>
      </c>
      <c r="G1783" s="616" t="s">
        <v>1567</v>
      </c>
      <c r="H1783" s="617" t="str">
        <f t="shared" si="55"/>
        <v>O CAMPO A.8 NÃO PODE SER PREENCHIDO SE A INFORMAÇÃO DO CAMPO A.7 FOR DIFERENTE DE"EMPRESA BRASILEIRA".</v>
      </c>
    </row>
    <row r="1784" spans="1:8" ht="12" x14ac:dyDescent="0.3">
      <c r="A1784" s="614" t="s">
        <v>2049</v>
      </c>
      <c r="B1784" s="614" t="s">
        <v>242</v>
      </c>
      <c r="C1784" s="614" t="s">
        <v>243</v>
      </c>
      <c r="D1784" s="614" t="s">
        <v>2354</v>
      </c>
      <c r="E1784" s="614" t="s">
        <v>2354</v>
      </c>
      <c r="F1784" s="615" t="str">
        <f t="shared" si="54"/>
        <v>INFRAESTRUTURA - NOVA EDIFICAÇÃO OU ACRÉSCIMO DE ÁREA;INSTITUIÇÃO CREDENCIADA;MÉDIO;;</v>
      </c>
      <c r="G1784" s="616" t="s">
        <v>1567</v>
      </c>
      <c r="H1784" s="617" t="str">
        <f t="shared" si="55"/>
        <v>O CAMPO A.8 NÃO PODE SER PREENCHIDO SE A INFORMAÇÃO DO CAMPO A.7 FOR DIFERENTE DE"EMPRESA BRASILEIRA".</v>
      </c>
    </row>
    <row r="1785" spans="1:8" ht="12" x14ac:dyDescent="0.3">
      <c r="A1785" s="614" t="s">
        <v>2049</v>
      </c>
      <c r="B1785" s="614" t="s">
        <v>242</v>
      </c>
      <c r="C1785" s="614" t="s">
        <v>244</v>
      </c>
      <c r="D1785" s="614" t="s">
        <v>250</v>
      </c>
      <c r="E1785" s="614" t="s">
        <v>3</v>
      </c>
      <c r="F1785" s="615" t="str">
        <f t="shared" si="54"/>
        <v>INFRAESTRUTURA - NOVA EDIFICAÇÃO OU ACRÉSCIMO DE ÁREA;INSTITUIÇÃO CREDENCIADA;GRANDE;PÚBLICA;SIM</v>
      </c>
      <c r="G1785" s="616" t="s">
        <v>1567</v>
      </c>
      <c r="H1785" s="617" t="str">
        <f t="shared" si="55"/>
        <v>O CAMPO A.8 NÃO PODE SER PREENCHIDO SE A INFORMAÇÃO DO CAMPO A.7 FOR DIFERENTE DE"EMPRESA BRASILEIRA".</v>
      </c>
    </row>
    <row r="1786" spans="1:8" ht="12" x14ac:dyDescent="0.3">
      <c r="A1786" s="614" t="s">
        <v>2049</v>
      </c>
      <c r="B1786" s="614" t="s">
        <v>242</v>
      </c>
      <c r="C1786" s="614" t="s">
        <v>244</v>
      </c>
      <c r="D1786" s="614" t="s">
        <v>250</v>
      </c>
      <c r="E1786" s="614" t="s">
        <v>4</v>
      </c>
      <c r="F1786" s="615" t="str">
        <f t="shared" si="54"/>
        <v>INFRAESTRUTURA - NOVA EDIFICAÇÃO OU ACRÉSCIMO DE ÁREA;INSTITUIÇÃO CREDENCIADA;GRANDE;PÚBLICA;NÃO</v>
      </c>
      <c r="G1786" s="616" t="s">
        <v>1567</v>
      </c>
      <c r="H1786" s="617" t="str">
        <f t="shared" si="55"/>
        <v>O CAMPO A.8 NÃO PODE SER PREENCHIDO SE A INFORMAÇÃO DO CAMPO A.7 FOR DIFERENTE DE"EMPRESA BRASILEIRA".</v>
      </c>
    </row>
    <row r="1787" spans="1:8" ht="12" x14ac:dyDescent="0.3">
      <c r="A1787" s="614" t="s">
        <v>2049</v>
      </c>
      <c r="B1787" s="614" t="s">
        <v>242</v>
      </c>
      <c r="C1787" s="614" t="s">
        <v>244</v>
      </c>
      <c r="D1787" s="614" t="s">
        <v>250</v>
      </c>
      <c r="E1787" s="614" t="s">
        <v>2354</v>
      </c>
      <c r="F1787" s="615" t="str">
        <f t="shared" si="54"/>
        <v>INFRAESTRUTURA - NOVA EDIFICAÇÃO OU ACRÉSCIMO DE ÁREA;INSTITUIÇÃO CREDENCIADA;GRANDE;PÚBLICA;</v>
      </c>
      <c r="G1787" s="616" t="s">
        <v>1567</v>
      </c>
      <c r="H1787" s="617" t="str">
        <f t="shared" si="55"/>
        <v>O CAMPO A.8 NÃO PODE SER PREENCHIDO SE A INFORMAÇÃO DO CAMPO A.7 FOR DIFERENTE DE"EMPRESA BRASILEIRA".</v>
      </c>
    </row>
    <row r="1788" spans="1:8" ht="12" x14ac:dyDescent="0.3">
      <c r="A1788" s="614" t="s">
        <v>2049</v>
      </c>
      <c r="B1788" s="614" t="s">
        <v>242</v>
      </c>
      <c r="C1788" s="614" t="s">
        <v>244</v>
      </c>
      <c r="D1788" s="614" t="s">
        <v>251</v>
      </c>
      <c r="E1788" s="614" t="s">
        <v>3</v>
      </c>
      <c r="F1788" s="615" t="str">
        <f t="shared" si="54"/>
        <v>INFRAESTRUTURA - NOVA EDIFICAÇÃO OU ACRÉSCIMO DE ÁREA;INSTITUIÇÃO CREDENCIADA;GRANDE;PRIVADA;SIM</v>
      </c>
      <c r="G1788" s="616" t="s">
        <v>1567</v>
      </c>
      <c r="H1788" s="617" t="str">
        <f t="shared" si="55"/>
        <v>O CAMPO A.8 NÃO PODE SER PREENCHIDO SE A INFORMAÇÃO DO CAMPO A.7 FOR DIFERENTE DE"EMPRESA BRASILEIRA".</v>
      </c>
    </row>
    <row r="1789" spans="1:8" ht="12" x14ac:dyDescent="0.3">
      <c r="A1789" s="614" t="s">
        <v>2049</v>
      </c>
      <c r="B1789" s="614" t="s">
        <v>242</v>
      </c>
      <c r="C1789" s="614" t="s">
        <v>244</v>
      </c>
      <c r="D1789" s="614" t="s">
        <v>251</v>
      </c>
      <c r="E1789" s="614" t="s">
        <v>4</v>
      </c>
      <c r="F1789" s="615" t="str">
        <f t="shared" si="54"/>
        <v>INFRAESTRUTURA - NOVA EDIFICAÇÃO OU ACRÉSCIMO DE ÁREA;INSTITUIÇÃO CREDENCIADA;GRANDE;PRIVADA;NÃO</v>
      </c>
      <c r="G1789" s="616" t="s">
        <v>1567</v>
      </c>
      <c r="H1789" s="617" t="str">
        <f t="shared" si="55"/>
        <v>O CAMPO A.8 NÃO PODE SER PREENCHIDO SE A INFORMAÇÃO DO CAMPO A.7 FOR DIFERENTE DE"EMPRESA BRASILEIRA".</v>
      </c>
    </row>
    <row r="1790" spans="1:8" ht="12" x14ac:dyDescent="0.3">
      <c r="A1790" s="614" t="s">
        <v>2049</v>
      </c>
      <c r="B1790" s="614" t="s">
        <v>242</v>
      </c>
      <c r="C1790" s="614" t="s">
        <v>244</v>
      </c>
      <c r="D1790" s="614" t="s">
        <v>251</v>
      </c>
      <c r="E1790" s="614" t="s">
        <v>2354</v>
      </c>
      <c r="F1790" s="615" t="str">
        <f t="shared" si="54"/>
        <v>INFRAESTRUTURA - NOVA EDIFICAÇÃO OU ACRÉSCIMO DE ÁREA;INSTITUIÇÃO CREDENCIADA;GRANDE;PRIVADA;</v>
      </c>
      <c r="G1790" s="616" t="s">
        <v>1567</v>
      </c>
      <c r="H1790" s="617" t="str">
        <f t="shared" si="55"/>
        <v>O CAMPO A.8 NÃO PODE SER PREENCHIDO SE A INFORMAÇÃO DO CAMPO A.7 FOR DIFERENTE DE"EMPRESA BRASILEIRA".</v>
      </c>
    </row>
    <row r="1791" spans="1:8" ht="12" x14ac:dyDescent="0.3">
      <c r="A1791" s="614" t="s">
        <v>2049</v>
      </c>
      <c r="B1791" s="614" t="s">
        <v>242</v>
      </c>
      <c r="C1791" s="614" t="s">
        <v>244</v>
      </c>
      <c r="D1791" s="614" t="s">
        <v>2354</v>
      </c>
      <c r="E1791" s="614" t="s">
        <v>3</v>
      </c>
      <c r="F1791" s="615" t="str">
        <f t="shared" si="54"/>
        <v>INFRAESTRUTURA - NOVA EDIFICAÇÃO OU ACRÉSCIMO DE ÁREA;INSTITUIÇÃO CREDENCIADA;GRANDE;;SIM</v>
      </c>
      <c r="G1791" s="616" t="s">
        <v>1567</v>
      </c>
      <c r="H1791" s="617" t="str">
        <f t="shared" si="55"/>
        <v>O CAMPO A.8 NÃO PODE SER PREENCHIDO SE A INFORMAÇÃO DO CAMPO A.7 FOR DIFERENTE DE"EMPRESA BRASILEIRA".</v>
      </c>
    </row>
    <row r="1792" spans="1:8" ht="12" x14ac:dyDescent="0.3">
      <c r="A1792" s="614" t="s">
        <v>2049</v>
      </c>
      <c r="B1792" s="614" t="s">
        <v>242</v>
      </c>
      <c r="C1792" s="614" t="s">
        <v>244</v>
      </c>
      <c r="D1792" s="614" t="s">
        <v>2354</v>
      </c>
      <c r="E1792" s="614" t="s">
        <v>4</v>
      </c>
      <c r="F1792" s="615" t="str">
        <f t="shared" si="54"/>
        <v>INFRAESTRUTURA - NOVA EDIFICAÇÃO OU ACRÉSCIMO DE ÁREA;INSTITUIÇÃO CREDENCIADA;GRANDE;;NÃO</v>
      </c>
      <c r="G1792" s="616" t="s">
        <v>1567</v>
      </c>
      <c r="H1792" s="617" t="str">
        <f t="shared" si="55"/>
        <v>O CAMPO A.8 NÃO PODE SER PREENCHIDO SE A INFORMAÇÃO DO CAMPO A.7 FOR DIFERENTE DE"EMPRESA BRASILEIRA".</v>
      </c>
    </row>
    <row r="1793" spans="1:8" ht="12" x14ac:dyDescent="0.3">
      <c r="A1793" s="614" t="s">
        <v>2049</v>
      </c>
      <c r="B1793" s="614" t="s">
        <v>242</v>
      </c>
      <c r="C1793" s="614" t="s">
        <v>244</v>
      </c>
      <c r="D1793" s="614" t="s">
        <v>2354</v>
      </c>
      <c r="E1793" s="614" t="s">
        <v>2354</v>
      </c>
      <c r="F1793" s="615" t="str">
        <f t="shared" si="54"/>
        <v>INFRAESTRUTURA - NOVA EDIFICAÇÃO OU ACRÉSCIMO DE ÁREA;INSTITUIÇÃO CREDENCIADA;GRANDE;;</v>
      </c>
      <c r="G1793" s="616" t="s">
        <v>1567</v>
      </c>
      <c r="H1793" s="617" t="str">
        <f t="shared" si="55"/>
        <v>O CAMPO A.8 NÃO PODE SER PREENCHIDO SE A INFORMAÇÃO DO CAMPO A.7 FOR DIFERENTE DE"EMPRESA BRASILEIRA".</v>
      </c>
    </row>
    <row r="1794" spans="1:8" ht="12" x14ac:dyDescent="0.3">
      <c r="A1794" s="614" t="s">
        <v>2049</v>
      </c>
      <c r="B1794" s="614" t="s">
        <v>242</v>
      </c>
      <c r="C1794" s="614" t="s">
        <v>2354</v>
      </c>
      <c r="D1794" s="614" t="s">
        <v>250</v>
      </c>
      <c r="E1794" s="614" t="s">
        <v>3</v>
      </c>
      <c r="F1794" s="615" t="str">
        <f t="shared" si="54"/>
        <v>INFRAESTRUTURA - NOVA EDIFICAÇÃO OU ACRÉSCIMO DE ÁREA;INSTITUIÇÃO CREDENCIADA;;PÚBLICA;SIM</v>
      </c>
      <c r="G1794" s="616" t="s">
        <v>1567</v>
      </c>
      <c r="H1794" s="617" t="str">
        <f t="shared" si="55"/>
        <v>O CAMPO A.11 NÃO PODE SER PREENCHIDO SE A INFORMAÇÃO DO CAMPO A.7 FOR DIFERENTE DE"INSTITUIÇÃO CREDENCIADA" OU SE A INFIRMAÇÃO DO CAMPO A.10 FOR DIFERENTE DE "PRIVADA".</v>
      </c>
    </row>
    <row r="1795" spans="1:8" ht="12" x14ac:dyDescent="0.3">
      <c r="A1795" s="614" t="s">
        <v>2049</v>
      </c>
      <c r="B1795" s="614" t="s">
        <v>242</v>
      </c>
      <c r="C1795" s="614" t="s">
        <v>2354</v>
      </c>
      <c r="D1795" s="614" t="s">
        <v>250</v>
      </c>
      <c r="E1795" s="614" t="s">
        <v>4</v>
      </c>
      <c r="F1795" s="615" t="str">
        <f t="shared" ref="F1795:F1858" si="56">CONCATENATE(A1795,";",B1795,";",C1795,";",D1795,";",E1795)</f>
        <v>INFRAESTRUTURA - NOVA EDIFICAÇÃO OU ACRÉSCIMO DE ÁREA;INSTITUIÇÃO CREDENCIADA;;PÚBLICA;NÃO</v>
      </c>
      <c r="G1795" s="616" t="s">
        <v>1567</v>
      </c>
      <c r="H1795" s="617" t="str">
        <f t="shared" ref="H1795:H1858" si="57">IF(AND(B1795=$J$7,C1795=""),$K$12,IF(AND(B1795&lt;&gt;$J$7,C1795&lt;&gt;""),$K$13,IF(AND(B1795=$J$5,D1795=""),$K$14,IF(AND(B1795&lt;&gt;$J$5,D1795&lt;&gt;""),$K$15,IF(AND(B1795=$J$5,D1795=$M$6,E1795=""),$K$16,IF(AND(OR(B1795&lt;&gt;$J$5,D1795&lt;&gt;$M$6),E1795&lt;&gt;""),$K$17,IF(G1795="N",$K$18,"")))))))</f>
        <v>O CAMPO A.11 NÃO PODE SER PREENCHIDO SE A INFORMAÇÃO DO CAMPO A.7 FOR DIFERENTE DE"INSTITUIÇÃO CREDENCIADA" OU SE A INFIRMAÇÃO DO CAMPO A.10 FOR DIFERENTE DE "PRIVADA".</v>
      </c>
    </row>
    <row r="1796" spans="1:8" ht="12" x14ac:dyDescent="0.3">
      <c r="A1796" s="614" t="s">
        <v>2049</v>
      </c>
      <c r="B1796" s="614" t="s">
        <v>242</v>
      </c>
      <c r="C1796" s="614" t="s">
        <v>2354</v>
      </c>
      <c r="D1796" s="614" t="s">
        <v>250</v>
      </c>
      <c r="E1796" s="614" t="s">
        <v>2354</v>
      </c>
      <c r="F1796" s="615" t="str">
        <f t="shared" si="56"/>
        <v>INFRAESTRUTURA - NOVA EDIFICAÇÃO OU ACRÉSCIMO DE ÁREA;INSTITUIÇÃO CREDENCIADA;;PÚBLICA;</v>
      </c>
      <c r="G1796" s="616" t="s">
        <v>1575</v>
      </c>
      <c r="H1796" s="617" t="str">
        <f t="shared" si="57"/>
        <v/>
      </c>
    </row>
    <row r="1797" spans="1:8" ht="12" x14ac:dyDescent="0.3">
      <c r="A1797" s="614" t="s">
        <v>2049</v>
      </c>
      <c r="B1797" s="614" t="s">
        <v>242</v>
      </c>
      <c r="C1797" s="614" t="s">
        <v>2354</v>
      </c>
      <c r="D1797" s="614" t="s">
        <v>251</v>
      </c>
      <c r="E1797" s="614" t="s">
        <v>3</v>
      </c>
      <c r="F1797" s="615" t="str">
        <f t="shared" si="56"/>
        <v>INFRAESTRUTURA - NOVA EDIFICAÇÃO OU ACRÉSCIMO DE ÁREA;INSTITUIÇÃO CREDENCIADA;;PRIVADA;SIM</v>
      </c>
      <c r="G1797" s="616" t="s">
        <v>1567</v>
      </c>
      <c r="H1797" s="617" t="str">
        <f t="shared" si="57"/>
        <v>O EXECUTOR INFORMADO NÃO PODE EXECUTAR PROJETOS OU PROGRAMAS COM A QUALIFICAÇÃO SELECIONADA</v>
      </c>
    </row>
    <row r="1798" spans="1:8" ht="12" x14ac:dyDescent="0.3">
      <c r="A1798" s="614" t="s">
        <v>2049</v>
      </c>
      <c r="B1798" s="614" t="s">
        <v>242</v>
      </c>
      <c r="C1798" s="614" t="s">
        <v>2354</v>
      </c>
      <c r="D1798" s="614" t="s">
        <v>251</v>
      </c>
      <c r="E1798" s="614" t="s">
        <v>4</v>
      </c>
      <c r="F1798" s="615" t="str">
        <f t="shared" si="56"/>
        <v>INFRAESTRUTURA - NOVA EDIFICAÇÃO OU ACRÉSCIMO DE ÁREA;INSTITUIÇÃO CREDENCIADA;;PRIVADA;NÃO</v>
      </c>
      <c r="G1798" s="616" t="s">
        <v>1575</v>
      </c>
      <c r="H1798" s="617" t="str">
        <f t="shared" si="57"/>
        <v/>
      </c>
    </row>
    <row r="1799" spans="1:8" ht="12" x14ac:dyDescent="0.3">
      <c r="A1799" s="614" t="s">
        <v>2049</v>
      </c>
      <c r="B1799" s="614" t="s">
        <v>242</v>
      </c>
      <c r="C1799" s="614" t="s">
        <v>2354</v>
      </c>
      <c r="D1799" s="614" t="s">
        <v>251</v>
      </c>
      <c r="E1799" s="614" t="s">
        <v>2354</v>
      </c>
      <c r="F1799" s="615" t="str">
        <f t="shared" si="56"/>
        <v>INFRAESTRUTURA - NOVA EDIFICAÇÃO OU ACRÉSCIMO DE ÁREA;INSTITUIÇÃO CREDENCIADA;;PRIVADA;</v>
      </c>
      <c r="G1799" s="616" t="s">
        <v>1567</v>
      </c>
      <c r="H1799" s="617" t="str">
        <f t="shared" si="57"/>
        <v>O CAMPO A.11 É DE PREENCHIMENTO OBRIGATÓRIO SE A INFORMAÇÃO DO CAMPO A.7 FOR "INSTITUIÇÃO CREDENCIADA" E A INFORMAÇÃO DO CAMPO A.10 FOR "PRIVADA".</v>
      </c>
    </row>
    <row r="1800" spans="1:8" ht="12" x14ac:dyDescent="0.3">
      <c r="A1800" s="614" t="s">
        <v>2049</v>
      </c>
      <c r="B1800" s="614" t="s">
        <v>242</v>
      </c>
      <c r="C1800" s="614" t="s">
        <v>2354</v>
      </c>
      <c r="D1800" s="614" t="s">
        <v>2354</v>
      </c>
      <c r="E1800" s="614" t="s">
        <v>3</v>
      </c>
      <c r="F1800" s="615" t="str">
        <f t="shared" si="56"/>
        <v>INFRAESTRUTURA - NOVA EDIFICAÇÃO OU ACRÉSCIMO DE ÁREA;INSTITUIÇÃO CREDENCIADA;;;SIM</v>
      </c>
      <c r="G1800" s="616" t="s">
        <v>1567</v>
      </c>
      <c r="H1800" s="617" t="str">
        <f t="shared" si="57"/>
        <v>O CAMPO A.10 É DE PREENCHIMENTO OBRIGATÓRIO SE A INFORMAÇÃO DO CAMPO A.7 FOR "INSTITUIÇÃO CREDENCIADA".</v>
      </c>
    </row>
    <row r="1801" spans="1:8" ht="12" x14ac:dyDescent="0.3">
      <c r="A1801" s="614" t="s">
        <v>2049</v>
      </c>
      <c r="B1801" s="614" t="s">
        <v>242</v>
      </c>
      <c r="C1801" s="614" t="s">
        <v>2354</v>
      </c>
      <c r="D1801" s="614" t="s">
        <v>2354</v>
      </c>
      <c r="E1801" s="614" t="s">
        <v>4</v>
      </c>
      <c r="F1801" s="615" t="str">
        <f t="shared" si="56"/>
        <v>INFRAESTRUTURA - NOVA EDIFICAÇÃO OU ACRÉSCIMO DE ÁREA;INSTITUIÇÃO CREDENCIADA;;;NÃO</v>
      </c>
      <c r="G1801" s="616" t="s">
        <v>1567</v>
      </c>
      <c r="H1801" s="617" t="str">
        <f t="shared" si="57"/>
        <v>O CAMPO A.10 É DE PREENCHIMENTO OBRIGATÓRIO SE A INFORMAÇÃO DO CAMPO A.7 FOR "INSTITUIÇÃO CREDENCIADA".</v>
      </c>
    </row>
    <row r="1802" spans="1:8" ht="12" x14ac:dyDescent="0.3">
      <c r="A1802" s="614" t="s">
        <v>2049</v>
      </c>
      <c r="B1802" s="614" t="s">
        <v>242</v>
      </c>
      <c r="C1802" s="614" t="s">
        <v>2354</v>
      </c>
      <c r="D1802" s="614" t="s">
        <v>2354</v>
      </c>
      <c r="E1802" s="614" t="s">
        <v>2354</v>
      </c>
      <c r="F1802" s="615" t="str">
        <f t="shared" si="56"/>
        <v>INFRAESTRUTURA - NOVA EDIFICAÇÃO OU ACRÉSCIMO DE ÁREA;INSTITUIÇÃO CREDENCIADA;;;</v>
      </c>
      <c r="G1802" s="616" t="s">
        <v>1567</v>
      </c>
      <c r="H1802" s="617" t="str">
        <f t="shared" si="57"/>
        <v>O CAMPO A.10 É DE PREENCHIMENTO OBRIGATÓRIO SE A INFORMAÇÃO DO CAMPO A.7 FOR "INSTITUIÇÃO CREDENCIADA".</v>
      </c>
    </row>
    <row r="1803" spans="1:8" ht="12" x14ac:dyDescent="0.3">
      <c r="A1803" s="614" t="s">
        <v>2356</v>
      </c>
      <c r="B1803" s="614" t="s">
        <v>242</v>
      </c>
      <c r="C1803" s="614" t="s">
        <v>261</v>
      </c>
      <c r="D1803" s="614" t="s">
        <v>250</v>
      </c>
      <c r="E1803" s="614" t="s">
        <v>3</v>
      </c>
      <c r="F1803" s="615" t="str">
        <f t="shared" si="56"/>
        <v>APOIO A INSTALAÇÃO LABORATORIAL DE P,D&amp;I;INSTITUIÇÃO CREDENCIADA;MICRO OU PEQUENO;PÚBLICA;SIM</v>
      </c>
      <c r="G1803" s="616" t="s">
        <v>1567</v>
      </c>
      <c r="H1803" s="617" t="str">
        <f t="shared" si="57"/>
        <v>O CAMPO A.8 NÃO PODE SER PREENCHIDO SE A INFORMAÇÃO DO CAMPO A.7 FOR DIFERENTE DE"EMPRESA BRASILEIRA".</v>
      </c>
    </row>
    <row r="1804" spans="1:8" ht="12" x14ac:dyDescent="0.3">
      <c r="A1804" s="614" t="s">
        <v>2356</v>
      </c>
      <c r="B1804" s="614" t="s">
        <v>242</v>
      </c>
      <c r="C1804" s="614" t="s">
        <v>261</v>
      </c>
      <c r="D1804" s="614" t="s">
        <v>250</v>
      </c>
      <c r="E1804" s="614" t="s">
        <v>4</v>
      </c>
      <c r="F1804" s="615" t="str">
        <f t="shared" si="56"/>
        <v>APOIO A INSTALAÇÃO LABORATORIAL DE P,D&amp;I;INSTITUIÇÃO CREDENCIADA;MICRO OU PEQUENO;PÚBLICA;NÃO</v>
      </c>
      <c r="G1804" s="616" t="s">
        <v>1567</v>
      </c>
      <c r="H1804" s="617" t="str">
        <f t="shared" si="57"/>
        <v>O CAMPO A.8 NÃO PODE SER PREENCHIDO SE A INFORMAÇÃO DO CAMPO A.7 FOR DIFERENTE DE"EMPRESA BRASILEIRA".</v>
      </c>
    </row>
    <row r="1805" spans="1:8" ht="12" x14ac:dyDescent="0.3">
      <c r="A1805" s="614" t="s">
        <v>2356</v>
      </c>
      <c r="B1805" s="614" t="s">
        <v>242</v>
      </c>
      <c r="C1805" s="614" t="s">
        <v>261</v>
      </c>
      <c r="D1805" s="614" t="s">
        <v>250</v>
      </c>
      <c r="E1805" s="614" t="s">
        <v>2354</v>
      </c>
      <c r="F1805" s="615" t="str">
        <f t="shared" si="56"/>
        <v>APOIO A INSTALAÇÃO LABORATORIAL DE P,D&amp;I;INSTITUIÇÃO CREDENCIADA;MICRO OU PEQUENO;PÚBLICA;</v>
      </c>
      <c r="G1805" s="616" t="s">
        <v>1567</v>
      </c>
      <c r="H1805" s="617" t="str">
        <f t="shared" si="57"/>
        <v>O CAMPO A.8 NÃO PODE SER PREENCHIDO SE A INFORMAÇÃO DO CAMPO A.7 FOR DIFERENTE DE"EMPRESA BRASILEIRA".</v>
      </c>
    </row>
    <row r="1806" spans="1:8" ht="12" x14ac:dyDescent="0.3">
      <c r="A1806" s="614" t="s">
        <v>2356</v>
      </c>
      <c r="B1806" s="614" t="s">
        <v>242</v>
      </c>
      <c r="C1806" s="614" t="s">
        <v>261</v>
      </c>
      <c r="D1806" s="614" t="s">
        <v>251</v>
      </c>
      <c r="E1806" s="614" t="s">
        <v>3</v>
      </c>
      <c r="F1806" s="615" t="str">
        <f t="shared" si="56"/>
        <v>APOIO A INSTALAÇÃO LABORATORIAL DE P,D&amp;I;INSTITUIÇÃO CREDENCIADA;MICRO OU PEQUENO;PRIVADA;SIM</v>
      </c>
      <c r="G1806" s="616" t="s">
        <v>1567</v>
      </c>
      <c r="H1806" s="617" t="str">
        <f t="shared" si="57"/>
        <v>O CAMPO A.8 NÃO PODE SER PREENCHIDO SE A INFORMAÇÃO DO CAMPO A.7 FOR DIFERENTE DE"EMPRESA BRASILEIRA".</v>
      </c>
    </row>
    <row r="1807" spans="1:8" ht="12" x14ac:dyDescent="0.3">
      <c r="A1807" s="614" t="s">
        <v>2356</v>
      </c>
      <c r="B1807" s="614" t="s">
        <v>242</v>
      </c>
      <c r="C1807" s="614" t="s">
        <v>261</v>
      </c>
      <c r="D1807" s="614" t="s">
        <v>251</v>
      </c>
      <c r="E1807" s="614" t="s">
        <v>4</v>
      </c>
      <c r="F1807" s="615" t="str">
        <f t="shared" si="56"/>
        <v>APOIO A INSTALAÇÃO LABORATORIAL DE P,D&amp;I;INSTITUIÇÃO CREDENCIADA;MICRO OU PEQUENO;PRIVADA;NÃO</v>
      </c>
      <c r="G1807" s="616" t="s">
        <v>1567</v>
      </c>
      <c r="H1807" s="617" t="str">
        <f t="shared" si="57"/>
        <v>O CAMPO A.8 NÃO PODE SER PREENCHIDO SE A INFORMAÇÃO DO CAMPO A.7 FOR DIFERENTE DE"EMPRESA BRASILEIRA".</v>
      </c>
    </row>
    <row r="1808" spans="1:8" ht="12" x14ac:dyDescent="0.3">
      <c r="A1808" s="614" t="s">
        <v>2356</v>
      </c>
      <c r="B1808" s="614" t="s">
        <v>242</v>
      </c>
      <c r="C1808" s="614" t="s">
        <v>261</v>
      </c>
      <c r="D1808" s="614" t="s">
        <v>251</v>
      </c>
      <c r="E1808" s="614" t="s">
        <v>2354</v>
      </c>
      <c r="F1808" s="615" t="str">
        <f t="shared" si="56"/>
        <v>APOIO A INSTALAÇÃO LABORATORIAL DE P,D&amp;I;INSTITUIÇÃO CREDENCIADA;MICRO OU PEQUENO;PRIVADA;</v>
      </c>
      <c r="G1808" s="616" t="s">
        <v>1567</v>
      </c>
      <c r="H1808" s="617" t="str">
        <f t="shared" si="57"/>
        <v>O CAMPO A.8 NÃO PODE SER PREENCHIDO SE A INFORMAÇÃO DO CAMPO A.7 FOR DIFERENTE DE"EMPRESA BRASILEIRA".</v>
      </c>
    </row>
    <row r="1809" spans="1:8" ht="12" x14ac:dyDescent="0.3">
      <c r="A1809" s="614" t="s">
        <v>2356</v>
      </c>
      <c r="B1809" s="614" t="s">
        <v>242</v>
      </c>
      <c r="C1809" s="614" t="s">
        <v>261</v>
      </c>
      <c r="D1809" s="614" t="s">
        <v>2354</v>
      </c>
      <c r="E1809" s="614" t="s">
        <v>3</v>
      </c>
      <c r="F1809" s="615" t="str">
        <f t="shared" si="56"/>
        <v>APOIO A INSTALAÇÃO LABORATORIAL DE P,D&amp;I;INSTITUIÇÃO CREDENCIADA;MICRO OU PEQUENO;;SIM</v>
      </c>
      <c r="G1809" s="616" t="s">
        <v>1567</v>
      </c>
      <c r="H1809" s="617" t="str">
        <f t="shared" si="57"/>
        <v>O CAMPO A.8 NÃO PODE SER PREENCHIDO SE A INFORMAÇÃO DO CAMPO A.7 FOR DIFERENTE DE"EMPRESA BRASILEIRA".</v>
      </c>
    </row>
    <row r="1810" spans="1:8" ht="12" x14ac:dyDescent="0.3">
      <c r="A1810" s="614" t="s">
        <v>2356</v>
      </c>
      <c r="B1810" s="614" t="s">
        <v>242</v>
      </c>
      <c r="C1810" s="614" t="s">
        <v>261</v>
      </c>
      <c r="D1810" s="614" t="s">
        <v>2354</v>
      </c>
      <c r="E1810" s="614" t="s">
        <v>4</v>
      </c>
      <c r="F1810" s="615" t="str">
        <f t="shared" si="56"/>
        <v>APOIO A INSTALAÇÃO LABORATORIAL DE P,D&amp;I;INSTITUIÇÃO CREDENCIADA;MICRO OU PEQUENO;;NÃO</v>
      </c>
      <c r="G1810" s="616" t="s">
        <v>1567</v>
      </c>
      <c r="H1810" s="617" t="str">
        <f t="shared" si="57"/>
        <v>O CAMPO A.8 NÃO PODE SER PREENCHIDO SE A INFORMAÇÃO DO CAMPO A.7 FOR DIFERENTE DE"EMPRESA BRASILEIRA".</v>
      </c>
    </row>
    <row r="1811" spans="1:8" ht="12" x14ac:dyDescent="0.3">
      <c r="A1811" s="614" t="s">
        <v>2356</v>
      </c>
      <c r="B1811" s="614" t="s">
        <v>242</v>
      </c>
      <c r="C1811" s="614" t="s">
        <v>261</v>
      </c>
      <c r="D1811" s="614" t="s">
        <v>2354</v>
      </c>
      <c r="E1811" s="614" t="s">
        <v>2354</v>
      </c>
      <c r="F1811" s="615" t="str">
        <f t="shared" si="56"/>
        <v>APOIO A INSTALAÇÃO LABORATORIAL DE P,D&amp;I;INSTITUIÇÃO CREDENCIADA;MICRO OU PEQUENO;;</v>
      </c>
      <c r="G1811" s="616" t="s">
        <v>1567</v>
      </c>
      <c r="H1811" s="617" t="str">
        <f t="shared" si="57"/>
        <v>O CAMPO A.8 NÃO PODE SER PREENCHIDO SE A INFORMAÇÃO DO CAMPO A.7 FOR DIFERENTE DE"EMPRESA BRASILEIRA".</v>
      </c>
    </row>
    <row r="1812" spans="1:8" ht="12" x14ac:dyDescent="0.3">
      <c r="A1812" s="614" t="s">
        <v>2356</v>
      </c>
      <c r="B1812" s="614" t="s">
        <v>242</v>
      </c>
      <c r="C1812" s="614" t="s">
        <v>243</v>
      </c>
      <c r="D1812" s="614" t="s">
        <v>250</v>
      </c>
      <c r="E1812" s="614" t="s">
        <v>3</v>
      </c>
      <c r="F1812" s="615" t="str">
        <f t="shared" si="56"/>
        <v>APOIO A INSTALAÇÃO LABORATORIAL DE P,D&amp;I;INSTITUIÇÃO CREDENCIADA;MÉDIO;PÚBLICA;SIM</v>
      </c>
      <c r="G1812" s="616" t="s">
        <v>1567</v>
      </c>
      <c r="H1812" s="617" t="str">
        <f t="shared" si="57"/>
        <v>O CAMPO A.8 NÃO PODE SER PREENCHIDO SE A INFORMAÇÃO DO CAMPO A.7 FOR DIFERENTE DE"EMPRESA BRASILEIRA".</v>
      </c>
    </row>
    <row r="1813" spans="1:8" ht="12" x14ac:dyDescent="0.3">
      <c r="A1813" s="614" t="s">
        <v>2356</v>
      </c>
      <c r="B1813" s="614" t="s">
        <v>242</v>
      </c>
      <c r="C1813" s="614" t="s">
        <v>243</v>
      </c>
      <c r="D1813" s="614" t="s">
        <v>250</v>
      </c>
      <c r="E1813" s="614" t="s">
        <v>4</v>
      </c>
      <c r="F1813" s="615" t="str">
        <f t="shared" si="56"/>
        <v>APOIO A INSTALAÇÃO LABORATORIAL DE P,D&amp;I;INSTITUIÇÃO CREDENCIADA;MÉDIO;PÚBLICA;NÃO</v>
      </c>
      <c r="G1813" s="616" t="s">
        <v>1567</v>
      </c>
      <c r="H1813" s="617" t="str">
        <f t="shared" si="57"/>
        <v>O CAMPO A.8 NÃO PODE SER PREENCHIDO SE A INFORMAÇÃO DO CAMPO A.7 FOR DIFERENTE DE"EMPRESA BRASILEIRA".</v>
      </c>
    </row>
    <row r="1814" spans="1:8" ht="12" x14ac:dyDescent="0.3">
      <c r="A1814" s="614" t="s">
        <v>2356</v>
      </c>
      <c r="B1814" s="614" t="s">
        <v>242</v>
      </c>
      <c r="C1814" s="614" t="s">
        <v>243</v>
      </c>
      <c r="D1814" s="614" t="s">
        <v>250</v>
      </c>
      <c r="E1814" s="614" t="s">
        <v>2354</v>
      </c>
      <c r="F1814" s="615" t="str">
        <f t="shared" si="56"/>
        <v>APOIO A INSTALAÇÃO LABORATORIAL DE P,D&amp;I;INSTITUIÇÃO CREDENCIADA;MÉDIO;PÚBLICA;</v>
      </c>
      <c r="G1814" s="616" t="s">
        <v>1567</v>
      </c>
      <c r="H1814" s="617" t="str">
        <f t="shared" si="57"/>
        <v>O CAMPO A.8 NÃO PODE SER PREENCHIDO SE A INFORMAÇÃO DO CAMPO A.7 FOR DIFERENTE DE"EMPRESA BRASILEIRA".</v>
      </c>
    </row>
    <row r="1815" spans="1:8" ht="12" x14ac:dyDescent="0.3">
      <c r="A1815" s="614" t="s">
        <v>2356</v>
      </c>
      <c r="B1815" s="614" t="s">
        <v>242</v>
      </c>
      <c r="C1815" s="614" t="s">
        <v>243</v>
      </c>
      <c r="D1815" s="614" t="s">
        <v>251</v>
      </c>
      <c r="E1815" s="614" t="s">
        <v>3</v>
      </c>
      <c r="F1815" s="615" t="str">
        <f t="shared" si="56"/>
        <v>APOIO A INSTALAÇÃO LABORATORIAL DE P,D&amp;I;INSTITUIÇÃO CREDENCIADA;MÉDIO;PRIVADA;SIM</v>
      </c>
      <c r="G1815" s="616" t="s">
        <v>1567</v>
      </c>
      <c r="H1815" s="617" t="str">
        <f t="shared" si="57"/>
        <v>O CAMPO A.8 NÃO PODE SER PREENCHIDO SE A INFORMAÇÃO DO CAMPO A.7 FOR DIFERENTE DE"EMPRESA BRASILEIRA".</v>
      </c>
    </row>
    <row r="1816" spans="1:8" ht="12" x14ac:dyDescent="0.3">
      <c r="A1816" s="614" t="s">
        <v>2356</v>
      </c>
      <c r="B1816" s="614" t="s">
        <v>242</v>
      </c>
      <c r="C1816" s="614" t="s">
        <v>243</v>
      </c>
      <c r="D1816" s="614" t="s">
        <v>251</v>
      </c>
      <c r="E1816" s="614" t="s">
        <v>4</v>
      </c>
      <c r="F1816" s="615" t="str">
        <f t="shared" si="56"/>
        <v>APOIO A INSTALAÇÃO LABORATORIAL DE P,D&amp;I;INSTITUIÇÃO CREDENCIADA;MÉDIO;PRIVADA;NÃO</v>
      </c>
      <c r="G1816" s="616" t="s">
        <v>1567</v>
      </c>
      <c r="H1816" s="617" t="str">
        <f t="shared" si="57"/>
        <v>O CAMPO A.8 NÃO PODE SER PREENCHIDO SE A INFORMAÇÃO DO CAMPO A.7 FOR DIFERENTE DE"EMPRESA BRASILEIRA".</v>
      </c>
    </row>
    <row r="1817" spans="1:8" ht="12" x14ac:dyDescent="0.3">
      <c r="A1817" s="614" t="s">
        <v>2356</v>
      </c>
      <c r="B1817" s="614" t="s">
        <v>242</v>
      </c>
      <c r="C1817" s="614" t="s">
        <v>243</v>
      </c>
      <c r="D1817" s="614" t="s">
        <v>251</v>
      </c>
      <c r="E1817" s="614" t="s">
        <v>2354</v>
      </c>
      <c r="F1817" s="615" t="str">
        <f t="shared" si="56"/>
        <v>APOIO A INSTALAÇÃO LABORATORIAL DE P,D&amp;I;INSTITUIÇÃO CREDENCIADA;MÉDIO;PRIVADA;</v>
      </c>
      <c r="G1817" s="616" t="s">
        <v>1567</v>
      </c>
      <c r="H1817" s="617" t="str">
        <f t="shared" si="57"/>
        <v>O CAMPO A.8 NÃO PODE SER PREENCHIDO SE A INFORMAÇÃO DO CAMPO A.7 FOR DIFERENTE DE"EMPRESA BRASILEIRA".</v>
      </c>
    </row>
    <row r="1818" spans="1:8" ht="12" x14ac:dyDescent="0.3">
      <c r="A1818" s="614" t="s">
        <v>2356</v>
      </c>
      <c r="B1818" s="614" t="s">
        <v>242</v>
      </c>
      <c r="C1818" s="614" t="s">
        <v>243</v>
      </c>
      <c r="D1818" s="614" t="s">
        <v>2354</v>
      </c>
      <c r="E1818" s="614" t="s">
        <v>3</v>
      </c>
      <c r="F1818" s="615" t="str">
        <f t="shared" si="56"/>
        <v>APOIO A INSTALAÇÃO LABORATORIAL DE P,D&amp;I;INSTITUIÇÃO CREDENCIADA;MÉDIO;;SIM</v>
      </c>
      <c r="G1818" s="616" t="s">
        <v>1567</v>
      </c>
      <c r="H1818" s="617" t="str">
        <f t="shared" si="57"/>
        <v>O CAMPO A.8 NÃO PODE SER PREENCHIDO SE A INFORMAÇÃO DO CAMPO A.7 FOR DIFERENTE DE"EMPRESA BRASILEIRA".</v>
      </c>
    </row>
    <row r="1819" spans="1:8" ht="12" x14ac:dyDescent="0.3">
      <c r="A1819" s="614" t="s">
        <v>2356</v>
      </c>
      <c r="B1819" s="614" t="s">
        <v>242</v>
      </c>
      <c r="C1819" s="614" t="s">
        <v>243</v>
      </c>
      <c r="D1819" s="614" t="s">
        <v>2354</v>
      </c>
      <c r="E1819" s="614" t="s">
        <v>4</v>
      </c>
      <c r="F1819" s="615" t="str">
        <f t="shared" si="56"/>
        <v>APOIO A INSTALAÇÃO LABORATORIAL DE P,D&amp;I;INSTITUIÇÃO CREDENCIADA;MÉDIO;;NÃO</v>
      </c>
      <c r="G1819" s="616" t="s">
        <v>1567</v>
      </c>
      <c r="H1819" s="617" t="str">
        <f t="shared" si="57"/>
        <v>O CAMPO A.8 NÃO PODE SER PREENCHIDO SE A INFORMAÇÃO DO CAMPO A.7 FOR DIFERENTE DE"EMPRESA BRASILEIRA".</v>
      </c>
    </row>
    <row r="1820" spans="1:8" ht="12" x14ac:dyDescent="0.3">
      <c r="A1820" s="614" t="s">
        <v>2356</v>
      </c>
      <c r="B1820" s="614" t="s">
        <v>242</v>
      </c>
      <c r="C1820" s="614" t="s">
        <v>243</v>
      </c>
      <c r="D1820" s="614" t="s">
        <v>2354</v>
      </c>
      <c r="E1820" s="614" t="s">
        <v>2354</v>
      </c>
      <c r="F1820" s="615" t="str">
        <f t="shared" si="56"/>
        <v>APOIO A INSTALAÇÃO LABORATORIAL DE P,D&amp;I;INSTITUIÇÃO CREDENCIADA;MÉDIO;;</v>
      </c>
      <c r="G1820" s="616" t="s">
        <v>1567</v>
      </c>
      <c r="H1820" s="617" t="str">
        <f t="shared" si="57"/>
        <v>O CAMPO A.8 NÃO PODE SER PREENCHIDO SE A INFORMAÇÃO DO CAMPO A.7 FOR DIFERENTE DE"EMPRESA BRASILEIRA".</v>
      </c>
    </row>
    <row r="1821" spans="1:8" ht="12" x14ac:dyDescent="0.3">
      <c r="A1821" s="614" t="s">
        <v>2356</v>
      </c>
      <c r="B1821" s="614" t="s">
        <v>242</v>
      </c>
      <c r="C1821" s="614" t="s">
        <v>244</v>
      </c>
      <c r="D1821" s="614" t="s">
        <v>250</v>
      </c>
      <c r="E1821" s="614" t="s">
        <v>3</v>
      </c>
      <c r="F1821" s="615" t="str">
        <f t="shared" si="56"/>
        <v>APOIO A INSTALAÇÃO LABORATORIAL DE P,D&amp;I;INSTITUIÇÃO CREDENCIADA;GRANDE;PÚBLICA;SIM</v>
      </c>
      <c r="G1821" s="616" t="s">
        <v>1567</v>
      </c>
      <c r="H1821" s="617" t="str">
        <f t="shared" si="57"/>
        <v>O CAMPO A.8 NÃO PODE SER PREENCHIDO SE A INFORMAÇÃO DO CAMPO A.7 FOR DIFERENTE DE"EMPRESA BRASILEIRA".</v>
      </c>
    </row>
    <row r="1822" spans="1:8" ht="12" x14ac:dyDescent="0.3">
      <c r="A1822" s="614" t="s">
        <v>2356</v>
      </c>
      <c r="B1822" s="614" t="s">
        <v>242</v>
      </c>
      <c r="C1822" s="614" t="s">
        <v>244</v>
      </c>
      <c r="D1822" s="614" t="s">
        <v>250</v>
      </c>
      <c r="E1822" s="614" t="s">
        <v>4</v>
      </c>
      <c r="F1822" s="615" t="str">
        <f t="shared" si="56"/>
        <v>APOIO A INSTALAÇÃO LABORATORIAL DE P,D&amp;I;INSTITUIÇÃO CREDENCIADA;GRANDE;PÚBLICA;NÃO</v>
      </c>
      <c r="G1822" s="616" t="s">
        <v>1567</v>
      </c>
      <c r="H1822" s="617" t="str">
        <f t="shared" si="57"/>
        <v>O CAMPO A.8 NÃO PODE SER PREENCHIDO SE A INFORMAÇÃO DO CAMPO A.7 FOR DIFERENTE DE"EMPRESA BRASILEIRA".</v>
      </c>
    </row>
    <row r="1823" spans="1:8" ht="12" x14ac:dyDescent="0.3">
      <c r="A1823" s="614" t="s">
        <v>2356</v>
      </c>
      <c r="B1823" s="614" t="s">
        <v>242</v>
      </c>
      <c r="C1823" s="614" t="s">
        <v>244</v>
      </c>
      <c r="D1823" s="614" t="s">
        <v>250</v>
      </c>
      <c r="E1823" s="614" t="s">
        <v>2354</v>
      </c>
      <c r="F1823" s="615" t="str">
        <f t="shared" si="56"/>
        <v>APOIO A INSTALAÇÃO LABORATORIAL DE P,D&amp;I;INSTITUIÇÃO CREDENCIADA;GRANDE;PÚBLICA;</v>
      </c>
      <c r="G1823" s="616" t="s">
        <v>1567</v>
      </c>
      <c r="H1823" s="617" t="str">
        <f t="shared" si="57"/>
        <v>O CAMPO A.8 NÃO PODE SER PREENCHIDO SE A INFORMAÇÃO DO CAMPO A.7 FOR DIFERENTE DE"EMPRESA BRASILEIRA".</v>
      </c>
    </row>
    <row r="1824" spans="1:8" ht="12" x14ac:dyDescent="0.3">
      <c r="A1824" s="614" t="s">
        <v>2356</v>
      </c>
      <c r="B1824" s="614" t="s">
        <v>242</v>
      </c>
      <c r="C1824" s="614" t="s">
        <v>244</v>
      </c>
      <c r="D1824" s="614" t="s">
        <v>251</v>
      </c>
      <c r="E1824" s="614" t="s">
        <v>3</v>
      </c>
      <c r="F1824" s="615" t="str">
        <f t="shared" si="56"/>
        <v>APOIO A INSTALAÇÃO LABORATORIAL DE P,D&amp;I;INSTITUIÇÃO CREDENCIADA;GRANDE;PRIVADA;SIM</v>
      </c>
      <c r="G1824" s="616" t="s">
        <v>1567</v>
      </c>
      <c r="H1824" s="617" t="str">
        <f t="shared" si="57"/>
        <v>O CAMPO A.8 NÃO PODE SER PREENCHIDO SE A INFORMAÇÃO DO CAMPO A.7 FOR DIFERENTE DE"EMPRESA BRASILEIRA".</v>
      </c>
    </row>
    <row r="1825" spans="1:8" ht="12" x14ac:dyDescent="0.3">
      <c r="A1825" s="614" t="s">
        <v>2356</v>
      </c>
      <c r="B1825" s="614" t="s">
        <v>242</v>
      </c>
      <c r="C1825" s="614" t="s">
        <v>244</v>
      </c>
      <c r="D1825" s="614" t="s">
        <v>251</v>
      </c>
      <c r="E1825" s="614" t="s">
        <v>4</v>
      </c>
      <c r="F1825" s="615" t="str">
        <f t="shared" si="56"/>
        <v>APOIO A INSTALAÇÃO LABORATORIAL DE P,D&amp;I;INSTITUIÇÃO CREDENCIADA;GRANDE;PRIVADA;NÃO</v>
      </c>
      <c r="G1825" s="616" t="s">
        <v>1567</v>
      </c>
      <c r="H1825" s="617" t="str">
        <f t="shared" si="57"/>
        <v>O CAMPO A.8 NÃO PODE SER PREENCHIDO SE A INFORMAÇÃO DO CAMPO A.7 FOR DIFERENTE DE"EMPRESA BRASILEIRA".</v>
      </c>
    </row>
    <row r="1826" spans="1:8" ht="12" x14ac:dyDescent="0.3">
      <c r="A1826" s="614" t="s">
        <v>2356</v>
      </c>
      <c r="B1826" s="614" t="s">
        <v>242</v>
      </c>
      <c r="C1826" s="614" t="s">
        <v>244</v>
      </c>
      <c r="D1826" s="614" t="s">
        <v>251</v>
      </c>
      <c r="E1826" s="614" t="s">
        <v>2354</v>
      </c>
      <c r="F1826" s="615" t="str">
        <f t="shared" si="56"/>
        <v>APOIO A INSTALAÇÃO LABORATORIAL DE P,D&amp;I;INSTITUIÇÃO CREDENCIADA;GRANDE;PRIVADA;</v>
      </c>
      <c r="G1826" s="616" t="s">
        <v>1567</v>
      </c>
      <c r="H1826" s="617" t="str">
        <f t="shared" si="57"/>
        <v>O CAMPO A.8 NÃO PODE SER PREENCHIDO SE A INFORMAÇÃO DO CAMPO A.7 FOR DIFERENTE DE"EMPRESA BRASILEIRA".</v>
      </c>
    </row>
    <row r="1827" spans="1:8" ht="12" x14ac:dyDescent="0.3">
      <c r="A1827" s="614" t="s">
        <v>2356</v>
      </c>
      <c r="B1827" s="614" t="s">
        <v>242</v>
      </c>
      <c r="C1827" s="614" t="s">
        <v>244</v>
      </c>
      <c r="D1827" s="614" t="s">
        <v>2354</v>
      </c>
      <c r="E1827" s="614" t="s">
        <v>3</v>
      </c>
      <c r="F1827" s="615" t="str">
        <f t="shared" si="56"/>
        <v>APOIO A INSTALAÇÃO LABORATORIAL DE P,D&amp;I;INSTITUIÇÃO CREDENCIADA;GRANDE;;SIM</v>
      </c>
      <c r="G1827" s="616" t="s">
        <v>1567</v>
      </c>
      <c r="H1827" s="617" t="str">
        <f t="shared" si="57"/>
        <v>O CAMPO A.8 NÃO PODE SER PREENCHIDO SE A INFORMAÇÃO DO CAMPO A.7 FOR DIFERENTE DE"EMPRESA BRASILEIRA".</v>
      </c>
    </row>
    <row r="1828" spans="1:8" ht="12" x14ac:dyDescent="0.3">
      <c r="A1828" s="614" t="s">
        <v>2356</v>
      </c>
      <c r="B1828" s="614" t="s">
        <v>242</v>
      </c>
      <c r="C1828" s="614" t="s">
        <v>244</v>
      </c>
      <c r="D1828" s="614" t="s">
        <v>2354</v>
      </c>
      <c r="E1828" s="614" t="s">
        <v>4</v>
      </c>
      <c r="F1828" s="615" t="str">
        <f t="shared" si="56"/>
        <v>APOIO A INSTALAÇÃO LABORATORIAL DE P,D&amp;I;INSTITUIÇÃO CREDENCIADA;GRANDE;;NÃO</v>
      </c>
      <c r="G1828" s="616" t="s">
        <v>1567</v>
      </c>
      <c r="H1828" s="617" t="str">
        <f t="shared" si="57"/>
        <v>O CAMPO A.8 NÃO PODE SER PREENCHIDO SE A INFORMAÇÃO DO CAMPO A.7 FOR DIFERENTE DE"EMPRESA BRASILEIRA".</v>
      </c>
    </row>
    <row r="1829" spans="1:8" ht="12" x14ac:dyDescent="0.3">
      <c r="A1829" s="614" t="s">
        <v>2356</v>
      </c>
      <c r="B1829" s="614" t="s">
        <v>242</v>
      </c>
      <c r="C1829" s="614" t="s">
        <v>244</v>
      </c>
      <c r="D1829" s="614" t="s">
        <v>2354</v>
      </c>
      <c r="E1829" s="614" t="s">
        <v>2354</v>
      </c>
      <c r="F1829" s="615" t="str">
        <f t="shared" si="56"/>
        <v>APOIO A INSTALAÇÃO LABORATORIAL DE P,D&amp;I;INSTITUIÇÃO CREDENCIADA;GRANDE;;</v>
      </c>
      <c r="G1829" s="616" t="s">
        <v>1567</v>
      </c>
      <c r="H1829" s="617" t="str">
        <f t="shared" si="57"/>
        <v>O CAMPO A.8 NÃO PODE SER PREENCHIDO SE A INFORMAÇÃO DO CAMPO A.7 FOR DIFERENTE DE"EMPRESA BRASILEIRA".</v>
      </c>
    </row>
    <row r="1830" spans="1:8" ht="12" x14ac:dyDescent="0.3">
      <c r="A1830" s="614" t="s">
        <v>2356</v>
      </c>
      <c r="B1830" s="614" t="s">
        <v>242</v>
      </c>
      <c r="C1830" s="614" t="s">
        <v>2354</v>
      </c>
      <c r="D1830" s="614" t="s">
        <v>250</v>
      </c>
      <c r="E1830" s="614" t="s">
        <v>3</v>
      </c>
      <c r="F1830" s="615" t="str">
        <f t="shared" si="56"/>
        <v>APOIO A INSTALAÇÃO LABORATORIAL DE P,D&amp;I;INSTITUIÇÃO CREDENCIADA;;PÚBLICA;SIM</v>
      </c>
      <c r="G1830" s="616" t="s">
        <v>1567</v>
      </c>
      <c r="H1830" s="617" t="str">
        <f t="shared" si="57"/>
        <v>O CAMPO A.11 NÃO PODE SER PREENCHIDO SE A INFORMAÇÃO DO CAMPO A.7 FOR DIFERENTE DE"INSTITUIÇÃO CREDENCIADA" OU SE A INFIRMAÇÃO DO CAMPO A.10 FOR DIFERENTE DE "PRIVADA".</v>
      </c>
    </row>
    <row r="1831" spans="1:8" ht="12" x14ac:dyDescent="0.3">
      <c r="A1831" s="614" t="s">
        <v>2356</v>
      </c>
      <c r="B1831" s="614" t="s">
        <v>242</v>
      </c>
      <c r="C1831" s="614" t="s">
        <v>2354</v>
      </c>
      <c r="D1831" s="614" t="s">
        <v>250</v>
      </c>
      <c r="E1831" s="614" t="s">
        <v>4</v>
      </c>
      <c r="F1831" s="615" t="str">
        <f t="shared" si="56"/>
        <v>APOIO A INSTALAÇÃO LABORATORIAL DE P,D&amp;I;INSTITUIÇÃO CREDENCIADA;;PÚBLICA;NÃO</v>
      </c>
      <c r="G1831" s="616" t="s">
        <v>1567</v>
      </c>
      <c r="H1831" s="617" t="str">
        <f t="shared" si="57"/>
        <v>O CAMPO A.11 NÃO PODE SER PREENCHIDO SE A INFORMAÇÃO DO CAMPO A.7 FOR DIFERENTE DE"INSTITUIÇÃO CREDENCIADA" OU SE A INFIRMAÇÃO DO CAMPO A.10 FOR DIFERENTE DE "PRIVADA".</v>
      </c>
    </row>
    <row r="1832" spans="1:8" ht="12" x14ac:dyDescent="0.3">
      <c r="A1832" s="614" t="s">
        <v>2356</v>
      </c>
      <c r="B1832" s="614" t="s">
        <v>242</v>
      </c>
      <c r="C1832" s="614" t="s">
        <v>2354</v>
      </c>
      <c r="D1832" s="614" t="s">
        <v>250</v>
      </c>
      <c r="E1832" s="614" t="s">
        <v>2354</v>
      </c>
      <c r="F1832" s="615" t="str">
        <f t="shared" si="56"/>
        <v>APOIO A INSTALAÇÃO LABORATORIAL DE P,D&amp;I;INSTITUIÇÃO CREDENCIADA;;PÚBLICA;</v>
      </c>
      <c r="G1832" s="616" t="s">
        <v>1575</v>
      </c>
      <c r="H1832" s="617" t="str">
        <f t="shared" si="57"/>
        <v/>
      </c>
    </row>
    <row r="1833" spans="1:8" ht="12" x14ac:dyDescent="0.3">
      <c r="A1833" s="614" t="s">
        <v>2356</v>
      </c>
      <c r="B1833" s="614" t="s">
        <v>242</v>
      </c>
      <c r="C1833" s="614" t="s">
        <v>2354</v>
      </c>
      <c r="D1833" s="614" t="s">
        <v>251</v>
      </c>
      <c r="E1833" s="614" t="s">
        <v>3</v>
      </c>
      <c r="F1833" s="615" t="str">
        <f t="shared" si="56"/>
        <v>APOIO A INSTALAÇÃO LABORATORIAL DE P,D&amp;I;INSTITUIÇÃO CREDENCIADA;;PRIVADA;SIM</v>
      </c>
      <c r="G1833" s="616" t="s">
        <v>1575</v>
      </c>
      <c r="H1833" s="617" t="str">
        <f t="shared" si="57"/>
        <v/>
      </c>
    </row>
    <row r="1834" spans="1:8" ht="12" x14ac:dyDescent="0.3">
      <c r="A1834" s="614" t="s">
        <v>2356</v>
      </c>
      <c r="B1834" s="614" t="s">
        <v>242</v>
      </c>
      <c r="C1834" s="614" t="s">
        <v>2354</v>
      </c>
      <c r="D1834" s="614" t="s">
        <v>251</v>
      </c>
      <c r="E1834" s="614" t="s">
        <v>4</v>
      </c>
      <c r="F1834" s="615" t="str">
        <f t="shared" si="56"/>
        <v>APOIO A INSTALAÇÃO LABORATORIAL DE P,D&amp;I;INSTITUIÇÃO CREDENCIADA;;PRIVADA;NÃO</v>
      </c>
      <c r="G1834" s="616" t="s">
        <v>1575</v>
      </c>
      <c r="H1834" s="617" t="str">
        <f t="shared" si="57"/>
        <v/>
      </c>
    </row>
    <row r="1835" spans="1:8" ht="12" x14ac:dyDescent="0.3">
      <c r="A1835" s="614" t="s">
        <v>2356</v>
      </c>
      <c r="B1835" s="614" t="s">
        <v>242</v>
      </c>
      <c r="C1835" s="614" t="s">
        <v>2354</v>
      </c>
      <c r="D1835" s="614" t="s">
        <v>251</v>
      </c>
      <c r="E1835" s="614" t="s">
        <v>2354</v>
      </c>
      <c r="F1835" s="615" t="str">
        <f t="shared" si="56"/>
        <v>APOIO A INSTALAÇÃO LABORATORIAL DE P,D&amp;I;INSTITUIÇÃO CREDENCIADA;;PRIVADA;</v>
      </c>
      <c r="G1835" s="616" t="s">
        <v>1567</v>
      </c>
      <c r="H1835" s="617" t="str">
        <f t="shared" si="57"/>
        <v>O CAMPO A.11 É DE PREENCHIMENTO OBRIGATÓRIO SE A INFORMAÇÃO DO CAMPO A.7 FOR "INSTITUIÇÃO CREDENCIADA" E A INFORMAÇÃO DO CAMPO A.10 FOR "PRIVADA".</v>
      </c>
    </row>
    <row r="1836" spans="1:8" ht="12" x14ac:dyDescent="0.3">
      <c r="A1836" s="614" t="s">
        <v>2356</v>
      </c>
      <c r="B1836" s="614" t="s">
        <v>242</v>
      </c>
      <c r="C1836" s="614" t="s">
        <v>2354</v>
      </c>
      <c r="D1836" s="614" t="s">
        <v>2354</v>
      </c>
      <c r="E1836" s="614" t="s">
        <v>3</v>
      </c>
      <c r="F1836" s="615" t="str">
        <f t="shared" si="56"/>
        <v>APOIO A INSTALAÇÃO LABORATORIAL DE P,D&amp;I;INSTITUIÇÃO CREDENCIADA;;;SIM</v>
      </c>
      <c r="G1836" s="616" t="s">
        <v>1567</v>
      </c>
      <c r="H1836" s="617" t="str">
        <f t="shared" si="57"/>
        <v>O CAMPO A.10 É DE PREENCHIMENTO OBRIGATÓRIO SE A INFORMAÇÃO DO CAMPO A.7 FOR "INSTITUIÇÃO CREDENCIADA".</v>
      </c>
    </row>
    <row r="1837" spans="1:8" ht="12" x14ac:dyDescent="0.3">
      <c r="A1837" s="614" t="s">
        <v>2356</v>
      </c>
      <c r="B1837" s="614" t="s">
        <v>242</v>
      </c>
      <c r="C1837" s="614" t="s">
        <v>2354</v>
      </c>
      <c r="D1837" s="614" t="s">
        <v>2354</v>
      </c>
      <c r="E1837" s="614" t="s">
        <v>4</v>
      </c>
      <c r="F1837" s="615" t="str">
        <f t="shared" si="56"/>
        <v>APOIO A INSTALAÇÃO LABORATORIAL DE P,D&amp;I;INSTITUIÇÃO CREDENCIADA;;;NÃO</v>
      </c>
      <c r="G1837" s="616" t="s">
        <v>1567</v>
      </c>
      <c r="H1837" s="617" t="str">
        <f t="shared" si="57"/>
        <v>O CAMPO A.10 É DE PREENCHIMENTO OBRIGATÓRIO SE A INFORMAÇÃO DO CAMPO A.7 FOR "INSTITUIÇÃO CREDENCIADA".</v>
      </c>
    </row>
    <row r="1838" spans="1:8" ht="12" x14ac:dyDescent="0.3">
      <c r="A1838" s="614" t="s">
        <v>2356</v>
      </c>
      <c r="B1838" s="614" t="s">
        <v>242</v>
      </c>
      <c r="C1838" s="614" t="s">
        <v>2354</v>
      </c>
      <c r="D1838" s="614" t="s">
        <v>2354</v>
      </c>
      <c r="E1838" s="614" t="s">
        <v>2354</v>
      </c>
      <c r="F1838" s="615" t="str">
        <f t="shared" si="56"/>
        <v>APOIO A INSTALAÇÃO LABORATORIAL DE P,D&amp;I;INSTITUIÇÃO CREDENCIADA;;;</v>
      </c>
      <c r="G1838" s="616" t="s">
        <v>1567</v>
      </c>
      <c r="H1838" s="617" t="str">
        <f t="shared" si="57"/>
        <v>O CAMPO A.10 É DE PREENCHIMENTO OBRIGATÓRIO SE A INFORMAÇÃO DO CAMPO A.7 FOR "INSTITUIÇÃO CREDENCIADA".</v>
      </c>
    </row>
    <row r="1839" spans="1:8" ht="12" x14ac:dyDescent="0.3">
      <c r="A1839" s="614" t="s">
        <v>20</v>
      </c>
      <c r="B1839" s="614" t="s">
        <v>254</v>
      </c>
      <c r="C1839" s="614" t="s">
        <v>261</v>
      </c>
      <c r="D1839" s="614" t="s">
        <v>250</v>
      </c>
      <c r="E1839" s="614" t="s">
        <v>3</v>
      </c>
      <c r="F1839" s="615" t="str">
        <f t="shared" si="56"/>
        <v>PESQUISA BÁSICA;ORGANISMO DE NORMALIZAÇÃO OU EQUIVALENTE;MICRO OU PEQUENO;PÚBLICA;SIM</v>
      </c>
      <c r="G1839" s="616" t="s">
        <v>1567</v>
      </c>
      <c r="H1839" s="617" t="str">
        <f t="shared" si="57"/>
        <v>O CAMPO A.8 NÃO PODE SER PREENCHIDO SE A INFORMAÇÃO DO CAMPO A.7 FOR DIFERENTE DE"EMPRESA BRASILEIRA".</v>
      </c>
    </row>
    <row r="1840" spans="1:8" ht="12" x14ac:dyDescent="0.3">
      <c r="A1840" s="614" t="s">
        <v>20</v>
      </c>
      <c r="B1840" s="614" t="s">
        <v>254</v>
      </c>
      <c r="C1840" s="614" t="s">
        <v>261</v>
      </c>
      <c r="D1840" s="614" t="s">
        <v>250</v>
      </c>
      <c r="E1840" s="614" t="s">
        <v>4</v>
      </c>
      <c r="F1840" s="615" t="str">
        <f t="shared" si="56"/>
        <v>PESQUISA BÁSICA;ORGANISMO DE NORMALIZAÇÃO OU EQUIVALENTE;MICRO OU PEQUENO;PÚBLICA;NÃO</v>
      </c>
      <c r="G1840" s="616" t="s">
        <v>1567</v>
      </c>
      <c r="H1840" s="617" t="str">
        <f t="shared" si="57"/>
        <v>O CAMPO A.8 NÃO PODE SER PREENCHIDO SE A INFORMAÇÃO DO CAMPO A.7 FOR DIFERENTE DE"EMPRESA BRASILEIRA".</v>
      </c>
    </row>
    <row r="1841" spans="1:8" ht="12" x14ac:dyDescent="0.3">
      <c r="A1841" s="614" t="s">
        <v>20</v>
      </c>
      <c r="B1841" s="614" t="s">
        <v>254</v>
      </c>
      <c r="C1841" s="614" t="s">
        <v>261</v>
      </c>
      <c r="D1841" s="614" t="s">
        <v>250</v>
      </c>
      <c r="E1841" s="614" t="s">
        <v>2354</v>
      </c>
      <c r="F1841" s="615" t="str">
        <f t="shared" si="56"/>
        <v>PESQUISA BÁSICA;ORGANISMO DE NORMALIZAÇÃO OU EQUIVALENTE;MICRO OU PEQUENO;PÚBLICA;</v>
      </c>
      <c r="G1841" s="616" t="s">
        <v>1567</v>
      </c>
      <c r="H1841" s="617" t="str">
        <f t="shared" si="57"/>
        <v>O CAMPO A.8 NÃO PODE SER PREENCHIDO SE A INFORMAÇÃO DO CAMPO A.7 FOR DIFERENTE DE"EMPRESA BRASILEIRA".</v>
      </c>
    </row>
    <row r="1842" spans="1:8" ht="12" x14ac:dyDescent="0.3">
      <c r="A1842" s="614" t="s">
        <v>20</v>
      </c>
      <c r="B1842" s="614" t="s">
        <v>254</v>
      </c>
      <c r="C1842" s="614" t="s">
        <v>261</v>
      </c>
      <c r="D1842" s="614" t="s">
        <v>251</v>
      </c>
      <c r="E1842" s="614" t="s">
        <v>3</v>
      </c>
      <c r="F1842" s="615" t="str">
        <f t="shared" si="56"/>
        <v>PESQUISA BÁSICA;ORGANISMO DE NORMALIZAÇÃO OU EQUIVALENTE;MICRO OU PEQUENO;PRIVADA;SIM</v>
      </c>
      <c r="G1842" s="616" t="s">
        <v>1567</v>
      </c>
      <c r="H1842" s="617" t="str">
        <f t="shared" si="57"/>
        <v>O CAMPO A.8 NÃO PODE SER PREENCHIDO SE A INFORMAÇÃO DO CAMPO A.7 FOR DIFERENTE DE"EMPRESA BRASILEIRA".</v>
      </c>
    </row>
    <row r="1843" spans="1:8" ht="12" x14ac:dyDescent="0.3">
      <c r="A1843" s="614" t="s">
        <v>20</v>
      </c>
      <c r="B1843" s="614" t="s">
        <v>254</v>
      </c>
      <c r="C1843" s="614" t="s">
        <v>261</v>
      </c>
      <c r="D1843" s="614" t="s">
        <v>251</v>
      </c>
      <c r="E1843" s="614" t="s">
        <v>4</v>
      </c>
      <c r="F1843" s="615" t="str">
        <f t="shared" si="56"/>
        <v>PESQUISA BÁSICA;ORGANISMO DE NORMALIZAÇÃO OU EQUIVALENTE;MICRO OU PEQUENO;PRIVADA;NÃO</v>
      </c>
      <c r="G1843" s="616" t="s">
        <v>1567</v>
      </c>
      <c r="H1843" s="617" t="str">
        <f t="shared" si="57"/>
        <v>O CAMPO A.8 NÃO PODE SER PREENCHIDO SE A INFORMAÇÃO DO CAMPO A.7 FOR DIFERENTE DE"EMPRESA BRASILEIRA".</v>
      </c>
    </row>
    <row r="1844" spans="1:8" ht="12" x14ac:dyDescent="0.3">
      <c r="A1844" s="614" t="s">
        <v>20</v>
      </c>
      <c r="B1844" s="614" t="s">
        <v>254</v>
      </c>
      <c r="C1844" s="614" t="s">
        <v>261</v>
      </c>
      <c r="D1844" s="614" t="s">
        <v>251</v>
      </c>
      <c r="E1844" s="614" t="s">
        <v>2354</v>
      </c>
      <c r="F1844" s="615" t="str">
        <f t="shared" si="56"/>
        <v>PESQUISA BÁSICA;ORGANISMO DE NORMALIZAÇÃO OU EQUIVALENTE;MICRO OU PEQUENO;PRIVADA;</v>
      </c>
      <c r="G1844" s="616" t="s">
        <v>1567</v>
      </c>
      <c r="H1844" s="617" t="str">
        <f t="shared" si="57"/>
        <v>O CAMPO A.8 NÃO PODE SER PREENCHIDO SE A INFORMAÇÃO DO CAMPO A.7 FOR DIFERENTE DE"EMPRESA BRASILEIRA".</v>
      </c>
    </row>
    <row r="1845" spans="1:8" ht="12" x14ac:dyDescent="0.3">
      <c r="A1845" s="614" t="s">
        <v>20</v>
      </c>
      <c r="B1845" s="614" t="s">
        <v>254</v>
      </c>
      <c r="C1845" s="614" t="s">
        <v>261</v>
      </c>
      <c r="D1845" s="614" t="s">
        <v>2354</v>
      </c>
      <c r="E1845" s="614" t="s">
        <v>3</v>
      </c>
      <c r="F1845" s="615" t="str">
        <f t="shared" si="56"/>
        <v>PESQUISA BÁSICA;ORGANISMO DE NORMALIZAÇÃO OU EQUIVALENTE;MICRO OU PEQUENO;;SIM</v>
      </c>
      <c r="G1845" s="616" t="s">
        <v>1567</v>
      </c>
      <c r="H1845" s="617" t="str">
        <f t="shared" si="57"/>
        <v>O CAMPO A.8 NÃO PODE SER PREENCHIDO SE A INFORMAÇÃO DO CAMPO A.7 FOR DIFERENTE DE"EMPRESA BRASILEIRA".</v>
      </c>
    </row>
    <row r="1846" spans="1:8" ht="12" x14ac:dyDescent="0.3">
      <c r="A1846" s="614" t="s">
        <v>20</v>
      </c>
      <c r="B1846" s="614" t="s">
        <v>254</v>
      </c>
      <c r="C1846" s="614" t="s">
        <v>261</v>
      </c>
      <c r="D1846" s="614" t="s">
        <v>2354</v>
      </c>
      <c r="E1846" s="614" t="s">
        <v>4</v>
      </c>
      <c r="F1846" s="615" t="str">
        <f t="shared" si="56"/>
        <v>PESQUISA BÁSICA;ORGANISMO DE NORMALIZAÇÃO OU EQUIVALENTE;MICRO OU PEQUENO;;NÃO</v>
      </c>
      <c r="G1846" s="616" t="s">
        <v>1567</v>
      </c>
      <c r="H1846" s="617" t="str">
        <f t="shared" si="57"/>
        <v>O CAMPO A.8 NÃO PODE SER PREENCHIDO SE A INFORMAÇÃO DO CAMPO A.7 FOR DIFERENTE DE"EMPRESA BRASILEIRA".</v>
      </c>
    </row>
    <row r="1847" spans="1:8" ht="12" x14ac:dyDescent="0.3">
      <c r="A1847" s="614" t="s">
        <v>20</v>
      </c>
      <c r="B1847" s="614" t="s">
        <v>254</v>
      </c>
      <c r="C1847" s="614" t="s">
        <v>261</v>
      </c>
      <c r="D1847" s="614" t="s">
        <v>2354</v>
      </c>
      <c r="E1847" s="614" t="s">
        <v>2354</v>
      </c>
      <c r="F1847" s="615" t="str">
        <f t="shared" si="56"/>
        <v>PESQUISA BÁSICA;ORGANISMO DE NORMALIZAÇÃO OU EQUIVALENTE;MICRO OU PEQUENO;;</v>
      </c>
      <c r="G1847" s="616" t="s">
        <v>1567</v>
      </c>
      <c r="H1847" s="617" t="str">
        <f t="shared" si="57"/>
        <v>O CAMPO A.8 NÃO PODE SER PREENCHIDO SE A INFORMAÇÃO DO CAMPO A.7 FOR DIFERENTE DE"EMPRESA BRASILEIRA".</v>
      </c>
    </row>
    <row r="1848" spans="1:8" ht="12" x14ac:dyDescent="0.3">
      <c r="A1848" s="614" t="s">
        <v>20</v>
      </c>
      <c r="B1848" s="614" t="s">
        <v>254</v>
      </c>
      <c r="C1848" s="614" t="s">
        <v>243</v>
      </c>
      <c r="D1848" s="614" t="s">
        <v>250</v>
      </c>
      <c r="E1848" s="614" t="s">
        <v>3</v>
      </c>
      <c r="F1848" s="615" t="str">
        <f t="shared" si="56"/>
        <v>PESQUISA BÁSICA;ORGANISMO DE NORMALIZAÇÃO OU EQUIVALENTE;MÉDIO;PÚBLICA;SIM</v>
      </c>
      <c r="G1848" s="616" t="s">
        <v>1567</v>
      </c>
      <c r="H1848" s="617" t="str">
        <f t="shared" si="57"/>
        <v>O CAMPO A.8 NÃO PODE SER PREENCHIDO SE A INFORMAÇÃO DO CAMPO A.7 FOR DIFERENTE DE"EMPRESA BRASILEIRA".</v>
      </c>
    </row>
    <row r="1849" spans="1:8" ht="12" x14ac:dyDescent="0.3">
      <c r="A1849" s="614" t="s">
        <v>20</v>
      </c>
      <c r="B1849" s="614" t="s">
        <v>254</v>
      </c>
      <c r="C1849" s="614" t="s">
        <v>243</v>
      </c>
      <c r="D1849" s="614" t="s">
        <v>250</v>
      </c>
      <c r="E1849" s="614" t="s">
        <v>4</v>
      </c>
      <c r="F1849" s="615" t="str">
        <f t="shared" si="56"/>
        <v>PESQUISA BÁSICA;ORGANISMO DE NORMALIZAÇÃO OU EQUIVALENTE;MÉDIO;PÚBLICA;NÃO</v>
      </c>
      <c r="G1849" s="616" t="s">
        <v>1567</v>
      </c>
      <c r="H1849" s="617" t="str">
        <f t="shared" si="57"/>
        <v>O CAMPO A.8 NÃO PODE SER PREENCHIDO SE A INFORMAÇÃO DO CAMPO A.7 FOR DIFERENTE DE"EMPRESA BRASILEIRA".</v>
      </c>
    </row>
    <row r="1850" spans="1:8" ht="12" x14ac:dyDescent="0.3">
      <c r="A1850" s="614" t="s">
        <v>20</v>
      </c>
      <c r="B1850" s="614" t="s">
        <v>254</v>
      </c>
      <c r="C1850" s="614" t="s">
        <v>243</v>
      </c>
      <c r="D1850" s="614" t="s">
        <v>250</v>
      </c>
      <c r="E1850" s="614" t="s">
        <v>2354</v>
      </c>
      <c r="F1850" s="615" t="str">
        <f t="shared" si="56"/>
        <v>PESQUISA BÁSICA;ORGANISMO DE NORMALIZAÇÃO OU EQUIVALENTE;MÉDIO;PÚBLICA;</v>
      </c>
      <c r="G1850" s="616" t="s">
        <v>1567</v>
      </c>
      <c r="H1850" s="617" t="str">
        <f t="shared" si="57"/>
        <v>O CAMPO A.8 NÃO PODE SER PREENCHIDO SE A INFORMAÇÃO DO CAMPO A.7 FOR DIFERENTE DE"EMPRESA BRASILEIRA".</v>
      </c>
    </row>
    <row r="1851" spans="1:8" ht="12" x14ac:dyDescent="0.3">
      <c r="A1851" s="614" t="s">
        <v>20</v>
      </c>
      <c r="B1851" s="614" t="s">
        <v>254</v>
      </c>
      <c r="C1851" s="614" t="s">
        <v>243</v>
      </c>
      <c r="D1851" s="614" t="s">
        <v>251</v>
      </c>
      <c r="E1851" s="614" t="s">
        <v>3</v>
      </c>
      <c r="F1851" s="615" t="str">
        <f t="shared" si="56"/>
        <v>PESQUISA BÁSICA;ORGANISMO DE NORMALIZAÇÃO OU EQUIVALENTE;MÉDIO;PRIVADA;SIM</v>
      </c>
      <c r="G1851" s="616" t="s">
        <v>1567</v>
      </c>
      <c r="H1851" s="617" t="str">
        <f t="shared" si="57"/>
        <v>O CAMPO A.8 NÃO PODE SER PREENCHIDO SE A INFORMAÇÃO DO CAMPO A.7 FOR DIFERENTE DE"EMPRESA BRASILEIRA".</v>
      </c>
    </row>
    <row r="1852" spans="1:8" ht="12" x14ac:dyDescent="0.3">
      <c r="A1852" s="614" t="s">
        <v>20</v>
      </c>
      <c r="B1852" s="614" t="s">
        <v>254</v>
      </c>
      <c r="C1852" s="614" t="s">
        <v>243</v>
      </c>
      <c r="D1852" s="614" t="s">
        <v>251</v>
      </c>
      <c r="E1852" s="614" t="s">
        <v>4</v>
      </c>
      <c r="F1852" s="615" t="str">
        <f t="shared" si="56"/>
        <v>PESQUISA BÁSICA;ORGANISMO DE NORMALIZAÇÃO OU EQUIVALENTE;MÉDIO;PRIVADA;NÃO</v>
      </c>
      <c r="G1852" s="616" t="s">
        <v>1567</v>
      </c>
      <c r="H1852" s="617" t="str">
        <f t="shared" si="57"/>
        <v>O CAMPO A.8 NÃO PODE SER PREENCHIDO SE A INFORMAÇÃO DO CAMPO A.7 FOR DIFERENTE DE"EMPRESA BRASILEIRA".</v>
      </c>
    </row>
    <row r="1853" spans="1:8" ht="12" x14ac:dyDescent="0.3">
      <c r="A1853" s="614" t="s">
        <v>20</v>
      </c>
      <c r="B1853" s="614" t="s">
        <v>254</v>
      </c>
      <c r="C1853" s="614" t="s">
        <v>243</v>
      </c>
      <c r="D1853" s="614" t="s">
        <v>251</v>
      </c>
      <c r="E1853" s="614" t="s">
        <v>2354</v>
      </c>
      <c r="F1853" s="615" t="str">
        <f t="shared" si="56"/>
        <v>PESQUISA BÁSICA;ORGANISMO DE NORMALIZAÇÃO OU EQUIVALENTE;MÉDIO;PRIVADA;</v>
      </c>
      <c r="G1853" s="616" t="s">
        <v>1567</v>
      </c>
      <c r="H1853" s="617" t="str">
        <f t="shared" si="57"/>
        <v>O CAMPO A.8 NÃO PODE SER PREENCHIDO SE A INFORMAÇÃO DO CAMPO A.7 FOR DIFERENTE DE"EMPRESA BRASILEIRA".</v>
      </c>
    </row>
    <row r="1854" spans="1:8" ht="12" x14ac:dyDescent="0.3">
      <c r="A1854" s="614" t="s">
        <v>20</v>
      </c>
      <c r="B1854" s="614" t="s">
        <v>254</v>
      </c>
      <c r="C1854" s="614" t="s">
        <v>243</v>
      </c>
      <c r="D1854" s="614" t="s">
        <v>2354</v>
      </c>
      <c r="E1854" s="614" t="s">
        <v>3</v>
      </c>
      <c r="F1854" s="615" t="str">
        <f t="shared" si="56"/>
        <v>PESQUISA BÁSICA;ORGANISMO DE NORMALIZAÇÃO OU EQUIVALENTE;MÉDIO;;SIM</v>
      </c>
      <c r="G1854" s="616" t="s">
        <v>1567</v>
      </c>
      <c r="H1854" s="617" t="str">
        <f t="shared" si="57"/>
        <v>O CAMPO A.8 NÃO PODE SER PREENCHIDO SE A INFORMAÇÃO DO CAMPO A.7 FOR DIFERENTE DE"EMPRESA BRASILEIRA".</v>
      </c>
    </row>
    <row r="1855" spans="1:8" ht="12" x14ac:dyDescent="0.3">
      <c r="A1855" s="614" t="s">
        <v>20</v>
      </c>
      <c r="B1855" s="614" t="s">
        <v>254</v>
      </c>
      <c r="C1855" s="614" t="s">
        <v>243</v>
      </c>
      <c r="D1855" s="614" t="s">
        <v>2354</v>
      </c>
      <c r="E1855" s="614" t="s">
        <v>4</v>
      </c>
      <c r="F1855" s="615" t="str">
        <f t="shared" si="56"/>
        <v>PESQUISA BÁSICA;ORGANISMO DE NORMALIZAÇÃO OU EQUIVALENTE;MÉDIO;;NÃO</v>
      </c>
      <c r="G1855" s="616" t="s">
        <v>1567</v>
      </c>
      <c r="H1855" s="617" t="str">
        <f t="shared" si="57"/>
        <v>O CAMPO A.8 NÃO PODE SER PREENCHIDO SE A INFORMAÇÃO DO CAMPO A.7 FOR DIFERENTE DE"EMPRESA BRASILEIRA".</v>
      </c>
    </row>
    <row r="1856" spans="1:8" ht="12" x14ac:dyDescent="0.3">
      <c r="A1856" s="614" t="s">
        <v>20</v>
      </c>
      <c r="B1856" s="614" t="s">
        <v>254</v>
      </c>
      <c r="C1856" s="614" t="s">
        <v>243</v>
      </c>
      <c r="D1856" s="614" t="s">
        <v>2354</v>
      </c>
      <c r="E1856" s="614" t="s">
        <v>2354</v>
      </c>
      <c r="F1856" s="615" t="str">
        <f t="shared" si="56"/>
        <v>PESQUISA BÁSICA;ORGANISMO DE NORMALIZAÇÃO OU EQUIVALENTE;MÉDIO;;</v>
      </c>
      <c r="G1856" s="616" t="s">
        <v>1567</v>
      </c>
      <c r="H1856" s="617" t="str">
        <f t="shared" si="57"/>
        <v>O CAMPO A.8 NÃO PODE SER PREENCHIDO SE A INFORMAÇÃO DO CAMPO A.7 FOR DIFERENTE DE"EMPRESA BRASILEIRA".</v>
      </c>
    </row>
    <row r="1857" spans="1:8" ht="12" x14ac:dyDescent="0.3">
      <c r="A1857" s="614" t="s">
        <v>20</v>
      </c>
      <c r="B1857" s="614" t="s">
        <v>254</v>
      </c>
      <c r="C1857" s="614" t="s">
        <v>244</v>
      </c>
      <c r="D1857" s="614" t="s">
        <v>250</v>
      </c>
      <c r="E1857" s="614" t="s">
        <v>3</v>
      </c>
      <c r="F1857" s="615" t="str">
        <f t="shared" si="56"/>
        <v>PESQUISA BÁSICA;ORGANISMO DE NORMALIZAÇÃO OU EQUIVALENTE;GRANDE;PÚBLICA;SIM</v>
      </c>
      <c r="G1857" s="616" t="s">
        <v>1567</v>
      </c>
      <c r="H1857" s="617" t="str">
        <f t="shared" si="57"/>
        <v>O CAMPO A.8 NÃO PODE SER PREENCHIDO SE A INFORMAÇÃO DO CAMPO A.7 FOR DIFERENTE DE"EMPRESA BRASILEIRA".</v>
      </c>
    </row>
    <row r="1858" spans="1:8" ht="12" x14ac:dyDescent="0.3">
      <c r="A1858" s="614" t="s">
        <v>20</v>
      </c>
      <c r="B1858" s="614" t="s">
        <v>254</v>
      </c>
      <c r="C1858" s="614" t="s">
        <v>244</v>
      </c>
      <c r="D1858" s="614" t="s">
        <v>250</v>
      </c>
      <c r="E1858" s="614" t="s">
        <v>4</v>
      </c>
      <c r="F1858" s="615" t="str">
        <f t="shared" si="56"/>
        <v>PESQUISA BÁSICA;ORGANISMO DE NORMALIZAÇÃO OU EQUIVALENTE;GRANDE;PÚBLICA;NÃO</v>
      </c>
      <c r="G1858" s="616" t="s">
        <v>1567</v>
      </c>
      <c r="H1858" s="617" t="str">
        <f t="shared" si="57"/>
        <v>O CAMPO A.8 NÃO PODE SER PREENCHIDO SE A INFORMAÇÃO DO CAMPO A.7 FOR DIFERENTE DE"EMPRESA BRASILEIRA".</v>
      </c>
    </row>
    <row r="1859" spans="1:8" ht="12" x14ac:dyDescent="0.3">
      <c r="A1859" s="614" t="s">
        <v>20</v>
      </c>
      <c r="B1859" s="614" t="s">
        <v>254</v>
      </c>
      <c r="C1859" s="614" t="s">
        <v>244</v>
      </c>
      <c r="D1859" s="614" t="s">
        <v>250</v>
      </c>
      <c r="E1859" s="614" t="s">
        <v>2354</v>
      </c>
      <c r="F1859" s="615" t="str">
        <f t="shared" ref="F1859:F1922" si="58">CONCATENATE(A1859,";",B1859,";",C1859,";",D1859,";",E1859)</f>
        <v>PESQUISA BÁSICA;ORGANISMO DE NORMALIZAÇÃO OU EQUIVALENTE;GRANDE;PÚBLICA;</v>
      </c>
      <c r="G1859" s="616" t="s">
        <v>1567</v>
      </c>
      <c r="H1859" s="617" t="str">
        <f t="shared" ref="H1859:H1922" si="59">IF(AND(B1859=$J$7,C1859=""),$K$12,IF(AND(B1859&lt;&gt;$J$7,C1859&lt;&gt;""),$K$13,IF(AND(B1859=$J$5,D1859=""),$K$14,IF(AND(B1859&lt;&gt;$J$5,D1859&lt;&gt;""),$K$15,IF(AND(B1859=$J$5,D1859=$M$6,E1859=""),$K$16,IF(AND(OR(B1859&lt;&gt;$J$5,D1859&lt;&gt;$M$6),E1859&lt;&gt;""),$K$17,IF(G1859="N",$K$18,"")))))))</f>
        <v>O CAMPO A.8 NÃO PODE SER PREENCHIDO SE A INFORMAÇÃO DO CAMPO A.7 FOR DIFERENTE DE"EMPRESA BRASILEIRA".</v>
      </c>
    </row>
    <row r="1860" spans="1:8" ht="12" x14ac:dyDescent="0.3">
      <c r="A1860" s="614" t="s">
        <v>20</v>
      </c>
      <c r="B1860" s="614" t="s">
        <v>254</v>
      </c>
      <c r="C1860" s="614" t="s">
        <v>244</v>
      </c>
      <c r="D1860" s="614" t="s">
        <v>251</v>
      </c>
      <c r="E1860" s="614" t="s">
        <v>3</v>
      </c>
      <c r="F1860" s="615" t="str">
        <f t="shared" si="58"/>
        <v>PESQUISA BÁSICA;ORGANISMO DE NORMALIZAÇÃO OU EQUIVALENTE;GRANDE;PRIVADA;SIM</v>
      </c>
      <c r="G1860" s="616" t="s">
        <v>1567</v>
      </c>
      <c r="H1860" s="617" t="str">
        <f t="shared" si="59"/>
        <v>O CAMPO A.8 NÃO PODE SER PREENCHIDO SE A INFORMAÇÃO DO CAMPO A.7 FOR DIFERENTE DE"EMPRESA BRASILEIRA".</v>
      </c>
    </row>
    <row r="1861" spans="1:8" ht="12" x14ac:dyDescent="0.3">
      <c r="A1861" s="614" t="s">
        <v>20</v>
      </c>
      <c r="B1861" s="614" t="s">
        <v>254</v>
      </c>
      <c r="C1861" s="614" t="s">
        <v>244</v>
      </c>
      <c r="D1861" s="614" t="s">
        <v>251</v>
      </c>
      <c r="E1861" s="614" t="s">
        <v>4</v>
      </c>
      <c r="F1861" s="615" t="str">
        <f t="shared" si="58"/>
        <v>PESQUISA BÁSICA;ORGANISMO DE NORMALIZAÇÃO OU EQUIVALENTE;GRANDE;PRIVADA;NÃO</v>
      </c>
      <c r="G1861" s="616" t="s">
        <v>1567</v>
      </c>
      <c r="H1861" s="617" t="str">
        <f t="shared" si="59"/>
        <v>O CAMPO A.8 NÃO PODE SER PREENCHIDO SE A INFORMAÇÃO DO CAMPO A.7 FOR DIFERENTE DE"EMPRESA BRASILEIRA".</v>
      </c>
    </row>
    <row r="1862" spans="1:8" ht="12" x14ac:dyDescent="0.3">
      <c r="A1862" s="614" t="s">
        <v>20</v>
      </c>
      <c r="B1862" s="614" t="s">
        <v>254</v>
      </c>
      <c r="C1862" s="614" t="s">
        <v>244</v>
      </c>
      <c r="D1862" s="614" t="s">
        <v>251</v>
      </c>
      <c r="E1862" s="614" t="s">
        <v>2354</v>
      </c>
      <c r="F1862" s="615" t="str">
        <f t="shared" si="58"/>
        <v>PESQUISA BÁSICA;ORGANISMO DE NORMALIZAÇÃO OU EQUIVALENTE;GRANDE;PRIVADA;</v>
      </c>
      <c r="G1862" s="616" t="s">
        <v>1567</v>
      </c>
      <c r="H1862" s="617" t="str">
        <f t="shared" si="59"/>
        <v>O CAMPO A.8 NÃO PODE SER PREENCHIDO SE A INFORMAÇÃO DO CAMPO A.7 FOR DIFERENTE DE"EMPRESA BRASILEIRA".</v>
      </c>
    </row>
    <row r="1863" spans="1:8" ht="12" x14ac:dyDescent="0.3">
      <c r="A1863" s="614" t="s">
        <v>20</v>
      </c>
      <c r="B1863" s="614" t="s">
        <v>254</v>
      </c>
      <c r="C1863" s="614" t="s">
        <v>244</v>
      </c>
      <c r="D1863" s="614" t="s">
        <v>2354</v>
      </c>
      <c r="E1863" s="614" t="s">
        <v>3</v>
      </c>
      <c r="F1863" s="615" t="str">
        <f t="shared" si="58"/>
        <v>PESQUISA BÁSICA;ORGANISMO DE NORMALIZAÇÃO OU EQUIVALENTE;GRANDE;;SIM</v>
      </c>
      <c r="G1863" s="616" t="s">
        <v>1567</v>
      </c>
      <c r="H1863" s="617" t="str">
        <f t="shared" si="59"/>
        <v>O CAMPO A.8 NÃO PODE SER PREENCHIDO SE A INFORMAÇÃO DO CAMPO A.7 FOR DIFERENTE DE"EMPRESA BRASILEIRA".</v>
      </c>
    </row>
    <row r="1864" spans="1:8" ht="12" x14ac:dyDescent="0.3">
      <c r="A1864" s="614" t="s">
        <v>20</v>
      </c>
      <c r="B1864" s="614" t="s">
        <v>254</v>
      </c>
      <c r="C1864" s="614" t="s">
        <v>244</v>
      </c>
      <c r="D1864" s="614" t="s">
        <v>2354</v>
      </c>
      <c r="E1864" s="614" t="s">
        <v>4</v>
      </c>
      <c r="F1864" s="615" t="str">
        <f t="shared" si="58"/>
        <v>PESQUISA BÁSICA;ORGANISMO DE NORMALIZAÇÃO OU EQUIVALENTE;GRANDE;;NÃO</v>
      </c>
      <c r="G1864" s="616" t="s">
        <v>1567</v>
      </c>
      <c r="H1864" s="617" t="str">
        <f t="shared" si="59"/>
        <v>O CAMPO A.8 NÃO PODE SER PREENCHIDO SE A INFORMAÇÃO DO CAMPO A.7 FOR DIFERENTE DE"EMPRESA BRASILEIRA".</v>
      </c>
    </row>
    <row r="1865" spans="1:8" ht="12" x14ac:dyDescent="0.3">
      <c r="A1865" s="614" t="s">
        <v>20</v>
      </c>
      <c r="B1865" s="614" t="s">
        <v>254</v>
      </c>
      <c r="C1865" s="614" t="s">
        <v>244</v>
      </c>
      <c r="D1865" s="614" t="s">
        <v>2354</v>
      </c>
      <c r="E1865" s="614" t="s">
        <v>2354</v>
      </c>
      <c r="F1865" s="615" t="str">
        <f t="shared" si="58"/>
        <v>PESQUISA BÁSICA;ORGANISMO DE NORMALIZAÇÃO OU EQUIVALENTE;GRANDE;;</v>
      </c>
      <c r="G1865" s="616" t="s">
        <v>1567</v>
      </c>
      <c r="H1865" s="617" t="str">
        <f t="shared" si="59"/>
        <v>O CAMPO A.8 NÃO PODE SER PREENCHIDO SE A INFORMAÇÃO DO CAMPO A.7 FOR DIFERENTE DE"EMPRESA BRASILEIRA".</v>
      </c>
    </row>
    <row r="1866" spans="1:8" ht="12" x14ac:dyDescent="0.3">
      <c r="A1866" s="614" t="s">
        <v>20</v>
      </c>
      <c r="B1866" s="614" t="s">
        <v>254</v>
      </c>
      <c r="C1866" s="614" t="s">
        <v>2354</v>
      </c>
      <c r="D1866" s="614" t="s">
        <v>250</v>
      </c>
      <c r="E1866" s="614" t="s">
        <v>3</v>
      </c>
      <c r="F1866" s="615" t="str">
        <f t="shared" si="58"/>
        <v>PESQUISA BÁSICA;ORGANISMO DE NORMALIZAÇÃO OU EQUIVALENTE;;PÚBLICA;SIM</v>
      </c>
      <c r="G1866" s="616" t="s">
        <v>1567</v>
      </c>
      <c r="H1866" s="617" t="str">
        <f t="shared" si="59"/>
        <v>O CAMPO A.10 NÃO PODE SER PREENCHIDO SE A INFORMAÇÃO DO CAMPO A.7 FOR DIFERENTE DE"INSTITUIÇÃO CREDENCIADA".</v>
      </c>
    </row>
    <row r="1867" spans="1:8" ht="12" x14ac:dyDescent="0.3">
      <c r="A1867" s="614" t="s">
        <v>20</v>
      </c>
      <c r="B1867" s="614" t="s">
        <v>254</v>
      </c>
      <c r="C1867" s="614" t="s">
        <v>2354</v>
      </c>
      <c r="D1867" s="614" t="s">
        <v>250</v>
      </c>
      <c r="E1867" s="614" t="s">
        <v>4</v>
      </c>
      <c r="F1867" s="615" t="str">
        <f t="shared" si="58"/>
        <v>PESQUISA BÁSICA;ORGANISMO DE NORMALIZAÇÃO OU EQUIVALENTE;;PÚBLICA;NÃO</v>
      </c>
      <c r="G1867" s="616" t="s">
        <v>1567</v>
      </c>
      <c r="H1867" s="617" t="str">
        <f t="shared" si="59"/>
        <v>O CAMPO A.10 NÃO PODE SER PREENCHIDO SE A INFORMAÇÃO DO CAMPO A.7 FOR DIFERENTE DE"INSTITUIÇÃO CREDENCIADA".</v>
      </c>
    </row>
    <row r="1868" spans="1:8" ht="12" x14ac:dyDescent="0.3">
      <c r="A1868" s="614" t="s">
        <v>20</v>
      </c>
      <c r="B1868" s="614" t="s">
        <v>254</v>
      </c>
      <c r="C1868" s="614" t="s">
        <v>2354</v>
      </c>
      <c r="D1868" s="614" t="s">
        <v>250</v>
      </c>
      <c r="E1868" s="614" t="s">
        <v>2354</v>
      </c>
      <c r="F1868" s="615" t="str">
        <f t="shared" si="58"/>
        <v>PESQUISA BÁSICA;ORGANISMO DE NORMALIZAÇÃO OU EQUIVALENTE;;PÚBLICA;</v>
      </c>
      <c r="G1868" s="616" t="s">
        <v>1567</v>
      </c>
      <c r="H1868" s="617" t="str">
        <f t="shared" si="59"/>
        <v>O CAMPO A.10 NÃO PODE SER PREENCHIDO SE A INFORMAÇÃO DO CAMPO A.7 FOR DIFERENTE DE"INSTITUIÇÃO CREDENCIADA".</v>
      </c>
    </row>
    <row r="1869" spans="1:8" ht="12" x14ac:dyDescent="0.3">
      <c r="A1869" s="614" t="s">
        <v>20</v>
      </c>
      <c r="B1869" s="614" t="s">
        <v>254</v>
      </c>
      <c r="C1869" s="614" t="s">
        <v>2354</v>
      </c>
      <c r="D1869" s="614" t="s">
        <v>251</v>
      </c>
      <c r="E1869" s="614" t="s">
        <v>3</v>
      </c>
      <c r="F1869" s="615" t="str">
        <f t="shared" si="58"/>
        <v>PESQUISA BÁSICA;ORGANISMO DE NORMALIZAÇÃO OU EQUIVALENTE;;PRIVADA;SIM</v>
      </c>
      <c r="G1869" s="616" t="s">
        <v>1567</v>
      </c>
      <c r="H1869" s="617" t="str">
        <f t="shared" si="59"/>
        <v>O CAMPO A.10 NÃO PODE SER PREENCHIDO SE A INFORMAÇÃO DO CAMPO A.7 FOR DIFERENTE DE"INSTITUIÇÃO CREDENCIADA".</v>
      </c>
    </row>
    <row r="1870" spans="1:8" ht="12" x14ac:dyDescent="0.3">
      <c r="A1870" s="614" t="s">
        <v>20</v>
      </c>
      <c r="B1870" s="614" t="s">
        <v>254</v>
      </c>
      <c r="C1870" s="614" t="s">
        <v>2354</v>
      </c>
      <c r="D1870" s="614" t="s">
        <v>251</v>
      </c>
      <c r="E1870" s="614" t="s">
        <v>4</v>
      </c>
      <c r="F1870" s="615" t="str">
        <f t="shared" si="58"/>
        <v>PESQUISA BÁSICA;ORGANISMO DE NORMALIZAÇÃO OU EQUIVALENTE;;PRIVADA;NÃO</v>
      </c>
      <c r="G1870" s="616" t="s">
        <v>1567</v>
      </c>
      <c r="H1870" s="617" t="str">
        <f t="shared" si="59"/>
        <v>O CAMPO A.10 NÃO PODE SER PREENCHIDO SE A INFORMAÇÃO DO CAMPO A.7 FOR DIFERENTE DE"INSTITUIÇÃO CREDENCIADA".</v>
      </c>
    </row>
    <row r="1871" spans="1:8" ht="12" x14ac:dyDescent="0.3">
      <c r="A1871" s="614" t="s">
        <v>20</v>
      </c>
      <c r="B1871" s="614" t="s">
        <v>254</v>
      </c>
      <c r="C1871" s="614" t="s">
        <v>2354</v>
      </c>
      <c r="D1871" s="614" t="s">
        <v>251</v>
      </c>
      <c r="E1871" s="614" t="s">
        <v>2354</v>
      </c>
      <c r="F1871" s="615" t="str">
        <f t="shared" si="58"/>
        <v>PESQUISA BÁSICA;ORGANISMO DE NORMALIZAÇÃO OU EQUIVALENTE;;PRIVADA;</v>
      </c>
      <c r="G1871" s="616" t="s">
        <v>1567</v>
      </c>
      <c r="H1871" s="617" t="str">
        <f t="shared" si="59"/>
        <v>O CAMPO A.10 NÃO PODE SER PREENCHIDO SE A INFORMAÇÃO DO CAMPO A.7 FOR DIFERENTE DE"INSTITUIÇÃO CREDENCIADA".</v>
      </c>
    </row>
    <row r="1872" spans="1:8" ht="12" x14ac:dyDescent="0.3">
      <c r="A1872" s="614" t="s">
        <v>20</v>
      </c>
      <c r="B1872" s="614" t="s">
        <v>254</v>
      </c>
      <c r="C1872" s="614" t="s">
        <v>2354</v>
      </c>
      <c r="D1872" s="614" t="s">
        <v>2354</v>
      </c>
      <c r="E1872" s="614" t="s">
        <v>3</v>
      </c>
      <c r="F1872" s="615" t="str">
        <f t="shared" si="58"/>
        <v>PESQUISA BÁSICA;ORGANISMO DE NORMALIZAÇÃO OU EQUIVALENTE;;;SIM</v>
      </c>
      <c r="G1872" s="616" t="s">
        <v>1567</v>
      </c>
      <c r="H1872" s="617" t="str">
        <f t="shared" si="59"/>
        <v>O CAMPO A.11 NÃO PODE SER PREENCHIDO SE A INFORMAÇÃO DO CAMPO A.7 FOR DIFERENTE DE"INSTITUIÇÃO CREDENCIADA" OU SE A INFIRMAÇÃO DO CAMPO A.10 FOR DIFERENTE DE "PRIVADA".</v>
      </c>
    </row>
    <row r="1873" spans="1:8" ht="12" x14ac:dyDescent="0.3">
      <c r="A1873" s="614" t="s">
        <v>20</v>
      </c>
      <c r="B1873" s="614" t="s">
        <v>254</v>
      </c>
      <c r="C1873" s="614" t="s">
        <v>2354</v>
      </c>
      <c r="D1873" s="614" t="s">
        <v>2354</v>
      </c>
      <c r="E1873" s="614" t="s">
        <v>4</v>
      </c>
      <c r="F1873" s="615" t="str">
        <f t="shared" si="58"/>
        <v>PESQUISA BÁSICA;ORGANISMO DE NORMALIZAÇÃO OU EQUIVALENTE;;;NÃO</v>
      </c>
      <c r="G1873" s="616" t="s">
        <v>1567</v>
      </c>
      <c r="H1873" s="617" t="str">
        <f t="shared" si="59"/>
        <v>O CAMPO A.11 NÃO PODE SER PREENCHIDO SE A INFORMAÇÃO DO CAMPO A.7 FOR DIFERENTE DE"INSTITUIÇÃO CREDENCIADA" OU SE A INFIRMAÇÃO DO CAMPO A.10 FOR DIFERENTE DE "PRIVADA".</v>
      </c>
    </row>
    <row r="1874" spans="1:8" ht="12" x14ac:dyDescent="0.3">
      <c r="A1874" s="614" t="s">
        <v>20</v>
      </c>
      <c r="B1874" s="614" t="s">
        <v>254</v>
      </c>
      <c r="C1874" s="614" t="s">
        <v>2354</v>
      </c>
      <c r="D1874" s="614" t="s">
        <v>2354</v>
      </c>
      <c r="E1874" s="614" t="s">
        <v>2354</v>
      </c>
      <c r="F1874" s="615" t="str">
        <f t="shared" si="58"/>
        <v>PESQUISA BÁSICA;ORGANISMO DE NORMALIZAÇÃO OU EQUIVALENTE;;;</v>
      </c>
      <c r="G1874" s="616" t="s">
        <v>1567</v>
      </c>
      <c r="H1874" s="617" t="str">
        <f t="shared" si="59"/>
        <v>O EXECUTOR INFORMADO NÃO PODE EXECUTAR PROJETOS OU PROGRAMAS COM A QUALIFICAÇÃO SELECIONADA</v>
      </c>
    </row>
    <row r="1875" spans="1:8" ht="12" x14ac:dyDescent="0.3">
      <c r="A1875" s="614" t="s">
        <v>21</v>
      </c>
      <c r="B1875" s="614" t="s">
        <v>254</v>
      </c>
      <c r="C1875" s="614" t="s">
        <v>261</v>
      </c>
      <c r="D1875" s="614" t="s">
        <v>250</v>
      </c>
      <c r="E1875" s="614" t="s">
        <v>3</v>
      </c>
      <c r="F1875" s="615" t="str">
        <f t="shared" si="58"/>
        <v>PESQUISA APLICADA;ORGANISMO DE NORMALIZAÇÃO OU EQUIVALENTE;MICRO OU PEQUENO;PÚBLICA;SIM</v>
      </c>
      <c r="G1875" s="616" t="s">
        <v>1567</v>
      </c>
      <c r="H1875" s="617" t="str">
        <f t="shared" si="59"/>
        <v>O CAMPO A.8 NÃO PODE SER PREENCHIDO SE A INFORMAÇÃO DO CAMPO A.7 FOR DIFERENTE DE"EMPRESA BRASILEIRA".</v>
      </c>
    </row>
    <row r="1876" spans="1:8" ht="12" x14ac:dyDescent="0.3">
      <c r="A1876" s="614" t="s">
        <v>21</v>
      </c>
      <c r="B1876" s="614" t="s">
        <v>254</v>
      </c>
      <c r="C1876" s="614" t="s">
        <v>261</v>
      </c>
      <c r="D1876" s="614" t="s">
        <v>250</v>
      </c>
      <c r="E1876" s="614" t="s">
        <v>4</v>
      </c>
      <c r="F1876" s="615" t="str">
        <f t="shared" si="58"/>
        <v>PESQUISA APLICADA;ORGANISMO DE NORMALIZAÇÃO OU EQUIVALENTE;MICRO OU PEQUENO;PÚBLICA;NÃO</v>
      </c>
      <c r="G1876" s="616" t="s">
        <v>1567</v>
      </c>
      <c r="H1876" s="617" t="str">
        <f t="shared" si="59"/>
        <v>O CAMPO A.8 NÃO PODE SER PREENCHIDO SE A INFORMAÇÃO DO CAMPO A.7 FOR DIFERENTE DE"EMPRESA BRASILEIRA".</v>
      </c>
    </row>
    <row r="1877" spans="1:8" ht="12" x14ac:dyDescent="0.3">
      <c r="A1877" s="614" t="s">
        <v>21</v>
      </c>
      <c r="B1877" s="614" t="s">
        <v>254</v>
      </c>
      <c r="C1877" s="614" t="s">
        <v>261</v>
      </c>
      <c r="D1877" s="614" t="s">
        <v>250</v>
      </c>
      <c r="E1877" s="614" t="s">
        <v>2354</v>
      </c>
      <c r="F1877" s="615" t="str">
        <f t="shared" si="58"/>
        <v>PESQUISA APLICADA;ORGANISMO DE NORMALIZAÇÃO OU EQUIVALENTE;MICRO OU PEQUENO;PÚBLICA;</v>
      </c>
      <c r="G1877" s="616" t="s">
        <v>1567</v>
      </c>
      <c r="H1877" s="617" t="str">
        <f t="shared" si="59"/>
        <v>O CAMPO A.8 NÃO PODE SER PREENCHIDO SE A INFORMAÇÃO DO CAMPO A.7 FOR DIFERENTE DE"EMPRESA BRASILEIRA".</v>
      </c>
    </row>
    <row r="1878" spans="1:8" ht="12" x14ac:dyDescent="0.3">
      <c r="A1878" s="614" t="s">
        <v>21</v>
      </c>
      <c r="B1878" s="614" t="s">
        <v>254</v>
      </c>
      <c r="C1878" s="614" t="s">
        <v>261</v>
      </c>
      <c r="D1878" s="614" t="s">
        <v>251</v>
      </c>
      <c r="E1878" s="614" t="s">
        <v>3</v>
      </c>
      <c r="F1878" s="615" t="str">
        <f t="shared" si="58"/>
        <v>PESQUISA APLICADA;ORGANISMO DE NORMALIZAÇÃO OU EQUIVALENTE;MICRO OU PEQUENO;PRIVADA;SIM</v>
      </c>
      <c r="G1878" s="616" t="s">
        <v>1567</v>
      </c>
      <c r="H1878" s="617" t="str">
        <f t="shared" si="59"/>
        <v>O CAMPO A.8 NÃO PODE SER PREENCHIDO SE A INFORMAÇÃO DO CAMPO A.7 FOR DIFERENTE DE"EMPRESA BRASILEIRA".</v>
      </c>
    </row>
    <row r="1879" spans="1:8" ht="12" x14ac:dyDescent="0.3">
      <c r="A1879" s="614" t="s">
        <v>21</v>
      </c>
      <c r="B1879" s="614" t="s">
        <v>254</v>
      </c>
      <c r="C1879" s="614" t="s">
        <v>261</v>
      </c>
      <c r="D1879" s="614" t="s">
        <v>251</v>
      </c>
      <c r="E1879" s="614" t="s">
        <v>4</v>
      </c>
      <c r="F1879" s="615" t="str">
        <f t="shared" si="58"/>
        <v>PESQUISA APLICADA;ORGANISMO DE NORMALIZAÇÃO OU EQUIVALENTE;MICRO OU PEQUENO;PRIVADA;NÃO</v>
      </c>
      <c r="G1879" s="616" t="s">
        <v>1567</v>
      </c>
      <c r="H1879" s="617" t="str">
        <f t="shared" si="59"/>
        <v>O CAMPO A.8 NÃO PODE SER PREENCHIDO SE A INFORMAÇÃO DO CAMPO A.7 FOR DIFERENTE DE"EMPRESA BRASILEIRA".</v>
      </c>
    </row>
    <row r="1880" spans="1:8" ht="12" x14ac:dyDescent="0.3">
      <c r="A1880" s="614" t="s">
        <v>21</v>
      </c>
      <c r="B1880" s="614" t="s">
        <v>254</v>
      </c>
      <c r="C1880" s="614" t="s">
        <v>261</v>
      </c>
      <c r="D1880" s="614" t="s">
        <v>251</v>
      </c>
      <c r="E1880" s="614" t="s">
        <v>2354</v>
      </c>
      <c r="F1880" s="615" t="str">
        <f t="shared" si="58"/>
        <v>PESQUISA APLICADA;ORGANISMO DE NORMALIZAÇÃO OU EQUIVALENTE;MICRO OU PEQUENO;PRIVADA;</v>
      </c>
      <c r="G1880" s="616" t="s">
        <v>1567</v>
      </c>
      <c r="H1880" s="617" t="str">
        <f t="shared" si="59"/>
        <v>O CAMPO A.8 NÃO PODE SER PREENCHIDO SE A INFORMAÇÃO DO CAMPO A.7 FOR DIFERENTE DE"EMPRESA BRASILEIRA".</v>
      </c>
    </row>
    <row r="1881" spans="1:8" ht="12" x14ac:dyDescent="0.3">
      <c r="A1881" s="614" t="s">
        <v>21</v>
      </c>
      <c r="B1881" s="614" t="s">
        <v>254</v>
      </c>
      <c r="C1881" s="614" t="s">
        <v>261</v>
      </c>
      <c r="D1881" s="614" t="s">
        <v>2354</v>
      </c>
      <c r="E1881" s="614" t="s">
        <v>3</v>
      </c>
      <c r="F1881" s="615" t="str">
        <f t="shared" si="58"/>
        <v>PESQUISA APLICADA;ORGANISMO DE NORMALIZAÇÃO OU EQUIVALENTE;MICRO OU PEQUENO;;SIM</v>
      </c>
      <c r="G1881" s="616" t="s">
        <v>1567</v>
      </c>
      <c r="H1881" s="617" t="str">
        <f t="shared" si="59"/>
        <v>O CAMPO A.8 NÃO PODE SER PREENCHIDO SE A INFORMAÇÃO DO CAMPO A.7 FOR DIFERENTE DE"EMPRESA BRASILEIRA".</v>
      </c>
    </row>
    <row r="1882" spans="1:8" ht="12" x14ac:dyDescent="0.3">
      <c r="A1882" s="614" t="s">
        <v>21</v>
      </c>
      <c r="B1882" s="614" t="s">
        <v>254</v>
      </c>
      <c r="C1882" s="614" t="s">
        <v>261</v>
      </c>
      <c r="D1882" s="614" t="s">
        <v>2354</v>
      </c>
      <c r="E1882" s="614" t="s">
        <v>4</v>
      </c>
      <c r="F1882" s="615" t="str">
        <f t="shared" si="58"/>
        <v>PESQUISA APLICADA;ORGANISMO DE NORMALIZAÇÃO OU EQUIVALENTE;MICRO OU PEQUENO;;NÃO</v>
      </c>
      <c r="G1882" s="616" t="s">
        <v>1567</v>
      </c>
      <c r="H1882" s="617" t="str">
        <f t="shared" si="59"/>
        <v>O CAMPO A.8 NÃO PODE SER PREENCHIDO SE A INFORMAÇÃO DO CAMPO A.7 FOR DIFERENTE DE"EMPRESA BRASILEIRA".</v>
      </c>
    </row>
    <row r="1883" spans="1:8" ht="12" x14ac:dyDescent="0.3">
      <c r="A1883" s="614" t="s">
        <v>21</v>
      </c>
      <c r="B1883" s="614" t="s">
        <v>254</v>
      </c>
      <c r="C1883" s="614" t="s">
        <v>261</v>
      </c>
      <c r="D1883" s="614" t="s">
        <v>2354</v>
      </c>
      <c r="E1883" s="614" t="s">
        <v>2354</v>
      </c>
      <c r="F1883" s="615" t="str">
        <f t="shared" si="58"/>
        <v>PESQUISA APLICADA;ORGANISMO DE NORMALIZAÇÃO OU EQUIVALENTE;MICRO OU PEQUENO;;</v>
      </c>
      <c r="G1883" s="616" t="s">
        <v>1567</v>
      </c>
      <c r="H1883" s="617" t="str">
        <f t="shared" si="59"/>
        <v>O CAMPO A.8 NÃO PODE SER PREENCHIDO SE A INFORMAÇÃO DO CAMPO A.7 FOR DIFERENTE DE"EMPRESA BRASILEIRA".</v>
      </c>
    </row>
    <row r="1884" spans="1:8" ht="12" x14ac:dyDescent="0.3">
      <c r="A1884" s="614" t="s">
        <v>21</v>
      </c>
      <c r="B1884" s="614" t="s">
        <v>254</v>
      </c>
      <c r="C1884" s="614" t="s">
        <v>243</v>
      </c>
      <c r="D1884" s="614" t="s">
        <v>250</v>
      </c>
      <c r="E1884" s="614" t="s">
        <v>3</v>
      </c>
      <c r="F1884" s="615" t="str">
        <f t="shared" si="58"/>
        <v>PESQUISA APLICADA;ORGANISMO DE NORMALIZAÇÃO OU EQUIVALENTE;MÉDIO;PÚBLICA;SIM</v>
      </c>
      <c r="G1884" s="616" t="s">
        <v>1567</v>
      </c>
      <c r="H1884" s="617" t="str">
        <f t="shared" si="59"/>
        <v>O CAMPO A.8 NÃO PODE SER PREENCHIDO SE A INFORMAÇÃO DO CAMPO A.7 FOR DIFERENTE DE"EMPRESA BRASILEIRA".</v>
      </c>
    </row>
    <row r="1885" spans="1:8" ht="12" x14ac:dyDescent="0.3">
      <c r="A1885" s="614" t="s">
        <v>21</v>
      </c>
      <c r="B1885" s="614" t="s">
        <v>254</v>
      </c>
      <c r="C1885" s="614" t="s">
        <v>243</v>
      </c>
      <c r="D1885" s="614" t="s">
        <v>250</v>
      </c>
      <c r="E1885" s="614" t="s">
        <v>4</v>
      </c>
      <c r="F1885" s="615" t="str">
        <f t="shared" si="58"/>
        <v>PESQUISA APLICADA;ORGANISMO DE NORMALIZAÇÃO OU EQUIVALENTE;MÉDIO;PÚBLICA;NÃO</v>
      </c>
      <c r="G1885" s="616" t="s">
        <v>1567</v>
      </c>
      <c r="H1885" s="617" t="str">
        <f t="shared" si="59"/>
        <v>O CAMPO A.8 NÃO PODE SER PREENCHIDO SE A INFORMAÇÃO DO CAMPO A.7 FOR DIFERENTE DE"EMPRESA BRASILEIRA".</v>
      </c>
    </row>
    <row r="1886" spans="1:8" ht="12" x14ac:dyDescent="0.3">
      <c r="A1886" s="614" t="s">
        <v>21</v>
      </c>
      <c r="B1886" s="614" t="s">
        <v>254</v>
      </c>
      <c r="C1886" s="614" t="s">
        <v>243</v>
      </c>
      <c r="D1886" s="614" t="s">
        <v>250</v>
      </c>
      <c r="E1886" s="614" t="s">
        <v>2354</v>
      </c>
      <c r="F1886" s="615" t="str">
        <f t="shared" si="58"/>
        <v>PESQUISA APLICADA;ORGANISMO DE NORMALIZAÇÃO OU EQUIVALENTE;MÉDIO;PÚBLICA;</v>
      </c>
      <c r="G1886" s="616" t="s">
        <v>1567</v>
      </c>
      <c r="H1886" s="617" t="str">
        <f t="shared" si="59"/>
        <v>O CAMPO A.8 NÃO PODE SER PREENCHIDO SE A INFORMAÇÃO DO CAMPO A.7 FOR DIFERENTE DE"EMPRESA BRASILEIRA".</v>
      </c>
    </row>
    <row r="1887" spans="1:8" ht="12" x14ac:dyDescent="0.3">
      <c r="A1887" s="614" t="s">
        <v>21</v>
      </c>
      <c r="B1887" s="614" t="s">
        <v>254</v>
      </c>
      <c r="C1887" s="614" t="s">
        <v>243</v>
      </c>
      <c r="D1887" s="614" t="s">
        <v>251</v>
      </c>
      <c r="E1887" s="614" t="s">
        <v>3</v>
      </c>
      <c r="F1887" s="615" t="str">
        <f t="shared" si="58"/>
        <v>PESQUISA APLICADA;ORGANISMO DE NORMALIZAÇÃO OU EQUIVALENTE;MÉDIO;PRIVADA;SIM</v>
      </c>
      <c r="G1887" s="616" t="s">
        <v>1567</v>
      </c>
      <c r="H1887" s="617" t="str">
        <f t="shared" si="59"/>
        <v>O CAMPO A.8 NÃO PODE SER PREENCHIDO SE A INFORMAÇÃO DO CAMPO A.7 FOR DIFERENTE DE"EMPRESA BRASILEIRA".</v>
      </c>
    </row>
    <row r="1888" spans="1:8" ht="12" x14ac:dyDescent="0.3">
      <c r="A1888" s="614" t="s">
        <v>21</v>
      </c>
      <c r="B1888" s="614" t="s">
        <v>254</v>
      </c>
      <c r="C1888" s="614" t="s">
        <v>243</v>
      </c>
      <c r="D1888" s="614" t="s">
        <v>251</v>
      </c>
      <c r="E1888" s="614" t="s">
        <v>4</v>
      </c>
      <c r="F1888" s="615" t="str">
        <f t="shared" si="58"/>
        <v>PESQUISA APLICADA;ORGANISMO DE NORMALIZAÇÃO OU EQUIVALENTE;MÉDIO;PRIVADA;NÃO</v>
      </c>
      <c r="G1888" s="616" t="s">
        <v>1567</v>
      </c>
      <c r="H1888" s="617" t="str">
        <f t="shared" si="59"/>
        <v>O CAMPO A.8 NÃO PODE SER PREENCHIDO SE A INFORMAÇÃO DO CAMPO A.7 FOR DIFERENTE DE"EMPRESA BRASILEIRA".</v>
      </c>
    </row>
    <row r="1889" spans="1:8" ht="12" x14ac:dyDescent="0.3">
      <c r="A1889" s="614" t="s">
        <v>21</v>
      </c>
      <c r="B1889" s="614" t="s">
        <v>254</v>
      </c>
      <c r="C1889" s="614" t="s">
        <v>243</v>
      </c>
      <c r="D1889" s="614" t="s">
        <v>251</v>
      </c>
      <c r="E1889" s="614" t="s">
        <v>2354</v>
      </c>
      <c r="F1889" s="615" t="str">
        <f t="shared" si="58"/>
        <v>PESQUISA APLICADA;ORGANISMO DE NORMALIZAÇÃO OU EQUIVALENTE;MÉDIO;PRIVADA;</v>
      </c>
      <c r="G1889" s="616" t="s">
        <v>1567</v>
      </c>
      <c r="H1889" s="617" t="str">
        <f t="shared" si="59"/>
        <v>O CAMPO A.8 NÃO PODE SER PREENCHIDO SE A INFORMAÇÃO DO CAMPO A.7 FOR DIFERENTE DE"EMPRESA BRASILEIRA".</v>
      </c>
    </row>
    <row r="1890" spans="1:8" ht="12" x14ac:dyDescent="0.3">
      <c r="A1890" s="614" t="s">
        <v>21</v>
      </c>
      <c r="B1890" s="614" t="s">
        <v>254</v>
      </c>
      <c r="C1890" s="614" t="s">
        <v>243</v>
      </c>
      <c r="D1890" s="614" t="s">
        <v>2354</v>
      </c>
      <c r="E1890" s="614" t="s">
        <v>3</v>
      </c>
      <c r="F1890" s="615" t="str">
        <f t="shared" si="58"/>
        <v>PESQUISA APLICADA;ORGANISMO DE NORMALIZAÇÃO OU EQUIVALENTE;MÉDIO;;SIM</v>
      </c>
      <c r="G1890" s="616" t="s">
        <v>1567</v>
      </c>
      <c r="H1890" s="617" t="str">
        <f t="shared" si="59"/>
        <v>O CAMPO A.8 NÃO PODE SER PREENCHIDO SE A INFORMAÇÃO DO CAMPO A.7 FOR DIFERENTE DE"EMPRESA BRASILEIRA".</v>
      </c>
    </row>
    <row r="1891" spans="1:8" ht="12" x14ac:dyDescent="0.3">
      <c r="A1891" s="614" t="s">
        <v>21</v>
      </c>
      <c r="B1891" s="614" t="s">
        <v>254</v>
      </c>
      <c r="C1891" s="614" t="s">
        <v>243</v>
      </c>
      <c r="D1891" s="614" t="s">
        <v>2354</v>
      </c>
      <c r="E1891" s="614" t="s">
        <v>4</v>
      </c>
      <c r="F1891" s="615" t="str">
        <f t="shared" si="58"/>
        <v>PESQUISA APLICADA;ORGANISMO DE NORMALIZAÇÃO OU EQUIVALENTE;MÉDIO;;NÃO</v>
      </c>
      <c r="G1891" s="616" t="s">
        <v>1567</v>
      </c>
      <c r="H1891" s="617" t="str">
        <f t="shared" si="59"/>
        <v>O CAMPO A.8 NÃO PODE SER PREENCHIDO SE A INFORMAÇÃO DO CAMPO A.7 FOR DIFERENTE DE"EMPRESA BRASILEIRA".</v>
      </c>
    </row>
    <row r="1892" spans="1:8" ht="12" x14ac:dyDescent="0.3">
      <c r="A1892" s="614" t="s">
        <v>21</v>
      </c>
      <c r="B1892" s="614" t="s">
        <v>254</v>
      </c>
      <c r="C1892" s="614" t="s">
        <v>243</v>
      </c>
      <c r="D1892" s="614" t="s">
        <v>2354</v>
      </c>
      <c r="E1892" s="614" t="s">
        <v>2354</v>
      </c>
      <c r="F1892" s="615" t="str">
        <f t="shared" si="58"/>
        <v>PESQUISA APLICADA;ORGANISMO DE NORMALIZAÇÃO OU EQUIVALENTE;MÉDIO;;</v>
      </c>
      <c r="G1892" s="616" t="s">
        <v>1567</v>
      </c>
      <c r="H1892" s="617" t="str">
        <f t="shared" si="59"/>
        <v>O CAMPO A.8 NÃO PODE SER PREENCHIDO SE A INFORMAÇÃO DO CAMPO A.7 FOR DIFERENTE DE"EMPRESA BRASILEIRA".</v>
      </c>
    </row>
    <row r="1893" spans="1:8" ht="12" x14ac:dyDescent="0.3">
      <c r="A1893" s="614" t="s">
        <v>21</v>
      </c>
      <c r="B1893" s="614" t="s">
        <v>254</v>
      </c>
      <c r="C1893" s="614" t="s">
        <v>244</v>
      </c>
      <c r="D1893" s="614" t="s">
        <v>250</v>
      </c>
      <c r="E1893" s="614" t="s">
        <v>3</v>
      </c>
      <c r="F1893" s="615" t="str">
        <f t="shared" si="58"/>
        <v>PESQUISA APLICADA;ORGANISMO DE NORMALIZAÇÃO OU EQUIVALENTE;GRANDE;PÚBLICA;SIM</v>
      </c>
      <c r="G1893" s="616" t="s">
        <v>1567</v>
      </c>
      <c r="H1893" s="617" t="str">
        <f t="shared" si="59"/>
        <v>O CAMPO A.8 NÃO PODE SER PREENCHIDO SE A INFORMAÇÃO DO CAMPO A.7 FOR DIFERENTE DE"EMPRESA BRASILEIRA".</v>
      </c>
    </row>
    <row r="1894" spans="1:8" ht="12" x14ac:dyDescent="0.3">
      <c r="A1894" s="614" t="s">
        <v>21</v>
      </c>
      <c r="B1894" s="614" t="s">
        <v>254</v>
      </c>
      <c r="C1894" s="614" t="s">
        <v>244</v>
      </c>
      <c r="D1894" s="614" t="s">
        <v>250</v>
      </c>
      <c r="E1894" s="614" t="s">
        <v>4</v>
      </c>
      <c r="F1894" s="615" t="str">
        <f t="shared" si="58"/>
        <v>PESQUISA APLICADA;ORGANISMO DE NORMALIZAÇÃO OU EQUIVALENTE;GRANDE;PÚBLICA;NÃO</v>
      </c>
      <c r="G1894" s="616" t="s">
        <v>1567</v>
      </c>
      <c r="H1894" s="617" t="str">
        <f t="shared" si="59"/>
        <v>O CAMPO A.8 NÃO PODE SER PREENCHIDO SE A INFORMAÇÃO DO CAMPO A.7 FOR DIFERENTE DE"EMPRESA BRASILEIRA".</v>
      </c>
    </row>
    <row r="1895" spans="1:8" ht="12" x14ac:dyDescent="0.3">
      <c r="A1895" s="614" t="s">
        <v>21</v>
      </c>
      <c r="B1895" s="614" t="s">
        <v>254</v>
      </c>
      <c r="C1895" s="614" t="s">
        <v>244</v>
      </c>
      <c r="D1895" s="614" t="s">
        <v>250</v>
      </c>
      <c r="E1895" s="614" t="s">
        <v>2354</v>
      </c>
      <c r="F1895" s="615" t="str">
        <f t="shared" si="58"/>
        <v>PESQUISA APLICADA;ORGANISMO DE NORMALIZAÇÃO OU EQUIVALENTE;GRANDE;PÚBLICA;</v>
      </c>
      <c r="G1895" s="616" t="s">
        <v>1567</v>
      </c>
      <c r="H1895" s="617" t="str">
        <f t="shared" si="59"/>
        <v>O CAMPO A.8 NÃO PODE SER PREENCHIDO SE A INFORMAÇÃO DO CAMPO A.7 FOR DIFERENTE DE"EMPRESA BRASILEIRA".</v>
      </c>
    </row>
    <row r="1896" spans="1:8" ht="12" x14ac:dyDescent="0.3">
      <c r="A1896" s="614" t="s">
        <v>21</v>
      </c>
      <c r="B1896" s="614" t="s">
        <v>254</v>
      </c>
      <c r="C1896" s="614" t="s">
        <v>244</v>
      </c>
      <c r="D1896" s="614" t="s">
        <v>251</v>
      </c>
      <c r="E1896" s="614" t="s">
        <v>3</v>
      </c>
      <c r="F1896" s="615" t="str">
        <f t="shared" si="58"/>
        <v>PESQUISA APLICADA;ORGANISMO DE NORMALIZAÇÃO OU EQUIVALENTE;GRANDE;PRIVADA;SIM</v>
      </c>
      <c r="G1896" s="616" t="s">
        <v>1567</v>
      </c>
      <c r="H1896" s="617" t="str">
        <f t="shared" si="59"/>
        <v>O CAMPO A.8 NÃO PODE SER PREENCHIDO SE A INFORMAÇÃO DO CAMPO A.7 FOR DIFERENTE DE"EMPRESA BRASILEIRA".</v>
      </c>
    </row>
    <row r="1897" spans="1:8" ht="12" x14ac:dyDescent="0.3">
      <c r="A1897" s="614" t="s">
        <v>21</v>
      </c>
      <c r="B1897" s="614" t="s">
        <v>254</v>
      </c>
      <c r="C1897" s="614" t="s">
        <v>244</v>
      </c>
      <c r="D1897" s="614" t="s">
        <v>251</v>
      </c>
      <c r="E1897" s="614" t="s">
        <v>4</v>
      </c>
      <c r="F1897" s="615" t="str">
        <f t="shared" si="58"/>
        <v>PESQUISA APLICADA;ORGANISMO DE NORMALIZAÇÃO OU EQUIVALENTE;GRANDE;PRIVADA;NÃO</v>
      </c>
      <c r="G1897" s="616" t="s">
        <v>1567</v>
      </c>
      <c r="H1897" s="617" t="str">
        <f t="shared" si="59"/>
        <v>O CAMPO A.8 NÃO PODE SER PREENCHIDO SE A INFORMAÇÃO DO CAMPO A.7 FOR DIFERENTE DE"EMPRESA BRASILEIRA".</v>
      </c>
    </row>
    <row r="1898" spans="1:8" ht="12" x14ac:dyDescent="0.3">
      <c r="A1898" s="614" t="s">
        <v>21</v>
      </c>
      <c r="B1898" s="614" t="s">
        <v>254</v>
      </c>
      <c r="C1898" s="614" t="s">
        <v>244</v>
      </c>
      <c r="D1898" s="614" t="s">
        <v>251</v>
      </c>
      <c r="E1898" s="614" t="s">
        <v>2354</v>
      </c>
      <c r="F1898" s="615" t="str">
        <f t="shared" si="58"/>
        <v>PESQUISA APLICADA;ORGANISMO DE NORMALIZAÇÃO OU EQUIVALENTE;GRANDE;PRIVADA;</v>
      </c>
      <c r="G1898" s="616" t="s">
        <v>1567</v>
      </c>
      <c r="H1898" s="617" t="str">
        <f t="shared" si="59"/>
        <v>O CAMPO A.8 NÃO PODE SER PREENCHIDO SE A INFORMAÇÃO DO CAMPO A.7 FOR DIFERENTE DE"EMPRESA BRASILEIRA".</v>
      </c>
    </row>
    <row r="1899" spans="1:8" ht="12" x14ac:dyDescent="0.3">
      <c r="A1899" s="614" t="s">
        <v>21</v>
      </c>
      <c r="B1899" s="614" t="s">
        <v>254</v>
      </c>
      <c r="C1899" s="614" t="s">
        <v>244</v>
      </c>
      <c r="D1899" s="614" t="s">
        <v>2354</v>
      </c>
      <c r="E1899" s="614" t="s">
        <v>3</v>
      </c>
      <c r="F1899" s="615" t="str">
        <f t="shared" si="58"/>
        <v>PESQUISA APLICADA;ORGANISMO DE NORMALIZAÇÃO OU EQUIVALENTE;GRANDE;;SIM</v>
      </c>
      <c r="G1899" s="616" t="s">
        <v>1567</v>
      </c>
      <c r="H1899" s="617" t="str">
        <f t="shared" si="59"/>
        <v>O CAMPO A.8 NÃO PODE SER PREENCHIDO SE A INFORMAÇÃO DO CAMPO A.7 FOR DIFERENTE DE"EMPRESA BRASILEIRA".</v>
      </c>
    </row>
    <row r="1900" spans="1:8" ht="12" x14ac:dyDescent="0.3">
      <c r="A1900" s="614" t="s">
        <v>21</v>
      </c>
      <c r="B1900" s="614" t="s">
        <v>254</v>
      </c>
      <c r="C1900" s="614" t="s">
        <v>244</v>
      </c>
      <c r="D1900" s="614" t="s">
        <v>2354</v>
      </c>
      <c r="E1900" s="614" t="s">
        <v>4</v>
      </c>
      <c r="F1900" s="615" t="str">
        <f t="shared" si="58"/>
        <v>PESQUISA APLICADA;ORGANISMO DE NORMALIZAÇÃO OU EQUIVALENTE;GRANDE;;NÃO</v>
      </c>
      <c r="G1900" s="616" t="s">
        <v>1567</v>
      </c>
      <c r="H1900" s="617" t="str">
        <f t="shared" si="59"/>
        <v>O CAMPO A.8 NÃO PODE SER PREENCHIDO SE A INFORMAÇÃO DO CAMPO A.7 FOR DIFERENTE DE"EMPRESA BRASILEIRA".</v>
      </c>
    </row>
    <row r="1901" spans="1:8" ht="12" x14ac:dyDescent="0.3">
      <c r="A1901" s="614" t="s">
        <v>21</v>
      </c>
      <c r="B1901" s="614" t="s">
        <v>254</v>
      </c>
      <c r="C1901" s="614" t="s">
        <v>244</v>
      </c>
      <c r="D1901" s="614" t="s">
        <v>2354</v>
      </c>
      <c r="E1901" s="614" t="s">
        <v>2354</v>
      </c>
      <c r="F1901" s="615" t="str">
        <f t="shared" si="58"/>
        <v>PESQUISA APLICADA;ORGANISMO DE NORMALIZAÇÃO OU EQUIVALENTE;GRANDE;;</v>
      </c>
      <c r="G1901" s="616" t="s">
        <v>1567</v>
      </c>
      <c r="H1901" s="617" t="str">
        <f t="shared" si="59"/>
        <v>O CAMPO A.8 NÃO PODE SER PREENCHIDO SE A INFORMAÇÃO DO CAMPO A.7 FOR DIFERENTE DE"EMPRESA BRASILEIRA".</v>
      </c>
    </row>
    <row r="1902" spans="1:8" ht="12" x14ac:dyDescent="0.3">
      <c r="A1902" s="614" t="s">
        <v>21</v>
      </c>
      <c r="B1902" s="614" t="s">
        <v>254</v>
      </c>
      <c r="C1902" s="614" t="s">
        <v>2354</v>
      </c>
      <c r="D1902" s="614" t="s">
        <v>250</v>
      </c>
      <c r="E1902" s="614" t="s">
        <v>3</v>
      </c>
      <c r="F1902" s="615" t="str">
        <f t="shared" si="58"/>
        <v>PESQUISA APLICADA;ORGANISMO DE NORMALIZAÇÃO OU EQUIVALENTE;;PÚBLICA;SIM</v>
      </c>
      <c r="G1902" s="616" t="s">
        <v>1567</v>
      </c>
      <c r="H1902" s="617" t="str">
        <f t="shared" si="59"/>
        <v>O CAMPO A.10 NÃO PODE SER PREENCHIDO SE A INFORMAÇÃO DO CAMPO A.7 FOR DIFERENTE DE"INSTITUIÇÃO CREDENCIADA".</v>
      </c>
    </row>
    <row r="1903" spans="1:8" ht="12" x14ac:dyDescent="0.3">
      <c r="A1903" s="614" t="s">
        <v>21</v>
      </c>
      <c r="B1903" s="614" t="s">
        <v>254</v>
      </c>
      <c r="C1903" s="614" t="s">
        <v>2354</v>
      </c>
      <c r="D1903" s="614" t="s">
        <v>250</v>
      </c>
      <c r="E1903" s="614" t="s">
        <v>4</v>
      </c>
      <c r="F1903" s="615" t="str">
        <f t="shared" si="58"/>
        <v>PESQUISA APLICADA;ORGANISMO DE NORMALIZAÇÃO OU EQUIVALENTE;;PÚBLICA;NÃO</v>
      </c>
      <c r="G1903" s="616" t="s">
        <v>1567</v>
      </c>
      <c r="H1903" s="617" t="str">
        <f t="shared" si="59"/>
        <v>O CAMPO A.10 NÃO PODE SER PREENCHIDO SE A INFORMAÇÃO DO CAMPO A.7 FOR DIFERENTE DE"INSTITUIÇÃO CREDENCIADA".</v>
      </c>
    </row>
    <row r="1904" spans="1:8" ht="12" x14ac:dyDescent="0.3">
      <c r="A1904" s="614" t="s">
        <v>21</v>
      </c>
      <c r="B1904" s="614" t="s">
        <v>254</v>
      </c>
      <c r="C1904" s="614" t="s">
        <v>2354</v>
      </c>
      <c r="D1904" s="614" t="s">
        <v>250</v>
      </c>
      <c r="E1904" s="614" t="s">
        <v>2354</v>
      </c>
      <c r="F1904" s="615" t="str">
        <f t="shared" si="58"/>
        <v>PESQUISA APLICADA;ORGANISMO DE NORMALIZAÇÃO OU EQUIVALENTE;;PÚBLICA;</v>
      </c>
      <c r="G1904" s="616" t="s">
        <v>1567</v>
      </c>
      <c r="H1904" s="617" t="str">
        <f t="shared" si="59"/>
        <v>O CAMPO A.10 NÃO PODE SER PREENCHIDO SE A INFORMAÇÃO DO CAMPO A.7 FOR DIFERENTE DE"INSTITUIÇÃO CREDENCIADA".</v>
      </c>
    </row>
    <row r="1905" spans="1:8" ht="12" x14ac:dyDescent="0.3">
      <c r="A1905" s="614" t="s">
        <v>21</v>
      </c>
      <c r="B1905" s="614" t="s">
        <v>254</v>
      </c>
      <c r="C1905" s="614" t="s">
        <v>2354</v>
      </c>
      <c r="D1905" s="614" t="s">
        <v>251</v>
      </c>
      <c r="E1905" s="614" t="s">
        <v>3</v>
      </c>
      <c r="F1905" s="615" t="str">
        <f t="shared" si="58"/>
        <v>PESQUISA APLICADA;ORGANISMO DE NORMALIZAÇÃO OU EQUIVALENTE;;PRIVADA;SIM</v>
      </c>
      <c r="G1905" s="616" t="s">
        <v>1567</v>
      </c>
      <c r="H1905" s="617" t="str">
        <f t="shared" si="59"/>
        <v>O CAMPO A.10 NÃO PODE SER PREENCHIDO SE A INFORMAÇÃO DO CAMPO A.7 FOR DIFERENTE DE"INSTITUIÇÃO CREDENCIADA".</v>
      </c>
    </row>
    <row r="1906" spans="1:8" ht="12" x14ac:dyDescent="0.3">
      <c r="A1906" s="614" t="s">
        <v>21</v>
      </c>
      <c r="B1906" s="614" t="s">
        <v>254</v>
      </c>
      <c r="C1906" s="614" t="s">
        <v>2354</v>
      </c>
      <c r="D1906" s="614" t="s">
        <v>251</v>
      </c>
      <c r="E1906" s="614" t="s">
        <v>4</v>
      </c>
      <c r="F1906" s="615" t="str">
        <f t="shared" si="58"/>
        <v>PESQUISA APLICADA;ORGANISMO DE NORMALIZAÇÃO OU EQUIVALENTE;;PRIVADA;NÃO</v>
      </c>
      <c r="G1906" s="616" t="s">
        <v>1567</v>
      </c>
      <c r="H1906" s="617" t="str">
        <f t="shared" si="59"/>
        <v>O CAMPO A.10 NÃO PODE SER PREENCHIDO SE A INFORMAÇÃO DO CAMPO A.7 FOR DIFERENTE DE"INSTITUIÇÃO CREDENCIADA".</v>
      </c>
    </row>
    <row r="1907" spans="1:8" ht="12" x14ac:dyDescent="0.3">
      <c r="A1907" s="614" t="s">
        <v>21</v>
      </c>
      <c r="B1907" s="614" t="s">
        <v>254</v>
      </c>
      <c r="C1907" s="614" t="s">
        <v>2354</v>
      </c>
      <c r="D1907" s="614" t="s">
        <v>251</v>
      </c>
      <c r="E1907" s="614" t="s">
        <v>2354</v>
      </c>
      <c r="F1907" s="615" t="str">
        <f t="shared" si="58"/>
        <v>PESQUISA APLICADA;ORGANISMO DE NORMALIZAÇÃO OU EQUIVALENTE;;PRIVADA;</v>
      </c>
      <c r="G1907" s="616" t="s">
        <v>1567</v>
      </c>
      <c r="H1907" s="617" t="str">
        <f t="shared" si="59"/>
        <v>O CAMPO A.10 NÃO PODE SER PREENCHIDO SE A INFORMAÇÃO DO CAMPO A.7 FOR DIFERENTE DE"INSTITUIÇÃO CREDENCIADA".</v>
      </c>
    </row>
    <row r="1908" spans="1:8" ht="12" x14ac:dyDescent="0.3">
      <c r="A1908" s="614" t="s">
        <v>21</v>
      </c>
      <c r="B1908" s="614" t="s">
        <v>254</v>
      </c>
      <c r="C1908" s="614" t="s">
        <v>2354</v>
      </c>
      <c r="D1908" s="614" t="s">
        <v>2354</v>
      </c>
      <c r="E1908" s="614" t="s">
        <v>3</v>
      </c>
      <c r="F1908" s="615" t="str">
        <f t="shared" si="58"/>
        <v>PESQUISA APLICADA;ORGANISMO DE NORMALIZAÇÃO OU EQUIVALENTE;;;SIM</v>
      </c>
      <c r="G1908" s="616" t="s">
        <v>1567</v>
      </c>
      <c r="H1908" s="617" t="str">
        <f t="shared" si="59"/>
        <v>O CAMPO A.11 NÃO PODE SER PREENCHIDO SE A INFORMAÇÃO DO CAMPO A.7 FOR DIFERENTE DE"INSTITUIÇÃO CREDENCIADA" OU SE A INFIRMAÇÃO DO CAMPO A.10 FOR DIFERENTE DE "PRIVADA".</v>
      </c>
    </row>
    <row r="1909" spans="1:8" ht="12" x14ac:dyDescent="0.3">
      <c r="A1909" s="614" t="s">
        <v>21</v>
      </c>
      <c r="B1909" s="614" t="s">
        <v>254</v>
      </c>
      <c r="C1909" s="614" t="s">
        <v>2354</v>
      </c>
      <c r="D1909" s="614" t="s">
        <v>2354</v>
      </c>
      <c r="E1909" s="614" t="s">
        <v>4</v>
      </c>
      <c r="F1909" s="615" t="str">
        <f t="shared" si="58"/>
        <v>PESQUISA APLICADA;ORGANISMO DE NORMALIZAÇÃO OU EQUIVALENTE;;;NÃO</v>
      </c>
      <c r="G1909" s="616" t="s">
        <v>1567</v>
      </c>
      <c r="H1909" s="617" t="str">
        <f t="shared" si="59"/>
        <v>O CAMPO A.11 NÃO PODE SER PREENCHIDO SE A INFORMAÇÃO DO CAMPO A.7 FOR DIFERENTE DE"INSTITUIÇÃO CREDENCIADA" OU SE A INFIRMAÇÃO DO CAMPO A.10 FOR DIFERENTE DE "PRIVADA".</v>
      </c>
    </row>
    <row r="1910" spans="1:8" ht="12" x14ac:dyDescent="0.3">
      <c r="A1910" s="614" t="s">
        <v>21</v>
      </c>
      <c r="B1910" s="614" t="s">
        <v>254</v>
      </c>
      <c r="C1910" s="614" t="s">
        <v>2354</v>
      </c>
      <c r="D1910" s="614" t="s">
        <v>2354</v>
      </c>
      <c r="E1910" s="614" t="s">
        <v>2354</v>
      </c>
      <c r="F1910" s="615" t="str">
        <f t="shared" si="58"/>
        <v>PESQUISA APLICADA;ORGANISMO DE NORMALIZAÇÃO OU EQUIVALENTE;;;</v>
      </c>
      <c r="G1910" s="616" t="s">
        <v>1567</v>
      </c>
      <c r="H1910" s="617" t="str">
        <f t="shared" si="59"/>
        <v>O EXECUTOR INFORMADO NÃO PODE EXECUTAR PROJETOS OU PROGRAMAS COM A QUALIFICAÇÃO SELECIONADA</v>
      </c>
    </row>
    <row r="1911" spans="1:8" ht="12" x14ac:dyDescent="0.3">
      <c r="A1911" s="614" t="s">
        <v>23</v>
      </c>
      <c r="B1911" s="614" t="s">
        <v>254</v>
      </c>
      <c r="C1911" s="614" t="s">
        <v>261</v>
      </c>
      <c r="D1911" s="614" t="s">
        <v>250</v>
      </c>
      <c r="E1911" s="614" t="s">
        <v>3</v>
      </c>
      <c r="F1911" s="615" t="str">
        <f t="shared" si="58"/>
        <v>DESENVOLVIMENTO EXPERIMENTAL;ORGANISMO DE NORMALIZAÇÃO OU EQUIVALENTE;MICRO OU PEQUENO;PÚBLICA;SIM</v>
      </c>
      <c r="G1911" s="616" t="s">
        <v>1567</v>
      </c>
      <c r="H1911" s="617" t="str">
        <f t="shared" si="59"/>
        <v>O CAMPO A.8 NÃO PODE SER PREENCHIDO SE A INFORMAÇÃO DO CAMPO A.7 FOR DIFERENTE DE"EMPRESA BRASILEIRA".</v>
      </c>
    </row>
    <row r="1912" spans="1:8" ht="12" x14ac:dyDescent="0.3">
      <c r="A1912" s="614" t="s">
        <v>23</v>
      </c>
      <c r="B1912" s="614" t="s">
        <v>254</v>
      </c>
      <c r="C1912" s="614" t="s">
        <v>261</v>
      </c>
      <c r="D1912" s="614" t="s">
        <v>250</v>
      </c>
      <c r="E1912" s="614" t="s">
        <v>4</v>
      </c>
      <c r="F1912" s="615" t="str">
        <f t="shared" si="58"/>
        <v>DESENVOLVIMENTO EXPERIMENTAL;ORGANISMO DE NORMALIZAÇÃO OU EQUIVALENTE;MICRO OU PEQUENO;PÚBLICA;NÃO</v>
      </c>
      <c r="G1912" s="616" t="s">
        <v>1567</v>
      </c>
      <c r="H1912" s="617" t="str">
        <f t="shared" si="59"/>
        <v>O CAMPO A.8 NÃO PODE SER PREENCHIDO SE A INFORMAÇÃO DO CAMPO A.7 FOR DIFERENTE DE"EMPRESA BRASILEIRA".</v>
      </c>
    </row>
    <row r="1913" spans="1:8" ht="12" x14ac:dyDescent="0.3">
      <c r="A1913" s="614" t="s">
        <v>23</v>
      </c>
      <c r="B1913" s="614" t="s">
        <v>254</v>
      </c>
      <c r="C1913" s="614" t="s">
        <v>261</v>
      </c>
      <c r="D1913" s="614" t="s">
        <v>250</v>
      </c>
      <c r="E1913" s="614" t="s">
        <v>2354</v>
      </c>
      <c r="F1913" s="615" t="str">
        <f t="shared" si="58"/>
        <v>DESENVOLVIMENTO EXPERIMENTAL;ORGANISMO DE NORMALIZAÇÃO OU EQUIVALENTE;MICRO OU PEQUENO;PÚBLICA;</v>
      </c>
      <c r="G1913" s="616" t="s">
        <v>1567</v>
      </c>
      <c r="H1913" s="617" t="str">
        <f t="shared" si="59"/>
        <v>O CAMPO A.8 NÃO PODE SER PREENCHIDO SE A INFORMAÇÃO DO CAMPO A.7 FOR DIFERENTE DE"EMPRESA BRASILEIRA".</v>
      </c>
    </row>
    <row r="1914" spans="1:8" ht="12" x14ac:dyDescent="0.3">
      <c r="A1914" s="614" t="s">
        <v>23</v>
      </c>
      <c r="B1914" s="614" t="s">
        <v>254</v>
      </c>
      <c r="C1914" s="614" t="s">
        <v>261</v>
      </c>
      <c r="D1914" s="614" t="s">
        <v>251</v>
      </c>
      <c r="E1914" s="614" t="s">
        <v>3</v>
      </c>
      <c r="F1914" s="615" t="str">
        <f t="shared" si="58"/>
        <v>DESENVOLVIMENTO EXPERIMENTAL;ORGANISMO DE NORMALIZAÇÃO OU EQUIVALENTE;MICRO OU PEQUENO;PRIVADA;SIM</v>
      </c>
      <c r="G1914" s="616" t="s">
        <v>1567</v>
      </c>
      <c r="H1914" s="617" t="str">
        <f t="shared" si="59"/>
        <v>O CAMPO A.8 NÃO PODE SER PREENCHIDO SE A INFORMAÇÃO DO CAMPO A.7 FOR DIFERENTE DE"EMPRESA BRASILEIRA".</v>
      </c>
    </row>
    <row r="1915" spans="1:8" ht="12" x14ac:dyDescent="0.3">
      <c r="A1915" s="614" t="s">
        <v>23</v>
      </c>
      <c r="B1915" s="614" t="s">
        <v>254</v>
      </c>
      <c r="C1915" s="614" t="s">
        <v>261</v>
      </c>
      <c r="D1915" s="614" t="s">
        <v>251</v>
      </c>
      <c r="E1915" s="614" t="s">
        <v>4</v>
      </c>
      <c r="F1915" s="615" t="str">
        <f t="shared" si="58"/>
        <v>DESENVOLVIMENTO EXPERIMENTAL;ORGANISMO DE NORMALIZAÇÃO OU EQUIVALENTE;MICRO OU PEQUENO;PRIVADA;NÃO</v>
      </c>
      <c r="G1915" s="616" t="s">
        <v>1567</v>
      </c>
      <c r="H1915" s="617" t="str">
        <f t="shared" si="59"/>
        <v>O CAMPO A.8 NÃO PODE SER PREENCHIDO SE A INFORMAÇÃO DO CAMPO A.7 FOR DIFERENTE DE"EMPRESA BRASILEIRA".</v>
      </c>
    </row>
    <row r="1916" spans="1:8" ht="12" x14ac:dyDescent="0.3">
      <c r="A1916" s="614" t="s">
        <v>23</v>
      </c>
      <c r="B1916" s="614" t="s">
        <v>254</v>
      </c>
      <c r="C1916" s="614" t="s">
        <v>261</v>
      </c>
      <c r="D1916" s="614" t="s">
        <v>251</v>
      </c>
      <c r="E1916" s="614" t="s">
        <v>2354</v>
      </c>
      <c r="F1916" s="615" t="str">
        <f t="shared" si="58"/>
        <v>DESENVOLVIMENTO EXPERIMENTAL;ORGANISMO DE NORMALIZAÇÃO OU EQUIVALENTE;MICRO OU PEQUENO;PRIVADA;</v>
      </c>
      <c r="G1916" s="616" t="s">
        <v>1567</v>
      </c>
      <c r="H1916" s="617" t="str">
        <f t="shared" si="59"/>
        <v>O CAMPO A.8 NÃO PODE SER PREENCHIDO SE A INFORMAÇÃO DO CAMPO A.7 FOR DIFERENTE DE"EMPRESA BRASILEIRA".</v>
      </c>
    </row>
    <row r="1917" spans="1:8" ht="12" x14ac:dyDescent="0.3">
      <c r="A1917" s="614" t="s">
        <v>23</v>
      </c>
      <c r="B1917" s="614" t="s">
        <v>254</v>
      </c>
      <c r="C1917" s="614" t="s">
        <v>261</v>
      </c>
      <c r="D1917" s="614" t="s">
        <v>2354</v>
      </c>
      <c r="E1917" s="614" t="s">
        <v>3</v>
      </c>
      <c r="F1917" s="615" t="str">
        <f t="shared" si="58"/>
        <v>DESENVOLVIMENTO EXPERIMENTAL;ORGANISMO DE NORMALIZAÇÃO OU EQUIVALENTE;MICRO OU PEQUENO;;SIM</v>
      </c>
      <c r="G1917" s="616" t="s">
        <v>1567</v>
      </c>
      <c r="H1917" s="617" t="str">
        <f t="shared" si="59"/>
        <v>O CAMPO A.8 NÃO PODE SER PREENCHIDO SE A INFORMAÇÃO DO CAMPO A.7 FOR DIFERENTE DE"EMPRESA BRASILEIRA".</v>
      </c>
    </row>
    <row r="1918" spans="1:8" ht="12" x14ac:dyDescent="0.3">
      <c r="A1918" s="614" t="s">
        <v>23</v>
      </c>
      <c r="B1918" s="614" t="s">
        <v>254</v>
      </c>
      <c r="C1918" s="614" t="s">
        <v>261</v>
      </c>
      <c r="D1918" s="614" t="s">
        <v>2354</v>
      </c>
      <c r="E1918" s="614" t="s">
        <v>4</v>
      </c>
      <c r="F1918" s="615" t="str">
        <f t="shared" si="58"/>
        <v>DESENVOLVIMENTO EXPERIMENTAL;ORGANISMO DE NORMALIZAÇÃO OU EQUIVALENTE;MICRO OU PEQUENO;;NÃO</v>
      </c>
      <c r="G1918" s="616" t="s">
        <v>1567</v>
      </c>
      <c r="H1918" s="617" t="str">
        <f t="shared" si="59"/>
        <v>O CAMPO A.8 NÃO PODE SER PREENCHIDO SE A INFORMAÇÃO DO CAMPO A.7 FOR DIFERENTE DE"EMPRESA BRASILEIRA".</v>
      </c>
    </row>
    <row r="1919" spans="1:8" ht="12" x14ac:dyDescent="0.3">
      <c r="A1919" s="614" t="s">
        <v>23</v>
      </c>
      <c r="B1919" s="614" t="s">
        <v>254</v>
      </c>
      <c r="C1919" s="614" t="s">
        <v>261</v>
      </c>
      <c r="D1919" s="614" t="s">
        <v>2354</v>
      </c>
      <c r="E1919" s="614" t="s">
        <v>2354</v>
      </c>
      <c r="F1919" s="615" t="str">
        <f t="shared" si="58"/>
        <v>DESENVOLVIMENTO EXPERIMENTAL;ORGANISMO DE NORMALIZAÇÃO OU EQUIVALENTE;MICRO OU PEQUENO;;</v>
      </c>
      <c r="G1919" s="616" t="s">
        <v>1567</v>
      </c>
      <c r="H1919" s="617" t="str">
        <f t="shared" si="59"/>
        <v>O CAMPO A.8 NÃO PODE SER PREENCHIDO SE A INFORMAÇÃO DO CAMPO A.7 FOR DIFERENTE DE"EMPRESA BRASILEIRA".</v>
      </c>
    </row>
    <row r="1920" spans="1:8" ht="12" x14ac:dyDescent="0.3">
      <c r="A1920" s="614" t="s">
        <v>23</v>
      </c>
      <c r="B1920" s="614" t="s">
        <v>254</v>
      </c>
      <c r="C1920" s="614" t="s">
        <v>243</v>
      </c>
      <c r="D1920" s="614" t="s">
        <v>250</v>
      </c>
      <c r="E1920" s="614" t="s">
        <v>3</v>
      </c>
      <c r="F1920" s="615" t="str">
        <f t="shared" si="58"/>
        <v>DESENVOLVIMENTO EXPERIMENTAL;ORGANISMO DE NORMALIZAÇÃO OU EQUIVALENTE;MÉDIO;PÚBLICA;SIM</v>
      </c>
      <c r="G1920" s="616" t="s">
        <v>1567</v>
      </c>
      <c r="H1920" s="617" t="str">
        <f t="shared" si="59"/>
        <v>O CAMPO A.8 NÃO PODE SER PREENCHIDO SE A INFORMAÇÃO DO CAMPO A.7 FOR DIFERENTE DE"EMPRESA BRASILEIRA".</v>
      </c>
    </row>
    <row r="1921" spans="1:8" ht="12" x14ac:dyDescent="0.3">
      <c r="A1921" s="614" t="s">
        <v>23</v>
      </c>
      <c r="B1921" s="614" t="s">
        <v>254</v>
      </c>
      <c r="C1921" s="614" t="s">
        <v>243</v>
      </c>
      <c r="D1921" s="614" t="s">
        <v>250</v>
      </c>
      <c r="E1921" s="614" t="s">
        <v>4</v>
      </c>
      <c r="F1921" s="615" t="str">
        <f t="shared" si="58"/>
        <v>DESENVOLVIMENTO EXPERIMENTAL;ORGANISMO DE NORMALIZAÇÃO OU EQUIVALENTE;MÉDIO;PÚBLICA;NÃO</v>
      </c>
      <c r="G1921" s="616" t="s">
        <v>1567</v>
      </c>
      <c r="H1921" s="617" t="str">
        <f t="shared" si="59"/>
        <v>O CAMPO A.8 NÃO PODE SER PREENCHIDO SE A INFORMAÇÃO DO CAMPO A.7 FOR DIFERENTE DE"EMPRESA BRASILEIRA".</v>
      </c>
    </row>
    <row r="1922" spans="1:8" ht="12" x14ac:dyDescent="0.3">
      <c r="A1922" s="614" t="s">
        <v>23</v>
      </c>
      <c r="B1922" s="614" t="s">
        <v>254</v>
      </c>
      <c r="C1922" s="614" t="s">
        <v>243</v>
      </c>
      <c r="D1922" s="614" t="s">
        <v>250</v>
      </c>
      <c r="E1922" s="614" t="s">
        <v>2354</v>
      </c>
      <c r="F1922" s="615" t="str">
        <f t="shared" si="58"/>
        <v>DESENVOLVIMENTO EXPERIMENTAL;ORGANISMO DE NORMALIZAÇÃO OU EQUIVALENTE;MÉDIO;PÚBLICA;</v>
      </c>
      <c r="G1922" s="616" t="s">
        <v>1567</v>
      </c>
      <c r="H1922" s="617" t="str">
        <f t="shared" si="59"/>
        <v>O CAMPO A.8 NÃO PODE SER PREENCHIDO SE A INFORMAÇÃO DO CAMPO A.7 FOR DIFERENTE DE"EMPRESA BRASILEIRA".</v>
      </c>
    </row>
    <row r="1923" spans="1:8" ht="12" x14ac:dyDescent="0.3">
      <c r="A1923" s="614" t="s">
        <v>23</v>
      </c>
      <c r="B1923" s="614" t="s">
        <v>254</v>
      </c>
      <c r="C1923" s="614" t="s">
        <v>243</v>
      </c>
      <c r="D1923" s="614" t="s">
        <v>251</v>
      </c>
      <c r="E1923" s="614" t="s">
        <v>3</v>
      </c>
      <c r="F1923" s="615" t="str">
        <f t="shared" ref="F1923:F1986" si="60">CONCATENATE(A1923,";",B1923,";",C1923,";",D1923,";",E1923)</f>
        <v>DESENVOLVIMENTO EXPERIMENTAL;ORGANISMO DE NORMALIZAÇÃO OU EQUIVALENTE;MÉDIO;PRIVADA;SIM</v>
      </c>
      <c r="G1923" s="616" t="s">
        <v>1567</v>
      </c>
      <c r="H1923" s="617" t="str">
        <f t="shared" ref="H1923:H1986" si="61">IF(AND(B1923=$J$7,C1923=""),$K$12,IF(AND(B1923&lt;&gt;$J$7,C1923&lt;&gt;""),$K$13,IF(AND(B1923=$J$5,D1923=""),$K$14,IF(AND(B1923&lt;&gt;$J$5,D1923&lt;&gt;""),$K$15,IF(AND(B1923=$J$5,D1923=$M$6,E1923=""),$K$16,IF(AND(OR(B1923&lt;&gt;$J$5,D1923&lt;&gt;$M$6),E1923&lt;&gt;""),$K$17,IF(G1923="N",$K$18,"")))))))</f>
        <v>O CAMPO A.8 NÃO PODE SER PREENCHIDO SE A INFORMAÇÃO DO CAMPO A.7 FOR DIFERENTE DE"EMPRESA BRASILEIRA".</v>
      </c>
    </row>
    <row r="1924" spans="1:8" ht="12" x14ac:dyDescent="0.3">
      <c r="A1924" s="614" t="s">
        <v>23</v>
      </c>
      <c r="B1924" s="614" t="s">
        <v>254</v>
      </c>
      <c r="C1924" s="614" t="s">
        <v>243</v>
      </c>
      <c r="D1924" s="614" t="s">
        <v>251</v>
      </c>
      <c r="E1924" s="614" t="s">
        <v>4</v>
      </c>
      <c r="F1924" s="615" t="str">
        <f t="shared" si="60"/>
        <v>DESENVOLVIMENTO EXPERIMENTAL;ORGANISMO DE NORMALIZAÇÃO OU EQUIVALENTE;MÉDIO;PRIVADA;NÃO</v>
      </c>
      <c r="G1924" s="616" t="s">
        <v>1567</v>
      </c>
      <c r="H1924" s="617" t="str">
        <f t="shared" si="61"/>
        <v>O CAMPO A.8 NÃO PODE SER PREENCHIDO SE A INFORMAÇÃO DO CAMPO A.7 FOR DIFERENTE DE"EMPRESA BRASILEIRA".</v>
      </c>
    </row>
    <row r="1925" spans="1:8" ht="12" x14ac:dyDescent="0.3">
      <c r="A1925" s="614" t="s">
        <v>23</v>
      </c>
      <c r="B1925" s="614" t="s">
        <v>254</v>
      </c>
      <c r="C1925" s="614" t="s">
        <v>243</v>
      </c>
      <c r="D1925" s="614" t="s">
        <v>251</v>
      </c>
      <c r="E1925" s="614" t="s">
        <v>2354</v>
      </c>
      <c r="F1925" s="615" t="str">
        <f t="shared" si="60"/>
        <v>DESENVOLVIMENTO EXPERIMENTAL;ORGANISMO DE NORMALIZAÇÃO OU EQUIVALENTE;MÉDIO;PRIVADA;</v>
      </c>
      <c r="G1925" s="616" t="s">
        <v>1567</v>
      </c>
      <c r="H1925" s="617" t="str">
        <f t="shared" si="61"/>
        <v>O CAMPO A.8 NÃO PODE SER PREENCHIDO SE A INFORMAÇÃO DO CAMPO A.7 FOR DIFERENTE DE"EMPRESA BRASILEIRA".</v>
      </c>
    </row>
    <row r="1926" spans="1:8" ht="12" x14ac:dyDescent="0.3">
      <c r="A1926" s="614" t="s">
        <v>23</v>
      </c>
      <c r="B1926" s="614" t="s">
        <v>254</v>
      </c>
      <c r="C1926" s="614" t="s">
        <v>243</v>
      </c>
      <c r="D1926" s="614" t="s">
        <v>2354</v>
      </c>
      <c r="E1926" s="614" t="s">
        <v>3</v>
      </c>
      <c r="F1926" s="615" t="str">
        <f t="shared" si="60"/>
        <v>DESENVOLVIMENTO EXPERIMENTAL;ORGANISMO DE NORMALIZAÇÃO OU EQUIVALENTE;MÉDIO;;SIM</v>
      </c>
      <c r="G1926" s="616" t="s">
        <v>1567</v>
      </c>
      <c r="H1926" s="617" t="str">
        <f t="shared" si="61"/>
        <v>O CAMPO A.8 NÃO PODE SER PREENCHIDO SE A INFORMAÇÃO DO CAMPO A.7 FOR DIFERENTE DE"EMPRESA BRASILEIRA".</v>
      </c>
    </row>
    <row r="1927" spans="1:8" ht="12" x14ac:dyDescent="0.3">
      <c r="A1927" s="614" t="s">
        <v>23</v>
      </c>
      <c r="B1927" s="614" t="s">
        <v>254</v>
      </c>
      <c r="C1927" s="614" t="s">
        <v>243</v>
      </c>
      <c r="D1927" s="614" t="s">
        <v>2354</v>
      </c>
      <c r="E1927" s="614" t="s">
        <v>4</v>
      </c>
      <c r="F1927" s="615" t="str">
        <f t="shared" si="60"/>
        <v>DESENVOLVIMENTO EXPERIMENTAL;ORGANISMO DE NORMALIZAÇÃO OU EQUIVALENTE;MÉDIO;;NÃO</v>
      </c>
      <c r="G1927" s="616" t="s">
        <v>1567</v>
      </c>
      <c r="H1927" s="617" t="str">
        <f t="shared" si="61"/>
        <v>O CAMPO A.8 NÃO PODE SER PREENCHIDO SE A INFORMAÇÃO DO CAMPO A.7 FOR DIFERENTE DE"EMPRESA BRASILEIRA".</v>
      </c>
    </row>
    <row r="1928" spans="1:8" ht="12" x14ac:dyDescent="0.3">
      <c r="A1928" s="614" t="s">
        <v>23</v>
      </c>
      <c r="B1928" s="614" t="s">
        <v>254</v>
      </c>
      <c r="C1928" s="614" t="s">
        <v>243</v>
      </c>
      <c r="D1928" s="614" t="s">
        <v>2354</v>
      </c>
      <c r="E1928" s="614" t="s">
        <v>2354</v>
      </c>
      <c r="F1928" s="615" t="str">
        <f t="shared" si="60"/>
        <v>DESENVOLVIMENTO EXPERIMENTAL;ORGANISMO DE NORMALIZAÇÃO OU EQUIVALENTE;MÉDIO;;</v>
      </c>
      <c r="G1928" s="616" t="s">
        <v>1567</v>
      </c>
      <c r="H1928" s="617" t="str">
        <f t="shared" si="61"/>
        <v>O CAMPO A.8 NÃO PODE SER PREENCHIDO SE A INFORMAÇÃO DO CAMPO A.7 FOR DIFERENTE DE"EMPRESA BRASILEIRA".</v>
      </c>
    </row>
    <row r="1929" spans="1:8" ht="12" x14ac:dyDescent="0.3">
      <c r="A1929" s="614" t="s">
        <v>23</v>
      </c>
      <c r="B1929" s="614" t="s">
        <v>254</v>
      </c>
      <c r="C1929" s="614" t="s">
        <v>244</v>
      </c>
      <c r="D1929" s="614" t="s">
        <v>250</v>
      </c>
      <c r="E1929" s="614" t="s">
        <v>3</v>
      </c>
      <c r="F1929" s="615" t="str">
        <f t="shared" si="60"/>
        <v>DESENVOLVIMENTO EXPERIMENTAL;ORGANISMO DE NORMALIZAÇÃO OU EQUIVALENTE;GRANDE;PÚBLICA;SIM</v>
      </c>
      <c r="G1929" s="616" t="s">
        <v>1567</v>
      </c>
      <c r="H1929" s="617" t="str">
        <f t="shared" si="61"/>
        <v>O CAMPO A.8 NÃO PODE SER PREENCHIDO SE A INFORMAÇÃO DO CAMPO A.7 FOR DIFERENTE DE"EMPRESA BRASILEIRA".</v>
      </c>
    </row>
    <row r="1930" spans="1:8" ht="12" x14ac:dyDescent="0.3">
      <c r="A1930" s="614" t="s">
        <v>23</v>
      </c>
      <c r="B1930" s="614" t="s">
        <v>254</v>
      </c>
      <c r="C1930" s="614" t="s">
        <v>244</v>
      </c>
      <c r="D1930" s="614" t="s">
        <v>250</v>
      </c>
      <c r="E1930" s="614" t="s">
        <v>4</v>
      </c>
      <c r="F1930" s="615" t="str">
        <f t="shared" si="60"/>
        <v>DESENVOLVIMENTO EXPERIMENTAL;ORGANISMO DE NORMALIZAÇÃO OU EQUIVALENTE;GRANDE;PÚBLICA;NÃO</v>
      </c>
      <c r="G1930" s="616" t="s">
        <v>1567</v>
      </c>
      <c r="H1930" s="617" t="str">
        <f t="shared" si="61"/>
        <v>O CAMPO A.8 NÃO PODE SER PREENCHIDO SE A INFORMAÇÃO DO CAMPO A.7 FOR DIFERENTE DE"EMPRESA BRASILEIRA".</v>
      </c>
    </row>
    <row r="1931" spans="1:8" ht="12" x14ac:dyDescent="0.3">
      <c r="A1931" s="614" t="s">
        <v>23</v>
      </c>
      <c r="B1931" s="614" t="s">
        <v>254</v>
      </c>
      <c r="C1931" s="614" t="s">
        <v>244</v>
      </c>
      <c r="D1931" s="614" t="s">
        <v>250</v>
      </c>
      <c r="E1931" s="614" t="s">
        <v>2354</v>
      </c>
      <c r="F1931" s="615" t="str">
        <f t="shared" si="60"/>
        <v>DESENVOLVIMENTO EXPERIMENTAL;ORGANISMO DE NORMALIZAÇÃO OU EQUIVALENTE;GRANDE;PÚBLICA;</v>
      </c>
      <c r="G1931" s="616" t="s">
        <v>1567</v>
      </c>
      <c r="H1931" s="617" t="str">
        <f t="shared" si="61"/>
        <v>O CAMPO A.8 NÃO PODE SER PREENCHIDO SE A INFORMAÇÃO DO CAMPO A.7 FOR DIFERENTE DE"EMPRESA BRASILEIRA".</v>
      </c>
    </row>
    <row r="1932" spans="1:8" ht="12" x14ac:dyDescent="0.3">
      <c r="A1932" s="614" t="s">
        <v>23</v>
      </c>
      <c r="B1932" s="614" t="s">
        <v>254</v>
      </c>
      <c r="C1932" s="614" t="s">
        <v>244</v>
      </c>
      <c r="D1932" s="614" t="s">
        <v>251</v>
      </c>
      <c r="E1932" s="614" t="s">
        <v>3</v>
      </c>
      <c r="F1932" s="615" t="str">
        <f t="shared" si="60"/>
        <v>DESENVOLVIMENTO EXPERIMENTAL;ORGANISMO DE NORMALIZAÇÃO OU EQUIVALENTE;GRANDE;PRIVADA;SIM</v>
      </c>
      <c r="G1932" s="616" t="s">
        <v>1567</v>
      </c>
      <c r="H1932" s="617" t="str">
        <f t="shared" si="61"/>
        <v>O CAMPO A.8 NÃO PODE SER PREENCHIDO SE A INFORMAÇÃO DO CAMPO A.7 FOR DIFERENTE DE"EMPRESA BRASILEIRA".</v>
      </c>
    </row>
    <row r="1933" spans="1:8" ht="12" x14ac:dyDescent="0.3">
      <c r="A1933" s="614" t="s">
        <v>23</v>
      </c>
      <c r="B1933" s="614" t="s">
        <v>254</v>
      </c>
      <c r="C1933" s="614" t="s">
        <v>244</v>
      </c>
      <c r="D1933" s="614" t="s">
        <v>251</v>
      </c>
      <c r="E1933" s="614" t="s">
        <v>4</v>
      </c>
      <c r="F1933" s="615" t="str">
        <f t="shared" si="60"/>
        <v>DESENVOLVIMENTO EXPERIMENTAL;ORGANISMO DE NORMALIZAÇÃO OU EQUIVALENTE;GRANDE;PRIVADA;NÃO</v>
      </c>
      <c r="G1933" s="616" t="s">
        <v>1567</v>
      </c>
      <c r="H1933" s="617" t="str">
        <f t="shared" si="61"/>
        <v>O CAMPO A.8 NÃO PODE SER PREENCHIDO SE A INFORMAÇÃO DO CAMPO A.7 FOR DIFERENTE DE"EMPRESA BRASILEIRA".</v>
      </c>
    </row>
    <row r="1934" spans="1:8" ht="12" x14ac:dyDescent="0.3">
      <c r="A1934" s="614" t="s">
        <v>23</v>
      </c>
      <c r="B1934" s="614" t="s">
        <v>254</v>
      </c>
      <c r="C1934" s="614" t="s">
        <v>244</v>
      </c>
      <c r="D1934" s="614" t="s">
        <v>251</v>
      </c>
      <c r="E1934" s="614" t="s">
        <v>2354</v>
      </c>
      <c r="F1934" s="615" t="str">
        <f t="shared" si="60"/>
        <v>DESENVOLVIMENTO EXPERIMENTAL;ORGANISMO DE NORMALIZAÇÃO OU EQUIVALENTE;GRANDE;PRIVADA;</v>
      </c>
      <c r="G1934" s="616" t="s">
        <v>1567</v>
      </c>
      <c r="H1934" s="617" t="str">
        <f t="shared" si="61"/>
        <v>O CAMPO A.8 NÃO PODE SER PREENCHIDO SE A INFORMAÇÃO DO CAMPO A.7 FOR DIFERENTE DE"EMPRESA BRASILEIRA".</v>
      </c>
    </row>
    <row r="1935" spans="1:8" ht="12" x14ac:dyDescent="0.3">
      <c r="A1935" s="614" t="s">
        <v>23</v>
      </c>
      <c r="B1935" s="614" t="s">
        <v>254</v>
      </c>
      <c r="C1935" s="614" t="s">
        <v>244</v>
      </c>
      <c r="D1935" s="614" t="s">
        <v>2354</v>
      </c>
      <c r="E1935" s="614" t="s">
        <v>3</v>
      </c>
      <c r="F1935" s="615" t="str">
        <f t="shared" si="60"/>
        <v>DESENVOLVIMENTO EXPERIMENTAL;ORGANISMO DE NORMALIZAÇÃO OU EQUIVALENTE;GRANDE;;SIM</v>
      </c>
      <c r="G1935" s="616" t="s">
        <v>1567</v>
      </c>
      <c r="H1935" s="617" t="str">
        <f t="shared" si="61"/>
        <v>O CAMPO A.8 NÃO PODE SER PREENCHIDO SE A INFORMAÇÃO DO CAMPO A.7 FOR DIFERENTE DE"EMPRESA BRASILEIRA".</v>
      </c>
    </row>
    <row r="1936" spans="1:8" ht="12" x14ac:dyDescent="0.3">
      <c r="A1936" s="614" t="s">
        <v>23</v>
      </c>
      <c r="B1936" s="614" t="s">
        <v>254</v>
      </c>
      <c r="C1936" s="614" t="s">
        <v>244</v>
      </c>
      <c r="D1936" s="614" t="s">
        <v>2354</v>
      </c>
      <c r="E1936" s="614" t="s">
        <v>4</v>
      </c>
      <c r="F1936" s="615" t="str">
        <f t="shared" si="60"/>
        <v>DESENVOLVIMENTO EXPERIMENTAL;ORGANISMO DE NORMALIZAÇÃO OU EQUIVALENTE;GRANDE;;NÃO</v>
      </c>
      <c r="G1936" s="616" t="s">
        <v>1567</v>
      </c>
      <c r="H1936" s="617" t="str">
        <f t="shared" si="61"/>
        <v>O CAMPO A.8 NÃO PODE SER PREENCHIDO SE A INFORMAÇÃO DO CAMPO A.7 FOR DIFERENTE DE"EMPRESA BRASILEIRA".</v>
      </c>
    </row>
    <row r="1937" spans="1:8" ht="12" x14ac:dyDescent="0.3">
      <c r="A1937" s="614" t="s">
        <v>23</v>
      </c>
      <c r="B1937" s="614" t="s">
        <v>254</v>
      </c>
      <c r="C1937" s="614" t="s">
        <v>244</v>
      </c>
      <c r="D1937" s="614" t="s">
        <v>2354</v>
      </c>
      <c r="E1937" s="614" t="s">
        <v>2354</v>
      </c>
      <c r="F1937" s="615" t="str">
        <f t="shared" si="60"/>
        <v>DESENVOLVIMENTO EXPERIMENTAL;ORGANISMO DE NORMALIZAÇÃO OU EQUIVALENTE;GRANDE;;</v>
      </c>
      <c r="G1937" s="616" t="s">
        <v>1567</v>
      </c>
      <c r="H1937" s="617" t="str">
        <f t="shared" si="61"/>
        <v>O CAMPO A.8 NÃO PODE SER PREENCHIDO SE A INFORMAÇÃO DO CAMPO A.7 FOR DIFERENTE DE"EMPRESA BRASILEIRA".</v>
      </c>
    </row>
    <row r="1938" spans="1:8" ht="12" x14ac:dyDescent="0.3">
      <c r="A1938" s="614" t="s">
        <v>23</v>
      </c>
      <c r="B1938" s="614" t="s">
        <v>254</v>
      </c>
      <c r="C1938" s="614" t="s">
        <v>2354</v>
      </c>
      <c r="D1938" s="614" t="s">
        <v>250</v>
      </c>
      <c r="E1938" s="614" t="s">
        <v>3</v>
      </c>
      <c r="F1938" s="615" t="str">
        <f t="shared" si="60"/>
        <v>DESENVOLVIMENTO EXPERIMENTAL;ORGANISMO DE NORMALIZAÇÃO OU EQUIVALENTE;;PÚBLICA;SIM</v>
      </c>
      <c r="G1938" s="616" t="s">
        <v>1567</v>
      </c>
      <c r="H1938" s="617" t="str">
        <f t="shared" si="61"/>
        <v>O CAMPO A.10 NÃO PODE SER PREENCHIDO SE A INFORMAÇÃO DO CAMPO A.7 FOR DIFERENTE DE"INSTITUIÇÃO CREDENCIADA".</v>
      </c>
    </row>
    <row r="1939" spans="1:8" ht="12" x14ac:dyDescent="0.3">
      <c r="A1939" s="614" t="s">
        <v>23</v>
      </c>
      <c r="B1939" s="614" t="s">
        <v>254</v>
      </c>
      <c r="C1939" s="614" t="s">
        <v>2354</v>
      </c>
      <c r="D1939" s="614" t="s">
        <v>250</v>
      </c>
      <c r="E1939" s="614" t="s">
        <v>4</v>
      </c>
      <c r="F1939" s="615" t="str">
        <f t="shared" si="60"/>
        <v>DESENVOLVIMENTO EXPERIMENTAL;ORGANISMO DE NORMALIZAÇÃO OU EQUIVALENTE;;PÚBLICA;NÃO</v>
      </c>
      <c r="G1939" s="616" t="s">
        <v>1567</v>
      </c>
      <c r="H1939" s="617" t="str">
        <f t="shared" si="61"/>
        <v>O CAMPO A.10 NÃO PODE SER PREENCHIDO SE A INFORMAÇÃO DO CAMPO A.7 FOR DIFERENTE DE"INSTITUIÇÃO CREDENCIADA".</v>
      </c>
    </row>
    <row r="1940" spans="1:8" ht="12" x14ac:dyDescent="0.3">
      <c r="A1940" s="614" t="s">
        <v>23</v>
      </c>
      <c r="B1940" s="614" t="s">
        <v>254</v>
      </c>
      <c r="C1940" s="614" t="s">
        <v>2354</v>
      </c>
      <c r="D1940" s="614" t="s">
        <v>250</v>
      </c>
      <c r="E1940" s="614" t="s">
        <v>2354</v>
      </c>
      <c r="F1940" s="615" t="str">
        <f t="shared" si="60"/>
        <v>DESENVOLVIMENTO EXPERIMENTAL;ORGANISMO DE NORMALIZAÇÃO OU EQUIVALENTE;;PÚBLICA;</v>
      </c>
      <c r="G1940" s="616" t="s">
        <v>1567</v>
      </c>
      <c r="H1940" s="617" t="str">
        <f t="shared" si="61"/>
        <v>O CAMPO A.10 NÃO PODE SER PREENCHIDO SE A INFORMAÇÃO DO CAMPO A.7 FOR DIFERENTE DE"INSTITUIÇÃO CREDENCIADA".</v>
      </c>
    </row>
    <row r="1941" spans="1:8" ht="12" x14ac:dyDescent="0.3">
      <c r="A1941" s="614" t="s">
        <v>23</v>
      </c>
      <c r="B1941" s="614" t="s">
        <v>254</v>
      </c>
      <c r="C1941" s="614" t="s">
        <v>2354</v>
      </c>
      <c r="D1941" s="614" t="s">
        <v>251</v>
      </c>
      <c r="E1941" s="614" t="s">
        <v>3</v>
      </c>
      <c r="F1941" s="615" t="str">
        <f t="shared" si="60"/>
        <v>DESENVOLVIMENTO EXPERIMENTAL;ORGANISMO DE NORMALIZAÇÃO OU EQUIVALENTE;;PRIVADA;SIM</v>
      </c>
      <c r="G1941" s="616" t="s">
        <v>1567</v>
      </c>
      <c r="H1941" s="617" t="str">
        <f t="shared" si="61"/>
        <v>O CAMPO A.10 NÃO PODE SER PREENCHIDO SE A INFORMAÇÃO DO CAMPO A.7 FOR DIFERENTE DE"INSTITUIÇÃO CREDENCIADA".</v>
      </c>
    </row>
    <row r="1942" spans="1:8" ht="12" x14ac:dyDescent="0.3">
      <c r="A1942" s="614" t="s">
        <v>23</v>
      </c>
      <c r="B1942" s="614" t="s">
        <v>254</v>
      </c>
      <c r="C1942" s="614" t="s">
        <v>2354</v>
      </c>
      <c r="D1942" s="614" t="s">
        <v>251</v>
      </c>
      <c r="E1942" s="614" t="s">
        <v>4</v>
      </c>
      <c r="F1942" s="615" t="str">
        <f t="shared" si="60"/>
        <v>DESENVOLVIMENTO EXPERIMENTAL;ORGANISMO DE NORMALIZAÇÃO OU EQUIVALENTE;;PRIVADA;NÃO</v>
      </c>
      <c r="G1942" s="616" t="s">
        <v>1567</v>
      </c>
      <c r="H1942" s="617" t="str">
        <f t="shared" si="61"/>
        <v>O CAMPO A.10 NÃO PODE SER PREENCHIDO SE A INFORMAÇÃO DO CAMPO A.7 FOR DIFERENTE DE"INSTITUIÇÃO CREDENCIADA".</v>
      </c>
    </row>
    <row r="1943" spans="1:8" ht="12" x14ac:dyDescent="0.3">
      <c r="A1943" s="614" t="s">
        <v>23</v>
      </c>
      <c r="B1943" s="614" t="s">
        <v>254</v>
      </c>
      <c r="C1943" s="614" t="s">
        <v>2354</v>
      </c>
      <c r="D1943" s="614" t="s">
        <v>251</v>
      </c>
      <c r="E1943" s="614" t="s">
        <v>2354</v>
      </c>
      <c r="F1943" s="615" t="str">
        <f t="shared" si="60"/>
        <v>DESENVOLVIMENTO EXPERIMENTAL;ORGANISMO DE NORMALIZAÇÃO OU EQUIVALENTE;;PRIVADA;</v>
      </c>
      <c r="G1943" s="616" t="s">
        <v>1567</v>
      </c>
      <c r="H1943" s="617" t="str">
        <f t="shared" si="61"/>
        <v>O CAMPO A.10 NÃO PODE SER PREENCHIDO SE A INFORMAÇÃO DO CAMPO A.7 FOR DIFERENTE DE"INSTITUIÇÃO CREDENCIADA".</v>
      </c>
    </row>
    <row r="1944" spans="1:8" ht="12" x14ac:dyDescent="0.3">
      <c r="A1944" s="614" t="s">
        <v>23</v>
      </c>
      <c r="B1944" s="614" t="s">
        <v>254</v>
      </c>
      <c r="C1944" s="614" t="s">
        <v>2354</v>
      </c>
      <c r="D1944" s="614" t="s">
        <v>2354</v>
      </c>
      <c r="E1944" s="614" t="s">
        <v>3</v>
      </c>
      <c r="F1944" s="615" t="str">
        <f t="shared" si="60"/>
        <v>DESENVOLVIMENTO EXPERIMENTAL;ORGANISMO DE NORMALIZAÇÃO OU EQUIVALENTE;;;SIM</v>
      </c>
      <c r="G1944" s="616" t="s">
        <v>1567</v>
      </c>
      <c r="H1944" s="617" t="str">
        <f t="shared" si="61"/>
        <v>O CAMPO A.11 NÃO PODE SER PREENCHIDO SE A INFORMAÇÃO DO CAMPO A.7 FOR DIFERENTE DE"INSTITUIÇÃO CREDENCIADA" OU SE A INFIRMAÇÃO DO CAMPO A.10 FOR DIFERENTE DE "PRIVADA".</v>
      </c>
    </row>
    <row r="1945" spans="1:8" ht="12" x14ac:dyDescent="0.3">
      <c r="A1945" s="614" t="s">
        <v>23</v>
      </c>
      <c r="B1945" s="614" t="s">
        <v>254</v>
      </c>
      <c r="C1945" s="614" t="s">
        <v>2354</v>
      </c>
      <c r="D1945" s="614" t="s">
        <v>2354</v>
      </c>
      <c r="E1945" s="614" t="s">
        <v>4</v>
      </c>
      <c r="F1945" s="615" t="str">
        <f t="shared" si="60"/>
        <v>DESENVOLVIMENTO EXPERIMENTAL;ORGANISMO DE NORMALIZAÇÃO OU EQUIVALENTE;;;NÃO</v>
      </c>
      <c r="G1945" s="616" t="s">
        <v>1567</v>
      </c>
      <c r="H1945" s="617" t="str">
        <f t="shared" si="61"/>
        <v>O CAMPO A.11 NÃO PODE SER PREENCHIDO SE A INFORMAÇÃO DO CAMPO A.7 FOR DIFERENTE DE"INSTITUIÇÃO CREDENCIADA" OU SE A INFIRMAÇÃO DO CAMPO A.10 FOR DIFERENTE DE "PRIVADA".</v>
      </c>
    </row>
    <row r="1946" spans="1:8" ht="12" x14ac:dyDescent="0.3">
      <c r="A1946" s="614" t="s">
        <v>23</v>
      </c>
      <c r="B1946" s="614" t="s">
        <v>254</v>
      </c>
      <c r="C1946" s="614" t="s">
        <v>2354</v>
      </c>
      <c r="D1946" s="614" t="s">
        <v>2354</v>
      </c>
      <c r="E1946" s="614" t="s">
        <v>2354</v>
      </c>
      <c r="F1946" s="615" t="str">
        <f t="shared" si="60"/>
        <v>DESENVOLVIMENTO EXPERIMENTAL;ORGANISMO DE NORMALIZAÇÃO OU EQUIVALENTE;;;</v>
      </c>
      <c r="G1946" s="616" t="s">
        <v>1567</v>
      </c>
      <c r="H1946" s="617" t="str">
        <f t="shared" si="61"/>
        <v>O EXECUTOR INFORMADO NÃO PODE EXECUTAR PROJETOS OU PROGRAMAS COM A QUALIFICAÇÃO SELECIONADA</v>
      </c>
    </row>
    <row r="1947" spans="1:8" ht="12" x14ac:dyDescent="0.3">
      <c r="A1947" s="614" t="s">
        <v>22</v>
      </c>
      <c r="B1947" s="614" t="s">
        <v>254</v>
      </c>
      <c r="C1947" s="614" t="s">
        <v>261</v>
      </c>
      <c r="D1947" s="614" t="s">
        <v>250</v>
      </c>
      <c r="E1947" s="614" t="s">
        <v>3</v>
      </c>
      <c r="F1947" s="615" t="str">
        <f t="shared" si="60"/>
        <v>PESQUISA EM MEIO AMBIENTE;ORGANISMO DE NORMALIZAÇÃO OU EQUIVALENTE;MICRO OU PEQUENO;PÚBLICA;SIM</v>
      </c>
      <c r="G1947" s="616" t="s">
        <v>1567</v>
      </c>
      <c r="H1947" s="617" t="str">
        <f t="shared" si="61"/>
        <v>O CAMPO A.8 NÃO PODE SER PREENCHIDO SE A INFORMAÇÃO DO CAMPO A.7 FOR DIFERENTE DE"EMPRESA BRASILEIRA".</v>
      </c>
    </row>
    <row r="1948" spans="1:8" ht="12" x14ac:dyDescent="0.3">
      <c r="A1948" s="614" t="s">
        <v>22</v>
      </c>
      <c r="B1948" s="614" t="s">
        <v>254</v>
      </c>
      <c r="C1948" s="614" t="s">
        <v>261</v>
      </c>
      <c r="D1948" s="614" t="s">
        <v>250</v>
      </c>
      <c r="E1948" s="614" t="s">
        <v>4</v>
      </c>
      <c r="F1948" s="615" t="str">
        <f t="shared" si="60"/>
        <v>PESQUISA EM MEIO AMBIENTE;ORGANISMO DE NORMALIZAÇÃO OU EQUIVALENTE;MICRO OU PEQUENO;PÚBLICA;NÃO</v>
      </c>
      <c r="G1948" s="616" t="s">
        <v>1567</v>
      </c>
      <c r="H1948" s="617" t="str">
        <f t="shared" si="61"/>
        <v>O CAMPO A.8 NÃO PODE SER PREENCHIDO SE A INFORMAÇÃO DO CAMPO A.7 FOR DIFERENTE DE"EMPRESA BRASILEIRA".</v>
      </c>
    </row>
    <row r="1949" spans="1:8" ht="12" x14ac:dyDescent="0.3">
      <c r="A1949" s="614" t="s">
        <v>22</v>
      </c>
      <c r="B1949" s="614" t="s">
        <v>254</v>
      </c>
      <c r="C1949" s="614" t="s">
        <v>261</v>
      </c>
      <c r="D1949" s="614" t="s">
        <v>250</v>
      </c>
      <c r="E1949" s="614" t="s">
        <v>2354</v>
      </c>
      <c r="F1949" s="615" t="str">
        <f t="shared" si="60"/>
        <v>PESQUISA EM MEIO AMBIENTE;ORGANISMO DE NORMALIZAÇÃO OU EQUIVALENTE;MICRO OU PEQUENO;PÚBLICA;</v>
      </c>
      <c r="G1949" s="616" t="s">
        <v>1567</v>
      </c>
      <c r="H1949" s="617" t="str">
        <f t="shared" si="61"/>
        <v>O CAMPO A.8 NÃO PODE SER PREENCHIDO SE A INFORMAÇÃO DO CAMPO A.7 FOR DIFERENTE DE"EMPRESA BRASILEIRA".</v>
      </c>
    </row>
    <row r="1950" spans="1:8" ht="12" x14ac:dyDescent="0.3">
      <c r="A1950" s="614" t="s">
        <v>22</v>
      </c>
      <c r="B1950" s="614" t="s">
        <v>254</v>
      </c>
      <c r="C1950" s="614" t="s">
        <v>261</v>
      </c>
      <c r="D1950" s="614" t="s">
        <v>251</v>
      </c>
      <c r="E1950" s="614" t="s">
        <v>3</v>
      </c>
      <c r="F1950" s="615" t="str">
        <f t="shared" si="60"/>
        <v>PESQUISA EM MEIO AMBIENTE;ORGANISMO DE NORMALIZAÇÃO OU EQUIVALENTE;MICRO OU PEQUENO;PRIVADA;SIM</v>
      </c>
      <c r="G1950" s="616" t="s">
        <v>1567</v>
      </c>
      <c r="H1950" s="617" t="str">
        <f t="shared" si="61"/>
        <v>O CAMPO A.8 NÃO PODE SER PREENCHIDO SE A INFORMAÇÃO DO CAMPO A.7 FOR DIFERENTE DE"EMPRESA BRASILEIRA".</v>
      </c>
    </row>
    <row r="1951" spans="1:8" ht="12" x14ac:dyDescent="0.3">
      <c r="A1951" s="614" t="s">
        <v>22</v>
      </c>
      <c r="B1951" s="614" t="s">
        <v>254</v>
      </c>
      <c r="C1951" s="614" t="s">
        <v>261</v>
      </c>
      <c r="D1951" s="614" t="s">
        <v>251</v>
      </c>
      <c r="E1951" s="614" t="s">
        <v>4</v>
      </c>
      <c r="F1951" s="615" t="str">
        <f t="shared" si="60"/>
        <v>PESQUISA EM MEIO AMBIENTE;ORGANISMO DE NORMALIZAÇÃO OU EQUIVALENTE;MICRO OU PEQUENO;PRIVADA;NÃO</v>
      </c>
      <c r="G1951" s="616" t="s">
        <v>1567</v>
      </c>
      <c r="H1951" s="617" t="str">
        <f t="shared" si="61"/>
        <v>O CAMPO A.8 NÃO PODE SER PREENCHIDO SE A INFORMAÇÃO DO CAMPO A.7 FOR DIFERENTE DE"EMPRESA BRASILEIRA".</v>
      </c>
    </row>
    <row r="1952" spans="1:8" ht="12" x14ac:dyDescent="0.3">
      <c r="A1952" s="614" t="s">
        <v>22</v>
      </c>
      <c r="B1952" s="614" t="s">
        <v>254</v>
      </c>
      <c r="C1952" s="614" t="s">
        <v>261</v>
      </c>
      <c r="D1952" s="614" t="s">
        <v>251</v>
      </c>
      <c r="E1952" s="614" t="s">
        <v>2354</v>
      </c>
      <c r="F1952" s="615" t="str">
        <f t="shared" si="60"/>
        <v>PESQUISA EM MEIO AMBIENTE;ORGANISMO DE NORMALIZAÇÃO OU EQUIVALENTE;MICRO OU PEQUENO;PRIVADA;</v>
      </c>
      <c r="G1952" s="616" t="s">
        <v>1567</v>
      </c>
      <c r="H1952" s="617" t="str">
        <f t="shared" si="61"/>
        <v>O CAMPO A.8 NÃO PODE SER PREENCHIDO SE A INFORMAÇÃO DO CAMPO A.7 FOR DIFERENTE DE"EMPRESA BRASILEIRA".</v>
      </c>
    </row>
    <row r="1953" spans="1:8" ht="12" x14ac:dyDescent="0.3">
      <c r="A1953" s="614" t="s">
        <v>22</v>
      </c>
      <c r="B1953" s="614" t="s">
        <v>254</v>
      </c>
      <c r="C1953" s="614" t="s">
        <v>261</v>
      </c>
      <c r="D1953" s="614" t="s">
        <v>2354</v>
      </c>
      <c r="E1953" s="614" t="s">
        <v>3</v>
      </c>
      <c r="F1953" s="615" t="str">
        <f t="shared" si="60"/>
        <v>PESQUISA EM MEIO AMBIENTE;ORGANISMO DE NORMALIZAÇÃO OU EQUIVALENTE;MICRO OU PEQUENO;;SIM</v>
      </c>
      <c r="G1953" s="616" t="s">
        <v>1567</v>
      </c>
      <c r="H1953" s="617" t="str">
        <f t="shared" si="61"/>
        <v>O CAMPO A.8 NÃO PODE SER PREENCHIDO SE A INFORMAÇÃO DO CAMPO A.7 FOR DIFERENTE DE"EMPRESA BRASILEIRA".</v>
      </c>
    </row>
    <row r="1954" spans="1:8" ht="12" x14ac:dyDescent="0.3">
      <c r="A1954" s="614" t="s">
        <v>22</v>
      </c>
      <c r="B1954" s="614" t="s">
        <v>254</v>
      </c>
      <c r="C1954" s="614" t="s">
        <v>261</v>
      </c>
      <c r="D1954" s="614" t="s">
        <v>2354</v>
      </c>
      <c r="E1954" s="614" t="s">
        <v>4</v>
      </c>
      <c r="F1954" s="615" t="str">
        <f t="shared" si="60"/>
        <v>PESQUISA EM MEIO AMBIENTE;ORGANISMO DE NORMALIZAÇÃO OU EQUIVALENTE;MICRO OU PEQUENO;;NÃO</v>
      </c>
      <c r="G1954" s="616" t="s">
        <v>1567</v>
      </c>
      <c r="H1954" s="617" t="str">
        <f t="shared" si="61"/>
        <v>O CAMPO A.8 NÃO PODE SER PREENCHIDO SE A INFORMAÇÃO DO CAMPO A.7 FOR DIFERENTE DE"EMPRESA BRASILEIRA".</v>
      </c>
    </row>
    <row r="1955" spans="1:8" ht="12" x14ac:dyDescent="0.3">
      <c r="A1955" s="614" t="s">
        <v>22</v>
      </c>
      <c r="B1955" s="614" t="s">
        <v>254</v>
      </c>
      <c r="C1955" s="614" t="s">
        <v>261</v>
      </c>
      <c r="D1955" s="614" t="s">
        <v>2354</v>
      </c>
      <c r="E1955" s="614" t="s">
        <v>2354</v>
      </c>
      <c r="F1955" s="615" t="str">
        <f t="shared" si="60"/>
        <v>PESQUISA EM MEIO AMBIENTE;ORGANISMO DE NORMALIZAÇÃO OU EQUIVALENTE;MICRO OU PEQUENO;;</v>
      </c>
      <c r="G1955" s="616" t="s">
        <v>1567</v>
      </c>
      <c r="H1955" s="617" t="str">
        <f t="shared" si="61"/>
        <v>O CAMPO A.8 NÃO PODE SER PREENCHIDO SE A INFORMAÇÃO DO CAMPO A.7 FOR DIFERENTE DE"EMPRESA BRASILEIRA".</v>
      </c>
    </row>
    <row r="1956" spans="1:8" ht="12" x14ac:dyDescent="0.3">
      <c r="A1956" s="614" t="s">
        <v>22</v>
      </c>
      <c r="B1956" s="614" t="s">
        <v>254</v>
      </c>
      <c r="C1956" s="614" t="s">
        <v>243</v>
      </c>
      <c r="D1956" s="614" t="s">
        <v>250</v>
      </c>
      <c r="E1956" s="614" t="s">
        <v>3</v>
      </c>
      <c r="F1956" s="615" t="str">
        <f t="shared" si="60"/>
        <v>PESQUISA EM MEIO AMBIENTE;ORGANISMO DE NORMALIZAÇÃO OU EQUIVALENTE;MÉDIO;PÚBLICA;SIM</v>
      </c>
      <c r="G1956" s="616" t="s">
        <v>1567</v>
      </c>
      <c r="H1956" s="617" t="str">
        <f t="shared" si="61"/>
        <v>O CAMPO A.8 NÃO PODE SER PREENCHIDO SE A INFORMAÇÃO DO CAMPO A.7 FOR DIFERENTE DE"EMPRESA BRASILEIRA".</v>
      </c>
    </row>
    <row r="1957" spans="1:8" ht="12" x14ac:dyDescent="0.3">
      <c r="A1957" s="614" t="s">
        <v>22</v>
      </c>
      <c r="B1957" s="614" t="s">
        <v>254</v>
      </c>
      <c r="C1957" s="614" t="s">
        <v>243</v>
      </c>
      <c r="D1957" s="614" t="s">
        <v>250</v>
      </c>
      <c r="E1957" s="614" t="s">
        <v>4</v>
      </c>
      <c r="F1957" s="615" t="str">
        <f t="shared" si="60"/>
        <v>PESQUISA EM MEIO AMBIENTE;ORGANISMO DE NORMALIZAÇÃO OU EQUIVALENTE;MÉDIO;PÚBLICA;NÃO</v>
      </c>
      <c r="G1957" s="616" t="s">
        <v>1567</v>
      </c>
      <c r="H1957" s="617" t="str">
        <f t="shared" si="61"/>
        <v>O CAMPO A.8 NÃO PODE SER PREENCHIDO SE A INFORMAÇÃO DO CAMPO A.7 FOR DIFERENTE DE"EMPRESA BRASILEIRA".</v>
      </c>
    </row>
    <row r="1958" spans="1:8" ht="12" x14ac:dyDescent="0.3">
      <c r="A1958" s="614" t="s">
        <v>22</v>
      </c>
      <c r="B1958" s="614" t="s">
        <v>254</v>
      </c>
      <c r="C1958" s="614" t="s">
        <v>243</v>
      </c>
      <c r="D1958" s="614" t="s">
        <v>250</v>
      </c>
      <c r="E1958" s="614" t="s">
        <v>2354</v>
      </c>
      <c r="F1958" s="615" t="str">
        <f t="shared" si="60"/>
        <v>PESQUISA EM MEIO AMBIENTE;ORGANISMO DE NORMALIZAÇÃO OU EQUIVALENTE;MÉDIO;PÚBLICA;</v>
      </c>
      <c r="G1958" s="616" t="s">
        <v>1567</v>
      </c>
      <c r="H1958" s="617" t="str">
        <f t="shared" si="61"/>
        <v>O CAMPO A.8 NÃO PODE SER PREENCHIDO SE A INFORMAÇÃO DO CAMPO A.7 FOR DIFERENTE DE"EMPRESA BRASILEIRA".</v>
      </c>
    </row>
    <row r="1959" spans="1:8" ht="12" x14ac:dyDescent="0.3">
      <c r="A1959" s="614" t="s">
        <v>22</v>
      </c>
      <c r="B1959" s="614" t="s">
        <v>254</v>
      </c>
      <c r="C1959" s="614" t="s">
        <v>243</v>
      </c>
      <c r="D1959" s="614" t="s">
        <v>251</v>
      </c>
      <c r="E1959" s="614" t="s">
        <v>3</v>
      </c>
      <c r="F1959" s="615" t="str">
        <f t="shared" si="60"/>
        <v>PESQUISA EM MEIO AMBIENTE;ORGANISMO DE NORMALIZAÇÃO OU EQUIVALENTE;MÉDIO;PRIVADA;SIM</v>
      </c>
      <c r="G1959" s="616" t="s">
        <v>1567</v>
      </c>
      <c r="H1959" s="617" t="str">
        <f t="shared" si="61"/>
        <v>O CAMPO A.8 NÃO PODE SER PREENCHIDO SE A INFORMAÇÃO DO CAMPO A.7 FOR DIFERENTE DE"EMPRESA BRASILEIRA".</v>
      </c>
    </row>
    <row r="1960" spans="1:8" ht="12" x14ac:dyDescent="0.3">
      <c r="A1960" s="614" t="s">
        <v>22</v>
      </c>
      <c r="B1960" s="614" t="s">
        <v>254</v>
      </c>
      <c r="C1960" s="614" t="s">
        <v>243</v>
      </c>
      <c r="D1960" s="614" t="s">
        <v>251</v>
      </c>
      <c r="E1960" s="614" t="s">
        <v>4</v>
      </c>
      <c r="F1960" s="615" t="str">
        <f t="shared" si="60"/>
        <v>PESQUISA EM MEIO AMBIENTE;ORGANISMO DE NORMALIZAÇÃO OU EQUIVALENTE;MÉDIO;PRIVADA;NÃO</v>
      </c>
      <c r="G1960" s="616" t="s">
        <v>1567</v>
      </c>
      <c r="H1960" s="617" t="str">
        <f t="shared" si="61"/>
        <v>O CAMPO A.8 NÃO PODE SER PREENCHIDO SE A INFORMAÇÃO DO CAMPO A.7 FOR DIFERENTE DE"EMPRESA BRASILEIRA".</v>
      </c>
    </row>
    <row r="1961" spans="1:8" ht="12" x14ac:dyDescent="0.3">
      <c r="A1961" s="614" t="s">
        <v>22</v>
      </c>
      <c r="B1961" s="614" t="s">
        <v>254</v>
      </c>
      <c r="C1961" s="614" t="s">
        <v>243</v>
      </c>
      <c r="D1961" s="614" t="s">
        <v>251</v>
      </c>
      <c r="E1961" s="614" t="s">
        <v>2354</v>
      </c>
      <c r="F1961" s="615" t="str">
        <f t="shared" si="60"/>
        <v>PESQUISA EM MEIO AMBIENTE;ORGANISMO DE NORMALIZAÇÃO OU EQUIVALENTE;MÉDIO;PRIVADA;</v>
      </c>
      <c r="G1961" s="616" t="s">
        <v>1567</v>
      </c>
      <c r="H1961" s="617" t="str">
        <f t="shared" si="61"/>
        <v>O CAMPO A.8 NÃO PODE SER PREENCHIDO SE A INFORMAÇÃO DO CAMPO A.7 FOR DIFERENTE DE"EMPRESA BRASILEIRA".</v>
      </c>
    </row>
    <row r="1962" spans="1:8" ht="12" x14ac:dyDescent="0.3">
      <c r="A1962" s="614" t="s">
        <v>22</v>
      </c>
      <c r="B1962" s="614" t="s">
        <v>254</v>
      </c>
      <c r="C1962" s="614" t="s">
        <v>243</v>
      </c>
      <c r="D1962" s="614" t="s">
        <v>2354</v>
      </c>
      <c r="E1962" s="614" t="s">
        <v>3</v>
      </c>
      <c r="F1962" s="615" t="str">
        <f t="shared" si="60"/>
        <v>PESQUISA EM MEIO AMBIENTE;ORGANISMO DE NORMALIZAÇÃO OU EQUIVALENTE;MÉDIO;;SIM</v>
      </c>
      <c r="G1962" s="616" t="s">
        <v>1567</v>
      </c>
      <c r="H1962" s="617" t="str">
        <f t="shared" si="61"/>
        <v>O CAMPO A.8 NÃO PODE SER PREENCHIDO SE A INFORMAÇÃO DO CAMPO A.7 FOR DIFERENTE DE"EMPRESA BRASILEIRA".</v>
      </c>
    </row>
    <row r="1963" spans="1:8" ht="12" x14ac:dyDescent="0.3">
      <c r="A1963" s="614" t="s">
        <v>22</v>
      </c>
      <c r="B1963" s="614" t="s">
        <v>254</v>
      </c>
      <c r="C1963" s="614" t="s">
        <v>243</v>
      </c>
      <c r="D1963" s="614" t="s">
        <v>2354</v>
      </c>
      <c r="E1963" s="614" t="s">
        <v>4</v>
      </c>
      <c r="F1963" s="615" t="str">
        <f t="shared" si="60"/>
        <v>PESQUISA EM MEIO AMBIENTE;ORGANISMO DE NORMALIZAÇÃO OU EQUIVALENTE;MÉDIO;;NÃO</v>
      </c>
      <c r="G1963" s="616" t="s">
        <v>1567</v>
      </c>
      <c r="H1963" s="617" t="str">
        <f t="shared" si="61"/>
        <v>O CAMPO A.8 NÃO PODE SER PREENCHIDO SE A INFORMAÇÃO DO CAMPO A.7 FOR DIFERENTE DE"EMPRESA BRASILEIRA".</v>
      </c>
    </row>
    <row r="1964" spans="1:8" ht="12" x14ac:dyDescent="0.3">
      <c r="A1964" s="614" t="s">
        <v>22</v>
      </c>
      <c r="B1964" s="614" t="s">
        <v>254</v>
      </c>
      <c r="C1964" s="614" t="s">
        <v>243</v>
      </c>
      <c r="D1964" s="614" t="s">
        <v>2354</v>
      </c>
      <c r="E1964" s="614" t="s">
        <v>2354</v>
      </c>
      <c r="F1964" s="615" t="str">
        <f t="shared" si="60"/>
        <v>PESQUISA EM MEIO AMBIENTE;ORGANISMO DE NORMALIZAÇÃO OU EQUIVALENTE;MÉDIO;;</v>
      </c>
      <c r="G1964" s="616" t="s">
        <v>1567</v>
      </c>
      <c r="H1964" s="617" t="str">
        <f t="shared" si="61"/>
        <v>O CAMPO A.8 NÃO PODE SER PREENCHIDO SE A INFORMAÇÃO DO CAMPO A.7 FOR DIFERENTE DE"EMPRESA BRASILEIRA".</v>
      </c>
    </row>
    <row r="1965" spans="1:8" ht="12" x14ac:dyDescent="0.3">
      <c r="A1965" s="614" t="s">
        <v>22</v>
      </c>
      <c r="B1965" s="614" t="s">
        <v>254</v>
      </c>
      <c r="C1965" s="614" t="s">
        <v>244</v>
      </c>
      <c r="D1965" s="614" t="s">
        <v>250</v>
      </c>
      <c r="E1965" s="614" t="s">
        <v>3</v>
      </c>
      <c r="F1965" s="615" t="str">
        <f t="shared" si="60"/>
        <v>PESQUISA EM MEIO AMBIENTE;ORGANISMO DE NORMALIZAÇÃO OU EQUIVALENTE;GRANDE;PÚBLICA;SIM</v>
      </c>
      <c r="G1965" s="616" t="s">
        <v>1567</v>
      </c>
      <c r="H1965" s="617" t="str">
        <f t="shared" si="61"/>
        <v>O CAMPO A.8 NÃO PODE SER PREENCHIDO SE A INFORMAÇÃO DO CAMPO A.7 FOR DIFERENTE DE"EMPRESA BRASILEIRA".</v>
      </c>
    </row>
    <row r="1966" spans="1:8" ht="12" x14ac:dyDescent="0.3">
      <c r="A1966" s="614" t="s">
        <v>22</v>
      </c>
      <c r="B1966" s="614" t="s">
        <v>254</v>
      </c>
      <c r="C1966" s="614" t="s">
        <v>244</v>
      </c>
      <c r="D1966" s="614" t="s">
        <v>250</v>
      </c>
      <c r="E1966" s="614" t="s">
        <v>4</v>
      </c>
      <c r="F1966" s="615" t="str">
        <f t="shared" si="60"/>
        <v>PESQUISA EM MEIO AMBIENTE;ORGANISMO DE NORMALIZAÇÃO OU EQUIVALENTE;GRANDE;PÚBLICA;NÃO</v>
      </c>
      <c r="G1966" s="616" t="s">
        <v>1567</v>
      </c>
      <c r="H1966" s="617" t="str">
        <f t="shared" si="61"/>
        <v>O CAMPO A.8 NÃO PODE SER PREENCHIDO SE A INFORMAÇÃO DO CAMPO A.7 FOR DIFERENTE DE"EMPRESA BRASILEIRA".</v>
      </c>
    </row>
    <row r="1967" spans="1:8" ht="12" x14ac:dyDescent="0.3">
      <c r="A1967" s="614" t="s">
        <v>22</v>
      </c>
      <c r="B1967" s="614" t="s">
        <v>254</v>
      </c>
      <c r="C1967" s="614" t="s">
        <v>244</v>
      </c>
      <c r="D1967" s="614" t="s">
        <v>250</v>
      </c>
      <c r="E1967" s="614" t="s">
        <v>2354</v>
      </c>
      <c r="F1967" s="615" t="str">
        <f t="shared" si="60"/>
        <v>PESQUISA EM MEIO AMBIENTE;ORGANISMO DE NORMALIZAÇÃO OU EQUIVALENTE;GRANDE;PÚBLICA;</v>
      </c>
      <c r="G1967" s="616" t="s">
        <v>1567</v>
      </c>
      <c r="H1967" s="617" t="str">
        <f t="shared" si="61"/>
        <v>O CAMPO A.8 NÃO PODE SER PREENCHIDO SE A INFORMAÇÃO DO CAMPO A.7 FOR DIFERENTE DE"EMPRESA BRASILEIRA".</v>
      </c>
    </row>
    <row r="1968" spans="1:8" ht="12" x14ac:dyDescent="0.3">
      <c r="A1968" s="614" t="s">
        <v>22</v>
      </c>
      <c r="B1968" s="614" t="s">
        <v>254</v>
      </c>
      <c r="C1968" s="614" t="s">
        <v>244</v>
      </c>
      <c r="D1968" s="614" t="s">
        <v>251</v>
      </c>
      <c r="E1968" s="614" t="s">
        <v>3</v>
      </c>
      <c r="F1968" s="615" t="str">
        <f t="shared" si="60"/>
        <v>PESQUISA EM MEIO AMBIENTE;ORGANISMO DE NORMALIZAÇÃO OU EQUIVALENTE;GRANDE;PRIVADA;SIM</v>
      </c>
      <c r="G1968" s="616" t="s">
        <v>1567</v>
      </c>
      <c r="H1968" s="617" t="str">
        <f t="shared" si="61"/>
        <v>O CAMPO A.8 NÃO PODE SER PREENCHIDO SE A INFORMAÇÃO DO CAMPO A.7 FOR DIFERENTE DE"EMPRESA BRASILEIRA".</v>
      </c>
    </row>
    <row r="1969" spans="1:8" ht="12" x14ac:dyDescent="0.3">
      <c r="A1969" s="614" t="s">
        <v>22</v>
      </c>
      <c r="B1969" s="614" t="s">
        <v>254</v>
      </c>
      <c r="C1969" s="614" t="s">
        <v>244</v>
      </c>
      <c r="D1969" s="614" t="s">
        <v>251</v>
      </c>
      <c r="E1969" s="614" t="s">
        <v>4</v>
      </c>
      <c r="F1969" s="615" t="str">
        <f t="shared" si="60"/>
        <v>PESQUISA EM MEIO AMBIENTE;ORGANISMO DE NORMALIZAÇÃO OU EQUIVALENTE;GRANDE;PRIVADA;NÃO</v>
      </c>
      <c r="G1969" s="616" t="s">
        <v>1567</v>
      </c>
      <c r="H1969" s="617" t="str">
        <f t="shared" si="61"/>
        <v>O CAMPO A.8 NÃO PODE SER PREENCHIDO SE A INFORMAÇÃO DO CAMPO A.7 FOR DIFERENTE DE"EMPRESA BRASILEIRA".</v>
      </c>
    </row>
    <row r="1970" spans="1:8" ht="12" x14ac:dyDescent="0.3">
      <c r="A1970" s="614" t="s">
        <v>22</v>
      </c>
      <c r="B1970" s="614" t="s">
        <v>254</v>
      </c>
      <c r="C1970" s="614" t="s">
        <v>244</v>
      </c>
      <c r="D1970" s="614" t="s">
        <v>251</v>
      </c>
      <c r="E1970" s="614" t="s">
        <v>2354</v>
      </c>
      <c r="F1970" s="615" t="str">
        <f t="shared" si="60"/>
        <v>PESQUISA EM MEIO AMBIENTE;ORGANISMO DE NORMALIZAÇÃO OU EQUIVALENTE;GRANDE;PRIVADA;</v>
      </c>
      <c r="G1970" s="616" t="s">
        <v>1567</v>
      </c>
      <c r="H1970" s="617" t="str">
        <f t="shared" si="61"/>
        <v>O CAMPO A.8 NÃO PODE SER PREENCHIDO SE A INFORMAÇÃO DO CAMPO A.7 FOR DIFERENTE DE"EMPRESA BRASILEIRA".</v>
      </c>
    </row>
    <row r="1971" spans="1:8" ht="12" x14ac:dyDescent="0.3">
      <c r="A1971" s="614" t="s">
        <v>22</v>
      </c>
      <c r="B1971" s="614" t="s">
        <v>254</v>
      </c>
      <c r="C1971" s="614" t="s">
        <v>244</v>
      </c>
      <c r="D1971" s="614" t="s">
        <v>2354</v>
      </c>
      <c r="E1971" s="614" t="s">
        <v>3</v>
      </c>
      <c r="F1971" s="615" t="str">
        <f t="shared" si="60"/>
        <v>PESQUISA EM MEIO AMBIENTE;ORGANISMO DE NORMALIZAÇÃO OU EQUIVALENTE;GRANDE;;SIM</v>
      </c>
      <c r="G1971" s="616" t="s">
        <v>1567</v>
      </c>
      <c r="H1971" s="617" t="str">
        <f t="shared" si="61"/>
        <v>O CAMPO A.8 NÃO PODE SER PREENCHIDO SE A INFORMAÇÃO DO CAMPO A.7 FOR DIFERENTE DE"EMPRESA BRASILEIRA".</v>
      </c>
    </row>
    <row r="1972" spans="1:8" ht="12" x14ac:dyDescent="0.3">
      <c r="A1972" s="614" t="s">
        <v>22</v>
      </c>
      <c r="B1972" s="614" t="s">
        <v>254</v>
      </c>
      <c r="C1972" s="614" t="s">
        <v>244</v>
      </c>
      <c r="D1972" s="614" t="s">
        <v>2354</v>
      </c>
      <c r="E1972" s="614" t="s">
        <v>4</v>
      </c>
      <c r="F1972" s="615" t="str">
        <f t="shared" si="60"/>
        <v>PESQUISA EM MEIO AMBIENTE;ORGANISMO DE NORMALIZAÇÃO OU EQUIVALENTE;GRANDE;;NÃO</v>
      </c>
      <c r="G1972" s="616" t="s">
        <v>1567</v>
      </c>
      <c r="H1972" s="617" t="str">
        <f t="shared" si="61"/>
        <v>O CAMPO A.8 NÃO PODE SER PREENCHIDO SE A INFORMAÇÃO DO CAMPO A.7 FOR DIFERENTE DE"EMPRESA BRASILEIRA".</v>
      </c>
    </row>
    <row r="1973" spans="1:8" ht="12" x14ac:dyDescent="0.3">
      <c r="A1973" s="614" t="s">
        <v>22</v>
      </c>
      <c r="B1973" s="614" t="s">
        <v>254</v>
      </c>
      <c r="C1973" s="614" t="s">
        <v>244</v>
      </c>
      <c r="D1973" s="614" t="s">
        <v>2354</v>
      </c>
      <c r="E1973" s="614" t="s">
        <v>2354</v>
      </c>
      <c r="F1973" s="615" t="str">
        <f t="shared" si="60"/>
        <v>PESQUISA EM MEIO AMBIENTE;ORGANISMO DE NORMALIZAÇÃO OU EQUIVALENTE;GRANDE;;</v>
      </c>
      <c r="G1973" s="616" t="s">
        <v>1567</v>
      </c>
      <c r="H1973" s="617" t="str">
        <f t="shared" si="61"/>
        <v>O CAMPO A.8 NÃO PODE SER PREENCHIDO SE A INFORMAÇÃO DO CAMPO A.7 FOR DIFERENTE DE"EMPRESA BRASILEIRA".</v>
      </c>
    </row>
    <row r="1974" spans="1:8" ht="12" x14ac:dyDescent="0.3">
      <c r="A1974" s="614" t="s">
        <v>22</v>
      </c>
      <c r="B1974" s="614" t="s">
        <v>254</v>
      </c>
      <c r="C1974" s="614" t="s">
        <v>2354</v>
      </c>
      <c r="D1974" s="614" t="s">
        <v>250</v>
      </c>
      <c r="E1974" s="614" t="s">
        <v>3</v>
      </c>
      <c r="F1974" s="615" t="str">
        <f t="shared" si="60"/>
        <v>PESQUISA EM MEIO AMBIENTE;ORGANISMO DE NORMALIZAÇÃO OU EQUIVALENTE;;PÚBLICA;SIM</v>
      </c>
      <c r="G1974" s="616" t="s">
        <v>1567</v>
      </c>
      <c r="H1974" s="617" t="str">
        <f t="shared" si="61"/>
        <v>O CAMPO A.10 NÃO PODE SER PREENCHIDO SE A INFORMAÇÃO DO CAMPO A.7 FOR DIFERENTE DE"INSTITUIÇÃO CREDENCIADA".</v>
      </c>
    </row>
    <row r="1975" spans="1:8" ht="12" x14ac:dyDescent="0.3">
      <c r="A1975" s="614" t="s">
        <v>22</v>
      </c>
      <c r="B1975" s="614" t="s">
        <v>254</v>
      </c>
      <c r="C1975" s="614" t="s">
        <v>2354</v>
      </c>
      <c r="D1975" s="614" t="s">
        <v>250</v>
      </c>
      <c r="E1975" s="614" t="s">
        <v>4</v>
      </c>
      <c r="F1975" s="615" t="str">
        <f t="shared" si="60"/>
        <v>PESQUISA EM MEIO AMBIENTE;ORGANISMO DE NORMALIZAÇÃO OU EQUIVALENTE;;PÚBLICA;NÃO</v>
      </c>
      <c r="G1975" s="616" t="s">
        <v>1567</v>
      </c>
      <c r="H1975" s="617" t="str">
        <f t="shared" si="61"/>
        <v>O CAMPO A.10 NÃO PODE SER PREENCHIDO SE A INFORMAÇÃO DO CAMPO A.7 FOR DIFERENTE DE"INSTITUIÇÃO CREDENCIADA".</v>
      </c>
    </row>
    <row r="1976" spans="1:8" ht="12" x14ac:dyDescent="0.3">
      <c r="A1976" s="614" t="s">
        <v>22</v>
      </c>
      <c r="B1976" s="614" t="s">
        <v>254</v>
      </c>
      <c r="C1976" s="614" t="s">
        <v>2354</v>
      </c>
      <c r="D1976" s="614" t="s">
        <v>250</v>
      </c>
      <c r="E1976" s="614" t="s">
        <v>2354</v>
      </c>
      <c r="F1976" s="615" t="str">
        <f t="shared" si="60"/>
        <v>PESQUISA EM MEIO AMBIENTE;ORGANISMO DE NORMALIZAÇÃO OU EQUIVALENTE;;PÚBLICA;</v>
      </c>
      <c r="G1976" s="616" t="s">
        <v>1567</v>
      </c>
      <c r="H1976" s="617" t="str">
        <f t="shared" si="61"/>
        <v>O CAMPO A.10 NÃO PODE SER PREENCHIDO SE A INFORMAÇÃO DO CAMPO A.7 FOR DIFERENTE DE"INSTITUIÇÃO CREDENCIADA".</v>
      </c>
    </row>
    <row r="1977" spans="1:8" ht="12" x14ac:dyDescent="0.3">
      <c r="A1977" s="614" t="s">
        <v>22</v>
      </c>
      <c r="B1977" s="614" t="s">
        <v>254</v>
      </c>
      <c r="C1977" s="614" t="s">
        <v>2354</v>
      </c>
      <c r="D1977" s="614" t="s">
        <v>251</v>
      </c>
      <c r="E1977" s="614" t="s">
        <v>3</v>
      </c>
      <c r="F1977" s="615" t="str">
        <f t="shared" si="60"/>
        <v>PESQUISA EM MEIO AMBIENTE;ORGANISMO DE NORMALIZAÇÃO OU EQUIVALENTE;;PRIVADA;SIM</v>
      </c>
      <c r="G1977" s="616" t="s">
        <v>1567</v>
      </c>
      <c r="H1977" s="617" t="str">
        <f t="shared" si="61"/>
        <v>O CAMPO A.10 NÃO PODE SER PREENCHIDO SE A INFORMAÇÃO DO CAMPO A.7 FOR DIFERENTE DE"INSTITUIÇÃO CREDENCIADA".</v>
      </c>
    </row>
    <row r="1978" spans="1:8" ht="12" x14ac:dyDescent="0.3">
      <c r="A1978" s="614" t="s">
        <v>22</v>
      </c>
      <c r="B1978" s="614" t="s">
        <v>254</v>
      </c>
      <c r="C1978" s="614" t="s">
        <v>2354</v>
      </c>
      <c r="D1978" s="614" t="s">
        <v>251</v>
      </c>
      <c r="E1978" s="614" t="s">
        <v>4</v>
      </c>
      <c r="F1978" s="615" t="str">
        <f t="shared" si="60"/>
        <v>PESQUISA EM MEIO AMBIENTE;ORGANISMO DE NORMALIZAÇÃO OU EQUIVALENTE;;PRIVADA;NÃO</v>
      </c>
      <c r="G1978" s="616" t="s">
        <v>1567</v>
      </c>
      <c r="H1978" s="617" t="str">
        <f t="shared" si="61"/>
        <v>O CAMPO A.10 NÃO PODE SER PREENCHIDO SE A INFORMAÇÃO DO CAMPO A.7 FOR DIFERENTE DE"INSTITUIÇÃO CREDENCIADA".</v>
      </c>
    </row>
    <row r="1979" spans="1:8" ht="12" x14ac:dyDescent="0.3">
      <c r="A1979" s="614" t="s">
        <v>22</v>
      </c>
      <c r="B1979" s="614" t="s">
        <v>254</v>
      </c>
      <c r="C1979" s="614" t="s">
        <v>2354</v>
      </c>
      <c r="D1979" s="614" t="s">
        <v>251</v>
      </c>
      <c r="E1979" s="614" t="s">
        <v>2354</v>
      </c>
      <c r="F1979" s="615" t="str">
        <f t="shared" si="60"/>
        <v>PESQUISA EM MEIO AMBIENTE;ORGANISMO DE NORMALIZAÇÃO OU EQUIVALENTE;;PRIVADA;</v>
      </c>
      <c r="G1979" s="616" t="s">
        <v>1567</v>
      </c>
      <c r="H1979" s="617" t="str">
        <f t="shared" si="61"/>
        <v>O CAMPO A.10 NÃO PODE SER PREENCHIDO SE A INFORMAÇÃO DO CAMPO A.7 FOR DIFERENTE DE"INSTITUIÇÃO CREDENCIADA".</v>
      </c>
    </row>
    <row r="1980" spans="1:8" ht="12" x14ac:dyDescent="0.3">
      <c r="A1980" s="614" t="s">
        <v>22</v>
      </c>
      <c r="B1980" s="614" t="s">
        <v>254</v>
      </c>
      <c r="C1980" s="614" t="s">
        <v>2354</v>
      </c>
      <c r="D1980" s="614" t="s">
        <v>2354</v>
      </c>
      <c r="E1980" s="614" t="s">
        <v>3</v>
      </c>
      <c r="F1980" s="615" t="str">
        <f t="shared" si="60"/>
        <v>PESQUISA EM MEIO AMBIENTE;ORGANISMO DE NORMALIZAÇÃO OU EQUIVALENTE;;;SIM</v>
      </c>
      <c r="G1980" s="616" t="s">
        <v>1567</v>
      </c>
      <c r="H1980" s="617" t="str">
        <f t="shared" si="61"/>
        <v>O CAMPO A.11 NÃO PODE SER PREENCHIDO SE A INFORMAÇÃO DO CAMPO A.7 FOR DIFERENTE DE"INSTITUIÇÃO CREDENCIADA" OU SE A INFIRMAÇÃO DO CAMPO A.10 FOR DIFERENTE DE "PRIVADA".</v>
      </c>
    </row>
    <row r="1981" spans="1:8" ht="12" x14ac:dyDescent="0.3">
      <c r="A1981" s="614" t="s">
        <v>22</v>
      </c>
      <c r="B1981" s="614" t="s">
        <v>254</v>
      </c>
      <c r="C1981" s="614" t="s">
        <v>2354</v>
      </c>
      <c r="D1981" s="614" t="s">
        <v>2354</v>
      </c>
      <c r="E1981" s="614" t="s">
        <v>4</v>
      </c>
      <c r="F1981" s="615" t="str">
        <f t="shared" si="60"/>
        <v>PESQUISA EM MEIO AMBIENTE;ORGANISMO DE NORMALIZAÇÃO OU EQUIVALENTE;;;NÃO</v>
      </c>
      <c r="G1981" s="616" t="s">
        <v>1567</v>
      </c>
      <c r="H1981" s="617" t="str">
        <f t="shared" si="61"/>
        <v>O CAMPO A.11 NÃO PODE SER PREENCHIDO SE A INFORMAÇÃO DO CAMPO A.7 FOR DIFERENTE DE"INSTITUIÇÃO CREDENCIADA" OU SE A INFIRMAÇÃO DO CAMPO A.10 FOR DIFERENTE DE "PRIVADA".</v>
      </c>
    </row>
    <row r="1982" spans="1:8" ht="12" x14ac:dyDescent="0.3">
      <c r="A1982" s="614" t="s">
        <v>22</v>
      </c>
      <c r="B1982" s="614" t="s">
        <v>254</v>
      </c>
      <c r="C1982" s="614" t="s">
        <v>2354</v>
      </c>
      <c r="D1982" s="614" t="s">
        <v>2354</v>
      </c>
      <c r="E1982" s="614" t="s">
        <v>2354</v>
      </c>
      <c r="F1982" s="615" t="str">
        <f t="shared" si="60"/>
        <v>PESQUISA EM MEIO AMBIENTE;ORGANISMO DE NORMALIZAÇÃO OU EQUIVALENTE;;;</v>
      </c>
      <c r="G1982" s="616" t="s">
        <v>1567</v>
      </c>
      <c r="H1982" s="617" t="str">
        <f t="shared" si="61"/>
        <v>O EXECUTOR INFORMADO NÃO PODE EXECUTAR PROJETOS OU PROGRAMAS COM A QUALIFICAÇÃO SELECIONADA</v>
      </c>
    </row>
    <row r="1983" spans="1:8" ht="12" x14ac:dyDescent="0.3">
      <c r="A1983" s="614" t="s">
        <v>25</v>
      </c>
      <c r="B1983" s="614" t="s">
        <v>254</v>
      </c>
      <c r="C1983" s="614" t="s">
        <v>261</v>
      </c>
      <c r="D1983" s="614" t="s">
        <v>250</v>
      </c>
      <c r="E1983" s="614" t="s">
        <v>3</v>
      </c>
      <c r="F1983" s="615" t="str">
        <f t="shared" si="60"/>
        <v>PESQUISA EM CIÊNCIAS SOCIAIS, HUMANAS E DA VIDA;ORGANISMO DE NORMALIZAÇÃO OU EQUIVALENTE;MICRO OU PEQUENO;PÚBLICA;SIM</v>
      </c>
      <c r="G1983" s="616" t="s">
        <v>1567</v>
      </c>
      <c r="H1983" s="617" t="str">
        <f t="shared" si="61"/>
        <v>O CAMPO A.8 NÃO PODE SER PREENCHIDO SE A INFORMAÇÃO DO CAMPO A.7 FOR DIFERENTE DE"EMPRESA BRASILEIRA".</v>
      </c>
    </row>
    <row r="1984" spans="1:8" ht="12" x14ac:dyDescent="0.3">
      <c r="A1984" s="614" t="s">
        <v>25</v>
      </c>
      <c r="B1984" s="614" t="s">
        <v>254</v>
      </c>
      <c r="C1984" s="614" t="s">
        <v>261</v>
      </c>
      <c r="D1984" s="614" t="s">
        <v>250</v>
      </c>
      <c r="E1984" s="614" t="s">
        <v>4</v>
      </c>
      <c r="F1984" s="615" t="str">
        <f t="shared" si="60"/>
        <v>PESQUISA EM CIÊNCIAS SOCIAIS, HUMANAS E DA VIDA;ORGANISMO DE NORMALIZAÇÃO OU EQUIVALENTE;MICRO OU PEQUENO;PÚBLICA;NÃO</v>
      </c>
      <c r="G1984" s="616" t="s">
        <v>1567</v>
      </c>
      <c r="H1984" s="617" t="str">
        <f t="shared" si="61"/>
        <v>O CAMPO A.8 NÃO PODE SER PREENCHIDO SE A INFORMAÇÃO DO CAMPO A.7 FOR DIFERENTE DE"EMPRESA BRASILEIRA".</v>
      </c>
    </row>
    <row r="1985" spans="1:8" ht="12" x14ac:dyDescent="0.3">
      <c r="A1985" s="614" t="s">
        <v>25</v>
      </c>
      <c r="B1985" s="614" t="s">
        <v>254</v>
      </c>
      <c r="C1985" s="614" t="s">
        <v>261</v>
      </c>
      <c r="D1985" s="614" t="s">
        <v>250</v>
      </c>
      <c r="E1985" s="614" t="s">
        <v>2354</v>
      </c>
      <c r="F1985" s="615" t="str">
        <f t="shared" si="60"/>
        <v>PESQUISA EM CIÊNCIAS SOCIAIS, HUMANAS E DA VIDA;ORGANISMO DE NORMALIZAÇÃO OU EQUIVALENTE;MICRO OU PEQUENO;PÚBLICA;</v>
      </c>
      <c r="G1985" s="616" t="s">
        <v>1567</v>
      </c>
      <c r="H1985" s="617" t="str">
        <f t="shared" si="61"/>
        <v>O CAMPO A.8 NÃO PODE SER PREENCHIDO SE A INFORMAÇÃO DO CAMPO A.7 FOR DIFERENTE DE"EMPRESA BRASILEIRA".</v>
      </c>
    </row>
    <row r="1986" spans="1:8" ht="12" x14ac:dyDescent="0.3">
      <c r="A1986" s="614" t="s">
        <v>25</v>
      </c>
      <c r="B1986" s="614" t="s">
        <v>254</v>
      </c>
      <c r="C1986" s="614" t="s">
        <v>261</v>
      </c>
      <c r="D1986" s="614" t="s">
        <v>251</v>
      </c>
      <c r="E1986" s="614" t="s">
        <v>3</v>
      </c>
      <c r="F1986" s="615" t="str">
        <f t="shared" si="60"/>
        <v>PESQUISA EM CIÊNCIAS SOCIAIS, HUMANAS E DA VIDA;ORGANISMO DE NORMALIZAÇÃO OU EQUIVALENTE;MICRO OU PEQUENO;PRIVADA;SIM</v>
      </c>
      <c r="G1986" s="616" t="s">
        <v>1567</v>
      </c>
      <c r="H1986" s="617" t="str">
        <f t="shared" si="61"/>
        <v>O CAMPO A.8 NÃO PODE SER PREENCHIDO SE A INFORMAÇÃO DO CAMPO A.7 FOR DIFERENTE DE"EMPRESA BRASILEIRA".</v>
      </c>
    </row>
    <row r="1987" spans="1:8" ht="12" x14ac:dyDescent="0.3">
      <c r="A1987" s="614" t="s">
        <v>25</v>
      </c>
      <c r="B1987" s="614" t="s">
        <v>254</v>
      </c>
      <c r="C1987" s="614" t="s">
        <v>261</v>
      </c>
      <c r="D1987" s="614" t="s">
        <v>251</v>
      </c>
      <c r="E1987" s="614" t="s">
        <v>4</v>
      </c>
      <c r="F1987" s="615" t="str">
        <f t="shared" ref="F1987:F2050" si="62">CONCATENATE(A1987,";",B1987,";",C1987,";",D1987,";",E1987)</f>
        <v>PESQUISA EM CIÊNCIAS SOCIAIS, HUMANAS E DA VIDA;ORGANISMO DE NORMALIZAÇÃO OU EQUIVALENTE;MICRO OU PEQUENO;PRIVADA;NÃO</v>
      </c>
      <c r="G1987" s="616" t="s">
        <v>1567</v>
      </c>
      <c r="H1987" s="617" t="str">
        <f t="shared" ref="H1987:H2050" si="63">IF(AND(B1987=$J$7,C1987=""),$K$12,IF(AND(B1987&lt;&gt;$J$7,C1987&lt;&gt;""),$K$13,IF(AND(B1987=$J$5,D1987=""),$K$14,IF(AND(B1987&lt;&gt;$J$5,D1987&lt;&gt;""),$K$15,IF(AND(B1987=$J$5,D1987=$M$6,E1987=""),$K$16,IF(AND(OR(B1987&lt;&gt;$J$5,D1987&lt;&gt;$M$6),E1987&lt;&gt;""),$K$17,IF(G1987="N",$K$18,"")))))))</f>
        <v>O CAMPO A.8 NÃO PODE SER PREENCHIDO SE A INFORMAÇÃO DO CAMPO A.7 FOR DIFERENTE DE"EMPRESA BRASILEIRA".</v>
      </c>
    </row>
    <row r="1988" spans="1:8" ht="12" x14ac:dyDescent="0.3">
      <c r="A1988" s="614" t="s">
        <v>25</v>
      </c>
      <c r="B1988" s="614" t="s">
        <v>254</v>
      </c>
      <c r="C1988" s="614" t="s">
        <v>261</v>
      </c>
      <c r="D1988" s="614" t="s">
        <v>251</v>
      </c>
      <c r="E1988" s="614" t="s">
        <v>2354</v>
      </c>
      <c r="F1988" s="615" t="str">
        <f t="shared" si="62"/>
        <v>PESQUISA EM CIÊNCIAS SOCIAIS, HUMANAS E DA VIDA;ORGANISMO DE NORMALIZAÇÃO OU EQUIVALENTE;MICRO OU PEQUENO;PRIVADA;</v>
      </c>
      <c r="G1988" s="616" t="s">
        <v>1567</v>
      </c>
      <c r="H1988" s="617" t="str">
        <f t="shared" si="63"/>
        <v>O CAMPO A.8 NÃO PODE SER PREENCHIDO SE A INFORMAÇÃO DO CAMPO A.7 FOR DIFERENTE DE"EMPRESA BRASILEIRA".</v>
      </c>
    </row>
    <row r="1989" spans="1:8" ht="12" x14ac:dyDescent="0.3">
      <c r="A1989" s="614" t="s">
        <v>25</v>
      </c>
      <c r="B1989" s="614" t="s">
        <v>254</v>
      </c>
      <c r="C1989" s="614" t="s">
        <v>261</v>
      </c>
      <c r="D1989" s="614" t="s">
        <v>2354</v>
      </c>
      <c r="E1989" s="614" t="s">
        <v>3</v>
      </c>
      <c r="F1989" s="615" t="str">
        <f t="shared" si="62"/>
        <v>PESQUISA EM CIÊNCIAS SOCIAIS, HUMANAS E DA VIDA;ORGANISMO DE NORMALIZAÇÃO OU EQUIVALENTE;MICRO OU PEQUENO;;SIM</v>
      </c>
      <c r="G1989" s="616" t="s">
        <v>1567</v>
      </c>
      <c r="H1989" s="617" t="str">
        <f t="shared" si="63"/>
        <v>O CAMPO A.8 NÃO PODE SER PREENCHIDO SE A INFORMAÇÃO DO CAMPO A.7 FOR DIFERENTE DE"EMPRESA BRASILEIRA".</v>
      </c>
    </row>
    <row r="1990" spans="1:8" ht="12" x14ac:dyDescent="0.3">
      <c r="A1990" s="614" t="s">
        <v>25</v>
      </c>
      <c r="B1990" s="614" t="s">
        <v>254</v>
      </c>
      <c r="C1990" s="614" t="s">
        <v>261</v>
      </c>
      <c r="D1990" s="614" t="s">
        <v>2354</v>
      </c>
      <c r="E1990" s="614" t="s">
        <v>4</v>
      </c>
      <c r="F1990" s="615" t="str">
        <f t="shared" si="62"/>
        <v>PESQUISA EM CIÊNCIAS SOCIAIS, HUMANAS E DA VIDA;ORGANISMO DE NORMALIZAÇÃO OU EQUIVALENTE;MICRO OU PEQUENO;;NÃO</v>
      </c>
      <c r="G1990" s="616" t="s">
        <v>1567</v>
      </c>
      <c r="H1990" s="617" t="str">
        <f t="shared" si="63"/>
        <v>O CAMPO A.8 NÃO PODE SER PREENCHIDO SE A INFORMAÇÃO DO CAMPO A.7 FOR DIFERENTE DE"EMPRESA BRASILEIRA".</v>
      </c>
    </row>
    <row r="1991" spans="1:8" ht="12" x14ac:dyDescent="0.3">
      <c r="A1991" s="614" t="s">
        <v>25</v>
      </c>
      <c r="B1991" s="614" t="s">
        <v>254</v>
      </c>
      <c r="C1991" s="614" t="s">
        <v>261</v>
      </c>
      <c r="D1991" s="614" t="s">
        <v>2354</v>
      </c>
      <c r="E1991" s="614" t="s">
        <v>2354</v>
      </c>
      <c r="F1991" s="615" t="str">
        <f t="shared" si="62"/>
        <v>PESQUISA EM CIÊNCIAS SOCIAIS, HUMANAS E DA VIDA;ORGANISMO DE NORMALIZAÇÃO OU EQUIVALENTE;MICRO OU PEQUENO;;</v>
      </c>
      <c r="G1991" s="616" t="s">
        <v>1567</v>
      </c>
      <c r="H1991" s="617" t="str">
        <f t="shared" si="63"/>
        <v>O CAMPO A.8 NÃO PODE SER PREENCHIDO SE A INFORMAÇÃO DO CAMPO A.7 FOR DIFERENTE DE"EMPRESA BRASILEIRA".</v>
      </c>
    </row>
    <row r="1992" spans="1:8" ht="12" x14ac:dyDescent="0.3">
      <c r="A1992" s="614" t="s">
        <v>25</v>
      </c>
      <c r="B1992" s="614" t="s">
        <v>254</v>
      </c>
      <c r="C1992" s="614" t="s">
        <v>243</v>
      </c>
      <c r="D1992" s="614" t="s">
        <v>250</v>
      </c>
      <c r="E1992" s="614" t="s">
        <v>3</v>
      </c>
      <c r="F1992" s="615" t="str">
        <f t="shared" si="62"/>
        <v>PESQUISA EM CIÊNCIAS SOCIAIS, HUMANAS E DA VIDA;ORGANISMO DE NORMALIZAÇÃO OU EQUIVALENTE;MÉDIO;PÚBLICA;SIM</v>
      </c>
      <c r="G1992" s="616" t="s">
        <v>1567</v>
      </c>
      <c r="H1992" s="617" t="str">
        <f t="shared" si="63"/>
        <v>O CAMPO A.8 NÃO PODE SER PREENCHIDO SE A INFORMAÇÃO DO CAMPO A.7 FOR DIFERENTE DE"EMPRESA BRASILEIRA".</v>
      </c>
    </row>
    <row r="1993" spans="1:8" ht="12" x14ac:dyDescent="0.3">
      <c r="A1993" s="614" t="s">
        <v>25</v>
      </c>
      <c r="B1993" s="614" t="s">
        <v>254</v>
      </c>
      <c r="C1993" s="614" t="s">
        <v>243</v>
      </c>
      <c r="D1993" s="614" t="s">
        <v>250</v>
      </c>
      <c r="E1993" s="614" t="s">
        <v>4</v>
      </c>
      <c r="F1993" s="615" t="str">
        <f t="shared" si="62"/>
        <v>PESQUISA EM CIÊNCIAS SOCIAIS, HUMANAS E DA VIDA;ORGANISMO DE NORMALIZAÇÃO OU EQUIVALENTE;MÉDIO;PÚBLICA;NÃO</v>
      </c>
      <c r="G1993" s="616" t="s">
        <v>1567</v>
      </c>
      <c r="H1993" s="617" t="str">
        <f t="shared" si="63"/>
        <v>O CAMPO A.8 NÃO PODE SER PREENCHIDO SE A INFORMAÇÃO DO CAMPO A.7 FOR DIFERENTE DE"EMPRESA BRASILEIRA".</v>
      </c>
    </row>
    <row r="1994" spans="1:8" ht="12" x14ac:dyDescent="0.3">
      <c r="A1994" s="614" t="s">
        <v>25</v>
      </c>
      <c r="B1994" s="614" t="s">
        <v>254</v>
      </c>
      <c r="C1994" s="614" t="s">
        <v>243</v>
      </c>
      <c r="D1994" s="614" t="s">
        <v>250</v>
      </c>
      <c r="E1994" s="614" t="s">
        <v>2354</v>
      </c>
      <c r="F1994" s="615" t="str">
        <f t="shared" si="62"/>
        <v>PESQUISA EM CIÊNCIAS SOCIAIS, HUMANAS E DA VIDA;ORGANISMO DE NORMALIZAÇÃO OU EQUIVALENTE;MÉDIO;PÚBLICA;</v>
      </c>
      <c r="G1994" s="616" t="s">
        <v>1567</v>
      </c>
      <c r="H1994" s="617" t="str">
        <f t="shared" si="63"/>
        <v>O CAMPO A.8 NÃO PODE SER PREENCHIDO SE A INFORMAÇÃO DO CAMPO A.7 FOR DIFERENTE DE"EMPRESA BRASILEIRA".</v>
      </c>
    </row>
    <row r="1995" spans="1:8" ht="12" x14ac:dyDescent="0.3">
      <c r="A1995" s="614" t="s">
        <v>25</v>
      </c>
      <c r="B1995" s="614" t="s">
        <v>254</v>
      </c>
      <c r="C1995" s="614" t="s">
        <v>243</v>
      </c>
      <c r="D1995" s="614" t="s">
        <v>251</v>
      </c>
      <c r="E1995" s="614" t="s">
        <v>3</v>
      </c>
      <c r="F1995" s="615" t="str">
        <f t="shared" si="62"/>
        <v>PESQUISA EM CIÊNCIAS SOCIAIS, HUMANAS E DA VIDA;ORGANISMO DE NORMALIZAÇÃO OU EQUIVALENTE;MÉDIO;PRIVADA;SIM</v>
      </c>
      <c r="G1995" s="616" t="s">
        <v>1567</v>
      </c>
      <c r="H1995" s="617" t="str">
        <f t="shared" si="63"/>
        <v>O CAMPO A.8 NÃO PODE SER PREENCHIDO SE A INFORMAÇÃO DO CAMPO A.7 FOR DIFERENTE DE"EMPRESA BRASILEIRA".</v>
      </c>
    </row>
    <row r="1996" spans="1:8" ht="12" x14ac:dyDescent="0.3">
      <c r="A1996" s="614" t="s">
        <v>25</v>
      </c>
      <c r="B1996" s="614" t="s">
        <v>254</v>
      </c>
      <c r="C1996" s="614" t="s">
        <v>243</v>
      </c>
      <c r="D1996" s="614" t="s">
        <v>251</v>
      </c>
      <c r="E1996" s="614" t="s">
        <v>4</v>
      </c>
      <c r="F1996" s="615" t="str">
        <f t="shared" si="62"/>
        <v>PESQUISA EM CIÊNCIAS SOCIAIS, HUMANAS E DA VIDA;ORGANISMO DE NORMALIZAÇÃO OU EQUIVALENTE;MÉDIO;PRIVADA;NÃO</v>
      </c>
      <c r="G1996" s="616" t="s">
        <v>1567</v>
      </c>
      <c r="H1996" s="617" t="str">
        <f t="shared" si="63"/>
        <v>O CAMPO A.8 NÃO PODE SER PREENCHIDO SE A INFORMAÇÃO DO CAMPO A.7 FOR DIFERENTE DE"EMPRESA BRASILEIRA".</v>
      </c>
    </row>
    <row r="1997" spans="1:8" ht="12" x14ac:dyDescent="0.3">
      <c r="A1997" s="614" t="s">
        <v>25</v>
      </c>
      <c r="B1997" s="614" t="s">
        <v>254</v>
      </c>
      <c r="C1997" s="614" t="s">
        <v>243</v>
      </c>
      <c r="D1997" s="614" t="s">
        <v>251</v>
      </c>
      <c r="E1997" s="614" t="s">
        <v>2354</v>
      </c>
      <c r="F1997" s="615" t="str">
        <f t="shared" si="62"/>
        <v>PESQUISA EM CIÊNCIAS SOCIAIS, HUMANAS E DA VIDA;ORGANISMO DE NORMALIZAÇÃO OU EQUIVALENTE;MÉDIO;PRIVADA;</v>
      </c>
      <c r="G1997" s="616" t="s">
        <v>1567</v>
      </c>
      <c r="H1997" s="617" t="str">
        <f t="shared" si="63"/>
        <v>O CAMPO A.8 NÃO PODE SER PREENCHIDO SE A INFORMAÇÃO DO CAMPO A.7 FOR DIFERENTE DE"EMPRESA BRASILEIRA".</v>
      </c>
    </row>
    <row r="1998" spans="1:8" ht="12" x14ac:dyDescent="0.3">
      <c r="A1998" s="614" t="s">
        <v>25</v>
      </c>
      <c r="B1998" s="614" t="s">
        <v>254</v>
      </c>
      <c r="C1998" s="614" t="s">
        <v>243</v>
      </c>
      <c r="D1998" s="614" t="s">
        <v>2354</v>
      </c>
      <c r="E1998" s="614" t="s">
        <v>3</v>
      </c>
      <c r="F1998" s="615" t="str">
        <f t="shared" si="62"/>
        <v>PESQUISA EM CIÊNCIAS SOCIAIS, HUMANAS E DA VIDA;ORGANISMO DE NORMALIZAÇÃO OU EQUIVALENTE;MÉDIO;;SIM</v>
      </c>
      <c r="G1998" s="616" t="s">
        <v>1567</v>
      </c>
      <c r="H1998" s="617" t="str">
        <f t="shared" si="63"/>
        <v>O CAMPO A.8 NÃO PODE SER PREENCHIDO SE A INFORMAÇÃO DO CAMPO A.7 FOR DIFERENTE DE"EMPRESA BRASILEIRA".</v>
      </c>
    </row>
    <row r="1999" spans="1:8" ht="12" x14ac:dyDescent="0.3">
      <c r="A1999" s="614" t="s">
        <v>25</v>
      </c>
      <c r="B1999" s="614" t="s">
        <v>254</v>
      </c>
      <c r="C1999" s="614" t="s">
        <v>243</v>
      </c>
      <c r="D1999" s="614" t="s">
        <v>2354</v>
      </c>
      <c r="E1999" s="614" t="s">
        <v>4</v>
      </c>
      <c r="F1999" s="615" t="str">
        <f t="shared" si="62"/>
        <v>PESQUISA EM CIÊNCIAS SOCIAIS, HUMANAS E DA VIDA;ORGANISMO DE NORMALIZAÇÃO OU EQUIVALENTE;MÉDIO;;NÃO</v>
      </c>
      <c r="G1999" s="616" t="s">
        <v>1567</v>
      </c>
      <c r="H1999" s="617" t="str">
        <f t="shared" si="63"/>
        <v>O CAMPO A.8 NÃO PODE SER PREENCHIDO SE A INFORMAÇÃO DO CAMPO A.7 FOR DIFERENTE DE"EMPRESA BRASILEIRA".</v>
      </c>
    </row>
    <row r="2000" spans="1:8" ht="12" x14ac:dyDescent="0.3">
      <c r="A2000" s="614" t="s">
        <v>25</v>
      </c>
      <c r="B2000" s="614" t="s">
        <v>254</v>
      </c>
      <c r="C2000" s="614" t="s">
        <v>243</v>
      </c>
      <c r="D2000" s="614" t="s">
        <v>2354</v>
      </c>
      <c r="E2000" s="614" t="s">
        <v>2354</v>
      </c>
      <c r="F2000" s="615" t="str">
        <f t="shared" si="62"/>
        <v>PESQUISA EM CIÊNCIAS SOCIAIS, HUMANAS E DA VIDA;ORGANISMO DE NORMALIZAÇÃO OU EQUIVALENTE;MÉDIO;;</v>
      </c>
      <c r="G2000" s="616" t="s">
        <v>1567</v>
      </c>
      <c r="H2000" s="617" t="str">
        <f t="shared" si="63"/>
        <v>O CAMPO A.8 NÃO PODE SER PREENCHIDO SE A INFORMAÇÃO DO CAMPO A.7 FOR DIFERENTE DE"EMPRESA BRASILEIRA".</v>
      </c>
    </row>
    <row r="2001" spans="1:8" ht="12" x14ac:dyDescent="0.3">
      <c r="A2001" s="614" t="s">
        <v>25</v>
      </c>
      <c r="B2001" s="614" t="s">
        <v>254</v>
      </c>
      <c r="C2001" s="614" t="s">
        <v>244</v>
      </c>
      <c r="D2001" s="614" t="s">
        <v>250</v>
      </c>
      <c r="E2001" s="614" t="s">
        <v>3</v>
      </c>
      <c r="F2001" s="615" t="str">
        <f t="shared" si="62"/>
        <v>PESQUISA EM CIÊNCIAS SOCIAIS, HUMANAS E DA VIDA;ORGANISMO DE NORMALIZAÇÃO OU EQUIVALENTE;GRANDE;PÚBLICA;SIM</v>
      </c>
      <c r="G2001" s="616" t="s">
        <v>1567</v>
      </c>
      <c r="H2001" s="617" t="str">
        <f t="shared" si="63"/>
        <v>O CAMPO A.8 NÃO PODE SER PREENCHIDO SE A INFORMAÇÃO DO CAMPO A.7 FOR DIFERENTE DE"EMPRESA BRASILEIRA".</v>
      </c>
    </row>
    <row r="2002" spans="1:8" ht="12" x14ac:dyDescent="0.3">
      <c r="A2002" s="614" t="s">
        <v>25</v>
      </c>
      <c r="B2002" s="614" t="s">
        <v>254</v>
      </c>
      <c r="C2002" s="614" t="s">
        <v>244</v>
      </c>
      <c r="D2002" s="614" t="s">
        <v>250</v>
      </c>
      <c r="E2002" s="614" t="s">
        <v>4</v>
      </c>
      <c r="F2002" s="615" t="str">
        <f t="shared" si="62"/>
        <v>PESQUISA EM CIÊNCIAS SOCIAIS, HUMANAS E DA VIDA;ORGANISMO DE NORMALIZAÇÃO OU EQUIVALENTE;GRANDE;PÚBLICA;NÃO</v>
      </c>
      <c r="G2002" s="616" t="s">
        <v>1567</v>
      </c>
      <c r="H2002" s="617" t="str">
        <f t="shared" si="63"/>
        <v>O CAMPO A.8 NÃO PODE SER PREENCHIDO SE A INFORMAÇÃO DO CAMPO A.7 FOR DIFERENTE DE"EMPRESA BRASILEIRA".</v>
      </c>
    </row>
    <row r="2003" spans="1:8" ht="12" x14ac:dyDescent="0.3">
      <c r="A2003" s="614" t="s">
        <v>25</v>
      </c>
      <c r="B2003" s="614" t="s">
        <v>254</v>
      </c>
      <c r="C2003" s="614" t="s">
        <v>244</v>
      </c>
      <c r="D2003" s="614" t="s">
        <v>250</v>
      </c>
      <c r="E2003" s="614" t="s">
        <v>2354</v>
      </c>
      <c r="F2003" s="615" t="str">
        <f t="shared" si="62"/>
        <v>PESQUISA EM CIÊNCIAS SOCIAIS, HUMANAS E DA VIDA;ORGANISMO DE NORMALIZAÇÃO OU EQUIVALENTE;GRANDE;PÚBLICA;</v>
      </c>
      <c r="G2003" s="616" t="s">
        <v>1567</v>
      </c>
      <c r="H2003" s="617" t="str">
        <f t="shared" si="63"/>
        <v>O CAMPO A.8 NÃO PODE SER PREENCHIDO SE A INFORMAÇÃO DO CAMPO A.7 FOR DIFERENTE DE"EMPRESA BRASILEIRA".</v>
      </c>
    </row>
    <row r="2004" spans="1:8" ht="12" x14ac:dyDescent="0.3">
      <c r="A2004" s="614" t="s">
        <v>25</v>
      </c>
      <c r="B2004" s="614" t="s">
        <v>254</v>
      </c>
      <c r="C2004" s="614" t="s">
        <v>244</v>
      </c>
      <c r="D2004" s="614" t="s">
        <v>251</v>
      </c>
      <c r="E2004" s="614" t="s">
        <v>3</v>
      </c>
      <c r="F2004" s="615" t="str">
        <f t="shared" si="62"/>
        <v>PESQUISA EM CIÊNCIAS SOCIAIS, HUMANAS E DA VIDA;ORGANISMO DE NORMALIZAÇÃO OU EQUIVALENTE;GRANDE;PRIVADA;SIM</v>
      </c>
      <c r="G2004" s="616" t="s">
        <v>1567</v>
      </c>
      <c r="H2004" s="617" t="str">
        <f t="shared" si="63"/>
        <v>O CAMPO A.8 NÃO PODE SER PREENCHIDO SE A INFORMAÇÃO DO CAMPO A.7 FOR DIFERENTE DE"EMPRESA BRASILEIRA".</v>
      </c>
    </row>
    <row r="2005" spans="1:8" ht="12" x14ac:dyDescent="0.3">
      <c r="A2005" s="614" t="s">
        <v>25</v>
      </c>
      <c r="B2005" s="614" t="s">
        <v>254</v>
      </c>
      <c r="C2005" s="614" t="s">
        <v>244</v>
      </c>
      <c r="D2005" s="614" t="s">
        <v>251</v>
      </c>
      <c r="E2005" s="614" t="s">
        <v>4</v>
      </c>
      <c r="F2005" s="615" t="str">
        <f t="shared" si="62"/>
        <v>PESQUISA EM CIÊNCIAS SOCIAIS, HUMANAS E DA VIDA;ORGANISMO DE NORMALIZAÇÃO OU EQUIVALENTE;GRANDE;PRIVADA;NÃO</v>
      </c>
      <c r="G2005" s="616" t="s">
        <v>1567</v>
      </c>
      <c r="H2005" s="617" t="str">
        <f t="shared" si="63"/>
        <v>O CAMPO A.8 NÃO PODE SER PREENCHIDO SE A INFORMAÇÃO DO CAMPO A.7 FOR DIFERENTE DE"EMPRESA BRASILEIRA".</v>
      </c>
    </row>
    <row r="2006" spans="1:8" ht="12" x14ac:dyDescent="0.3">
      <c r="A2006" s="614" t="s">
        <v>25</v>
      </c>
      <c r="B2006" s="614" t="s">
        <v>254</v>
      </c>
      <c r="C2006" s="614" t="s">
        <v>244</v>
      </c>
      <c r="D2006" s="614" t="s">
        <v>251</v>
      </c>
      <c r="E2006" s="614" t="s">
        <v>2354</v>
      </c>
      <c r="F2006" s="615" t="str">
        <f t="shared" si="62"/>
        <v>PESQUISA EM CIÊNCIAS SOCIAIS, HUMANAS E DA VIDA;ORGANISMO DE NORMALIZAÇÃO OU EQUIVALENTE;GRANDE;PRIVADA;</v>
      </c>
      <c r="G2006" s="616" t="s">
        <v>1567</v>
      </c>
      <c r="H2006" s="617" t="str">
        <f t="shared" si="63"/>
        <v>O CAMPO A.8 NÃO PODE SER PREENCHIDO SE A INFORMAÇÃO DO CAMPO A.7 FOR DIFERENTE DE"EMPRESA BRASILEIRA".</v>
      </c>
    </row>
    <row r="2007" spans="1:8" ht="12" x14ac:dyDescent="0.3">
      <c r="A2007" s="614" t="s">
        <v>25</v>
      </c>
      <c r="B2007" s="614" t="s">
        <v>254</v>
      </c>
      <c r="C2007" s="614" t="s">
        <v>244</v>
      </c>
      <c r="D2007" s="614" t="s">
        <v>2354</v>
      </c>
      <c r="E2007" s="614" t="s">
        <v>3</v>
      </c>
      <c r="F2007" s="615" t="str">
        <f t="shared" si="62"/>
        <v>PESQUISA EM CIÊNCIAS SOCIAIS, HUMANAS E DA VIDA;ORGANISMO DE NORMALIZAÇÃO OU EQUIVALENTE;GRANDE;;SIM</v>
      </c>
      <c r="G2007" s="616" t="s">
        <v>1567</v>
      </c>
      <c r="H2007" s="617" t="str">
        <f t="shared" si="63"/>
        <v>O CAMPO A.8 NÃO PODE SER PREENCHIDO SE A INFORMAÇÃO DO CAMPO A.7 FOR DIFERENTE DE"EMPRESA BRASILEIRA".</v>
      </c>
    </row>
    <row r="2008" spans="1:8" ht="12" x14ac:dyDescent="0.3">
      <c r="A2008" s="614" t="s">
        <v>25</v>
      </c>
      <c r="B2008" s="614" t="s">
        <v>254</v>
      </c>
      <c r="C2008" s="614" t="s">
        <v>244</v>
      </c>
      <c r="D2008" s="614" t="s">
        <v>2354</v>
      </c>
      <c r="E2008" s="614" t="s">
        <v>4</v>
      </c>
      <c r="F2008" s="615" t="str">
        <f t="shared" si="62"/>
        <v>PESQUISA EM CIÊNCIAS SOCIAIS, HUMANAS E DA VIDA;ORGANISMO DE NORMALIZAÇÃO OU EQUIVALENTE;GRANDE;;NÃO</v>
      </c>
      <c r="G2008" s="616" t="s">
        <v>1567</v>
      </c>
      <c r="H2008" s="617" t="str">
        <f t="shared" si="63"/>
        <v>O CAMPO A.8 NÃO PODE SER PREENCHIDO SE A INFORMAÇÃO DO CAMPO A.7 FOR DIFERENTE DE"EMPRESA BRASILEIRA".</v>
      </c>
    </row>
    <row r="2009" spans="1:8" ht="12" x14ac:dyDescent="0.3">
      <c r="A2009" s="614" t="s">
        <v>25</v>
      </c>
      <c r="B2009" s="614" t="s">
        <v>254</v>
      </c>
      <c r="C2009" s="614" t="s">
        <v>244</v>
      </c>
      <c r="D2009" s="614" t="s">
        <v>2354</v>
      </c>
      <c r="E2009" s="614" t="s">
        <v>2354</v>
      </c>
      <c r="F2009" s="615" t="str">
        <f t="shared" si="62"/>
        <v>PESQUISA EM CIÊNCIAS SOCIAIS, HUMANAS E DA VIDA;ORGANISMO DE NORMALIZAÇÃO OU EQUIVALENTE;GRANDE;;</v>
      </c>
      <c r="G2009" s="616" t="s">
        <v>1567</v>
      </c>
      <c r="H2009" s="617" t="str">
        <f t="shared" si="63"/>
        <v>O CAMPO A.8 NÃO PODE SER PREENCHIDO SE A INFORMAÇÃO DO CAMPO A.7 FOR DIFERENTE DE"EMPRESA BRASILEIRA".</v>
      </c>
    </row>
    <row r="2010" spans="1:8" ht="12" x14ac:dyDescent="0.3">
      <c r="A2010" s="614" t="s">
        <v>25</v>
      </c>
      <c r="B2010" s="614" t="s">
        <v>254</v>
      </c>
      <c r="C2010" s="614" t="s">
        <v>2354</v>
      </c>
      <c r="D2010" s="614" t="s">
        <v>250</v>
      </c>
      <c r="E2010" s="614" t="s">
        <v>3</v>
      </c>
      <c r="F2010" s="615" t="str">
        <f t="shared" si="62"/>
        <v>PESQUISA EM CIÊNCIAS SOCIAIS, HUMANAS E DA VIDA;ORGANISMO DE NORMALIZAÇÃO OU EQUIVALENTE;;PÚBLICA;SIM</v>
      </c>
      <c r="G2010" s="616" t="s">
        <v>1567</v>
      </c>
      <c r="H2010" s="617" t="str">
        <f t="shared" si="63"/>
        <v>O CAMPO A.10 NÃO PODE SER PREENCHIDO SE A INFORMAÇÃO DO CAMPO A.7 FOR DIFERENTE DE"INSTITUIÇÃO CREDENCIADA".</v>
      </c>
    </row>
    <row r="2011" spans="1:8" ht="12" x14ac:dyDescent="0.3">
      <c r="A2011" s="614" t="s">
        <v>25</v>
      </c>
      <c r="B2011" s="614" t="s">
        <v>254</v>
      </c>
      <c r="C2011" s="614" t="s">
        <v>2354</v>
      </c>
      <c r="D2011" s="614" t="s">
        <v>250</v>
      </c>
      <c r="E2011" s="614" t="s">
        <v>4</v>
      </c>
      <c r="F2011" s="615" t="str">
        <f t="shared" si="62"/>
        <v>PESQUISA EM CIÊNCIAS SOCIAIS, HUMANAS E DA VIDA;ORGANISMO DE NORMALIZAÇÃO OU EQUIVALENTE;;PÚBLICA;NÃO</v>
      </c>
      <c r="G2011" s="616" t="s">
        <v>1567</v>
      </c>
      <c r="H2011" s="617" t="str">
        <f t="shared" si="63"/>
        <v>O CAMPO A.10 NÃO PODE SER PREENCHIDO SE A INFORMAÇÃO DO CAMPO A.7 FOR DIFERENTE DE"INSTITUIÇÃO CREDENCIADA".</v>
      </c>
    </row>
    <row r="2012" spans="1:8" ht="12" x14ac:dyDescent="0.3">
      <c r="A2012" s="614" t="s">
        <v>25</v>
      </c>
      <c r="B2012" s="614" t="s">
        <v>254</v>
      </c>
      <c r="C2012" s="614" t="s">
        <v>2354</v>
      </c>
      <c r="D2012" s="614" t="s">
        <v>250</v>
      </c>
      <c r="E2012" s="614" t="s">
        <v>2354</v>
      </c>
      <c r="F2012" s="615" t="str">
        <f t="shared" si="62"/>
        <v>PESQUISA EM CIÊNCIAS SOCIAIS, HUMANAS E DA VIDA;ORGANISMO DE NORMALIZAÇÃO OU EQUIVALENTE;;PÚBLICA;</v>
      </c>
      <c r="G2012" s="616" t="s">
        <v>1567</v>
      </c>
      <c r="H2012" s="617" t="str">
        <f t="shared" si="63"/>
        <v>O CAMPO A.10 NÃO PODE SER PREENCHIDO SE A INFORMAÇÃO DO CAMPO A.7 FOR DIFERENTE DE"INSTITUIÇÃO CREDENCIADA".</v>
      </c>
    </row>
    <row r="2013" spans="1:8" ht="12" x14ac:dyDescent="0.3">
      <c r="A2013" s="614" t="s">
        <v>25</v>
      </c>
      <c r="B2013" s="614" t="s">
        <v>254</v>
      </c>
      <c r="C2013" s="614" t="s">
        <v>2354</v>
      </c>
      <c r="D2013" s="614" t="s">
        <v>251</v>
      </c>
      <c r="E2013" s="614" t="s">
        <v>3</v>
      </c>
      <c r="F2013" s="615" t="str">
        <f t="shared" si="62"/>
        <v>PESQUISA EM CIÊNCIAS SOCIAIS, HUMANAS E DA VIDA;ORGANISMO DE NORMALIZAÇÃO OU EQUIVALENTE;;PRIVADA;SIM</v>
      </c>
      <c r="G2013" s="616" t="s">
        <v>1567</v>
      </c>
      <c r="H2013" s="617" t="str">
        <f t="shared" si="63"/>
        <v>O CAMPO A.10 NÃO PODE SER PREENCHIDO SE A INFORMAÇÃO DO CAMPO A.7 FOR DIFERENTE DE"INSTITUIÇÃO CREDENCIADA".</v>
      </c>
    </row>
    <row r="2014" spans="1:8" ht="12" x14ac:dyDescent="0.3">
      <c r="A2014" s="614" t="s">
        <v>25</v>
      </c>
      <c r="B2014" s="614" t="s">
        <v>254</v>
      </c>
      <c r="C2014" s="614" t="s">
        <v>2354</v>
      </c>
      <c r="D2014" s="614" t="s">
        <v>251</v>
      </c>
      <c r="E2014" s="614" t="s">
        <v>4</v>
      </c>
      <c r="F2014" s="615" t="str">
        <f t="shared" si="62"/>
        <v>PESQUISA EM CIÊNCIAS SOCIAIS, HUMANAS E DA VIDA;ORGANISMO DE NORMALIZAÇÃO OU EQUIVALENTE;;PRIVADA;NÃO</v>
      </c>
      <c r="G2014" s="616" t="s">
        <v>1567</v>
      </c>
      <c r="H2014" s="617" t="str">
        <f t="shared" si="63"/>
        <v>O CAMPO A.10 NÃO PODE SER PREENCHIDO SE A INFORMAÇÃO DO CAMPO A.7 FOR DIFERENTE DE"INSTITUIÇÃO CREDENCIADA".</v>
      </c>
    </row>
    <row r="2015" spans="1:8" ht="12" x14ac:dyDescent="0.3">
      <c r="A2015" s="614" t="s">
        <v>25</v>
      </c>
      <c r="B2015" s="614" t="s">
        <v>254</v>
      </c>
      <c r="C2015" s="614" t="s">
        <v>2354</v>
      </c>
      <c r="D2015" s="614" t="s">
        <v>251</v>
      </c>
      <c r="E2015" s="614" t="s">
        <v>2354</v>
      </c>
      <c r="F2015" s="615" t="str">
        <f t="shared" si="62"/>
        <v>PESQUISA EM CIÊNCIAS SOCIAIS, HUMANAS E DA VIDA;ORGANISMO DE NORMALIZAÇÃO OU EQUIVALENTE;;PRIVADA;</v>
      </c>
      <c r="G2015" s="616" t="s">
        <v>1567</v>
      </c>
      <c r="H2015" s="617" t="str">
        <f t="shared" si="63"/>
        <v>O CAMPO A.10 NÃO PODE SER PREENCHIDO SE A INFORMAÇÃO DO CAMPO A.7 FOR DIFERENTE DE"INSTITUIÇÃO CREDENCIADA".</v>
      </c>
    </row>
    <row r="2016" spans="1:8" ht="12" x14ac:dyDescent="0.3">
      <c r="A2016" s="614" t="s">
        <v>25</v>
      </c>
      <c r="B2016" s="614" t="s">
        <v>254</v>
      </c>
      <c r="C2016" s="614" t="s">
        <v>2354</v>
      </c>
      <c r="D2016" s="614" t="s">
        <v>2354</v>
      </c>
      <c r="E2016" s="614" t="s">
        <v>3</v>
      </c>
      <c r="F2016" s="615" t="str">
        <f t="shared" si="62"/>
        <v>PESQUISA EM CIÊNCIAS SOCIAIS, HUMANAS E DA VIDA;ORGANISMO DE NORMALIZAÇÃO OU EQUIVALENTE;;;SIM</v>
      </c>
      <c r="G2016" s="616" t="s">
        <v>1567</v>
      </c>
      <c r="H2016" s="617" t="str">
        <f t="shared" si="63"/>
        <v>O CAMPO A.11 NÃO PODE SER PREENCHIDO SE A INFORMAÇÃO DO CAMPO A.7 FOR DIFERENTE DE"INSTITUIÇÃO CREDENCIADA" OU SE A INFIRMAÇÃO DO CAMPO A.10 FOR DIFERENTE DE "PRIVADA".</v>
      </c>
    </row>
    <row r="2017" spans="1:8" ht="12" x14ac:dyDescent="0.3">
      <c r="A2017" s="614" t="s">
        <v>25</v>
      </c>
      <c r="B2017" s="614" t="s">
        <v>254</v>
      </c>
      <c r="C2017" s="614" t="s">
        <v>2354</v>
      </c>
      <c r="D2017" s="614" t="s">
        <v>2354</v>
      </c>
      <c r="E2017" s="614" t="s">
        <v>4</v>
      </c>
      <c r="F2017" s="615" t="str">
        <f t="shared" si="62"/>
        <v>PESQUISA EM CIÊNCIAS SOCIAIS, HUMANAS E DA VIDA;ORGANISMO DE NORMALIZAÇÃO OU EQUIVALENTE;;;NÃO</v>
      </c>
      <c r="G2017" s="616" t="s">
        <v>1567</v>
      </c>
      <c r="H2017" s="617" t="str">
        <f t="shared" si="63"/>
        <v>O CAMPO A.11 NÃO PODE SER PREENCHIDO SE A INFORMAÇÃO DO CAMPO A.7 FOR DIFERENTE DE"INSTITUIÇÃO CREDENCIADA" OU SE A INFIRMAÇÃO DO CAMPO A.10 FOR DIFERENTE DE "PRIVADA".</v>
      </c>
    </row>
    <row r="2018" spans="1:8" ht="12" x14ac:dyDescent="0.3">
      <c r="A2018" s="614" t="s">
        <v>25</v>
      </c>
      <c r="B2018" s="614" t="s">
        <v>254</v>
      </c>
      <c r="C2018" s="614" t="s">
        <v>2354</v>
      </c>
      <c r="D2018" s="614" t="s">
        <v>2354</v>
      </c>
      <c r="E2018" s="614" t="s">
        <v>2354</v>
      </c>
      <c r="F2018" s="615" t="str">
        <f t="shared" si="62"/>
        <v>PESQUISA EM CIÊNCIAS SOCIAIS, HUMANAS E DA VIDA;ORGANISMO DE NORMALIZAÇÃO OU EQUIVALENTE;;;</v>
      </c>
      <c r="G2018" s="616" t="s">
        <v>1567</v>
      </c>
      <c r="H2018" s="617" t="str">
        <f t="shared" si="63"/>
        <v>O EXECUTOR INFORMADO NÃO PODE EXECUTAR PROJETOS OU PROGRAMAS COM A QUALIFICAÇÃO SELECIONADA</v>
      </c>
    </row>
    <row r="2019" spans="1:8" ht="12" x14ac:dyDescent="0.3">
      <c r="A2019" s="614" t="s">
        <v>2355</v>
      </c>
      <c r="B2019" s="614" t="s">
        <v>254</v>
      </c>
      <c r="C2019" s="614" t="s">
        <v>261</v>
      </c>
      <c r="D2019" s="614" t="s">
        <v>250</v>
      </c>
      <c r="E2019" s="614" t="s">
        <v>3</v>
      </c>
      <c r="F2019" s="615" t="str">
        <f t="shared" si="62"/>
        <v>PESQUISA EM TIC;ORGANISMO DE NORMALIZAÇÃO OU EQUIVALENTE;MICRO OU PEQUENO;PÚBLICA;SIM</v>
      </c>
      <c r="G2019" s="616" t="s">
        <v>1567</v>
      </c>
      <c r="H2019" s="617" t="str">
        <f t="shared" si="63"/>
        <v>O CAMPO A.8 NÃO PODE SER PREENCHIDO SE A INFORMAÇÃO DO CAMPO A.7 FOR DIFERENTE DE"EMPRESA BRASILEIRA".</v>
      </c>
    </row>
    <row r="2020" spans="1:8" ht="12" x14ac:dyDescent="0.3">
      <c r="A2020" s="614" t="s">
        <v>2355</v>
      </c>
      <c r="B2020" s="614" t="s">
        <v>254</v>
      </c>
      <c r="C2020" s="614" t="s">
        <v>261</v>
      </c>
      <c r="D2020" s="614" t="s">
        <v>250</v>
      </c>
      <c r="E2020" s="614" t="s">
        <v>4</v>
      </c>
      <c r="F2020" s="615" t="str">
        <f t="shared" si="62"/>
        <v>PESQUISA EM TIC;ORGANISMO DE NORMALIZAÇÃO OU EQUIVALENTE;MICRO OU PEQUENO;PÚBLICA;NÃO</v>
      </c>
      <c r="G2020" s="616" t="s">
        <v>1567</v>
      </c>
      <c r="H2020" s="617" t="str">
        <f t="shared" si="63"/>
        <v>O CAMPO A.8 NÃO PODE SER PREENCHIDO SE A INFORMAÇÃO DO CAMPO A.7 FOR DIFERENTE DE"EMPRESA BRASILEIRA".</v>
      </c>
    </row>
    <row r="2021" spans="1:8" ht="12" x14ac:dyDescent="0.3">
      <c r="A2021" s="614" t="s">
        <v>2355</v>
      </c>
      <c r="B2021" s="614" t="s">
        <v>254</v>
      </c>
      <c r="C2021" s="614" t="s">
        <v>261</v>
      </c>
      <c r="D2021" s="614" t="s">
        <v>250</v>
      </c>
      <c r="E2021" s="614" t="s">
        <v>2354</v>
      </c>
      <c r="F2021" s="615" t="str">
        <f t="shared" si="62"/>
        <v>PESQUISA EM TIC;ORGANISMO DE NORMALIZAÇÃO OU EQUIVALENTE;MICRO OU PEQUENO;PÚBLICA;</v>
      </c>
      <c r="G2021" s="616" t="s">
        <v>1567</v>
      </c>
      <c r="H2021" s="617" t="str">
        <f t="shared" si="63"/>
        <v>O CAMPO A.8 NÃO PODE SER PREENCHIDO SE A INFORMAÇÃO DO CAMPO A.7 FOR DIFERENTE DE"EMPRESA BRASILEIRA".</v>
      </c>
    </row>
    <row r="2022" spans="1:8" ht="12" x14ac:dyDescent="0.3">
      <c r="A2022" s="614" t="s">
        <v>2355</v>
      </c>
      <c r="B2022" s="614" t="s">
        <v>254</v>
      </c>
      <c r="C2022" s="614" t="s">
        <v>261</v>
      </c>
      <c r="D2022" s="614" t="s">
        <v>251</v>
      </c>
      <c r="E2022" s="614" t="s">
        <v>3</v>
      </c>
      <c r="F2022" s="615" t="str">
        <f t="shared" si="62"/>
        <v>PESQUISA EM TIC;ORGANISMO DE NORMALIZAÇÃO OU EQUIVALENTE;MICRO OU PEQUENO;PRIVADA;SIM</v>
      </c>
      <c r="G2022" s="616" t="s">
        <v>1567</v>
      </c>
      <c r="H2022" s="617" t="str">
        <f t="shared" si="63"/>
        <v>O CAMPO A.8 NÃO PODE SER PREENCHIDO SE A INFORMAÇÃO DO CAMPO A.7 FOR DIFERENTE DE"EMPRESA BRASILEIRA".</v>
      </c>
    </row>
    <row r="2023" spans="1:8" ht="12" x14ac:dyDescent="0.3">
      <c r="A2023" s="614" t="s">
        <v>2355</v>
      </c>
      <c r="B2023" s="614" t="s">
        <v>254</v>
      </c>
      <c r="C2023" s="614" t="s">
        <v>261</v>
      </c>
      <c r="D2023" s="614" t="s">
        <v>251</v>
      </c>
      <c r="E2023" s="614" t="s">
        <v>4</v>
      </c>
      <c r="F2023" s="615" t="str">
        <f t="shared" si="62"/>
        <v>PESQUISA EM TIC;ORGANISMO DE NORMALIZAÇÃO OU EQUIVALENTE;MICRO OU PEQUENO;PRIVADA;NÃO</v>
      </c>
      <c r="G2023" s="616" t="s">
        <v>1567</v>
      </c>
      <c r="H2023" s="617" t="str">
        <f t="shared" si="63"/>
        <v>O CAMPO A.8 NÃO PODE SER PREENCHIDO SE A INFORMAÇÃO DO CAMPO A.7 FOR DIFERENTE DE"EMPRESA BRASILEIRA".</v>
      </c>
    </row>
    <row r="2024" spans="1:8" ht="12" x14ac:dyDescent="0.3">
      <c r="A2024" s="614" t="s">
        <v>2355</v>
      </c>
      <c r="B2024" s="614" t="s">
        <v>254</v>
      </c>
      <c r="C2024" s="614" t="s">
        <v>261</v>
      </c>
      <c r="D2024" s="614" t="s">
        <v>251</v>
      </c>
      <c r="E2024" s="614" t="s">
        <v>2354</v>
      </c>
      <c r="F2024" s="615" t="str">
        <f t="shared" si="62"/>
        <v>PESQUISA EM TIC;ORGANISMO DE NORMALIZAÇÃO OU EQUIVALENTE;MICRO OU PEQUENO;PRIVADA;</v>
      </c>
      <c r="G2024" s="616" t="s">
        <v>1567</v>
      </c>
      <c r="H2024" s="617" t="str">
        <f t="shared" si="63"/>
        <v>O CAMPO A.8 NÃO PODE SER PREENCHIDO SE A INFORMAÇÃO DO CAMPO A.7 FOR DIFERENTE DE"EMPRESA BRASILEIRA".</v>
      </c>
    </row>
    <row r="2025" spans="1:8" ht="12" x14ac:dyDescent="0.3">
      <c r="A2025" s="614" t="s">
        <v>2355</v>
      </c>
      <c r="B2025" s="614" t="s">
        <v>254</v>
      </c>
      <c r="C2025" s="614" t="s">
        <v>261</v>
      </c>
      <c r="D2025" s="614" t="s">
        <v>2354</v>
      </c>
      <c r="E2025" s="614" t="s">
        <v>3</v>
      </c>
      <c r="F2025" s="615" t="str">
        <f t="shared" si="62"/>
        <v>PESQUISA EM TIC;ORGANISMO DE NORMALIZAÇÃO OU EQUIVALENTE;MICRO OU PEQUENO;;SIM</v>
      </c>
      <c r="G2025" s="616" t="s">
        <v>1567</v>
      </c>
      <c r="H2025" s="617" t="str">
        <f t="shared" si="63"/>
        <v>O CAMPO A.8 NÃO PODE SER PREENCHIDO SE A INFORMAÇÃO DO CAMPO A.7 FOR DIFERENTE DE"EMPRESA BRASILEIRA".</v>
      </c>
    </row>
    <row r="2026" spans="1:8" ht="12" x14ac:dyDescent="0.3">
      <c r="A2026" s="614" t="s">
        <v>2355</v>
      </c>
      <c r="B2026" s="614" t="s">
        <v>254</v>
      </c>
      <c r="C2026" s="614" t="s">
        <v>261</v>
      </c>
      <c r="D2026" s="614" t="s">
        <v>2354</v>
      </c>
      <c r="E2026" s="614" t="s">
        <v>4</v>
      </c>
      <c r="F2026" s="615" t="str">
        <f t="shared" si="62"/>
        <v>PESQUISA EM TIC;ORGANISMO DE NORMALIZAÇÃO OU EQUIVALENTE;MICRO OU PEQUENO;;NÃO</v>
      </c>
      <c r="G2026" s="616" t="s">
        <v>1567</v>
      </c>
      <c r="H2026" s="617" t="str">
        <f t="shared" si="63"/>
        <v>O CAMPO A.8 NÃO PODE SER PREENCHIDO SE A INFORMAÇÃO DO CAMPO A.7 FOR DIFERENTE DE"EMPRESA BRASILEIRA".</v>
      </c>
    </row>
    <row r="2027" spans="1:8" ht="12" x14ac:dyDescent="0.3">
      <c r="A2027" s="614" t="s">
        <v>2355</v>
      </c>
      <c r="B2027" s="614" t="s">
        <v>254</v>
      </c>
      <c r="C2027" s="614" t="s">
        <v>261</v>
      </c>
      <c r="D2027" s="614" t="s">
        <v>2354</v>
      </c>
      <c r="E2027" s="614" t="s">
        <v>2354</v>
      </c>
      <c r="F2027" s="615" t="str">
        <f t="shared" si="62"/>
        <v>PESQUISA EM TIC;ORGANISMO DE NORMALIZAÇÃO OU EQUIVALENTE;MICRO OU PEQUENO;;</v>
      </c>
      <c r="G2027" s="616" t="s">
        <v>1567</v>
      </c>
      <c r="H2027" s="617" t="str">
        <f t="shared" si="63"/>
        <v>O CAMPO A.8 NÃO PODE SER PREENCHIDO SE A INFORMAÇÃO DO CAMPO A.7 FOR DIFERENTE DE"EMPRESA BRASILEIRA".</v>
      </c>
    </row>
    <row r="2028" spans="1:8" ht="12" x14ac:dyDescent="0.3">
      <c r="A2028" s="614" t="s">
        <v>2355</v>
      </c>
      <c r="B2028" s="614" t="s">
        <v>254</v>
      </c>
      <c r="C2028" s="614" t="s">
        <v>243</v>
      </c>
      <c r="D2028" s="614" t="s">
        <v>250</v>
      </c>
      <c r="E2028" s="614" t="s">
        <v>3</v>
      </c>
      <c r="F2028" s="615" t="str">
        <f t="shared" si="62"/>
        <v>PESQUISA EM TIC;ORGANISMO DE NORMALIZAÇÃO OU EQUIVALENTE;MÉDIO;PÚBLICA;SIM</v>
      </c>
      <c r="G2028" s="616" t="s">
        <v>1567</v>
      </c>
      <c r="H2028" s="617" t="str">
        <f t="shared" si="63"/>
        <v>O CAMPO A.8 NÃO PODE SER PREENCHIDO SE A INFORMAÇÃO DO CAMPO A.7 FOR DIFERENTE DE"EMPRESA BRASILEIRA".</v>
      </c>
    </row>
    <row r="2029" spans="1:8" ht="12" x14ac:dyDescent="0.3">
      <c r="A2029" s="614" t="s">
        <v>2355</v>
      </c>
      <c r="B2029" s="614" t="s">
        <v>254</v>
      </c>
      <c r="C2029" s="614" t="s">
        <v>243</v>
      </c>
      <c r="D2029" s="614" t="s">
        <v>250</v>
      </c>
      <c r="E2029" s="614" t="s">
        <v>4</v>
      </c>
      <c r="F2029" s="615" t="str">
        <f t="shared" si="62"/>
        <v>PESQUISA EM TIC;ORGANISMO DE NORMALIZAÇÃO OU EQUIVALENTE;MÉDIO;PÚBLICA;NÃO</v>
      </c>
      <c r="G2029" s="616" t="s">
        <v>1567</v>
      </c>
      <c r="H2029" s="617" t="str">
        <f t="shared" si="63"/>
        <v>O CAMPO A.8 NÃO PODE SER PREENCHIDO SE A INFORMAÇÃO DO CAMPO A.7 FOR DIFERENTE DE"EMPRESA BRASILEIRA".</v>
      </c>
    </row>
    <row r="2030" spans="1:8" ht="12" x14ac:dyDescent="0.3">
      <c r="A2030" s="614" t="s">
        <v>2355</v>
      </c>
      <c r="B2030" s="614" t="s">
        <v>254</v>
      </c>
      <c r="C2030" s="614" t="s">
        <v>243</v>
      </c>
      <c r="D2030" s="614" t="s">
        <v>250</v>
      </c>
      <c r="E2030" s="614" t="s">
        <v>2354</v>
      </c>
      <c r="F2030" s="615" t="str">
        <f t="shared" si="62"/>
        <v>PESQUISA EM TIC;ORGANISMO DE NORMALIZAÇÃO OU EQUIVALENTE;MÉDIO;PÚBLICA;</v>
      </c>
      <c r="G2030" s="616" t="s">
        <v>1567</v>
      </c>
      <c r="H2030" s="617" t="str">
        <f t="shared" si="63"/>
        <v>O CAMPO A.8 NÃO PODE SER PREENCHIDO SE A INFORMAÇÃO DO CAMPO A.7 FOR DIFERENTE DE"EMPRESA BRASILEIRA".</v>
      </c>
    </row>
    <row r="2031" spans="1:8" ht="12" x14ac:dyDescent="0.3">
      <c r="A2031" s="614" t="s">
        <v>2355</v>
      </c>
      <c r="B2031" s="614" t="s">
        <v>254</v>
      </c>
      <c r="C2031" s="614" t="s">
        <v>243</v>
      </c>
      <c r="D2031" s="614" t="s">
        <v>251</v>
      </c>
      <c r="E2031" s="614" t="s">
        <v>3</v>
      </c>
      <c r="F2031" s="615" t="str">
        <f t="shared" si="62"/>
        <v>PESQUISA EM TIC;ORGANISMO DE NORMALIZAÇÃO OU EQUIVALENTE;MÉDIO;PRIVADA;SIM</v>
      </c>
      <c r="G2031" s="616" t="s">
        <v>1567</v>
      </c>
      <c r="H2031" s="617" t="str">
        <f t="shared" si="63"/>
        <v>O CAMPO A.8 NÃO PODE SER PREENCHIDO SE A INFORMAÇÃO DO CAMPO A.7 FOR DIFERENTE DE"EMPRESA BRASILEIRA".</v>
      </c>
    </row>
    <row r="2032" spans="1:8" ht="12" x14ac:dyDescent="0.3">
      <c r="A2032" s="614" t="s">
        <v>2355</v>
      </c>
      <c r="B2032" s="614" t="s">
        <v>254</v>
      </c>
      <c r="C2032" s="614" t="s">
        <v>243</v>
      </c>
      <c r="D2032" s="614" t="s">
        <v>251</v>
      </c>
      <c r="E2032" s="614" t="s">
        <v>4</v>
      </c>
      <c r="F2032" s="615" t="str">
        <f t="shared" si="62"/>
        <v>PESQUISA EM TIC;ORGANISMO DE NORMALIZAÇÃO OU EQUIVALENTE;MÉDIO;PRIVADA;NÃO</v>
      </c>
      <c r="G2032" s="616" t="s">
        <v>1567</v>
      </c>
      <c r="H2032" s="617" t="str">
        <f t="shared" si="63"/>
        <v>O CAMPO A.8 NÃO PODE SER PREENCHIDO SE A INFORMAÇÃO DO CAMPO A.7 FOR DIFERENTE DE"EMPRESA BRASILEIRA".</v>
      </c>
    </row>
    <row r="2033" spans="1:8" ht="12" x14ac:dyDescent="0.3">
      <c r="A2033" s="614" t="s">
        <v>2355</v>
      </c>
      <c r="B2033" s="614" t="s">
        <v>254</v>
      </c>
      <c r="C2033" s="614" t="s">
        <v>243</v>
      </c>
      <c r="D2033" s="614" t="s">
        <v>251</v>
      </c>
      <c r="E2033" s="614" t="s">
        <v>2354</v>
      </c>
      <c r="F2033" s="615" t="str">
        <f t="shared" si="62"/>
        <v>PESQUISA EM TIC;ORGANISMO DE NORMALIZAÇÃO OU EQUIVALENTE;MÉDIO;PRIVADA;</v>
      </c>
      <c r="G2033" s="616" t="s">
        <v>1567</v>
      </c>
      <c r="H2033" s="617" t="str">
        <f t="shared" si="63"/>
        <v>O CAMPO A.8 NÃO PODE SER PREENCHIDO SE A INFORMAÇÃO DO CAMPO A.7 FOR DIFERENTE DE"EMPRESA BRASILEIRA".</v>
      </c>
    </row>
    <row r="2034" spans="1:8" ht="12" x14ac:dyDescent="0.3">
      <c r="A2034" s="614" t="s">
        <v>2355</v>
      </c>
      <c r="B2034" s="614" t="s">
        <v>254</v>
      </c>
      <c r="C2034" s="614" t="s">
        <v>243</v>
      </c>
      <c r="D2034" s="614" t="s">
        <v>2354</v>
      </c>
      <c r="E2034" s="614" t="s">
        <v>3</v>
      </c>
      <c r="F2034" s="615" t="str">
        <f t="shared" si="62"/>
        <v>PESQUISA EM TIC;ORGANISMO DE NORMALIZAÇÃO OU EQUIVALENTE;MÉDIO;;SIM</v>
      </c>
      <c r="G2034" s="616" t="s">
        <v>1567</v>
      </c>
      <c r="H2034" s="617" t="str">
        <f t="shared" si="63"/>
        <v>O CAMPO A.8 NÃO PODE SER PREENCHIDO SE A INFORMAÇÃO DO CAMPO A.7 FOR DIFERENTE DE"EMPRESA BRASILEIRA".</v>
      </c>
    </row>
    <row r="2035" spans="1:8" ht="12" x14ac:dyDescent="0.3">
      <c r="A2035" s="614" t="s">
        <v>2355</v>
      </c>
      <c r="B2035" s="614" t="s">
        <v>254</v>
      </c>
      <c r="C2035" s="614" t="s">
        <v>243</v>
      </c>
      <c r="D2035" s="614" t="s">
        <v>2354</v>
      </c>
      <c r="E2035" s="614" t="s">
        <v>4</v>
      </c>
      <c r="F2035" s="615" t="str">
        <f t="shared" si="62"/>
        <v>PESQUISA EM TIC;ORGANISMO DE NORMALIZAÇÃO OU EQUIVALENTE;MÉDIO;;NÃO</v>
      </c>
      <c r="G2035" s="616" t="s">
        <v>1567</v>
      </c>
      <c r="H2035" s="617" t="str">
        <f t="shared" si="63"/>
        <v>O CAMPO A.8 NÃO PODE SER PREENCHIDO SE A INFORMAÇÃO DO CAMPO A.7 FOR DIFERENTE DE"EMPRESA BRASILEIRA".</v>
      </c>
    </row>
    <row r="2036" spans="1:8" ht="12" x14ac:dyDescent="0.3">
      <c r="A2036" s="614" t="s">
        <v>2355</v>
      </c>
      <c r="B2036" s="614" t="s">
        <v>254</v>
      </c>
      <c r="C2036" s="614" t="s">
        <v>243</v>
      </c>
      <c r="D2036" s="614" t="s">
        <v>2354</v>
      </c>
      <c r="E2036" s="614" t="s">
        <v>2354</v>
      </c>
      <c r="F2036" s="615" t="str">
        <f t="shared" si="62"/>
        <v>PESQUISA EM TIC;ORGANISMO DE NORMALIZAÇÃO OU EQUIVALENTE;MÉDIO;;</v>
      </c>
      <c r="G2036" s="616" t="s">
        <v>1567</v>
      </c>
      <c r="H2036" s="617" t="str">
        <f t="shared" si="63"/>
        <v>O CAMPO A.8 NÃO PODE SER PREENCHIDO SE A INFORMAÇÃO DO CAMPO A.7 FOR DIFERENTE DE"EMPRESA BRASILEIRA".</v>
      </c>
    </row>
    <row r="2037" spans="1:8" ht="12" x14ac:dyDescent="0.3">
      <c r="A2037" s="614" t="s">
        <v>2355</v>
      </c>
      <c r="B2037" s="614" t="s">
        <v>254</v>
      </c>
      <c r="C2037" s="614" t="s">
        <v>244</v>
      </c>
      <c r="D2037" s="614" t="s">
        <v>250</v>
      </c>
      <c r="E2037" s="614" t="s">
        <v>3</v>
      </c>
      <c r="F2037" s="615" t="str">
        <f t="shared" si="62"/>
        <v>PESQUISA EM TIC;ORGANISMO DE NORMALIZAÇÃO OU EQUIVALENTE;GRANDE;PÚBLICA;SIM</v>
      </c>
      <c r="G2037" s="616" t="s">
        <v>1567</v>
      </c>
      <c r="H2037" s="617" t="str">
        <f t="shared" si="63"/>
        <v>O CAMPO A.8 NÃO PODE SER PREENCHIDO SE A INFORMAÇÃO DO CAMPO A.7 FOR DIFERENTE DE"EMPRESA BRASILEIRA".</v>
      </c>
    </row>
    <row r="2038" spans="1:8" ht="12" x14ac:dyDescent="0.3">
      <c r="A2038" s="614" t="s">
        <v>2355</v>
      </c>
      <c r="B2038" s="614" t="s">
        <v>254</v>
      </c>
      <c r="C2038" s="614" t="s">
        <v>244</v>
      </c>
      <c r="D2038" s="614" t="s">
        <v>250</v>
      </c>
      <c r="E2038" s="614" t="s">
        <v>4</v>
      </c>
      <c r="F2038" s="615" t="str">
        <f t="shared" si="62"/>
        <v>PESQUISA EM TIC;ORGANISMO DE NORMALIZAÇÃO OU EQUIVALENTE;GRANDE;PÚBLICA;NÃO</v>
      </c>
      <c r="G2038" s="616" t="s">
        <v>1567</v>
      </c>
      <c r="H2038" s="617" t="str">
        <f t="shared" si="63"/>
        <v>O CAMPO A.8 NÃO PODE SER PREENCHIDO SE A INFORMAÇÃO DO CAMPO A.7 FOR DIFERENTE DE"EMPRESA BRASILEIRA".</v>
      </c>
    </row>
    <row r="2039" spans="1:8" ht="12" x14ac:dyDescent="0.3">
      <c r="A2039" s="614" t="s">
        <v>2355</v>
      </c>
      <c r="B2039" s="614" t="s">
        <v>254</v>
      </c>
      <c r="C2039" s="614" t="s">
        <v>244</v>
      </c>
      <c r="D2039" s="614" t="s">
        <v>250</v>
      </c>
      <c r="E2039" s="614" t="s">
        <v>2354</v>
      </c>
      <c r="F2039" s="615" t="str">
        <f t="shared" si="62"/>
        <v>PESQUISA EM TIC;ORGANISMO DE NORMALIZAÇÃO OU EQUIVALENTE;GRANDE;PÚBLICA;</v>
      </c>
      <c r="G2039" s="616" t="s">
        <v>1567</v>
      </c>
      <c r="H2039" s="617" t="str">
        <f t="shared" si="63"/>
        <v>O CAMPO A.8 NÃO PODE SER PREENCHIDO SE A INFORMAÇÃO DO CAMPO A.7 FOR DIFERENTE DE"EMPRESA BRASILEIRA".</v>
      </c>
    </row>
    <row r="2040" spans="1:8" ht="12" x14ac:dyDescent="0.3">
      <c r="A2040" s="614" t="s">
        <v>2355</v>
      </c>
      <c r="B2040" s="614" t="s">
        <v>254</v>
      </c>
      <c r="C2040" s="614" t="s">
        <v>244</v>
      </c>
      <c r="D2040" s="614" t="s">
        <v>251</v>
      </c>
      <c r="E2040" s="614" t="s">
        <v>3</v>
      </c>
      <c r="F2040" s="615" t="str">
        <f t="shared" si="62"/>
        <v>PESQUISA EM TIC;ORGANISMO DE NORMALIZAÇÃO OU EQUIVALENTE;GRANDE;PRIVADA;SIM</v>
      </c>
      <c r="G2040" s="616" t="s">
        <v>1567</v>
      </c>
      <c r="H2040" s="617" t="str">
        <f t="shared" si="63"/>
        <v>O CAMPO A.8 NÃO PODE SER PREENCHIDO SE A INFORMAÇÃO DO CAMPO A.7 FOR DIFERENTE DE"EMPRESA BRASILEIRA".</v>
      </c>
    </row>
    <row r="2041" spans="1:8" ht="12" x14ac:dyDescent="0.3">
      <c r="A2041" s="614" t="s">
        <v>2355</v>
      </c>
      <c r="B2041" s="614" t="s">
        <v>254</v>
      </c>
      <c r="C2041" s="614" t="s">
        <v>244</v>
      </c>
      <c r="D2041" s="614" t="s">
        <v>251</v>
      </c>
      <c r="E2041" s="614" t="s">
        <v>4</v>
      </c>
      <c r="F2041" s="615" t="str">
        <f t="shared" si="62"/>
        <v>PESQUISA EM TIC;ORGANISMO DE NORMALIZAÇÃO OU EQUIVALENTE;GRANDE;PRIVADA;NÃO</v>
      </c>
      <c r="G2041" s="616" t="s">
        <v>1567</v>
      </c>
      <c r="H2041" s="617" t="str">
        <f t="shared" si="63"/>
        <v>O CAMPO A.8 NÃO PODE SER PREENCHIDO SE A INFORMAÇÃO DO CAMPO A.7 FOR DIFERENTE DE"EMPRESA BRASILEIRA".</v>
      </c>
    </row>
    <row r="2042" spans="1:8" ht="12" x14ac:dyDescent="0.3">
      <c r="A2042" s="614" t="s">
        <v>2355</v>
      </c>
      <c r="B2042" s="614" t="s">
        <v>254</v>
      </c>
      <c r="C2042" s="614" t="s">
        <v>244</v>
      </c>
      <c r="D2042" s="614" t="s">
        <v>251</v>
      </c>
      <c r="E2042" s="614" t="s">
        <v>2354</v>
      </c>
      <c r="F2042" s="615" t="str">
        <f t="shared" si="62"/>
        <v>PESQUISA EM TIC;ORGANISMO DE NORMALIZAÇÃO OU EQUIVALENTE;GRANDE;PRIVADA;</v>
      </c>
      <c r="G2042" s="616" t="s">
        <v>1567</v>
      </c>
      <c r="H2042" s="617" t="str">
        <f t="shared" si="63"/>
        <v>O CAMPO A.8 NÃO PODE SER PREENCHIDO SE A INFORMAÇÃO DO CAMPO A.7 FOR DIFERENTE DE"EMPRESA BRASILEIRA".</v>
      </c>
    </row>
    <row r="2043" spans="1:8" ht="12" x14ac:dyDescent="0.3">
      <c r="A2043" s="614" t="s">
        <v>2355</v>
      </c>
      <c r="B2043" s="614" t="s">
        <v>254</v>
      </c>
      <c r="C2043" s="614" t="s">
        <v>244</v>
      </c>
      <c r="D2043" s="614" t="s">
        <v>2354</v>
      </c>
      <c r="E2043" s="614" t="s">
        <v>3</v>
      </c>
      <c r="F2043" s="615" t="str">
        <f t="shared" si="62"/>
        <v>PESQUISA EM TIC;ORGANISMO DE NORMALIZAÇÃO OU EQUIVALENTE;GRANDE;;SIM</v>
      </c>
      <c r="G2043" s="616" t="s">
        <v>1567</v>
      </c>
      <c r="H2043" s="617" t="str">
        <f t="shared" si="63"/>
        <v>O CAMPO A.8 NÃO PODE SER PREENCHIDO SE A INFORMAÇÃO DO CAMPO A.7 FOR DIFERENTE DE"EMPRESA BRASILEIRA".</v>
      </c>
    </row>
    <row r="2044" spans="1:8" ht="12" x14ac:dyDescent="0.3">
      <c r="A2044" s="614" t="s">
        <v>2355</v>
      </c>
      <c r="B2044" s="614" t="s">
        <v>254</v>
      </c>
      <c r="C2044" s="614" t="s">
        <v>244</v>
      </c>
      <c r="D2044" s="614" t="s">
        <v>2354</v>
      </c>
      <c r="E2044" s="614" t="s">
        <v>4</v>
      </c>
      <c r="F2044" s="615" t="str">
        <f t="shared" si="62"/>
        <v>PESQUISA EM TIC;ORGANISMO DE NORMALIZAÇÃO OU EQUIVALENTE;GRANDE;;NÃO</v>
      </c>
      <c r="G2044" s="616" t="s">
        <v>1567</v>
      </c>
      <c r="H2044" s="617" t="str">
        <f t="shared" si="63"/>
        <v>O CAMPO A.8 NÃO PODE SER PREENCHIDO SE A INFORMAÇÃO DO CAMPO A.7 FOR DIFERENTE DE"EMPRESA BRASILEIRA".</v>
      </c>
    </row>
    <row r="2045" spans="1:8" ht="12" x14ac:dyDescent="0.3">
      <c r="A2045" s="614" t="s">
        <v>2355</v>
      </c>
      <c r="B2045" s="614" t="s">
        <v>254</v>
      </c>
      <c r="C2045" s="614" t="s">
        <v>244</v>
      </c>
      <c r="D2045" s="614" t="s">
        <v>2354</v>
      </c>
      <c r="E2045" s="614" t="s">
        <v>2354</v>
      </c>
      <c r="F2045" s="615" t="str">
        <f t="shared" si="62"/>
        <v>PESQUISA EM TIC;ORGANISMO DE NORMALIZAÇÃO OU EQUIVALENTE;GRANDE;;</v>
      </c>
      <c r="G2045" s="616" t="s">
        <v>1567</v>
      </c>
      <c r="H2045" s="617" t="str">
        <f t="shared" si="63"/>
        <v>O CAMPO A.8 NÃO PODE SER PREENCHIDO SE A INFORMAÇÃO DO CAMPO A.7 FOR DIFERENTE DE"EMPRESA BRASILEIRA".</v>
      </c>
    </row>
    <row r="2046" spans="1:8" ht="12" x14ac:dyDescent="0.3">
      <c r="A2046" s="614" t="s">
        <v>2355</v>
      </c>
      <c r="B2046" s="614" t="s">
        <v>254</v>
      </c>
      <c r="C2046" s="614" t="s">
        <v>2354</v>
      </c>
      <c r="D2046" s="614" t="s">
        <v>250</v>
      </c>
      <c r="E2046" s="614" t="s">
        <v>3</v>
      </c>
      <c r="F2046" s="615" t="str">
        <f t="shared" si="62"/>
        <v>PESQUISA EM TIC;ORGANISMO DE NORMALIZAÇÃO OU EQUIVALENTE;;PÚBLICA;SIM</v>
      </c>
      <c r="G2046" s="616" t="s">
        <v>1567</v>
      </c>
      <c r="H2046" s="617" t="str">
        <f t="shared" si="63"/>
        <v>O CAMPO A.10 NÃO PODE SER PREENCHIDO SE A INFORMAÇÃO DO CAMPO A.7 FOR DIFERENTE DE"INSTITUIÇÃO CREDENCIADA".</v>
      </c>
    </row>
    <row r="2047" spans="1:8" ht="12" x14ac:dyDescent="0.3">
      <c r="A2047" s="614" t="s">
        <v>2355</v>
      </c>
      <c r="B2047" s="614" t="s">
        <v>254</v>
      </c>
      <c r="C2047" s="614" t="s">
        <v>2354</v>
      </c>
      <c r="D2047" s="614" t="s">
        <v>250</v>
      </c>
      <c r="E2047" s="614" t="s">
        <v>4</v>
      </c>
      <c r="F2047" s="615" t="str">
        <f t="shared" si="62"/>
        <v>PESQUISA EM TIC;ORGANISMO DE NORMALIZAÇÃO OU EQUIVALENTE;;PÚBLICA;NÃO</v>
      </c>
      <c r="G2047" s="616" t="s">
        <v>1567</v>
      </c>
      <c r="H2047" s="617" t="str">
        <f t="shared" si="63"/>
        <v>O CAMPO A.10 NÃO PODE SER PREENCHIDO SE A INFORMAÇÃO DO CAMPO A.7 FOR DIFERENTE DE"INSTITUIÇÃO CREDENCIADA".</v>
      </c>
    </row>
    <row r="2048" spans="1:8" ht="12" x14ac:dyDescent="0.3">
      <c r="A2048" s="614" t="s">
        <v>2355</v>
      </c>
      <c r="B2048" s="614" t="s">
        <v>254</v>
      </c>
      <c r="C2048" s="614" t="s">
        <v>2354</v>
      </c>
      <c r="D2048" s="614" t="s">
        <v>250</v>
      </c>
      <c r="E2048" s="614" t="s">
        <v>2354</v>
      </c>
      <c r="F2048" s="615" t="str">
        <f t="shared" si="62"/>
        <v>PESQUISA EM TIC;ORGANISMO DE NORMALIZAÇÃO OU EQUIVALENTE;;PÚBLICA;</v>
      </c>
      <c r="G2048" s="616" t="s">
        <v>1567</v>
      </c>
      <c r="H2048" s="617" t="str">
        <f t="shared" si="63"/>
        <v>O CAMPO A.10 NÃO PODE SER PREENCHIDO SE A INFORMAÇÃO DO CAMPO A.7 FOR DIFERENTE DE"INSTITUIÇÃO CREDENCIADA".</v>
      </c>
    </row>
    <row r="2049" spans="1:8" ht="12" x14ac:dyDescent="0.3">
      <c r="A2049" s="614" t="s">
        <v>2355</v>
      </c>
      <c r="B2049" s="614" t="s">
        <v>254</v>
      </c>
      <c r="C2049" s="614" t="s">
        <v>2354</v>
      </c>
      <c r="D2049" s="614" t="s">
        <v>251</v>
      </c>
      <c r="E2049" s="614" t="s">
        <v>3</v>
      </c>
      <c r="F2049" s="615" t="str">
        <f t="shared" si="62"/>
        <v>PESQUISA EM TIC;ORGANISMO DE NORMALIZAÇÃO OU EQUIVALENTE;;PRIVADA;SIM</v>
      </c>
      <c r="G2049" s="616" t="s">
        <v>1567</v>
      </c>
      <c r="H2049" s="617" t="str">
        <f t="shared" si="63"/>
        <v>O CAMPO A.10 NÃO PODE SER PREENCHIDO SE A INFORMAÇÃO DO CAMPO A.7 FOR DIFERENTE DE"INSTITUIÇÃO CREDENCIADA".</v>
      </c>
    </row>
    <row r="2050" spans="1:8" ht="12" x14ac:dyDescent="0.3">
      <c r="A2050" s="614" t="s">
        <v>2355</v>
      </c>
      <c r="B2050" s="614" t="s">
        <v>254</v>
      </c>
      <c r="C2050" s="614" t="s">
        <v>2354</v>
      </c>
      <c r="D2050" s="614" t="s">
        <v>251</v>
      </c>
      <c r="E2050" s="614" t="s">
        <v>4</v>
      </c>
      <c r="F2050" s="615" t="str">
        <f t="shared" si="62"/>
        <v>PESQUISA EM TIC;ORGANISMO DE NORMALIZAÇÃO OU EQUIVALENTE;;PRIVADA;NÃO</v>
      </c>
      <c r="G2050" s="616" t="s">
        <v>1567</v>
      </c>
      <c r="H2050" s="617" t="str">
        <f t="shared" si="63"/>
        <v>O CAMPO A.10 NÃO PODE SER PREENCHIDO SE A INFORMAÇÃO DO CAMPO A.7 FOR DIFERENTE DE"INSTITUIÇÃO CREDENCIADA".</v>
      </c>
    </row>
    <row r="2051" spans="1:8" ht="12" x14ac:dyDescent="0.3">
      <c r="A2051" s="614" t="s">
        <v>2355</v>
      </c>
      <c r="B2051" s="614" t="s">
        <v>254</v>
      </c>
      <c r="C2051" s="614" t="s">
        <v>2354</v>
      </c>
      <c r="D2051" s="614" t="s">
        <v>251</v>
      </c>
      <c r="E2051" s="614" t="s">
        <v>2354</v>
      </c>
      <c r="F2051" s="615" t="str">
        <f t="shared" ref="F2051:F2114" si="64">CONCATENATE(A2051,";",B2051,";",C2051,";",D2051,";",E2051)</f>
        <v>PESQUISA EM TIC;ORGANISMO DE NORMALIZAÇÃO OU EQUIVALENTE;;PRIVADA;</v>
      </c>
      <c r="G2051" s="616" t="s">
        <v>1567</v>
      </c>
      <c r="H2051" s="617" t="str">
        <f t="shared" ref="H2051:H2114" si="65">IF(AND(B2051=$J$7,C2051=""),$K$12,IF(AND(B2051&lt;&gt;$J$7,C2051&lt;&gt;""),$K$13,IF(AND(B2051=$J$5,D2051=""),$K$14,IF(AND(B2051&lt;&gt;$J$5,D2051&lt;&gt;""),$K$15,IF(AND(B2051=$J$5,D2051=$M$6,E2051=""),$K$16,IF(AND(OR(B2051&lt;&gt;$J$5,D2051&lt;&gt;$M$6),E2051&lt;&gt;""),$K$17,IF(G2051="N",$K$18,"")))))))</f>
        <v>O CAMPO A.10 NÃO PODE SER PREENCHIDO SE A INFORMAÇÃO DO CAMPO A.7 FOR DIFERENTE DE"INSTITUIÇÃO CREDENCIADA".</v>
      </c>
    </row>
    <row r="2052" spans="1:8" ht="12" x14ac:dyDescent="0.3">
      <c r="A2052" s="614" t="s">
        <v>2355</v>
      </c>
      <c r="B2052" s="614" t="s">
        <v>254</v>
      </c>
      <c r="C2052" s="614" t="s">
        <v>2354</v>
      </c>
      <c r="D2052" s="614" t="s">
        <v>2354</v>
      </c>
      <c r="E2052" s="614" t="s">
        <v>3</v>
      </c>
      <c r="F2052" s="615" t="str">
        <f t="shared" si="64"/>
        <v>PESQUISA EM TIC;ORGANISMO DE NORMALIZAÇÃO OU EQUIVALENTE;;;SIM</v>
      </c>
      <c r="G2052" s="616" t="s">
        <v>1567</v>
      </c>
      <c r="H2052" s="617" t="str">
        <f t="shared" si="65"/>
        <v>O CAMPO A.11 NÃO PODE SER PREENCHIDO SE A INFORMAÇÃO DO CAMPO A.7 FOR DIFERENTE DE"INSTITUIÇÃO CREDENCIADA" OU SE A INFIRMAÇÃO DO CAMPO A.10 FOR DIFERENTE DE "PRIVADA".</v>
      </c>
    </row>
    <row r="2053" spans="1:8" ht="12" x14ac:dyDescent="0.3">
      <c r="A2053" s="614" t="s">
        <v>2355</v>
      </c>
      <c r="B2053" s="614" t="s">
        <v>254</v>
      </c>
      <c r="C2053" s="614" t="s">
        <v>2354</v>
      </c>
      <c r="D2053" s="614" t="s">
        <v>2354</v>
      </c>
      <c r="E2053" s="614" t="s">
        <v>4</v>
      </c>
      <c r="F2053" s="615" t="str">
        <f t="shared" si="64"/>
        <v>PESQUISA EM TIC;ORGANISMO DE NORMALIZAÇÃO OU EQUIVALENTE;;;NÃO</v>
      </c>
      <c r="G2053" s="616" t="s">
        <v>1567</v>
      </c>
      <c r="H2053" s="617" t="str">
        <f t="shared" si="65"/>
        <v>O CAMPO A.11 NÃO PODE SER PREENCHIDO SE A INFORMAÇÃO DO CAMPO A.7 FOR DIFERENTE DE"INSTITUIÇÃO CREDENCIADA" OU SE A INFIRMAÇÃO DO CAMPO A.10 FOR DIFERENTE DE "PRIVADA".</v>
      </c>
    </row>
    <row r="2054" spans="1:8" ht="12" x14ac:dyDescent="0.3">
      <c r="A2054" s="614" t="s">
        <v>2355</v>
      </c>
      <c r="B2054" s="614" t="s">
        <v>254</v>
      </c>
      <c r="C2054" s="614" t="s">
        <v>2354</v>
      </c>
      <c r="D2054" s="614" t="s">
        <v>2354</v>
      </c>
      <c r="E2054" s="614" t="s">
        <v>2354</v>
      </c>
      <c r="F2054" s="615" t="str">
        <f t="shared" si="64"/>
        <v>PESQUISA EM TIC;ORGANISMO DE NORMALIZAÇÃO OU EQUIVALENTE;;;</v>
      </c>
      <c r="G2054" s="616" t="s">
        <v>1567</v>
      </c>
      <c r="H2054" s="617" t="str">
        <f t="shared" si="65"/>
        <v>O EXECUTOR INFORMADO NÃO PODE EXECUTAR PROJETOS OU PROGRAMAS COM A QUALIFICAÇÃO SELECIONADA</v>
      </c>
    </row>
    <row r="2055" spans="1:8" ht="12" x14ac:dyDescent="0.3">
      <c r="A2055" s="614" t="s">
        <v>306</v>
      </c>
      <c r="B2055" s="614" t="s">
        <v>254</v>
      </c>
      <c r="C2055" s="614" t="s">
        <v>261</v>
      </c>
      <c r="D2055" s="614" t="s">
        <v>250</v>
      </c>
      <c r="E2055" s="614" t="s">
        <v>3</v>
      </c>
      <c r="F2055" s="615" t="str">
        <f t="shared" si="64"/>
        <v>PROTÓTIPO OU UNIDADE PILOTO;ORGANISMO DE NORMALIZAÇÃO OU EQUIVALENTE;MICRO OU PEQUENO;PÚBLICA;SIM</v>
      </c>
      <c r="G2055" s="616" t="s">
        <v>1567</v>
      </c>
      <c r="H2055" s="617" t="str">
        <f t="shared" si="65"/>
        <v>O CAMPO A.8 NÃO PODE SER PREENCHIDO SE A INFORMAÇÃO DO CAMPO A.7 FOR DIFERENTE DE"EMPRESA BRASILEIRA".</v>
      </c>
    </row>
    <row r="2056" spans="1:8" ht="12" x14ac:dyDescent="0.3">
      <c r="A2056" s="614" t="s">
        <v>306</v>
      </c>
      <c r="B2056" s="614" t="s">
        <v>254</v>
      </c>
      <c r="C2056" s="614" t="s">
        <v>261</v>
      </c>
      <c r="D2056" s="614" t="s">
        <v>250</v>
      </c>
      <c r="E2056" s="614" t="s">
        <v>4</v>
      </c>
      <c r="F2056" s="615" t="str">
        <f t="shared" si="64"/>
        <v>PROTÓTIPO OU UNIDADE PILOTO;ORGANISMO DE NORMALIZAÇÃO OU EQUIVALENTE;MICRO OU PEQUENO;PÚBLICA;NÃO</v>
      </c>
      <c r="G2056" s="616" t="s">
        <v>1567</v>
      </c>
      <c r="H2056" s="617" t="str">
        <f t="shared" si="65"/>
        <v>O CAMPO A.8 NÃO PODE SER PREENCHIDO SE A INFORMAÇÃO DO CAMPO A.7 FOR DIFERENTE DE"EMPRESA BRASILEIRA".</v>
      </c>
    </row>
    <row r="2057" spans="1:8" ht="12" x14ac:dyDescent="0.3">
      <c r="A2057" s="614" t="s">
        <v>306</v>
      </c>
      <c r="B2057" s="614" t="s">
        <v>254</v>
      </c>
      <c r="C2057" s="614" t="s">
        <v>261</v>
      </c>
      <c r="D2057" s="614" t="s">
        <v>250</v>
      </c>
      <c r="E2057" s="614" t="s">
        <v>2354</v>
      </c>
      <c r="F2057" s="615" t="str">
        <f t="shared" si="64"/>
        <v>PROTÓTIPO OU UNIDADE PILOTO;ORGANISMO DE NORMALIZAÇÃO OU EQUIVALENTE;MICRO OU PEQUENO;PÚBLICA;</v>
      </c>
      <c r="G2057" s="616" t="s">
        <v>1567</v>
      </c>
      <c r="H2057" s="617" t="str">
        <f t="shared" si="65"/>
        <v>O CAMPO A.8 NÃO PODE SER PREENCHIDO SE A INFORMAÇÃO DO CAMPO A.7 FOR DIFERENTE DE"EMPRESA BRASILEIRA".</v>
      </c>
    </row>
    <row r="2058" spans="1:8" ht="12" x14ac:dyDescent="0.3">
      <c r="A2058" s="614" t="s">
        <v>306</v>
      </c>
      <c r="B2058" s="614" t="s">
        <v>254</v>
      </c>
      <c r="C2058" s="614" t="s">
        <v>261</v>
      </c>
      <c r="D2058" s="614" t="s">
        <v>251</v>
      </c>
      <c r="E2058" s="614" t="s">
        <v>3</v>
      </c>
      <c r="F2058" s="615" t="str">
        <f t="shared" si="64"/>
        <v>PROTÓTIPO OU UNIDADE PILOTO;ORGANISMO DE NORMALIZAÇÃO OU EQUIVALENTE;MICRO OU PEQUENO;PRIVADA;SIM</v>
      </c>
      <c r="G2058" s="616" t="s">
        <v>1567</v>
      </c>
      <c r="H2058" s="617" t="str">
        <f t="shared" si="65"/>
        <v>O CAMPO A.8 NÃO PODE SER PREENCHIDO SE A INFORMAÇÃO DO CAMPO A.7 FOR DIFERENTE DE"EMPRESA BRASILEIRA".</v>
      </c>
    </row>
    <row r="2059" spans="1:8" ht="12" x14ac:dyDescent="0.3">
      <c r="A2059" s="614" t="s">
        <v>306</v>
      </c>
      <c r="B2059" s="614" t="s">
        <v>254</v>
      </c>
      <c r="C2059" s="614" t="s">
        <v>261</v>
      </c>
      <c r="D2059" s="614" t="s">
        <v>251</v>
      </c>
      <c r="E2059" s="614" t="s">
        <v>4</v>
      </c>
      <c r="F2059" s="615" t="str">
        <f t="shared" si="64"/>
        <v>PROTÓTIPO OU UNIDADE PILOTO;ORGANISMO DE NORMALIZAÇÃO OU EQUIVALENTE;MICRO OU PEQUENO;PRIVADA;NÃO</v>
      </c>
      <c r="G2059" s="616" t="s">
        <v>1567</v>
      </c>
      <c r="H2059" s="617" t="str">
        <f t="shared" si="65"/>
        <v>O CAMPO A.8 NÃO PODE SER PREENCHIDO SE A INFORMAÇÃO DO CAMPO A.7 FOR DIFERENTE DE"EMPRESA BRASILEIRA".</v>
      </c>
    </row>
    <row r="2060" spans="1:8" ht="12" x14ac:dyDescent="0.3">
      <c r="A2060" s="614" t="s">
        <v>306</v>
      </c>
      <c r="B2060" s="614" t="s">
        <v>254</v>
      </c>
      <c r="C2060" s="614" t="s">
        <v>261</v>
      </c>
      <c r="D2060" s="614" t="s">
        <v>251</v>
      </c>
      <c r="E2060" s="614" t="s">
        <v>2354</v>
      </c>
      <c r="F2060" s="615" t="str">
        <f t="shared" si="64"/>
        <v>PROTÓTIPO OU UNIDADE PILOTO;ORGANISMO DE NORMALIZAÇÃO OU EQUIVALENTE;MICRO OU PEQUENO;PRIVADA;</v>
      </c>
      <c r="G2060" s="616" t="s">
        <v>1567</v>
      </c>
      <c r="H2060" s="617" t="str">
        <f t="shared" si="65"/>
        <v>O CAMPO A.8 NÃO PODE SER PREENCHIDO SE A INFORMAÇÃO DO CAMPO A.7 FOR DIFERENTE DE"EMPRESA BRASILEIRA".</v>
      </c>
    </row>
    <row r="2061" spans="1:8" ht="12" x14ac:dyDescent="0.3">
      <c r="A2061" s="614" t="s">
        <v>306</v>
      </c>
      <c r="B2061" s="614" t="s">
        <v>254</v>
      </c>
      <c r="C2061" s="614" t="s">
        <v>261</v>
      </c>
      <c r="D2061" s="614" t="s">
        <v>2354</v>
      </c>
      <c r="E2061" s="614" t="s">
        <v>3</v>
      </c>
      <c r="F2061" s="615" t="str">
        <f t="shared" si="64"/>
        <v>PROTÓTIPO OU UNIDADE PILOTO;ORGANISMO DE NORMALIZAÇÃO OU EQUIVALENTE;MICRO OU PEQUENO;;SIM</v>
      </c>
      <c r="G2061" s="616" t="s">
        <v>1567</v>
      </c>
      <c r="H2061" s="617" t="str">
        <f t="shared" si="65"/>
        <v>O CAMPO A.8 NÃO PODE SER PREENCHIDO SE A INFORMAÇÃO DO CAMPO A.7 FOR DIFERENTE DE"EMPRESA BRASILEIRA".</v>
      </c>
    </row>
    <row r="2062" spans="1:8" ht="12" x14ac:dyDescent="0.3">
      <c r="A2062" s="614" t="s">
        <v>306</v>
      </c>
      <c r="B2062" s="614" t="s">
        <v>254</v>
      </c>
      <c r="C2062" s="614" t="s">
        <v>261</v>
      </c>
      <c r="D2062" s="614" t="s">
        <v>2354</v>
      </c>
      <c r="E2062" s="614" t="s">
        <v>4</v>
      </c>
      <c r="F2062" s="615" t="str">
        <f t="shared" si="64"/>
        <v>PROTÓTIPO OU UNIDADE PILOTO;ORGANISMO DE NORMALIZAÇÃO OU EQUIVALENTE;MICRO OU PEQUENO;;NÃO</v>
      </c>
      <c r="G2062" s="616" t="s">
        <v>1567</v>
      </c>
      <c r="H2062" s="617" t="str">
        <f t="shared" si="65"/>
        <v>O CAMPO A.8 NÃO PODE SER PREENCHIDO SE A INFORMAÇÃO DO CAMPO A.7 FOR DIFERENTE DE"EMPRESA BRASILEIRA".</v>
      </c>
    </row>
    <row r="2063" spans="1:8" ht="12" x14ac:dyDescent="0.3">
      <c r="A2063" s="614" t="s">
        <v>306</v>
      </c>
      <c r="B2063" s="614" t="s">
        <v>254</v>
      </c>
      <c r="C2063" s="614" t="s">
        <v>261</v>
      </c>
      <c r="D2063" s="614" t="s">
        <v>2354</v>
      </c>
      <c r="E2063" s="614" t="s">
        <v>2354</v>
      </c>
      <c r="F2063" s="615" t="str">
        <f t="shared" si="64"/>
        <v>PROTÓTIPO OU UNIDADE PILOTO;ORGANISMO DE NORMALIZAÇÃO OU EQUIVALENTE;MICRO OU PEQUENO;;</v>
      </c>
      <c r="G2063" s="616" t="s">
        <v>1567</v>
      </c>
      <c r="H2063" s="617" t="str">
        <f t="shared" si="65"/>
        <v>O CAMPO A.8 NÃO PODE SER PREENCHIDO SE A INFORMAÇÃO DO CAMPO A.7 FOR DIFERENTE DE"EMPRESA BRASILEIRA".</v>
      </c>
    </row>
    <row r="2064" spans="1:8" ht="12" x14ac:dyDescent="0.3">
      <c r="A2064" s="614" t="s">
        <v>306</v>
      </c>
      <c r="B2064" s="614" t="s">
        <v>254</v>
      </c>
      <c r="C2064" s="614" t="s">
        <v>243</v>
      </c>
      <c r="D2064" s="614" t="s">
        <v>250</v>
      </c>
      <c r="E2064" s="614" t="s">
        <v>3</v>
      </c>
      <c r="F2064" s="615" t="str">
        <f t="shared" si="64"/>
        <v>PROTÓTIPO OU UNIDADE PILOTO;ORGANISMO DE NORMALIZAÇÃO OU EQUIVALENTE;MÉDIO;PÚBLICA;SIM</v>
      </c>
      <c r="G2064" s="616" t="s">
        <v>1567</v>
      </c>
      <c r="H2064" s="617" t="str">
        <f t="shared" si="65"/>
        <v>O CAMPO A.8 NÃO PODE SER PREENCHIDO SE A INFORMAÇÃO DO CAMPO A.7 FOR DIFERENTE DE"EMPRESA BRASILEIRA".</v>
      </c>
    </row>
    <row r="2065" spans="1:8" ht="12" x14ac:dyDescent="0.3">
      <c r="A2065" s="614" t="s">
        <v>306</v>
      </c>
      <c r="B2065" s="614" t="s">
        <v>254</v>
      </c>
      <c r="C2065" s="614" t="s">
        <v>243</v>
      </c>
      <c r="D2065" s="614" t="s">
        <v>250</v>
      </c>
      <c r="E2065" s="614" t="s">
        <v>4</v>
      </c>
      <c r="F2065" s="615" t="str">
        <f t="shared" si="64"/>
        <v>PROTÓTIPO OU UNIDADE PILOTO;ORGANISMO DE NORMALIZAÇÃO OU EQUIVALENTE;MÉDIO;PÚBLICA;NÃO</v>
      </c>
      <c r="G2065" s="616" t="s">
        <v>1567</v>
      </c>
      <c r="H2065" s="617" t="str">
        <f t="shared" si="65"/>
        <v>O CAMPO A.8 NÃO PODE SER PREENCHIDO SE A INFORMAÇÃO DO CAMPO A.7 FOR DIFERENTE DE"EMPRESA BRASILEIRA".</v>
      </c>
    </row>
    <row r="2066" spans="1:8" ht="12" x14ac:dyDescent="0.3">
      <c r="A2066" s="614" t="s">
        <v>306</v>
      </c>
      <c r="B2066" s="614" t="s">
        <v>254</v>
      </c>
      <c r="C2066" s="614" t="s">
        <v>243</v>
      </c>
      <c r="D2066" s="614" t="s">
        <v>250</v>
      </c>
      <c r="E2066" s="614" t="s">
        <v>2354</v>
      </c>
      <c r="F2066" s="615" t="str">
        <f t="shared" si="64"/>
        <v>PROTÓTIPO OU UNIDADE PILOTO;ORGANISMO DE NORMALIZAÇÃO OU EQUIVALENTE;MÉDIO;PÚBLICA;</v>
      </c>
      <c r="G2066" s="616" t="s">
        <v>1567</v>
      </c>
      <c r="H2066" s="617" t="str">
        <f t="shared" si="65"/>
        <v>O CAMPO A.8 NÃO PODE SER PREENCHIDO SE A INFORMAÇÃO DO CAMPO A.7 FOR DIFERENTE DE"EMPRESA BRASILEIRA".</v>
      </c>
    </row>
    <row r="2067" spans="1:8" ht="12" x14ac:dyDescent="0.3">
      <c r="A2067" s="614" t="s">
        <v>306</v>
      </c>
      <c r="B2067" s="614" t="s">
        <v>254</v>
      </c>
      <c r="C2067" s="614" t="s">
        <v>243</v>
      </c>
      <c r="D2067" s="614" t="s">
        <v>251</v>
      </c>
      <c r="E2067" s="614" t="s">
        <v>3</v>
      </c>
      <c r="F2067" s="615" t="str">
        <f t="shared" si="64"/>
        <v>PROTÓTIPO OU UNIDADE PILOTO;ORGANISMO DE NORMALIZAÇÃO OU EQUIVALENTE;MÉDIO;PRIVADA;SIM</v>
      </c>
      <c r="G2067" s="616" t="s">
        <v>1567</v>
      </c>
      <c r="H2067" s="617" t="str">
        <f t="shared" si="65"/>
        <v>O CAMPO A.8 NÃO PODE SER PREENCHIDO SE A INFORMAÇÃO DO CAMPO A.7 FOR DIFERENTE DE"EMPRESA BRASILEIRA".</v>
      </c>
    </row>
    <row r="2068" spans="1:8" ht="12" x14ac:dyDescent="0.3">
      <c r="A2068" s="614" t="s">
        <v>306</v>
      </c>
      <c r="B2068" s="614" t="s">
        <v>254</v>
      </c>
      <c r="C2068" s="614" t="s">
        <v>243</v>
      </c>
      <c r="D2068" s="614" t="s">
        <v>251</v>
      </c>
      <c r="E2068" s="614" t="s">
        <v>4</v>
      </c>
      <c r="F2068" s="615" t="str">
        <f t="shared" si="64"/>
        <v>PROTÓTIPO OU UNIDADE PILOTO;ORGANISMO DE NORMALIZAÇÃO OU EQUIVALENTE;MÉDIO;PRIVADA;NÃO</v>
      </c>
      <c r="G2068" s="616" t="s">
        <v>1567</v>
      </c>
      <c r="H2068" s="617" t="str">
        <f t="shared" si="65"/>
        <v>O CAMPO A.8 NÃO PODE SER PREENCHIDO SE A INFORMAÇÃO DO CAMPO A.7 FOR DIFERENTE DE"EMPRESA BRASILEIRA".</v>
      </c>
    </row>
    <row r="2069" spans="1:8" ht="12" x14ac:dyDescent="0.3">
      <c r="A2069" s="614" t="s">
        <v>306</v>
      </c>
      <c r="B2069" s="614" t="s">
        <v>254</v>
      </c>
      <c r="C2069" s="614" t="s">
        <v>243</v>
      </c>
      <c r="D2069" s="614" t="s">
        <v>251</v>
      </c>
      <c r="E2069" s="614" t="s">
        <v>2354</v>
      </c>
      <c r="F2069" s="615" t="str">
        <f t="shared" si="64"/>
        <v>PROTÓTIPO OU UNIDADE PILOTO;ORGANISMO DE NORMALIZAÇÃO OU EQUIVALENTE;MÉDIO;PRIVADA;</v>
      </c>
      <c r="G2069" s="616" t="s">
        <v>1567</v>
      </c>
      <c r="H2069" s="617" t="str">
        <f t="shared" si="65"/>
        <v>O CAMPO A.8 NÃO PODE SER PREENCHIDO SE A INFORMAÇÃO DO CAMPO A.7 FOR DIFERENTE DE"EMPRESA BRASILEIRA".</v>
      </c>
    </row>
    <row r="2070" spans="1:8" ht="12" x14ac:dyDescent="0.3">
      <c r="A2070" s="614" t="s">
        <v>306</v>
      </c>
      <c r="B2070" s="614" t="s">
        <v>254</v>
      </c>
      <c r="C2070" s="614" t="s">
        <v>243</v>
      </c>
      <c r="D2070" s="614" t="s">
        <v>2354</v>
      </c>
      <c r="E2070" s="614" t="s">
        <v>3</v>
      </c>
      <c r="F2070" s="615" t="str">
        <f t="shared" si="64"/>
        <v>PROTÓTIPO OU UNIDADE PILOTO;ORGANISMO DE NORMALIZAÇÃO OU EQUIVALENTE;MÉDIO;;SIM</v>
      </c>
      <c r="G2070" s="616" t="s">
        <v>1567</v>
      </c>
      <c r="H2070" s="617" t="str">
        <f t="shared" si="65"/>
        <v>O CAMPO A.8 NÃO PODE SER PREENCHIDO SE A INFORMAÇÃO DO CAMPO A.7 FOR DIFERENTE DE"EMPRESA BRASILEIRA".</v>
      </c>
    </row>
    <row r="2071" spans="1:8" ht="12" x14ac:dyDescent="0.3">
      <c r="A2071" s="614" t="s">
        <v>306</v>
      </c>
      <c r="B2071" s="614" t="s">
        <v>254</v>
      </c>
      <c r="C2071" s="614" t="s">
        <v>243</v>
      </c>
      <c r="D2071" s="614" t="s">
        <v>2354</v>
      </c>
      <c r="E2071" s="614" t="s">
        <v>4</v>
      </c>
      <c r="F2071" s="615" t="str">
        <f t="shared" si="64"/>
        <v>PROTÓTIPO OU UNIDADE PILOTO;ORGANISMO DE NORMALIZAÇÃO OU EQUIVALENTE;MÉDIO;;NÃO</v>
      </c>
      <c r="G2071" s="616" t="s">
        <v>1567</v>
      </c>
      <c r="H2071" s="617" t="str">
        <f t="shared" si="65"/>
        <v>O CAMPO A.8 NÃO PODE SER PREENCHIDO SE A INFORMAÇÃO DO CAMPO A.7 FOR DIFERENTE DE"EMPRESA BRASILEIRA".</v>
      </c>
    </row>
    <row r="2072" spans="1:8" ht="12" x14ac:dyDescent="0.3">
      <c r="A2072" s="614" t="s">
        <v>306</v>
      </c>
      <c r="B2072" s="614" t="s">
        <v>254</v>
      </c>
      <c r="C2072" s="614" t="s">
        <v>243</v>
      </c>
      <c r="D2072" s="614" t="s">
        <v>2354</v>
      </c>
      <c r="E2072" s="614" t="s">
        <v>2354</v>
      </c>
      <c r="F2072" s="615" t="str">
        <f t="shared" si="64"/>
        <v>PROTÓTIPO OU UNIDADE PILOTO;ORGANISMO DE NORMALIZAÇÃO OU EQUIVALENTE;MÉDIO;;</v>
      </c>
      <c r="G2072" s="616" t="s">
        <v>1567</v>
      </c>
      <c r="H2072" s="617" t="str">
        <f t="shared" si="65"/>
        <v>O CAMPO A.8 NÃO PODE SER PREENCHIDO SE A INFORMAÇÃO DO CAMPO A.7 FOR DIFERENTE DE"EMPRESA BRASILEIRA".</v>
      </c>
    </row>
    <row r="2073" spans="1:8" ht="12" x14ac:dyDescent="0.3">
      <c r="A2073" s="614" t="s">
        <v>306</v>
      </c>
      <c r="B2073" s="614" t="s">
        <v>254</v>
      </c>
      <c r="C2073" s="614" t="s">
        <v>244</v>
      </c>
      <c r="D2073" s="614" t="s">
        <v>250</v>
      </c>
      <c r="E2073" s="614" t="s">
        <v>3</v>
      </c>
      <c r="F2073" s="615" t="str">
        <f t="shared" si="64"/>
        <v>PROTÓTIPO OU UNIDADE PILOTO;ORGANISMO DE NORMALIZAÇÃO OU EQUIVALENTE;GRANDE;PÚBLICA;SIM</v>
      </c>
      <c r="G2073" s="616" t="s">
        <v>1567</v>
      </c>
      <c r="H2073" s="617" t="str">
        <f t="shared" si="65"/>
        <v>O CAMPO A.8 NÃO PODE SER PREENCHIDO SE A INFORMAÇÃO DO CAMPO A.7 FOR DIFERENTE DE"EMPRESA BRASILEIRA".</v>
      </c>
    </row>
    <row r="2074" spans="1:8" ht="12" x14ac:dyDescent="0.3">
      <c r="A2074" s="614" t="s">
        <v>306</v>
      </c>
      <c r="B2074" s="614" t="s">
        <v>254</v>
      </c>
      <c r="C2074" s="614" t="s">
        <v>244</v>
      </c>
      <c r="D2074" s="614" t="s">
        <v>250</v>
      </c>
      <c r="E2074" s="614" t="s">
        <v>4</v>
      </c>
      <c r="F2074" s="615" t="str">
        <f t="shared" si="64"/>
        <v>PROTÓTIPO OU UNIDADE PILOTO;ORGANISMO DE NORMALIZAÇÃO OU EQUIVALENTE;GRANDE;PÚBLICA;NÃO</v>
      </c>
      <c r="G2074" s="616" t="s">
        <v>1567</v>
      </c>
      <c r="H2074" s="617" t="str">
        <f t="shared" si="65"/>
        <v>O CAMPO A.8 NÃO PODE SER PREENCHIDO SE A INFORMAÇÃO DO CAMPO A.7 FOR DIFERENTE DE"EMPRESA BRASILEIRA".</v>
      </c>
    </row>
    <row r="2075" spans="1:8" ht="12" x14ac:dyDescent="0.3">
      <c r="A2075" s="614" t="s">
        <v>306</v>
      </c>
      <c r="B2075" s="614" t="s">
        <v>254</v>
      </c>
      <c r="C2075" s="614" t="s">
        <v>244</v>
      </c>
      <c r="D2075" s="614" t="s">
        <v>250</v>
      </c>
      <c r="E2075" s="614" t="s">
        <v>2354</v>
      </c>
      <c r="F2075" s="615" t="str">
        <f t="shared" si="64"/>
        <v>PROTÓTIPO OU UNIDADE PILOTO;ORGANISMO DE NORMALIZAÇÃO OU EQUIVALENTE;GRANDE;PÚBLICA;</v>
      </c>
      <c r="G2075" s="616" t="s">
        <v>1567</v>
      </c>
      <c r="H2075" s="617" t="str">
        <f t="shared" si="65"/>
        <v>O CAMPO A.8 NÃO PODE SER PREENCHIDO SE A INFORMAÇÃO DO CAMPO A.7 FOR DIFERENTE DE"EMPRESA BRASILEIRA".</v>
      </c>
    </row>
    <row r="2076" spans="1:8" ht="12" x14ac:dyDescent="0.3">
      <c r="A2076" s="614" t="s">
        <v>306</v>
      </c>
      <c r="B2076" s="614" t="s">
        <v>254</v>
      </c>
      <c r="C2076" s="614" t="s">
        <v>244</v>
      </c>
      <c r="D2076" s="614" t="s">
        <v>251</v>
      </c>
      <c r="E2076" s="614" t="s">
        <v>3</v>
      </c>
      <c r="F2076" s="615" t="str">
        <f t="shared" si="64"/>
        <v>PROTÓTIPO OU UNIDADE PILOTO;ORGANISMO DE NORMALIZAÇÃO OU EQUIVALENTE;GRANDE;PRIVADA;SIM</v>
      </c>
      <c r="G2076" s="616" t="s">
        <v>1567</v>
      </c>
      <c r="H2076" s="617" t="str">
        <f t="shared" si="65"/>
        <v>O CAMPO A.8 NÃO PODE SER PREENCHIDO SE A INFORMAÇÃO DO CAMPO A.7 FOR DIFERENTE DE"EMPRESA BRASILEIRA".</v>
      </c>
    </row>
    <row r="2077" spans="1:8" ht="12" x14ac:dyDescent="0.3">
      <c r="A2077" s="614" t="s">
        <v>306</v>
      </c>
      <c r="B2077" s="614" t="s">
        <v>254</v>
      </c>
      <c r="C2077" s="614" t="s">
        <v>244</v>
      </c>
      <c r="D2077" s="614" t="s">
        <v>251</v>
      </c>
      <c r="E2077" s="614" t="s">
        <v>4</v>
      </c>
      <c r="F2077" s="615" t="str">
        <f t="shared" si="64"/>
        <v>PROTÓTIPO OU UNIDADE PILOTO;ORGANISMO DE NORMALIZAÇÃO OU EQUIVALENTE;GRANDE;PRIVADA;NÃO</v>
      </c>
      <c r="G2077" s="616" t="s">
        <v>1567</v>
      </c>
      <c r="H2077" s="617" t="str">
        <f t="shared" si="65"/>
        <v>O CAMPO A.8 NÃO PODE SER PREENCHIDO SE A INFORMAÇÃO DO CAMPO A.7 FOR DIFERENTE DE"EMPRESA BRASILEIRA".</v>
      </c>
    </row>
    <row r="2078" spans="1:8" ht="12" x14ac:dyDescent="0.3">
      <c r="A2078" s="614" t="s">
        <v>306</v>
      </c>
      <c r="B2078" s="614" t="s">
        <v>254</v>
      </c>
      <c r="C2078" s="614" t="s">
        <v>244</v>
      </c>
      <c r="D2078" s="614" t="s">
        <v>251</v>
      </c>
      <c r="E2078" s="614" t="s">
        <v>2354</v>
      </c>
      <c r="F2078" s="615" t="str">
        <f t="shared" si="64"/>
        <v>PROTÓTIPO OU UNIDADE PILOTO;ORGANISMO DE NORMALIZAÇÃO OU EQUIVALENTE;GRANDE;PRIVADA;</v>
      </c>
      <c r="G2078" s="616" t="s">
        <v>1567</v>
      </c>
      <c r="H2078" s="617" t="str">
        <f t="shared" si="65"/>
        <v>O CAMPO A.8 NÃO PODE SER PREENCHIDO SE A INFORMAÇÃO DO CAMPO A.7 FOR DIFERENTE DE"EMPRESA BRASILEIRA".</v>
      </c>
    </row>
    <row r="2079" spans="1:8" ht="12" x14ac:dyDescent="0.3">
      <c r="A2079" s="614" t="s">
        <v>306</v>
      </c>
      <c r="B2079" s="614" t="s">
        <v>254</v>
      </c>
      <c r="C2079" s="614" t="s">
        <v>244</v>
      </c>
      <c r="D2079" s="614" t="s">
        <v>2354</v>
      </c>
      <c r="E2079" s="614" t="s">
        <v>3</v>
      </c>
      <c r="F2079" s="615" t="str">
        <f t="shared" si="64"/>
        <v>PROTÓTIPO OU UNIDADE PILOTO;ORGANISMO DE NORMALIZAÇÃO OU EQUIVALENTE;GRANDE;;SIM</v>
      </c>
      <c r="G2079" s="616" t="s">
        <v>1567</v>
      </c>
      <c r="H2079" s="617" t="str">
        <f t="shared" si="65"/>
        <v>O CAMPO A.8 NÃO PODE SER PREENCHIDO SE A INFORMAÇÃO DO CAMPO A.7 FOR DIFERENTE DE"EMPRESA BRASILEIRA".</v>
      </c>
    </row>
    <row r="2080" spans="1:8" ht="12" x14ac:dyDescent="0.3">
      <c r="A2080" s="614" t="s">
        <v>306</v>
      </c>
      <c r="B2080" s="614" t="s">
        <v>254</v>
      </c>
      <c r="C2080" s="614" t="s">
        <v>244</v>
      </c>
      <c r="D2080" s="614" t="s">
        <v>2354</v>
      </c>
      <c r="E2080" s="614" t="s">
        <v>4</v>
      </c>
      <c r="F2080" s="615" t="str">
        <f t="shared" si="64"/>
        <v>PROTÓTIPO OU UNIDADE PILOTO;ORGANISMO DE NORMALIZAÇÃO OU EQUIVALENTE;GRANDE;;NÃO</v>
      </c>
      <c r="G2080" s="616" t="s">
        <v>1567</v>
      </c>
      <c r="H2080" s="617" t="str">
        <f t="shared" si="65"/>
        <v>O CAMPO A.8 NÃO PODE SER PREENCHIDO SE A INFORMAÇÃO DO CAMPO A.7 FOR DIFERENTE DE"EMPRESA BRASILEIRA".</v>
      </c>
    </row>
    <row r="2081" spans="1:8" ht="12" x14ac:dyDescent="0.3">
      <c r="A2081" s="614" t="s">
        <v>306</v>
      </c>
      <c r="B2081" s="614" t="s">
        <v>254</v>
      </c>
      <c r="C2081" s="614" t="s">
        <v>244</v>
      </c>
      <c r="D2081" s="614" t="s">
        <v>2354</v>
      </c>
      <c r="E2081" s="614" t="s">
        <v>2354</v>
      </c>
      <c r="F2081" s="615" t="str">
        <f t="shared" si="64"/>
        <v>PROTÓTIPO OU UNIDADE PILOTO;ORGANISMO DE NORMALIZAÇÃO OU EQUIVALENTE;GRANDE;;</v>
      </c>
      <c r="G2081" s="616" t="s">
        <v>1567</v>
      </c>
      <c r="H2081" s="617" t="str">
        <f t="shared" si="65"/>
        <v>O CAMPO A.8 NÃO PODE SER PREENCHIDO SE A INFORMAÇÃO DO CAMPO A.7 FOR DIFERENTE DE"EMPRESA BRASILEIRA".</v>
      </c>
    </row>
    <row r="2082" spans="1:8" ht="12" x14ac:dyDescent="0.3">
      <c r="A2082" s="614" t="s">
        <v>306</v>
      </c>
      <c r="B2082" s="614" t="s">
        <v>254</v>
      </c>
      <c r="C2082" s="614" t="s">
        <v>2354</v>
      </c>
      <c r="D2082" s="614" t="s">
        <v>250</v>
      </c>
      <c r="E2082" s="614" t="s">
        <v>3</v>
      </c>
      <c r="F2082" s="615" t="str">
        <f t="shared" si="64"/>
        <v>PROTÓTIPO OU UNIDADE PILOTO;ORGANISMO DE NORMALIZAÇÃO OU EQUIVALENTE;;PÚBLICA;SIM</v>
      </c>
      <c r="G2082" s="616" t="s">
        <v>1567</v>
      </c>
      <c r="H2082" s="617" t="str">
        <f t="shared" si="65"/>
        <v>O CAMPO A.10 NÃO PODE SER PREENCHIDO SE A INFORMAÇÃO DO CAMPO A.7 FOR DIFERENTE DE"INSTITUIÇÃO CREDENCIADA".</v>
      </c>
    </row>
    <row r="2083" spans="1:8" ht="12" x14ac:dyDescent="0.3">
      <c r="A2083" s="614" t="s">
        <v>306</v>
      </c>
      <c r="B2083" s="614" t="s">
        <v>254</v>
      </c>
      <c r="C2083" s="614" t="s">
        <v>2354</v>
      </c>
      <c r="D2083" s="614" t="s">
        <v>250</v>
      </c>
      <c r="E2083" s="614" t="s">
        <v>4</v>
      </c>
      <c r="F2083" s="615" t="str">
        <f t="shared" si="64"/>
        <v>PROTÓTIPO OU UNIDADE PILOTO;ORGANISMO DE NORMALIZAÇÃO OU EQUIVALENTE;;PÚBLICA;NÃO</v>
      </c>
      <c r="G2083" s="616" t="s">
        <v>1567</v>
      </c>
      <c r="H2083" s="617" t="str">
        <f t="shared" si="65"/>
        <v>O CAMPO A.10 NÃO PODE SER PREENCHIDO SE A INFORMAÇÃO DO CAMPO A.7 FOR DIFERENTE DE"INSTITUIÇÃO CREDENCIADA".</v>
      </c>
    </row>
    <row r="2084" spans="1:8" ht="12" x14ac:dyDescent="0.3">
      <c r="A2084" s="614" t="s">
        <v>306</v>
      </c>
      <c r="B2084" s="614" t="s">
        <v>254</v>
      </c>
      <c r="C2084" s="614" t="s">
        <v>2354</v>
      </c>
      <c r="D2084" s="614" t="s">
        <v>250</v>
      </c>
      <c r="E2084" s="614" t="s">
        <v>2354</v>
      </c>
      <c r="F2084" s="615" t="str">
        <f t="shared" si="64"/>
        <v>PROTÓTIPO OU UNIDADE PILOTO;ORGANISMO DE NORMALIZAÇÃO OU EQUIVALENTE;;PÚBLICA;</v>
      </c>
      <c r="G2084" s="616" t="s">
        <v>1567</v>
      </c>
      <c r="H2084" s="617" t="str">
        <f t="shared" si="65"/>
        <v>O CAMPO A.10 NÃO PODE SER PREENCHIDO SE A INFORMAÇÃO DO CAMPO A.7 FOR DIFERENTE DE"INSTITUIÇÃO CREDENCIADA".</v>
      </c>
    </row>
    <row r="2085" spans="1:8" ht="12" x14ac:dyDescent="0.3">
      <c r="A2085" s="614" t="s">
        <v>306</v>
      </c>
      <c r="B2085" s="614" t="s">
        <v>254</v>
      </c>
      <c r="C2085" s="614" t="s">
        <v>2354</v>
      </c>
      <c r="D2085" s="614" t="s">
        <v>251</v>
      </c>
      <c r="E2085" s="614" t="s">
        <v>3</v>
      </c>
      <c r="F2085" s="615" t="str">
        <f t="shared" si="64"/>
        <v>PROTÓTIPO OU UNIDADE PILOTO;ORGANISMO DE NORMALIZAÇÃO OU EQUIVALENTE;;PRIVADA;SIM</v>
      </c>
      <c r="G2085" s="616" t="s">
        <v>1567</v>
      </c>
      <c r="H2085" s="617" t="str">
        <f t="shared" si="65"/>
        <v>O CAMPO A.10 NÃO PODE SER PREENCHIDO SE A INFORMAÇÃO DO CAMPO A.7 FOR DIFERENTE DE"INSTITUIÇÃO CREDENCIADA".</v>
      </c>
    </row>
    <row r="2086" spans="1:8" ht="12" x14ac:dyDescent="0.3">
      <c r="A2086" s="614" t="s">
        <v>306</v>
      </c>
      <c r="B2086" s="614" t="s">
        <v>254</v>
      </c>
      <c r="C2086" s="614" t="s">
        <v>2354</v>
      </c>
      <c r="D2086" s="614" t="s">
        <v>251</v>
      </c>
      <c r="E2086" s="614" t="s">
        <v>4</v>
      </c>
      <c r="F2086" s="615" t="str">
        <f t="shared" si="64"/>
        <v>PROTÓTIPO OU UNIDADE PILOTO;ORGANISMO DE NORMALIZAÇÃO OU EQUIVALENTE;;PRIVADA;NÃO</v>
      </c>
      <c r="G2086" s="616" t="s">
        <v>1567</v>
      </c>
      <c r="H2086" s="617" t="str">
        <f t="shared" si="65"/>
        <v>O CAMPO A.10 NÃO PODE SER PREENCHIDO SE A INFORMAÇÃO DO CAMPO A.7 FOR DIFERENTE DE"INSTITUIÇÃO CREDENCIADA".</v>
      </c>
    </row>
    <row r="2087" spans="1:8" ht="12" x14ac:dyDescent="0.3">
      <c r="A2087" s="614" t="s">
        <v>306</v>
      </c>
      <c r="B2087" s="614" t="s">
        <v>254</v>
      </c>
      <c r="C2087" s="614" t="s">
        <v>2354</v>
      </c>
      <c r="D2087" s="614" t="s">
        <v>251</v>
      </c>
      <c r="E2087" s="614" t="s">
        <v>2354</v>
      </c>
      <c r="F2087" s="615" t="str">
        <f t="shared" si="64"/>
        <v>PROTÓTIPO OU UNIDADE PILOTO;ORGANISMO DE NORMALIZAÇÃO OU EQUIVALENTE;;PRIVADA;</v>
      </c>
      <c r="G2087" s="616" t="s">
        <v>1567</v>
      </c>
      <c r="H2087" s="617" t="str">
        <f t="shared" si="65"/>
        <v>O CAMPO A.10 NÃO PODE SER PREENCHIDO SE A INFORMAÇÃO DO CAMPO A.7 FOR DIFERENTE DE"INSTITUIÇÃO CREDENCIADA".</v>
      </c>
    </row>
    <row r="2088" spans="1:8" ht="12" x14ac:dyDescent="0.3">
      <c r="A2088" s="614" t="s">
        <v>306</v>
      </c>
      <c r="B2088" s="614" t="s">
        <v>254</v>
      </c>
      <c r="C2088" s="614" t="s">
        <v>2354</v>
      </c>
      <c r="D2088" s="614" t="s">
        <v>2354</v>
      </c>
      <c r="E2088" s="614" t="s">
        <v>3</v>
      </c>
      <c r="F2088" s="615" t="str">
        <f t="shared" si="64"/>
        <v>PROTÓTIPO OU UNIDADE PILOTO;ORGANISMO DE NORMALIZAÇÃO OU EQUIVALENTE;;;SIM</v>
      </c>
      <c r="G2088" s="616" t="s">
        <v>1567</v>
      </c>
      <c r="H2088" s="617" t="str">
        <f t="shared" si="65"/>
        <v>O CAMPO A.11 NÃO PODE SER PREENCHIDO SE A INFORMAÇÃO DO CAMPO A.7 FOR DIFERENTE DE"INSTITUIÇÃO CREDENCIADA" OU SE A INFIRMAÇÃO DO CAMPO A.10 FOR DIFERENTE DE "PRIVADA".</v>
      </c>
    </row>
    <row r="2089" spans="1:8" ht="12" x14ac:dyDescent="0.3">
      <c r="A2089" s="614" t="s">
        <v>306</v>
      </c>
      <c r="B2089" s="614" t="s">
        <v>254</v>
      </c>
      <c r="C2089" s="614" t="s">
        <v>2354</v>
      </c>
      <c r="D2089" s="614" t="s">
        <v>2354</v>
      </c>
      <c r="E2089" s="614" t="s">
        <v>4</v>
      </c>
      <c r="F2089" s="615" t="str">
        <f t="shared" si="64"/>
        <v>PROTÓTIPO OU UNIDADE PILOTO;ORGANISMO DE NORMALIZAÇÃO OU EQUIVALENTE;;;NÃO</v>
      </c>
      <c r="G2089" s="616" t="s">
        <v>1567</v>
      </c>
      <c r="H2089" s="617" t="str">
        <f t="shared" si="65"/>
        <v>O CAMPO A.11 NÃO PODE SER PREENCHIDO SE A INFORMAÇÃO DO CAMPO A.7 FOR DIFERENTE DE"INSTITUIÇÃO CREDENCIADA" OU SE A INFIRMAÇÃO DO CAMPO A.10 FOR DIFERENTE DE "PRIVADA".</v>
      </c>
    </row>
    <row r="2090" spans="1:8" ht="12" x14ac:dyDescent="0.3">
      <c r="A2090" s="614" t="s">
        <v>306</v>
      </c>
      <c r="B2090" s="614" t="s">
        <v>254</v>
      </c>
      <c r="C2090" s="614" t="s">
        <v>2354</v>
      </c>
      <c r="D2090" s="614" t="s">
        <v>2354</v>
      </c>
      <c r="E2090" s="614" t="s">
        <v>2354</v>
      </c>
      <c r="F2090" s="615" t="str">
        <f t="shared" si="64"/>
        <v>PROTÓTIPO OU UNIDADE PILOTO;ORGANISMO DE NORMALIZAÇÃO OU EQUIVALENTE;;;</v>
      </c>
      <c r="G2090" s="616" t="s">
        <v>1567</v>
      </c>
      <c r="H2090" s="617" t="str">
        <f t="shared" si="65"/>
        <v>O EXECUTOR INFORMADO NÃO PODE EXECUTAR PROJETOS OU PROGRAMAS COM A QUALIFICAÇÃO SELECIONADA</v>
      </c>
    </row>
    <row r="2091" spans="1:8" ht="12" x14ac:dyDescent="0.3">
      <c r="A2091" s="614" t="s">
        <v>2046</v>
      </c>
      <c r="B2091" s="614" t="s">
        <v>254</v>
      </c>
      <c r="C2091" s="614" t="s">
        <v>261</v>
      </c>
      <c r="D2091" s="614" t="s">
        <v>250</v>
      </c>
      <c r="E2091" s="614" t="s">
        <v>3</v>
      </c>
      <c r="F2091" s="615" t="str">
        <f t="shared" si="64"/>
        <v>CAPACITAÇÃO TÉCNICA DE FORNECEDORES;ORGANISMO DE NORMALIZAÇÃO OU EQUIVALENTE;MICRO OU PEQUENO;PÚBLICA;SIM</v>
      </c>
      <c r="G2091" s="616" t="s">
        <v>1567</v>
      </c>
      <c r="H2091" s="617" t="str">
        <f t="shared" si="65"/>
        <v>O CAMPO A.8 NÃO PODE SER PREENCHIDO SE A INFORMAÇÃO DO CAMPO A.7 FOR DIFERENTE DE"EMPRESA BRASILEIRA".</v>
      </c>
    </row>
    <row r="2092" spans="1:8" ht="12" x14ac:dyDescent="0.3">
      <c r="A2092" s="614" t="s">
        <v>2046</v>
      </c>
      <c r="B2092" s="614" t="s">
        <v>254</v>
      </c>
      <c r="C2092" s="614" t="s">
        <v>261</v>
      </c>
      <c r="D2092" s="614" t="s">
        <v>250</v>
      </c>
      <c r="E2092" s="614" t="s">
        <v>4</v>
      </c>
      <c r="F2092" s="615" t="str">
        <f t="shared" si="64"/>
        <v>CAPACITAÇÃO TÉCNICA DE FORNECEDORES;ORGANISMO DE NORMALIZAÇÃO OU EQUIVALENTE;MICRO OU PEQUENO;PÚBLICA;NÃO</v>
      </c>
      <c r="G2092" s="616" t="s">
        <v>1567</v>
      </c>
      <c r="H2092" s="617" t="str">
        <f t="shared" si="65"/>
        <v>O CAMPO A.8 NÃO PODE SER PREENCHIDO SE A INFORMAÇÃO DO CAMPO A.7 FOR DIFERENTE DE"EMPRESA BRASILEIRA".</v>
      </c>
    </row>
    <row r="2093" spans="1:8" ht="12" x14ac:dyDescent="0.3">
      <c r="A2093" s="614" t="s">
        <v>2046</v>
      </c>
      <c r="B2093" s="614" t="s">
        <v>254</v>
      </c>
      <c r="C2093" s="614" t="s">
        <v>261</v>
      </c>
      <c r="D2093" s="614" t="s">
        <v>250</v>
      </c>
      <c r="E2093" s="614" t="s">
        <v>2354</v>
      </c>
      <c r="F2093" s="615" t="str">
        <f t="shared" si="64"/>
        <v>CAPACITAÇÃO TÉCNICA DE FORNECEDORES;ORGANISMO DE NORMALIZAÇÃO OU EQUIVALENTE;MICRO OU PEQUENO;PÚBLICA;</v>
      </c>
      <c r="G2093" s="616" t="s">
        <v>1567</v>
      </c>
      <c r="H2093" s="617" t="str">
        <f t="shared" si="65"/>
        <v>O CAMPO A.8 NÃO PODE SER PREENCHIDO SE A INFORMAÇÃO DO CAMPO A.7 FOR DIFERENTE DE"EMPRESA BRASILEIRA".</v>
      </c>
    </row>
    <row r="2094" spans="1:8" ht="12" x14ac:dyDescent="0.3">
      <c r="A2094" s="614" t="s">
        <v>2046</v>
      </c>
      <c r="B2094" s="614" t="s">
        <v>254</v>
      </c>
      <c r="C2094" s="614" t="s">
        <v>261</v>
      </c>
      <c r="D2094" s="614" t="s">
        <v>251</v>
      </c>
      <c r="E2094" s="614" t="s">
        <v>3</v>
      </c>
      <c r="F2094" s="615" t="str">
        <f t="shared" si="64"/>
        <v>CAPACITAÇÃO TÉCNICA DE FORNECEDORES;ORGANISMO DE NORMALIZAÇÃO OU EQUIVALENTE;MICRO OU PEQUENO;PRIVADA;SIM</v>
      </c>
      <c r="G2094" s="616" t="s">
        <v>1567</v>
      </c>
      <c r="H2094" s="617" t="str">
        <f t="shared" si="65"/>
        <v>O CAMPO A.8 NÃO PODE SER PREENCHIDO SE A INFORMAÇÃO DO CAMPO A.7 FOR DIFERENTE DE"EMPRESA BRASILEIRA".</v>
      </c>
    </row>
    <row r="2095" spans="1:8" ht="12" x14ac:dyDescent="0.3">
      <c r="A2095" s="614" t="s">
        <v>2046</v>
      </c>
      <c r="B2095" s="614" t="s">
        <v>254</v>
      </c>
      <c r="C2095" s="614" t="s">
        <v>261</v>
      </c>
      <c r="D2095" s="614" t="s">
        <v>251</v>
      </c>
      <c r="E2095" s="614" t="s">
        <v>4</v>
      </c>
      <c r="F2095" s="615" t="str">
        <f t="shared" si="64"/>
        <v>CAPACITAÇÃO TÉCNICA DE FORNECEDORES;ORGANISMO DE NORMALIZAÇÃO OU EQUIVALENTE;MICRO OU PEQUENO;PRIVADA;NÃO</v>
      </c>
      <c r="G2095" s="616" t="s">
        <v>1567</v>
      </c>
      <c r="H2095" s="617" t="str">
        <f t="shared" si="65"/>
        <v>O CAMPO A.8 NÃO PODE SER PREENCHIDO SE A INFORMAÇÃO DO CAMPO A.7 FOR DIFERENTE DE"EMPRESA BRASILEIRA".</v>
      </c>
    </row>
    <row r="2096" spans="1:8" ht="12" x14ac:dyDescent="0.3">
      <c r="A2096" s="614" t="s">
        <v>2046</v>
      </c>
      <c r="B2096" s="614" t="s">
        <v>254</v>
      </c>
      <c r="C2096" s="614" t="s">
        <v>261</v>
      </c>
      <c r="D2096" s="614" t="s">
        <v>251</v>
      </c>
      <c r="E2096" s="614" t="s">
        <v>2354</v>
      </c>
      <c r="F2096" s="615" t="str">
        <f t="shared" si="64"/>
        <v>CAPACITAÇÃO TÉCNICA DE FORNECEDORES;ORGANISMO DE NORMALIZAÇÃO OU EQUIVALENTE;MICRO OU PEQUENO;PRIVADA;</v>
      </c>
      <c r="G2096" s="616" t="s">
        <v>1567</v>
      </c>
      <c r="H2096" s="617" t="str">
        <f t="shared" si="65"/>
        <v>O CAMPO A.8 NÃO PODE SER PREENCHIDO SE A INFORMAÇÃO DO CAMPO A.7 FOR DIFERENTE DE"EMPRESA BRASILEIRA".</v>
      </c>
    </row>
    <row r="2097" spans="1:8" ht="12" x14ac:dyDescent="0.3">
      <c r="A2097" s="614" t="s">
        <v>2046</v>
      </c>
      <c r="B2097" s="614" t="s">
        <v>254</v>
      </c>
      <c r="C2097" s="614" t="s">
        <v>261</v>
      </c>
      <c r="D2097" s="614" t="s">
        <v>2354</v>
      </c>
      <c r="E2097" s="614" t="s">
        <v>3</v>
      </c>
      <c r="F2097" s="615" t="str">
        <f t="shared" si="64"/>
        <v>CAPACITAÇÃO TÉCNICA DE FORNECEDORES;ORGANISMO DE NORMALIZAÇÃO OU EQUIVALENTE;MICRO OU PEQUENO;;SIM</v>
      </c>
      <c r="G2097" s="616" t="s">
        <v>1567</v>
      </c>
      <c r="H2097" s="617" t="str">
        <f t="shared" si="65"/>
        <v>O CAMPO A.8 NÃO PODE SER PREENCHIDO SE A INFORMAÇÃO DO CAMPO A.7 FOR DIFERENTE DE"EMPRESA BRASILEIRA".</v>
      </c>
    </row>
    <row r="2098" spans="1:8" ht="12" x14ac:dyDescent="0.3">
      <c r="A2098" s="614" t="s">
        <v>2046</v>
      </c>
      <c r="B2098" s="614" t="s">
        <v>254</v>
      </c>
      <c r="C2098" s="614" t="s">
        <v>261</v>
      </c>
      <c r="D2098" s="614" t="s">
        <v>2354</v>
      </c>
      <c r="E2098" s="614" t="s">
        <v>4</v>
      </c>
      <c r="F2098" s="615" t="str">
        <f t="shared" si="64"/>
        <v>CAPACITAÇÃO TÉCNICA DE FORNECEDORES;ORGANISMO DE NORMALIZAÇÃO OU EQUIVALENTE;MICRO OU PEQUENO;;NÃO</v>
      </c>
      <c r="G2098" s="616" t="s">
        <v>1567</v>
      </c>
      <c r="H2098" s="617" t="str">
        <f t="shared" si="65"/>
        <v>O CAMPO A.8 NÃO PODE SER PREENCHIDO SE A INFORMAÇÃO DO CAMPO A.7 FOR DIFERENTE DE"EMPRESA BRASILEIRA".</v>
      </c>
    </row>
    <row r="2099" spans="1:8" ht="12" x14ac:dyDescent="0.3">
      <c r="A2099" s="614" t="s">
        <v>2046</v>
      </c>
      <c r="B2099" s="614" t="s">
        <v>254</v>
      </c>
      <c r="C2099" s="614" t="s">
        <v>261</v>
      </c>
      <c r="D2099" s="614" t="s">
        <v>2354</v>
      </c>
      <c r="E2099" s="614" t="s">
        <v>2354</v>
      </c>
      <c r="F2099" s="615" t="str">
        <f t="shared" si="64"/>
        <v>CAPACITAÇÃO TÉCNICA DE FORNECEDORES;ORGANISMO DE NORMALIZAÇÃO OU EQUIVALENTE;MICRO OU PEQUENO;;</v>
      </c>
      <c r="G2099" s="616" t="s">
        <v>1567</v>
      </c>
      <c r="H2099" s="617" t="str">
        <f t="shared" si="65"/>
        <v>O CAMPO A.8 NÃO PODE SER PREENCHIDO SE A INFORMAÇÃO DO CAMPO A.7 FOR DIFERENTE DE"EMPRESA BRASILEIRA".</v>
      </c>
    </row>
    <row r="2100" spans="1:8" ht="12" x14ac:dyDescent="0.3">
      <c r="A2100" s="614" t="s">
        <v>2046</v>
      </c>
      <c r="B2100" s="614" t="s">
        <v>254</v>
      </c>
      <c r="C2100" s="614" t="s">
        <v>243</v>
      </c>
      <c r="D2100" s="614" t="s">
        <v>250</v>
      </c>
      <c r="E2100" s="614" t="s">
        <v>3</v>
      </c>
      <c r="F2100" s="615" t="str">
        <f t="shared" si="64"/>
        <v>CAPACITAÇÃO TÉCNICA DE FORNECEDORES;ORGANISMO DE NORMALIZAÇÃO OU EQUIVALENTE;MÉDIO;PÚBLICA;SIM</v>
      </c>
      <c r="G2100" s="616" t="s">
        <v>1567</v>
      </c>
      <c r="H2100" s="617" t="str">
        <f t="shared" si="65"/>
        <v>O CAMPO A.8 NÃO PODE SER PREENCHIDO SE A INFORMAÇÃO DO CAMPO A.7 FOR DIFERENTE DE"EMPRESA BRASILEIRA".</v>
      </c>
    </row>
    <row r="2101" spans="1:8" ht="12" x14ac:dyDescent="0.3">
      <c r="A2101" s="614" t="s">
        <v>2046</v>
      </c>
      <c r="B2101" s="614" t="s">
        <v>254</v>
      </c>
      <c r="C2101" s="614" t="s">
        <v>243</v>
      </c>
      <c r="D2101" s="614" t="s">
        <v>250</v>
      </c>
      <c r="E2101" s="614" t="s">
        <v>4</v>
      </c>
      <c r="F2101" s="615" t="str">
        <f t="shared" si="64"/>
        <v>CAPACITAÇÃO TÉCNICA DE FORNECEDORES;ORGANISMO DE NORMALIZAÇÃO OU EQUIVALENTE;MÉDIO;PÚBLICA;NÃO</v>
      </c>
      <c r="G2101" s="616" t="s">
        <v>1567</v>
      </c>
      <c r="H2101" s="617" t="str">
        <f t="shared" si="65"/>
        <v>O CAMPO A.8 NÃO PODE SER PREENCHIDO SE A INFORMAÇÃO DO CAMPO A.7 FOR DIFERENTE DE"EMPRESA BRASILEIRA".</v>
      </c>
    </row>
    <row r="2102" spans="1:8" ht="12" x14ac:dyDescent="0.3">
      <c r="A2102" s="614" t="s">
        <v>2046</v>
      </c>
      <c r="B2102" s="614" t="s">
        <v>254</v>
      </c>
      <c r="C2102" s="614" t="s">
        <v>243</v>
      </c>
      <c r="D2102" s="614" t="s">
        <v>250</v>
      </c>
      <c r="E2102" s="614" t="s">
        <v>2354</v>
      </c>
      <c r="F2102" s="615" t="str">
        <f t="shared" si="64"/>
        <v>CAPACITAÇÃO TÉCNICA DE FORNECEDORES;ORGANISMO DE NORMALIZAÇÃO OU EQUIVALENTE;MÉDIO;PÚBLICA;</v>
      </c>
      <c r="G2102" s="616" t="s">
        <v>1567</v>
      </c>
      <c r="H2102" s="617" t="str">
        <f t="shared" si="65"/>
        <v>O CAMPO A.8 NÃO PODE SER PREENCHIDO SE A INFORMAÇÃO DO CAMPO A.7 FOR DIFERENTE DE"EMPRESA BRASILEIRA".</v>
      </c>
    </row>
    <row r="2103" spans="1:8" ht="12" x14ac:dyDescent="0.3">
      <c r="A2103" s="614" t="s">
        <v>2046</v>
      </c>
      <c r="B2103" s="614" t="s">
        <v>254</v>
      </c>
      <c r="C2103" s="614" t="s">
        <v>243</v>
      </c>
      <c r="D2103" s="614" t="s">
        <v>251</v>
      </c>
      <c r="E2103" s="614" t="s">
        <v>3</v>
      </c>
      <c r="F2103" s="615" t="str">
        <f t="shared" si="64"/>
        <v>CAPACITAÇÃO TÉCNICA DE FORNECEDORES;ORGANISMO DE NORMALIZAÇÃO OU EQUIVALENTE;MÉDIO;PRIVADA;SIM</v>
      </c>
      <c r="G2103" s="616" t="s">
        <v>1567</v>
      </c>
      <c r="H2103" s="617" t="str">
        <f t="shared" si="65"/>
        <v>O CAMPO A.8 NÃO PODE SER PREENCHIDO SE A INFORMAÇÃO DO CAMPO A.7 FOR DIFERENTE DE"EMPRESA BRASILEIRA".</v>
      </c>
    </row>
    <row r="2104" spans="1:8" ht="12" x14ac:dyDescent="0.3">
      <c r="A2104" s="614" t="s">
        <v>2046</v>
      </c>
      <c r="B2104" s="614" t="s">
        <v>254</v>
      </c>
      <c r="C2104" s="614" t="s">
        <v>243</v>
      </c>
      <c r="D2104" s="614" t="s">
        <v>251</v>
      </c>
      <c r="E2104" s="614" t="s">
        <v>4</v>
      </c>
      <c r="F2104" s="615" t="str">
        <f t="shared" si="64"/>
        <v>CAPACITAÇÃO TÉCNICA DE FORNECEDORES;ORGANISMO DE NORMALIZAÇÃO OU EQUIVALENTE;MÉDIO;PRIVADA;NÃO</v>
      </c>
      <c r="G2104" s="616" t="s">
        <v>1567</v>
      </c>
      <c r="H2104" s="617" t="str">
        <f t="shared" si="65"/>
        <v>O CAMPO A.8 NÃO PODE SER PREENCHIDO SE A INFORMAÇÃO DO CAMPO A.7 FOR DIFERENTE DE"EMPRESA BRASILEIRA".</v>
      </c>
    </row>
    <row r="2105" spans="1:8" ht="12" x14ac:dyDescent="0.3">
      <c r="A2105" s="614" t="s">
        <v>2046</v>
      </c>
      <c r="B2105" s="614" t="s">
        <v>254</v>
      </c>
      <c r="C2105" s="614" t="s">
        <v>243</v>
      </c>
      <c r="D2105" s="614" t="s">
        <v>251</v>
      </c>
      <c r="E2105" s="614" t="s">
        <v>2354</v>
      </c>
      <c r="F2105" s="615" t="str">
        <f t="shared" si="64"/>
        <v>CAPACITAÇÃO TÉCNICA DE FORNECEDORES;ORGANISMO DE NORMALIZAÇÃO OU EQUIVALENTE;MÉDIO;PRIVADA;</v>
      </c>
      <c r="G2105" s="616" t="s">
        <v>1567</v>
      </c>
      <c r="H2105" s="617" t="str">
        <f t="shared" si="65"/>
        <v>O CAMPO A.8 NÃO PODE SER PREENCHIDO SE A INFORMAÇÃO DO CAMPO A.7 FOR DIFERENTE DE"EMPRESA BRASILEIRA".</v>
      </c>
    </row>
    <row r="2106" spans="1:8" ht="12" x14ac:dyDescent="0.3">
      <c r="A2106" s="614" t="s">
        <v>2046</v>
      </c>
      <c r="B2106" s="614" t="s">
        <v>254</v>
      </c>
      <c r="C2106" s="614" t="s">
        <v>243</v>
      </c>
      <c r="D2106" s="614" t="s">
        <v>2354</v>
      </c>
      <c r="E2106" s="614" t="s">
        <v>3</v>
      </c>
      <c r="F2106" s="615" t="str">
        <f t="shared" si="64"/>
        <v>CAPACITAÇÃO TÉCNICA DE FORNECEDORES;ORGANISMO DE NORMALIZAÇÃO OU EQUIVALENTE;MÉDIO;;SIM</v>
      </c>
      <c r="G2106" s="616" t="s">
        <v>1567</v>
      </c>
      <c r="H2106" s="617" t="str">
        <f t="shared" si="65"/>
        <v>O CAMPO A.8 NÃO PODE SER PREENCHIDO SE A INFORMAÇÃO DO CAMPO A.7 FOR DIFERENTE DE"EMPRESA BRASILEIRA".</v>
      </c>
    </row>
    <row r="2107" spans="1:8" ht="12" x14ac:dyDescent="0.3">
      <c r="A2107" s="614" t="s">
        <v>2046</v>
      </c>
      <c r="B2107" s="614" t="s">
        <v>254</v>
      </c>
      <c r="C2107" s="614" t="s">
        <v>243</v>
      </c>
      <c r="D2107" s="614" t="s">
        <v>2354</v>
      </c>
      <c r="E2107" s="614" t="s">
        <v>4</v>
      </c>
      <c r="F2107" s="615" t="str">
        <f t="shared" si="64"/>
        <v>CAPACITAÇÃO TÉCNICA DE FORNECEDORES;ORGANISMO DE NORMALIZAÇÃO OU EQUIVALENTE;MÉDIO;;NÃO</v>
      </c>
      <c r="G2107" s="616" t="s">
        <v>1567</v>
      </c>
      <c r="H2107" s="617" t="str">
        <f t="shared" si="65"/>
        <v>O CAMPO A.8 NÃO PODE SER PREENCHIDO SE A INFORMAÇÃO DO CAMPO A.7 FOR DIFERENTE DE"EMPRESA BRASILEIRA".</v>
      </c>
    </row>
    <row r="2108" spans="1:8" ht="12" x14ac:dyDescent="0.3">
      <c r="A2108" s="614" t="s">
        <v>2046</v>
      </c>
      <c r="B2108" s="614" t="s">
        <v>254</v>
      </c>
      <c r="C2108" s="614" t="s">
        <v>243</v>
      </c>
      <c r="D2108" s="614" t="s">
        <v>2354</v>
      </c>
      <c r="E2108" s="614" t="s">
        <v>2354</v>
      </c>
      <c r="F2108" s="615" t="str">
        <f t="shared" si="64"/>
        <v>CAPACITAÇÃO TÉCNICA DE FORNECEDORES;ORGANISMO DE NORMALIZAÇÃO OU EQUIVALENTE;MÉDIO;;</v>
      </c>
      <c r="G2108" s="616" t="s">
        <v>1567</v>
      </c>
      <c r="H2108" s="617" t="str">
        <f t="shared" si="65"/>
        <v>O CAMPO A.8 NÃO PODE SER PREENCHIDO SE A INFORMAÇÃO DO CAMPO A.7 FOR DIFERENTE DE"EMPRESA BRASILEIRA".</v>
      </c>
    </row>
    <row r="2109" spans="1:8" ht="12" x14ac:dyDescent="0.3">
      <c r="A2109" s="614" t="s">
        <v>2046</v>
      </c>
      <c r="B2109" s="614" t="s">
        <v>254</v>
      </c>
      <c r="C2109" s="614" t="s">
        <v>244</v>
      </c>
      <c r="D2109" s="614" t="s">
        <v>250</v>
      </c>
      <c r="E2109" s="614" t="s">
        <v>3</v>
      </c>
      <c r="F2109" s="615" t="str">
        <f t="shared" si="64"/>
        <v>CAPACITAÇÃO TÉCNICA DE FORNECEDORES;ORGANISMO DE NORMALIZAÇÃO OU EQUIVALENTE;GRANDE;PÚBLICA;SIM</v>
      </c>
      <c r="G2109" s="616" t="s">
        <v>1567</v>
      </c>
      <c r="H2109" s="617" t="str">
        <f t="shared" si="65"/>
        <v>O CAMPO A.8 NÃO PODE SER PREENCHIDO SE A INFORMAÇÃO DO CAMPO A.7 FOR DIFERENTE DE"EMPRESA BRASILEIRA".</v>
      </c>
    </row>
    <row r="2110" spans="1:8" ht="12" x14ac:dyDescent="0.3">
      <c r="A2110" s="614" t="s">
        <v>2046</v>
      </c>
      <c r="B2110" s="614" t="s">
        <v>254</v>
      </c>
      <c r="C2110" s="614" t="s">
        <v>244</v>
      </c>
      <c r="D2110" s="614" t="s">
        <v>250</v>
      </c>
      <c r="E2110" s="614" t="s">
        <v>4</v>
      </c>
      <c r="F2110" s="615" t="str">
        <f t="shared" si="64"/>
        <v>CAPACITAÇÃO TÉCNICA DE FORNECEDORES;ORGANISMO DE NORMALIZAÇÃO OU EQUIVALENTE;GRANDE;PÚBLICA;NÃO</v>
      </c>
      <c r="G2110" s="616" t="s">
        <v>1567</v>
      </c>
      <c r="H2110" s="617" t="str">
        <f t="shared" si="65"/>
        <v>O CAMPO A.8 NÃO PODE SER PREENCHIDO SE A INFORMAÇÃO DO CAMPO A.7 FOR DIFERENTE DE"EMPRESA BRASILEIRA".</v>
      </c>
    </row>
    <row r="2111" spans="1:8" ht="12" x14ac:dyDescent="0.3">
      <c r="A2111" s="614" t="s">
        <v>2046</v>
      </c>
      <c r="B2111" s="614" t="s">
        <v>254</v>
      </c>
      <c r="C2111" s="614" t="s">
        <v>244</v>
      </c>
      <c r="D2111" s="614" t="s">
        <v>250</v>
      </c>
      <c r="E2111" s="614" t="s">
        <v>2354</v>
      </c>
      <c r="F2111" s="615" t="str">
        <f t="shared" si="64"/>
        <v>CAPACITAÇÃO TÉCNICA DE FORNECEDORES;ORGANISMO DE NORMALIZAÇÃO OU EQUIVALENTE;GRANDE;PÚBLICA;</v>
      </c>
      <c r="G2111" s="616" t="s">
        <v>1567</v>
      </c>
      <c r="H2111" s="617" t="str">
        <f t="shared" si="65"/>
        <v>O CAMPO A.8 NÃO PODE SER PREENCHIDO SE A INFORMAÇÃO DO CAMPO A.7 FOR DIFERENTE DE"EMPRESA BRASILEIRA".</v>
      </c>
    </row>
    <row r="2112" spans="1:8" ht="12" x14ac:dyDescent="0.3">
      <c r="A2112" s="614" t="s">
        <v>2046</v>
      </c>
      <c r="B2112" s="614" t="s">
        <v>254</v>
      </c>
      <c r="C2112" s="614" t="s">
        <v>244</v>
      </c>
      <c r="D2112" s="614" t="s">
        <v>251</v>
      </c>
      <c r="E2112" s="614" t="s">
        <v>3</v>
      </c>
      <c r="F2112" s="615" t="str">
        <f t="shared" si="64"/>
        <v>CAPACITAÇÃO TÉCNICA DE FORNECEDORES;ORGANISMO DE NORMALIZAÇÃO OU EQUIVALENTE;GRANDE;PRIVADA;SIM</v>
      </c>
      <c r="G2112" s="616" t="s">
        <v>1567</v>
      </c>
      <c r="H2112" s="617" t="str">
        <f t="shared" si="65"/>
        <v>O CAMPO A.8 NÃO PODE SER PREENCHIDO SE A INFORMAÇÃO DO CAMPO A.7 FOR DIFERENTE DE"EMPRESA BRASILEIRA".</v>
      </c>
    </row>
    <row r="2113" spans="1:8" ht="12" x14ac:dyDescent="0.3">
      <c r="A2113" s="614" t="s">
        <v>2046</v>
      </c>
      <c r="B2113" s="614" t="s">
        <v>254</v>
      </c>
      <c r="C2113" s="614" t="s">
        <v>244</v>
      </c>
      <c r="D2113" s="614" t="s">
        <v>251</v>
      </c>
      <c r="E2113" s="614" t="s">
        <v>4</v>
      </c>
      <c r="F2113" s="615" t="str">
        <f t="shared" si="64"/>
        <v>CAPACITAÇÃO TÉCNICA DE FORNECEDORES;ORGANISMO DE NORMALIZAÇÃO OU EQUIVALENTE;GRANDE;PRIVADA;NÃO</v>
      </c>
      <c r="G2113" s="616" t="s">
        <v>1567</v>
      </c>
      <c r="H2113" s="617" t="str">
        <f t="shared" si="65"/>
        <v>O CAMPO A.8 NÃO PODE SER PREENCHIDO SE A INFORMAÇÃO DO CAMPO A.7 FOR DIFERENTE DE"EMPRESA BRASILEIRA".</v>
      </c>
    </row>
    <row r="2114" spans="1:8" ht="12" x14ac:dyDescent="0.3">
      <c r="A2114" s="614" t="s">
        <v>2046</v>
      </c>
      <c r="B2114" s="614" t="s">
        <v>254</v>
      </c>
      <c r="C2114" s="614" t="s">
        <v>244</v>
      </c>
      <c r="D2114" s="614" t="s">
        <v>251</v>
      </c>
      <c r="E2114" s="614" t="s">
        <v>2354</v>
      </c>
      <c r="F2114" s="615" t="str">
        <f t="shared" si="64"/>
        <v>CAPACITAÇÃO TÉCNICA DE FORNECEDORES;ORGANISMO DE NORMALIZAÇÃO OU EQUIVALENTE;GRANDE;PRIVADA;</v>
      </c>
      <c r="G2114" s="616" t="s">
        <v>1567</v>
      </c>
      <c r="H2114" s="617" t="str">
        <f t="shared" si="65"/>
        <v>O CAMPO A.8 NÃO PODE SER PREENCHIDO SE A INFORMAÇÃO DO CAMPO A.7 FOR DIFERENTE DE"EMPRESA BRASILEIRA".</v>
      </c>
    </row>
    <row r="2115" spans="1:8" ht="12" x14ac:dyDescent="0.3">
      <c r="A2115" s="614" t="s">
        <v>2046</v>
      </c>
      <c r="B2115" s="614" t="s">
        <v>254</v>
      </c>
      <c r="C2115" s="614" t="s">
        <v>244</v>
      </c>
      <c r="D2115" s="614" t="s">
        <v>2354</v>
      </c>
      <c r="E2115" s="614" t="s">
        <v>3</v>
      </c>
      <c r="F2115" s="615" t="str">
        <f t="shared" ref="F2115:F2178" si="66">CONCATENATE(A2115,";",B2115,";",C2115,";",D2115,";",E2115)</f>
        <v>CAPACITAÇÃO TÉCNICA DE FORNECEDORES;ORGANISMO DE NORMALIZAÇÃO OU EQUIVALENTE;GRANDE;;SIM</v>
      </c>
      <c r="G2115" s="616" t="s">
        <v>1567</v>
      </c>
      <c r="H2115" s="617" t="str">
        <f t="shared" ref="H2115:H2178" si="67">IF(AND(B2115=$J$7,C2115=""),$K$12,IF(AND(B2115&lt;&gt;$J$7,C2115&lt;&gt;""),$K$13,IF(AND(B2115=$J$5,D2115=""),$K$14,IF(AND(B2115&lt;&gt;$J$5,D2115&lt;&gt;""),$K$15,IF(AND(B2115=$J$5,D2115=$M$6,E2115=""),$K$16,IF(AND(OR(B2115&lt;&gt;$J$5,D2115&lt;&gt;$M$6),E2115&lt;&gt;""),$K$17,IF(G2115="N",$K$18,"")))))))</f>
        <v>O CAMPO A.8 NÃO PODE SER PREENCHIDO SE A INFORMAÇÃO DO CAMPO A.7 FOR DIFERENTE DE"EMPRESA BRASILEIRA".</v>
      </c>
    </row>
    <row r="2116" spans="1:8" ht="12" x14ac:dyDescent="0.3">
      <c r="A2116" s="614" t="s">
        <v>2046</v>
      </c>
      <c r="B2116" s="614" t="s">
        <v>254</v>
      </c>
      <c r="C2116" s="614" t="s">
        <v>244</v>
      </c>
      <c r="D2116" s="614" t="s">
        <v>2354</v>
      </c>
      <c r="E2116" s="614" t="s">
        <v>4</v>
      </c>
      <c r="F2116" s="615" t="str">
        <f t="shared" si="66"/>
        <v>CAPACITAÇÃO TÉCNICA DE FORNECEDORES;ORGANISMO DE NORMALIZAÇÃO OU EQUIVALENTE;GRANDE;;NÃO</v>
      </c>
      <c r="G2116" s="616" t="s">
        <v>1567</v>
      </c>
      <c r="H2116" s="617" t="str">
        <f t="shared" si="67"/>
        <v>O CAMPO A.8 NÃO PODE SER PREENCHIDO SE A INFORMAÇÃO DO CAMPO A.7 FOR DIFERENTE DE"EMPRESA BRASILEIRA".</v>
      </c>
    </row>
    <row r="2117" spans="1:8" ht="12" x14ac:dyDescent="0.3">
      <c r="A2117" s="614" t="s">
        <v>2046</v>
      </c>
      <c r="B2117" s="614" t="s">
        <v>254</v>
      </c>
      <c r="C2117" s="614" t="s">
        <v>244</v>
      </c>
      <c r="D2117" s="614" t="s">
        <v>2354</v>
      </c>
      <c r="E2117" s="614" t="s">
        <v>2354</v>
      </c>
      <c r="F2117" s="615" t="str">
        <f t="shared" si="66"/>
        <v>CAPACITAÇÃO TÉCNICA DE FORNECEDORES;ORGANISMO DE NORMALIZAÇÃO OU EQUIVALENTE;GRANDE;;</v>
      </c>
      <c r="G2117" s="616" t="s">
        <v>1567</v>
      </c>
      <c r="H2117" s="617" t="str">
        <f t="shared" si="67"/>
        <v>O CAMPO A.8 NÃO PODE SER PREENCHIDO SE A INFORMAÇÃO DO CAMPO A.7 FOR DIFERENTE DE"EMPRESA BRASILEIRA".</v>
      </c>
    </row>
    <row r="2118" spans="1:8" ht="12" x14ac:dyDescent="0.3">
      <c r="A2118" s="614" t="s">
        <v>2046</v>
      </c>
      <c r="B2118" s="614" t="s">
        <v>254</v>
      </c>
      <c r="C2118" s="614" t="s">
        <v>2354</v>
      </c>
      <c r="D2118" s="614" t="s">
        <v>250</v>
      </c>
      <c r="E2118" s="614" t="s">
        <v>3</v>
      </c>
      <c r="F2118" s="615" t="str">
        <f t="shared" si="66"/>
        <v>CAPACITAÇÃO TÉCNICA DE FORNECEDORES;ORGANISMO DE NORMALIZAÇÃO OU EQUIVALENTE;;PÚBLICA;SIM</v>
      </c>
      <c r="G2118" s="616" t="s">
        <v>1567</v>
      </c>
      <c r="H2118" s="617" t="str">
        <f t="shared" si="67"/>
        <v>O CAMPO A.10 NÃO PODE SER PREENCHIDO SE A INFORMAÇÃO DO CAMPO A.7 FOR DIFERENTE DE"INSTITUIÇÃO CREDENCIADA".</v>
      </c>
    </row>
    <row r="2119" spans="1:8" ht="12" x14ac:dyDescent="0.3">
      <c r="A2119" s="614" t="s">
        <v>2046</v>
      </c>
      <c r="B2119" s="614" t="s">
        <v>254</v>
      </c>
      <c r="C2119" s="614" t="s">
        <v>2354</v>
      </c>
      <c r="D2119" s="614" t="s">
        <v>250</v>
      </c>
      <c r="E2119" s="614" t="s">
        <v>4</v>
      </c>
      <c r="F2119" s="615" t="str">
        <f t="shared" si="66"/>
        <v>CAPACITAÇÃO TÉCNICA DE FORNECEDORES;ORGANISMO DE NORMALIZAÇÃO OU EQUIVALENTE;;PÚBLICA;NÃO</v>
      </c>
      <c r="G2119" s="616" t="s">
        <v>1567</v>
      </c>
      <c r="H2119" s="617" t="str">
        <f t="shared" si="67"/>
        <v>O CAMPO A.10 NÃO PODE SER PREENCHIDO SE A INFORMAÇÃO DO CAMPO A.7 FOR DIFERENTE DE"INSTITUIÇÃO CREDENCIADA".</v>
      </c>
    </row>
    <row r="2120" spans="1:8" ht="12" x14ac:dyDescent="0.3">
      <c r="A2120" s="614" t="s">
        <v>2046</v>
      </c>
      <c r="B2120" s="614" t="s">
        <v>254</v>
      </c>
      <c r="C2120" s="614" t="s">
        <v>2354</v>
      </c>
      <c r="D2120" s="614" t="s">
        <v>250</v>
      </c>
      <c r="E2120" s="614" t="s">
        <v>2354</v>
      </c>
      <c r="F2120" s="615" t="str">
        <f t="shared" si="66"/>
        <v>CAPACITAÇÃO TÉCNICA DE FORNECEDORES;ORGANISMO DE NORMALIZAÇÃO OU EQUIVALENTE;;PÚBLICA;</v>
      </c>
      <c r="G2120" s="616" t="s">
        <v>1567</v>
      </c>
      <c r="H2120" s="617" t="str">
        <f t="shared" si="67"/>
        <v>O CAMPO A.10 NÃO PODE SER PREENCHIDO SE A INFORMAÇÃO DO CAMPO A.7 FOR DIFERENTE DE"INSTITUIÇÃO CREDENCIADA".</v>
      </c>
    </row>
    <row r="2121" spans="1:8" ht="12" x14ac:dyDescent="0.3">
      <c r="A2121" s="614" t="s">
        <v>2046</v>
      </c>
      <c r="B2121" s="614" t="s">
        <v>254</v>
      </c>
      <c r="C2121" s="614" t="s">
        <v>2354</v>
      </c>
      <c r="D2121" s="614" t="s">
        <v>251</v>
      </c>
      <c r="E2121" s="614" t="s">
        <v>3</v>
      </c>
      <c r="F2121" s="615" t="str">
        <f t="shared" si="66"/>
        <v>CAPACITAÇÃO TÉCNICA DE FORNECEDORES;ORGANISMO DE NORMALIZAÇÃO OU EQUIVALENTE;;PRIVADA;SIM</v>
      </c>
      <c r="G2121" s="616" t="s">
        <v>1567</v>
      </c>
      <c r="H2121" s="617" t="str">
        <f t="shared" si="67"/>
        <v>O CAMPO A.10 NÃO PODE SER PREENCHIDO SE A INFORMAÇÃO DO CAMPO A.7 FOR DIFERENTE DE"INSTITUIÇÃO CREDENCIADA".</v>
      </c>
    </row>
    <row r="2122" spans="1:8" ht="12" x14ac:dyDescent="0.3">
      <c r="A2122" s="614" t="s">
        <v>2046</v>
      </c>
      <c r="B2122" s="614" t="s">
        <v>254</v>
      </c>
      <c r="C2122" s="614" t="s">
        <v>2354</v>
      </c>
      <c r="D2122" s="614" t="s">
        <v>251</v>
      </c>
      <c r="E2122" s="614" t="s">
        <v>4</v>
      </c>
      <c r="F2122" s="615" t="str">
        <f t="shared" si="66"/>
        <v>CAPACITAÇÃO TÉCNICA DE FORNECEDORES;ORGANISMO DE NORMALIZAÇÃO OU EQUIVALENTE;;PRIVADA;NÃO</v>
      </c>
      <c r="G2122" s="616" t="s">
        <v>1567</v>
      </c>
      <c r="H2122" s="617" t="str">
        <f t="shared" si="67"/>
        <v>O CAMPO A.10 NÃO PODE SER PREENCHIDO SE A INFORMAÇÃO DO CAMPO A.7 FOR DIFERENTE DE"INSTITUIÇÃO CREDENCIADA".</v>
      </c>
    </row>
    <row r="2123" spans="1:8" ht="12" x14ac:dyDescent="0.3">
      <c r="A2123" s="614" t="s">
        <v>2046</v>
      </c>
      <c r="B2123" s="614" t="s">
        <v>254</v>
      </c>
      <c r="C2123" s="614" t="s">
        <v>2354</v>
      </c>
      <c r="D2123" s="614" t="s">
        <v>251</v>
      </c>
      <c r="E2123" s="614" t="s">
        <v>2354</v>
      </c>
      <c r="F2123" s="615" t="str">
        <f t="shared" si="66"/>
        <v>CAPACITAÇÃO TÉCNICA DE FORNECEDORES;ORGANISMO DE NORMALIZAÇÃO OU EQUIVALENTE;;PRIVADA;</v>
      </c>
      <c r="G2123" s="616" t="s">
        <v>1567</v>
      </c>
      <c r="H2123" s="617" t="str">
        <f t="shared" si="67"/>
        <v>O CAMPO A.10 NÃO PODE SER PREENCHIDO SE A INFORMAÇÃO DO CAMPO A.7 FOR DIFERENTE DE"INSTITUIÇÃO CREDENCIADA".</v>
      </c>
    </row>
    <row r="2124" spans="1:8" ht="12" x14ac:dyDescent="0.3">
      <c r="A2124" s="614" t="s">
        <v>2046</v>
      </c>
      <c r="B2124" s="614" t="s">
        <v>254</v>
      </c>
      <c r="C2124" s="614" t="s">
        <v>2354</v>
      </c>
      <c r="D2124" s="614" t="s">
        <v>2354</v>
      </c>
      <c r="E2124" s="614" t="s">
        <v>3</v>
      </c>
      <c r="F2124" s="615" t="str">
        <f t="shared" si="66"/>
        <v>CAPACITAÇÃO TÉCNICA DE FORNECEDORES;ORGANISMO DE NORMALIZAÇÃO OU EQUIVALENTE;;;SIM</v>
      </c>
      <c r="G2124" s="616" t="s">
        <v>1567</v>
      </c>
      <c r="H2124" s="617" t="str">
        <f t="shared" si="67"/>
        <v>O CAMPO A.11 NÃO PODE SER PREENCHIDO SE A INFORMAÇÃO DO CAMPO A.7 FOR DIFERENTE DE"INSTITUIÇÃO CREDENCIADA" OU SE A INFIRMAÇÃO DO CAMPO A.10 FOR DIFERENTE DE "PRIVADA".</v>
      </c>
    </row>
    <row r="2125" spans="1:8" ht="12" x14ac:dyDescent="0.3">
      <c r="A2125" s="614" t="s">
        <v>2046</v>
      </c>
      <c r="B2125" s="614" t="s">
        <v>254</v>
      </c>
      <c r="C2125" s="614" t="s">
        <v>2354</v>
      </c>
      <c r="D2125" s="614" t="s">
        <v>2354</v>
      </c>
      <c r="E2125" s="614" t="s">
        <v>4</v>
      </c>
      <c r="F2125" s="615" t="str">
        <f t="shared" si="66"/>
        <v>CAPACITAÇÃO TÉCNICA DE FORNECEDORES;ORGANISMO DE NORMALIZAÇÃO OU EQUIVALENTE;;;NÃO</v>
      </c>
      <c r="G2125" s="616" t="s">
        <v>1567</v>
      </c>
      <c r="H2125" s="617" t="str">
        <f t="shared" si="67"/>
        <v>O CAMPO A.11 NÃO PODE SER PREENCHIDO SE A INFORMAÇÃO DO CAMPO A.7 FOR DIFERENTE DE"INSTITUIÇÃO CREDENCIADA" OU SE A INFIRMAÇÃO DO CAMPO A.10 FOR DIFERENTE DE "PRIVADA".</v>
      </c>
    </row>
    <row r="2126" spans="1:8" ht="12" x14ac:dyDescent="0.3">
      <c r="A2126" s="614" t="s">
        <v>2046</v>
      </c>
      <c r="B2126" s="614" t="s">
        <v>254</v>
      </c>
      <c r="C2126" s="614" t="s">
        <v>2354</v>
      </c>
      <c r="D2126" s="614" t="s">
        <v>2354</v>
      </c>
      <c r="E2126" s="614" t="s">
        <v>2354</v>
      </c>
      <c r="F2126" s="615" t="str">
        <f t="shared" si="66"/>
        <v>CAPACITAÇÃO TÉCNICA DE FORNECEDORES;ORGANISMO DE NORMALIZAÇÃO OU EQUIVALENTE;;;</v>
      </c>
      <c r="G2126" s="616" t="s">
        <v>1567</v>
      </c>
      <c r="H2126" s="617" t="str">
        <f t="shared" si="67"/>
        <v>O EXECUTOR INFORMADO NÃO PODE EXECUTAR PROJETOS OU PROGRAMAS COM A QUALIFICAÇÃO SELECIONADA</v>
      </c>
    </row>
    <row r="2127" spans="1:8" ht="12" x14ac:dyDescent="0.3">
      <c r="A2127" s="614" t="s">
        <v>2043</v>
      </c>
      <c r="B2127" s="614" t="s">
        <v>254</v>
      </c>
      <c r="C2127" s="614" t="s">
        <v>261</v>
      </c>
      <c r="D2127" s="614" t="s">
        <v>250</v>
      </c>
      <c r="E2127" s="614" t="s">
        <v>3</v>
      </c>
      <c r="F2127" s="615" t="str">
        <f t="shared" si="66"/>
        <v>TIB - QUALIFICAÇÃO DE PRODUTO, PROCESSO OU SERVIÇO;ORGANISMO DE NORMALIZAÇÃO OU EQUIVALENTE;MICRO OU PEQUENO;PÚBLICA;SIM</v>
      </c>
      <c r="G2127" s="616" t="s">
        <v>1567</v>
      </c>
      <c r="H2127" s="617" t="str">
        <f t="shared" si="67"/>
        <v>O CAMPO A.8 NÃO PODE SER PREENCHIDO SE A INFORMAÇÃO DO CAMPO A.7 FOR DIFERENTE DE"EMPRESA BRASILEIRA".</v>
      </c>
    </row>
    <row r="2128" spans="1:8" ht="12" x14ac:dyDescent="0.3">
      <c r="A2128" s="614" t="s">
        <v>2043</v>
      </c>
      <c r="B2128" s="614" t="s">
        <v>254</v>
      </c>
      <c r="C2128" s="614" t="s">
        <v>261</v>
      </c>
      <c r="D2128" s="614" t="s">
        <v>250</v>
      </c>
      <c r="E2128" s="614" t="s">
        <v>4</v>
      </c>
      <c r="F2128" s="615" t="str">
        <f t="shared" si="66"/>
        <v>TIB - QUALIFICAÇÃO DE PRODUTO, PROCESSO OU SERVIÇO;ORGANISMO DE NORMALIZAÇÃO OU EQUIVALENTE;MICRO OU PEQUENO;PÚBLICA;NÃO</v>
      </c>
      <c r="G2128" s="616" t="s">
        <v>1567</v>
      </c>
      <c r="H2128" s="617" t="str">
        <f t="shared" si="67"/>
        <v>O CAMPO A.8 NÃO PODE SER PREENCHIDO SE A INFORMAÇÃO DO CAMPO A.7 FOR DIFERENTE DE"EMPRESA BRASILEIRA".</v>
      </c>
    </row>
    <row r="2129" spans="1:8" ht="12" x14ac:dyDescent="0.3">
      <c r="A2129" s="614" t="s">
        <v>2043</v>
      </c>
      <c r="B2129" s="614" t="s">
        <v>254</v>
      </c>
      <c r="C2129" s="614" t="s">
        <v>261</v>
      </c>
      <c r="D2129" s="614" t="s">
        <v>250</v>
      </c>
      <c r="E2129" s="614" t="s">
        <v>2354</v>
      </c>
      <c r="F2129" s="615" t="str">
        <f t="shared" si="66"/>
        <v>TIB - QUALIFICAÇÃO DE PRODUTO, PROCESSO OU SERVIÇO;ORGANISMO DE NORMALIZAÇÃO OU EQUIVALENTE;MICRO OU PEQUENO;PÚBLICA;</v>
      </c>
      <c r="G2129" s="616" t="s">
        <v>1567</v>
      </c>
      <c r="H2129" s="617" t="str">
        <f t="shared" si="67"/>
        <v>O CAMPO A.8 NÃO PODE SER PREENCHIDO SE A INFORMAÇÃO DO CAMPO A.7 FOR DIFERENTE DE"EMPRESA BRASILEIRA".</v>
      </c>
    </row>
    <row r="2130" spans="1:8" ht="12" x14ac:dyDescent="0.3">
      <c r="A2130" s="614" t="s">
        <v>2043</v>
      </c>
      <c r="B2130" s="614" t="s">
        <v>254</v>
      </c>
      <c r="C2130" s="614" t="s">
        <v>261</v>
      </c>
      <c r="D2130" s="614" t="s">
        <v>251</v>
      </c>
      <c r="E2130" s="614" t="s">
        <v>3</v>
      </c>
      <c r="F2130" s="615" t="str">
        <f t="shared" si="66"/>
        <v>TIB - QUALIFICAÇÃO DE PRODUTO, PROCESSO OU SERVIÇO;ORGANISMO DE NORMALIZAÇÃO OU EQUIVALENTE;MICRO OU PEQUENO;PRIVADA;SIM</v>
      </c>
      <c r="G2130" s="616" t="s">
        <v>1567</v>
      </c>
      <c r="H2130" s="617" t="str">
        <f t="shared" si="67"/>
        <v>O CAMPO A.8 NÃO PODE SER PREENCHIDO SE A INFORMAÇÃO DO CAMPO A.7 FOR DIFERENTE DE"EMPRESA BRASILEIRA".</v>
      </c>
    </row>
    <row r="2131" spans="1:8" ht="12" x14ac:dyDescent="0.3">
      <c r="A2131" s="614" t="s">
        <v>2043</v>
      </c>
      <c r="B2131" s="614" t="s">
        <v>254</v>
      </c>
      <c r="C2131" s="614" t="s">
        <v>261</v>
      </c>
      <c r="D2131" s="614" t="s">
        <v>251</v>
      </c>
      <c r="E2131" s="614" t="s">
        <v>4</v>
      </c>
      <c r="F2131" s="615" t="str">
        <f t="shared" si="66"/>
        <v>TIB - QUALIFICAÇÃO DE PRODUTO, PROCESSO OU SERVIÇO;ORGANISMO DE NORMALIZAÇÃO OU EQUIVALENTE;MICRO OU PEQUENO;PRIVADA;NÃO</v>
      </c>
      <c r="G2131" s="616" t="s">
        <v>1567</v>
      </c>
      <c r="H2131" s="617" t="str">
        <f t="shared" si="67"/>
        <v>O CAMPO A.8 NÃO PODE SER PREENCHIDO SE A INFORMAÇÃO DO CAMPO A.7 FOR DIFERENTE DE"EMPRESA BRASILEIRA".</v>
      </c>
    </row>
    <row r="2132" spans="1:8" ht="12" x14ac:dyDescent="0.3">
      <c r="A2132" s="614" t="s">
        <v>2043</v>
      </c>
      <c r="B2132" s="614" t="s">
        <v>254</v>
      </c>
      <c r="C2132" s="614" t="s">
        <v>261</v>
      </c>
      <c r="D2132" s="614" t="s">
        <v>251</v>
      </c>
      <c r="E2132" s="614" t="s">
        <v>2354</v>
      </c>
      <c r="F2132" s="615" t="str">
        <f t="shared" si="66"/>
        <v>TIB - QUALIFICAÇÃO DE PRODUTO, PROCESSO OU SERVIÇO;ORGANISMO DE NORMALIZAÇÃO OU EQUIVALENTE;MICRO OU PEQUENO;PRIVADA;</v>
      </c>
      <c r="G2132" s="616" t="s">
        <v>1567</v>
      </c>
      <c r="H2132" s="617" t="str">
        <f t="shared" si="67"/>
        <v>O CAMPO A.8 NÃO PODE SER PREENCHIDO SE A INFORMAÇÃO DO CAMPO A.7 FOR DIFERENTE DE"EMPRESA BRASILEIRA".</v>
      </c>
    </row>
    <row r="2133" spans="1:8" ht="12" x14ac:dyDescent="0.3">
      <c r="A2133" s="614" t="s">
        <v>2043</v>
      </c>
      <c r="B2133" s="614" t="s">
        <v>254</v>
      </c>
      <c r="C2133" s="614" t="s">
        <v>261</v>
      </c>
      <c r="D2133" s="614" t="s">
        <v>2354</v>
      </c>
      <c r="E2133" s="614" t="s">
        <v>3</v>
      </c>
      <c r="F2133" s="615" t="str">
        <f t="shared" si="66"/>
        <v>TIB - QUALIFICAÇÃO DE PRODUTO, PROCESSO OU SERVIÇO;ORGANISMO DE NORMALIZAÇÃO OU EQUIVALENTE;MICRO OU PEQUENO;;SIM</v>
      </c>
      <c r="G2133" s="616" t="s">
        <v>1567</v>
      </c>
      <c r="H2133" s="617" t="str">
        <f t="shared" si="67"/>
        <v>O CAMPO A.8 NÃO PODE SER PREENCHIDO SE A INFORMAÇÃO DO CAMPO A.7 FOR DIFERENTE DE"EMPRESA BRASILEIRA".</v>
      </c>
    </row>
    <row r="2134" spans="1:8" ht="12" x14ac:dyDescent="0.3">
      <c r="A2134" s="614" t="s">
        <v>2043</v>
      </c>
      <c r="B2134" s="614" t="s">
        <v>254</v>
      </c>
      <c r="C2134" s="614" t="s">
        <v>261</v>
      </c>
      <c r="D2134" s="614" t="s">
        <v>2354</v>
      </c>
      <c r="E2134" s="614" t="s">
        <v>4</v>
      </c>
      <c r="F2134" s="615" t="str">
        <f t="shared" si="66"/>
        <v>TIB - QUALIFICAÇÃO DE PRODUTO, PROCESSO OU SERVIÇO;ORGANISMO DE NORMALIZAÇÃO OU EQUIVALENTE;MICRO OU PEQUENO;;NÃO</v>
      </c>
      <c r="G2134" s="616" t="s">
        <v>1567</v>
      </c>
      <c r="H2134" s="617" t="str">
        <f t="shared" si="67"/>
        <v>O CAMPO A.8 NÃO PODE SER PREENCHIDO SE A INFORMAÇÃO DO CAMPO A.7 FOR DIFERENTE DE"EMPRESA BRASILEIRA".</v>
      </c>
    </row>
    <row r="2135" spans="1:8" ht="12" x14ac:dyDescent="0.3">
      <c r="A2135" s="614" t="s">
        <v>2043</v>
      </c>
      <c r="B2135" s="614" t="s">
        <v>254</v>
      </c>
      <c r="C2135" s="614" t="s">
        <v>261</v>
      </c>
      <c r="D2135" s="614" t="s">
        <v>2354</v>
      </c>
      <c r="E2135" s="614" t="s">
        <v>2354</v>
      </c>
      <c r="F2135" s="615" t="str">
        <f t="shared" si="66"/>
        <v>TIB - QUALIFICAÇÃO DE PRODUTO, PROCESSO OU SERVIÇO;ORGANISMO DE NORMALIZAÇÃO OU EQUIVALENTE;MICRO OU PEQUENO;;</v>
      </c>
      <c r="G2135" s="616" t="s">
        <v>1567</v>
      </c>
      <c r="H2135" s="617" t="str">
        <f t="shared" si="67"/>
        <v>O CAMPO A.8 NÃO PODE SER PREENCHIDO SE A INFORMAÇÃO DO CAMPO A.7 FOR DIFERENTE DE"EMPRESA BRASILEIRA".</v>
      </c>
    </row>
    <row r="2136" spans="1:8" ht="12" x14ac:dyDescent="0.3">
      <c r="A2136" s="614" t="s">
        <v>2043</v>
      </c>
      <c r="B2136" s="614" t="s">
        <v>254</v>
      </c>
      <c r="C2136" s="614" t="s">
        <v>243</v>
      </c>
      <c r="D2136" s="614" t="s">
        <v>250</v>
      </c>
      <c r="E2136" s="614" t="s">
        <v>3</v>
      </c>
      <c r="F2136" s="615" t="str">
        <f t="shared" si="66"/>
        <v>TIB - QUALIFICAÇÃO DE PRODUTO, PROCESSO OU SERVIÇO;ORGANISMO DE NORMALIZAÇÃO OU EQUIVALENTE;MÉDIO;PÚBLICA;SIM</v>
      </c>
      <c r="G2136" s="616" t="s">
        <v>1567</v>
      </c>
      <c r="H2136" s="617" t="str">
        <f t="shared" si="67"/>
        <v>O CAMPO A.8 NÃO PODE SER PREENCHIDO SE A INFORMAÇÃO DO CAMPO A.7 FOR DIFERENTE DE"EMPRESA BRASILEIRA".</v>
      </c>
    </row>
    <row r="2137" spans="1:8" ht="12" x14ac:dyDescent="0.3">
      <c r="A2137" s="614" t="s">
        <v>2043</v>
      </c>
      <c r="B2137" s="614" t="s">
        <v>254</v>
      </c>
      <c r="C2137" s="614" t="s">
        <v>243</v>
      </c>
      <c r="D2137" s="614" t="s">
        <v>250</v>
      </c>
      <c r="E2137" s="614" t="s">
        <v>4</v>
      </c>
      <c r="F2137" s="615" t="str">
        <f t="shared" si="66"/>
        <v>TIB - QUALIFICAÇÃO DE PRODUTO, PROCESSO OU SERVIÇO;ORGANISMO DE NORMALIZAÇÃO OU EQUIVALENTE;MÉDIO;PÚBLICA;NÃO</v>
      </c>
      <c r="G2137" s="616" t="s">
        <v>1567</v>
      </c>
      <c r="H2137" s="617" t="str">
        <f t="shared" si="67"/>
        <v>O CAMPO A.8 NÃO PODE SER PREENCHIDO SE A INFORMAÇÃO DO CAMPO A.7 FOR DIFERENTE DE"EMPRESA BRASILEIRA".</v>
      </c>
    </row>
    <row r="2138" spans="1:8" ht="12" x14ac:dyDescent="0.3">
      <c r="A2138" s="614" t="s">
        <v>2043</v>
      </c>
      <c r="B2138" s="614" t="s">
        <v>254</v>
      </c>
      <c r="C2138" s="614" t="s">
        <v>243</v>
      </c>
      <c r="D2138" s="614" t="s">
        <v>250</v>
      </c>
      <c r="E2138" s="614" t="s">
        <v>2354</v>
      </c>
      <c r="F2138" s="615" t="str">
        <f t="shared" si="66"/>
        <v>TIB - QUALIFICAÇÃO DE PRODUTO, PROCESSO OU SERVIÇO;ORGANISMO DE NORMALIZAÇÃO OU EQUIVALENTE;MÉDIO;PÚBLICA;</v>
      </c>
      <c r="G2138" s="616" t="s">
        <v>1567</v>
      </c>
      <c r="H2138" s="617" t="str">
        <f t="shared" si="67"/>
        <v>O CAMPO A.8 NÃO PODE SER PREENCHIDO SE A INFORMAÇÃO DO CAMPO A.7 FOR DIFERENTE DE"EMPRESA BRASILEIRA".</v>
      </c>
    </row>
    <row r="2139" spans="1:8" ht="12" x14ac:dyDescent="0.3">
      <c r="A2139" s="614" t="s">
        <v>2043</v>
      </c>
      <c r="B2139" s="614" t="s">
        <v>254</v>
      </c>
      <c r="C2139" s="614" t="s">
        <v>243</v>
      </c>
      <c r="D2139" s="614" t="s">
        <v>251</v>
      </c>
      <c r="E2139" s="614" t="s">
        <v>3</v>
      </c>
      <c r="F2139" s="615" t="str">
        <f t="shared" si="66"/>
        <v>TIB - QUALIFICAÇÃO DE PRODUTO, PROCESSO OU SERVIÇO;ORGANISMO DE NORMALIZAÇÃO OU EQUIVALENTE;MÉDIO;PRIVADA;SIM</v>
      </c>
      <c r="G2139" s="616" t="s">
        <v>1567</v>
      </c>
      <c r="H2139" s="617" t="str">
        <f t="shared" si="67"/>
        <v>O CAMPO A.8 NÃO PODE SER PREENCHIDO SE A INFORMAÇÃO DO CAMPO A.7 FOR DIFERENTE DE"EMPRESA BRASILEIRA".</v>
      </c>
    </row>
    <row r="2140" spans="1:8" ht="12" x14ac:dyDescent="0.3">
      <c r="A2140" s="614" t="s">
        <v>2043</v>
      </c>
      <c r="B2140" s="614" t="s">
        <v>254</v>
      </c>
      <c r="C2140" s="614" t="s">
        <v>243</v>
      </c>
      <c r="D2140" s="614" t="s">
        <v>251</v>
      </c>
      <c r="E2140" s="614" t="s">
        <v>4</v>
      </c>
      <c r="F2140" s="615" t="str">
        <f t="shared" si="66"/>
        <v>TIB - QUALIFICAÇÃO DE PRODUTO, PROCESSO OU SERVIÇO;ORGANISMO DE NORMALIZAÇÃO OU EQUIVALENTE;MÉDIO;PRIVADA;NÃO</v>
      </c>
      <c r="G2140" s="616" t="s">
        <v>1567</v>
      </c>
      <c r="H2140" s="617" t="str">
        <f t="shared" si="67"/>
        <v>O CAMPO A.8 NÃO PODE SER PREENCHIDO SE A INFORMAÇÃO DO CAMPO A.7 FOR DIFERENTE DE"EMPRESA BRASILEIRA".</v>
      </c>
    </row>
    <row r="2141" spans="1:8" ht="12" x14ac:dyDescent="0.3">
      <c r="A2141" s="614" t="s">
        <v>2043</v>
      </c>
      <c r="B2141" s="614" t="s">
        <v>254</v>
      </c>
      <c r="C2141" s="614" t="s">
        <v>243</v>
      </c>
      <c r="D2141" s="614" t="s">
        <v>251</v>
      </c>
      <c r="E2141" s="614" t="s">
        <v>2354</v>
      </c>
      <c r="F2141" s="615" t="str">
        <f t="shared" si="66"/>
        <v>TIB - QUALIFICAÇÃO DE PRODUTO, PROCESSO OU SERVIÇO;ORGANISMO DE NORMALIZAÇÃO OU EQUIVALENTE;MÉDIO;PRIVADA;</v>
      </c>
      <c r="G2141" s="616" t="s">
        <v>1567</v>
      </c>
      <c r="H2141" s="617" t="str">
        <f t="shared" si="67"/>
        <v>O CAMPO A.8 NÃO PODE SER PREENCHIDO SE A INFORMAÇÃO DO CAMPO A.7 FOR DIFERENTE DE"EMPRESA BRASILEIRA".</v>
      </c>
    </row>
    <row r="2142" spans="1:8" ht="12" x14ac:dyDescent="0.3">
      <c r="A2142" s="614" t="s">
        <v>2043</v>
      </c>
      <c r="B2142" s="614" t="s">
        <v>254</v>
      </c>
      <c r="C2142" s="614" t="s">
        <v>243</v>
      </c>
      <c r="D2142" s="614" t="s">
        <v>2354</v>
      </c>
      <c r="E2142" s="614" t="s">
        <v>3</v>
      </c>
      <c r="F2142" s="615" t="str">
        <f t="shared" si="66"/>
        <v>TIB - QUALIFICAÇÃO DE PRODUTO, PROCESSO OU SERVIÇO;ORGANISMO DE NORMALIZAÇÃO OU EQUIVALENTE;MÉDIO;;SIM</v>
      </c>
      <c r="G2142" s="616" t="s">
        <v>1567</v>
      </c>
      <c r="H2142" s="617" t="str">
        <f t="shared" si="67"/>
        <v>O CAMPO A.8 NÃO PODE SER PREENCHIDO SE A INFORMAÇÃO DO CAMPO A.7 FOR DIFERENTE DE"EMPRESA BRASILEIRA".</v>
      </c>
    </row>
    <row r="2143" spans="1:8" ht="12" x14ac:dyDescent="0.3">
      <c r="A2143" s="614" t="s">
        <v>2043</v>
      </c>
      <c r="B2143" s="614" t="s">
        <v>254</v>
      </c>
      <c r="C2143" s="614" t="s">
        <v>243</v>
      </c>
      <c r="D2143" s="614" t="s">
        <v>2354</v>
      </c>
      <c r="E2143" s="614" t="s">
        <v>4</v>
      </c>
      <c r="F2143" s="615" t="str">
        <f t="shared" si="66"/>
        <v>TIB - QUALIFICAÇÃO DE PRODUTO, PROCESSO OU SERVIÇO;ORGANISMO DE NORMALIZAÇÃO OU EQUIVALENTE;MÉDIO;;NÃO</v>
      </c>
      <c r="G2143" s="616" t="s">
        <v>1567</v>
      </c>
      <c r="H2143" s="617" t="str">
        <f t="shared" si="67"/>
        <v>O CAMPO A.8 NÃO PODE SER PREENCHIDO SE A INFORMAÇÃO DO CAMPO A.7 FOR DIFERENTE DE"EMPRESA BRASILEIRA".</v>
      </c>
    </row>
    <row r="2144" spans="1:8" ht="12" x14ac:dyDescent="0.3">
      <c r="A2144" s="614" t="s">
        <v>2043</v>
      </c>
      <c r="B2144" s="614" t="s">
        <v>254</v>
      </c>
      <c r="C2144" s="614" t="s">
        <v>243</v>
      </c>
      <c r="D2144" s="614" t="s">
        <v>2354</v>
      </c>
      <c r="E2144" s="614" t="s">
        <v>2354</v>
      </c>
      <c r="F2144" s="615" t="str">
        <f t="shared" si="66"/>
        <v>TIB - QUALIFICAÇÃO DE PRODUTO, PROCESSO OU SERVIÇO;ORGANISMO DE NORMALIZAÇÃO OU EQUIVALENTE;MÉDIO;;</v>
      </c>
      <c r="G2144" s="616" t="s">
        <v>1567</v>
      </c>
      <c r="H2144" s="617" t="str">
        <f t="shared" si="67"/>
        <v>O CAMPO A.8 NÃO PODE SER PREENCHIDO SE A INFORMAÇÃO DO CAMPO A.7 FOR DIFERENTE DE"EMPRESA BRASILEIRA".</v>
      </c>
    </row>
    <row r="2145" spans="1:8" ht="12" x14ac:dyDescent="0.3">
      <c r="A2145" s="614" t="s">
        <v>2043</v>
      </c>
      <c r="B2145" s="614" t="s">
        <v>254</v>
      </c>
      <c r="C2145" s="614" t="s">
        <v>244</v>
      </c>
      <c r="D2145" s="614" t="s">
        <v>250</v>
      </c>
      <c r="E2145" s="614" t="s">
        <v>3</v>
      </c>
      <c r="F2145" s="615" t="str">
        <f t="shared" si="66"/>
        <v>TIB - QUALIFICAÇÃO DE PRODUTO, PROCESSO OU SERVIÇO;ORGANISMO DE NORMALIZAÇÃO OU EQUIVALENTE;GRANDE;PÚBLICA;SIM</v>
      </c>
      <c r="G2145" s="616" t="s">
        <v>1567</v>
      </c>
      <c r="H2145" s="617" t="str">
        <f t="shared" si="67"/>
        <v>O CAMPO A.8 NÃO PODE SER PREENCHIDO SE A INFORMAÇÃO DO CAMPO A.7 FOR DIFERENTE DE"EMPRESA BRASILEIRA".</v>
      </c>
    </row>
    <row r="2146" spans="1:8" ht="12" x14ac:dyDescent="0.3">
      <c r="A2146" s="614" t="s">
        <v>2043</v>
      </c>
      <c r="B2146" s="614" t="s">
        <v>254</v>
      </c>
      <c r="C2146" s="614" t="s">
        <v>244</v>
      </c>
      <c r="D2146" s="614" t="s">
        <v>250</v>
      </c>
      <c r="E2146" s="614" t="s">
        <v>4</v>
      </c>
      <c r="F2146" s="615" t="str">
        <f t="shared" si="66"/>
        <v>TIB - QUALIFICAÇÃO DE PRODUTO, PROCESSO OU SERVIÇO;ORGANISMO DE NORMALIZAÇÃO OU EQUIVALENTE;GRANDE;PÚBLICA;NÃO</v>
      </c>
      <c r="G2146" s="616" t="s">
        <v>1567</v>
      </c>
      <c r="H2146" s="617" t="str">
        <f t="shared" si="67"/>
        <v>O CAMPO A.8 NÃO PODE SER PREENCHIDO SE A INFORMAÇÃO DO CAMPO A.7 FOR DIFERENTE DE"EMPRESA BRASILEIRA".</v>
      </c>
    </row>
    <row r="2147" spans="1:8" ht="12" x14ac:dyDescent="0.3">
      <c r="A2147" s="614" t="s">
        <v>2043</v>
      </c>
      <c r="B2147" s="614" t="s">
        <v>254</v>
      </c>
      <c r="C2147" s="614" t="s">
        <v>244</v>
      </c>
      <c r="D2147" s="614" t="s">
        <v>250</v>
      </c>
      <c r="E2147" s="614" t="s">
        <v>2354</v>
      </c>
      <c r="F2147" s="615" t="str">
        <f t="shared" si="66"/>
        <v>TIB - QUALIFICAÇÃO DE PRODUTO, PROCESSO OU SERVIÇO;ORGANISMO DE NORMALIZAÇÃO OU EQUIVALENTE;GRANDE;PÚBLICA;</v>
      </c>
      <c r="G2147" s="616" t="s">
        <v>1567</v>
      </c>
      <c r="H2147" s="617" t="str">
        <f t="shared" si="67"/>
        <v>O CAMPO A.8 NÃO PODE SER PREENCHIDO SE A INFORMAÇÃO DO CAMPO A.7 FOR DIFERENTE DE"EMPRESA BRASILEIRA".</v>
      </c>
    </row>
    <row r="2148" spans="1:8" ht="12" x14ac:dyDescent="0.3">
      <c r="A2148" s="614" t="s">
        <v>2043</v>
      </c>
      <c r="B2148" s="614" t="s">
        <v>254</v>
      </c>
      <c r="C2148" s="614" t="s">
        <v>244</v>
      </c>
      <c r="D2148" s="614" t="s">
        <v>251</v>
      </c>
      <c r="E2148" s="614" t="s">
        <v>3</v>
      </c>
      <c r="F2148" s="615" t="str">
        <f t="shared" si="66"/>
        <v>TIB - QUALIFICAÇÃO DE PRODUTO, PROCESSO OU SERVIÇO;ORGANISMO DE NORMALIZAÇÃO OU EQUIVALENTE;GRANDE;PRIVADA;SIM</v>
      </c>
      <c r="G2148" s="616" t="s">
        <v>1567</v>
      </c>
      <c r="H2148" s="617" t="str">
        <f t="shared" si="67"/>
        <v>O CAMPO A.8 NÃO PODE SER PREENCHIDO SE A INFORMAÇÃO DO CAMPO A.7 FOR DIFERENTE DE"EMPRESA BRASILEIRA".</v>
      </c>
    </row>
    <row r="2149" spans="1:8" ht="12" x14ac:dyDescent="0.3">
      <c r="A2149" s="614" t="s">
        <v>2043</v>
      </c>
      <c r="B2149" s="614" t="s">
        <v>254</v>
      </c>
      <c r="C2149" s="614" t="s">
        <v>244</v>
      </c>
      <c r="D2149" s="614" t="s">
        <v>251</v>
      </c>
      <c r="E2149" s="614" t="s">
        <v>4</v>
      </c>
      <c r="F2149" s="615" t="str">
        <f t="shared" si="66"/>
        <v>TIB - QUALIFICAÇÃO DE PRODUTO, PROCESSO OU SERVIÇO;ORGANISMO DE NORMALIZAÇÃO OU EQUIVALENTE;GRANDE;PRIVADA;NÃO</v>
      </c>
      <c r="G2149" s="616" t="s">
        <v>1567</v>
      </c>
      <c r="H2149" s="617" t="str">
        <f t="shared" si="67"/>
        <v>O CAMPO A.8 NÃO PODE SER PREENCHIDO SE A INFORMAÇÃO DO CAMPO A.7 FOR DIFERENTE DE"EMPRESA BRASILEIRA".</v>
      </c>
    </row>
    <row r="2150" spans="1:8" ht="12" x14ac:dyDescent="0.3">
      <c r="A2150" s="614" t="s">
        <v>2043</v>
      </c>
      <c r="B2150" s="614" t="s">
        <v>254</v>
      </c>
      <c r="C2150" s="614" t="s">
        <v>244</v>
      </c>
      <c r="D2150" s="614" t="s">
        <v>251</v>
      </c>
      <c r="E2150" s="614" t="s">
        <v>2354</v>
      </c>
      <c r="F2150" s="615" t="str">
        <f t="shared" si="66"/>
        <v>TIB - QUALIFICAÇÃO DE PRODUTO, PROCESSO OU SERVIÇO;ORGANISMO DE NORMALIZAÇÃO OU EQUIVALENTE;GRANDE;PRIVADA;</v>
      </c>
      <c r="G2150" s="616" t="s">
        <v>1567</v>
      </c>
      <c r="H2150" s="617" t="str">
        <f t="shared" si="67"/>
        <v>O CAMPO A.8 NÃO PODE SER PREENCHIDO SE A INFORMAÇÃO DO CAMPO A.7 FOR DIFERENTE DE"EMPRESA BRASILEIRA".</v>
      </c>
    </row>
    <row r="2151" spans="1:8" ht="12" x14ac:dyDescent="0.3">
      <c r="A2151" s="614" t="s">
        <v>2043</v>
      </c>
      <c r="B2151" s="614" t="s">
        <v>254</v>
      </c>
      <c r="C2151" s="614" t="s">
        <v>244</v>
      </c>
      <c r="D2151" s="614" t="s">
        <v>2354</v>
      </c>
      <c r="E2151" s="614" t="s">
        <v>3</v>
      </c>
      <c r="F2151" s="615" t="str">
        <f t="shared" si="66"/>
        <v>TIB - QUALIFICAÇÃO DE PRODUTO, PROCESSO OU SERVIÇO;ORGANISMO DE NORMALIZAÇÃO OU EQUIVALENTE;GRANDE;;SIM</v>
      </c>
      <c r="G2151" s="616" t="s">
        <v>1567</v>
      </c>
      <c r="H2151" s="617" t="str">
        <f t="shared" si="67"/>
        <v>O CAMPO A.8 NÃO PODE SER PREENCHIDO SE A INFORMAÇÃO DO CAMPO A.7 FOR DIFERENTE DE"EMPRESA BRASILEIRA".</v>
      </c>
    </row>
    <row r="2152" spans="1:8" ht="12" x14ac:dyDescent="0.3">
      <c r="A2152" s="614" t="s">
        <v>2043</v>
      </c>
      <c r="B2152" s="614" t="s">
        <v>254</v>
      </c>
      <c r="C2152" s="614" t="s">
        <v>244</v>
      </c>
      <c r="D2152" s="614" t="s">
        <v>2354</v>
      </c>
      <c r="E2152" s="614" t="s">
        <v>4</v>
      </c>
      <c r="F2152" s="615" t="str">
        <f t="shared" si="66"/>
        <v>TIB - QUALIFICAÇÃO DE PRODUTO, PROCESSO OU SERVIÇO;ORGANISMO DE NORMALIZAÇÃO OU EQUIVALENTE;GRANDE;;NÃO</v>
      </c>
      <c r="G2152" s="616" t="s">
        <v>1567</v>
      </c>
      <c r="H2152" s="617" t="str">
        <f t="shared" si="67"/>
        <v>O CAMPO A.8 NÃO PODE SER PREENCHIDO SE A INFORMAÇÃO DO CAMPO A.7 FOR DIFERENTE DE"EMPRESA BRASILEIRA".</v>
      </c>
    </row>
    <row r="2153" spans="1:8" ht="12" x14ac:dyDescent="0.3">
      <c r="A2153" s="614" t="s">
        <v>2043</v>
      </c>
      <c r="B2153" s="614" t="s">
        <v>254</v>
      </c>
      <c r="C2153" s="614" t="s">
        <v>244</v>
      </c>
      <c r="D2153" s="614" t="s">
        <v>2354</v>
      </c>
      <c r="E2153" s="614" t="s">
        <v>2354</v>
      </c>
      <c r="F2153" s="615" t="str">
        <f t="shared" si="66"/>
        <v>TIB - QUALIFICAÇÃO DE PRODUTO, PROCESSO OU SERVIÇO;ORGANISMO DE NORMALIZAÇÃO OU EQUIVALENTE;GRANDE;;</v>
      </c>
      <c r="G2153" s="616" t="s">
        <v>1567</v>
      </c>
      <c r="H2153" s="617" t="str">
        <f t="shared" si="67"/>
        <v>O CAMPO A.8 NÃO PODE SER PREENCHIDO SE A INFORMAÇÃO DO CAMPO A.7 FOR DIFERENTE DE"EMPRESA BRASILEIRA".</v>
      </c>
    </row>
    <row r="2154" spans="1:8" ht="12" x14ac:dyDescent="0.3">
      <c r="A2154" s="614" t="s">
        <v>2043</v>
      </c>
      <c r="B2154" s="614" t="s">
        <v>254</v>
      </c>
      <c r="C2154" s="614" t="s">
        <v>2354</v>
      </c>
      <c r="D2154" s="614" t="s">
        <v>250</v>
      </c>
      <c r="E2154" s="614" t="s">
        <v>3</v>
      </c>
      <c r="F2154" s="615" t="str">
        <f t="shared" si="66"/>
        <v>TIB - QUALIFICAÇÃO DE PRODUTO, PROCESSO OU SERVIÇO;ORGANISMO DE NORMALIZAÇÃO OU EQUIVALENTE;;PÚBLICA;SIM</v>
      </c>
      <c r="G2154" s="616" t="s">
        <v>1567</v>
      </c>
      <c r="H2154" s="617" t="str">
        <f t="shared" si="67"/>
        <v>O CAMPO A.10 NÃO PODE SER PREENCHIDO SE A INFORMAÇÃO DO CAMPO A.7 FOR DIFERENTE DE"INSTITUIÇÃO CREDENCIADA".</v>
      </c>
    </row>
    <row r="2155" spans="1:8" ht="12" x14ac:dyDescent="0.3">
      <c r="A2155" s="614" t="s">
        <v>2043</v>
      </c>
      <c r="B2155" s="614" t="s">
        <v>254</v>
      </c>
      <c r="C2155" s="614" t="s">
        <v>2354</v>
      </c>
      <c r="D2155" s="614" t="s">
        <v>250</v>
      </c>
      <c r="E2155" s="614" t="s">
        <v>4</v>
      </c>
      <c r="F2155" s="615" t="str">
        <f t="shared" si="66"/>
        <v>TIB - QUALIFICAÇÃO DE PRODUTO, PROCESSO OU SERVIÇO;ORGANISMO DE NORMALIZAÇÃO OU EQUIVALENTE;;PÚBLICA;NÃO</v>
      </c>
      <c r="G2155" s="616" t="s">
        <v>1567</v>
      </c>
      <c r="H2155" s="617" t="str">
        <f t="shared" si="67"/>
        <v>O CAMPO A.10 NÃO PODE SER PREENCHIDO SE A INFORMAÇÃO DO CAMPO A.7 FOR DIFERENTE DE"INSTITUIÇÃO CREDENCIADA".</v>
      </c>
    </row>
    <row r="2156" spans="1:8" ht="12" x14ac:dyDescent="0.3">
      <c r="A2156" s="614" t="s">
        <v>2043</v>
      </c>
      <c r="B2156" s="614" t="s">
        <v>254</v>
      </c>
      <c r="C2156" s="614" t="s">
        <v>2354</v>
      </c>
      <c r="D2156" s="614" t="s">
        <v>250</v>
      </c>
      <c r="E2156" s="614" t="s">
        <v>2354</v>
      </c>
      <c r="F2156" s="615" t="str">
        <f t="shared" si="66"/>
        <v>TIB - QUALIFICAÇÃO DE PRODUTO, PROCESSO OU SERVIÇO;ORGANISMO DE NORMALIZAÇÃO OU EQUIVALENTE;;PÚBLICA;</v>
      </c>
      <c r="G2156" s="616" t="s">
        <v>1567</v>
      </c>
      <c r="H2156" s="617" t="str">
        <f t="shared" si="67"/>
        <v>O CAMPO A.10 NÃO PODE SER PREENCHIDO SE A INFORMAÇÃO DO CAMPO A.7 FOR DIFERENTE DE"INSTITUIÇÃO CREDENCIADA".</v>
      </c>
    </row>
    <row r="2157" spans="1:8" ht="12" x14ac:dyDescent="0.3">
      <c r="A2157" s="614" t="s">
        <v>2043</v>
      </c>
      <c r="B2157" s="614" t="s">
        <v>254</v>
      </c>
      <c r="C2157" s="614" t="s">
        <v>2354</v>
      </c>
      <c r="D2157" s="614" t="s">
        <v>251</v>
      </c>
      <c r="E2157" s="614" t="s">
        <v>3</v>
      </c>
      <c r="F2157" s="615" t="str">
        <f t="shared" si="66"/>
        <v>TIB - QUALIFICAÇÃO DE PRODUTO, PROCESSO OU SERVIÇO;ORGANISMO DE NORMALIZAÇÃO OU EQUIVALENTE;;PRIVADA;SIM</v>
      </c>
      <c r="G2157" s="616" t="s">
        <v>1567</v>
      </c>
      <c r="H2157" s="617" t="str">
        <f t="shared" si="67"/>
        <v>O CAMPO A.10 NÃO PODE SER PREENCHIDO SE A INFORMAÇÃO DO CAMPO A.7 FOR DIFERENTE DE"INSTITUIÇÃO CREDENCIADA".</v>
      </c>
    </row>
    <row r="2158" spans="1:8" ht="12" x14ac:dyDescent="0.3">
      <c r="A2158" s="614" t="s">
        <v>2043</v>
      </c>
      <c r="B2158" s="614" t="s">
        <v>254</v>
      </c>
      <c r="C2158" s="614" t="s">
        <v>2354</v>
      </c>
      <c r="D2158" s="614" t="s">
        <v>251</v>
      </c>
      <c r="E2158" s="614" t="s">
        <v>4</v>
      </c>
      <c r="F2158" s="615" t="str">
        <f t="shared" si="66"/>
        <v>TIB - QUALIFICAÇÃO DE PRODUTO, PROCESSO OU SERVIÇO;ORGANISMO DE NORMALIZAÇÃO OU EQUIVALENTE;;PRIVADA;NÃO</v>
      </c>
      <c r="G2158" s="616" t="s">
        <v>1567</v>
      </c>
      <c r="H2158" s="617" t="str">
        <f t="shared" si="67"/>
        <v>O CAMPO A.10 NÃO PODE SER PREENCHIDO SE A INFORMAÇÃO DO CAMPO A.7 FOR DIFERENTE DE"INSTITUIÇÃO CREDENCIADA".</v>
      </c>
    </row>
    <row r="2159" spans="1:8" ht="12" x14ac:dyDescent="0.3">
      <c r="A2159" s="614" t="s">
        <v>2043</v>
      </c>
      <c r="B2159" s="614" t="s">
        <v>254</v>
      </c>
      <c r="C2159" s="614" t="s">
        <v>2354</v>
      </c>
      <c r="D2159" s="614" t="s">
        <v>251</v>
      </c>
      <c r="E2159" s="614" t="s">
        <v>2354</v>
      </c>
      <c r="F2159" s="615" t="str">
        <f t="shared" si="66"/>
        <v>TIB - QUALIFICAÇÃO DE PRODUTO, PROCESSO OU SERVIÇO;ORGANISMO DE NORMALIZAÇÃO OU EQUIVALENTE;;PRIVADA;</v>
      </c>
      <c r="G2159" s="616" t="s">
        <v>1567</v>
      </c>
      <c r="H2159" s="617" t="str">
        <f t="shared" si="67"/>
        <v>O CAMPO A.10 NÃO PODE SER PREENCHIDO SE A INFORMAÇÃO DO CAMPO A.7 FOR DIFERENTE DE"INSTITUIÇÃO CREDENCIADA".</v>
      </c>
    </row>
    <row r="2160" spans="1:8" ht="12" x14ac:dyDescent="0.3">
      <c r="A2160" s="614" t="s">
        <v>2043</v>
      </c>
      <c r="B2160" s="614" t="s">
        <v>254</v>
      </c>
      <c r="C2160" s="614" t="s">
        <v>2354</v>
      </c>
      <c r="D2160" s="614" t="s">
        <v>2354</v>
      </c>
      <c r="E2160" s="614" t="s">
        <v>3</v>
      </c>
      <c r="F2160" s="615" t="str">
        <f t="shared" si="66"/>
        <v>TIB - QUALIFICAÇÃO DE PRODUTO, PROCESSO OU SERVIÇO;ORGANISMO DE NORMALIZAÇÃO OU EQUIVALENTE;;;SIM</v>
      </c>
      <c r="G2160" s="616" t="s">
        <v>1567</v>
      </c>
      <c r="H2160" s="617" t="str">
        <f t="shared" si="67"/>
        <v>O CAMPO A.11 NÃO PODE SER PREENCHIDO SE A INFORMAÇÃO DO CAMPO A.7 FOR DIFERENTE DE"INSTITUIÇÃO CREDENCIADA" OU SE A INFIRMAÇÃO DO CAMPO A.10 FOR DIFERENTE DE "PRIVADA".</v>
      </c>
    </row>
    <row r="2161" spans="1:8" ht="12" x14ac:dyDescent="0.3">
      <c r="A2161" s="614" t="s">
        <v>2043</v>
      </c>
      <c r="B2161" s="614" t="s">
        <v>254</v>
      </c>
      <c r="C2161" s="614" t="s">
        <v>2354</v>
      </c>
      <c r="D2161" s="614" t="s">
        <v>2354</v>
      </c>
      <c r="E2161" s="614" t="s">
        <v>4</v>
      </c>
      <c r="F2161" s="615" t="str">
        <f t="shared" si="66"/>
        <v>TIB - QUALIFICAÇÃO DE PRODUTO, PROCESSO OU SERVIÇO;ORGANISMO DE NORMALIZAÇÃO OU EQUIVALENTE;;;NÃO</v>
      </c>
      <c r="G2161" s="616" t="s">
        <v>1567</v>
      </c>
      <c r="H2161" s="617" t="str">
        <f t="shared" si="67"/>
        <v>O CAMPO A.11 NÃO PODE SER PREENCHIDO SE A INFORMAÇÃO DO CAMPO A.7 FOR DIFERENTE DE"INSTITUIÇÃO CREDENCIADA" OU SE A INFIRMAÇÃO DO CAMPO A.10 FOR DIFERENTE DE "PRIVADA".</v>
      </c>
    </row>
    <row r="2162" spans="1:8" ht="12" x14ac:dyDescent="0.3">
      <c r="A2162" s="614" t="s">
        <v>2043</v>
      </c>
      <c r="B2162" s="614" t="s">
        <v>254</v>
      </c>
      <c r="C2162" s="614" t="s">
        <v>2354</v>
      </c>
      <c r="D2162" s="614" t="s">
        <v>2354</v>
      </c>
      <c r="E2162" s="614" t="s">
        <v>2354</v>
      </c>
      <c r="F2162" s="615" t="str">
        <f t="shared" si="66"/>
        <v>TIB - QUALIFICAÇÃO DE PRODUTO, PROCESSO OU SERVIÇO;ORGANISMO DE NORMALIZAÇÃO OU EQUIVALENTE;;;</v>
      </c>
      <c r="G2162" s="616" t="s">
        <v>1567</v>
      </c>
      <c r="H2162" s="617" t="str">
        <f t="shared" si="67"/>
        <v>O EXECUTOR INFORMADO NÃO PODE EXECUTAR PROJETOS OU PROGRAMAS COM A QUALIFICAÇÃO SELECIONADA</v>
      </c>
    </row>
    <row r="2163" spans="1:8" ht="12" x14ac:dyDescent="0.3">
      <c r="A2163" s="614" t="s">
        <v>2044</v>
      </c>
      <c r="B2163" s="614" t="s">
        <v>254</v>
      </c>
      <c r="C2163" s="614" t="s">
        <v>261</v>
      </c>
      <c r="D2163" s="614" t="s">
        <v>250</v>
      </c>
      <c r="E2163" s="614" t="s">
        <v>3</v>
      </c>
      <c r="F2163" s="615" t="str">
        <f t="shared" si="66"/>
        <v>TIB - NORMALIZAÇÃO TÉCNICA;ORGANISMO DE NORMALIZAÇÃO OU EQUIVALENTE;MICRO OU PEQUENO;PÚBLICA;SIM</v>
      </c>
      <c r="G2163" s="616" t="s">
        <v>1567</v>
      </c>
      <c r="H2163" s="617" t="str">
        <f t="shared" si="67"/>
        <v>O CAMPO A.8 NÃO PODE SER PREENCHIDO SE A INFORMAÇÃO DO CAMPO A.7 FOR DIFERENTE DE"EMPRESA BRASILEIRA".</v>
      </c>
    </row>
    <row r="2164" spans="1:8" ht="12" x14ac:dyDescent="0.3">
      <c r="A2164" s="614" t="s">
        <v>2044</v>
      </c>
      <c r="B2164" s="614" t="s">
        <v>254</v>
      </c>
      <c r="C2164" s="614" t="s">
        <v>261</v>
      </c>
      <c r="D2164" s="614" t="s">
        <v>250</v>
      </c>
      <c r="E2164" s="614" t="s">
        <v>4</v>
      </c>
      <c r="F2164" s="615" t="str">
        <f t="shared" si="66"/>
        <v>TIB - NORMALIZAÇÃO TÉCNICA;ORGANISMO DE NORMALIZAÇÃO OU EQUIVALENTE;MICRO OU PEQUENO;PÚBLICA;NÃO</v>
      </c>
      <c r="G2164" s="616" t="s">
        <v>1567</v>
      </c>
      <c r="H2164" s="617" t="str">
        <f t="shared" si="67"/>
        <v>O CAMPO A.8 NÃO PODE SER PREENCHIDO SE A INFORMAÇÃO DO CAMPO A.7 FOR DIFERENTE DE"EMPRESA BRASILEIRA".</v>
      </c>
    </row>
    <row r="2165" spans="1:8" ht="12" x14ac:dyDescent="0.3">
      <c r="A2165" s="614" t="s">
        <v>2044</v>
      </c>
      <c r="B2165" s="614" t="s">
        <v>254</v>
      </c>
      <c r="C2165" s="614" t="s">
        <v>261</v>
      </c>
      <c r="D2165" s="614" t="s">
        <v>250</v>
      </c>
      <c r="E2165" s="614" t="s">
        <v>2354</v>
      </c>
      <c r="F2165" s="615" t="str">
        <f t="shared" si="66"/>
        <v>TIB - NORMALIZAÇÃO TÉCNICA;ORGANISMO DE NORMALIZAÇÃO OU EQUIVALENTE;MICRO OU PEQUENO;PÚBLICA;</v>
      </c>
      <c r="G2165" s="616" t="s">
        <v>1567</v>
      </c>
      <c r="H2165" s="617" t="str">
        <f t="shared" si="67"/>
        <v>O CAMPO A.8 NÃO PODE SER PREENCHIDO SE A INFORMAÇÃO DO CAMPO A.7 FOR DIFERENTE DE"EMPRESA BRASILEIRA".</v>
      </c>
    </row>
    <row r="2166" spans="1:8" ht="12" x14ac:dyDescent="0.3">
      <c r="A2166" s="614" t="s">
        <v>2044</v>
      </c>
      <c r="B2166" s="614" t="s">
        <v>254</v>
      </c>
      <c r="C2166" s="614" t="s">
        <v>261</v>
      </c>
      <c r="D2166" s="614" t="s">
        <v>251</v>
      </c>
      <c r="E2166" s="614" t="s">
        <v>3</v>
      </c>
      <c r="F2166" s="615" t="str">
        <f t="shared" si="66"/>
        <v>TIB - NORMALIZAÇÃO TÉCNICA;ORGANISMO DE NORMALIZAÇÃO OU EQUIVALENTE;MICRO OU PEQUENO;PRIVADA;SIM</v>
      </c>
      <c r="G2166" s="616" t="s">
        <v>1567</v>
      </c>
      <c r="H2166" s="617" t="str">
        <f t="shared" si="67"/>
        <v>O CAMPO A.8 NÃO PODE SER PREENCHIDO SE A INFORMAÇÃO DO CAMPO A.7 FOR DIFERENTE DE"EMPRESA BRASILEIRA".</v>
      </c>
    </row>
    <row r="2167" spans="1:8" ht="12" x14ac:dyDescent="0.3">
      <c r="A2167" s="614" t="s">
        <v>2044</v>
      </c>
      <c r="B2167" s="614" t="s">
        <v>254</v>
      </c>
      <c r="C2167" s="614" t="s">
        <v>261</v>
      </c>
      <c r="D2167" s="614" t="s">
        <v>251</v>
      </c>
      <c r="E2167" s="614" t="s">
        <v>4</v>
      </c>
      <c r="F2167" s="615" t="str">
        <f t="shared" si="66"/>
        <v>TIB - NORMALIZAÇÃO TÉCNICA;ORGANISMO DE NORMALIZAÇÃO OU EQUIVALENTE;MICRO OU PEQUENO;PRIVADA;NÃO</v>
      </c>
      <c r="G2167" s="616" t="s">
        <v>1567</v>
      </c>
      <c r="H2167" s="617" t="str">
        <f t="shared" si="67"/>
        <v>O CAMPO A.8 NÃO PODE SER PREENCHIDO SE A INFORMAÇÃO DO CAMPO A.7 FOR DIFERENTE DE"EMPRESA BRASILEIRA".</v>
      </c>
    </row>
    <row r="2168" spans="1:8" ht="12" x14ac:dyDescent="0.3">
      <c r="A2168" s="614" t="s">
        <v>2044</v>
      </c>
      <c r="B2168" s="614" t="s">
        <v>254</v>
      </c>
      <c r="C2168" s="614" t="s">
        <v>261</v>
      </c>
      <c r="D2168" s="614" t="s">
        <v>251</v>
      </c>
      <c r="E2168" s="614" t="s">
        <v>2354</v>
      </c>
      <c r="F2168" s="615" t="str">
        <f t="shared" si="66"/>
        <v>TIB - NORMALIZAÇÃO TÉCNICA;ORGANISMO DE NORMALIZAÇÃO OU EQUIVALENTE;MICRO OU PEQUENO;PRIVADA;</v>
      </c>
      <c r="G2168" s="616" t="s">
        <v>1567</v>
      </c>
      <c r="H2168" s="617" t="str">
        <f t="shared" si="67"/>
        <v>O CAMPO A.8 NÃO PODE SER PREENCHIDO SE A INFORMAÇÃO DO CAMPO A.7 FOR DIFERENTE DE"EMPRESA BRASILEIRA".</v>
      </c>
    </row>
    <row r="2169" spans="1:8" ht="12" x14ac:dyDescent="0.3">
      <c r="A2169" s="614" t="s">
        <v>2044</v>
      </c>
      <c r="B2169" s="614" t="s">
        <v>254</v>
      </c>
      <c r="C2169" s="614" t="s">
        <v>261</v>
      </c>
      <c r="D2169" s="614" t="s">
        <v>2354</v>
      </c>
      <c r="E2169" s="614" t="s">
        <v>3</v>
      </c>
      <c r="F2169" s="615" t="str">
        <f t="shared" si="66"/>
        <v>TIB - NORMALIZAÇÃO TÉCNICA;ORGANISMO DE NORMALIZAÇÃO OU EQUIVALENTE;MICRO OU PEQUENO;;SIM</v>
      </c>
      <c r="G2169" s="616" t="s">
        <v>1567</v>
      </c>
      <c r="H2169" s="617" t="str">
        <f t="shared" si="67"/>
        <v>O CAMPO A.8 NÃO PODE SER PREENCHIDO SE A INFORMAÇÃO DO CAMPO A.7 FOR DIFERENTE DE"EMPRESA BRASILEIRA".</v>
      </c>
    </row>
    <row r="2170" spans="1:8" ht="12" x14ac:dyDescent="0.3">
      <c r="A2170" s="614" t="s">
        <v>2044</v>
      </c>
      <c r="B2170" s="614" t="s">
        <v>254</v>
      </c>
      <c r="C2170" s="614" t="s">
        <v>261</v>
      </c>
      <c r="D2170" s="614" t="s">
        <v>2354</v>
      </c>
      <c r="E2170" s="614" t="s">
        <v>4</v>
      </c>
      <c r="F2170" s="615" t="str">
        <f t="shared" si="66"/>
        <v>TIB - NORMALIZAÇÃO TÉCNICA;ORGANISMO DE NORMALIZAÇÃO OU EQUIVALENTE;MICRO OU PEQUENO;;NÃO</v>
      </c>
      <c r="G2170" s="616" t="s">
        <v>1567</v>
      </c>
      <c r="H2170" s="617" t="str">
        <f t="shared" si="67"/>
        <v>O CAMPO A.8 NÃO PODE SER PREENCHIDO SE A INFORMAÇÃO DO CAMPO A.7 FOR DIFERENTE DE"EMPRESA BRASILEIRA".</v>
      </c>
    </row>
    <row r="2171" spans="1:8" ht="12" x14ac:dyDescent="0.3">
      <c r="A2171" s="614" t="s">
        <v>2044</v>
      </c>
      <c r="B2171" s="614" t="s">
        <v>254</v>
      </c>
      <c r="C2171" s="614" t="s">
        <v>261</v>
      </c>
      <c r="D2171" s="614" t="s">
        <v>2354</v>
      </c>
      <c r="E2171" s="614" t="s">
        <v>2354</v>
      </c>
      <c r="F2171" s="615" t="str">
        <f t="shared" si="66"/>
        <v>TIB - NORMALIZAÇÃO TÉCNICA;ORGANISMO DE NORMALIZAÇÃO OU EQUIVALENTE;MICRO OU PEQUENO;;</v>
      </c>
      <c r="G2171" s="616" t="s">
        <v>1567</v>
      </c>
      <c r="H2171" s="617" t="str">
        <f t="shared" si="67"/>
        <v>O CAMPO A.8 NÃO PODE SER PREENCHIDO SE A INFORMAÇÃO DO CAMPO A.7 FOR DIFERENTE DE"EMPRESA BRASILEIRA".</v>
      </c>
    </row>
    <row r="2172" spans="1:8" ht="12" x14ac:dyDescent="0.3">
      <c r="A2172" s="614" t="s">
        <v>2044</v>
      </c>
      <c r="B2172" s="614" t="s">
        <v>254</v>
      </c>
      <c r="C2172" s="614" t="s">
        <v>243</v>
      </c>
      <c r="D2172" s="614" t="s">
        <v>250</v>
      </c>
      <c r="E2172" s="614" t="s">
        <v>3</v>
      </c>
      <c r="F2172" s="615" t="str">
        <f t="shared" si="66"/>
        <v>TIB - NORMALIZAÇÃO TÉCNICA;ORGANISMO DE NORMALIZAÇÃO OU EQUIVALENTE;MÉDIO;PÚBLICA;SIM</v>
      </c>
      <c r="G2172" s="616" t="s">
        <v>1567</v>
      </c>
      <c r="H2172" s="617" t="str">
        <f t="shared" si="67"/>
        <v>O CAMPO A.8 NÃO PODE SER PREENCHIDO SE A INFORMAÇÃO DO CAMPO A.7 FOR DIFERENTE DE"EMPRESA BRASILEIRA".</v>
      </c>
    </row>
    <row r="2173" spans="1:8" ht="12" x14ac:dyDescent="0.3">
      <c r="A2173" s="614" t="s">
        <v>2044</v>
      </c>
      <c r="B2173" s="614" t="s">
        <v>254</v>
      </c>
      <c r="C2173" s="614" t="s">
        <v>243</v>
      </c>
      <c r="D2173" s="614" t="s">
        <v>250</v>
      </c>
      <c r="E2173" s="614" t="s">
        <v>4</v>
      </c>
      <c r="F2173" s="615" t="str">
        <f t="shared" si="66"/>
        <v>TIB - NORMALIZAÇÃO TÉCNICA;ORGANISMO DE NORMALIZAÇÃO OU EQUIVALENTE;MÉDIO;PÚBLICA;NÃO</v>
      </c>
      <c r="G2173" s="616" t="s">
        <v>1567</v>
      </c>
      <c r="H2173" s="617" t="str">
        <f t="shared" si="67"/>
        <v>O CAMPO A.8 NÃO PODE SER PREENCHIDO SE A INFORMAÇÃO DO CAMPO A.7 FOR DIFERENTE DE"EMPRESA BRASILEIRA".</v>
      </c>
    </row>
    <row r="2174" spans="1:8" ht="12" x14ac:dyDescent="0.3">
      <c r="A2174" s="614" t="s">
        <v>2044</v>
      </c>
      <c r="B2174" s="614" t="s">
        <v>254</v>
      </c>
      <c r="C2174" s="614" t="s">
        <v>243</v>
      </c>
      <c r="D2174" s="614" t="s">
        <v>250</v>
      </c>
      <c r="E2174" s="614" t="s">
        <v>2354</v>
      </c>
      <c r="F2174" s="615" t="str">
        <f t="shared" si="66"/>
        <v>TIB - NORMALIZAÇÃO TÉCNICA;ORGANISMO DE NORMALIZAÇÃO OU EQUIVALENTE;MÉDIO;PÚBLICA;</v>
      </c>
      <c r="G2174" s="616" t="s">
        <v>1567</v>
      </c>
      <c r="H2174" s="617" t="str">
        <f t="shared" si="67"/>
        <v>O CAMPO A.8 NÃO PODE SER PREENCHIDO SE A INFORMAÇÃO DO CAMPO A.7 FOR DIFERENTE DE"EMPRESA BRASILEIRA".</v>
      </c>
    </row>
    <row r="2175" spans="1:8" ht="12" x14ac:dyDescent="0.3">
      <c r="A2175" s="614" t="s">
        <v>2044</v>
      </c>
      <c r="B2175" s="614" t="s">
        <v>254</v>
      </c>
      <c r="C2175" s="614" t="s">
        <v>243</v>
      </c>
      <c r="D2175" s="614" t="s">
        <v>251</v>
      </c>
      <c r="E2175" s="614" t="s">
        <v>3</v>
      </c>
      <c r="F2175" s="615" t="str">
        <f t="shared" si="66"/>
        <v>TIB - NORMALIZAÇÃO TÉCNICA;ORGANISMO DE NORMALIZAÇÃO OU EQUIVALENTE;MÉDIO;PRIVADA;SIM</v>
      </c>
      <c r="G2175" s="616" t="s">
        <v>1567</v>
      </c>
      <c r="H2175" s="617" t="str">
        <f t="shared" si="67"/>
        <v>O CAMPO A.8 NÃO PODE SER PREENCHIDO SE A INFORMAÇÃO DO CAMPO A.7 FOR DIFERENTE DE"EMPRESA BRASILEIRA".</v>
      </c>
    </row>
    <row r="2176" spans="1:8" ht="12" x14ac:dyDescent="0.3">
      <c r="A2176" s="614" t="s">
        <v>2044</v>
      </c>
      <c r="B2176" s="614" t="s">
        <v>254</v>
      </c>
      <c r="C2176" s="614" t="s">
        <v>243</v>
      </c>
      <c r="D2176" s="614" t="s">
        <v>251</v>
      </c>
      <c r="E2176" s="614" t="s">
        <v>4</v>
      </c>
      <c r="F2176" s="615" t="str">
        <f t="shared" si="66"/>
        <v>TIB - NORMALIZAÇÃO TÉCNICA;ORGANISMO DE NORMALIZAÇÃO OU EQUIVALENTE;MÉDIO;PRIVADA;NÃO</v>
      </c>
      <c r="G2176" s="616" t="s">
        <v>1567</v>
      </c>
      <c r="H2176" s="617" t="str">
        <f t="shared" si="67"/>
        <v>O CAMPO A.8 NÃO PODE SER PREENCHIDO SE A INFORMAÇÃO DO CAMPO A.7 FOR DIFERENTE DE"EMPRESA BRASILEIRA".</v>
      </c>
    </row>
    <row r="2177" spans="1:8" ht="12" x14ac:dyDescent="0.3">
      <c r="A2177" s="614" t="s">
        <v>2044</v>
      </c>
      <c r="B2177" s="614" t="s">
        <v>254</v>
      </c>
      <c r="C2177" s="614" t="s">
        <v>243</v>
      </c>
      <c r="D2177" s="614" t="s">
        <v>251</v>
      </c>
      <c r="E2177" s="614" t="s">
        <v>2354</v>
      </c>
      <c r="F2177" s="615" t="str">
        <f t="shared" si="66"/>
        <v>TIB - NORMALIZAÇÃO TÉCNICA;ORGANISMO DE NORMALIZAÇÃO OU EQUIVALENTE;MÉDIO;PRIVADA;</v>
      </c>
      <c r="G2177" s="616" t="s">
        <v>1567</v>
      </c>
      <c r="H2177" s="617" t="str">
        <f t="shared" si="67"/>
        <v>O CAMPO A.8 NÃO PODE SER PREENCHIDO SE A INFORMAÇÃO DO CAMPO A.7 FOR DIFERENTE DE"EMPRESA BRASILEIRA".</v>
      </c>
    </row>
    <row r="2178" spans="1:8" ht="12" x14ac:dyDescent="0.3">
      <c r="A2178" s="614" t="s">
        <v>2044</v>
      </c>
      <c r="B2178" s="614" t="s">
        <v>254</v>
      </c>
      <c r="C2178" s="614" t="s">
        <v>243</v>
      </c>
      <c r="D2178" s="614" t="s">
        <v>2354</v>
      </c>
      <c r="E2178" s="614" t="s">
        <v>3</v>
      </c>
      <c r="F2178" s="615" t="str">
        <f t="shared" si="66"/>
        <v>TIB - NORMALIZAÇÃO TÉCNICA;ORGANISMO DE NORMALIZAÇÃO OU EQUIVALENTE;MÉDIO;;SIM</v>
      </c>
      <c r="G2178" s="616" t="s">
        <v>1567</v>
      </c>
      <c r="H2178" s="617" t="str">
        <f t="shared" si="67"/>
        <v>O CAMPO A.8 NÃO PODE SER PREENCHIDO SE A INFORMAÇÃO DO CAMPO A.7 FOR DIFERENTE DE"EMPRESA BRASILEIRA".</v>
      </c>
    </row>
    <row r="2179" spans="1:8" ht="12" x14ac:dyDescent="0.3">
      <c r="A2179" s="614" t="s">
        <v>2044</v>
      </c>
      <c r="B2179" s="614" t="s">
        <v>254</v>
      </c>
      <c r="C2179" s="614" t="s">
        <v>243</v>
      </c>
      <c r="D2179" s="614" t="s">
        <v>2354</v>
      </c>
      <c r="E2179" s="614" t="s">
        <v>4</v>
      </c>
      <c r="F2179" s="615" t="str">
        <f t="shared" ref="F2179:F2242" si="68">CONCATENATE(A2179,";",B2179,";",C2179,";",D2179,";",E2179)</f>
        <v>TIB - NORMALIZAÇÃO TÉCNICA;ORGANISMO DE NORMALIZAÇÃO OU EQUIVALENTE;MÉDIO;;NÃO</v>
      </c>
      <c r="G2179" s="616" t="s">
        <v>1567</v>
      </c>
      <c r="H2179" s="617" t="str">
        <f t="shared" ref="H2179:H2242" si="69">IF(AND(B2179=$J$7,C2179=""),$K$12,IF(AND(B2179&lt;&gt;$J$7,C2179&lt;&gt;""),$K$13,IF(AND(B2179=$J$5,D2179=""),$K$14,IF(AND(B2179&lt;&gt;$J$5,D2179&lt;&gt;""),$K$15,IF(AND(B2179=$J$5,D2179=$M$6,E2179=""),$K$16,IF(AND(OR(B2179&lt;&gt;$J$5,D2179&lt;&gt;$M$6),E2179&lt;&gt;""),$K$17,IF(G2179="N",$K$18,"")))))))</f>
        <v>O CAMPO A.8 NÃO PODE SER PREENCHIDO SE A INFORMAÇÃO DO CAMPO A.7 FOR DIFERENTE DE"EMPRESA BRASILEIRA".</v>
      </c>
    </row>
    <row r="2180" spans="1:8" ht="12" x14ac:dyDescent="0.3">
      <c r="A2180" s="614" t="s">
        <v>2044</v>
      </c>
      <c r="B2180" s="614" t="s">
        <v>254</v>
      </c>
      <c r="C2180" s="614" t="s">
        <v>243</v>
      </c>
      <c r="D2180" s="614" t="s">
        <v>2354</v>
      </c>
      <c r="E2180" s="614" t="s">
        <v>2354</v>
      </c>
      <c r="F2180" s="615" t="str">
        <f t="shared" si="68"/>
        <v>TIB - NORMALIZAÇÃO TÉCNICA;ORGANISMO DE NORMALIZAÇÃO OU EQUIVALENTE;MÉDIO;;</v>
      </c>
      <c r="G2180" s="616" t="s">
        <v>1567</v>
      </c>
      <c r="H2180" s="617" t="str">
        <f t="shared" si="69"/>
        <v>O CAMPO A.8 NÃO PODE SER PREENCHIDO SE A INFORMAÇÃO DO CAMPO A.7 FOR DIFERENTE DE"EMPRESA BRASILEIRA".</v>
      </c>
    </row>
    <row r="2181" spans="1:8" ht="12" x14ac:dyDescent="0.3">
      <c r="A2181" s="614" t="s">
        <v>2044</v>
      </c>
      <c r="B2181" s="614" t="s">
        <v>254</v>
      </c>
      <c r="C2181" s="614" t="s">
        <v>244</v>
      </c>
      <c r="D2181" s="614" t="s">
        <v>250</v>
      </c>
      <c r="E2181" s="614" t="s">
        <v>3</v>
      </c>
      <c r="F2181" s="615" t="str">
        <f t="shared" si="68"/>
        <v>TIB - NORMALIZAÇÃO TÉCNICA;ORGANISMO DE NORMALIZAÇÃO OU EQUIVALENTE;GRANDE;PÚBLICA;SIM</v>
      </c>
      <c r="G2181" s="616" t="s">
        <v>1567</v>
      </c>
      <c r="H2181" s="617" t="str">
        <f t="shared" si="69"/>
        <v>O CAMPO A.8 NÃO PODE SER PREENCHIDO SE A INFORMAÇÃO DO CAMPO A.7 FOR DIFERENTE DE"EMPRESA BRASILEIRA".</v>
      </c>
    </row>
    <row r="2182" spans="1:8" ht="12" x14ac:dyDescent="0.3">
      <c r="A2182" s="614" t="s">
        <v>2044</v>
      </c>
      <c r="B2182" s="614" t="s">
        <v>254</v>
      </c>
      <c r="C2182" s="614" t="s">
        <v>244</v>
      </c>
      <c r="D2182" s="614" t="s">
        <v>250</v>
      </c>
      <c r="E2182" s="614" t="s">
        <v>4</v>
      </c>
      <c r="F2182" s="615" t="str">
        <f t="shared" si="68"/>
        <v>TIB - NORMALIZAÇÃO TÉCNICA;ORGANISMO DE NORMALIZAÇÃO OU EQUIVALENTE;GRANDE;PÚBLICA;NÃO</v>
      </c>
      <c r="G2182" s="616" t="s">
        <v>1567</v>
      </c>
      <c r="H2182" s="617" t="str">
        <f t="shared" si="69"/>
        <v>O CAMPO A.8 NÃO PODE SER PREENCHIDO SE A INFORMAÇÃO DO CAMPO A.7 FOR DIFERENTE DE"EMPRESA BRASILEIRA".</v>
      </c>
    </row>
    <row r="2183" spans="1:8" ht="12" x14ac:dyDescent="0.3">
      <c r="A2183" s="614" t="s">
        <v>2044</v>
      </c>
      <c r="B2183" s="614" t="s">
        <v>254</v>
      </c>
      <c r="C2183" s="614" t="s">
        <v>244</v>
      </c>
      <c r="D2183" s="614" t="s">
        <v>250</v>
      </c>
      <c r="E2183" s="614" t="s">
        <v>2354</v>
      </c>
      <c r="F2183" s="615" t="str">
        <f t="shared" si="68"/>
        <v>TIB - NORMALIZAÇÃO TÉCNICA;ORGANISMO DE NORMALIZAÇÃO OU EQUIVALENTE;GRANDE;PÚBLICA;</v>
      </c>
      <c r="G2183" s="616" t="s">
        <v>1567</v>
      </c>
      <c r="H2183" s="617" t="str">
        <f t="shared" si="69"/>
        <v>O CAMPO A.8 NÃO PODE SER PREENCHIDO SE A INFORMAÇÃO DO CAMPO A.7 FOR DIFERENTE DE"EMPRESA BRASILEIRA".</v>
      </c>
    </row>
    <row r="2184" spans="1:8" ht="12" x14ac:dyDescent="0.3">
      <c r="A2184" s="614" t="s">
        <v>2044</v>
      </c>
      <c r="B2184" s="614" t="s">
        <v>254</v>
      </c>
      <c r="C2184" s="614" t="s">
        <v>244</v>
      </c>
      <c r="D2184" s="614" t="s">
        <v>251</v>
      </c>
      <c r="E2184" s="614" t="s">
        <v>3</v>
      </c>
      <c r="F2184" s="615" t="str">
        <f t="shared" si="68"/>
        <v>TIB - NORMALIZAÇÃO TÉCNICA;ORGANISMO DE NORMALIZAÇÃO OU EQUIVALENTE;GRANDE;PRIVADA;SIM</v>
      </c>
      <c r="G2184" s="616" t="s">
        <v>1567</v>
      </c>
      <c r="H2184" s="617" t="str">
        <f t="shared" si="69"/>
        <v>O CAMPO A.8 NÃO PODE SER PREENCHIDO SE A INFORMAÇÃO DO CAMPO A.7 FOR DIFERENTE DE"EMPRESA BRASILEIRA".</v>
      </c>
    </row>
    <row r="2185" spans="1:8" ht="12" x14ac:dyDescent="0.3">
      <c r="A2185" s="614" t="s">
        <v>2044</v>
      </c>
      <c r="B2185" s="614" t="s">
        <v>254</v>
      </c>
      <c r="C2185" s="614" t="s">
        <v>244</v>
      </c>
      <c r="D2185" s="614" t="s">
        <v>251</v>
      </c>
      <c r="E2185" s="614" t="s">
        <v>4</v>
      </c>
      <c r="F2185" s="615" t="str">
        <f t="shared" si="68"/>
        <v>TIB - NORMALIZAÇÃO TÉCNICA;ORGANISMO DE NORMALIZAÇÃO OU EQUIVALENTE;GRANDE;PRIVADA;NÃO</v>
      </c>
      <c r="G2185" s="616" t="s">
        <v>1567</v>
      </c>
      <c r="H2185" s="617" t="str">
        <f t="shared" si="69"/>
        <v>O CAMPO A.8 NÃO PODE SER PREENCHIDO SE A INFORMAÇÃO DO CAMPO A.7 FOR DIFERENTE DE"EMPRESA BRASILEIRA".</v>
      </c>
    </row>
    <row r="2186" spans="1:8" ht="12" x14ac:dyDescent="0.3">
      <c r="A2186" s="614" t="s">
        <v>2044</v>
      </c>
      <c r="B2186" s="614" t="s">
        <v>254</v>
      </c>
      <c r="C2186" s="614" t="s">
        <v>244</v>
      </c>
      <c r="D2186" s="614" t="s">
        <v>251</v>
      </c>
      <c r="E2186" s="614" t="s">
        <v>2354</v>
      </c>
      <c r="F2186" s="615" t="str">
        <f t="shared" si="68"/>
        <v>TIB - NORMALIZAÇÃO TÉCNICA;ORGANISMO DE NORMALIZAÇÃO OU EQUIVALENTE;GRANDE;PRIVADA;</v>
      </c>
      <c r="G2186" s="616" t="s">
        <v>1567</v>
      </c>
      <c r="H2186" s="617" t="str">
        <f t="shared" si="69"/>
        <v>O CAMPO A.8 NÃO PODE SER PREENCHIDO SE A INFORMAÇÃO DO CAMPO A.7 FOR DIFERENTE DE"EMPRESA BRASILEIRA".</v>
      </c>
    </row>
    <row r="2187" spans="1:8" ht="12" x14ac:dyDescent="0.3">
      <c r="A2187" s="614" t="s">
        <v>2044</v>
      </c>
      <c r="B2187" s="614" t="s">
        <v>254</v>
      </c>
      <c r="C2187" s="614" t="s">
        <v>244</v>
      </c>
      <c r="D2187" s="614" t="s">
        <v>2354</v>
      </c>
      <c r="E2187" s="614" t="s">
        <v>3</v>
      </c>
      <c r="F2187" s="615" t="str">
        <f t="shared" si="68"/>
        <v>TIB - NORMALIZAÇÃO TÉCNICA;ORGANISMO DE NORMALIZAÇÃO OU EQUIVALENTE;GRANDE;;SIM</v>
      </c>
      <c r="G2187" s="616" t="s">
        <v>1567</v>
      </c>
      <c r="H2187" s="617" t="str">
        <f t="shared" si="69"/>
        <v>O CAMPO A.8 NÃO PODE SER PREENCHIDO SE A INFORMAÇÃO DO CAMPO A.7 FOR DIFERENTE DE"EMPRESA BRASILEIRA".</v>
      </c>
    </row>
    <row r="2188" spans="1:8" ht="12" x14ac:dyDescent="0.3">
      <c r="A2188" s="614" t="s">
        <v>2044</v>
      </c>
      <c r="B2188" s="614" t="s">
        <v>254</v>
      </c>
      <c r="C2188" s="614" t="s">
        <v>244</v>
      </c>
      <c r="D2188" s="614" t="s">
        <v>2354</v>
      </c>
      <c r="E2188" s="614" t="s">
        <v>4</v>
      </c>
      <c r="F2188" s="615" t="str">
        <f t="shared" si="68"/>
        <v>TIB - NORMALIZAÇÃO TÉCNICA;ORGANISMO DE NORMALIZAÇÃO OU EQUIVALENTE;GRANDE;;NÃO</v>
      </c>
      <c r="G2188" s="616" t="s">
        <v>1567</v>
      </c>
      <c r="H2188" s="617" t="str">
        <f t="shared" si="69"/>
        <v>O CAMPO A.8 NÃO PODE SER PREENCHIDO SE A INFORMAÇÃO DO CAMPO A.7 FOR DIFERENTE DE"EMPRESA BRASILEIRA".</v>
      </c>
    </row>
    <row r="2189" spans="1:8" ht="12" x14ac:dyDescent="0.3">
      <c r="A2189" s="614" t="s">
        <v>2044</v>
      </c>
      <c r="B2189" s="614" t="s">
        <v>254</v>
      </c>
      <c r="C2189" s="614" t="s">
        <v>244</v>
      </c>
      <c r="D2189" s="614" t="s">
        <v>2354</v>
      </c>
      <c r="E2189" s="614" t="s">
        <v>2354</v>
      </c>
      <c r="F2189" s="615" t="str">
        <f t="shared" si="68"/>
        <v>TIB - NORMALIZAÇÃO TÉCNICA;ORGANISMO DE NORMALIZAÇÃO OU EQUIVALENTE;GRANDE;;</v>
      </c>
      <c r="G2189" s="616" t="s">
        <v>1567</v>
      </c>
      <c r="H2189" s="617" t="str">
        <f t="shared" si="69"/>
        <v>O CAMPO A.8 NÃO PODE SER PREENCHIDO SE A INFORMAÇÃO DO CAMPO A.7 FOR DIFERENTE DE"EMPRESA BRASILEIRA".</v>
      </c>
    </row>
    <row r="2190" spans="1:8" ht="12" x14ac:dyDescent="0.3">
      <c r="A2190" s="614" t="s">
        <v>2044</v>
      </c>
      <c r="B2190" s="614" t="s">
        <v>254</v>
      </c>
      <c r="C2190" s="614" t="s">
        <v>2354</v>
      </c>
      <c r="D2190" s="614" t="s">
        <v>250</v>
      </c>
      <c r="E2190" s="614" t="s">
        <v>3</v>
      </c>
      <c r="F2190" s="615" t="str">
        <f t="shared" si="68"/>
        <v>TIB - NORMALIZAÇÃO TÉCNICA;ORGANISMO DE NORMALIZAÇÃO OU EQUIVALENTE;;PÚBLICA;SIM</v>
      </c>
      <c r="G2190" s="616" t="s">
        <v>1567</v>
      </c>
      <c r="H2190" s="617" t="str">
        <f t="shared" si="69"/>
        <v>O CAMPO A.10 NÃO PODE SER PREENCHIDO SE A INFORMAÇÃO DO CAMPO A.7 FOR DIFERENTE DE"INSTITUIÇÃO CREDENCIADA".</v>
      </c>
    </row>
    <row r="2191" spans="1:8" ht="12" x14ac:dyDescent="0.3">
      <c r="A2191" s="614" t="s">
        <v>2044</v>
      </c>
      <c r="B2191" s="614" t="s">
        <v>254</v>
      </c>
      <c r="C2191" s="614" t="s">
        <v>2354</v>
      </c>
      <c r="D2191" s="614" t="s">
        <v>250</v>
      </c>
      <c r="E2191" s="614" t="s">
        <v>4</v>
      </c>
      <c r="F2191" s="615" t="str">
        <f t="shared" si="68"/>
        <v>TIB - NORMALIZAÇÃO TÉCNICA;ORGANISMO DE NORMALIZAÇÃO OU EQUIVALENTE;;PÚBLICA;NÃO</v>
      </c>
      <c r="G2191" s="616" t="s">
        <v>1567</v>
      </c>
      <c r="H2191" s="617" t="str">
        <f t="shared" si="69"/>
        <v>O CAMPO A.10 NÃO PODE SER PREENCHIDO SE A INFORMAÇÃO DO CAMPO A.7 FOR DIFERENTE DE"INSTITUIÇÃO CREDENCIADA".</v>
      </c>
    </row>
    <row r="2192" spans="1:8" ht="12" x14ac:dyDescent="0.3">
      <c r="A2192" s="614" t="s">
        <v>2044</v>
      </c>
      <c r="B2192" s="614" t="s">
        <v>254</v>
      </c>
      <c r="C2192" s="614" t="s">
        <v>2354</v>
      </c>
      <c r="D2192" s="614" t="s">
        <v>250</v>
      </c>
      <c r="E2192" s="614" t="s">
        <v>2354</v>
      </c>
      <c r="F2192" s="615" t="str">
        <f t="shared" si="68"/>
        <v>TIB - NORMALIZAÇÃO TÉCNICA;ORGANISMO DE NORMALIZAÇÃO OU EQUIVALENTE;;PÚBLICA;</v>
      </c>
      <c r="G2192" s="616" t="s">
        <v>1567</v>
      </c>
      <c r="H2192" s="617" t="str">
        <f t="shared" si="69"/>
        <v>O CAMPO A.10 NÃO PODE SER PREENCHIDO SE A INFORMAÇÃO DO CAMPO A.7 FOR DIFERENTE DE"INSTITUIÇÃO CREDENCIADA".</v>
      </c>
    </row>
    <row r="2193" spans="1:8" ht="12" x14ac:dyDescent="0.3">
      <c r="A2193" s="614" t="s">
        <v>2044</v>
      </c>
      <c r="B2193" s="614" t="s">
        <v>254</v>
      </c>
      <c r="C2193" s="614" t="s">
        <v>2354</v>
      </c>
      <c r="D2193" s="614" t="s">
        <v>251</v>
      </c>
      <c r="E2193" s="614" t="s">
        <v>3</v>
      </c>
      <c r="F2193" s="615" t="str">
        <f t="shared" si="68"/>
        <v>TIB - NORMALIZAÇÃO TÉCNICA;ORGANISMO DE NORMALIZAÇÃO OU EQUIVALENTE;;PRIVADA;SIM</v>
      </c>
      <c r="G2193" s="616" t="s">
        <v>1567</v>
      </c>
      <c r="H2193" s="617" t="str">
        <f t="shared" si="69"/>
        <v>O CAMPO A.10 NÃO PODE SER PREENCHIDO SE A INFORMAÇÃO DO CAMPO A.7 FOR DIFERENTE DE"INSTITUIÇÃO CREDENCIADA".</v>
      </c>
    </row>
    <row r="2194" spans="1:8" ht="12" x14ac:dyDescent="0.3">
      <c r="A2194" s="614" t="s">
        <v>2044</v>
      </c>
      <c r="B2194" s="614" t="s">
        <v>254</v>
      </c>
      <c r="C2194" s="614" t="s">
        <v>2354</v>
      </c>
      <c r="D2194" s="614" t="s">
        <v>251</v>
      </c>
      <c r="E2194" s="614" t="s">
        <v>4</v>
      </c>
      <c r="F2194" s="615" t="str">
        <f t="shared" si="68"/>
        <v>TIB - NORMALIZAÇÃO TÉCNICA;ORGANISMO DE NORMALIZAÇÃO OU EQUIVALENTE;;PRIVADA;NÃO</v>
      </c>
      <c r="G2194" s="616" t="s">
        <v>1567</v>
      </c>
      <c r="H2194" s="617" t="str">
        <f t="shared" si="69"/>
        <v>O CAMPO A.10 NÃO PODE SER PREENCHIDO SE A INFORMAÇÃO DO CAMPO A.7 FOR DIFERENTE DE"INSTITUIÇÃO CREDENCIADA".</v>
      </c>
    </row>
    <row r="2195" spans="1:8" ht="12" x14ac:dyDescent="0.3">
      <c r="A2195" s="614" t="s">
        <v>2044</v>
      </c>
      <c r="B2195" s="614" t="s">
        <v>254</v>
      </c>
      <c r="C2195" s="614" t="s">
        <v>2354</v>
      </c>
      <c r="D2195" s="614" t="s">
        <v>251</v>
      </c>
      <c r="E2195" s="614" t="s">
        <v>2354</v>
      </c>
      <c r="F2195" s="615" t="str">
        <f t="shared" si="68"/>
        <v>TIB - NORMALIZAÇÃO TÉCNICA;ORGANISMO DE NORMALIZAÇÃO OU EQUIVALENTE;;PRIVADA;</v>
      </c>
      <c r="G2195" s="616" t="s">
        <v>1567</v>
      </c>
      <c r="H2195" s="617" t="str">
        <f t="shared" si="69"/>
        <v>O CAMPO A.10 NÃO PODE SER PREENCHIDO SE A INFORMAÇÃO DO CAMPO A.7 FOR DIFERENTE DE"INSTITUIÇÃO CREDENCIADA".</v>
      </c>
    </row>
    <row r="2196" spans="1:8" ht="12" x14ac:dyDescent="0.3">
      <c r="A2196" s="614" t="s">
        <v>2044</v>
      </c>
      <c r="B2196" s="614" t="s">
        <v>254</v>
      </c>
      <c r="C2196" s="614" t="s">
        <v>2354</v>
      </c>
      <c r="D2196" s="614" t="s">
        <v>2354</v>
      </c>
      <c r="E2196" s="614" t="s">
        <v>3</v>
      </c>
      <c r="F2196" s="615" t="str">
        <f t="shared" si="68"/>
        <v>TIB - NORMALIZAÇÃO TÉCNICA;ORGANISMO DE NORMALIZAÇÃO OU EQUIVALENTE;;;SIM</v>
      </c>
      <c r="G2196" s="616" t="s">
        <v>1567</v>
      </c>
      <c r="H2196" s="617" t="str">
        <f t="shared" si="69"/>
        <v>O CAMPO A.11 NÃO PODE SER PREENCHIDO SE A INFORMAÇÃO DO CAMPO A.7 FOR DIFERENTE DE"INSTITUIÇÃO CREDENCIADA" OU SE A INFIRMAÇÃO DO CAMPO A.10 FOR DIFERENTE DE "PRIVADA".</v>
      </c>
    </row>
    <row r="2197" spans="1:8" ht="12" x14ac:dyDescent="0.3">
      <c r="A2197" s="614" t="s">
        <v>2044</v>
      </c>
      <c r="B2197" s="614" t="s">
        <v>254</v>
      </c>
      <c r="C2197" s="614" t="s">
        <v>2354</v>
      </c>
      <c r="D2197" s="614" t="s">
        <v>2354</v>
      </c>
      <c r="E2197" s="614" t="s">
        <v>4</v>
      </c>
      <c r="F2197" s="615" t="str">
        <f t="shared" si="68"/>
        <v>TIB - NORMALIZAÇÃO TÉCNICA;ORGANISMO DE NORMALIZAÇÃO OU EQUIVALENTE;;;NÃO</v>
      </c>
      <c r="G2197" s="616" t="s">
        <v>1567</v>
      </c>
      <c r="H2197" s="617" t="str">
        <f t="shared" si="69"/>
        <v>O CAMPO A.11 NÃO PODE SER PREENCHIDO SE A INFORMAÇÃO DO CAMPO A.7 FOR DIFERENTE DE"INSTITUIÇÃO CREDENCIADA" OU SE A INFIRMAÇÃO DO CAMPO A.10 FOR DIFERENTE DE "PRIVADA".</v>
      </c>
    </row>
    <row r="2198" spans="1:8" ht="12" x14ac:dyDescent="0.3">
      <c r="A2198" s="614" t="s">
        <v>2044</v>
      </c>
      <c r="B2198" s="614" t="s">
        <v>254</v>
      </c>
      <c r="C2198" s="614" t="s">
        <v>2354</v>
      </c>
      <c r="D2198" s="614" t="s">
        <v>2354</v>
      </c>
      <c r="E2198" s="614" t="s">
        <v>2354</v>
      </c>
      <c r="F2198" s="615" t="str">
        <f t="shared" si="68"/>
        <v>TIB - NORMALIZAÇÃO TÉCNICA;ORGANISMO DE NORMALIZAÇÃO OU EQUIVALENTE;;;</v>
      </c>
      <c r="G2198" s="616" t="s">
        <v>1575</v>
      </c>
      <c r="H2198" s="617" t="str">
        <f t="shared" si="69"/>
        <v/>
      </c>
    </row>
    <row r="2199" spans="1:8" ht="12" x14ac:dyDescent="0.3">
      <c r="A2199" s="614" t="s">
        <v>2045</v>
      </c>
      <c r="B2199" s="614" t="s">
        <v>254</v>
      </c>
      <c r="C2199" s="614" t="s">
        <v>261</v>
      </c>
      <c r="D2199" s="614" t="s">
        <v>250</v>
      </c>
      <c r="E2199" s="614" t="s">
        <v>3</v>
      </c>
      <c r="F2199" s="615" t="str">
        <f t="shared" si="68"/>
        <v>TIB - TREINAMENTO E AVALIAÇÃO DE CONFORMIDADE;ORGANISMO DE NORMALIZAÇÃO OU EQUIVALENTE;MICRO OU PEQUENO;PÚBLICA;SIM</v>
      </c>
      <c r="G2199" s="616" t="s">
        <v>1567</v>
      </c>
      <c r="H2199" s="617" t="str">
        <f t="shared" si="69"/>
        <v>O CAMPO A.8 NÃO PODE SER PREENCHIDO SE A INFORMAÇÃO DO CAMPO A.7 FOR DIFERENTE DE"EMPRESA BRASILEIRA".</v>
      </c>
    </row>
    <row r="2200" spans="1:8" ht="12" x14ac:dyDescent="0.3">
      <c r="A2200" s="614" t="s">
        <v>2045</v>
      </c>
      <c r="B2200" s="614" t="s">
        <v>254</v>
      </c>
      <c r="C2200" s="614" t="s">
        <v>261</v>
      </c>
      <c r="D2200" s="614" t="s">
        <v>250</v>
      </c>
      <c r="E2200" s="614" t="s">
        <v>4</v>
      </c>
      <c r="F2200" s="615" t="str">
        <f t="shared" si="68"/>
        <v>TIB - TREINAMENTO E AVALIAÇÃO DE CONFORMIDADE;ORGANISMO DE NORMALIZAÇÃO OU EQUIVALENTE;MICRO OU PEQUENO;PÚBLICA;NÃO</v>
      </c>
      <c r="G2200" s="616" t="s">
        <v>1567</v>
      </c>
      <c r="H2200" s="617" t="str">
        <f t="shared" si="69"/>
        <v>O CAMPO A.8 NÃO PODE SER PREENCHIDO SE A INFORMAÇÃO DO CAMPO A.7 FOR DIFERENTE DE"EMPRESA BRASILEIRA".</v>
      </c>
    </row>
    <row r="2201" spans="1:8" ht="12" x14ac:dyDescent="0.3">
      <c r="A2201" s="614" t="s">
        <v>2045</v>
      </c>
      <c r="B2201" s="614" t="s">
        <v>254</v>
      </c>
      <c r="C2201" s="614" t="s">
        <v>261</v>
      </c>
      <c r="D2201" s="614" t="s">
        <v>250</v>
      </c>
      <c r="E2201" s="614" t="s">
        <v>2354</v>
      </c>
      <c r="F2201" s="615" t="str">
        <f t="shared" si="68"/>
        <v>TIB - TREINAMENTO E AVALIAÇÃO DE CONFORMIDADE;ORGANISMO DE NORMALIZAÇÃO OU EQUIVALENTE;MICRO OU PEQUENO;PÚBLICA;</v>
      </c>
      <c r="G2201" s="616" t="s">
        <v>1567</v>
      </c>
      <c r="H2201" s="617" t="str">
        <f t="shared" si="69"/>
        <v>O CAMPO A.8 NÃO PODE SER PREENCHIDO SE A INFORMAÇÃO DO CAMPO A.7 FOR DIFERENTE DE"EMPRESA BRASILEIRA".</v>
      </c>
    </row>
    <row r="2202" spans="1:8" ht="12" x14ac:dyDescent="0.3">
      <c r="A2202" s="614" t="s">
        <v>2045</v>
      </c>
      <c r="B2202" s="614" t="s">
        <v>254</v>
      </c>
      <c r="C2202" s="614" t="s">
        <v>261</v>
      </c>
      <c r="D2202" s="614" t="s">
        <v>251</v>
      </c>
      <c r="E2202" s="614" t="s">
        <v>3</v>
      </c>
      <c r="F2202" s="615" t="str">
        <f t="shared" si="68"/>
        <v>TIB - TREINAMENTO E AVALIAÇÃO DE CONFORMIDADE;ORGANISMO DE NORMALIZAÇÃO OU EQUIVALENTE;MICRO OU PEQUENO;PRIVADA;SIM</v>
      </c>
      <c r="G2202" s="616" t="s">
        <v>1567</v>
      </c>
      <c r="H2202" s="617" t="str">
        <f t="shared" si="69"/>
        <v>O CAMPO A.8 NÃO PODE SER PREENCHIDO SE A INFORMAÇÃO DO CAMPO A.7 FOR DIFERENTE DE"EMPRESA BRASILEIRA".</v>
      </c>
    </row>
    <row r="2203" spans="1:8" ht="12" x14ac:dyDescent="0.3">
      <c r="A2203" s="614" t="s">
        <v>2045</v>
      </c>
      <c r="B2203" s="614" t="s">
        <v>254</v>
      </c>
      <c r="C2203" s="614" t="s">
        <v>261</v>
      </c>
      <c r="D2203" s="614" t="s">
        <v>251</v>
      </c>
      <c r="E2203" s="614" t="s">
        <v>4</v>
      </c>
      <c r="F2203" s="615" t="str">
        <f t="shared" si="68"/>
        <v>TIB - TREINAMENTO E AVALIAÇÃO DE CONFORMIDADE;ORGANISMO DE NORMALIZAÇÃO OU EQUIVALENTE;MICRO OU PEQUENO;PRIVADA;NÃO</v>
      </c>
      <c r="G2203" s="616" t="s">
        <v>1567</v>
      </c>
      <c r="H2203" s="617" t="str">
        <f t="shared" si="69"/>
        <v>O CAMPO A.8 NÃO PODE SER PREENCHIDO SE A INFORMAÇÃO DO CAMPO A.7 FOR DIFERENTE DE"EMPRESA BRASILEIRA".</v>
      </c>
    </row>
    <row r="2204" spans="1:8" ht="12" x14ac:dyDescent="0.3">
      <c r="A2204" s="614" t="s">
        <v>2045</v>
      </c>
      <c r="B2204" s="614" t="s">
        <v>254</v>
      </c>
      <c r="C2204" s="614" t="s">
        <v>261</v>
      </c>
      <c r="D2204" s="614" t="s">
        <v>251</v>
      </c>
      <c r="E2204" s="614" t="s">
        <v>2354</v>
      </c>
      <c r="F2204" s="615" t="str">
        <f t="shared" si="68"/>
        <v>TIB - TREINAMENTO E AVALIAÇÃO DE CONFORMIDADE;ORGANISMO DE NORMALIZAÇÃO OU EQUIVALENTE;MICRO OU PEQUENO;PRIVADA;</v>
      </c>
      <c r="G2204" s="616" t="s">
        <v>1567</v>
      </c>
      <c r="H2204" s="617" t="str">
        <f t="shared" si="69"/>
        <v>O CAMPO A.8 NÃO PODE SER PREENCHIDO SE A INFORMAÇÃO DO CAMPO A.7 FOR DIFERENTE DE"EMPRESA BRASILEIRA".</v>
      </c>
    </row>
    <row r="2205" spans="1:8" ht="12" x14ac:dyDescent="0.3">
      <c r="A2205" s="614" t="s">
        <v>2045</v>
      </c>
      <c r="B2205" s="614" t="s">
        <v>254</v>
      </c>
      <c r="C2205" s="614" t="s">
        <v>261</v>
      </c>
      <c r="D2205" s="614" t="s">
        <v>2354</v>
      </c>
      <c r="E2205" s="614" t="s">
        <v>3</v>
      </c>
      <c r="F2205" s="615" t="str">
        <f t="shared" si="68"/>
        <v>TIB - TREINAMENTO E AVALIAÇÃO DE CONFORMIDADE;ORGANISMO DE NORMALIZAÇÃO OU EQUIVALENTE;MICRO OU PEQUENO;;SIM</v>
      </c>
      <c r="G2205" s="616" t="s">
        <v>1567</v>
      </c>
      <c r="H2205" s="617" t="str">
        <f t="shared" si="69"/>
        <v>O CAMPO A.8 NÃO PODE SER PREENCHIDO SE A INFORMAÇÃO DO CAMPO A.7 FOR DIFERENTE DE"EMPRESA BRASILEIRA".</v>
      </c>
    </row>
    <row r="2206" spans="1:8" ht="12" x14ac:dyDescent="0.3">
      <c r="A2206" s="614" t="s">
        <v>2045</v>
      </c>
      <c r="B2206" s="614" t="s">
        <v>254</v>
      </c>
      <c r="C2206" s="614" t="s">
        <v>261</v>
      </c>
      <c r="D2206" s="614" t="s">
        <v>2354</v>
      </c>
      <c r="E2206" s="614" t="s">
        <v>4</v>
      </c>
      <c r="F2206" s="615" t="str">
        <f t="shared" si="68"/>
        <v>TIB - TREINAMENTO E AVALIAÇÃO DE CONFORMIDADE;ORGANISMO DE NORMALIZAÇÃO OU EQUIVALENTE;MICRO OU PEQUENO;;NÃO</v>
      </c>
      <c r="G2206" s="616" t="s">
        <v>1567</v>
      </c>
      <c r="H2206" s="617" t="str">
        <f t="shared" si="69"/>
        <v>O CAMPO A.8 NÃO PODE SER PREENCHIDO SE A INFORMAÇÃO DO CAMPO A.7 FOR DIFERENTE DE"EMPRESA BRASILEIRA".</v>
      </c>
    </row>
    <row r="2207" spans="1:8" ht="12" x14ac:dyDescent="0.3">
      <c r="A2207" s="614" t="s">
        <v>2045</v>
      </c>
      <c r="B2207" s="614" t="s">
        <v>254</v>
      </c>
      <c r="C2207" s="614" t="s">
        <v>261</v>
      </c>
      <c r="D2207" s="614" t="s">
        <v>2354</v>
      </c>
      <c r="E2207" s="614" t="s">
        <v>2354</v>
      </c>
      <c r="F2207" s="615" t="str">
        <f t="shared" si="68"/>
        <v>TIB - TREINAMENTO E AVALIAÇÃO DE CONFORMIDADE;ORGANISMO DE NORMALIZAÇÃO OU EQUIVALENTE;MICRO OU PEQUENO;;</v>
      </c>
      <c r="G2207" s="616" t="s">
        <v>1567</v>
      </c>
      <c r="H2207" s="617" t="str">
        <f t="shared" si="69"/>
        <v>O CAMPO A.8 NÃO PODE SER PREENCHIDO SE A INFORMAÇÃO DO CAMPO A.7 FOR DIFERENTE DE"EMPRESA BRASILEIRA".</v>
      </c>
    </row>
    <row r="2208" spans="1:8" ht="12" x14ac:dyDescent="0.3">
      <c r="A2208" s="614" t="s">
        <v>2045</v>
      </c>
      <c r="B2208" s="614" t="s">
        <v>254</v>
      </c>
      <c r="C2208" s="614" t="s">
        <v>243</v>
      </c>
      <c r="D2208" s="614" t="s">
        <v>250</v>
      </c>
      <c r="E2208" s="614" t="s">
        <v>3</v>
      </c>
      <c r="F2208" s="615" t="str">
        <f t="shared" si="68"/>
        <v>TIB - TREINAMENTO E AVALIAÇÃO DE CONFORMIDADE;ORGANISMO DE NORMALIZAÇÃO OU EQUIVALENTE;MÉDIO;PÚBLICA;SIM</v>
      </c>
      <c r="G2208" s="616" t="s">
        <v>1567</v>
      </c>
      <c r="H2208" s="617" t="str">
        <f t="shared" si="69"/>
        <v>O CAMPO A.8 NÃO PODE SER PREENCHIDO SE A INFORMAÇÃO DO CAMPO A.7 FOR DIFERENTE DE"EMPRESA BRASILEIRA".</v>
      </c>
    </row>
    <row r="2209" spans="1:8" ht="12" x14ac:dyDescent="0.3">
      <c r="A2209" s="614" t="s">
        <v>2045</v>
      </c>
      <c r="B2209" s="614" t="s">
        <v>254</v>
      </c>
      <c r="C2209" s="614" t="s">
        <v>243</v>
      </c>
      <c r="D2209" s="614" t="s">
        <v>250</v>
      </c>
      <c r="E2209" s="614" t="s">
        <v>4</v>
      </c>
      <c r="F2209" s="615" t="str">
        <f t="shared" si="68"/>
        <v>TIB - TREINAMENTO E AVALIAÇÃO DE CONFORMIDADE;ORGANISMO DE NORMALIZAÇÃO OU EQUIVALENTE;MÉDIO;PÚBLICA;NÃO</v>
      </c>
      <c r="G2209" s="616" t="s">
        <v>1567</v>
      </c>
      <c r="H2209" s="617" t="str">
        <f t="shared" si="69"/>
        <v>O CAMPO A.8 NÃO PODE SER PREENCHIDO SE A INFORMAÇÃO DO CAMPO A.7 FOR DIFERENTE DE"EMPRESA BRASILEIRA".</v>
      </c>
    </row>
    <row r="2210" spans="1:8" ht="12" x14ac:dyDescent="0.3">
      <c r="A2210" s="614" t="s">
        <v>2045</v>
      </c>
      <c r="B2210" s="614" t="s">
        <v>254</v>
      </c>
      <c r="C2210" s="614" t="s">
        <v>243</v>
      </c>
      <c r="D2210" s="614" t="s">
        <v>250</v>
      </c>
      <c r="E2210" s="614" t="s">
        <v>2354</v>
      </c>
      <c r="F2210" s="615" t="str">
        <f t="shared" si="68"/>
        <v>TIB - TREINAMENTO E AVALIAÇÃO DE CONFORMIDADE;ORGANISMO DE NORMALIZAÇÃO OU EQUIVALENTE;MÉDIO;PÚBLICA;</v>
      </c>
      <c r="G2210" s="616" t="s">
        <v>1567</v>
      </c>
      <c r="H2210" s="617" t="str">
        <f t="shared" si="69"/>
        <v>O CAMPO A.8 NÃO PODE SER PREENCHIDO SE A INFORMAÇÃO DO CAMPO A.7 FOR DIFERENTE DE"EMPRESA BRASILEIRA".</v>
      </c>
    </row>
    <row r="2211" spans="1:8" ht="12" x14ac:dyDescent="0.3">
      <c r="A2211" s="614" t="s">
        <v>2045</v>
      </c>
      <c r="B2211" s="614" t="s">
        <v>254</v>
      </c>
      <c r="C2211" s="614" t="s">
        <v>243</v>
      </c>
      <c r="D2211" s="614" t="s">
        <v>251</v>
      </c>
      <c r="E2211" s="614" t="s">
        <v>3</v>
      </c>
      <c r="F2211" s="615" t="str">
        <f t="shared" si="68"/>
        <v>TIB - TREINAMENTO E AVALIAÇÃO DE CONFORMIDADE;ORGANISMO DE NORMALIZAÇÃO OU EQUIVALENTE;MÉDIO;PRIVADA;SIM</v>
      </c>
      <c r="G2211" s="616" t="s">
        <v>1567</v>
      </c>
      <c r="H2211" s="617" t="str">
        <f t="shared" si="69"/>
        <v>O CAMPO A.8 NÃO PODE SER PREENCHIDO SE A INFORMAÇÃO DO CAMPO A.7 FOR DIFERENTE DE"EMPRESA BRASILEIRA".</v>
      </c>
    </row>
    <row r="2212" spans="1:8" ht="12" x14ac:dyDescent="0.3">
      <c r="A2212" s="614" t="s">
        <v>2045</v>
      </c>
      <c r="B2212" s="614" t="s">
        <v>254</v>
      </c>
      <c r="C2212" s="614" t="s">
        <v>243</v>
      </c>
      <c r="D2212" s="614" t="s">
        <v>251</v>
      </c>
      <c r="E2212" s="614" t="s">
        <v>4</v>
      </c>
      <c r="F2212" s="615" t="str">
        <f t="shared" si="68"/>
        <v>TIB - TREINAMENTO E AVALIAÇÃO DE CONFORMIDADE;ORGANISMO DE NORMALIZAÇÃO OU EQUIVALENTE;MÉDIO;PRIVADA;NÃO</v>
      </c>
      <c r="G2212" s="616" t="s">
        <v>1567</v>
      </c>
      <c r="H2212" s="617" t="str">
        <f t="shared" si="69"/>
        <v>O CAMPO A.8 NÃO PODE SER PREENCHIDO SE A INFORMAÇÃO DO CAMPO A.7 FOR DIFERENTE DE"EMPRESA BRASILEIRA".</v>
      </c>
    </row>
    <row r="2213" spans="1:8" ht="12" x14ac:dyDescent="0.3">
      <c r="A2213" s="614" t="s">
        <v>2045</v>
      </c>
      <c r="B2213" s="614" t="s">
        <v>254</v>
      </c>
      <c r="C2213" s="614" t="s">
        <v>243</v>
      </c>
      <c r="D2213" s="614" t="s">
        <v>251</v>
      </c>
      <c r="E2213" s="614" t="s">
        <v>2354</v>
      </c>
      <c r="F2213" s="615" t="str">
        <f t="shared" si="68"/>
        <v>TIB - TREINAMENTO E AVALIAÇÃO DE CONFORMIDADE;ORGANISMO DE NORMALIZAÇÃO OU EQUIVALENTE;MÉDIO;PRIVADA;</v>
      </c>
      <c r="G2213" s="616" t="s">
        <v>1567</v>
      </c>
      <c r="H2213" s="617" t="str">
        <f t="shared" si="69"/>
        <v>O CAMPO A.8 NÃO PODE SER PREENCHIDO SE A INFORMAÇÃO DO CAMPO A.7 FOR DIFERENTE DE"EMPRESA BRASILEIRA".</v>
      </c>
    </row>
    <row r="2214" spans="1:8" ht="12" x14ac:dyDescent="0.3">
      <c r="A2214" s="614" t="s">
        <v>2045</v>
      </c>
      <c r="B2214" s="614" t="s">
        <v>254</v>
      </c>
      <c r="C2214" s="614" t="s">
        <v>243</v>
      </c>
      <c r="D2214" s="614" t="s">
        <v>2354</v>
      </c>
      <c r="E2214" s="614" t="s">
        <v>3</v>
      </c>
      <c r="F2214" s="615" t="str">
        <f t="shared" si="68"/>
        <v>TIB - TREINAMENTO E AVALIAÇÃO DE CONFORMIDADE;ORGANISMO DE NORMALIZAÇÃO OU EQUIVALENTE;MÉDIO;;SIM</v>
      </c>
      <c r="G2214" s="616" t="s">
        <v>1567</v>
      </c>
      <c r="H2214" s="617" t="str">
        <f t="shared" si="69"/>
        <v>O CAMPO A.8 NÃO PODE SER PREENCHIDO SE A INFORMAÇÃO DO CAMPO A.7 FOR DIFERENTE DE"EMPRESA BRASILEIRA".</v>
      </c>
    </row>
    <row r="2215" spans="1:8" ht="12" x14ac:dyDescent="0.3">
      <c r="A2215" s="614" t="s">
        <v>2045</v>
      </c>
      <c r="B2215" s="614" t="s">
        <v>254</v>
      </c>
      <c r="C2215" s="614" t="s">
        <v>243</v>
      </c>
      <c r="D2215" s="614" t="s">
        <v>2354</v>
      </c>
      <c r="E2215" s="614" t="s">
        <v>4</v>
      </c>
      <c r="F2215" s="615" t="str">
        <f t="shared" si="68"/>
        <v>TIB - TREINAMENTO E AVALIAÇÃO DE CONFORMIDADE;ORGANISMO DE NORMALIZAÇÃO OU EQUIVALENTE;MÉDIO;;NÃO</v>
      </c>
      <c r="G2215" s="616" t="s">
        <v>1567</v>
      </c>
      <c r="H2215" s="617" t="str">
        <f t="shared" si="69"/>
        <v>O CAMPO A.8 NÃO PODE SER PREENCHIDO SE A INFORMAÇÃO DO CAMPO A.7 FOR DIFERENTE DE"EMPRESA BRASILEIRA".</v>
      </c>
    </row>
    <row r="2216" spans="1:8" ht="12" x14ac:dyDescent="0.3">
      <c r="A2216" s="614" t="s">
        <v>2045</v>
      </c>
      <c r="B2216" s="614" t="s">
        <v>254</v>
      </c>
      <c r="C2216" s="614" t="s">
        <v>243</v>
      </c>
      <c r="D2216" s="614" t="s">
        <v>2354</v>
      </c>
      <c r="E2216" s="614" t="s">
        <v>2354</v>
      </c>
      <c r="F2216" s="615" t="str">
        <f t="shared" si="68"/>
        <v>TIB - TREINAMENTO E AVALIAÇÃO DE CONFORMIDADE;ORGANISMO DE NORMALIZAÇÃO OU EQUIVALENTE;MÉDIO;;</v>
      </c>
      <c r="G2216" s="616" t="s">
        <v>1567</v>
      </c>
      <c r="H2216" s="617" t="str">
        <f t="shared" si="69"/>
        <v>O CAMPO A.8 NÃO PODE SER PREENCHIDO SE A INFORMAÇÃO DO CAMPO A.7 FOR DIFERENTE DE"EMPRESA BRASILEIRA".</v>
      </c>
    </row>
    <row r="2217" spans="1:8" ht="12" x14ac:dyDescent="0.3">
      <c r="A2217" s="614" t="s">
        <v>2045</v>
      </c>
      <c r="B2217" s="614" t="s">
        <v>254</v>
      </c>
      <c r="C2217" s="614" t="s">
        <v>244</v>
      </c>
      <c r="D2217" s="614" t="s">
        <v>250</v>
      </c>
      <c r="E2217" s="614" t="s">
        <v>3</v>
      </c>
      <c r="F2217" s="615" t="str">
        <f t="shared" si="68"/>
        <v>TIB - TREINAMENTO E AVALIAÇÃO DE CONFORMIDADE;ORGANISMO DE NORMALIZAÇÃO OU EQUIVALENTE;GRANDE;PÚBLICA;SIM</v>
      </c>
      <c r="G2217" s="616" t="s">
        <v>1567</v>
      </c>
      <c r="H2217" s="617" t="str">
        <f t="shared" si="69"/>
        <v>O CAMPO A.8 NÃO PODE SER PREENCHIDO SE A INFORMAÇÃO DO CAMPO A.7 FOR DIFERENTE DE"EMPRESA BRASILEIRA".</v>
      </c>
    </row>
    <row r="2218" spans="1:8" ht="12" x14ac:dyDescent="0.3">
      <c r="A2218" s="614" t="s">
        <v>2045</v>
      </c>
      <c r="B2218" s="614" t="s">
        <v>254</v>
      </c>
      <c r="C2218" s="614" t="s">
        <v>244</v>
      </c>
      <c r="D2218" s="614" t="s">
        <v>250</v>
      </c>
      <c r="E2218" s="614" t="s">
        <v>4</v>
      </c>
      <c r="F2218" s="615" t="str">
        <f t="shared" si="68"/>
        <v>TIB - TREINAMENTO E AVALIAÇÃO DE CONFORMIDADE;ORGANISMO DE NORMALIZAÇÃO OU EQUIVALENTE;GRANDE;PÚBLICA;NÃO</v>
      </c>
      <c r="G2218" s="616" t="s">
        <v>1567</v>
      </c>
      <c r="H2218" s="617" t="str">
        <f t="shared" si="69"/>
        <v>O CAMPO A.8 NÃO PODE SER PREENCHIDO SE A INFORMAÇÃO DO CAMPO A.7 FOR DIFERENTE DE"EMPRESA BRASILEIRA".</v>
      </c>
    </row>
    <row r="2219" spans="1:8" ht="12" x14ac:dyDescent="0.3">
      <c r="A2219" s="614" t="s">
        <v>2045</v>
      </c>
      <c r="B2219" s="614" t="s">
        <v>254</v>
      </c>
      <c r="C2219" s="614" t="s">
        <v>244</v>
      </c>
      <c r="D2219" s="614" t="s">
        <v>250</v>
      </c>
      <c r="E2219" s="614" t="s">
        <v>2354</v>
      </c>
      <c r="F2219" s="615" t="str">
        <f t="shared" si="68"/>
        <v>TIB - TREINAMENTO E AVALIAÇÃO DE CONFORMIDADE;ORGANISMO DE NORMALIZAÇÃO OU EQUIVALENTE;GRANDE;PÚBLICA;</v>
      </c>
      <c r="G2219" s="616" t="s">
        <v>1567</v>
      </c>
      <c r="H2219" s="617" t="str">
        <f t="shared" si="69"/>
        <v>O CAMPO A.8 NÃO PODE SER PREENCHIDO SE A INFORMAÇÃO DO CAMPO A.7 FOR DIFERENTE DE"EMPRESA BRASILEIRA".</v>
      </c>
    </row>
    <row r="2220" spans="1:8" ht="12" x14ac:dyDescent="0.3">
      <c r="A2220" s="614" t="s">
        <v>2045</v>
      </c>
      <c r="B2220" s="614" t="s">
        <v>254</v>
      </c>
      <c r="C2220" s="614" t="s">
        <v>244</v>
      </c>
      <c r="D2220" s="614" t="s">
        <v>251</v>
      </c>
      <c r="E2220" s="614" t="s">
        <v>3</v>
      </c>
      <c r="F2220" s="615" t="str">
        <f t="shared" si="68"/>
        <v>TIB - TREINAMENTO E AVALIAÇÃO DE CONFORMIDADE;ORGANISMO DE NORMALIZAÇÃO OU EQUIVALENTE;GRANDE;PRIVADA;SIM</v>
      </c>
      <c r="G2220" s="616" t="s">
        <v>1567</v>
      </c>
      <c r="H2220" s="617" t="str">
        <f t="shared" si="69"/>
        <v>O CAMPO A.8 NÃO PODE SER PREENCHIDO SE A INFORMAÇÃO DO CAMPO A.7 FOR DIFERENTE DE"EMPRESA BRASILEIRA".</v>
      </c>
    </row>
    <row r="2221" spans="1:8" ht="12" x14ac:dyDescent="0.3">
      <c r="A2221" s="614" t="s">
        <v>2045</v>
      </c>
      <c r="B2221" s="614" t="s">
        <v>254</v>
      </c>
      <c r="C2221" s="614" t="s">
        <v>244</v>
      </c>
      <c r="D2221" s="614" t="s">
        <v>251</v>
      </c>
      <c r="E2221" s="614" t="s">
        <v>4</v>
      </c>
      <c r="F2221" s="615" t="str">
        <f t="shared" si="68"/>
        <v>TIB - TREINAMENTO E AVALIAÇÃO DE CONFORMIDADE;ORGANISMO DE NORMALIZAÇÃO OU EQUIVALENTE;GRANDE;PRIVADA;NÃO</v>
      </c>
      <c r="G2221" s="616" t="s">
        <v>1567</v>
      </c>
      <c r="H2221" s="617" t="str">
        <f t="shared" si="69"/>
        <v>O CAMPO A.8 NÃO PODE SER PREENCHIDO SE A INFORMAÇÃO DO CAMPO A.7 FOR DIFERENTE DE"EMPRESA BRASILEIRA".</v>
      </c>
    </row>
    <row r="2222" spans="1:8" ht="12" x14ac:dyDescent="0.3">
      <c r="A2222" s="614" t="s">
        <v>2045</v>
      </c>
      <c r="B2222" s="614" t="s">
        <v>254</v>
      </c>
      <c r="C2222" s="614" t="s">
        <v>244</v>
      </c>
      <c r="D2222" s="614" t="s">
        <v>251</v>
      </c>
      <c r="E2222" s="614" t="s">
        <v>2354</v>
      </c>
      <c r="F2222" s="615" t="str">
        <f t="shared" si="68"/>
        <v>TIB - TREINAMENTO E AVALIAÇÃO DE CONFORMIDADE;ORGANISMO DE NORMALIZAÇÃO OU EQUIVALENTE;GRANDE;PRIVADA;</v>
      </c>
      <c r="G2222" s="616" t="s">
        <v>1567</v>
      </c>
      <c r="H2222" s="617" t="str">
        <f t="shared" si="69"/>
        <v>O CAMPO A.8 NÃO PODE SER PREENCHIDO SE A INFORMAÇÃO DO CAMPO A.7 FOR DIFERENTE DE"EMPRESA BRASILEIRA".</v>
      </c>
    </row>
    <row r="2223" spans="1:8" ht="12" x14ac:dyDescent="0.3">
      <c r="A2223" s="614" t="s">
        <v>2045</v>
      </c>
      <c r="B2223" s="614" t="s">
        <v>254</v>
      </c>
      <c r="C2223" s="614" t="s">
        <v>244</v>
      </c>
      <c r="D2223" s="614" t="s">
        <v>2354</v>
      </c>
      <c r="E2223" s="614" t="s">
        <v>3</v>
      </c>
      <c r="F2223" s="615" t="str">
        <f t="shared" si="68"/>
        <v>TIB - TREINAMENTO E AVALIAÇÃO DE CONFORMIDADE;ORGANISMO DE NORMALIZAÇÃO OU EQUIVALENTE;GRANDE;;SIM</v>
      </c>
      <c r="G2223" s="616" t="s">
        <v>1567</v>
      </c>
      <c r="H2223" s="617" t="str">
        <f t="shared" si="69"/>
        <v>O CAMPO A.8 NÃO PODE SER PREENCHIDO SE A INFORMAÇÃO DO CAMPO A.7 FOR DIFERENTE DE"EMPRESA BRASILEIRA".</v>
      </c>
    </row>
    <row r="2224" spans="1:8" ht="12" x14ac:dyDescent="0.3">
      <c r="A2224" s="614" t="s">
        <v>2045</v>
      </c>
      <c r="B2224" s="614" t="s">
        <v>254</v>
      </c>
      <c r="C2224" s="614" t="s">
        <v>244</v>
      </c>
      <c r="D2224" s="614" t="s">
        <v>2354</v>
      </c>
      <c r="E2224" s="614" t="s">
        <v>4</v>
      </c>
      <c r="F2224" s="615" t="str">
        <f t="shared" si="68"/>
        <v>TIB - TREINAMENTO E AVALIAÇÃO DE CONFORMIDADE;ORGANISMO DE NORMALIZAÇÃO OU EQUIVALENTE;GRANDE;;NÃO</v>
      </c>
      <c r="G2224" s="616" t="s">
        <v>1567</v>
      </c>
      <c r="H2224" s="617" t="str">
        <f t="shared" si="69"/>
        <v>O CAMPO A.8 NÃO PODE SER PREENCHIDO SE A INFORMAÇÃO DO CAMPO A.7 FOR DIFERENTE DE"EMPRESA BRASILEIRA".</v>
      </c>
    </row>
    <row r="2225" spans="1:8" ht="12" x14ac:dyDescent="0.3">
      <c r="A2225" s="614" t="s">
        <v>2045</v>
      </c>
      <c r="B2225" s="614" t="s">
        <v>254</v>
      </c>
      <c r="C2225" s="614" t="s">
        <v>244</v>
      </c>
      <c r="D2225" s="614" t="s">
        <v>2354</v>
      </c>
      <c r="E2225" s="614" t="s">
        <v>2354</v>
      </c>
      <c r="F2225" s="615" t="str">
        <f t="shared" si="68"/>
        <v>TIB - TREINAMENTO E AVALIAÇÃO DE CONFORMIDADE;ORGANISMO DE NORMALIZAÇÃO OU EQUIVALENTE;GRANDE;;</v>
      </c>
      <c r="G2225" s="616" t="s">
        <v>1567</v>
      </c>
      <c r="H2225" s="617" t="str">
        <f t="shared" si="69"/>
        <v>O CAMPO A.8 NÃO PODE SER PREENCHIDO SE A INFORMAÇÃO DO CAMPO A.7 FOR DIFERENTE DE"EMPRESA BRASILEIRA".</v>
      </c>
    </row>
    <row r="2226" spans="1:8" ht="12" x14ac:dyDescent="0.3">
      <c r="A2226" s="614" t="s">
        <v>2045</v>
      </c>
      <c r="B2226" s="614" t="s">
        <v>254</v>
      </c>
      <c r="C2226" s="614" t="s">
        <v>2354</v>
      </c>
      <c r="D2226" s="614" t="s">
        <v>250</v>
      </c>
      <c r="E2226" s="614" t="s">
        <v>3</v>
      </c>
      <c r="F2226" s="615" t="str">
        <f t="shared" si="68"/>
        <v>TIB - TREINAMENTO E AVALIAÇÃO DE CONFORMIDADE;ORGANISMO DE NORMALIZAÇÃO OU EQUIVALENTE;;PÚBLICA;SIM</v>
      </c>
      <c r="G2226" s="616" t="s">
        <v>1567</v>
      </c>
      <c r="H2226" s="617" t="str">
        <f t="shared" si="69"/>
        <v>O CAMPO A.10 NÃO PODE SER PREENCHIDO SE A INFORMAÇÃO DO CAMPO A.7 FOR DIFERENTE DE"INSTITUIÇÃO CREDENCIADA".</v>
      </c>
    </row>
    <row r="2227" spans="1:8" ht="12" x14ac:dyDescent="0.3">
      <c r="A2227" s="614" t="s">
        <v>2045</v>
      </c>
      <c r="B2227" s="614" t="s">
        <v>254</v>
      </c>
      <c r="C2227" s="614" t="s">
        <v>2354</v>
      </c>
      <c r="D2227" s="614" t="s">
        <v>250</v>
      </c>
      <c r="E2227" s="614" t="s">
        <v>4</v>
      </c>
      <c r="F2227" s="615" t="str">
        <f t="shared" si="68"/>
        <v>TIB - TREINAMENTO E AVALIAÇÃO DE CONFORMIDADE;ORGANISMO DE NORMALIZAÇÃO OU EQUIVALENTE;;PÚBLICA;NÃO</v>
      </c>
      <c r="G2227" s="616" t="s">
        <v>1567</v>
      </c>
      <c r="H2227" s="617" t="str">
        <f t="shared" si="69"/>
        <v>O CAMPO A.10 NÃO PODE SER PREENCHIDO SE A INFORMAÇÃO DO CAMPO A.7 FOR DIFERENTE DE"INSTITUIÇÃO CREDENCIADA".</v>
      </c>
    </row>
    <row r="2228" spans="1:8" ht="12" x14ac:dyDescent="0.3">
      <c r="A2228" s="614" t="s">
        <v>2045</v>
      </c>
      <c r="B2228" s="614" t="s">
        <v>254</v>
      </c>
      <c r="C2228" s="614" t="s">
        <v>2354</v>
      </c>
      <c r="D2228" s="614" t="s">
        <v>250</v>
      </c>
      <c r="E2228" s="614" t="s">
        <v>2354</v>
      </c>
      <c r="F2228" s="615" t="str">
        <f t="shared" si="68"/>
        <v>TIB - TREINAMENTO E AVALIAÇÃO DE CONFORMIDADE;ORGANISMO DE NORMALIZAÇÃO OU EQUIVALENTE;;PÚBLICA;</v>
      </c>
      <c r="G2228" s="616" t="s">
        <v>1567</v>
      </c>
      <c r="H2228" s="617" t="str">
        <f t="shared" si="69"/>
        <v>O CAMPO A.10 NÃO PODE SER PREENCHIDO SE A INFORMAÇÃO DO CAMPO A.7 FOR DIFERENTE DE"INSTITUIÇÃO CREDENCIADA".</v>
      </c>
    </row>
    <row r="2229" spans="1:8" ht="12" x14ac:dyDescent="0.3">
      <c r="A2229" s="614" t="s">
        <v>2045</v>
      </c>
      <c r="B2229" s="614" t="s">
        <v>254</v>
      </c>
      <c r="C2229" s="614" t="s">
        <v>2354</v>
      </c>
      <c r="D2229" s="614" t="s">
        <v>251</v>
      </c>
      <c r="E2229" s="614" t="s">
        <v>3</v>
      </c>
      <c r="F2229" s="615" t="str">
        <f t="shared" si="68"/>
        <v>TIB - TREINAMENTO E AVALIAÇÃO DE CONFORMIDADE;ORGANISMO DE NORMALIZAÇÃO OU EQUIVALENTE;;PRIVADA;SIM</v>
      </c>
      <c r="G2229" s="616" t="s">
        <v>1567</v>
      </c>
      <c r="H2229" s="617" t="str">
        <f t="shared" si="69"/>
        <v>O CAMPO A.10 NÃO PODE SER PREENCHIDO SE A INFORMAÇÃO DO CAMPO A.7 FOR DIFERENTE DE"INSTITUIÇÃO CREDENCIADA".</v>
      </c>
    </row>
    <row r="2230" spans="1:8" ht="12" x14ac:dyDescent="0.3">
      <c r="A2230" s="614" t="s">
        <v>2045</v>
      </c>
      <c r="B2230" s="614" t="s">
        <v>254</v>
      </c>
      <c r="C2230" s="614" t="s">
        <v>2354</v>
      </c>
      <c r="D2230" s="614" t="s">
        <v>251</v>
      </c>
      <c r="E2230" s="614" t="s">
        <v>4</v>
      </c>
      <c r="F2230" s="615" t="str">
        <f t="shared" si="68"/>
        <v>TIB - TREINAMENTO E AVALIAÇÃO DE CONFORMIDADE;ORGANISMO DE NORMALIZAÇÃO OU EQUIVALENTE;;PRIVADA;NÃO</v>
      </c>
      <c r="G2230" s="616" t="s">
        <v>1567</v>
      </c>
      <c r="H2230" s="617" t="str">
        <f t="shared" si="69"/>
        <v>O CAMPO A.10 NÃO PODE SER PREENCHIDO SE A INFORMAÇÃO DO CAMPO A.7 FOR DIFERENTE DE"INSTITUIÇÃO CREDENCIADA".</v>
      </c>
    </row>
    <row r="2231" spans="1:8" ht="12" x14ac:dyDescent="0.3">
      <c r="A2231" s="614" t="s">
        <v>2045</v>
      </c>
      <c r="B2231" s="614" t="s">
        <v>254</v>
      </c>
      <c r="C2231" s="614" t="s">
        <v>2354</v>
      </c>
      <c r="D2231" s="614" t="s">
        <v>251</v>
      </c>
      <c r="E2231" s="614" t="s">
        <v>2354</v>
      </c>
      <c r="F2231" s="615" t="str">
        <f t="shared" si="68"/>
        <v>TIB - TREINAMENTO E AVALIAÇÃO DE CONFORMIDADE;ORGANISMO DE NORMALIZAÇÃO OU EQUIVALENTE;;PRIVADA;</v>
      </c>
      <c r="G2231" s="616" t="s">
        <v>1567</v>
      </c>
      <c r="H2231" s="617" t="str">
        <f t="shared" si="69"/>
        <v>O CAMPO A.10 NÃO PODE SER PREENCHIDO SE A INFORMAÇÃO DO CAMPO A.7 FOR DIFERENTE DE"INSTITUIÇÃO CREDENCIADA".</v>
      </c>
    </row>
    <row r="2232" spans="1:8" ht="12" x14ac:dyDescent="0.3">
      <c r="A2232" s="614" t="s">
        <v>2045</v>
      </c>
      <c r="B2232" s="614" t="s">
        <v>254</v>
      </c>
      <c r="C2232" s="614" t="s">
        <v>2354</v>
      </c>
      <c r="D2232" s="614" t="s">
        <v>2354</v>
      </c>
      <c r="E2232" s="614" t="s">
        <v>3</v>
      </c>
      <c r="F2232" s="615" t="str">
        <f t="shared" si="68"/>
        <v>TIB - TREINAMENTO E AVALIAÇÃO DE CONFORMIDADE;ORGANISMO DE NORMALIZAÇÃO OU EQUIVALENTE;;;SIM</v>
      </c>
      <c r="G2232" s="616" t="s">
        <v>1567</v>
      </c>
      <c r="H2232" s="617" t="str">
        <f t="shared" si="69"/>
        <v>O CAMPO A.11 NÃO PODE SER PREENCHIDO SE A INFORMAÇÃO DO CAMPO A.7 FOR DIFERENTE DE"INSTITUIÇÃO CREDENCIADA" OU SE A INFIRMAÇÃO DO CAMPO A.10 FOR DIFERENTE DE "PRIVADA".</v>
      </c>
    </row>
    <row r="2233" spans="1:8" ht="12" x14ac:dyDescent="0.3">
      <c r="A2233" s="614" t="s">
        <v>2045</v>
      </c>
      <c r="B2233" s="614" t="s">
        <v>254</v>
      </c>
      <c r="C2233" s="614" t="s">
        <v>2354</v>
      </c>
      <c r="D2233" s="614" t="s">
        <v>2354</v>
      </c>
      <c r="E2233" s="614" t="s">
        <v>4</v>
      </c>
      <c r="F2233" s="615" t="str">
        <f t="shared" si="68"/>
        <v>TIB - TREINAMENTO E AVALIAÇÃO DE CONFORMIDADE;ORGANISMO DE NORMALIZAÇÃO OU EQUIVALENTE;;;NÃO</v>
      </c>
      <c r="G2233" s="616" t="s">
        <v>1567</v>
      </c>
      <c r="H2233" s="617" t="str">
        <f t="shared" si="69"/>
        <v>O CAMPO A.11 NÃO PODE SER PREENCHIDO SE A INFORMAÇÃO DO CAMPO A.7 FOR DIFERENTE DE"INSTITUIÇÃO CREDENCIADA" OU SE A INFIRMAÇÃO DO CAMPO A.10 FOR DIFERENTE DE "PRIVADA".</v>
      </c>
    </row>
    <row r="2234" spans="1:8" ht="12" x14ac:dyDescent="0.3">
      <c r="A2234" s="614" t="s">
        <v>2045</v>
      </c>
      <c r="B2234" s="614" t="s">
        <v>254</v>
      </c>
      <c r="C2234" s="614" t="s">
        <v>2354</v>
      </c>
      <c r="D2234" s="614" t="s">
        <v>2354</v>
      </c>
      <c r="E2234" s="614" t="s">
        <v>2354</v>
      </c>
      <c r="F2234" s="615" t="str">
        <f t="shared" si="68"/>
        <v>TIB - TREINAMENTO E AVALIAÇÃO DE CONFORMIDADE;ORGANISMO DE NORMALIZAÇÃO OU EQUIVALENTE;;;</v>
      </c>
      <c r="G2234" s="616" t="s">
        <v>1567</v>
      </c>
      <c r="H2234" s="617" t="str">
        <f t="shared" si="69"/>
        <v>O EXECUTOR INFORMADO NÃO PODE EXECUTAR PROJETOS OU PROGRAMAS COM A QUALIFICAÇÃO SELECIONADA</v>
      </c>
    </row>
    <row r="2235" spans="1:8" ht="12" x14ac:dyDescent="0.3">
      <c r="A2235" s="614" t="s">
        <v>253</v>
      </c>
      <c r="B2235" s="614" t="s">
        <v>254</v>
      </c>
      <c r="C2235" s="614" t="s">
        <v>261</v>
      </c>
      <c r="D2235" s="614" t="s">
        <v>250</v>
      </c>
      <c r="E2235" s="614" t="s">
        <v>3</v>
      </c>
      <c r="F2235" s="615" t="str">
        <f t="shared" si="68"/>
        <v>ENGENHARIA BÁSICA NÃO ROTINEIRA;ORGANISMO DE NORMALIZAÇÃO OU EQUIVALENTE;MICRO OU PEQUENO;PÚBLICA;SIM</v>
      </c>
      <c r="G2235" s="616" t="s">
        <v>1567</v>
      </c>
      <c r="H2235" s="617" t="str">
        <f t="shared" si="69"/>
        <v>O CAMPO A.8 NÃO PODE SER PREENCHIDO SE A INFORMAÇÃO DO CAMPO A.7 FOR DIFERENTE DE"EMPRESA BRASILEIRA".</v>
      </c>
    </row>
    <row r="2236" spans="1:8" ht="12" x14ac:dyDescent="0.3">
      <c r="A2236" s="614" t="s">
        <v>253</v>
      </c>
      <c r="B2236" s="614" t="s">
        <v>254</v>
      </c>
      <c r="C2236" s="614" t="s">
        <v>261</v>
      </c>
      <c r="D2236" s="614" t="s">
        <v>250</v>
      </c>
      <c r="E2236" s="614" t="s">
        <v>4</v>
      </c>
      <c r="F2236" s="615" t="str">
        <f t="shared" si="68"/>
        <v>ENGENHARIA BÁSICA NÃO ROTINEIRA;ORGANISMO DE NORMALIZAÇÃO OU EQUIVALENTE;MICRO OU PEQUENO;PÚBLICA;NÃO</v>
      </c>
      <c r="G2236" s="616" t="s">
        <v>1567</v>
      </c>
      <c r="H2236" s="617" t="str">
        <f t="shared" si="69"/>
        <v>O CAMPO A.8 NÃO PODE SER PREENCHIDO SE A INFORMAÇÃO DO CAMPO A.7 FOR DIFERENTE DE"EMPRESA BRASILEIRA".</v>
      </c>
    </row>
    <row r="2237" spans="1:8" ht="12" x14ac:dyDescent="0.3">
      <c r="A2237" s="614" t="s">
        <v>253</v>
      </c>
      <c r="B2237" s="614" t="s">
        <v>254</v>
      </c>
      <c r="C2237" s="614" t="s">
        <v>261</v>
      </c>
      <c r="D2237" s="614" t="s">
        <v>250</v>
      </c>
      <c r="E2237" s="614" t="s">
        <v>2354</v>
      </c>
      <c r="F2237" s="615" t="str">
        <f t="shared" si="68"/>
        <v>ENGENHARIA BÁSICA NÃO ROTINEIRA;ORGANISMO DE NORMALIZAÇÃO OU EQUIVALENTE;MICRO OU PEQUENO;PÚBLICA;</v>
      </c>
      <c r="G2237" s="616" t="s">
        <v>1567</v>
      </c>
      <c r="H2237" s="617" t="str">
        <f t="shared" si="69"/>
        <v>O CAMPO A.8 NÃO PODE SER PREENCHIDO SE A INFORMAÇÃO DO CAMPO A.7 FOR DIFERENTE DE"EMPRESA BRASILEIRA".</v>
      </c>
    </row>
    <row r="2238" spans="1:8" ht="12" x14ac:dyDescent="0.3">
      <c r="A2238" s="614" t="s">
        <v>253</v>
      </c>
      <c r="B2238" s="614" t="s">
        <v>254</v>
      </c>
      <c r="C2238" s="614" t="s">
        <v>261</v>
      </c>
      <c r="D2238" s="614" t="s">
        <v>251</v>
      </c>
      <c r="E2238" s="614" t="s">
        <v>3</v>
      </c>
      <c r="F2238" s="615" t="str">
        <f t="shared" si="68"/>
        <v>ENGENHARIA BÁSICA NÃO ROTINEIRA;ORGANISMO DE NORMALIZAÇÃO OU EQUIVALENTE;MICRO OU PEQUENO;PRIVADA;SIM</v>
      </c>
      <c r="G2238" s="616" t="s">
        <v>1567</v>
      </c>
      <c r="H2238" s="617" t="str">
        <f t="shared" si="69"/>
        <v>O CAMPO A.8 NÃO PODE SER PREENCHIDO SE A INFORMAÇÃO DO CAMPO A.7 FOR DIFERENTE DE"EMPRESA BRASILEIRA".</v>
      </c>
    </row>
    <row r="2239" spans="1:8" ht="12" x14ac:dyDescent="0.3">
      <c r="A2239" s="614" t="s">
        <v>253</v>
      </c>
      <c r="B2239" s="614" t="s">
        <v>254</v>
      </c>
      <c r="C2239" s="614" t="s">
        <v>261</v>
      </c>
      <c r="D2239" s="614" t="s">
        <v>251</v>
      </c>
      <c r="E2239" s="614" t="s">
        <v>4</v>
      </c>
      <c r="F2239" s="615" t="str">
        <f t="shared" si="68"/>
        <v>ENGENHARIA BÁSICA NÃO ROTINEIRA;ORGANISMO DE NORMALIZAÇÃO OU EQUIVALENTE;MICRO OU PEQUENO;PRIVADA;NÃO</v>
      </c>
      <c r="G2239" s="616" t="s">
        <v>1567</v>
      </c>
      <c r="H2239" s="617" t="str">
        <f t="shared" si="69"/>
        <v>O CAMPO A.8 NÃO PODE SER PREENCHIDO SE A INFORMAÇÃO DO CAMPO A.7 FOR DIFERENTE DE"EMPRESA BRASILEIRA".</v>
      </c>
    </row>
    <row r="2240" spans="1:8" ht="12" x14ac:dyDescent="0.3">
      <c r="A2240" s="614" t="s">
        <v>253</v>
      </c>
      <c r="B2240" s="614" t="s">
        <v>254</v>
      </c>
      <c r="C2240" s="614" t="s">
        <v>261</v>
      </c>
      <c r="D2240" s="614" t="s">
        <v>251</v>
      </c>
      <c r="E2240" s="614" t="s">
        <v>2354</v>
      </c>
      <c r="F2240" s="615" t="str">
        <f t="shared" si="68"/>
        <v>ENGENHARIA BÁSICA NÃO ROTINEIRA;ORGANISMO DE NORMALIZAÇÃO OU EQUIVALENTE;MICRO OU PEQUENO;PRIVADA;</v>
      </c>
      <c r="G2240" s="616" t="s">
        <v>1567</v>
      </c>
      <c r="H2240" s="617" t="str">
        <f t="shared" si="69"/>
        <v>O CAMPO A.8 NÃO PODE SER PREENCHIDO SE A INFORMAÇÃO DO CAMPO A.7 FOR DIFERENTE DE"EMPRESA BRASILEIRA".</v>
      </c>
    </row>
    <row r="2241" spans="1:8" ht="12" x14ac:dyDescent="0.3">
      <c r="A2241" s="614" t="s">
        <v>253</v>
      </c>
      <c r="B2241" s="614" t="s">
        <v>254</v>
      </c>
      <c r="C2241" s="614" t="s">
        <v>261</v>
      </c>
      <c r="D2241" s="614" t="s">
        <v>2354</v>
      </c>
      <c r="E2241" s="614" t="s">
        <v>3</v>
      </c>
      <c r="F2241" s="615" t="str">
        <f t="shared" si="68"/>
        <v>ENGENHARIA BÁSICA NÃO ROTINEIRA;ORGANISMO DE NORMALIZAÇÃO OU EQUIVALENTE;MICRO OU PEQUENO;;SIM</v>
      </c>
      <c r="G2241" s="616" t="s">
        <v>1567</v>
      </c>
      <c r="H2241" s="617" t="str">
        <f t="shared" si="69"/>
        <v>O CAMPO A.8 NÃO PODE SER PREENCHIDO SE A INFORMAÇÃO DO CAMPO A.7 FOR DIFERENTE DE"EMPRESA BRASILEIRA".</v>
      </c>
    </row>
    <row r="2242" spans="1:8" ht="12" x14ac:dyDescent="0.3">
      <c r="A2242" s="614" t="s">
        <v>253</v>
      </c>
      <c r="B2242" s="614" t="s">
        <v>254</v>
      </c>
      <c r="C2242" s="614" t="s">
        <v>261</v>
      </c>
      <c r="D2242" s="614" t="s">
        <v>2354</v>
      </c>
      <c r="E2242" s="614" t="s">
        <v>4</v>
      </c>
      <c r="F2242" s="615" t="str">
        <f t="shared" si="68"/>
        <v>ENGENHARIA BÁSICA NÃO ROTINEIRA;ORGANISMO DE NORMALIZAÇÃO OU EQUIVALENTE;MICRO OU PEQUENO;;NÃO</v>
      </c>
      <c r="G2242" s="616" t="s">
        <v>1567</v>
      </c>
      <c r="H2242" s="617" t="str">
        <f t="shared" si="69"/>
        <v>O CAMPO A.8 NÃO PODE SER PREENCHIDO SE A INFORMAÇÃO DO CAMPO A.7 FOR DIFERENTE DE"EMPRESA BRASILEIRA".</v>
      </c>
    </row>
    <row r="2243" spans="1:8" ht="12" x14ac:dyDescent="0.3">
      <c r="A2243" s="614" t="s">
        <v>253</v>
      </c>
      <c r="B2243" s="614" t="s">
        <v>254</v>
      </c>
      <c r="C2243" s="614" t="s">
        <v>261</v>
      </c>
      <c r="D2243" s="614" t="s">
        <v>2354</v>
      </c>
      <c r="E2243" s="614" t="s">
        <v>2354</v>
      </c>
      <c r="F2243" s="615" t="str">
        <f t="shared" ref="F2243:F2306" si="70">CONCATENATE(A2243,";",B2243,";",C2243,";",D2243,";",E2243)</f>
        <v>ENGENHARIA BÁSICA NÃO ROTINEIRA;ORGANISMO DE NORMALIZAÇÃO OU EQUIVALENTE;MICRO OU PEQUENO;;</v>
      </c>
      <c r="G2243" s="616" t="s">
        <v>1567</v>
      </c>
      <c r="H2243" s="617" t="str">
        <f t="shared" ref="H2243:H2306" si="71">IF(AND(B2243=$J$7,C2243=""),$K$12,IF(AND(B2243&lt;&gt;$J$7,C2243&lt;&gt;""),$K$13,IF(AND(B2243=$J$5,D2243=""),$K$14,IF(AND(B2243&lt;&gt;$J$5,D2243&lt;&gt;""),$K$15,IF(AND(B2243=$J$5,D2243=$M$6,E2243=""),$K$16,IF(AND(OR(B2243&lt;&gt;$J$5,D2243&lt;&gt;$M$6),E2243&lt;&gt;""),$K$17,IF(G2243="N",$K$18,"")))))))</f>
        <v>O CAMPO A.8 NÃO PODE SER PREENCHIDO SE A INFORMAÇÃO DO CAMPO A.7 FOR DIFERENTE DE"EMPRESA BRASILEIRA".</v>
      </c>
    </row>
    <row r="2244" spans="1:8" ht="12" x14ac:dyDescent="0.3">
      <c r="A2244" s="614" t="s">
        <v>253</v>
      </c>
      <c r="B2244" s="614" t="s">
        <v>254</v>
      </c>
      <c r="C2244" s="614" t="s">
        <v>243</v>
      </c>
      <c r="D2244" s="614" t="s">
        <v>250</v>
      </c>
      <c r="E2244" s="614" t="s">
        <v>3</v>
      </c>
      <c r="F2244" s="615" t="str">
        <f t="shared" si="70"/>
        <v>ENGENHARIA BÁSICA NÃO ROTINEIRA;ORGANISMO DE NORMALIZAÇÃO OU EQUIVALENTE;MÉDIO;PÚBLICA;SIM</v>
      </c>
      <c r="G2244" s="616" t="s">
        <v>1567</v>
      </c>
      <c r="H2244" s="617" t="str">
        <f t="shared" si="71"/>
        <v>O CAMPO A.8 NÃO PODE SER PREENCHIDO SE A INFORMAÇÃO DO CAMPO A.7 FOR DIFERENTE DE"EMPRESA BRASILEIRA".</v>
      </c>
    </row>
    <row r="2245" spans="1:8" ht="12" x14ac:dyDescent="0.3">
      <c r="A2245" s="614" t="s">
        <v>253</v>
      </c>
      <c r="B2245" s="614" t="s">
        <v>254</v>
      </c>
      <c r="C2245" s="614" t="s">
        <v>243</v>
      </c>
      <c r="D2245" s="614" t="s">
        <v>250</v>
      </c>
      <c r="E2245" s="614" t="s">
        <v>4</v>
      </c>
      <c r="F2245" s="615" t="str">
        <f t="shared" si="70"/>
        <v>ENGENHARIA BÁSICA NÃO ROTINEIRA;ORGANISMO DE NORMALIZAÇÃO OU EQUIVALENTE;MÉDIO;PÚBLICA;NÃO</v>
      </c>
      <c r="G2245" s="616" t="s">
        <v>1567</v>
      </c>
      <c r="H2245" s="617" t="str">
        <f t="shared" si="71"/>
        <v>O CAMPO A.8 NÃO PODE SER PREENCHIDO SE A INFORMAÇÃO DO CAMPO A.7 FOR DIFERENTE DE"EMPRESA BRASILEIRA".</v>
      </c>
    </row>
    <row r="2246" spans="1:8" ht="12" x14ac:dyDescent="0.3">
      <c r="A2246" s="614" t="s">
        <v>253</v>
      </c>
      <c r="B2246" s="614" t="s">
        <v>254</v>
      </c>
      <c r="C2246" s="614" t="s">
        <v>243</v>
      </c>
      <c r="D2246" s="614" t="s">
        <v>250</v>
      </c>
      <c r="E2246" s="614" t="s">
        <v>2354</v>
      </c>
      <c r="F2246" s="615" t="str">
        <f t="shared" si="70"/>
        <v>ENGENHARIA BÁSICA NÃO ROTINEIRA;ORGANISMO DE NORMALIZAÇÃO OU EQUIVALENTE;MÉDIO;PÚBLICA;</v>
      </c>
      <c r="G2246" s="616" t="s">
        <v>1567</v>
      </c>
      <c r="H2246" s="617" t="str">
        <f t="shared" si="71"/>
        <v>O CAMPO A.8 NÃO PODE SER PREENCHIDO SE A INFORMAÇÃO DO CAMPO A.7 FOR DIFERENTE DE"EMPRESA BRASILEIRA".</v>
      </c>
    </row>
    <row r="2247" spans="1:8" ht="12" x14ac:dyDescent="0.3">
      <c r="A2247" s="614" t="s">
        <v>253</v>
      </c>
      <c r="B2247" s="614" t="s">
        <v>254</v>
      </c>
      <c r="C2247" s="614" t="s">
        <v>243</v>
      </c>
      <c r="D2247" s="614" t="s">
        <v>251</v>
      </c>
      <c r="E2247" s="614" t="s">
        <v>3</v>
      </c>
      <c r="F2247" s="615" t="str">
        <f t="shared" si="70"/>
        <v>ENGENHARIA BÁSICA NÃO ROTINEIRA;ORGANISMO DE NORMALIZAÇÃO OU EQUIVALENTE;MÉDIO;PRIVADA;SIM</v>
      </c>
      <c r="G2247" s="616" t="s">
        <v>1567</v>
      </c>
      <c r="H2247" s="617" t="str">
        <f t="shared" si="71"/>
        <v>O CAMPO A.8 NÃO PODE SER PREENCHIDO SE A INFORMAÇÃO DO CAMPO A.7 FOR DIFERENTE DE"EMPRESA BRASILEIRA".</v>
      </c>
    </row>
    <row r="2248" spans="1:8" ht="12" x14ac:dyDescent="0.3">
      <c r="A2248" s="614" t="s">
        <v>253</v>
      </c>
      <c r="B2248" s="614" t="s">
        <v>254</v>
      </c>
      <c r="C2248" s="614" t="s">
        <v>243</v>
      </c>
      <c r="D2248" s="614" t="s">
        <v>251</v>
      </c>
      <c r="E2248" s="614" t="s">
        <v>4</v>
      </c>
      <c r="F2248" s="615" t="str">
        <f t="shared" si="70"/>
        <v>ENGENHARIA BÁSICA NÃO ROTINEIRA;ORGANISMO DE NORMALIZAÇÃO OU EQUIVALENTE;MÉDIO;PRIVADA;NÃO</v>
      </c>
      <c r="G2248" s="616" t="s">
        <v>1567</v>
      </c>
      <c r="H2248" s="617" t="str">
        <f t="shared" si="71"/>
        <v>O CAMPO A.8 NÃO PODE SER PREENCHIDO SE A INFORMAÇÃO DO CAMPO A.7 FOR DIFERENTE DE"EMPRESA BRASILEIRA".</v>
      </c>
    </row>
    <row r="2249" spans="1:8" ht="12" x14ac:dyDescent="0.3">
      <c r="A2249" s="614" t="s">
        <v>253</v>
      </c>
      <c r="B2249" s="614" t="s">
        <v>254</v>
      </c>
      <c r="C2249" s="614" t="s">
        <v>243</v>
      </c>
      <c r="D2249" s="614" t="s">
        <v>251</v>
      </c>
      <c r="E2249" s="614" t="s">
        <v>2354</v>
      </c>
      <c r="F2249" s="615" t="str">
        <f t="shared" si="70"/>
        <v>ENGENHARIA BÁSICA NÃO ROTINEIRA;ORGANISMO DE NORMALIZAÇÃO OU EQUIVALENTE;MÉDIO;PRIVADA;</v>
      </c>
      <c r="G2249" s="616" t="s">
        <v>1567</v>
      </c>
      <c r="H2249" s="617" t="str">
        <f t="shared" si="71"/>
        <v>O CAMPO A.8 NÃO PODE SER PREENCHIDO SE A INFORMAÇÃO DO CAMPO A.7 FOR DIFERENTE DE"EMPRESA BRASILEIRA".</v>
      </c>
    </row>
    <row r="2250" spans="1:8" ht="12" x14ac:dyDescent="0.3">
      <c r="A2250" s="614" t="s">
        <v>253</v>
      </c>
      <c r="B2250" s="614" t="s">
        <v>254</v>
      </c>
      <c r="C2250" s="614" t="s">
        <v>243</v>
      </c>
      <c r="D2250" s="614" t="s">
        <v>2354</v>
      </c>
      <c r="E2250" s="614" t="s">
        <v>3</v>
      </c>
      <c r="F2250" s="615" t="str">
        <f t="shared" si="70"/>
        <v>ENGENHARIA BÁSICA NÃO ROTINEIRA;ORGANISMO DE NORMALIZAÇÃO OU EQUIVALENTE;MÉDIO;;SIM</v>
      </c>
      <c r="G2250" s="616" t="s">
        <v>1567</v>
      </c>
      <c r="H2250" s="617" t="str">
        <f t="shared" si="71"/>
        <v>O CAMPO A.8 NÃO PODE SER PREENCHIDO SE A INFORMAÇÃO DO CAMPO A.7 FOR DIFERENTE DE"EMPRESA BRASILEIRA".</v>
      </c>
    </row>
    <row r="2251" spans="1:8" ht="12" x14ac:dyDescent="0.3">
      <c r="A2251" s="614" t="s">
        <v>253</v>
      </c>
      <c r="B2251" s="614" t="s">
        <v>254</v>
      </c>
      <c r="C2251" s="614" t="s">
        <v>243</v>
      </c>
      <c r="D2251" s="614" t="s">
        <v>2354</v>
      </c>
      <c r="E2251" s="614" t="s">
        <v>4</v>
      </c>
      <c r="F2251" s="615" t="str">
        <f t="shared" si="70"/>
        <v>ENGENHARIA BÁSICA NÃO ROTINEIRA;ORGANISMO DE NORMALIZAÇÃO OU EQUIVALENTE;MÉDIO;;NÃO</v>
      </c>
      <c r="G2251" s="616" t="s">
        <v>1567</v>
      </c>
      <c r="H2251" s="617" t="str">
        <f t="shared" si="71"/>
        <v>O CAMPO A.8 NÃO PODE SER PREENCHIDO SE A INFORMAÇÃO DO CAMPO A.7 FOR DIFERENTE DE"EMPRESA BRASILEIRA".</v>
      </c>
    </row>
    <row r="2252" spans="1:8" ht="12" x14ac:dyDescent="0.3">
      <c r="A2252" s="614" t="s">
        <v>253</v>
      </c>
      <c r="B2252" s="614" t="s">
        <v>254</v>
      </c>
      <c r="C2252" s="614" t="s">
        <v>243</v>
      </c>
      <c r="D2252" s="614" t="s">
        <v>2354</v>
      </c>
      <c r="E2252" s="614" t="s">
        <v>2354</v>
      </c>
      <c r="F2252" s="615" t="str">
        <f t="shared" si="70"/>
        <v>ENGENHARIA BÁSICA NÃO ROTINEIRA;ORGANISMO DE NORMALIZAÇÃO OU EQUIVALENTE;MÉDIO;;</v>
      </c>
      <c r="G2252" s="616" t="s">
        <v>1567</v>
      </c>
      <c r="H2252" s="617" t="str">
        <f t="shared" si="71"/>
        <v>O CAMPO A.8 NÃO PODE SER PREENCHIDO SE A INFORMAÇÃO DO CAMPO A.7 FOR DIFERENTE DE"EMPRESA BRASILEIRA".</v>
      </c>
    </row>
    <row r="2253" spans="1:8" ht="12" x14ac:dyDescent="0.3">
      <c r="A2253" s="614" t="s">
        <v>253</v>
      </c>
      <c r="B2253" s="614" t="s">
        <v>254</v>
      </c>
      <c r="C2253" s="614" t="s">
        <v>244</v>
      </c>
      <c r="D2253" s="614" t="s">
        <v>250</v>
      </c>
      <c r="E2253" s="614" t="s">
        <v>3</v>
      </c>
      <c r="F2253" s="615" t="str">
        <f t="shared" si="70"/>
        <v>ENGENHARIA BÁSICA NÃO ROTINEIRA;ORGANISMO DE NORMALIZAÇÃO OU EQUIVALENTE;GRANDE;PÚBLICA;SIM</v>
      </c>
      <c r="G2253" s="616" t="s">
        <v>1567</v>
      </c>
      <c r="H2253" s="617" t="str">
        <f t="shared" si="71"/>
        <v>O CAMPO A.8 NÃO PODE SER PREENCHIDO SE A INFORMAÇÃO DO CAMPO A.7 FOR DIFERENTE DE"EMPRESA BRASILEIRA".</v>
      </c>
    </row>
    <row r="2254" spans="1:8" ht="12" x14ac:dyDescent="0.3">
      <c r="A2254" s="614" t="s">
        <v>253</v>
      </c>
      <c r="B2254" s="614" t="s">
        <v>254</v>
      </c>
      <c r="C2254" s="614" t="s">
        <v>244</v>
      </c>
      <c r="D2254" s="614" t="s">
        <v>250</v>
      </c>
      <c r="E2254" s="614" t="s">
        <v>4</v>
      </c>
      <c r="F2254" s="615" t="str">
        <f t="shared" si="70"/>
        <v>ENGENHARIA BÁSICA NÃO ROTINEIRA;ORGANISMO DE NORMALIZAÇÃO OU EQUIVALENTE;GRANDE;PÚBLICA;NÃO</v>
      </c>
      <c r="G2254" s="616" t="s">
        <v>1567</v>
      </c>
      <c r="H2254" s="617" t="str">
        <f t="shared" si="71"/>
        <v>O CAMPO A.8 NÃO PODE SER PREENCHIDO SE A INFORMAÇÃO DO CAMPO A.7 FOR DIFERENTE DE"EMPRESA BRASILEIRA".</v>
      </c>
    </row>
    <row r="2255" spans="1:8" ht="12" x14ac:dyDescent="0.3">
      <c r="A2255" s="614" t="s">
        <v>253</v>
      </c>
      <c r="B2255" s="614" t="s">
        <v>254</v>
      </c>
      <c r="C2255" s="614" t="s">
        <v>244</v>
      </c>
      <c r="D2255" s="614" t="s">
        <v>250</v>
      </c>
      <c r="E2255" s="614" t="s">
        <v>2354</v>
      </c>
      <c r="F2255" s="615" t="str">
        <f t="shared" si="70"/>
        <v>ENGENHARIA BÁSICA NÃO ROTINEIRA;ORGANISMO DE NORMALIZAÇÃO OU EQUIVALENTE;GRANDE;PÚBLICA;</v>
      </c>
      <c r="G2255" s="616" t="s">
        <v>1567</v>
      </c>
      <c r="H2255" s="617" t="str">
        <f t="shared" si="71"/>
        <v>O CAMPO A.8 NÃO PODE SER PREENCHIDO SE A INFORMAÇÃO DO CAMPO A.7 FOR DIFERENTE DE"EMPRESA BRASILEIRA".</v>
      </c>
    </row>
    <row r="2256" spans="1:8" ht="12" x14ac:dyDescent="0.3">
      <c r="A2256" s="614" t="s">
        <v>253</v>
      </c>
      <c r="B2256" s="614" t="s">
        <v>254</v>
      </c>
      <c r="C2256" s="614" t="s">
        <v>244</v>
      </c>
      <c r="D2256" s="614" t="s">
        <v>251</v>
      </c>
      <c r="E2256" s="614" t="s">
        <v>3</v>
      </c>
      <c r="F2256" s="615" t="str">
        <f t="shared" si="70"/>
        <v>ENGENHARIA BÁSICA NÃO ROTINEIRA;ORGANISMO DE NORMALIZAÇÃO OU EQUIVALENTE;GRANDE;PRIVADA;SIM</v>
      </c>
      <c r="G2256" s="616" t="s">
        <v>1567</v>
      </c>
      <c r="H2256" s="617" t="str">
        <f t="shared" si="71"/>
        <v>O CAMPO A.8 NÃO PODE SER PREENCHIDO SE A INFORMAÇÃO DO CAMPO A.7 FOR DIFERENTE DE"EMPRESA BRASILEIRA".</v>
      </c>
    </row>
    <row r="2257" spans="1:8" ht="12" x14ac:dyDescent="0.3">
      <c r="A2257" s="614" t="s">
        <v>253</v>
      </c>
      <c r="B2257" s="614" t="s">
        <v>254</v>
      </c>
      <c r="C2257" s="614" t="s">
        <v>244</v>
      </c>
      <c r="D2257" s="614" t="s">
        <v>251</v>
      </c>
      <c r="E2257" s="614" t="s">
        <v>4</v>
      </c>
      <c r="F2257" s="615" t="str">
        <f t="shared" si="70"/>
        <v>ENGENHARIA BÁSICA NÃO ROTINEIRA;ORGANISMO DE NORMALIZAÇÃO OU EQUIVALENTE;GRANDE;PRIVADA;NÃO</v>
      </c>
      <c r="G2257" s="616" t="s">
        <v>1567</v>
      </c>
      <c r="H2257" s="617" t="str">
        <f t="shared" si="71"/>
        <v>O CAMPO A.8 NÃO PODE SER PREENCHIDO SE A INFORMAÇÃO DO CAMPO A.7 FOR DIFERENTE DE"EMPRESA BRASILEIRA".</v>
      </c>
    </row>
    <row r="2258" spans="1:8" ht="12" x14ac:dyDescent="0.3">
      <c r="A2258" s="614" t="s">
        <v>253</v>
      </c>
      <c r="B2258" s="614" t="s">
        <v>254</v>
      </c>
      <c r="C2258" s="614" t="s">
        <v>244</v>
      </c>
      <c r="D2258" s="614" t="s">
        <v>251</v>
      </c>
      <c r="E2258" s="614" t="s">
        <v>2354</v>
      </c>
      <c r="F2258" s="615" t="str">
        <f t="shared" si="70"/>
        <v>ENGENHARIA BÁSICA NÃO ROTINEIRA;ORGANISMO DE NORMALIZAÇÃO OU EQUIVALENTE;GRANDE;PRIVADA;</v>
      </c>
      <c r="G2258" s="616" t="s">
        <v>1567</v>
      </c>
      <c r="H2258" s="617" t="str">
        <f t="shared" si="71"/>
        <v>O CAMPO A.8 NÃO PODE SER PREENCHIDO SE A INFORMAÇÃO DO CAMPO A.7 FOR DIFERENTE DE"EMPRESA BRASILEIRA".</v>
      </c>
    </row>
    <row r="2259" spans="1:8" ht="12" x14ac:dyDescent="0.3">
      <c r="A2259" s="614" t="s">
        <v>253</v>
      </c>
      <c r="B2259" s="614" t="s">
        <v>254</v>
      </c>
      <c r="C2259" s="614" t="s">
        <v>244</v>
      </c>
      <c r="D2259" s="614" t="s">
        <v>2354</v>
      </c>
      <c r="E2259" s="614" t="s">
        <v>3</v>
      </c>
      <c r="F2259" s="615" t="str">
        <f t="shared" si="70"/>
        <v>ENGENHARIA BÁSICA NÃO ROTINEIRA;ORGANISMO DE NORMALIZAÇÃO OU EQUIVALENTE;GRANDE;;SIM</v>
      </c>
      <c r="G2259" s="616" t="s">
        <v>1567</v>
      </c>
      <c r="H2259" s="617" t="str">
        <f t="shared" si="71"/>
        <v>O CAMPO A.8 NÃO PODE SER PREENCHIDO SE A INFORMAÇÃO DO CAMPO A.7 FOR DIFERENTE DE"EMPRESA BRASILEIRA".</v>
      </c>
    </row>
    <row r="2260" spans="1:8" ht="12" x14ac:dyDescent="0.3">
      <c r="A2260" s="614" t="s">
        <v>253</v>
      </c>
      <c r="B2260" s="614" t="s">
        <v>254</v>
      </c>
      <c r="C2260" s="614" t="s">
        <v>244</v>
      </c>
      <c r="D2260" s="614" t="s">
        <v>2354</v>
      </c>
      <c r="E2260" s="614" t="s">
        <v>4</v>
      </c>
      <c r="F2260" s="615" t="str">
        <f t="shared" si="70"/>
        <v>ENGENHARIA BÁSICA NÃO ROTINEIRA;ORGANISMO DE NORMALIZAÇÃO OU EQUIVALENTE;GRANDE;;NÃO</v>
      </c>
      <c r="G2260" s="616" t="s">
        <v>1567</v>
      </c>
      <c r="H2260" s="617" t="str">
        <f t="shared" si="71"/>
        <v>O CAMPO A.8 NÃO PODE SER PREENCHIDO SE A INFORMAÇÃO DO CAMPO A.7 FOR DIFERENTE DE"EMPRESA BRASILEIRA".</v>
      </c>
    </row>
    <row r="2261" spans="1:8" ht="12" x14ac:dyDescent="0.3">
      <c r="A2261" s="614" t="s">
        <v>253</v>
      </c>
      <c r="B2261" s="614" t="s">
        <v>254</v>
      </c>
      <c r="C2261" s="614" t="s">
        <v>244</v>
      </c>
      <c r="D2261" s="614" t="s">
        <v>2354</v>
      </c>
      <c r="E2261" s="614" t="s">
        <v>2354</v>
      </c>
      <c r="F2261" s="615" t="str">
        <f t="shared" si="70"/>
        <v>ENGENHARIA BÁSICA NÃO ROTINEIRA;ORGANISMO DE NORMALIZAÇÃO OU EQUIVALENTE;GRANDE;;</v>
      </c>
      <c r="G2261" s="616" t="s">
        <v>1567</v>
      </c>
      <c r="H2261" s="617" t="str">
        <f t="shared" si="71"/>
        <v>O CAMPO A.8 NÃO PODE SER PREENCHIDO SE A INFORMAÇÃO DO CAMPO A.7 FOR DIFERENTE DE"EMPRESA BRASILEIRA".</v>
      </c>
    </row>
    <row r="2262" spans="1:8" ht="12" x14ac:dyDescent="0.3">
      <c r="A2262" s="614" t="s">
        <v>253</v>
      </c>
      <c r="B2262" s="614" t="s">
        <v>254</v>
      </c>
      <c r="C2262" s="614" t="s">
        <v>2354</v>
      </c>
      <c r="D2262" s="614" t="s">
        <v>250</v>
      </c>
      <c r="E2262" s="614" t="s">
        <v>3</v>
      </c>
      <c r="F2262" s="615" t="str">
        <f t="shared" si="70"/>
        <v>ENGENHARIA BÁSICA NÃO ROTINEIRA;ORGANISMO DE NORMALIZAÇÃO OU EQUIVALENTE;;PÚBLICA;SIM</v>
      </c>
      <c r="G2262" s="616" t="s">
        <v>1567</v>
      </c>
      <c r="H2262" s="617" t="str">
        <f t="shared" si="71"/>
        <v>O CAMPO A.10 NÃO PODE SER PREENCHIDO SE A INFORMAÇÃO DO CAMPO A.7 FOR DIFERENTE DE"INSTITUIÇÃO CREDENCIADA".</v>
      </c>
    </row>
    <row r="2263" spans="1:8" ht="12" x14ac:dyDescent="0.3">
      <c r="A2263" s="614" t="s">
        <v>253</v>
      </c>
      <c r="B2263" s="614" t="s">
        <v>254</v>
      </c>
      <c r="C2263" s="614" t="s">
        <v>2354</v>
      </c>
      <c r="D2263" s="614" t="s">
        <v>250</v>
      </c>
      <c r="E2263" s="614" t="s">
        <v>4</v>
      </c>
      <c r="F2263" s="615" t="str">
        <f t="shared" si="70"/>
        <v>ENGENHARIA BÁSICA NÃO ROTINEIRA;ORGANISMO DE NORMALIZAÇÃO OU EQUIVALENTE;;PÚBLICA;NÃO</v>
      </c>
      <c r="G2263" s="616" t="s">
        <v>1567</v>
      </c>
      <c r="H2263" s="617" t="str">
        <f t="shared" si="71"/>
        <v>O CAMPO A.10 NÃO PODE SER PREENCHIDO SE A INFORMAÇÃO DO CAMPO A.7 FOR DIFERENTE DE"INSTITUIÇÃO CREDENCIADA".</v>
      </c>
    </row>
    <row r="2264" spans="1:8" ht="12" x14ac:dyDescent="0.3">
      <c r="A2264" s="614" t="s">
        <v>253</v>
      </c>
      <c r="B2264" s="614" t="s">
        <v>254</v>
      </c>
      <c r="C2264" s="614" t="s">
        <v>2354</v>
      </c>
      <c r="D2264" s="614" t="s">
        <v>250</v>
      </c>
      <c r="E2264" s="614" t="s">
        <v>2354</v>
      </c>
      <c r="F2264" s="615" t="str">
        <f t="shared" si="70"/>
        <v>ENGENHARIA BÁSICA NÃO ROTINEIRA;ORGANISMO DE NORMALIZAÇÃO OU EQUIVALENTE;;PÚBLICA;</v>
      </c>
      <c r="G2264" s="616" t="s">
        <v>1567</v>
      </c>
      <c r="H2264" s="617" t="str">
        <f t="shared" si="71"/>
        <v>O CAMPO A.10 NÃO PODE SER PREENCHIDO SE A INFORMAÇÃO DO CAMPO A.7 FOR DIFERENTE DE"INSTITUIÇÃO CREDENCIADA".</v>
      </c>
    </row>
    <row r="2265" spans="1:8" ht="12" x14ac:dyDescent="0.3">
      <c r="A2265" s="614" t="s">
        <v>253</v>
      </c>
      <c r="B2265" s="614" t="s">
        <v>254</v>
      </c>
      <c r="C2265" s="614" t="s">
        <v>2354</v>
      </c>
      <c r="D2265" s="614" t="s">
        <v>251</v>
      </c>
      <c r="E2265" s="614" t="s">
        <v>3</v>
      </c>
      <c r="F2265" s="615" t="str">
        <f t="shared" si="70"/>
        <v>ENGENHARIA BÁSICA NÃO ROTINEIRA;ORGANISMO DE NORMALIZAÇÃO OU EQUIVALENTE;;PRIVADA;SIM</v>
      </c>
      <c r="G2265" s="616" t="s">
        <v>1567</v>
      </c>
      <c r="H2265" s="617" t="str">
        <f t="shared" si="71"/>
        <v>O CAMPO A.10 NÃO PODE SER PREENCHIDO SE A INFORMAÇÃO DO CAMPO A.7 FOR DIFERENTE DE"INSTITUIÇÃO CREDENCIADA".</v>
      </c>
    </row>
    <row r="2266" spans="1:8" ht="12" x14ac:dyDescent="0.3">
      <c r="A2266" s="614" t="s">
        <v>253</v>
      </c>
      <c r="B2266" s="614" t="s">
        <v>254</v>
      </c>
      <c r="C2266" s="614" t="s">
        <v>2354</v>
      </c>
      <c r="D2266" s="614" t="s">
        <v>251</v>
      </c>
      <c r="E2266" s="614" t="s">
        <v>4</v>
      </c>
      <c r="F2266" s="615" t="str">
        <f t="shared" si="70"/>
        <v>ENGENHARIA BÁSICA NÃO ROTINEIRA;ORGANISMO DE NORMALIZAÇÃO OU EQUIVALENTE;;PRIVADA;NÃO</v>
      </c>
      <c r="G2266" s="616" t="s">
        <v>1567</v>
      </c>
      <c r="H2266" s="617" t="str">
        <f t="shared" si="71"/>
        <v>O CAMPO A.10 NÃO PODE SER PREENCHIDO SE A INFORMAÇÃO DO CAMPO A.7 FOR DIFERENTE DE"INSTITUIÇÃO CREDENCIADA".</v>
      </c>
    </row>
    <row r="2267" spans="1:8" ht="12" x14ac:dyDescent="0.3">
      <c r="A2267" s="614" t="s">
        <v>253</v>
      </c>
      <c r="B2267" s="614" t="s">
        <v>254</v>
      </c>
      <c r="C2267" s="614" t="s">
        <v>2354</v>
      </c>
      <c r="D2267" s="614" t="s">
        <v>251</v>
      </c>
      <c r="E2267" s="614" t="s">
        <v>2354</v>
      </c>
      <c r="F2267" s="615" t="str">
        <f t="shared" si="70"/>
        <v>ENGENHARIA BÁSICA NÃO ROTINEIRA;ORGANISMO DE NORMALIZAÇÃO OU EQUIVALENTE;;PRIVADA;</v>
      </c>
      <c r="G2267" s="616" t="s">
        <v>1567</v>
      </c>
      <c r="H2267" s="617" t="str">
        <f t="shared" si="71"/>
        <v>O CAMPO A.10 NÃO PODE SER PREENCHIDO SE A INFORMAÇÃO DO CAMPO A.7 FOR DIFERENTE DE"INSTITUIÇÃO CREDENCIADA".</v>
      </c>
    </row>
    <row r="2268" spans="1:8" ht="12" x14ac:dyDescent="0.3">
      <c r="A2268" s="614" t="s">
        <v>253</v>
      </c>
      <c r="B2268" s="614" t="s">
        <v>254</v>
      </c>
      <c r="C2268" s="614" t="s">
        <v>2354</v>
      </c>
      <c r="D2268" s="614" t="s">
        <v>2354</v>
      </c>
      <c r="E2268" s="614" t="s">
        <v>3</v>
      </c>
      <c r="F2268" s="615" t="str">
        <f t="shared" si="70"/>
        <v>ENGENHARIA BÁSICA NÃO ROTINEIRA;ORGANISMO DE NORMALIZAÇÃO OU EQUIVALENTE;;;SIM</v>
      </c>
      <c r="G2268" s="616" t="s">
        <v>1567</v>
      </c>
      <c r="H2268" s="617" t="str">
        <f t="shared" si="71"/>
        <v>O CAMPO A.11 NÃO PODE SER PREENCHIDO SE A INFORMAÇÃO DO CAMPO A.7 FOR DIFERENTE DE"INSTITUIÇÃO CREDENCIADA" OU SE A INFIRMAÇÃO DO CAMPO A.10 FOR DIFERENTE DE "PRIVADA".</v>
      </c>
    </row>
    <row r="2269" spans="1:8" ht="12" x14ac:dyDescent="0.3">
      <c r="A2269" s="614" t="s">
        <v>253</v>
      </c>
      <c r="B2269" s="614" t="s">
        <v>254</v>
      </c>
      <c r="C2269" s="614" t="s">
        <v>2354</v>
      </c>
      <c r="D2269" s="614" t="s">
        <v>2354</v>
      </c>
      <c r="E2269" s="614" t="s">
        <v>4</v>
      </c>
      <c r="F2269" s="615" t="str">
        <f t="shared" si="70"/>
        <v>ENGENHARIA BÁSICA NÃO ROTINEIRA;ORGANISMO DE NORMALIZAÇÃO OU EQUIVALENTE;;;NÃO</v>
      </c>
      <c r="G2269" s="616" t="s">
        <v>1567</v>
      </c>
      <c r="H2269" s="617" t="str">
        <f t="shared" si="71"/>
        <v>O CAMPO A.11 NÃO PODE SER PREENCHIDO SE A INFORMAÇÃO DO CAMPO A.7 FOR DIFERENTE DE"INSTITUIÇÃO CREDENCIADA" OU SE A INFIRMAÇÃO DO CAMPO A.10 FOR DIFERENTE DE "PRIVADA".</v>
      </c>
    </row>
    <row r="2270" spans="1:8" ht="12" x14ac:dyDescent="0.3">
      <c r="A2270" s="614" t="s">
        <v>253</v>
      </c>
      <c r="B2270" s="614" t="s">
        <v>254</v>
      </c>
      <c r="C2270" s="614" t="s">
        <v>2354</v>
      </c>
      <c r="D2270" s="614" t="s">
        <v>2354</v>
      </c>
      <c r="E2270" s="614" t="s">
        <v>2354</v>
      </c>
      <c r="F2270" s="615" t="str">
        <f t="shared" si="70"/>
        <v>ENGENHARIA BÁSICA NÃO ROTINEIRA;ORGANISMO DE NORMALIZAÇÃO OU EQUIVALENTE;;;</v>
      </c>
      <c r="G2270" s="616" t="s">
        <v>1567</v>
      </c>
      <c r="H2270" s="617" t="str">
        <f t="shared" si="71"/>
        <v>O EXECUTOR INFORMADO NÃO PODE EXECUTAR PROJETOS OU PROGRAMAS COM A QUALIFICAÇÃO SELECIONADA</v>
      </c>
    </row>
    <row r="2271" spans="1:8" ht="12" x14ac:dyDescent="0.3">
      <c r="A2271" s="614" t="s">
        <v>2047</v>
      </c>
      <c r="B2271" s="614" t="s">
        <v>254</v>
      </c>
      <c r="C2271" s="614" t="s">
        <v>261</v>
      </c>
      <c r="D2271" s="614" t="s">
        <v>250</v>
      </c>
      <c r="E2271" s="614" t="s">
        <v>3</v>
      </c>
      <c r="F2271" s="615" t="str">
        <f t="shared" si="70"/>
        <v>ESTUDO DE BACIAS COM AQUISIÇÃO DE DADOS;ORGANISMO DE NORMALIZAÇÃO OU EQUIVALENTE;MICRO OU PEQUENO;PÚBLICA;SIM</v>
      </c>
      <c r="G2271" s="616" t="s">
        <v>1567</v>
      </c>
      <c r="H2271" s="617" t="str">
        <f t="shared" si="71"/>
        <v>O CAMPO A.8 NÃO PODE SER PREENCHIDO SE A INFORMAÇÃO DO CAMPO A.7 FOR DIFERENTE DE"EMPRESA BRASILEIRA".</v>
      </c>
    </row>
    <row r="2272" spans="1:8" ht="12" x14ac:dyDescent="0.3">
      <c r="A2272" s="614" t="s">
        <v>2047</v>
      </c>
      <c r="B2272" s="614" t="s">
        <v>254</v>
      </c>
      <c r="C2272" s="614" t="s">
        <v>261</v>
      </c>
      <c r="D2272" s="614" t="s">
        <v>250</v>
      </c>
      <c r="E2272" s="614" t="s">
        <v>4</v>
      </c>
      <c r="F2272" s="615" t="str">
        <f t="shared" si="70"/>
        <v>ESTUDO DE BACIAS COM AQUISIÇÃO DE DADOS;ORGANISMO DE NORMALIZAÇÃO OU EQUIVALENTE;MICRO OU PEQUENO;PÚBLICA;NÃO</v>
      </c>
      <c r="G2272" s="616" t="s">
        <v>1567</v>
      </c>
      <c r="H2272" s="617" t="str">
        <f t="shared" si="71"/>
        <v>O CAMPO A.8 NÃO PODE SER PREENCHIDO SE A INFORMAÇÃO DO CAMPO A.7 FOR DIFERENTE DE"EMPRESA BRASILEIRA".</v>
      </c>
    </row>
    <row r="2273" spans="1:8" ht="12" x14ac:dyDescent="0.3">
      <c r="A2273" s="614" t="s">
        <v>2047</v>
      </c>
      <c r="B2273" s="614" t="s">
        <v>254</v>
      </c>
      <c r="C2273" s="614" t="s">
        <v>261</v>
      </c>
      <c r="D2273" s="614" t="s">
        <v>250</v>
      </c>
      <c r="E2273" s="614" t="s">
        <v>2354</v>
      </c>
      <c r="F2273" s="615" t="str">
        <f t="shared" si="70"/>
        <v>ESTUDO DE BACIAS COM AQUISIÇÃO DE DADOS;ORGANISMO DE NORMALIZAÇÃO OU EQUIVALENTE;MICRO OU PEQUENO;PÚBLICA;</v>
      </c>
      <c r="G2273" s="616" t="s">
        <v>1567</v>
      </c>
      <c r="H2273" s="617" t="str">
        <f t="shared" si="71"/>
        <v>O CAMPO A.8 NÃO PODE SER PREENCHIDO SE A INFORMAÇÃO DO CAMPO A.7 FOR DIFERENTE DE"EMPRESA BRASILEIRA".</v>
      </c>
    </row>
    <row r="2274" spans="1:8" ht="12" x14ac:dyDescent="0.3">
      <c r="A2274" s="614" t="s">
        <v>2047</v>
      </c>
      <c r="B2274" s="614" t="s">
        <v>254</v>
      </c>
      <c r="C2274" s="614" t="s">
        <v>261</v>
      </c>
      <c r="D2274" s="614" t="s">
        <v>251</v>
      </c>
      <c r="E2274" s="614" t="s">
        <v>3</v>
      </c>
      <c r="F2274" s="615" t="str">
        <f t="shared" si="70"/>
        <v>ESTUDO DE BACIAS COM AQUISIÇÃO DE DADOS;ORGANISMO DE NORMALIZAÇÃO OU EQUIVALENTE;MICRO OU PEQUENO;PRIVADA;SIM</v>
      </c>
      <c r="G2274" s="616" t="s">
        <v>1567</v>
      </c>
      <c r="H2274" s="617" t="str">
        <f t="shared" si="71"/>
        <v>O CAMPO A.8 NÃO PODE SER PREENCHIDO SE A INFORMAÇÃO DO CAMPO A.7 FOR DIFERENTE DE"EMPRESA BRASILEIRA".</v>
      </c>
    </row>
    <row r="2275" spans="1:8" ht="12" x14ac:dyDescent="0.3">
      <c r="A2275" s="614" t="s">
        <v>2047</v>
      </c>
      <c r="B2275" s="614" t="s">
        <v>254</v>
      </c>
      <c r="C2275" s="614" t="s">
        <v>261</v>
      </c>
      <c r="D2275" s="614" t="s">
        <v>251</v>
      </c>
      <c r="E2275" s="614" t="s">
        <v>4</v>
      </c>
      <c r="F2275" s="615" t="str">
        <f t="shared" si="70"/>
        <v>ESTUDO DE BACIAS COM AQUISIÇÃO DE DADOS;ORGANISMO DE NORMALIZAÇÃO OU EQUIVALENTE;MICRO OU PEQUENO;PRIVADA;NÃO</v>
      </c>
      <c r="G2275" s="616" t="s">
        <v>1567</v>
      </c>
      <c r="H2275" s="617" t="str">
        <f t="shared" si="71"/>
        <v>O CAMPO A.8 NÃO PODE SER PREENCHIDO SE A INFORMAÇÃO DO CAMPO A.7 FOR DIFERENTE DE"EMPRESA BRASILEIRA".</v>
      </c>
    </row>
    <row r="2276" spans="1:8" ht="12" x14ac:dyDescent="0.3">
      <c r="A2276" s="614" t="s">
        <v>2047</v>
      </c>
      <c r="B2276" s="614" t="s">
        <v>254</v>
      </c>
      <c r="C2276" s="614" t="s">
        <v>261</v>
      </c>
      <c r="D2276" s="614" t="s">
        <v>251</v>
      </c>
      <c r="E2276" s="614" t="s">
        <v>2354</v>
      </c>
      <c r="F2276" s="615" t="str">
        <f t="shared" si="70"/>
        <v>ESTUDO DE BACIAS COM AQUISIÇÃO DE DADOS;ORGANISMO DE NORMALIZAÇÃO OU EQUIVALENTE;MICRO OU PEQUENO;PRIVADA;</v>
      </c>
      <c r="G2276" s="616" t="s">
        <v>1567</v>
      </c>
      <c r="H2276" s="617" t="str">
        <f t="shared" si="71"/>
        <v>O CAMPO A.8 NÃO PODE SER PREENCHIDO SE A INFORMAÇÃO DO CAMPO A.7 FOR DIFERENTE DE"EMPRESA BRASILEIRA".</v>
      </c>
    </row>
    <row r="2277" spans="1:8" ht="12" x14ac:dyDescent="0.3">
      <c r="A2277" s="614" t="s">
        <v>2047</v>
      </c>
      <c r="B2277" s="614" t="s">
        <v>254</v>
      </c>
      <c r="C2277" s="614" t="s">
        <v>261</v>
      </c>
      <c r="D2277" s="614" t="s">
        <v>2354</v>
      </c>
      <c r="E2277" s="614" t="s">
        <v>3</v>
      </c>
      <c r="F2277" s="615" t="str">
        <f t="shared" si="70"/>
        <v>ESTUDO DE BACIAS COM AQUISIÇÃO DE DADOS;ORGANISMO DE NORMALIZAÇÃO OU EQUIVALENTE;MICRO OU PEQUENO;;SIM</v>
      </c>
      <c r="G2277" s="616" t="s">
        <v>1567</v>
      </c>
      <c r="H2277" s="617" t="str">
        <f t="shared" si="71"/>
        <v>O CAMPO A.8 NÃO PODE SER PREENCHIDO SE A INFORMAÇÃO DO CAMPO A.7 FOR DIFERENTE DE"EMPRESA BRASILEIRA".</v>
      </c>
    </row>
    <row r="2278" spans="1:8" ht="12" x14ac:dyDescent="0.3">
      <c r="A2278" s="614" t="s">
        <v>2047</v>
      </c>
      <c r="B2278" s="614" t="s">
        <v>254</v>
      </c>
      <c r="C2278" s="614" t="s">
        <v>261</v>
      </c>
      <c r="D2278" s="614" t="s">
        <v>2354</v>
      </c>
      <c r="E2278" s="614" t="s">
        <v>4</v>
      </c>
      <c r="F2278" s="615" t="str">
        <f t="shared" si="70"/>
        <v>ESTUDO DE BACIAS COM AQUISIÇÃO DE DADOS;ORGANISMO DE NORMALIZAÇÃO OU EQUIVALENTE;MICRO OU PEQUENO;;NÃO</v>
      </c>
      <c r="G2278" s="616" t="s">
        <v>1567</v>
      </c>
      <c r="H2278" s="617" t="str">
        <f t="shared" si="71"/>
        <v>O CAMPO A.8 NÃO PODE SER PREENCHIDO SE A INFORMAÇÃO DO CAMPO A.7 FOR DIFERENTE DE"EMPRESA BRASILEIRA".</v>
      </c>
    </row>
    <row r="2279" spans="1:8" ht="12" x14ac:dyDescent="0.3">
      <c r="A2279" s="614" t="s">
        <v>2047</v>
      </c>
      <c r="B2279" s="614" t="s">
        <v>254</v>
      </c>
      <c r="C2279" s="614" t="s">
        <v>261</v>
      </c>
      <c r="D2279" s="614" t="s">
        <v>2354</v>
      </c>
      <c r="E2279" s="614" t="s">
        <v>2354</v>
      </c>
      <c r="F2279" s="615" t="str">
        <f t="shared" si="70"/>
        <v>ESTUDO DE BACIAS COM AQUISIÇÃO DE DADOS;ORGANISMO DE NORMALIZAÇÃO OU EQUIVALENTE;MICRO OU PEQUENO;;</v>
      </c>
      <c r="G2279" s="616" t="s">
        <v>1567</v>
      </c>
      <c r="H2279" s="617" t="str">
        <f t="shared" si="71"/>
        <v>O CAMPO A.8 NÃO PODE SER PREENCHIDO SE A INFORMAÇÃO DO CAMPO A.7 FOR DIFERENTE DE"EMPRESA BRASILEIRA".</v>
      </c>
    </row>
    <row r="2280" spans="1:8" ht="12" x14ac:dyDescent="0.3">
      <c r="A2280" s="614" t="s">
        <v>2047</v>
      </c>
      <c r="B2280" s="614" t="s">
        <v>254</v>
      </c>
      <c r="C2280" s="614" t="s">
        <v>243</v>
      </c>
      <c r="D2280" s="614" t="s">
        <v>250</v>
      </c>
      <c r="E2280" s="614" t="s">
        <v>3</v>
      </c>
      <c r="F2280" s="615" t="str">
        <f t="shared" si="70"/>
        <v>ESTUDO DE BACIAS COM AQUISIÇÃO DE DADOS;ORGANISMO DE NORMALIZAÇÃO OU EQUIVALENTE;MÉDIO;PÚBLICA;SIM</v>
      </c>
      <c r="G2280" s="616" t="s">
        <v>1567</v>
      </c>
      <c r="H2280" s="617" t="str">
        <f t="shared" si="71"/>
        <v>O CAMPO A.8 NÃO PODE SER PREENCHIDO SE A INFORMAÇÃO DO CAMPO A.7 FOR DIFERENTE DE"EMPRESA BRASILEIRA".</v>
      </c>
    </row>
    <row r="2281" spans="1:8" ht="12" x14ac:dyDescent="0.3">
      <c r="A2281" s="614" t="s">
        <v>2047</v>
      </c>
      <c r="B2281" s="614" t="s">
        <v>254</v>
      </c>
      <c r="C2281" s="614" t="s">
        <v>243</v>
      </c>
      <c r="D2281" s="614" t="s">
        <v>250</v>
      </c>
      <c r="E2281" s="614" t="s">
        <v>4</v>
      </c>
      <c r="F2281" s="615" t="str">
        <f t="shared" si="70"/>
        <v>ESTUDO DE BACIAS COM AQUISIÇÃO DE DADOS;ORGANISMO DE NORMALIZAÇÃO OU EQUIVALENTE;MÉDIO;PÚBLICA;NÃO</v>
      </c>
      <c r="G2281" s="616" t="s">
        <v>1567</v>
      </c>
      <c r="H2281" s="617" t="str">
        <f t="shared" si="71"/>
        <v>O CAMPO A.8 NÃO PODE SER PREENCHIDO SE A INFORMAÇÃO DO CAMPO A.7 FOR DIFERENTE DE"EMPRESA BRASILEIRA".</v>
      </c>
    </row>
    <row r="2282" spans="1:8" ht="12" x14ac:dyDescent="0.3">
      <c r="A2282" s="614" t="s">
        <v>2047</v>
      </c>
      <c r="B2282" s="614" t="s">
        <v>254</v>
      </c>
      <c r="C2282" s="614" t="s">
        <v>243</v>
      </c>
      <c r="D2282" s="614" t="s">
        <v>250</v>
      </c>
      <c r="E2282" s="614" t="s">
        <v>2354</v>
      </c>
      <c r="F2282" s="615" t="str">
        <f t="shared" si="70"/>
        <v>ESTUDO DE BACIAS COM AQUISIÇÃO DE DADOS;ORGANISMO DE NORMALIZAÇÃO OU EQUIVALENTE;MÉDIO;PÚBLICA;</v>
      </c>
      <c r="G2282" s="616" t="s">
        <v>1567</v>
      </c>
      <c r="H2282" s="617" t="str">
        <f t="shared" si="71"/>
        <v>O CAMPO A.8 NÃO PODE SER PREENCHIDO SE A INFORMAÇÃO DO CAMPO A.7 FOR DIFERENTE DE"EMPRESA BRASILEIRA".</v>
      </c>
    </row>
    <row r="2283" spans="1:8" ht="12" x14ac:dyDescent="0.3">
      <c r="A2283" s="614" t="s">
        <v>2047</v>
      </c>
      <c r="B2283" s="614" t="s">
        <v>254</v>
      </c>
      <c r="C2283" s="614" t="s">
        <v>243</v>
      </c>
      <c r="D2283" s="614" t="s">
        <v>251</v>
      </c>
      <c r="E2283" s="614" t="s">
        <v>3</v>
      </c>
      <c r="F2283" s="615" t="str">
        <f t="shared" si="70"/>
        <v>ESTUDO DE BACIAS COM AQUISIÇÃO DE DADOS;ORGANISMO DE NORMALIZAÇÃO OU EQUIVALENTE;MÉDIO;PRIVADA;SIM</v>
      </c>
      <c r="G2283" s="616" t="s">
        <v>1567</v>
      </c>
      <c r="H2283" s="617" t="str">
        <f t="shared" si="71"/>
        <v>O CAMPO A.8 NÃO PODE SER PREENCHIDO SE A INFORMAÇÃO DO CAMPO A.7 FOR DIFERENTE DE"EMPRESA BRASILEIRA".</v>
      </c>
    </row>
    <row r="2284" spans="1:8" ht="12" x14ac:dyDescent="0.3">
      <c r="A2284" s="614" t="s">
        <v>2047</v>
      </c>
      <c r="B2284" s="614" t="s">
        <v>254</v>
      </c>
      <c r="C2284" s="614" t="s">
        <v>243</v>
      </c>
      <c r="D2284" s="614" t="s">
        <v>251</v>
      </c>
      <c r="E2284" s="614" t="s">
        <v>4</v>
      </c>
      <c r="F2284" s="615" t="str">
        <f t="shared" si="70"/>
        <v>ESTUDO DE BACIAS COM AQUISIÇÃO DE DADOS;ORGANISMO DE NORMALIZAÇÃO OU EQUIVALENTE;MÉDIO;PRIVADA;NÃO</v>
      </c>
      <c r="G2284" s="616" t="s">
        <v>1567</v>
      </c>
      <c r="H2284" s="617" t="str">
        <f t="shared" si="71"/>
        <v>O CAMPO A.8 NÃO PODE SER PREENCHIDO SE A INFORMAÇÃO DO CAMPO A.7 FOR DIFERENTE DE"EMPRESA BRASILEIRA".</v>
      </c>
    </row>
    <row r="2285" spans="1:8" ht="12" x14ac:dyDescent="0.3">
      <c r="A2285" s="614" t="s">
        <v>2047</v>
      </c>
      <c r="B2285" s="614" t="s">
        <v>254</v>
      </c>
      <c r="C2285" s="614" t="s">
        <v>243</v>
      </c>
      <c r="D2285" s="614" t="s">
        <v>251</v>
      </c>
      <c r="E2285" s="614" t="s">
        <v>2354</v>
      </c>
      <c r="F2285" s="615" t="str">
        <f t="shared" si="70"/>
        <v>ESTUDO DE BACIAS COM AQUISIÇÃO DE DADOS;ORGANISMO DE NORMALIZAÇÃO OU EQUIVALENTE;MÉDIO;PRIVADA;</v>
      </c>
      <c r="G2285" s="616" t="s">
        <v>1567</v>
      </c>
      <c r="H2285" s="617" t="str">
        <f t="shared" si="71"/>
        <v>O CAMPO A.8 NÃO PODE SER PREENCHIDO SE A INFORMAÇÃO DO CAMPO A.7 FOR DIFERENTE DE"EMPRESA BRASILEIRA".</v>
      </c>
    </row>
    <row r="2286" spans="1:8" ht="12" x14ac:dyDescent="0.3">
      <c r="A2286" s="614" t="s">
        <v>2047</v>
      </c>
      <c r="B2286" s="614" t="s">
        <v>254</v>
      </c>
      <c r="C2286" s="614" t="s">
        <v>243</v>
      </c>
      <c r="D2286" s="614" t="s">
        <v>2354</v>
      </c>
      <c r="E2286" s="614" t="s">
        <v>3</v>
      </c>
      <c r="F2286" s="615" t="str">
        <f t="shared" si="70"/>
        <v>ESTUDO DE BACIAS COM AQUISIÇÃO DE DADOS;ORGANISMO DE NORMALIZAÇÃO OU EQUIVALENTE;MÉDIO;;SIM</v>
      </c>
      <c r="G2286" s="616" t="s">
        <v>1567</v>
      </c>
      <c r="H2286" s="617" t="str">
        <f t="shared" si="71"/>
        <v>O CAMPO A.8 NÃO PODE SER PREENCHIDO SE A INFORMAÇÃO DO CAMPO A.7 FOR DIFERENTE DE"EMPRESA BRASILEIRA".</v>
      </c>
    </row>
    <row r="2287" spans="1:8" ht="12" x14ac:dyDescent="0.3">
      <c r="A2287" s="614" t="s">
        <v>2047</v>
      </c>
      <c r="B2287" s="614" t="s">
        <v>254</v>
      </c>
      <c r="C2287" s="614" t="s">
        <v>243</v>
      </c>
      <c r="D2287" s="614" t="s">
        <v>2354</v>
      </c>
      <c r="E2287" s="614" t="s">
        <v>4</v>
      </c>
      <c r="F2287" s="615" t="str">
        <f t="shared" si="70"/>
        <v>ESTUDO DE BACIAS COM AQUISIÇÃO DE DADOS;ORGANISMO DE NORMALIZAÇÃO OU EQUIVALENTE;MÉDIO;;NÃO</v>
      </c>
      <c r="G2287" s="616" t="s">
        <v>1567</v>
      </c>
      <c r="H2287" s="617" t="str">
        <f t="shared" si="71"/>
        <v>O CAMPO A.8 NÃO PODE SER PREENCHIDO SE A INFORMAÇÃO DO CAMPO A.7 FOR DIFERENTE DE"EMPRESA BRASILEIRA".</v>
      </c>
    </row>
    <row r="2288" spans="1:8" ht="12" x14ac:dyDescent="0.3">
      <c r="A2288" s="614" t="s">
        <v>2047</v>
      </c>
      <c r="B2288" s="614" t="s">
        <v>254</v>
      </c>
      <c r="C2288" s="614" t="s">
        <v>243</v>
      </c>
      <c r="D2288" s="614" t="s">
        <v>2354</v>
      </c>
      <c r="E2288" s="614" t="s">
        <v>2354</v>
      </c>
      <c r="F2288" s="615" t="str">
        <f t="shared" si="70"/>
        <v>ESTUDO DE BACIAS COM AQUISIÇÃO DE DADOS;ORGANISMO DE NORMALIZAÇÃO OU EQUIVALENTE;MÉDIO;;</v>
      </c>
      <c r="G2288" s="616" t="s">
        <v>1567</v>
      </c>
      <c r="H2288" s="617" t="str">
        <f t="shared" si="71"/>
        <v>O CAMPO A.8 NÃO PODE SER PREENCHIDO SE A INFORMAÇÃO DO CAMPO A.7 FOR DIFERENTE DE"EMPRESA BRASILEIRA".</v>
      </c>
    </row>
    <row r="2289" spans="1:8" ht="12" x14ac:dyDescent="0.3">
      <c r="A2289" s="614" t="s">
        <v>2047</v>
      </c>
      <c r="B2289" s="614" t="s">
        <v>254</v>
      </c>
      <c r="C2289" s="614" t="s">
        <v>244</v>
      </c>
      <c r="D2289" s="614" t="s">
        <v>250</v>
      </c>
      <c r="E2289" s="614" t="s">
        <v>3</v>
      </c>
      <c r="F2289" s="615" t="str">
        <f t="shared" si="70"/>
        <v>ESTUDO DE BACIAS COM AQUISIÇÃO DE DADOS;ORGANISMO DE NORMALIZAÇÃO OU EQUIVALENTE;GRANDE;PÚBLICA;SIM</v>
      </c>
      <c r="G2289" s="616" t="s">
        <v>1567</v>
      </c>
      <c r="H2289" s="617" t="str">
        <f t="shared" si="71"/>
        <v>O CAMPO A.8 NÃO PODE SER PREENCHIDO SE A INFORMAÇÃO DO CAMPO A.7 FOR DIFERENTE DE"EMPRESA BRASILEIRA".</v>
      </c>
    </row>
    <row r="2290" spans="1:8" ht="12" x14ac:dyDescent="0.3">
      <c r="A2290" s="614" t="s">
        <v>2047</v>
      </c>
      <c r="B2290" s="614" t="s">
        <v>254</v>
      </c>
      <c r="C2290" s="614" t="s">
        <v>244</v>
      </c>
      <c r="D2290" s="614" t="s">
        <v>250</v>
      </c>
      <c r="E2290" s="614" t="s">
        <v>4</v>
      </c>
      <c r="F2290" s="615" t="str">
        <f t="shared" si="70"/>
        <v>ESTUDO DE BACIAS COM AQUISIÇÃO DE DADOS;ORGANISMO DE NORMALIZAÇÃO OU EQUIVALENTE;GRANDE;PÚBLICA;NÃO</v>
      </c>
      <c r="G2290" s="616" t="s">
        <v>1567</v>
      </c>
      <c r="H2290" s="617" t="str">
        <f t="shared" si="71"/>
        <v>O CAMPO A.8 NÃO PODE SER PREENCHIDO SE A INFORMAÇÃO DO CAMPO A.7 FOR DIFERENTE DE"EMPRESA BRASILEIRA".</v>
      </c>
    </row>
    <row r="2291" spans="1:8" ht="12" x14ac:dyDescent="0.3">
      <c r="A2291" s="614" t="s">
        <v>2047</v>
      </c>
      <c r="B2291" s="614" t="s">
        <v>254</v>
      </c>
      <c r="C2291" s="614" t="s">
        <v>244</v>
      </c>
      <c r="D2291" s="614" t="s">
        <v>250</v>
      </c>
      <c r="E2291" s="614" t="s">
        <v>2354</v>
      </c>
      <c r="F2291" s="615" t="str">
        <f t="shared" si="70"/>
        <v>ESTUDO DE BACIAS COM AQUISIÇÃO DE DADOS;ORGANISMO DE NORMALIZAÇÃO OU EQUIVALENTE;GRANDE;PÚBLICA;</v>
      </c>
      <c r="G2291" s="616" t="s">
        <v>1567</v>
      </c>
      <c r="H2291" s="617" t="str">
        <f t="shared" si="71"/>
        <v>O CAMPO A.8 NÃO PODE SER PREENCHIDO SE A INFORMAÇÃO DO CAMPO A.7 FOR DIFERENTE DE"EMPRESA BRASILEIRA".</v>
      </c>
    </row>
    <row r="2292" spans="1:8" ht="12" x14ac:dyDescent="0.3">
      <c r="A2292" s="614" t="s">
        <v>2047</v>
      </c>
      <c r="B2292" s="614" t="s">
        <v>254</v>
      </c>
      <c r="C2292" s="614" t="s">
        <v>244</v>
      </c>
      <c r="D2292" s="614" t="s">
        <v>251</v>
      </c>
      <c r="E2292" s="614" t="s">
        <v>3</v>
      </c>
      <c r="F2292" s="615" t="str">
        <f t="shared" si="70"/>
        <v>ESTUDO DE BACIAS COM AQUISIÇÃO DE DADOS;ORGANISMO DE NORMALIZAÇÃO OU EQUIVALENTE;GRANDE;PRIVADA;SIM</v>
      </c>
      <c r="G2292" s="616" t="s">
        <v>1567</v>
      </c>
      <c r="H2292" s="617" t="str">
        <f t="shared" si="71"/>
        <v>O CAMPO A.8 NÃO PODE SER PREENCHIDO SE A INFORMAÇÃO DO CAMPO A.7 FOR DIFERENTE DE"EMPRESA BRASILEIRA".</v>
      </c>
    </row>
    <row r="2293" spans="1:8" ht="12" x14ac:dyDescent="0.3">
      <c r="A2293" s="614" t="s">
        <v>2047</v>
      </c>
      <c r="B2293" s="614" t="s">
        <v>254</v>
      </c>
      <c r="C2293" s="614" t="s">
        <v>244</v>
      </c>
      <c r="D2293" s="614" t="s">
        <v>251</v>
      </c>
      <c r="E2293" s="614" t="s">
        <v>4</v>
      </c>
      <c r="F2293" s="615" t="str">
        <f t="shared" si="70"/>
        <v>ESTUDO DE BACIAS COM AQUISIÇÃO DE DADOS;ORGANISMO DE NORMALIZAÇÃO OU EQUIVALENTE;GRANDE;PRIVADA;NÃO</v>
      </c>
      <c r="G2293" s="616" t="s">
        <v>1567</v>
      </c>
      <c r="H2293" s="617" t="str">
        <f t="shared" si="71"/>
        <v>O CAMPO A.8 NÃO PODE SER PREENCHIDO SE A INFORMAÇÃO DO CAMPO A.7 FOR DIFERENTE DE"EMPRESA BRASILEIRA".</v>
      </c>
    </row>
    <row r="2294" spans="1:8" ht="12" x14ac:dyDescent="0.3">
      <c r="A2294" s="614" t="s">
        <v>2047</v>
      </c>
      <c r="B2294" s="614" t="s">
        <v>254</v>
      </c>
      <c r="C2294" s="614" t="s">
        <v>244</v>
      </c>
      <c r="D2294" s="614" t="s">
        <v>251</v>
      </c>
      <c r="E2294" s="614" t="s">
        <v>2354</v>
      </c>
      <c r="F2294" s="615" t="str">
        <f t="shared" si="70"/>
        <v>ESTUDO DE BACIAS COM AQUISIÇÃO DE DADOS;ORGANISMO DE NORMALIZAÇÃO OU EQUIVALENTE;GRANDE;PRIVADA;</v>
      </c>
      <c r="G2294" s="616" t="s">
        <v>1567</v>
      </c>
      <c r="H2294" s="617" t="str">
        <f t="shared" si="71"/>
        <v>O CAMPO A.8 NÃO PODE SER PREENCHIDO SE A INFORMAÇÃO DO CAMPO A.7 FOR DIFERENTE DE"EMPRESA BRASILEIRA".</v>
      </c>
    </row>
    <row r="2295" spans="1:8" ht="12" x14ac:dyDescent="0.3">
      <c r="A2295" s="614" t="s">
        <v>2047</v>
      </c>
      <c r="B2295" s="614" t="s">
        <v>254</v>
      </c>
      <c r="C2295" s="614" t="s">
        <v>244</v>
      </c>
      <c r="D2295" s="614" t="s">
        <v>2354</v>
      </c>
      <c r="E2295" s="614" t="s">
        <v>3</v>
      </c>
      <c r="F2295" s="615" t="str">
        <f t="shared" si="70"/>
        <v>ESTUDO DE BACIAS COM AQUISIÇÃO DE DADOS;ORGANISMO DE NORMALIZAÇÃO OU EQUIVALENTE;GRANDE;;SIM</v>
      </c>
      <c r="G2295" s="616" t="s">
        <v>1567</v>
      </c>
      <c r="H2295" s="617" t="str">
        <f t="shared" si="71"/>
        <v>O CAMPO A.8 NÃO PODE SER PREENCHIDO SE A INFORMAÇÃO DO CAMPO A.7 FOR DIFERENTE DE"EMPRESA BRASILEIRA".</v>
      </c>
    </row>
    <row r="2296" spans="1:8" ht="12" x14ac:dyDescent="0.3">
      <c r="A2296" s="614" t="s">
        <v>2047</v>
      </c>
      <c r="B2296" s="614" t="s">
        <v>254</v>
      </c>
      <c r="C2296" s="614" t="s">
        <v>244</v>
      </c>
      <c r="D2296" s="614" t="s">
        <v>2354</v>
      </c>
      <c r="E2296" s="614" t="s">
        <v>4</v>
      </c>
      <c r="F2296" s="615" t="str">
        <f t="shared" si="70"/>
        <v>ESTUDO DE BACIAS COM AQUISIÇÃO DE DADOS;ORGANISMO DE NORMALIZAÇÃO OU EQUIVALENTE;GRANDE;;NÃO</v>
      </c>
      <c r="G2296" s="616" t="s">
        <v>1567</v>
      </c>
      <c r="H2296" s="617" t="str">
        <f t="shared" si="71"/>
        <v>O CAMPO A.8 NÃO PODE SER PREENCHIDO SE A INFORMAÇÃO DO CAMPO A.7 FOR DIFERENTE DE"EMPRESA BRASILEIRA".</v>
      </c>
    </row>
    <row r="2297" spans="1:8" ht="12" x14ac:dyDescent="0.3">
      <c r="A2297" s="614" t="s">
        <v>2047</v>
      </c>
      <c r="B2297" s="614" t="s">
        <v>254</v>
      </c>
      <c r="C2297" s="614" t="s">
        <v>244</v>
      </c>
      <c r="D2297" s="614" t="s">
        <v>2354</v>
      </c>
      <c r="E2297" s="614" t="s">
        <v>2354</v>
      </c>
      <c r="F2297" s="615" t="str">
        <f t="shared" si="70"/>
        <v>ESTUDO DE BACIAS COM AQUISIÇÃO DE DADOS;ORGANISMO DE NORMALIZAÇÃO OU EQUIVALENTE;GRANDE;;</v>
      </c>
      <c r="G2297" s="616" t="s">
        <v>1567</v>
      </c>
      <c r="H2297" s="617" t="str">
        <f t="shared" si="71"/>
        <v>O CAMPO A.8 NÃO PODE SER PREENCHIDO SE A INFORMAÇÃO DO CAMPO A.7 FOR DIFERENTE DE"EMPRESA BRASILEIRA".</v>
      </c>
    </row>
    <row r="2298" spans="1:8" ht="12" x14ac:dyDescent="0.3">
      <c r="A2298" s="614" t="s">
        <v>2047</v>
      </c>
      <c r="B2298" s="614" t="s">
        <v>254</v>
      </c>
      <c r="C2298" s="614" t="s">
        <v>2354</v>
      </c>
      <c r="D2298" s="614" t="s">
        <v>250</v>
      </c>
      <c r="E2298" s="614" t="s">
        <v>3</v>
      </c>
      <c r="F2298" s="615" t="str">
        <f t="shared" si="70"/>
        <v>ESTUDO DE BACIAS COM AQUISIÇÃO DE DADOS;ORGANISMO DE NORMALIZAÇÃO OU EQUIVALENTE;;PÚBLICA;SIM</v>
      </c>
      <c r="G2298" s="616" t="s">
        <v>1567</v>
      </c>
      <c r="H2298" s="617" t="str">
        <f t="shared" si="71"/>
        <v>O CAMPO A.10 NÃO PODE SER PREENCHIDO SE A INFORMAÇÃO DO CAMPO A.7 FOR DIFERENTE DE"INSTITUIÇÃO CREDENCIADA".</v>
      </c>
    </row>
    <row r="2299" spans="1:8" ht="12" x14ac:dyDescent="0.3">
      <c r="A2299" s="614" t="s">
        <v>2047</v>
      </c>
      <c r="B2299" s="614" t="s">
        <v>254</v>
      </c>
      <c r="C2299" s="614" t="s">
        <v>2354</v>
      </c>
      <c r="D2299" s="614" t="s">
        <v>250</v>
      </c>
      <c r="E2299" s="614" t="s">
        <v>4</v>
      </c>
      <c r="F2299" s="615" t="str">
        <f t="shared" si="70"/>
        <v>ESTUDO DE BACIAS COM AQUISIÇÃO DE DADOS;ORGANISMO DE NORMALIZAÇÃO OU EQUIVALENTE;;PÚBLICA;NÃO</v>
      </c>
      <c r="G2299" s="616" t="s">
        <v>1567</v>
      </c>
      <c r="H2299" s="617" t="str">
        <f t="shared" si="71"/>
        <v>O CAMPO A.10 NÃO PODE SER PREENCHIDO SE A INFORMAÇÃO DO CAMPO A.7 FOR DIFERENTE DE"INSTITUIÇÃO CREDENCIADA".</v>
      </c>
    </row>
    <row r="2300" spans="1:8" ht="12" x14ac:dyDescent="0.3">
      <c r="A2300" s="614" t="s">
        <v>2047</v>
      </c>
      <c r="B2300" s="614" t="s">
        <v>254</v>
      </c>
      <c r="C2300" s="614" t="s">
        <v>2354</v>
      </c>
      <c r="D2300" s="614" t="s">
        <v>250</v>
      </c>
      <c r="E2300" s="614" t="s">
        <v>2354</v>
      </c>
      <c r="F2300" s="615" t="str">
        <f t="shared" si="70"/>
        <v>ESTUDO DE BACIAS COM AQUISIÇÃO DE DADOS;ORGANISMO DE NORMALIZAÇÃO OU EQUIVALENTE;;PÚBLICA;</v>
      </c>
      <c r="G2300" s="616" t="s">
        <v>1567</v>
      </c>
      <c r="H2300" s="617" t="str">
        <f t="shared" si="71"/>
        <v>O CAMPO A.10 NÃO PODE SER PREENCHIDO SE A INFORMAÇÃO DO CAMPO A.7 FOR DIFERENTE DE"INSTITUIÇÃO CREDENCIADA".</v>
      </c>
    </row>
    <row r="2301" spans="1:8" ht="12" x14ac:dyDescent="0.3">
      <c r="A2301" s="614" t="s">
        <v>2047</v>
      </c>
      <c r="B2301" s="614" t="s">
        <v>254</v>
      </c>
      <c r="C2301" s="614" t="s">
        <v>2354</v>
      </c>
      <c r="D2301" s="614" t="s">
        <v>251</v>
      </c>
      <c r="E2301" s="614" t="s">
        <v>3</v>
      </c>
      <c r="F2301" s="615" t="str">
        <f t="shared" si="70"/>
        <v>ESTUDO DE BACIAS COM AQUISIÇÃO DE DADOS;ORGANISMO DE NORMALIZAÇÃO OU EQUIVALENTE;;PRIVADA;SIM</v>
      </c>
      <c r="G2301" s="616" t="s">
        <v>1567</v>
      </c>
      <c r="H2301" s="617" t="str">
        <f t="shared" si="71"/>
        <v>O CAMPO A.10 NÃO PODE SER PREENCHIDO SE A INFORMAÇÃO DO CAMPO A.7 FOR DIFERENTE DE"INSTITUIÇÃO CREDENCIADA".</v>
      </c>
    </row>
    <row r="2302" spans="1:8" ht="12" x14ac:dyDescent="0.3">
      <c r="A2302" s="614" t="s">
        <v>2047</v>
      </c>
      <c r="B2302" s="614" t="s">
        <v>254</v>
      </c>
      <c r="C2302" s="614" t="s">
        <v>2354</v>
      </c>
      <c r="D2302" s="614" t="s">
        <v>251</v>
      </c>
      <c r="E2302" s="614" t="s">
        <v>4</v>
      </c>
      <c r="F2302" s="615" t="str">
        <f t="shared" si="70"/>
        <v>ESTUDO DE BACIAS COM AQUISIÇÃO DE DADOS;ORGANISMO DE NORMALIZAÇÃO OU EQUIVALENTE;;PRIVADA;NÃO</v>
      </c>
      <c r="G2302" s="616" t="s">
        <v>1567</v>
      </c>
      <c r="H2302" s="617" t="str">
        <f t="shared" si="71"/>
        <v>O CAMPO A.10 NÃO PODE SER PREENCHIDO SE A INFORMAÇÃO DO CAMPO A.7 FOR DIFERENTE DE"INSTITUIÇÃO CREDENCIADA".</v>
      </c>
    </row>
    <row r="2303" spans="1:8" ht="12" x14ac:dyDescent="0.3">
      <c r="A2303" s="614" t="s">
        <v>2047</v>
      </c>
      <c r="B2303" s="614" t="s">
        <v>254</v>
      </c>
      <c r="C2303" s="614" t="s">
        <v>2354</v>
      </c>
      <c r="D2303" s="614" t="s">
        <v>251</v>
      </c>
      <c r="E2303" s="614" t="s">
        <v>2354</v>
      </c>
      <c r="F2303" s="615" t="str">
        <f t="shared" si="70"/>
        <v>ESTUDO DE BACIAS COM AQUISIÇÃO DE DADOS;ORGANISMO DE NORMALIZAÇÃO OU EQUIVALENTE;;PRIVADA;</v>
      </c>
      <c r="G2303" s="616" t="s">
        <v>1567</v>
      </c>
      <c r="H2303" s="617" t="str">
        <f t="shared" si="71"/>
        <v>O CAMPO A.10 NÃO PODE SER PREENCHIDO SE A INFORMAÇÃO DO CAMPO A.7 FOR DIFERENTE DE"INSTITUIÇÃO CREDENCIADA".</v>
      </c>
    </row>
    <row r="2304" spans="1:8" ht="12" x14ac:dyDescent="0.3">
      <c r="A2304" s="614" t="s">
        <v>2047</v>
      </c>
      <c r="B2304" s="614" t="s">
        <v>254</v>
      </c>
      <c r="C2304" s="614" t="s">
        <v>2354</v>
      </c>
      <c r="D2304" s="614" t="s">
        <v>2354</v>
      </c>
      <c r="E2304" s="614" t="s">
        <v>3</v>
      </c>
      <c r="F2304" s="615" t="str">
        <f t="shared" si="70"/>
        <v>ESTUDO DE BACIAS COM AQUISIÇÃO DE DADOS;ORGANISMO DE NORMALIZAÇÃO OU EQUIVALENTE;;;SIM</v>
      </c>
      <c r="G2304" s="616" t="s">
        <v>1567</v>
      </c>
      <c r="H2304" s="617" t="str">
        <f t="shared" si="71"/>
        <v>O CAMPO A.11 NÃO PODE SER PREENCHIDO SE A INFORMAÇÃO DO CAMPO A.7 FOR DIFERENTE DE"INSTITUIÇÃO CREDENCIADA" OU SE A INFIRMAÇÃO DO CAMPO A.10 FOR DIFERENTE DE "PRIVADA".</v>
      </c>
    </row>
    <row r="2305" spans="1:8" ht="12" x14ac:dyDescent="0.3">
      <c r="A2305" s="614" t="s">
        <v>2047</v>
      </c>
      <c r="B2305" s="614" t="s">
        <v>254</v>
      </c>
      <c r="C2305" s="614" t="s">
        <v>2354</v>
      </c>
      <c r="D2305" s="614" t="s">
        <v>2354</v>
      </c>
      <c r="E2305" s="614" t="s">
        <v>4</v>
      </c>
      <c r="F2305" s="615" t="str">
        <f t="shared" si="70"/>
        <v>ESTUDO DE BACIAS COM AQUISIÇÃO DE DADOS;ORGANISMO DE NORMALIZAÇÃO OU EQUIVALENTE;;;NÃO</v>
      </c>
      <c r="G2305" s="616" t="s">
        <v>1567</v>
      </c>
      <c r="H2305" s="617" t="str">
        <f t="shared" si="71"/>
        <v>O CAMPO A.11 NÃO PODE SER PREENCHIDO SE A INFORMAÇÃO DO CAMPO A.7 FOR DIFERENTE DE"INSTITUIÇÃO CREDENCIADA" OU SE A INFIRMAÇÃO DO CAMPO A.10 FOR DIFERENTE DE "PRIVADA".</v>
      </c>
    </row>
    <row r="2306" spans="1:8" ht="12" x14ac:dyDescent="0.3">
      <c r="A2306" s="614" t="s">
        <v>2047</v>
      </c>
      <c r="B2306" s="614" t="s">
        <v>254</v>
      </c>
      <c r="C2306" s="614" t="s">
        <v>2354</v>
      </c>
      <c r="D2306" s="614" t="s">
        <v>2354</v>
      </c>
      <c r="E2306" s="614" t="s">
        <v>2354</v>
      </c>
      <c r="F2306" s="615" t="str">
        <f t="shared" si="70"/>
        <v>ESTUDO DE BACIAS COM AQUISIÇÃO DE DADOS;ORGANISMO DE NORMALIZAÇÃO OU EQUIVALENTE;;;</v>
      </c>
      <c r="G2306" s="616" t="s">
        <v>1567</v>
      </c>
      <c r="H2306" s="617" t="str">
        <f t="shared" si="71"/>
        <v>O EXECUTOR INFORMADO NÃO PODE EXECUTAR PROJETOS OU PROGRAMAS COM A QUALIFICAÇÃO SELECIONADA</v>
      </c>
    </row>
    <row r="2307" spans="1:8" ht="12" x14ac:dyDescent="0.3">
      <c r="A2307" s="614" t="s">
        <v>2048</v>
      </c>
      <c r="B2307" s="614" t="s">
        <v>254</v>
      </c>
      <c r="C2307" s="614" t="s">
        <v>261</v>
      </c>
      <c r="D2307" s="614" t="s">
        <v>250</v>
      </c>
      <c r="E2307" s="614" t="s">
        <v>3</v>
      </c>
      <c r="F2307" s="615" t="str">
        <f t="shared" ref="F2307:F2370" si="72">CONCATENATE(A2307,";",B2307,";",C2307,";",D2307,";",E2307)</f>
        <v>FORMAÇÃO DE RECURSOS HUMANOS;ORGANISMO DE NORMALIZAÇÃO OU EQUIVALENTE;MICRO OU PEQUENO;PÚBLICA;SIM</v>
      </c>
      <c r="G2307" s="616" t="s">
        <v>1567</v>
      </c>
      <c r="H2307" s="617" t="str">
        <f t="shared" ref="H2307:H2370" si="73">IF(AND(B2307=$J$7,C2307=""),$K$12,IF(AND(B2307&lt;&gt;$J$7,C2307&lt;&gt;""),$K$13,IF(AND(B2307=$J$5,D2307=""),$K$14,IF(AND(B2307&lt;&gt;$J$5,D2307&lt;&gt;""),$K$15,IF(AND(B2307=$J$5,D2307=$M$6,E2307=""),$K$16,IF(AND(OR(B2307&lt;&gt;$J$5,D2307&lt;&gt;$M$6),E2307&lt;&gt;""),$K$17,IF(G2307="N",$K$18,"")))))))</f>
        <v>O CAMPO A.8 NÃO PODE SER PREENCHIDO SE A INFORMAÇÃO DO CAMPO A.7 FOR DIFERENTE DE"EMPRESA BRASILEIRA".</v>
      </c>
    </row>
    <row r="2308" spans="1:8" ht="12" x14ac:dyDescent="0.3">
      <c r="A2308" s="614" t="s">
        <v>2048</v>
      </c>
      <c r="B2308" s="614" t="s">
        <v>254</v>
      </c>
      <c r="C2308" s="614" t="s">
        <v>261</v>
      </c>
      <c r="D2308" s="614" t="s">
        <v>250</v>
      </c>
      <c r="E2308" s="614" t="s">
        <v>4</v>
      </c>
      <c r="F2308" s="615" t="str">
        <f t="shared" si="72"/>
        <v>FORMAÇÃO DE RECURSOS HUMANOS;ORGANISMO DE NORMALIZAÇÃO OU EQUIVALENTE;MICRO OU PEQUENO;PÚBLICA;NÃO</v>
      </c>
      <c r="G2308" s="616" t="s">
        <v>1567</v>
      </c>
      <c r="H2308" s="617" t="str">
        <f t="shared" si="73"/>
        <v>O CAMPO A.8 NÃO PODE SER PREENCHIDO SE A INFORMAÇÃO DO CAMPO A.7 FOR DIFERENTE DE"EMPRESA BRASILEIRA".</v>
      </c>
    </row>
    <row r="2309" spans="1:8" ht="12" x14ac:dyDescent="0.3">
      <c r="A2309" s="614" t="s">
        <v>2048</v>
      </c>
      <c r="B2309" s="614" t="s">
        <v>254</v>
      </c>
      <c r="C2309" s="614" t="s">
        <v>261</v>
      </c>
      <c r="D2309" s="614" t="s">
        <v>250</v>
      </c>
      <c r="E2309" s="614" t="s">
        <v>2354</v>
      </c>
      <c r="F2309" s="615" t="str">
        <f t="shared" si="72"/>
        <v>FORMAÇÃO DE RECURSOS HUMANOS;ORGANISMO DE NORMALIZAÇÃO OU EQUIVALENTE;MICRO OU PEQUENO;PÚBLICA;</v>
      </c>
      <c r="G2309" s="616" t="s">
        <v>1567</v>
      </c>
      <c r="H2309" s="617" t="str">
        <f t="shared" si="73"/>
        <v>O CAMPO A.8 NÃO PODE SER PREENCHIDO SE A INFORMAÇÃO DO CAMPO A.7 FOR DIFERENTE DE"EMPRESA BRASILEIRA".</v>
      </c>
    </row>
    <row r="2310" spans="1:8" ht="12" x14ac:dyDescent="0.3">
      <c r="A2310" s="614" t="s">
        <v>2048</v>
      </c>
      <c r="B2310" s="614" t="s">
        <v>254</v>
      </c>
      <c r="C2310" s="614" t="s">
        <v>261</v>
      </c>
      <c r="D2310" s="614" t="s">
        <v>251</v>
      </c>
      <c r="E2310" s="614" t="s">
        <v>3</v>
      </c>
      <c r="F2310" s="615" t="str">
        <f t="shared" si="72"/>
        <v>FORMAÇÃO DE RECURSOS HUMANOS;ORGANISMO DE NORMALIZAÇÃO OU EQUIVALENTE;MICRO OU PEQUENO;PRIVADA;SIM</v>
      </c>
      <c r="G2310" s="616" t="s">
        <v>1567</v>
      </c>
      <c r="H2310" s="617" t="str">
        <f t="shared" si="73"/>
        <v>O CAMPO A.8 NÃO PODE SER PREENCHIDO SE A INFORMAÇÃO DO CAMPO A.7 FOR DIFERENTE DE"EMPRESA BRASILEIRA".</v>
      </c>
    </row>
    <row r="2311" spans="1:8" ht="12" x14ac:dyDescent="0.3">
      <c r="A2311" s="614" t="s">
        <v>2048</v>
      </c>
      <c r="B2311" s="614" t="s">
        <v>254</v>
      </c>
      <c r="C2311" s="614" t="s">
        <v>261</v>
      </c>
      <c r="D2311" s="614" t="s">
        <v>251</v>
      </c>
      <c r="E2311" s="614" t="s">
        <v>4</v>
      </c>
      <c r="F2311" s="615" t="str">
        <f t="shared" si="72"/>
        <v>FORMAÇÃO DE RECURSOS HUMANOS;ORGANISMO DE NORMALIZAÇÃO OU EQUIVALENTE;MICRO OU PEQUENO;PRIVADA;NÃO</v>
      </c>
      <c r="G2311" s="616" t="s">
        <v>1567</v>
      </c>
      <c r="H2311" s="617" t="str">
        <f t="shared" si="73"/>
        <v>O CAMPO A.8 NÃO PODE SER PREENCHIDO SE A INFORMAÇÃO DO CAMPO A.7 FOR DIFERENTE DE"EMPRESA BRASILEIRA".</v>
      </c>
    </row>
    <row r="2312" spans="1:8" ht="12" x14ac:dyDescent="0.3">
      <c r="A2312" s="614" t="s">
        <v>2048</v>
      </c>
      <c r="B2312" s="614" t="s">
        <v>254</v>
      </c>
      <c r="C2312" s="614" t="s">
        <v>261</v>
      </c>
      <c r="D2312" s="614" t="s">
        <v>251</v>
      </c>
      <c r="E2312" s="614" t="s">
        <v>2354</v>
      </c>
      <c r="F2312" s="615" t="str">
        <f t="shared" si="72"/>
        <v>FORMAÇÃO DE RECURSOS HUMANOS;ORGANISMO DE NORMALIZAÇÃO OU EQUIVALENTE;MICRO OU PEQUENO;PRIVADA;</v>
      </c>
      <c r="G2312" s="616" t="s">
        <v>1567</v>
      </c>
      <c r="H2312" s="617" t="str">
        <f t="shared" si="73"/>
        <v>O CAMPO A.8 NÃO PODE SER PREENCHIDO SE A INFORMAÇÃO DO CAMPO A.7 FOR DIFERENTE DE"EMPRESA BRASILEIRA".</v>
      </c>
    </row>
    <row r="2313" spans="1:8" ht="12" x14ac:dyDescent="0.3">
      <c r="A2313" s="614" t="s">
        <v>2048</v>
      </c>
      <c r="B2313" s="614" t="s">
        <v>254</v>
      </c>
      <c r="C2313" s="614" t="s">
        <v>261</v>
      </c>
      <c r="D2313" s="614" t="s">
        <v>2354</v>
      </c>
      <c r="E2313" s="614" t="s">
        <v>3</v>
      </c>
      <c r="F2313" s="615" t="str">
        <f t="shared" si="72"/>
        <v>FORMAÇÃO DE RECURSOS HUMANOS;ORGANISMO DE NORMALIZAÇÃO OU EQUIVALENTE;MICRO OU PEQUENO;;SIM</v>
      </c>
      <c r="G2313" s="616" t="s">
        <v>1567</v>
      </c>
      <c r="H2313" s="617" t="str">
        <f t="shared" si="73"/>
        <v>O CAMPO A.8 NÃO PODE SER PREENCHIDO SE A INFORMAÇÃO DO CAMPO A.7 FOR DIFERENTE DE"EMPRESA BRASILEIRA".</v>
      </c>
    </row>
    <row r="2314" spans="1:8" ht="12" x14ac:dyDescent="0.3">
      <c r="A2314" s="614" t="s">
        <v>2048</v>
      </c>
      <c r="B2314" s="614" t="s">
        <v>254</v>
      </c>
      <c r="C2314" s="614" t="s">
        <v>261</v>
      </c>
      <c r="D2314" s="614" t="s">
        <v>2354</v>
      </c>
      <c r="E2314" s="614" t="s">
        <v>4</v>
      </c>
      <c r="F2314" s="615" t="str">
        <f t="shared" si="72"/>
        <v>FORMAÇÃO DE RECURSOS HUMANOS;ORGANISMO DE NORMALIZAÇÃO OU EQUIVALENTE;MICRO OU PEQUENO;;NÃO</v>
      </c>
      <c r="G2314" s="616" t="s">
        <v>1567</v>
      </c>
      <c r="H2314" s="617" t="str">
        <f t="shared" si="73"/>
        <v>O CAMPO A.8 NÃO PODE SER PREENCHIDO SE A INFORMAÇÃO DO CAMPO A.7 FOR DIFERENTE DE"EMPRESA BRASILEIRA".</v>
      </c>
    </row>
    <row r="2315" spans="1:8" ht="12" x14ac:dyDescent="0.3">
      <c r="A2315" s="614" t="s">
        <v>2048</v>
      </c>
      <c r="B2315" s="614" t="s">
        <v>254</v>
      </c>
      <c r="C2315" s="614" t="s">
        <v>261</v>
      </c>
      <c r="D2315" s="614" t="s">
        <v>2354</v>
      </c>
      <c r="E2315" s="614" t="s">
        <v>2354</v>
      </c>
      <c r="F2315" s="615" t="str">
        <f t="shared" si="72"/>
        <v>FORMAÇÃO DE RECURSOS HUMANOS;ORGANISMO DE NORMALIZAÇÃO OU EQUIVALENTE;MICRO OU PEQUENO;;</v>
      </c>
      <c r="G2315" s="616" t="s">
        <v>1567</v>
      </c>
      <c r="H2315" s="617" t="str">
        <f t="shared" si="73"/>
        <v>O CAMPO A.8 NÃO PODE SER PREENCHIDO SE A INFORMAÇÃO DO CAMPO A.7 FOR DIFERENTE DE"EMPRESA BRASILEIRA".</v>
      </c>
    </row>
    <row r="2316" spans="1:8" ht="12" x14ac:dyDescent="0.3">
      <c r="A2316" s="614" t="s">
        <v>2048</v>
      </c>
      <c r="B2316" s="614" t="s">
        <v>254</v>
      </c>
      <c r="C2316" s="614" t="s">
        <v>243</v>
      </c>
      <c r="D2316" s="614" t="s">
        <v>250</v>
      </c>
      <c r="E2316" s="614" t="s">
        <v>3</v>
      </c>
      <c r="F2316" s="615" t="str">
        <f t="shared" si="72"/>
        <v>FORMAÇÃO DE RECURSOS HUMANOS;ORGANISMO DE NORMALIZAÇÃO OU EQUIVALENTE;MÉDIO;PÚBLICA;SIM</v>
      </c>
      <c r="G2316" s="616" t="s">
        <v>1567</v>
      </c>
      <c r="H2316" s="617" t="str">
        <f t="shared" si="73"/>
        <v>O CAMPO A.8 NÃO PODE SER PREENCHIDO SE A INFORMAÇÃO DO CAMPO A.7 FOR DIFERENTE DE"EMPRESA BRASILEIRA".</v>
      </c>
    </row>
    <row r="2317" spans="1:8" ht="12" x14ac:dyDescent="0.3">
      <c r="A2317" s="614" t="s">
        <v>2048</v>
      </c>
      <c r="B2317" s="614" t="s">
        <v>254</v>
      </c>
      <c r="C2317" s="614" t="s">
        <v>243</v>
      </c>
      <c r="D2317" s="614" t="s">
        <v>250</v>
      </c>
      <c r="E2317" s="614" t="s">
        <v>4</v>
      </c>
      <c r="F2317" s="615" t="str">
        <f t="shared" si="72"/>
        <v>FORMAÇÃO DE RECURSOS HUMANOS;ORGANISMO DE NORMALIZAÇÃO OU EQUIVALENTE;MÉDIO;PÚBLICA;NÃO</v>
      </c>
      <c r="G2317" s="616" t="s">
        <v>1567</v>
      </c>
      <c r="H2317" s="617" t="str">
        <f t="shared" si="73"/>
        <v>O CAMPO A.8 NÃO PODE SER PREENCHIDO SE A INFORMAÇÃO DO CAMPO A.7 FOR DIFERENTE DE"EMPRESA BRASILEIRA".</v>
      </c>
    </row>
    <row r="2318" spans="1:8" ht="12" x14ac:dyDescent="0.3">
      <c r="A2318" s="614" t="s">
        <v>2048</v>
      </c>
      <c r="B2318" s="614" t="s">
        <v>254</v>
      </c>
      <c r="C2318" s="614" t="s">
        <v>243</v>
      </c>
      <c r="D2318" s="614" t="s">
        <v>250</v>
      </c>
      <c r="E2318" s="614" t="s">
        <v>2354</v>
      </c>
      <c r="F2318" s="615" t="str">
        <f t="shared" si="72"/>
        <v>FORMAÇÃO DE RECURSOS HUMANOS;ORGANISMO DE NORMALIZAÇÃO OU EQUIVALENTE;MÉDIO;PÚBLICA;</v>
      </c>
      <c r="G2318" s="616" t="s">
        <v>1567</v>
      </c>
      <c r="H2318" s="617" t="str">
        <f t="shared" si="73"/>
        <v>O CAMPO A.8 NÃO PODE SER PREENCHIDO SE A INFORMAÇÃO DO CAMPO A.7 FOR DIFERENTE DE"EMPRESA BRASILEIRA".</v>
      </c>
    </row>
    <row r="2319" spans="1:8" ht="12" x14ac:dyDescent="0.3">
      <c r="A2319" s="614" t="s">
        <v>2048</v>
      </c>
      <c r="B2319" s="614" t="s">
        <v>254</v>
      </c>
      <c r="C2319" s="614" t="s">
        <v>243</v>
      </c>
      <c r="D2319" s="614" t="s">
        <v>251</v>
      </c>
      <c r="E2319" s="614" t="s">
        <v>3</v>
      </c>
      <c r="F2319" s="615" t="str">
        <f t="shared" si="72"/>
        <v>FORMAÇÃO DE RECURSOS HUMANOS;ORGANISMO DE NORMALIZAÇÃO OU EQUIVALENTE;MÉDIO;PRIVADA;SIM</v>
      </c>
      <c r="G2319" s="616" t="s">
        <v>1567</v>
      </c>
      <c r="H2319" s="617" t="str">
        <f t="shared" si="73"/>
        <v>O CAMPO A.8 NÃO PODE SER PREENCHIDO SE A INFORMAÇÃO DO CAMPO A.7 FOR DIFERENTE DE"EMPRESA BRASILEIRA".</v>
      </c>
    </row>
    <row r="2320" spans="1:8" ht="12" x14ac:dyDescent="0.3">
      <c r="A2320" s="614" t="s">
        <v>2048</v>
      </c>
      <c r="B2320" s="614" t="s">
        <v>254</v>
      </c>
      <c r="C2320" s="614" t="s">
        <v>243</v>
      </c>
      <c r="D2320" s="614" t="s">
        <v>251</v>
      </c>
      <c r="E2320" s="614" t="s">
        <v>4</v>
      </c>
      <c r="F2320" s="615" t="str">
        <f t="shared" si="72"/>
        <v>FORMAÇÃO DE RECURSOS HUMANOS;ORGANISMO DE NORMALIZAÇÃO OU EQUIVALENTE;MÉDIO;PRIVADA;NÃO</v>
      </c>
      <c r="G2320" s="616" t="s">
        <v>1567</v>
      </c>
      <c r="H2320" s="617" t="str">
        <f t="shared" si="73"/>
        <v>O CAMPO A.8 NÃO PODE SER PREENCHIDO SE A INFORMAÇÃO DO CAMPO A.7 FOR DIFERENTE DE"EMPRESA BRASILEIRA".</v>
      </c>
    </row>
    <row r="2321" spans="1:8" ht="12" x14ac:dyDescent="0.3">
      <c r="A2321" s="614" t="s">
        <v>2048</v>
      </c>
      <c r="B2321" s="614" t="s">
        <v>254</v>
      </c>
      <c r="C2321" s="614" t="s">
        <v>243</v>
      </c>
      <c r="D2321" s="614" t="s">
        <v>251</v>
      </c>
      <c r="E2321" s="614" t="s">
        <v>2354</v>
      </c>
      <c r="F2321" s="615" t="str">
        <f t="shared" si="72"/>
        <v>FORMAÇÃO DE RECURSOS HUMANOS;ORGANISMO DE NORMALIZAÇÃO OU EQUIVALENTE;MÉDIO;PRIVADA;</v>
      </c>
      <c r="G2321" s="616" t="s">
        <v>1567</v>
      </c>
      <c r="H2321" s="617" t="str">
        <f t="shared" si="73"/>
        <v>O CAMPO A.8 NÃO PODE SER PREENCHIDO SE A INFORMAÇÃO DO CAMPO A.7 FOR DIFERENTE DE"EMPRESA BRASILEIRA".</v>
      </c>
    </row>
    <row r="2322" spans="1:8" ht="12" x14ac:dyDescent="0.3">
      <c r="A2322" s="614" t="s">
        <v>2048</v>
      </c>
      <c r="B2322" s="614" t="s">
        <v>254</v>
      </c>
      <c r="C2322" s="614" t="s">
        <v>243</v>
      </c>
      <c r="D2322" s="614" t="s">
        <v>2354</v>
      </c>
      <c r="E2322" s="614" t="s">
        <v>3</v>
      </c>
      <c r="F2322" s="615" t="str">
        <f t="shared" si="72"/>
        <v>FORMAÇÃO DE RECURSOS HUMANOS;ORGANISMO DE NORMALIZAÇÃO OU EQUIVALENTE;MÉDIO;;SIM</v>
      </c>
      <c r="G2322" s="616" t="s">
        <v>1567</v>
      </c>
      <c r="H2322" s="617" t="str">
        <f t="shared" si="73"/>
        <v>O CAMPO A.8 NÃO PODE SER PREENCHIDO SE A INFORMAÇÃO DO CAMPO A.7 FOR DIFERENTE DE"EMPRESA BRASILEIRA".</v>
      </c>
    </row>
    <row r="2323" spans="1:8" ht="12" x14ac:dyDescent="0.3">
      <c r="A2323" s="614" t="s">
        <v>2048</v>
      </c>
      <c r="B2323" s="614" t="s">
        <v>254</v>
      </c>
      <c r="C2323" s="614" t="s">
        <v>243</v>
      </c>
      <c r="D2323" s="614" t="s">
        <v>2354</v>
      </c>
      <c r="E2323" s="614" t="s">
        <v>4</v>
      </c>
      <c r="F2323" s="615" t="str">
        <f t="shared" si="72"/>
        <v>FORMAÇÃO DE RECURSOS HUMANOS;ORGANISMO DE NORMALIZAÇÃO OU EQUIVALENTE;MÉDIO;;NÃO</v>
      </c>
      <c r="G2323" s="616" t="s">
        <v>1567</v>
      </c>
      <c r="H2323" s="617" t="str">
        <f t="shared" si="73"/>
        <v>O CAMPO A.8 NÃO PODE SER PREENCHIDO SE A INFORMAÇÃO DO CAMPO A.7 FOR DIFERENTE DE"EMPRESA BRASILEIRA".</v>
      </c>
    </row>
    <row r="2324" spans="1:8" ht="12" x14ac:dyDescent="0.3">
      <c r="A2324" s="614" t="s">
        <v>2048</v>
      </c>
      <c r="B2324" s="614" t="s">
        <v>254</v>
      </c>
      <c r="C2324" s="614" t="s">
        <v>243</v>
      </c>
      <c r="D2324" s="614" t="s">
        <v>2354</v>
      </c>
      <c r="E2324" s="614" t="s">
        <v>2354</v>
      </c>
      <c r="F2324" s="615" t="str">
        <f t="shared" si="72"/>
        <v>FORMAÇÃO DE RECURSOS HUMANOS;ORGANISMO DE NORMALIZAÇÃO OU EQUIVALENTE;MÉDIO;;</v>
      </c>
      <c r="G2324" s="616" t="s">
        <v>1567</v>
      </c>
      <c r="H2324" s="617" t="str">
        <f t="shared" si="73"/>
        <v>O CAMPO A.8 NÃO PODE SER PREENCHIDO SE A INFORMAÇÃO DO CAMPO A.7 FOR DIFERENTE DE"EMPRESA BRASILEIRA".</v>
      </c>
    </row>
    <row r="2325" spans="1:8" ht="12" x14ac:dyDescent="0.3">
      <c r="A2325" s="614" t="s">
        <v>2048</v>
      </c>
      <c r="B2325" s="614" t="s">
        <v>254</v>
      </c>
      <c r="C2325" s="614" t="s">
        <v>244</v>
      </c>
      <c r="D2325" s="614" t="s">
        <v>250</v>
      </c>
      <c r="E2325" s="614" t="s">
        <v>3</v>
      </c>
      <c r="F2325" s="615" t="str">
        <f t="shared" si="72"/>
        <v>FORMAÇÃO DE RECURSOS HUMANOS;ORGANISMO DE NORMALIZAÇÃO OU EQUIVALENTE;GRANDE;PÚBLICA;SIM</v>
      </c>
      <c r="G2325" s="616" t="s">
        <v>1567</v>
      </c>
      <c r="H2325" s="617" t="str">
        <f t="shared" si="73"/>
        <v>O CAMPO A.8 NÃO PODE SER PREENCHIDO SE A INFORMAÇÃO DO CAMPO A.7 FOR DIFERENTE DE"EMPRESA BRASILEIRA".</v>
      </c>
    </row>
    <row r="2326" spans="1:8" ht="12" x14ac:dyDescent="0.3">
      <c r="A2326" s="614" t="s">
        <v>2048</v>
      </c>
      <c r="B2326" s="614" t="s">
        <v>254</v>
      </c>
      <c r="C2326" s="614" t="s">
        <v>244</v>
      </c>
      <c r="D2326" s="614" t="s">
        <v>250</v>
      </c>
      <c r="E2326" s="614" t="s">
        <v>4</v>
      </c>
      <c r="F2326" s="615" t="str">
        <f t="shared" si="72"/>
        <v>FORMAÇÃO DE RECURSOS HUMANOS;ORGANISMO DE NORMALIZAÇÃO OU EQUIVALENTE;GRANDE;PÚBLICA;NÃO</v>
      </c>
      <c r="G2326" s="616" t="s">
        <v>1567</v>
      </c>
      <c r="H2326" s="617" t="str">
        <f t="shared" si="73"/>
        <v>O CAMPO A.8 NÃO PODE SER PREENCHIDO SE A INFORMAÇÃO DO CAMPO A.7 FOR DIFERENTE DE"EMPRESA BRASILEIRA".</v>
      </c>
    </row>
    <row r="2327" spans="1:8" ht="12" x14ac:dyDescent="0.3">
      <c r="A2327" s="614" t="s">
        <v>2048</v>
      </c>
      <c r="B2327" s="614" t="s">
        <v>254</v>
      </c>
      <c r="C2327" s="614" t="s">
        <v>244</v>
      </c>
      <c r="D2327" s="614" t="s">
        <v>250</v>
      </c>
      <c r="E2327" s="614" t="s">
        <v>2354</v>
      </c>
      <c r="F2327" s="615" t="str">
        <f t="shared" si="72"/>
        <v>FORMAÇÃO DE RECURSOS HUMANOS;ORGANISMO DE NORMALIZAÇÃO OU EQUIVALENTE;GRANDE;PÚBLICA;</v>
      </c>
      <c r="G2327" s="616" t="s">
        <v>1567</v>
      </c>
      <c r="H2327" s="617" t="str">
        <f t="shared" si="73"/>
        <v>O CAMPO A.8 NÃO PODE SER PREENCHIDO SE A INFORMAÇÃO DO CAMPO A.7 FOR DIFERENTE DE"EMPRESA BRASILEIRA".</v>
      </c>
    </row>
    <row r="2328" spans="1:8" ht="12" x14ac:dyDescent="0.3">
      <c r="A2328" s="614" t="s">
        <v>2048</v>
      </c>
      <c r="B2328" s="614" t="s">
        <v>254</v>
      </c>
      <c r="C2328" s="614" t="s">
        <v>244</v>
      </c>
      <c r="D2328" s="614" t="s">
        <v>251</v>
      </c>
      <c r="E2328" s="614" t="s">
        <v>3</v>
      </c>
      <c r="F2328" s="615" t="str">
        <f t="shared" si="72"/>
        <v>FORMAÇÃO DE RECURSOS HUMANOS;ORGANISMO DE NORMALIZAÇÃO OU EQUIVALENTE;GRANDE;PRIVADA;SIM</v>
      </c>
      <c r="G2328" s="616" t="s">
        <v>1567</v>
      </c>
      <c r="H2328" s="617" t="str">
        <f t="shared" si="73"/>
        <v>O CAMPO A.8 NÃO PODE SER PREENCHIDO SE A INFORMAÇÃO DO CAMPO A.7 FOR DIFERENTE DE"EMPRESA BRASILEIRA".</v>
      </c>
    </row>
    <row r="2329" spans="1:8" ht="12" x14ac:dyDescent="0.3">
      <c r="A2329" s="614" t="s">
        <v>2048</v>
      </c>
      <c r="B2329" s="614" t="s">
        <v>254</v>
      </c>
      <c r="C2329" s="614" t="s">
        <v>244</v>
      </c>
      <c r="D2329" s="614" t="s">
        <v>251</v>
      </c>
      <c r="E2329" s="614" t="s">
        <v>4</v>
      </c>
      <c r="F2329" s="615" t="str">
        <f t="shared" si="72"/>
        <v>FORMAÇÃO DE RECURSOS HUMANOS;ORGANISMO DE NORMALIZAÇÃO OU EQUIVALENTE;GRANDE;PRIVADA;NÃO</v>
      </c>
      <c r="G2329" s="616" t="s">
        <v>1567</v>
      </c>
      <c r="H2329" s="617" t="str">
        <f t="shared" si="73"/>
        <v>O CAMPO A.8 NÃO PODE SER PREENCHIDO SE A INFORMAÇÃO DO CAMPO A.7 FOR DIFERENTE DE"EMPRESA BRASILEIRA".</v>
      </c>
    </row>
    <row r="2330" spans="1:8" ht="12" x14ac:dyDescent="0.3">
      <c r="A2330" s="614" t="s">
        <v>2048</v>
      </c>
      <c r="B2330" s="614" t="s">
        <v>254</v>
      </c>
      <c r="C2330" s="614" t="s">
        <v>244</v>
      </c>
      <c r="D2330" s="614" t="s">
        <v>251</v>
      </c>
      <c r="E2330" s="614" t="s">
        <v>2354</v>
      </c>
      <c r="F2330" s="615" t="str">
        <f t="shared" si="72"/>
        <v>FORMAÇÃO DE RECURSOS HUMANOS;ORGANISMO DE NORMALIZAÇÃO OU EQUIVALENTE;GRANDE;PRIVADA;</v>
      </c>
      <c r="G2330" s="616" t="s">
        <v>1567</v>
      </c>
      <c r="H2330" s="617" t="str">
        <f t="shared" si="73"/>
        <v>O CAMPO A.8 NÃO PODE SER PREENCHIDO SE A INFORMAÇÃO DO CAMPO A.7 FOR DIFERENTE DE"EMPRESA BRASILEIRA".</v>
      </c>
    </row>
    <row r="2331" spans="1:8" ht="12" x14ac:dyDescent="0.3">
      <c r="A2331" s="614" t="s">
        <v>2048</v>
      </c>
      <c r="B2331" s="614" t="s">
        <v>254</v>
      </c>
      <c r="C2331" s="614" t="s">
        <v>244</v>
      </c>
      <c r="D2331" s="614" t="s">
        <v>2354</v>
      </c>
      <c r="E2331" s="614" t="s">
        <v>3</v>
      </c>
      <c r="F2331" s="615" t="str">
        <f t="shared" si="72"/>
        <v>FORMAÇÃO DE RECURSOS HUMANOS;ORGANISMO DE NORMALIZAÇÃO OU EQUIVALENTE;GRANDE;;SIM</v>
      </c>
      <c r="G2331" s="616" t="s">
        <v>1567</v>
      </c>
      <c r="H2331" s="617" t="str">
        <f t="shared" si="73"/>
        <v>O CAMPO A.8 NÃO PODE SER PREENCHIDO SE A INFORMAÇÃO DO CAMPO A.7 FOR DIFERENTE DE"EMPRESA BRASILEIRA".</v>
      </c>
    </row>
    <row r="2332" spans="1:8" ht="12" x14ac:dyDescent="0.3">
      <c r="A2332" s="614" t="s">
        <v>2048</v>
      </c>
      <c r="B2332" s="614" t="s">
        <v>254</v>
      </c>
      <c r="C2332" s="614" t="s">
        <v>244</v>
      </c>
      <c r="D2332" s="614" t="s">
        <v>2354</v>
      </c>
      <c r="E2332" s="614" t="s">
        <v>4</v>
      </c>
      <c r="F2332" s="615" t="str">
        <f t="shared" si="72"/>
        <v>FORMAÇÃO DE RECURSOS HUMANOS;ORGANISMO DE NORMALIZAÇÃO OU EQUIVALENTE;GRANDE;;NÃO</v>
      </c>
      <c r="G2332" s="616" t="s">
        <v>1567</v>
      </c>
      <c r="H2332" s="617" t="str">
        <f t="shared" si="73"/>
        <v>O CAMPO A.8 NÃO PODE SER PREENCHIDO SE A INFORMAÇÃO DO CAMPO A.7 FOR DIFERENTE DE"EMPRESA BRASILEIRA".</v>
      </c>
    </row>
    <row r="2333" spans="1:8" ht="12" x14ac:dyDescent="0.3">
      <c r="A2333" s="614" t="s">
        <v>2048</v>
      </c>
      <c r="B2333" s="614" t="s">
        <v>254</v>
      </c>
      <c r="C2333" s="614" t="s">
        <v>244</v>
      </c>
      <c r="D2333" s="614" t="s">
        <v>2354</v>
      </c>
      <c r="E2333" s="614" t="s">
        <v>2354</v>
      </c>
      <c r="F2333" s="615" t="str">
        <f t="shared" si="72"/>
        <v>FORMAÇÃO DE RECURSOS HUMANOS;ORGANISMO DE NORMALIZAÇÃO OU EQUIVALENTE;GRANDE;;</v>
      </c>
      <c r="G2333" s="616" t="s">
        <v>1567</v>
      </c>
      <c r="H2333" s="617" t="str">
        <f t="shared" si="73"/>
        <v>O CAMPO A.8 NÃO PODE SER PREENCHIDO SE A INFORMAÇÃO DO CAMPO A.7 FOR DIFERENTE DE"EMPRESA BRASILEIRA".</v>
      </c>
    </row>
    <row r="2334" spans="1:8" ht="12" x14ac:dyDescent="0.3">
      <c r="A2334" s="614" t="s">
        <v>2048</v>
      </c>
      <c r="B2334" s="614" t="s">
        <v>254</v>
      </c>
      <c r="C2334" s="614" t="s">
        <v>2354</v>
      </c>
      <c r="D2334" s="614" t="s">
        <v>250</v>
      </c>
      <c r="E2334" s="614" t="s">
        <v>3</v>
      </c>
      <c r="F2334" s="615" t="str">
        <f t="shared" si="72"/>
        <v>FORMAÇÃO DE RECURSOS HUMANOS;ORGANISMO DE NORMALIZAÇÃO OU EQUIVALENTE;;PÚBLICA;SIM</v>
      </c>
      <c r="G2334" s="616" t="s">
        <v>1567</v>
      </c>
      <c r="H2334" s="617" t="str">
        <f t="shared" si="73"/>
        <v>O CAMPO A.10 NÃO PODE SER PREENCHIDO SE A INFORMAÇÃO DO CAMPO A.7 FOR DIFERENTE DE"INSTITUIÇÃO CREDENCIADA".</v>
      </c>
    </row>
    <row r="2335" spans="1:8" ht="12" x14ac:dyDescent="0.3">
      <c r="A2335" s="614" t="s">
        <v>2048</v>
      </c>
      <c r="B2335" s="614" t="s">
        <v>254</v>
      </c>
      <c r="C2335" s="614" t="s">
        <v>2354</v>
      </c>
      <c r="D2335" s="614" t="s">
        <v>250</v>
      </c>
      <c r="E2335" s="614" t="s">
        <v>4</v>
      </c>
      <c r="F2335" s="615" t="str">
        <f t="shared" si="72"/>
        <v>FORMAÇÃO DE RECURSOS HUMANOS;ORGANISMO DE NORMALIZAÇÃO OU EQUIVALENTE;;PÚBLICA;NÃO</v>
      </c>
      <c r="G2335" s="616" t="s">
        <v>1567</v>
      </c>
      <c r="H2335" s="617" t="str">
        <f t="shared" si="73"/>
        <v>O CAMPO A.10 NÃO PODE SER PREENCHIDO SE A INFORMAÇÃO DO CAMPO A.7 FOR DIFERENTE DE"INSTITUIÇÃO CREDENCIADA".</v>
      </c>
    </row>
    <row r="2336" spans="1:8" ht="12" x14ac:dyDescent="0.3">
      <c r="A2336" s="614" t="s">
        <v>2048</v>
      </c>
      <c r="B2336" s="614" t="s">
        <v>254</v>
      </c>
      <c r="C2336" s="614" t="s">
        <v>2354</v>
      </c>
      <c r="D2336" s="614" t="s">
        <v>250</v>
      </c>
      <c r="E2336" s="614" t="s">
        <v>2354</v>
      </c>
      <c r="F2336" s="615" t="str">
        <f t="shared" si="72"/>
        <v>FORMAÇÃO DE RECURSOS HUMANOS;ORGANISMO DE NORMALIZAÇÃO OU EQUIVALENTE;;PÚBLICA;</v>
      </c>
      <c r="G2336" s="616" t="s">
        <v>1567</v>
      </c>
      <c r="H2336" s="617" t="str">
        <f t="shared" si="73"/>
        <v>O CAMPO A.10 NÃO PODE SER PREENCHIDO SE A INFORMAÇÃO DO CAMPO A.7 FOR DIFERENTE DE"INSTITUIÇÃO CREDENCIADA".</v>
      </c>
    </row>
    <row r="2337" spans="1:8" ht="12" x14ac:dyDescent="0.3">
      <c r="A2337" s="614" t="s">
        <v>2048</v>
      </c>
      <c r="B2337" s="614" t="s">
        <v>254</v>
      </c>
      <c r="C2337" s="614" t="s">
        <v>2354</v>
      </c>
      <c r="D2337" s="614" t="s">
        <v>251</v>
      </c>
      <c r="E2337" s="614" t="s">
        <v>3</v>
      </c>
      <c r="F2337" s="615" t="str">
        <f t="shared" si="72"/>
        <v>FORMAÇÃO DE RECURSOS HUMANOS;ORGANISMO DE NORMALIZAÇÃO OU EQUIVALENTE;;PRIVADA;SIM</v>
      </c>
      <c r="G2337" s="616" t="s">
        <v>1567</v>
      </c>
      <c r="H2337" s="617" t="str">
        <f t="shared" si="73"/>
        <v>O CAMPO A.10 NÃO PODE SER PREENCHIDO SE A INFORMAÇÃO DO CAMPO A.7 FOR DIFERENTE DE"INSTITUIÇÃO CREDENCIADA".</v>
      </c>
    </row>
    <row r="2338" spans="1:8" ht="12" x14ac:dyDescent="0.3">
      <c r="A2338" s="614" t="s">
        <v>2048</v>
      </c>
      <c r="B2338" s="614" t="s">
        <v>254</v>
      </c>
      <c r="C2338" s="614" t="s">
        <v>2354</v>
      </c>
      <c r="D2338" s="614" t="s">
        <v>251</v>
      </c>
      <c r="E2338" s="614" t="s">
        <v>4</v>
      </c>
      <c r="F2338" s="615" t="str">
        <f t="shared" si="72"/>
        <v>FORMAÇÃO DE RECURSOS HUMANOS;ORGANISMO DE NORMALIZAÇÃO OU EQUIVALENTE;;PRIVADA;NÃO</v>
      </c>
      <c r="G2338" s="616" t="s">
        <v>1567</v>
      </c>
      <c r="H2338" s="617" t="str">
        <f t="shared" si="73"/>
        <v>O CAMPO A.10 NÃO PODE SER PREENCHIDO SE A INFORMAÇÃO DO CAMPO A.7 FOR DIFERENTE DE"INSTITUIÇÃO CREDENCIADA".</v>
      </c>
    </row>
    <row r="2339" spans="1:8" ht="12" x14ac:dyDescent="0.3">
      <c r="A2339" s="614" t="s">
        <v>2048</v>
      </c>
      <c r="B2339" s="614" t="s">
        <v>254</v>
      </c>
      <c r="C2339" s="614" t="s">
        <v>2354</v>
      </c>
      <c r="D2339" s="614" t="s">
        <v>251</v>
      </c>
      <c r="E2339" s="614" t="s">
        <v>2354</v>
      </c>
      <c r="F2339" s="615" t="str">
        <f t="shared" si="72"/>
        <v>FORMAÇÃO DE RECURSOS HUMANOS;ORGANISMO DE NORMALIZAÇÃO OU EQUIVALENTE;;PRIVADA;</v>
      </c>
      <c r="G2339" s="616" t="s">
        <v>1567</v>
      </c>
      <c r="H2339" s="617" t="str">
        <f t="shared" si="73"/>
        <v>O CAMPO A.10 NÃO PODE SER PREENCHIDO SE A INFORMAÇÃO DO CAMPO A.7 FOR DIFERENTE DE"INSTITUIÇÃO CREDENCIADA".</v>
      </c>
    </row>
    <row r="2340" spans="1:8" ht="12" x14ac:dyDescent="0.3">
      <c r="A2340" s="614" t="s">
        <v>2048</v>
      </c>
      <c r="B2340" s="614" t="s">
        <v>254</v>
      </c>
      <c r="C2340" s="614" t="s">
        <v>2354</v>
      </c>
      <c r="D2340" s="614" t="s">
        <v>2354</v>
      </c>
      <c r="E2340" s="614" t="s">
        <v>3</v>
      </c>
      <c r="F2340" s="615" t="str">
        <f t="shared" si="72"/>
        <v>FORMAÇÃO DE RECURSOS HUMANOS;ORGANISMO DE NORMALIZAÇÃO OU EQUIVALENTE;;;SIM</v>
      </c>
      <c r="G2340" s="616" t="s">
        <v>1567</v>
      </c>
      <c r="H2340" s="617" t="str">
        <f t="shared" si="73"/>
        <v>O CAMPO A.11 NÃO PODE SER PREENCHIDO SE A INFORMAÇÃO DO CAMPO A.7 FOR DIFERENTE DE"INSTITUIÇÃO CREDENCIADA" OU SE A INFIRMAÇÃO DO CAMPO A.10 FOR DIFERENTE DE "PRIVADA".</v>
      </c>
    </row>
    <row r="2341" spans="1:8" ht="12" x14ac:dyDescent="0.3">
      <c r="A2341" s="614" t="s">
        <v>2048</v>
      </c>
      <c r="B2341" s="614" t="s">
        <v>254</v>
      </c>
      <c r="C2341" s="614" t="s">
        <v>2354</v>
      </c>
      <c r="D2341" s="614" t="s">
        <v>2354</v>
      </c>
      <c r="E2341" s="614" t="s">
        <v>4</v>
      </c>
      <c r="F2341" s="615" t="str">
        <f t="shared" si="72"/>
        <v>FORMAÇÃO DE RECURSOS HUMANOS;ORGANISMO DE NORMALIZAÇÃO OU EQUIVALENTE;;;NÃO</v>
      </c>
      <c r="G2341" s="616" t="s">
        <v>1567</v>
      </c>
      <c r="H2341" s="617" t="str">
        <f t="shared" si="73"/>
        <v>O CAMPO A.11 NÃO PODE SER PREENCHIDO SE A INFORMAÇÃO DO CAMPO A.7 FOR DIFERENTE DE"INSTITUIÇÃO CREDENCIADA" OU SE A INFIRMAÇÃO DO CAMPO A.10 FOR DIFERENTE DE "PRIVADA".</v>
      </c>
    </row>
    <row r="2342" spans="1:8" ht="12" x14ac:dyDescent="0.3">
      <c r="A2342" s="614" t="s">
        <v>2048</v>
      </c>
      <c r="B2342" s="614" t="s">
        <v>254</v>
      </c>
      <c r="C2342" s="614" t="s">
        <v>2354</v>
      </c>
      <c r="D2342" s="614" t="s">
        <v>2354</v>
      </c>
      <c r="E2342" s="614" t="s">
        <v>2354</v>
      </c>
      <c r="F2342" s="615" t="str">
        <f t="shared" si="72"/>
        <v>FORMAÇÃO DE RECURSOS HUMANOS;ORGANISMO DE NORMALIZAÇÃO OU EQUIVALENTE;;;</v>
      </c>
      <c r="G2342" s="616" t="s">
        <v>1567</v>
      </c>
      <c r="H2342" s="617" t="str">
        <f t="shared" si="73"/>
        <v>O EXECUTOR INFORMADO NÃO PODE EXECUTAR PROJETOS OU PROGRAMAS COM A QUALIFICAÇÃO SELECIONADA</v>
      </c>
    </row>
    <row r="2343" spans="1:8" ht="12" x14ac:dyDescent="0.3">
      <c r="A2343" s="614" t="s">
        <v>2409</v>
      </c>
      <c r="B2343" s="614" t="s">
        <v>254</v>
      </c>
      <c r="C2343" s="614" t="s">
        <v>261</v>
      </c>
      <c r="D2343" s="614" t="s">
        <v>250</v>
      </c>
      <c r="E2343" s="614" t="s">
        <v>3</v>
      </c>
      <c r="F2343" s="615" t="str">
        <f t="shared" si="72"/>
        <v>INFRAESTRUTURA;ORGANISMO DE NORMALIZAÇÃO OU EQUIVALENTE;MICRO OU PEQUENO;PÚBLICA;SIM</v>
      </c>
      <c r="G2343" s="616" t="s">
        <v>1567</v>
      </c>
      <c r="H2343" s="617" t="str">
        <f t="shared" si="73"/>
        <v>O CAMPO A.8 NÃO PODE SER PREENCHIDO SE A INFORMAÇÃO DO CAMPO A.7 FOR DIFERENTE DE"EMPRESA BRASILEIRA".</v>
      </c>
    </row>
    <row r="2344" spans="1:8" ht="12" x14ac:dyDescent="0.3">
      <c r="A2344" s="614" t="s">
        <v>2409</v>
      </c>
      <c r="B2344" s="614" t="s">
        <v>254</v>
      </c>
      <c r="C2344" s="614" t="s">
        <v>261</v>
      </c>
      <c r="D2344" s="614" t="s">
        <v>250</v>
      </c>
      <c r="E2344" s="614" t="s">
        <v>4</v>
      </c>
      <c r="F2344" s="615" t="str">
        <f t="shared" si="72"/>
        <v>INFRAESTRUTURA;ORGANISMO DE NORMALIZAÇÃO OU EQUIVALENTE;MICRO OU PEQUENO;PÚBLICA;NÃO</v>
      </c>
      <c r="G2344" s="616" t="s">
        <v>1567</v>
      </c>
      <c r="H2344" s="617" t="str">
        <f t="shared" si="73"/>
        <v>O CAMPO A.8 NÃO PODE SER PREENCHIDO SE A INFORMAÇÃO DO CAMPO A.7 FOR DIFERENTE DE"EMPRESA BRASILEIRA".</v>
      </c>
    </row>
    <row r="2345" spans="1:8" ht="12" x14ac:dyDescent="0.3">
      <c r="A2345" s="614" t="s">
        <v>2409</v>
      </c>
      <c r="B2345" s="614" t="s">
        <v>254</v>
      </c>
      <c r="C2345" s="614" t="s">
        <v>261</v>
      </c>
      <c r="D2345" s="614" t="s">
        <v>250</v>
      </c>
      <c r="E2345" s="614" t="s">
        <v>2354</v>
      </c>
      <c r="F2345" s="615" t="str">
        <f t="shared" si="72"/>
        <v>INFRAESTRUTURA;ORGANISMO DE NORMALIZAÇÃO OU EQUIVALENTE;MICRO OU PEQUENO;PÚBLICA;</v>
      </c>
      <c r="G2345" s="616" t="s">
        <v>1567</v>
      </c>
      <c r="H2345" s="617" t="str">
        <f t="shared" si="73"/>
        <v>O CAMPO A.8 NÃO PODE SER PREENCHIDO SE A INFORMAÇÃO DO CAMPO A.7 FOR DIFERENTE DE"EMPRESA BRASILEIRA".</v>
      </c>
    </row>
    <row r="2346" spans="1:8" ht="12" x14ac:dyDescent="0.3">
      <c r="A2346" s="614" t="s">
        <v>2409</v>
      </c>
      <c r="B2346" s="614" t="s">
        <v>254</v>
      </c>
      <c r="C2346" s="614" t="s">
        <v>261</v>
      </c>
      <c r="D2346" s="614" t="s">
        <v>251</v>
      </c>
      <c r="E2346" s="614" t="s">
        <v>3</v>
      </c>
      <c r="F2346" s="615" t="str">
        <f t="shared" si="72"/>
        <v>INFRAESTRUTURA;ORGANISMO DE NORMALIZAÇÃO OU EQUIVALENTE;MICRO OU PEQUENO;PRIVADA;SIM</v>
      </c>
      <c r="G2346" s="616" t="s">
        <v>1567</v>
      </c>
      <c r="H2346" s="617" t="str">
        <f t="shared" si="73"/>
        <v>O CAMPO A.8 NÃO PODE SER PREENCHIDO SE A INFORMAÇÃO DO CAMPO A.7 FOR DIFERENTE DE"EMPRESA BRASILEIRA".</v>
      </c>
    </row>
    <row r="2347" spans="1:8" ht="12" x14ac:dyDescent="0.3">
      <c r="A2347" s="614" t="s">
        <v>2409</v>
      </c>
      <c r="B2347" s="614" t="s">
        <v>254</v>
      </c>
      <c r="C2347" s="614" t="s">
        <v>261</v>
      </c>
      <c r="D2347" s="614" t="s">
        <v>251</v>
      </c>
      <c r="E2347" s="614" t="s">
        <v>4</v>
      </c>
      <c r="F2347" s="615" t="str">
        <f t="shared" si="72"/>
        <v>INFRAESTRUTURA;ORGANISMO DE NORMALIZAÇÃO OU EQUIVALENTE;MICRO OU PEQUENO;PRIVADA;NÃO</v>
      </c>
      <c r="G2347" s="616" t="s">
        <v>1567</v>
      </c>
      <c r="H2347" s="617" t="str">
        <f t="shared" si="73"/>
        <v>O CAMPO A.8 NÃO PODE SER PREENCHIDO SE A INFORMAÇÃO DO CAMPO A.7 FOR DIFERENTE DE"EMPRESA BRASILEIRA".</v>
      </c>
    </row>
    <row r="2348" spans="1:8" ht="12" x14ac:dyDescent="0.3">
      <c r="A2348" s="614" t="s">
        <v>2409</v>
      </c>
      <c r="B2348" s="614" t="s">
        <v>254</v>
      </c>
      <c r="C2348" s="614" t="s">
        <v>261</v>
      </c>
      <c r="D2348" s="614" t="s">
        <v>251</v>
      </c>
      <c r="E2348" s="614" t="s">
        <v>2354</v>
      </c>
      <c r="F2348" s="615" t="str">
        <f t="shared" si="72"/>
        <v>INFRAESTRUTURA;ORGANISMO DE NORMALIZAÇÃO OU EQUIVALENTE;MICRO OU PEQUENO;PRIVADA;</v>
      </c>
      <c r="G2348" s="616" t="s">
        <v>1567</v>
      </c>
      <c r="H2348" s="617" t="str">
        <f t="shared" si="73"/>
        <v>O CAMPO A.8 NÃO PODE SER PREENCHIDO SE A INFORMAÇÃO DO CAMPO A.7 FOR DIFERENTE DE"EMPRESA BRASILEIRA".</v>
      </c>
    </row>
    <row r="2349" spans="1:8" ht="12" x14ac:dyDescent="0.3">
      <c r="A2349" s="614" t="s">
        <v>2409</v>
      </c>
      <c r="B2349" s="614" t="s">
        <v>254</v>
      </c>
      <c r="C2349" s="614" t="s">
        <v>261</v>
      </c>
      <c r="D2349" s="614" t="s">
        <v>2354</v>
      </c>
      <c r="E2349" s="614" t="s">
        <v>3</v>
      </c>
      <c r="F2349" s="615" t="str">
        <f t="shared" si="72"/>
        <v>INFRAESTRUTURA;ORGANISMO DE NORMALIZAÇÃO OU EQUIVALENTE;MICRO OU PEQUENO;;SIM</v>
      </c>
      <c r="G2349" s="616" t="s">
        <v>1567</v>
      </c>
      <c r="H2349" s="617" t="str">
        <f t="shared" si="73"/>
        <v>O CAMPO A.8 NÃO PODE SER PREENCHIDO SE A INFORMAÇÃO DO CAMPO A.7 FOR DIFERENTE DE"EMPRESA BRASILEIRA".</v>
      </c>
    </row>
    <row r="2350" spans="1:8" ht="12" x14ac:dyDescent="0.3">
      <c r="A2350" s="614" t="s">
        <v>2409</v>
      </c>
      <c r="B2350" s="614" t="s">
        <v>254</v>
      </c>
      <c r="C2350" s="614" t="s">
        <v>261</v>
      </c>
      <c r="D2350" s="614" t="s">
        <v>2354</v>
      </c>
      <c r="E2350" s="614" t="s">
        <v>4</v>
      </c>
      <c r="F2350" s="615" t="str">
        <f t="shared" si="72"/>
        <v>INFRAESTRUTURA;ORGANISMO DE NORMALIZAÇÃO OU EQUIVALENTE;MICRO OU PEQUENO;;NÃO</v>
      </c>
      <c r="G2350" s="616" t="s">
        <v>1567</v>
      </c>
      <c r="H2350" s="617" t="str">
        <f t="shared" si="73"/>
        <v>O CAMPO A.8 NÃO PODE SER PREENCHIDO SE A INFORMAÇÃO DO CAMPO A.7 FOR DIFERENTE DE"EMPRESA BRASILEIRA".</v>
      </c>
    </row>
    <row r="2351" spans="1:8" ht="12" x14ac:dyDescent="0.3">
      <c r="A2351" s="614" t="s">
        <v>2409</v>
      </c>
      <c r="B2351" s="614" t="s">
        <v>254</v>
      </c>
      <c r="C2351" s="614" t="s">
        <v>261</v>
      </c>
      <c r="D2351" s="614" t="s">
        <v>2354</v>
      </c>
      <c r="E2351" s="614" t="s">
        <v>2354</v>
      </c>
      <c r="F2351" s="615" t="str">
        <f t="shared" si="72"/>
        <v>INFRAESTRUTURA;ORGANISMO DE NORMALIZAÇÃO OU EQUIVALENTE;MICRO OU PEQUENO;;</v>
      </c>
      <c r="G2351" s="616" t="s">
        <v>1567</v>
      </c>
      <c r="H2351" s="617" t="str">
        <f t="shared" si="73"/>
        <v>O CAMPO A.8 NÃO PODE SER PREENCHIDO SE A INFORMAÇÃO DO CAMPO A.7 FOR DIFERENTE DE"EMPRESA BRASILEIRA".</v>
      </c>
    </row>
    <row r="2352" spans="1:8" ht="12" x14ac:dyDescent="0.3">
      <c r="A2352" s="614" t="s">
        <v>2409</v>
      </c>
      <c r="B2352" s="614" t="s">
        <v>254</v>
      </c>
      <c r="C2352" s="614" t="s">
        <v>243</v>
      </c>
      <c r="D2352" s="614" t="s">
        <v>250</v>
      </c>
      <c r="E2352" s="614" t="s">
        <v>3</v>
      </c>
      <c r="F2352" s="615" t="str">
        <f t="shared" si="72"/>
        <v>INFRAESTRUTURA;ORGANISMO DE NORMALIZAÇÃO OU EQUIVALENTE;MÉDIO;PÚBLICA;SIM</v>
      </c>
      <c r="G2352" s="616" t="s">
        <v>1567</v>
      </c>
      <c r="H2352" s="617" t="str">
        <f t="shared" si="73"/>
        <v>O CAMPO A.8 NÃO PODE SER PREENCHIDO SE A INFORMAÇÃO DO CAMPO A.7 FOR DIFERENTE DE"EMPRESA BRASILEIRA".</v>
      </c>
    </row>
    <row r="2353" spans="1:8" ht="12" x14ac:dyDescent="0.3">
      <c r="A2353" s="614" t="s">
        <v>2409</v>
      </c>
      <c r="B2353" s="614" t="s">
        <v>254</v>
      </c>
      <c r="C2353" s="614" t="s">
        <v>243</v>
      </c>
      <c r="D2353" s="614" t="s">
        <v>250</v>
      </c>
      <c r="E2353" s="614" t="s">
        <v>4</v>
      </c>
      <c r="F2353" s="615" t="str">
        <f t="shared" si="72"/>
        <v>INFRAESTRUTURA;ORGANISMO DE NORMALIZAÇÃO OU EQUIVALENTE;MÉDIO;PÚBLICA;NÃO</v>
      </c>
      <c r="G2353" s="616" t="s">
        <v>1567</v>
      </c>
      <c r="H2353" s="617" t="str">
        <f t="shared" si="73"/>
        <v>O CAMPO A.8 NÃO PODE SER PREENCHIDO SE A INFORMAÇÃO DO CAMPO A.7 FOR DIFERENTE DE"EMPRESA BRASILEIRA".</v>
      </c>
    </row>
    <row r="2354" spans="1:8" ht="12" x14ac:dyDescent="0.3">
      <c r="A2354" s="614" t="s">
        <v>2409</v>
      </c>
      <c r="B2354" s="614" t="s">
        <v>254</v>
      </c>
      <c r="C2354" s="614" t="s">
        <v>243</v>
      </c>
      <c r="D2354" s="614" t="s">
        <v>250</v>
      </c>
      <c r="E2354" s="614" t="s">
        <v>2354</v>
      </c>
      <c r="F2354" s="615" t="str">
        <f t="shared" si="72"/>
        <v>INFRAESTRUTURA;ORGANISMO DE NORMALIZAÇÃO OU EQUIVALENTE;MÉDIO;PÚBLICA;</v>
      </c>
      <c r="G2354" s="616" t="s">
        <v>1567</v>
      </c>
      <c r="H2354" s="617" t="str">
        <f t="shared" si="73"/>
        <v>O CAMPO A.8 NÃO PODE SER PREENCHIDO SE A INFORMAÇÃO DO CAMPO A.7 FOR DIFERENTE DE"EMPRESA BRASILEIRA".</v>
      </c>
    </row>
    <row r="2355" spans="1:8" ht="12" x14ac:dyDescent="0.3">
      <c r="A2355" s="614" t="s">
        <v>2409</v>
      </c>
      <c r="B2355" s="614" t="s">
        <v>254</v>
      </c>
      <c r="C2355" s="614" t="s">
        <v>243</v>
      </c>
      <c r="D2355" s="614" t="s">
        <v>251</v>
      </c>
      <c r="E2355" s="614" t="s">
        <v>3</v>
      </c>
      <c r="F2355" s="615" t="str">
        <f t="shared" si="72"/>
        <v>INFRAESTRUTURA;ORGANISMO DE NORMALIZAÇÃO OU EQUIVALENTE;MÉDIO;PRIVADA;SIM</v>
      </c>
      <c r="G2355" s="616" t="s">
        <v>1567</v>
      </c>
      <c r="H2355" s="617" t="str">
        <f t="shared" si="73"/>
        <v>O CAMPO A.8 NÃO PODE SER PREENCHIDO SE A INFORMAÇÃO DO CAMPO A.7 FOR DIFERENTE DE"EMPRESA BRASILEIRA".</v>
      </c>
    </row>
    <row r="2356" spans="1:8" ht="12" x14ac:dyDescent="0.3">
      <c r="A2356" s="614" t="s">
        <v>2409</v>
      </c>
      <c r="B2356" s="614" t="s">
        <v>254</v>
      </c>
      <c r="C2356" s="614" t="s">
        <v>243</v>
      </c>
      <c r="D2356" s="614" t="s">
        <v>251</v>
      </c>
      <c r="E2356" s="614" t="s">
        <v>4</v>
      </c>
      <c r="F2356" s="615" t="str">
        <f t="shared" si="72"/>
        <v>INFRAESTRUTURA;ORGANISMO DE NORMALIZAÇÃO OU EQUIVALENTE;MÉDIO;PRIVADA;NÃO</v>
      </c>
      <c r="G2356" s="616" t="s">
        <v>1567</v>
      </c>
      <c r="H2356" s="617" t="str">
        <f t="shared" si="73"/>
        <v>O CAMPO A.8 NÃO PODE SER PREENCHIDO SE A INFORMAÇÃO DO CAMPO A.7 FOR DIFERENTE DE"EMPRESA BRASILEIRA".</v>
      </c>
    </row>
    <row r="2357" spans="1:8" ht="12" x14ac:dyDescent="0.3">
      <c r="A2357" s="614" t="s">
        <v>2409</v>
      </c>
      <c r="B2357" s="614" t="s">
        <v>254</v>
      </c>
      <c r="C2357" s="614" t="s">
        <v>243</v>
      </c>
      <c r="D2357" s="614" t="s">
        <v>251</v>
      </c>
      <c r="E2357" s="614" t="s">
        <v>2354</v>
      </c>
      <c r="F2357" s="615" t="str">
        <f t="shared" si="72"/>
        <v>INFRAESTRUTURA;ORGANISMO DE NORMALIZAÇÃO OU EQUIVALENTE;MÉDIO;PRIVADA;</v>
      </c>
      <c r="G2357" s="616" t="s">
        <v>1567</v>
      </c>
      <c r="H2357" s="617" t="str">
        <f t="shared" si="73"/>
        <v>O CAMPO A.8 NÃO PODE SER PREENCHIDO SE A INFORMAÇÃO DO CAMPO A.7 FOR DIFERENTE DE"EMPRESA BRASILEIRA".</v>
      </c>
    </row>
    <row r="2358" spans="1:8" ht="12" x14ac:dyDescent="0.3">
      <c r="A2358" s="614" t="s">
        <v>2409</v>
      </c>
      <c r="B2358" s="614" t="s">
        <v>254</v>
      </c>
      <c r="C2358" s="614" t="s">
        <v>243</v>
      </c>
      <c r="D2358" s="614" t="s">
        <v>2354</v>
      </c>
      <c r="E2358" s="614" t="s">
        <v>3</v>
      </c>
      <c r="F2358" s="615" t="str">
        <f t="shared" si="72"/>
        <v>INFRAESTRUTURA;ORGANISMO DE NORMALIZAÇÃO OU EQUIVALENTE;MÉDIO;;SIM</v>
      </c>
      <c r="G2358" s="616" t="s">
        <v>1567</v>
      </c>
      <c r="H2358" s="617" t="str">
        <f t="shared" si="73"/>
        <v>O CAMPO A.8 NÃO PODE SER PREENCHIDO SE A INFORMAÇÃO DO CAMPO A.7 FOR DIFERENTE DE"EMPRESA BRASILEIRA".</v>
      </c>
    </row>
    <row r="2359" spans="1:8" ht="12" x14ac:dyDescent="0.3">
      <c r="A2359" s="614" t="s">
        <v>2409</v>
      </c>
      <c r="B2359" s="614" t="s">
        <v>254</v>
      </c>
      <c r="C2359" s="614" t="s">
        <v>243</v>
      </c>
      <c r="D2359" s="614" t="s">
        <v>2354</v>
      </c>
      <c r="E2359" s="614" t="s">
        <v>4</v>
      </c>
      <c r="F2359" s="615" t="str">
        <f t="shared" si="72"/>
        <v>INFRAESTRUTURA;ORGANISMO DE NORMALIZAÇÃO OU EQUIVALENTE;MÉDIO;;NÃO</v>
      </c>
      <c r="G2359" s="616" t="s">
        <v>1567</v>
      </c>
      <c r="H2359" s="617" t="str">
        <f t="shared" si="73"/>
        <v>O CAMPO A.8 NÃO PODE SER PREENCHIDO SE A INFORMAÇÃO DO CAMPO A.7 FOR DIFERENTE DE"EMPRESA BRASILEIRA".</v>
      </c>
    </row>
    <row r="2360" spans="1:8" ht="12" x14ac:dyDescent="0.3">
      <c r="A2360" s="614" t="s">
        <v>2409</v>
      </c>
      <c r="B2360" s="614" t="s">
        <v>254</v>
      </c>
      <c r="C2360" s="614" t="s">
        <v>243</v>
      </c>
      <c r="D2360" s="614" t="s">
        <v>2354</v>
      </c>
      <c r="E2360" s="614" t="s">
        <v>2354</v>
      </c>
      <c r="F2360" s="615" t="str">
        <f t="shared" si="72"/>
        <v>INFRAESTRUTURA;ORGANISMO DE NORMALIZAÇÃO OU EQUIVALENTE;MÉDIO;;</v>
      </c>
      <c r="G2360" s="616" t="s">
        <v>1567</v>
      </c>
      <c r="H2360" s="617" t="str">
        <f t="shared" si="73"/>
        <v>O CAMPO A.8 NÃO PODE SER PREENCHIDO SE A INFORMAÇÃO DO CAMPO A.7 FOR DIFERENTE DE"EMPRESA BRASILEIRA".</v>
      </c>
    </row>
    <row r="2361" spans="1:8" ht="12" x14ac:dyDescent="0.3">
      <c r="A2361" s="614" t="s">
        <v>2409</v>
      </c>
      <c r="B2361" s="614" t="s">
        <v>254</v>
      </c>
      <c r="C2361" s="614" t="s">
        <v>244</v>
      </c>
      <c r="D2361" s="614" t="s">
        <v>250</v>
      </c>
      <c r="E2361" s="614" t="s">
        <v>3</v>
      </c>
      <c r="F2361" s="615" t="str">
        <f t="shared" si="72"/>
        <v>INFRAESTRUTURA;ORGANISMO DE NORMALIZAÇÃO OU EQUIVALENTE;GRANDE;PÚBLICA;SIM</v>
      </c>
      <c r="G2361" s="616" t="s">
        <v>1567</v>
      </c>
      <c r="H2361" s="617" t="str">
        <f t="shared" si="73"/>
        <v>O CAMPO A.8 NÃO PODE SER PREENCHIDO SE A INFORMAÇÃO DO CAMPO A.7 FOR DIFERENTE DE"EMPRESA BRASILEIRA".</v>
      </c>
    </row>
    <row r="2362" spans="1:8" ht="12" x14ac:dyDescent="0.3">
      <c r="A2362" s="614" t="s">
        <v>2409</v>
      </c>
      <c r="B2362" s="614" t="s">
        <v>254</v>
      </c>
      <c r="C2362" s="614" t="s">
        <v>244</v>
      </c>
      <c r="D2362" s="614" t="s">
        <v>250</v>
      </c>
      <c r="E2362" s="614" t="s">
        <v>4</v>
      </c>
      <c r="F2362" s="615" t="str">
        <f t="shared" si="72"/>
        <v>INFRAESTRUTURA;ORGANISMO DE NORMALIZAÇÃO OU EQUIVALENTE;GRANDE;PÚBLICA;NÃO</v>
      </c>
      <c r="G2362" s="616" t="s">
        <v>1567</v>
      </c>
      <c r="H2362" s="617" t="str">
        <f t="shared" si="73"/>
        <v>O CAMPO A.8 NÃO PODE SER PREENCHIDO SE A INFORMAÇÃO DO CAMPO A.7 FOR DIFERENTE DE"EMPRESA BRASILEIRA".</v>
      </c>
    </row>
    <row r="2363" spans="1:8" ht="12" x14ac:dyDescent="0.3">
      <c r="A2363" s="614" t="s">
        <v>2409</v>
      </c>
      <c r="B2363" s="614" t="s">
        <v>254</v>
      </c>
      <c r="C2363" s="614" t="s">
        <v>244</v>
      </c>
      <c r="D2363" s="614" t="s">
        <v>250</v>
      </c>
      <c r="E2363" s="614" t="s">
        <v>2354</v>
      </c>
      <c r="F2363" s="615" t="str">
        <f t="shared" si="72"/>
        <v>INFRAESTRUTURA;ORGANISMO DE NORMALIZAÇÃO OU EQUIVALENTE;GRANDE;PÚBLICA;</v>
      </c>
      <c r="G2363" s="616" t="s">
        <v>1567</v>
      </c>
      <c r="H2363" s="617" t="str">
        <f t="shared" si="73"/>
        <v>O CAMPO A.8 NÃO PODE SER PREENCHIDO SE A INFORMAÇÃO DO CAMPO A.7 FOR DIFERENTE DE"EMPRESA BRASILEIRA".</v>
      </c>
    </row>
    <row r="2364" spans="1:8" ht="12" x14ac:dyDescent="0.3">
      <c r="A2364" s="614" t="s">
        <v>2409</v>
      </c>
      <c r="B2364" s="614" t="s">
        <v>254</v>
      </c>
      <c r="C2364" s="614" t="s">
        <v>244</v>
      </c>
      <c r="D2364" s="614" t="s">
        <v>251</v>
      </c>
      <c r="E2364" s="614" t="s">
        <v>3</v>
      </c>
      <c r="F2364" s="615" t="str">
        <f t="shared" si="72"/>
        <v>INFRAESTRUTURA;ORGANISMO DE NORMALIZAÇÃO OU EQUIVALENTE;GRANDE;PRIVADA;SIM</v>
      </c>
      <c r="G2364" s="616" t="s">
        <v>1567</v>
      </c>
      <c r="H2364" s="617" t="str">
        <f t="shared" si="73"/>
        <v>O CAMPO A.8 NÃO PODE SER PREENCHIDO SE A INFORMAÇÃO DO CAMPO A.7 FOR DIFERENTE DE"EMPRESA BRASILEIRA".</v>
      </c>
    </row>
    <row r="2365" spans="1:8" ht="12" x14ac:dyDescent="0.3">
      <c r="A2365" s="614" t="s">
        <v>2409</v>
      </c>
      <c r="B2365" s="614" t="s">
        <v>254</v>
      </c>
      <c r="C2365" s="614" t="s">
        <v>244</v>
      </c>
      <c r="D2365" s="614" t="s">
        <v>251</v>
      </c>
      <c r="E2365" s="614" t="s">
        <v>4</v>
      </c>
      <c r="F2365" s="615" t="str">
        <f t="shared" si="72"/>
        <v>INFRAESTRUTURA;ORGANISMO DE NORMALIZAÇÃO OU EQUIVALENTE;GRANDE;PRIVADA;NÃO</v>
      </c>
      <c r="G2365" s="616" t="s">
        <v>1567</v>
      </c>
      <c r="H2365" s="617" t="str">
        <f t="shared" si="73"/>
        <v>O CAMPO A.8 NÃO PODE SER PREENCHIDO SE A INFORMAÇÃO DO CAMPO A.7 FOR DIFERENTE DE"EMPRESA BRASILEIRA".</v>
      </c>
    </row>
    <row r="2366" spans="1:8" ht="12" x14ac:dyDescent="0.3">
      <c r="A2366" s="614" t="s">
        <v>2409</v>
      </c>
      <c r="B2366" s="614" t="s">
        <v>254</v>
      </c>
      <c r="C2366" s="614" t="s">
        <v>244</v>
      </c>
      <c r="D2366" s="614" t="s">
        <v>251</v>
      </c>
      <c r="E2366" s="614" t="s">
        <v>2354</v>
      </c>
      <c r="F2366" s="615" t="str">
        <f t="shared" si="72"/>
        <v>INFRAESTRUTURA;ORGANISMO DE NORMALIZAÇÃO OU EQUIVALENTE;GRANDE;PRIVADA;</v>
      </c>
      <c r="G2366" s="616" t="s">
        <v>1567</v>
      </c>
      <c r="H2366" s="617" t="str">
        <f t="shared" si="73"/>
        <v>O CAMPO A.8 NÃO PODE SER PREENCHIDO SE A INFORMAÇÃO DO CAMPO A.7 FOR DIFERENTE DE"EMPRESA BRASILEIRA".</v>
      </c>
    </row>
    <row r="2367" spans="1:8" ht="12" x14ac:dyDescent="0.3">
      <c r="A2367" s="614" t="s">
        <v>2409</v>
      </c>
      <c r="B2367" s="614" t="s">
        <v>254</v>
      </c>
      <c r="C2367" s="614" t="s">
        <v>244</v>
      </c>
      <c r="D2367" s="614" t="s">
        <v>2354</v>
      </c>
      <c r="E2367" s="614" t="s">
        <v>3</v>
      </c>
      <c r="F2367" s="615" t="str">
        <f t="shared" si="72"/>
        <v>INFRAESTRUTURA;ORGANISMO DE NORMALIZAÇÃO OU EQUIVALENTE;GRANDE;;SIM</v>
      </c>
      <c r="G2367" s="616" t="s">
        <v>1567</v>
      </c>
      <c r="H2367" s="617" t="str">
        <f t="shared" si="73"/>
        <v>O CAMPO A.8 NÃO PODE SER PREENCHIDO SE A INFORMAÇÃO DO CAMPO A.7 FOR DIFERENTE DE"EMPRESA BRASILEIRA".</v>
      </c>
    </row>
    <row r="2368" spans="1:8" ht="12" x14ac:dyDescent="0.3">
      <c r="A2368" s="614" t="s">
        <v>2409</v>
      </c>
      <c r="B2368" s="614" t="s">
        <v>254</v>
      </c>
      <c r="C2368" s="614" t="s">
        <v>244</v>
      </c>
      <c r="D2368" s="614" t="s">
        <v>2354</v>
      </c>
      <c r="E2368" s="614" t="s">
        <v>4</v>
      </c>
      <c r="F2368" s="615" t="str">
        <f t="shared" si="72"/>
        <v>INFRAESTRUTURA;ORGANISMO DE NORMALIZAÇÃO OU EQUIVALENTE;GRANDE;;NÃO</v>
      </c>
      <c r="G2368" s="616" t="s">
        <v>1567</v>
      </c>
      <c r="H2368" s="617" t="str">
        <f t="shared" si="73"/>
        <v>O CAMPO A.8 NÃO PODE SER PREENCHIDO SE A INFORMAÇÃO DO CAMPO A.7 FOR DIFERENTE DE"EMPRESA BRASILEIRA".</v>
      </c>
    </row>
    <row r="2369" spans="1:8" ht="12" x14ac:dyDescent="0.3">
      <c r="A2369" s="614" t="s">
        <v>2409</v>
      </c>
      <c r="B2369" s="614" t="s">
        <v>254</v>
      </c>
      <c r="C2369" s="614" t="s">
        <v>244</v>
      </c>
      <c r="D2369" s="614" t="s">
        <v>2354</v>
      </c>
      <c r="E2369" s="614" t="s">
        <v>2354</v>
      </c>
      <c r="F2369" s="615" t="str">
        <f t="shared" si="72"/>
        <v>INFRAESTRUTURA;ORGANISMO DE NORMALIZAÇÃO OU EQUIVALENTE;GRANDE;;</v>
      </c>
      <c r="G2369" s="616" t="s">
        <v>1567</v>
      </c>
      <c r="H2369" s="617" t="str">
        <f t="shared" si="73"/>
        <v>O CAMPO A.8 NÃO PODE SER PREENCHIDO SE A INFORMAÇÃO DO CAMPO A.7 FOR DIFERENTE DE"EMPRESA BRASILEIRA".</v>
      </c>
    </row>
    <row r="2370" spans="1:8" ht="12" x14ac:dyDescent="0.3">
      <c r="A2370" s="614" t="s">
        <v>2409</v>
      </c>
      <c r="B2370" s="614" t="s">
        <v>254</v>
      </c>
      <c r="C2370" s="614" t="s">
        <v>2354</v>
      </c>
      <c r="D2370" s="614" t="s">
        <v>250</v>
      </c>
      <c r="E2370" s="614" t="s">
        <v>3</v>
      </c>
      <c r="F2370" s="615" t="str">
        <f t="shared" si="72"/>
        <v>INFRAESTRUTURA;ORGANISMO DE NORMALIZAÇÃO OU EQUIVALENTE;;PÚBLICA;SIM</v>
      </c>
      <c r="G2370" s="616" t="s">
        <v>1567</v>
      </c>
      <c r="H2370" s="617" t="str">
        <f t="shared" si="73"/>
        <v>O CAMPO A.10 NÃO PODE SER PREENCHIDO SE A INFORMAÇÃO DO CAMPO A.7 FOR DIFERENTE DE"INSTITUIÇÃO CREDENCIADA".</v>
      </c>
    </row>
    <row r="2371" spans="1:8" ht="12" x14ac:dyDescent="0.3">
      <c r="A2371" s="614" t="s">
        <v>2409</v>
      </c>
      <c r="B2371" s="614" t="s">
        <v>254</v>
      </c>
      <c r="C2371" s="614" t="s">
        <v>2354</v>
      </c>
      <c r="D2371" s="614" t="s">
        <v>250</v>
      </c>
      <c r="E2371" s="614" t="s">
        <v>4</v>
      </c>
      <c r="F2371" s="615" t="str">
        <f t="shared" ref="F2371:F2434" si="74">CONCATENATE(A2371,";",B2371,";",C2371,";",D2371,";",E2371)</f>
        <v>INFRAESTRUTURA;ORGANISMO DE NORMALIZAÇÃO OU EQUIVALENTE;;PÚBLICA;NÃO</v>
      </c>
      <c r="G2371" s="616" t="s">
        <v>1567</v>
      </c>
      <c r="H2371" s="617" t="str">
        <f t="shared" ref="H2371:H2434" si="75">IF(AND(B2371=$J$7,C2371=""),$K$12,IF(AND(B2371&lt;&gt;$J$7,C2371&lt;&gt;""),$K$13,IF(AND(B2371=$J$5,D2371=""),$K$14,IF(AND(B2371&lt;&gt;$J$5,D2371&lt;&gt;""),$K$15,IF(AND(B2371=$J$5,D2371=$M$6,E2371=""),$K$16,IF(AND(OR(B2371&lt;&gt;$J$5,D2371&lt;&gt;$M$6),E2371&lt;&gt;""),$K$17,IF(G2371="N",$K$18,"")))))))</f>
        <v>O CAMPO A.10 NÃO PODE SER PREENCHIDO SE A INFORMAÇÃO DO CAMPO A.7 FOR DIFERENTE DE"INSTITUIÇÃO CREDENCIADA".</v>
      </c>
    </row>
    <row r="2372" spans="1:8" ht="12" x14ac:dyDescent="0.3">
      <c r="A2372" s="614" t="s">
        <v>2409</v>
      </c>
      <c r="B2372" s="614" t="s">
        <v>254</v>
      </c>
      <c r="C2372" s="614" t="s">
        <v>2354</v>
      </c>
      <c r="D2372" s="614" t="s">
        <v>250</v>
      </c>
      <c r="E2372" s="614" t="s">
        <v>2354</v>
      </c>
      <c r="F2372" s="615" t="str">
        <f t="shared" si="74"/>
        <v>INFRAESTRUTURA;ORGANISMO DE NORMALIZAÇÃO OU EQUIVALENTE;;PÚBLICA;</v>
      </c>
      <c r="G2372" s="616" t="s">
        <v>1567</v>
      </c>
      <c r="H2372" s="617" t="str">
        <f t="shared" si="75"/>
        <v>O CAMPO A.10 NÃO PODE SER PREENCHIDO SE A INFORMAÇÃO DO CAMPO A.7 FOR DIFERENTE DE"INSTITUIÇÃO CREDENCIADA".</v>
      </c>
    </row>
    <row r="2373" spans="1:8" ht="12" x14ac:dyDescent="0.3">
      <c r="A2373" s="614" t="s">
        <v>2409</v>
      </c>
      <c r="B2373" s="614" t="s">
        <v>254</v>
      </c>
      <c r="C2373" s="614" t="s">
        <v>2354</v>
      </c>
      <c r="D2373" s="614" t="s">
        <v>251</v>
      </c>
      <c r="E2373" s="614" t="s">
        <v>3</v>
      </c>
      <c r="F2373" s="615" t="str">
        <f t="shared" si="74"/>
        <v>INFRAESTRUTURA;ORGANISMO DE NORMALIZAÇÃO OU EQUIVALENTE;;PRIVADA;SIM</v>
      </c>
      <c r="G2373" s="616" t="s">
        <v>1567</v>
      </c>
      <c r="H2373" s="617" t="str">
        <f t="shared" si="75"/>
        <v>O CAMPO A.10 NÃO PODE SER PREENCHIDO SE A INFORMAÇÃO DO CAMPO A.7 FOR DIFERENTE DE"INSTITUIÇÃO CREDENCIADA".</v>
      </c>
    </row>
    <row r="2374" spans="1:8" ht="12" x14ac:dyDescent="0.3">
      <c r="A2374" s="614" t="s">
        <v>2409</v>
      </c>
      <c r="B2374" s="614" t="s">
        <v>254</v>
      </c>
      <c r="C2374" s="614" t="s">
        <v>2354</v>
      </c>
      <c r="D2374" s="614" t="s">
        <v>251</v>
      </c>
      <c r="E2374" s="614" t="s">
        <v>4</v>
      </c>
      <c r="F2374" s="615" t="str">
        <f t="shared" si="74"/>
        <v>INFRAESTRUTURA;ORGANISMO DE NORMALIZAÇÃO OU EQUIVALENTE;;PRIVADA;NÃO</v>
      </c>
      <c r="G2374" s="616" t="s">
        <v>1567</v>
      </c>
      <c r="H2374" s="617" t="str">
        <f t="shared" si="75"/>
        <v>O CAMPO A.10 NÃO PODE SER PREENCHIDO SE A INFORMAÇÃO DO CAMPO A.7 FOR DIFERENTE DE"INSTITUIÇÃO CREDENCIADA".</v>
      </c>
    </row>
    <row r="2375" spans="1:8" ht="12" x14ac:dyDescent="0.3">
      <c r="A2375" s="614" t="s">
        <v>2409</v>
      </c>
      <c r="B2375" s="614" t="s">
        <v>254</v>
      </c>
      <c r="C2375" s="614" t="s">
        <v>2354</v>
      </c>
      <c r="D2375" s="614" t="s">
        <v>251</v>
      </c>
      <c r="E2375" s="614" t="s">
        <v>2354</v>
      </c>
      <c r="F2375" s="615" t="str">
        <f t="shared" si="74"/>
        <v>INFRAESTRUTURA;ORGANISMO DE NORMALIZAÇÃO OU EQUIVALENTE;;PRIVADA;</v>
      </c>
      <c r="G2375" s="616" t="s">
        <v>1567</v>
      </c>
      <c r="H2375" s="617" t="str">
        <f t="shared" si="75"/>
        <v>O CAMPO A.10 NÃO PODE SER PREENCHIDO SE A INFORMAÇÃO DO CAMPO A.7 FOR DIFERENTE DE"INSTITUIÇÃO CREDENCIADA".</v>
      </c>
    </row>
    <row r="2376" spans="1:8" ht="12" x14ac:dyDescent="0.3">
      <c r="A2376" s="614" t="s">
        <v>2409</v>
      </c>
      <c r="B2376" s="614" t="s">
        <v>254</v>
      </c>
      <c r="C2376" s="614" t="s">
        <v>2354</v>
      </c>
      <c r="D2376" s="614" t="s">
        <v>2354</v>
      </c>
      <c r="E2376" s="614" t="s">
        <v>3</v>
      </c>
      <c r="F2376" s="615" t="str">
        <f t="shared" si="74"/>
        <v>INFRAESTRUTURA;ORGANISMO DE NORMALIZAÇÃO OU EQUIVALENTE;;;SIM</v>
      </c>
      <c r="G2376" s="616" t="s">
        <v>1567</v>
      </c>
      <c r="H2376" s="617" t="str">
        <f t="shared" si="75"/>
        <v>O CAMPO A.11 NÃO PODE SER PREENCHIDO SE A INFORMAÇÃO DO CAMPO A.7 FOR DIFERENTE DE"INSTITUIÇÃO CREDENCIADA" OU SE A INFIRMAÇÃO DO CAMPO A.10 FOR DIFERENTE DE "PRIVADA".</v>
      </c>
    </row>
    <row r="2377" spans="1:8" ht="12" x14ac:dyDescent="0.3">
      <c r="A2377" s="614" t="s">
        <v>2409</v>
      </c>
      <c r="B2377" s="614" t="s">
        <v>254</v>
      </c>
      <c r="C2377" s="614" t="s">
        <v>2354</v>
      </c>
      <c r="D2377" s="614" t="s">
        <v>2354</v>
      </c>
      <c r="E2377" s="614" t="s">
        <v>4</v>
      </c>
      <c r="F2377" s="615" t="str">
        <f t="shared" si="74"/>
        <v>INFRAESTRUTURA;ORGANISMO DE NORMALIZAÇÃO OU EQUIVALENTE;;;NÃO</v>
      </c>
      <c r="G2377" s="616" t="s">
        <v>1567</v>
      </c>
      <c r="H2377" s="617" t="str">
        <f t="shared" si="75"/>
        <v>O CAMPO A.11 NÃO PODE SER PREENCHIDO SE A INFORMAÇÃO DO CAMPO A.7 FOR DIFERENTE DE"INSTITUIÇÃO CREDENCIADA" OU SE A INFIRMAÇÃO DO CAMPO A.10 FOR DIFERENTE DE "PRIVADA".</v>
      </c>
    </row>
    <row r="2378" spans="1:8" ht="12" x14ac:dyDescent="0.3">
      <c r="A2378" s="614" t="s">
        <v>2409</v>
      </c>
      <c r="B2378" s="614" t="s">
        <v>254</v>
      </c>
      <c r="C2378" s="614" t="s">
        <v>2354</v>
      </c>
      <c r="D2378" s="614" t="s">
        <v>2354</v>
      </c>
      <c r="E2378" s="614" t="s">
        <v>2354</v>
      </c>
      <c r="F2378" s="615" t="str">
        <f t="shared" si="74"/>
        <v>INFRAESTRUTURA;ORGANISMO DE NORMALIZAÇÃO OU EQUIVALENTE;;;</v>
      </c>
      <c r="G2378" s="616" t="s">
        <v>1567</v>
      </c>
      <c r="H2378" s="617" t="str">
        <f t="shared" si="75"/>
        <v>O EXECUTOR INFORMADO NÃO PODE EXECUTAR PROJETOS OU PROGRAMAS COM A QUALIFICAÇÃO SELECIONADA</v>
      </c>
    </row>
    <row r="2379" spans="1:8" ht="12" x14ac:dyDescent="0.3">
      <c r="A2379" s="614" t="s">
        <v>2049</v>
      </c>
      <c r="B2379" s="614" t="s">
        <v>254</v>
      </c>
      <c r="C2379" s="614" t="s">
        <v>261</v>
      </c>
      <c r="D2379" s="614" t="s">
        <v>250</v>
      </c>
      <c r="E2379" s="614" t="s">
        <v>3</v>
      </c>
      <c r="F2379" s="615" t="str">
        <f t="shared" si="74"/>
        <v>INFRAESTRUTURA - NOVA EDIFICAÇÃO OU ACRÉSCIMO DE ÁREA;ORGANISMO DE NORMALIZAÇÃO OU EQUIVALENTE;MICRO OU PEQUENO;PÚBLICA;SIM</v>
      </c>
      <c r="G2379" s="616" t="s">
        <v>1567</v>
      </c>
      <c r="H2379" s="617" t="str">
        <f t="shared" si="75"/>
        <v>O CAMPO A.8 NÃO PODE SER PREENCHIDO SE A INFORMAÇÃO DO CAMPO A.7 FOR DIFERENTE DE"EMPRESA BRASILEIRA".</v>
      </c>
    </row>
    <row r="2380" spans="1:8" ht="12" x14ac:dyDescent="0.3">
      <c r="A2380" s="614" t="s">
        <v>2049</v>
      </c>
      <c r="B2380" s="614" t="s">
        <v>254</v>
      </c>
      <c r="C2380" s="614" t="s">
        <v>261</v>
      </c>
      <c r="D2380" s="614" t="s">
        <v>250</v>
      </c>
      <c r="E2380" s="614" t="s">
        <v>4</v>
      </c>
      <c r="F2380" s="615" t="str">
        <f t="shared" si="74"/>
        <v>INFRAESTRUTURA - NOVA EDIFICAÇÃO OU ACRÉSCIMO DE ÁREA;ORGANISMO DE NORMALIZAÇÃO OU EQUIVALENTE;MICRO OU PEQUENO;PÚBLICA;NÃO</v>
      </c>
      <c r="G2380" s="616" t="s">
        <v>1567</v>
      </c>
      <c r="H2380" s="617" t="str">
        <f t="shared" si="75"/>
        <v>O CAMPO A.8 NÃO PODE SER PREENCHIDO SE A INFORMAÇÃO DO CAMPO A.7 FOR DIFERENTE DE"EMPRESA BRASILEIRA".</v>
      </c>
    </row>
    <row r="2381" spans="1:8" ht="12" x14ac:dyDescent="0.3">
      <c r="A2381" s="614" t="s">
        <v>2049</v>
      </c>
      <c r="B2381" s="614" t="s">
        <v>254</v>
      </c>
      <c r="C2381" s="614" t="s">
        <v>261</v>
      </c>
      <c r="D2381" s="614" t="s">
        <v>250</v>
      </c>
      <c r="E2381" s="614" t="s">
        <v>2354</v>
      </c>
      <c r="F2381" s="615" t="str">
        <f t="shared" si="74"/>
        <v>INFRAESTRUTURA - NOVA EDIFICAÇÃO OU ACRÉSCIMO DE ÁREA;ORGANISMO DE NORMALIZAÇÃO OU EQUIVALENTE;MICRO OU PEQUENO;PÚBLICA;</v>
      </c>
      <c r="G2381" s="616" t="s">
        <v>1567</v>
      </c>
      <c r="H2381" s="617" t="str">
        <f t="shared" si="75"/>
        <v>O CAMPO A.8 NÃO PODE SER PREENCHIDO SE A INFORMAÇÃO DO CAMPO A.7 FOR DIFERENTE DE"EMPRESA BRASILEIRA".</v>
      </c>
    </row>
    <row r="2382" spans="1:8" ht="12" x14ac:dyDescent="0.3">
      <c r="A2382" s="614" t="s">
        <v>2049</v>
      </c>
      <c r="B2382" s="614" t="s">
        <v>254</v>
      </c>
      <c r="C2382" s="614" t="s">
        <v>261</v>
      </c>
      <c r="D2382" s="614" t="s">
        <v>251</v>
      </c>
      <c r="E2382" s="614" t="s">
        <v>3</v>
      </c>
      <c r="F2382" s="615" t="str">
        <f t="shared" si="74"/>
        <v>INFRAESTRUTURA - NOVA EDIFICAÇÃO OU ACRÉSCIMO DE ÁREA;ORGANISMO DE NORMALIZAÇÃO OU EQUIVALENTE;MICRO OU PEQUENO;PRIVADA;SIM</v>
      </c>
      <c r="G2382" s="616" t="s">
        <v>1567</v>
      </c>
      <c r="H2382" s="617" t="str">
        <f t="shared" si="75"/>
        <v>O CAMPO A.8 NÃO PODE SER PREENCHIDO SE A INFORMAÇÃO DO CAMPO A.7 FOR DIFERENTE DE"EMPRESA BRASILEIRA".</v>
      </c>
    </row>
    <row r="2383" spans="1:8" ht="12" x14ac:dyDescent="0.3">
      <c r="A2383" s="614" t="s">
        <v>2049</v>
      </c>
      <c r="B2383" s="614" t="s">
        <v>254</v>
      </c>
      <c r="C2383" s="614" t="s">
        <v>261</v>
      </c>
      <c r="D2383" s="614" t="s">
        <v>251</v>
      </c>
      <c r="E2383" s="614" t="s">
        <v>4</v>
      </c>
      <c r="F2383" s="615" t="str">
        <f t="shared" si="74"/>
        <v>INFRAESTRUTURA - NOVA EDIFICAÇÃO OU ACRÉSCIMO DE ÁREA;ORGANISMO DE NORMALIZAÇÃO OU EQUIVALENTE;MICRO OU PEQUENO;PRIVADA;NÃO</v>
      </c>
      <c r="G2383" s="616" t="s">
        <v>1567</v>
      </c>
      <c r="H2383" s="617" t="str">
        <f t="shared" si="75"/>
        <v>O CAMPO A.8 NÃO PODE SER PREENCHIDO SE A INFORMAÇÃO DO CAMPO A.7 FOR DIFERENTE DE"EMPRESA BRASILEIRA".</v>
      </c>
    </row>
    <row r="2384" spans="1:8" ht="12" x14ac:dyDescent="0.3">
      <c r="A2384" s="614" t="s">
        <v>2049</v>
      </c>
      <c r="B2384" s="614" t="s">
        <v>254</v>
      </c>
      <c r="C2384" s="614" t="s">
        <v>261</v>
      </c>
      <c r="D2384" s="614" t="s">
        <v>251</v>
      </c>
      <c r="E2384" s="614" t="s">
        <v>2354</v>
      </c>
      <c r="F2384" s="615" t="str">
        <f t="shared" si="74"/>
        <v>INFRAESTRUTURA - NOVA EDIFICAÇÃO OU ACRÉSCIMO DE ÁREA;ORGANISMO DE NORMALIZAÇÃO OU EQUIVALENTE;MICRO OU PEQUENO;PRIVADA;</v>
      </c>
      <c r="G2384" s="616" t="s">
        <v>1567</v>
      </c>
      <c r="H2384" s="617" t="str">
        <f t="shared" si="75"/>
        <v>O CAMPO A.8 NÃO PODE SER PREENCHIDO SE A INFORMAÇÃO DO CAMPO A.7 FOR DIFERENTE DE"EMPRESA BRASILEIRA".</v>
      </c>
    </row>
    <row r="2385" spans="1:8" ht="12" x14ac:dyDescent="0.3">
      <c r="A2385" s="614" t="s">
        <v>2049</v>
      </c>
      <c r="B2385" s="614" t="s">
        <v>254</v>
      </c>
      <c r="C2385" s="614" t="s">
        <v>261</v>
      </c>
      <c r="D2385" s="614" t="s">
        <v>2354</v>
      </c>
      <c r="E2385" s="614" t="s">
        <v>3</v>
      </c>
      <c r="F2385" s="615" t="str">
        <f t="shared" si="74"/>
        <v>INFRAESTRUTURA - NOVA EDIFICAÇÃO OU ACRÉSCIMO DE ÁREA;ORGANISMO DE NORMALIZAÇÃO OU EQUIVALENTE;MICRO OU PEQUENO;;SIM</v>
      </c>
      <c r="G2385" s="616" t="s">
        <v>1567</v>
      </c>
      <c r="H2385" s="617" t="str">
        <f t="shared" si="75"/>
        <v>O CAMPO A.8 NÃO PODE SER PREENCHIDO SE A INFORMAÇÃO DO CAMPO A.7 FOR DIFERENTE DE"EMPRESA BRASILEIRA".</v>
      </c>
    </row>
    <row r="2386" spans="1:8" ht="12" x14ac:dyDescent="0.3">
      <c r="A2386" s="614" t="s">
        <v>2049</v>
      </c>
      <c r="B2386" s="614" t="s">
        <v>254</v>
      </c>
      <c r="C2386" s="614" t="s">
        <v>261</v>
      </c>
      <c r="D2386" s="614" t="s">
        <v>2354</v>
      </c>
      <c r="E2386" s="614" t="s">
        <v>4</v>
      </c>
      <c r="F2386" s="615" t="str">
        <f t="shared" si="74"/>
        <v>INFRAESTRUTURA - NOVA EDIFICAÇÃO OU ACRÉSCIMO DE ÁREA;ORGANISMO DE NORMALIZAÇÃO OU EQUIVALENTE;MICRO OU PEQUENO;;NÃO</v>
      </c>
      <c r="G2386" s="616" t="s">
        <v>1567</v>
      </c>
      <c r="H2386" s="617" t="str">
        <f t="shared" si="75"/>
        <v>O CAMPO A.8 NÃO PODE SER PREENCHIDO SE A INFORMAÇÃO DO CAMPO A.7 FOR DIFERENTE DE"EMPRESA BRASILEIRA".</v>
      </c>
    </row>
    <row r="2387" spans="1:8" ht="12" x14ac:dyDescent="0.3">
      <c r="A2387" s="614" t="s">
        <v>2049</v>
      </c>
      <c r="B2387" s="614" t="s">
        <v>254</v>
      </c>
      <c r="C2387" s="614" t="s">
        <v>261</v>
      </c>
      <c r="D2387" s="614" t="s">
        <v>2354</v>
      </c>
      <c r="E2387" s="614" t="s">
        <v>2354</v>
      </c>
      <c r="F2387" s="615" t="str">
        <f t="shared" si="74"/>
        <v>INFRAESTRUTURA - NOVA EDIFICAÇÃO OU ACRÉSCIMO DE ÁREA;ORGANISMO DE NORMALIZAÇÃO OU EQUIVALENTE;MICRO OU PEQUENO;;</v>
      </c>
      <c r="G2387" s="616" t="s">
        <v>1567</v>
      </c>
      <c r="H2387" s="617" t="str">
        <f t="shared" si="75"/>
        <v>O CAMPO A.8 NÃO PODE SER PREENCHIDO SE A INFORMAÇÃO DO CAMPO A.7 FOR DIFERENTE DE"EMPRESA BRASILEIRA".</v>
      </c>
    </row>
    <row r="2388" spans="1:8" ht="12" x14ac:dyDescent="0.3">
      <c r="A2388" s="614" t="s">
        <v>2049</v>
      </c>
      <c r="B2388" s="614" t="s">
        <v>254</v>
      </c>
      <c r="C2388" s="614" t="s">
        <v>243</v>
      </c>
      <c r="D2388" s="614" t="s">
        <v>250</v>
      </c>
      <c r="E2388" s="614" t="s">
        <v>3</v>
      </c>
      <c r="F2388" s="615" t="str">
        <f t="shared" si="74"/>
        <v>INFRAESTRUTURA - NOVA EDIFICAÇÃO OU ACRÉSCIMO DE ÁREA;ORGANISMO DE NORMALIZAÇÃO OU EQUIVALENTE;MÉDIO;PÚBLICA;SIM</v>
      </c>
      <c r="G2388" s="616" t="s">
        <v>1567</v>
      </c>
      <c r="H2388" s="617" t="str">
        <f t="shared" si="75"/>
        <v>O CAMPO A.8 NÃO PODE SER PREENCHIDO SE A INFORMAÇÃO DO CAMPO A.7 FOR DIFERENTE DE"EMPRESA BRASILEIRA".</v>
      </c>
    </row>
    <row r="2389" spans="1:8" ht="12" x14ac:dyDescent="0.3">
      <c r="A2389" s="614" t="s">
        <v>2049</v>
      </c>
      <c r="B2389" s="614" t="s">
        <v>254</v>
      </c>
      <c r="C2389" s="614" t="s">
        <v>243</v>
      </c>
      <c r="D2389" s="614" t="s">
        <v>250</v>
      </c>
      <c r="E2389" s="614" t="s">
        <v>4</v>
      </c>
      <c r="F2389" s="615" t="str">
        <f t="shared" si="74"/>
        <v>INFRAESTRUTURA - NOVA EDIFICAÇÃO OU ACRÉSCIMO DE ÁREA;ORGANISMO DE NORMALIZAÇÃO OU EQUIVALENTE;MÉDIO;PÚBLICA;NÃO</v>
      </c>
      <c r="G2389" s="616" t="s">
        <v>1567</v>
      </c>
      <c r="H2389" s="617" t="str">
        <f t="shared" si="75"/>
        <v>O CAMPO A.8 NÃO PODE SER PREENCHIDO SE A INFORMAÇÃO DO CAMPO A.7 FOR DIFERENTE DE"EMPRESA BRASILEIRA".</v>
      </c>
    </row>
    <row r="2390" spans="1:8" ht="12" x14ac:dyDescent="0.3">
      <c r="A2390" s="614" t="s">
        <v>2049</v>
      </c>
      <c r="B2390" s="614" t="s">
        <v>254</v>
      </c>
      <c r="C2390" s="614" t="s">
        <v>243</v>
      </c>
      <c r="D2390" s="614" t="s">
        <v>250</v>
      </c>
      <c r="E2390" s="614" t="s">
        <v>2354</v>
      </c>
      <c r="F2390" s="615" t="str">
        <f t="shared" si="74"/>
        <v>INFRAESTRUTURA - NOVA EDIFICAÇÃO OU ACRÉSCIMO DE ÁREA;ORGANISMO DE NORMALIZAÇÃO OU EQUIVALENTE;MÉDIO;PÚBLICA;</v>
      </c>
      <c r="G2390" s="616" t="s">
        <v>1567</v>
      </c>
      <c r="H2390" s="617" t="str">
        <f t="shared" si="75"/>
        <v>O CAMPO A.8 NÃO PODE SER PREENCHIDO SE A INFORMAÇÃO DO CAMPO A.7 FOR DIFERENTE DE"EMPRESA BRASILEIRA".</v>
      </c>
    </row>
    <row r="2391" spans="1:8" ht="12" x14ac:dyDescent="0.3">
      <c r="A2391" s="614" t="s">
        <v>2049</v>
      </c>
      <c r="B2391" s="614" t="s">
        <v>254</v>
      </c>
      <c r="C2391" s="614" t="s">
        <v>243</v>
      </c>
      <c r="D2391" s="614" t="s">
        <v>251</v>
      </c>
      <c r="E2391" s="614" t="s">
        <v>3</v>
      </c>
      <c r="F2391" s="615" t="str">
        <f t="shared" si="74"/>
        <v>INFRAESTRUTURA - NOVA EDIFICAÇÃO OU ACRÉSCIMO DE ÁREA;ORGANISMO DE NORMALIZAÇÃO OU EQUIVALENTE;MÉDIO;PRIVADA;SIM</v>
      </c>
      <c r="G2391" s="616" t="s">
        <v>1567</v>
      </c>
      <c r="H2391" s="617" t="str">
        <f t="shared" si="75"/>
        <v>O CAMPO A.8 NÃO PODE SER PREENCHIDO SE A INFORMAÇÃO DO CAMPO A.7 FOR DIFERENTE DE"EMPRESA BRASILEIRA".</v>
      </c>
    </row>
    <row r="2392" spans="1:8" ht="12" x14ac:dyDescent="0.3">
      <c r="A2392" s="614" t="s">
        <v>2049</v>
      </c>
      <c r="B2392" s="614" t="s">
        <v>254</v>
      </c>
      <c r="C2392" s="614" t="s">
        <v>243</v>
      </c>
      <c r="D2392" s="614" t="s">
        <v>251</v>
      </c>
      <c r="E2392" s="614" t="s">
        <v>4</v>
      </c>
      <c r="F2392" s="615" t="str">
        <f t="shared" si="74"/>
        <v>INFRAESTRUTURA - NOVA EDIFICAÇÃO OU ACRÉSCIMO DE ÁREA;ORGANISMO DE NORMALIZAÇÃO OU EQUIVALENTE;MÉDIO;PRIVADA;NÃO</v>
      </c>
      <c r="G2392" s="616" t="s">
        <v>1567</v>
      </c>
      <c r="H2392" s="617" t="str">
        <f t="shared" si="75"/>
        <v>O CAMPO A.8 NÃO PODE SER PREENCHIDO SE A INFORMAÇÃO DO CAMPO A.7 FOR DIFERENTE DE"EMPRESA BRASILEIRA".</v>
      </c>
    </row>
    <row r="2393" spans="1:8" ht="12" x14ac:dyDescent="0.3">
      <c r="A2393" s="614" t="s">
        <v>2049</v>
      </c>
      <c r="B2393" s="614" t="s">
        <v>254</v>
      </c>
      <c r="C2393" s="614" t="s">
        <v>243</v>
      </c>
      <c r="D2393" s="614" t="s">
        <v>251</v>
      </c>
      <c r="E2393" s="614" t="s">
        <v>2354</v>
      </c>
      <c r="F2393" s="615" t="str">
        <f t="shared" si="74"/>
        <v>INFRAESTRUTURA - NOVA EDIFICAÇÃO OU ACRÉSCIMO DE ÁREA;ORGANISMO DE NORMALIZAÇÃO OU EQUIVALENTE;MÉDIO;PRIVADA;</v>
      </c>
      <c r="G2393" s="616" t="s">
        <v>1567</v>
      </c>
      <c r="H2393" s="617" t="str">
        <f t="shared" si="75"/>
        <v>O CAMPO A.8 NÃO PODE SER PREENCHIDO SE A INFORMAÇÃO DO CAMPO A.7 FOR DIFERENTE DE"EMPRESA BRASILEIRA".</v>
      </c>
    </row>
    <row r="2394" spans="1:8" ht="12" x14ac:dyDescent="0.3">
      <c r="A2394" s="614" t="s">
        <v>2049</v>
      </c>
      <c r="B2394" s="614" t="s">
        <v>254</v>
      </c>
      <c r="C2394" s="614" t="s">
        <v>243</v>
      </c>
      <c r="D2394" s="614" t="s">
        <v>2354</v>
      </c>
      <c r="E2394" s="614" t="s">
        <v>3</v>
      </c>
      <c r="F2394" s="615" t="str">
        <f t="shared" si="74"/>
        <v>INFRAESTRUTURA - NOVA EDIFICAÇÃO OU ACRÉSCIMO DE ÁREA;ORGANISMO DE NORMALIZAÇÃO OU EQUIVALENTE;MÉDIO;;SIM</v>
      </c>
      <c r="G2394" s="616" t="s">
        <v>1567</v>
      </c>
      <c r="H2394" s="617" t="str">
        <f t="shared" si="75"/>
        <v>O CAMPO A.8 NÃO PODE SER PREENCHIDO SE A INFORMAÇÃO DO CAMPO A.7 FOR DIFERENTE DE"EMPRESA BRASILEIRA".</v>
      </c>
    </row>
    <row r="2395" spans="1:8" ht="12" x14ac:dyDescent="0.3">
      <c r="A2395" s="614" t="s">
        <v>2049</v>
      </c>
      <c r="B2395" s="614" t="s">
        <v>254</v>
      </c>
      <c r="C2395" s="614" t="s">
        <v>243</v>
      </c>
      <c r="D2395" s="614" t="s">
        <v>2354</v>
      </c>
      <c r="E2395" s="614" t="s">
        <v>4</v>
      </c>
      <c r="F2395" s="615" t="str">
        <f t="shared" si="74"/>
        <v>INFRAESTRUTURA - NOVA EDIFICAÇÃO OU ACRÉSCIMO DE ÁREA;ORGANISMO DE NORMALIZAÇÃO OU EQUIVALENTE;MÉDIO;;NÃO</v>
      </c>
      <c r="G2395" s="616" t="s">
        <v>1567</v>
      </c>
      <c r="H2395" s="617" t="str">
        <f t="shared" si="75"/>
        <v>O CAMPO A.8 NÃO PODE SER PREENCHIDO SE A INFORMAÇÃO DO CAMPO A.7 FOR DIFERENTE DE"EMPRESA BRASILEIRA".</v>
      </c>
    </row>
    <row r="2396" spans="1:8" ht="12" x14ac:dyDescent="0.3">
      <c r="A2396" s="614" t="s">
        <v>2049</v>
      </c>
      <c r="B2396" s="614" t="s">
        <v>254</v>
      </c>
      <c r="C2396" s="614" t="s">
        <v>243</v>
      </c>
      <c r="D2396" s="614" t="s">
        <v>2354</v>
      </c>
      <c r="E2396" s="614" t="s">
        <v>2354</v>
      </c>
      <c r="F2396" s="615" t="str">
        <f t="shared" si="74"/>
        <v>INFRAESTRUTURA - NOVA EDIFICAÇÃO OU ACRÉSCIMO DE ÁREA;ORGANISMO DE NORMALIZAÇÃO OU EQUIVALENTE;MÉDIO;;</v>
      </c>
      <c r="G2396" s="616" t="s">
        <v>1567</v>
      </c>
      <c r="H2396" s="617" t="str">
        <f t="shared" si="75"/>
        <v>O CAMPO A.8 NÃO PODE SER PREENCHIDO SE A INFORMAÇÃO DO CAMPO A.7 FOR DIFERENTE DE"EMPRESA BRASILEIRA".</v>
      </c>
    </row>
    <row r="2397" spans="1:8" ht="12" x14ac:dyDescent="0.3">
      <c r="A2397" s="614" t="s">
        <v>2049</v>
      </c>
      <c r="B2397" s="614" t="s">
        <v>254</v>
      </c>
      <c r="C2397" s="614" t="s">
        <v>244</v>
      </c>
      <c r="D2397" s="614" t="s">
        <v>250</v>
      </c>
      <c r="E2397" s="614" t="s">
        <v>3</v>
      </c>
      <c r="F2397" s="615" t="str">
        <f t="shared" si="74"/>
        <v>INFRAESTRUTURA - NOVA EDIFICAÇÃO OU ACRÉSCIMO DE ÁREA;ORGANISMO DE NORMALIZAÇÃO OU EQUIVALENTE;GRANDE;PÚBLICA;SIM</v>
      </c>
      <c r="G2397" s="616" t="s">
        <v>1567</v>
      </c>
      <c r="H2397" s="617" t="str">
        <f t="shared" si="75"/>
        <v>O CAMPO A.8 NÃO PODE SER PREENCHIDO SE A INFORMAÇÃO DO CAMPO A.7 FOR DIFERENTE DE"EMPRESA BRASILEIRA".</v>
      </c>
    </row>
    <row r="2398" spans="1:8" ht="12" x14ac:dyDescent="0.3">
      <c r="A2398" s="614" t="s">
        <v>2049</v>
      </c>
      <c r="B2398" s="614" t="s">
        <v>254</v>
      </c>
      <c r="C2398" s="614" t="s">
        <v>244</v>
      </c>
      <c r="D2398" s="614" t="s">
        <v>250</v>
      </c>
      <c r="E2398" s="614" t="s">
        <v>4</v>
      </c>
      <c r="F2398" s="615" t="str">
        <f t="shared" si="74"/>
        <v>INFRAESTRUTURA - NOVA EDIFICAÇÃO OU ACRÉSCIMO DE ÁREA;ORGANISMO DE NORMALIZAÇÃO OU EQUIVALENTE;GRANDE;PÚBLICA;NÃO</v>
      </c>
      <c r="G2398" s="616" t="s">
        <v>1567</v>
      </c>
      <c r="H2398" s="617" t="str">
        <f t="shared" si="75"/>
        <v>O CAMPO A.8 NÃO PODE SER PREENCHIDO SE A INFORMAÇÃO DO CAMPO A.7 FOR DIFERENTE DE"EMPRESA BRASILEIRA".</v>
      </c>
    </row>
    <row r="2399" spans="1:8" ht="12" x14ac:dyDescent="0.3">
      <c r="A2399" s="614" t="s">
        <v>2049</v>
      </c>
      <c r="B2399" s="614" t="s">
        <v>254</v>
      </c>
      <c r="C2399" s="614" t="s">
        <v>244</v>
      </c>
      <c r="D2399" s="614" t="s">
        <v>250</v>
      </c>
      <c r="E2399" s="614" t="s">
        <v>2354</v>
      </c>
      <c r="F2399" s="615" t="str">
        <f t="shared" si="74"/>
        <v>INFRAESTRUTURA - NOVA EDIFICAÇÃO OU ACRÉSCIMO DE ÁREA;ORGANISMO DE NORMALIZAÇÃO OU EQUIVALENTE;GRANDE;PÚBLICA;</v>
      </c>
      <c r="G2399" s="616" t="s">
        <v>1567</v>
      </c>
      <c r="H2399" s="617" t="str">
        <f t="shared" si="75"/>
        <v>O CAMPO A.8 NÃO PODE SER PREENCHIDO SE A INFORMAÇÃO DO CAMPO A.7 FOR DIFERENTE DE"EMPRESA BRASILEIRA".</v>
      </c>
    </row>
    <row r="2400" spans="1:8" ht="12" x14ac:dyDescent="0.3">
      <c r="A2400" s="614" t="s">
        <v>2049</v>
      </c>
      <c r="B2400" s="614" t="s">
        <v>254</v>
      </c>
      <c r="C2400" s="614" t="s">
        <v>244</v>
      </c>
      <c r="D2400" s="614" t="s">
        <v>251</v>
      </c>
      <c r="E2400" s="614" t="s">
        <v>3</v>
      </c>
      <c r="F2400" s="615" t="str">
        <f t="shared" si="74"/>
        <v>INFRAESTRUTURA - NOVA EDIFICAÇÃO OU ACRÉSCIMO DE ÁREA;ORGANISMO DE NORMALIZAÇÃO OU EQUIVALENTE;GRANDE;PRIVADA;SIM</v>
      </c>
      <c r="G2400" s="616" t="s">
        <v>1567</v>
      </c>
      <c r="H2400" s="617" t="str">
        <f t="shared" si="75"/>
        <v>O CAMPO A.8 NÃO PODE SER PREENCHIDO SE A INFORMAÇÃO DO CAMPO A.7 FOR DIFERENTE DE"EMPRESA BRASILEIRA".</v>
      </c>
    </row>
    <row r="2401" spans="1:8" ht="12" x14ac:dyDescent="0.3">
      <c r="A2401" s="614" t="s">
        <v>2049</v>
      </c>
      <c r="B2401" s="614" t="s">
        <v>254</v>
      </c>
      <c r="C2401" s="614" t="s">
        <v>244</v>
      </c>
      <c r="D2401" s="614" t="s">
        <v>251</v>
      </c>
      <c r="E2401" s="614" t="s">
        <v>4</v>
      </c>
      <c r="F2401" s="615" t="str">
        <f t="shared" si="74"/>
        <v>INFRAESTRUTURA - NOVA EDIFICAÇÃO OU ACRÉSCIMO DE ÁREA;ORGANISMO DE NORMALIZAÇÃO OU EQUIVALENTE;GRANDE;PRIVADA;NÃO</v>
      </c>
      <c r="G2401" s="616" t="s">
        <v>1567</v>
      </c>
      <c r="H2401" s="617" t="str">
        <f t="shared" si="75"/>
        <v>O CAMPO A.8 NÃO PODE SER PREENCHIDO SE A INFORMAÇÃO DO CAMPO A.7 FOR DIFERENTE DE"EMPRESA BRASILEIRA".</v>
      </c>
    </row>
    <row r="2402" spans="1:8" ht="12" x14ac:dyDescent="0.3">
      <c r="A2402" s="614" t="s">
        <v>2049</v>
      </c>
      <c r="B2402" s="614" t="s">
        <v>254</v>
      </c>
      <c r="C2402" s="614" t="s">
        <v>244</v>
      </c>
      <c r="D2402" s="614" t="s">
        <v>251</v>
      </c>
      <c r="E2402" s="614" t="s">
        <v>2354</v>
      </c>
      <c r="F2402" s="615" t="str">
        <f t="shared" si="74"/>
        <v>INFRAESTRUTURA - NOVA EDIFICAÇÃO OU ACRÉSCIMO DE ÁREA;ORGANISMO DE NORMALIZAÇÃO OU EQUIVALENTE;GRANDE;PRIVADA;</v>
      </c>
      <c r="G2402" s="616" t="s">
        <v>1567</v>
      </c>
      <c r="H2402" s="617" t="str">
        <f t="shared" si="75"/>
        <v>O CAMPO A.8 NÃO PODE SER PREENCHIDO SE A INFORMAÇÃO DO CAMPO A.7 FOR DIFERENTE DE"EMPRESA BRASILEIRA".</v>
      </c>
    </row>
    <row r="2403" spans="1:8" ht="12" x14ac:dyDescent="0.3">
      <c r="A2403" s="614" t="s">
        <v>2049</v>
      </c>
      <c r="B2403" s="614" t="s">
        <v>254</v>
      </c>
      <c r="C2403" s="614" t="s">
        <v>244</v>
      </c>
      <c r="D2403" s="614" t="s">
        <v>2354</v>
      </c>
      <c r="E2403" s="614" t="s">
        <v>3</v>
      </c>
      <c r="F2403" s="615" t="str">
        <f t="shared" si="74"/>
        <v>INFRAESTRUTURA - NOVA EDIFICAÇÃO OU ACRÉSCIMO DE ÁREA;ORGANISMO DE NORMALIZAÇÃO OU EQUIVALENTE;GRANDE;;SIM</v>
      </c>
      <c r="G2403" s="616" t="s">
        <v>1567</v>
      </c>
      <c r="H2403" s="617" t="str">
        <f t="shared" si="75"/>
        <v>O CAMPO A.8 NÃO PODE SER PREENCHIDO SE A INFORMAÇÃO DO CAMPO A.7 FOR DIFERENTE DE"EMPRESA BRASILEIRA".</v>
      </c>
    </row>
    <row r="2404" spans="1:8" ht="12" x14ac:dyDescent="0.3">
      <c r="A2404" s="614" t="s">
        <v>2049</v>
      </c>
      <c r="B2404" s="614" t="s">
        <v>254</v>
      </c>
      <c r="C2404" s="614" t="s">
        <v>244</v>
      </c>
      <c r="D2404" s="614" t="s">
        <v>2354</v>
      </c>
      <c r="E2404" s="614" t="s">
        <v>4</v>
      </c>
      <c r="F2404" s="615" t="str">
        <f t="shared" si="74"/>
        <v>INFRAESTRUTURA - NOVA EDIFICAÇÃO OU ACRÉSCIMO DE ÁREA;ORGANISMO DE NORMALIZAÇÃO OU EQUIVALENTE;GRANDE;;NÃO</v>
      </c>
      <c r="G2404" s="616" t="s">
        <v>1567</v>
      </c>
      <c r="H2404" s="617" t="str">
        <f t="shared" si="75"/>
        <v>O CAMPO A.8 NÃO PODE SER PREENCHIDO SE A INFORMAÇÃO DO CAMPO A.7 FOR DIFERENTE DE"EMPRESA BRASILEIRA".</v>
      </c>
    </row>
    <row r="2405" spans="1:8" ht="12" x14ac:dyDescent="0.3">
      <c r="A2405" s="614" t="s">
        <v>2049</v>
      </c>
      <c r="B2405" s="614" t="s">
        <v>254</v>
      </c>
      <c r="C2405" s="614" t="s">
        <v>244</v>
      </c>
      <c r="D2405" s="614" t="s">
        <v>2354</v>
      </c>
      <c r="E2405" s="614" t="s">
        <v>2354</v>
      </c>
      <c r="F2405" s="615" t="str">
        <f t="shared" si="74"/>
        <v>INFRAESTRUTURA - NOVA EDIFICAÇÃO OU ACRÉSCIMO DE ÁREA;ORGANISMO DE NORMALIZAÇÃO OU EQUIVALENTE;GRANDE;;</v>
      </c>
      <c r="G2405" s="616" t="s">
        <v>1567</v>
      </c>
      <c r="H2405" s="617" t="str">
        <f t="shared" si="75"/>
        <v>O CAMPO A.8 NÃO PODE SER PREENCHIDO SE A INFORMAÇÃO DO CAMPO A.7 FOR DIFERENTE DE"EMPRESA BRASILEIRA".</v>
      </c>
    </row>
    <row r="2406" spans="1:8" ht="12" x14ac:dyDescent="0.3">
      <c r="A2406" s="614" t="s">
        <v>2049</v>
      </c>
      <c r="B2406" s="614" t="s">
        <v>254</v>
      </c>
      <c r="C2406" s="614" t="s">
        <v>2354</v>
      </c>
      <c r="D2406" s="614" t="s">
        <v>250</v>
      </c>
      <c r="E2406" s="614" t="s">
        <v>3</v>
      </c>
      <c r="F2406" s="615" t="str">
        <f t="shared" si="74"/>
        <v>INFRAESTRUTURA - NOVA EDIFICAÇÃO OU ACRÉSCIMO DE ÁREA;ORGANISMO DE NORMALIZAÇÃO OU EQUIVALENTE;;PÚBLICA;SIM</v>
      </c>
      <c r="G2406" s="616" t="s">
        <v>1567</v>
      </c>
      <c r="H2406" s="617" t="str">
        <f t="shared" si="75"/>
        <v>O CAMPO A.10 NÃO PODE SER PREENCHIDO SE A INFORMAÇÃO DO CAMPO A.7 FOR DIFERENTE DE"INSTITUIÇÃO CREDENCIADA".</v>
      </c>
    </row>
    <row r="2407" spans="1:8" ht="12" x14ac:dyDescent="0.3">
      <c r="A2407" s="614" t="s">
        <v>2049</v>
      </c>
      <c r="B2407" s="614" t="s">
        <v>254</v>
      </c>
      <c r="C2407" s="614" t="s">
        <v>2354</v>
      </c>
      <c r="D2407" s="614" t="s">
        <v>250</v>
      </c>
      <c r="E2407" s="614" t="s">
        <v>4</v>
      </c>
      <c r="F2407" s="615" t="str">
        <f t="shared" si="74"/>
        <v>INFRAESTRUTURA - NOVA EDIFICAÇÃO OU ACRÉSCIMO DE ÁREA;ORGANISMO DE NORMALIZAÇÃO OU EQUIVALENTE;;PÚBLICA;NÃO</v>
      </c>
      <c r="G2407" s="616" t="s">
        <v>1567</v>
      </c>
      <c r="H2407" s="617" t="str">
        <f t="shared" si="75"/>
        <v>O CAMPO A.10 NÃO PODE SER PREENCHIDO SE A INFORMAÇÃO DO CAMPO A.7 FOR DIFERENTE DE"INSTITUIÇÃO CREDENCIADA".</v>
      </c>
    </row>
    <row r="2408" spans="1:8" ht="12" x14ac:dyDescent="0.3">
      <c r="A2408" s="614" t="s">
        <v>2049</v>
      </c>
      <c r="B2408" s="614" t="s">
        <v>254</v>
      </c>
      <c r="C2408" s="614" t="s">
        <v>2354</v>
      </c>
      <c r="D2408" s="614" t="s">
        <v>250</v>
      </c>
      <c r="E2408" s="614" t="s">
        <v>2354</v>
      </c>
      <c r="F2408" s="615" t="str">
        <f t="shared" si="74"/>
        <v>INFRAESTRUTURA - NOVA EDIFICAÇÃO OU ACRÉSCIMO DE ÁREA;ORGANISMO DE NORMALIZAÇÃO OU EQUIVALENTE;;PÚBLICA;</v>
      </c>
      <c r="G2408" s="616" t="s">
        <v>1567</v>
      </c>
      <c r="H2408" s="617" t="str">
        <f t="shared" si="75"/>
        <v>O CAMPO A.10 NÃO PODE SER PREENCHIDO SE A INFORMAÇÃO DO CAMPO A.7 FOR DIFERENTE DE"INSTITUIÇÃO CREDENCIADA".</v>
      </c>
    </row>
    <row r="2409" spans="1:8" ht="12" x14ac:dyDescent="0.3">
      <c r="A2409" s="614" t="s">
        <v>2049</v>
      </c>
      <c r="B2409" s="614" t="s">
        <v>254</v>
      </c>
      <c r="C2409" s="614" t="s">
        <v>2354</v>
      </c>
      <c r="D2409" s="614" t="s">
        <v>251</v>
      </c>
      <c r="E2409" s="614" t="s">
        <v>3</v>
      </c>
      <c r="F2409" s="615" t="str">
        <f t="shared" si="74"/>
        <v>INFRAESTRUTURA - NOVA EDIFICAÇÃO OU ACRÉSCIMO DE ÁREA;ORGANISMO DE NORMALIZAÇÃO OU EQUIVALENTE;;PRIVADA;SIM</v>
      </c>
      <c r="G2409" s="616" t="s">
        <v>1567</v>
      </c>
      <c r="H2409" s="617" t="str">
        <f t="shared" si="75"/>
        <v>O CAMPO A.10 NÃO PODE SER PREENCHIDO SE A INFORMAÇÃO DO CAMPO A.7 FOR DIFERENTE DE"INSTITUIÇÃO CREDENCIADA".</v>
      </c>
    </row>
    <row r="2410" spans="1:8" ht="12" x14ac:dyDescent="0.3">
      <c r="A2410" s="614" t="s">
        <v>2049</v>
      </c>
      <c r="B2410" s="614" t="s">
        <v>254</v>
      </c>
      <c r="C2410" s="614" t="s">
        <v>2354</v>
      </c>
      <c r="D2410" s="614" t="s">
        <v>251</v>
      </c>
      <c r="E2410" s="614" t="s">
        <v>4</v>
      </c>
      <c r="F2410" s="615" t="str">
        <f t="shared" si="74"/>
        <v>INFRAESTRUTURA - NOVA EDIFICAÇÃO OU ACRÉSCIMO DE ÁREA;ORGANISMO DE NORMALIZAÇÃO OU EQUIVALENTE;;PRIVADA;NÃO</v>
      </c>
      <c r="G2410" s="616" t="s">
        <v>1567</v>
      </c>
      <c r="H2410" s="617" t="str">
        <f t="shared" si="75"/>
        <v>O CAMPO A.10 NÃO PODE SER PREENCHIDO SE A INFORMAÇÃO DO CAMPO A.7 FOR DIFERENTE DE"INSTITUIÇÃO CREDENCIADA".</v>
      </c>
    </row>
    <row r="2411" spans="1:8" ht="12" x14ac:dyDescent="0.3">
      <c r="A2411" s="614" t="s">
        <v>2049</v>
      </c>
      <c r="B2411" s="614" t="s">
        <v>254</v>
      </c>
      <c r="C2411" s="614" t="s">
        <v>2354</v>
      </c>
      <c r="D2411" s="614" t="s">
        <v>251</v>
      </c>
      <c r="E2411" s="614" t="s">
        <v>2354</v>
      </c>
      <c r="F2411" s="615" t="str">
        <f t="shared" si="74"/>
        <v>INFRAESTRUTURA - NOVA EDIFICAÇÃO OU ACRÉSCIMO DE ÁREA;ORGANISMO DE NORMALIZAÇÃO OU EQUIVALENTE;;PRIVADA;</v>
      </c>
      <c r="G2411" s="616" t="s">
        <v>1567</v>
      </c>
      <c r="H2411" s="617" t="str">
        <f t="shared" si="75"/>
        <v>O CAMPO A.10 NÃO PODE SER PREENCHIDO SE A INFORMAÇÃO DO CAMPO A.7 FOR DIFERENTE DE"INSTITUIÇÃO CREDENCIADA".</v>
      </c>
    </row>
    <row r="2412" spans="1:8" ht="12" x14ac:dyDescent="0.3">
      <c r="A2412" s="614" t="s">
        <v>2049</v>
      </c>
      <c r="B2412" s="614" t="s">
        <v>254</v>
      </c>
      <c r="C2412" s="614" t="s">
        <v>2354</v>
      </c>
      <c r="D2412" s="614" t="s">
        <v>2354</v>
      </c>
      <c r="E2412" s="614" t="s">
        <v>3</v>
      </c>
      <c r="F2412" s="615" t="str">
        <f t="shared" si="74"/>
        <v>INFRAESTRUTURA - NOVA EDIFICAÇÃO OU ACRÉSCIMO DE ÁREA;ORGANISMO DE NORMALIZAÇÃO OU EQUIVALENTE;;;SIM</v>
      </c>
      <c r="G2412" s="616" t="s">
        <v>1567</v>
      </c>
      <c r="H2412" s="617" t="str">
        <f t="shared" si="75"/>
        <v>O CAMPO A.11 NÃO PODE SER PREENCHIDO SE A INFORMAÇÃO DO CAMPO A.7 FOR DIFERENTE DE"INSTITUIÇÃO CREDENCIADA" OU SE A INFIRMAÇÃO DO CAMPO A.10 FOR DIFERENTE DE "PRIVADA".</v>
      </c>
    </row>
    <row r="2413" spans="1:8" ht="12" x14ac:dyDescent="0.3">
      <c r="A2413" s="614" t="s">
        <v>2049</v>
      </c>
      <c r="B2413" s="614" t="s">
        <v>254</v>
      </c>
      <c r="C2413" s="614" t="s">
        <v>2354</v>
      </c>
      <c r="D2413" s="614" t="s">
        <v>2354</v>
      </c>
      <c r="E2413" s="614" t="s">
        <v>4</v>
      </c>
      <c r="F2413" s="615" t="str">
        <f t="shared" si="74"/>
        <v>INFRAESTRUTURA - NOVA EDIFICAÇÃO OU ACRÉSCIMO DE ÁREA;ORGANISMO DE NORMALIZAÇÃO OU EQUIVALENTE;;;NÃO</v>
      </c>
      <c r="G2413" s="616" t="s">
        <v>1567</v>
      </c>
      <c r="H2413" s="617" t="str">
        <f t="shared" si="75"/>
        <v>O CAMPO A.11 NÃO PODE SER PREENCHIDO SE A INFORMAÇÃO DO CAMPO A.7 FOR DIFERENTE DE"INSTITUIÇÃO CREDENCIADA" OU SE A INFIRMAÇÃO DO CAMPO A.10 FOR DIFERENTE DE "PRIVADA".</v>
      </c>
    </row>
    <row r="2414" spans="1:8" ht="12" x14ac:dyDescent="0.3">
      <c r="A2414" s="614" t="s">
        <v>2049</v>
      </c>
      <c r="B2414" s="614" t="s">
        <v>254</v>
      </c>
      <c r="C2414" s="614" t="s">
        <v>2354</v>
      </c>
      <c r="D2414" s="614" t="s">
        <v>2354</v>
      </c>
      <c r="E2414" s="614" t="s">
        <v>2354</v>
      </c>
      <c r="F2414" s="615" t="str">
        <f t="shared" si="74"/>
        <v>INFRAESTRUTURA - NOVA EDIFICAÇÃO OU ACRÉSCIMO DE ÁREA;ORGANISMO DE NORMALIZAÇÃO OU EQUIVALENTE;;;</v>
      </c>
      <c r="G2414" s="616" t="s">
        <v>1567</v>
      </c>
      <c r="H2414" s="617" t="str">
        <f t="shared" si="75"/>
        <v>O EXECUTOR INFORMADO NÃO PODE EXECUTAR PROJETOS OU PROGRAMAS COM A QUALIFICAÇÃO SELECIONADA</v>
      </c>
    </row>
    <row r="2415" spans="1:8" ht="12" x14ac:dyDescent="0.3">
      <c r="A2415" s="614" t="s">
        <v>2356</v>
      </c>
      <c r="B2415" s="614" t="s">
        <v>254</v>
      </c>
      <c r="C2415" s="614" t="s">
        <v>261</v>
      </c>
      <c r="D2415" s="614" t="s">
        <v>250</v>
      </c>
      <c r="E2415" s="614" t="s">
        <v>3</v>
      </c>
      <c r="F2415" s="615" t="str">
        <f t="shared" si="74"/>
        <v>APOIO A INSTALAÇÃO LABORATORIAL DE P,D&amp;I;ORGANISMO DE NORMALIZAÇÃO OU EQUIVALENTE;MICRO OU PEQUENO;PÚBLICA;SIM</v>
      </c>
      <c r="G2415" s="616" t="s">
        <v>1567</v>
      </c>
      <c r="H2415" s="617" t="str">
        <f t="shared" si="75"/>
        <v>O CAMPO A.8 NÃO PODE SER PREENCHIDO SE A INFORMAÇÃO DO CAMPO A.7 FOR DIFERENTE DE"EMPRESA BRASILEIRA".</v>
      </c>
    </row>
    <row r="2416" spans="1:8" ht="12" x14ac:dyDescent="0.3">
      <c r="A2416" s="614" t="s">
        <v>2356</v>
      </c>
      <c r="B2416" s="614" t="s">
        <v>254</v>
      </c>
      <c r="C2416" s="614" t="s">
        <v>261</v>
      </c>
      <c r="D2416" s="614" t="s">
        <v>250</v>
      </c>
      <c r="E2416" s="614" t="s">
        <v>4</v>
      </c>
      <c r="F2416" s="615" t="str">
        <f t="shared" si="74"/>
        <v>APOIO A INSTALAÇÃO LABORATORIAL DE P,D&amp;I;ORGANISMO DE NORMALIZAÇÃO OU EQUIVALENTE;MICRO OU PEQUENO;PÚBLICA;NÃO</v>
      </c>
      <c r="G2416" s="616" t="s">
        <v>1567</v>
      </c>
      <c r="H2416" s="617" t="str">
        <f t="shared" si="75"/>
        <v>O CAMPO A.8 NÃO PODE SER PREENCHIDO SE A INFORMAÇÃO DO CAMPO A.7 FOR DIFERENTE DE"EMPRESA BRASILEIRA".</v>
      </c>
    </row>
    <row r="2417" spans="1:8" ht="12" x14ac:dyDescent="0.3">
      <c r="A2417" s="614" t="s">
        <v>2356</v>
      </c>
      <c r="B2417" s="614" t="s">
        <v>254</v>
      </c>
      <c r="C2417" s="614" t="s">
        <v>261</v>
      </c>
      <c r="D2417" s="614" t="s">
        <v>250</v>
      </c>
      <c r="E2417" s="614" t="s">
        <v>2354</v>
      </c>
      <c r="F2417" s="615" t="str">
        <f t="shared" si="74"/>
        <v>APOIO A INSTALAÇÃO LABORATORIAL DE P,D&amp;I;ORGANISMO DE NORMALIZAÇÃO OU EQUIVALENTE;MICRO OU PEQUENO;PÚBLICA;</v>
      </c>
      <c r="G2417" s="616" t="s">
        <v>1567</v>
      </c>
      <c r="H2417" s="617" t="str">
        <f t="shared" si="75"/>
        <v>O CAMPO A.8 NÃO PODE SER PREENCHIDO SE A INFORMAÇÃO DO CAMPO A.7 FOR DIFERENTE DE"EMPRESA BRASILEIRA".</v>
      </c>
    </row>
    <row r="2418" spans="1:8" ht="12" x14ac:dyDescent="0.3">
      <c r="A2418" s="614" t="s">
        <v>2356</v>
      </c>
      <c r="B2418" s="614" t="s">
        <v>254</v>
      </c>
      <c r="C2418" s="614" t="s">
        <v>261</v>
      </c>
      <c r="D2418" s="614" t="s">
        <v>251</v>
      </c>
      <c r="E2418" s="614" t="s">
        <v>3</v>
      </c>
      <c r="F2418" s="615" t="str">
        <f t="shared" si="74"/>
        <v>APOIO A INSTALAÇÃO LABORATORIAL DE P,D&amp;I;ORGANISMO DE NORMALIZAÇÃO OU EQUIVALENTE;MICRO OU PEQUENO;PRIVADA;SIM</v>
      </c>
      <c r="G2418" s="616" t="s">
        <v>1567</v>
      </c>
      <c r="H2418" s="617" t="str">
        <f t="shared" si="75"/>
        <v>O CAMPO A.8 NÃO PODE SER PREENCHIDO SE A INFORMAÇÃO DO CAMPO A.7 FOR DIFERENTE DE"EMPRESA BRASILEIRA".</v>
      </c>
    </row>
    <row r="2419" spans="1:8" ht="12" x14ac:dyDescent="0.3">
      <c r="A2419" s="614" t="s">
        <v>2356</v>
      </c>
      <c r="B2419" s="614" t="s">
        <v>254</v>
      </c>
      <c r="C2419" s="614" t="s">
        <v>261</v>
      </c>
      <c r="D2419" s="614" t="s">
        <v>251</v>
      </c>
      <c r="E2419" s="614" t="s">
        <v>4</v>
      </c>
      <c r="F2419" s="615" t="str">
        <f t="shared" si="74"/>
        <v>APOIO A INSTALAÇÃO LABORATORIAL DE P,D&amp;I;ORGANISMO DE NORMALIZAÇÃO OU EQUIVALENTE;MICRO OU PEQUENO;PRIVADA;NÃO</v>
      </c>
      <c r="G2419" s="616" t="s">
        <v>1567</v>
      </c>
      <c r="H2419" s="617" t="str">
        <f t="shared" si="75"/>
        <v>O CAMPO A.8 NÃO PODE SER PREENCHIDO SE A INFORMAÇÃO DO CAMPO A.7 FOR DIFERENTE DE"EMPRESA BRASILEIRA".</v>
      </c>
    </row>
    <row r="2420" spans="1:8" ht="12" x14ac:dyDescent="0.3">
      <c r="A2420" s="614" t="s">
        <v>2356</v>
      </c>
      <c r="B2420" s="614" t="s">
        <v>254</v>
      </c>
      <c r="C2420" s="614" t="s">
        <v>261</v>
      </c>
      <c r="D2420" s="614" t="s">
        <v>251</v>
      </c>
      <c r="E2420" s="614" t="s">
        <v>2354</v>
      </c>
      <c r="F2420" s="615" t="str">
        <f t="shared" si="74"/>
        <v>APOIO A INSTALAÇÃO LABORATORIAL DE P,D&amp;I;ORGANISMO DE NORMALIZAÇÃO OU EQUIVALENTE;MICRO OU PEQUENO;PRIVADA;</v>
      </c>
      <c r="G2420" s="616" t="s">
        <v>1567</v>
      </c>
      <c r="H2420" s="617" t="str">
        <f t="shared" si="75"/>
        <v>O CAMPO A.8 NÃO PODE SER PREENCHIDO SE A INFORMAÇÃO DO CAMPO A.7 FOR DIFERENTE DE"EMPRESA BRASILEIRA".</v>
      </c>
    </row>
    <row r="2421" spans="1:8" ht="12" x14ac:dyDescent="0.3">
      <c r="A2421" s="614" t="s">
        <v>2356</v>
      </c>
      <c r="B2421" s="614" t="s">
        <v>254</v>
      </c>
      <c r="C2421" s="614" t="s">
        <v>261</v>
      </c>
      <c r="D2421" s="614" t="s">
        <v>2354</v>
      </c>
      <c r="E2421" s="614" t="s">
        <v>3</v>
      </c>
      <c r="F2421" s="615" t="str">
        <f t="shared" si="74"/>
        <v>APOIO A INSTALAÇÃO LABORATORIAL DE P,D&amp;I;ORGANISMO DE NORMALIZAÇÃO OU EQUIVALENTE;MICRO OU PEQUENO;;SIM</v>
      </c>
      <c r="G2421" s="616" t="s">
        <v>1567</v>
      </c>
      <c r="H2421" s="617" t="str">
        <f t="shared" si="75"/>
        <v>O CAMPO A.8 NÃO PODE SER PREENCHIDO SE A INFORMAÇÃO DO CAMPO A.7 FOR DIFERENTE DE"EMPRESA BRASILEIRA".</v>
      </c>
    </row>
    <row r="2422" spans="1:8" ht="12" x14ac:dyDescent="0.3">
      <c r="A2422" s="614" t="s">
        <v>2356</v>
      </c>
      <c r="B2422" s="614" t="s">
        <v>254</v>
      </c>
      <c r="C2422" s="614" t="s">
        <v>261</v>
      </c>
      <c r="D2422" s="614" t="s">
        <v>2354</v>
      </c>
      <c r="E2422" s="614" t="s">
        <v>4</v>
      </c>
      <c r="F2422" s="615" t="str">
        <f t="shared" si="74"/>
        <v>APOIO A INSTALAÇÃO LABORATORIAL DE P,D&amp;I;ORGANISMO DE NORMALIZAÇÃO OU EQUIVALENTE;MICRO OU PEQUENO;;NÃO</v>
      </c>
      <c r="G2422" s="616" t="s">
        <v>1567</v>
      </c>
      <c r="H2422" s="617" t="str">
        <f t="shared" si="75"/>
        <v>O CAMPO A.8 NÃO PODE SER PREENCHIDO SE A INFORMAÇÃO DO CAMPO A.7 FOR DIFERENTE DE"EMPRESA BRASILEIRA".</v>
      </c>
    </row>
    <row r="2423" spans="1:8" ht="12" x14ac:dyDescent="0.3">
      <c r="A2423" s="614" t="s">
        <v>2356</v>
      </c>
      <c r="B2423" s="614" t="s">
        <v>254</v>
      </c>
      <c r="C2423" s="614" t="s">
        <v>261</v>
      </c>
      <c r="D2423" s="614" t="s">
        <v>2354</v>
      </c>
      <c r="E2423" s="614" t="s">
        <v>2354</v>
      </c>
      <c r="F2423" s="615" t="str">
        <f t="shared" si="74"/>
        <v>APOIO A INSTALAÇÃO LABORATORIAL DE P,D&amp;I;ORGANISMO DE NORMALIZAÇÃO OU EQUIVALENTE;MICRO OU PEQUENO;;</v>
      </c>
      <c r="G2423" s="616" t="s">
        <v>1567</v>
      </c>
      <c r="H2423" s="617" t="str">
        <f t="shared" si="75"/>
        <v>O CAMPO A.8 NÃO PODE SER PREENCHIDO SE A INFORMAÇÃO DO CAMPO A.7 FOR DIFERENTE DE"EMPRESA BRASILEIRA".</v>
      </c>
    </row>
    <row r="2424" spans="1:8" ht="12" x14ac:dyDescent="0.3">
      <c r="A2424" s="614" t="s">
        <v>2356</v>
      </c>
      <c r="B2424" s="614" t="s">
        <v>254</v>
      </c>
      <c r="C2424" s="614" t="s">
        <v>243</v>
      </c>
      <c r="D2424" s="614" t="s">
        <v>250</v>
      </c>
      <c r="E2424" s="614" t="s">
        <v>3</v>
      </c>
      <c r="F2424" s="615" t="str">
        <f t="shared" si="74"/>
        <v>APOIO A INSTALAÇÃO LABORATORIAL DE P,D&amp;I;ORGANISMO DE NORMALIZAÇÃO OU EQUIVALENTE;MÉDIO;PÚBLICA;SIM</v>
      </c>
      <c r="G2424" s="616" t="s">
        <v>1567</v>
      </c>
      <c r="H2424" s="617" t="str">
        <f t="shared" si="75"/>
        <v>O CAMPO A.8 NÃO PODE SER PREENCHIDO SE A INFORMAÇÃO DO CAMPO A.7 FOR DIFERENTE DE"EMPRESA BRASILEIRA".</v>
      </c>
    </row>
    <row r="2425" spans="1:8" ht="12" x14ac:dyDescent="0.3">
      <c r="A2425" s="614" t="s">
        <v>2356</v>
      </c>
      <c r="B2425" s="614" t="s">
        <v>254</v>
      </c>
      <c r="C2425" s="614" t="s">
        <v>243</v>
      </c>
      <c r="D2425" s="614" t="s">
        <v>250</v>
      </c>
      <c r="E2425" s="614" t="s">
        <v>4</v>
      </c>
      <c r="F2425" s="615" t="str">
        <f t="shared" si="74"/>
        <v>APOIO A INSTALAÇÃO LABORATORIAL DE P,D&amp;I;ORGANISMO DE NORMALIZAÇÃO OU EQUIVALENTE;MÉDIO;PÚBLICA;NÃO</v>
      </c>
      <c r="G2425" s="616" t="s">
        <v>1567</v>
      </c>
      <c r="H2425" s="617" t="str">
        <f t="shared" si="75"/>
        <v>O CAMPO A.8 NÃO PODE SER PREENCHIDO SE A INFORMAÇÃO DO CAMPO A.7 FOR DIFERENTE DE"EMPRESA BRASILEIRA".</v>
      </c>
    </row>
    <row r="2426" spans="1:8" ht="12" x14ac:dyDescent="0.3">
      <c r="A2426" s="614" t="s">
        <v>2356</v>
      </c>
      <c r="B2426" s="614" t="s">
        <v>254</v>
      </c>
      <c r="C2426" s="614" t="s">
        <v>243</v>
      </c>
      <c r="D2426" s="614" t="s">
        <v>250</v>
      </c>
      <c r="E2426" s="614" t="s">
        <v>2354</v>
      </c>
      <c r="F2426" s="615" t="str">
        <f t="shared" si="74"/>
        <v>APOIO A INSTALAÇÃO LABORATORIAL DE P,D&amp;I;ORGANISMO DE NORMALIZAÇÃO OU EQUIVALENTE;MÉDIO;PÚBLICA;</v>
      </c>
      <c r="G2426" s="616" t="s">
        <v>1567</v>
      </c>
      <c r="H2426" s="617" t="str">
        <f t="shared" si="75"/>
        <v>O CAMPO A.8 NÃO PODE SER PREENCHIDO SE A INFORMAÇÃO DO CAMPO A.7 FOR DIFERENTE DE"EMPRESA BRASILEIRA".</v>
      </c>
    </row>
    <row r="2427" spans="1:8" ht="12" x14ac:dyDescent="0.3">
      <c r="A2427" s="614" t="s">
        <v>2356</v>
      </c>
      <c r="B2427" s="614" t="s">
        <v>254</v>
      </c>
      <c r="C2427" s="614" t="s">
        <v>243</v>
      </c>
      <c r="D2427" s="614" t="s">
        <v>251</v>
      </c>
      <c r="E2427" s="614" t="s">
        <v>3</v>
      </c>
      <c r="F2427" s="615" t="str">
        <f t="shared" si="74"/>
        <v>APOIO A INSTALAÇÃO LABORATORIAL DE P,D&amp;I;ORGANISMO DE NORMALIZAÇÃO OU EQUIVALENTE;MÉDIO;PRIVADA;SIM</v>
      </c>
      <c r="G2427" s="616" t="s">
        <v>1567</v>
      </c>
      <c r="H2427" s="617" t="str">
        <f t="shared" si="75"/>
        <v>O CAMPO A.8 NÃO PODE SER PREENCHIDO SE A INFORMAÇÃO DO CAMPO A.7 FOR DIFERENTE DE"EMPRESA BRASILEIRA".</v>
      </c>
    </row>
    <row r="2428" spans="1:8" ht="12" x14ac:dyDescent="0.3">
      <c r="A2428" s="614" t="s">
        <v>2356</v>
      </c>
      <c r="B2428" s="614" t="s">
        <v>254</v>
      </c>
      <c r="C2428" s="614" t="s">
        <v>243</v>
      </c>
      <c r="D2428" s="614" t="s">
        <v>251</v>
      </c>
      <c r="E2428" s="614" t="s">
        <v>4</v>
      </c>
      <c r="F2428" s="615" t="str">
        <f t="shared" si="74"/>
        <v>APOIO A INSTALAÇÃO LABORATORIAL DE P,D&amp;I;ORGANISMO DE NORMALIZAÇÃO OU EQUIVALENTE;MÉDIO;PRIVADA;NÃO</v>
      </c>
      <c r="G2428" s="616" t="s">
        <v>1567</v>
      </c>
      <c r="H2428" s="617" t="str">
        <f t="shared" si="75"/>
        <v>O CAMPO A.8 NÃO PODE SER PREENCHIDO SE A INFORMAÇÃO DO CAMPO A.7 FOR DIFERENTE DE"EMPRESA BRASILEIRA".</v>
      </c>
    </row>
    <row r="2429" spans="1:8" ht="12" x14ac:dyDescent="0.3">
      <c r="A2429" s="614" t="s">
        <v>2356</v>
      </c>
      <c r="B2429" s="614" t="s">
        <v>254</v>
      </c>
      <c r="C2429" s="614" t="s">
        <v>243</v>
      </c>
      <c r="D2429" s="614" t="s">
        <v>251</v>
      </c>
      <c r="E2429" s="614" t="s">
        <v>2354</v>
      </c>
      <c r="F2429" s="615" t="str">
        <f t="shared" si="74"/>
        <v>APOIO A INSTALAÇÃO LABORATORIAL DE P,D&amp;I;ORGANISMO DE NORMALIZAÇÃO OU EQUIVALENTE;MÉDIO;PRIVADA;</v>
      </c>
      <c r="G2429" s="616" t="s">
        <v>1567</v>
      </c>
      <c r="H2429" s="617" t="str">
        <f t="shared" si="75"/>
        <v>O CAMPO A.8 NÃO PODE SER PREENCHIDO SE A INFORMAÇÃO DO CAMPO A.7 FOR DIFERENTE DE"EMPRESA BRASILEIRA".</v>
      </c>
    </row>
    <row r="2430" spans="1:8" ht="12" x14ac:dyDescent="0.3">
      <c r="A2430" s="614" t="s">
        <v>2356</v>
      </c>
      <c r="B2430" s="614" t="s">
        <v>254</v>
      </c>
      <c r="C2430" s="614" t="s">
        <v>243</v>
      </c>
      <c r="D2430" s="614" t="s">
        <v>2354</v>
      </c>
      <c r="E2430" s="614" t="s">
        <v>3</v>
      </c>
      <c r="F2430" s="615" t="str">
        <f t="shared" si="74"/>
        <v>APOIO A INSTALAÇÃO LABORATORIAL DE P,D&amp;I;ORGANISMO DE NORMALIZAÇÃO OU EQUIVALENTE;MÉDIO;;SIM</v>
      </c>
      <c r="G2430" s="616" t="s">
        <v>1567</v>
      </c>
      <c r="H2430" s="617" t="str">
        <f t="shared" si="75"/>
        <v>O CAMPO A.8 NÃO PODE SER PREENCHIDO SE A INFORMAÇÃO DO CAMPO A.7 FOR DIFERENTE DE"EMPRESA BRASILEIRA".</v>
      </c>
    </row>
    <row r="2431" spans="1:8" ht="12" x14ac:dyDescent="0.3">
      <c r="A2431" s="614" t="s">
        <v>2356</v>
      </c>
      <c r="B2431" s="614" t="s">
        <v>254</v>
      </c>
      <c r="C2431" s="614" t="s">
        <v>243</v>
      </c>
      <c r="D2431" s="614" t="s">
        <v>2354</v>
      </c>
      <c r="E2431" s="614" t="s">
        <v>4</v>
      </c>
      <c r="F2431" s="615" t="str">
        <f t="shared" si="74"/>
        <v>APOIO A INSTALAÇÃO LABORATORIAL DE P,D&amp;I;ORGANISMO DE NORMALIZAÇÃO OU EQUIVALENTE;MÉDIO;;NÃO</v>
      </c>
      <c r="G2431" s="616" t="s">
        <v>1567</v>
      </c>
      <c r="H2431" s="617" t="str">
        <f t="shared" si="75"/>
        <v>O CAMPO A.8 NÃO PODE SER PREENCHIDO SE A INFORMAÇÃO DO CAMPO A.7 FOR DIFERENTE DE"EMPRESA BRASILEIRA".</v>
      </c>
    </row>
    <row r="2432" spans="1:8" ht="12" x14ac:dyDescent="0.3">
      <c r="A2432" s="614" t="s">
        <v>2356</v>
      </c>
      <c r="B2432" s="614" t="s">
        <v>254</v>
      </c>
      <c r="C2432" s="614" t="s">
        <v>243</v>
      </c>
      <c r="D2432" s="614" t="s">
        <v>2354</v>
      </c>
      <c r="E2432" s="614" t="s">
        <v>2354</v>
      </c>
      <c r="F2432" s="615" t="str">
        <f t="shared" si="74"/>
        <v>APOIO A INSTALAÇÃO LABORATORIAL DE P,D&amp;I;ORGANISMO DE NORMALIZAÇÃO OU EQUIVALENTE;MÉDIO;;</v>
      </c>
      <c r="G2432" s="616" t="s">
        <v>1567</v>
      </c>
      <c r="H2432" s="617" t="str">
        <f t="shared" si="75"/>
        <v>O CAMPO A.8 NÃO PODE SER PREENCHIDO SE A INFORMAÇÃO DO CAMPO A.7 FOR DIFERENTE DE"EMPRESA BRASILEIRA".</v>
      </c>
    </row>
    <row r="2433" spans="1:8" ht="12" x14ac:dyDescent="0.3">
      <c r="A2433" s="614" t="s">
        <v>2356</v>
      </c>
      <c r="B2433" s="614" t="s">
        <v>254</v>
      </c>
      <c r="C2433" s="614" t="s">
        <v>244</v>
      </c>
      <c r="D2433" s="614" t="s">
        <v>250</v>
      </c>
      <c r="E2433" s="614" t="s">
        <v>3</v>
      </c>
      <c r="F2433" s="615" t="str">
        <f t="shared" si="74"/>
        <v>APOIO A INSTALAÇÃO LABORATORIAL DE P,D&amp;I;ORGANISMO DE NORMALIZAÇÃO OU EQUIVALENTE;GRANDE;PÚBLICA;SIM</v>
      </c>
      <c r="G2433" s="616" t="s">
        <v>1567</v>
      </c>
      <c r="H2433" s="617" t="str">
        <f t="shared" si="75"/>
        <v>O CAMPO A.8 NÃO PODE SER PREENCHIDO SE A INFORMAÇÃO DO CAMPO A.7 FOR DIFERENTE DE"EMPRESA BRASILEIRA".</v>
      </c>
    </row>
    <row r="2434" spans="1:8" ht="12" x14ac:dyDescent="0.3">
      <c r="A2434" s="614" t="s">
        <v>2356</v>
      </c>
      <c r="B2434" s="614" t="s">
        <v>254</v>
      </c>
      <c r="C2434" s="614" t="s">
        <v>244</v>
      </c>
      <c r="D2434" s="614" t="s">
        <v>250</v>
      </c>
      <c r="E2434" s="614" t="s">
        <v>4</v>
      </c>
      <c r="F2434" s="615" t="str">
        <f t="shared" si="74"/>
        <v>APOIO A INSTALAÇÃO LABORATORIAL DE P,D&amp;I;ORGANISMO DE NORMALIZAÇÃO OU EQUIVALENTE;GRANDE;PÚBLICA;NÃO</v>
      </c>
      <c r="G2434" s="616" t="s">
        <v>1567</v>
      </c>
      <c r="H2434" s="617" t="str">
        <f t="shared" si="75"/>
        <v>O CAMPO A.8 NÃO PODE SER PREENCHIDO SE A INFORMAÇÃO DO CAMPO A.7 FOR DIFERENTE DE"EMPRESA BRASILEIRA".</v>
      </c>
    </row>
    <row r="2435" spans="1:8" ht="12" x14ac:dyDescent="0.3">
      <c r="A2435" s="614" t="s">
        <v>2356</v>
      </c>
      <c r="B2435" s="614" t="s">
        <v>254</v>
      </c>
      <c r="C2435" s="614" t="s">
        <v>244</v>
      </c>
      <c r="D2435" s="614" t="s">
        <v>250</v>
      </c>
      <c r="E2435" s="614" t="s">
        <v>2354</v>
      </c>
      <c r="F2435" s="615" t="str">
        <f t="shared" ref="F2435:F2498" si="76">CONCATENATE(A2435,";",B2435,";",C2435,";",D2435,";",E2435)</f>
        <v>APOIO A INSTALAÇÃO LABORATORIAL DE P,D&amp;I;ORGANISMO DE NORMALIZAÇÃO OU EQUIVALENTE;GRANDE;PÚBLICA;</v>
      </c>
      <c r="G2435" s="616" t="s">
        <v>1567</v>
      </c>
      <c r="H2435" s="617" t="str">
        <f t="shared" ref="H2435:H2498" si="77">IF(AND(B2435=$J$7,C2435=""),$K$12,IF(AND(B2435&lt;&gt;$J$7,C2435&lt;&gt;""),$K$13,IF(AND(B2435=$J$5,D2435=""),$K$14,IF(AND(B2435&lt;&gt;$J$5,D2435&lt;&gt;""),$K$15,IF(AND(B2435=$J$5,D2435=$M$6,E2435=""),$K$16,IF(AND(OR(B2435&lt;&gt;$J$5,D2435&lt;&gt;$M$6),E2435&lt;&gt;""),$K$17,IF(G2435="N",$K$18,"")))))))</f>
        <v>O CAMPO A.8 NÃO PODE SER PREENCHIDO SE A INFORMAÇÃO DO CAMPO A.7 FOR DIFERENTE DE"EMPRESA BRASILEIRA".</v>
      </c>
    </row>
    <row r="2436" spans="1:8" ht="12" x14ac:dyDescent="0.3">
      <c r="A2436" s="614" t="s">
        <v>2356</v>
      </c>
      <c r="B2436" s="614" t="s">
        <v>254</v>
      </c>
      <c r="C2436" s="614" t="s">
        <v>244</v>
      </c>
      <c r="D2436" s="614" t="s">
        <v>251</v>
      </c>
      <c r="E2436" s="614" t="s">
        <v>3</v>
      </c>
      <c r="F2436" s="615" t="str">
        <f t="shared" si="76"/>
        <v>APOIO A INSTALAÇÃO LABORATORIAL DE P,D&amp;I;ORGANISMO DE NORMALIZAÇÃO OU EQUIVALENTE;GRANDE;PRIVADA;SIM</v>
      </c>
      <c r="G2436" s="616" t="s">
        <v>1567</v>
      </c>
      <c r="H2436" s="617" t="str">
        <f t="shared" si="77"/>
        <v>O CAMPO A.8 NÃO PODE SER PREENCHIDO SE A INFORMAÇÃO DO CAMPO A.7 FOR DIFERENTE DE"EMPRESA BRASILEIRA".</v>
      </c>
    </row>
    <row r="2437" spans="1:8" ht="12" x14ac:dyDescent="0.3">
      <c r="A2437" s="614" t="s">
        <v>2356</v>
      </c>
      <c r="B2437" s="614" t="s">
        <v>254</v>
      </c>
      <c r="C2437" s="614" t="s">
        <v>244</v>
      </c>
      <c r="D2437" s="614" t="s">
        <v>251</v>
      </c>
      <c r="E2437" s="614" t="s">
        <v>4</v>
      </c>
      <c r="F2437" s="615" t="str">
        <f t="shared" si="76"/>
        <v>APOIO A INSTALAÇÃO LABORATORIAL DE P,D&amp;I;ORGANISMO DE NORMALIZAÇÃO OU EQUIVALENTE;GRANDE;PRIVADA;NÃO</v>
      </c>
      <c r="G2437" s="616" t="s">
        <v>1567</v>
      </c>
      <c r="H2437" s="617" t="str">
        <f t="shared" si="77"/>
        <v>O CAMPO A.8 NÃO PODE SER PREENCHIDO SE A INFORMAÇÃO DO CAMPO A.7 FOR DIFERENTE DE"EMPRESA BRASILEIRA".</v>
      </c>
    </row>
    <row r="2438" spans="1:8" ht="12" x14ac:dyDescent="0.3">
      <c r="A2438" s="614" t="s">
        <v>2356</v>
      </c>
      <c r="B2438" s="614" t="s">
        <v>254</v>
      </c>
      <c r="C2438" s="614" t="s">
        <v>244</v>
      </c>
      <c r="D2438" s="614" t="s">
        <v>251</v>
      </c>
      <c r="E2438" s="614" t="s">
        <v>2354</v>
      </c>
      <c r="F2438" s="615" t="str">
        <f t="shared" si="76"/>
        <v>APOIO A INSTALAÇÃO LABORATORIAL DE P,D&amp;I;ORGANISMO DE NORMALIZAÇÃO OU EQUIVALENTE;GRANDE;PRIVADA;</v>
      </c>
      <c r="G2438" s="616" t="s">
        <v>1567</v>
      </c>
      <c r="H2438" s="617" t="str">
        <f t="shared" si="77"/>
        <v>O CAMPO A.8 NÃO PODE SER PREENCHIDO SE A INFORMAÇÃO DO CAMPO A.7 FOR DIFERENTE DE"EMPRESA BRASILEIRA".</v>
      </c>
    </row>
    <row r="2439" spans="1:8" ht="12" x14ac:dyDescent="0.3">
      <c r="A2439" s="614" t="s">
        <v>2356</v>
      </c>
      <c r="B2439" s="614" t="s">
        <v>254</v>
      </c>
      <c r="C2439" s="614" t="s">
        <v>244</v>
      </c>
      <c r="D2439" s="614" t="s">
        <v>2354</v>
      </c>
      <c r="E2439" s="614" t="s">
        <v>3</v>
      </c>
      <c r="F2439" s="615" t="str">
        <f t="shared" si="76"/>
        <v>APOIO A INSTALAÇÃO LABORATORIAL DE P,D&amp;I;ORGANISMO DE NORMALIZAÇÃO OU EQUIVALENTE;GRANDE;;SIM</v>
      </c>
      <c r="G2439" s="616" t="s">
        <v>1567</v>
      </c>
      <c r="H2439" s="617" t="str">
        <f t="shared" si="77"/>
        <v>O CAMPO A.8 NÃO PODE SER PREENCHIDO SE A INFORMAÇÃO DO CAMPO A.7 FOR DIFERENTE DE"EMPRESA BRASILEIRA".</v>
      </c>
    </row>
    <row r="2440" spans="1:8" ht="12" x14ac:dyDescent="0.3">
      <c r="A2440" s="614" t="s">
        <v>2356</v>
      </c>
      <c r="B2440" s="614" t="s">
        <v>254</v>
      </c>
      <c r="C2440" s="614" t="s">
        <v>244</v>
      </c>
      <c r="D2440" s="614" t="s">
        <v>2354</v>
      </c>
      <c r="E2440" s="614" t="s">
        <v>4</v>
      </c>
      <c r="F2440" s="615" t="str">
        <f t="shared" si="76"/>
        <v>APOIO A INSTALAÇÃO LABORATORIAL DE P,D&amp;I;ORGANISMO DE NORMALIZAÇÃO OU EQUIVALENTE;GRANDE;;NÃO</v>
      </c>
      <c r="G2440" s="616" t="s">
        <v>1567</v>
      </c>
      <c r="H2440" s="617" t="str">
        <f t="shared" si="77"/>
        <v>O CAMPO A.8 NÃO PODE SER PREENCHIDO SE A INFORMAÇÃO DO CAMPO A.7 FOR DIFERENTE DE"EMPRESA BRASILEIRA".</v>
      </c>
    </row>
    <row r="2441" spans="1:8" ht="12" x14ac:dyDescent="0.3">
      <c r="A2441" s="614" t="s">
        <v>2356</v>
      </c>
      <c r="B2441" s="614" t="s">
        <v>254</v>
      </c>
      <c r="C2441" s="614" t="s">
        <v>244</v>
      </c>
      <c r="D2441" s="614" t="s">
        <v>2354</v>
      </c>
      <c r="E2441" s="614" t="s">
        <v>2354</v>
      </c>
      <c r="F2441" s="615" t="str">
        <f t="shared" si="76"/>
        <v>APOIO A INSTALAÇÃO LABORATORIAL DE P,D&amp;I;ORGANISMO DE NORMALIZAÇÃO OU EQUIVALENTE;GRANDE;;</v>
      </c>
      <c r="G2441" s="616" t="s">
        <v>1567</v>
      </c>
      <c r="H2441" s="617" t="str">
        <f t="shared" si="77"/>
        <v>O CAMPO A.8 NÃO PODE SER PREENCHIDO SE A INFORMAÇÃO DO CAMPO A.7 FOR DIFERENTE DE"EMPRESA BRASILEIRA".</v>
      </c>
    </row>
    <row r="2442" spans="1:8" ht="12" x14ac:dyDescent="0.3">
      <c r="A2442" s="614" t="s">
        <v>2356</v>
      </c>
      <c r="B2442" s="614" t="s">
        <v>254</v>
      </c>
      <c r="C2442" s="614" t="s">
        <v>2354</v>
      </c>
      <c r="D2442" s="614" t="s">
        <v>250</v>
      </c>
      <c r="E2442" s="614" t="s">
        <v>3</v>
      </c>
      <c r="F2442" s="615" t="str">
        <f t="shared" si="76"/>
        <v>APOIO A INSTALAÇÃO LABORATORIAL DE P,D&amp;I;ORGANISMO DE NORMALIZAÇÃO OU EQUIVALENTE;;PÚBLICA;SIM</v>
      </c>
      <c r="G2442" s="616" t="s">
        <v>1567</v>
      </c>
      <c r="H2442" s="617" t="str">
        <f t="shared" si="77"/>
        <v>O CAMPO A.10 NÃO PODE SER PREENCHIDO SE A INFORMAÇÃO DO CAMPO A.7 FOR DIFERENTE DE"INSTITUIÇÃO CREDENCIADA".</v>
      </c>
    </row>
    <row r="2443" spans="1:8" ht="12" x14ac:dyDescent="0.3">
      <c r="A2443" s="614" t="s">
        <v>2356</v>
      </c>
      <c r="B2443" s="614" t="s">
        <v>254</v>
      </c>
      <c r="C2443" s="614" t="s">
        <v>2354</v>
      </c>
      <c r="D2443" s="614" t="s">
        <v>250</v>
      </c>
      <c r="E2443" s="614" t="s">
        <v>4</v>
      </c>
      <c r="F2443" s="615" t="str">
        <f t="shared" si="76"/>
        <v>APOIO A INSTALAÇÃO LABORATORIAL DE P,D&amp;I;ORGANISMO DE NORMALIZAÇÃO OU EQUIVALENTE;;PÚBLICA;NÃO</v>
      </c>
      <c r="G2443" s="616" t="s">
        <v>1567</v>
      </c>
      <c r="H2443" s="617" t="str">
        <f t="shared" si="77"/>
        <v>O CAMPO A.10 NÃO PODE SER PREENCHIDO SE A INFORMAÇÃO DO CAMPO A.7 FOR DIFERENTE DE"INSTITUIÇÃO CREDENCIADA".</v>
      </c>
    </row>
    <row r="2444" spans="1:8" ht="12" x14ac:dyDescent="0.3">
      <c r="A2444" s="614" t="s">
        <v>2356</v>
      </c>
      <c r="B2444" s="614" t="s">
        <v>254</v>
      </c>
      <c r="C2444" s="614" t="s">
        <v>2354</v>
      </c>
      <c r="D2444" s="614" t="s">
        <v>250</v>
      </c>
      <c r="E2444" s="614" t="s">
        <v>2354</v>
      </c>
      <c r="F2444" s="615" t="str">
        <f t="shared" si="76"/>
        <v>APOIO A INSTALAÇÃO LABORATORIAL DE P,D&amp;I;ORGANISMO DE NORMALIZAÇÃO OU EQUIVALENTE;;PÚBLICA;</v>
      </c>
      <c r="G2444" s="616" t="s">
        <v>1567</v>
      </c>
      <c r="H2444" s="617" t="str">
        <f t="shared" si="77"/>
        <v>O CAMPO A.10 NÃO PODE SER PREENCHIDO SE A INFORMAÇÃO DO CAMPO A.7 FOR DIFERENTE DE"INSTITUIÇÃO CREDENCIADA".</v>
      </c>
    </row>
    <row r="2445" spans="1:8" ht="12" x14ac:dyDescent="0.3">
      <c r="A2445" s="614" t="s">
        <v>2356</v>
      </c>
      <c r="B2445" s="614" t="s">
        <v>254</v>
      </c>
      <c r="C2445" s="614" t="s">
        <v>2354</v>
      </c>
      <c r="D2445" s="614" t="s">
        <v>251</v>
      </c>
      <c r="E2445" s="614" t="s">
        <v>3</v>
      </c>
      <c r="F2445" s="615" t="str">
        <f t="shared" si="76"/>
        <v>APOIO A INSTALAÇÃO LABORATORIAL DE P,D&amp;I;ORGANISMO DE NORMALIZAÇÃO OU EQUIVALENTE;;PRIVADA;SIM</v>
      </c>
      <c r="G2445" s="616" t="s">
        <v>1567</v>
      </c>
      <c r="H2445" s="617" t="str">
        <f t="shared" si="77"/>
        <v>O CAMPO A.10 NÃO PODE SER PREENCHIDO SE A INFORMAÇÃO DO CAMPO A.7 FOR DIFERENTE DE"INSTITUIÇÃO CREDENCIADA".</v>
      </c>
    </row>
    <row r="2446" spans="1:8" ht="12" x14ac:dyDescent="0.3">
      <c r="A2446" s="614" t="s">
        <v>2356</v>
      </c>
      <c r="B2446" s="614" t="s">
        <v>254</v>
      </c>
      <c r="C2446" s="614" t="s">
        <v>2354</v>
      </c>
      <c r="D2446" s="614" t="s">
        <v>251</v>
      </c>
      <c r="E2446" s="614" t="s">
        <v>4</v>
      </c>
      <c r="F2446" s="615" t="str">
        <f t="shared" si="76"/>
        <v>APOIO A INSTALAÇÃO LABORATORIAL DE P,D&amp;I;ORGANISMO DE NORMALIZAÇÃO OU EQUIVALENTE;;PRIVADA;NÃO</v>
      </c>
      <c r="G2446" s="616" t="s">
        <v>1567</v>
      </c>
      <c r="H2446" s="617" t="str">
        <f t="shared" si="77"/>
        <v>O CAMPO A.10 NÃO PODE SER PREENCHIDO SE A INFORMAÇÃO DO CAMPO A.7 FOR DIFERENTE DE"INSTITUIÇÃO CREDENCIADA".</v>
      </c>
    </row>
    <row r="2447" spans="1:8" ht="12" x14ac:dyDescent="0.3">
      <c r="A2447" s="614" t="s">
        <v>2356</v>
      </c>
      <c r="B2447" s="614" t="s">
        <v>254</v>
      </c>
      <c r="C2447" s="614" t="s">
        <v>2354</v>
      </c>
      <c r="D2447" s="614" t="s">
        <v>251</v>
      </c>
      <c r="E2447" s="614" t="s">
        <v>2354</v>
      </c>
      <c r="F2447" s="615" t="str">
        <f t="shared" si="76"/>
        <v>APOIO A INSTALAÇÃO LABORATORIAL DE P,D&amp;I;ORGANISMO DE NORMALIZAÇÃO OU EQUIVALENTE;;PRIVADA;</v>
      </c>
      <c r="G2447" s="616" t="s">
        <v>1567</v>
      </c>
      <c r="H2447" s="617" t="str">
        <f t="shared" si="77"/>
        <v>O CAMPO A.10 NÃO PODE SER PREENCHIDO SE A INFORMAÇÃO DO CAMPO A.7 FOR DIFERENTE DE"INSTITUIÇÃO CREDENCIADA".</v>
      </c>
    </row>
    <row r="2448" spans="1:8" ht="12" x14ac:dyDescent="0.3">
      <c r="A2448" s="614" t="s">
        <v>2356</v>
      </c>
      <c r="B2448" s="614" t="s">
        <v>254</v>
      </c>
      <c r="C2448" s="614" t="s">
        <v>2354</v>
      </c>
      <c r="D2448" s="614" t="s">
        <v>2354</v>
      </c>
      <c r="E2448" s="614" t="s">
        <v>3</v>
      </c>
      <c r="F2448" s="615" t="str">
        <f t="shared" si="76"/>
        <v>APOIO A INSTALAÇÃO LABORATORIAL DE P,D&amp;I;ORGANISMO DE NORMALIZAÇÃO OU EQUIVALENTE;;;SIM</v>
      </c>
      <c r="G2448" s="616" t="s">
        <v>1567</v>
      </c>
      <c r="H2448" s="617" t="str">
        <f t="shared" si="77"/>
        <v>O CAMPO A.11 NÃO PODE SER PREENCHIDO SE A INFORMAÇÃO DO CAMPO A.7 FOR DIFERENTE DE"INSTITUIÇÃO CREDENCIADA" OU SE A INFIRMAÇÃO DO CAMPO A.10 FOR DIFERENTE DE "PRIVADA".</v>
      </c>
    </row>
    <row r="2449" spans="1:8" ht="12" x14ac:dyDescent="0.3">
      <c r="A2449" s="614" t="s">
        <v>2356</v>
      </c>
      <c r="B2449" s="614" t="s">
        <v>254</v>
      </c>
      <c r="C2449" s="614" t="s">
        <v>2354</v>
      </c>
      <c r="D2449" s="614" t="s">
        <v>2354</v>
      </c>
      <c r="E2449" s="614" t="s">
        <v>4</v>
      </c>
      <c r="F2449" s="615" t="str">
        <f t="shared" si="76"/>
        <v>APOIO A INSTALAÇÃO LABORATORIAL DE P,D&amp;I;ORGANISMO DE NORMALIZAÇÃO OU EQUIVALENTE;;;NÃO</v>
      </c>
      <c r="G2449" s="616" t="s">
        <v>1567</v>
      </c>
      <c r="H2449" s="617" t="str">
        <f t="shared" si="77"/>
        <v>O CAMPO A.11 NÃO PODE SER PREENCHIDO SE A INFORMAÇÃO DO CAMPO A.7 FOR DIFERENTE DE"INSTITUIÇÃO CREDENCIADA" OU SE A INFIRMAÇÃO DO CAMPO A.10 FOR DIFERENTE DE "PRIVADA".</v>
      </c>
    </row>
    <row r="2450" spans="1:8" ht="12" x14ac:dyDescent="0.3">
      <c r="A2450" s="614" t="s">
        <v>2356</v>
      </c>
      <c r="B2450" s="614" t="s">
        <v>254</v>
      </c>
      <c r="C2450" s="614" t="s">
        <v>2354</v>
      </c>
      <c r="D2450" s="614" t="s">
        <v>2354</v>
      </c>
      <c r="E2450" s="614" t="s">
        <v>2354</v>
      </c>
      <c r="F2450" s="622" t="str">
        <f t="shared" si="76"/>
        <v>APOIO A INSTALAÇÃO LABORATORIAL DE P,D&amp;I;ORGANISMO DE NORMALIZAÇÃO OU EQUIVALENTE;;;</v>
      </c>
      <c r="G2450" s="616" t="s">
        <v>1567</v>
      </c>
      <c r="H2450" s="623" t="str">
        <f t="shared" si="77"/>
        <v>O EXECUTOR INFORMADO NÃO PODE EXECUTAR PROJETOS OU PROGRAMAS COM A QUALIFICAÇÃO SELECIONADA</v>
      </c>
    </row>
    <row r="2451" spans="1:8" ht="12" x14ac:dyDescent="0.3">
      <c r="A2451" s="614" t="s">
        <v>20</v>
      </c>
      <c r="B2451" s="614" t="s">
        <v>2451</v>
      </c>
      <c r="C2451" s="614" t="s">
        <v>261</v>
      </c>
      <c r="D2451" s="614" t="s">
        <v>250</v>
      </c>
      <c r="E2451" s="614" t="s">
        <v>3</v>
      </c>
      <c r="F2451" s="615" t="str">
        <f t="shared" si="76"/>
        <v>PESQUISA BÁSICA;AFILIADA;MICRO OU PEQUENO;PÚBLICA;SIM</v>
      </c>
      <c r="G2451" s="616" t="s">
        <v>1567</v>
      </c>
      <c r="H2451" s="617" t="str">
        <f t="shared" si="77"/>
        <v>O CAMPO A.8 NÃO PODE SER PREENCHIDO SE A INFORMAÇÃO DO CAMPO A.7 FOR DIFERENTE DE"EMPRESA BRASILEIRA".</v>
      </c>
    </row>
    <row r="2452" spans="1:8" ht="12" x14ac:dyDescent="0.3">
      <c r="A2452" s="614" t="s">
        <v>20</v>
      </c>
      <c r="B2452" s="614" t="s">
        <v>2451</v>
      </c>
      <c r="C2452" s="614" t="s">
        <v>261</v>
      </c>
      <c r="D2452" s="614" t="s">
        <v>250</v>
      </c>
      <c r="E2452" s="614" t="s">
        <v>4</v>
      </c>
      <c r="F2452" s="615" t="str">
        <f t="shared" si="76"/>
        <v>PESQUISA BÁSICA;AFILIADA;MICRO OU PEQUENO;PÚBLICA;NÃO</v>
      </c>
      <c r="G2452" s="616" t="s">
        <v>1567</v>
      </c>
      <c r="H2452" s="617" t="str">
        <f t="shared" si="77"/>
        <v>O CAMPO A.8 NÃO PODE SER PREENCHIDO SE A INFORMAÇÃO DO CAMPO A.7 FOR DIFERENTE DE"EMPRESA BRASILEIRA".</v>
      </c>
    </row>
    <row r="2453" spans="1:8" ht="12" x14ac:dyDescent="0.3">
      <c r="A2453" s="614" t="s">
        <v>20</v>
      </c>
      <c r="B2453" s="614" t="s">
        <v>2451</v>
      </c>
      <c r="C2453" s="614" t="s">
        <v>261</v>
      </c>
      <c r="D2453" s="614" t="s">
        <v>250</v>
      </c>
      <c r="E2453" s="614" t="s">
        <v>2354</v>
      </c>
      <c r="F2453" s="615" t="str">
        <f t="shared" si="76"/>
        <v>PESQUISA BÁSICA;AFILIADA;MICRO OU PEQUENO;PÚBLICA;</v>
      </c>
      <c r="G2453" s="616" t="s">
        <v>1567</v>
      </c>
      <c r="H2453" s="617" t="str">
        <f t="shared" si="77"/>
        <v>O CAMPO A.8 NÃO PODE SER PREENCHIDO SE A INFORMAÇÃO DO CAMPO A.7 FOR DIFERENTE DE"EMPRESA BRASILEIRA".</v>
      </c>
    </row>
    <row r="2454" spans="1:8" ht="12" x14ac:dyDescent="0.3">
      <c r="A2454" s="614" t="s">
        <v>20</v>
      </c>
      <c r="B2454" s="614" t="s">
        <v>2451</v>
      </c>
      <c r="C2454" s="614" t="s">
        <v>261</v>
      </c>
      <c r="D2454" s="614" t="s">
        <v>251</v>
      </c>
      <c r="E2454" s="614" t="s">
        <v>3</v>
      </c>
      <c r="F2454" s="615" t="str">
        <f t="shared" si="76"/>
        <v>PESQUISA BÁSICA;AFILIADA;MICRO OU PEQUENO;PRIVADA;SIM</v>
      </c>
      <c r="G2454" s="616" t="s">
        <v>1567</v>
      </c>
      <c r="H2454" s="617" t="str">
        <f t="shared" si="77"/>
        <v>O CAMPO A.8 NÃO PODE SER PREENCHIDO SE A INFORMAÇÃO DO CAMPO A.7 FOR DIFERENTE DE"EMPRESA BRASILEIRA".</v>
      </c>
    </row>
    <row r="2455" spans="1:8" ht="12" x14ac:dyDescent="0.3">
      <c r="A2455" s="614" t="s">
        <v>20</v>
      </c>
      <c r="B2455" s="614" t="s">
        <v>2451</v>
      </c>
      <c r="C2455" s="614" t="s">
        <v>261</v>
      </c>
      <c r="D2455" s="614" t="s">
        <v>251</v>
      </c>
      <c r="E2455" s="614" t="s">
        <v>4</v>
      </c>
      <c r="F2455" s="615" t="str">
        <f t="shared" si="76"/>
        <v>PESQUISA BÁSICA;AFILIADA;MICRO OU PEQUENO;PRIVADA;NÃO</v>
      </c>
      <c r="G2455" s="616" t="s">
        <v>1567</v>
      </c>
      <c r="H2455" s="617" t="str">
        <f t="shared" si="77"/>
        <v>O CAMPO A.8 NÃO PODE SER PREENCHIDO SE A INFORMAÇÃO DO CAMPO A.7 FOR DIFERENTE DE"EMPRESA BRASILEIRA".</v>
      </c>
    </row>
    <row r="2456" spans="1:8" ht="12" x14ac:dyDescent="0.3">
      <c r="A2456" s="614" t="s">
        <v>20</v>
      </c>
      <c r="B2456" s="614" t="s">
        <v>2451</v>
      </c>
      <c r="C2456" s="614" t="s">
        <v>261</v>
      </c>
      <c r="D2456" s="614" t="s">
        <v>251</v>
      </c>
      <c r="E2456" s="614" t="s">
        <v>2354</v>
      </c>
      <c r="F2456" s="615" t="str">
        <f t="shared" si="76"/>
        <v>PESQUISA BÁSICA;AFILIADA;MICRO OU PEQUENO;PRIVADA;</v>
      </c>
      <c r="G2456" s="616" t="s">
        <v>1567</v>
      </c>
      <c r="H2456" s="617" t="str">
        <f t="shared" si="77"/>
        <v>O CAMPO A.8 NÃO PODE SER PREENCHIDO SE A INFORMAÇÃO DO CAMPO A.7 FOR DIFERENTE DE"EMPRESA BRASILEIRA".</v>
      </c>
    </row>
    <row r="2457" spans="1:8" ht="12" x14ac:dyDescent="0.3">
      <c r="A2457" s="614" t="s">
        <v>20</v>
      </c>
      <c r="B2457" s="614" t="s">
        <v>2451</v>
      </c>
      <c r="C2457" s="614" t="s">
        <v>261</v>
      </c>
      <c r="D2457" s="614" t="s">
        <v>2354</v>
      </c>
      <c r="E2457" s="614" t="s">
        <v>3</v>
      </c>
      <c r="F2457" s="615" t="str">
        <f t="shared" si="76"/>
        <v>PESQUISA BÁSICA;AFILIADA;MICRO OU PEQUENO;;SIM</v>
      </c>
      <c r="G2457" s="616" t="s">
        <v>1567</v>
      </c>
      <c r="H2457" s="617" t="str">
        <f t="shared" si="77"/>
        <v>O CAMPO A.8 NÃO PODE SER PREENCHIDO SE A INFORMAÇÃO DO CAMPO A.7 FOR DIFERENTE DE"EMPRESA BRASILEIRA".</v>
      </c>
    </row>
    <row r="2458" spans="1:8" ht="12" x14ac:dyDescent="0.3">
      <c r="A2458" s="614" t="s">
        <v>20</v>
      </c>
      <c r="B2458" s="614" t="s">
        <v>2451</v>
      </c>
      <c r="C2458" s="614" t="s">
        <v>261</v>
      </c>
      <c r="D2458" s="614" t="s">
        <v>2354</v>
      </c>
      <c r="E2458" s="614" t="s">
        <v>4</v>
      </c>
      <c r="F2458" s="615" t="str">
        <f t="shared" si="76"/>
        <v>PESQUISA BÁSICA;AFILIADA;MICRO OU PEQUENO;;NÃO</v>
      </c>
      <c r="G2458" s="616" t="s">
        <v>1567</v>
      </c>
      <c r="H2458" s="617" t="str">
        <f t="shared" si="77"/>
        <v>O CAMPO A.8 NÃO PODE SER PREENCHIDO SE A INFORMAÇÃO DO CAMPO A.7 FOR DIFERENTE DE"EMPRESA BRASILEIRA".</v>
      </c>
    </row>
    <row r="2459" spans="1:8" ht="12" x14ac:dyDescent="0.3">
      <c r="A2459" s="614" t="s">
        <v>20</v>
      </c>
      <c r="B2459" s="614" t="s">
        <v>2451</v>
      </c>
      <c r="C2459" s="614" t="s">
        <v>261</v>
      </c>
      <c r="D2459" s="614" t="s">
        <v>2354</v>
      </c>
      <c r="E2459" s="614" t="s">
        <v>2354</v>
      </c>
      <c r="F2459" s="615" t="str">
        <f t="shared" si="76"/>
        <v>PESQUISA BÁSICA;AFILIADA;MICRO OU PEQUENO;;</v>
      </c>
      <c r="G2459" s="616" t="s">
        <v>1567</v>
      </c>
      <c r="H2459" s="617" t="str">
        <f t="shared" si="77"/>
        <v>O CAMPO A.8 NÃO PODE SER PREENCHIDO SE A INFORMAÇÃO DO CAMPO A.7 FOR DIFERENTE DE"EMPRESA BRASILEIRA".</v>
      </c>
    </row>
    <row r="2460" spans="1:8" ht="12" x14ac:dyDescent="0.3">
      <c r="A2460" s="614" t="s">
        <v>20</v>
      </c>
      <c r="B2460" s="614" t="s">
        <v>2451</v>
      </c>
      <c r="C2460" s="614" t="s">
        <v>243</v>
      </c>
      <c r="D2460" s="614" t="s">
        <v>250</v>
      </c>
      <c r="E2460" s="614" t="s">
        <v>3</v>
      </c>
      <c r="F2460" s="615" t="str">
        <f t="shared" si="76"/>
        <v>PESQUISA BÁSICA;AFILIADA;MÉDIO;PÚBLICA;SIM</v>
      </c>
      <c r="G2460" s="616" t="s">
        <v>1567</v>
      </c>
      <c r="H2460" s="617" t="str">
        <f t="shared" si="77"/>
        <v>O CAMPO A.8 NÃO PODE SER PREENCHIDO SE A INFORMAÇÃO DO CAMPO A.7 FOR DIFERENTE DE"EMPRESA BRASILEIRA".</v>
      </c>
    </row>
    <row r="2461" spans="1:8" ht="12" x14ac:dyDescent="0.3">
      <c r="A2461" s="614" t="s">
        <v>20</v>
      </c>
      <c r="B2461" s="614" t="s">
        <v>2451</v>
      </c>
      <c r="C2461" s="614" t="s">
        <v>243</v>
      </c>
      <c r="D2461" s="614" t="s">
        <v>250</v>
      </c>
      <c r="E2461" s="614" t="s">
        <v>4</v>
      </c>
      <c r="F2461" s="615" t="str">
        <f t="shared" si="76"/>
        <v>PESQUISA BÁSICA;AFILIADA;MÉDIO;PÚBLICA;NÃO</v>
      </c>
      <c r="G2461" s="616" t="s">
        <v>1567</v>
      </c>
      <c r="H2461" s="617" t="str">
        <f t="shared" si="77"/>
        <v>O CAMPO A.8 NÃO PODE SER PREENCHIDO SE A INFORMAÇÃO DO CAMPO A.7 FOR DIFERENTE DE"EMPRESA BRASILEIRA".</v>
      </c>
    </row>
    <row r="2462" spans="1:8" ht="12" x14ac:dyDescent="0.3">
      <c r="A2462" s="614" t="s">
        <v>20</v>
      </c>
      <c r="B2462" s="614" t="s">
        <v>2451</v>
      </c>
      <c r="C2462" s="614" t="s">
        <v>243</v>
      </c>
      <c r="D2462" s="614" t="s">
        <v>250</v>
      </c>
      <c r="E2462" s="614" t="s">
        <v>2354</v>
      </c>
      <c r="F2462" s="615" t="str">
        <f t="shared" si="76"/>
        <v>PESQUISA BÁSICA;AFILIADA;MÉDIO;PÚBLICA;</v>
      </c>
      <c r="G2462" s="616" t="s">
        <v>1567</v>
      </c>
      <c r="H2462" s="617" t="str">
        <f t="shared" si="77"/>
        <v>O CAMPO A.8 NÃO PODE SER PREENCHIDO SE A INFORMAÇÃO DO CAMPO A.7 FOR DIFERENTE DE"EMPRESA BRASILEIRA".</v>
      </c>
    </row>
    <row r="2463" spans="1:8" ht="12" x14ac:dyDescent="0.3">
      <c r="A2463" s="614" t="s">
        <v>20</v>
      </c>
      <c r="B2463" s="614" t="s">
        <v>2451</v>
      </c>
      <c r="C2463" s="614" t="s">
        <v>243</v>
      </c>
      <c r="D2463" s="614" t="s">
        <v>251</v>
      </c>
      <c r="E2463" s="614" t="s">
        <v>3</v>
      </c>
      <c r="F2463" s="615" t="str">
        <f t="shared" si="76"/>
        <v>PESQUISA BÁSICA;AFILIADA;MÉDIO;PRIVADA;SIM</v>
      </c>
      <c r="G2463" s="616" t="s">
        <v>1567</v>
      </c>
      <c r="H2463" s="617" t="str">
        <f t="shared" si="77"/>
        <v>O CAMPO A.8 NÃO PODE SER PREENCHIDO SE A INFORMAÇÃO DO CAMPO A.7 FOR DIFERENTE DE"EMPRESA BRASILEIRA".</v>
      </c>
    </row>
    <row r="2464" spans="1:8" ht="12" x14ac:dyDescent="0.3">
      <c r="A2464" s="614" t="s">
        <v>20</v>
      </c>
      <c r="B2464" s="614" t="s">
        <v>2451</v>
      </c>
      <c r="C2464" s="614" t="s">
        <v>243</v>
      </c>
      <c r="D2464" s="614" t="s">
        <v>251</v>
      </c>
      <c r="E2464" s="614" t="s">
        <v>4</v>
      </c>
      <c r="F2464" s="615" t="str">
        <f t="shared" si="76"/>
        <v>PESQUISA BÁSICA;AFILIADA;MÉDIO;PRIVADA;NÃO</v>
      </c>
      <c r="G2464" s="616" t="s">
        <v>1567</v>
      </c>
      <c r="H2464" s="617" t="str">
        <f t="shared" si="77"/>
        <v>O CAMPO A.8 NÃO PODE SER PREENCHIDO SE A INFORMAÇÃO DO CAMPO A.7 FOR DIFERENTE DE"EMPRESA BRASILEIRA".</v>
      </c>
    </row>
    <row r="2465" spans="1:8" ht="12" x14ac:dyDescent="0.3">
      <c r="A2465" s="614" t="s">
        <v>20</v>
      </c>
      <c r="B2465" s="614" t="s">
        <v>2451</v>
      </c>
      <c r="C2465" s="614" t="s">
        <v>243</v>
      </c>
      <c r="D2465" s="614" t="s">
        <v>251</v>
      </c>
      <c r="E2465" s="614" t="s">
        <v>2354</v>
      </c>
      <c r="F2465" s="615" t="str">
        <f t="shared" si="76"/>
        <v>PESQUISA BÁSICA;AFILIADA;MÉDIO;PRIVADA;</v>
      </c>
      <c r="G2465" s="616" t="s">
        <v>1567</v>
      </c>
      <c r="H2465" s="617" t="str">
        <f t="shared" si="77"/>
        <v>O CAMPO A.8 NÃO PODE SER PREENCHIDO SE A INFORMAÇÃO DO CAMPO A.7 FOR DIFERENTE DE"EMPRESA BRASILEIRA".</v>
      </c>
    </row>
    <row r="2466" spans="1:8" ht="12" x14ac:dyDescent="0.3">
      <c r="A2466" s="614" t="s">
        <v>20</v>
      </c>
      <c r="B2466" s="614" t="s">
        <v>2451</v>
      </c>
      <c r="C2466" s="614" t="s">
        <v>243</v>
      </c>
      <c r="D2466" s="614" t="s">
        <v>2354</v>
      </c>
      <c r="E2466" s="614" t="s">
        <v>3</v>
      </c>
      <c r="F2466" s="615" t="str">
        <f t="shared" si="76"/>
        <v>PESQUISA BÁSICA;AFILIADA;MÉDIO;;SIM</v>
      </c>
      <c r="G2466" s="616" t="s">
        <v>1567</v>
      </c>
      <c r="H2466" s="617" t="str">
        <f t="shared" si="77"/>
        <v>O CAMPO A.8 NÃO PODE SER PREENCHIDO SE A INFORMAÇÃO DO CAMPO A.7 FOR DIFERENTE DE"EMPRESA BRASILEIRA".</v>
      </c>
    </row>
    <row r="2467" spans="1:8" ht="12" x14ac:dyDescent="0.3">
      <c r="A2467" s="614" t="s">
        <v>20</v>
      </c>
      <c r="B2467" s="614" t="s">
        <v>2451</v>
      </c>
      <c r="C2467" s="614" t="s">
        <v>243</v>
      </c>
      <c r="D2467" s="614" t="s">
        <v>2354</v>
      </c>
      <c r="E2467" s="614" t="s">
        <v>4</v>
      </c>
      <c r="F2467" s="615" t="str">
        <f t="shared" si="76"/>
        <v>PESQUISA BÁSICA;AFILIADA;MÉDIO;;NÃO</v>
      </c>
      <c r="G2467" s="616" t="s">
        <v>1567</v>
      </c>
      <c r="H2467" s="617" t="str">
        <f t="shared" si="77"/>
        <v>O CAMPO A.8 NÃO PODE SER PREENCHIDO SE A INFORMAÇÃO DO CAMPO A.7 FOR DIFERENTE DE"EMPRESA BRASILEIRA".</v>
      </c>
    </row>
    <row r="2468" spans="1:8" ht="12" x14ac:dyDescent="0.3">
      <c r="A2468" s="614" t="s">
        <v>20</v>
      </c>
      <c r="B2468" s="614" t="s">
        <v>2451</v>
      </c>
      <c r="C2468" s="614" t="s">
        <v>243</v>
      </c>
      <c r="D2468" s="614" t="s">
        <v>2354</v>
      </c>
      <c r="E2468" s="614" t="s">
        <v>2354</v>
      </c>
      <c r="F2468" s="615" t="str">
        <f t="shared" si="76"/>
        <v>PESQUISA BÁSICA;AFILIADA;MÉDIO;;</v>
      </c>
      <c r="G2468" s="616" t="s">
        <v>1567</v>
      </c>
      <c r="H2468" s="617" t="str">
        <f t="shared" si="77"/>
        <v>O CAMPO A.8 NÃO PODE SER PREENCHIDO SE A INFORMAÇÃO DO CAMPO A.7 FOR DIFERENTE DE"EMPRESA BRASILEIRA".</v>
      </c>
    </row>
    <row r="2469" spans="1:8" ht="12" x14ac:dyDescent="0.3">
      <c r="A2469" s="614" t="s">
        <v>20</v>
      </c>
      <c r="B2469" s="614" t="s">
        <v>2451</v>
      </c>
      <c r="C2469" s="614" t="s">
        <v>244</v>
      </c>
      <c r="D2469" s="614" t="s">
        <v>250</v>
      </c>
      <c r="E2469" s="614" t="s">
        <v>3</v>
      </c>
      <c r="F2469" s="615" t="str">
        <f t="shared" si="76"/>
        <v>PESQUISA BÁSICA;AFILIADA;GRANDE;PÚBLICA;SIM</v>
      </c>
      <c r="G2469" s="616" t="s">
        <v>1567</v>
      </c>
      <c r="H2469" s="617" t="str">
        <f t="shared" si="77"/>
        <v>O CAMPO A.8 NÃO PODE SER PREENCHIDO SE A INFORMAÇÃO DO CAMPO A.7 FOR DIFERENTE DE"EMPRESA BRASILEIRA".</v>
      </c>
    </row>
    <row r="2470" spans="1:8" ht="12" x14ac:dyDescent="0.3">
      <c r="A2470" s="614" t="s">
        <v>20</v>
      </c>
      <c r="B2470" s="614" t="s">
        <v>2451</v>
      </c>
      <c r="C2470" s="614" t="s">
        <v>244</v>
      </c>
      <c r="D2470" s="614" t="s">
        <v>250</v>
      </c>
      <c r="E2470" s="614" t="s">
        <v>4</v>
      </c>
      <c r="F2470" s="615" t="str">
        <f t="shared" si="76"/>
        <v>PESQUISA BÁSICA;AFILIADA;GRANDE;PÚBLICA;NÃO</v>
      </c>
      <c r="G2470" s="616" t="s">
        <v>1567</v>
      </c>
      <c r="H2470" s="617" t="str">
        <f t="shared" si="77"/>
        <v>O CAMPO A.8 NÃO PODE SER PREENCHIDO SE A INFORMAÇÃO DO CAMPO A.7 FOR DIFERENTE DE"EMPRESA BRASILEIRA".</v>
      </c>
    </row>
    <row r="2471" spans="1:8" ht="12" x14ac:dyDescent="0.3">
      <c r="A2471" s="614" t="s">
        <v>20</v>
      </c>
      <c r="B2471" s="614" t="s">
        <v>2451</v>
      </c>
      <c r="C2471" s="614" t="s">
        <v>244</v>
      </c>
      <c r="D2471" s="614" t="s">
        <v>250</v>
      </c>
      <c r="E2471" s="614" t="s">
        <v>2354</v>
      </c>
      <c r="F2471" s="615" t="str">
        <f t="shared" si="76"/>
        <v>PESQUISA BÁSICA;AFILIADA;GRANDE;PÚBLICA;</v>
      </c>
      <c r="G2471" s="616" t="s">
        <v>1567</v>
      </c>
      <c r="H2471" s="617" t="str">
        <f t="shared" si="77"/>
        <v>O CAMPO A.8 NÃO PODE SER PREENCHIDO SE A INFORMAÇÃO DO CAMPO A.7 FOR DIFERENTE DE"EMPRESA BRASILEIRA".</v>
      </c>
    </row>
    <row r="2472" spans="1:8" ht="12" x14ac:dyDescent="0.3">
      <c r="A2472" s="614" t="s">
        <v>20</v>
      </c>
      <c r="B2472" s="614" t="s">
        <v>2451</v>
      </c>
      <c r="C2472" s="614" t="s">
        <v>244</v>
      </c>
      <c r="D2472" s="614" t="s">
        <v>251</v>
      </c>
      <c r="E2472" s="614" t="s">
        <v>3</v>
      </c>
      <c r="F2472" s="615" t="str">
        <f t="shared" si="76"/>
        <v>PESQUISA BÁSICA;AFILIADA;GRANDE;PRIVADA;SIM</v>
      </c>
      <c r="G2472" s="616" t="s">
        <v>1567</v>
      </c>
      <c r="H2472" s="617" t="str">
        <f t="shared" si="77"/>
        <v>O CAMPO A.8 NÃO PODE SER PREENCHIDO SE A INFORMAÇÃO DO CAMPO A.7 FOR DIFERENTE DE"EMPRESA BRASILEIRA".</v>
      </c>
    </row>
    <row r="2473" spans="1:8" ht="12" x14ac:dyDescent="0.3">
      <c r="A2473" s="614" t="s">
        <v>20</v>
      </c>
      <c r="B2473" s="614" t="s">
        <v>2451</v>
      </c>
      <c r="C2473" s="614" t="s">
        <v>244</v>
      </c>
      <c r="D2473" s="614" t="s">
        <v>251</v>
      </c>
      <c r="E2473" s="614" t="s">
        <v>4</v>
      </c>
      <c r="F2473" s="615" t="str">
        <f t="shared" si="76"/>
        <v>PESQUISA BÁSICA;AFILIADA;GRANDE;PRIVADA;NÃO</v>
      </c>
      <c r="G2473" s="616" t="s">
        <v>1567</v>
      </c>
      <c r="H2473" s="617" t="str">
        <f t="shared" si="77"/>
        <v>O CAMPO A.8 NÃO PODE SER PREENCHIDO SE A INFORMAÇÃO DO CAMPO A.7 FOR DIFERENTE DE"EMPRESA BRASILEIRA".</v>
      </c>
    </row>
    <row r="2474" spans="1:8" ht="12" x14ac:dyDescent="0.3">
      <c r="A2474" s="614" t="s">
        <v>20</v>
      </c>
      <c r="B2474" s="614" t="s">
        <v>2451</v>
      </c>
      <c r="C2474" s="614" t="s">
        <v>244</v>
      </c>
      <c r="D2474" s="614" t="s">
        <v>251</v>
      </c>
      <c r="E2474" s="614" t="s">
        <v>2354</v>
      </c>
      <c r="F2474" s="615" t="str">
        <f t="shared" si="76"/>
        <v>PESQUISA BÁSICA;AFILIADA;GRANDE;PRIVADA;</v>
      </c>
      <c r="G2474" s="616" t="s">
        <v>1567</v>
      </c>
      <c r="H2474" s="617" t="str">
        <f t="shared" si="77"/>
        <v>O CAMPO A.8 NÃO PODE SER PREENCHIDO SE A INFORMAÇÃO DO CAMPO A.7 FOR DIFERENTE DE"EMPRESA BRASILEIRA".</v>
      </c>
    </row>
    <row r="2475" spans="1:8" ht="12" x14ac:dyDescent="0.3">
      <c r="A2475" s="614" t="s">
        <v>20</v>
      </c>
      <c r="B2475" s="614" t="s">
        <v>2451</v>
      </c>
      <c r="C2475" s="614" t="s">
        <v>244</v>
      </c>
      <c r="D2475" s="614" t="s">
        <v>2354</v>
      </c>
      <c r="E2475" s="614" t="s">
        <v>3</v>
      </c>
      <c r="F2475" s="615" t="str">
        <f t="shared" si="76"/>
        <v>PESQUISA BÁSICA;AFILIADA;GRANDE;;SIM</v>
      </c>
      <c r="G2475" s="616" t="s">
        <v>1567</v>
      </c>
      <c r="H2475" s="617" t="str">
        <f t="shared" si="77"/>
        <v>O CAMPO A.8 NÃO PODE SER PREENCHIDO SE A INFORMAÇÃO DO CAMPO A.7 FOR DIFERENTE DE"EMPRESA BRASILEIRA".</v>
      </c>
    </row>
    <row r="2476" spans="1:8" ht="12" x14ac:dyDescent="0.3">
      <c r="A2476" s="614" t="s">
        <v>20</v>
      </c>
      <c r="B2476" s="614" t="s">
        <v>2451</v>
      </c>
      <c r="C2476" s="614" t="s">
        <v>244</v>
      </c>
      <c r="D2476" s="614" t="s">
        <v>2354</v>
      </c>
      <c r="E2476" s="614" t="s">
        <v>4</v>
      </c>
      <c r="F2476" s="615" t="str">
        <f t="shared" si="76"/>
        <v>PESQUISA BÁSICA;AFILIADA;GRANDE;;NÃO</v>
      </c>
      <c r="G2476" s="616" t="s">
        <v>1567</v>
      </c>
      <c r="H2476" s="617" t="str">
        <f t="shared" si="77"/>
        <v>O CAMPO A.8 NÃO PODE SER PREENCHIDO SE A INFORMAÇÃO DO CAMPO A.7 FOR DIFERENTE DE"EMPRESA BRASILEIRA".</v>
      </c>
    </row>
    <row r="2477" spans="1:8" ht="12" x14ac:dyDescent="0.3">
      <c r="A2477" s="614" t="s">
        <v>20</v>
      </c>
      <c r="B2477" s="614" t="s">
        <v>2451</v>
      </c>
      <c r="C2477" s="614" t="s">
        <v>244</v>
      </c>
      <c r="D2477" s="614" t="s">
        <v>2354</v>
      </c>
      <c r="E2477" s="614" t="s">
        <v>2354</v>
      </c>
      <c r="F2477" s="615" t="str">
        <f t="shared" si="76"/>
        <v>PESQUISA BÁSICA;AFILIADA;GRANDE;;</v>
      </c>
      <c r="G2477" s="616" t="s">
        <v>1567</v>
      </c>
      <c r="H2477" s="617" t="str">
        <f t="shared" si="77"/>
        <v>O CAMPO A.8 NÃO PODE SER PREENCHIDO SE A INFORMAÇÃO DO CAMPO A.7 FOR DIFERENTE DE"EMPRESA BRASILEIRA".</v>
      </c>
    </row>
    <row r="2478" spans="1:8" ht="12" x14ac:dyDescent="0.3">
      <c r="A2478" s="614" t="s">
        <v>20</v>
      </c>
      <c r="B2478" s="614" t="s">
        <v>2451</v>
      </c>
      <c r="C2478" s="614" t="s">
        <v>2354</v>
      </c>
      <c r="D2478" s="614" t="s">
        <v>250</v>
      </c>
      <c r="E2478" s="614" t="s">
        <v>3</v>
      </c>
      <c r="F2478" s="615" t="str">
        <f t="shared" si="76"/>
        <v>PESQUISA BÁSICA;AFILIADA;;PÚBLICA;SIM</v>
      </c>
      <c r="G2478" s="616" t="s">
        <v>1567</v>
      </c>
      <c r="H2478" s="617" t="str">
        <f t="shared" si="77"/>
        <v>O CAMPO A.10 NÃO PODE SER PREENCHIDO SE A INFORMAÇÃO DO CAMPO A.7 FOR DIFERENTE DE"INSTITUIÇÃO CREDENCIADA".</v>
      </c>
    </row>
    <row r="2479" spans="1:8" ht="12" x14ac:dyDescent="0.3">
      <c r="A2479" s="614" t="s">
        <v>20</v>
      </c>
      <c r="B2479" s="614" t="s">
        <v>2451</v>
      </c>
      <c r="C2479" s="614" t="s">
        <v>2354</v>
      </c>
      <c r="D2479" s="614" t="s">
        <v>250</v>
      </c>
      <c r="E2479" s="614" t="s">
        <v>4</v>
      </c>
      <c r="F2479" s="615" t="str">
        <f t="shared" si="76"/>
        <v>PESQUISA BÁSICA;AFILIADA;;PÚBLICA;NÃO</v>
      </c>
      <c r="G2479" s="616" t="s">
        <v>1567</v>
      </c>
      <c r="H2479" s="617" t="str">
        <f t="shared" si="77"/>
        <v>O CAMPO A.10 NÃO PODE SER PREENCHIDO SE A INFORMAÇÃO DO CAMPO A.7 FOR DIFERENTE DE"INSTITUIÇÃO CREDENCIADA".</v>
      </c>
    </row>
    <row r="2480" spans="1:8" ht="12" x14ac:dyDescent="0.3">
      <c r="A2480" s="614" t="s">
        <v>20</v>
      </c>
      <c r="B2480" s="614" t="s">
        <v>2451</v>
      </c>
      <c r="C2480" s="614" t="s">
        <v>2354</v>
      </c>
      <c r="D2480" s="614" t="s">
        <v>250</v>
      </c>
      <c r="E2480" s="614" t="s">
        <v>2354</v>
      </c>
      <c r="F2480" s="615" t="str">
        <f t="shared" si="76"/>
        <v>PESQUISA BÁSICA;AFILIADA;;PÚBLICA;</v>
      </c>
      <c r="G2480" s="616" t="s">
        <v>1567</v>
      </c>
      <c r="H2480" s="617" t="str">
        <f t="shared" si="77"/>
        <v>O CAMPO A.10 NÃO PODE SER PREENCHIDO SE A INFORMAÇÃO DO CAMPO A.7 FOR DIFERENTE DE"INSTITUIÇÃO CREDENCIADA".</v>
      </c>
    </row>
    <row r="2481" spans="1:8" ht="12" x14ac:dyDescent="0.3">
      <c r="A2481" s="614" t="s">
        <v>20</v>
      </c>
      <c r="B2481" s="614" t="s">
        <v>2451</v>
      </c>
      <c r="C2481" s="614" t="s">
        <v>2354</v>
      </c>
      <c r="D2481" s="614" t="s">
        <v>251</v>
      </c>
      <c r="E2481" s="614" t="s">
        <v>3</v>
      </c>
      <c r="F2481" s="615" t="str">
        <f t="shared" si="76"/>
        <v>PESQUISA BÁSICA;AFILIADA;;PRIVADA;SIM</v>
      </c>
      <c r="G2481" s="616" t="s">
        <v>1567</v>
      </c>
      <c r="H2481" s="617" t="str">
        <f t="shared" si="77"/>
        <v>O CAMPO A.10 NÃO PODE SER PREENCHIDO SE A INFORMAÇÃO DO CAMPO A.7 FOR DIFERENTE DE"INSTITUIÇÃO CREDENCIADA".</v>
      </c>
    </row>
    <row r="2482" spans="1:8" ht="12" x14ac:dyDescent="0.3">
      <c r="A2482" s="614" t="s">
        <v>20</v>
      </c>
      <c r="B2482" s="614" t="s">
        <v>2451</v>
      </c>
      <c r="C2482" s="614" t="s">
        <v>2354</v>
      </c>
      <c r="D2482" s="614" t="s">
        <v>251</v>
      </c>
      <c r="E2482" s="614" t="s">
        <v>4</v>
      </c>
      <c r="F2482" s="615" t="str">
        <f t="shared" si="76"/>
        <v>PESQUISA BÁSICA;AFILIADA;;PRIVADA;NÃO</v>
      </c>
      <c r="G2482" s="616" t="s">
        <v>1567</v>
      </c>
      <c r="H2482" s="617" t="str">
        <f t="shared" si="77"/>
        <v>O CAMPO A.10 NÃO PODE SER PREENCHIDO SE A INFORMAÇÃO DO CAMPO A.7 FOR DIFERENTE DE"INSTITUIÇÃO CREDENCIADA".</v>
      </c>
    </row>
    <row r="2483" spans="1:8" ht="12" x14ac:dyDescent="0.3">
      <c r="A2483" s="614" t="s">
        <v>20</v>
      </c>
      <c r="B2483" s="614" t="s">
        <v>2451</v>
      </c>
      <c r="C2483" s="614" t="s">
        <v>2354</v>
      </c>
      <c r="D2483" s="614" t="s">
        <v>251</v>
      </c>
      <c r="E2483" s="614" t="s">
        <v>2354</v>
      </c>
      <c r="F2483" s="615" t="str">
        <f t="shared" si="76"/>
        <v>PESQUISA BÁSICA;AFILIADA;;PRIVADA;</v>
      </c>
      <c r="G2483" s="616" t="s">
        <v>1567</v>
      </c>
      <c r="H2483" s="617" t="str">
        <f t="shared" si="77"/>
        <v>O CAMPO A.10 NÃO PODE SER PREENCHIDO SE A INFORMAÇÃO DO CAMPO A.7 FOR DIFERENTE DE"INSTITUIÇÃO CREDENCIADA".</v>
      </c>
    </row>
    <row r="2484" spans="1:8" ht="12" x14ac:dyDescent="0.3">
      <c r="A2484" s="614" t="s">
        <v>20</v>
      </c>
      <c r="B2484" s="614" t="s">
        <v>2451</v>
      </c>
      <c r="C2484" s="614" t="s">
        <v>2354</v>
      </c>
      <c r="D2484" s="614" t="s">
        <v>2354</v>
      </c>
      <c r="E2484" s="614" t="s">
        <v>3</v>
      </c>
      <c r="F2484" s="615" t="str">
        <f t="shared" si="76"/>
        <v>PESQUISA BÁSICA;AFILIADA;;;SIM</v>
      </c>
      <c r="G2484" s="616" t="s">
        <v>1567</v>
      </c>
      <c r="H2484" s="617" t="str">
        <f t="shared" si="77"/>
        <v>O CAMPO A.11 NÃO PODE SER PREENCHIDO SE A INFORMAÇÃO DO CAMPO A.7 FOR DIFERENTE DE"INSTITUIÇÃO CREDENCIADA" OU SE A INFIRMAÇÃO DO CAMPO A.10 FOR DIFERENTE DE "PRIVADA".</v>
      </c>
    </row>
    <row r="2485" spans="1:8" ht="12" x14ac:dyDescent="0.3">
      <c r="A2485" s="614" t="s">
        <v>20</v>
      </c>
      <c r="B2485" s="614" t="s">
        <v>2451</v>
      </c>
      <c r="C2485" s="614" t="s">
        <v>2354</v>
      </c>
      <c r="D2485" s="614" t="s">
        <v>2354</v>
      </c>
      <c r="E2485" s="614" t="s">
        <v>4</v>
      </c>
      <c r="F2485" s="615" t="str">
        <f t="shared" si="76"/>
        <v>PESQUISA BÁSICA;AFILIADA;;;NÃO</v>
      </c>
      <c r="G2485" s="616" t="s">
        <v>1567</v>
      </c>
      <c r="H2485" s="617" t="str">
        <f t="shared" si="77"/>
        <v>O CAMPO A.11 NÃO PODE SER PREENCHIDO SE A INFORMAÇÃO DO CAMPO A.7 FOR DIFERENTE DE"INSTITUIÇÃO CREDENCIADA" OU SE A INFIRMAÇÃO DO CAMPO A.10 FOR DIFERENTE DE "PRIVADA".</v>
      </c>
    </row>
    <row r="2486" spans="1:8" ht="12" x14ac:dyDescent="0.3">
      <c r="A2486" s="614" t="s">
        <v>20</v>
      </c>
      <c r="B2486" s="614" t="s">
        <v>2451</v>
      </c>
      <c r="C2486" s="614" t="s">
        <v>2354</v>
      </c>
      <c r="D2486" s="614" t="s">
        <v>2354</v>
      </c>
      <c r="E2486" s="614" t="s">
        <v>2354</v>
      </c>
      <c r="F2486" s="615" t="str">
        <f t="shared" si="76"/>
        <v>PESQUISA BÁSICA;AFILIADA;;;</v>
      </c>
      <c r="G2486" s="616" t="s">
        <v>1575</v>
      </c>
      <c r="H2486" s="617" t="str">
        <f t="shared" si="77"/>
        <v/>
      </c>
    </row>
    <row r="2487" spans="1:8" ht="12" x14ac:dyDescent="0.3">
      <c r="A2487" s="614" t="s">
        <v>21</v>
      </c>
      <c r="B2487" s="614" t="s">
        <v>2451</v>
      </c>
      <c r="C2487" s="614" t="s">
        <v>261</v>
      </c>
      <c r="D2487" s="614" t="s">
        <v>250</v>
      </c>
      <c r="E2487" s="614" t="s">
        <v>3</v>
      </c>
      <c r="F2487" s="615" t="str">
        <f t="shared" si="76"/>
        <v>PESQUISA APLICADA;AFILIADA;MICRO OU PEQUENO;PÚBLICA;SIM</v>
      </c>
      <c r="G2487" s="616" t="s">
        <v>1567</v>
      </c>
      <c r="H2487" s="617" t="str">
        <f t="shared" si="77"/>
        <v>O CAMPO A.8 NÃO PODE SER PREENCHIDO SE A INFORMAÇÃO DO CAMPO A.7 FOR DIFERENTE DE"EMPRESA BRASILEIRA".</v>
      </c>
    </row>
    <row r="2488" spans="1:8" ht="12" x14ac:dyDescent="0.3">
      <c r="A2488" s="614" t="s">
        <v>21</v>
      </c>
      <c r="B2488" s="614" t="s">
        <v>2451</v>
      </c>
      <c r="C2488" s="614" t="s">
        <v>261</v>
      </c>
      <c r="D2488" s="614" t="s">
        <v>250</v>
      </c>
      <c r="E2488" s="614" t="s">
        <v>4</v>
      </c>
      <c r="F2488" s="615" t="str">
        <f t="shared" si="76"/>
        <v>PESQUISA APLICADA;AFILIADA;MICRO OU PEQUENO;PÚBLICA;NÃO</v>
      </c>
      <c r="G2488" s="616" t="s">
        <v>1567</v>
      </c>
      <c r="H2488" s="617" t="str">
        <f t="shared" si="77"/>
        <v>O CAMPO A.8 NÃO PODE SER PREENCHIDO SE A INFORMAÇÃO DO CAMPO A.7 FOR DIFERENTE DE"EMPRESA BRASILEIRA".</v>
      </c>
    </row>
    <row r="2489" spans="1:8" ht="12" x14ac:dyDescent="0.3">
      <c r="A2489" s="614" t="s">
        <v>21</v>
      </c>
      <c r="B2489" s="614" t="s">
        <v>2451</v>
      </c>
      <c r="C2489" s="614" t="s">
        <v>261</v>
      </c>
      <c r="D2489" s="614" t="s">
        <v>250</v>
      </c>
      <c r="E2489" s="614" t="s">
        <v>2354</v>
      </c>
      <c r="F2489" s="615" t="str">
        <f t="shared" si="76"/>
        <v>PESQUISA APLICADA;AFILIADA;MICRO OU PEQUENO;PÚBLICA;</v>
      </c>
      <c r="G2489" s="616" t="s">
        <v>1567</v>
      </c>
      <c r="H2489" s="617" t="str">
        <f t="shared" si="77"/>
        <v>O CAMPO A.8 NÃO PODE SER PREENCHIDO SE A INFORMAÇÃO DO CAMPO A.7 FOR DIFERENTE DE"EMPRESA BRASILEIRA".</v>
      </c>
    </row>
    <row r="2490" spans="1:8" ht="12" x14ac:dyDescent="0.3">
      <c r="A2490" s="614" t="s">
        <v>21</v>
      </c>
      <c r="B2490" s="614" t="s">
        <v>2451</v>
      </c>
      <c r="C2490" s="614" t="s">
        <v>261</v>
      </c>
      <c r="D2490" s="614" t="s">
        <v>251</v>
      </c>
      <c r="E2490" s="614" t="s">
        <v>3</v>
      </c>
      <c r="F2490" s="615" t="str">
        <f t="shared" si="76"/>
        <v>PESQUISA APLICADA;AFILIADA;MICRO OU PEQUENO;PRIVADA;SIM</v>
      </c>
      <c r="G2490" s="616" t="s">
        <v>1567</v>
      </c>
      <c r="H2490" s="617" t="str">
        <f t="shared" si="77"/>
        <v>O CAMPO A.8 NÃO PODE SER PREENCHIDO SE A INFORMAÇÃO DO CAMPO A.7 FOR DIFERENTE DE"EMPRESA BRASILEIRA".</v>
      </c>
    </row>
    <row r="2491" spans="1:8" ht="12" x14ac:dyDescent="0.3">
      <c r="A2491" s="614" t="s">
        <v>21</v>
      </c>
      <c r="B2491" s="614" t="s">
        <v>2451</v>
      </c>
      <c r="C2491" s="614" t="s">
        <v>261</v>
      </c>
      <c r="D2491" s="614" t="s">
        <v>251</v>
      </c>
      <c r="E2491" s="614" t="s">
        <v>4</v>
      </c>
      <c r="F2491" s="615" t="str">
        <f t="shared" si="76"/>
        <v>PESQUISA APLICADA;AFILIADA;MICRO OU PEQUENO;PRIVADA;NÃO</v>
      </c>
      <c r="G2491" s="616" t="s">
        <v>1567</v>
      </c>
      <c r="H2491" s="617" t="str">
        <f t="shared" si="77"/>
        <v>O CAMPO A.8 NÃO PODE SER PREENCHIDO SE A INFORMAÇÃO DO CAMPO A.7 FOR DIFERENTE DE"EMPRESA BRASILEIRA".</v>
      </c>
    </row>
    <row r="2492" spans="1:8" ht="12" x14ac:dyDescent="0.3">
      <c r="A2492" s="614" t="s">
        <v>21</v>
      </c>
      <c r="B2492" s="614" t="s">
        <v>2451</v>
      </c>
      <c r="C2492" s="614" t="s">
        <v>261</v>
      </c>
      <c r="D2492" s="614" t="s">
        <v>251</v>
      </c>
      <c r="E2492" s="614" t="s">
        <v>2354</v>
      </c>
      <c r="F2492" s="615" t="str">
        <f t="shared" si="76"/>
        <v>PESQUISA APLICADA;AFILIADA;MICRO OU PEQUENO;PRIVADA;</v>
      </c>
      <c r="G2492" s="616" t="s">
        <v>1567</v>
      </c>
      <c r="H2492" s="617" t="str">
        <f t="shared" si="77"/>
        <v>O CAMPO A.8 NÃO PODE SER PREENCHIDO SE A INFORMAÇÃO DO CAMPO A.7 FOR DIFERENTE DE"EMPRESA BRASILEIRA".</v>
      </c>
    </row>
    <row r="2493" spans="1:8" ht="12" x14ac:dyDescent="0.3">
      <c r="A2493" s="614" t="s">
        <v>21</v>
      </c>
      <c r="B2493" s="614" t="s">
        <v>2451</v>
      </c>
      <c r="C2493" s="614" t="s">
        <v>261</v>
      </c>
      <c r="D2493" s="614" t="s">
        <v>2354</v>
      </c>
      <c r="E2493" s="614" t="s">
        <v>3</v>
      </c>
      <c r="F2493" s="615" t="str">
        <f t="shared" si="76"/>
        <v>PESQUISA APLICADA;AFILIADA;MICRO OU PEQUENO;;SIM</v>
      </c>
      <c r="G2493" s="616" t="s">
        <v>1567</v>
      </c>
      <c r="H2493" s="617" t="str">
        <f t="shared" si="77"/>
        <v>O CAMPO A.8 NÃO PODE SER PREENCHIDO SE A INFORMAÇÃO DO CAMPO A.7 FOR DIFERENTE DE"EMPRESA BRASILEIRA".</v>
      </c>
    </row>
    <row r="2494" spans="1:8" ht="12" x14ac:dyDescent="0.3">
      <c r="A2494" s="614" t="s">
        <v>21</v>
      </c>
      <c r="B2494" s="614" t="s">
        <v>2451</v>
      </c>
      <c r="C2494" s="614" t="s">
        <v>261</v>
      </c>
      <c r="D2494" s="614" t="s">
        <v>2354</v>
      </c>
      <c r="E2494" s="614" t="s">
        <v>4</v>
      </c>
      <c r="F2494" s="615" t="str">
        <f t="shared" si="76"/>
        <v>PESQUISA APLICADA;AFILIADA;MICRO OU PEQUENO;;NÃO</v>
      </c>
      <c r="G2494" s="616" t="s">
        <v>1567</v>
      </c>
      <c r="H2494" s="617" t="str">
        <f t="shared" si="77"/>
        <v>O CAMPO A.8 NÃO PODE SER PREENCHIDO SE A INFORMAÇÃO DO CAMPO A.7 FOR DIFERENTE DE"EMPRESA BRASILEIRA".</v>
      </c>
    </row>
    <row r="2495" spans="1:8" ht="12" x14ac:dyDescent="0.3">
      <c r="A2495" s="614" t="s">
        <v>21</v>
      </c>
      <c r="B2495" s="614" t="s">
        <v>2451</v>
      </c>
      <c r="C2495" s="614" t="s">
        <v>261</v>
      </c>
      <c r="D2495" s="614" t="s">
        <v>2354</v>
      </c>
      <c r="E2495" s="614" t="s">
        <v>2354</v>
      </c>
      <c r="F2495" s="615" t="str">
        <f t="shared" si="76"/>
        <v>PESQUISA APLICADA;AFILIADA;MICRO OU PEQUENO;;</v>
      </c>
      <c r="G2495" s="616" t="s">
        <v>1567</v>
      </c>
      <c r="H2495" s="617" t="str">
        <f t="shared" si="77"/>
        <v>O CAMPO A.8 NÃO PODE SER PREENCHIDO SE A INFORMAÇÃO DO CAMPO A.7 FOR DIFERENTE DE"EMPRESA BRASILEIRA".</v>
      </c>
    </row>
    <row r="2496" spans="1:8" ht="12" x14ac:dyDescent="0.3">
      <c r="A2496" s="614" t="s">
        <v>21</v>
      </c>
      <c r="B2496" s="614" t="s">
        <v>2451</v>
      </c>
      <c r="C2496" s="614" t="s">
        <v>243</v>
      </c>
      <c r="D2496" s="614" t="s">
        <v>250</v>
      </c>
      <c r="E2496" s="614" t="s">
        <v>3</v>
      </c>
      <c r="F2496" s="615" t="str">
        <f t="shared" si="76"/>
        <v>PESQUISA APLICADA;AFILIADA;MÉDIO;PÚBLICA;SIM</v>
      </c>
      <c r="G2496" s="616" t="s">
        <v>1567</v>
      </c>
      <c r="H2496" s="617" t="str">
        <f t="shared" si="77"/>
        <v>O CAMPO A.8 NÃO PODE SER PREENCHIDO SE A INFORMAÇÃO DO CAMPO A.7 FOR DIFERENTE DE"EMPRESA BRASILEIRA".</v>
      </c>
    </row>
    <row r="2497" spans="1:8" ht="12" x14ac:dyDescent="0.3">
      <c r="A2497" s="614" t="s">
        <v>21</v>
      </c>
      <c r="B2497" s="614" t="s">
        <v>2451</v>
      </c>
      <c r="C2497" s="614" t="s">
        <v>243</v>
      </c>
      <c r="D2497" s="614" t="s">
        <v>250</v>
      </c>
      <c r="E2497" s="614" t="s">
        <v>4</v>
      </c>
      <c r="F2497" s="615" t="str">
        <f t="shared" si="76"/>
        <v>PESQUISA APLICADA;AFILIADA;MÉDIO;PÚBLICA;NÃO</v>
      </c>
      <c r="G2497" s="616" t="s">
        <v>1567</v>
      </c>
      <c r="H2497" s="617" t="str">
        <f t="shared" si="77"/>
        <v>O CAMPO A.8 NÃO PODE SER PREENCHIDO SE A INFORMAÇÃO DO CAMPO A.7 FOR DIFERENTE DE"EMPRESA BRASILEIRA".</v>
      </c>
    </row>
    <row r="2498" spans="1:8" ht="12" x14ac:dyDescent="0.3">
      <c r="A2498" s="614" t="s">
        <v>21</v>
      </c>
      <c r="B2498" s="614" t="s">
        <v>2451</v>
      </c>
      <c r="C2498" s="614" t="s">
        <v>243</v>
      </c>
      <c r="D2498" s="614" t="s">
        <v>250</v>
      </c>
      <c r="E2498" s="614" t="s">
        <v>2354</v>
      </c>
      <c r="F2498" s="615" t="str">
        <f t="shared" si="76"/>
        <v>PESQUISA APLICADA;AFILIADA;MÉDIO;PÚBLICA;</v>
      </c>
      <c r="G2498" s="616" t="s">
        <v>1567</v>
      </c>
      <c r="H2498" s="617" t="str">
        <f t="shared" si="77"/>
        <v>O CAMPO A.8 NÃO PODE SER PREENCHIDO SE A INFORMAÇÃO DO CAMPO A.7 FOR DIFERENTE DE"EMPRESA BRASILEIRA".</v>
      </c>
    </row>
    <row r="2499" spans="1:8" ht="12" x14ac:dyDescent="0.3">
      <c r="A2499" s="614" t="s">
        <v>21</v>
      </c>
      <c r="B2499" s="614" t="s">
        <v>2451</v>
      </c>
      <c r="C2499" s="614" t="s">
        <v>243</v>
      </c>
      <c r="D2499" s="614" t="s">
        <v>251</v>
      </c>
      <c r="E2499" s="614" t="s">
        <v>3</v>
      </c>
      <c r="F2499" s="615" t="str">
        <f t="shared" ref="F2499:F2562" si="78">CONCATENATE(A2499,";",B2499,";",C2499,";",D2499,";",E2499)</f>
        <v>PESQUISA APLICADA;AFILIADA;MÉDIO;PRIVADA;SIM</v>
      </c>
      <c r="G2499" s="616" t="s">
        <v>1567</v>
      </c>
      <c r="H2499" s="617" t="str">
        <f t="shared" ref="H2499:H2562" si="79">IF(AND(B2499=$J$7,C2499=""),$K$12,IF(AND(B2499&lt;&gt;$J$7,C2499&lt;&gt;""),$K$13,IF(AND(B2499=$J$5,D2499=""),$K$14,IF(AND(B2499&lt;&gt;$J$5,D2499&lt;&gt;""),$K$15,IF(AND(B2499=$J$5,D2499=$M$6,E2499=""),$K$16,IF(AND(OR(B2499&lt;&gt;$J$5,D2499&lt;&gt;$M$6),E2499&lt;&gt;""),$K$17,IF(G2499="N",$K$18,"")))))))</f>
        <v>O CAMPO A.8 NÃO PODE SER PREENCHIDO SE A INFORMAÇÃO DO CAMPO A.7 FOR DIFERENTE DE"EMPRESA BRASILEIRA".</v>
      </c>
    </row>
    <row r="2500" spans="1:8" ht="12" x14ac:dyDescent="0.3">
      <c r="A2500" s="614" t="s">
        <v>21</v>
      </c>
      <c r="B2500" s="614" t="s">
        <v>2451</v>
      </c>
      <c r="C2500" s="614" t="s">
        <v>243</v>
      </c>
      <c r="D2500" s="614" t="s">
        <v>251</v>
      </c>
      <c r="E2500" s="614" t="s">
        <v>4</v>
      </c>
      <c r="F2500" s="615" t="str">
        <f t="shared" si="78"/>
        <v>PESQUISA APLICADA;AFILIADA;MÉDIO;PRIVADA;NÃO</v>
      </c>
      <c r="G2500" s="616" t="s">
        <v>1567</v>
      </c>
      <c r="H2500" s="617" t="str">
        <f t="shared" si="79"/>
        <v>O CAMPO A.8 NÃO PODE SER PREENCHIDO SE A INFORMAÇÃO DO CAMPO A.7 FOR DIFERENTE DE"EMPRESA BRASILEIRA".</v>
      </c>
    </row>
    <row r="2501" spans="1:8" ht="12" x14ac:dyDescent="0.3">
      <c r="A2501" s="614" t="s">
        <v>21</v>
      </c>
      <c r="B2501" s="614" t="s">
        <v>2451</v>
      </c>
      <c r="C2501" s="614" t="s">
        <v>243</v>
      </c>
      <c r="D2501" s="614" t="s">
        <v>251</v>
      </c>
      <c r="E2501" s="614" t="s">
        <v>2354</v>
      </c>
      <c r="F2501" s="615" t="str">
        <f t="shared" si="78"/>
        <v>PESQUISA APLICADA;AFILIADA;MÉDIO;PRIVADA;</v>
      </c>
      <c r="G2501" s="616" t="s">
        <v>1567</v>
      </c>
      <c r="H2501" s="617" t="str">
        <f t="shared" si="79"/>
        <v>O CAMPO A.8 NÃO PODE SER PREENCHIDO SE A INFORMAÇÃO DO CAMPO A.7 FOR DIFERENTE DE"EMPRESA BRASILEIRA".</v>
      </c>
    </row>
    <row r="2502" spans="1:8" ht="12" x14ac:dyDescent="0.3">
      <c r="A2502" s="614" t="s">
        <v>21</v>
      </c>
      <c r="B2502" s="614" t="s">
        <v>2451</v>
      </c>
      <c r="C2502" s="614" t="s">
        <v>243</v>
      </c>
      <c r="D2502" s="614" t="s">
        <v>2354</v>
      </c>
      <c r="E2502" s="614" t="s">
        <v>3</v>
      </c>
      <c r="F2502" s="615" t="str">
        <f t="shared" si="78"/>
        <v>PESQUISA APLICADA;AFILIADA;MÉDIO;;SIM</v>
      </c>
      <c r="G2502" s="616" t="s">
        <v>1567</v>
      </c>
      <c r="H2502" s="617" t="str">
        <f t="shared" si="79"/>
        <v>O CAMPO A.8 NÃO PODE SER PREENCHIDO SE A INFORMAÇÃO DO CAMPO A.7 FOR DIFERENTE DE"EMPRESA BRASILEIRA".</v>
      </c>
    </row>
    <row r="2503" spans="1:8" ht="12" x14ac:dyDescent="0.3">
      <c r="A2503" s="614" t="s">
        <v>21</v>
      </c>
      <c r="B2503" s="614" t="s">
        <v>2451</v>
      </c>
      <c r="C2503" s="614" t="s">
        <v>243</v>
      </c>
      <c r="D2503" s="614" t="s">
        <v>2354</v>
      </c>
      <c r="E2503" s="614" t="s">
        <v>4</v>
      </c>
      <c r="F2503" s="615" t="str">
        <f t="shared" si="78"/>
        <v>PESQUISA APLICADA;AFILIADA;MÉDIO;;NÃO</v>
      </c>
      <c r="G2503" s="616" t="s">
        <v>1567</v>
      </c>
      <c r="H2503" s="617" t="str">
        <f t="shared" si="79"/>
        <v>O CAMPO A.8 NÃO PODE SER PREENCHIDO SE A INFORMAÇÃO DO CAMPO A.7 FOR DIFERENTE DE"EMPRESA BRASILEIRA".</v>
      </c>
    </row>
    <row r="2504" spans="1:8" ht="12" x14ac:dyDescent="0.3">
      <c r="A2504" s="614" t="s">
        <v>21</v>
      </c>
      <c r="B2504" s="614" t="s">
        <v>2451</v>
      </c>
      <c r="C2504" s="614" t="s">
        <v>243</v>
      </c>
      <c r="D2504" s="614" t="s">
        <v>2354</v>
      </c>
      <c r="E2504" s="614" t="s">
        <v>2354</v>
      </c>
      <c r="F2504" s="615" t="str">
        <f t="shared" si="78"/>
        <v>PESQUISA APLICADA;AFILIADA;MÉDIO;;</v>
      </c>
      <c r="G2504" s="616" t="s">
        <v>1567</v>
      </c>
      <c r="H2504" s="617" t="str">
        <f t="shared" si="79"/>
        <v>O CAMPO A.8 NÃO PODE SER PREENCHIDO SE A INFORMAÇÃO DO CAMPO A.7 FOR DIFERENTE DE"EMPRESA BRASILEIRA".</v>
      </c>
    </row>
    <row r="2505" spans="1:8" ht="12" x14ac:dyDescent="0.3">
      <c r="A2505" s="614" t="s">
        <v>21</v>
      </c>
      <c r="B2505" s="614" t="s">
        <v>2451</v>
      </c>
      <c r="C2505" s="614" t="s">
        <v>244</v>
      </c>
      <c r="D2505" s="614" t="s">
        <v>250</v>
      </c>
      <c r="E2505" s="614" t="s">
        <v>3</v>
      </c>
      <c r="F2505" s="615" t="str">
        <f t="shared" si="78"/>
        <v>PESQUISA APLICADA;AFILIADA;GRANDE;PÚBLICA;SIM</v>
      </c>
      <c r="G2505" s="616" t="s">
        <v>1567</v>
      </c>
      <c r="H2505" s="617" t="str">
        <f t="shared" si="79"/>
        <v>O CAMPO A.8 NÃO PODE SER PREENCHIDO SE A INFORMAÇÃO DO CAMPO A.7 FOR DIFERENTE DE"EMPRESA BRASILEIRA".</v>
      </c>
    </row>
    <row r="2506" spans="1:8" ht="12" x14ac:dyDescent="0.3">
      <c r="A2506" s="614" t="s">
        <v>21</v>
      </c>
      <c r="B2506" s="614" t="s">
        <v>2451</v>
      </c>
      <c r="C2506" s="614" t="s">
        <v>244</v>
      </c>
      <c r="D2506" s="614" t="s">
        <v>250</v>
      </c>
      <c r="E2506" s="614" t="s">
        <v>4</v>
      </c>
      <c r="F2506" s="615" t="str">
        <f t="shared" si="78"/>
        <v>PESQUISA APLICADA;AFILIADA;GRANDE;PÚBLICA;NÃO</v>
      </c>
      <c r="G2506" s="616" t="s">
        <v>1567</v>
      </c>
      <c r="H2506" s="617" t="str">
        <f t="shared" si="79"/>
        <v>O CAMPO A.8 NÃO PODE SER PREENCHIDO SE A INFORMAÇÃO DO CAMPO A.7 FOR DIFERENTE DE"EMPRESA BRASILEIRA".</v>
      </c>
    </row>
    <row r="2507" spans="1:8" ht="12" x14ac:dyDescent="0.3">
      <c r="A2507" s="614" t="s">
        <v>21</v>
      </c>
      <c r="B2507" s="614" t="s">
        <v>2451</v>
      </c>
      <c r="C2507" s="614" t="s">
        <v>244</v>
      </c>
      <c r="D2507" s="614" t="s">
        <v>250</v>
      </c>
      <c r="E2507" s="614" t="s">
        <v>2354</v>
      </c>
      <c r="F2507" s="615" t="str">
        <f t="shared" si="78"/>
        <v>PESQUISA APLICADA;AFILIADA;GRANDE;PÚBLICA;</v>
      </c>
      <c r="G2507" s="616" t="s">
        <v>1567</v>
      </c>
      <c r="H2507" s="617" t="str">
        <f t="shared" si="79"/>
        <v>O CAMPO A.8 NÃO PODE SER PREENCHIDO SE A INFORMAÇÃO DO CAMPO A.7 FOR DIFERENTE DE"EMPRESA BRASILEIRA".</v>
      </c>
    </row>
    <row r="2508" spans="1:8" ht="12" x14ac:dyDescent="0.3">
      <c r="A2508" s="614" t="s">
        <v>21</v>
      </c>
      <c r="B2508" s="614" t="s">
        <v>2451</v>
      </c>
      <c r="C2508" s="614" t="s">
        <v>244</v>
      </c>
      <c r="D2508" s="614" t="s">
        <v>251</v>
      </c>
      <c r="E2508" s="614" t="s">
        <v>3</v>
      </c>
      <c r="F2508" s="615" t="str">
        <f t="shared" si="78"/>
        <v>PESQUISA APLICADA;AFILIADA;GRANDE;PRIVADA;SIM</v>
      </c>
      <c r="G2508" s="616" t="s">
        <v>1567</v>
      </c>
      <c r="H2508" s="617" t="str">
        <f t="shared" si="79"/>
        <v>O CAMPO A.8 NÃO PODE SER PREENCHIDO SE A INFORMAÇÃO DO CAMPO A.7 FOR DIFERENTE DE"EMPRESA BRASILEIRA".</v>
      </c>
    </row>
    <row r="2509" spans="1:8" ht="12" x14ac:dyDescent="0.3">
      <c r="A2509" s="614" t="s">
        <v>21</v>
      </c>
      <c r="B2509" s="614" t="s">
        <v>2451</v>
      </c>
      <c r="C2509" s="614" t="s">
        <v>244</v>
      </c>
      <c r="D2509" s="614" t="s">
        <v>251</v>
      </c>
      <c r="E2509" s="614" t="s">
        <v>4</v>
      </c>
      <c r="F2509" s="615" t="str">
        <f t="shared" si="78"/>
        <v>PESQUISA APLICADA;AFILIADA;GRANDE;PRIVADA;NÃO</v>
      </c>
      <c r="G2509" s="616" t="s">
        <v>1567</v>
      </c>
      <c r="H2509" s="617" t="str">
        <f t="shared" si="79"/>
        <v>O CAMPO A.8 NÃO PODE SER PREENCHIDO SE A INFORMAÇÃO DO CAMPO A.7 FOR DIFERENTE DE"EMPRESA BRASILEIRA".</v>
      </c>
    </row>
    <row r="2510" spans="1:8" ht="12" x14ac:dyDescent="0.3">
      <c r="A2510" s="614" t="s">
        <v>21</v>
      </c>
      <c r="B2510" s="614" t="s">
        <v>2451</v>
      </c>
      <c r="C2510" s="614" t="s">
        <v>244</v>
      </c>
      <c r="D2510" s="614" t="s">
        <v>251</v>
      </c>
      <c r="E2510" s="614" t="s">
        <v>2354</v>
      </c>
      <c r="F2510" s="615" t="str">
        <f t="shared" si="78"/>
        <v>PESQUISA APLICADA;AFILIADA;GRANDE;PRIVADA;</v>
      </c>
      <c r="G2510" s="616" t="s">
        <v>1567</v>
      </c>
      <c r="H2510" s="617" t="str">
        <f t="shared" si="79"/>
        <v>O CAMPO A.8 NÃO PODE SER PREENCHIDO SE A INFORMAÇÃO DO CAMPO A.7 FOR DIFERENTE DE"EMPRESA BRASILEIRA".</v>
      </c>
    </row>
    <row r="2511" spans="1:8" ht="12" x14ac:dyDescent="0.3">
      <c r="A2511" s="614" t="s">
        <v>21</v>
      </c>
      <c r="B2511" s="614" t="s">
        <v>2451</v>
      </c>
      <c r="C2511" s="614" t="s">
        <v>244</v>
      </c>
      <c r="D2511" s="614" t="s">
        <v>2354</v>
      </c>
      <c r="E2511" s="614" t="s">
        <v>3</v>
      </c>
      <c r="F2511" s="615" t="str">
        <f t="shared" si="78"/>
        <v>PESQUISA APLICADA;AFILIADA;GRANDE;;SIM</v>
      </c>
      <c r="G2511" s="616" t="s">
        <v>1567</v>
      </c>
      <c r="H2511" s="617" t="str">
        <f t="shared" si="79"/>
        <v>O CAMPO A.8 NÃO PODE SER PREENCHIDO SE A INFORMAÇÃO DO CAMPO A.7 FOR DIFERENTE DE"EMPRESA BRASILEIRA".</v>
      </c>
    </row>
    <row r="2512" spans="1:8" ht="12" x14ac:dyDescent="0.3">
      <c r="A2512" s="614" t="s">
        <v>21</v>
      </c>
      <c r="B2512" s="614" t="s">
        <v>2451</v>
      </c>
      <c r="C2512" s="614" t="s">
        <v>244</v>
      </c>
      <c r="D2512" s="614" t="s">
        <v>2354</v>
      </c>
      <c r="E2512" s="614" t="s">
        <v>4</v>
      </c>
      <c r="F2512" s="615" t="str">
        <f t="shared" si="78"/>
        <v>PESQUISA APLICADA;AFILIADA;GRANDE;;NÃO</v>
      </c>
      <c r="G2512" s="616" t="s">
        <v>1567</v>
      </c>
      <c r="H2512" s="617" t="str">
        <f t="shared" si="79"/>
        <v>O CAMPO A.8 NÃO PODE SER PREENCHIDO SE A INFORMAÇÃO DO CAMPO A.7 FOR DIFERENTE DE"EMPRESA BRASILEIRA".</v>
      </c>
    </row>
    <row r="2513" spans="1:8" ht="12" x14ac:dyDescent="0.3">
      <c r="A2513" s="614" t="s">
        <v>21</v>
      </c>
      <c r="B2513" s="614" t="s">
        <v>2451</v>
      </c>
      <c r="C2513" s="614" t="s">
        <v>244</v>
      </c>
      <c r="D2513" s="614" t="s">
        <v>2354</v>
      </c>
      <c r="E2513" s="614" t="s">
        <v>2354</v>
      </c>
      <c r="F2513" s="615" t="str">
        <f t="shared" si="78"/>
        <v>PESQUISA APLICADA;AFILIADA;GRANDE;;</v>
      </c>
      <c r="G2513" s="616" t="s">
        <v>1567</v>
      </c>
      <c r="H2513" s="617" t="str">
        <f t="shared" si="79"/>
        <v>O CAMPO A.8 NÃO PODE SER PREENCHIDO SE A INFORMAÇÃO DO CAMPO A.7 FOR DIFERENTE DE"EMPRESA BRASILEIRA".</v>
      </c>
    </row>
    <row r="2514" spans="1:8" ht="12" x14ac:dyDescent="0.3">
      <c r="A2514" s="614" t="s">
        <v>21</v>
      </c>
      <c r="B2514" s="614" t="s">
        <v>2451</v>
      </c>
      <c r="C2514" s="614" t="s">
        <v>2354</v>
      </c>
      <c r="D2514" s="614" t="s">
        <v>250</v>
      </c>
      <c r="E2514" s="614" t="s">
        <v>3</v>
      </c>
      <c r="F2514" s="615" t="str">
        <f t="shared" si="78"/>
        <v>PESQUISA APLICADA;AFILIADA;;PÚBLICA;SIM</v>
      </c>
      <c r="G2514" s="616" t="s">
        <v>1567</v>
      </c>
      <c r="H2514" s="617" t="str">
        <f t="shared" si="79"/>
        <v>O CAMPO A.10 NÃO PODE SER PREENCHIDO SE A INFORMAÇÃO DO CAMPO A.7 FOR DIFERENTE DE"INSTITUIÇÃO CREDENCIADA".</v>
      </c>
    </row>
    <row r="2515" spans="1:8" ht="12" x14ac:dyDescent="0.3">
      <c r="A2515" s="614" t="s">
        <v>21</v>
      </c>
      <c r="B2515" s="614" t="s">
        <v>2451</v>
      </c>
      <c r="C2515" s="614" t="s">
        <v>2354</v>
      </c>
      <c r="D2515" s="614" t="s">
        <v>250</v>
      </c>
      <c r="E2515" s="614" t="s">
        <v>4</v>
      </c>
      <c r="F2515" s="615" t="str">
        <f t="shared" si="78"/>
        <v>PESQUISA APLICADA;AFILIADA;;PÚBLICA;NÃO</v>
      </c>
      <c r="G2515" s="616" t="s">
        <v>1567</v>
      </c>
      <c r="H2515" s="617" t="str">
        <f t="shared" si="79"/>
        <v>O CAMPO A.10 NÃO PODE SER PREENCHIDO SE A INFORMAÇÃO DO CAMPO A.7 FOR DIFERENTE DE"INSTITUIÇÃO CREDENCIADA".</v>
      </c>
    </row>
    <row r="2516" spans="1:8" ht="12" x14ac:dyDescent="0.3">
      <c r="A2516" s="614" t="s">
        <v>21</v>
      </c>
      <c r="B2516" s="614" t="s">
        <v>2451</v>
      </c>
      <c r="C2516" s="614" t="s">
        <v>2354</v>
      </c>
      <c r="D2516" s="614" t="s">
        <v>250</v>
      </c>
      <c r="E2516" s="614" t="s">
        <v>2354</v>
      </c>
      <c r="F2516" s="615" t="str">
        <f t="shared" si="78"/>
        <v>PESQUISA APLICADA;AFILIADA;;PÚBLICA;</v>
      </c>
      <c r="G2516" s="616" t="s">
        <v>1567</v>
      </c>
      <c r="H2516" s="617" t="str">
        <f t="shared" si="79"/>
        <v>O CAMPO A.10 NÃO PODE SER PREENCHIDO SE A INFORMAÇÃO DO CAMPO A.7 FOR DIFERENTE DE"INSTITUIÇÃO CREDENCIADA".</v>
      </c>
    </row>
    <row r="2517" spans="1:8" ht="12" x14ac:dyDescent="0.3">
      <c r="A2517" s="614" t="s">
        <v>21</v>
      </c>
      <c r="B2517" s="614" t="s">
        <v>2451</v>
      </c>
      <c r="C2517" s="614" t="s">
        <v>2354</v>
      </c>
      <c r="D2517" s="614" t="s">
        <v>251</v>
      </c>
      <c r="E2517" s="614" t="s">
        <v>3</v>
      </c>
      <c r="F2517" s="615" t="str">
        <f t="shared" si="78"/>
        <v>PESQUISA APLICADA;AFILIADA;;PRIVADA;SIM</v>
      </c>
      <c r="G2517" s="616" t="s">
        <v>1567</v>
      </c>
      <c r="H2517" s="617" t="str">
        <f t="shared" si="79"/>
        <v>O CAMPO A.10 NÃO PODE SER PREENCHIDO SE A INFORMAÇÃO DO CAMPO A.7 FOR DIFERENTE DE"INSTITUIÇÃO CREDENCIADA".</v>
      </c>
    </row>
    <row r="2518" spans="1:8" ht="12" x14ac:dyDescent="0.3">
      <c r="A2518" s="614" t="s">
        <v>21</v>
      </c>
      <c r="B2518" s="614" t="s">
        <v>2451</v>
      </c>
      <c r="C2518" s="614" t="s">
        <v>2354</v>
      </c>
      <c r="D2518" s="614" t="s">
        <v>251</v>
      </c>
      <c r="E2518" s="614" t="s">
        <v>4</v>
      </c>
      <c r="F2518" s="615" t="str">
        <f t="shared" si="78"/>
        <v>PESQUISA APLICADA;AFILIADA;;PRIVADA;NÃO</v>
      </c>
      <c r="G2518" s="616" t="s">
        <v>1567</v>
      </c>
      <c r="H2518" s="617" t="str">
        <f t="shared" si="79"/>
        <v>O CAMPO A.10 NÃO PODE SER PREENCHIDO SE A INFORMAÇÃO DO CAMPO A.7 FOR DIFERENTE DE"INSTITUIÇÃO CREDENCIADA".</v>
      </c>
    </row>
    <row r="2519" spans="1:8" ht="12" x14ac:dyDescent="0.3">
      <c r="A2519" s="614" t="s">
        <v>21</v>
      </c>
      <c r="B2519" s="614" t="s">
        <v>2451</v>
      </c>
      <c r="C2519" s="614" t="s">
        <v>2354</v>
      </c>
      <c r="D2519" s="614" t="s">
        <v>251</v>
      </c>
      <c r="E2519" s="614" t="s">
        <v>2354</v>
      </c>
      <c r="F2519" s="615" t="str">
        <f t="shared" si="78"/>
        <v>PESQUISA APLICADA;AFILIADA;;PRIVADA;</v>
      </c>
      <c r="G2519" s="616" t="s">
        <v>1567</v>
      </c>
      <c r="H2519" s="617" t="str">
        <f t="shared" si="79"/>
        <v>O CAMPO A.10 NÃO PODE SER PREENCHIDO SE A INFORMAÇÃO DO CAMPO A.7 FOR DIFERENTE DE"INSTITUIÇÃO CREDENCIADA".</v>
      </c>
    </row>
    <row r="2520" spans="1:8" ht="12" x14ac:dyDescent="0.3">
      <c r="A2520" s="614" t="s">
        <v>21</v>
      </c>
      <c r="B2520" s="614" t="s">
        <v>2451</v>
      </c>
      <c r="C2520" s="614" t="s">
        <v>2354</v>
      </c>
      <c r="D2520" s="614" t="s">
        <v>2354</v>
      </c>
      <c r="E2520" s="614" t="s">
        <v>3</v>
      </c>
      <c r="F2520" s="615" t="str">
        <f t="shared" si="78"/>
        <v>PESQUISA APLICADA;AFILIADA;;;SIM</v>
      </c>
      <c r="G2520" s="616" t="s">
        <v>1567</v>
      </c>
      <c r="H2520" s="617" t="str">
        <f t="shared" si="79"/>
        <v>O CAMPO A.11 NÃO PODE SER PREENCHIDO SE A INFORMAÇÃO DO CAMPO A.7 FOR DIFERENTE DE"INSTITUIÇÃO CREDENCIADA" OU SE A INFIRMAÇÃO DO CAMPO A.10 FOR DIFERENTE DE "PRIVADA".</v>
      </c>
    </row>
    <row r="2521" spans="1:8" ht="12" x14ac:dyDescent="0.3">
      <c r="A2521" s="614" t="s">
        <v>21</v>
      </c>
      <c r="B2521" s="614" t="s">
        <v>2451</v>
      </c>
      <c r="C2521" s="614" t="s">
        <v>2354</v>
      </c>
      <c r="D2521" s="614" t="s">
        <v>2354</v>
      </c>
      <c r="E2521" s="614" t="s">
        <v>4</v>
      </c>
      <c r="F2521" s="615" t="str">
        <f t="shared" si="78"/>
        <v>PESQUISA APLICADA;AFILIADA;;;NÃO</v>
      </c>
      <c r="G2521" s="616" t="s">
        <v>1567</v>
      </c>
      <c r="H2521" s="617" t="str">
        <f t="shared" si="79"/>
        <v>O CAMPO A.11 NÃO PODE SER PREENCHIDO SE A INFORMAÇÃO DO CAMPO A.7 FOR DIFERENTE DE"INSTITUIÇÃO CREDENCIADA" OU SE A INFIRMAÇÃO DO CAMPO A.10 FOR DIFERENTE DE "PRIVADA".</v>
      </c>
    </row>
    <row r="2522" spans="1:8" ht="12" x14ac:dyDescent="0.3">
      <c r="A2522" s="614" t="s">
        <v>21</v>
      </c>
      <c r="B2522" s="614" t="s">
        <v>2451</v>
      </c>
      <c r="C2522" s="614" t="s">
        <v>2354</v>
      </c>
      <c r="D2522" s="614" t="s">
        <v>2354</v>
      </c>
      <c r="E2522" s="614" t="s">
        <v>2354</v>
      </c>
      <c r="F2522" s="615" t="str">
        <f t="shared" si="78"/>
        <v>PESQUISA APLICADA;AFILIADA;;;</v>
      </c>
      <c r="G2522" s="616" t="s">
        <v>1575</v>
      </c>
      <c r="H2522" s="617" t="str">
        <f t="shared" si="79"/>
        <v/>
      </c>
    </row>
    <row r="2523" spans="1:8" ht="12" x14ac:dyDescent="0.3">
      <c r="A2523" s="614" t="s">
        <v>23</v>
      </c>
      <c r="B2523" s="614" t="s">
        <v>2451</v>
      </c>
      <c r="C2523" s="614" t="s">
        <v>261</v>
      </c>
      <c r="D2523" s="614" t="s">
        <v>250</v>
      </c>
      <c r="E2523" s="614" t="s">
        <v>3</v>
      </c>
      <c r="F2523" s="615" t="str">
        <f t="shared" si="78"/>
        <v>DESENVOLVIMENTO EXPERIMENTAL;AFILIADA;MICRO OU PEQUENO;PÚBLICA;SIM</v>
      </c>
      <c r="G2523" s="616" t="s">
        <v>1567</v>
      </c>
      <c r="H2523" s="617" t="str">
        <f t="shared" si="79"/>
        <v>O CAMPO A.8 NÃO PODE SER PREENCHIDO SE A INFORMAÇÃO DO CAMPO A.7 FOR DIFERENTE DE"EMPRESA BRASILEIRA".</v>
      </c>
    </row>
    <row r="2524" spans="1:8" ht="12" x14ac:dyDescent="0.3">
      <c r="A2524" s="614" t="s">
        <v>23</v>
      </c>
      <c r="B2524" s="614" t="s">
        <v>2451</v>
      </c>
      <c r="C2524" s="614" t="s">
        <v>261</v>
      </c>
      <c r="D2524" s="614" t="s">
        <v>250</v>
      </c>
      <c r="E2524" s="614" t="s">
        <v>4</v>
      </c>
      <c r="F2524" s="615" t="str">
        <f t="shared" si="78"/>
        <v>DESENVOLVIMENTO EXPERIMENTAL;AFILIADA;MICRO OU PEQUENO;PÚBLICA;NÃO</v>
      </c>
      <c r="G2524" s="616" t="s">
        <v>1567</v>
      </c>
      <c r="H2524" s="617" t="str">
        <f t="shared" si="79"/>
        <v>O CAMPO A.8 NÃO PODE SER PREENCHIDO SE A INFORMAÇÃO DO CAMPO A.7 FOR DIFERENTE DE"EMPRESA BRASILEIRA".</v>
      </c>
    </row>
    <row r="2525" spans="1:8" ht="12" x14ac:dyDescent="0.3">
      <c r="A2525" s="614" t="s">
        <v>23</v>
      </c>
      <c r="B2525" s="614" t="s">
        <v>2451</v>
      </c>
      <c r="C2525" s="614" t="s">
        <v>261</v>
      </c>
      <c r="D2525" s="614" t="s">
        <v>250</v>
      </c>
      <c r="E2525" s="614" t="s">
        <v>2354</v>
      </c>
      <c r="F2525" s="615" t="str">
        <f t="shared" si="78"/>
        <v>DESENVOLVIMENTO EXPERIMENTAL;AFILIADA;MICRO OU PEQUENO;PÚBLICA;</v>
      </c>
      <c r="G2525" s="616" t="s">
        <v>1567</v>
      </c>
      <c r="H2525" s="617" t="str">
        <f t="shared" si="79"/>
        <v>O CAMPO A.8 NÃO PODE SER PREENCHIDO SE A INFORMAÇÃO DO CAMPO A.7 FOR DIFERENTE DE"EMPRESA BRASILEIRA".</v>
      </c>
    </row>
    <row r="2526" spans="1:8" ht="12" x14ac:dyDescent="0.3">
      <c r="A2526" s="614" t="s">
        <v>23</v>
      </c>
      <c r="B2526" s="614" t="s">
        <v>2451</v>
      </c>
      <c r="C2526" s="614" t="s">
        <v>261</v>
      </c>
      <c r="D2526" s="614" t="s">
        <v>251</v>
      </c>
      <c r="E2526" s="614" t="s">
        <v>3</v>
      </c>
      <c r="F2526" s="615" t="str">
        <f t="shared" si="78"/>
        <v>DESENVOLVIMENTO EXPERIMENTAL;AFILIADA;MICRO OU PEQUENO;PRIVADA;SIM</v>
      </c>
      <c r="G2526" s="616" t="s">
        <v>1567</v>
      </c>
      <c r="H2526" s="617" t="str">
        <f t="shared" si="79"/>
        <v>O CAMPO A.8 NÃO PODE SER PREENCHIDO SE A INFORMAÇÃO DO CAMPO A.7 FOR DIFERENTE DE"EMPRESA BRASILEIRA".</v>
      </c>
    </row>
    <row r="2527" spans="1:8" ht="12" x14ac:dyDescent="0.3">
      <c r="A2527" s="614" t="s">
        <v>23</v>
      </c>
      <c r="B2527" s="614" t="s">
        <v>2451</v>
      </c>
      <c r="C2527" s="614" t="s">
        <v>261</v>
      </c>
      <c r="D2527" s="614" t="s">
        <v>251</v>
      </c>
      <c r="E2527" s="614" t="s">
        <v>4</v>
      </c>
      <c r="F2527" s="615" t="str">
        <f t="shared" si="78"/>
        <v>DESENVOLVIMENTO EXPERIMENTAL;AFILIADA;MICRO OU PEQUENO;PRIVADA;NÃO</v>
      </c>
      <c r="G2527" s="616" t="s">
        <v>1567</v>
      </c>
      <c r="H2527" s="617" t="str">
        <f t="shared" si="79"/>
        <v>O CAMPO A.8 NÃO PODE SER PREENCHIDO SE A INFORMAÇÃO DO CAMPO A.7 FOR DIFERENTE DE"EMPRESA BRASILEIRA".</v>
      </c>
    </row>
    <row r="2528" spans="1:8" ht="12" x14ac:dyDescent="0.3">
      <c r="A2528" s="614" t="s">
        <v>23</v>
      </c>
      <c r="B2528" s="614" t="s">
        <v>2451</v>
      </c>
      <c r="C2528" s="614" t="s">
        <v>261</v>
      </c>
      <c r="D2528" s="614" t="s">
        <v>251</v>
      </c>
      <c r="E2528" s="614" t="s">
        <v>2354</v>
      </c>
      <c r="F2528" s="615" t="str">
        <f t="shared" si="78"/>
        <v>DESENVOLVIMENTO EXPERIMENTAL;AFILIADA;MICRO OU PEQUENO;PRIVADA;</v>
      </c>
      <c r="G2528" s="616" t="s">
        <v>1567</v>
      </c>
      <c r="H2528" s="617" t="str">
        <f t="shared" si="79"/>
        <v>O CAMPO A.8 NÃO PODE SER PREENCHIDO SE A INFORMAÇÃO DO CAMPO A.7 FOR DIFERENTE DE"EMPRESA BRASILEIRA".</v>
      </c>
    </row>
    <row r="2529" spans="1:8" ht="12" x14ac:dyDescent="0.3">
      <c r="A2529" s="614" t="s">
        <v>23</v>
      </c>
      <c r="B2529" s="614" t="s">
        <v>2451</v>
      </c>
      <c r="C2529" s="614" t="s">
        <v>261</v>
      </c>
      <c r="D2529" s="614" t="s">
        <v>2354</v>
      </c>
      <c r="E2529" s="614" t="s">
        <v>3</v>
      </c>
      <c r="F2529" s="615" t="str">
        <f t="shared" si="78"/>
        <v>DESENVOLVIMENTO EXPERIMENTAL;AFILIADA;MICRO OU PEQUENO;;SIM</v>
      </c>
      <c r="G2529" s="616" t="s">
        <v>1567</v>
      </c>
      <c r="H2529" s="617" t="str">
        <f t="shared" si="79"/>
        <v>O CAMPO A.8 NÃO PODE SER PREENCHIDO SE A INFORMAÇÃO DO CAMPO A.7 FOR DIFERENTE DE"EMPRESA BRASILEIRA".</v>
      </c>
    </row>
    <row r="2530" spans="1:8" ht="12" x14ac:dyDescent="0.3">
      <c r="A2530" s="614" t="s">
        <v>23</v>
      </c>
      <c r="B2530" s="614" t="s">
        <v>2451</v>
      </c>
      <c r="C2530" s="614" t="s">
        <v>261</v>
      </c>
      <c r="D2530" s="614" t="s">
        <v>2354</v>
      </c>
      <c r="E2530" s="614" t="s">
        <v>4</v>
      </c>
      <c r="F2530" s="615" t="str">
        <f t="shared" si="78"/>
        <v>DESENVOLVIMENTO EXPERIMENTAL;AFILIADA;MICRO OU PEQUENO;;NÃO</v>
      </c>
      <c r="G2530" s="616" t="s">
        <v>1567</v>
      </c>
      <c r="H2530" s="617" t="str">
        <f t="shared" si="79"/>
        <v>O CAMPO A.8 NÃO PODE SER PREENCHIDO SE A INFORMAÇÃO DO CAMPO A.7 FOR DIFERENTE DE"EMPRESA BRASILEIRA".</v>
      </c>
    </row>
    <row r="2531" spans="1:8" ht="12" x14ac:dyDescent="0.3">
      <c r="A2531" s="614" t="s">
        <v>23</v>
      </c>
      <c r="B2531" s="614" t="s">
        <v>2451</v>
      </c>
      <c r="C2531" s="614" t="s">
        <v>261</v>
      </c>
      <c r="D2531" s="614" t="s">
        <v>2354</v>
      </c>
      <c r="E2531" s="614" t="s">
        <v>2354</v>
      </c>
      <c r="F2531" s="615" t="str">
        <f t="shared" si="78"/>
        <v>DESENVOLVIMENTO EXPERIMENTAL;AFILIADA;MICRO OU PEQUENO;;</v>
      </c>
      <c r="G2531" s="616" t="s">
        <v>1567</v>
      </c>
      <c r="H2531" s="617" t="str">
        <f t="shared" si="79"/>
        <v>O CAMPO A.8 NÃO PODE SER PREENCHIDO SE A INFORMAÇÃO DO CAMPO A.7 FOR DIFERENTE DE"EMPRESA BRASILEIRA".</v>
      </c>
    </row>
    <row r="2532" spans="1:8" ht="12" x14ac:dyDescent="0.3">
      <c r="A2532" s="614" t="s">
        <v>23</v>
      </c>
      <c r="B2532" s="614" t="s">
        <v>2451</v>
      </c>
      <c r="C2532" s="614" t="s">
        <v>243</v>
      </c>
      <c r="D2532" s="614" t="s">
        <v>250</v>
      </c>
      <c r="E2532" s="614" t="s">
        <v>3</v>
      </c>
      <c r="F2532" s="615" t="str">
        <f t="shared" si="78"/>
        <v>DESENVOLVIMENTO EXPERIMENTAL;AFILIADA;MÉDIO;PÚBLICA;SIM</v>
      </c>
      <c r="G2532" s="616" t="s">
        <v>1567</v>
      </c>
      <c r="H2532" s="617" t="str">
        <f t="shared" si="79"/>
        <v>O CAMPO A.8 NÃO PODE SER PREENCHIDO SE A INFORMAÇÃO DO CAMPO A.7 FOR DIFERENTE DE"EMPRESA BRASILEIRA".</v>
      </c>
    </row>
    <row r="2533" spans="1:8" ht="12" x14ac:dyDescent="0.3">
      <c r="A2533" s="614" t="s">
        <v>23</v>
      </c>
      <c r="B2533" s="614" t="s">
        <v>2451</v>
      </c>
      <c r="C2533" s="614" t="s">
        <v>243</v>
      </c>
      <c r="D2533" s="614" t="s">
        <v>250</v>
      </c>
      <c r="E2533" s="614" t="s">
        <v>4</v>
      </c>
      <c r="F2533" s="615" t="str">
        <f t="shared" si="78"/>
        <v>DESENVOLVIMENTO EXPERIMENTAL;AFILIADA;MÉDIO;PÚBLICA;NÃO</v>
      </c>
      <c r="G2533" s="616" t="s">
        <v>1567</v>
      </c>
      <c r="H2533" s="617" t="str">
        <f t="shared" si="79"/>
        <v>O CAMPO A.8 NÃO PODE SER PREENCHIDO SE A INFORMAÇÃO DO CAMPO A.7 FOR DIFERENTE DE"EMPRESA BRASILEIRA".</v>
      </c>
    </row>
    <row r="2534" spans="1:8" ht="12" x14ac:dyDescent="0.3">
      <c r="A2534" s="614" t="s">
        <v>23</v>
      </c>
      <c r="B2534" s="614" t="s">
        <v>2451</v>
      </c>
      <c r="C2534" s="614" t="s">
        <v>243</v>
      </c>
      <c r="D2534" s="614" t="s">
        <v>250</v>
      </c>
      <c r="E2534" s="614" t="s">
        <v>2354</v>
      </c>
      <c r="F2534" s="615" t="str">
        <f t="shared" si="78"/>
        <v>DESENVOLVIMENTO EXPERIMENTAL;AFILIADA;MÉDIO;PÚBLICA;</v>
      </c>
      <c r="G2534" s="616" t="s">
        <v>1567</v>
      </c>
      <c r="H2534" s="617" t="str">
        <f t="shared" si="79"/>
        <v>O CAMPO A.8 NÃO PODE SER PREENCHIDO SE A INFORMAÇÃO DO CAMPO A.7 FOR DIFERENTE DE"EMPRESA BRASILEIRA".</v>
      </c>
    </row>
    <row r="2535" spans="1:8" ht="12" x14ac:dyDescent="0.3">
      <c r="A2535" s="614" t="s">
        <v>23</v>
      </c>
      <c r="B2535" s="614" t="s">
        <v>2451</v>
      </c>
      <c r="C2535" s="614" t="s">
        <v>243</v>
      </c>
      <c r="D2535" s="614" t="s">
        <v>251</v>
      </c>
      <c r="E2535" s="614" t="s">
        <v>3</v>
      </c>
      <c r="F2535" s="615" t="str">
        <f t="shared" si="78"/>
        <v>DESENVOLVIMENTO EXPERIMENTAL;AFILIADA;MÉDIO;PRIVADA;SIM</v>
      </c>
      <c r="G2535" s="616" t="s">
        <v>1567</v>
      </c>
      <c r="H2535" s="617" t="str">
        <f t="shared" si="79"/>
        <v>O CAMPO A.8 NÃO PODE SER PREENCHIDO SE A INFORMAÇÃO DO CAMPO A.7 FOR DIFERENTE DE"EMPRESA BRASILEIRA".</v>
      </c>
    </row>
    <row r="2536" spans="1:8" ht="12" x14ac:dyDescent="0.3">
      <c r="A2536" s="614" t="s">
        <v>23</v>
      </c>
      <c r="B2536" s="614" t="s">
        <v>2451</v>
      </c>
      <c r="C2536" s="614" t="s">
        <v>243</v>
      </c>
      <c r="D2536" s="614" t="s">
        <v>251</v>
      </c>
      <c r="E2536" s="614" t="s">
        <v>4</v>
      </c>
      <c r="F2536" s="615" t="str">
        <f t="shared" si="78"/>
        <v>DESENVOLVIMENTO EXPERIMENTAL;AFILIADA;MÉDIO;PRIVADA;NÃO</v>
      </c>
      <c r="G2536" s="616" t="s">
        <v>1567</v>
      </c>
      <c r="H2536" s="617" t="str">
        <f t="shared" si="79"/>
        <v>O CAMPO A.8 NÃO PODE SER PREENCHIDO SE A INFORMAÇÃO DO CAMPO A.7 FOR DIFERENTE DE"EMPRESA BRASILEIRA".</v>
      </c>
    </row>
    <row r="2537" spans="1:8" ht="12" x14ac:dyDescent="0.3">
      <c r="A2537" s="614" t="s">
        <v>23</v>
      </c>
      <c r="B2537" s="614" t="s">
        <v>2451</v>
      </c>
      <c r="C2537" s="614" t="s">
        <v>243</v>
      </c>
      <c r="D2537" s="614" t="s">
        <v>251</v>
      </c>
      <c r="E2537" s="614" t="s">
        <v>2354</v>
      </c>
      <c r="F2537" s="615" t="str">
        <f t="shared" si="78"/>
        <v>DESENVOLVIMENTO EXPERIMENTAL;AFILIADA;MÉDIO;PRIVADA;</v>
      </c>
      <c r="G2537" s="616" t="s">
        <v>1567</v>
      </c>
      <c r="H2537" s="617" t="str">
        <f t="shared" si="79"/>
        <v>O CAMPO A.8 NÃO PODE SER PREENCHIDO SE A INFORMAÇÃO DO CAMPO A.7 FOR DIFERENTE DE"EMPRESA BRASILEIRA".</v>
      </c>
    </row>
    <row r="2538" spans="1:8" ht="12" x14ac:dyDescent="0.3">
      <c r="A2538" s="614" t="s">
        <v>23</v>
      </c>
      <c r="B2538" s="614" t="s">
        <v>2451</v>
      </c>
      <c r="C2538" s="614" t="s">
        <v>243</v>
      </c>
      <c r="D2538" s="614" t="s">
        <v>2354</v>
      </c>
      <c r="E2538" s="614" t="s">
        <v>3</v>
      </c>
      <c r="F2538" s="615" t="str">
        <f t="shared" si="78"/>
        <v>DESENVOLVIMENTO EXPERIMENTAL;AFILIADA;MÉDIO;;SIM</v>
      </c>
      <c r="G2538" s="616" t="s">
        <v>1567</v>
      </c>
      <c r="H2538" s="617" t="str">
        <f t="shared" si="79"/>
        <v>O CAMPO A.8 NÃO PODE SER PREENCHIDO SE A INFORMAÇÃO DO CAMPO A.7 FOR DIFERENTE DE"EMPRESA BRASILEIRA".</v>
      </c>
    </row>
    <row r="2539" spans="1:8" ht="12" x14ac:dyDescent="0.3">
      <c r="A2539" s="614" t="s">
        <v>23</v>
      </c>
      <c r="B2539" s="614" t="s">
        <v>2451</v>
      </c>
      <c r="C2539" s="614" t="s">
        <v>243</v>
      </c>
      <c r="D2539" s="614" t="s">
        <v>2354</v>
      </c>
      <c r="E2539" s="614" t="s">
        <v>4</v>
      </c>
      <c r="F2539" s="615" t="str">
        <f t="shared" si="78"/>
        <v>DESENVOLVIMENTO EXPERIMENTAL;AFILIADA;MÉDIO;;NÃO</v>
      </c>
      <c r="G2539" s="616" t="s">
        <v>1567</v>
      </c>
      <c r="H2539" s="617" t="str">
        <f t="shared" si="79"/>
        <v>O CAMPO A.8 NÃO PODE SER PREENCHIDO SE A INFORMAÇÃO DO CAMPO A.7 FOR DIFERENTE DE"EMPRESA BRASILEIRA".</v>
      </c>
    </row>
    <row r="2540" spans="1:8" ht="12" x14ac:dyDescent="0.3">
      <c r="A2540" s="614" t="s">
        <v>23</v>
      </c>
      <c r="B2540" s="614" t="s">
        <v>2451</v>
      </c>
      <c r="C2540" s="614" t="s">
        <v>243</v>
      </c>
      <c r="D2540" s="614" t="s">
        <v>2354</v>
      </c>
      <c r="E2540" s="614" t="s">
        <v>2354</v>
      </c>
      <c r="F2540" s="615" t="str">
        <f t="shared" si="78"/>
        <v>DESENVOLVIMENTO EXPERIMENTAL;AFILIADA;MÉDIO;;</v>
      </c>
      <c r="G2540" s="616" t="s">
        <v>1567</v>
      </c>
      <c r="H2540" s="617" t="str">
        <f t="shared" si="79"/>
        <v>O CAMPO A.8 NÃO PODE SER PREENCHIDO SE A INFORMAÇÃO DO CAMPO A.7 FOR DIFERENTE DE"EMPRESA BRASILEIRA".</v>
      </c>
    </row>
    <row r="2541" spans="1:8" ht="12" x14ac:dyDescent="0.3">
      <c r="A2541" s="614" t="s">
        <v>23</v>
      </c>
      <c r="B2541" s="614" t="s">
        <v>2451</v>
      </c>
      <c r="C2541" s="614" t="s">
        <v>244</v>
      </c>
      <c r="D2541" s="614" t="s">
        <v>250</v>
      </c>
      <c r="E2541" s="614" t="s">
        <v>3</v>
      </c>
      <c r="F2541" s="615" t="str">
        <f t="shared" si="78"/>
        <v>DESENVOLVIMENTO EXPERIMENTAL;AFILIADA;GRANDE;PÚBLICA;SIM</v>
      </c>
      <c r="G2541" s="616" t="s">
        <v>1567</v>
      </c>
      <c r="H2541" s="617" t="str">
        <f t="shared" si="79"/>
        <v>O CAMPO A.8 NÃO PODE SER PREENCHIDO SE A INFORMAÇÃO DO CAMPO A.7 FOR DIFERENTE DE"EMPRESA BRASILEIRA".</v>
      </c>
    </row>
    <row r="2542" spans="1:8" ht="12" x14ac:dyDescent="0.3">
      <c r="A2542" s="614" t="s">
        <v>23</v>
      </c>
      <c r="B2542" s="614" t="s">
        <v>2451</v>
      </c>
      <c r="C2542" s="614" t="s">
        <v>244</v>
      </c>
      <c r="D2542" s="614" t="s">
        <v>250</v>
      </c>
      <c r="E2542" s="614" t="s">
        <v>4</v>
      </c>
      <c r="F2542" s="615" t="str">
        <f t="shared" si="78"/>
        <v>DESENVOLVIMENTO EXPERIMENTAL;AFILIADA;GRANDE;PÚBLICA;NÃO</v>
      </c>
      <c r="G2542" s="616" t="s">
        <v>1567</v>
      </c>
      <c r="H2542" s="617" t="str">
        <f t="shared" si="79"/>
        <v>O CAMPO A.8 NÃO PODE SER PREENCHIDO SE A INFORMAÇÃO DO CAMPO A.7 FOR DIFERENTE DE"EMPRESA BRASILEIRA".</v>
      </c>
    </row>
    <row r="2543" spans="1:8" ht="12" x14ac:dyDescent="0.3">
      <c r="A2543" s="614" t="s">
        <v>23</v>
      </c>
      <c r="B2543" s="614" t="s">
        <v>2451</v>
      </c>
      <c r="C2543" s="614" t="s">
        <v>244</v>
      </c>
      <c r="D2543" s="614" t="s">
        <v>250</v>
      </c>
      <c r="E2543" s="614" t="s">
        <v>2354</v>
      </c>
      <c r="F2543" s="615" t="str">
        <f t="shared" si="78"/>
        <v>DESENVOLVIMENTO EXPERIMENTAL;AFILIADA;GRANDE;PÚBLICA;</v>
      </c>
      <c r="G2543" s="616" t="s">
        <v>1567</v>
      </c>
      <c r="H2543" s="617" t="str">
        <f t="shared" si="79"/>
        <v>O CAMPO A.8 NÃO PODE SER PREENCHIDO SE A INFORMAÇÃO DO CAMPO A.7 FOR DIFERENTE DE"EMPRESA BRASILEIRA".</v>
      </c>
    </row>
    <row r="2544" spans="1:8" ht="12" x14ac:dyDescent="0.3">
      <c r="A2544" s="614" t="s">
        <v>23</v>
      </c>
      <c r="B2544" s="614" t="s">
        <v>2451</v>
      </c>
      <c r="C2544" s="614" t="s">
        <v>244</v>
      </c>
      <c r="D2544" s="614" t="s">
        <v>251</v>
      </c>
      <c r="E2544" s="614" t="s">
        <v>3</v>
      </c>
      <c r="F2544" s="615" t="str">
        <f t="shared" si="78"/>
        <v>DESENVOLVIMENTO EXPERIMENTAL;AFILIADA;GRANDE;PRIVADA;SIM</v>
      </c>
      <c r="G2544" s="616" t="s">
        <v>1567</v>
      </c>
      <c r="H2544" s="617" t="str">
        <f t="shared" si="79"/>
        <v>O CAMPO A.8 NÃO PODE SER PREENCHIDO SE A INFORMAÇÃO DO CAMPO A.7 FOR DIFERENTE DE"EMPRESA BRASILEIRA".</v>
      </c>
    </row>
    <row r="2545" spans="1:8" ht="12" x14ac:dyDescent="0.3">
      <c r="A2545" s="614" t="s">
        <v>23</v>
      </c>
      <c r="B2545" s="614" t="s">
        <v>2451</v>
      </c>
      <c r="C2545" s="614" t="s">
        <v>244</v>
      </c>
      <c r="D2545" s="614" t="s">
        <v>251</v>
      </c>
      <c r="E2545" s="614" t="s">
        <v>4</v>
      </c>
      <c r="F2545" s="615" t="str">
        <f t="shared" si="78"/>
        <v>DESENVOLVIMENTO EXPERIMENTAL;AFILIADA;GRANDE;PRIVADA;NÃO</v>
      </c>
      <c r="G2545" s="616" t="s">
        <v>1567</v>
      </c>
      <c r="H2545" s="617" t="str">
        <f t="shared" si="79"/>
        <v>O CAMPO A.8 NÃO PODE SER PREENCHIDO SE A INFORMAÇÃO DO CAMPO A.7 FOR DIFERENTE DE"EMPRESA BRASILEIRA".</v>
      </c>
    </row>
    <row r="2546" spans="1:8" ht="12" x14ac:dyDescent="0.3">
      <c r="A2546" s="614" t="s">
        <v>23</v>
      </c>
      <c r="B2546" s="614" t="s">
        <v>2451</v>
      </c>
      <c r="C2546" s="614" t="s">
        <v>244</v>
      </c>
      <c r="D2546" s="614" t="s">
        <v>251</v>
      </c>
      <c r="E2546" s="614" t="s">
        <v>2354</v>
      </c>
      <c r="F2546" s="615" t="str">
        <f t="shared" si="78"/>
        <v>DESENVOLVIMENTO EXPERIMENTAL;AFILIADA;GRANDE;PRIVADA;</v>
      </c>
      <c r="G2546" s="616" t="s">
        <v>1567</v>
      </c>
      <c r="H2546" s="617" t="str">
        <f t="shared" si="79"/>
        <v>O CAMPO A.8 NÃO PODE SER PREENCHIDO SE A INFORMAÇÃO DO CAMPO A.7 FOR DIFERENTE DE"EMPRESA BRASILEIRA".</v>
      </c>
    </row>
    <row r="2547" spans="1:8" ht="12" x14ac:dyDescent="0.3">
      <c r="A2547" s="614" t="s">
        <v>23</v>
      </c>
      <c r="B2547" s="614" t="s">
        <v>2451</v>
      </c>
      <c r="C2547" s="614" t="s">
        <v>244</v>
      </c>
      <c r="D2547" s="614" t="s">
        <v>2354</v>
      </c>
      <c r="E2547" s="614" t="s">
        <v>3</v>
      </c>
      <c r="F2547" s="615" t="str">
        <f t="shared" si="78"/>
        <v>DESENVOLVIMENTO EXPERIMENTAL;AFILIADA;GRANDE;;SIM</v>
      </c>
      <c r="G2547" s="616" t="s">
        <v>1567</v>
      </c>
      <c r="H2547" s="617" t="str">
        <f t="shared" si="79"/>
        <v>O CAMPO A.8 NÃO PODE SER PREENCHIDO SE A INFORMAÇÃO DO CAMPO A.7 FOR DIFERENTE DE"EMPRESA BRASILEIRA".</v>
      </c>
    </row>
    <row r="2548" spans="1:8" ht="12" x14ac:dyDescent="0.3">
      <c r="A2548" s="614" t="s">
        <v>23</v>
      </c>
      <c r="B2548" s="614" t="s">
        <v>2451</v>
      </c>
      <c r="C2548" s="614" t="s">
        <v>244</v>
      </c>
      <c r="D2548" s="614" t="s">
        <v>2354</v>
      </c>
      <c r="E2548" s="614" t="s">
        <v>4</v>
      </c>
      <c r="F2548" s="615" t="str">
        <f t="shared" si="78"/>
        <v>DESENVOLVIMENTO EXPERIMENTAL;AFILIADA;GRANDE;;NÃO</v>
      </c>
      <c r="G2548" s="616" t="s">
        <v>1567</v>
      </c>
      <c r="H2548" s="617" t="str">
        <f t="shared" si="79"/>
        <v>O CAMPO A.8 NÃO PODE SER PREENCHIDO SE A INFORMAÇÃO DO CAMPO A.7 FOR DIFERENTE DE"EMPRESA BRASILEIRA".</v>
      </c>
    </row>
    <row r="2549" spans="1:8" ht="12" x14ac:dyDescent="0.3">
      <c r="A2549" s="614" t="s">
        <v>23</v>
      </c>
      <c r="B2549" s="614" t="s">
        <v>2451</v>
      </c>
      <c r="C2549" s="614" t="s">
        <v>244</v>
      </c>
      <c r="D2549" s="614" t="s">
        <v>2354</v>
      </c>
      <c r="E2549" s="614" t="s">
        <v>2354</v>
      </c>
      <c r="F2549" s="615" t="str">
        <f t="shared" si="78"/>
        <v>DESENVOLVIMENTO EXPERIMENTAL;AFILIADA;GRANDE;;</v>
      </c>
      <c r="G2549" s="616" t="s">
        <v>1567</v>
      </c>
      <c r="H2549" s="617" t="str">
        <f t="shared" si="79"/>
        <v>O CAMPO A.8 NÃO PODE SER PREENCHIDO SE A INFORMAÇÃO DO CAMPO A.7 FOR DIFERENTE DE"EMPRESA BRASILEIRA".</v>
      </c>
    </row>
    <row r="2550" spans="1:8" ht="12" x14ac:dyDescent="0.3">
      <c r="A2550" s="614" t="s">
        <v>23</v>
      </c>
      <c r="B2550" s="614" t="s">
        <v>2451</v>
      </c>
      <c r="C2550" s="614" t="s">
        <v>2354</v>
      </c>
      <c r="D2550" s="614" t="s">
        <v>250</v>
      </c>
      <c r="E2550" s="614" t="s">
        <v>3</v>
      </c>
      <c r="F2550" s="615" t="str">
        <f t="shared" si="78"/>
        <v>DESENVOLVIMENTO EXPERIMENTAL;AFILIADA;;PÚBLICA;SIM</v>
      </c>
      <c r="G2550" s="616" t="s">
        <v>1567</v>
      </c>
      <c r="H2550" s="617" t="str">
        <f t="shared" si="79"/>
        <v>O CAMPO A.10 NÃO PODE SER PREENCHIDO SE A INFORMAÇÃO DO CAMPO A.7 FOR DIFERENTE DE"INSTITUIÇÃO CREDENCIADA".</v>
      </c>
    </row>
    <row r="2551" spans="1:8" ht="12" x14ac:dyDescent="0.3">
      <c r="A2551" s="614" t="s">
        <v>23</v>
      </c>
      <c r="B2551" s="614" t="s">
        <v>2451</v>
      </c>
      <c r="C2551" s="614" t="s">
        <v>2354</v>
      </c>
      <c r="D2551" s="614" t="s">
        <v>250</v>
      </c>
      <c r="E2551" s="614" t="s">
        <v>4</v>
      </c>
      <c r="F2551" s="615" t="str">
        <f t="shared" si="78"/>
        <v>DESENVOLVIMENTO EXPERIMENTAL;AFILIADA;;PÚBLICA;NÃO</v>
      </c>
      <c r="G2551" s="616" t="s">
        <v>1567</v>
      </c>
      <c r="H2551" s="617" t="str">
        <f t="shared" si="79"/>
        <v>O CAMPO A.10 NÃO PODE SER PREENCHIDO SE A INFORMAÇÃO DO CAMPO A.7 FOR DIFERENTE DE"INSTITUIÇÃO CREDENCIADA".</v>
      </c>
    </row>
    <row r="2552" spans="1:8" ht="12" x14ac:dyDescent="0.3">
      <c r="A2552" s="614" t="s">
        <v>23</v>
      </c>
      <c r="B2552" s="614" t="s">
        <v>2451</v>
      </c>
      <c r="C2552" s="614" t="s">
        <v>2354</v>
      </c>
      <c r="D2552" s="614" t="s">
        <v>250</v>
      </c>
      <c r="E2552" s="614" t="s">
        <v>2354</v>
      </c>
      <c r="F2552" s="615" t="str">
        <f t="shared" si="78"/>
        <v>DESENVOLVIMENTO EXPERIMENTAL;AFILIADA;;PÚBLICA;</v>
      </c>
      <c r="G2552" s="616" t="s">
        <v>1567</v>
      </c>
      <c r="H2552" s="617" t="str">
        <f t="shared" si="79"/>
        <v>O CAMPO A.10 NÃO PODE SER PREENCHIDO SE A INFORMAÇÃO DO CAMPO A.7 FOR DIFERENTE DE"INSTITUIÇÃO CREDENCIADA".</v>
      </c>
    </row>
    <row r="2553" spans="1:8" ht="12" x14ac:dyDescent="0.3">
      <c r="A2553" s="614" t="s">
        <v>23</v>
      </c>
      <c r="B2553" s="614" t="s">
        <v>2451</v>
      </c>
      <c r="C2553" s="614" t="s">
        <v>2354</v>
      </c>
      <c r="D2553" s="614" t="s">
        <v>251</v>
      </c>
      <c r="E2553" s="614" t="s">
        <v>3</v>
      </c>
      <c r="F2553" s="615" t="str">
        <f t="shared" si="78"/>
        <v>DESENVOLVIMENTO EXPERIMENTAL;AFILIADA;;PRIVADA;SIM</v>
      </c>
      <c r="G2553" s="616" t="s">
        <v>1567</v>
      </c>
      <c r="H2553" s="617" t="str">
        <f t="shared" si="79"/>
        <v>O CAMPO A.10 NÃO PODE SER PREENCHIDO SE A INFORMAÇÃO DO CAMPO A.7 FOR DIFERENTE DE"INSTITUIÇÃO CREDENCIADA".</v>
      </c>
    </row>
    <row r="2554" spans="1:8" ht="12" x14ac:dyDescent="0.3">
      <c r="A2554" s="614" t="s">
        <v>23</v>
      </c>
      <c r="B2554" s="614" t="s">
        <v>2451</v>
      </c>
      <c r="C2554" s="614" t="s">
        <v>2354</v>
      </c>
      <c r="D2554" s="614" t="s">
        <v>251</v>
      </c>
      <c r="E2554" s="614" t="s">
        <v>4</v>
      </c>
      <c r="F2554" s="615" t="str">
        <f t="shared" si="78"/>
        <v>DESENVOLVIMENTO EXPERIMENTAL;AFILIADA;;PRIVADA;NÃO</v>
      </c>
      <c r="G2554" s="616" t="s">
        <v>1567</v>
      </c>
      <c r="H2554" s="617" t="str">
        <f t="shared" si="79"/>
        <v>O CAMPO A.10 NÃO PODE SER PREENCHIDO SE A INFORMAÇÃO DO CAMPO A.7 FOR DIFERENTE DE"INSTITUIÇÃO CREDENCIADA".</v>
      </c>
    </row>
    <row r="2555" spans="1:8" ht="12" x14ac:dyDescent="0.3">
      <c r="A2555" s="614" t="s">
        <v>23</v>
      </c>
      <c r="B2555" s="614" t="s">
        <v>2451</v>
      </c>
      <c r="C2555" s="614" t="s">
        <v>2354</v>
      </c>
      <c r="D2555" s="614" t="s">
        <v>251</v>
      </c>
      <c r="E2555" s="614" t="s">
        <v>2354</v>
      </c>
      <c r="F2555" s="615" t="str">
        <f t="shared" si="78"/>
        <v>DESENVOLVIMENTO EXPERIMENTAL;AFILIADA;;PRIVADA;</v>
      </c>
      <c r="G2555" s="616" t="s">
        <v>1567</v>
      </c>
      <c r="H2555" s="617" t="str">
        <f t="shared" si="79"/>
        <v>O CAMPO A.10 NÃO PODE SER PREENCHIDO SE A INFORMAÇÃO DO CAMPO A.7 FOR DIFERENTE DE"INSTITUIÇÃO CREDENCIADA".</v>
      </c>
    </row>
    <row r="2556" spans="1:8" ht="12" x14ac:dyDescent="0.3">
      <c r="A2556" s="614" t="s">
        <v>23</v>
      </c>
      <c r="B2556" s="614" t="s">
        <v>2451</v>
      </c>
      <c r="C2556" s="614" t="s">
        <v>2354</v>
      </c>
      <c r="D2556" s="614" t="s">
        <v>2354</v>
      </c>
      <c r="E2556" s="614" t="s">
        <v>3</v>
      </c>
      <c r="F2556" s="615" t="str">
        <f t="shared" si="78"/>
        <v>DESENVOLVIMENTO EXPERIMENTAL;AFILIADA;;;SIM</v>
      </c>
      <c r="G2556" s="616" t="s">
        <v>1567</v>
      </c>
      <c r="H2556" s="617" t="str">
        <f t="shared" si="79"/>
        <v>O CAMPO A.11 NÃO PODE SER PREENCHIDO SE A INFORMAÇÃO DO CAMPO A.7 FOR DIFERENTE DE"INSTITUIÇÃO CREDENCIADA" OU SE A INFIRMAÇÃO DO CAMPO A.10 FOR DIFERENTE DE "PRIVADA".</v>
      </c>
    </row>
    <row r="2557" spans="1:8" ht="12" x14ac:dyDescent="0.3">
      <c r="A2557" s="614" t="s">
        <v>23</v>
      </c>
      <c r="B2557" s="614" t="s">
        <v>2451</v>
      </c>
      <c r="C2557" s="614" t="s">
        <v>2354</v>
      </c>
      <c r="D2557" s="614" t="s">
        <v>2354</v>
      </c>
      <c r="E2557" s="614" t="s">
        <v>4</v>
      </c>
      <c r="F2557" s="615" t="str">
        <f t="shared" si="78"/>
        <v>DESENVOLVIMENTO EXPERIMENTAL;AFILIADA;;;NÃO</v>
      </c>
      <c r="G2557" s="616" t="s">
        <v>1567</v>
      </c>
      <c r="H2557" s="617" t="str">
        <f t="shared" si="79"/>
        <v>O CAMPO A.11 NÃO PODE SER PREENCHIDO SE A INFORMAÇÃO DO CAMPO A.7 FOR DIFERENTE DE"INSTITUIÇÃO CREDENCIADA" OU SE A INFIRMAÇÃO DO CAMPO A.10 FOR DIFERENTE DE "PRIVADA".</v>
      </c>
    </row>
    <row r="2558" spans="1:8" ht="12" x14ac:dyDescent="0.3">
      <c r="A2558" s="614" t="s">
        <v>23</v>
      </c>
      <c r="B2558" s="614" t="s">
        <v>2451</v>
      </c>
      <c r="C2558" s="614" t="s">
        <v>2354</v>
      </c>
      <c r="D2558" s="614" t="s">
        <v>2354</v>
      </c>
      <c r="E2558" s="614" t="s">
        <v>2354</v>
      </c>
      <c r="F2558" s="615" t="str">
        <f t="shared" si="78"/>
        <v>DESENVOLVIMENTO EXPERIMENTAL;AFILIADA;;;</v>
      </c>
      <c r="G2558" s="616" t="s">
        <v>1575</v>
      </c>
      <c r="H2558" s="617" t="str">
        <f t="shared" si="79"/>
        <v/>
      </c>
    </row>
    <row r="2559" spans="1:8" ht="12" x14ac:dyDescent="0.3">
      <c r="A2559" s="614" t="s">
        <v>22</v>
      </c>
      <c r="B2559" s="614" t="s">
        <v>2451</v>
      </c>
      <c r="C2559" s="614" t="s">
        <v>261</v>
      </c>
      <c r="D2559" s="614" t="s">
        <v>250</v>
      </c>
      <c r="E2559" s="614" t="s">
        <v>3</v>
      </c>
      <c r="F2559" s="615" t="str">
        <f t="shared" si="78"/>
        <v>PESQUISA EM MEIO AMBIENTE;AFILIADA;MICRO OU PEQUENO;PÚBLICA;SIM</v>
      </c>
      <c r="G2559" s="616" t="s">
        <v>1567</v>
      </c>
      <c r="H2559" s="617" t="str">
        <f t="shared" si="79"/>
        <v>O CAMPO A.8 NÃO PODE SER PREENCHIDO SE A INFORMAÇÃO DO CAMPO A.7 FOR DIFERENTE DE"EMPRESA BRASILEIRA".</v>
      </c>
    </row>
    <row r="2560" spans="1:8" ht="12" x14ac:dyDescent="0.3">
      <c r="A2560" s="614" t="s">
        <v>22</v>
      </c>
      <c r="B2560" s="614" t="s">
        <v>2451</v>
      </c>
      <c r="C2560" s="614" t="s">
        <v>261</v>
      </c>
      <c r="D2560" s="614" t="s">
        <v>250</v>
      </c>
      <c r="E2560" s="614" t="s">
        <v>4</v>
      </c>
      <c r="F2560" s="615" t="str">
        <f t="shared" si="78"/>
        <v>PESQUISA EM MEIO AMBIENTE;AFILIADA;MICRO OU PEQUENO;PÚBLICA;NÃO</v>
      </c>
      <c r="G2560" s="616" t="s">
        <v>1567</v>
      </c>
      <c r="H2560" s="617" t="str">
        <f t="shared" si="79"/>
        <v>O CAMPO A.8 NÃO PODE SER PREENCHIDO SE A INFORMAÇÃO DO CAMPO A.7 FOR DIFERENTE DE"EMPRESA BRASILEIRA".</v>
      </c>
    </row>
    <row r="2561" spans="1:8" ht="12" x14ac:dyDescent="0.3">
      <c r="A2561" s="614" t="s">
        <v>22</v>
      </c>
      <c r="B2561" s="614" t="s">
        <v>2451</v>
      </c>
      <c r="C2561" s="614" t="s">
        <v>261</v>
      </c>
      <c r="D2561" s="614" t="s">
        <v>250</v>
      </c>
      <c r="E2561" s="614" t="s">
        <v>2354</v>
      </c>
      <c r="F2561" s="615" t="str">
        <f t="shared" si="78"/>
        <v>PESQUISA EM MEIO AMBIENTE;AFILIADA;MICRO OU PEQUENO;PÚBLICA;</v>
      </c>
      <c r="G2561" s="616" t="s">
        <v>1567</v>
      </c>
      <c r="H2561" s="617" t="str">
        <f t="shared" si="79"/>
        <v>O CAMPO A.8 NÃO PODE SER PREENCHIDO SE A INFORMAÇÃO DO CAMPO A.7 FOR DIFERENTE DE"EMPRESA BRASILEIRA".</v>
      </c>
    </row>
    <row r="2562" spans="1:8" ht="12" x14ac:dyDescent="0.3">
      <c r="A2562" s="614" t="s">
        <v>22</v>
      </c>
      <c r="B2562" s="614" t="s">
        <v>2451</v>
      </c>
      <c r="C2562" s="614" t="s">
        <v>261</v>
      </c>
      <c r="D2562" s="614" t="s">
        <v>251</v>
      </c>
      <c r="E2562" s="614" t="s">
        <v>3</v>
      </c>
      <c r="F2562" s="615" t="str">
        <f t="shared" si="78"/>
        <v>PESQUISA EM MEIO AMBIENTE;AFILIADA;MICRO OU PEQUENO;PRIVADA;SIM</v>
      </c>
      <c r="G2562" s="616" t="s">
        <v>1567</v>
      </c>
      <c r="H2562" s="617" t="str">
        <f t="shared" si="79"/>
        <v>O CAMPO A.8 NÃO PODE SER PREENCHIDO SE A INFORMAÇÃO DO CAMPO A.7 FOR DIFERENTE DE"EMPRESA BRASILEIRA".</v>
      </c>
    </row>
    <row r="2563" spans="1:8" ht="12" x14ac:dyDescent="0.3">
      <c r="A2563" s="614" t="s">
        <v>22</v>
      </c>
      <c r="B2563" s="614" t="s">
        <v>2451</v>
      </c>
      <c r="C2563" s="614" t="s">
        <v>261</v>
      </c>
      <c r="D2563" s="614" t="s">
        <v>251</v>
      </c>
      <c r="E2563" s="614" t="s">
        <v>4</v>
      </c>
      <c r="F2563" s="615" t="str">
        <f t="shared" ref="F2563:F2626" si="80">CONCATENATE(A2563,";",B2563,";",C2563,";",D2563,";",E2563)</f>
        <v>PESQUISA EM MEIO AMBIENTE;AFILIADA;MICRO OU PEQUENO;PRIVADA;NÃO</v>
      </c>
      <c r="G2563" s="616" t="s">
        <v>1567</v>
      </c>
      <c r="H2563" s="617" t="str">
        <f t="shared" ref="H2563:H2626" si="81">IF(AND(B2563=$J$7,C2563=""),$K$12,IF(AND(B2563&lt;&gt;$J$7,C2563&lt;&gt;""),$K$13,IF(AND(B2563=$J$5,D2563=""),$K$14,IF(AND(B2563&lt;&gt;$J$5,D2563&lt;&gt;""),$K$15,IF(AND(B2563=$J$5,D2563=$M$6,E2563=""),$K$16,IF(AND(OR(B2563&lt;&gt;$J$5,D2563&lt;&gt;$M$6),E2563&lt;&gt;""),$K$17,IF(G2563="N",$K$18,"")))))))</f>
        <v>O CAMPO A.8 NÃO PODE SER PREENCHIDO SE A INFORMAÇÃO DO CAMPO A.7 FOR DIFERENTE DE"EMPRESA BRASILEIRA".</v>
      </c>
    </row>
    <row r="2564" spans="1:8" ht="12" x14ac:dyDescent="0.3">
      <c r="A2564" s="614" t="s">
        <v>22</v>
      </c>
      <c r="B2564" s="614" t="s">
        <v>2451</v>
      </c>
      <c r="C2564" s="614" t="s">
        <v>261</v>
      </c>
      <c r="D2564" s="614" t="s">
        <v>251</v>
      </c>
      <c r="E2564" s="614" t="s">
        <v>2354</v>
      </c>
      <c r="F2564" s="615" t="str">
        <f t="shared" si="80"/>
        <v>PESQUISA EM MEIO AMBIENTE;AFILIADA;MICRO OU PEQUENO;PRIVADA;</v>
      </c>
      <c r="G2564" s="616" t="s">
        <v>1567</v>
      </c>
      <c r="H2564" s="617" t="str">
        <f t="shared" si="81"/>
        <v>O CAMPO A.8 NÃO PODE SER PREENCHIDO SE A INFORMAÇÃO DO CAMPO A.7 FOR DIFERENTE DE"EMPRESA BRASILEIRA".</v>
      </c>
    </row>
    <row r="2565" spans="1:8" ht="12" x14ac:dyDescent="0.3">
      <c r="A2565" s="614" t="s">
        <v>22</v>
      </c>
      <c r="B2565" s="614" t="s">
        <v>2451</v>
      </c>
      <c r="C2565" s="614" t="s">
        <v>261</v>
      </c>
      <c r="D2565" s="614" t="s">
        <v>2354</v>
      </c>
      <c r="E2565" s="614" t="s">
        <v>3</v>
      </c>
      <c r="F2565" s="615" t="str">
        <f t="shared" si="80"/>
        <v>PESQUISA EM MEIO AMBIENTE;AFILIADA;MICRO OU PEQUENO;;SIM</v>
      </c>
      <c r="G2565" s="616" t="s">
        <v>1567</v>
      </c>
      <c r="H2565" s="617" t="str">
        <f t="shared" si="81"/>
        <v>O CAMPO A.8 NÃO PODE SER PREENCHIDO SE A INFORMAÇÃO DO CAMPO A.7 FOR DIFERENTE DE"EMPRESA BRASILEIRA".</v>
      </c>
    </row>
    <row r="2566" spans="1:8" ht="12" x14ac:dyDescent="0.3">
      <c r="A2566" s="614" t="s">
        <v>22</v>
      </c>
      <c r="B2566" s="614" t="s">
        <v>2451</v>
      </c>
      <c r="C2566" s="614" t="s">
        <v>261</v>
      </c>
      <c r="D2566" s="614" t="s">
        <v>2354</v>
      </c>
      <c r="E2566" s="614" t="s">
        <v>4</v>
      </c>
      <c r="F2566" s="615" t="str">
        <f t="shared" si="80"/>
        <v>PESQUISA EM MEIO AMBIENTE;AFILIADA;MICRO OU PEQUENO;;NÃO</v>
      </c>
      <c r="G2566" s="616" t="s">
        <v>1567</v>
      </c>
      <c r="H2566" s="617" t="str">
        <f t="shared" si="81"/>
        <v>O CAMPO A.8 NÃO PODE SER PREENCHIDO SE A INFORMAÇÃO DO CAMPO A.7 FOR DIFERENTE DE"EMPRESA BRASILEIRA".</v>
      </c>
    </row>
    <row r="2567" spans="1:8" ht="12" x14ac:dyDescent="0.3">
      <c r="A2567" s="614" t="s">
        <v>22</v>
      </c>
      <c r="B2567" s="614" t="s">
        <v>2451</v>
      </c>
      <c r="C2567" s="614" t="s">
        <v>261</v>
      </c>
      <c r="D2567" s="614" t="s">
        <v>2354</v>
      </c>
      <c r="E2567" s="614" t="s">
        <v>2354</v>
      </c>
      <c r="F2567" s="615" t="str">
        <f t="shared" si="80"/>
        <v>PESQUISA EM MEIO AMBIENTE;AFILIADA;MICRO OU PEQUENO;;</v>
      </c>
      <c r="G2567" s="616" t="s">
        <v>1567</v>
      </c>
      <c r="H2567" s="617" t="str">
        <f t="shared" si="81"/>
        <v>O CAMPO A.8 NÃO PODE SER PREENCHIDO SE A INFORMAÇÃO DO CAMPO A.7 FOR DIFERENTE DE"EMPRESA BRASILEIRA".</v>
      </c>
    </row>
    <row r="2568" spans="1:8" ht="12" x14ac:dyDescent="0.3">
      <c r="A2568" s="614" t="s">
        <v>22</v>
      </c>
      <c r="B2568" s="614" t="s">
        <v>2451</v>
      </c>
      <c r="C2568" s="614" t="s">
        <v>243</v>
      </c>
      <c r="D2568" s="614" t="s">
        <v>250</v>
      </c>
      <c r="E2568" s="614" t="s">
        <v>3</v>
      </c>
      <c r="F2568" s="615" t="str">
        <f t="shared" si="80"/>
        <v>PESQUISA EM MEIO AMBIENTE;AFILIADA;MÉDIO;PÚBLICA;SIM</v>
      </c>
      <c r="G2568" s="616" t="s">
        <v>1567</v>
      </c>
      <c r="H2568" s="617" t="str">
        <f t="shared" si="81"/>
        <v>O CAMPO A.8 NÃO PODE SER PREENCHIDO SE A INFORMAÇÃO DO CAMPO A.7 FOR DIFERENTE DE"EMPRESA BRASILEIRA".</v>
      </c>
    </row>
    <row r="2569" spans="1:8" ht="12" x14ac:dyDescent="0.3">
      <c r="A2569" s="614" t="s">
        <v>22</v>
      </c>
      <c r="B2569" s="614" t="s">
        <v>2451</v>
      </c>
      <c r="C2569" s="614" t="s">
        <v>243</v>
      </c>
      <c r="D2569" s="614" t="s">
        <v>250</v>
      </c>
      <c r="E2569" s="614" t="s">
        <v>4</v>
      </c>
      <c r="F2569" s="615" t="str">
        <f t="shared" si="80"/>
        <v>PESQUISA EM MEIO AMBIENTE;AFILIADA;MÉDIO;PÚBLICA;NÃO</v>
      </c>
      <c r="G2569" s="616" t="s">
        <v>1567</v>
      </c>
      <c r="H2569" s="617" t="str">
        <f t="shared" si="81"/>
        <v>O CAMPO A.8 NÃO PODE SER PREENCHIDO SE A INFORMAÇÃO DO CAMPO A.7 FOR DIFERENTE DE"EMPRESA BRASILEIRA".</v>
      </c>
    </row>
    <row r="2570" spans="1:8" ht="12" x14ac:dyDescent="0.3">
      <c r="A2570" s="614" t="s">
        <v>22</v>
      </c>
      <c r="B2570" s="614" t="s">
        <v>2451</v>
      </c>
      <c r="C2570" s="614" t="s">
        <v>243</v>
      </c>
      <c r="D2570" s="614" t="s">
        <v>250</v>
      </c>
      <c r="E2570" s="614" t="s">
        <v>2354</v>
      </c>
      <c r="F2570" s="615" t="str">
        <f t="shared" si="80"/>
        <v>PESQUISA EM MEIO AMBIENTE;AFILIADA;MÉDIO;PÚBLICA;</v>
      </c>
      <c r="G2570" s="616" t="s">
        <v>1567</v>
      </c>
      <c r="H2570" s="617" t="str">
        <f t="shared" si="81"/>
        <v>O CAMPO A.8 NÃO PODE SER PREENCHIDO SE A INFORMAÇÃO DO CAMPO A.7 FOR DIFERENTE DE"EMPRESA BRASILEIRA".</v>
      </c>
    </row>
    <row r="2571" spans="1:8" ht="12" x14ac:dyDescent="0.3">
      <c r="A2571" s="614" t="s">
        <v>22</v>
      </c>
      <c r="B2571" s="614" t="s">
        <v>2451</v>
      </c>
      <c r="C2571" s="614" t="s">
        <v>243</v>
      </c>
      <c r="D2571" s="614" t="s">
        <v>251</v>
      </c>
      <c r="E2571" s="614" t="s">
        <v>3</v>
      </c>
      <c r="F2571" s="615" t="str">
        <f t="shared" si="80"/>
        <v>PESQUISA EM MEIO AMBIENTE;AFILIADA;MÉDIO;PRIVADA;SIM</v>
      </c>
      <c r="G2571" s="616" t="s">
        <v>1567</v>
      </c>
      <c r="H2571" s="617" t="str">
        <f t="shared" si="81"/>
        <v>O CAMPO A.8 NÃO PODE SER PREENCHIDO SE A INFORMAÇÃO DO CAMPO A.7 FOR DIFERENTE DE"EMPRESA BRASILEIRA".</v>
      </c>
    </row>
    <row r="2572" spans="1:8" ht="12" x14ac:dyDescent="0.3">
      <c r="A2572" s="614" t="s">
        <v>22</v>
      </c>
      <c r="B2572" s="614" t="s">
        <v>2451</v>
      </c>
      <c r="C2572" s="614" t="s">
        <v>243</v>
      </c>
      <c r="D2572" s="614" t="s">
        <v>251</v>
      </c>
      <c r="E2572" s="614" t="s">
        <v>4</v>
      </c>
      <c r="F2572" s="615" t="str">
        <f t="shared" si="80"/>
        <v>PESQUISA EM MEIO AMBIENTE;AFILIADA;MÉDIO;PRIVADA;NÃO</v>
      </c>
      <c r="G2572" s="616" t="s">
        <v>1567</v>
      </c>
      <c r="H2572" s="617" t="str">
        <f t="shared" si="81"/>
        <v>O CAMPO A.8 NÃO PODE SER PREENCHIDO SE A INFORMAÇÃO DO CAMPO A.7 FOR DIFERENTE DE"EMPRESA BRASILEIRA".</v>
      </c>
    </row>
    <row r="2573" spans="1:8" ht="12" x14ac:dyDescent="0.3">
      <c r="A2573" s="614" t="s">
        <v>22</v>
      </c>
      <c r="B2573" s="614" t="s">
        <v>2451</v>
      </c>
      <c r="C2573" s="614" t="s">
        <v>243</v>
      </c>
      <c r="D2573" s="614" t="s">
        <v>251</v>
      </c>
      <c r="E2573" s="614" t="s">
        <v>2354</v>
      </c>
      <c r="F2573" s="615" t="str">
        <f t="shared" si="80"/>
        <v>PESQUISA EM MEIO AMBIENTE;AFILIADA;MÉDIO;PRIVADA;</v>
      </c>
      <c r="G2573" s="616" t="s">
        <v>1567</v>
      </c>
      <c r="H2573" s="617" t="str">
        <f t="shared" si="81"/>
        <v>O CAMPO A.8 NÃO PODE SER PREENCHIDO SE A INFORMAÇÃO DO CAMPO A.7 FOR DIFERENTE DE"EMPRESA BRASILEIRA".</v>
      </c>
    </row>
    <row r="2574" spans="1:8" ht="12" x14ac:dyDescent="0.3">
      <c r="A2574" s="614" t="s">
        <v>22</v>
      </c>
      <c r="B2574" s="614" t="s">
        <v>2451</v>
      </c>
      <c r="C2574" s="614" t="s">
        <v>243</v>
      </c>
      <c r="D2574" s="614" t="s">
        <v>2354</v>
      </c>
      <c r="E2574" s="614" t="s">
        <v>3</v>
      </c>
      <c r="F2574" s="615" t="str">
        <f t="shared" si="80"/>
        <v>PESQUISA EM MEIO AMBIENTE;AFILIADA;MÉDIO;;SIM</v>
      </c>
      <c r="G2574" s="616" t="s">
        <v>1567</v>
      </c>
      <c r="H2574" s="617" t="str">
        <f t="shared" si="81"/>
        <v>O CAMPO A.8 NÃO PODE SER PREENCHIDO SE A INFORMAÇÃO DO CAMPO A.7 FOR DIFERENTE DE"EMPRESA BRASILEIRA".</v>
      </c>
    </row>
    <row r="2575" spans="1:8" ht="12" x14ac:dyDescent="0.3">
      <c r="A2575" s="614" t="s">
        <v>22</v>
      </c>
      <c r="B2575" s="614" t="s">
        <v>2451</v>
      </c>
      <c r="C2575" s="614" t="s">
        <v>243</v>
      </c>
      <c r="D2575" s="614" t="s">
        <v>2354</v>
      </c>
      <c r="E2575" s="614" t="s">
        <v>4</v>
      </c>
      <c r="F2575" s="615" t="str">
        <f t="shared" si="80"/>
        <v>PESQUISA EM MEIO AMBIENTE;AFILIADA;MÉDIO;;NÃO</v>
      </c>
      <c r="G2575" s="616" t="s">
        <v>1567</v>
      </c>
      <c r="H2575" s="617" t="str">
        <f t="shared" si="81"/>
        <v>O CAMPO A.8 NÃO PODE SER PREENCHIDO SE A INFORMAÇÃO DO CAMPO A.7 FOR DIFERENTE DE"EMPRESA BRASILEIRA".</v>
      </c>
    </row>
    <row r="2576" spans="1:8" ht="12" x14ac:dyDescent="0.3">
      <c r="A2576" s="614" t="s">
        <v>22</v>
      </c>
      <c r="B2576" s="614" t="s">
        <v>2451</v>
      </c>
      <c r="C2576" s="614" t="s">
        <v>243</v>
      </c>
      <c r="D2576" s="614" t="s">
        <v>2354</v>
      </c>
      <c r="E2576" s="614" t="s">
        <v>2354</v>
      </c>
      <c r="F2576" s="615" t="str">
        <f t="shared" si="80"/>
        <v>PESQUISA EM MEIO AMBIENTE;AFILIADA;MÉDIO;;</v>
      </c>
      <c r="G2576" s="616" t="s">
        <v>1567</v>
      </c>
      <c r="H2576" s="617" t="str">
        <f t="shared" si="81"/>
        <v>O CAMPO A.8 NÃO PODE SER PREENCHIDO SE A INFORMAÇÃO DO CAMPO A.7 FOR DIFERENTE DE"EMPRESA BRASILEIRA".</v>
      </c>
    </row>
    <row r="2577" spans="1:8" ht="12" x14ac:dyDescent="0.3">
      <c r="A2577" s="614" t="s">
        <v>22</v>
      </c>
      <c r="B2577" s="614" t="s">
        <v>2451</v>
      </c>
      <c r="C2577" s="614" t="s">
        <v>244</v>
      </c>
      <c r="D2577" s="614" t="s">
        <v>250</v>
      </c>
      <c r="E2577" s="614" t="s">
        <v>3</v>
      </c>
      <c r="F2577" s="615" t="str">
        <f t="shared" si="80"/>
        <v>PESQUISA EM MEIO AMBIENTE;AFILIADA;GRANDE;PÚBLICA;SIM</v>
      </c>
      <c r="G2577" s="616" t="s">
        <v>1567</v>
      </c>
      <c r="H2577" s="617" t="str">
        <f t="shared" si="81"/>
        <v>O CAMPO A.8 NÃO PODE SER PREENCHIDO SE A INFORMAÇÃO DO CAMPO A.7 FOR DIFERENTE DE"EMPRESA BRASILEIRA".</v>
      </c>
    </row>
    <row r="2578" spans="1:8" ht="12" x14ac:dyDescent="0.3">
      <c r="A2578" s="614" t="s">
        <v>22</v>
      </c>
      <c r="B2578" s="614" t="s">
        <v>2451</v>
      </c>
      <c r="C2578" s="614" t="s">
        <v>244</v>
      </c>
      <c r="D2578" s="614" t="s">
        <v>250</v>
      </c>
      <c r="E2578" s="614" t="s">
        <v>4</v>
      </c>
      <c r="F2578" s="615" t="str">
        <f t="shared" si="80"/>
        <v>PESQUISA EM MEIO AMBIENTE;AFILIADA;GRANDE;PÚBLICA;NÃO</v>
      </c>
      <c r="G2578" s="616" t="s">
        <v>1567</v>
      </c>
      <c r="H2578" s="617" t="str">
        <f t="shared" si="81"/>
        <v>O CAMPO A.8 NÃO PODE SER PREENCHIDO SE A INFORMAÇÃO DO CAMPO A.7 FOR DIFERENTE DE"EMPRESA BRASILEIRA".</v>
      </c>
    </row>
    <row r="2579" spans="1:8" ht="12" x14ac:dyDescent="0.3">
      <c r="A2579" s="614" t="s">
        <v>22</v>
      </c>
      <c r="B2579" s="614" t="s">
        <v>2451</v>
      </c>
      <c r="C2579" s="614" t="s">
        <v>244</v>
      </c>
      <c r="D2579" s="614" t="s">
        <v>250</v>
      </c>
      <c r="E2579" s="614" t="s">
        <v>2354</v>
      </c>
      <c r="F2579" s="615" t="str">
        <f t="shared" si="80"/>
        <v>PESQUISA EM MEIO AMBIENTE;AFILIADA;GRANDE;PÚBLICA;</v>
      </c>
      <c r="G2579" s="616" t="s">
        <v>1567</v>
      </c>
      <c r="H2579" s="617" t="str">
        <f t="shared" si="81"/>
        <v>O CAMPO A.8 NÃO PODE SER PREENCHIDO SE A INFORMAÇÃO DO CAMPO A.7 FOR DIFERENTE DE"EMPRESA BRASILEIRA".</v>
      </c>
    </row>
    <row r="2580" spans="1:8" ht="12" x14ac:dyDescent="0.3">
      <c r="A2580" s="614" t="s">
        <v>22</v>
      </c>
      <c r="B2580" s="614" t="s">
        <v>2451</v>
      </c>
      <c r="C2580" s="614" t="s">
        <v>244</v>
      </c>
      <c r="D2580" s="614" t="s">
        <v>251</v>
      </c>
      <c r="E2580" s="614" t="s">
        <v>3</v>
      </c>
      <c r="F2580" s="615" t="str">
        <f t="shared" si="80"/>
        <v>PESQUISA EM MEIO AMBIENTE;AFILIADA;GRANDE;PRIVADA;SIM</v>
      </c>
      <c r="G2580" s="616" t="s">
        <v>1567</v>
      </c>
      <c r="H2580" s="617" t="str">
        <f t="shared" si="81"/>
        <v>O CAMPO A.8 NÃO PODE SER PREENCHIDO SE A INFORMAÇÃO DO CAMPO A.7 FOR DIFERENTE DE"EMPRESA BRASILEIRA".</v>
      </c>
    </row>
    <row r="2581" spans="1:8" ht="12" x14ac:dyDescent="0.3">
      <c r="A2581" s="614" t="s">
        <v>22</v>
      </c>
      <c r="B2581" s="614" t="s">
        <v>2451</v>
      </c>
      <c r="C2581" s="614" t="s">
        <v>244</v>
      </c>
      <c r="D2581" s="614" t="s">
        <v>251</v>
      </c>
      <c r="E2581" s="614" t="s">
        <v>4</v>
      </c>
      <c r="F2581" s="615" t="str">
        <f t="shared" si="80"/>
        <v>PESQUISA EM MEIO AMBIENTE;AFILIADA;GRANDE;PRIVADA;NÃO</v>
      </c>
      <c r="G2581" s="616" t="s">
        <v>1567</v>
      </c>
      <c r="H2581" s="617" t="str">
        <f t="shared" si="81"/>
        <v>O CAMPO A.8 NÃO PODE SER PREENCHIDO SE A INFORMAÇÃO DO CAMPO A.7 FOR DIFERENTE DE"EMPRESA BRASILEIRA".</v>
      </c>
    </row>
    <row r="2582" spans="1:8" ht="12" x14ac:dyDescent="0.3">
      <c r="A2582" s="614" t="s">
        <v>22</v>
      </c>
      <c r="B2582" s="614" t="s">
        <v>2451</v>
      </c>
      <c r="C2582" s="614" t="s">
        <v>244</v>
      </c>
      <c r="D2582" s="614" t="s">
        <v>251</v>
      </c>
      <c r="E2582" s="614" t="s">
        <v>2354</v>
      </c>
      <c r="F2582" s="615" t="str">
        <f t="shared" si="80"/>
        <v>PESQUISA EM MEIO AMBIENTE;AFILIADA;GRANDE;PRIVADA;</v>
      </c>
      <c r="G2582" s="616" t="s">
        <v>1567</v>
      </c>
      <c r="H2582" s="617" t="str">
        <f t="shared" si="81"/>
        <v>O CAMPO A.8 NÃO PODE SER PREENCHIDO SE A INFORMAÇÃO DO CAMPO A.7 FOR DIFERENTE DE"EMPRESA BRASILEIRA".</v>
      </c>
    </row>
    <row r="2583" spans="1:8" ht="12" x14ac:dyDescent="0.3">
      <c r="A2583" s="614" t="s">
        <v>22</v>
      </c>
      <c r="B2583" s="614" t="s">
        <v>2451</v>
      </c>
      <c r="C2583" s="614" t="s">
        <v>244</v>
      </c>
      <c r="D2583" s="614" t="s">
        <v>2354</v>
      </c>
      <c r="E2583" s="614" t="s">
        <v>3</v>
      </c>
      <c r="F2583" s="615" t="str">
        <f t="shared" si="80"/>
        <v>PESQUISA EM MEIO AMBIENTE;AFILIADA;GRANDE;;SIM</v>
      </c>
      <c r="G2583" s="616" t="s">
        <v>1567</v>
      </c>
      <c r="H2583" s="617" t="str">
        <f t="shared" si="81"/>
        <v>O CAMPO A.8 NÃO PODE SER PREENCHIDO SE A INFORMAÇÃO DO CAMPO A.7 FOR DIFERENTE DE"EMPRESA BRASILEIRA".</v>
      </c>
    </row>
    <row r="2584" spans="1:8" ht="12" x14ac:dyDescent="0.3">
      <c r="A2584" s="614" t="s">
        <v>22</v>
      </c>
      <c r="B2584" s="614" t="s">
        <v>2451</v>
      </c>
      <c r="C2584" s="614" t="s">
        <v>244</v>
      </c>
      <c r="D2584" s="614" t="s">
        <v>2354</v>
      </c>
      <c r="E2584" s="614" t="s">
        <v>4</v>
      </c>
      <c r="F2584" s="615" t="str">
        <f t="shared" si="80"/>
        <v>PESQUISA EM MEIO AMBIENTE;AFILIADA;GRANDE;;NÃO</v>
      </c>
      <c r="G2584" s="616" t="s">
        <v>1567</v>
      </c>
      <c r="H2584" s="617" t="str">
        <f t="shared" si="81"/>
        <v>O CAMPO A.8 NÃO PODE SER PREENCHIDO SE A INFORMAÇÃO DO CAMPO A.7 FOR DIFERENTE DE"EMPRESA BRASILEIRA".</v>
      </c>
    </row>
    <row r="2585" spans="1:8" ht="12" x14ac:dyDescent="0.3">
      <c r="A2585" s="614" t="s">
        <v>22</v>
      </c>
      <c r="B2585" s="614" t="s">
        <v>2451</v>
      </c>
      <c r="C2585" s="614" t="s">
        <v>244</v>
      </c>
      <c r="D2585" s="614" t="s">
        <v>2354</v>
      </c>
      <c r="E2585" s="614" t="s">
        <v>2354</v>
      </c>
      <c r="F2585" s="615" t="str">
        <f t="shared" si="80"/>
        <v>PESQUISA EM MEIO AMBIENTE;AFILIADA;GRANDE;;</v>
      </c>
      <c r="G2585" s="616" t="s">
        <v>1567</v>
      </c>
      <c r="H2585" s="617" t="str">
        <f t="shared" si="81"/>
        <v>O CAMPO A.8 NÃO PODE SER PREENCHIDO SE A INFORMAÇÃO DO CAMPO A.7 FOR DIFERENTE DE"EMPRESA BRASILEIRA".</v>
      </c>
    </row>
    <row r="2586" spans="1:8" ht="12" x14ac:dyDescent="0.3">
      <c r="A2586" s="614" t="s">
        <v>22</v>
      </c>
      <c r="B2586" s="614" t="s">
        <v>2451</v>
      </c>
      <c r="C2586" s="614" t="s">
        <v>2354</v>
      </c>
      <c r="D2586" s="614" t="s">
        <v>250</v>
      </c>
      <c r="E2586" s="614" t="s">
        <v>3</v>
      </c>
      <c r="F2586" s="615" t="str">
        <f t="shared" si="80"/>
        <v>PESQUISA EM MEIO AMBIENTE;AFILIADA;;PÚBLICA;SIM</v>
      </c>
      <c r="G2586" s="616" t="s">
        <v>1567</v>
      </c>
      <c r="H2586" s="617" t="str">
        <f t="shared" si="81"/>
        <v>O CAMPO A.10 NÃO PODE SER PREENCHIDO SE A INFORMAÇÃO DO CAMPO A.7 FOR DIFERENTE DE"INSTITUIÇÃO CREDENCIADA".</v>
      </c>
    </row>
    <row r="2587" spans="1:8" ht="12" x14ac:dyDescent="0.3">
      <c r="A2587" s="614" t="s">
        <v>22</v>
      </c>
      <c r="B2587" s="614" t="s">
        <v>2451</v>
      </c>
      <c r="C2587" s="614" t="s">
        <v>2354</v>
      </c>
      <c r="D2587" s="614" t="s">
        <v>250</v>
      </c>
      <c r="E2587" s="614" t="s">
        <v>4</v>
      </c>
      <c r="F2587" s="615" t="str">
        <f t="shared" si="80"/>
        <v>PESQUISA EM MEIO AMBIENTE;AFILIADA;;PÚBLICA;NÃO</v>
      </c>
      <c r="G2587" s="616" t="s">
        <v>1567</v>
      </c>
      <c r="H2587" s="617" t="str">
        <f t="shared" si="81"/>
        <v>O CAMPO A.10 NÃO PODE SER PREENCHIDO SE A INFORMAÇÃO DO CAMPO A.7 FOR DIFERENTE DE"INSTITUIÇÃO CREDENCIADA".</v>
      </c>
    </row>
    <row r="2588" spans="1:8" ht="12" x14ac:dyDescent="0.3">
      <c r="A2588" s="614" t="s">
        <v>22</v>
      </c>
      <c r="B2588" s="614" t="s">
        <v>2451</v>
      </c>
      <c r="C2588" s="614" t="s">
        <v>2354</v>
      </c>
      <c r="D2588" s="614" t="s">
        <v>250</v>
      </c>
      <c r="E2588" s="614" t="s">
        <v>2354</v>
      </c>
      <c r="F2588" s="615" t="str">
        <f t="shared" si="80"/>
        <v>PESQUISA EM MEIO AMBIENTE;AFILIADA;;PÚBLICA;</v>
      </c>
      <c r="G2588" s="616" t="s">
        <v>1567</v>
      </c>
      <c r="H2588" s="617" t="str">
        <f t="shared" si="81"/>
        <v>O CAMPO A.10 NÃO PODE SER PREENCHIDO SE A INFORMAÇÃO DO CAMPO A.7 FOR DIFERENTE DE"INSTITUIÇÃO CREDENCIADA".</v>
      </c>
    </row>
    <row r="2589" spans="1:8" ht="12" x14ac:dyDescent="0.3">
      <c r="A2589" s="614" t="s">
        <v>22</v>
      </c>
      <c r="B2589" s="614" t="s">
        <v>2451</v>
      </c>
      <c r="C2589" s="614" t="s">
        <v>2354</v>
      </c>
      <c r="D2589" s="614" t="s">
        <v>251</v>
      </c>
      <c r="E2589" s="614" t="s">
        <v>3</v>
      </c>
      <c r="F2589" s="615" t="str">
        <f t="shared" si="80"/>
        <v>PESQUISA EM MEIO AMBIENTE;AFILIADA;;PRIVADA;SIM</v>
      </c>
      <c r="G2589" s="616" t="s">
        <v>1567</v>
      </c>
      <c r="H2589" s="617" t="str">
        <f t="shared" si="81"/>
        <v>O CAMPO A.10 NÃO PODE SER PREENCHIDO SE A INFORMAÇÃO DO CAMPO A.7 FOR DIFERENTE DE"INSTITUIÇÃO CREDENCIADA".</v>
      </c>
    </row>
    <row r="2590" spans="1:8" ht="12" x14ac:dyDescent="0.3">
      <c r="A2590" s="614" t="s">
        <v>22</v>
      </c>
      <c r="B2590" s="614" t="s">
        <v>2451</v>
      </c>
      <c r="C2590" s="614" t="s">
        <v>2354</v>
      </c>
      <c r="D2590" s="614" t="s">
        <v>251</v>
      </c>
      <c r="E2590" s="614" t="s">
        <v>4</v>
      </c>
      <c r="F2590" s="615" t="str">
        <f t="shared" si="80"/>
        <v>PESQUISA EM MEIO AMBIENTE;AFILIADA;;PRIVADA;NÃO</v>
      </c>
      <c r="G2590" s="616" t="s">
        <v>1567</v>
      </c>
      <c r="H2590" s="617" t="str">
        <f t="shared" si="81"/>
        <v>O CAMPO A.10 NÃO PODE SER PREENCHIDO SE A INFORMAÇÃO DO CAMPO A.7 FOR DIFERENTE DE"INSTITUIÇÃO CREDENCIADA".</v>
      </c>
    </row>
    <row r="2591" spans="1:8" ht="12" x14ac:dyDescent="0.3">
      <c r="A2591" s="614" t="s">
        <v>22</v>
      </c>
      <c r="B2591" s="614" t="s">
        <v>2451</v>
      </c>
      <c r="C2591" s="614" t="s">
        <v>2354</v>
      </c>
      <c r="D2591" s="614" t="s">
        <v>251</v>
      </c>
      <c r="E2591" s="614" t="s">
        <v>2354</v>
      </c>
      <c r="F2591" s="615" t="str">
        <f t="shared" si="80"/>
        <v>PESQUISA EM MEIO AMBIENTE;AFILIADA;;PRIVADA;</v>
      </c>
      <c r="G2591" s="616" t="s">
        <v>1567</v>
      </c>
      <c r="H2591" s="617" t="str">
        <f t="shared" si="81"/>
        <v>O CAMPO A.10 NÃO PODE SER PREENCHIDO SE A INFORMAÇÃO DO CAMPO A.7 FOR DIFERENTE DE"INSTITUIÇÃO CREDENCIADA".</v>
      </c>
    </row>
    <row r="2592" spans="1:8" ht="12" x14ac:dyDescent="0.3">
      <c r="A2592" s="614" t="s">
        <v>22</v>
      </c>
      <c r="B2592" s="614" t="s">
        <v>2451</v>
      </c>
      <c r="C2592" s="614" t="s">
        <v>2354</v>
      </c>
      <c r="D2592" s="614" t="s">
        <v>2354</v>
      </c>
      <c r="E2592" s="614" t="s">
        <v>3</v>
      </c>
      <c r="F2592" s="615" t="str">
        <f t="shared" si="80"/>
        <v>PESQUISA EM MEIO AMBIENTE;AFILIADA;;;SIM</v>
      </c>
      <c r="G2592" s="616" t="s">
        <v>1567</v>
      </c>
      <c r="H2592" s="617" t="str">
        <f t="shared" si="81"/>
        <v>O CAMPO A.11 NÃO PODE SER PREENCHIDO SE A INFORMAÇÃO DO CAMPO A.7 FOR DIFERENTE DE"INSTITUIÇÃO CREDENCIADA" OU SE A INFIRMAÇÃO DO CAMPO A.10 FOR DIFERENTE DE "PRIVADA".</v>
      </c>
    </row>
    <row r="2593" spans="1:8" ht="12" x14ac:dyDescent="0.3">
      <c r="A2593" s="614" t="s">
        <v>22</v>
      </c>
      <c r="B2593" s="614" t="s">
        <v>2451</v>
      </c>
      <c r="C2593" s="614" t="s">
        <v>2354</v>
      </c>
      <c r="D2593" s="614" t="s">
        <v>2354</v>
      </c>
      <c r="E2593" s="614" t="s">
        <v>4</v>
      </c>
      <c r="F2593" s="615" t="str">
        <f t="shared" si="80"/>
        <v>PESQUISA EM MEIO AMBIENTE;AFILIADA;;;NÃO</v>
      </c>
      <c r="G2593" s="616" t="s">
        <v>1567</v>
      </c>
      <c r="H2593" s="617" t="str">
        <f t="shared" si="81"/>
        <v>O CAMPO A.11 NÃO PODE SER PREENCHIDO SE A INFORMAÇÃO DO CAMPO A.7 FOR DIFERENTE DE"INSTITUIÇÃO CREDENCIADA" OU SE A INFIRMAÇÃO DO CAMPO A.10 FOR DIFERENTE DE "PRIVADA".</v>
      </c>
    </row>
    <row r="2594" spans="1:8" ht="12" x14ac:dyDescent="0.3">
      <c r="A2594" s="614" t="s">
        <v>22</v>
      </c>
      <c r="B2594" s="614" t="s">
        <v>2451</v>
      </c>
      <c r="C2594" s="614" t="s">
        <v>2354</v>
      </c>
      <c r="D2594" s="614" t="s">
        <v>2354</v>
      </c>
      <c r="E2594" s="614" t="s">
        <v>2354</v>
      </c>
      <c r="F2594" s="615" t="str">
        <f t="shared" si="80"/>
        <v>PESQUISA EM MEIO AMBIENTE;AFILIADA;;;</v>
      </c>
      <c r="G2594" s="616" t="s">
        <v>1575</v>
      </c>
      <c r="H2594" s="617" t="str">
        <f t="shared" si="81"/>
        <v/>
      </c>
    </row>
    <row r="2595" spans="1:8" ht="12" x14ac:dyDescent="0.3">
      <c r="A2595" s="614" t="s">
        <v>25</v>
      </c>
      <c r="B2595" s="614" t="s">
        <v>2451</v>
      </c>
      <c r="C2595" s="614" t="s">
        <v>261</v>
      </c>
      <c r="D2595" s="614" t="s">
        <v>250</v>
      </c>
      <c r="E2595" s="614" t="s">
        <v>3</v>
      </c>
      <c r="F2595" s="615" t="str">
        <f t="shared" si="80"/>
        <v>PESQUISA EM CIÊNCIAS SOCIAIS, HUMANAS E DA VIDA;AFILIADA;MICRO OU PEQUENO;PÚBLICA;SIM</v>
      </c>
      <c r="G2595" s="616" t="s">
        <v>1567</v>
      </c>
      <c r="H2595" s="617" t="str">
        <f t="shared" si="81"/>
        <v>O CAMPO A.8 NÃO PODE SER PREENCHIDO SE A INFORMAÇÃO DO CAMPO A.7 FOR DIFERENTE DE"EMPRESA BRASILEIRA".</v>
      </c>
    </row>
    <row r="2596" spans="1:8" ht="12" x14ac:dyDescent="0.3">
      <c r="A2596" s="614" t="s">
        <v>25</v>
      </c>
      <c r="B2596" s="614" t="s">
        <v>2451</v>
      </c>
      <c r="C2596" s="614" t="s">
        <v>261</v>
      </c>
      <c r="D2596" s="614" t="s">
        <v>250</v>
      </c>
      <c r="E2596" s="614" t="s">
        <v>4</v>
      </c>
      <c r="F2596" s="615" t="str">
        <f t="shared" si="80"/>
        <v>PESQUISA EM CIÊNCIAS SOCIAIS, HUMANAS E DA VIDA;AFILIADA;MICRO OU PEQUENO;PÚBLICA;NÃO</v>
      </c>
      <c r="G2596" s="616" t="s">
        <v>1567</v>
      </c>
      <c r="H2596" s="617" t="str">
        <f t="shared" si="81"/>
        <v>O CAMPO A.8 NÃO PODE SER PREENCHIDO SE A INFORMAÇÃO DO CAMPO A.7 FOR DIFERENTE DE"EMPRESA BRASILEIRA".</v>
      </c>
    </row>
    <row r="2597" spans="1:8" ht="12" x14ac:dyDescent="0.3">
      <c r="A2597" s="614" t="s">
        <v>25</v>
      </c>
      <c r="B2597" s="614" t="s">
        <v>2451</v>
      </c>
      <c r="C2597" s="614" t="s">
        <v>261</v>
      </c>
      <c r="D2597" s="614" t="s">
        <v>250</v>
      </c>
      <c r="E2597" s="614" t="s">
        <v>2354</v>
      </c>
      <c r="F2597" s="615" t="str">
        <f t="shared" si="80"/>
        <v>PESQUISA EM CIÊNCIAS SOCIAIS, HUMANAS E DA VIDA;AFILIADA;MICRO OU PEQUENO;PÚBLICA;</v>
      </c>
      <c r="G2597" s="616" t="s">
        <v>1567</v>
      </c>
      <c r="H2597" s="617" t="str">
        <f t="shared" si="81"/>
        <v>O CAMPO A.8 NÃO PODE SER PREENCHIDO SE A INFORMAÇÃO DO CAMPO A.7 FOR DIFERENTE DE"EMPRESA BRASILEIRA".</v>
      </c>
    </row>
    <row r="2598" spans="1:8" ht="12" x14ac:dyDescent="0.3">
      <c r="A2598" s="614" t="s">
        <v>25</v>
      </c>
      <c r="B2598" s="614" t="s">
        <v>2451</v>
      </c>
      <c r="C2598" s="614" t="s">
        <v>261</v>
      </c>
      <c r="D2598" s="614" t="s">
        <v>251</v>
      </c>
      <c r="E2598" s="614" t="s">
        <v>3</v>
      </c>
      <c r="F2598" s="615" t="str">
        <f t="shared" si="80"/>
        <v>PESQUISA EM CIÊNCIAS SOCIAIS, HUMANAS E DA VIDA;AFILIADA;MICRO OU PEQUENO;PRIVADA;SIM</v>
      </c>
      <c r="G2598" s="616" t="s">
        <v>1567</v>
      </c>
      <c r="H2598" s="617" t="str">
        <f t="shared" si="81"/>
        <v>O CAMPO A.8 NÃO PODE SER PREENCHIDO SE A INFORMAÇÃO DO CAMPO A.7 FOR DIFERENTE DE"EMPRESA BRASILEIRA".</v>
      </c>
    </row>
    <row r="2599" spans="1:8" ht="12" x14ac:dyDescent="0.3">
      <c r="A2599" s="614" t="s">
        <v>25</v>
      </c>
      <c r="B2599" s="614" t="s">
        <v>2451</v>
      </c>
      <c r="C2599" s="614" t="s">
        <v>261</v>
      </c>
      <c r="D2599" s="614" t="s">
        <v>251</v>
      </c>
      <c r="E2599" s="614" t="s">
        <v>4</v>
      </c>
      <c r="F2599" s="615" t="str">
        <f t="shared" si="80"/>
        <v>PESQUISA EM CIÊNCIAS SOCIAIS, HUMANAS E DA VIDA;AFILIADA;MICRO OU PEQUENO;PRIVADA;NÃO</v>
      </c>
      <c r="G2599" s="616" t="s">
        <v>1567</v>
      </c>
      <c r="H2599" s="617" t="str">
        <f t="shared" si="81"/>
        <v>O CAMPO A.8 NÃO PODE SER PREENCHIDO SE A INFORMAÇÃO DO CAMPO A.7 FOR DIFERENTE DE"EMPRESA BRASILEIRA".</v>
      </c>
    </row>
    <row r="2600" spans="1:8" ht="12" x14ac:dyDescent="0.3">
      <c r="A2600" s="614" t="s">
        <v>25</v>
      </c>
      <c r="B2600" s="614" t="s">
        <v>2451</v>
      </c>
      <c r="C2600" s="614" t="s">
        <v>261</v>
      </c>
      <c r="D2600" s="614" t="s">
        <v>251</v>
      </c>
      <c r="E2600" s="614" t="s">
        <v>2354</v>
      </c>
      <c r="F2600" s="615" t="str">
        <f t="shared" si="80"/>
        <v>PESQUISA EM CIÊNCIAS SOCIAIS, HUMANAS E DA VIDA;AFILIADA;MICRO OU PEQUENO;PRIVADA;</v>
      </c>
      <c r="G2600" s="616" t="s">
        <v>1567</v>
      </c>
      <c r="H2600" s="617" t="str">
        <f t="shared" si="81"/>
        <v>O CAMPO A.8 NÃO PODE SER PREENCHIDO SE A INFORMAÇÃO DO CAMPO A.7 FOR DIFERENTE DE"EMPRESA BRASILEIRA".</v>
      </c>
    </row>
    <row r="2601" spans="1:8" ht="12" x14ac:dyDescent="0.3">
      <c r="A2601" s="614" t="s">
        <v>25</v>
      </c>
      <c r="B2601" s="614" t="s">
        <v>2451</v>
      </c>
      <c r="C2601" s="614" t="s">
        <v>261</v>
      </c>
      <c r="D2601" s="614" t="s">
        <v>2354</v>
      </c>
      <c r="E2601" s="614" t="s">
        <v>3</v>
      </c>
      <c r="F2601" s="615" t="str">
        <f t="shared" si="80"/>
        <v>PESQUISA EM CIÊNCIAS SOCIAIS, HUMANAS E DA VIDA;AFILIADA;MICRO OU PEQUENO;;SIM</v>
      </c>
      <c r="G2601" s="616" t="s">
        <v>1567</v>
      </c>
      <c r="H2601" s="617" t="str">
        <f t="shared" si="81"/>
        <v>O CAMPO A.8 NÃO PODE SER PREENCHIDO SE A INFORMAÇÃO DO CAMPO A.7 FOR DIFERENTE DE"EMPRESA BRASILEIRA".</v>
      </c>
    </row>
    <row r="2602" spans="1:8" ht="12" x14ac:dyDescent="0.3">
      <c r="A2602" s="614" t="s">
        <v>25</v>
      </c>
      <c r="B2602" s="614" t="s">
        <v>2451</v>
      </c>
      <c r="C2602" s="614" t="s">
        <v>261</v>
      </c>
      <c r="D2602" s="614" t="s">
        <v>2354</v>
      </c>
      <c r="E2602" s="614" t="s">
        <v>4</v>
      </c>
      <c r="F2602" s="615" t="str">
        <f t="shared" si="80"/>
        <v>PESQUISA EM CIÊNCIAS SOCIAIS, HUMANAS E DA VIDA;AFILIADA;MICRO OU PEQUENO;;NÃO</v>
      </c>
      <c r="G2602" s="616" t="s">
        <v>1567</v>
      </c>
      <c r="H2602" s="617" t="str">
        <f t="shared" si="81"/>
        <v>O CAMPO A.8 NÃO PODE SER PREENCHIDO SE A INFORMAÇÃO DO CAMPO A.7 FOR DIFERENTE DE"EMPRESA BRASILEIRA".</v>
      </c>
    </row>
    <row r="2603" spans="1:8" ht="12" x14ac:dyDescent="0.3">
      <c r="A2603" s="614" t="s">
        <v>25</v>
      </c>
      <c r="B2603" s="614" t="s">
        <v>2451</v>
      </c>
      <c r="C2603" s="614" t="s">
        <v>261</v>
      </c>
      <c r="D2603" s="614" t="s">
        <v>2354</v>
      </c>
      <c r="E2603" s="614" t="s">
        <v>2354</v>
      </c>
      <c r="F2603" s="615" t="str">
        <f t="shared" si="80"/>
        <v>PESQUISA EM CIÊNCIAS SOCIAIS, HUMANAS E DA VIDA;AFILIADA;MICRO OU PEQUENO;;</v>
      </c>
      <c r="G2603" s="616" t="s">
        <v>1567</v>
      </c>
      <c r="H2603" s="617" t="str">
        <f t="shared" si="81"/>
        <v>O CAMPO A.8 NÃO PODE SER PREENCHIDO SE A INFORMAÇÃO DO CAMPO A.7 FOR DIFERENTE DE"EMPRESA BRASILEIRA".</v>
      </c>
    </row>
    <row r="2604" spans="1:8" ht="12" x14ac:dyDescent="0.3">
      <c r="A2604" s="614" t="s">
        <v>25</v>
      </c>
      <c r="B2604" s="614" t="s">
        <v>2451</v>
      </c>
      <c r="C2604" s="614" t="s">
        <v>243</v>
      </c>
      <c r="D2604" s="614" t="s">
        <v>250</v>
      </c>
      <c r="E2604" s="614" t="s">
        <v>3</v>
      </c>
      <c r="F2604" s="615" t="str">
        <f t="shared" si="80"/>
        <v>PESQUISA EM CIÊNCIAS SOCIAIS, HUMANAS E DA VIDA;AFILIADA;MÉDIO;PÚBLICA;SIM</v>
      </c>
      <c r="G2604" s="616" t="s">
        <v>1567</v>
      </c>
      <c r="H2604" s="617" t="str">
        <f t="shared" si="81"/>
        <v>O CAMPO A.8 NÃO PODE SER PREENCHIDO SE A INFORMAÇÃO DO CAMPO A.7 FOR DIFERENTE DE"EMPRESA BRASILEIRA".</v>
      </c>
    </row>
    <row r="2605" spans="1:8" ht="12" x14ac:dyDescent="0.3">
      <c r="A2605" s="614" t="s">
        <v>25</v>
      </c>
      <c r="B2605" s="614" t="s">
        <v>2451</v>
      </c>
      <c r="C2605" s="614" t="s">
        <v>243</v>
      </c>
      <c r="D2605" s="614" t="s">
        <v>250</v>
      </c>
      <c r="E2605" s="614" t="s">
        <v>4</v>
      </c>
      <c r="F2605" s="615" t="str">
        <f t="shared" si="80"/>
        <v>PESQUISA EM CIÊNCIAS SOCIAIS, HUMANAS E DA VIDA;AFILIADA;MÉDIO;PÚBLICA;NÃO</v>
      </c>
      <c r="G2605" s="616" t="s">
        <v>1567</v>
      </c>
      <c r="H2605" s="617" t="str">
        <f t="shared" si="81"/>
        <v>O CAMPO A.8 NÃO PODE SER PREENCHIDO SE A INFORMAÇÃO DO CAMPO A.7 FOR DIFERENTE DE"EMPRESA BRASILEIRA".</v>
      </c>
    </row>
    <row r="2606" spans="1:8" ht="12" x14ac:dyDescent="0.3">
      <c r="A2606" s="614" t="s">
        <v>25</v>
      </c>
      <c r="B2606" s="614" t="s">
        <v>2451</v>
      </c>
      <c r="C2606" s="614" t="s">
        <v>243</v>
      </c>
      <c r="D2606" s="614" t="s">
        <v>250</v>
      </c>
      <c r="E2606" s="614" t="s">
        <v>2354</v>
      </c>
      <c r="F2606" s="615" t="str">
        <f t="shared" si="80"/>
        <v>PESQUISA EM CIÊNCIAS SOCIAIS, HUMANAS E DA VIDA;AFILIADA;MÉDIO;PÚBLICA;</v>
      </c>
      <c r="G2606" s="616" t="s">
        <v>1567</v>
      </c>
      <c r="H2606" s="617" t="str">
        <f t="shared" si="81"/>
        <v>O CAMPO A.8 NÃO PODE SER PREENCHIDO SE A INFORMAÇÃO DO CAMPO A.7 FOR DIFERENTE DE"EMPRESA BRASILEIRA".</v>
      </c>
    </row>
    <row r="2607" spans="1:8" ht="12" x14ac:dyDescent="0.3">
      <c r="A2607" s="614" t="s">
        <v>25</v>
      </c>
      <c r="B2607" s="614" t="s">
        <v>2451</v>
      </c>
      <c r="C2607" s="614" t="s">
        <v>243</v>
      </c>
      <c r="D2607" s="614" t="s">
        <v>251</v>
      </c>
      <c r="E2607" s="614" t="s">
        <v>3</v>
      </c>
      <c r="F2607" s="615" t="str">
        <f t="shared" si="80"/>
        <v>PESQUISA EM CIÊNCIAS SOCIAIS, HUMANAS E DA VIDA;AFILIADA;MÉDIO;PRIVADA;SIM</v>
      </c>
      <c r="G2607" s="616" t="s">
        <v>1567</v>
      </c>
      <c r="H2607" s="617" t="str">
        <f t="shared" si="81"/>
        <v>O CAMPO A.8 NÃO PODE SER PREENCHIDO SE A INFORMAÇÃO DO CAMPO A.7 FOR DIFERENTE DE"EMPRESA BRASILEIRA".</v>
      </c>
    </row>
    <row r="2608" spans="1:8" ht="12" x14ac:dyDescent="0.3">
      <c r="A2608" s="614" t="s">
        <v>25</v>
      </c>
      <c r="B2608" s="614" t="s">
        <v>2451</v>
      </c>
      <c r="C2608" s="614" t="s">
        <v>243</v>
      </c>
      <c r="D2608" s="614" t="s">
        <v>251</v>
      </c>
      <c r="E2608" s="614" t="s">
        <v>4</v>
      </c>
      <c r="F2608" s="615" t="str">
        <f t="shared" si="80"/>
        <v>PESQUISA EM CIÊNCIAS SOCIAIS, HUMANAS E DA VIDA;AFILIADA;MÉDIO;PRIVADA;NÃO</v>
      </c>
      <c r="G2608" s="616" t="s">
        <v>1567</v>
      </c>
      <c r="H2608" s="617" t="str">
        <f t="shared" si="81"/>
        <v>O CAMPO A.8 NÃO PODE SER PREENCHIDO SE A INFORMAÇÃO DO CAMPO A.7 FOR DIFERENTE DE"EMPRESA BRASILEIRA".</v>
      </c>
    </row>
    <row r="2609" spans="1:8" ht="12" x14ac:dyDescent="0.3">
      <c r="A2609" s="614" t="s">
        <v>25</v>
      </c>
      <c r="B2609" s="614" t="s">
        <v>2451</v>
      </c>
      <c r="C2609" s="614" t="s">
        <v>243</v>
      </c>
      <c r="D2609" s="614" t="s">
        <v>251</v>
      </c>
      <c r="E2609" s="614" t="s">
        <v>2354</v>
      </c>
      <c r="F2609" s="615" t="str">
        <f t="shared" si="80"/>
        <v>PESQUISA EM CIÊNCIAS SOCIAIS, HUMANAS E DA VIDA;AFILIADA;MÉDIO;PRIVADA;</v>
      </c>
      <c r="G2609" s="616" t="s">
        <v>1567</v>
      </c>
      <c r="H2609" s="617" t="str">
        <f t="shared" si="81"/>
        <v>O CAMPO A.8 NÃO PODE SER PREENCHIDO SE A INFORMAÇÃO DO CAMPO A.7 FOR DIFERENTE DE"EMPRESA BRASILEIRA".</v>
      </c>
    </row>
    <row r="2610" spans="1:8" ht="12" x14ac:dyDescent="0.3">
      <c r="A2610" s="614" t="s">
        <v>25</v>
      </c>
      <c r="B2610" s="614" t="s">
        <v>2451</v>
      </c>
      <c r="C2610" s="614" t="s">
        <v>243</v>
      </c>
      <c r="D2610" s="614" t="s">
        <v>2354</v>
      </c>
      <c r="E2610" s="614" t="s">
        <v>3</v>
      </c>
      <c r="F2610" s="615" t="str">
        <f t="shared" si="80"/>
        <v>PESQUISA EM CIÊNCIAS SOCIAIS, HUMANAS E DA VIDA;AFILIADA;MÉDIO;;SIM</v>
      </c>
      <c r="G2610" s="616" t="s">
        <v>1567</v>
      </c>
      <c r="H2610" s="617" t="str">
        <f t="shared" si="81"/>
        <v>O CAMPO A.8 NÃO PODE SER PREENCHIDO SE A INFORMAÇÃO DO CAMPO A.7 FOR DIFERENTE DE"EMPRESA BRASILEIRA".</v>
      </c>
    </row>
    <row r="2611" spans="1:8" ht="12" x14ac:dyDescent="0.3">
      <c r="A2611" s="614" t="s">
        <v>25</v>
      </c>
      <c r="B2611" s="614" t="s">
        <v>2451</v>
      </c>
      <c r="C2611" s="614" t="s">
        <v>243</v>
      </c>
      <c r="D2611" s="614" t="s">
        <v>2354</v>
      </c>
      <c r="E2611" s="614" t="s">
        <v>4</v>
      </c>
      <c r="F2611" s="615" t="str">
        <f t="shared" si="80"/>
        <v>PESQUISA EM CIÊNCIAS SOCIAIS, HUMANAS E DA VIDA;AFILIADA;MÉDIO;;NÃO</v>
      </c>
      <c r="G2611" s="616" t="s">
        <v>1567</v>
      </c>
      <c r="H2611" s="617" t="str">
        <f t="shared" si="81"/>
        <v>O CAMPO A.8 NÃO PODE SER PREENCHIDO SE A INFORMAÇÃO DO CAMPO A.7 FOR DIFERENTE DE"EMPRESA BRASILEIRA".</v>
      </c>
    </row>
    <row r="2612" spans="1:8" ht="12" x14ac:dyDescent="0.3">
      <c r="A2612" s="614" t="s">
        <v>25</v>
      </c>
      <c r="B2612" s="614" t="s">
        <v>2451</v>
      </c>
      <c r="C2612" s="614" t="s">
        <v>243</v>
      </c>
      <c r="D2612" s="614" t="s">
        <v>2354</v>
      </c>
      <c r="E2612" s="614" t="s">
        <v>2354</v>
      </c>
      <c r="F2612" s="615" t="str">
        <f t="shared" si="80"/>
        <v>PESQUISA EM CIÊNCIAS SOCIAIS, HUMANAS E DA VIDA;AFILIADA;MÉDIO;;</v>
      </c>
      <c r="G2612" s="616" t="s">
        <v>1567</v>
      </c>
      <c r="H2612" s="617" t="str">
        <f t="shared" si="81"/>
        <v>O CAMPO A.8 NÃO PODE SER PREENCHIDO SE A INFORMAÇÃO DO CAMPO A.7 FOR DIFERENTE DE"EMPRESA BRASILEIRA".</v>
      </c>
    </row>
    <row r="2613" spans="1:8" ht="12" x14ac:dyDescent="0.3">
      <c r="A2613" s="614" t="s">
        <v>25</v>
      </c>
      <c r="B2613" s="614" t="s">
        <v>2451</v>
      </c>
      <c r="C2613" s="614" t="s">
        <v>244</v>
      </c>
      <c r="D2613" s="614" t="s">
        <v>250</v>
      </c>
      <c r="E2613" s="614" t="s">
        <v>3</v>
      </c>
      <c r="F2613" s="615" t="str">
        <f t="shared" si="80"/>
        <v>PESQUISA EM CIÊNCIAS SOCIAIS, HUMANAS E DA VIDA;AFILIADA;GRANDE;PÚBLICA;SIM</v>
      </c>
      <c r="G2613" s="616" t="s">
        <v>1567</v>
      </c>
      <c r="H2613" s="617" t="str">
        <f t="shared" si="81"/>
        <v>O CAMPO A.8 NÃO PODE SER PREENCHIDO SE A INFORMAÇÃO DO CAMPO A.7 FOR DIFERENTE DE"EMPRESA BRASILEIRA".</v>
      </c>
    </row>
    <row r="2614" spans="1:8" ht="12" x14ac:dyDescent="0.3">
      <c r="A2614" s="614" t="s">
        <v>25</v>
      </c>
      <c r="B2614" s="614" t="s">
        <v>2451</v>
      </c>
      <c r="C2614" s="614" t="s">
        <v>244</v>
      </c>
      <c r="D2614" s="614" t="s">
        <v>250</v>
      </c>
      <c r="E2614" s="614" t="s">
        <v>4</v>
      </c>
      <c r="F2614" s="615" t="str">
        <f t="shared" si="80"/>
        <v>PESQUISA EM CIÊNCIAS SOCIAIS, HUMANAS E DA VIDA;AFILIADA;GRANDE;PÚBLICA;NÃO</v>
      </c>
      <c r="G2614" s="616" t="s">
        <v>1567</v>
      </c>
      <c r="H2614" s="617" t="str">
        <f t="shared" si="81"/>
        <v>O CAMPO A.8 NÃO PODE SER PREENCHIDO SE A INFORMAÇÃO DO CAMPO A.7 FOR DIFERENTE DE"EMPRESA BRASILEIRA".</v>
      </c>
    </row>
    <row r="2615" spans="1:8" ht="12" x14ac:dyDescent="0.3">
      <c r="A2615" s="614" t="s">
        <v>25</v>
      </c>
      <c r="B2615" s="614" t="s">
        <v>2451</v>
      </c>
      <c r="C2615" s="614" t="s">
        <v>244</v>
      </c>
      <c r="D2615" s="614" t="s">
        <v>250</v>
      </c>
      <c r="E2615" s="614" t="s">
        <v>2354</v>
      </c>
      <c r="F2615" s="615" t="str">
        <f t="shared" si="80"/>
        <v>PESQUISA EM CIÊNCIAS SOCIAIS, HUMANAS E DA VIDA;AFILIADA;GRANDE;PÚBLICA;</v>
      </c>
      <c r="G2615" s="616" t="s">
        <v>1567</v>
      </c>
      <c r="H2615" s="617" t="str">
        <f t="shared" si="81"/>
        <v>O CAMPO A.8 NÃO PODE SER PREENCHIDO SE A INFORMAÇÃO DO CAMPO A.7 FOR DIFERENTE DE"EMPRESA BRASILEIRA".</v>
      </c>
    </row>
    <row r="2616" spans="1:8" ht="12" x14ac:dyDescent="0.3">
      <c r="A2616" s="614" t="s">
        <v>25</v>
      </c>
      <c r="B2616" s="614" t="s">
        <v>2451</v>
      </c>
      <c r="C2616" s="614" t="s">
        <v>244</v>
      </c>
      <c r="D2616" s="614" t="s">
        <v>251</v>
      </c>
      <c r="E2616" s="614" t="s">
        <v>3</v>
      </c>
      <c r="F2616" s="615" t="str">
        <f t="shared" si="80"/>
        <v>PESQUISA EM CIÊNCIAS SOCIAIS, HUMANAS E DA VIDA;AFILIADA;GRANDE;PRIVADA;SIM</v>
      </c>
      <c r="G2616" s="616" t="s">
        <v>1567</v>
      </c>
      <c r="H2616" s="617" t="str">
        <f t="shared" si="81"/>
        <v>O CAMPO A.8 NÃO PODE SER PREENCHIDO SE A INFORMAÇÃO DO CAMPO A.7 FOR DIFERENTE DE"EMPRESA BRASILEIRA".</v>
      </c>
    </row>
    <row r="2617" spans="1:8" ht="12" x14ac:dyDescent="0.3">
      <c r="A2617" s="614" t="s">
        <v>25</v>
      </c>
      <c r="B2617" s="614" t="s">
        <v>2451</v>
      </c>
      <c r="C2617" s="614" t="s">
        <v>244</v>
      </c>
      <c r="D2617" s="614" t="s">
        <v>251</v>
      </c>
      <c r="E2617" s="614" t="s">
        <v>4</v>
      </c>
      <c r="F2617" s="615" t="str">
        <f t="shared" si="80"/>
        <v>PESQUISA EM CIÊNCIAS SOCIAIS, HUMANAS E DA VIDA;AFILIADA;GRANDE;PRIVADA;NÃO</v>
      </c>
      <c r="G2617" s="616" t="s">
        <v>1567</v>
      </c>
      <c r="H2617" s="617" t="str">
        <f t="shared" si="81"/>
        <v>O CAMPO A.8 NÃO PODE SER PREENCHIDO SE A INFORMAÇÃO DO CAMPO A.7 FOR DIFERENTE DE"EMPRESA BRASILEIRA".</v>
      </c>
    </row>
    <row r="2618" spans="1:8" ht="12" x14ac:dyDescent="0.3">
      <c r="A2618" s="614" t="s">
        <v>25</v>
      </c>
      <c r="B2618" s="614" t="s">
        <v>2451</v>
      </c>
      <c r="C2618" s="614" t="s">
        <v>244</v>
      </c>
      <c r="D2618" s="614" t="s">
        <v>251</v>
      </c>
      <c r="E2618" s="614" t="s">
        <v>2354</v>
      </c>
      <c r="F2618" s="615" t="str">
        <f t="shared" si="80"/>
        <v>PESQUISA EM CIÊNCIAS SOCIAIS, HUMANAS E DA VIDA;AFILIADA;GRANDE;PRIVADA;</v>
      </c>
      <c r="G2618" s="616" t="s">
        <v>1567</v>
      </c>
      <c r="H2618" s="617" t="str">
        <f t="shared" si="81"/>
        <v>O CAMPO A.8 NÃO PODE SER PREENCHIDO SE A INFORMAÇÃO DO CAMPO A.7 FOR DIFERENTE DE"EMPRESA BRASILEIRA".</v>
      </c>
    </row>
    <row r="2619" spans="1:8" ht="12" x14ac:dyDescent="0.3">
      <c r="A2619" s="614" t="s">
        <v>25</v>
      </c>
      <c r="B2619" s="614" t="s">
        <v>2451</v>
      </c>
      <c r="C2619" s="614" t="s">
        <v>244</v>
      </c>
      <c r="D2619" s="614" t="s">
        <v>2354</v>
      </c>
      <c r="E2619" s="614" t="s">
        <v>3</v>
      </c>
      <c r="F2619" s="615" t="str">
        <f t="shared" si="80"/>
        <v>PESQUISA EM CIÊNCIAS SOCIAIS, HUMANAS E DA VIDA;AFILIADA;GRANDE;;SIM</v>
      </c>
      <c r="G2619" s="616" t="s">
        <v>1567</v>
      </c>
      <c r="H2619" s="617" t="str">
        <f t="shared" si="81"/>
        <v>O CAMPO A.8 NÃO PODE SER PREENCHIDO SE A INFORMAÇÃO DO CAMPO A.7 FOR DIFERENTE DE"EMPRESA BRASILEIRA".</v>
      </c>
    </row>
    <row r="2620" spans="1:8" ht="12" x14ac:dyDescent="0.3">
      <c r="A2620" s="614" t="s">
        <v>25</v>
      </c>
      <c r="B2620" s="614" t="s">
        <v>2451</v>
      </c>
      <c r="C2620" s="614" t="s">
        <v>244</v>
      </c>
      <c r="D2620" s="614" t="s">
        <v>2354</v>
      </c>
      <c r="E2620" s="614" t="s">
        <v>4</v>
      </c>
      <c r="F2620" s="615" t="str">
        <f t="shared" si="80"/>
        <v>PESQUISA EM CIÊNCIAS SOCIAIS, HUMANAS E DA VIDA;AFILIADA;GRANDE;;NÃO</v>
      </c>
      <c r="G2620" s="616" t="s">
        <v>1567</v>
      </c>
      <c r="H2620" s="617" t="str">
        <f t="shared" si="81"/>
        <v>O CAMPO A.8 NÃO PODE SER PREENCHIDO SE A INFORMAÇÃO DO CAMPO A.7 FOR DIFERENTE DE"EMPRESA BRASILEIRA".</v>
      </c>
    </row>
    <row r="2621" spans="1:8" ht="12" x14ac:dyDescent="0.3">
      <c r="A2621" s="614" t="s">
        <v>25</v>
      </c>
      <c r="B2621" s="614" t="s">
        <v>2451</v>
      </c>
      <c r="C2621" s="614" t="s">
        <v>244</v>
      </c>
      <c r="D2621" s="614" t="s">
        <v>2354</v>
      </c>
      <c r="E2621" s="614" t="s">
        <v>2354</v>
      </c>
      <c r="F2621" s="615" t="str">
        <f t="shared" si="80"/>
        <v>PESQUISA EM CIÊNCIAS SOCIAIS, HUMANAS E DA VIDA;AFILIADA;GRANDE;;</v>
      </c>
      <c r="G2621" s="616" t="s">
        <v>1567</v>
      </c>
      <c r="H2621" s="617" t="str">
        <f t="shared" si="81"/>
        <v>O CAMPO A.8 NÃO PODE SER PREENCHIDO SE A INFORMAÇÃO DO CAMPO A.7 FOR DIFERENTE DE"EMPRESA BRASILEIRA".</v>
      </c>
    </row>
    <row r="2622" spans="1:8" ht="12" x14ac:dyDescent="0.3">
      <c r="A2622" s="614" t="s">
        <v>25</v>
      </c>
      <c r="B2622" s="614" t="s">
        <v>2451</v>
      </c>
      <c r="C2622" s="614" t="s">
        <v>2354</v>
      </c>
      <c r="D2622" s="614" t="s">
        <v>250</v>
      </c>
      <c r="E2622" s="614" t="s">
        <v>3</v>
      </c>
      <c r="F2622" s="615" t="str">
        <f t="shared" si="80"/>
        <v>PESQUISA EM CIÊNCIAS SOCIAIS, HUMANAS E DA VIDA;AFILIADA;;PÚBLICA;SIM</v>
      </c>
      <c r="G2622" s="616" t="s">
        <v>1567</v>
      </c>
      <c r="H2622" s="617" t="str">
        <f t="shared" si="81"/>
        <v>O CAMPO A.10 NÃO PODE SER PREENCHIDO SE A INFORMAÇÃO DO CAMPO A.7 FOR DIFERENTE DE"INSTITUIÇÃO CREDENCIADA".</v>
      </c>
    </row>
    <row r="2623" spans="1:8" ht="12" x14ac:dyDescent="0.3">
      <c r="A2623" s="614" t="s">
        <v>25</v>
      </c>
      <c r="B2623" s="614" t="s">
        <v>2451</v>
      </c>
      <c r="C2623" s="614" t="s">
        <v>2354</v>
      </c>
      <c r="D2623" s="614" t="s">
        <v>250</v>
      </c>
      <c r="E2623" s="614" t="s">
        <v>4</v>
      </c>
      <c r="F2623" s="615" t="str">
        <f t="shared" si="80"/>
        <v>PESQUISA EM CIÊNCIAS SOCIAIS, HUMANAS E DA VIDA;AFILIADA;;PÚBLICA;NÃO</v>
      </c>
      <c r="G2623" s="616" t="s">
        <v>1567</v>
      </c>
      <c r="H2623" s="617" t="str">
        <f t="shared" si="81"/>
        <v>O CAMPO A.10 NÃO PODE SER PREENCHIDO SE A INFORMAÇÃO DO CAMPO A.7 FOR DIFERENTE DE"INSTITUIÇÃO CREDENCIADA".</v>
      </c>
    </row>
    <row r="2624" spans="1:8" ht="12" x14ac:dyDescent="0.3">
      <c r="A2624" s="614" t="s">
        <v>25</v>
      </c>
      <c r="B2624" s="614" t="s">
        <v>2451</v>
      </c>
      <c r="C2624" s="614" t="s">
        <v>2354</v>
      </c>
      <c r="D2624" s="614" t="s">
        <v>250</v>
      </c>
      <c r="E2624" s="614" t="s">
        <v>2354</v>
      </c>
      <c r="F2624" s="615" t="str">
        <f t="shared" si="80"/>
        <v>PESQUISA EM CIÊNCIAS SOCIAIS, HUMANAS E DA VIDA;AFILIADA;;PÚBLICA;</v>
      </c>
      <c r="G2624" s="616" t="s">
        <v>1567</v>
      </c>
      <c r="H2624" s="617" t="str">
        <f t="shared" si="81"/>
        <v>O CAMPO A.10 NÃO PODE SER PREENCHIDO SE A INFORMAÇÃO DO CAMPO A.7 FOR DIFERENTE DE"INSTITUIÇÃO CREDENCIADA".</v>
      </c>
    </row>
    <row r="2625" spans="1:8" ht="12" x14ac:dyDescent="0.3">
      <c r="A2625" s="614" t="s">
        <v>25</v>
      </c>
      <c r="B2625" s="614" t="s">
        <v>2451</v>
      </c>
      <c r="C2625" s="614" t="s">
        <v>2354</v>
      </c>
      <c r="D2625" s="614" t="s">
        <v>251</v>
      </c>
      <c r="E2625" s="614" t="s">
        <v>3</v>
      </c>
      <c r="F2625" s="615" t="str">
        <f t="shared" si="80"/>
        <v>PESQUISA EM CIÊNCIAS SOCIAIS, HUMANAS E DA VIDA;AFILIADA;;PRIVADA;SIM</v>
      </c>
      <c r="G2625" s="616" t="s">
        <v>1567</v>
      </c>
      <c r="H2625" s="617" t="str">
        <f t="shared" si="81"/>
        <v>O CAMPO A.10 NÃO PODE SER PREENCHIDO SE A INFORMAÇÃO DO CAMPO A.7 FOR DIFERENTE DE"INSTITUIÇÃO CREDENCIADA".</v>
      </c>
    </row>
    <row r="2626" spans="1:8" ht="12" x14ac:dyDescent="0.3">
      <c r="A2626" s="614" t="s">
        <v>25</v>
      </c>
      <c r="B2626" s="614" t="s">
        <v>2451</v>
      </c>
      <c r="C2626" s="614" t="s">
        <v>2354</v>
      </c>
      <c r="D2626" s="614" t="s">
        <v>251</v>
      </c>
      <c r="E2626" s="614" t="s">
        <v>4</v>
      </c>
      <c r="F2626" s="615" t="str">
        <f t="shared" si="80"/>
        <v>PESQUISA EM CIÊNCIAS SOCIAIS, HUMANAS E DA VIDA;AFILIADA;;PRIVADA;NÃO</v>
      </c>
      <c r="G2626" s="616" t="s">
        <v>1567</v>
      </c>
      <c r="H2626" s="617" t="str">
        <f t="shared" si="81"/>
        <v>O CAMPO A.10 NÃO PODE SER PREENCHIDO SE A INFORMAÇÃO DO CAMPO A.7 FOR DIFERENTE DE"INSTITUIÇÃO CREDENCIADA".</v>
      </c>
    </row>
    <row r="2627" spans="1:8" ht="12" x14ac:dyDescent="0.3">
      <c r="A2627" s="614" t="s">
        <v>25</v>
      </c>
      <c r="B2627" s="614" t="s">
        <v>2451</v>
      </c>
      <c r="C2627" s="614" t="s">
        <v>2354</v>
      </c>
      <c r="D2627" s="614" t="s">
        <v>251</v>
      </c>
      <c r="E2627" s="614" t="s">
        <v>2354</v>
      </c>
      <c r="F2627" s="615" t="str">
        <f t="shared" ref="F2627:F2690" si="82">CONCATENATE(A2627,";",B2627,";",C2627,";",D2627,";",E2627)</f>
        <v>PESQUISA EM CIÊNCIAS SOCIAIS, HUMANAS E DA VIDA;AFILIADA;;PRIVADA;</v>
      </c>
      <c r="G2627" s="616" t="s">
        <v>1567</v>
      </c>
      <c r="H2627" s="617" t="str">
        <f t="shared" ref="H2627:H2690" si="83">IF(AND(B2627=$J$7,C2627=""),$K$12,IF(AND(B2627&lt;&gt;$J$7,C2627&lt;&gt;""),$K$13,IF(AND(B2627=$J$5,D2627=""),$K$14,IF(AND(B2627&lt;&gt;$J$5,D2627&lt;&gt;""),$K$15,IF(AND(B2627=$J$5,D2627=$M$6,E2627=""),$K$16,IF(AND(OR(B2627&lt;&gt;$J$5,D2627&lt;&gt;$M$6),E2627&lt;&gt;""),$K$17,IF(G2627="N",$K$18,"")))))))</f>
        <v>O CAMPO A.10 NÃO PODE SER PREENCHIDO SE A INFORMAÇÃO DO CAMPO A.7 FOR DIFERENTE DE"INSTITUIÇÃO CREDENCIADA".</v>
      </c>
    </row>
    <row r="2628" spans="1:8" ht="12" x14ac:dyDescent="0.3">
      <c r="A2628" s="614" t="s">
        <v>25</v>
      </c>
      <c r="B2628" s="614" t="s">
        <v>2451</v>
      </c>
      <c r="C2628" s="614" t="s">
        <v>2354</v>
      </c>
      <c r="D2628" s="614" t="s">
        <v>2354</v>
      </c>
      <c r="E2628" s="614" t="s">
        <v>3</v>
      </c>
      <c r="F2628" s="615" t="str">
        <f t="shared" si="82"/>
        <v>PESQUISA EM CIÊNCIAS SOCIAIS, HUMANAS E DA VIDA;AFILIADA;;;SIM</v>
      </c>
      <c r="G2628" s="616" t="s">
        <v>1567</v>
      </c>
      <c r="H2628" s="617" t="str">
        <f t="shared" si="83"/>
        <v>O CAMPO A.11 NÃO PODE SER PREENCHIDO SE A INFORMAÇÃO DO CAMPO A.7 FOR DIFERENTE DE"INSTITUIÇÃO CREDENCIADA" OU SE A INFIRMAÇÃO DO CAMPO A.10 FOR DIFERENTE DE "PRIVADA".</v>
      </c>
    </row>
    <row r="2629" spans="1:8" ht="12" x14ac:dyDescent="0.3">
      <c r="A2629" s="614" t="s">
        <v>25</v>
      </c>
      <c r="B2629" s="614" t="s">
        <v>2451</v>
      </c>
      <c r="C2629" s="614" t="s">
        <v>2354</v>
      </c>
      <c r="D2629" s="614" t="s">
        <v>2354</v>
      </c>
      <c r="E2629" s="614" t="s">
        <v>4</v>
      </c>
      <c r="F2629" s="615" t="str">
        <f t="shared" si="82"/>
        <v>PESQUISA EM CIÊNCIAS SOCIAIS, HUMANAS E DA VIDA;AFILIADA;;;NÃO</v>
      </c>
      <c r="G2629" s="616" t="s">
        <v>1567</v>
      </c>
      <c r="H2629" s="617" t="str">
        <f t="shared" si="83"/>
        <v>O CAMPO A.11 NÃO PODE SER PREENCHIDO SE A INFORMAÇÃO DO CAMPO A.7 FOR DIFERENTE DE"INSTITUIÇÃO CREDENCIADA" OU SE A INFIRMAÇÃO DO CAMPO A.10 FOR DIFERENTE DE "PRIVADA".</v>
      </c>
    </row>
    <row r="2630" spans="1:8" ht="12" x14ac:dyDescent="0.3">
      <c r="A2630" s="614" t="s">
        <v>25</v>
      </c>
      <c r="B2630" s="614" t="s">
        <v>2451</v>
      </c>
      <c r="C2630" s="614" t="s">
        <v>2354</v>
      </c>
      <c r="D2630" s="614" t="s">
        <v>2354</v>
      </c>
      <c r="E2630" s="614" t="s">
        <v>2354</v>
      </c>
      <c r="F2630" s="615" t="str">
        <f t="shared" si="82"/>
        <v>PESQUISA EM CIÊNCIAS SOCIAIS, HUMANAS E DA VIDA;AFILIADA;;;</v>
      </c>
      <c r="G2630" s="616" t="s">
        <v>1575</v>
      </c>
      <c r="H2630" s="617" t="str">
        <f t="shared" si="83"/>
        <v/>
      </c>
    </row>
    <row r="2631" spans="1:8" ht="12" x14ac:dyDescent="0.3">
      <c r="A2631" s="614" t="s">
        <v>2355</v>
      </c>
      <c r="B2631" s="614" t="s">
        <v>2451</v>
      </c>
      <c r="C2631" s="614" t="s">
        <v>261</v>
      </c>
      <c r="D2631" s="614" t="s">
        <v>250</v>
      </c>
      <c r="E2631" s="614" t="s">
        <v>3</v>
      </c>
      <c r="F2631" s="615" t="str">
        <f t="shared" si="82"/>
        <v>PESQUISA EM TIC;AFILIADA;MICRO OU PEQUENO;PÚBLICA;SIM</v>
      </c>
      <c r="G2631" s="616" t="s">
        <v>1567</v>
      </c>
      <c r="H2631" s="617" t="str">
        <f t="shared" si="83"/>
        <v>O CAMPO A.8 NÃO PODE SER PREENCHIDO SE A INFORMAÇÃO DO CAMPO A.7 FOR DIFERENTE DE"EMPRESA BRASILEIRA".</v>
      </c>
    </row>
    <row r="2632" spans="1:8" ht="12" x14ac:dyDescent="0.3">
      <c r="A2632" s="614" t="s">
        <v>2355</v>
      </c>
      <c r="B2632" s="614" t="s">
        <v>2451</v>
      </c>
      <c r="C2632" s="614" t="s">
        <v>261</v>
      </c>
      <c r="D2632" s="614" t="s">
        <v>250</v>
      </c>
      <c r="E2632" s="614" t="s">
        <v>4</v>
      </c>
      <c r="F2632" s="615" t="str">
        <f t="shared" si="82"/>
        <v>PESQUISA EM TIC;AFILIADA;MICRO OU PEQUENO;PÚBLICA;NÃO</v>
      </c>
      <c r="G2632" s="616" t="s">
        <v>1567</v>
      </c>
      <c r="H2632" s="617" t="str">
        <f t="shared" si="83"/>
        <v>O CAMPO A.8 NÃO PODE SER PREENCHIDO SE A INFORMAÇÃO DO CAMPO A.7 FOR DIFERENTE DE"EMPRESA BRASILEIRA".</v>
      </c>
    </row>
    <row r="2633" spans="1:8" ht="12" x14ac:dyDescent="0.3">
      <c r="A2633" s="614" t="s">
        <v>2355</v>
      </c>
      <c r="B2633" s="614" t="s">
        <v>2451</v>
      </c>
      <c r="C2633" s="614" t="s">
        <v>261</v>
      </c>
      <c r="D2633" s="614" t="s">
        <v>250</v>
      </c>
      <c r="E2633" s="614" t="s">
        <v>2354</v>
      </c>
      <c r="F2633" s="615" t="str">
        <f t="shared" si="82"/>
        <v>PESQUISA EM TIC;AFILIADA;MICRO OU PEQUENO;PÚBLICA;</v>
      </c>
      <c r="G2633" s="616" t="s">
        <v>1567</v>
      </c>
      <c r="H2633" s="617" t="str">
        <f t="shared" si="83"/>
        <v>O CAMPO A.8 NÃO PODE SER PREENCHIDO SE A INFORMAÇÃO DO CAMPO A.7 FOR DIFERENTE DE"EMPRESA BRASILEIRA".</v>
      </c>
    </row>
    <row r="2634" spans="1:8" ht="12" x14ac:dyDescent="0.3">
      <c r="A2634" s="614" t="s">
        <v>2355</v>
      </c>
      <c r="B2634" s="614" t="s">
        <v>2451</v>
      </c>
      <c r="C2634" s="614" t="s">
        <v>261</v>
      </c>
      <c r="D2634" s="614" t="s">
        <v>251</v>
      </c>
      <c r="E2634" s="614" t="s">
        <v>3</v>
      </c>
      <c r="F2634" s="615" t="str">
        <f t="shared" si="82"/>
        <v>PESQUISA EM TIC;AFILIADA;MICRO OU PEQUENO;PRIVADA;SIM</v>
      </c>
      <c r="G2634" s="616" t="s">
        <v>1567</v>
      </c>
      <c r="H2634" s="617" t="str">
        <f t="shared" si="83"/>
        <v>O CAMPO A.8 NÃO PODE SER PREENCHIDO SE A INFORMAÇÃO DO CAMPO A.7 FOR DIFERENTE DE"EMPRESA BRASILEIRA".</v>
      </c>
    </row>
    <row r="2635" spans="1:8" ht="12" x14ac:dyDescent="0.3">
      <c r="A2635" s="614" t="s">
        <v>2355</v>
      </c>
      <c r="B2635" s="614" t="s">
        <v>2451</v>
      </c>
      <c r="C2635" s="614" t="s">
        <v>261</v>
      </c>
      <c r="D2635" s="614" t="s">
        <v>251</v>
      </c>
      <c r="E2635" s="614" t="s">
        <v>4</v>
      </c>
      <c r="F2635" s="615" t="str">
        <f t="shared" si="82"/>
        <v>PESQUISA EM TIC;AFILIADA;MICRO OU PEQUENO;PRIVADA;NÃO</v>
      </c>
      <c r="G2635" s="616" t="s">
        <v>1567</v>
      </c>
      <c r="H2635" s="617" t="str">
        <f t="shared" si="83"/>
        <v>O CAMPO A.8 NÃO PODE SER PREENCHIDO SE A INFORMAÇÃO DO CAMPO A.7 FOR DIFERENTE DE"EMPRESA BRASILEIRA".</v>
      </c>
    </row>
    <row r="2636" spans="1:8" ht="12" x14ac:dyDescent="0.3">
      <c r="A2636" s="614" t="s">
        <v>2355</v>
      </c>
      <c r="B2636" s="614" t="s">
        <v>2451</v>
      </c>
      <c r="C2636" s="614" t="s">
        <v>261</v>
      </c>
      <c r="D2636" s="614" t="s">
        <v>251</v>
      </c>
      <c r="E2636" s="614" t="s">
        <v>2354</v>
      </c>
      <c r="F2636" s="615" t="str">
        <f t="shared" si="82"/>
        <v>PESQUISA EM TIC;AFILIADA;MICRO OU PEQUENO;PRIVADA;</v>
      </c>
      <c r="G2636" s="616" t="s">
        <v>1567</v>
      </c>
      <c r="H2636" s="617" t="str">
        <f t="shared" si="83"/>
        <v>O CAMPO A.8 NÃO PODE SER PREENCHIDO SE A INFORMAÇÃO DO CAMPO A.7 FOR DIFERENTE DE"EMPRESA BRASILEIRA".</v>
      </c>
    </row>
    <row r="2637" spans="1:8" ht="12" x14ac:dyDescent="0.3">
      <c r="A2637" s="614" t="s">
        <v>2355</v>
      </c>
      <c r="B2637" s="614" t="s">
        <v>2451</v>
      </c>
      <c r="C2637" s="614" t="s">
        <v>261</v>
      </c>
      <c r="D2637" s="614" t="s">
        <v>2354</v>
      </c>
      <c r="E2637" s="614" t="s">
        <v>3</v>
      </c>
      <c r="F2637" s="615" t="str">
        <f t="shared" si="82"/>
        <v>PESQUISA EM TIC;AFILIADA;MICRO OU PEQUENO;;SIM</v>
      </c>
      <c r="G2637" s="616" t="s">
        <v>1567</v>
      </c>
      <c r="H2637" s="617" t="str">
        <f t="shared" si="83"/>
        <v>O CAMPO A.8 NÃO PODE SER PREENCHIDO SE A INFORMAÇÃO DO CAMPO A.7 FOR DIFERENTE DE"EMPRESA BRASILEIRA".</v>
      </c>
    </row>
    <row r="2638" spans="1:8" ht="12" x14ac:dyDescent="0.3">
      <c r="A2638" s="614" t="s">
        <v>2355</v>
      </c>
      <c r="B2638" s="614" t="s">
        <v>2451</v>
      </c>
      <c r="C2638" s="614" t="s">
        <v>261</v>
      </c>
      <c r="D2638" s="614" t="s">
        <v>2354</v>
      </c>
      <c r="E2638" s="614" t="s">
        <v>4</v>
      </c>
      <c r="F2638" s="615" t="str">
        <f t="shared" si="82"/>
        <v>PESQUISA EM TIC;AFILIADA;MICRO OU PEQUENO;;NÃO</v>
      </c>
      <c r="G2638" s="616" t="s">
        <v>1567</v>
      </c>
      <c r="H2638" s="617" t="str">
        <f t="shared" si="83"/>
        <v>O CAMPO A.8 NÃO PODE SER PREENCHIDO SE A INFORMAÇÃO DO CAMPO A.7 FOR DIFERENTE DE"EMPRESA BRASILEIRA".</v>
      </c>
    </row>
    <row r="2639" spans="1:8" ht="12" x14ac:dyDescent="0.3">
      <c r="A2639" s="614" t="s">
        <v>2355</v>
      </c>
      <c r="B2639" s="614" t="s">
        <v>2451</v>
      </c>
      <c r="C2639" s="614" t="s">
        <v>261</v>
      </c>
      <c r="D2639" s="614" t="s">
        <v>2354</v>
      </c>
      <c r="E2639" s="614" t="s">
        <v>2354</v>
      </c>
      <c r="F2639" s="615" t="str">
        <f t="shared" si="82"/>
        <v>PESQUISA EM TIC;AFILIADA;MICRO OU PEQUENO;;</v>
      </c>
      <c r="G2639" s="616" t="s">
        <v>1567</v>
      </c>
      <c r="H2639" s="617" t="str">
        <f t="shared" si="83"/>
        <v>O CAMPO A.8 NÃO PODE SER PREENCHIDO SE A INFORMAÇÃO DO CAMPO A.7 FOR DIFERENTE DE"EMPRESA BRASILEIRA".</v>
      </c>
    </row>
    <row r="2640" spans="1:8" ht="12" x14ac:dyDescent="0.3">
      <c r="A2640" s="614" t="s">
        <v>2355</v>
      </c>
      <c r="B2640" s="614" t="s">
        <v>2451</v>
      </c>
      <c r="C2640" s="614" t="s">
        <v>243</v>
      </c>
      <c r="D2640" s="614" t="s">
        <v>250</v>
      </c>
      <c r="E2640" s="614" t="s">
        <v>3</v>
      </c>
      <c r="F2640" s="615" t="str">
        <f t="shared" si="82"/>
        <v>PESQUISA EM TIC;AFILIADA;MÉDIO;PÚBLICA;SIM</v>
      </c>
      <c r="G2640" s="616" t="s">
        <v>1567</v>
      </c>
      <c r="H2640" s="617" t="str">
        <f t="shared" si="83"/>
        <v>O CAMPO A.8 NÃO PODE SER PREENCHIDO SE A INFORMAÇÃO DO CAMPO A.7 FOR DIFERENTE DE"EMPRESA BRASILEIRA".</v>
      </c>
    </row>
    <row r="2641" spans="1:8" ht="12" x14ac:dyDescent="0.3">
      <c r="A2641" s="614" t="s">
        <v>2355</v>
      </c>
      <c r="B2641" s="614" t="s">
        <v>2451</v>
      </c>
      <c r="C2641" s="614" t="s">
        <v>243</v>
      </c>
      <c r="D2641" s="614" t="s">
        <v>250</v>
      </c>
      <c r="E2641" s="614" t="s">
        <v>4</v>
      </c>
      <c r="F2641" s="615" t="str">
        <f t="shared" si="82"/>
        <v>PESQUISA EM TIC;AFILIADA;MÉDIO;PÚBLICA;NÃO</v>
      </c>
      <c r="G2641" s="616" t="s">
        <v>1567</v>
      </c>
      <c r="H2641" s="617" t="str">
        <f t="shared" si="83"/>
        <v>O CAMPO A.8 NÃO PODE SER PREENCHIDO SE A INFORMAÇÃO DO CAMPO A.7 FOR DIFERENTE DE"EMPRESA BRASILEIRA".</v>
      </c>
    </row>
    <row r="2642" spans="1:8" ht="12" x14ac:dyDescent="0.3">
      <c r="A2642" s="614" t="s">
        <v>2355</v>
      </c>
      <c r="B2642" s="614" t="s">
        <v>2451</v>
      </c>
      <c r="C2642" s="614" t="s">
        <v>243</v>
      </c>
      <c r="D2642" s="614" t="s">
        <v>250</v>
      </c>
      <c r="E2642" s="614" t="s">
        <v>2354</v>
      </c>
      <c r="F2642" s="615" t="str">
        <f t="shared" si="82"/>
        <v>PESQUISA EM TIC;AFILIADA;MÉDIO;PÚBLICA;</v>
      </c>
      <c r="G2642" s="616" t="s">
        <v>1567</v>
      </c>
      <c r="H2642" s="617" t="str">
        <f t="shared" si="83"/>
        <v>O CAMPO A.8 NÃO PODE SER PREENCHIDO SE A INFORMAÇÃO DO CAMPO A.7 FOR DIFERENTE DE"EMPRESA BRASILEIRA".</v>
      </c>
    </row>
    <row r="2643" spans="1:8" ht="12" x14ac:dyDescent="0.3">
      <c r="A2643" s="614" t="s">
        <v>2355</v>
      </c>
      <c r="B2643" s="614" t="s">
        <v>2451</v>
      </c>
      <c r="C2643" s="614" t="s">
        <v>243</v>
      </c>
      <c r="D2643" s="614" t="s">
        <v>251</v>
      </c>
      <c r="E2643" s="614" t="s">
        <v>3</v>
      </c>
      <c r="F2643" s="615" t="str">
        <f t="shared" si="82"/>
        <v>PESQUISA EM TIC;AFILIADA;MÉDIO;PRIVADA;SIM</v>
      </c>
      <c r="G2643" s="616" t="s">
        <v>1567</v>
      </c>
      <c r="H2643" s="617" t="str">
        <f t="shared" si="83"/>
        <v>O CAMPO A.8 NÃO PODE SER PREENCHIDO SE A INFORMAÇÃO DO CAMPO A.7 FOR DIFERENTE DE"EMPRESA BRASILEIRA".</v>
      </c>
    </row>
    <row r="2644" spans="1:8" ht="12" x14ac:dyDescent="0.3">
      <c r="A2644" s="614" t="s">
        <v>2355</v>
      </c>
      <c r="B2644" s="614" t="s">
        <v>2451</v>
      </c>
      <c r="C2644" s="614" t="s">
        <v>243</v>
      </c>
      <c r="D2644" s="614" t="s">
        <v>251</v>
      </c>
      <c r="E2644" s="614" t="s">
        <v>4</v>
      </c>
      <c r="F2644" s="615" t="str">
        <f t="shared" si="82"/>
        <v>PESQUISA EM TIC;AFILIADA;MÉDIO;PRIVADA;NÃO</v>
      </c>
      <c r="G2644" s="616" t="s">
        <v>1567</v>
      </c>
      <c r="H2644" s="617" t="str">
        <f t="shared" si="83"/>
        <v>O CAMPO A.8 NÃO PODE SER PREENCHIDO SE A INFORMAÇÃO DO CAMPO A.7 FOR DIFERENTE DE"EMPRESA BRASILEIRA".</v>
      </c>
    </row>
    <row r="2645" spans="1:8" ht="12" x14ac:dyDescent="0.3">
      <c r="A2645" s="614" t="s">
        <v>2355</v>
      </c>
      <c r="B2645" s="614" t="s">
        <v>2451</v>
      </c>
      <c r="C2645" s="614" t="s">
        <v>243</v>
      </c>
      <c r="D2645" s="614" t="s">
        <v>251</v>
      </c>
      <c r="E2645" s="614" t="s">
        <v>2354</v>
      </c>
      <c r="F2645" s="615" t="str">
        <f t="shared" si="82"/>
        <v>PESQUISA EM TIC;AFILIADA;MÉDIO;PRIVADA;</v>
      </c>
      <c r="G2645" s="616" t="s">
        <v>1567</v>
      </c>
      <c r="H2645" s="617" t="str">
        <f t="shared" si="83"/>
        <v>O CAMPO A.8 NÃO PODE SER PREENCHIDO SE A INFORMAÇÃO DO CAMPO A.7 FOR DIFERENTE DE"EMPRESA BRASILEIRA".</v>
      </c>
    </row>
    <row r="2646" spans="1:8" ht="12" x14ac:dyDescent="0.3">
      <c r="A2646" s="614" t="s">
        <v>2355</v>
      </c>
      <c r="B2646" s="614" t="s">
        <v>2451</v>
      </c>
      <c r="C2646" s="614" t="s">
        <v>243</v>
      </c>
      <c r="D2646" s="614" t="s">
        <v>2354</v>
      </c>
      <c r="E2646" s="614" t="s">
        <v>3</v>
      </c>
      <c r="F2646" s="615" t="str">
        <f t="shared" si="82"/>
        <v>PESQUISA EM TIC;AFILIADA;MÉDIO;;SIM</v>
      </c>
      <c r="G2646" s="616" t="s">
        <v>1567</v>
      </c>
      <c r="H2646" s="617" t="str">
        <f t="shared" si="83"/>
        <v>O CAMPO A.8 NÃO PODE SER PREENCHIDO SE A INFORMAÇÃO DO CAMPO A.7 FOR DIFERENTE DE"EMPRESA BRASILEIRA".</v>
      </c>
    </row>
    <row r="2647" spans="1:8" ht="12" x14ac:dyDescent="0.3">
      <c r="A2647" s="614" t="s">
        <v>2355</v>
      </c>
      <c r="B2647" s="614" t="s">
        <v>2451</v>
      </c>
      <c r="C2647" s="614" t="s">
        <v>243</v>
      </c>
      <c r="D2647" s="614" t="s">
        <v>2354</v>
      </c>
      <c r="E2647" s="614" t="s">
        <v>4</v>
      </c>
      <c r="F2647" s="615" t="str">
        <f t="shared" si="82"/>
        <v>PESQUISA EM TIC;AFILIADA;MÉDIO;;NÃO</v>
      </c>
      <c r="G2647" s="616" t="s">
        <v>1567</v>
      </c>
      <c r="H2647" s="617" t="str">
        <f t="shared" si="83"/>
        <v>O CAMPO A.8 NÃO PODE SER PREENCHIDO SE A INFORMAÇÃO DO CAMPO A.7 FOR DIFERENTE DE"EMPRESA BRASILEIRA".</v>
      </c>
    </row>
    <row r="2648" spans="1:8" ht="12" x14ac:dyDescent="0.3">
      <c r="A2648" s="614" t="s">
        <v>2355</v>
      </c>
      <c r="B2648" s="614" t="s">
        <v>2451</v>
      </c>
      <c r="C2648" s="614" t="s">
        <v>243</v>
      </c>
      <c r="D2648" s="614" t="s">
        <v>2354</v>
      </c>
      <c r="E2648" s="614" t="s">
        <v>2354</v>
      </c>
      <c r="F2648" s="615" t="str">
        <f t="shared" si="82"/>
        <v>PESQUISA EM TIC;AFILIADA;MÉDIO;;</v>
      </c>
      <c r="G2648" s="616" t="s">
        <v>1567</v>
      </c>
      <c r="H2648" s="617" t="str">
        <f t="shared" si="83"/>
        <v>O CAMPO A.8 NÃO PODE SER PREENCHIDO SE A INFORMAÇÃO DO CAMPO A.7 FOR DIFERENTE DE"EMPRESA BRASILEIRA".</v>
      </c>
    </row>
    <row r="2649" spans="1:8" ht="12" x14ac:dyDescent="0.3">
      <c r="A2649" s="614" t="s">
        <v>2355</v>
      </c>
      <c r="B2649" s="614" t="s">
        <v>2451</v>
      </c>
      <c r="C2649" s="614" t="s">
        <v>244</v>
      </c>
      <c r="D2649" s="614" t="s">
        <v>250</v>
      </c>
      <c r="E2649" s="614" t="s">
        <v>3</v>
      </c>
      <c r="F2649" s="615" t="str">
        <f t="shared" si="82"/>
        <v>PESQUISA EM TIC;AFILIADA;GRANDE;PÚBLICA;SIM</v>
      </c>
      <c r="G2649" s="616" t="s">
        <v>1567</v>
      </c>
      <c r="H2649" s="617" t="str">
        <f t="shared" si="83"/>
        <v>O CAMPO A.8 NÃO PODE SER PREENCHIDO SE A INFORMAÇÃO DO CAMPO A.7 FOR DIFERENTE DE"EMPRESA BRASILEIRA".</v>
      </c>
    </row>
    <row r="2650" spans="1:8" ht="12" x14ac:dyDescent="0.3">
      <c r="A2650" s="614" t="s">
        <v>2355</v>
      </c>
      <c r="B2650" s="614" t="s">
        <v>2451</v>
      </c>
      <c r="C2650" s="614" t="s">
        <v>244</v>
      </c>
      <c r="D2650" s="614" t="s">
        <v>250</v>
      </c>
      <c r="E2650" s="614" t="s">
        <v>4</v>
      </c>
      <c r="F2650" s="615" t="str">
        <f t="shared" si="82"/>
        <v>PESQUISA EM TIC;AFILIADA;GRANDE;PÚBLICA;NÃO</v>
      </c>
      <c r="G2650" s="616" t="s">
        <v>1567</v>
      </c>
      <c r="H2650" s="617" t="str">
        <f t="shared" si="83"/>
        <v>O CAMPO A.8 NÃO PODE SER PREENCHIDO SE A INFORMAÇÃO DO CAMPO A.7 FOR DIFERENTE DE"EMPRESA BRASILEIRA".</v>
      </c>
    </row>
    <row r="2651" spans="1:8" ht="12" x14ac:dyDescent="0.3">
      <c r="A2651" s="614" t="s">
        <v>2355</v>
      </c>
      <c r="B2651" s="614" t="s">
        <v>2451</v>
      </c>
      <c r="C2651" s="614" t="s">
        <v>244</v>
      </c>
      <c r="D2651" s="614" t="s">
        <v>250</v>
      </c>
      <c r="E2651" s="614" t="s">
        <v>2354</v>
      </c>
      <c r="F2651" s="615" t="str">
        <f t="shared" si="82"/>
        <v>PESQUISA EM TIC;AFILIADA;GRANDE;PÚBLICA;</v>
      </c>
      <c r="G2651" s="616" t="s">
        <v>1567</v>
      </c>
      <c r="H2651" s="617" t="str">
        <f t="shared" si="83"/>
        <v>O CAMPO A.8 NÃO PODE SER PREENCHIDO SE A INFORMAÇÃO DO CAMPO A.7 FOR DIFERENTE DE"EMPRESA BRASILEIRA".</v>
      </c>
    </row>
    <row r="2652" spans="1:8" ht="12" x14ac:dyDescent="0.3">
      <c r="A2652" s="614" t="s">
        <v>2355</v>
      </c>
      <c r="B2652" s="614" t="s">
        <v>2451</v>
      </c>
      <c r="C2652" s="614" t="s">
        <v>244</v>
      </c>
      <c r="D2652" s="614" t="s">
        <v>251</v>
      </c>
      <c r="E2652" s="614" t="s">
        <v>3</v>
      </c>
      <c r="F2652" s="615" t="str">
        <f t="shared" si="82"/>
        <v>PESQUISA EM TIC;AFILIADA;GRANDE;PRIVADA;SIM</v>
      </c>
      <c r="G2652" s="616" t="s">
        <v>1567</v>
      </c>
      <c r="H2652" s="617" t="str">
        <f t="shared" si="83"/>
        <v>O CAMPO A.8 NÃO PODE SER PREENCHIDO SE A INFORMAÇÃO DO CAMPO A.7 FOR DIFERENTE DE"EMPRESA BRASILEIRA".</v>
      </c>
    </row>
    <row r="2653" spans="1:8" ht="12" x14ac:dyDescent="0.3">
      <c r="A2653" s="614" t="s">
        <v>2355</v>
      </c>
      <c r="B2653" s="614" t="s">
        <v>2451</v>
      </c>
      <c r="C2653" s="614" t="s">
        <v>244</v>
      </c>
      <c r="D2653" s="614" t="s">
        <v>251</v>
      </c>
      <c r="E2653" s="614" t="s">
        <v>4</v>
      </c>
      <c r="F2653" s="615" t="str">
        <f t="shared" si="82"/>
        <v>PESQUISA EM TIC;AFILIADA;GRANDE;PRIVADA;NÃO</v>
      </c>
      <c r="G2653" s="616" t="s">
        <v>1567</v>
      </c>
      <c r="H2653" s="617" t="str">
        <f t="shared" si="83"/>
        <v>O CAMPO A.8 NÃO PODE SER PREENCHIDO SE A INFORMAÇÃO DO CAMPO A.7 FOR DIFERENTE DE"EMPRESA BRASILEIRA".</v>
      </c>
    </row>
    <row r="2654" spans="1:8" ht="12" x14ac:dyDescent="0.3">
      <c r="A2654" s="614" t="s">
        <v>2355</v>
      </c>
      <c r="B2654" s="614" t="s">
        <v>2451</v>
      </c>
      <c r="C2654" s="614" t="s">
        <v>244</v>
      </c>
      <c r="D2654" s="614" t="s">
        <v>251</v>
      </c>
      <c r="E2654" s="614" t="s">
        <v>2354</v>
      </c>
      <c r="F2654" s="615" t="str">
        <f t="shared" si="82"/>
        <v>PESQUISA EM TIC;AFILIADA;GRANDE;PRIVADA;</v>
      </c>
      <c r="G2654" s="616" t="s">
        <v>1567</v>
      </c>
      <c r="H2654" s="617" t="str">
        <f t="shared" si="83"/>
        <v>O CAMPO A.8 NÃO PODE SER PREENCHIDO SE A INFORMAÇÃO DO CAMPO A.7 FOR DIFERENTE DE"EMPRESA BRASILEIRA".</v>
      </c>
    </row>
    <row r="2655" spans="1:8" ht="12" x14ac:dyDescent="0.3">
      <c r="A2655" s="614" t="s">
        <v>2355</v>
      </c>
      <c r="B2655" s="614" t="s">
        <v>2451</v>
      </c>
      <c r="C2655" s="614" t="s">
        <v>244</v>
      </c>
      <c r="D2655" s="614" t="s">
        <v>2354</v>
      </c>
      <c r="E2655" s="614" t="s">
        <v>3</v>
      </c>
      <c r="F2655" s="615" t="str">
        <f t="shared" si="82"/>
        <v>PESQUISA EM TIC;AFILIADA;GRANDE;;SIM</v>
      </c>
      <c r="G2655" s="616" t="s">
        <v>1567</v>
      </c>
      <c r="H2655" s="617" t="str">
        <f t="shared" si="83"/>
        <v>O CAMPO A.8 NÃO PODE SER PREENCHIDO SE A INFORMAÇÃO DO CAMPO A.7 FOR DIFERENTE DE"EMPRESA BRASILEIRA".</v>
      </c>
    </row>
    <row r="2656" spans="1:8" ht="12" x14ac:dyDescent="0.3">
      <c r="A2656" s="614" t="s">
        <v>2355</v>
      </c>
      <c r="B2656" s="614" t="s">
        <v>2451</v>
      </c>
      <c r="C2656" s="614" t="s">
        <v>244</v>
      </c>
      <c r="D2656" s="614" t="s">
        <v>2354</v>
      </c>
      <c r="E2656" s="614" t="s">
        <v>4</v>
      </c>
      <c r="F2656" s="615" t="str">
        <f t="shared" si="82"/>
        <v>PESQUISA EM TIC;AFILIADA;GRANDE;;NÃO</v>
      </c>
      <c r="G2656" s="616" t="s">
        <v>1567</v>
      </c>
      <c r="H2656" s="617" t="str">
        <f t="shared" si="83"/>
        <v>O CAMPO A.8 NÃO PODE SER PREENCHIDO SE A INFORMAÇÃO DO CAMPO A.7 FOR DIFERENTE DE"EMPRESA BRASILEIRA".</v>
      </c>
    </row>
    <row r="2657" spans="1:8" ht="12" x14ac:dyDescent="0.3">
      <c r="A2657" s="614" t="s">
        <v>2355</v>
      </c>
      <c r="B2657" s="614" t="s">
        <v>2451</v>
      </c>
      <c r="C2657" s="614" t="s">
        <v>244</v>
      </c>
      <c r="D2657" s="614" t="s">
        <v>2354</v>
      </c>
      <c r="E2657" s="614" t="s">
        <v>2354</v>
      </c>
      <c r="F2657" s="615" t="str">
        <f t="shared" si="82"/>
        <v>PESQUISA EM TIC;AFILIADA;GRANDE;;</v>
      </c>
      <c r="G2657" s="616" t="s">
        <v>1567</v>
      </c>
      <c r="H2657" s="617" t="str">
        <f t="shared" si="83"/>
        <v>O CAMPO A.8 NÃO PODE SER PREENCHIDO SE A INFORMAÇÃO DO CAMPO A.7 FOR DIFERENTE DE"EMPRESA BRASILEIRA".</v>
      </c>
    </row>
    <row r="2658" spans="1:8" ht="12" x14ac:dyDescent="0.3">
      <c r="A2658" s="614" t="s">
        <v>2355</v>
      </c>
      <c r="B2658" s="614" t="s">
        <v>2451</v>
      </c>
      <c r="C2658" s="614" t="s">
        <v>2354</v>
      </c>
      <c r="D2658" s="614" t="s">
        <v>250</v>
      </c>
      <c r="E2658" s="614" t="s">
        <v>3</v>
      </c>
      <c r="F2658" s="615" t="str">
        <f t="shared" si="82"/>
        <v>PESQUISA EM TIC;AFILIADA;;PÚBLICA;SIM</v>
      </c>
      <c r="G2658" s="616" t="s">
        <v>1567</v>
      </c>
      <c r="H2658" s="617" t="str">
        <f t="shared" si="83"/>
        <v>O CAMPO A.10 NÃO PODE SER PREENCHIDO SE A INFORMAÇÃO DO CAMPO A.7 FOR DIFERENTE DE"INSTITUIÇÃO CREDENCIADA".</v>
      </c>
    </row>
    <row r="2659" spans="1:8" ht="12" x14ac:dyDescent="0.3">
      <c r="A2659" s="614" t="s">
        <v>2355</v>
      </c>
      <c r="B2659" s="614" t="s">
        <v>2451</v>
      </c>
      <c r="C2659" s="614" t="s">
        <v>2354</v>
      </c>
      <c r="D2659" s="614" t="s">
        <v>250</v>
      </c>
      <c r="E2659" s="614" t="s">
        <v>4</v>
      </c>
      <c r="F2659" s="615" t="str">
        <f t="shared" si="82"/>
        <v>PESQUISA EM TIC;AFILIADA;;PÚBLICA;NÃO</v>
      </c>
      <c r="G2659" s="616" t="s">
        <v>1567</v>
      </c>
      <c r="H2659" s="617" t="str">
        <f t="shared" si="83"/>
        <v>O CAMPO A.10 NÃO PODE SER PREENCHIDO SE A INFORMAÇÃO DO CAMPO A.7 FOR DIFERENTE DE"INSTITUIÇÃO CREDENCIADA".</v>
      </c>
    </row>
    <row r="2660" spans="1:8" ht="12" x14ac:dyDescent="0.3">
      <c r="A2660" s="614" t="s">
        <v>2355</v>
      </c>
      <c r="B2660" s="614" t="s">
        <v>2451</v>
      </c>
      <c r="C2660" s="614" t="s">
        <v>2354</v>
      </c>
      <c r="D2660" s="614" t="s">
        <v>250</v>
      </c>
      <c r="E2660" s="614" t="s">
        <v>2354</v>
      </c>
      <c r="F2660" s="615" t="str">
        <f t="shared" si="82"/>
        <v>PESQUISA EM TIC;AFILIADA;;PÚBLICA;</v>
      </c>
      <c r="G2660" s="616" t="s">
        <v>1567</v>
      </c>
      <c r="H2660" s="617" t="str">
        <f t="shared" si="83"/>
        <v>O CAMPO A.10 NÃO PODE SER PREENCHIDO SE A INFORMAÇÃO DO CAMPO A.7 FOR DIFERENTE DE"INSTITUIÇÃO CREDENCIADA".</v>
      </c>
    </row>
    <row r="2661" spans="1:8" ht="12" x14ac:dyDescent="0.3">
      <c r="A2661" s="614" t="s">
        <v>2355</v>
      </c>
      <c r="B2661" s="614" t="s">
        <v>2451</v>
      </c>
      <c r="C2661" s="614" t="s">
        <v>2354</v>
      </c>
      <c r="D2661" s="614" t="s">
        <v>251</v>
      </c>
      <c r="E2661" s="614" t="s">
        <v>3</v>
      </c>
      <c r="F2661" s="615" t="str">
        <f t="shared" si="82"/>
        <v>PESQUISA EM TIC;AFILIADA;;PRIVADA;SIM</v>
      </c>
      <c r="G2661" s="616" t="s">
        <v>1567</v>
      </c>
      <c r="H2661" s="617" t="str">
        <f t="shared" si="83"/>
        <v>O CAMPO A.10 NÃO PODE SER PREENCHIDO SE A INFORMAÇÃO DO CAMPO A.7 FOR DIFERENTE DE"INSTITUIÇÃO CREDENCIADA".</v>
      </c>
    </row>
    <row r="2662" spans="1:8" ht="12" x14ac:dyDescent="0.3">
      <c r="A2662" s="614" t="s">
        <v>2355</v>
      </c>
      <c r="B2662" s="614" t="s">
        <v>2451</v>
      </c>
      <c r="C2662" s="614" t="s">
        <v>2354</v>
      </c>
      <c r="D2662" s="614" t="s">
        <v>251</v>
      </c>
      <c r="E2662" s="614" t="s">
        <v>4</v>
      </c>
      <c r="F2662" s="615" t="str">
        <f t="shared" si="82"/>
        <v>PESQUISA EM TIC;AFILIADA;;PRIVADA;NÃO</v>
      </c>
      <c r="G2662" s="616" t="s">
        <v>1567</v>
      </c>
      <c r="H2662" s="617" t="str">
        <f t="shared" si="83"/>
        <v>O CAMPO A.10 NÃO PODE SER PREENCHIDO SE A INFORMAÇÃO DO CAMPO A.7 FOR DIFERENTE DE"INSTITUIÇÃO CREDENCIADA".</v>
      </c>
    </row>
    <row r="2663" spans="1:8" ht="12" x14ac:dyDescent="0.3">
      <c r="A2663" s="614" t="s">
        <v>2355</v>
      </c>
      <c r="B2663" s="614" t="s">
        <v>2451</v>
      </c>
      <c r="C2663" s="614" t="s">
        <v>2354</v>
      </c>
      <c r="D2663" s="614" t="s">
        <v>251</v>
      </c>
      <c r="E2663" s="614" t="s">
        <v>2354</v>
      </c>
      <c r="F2663" s="615" t="str">
        <f t="shared" si="82"/>
        <v>PESQUISA EM TIC;AFILIADA;;PRIVADA;</v>
      </c>
      <c r="G2663" s="616" t="s">
        <v>1567</v>
      </c>
      <c r="H2663" s="617" t="str">
        <f t="shared" si="83"/>
        <v>O CAMPO A.10 NÃO PODE SER PREENCHIDO SE A INFORMAÇÃO DO CAMPO A.7 FOR DIFERENTE DE"INSTITUIÇÃO CREDENCIADA".</v>
      </c>
    </row>
    <row r="2664" spans="1:8" ht="12" x14ac:dyDescent="0.3">
      <c r="A2664" s="614" t="s">
        <v>2355</v>
      </c>
      <c r="B2664" s="614" t="s">
        <v>2451</v>
      </c>
      <c r="C2664" s="614" t="s">
        <v>2354</v>
      </c>
      <c r="D2664" s="614" t="s">
        <v>2354</v>
      </c>
      <c r="E2664" s="614" t="s">
        <v>3</v>
      </c>
      <c r="F2664" s="615" t="str">
        <f t="shared" si="82"/>
        <v>PESQUISA EM TIC;AFILIADA;;;SIM</v>
      </c>
      <c r="G2664" s="616" t="s">
        <v>1567</v>
      </c>
      <c r="H2664" s="617" t="str">
        <f t="shared" si="83"/>
        <v>O CAMPO A.11 NÃO PODE SER PREENCHIDO SE A INFORMAÇÃO DO CAMPO A.7 FOR DIFERENTE DE"INSTITUIÇÃO CREDENCIADA" OU SE A INFIRMAÇÃO DO CAMPO A.10 FOR DIFERENTE DE "PRIVADA".</v>
      </c>
    </row>
    <row r="2665" spans="1:8" ht="12" x14ac:dyDescent="0.3">
      <c r="A2665" s="614" t="s">
        <v>2355</v>
      </c>
      <c r="B2665" s="614" t="s">
        <v>2451</v>
      </c>
      <c r="C2665" s="614" t="s">
        <v>2354</v>
      </c>
      <c r="D2665" s="614" t="s">
        <v>2354</v>
      </c>
      <c r="E2665" s="614" t="s">
        <v>4</v>
      </c>
      <c r="F2665" s="615" t="str">
        <f t="shared" si="82"/>
        <v>PESQUISA EM TIC;AFILIADA;;;NÃO</v>
      </c>
      <c r="G2665" s="616" t="s">
        <v>1567</v>
      </c>
      <c r="H2665" s="617" t="str">
        <f t="shared" si="83"/>
        <v>O CAMPO A.11 NÃO PODE SER PREENCHIDO SE A INFORMAÇÃO DO CAMPO A.7 FOR DIFERENTE DE"INSTITUIÇÃO CREDENCIADA" OU SE A INFIRMAÇÃO DO CAMPO A.10 FOR DIFERENTE DE "PRIVADA".</v>
      </c>
    </row>
    <row r="2666" spans="1:8" ht="12" x14ac:dyDescent="0.3">
      <c r="A2666" s="614" t="s">
        <v>2355</v>
      </c>
      <c r="B2666" s="614" t="s">
        <v>2451</v>
      </c>
      <c r="C2666" s="614" t="s">
        <v>2354</v>
      </c>
      <c r="D2666" s="614" t="s">
        <v>2354</v>
      </c>
      <c r="E2666" s="614" t="s">
        <v>2354</v>
      </c>
      <c r="F2666" s="615" t="str">
        <f t="shared" si="82"/>
        <v>PESQUISA EM TIC;AFILIADA;;;</v>
      </c>
      <c r="G2666" s="616" t="s">
        <v>1575</v>
      </c>
      <c r="H2666" s="617" t="str">
        <f t="shared" si="83"/>
        <v/>
      </c>
    </row>
    <row r="2667" spans="1:8" ht="12" x14ac:dyDescent="0.3">
      <c r="A2667" s="614" t="s">
        <v>306</v>
      </c>
      <c r="B2667" s="614" t="s">
        <v>2451</v>
      </c>
      <c r="C2667" s="614" t="s">
        <v>261</v>
      </c>
      <c r="D2667" s="614" t="s">
        <v>250</v>
      </c>
      <c r="E2667" s="614" t="s">
        <v>3</v>
      </c>
      <c r="F2667" s="615" t="str">
        <f t="shared" si="82"/>
        <v>PROTÓTIPO OU UNIDADE PILOTO;AFILIADA;MICRO OU PEQUENO;PÚBLICA;SIM</v>
      </c>
      <c r="G2667" s="616" t="s">
        <v>1567</v>
      </c>
      <c r="H2667" s="617" t="str">
        <f t="shared" si="83"/>
        <v>O CAMPO A.8 NÃO PODE SER PREENCHIDO SE A INFORMAÇÃO DO CAMPO A.7 FOR DIFERENTE DE"EMPRESA BRASILEIRA".</v>
      </c>
    </row>
    <row r="2668" spans="1:8" ht="12" x14ac:dyDescent="0.3">
      <c r="A2668" s="614" t="s">
        <v>306</v>
      </c>
      <c r="B2668" s="614" t="s">
        <v>2451</v>
      </c>
      <c r="C2668" s="614" t="s">
        <v>261</v>
      </c>
      <c r="D2668" s="614" t="s">
        <v>250</v>
      </c>
      <c r="E2668" s="614" t="s">
        <v>4</v>
      </c>
      <c r="F2668" s="615" t="str">
        <f t="shared" si="82"/>
        <v>PROTÓTIPO OU UNIDADE PILOTO;AFILIADA;MICRO OU PEQUENO;PÚBLICA;NÃO</v>
      </c>
      <c r="G2668" s="616" t="s">
        <v>1567</v>
      </c>
      <c r="H2668" s="617" t="str">
        <f t="shared" si="83"/>
        <v>O CAMPO A.8 NÃO PODE SER PREENCHIDO SE A INFORMAÇÃO DO CAMPO A.7 FOR DIFERENTE DE"EMPRESA BRASILEIRA".</v>
      </c>
    </row>
    <row r="2669" spans="1:8" ht="12" x14ac:dyDescent="0.3">
      <c r="A2669" s="614" t="s">
        <v>306</v>
      </c>
      <c r="B2669" s="614" t="s">
        <v>2451</v>
      </c>
      <c r="C2669" s="614" t="s">
        <v>261</v>
      </c>
      <c r="D2669" s="614" t="s">
        <v>250</v>
      </c>
      <c r="E2669" s="614" t="s">
        <v>2354</v>
      </c>
      <c r="F2669" s="615" t="str">
        <f t="shared" si="82"/>
        <v>PROTÓTIPO OU UNIDADE PILOTO;AFILIADA;MICRO OU PEQUENO;PÚBLICA;</v>
      </c>
      <c r="G2669" s="616" t="s">
        <v>1567</v>
      </c>
      <c r="H2669" s="617" t="str">
        <f t="shared" si="83"/>
        <v>O CAMPO A.8 NÃO PODE SER PREENCHIDO SE A INFORMAÇÃO DO CAMPO A.7 FOR DIFERENTE DE"EMPRESA BRASILEIRA".</v>
      </c>
    </row>
    <row r="2670" spans="1:8" ht="12" x14ac:dyDescent="0.3">
      <c r="A2670" s="614" t="s">
        <v>306</v>
      </c>
      <c r="B2670" s="614" t="s">
        <v>2451</v>
      </c>
      <c r="C2670" s="614" t="s">
        <v>261</v>
      </c>
      <c r="D2670" s="614" t="s">
        <v>251</v>
      </c>
      <c r="E2670" s="614" t="s">
        <v>3</v>
      </c>
      <c r="F2670" s="615" t="str">
        <f t="shared" si="82"/>
        <v>PROTÓTIPO OU UNIDADE PILOTO;AFILIADA;MICRO OU PEQUENO;PRIVADA;SIM</v>
      </c>
      <c r="G2670" s="616" t="s">
        <v>1567</v>
      </c>
      <c r="H2670" s="617" t="str">
        <f t="shared" si="83"/>
        <v>O CAMPO A.8 NÃO PODE SER PREENCHIDO SE A INFORMAÇÃO DO CAMPO A.7 FOR DIFERENTE DE"EMPRESA BRASILEIRA".</v>
      </c>
    </row>
    <row r="2671" spans="1:8" ht="12" x14ac:dyDescent="0.3">
      <c r="A2671" s="614" t="s">
        <v>306</v>
      </c>
      <c r="B2671" s="614" t="s">
        <v>2451</v>
      </c>
      <c r="C2671" s="614" t="s">
        <v>261</v>
      </c>
      <c r="D2671" s="614" t="s">
        <v>251</v>
      </c>
      <c r="E2671" s="614" t="s">
        <v>4</v>
      </c>
      <c r="F2671" s="615" t="str">
        <f t="shared" si="82"/>
        <v>PROTÓTIPO OU UNIDADE PILOTO;AFILIADA;MICRO OU PEQUENO;PRIVADA;NÃO</v>
      </c>
      <c r="G2671" s="616" t="s">
        <v>1567</v>
      </c>
      <c r="H2671" s="617" t="str">
        <f t="shared" si="83"/>
        <v>O CAMPO A.8 NÃO PODE SER PREENCHIDO SE A INFORMAÇÃO DO CAMPO A.7 FOR DIFERENTE DE"EMPRESA BRASILEIRA".</v>
      </c>
    </row>
    <row r="2672" spans="1:8" ht="12" x14ac:dyDescent="0.3">
      <c r="A2672" s="614" t="s">
        <v>306</v>
      </c>
      <c r="B2672" s="614" t="s">
        <v>2451</v>
      </c>
      <c r="C2672" s="614" t="s">
        <v>261</v>
      </c>
      <c r="D2672" s="614" t="s">
        <v>251</v>
      </c>
      <c r="E2672" s="614" t="s">
        <v>2354</v>
      </c>
      <c r="F2672" s="615" t="str">
        <f t="shared" si="82"/>
        <v>PROTÓTIPO OU UNIDADE PILOTO;AFILIADA;MICRO OU PEQUENO;PRIVADA;</v>
      </c>
      <c r="G2672" s="616" t="s">
        <v>1567</v>
      </c>
      <c r="H2672" s="617" t="str">
        <f t="shared" si="83"/>
        <v>O CAMPO A.8 NÃO PODE SER PREENCHIDO SE A INFORMAÇÃO DO CAMPO A.7 FOR DIFERENTE DE"EMPRESA BRASILEIRA".</v>
      </c>
    </row>
    <row r="2673" spans="1:8" ht="12" x14ac:dyDescent="0.3">
      <c r="A2673" s="614" t="s">
        <v>306</v>
      </c>
      <c r="B2673" s="614" t="s">
        <v>2451</v>
      </c>
      <c r="C2673" s="614" t="s">
        <v>261</v>
      </c>
      <c r="D2673" s="614" t="s">
        <v>2354</v>
      </c>
      <c r="E2673" s="614" t="s">
        <v>3</v>
      </c>
      <c r="F2673" s="615" t="str">
        <f t="shared" si="82"/>
        <v>PROTÓTIPO OU UNIDADE PILOTO;AFILIADA;MICRO OU PEQUENO;;SIM</v>
      </c>
      <c r="G2673" s="616" t="s">
        <v>1567</v>
      </c>
      <c r="H2673" s="617" t="str">
        <f t="shared" si="83"/>
        <v>O CAMPO A.8 NÃO PODE SER PREENCHIDO SE A INFORMAÇÃO DO CAMPO A.7 FOR DIFERENTE DE"EMPRESA BRASILEIRA".</v>
      </c>
    </row>
    <row r="2674" spans="1:8" ht="12" x14ac:dyDescent="0.3">
      <c r="A2674" s="614" t="s">
        <v>306</v>
      </c>
      <c r="B2674" s="614" t="s">
        <v>2451</v>
      </c>
      <c r="C2674" s="614" t="s">
        <v>261</v>
      </c>
      <c r="D2674" s="614" t="s">
        <v>2354</v>
      </c>
      <c r="E2674" s="614" t="s">
        <v>4</v>
      </c>
      <c r="F2674" s="615" t="str">
        <f t="shared" si="82"/>
        <v>PROTÓTIPO OU UNIDADE PILOTO;AFILIADA;MICRO OU PEQUENO;;NÃO</v>
      </c>
      <c r="G2674" s="616" t="s">
        <v>1567</v>
      </c>
      <c r="H2674" s="617" t="str">
        <f t="shared" si="83"/>
        <v>O CAMPO A.8 NÃO PODE SER PREENCHIDO SE A INFORMAÇÃO DO CAMPO A.7 FOR DIFERENTE DE"EMPRESA BRASILEIRA".</v>
      </c>
    </row>
    <row r="2675" spans="1:8" ht="12" x14ac:dyDescent="0.3">
      <c r="A2675" s="614" t="s">
        <v>306</v>
      </c>
      <c r="B2675" s="614" t="s">
        <v>2451</v>
      </c>
      <c r="C2675" s="614" t="s">
        <v>261</v>
      </c>
      <c r="D2675" s="614" t="s">
        <v>2354</v>
      </c>
      <c r="E2675" s="614" t="s">
        <v>2354</v>
      </c>
      <c r="F2675" s="615" t="str">
        <f t="shared" si="82"/>
        <v>PROTÓTIPO OU UNIDADE PILOTO;AFILIADA;MICRO OU PEQUENO;;</v>
      </c>
      <c r="G2675" s="616" t="s">
        <v>1567</v>
      </c>
      <c r="H2675" s="617" t="str">
        <f t="shared" si="83"/>
        <v>O CAMPO A.8 NÃO PODE SER PREENCHIDO SE A INFORMAÇÃO DO CAMPO A.7 FOR DIFERENTE DE"EMPRESA BRASILEIRA".</v>
      </c>
    </row>
    <row r="2676" spans="1:8" ht="12" x14ac:dyDescent="0.3">
      <c r="A2676" s="614" t="s">
        <v>306</v>
      </c>
      <c r="B2676" s="614" t="s">
        <v>2451</v>
      </c>
      <c r="C2676" s="614" t="s">
        <v>243</v>
      </c>
      <c r="D2676" s="614" t="s">
        <v>250</v>
      </c>
      <c r="E2676" s="614" t="s">
        <v>3</v>
      </c>
      <c r="F2676" s="615" t="str">
        <f t="shared" si="82"/>
        <v>PROTÓTIPO OU UNIDADE PILOTO;AFILIADA;MÉDIO;PÚBLICA;SIM</v>
      </c>
      <c r="G2676" s="616" t="s">
        <v>1567</v>
      </c>
      <c r="H2676" s="617" t="str">
        <f t="shared" si="83"/>
        <v>O CAMPO A.8 NÃO PODE SER PREENCHIDO SE A INFORMAÇÃO DO CAMPO A.7 FOR DIFERENTE DE"EMPRESA BRASILEIRA".</v>
      </c>
    </row>
    <row r="2677" spans="1:8" ht="12" x14ac:dyDescent="0.3">
      <c r="A2677" s="614" t="s">
        <v>306</v>
      </c>
      <c r="B2677" s="614" t="s">
        <v>2451</v>
      </c>
      <c r="C2677" s="614" t="s">
        <v>243</v>
      </c>
      <c r="D2677" s="614" t="s">
        <v>250</v>
      </c>
      <c r="E2677" s="614" t="s">
        <v>4</v>
      </c>
      <c r="F2677" s="615" t="str">
        <f t="shared" si="82"/>
        <v>PROTÓTIPO OU UNIDADE PILOTO;AFILIADA;MÉDIO;PÚBLICA;NÃO</v>
      </c>
      <c r="G2677" s="616" t="s">
        <v>1567</v>
      </c>
      <c r="H2677" s="617" t="str">
        <f t="shared" si="83"/>
        <v>O CAMPO A.8 NÃO PODE SER PREENCHIDO SE A INFORMAÇÃO DO CAMPO A.7 FOR DIFERENTE DE"EMPRESA BRASILEIRA".</v>
      </c>
    </row>
    <row r="2678" spans="1:8" ht="12" x14ac:dyDescent="0.3">
      <c r="A2678" s="614" t="s">
        <v>306</v>
      </c>
      <c r="B2678" s="614" t="s">
        <v>2451</v>
      </c>
      <c r="C2678" s="614" t="s">
        <v>243</v>
      </c>
      <c r="D2678" s="614" t="s">
        <v>250</v>
      </c>
      <c r="E2678" s="614" t="s">
        <v>2354</v>
      </c>
      <c r="F2678" s="615" t="str">
        <f t="shared" si="82"/>
        <v>PROTÓTIPO OU UNIDADE PILOTO;AFILIADA;MÉDIO;PÚBLICA;</v>
      </c>
      <c r="G2678" s="616" t="s">
        <v>1567</v>
      </c>
      <c r="H2678" s="617" t="str">
        <f t="shared" si="83"/>
        <v>O CAMPO A.8 NÃO PODE SER PREENCHIDO SE A INFORMAÇÃO DO CAMPO A.7 FOR DIFERENTE DE"EMPRESA BRASILEIRA".</v>
      </c>
    </row>
    <row r="2679" spans="1:8" ht="12" x14ac:dyDescent="0.3">
      <c r="A2679" s="614" t="s">
        <v>306</v>
      </c>
      <c r="B2679" s="614" t="s">
        <v>2451</v>
      </c>
      <c r="C2679" s="614" t="s">
        <v>243</v>
      </c>
      <c r="D2679" s="614" t="s">
        <v>251</v>
      </c>
      <c r="E2679" s="614" t="s">
        <v>3</v>
      </c>
      <c r="F2679" s="615" t="str">
        <f t="shared" si="82"/>
        <v>PROTÓTIPO OU UNIDADE PILOTO;AFILIADA;MÉDIO;PRIVADA;SIM</v>
      </c>
      <c r="G2679" s="616" t="s">
        <v>1567</v>
      </c>
      <c r="H2679" s="617" t="str">
        <f t="shared" si="83"/>
        <v>O CAMPO A.8 NÃO PODE SER PREENCHIDO SE A INFORMAÇÃO DO CAMPO A.7 FOR DIFERENTE DE"EMPRESA BRASILEIRA".</v>
      </c>
    </row>
    <row r="2680" spans="1:8" ht="12" x14ac:dyDescent="0.3">
      <c r="A2680" s="614" t="s">
        <v>306</v>
      </c>
      <c r="B2680" s="614" t="s">
        <v>2451</v>
      </c>
      <c r="C2680" s="614" t="s">
        <v>243</v>
      </c>
      <c r="D2680" s="614" t="s">
        <v>251</v>
      </c>
      <c r="E2680" s="614" t="s">
        <v>4</v>
      </c>
      <c r="F2680" s="615" t="str">
        <f t="shared" si="82"/>
        <v>PROTÓTIPO OU UNIDADE PILOTO;AFILIADA;MÉDIO;PRIVADA;NÃO</v>
      </c>
      <c r="G2680" s="616" t="s">
        <v>1567</v>
      </c>
      <c r="H2680" s="617" t="str">
        <f t="shared" si="83"/>
        <v>O CAMPO A.8 NÃO PODE SER PREENCHIDO SE A INFORMAÇÃO DO CAMPO A.7 FOR DIFERENTE DE"EMPRESA BRASILEIRA".</v>
      </c>
    </row>
    <row r="2681" spans="1:8" ht="12" x14ac:dyDescent="0.3">
      <c r="A2681" s="614" t="s">
        <v>306</v>
      </c>
      <c r="B2681" s="614" t="s">
        <v>2451</v>
      </c>
      <c r="C2681" s="614" t="s">
        <v>243</v>
      </c>
      <c r="D2681" s="614" t="s">
        <v>251</v>
      </c>
      <c r="E2681" s="614" t="s">
        <v>2354</v>
      </c>
      <c r="F2681" s="615" t="str">
        <f t="shared" si="82"/>
        <v>PROTÓTIPO OU UNIDADE PILOTO;AFILIADA;MÉDIO;PRIVADA;</v>
      </c>
      <c r="G2681" s="616" t="s">
        <v>1567</v>
      </c>
      <c r="H2681" s="617" t="str">
        <f t="shared" si="83"/>
        <v>O CAMPO A.8 NÃO PODE SER PREENCHIDO SE A INFORMAÇÃO DO CAMPO A.7 FOR DIFERENTE DE"EMPRESA BRASILEIRA".</v>
      </c>
    </row>
    <row r="2682" spans="1:8" ht="12" x14ac:dyDescent="0.3">
      <c r="A2682" s="614" t="s">
        <v>306</v>
      </c>
      <c r="B2682" s="614" t="s">
        <v>2451</v>
      </c>
      <c r="C2682" s="614" t="s">
        <v>243</v>
      </c>
      <c r="D2682" s="614" t="s">
        <v>2354</v>
      </c>
      <c r="E2682" s="614" t="s">
        <v>3</v>
      </c>
      <c r="F2682" s="615" t="str">
        <f t="shared" si="82"/>
        <v>PROTÓTIPO OU UNIDADE PILOTO;AFILIADA;MÉDIO;;SIM</v>
      </c>
      <c r="G2682" s="616" t="s">
        <v>1567</v>
      </c>
      <c r="H2682" s="617" t="str">
        <f t="shared" si="83"/>
        <v>O CAMPO A.8 NÃO PODE SER PREENCHIDO SE A INFORMAÇÃO DO CAMPO A.7 FOR DIFERENTE DE"EMPRESA BRASILEIRA".</v>
      </c>
    </row>
    <row r="2683" spans="1:8" ht="12" x14ac:dyDescent="0.3">
      <c r="A2683" s="614" t="s">
        <v>306</v>
      </c>
      <c r="B2683" s="614" t="s">
        <v>2451</v>
      </c>
      <c r="C2683" s="614" t="s">
        <v>243</v>
      </c>
      <c r="D2683" s="614" t="s">
        <v>2354</v>
      </c>
      <c r="E2683" s="614" t="s">
        <v>4</v>
      </c>
      <c r="F2683" s="615" t="str">
        <f t="shared" si="82"/>
        <v>PROTÓTIPO OU UNIDADE PILOTO;AFILIADA;MÉDIO;;NÃO</v>
      </c>
      <c r="G2683" s="616" t="s">
        <v>1567</v>
      </c>
      <c r="H2683" s="617" t="str">
        <f t="shared" si="83"/>
        <v>O CAMPO A.8 NÃO PODE SER PREENCHIDO SE A INFORMAÇÃO DO CAMPO A.7 FOR DIFERENTE DE"EMPRESA BRASILEIRA".</v>
      </c>
    </row>
    <row r="2684" spans="1:8" ht="12" x14ac:dyDescent="0.3">
      <c r="A2684" s="614" t="s">
        <v>306</v>
      </c>
      <c r="B2684" s="614" t="s">
        <v>2451</v>
      </c>
      <c r="C2684" s="614" t="s">
        <v>243</v>
      </c>
      <c r="D2684" s="614" t="s">
        <v>2354</v>
      </c>
      <c r="E2684" s="614" t="s">
        <v>2354</v>
      </c>
      <c r="F2684" s="615" t="str">
        <f t="shared" si="82"/>
        <v>PROTÓTIPO OU UNIDADE PILOTO;AFILIADA;MÉDIO;;</v>
      </c>
      <c r="G2684" s="616" t="s">
        <v>1567</v>
      </c>
      <c r="H2684" s="617" t="str">
        <f t="shared" si="83"/>
        <v>O CAMPO A.8 NÃO PODE SER PREENCHIDO SE A INFORMAÇÃO DO CAMPO A.7 FOR DIFERENTE DE"EMPRESA BRASILEIRA".</v>
      </c>
    </row>
    <row r="2685" spans="1:8" ht="12" x14ac:dyDescent="0.3">
      <c r="A2685" s="614" t="s">
        <v>306</v>
      </c>
      <c r="B2685" s="614" t="s">
        <v>2451</v>
      </c>
      <c r="C2685" s="614" t="s">
        <v>244</v>
      </c>
      <c r="D2685" s="614" t="s">
        <v>250</v>
      </c>
      <c r="E2685" s="614" t="s">
        <v>3</v>
      </c>
      <c r="F2685" s="615" t="str">
        <f t="shared" si="82"/>
        <v>PROTÓTIPO OU UNIDADE PILOTO;AFILIADA;GRANDE;PÚBLICA;SIM</v>
      </c>
      <c r="G2685" s="616" t="s">
        <v>1567</v>
      </c>
      <c r="H2685" s="617" t="str">
        <f t="shared" si="83"/>
        <v>O CAMPO A.8 NÃO PODE SER PREENCHIDO SE A INFORMAÇÃO DO CAMPO A.7 FOR DIFERENTE DE"EMPRESA BRASILEIRA".</v>
      </c>
    </row>
    <row r="2686" spans="1:8" ht="12" x14ac:dyDescent="0.3">
      <c r="A2686" s="614" t="s">
        <v>306</v>
      </c>
      <c r="B2686" s="614" t="s">
        <v>2451</v>
      </c>
      <c r="C2686" s="614" t="s">
        <v>244</v>
      </c>
      <c r="D2686" s="614" t="s">
        <v>250</v>
      </c>
      <c r="E2686" s="614" t="s">
        <v>4</v>
      </c>
      <c r="F2686" s="615" t="str">
        <f t="shared" si="82"/>
        <v>PROTÓTIPO OU UNIDADE PILOTO;AFILIADA;GRANDE;PÚBLICA;NÃO</v>
      </c>
      <c r="G2686" s="616" t="s">
        <v>1567</v>
      </c>
      <c r="H2686" s="617" t="str">
        <f t="shared" si="83"/>
        <v>O CAMPO A.8 NÃO PODE SER PREENCHIDO SE A INFORMAÇÃO DO CAMPO A.7 FOR DIFERENTE DE"EMPRESA BRASILEIRA".</v>
      </c>
    </row>
    <row r="2687" spans="1:8" ht="12" x14ac:dyDescent="0.3">
      <c r="A2687" s="614" t="s">
        <v>306</v>
      </c>
      <c r="B2687" s="614" t="s">
        <v>2451</v>
      </c>
      <c r="C2687" s="614" t="s">
        <v>244</v>
      </c>
      <c r="D2687" s="614" t="s">
        <v>250</v>
      </c>
      <c r="E2687" s="614" t="s">
        <v>2354</v>
      </c>
      <c r="F2687" s="615" t="str">
        <f t="shared" si="82"/>
        <v>PROTÓTIPO OU UNIDADE PILOTO;AFILIADA;GRANDE;PÚBLICA;</v>
      </c>
      <c r="G2687" s="616" t="s">
        <v>1567</v>
      </c>
      <c r="H2687" s="617" t="str">
        <f t="shared" si="83"/>
        <v>O CAMPO A.8 NÃO PODE SER PREENCHIDO SE A INFORMAÇÃO DO CAMPO A.7 FOR DIFERENTE DE"EMPRESA BRASILEIRA".</v>
      </c>
    </row>
    <row r="2688" spans="1:8" ht="12" x14ac:dyDescent="0.3">
      <c r="A2688" s="614" t="s">
        <v>306</v>
      </c>
      <c r="B2688" s="614" t="s">
        <v>2451</v>
      </c>
      <c r="C2688" s="614" t="s">
        <v>244</v>
      </c>
      <c r="D2688" s="614" t="s">
        <v>251</v>
      </c>
      <c r="E2688" s="614" t="s">
        <v>3</v>
      </c>
      <c r="F2688" s="615" t="str">
        <f t="shared" si="82"/>
        <v>PROTÓTIPO OU UNIDADE PILOTO;AFILIADA;GRANDE;PRIVADA;SIM</v>
      </c>
      <c r="G2688" s="616" t="s">
        <v>1567</v>
      </c>
      <c r="H2688" s="617" t="str">
        <f t="shared" si="83"/>
        <v>O CAMPO A.8 NÃO PODE SER PREENCHIDO SE A INFORMAÇÃO DO CAMPO A.7 FOR DIFERENTE DE"EMPRESA BRASILEIRA".</v>
      </c>
    </row>
    <row r="2689" spans="1:8" ht="12" x14ac:dyDescent="0.3">
      <c r="A2689" s="614" t="s">
        <v>306</v>
      </c>
      <c r="B2689" s="614" t="s">
        <v>2451</v>
      </c>
      <c r="C2689" s="614" t="s">
        <v>244</v>
      </c>
      <c r="D2689" s="614" t="s">
        <v>251</v>
      </c>
      <c r="E2689" s="614" t="s">
        <v>4</v>
      </c>
      <c r="F2689" s="615" t="str">
        <f t="shared" si="82"/>
        <v>PROTÓTIPO OU UNIDADE PILOTO;AFILIADA;GRANDE;PRIVADA;NÃO</v>
      </c>
      <c r="G2689" s="616" t="s">
        <v>1567</v>
      </c>
      <c r="H2689" s="617" t="str">
        <f t="shared" si="83"/>
        <v>O CAMPO A.8 NÃO PODE SER PREENCHIDO SE A INFORMAÇÃO DO CAMPO A.7 FOR DIFERENTE DE"EMPRESA BRASILEIRA".</v>
      </c>
    </row>
    <row r="2690" spans="1:8" ht="12" x14ac:dyDescent="0.3">
      <c r="A2690" s="614" t="s">
        <v>306</v>
      </c>
      <c r="B2690" s="614" t="s">
        <v>2451</v>
      </c>
      <c r="C2690" s="614" t="s">
        <v>244</v>
      </c>
      <c r="D2690" s="614" t="s">
        <v>251</v>
      </c>
      <c r="E2690" s="614" t="s">
        <v>2354</v>
      </c>
      <c r="F2690" s="615" t="str">
        <f t="shared" si="82"/>
        <v>PROTÓTIPO OU UNIDADE PILOTO;AFILIADA;GRANDE;PRIVADA;</v>
      </c>
      <c r="G2690" s="616" t="s">
        <v>1567</v>
      </c>
      <c r="H2690" s="617" t="str">
        <f t="shared" si="83"/>
        <v>O CAMPO A.8 NÃO PODE SER PREENCHIDO SE A INFORMAÇÃO DO CAMPO A.7 FOR DIFERENTE DE"EMPRESA BRASILEIRA".</v>
      </c>
    </row>
    <row r="2691" spans="1:8" ht="12" x14ac:dyDescent="0.3">
      <c r="A2691" s="614" t="s">
        <v>306</v>
      </c>
      <c r="B2691" s="614" t="s">
        <v>2451</v>
      </c>
      <c r="C2691" s="614" t="s">
        <v>244</v>
      </c>
      <c r="D2691" s="614" t="s">
        <v>2354</v>
      </c>
      <c r="E2691" s="614" t="s">
        <v>3</v>
      </c>
      <c r="F2691" s="615" t="str">
        <f t="shared" ref="F2691:F2754" si="84">CONCATENATE(A2691,";",B2691,";",C2691,";",D2691,";",E2691)</f>
        <v>PROTÓTIPO OU UNIDADE PILOTO;AFILIADA;GRANDE;;SIM</v>
      </c>
      <c r="G2691" s="616" t="s">
        <v>1567</v>
      </c>
      <c r="H2691" s="617" t="str">
        <f t="shared" ref="H2691:H2754" si="85">IF(AND(B2691=$J$7,C2691=""),$K$12,IF(AND(B2691&lt;&gt;$J$7,C2691&lt;&gt;""),$K$13,IF(AND(B2691=$J$5,D2691=""),$K$14,IF(AND(B2691&lt;&gt;$J$5,D2691&lt;&gt;""),$K$15,IF(AND(B2691=$J$5,D2691=$M$6,E2691=""),$K$16,IF(AND(OR(B2691&lt;&gt;$J$5,D2691&lt;&gt;$M$6),E2691&lt;&gt;""),$K$17,IF(G2691="N",$K$18,"")))))))</f>
        <v>O CAMPO A.8 NÃO PODE SER PREENCHIDO SE A INFORMAÇÃO DO CAMPO A.7 FOR DIFERENTE DE"EMPRESA BRASILEIRA".</v>
      </c>
    </row>
    <row r="2692" spans="1:8" ht="12" x14ac:dyDescent="0.3">
      <c r="A2692" s="614" t="s">
        <v>306</v>
      </c>
      <c r="B2692" s="614" t="s">
        <v>2451</v>
      </c>
      <c r="C2692" s="614" t="s">
        <v>244</v>
      </c>
      <c r="D2692" s="614" t="s">
        <v>2354</v>
      </c>
      <c r="E2692" s="614" t="s">
        <v>4</v>
      </c>
      <c r="F2692" s="615" t="str">
        <f t="shared" si="84"/>
        <v>PROTÓTIPO OU UNIDADE PILOTO;AFILIADA;GRANDE;;NÃO</v>
      </c>
      <c r="G2692" s="616" t="s">
        <v>1567</v>
      </c>
      <c r="H2692" s="617" t="str">
        <f t="shared" si="85"/>
        <v>O CAMPO A.8 NÃO PODE SER PREENCHIDO SE A INFORMAÇÃO DO CAMPO A.7 FOR DIFERENTE DE"EMPRESA BRASILEIRA".</v>
      </c>
    </row>
    <row r="2693" spans="1:8" ht="12" x14ac:dyDescent="0.3">
      <c r="A2693" s="614" t="s">
        <v>306</v>
      </c>
      <c r="B2693" s="614" t="s">
        <v>2451</v>
      </c>
      <c r="C2693" s="614" t="s">
        <v>244</v>
      </c>
      <c r="D2693" s="614" t="s">
        <v>2354</v>
      </c>
      <c r="E2693" s="614" t="s">
        <v>2354</v>
      </c>
      <c r="F2693" s="615" t="str">
        <f t="shared" si="84"/>
        <v>PROTÓTIPO OU UNIDADE PILOTO;AFILIADA;GRANDE;;</v>
      </c>
      <c r="G2693" s="616" t="s">
        <v>1567</v>
      </c>
      <c r="H2693" s="617" t="str">
        <f t="shared" si="85"/>
        <v>O CAMPO A.8 NÃO PODE SER PREENCHIDO SE A INFORMAÇÃO DO CAMPO A.7 FOR DIFERENTE DE"EMPRESA BRASILEIRA".</v>
      </c>
    </row>
    <row r="2694" spans="1:8" ht="12" x14ac:dyDescent="0.3">
      <c r="A2694" s="614" t="s">
        <v>306</v>
      </c>
      <c r="B2694" s="614" t="s">
        <v>2451</v>
      </c>
      <c r="C2694" s="614" t="s">
        <v>2354</v>
      </c>
      <c r="D2694" s="614" t="s">
        <v>250</v>
      </c>
      <c r="E2694" s="614" t="s">
        <v>3</v>
      </c>
      <c r="F2694" s="615" t="str">
        <f t="shared" si="84"/>
        <v>PROTÓTIPO OU UNIDADE PILOTO;AFILIADA;;PÚBLICA;SIM</v>
      </c>
      <c r="G2694" s="616" t="s">
        <v>1567</v>
      </c>
      <c r="H2694" s="617" t="str">
        <f t="shared" si="85"/>
        <v>O CAMPO A.10 NÃO PODE SER PREENCHIDO SE A INFORMAÇÃO DO CAMPO A.7 FOR DIFERENTE DE"INSTITUIÇÃO CREDENCIADA".</v>
      </c>
    </row>
    <row r="2695" spans="1:8" ht="12" x14ac:dyDescent="0.3">
      <c r="A2695" s="614" t="s">
        <v>306</v>
      </c>
      <c r="B2695" s="614" t="s">
        <v>2451</v>
      </c>
      <c r="C2695" s="614" t="s">
        <v>2354</v>
      </c>
      <c r="D2695" s="614" t="s">
        <v>250</v>
      </c>
      <c r="E2695" s="614" t="s">
        <v>4</v>
      </c>
      <c r="F2695" s="615" t="str">
        <f t="shared" si="84"/>
        <v>PROTÓTIPO OU UNIDADE PILOTO;AFILIADA;;PÚBLICA;NÃO</v>
      </c>
      <c r="G2695" s="616" t="s">
        <v>1567</v>
      </c>
      <c r="H2695" s="617" t="str">
        <f t="shared" si="85"/>
        <v>O CAMPO A.10 NÃO PODE SER PREENCHIDO SE A INFORMAÇÃO DO CAMPO A.7 FOR DIFERENTE DE"INSTITUIÇÃO CREDENCIADA".</v>
      </c>
    </row>
    <row r="2696" spans="1:8" ht="12" x14ac:dyDescent="0.3">
      <c r="A2696" s="614" t="s">
        <v>306</v>
      </c>
      <c r="B2696" s="614" t="s">
        <v>2451</v>
      </c>
      <c r="C2696" s="614" t="s">
        <v>2354</v>
      </c>
      <c r="D2696" s="614" t="s">
        <v>250</v>
      </c>
      <c r="E2696" s="614" t="s">
        <v>2354</v>
      </c>
      <c r="F2696" s="615" t="str">
        <f t="shared" si="84"/>
        <v>PROTÓTIPO OU UNIDADE PILOTO;AFILIADA;;PÚBLICA;</v>
      </c>
      <c r="G2696" s="616" t="s">
        <v>1567</v>
      </c>
      <c r="H2696" s="617" t="str">
        <f t="shared" si="85"/>
        <v>O CAMPO A.10 NÃO PODE SER PREENCHIDO SE A INFORMAÇÃO DO CAMPO A.7 FOR DIFERENTE DE"INSTITUIÇÃO CREDENCIADA".</v>
      </c>
    </row>
    <row r="2697" spans="1:8" ht="12" x14ac:dyDescent="0.3">
      <c r="A2697" s="614" t="s">
        <v>306</v>
      </c>
      <c r="B2697" s="614" t="s">
        <v>2451</v>
      </c>
      <c r="C2697" s="614" t="s">
        <v>2354</v>
      </c>
      <c r="D2697" s="614" t="s">
        <v>251</v>
      </c>
      <c r="E2697" s="614" t="s">
        <v>3</v>
      </c>
      <c r="F2697" s="615" t="str">
        <f t="shared" si="84"/>
        <v>PROTÓTIPO OU UNIDADE PILOTO;AFILIADA;;PRIVADA;SIM</v>
      </c>
      <c r="G2697" s="616" t="s">
        <v>1567</v>
      </c>
      <c r="H2697" s="617" t="str">
        <f t="shared" si="85"/>
        <v>O CAMPO A.10 NÃO PODE SER PREENCHIDO SE A INFORMAÇÃO DO CAMPO A.7 FOR DIFERENTE DE"INSTITUIÇÃO CREDENCIADA".</v>
      </c>
    </row>
    <row r="2698" spans="1:8" ht="12" x14ac:dyDescent="0.3">
      <c r="A2698" s="614" t="s">
        <v>306</v>
      </c>
      <c r="B2698" s="614" t="s">
        <v>2451</v>
      </c>
      <c r="C2698" s="614" t="s">
        <v>2354</v>
      </c>
      <c r="D2698" s="614" t="s">
        <v>251</v>
      </c>
      <c r="E2698" s="614" t="s">
        <v>4</v>
      </c>
      <c r="F2698" s="615" t="str">
        <f t="shared" si="84"/>
        <v>PROTÓTIPO OU UNIDADE PILOTO;AFILIADA;;PRIVADA;NÃO</v>
      </c>
      <c r="G2698" s="616" t="s">
        <v>1567</v>
      </c>
      <c r="H2698" s="617" t="str">
        <f t="shared" si="85"/>
        <v>O CAMPO A.10 NÃO PODE SER PREENCHIDO SE A INFORMAÇÃO DO CAMPO A.7 FOR DIFERENTE DE"INSTITUIÇÃO CREDENCIADA".</v>
      </c>
    </row>
    <row r="2699" spans="1:8" ht="12" x14ac:dyDescent="0.3">
      <c r="A2699" s="614" t="s">
        <v>306</v>
      </c>
      <c r="B2699" s="614" t="s">
        <v>2451</v>
      </c>
      <c r="C2699" s="614" t="s">
        <v>2354</v>
      </c>
      <c r="D2699" s="614" t="s">
        <v>251</v>
      </c>
      <c r="E2699" s="614" t="s">
        <v>2354</v>
      </c>
      <c r="F2699" s="615" t="str">
        <f t="shared" si="84"/>
        <v>PROTÓTIPO OU UNIDADE PILOTO;AFILIADA;;PRIVADA;</v>
      </c>
      <c r="G2699" s="616" t="s">
        <v>1567</v>
      </c>
      <c r="H2699" s="617" t="str">
        <f t="shared" si="85"/>
        <v>O CAMPO A.10 NÃO PODE SER PREENCHIDO SE A INFORMAÇÃO DO CAMPO A.7 FOR DIFERENTE DE"INSTITUIÇÃO CREDENCIADA".</v>
      </c>
    </row>
    <row r="2700" spans="1:8" ht="12" x14ac:dyDescent="0.3">
      <c r="A2700" s="614" t="s">
        <v>306</v>
      </c>
      <c r="B2700" s="614" t="s">
        <v>2451</v>
      </c>
      <c r="C2700" s="614" t="s">
        <v>2354</v>
      </c>
      <c r="D2700" s="614" t="s">
        <v>2354</v>
      </c>
      <c r="E2700" s="614" t="s">
        <v>3</v>
      </c>
      <c r="F2700" s="615" t="str">
        <f t="shared" si="84"/>
        <v>PROTÓTIPO OU UNIDADE PILOTO;AFILIADA;;;SIM</v>
      </c>
      <c r="G2700" s="616" t="s">
        <v>1567</v>
      </c>
      <c r="H2700" s="617" t="str">
        <f t="shared" si="85"/>
        <v>O CAMPO A.11 NÃO PODE SER PREENCHIDO SE A INFORMAÇÃO DO CAMPO A.7 FOR DIFERENTE DE"INSTITUIÇÃO CREDENCIADA" OU SE A INFIRMAÇÃO DO CAMPO A.10 FOR DIFERENTE DE "PRIVADA".</v>
      </c>
    </row>
    <row r="2701" spans="1:8" ht="12" x14ac:dyDescent="0.3">
      <c r="A2701" s="614" t="s">
        <v>306</v>
      </c>
      <c r="B2701" s="614" t="s">
        <v>2451</v>
      </c>
      <c r="C2701" s="614" t="s">
        <v>2354</v>
      </c>
      <c r="D2701" s="614" t="s">
        <v>2354</v>
      </c>
      <c r="E2701" s="614" t="s">
        <v>4</v>
      </c>
      <c r="F2701" s="615" t="str">
        <f t="shared" si="84"/>
        <v>PROTÓTIPO OU UNIDADE PILOTO;AFILIADA;;;NÃO</v>
      </c>
      <c r="G2701" s="616" t="s">
        <v>1567</v>
      </c>
      <c r="H2701" s="617" t="str">
        <f t="shared" si="85"/>
        <v>O CAMPO A.11 NÃO PODE SER PREENCHIDO SE A INFORMAÇÃO DO CAMPO A.7 FOR DIFERENTE DE"INSTITUIÇÃO CREDENCIADA" OU SE A INFIRMAÇÃO DO CAMPO A.10 FOR DIFERENTE DE "PRIVADA".</v>
      </c>
    </row>
    <row r="2702" spans="1:8" ht="12" x14ac:dyDescent="0.3">
      <c r="A2702" s="614" t="s">
        <v>306</v>
      </c>
      <c r="B2702" s="614" t="s">
        <v>2451</v>
      </c>
      <c r="C2702" s="614" t="s">
        <v>2354</v>
      </c>
      <c r="D2702" s="614" t="s">
        <v>2354</v>
      </c>
      <c r="E2702" s="614" t="s">
        <v>2354</v>
      </c>
      <c r="F2702" s="615" t="str">
        <f t="shared" si="84"/>
        <v>PROTÓTIPO OU UNIDADE PILOTO;AFILIADA;;;</v>
      </c>
      <c r="G2702" s="616" t="s">
        <v>1575</v>
      </c>
      <c r="H2702" s="617" t="str">
        <f t="shared" si="85"/>
        <v/>
      </c>
    </row>
    <row r="2703" spans="1:8" ht="12" x14ac:dyDescent="0.3">
      <c r="A2703" s="614" t="s">
        <v>2046</v>
      </c>
      <c r="B2703" s="614" t="s">
        <v>2451</v>
      </c>
      <c r="C2703" s="614" t="s">
        <v>261</v>
      </c>
      <c r="D2703" s="614" t="s">
        <v>250</v>
      </c>
      <c r="E2703" s="614" t="s">
        <v>3</v>
      </c>
      <c r="F2703" s="615" t="str">
        <f t="shared" si="84"/>
        <v>CAPACITAÇÃO TÉCNICA DE FORNECEDORES;AFILIADA;MICRO OU PEQUENO;PÚBLICA;SIM</v>
      </c>
      <c r="G2703" s="616" t="s">
        <v>1567</v>
      </c>
      <c r="H2703" s="617" t="str">
        <f t="shared" si="85"/>
        <v>O CAMPO A.8 NÃO PODE SER PREENCHIDO SE A INFORMAÇÃO DO CAMPO A.7 FOR DIFERENTE DE"EMPRESA BRASILEIRA".</v>
      </c>
    </row>
    <row r="2704" spans="1:8" ht="12" x14ac:dyDescent="0.3">
      <c r="A2704" s="614" t="s">
        <v>2046</v>
      </c>
      <c r="B2704" s="614" t="s">
        <v>2451</v>
      </c>
      <c r="C2704" s="614" t="s">
        <v>261</v>
      </c>
      <c r="D2704" s="614" t="s">
        <v>250</v>
      </c>
      <c r="E2704" s="614" t="s">
        <v>4</v>
      </c>
      <c r="F2704" s="615" t="str">
        <f t="shared" si="84"/>
        <v>CAPACITAÇÃO TÉCNICA DE FORNECEDORES;AFILIADA;MICRO OU PEQUENO;PÚBLICA;NÃO</v>
      </c>
      <c r="G2704" s="616" t="s">
        <v>1567</v>
      </c>
      <c r="H2704" s="617" t="str">
        <f t="shared" si="85"/>
        <v>O CAMPO A.8 NÃO PODE SER PREENCHIDO SE A INFORMAÇÃO DO CAMPO A.7 FOR DIFERENTE DE"EMPRESA BRASILEIRA".</v>
      </c>
    </row>
    <row r="2705" spans="1:8" ht="12" x14ac:dyDescent="0.3">
      <c r="A2705" s="614" t="s">
        <v>2046</v>
      </c>
      <c r="B2705" s="614" t="s">
        <v>2451</v>
      </c>
      <c r="C2705" s="614" t="s">
        <v>261</v>
      </c>
      <c r="D2705" s="614" t="s">
        <v>250</v>
      </c>
      <c r="E2705" s="614" t="s">
        <v>2354</v>
      </c>
      <c r="F2705" s="615" t="str">
        <f t="shared" si="84"/>
        <v>CAPACITAÇÃO TÉCNICA DE FORNECEDORES;AFILIADA;MICRO OU PEQUENO;PÚBLICA;</v>
      </c>
      <c r="G2705" s="616" t="s">
        <v>1567</v>
      </c>
      <c r="H2705" s="617" t="str">
        <f t="shared" si="85"/>
        <v>O CAMPO A.8 NÃO PODE SER PREENCHIDO SE A INFORMAÇÃO DO CAMPO A.7 FOR DIFERENTE DE"EMPRESA BRASILEIRA".</v>
      </c>
    </row>
    <row r="2706" spans="1:8" ht="12" x14ac:dyDescent="0.3">
      <c r="A2706" s="614" t="s">
        <v>2046</v>
      </c>
      <c r="B2706" s="614" t="s">
        <v>2451</v>
      </c>
      <c r="C2706" s="614" t="s">
        <v>261</v>
      </c>
      <c r="D2706" s="614" t="s">
        <v>251</v>
      </c>
      <c r="E2706" s="614" t="s">
        <v>3</v>
      </c>
      <c r="F2706" s="615" t="str">
        <f t="shared" si="84"/>
        <v>CAPACITAÇÃO TÉCNICA DE FORNECEDORES;AFILIADA;MICRO OU PEQUENO;PRIVADA;SIM</v>
      </c>
      <c r="G2706" s="616" t="s">
        <v>1567</v>
      </c>
      <c r="H2706" s="617" t="str">
        <f t="shared" si="85"/>
        <v>O CAMPO A.8 NÃO PODE SER PREENCHIDO SE A INFORMAÇÃO DO CAMPO A.7 FOR DIFERENTE DE"EMPRESA BRASILEIRA".</v>
      </c>
    </row>
    <row r="2707" spans="1:8" ht="12" x14ac:dyDescent="0.3">
      <c r="A2707" s="614" t="s">
        <v>2046</v>
      </c>
      <c r="B2707" s="614" t="s">
        <v>2451</v>
      </c>
      <c r="C2707" s="614" t="s">
        <v>261</v>
      </c>
      <c r="D2707" s="614" t="s">
        <v>251</v>
      </c>
      <c r="E2707" s="614" t="s">
        <v>4</v>
      </c>
      <c r="F2707" s="615" t="str">
        <f t="shared" si="84"/>
        <v>CAPACITAÇÃO TÉCNICA DE FORNECEDORES;AFILIADA;MICRO OU PEQUENO;PRIVADA;NÃO</v>
      </c>
      <c r="G2707" s="616" t="s">
        <v>1567</v>
      </c>
      <c r="H2707" s="617" t="str">
        <f t="shared" si="85"/>
        <v>O CAMPO A.8 NÃO PODE SER PREENCHIDO SE A INFORMAÇÃO DO CAMPO A.7 FOR DIFERENTE DE"EMPRESA BRASILEIRA".</v>
      </c>
    </row>
    <row r="2708" spans="1:8" ht="12" x14ac:dyDescent="0.3">
      <c r="A2708" s="614" t="s">
        <v>2046</v>
      </c>
      <c r="B2708" s="614" t="s">
        <v>2451</v>
      </c>
      <c r="C2708" s="614" t="s">
        <v>261</v>
      </c>
      <c r="D2708" s="614" t="s">
        <v>251</v>
      </c>
      <c r="E2708" s="614" t="s">
        <v>2354</v>
      </c>
      <c r="F2708" s="615" t="str">
        <f t="shared" si="84"/>
        <v>CAPACITAÇÃO TÉCNICA DE FORNECEDORES;AFILIADA;MICRO OU PEQUENO;PRIVADA;</v>
      </c>
      <c r="G2708" s="616" t="s">
        <v>1567</v>
      </c>
      <c r="H2708" s="617" t="str">
        <f t="shared" si="85"/>
        <v>O CAMPO A.8 NÃO PODE SER PREENCHIDO SE A INFORMAÇÃO DO CAMPO A.7 FOR DIFERENTE DE"EMPRESA BRASILEIRA".</v>
      </c>
    </row>
    <row r="2709" spans="1:8" ht="12" x14ac:dyDescent="0.3">
      <c r="A2709" s="614" t="s">
        <v>2046</v>
      </c>
      <c r="B2709" s="614" t="s">
        <v>2451</v>
      </c>
      <c r="C2709" s="614" t="s">
        <v>261</v>
      </c>
      <c r="D2709" s="614" t="s">
        <v>2354</v>
      </c>
      <c r="E2709" s="614" t="s">
        <v>3</v>
      </c>
      <c r="F2709" s="615" t="str">
        <f t="shared" si="84"/>
        <v>CAPACITAÇÃO TÉCNICA DE FORNECEDORES;AFILIADA;MICRO OU PEQUENO;;SIM</v>
      </c>
      <c r="G2709" s="616" t="s">
        <v>1567</v>
      </c>
      <c r="H2709" s="617" t="str">
        <f t="shared" si="85"/>
        <v>O CAMPO A.8 NÃO PODE SER PREENCHIDO SE A INFORMAÇÃO DO CAMPO A.7 FOR DIFERENTE DE"EMPRESA BRASILEIRA".</v>
      </c>
    </row>
    <row r="2710" spans="1:8" ht="12" x14ac:dyDescent="0.3">
      <c r="A2710" s="614" t="s">
        <v>2046</v>
      </c>
      <c r="B2710" s="614" t="s">
        <v>2451</v>
      </c>
      <c r="C2710" s="614" t="s">
        <v>261</v>
      </c>
      <c r="D2710" s="614" t="s">
        <v>2354</v>
      </c>
      <c r="E2710" s="614" t="s">
        <v>4</v>
      </c>
      <c r="F2710" s="615" t="str">
        <f t="shared" si="84"/>
        <v>CAPACITAÇÃO TÉCNICA DE FORNECEDORES;AFILIADA;MICRO OU PEQUENO;;NÃO</v>
      </c>
      <c r="G2710" s="616" t="s">
        <v>1567</v>
      </c>
      <c r="H2710" s="617" t="str">
        <f t="shared" si="85"/>
        <v>O CAMPO A.8 NÃO PODE SER PREENCHIDO SE A INFORMAÇÃO DO CAMPO A.7 FOR DIFERENTE DE"EMPRESA BRASILEIRA".</v>
      </c>
    </row>
    <row r="2711" spans="1:8" ht="12" x14ac:dyDescent="0.3">
      <c r="A2711" s="614" t="s">
        <v>2046</v>
      </c>
      <c r="B2711" s="614" t="s">
        <v>2451</v>
      </c>
      <c r="C2711" s="614" t="s">
        <v>261</v>
      </c>
      <c r="D2711" s="614" t="s">
        <v>2354</v>
      </c>
      <c r="E2711" s="614" t="s">
        <v>2354</v>
      </c>
      <c r="F2711" s="615" t="str">
        <f t="shared" si="84"/>
        <v>CAPACITAÇÃO TÉCNICA DE FORNECEDORES;AFILIADA;MICRO OU PEQUENO;;</v>
      </c>
      <c r="G2711" s="616" t="s">
        <v>1567</v>
      </c>
      <c r="H2711" s="617" t="str">
        <f t="shared" si="85"/>
        <v>O CAMPO A.8 NÃO PODE SER PREENCHIDO SE A INFORMAÇÃO DO CAMPO A.7 FOR DIFERENTE DE"EMPRESA BRASILEIRA".</v>
      </c>
    </row>
    <row r="2712" spans="1:8" ht="12" x14ac:dyDescent="0.3">
      <c r="A2712" s="614" t="s">
        <v>2046</v>
      </c>
      <c r="B2712" s="614" t="s">
        <v>2451</v>
      </c>
      <c r="C2712" s="614" t="s">
        <v>243</v>
      </c>
      <c r="D2712" s="614" t="s">
        <v>250</v>
      </c>
      <c r="E2712" s="614" t="s">
        <v>3</v>
      </c>
      <c r="F2712" s="615" t="str">
        <f t="shared" si="84"/>
        <v>CAPACITAÇÃO TÉCNICA DE FORNECEDORES;AFILIADA;MÉDIO;PÚBLICA;SIM</v>
      </c>
      <c r="G2712" s="616" t="s">
        <v>1567</v>
      </c>
      <c r="H2712" s="617" t="str">
        <f t="shared" si="85"/>
        <v>O CAMPO A.8 NÃO PODE SER PREENCHIDO SE A INFORMAÇÃO DO CAMPO A.7 FOR DIFERENTE DE"EMPRESA BRASILEIRA".</v>
      </c>
    </row>
    <row r="2713" spans="1:8" ht="12" x14ac:dyDescent="0.3">
      <c r="A2713" s="614" t="s">
        <v>2046</v>
      </c>
      <c r="B2713" s="614" t="s">
        <v>2451</v>
      </c>
      <c r="C2713" s="614" t="s">
        <v>243</v>
      </c>
      <c r="D2713" s="614" t="s">
        <v>250</v>
      </c>
      <c r="E2713" s="614" t="s">
        <v>4</v>
      </c>
      <c r="F2713" s="615" t="str">
        <f t="shared" si="84"/>
        <v>CAPACITAÇÃO TÉCNICA DE FORNECEDORES;AFILIADA;MÉDIO;PÚBLICA;NÃO</v>
      </c>
      <c r="G2713" s="616" t="s">
        <v>1567</v>
      </c>
      <c r="H2713" s="617" t="str">
        <f t="shared" si="85"/>
        <v>O CAMPO A.8 NÃO PODE SER PREENCHIDO SE A INFORMAÇÃO DO CAMPO A.7 FOR DIFERENTE DE"EMPRESA BRASILEIRA".</v>
      </c>
    </row>
    <row r="2714" spans="1:8" ht="12" x14ac:dyDescent="0.3">
      <c r="A2714" s="614" t="s">
        <v>2046</v>
      </c>
      <c r="B2714" s="614" t="s">
        <v>2451</v>
      </c>
      <c r="C2714" s="614" t="s">
        <v>243</v>
      </c>
      <c r="D2714" s="614" t="s">
        <v>250</v>
      </c>
      <c r="E2714" s="614" t="s">
        <v>2354</v>
      </c>
      <c r="F2714" s="615" t="str">
        <f t="shared" si="84"/>
        <v>CAPACITAÇÃO TÉCNICA DE FORNECEDORES;AFILIADA;MÉDIO;PÚBLICA;</v>
      </c>
      <c r="G2714" s="616" t="s">
        <v>1567</v>
      </c>
      <c r="H2714" s="617" t="str">
        <f t="shared" si="85"/>
        <v>O CAMPO A.8 NÃO PODE SER PREENCHIDO SE A INFORMAÇÃO DO CAMPO A.7 FOR DIFERENTE DE"EMPRESA BRASILEIRA".</v>
      </c>
    </row>
    <row r="2715" spans="1:8" ht="12" x14ac:dyDescent="0.3">
      <c r="A2715" s="614" t="s">
        <v>2046</v>
      </c>
      <c r="B2715" s="614" t="s">
        <v>2451</v>
      </c>
      <c r="C2715" s="614" t="s">
        <v>243</v>
      </c>
      <c r="D2715" s="614" t="s">
        <v>251</v>
      </c>
      <c r="E2715" s="614" t="s">
        <v>3</v>
      </c>
      <c r="F2715" s="615" t="str">
        <f t="shared" si="84"/>
        <v>CAPACITAÇÃO TÉCNICA DE FORNECEDORES;AFILIADA;MÉDIO;PRIVADA;SIM</v>
      </c>
      <c r="G2715" s="616" t="s">
        <v>1567</v>
      </c>
      <c r="H2715" s="617" t="str">
        <f t="shared" si="85"/>
        <v>O CAMPO A.8 NÃO PODE SER PREENCHIDO SE A INFORMAÇÃO DO CAMPO A.7 FOR DIFERENTE DE"EMPRESA BRASILEIRA".</v>
      </c>
    </row>
    <row r="2716" spans="1:8" ht="12" x14ac:dyDescent="0.3">
      <c r="A2716" s="614" t="s">
        <v>2046</v>
      </c>
      <c r="B2716" s="614" t="s">
        <v>2451</v>
      </c>
      <c r="C2716" s="614" t="s">
        <v>243</v>
      </c>
      <c r="D2716" s="614" t="s">
        <v>251</v>
      </c>
      <c r="E2716" s="614" t="s">
        <v>4</v>
      </c>
      <c r="F2716" s="615" t="str">
        <f t="shared" si="84"/>
        <v>CAPACITAÇÃO TÉCNICA DE FORNECEDORES;AFILIADA;MÉDIO;PRIVADA;NÃO</v>
      </c>
      <c r="G2716" s="616" t="s">
        <v>1567</v>
      </c>
      <c r="H2716" s="617" t="str">
        <f t="shared" si="85"/>
        <v>O CAMPO A.8 NÃO PODE SER PREENCHIDO SE A INFORMAÇÃO DO CAMPO A.7 FOR DIFERENTE DE"EMPRESA BRASILEIRA".</v>
      </c>
    </row>
    <row r="2717" spans="1:8" ht="12" x14ac:dyDescent="0.3">
      <c r="A2717" s="614" t="s">
        <v>2046</v>
      </c>
      <c r="B2717" s="614" t="s">
        <v>2451</v>
      </c>
      <c r="C2717" s="614" t="s">
        <v>243</v>
      </c>
      <c r="D2717" s="614" t="s">
        <v>251</v>
      </c>
      <c r="E2717" s="614" t="s">
        <v>2354</v>
      </c>
      <c r="F2717" s="615" t="str">
        <f t="shared" si="84"/>
        <v>CAPACITAÇÃO TÉCNICA DE FORNECEDORES;AFILIADA;MÉDIO;PRIVADA;</v>
      </c>
      <c r="G2717" s="616" t="s">
        <v>1567</v>
      </c>
      <c r="H2717" s="617" t="str">
        <f t="shared" si="85"/>
        <v>O CAMPO A.8 NÃO PODE SER PREENCHIDO SE A INFORMAÇÃO DO CAMPO A.7 FOR DIFERENTE DE"EMPRESA BRASILEIRA".</v>
      </c>
    </row>
    <row r="2718" spans="1:8" ht="12" x14ac:dyDescent="0.3">
      <c r="A2718" s="614" t="s">
        <v>2046</v>
      </c>
      <c r="B2718" s="614" t="s">
        <v>2451</v>
      </c>
      <c r="C2718" s="614" t="s">
        <v>243</v>
      </c>
      <c r="D2718" s="614" t="s">
        <v>2354</v>
      </c>
      <c r="E2718" s="614" t="s">
        <v>3</v>
      </c>
      <c r="F2718" s="615" t="str">
        <f t="shared" si="84"/>
        <v>CAPACITAÇÃO TÉCNICA DE FORNECEDORES;AFILIADA;MÉDIO;;SIM</v>
      </c>
      <c r="G2718" s="616" t="s">
        <v>1567</v>
      </c>
      <c r="H2718" s="617" t="str">
        <f t="shared" si="85"/>
        <v>O CAMPO A.8 NÃO PODE SER PREENCHIDO SE A INFORMAÇÃO DO CAMPO A.7 FOR DIFERENTE DE"EMPRESA BRASILEIRA".</v>
      </c>
    </row>
    <row r="2719" spans="1:8" ht="12" x14ac:dyDescent="0.3">
      <c r="A2719" s="614" t="s">
        <v>2046</v>
      </c>
      <c r="B2719" s="614" t="s">
        <v>2451</v>
      </c>
      <c r="C2719" s="614" t="s">
        <v>243</v>
      </c>
      <c r="D2719" s="614" t="s">
        <v>2354</v>
      </c>
      <c r="E2719" s="614" t="s">
        <v>4</v>
      </c>
      <c r="F2719" s="615" t="str">
        <f t="shared" si="84"/>
        <v>CAPACITAÇÃO TÉCNICA DE FORNECEDORES;AFILIADA;MÉDIO;;NÃO</v>
      </c>
      <c r="G2719" s="616" t="s">
        <v>1567</v>
      </c>
      <c r="H2719" s="617" t="str">
        <f t="shared" si="85"/>
        <v>O CAMPO A.8 NÃO PODE SER PREENCHIDO SE A INFORMAÇÃO DO CAMPO A.7 FOR DIFERENTE DE"EMPRESA BRASILEIRA".</v>
      </c>
    </row>
    <row r="2720" spans="1:8" ht="12" x14ac:dyDescent="0.3">
      <c r="A2720" s="614" t="s">
        <v>2046</v>
      </c>
      <c r="B2720" s="614" t="s">
        <v>2451</v>
      </c>
      <c r="C2720" s="614" t="s">
        <v>243</v>
      </c>
      <c r="D2720" s="614" t="s">
        <v>2354</v>
      </c>
      <c r="E2720" s="614" t="s">
        <v>2354</v>
      </c>
      <c r="F2720" s="615" t="str">
        <f t="shared" si="84"/>
        <v>CAPACITAÇÃO TÉCNICA DE FORNECEDORES;AFILIADA;MÉDIO;;</v>
      </c>
      <c r="G2720" s="616" t="s">
        <v>1567</v>
      </c>
      <c r="H2720" s="617" t="str">
        <f t="shared" si="85"/>
        <v>O CAMPO A.8 NÃO PODE SER PREENCHIDO SE A INFORMAÇÃO DO CAMPO A.7 FOR DIFERENTE DE"EMPRESA BRASILEIRA".</v>
      </c>
    </row>
    <row r="2721" spans="1:8" ht="12" x14ac:dyDescent="0.3">
      <c r="A2721" s="614" t="s">
        <v>2046</v>
      </c>
      <c r="B2721" s="614" t="s">
        <v>2451</v>
      </c>
      <c r="C2721" s="614" t="s">
        <v>244</v>
      </c>
      <c r="D2721" s="614" t="s">
        <v>250</v>
      </c>
      <c r="E2721" s="614" t="s">
        <v>3</v>
      </c>
      <c r="F2721" s="615" t="str">
        <f t="shared" si="84"/>
        <v>CAPACITAÇÃO TÉCNICA DE FORNECEDORES;AFILIADA;GRANDE;PÚBLICA;SIM</v>
      </c>
      <c r="G2721" s="616" t="s">
        <v>1567</v>
      </c>
      <c r="H2721" s="617" t="str">
        <f t="shared" si="85"/>
        <v>O CAMPO A.8 NÃO PODE SER PREENCHIDO SE A INFORMAÇÃO DO CAMPO A.7 FOR DIFERENTE DE"EMPRESA BRASILEIRA".</v>
      </c>
    </row>
    <row r="2722" spans="1:8" ht="12" x14ac:dyDescent="0.3">
      <c r="A2722" s="614" t="s">
        <v>2046</v>
      </c>
      <c r="B2722" s="614" t="s">
        <v>2451</v>
      </c>
      <c r="C2722" s="614" t="s">
        <v>244</v>
      </c>
      <c r="D2722" s="614" t="s">
        <v>250</v>
      </c>
      <c r="E2722" s="614" t="s">
        <v>4</v>
      </c>
      <c r="F2722" s="615" t="str">
        <f t="shared" si="84"/>
        <v>CAPACITAÇÃO TÉCNICA DE FORNECEDORES;AFILIADA;GRANDE;PÚBLICA;NÃO</v>
      </c>
      <c r="G2722" s="616" t="s">
        <v>1567</v>
      </c>
      <c r="H2722" s="617" t="str">
        <f t="shared" si="85"/>
        <v>O CAMPO A.8 NÃO PODE SER PREENCHIDO SE A INFORMAÇÃO DO CAMPO A.7 FOR DIFERENTE DE"EMPRESA BRASILEIRA".</v>
      </c>
    </row>
    <row r="2723" spans="1:8" ht="12" x14ac:dyDescent="0.3">
      <c r="A2723" s="614" t="s">
        <v>2046</v>
      </c>
      <c r="B2723" s="614" t="s">
        <v>2451</v>
      </c>
      <c r="C2723" s="614" t="s">
        <v>244</v>
      </c>
      <c r="D2723" s="614" t="s">
        <v>250</v>
      </c>
      <c r="E2723" s="614" t="s">
        <v>2354</v>
      </c>
      <c r="F2723" s="615" t="str">
        <f t="shared" si="84"/>
        <v>CAPACITAÇÃO TÉCNICA DE FORNECEDORES;AFILIADA;GRANDE;PÚBLICA;</v>
      </c>
      <c r="G2723" s="616" t="s">
        <v>1567</v>
      </c>
      <c r="H2723" s="617" t="str">
        <f t="shared" si="85"/>
        <v>O CAMPO A.8 NÃO PODE SER PREENCHIDO SE A INFORMAÇÃO DO CAMPO A.7 FOR DIFERENTE DE"EMPRESA BRASILEIRA".</v>
      </c>
    </row>
    <row r="2724" spans="1:8" ht="12" x14ac:dyDescent="0.3">
      <c r="A2724" s="614" t="s">
        <v>2046</v>
      </c>
      <c r="B2724" s="614" t="s">
        <v>2451</v>
      </c>
      <c r="C2724" s="614" t="s">
        <v>244</v>
      </c>
      <c r="D2724" s="614" t="s">
        <v>251</v>
      </c>
      <c r="E2724" s="614" t="s">
        <v>3</v>
      </c>
      <c r="F2724" s="615" t="str">
        <f t="shared" si="84"/>
        <v>CAPACITAÇÃO TÉCNICA DE FORNECEDORES;AFILIADA;GRANDE;PRIVADA;SIM</v>
      </c>
      <c r="G2724" s="616" t="s">
        <v>1567</v>
      </c>
      <c r="H2724" s="617" t="str">
        <f t="shared" si="85"/>
        <v>O CAMPO A.8 NÃO PODE SER PREENCHIDO SE A INFORMAÇÃO DO CAMPO A.7 FOR DIFERENTE DE"EMPRESA BRASILEIRA".</v>
      </c>
    </row>
    <row r="2725" spans="1:8" ht="12" x14ac:dyDescent="0.3">
      <c r="A2725" s="614" t="s">
        <v>2046</v>
      </c>
      <c r="B2725" s="614" t="s">
        <v>2451</v>
      </c>
      <c r="C2725" s="614" t="s">
        <v>244</v>
      </c>
      <c r="D2725" s="614" t="s">
        <v>251</v>
      </c>
      <c r="E2725" s="614" t="s">
        <v>4</v>
      </c>
      <c r="F2725" s="615" t="str">
        <f t="shared" si="84"/>
        <v>CAPACITAÇÃO TÉCNICA DE FORNECEDORES;AFILIADA;GRANDE;PRIVADA;NÃO</v>
      </c>
      <c r="G2725" s="616" t="s">
        <v>1567</v>
      </c>
      <c r="H2725" s="617" t="str">
        <f t="shared" si="85"/>
        <v>O CAMPO A.8 NÃO PODE SER PREENCHIDO SE A INFORMAÇÃO DO CAMPO A.7 FOR DIFERENTE DE"EMPRESA BRASILEIRA".</v>
      </c>
    </row>
    <row r="2726" spans="1:8" ht="12" x14ac:dyDescent="0.3">
      <c r="A2726" s="614" t="s">
        <v>2046</v>
      </c>
      <c r="B2726" s="614" t="s">
        <v>2451</v>
      </c>
      <c r="C2726" s="614" t="s">
        <v>244</v>
      </c>
      <c r="D2726" s="614" t="s">
        <v>251</v>
      </c>
      <c r="E2726" s="614" t="s">
        <v>2354</v>
      </c>
      <c r="F2726" s="615" t="str">
        <f t="shared" si="84"/>
        <v>CAPACITAÇÃO TÉCNICA DE FORNECEDORES;AFILIADA;GRANDE;PRIVADA;</v>
      </c>
      <c r="G2726" s="616" t="s">
        <v>1567</v>
      </c>
      <c r="H2726" s="617" t="str">
        <f t="shared" si="85"/>
        <v>O CAMPO A.8 NÃO PODE SER PREENCHIDO SE A INFORMAÇÃO DO CAMPO A.7 FOR DIFERENTE DE"EMPRESA BRASILEIRA".</v>
      </c>
    </row>
    <row r="2727" spans="1:8" ht="12" x14ac:dyDescent="0.3">
      <c r="A2727" s="614" t="s">
        <v>2046</v>
      </c>
      <c r="B2727" s="614" t="s">
        <v>2451</v>
      </c>
      <c r="C2727" s="614" t="s">
        <v>244</v>
      </c>
      <c r="D2727" s="614" t="s">
        <v>2354</v>
      </c>
      <c r="E2727" s="614" t="s">
        <v>3</v>
      </c>
      <c r="F2727" s="615" t="str">
        <f t="shared" si="84"/>
        <v>CAPACITAÇÃO TÉCNICA DE FORNECEDORES;AFILIADA;GRANDE;;SIM</v>
      </c>
      <c r="G2727" s="616" t="s">
        <v>1567</v>
      </c>
      <c r="H2727" s="617" t="str">
        <f t="shared" si="85"/>
        <v>O CAMPO A.8 NÃO PODE SER PREENCHIDO SE A INFORMAÇÃO DO CAMPO A.7 FOR DIFERENTE DE"EMPRESA BRASILEIRA".</v>
      </c>
    </row>
    <row r="2728" spans="1:8" ht="12" x14ac:dyDescent="0.3">
      <c r="A2728" s="614" t="s">
        <v>2046</v>
      </c>
      <c r="B2728" s="614" t="s">
        <v>2451</v>
      </c>
      <c r="C2728" s="614" t="s">
        <v>244</v>
      </c>
      <c r="D2728" s="614" t="s">
        <v>2354</v>
      </c>
      <c r="E2728" s="614" t="s">
        <v>4</v>
      </c>
      <c r="F2728" s="615" t="str">
        <f t="shared" si="84"/>
        <v>CAPACITAÇÃO TÉCNICA DE FORNECEDORES;AFILIADA;GRANDE;;NÃO</v>
      </c>
      <c r="G2728" s="616" t="s">
        <v>1567</v>
      </c>
      <c r="H2728" s="617" t="str">
        <f t="shared" si="85"/>
        <v>O CAMPO A.8 NÃO PODE SER PREENCHIDO SE A INFORMAÇÃO DO CAMPO A.7 FOR DIFERENTE DE"EMPRESA BRASILEIRA".</v>
      </c>
    </row>
    <row r="2729" spans="1:8" ht="12" x14ac:dyDescent="0.3">
      <c r="A2729" s="614" t="s">
        <v>2046</v>
      </c>
      <c r="B2729" s="614" t="s">
        <v>2451</v>
      </c>
      <c r="C2729" s="614" t="s">
        <v>244</v>
      </c>
      <c r="D2729" s="614" t="s">
        <v>2354</v>
      </c>
      <c r="E2729" s="614" t="s">
        <v>2354</v>
      </c>
      <c r="F2729" s="615" t="str">
        <f t="shared" si="84"/>
        <v>CAPACITAÇÃO TÉCNICA DE FORNECEDORES;AFILIADA;GRANDE;;</v>
      </c>
      <c r="G2729" s="616" t="s">
        <v>1567</v>
      </c>
      <c r="H2729" s="617" t="str">
        <f t="shared" si="85"/>
        <v>O CAMPO A.8 NÃO PODE SER PREENCHIDO SE A INFORMAÇÃO DO CAMPO A.7 FOR DIFERENTE DE"EMPRESA BRASILEIRA".</v>
      </c>
    </row>
    <row r="2730" spans="1:8" ht="12" x14ac:dyDescent="0.3">
      <c r="A2730" s="614" t="s">
        <v>2046</v>
      </c>
      <c r="B2730" s="614" t="s">
        <v>2451</v>
      </c>
      <c r="C2730" s="614" t="s">
        <v>2354</v>
      </c>
      <c r="D2730" s="614" t="s">
        <v>250</v>
      </c>
      <c r="E2730" s="614" t="s">
        <v>3</v>
      </c>
      <c r="F2730" s="615" t="str">
        <f t="shared" si="84"/>
        <v>CAPACITAÇÃO TÉCNICA DE FORNECEDORES;AFILIADA;;PÚBLICA;SIM</v>
      </c>
      <c r="G2730" s="616" t="s">
        <v>1567</v>
      </c>
      <c r="H2730" s="617" t="str">
        <f t="shared" si="85"/>
        <v>O CAMPO A.10 NÃO PODE SER PREENCHIDO SE A INFORMAÇÃO DO CAMPO A.7 FOR DIFERENTE DE"INSTITUIÇÃO CREDENCIADA".</v>
      </c>
    </row>
    <row r="2731" spans="1:8" ht="12" x14ac:dyDescent="0.3">
      <c r="A2731" s="614" t="s">
        <v>2046</v>
      </c>
      <c r="B2731" s="614" t="s">
        <v>2451</v>
      </c>
      <c r="C2731" s="614" t="s">
        <v>2354</v>
      </c>
      <c r="D2731" s="614" t="s">
        <v>250</v>
      </c>
      <c r="E2731" s="614" t="s">
        <v>4</v>
      </c>
      <c r="F2731" s="615" t="str">
        <f t="shared" si="84"/>
        <v>CAPACITAÇÃO TÉCNICA DE FORNECEDORES;AFILIADA;;PÚBLICA;NÃO</v>
      </c>
      <c r="G2731" s="616" t="s">
        <v>1567</v>
      </c>
      <c r="H2731" s="617" t="str">
        <f t="shared" si="85"/>
        <v>O CAMPO A.10 NÃO PODE SER PREENCHIDO SE A INFORMAÇÃO DO CAMPO A.7 FOR DIFERENTE DE"INSTITUIÇÃO CREDENCIADA".</v>
      </c>
    </row>
    <row r="2732" spans="1:8" ht="12" x14ac:dyDescent="0.3">
      <c r="A2732" s="614" t="s">
        <v>2046</v>
      </c>
      <c r="B2732" s="614" t="s">
        <v>2451</v>
      </c>
      <c r="C2732" s="614" t="s">
        <v>2354</v>
      </c>
      <c r="D2732" s="614" t="s">
        <v>250</v>
      </c>
      <c r="E2732" s="614" t="s">
        <v>2354</v>
      </c>
      <c r="F2732" s="615" t="str">
        <f t="shared" si="84"/>
        <v>CAPACITAÇÃO TÉCNICA DE FORNECEDORES;AFILIADA;;PÚBLICA;</v>
      </c>
      <c r="G2732" s="616" t="s">
        <v>1567</v>
      </c>
      <c r="H2732" s="617" t="str">
        <f t="shared" si="85"/>
        <v>O CAMPO A.10 NÃO PODE SER PREENCHIDO SE A INFORMAÇÃO DO CAMPO A.7 FOR DIFERENTE DE"INSTITUIÇÃO CREDENCIADA".</v>
      </c>
    </row>
    <row r="2733" spans="1:8" ht="12" x14ac:dyDescent="0.3">
      <c r="A2733" s="614" t="s">
        <v>2046</v>
      </c>
      <c r="B2733" s="614" t="s">
        <v>2451</v>
      </c>
      <c r="C2733" s="614" t="s">
        <v>2354</v>
      </c>
      <c r="D2733" s="614" t="s">
        <v>251</v>
      </c>
      <c r="E2733" s="614" t="s">
        <v>3</v>
      </c>
      <c r="F2733" s="615" t="str">
        <f t="shared" si="84"/>
        <v>CAPACITAÇÃO TÉCNICA DE FORNECEDORES;AFILIADA;;PRIVADA;SIM</v>
      </c>
      <c r="G2733" s="616" t="s">
        <v>1567</v>
      </c>
      <c r="H2733" s="617" t="str">
        <f t="shared" si="85"/>
        <v>O CAMPO A.10 NÃO PODE SER PREENCHIDO SE A INFORMAÇÃO DO CAMPO A.7 FOR DIFERENTE DE"INSTITUIÇÃO CREDENCIADA".</v>
      </c>
    </row>
    <row r="2734" spans="1:8" ht="12" x14ac:dyDescent="0.3">
      <c r="A2734" s="614" t="s">
        <v>2046</v>
      </c>
      <c r="B2734" s="614" t="s">
        <v>2451</v>
      </c>
      <c r="C2734" s="614" t="s">
        <v>2354</v>
      </c>
      <c r="D2734" s="614" t="s">
        <v>251</v>
      </c>
      <c r="E2734" s="614" t="s">
        <v>4</v>
      </c>
      <c r="F2734" s="615" t="str">
        <f t="shared" si="84"/>
        <v>CAPACITAÇÃO TÉCNICA DE FORNECEDORES;AFILIADA;;PRIVADA;NÃO</v>
      </c>
      <c r="G2734" s="616" t="s">
        <v>1567</v>
      </c>
      <c r="H2734" s="617" t="str">
        <f t="shared" si="85"/>
        <v>O CAMPO A.10 NÃO PODE SER PREENCHIDO SE A INFORMAÇÃO DO CAMPO A.7 FOR DIFERENTE DE"INSTITUIÇÃO CREDENCIADA".</v>
      </c>
    </row>
    <row r="2735" spans="1:8" ht="12" x14ac:dyDescent="0.3">
      <c r="A2735" s="614" t="s">
        <v>2046</v>
      </c>
      <c r="B2735" s="614" t="s">
        <v>2451</v>
      </c>
      <c r="C2735" s="614" t="s">
        <v>2354</v>
      </c>
      <c r="D2735" s="614" t="s">
        <v>251</v>
      </c>
      <c r="E2735" s="614" t="s">
        <v>2354</v>
      </c>
      <c r="F2735" s="615" t="str">
        <f t="shared" si="84"/>
        <v>CAPACITAÇÃO TÉCNICA DE FORNECEDORES;AFILIADA;;PRIVADA;</v>
      </c>
      <c r="G2735" s="616" t="s">
        <v>1567</v>
      </c>
      <c r="H2735" s="617" t="str">
        <f t="shared" si="85"/>
        <v>O CAMPO A.10 NÃO PODE SER PREENCHIDO SE A INFORMAÇÃO DO CAMPO A.7 FOR DIFERENTE DE"INSTITUIÇÃO CREDENCIADA".</v>
      </c>
    </row>
    <row r="2736" spans="1:8" ht="12" x14ac:dyDescent="0.3">
      <c r="A2736" s="614" t="s">
        <v>2046</v>
      </c>
      <c r="B2736" s="614" t="s">
        <v>2451</v>
      </c>
      <c r="C2736" s="614" t="s">
        <v>2354</v>
      </c>
      <c r="D2736" s="614" t="s">
        <v>2354</v>
      </c>
      <c r="E2736" s="614" t="s">
        <v>3</v>
      </c>
      <c r="F2736" s="615" t="str">
        <f t="shared" si="84"/>
        <v>CAPACITAÇÃO TÉCNICA DE FORNECEDORES;AFILIADA;;;SIM</v>
      </c>
      <c r="G2736" s="616" t="s">
        <v>1567</v>
      </c>
      <c r="H2736" s="617" t="str">
        <f t="shared" si="85"/>
        <v>O CAMPO A.11 NÃO PODE SER PREENCHIDO SE A INFORMAÇÃO DO CAMPO A.7 FOR DIFERENTE DE"INSTITUIÇÃO CREDENCIADA" OU SE A INFIRMAÇÃO DO CAMPO A.10 FOR DIFERENTE DE "PRIVADA".</v>
      </c>
    </row>
    <row r="2737" spans="1:8" ht="12" x14ac:dyDescent="0.3">
      <c r="A2737" s="614" t="s">
        <v>2046</v>
      </c>
      <c r="B2737" s="614" t="s">
        <v>2451</v>
      </c>
      <c r="C2737" s="614" t="s">
        <v>2354</v>
      </c>
      <c r="D2737" s="614" t="s">
        <v>2354</v>
      </c>
      <c r="E2737" s="614" t="s">
        <v>4</v>
      </c>
      <c r="F2737" s="615" t="str">
        <f t="shared" si="84"/>
        <v>CAPACITAÇÃO TÉCNICA DE FORNECEDORES;AFILIADA;;;NÃO</v>
      </c>
      <c r="G2737" s="616" t="s">
        <v>1567</v>
      </c>
      <c r="H2737" s="617" t="str">
        <f t="shared" si="85"/>
        <v>O CAMPO A.11 NÃO PODE SER PREENCHIDO SE A INFORMAÇÃO DO CAMPO A.7 FOR DIFERENTE DE"INSTITUIÇÃO CREDENCIADA" OU SE A INFIRMAÇÃO DO CAMPO A.10 FOR DIFERENTE DE "PRIVADA".</v>
      </c>
    </row>
    <row r="2738" spans="1:8" ht="12" x14ac:dyDescent="0.3">
      <c r="A2738" s="614" t="s">
        <v>2046</v>
      </c>
      <c r="B2738" s="614" t="s">
        <v>2451</v>
      </c>
      <c r="C2738" s="614" t="s">
        <v>2354</v>
      </c>
      <c r="D2738" s="614" t="s">
        <v>2354</v>
      </c>
      <c r="E2738" s="614" t="s">
        <v>2354</v>
      </c>
      <c r="F2738" s="615" t="str">
        <f t="shared" si="84"/>
        <v>CAPACITAÇÃO TÉCNICA DE FORNECEDORES;AFILIADA;;;</v>
      </c>
      <c r="G2738" s="616" t="s">
        <v>1575</v>
      </c>
      <c r="H2738" s="617" t="str">
        <f t="shared" si="85"/>
        <v/>
      </c>
    </row>
    <row r="2739" spans="1:8" ht="12" x14ac:dyDescent="0.3">
      <c r="A2739" s="614" t="s">
        <v>2043</v>
      </c>
      <c r="B2739" s="614" t="s">
        <v>2451</v>
      </c>
      <c r="C2739" s="614" t="s">
        <v>261</v>
      </c>
      <c r="D2739" s="614" t="s">
        <v>250</v>
      </c>
      <c r="E2739" s="614" t="s">
        <v>3</v>
      </c>
      <c r="F2739" s="615" t="str">
        <f t="shared" si="84"/>
        <v>TIB - QUALIFICAÇÃO DE PRODUTO, PROCESSO OU SERVIÇO;AFILIADA;MICRO OU PEQUENO;PÚBLICA;SIM</v>
      </c>
      <c r="G2739" s="616" t="s">
        <v>1567</v>
      </c>
      <c r="H2739" s="617" t="str">
        <f t="shared" si="85"/>
        <v>O CAMPO A.8 NÃO PODE SER PREENCHIDO SE A INFORMAÇÃO DO CAMPO A.7 FOR DIFERENTE DE"EMPRESA BRASILEIRA".</v>
      </c>
    </row>
    <row r="2740" spans="1:8" ht="12" x14ac:dyDescent="0.3">
      <c r="A2740" s="614" t="s">
        <v>2043</v>
      </c>
      <c r="B2740" s="614" t="s">
        <v>2451</v>
      </c>
      <c r="C2740" s="614" t="s">
        <v>261</v>
      </c>
      <c r="D2740" s="614" t="s">
        <v>250</v>
      </c>
      <c r="E2740" s="614" t="s">
        <v>4</v>
      </c>
      <c r="F2740" s="615" t="str">
        <f t="shared" si="84"/>
        <v>TIB - QUALIFICAÇÃO DE PRODUTO, PROCESSO OU SERVIÇO;AFILIADA;MICRO OU PEQUENO;PÚBLICA;NÃO</v>
      </c>
      <c r="G2740" s="616" t="s">
        <v>1567</v>
      </c>
      <c r="H2740" s="617" t="str">
        <f t="shared" si="85"/>
        <v>O CAMPO A.8 NÃO PODE SER PREENCHIDO SE A INFORMAÇÃO DO CAMPO A.7 FOR DIFERENTE DE"EMPRESA BRASILEIRA".</v>
      </c>
    </row>
    <row r="2741" spans="1:8" ht="12" x14ac:dyDescent="0.3">
      <c r="A2741" s="614" t="s">
        <v>2043</v>
      </c>
      <c r="B2741" s="614" t="s">
        <v>2451</v>
      </c>
      <c r="C2741" s="614" t="s">
        <v>261</v>
      </c>
      <c r="D2741" s="614" t="s">
        <v>250</v>
      </c>
      <c r="E2741" s="614" t="s">
        <v>2354</v>
      </c>
      <c r="F2741" s="615" t="str">
        <f t="shared" si="84"/>
        <v>TIB - QUALIFICAÇÃO DE PRODUTO, PROCESSO OU SERVIÇO;AFILIADA;MICRO OU PEQUENO;PÚBLICA;</v>
      </c>
      <c r="G2741" s="616" t="s">
        <v>1567</v>
      </c>
      <c r="H2741" s="617" t="str">
        <f t="shared" si="85"/>
        <v>O CAMPO A.8 NÃO PODE SER PREENCHIDO SE A INFORMAÇÃO DO CAMPO A.7 FOR DIFERENTE DE"EMPRESA BRASILEIRA".</v>
      </c>
    </row>
    <row r="2742" spans="1:8" ht="12" x14ac:dyDescent="0.3">
      <c r="A2742" s="614" t="s">
        <v>2043</v>
      </c>
      <c r="B2742" s="614" t="s">
        <v>2451</v>
      </c>
      <c r="C2742" s="614" t="s">
        <v>261</v>
      </c>
      <c r="D2742" s="614" t="s">
        <v>251</v>
      </c>
      <c r="E2742" s="614" t="s">
        <v>3</v>
      </c>
      <c r="F2742" s="615" t="str">
        <f t="shared" si="84"/>
        <v>TIB - QUALIFICAÇÃO DE PRODUTO, PROCESSO OU SERVIÇO;AFILIADA;MICRO OU PEQUENO;PRIVADA;SIM</v>
      </c>
      <c r="G2742" s="616" t="s">
        <v>1567</v>
      </c>
      <c r="H2742" s="617" t="str">
        <f t="shared" si="85"/>
        <v>O CAMPO A.8 NÃO PODE SER PREENCHIDO SE A INFORMAÇÃO DO CAMPO A.7 FOR DIFERENTE DE"EMPRESA BRASILEIRA".</v>
      </c>
    </row>
    <row r="2743" spans="1:8" ht="12" x14ac:dyDescent="0.3">
      <c r="A2743" s="614" t="s">
        <v>2043</v>
      </c>
      <c r="B2743" s="614" t="s">
        <v>2451</v>
      </c>
      <c r="C2743" s="614" t="s">
        <v>261</v>
      </c>
      <c r="D2743" s="614" t="s">
        <v>251</v>
      </c>
      <c r="E2743" s="614" t="s">
        <v>4</v>
      </c>
      <c r="F2743" s="615" t="str">
        <f t="shared" si="84"/>
        <v>TIB - QUALIFICAÇÃO DE PRODUTO, PROCESSO OU SERVIÇO;AFILIADA;MICRO OU PEQUENO;PRIVADA;NÃO</v>
      </c>
      <c r="G2743" s="616" t="s">
        <v>1567</v>
      </c>
      <c r="H2743" s="617" t="str">
        <f t="shared" si="85"/>
        <v>O CAMPO A.8 NÃO PODE SER PREENCHIDO SE A INFORMAÇÃO DO CAMPO A.7 FOR DIFERENTE DE"EMPRESA BRASILEIRA".</v>
      </c>
    </row>
    <row r="2744" spans="1:8" ht="12" x14ac:dyDescent="0.3">
      <c r="A2744" s="614" t="s">
        <v>2043</v>
      </c>
      <c r="B2744" s="614" t="s">
        <v>2451</v>
      </c>
      <c r="C2744" s="614" t="s">
        <v>261</v>
      </c>
      <c r="D2744" s="614" t="s">
        <v>251</v>
      </c>
      <c r="E2744" s="614" t="s">
        <v>2354</v>
      </c>
      <c r="F2744" s="615" t="str">
        <f t="shared" si="84"/>
        <v>TIB - QUALIFICAÇÃO DE PRODUTO, PROCESSO OU SERVIÇO;AFILIADA;MICRO OU PEQUENO;PRIVADA;</v>
      </c>
      <c r="G2744" s="616" t="s">
        <v>1567</v>
      </c>
      <c r="H2744" s="617" t="str">
        <f t="shared" si="85"/>
        <v>O CAMPO A.8 NÃO PODE SER PREENCHIDO SE A INFORMAÇÃO DO CAMPO A.7 FOR DIFERENTE DE"EMPRESA BRASILEIRA".</v>
      </c>
    </row>
    <row r="2745" spans="1:8" ht="12" x14ac:dyDescent="0.3">
      <c r="A2745" s="614" t="s">
        <v>2043</v>
      </c>
      <c r="B2745" s="614" t="s">
        <v>2451</v>
      </c>
      <c r="C2745" s="614" t="s">
        <v>261</v>
      </c>
      <c r="D2745" s="614" t="s">
        <v>2354</v>
      </c>
      <c r="E2745" s="614" t="s">
        <v>3</v>
      </c>
      <c r="F2745" s="615" t="str">
        <f t="shared" si="84"/>
        <v>TIB - QUALIFICAÇÃO DE PRODUTO, PROCESSO OU SERVIÇO;AFILIADA;MICRO OU PEQUENO;;SIM</v>
      </c>
      <c r="G2745" s="616" t="s">
        <v>1567</v>
      </c>
      <c r="H2745" s="617" t="str">
        <f t="shared" si="85"/>
        <v>O CAMPO A.8 NÃO PODE SER PREENCHIDO SE A INFORMAÇÃO DO CAMPO A.7 FOR DIFERENTE DE"EMPRESA BRASILEIRA".</v>
      </c>
    </row>
    <row r="2746" spans="1:8" ht="12" x14ac:dyDescent="0.3">
      <c r="A2746" s="614" t="s">
        <v>2043</v>
      </c>
      <c r="B2746" s="614" t="s">
        <v>2451</v>
      </c>
      <c r="C2746" s="614" t="s">
        <v>261</v>
      </c>
      <c r="D2746" s="614" t="s">
        <v>2354</v>
      </c>
      <c r="E2746" s="614" t="s">
        <v>4</v>
      </c>
      <c r="F2746" s="615" t="str">
        <f t="shared" si="84"/>
        <v>TIB - QUALIFICAÇÃO DE PRODUTO, PROCESSO OU SERVIÇO;AFILIADA;MICRO OU PEQUENO;;NÃO</v>
      </c>
      <c r="G2746" s="616" t="s">
        <v>1567</v>
      </c>
      <c r="H2746" s="617" t="str">
        <f t="shared" si="85"/>
        <v>O CAMPO A.8 NÃO PODE SER PREENCHIDO SE A INFORMAÇÃO DO CAMPO A.7 FOR DIFERENTE DE"EMPRESA BRASILEIRA".</v>
      </c>
    </row>
    <row r="2747" spans="1:8" ht="12" x14ac:dyDescent="0.3">
      <c r="A2747" s="614" t="s">
        <v>2043</v>
      </c>
      <c r="B2747" s="614" t="s">
        <v>2451</v>
      </c>
      <c r="C2747" s="614" t="s">
        <v>261</v>
      </c>
      <c r="D2747" s="614" t="s">
        <v>2354</v>
      </c>
      <c r="E2747" s="614" t="s">
        <v>2354</v>
      </c>
      <c r="F2747" s="615" t="str">
        <f t="shared" si="84"/>
        <v>TIB - QUALIFICAÇÃO DE PRODUTO, PROCESSO OU SERVIÇO;AFILIADA;MICRO OU PEQUENO;;</v>
      </c>
      <c r="G2747" s="616" t="s">
        <v>1567</v>
      </c>
      <c r="H2747" s="617" t="str">
        <f t="shared" si="85"/>
        <v>O CAMPO A.8 NÃO PODE SER PREENCHIDO SE A INFORMAÇÃO DO CAMPO A.7 FOR DIFERENTE DE"EMPRESA BRASILEIRA".</v>
      </c>
    </row>
    <row r="2748" spans="1:8" ht="12" x14ac:dyDescent="0.3">
      <c r="A2748" s="614" t="s">
        <v>2043</v>
      </c>
      <c r="B2748" s="614" t="s">
        <v>2451</v>
      </c>
      <c r="C2748" s="614" t="s">
        <v>243</v>
      </c>
      <c r="D2748" s="614" t="s">
        <v>250</v>
      </c>
      <c r="E2748" s="614" t="s">
        <v>3</v>
      </c>
      <c r="F2748" s="615" t="str">
        <f t="shared" si="84"/>
        <v>TIB - QUALIFICAÇÃO DE PRODUTO, PROCESSO OU SERVIÇO;AFILIADA;MÉDIO;PÚBLICA;SIM</v>
      </c>
      <c r="G2748" s="616" t="s">
        <v>1567</v>
      </c>
      <c r="H2748" s="617" t="str">
        <f t="shared" si="85"/>
        <v>O CAMPO A.8 NÃO PODE SER PREENCHIDO SE A INFORMAÇÃO DO CAMPO A.7 FOR DIFERENTE DE"EMPRESA BRASILEIRA".</v>
      </c>
    </row>
    <row r="2749" spans="1:8" ht="12" x14ac:dyDescent="0.3">
      <c r="A2749" s="614" t="s">
        <v>2043</v>
      </c>
      <c r="B2749" s="614" t="s">
        <v>2451</v>
      </c>
      <c r="C2749" s="614" t="s">
        <v>243</v>
      </c>
      <c r="D2749" s="614" t="s">
        <v>250</v>
      </c>
      <c r="E2749" s="614" t="s">
        <v>4</v>
      </c>
      <c r="F2749" s="615" t="str">
        <f t="shared" si="84"/>
        <v>TIB - QUALIFICAÇÃO DE PRODUTO, PROCESSO OU SERVIÇO;AFILIADA;MÉDIO;PÚBLICA;NÃO</v>
      </c>
      <c r="G2749" s="616" t="s">
        <v>1567</v>
      </c>
      <c r="H2749" s="617" t="str">
        <f t="shared" si="85"/>
        <v>O CAMPO A.8 NÃO PODE SER PREENCHIDO SE A INFORMAÇÃO DO CAMPO A.7 FOR DIFERENTE DE"EMPRESA BRASILEIRA".</v>
      </c>
    </row>
    <row r="2750" spans="1:8" ht="12" x14ac:dyDescent="0.3">
      <c r="A2750" s="614" t="s">
        <v>2043</v>
      </c>
      <c r="B2750" s="614" t="s">
        <v>2451</v>
      </c>
      <c r="C2750" s="614" t="s">
        <v>243</v>
      </c>
      <c r="D2750" s="614" t="s">
        <v>250</v>
      </c>
      <c r="E2750" s="614" t="s">
        <v>2354</v>
      </c>
      <c r="F2750" s="615" t="str">
        <f t="shared" si="84"/>
        <v>TIB - QUALIFICAÇÃO DE PRODUTO, PROCESSO OU SERVIÇO;AFILIADA;MÉDIO;PÚBLICA;</v>
      </c>
      <c r="G2750" s="616" t="s">
        <v>1567</v>
      </c>
      <c r="H2750" s="617" t="str">
        <f t="shared" si="85"/>
        <v>O CAMPO A.8 NÃO PODE SER PREENCHIDO SE A INFORMAÇÃO DO CAMPO A.7 FOR DIFERENTE DE"EMPRESA BRASILEIRA".</v>
      </c>
    </row>
    <row r="2751" spans="1:8" ht="12" x14ac:dyDescent="0.3">
      <c r="A2751" s="614" t="s">
        <v>2043</v>
      </c>
      <c r="B2751" s="614" t="s">
        <v>2451</v>
      </c>
      <c r="C2751" s="614" t="s">
        <v>243</v>
      </c>
      <c r="D2751" s="614" t="s">
        <v>251</v>
      </c>
      <c r="E2751" s="614" t="s">
        <v>3</v>
      </c>
      <c r="F2751" s="615" t="str">
        <f t="shared" si="84"/>
        <v>TIB - QUALIFICAÇÃO DE PRODUTO, PROCESSO OU SERVIÇO;AFILIADA;MÉDIO;PRIVADA;SIM</v>
      </c>
      <c r="G2751" s="616" t="s">
        <v>1567</v>
      </c>
      <c r="H2751" s="617" t="str">
        <f t="shared" si="85"/>
        <v>O CAMPO A.8 NÃO PODE SER PREENCHIDO SE A INFORMAÇÃO DO CAMPO A.7 FOR DIFERENTE DE"EMPRESA BRASILEIRA".</v>
      </c>
    </row>
    <row r="2752" spans="1:8" ht="12" x14ac:dyDescent="0.3">
      <c r="A2752" s="614" t="s">
        <v>2043</v>
      </c>
      <c r="B2752" s="614" t="s">
        <v>2451</v>
      </c>
      <c r="C2752" s="614" t="s">
        <v>243</v>
      </c>
      <c r="D2752" s="614" t="s">
        <v>251</v>
      </c>
      <c r="E2752" s="614" t="s">
        <v>4</v>
      </c>
      <c r="F2752" s="615" t="str">
        <f t="shared" si="84"/>
        <v>TIB - QUALIFICAÇÃO DE PRODUTO, PROCESSO OU SERVIÇO;AFILIADA;MÉDIO;PRIVADA;NÃO</v>
      </c>
      <c r="G2752" s="616" t="s">
        <v>1567</v>
      </c>
      <c r="H2752" s="617" t="str">
        <f t="shared" si="85"/>
        <v>O CAMPO A.8 NÃO PODE SER PREENCHIDO SE A INFORMAÇÃO DO CAMPO A.7 FOR DIFERENTE DE"EMPRESA BRASILEIRA".</v>
      </c>
    </row>
    <row r="2753" spans="1:8" ht="12" x14ac:dyDescent="0.3">
      <c r="A2753" s="614" t="s">
        <v>2043</v>
      </c>
      <c r="B2753" s="614" t="s">
        <v>2451</v>
      </c>
      <c r="C2753" s="614" t="s">
        <v>243</v>
      </c>
      <c r="D2753" s="614" t="s">
        <v>251</v>
      </c>
      <c r="E2753" s="614" t="s">
        <v>2354</v>
      </c>
      <c r="F2753" s="615" t="str">
        <f t="shared" si="84"/>
        <v>TIB - QUALIFICAÇÃO DE PRODUTO, PROCESSO OU SERVIÇO;AFILIADA;MÉDIO;PRIVADA;</v>
      </c>
      <c r="G2753" s="616" t="s">
        <v>1567</v>
      </c>
      <c r="H2753" s="617" t="str">
        <f t="shared" si="85"/>
        <v>O CAMPO A.8 NÃO PODE SER PREENCHIDO SE A INFORMAÇÃO DO CAMPO A.7 FOR DIFERENTE DE"EMPRESA BRASILEIRA".</v>
      </c>
    </row>
    <row r="2754" spans="1:8" ht="12" x14ac:dyDescent="0.3">
      <c r="A2754" s="614" t="s">
        <v>2043</v>
      </c>
      <c r="B2754" s="614" t="s">
        <v>2451</v>
      </c>
      <c r="C2754" s="614" t="s">
        <v>243</v>
      </c>
      <c r="D2754" s="614" t="s">
        <v>2354</v>
      </c>
      <c r="E2754" s="614" t="s">
        <v>3</v>
      </c>
      <c r="F2754" s="615" t="str">
        <f t="shared" si="84"/>
        <v>TIB - QUALIFICAÇÃO DE PRODUTO, PROCESSO OU SERVIÇO;AFILIADA;MÉDIO;;SIM</v>
      </c>
      <c r="G2754" s="616" t="s">
        <v>1567</v>
      </c>
      <c r="H2754" s="617" t="str">
        <f t="shared" si="85"/>
        <v>O CAMPO A.8 NÃO PODE SER PREENCHIDO SE A INFORMAÇÃO DO CAMPO A.7 FOR DIFERENTE DE"EMPRESA BRASILEIRA".</v>
      </c>
    </row>
    <row r="2755" spans="1:8" ht="12" x14ac:dyDescent="0.3">
      <c r="A2755" s="614" t="s">
        <v>2043</v>
      </c>
      <c r="B2755" s="614" t="s">
        <v>2451</v>
      </c>
      <c r="C2755" s="614" t="s">
        <v>243</v>
      </c>
      <c r="D2755" s="614" t="s">
        <v>2354</v>
      </c>
      <c r="E2755" s="614" t="s">
        <v>4</v>
      </c>
      <c r="F2755" s="615" t="str">
        <f t="shared" ref="F2755:F2818" si="86">CONCATENATE(A2755,";",B2755,";",C2755,";",D2755,";",E2755)</f>
        <v>TIB - QUALIFICAÇÃO DE PRODUTO, PROCESSO OU SERVIÇO;AFILIADA;MÉDIO;;NÃO</v>
      </c>
      <c r="G2755" s="616" t="s">
        <v>1567</v>
      </c>
      <c r="H2755" s="617" t="str">
        <f t="shared" ref="H2755:H2818" si="87">IF(AND(B2755=$J$7,C2755=""),$K$12,IF(AND(B2755&lt;&gt;$J$7,C2755&lt;&gt;""),$K$13,IF(AND(B2755=$J$5,D2755=""),$K$14,IF(AND(B2755&lt;&gt;$J$5,D2755&lt;&gt;""),$K$15,IF(AND(B2755=$J$5,D2755=$M$6,E2755=""),$K$16,IF(AND(OR(B2755&lt;&gt;$J$5,D2755&lt;&gt;$M$6),E2755&lt;&gt;""),$K$17,IF(G2755="N",$K$18,"")))))))</f>
        <v>O CAMPO A.8 NÃO PODE SER PREENCHIDO SE A INFORMAÇÃO DO CAMPO A.7 FOR DIFERENTE DE"EMPRESA BRASILEIRA".</v>
      </c>
    </row>
    <row r="2756" spans="1:8" ht="12" x14ac:dyDescent="0.3">
      <c r="A2756" s="614" t="s">
        <v>2043</v>
      </c>
      <c r="B2756" s="614" t="s">
        <v>2451</v>
      </c>
      <c r="C2756" s="614" t="s">
        <v>243</v>
      </c>
      <c r="D2756" s="614" t="s">
        <v>2354</v>
      </c>
      <c r="E2756" s="614" t="s">
        <v>2354</v>
      </c>
      <c r="F2756" s="615" t="str">
        <f t="shared" si="86"/>
        <v>TIB - QUALIFICAÇÃO DE PRODUTO, PROCESSO OU SERVIÇO;AFILIADA;MÉDIO;;</v>
      </c>
      <c r="G2756" s="616" t="s">
        <v>1567</v>
      </c>
      <c r="H2756" s="617" t="str">
        <f t="shared" si="87"/>
        <v>O CAMPO A.8 NÃO PODE SER PREENCHIDO SE A INFORMAÇÃO DO CAMPO A.7 FOR DIFERENTE DE"EMPRESA BRASILEIRA".</v>
      </c>
    </row>
    <row r="2757" spans="1:8" ht="12" x14ac:dyDescent="0.3">
      <c r="A2757" s="614" t="s">
        <v>2043</v>
      </c>
      <c r="B2757" s="614" t="s">
        <v>2451</v>
      </c>
      <c r="C2757" s="614" t="s">
        <v>244</v>
      </c>
      <c r="D2757" s="614" t="s">
        <v>250</v>
      </c>
      <c r="E2757" s="614" t="s">
        <v>3</v>
      </c>
      <c r="F2757" s="615" t="str">
        <f t="shared" si="86"/>
        <v>TIB - QUALIFICAÇÃO DE PRODUTO, PROCESSO OU SERVIÇO;AFILIADA;GRANDE;PÚBLICA;SIM</v>
      </c>
      <c r="G2757" s="616" t="s">
        <v>1567</v>
      </c>
      <c r="H2757" s="617" t="str">
        <f t="shared" si="87"/>
        <v>O CAMPO A.8 NÃO PODE SER PREENCHIDO SE A INFORMAÇÃO DO CAMPO A.7 FOR DIFERENTE DE"EMPRESA BRASILEIRA".</v>
      </c>
    </row>
    <row r="2758" spans="1:8" ht="12" x14ac:dyDescent="0.3">
      <c r="A2758" s="614" t="s">
        <v>2043</v>
      </c>
      <c r="B2758" s="614" t="s">
        <v>2451</v>
      </c>
      <c r="C2758" s="614" t="s">
        <v>244</v>
      </c>
      <c r="D2758" s="614" t="s">
        <v>250</v>
      </c>
      <c r="E2758" s="614" t="s">
        <v>4</v>
      </c>
      <c r="F2758" s="615" t="str">
        <f t="shared" si="86"/>
        <v>TIB - QUALIFICAÇÃO DE PRODUTO, PROCESSO OU SERVIÇO;AFILIADA;GRANDE;PÚBLICA;NÃO</v>
      </c>
      <c r="G2758" s="616" t="s">
        <v>1567</v>
      </c>
      <c r="H2758" s="617" t="str">
        <f t="shared" si="87"/>
        <v>O CAMPO A.8 NÃO PODE SER PREENCHIDO SE A INFORMAÇÃO DO CAMPO A.7 FOR DIFERENTE DE"EMPRESA BRASILEIRA".</v>
      </c>
    </row>
    <row r="2759" spans="1:8" ht="12" x14ac:dyDescent="0.3">
      <c r="A2759" s="614" t="s">
        <v>2043</v>
      </c>
      <c r="B2759" s="614" t="s">
        <v>2451</v>
      </c>
      <c r="C2759" s="614" t="s">
        <v>244</v>
      </c>
      <c r="D2759" s="614" t="s">
        <v>250</v>
      </c>
      <c r="E2759" s="614" t="s">
        <v>2354</v>
      </c>
      <c r="F2759" s="615" t="str">
        <f t="shared" si="86"/>
        <v>TIB - QUALIFICAÇÃO DE PRODUTO, PROCESSO OU SERVIÇO;AFILIADA;GRANDE;PÚBLICA;</v>
      </c>
      <c r="G2759" s="616" t="s">
        <v>1567</v>
      </c>
      <c r="H2759" s="617" t="str">
        <f t="shared" si="87"/>
        <v>O CAMPO A.8 NÃO PODE SER PREENCHIDO SE A INFORMAÇÃO DO CAMPO A.7 FOR DIFERENTE DE"EMPRESA BRASILEIRA".</v>
      </c>
    </row>
    <row r="2760" spans="1:8" ht="12" x14ac:dyDescent="0.3">
      <c r="A2760" s="614" t="s">
        <v>2043</v>
      </c>
      <c r="B2760" s="614" t="s">
        <v>2451</v>
      </c>
      <c r="C2760" s="614" t="s">
        <v>244</v>
      </c>
      <c r="D2760" s="614" t="s">
        <v>251</v>
      </c>
      <c r="E2760" s="614" t="s">
        <v>3</v>
      </c>
      <c r="F2760" s="615" t="str">
        <f t="shared" si="86"/>
        <v>TIB - QUALIFICAÇÃO DE PRODUTO, PROCESSO OU SERVIÇO;AFILIADA;GRANDE;PRIVADA;SIM</v>
      </c>
      <c r="G2760" s="616" t="s">
        <v>1567</v>
      </c>
      <c r="H2760" s="617" t="str">
        <f t="shared" si="87"/>
        <v>O CAMPO A.8 NÃO PODE SER PREENCHIDO SE A INFORMAÇÃO DO CAMPO A.7 FOR DIFERENTE DE"EMPRESA BRASILEIRA".</v>
      </c>
    </row>
    <row r="2761" spans="1:8" ht="12" x14ac:dyDescent="0.3">
      <c r="A2761" s="614" t="s">
        <v>2043</v>
      </c>
      <c r="B2761" s="614" t="s">
        <v>2451</v>
      </c>
      <c r="C2761" s="614" t="s">
        <v>244</v>
      </c>
      <c r="D2761" s="614" t="s">
        <v>251</v>
      </c>
      <c r="E2761" s="614" t="s">
        <v>4</v>
      </c>
      <c r="F2761" s="615" t="str">
        <f t="shared" si="86"/>
        <v>TIB - QUALIFICAÇÃO DE PRODUTO, PROCESSO OU SERVIÇO;AFILIADA;GRANDE;PRIVADA;NÃO</v>
      </c>
      <c r="G2761" s="616" t="s">
        <v>1567</v>
      </c>
      <c r="H2761" s="617" t="str">
        <f t="shared" si="87"/>
        <v>O CAMPO A.8 NÃO PODE SER PREENCHIDO SE A INFORMAÇÃO DO CAMPO A.7 FOR DIFERENTE DE"EMPRESA BRASILEIRA".</v>
      </c>
    </row>
    <row r="2762" spans="1:8" ht="12" x14ac:dyDescent="0.3">
      <c r="A2762" s="614" t="s">
        <v>2043</v>
      </c>
      <c r="B2762" s="614" t="s">
        <v>2451</v>
      </c>
      <c r="C2762" s="614" t="s">
        <v>244</v>
      </c>
      <c r="D2762" s="614" t="s">
        <v>251</v>
      </c>
      <c r="E2762" s="614" t="s">
        <v>2354</v>
      </c>
      <c r="F2762" s="615" t="str">
        <f t="shared" si="86"/>
        <v>TIB - QUALIFICAÇÃO DE PRODUTO, PROCESSO OU SERVIÇO;AFILIADA;GRANDE;PRIVADA;</v>
      </c>
      <c r="G2762" s="616" t="s">
        <v>1567</v>
      </c>
      <c r="H2762" s="617" t="str">
        <f t="shared" si="87"/>
        <v>O CAMPO A.8 NÃO PODE SER PREENCHIDO SE A INFORMAÇÃO DO CAMPO A.7 FOR DIFERENTE DE"EMPRESA BRASILEIRA".</v>
      </c>
    </row>
    <row r="2763" spans="1:8" ht="12" x14ac:dyDescent="0.3">
      <c r="A2763" s="614" t="s">
        <v>2043</v>
      </c>
      <c r="B2763" s="614" t="s">
        <v>2451</v>
      </c>
      <c r="C2763" s="614" t="s">
        <v>244</v>
      </c>
      <c r="D2763" s="614" t="s">
        <v>2354</v>
      </c>
      <c r="E2763" s="614" t="s">
        <v>3</v>
      </c>
      <c r="F2763" s="615" t="str">
        <f t="shared" si="86"/>
        <v>TIB - QUALIFICAÇÃO DE PRODUTO, PROCESSO OU SERVIÇO;AFILIADA;GRANDE;;SIM</v>
      </c>
      <c r="G2763" s="616" t="s">
        <v>1567</v>
      </c>
      <c r="H2763" s="617" t="str">
        <f t="shared" si="87"/>
        <v>O CAMPO A.8 NÃO PODE SER PREENCHIDO SE A INFORMAÇÃO DO CAMPO A.7 FOR DIFERENTE DE"EMPRESA BRASILEIRA".</v>
      </c>
    </row>
    <row r="2764" spans="1:8" ht="12" x14ac:dyDescent="0.3">
      <c r="A2764" s="614" t="s">
        <v>2043</v>
      </c>
      <c r="B2764" s="614" t="s">
        <v>2451</v>
      </c>
      <c r="C2764" s="614" t="s">
        <v>244</v>
      </c>
      <c r="D2764" s="614" t="s">
        <v>2354</v>
      </c>
      <c r="E2764" s="614" t="s">
        <v>4</v>
      </c>
      <c r="F2764" s="615" t="str">
        <f t="shared" si="86"/>
        <v>TIB - QUALIFICAÇÃO DE PRODUTO, PROCESSO OU SERVIÇO;AFILIADA;GRANDE;;NÃO</v>
      </c>
      <c r="G2764" s="616" t="s">
        <v>1567</v>
      </c>
      <c r="H2764" s="617" t="str">
        <f t="shared" si="87"/>
        <v>O CAMPO A.8 NÃO PODE SER PREENCHIDO SE A INFORMAÇÃO DO CAMPO A.7 FOR DIFERENTE DE"EMPRESA BRASILEIRA".</v>
      </c>
    </row>
    <row r="2765" spans="1:8" ht="12" x14ac:dyDescent="0.3">
      <c r="A2765" s="614" t="s">
        <v>2043</v>
      </c>
      <c r="B2765" s="614" t="s">
        <v>2451</v>
      </c>
      <c r="C2765" s="614" t="s">
        <v>244</v>
      </c>
      <c r="D2765" s="614" t="s">
        <v>2354</v>
      </c>
      <c r="E2765" s="614" t="s">
        <v>2354</v>
      </c>
      <c r="F2765" s="615" t="str">
        <f t="shared" si="86"/>
        <v>TIB - QUALIFICAÇÃO DE PRODUTO, PROCESSO OU SERVIÇO;AFILIADA;GRANDE;;</v>
      </c>
      <c r="G2765" s="616" t="s">
        <v>1567</v>
      </c>
      <c r="H2765" s="617" t="str">
        <f t="shared" si="87"/>
        <v>O CAMPO A.8 NÃO PODE SER PREENCHIDO SE A INFORMAÇÃO DO CAMPO A.7 FOR DIFERENTE DE"EMPRESA BRASILEIRA".</v>
      </c>
    </row>
    <row r="2766" spans="1:8" ht="12" x14ac:dyDescent="0.3">
      <c r="A2766" s="614" t="s">
        <v>2043</v>
      </c>
      <c r="B2766" s="614" t="s">
        <v>2451</v>
      </c>
      <c r="C2766" s="614" t="s">
        <v>2354</v>
      </c>
      <c r="D2766" s="614" t="s">
        <v>250</v>
      </c>
      <c r="E2766" s="614" t="s">
        <v>3</v>
      </c>
      <c r="F2766" s="615" t="str">
        <f t="shared" si="86"/>
        <v>TIB - QUALIFICAÇÃO DE PRODUTO, PROCESSO OU SERVIÇO;AFILIADA;;PÚBLICA;SIM</v>
      </c>
      <c r="G2766" s="616" t="s">
        <v>1567</v>
      </c>
      <c r="H2766" s="617" t="str">
        <f t="shared" si="87"/>
        <v>O CAMPO A.10 NÃO PODE SER PREENCHIDO SE A INFORMAÇÃO DO CAMPO A.7 FOR DIFERENTE DE"INSTITUIÇÃO CREDENCIADA".</v>
      </c>
    </row>
    <row r="2767" spans="1:8" ht="12" x14ac:dyDescent="0.3">
      <c r="A2767" s="614" t="s">
        <v>2043</v>
      </c>
      <c r="B2767" s="614" t="s">
        <v>2451</v>
      </c>
      <c r="C2767" s="614" t="s">
        <v>2354</v>
      </c>
      <c r="D2767" s="614" t="s">
        <v>250</v>
      </c>
      <c r="E2767" s="614" t="s">
        <v>4</v>
      </c>
      <c r="F2767" s="615" t="str">
        <f t="shared" si="86"/>
        <v>TIB - QUALIFICAÇÃO DE PRODUTO, PROCESSO OU SERVIÇO;AFILIADA;;PÚBLICA;NÃO</v>
      </c>
      <c r="G2767" s="616" t="s">
        <v>1567</v>
      </c>
      <c r="H2767" s="617" t="str">
        <f t="shared" si="87"/>
        <v>O CAMPO A.10 NÃO PODE SER PREENCHIDO SE A INFORMAÇÃO DO CAMPO A.7 FOR DIFERENTE DE"INSTITUIÇÃO CREDENCIADA".</v>
      </c>
    </row>
    <row r="2768" spans="1:8" ht="12" x14ac:dyDescent="0.3">
      <c r="A2768" s="614" t="s">
        <v>2043</v>
      </c>
      <c r="B2768" s="614" t="s">
        <v>2451</v>
      </c>
      <c r="C2768" s="614" t="s">
        <v>2354</v>
      </c>
      <c r="D2768" s="614" t="s">
        <v>250</v>
      </c>
      <c r="E2768" s="614" t="s">
        <v>2354</v>
      </c>
      <c r="F2768" s="615" t="str">
        <f t="shared" si="86"/>
        <v>TIB - QUALIFICAÇÃO DE PRODUTO, PROCESSO OU SERVIÇO;AFILIADA;;PÚBLICA;</v>
      </c>
      <c r="G2768" s="616" t="s">
        <v>1567</v>
      </c>
      <c r="H2768" s="617" t="str">
        <f t="shared" si="87"/>
        <v>O CAMPO A.10 NÃO PODE SER PREENCHIDO SE A INFORMAÇÃO DO CAMPO A.7 FOR DIFERENTE DE"INSTITUIÇÃO CREDENCIADA".</v>
      </c>
    </row>
    <row r="2769" spans="1:8" ht="12" x14ac:dyDescent="0.3">
      <c r="A2769" s="614" t="s">
        <v>2043</v>
      </c>
      <c r="B2769" s="614" t="s">
        <v>2451</v>
      </c>
      <c r="C2769" s="614" t="s">
        <v>2354</v>
      </c>
      <c r="D2769" s="614" t="s">
        <v>251</v>
      </c>
      <c r="E2769" s="614" t="s">
        <v>3</v>
      </c>
      <c r="F2769" s="615" t="str">
        <f t="shared" si="86"/>
        <v>TIB - QUALIFICAÇÃO DE PRODUTO, PROCESSO OU SERVIÇO;AFILIADA;;PRIVADA;SIM</v>
      </c>
      <c r="G2769" s="616" t="s">
        <v>1567</v>
      </c>
      <c r="H2769" s="617" t="str">
        <f t="shared" si="87"/>
        <v>O CAMPO A.10 NÃO PODE SER PREENCHIDO SE A INFORMAÇÃO DO CAMPO A.7 FOR DIFERENTE DE"INSTITUIÇÃO CREDENCIADA".</v>
      </c>
    </row>
    <row r="2770" spans="1:8" ht="12" x14ac:dyDescent="0.3">
      <c r="A2770" s="614" t="s">
        <v>2043</v>
      </c>
      <c r="B2770" s="614" t="s">
        <v>2451</v>
      </c>
      <c r="C2770" s="614" t="s">
        <v>2354</v>
      </c>
      <c r="D2770" s="614" t="s">
        <v>251</v>
      </c>
      <c r="E2770" s="614" t="s">
        <v>4</v>
      </c>
      <c r="F2770" s="615" t="str">
        <f t="shared" si="86"/>
        <v>TIB - QUALIFICAÇÃO DE PRODUTO, PROCESSO OU SERVIÇO;AFILIADA;;PRIVADA;NÃO</v>
      </c>
      <c r="G2770" s="616" t="s">
        <v>1567</v>
      </c>
      <c r="H2770" s="617" t="str">
        <f t="shared" si="87"/>
        <v>O CAMPO A.10 NÃO PODE SER PREENCHIDO SE A INFORMAÇÃO DO CAMPO A.7 FOR DIFERENTE DE"INSTITUIÇÃO CREDENCIADA".</v>
      </c>
    </row>
    <row r="2771" spans="1:8" ht="12" x14ac:dyDescent="0.3">
      <c r="A2771" s="614" t="s">
        <v>2043</v>
      </c>
      <c r="B2771" s="614" t="s">
        <v>2451</v>
      </c>
      <c r="C2771" s="614" t="s">
        <v>2354</v>
      </c>
      <c r="D2771" s="614" t="s">
        <v>251</v>
      </c>
      <c r="E2771" s="614" t="s">
        <v>2354</v>
      </c>
      <c r="F2771" s="615" t="str">
        <f t="shared" si="86"/>
        <v>TIB - QUALIFICAÇÃO DE PRODUTO, PROCESSO OU SERVIÇO;AFILIADA;;PRIVADA;</v>
      </c>
      <c r="G2771" s="616" t="s">
        <v>1567</v>
      </c>
      <c r="H2771" s="617" t="str">
        <f t="shared" si="87"/>
        <v>O CAMPO A.10 NÃO PODE SER PREENCHIDO SE A INFORMAÇÃO DO CAMPO A.7 FOR DIFERENTE DE"INSTITUIÇÃO CREDENCIADA".</v>
      </c>
    </row>
    <row r="2772" spans="1:8" ht="12" x14ac:dyDescent="0.3">
      <c r="A2772" s="614" t="s">
        <v>2043</v>
      </c>
      <c r="B2772" s="614" t="s">
        <v>2451</v>
      </c>
      <c r="C2772" s="614" t="s">
        <v>2354</v>
      </c>
      <c r="D2772" s="614" t="s">
        <v>2354</v>
      </c>
      <c r="E2772" s="614" t="s">
        <v>3</v>
      </c>
      <c r="F2772" s="615" t="str">
        <f t="shared" si="86"/>
        <v>TIB - QUALIFICAÇÃO DE PRODUTO, PROCESSO OU SERVIÇO;AFILIADA;;;SIM</v>
      </c>
      <c r="G2772" s="616" t="s">
        <v>1567</v>
      </c>
      <c r="H2772" s="617" t="str">
        <f t="shared" si="87"/>
        <v>O CAMPO A.11 NÃO PODE SER PREENCHIDO SE A INFORMAÇÃO DO CAMPO A.7 FOR DIFERENTE DE"INSTITUIÇÃO CREDENCIADA" OU SE A INFIRMAÇÃO DO CAMPO A.10 FOR DIFERENTE DE "PRIVADA".</v>
      </c>
    </row>
    <row r="2773" spans="1:8" ht="12" x14ac:dyDescent="0.3">
      <c r="A2773" s="614" t="s">
        <v>2043</v>
      </c>
      <c r="B2773" s="614" t="s">
        <v>2451</v>
      </c>
      <c r="C2773" s="614" t="s">
        <v>2354</v>
      </c>
      <c r="D2773" s="614" t="s">
        <v>2354</v>
      </c>
      <c r="E2773" s="614" t="s">
        <v>4</v>
      </c>
      <c r="F2773" s="615" t="str">
        <f t="shared" si="86"/>
        <v>TIB - QUALIFICAÇÃO DE PRODUTO, PROCESSO OU SERVIÇO;AFILIADA;;;NÃO</v>
      </c>
      <c r="G2773" s="616" t="s">
        <v>1567</v>
      </c>
      <c r="H2773" s="617" t="str">
        <f t="shared" si="87"/>
        <v>O CAMPO A.11 NÃO PODE SER PREENCHIDO SE A INFORMAÇÃO DO CAMPO A.7 FOR DIFERENTE DE"INSTITUIÇÃO CREDENCIADA" OU SE A INFIRMAÇÃO DO CAMPO A.10 FOR DIFERENTE DE "PRIVADA".</v>
      </c>
    </row>
    <row r="2774" spans="1:8" ht="12" x14ac:dyDescent="0.3">
      <c r="A2774" s="614" t="s">
        <v>2043</v>
      </c>
      <c r="B2774" s="614" t="s">
        <v>2451</v>
      </c>
      <c r="C2774" s="614" t="s">
        <v>2354</v>
      </c>
      <c r="D2774" s="614" t="s">
        <v>2354</v>
      </c>
      <c r="E2774" s="614" t="s">
        <v>2354</v>
      </c>
      <c r="F2774" s="615" t="str">
        <f t="shared" si="86"/>
        <v>TIB - QUALIFICAÇÃO DE PRODUTO, PROCESSO OU SERVIÇO;AFILIADA;;;</v>
      </c>
      <c r="G2774" s="616" t="s">
        <v>1567</v>
      </c>
      <c r="H2774" s="617" t="str">
        <f t="shared" si="87"/>
        <v>O EXECUTOR INFORMADO NÃO PODE EXECUTAR PROJETOS OU PROGRAMAS COM A QUALIFICAÇÃO SELECIONADA</v>
      </c>
    </row>
    <row r="2775" spans="1:8" ht="12" x14ac:dyDescent="0.3">
      <c r="A2775" s="614" t="s">
        <v>2044</v>
      </c>
      <c r="B2775" s="614" t="s">
        <v>2451</v>
      </c>
      <c r="C2775" s="614" t="s">
        <v>261</v>
      </c>
      <c r="D2775" s="614" t="s">
        <v>250</v>
      </c>
      <c r="E2775" s="614" t="s">
        <v>3</v>
      </c>
      <c r="F2775" s="615" t="str">
        <f t="shared" si="86"/>
        <v>TIB - NORMALIZAÇÃO TÉCNICA;AFILIADA;MICRO OU PEQUENO;PÚBLICA;SIM</v>
      </c>
      <c r="G2775" s="616" t="s">
        <v>1567</v>
      </c>
      <c r="H2775" s="617" t="str">
        <f t="shared" si="87"/>
        <v>O CAMPO A.8 NÃO PODE SER PREENCHIDO SE A INFORMAÇÃO DO CAMPO A.7 FOR DIFERENTE DE"EMPRESA BRASILEIRA".</v>
      </c>
    </row>
    <row r="2776" spans="1:8" ht="12" x14ac:dyDescent="0.3">
      <c r="A2776" s="614" t="s">
        <v>2044</v>
      </c>
      <c r="B2776" s="614" t="s">
        <v>2451</v>
      </c>
      <c r="C2776" s="614" t="s">
        <v>261</v>
      </c>
      <c r="D2776" s="614" t="s">
        <v>250</v>
      </c>
      <c r="E2776" s="614" t="s">
        <v>4</v>
      </c>
      <c r="F2776" s="615" t="str">
        <f t="shared" si="86"/>
        <v>TIB - NORMALIZAÇÃO TÉCNICA;AFILIADA;MICRO OU PEQUENO;PÚBLICA;NÃO</v>
      </c>
      <c r="G2776" s="616" t="s">
        <v>1567</v>
      </c>
      <c r="H2776" s="617" t="str">
        <f t="shared" si="87"/>
        <v>O CAMPO A.8 NÃO PODE SER PREENCHIDO SE A INFORMAÇÃO DO CAMPO A.7 FOR DIFERENTE DE"EMPRESA BRASILEIRA".</v>
      </c>
    </row>
    <row r="2777" spans="1:8" ht="12" x14ac:dyDescent="0.3">
      <c r="A2777" s="614" t="s">
        <v>2044</v>
      </c>
      <c r="B2777" s="614" t="s">
        <v>2451</v>
      </c>
      <c r="C2777" s="614" t="s">
        <v>261</v>
      </c>
      <c r="D2777" s="614" t="s">
        <v>250</v>
      </c>
      <c r="E2777" s="614" t="s">
        <v>2354</v>
      </c>
      <c r="F2777" s="615" t="str">
        <f t="shared" si="86"/>
        <v>TIB - NORMALIZAÇÃO TÉCNICA;AFILIADA;MICRO OU PEQUENO;PÚBLICA;</v>
      </c>
      <c r="G2777" s="616" t="s">
        <v>1567</v>
      </c>
      <c r="H2777" s="617" t="str">
        <f t="shared" si="87"/>
        <v>O CAMPO A.8 NÃO PODE SER PREENCHIDO SE A INFORMAÇÃO DO CAMPO A.7 FOR DIFERENTE DE"EMPRESA BRASILEIRA".</v>
      </c>
    </row>
    <row r="2778" spans="1:8" ht="12" x14ac:dyDescent="0.3">
      <c r="A2778" s="614" t="s">
        <v>2044</v>
      </c>
      <c r="B2778" s="614" t="s">
        <v>2451</v>
      </c>
      <c r="C2778" s="614" t="s">
        <v>261</v>
      </c>
      <c r="D2778" s="614" t="s">
        <v>251</v>
      </c>
      <c r="E2778" s="614" t="s">
        <v>3</v>
      </c>
      <c r="F2778" s="615" t="str">
        <f t="shared" si="86"/>
        <v>TIB - NORMALIZAÇÃO TÉCNICA;AFILIADA;MICRO OU PEQUENO;PRIVADA;SIM</v>
      </c>
      <c r="G2778" s="616" t="s">
        <v>1567</v>
      </c>
      <c r="H2778" s="617" t="str">
        <f t="shared" si="87"/>
        <v>O CAMPO A.8 NÃO PODE SER PREENCHIDO SE A INFORMAÇÃO DO CAMPO A.7 FOR DIFERENTE DE"EMPRESA BRASILEIRA".</v>
      </c>
    </row>
    <row r="2779" spans="1:8" ht="12" x14ac:dyDescent="0.3">
      <c r="A2779" s="614" t="s">
        <v>2044</v>
      </c>
      <c r="B2779" s="614" t="s">
        <v>2451</v>
      </c>
      <c r="C2779" s="614" t="s">
        <v>261</v>
      </c>
      <c r="D2779" s="614" t="s">
        <v>251</v>
      </c>
      <c r="E2779" s="614" t="s">
        <v>4</v>
      </c>
      <c r="F2779" s="615" t="str">
        <f t="shared" si="86"/>
        <v>TIB - NORMALIZAÇÃO TÉCNICA;AFILIADA;MICRO OU PEQUENO;PRIVADA;NÃO</v>
      </c>
      <c r="G2779" s="616" t="s">
        <v>1567</v>
      </c>
      <c r="H2779" s="617" t="str">
        <f t="shared" si="87"/>
        <v>O CAMPO A.8 NÃO PODE SER PREENCHIDO SE A INFORMAÇÃO DO CAMPO A.7 FOR DIFERENTE DE"EMPRESA BRASILEIRA".</v>
      </c>
    </row>
    <row r="2780" spans="1:8" ht="12" x14ac:dyDescent="0.3">
      <c r="A2780" s="614" t="s">
        <v>2044</v>
      </c>
      <c r="B2780" s="614" t="s">
        <v>2451</v>
      </c>
      <c r="C2780" s="614" t="s">
        <v>261</v>
      </c>
      <c r="D2780" s="614" t="s">
        <v>251</v>
      </c>
      <c r="E2780" s="614" t="s">
        <v>2354</v>
      </c>
      <c r="F2780" s="615" t="str">
        <f t="shared" si="86"/>
        <v>TIB - NORMALIZAÇÃO TÉCNICA;AFILIADA;MICRO OU PEQUENO;PRIVADA;</v>
      </c>
      <c r="G2780" s="616" t="s">
        <v>1567</v>
      </c>
      <c r="H2780" s="617" t="str">
        <f t="shared" si="87"/>
        <v>O CAMPO A.8 NÃO PODE SER PREENCHIDO SE A INFORMAÇÃO DO CAMPO A.7 FOR DIFERENTE DE"EMPRESA BRASILEIRA".</v>
      </c>
    </row>
    <row r="2781" spans="1:8" ht="12" x14ac:dyDescent="0.3">
      <c r="A2781" s="614" t="s">
        <v>2044</v>
      </c>
      <c r="B2781" s="614" t="s">
        <v>2451</v>
      </c>
      <c r="C2781" s="614" t="s">
        <v>261</v>
      </c>
      <c r="D2781" s="614" t="s">
        <v>2354</v>
      </c>
      <c r="E2781" s="614" t="s">
        <v>3</v>
      </c>
      <c r="F2781" s="615" t="str">
        <f t="shared" si="86"/>
        <v>TIB - NORMALIZAÇÃO TÉCNICA;AFILIADA;MICRO OU PEQUENO;;SIM</v>
      </c>
      <c r="G2781" s="616" t="s">
        <v>1567</v>
      </c>
      <c r="H2781" s="617" t="str">
        <f t="shared" si="87"/>
        <v>O CAMPO A.8 NÃO PODE SER PREENCHIDO SE A INFORMAÇÃO DO CAMPO A.7 FOR DIFERENTE DE"EMPRESA BRASILEIRA".</v>
      </c>
    </row>
    <row r="2782" spans="1:8" ht="12" x14ac:dyDescent="0.3">
      <c r="A2782" s="614" t="s">
        <v>2044</v>
      </c>
      <c r="B2782" s="614" t="s">
        <v>2451</v>
      </c>
      <c r="C2782" s="614" t="s">
        <v>261</v>
      </c>
      <c r="D2782" s="614" t="s">
        <v>2354</v>
      </c>
      <c r="E2782" s="614" t="s">
        <v>4</v>
      </c>
      <c r="F2782" s="615" t="str">
        <f t="shared" si="86"/>
        <v>TIB - NORMALIZAÇÃO TÉCNICA;AFILIADA;MICRO OU PEQUENO;;NÃO</v>
      </c>
      <c r="G2782" s="616" t="s">
        <v>1567</v>
      </c>
      <c r="H2782" s="617" t="str">
        <f t="shared" si="87"/>
        <v>O CAMPO A.8 NÃO PODE SER PREENCHIDO SE A INFORMAÇÃO DO CAMPO A.7 FOR DIFERENTE DE"EMPRESA BRASILEIRA".</v>
      </c>
    </row>
    <row r="2783" spans="1:8" ht="12" x14ac:dyDescent="0.3">
      <c r="A2783" s="614" t="s">
        <v>2044</v>
      </c>
      <c r="B2783" s="614" t="s">
        <v>2451</v>
      </c>
      <c r="C2783" s="614" t="s">
        <v>261</v>
      </c>
      <c r="D2783" s="614" t="s">
        <v>2354</v>
      </c>
      <c r="E2783" s="614" t="s">
        <v>2354</v>
      </c>
      <c r="F2783" s="615" t="str">
        <f t="shared" si="86"/>
        <v>TIB - NORMALIZAÇÃO TÉCNICA;AFILIADA;MICRO OU PEQUENO;;</v>
      </c>
      <c r="G2783" s="616" t="s">
        <v>1567</v>
      </c>
      <c r="H2783" s="617" t="str">
        <f t="shared" si="87"/>
        <v>O CAMPO A.8 NÃO PODE SER PREENCHIDO SE A INFORMAÇÃO DO CAMPO A.7 FOR DIFERENTE DE"EMPRESA BRASILEIRA".</v>
      </c>
    </row>
    <row r="2784" spans="1:8" ht="12" x14ac:dyDescent="0.3">
      <c r="A2784" s="614" t="s">
        <v>2044</v>
      </c>
      <c r="B2784" s="614" t="s">
        <v>2451</v>
      </c>
      <c r="C2784" s="614" t="s">
        <v>243</v>
      </c>
      <c r="D2784" s="614" t="s">
        <v>250</v>
      </c>
      <c r="E2784" s="614" t="s">
        <v>3</v>
      </c>
      <c r="F2784" s="615" t="str">
        <f t="shared" si="86"/>
        <v>TIB - NORMALIZAÇÃO TÉCNICA;AFILIADA;MÉDIO;PÚBLICA;SIM</v>
      </c>
      <c r="G2784" s="616" t="s">
        <v>1567</v>
      </c>
      <c r="H2784" s="617" t="str">
        <f t="shared" si="87"/>
        <v>O CAMPO A.8 NÃO PODE SER PREENCHIDO SE A INFORMAÇÃO DO CAMPO A.7 FOR DIFERENTE DE"EMPRESA BRASILEIRA".</v>
      </c>
    </row>
    <row r="2785" spans="1:8" ht="12" x14ac:dyDescent="0.3">
      <c r="A2785" s="614" t="s">
        <v>2044</v>
      </c>
      <c r="B2785" s="614" t="s">
        <v>2451</v>
      </c>
      <c r="C2785" s="614" t="s">
        <v>243</v>
      </c>
      <c r="D2785" s="614" t="s">
        <v>250</v>
      </c>
      <c r="E2785" s="614" t="s">
        <v>4</v>
      </c>
      <c r="F2785" s="615" t="str">
        <f t="shared" si="86"/>
        <v>TIB - NORMALIZAÇÃO TÉCNICA;AFILIADA;MÉDIO;PÚBLICA;NÃO</v>
      </c>
      <c r="G2785" s="616" t="s">
        <v>1567</v>
      </c>
      <c r="H2785" s="617" t="str">
        <f t="shared" si="87"/>
        <v>O CAMPO A.8 NÃO PODE SER PREENCHIDO SE A INFORMAÇÃO DO CAMPO A.7 FOR DIFERENTE DE"EMPRESA BRASILEIRA".</v>
      </c>
    </row>
    <row r="2786" spans="1:8" ht="12" x14ac:dyDescent="0.3">
      <c r="A2786" s="614" t="s">
        <v>2044</v>
      </c>
      <c r="B2786" s="614" t="s">
        <v>2451</v>
      </c>
      <c r="C2786" s="614" t="s">
        <v>243</v>
      </c>
      <c r="D2786" s="614" t="s">
        <v>250</v>
      </c>
      <c r="E2786" s="614" t="s">
        <v>2354</v>
      </c>
      <c r="F2786" s="615" t="str">
        <f t="shared" si="86"/>
        <v>TIB - NORMALIZAÇÃO TÉCNICA;AFILIADA;MÉDIO;PÚBLICA;</v>
      </c>
      <c r="G2786" s="616" t="s">
        <v>1567</v>
      </c>
      <c r="H2786" s="617" t="str">
        <f t="shared" si="87"/>
        <v>O CAMPO A.8 NÃO PODE SER PREENCHIDO SE A INFORMAÇÃO DO CAMPO A.7 FOR DIFERENTE DE"EMPRESA BRASILEIRA".</v>
      </c>
    </row>
    <row r="2787" spans="1:8" ht="12" x14ac:dyDescent="0.3">
      <c r="A2787" s="614" t="s">
        <v>2044</v>
      </c>
      <c r="B2787" s="614" t="s">
        <v>2451</v>
      </c>
      <c r="C2787" s="614" t="s">
        <v>243</v>
      </c>
      <c r="D2787" s="614" t="s">
        <v>251</v>
      </c>
      <c r="E2787" s="614" t="s">
        <v>3</v>
      </c>
      <c r="F2787" s="615" t="str">
        <f t="shared" si="86"/>
        <v>TIB - NORMALIZAÇÃO TÉCNICA;AFILIADA;MÉDIO;PRIVADA;SIM</v>
      </c>
      <c r="G2787" s="616" t="s">
        <v>1567</v>
      </c>
      <c r="H2787" s="617" t="str">
        <f t="shared" si="87"/>
        <v>O CAMPO A.8 NÃO PODE SER PREENCHIDO SE A INFORMAÇÃO DO CAMPO A.7 FOR DIFERENTE DE"EMPRESA BRASILEIRA".</v>
      </c>
    </row>
    <row r="2788" spans="1:8" ht="12" x14ac:dyDescent="0.3">
      <c r="A2788" s="614" t="s">
        <v>2044</v>
      </c>
      <c r="B2788" s="614" t="s">
        <v>2451</v>
      </c>
      <c r="C2788" s="614" t="s">
        <v>243</v>
      </c>
      <c r="D2788" s="614" t="s">
        <v>251</v>
      </c>
      <c r="E2788" s="614" t="s">
        <v>4</v>
      </c>
      <c r="F2788" s="615" t="str">
        <f t="shared" si="86"/>
        <v>TIB - NORMALIZAÇÃO TÉCNICA;AFILIADA;MÉDIO;PRIVADA;NÃO</v>
      </c>
      <c r="G2788" s="616" t="s">
        <v>1567</v>
      </c>
      <c r="H2788" s="617" t="str">
        <f t="shared" si="87"/>
        <v>O CAMPO A.8 NÃO PODE SER PREENCHIDO SE A INFORMAÇÃO DO CAMPO A.7 FOR DIFERENTE DE"EMPRESA BRASILEIRA".</v>
      </c>
    </row>
    <row r="2789" spans="1:8" ht="12" x14ac:dyDescent="0.3">
      <c r="A2789" s="614" t="s">
        <v>2044</v>
      </c>
      <c r="B2789" s="614" t="s">
        <v>2451</v>
      </c>
      <c r="C2789" s="614" t="s">
        <v>243</v>
      </c>
      <c r="D2789" s="614" t="s">
        <v>251</v>
      </c>
      <c r="E2789" s="614" t="s">
        <v>2354</v>
      </c>
      <c r="F2789" s="615" t="str">
        <f t="shared" si="86"/>
        <v>TIB - NORMALIZAÇÃO TÉCNICA;AFILIADA;MÉDIO;PRIVADA;</v>
      </c>
      <c r="G2789" s="616" t="s">
        <v>1567</v>
      </c>
      <c r="H2789" s="617" t="str">
        <f t="shared" si="87"/>
        <v>O CAMPO A.8 NÃO PODE SER PREENCHIDO SE A INFORMAÇÃO DO CAMPO A.7 FOR DIFERENTE DE"EMPRESA BRASILEIRA".</v>
      </c>
    </row>
    <row r="2790" spans="1:8" ht="12" x14ac:dyDescent="0.3">
      <c r="A2790" s="614" t="s">
        <v>2044</v>
      </c>
      <c r="B2790" s="614" t="s">
        <v>2451</v>
      </c>
      <c r="C2790" s="614" t="s">
        <v>243</v>
      </c>
      <c r="D2790" s="614" t="s">
        <v>2354</v>
      </c>
      <c r="E2790" s="614" t="s">
        <v>3</v>
      </c>
      <c r="F2790" s="615" t="str">
        <f t="shared" si="86"/>
        <v>TIB - NORMALIZAÇÃO TÉCNICA;AFILIADA;MÉDIO;;SIM</v>
      </c>
      <c r="G2790" s="616" t="s">
        <v>1567</v>
      </c>
      <c r="H2790" s="617" t="str">
        <f t="shared" si="87"/>
        <v>O CAMPO A.8 NÃO PODE SER PREENCHIDO SE A INFORMAÇÃO DO CAMPO A.7 FOR DIFERENTE DE"EMPRESA BRASILEIRA".</v>
      </c>
    </row>
    <row r="2791" spans="1:8" ht="12" x14ac:dyDescent="0.3">
      <c r="A2791" s="614" t="s">
        <v>2044</v>
      </c>
      <c r="B2791" s="614" t="s">
        <v>2451</v>
      </c>
      <c r="C2791" s="614" t="s">
        <v>243</v>
      </c>
      <c r="D2791" s="614" t="s">
        <v>2354</v>
      </c>
      <c r="E2791" s="614" t="s">
        <v>4</v>
      </c>
      <c r="F2791" s="615" t="str">
        <f t="shared" si="86"/>
        <v>TIB - NORMALIZAÇÃO TÉCNICA;AFILIADA;MÉDIO;;NÃO</v>
      </c>
      <c r="G2791" s="616" t="s">
        <v>1567</v>
      </c>
      <c r="H2791" s="617" t="str">
        <f t="shared" si="87"/>
        <v>O CAMPO A.8 NÃO PODE SER PREENCHIDO SE A INFORMAÇÃO DO CAMPO A.7 FOR DIFERENTE DE"EMPRESA BRASILEIRA".</v>
      </c>
    </row>
    <row r="2792" spans="1:8" ht="12" x14ac:dyDescent="0.3">
      <c r="A2792" s="614" t="s">
        <v>2044</v>
      </c>
      <c r="B2792" s="614" t="s">
        <v>2451</v>
      </c>
      <c r="C2792" s="614" t="s">
        <v>243</v>
      </c>
      <c r="D2792" s="614" t="s">
        <v>2354</v>
      </c>
      <c r="E2792" s="614" t="s">
        <v>2354</v>
      </c>
      <c r="F2792" s="615" t="str">
        <f t="shared" si="86"/>
        <v>TIB - NORMALIZAÇÃO TÉCNICA;AFILIADA;MÉDIO;;</v>
      </c>
      <c r="G2792" s="616" t="s">
        <v>1567</v>
      </c>
      <c r="H2792" s="617" t="str">
        <f t="shared" si="87"/>
        <v>O CAMPO A.8 NÃO PODE SER PREENCHIDO SE A INFORMAÇÃO DO CAMPO A.7 FOR DIFERENTE DE"EMPRESA BRASILEIRA".</v>
      </c>
    </row>
    <row r="2793" spans="1:8" ht="12" x14ac:dyDescent="0.3">
      <c r="A2793" s="614" t="s">
        <v>2044</v>
      </c>
      <c r="B2793" s="614" t="s">
        <v>2451</v>
      </c>
      <c r="C2793" s="614" t="s">
        <v>244</v>
      </c>
      <c r="D2793" s="614" t="s">
        <v>250</v>
      </c>
      <c r="E2793" s="614" t="s">
        <v>3</v>
      </c>
      <c r="F2793" s="615" t="str">
        <f t="shared" si="86"/>
        <v>TIB - NORMALIZAÇÃO TÉCNICA;AFILIADA;GRANDE;PÚBLICA;SIM</v>
      </c>
      <c r="G2793" s="616" t="s">
        <v>1567</v>
      </c>
      <c r="H2793" s="617" t="str">
        <f t="shared" si="87"/>
        <v>O CAMPO A.8 NÃO PODE SER PREENCHIDO SE A INFORMAÇÃO DO CAMPO A.7 FOR DIFERENTE DE"EMPRESA BRASILEIRA".</v>
      </c>
    </row>
    <row r="2794" spans="1:8" ht="12" x14ac:dyDescent="0.3">
      <c r="A2794" s="614" t="s">
        <v>2044</v>
      </c>
      <c r="B2794" s="614" t="s">
        <v>2451</v>
      </c>
      <c r="C2794" s="614" t="s">
        <v>244</v>
      </c>
      <c r="D2794" s="614" t="s">
        <v>250</v>
      </c>
      <c r="E2794" s="614" t="s">
        <v>4</v>
      </c>
      <c r="F2794" s="615" t="str">
        <f t="shared" si="86"/>
        <v>TIB - NORMALIZAÇÃO TÉCNICA;AFILIADA;GRANDE;PÚBLICA;NÃO</v>
      </c>
      <c r="G2794" s="616" t="s">
        <v>1567</v>
      </c>
      <c r="H2794" s="617" t="str">
        <f t="shared" si="87"/>
        <v>O CAMPO A.8 NÃO PODE SER PREENCHIDO SE A INFORMAÇÃO DO CAMPO A.7 FOR DIFERENTE DE"EMPRESA BRASILEIRA".</v>
      </c>
    </row>
    <row r="2795" spans="1:8" ht="12" x14ac:dyDescent="0.3">
      <c r="A2795" s="614" t="s">
        <v>2044</v>
      </c>
      <c r="B2795" s="614" t="s">
        <v>2451</v>
      </c>
      <c r="C2795" s="614" t="s">
        <v>244</v>
      </c>
      <c r="D2795" s="614" t="s">
        <v>250</v>
      </c>
      <c r="E2795" s="614" t="s">
        <v>2354</v>
      </c>
      <c r="F2795" s="615" t="str">
        <f t="shared" si="86"/>
        <v>TIB - NORMALIZAÇÃO TÉCNICA;AFILIADA;GRANDE;PÚBLICA;</v>
      </c>
      <c r="G2795" s="616" t="s">
        <v>1567</v>
      </c>
      <c r="H2795" s="617" t="str">
        <f t="shared" si="87"/>
        <v>O CAMPO A.8 NÃO PODE SER PREENCHIDO SE A INFORMAÇÃO DO CAMPO A.7 FOR DIFERENTE DE"EMPRESA BRASILEIRA".</v>
      </c>
    </row>
    <row r="2796" spans="1:8" ht="12" x14ac:dyDescent="0.3">
      <c r="A2796" s="614" t="s">
        <v>2044</v>
      </c>
      <c r="B2796" s="614" t="s">
        <v>2451</v>
      </c>
      <c r="C2796" s="614" t="s">
        <v>244</v>
      </c>
      <c r="D2796" s="614" t="s">
        <v>251</v>
      </c>
      <c r="E2796" s="614" t="s">
        <v>3</v>
      </c>
      <c r="F2796" s="615" t="str">
        <f t="shared" si="86"/>
        <v>TIB - NORMALIZAÇÃO TÉCNICA;AFILIADA;GRANDE;PRIVADA;SIM</v>
      </c>
      <c r="G2796" s="616" t="s">
        <v>1567</v>
      </c>
      <c r="H2796" s="617" t="str">
        <f t="shared" si="87"/>
        <v>O CAMPO A.8 NÃO PODE SER PREENCHIDO SE A INFORMAÇÃO DO CAMPO A.7 FOR DIFERENTE DE"EMPRESA BRASILEIRA".</v>
      </c>
    </row>
    <row r="2797" spans="1:8" ht="12" x14ac:dyDescent="0.3">
      <c r="A2797" s="614" t="s">
        <v>2044</v>
      </c>
      <c r="B2797" s="614" t="s">
        <v>2451</v>
      </c>
      <c r="C2797" s="614" t="s">
        <v>244</v>
      </c>
      <c r="D2797" s="614" t="s">
        <v>251</v>
      </c>
      <c r="E2797" s="614" t="s">
        <v>4</v>
      </c>
      <c r="F2797" s="615" t="str">
        <f t="shared" si="86"/>
        <v>TIB - NORMALIZAÇÃO TÉCNICA;AFILIADA;GRANDE;PRIVADA;NÃO</v>
      </c>
      <c r="G2797" s="616" t="s">
        <v>1567</v>
      </c>
      <c r="H2797" s="617" t="str">
        <f t="shared" si="87"/>
        <v>O CAMPO A.8 NÃO PODE SER PREENCHIDO SE A INFORMAÇÃO DO CAMPO A.7 FOR DIFERENTE DE"EMPRESA BRASILEIRA".</v>
      </c>
    </row>
    <row r="2798" spans="1:8" ht="12" x14ac:dyDescent="0.3">
      <c r="A2798" s="614" t="s">
        <v>2044</v>
      </c>
      <c r="B2798" s="614" t="s">
        <v>2451</v>
      </c>
      <c r="C2798" s="614" t="s">
        <v>244</v>
      </c>
      <c r="D2798" s="614" t="s">
        <v>251</v>
      </c>
      <c r="E2798" s="614" t="s">
        <v>2354</v>
      </c>
      <c r="F2798" s="615" t="str">
        <f t="shared" si="86"/>
        <v>TIB - NORMALIZAÇÃO TÉCNICA;AFILIADA;GRANDE;PRIVADA;</v>
      </c>
      <c r="G2798" s="616" t="s">
        <v>1567</v>
      </c>
      <c r="H2798" s="617" t="str">
        <f t="shared" si="87"/>
        <v>O CAMPO A.8 NÃO PODE SER PREENCHIDO SE A INFORMAÇÃO DO CAMPO A.7 FOR DIFERENTE DE"EMPRESA BRASILEIRA".</v>
      </c>
    </row>
    <row r="2799" spans="1:8" ht="12" x14ac:dyDescent="0.3">
      <c r="A2799" s="614" t="s">
        <v>2044</v>
      </c>
      <c r="B2799" s="614" t="s">
        <v>2451</v>
      </c>
      <c r="C2799" s="614" t="s">
        <v>244</v>
      </c>
      <c r="D2799" s="614" t="s">
        <v>2354</v>
      </c>
      <c r="E2799" s="614" t="s">
        <v>3</v>
      </c>
      <c r="F2799" s="615" t="str">
        <f t="shared" si="86"/>
        <v>TIB - NORMALIZAÇÃO TÉCNICA;AFILIADA;GRANDE;;SIM</v>
      </c>
      <c r="G2799" s="616" t="s">
        <v>1567</v>
      </c>
      <c r="H2799" s="617" t="str">
        <f t="shared" si="87"/>
        <v>O CAMPO A.8 NÃO PODE SER PREENCHIDO SE A INFORMAÇÃO DO CAMPO A.7 FOR DIFERENTE DE"EMPRESA BRASILEIRA".</v>
      </c>
    </row>
    <row r="2800" spans="1:8" ht="12" x14ac:dyDescent="0.3">
      <c r="A2800" s="614" t="s">
        <v>2044</v>
      </c>
      <c r="B2800" s="614" t="s">
        <v>2451</v>
      </c>
      <c r="C2800" s="614" t="s">
        <v>244</v>
      </c>
      <c r="D2800" s="614" t="s">
        <v>2354</v>
      </c>
      <c r="E2800" s="614" t="s">
        <v>4</v>
      </c>
      <c r="F2800" s="615" t="str">
        <f t="shared" si="86"/>
        <v>TIB - NORMALIZAÇÃO TÉCNICA;AFILIADA;GRANDE;;NÃO</v>
      </c>
      <c r="G2800" s="616" t="s">
        <v>1567</v>
      </c>
      <c r="H2800" s="617" t="str">
        <f t="shared" si="87"/>
        <v>O CAMPO A.8 NÃO PODE SER PREENCHIDO SE A INFORMAÇÃO DO CAMPO A.7 FOR DIFERENTE DE"EMPRESA BRASILEIRA".</v>
      </c>
    </row>
    <row r="2801" spans="1:8" ht="12" x14ac:dyDescent="0.3">
      <c r="A2801" s="614" t="s">
        <v>2044</v>
      </c>
      <c r="B2801" s="614" t="s">
        <v>2451</v>
      </c>
      <c r="C2801" s="614" t="s">
        <v>244</v>
      </c>
      <c r="D2801" s="614" t="s">
        <v>2354</v>
      </c>
      <c r="E2801" s="614" t="s">
        <v>2354</v>
      </c>
      <c r="F2801" s="615" t="str">
        <f t="shared" si="86"/>
        <v>TIB - NORMALIZAÇÃO TÉCNICA;AFILIADA;GRANDE;;</v>
      </c>
      <c r="G2801" s="616" t="s">
        <v>1567</v>
      </c>
      <c r="H2801" s="617" t="str">
        <f t="shared" si="87"/>
        <v>O CAMPO A.8 NÃO PODE SER PREENCHIDO SE A INFORMAÇÃO DO CAMPO A.7 FOR DIFERENTE DE"EMPRESA BRASILEIRA".</v>
      </c>
    </row>
    <row r="2802" spans="1:8" ht="12" x14ac:dyDescent="0.3">
      <c r="A2802" s="614" t="s">
        <v>2044</v>
      </c>
      <c r="B2802" s="614" t="s">
        <v>2451</v>
      </c>
      <c r="C2802" s="614" t="s">
        <v>2354</v>
      </c>
      <c r="D2802" s="614" t="s">
        <v>250</v>
      </c>
      <c r="E2802" s="614" t="s">
        <v>3</v>
      </c>
      <c r="F2802" s="615" t="str">
        <f t="shared" si="86"/>
        <v>TIB - NORMALIZAÇÃO TÉCNICA;AFILIADA;;PÚBLICA;SIM</v>
      </c>
      <c r="G2802" s="616" t="s">
        <v>1567</v>
      </c>
      <c r="H2802" s="617" t="str">
        <f t="shared" si="87"/>
        <v>O CAMPO A.10 NÃO PODE SER PREENCHIDO SE A INFORMAÇÃO DO CAMPO A.7 FOR DIFERENTE DE"INSTITUIÇÃO CREDENCIADA".</v>
      </c>
    </row>
    <row r="2803" spans="1:8" ht="12" x14ac:dyDescent="0.3">
      <c r="A2803" s="614" t="s">
        <v>2044</v>
      </c>
      <c r="B2803" s="614" t="s">
        <v>2451</v>
      </c>
      <c r="C2803" s="614" t="s">
        <v>2354</v>
      </c>
      <c r="D2803" s="614" t="s">
        <v>250</v>
      </c>
      <c r="E2803" s="614" t="s">
        <v>4</v>
      </c>
      <c r="F2803" s="615" t="str">
        <f t="shared" si="86"/>
        <v>TIB - NORMALIZAÇÃO TÉCNICA;AFILIADA;;PÚBLICA;NÃO</v>
      </c>
      <c r="G2803" s="616" t="s">
        <v>1567</v>
      </c>
      <c r="H2803" s="617" t="str">
        <f t="shared" si="87"/>
        <v>O CAMPO A.10 NÃO PODE SER PREENCHIDO SE A INFORMAÇÃO DO CAMPO A.7 FOR DIFERENTE DE"INSTITUIÇÃO CREDENCIADA".</v>
      </c>
    </row>
    <row r="2804" spans="1:8" ht="12" x14ac:dyDescent="0.3">
      <c r="A2804" s="614" t="s">
        <v>2044</v>
      </c>
      <c r="B2804" s="614" t="s">
        <v>2451</v>
      </c>
      <c r="C2804" s="614" t="s">
        <v>2354</v>
      </c>
      <c r="D2804" s="614" t="s">
        <v>250</v>
      </c>
      <c r="E2804" s="614" t="s">
        <v>2354</v>
      </c>
      <c r="F2804" s="615" t="str">
        <f t="shared" si="86"/>
        <v>TIB - NORMALIZAÇÃO TÉCNICA;AFILIADA;;PÚBLICA;</v>
      </c>
      <c r="G2804" s="616" t="s">
        <v>1567</v>
      </c>
      <c r="H2804" s="617" t="str">
        <f t="shared" si="87"/>
        <v>O CAMPO A.10 NÃO PODE SER PREENCHIDO SE A INFORMAÇÃO DO CAMPO A.7 FOR DIFERENTE DE"INSTITUIÇÃO CREDENCIADA".</v>
      </c>
    </row>
    <row r="2805" spans="1:8" ht="12" x14ac:dyDescent="0.3">
      <c r="A2805" s="614" t="s">
        <v>2044</v>
      </c>
      <c r="B2805" s="614" t="s">
        <v>2451</v>
      </c>
      <c r="C2805" s="614" t="s">
        <v>2354</v>
      </c>
      <c r="D2805" s="614" t="s">
        <v>251</v>
      </c>
      <c r="E2805" s="614" t="s">
        <v>3</v>
      </c>
      <c r="F2805" s="615" t="str">
        <f t="shared" si="86"/>
        <v>TIB - NORMALIZAÇÃO TÉCNICA;AFILIADA;;PRIVADA;SIM</v>
      </c>
      <c r="G2805" s="616" t="s">
        <v>1567</v>
      </c>
      <c r="H2805" s="617" t="str">
        <f t="shared" si="87"/>
        <v>O CAMPO A.10 NÃO PODE SER PREENCHIDO SE A INFORMAÇÃO DO CAMPO A.7 FOR DIFERENTE DE"INSTITUIÇÃO CREDENCIADA".</v>
      </c>
    </row>
    <row r="2806" spans="1:8" ht="12" x14ac:dyDescent="0.3">
      <c r="A2806" s="614" t="s">
        <v>2044</v>
      </c>
      <c r="B2806" s="614" t="s">
        <v>2451</v>
      </c>
      <c r="C2806" s="614" t="s">
        <v>2354</v>
      </c>
      <c r="D2806" s="614" t="s">
        <v>251</v>
      </c>
      <c r="E2806" s="614" t="s">
        <v>4</v>
      </c>
      <c r="F2806" s="615" t="str">
        <f t="shared" si="86"/>
        <v>TIB - NORMALIZAÇÃO TÉCNICA;AFILIADA;;PRIVADA;NÃO</v>
      </c>
      <c r="G2806" s="616" t="s">
        <v>1567</v>
      </c>
      <c r="H2806" s="617" t="str">
        <f t="shared" si="87"/>
        <v>O CAMPO A.10 NÃO PODE SER PREENCHIDO SE A INFORMAÇÃO DO CAMPO A.7 FOR DIFERENTE DE"INSTITUIÇÃO CREDENCIADA".</v>
      </c>
    </row>
    <row r="2807" spans="1:8" ht="12" x14ac:dyDescent="0.3">
      <c r="A2807" s="614" t="s">
        <v>2044</v>
      </c>
      <c r="B2807" s="614" t="s">
        <v>2451</v>
      </c>
      <c r="C2807" s="614" t="s">
        <v>2354</v>
      </c>
      <c r="D2807" s="614" t="s">
        <v>251</v>
      </c>
      <c r="E2807" s="614" t="s">
        <v>2354</v>
      </c>
      <c r="F2807" s="615" t="str">
        <f t="shared" si="86"/>
        <v>TIB - NORMALIZAÇÃO TÉCNICA;AFILIADA;;PRIVADA;</v>
      </c>
      <c r="G2807" s="616" t="s">
        <v>1567</v>
      </c>
      <c r="H2807" s="617" t="str">
        <f t="shared" si="87"/>
        <v>O CAMPO A.10 NÃO PODE SER PREENCHIDO SE A INFORMAÇÃO DO CAMPO A.7 FOR DIFERENTE DE"INSTITUIÇÃO CREDENCIADA".</v>
      </c>
    </row>
    <row r="2808" spans="1:8" ht="12" x14ac:dyDescent="0.3">
      <c r="A2808" s="614" t="s">
        <v>2044</v>
      </c>
      <c r="B2808" s="614" t="s">
        <v>2451</v>
      </c>
      <c r="C2808" s="614" t="s">
        <v>2354</v>
      </c>
      <c r="D2808" s="614" t="s">
        <v>2354</v>
      </c>
      <c r="E2808" s="614" t="s">
        <v>3</v>
      </c>
      <c r="F2808" s="615" t="str">
        <f t="shared" si="86"/>
        <v>TIB - NORMALIZAÇÃO TÉCNICA;AFILIADA;;;SIM</v>
      </c>
      <c r="G2808" s="616" t="s">
        <v>1567</v>
      </c>
      <c r="H2808" s="617" t="str">
        <f t="shared" si="87"/>
        <v>O CAMPO A.11 NÃO PODE SER PREENCHIDO SE A INFORMAÇÃO DO CAMPO A.7 FOR DIFERENTE DE"INSTITUIÇÃO CREDENCIADA" OU SE A INFIRMAÇÃO DO CAMPO A.10 FOR DIFERENTE DE "PRIVADA".</v>
      </c>
    </row>
    <row r="2809" spans="1:8" ht="12" x14ac:dyDescent="0.3">
      <c r="A2809" s="614" t="s">
        <v>2044</v>
      </c>
      <c r="B2809" s="614" t="s">
        <v>2451</v>
      </c>
      <c r="C2809" s="614" t="s">
        <v>2354</v>
      </c>
      <c r="D2809" s="614" t="s">
        <v>2354</v>
      </c>
      <c r="E2809" s="614" t="s">
        <v>4</v>
      </c>
      <c r="F2809" s="615" t="str">
        <f t="shared" si="86"/>
        <v>TIB - NORMALIZAÇÃO TÉCNICA;AFILIADA;;;NÃO</v>
      </c>
      <c r="G2809" s="616" t="s">
        <v>1567</v>
      </c>
      <c r="H2809" s="617" t="str">
        <f t="shared" si="87"/>
        <v>O CAMPO A.11 NÃO PODE SER PREENCHIDO SE A INFORMAÇÃO DO CAMPO A.7 FOR DIFERENTE DE"INSTITUIÇÃO CREDENCIADA" OU SE A INFIRMAÇÃO DO CAMPO A.10 FOR DIFERENTE DE "PRIVADA".</v>
      </c>
    </row>
    <row r="2810" spans="1:8" ht="12" x14ac:dyDescent="0.3">
      <c r="A2810" s="614" t="s">
        <v>2044</v>
      </c>
      <c r="B2810" s="614" t="s">
        <v>2451</v>
      </c>
      <c r="C2810" s="614" t="s">
        <v>2354</v>
      </c>
      <c r="D2810" s="614" t="s">
        <v>2354</v>
      </c>
      <c r="E2810" s="614" t="s">
        <v>2354</v>
      </c>
      <c r="F2810" s="615" t="str">
        <f t="shared" si="86"/>
        <v>TIB - NORMALIZAÇÃO TÉCNICA;AFILIADA;;;</v>
      </c>
      <c r="G2810" s="616" t="s">
        <v>1567</v>
      </c>
      <c r="H2810" s="617" t="str">
        <f t="shared" si="87"/>
        <v>O EXECUTOR INFORMADO NÃO PODE EXECUTAR PROJETOS OU PROGRAMAS COM A QUALIFICAÇÃO SELECIONADA</v>
      </c>
    </row>
    <row r="2811" spans="1:8" ht="12" x14ac:dyDescent="0.3">
      <c r="A2811" s="614" t="s">
        <v>2045</v>
      </c>
      <c r="B2811" s="614" t="s">
        <v>2451</v>
      </c>
      <c r="C2811" s="614" t="s">
        <v>261</v>
      </c>
      <c r="D2811" s="614" t="s">
        <v>250</v>
      </c>
      <c r="E2811" s="614" t="s">
        <v>3</v>
      </c>
      <c r="F2811" s="615" t="str">
        <f t="shared" si="86"/>
        <v>TIB - TREINAMENTO E AVALIAÇÃO DE CONFORMIDADE;AFILIADA;MICRO OU PEQUENO;PÚBLICA;SIM</v>
      </c>
      <c r="G2811" s="616" t="s">
        <v>1567</v>
      </c>
      <c r="H2811" s="617" t="str">
        <f t="shared" si="87"/>
        <v>O CAMPO A.8 NÃO PODE SER PREENCHIDO SE A INFORMAÇÃO DO CAMPO A.7 FOR DIFERENTE DE"EMPRESA BRASILEIRA".</v>
      </c>
    </row>
    <row r="2812" spans="1:8" ht="12" x14ac:dyDescent="0.3">
      <c r="A2812" s="614" t="s">
        <v>2045</v>
      </c>
      <c r="B2812" s="614" t="s">
        <v>2451</v>
      </c>
      <c r="C2812" s="614" t="s">
        <v>261</v>
      </c>
      <c r="D2812" s="614" t="s">
        <v>250</v>
      </c>
      <c r="E2812" s="614" t="s">
        <v>4</v>
      </c>
      <c r="F2812" s="615" t="str">
        <f t="shared" si="86"/>
        <v>TIB - TREINAMENTO E AVALIAÇÃO DE CONFORMIDADE;AFILIADA;MICRO OU PEQUENO;PÚBLICA;NÃO</v>
      </c>
      <c r="G2812" s="616" t="s">
        <v>1567</v>
      </c>
      <c r="H2812" s="617" t="str">
        <f t="shared" si="87"/>
        <v>O CAMPO A.8 NÃO PODE SER PREENCHIDO SE A INFORMAÇÃO DO CAMPO A.7 FOR DIFERENTE DE"EMPRESA BRASILEIRA".</v>
      </c>
    </row>
    <row r="2813" spans="1:8" ht="12" x14ac:dyDescent="0.3">
      <c r="A2813" s="614" t="s">
        <v>2045</v>
      </c>
      <c r="B2813" s="614" t="s">
        <v>2451</v>
      </c>
      <c r="C2813" s="614" t="s">
        <v>261</v>
      </c>
      <c r="D2813" s="614" t="s">
        <v>250</v>
      </c>
      <c r="E2813" s="614" t="s">
        <v>2354</v>
      </c>
      <c r="F2813" s="615" t="str">
        <f t="shared" si="86"/>
        <v>TIB - TREINAMENTO E AVALIAÇÃO DE CONFORMIDADE;AFILIADA;MICRO OU PEQUENO;PÚBLICA;</v>
      </c>
      <c r="G2813" s="616" t="s">
        <v>1567</v>
      </c>
      <c r="H2813" s="617" t="str">
        <f t="shared" si="87"/>
        <v>O CAMPO A.8 NÃO PODE SER PREENCHIDO SE A INFORMAÇÃO DO CAMPO A.7 FOR DIFERENTE DE"EMPRESA BRASILEIRA".</v>
      </c>
    </row>
    <row r="2814" spans="1:8" ht="12" x14ac:dyDescent="0.3">
      <c r="A2814" s="614" t="s">
        <v>2045</v>
      </c>
      <c r="B2814" s="614" t="s">
        <v>2451</v>
      </c>
      <c r="C2814" s="614" t="s">
        <v>261</v>
      </c>
      <c r="D2814" s="614" t="s">
        <v>251</v>
      </c>
      <c r="E2814" s="614" t="s">
        <v>3</v>
      </c>
      <c r="F2814" s="615" t="str">
        <f t="shared" si="86"/>
        <v>TIB - TREINAMENTO E AVALIAÇÃO DE CONFORMIDADE;AFILIADA;MICRO OU PEQUENO;PRIVADA;SIM</v>
      </c>
      <c r="G2814" s="616" t="s">
        <v>1567</v>
      </c>
      <c r="H2814" s="617" t="str">
        <f t="shared" si="87"/>
        <v>O CAMPO A.8 NÃO PODE SER PREENCHIDO SE A INFORMAÇÃO DO CAMPO A.7 FOR DIFERENTE DE"EMPRESA BRASILEIRA".</v>
      </c>
    </row>
    <row r="2815" spans="1:8" ht="12" x14ac:dyDescent="0.3">
      <c r="A2815" s="614" t="s">
        <v>2045</v>
      </c>
      <c r="B2815" s="614" t="s">
        <v>2451</v>
      </c>
      <c r="C2815" s="614" t="s">
        <v>261</v>
      </c>
      <c r="D2815" s="614" t="s">
        <v>251</v>
      </c>
      <c r="E2815" s="614" t="s">
        <v>4</v>
      </c>
      <c r="F2815" s="615" t="str">
        <f t="shared" si="86"/>
        <v>TIB - TREINAMENTO E AVALIAÇÃO DE CONFORMIDADE;AFILIADA;MICRO OU PEQUENO;PRIVADA;NÃO</v>
      </c>
      <c r="G2815" s="616" t="s">
        <v>1567</v>
      </c>
      <c r="H2815" s="617" t="str">
        <f t="shared" si="87"/>
        <v>O CAMPO A.8 NÃO PODE SER PREENCHIDO SE A INFORMAÇÃO DO CAMPO A.7 FOR DIFERENTE DE"EMPRESA BRASILEIRA".</v>
      </c>
    </row>
    <row r="2816" spans="1:8" ht="12" x14ac:dyDescent="0.3">
      <c r="A2816" s="614" t="s">
        <v>2045</v>
      </c>
      <c r="B2816" s="614" t="s">
        <v>2451</v>
      </c>
      <c r="C2816" s="614" t="s">
        <v>261</v>
      </c>
      <c r="D2816" s="614" t="s">
        <v>251</v>
      </c>
      <c r="E2816" s="614" t="s">
        <v>2354</v>
      </c>
      <c r="F2816" s="615" t="str">
        <f t="shared" si="86"/>
        <v>TIB - TREINAMENTO E AVALIAÇÃO DE CONFORMIDADE;AFILIADA;MICRO OU PEQUENO;PRIVADA;</v>
      </c>
      <c r="G2816" s="616" t="s">
        <v>1567</v>
      </c>
      <c r="H2816" s="617" t="str">
        <f t="shared" si="87"/>
        <v>O CAMPO A.8 NÃO PODE SER PREENCHIDO SE A INFORMAÇÃO DO CAMPO A.7 FOR DIFERENTE DE"EMPRESA BRASILEIRA".</v>
      </c>
    </row>
    <row r="2817" spans="1:8" ht="12" x14ac:dyDescent="0.3">
      <c r="A2817" s="614" t="s">
        <v>2045</v>
      </c>
      <c r="B2817" s="614" t="s">
        <v>2451</v>
      </c>
      <c r="C2817" s="614" t="s">
        <v>261</v>
      </c>
      <c r="D2817" s="614" t="s">
        <v>2354</v>
      </c>
      <c r="E2817" s="614" t="s">
        <v>3</v>
      </c>
      <c r="F2817" s="615" t="str">
        <f t="shared" si="86"/>
        <v>TIB - TREINAMENTO E AVALIAÇÃO DE CONFORMIDADE;AFILIADA;MICRO OU PEQUENO;;SIM</v>
      </c>
      <c r="G2817" s="616" t="s">
        <v>1567</v>
      </c>
      <c r="H2817" s="617" t="str">
        <f t="shared" si="87"/>
        <v>O CAMPO A.8 NÃO PODE SER PREENCHIDO SE A INFORMAÇÃO DO CAMPO A.7 FOR DIFERENTE DE"EMPRESA BRASILEIRA".</v>
      </c>
    </row>
    <row r="2818" spans="1:8" ht="12" x14ac:dyDescent="0.3">
      <c r="A2818" s="614" t="s">
        <v>2045</v>
      </c>
      <c r="B2818" s="614" t="s">
        <v>2451</v>
      </c>
      <c r="C2818" s="614" t="s">
        <v>261</v>
      </c>
      <c r="D2818" s="614" t="s">
        <v>2354</v>
      </c>
      <c r="E2818" s="614" t="s">
        <v>4</v>
      </c>
      <c r="F2818" s="615" t="str">
        <f t="shared" si="86"/>
        <v>TIB - TREINAMENTO E AVALIAÇÃO DE CONFORMIDADE;AFILIADA;MICRO OU PEQUENO;;NÃO</v>
      </c>
      <c r="G2818" s="616" t="s">
        <v>1567</v>
      </c>
      <c r="H2818" s="617" t="str">
        <f t="shared" si="87"/>
        <v>O CAMPO A.8 NÃO PODE SER PREENCHIDO SE A INFORMAÇÃO DO CAMPO A.7 FOR DIFERENTE DE"EMPRESA BRASILEIRA".</v>
      </c>
    </row>
    <row r="2819" spans="1:8" ht="12" x14ac:dyDescent="0.3">
      <c r="A2819" s="614" t="s">
        <v>2045</v>
      </c>
      <c r="B2819" s="614" t="s">
        <v>2451</v>
      </c>
      <c r="C2819" s="614" t="s">
        <v>261</v>
      </c>
      <c r="D2819" s="614" t="s">
        <v>2354</v>
      </c>
      <c r="E2819" s="614" t="s">
        <v>2354</v>
      </c>
      <c r="F2819" s="615" t="str">
        <f t="shared" ref="F2819:F2882" si="88">CONCATENATE(A2819,";",B2819,";",C2819,";",D2819,";",E2819)</f>
        <v>TIB - TREINAMENTO E AVALIAÇÃO DE CONFORMIDADE;AFILIADA;MICRO OU PEQUENO;;</v>
      </c>
      <c r="G2819" s="616" t="s">
        <v>1567</v>
      </c>
      <c r="H2819" s="617" t="str">
        <f t="shared" ref="H2819:H2882" si="89">IF(AND(B2819=$J$7,C2819=""),$K$12,IF(AND(B2819&lt;&gt;$J$7,C2819&lt;&gt;""),$K$13,IF(AND(B2819=$J$5,D2819=""),$K$14,IF(AND(B2819&lt;&gt;$J$5,D2819&lt;&gt;""),$K$15,IF(AND(B2819=$J$5,D2819=$M$6,E2819=""),$K$16,IF(AND(OR(B2819&lt;&gt;$J$5,D2819&lt;&gt;$M$6),E2819&lt;&gt;""),$K$17,IF(G2819="N",$K$18,"")))))))</f>
        <v>O CAMPO A.8 NÃO PODE SER PREENCHIDO SE A INFORMAÇÃO DO CAMPO A.7 FOR DIFERENTE DE"EMPRESA BRASILEIRA".</v>
      </c>
    </row>
    <row r="2820" spans="1:8" ht="12" x14ac:dyDescent="0.3">
      <c r="A2820" s="614" t="s">
        <v>2045</v>
      </c>
      <c r="B2820" s="614" t="s">
        <v>2451</v>
      </c>
      <c r="C2820" s="614" t="s">
        <v>243</v>
      </c>
      <c r="D2820" s="614" t="s">
        <v>250</v>
      </c>
      <c r="E2820" s="614" t="s">
        <v>3</v>
      </c>
      <c r="F2820" s="615" t="str">
        <f t="shared" si="88"/>
        <v>TIB - TREINAMENTO E AVALIAÇÃO DE CONFORMIDADE;AFILIADA;MÉDIO;PÚBLICA;SIM</v>
      </c>
      <c r="G2820" s="616" t="s">
        <v>1567</v>
      </c>
      <c r="H2820" s="617" t="str">
        <f t="shared" si="89"/>
        <v>O CAMPO A.8 NÃO PODE SER PREENCHIDO SE A INFORMAÇÃO DO CAMPO A.7 FOR DIFERENTE DE"EMPRESA BRASILEIRA".</v>
      </c>
    </row>
    <row r="2821" spans="1:8" ht="12" x14ac:dyDescent="0.3">
      <c r="A2821" s="614" t="s">
        <v>2045</v>
      </c>
      <c r="B2821" s="614" t="s">
        <v>2451</v>
      </c>
      <c r="C2821" s="614" t="s">
        <v>243</v>
      </c>
      <c r="D2821" s="614" t="s">
        <v>250</v>
      </c>
      <c r="E2821" s="614" t="s">
        <v>4</v>
      </c>
      <c r="F2821" s="615" t="str">
        <f t="shared" si="88"/>
        <v>TIB - TREINAMENTO E AVALIAÇÃO DE CONFORMIDADE;AFILIADA;MÉDIO;PÚBLICA;NÃO</v>
      </c>
      <c r="G2821" s="616" t="s">
        <v>1567</v>
      </c>
      <c r="H2821" s="617" t="str">
        <f t="shared" si="89"/>
        <v>O CAMPO A.8 NÃO PODE SER PREENCHIDO SE A INFORMAÇÃO DO CAMPO A.7 FOR DIFERENTE DE"EMPRESA BRASILEIRA".</v>
      </c>
    </row>
    <row r="2822" spans="1:8" ht="12" x14ac:dyDescent="0.3">
      <c r="A2822" s="614" t="s">
        <v>2045</v>
      </c>
      <c r="B2822" s="614" t="s">
        <v>2451</v>
      </c>
      <c r="C2822" s="614" t="s">
        <v>243</v>
      </c>
      <c r="D2822" s="614" t="s">
        <v>250</v>
      </c>
      <c r="E2822" s="614" t="s">
        <v>2354</v>
      </c>
      <c r="F2822" s="615" t="str">
        <f t="shared" si="88"/>
        <v>TIB - TREINAMENTO E AVALIAÇÃO DE CONFORMIDADE;AFILIADA;MÉDIO;PÚBLICA;</v>
      </c>
      <c r="G2822" s="616" t="s">
        <v>1567</v>
      </c>
      <c r="H2822" s="617" t="str">
        <f t="shared" si="89"/>
        <v>O CAMPO A.8 NÃO PODE SER PREENCHIDO SE A INFORMAÇÃO DO CAMPO A.7 FOR DIFERENTE DE"EMPRESA BRASILEIRA".</v>
      </c>
    </row>
    <row r="2823" spans="1:8" ht="12" x14ac:dyDescent="0.3">
      <c r="A2823" s="614" t="s">
        <v>2045</v>
      </c>
      <c r="B2823" s="614" t="s">
        <v>2451</v>
      </c>
      <c r="C2823" s="614" t="s">
        <v>243</v>
      </c>
      <c r="D2823" s="614" t="s">
        <v>251</v>
      </c>
      <c r="E2823" s="614" t="s">
        <v>3</v>
      </c>
      <c r="F2823" s="615" t="str">
        <f t="shared" si="88"/>
        <v>TIB - TREINAMENTO E AVALIAÇÃO DE CONFORMIDADE;AFILIADA;MÉDIO;PRIVADA;SIM</v>
      </c>
      <c r="G2823" s="616" t="s">
        <v>1567</v>
      </c>
      <c r="H2823" s="617" t="str">
        <f t="shared" si="89"/>
        <v>O CAMPO A.8 NÃO PODE SER PREENCHIDO SE A INFORMAÇÃO DO CAMPO A.7 FOR DIFERENTE DE"EMPRESA BRASILEIRA".</v>
      </c>
    </row>
    <row r="2824" spans="1:8" ht="12" x14ac:dyDescent="0.3">
      <c r="A2824" s="614" t="s">
        <v>2045</v>
      </c>
      <c r="B2824" s="614" t="s">
        <v>2451</v>
      </c>
      <c r="C2824" s="614" t="s">
        <v>243</v>
      </c>
      <c r="D2824" s="614" t="s">
        <v>251</v>
      </c>
      <c r="E2824" s="614" t="s">
        <v>4</v>
      </c>
      <c r="F2824" s="615" t="str">
        <f t="shared" si="88"/>
        <v>TIB - TREINAMENTO E AVALIAÇÃO DE CONFORMIDADE;AFILIADA;MÉDIO;PRIVADA;NÃO</v>
      </c>
      <c r="G2824" s="616" t="s">
        <v>1567</v>
      </c>
      <c r="H2824" s="617" t="str">
        <f t="shared" si="89"/>
        <v>O CAMPO A.8 NÃO PODE SER PREENCHIDO SE A INFORMAÇÃO DO CAMPO A.7 FOR DIFERENTE DE"EMPRESA BRASILEIRA".</v>
      </c>
    </row>
    <row r="2825" spans="1:8" ht="12" x14ac:dyDescent="0.3">
      <c r="A2825" s="614" t="s">
        <v>2045</v>
      </c>
      <c r="B2825" s="614" t="s">
        <v>2451</v>
      </c>
      <c r="C2825" s="614" t="s">
        <v>243</v>
      </c>
      <c r="D2825" s="614" t="s">
        <v>251</v>
      </c>
      <c r="E2825" s="614" t="s">
        <v>2354</v>
      </c>
      <c r="F2825" s="615" t="str">
        <f t="shared" si="88"/>
        <v>TIB - TREINAMENTO E AVALIAÇÃO DE CONFORMIDADE;AFILIADA;MÉDIO;PRIVADA;</v>
      </c>
      <c r="G2825" s="616" t="s">
        <v>1567</v>
      </c>
      <c r="H2825" s="617" t="str">
        <f t="shared" si="89"/>
        <v>O CAMPO A.8 NÃO PODE SER PREENCHIDO SE A INFORMAÇÃO DO CAMPO A.7 FOR DIFERENTE DE"EMPRESA BRASILEIRA".</v>
      </c>
    </row>
    <row r="2826" spans="1:8" ht="12" x14ac:dyDescent="0.3">
      <c r="A2826" s="614" t="s">
        <v>2045</v>
      </c>
      <c r="B2826" s="614" t="s">
        <v>2451</v>
      </c>
      <c r="C2826" s="614" t="s">
        <v>243</v>
      </c>
      <c r="D2826" s="614" t="s">
        <v>2354</v>
      </c>
      <c r="E2826" s="614" t="s">
        <v>3</v>
      </c>
      <c r="F2826" s="615" t="str">
        <f t="shared" si="88"/>
        <v>TIB - TREINAMENTO E AVALIAÇÃO DE CONFORMIDADE;AFILIADA;MÉDIO;;SIM</v>
      </c>
      <c r="G2826" s="616" t="s">
        <v>1567</v>
      </c>
      <c r="H2826" s="617" t="str">
        <f t="shared" si="89"/>
        <v>O CAMPO A.8 NÃO PODE SER PREENCHIDO SE A INFORMAÇÃO DO CAMPO A.7 FOR DIFERENTE DE"EMPRESA BRASILEIRA".</v>
      </c>
    </row>
    <row r="2827" spans="1:8" ht="12" x14ac:dyDescent="0.3">
      <c r="A2827" s="614" t="s">
        <v>2045</v>
      </c>
      <c r="B2827" s="614" t="s">
        <v>2451</v>
      </c>
      <c r="C2827" s="614" t="s">
        <v>243</v>
      </c>
      <c r="D2827" s="614" t="s">
        <v>2354</v>
      </c>
      <c r="E2827" s="614" t="s">
        <v>4</v>
      </c>
      <c r="F2827" s="615" t="str">
        <f t="shared" si="88"/>
        <v>TIB - TREINAMENTO E AVALIAÇÃO DE CONFORMIDADE;AFILIADA;MÉDIO;;NÃO</v>
      </c>
      <c r="G2827" s="616" t="s">
        <v>1567</v>
      </c>
      <c r="H2827" s="617" t="str">
        <f t="shared" si="89"/>
        <v>O CAMPO A.8 NÃO PODE SER PREENCHIDO SE A INFORMAÇÃO DO CAMPO A.7 FOR DIFERENTE DE"EMPRESA BRASILEIRA".</v>
      </c>
    </row>
    <row r="2828" spans="1:8" ht="12" x14ac:dyDescent="0.3">
      <c r="A2828" s="614" t="s">
        <v>2045</v>
      </c>
      <c r="B2828" s="614" t="s">
        <v>2451</v>
      </c>
      <c r="C2828" s="614" t="s">
        <v>243</v>
      </c>
      <c r="D2828" s="614" t="s">
        <v>2354</v>
      </c>
      <c r="E2828" s="614" t="s">
        <v>2354</v>
      </c>
      <c r="F2828" s="615" t="str">
        <f t="shared" si="88"/>
        <v>TIB - TREINAMENTO E AVALIAÇÃO DE CONFORMIDADE;AFILIADA;MÉDIO;;</v>
      </c>
      <c r="G2828" s="616" t="s">
        <v>1567</v>
      </c>
      <c r="H2828" s="617" t="str">
        <f t="shared" si="89"/>
        <v>O CAMPO A.8 NÃO PODE SER PREENCHIDO SE A INFORMAÇÃO DO CAMPO A.7 FOR DIFERENTE DE"EMPRESA BRASILEIRA".</v>
      </c>
    </row>
    <row r="2829" spans="1:8" ht="12" x14ac:dyDescent="0.3">
      <c r="A2829" s="614" t="s">
        <v>2045</v>
      </c>
      <c r="B2829" s="614" t="s">
        <v>2451</v>
      </c>
      <c r="C2829" s="614" t="s">
        <v>244</v>
      </c>
      <c r="D2829" s="614" t="s">
        <v>250</v>
      </c>
      <c r="E2829" s="614" t="s">
        <v>3</v>
      </c>
      <c r="F2829" s="615" t="str">
        <f t="shared" si="88"/>
        <v>TIB - TREINAMENTO E AVALIAÇÃO DE CONFORMIDADE;AFILIADA;GRANDE;PÚBLICA;SIM</v>
      </c>
      <c r="G2829" s="616" t="s">
        <v>1567</v>
      </c>
      <c r="H2829" s="617" t="str">
        <f t="shared" si="89"/>
        <v>O CAMPO A.8 NÃO PODE SER PREENCHIDO SE A INFORMAÇÃO DO CAMPO A.7 FOR DIFERENTE DE"EMPRESA BRASILEIRA".</v>
      </c>
    </row>
    <row r="2830" spans="1:8" ht="12" x14ac:dyDescent="0.3">
      <c r="A2830" s="614" t="s">
        <v>2045</v>
      </c>
      <c r="B2830" s="614" t="s">
        <v>2451</v>
      </c>
      <c r="C2830" s="614" t="s">
        <v>244</v>
      </c>
      <c r="D2830" s="614" t="s">
        <v>250</v>
      </c>
      <c r="E2830" s="614" t="s">
        <v>4</v>
      </c>
      <c r="F2830" s="615" t="str">
        <f t="shared" si="88"/>
        <v>TIB - TREINAMENTO E AVALIAÇÃO DE CONFORMIDADE;AFILIADA;GRANDE;PÚBLICA;NÃO</v>
      </c>
      <c r="G2830" s="616" t="s">
        <v>1567</v>
      </c>
      <c r="H2830" s="617" t="str">
        <f t="shared" si="89"/>
        <v>O CAMPO A.8 NÃO PODE SER PREENCHIDO SE A INFORMAÇÃO DO CAMPO A.7 FOR DIFERENTE DE"EMPRESA BRASILEIRA".</v>
      </c>
    </row>
    <row r="2831" spans="1:8" ht="12" x14ac:dyDescent="0.3">
      <c r="A2831" s="614" t="s">
        <v>2045</v>
      </c>
      <c r="B2831" s="614" t="s">
        <v>2451</v>
      </c>
      <c r="C2831" s="614" t="s">
        <v>244</v>
      </c>
      <c r="D2831" s="614" t="s">
        <v>250</v>
      </c>
      <c r="E2831" s="614" t="s">
        <v>2354</v>
      </c>
      <c r="F2831" s="615" t="str">
        <f t="shared" si="88"/>
        <v>TIB - TREINAMENTO E AVALIAÇÃO DE CONFORMIDADE;AFILIADA;GRANDE;PÚBLICA;</v>
      </c>
      <c r="G2831" s="616" t="s">
        <v>1567</v>
      </c>
      <c r="H2831" s="617" t="str">
        <f t="shared" si="89"/>
        <v>O CAMPO A.8 NÃO PODE SER PREENCHIDO SE A INFORMAÇÃO DO CAMPO A.7 FOR DIFERENTE DE"EMPRESA BRASILEIRA".</v>
      </c>
    </row>
    <row r="2832" spans="1:8" ht="12" x14ac:dyDescent="0.3">
      <c r="A2832" s="614" t="s">
        <v>2045</v>
      </c>
      <c r="B2832" s="614" t="s">
        <v>2451</v>
      </c>
      <c r="C2832" s="614" t="s">
        <v>244</v>
      </c>
      <c r="D2832" s="614" t="s">
        <v>251</v>
      </c>
      <c r="E2832" s="614" t="s">
        <v>3</v>
      </c>
      <c r="F2832" s="615" t="str">
        <f t="shared" si="88"/>
        <v>TIB - TREINAMENTO E AVALIAÇÃO DE CONFORMIDADE;AFILIADA;GRANDE;PRIVADA;SIM</v>
      </c>
      <c r="G2832" s="616" t="s">
        <v>1567</v>
      </c>
      <c r="H2832" s="617" t="str">
        <f t="shared" si="89"/>
        <v>O CAMPO A.8 NÃO PODE SER PREENCHIDO SE A INFORMAÇÃO DO CAMPO A.7 FOR DIFERENTE DE"EMPRESA BRASILEIRA".</v>
      </c>
    </row>
    <row r="2833" spans="1:8" ht="12" x14ac:dyDescent="0.3">
      <c r="A2833" s="614" t="s">
        <v>2045</v>
      </c>
      <c r="B2833" s="614" t="s">
        <v>2451</v>
      </c>
      <c r="C2833" s="614" t="s">
        <v>244</v>
      </c>
      <c r="D2833" s="614" t="s">
        <v>251</v>
      </c>
      <c r="E2833" s="614" t="s">
        <v>4</v>
      </c>
      <c r="F2833" s="615" t="str">
        <f t="shared" si="88"/>
        <v>TIB - TREINAMENTO E AVALIAÇÃO DE CONFORMIDADE;AFILIADA;GRANDE;PRIVADA;NÃO</v>
      </c>
      <c r="G2833" s="616" t="s">
        <v>1567</v>
      </c>
      <c r="H2833" s="617" t="str">
        <f t="shared" si="89"/>
        <v>O CAMPO A.8 NÃO PODE SER PREENCHIDO SE A INFORMAÇÃO DO CAMPO A.7 FOR DIFERENTE DE"EMPRESA BRASILEIRA".</v>
      </c>
    </row>
    <row r="2834" spans="1:8" ht="12" x14ac:dyDescent="0.3">
      <c r="A2834" s="614" t="s">
        <v>2045</v>
      </c>
      <c r="B2834" s="614" t="s">
        <v>2451</v>
      </c>
      <c r="C2834" s="614" t="s">
        <v>244</v>
      </c>
      <c r="D2834" s="614" t="s">
        <v>251</v>
      </c>
      <c r="E2834" s="614" t="s">
        <v>2354</v>
      </c>
      <c r="F2834" s="615" t="str">
        <f t="shared" si="88"/>
        <v>TIB - TREINAMENTO E AVALIAÇÃO DE CONFORMIDADE;AFILIADA;GRANDE;PRIVADA;</v>
      </c>
      <c r="G2834" s="616" t="s">
        <v>1567</v>
      </c>
      <c r="H2834" s="617" t="str">
        <f t="shared" si="89"/>
        <v>O CAMPO A.8 NÃO PODE SER PREENCHIDO SE A INFORMAÇÃO DO CAMPO A.7 FOR DIFERENTE DE"EMPRESA BRASILEIRA".</v>
      </c>
    </row>
    <row r="2835" spans="1:8" ht="12" x14ac:dyDescent="0.3">
      <c r="A2835" s="614" t="s">
        <v>2045</v>
      </c>
      <c r="B2835" s="614" t="s">
        <v>2451</v>
      </c>
      <c r="C2835" s="614" t="s">
        <v>244</v>
      </c>
      <c r="D2835" s="614" t="s">
        <v>2354</v>
      </c>
      <c r="E2835" s="614" t="s">
        <v>3</v>
      </c>
      <c r="F2835" s="615" t="str">
        <f t="shared" si="88"/>
        <v>TIB - TREINAMENTO E AVALIAÇÃO DE CONFORMIDADE;AFILIADA;GRANDE;;SIM</v>
      </c>
      <c r="G2835" s="616" t="s">
        <v>1567</v>
      </c>
      <c r="H2835" s="617" t="str">
        <f t="shared" si="89"/>
        <v>O CAMPO A.8 NÃO PODE SER PREENCHIDO SE A INFORMAÇÃO DO CAMPO A.7 FOR DIFERENTE DE"EMPRESA BRASILEIRA".</v>
      </c>
    </row>
    <row r="2836" spans="1:8" ht="12" x14ac:dyDescent="0.3">
      <c r="A2836" s="614" t="s">
        <v>2045</v>
      </c>
      <c r="B2836" s="614" t="s">
        <v>2451</v>
      </c>
      <c r="C2836" s="614" t="s">
        <v>244</v>
      </c>
      <c r="D2836" s="614" t="s">
        <v>2354</v>
      </c>
      <c r="E2836" s="614" t="s">
        <v>4</v>
      </c>
      <c r="F2836" s="615" t="str">
        <f t="shared" si="88"/>
        <v>TIB - TREINAMENTO E AVALIAÇÃO DE CONFORMIDADE;AFILIADA;GRANDE;;NÃO</v>
      </c>
      <c r="G2836" s="616" t="s">
        <v>1567</v>
      </c>
      <c r="H2836" s="617" t="str">
        <f t="shared" si="89"/>
        <v>O CAMPO A.8 NÃO PODE SER PREENCHIDO SE A INFORMAÇÃO DO CAMPO A.7 FOR DIFERENTE DE"EMPRESA BRASILEIRA".</v>
      </c>
    </row>
    <row r="2837" spans="1:8" ht="12" x14ac:dyDescent="0.3">
      <c r="A2837" s="614" t="s">
        <v>2045</v>
      </c>
      <c r="B2837" s="614" t="s">
        <v>2451</v>
      </c>
      <c r="C2837" s="614" t="s">
        <v>244</v>
      </c>
      <c r="D2837" s="614" t="s">
        <v>2354</v>
      </c>
      <c r="E2837" s="614" t="s">
        <v>2354</v>
      </c>
      <c r="F2837" s="615" t="str">
        <f t="shared" si="88"/>
        <v>TIB - TREINAMENTO E AVALIAÇÃO DE CONFORMIDADE;AFILIADA;GRANDE;;</v>
      </c>
      <c r="G2837" s="616" t="s">
        <v>1567</v>
      </c>
      <c r="H2837" s="617" t="str">
        <f t="shared" si="89"/>
        <v>O CAMPO A.8 NÃO PODE SER PREENCHIDO SE A INFORMAÇÃO DO CAMPO A.7 FOR DIFERENTE DE"EMPRESA BRASILEIRA".</v>
      </c>
    </row>
    <row r="2838" spans="1:8" ht="12" x14ac:dyDescent="0.3">
      <c r="A2838" s="614" t="s">
        <v>2045</v>
      </c>
      <c r="B2838" s="614" t="s">
        <v>2451</v>
      </c>
      <c r="C2838" s="614" t="s">
        <v>2354</v>
      </c>
      <c r="D2838" s="614" t="s">
        <v>250</v>
      </c>
      <c r="E2838" s="614" t="s">
        <v>3</v>
      </c>
      <c r="F2838" s="615" t="str">
        <f t="shared" si="88"/>
        <v>TIB - TREINAMENTO E AVALIAÇÃO DE CONFORMIDADE;AFILIADA;;PÚBLICA;SIM</v>
      </c>
      <c r="G2838" s="616" t="s">
        <v>1567</v>
      </c>
      <c r="H2838" s="617" t="str">
        <f t="shared" si="89"/>
        <v>O CAMPO A.10 NÃO PODE SER PREENCHIDO SE A INFORMAÇÃO DO CAMPO A.7 FOR DIFERENTE DE"INSTITUIÇÃO CREDENCIADA".</v>
      </c>
    </row>
    <row r="2839" spans="1:8" ht="12" x14ac:dyDescent="0.3">
      <c r="A2839" s="614" t="s">
        <v>2045</v>
      </c>
      <c r="B2839" s="614" t="s">
        <v>2451</v>
      </c>
      <c r="C2839" s="614" t="s">
        <v>2354</v>
      </c>
      <c r="D2839" s="614" t="s">
        <v>250</v>
      </c>
      <c r="E2839" s="614" t="s">
        <v>4</v>
      </c>
      <c r="F2839" s="615" t="str">
        <f t="shared" si="88"/>
        <v>TIB - TREINAMENTO E AVALIAÇÃO DE CONFORMIDADE;AFILIADA;;PÚBLICA;NÃO</v>
      </c>
      <c r="G2839" s="616" t="s">
        <v>1567</v>
      </c>
      <c r="H2839" s="617" t="str">
        <f t="shared" si="89"/>
        <v>O CAMPO A.10 NÃO PODE SER PREENCHIDO SE A INFORMAÇÃO DO CAMPO A.7 FOR DIFERENTE DE"INSTITUIÇÃO CREDENCIADA".</v>
      </c>
    </row>
    <row r="2840" spans="1:8" ht="12" x14ac:dyDescent="0.3">
      <c r="A2840" s="614" t="s">
        <v>2045</v>
      </c>
      <c r="B2840" s="614" t="s">
        <v>2451</v>
      </c>
      <c r="C2840" s="614" t="s">
        <v>2354</v>
      </c>
      <c r="D2840" s="614" t="s">
        <v>250</v>
      </c>
      <c r="E2840" s="614" t="s">
        <v>2354</v>
      </c>
      <c r="F2840" s="615" t="str">
        <f t="shared" si="88"/>
        <v>TIB - TREINAMENTO E AVALIAÇÃO DE CONFORMIDADE;AFILIADA;;PÚBLICA;</v>
      </c>
      <c r="G2840" s="616" t="s">
        <v>1567</v>
      </c>
      <c r="H2840" s="617" t="str">
        <f t="shared" si="89"/>
        <v>O CAMPO A.10 NÃO PODE SER PREENCHIDO SE A INFORMAÇÃO DO CAMPO A.7 FOR DIFERENTE DE"INSTITUIÇÃO CREDENCIADA".</v>
      </c>
    </row>
    <row r="2841" spans="1:8" ht="12" x14ac:dyDescent="0.3">
      <c r="A2841" s="614" t="s">
        <v>2045</v>
      </c>
      <c r="B2841" s="614" t="s">
        <v>2451</v>
      </c>
      <c r="C2841" s="614" t="s">
        <v>2354</v>
      </c>
      <c r="D2841" s="614" t="s">
        <v>251</v>
      </c>
      <c r="E2841" s="614" t="s">
        <v>3</v>
      </c>
      <c r="F2841" s="615" t="str">
        <f t="shared" si="88"/>
        <v>TIB - TREINAMENTO E AVALIAÇÃO DE CONFORMIDADE;AFILIADA;;PRIVADA;SIM</v>
      </c>
      <c r="G2841" s="616" t="s">
        <v>1567</v>
      </c>
      <c r="H2841" s="617" t="str">
        <f t="shared" si="89"/>
        <v>O CAMPO A.10 NÃO PODE SER PREENCHIDO SE A INFORMAÇÃO DO CAMPO A.7 FOR DIFERENTE DE"INSTITUIÇÃO CREDENCIADA".</v>
      </c>
    </row>
    <row r="2842" spans="1:8" ht="12" x14ac:dyDescent="0.3">
      <c r="A2842" s="614" t="s">
        <v>2045</v>
      </c>
      <c r="B2842" s="614" t="s">
        <v>2451</v>
      </c>
      <c r="C2842" s="614" t="s">
        <v>2354</v>
      </c>
      <c r="D2842" s="614" t="s">
        <v>251</v>
      </c>
      <c r="E2842" s="614" t="s">
        <v>4</v>
      </c>
      <c r="F2842" s="615" t="str">
        <f t="shared" si="88"/>
        <v>TIB - TREINAMENTO E AVALIAÇÃO DE CONFORMIDADE;AFILIADA;;PRIVADA;NÃO</v>
      </c>
      <c r="G2842" s="616" t="s">
        <v>1567</v>
      </c>
      <c r="H2842" s="617" t="str">
        <f t="shared" si="89"/>
        <v>O CAMPO A.10 NÃO PODE SER PREENCHIDO SE A INFORMAÇÃO DO CAMPO A.7 FOR DIFERENTE DE"INSTITUIÇÃO CREDENCIADA".</v>
      </c>
    </row>
    <row r="2843" spans="1:8" ht="12" x14ac:dyDescent="0.3">
      <c r="A2843" s="614" t="s">
        <v>2045</v>
      </c>
      <c r="B2843" s="614" t="s">
        <v>2451</v>
      </c>
      <c r="C2843" s="614" t="s">
        <v>2354</v>
      </c>
      <c r="D2843" s="614" t="s">
        <v>251</v>
      </c>
      <c r="E2843" s="614" t="s">
        <v>2354</v>
      </c>
      <c r="F2843" s="615" t="str">
        <f t="shared" si="88"/>
        <v>TIB - TREINAMENTO E AVALIAÇÃO DE CONFORMIDADE;AFILIADA;;PRIVADA;</v>
      </c>
      <c r="G2843" s="616" t="s">
        <v>1567</v>
      </c>
      <c r="H2843" s="617" t="str">
        <f t="shared" si="89"/>
        <v>O CAMPO A.10 NÃO PODE SER PREENCHIDO SE A INFORMAÇÃO DO CAMPO A.7 FOR DIFERENTE DE"INSTITUIÇÃO CREDENCIADA".</v>
      </c>
    </row>
    <row r="2844" spans="1:8" ht="12" x14ac:dyDescent="0.3">
      <c r="A2844" s="614" t="s">
        <v>2045</v>
      </c>
      <c r="B2844" s="614" t="s">
        <v>2451</v>
      </c>
      <c r="C2844" s="614" t="s">
        <v>2354</v>
      </c>
      <c r="D2844" s="614" t="s">
        <v>2354</v>
      </c>
      <c r="E2844" s="614" t="s">
        <v>3</v>
      </c>
      <c r="F2844" s="615" t="str">
        <f t="shared" si="88"/>
        <v>TIB - TREINAMENTO E AVALIAÇÃO DE CONFORMIDADE;AFILIADA;;;SIM</v>
      </c>
      <c r="G2844" s="616" t="s">
        <v>1567</v>
      </c>
      <c r="H2844" s="617" t="str">
        <f t="shared" si="89"/>
        <v>O CAMPO A.11 NÃO PODE SER PREENCHIDO SE A INFORMAÇÃO DO CAMPO A.7 FOR DIFERENTE DE"INSTITUIÇÃO CREDENCIADA" OU SE A INFIRMAÇÃO DO CAMPO A.10 FOR DIFERENTE DE "PRIVADA".</v>
      </c>
    </row>
    <row r="2845" spans="1:8" ht="12" x14ac:dyDescent="0.3">
      <c r="A2845" s="614" t="s">
        <v>2045</v>
      </c>
      <c r="B2845" s="614" t="s">
        <v>2451</v>
      </c>
      <c r="C2845" s="614" t="s">
        <v>2354</v>
      </c>
      <c r="D2845" s="614" t="s">
        <v>2354</v>
      </c>
      <c r="E2845" s="614" t="s">
        <v>4</v>
      </c>
      <c r="F2845" s="615" t="str">
        <f t="shared" si="88"/>
        <v>TIB - TREINAMENTO E AVALIAÇÃO DE CONFORMIDADE;AFILIADA;;;NÃO</v>
      </c>
      <c r="G2845" s="616" t="s">
        <v>1567</v>
      </c>
      <c r="H2845" s="617" t="str">
        <f t="shared" si="89"/>
        <v>O CAMPO A.11 NÃO PODE SER PREENCHIDO SE A INFORMAÇÃO DO CAMPO A.7 FOR DIFERENTE DE"INSTITUIÇÃO CREDENCIADA" OU SE A INFIRMAÇÃO DO CAMPO A.10 FOR DIFERENTE DE "PRIVADA".</v>
      </c>
    </row>
    <row r="2846" spans="1:8" ht="12" x14ac:dyDescent="0.3">
      <c r="A2846" s="614" t="s">
        <v>2045</v>
      </c>
      <c r="B2846" s="614" t="s">
        <v>2451</v>
      </c>
      <c r="C2846" s="614" t="s">
        <v>2354</v>
      </c>
      <c r="D2846" s="614" t="s">
        <v>2354</v>
      </c>
      <c r="E2846" s="614" t="s">
        <v>2354</v>
      </c>
      <c r="F2846" s="615" t="str">
        <f t="shared" si="88"/>
        <v>TIB - TREINAMENTO E AVALIAÇÃO DE CONFORMIDADE;AFILIADA;;;</v>
      </c>
      <c r="G2846" s="616" t="s">
        <v>1567</v>
      </c>
      <c r="H2846" s="617" t="str">
        <f t="shared" si="89"/>
        <v>O EXECUTOR INFORMADO NÃO PODE EXECUTAR PROJETOS OU PROGRAMAS COM A QUALIFICAÇÃO SELECIONADA</v>
      </c>
    </row>
    <row r="2847" spans="1:8" ht="12" x14ac:dyDescent="0.3">
      <c r="A2847" s="614" t="s">
        <v>253</v>
      </c>
      <c r="B2847" s="614" t="s">
        <v>2451</v>
      </c>
      <c r="C2847" s="614" t="s">
        <v>261</v>
      </c>
      <c r="D2847" s="614" t="s">
        <v>250</v>
      </c>
      <c r="E2847" s="614" t="s">
        <v>3</v>
      </c>
      <c r="F2847" s="615" t="str">
        <f t="shared" si="88"/>
        <v>ENGENHARIA BÁSICA NÃO ROTINEIRA;AFILIADA;MICRO OU PEQUENO;PÚBLICA;SIM</v>
      </c>
      <c r="G2847" s="616" t="s">
        <v>1567</v>
      </c>
      <c r="H2847" s="617" t="str">
        <f t="shared" si="89"/>
        <v>O CAMPO A.8 NÃO PODE SER PREENCHIDO SE A INFORMAÇÃO DO CAMPO A.7 FOR DIFERENTE DE"EMPRESA BRASILEIRA".</v>
      </c>
    </row>
    <row r="2848" spans="1:8" ht="12" x14ac:dyDescent="0.3">
      <c r="A2848" s="614" t="s">
        <v>253</v>
      </c>
      <c r="B2848" s="614" t="s">
        <v>2451</v>
      </c>
      <c r="C2848" s="614" t="s">
        <v>261</v>
      </c>
      <c r="D2848" s="614" t="s">
        <v>250</v>
      </c>
      <c r="E2848" s="614" t="s">
        <v>4</v>
      </c>
      <c r="F2848" s="615" t="str">
        <f t="shared" si="88"/>
        <v>ENGENHARIA BÁSICA NÃO ROTINEIRA;AFILIADA;MICRO OU PEQUENO;PÚBLICA;NÃO</v>
      </c>
      <c r="G2848" s="616" t="s">
        <v>1567</v>
      </c>
      <c r="H2848" s="617" t="str">
        <f t="shared" si="89"/>
        <v>O CAMPO A.8 NÃO PODE SER PREENCHIDO SE A INFORMAÇÃO DO CAMPO A.7 FOR DIFERENTE DE"EMPRESA BRASILEIRA".</v>
      </c>
    </row>
    <row r="2849" spans="1:8" ht="12" x14ac:dyDescent="0.3">
      <c r="A2849" s="614" t="s">
        <v>253</v>
      </c>
      <c r="B2849" s="614" t="s">
        <v>2451</v>
      </c>
      <c r="C2849" s="614" t="s">
        <v>261</v>
      </c>
      <c r="D2849" s="614" t="s">
        <v>250</v>
      </c>
      <c r="E2849" s="614" t="s">
        <v>2354</v>
      </c>
      <c r="F2849" s="615" t="str">
        <f t="shared" si="88"/>
        <v>ENGENHARIA BÁSICA NÃO ROTINEIRA;AFILIADA;MICRO OU PEQUENO;PÚBLICA;</v>
      </c>
      <c r="G2849" s="616" t="s">
        <v>1567</v>
      </c>
      <c r="H2849" s="617" t="str">
        <f t="shared" si="89"/>
        <v>O CAMPO A.8 NÃO PODE SER PREENCHIDO SE A INFORMAÇÃO DO CAMPO A.7 FOR DIFERENTE DE"EMPRESA BRASILEIRA".</v>
      </c>
    </row>
    <row r="2850" spans="1:8" ht="12" x14ac:dyDescent="0.3">
      <c r="A2850" s="614" t="s">
        <v>253</v>
      </c>
      <c r="B2850" s="614" t="s">
        <v>2451</v>
      </c>
      <c r="C2850" s="614" t="s">
        <v>261</v>
      </c>
      <c r="D2850" s="614" t="s">
        <v>251</v>
      </c>
      <c r="E2850" s="614" t="s">
        <v>3</v>
      </c>
      <c r="F2850" s="615" t="str">
        <f t="shared" si="88"/>
        <v>ENGENHARIA BÁSICA NÃO ROTINEIRA;AFILIADA;MICRO OU PEQUENO;PRIVADA;SIM</v>
      </c>
      <c r="G2850" s="616" t="s">
        <v>1567</v>
      </c>
      <c r="H2850" s="617" t="str">
        <f t="shared" si="89"/>
        <v>O CAMPO A.8 NÃO PODE SER PREENCHIDO SE A INFORMAÇÃO DO CAMPO A.7 FOR DIFERENTE DE"EMPRESA BRASILEIRA".</v>
      </c>
    </row>
    <row r="2851" spans="1:8" ht="12" x14ac:dyDescent="0.3">
      <c r="A2851" s="614" t="s">
        <v>253</v>
      </c>
      <c r="B2851" s="614" t="s">
        <v>2451</v>
      </c>
      <c r="C2851" s="614" t="s">
        <v>261</v>
      </c>
      <c r="D2851" s="614" t="s">
        <v>251</v>
      </c>
      <c r="E2851" s="614" t="s">
        <v>4</v>
      </c>
      <c r="F2851" s="615" t="str">
        <f t="shared" si="88"/>
        <v>ENGENHARIA BÁSICA NÃO ROTINEIRA;AFILIADA;MICRO OU PEQUENO;PRIVADA;NÃO</v>
      </c>
      <c r="G2851" s="616" t="s">
        <v>1567</v>
      </c>
      <c r="H2851" s="617" t="str">
        <f t="shared" si="89"/>
        <v>O CAMPO A.8 NÃO PODE SER PREENCHIDO SE A INFORMAÇÃO DO CAMPO A.7 FOR DIFERENTE DE"EMPRESA BRASILEIRA".</v>
      </c>
    </row>
    <row r="2852" spans="1:8" ht="12" x14ac:dyDescent="0.3">
      <c r="A2852" s="614" t="s">
        <v>253</v>
      </c>
      <c r="B2852" s="614" t="s">
        <v>2451</v>
      </c>
      <c r="C2852" s="614" t="s">
        <v>261</v>
      </c>
      <c r="D2852" s="614" t="s">
        <v>251</v>
      </c>
      <c r="E2852" s="614" t="s">
        <v>2354</v>
      </c>
      <c r="F2852" s="615" t="str">
        <f t="shared" si="88"/>
        <v>ENGENHARIA BÁSICA NÃO ROTINEIRA;AFILIADA;MICRO OU PEQUENO;PRIVADA;</v>
      </c>
      <c r="G2852" s="616" t="s">
        <v>1567</v>
      </c>
      <c r="H2852" s="617" t="str">
        <f t="shared" si="89"/>
        <v>O CAMPO A.8 NÃO PODE SER PREENCHIDO SE A INFORMAÇÃO DO CAMPO A.7 FOR DIFERENTE DE"EMPRESA BRASILEIRA".</v>
      </c>
    </row>
    <row r="2853" spans="1:8" ht="12" x14ac:dyDescent="0.3">
      <c r="A2853" s="614" t="s">
        <v>253</v>
      </c>
      <c r="B2853" s="614" t="s">
        <v>2451</v>
      </c>
      <c r="C2853" s="614" t="s">
        <v>261</v>
      </c>
      <c r="D2853" s="614" t="s">
        <v>2354</v>
      </c>
      <c r="E2853" s="614" t="s">
        <v>3</v>
      </c>
      <c r="F2853" s="615" t="str">
        <f t="shared" si="88"/>
        <v>ENGENHARIA BÁSICA NÃO ROTINEIRA;AFILIADA;MICRO OU PEQUENO;;SIM</v>
      </c>
      <c r="G2853" s="616" t="s">
        <v>1567</v>
      </c>
      <c r="H2853" s="617" t="str">
        <f t="shared" si="89"/>
        <v>O CAMPO A.8 NÃO PODE SER PREENCHIDO SE A INFORMAÇÃO DO CAMPO A.7 FOR DIFERENTE DE"EMPRESA BRASILEIRA".</v>
      </c>
    </row>
    <row r="2854" spans="1:8" ht="12" x14ac:dyDescent="0.3">
      <c r="A2854" s="614" t="s">
        <v>253</v>
      </c>
      <c r="B2854" s="614" t="s">
        <v>2451</v>
      </c>
      <c r="C2854" s="614" t="s">
        <v>261</v>
      </c>
      <c r="D2854" s="614" t="s">
        <v>2354</v>
      </c>
      <c r="E2854" s="614" t="s">
        <v>4</v>
      </c>
      <c r="F2854" s="615" t="str">
        <f t="shared" si="88"/>
        <v>ENGENHARIA BÁSICA NÃO ROTINEIRA;AFILIADA;MICRO OU PEQUENO;;NÃO</v>
      </c>
      <c r="G2854" s="616" t="s">
        <v>1567</v>
      </c>
      <c r="H2854" s="617" t="str">
        <f t="shared" si="89"/>
        <v>O CAMPO A.8 NÃO PODE SER PREENCHIDO SE A INFORMAÇÃO DO CAMPO A.7 FOR DIFERENTE DE"EMPRESA BRASILEIRA".</v>
      </c>
    </row>
    <row r="2855" spans="1:8" ht="12" x14ac:dyDescent="0.3">
      <c r="A2855" s="614" t="s">
        <v>253</v>
      </c>
      <c r="B2855" s="614" t="s">
        <v>2451</v>
      </c>
      <c r="C2855" s="614" t="s">
        <v>261</v>
      </c>
      <c r="D2855" s="614" t="s">
        <v>2354</v>
      </c>
      <c r="E2855" s="614" t="s">
        <v>2354</v>
      </c>
      <c r="F2855" s="615" t="str">
        <f t="shared" si="88"/>
        <v>ENGENHARIA BÁSICA NÃO ROTINEIRA;AFILIADA;MICRO OU PEQUENO;;</v>
      </c>
      <c r="G2855" s="616" t="s">
        <v>1567</v>
      </c>
      <c r="H2855" s="617" t="str">
        <f t="shared" si="89"/>
        <v>O CAMPO A.8 NÃO PODE SER PREENCHIDO SE A INFORMAÇÃO DO CAMPO A.7 FOR DIFERENTE DE"EMPRESA BRASILEIRA".</v>
      </c>
    </row>
    <row r="2856" spans="1:8" ht="12" x14ac:dyDescent="0.3">
      <c r="A2856" s="614" t="s">
        <v>253</v>
      </c>
      <c r="B2856" s="614" t="s">
        <v>2451</v>
      </c>
      <c r="C2856" s="614" t="s">
        <v>243</v>
      </c>
      <c r="D2856" s="614" t="s">
        <v>250</v>
      </c>
      <c r="E2856" s="614" t="s">
        <v>3</v>
      </c>
      <c r="F2856" s="615" t="str">
        <f t="shared" si="88"/>
        <v>ENGENHARIA BÁSICA NÃO ROTINEIRA;AFILIADA;MÉDIO;PÚBLICA;SIM</v>
      </c>
      <c r="G2856" s="616" t="s">
        <v>1567</v>
      </c>
      <c r="H2856" s="617" t="str">
        <f t="shared" si="89"/>
        <v>O CAMPO A.8 NÃO PODE SER PREENCHIDO SE A INFORMAÇÃO DO CAMPO A.7 FOR DIFERENTE DE"EMPRESA BRASILEIRA".</v>
      </c>
    </row>
    <row r="2857" spans="1:8" ht="12" x14ac:dyDescent="0.3">
      <c r="A2857" s="614" t="s">
        <v>253</v>
      </c>
      <c r="B2857" s="614" t="s">
        <v>2451</v>
      </c>
      <c r="C2857" s="614" t="s">
        <v>243</v>
      </c>
      <c r="D2857" s="614" t="s">
        <v>250</v>
      </c>
      <c r="E2857" s="614" t="s">
        <v>4</v>
      </c>
      <c r="F2857" s="615" t="str">
        <f t="shared" si="88"/>
        <v>ENGENHARIA BÁSICA NÃO ROTINEIRA;AFILIADA;MÉDIO;PÚBLICA;NÃO</v>
      </c>
      <c r="G2857" s="616" t="s">
        <v>1567</v>
      </c>
      <c r="H2857" s="617" t="str">
        <f t="shared" si="89"/>
        <v>O CAMPO A.8 NÃO PODE SER PREENCHIDO SE A INFORMAÇÃO DO CAMPO A.7 FOR DIFERENTE DE"EMPRESA BRASILEIRA".</v>
      </c>
    </row>
    <row r="2858" spans="1:8" ht="12" x14ac:dyDescent="0.3">
      <c r="A2858" s="614" t="s">
        <v>253</v>
      </c>
      <c r="B2858" s="614" t="s">
        <v>2451</v>
      </c>
      <c r="C2858" s="614" t="s">
        <v>243</v>
      </c>
      <c r="D2858" s="614" t="s">
        <v>250</v>
      </c>
      <c r="E2858" s="614" t="s">
        <v>2354</v>
      </c>
      <c r="F2858" s="615" t="str">
        <f t="shared" si="88"/>
        <v>ENGENHARIA BÁSICA NÃO ROTINEIRA;AFILIADA;MÉDIO;PÚBLICA;</v>
      </c>
      <c r="G2858" s="616" t="s">
        <v>1567</v>
      </c>
      <c r="H2858" s="617" t="str">
        <f t="shared" si="89"/>
        <v>O CAMPO A.8 NÃO PODE SER PREENCHIDO SE A INFORMAÇÃO DO CAMPO A.7 FOR DIFERENTE DE"EMPRESA BRASILEIRA".</v>
      </c>
    </row>
    <row r="2859" spans="1:8" ht="12" x14ac:dyDescent="0.3">
      <c r="A2859" s="614" t="s">
        <v>253</v>
      </c>
      <c r="B2859" s="614" t="s">
        <v>2451</v>
      </c>
      <c r="C2859" s="614" t="s">
        <v>243</v>
      </c>
      <c r="D2859" s="614" t="s">
        <v>251</v>
      </c>
      <c r="E2859" s="614" t="s">
        <v>3</v>
      </c>
      <c r="F2859" s="615" t="str">
        <f t="shared" si="88"/>
        <v>ENGENHARIA BÁSICA NÃO ROTINEIRA;AFILIADA;MÉDIO;PRIVADA;SIM</v>
      </c>
      <c r="G2859" s="616" t="s">
        <v>1567</v>
      </c>
      <c r="H2859" s="617" t="str">
        <f t="shared" si="89"/>
        <v>O CAMPO A.8 NÃO PODE SER PREENCHIDO SE A INFORMAÇÃO DO CAMPO A.7 FOR DIFERENTE DE"EMPRESA BRASILEIRA".</v>
      </c>
    </row>
    <row r="2860" spans="1:8" ht="12" x14ac:dyDescent="0.3">
      <c r="A2860" s="614" t="s">
        <v>253</v>
      </c>
      <c r="B2860" s="614" t="s">
        <v>2451</v>
      </c>
      <c r="C2860" s="614" t="s">
        <v>243</v>
      </c>
      <c r="D2860" s="614" t="s">
        <v>251</v>
      </c>
      <c r="E2860" s="614" t="s">
        <v>4</v>
      </c>
      <c r="F2860" s="615" t="str">
        <f t="shared" si="88"/>
        <v>ENGENHARIA BÁSICA NÃO ROTINEIRA;AFILIADA;MÉDIO;PRIVADA;NÃO</v>
      </c>
      <c r="G2860" s="616" t="s">
        <v>1567</v>
      </c>
      <c r="H2860" s="617" t="str">
        <f t="shared" si="89"/>
        <v>O CAMPO A.8 NÃO PODE SER PREENCHIDO SE A INFORMAÇÃO DO CAMPO A.7 FOR DIFERENTE DE"EMPRESA BRASILEIRA".</v>
      </c>
    </row>
    <row r="2861" spans="1:8" ht="12" x14ac:dyDescent="0.3">
      <c r="A2861" s="614" t="s">
        <v>253</v>
      </c>
      <c r="B2861" s="614" t="s">
        <v>2451</v>
      </c>
      <c r="C2861" s="614" t="s">
        <v>243</v>
      </c>
      <c r="D2861" s="614" t="s">
        <v>251</v>
      </c>
      <c r="E2861" s="614" t="s">
        <v>2354</v>
      </c>
      <c r="F2861" s="615" t="str">
        <f t="shared" si="88"/>
        <v>ENGENHARIA BÁSICA NÃO ROTINEIRA;AFILIADA;MÉDIO;PRIVADA;</v>
      </c>
      <c r="G2861" s="616" t="s">
        <v>1567</v>
      </c>
      <c r="H2861" s="617" t="str">
        <f t="shared" si="89"/>
        <v>O CAMPO A.8 NÃO PODE SER PREENCHIDO SE A INFORMAÇÃO DO CAMPO A.7 FOR DIFERENTE DE"EMPRESA BRASILEIRA".</v>
      </c>
    </row>
    <row r="2862" spans="1:8" ht="12" x14ac:dyDescent="0.3">
      <c r="A2862" s="614" t="s">
        <v>253</v>
      </c>
      <c r="B2862" s="614" t="s">
        <v>2451</v>
      </c>
      <c r="C2862" s="614" t="s">
        <v>243</v>
      </c>
      <c r="D2862" s="614" t="s">
        <v>2354</v>
      </c>
      <c r="E2862" s="614" t="s">
        <v>3</v>
      </c>
      <c r="F2862" s="615" t="str">
        <f t="shared" si="88"/>
        <v>ENGENHARIA BÁSICA NÃO ROTINEIRA;AFILIADA;MÉDIO;;SIM</v>
      </c>
      <c r="G2862" s="616" t="s">
        <v>1567</v>
      </c>
      <c r="H2862" s="617" t="str">
        <f t="shared" si="89"/>
        <v>O CAMPO A.8 NÃO PODE SER PREENCHIDO SE A INFORMAÇÃO DO CAMPO A.7 FOR DIFERENTE DE"EMPRESA BRASILEIRA".</v>
      </c>
    </row>
    <row r="2863" spans="1:8" ht="12" x14ac:dyDescent="0.3">
      <c r="A2863" s="614" t="s">
        <v>253</v>
      </c>
      <c r="B2863" s="614" t="s">
        <v>2451</v>
      </c>
      <c r="C2863" s="614" t="s">
        <v>243</v>
      </c>
      <c r="D2863" s="614" t="s">
        <v>2354</v>
      </c>
      <c r="E2863" s="614" t="s">
        <v>4</v>
      </c>
      <c r="F2863" s="615" t="str">
        <f t="shared" si="88"/>
        <v>ENGENHARIA BÁSICA NÃO ROTINEIRA;AFILIADA;MÉDIO;;NÃO</v>
      </c>
      <c r="G2863" s="616" t="s">
        <v>1567</v>
      </c>
      <c r="H2863" s="617" t="str">
        <f t="shared" si="89"/>
        <v>O CAMPO A.8 NÃO PODE SER PREENCHIDO SE A INFORMAÇÃO DO CAMPO A.7 FOR DIFERENTE DE"EMPRESA BRASILEIRA".</v>
      </c>
    </row>
    <row r="2864" spans="1:8" ht="12" x14ac:dyDescent="0.3">
      <c r="A2864" s="614" t="s">
        <v>253</v>
      </c>
      <c r="B2864" s="614" t="s">
        <v>2451</v>
      </c>
      <c r="C2864" s="614" t="s">
        <v>243</v>
      </c>
      <c r="D2864" s="614" t="s">
        <v>2354</v>
      </c>
      <c r="E2864" s="614" t="s">
        <v>2354</v>
      </c>
      <c r="F2864" s="615" t="str">
        <f t="shared" si="88"/>
        <v>ENGENHARIA BÁSICA NÃO ROTINEIRA;AFILIADA;MÉDIO;;</v>
      </c>
      <c r="G2864" s="616" t="s">
        <v>1567</v>
      </c>
      <c r="H2864" s="617" t="str">
        <f t="shared" si="89"/>
        <v>O CAMPO A.8 NÃO PODE SER PREENCHIDO SE A INFORMAÇÃO DO CAMPO A.7 FOR DIFERENTE DE"EMPRESA BRASILEIRA".</v>
      </c>
    </row>
    <row r="2865" spans="1:8" ht="12" x14ac:dyDescent="0.3">
      <c r="A2865" s="614" t="s">
        <v>253</v>
      </c>
      <c r="B2865" s="614" t="s">
        <v>2451</v>
      </c>
      <c r="C2865" s="614" t="s">
        <v>244</v>
      </c>
      <c r="D2865" s="614" t="s">
        <v>250</v>
      </c>
      <c r="E2865" s="614" t="s">
        <v>3</v>
      </c>
      <c r="F2865" s="615" t="str">
        <f t="shared" si="88"/>
        <v>ENGENHARIA BÁSICA NÃO ROTINEIRA;AFILIADA;GRANDE;PÚBLICA;SIM</v>
      </c>
      <c r="G2865" s="616" t="s">
        <v>1567</v>
      </c>
      <c r="H2865" s="617" t="str">
        <f t="shared" si="89"/>
        <v>O CAMPO A.8 NÃO PODE SER PREENCHIDO SE A INFORMAÇÃO DO CAMPO A.7 FOR DIFERENTE DE"EMPRESA BRASILEIRA".</v>
      </c>
    </row>
    <row r="2866" spans="1:8" ht="12" x14ac:dyDescent="0.3">
      <c r="A2866" s="614" t="s">
        <v>253</v>
      </c>
      <c r="B2866" s="614" t="s">
        <v>2451</v>
      </c>
      <c r="C2866" s="614" t="s">
        <v>244</v>
      </c>
      <c r="D2866" s="614" t="s">
        <v>250</v>
      </c>
      <c r="E2866" s="614" t="s">
        <v>4</v>
      </c>
      <c r="F2866" s="615" t="str">
        <f t="shared" si="88"/>
        <v>ENGENHARIA BÁSICA NÃO ROTINEIRA;AFILIADA;GRANDE;PÚBLICA;NÃO</v>
      </c>
      <c r="G2866" s="616" t="s">
        <v>1567</v>
      </c>
      <c r="H2866" s="617" t="str">
        <f t="shared" si="89"/>
        <v>O CAMPO A.8 NÃO PODE SER PREENCHIDO SE A INFORMAÇÃO DO CAMPO A.7 FOR DIFERENTE DE"EMPRESA BRASILEIRA".</v>
      </c>
    </row>
    <row r="2867" spans="1:8" ht="12" x14ac:dyDescent="0.3">
      <c r="A2867" s="614" t="s">
        <v>253</v>
      </c>
      <c r="B2867" s="614" t="s">
        <v>2451</v>
      </c>
      <c r="C2867" s="614" t="s">
        <v>244</v>
      </c>
      <c r="D2867" s="614" t="s">
        <v>250</v>
      </c>
      <c r="E2867" s="614" t="s">
        <v>2354</v>
      </c>
      <c r="F2867" s="615" t="str">
        <f t="shared" si="88"/>
        <v>ENGENHARIA BÁSICA NÃO ROTINEIRA;AFILIADA;GRANDE;PÚBLICA;</v>
      </c>
      <c r="G2867" s="616" t="s">
        <v>1567</v>
      </c>
      <c r="H2867" s="617" t="str">
        <f t="shared" si="89"/>
        <v>O CAMPO A.8 NÃO PODE SER PREENCHIDO SE A INFORMAÇÃO DO CAMPO A.7 FOR DIFERENTE DE"EMPRESA BRASILEIRA".</v>
      </c>
    </row>
    <row r="2868" spans="1:8" ht="12" x14ac:dyDescent="0.3">
      <c r="A2868" s="614" t="s">
        <v>253</v>
      </c>
      <c r="B2868" s="614" t="s">
        <v>2451</v>
      </c>
      <c r="C2868" s="614" t="s">
        <v>244</v>
      </c>
      <c r="D2868" s="614" t="s">
        <v>251</v>
      </c>
      <c r="E2868" s="614" t="s">
        <v>3</v>
      </c>
      <c r="F2868" s="615" t="str">
        <f t="shared" si="88"/>
        <v>ENGENHARIA BÁSICA NÃO ROTINEIRA;AFILIADA;GRANDE;PRIVADA;SIM</v>
      </c>
      <c r="G2868" s="616" t="s">
        <v>1567</v>
      </c>
      <c r="H2868" s="617" t="str">
        <f t="shared" si="89"/>
        <v>O CAMPO A.8 NÃO PODE SER PREENCHIDO SE A INFORMAÇÃO DO CAMPO A.7 FOR DIFERENTE DE"EMPRESA BRASILEIRA".</v>
      </c>
    </row>
    <row r="2869" spans="1:8" ht="12" x14ac:dyDescent="0.3">
      <c r="A2869" s="614" t="s">
        <v>253</v>
      </c>
      <c r="B2869" s="614" t="s">
        <v>2451</v>
      </c>
      <c r="C2869" s="614" t="s">
        <v>244</v>
      </c>
      <c r="D2869" s="614" t="s">
        <v>251</v>
      </c>
      <c r="E2869" s="614" t="s">
        <v>4</v>
      </c>
      <c r="F2869" s="615" t="str">
        <f t="shared" si="88"/>
        <v>ENGENHARIA BÁSICA NÃO ROTINEIRA;AFILIADA;GRANDE;PRIVADA;NÃO</v>
      </c>
      <c r="G2869" s="616" t="s">
        <v>1567</v>
      </c>
      <c r="H2869" s="617" t="str">
        <f t="shared" si="89"/>
        <v>O CAMPO A.8 NÃO PODE SER PREENCHIDO SE A INFORMAÇÃO DO CAMPO A.7 FOR DIFERENTE DE"EMPRESA BRASILEIRA".</v>
      </c>
    </row>
    <row r="2870" spans="1:8" ht="12" x14ac:dyDescent="0.3">
      <c r="A2870" s="614" t="s">
        <v>253</v>
      </c>
      <c r="B2870" s="614" t="s">
        <v>2451</v>
      </c>
      <c r="C2870" s="614" t="s">
        <v>244</v>
      </c>
      <c r="D2870" s="614" t="s">
        <v>251</v>
      </c>
      <c r="E2870" s="614" t="s">
        <v>2354</v>
      </c>
      <c r="F2870" s="615" t="str">
        <f t="shared" si="88"/>
        <v>ENGENHARIA BÁSICA NÃO ROTINEIRA;AFILIADA;GRANDE;PRIVADA;</v>
      </c>
      <c r="G2870" s="616" t="s">
        <v>1567</v>
      </c>
      <c r="H2870" s="617" t="str">
        <f t="shared" si="89"/>
        <v>O CAMPO A.8 NÃO PODE SER PREENCHIDO SE A INFORMAÇÃO DO CAMPO A.7 FOR DIFERENTE DE"EMPRESA BRASILEIRA".</v>
      </c>
    </row>
    <row r="2871" spans="1:8" ht="12" x14ac:dyDescent="0.3">
      <c r="A2871" s="614" t="s">
        <v>253</v>
      </c>
      <c r="B2871" s="614" t="s">
        <v>2451</v>
      </c>
      <c r="C2871" s="614" t="s">
        <v>244</v>
      </c>
      <c r="D2871" s="614" t="s">
        <v>2354</v>
      </c>
      <c r="E2871" s="614" t="s">
        <v>3</v>
      </c>
      <c r="F2871" s="615" t="str">
        <f t="shared" si="88"/>
        <v>ENGENHARIA BÁSICA NÃO ROTINEIRA;AFILIADA;GRANDE;;SIM</v>
      </c>
      <c r="G2871" s="616" t="s">
        <v>1567</v>
      </c>
      <c r="H2871" s="617" t="str">
        <f t="shared" si="89"/>
        <v>O CAMPO A.8 NÃO PODE SER PREENCHIDO SE A INFORMAÇÃO DO CAMPO A.7 FOR DIFERENTE DE"EMPRESA BRASILEIRA".</v>
      </c>
    </row>
    <row r="2872" spans="1:8" ht="12" x14ac:dyDescent="0.3">
      <c r="A2872" s="614" t="s">
        <v>253</v>
      </c>
      <c r="B2872" s="614" t="s">
        <v>2451</v>
      </c>
      <c r="C2872" s="614" t="s">
        <v>244</v>
      </c>
      <c r="D2872" s="614" t="s">
        <v>2354</v>
      </c>
      <c r="E2872" s="614" t="s">
        <v>4</v>
      </c>
      <c r="F2872" s="615" t="str">
        <f t="shared" si="88"/>
        <v>ENGENHARIA BÁSICA NÃO ROTINEIRA;AFILIADA;GRANDE;;NÃO</v>
      </c>
      <c r="G2872" s="616" t="s">
        <v>1567</v>
      </c>
      <c r="H2872" s="617" t="str">
        <f t="shared" si="89"/>
        <v>O CAMPO A.8 NÃO PODE SER PREENCHIDO SE A INFORMAÇÃO DO CAMPO A.7 FOR DIFERENTE DE"EMPRESA BRASILEIRA".</v>
      </c>
    </row>
    <row r="2873" spans="1:8" ht="12" x14ac:dyDescent="0.3">
      <c r="A2873" s="614" t="s">
        <v>253</v>
      </c>
      <c r="B2873" s="614" t="s">
        <v>2451</v>
      </c>
      <c r="C2873" s="614" t="s">
        <v>244</v>
      </c>
      <c r="D2873" s="614" t="s">
        <v>2354</v>
      </c>
      <c r="E2873" s="614" t="s">
        <v>2354</v>
      </c>
      <c r="F2873" s="615" t="str">
        <f t="shared" si="88"/>
        <v>ENGENHARIA BÁSICA NÃO ROTINEIRA;AFILIADA;GRANDE;;</v>
      </c>
      <c r="G2873" s="616" t="s">
        <v>1567</v>
      </c>
      <c r="H2873" s="617" t="str">
        <f t="shared" si="89"/>
        <v>O CAMPO A.8 NÃO PODE SER PREENCHIDO SE A INFORMAÇÃO DO CAMPO A.7 FOR DIFERENTE DE"EMPRESA BRASILEIRA".</v>
      </c>
    </row>
    <row r="2874" spans="1:8" ht="12" x14ac:dyDescent="0.3">
      <c r="A2874" s="614" t="s">
        <v>253</v>
      </c>
      <c r="B2874" s="614" t="s">
        <v>2451</v>
      </c>
      <c r="C2874" s="614" t="s">
        <v>2354</v>
      </c>
      <c r="D2874" s="614" t="s">
        <v>250</v>
      </c>
      <c r="E2874" s="614" t="s">
        <v>3</v>
      </c>
      <c r="F2874" s="615" t="str">
        <f t="shared" si="88"/>
        <v>ENGENHARIA BÁSICA NÃO ROTINEIRA;AFILIADA;;PÚBLICA;SIM</v>
      </c>
      <c r="G2874" s="616" t="s">
        <v>1567</v>
      </c>
      <c r="H2874" s="617" t="str">
        <f t="shared" si="89"/>
        <v>O CAMPO A.10 NÃO PODE SER PREENCHIDO SE A INFORMAÇÃO DO CAMPO A.7 FOR DIFERENTE DE"INSTITUIÇÃO CREDENCIADA".</v>
      </c>
    </row>
    <row r="2875" spans="1:8" ht="12" x14ac:dyDescent="0.3">
      <c r="A2875" s="614" t="s">
        <v>253</v>
      </c>
      <c r="B2875" s="614" t="s">
        <v>2451</v>
      </c>
      <c r="C2875" s="614" t="s">
        <v>2354</v>
      </c>
      <c r="D2875" s="614" t="s">
        <v>250</v>
      </c>
      <c r="E2875" s="614" t="s">
        <v>4</v>
      </c>
      <c r="F2875" s="615" t="str">
        <f t="shared" si="88"/>
        <v>ENGENHARIA BÁSICA NÃO ROTINEIRA;AFILIADA;;PÚBLICA;NÃO</v>
      </c>
      <c r="G2875" s="616" t="s">
        <v>1567</v>
      </c>
      <c r="H2875" s="617" t="str">
        <f t="shared" si="89"/>
        <v>O CAMPO A.10 NÃO PODE SER PREENCHIDO SE A INFORMAÇÃO DO CAMPO A.7 FOR DIFERENTE DE"INSTITUIÇÃO CREDENCIADA".</v>
      </c>
    </row>
    <row r="2876" spans="1:8" ht="12" x14ac:dyDescent="0.3">
      <c r="A2876" s="614" t="s">
        <v>253</v>
      </c>
      <c r="B2876" s="614" t="s">
        <v>2451</v>
      </c>
      <c r="C2876" s="614" t="s">
        <v>2354</v>
      </c>
      <c r="D2876" s="614" t="s">
        <v>250</v>
      </c>
      <c r="E2876" s="614" t="s">
        <v>2354</v>
      </c>
      <c r="F2876" s="615" t="str">
        <f t="shared" si="88"/>
        <v>ENGENHARIA BÁSICA NÃO ROTINEIRA;AFILIADA;;PÚBLICA;</v>
      </c>
      <c r="G2876" s="616" t="s">
        <v>1567</v>
      </c>
      <c r="H2876" s="617" t="str">
        <f t="shared" si="89"/>
        <v>O CAMPO A.10 NÃO PODE SER PREENCHIDO SE A INFORMAÇÃO DO CAMPO A.7 FOR DIFERENTE DE"INSTITUIÇÃO CREDENCIADA".</v>
      </c>
    </row>
    <row r="2877" spans="1:8" ht="12" x14ac:dyDescent="0.3">
      <c r="A2877" s="614" t="s">
        <v>253</v>
      </c>
      <c r="B2877" s="614" t="s">
        <v>2451</v>
      </c>
      <c r="C2877" s="614" t="s">
        <v>2354</v>
      </c>
      <c r="D2877" s="614" t="s">
        <v>251</v>
      </c>
      <c r="E2877" s="614" t="s">
        <v>3</v>
      </c>
      <c r="F2877" s="615" t="str">
        <f t="shared" si="88"/>
        <v>ENGENHARIA BÁSICA NÃO ROTINEIRA;AFILIADA;;PRIVADA;SIM</v>
      </c>
      <c r="G2877" s="616" t="s">
        <v>1567</v>
      </c>
      <c r="H2877" s="617" t="str">
        <f t="shared" si="89"/>
        <v>O CAMPO A.10 NÃO PODE SER PREENCHIDO SE A INFORMAÇÃO DO CAMPO A.7 FOR DIFERENTE DE"INSTITUIÇÃO CREDENCIADA".</v>
      </c>
    </row>
    <row r="2878" spans="1:8" ht="12" x14ac:dyDescent="0.3">
      <c r="A2878" s="614" t="s">
        <v>253</v>
      </c>
      <c r="B2878" s="614" t="s">
        <v>2451</v>
      </c>
      <c r="C2878" s="614" t="s">
        <v>2354</v>
      </c>
      <c r="D2878" s="614" t="s">
        <v>251</v>
      </c>
      <c r="E2878" s="614" t="s">
        <v>4</v>
      </c>
      <c r="F2878" s="615" t="str">
        <f t="shared" si="88"/>
        <v>ENGENHARIA BÁSICA NÃO ROTINEIRA;AFILIADA;;PRIVADA;NÃO</v>
      </c>
      <c r="G2878" s="616" t="s">
        <v>1567</v>
      </c>
      <c r="H2878" s="617" t="str">
        <f t="shared" si="89"/>
        <v>O CAMPO A.10 NÃO PODE SER PREENCHIDO SE A INFORMAÇÃO DO CAMPO A.7 FOR DIFERENTE DE"INSTITUIÇÃO CREDENCIADA".</v>
      </c>
    </row>
    <row r="2879" spans="1:8" ht="12" x14ac:dyDescent="0.3">
      <c r="A2879" s="614" t="s">
        <v>253</v>
      </c>
      <c r="B2879" s="614" t="s">
        <v>2451</v>
      </c>
      <c r="C2879" s="614" t="s">
        <v>2354</v>
      </c>
      <c r="D2879" s="614" t="s">
        <v>251</v>
      </c>
      <c r="E2879" s="614" t="s">
        <v>2354</v>
      </c>
      <c r="F2879" s="615" t="str">
        <f t="shared" si="88"/>
        <v>ENGENHARIA BÁSICA NÃO ROTINEIRA;AFILIADA;;PRIVADA;</v>
      </c>
      <c r="G2879" s="616" t="s">
        <v>1567</v>
      </c>
      <c r="H2879" s="617" t="str">
        <f t="shared" si="89"/>
        <v>O CAMPO A.10 NÃO PODE SER PREENCHIDO SE A INFORMAÇÃO DO CAMPO A.7 FOR DIFERENTE DE"INSTITUIÇÃO CREDENCIADA".</v>
      </c>
    </row>
    <row r="2880" spans="1:8" ht="12" x14ac:dyDescent="0.3">
      <c r="A2880" s="614" t="s">
        <v>253</v>
      </c>
      <c r="B2880" s="614" t="s">
        <v>2451</v>
      </c>
      <c r="C2880" s="614" t="s">
        <v>2354</v>
      </c>
      <c r="D2880" s="614" t="s">
        <v>2354</v>
      </c>
      <c r="E2880" s="614" t="s">
        <v>3</v>
      </c>
      <c r="F2880" s="615" t="str">
        <f t="shared" si="88"/>
        <v>ENGENHARIA BÁSICA NÃO ROTINEIRA;AFILIADA;;;SIM</v>
      </c>
      <c r="G2880" s="616" t="s">
        <v>1567</v>
      </c>
      <c r="H2880" s="617" t="str">
        <f t="shared" si="89"/>
        <v>O CAMPO A.11 NÃO PODE SER PREENCHIDO SE A INFORMAÇÃO DO CAMPO A.7 FOR DIFERENTE DE"INSTITUIÇÃO CREDENCIADA" OU SE A INFIRMAÇÃO DO CAMPO A.10 FOR DIFERENTE DE "PRIVADA".</v>
      </c>
    </row>
    <row r="2881" spans="1:8" ht="12" x14ac:dyDescent="0.3">
      <c r="A2881" s="614" t="s">
        <v>253</v>
      </c>
      <c r="B2881" s="614" t="s">
        <v>2451</v>
      </c>
      <c r="C2881" s="614" t="s">
        <v>2354</v>
      </c>
      <c r="D2881" s="614" t="s">
        <v>2354</v>
      </c>
      <c r="E2881" s="614" t="s">
        <v>4</v>
      </c>
      <c r="F2881" s="615" t="str">
        <f t="shared" si="88"/>
        <v>ENGENHARIA BÁSICA NÃO ROTINEIRA;AFILIADA;;;NÃO</v>
      </c>
      <c r="G2881" s="616" t="s">
        <v>1567</v>
      </c>
      <c r="H2881" s="617" t="str">
        <f t="shared" si="89"/>
        <v>O CAMPO A.11 NÃO PODE SER PREENCHIDO SE A INFORMAÇÃO DO CAMPO A.7 FOR DIFERENTE DE"INSTITUIÇÃO CREDENCIADA" OU SE A INFIRMAÇÃO DO CAMPO A.10 FOR DIFERENTE DE "PRIVADA".</v>
      </c>
    </row>
    <row r="2882" spans="1:8" ht="12" x14ac:dyDescent="0.3">
      <c r="A2882" s="614" t="s">
        <v>253</v>
      </c>
      <c r="B2882" s="614" t="s">
        <v>2451</v>
      </c>
      <c r="C2882" s="614" t="s">
        <v>2354</v>
      </c>
      <c r="D2882" s="614" t="s">
        <v>2354</v>
      </c>
      <c r="E2882" s="614" t="s">
        <v>2354</v>
      </c>
      <c r="F2882" s="615" t="str">
        <f t="shared" si="88"/>
        <v>ENGENHARIA BÁSICA NÃO ROTINEIRA;AFILIADA;;;</v>
      </c>
      <c r="G2882" s="616" t="s">
        <v>1575</v>
      </c>
      <c r="H2882" s="617" t="str">
        <f t="shared" si="89"/>
        <v/>
      </c>
    </row>
    <row r="2883" spans="1:8" ht="12" x14ac:dyDescent="0.3">
      <c r="A2883" s="614" t="s">
        <v>2047</v>
      </c>
      <c r="B2883" s="614" t="s">
        <v>2451</v>
      </c>
      <c r="C2883" s="614" t="s">
        <v>261</v>
      </c>
      <c r="D2883" s="614" t="s">
        <v>250</v>
      </c>
      <c r="E2883" s="614" t="s">
        <v>3</v>
      </c>
      <c r="F2883" s="615" t="str">
        <f t="shared" ref="F2883:F2946" si="90">CONCATENATE(A2883,";",B2883,";",C2883,";",D2883,";",E2883)</f>
        <v>ESTUDO DE BACIAS COM AQUISIÇÃO DE DADOS;AFILIADA;MICRO OU PEQUENO;PÚBLICA;SIM</v>
      </c>
      <c r="G2883" s="616" t="s">
        <v>1567</v>
      </c>
      <c r="H2883" s="617" t="str">
        <f t="shared" ref="H2883:H2946" si="91">IF(AND(B2883=$J$7,C2883=""),$K$12,IF(AND(B2883&lt;&gt;$J$7,C2883&lt;&gt;""),$K$13,IF(AND(B2883=$J$5,D2883=""),$K$14,IF(AND(B2883&lt;&gt;$J$5,D2883&lt;&gt;""),$K$15,IF(AND(B2883=$J$5,D2883=$M$6,E2883=""),$K$16,IF(AND(OR(B2883&lt;&gt;$J$5,D2883&lt;&gt;$M$6),E2883&lt;&gt;""),$K$17,IF(G2883="N",$K$18,"")))))))</f>
        <v>O CAMPO A.8 NÃO PODE SER PREENCHIDO SE A INFORMAÇÃO DO CAMPO A.7 FOR DIFERENTE DE"EMPRESA BRASILEIRA".</v>
      </c>
    </row>
    <row r="2884" spans="1:8" ht="12" x14ac:dyDescent="0.3">
      <c r="A2884" s="614" t="s">
        <v>2047</v>
      </c>
      <c r="B2884" s="614" t="s">
        <v>2451</v>
      </c>
      <c r="C2884" s="614" t="s">
        <v>261</v>
      </c>
      <c r="D2884" s="614" t="s">
        <v>250</v>
      </c>
      <c r="E2884" s="614" t="s">
        <v>4</v>
      </c>
      <c r="F2884" s="615" t="str">
        <f t="shared" si="90"/>
        <v>ESTUDO DE BACIAS COM AQUISIÇÃO DE DADOS;AFILIADA;MICRO OU PEQUENO;PÚBLICA;NÃO</v>
      </c>
      <c r="G2884" s="616" t="s">
        <v>1567</v>
      </c>
      <c r="H2884" s="617" t="str">
        <f t="shared" si="91"/>
        <v>O CAMPO A.8 NÃO PODE SER PREENCHIDO SE A INFORMAÇÃO DO CAMPO A.7 FOR DIFERENTE DE"EMPRESA BRASILEIRA".</v>
      </c>
    </row>
    <row r="2885" spans="1:8" ht="12" x14ac:dyDescent="0.3">
      <c r="A2885" s="614" t="s">
        <v>2047</v>
      </c>
      <c r="B2885" s="614" t="s">
        <v>2451</v>
      </c>
      <c r="C2885" s="614" t="s">
        <v>261</v>
      </c>
      <c r="D2885" s="614" t="s">
        <v>250</v>
      </c>
      <c r="E2885" s="614" t="s">
        <v>2354</v>
      </c>
      <c r="F2885" s="615" t="str">
        <f t="shared" si="90"/>
        <v>ESTUDO DE BACIAS COM AQUISIÇÃO DE DADOS;AFILIADA;MICRO OU PEQUENO;PÚBLICA;</v>
      </c>
      <c r="G2885" s="616" t="s">
        <v>1567</v>
      </c>
      <c r="H2885" s="617" t="str">
        <f t="shared" si="91"/>
        <v>O CAMPO A.8 NÃO PODE SER PREENCHIDO SE A INFORMAÇÃO DO CAMPO A.7 FOR DIFERENTE DE"EMPRESA BRASILEIRA".</v>
      </c>
    </row>
    <row r="2886" spans="1:8" ht="12" x14ac:dyDescent="0.3">
      <c r="A2886" s="614" t="s">
        <v>2047</v>
      </c>
      <c r="B2886" s="614" t="s">
        <v>2451</v>
      </c>
      <c r="C2886" s="614" t="s">
        <v>261</v>
      </c>
      <c r="D2886" s="614" t="s">
        <v>251</v>
      </c>
      <c r="E2886" s="614" t="s">
        <v>3</v>
      </c>
      <c r="F2886" s="615" t="str">
        <f t="shared" si="90"/>
        <v>ESTUDO DE BACIAS COM AQUISIÇÃO DE DADOS;AFILIADA;MICRO OU PEQUENO;PRIVADA;SIM</v>
      </c>
      <c r="G2886" s="616" t="s">
        <v>1567</v>
      </c>
      <c r="H2886" s="617" t="str">
        <f t="shared" si="91"/>
        <v>O CAMPO A.8 NÃO PODE SER PREENCHIDO SE A INFORMAÇÃO DO CAMPO A.7 FOR DIFERENTE DE"EMPRESA BRASILEIRA".</v>
      </c>
    </row>
    <row r="2887" spans="1:8" ht="12" x14ac:dyDescent="0.3">
      <c r="A2887" s="614" t="s">
        <v>2047</v>
      </c>
      <c r="B2887" s="614" t="s">
        <v>2451</v>
      </c>
      <c r="C2887" s="614" t="s">
        <v>261</v>
      </c>
      <c r="D2887" s="614" t="s">
        <v>251</v>
      </c>
      <c r="E2887" s="614" t="s">
        <v>4</v>
      </c>
      <c r="F2887" s="615" t="str">
        <f t="shared" si="90"/>
        <v>ESTUDO DE BACIAS COM AQUISIÇÃO DE DADOS;AFILIADA;MICRO OU PEQUENO;PRIVADA;NÃO</v>
      </c>
      <c r="G2887" s="616" t="s">
        <v>1567</v>
      </c>
      <c r="H2887" s="617" t="str">
        <f t="shared" si="91"/>
        <v>O CAMPO A.8 NÃO PODE SER PREENCHIDO SE A INFORMAÇÃO DO CAMPO A.7 FOR DIFERENTE DE"EMPRESA BRASILEIRA".</v>
      </c>
    </row>
    <row r="2888" spans="1:8" ht="12" x14ac:dyDescent="0.3">
      <c r="A2888" s="614" t="s">
        <v>2047</v>
      </c>
      <c r="B2888" s="614" t="s">
        <v>2451</v>
      </c>
      <c r="C2888" s="614" t="s">
        <v>261</v>
      </c>
      <c r="D2888" s="614" t="s">
        <v>251</v>
      </c>
      <c r="E2888" s="614" t="s">
        <v>2354</v>
      </c>
      <c r="F2888" s="615" t="str">
        <f t="shared" si="90"/>
        <v>ESTUDO DE BACIAS COM AQUISIÇÃO DE DADOS;AFILIADA;MICRO OU PEQUENO;PRIVADA;</v>
      </c>
      <c r="G2888" s="616" t="s">
        <v>1567</v>
      </c>
      <c r="H2888" s="617" t="str">
        <f t="shared" si="91"/>
        <v>O CAMPO A.8 NÃO PODE SER PREENCHIDO SE A INFORMAÇÃO DO CAMPO A.7 FOR DIFERENTE DE"EMPRESA BRASILEIRA".</v>
      </c>
    </row>
    <row r="2889" spans="1:8" ht="12" x14ac:dyDescent="0.3">
      <c r="A2889" s="614" t="s">
        <v>2047</v>
      </c>
      <c r="B2889" s="614" t="s">
        <v>2451</v>
      </c>
      <c r="C2889" s="614" t="s">
        <v>261</v>
      </c>
      <c r="D2889" s="614" t="s">
        <v>2354</v>
      </c>
      <c r="E2889" s="614" t="s">
        <v>3</v>
      </c>
      <c r="F2889" s="615" t="str">
        <f t="shared" si="90"/>
        <v>ESTUDO DE BACIAS COM AQUISIÇÃO DE DADOS;AFILIADA;MICRO OU PEQUENO;;SIM</v>
      </c>
      <c r="G2889" s="616" t="s">
        <v>1567</v>
      </c>
      <c r="H2889" s="617" t="str">
        <f t="shared" si="91"/>
        <v>O CAMPO A.8 NÃO PODE SER PREENCHIDO SE A INFORMAÇÃO DO CAMPO A.7 FOR DIFERENTE DE"EMPRESA BRASILEIRA".</v>
      </c>
    </row>
    <row r="2890" spans="1:8" ht="12" x14ac:dyDescent="0.3">
      <c r="A2890" s="614" t="s">
        <v>2047</v>
      </c>
      <c r="B2890" s="614" t="s">
        <v>2451</v>
      </c>
      <c r="C2890" s="614" t="s">
        <v>261</v>
      </c>
      <c r="D2890" s="614" t="s">
        <v>2354</v>
      </c>
      <c r="E2890" s="614" t="s">
        <v>4</v>
      </c>
      <c r="F2890" s="615" t="str">
        <f t="shared" si="90"/>
        <v>ESTUDO DE BACIAS COM AQUISIÇÃO DE DADOS;AFILIADA;MICRO OU PEQUENO;;NÃO</v>
      </c>
      <c r="G2890" s="616" t="s">
        <v>1567</v>
      </c>
      <c r="H2890" s="617" t="str">
        <f t="shared" si="91"/>
        <v>O CAMPO A.8 NÃO PODE SER PREENCHIDO SE A INFORMAÇÃO DO CAMPO A.7 FOR DIFERENTE DE"EMPRESA BRASILEIRA".</v>
      </c>
    </row>
    <row r="2891" spans="1:8" ht="12" x14ac:dyDescent="0.3">
      <c r="A2891" s="614" t="s">
        <v>2047</v>
      </c>
      <c r="B2891" s="614" t="s">
        <v>2451</v>
      </c>
      <c r="C2891" s="614" t="s">
        <v>261</v>
      </c>
      <c r="D2891" s="614" t="s">
        <v>2354</v>
      </c>
      <c r="E2891" s="614" t="s">
        <v>2354</v>
      </c>
      <c r="F2891" s="615" t="str">
        <f t="shared" si="90"/>
        <v>ESTUDO DE BACIAS COM AQUISIÇÃO DE DADOS;AFILIADA;MICRO OU PEQUENO;;</v>
      </c>
      <c r="G2891" s="616" t="s">
        <v>1567</v>
      </c>
      <c r="H2891" s="617" t="str">
        <f t="shared" si="91"/>
        <v>O CAMPO A.8 NÃO PODE SER PREENCHIDO SE A INFORMAÇÃO DO CAMPO A.7 FOR DIFERENTE DE"EMPRESA BRASILEIRA".</v>
      </c>
    </row>
    <row r="2892" spans="1:8" ht="12" x14ac:dyDescent="0.3">
      <c r="A2892" s="614" t="s">
        <v>2047</v>
      </c>
      <c r="B2892" s="614" t="s">
        <v>2451</v>
      </c>
      <c r="C2892" s="614" t="s">
        <v>243</v>
      </c>
      <c r="D2892" s="614" t="s">
        <v>250</v>
      </c>
      <c r="E2892" s="614" t="s">
        <v>3</v>
      </c>
      <c r="F2892" s="615" t="str">
        <f t="shared" si="90"/>
        <v>ESTUDO DE BACIAS COM AQUISIÇÃO DE DADOS;AFILIADA;MÉDIO;PÚBLICA;SIM</v>
      </c>
      <c r="G2892" s="616" t="s">
        <v>1567</v>
      </c>
      <c r="H2892" s="617" t="str">
        <f t="shared" si="91"/>
        <v>O CAMPO A.8 NÃO PODE SER PREENCHIDO SE A INFORMAÇÃO DO CAMPO A.7 FOR DIFERENTE DE"EMPRESA BRASILEIRA".</v>
      </c>
    </row>
    <row r="2893" spans="1:8" ht="12" x14ac:dyDescent="0.3">
      <c r="A2893" s="614" t="s">
        <v>2047</v>
      </c>
      <c r="B2893" s="614" t="s">
        <v>2451</v>
      </c>
      <c r="C2893" s="614" t="s">
        <v>243</v>
      </c>
      <c r="D2893" s="614" t="s">
        <v>250</v>
      </c>
      <c r="E2893" s="614" t="s">
        <v>4</v>
      </c>
      <c r="F2893" s="615" t="str">
        <f t="shared" si="90"/>
        <v>ESTUDO DE BACIAS COM AQUISIÇÃO DE DADOS;AFILIADA;MÉDIO;PÚBLICA;NÃO</v>
      </c>
      <c r="G2893" s="616" t="s">
        <v>1567</v>
      </c>
      <c r="H2893" s="617" t="str">
        <f t="shared" si="91"/>
        <v>O CAMPO A.8 NÃO PODE SER PREENCHIDO SE A INFORMAÇÃO DO CAMPO A.7 FOR DIFERENTE DE"EMPRESA BRASILEIRA".</v>
      </c>
    </row>
    <row r="2894" spans="1:8" ht="12" x14ac:dyDescent="0.3">
      <c r="A2894" s="614" t="s">
        <v>2047</v>
      </c>
      <c r="B2894" s="614" t="s">
        <v>2451</v>
      </c>
      <c r="C2894" s="614" t="s">
        <v>243</v>
      </c>
      <c r="D2894" s="614" t="s">
        <v>250</v>
      </c>
      <c r="E2894" s="614" t="s">
        <v>2354</v>
      </c>
      <c r="F2894" s="615" t="str">
        <f t="shared" si="90"/>
        <v>ESTUDO DE BACIAS COM AQUISIÇÃO DE DADOS;AFILIADA;MÉDIO;PÚBLICA;</v>
      </c>
      <c r="G2894" s="616" t="s">
        <v>1567</v>
      </c>
      <c r="H2894" s="617" t="str">
        <f t="shared" si="91"/>
        <v>O CAMPO A.8 NÃO PODE SER PREENCHIDO SE A INFORMAÇÃO DO CAMPO A.7 FOR DIFERENTE DE"EMPRESA BRASILEIRA".</v>
      </c>
    </row>
    <row r="2895" spans="1:8" ht="12" x14ac:dyDescent="0.3">
      <c r="A2895" s="614" t="s">
        <v>2047</v>
      </c>
      <c r="B2895" s="614" t="s">
        <v>2451</v>
      </c>
      <c r="C2895" s="614" t="s">
        <v>243</v>
      </c>
      <c r="D2895" s="614" t="s">
        <v>251</v>
      </c>
      <c r="E2895" s="614" t="s">
        <v>3</v>
      </c>
      <c r="F2895" s="615" t="str">
        <f t="shared" si="90"/>
        <v>ESTUDO DE BACIAS COM AQUISIÇÃO DE DADOS;AFILIADA;MÉDIO;PRIVADA;SIM</v>
      </c>
      <c r="G2895" s="616" t="s">
        <v>1567</v>
      </c>
      <c r="H2895" s="617" t="str">
        <f t="shared" si="91"/>
        <v>O CAMPO A.8 NÃO PODE SER PREENCHIDO SE A INFORMAÇÃO DO CAMPO A.7 FOR DIFERENTE DE"EMPRESA BRASILEIRA".</v>
      </c>
    </row>
    <row r="2896" spans="1:8" ht="12" x14ac:dyDescent="0.3">
      <c r="A2896" s="614" t="s">
        <v>2047</v>
      </c>
      <c r="B2896" s="614" t="s">
        <v>2451</v>
      </c>
      <c r="C2896" s="614" t="s">
        <v>243</v>
      </c>
      <c r="D2896" s="614" t="s">
        <v>251</v>
      </c>
      <c r="E2896" s="614" t="s">
        <v>4</v>
      </c>
      <c r="F2896" s="615" t="str">
        <f t="shared" si="90"/>
        <v>ESTUDO DE BACIAS COM AQUISIÇÃO DE DADOS;AFILIADA;MÉDIO;PRIVADA;NÃO</v>
      </c>
      <c r="G2896" s="616" t="s">
        <v>1567</v>
      </c>
      <c r="H2896" s="617" t="str">
        <f t="shared" si="91"/>
        <v>O CAMPO A.8 NÃO PODE SER PREENCHIDO SE A INFORMAÇÃO DO CAMPO A.7 FOR DIFERENTE DE"EMPRESA BRASILEIRA".</v>
      </c>
    </row>
    <row r="2897" spans="1:8" ht="12" x14ac:dyDescent="0.3">
      <c r="A2897" s="614" t="s">
        <v>2047</v>
      </c>
      <c r="B2897" s="614" t="s">
        <v>2451</v>
      </c>
      <c r="C2897" s="614" t="s">
        <v>243</v>
      </c>
      <c r="D2897" s="614" t="s">
        <v>251</v>
      </c>
      <c r="E2897" s="614" t="s">
        <v>2354</v>
      </c>
      <c r="F2897" s="615" t="str">
        <f t="shared" si="90"/>
        <v>ESTUDO DE BACIAS COM AQUISIÇÃO DE DADOS;AFILIADA;MÉDIO;PRIVADA;</v>
      </c>
      <c r="G2897" s="616" t="s">
        <v>1567</v>
      </c>
      <c r="H2897" s="617" t="str">
        <f t="shared" si="91"/>
        <v>O CAMPO A.8 NÃO PODE SER PREENCHIDO SE A INFORMAÇÃO DO CAMPO A.7 FOR DIFERENTE DE"EMPRESA BRASILEIRA".</v>
      </c>
    </row>
    <row r="2898" spans="1:8" ht="12" x14ac:dyDescent="0.3">
      <c r="A2898" s="614" t="s">
        <v>2047</v>
      </c>
      <c r="B2898" s="614" t="s">
        <v>2451</v>
      </c>
      <c r="C2898" s="614" t="s">
        <v>243</v>
      </c>
      <c r="D2898" s="614" t="s">
        <v>2354</v>
      </c>
      <c r="E2898" s="614" t="s">
        <v>3</v>
      </c>
      <c r="F2898" s="615" t="str">
        <f t="shared" si="90"/>
        <v>ESTUDO DE BACIAS COM AQUISIÇÃO DE DADOS;AFILIADA;MÉDIO;;SIM</v>
      </c>
      <c r="G2898" s="616" t="s">
        <v>1567</v>
      </c>
      <c r="H2898" s="617" t="str">
        <f t="shared" si="91"/>
        <v>O CAMPO A.8 NÃO PODE SER PREENCHIDO SE A INFORMAÇÃO DO CAMPO A.7 FOR DIFERENTE DE"EMPRESA BRASILEIRA".</v>
      </c>
    </row>
    <row r="2899" spans="1:8" ht="12" x14ac:dyDescent="0.3">
      <c r="A2899" s="614" t="s">
        <v>2047</v>
      </c>
      <c r="B2899" s="614" t="s">
        <v>2451</v>
      </c>
      <c r="C2899" s="614" t="s">
        <v>243</v>
      </c>
      <c r="D2899" s="614" t="s">
        <v>2354</v>
      </c>
      <c r="E2899" s="614" t="s">
        <v>4</v>
      </c>
      <c r="F2899" s="615" t="str">
        <f t="shared" si="90"/>
        <v>ESTUDO DE BACIAS COM AQUISIÇÃO DE DADOS;AFILIADA;MÉDIO;;NÃO</v>
      </c>
      <c r="G2899" s="616" t="s">
        <v>1567</v>
      </c>
      <c r="H2899" s="617" t="str">
        <f t="shared" si="91"/>
        <v>O CAMPO A.8 NÃO PODE SER PREENCHIDO SE A INFORMAÇÃO DO CAMPO A.7 FOR DIFERENTE DE"EMPRESA BRASILEIRA".</v>
      </c>
    </row>
    <row r="2900" spans="1:8" ht="12" x14ac:dyDescent="0.3">
      <c r="A2900" s="614" t="s">
        <v>2047</v>
      </c>
      <c r="B2900" s="614" t="s">
        <v>2451</v>
      </c>
      <c r="C2900" s="614" t="s">
        <v>243</v>
      </c>
      <c r="D2900" s="614" t="s">
        <v>2354</v>
      </c>
      <c r="E2900" s="614" t="s">
        <v>2354</v>
      </c>
      <c r="F2900" s="615" t="str">
        <f t="shared" si="90"/>
        <v>ESTUDO DE BACIAS COM AQUISIÇÃO DE DADOS;AFILIADA;MÉDIO;;</v>
      </c>
      <c r="G2900" s="616" t="s">
        <v>1567</v>
      </c>
      <c r="H2900" s="617" t="str">
        <f t="shared" si="91"/>
        <v>O CAMPO A.8 NÃO PODE SER PREENCHIDO SE A INFORMAÇÃO DO CAMPO A.7 FOR DIFERENTE DE"EMPRESA BRASILEIRA".</v>
      </c>
    </row>
    <row r="2901" spans="1:8" ht="12" x14ac:dyDescent="0.3">
      <c r="A2901" s="614" t="s">
        <v>2047</v>
      </c>
      <c r="B2901" s="614" t="s">
        <v>2451</v>
      </c>
      <c r="C2901" s="614" t="s">
        <v>244</v>
      </c>
      <c r="D2901" s="614" t="s">
        <v>250</v>
      </c>
      <c r="E2901" s="614" t="s">
        <v>3</v>
      </c>
      <c r="F2901" s="615" t="str">
        <f t="shared" si="90"/>
        <v>ESTUDO DE BACIAS COM AQUISIÇÃO DE DADOS;AFILIADA;GRANDE;PÚBLICA;SIM</v>
      </c>
      <c r="G2901" s="616" t="s">
        <v>1567</v>
      </c>
      <c r="H2901" s="617" t="str">
        <f t="shared" si="91"/>
        <v>O CAMPO A.8 NÃO PODE SER PREENCHIDO SE A INFORMAÇÃO DO CAMPO A.7 FOR DIFERENTE DE"EMPRESA BRASILEIRA".</v>
      </c>
    </row>
    <row r="2902" spans="1:8" ht="12" x14ac:dyDescent="0.3">
      <c r="A2902" s="614" t="s">
        <v>2047</v>
      </c>
      <c r="B2902" s="614" t="s">
        <v>2451</v>
      </c>
      <c r="C2902" s="614" t="s">
        <v>244</v>
      </c>
      <c r="D2902" s="614" t="s">
        <v>250</v>
      </c>
      <c r="E2902" s="614" t="s">
        <v>4</v>
      </c>
      <c r="F2902" s="615" t="str">
        <f t="shared" si="90"/>
        <v>ESTUDO DE BACIAS COM AQUISIÇÃO DE DADOS;AFILIADA;GRANDE;PÚBLICA;NÃO</v>
      </c>
      <c r="G2902" s="616" t="s">
        <v>1567</v>
      </c>
      <c r="H2902" s="617" t="str">
        <f t="shared" si="91"/>
        <v>O CAMPO A.8 NÃO PODE SER PREENCHIDO SE A INFORMAÇÃO DO CAMPO A.7 FOR DIFERENTE DE"EMPRESA BRASILEIRA".</v>
      </c>
    </row>
    <row r="2903" spans="1:8" ht="12" x14ac:dyDescent="0.3">
      <c r="A2903" s="614" t="s">
        <v>2047</v>
      </c>
      <c r="B2903" s="614" t="s">
        <v>2451</v>
      </c>
      <c r="C2903" s="614" t="s">
        <v>244</v>
      </c>
      <c r="D2903" s="614" t="s">
        <v>250</v>
      </c>
      <c r="E2903" s="614" t="s">
        <v>2354</v>
      </c>
      <c r="F2903" s="615" t="str">
        <f t="shared" si="90"/>
        <v>ESTUDO DE BACIAS COM AQUISIÇÃO DE DADOS;AFILIADA;GRANDE;PÚBLICA;</v>
      </c>
      <c r="G2903" s="616" t="s">
        <v>1567</v>
      </c>
      <c r="H2903" s="617" t="str">
        <f t="shared" si="91"/>
        <v>O CAMPO A.8 NÃO PODE SER PREENCHIDO SE A INFORMAÇÃO DO CAMPO A.7 FOR DIFERENTE DE"EMPRESA BRASILEIRA".</v>
      </c>
    </row>
    <row r="2904" spans="1:8" ht="12" x14ac:dyDescent="0.3">
      <c r="A2904" s="614" t="s">
        <v>2047</v>
      </c>
      <c r="B2904" s="614" t="s">
        <v>2451</v>
      </c>
      <c r="C2904" s="614" t="s">
        <v>244</v>
      </c>
      <c r="D2904" s="614" t="s">
        <v>251</v>
      </c>
      <c r="E2904" s="614" t="s">
        <v>3</v>
      </c>
      <c r="F2904" s="615" t="str">
        <f t="shared" si="90"/>
        <v>ESTUDO DE BACIAS COM AQUISIÇÃO DE DADOS;AFILIADA;GRANDE;PRIVADA;SIM</v>
      </c>
      <c r="G2904" s="616" t="s">
        <v>1567</v>
      </c>
      <c r="H2904" s="617" t="str">
        <f t="shared" si="91"/>
        <v>O CAMPO A.8 NÃO PODE SER PREENCHIDO SE A INFORMAÇÃO DO CAMPO A.7 FOR DIFERENTE DE"EMPRESA BRASILEIRA".</v>
      </c>
    </row>
    <row r="2905" spans="1:8" ht="12" x14ac:dyDescent="0.3">
      <c r="A2905" s="614" t="s">
        <v>2047</v>
      </c>
      <c r="B2905" s="614" t="s">
        <v>2451</v>
      </c>
      <c r="C2905" s="614" t="s">
        <v>244</v>
      </c>
      <c r="D2905" s="614" t="s">
        <v>251</v>
      </c>
      <c r="E2905" s="614" t="s">
        <v>4</v>
      </c>
      <c r="F2905" s="615" t="str">
        <f t="shared" si="90"/>
        <v>ESTUDO DE BACIAS COM AQUISIÇÃO DE DADOS;AFILIADA;GRANDE;PRIVADA;NÃO</v>
      </c>
      <c r="G2905" s="616" t="s">
        <v>1567</v>
      </c>
      <c r="H2905" s="617" t="str">
        <f t="shared" si="91"/>
        <v>O CAMPO A.8 NÃO PODE SER PREENCHIDO SE A INFORMAÇÃO DO CAMPO A.7 FOR DIFERENTE DE"EMPRESA BRASILEIRA".</v>
      </c>
    </row>
    <row r="2906" spans="1:8" ht="12" x14ac:dyDescent="0.3">
      <c r="A2906" s="614" t="s">
        <v>2047</v>
      </c>
      <c r="B2906" s="614" t="s">
        <v>2451</v>
      </c>
      <c r="C2906" s="614" t="s">
        <v>244</v>
      </c>
      <c r="D2906" s="614" t="s">
        <v>251</v>
      </c>
      <c r="E2906" s="614" t="s">
        <v>2354</v>
      </c>
      <c r="F2906" s="615" t="str">
        <f t="shared" si="90"/>
        <v>ESTUDO DE BACIAS COM AQUISIÇÃO DE DADOS;AFILIADA;GRANDE;PRIVADA;</v>
      </c>
      <c r="G2906" s="616" t="s">
        <v>1567</v>
      </c>
      <c r="H2906" s="617" t="str">
        <f t="shared" si="91"/>
        <v>O CAMPO A.8 NÃO PODE SER PREENCHIDO SE A INFORMAÇÃO DO CAMPO A.7 FOR DIFERENTE DE"EMPRESA BRASILEIRA".</v>
      </c>
    </row>
    <row r="2907" spans="1:8" ht="12" x14ac:dyDescent="0.3">
      <c r="A2907" s="614" t="s">
        <v>2047</v>
      </c>
      <c r="B2907" s="614" t="s">
        <v>2451</v>
      </c>
      <c r="C2907" s="614" t="s">
        <v>244</v>
      </c>
      <c r="D2907" s="614" t="s">
        <v>2354</v>
      </c>
      <c r="E2907" s="614" t="s">
        <v>3</v>
      </c>
      <c r="F2907" s="615" t="str">
        <f t="shared" si="90"/>
        <v>ESTUDO DE BACIAS COM AQUISIÇÃO DE DADOS;AFILIADA;GRANDE;;SIM</v>
      </c>
      <c r="G2907" s="616" t="s">
        <v>1567</v>
      </c>
      <c r="H2907" s="617" t="str">
        <f t="shared" si="91"/>
        <v>O CAMPO A.8 NÃO PODE SER PREENCHIDO SE A INFORMAÇÃO DO CAMPO A.7 FOR DIFERENTE DE"EMPRESA BRASILEIRA".</v>
      </c>
    </row>
    <row r="2908" spans="1:8" ht="12" x14ac:dyDescent="0.3">
      <c r="A2908" s="614" t="s">
        <v>2047</v>
      </c>
      <c r="B2908" s="614" t="s">
        <v>2451</v>
      </c>
      <c r="C2908" s="614" t="s">
        <v>244</v>
      </c>
      <c r="D2908" s="614" t="s">
        <v>2354</v>
      </c>
      <c r="E2908" s="614" t="s">
        <v>4</v>
      </c>
      <c r="F2908" s="615" t="str">
        <f t="shared" si="90"/>
        <v>ESTUDO DE BACIAS COM AQUISIÇÃO DE DADOS;AFILIADA;GRANDE;;NÃO</v>
      </c>
      <c r="G2908" s="616" t="s">
        <v>1567</v>
      </c>
      <c r="H2908" s="617" t="str">
        <f t="shared" si="91"/>
        <v>O CAMPO A.8 NÃO PODE SER PREENCHIDO SE A INFORMAÇÃO DO CAMPO A.7 FOR DIFERENTE DE"EMPRESA BRASILEIRA".</v>
      </c>
    </row>
    <row r="2909" spans="1:8" ht="12" x14ac:dyDescent="0.3">
      <c r="A2909" s="614" t="s">
        <v>2047</v>
      </c>
      <c r="B2909" s="614" t="s">
        <v>2451</v>
      </c>
      <c r="C2909" s="614" t="s">
        <v>244</v>
      </c>
      <c r="D2909" s="614" t="s">
        <v>2354</v>
      </c>
      <c r="E2909" s="614" t="s">
        <v>2354</v>
      </c>
      <c r="F2909" s="615" t="str">
        <f t="shared" si="90"/>
        <v>ESTUDO DE BACIAS COM AQUISIÇÃO DE DADOS;AFILIADA;GRANDE;;</v>
      </c>
      <c r="G2909" s="616" t="s">
        <v>1567</v>
      </c>
      <c r="H2909" s="617" t="str">
        <f t="shared" si="91"/>
        <v>O CAMPO A.8 NÃO PODE SER PREENCHIDO SE A INFORMAÇÃO DO CAMPO A.7 FOR DIFERENTE DE"EMPRESA BRASILEIRA".</v>
      </c>
    </row>
    <row r="2910" spans="1:8" ht="12" x14ac:dyDescent="0.3">
      <c r="A2910" s="614" t="s">
        <v>2047</v>
      </c>
      <c r="B2910" s="614" t="s">
        <v>2451</v>
      </c>
      <c r="C2910" s="614" t="s">
        <v>2354</v>
      </c>
      <c r="D2910" s="614" t="s">
        <v>250</v>
      </c>
      <c r="E2910" s="614" t="s">
        <v>3</v>
      </c>
      <c r="F2910" s="615" t="str">
        <f t="shared" si="90"/>
        <v>ESTUDO DE BACIAS COM AQUISIÇÃO DE DADOS;AFILIADA;;PÚBLICA;SIM</v>
      </c>
      <c r="G2910" s="616" t="s">
        <v>1567</v>
      </c>
      <c r="H2910" s="617" t="str">
        <f t="shared" si="91"/>
        <v>O CAMPO A.10 NÃO PODE SER PREENCHIDO SE A INFORMAÇÃO DO CAMPO A.7 FOR DIFERENTE DE"INSTITUIÇÃO CREDENCIADA".</v>
      </c>
    </row>
    <row r="2911" spans="1:8" ht="12" x14ac:dyDescent="0.3">
      <c r="A2911" s="614" t="s">
        <v>2047</v>
      </c>
      <c r="B2911" s="614" t="s">
        <v>2451</v>
      </c>
      <c r="C2911" s="614" t="s">
        <v>2354</v>
      </c>
      <c r="D2911" s="614" t="s">
        <v>250</v>
      </c>
      <c r="E2911" s="614" t="s">
        <v>4</v>
      </c>
      <c r="F2911" s="615" t="str">
        <f t="shared" si="90"/>
        <v>ESTUDO DE BACIAS COM AQUISIÇÃO DE DADOS;AFILIADA;;PÚBLICA;NÃO</v>
      </c>
      <c r="G2911" s="616" t="s">
        <v>1567</v>
      </c>
      <c r="H2911" s="617" t="str">
        <f t="shared" si="91"/>
        <v>O CAMPO A.10 NÃO PODE SER PREENCHIDO SE A INFORMAÇÃO DO CAMPO A.7 FOR DIFERENTE DE"INSTITUIÇÃO CREDENCIADA".</v>
      </c>
    </row>
    <row r="2912" spans="1:8" ht="12" x14ac:dyDescent="0.3">
      <c r="A2912" s="614" t="s">
        <v>2047</v>
      </c>
      <c r="B2912" s="614" t="s">
        <v>2451</v>
      </c>
      <c r="C2912" s="614" t="s">
        <v>2354</v>
      </c>
      <c r="D2912" s="614" t="s">
        <v>250</v>
      </c>
      <c r="E2912" s="614" t="s">
        <v>2354</v>
      </c>
      <c r="F2912" s="615" t="str">
        <f t="shared" si="90"/>
        <v>ESTUDO DE BACIAS COM AQUISIÇÃO DE DADOS;AFILIADA;;PÚBLICA;</v>
      </c>
      <c r="G2912" s="616" t="s">
        <v>1567</v>
      </c>
      <c r="H2912" s="617" t="str">
        <f t="shared" si="91"/>
        <v>O CAMPO A.10 NÃO PODE SER PREENCHIDO SE A INFORMAÇÃO DO CAMPO A.7 FOR DIFERENTE DE"INSTITUIÇÃO CREDENCIADA".</v>
      </c>
    </row>
    <row r="2913" spans="1:8" ht="12" x14ac:dyDescent="0.3">
      <c r="A2913" s="614" t="s">
        <v>2047</v>
      </c>
      <c r="B2913" s="614" t="s">
        <v>2451</v>
      </c>
      <c r="C2913" s="614" t="s">
        <v>2354</v>
      </c>
      <c r="D2913" s="614" t="s">
        <v>251</v>
      </c>
      <c r="E2913" s="614" t="s">
        <v>3</v>
      </c>
      <c r="F2913" s="615" t="str">
        <f t="shared" si="90"/>
        <v>ESTUDO DE BACIAS COM AQUISIÇÃO DE DADOS;AFILIADA;;PRIVADA;SIM</v>
      </c>
      <c r="G2913" s="616" t="s">
        <v>1567</v>
      </c>
      <c r="H2913" s="617" t="str">
        <f t="shared" si="91"/>
        <v>O CAMPO A.10 NÃO PODE SER PREENCHIDO SE A INFORMAÇÃO DO CAMPO A.7 FOR DIFERENTE DE"INSTITUIÇÃO CREDENCIADA".</v>
      </c>
    </row>
    <row r="2914" spans="1:8" ht="12" x14ac:dyDescent="0.3">
      <c r="A2914" s="614" t="s">
        <v>2047</v>
      </c>
      <c r="B2914" s="614" t="s">
        <v>2451</v>
      </c>
      <c r="C2914" s="614" t="s">
        <v>2354</v>
      </c>
      <c r="D2914" s="614" t="s">
        <v>251</v>
      </c>
      <c r="E2914" s="614" t="s">
        <v>4</v>
      </c>
      <c r="F2914" s="615" t="str">
        <f t="shared" si="90"/>
        <v>ESTUDO DE BACIAS COM AQUISIÇÃO DE DADOS;AFILIADA;;PRIVADA;NÃO</v>
      </c>
      <c r="G2914" s="616" t="s">
        <v>1567</v>
      </c>
      <c r="H2914" s="617" t="str">
        <f t="shared" si="91"/>
        <v>O CAMPO A.10 NÃO PODE SER PREENCHIDO SE A INFORMAÇÃO DO CAMPO A.7 FOR DIFERENTE DE"INSTITUIÇÃO CREDENCIADA".</v>
      </c>
    </row>
    <row r="2915" spans="1:8" ht="12" x14ac:dyDescent="0.3">
      <c r="A2915" s="614" t="s">
        <v>2047</v>
      </c>
      <c r="B2915" s="614" t="s">
        <v>2451</v>
      </c>
      <c r="C2915" s="614" t="s">
        <v>2354</v>
      </c>
      <c r="D2915" s="614" t="s">
        <v>251</v>
      </c>
      <c r="E2915" s="614" t="s">
        <v>2354</v>
      </c>
      <c r="F2915" s="615" t="str">
        <f t="shared" si="90"/>
        <v>ESTUDO DE BACIAS COM AQUISIÇÃO DE DADOS;AFILIADA;;PRIVADA;</v>
      </c>
      <c r="G2915" s="616" t="s">
        <v>1567</v>
      </c>
      <c r="H2915" s="617" t="str">
        <f t="shared" si="91"/>
        <v>O CAMPO A.10 NÃO PODE SER PREENCHIDO SE A INFORMAÇÃO DO CAMPO A.7 FOR DIFERENTE DE"INSTITUIÇÃO CREDENCIADA".</v>
      </c>
    </row>
    <row r="2916" spans="1:8" ht="12" x14ac:dyDescent="0.3">
      <c r="A2916" s="614" t="s">
        <v>2047</v>
      </c>
      <c r="B2916" s="614" t="s">
        <v>2451</v>
      </c>
      <c r="C2916" s="614" t="s">
        <v>2354</v>
      </c>
      <c r="D2916" s="614" t="s">
        <v>2354</v>
      </c>
      <c r="E2916" s="614" t="s">
        <v>3</v>
      </c>
      <c r="F2916" s="615" t="str">
        <f t="shared" si="90"/>
        <v>ESTUDO DE BACIAS COM AQUISIÇÃO DE DADOS;AFILIADA;;;SIM</v>
      </c>
      <c r="G2916" s="616" t="s">
        <v>1567</v>
      </c>
      <c r="H2916" s="617" t="str">
        <f t="shared" si="91"/>
        <v>O CAMPO A.11 NÃO PODE SER PREENCHIDO SE A INFORMAÇÃO DO CAMPO A.7 FOR DIFERENTE DE"INSTITUIÇÃO CREDENCIADA" OU SE A INFIRMAÇÃO DO CAMPO A.10 FOR DIFERENTE DE "PRIVADA".</v>
      </c>
    </row>
    <row r="2917" spans="1:8" ht="12" x14ac:dyDescent="0.3">
      <c r="A2917" s="614" t="s">
        <v>2047</v>
      </c>
      <c r="B2917" s="614" t="s">
        <v>2451</v>
      </c>
      <c r="C2917" s="614" t="s">
        <v>2354</v>
      </c>
      <c r="D2917" s="614" t="s">
        <v>2354</v>
      </c>
      <c r="E2917" s="614" t="s">
        <v>4</v>
      </c>
      <c r="F2917" s="615" t="str">
        <f t="shared" si="90"/>
        <v>ESTUDO DE BACIAS COM AQUISIÇÃO DE DADOS;AFILIADA;;;NÃO</v>
      </c>
      <c r="G2917" s="616" t="s">
        <v>1567</v>
      </c>
      <c r="H2917" s="617" t="str">
        <f t="shared" si="91"/>
        <v>O CAMPO A.11 NÃO PODE SER PREENCHIDO SE A INFORMAÇÃO DO CAMPO A.7 FOR DIFERENTE DE"INSTITUIÇÃO CREDENCIADA" OU SE A INFIRMAÇÃO DO CAMPO A.10 FOR DIFERENTE DE "PRIVADA".</v>
      </c>
    </row>
    <row r="2918" spans="1:8" ht="12" x14ac:dyDescent="0.3">
      <c r="A2918" s="614" t="s">
        <v>2047</v>
      </c>
      <c r="B2918" s="614" t="s">
        <v>2451</v>
      </c>
      <c r="C2918" s="614" t="s">
        <v>2354</v>
      </c>
      <c r="D2918" s="614" t="s">
        <v>2354</v>
      </c>
      <c r="E2918" s="614" t="s">
        <v>2354</v>
      </c>
      <c r="F2918" s="615" t="str">
        <f t="shared" si="90"/>
        <v>ESTUDO DE BACIAS COM AQUISIÇÃO DE DADOS;AFILIADA;;;</v>
      </c>
      <c r="G2918" s="616" t="s">
        <v>1567</v>
      </c>
      <c r="H2918" s="617" t="str">
        <f t="shared" si="91"/>
        <v>O EXECUTOR INFORMADO NÃO PODE EXECUTAR PROJETOS OU PROGRAMAS COM A QUALIFICAÇÃO SELECIONADA</v>
      </c>
    </row>
    <row r="2919" spans="1:8" ht="12" x14ac:dyDescent="0.3">
      <c r="A2919" s="614" t="s">
        <v>2048</v>
      </c>
      <c r="B2919" s="614" t="s">
        <v>2451</v>
      </c>
      <c r="C2919" s="614" t="s">
        <v>261</v>
      </c>
      <c r="D2919" s="614" t="s">
        <v>250</v>
      </c>
      <c r="E2919" s="614" t="s">
        <v>3</v>
      </c>
      <c r="F2919" s="615" t="str">
        <f t="shared" si="90"/>
        <v>FORMAÇÃO DE RECURSOS HUMANOS;AFILIADA;MICRO OU PEQUENO;PÚBLICA;SIM</v>
      </c>
      <c r="G2919" s="616" t="s">
        <v>1567</v>
      </c>
      <c r="H2919" s="617" t="str">
        <f t="shared" si="91"/>
        <v>O CAMPO A.8 NÃO PODE SER PREENCHIDO SE A INFORMAÇÃO DO CAMPO A.7 FOR DIFERENTE DE"EMPRESA BRASILEIRA".</v>
      </c>
    </row>
    <row r="2920" spans="1:8" ht="12" x14ac:dyDescent="0.3">
      <c r="A2920" s="614" t="s">
        <v>2048</v>
      </c>
      <c r="B2920" s="614" t="s">
        <v>2451</v>
      </c>
      <c r="C2920" s="614" t="s">
        <v>261</v>
      </c>
      <c r="D2920" s="614" t="s">
        <v>250</v>
      </c>
      <c r="E2920" s="614" t="s">
        <v>4</v>
      </c>
      <c r="F2920" s="615" t="str">
        <f t="shared" si="90"/>
        <v>FORMAÇÃO DE RECURSOS HUMANOS;AFILIADA;MICRO OU PEQUENO;PÚBLICA;NÃO</v>
      </c>
      <c r="G2920" s="616" t="s">
        <v>1567</v>
      </c>
      <c r="H2920" s="617" t="str">
        <f t="shared" si="91"/>
        <v>O CAMPO A.8 NÃO PODE SER PREENCHIDO SE A INFORMAÇÃO DO CAMPO A.7 FOR DIFERENTE DE"EMPRESA BRASILEIRA".</v>
      </c>
    </row>
    <row r="2921" spans="1:8" ht="12" x14ac:dyDescent="0.3">
      <c r="A2921" s="614" t="s">
        <v>2048</v>
      </c>
      <c r="B2921" s="614" t="s">
        <v>2451</v>
      </c>
      <c r="C2921" s="614" t="s">
        <v>261</v>
      </c>
      <c r="D2921" s="614" t="s">
        <v>250</v>
      </c>
      <c r="E2921" s="614" t="s">
        <v>2354</v>
      </c>
      <c r="F2921" s="615" t="str">
        <f t="shared" si="90"/>
        <v>FORMAÇÃO DE RECURSOS HUMANOS;AFILIADA;MICRO OU PEQUENO;PÚBLICA;</v>
      </c>
      <c r="G2921" s="616" t="s">
        <v>1567</v>
      </c>
      <c r="H2921" s="617" t="str">
        <f t="shared" si="91"/>
        <v>O CAMPO A.8 NÃO PODE SER PREENCHIDO SE A INFORMAÇÃO DO CAMPO A.7 FOR DIFERENTE DE"EMPRESA BRASILEIRA".</v>
      </c>
    </row>
    <row r="2922" spans="1:8" ht="12" x14ac:dyDescent="0.3">
      <c r="A2922" s="614" t="s">
        <v>2048</v>
      </c>
      <c r="B2922" s="614" t="s">
        <v>2451</v>
      </c>
      <c r="C2922" s="614" t="s">
        <v>261</v>
      </c>
      <c r="D2922" s="614" t="s">
        <v>251</v>
      </c>
      <c r="E2922" s="614" t="s">
        <v>3</v>
      </c>
      <c r="F2922" s="615" t="str">
        <f t="shared" si="90"/>
        <v>FORMAÇÃO DE RECURSOS HUMANOS;AFILIADA;MICRO OU PEQUENO;PRIVADA;SIM</v>
      </c>
      <c r="G2922" s="616" t="s">
        <v>1567</v>
      </c>
      <c r="H2922" s="617" t="str">
        <f t="shared" si="91"/>
        <v>O CAMPO A.8 NÃO PODE SER PREENCHIDO SE A INFORMAÇÃO DO CAMPO A.7 FOR DIFERENTE DE"EMPRESA BRASILEIRA".</v>
      </c>
    </row>
    <row r="2923" spans="1:8" ht="12" x14ac:dyDescent="0.3">
      <c r="A2923" s="614" t="s">
        <v>2048</v>
      </c>
      <c r="B2923" s="614" t="s">
        <v>2451</v>
      </c>
      <c r="C2923" s="614" t="s">
        <v>261</v>
      </c>
      <c r="D2923" s="614" t="s">
        <v>251</v>
      </c>
      <c r="E2923" s="614" t="s">
        <v>4</v>
      </c>
      <c r="F2923" s="615" t="str">
        <f t="shared" si="90"/>
        <v>FORMAÇÃO DE RECURSOS HUMANOS;AFILIADA;MICRO OU PEQUENO;PRIVADA;NÃO</v>
      </c>
      <c r="G2923" s="616" t="s">
        <v>1567</v>
      </c>
      <c r="H2923" s="617" t="str">
        <f t="shared" si="91"/>
        <v>O CAMPO A.8 NÃO PODE SER PREENCHIDO SE A INFORMAÇÃO DO CAMPO A.7 FOR DIFERENTE DE"EMPRESA BRASILEIRA".</v>
      </c>
    </row>
    <row r="2924" spans="1:8" ht="12" x14ac:dyDescent="0.3">
      <c r="A2924" s="614" t="s">
        <v>2048</v>
      </c>
      <c r="B2924" s="614" t="s">
        <v>2451</v>
      </c>
      <c r="C2924" s="614" t="s">
        <v>261</v>
      </c>
      <c r="D2924" s="614" t="s">
        <v>251</v>
      </c>
      <c r="E2924" s="614" t="s">
        <v>2354</v>
      </c>
      <c r="F2924" s="615" t="str">
        <f t="shared" si="90"/>
        <v>FORMAÇÃO DE RECURSOS HUMANOS;AFILIADA;MICRO OU PEQUENO;PRIVADA;</v>
      </c>
      <c r="G2924" s="616" t="s">
        <v>1567</v>
      </c>
      <c r="H2924" s="617" t="str">
        <f t="shared" si="91"/>
        <v>O CAMPO A.8 NÃO PODE SER PREENCHIDO SE A INFORMAÇÃO DO CAMPO A.7 FOR DIFERENTE DE"EMPRESA BRASILEIRA".</v>
      </c>
    </row>
    <row r="2925" spans="1:8" ht="12" x14ac:dyDescent="0.3">
      <c r="A2925" s="614" t="s">
        <v>2048</v>
      </c>
      <c r="B2925" s="614" t="s">
        <v>2451</v>
      </c>
      <c r="C2925" s="614" t="s">
        <v>261</v>
      </c>
      <c r="D2925" s="614" t="s">
        <v>2354</v>
      </c>
      <c r="E2925" s="614" t="s">
        <v>3</v>
      </c>
      <c r="F2925" s="615" t="str">
        <f t="shared" si="90"/>
        <v>FORMAÇÃO DE RECURSOS HUMANOS;AFILIADA;MICRO OU PEQUENO;;SIM</v>
      </c>
      <c r="G2925" s="616" t="s">
        <v>1567</v>
      </c>
      <c r="H2925" s="617" t="str">
        <f t="shared" si="91"/>
        <v>O CAMPO A.8 NÃO PODE SER PREENCHIDO SE A INFORMAÇÃO DO CAMPO A.7 FOR DIFERENTE DE"EMPRESA BRASILEIRA".</v>
      </c>
    </row>
    <row r="2926" spans="1:8" ht="12" x14ac:dyDescent="0.3">
      <c r="A2926" s="614" t="s">
        <v>2048</v>
      </c>
      <c r="B2926" s="614" t="s">
        <v>2451</v>
      </c>
      <c r="C2926" s="614" t="s">
        <v>261</v>
      </c>
      <c r="D2926" s="614" t="s">
        <v>2354</v>
      </c>
      <c r="E2926" s="614" t="s">
        <v>4</v>
      </c>
      <c r="F2926" s="615" t="str">
        <f t="shared" si="90"/>
        <v>FORMAÇÃO DE RECURSOS HUMANOS;AFILIADA;MICRO OU PEQUENO;;NÃO</v>
      </c>
      <c r="G2926" s="616" t="s">
        <v>1567</v>
      </c>
      <c r="H2926" s="617" t="str">
        <f t="shared" si="91"/>
        <v>O CAMPO A.8 NÃO PODE SER PREENCHIDO SE A INFORMAÇÃO DO CAMPO A.7 FOR DIFERENTE DE"EMPRESA BRASILEIRA".</v>
      </c>
    </row>
    <row r="2927" spans="1:8" ht="12" x14ac:dyDescent="0.3">
      <c r="A2927" s="614" t="s">
        <v>2048</v>
      </c>
      <c r="B2927" s="614" t="s">
        <v>2451</v>
      </c>
      <c r="C2927" s="614" t="s">
        <v>261</v>
      </c>
      <c r="D2927" s="614" t="s">
        <v>2354</v>
      </c>
      <c r="E2927" s="614" t="s">
        <v>2354</v>
      </c>
      <c r="F2927" s="615" t="str">
        <f t="shared" si="90"/>
        <v>FORMAÇÃO DE RECURSOS HUMANOS;AFILIADA;MICRO OU PEQUENO;;</v>
      </c>
      <c r="G2927" s="616" t="s">
        <v>1567</v>
      </c>
      <c r="H2927" s="617" t="str">
        <f t="shared" si="91"/>
        <v>O CAMPO A.8 NÃO PODE SER PREENCHIDO SE A INFORMAÇÃO DO CAMPO A.7 FOR DIFERENTE DE"EMPRESA BRASILEIRA".</v>
      </c>
    </row>
    <row r="2928" spans="1:8" ht="12" x14ac:dyDescent="0.3">
      <c r="A2928" s="614" t="s">
        <v>2048</v>
      </c>
      <c r="B2928" s="614" t="s">
        <v>2451</v>
      </c>
      <c r="C2928" s="614" t="s">
        <v>243</v>
      </c>
      <c r="D2928" s="614" t="s">
        <v>250</v>
      </c>
      <c r="E2928" s="614" t="s">
        <v>3</v>
      </c>
      <c r="F2928" s="615" t="str">
        <f t="shared" si="90"/>
        <v>FORMAÇÃO DE RECURSOS HUMANOS;AFILIADA;MÉDIO;PÚBLICA;SIM</v>
      </c>
      <c r="G2928" s="616" t="s">
        <v>1567</v>
      </c>
      <c r="H2928" s="617" t="str">
        <f t="shared" si="91"/>
        <v>O CAMPO A.8 NÃO PODE SER PREENCHIDO SE A INFORMAÇÃO DO CAMPO A.7 FOR DIFERENTE DE"EMPRESA BRASILEIRA".</v>
      </c>
    </row>
    <row r="2929" spans="1:8" ht="12" x14ac:dyDescent="0.3">
      <c r="A2929" s="614" t="s">
        <v>2048</v>
      </c>
      <c r="B2929" s="614" t="s">
        <v>2451</v>
      </c>
      <c r="C2929" s="614" t="s">
        <v>243</v>
      </c>
      <c r="D2929" s="614" t="s">
        <v>250</v>
      </c>
      <c r="E2929" s="614" t="s">
        <v>4</v>
      </c>
      <c r="F2929" s="615" t="str">
        <f t="shared" si="90"/>
        <v>FORMAÇÃO DE RECURSOS HUMANOS;AFILIADA;MÉDIO;PÚBLICA;NÃO</v>
      </c>
      <c r="G2929" s="616" t="s">
        <v>1567</v>
      </c>
      <c r="H2929" s="617" t="str">
        <f t="shared" si="91"/>
        <v>O CAMPO A.8 NÃO PODE SER PREENCHIDO SE A INFORMAÇÃO DO CAMPO A.7 FOR DIFERENTE DE"EMPRESA BRASILEIRA".</v>
      </c>
    </row>
    <row r="2930" spans="1:8" ht="12" x14ac:dyDescent="0.3">
      <c r="A2930" s="614" t="s">
        <v>2048</v>
      </c>
      <c r="B2930" s="614" t="s">
        <v>2451</v>
      </c>
      <c r="C2930" s="614" t="s">
        <v>243</v>
      </c>
      <c r="D2930" s="614" t="s">
        <v>250</v>
      </c>
      <c r="E2930" s="614" t="s">
        <v>2354</v>
      </c>
      <c r="F2930" s="615" t="str">
        <f t="shared" si="90"/>
        <v>FORMAÇÃO DE RECURSOS HUMANOS;AFILIADA;MÉDIO;PÚBLICA;</v>
      </c>
      <c r="G2930" s="616" t="s">
        <v>1567</v>
      </c>
      <c r="H2930" s="617" t="str">
        <f t="shared" si="91"/>
        <v>O CAMPO A.8 NÃO PODE SER PREENCHIDO SE A INFORMAÇÃO DO CAMPO A.7 FOR DIFERENTE DE"EMPRESA BRASILEIRA".</v>
      </c>
    </row>
    <row r="2931" spans="1:8" ht="12" x14ac:dyDescent="0.3">
      <c r="A2931" s="614" t="s">
        <v>2048</v>
      </c>
      <c r="B2931" s="614" t="s">
        <v>2451</v>
      </c>
      <c r="C2931" s="614" t="s">
        <v>243</v>
      </c>
      <c r="D2931" s="614" t="s">
        <v>251</v>
      </c>
      <c r="E2931" s="614" t="s">
        <v>3</v>
      </c>
      <c r="F2931" s="615" t="str">
        <f t="shared" si="90"/>
        <v>FORMAÇÃO DE RECURSOS HUMANOS;AFILIADA;MÉDIO;PRIVADA;SIM</v>
      </c>
      <c r="G2931" s="616" t="s">
        <v>1567</v>
      </c>
      <c r="H2931" s="617" t="str">
        <f t="shared" si="91"/>
        <v>O CAMPO A.8 NÃO PODE SER PREENCHIDO SE A INFORMAÇÃO DO CAMPO A.7 FOR DIFERENTE DE"EMPRESA BRASILEIRA".</v>
      </c>
    </row>
    <row r="2932" spans="1:8" ht="12" x14ac:dyDescent="0.3">
      <c r="A2932" s="614" t="s">
        <v>2048</v>
      </c>
      <c r="B2932" s="614" t="s">
        <v>2451</v>
      </c>
      <c r="C2932" s="614" t="s">
        <v>243</v>
      </c>
      <c r="D2932" s="614" t="s">
        <v>251</v>
      </c>
      <c r="E2932" s="614" t="s">
        <v>4</v>
      </c>
      <c r="F2932" s="615" t="str">
        <f t="shared" si="90"/>
        <v>FORMAÇÃO DE RECURSOS HUMANOS;AFILIADA;MÉDIO;PRIVADA;NÃO</v>
      </c>
      <c r="G2932" s="616" t="s">
        <v>1567</v>
      </c>
      <c r="H2932" s="617" t="str">
        <f t="shared" si="91"/>
        <v>O CAMPO A.8 NÃO PODE SER PREENCHIDO SE A INFORMAÇÃO DO CAMPO A.7 FOR DIFERENTE DE"EMPRESA BRASILEIRA".</v>
      </c>
    </row>
    <row r="2933" spans="1:8" ht="12" x14ac:dyDescent="0.3">
      <c r="A2933" s="614" t="s">
        <v>2048</v>
      </c>
      <c r="B2933" s="614" t="s">
        <v>2451</v>
      </c>
      <c r="C2933" s="614" t="s">
        <v>243</v>
      </c>
      <c r="D2933" s="614" t="s">
        <v>251</v>
      </c>
      <c r="E2933" s="614" t="s">
        <v>2354</v>
      </c>
      <c r="F2933" s="615" t="str">
        <f t="shared" si="90"/>
        <v>FORMAÇÃO DE RECURSOS HUMANOS;AFILIADA;MÉDIO;PRIVADA;</v>
      </c>
      <c r="G2933" s="616" t="s">
        <v>1567</v>
      </c>
      <c r="H2933" s="617" t="str">
        <f t="shared" si="91"/>
        <v>O CAMPO A.8 NÃO PODE SER PREENCHIDO SE A INFORMAÇÃO DO CAMPO A.7 FOR DIFERENTE DE"EMPRESA BRASILEIRA".</v>
      </c>
    </row>
    <row r="2934" spans="1:8" ht="12" x14ac:dyDescent="0.3">
      <c r="A2934" s="614" t="s">
        <v>2048</v>
      </c>
      <c r="B2934" s="614" t="s">
        <v>2451</v>
      </c>
      <c r="C2934" s="614" t="s">
        <v>243</v>
      </c>
      <c r="D2934" s="614" t="s">
        <v>2354</v>
      </c>
      <c r="E2934" s="614" t="s">
        <v>3</v>
      </c>
      <c r="F2934" s="615" t="str">
        <f t="shared" si="90"/>
        <v>FORMAÇÃO DE RECURSOS HUMANOS;AFILIADA;MÉDIO;;SIM</v>
      </c>
      <c r="G2934" s="616" t="s">
        <v>1567</v>
      </c>
      <c r="H2934" s="617" t="str">
        <f t="shared" si="91"/>
        <v>O CAMPO A.8 NÃO PODE SER PREENCHIDO SE A INFORMAÇÃO DO CAMPO A.7 FOR DIFERENTE DE"EMPRESA BRASILEIRA".</v>
      </c>
    </row>
    <row r="2935" spans="1:8" ht="12" x14ac:dyDescent="0.3">
      <c r="A2935" s="614" t="s">
        <v>2048</v>
      </c>
      <c r="B2935" s="614" t="s">
        <v>2451</v>
      </c>
      <c r="C2935" s="614" t="s">
        <v>243</v>
      </c>
      <c r="D2935" s="614" t="s">
        <v>2354</v>
      </c>
      <c r="E2935" s="614" t="s">
        <v>4</v>
      </c>
      <c r="F2935" s="615" t="str">
        <f t="shared" si="90"/>
        <v>FORMAÇÃO DE RECURSOS HUMANOS;AFILIADA;MÉDIO;;NÃO</v>
      </c>
      <c r="G2935" s="616" t="s">
        <v>1567</v>
      </c>
      <c r="H2935" s="617" t="str">
        <f t="shared" si="91"/>
        <v>O CAMPO A.8 NÃO PODE SER PREENCHIDO SE A INFORMAÇÃO DO CAMPO A.7 FOR DIFERENTE DE"EMPRESA BRASILEIRA".</v>
      </c>
    </row>
    <row r="2936" spans="1:8" ht="12" x14ac:dyDescent="0.3">
      <c r="A2936" s="614" t="s">
        <v>2048</v>
      </c>
      <c r="B2936" s="614" t="s">
        <v>2451</v>
      </c>
      <c r="C2936" s="614" t="s">
        <v>243</v>
      </c>
      <c r="D2936" s="614" t="s">
        <v>2354</v>
      </c>
      <c r="E2936" s="614" t="s">
        <v>2354</v>
      </c>
      <c r="F2936" s="615" t="str">
        <f t="shared" si="90"/>
        <v>FORMAÇÃO DE RECURSOS HUMANOS;AFILIADA;MÉDIO;;</v>
      </c>
      <c r="G2936" s="616" t="s">
        <v>1567</v>
      </c>
      <c r="H2936" s="617" t="str">
        <f t="shared" si="91"/>
        <v>O CAMPO A.8 NÃO PODE SER PREENCHIDO SE A INFORMAÇÃO DO CAMPO A.7 FOR DIFERENTE DE"EMPRESA BRASILEIRA".</v>
      </c>
    </row>
    <row r="2937" spans="1:8" ht="12" x14ac:dyDescent="0.3">
      <c r="A2937" s="614" t="s">
        <v>2048</v>
      </c>
      <c r="B2937" s="614" t="s">
        <v>2451</v>
      </c>
      <c r="C2937" s="614" t="s">
        <v>244</v>
      </c>
      <c r="D2937" s="614" t="s">
        <v>250</v>
      </c>
      <c r="E2937" s="614" t="s">
        <v>3</v>
      </c>
      <c r="F2937" s="615" t="str">
        <f t="shared" si="90"/>
        <v>FORMAÇÃO DE RECURSOS HUMANOS;AFILIADA;GRANDE;PÚBLICA;SIM</v>
      </c>
      <c r="G2937" s="616" t="s">
        <v>1567</v>
      </c>
      <c r="H2937" s="617" t="str">
        <f t="shared" si="91"/>
        <v>O CAMPO A.8 NÃO PODE SER PREENCHIDO SE A INFORMAÇÃO DO CAMPO A.7 FOR DIFERENTE DE"EMPRESA BRASILEIRA".</v>
      </c>
    </row>
    <row r="2938" spans="1:8" ht="12" x14ac:dyDescent="0.3">
      <c r="A2938" s="614" t="s">
        <v>2048</v>
      </c>
      <c r="B2938" s="614" t="s">
        <v>2451</v>
      </c>
      <c r="C2938" s="614" t="s">
        <v>244</v>
      </c>
      <c r="D2938" s="614" t="s">
        <v>250</v>
      </c>
      <c r="E2938" s="614" t="s">
        <v>4</v>
      </c>
      <c r="F2938" s="615" t="str">
        <f t="shared" si="90"/>
        <v>FORMAÇÃO DE RECURSOS HUMANOS;AFILIADA;GRANDE;PÚBLICA;NÃO</v>
      </c>
      <c r="G2938" s="616" t="s">
        <v>1567</v>
      </c>
      <c r="H2938" s="617" t="str">
        <f t="shared" si="91"/>
        <v>O CAMPO A.8 NÃO PODE SER PREENCHIDO SE A INFORMAÇÃO DO CAMPO A.7 FOR DIFERENTE DE"EMPRESA BRASILEIRA".</v>
      </c>
    </row>
    <row r="2939" spans="1:8" ht="12" x14ac:dyDescent="0.3">
      <c r="A2939" s="614" t="s">
        <v>2048</v>
      </c>
      <c r="B2939" s="614" t="s">
        <v>2451</v>
      </c>
      <c r="C2939" s="614" t="s">
        <v>244</v>
      </c>
      <c r="D2939" s="614" t="s">
        <v>250</v>
      </c>
      <c r="E2939" s="614" t="s">
        <v>2354</v>
      </c>
      <c r="F2939" s="615" t="str">
        <f t="shared" si="90"/>
        <v>FORMAÇÃO DE RECURSOS HUMANOS;AFILIADA;GRANDE;PÚBLICA;</v>
      </c>
      <c r="G2939" s="616" t="s">
        <v>1567</v>
      </c>
      <c r="H2939" s="617" t="str">
        <f t="shared" si="91"/>
        <v>O CAMPO A.8 NÃO PODE SER PREENCHIDO SE A INFORMAÇÃO DO CAMPO A.7 FOR DIFERENTE DE"EMPRESA BRASILEIRA".</v>
      </c>
    </row>
    <row r="2940" spans="1:8" ht="12" x14ac:dyDescent="0.3">
      <c r="A2940" s="614" t="s">
        <v>2048</v>
      </c>
      <c r="B2940" s="614" t="s">
        <v>2451</v>
      </c>
      <c r="C2940" s="614" t="s">
        <v>244</v>
      </c>
      <c r="D2940" s="614" t="s">
        <v>251</v>
      </c>
      <c r="E2940" s="614" t="s">
        <v>3</v>
      </c>
      <c r="F2940" s="615" t="str">
        <f t="shared" si="90"/>
        <v>FORMAÇÃO DE RECURSOS HUMANOS;AFILIADA;GRANDE;PRIVADA;SIM</v>
      </c>
      <c r="G2940" s="616" t="s">
        <v>1567</v>
      </c>
      <c r="H2940" s="617" t="str">
        <f t="shared" si="91"/>
        <v>O CAMPO A.8 NÃO PODE SER PREENCHIDO SE A INFORMAÇÃO DO CAMPO A.7 FOR DIFERENTE DE"EMPRESA BRASILEIRA".</v>
      </c>
    </row>
    <row r="2941" spans="1:8" ht="12" x14ac:dyDescent="0.3">
      <c r="A2941" s="614" t="s">
        <v>2048</v>
      </c>
      <c r="B2941" s="614" t="s">
        <v>2451</v>
      </c>
      <c r="C2941" s="614" t="s">
        <v>244</v>
      </c>
      <c r="D2941" s="614" t="s">
        <v>251</v>
      </c>
      <c r="E2941" s="614" t="s">
        <v>4</v>
      </c>
      <c r="F2941" s="615" t="str">
        <f t="shared" si="90"/>
        <v>FORMAÇÃO DE RECURSOS HUMANOS;AFILIADA;GRANDE;PRIVADA;NÃO</v>
      </c>
      <c r="G2941" s="616" t="s">
        <v>1567</v>
      </c>
      <c r="H2941" s="617" t="str">
        <f t="shared" si="91"/>
        <v>O CAMPO A.8 NÃO PODE SER PREENCHIDO SE A INFORMAÇÃO DO CAMPO A.7 FOR DIFERENTE DE"EMPRESA BRASILEIRA".</v>
      </c>
    </row>
    <row r="2942" spans="1:8" ht="12" x14ac:dyDescent="0.3">
      <c r="A2942" s="614" t="s">
        <v>2048</v>
      </c>
      <c r="B2942" s="614" t="s">
        <v>2451</v>
      </c>
      <c r="C2942" s="614" t="s">
        <v>244</v>
      </c>
      <c r="D2942" s="614" t="s">
        <v>251</v>
      </c>
      <c r="E2942" s="614" t="s">
        <v>2354</v>
      </c>
      <c r="F2942" s="615" t="str">
        <f t="shared" si="90"/>
        <v>FORMAÇÃO DE RECURSOS HUMANOS;AFILIADA;GRANDE;PRIVADA;</v>
      </c>
      <c r="G2942" s="616" t="s">
        <v>1567</v>
      </c>
      <c r="H2942" s="617" t="str">
        <f t="shared" si="91"/>
        <v>O CAMPO A.8 NÃO PODE SER PREENCHIDO SE A INFORMAÇÃO DO CAMPO A.7 FOR DIFERENTE DE"EMPRESA BRASILEIRA".</v>
      </c>
    </row>
    <row r="2943" spans="1:8" ht="12" x14ac:dyDescent="0.3">
      <c r="A2943" s="614" t="s">
        <v>2048</v>
      </c>
      <c r="B2943" s="614" t="s">
        <v>2451</v>
      </c>
      <c r="C2943" s="614" t="s">
        <v>244</v>
      </c>
      <c r="D2943" s="614" t="s">
        <v>2354</v>
      </c>
      <c r="E2943" s="614" t="s">
        <v>3</v>
      </c>
      <c r="F2943" s="615" t="str">
        <f t="shared" si="90"/>
        <v>FORMAÇÃO DE RECURSOS HUMANOS;AFILIADA;GRANDE;;SIM</v>
      </c>
      <c r="G2943" s="616" t="s">
        <v>1567</v>
      </c>
      <c r="H2943" s="617" t="str">
        <f t="shared" si="91"/>
        <v>O CAMPO A.8 NÃO PODE SER PREENCHIDO SE A INFORMAÇÃO DO CAMPO A.7 FOR DIFERENTE DE"EMPRESA BRASILEIRA".</v>
      </c>
    </row>
    <row r="2944" spans="1:8" ht="12" x14ac:dyDescent="0.3">
      <c r="A2944" s="614" t="s">
        <v>2048</v>
      </c>
      <c r="B2944" s="614" t="s">
        <v>2451</v>
      </c>
      <c r="C2944" s="614" t="s">
        <v>244</v>
      </c>
      <c r="D2944" s="614" t="s">
        <v>2354</v>
      </c>
      <c r="E2944" s="614" t="s">
        <v>4</v>
      </c>
      <c r="F2944" s="615" t="str">
        <f t="shared" si="90"/>
        <v>FORMAÇÃO DE RECURSOS HUMANOS;AFILIADA;GRANDE;;NÃO</v>
      </c>
      <c r="G2944" s="616" t="s">
        <v>1567</v>
      </c>
      <c r="H2944" s="617" t="str">
        <f t="shared" si="91"/>
        <v>O CAMPO A.8 NÃO PODE SER PREENCHIDO SE A INFORMAÇÃO DO CAMPO A.7 FOR DIFERENTE DE"EMPRESA BRASILEIRA".</v>
      </c>
    </row>
    <row r="2945" spans="1:8" ht="12" x14ac:dyDescent="0.3">
      <c r="A2945" s="614" t="s">
        <v>2048</v>
      </c>
      <c r="B2945" s="614" t="s">
        <v>2451</v>
      </c>
      <c r="C2945" s="614" t="s">
        <v>244</v>
      </c>
      <c r="D2945" s="614" t="s">
        <v>2354</v>
      </c>
      <c r="E2945" s="614" t="s">
        <v>2354</v>
      </c>
      <c r="F2945" s="615" t="str">
        <f t="shared" si="90"/>
        <v>FORMAÇÃO DE RECURSOS HUMANOS;AFILIADA;GRANDE;;</v>
      </c>
      <c r="G2945" s="616" t="s">
        <v>1567</v>
      </c>
      <c r="H2945" s="617" t="str">
        <f t="shared" si="91"/>
        <v>O CAMPO A.8 NÃO PODE SER PREENCHIDO SE A INFORMAÇÃO DO CAMPO A.7 FOR DIFERENTE DE"EMPRESA BRASILEIRA".</v>
      </c>
    </row>
    <row r="2946" spans="1:8" ht="12" x14ac:dyDescent="0.3">
      <c r="A2946" s="614" t="s">
        <v>2048</v>
      </c>
      <c r="B2946" s="614" t="s">
        <v>2451</v>
      </c>
      <c r="C2946" s="614" t="s">
        <v>2354</v>
      </c>
      <c r="D2946" s="614" t="s">
        <v>250</v>
      </c>
      <c r="E2946" s="614" t="s">
        <v>3</v>
      </c>
      <c r="F2946" s="615" t="str">
        <f t="shared" si="90"/>
        <v>FORMAÇÃO DE RECURSOS HUMANOS;AFILIADA;;PÚBLICA;SIM</v>
      </c>
      <c r="G2946" s="616" t="s">
        <v>1567</v>
      </c>
      <c r="H2946" s="617" t="str">
        <f t="shared" si="91"/>
        <v>O CAMPO A.10 NÃO PODE SER PREENCHIDO SE A INFORMAÇÃO DO CAMPO A.7 FOR DIFERENTE DE"INSTITUIÇÃO CREDENCIADA".</v>
      </c>
    </row>
    <row r="2947" spans="1:8" ht="12" x14ac:dyDescent="0.3">
      <c r="A2947" s="614" t="s">
        <v>2048</v>
      </c>
      <c r="B2947" s="614" t="s">
        <v>2451</v>
      </c>
      <c r="C2947" s="614" t="s">
        <v>2354</v>
      </c>
      <c r="D2947" s="614" t="s">
        <v>250</v>
      </c>
      <c r="E2947" s="614" t="s">
        <v>4</v>
      </c>
      <c r="F2947" s="615" t="str">
        <f t="shared" ref="F2947:F3010" si="92">CONCATENATE(A2947,";",B2947,";",C2947,";",D2947,";",E2947)</f>
        <v>FORMAÇÃO DE RECURSOS HUMANOS;AFILIADA;;PÚBLICA;NÃO</v>
      </c>
      <c r="G2947" s="616" t="s">
        <v>1567</v>
      </c>
      <c r="H2947" s="617" t="str">
        <f t="shared" ref="H2947:H3010" si="93">IF(AND(B2947=$J$7,C2947=""),$K$12,IF(AND(B2947&lt;&gt;$J$7,C2947&lt;&gt;""),$K$13,IF(AND(B2947=$J$5,D2947=""),$K$14,IF(AND(B2947&lt;&gt;$J$5,D2947&lt;&gt;""),$K$15,IF(AND(B2947=$J$5,D2947=$M$6,E2947=""),$K$16,IF(AND(OR(B2947&lt;&gt;$J$5,D2947&lt;&gt;$M$6),E2947&lt;&gt;""),$K$17,IF(G2947="N",$K$18,"")))))))</f>
        <v>O CAMPO A.10 NÃO PODE SER PREENCHIDO SE A INFORMAÇÃO DO CAMPO A.7 FOR DIFERENTE DE"INSTITUIÇÃO CREDENCIADA".</v>
      </c>
    </row>
    <row r="2948" spans="1:8" ht="12" x14ac:dyDescent="0.3">
      <c r="A2948" s="614" t="s">
        <v>2048</v>
      </c>
      <c r="B2948" s="614" t="s">
        <v>2451</v>
      </c>
      <c r="C2948" s="614" t="s">
        <v>2354</v>
      </c>
      <c r="D2948" s="614" t="s">
        <v>250</v>
      </c>
      <c r="E2948" s="614" t="s">
        <v>2354</v>
      </c>
      <c r="F2948" s="615" t="str">
        <f t="shared" si="92"/>
        <v>FORMAÇÃO DE RECURSOS HUMANOS;AFILIADA;;PÚBLICA;</v>
      </c>
      <c r="G2948" s="616" t="s">
        <v>1567</v>
      </c>
      <c r="H2948" s="617" t="str">
        <f t="shared" si="93"/>
        <v>O CAMPO A.10 NÃO PODE SER PREENCHIDO SE A INFORMAÇÃO DO CAMPO A.7 FOR DIFERENTE DE"INSTITUIÇÃO CREDENCIADA".</v>
      </c>
    </row>
    <row r="2949" spans="1:8" ht="12" x14ac:dyDescent="0.3">
      <c r="A2949" s="614" t="s">
        <v>2048</v>
      </c>
      <c r="B2949" s="614" t="s">
        <v>2451</v>
      </c>
      <c r="C2949" s="614" t="s">
        <v>2354</v>
      </c>
      <c r="D2949" s="614" t="s">
        <v>251</v>
      </c>
      <c r="E2949" s="614" t="s">
        <v>3</v>
      </c>
      <c r="F2949" s="615" t="str">
        <f t="shared" si="92"/>
        <v>FORMAÇÃO DE RECURSOS HUMANOS;AFILIADA;;PRIVADA;SIM</v>
      </c>
      <c r="G2949" s="616" t="s">
        <v>1567</v>
      </c>
      <c r="H2949" s="617" t="str">
        <f t="shared" si="93"/>
        <v>O CAMPO A.10 NÃO PODE SER PREENCHIDO SE A INFORMAÇÃO DO CAMPO A.7 FOR DIFERENTE DE"INSTITUIÇÃO CREDENCIADA".</v>
      </c>
    </row>
    <row r="2950" spans="1:8" ht="12" x14ac:dyDescent="0.3">
      <c r="A2950" s="614" t="s">
        <v>2048</v>
      </c>
      <c r="B2950" s="614" t="s">
        <v>2451</v>
      </c>
      <c r="C2950" s="614" t="s">
        <v>2354</v>
      </c>
      <c r="D2950" s="614" t="s">
        <v>251</v>
      </c>
      <c r="E2950" s="614" t="s">
        <v>4</v>
      </c>
      <c r="F2950" s="615" t="str">
        <f t="shared" si="92"/>
        <v>FORMAÇÃO DE RECURSOS HUMANOS;AFILIADA;;PRIVADA;NÃO</v>
      </c>
      <c r="G2950" s="616" t="s">
        <v>1567</v>
      </c>
      <c r="H2950" s="617" t="str">
        <f t="shared" si="93"/>
        <v>O CAMPO A.10 NÃO PODE SER PREENCHIDO SE A INFORMAÇÃO DO CAMPO A.7 FOR DIFERENTE DE"INSTITUIÇÃO CREDENCIADA".</v>
      </c>
    </row>
    <row r="2951" spans="1:8" ht="12" x14ac:dyDescent="0.3">
      <c r="A2951" s="614" t="s">
        <v>2048</v>
      </c>
      <c r="B2951" s="614" t="s">
        <v>2451</v>
      </c>
      <c r="C2951" s="614" t="s">
        <v>2354</v>
      </c>
      <c r="D2951" s="614" t="s">
        <v>251</v>
      </c>
      <c r="E2951" s="614" t="s">
        <v>2354</v>
      </c>
      <c r="F2951" s="615" t="str">
        <f t="shared" si="92"/>
        <v>FORMAÇÃO DE RECURSOS HUMANOS;AFILIADA;;PRIVADA;</v>
      </c>
      <c r="G2951" s="616" t="s">
        <v>1567</v>
      </c>
      <c r="H2951" s="617" t="str">
        <f t="shared" si="93"/>
        <v>O CAMPO A.10 NÃO PODE SER PREENCHIDO SE A INFORMAÇÃO DO CAMPO A.7 FOR DIFERENTE DE"INSTITUIÇÃO CREDENCIADA".</v>
      </c>
    </row>
    <row r="2952" spans="1:8" ht="12" x14ac:dyDescent="0.3">
      <c r="A2952" s="614" t="s">
        <v>2048</v>
      </c>
      <c r="B2952" s="614" t="s">
        <v>2451</v>
      </c>
      <c r="C2952" s="614" t="s">
        <v>2354</v>
      </c>
      <c r="D2952" s="614" t="s">
        <v>2354</v>
      </c>
      <c r="E2952" s="614" t="s">
        <v>3</v>
      </c>
      <c r="F2952" s="615" t="str">
        <f t="shared" si="92"/>
        <v>FORMAÇÃO DE RECURSOS HUMANOS;AFILIADA;;;SIM</v>
      </c>
      <c r="G2952" s="616" t="s">
        <v>1567</v>
      </c>
      <c r="H2952" s="617" t="str">
        <f t="shared" si="93"/>
        <v>O CAMPO A.11 NÃO PODE SER PREENCHIDO SE A INFORMAÇÃO DO CAMPO A.7 FOR DIFERENTE DE"INSTITUIÇÃO CREDENCIADA" OU SE A INFIRMAÇÃO DO CAMPO A.10 FOR DIFERENTE DE "PRIVADA".</v>
      </c>
    </row>
    <row r="2953" spans="1:8" ht="12" x14ac:dyDescent="0.3">
      <c r="A2953" s="614" t="s">
        <v>2048</v>
      </c>
      <c r="B2953" s="614" t="s">
        <v>2451</v>
      </c>
      <c r="C2953" s="614" t="s">
        <v>2354</v>
      </c>
      <c r="D2953" s="614" t="s">
        <v>2354</v>
      </c>
      <c r="E2953" s="614" t="s">
        <v>4</v>
      </c>
      <c r="F2953" s="615" t="str">
        <f t="shared" si="92"/>
        <v>FORMAÇÃO DE RECURSOS HUMANOS;AFILIADA;;;NÃO</v>
      </c>
      <c r="G2953" s="616" t="s">
        <v>1567</v>
      </c>
      <c r="H2953" s="617" t="str">
        <f t="shared" si="93"/>
        <v>O CAMPO A.11 NÃO PODE SER PREENCHIDO SE A INFORMAÇÃO DO CAMPO A.7 FOR DIFERENTE DE"INSTITUIÇÃO CREDENCIADA" OU SE A INFIRMAÇÃO DO CAMPO A.10 FOR DIFERENTE DE "PRIVADA".</v>
      </c>
    </row>
    <row r="2954" spans="1:8" ht="12" x14ac:dyDescent="0.3">
      <c r="A2954" s="614" t="s">
        <v>2048</v>
      </c>
      <c r="B2954" s="614" t="s">
        <v>2451</v>
      </c>
      <c r="C2954" s="614" t="s">
        <v>2354</v>
      </c>
      <c r="D2954" s="614" t="s">
        <v>2354</v>
      </c>
      <c r="E2954" s="614" t="s">
        <v>2354</v>
      </c>
      <c r="F2954" s="615" t="str">
        <f t="shared" si="92"/>
        <v>FORMAÇÃO DE RECURSOS HUMANOS;AFILIADA;;;</v>
      </c>
      <c r="G2954" s="616" t="s">
        <v>1567</v>
      </c>
      <c r="H2954" s="617" t="str">
        <f t="shared" si="93"/>
        <v>O EXECUTOR INFORMADO NÃO PODE EXECUTAR PROJETOS OU PROGRAMAS COM A QUALIFICAÇÃO SELECIONADA</v>
      </c>
    </row>
    <row r="2955" spans="1:8" ht="12" x14ac:dyDescent="0.3">
      <c r="A2955" s="614" t="s">
        <v>2409</v>
      </c>
      <c r="B2955" s="614" t="s">
        <v>2451</v>
      </c>
      <c r="C2955" s="614" t="s">
        <v>261</v>
      </c>
      <c r="D2955" s="614" t="s">
        <v>250</v>
      </c>
      <c r="E2955" s="614" t="s">
        <v>3</v>
      </c>
      <c r="F2955" s="615" t="str">
        <f t="shared" si="92"/>
        <v>INFRAESTRUTURA;AFILIADA;MICRO OU PEQUENO;PÚBLICA;SIM</v>
      </c>
      <c r="G2955" s="616" t="s">
        <v>1567</v>
      </c>
      <c r="H2955" s="617" t="str">
        <f t="shared" si="93"/>
        <v>O CAMPO A.8 NÃO PODE SER PREENCHIDO SE A INFORMAÇÃO DO CAMPO A.7 FOR DIFERENTE DE"EMPRESA BRASILEIRA".</v>
      </c>
    </row>
    <row r="2956" spans="1:8" ht="12" x14ac:dyDescent="0.3">
      <c r="A2956" s="614" t="s">
        <v>2409</v>
      </c>
      <c r="B2956" s="614" t="s">
        <v>2451</v>
      </c>
      <c r="C2956" s="614" t="s">
        <v>261</v>
      </c>
      <c r="D2956" s="614" t="s">
        <v>250</v>
      </c>
      <c r="E2956" s="614" t="s">
        <v>4</v>
      </c>
      <c r="F2956" s="615" t="str">
        <f t="shared" si="92"/>
        <v>INFRAESTRUTURA;AFILIADA;MICRO OU PEQUENO;PÚBLICA;NÃO</v>
      </c>
      <c r="G2956" s="616" t="s">
        <v>1567</v>
      </c>
      <c r="H2956" s="617" t="str">
        <f t="shared" si="93"/>
        <v>O CAMPO A.8 NÃO PODE SER PREENCHIDO SE A INFORMAÇÃO DO CAMPO A.7 FOR DIFERENTE DE"EMPRESA BRASILEIRA".</v>
      </c>
    </row>
    <row r="2957" spans="1:8" ht="12" x14ac:dyDescent="0.3">
      <c r="A2957" s="614" t="s">
        <v>2409</v>
      </c>
      <c r="B2957" s="614" t="s">
        <v>2451</v>
      </c>
      <c r="C2957" s="614" t="s">
        <v>261</v>
      </c>
      <c r="D2957" s="614" t="s">
        <v>250</v>
      </c>
      <c r="E2957" s="614" t="s">
        <v>2354</v>
      </c>
      <c r="F2957" s="615" t="str">
        <f t="shared" si="92"/>
        <v>INFRAESTRUTURA;AFILIADA;MICRO OU PEQUENO;PÚBLICA;</v>
      </c>
      <c r="G2957" s="616" t="s">
        <v>1567</v>
      </c>
      <c r="H2957" s="617" t="str">
        <f t="shared" si="93"/>
        <v>O CAMPO A.8 NÃO PODE SER PREENCHIDO SE A INFORMAÇÃO DO CAMPO A.7 FOR DIFERENTE DE"EMPRESA BRASILEIRA".</v>
      </c>
    </row>
    <row r="2958" spans="1:8" ht="12" x14ac:dyDescent="0.3">
      <c r="A2958" s="614" t="s">
        <v>2409</v>
      </c>
      <c r="B2958" s="614" t="s">
        <v>2451</v>
      </c>
      <c r="C2958" s="614" t="s">
        <v>261</v>
      </c>
      <c r="D2958" s="614" t="s">
        <v>251</v>
      </c>
      <c r="E2958" s="614" t="s">
        <v>3</v>
      </c>
      <c r="F2958" s="615" t="str">
        <f t="shared" si="92"/>
        <v>INFRAESTRUTURA;AFILIADA;MICRO OU PEQUENO;PRIVADA;SIM</v>
      </c>
      <c r="G2958" s="616" t="s">
        <v>1567</v>
      </c>
      <c r="H2958" s="617" t="str">
        <f t="shared" si="93"/>
        <v>O CAMPO A.8 NÃO PODE SER PREENCHIDO SE A INFORMAÇÃO DO CAMPO A.7 FOR DIFERENTE DE"EMPRESA BRASILEIRA".</v>
      </c>
    </row>
    <row r="2959" spans="1:8" ht="12" x14ac:dyDescent="0.3">
      <c r="A2959" s="614" t="s">
        <v>2409</v>
      </c>
      <c r="B2959" s="614" t="s">
        <v>2451</v>
      </c>
      <c r="C2959" s="614" t="s">
        <v>261</v>
      </c>
      <c r="D2959" s="614" t="s">
        <v>251</v>
      </c>
      <c r="E2959" s="614" t="s">
        <v>4</v>
      </c>
      <c r="F2959" s="615" t="str">
        <f t="shared" si="92"/>
        <v>INFRAESTRUTURA;AFILIADA;MICRO OU PEQUENO;PRIVADA;NÃO</v>
      </c>
      <c r="G2959" s="616" t="s">
        <v>1567</v>
      </c>
      <c r="H2959" s="617" t="str">
        <f t="shared" si="93"/>
        <v>O CAMPO A.8 NÃO PODE SER PREENCHIDO SE A INFORMAÇÃO DO CAMPO A.7 FOR DIFERENTE DE"EMPRESA BRASILEIRA".</v>
      </c>
    </row>
    <row r="2960" spans="1:8" ht="12" x14ac:dyDescent="0.3">
      <c r="A2960" s="614" t="s">
        <v>2409</v>
      </c>
      <c r="B2960" s="614" t="s">
        <v>2451</v>
      </c>
      <c r="C2960" s="614" t="s">
        <v>261</v>
      </c>
      <c r="D2960" s="614" t="s">
        <v>251</v>
      </c>
      <c r="E2960" s="614" t="s">
        <v>2354</v>
      </c>
      <c r="F2960" s="615" t="str">
        <f t="shared" si="92"/>
        <v>INFRAESTRUTURA;AFILIADA;MICRO OU PEQUENO;PRIVADA;</v>
      </c>
      <c r="G2960" s="616" t="s">
        <v>1567</v>
      </c>
      <c r="H2960" s="617" t="str">
        <f t="shared" si="93"/>
        <v>O CAMPO A.8 NÃO PODE SER PREENCHIDO SE A INFORMAÇÃO DO CAMPO A.7 FOR DIFERENTE DE"EMPRESA BRASILEIRA".</v>
      </c>
    </row>
    <row r="2961" spans="1:8" ht="12" x14ac:dyDescent="0.3">
      <c r="A2961" s="614" t="s">
        <v>2409</v>
      </c>
      <c r="B2961" s="614" t="s">
        <v>2451</v>
      </c>
      <c r="C2961" s="614" t="s">
        <v>261</v>
      </c>
      <c r="D2961" s="614" t="s">
        <v>2354</v>
      </c>
      <c r="E2961" s="614" t="s">
        <v>3</v>
      </c>
      <c r="F2961" s="615" t="str">
        <f t="shared" si="92"/>
        <v>INFRAESTRUTURA;AFILIADA;MICRO OU PEQUENO;;SIM</v>
      </c>
      <c r="G2961" s="616" t="s">
        <v>1567</v>
      </c>
      <c r="H2961" s="617" t="str">
        <f t="shared" si="93"/>
        <v>O CAMPO A.8 NÃO PODE SER PREENCHIDO SE A INFORMAÇÃO DO CAMPO A.7 FOR DIFERENTE DE"EMPRESA BRASILEIRA".</v>
      </c>
    </row>
    <row r="2962" spans="1:8" ht="12" x14ac:dyDescent="0.3">
      <c r="A2962" s="614" t="s">
        <v>2409</v>
      </c>
      <c r="B2962" s="614" t="s">
        <v>2451</v>
      </c>
      <c r="C2962" s="614" t="s">
        <v>261</v>
      </c>
      <c r="D2962" s="614" t="s">
        <v>2354</v>
      </c>
      <c r="E2962" s="614" t="s">
        <v>4</v>
      </c>
      <c r="F2962" s="615" t="str">
        <f t="shared" si="92"/>
        <v>INFRAESTRUTURA;AFILIADA;MICRO OU PEQUENO;;NÃO</v>
      </c>
      <c r="G2962" s="616" t="s">
        <v>1567</v>
      </c>
      <c r="H2962" s="617" t="str">
        <f t="shared" si="93"/>
        <v>O CAMPO A.8 NÃO PODE SER PREENCHIDO SE A INFORMAÇÃO DO CAMPO A.7 FOR DIFERENTE DE"EMPRESA BRASILEIRA".</v>
      </c>
    </row>
    <row r="2963" spans="1:8" ht="12" x14ac:dyDescent="0.3">
      <c r="A2963" s="614" t="s">
        <v>2409</v>
      </c>
      <c r="B2963" s="614" t="s">
        <v>2451</v>
      </c>
      <c r="C2963" s="614" t="s">
        <v>261</v>
      </c>
      <c r="D2963" s="614" t="s">
        <v>2354</v>
      </c>
      <c r="E2963" s="614" t="s">
        <v>2354</v>
      </c>
      <c r="F2963" s="615" t="str">
        <f t="shared" si="92"/>
        <v>INFRAESTRUTURA;AFILIADA;MICRO OU PEQUENO;;</v>
      </c>
      <c r="G2963" s="616" t="s">
        <v>1567</v>
      </c>
      <c r="H2963" s="617" t="str">
        <f t="shared" si="93"/>
        <v>O CAMPO A.8 NÃO PODE SER PREENCHIDO SE A INFORMAÇÃO DO CAMPO A.7 FOR DIFERENTE DE"EMPRESA BRASILEIRA".</v>
      </c>
    </row>
    <row r="2964" spans="1:8" ht="12" x14ac:dyDescent="0.3">
      <c r="A2964" s="614" t="s">
        <v>2409</v>
      </c>
      <c r="B2964" s="614" t="s">
        <v>2451</v>
      </c>
      <c r="C2964" s="614" t="s">
        <v>243</v>
      </c>
      <c r="D2964" s="614" t="s">
        <v>250</v>
      </c>
      <c r="E2964" s="614" t="s">
        <v>3</v>
      </c>
      <c r="F2964" s="615" t="str">
        <f t="shared" si="92"/>
        <v>INFRAESTRUTURA;AFILIADA;MÉDIO;PÚBLICA;SIM</v>
      </c>
      <c r="G2964" s="616" t="s">
        <v>1567</v>
      </c>
      <c r="H2964" s="617" t="str">
        <f t="shared" si="93"/>
        <v>O CAMPO A.8 NÃO PODE SER PREENCHIDO SE A INFORMAÇÃO DO CAMPO A.7 FOR DIFERENTE DE"EMPRESA BRASILEIRA".</v>
      </c>
    </row>
    <row r="2965" spans="1:8" ht="12" x14ac:dyDescent="0.3">
      <c r="A2965" s="614" t="s">
        <v>2409</v>
      </c>
      <c r="B2965" s="614" t="s">
        <v>2451</v>
      </c>
      <c r="C2965" s="614" t="s">
        <v>243</v>
      </c>
      <c r="D2965" s="614" t="s">
        <v>250</v>
      </c>
      <c r="E2965" s="614" t="s">
        <v>4</v>
      </c>
      <c r="F2965" s="615" t="str">
        <f t="shared" si="92"/>
        <v>INFRAESTRUTURA;AFILIADA;MÉDIO;PÚBLICA;NÃO</v>
      </c>
      <c r="G2965" s="616" t="s">
        <v>1567</v>
      </c>
      <c r="H2965" s="617" t="str">
        <f t="shared" si="93"/>
        <v>O CAMPO A.8 NÃO PODE SER PREENCHIDO SE A INFORMAÇÃO DO CAMPO A.7 FOR DIFERENTE DE"EMPRESA BRASILEIRA".</v>
      </c>
    </row>
    <row r="2966" spans="1:8" ht="12" x14ac:dyDescent="0.3">
      <c r="A2966" s="614" t="s">
        <v>2409</v>
      </c>
      <c r="B2966" s="614" t="s">
        <v>2451</v>
      </c>
      <c r="C2966" s="614" t="s">
        <v>243</v>
      </c>
      <c r="D2966" s="614" t="s">
        <v>250</v>
      </c>
      <c r="E2966" s="614" t="s">
        <v>2354</v>
      </c>
      <c r="F2966" s="615" t="str">
        <f t="shared" si="92"/>
        <v>INFRAESTRUTURA;AFILIADA;MÉDIO;PÚBLICA;</v>
      </c>
      <c r="G2966" s="616" t="s">
        <v>1567</v>
      </c>
      <c r="H2966" s="617" t="str">
        <f t="shared" si="93"/>
        <v>O CAMPO A.8 NÃO PODE SER PREENCHIDO SE A INFORMAÇÃO DO CAMPO A.7 FOR DIFERENTE DE"EMPRESA BRASILEIRA".</v>
      </c>
    </row>
    <row r="2967" spans="1:8" ht="12" x14ac:dyDescent="0.3">
      <c r="A2967" s="614" t="s">
        <v>2409</v>
      </c>
      <c r="B2967" s="614" t="s">
        <v>2451</v>
      </c>
      <c r="C2967" s="614" t="s">
        <v>243</v>
      </c>
      <c r="D2967" s="614" t="s">
        <v>251</v>
      </c>
      <c r="E2967" s="614" t="s">
        <v>3</v>
      </c>
      <c r="F2967" s="615" t="str">
        <f t="shared" si="92"/>
        <v>INFRAESTRUTURA;AFILIADA;MÉDIO;PRIVADA;SIM</v>
      </c>
      <c r="G2967" s="616" t="s">
        <v>1567</v>
      </c>
      <c r="H2967" s="617" t="str">
        <f t="shared" si="93"/>
        <v>O CAMPO A.8 NÃO PODE SER PREENCHIDO SE A INFORMAÇÃO DO CAMPO A.7 FOR DIFERENTE DE"EMPRESA BRASILEIRA".</v>
      </c>
    </row>
    <row r="2968" spans="1:8" ht="12" x14ac:dyDescent="0.3">
      <c r="A2968" s="614" t="s">
        <v>2409</v>
      </c>
      <c r="B2968" s="614" t="s">
        <v>2451</v>
      </c>
      <c r="C2968" s="614" t="s">
        <v>243</v>
      </c>
      <c r="D2968" s="614" t="s">
        <v>251</v>
      </c>
      <c r="E2968" s="614" t="s">
        <v>4</v>
      </c>
      <c r="F2968" s="615" t="str">
        <f t="shared" si="92"/>
        <v>INFRAESTRUTURA;AFILIADA;MÉDIO;PRIVADA;NÃO</v>
      </c>
      <c r="G2968" s="616" t="s">
        <v>1567</v>
      </c>
      <c r="H2968" s="617" t="str">
        <f t="shared" si="93"/>
        <v>O CAMPO A.8 NÃO PODE SER PREENCHIDO SE A INFORMAÇÃO DO CAMPO A.7 FOR DIFERENTE DE"EMPRESA BRASILEIRA".</v>
      </c>
    </row>
    <row r="2969" spans="1:8" ht="12" x14ac:dyDescent="0.3">
      <c r="A2969" s="614" t="s">
        <v>2409</v>
      </c>
      <c r="B2969" s="614" t="s">
        <v>2451</v>
      </c>
      <c r="C2969" s="614" t="s">
        <v>243</v>
      </c>
      <c r="D2969" s="614" t="s">
        <v>251</v>
      </c>
      <c r="E2969" s="614" t="s">
        <v>2354</v>
      </c>
      <c r="F2969" s="615" t="str">
        <f t="shared" si="92"/>
        <v>INFRAESTRUTURA;AFILIADA;MÉDIO;PRIVADA;</v>
      </c>
      <c r="G2969" s="616" t="s">
        <v>1567</v>
      </c>
      <c r="H2969" s="617" t="str">
        <f t="shared" si="93"/>
        <v>O CAMPO A.8 NÃO PODE SER PREENCHIDO SE A INFORMAÇÃO DO CAMPO A.7 FOR DIFERENTE DE"EMPRESA BRASILEIRA".</v>
      </c>
    </row>
    <row r="2970" spans="1:8" ht="12" x14ac:dyDescent="0.3">
      <c r="A2970" s="614" t="s">
        <v>2409</v>
      </c>
      <c r="B2970" s="614" t="s">
        <v>2451</v>
      </c>
      <c r="C2970" s="614" t="s">
        <v>243</v>
      </c>
      <c r="D2970" s="614" t="s">
        <v>2354</v>
      </c>
      <c r="E2970" s="614" t="s">
        <v>3</v>
      </c>
      <c r="F2970" s="615" t="str">
        <f t="shared" si="92"/>
        <v>INFRAESTRUTURA;AFILIADA;MÉDIO;;SIM</v>
      </c>
      <c r="G2970" s="616" t="s">
        <v>1567</v>
      </c>
      <c r="H2970" s="617" t="str">
        <f t="shared" si="93"/>
        <v>O CAMPO A.8 NÃO PODE SER PREENCHIDO SE A INFORMAÇÃO DO CAMPO A.7 FOR DIFERENTE DE"EMPRESA BRASILEIRA".</v>
      </c>
    </row>
    <row r="2971" spans="1:8" ht="12" x14ac:dyDescent="0.3">
      <c r="A2971" s="614" t="s">
        <v>2409</v>
      </c>
      <c r="B2971" s="614" t="s">
        <v>2451</v>
      </c>
      <c r="C2971" s="614" t="s">
        <v>243</v>
      </c>
      <c r="D2971" s="614" t="s">
        <v>2354</v>
      </c>
      <c r="E2971" s="614" t="s">
        <v>4</v>
      </c>
      <c r="F2971" s="615" t="str">
        <f t="shared" si="92"/>
        <v>INFRAESTRUTURA;AFILIADA;MÉDIO;;NÃO</v>
      </c>
      <c r="G2971" s="616" t="s">
        <v>1567</v>
      </c>
      <c r="H2971" s="617" t="str">
        <f t="shared" si="93"/>
        <v>O CAMPO A.8 NÃO PODE SER PREENCHIDO SE A INFORMAÇÃO DO CAMPO A.7 FOR DIFERENTE DE"EMPRESA BRASILEIRA".</v>
      </c>
    </row>
    <row r="2972" spans="1:8" ht="12" x14ac:dyDescent="0.3">
      <c r="A2972" s="614" t="s">
        <v>2409</v>
      </c>
      <c r="B2972" s="614" t="s">
        <v>2451</v>
      </c>
      <c r="C2972" s="614" t="s">
        <v>243</v>
      </c>
      <c r="D2972" s="614" t="s">
        <v>2354</v>
      </c>
      <c r="E2972" s="614" t="s">
        <v>2354</v>
      </c>
      <c r="F2972" s="615" t="str">
        <f t="shared" si="92"/>
        <v>INFRAESTRUTURA;AFILIADA;MÉDIO;;</v>
      </c>
      <c r="G2972" s="616" t="s">
        <v>1567</v>
      </c>
      <c r="H2972" s="617" t="str">
        <f t="shared" si="93"/>
        <v>O CAMPO A.8 NÃO PODE SER PREENCHIDO SE A INFORMAÇÃO DO CAMPO A.7 FOR DIFERENTE DE"EMPRESA BRASILEIRA".</v>
      </c>
    </row>
    <row r="2973" spans="1:8" ht="12" x14ac:dyDescent="0.3">
      <c r="A2973" s="614" t="s">
        <v>2409</v>
      </c>
      <c r="B2973" s="614" t="s">
        <v>2451</v>
      </c>
      <c r="C2973" s="614" t="s">
        <v>244</v>
      </c>
      <c r="D2973" s="614" t="s">
        <v>250</v>
      </c>
      <c r="E2973" s="614" t="s">
        <v>3</v>
      </c>
      <c r="F2973" s="615" t="str">
        <f t="shared" si="92"/>
        <v>INFRAESTRUTURA;AFILIADA;GRANDE;PÚBLICA;SIM</v>
      </c>
      <c r="G2973" s="616" t="s">
        <v>1567</v>
      </c>
      <c r="H2973" s="617" t="str">
        <f t="shared" si="93"/>
        <v>O CAMPO A.8 NÃO PODE SER PREENCHIDO SE A INFORMAÇÃO DO CAMPO A.7 FOR DIFERENTE DE"EMPRESA BRASILEIRA".</v>
      </c>
    </row>
    <row r="2974" spans="1:8" ht="12" x14ac:dyDescent="0.3">
      <c r="A2974" s="614" t="s">
        <v>2409</v>
      </c>
      <c r="B2974" s="614" t="s">
        <v>2451</v>
      </c>
      <c r="C2974" s="614" t="s">
        <v>244</v>
      </c>
      <c r="D2974" s="614" t="s">
        <v>250</v>
      </c>
      <c r="E2974" s="614" t="s">
        <v>4</v>
      </c>
      <c r="F2974" s="615" t="str">
        <f t="shared" si="92"/>
        <v>INFRAESTRUTURA;AFILIADA;GRANDE;PÚBLICA;NÃO</v>
      </c>
      <c r="G2974" s="616" t="s">
        <v>1567</v>
      </c>
      <c r="H2974" s="617" t="str">
        <f t="shared" si="93"/>
        <v>O CAMPO A.8 NÃO PODE SER PREENCHIDO SE A INFORMAÇÃO DO CAMPO A.7 FOR DIFERENTE DE"EMPRESA BRASILEIRA".</v>
      </c>
    </row>
    <row r="2975" spans="1:8" ht="12" x14ac:dyDescent="0.3">
      <c r="A2975" s="614" t="s">
        <v>2409</v>
      </c>
      <c r="B2975" s="614" t="s">
        <v>2451</v>
      </c>
      <c r="C2975" s="614" t="s">
        <v>244</v>
      </c>
      <c r="D2975" s="614" t="s">
        <v>250</v>
      </c>
      <c r="E2975" s="614" t="s">
        <v>2354</v>
      </c>
      <c r="F2975" s="615" t="str">
        <f t="shared" si="92"/>
        <v>INFRAESTRUTURA;AFILIADA;GRANDE;PÚBLICA;</v>
      </c>
      <c r="G2975" s="616" t="s">
        <v>1567</v>
      </c>
      <c r="H2975" s="617" t="str">
        <f t="shared" si="93"/>
        <v>O CAMPO A.8 NÃO PODE SER PREENCHIDO SE A INFORMAÇÃO DO CAMPO A.7 FOR DIFERENTE DE"EMPRESA BRASILEIRA".</v>
      </c>
    </row>
    <row r="2976" spans="1:8" ht="12" x14ac:dyDescent="0.3">
      <c r="A2976" s="614" t="s">
        <v>2409</v>
      </c>
      <c r="B2976" s="614" t="s">
        <v>2451</v>
      </c>
      <c r="C2976" s="614" t="s">
        <v>244</v>
      </c>
      <c r="D2976" s="614" t="s">
        <v>251</v>
      </c>
      <c r="E2976" s="614" t="s">
        <v>3</v>
      </c>
      <c r="F2976" s="615" t="str">
        <f t="shared" si="92"/>
        <v>INFRAESTRUTURA;AFILIADA;GRANDE;PRIVADA;SIM</v>
      </c>
      <c r="G2976" s="616" t="s">
        <v>1567</v>
      </c>
      <c r="H2976" s="617" t="str">
        <f t="shared" si="93"/>
        <v>O CAMPO A.8 NÃO PODE SER PREENCHIDO SE A INFORMAÇÃO DO CAMPO A.7 FOR DIFERENTE DE"EMPRESA BRASILEIRA".</v>
      </c>
    </row>
    <row r="2977" spans="1:8" ht="12" x14ac:dyDescent="0.3">
      <c r="A2977" s="614" t="s">
        <v>2409</v>
      </c>
      <c r="B2977" s="614" t="s">
        <v>2451</v>
      </c>
      <c r="C2977" s="614" t="s">
        <v>244</v>
      </c>
      <c r="D2977" s="614" t="s">
        <v>251</v>
      </c>
      <c r="E2977" s="614" t="s">
        <v>4</v>
      </c>
      <c r="F2977" s="615" t="str">
        <f t="shared" si="92"/>
        <v>INFRAESTRUTURA;AFILIADA;GRANDE;PRIVADA;NÃO</v>
      </c>
      <c r="G2977" s="616" t="s">
        <v>1567</v>
      </c>
      <c r="H2977" s="617" t="str">
        <f t="shared" si="93"/>
        <v>O CAMPO A.8 NÃO PODE SER PREENCHIDO SE A INFORMAÇÃO DO CAMPO A.7 FOR DIFERENTE DE"EMPRESA BRASILEIRA".</v>
      </c>
    </row>
    <row r="2978" spans="1:8" ht="12" x14ac:dyDescent="0.3">
      <c r="A2978" s="614" t="s">
        <v>2409</v>
      </c>
      <c r="B2978" s="614" t="s">
        <v>2451</v>
      </c>
      <c r="C2978" s="614" t="s">
        <v>244</v>
      </c>
      <c r="D2978" s="614" t="s">
        <v>251</v>
      </c>
      <c r="E2978" s="614" t="s">
        <v>2354</v>
      </c>
      <c r="F2978" s="615" t="str">
        <f t="shared" si="92"/>
        <v>INFRAESTRUTURA;AFILIADA;GRANDE;PRIVADA;</v>
      </c>
      <c r="G2978" s="616" t="s">
        <v>1567</v>
      </c>
      <c r="H2978" s="617" t="str">
        <f t="shared" si="93"/>
        <v>O CAMPO A.8 NÃO PODE SER PREENCHIDO SE A INFORMAÇÃO DO CAMPO A.7 FOR DIFERENTE DE"EMPRESA BRASILEIRA".</v>
      </c>
    </row>
    <row r="2979" spans="1:8" ht="12" x14ac:dyDescent="0.3">
      <c r="A2979" s="614" t="s">
        <v>2409</v>
      </c>
      <c r="B2979" s="614" t="s">
        <v>2451</v>
      </c>
      <c r="C2979" s="614" t="s">
        <v>244</v>
      </c>
      <c r="D2979" s="614" t="s">
        <v>2354</v>
      </c>
      <c r="E2979" s="614" t="s">
        <v>3</v>
      </c>
      <c r="F2979" s="615" t="str">
        <f t="shared" si="92"/>
        <v>INFRAESTRUTURA;AFILIADA;GRANDE;;SIM</v>
      </c>
      <c r="G2979" s="616" t="s">
        <v>1567</v>
      </c>
      <c r="H2979" s="617" t="str">
        <f t="shared" si="93"/>
        <v>O CAMPO A.8 NÃO PODE SER PREENCHIDO SE A INFORMAÇÃO DO CAMPO A.7 FOR DIFERENTE DE"EMPRESA BRASILEIRA".</v>
      </c>
    </row>
    <row r="2980" spans="1:8" ht="12" x14ac:dyDescent="0.3">
      <c r="A2980" s="614" t="s">
        <v>2409</v>
      </c>
      <c r="B2980" s="614" t="s">
        <v>2451</v>
      </c>
      <c r="C2980" s="614" t="s">
        <v>244</v>
      </c>
      <c r="D2980" s="614" t="s">
        <v>2354</v>
      </c>
      <c r="E2980" s="614" t="s">
        <v>4</v>
      </c>
      <c r="F2980" s="615" t="str">
        <f t="shared" si="92"/>
        <v>INFRAESTRUTURA;AFILIADA;GRANDE;;NÃO</v>
      </c>
      <c r="G2980" s="616" t="s">
        <v>1567</v>
      </c>
      <c r="H2980" s="617" t="str">
        <f t="shared" si="93"/>
        <v>O CAMPO A.8 NÃO PODE SER PREENCHIDO SE A INFORMAÇÃO DO CAMPO A.7 FOR DIFERENTE DE"EMPRESA BRASILEIRA".</v>
      </c>
    </row>
    <row r="2981" spans="1:8" ht="12" x14ac:dyDescent="0.3">
      <c r="A2981" s="614" t="s">
        <v>2409</v>
      </c>
      <c r="B2981" s="614" t="s">
        <v>2451</v>
      </c>
      <c r="C2981" s="614" t="s">
        <v>244</v>
      </c>
      <c r="D2981" s="614" t="s">
        <v>2354</v>
      </c>
      <c r="E2981" s="614" t="s">
        <v>2354</v>
      </c>
      <c r="F2981" s="615" t="str">
        <f t="shared" si="92"/>
        <v>INFRAESTRUTURA;AFILIADA;GRANDE;;</v>
      </c>
      <c r="G2981" s="616" t="s">
        <v>1567</v>
      </c>
      <c r="H2981" s="617" t="str">
        <f t="shared" si="93"/>
        <v>O CAMPO A.8 NÃO PODE SER PREENCHIDO SE A INFORMAÇÃO DO CAMPO A.7 FOR DIFERENTE DE"EMPRESA BRASILEIRA".</v>
      </c>
    </row>
    <row r="2982" spans="1:8" ht="12" x14ac:dyDescent="0.3">
      <c r="A2982" s="614" t="s">
        <v>2409</v>
      </c>
      <c r="B2982" s="614" t="s">
        <v>2451</v>
      </c>
      <c r="C2982" s="614" t="s">
        <v>2354</v>
      </c>
      <c r="D2982" s="614" t="s">
        <v>250</v>
      </c>
      <c r="E2982" s="614" t="s">
        <v>3</v>
      </c>
      <c r="F2982" s="615" t="str">
        <f t="shared" si="92"/>
        <v>INFRAESTRUTURA;AFILIADA;;PÚBLICA;SIM</v>
      </c>
      <c r="G2982" s="616" t="s">
        <v>1567</v>
      </c>
      <c r="H2982" s="617" t="str">
        <f t="shared" si="93"/>
        <v>O CAMPO A.10 NÃO PODE SER PREENCHIDO SE A INFORMAÇÃO DO CAMPO A.7 FOR DIFERENTE DE"INSTITUIÇÃO CREDENCIADA".</v>
      </c>
    </row>
    <row r="2983" spans="1:8" ht="12" x14ac:dyDescent="0.3">
      <c r="A2983" s="614" t="s">
        <v>2409</v>
      </c>
      <c r="B2983" s="614" t="s">
        <v>2451</v>
      </c>
      <c r="C2983" s="614" t="s">
        <v>2354</v>
      </c>
      <c r="D2983" s="614" t="s">
        <v>250</v>
      </c>
      <c r="E2983" s="614" t="s">
        <v>4</v>
      </c>
      <c r="F2983" s="615" t="str">
        <f t="shared" si="92"/>
        <v>INFRAESTRUTURA;AFILIADA;;PÚBLICA;NÃO</v>
      </c>
      <c r="G2983" s="616" t="s">
        <v>1567</v>
      </c>
      <c r="H2983" s="617" t="str">
        <f t="shared" si="93"/>
        <v>O CAMPO A.10 NÃO PODE SER PREENCHIDO SE A INFORMAÇÃO DO CAMPO A.7 FOR DIFERENTE DE"INSTITUIÇÃO CREDENCIADA".</v>
      </c>
    </row>
    <row r="2984" spans="1:8" ht="12" x14ac:dyDescent="0.3">
      <c r="A2984" s="614" t="s">
        <v>2409</v>
      </c>
      <c r="B2984" s="614" t="s">
        <v>2451</v>
      </c>
      <c r="C2984" s="614" t="s">
        <v>2354</v>
      </c>
      <c r="D2984" s="614" t="s">
        <v>250</v>
      </c>
      <c r="E2984" s="614" t="s">
        <v>2354</v>
      </c>
      <c r="F2984" s="615" t="str">
        <f t="shared" si="92"/>
        <v>INFRAESTRUTURA;AFILIADA;;PÚBLICA;</v>
      </c>
      <c r="G2984" s="616" t="s">
        <v>1567</v>
      </c>
      <c r="H2984" s="617" t="str">
        <f t="shared" si="93"/>
        <v>O CAMPO A.10 NÃO PODE SER PREENCHIDO SE A INFORMAÇÃO DO CAMPO A.7 FOR DIFERENTE DE"INSTITUIÇÃO CREDENCIADA".</v>
      </c>
    </row>
    <row r="2985" spans="1:8" ht="12" x14ac:dyDescent="0.3">
      <c r="A2985" s="614" t="s">
        <v>2409</v>
      </c>
      <c r="B2985" s="614" t="s">
        <v>2451</v>
      </c>
      <c r="C2985" s="614" t="s">
        <v>2354</v>
      </c>
      <c r="D2985" s="614" t="s">
        <v>251</v>
      </c>
      <c r="E2985" s="614" t="s">
        <v>3</v>
      </c>
      <c r="F2985" s="615" t="str">
        <f t="shared" si="92"/>
        <v>INFRAESTRUTURA;AFILIADA;;PRIVADA;SIM</v>
      </c>
      <c r="G2985" s="616" t="s">
        <v>1567</v>
      </c>
      <c r="H2985" s="617" t="str">
        <f t="shared" si="93"/>
        <v>O CAMPO A.10 NÃO PODE SER PREENCHIDO SE A INFORMAÇÃO DO CAMPO A.7 FOR DIFERENTE DE"INSTITUIÇÃO CREDENCIADA".</v>
      </c>
    </row>
    <row r="2986" spans="1:8" ht="12" x14ac:dyDescent="0.3">
      <c r="A2986" s="614" t="s">
        <v>2409</v>
      </c>
      <c r="B2986" s="614" t="s">
        <v>2451</v>
      </c>
      <c r="C2986" s="614" t="s">
        <v>2354</v>
      </c>
      <c r="D2986" s="614" t="s">
        <v>251</v>
      </c>
      <c r="E2986" s="614" t="s">
        <v>4</v>
      </c>
      <c r="F2986" s="615" t="str">
        <f t="shared" si="92"/>
        <v>INFRAESTRUTURA;AFILIADA;;PRIVADA;NÃO</v>
      </c>
      <c r="G2986" s="616" t="s">
        <v>1567</v>
      </c>
      <c r="H2986" s="617" t="str">
        <f t="shared" si="93"/>
        <v>O CAMPO A.10 NÃO PODE SER PREENCHIDO SE A INFORMAÇÃO DO CAMPO A.7 FOR DIFERENTE DE"INSTITUIÇÃO CREDENCIADA".</v>
      </c>
    </row>
    <row r="2987" spans="1:8" ht="12" x14ac:dyDescent="0.3">
      <c r="A2987" s="614" t="s">
        <v>2409</v>
      </c>
      <c r="B2987" s="614" t="s">
        <v>2451</v>
      </c>
      <c r="C2987" s="614" t="s">
        <v>2354</v>
      </c>
      <c r="D2987" s="614" t="s">
        <v>251</v>
      </c>
      <c r="E2987" s="614" t="s">
        <v>2354</v>
      </c>
      <c r="F2987" s="615" t="str">
        <f t="shared" si="92"/>
        <v>INFRAESTRUTURA;AFILIADA;;PRIVADA;</v>
      </c>
      <c r="G2987" s="616" t="s">
        <v>1567</v>
      </c>
      <c r="H2987" s="617" t="str">
        <f t="shared" si="93"/>
        <v>O CAMPO A.10 NÃO PODE SER PREENCHIDO SE A INFORMAÇÃO DO CAMPO A.7 FOR DIFERENTE DE"INSTITUIÇÃO CREDENCIADA".</v>
      </c>
    </row>
    <row r="2988" spans="1:8" ht="12" x14ac:dyDescent="0.3">
      <c r="A2988" s="614" t="s">
        <v>2409</v>
      </c>
      <c r="B2988" s="614" t="s">
        <v>2451</v>
      </c>
      <c r="C2988" s="614" t="s">
        <v>2354</v>
      </c>
      <c r="D2988" s="614" t="s">
        <v>2354</v>
      </c>
      <c r="E2988" s="614" t="s">
        <v>3</v>
      </c>
      <c r="F2988" s="615" t="str">
        <f t="shared" si="92"/>
        <v>INFRAESTRUTURA;AFILIADA;;;SIM</v>
      </c>
      <c r="G2988" s="616" t="s">
        <v>1567</v>
      </c>
      <c r="H2988" s="617" t="str">
        <f t="shared" si="93"/>
        <v>O CAMPO A.11 NÃO PODE SER PREENCHIDO SE A INFORMAÇÃO DO CAMPO A.7 FOR DIFERENTE DE"INSTITUIÇÃO CREDENCIADA" OU SE A INFIRMAÇÃO DO CAMPO A.10 FOR DIFERENTE DE "PRIVADA".</v>
      </c>
    </row>
    <row r="2989" spans="1:8" ht="12" x14ac:dyDescent="0.3">
      <c r="A2989" s="614" t="s">
        <v>2409</v>
      </c>
      <c r="B2989" s="614" t="s">
        <v>2451</v>
      </c>
      <c r="C2989" s="614" t="s">
        <v>2354</v>
      </c>
      <c r="D2989" s="614" t="s">
        <v>2354</v>
      </c>
      <c r="E2989" s="614" t="s">
        <v>4</v>
      </c>
      <c r="F2989" s="615" t="str">
        <f t="shared" si="92"/>
        <v>INFRAESTRUTURA;AFILIADA;;;NÃO</v>
      </c>
      <c r="G2989" s="616" t="s">
        <v>1567</v>
      </c>
      <c r="H2989" s="617" t="str">
        <f t="shared" si="93"/>
        <v>O CAMPO A.11 NÃO PODE SER PREENCHIDO SE A INFORMAÇÃO DO CAMPO A.7 FOR DIFERENTE DE"INSTITUIÇÃO CREDENCIADA" OU SE A INFIRMAÇÃO DO CAMPO A.10 FOR DIFERENTE DE "PRIVADA".</v>
      </c>
    </row>
    <row r="2990" spans="1:8" ht="12" x14ac:dyDescent="0.3">
      <c r="A2990" s="614" t="s">
        <v>2409</v>
      </c>
      <c r="B2990" s="614" t="s">
        <v>2451</v>
      </c>
      <c r="C2990" s="614" t="s">
        <v>2354</v>
      </c>
      <c r="D2990" s="614" t="s">
        <v>2354</v>
      </c>
      <c r="E2990" s="614" t="s">
        <v>2354</v>
      </c>
      <c r="F2990" s="615" t="str">
        <f t="shared" si="92"/>
        <v>INFRAESTRUTURA;AFILIADA;;;</v>
      </c>
      <c r="G2990" s="616" t="s">
        <v>1575</v>
      </c>
      <c r="H2990" s="617" t="str">
        <f t="shared" si="93"/>
        <v/>
      </c>
    </row>
    <row r="2991" spans="1:8" ht="12" x14ac:dyDescent="0.3">
      <c r="A2991" s="614" t="s">
        <v>2049</v>
      </c>
      <c r="B2991" s="614" t="s">
        <v>2451</v>
      </c>
      <c r="C2991" s="614" t="s">
        <v>261</v>
      </c>
      <c r="D2991" s="614" t="s">
        <v>250</v>
      </c>
      <c r="E2991" s="614" t="s">
        <v>3</v>
      </c>
      <c r="F2991" s="615" t="str">
        <f t="shared" si="92"/>
        <v>INFRAESTRUTURA - NOVA EDIFICAÇÃO OU ACRÉSCIMO DE ÁREA;AFILIADA;MICRO OU PEQUENO;PÚBLICA;SIM</v>
      </c>
      <c r="G2991" s="616" t="s">
        <v>1567</v>
      </c>
      <c r="H2991" s="617" t="str">
        <f t="shared" si="93"/>
        <v>O CAMPO A.8 NÃO PODE SER PREENCHIDO SE A INFORMAÇÃO DO CAMPO A.7 FOR DIFERENTE DE"EMPRESA BRASILEIRA".</v>
      </c>
    </row>
    <row r="2992" spans="1:8" ht="12" x14ac:dyDescent="0.3">
      <c r="A2992" s="614" t="s">
        <v>2049</v>
      </c>
      <c r="B2992" s="614" t="s">
        <v>2451</v>
      </c>
      <c r="C2992" s="614" t="s">
        <v>261</v>
      </c>
      <c r="D2992" s="614" t="s">
        <v>250</v>
      </c>
      <c r="E2992" s="614" t="s">
        <v>4</v>
      </c>
      <c r="F2992" s="615" t="str">
        <f t="shared" si="92"/>
        <v>INFRAESTRUTURA - NOVA EDIFICAÇÃO OU ACRÉSCIMO DE ÁREA;AFILIADA;MICRO OU PEQUENO;PÚBLICA;NÃO</v>
      </c>
      <c r="G2992" s="616" t="s">
        <v>1567</v>
      </c>
      <c r="H2992" s="617" t="str">
        <f t="shared" si="93"/>
        <v>O CAMPO A.8 NÃO PODE SER PREENCHIDO SE A INFORMAÇÃO DO CAMPO A.7 FOR DIFERENTE DE"EMPRESA BRASILEIRA".</v>
      </c>
    </row>
    <row r="2993" spans="1:8" ht="12" x14ac:dyDescent="0.3">
      <c r="A2993" s="614" t="s">
        <v>2049</v>
      </c>
      <c r="B2993" s="614" t="s">
        <v>2451</v>
      </c>
      <c r="C2993" s="614" t="s">
        <v>261</v>
      </c>
      <c r="D2993" s="614" t="s">
        <v>250</v>
      </c>
      <c r="E2993" s="614" t="s">
        <v>2354</v>
      </c>
      <c r="F2993" s="615" t="str">
        <f t="shared" si="92"/>
        <v>INFRAESTRUTURA - NOVA EDIFICAÇÃO OU ACRÉSCIMO DE ÁREA;AFILIADA;MICRO OU PEQUENO;PÚBLICA;</v>
      </c>
      <c r="G2993" s="616" t="s">
        <v>1567</v>
      </c>
      <c r="H2993" s="617" t="str">
        <f t="shared" si="93"/>
        <v>O CAMPO A.8 NÃO PODE SER PREENCHIDO SE A INFORMAÇÃO DO CAMPO A.7 FOR DIFERENTE DE"EMPRESA BRASILEIRA".</v>
      </c>
    </row>
    <row r="2994" spans="1:8" ht="12" x14ac:dyDescent="0.3">
      <c r="A2994" s="614" t="s">
        <v>2049</v>
      </c>
      <c r="B2994" s="614" t="s">
        <v>2451</v>
      </c>
      <c r="C2994" s="614" t="s">
        <v>261</v>
      </c>
      <c r="D2994" s="614" t="s">
        <v>251</v>
      </c>
      <c r="E2994" s="614" t="s">
        <v>3</v>
      </c>
      <c r="F2994" s="615" t="str">
        <f t="shared" si="92"/>
        <v>INFRAESTRUTURA - NOVA EDIFICAÇÃO OU ACRÉSCIMO DE ÁREA;AFILIADA;MICRO OU PEQUENO;PRIVADA;SIM</v>
      </c>
      <c r="G2994" s="616" t="s">
        <v>1567</v>
      </c>
      <c r="H2994" s="617" t="str">
        <f t="shared" si="93"/>
        <v>O CAMPO A.8 NÃO PODE SER PREENCHIDO SE A INFORMAÇÃO DO CAMPO A.7 FOR DIFERENTE DE"EMPRESA BRASILEIRA".</v>
      </c>
    </row>
    <row r="2995" spans="1:8" ht="12" x14ac:dyDescent="0.3">
      <c r="A2995" s="614" t="s">
        <v>2049</v>
      </c>
      <c r="B2995" s="614" t="s">
        <v>2451</v>
      </c>
      <c r="C2995" s="614" t="s">
        <v>261</v>
      </c>
      <c r="D2995" s="614" t="s">
        <v>251</v>
      </c>
      <c r="E2995" s="614" t="s">
        <v>4</v>
      </c>
      <c r="F2995" s="615" t="str">
        <f t="shared" si="92"/>
        <v>INFRAESTRUTURA - NOVA EDIFICAÇÃO OU ACRÉSCIMO DE ÁREA;AFILIADA;MICRO OU PEQUENO;PRIVADA;NÃO</v>
      </c>
      <c r="G2995" s="616" t="s">
        <v>1567</v>
      </c>
      <c r="H2995" s="617" t="str">
        <f t="shared" si="93"/>
        <v>O CAMPO A.8 NÃO PODE SER PREENCHIDO SE A INFORMAÇÃO DO CAMPO A.7 FOR DIFERENTE DE"EMPRESA BRASILEIRA".</v>
      </c>
    </row>
    <row r="2996" spans="1:8" ht="12" x14ac:dyDescent="0.3">
      <c r="A2996" s="614" t="s">
        <v>2049</v>
      </c>
      <c r="B2996" s="614" t="s">
        <v>2451</v>
      </c>
      <c r="C2996" s="614" t="s">
        <v>261</v>
      </c>
      <c r="D2996" s="614" t="s">
        <v>251</v>
      </c>
      <c r="E2996" s="614" t="s">
        <v>2354</v>
      </c>
      <c r="F2996" s="615" t="str">
        <f t="shared" si="92"/>
        <v>INFRAESTRUTURA - NOVA EDIFICAÇÃO OU ACRÉSCIMO DE ÁREA;AFILIADA;MICRO OU PEQUENO;PRIVADA;</v>
      </c>
      <c r="G2996" s="616" t="s">
        <v>1567</v>
      </c>
      <c r="H2996" s="617" t="str">
        <f t="shared" si="93"/>
        <v>O CAMPO A.8 NÃO PODE SER PREENCHIDO SE A INFORMAÇÃO DO CAMPO A.7 FOR DIFERENTE DE"EMPRESA BRASILEIRA".</v>
      </c>
    </row>
    <row r="2997" spans="1:8" ht="12" x14ac:dyDescent="0.3">
      <c r="A2997" s="614" t="s">
        <v>2049</v>
      </c>
      <c r="B2997" s="614" t="s">
        <v>2451</v>
      </c>
      <c r="C2997" s="614" t="s">
        <v>261</v>
      </c>
      <c r="D2997" s="614" t="s">
        <v>2354</v>
      </c>
      <c r="E2997" s="614" t="s">
        <v>3</v>
      </c>
      <c r="F2997" s="615" t="str">
        <f t="shared" si="92"/>
        <v>INFRAESTRUTURA - NOVA EDIFICAÇÃO OU ACRÉSCIMO DE ÁREA;AFILIADA;MICRO OU PEQUENO;;SIM</v>
      </c>
      <c r="G2997" s="616" t="s">
        <v>1567</v>
      </c>
      <c r="H2997" s="617" t="str">
        <f t="shared" si="93"/>
        <v>O CAMPO A.8 NÃO PODE SER PREENCHIDO SE A INFORMAÇÃO DO CAMPO A.7 FOR DIFERENTE DE"EMPRESA BRASILEIRA".</v>
      </c>
    </row>
    <row r="2998" spans="1:8" ht="12" x14ac:dyDescent="0.3">
      <c r="A2998" s="614" t="s">
        <v>2049</v>
      </c>
      <c r="B2998" s="614" t="s">
        <v>2451</v>
      </c>
      <c r="C2998" s="614" t="s">
        <v>261</v>
      </c>
      <c r="D2998" s="614" t="s">
        <v>2354</v>
      </c>
      <c r="E2998" s="614" t="s">
        <v>4</v>
      </c>
      <c r="F2998" s="615" t="str">
        <f t="shared" si="92"/>
        <v>INFRAESTRUTURA - NOVA EDIFICAÇÃO OU ACRÉSCIMO DE ÁREA;AFILIADA;MICRO OU PEQUENO;;NÃO</v>
      </c>
      <c r="G2998" s="616" t="s">
        <v>1567</v>
      </c>
      <c r="H2998" s="617" t="str">
        <f t="shared" si="93"/>
        <v>O CAMPO A.8 NÃO PODE SER PREENCHIDO SE A INFORMAÇÃO DO CAMPO A.7 FOR DIFERENTE DE"EMPRESA BRASILEIRA".</v>
      </c>
    </row>
    <row r="2999" spans="1:8" ht="12" x14ac:dyDescent="0.3">
      <c r="A2999" s="614" t="s">
        <v>2049</v>
      </c>
      <c r="B2999" s="614" t="s">
        <v>2451</v>
      </c>
      <c r="C2999" s="614" t="s">
        <v>261</v>
      </c>
      <c r="D2999" s="614" t="s">
        <v>2354</v>
      </c>
      <c r="E2999" s="614" t="s">
        <v>2354</v>
      </c>
      <c r="F2999" s="615" t="str">
        <f t="shared" si="92"/>
        <v>INFRAESTRUTURA - NOVA EDIFICAÇÃO OU ACRÉSCIMO DE ÁREA;AFILIADA;MICRO OU PEQUENO;;</v>
      </c>
      <c r="G2999" s="616" t="s">
        <v>1567</v>
      </c>
      <c r="H2999" s="617" t="str">
        <f t="shared" si="93"/>
        <v>O CAMPO A.8 NÃO PODE SER PREENCHIDO SE A INFORMAÇÃO DO CAMPO A.7 FOR DIFERENTE DE"EMPRESA BRASILEIRA".</v>
      </c>
    </row>
    <row r="3000" spans="1:8" ht="12" x14ac:dyDescent="0.3">
      <c r="A3000" s="614" t="s">
        <v>2049</v>
      </c>
      <c r="B3000" s="614" t="s">
        <v>2451</v>
      </c>
      <c r="C3000" s="614" t="s">
        <v>243</v>
      </c>
      <c r="D3000" s="614" t="s">
        <v>250</v>
      </c>
      <c r="E3000" s="614" t="s">
        <v>3</v>
      </c>
      <c r="F3000" s="615" t="str">
        <f t="shared" si="92"/>
        <v>INFRAESTRUTURA - NOVA EDIFICAÇÃO OU ACRÉSCIMO DE ÁREA;AFILIADA;MÉDIO;PÚBLICA;SIM</v>
      </c>
      <c r="G3000" s="616" t="s">
        <v>1567</v>
      </c>
      <c r="H3000" s="617" t="str">
        <f t="shared" si="93"/>
        <v>O CAMPO A.8 NÃO PODE SER PREENCHIDO SE A INFORMAÇÃO DO CAMPO A.7 FOR DIFERENTE DE"EMPRESA BRASILEIRA".</v>
      </c>
    </row>
    <row r="3001" spans="1:8" ht="12" x14ac:dyDescent="0.3">
      <c r="A3001" s="614" t="s">
        <v>2049</v>
      </c>
      <c r="B3001" s="614" t="s">
        <v>2451</v>
      </c>
      <c r="C3001" s="614" t="s">
        <v>243</v>
      </c>
      <c r="D3001" s="614" t="s">
        <v>250</v>
      </c>
      <c r="E3001" s="614" t="s">
        <v>4</v>
      </c>
      <c r="F3001" s="615" t="str">
        <f t="shared" si="92"/>
        <v>INFRAESTRUTURA - NOVA EDIFICAÇÃO OU ACRÉSCIMO DE ÁREA;AFILIADA;MÉDIO;PÚBLICA;NÃO</v>
      </c>
      <c r="G3001" s="616" t="s">
        <v>1567</v>
      </c>
      <c r="H3001" s="617" t="str">
        <f t="shared" si="93"/>
        <v>O CAMPO A.8 NÃO PODE SER PREENCHIDO SE A INFORMAÇÃO DO CAMPO A.7 FOR DIFERENTE DE"EMPRESA BRASILEIRA".</v>
      </c>
    </row>
    <row r="3002" spans="1:8" ht="12" x14ac:dyDescent="0.3">
      <c r="A3002" s="614" t="s">
        <v>2049</v>
      </c>
      <c r="B3002" s="614" t="s">
        <v>2451</v>
      </c>
      <c r="C3002" s="614" t="s">
        <v>243</v>
      </c>
      <c r="D3002" s="614" t="s">
        <v>250</v>
      </c>
      <c r="E3002" s="614" t="s">
        <v>2354</v>
      </c>
      <c r="F3002" s="615" t="str">
        <f t="shared" si="92"/>
        <v>INFRAESTRUTURA - NOVA EDIFICAÇÃO OU ACRÉSCIMO DE ÁREA;AFILIADA;MÉDIO;PÚBLICA;</v>
      </c>
      <c r="G3002" s="616" t="s">
        <v>1567</v>
      </c>
      <c r="H3002" s="617" t="str">
        <f t="shared" si="93"/>
        <v>O CAMPO A.8 NÃO PODE SER PREENCHIDO SE A INFORMAÇÃO DO CAMPO A.7 FOR DIFERENTE DE"EMPRESA BRASILEIRA".</v>
      </c>
    </row>
    <row r="3003" spans="1:8" ht="12" x14ac:dyDescent="0.3">
      <c r="A3003" s="614" t="s">
        <v>2049</v>
      </c>
      <c r="B3003" s="614" t="s">
        <v>2451</v>
      </c>
      <c r="C3003" s="614" t="s">
        <v>243</v>
      </c>
      <c r="D3003" s="614" t="s">
        <v>251</v>
      </c>
      <c r="E3003" s="614" t="s">
        <v>3</v>
      </c>
      <c r="F3003" s="615" t="str">
        <f t="shared" si="92"/>
        <v>INFRAESTRUTURA - NOVA EDIFICAÇÃO OU ACRÉSCIMO DE ÁREA;AFILIADA;MÉDIO;PRIVADA;SIM</v>
      </c>
      <c r="G3003" s="616" t="s">
        <v>1567</v>
      </c>
      <c r="H3003" s="617" t="str">
        <f t="shared" si="93"/>
        <v>O CAMPO A.8 NÃO PODE SER PREENCHIDO SE A INFORMAÇÃO DO CAMPO A.7 FOR DIFERENTE DE"EMPRESA BRASILEIRA".</v>
      </c>
    </row>
    <row r="3004" spans="1:8" ht="12" x14ac:dyDescent="0.3">
      <c r="A3004" s="614" t="s">
        <v>2049</v>
      </c>
      <c r="B3004" s="614" t="s">
        <v>2451</v>
      </c>
      <c r="C3004" s="614" t="s">
        <v>243</v>
      </c>
      <c r="D3004" s="614" t="s">
        <v>251</v>
      </c>
      <c r="E3004" s="614" t="s">
        <v>4</v>
      </c>
      <c r="F3004" s="615" t="str">
        <f t="shared" si="92"/>
        <v>INFRAESTRUTURA - NOVA EDIFICAÇÃO OU ACRÉSCIMO DE ÁREA;AFILIADA;MÉDIO;PRIVADA;NÃO</v>
      </c>
      <c r="G3004" s="616" t="s">
        <v>1567</v>
      </c>
      <c r="H3004" s="617" t="str">
        <f t="shared" si="93"/>
        <v>O CAMPO A.8 NÃO PODE SER PREENCHIDO SE A INFORMAÇÃO DO CAMPO A.7 FOR DIFERENTE DE"EMPRESA BRASILEIRA".</v>
      </c>
    </row>
    <row r="3005" spans="1:8" ht="12" x14ac:dyDescent="0.3">
      <c r="A3005" s="614" t="s">
        <v>2049</v>
      </c>
      <c r="B3005" s="614" t="s">
        <v>2451</v>
      </c>
      <c r="C3005" s="614" t="s">
        <v>243</v>
      </c>
      <c r="D3005" s="614" t="s">
        <v>251</v>
      </c>
      <c r="E3005" s="614" t="s">
        <v>2354</v>
      </c>
      <c r="F3005" s="615" t="str">
        <f t="shared" si="92"/>
        <v>INFRAESTRUTURA - NOVA EDIFICAÇÃO OU ACRÉSCIMO DE ÁREA;AFILIADA;MÉDIO;PRIVADA;</v>
      </c>
      <c r="G3005" s="616" t="s">
        <v>1567</v>
      </c>
      <c r="H3005" s="617" t="str">
        <f t="shared" si="93"/>
        <v>O CAMPO A.8 NÃO PODE SER PREENCHIDO SE A INFORMAÇÃO DO CAMPO A.7 FOR DIFERENTE DE"EMPRESA BRASILEIRA".</v>
      </c>
    </row>
    <row r="3006" spans="1:8" ht="12" x14ac:dyDescent="0.3">
      <c r="A3006" s="614" t="s">
        <v>2049</v>
      </c>
      <c r="B3006" s="614" t="s">
        <v>2451</v>
      </c>
      <c r="C3006" s="614" t="s">
        <v>243</v>
      </c>
      <c r="D3006" s="614" t="s">
        <v>2354</v>
      </c>
      <c r="E3006" s="614" t="s">
        <v>3</v>
      </c>
      <c r="F3006" s="615" t="str">
        <f t="shared" si="92"/>
        <v>INFRAESTRUTURA - NOVA EDIFICAÇÃO OU ACRÉSCIMO DE ÁREA;AFILIADA;MÉDIO;;SIM</v>
      </c>
      <c r="G3006" s="616" t="s">
        <v>1567</v>
      </c>
      <c r="H3006" s="617" t="str">
        <f t="shared" si="93"/>
        <v>O CAMPO A.8 NÃO PODE SER PREENCHIDO SE A INFORMAÇÃO DO CAMPO A.7 FOR DIFERENTE DE"EMPRESA BRASILEIRA".</v>
      </c>
    </row>
    <row r="3007" spans="1:8" ht="12" x14ac:dyDescent="0.3">
      <c r="A3007" s="614" t="s">
        <v>2049</v>
      </c>
      <c r="B3007" s="614" t="s">
        <v>2451</v>
      </c>
      <c r="C3007" s="614" t="s">
        <v>243</v>
      </c>
      <c r="D3007" s="614" t="s">
        <v>2354</v>
      </c>
      <c r="E3007" s="614" t="s">
        <v>4</v>
      </c>
      <c r="F3007" s="615" t="str">
        <f t="shared" si="92"/>
        <v>INFRAESTRUTURA - NOVA EDIFICAÇÃO OU ACRÉSCIMO DE ÁREA;AFILIADA;MÉDIO;;NÃO</v>
      </c>
      <c r="G3007" s="616" t="s">
        <v>1567</v>
      </c>
      <c r="H3007" s="617" t="str">
        <f t="shared" si="93"/>
        <v>O CAMPO A.8 NÃO PODE SER PREENCHIDO SE A INFORMAÇÃO DO CAMPO A.7 FOR DIFERENTE DE"EMPRESA BRASILEIRA".</v>
      </c>
    </row>
    <row r="3008" spans="1:8" ht="12" x14ac:dyDescent="0.3">
      <c r="A3008" s="614" t="s">
        <v>2049</v>
      </c>
      <c r="B3008" s="614" t="s">
        <v>2451</v>
      </c>
      <c r="C3008" s="614" t="s">
        <v>243</v>
      </c>
      <c r="D3008" s="614" t="s">
        <v>2354</v>
      </c>
      <c r="E3008" s="614" t="s">
        <v>2354</v>
      </c>
      <c r="F3008" s="615" t="str">
        <f t="shared" si="92"/>
        <v>INFRAESTRUTURA - NOVA EDIFICAÇÃO OU ACRÉSCIMO DE ÁREA;AFILIADA;MÉDIO;;</v>
      </c>
      <c r="G3008" s="616" t="s">
        <v>1567</v>
      </c>
      <c r="H3008" s="617" t="str">
        <f t="shared" si="93"/>
        <v>O CAMPO A.8 NÃO PODE SER PREENCHIDO SE A INFORMAÇÃO DO CAMPO A.7 FOR DIFERENTE DE"EMPRESA BRASILEIRA".</v>
      </c>
    </row>
    <row r="3009" spans="1:8" ht="12" x14ac:dyDescent="0.3">
      <c r="A3009" s="614" t="s">
        <v>2049</v>
      </c>
      <c r="B3009" s="614" t="s">
        <v>2451</v>
      </c>
      <c r="C3009" s="614" t="s">
        <v>244</v>
      </c>
      <c r="D3009" s="614" t="s">
        <v>250</v>
      </c>
      <c r="E3009" s="614" t="s">
        <v>3</v>
      </c>
      <c r="F3009" s="615" t="str">
        <f t="shared" si="92"/>
        <v>INFRAESTRUTURA - NOVA EDIFICAÇÃO OU ACRÉSCIMO DE ÁREA;AFILIADA;GRANDE;PÚBLICA;SIM</v>
      </c>
      <c r="G3009" s="616" t="s">
        <v>1567</v>
      </c>
      <c r="H3009" s="617" t="str">
        <f t="shared" si="93"/>
        <v>O CAMPO A.8 NÃO PODE SER PREENCHIDO SE A INFORMAÇÃO DO CAMPO A.7 FOR DIFERENTE DE"EMPRESA BRASILEIRA".</v>
      </c>
    </row>
    <row r="3010" spans="1:8" ht="12" x14ac:dyDescent="0.3">
      <c r="A3010" s="614" t="s">
        <v>2049</v>
      </c>
      <c r="B3010" s="614" t="s">
        <v>2451</v>
      </c>
      <c r="C3010" s="614" t="s">
        <v>244</v>
      </c>
      <c r="D3010" s="614" t="s">
        <v>250</v>
      </c>
      <c r="E3010" s="614" t="s">
        <v>4</v>
      </c>
      <c r="F3010" s="615" t="str">
        <f t="shared" si="92"/>
        <v>INFRAESTRUTURA - NOVA EDIFICAÇÃO OU ACRÉSCIMO DE ÁREA;AFILIADA;GRANDE;PÚBLICA;NÃO</v>
      </c>
      <c r="G3010" s="616" t="s">
        <v>1567</v>
      </c>
      <c r="H3010" s="617" t="str">
        <f t="shared" si="93"/>
        <v>O CAMPO A.8 NÃO PODE SER PREENCHIDO SE A INFORMAÇÃO DO CAMPO A.7 FOR DIFERENTE DE"EMPRESA BRASILEIRA".</v>
      </c>
    </row>
    <row r="3011" spans="1:8" ht="12" x14ac:dyDescent="0.3">
      <c r="A3011" s="614" t="s">
        <v>2049</v>
      </c>
      <c r="B3011" s="614" t="s">
        <v>2451</v>
      </c>
      <c r="C3011" s="614" t="s">
        <v>244</v>
      </c>
      <c r="D3011" s="614" t="s">
        <v>250</v>
      </c>
      <c r="E3011" s="614" t="s">
        <v>2354</v>
      </c>
      <c r="F3011" s="615" t="str">
        <f t="shared" ref="F3011:F3062" si="94">CONCATENATE(A3011,";",B3011,";",C3011,";",D3011,";",E3011)</f>
        <v>INFRAESTRUTURA - NOVA EDIFICAÇÃO OU ACRÉSCIMO DE ÁREA;AFILIADA;GRANDE;PÚBLICA;</v>
      </c>
      <c r="G3011" s="616" t="s">
        <v>1567</v>
      </c>
      <c r="H3011" s="617" t="str">
        <f t="shared" ref="H3011:H3062" si="95">IF(AND(B3011=$J$7,C3011=""),$K$12,IF(AND(B3011&lt;&gt;$J$7,C3011&lt;&gt;""),$K$13,IF(AND(B3011=$J$5,D3011=""),$K$14,IF(AND(B3011&lt;&gt;$J$5,D3011&lt;&gt;""),$K$15,IF(AND(B3011=$J$5,D3011=$M$6,E3011=""),$K$16,IF(AND(OR(B3011&lt;&gt;$J$5,D3011&lt;&gt;$M$6),E3011&lt;&gt;""),$K$17,IF(G3011="N",$K$18,"")))))))</f>
        <v>O CAMPO A.8 NÃO PODE SER PREENCHIDO SE A INFORMAÇÃO DO CAMPO A.7 FOR DIFERENTE DE"EMPRESA BRASILEIRA".</v>
      </c>
    </row>
    <row r="3012" spans="1:8" ht="12" x14ac:dyDescent="0.3">
      <c r="A3012" s="614" t="s">
        <v>2049</v>
      </c>
      <c r="B3012" s="614" t="s">
        <v>2451</v>
      </c>
      <c r="C3012" s="614" t="s">
        <v>244</v>
      </c>
      <c r="D3012" s="614" t="s">
        <v>251</v>
      </c>
      <c r="E3012" s="614" t="s">
        <v>3</v>
      </c>
      <c r="F3012" s="615" t="str">
        <f t="shared" si="94"/>
        <v>INFRAESTRUTURA - NOVA EDIFICAÇÃO OU ACRÉSCIMO DE ÁREA;AFILIADA;GRANDE;PRIVADA;SIM</v>
      </c>
      <c r="G3012" s="616" t="s">
        <v>1567</v>
      </c>
      <c r="H3012" s="617" t="str">
        <f t="shared" si="95"/>
        <v>O CAMPO A.8 NÃO PODE SER PREENCHIDO SE A INFORMAÇÃO DO CAMPO A.7 FOR DIFERENTE DE"EMPRESA BRASILEIRA".</v>
      </c>
    </row>
    <row r="3013" spans="1:8" ht="12" x14ac:dyDescent="0.3">
      <c r="A3013" s="614" t="s">
        <v>2049</v>
      </c>
      <c r="B3013" s="614" t="s">
        <v>2451</v>
      </c>
      <c r="C3013" s="614" t="s">
        <v>244</v>
      </c>
      <c r="D3013" s="614" t="s">
        <v>251</v>
      </c>
      <c r="E3013" s="614" t="s">
        <v>4</v>
      </c>
      <c r="F3013" s="615" t="str">
        <f t="shared" si="94"/>
        <v>INFRAESTRUTURA - NOVA EDIFICAÇÃO OU ACRÉSCIMO DE ÁREA;AFILIADA;GRANDE;PRIVADA;NÃO</v>
      </c>
      <c r="G3013" s="616" t="s">
        <v>1567</v>
      </c>
      <c r="H3013" s="617" t="str">
        <f t="shared" si="95"/>
        <v>O CAMPO A.8 NÃO PODE SER PREENCHIDO SE A INFORMAÇÃO DO CAMPO A.7 FOR DIFERENTE DE"EMPRESA BRASILEIRA".</v>
      </c>
    </row>
    <row r="3014" spans="1:8" ht="12" x14ac:dyDescent="0.3">
      <c r="A3014" s="614" t="s">
        <v>2049</v>
      </c>
      <c r="B3014" s="614" t="s">
        <v>2451</v>
      </c>
      <c r="C3014" s="614" t="s">
        <v>244</v>
      </c>
      <c r="D3014" s="614" t="s">
        <v>251</v>
      </c>
      <c r="E3014" s="614" t="s">
        <v>2354</v>
      </c>
      <c r="F3014" s="615" t="str">
        <f t="shared" si="94"/>
        <v>INFRAESTRUTURA - NOVA EDIFICAÇÃO OU ACRÉSCIMO DE ÁREA;AFILIADA;GRANDE;PRIVADA;</v>
      </c>
      <c r="G3014" s="616" t="s">
        <v>1567</v>
      </c>
      <c r="H3014" s="617" t="str">
        <f t="shared" si="95"/>
        <v>O CAMPO A.8 NÃO PODE SER PREENCHIDO SE A INFORMAÇÃO DO CAMPO A.7 FOR DIFERENTE DE"EMPRESA BRASILEIRA".</v>
      </c>
    </row>
    <row r="3015" spans="1:8" ht="12" x14ac:dyDescent="0.3">
      <c r="A3015" s="614" t="s">
        <v>2049</v>
      </c>
      <c r="B3015" s="614" t="s">
        <v>2451</v>
      </c>
      <c r="C3015" s="614" t="s">
        <v>244</v>
      </c>
      <c r="D3015" s="614" t="s">
        <v>2354</v>
      </c>
      <c r="E3015" s="614" t="s">
        <v>3</v>
      </c>
      <c r="F3015" s="615" t="str">
        <f t="shared" si="94"/>
        <v>INFRAESTRUTURA - NOVA EDIFICAÇÃO OU ACRÉSCIMO DE ÁREA;AFILIADA;GRANDE;;SIM</v>
      </c>
      <c r="G3015" s="616" t="s">
        <v>1567</v>
      </c>
      <c r="H3015" s="617" t="str">
        <f t="shared" si="95"/>
        <v>O CAMPO A.8 NÃO PODE SER PREENCHIDO SE A INFORMAÇÃO DO CAMPO A.7 FOR DIFERENTE DE"EMPRESA BRASILEIRA".</v>
      </c>
    </row>
    <row r="3016" spans="1:8" ht="12" x14ac:dyDescent="0.3">
      <c r="A3016" s="614" t="s">
        <v>2049</v>
      </c>
      <c r="B3016" s="614" t="s">
        <v>2451</v>
      </c>
      <c r="C3016" s="614" t="s">
        <v>244</v>
      </c>
      <c r="D3016" s="614" t="s">
        <v>2354</v>
      </c>
      <c r="E3016" s="614" t="s">
        <v>4</v>
      </c>
      <c r="F3016" s="615" t="str">
        <f t="shared" si="94"/>
        <v>INFRAESTRUTURA - NOVA EDIFICAÇÃO OU ACRÉSCIMO DE ÁREA;AFILIADA;GRANDE;;NÃO</v>
      </c>
      <c r="G3016" s="616" t="s">
        <v>1567</v>
      </c>
      <c r="H3016" s="617" t="str">
        <f t="shared" si="95"/>
        <v>O CAMPO A.8 NÃO PODE SER PREENCHIDO SE A INFORMAÇÃO DO CAMPO A.7 FOR DIFERENTE DE"EMPRESA BRASILEIRA".</v>
      </c>
    </row>
    <row r="3017" spans="1:8" ht="12" x14ac:dyDescent="0.3">
      <c r="A3017" s="614" t="s">
        <v>2049</v>
      </c>
      <c r="B3017" s="614" t="s">
        <v>2451</v>
      </c>
      <c r="C3017" s="614" t="s">
        <v>244</v>
      </c>
      <c r="D3017" s="614" t="s">
        <v>2354</v>
      </c>
      <c r="E3017" s="614" t="s">
        <v>2354</v>
      </c>
      <c r="F3017" s="615" t="str">
        <f t="shared" si="94"/>
        <v>INFRAESTRUTURA - NOVA EDIFICAÇÃO OU ACRÉSCIMO DE ÁREA;AFILIADA;GRANDE;;</v>
      </c>
      <c r="G3017" s="616" t="s">
        <v>1567</v>
      </c>
      <c r="H3017" s="617" t="str">
        <f t="shared" si="95"/>
        <v>O CAMPO A.8 NÃO PODE SER PREENCHIDO SE A INFORMAÇÃO DO CAMPO A.7 FOR DIFERENTE DE"EMPRESA BRASILEIRA".</v>
      </c>
    </row>
    <row r="3018" spans="1:8" ht="12" x14ac:dyDescent="0.3">
      <c r="A3018" s="614" t="s">
        <v>2049</v>
      </c>
      <c r="B3018" s="614" t="s">
        <v>2451</v>
      </c>
      <c r="C3018" s="614" t="s">
        <v>2354</v>
      </c>
      <c r="D3018" s="614" t="s">
        <v>250</v>
      </c>
      <c r="E3018" s="614" t="s">
        <v>3</v>
      </c>
      <c r="F3018" s="615" t="str">
        <f t="shared" si="94"/>
        <v>INFRAESTRUTURA - NOVA EDIFICAÇÃO OU ACRÉSCIMO DE ÁREA;AFILIADA;;PÚBLICA;SIM</v>
      </c>
      <c r="G3018" s="616" t="s">
        <v>1567</v>
      </c>
      <c r="H3018" s="617" t="str">
        <f t="shared" si="95"/>
        <v>O CAMPO A.10 NÃO PODE SER PREENCHIDO SE A INFORMAÇÃO DO CAMPO A.7 FOR DIFERENTE DE"INSTITUIÇÃO CREDENCIADA".</v>
      </c>
    </row>
    <row r="3019" spans="1:8" ht="12" x14ac:dyDescent="0.3">
      <c r="A3019" s="614" t="s">
        <v>2049</v>
      </c>
      <c r="B3019" s="614" t="s">
        <v>2451</v>
      </c>
      <c r="C3019" s="614" t="s">
        <v>2354</v>
      </c>
      <c r="D3019" s="614" t="s">
        <v>250</v>
      </c>
      <c r="E3019" s="614" t="s">
        <v>4</v>
      </c>
      <c r="F3019" s="615" t="str">
        <f t="shared" si="94"/>
        <v>INFRAESTRUTURA - NOVA EDIFICAÇÃO OU ACRÉSCIMO DE ÁREA;AFILIADA;;PÚBLICA;NÃO</v>
      </c>
      <c r="G3019" s="616" t="s">
        <v>1567</v>
      </c>
      <c r="H3019" s="617" t="str">
        <f t="shared" si="95"/>
        <v>O CAMPO A.10 NÃO PODE SER PREENCHIDO SE A INFORMAÇÃO DO CAMPO A.7 FOR DIFERENTE DE"INSTITUIÇÃO CREDENCIADA".</v>
      </c>
    </row>
    <row r="3020" spans="1:8" ht="12" x14ac:dyDescent="0.3">
      <c r="A3020" s="614" t="s">
        <v>2049</v>
      </c>
      <c r="B3020" s="614" t="s">
        <v>2451</v>
      </c>
      <c r="C3020" s="614" t="s">
        <v>2354</v>
      </c>
      <c r="D3020" s="614" t="s">
        <v>250</v>
      </c>
      <c r="E3020" s="614" t="s">
        <v>2354</v>
      </c>
      <c r="F3020" s="615" t="str">
        <f t="shared" si="94"/>
        <v>INFRAESTRUTURA - NOVA EDIFICAÇÃO OU ACRÉSCIMO DE ÁREA;AFILIADA;;PÚBLICA;</v>
      </c>
      <c r="G3020" s="616" t="s">
        <v>1567</v>
      </c>
      <c r="H3020" s="617" t="str">
        <f t="shared" si="95"/>
        <v>O CAMPO A.10 NÃO PODE SER PREENCHIDO SE A INFORMAÇÃO DO CAMPO A.7 FOR DIFERENTE DE"INSTITUIÇÃO CREDENCIADA".</v>
      </c>
    </row>
    <row r="3021" spans="1:8" ht="12" x14ac:dyDescent="0.3">
      <c r="A3021" s="614" t="s">
        <v>2049</v>
      </c>
      <c r="B3021" s="614" t="s">
        <v>2451</v>
      </c>
      <c r="C3021" s="614" t="s">
        <v>2354</v>
      </c>
      <c r="D3021" s="614" t="s">
        <v>251</v>
      </c>
      <c r="E3021" s="614" t="s">
        <v>3</v>
      </c>
      <c r="F3021" s="615" t="str">
        <f t="shared" si="94"/>
        <v>INFRAESTRUTURA - NOVA EDIFICAÇÃO OU ACRÉSCIMO DE ÁREA;AFILIADA;;PRIVADA;SIM</v>
      </c>
      <c r="G3021" s="616" t="s">
        <v>1567</v>
      </c>
      <c r="H3021" s="617" t="str">
        <f t="shared" si="95"/>
        <v>O CAMPO A.10 NÃO PODE SER PREENCHIDO SE A INFORMAÇÃO DO CAMPO A.7 FOR DIFERENTE DE"INSTITUIÇÃO CREDENCIADA".</v>
      </c>
    </row>
    <row r="3022" spans="1:8" ht="12" x14ac:dyDescent="0.3">
      <c r="A3022" s="614" t="s">
        <v>2049</v>
      </c>
      <c r="B3022" s="614" t="s">
        <v>2451</v>
      </c>
      <c r="C3022" s="614" t="s">
        <v>2354</v>
      </c>
      <c r="D3022" s="614" t="s">
        <v>251</v>
      </c>
      <c r="E3022" s="614" t="s">
        <v>4</v>
      </c>
      <c r="F3022" s="615" t="str">
        <f t="shared" si="94"/>
        <v>INFRAESTRUTURA - NOVA EDIFICAÇÃO OU ACRÉSCIMO DE ÁREA;AFILIADA;;PRIVADA;NÃO</v>
      </c>
      <c r="G3022" s="616" t="s">
        <v>1567</v>
      </c>
      <c r="H3022" s="617" t="str">
        <f t="shared" si="95"/>
        <v>O CAMPO A.10 NÃO PODE SER PREENCHIDO SE A INFORMAÇÃO DO CAMPO A.7 FOR DIFERENTE DE"INSTITUIÇÃO CREDENCIADA".</v>
      </c>
    </row>
    <row r="3023" spans="1:8" ht="12" x14ac:dyDescent="0.3">
      <c r="A3023" s="614" t="s">
        <v>2049</v>
      </c>
      <c r="B3023" s="614" t="s">
        <v>2451</v>
      </c>
      <c r="C3023" s="614" t="s">
        <v>2354</v>
      </c>
      <c r="D3023" s="614" t="s">
        <v>251</v>
      </c>
      <c r="E3023" s="614" t="s">
        <v>2354</v>
      </c>
      <c r="F3023" s="615" t="str">
        <f t="shared" si="94"/>
        <v>INFRAESTRUTURA - NOVA EDIFICAÇÃO OU ACRÉSCIMO DE ÁREA;AFILIADA;;PRIVADA;</v>
      </c>
      <c r="G3023" s="616" t="s">
        <v>1567</v>
      </c>
      <c r="H3023" s="617" t="str">
        <f t="shared" si="95"/>
        <v>O CAMPO A.10 NÃO PODE SER PREENCHIDO SE A INFORMAÇÃO DO CAMPO A.7 FOR DIFERENTE DE"INSTITUIÇÃO CREDENCIADA".</v>
      </c>
    </row>
    <row r="3024" spans="1:8" ht="12" x14ac:dyDescent="0.3">
      <c r="A3024" s="614" t="s">
        <v>2049</v>
      </c>
      <c r="B3024" s="614" t="s">
        <v>2451</v>
      </c>
      <c r="C3024" s="614" t="s">
        <v>2354</v>
      </c>
      <c r="D3024" s="614" t="s">
        <v>2354</v>
      </c>
      <c r="E3024" s="614" t="s">
        <v>3</v>
      </c>
      <c r="F3024" s="615" t="str">
        <f t="shared" si="94"/>
        <v>INFRAESTRUTURA - NOVA EDIFICAÇÃO OU ACRÉSCIMO DE ÁREA;AFILIADA;;;SIM</v>
      </c>
      <c r="G3024" s="616" t="s">
        <v>1567</v>
      </c>
      <c r="H3024" s="617" t="str">
        <f t="shared" si="95"/>
        <v>O CAMPO A.11 NÃO PODE SER PREENCHIDO SE A INFORMAÇÃO DO CAMPO A.7 FOR DIFERENTE DE"INSTITUIÇÃO CREDENCIADA" OU SE A INFIRMAÇÃO DO CAMPO A.10 FOR DIFERENTE DE "PRIVADA".</v>
      </c>
    </row>
    <row r="3025" spans="1:8" ht="12" x14ac:dyDescent="0.3">
      <c r="A3025" s="614" t="s">
        <v>2049</v>
      </c>
      <c r="B3025" s="614" t="s">
        <v>2451</v>
      </c>
      <c r="C3025" s="614" t="s">
        <v>2354</v>
      </c>
      <c r="D3025" s="614" t="s">
        <v>2354</v>
      </c>
      <c r="E3025" s="614" t="s">
        <v>4</v>
      </c>
      <c r="F3025" s="615" t="str">
        <f t="shared" si="94"/>
        <v>INFRAESTRUTURA - NOVA EDIFICAÇÃO OU ACRÉSCIMO DE ÁREA;AFILIADA;;;NÃO</v>
      </c>
      <c r="G3025" s="616" t="s">
        <v>1567</v>
      </c>
      <c r="H3025" s="617" t="str">
        <f t="shared" si="95"/>
        <v>O CAMPO A.11 NÃO PODE SER PREENCHIDO SE A INFORMAÇÃO DO CAMPO A.7 FOR DIFERENTE DE"INSTITUIÇÃO CREDENCIADA" OU SE A INFIRMAÇÃO DO CAMPO A.10 FOR DIFERENTE DE "PRIVADA".</v>
      </c>
    </row>
    <row r="3026" spans="1:8" ht="12" x14ac:dyDescent="0.3">
      <c r="A3026" s="614" t="s">
        <v>2049</v>
      </c>
      <c r="B3026" s="614" t="s">
        <v>2451</v>
      </c>
      <c r="C3026" s="614" t="s">
        <v>2354</v>
      </c>
      <c r="D3026" s="614" t="s">
        <v>2354</v>
      </c>
      <c r="E3026" s="614" t="s">
        <v>2354</v>
      </c>
      <c r="F3026" s="615" t="str">
        <f t="shared" si="94"/>
        <v>INFRAESTRUTURA - NOVA EDIFICAÇÃO OU ACRÉSCIMO DE ÁREA;AFILIADA;;;</v>
      </c>
      <c r="G3026" s="616" t="s">
        <v>1567</v>
      </c>
      <c r="H3026" s="617" t="str">
        <f t="shared" si="95"/>
        <v>O EXECUTOR INFORMADO NÃO PODE EXECUTAR PROJETOS OU PROGRAMAS COM A QUALIFICAÇÃO SELECIONADA</v>
      </c>
    </row>
    <row r="3027" spans="1:8" ht="12" x14ac:dyDescent="0.3">
      <c r="A3027" s="614" t="s">
        <v>2356</v>
      </c>
      <c r="B3027" s="614" t="s">
        <v>2451</v>
      </c>
      <c r="C3027" s="614" t="s">
        <v>261</v>
      </c>
      <c r="D3027" s="614" t="s">
        <v>250</v>
      </c>
      <c r="E3027" s="614" t="s">
        <v>3</v>
      </c>
      <c r="F3027" s="615" t="str">
        <f t="shared" si="94"/>
        <v>APOIO A INSTALAÇÃO LABORATORIAL DE P,D&amp;I;AFILIADA;MICRO OU PEQUENO;PÚBLICA;SIM</v>
      </c>
      <c r="G3027" s="616" t="s">
        <v>1567</v>
      </c>
      <c r="H3027" s="617" t="str">
        <f t="shared" si="95"/>
        <v>O CAMPO A.8 NÃO PODE SER PREENCHIDO SE A INFORMAÇÃO DO CAMPO A.7 FOR DIFERENTE DE"EMPRESA BRASILEIRA".</v>
      </c>
    </row>
    <row r="3028" spans="1:8" ht="12" x14ac:dyDescent="0.3">
      <c r="A3028" s="614" t="s">
        <v>2356</v>
      </c>
      <c r="B3028" s="614" t="s">
        <v>2451</v>
      </c>
      <c r="C3028" s="614" t="s">
        <v>261</v>
      </c>
      <c r="D3028" s="614" t="s">
        <v>250</v>
      </c>
      <c r="E3028" s="614" t="s">
        <v>4</v>
      </c>
      <c r="F3028" s="615" t="str">
        <f t="shared" si="94"/>
        <v>APOIO A INSTALAÇÃO LABORATORIAL DE P,D&amp;I;AFILIADA;MICRO OU PEQUENO;PÚBLICA;NÃO</v>
      </c>
      <c r="G3028" s="616" t="s">
        <v>1567</v>
      </c>
      <c r="H3028" s="617" t="str">
        <f t="shared" si="95"/>
        <v>O CAMPO A.8 NÃO PODE SER PREENCHIDO SE A INFORMAÇÃO DO CAMPO A.7 FOR DIFERENTE DE"EMPRESA BRASILEIRA".</v>
      </c>
    </row>
    <row r="3029" spans="1:8" ht="12" x14ac:dyDescent="0.3">
      <c r="A3029" s="614" t="s">
        <v>2356</v>
      </c>
      <c r="B3029" s="614" t="s">
        <v>2451</v>
      </c>
      <c r="C3029" s="614" t="s">
        <v>261</v>
      </c>
      <c r="D3029" s="614" t="s">
        <v>250</v>
      </c>
      <c r="E3029" s="614" t="s">
        <v>2354</v>
      </c>
      <c r="F3029" s="615" t="str">
        <f t="shared" si="94"/>
        <v>APOIO A INSTALAÇÃO LABORATORIAL DE P,D&amp;I;AFILIADA;MICRO OU PEQUENO;PÚBLICA;</v>
      </c>
      <c r="G3029" s="616" t="s">
        <v>1567</v>
      </c>
      <c r="H3029" s="617" t="str">
        <f t="shared" si="95"/>
        <v>O CAMPO A.8 NÃO PODE SER PREENCHIDO SE A INFORMAÇÃO DO CAMPO A.7 FOR DIFERENTE DE"EMPRESA BRASILEIRA".</v>
      </c>
    </row>
    <row r="3030" spans="1:8" ht="12" x14ac:dyDescent="0.3">
      <c r="A3030" s="614" t="s">
        <v>2356</v>
      </c>
      <c r="B3030" s="614" t="s">
        <v>2451</v>
      </c>
      <c r="C3030" s="614" t="s">
        <v>261</v>
      </c>
      <c r="D3030" s="614" t="s">
        <v>251</v>
      </c>
      <c r="E3030" s="614" t="s">
        <v>3</v>
      </c>
      <c r="F3030" s="615" t="str">
        <f t="shared" si="94"/>
        <v>APOIO A INSTALAÇÃO LABORATORIAL DE P,D&amp;I;AFILIADA;MICRO OU PEQUENO;PRIVADA;SIM</v>
      </c>
      <c r="G3030" s="616" t="s">
        <v>1567</v>
      </c>
      <c r="H3030" s="617" t="str">
        <f t="shared" si="95"/>
        <v>O CAMPO A.8 NÃO PODE SER PREENCHIDO SE A INFORMAÇÃO DO CAMPO A.7 FOR DIFERENTE DE"EMPRESA BRASILEIRA".</v>
      </c>
    </row>
    <row r="3031" spans="1:8" ht="12" x14ac:dyDescent="0.3">
      <c r="A3031" s="614" t="s">
        <v>2356</v>
      </c>
      <c r="B3031" s="614" t="s">
        <v>2451</v>
      </c>
      <c r="C3031" s="614" t="s">
        <v>261</v>
      </c>
      <c r="D3031" s="614" t="s">
        <v>251</v>
      </c>
      <c r="E3031" s="614" t="s">
        <v>4</v>
      </c>
      <c r="F3031" s="615" t="str">
        <f t="shared" si="94"/>
        <v>APOIO A INSTALAÇÃO LABORATORIAL DE P,D&amp;I;AFILIADA;MICRO OU PEQUENO;PRIVADA;NÃO</v>
      </c>
      <c r="G3031" s="616" t="s">
        <v>1567</v>
      </c>
      <c r="H3031" s="617" t="str">
        <f t="shared" si="95"/>
        <v>O CAMPO A.8 NÃO PODE SER PREENCHIDO SE A INFORMAÇÃO DO CAMPO A.7 FOR DIFERENTE DE"EMPRESA BRASILEIRA".</v>
      </c>
    </row>
    <row r="3032" spans="1:8" ht="12" x14ac:dyDescent="0.3">
      <c r="A3032" s="614" t="s">
        <v>2356</v>
      </c>
      <c r="B3032" s="614" t="s">
        <v>2451</v>
      </c>
      <c r="C3032" s="614" t="s">
        <v>261</v>
      </c>
      <c r="D3032" s="614" t="s">
        <v>251</v>
      </c>
      <c r="E3032" s="614" t="s">
        <v>2354</v>
      </c>
      <c r="F3032" s="615" t="str">
        <f t="shared" si="94"/>
        <v>APOIO A INSTALAÇÃO LABORATORIAL DE P,D&amp;I;AFILIADA;MICRO OU PEQUENO;PRIVADA;</v>
      </c>
      <c r="G3032" s="616" t="s">
        <v>1567</v>
      </c>
      <c r="H3032" s="617" t="str">
        <f t="shared" si="95"/>
        <v>O CAMPO A.8 NÃO PODE SER PREENCHIDO SE A INFORMAÇÃO DO CAMPO A.7 FOR DIFERENTE DE"EMPRESA BRASILEIRA".</v>
      </c>
    </row>
    <row r="3033" spans="1:8" ht="12" x14ac:dyDescent="0.3">
      <c r="A3033" s="614" t="s">
        <v>2356</v>
      </c>
      <c r="B3033" s="614" t="s">
        <v>2451</v>
      </c>
      <c r="C3033" s="614" t="s">
        <v>261</v>
      </c>
      <c r="D3033" s="614" t="s">
        <v>2354</v>
      </c>
      <c r="E3033" s="614" t="s">
        <v>3</v>
      </c>
      <c r="F3033" s="615" t="str">
        <f t="shared" si="94"/>
        <v>APOIO A INSTALAÇÃO LABORATORIAL DE P,D&amp;I;AFILIADA;MICRO OU PEQUENO;;SIM</v>
      </c>
      <c r="G3033" s="616" t="s">
        <v>1567</v>
      </c>
      <c r="H3033" s="617" t="str">
        <f t="shared" si="95"/>
        <v>O CAMPO A.8 NÃO PODE SER PREENCHIDO SE A INFORMAÇÃO DO CAMPO A.7 FOR DIFERENTE DE"EMPRESA BRASILEIRA".</v>
      </c>
    </row>
    <row r="3034" spans="1:8" ht="12" x14ac:dyDescent="0.3">
      <c r="A3034" s="614" t="s">
        <v>2356</v>
      </c>
      <c r="B3034" s="614" t="s">
        <v>2451</v>
      </c>
      <c r="C3034" s="614" t="s">
        <v>261</v>
      </c>
      <c r="D3034" s="614" t="s">
        <v>2354</v>
      </c>
      <c r="E3034" s="614" t="s">
        <v>4</v>
      </c>
      <c r="F3034" s="615" t="str">
        <f t="shared" si="94"/>
        <v>APOIO A INSTALAÇÃO LABORATORIAL DE P,D&amp;I;AFILIADA;MICRO OU PEQUENO;;NÃO</v>
      </c>
      <c r="G3034" s="616" t="s">
        <v>1567</v>
      </c>
      <c r="H3034" s="617" t="str">
        <f t="shared" si="95"/>
        <v>O CAMPO A.8 NÃO PODE SER PREENCHIDO SE A INFORMAÇÃO DO CAMPO A.7 FOR DIFERENTE DE"EMPRESA BRASILEIRA".</v>
      </c>
    </row>
    <row r="3035" spans="1:8" ht="12" x14ac:dyDescent="0.3">
      <c r="A3035" s="614" t="s">
        <v>2356</v>
      </c>
      <c r="B3035" s="614" t="s">
        <v>2451</v>
      </c>
      <c r="C3035" s="614" t="s">
        <v>261</v>
      </c>
      <c r="D3035" s="614" t="s">
        <v>2354</v>
      </c>
      <c r="E3035" s="614" t="s">
        <v>2354</v>
      </c>
      <c r="F3035" s="615" t="str">
        <f t="shared" si="94"/>
        <v>APOIO A INSTALAÇÃO LABORATORIAL DE P,D&amp;I;AFILIADA;MICRO OU PEQUENO;;</v>
      </c>
      <c r="G3035" s="616" t="s">
        <v>1567</v>
      </c>
      <c r="H3035" s="617" t="str">
        <f t="shared" si="95"/>
        <v>O CAMPO A.8 NÃO PODE SER PREENCHIDO SE A INFORMAÇÃO DO CAMPO A.7 FOR DIFERENTE DE"EMPRESA BRASILEIRA".</v>
      </c>
    </row>
    <row r="3036" spans="1:8" ht="12" x14ac:dyDescent="0.3">
      <c r="A3036" s="614" t="s">
        <v>2356</v>
      </c>
      <c r="B3036" s="614" t="s">
        <v>2451</v>
      </c>
      <c r="C3036" s="614" t="s">
        <v>243</v>
      </c>
      <c r="D3036" s="614" t="s">
        <v>250</v>
      </c>
      <c r="E3036" s="614" t="s">
        <v>3</v>
      </c>
      <c r="F3036" s="615" t="str">
        <f t="shared" si="94"/>
        <v>APOIO A INSTALAÇÃO LABORATORIAL DE P,D&amp;I;AFILIADA;MÉDIO;PÚBLICA;SIM</v>
      </c>
      <c r="G3036" s="616" t="s">
        <v>1567</v>
      </c>
      <c r="H3036" s="617" t="str">
        <f t="shared" si="95"/>
        <v>O CAMPO A.8 NÃO PODE SER PREENCHIDO SE A INFORMAÇÃO DO CAMPO A.7 FOR DIFERENTE DE"EMPRESA BRASILEIRA".</v>
      </c>
    </row>
    <row r="3037" spans="1:8" ht="12" x14ac:dyDescent="0.3">
      <c r="A3037" s="614" t="s">
        <v>2356</v>
      </c>
      <c r="B3037" s="614" t="s">
        <v>2451</v>
      </c>
      <c r="C3037" s="614" t="s">
        <v>243</v>
      </c>
      <c r="D3037" s="614" t="s">
        <v>250</v>
      </c>
      <c r="E3037" s="614" t="s">
        <v>4</v>
      </c>
      <c r="F3037" s="615" t="str">
        <f t="shared" si="94"/>
        <v>APOIO A INSTALAÇÃO LABORATORIAL DE P,D&amp;I;AFILIADA;MÉDIO;PÚBLICA;NÃO</v>
      </c>
      <c r="G3037" s="616" t="s">
        <v>1567</v>
      </c>
      <c r="H3037" s="617" t="str">
        <f t="shared" si="95"/>
        <v>O CAMPO A.8 NÃO PODE SER PREENCHIDO SE A INFORMAÇÃO DO CAMPO A.7 FOR DIFERENTE DE"EMPRESA BRASILEIRA".</v>
      </c>
    </row>
    <row r="3038" spans="1:8" ht="12" x14ac:dyDescent="0.3">
      <c r="A3038" s="614" t="s">
        <v>2356</v>
      </c>
      <c r="B3038" s="614" t="s">
        <v>2451</v>
      </c>
      <c r="C3038" s="614" t="s">
        <v>243</v>
      </c>
      <c r="D3038" s="614" t="s">
        <v>250</v>
      </c>
      <c r="E3038" s="614" t="s">
        <v>2354</v>
      </c>
      <c r="F3038" s="615" t="str">
        <f t="shared" si="94"/>
        <v>APOIO A INSTALAÇÃO LABORATORIAL DE P,D&amp;I;AFILIADA;MÉDIO;PÚBLICA;</v>
      </c>
      <c r="G3038" s="616" t="s">
        <v>1567</v>
      </c>
      <c r="H3038" s="617" t="str">
        <f t="shared" si="95"/>
        <v>O CAMPO A.8 NÃO PODE SER PREENCHIDO SE A INFORMAÇÃO DO CAMPO A.7 FOR DIFERENTE DE"EMPRESA BRASILEIRA".</v>
      </c>
    </row>
    <row r="3039" spans="1:8" ht="12" x14ac:dyDescent="0.3">
      <c r="A3039" s="614" t="s">
        <v>2356</v>
      </c>
      <c r="B3039" s="614" t="s">
        <v>2451</v>
      </c>
      <c r="C3039" s="614" t="s">
        <v>243</v>
      </c>
      <c r="D3039" s="614" t="s">
        <v>251</v>
      </c>
      <c r="E3039" s="614" t="s">
        <v>3</v>
      </c>
      <c r="F3039" s="615" t="str">
        <f t="shared" si="94"/>
        <v>APOIO A INSTALAÇÃO LABORATORIAL DE P,D&amp;I;AFILIADA;MÉDIO;PRIVADA;SIM</v>
      </c>
      <c r="G3039" s="616" t="s">
        <v>1567</v>
      </c>
      <c r="H3039" s="617" t="str">
        <f t="shared" si="95"/>
        <v>O CAMPO A.8 NÃO PODE SER PREENCHIDO SE A INFORMAÇÃO DO CAMPO A.7 FOR DIFERENTE DE"EMPRESA BRASILEIRA".</v>
      </c>
    </row>
    <row r="3040" spans="1:8" ht="12" x14ac:dyDescent="0.3">
      <c r="A3040" s="614" t="s">
        <v>2356</v>
      </c>
      <c r="B3040" s="614" t="s">
        <v>2451</v>
      </c>
      <c r="C3040" s="614" t="s">
        <v>243</v>
      </c>
      <c r="D3040" s="614" t="s">
        <v>251</v>
      </c>
      <c r="E3040" s="614" t="s">
        <v>4</v>
      </c>
      <c r="F3040" s="615" t="str">
        <f t="shared" si="94"/>
        <v>APOIO A INSTALAÇÃO LABORATORIAL DE P,D&amp;I;AFILIADA;MÉDIO;PRIVADA;NÃO</v>
      </c>
      <c r="G3040" s="616" t="s">
        <v>1567</v>
      </c>
      <c r="H3040" s="617" t="str">
        <f t="shared" si="95"/>
        <v>O CAMPO A.8 NÃO PODE SER PREENCHIDO SE A INFORMAÇÃO DO CAMPO A.7 FOR DIFERENTE DE"EMPRESA BRASILEIRA".</v>
      </c>
    </row>
    <row r="3041" spans="1:8" ht="12" x14ac:dyDescent="0.3">
      <c r="A3041" s="614" t="s">
        <v>2356</v>
      </c>
      <c r="B3041" s="614" t="s">
        <v>2451</v>
      </c>
      <c r="C3041" s="614" t="s">
        <v>243</v>
      </c>
      <c r="D3041" s="614" t="s">
        <v>251</v>
      </c>
      <c r="E3041" s="614" t="s">
        <v>2354</v>
      </c>
      <c r="F3041" s="615" t="str">
        <f t="shared" si="94"/>
        <v>APOIO A INSTALAÇÃO LABORATORIAL DE P,D&amp;I;AFILIADA;MÉDIO;PRIVADA;</v>
      </c>
      <c r="G3041" s="616" t="s">
        <v>1567</v>
      </c>
      <c r="H3041" s="617" t="str">
        <f t="shared" si="95"/>
        <v>O CAMPO A.8 NÃO PODE SER PREENCHIDO SE A INFORMAÇÃO DO CAMPO A.7 FOR DIFERENTE DE"EMPRESA BRASILEIRA".</v>
      </c>
    </row>
    <row r="3042" spans="1:8" ht="12" x14ac:dyDescent="0.3">
      <c r="A3042" s="614" t="s">
        <v>2356</v>
      </c>
      <c r="B3042" s="614" t="s">
        <v>2451</v>
      </c>
      <c r="C3042" s="614" t="s">
        <v>243</v>
      </c>
      <c r="D3042" s="614" t="s">
        <v>2354</v>
      </c>
      <c r="E3042" s="614" t="s">
        <v>3</v>
      </c>
      <c r="F3042" s="615" t="str">
        <f t="shared" si="94"/>
        <v>APOIO A INSTALAÇÃO LABORATORIAL DE P,D&amp;I;AFILIADA;MÉDIO;;SIM</v>
      </c>
      <c r="G3042" s="616" t="s">
        <v>1567</v>
      </c>
      <c r="H3042" s="617" t="str">
        <f t="shared" si="95"/>
        <v>O CAMPO A.8 NÃO PODE SER PREENCHIDO SE A INFORMAÇÃO DO CAMPO A.7 FOR DIFERENTE DE"EMPRESA BRASILEIRA".</v>
      </c>
    </row>
    <row r="3043" spans="1:8" ht="12" x14ac:dyDescent="0.3">
      <c r="A3043" s="614" t="s">
        <v>2356</v>
      </c>
      <c r="B3043" s="614" t="s">
        <v>2451</v>
      </c>
      <c r="C3043" s="614" t="s">
        <v>243</v>
      </c>
      <c r="D3043" s="614" t="s">
        <v>2354</v>
      </c>
      <c r="E3043" s="614" t="s">
        <v>4</v>
      </c>
      <c r="F3043" s="615" t="str">
        <f t="shared" si="94"/>
        <v>APOIO A INSTALAÇÃO LABORATORIAL DE P,D&amp;I;AFILIADA;MÉDIO;;NÃO</v>
      </c>
      <c r="G3043" s="616" t="s">
        <v>1567</v>
      </c>
      <c r="H3043" s="617" t="str">
        <f t="shared" si="95"/>
        <v>O CAMPO A.8 NÃO PODE SER PREENCHIDO SE A INFORMAÇÃO DO CAMPO A.7 FOR DIFERENTE DE"EMPRESA BRASILEIRA".</v>
      </c>
    </row>
    <row r="3044" spans="1:8" ht="12" x14ac:dyDescent="0.3">
      <c r="A3044" s="614" t="s">
        <v>2356</v>
      </c>
      <c r="B3044" s="614" t="s">
        <v>2451</v>
      </c>
      <c r="C3044" s="614" t="s">
        <v>243</v>
      </c>
      <c r="D3044" s="614" t="s">
        <v>2354</v>
      </c>
      <c r="E3044" s="614" t="s">
        <v>2354</v>
      </c>
      <c r="F3044" s="615" t="str">
        <f t="shared" si="94"/>
        <v>APOIO A INSTALAÇÃO LABORATORIAL DE P,D&amp;I;AFILIADA;MÉDIO;;</v>
      </c>
      <c r="G3044" s="616" t="s">
        <v>1567</v>
      </c>
      <c r="H3044" s="617" t="str">
        <f t="shared" si="95"/>
        <v>O CAMPO A.8 NÃO PODE SER PREENCHIDO SE A INFORMAÇÃO DO CAMPO A.7 FOR DIFERENTE DE"EMPRESA BRASILEIRA".</v>
      </c>
    </row>
    <row r="3045" spans="1:8" ht="12" x14ac:dyDescent="0.3">
      <c r="A3045" s="614" t="s">
        <v>2356</v>
      </c>
      <c r="B3045" s="614" t="s">
        <v>2451</v>
      </c>
      <c r="C3045" s="614" t="s">
        <v>244</v>
      </c>
      <c r="D3045" s="614" t="s">
        <v>250</v>
      </c>
      <c r="E3045" s="614" t="s">
        <v>3</v>
      </c>
      <c r="F3045" s="615" t="str">
        <f t="shared" si="94"/>
        <v>APOIO A INSTALAÇÃO LABORATORIAL DE P,D&amp;I;AFILIADA;GRANDE;PÚBLICA;SIM</v>
      </c>
      <c r="G3045" s="616" t="s">
        <v>1567</v>
      </c>
      <c r="H3045" s="617" t="str">
        <f t="shared" si="95"/>
        <v>O CAMPO A.8 NÃO PODE SER PREENCHIDO SE A INFORMAÇÃO DO CAMPO A.7 FOR DIFERENTE DE"EMPRESA BRASILEIRA".</v>
      </c>
    </row>
    <row r="3046" spans="1:8" ht="12" x14ac:dyDescent="0.3">
      <c r="A3046" s="614" t="s">
        <v>2356</v>
      </c>
      <c r="B3046" s="614" t="s">
        <v>2451</v>
      </c>
      <c r="C3046" s="614" t="s">
        <v>244</v>
      </c>
      <c r="D3046" s="614" t="s">
        <v>250</v>
      </c>
      <c r="E3046" s="614" t="s">
        <v>4</v>
      </c>
      <c r="F3046" s="615" t="str">
        <f t="shared" si="94"/>
        <v>APOIO A INSTALAÇÃO LABORATORIAL DE P,D&amp;I;AFILIADA;GRANDE;PÚBLICA;NÃO</v>
      </c>
      <c r="G3046" s="616" t="s">
        <v>1567</v>
      </c>
      <c r="H3046" s="617" t="str">
        <f t="shared" si="95"/>
        <v>O CAMPO A.8 NÃO PODE SER PREENCHIDO SE A INFORMAÇÃO DO CAMPO A.7 FOR DIFERENTE DE"EMPRESA BRASILEIRA".</v>
      </c>
    </row>
    <row r="3047" spans="1:8" ht="12" x14ac:dyDescent="0.3">
      <c r="A3047" s="614" t="s">
        <v>2356</v>
      </c>
      <c r="B3047" s="614" t="s">
        <v>2451</v>
      </c>
      <c r="C3047" s="614" t="s">
        <v>244</v>
      </c>
      <c r="D3047" s="614" t="s">
        <v>250</v>
      </c>
      <c r="E3047" s="614" t="s">
        <v>2354</v>
      </c>
      <c r="F3047" s="615" t="str">
        <f t="shared" si="94"/>
        <v>APOIO A INSTALAÇÃO LABORATORIAL DE P,D&amp;I;AFILIADA;GRANDE;PÚBLICA;</v>
      </c>
      <c r="G3047" s="616" t="s">
        <v>1567</v>
      </c>
      <c r="H3047" s="617" t="str">
        <f t="shared" si="95"/>
        <v>O CAMPO A.8 NÃO PODE SER PREENCHIDO SE A INFORMAÇÃO DO CAMPO A.7 FOR DIFERENTE DE"EMPRESA BRASILEIRA".</v>
      </c>
    </row>
    <row r="3048" spans="1:8" ht="12" x14ac:dyDescent="0.3">
      <c r="A3048" s="614" t="s">
        <v>2356</v>
      </c>
      <c r="B3048" s="614" t="s">
        <v>2451</v>
      </c>
      <c r="C3048" s="614" t="s">
        <v>244</v>
      </c>
      <c r="D3048" s="614" t="s">
        <v>251</v>
      </c>
      <c r="E3048" s="614" t="s">
        <v>3</v>
      </c>
      <c r="F3048" s="615" t="str">
        <f t="shared" si="94"/>
        <v>APOIO A INSTALAÇÃO LABORATORIAL DE P,D&amp;I;AFILIADA;GRANDE;PRIVADA;SIM</v>
      </c>
      <c r="G3048" s="616" t="s">
        <v>1567</v>
      </c>
      <c r="H3048" s="617" t="str">
        <f t="shared" si="95"/>
        <v>O CAMPO A.8 NÃO PODE SER PREENCHIDO SE A INFORMAÇÃO DO CAMPO A.7 FOR DIFERENTE DE"EMPRESA BRASILEIRA".</v>
      </c>
    </row>
    <row r="3049" spans="1:8" ht="12" x14ac:dyDescent="0.3">
      <c r="A3049" s="614" t="s">
        <v>2356</v>
      </c>
      <c r="B3049" s="614" t="s">
        <v>2451</v>
      </c>
      <c r="C3049" s="614" t="s">
        <v>244</v>
      </c>
      <c r="D3049" s="614" t="s">
        <v>251</v>
      </c>
      <c r="E3049" s="614" t="s">
        <v>4</v>
      </c>
      <c r="F3049" s="615" t="str">
        <f t="shared" si="94"/>
        <v>APOIO A INSTALAÇÃO LABORATORIAL DE P,D&amp;I;AFILIADA;GRANDE;PRIVADA;NÃO</v>
      </c>
      <c r="G3049" s="616" t="s">
        <v>1567</v>
      </c>
      <c r="H3049" s="617" t="str">
        <f t="shared" si="95"/>
        <v>O CAMPO A.8 NÃO PODE SER PREENCHIDO SE A INFORMAÇÃO DO CAMPO A.7 FOR DIFERENTE DE"EMPRESA BRASILEIRA".</v>
      </c>
    </row>
    <row r="3050" spans="1:8" ht="12" x14ac:dyDescent="0.3">
      <c r="A3050" s="614" t="s">
        <v>2356</v>
      </c>
      <c r="B3050" s="614" t="s">
        <v>2451</v>
      </c>
      <c r="C3050" s="614" t="s">
        <v>244</v>
      </c>
      <c r="D3050" s="614" t="s">
        <v>251</v>
      </c>
      <c r="E3050" s="614" t="s">
        <v>2354</v>
      </c>
      <c r="F3050" s="615" t="str">
        <f t="shared" si="94"/>
        <v>APOIO A INSTALAÇÃO LABORATORIAL DE P,D&amp;I;AFILIADA;GRANDE;PRIVADA;</v>
      </c>
      <c r="G3050" s="616" t="s">
        <v>1567</v>
      </c>
      <c r="H3050" s="617" t="str">
        <f t="shared" si="95"/>
        <v>O CAMPO A.8 NÃO PODE SER PREENCHIDO SE A INFORMAÇÃO DO CAMPO A.7 FOR DIFERENTE DE"EMPRESA BRASILEIRA".</v>
      </c>
    </row>
    <row r="3051" spans="1:8" ht="12" x14ac:dyDescent="0.3">
      <c r="A3051" s="614" t="s">
        <v>2356</v>
      </c>
      <c r="B3051" s="614" t="s">
        <v>2451</v>
      </c>
      <c r="C3051" s="614" t="s">
        <v>244</v>
      </c>
      <c r="D3051" s="614" t="s">
        <v>2354</v>
      </c>
      <c r="E3051" s="614" t="s">
        <v>3</v>
      </c>
      <c r="F3051" s="615" t="str">
        <f t="shared" si="94"/>
        <v>APOIO A INSTALAÇÃO LABORATORIAL DE P,D&amp;I;AFILIADA;GRANDE;;SIM</v>
      </c>
      <c r="G3051" s="616" t="s">
        <v>1567</v>
      </c>
      <c r="H3051" s="617" t="str">
        <f t="shared" si="95"/>
        <v>O CAMPO A.8 NÃO PODE SER PREENCHIDO SE A INFORMAÇÃO DO CAMPO A.7 FOR DIFERENTE DE"EMPRESA BRASILEIRA".</v>
      </c>
    </row>
    <row r="3052" spans="1:8" ht="12" x14ac:dyDescent="0.3">
      <c r="A3052" s="614" t="s">
        <v>2356</v>
      </c>
      <c r="B3052" s="614" t="s">
        <v>2451</v>
      </c>
      <c r="C3052" s="614" t="s">
        <v>244</v>
      </c>
      <c r="D3052" s="614" t="s">
        <v>2354</v>
      </c>
      <c r="E3052" s="614" t="s">
        <v>4</v>
      </c>
      <c r="F3052" s="615" t="str">
        <f t="shared" si="94"/>
        <v>APOIO A INSTALAÇÃO LABORATORIAL DE P,D&amp;I;AFILIADA;GRANDE;;NÃO</v>
      </c>
      <c r="G3052" s="616" t="s">
        <v>1567</v>
      </c>
      <c r="H3052" s="617" t="str">
        <f t="shared" si="95"/>
        <v>O CAMPO A.8 NÃO PODE SER PREENCHIDO SE A INFORMAÇÃO DO CAMPO A.7 FOR DIFERENTE DE"EMPRESA BRASILEIRA".</v>
      </c>
    </row>
    <row r="3053" spans="1:8" ht="12" x14ac:dyDescent="0.3">
      <c r="A3053" s="614" t="s">
        <v>2356</v>
      </c>
      <c r="B3053" s="614" t="s">
        <v>2451</v>
      </c>
      <c r="C3053" s="614" t="s">
        <v>244</v>
      </c>
      <c r="D3053" s="614" t="s">
        <v>2354</v>
      </c>
      <c r="E3053" s="614" t="s">
        <v>2354</v>
      </c>
      <c r="F3053" s="615" t="str">
        <f t="shared" si="94"/>
        <v>APOIO A INSTALAÇÃO LABORATORIAL DE P,D&amp;I;AFILIADA;GRANDE;;</v>
      </c>
      <c r="G3053" s="616" t="s">
        <v>1567</v>
      </c>
      <c r="H3053" s="617" t="str">
        <f t="shared" si="95"/>
        <v>O CAMPO A.8 NÃO PODE SER PREENCHIDO SE A INFORMAÇÃO DO CAMPO A.7 FOR DIFERENTE DE"EMPRESA BRASILEIRA".</v>
      </c>
    </row>
    <row r="3054" spans="1:8" ht="12" x14ac:dyDescent="0.3">
      <c r="A3054" s="614" t="s">
        <v>2356</v>
      </c>
      <c r="B3054" s="614" t="s">
        <v>2451</v>
      </c>
      <c r="C3054" s="614" t="s">
        <v>2354</v>
      </c>
      <c r="D3054" s="614" t="s">
        <v>250</v>
      </c>
      <c r="E3054" s="614" t="s">
        <v>3</v>
      </c>
      <c r="F3054" s="615" t="str">
        <f t="shared" si="94"/>
        <v>APOIO A INSTALAÇÃO LABORATORIAL DE P,D&amp;I;AFILIADA;;PÚBLICA;SIM</v>
      </c>
      <c r="G3054" s="616" t="s">
        <v>1567</v>
      </c>
      <c r="H3054" s="617" t="str">
        <f t="shared" si="95"/>
        <v>O CAMPO A.10 NÃO PODE SER PREENCHIDO SE A INFORMAÇÃO DO CAMPO A.7 FOR DIFERENTE DE"INSTITUIÇÃO CREDENCIADA".</v>
      </c>
    </row>
    <row r="3055" spans="1:8" ht="12" x14ac:dyDescent="0.3">
      <c r="A3055" s="614" t="s">
        <v>2356</v>
      </c>
      <c r="B3055" s="614" t="s">
        <v>2451</v>
      </c>
      <c r="C3055" s="614" t="s">
        <v>2354</v>
      </c>
      <c r="D3055" s="614" t="s">
        <v>250</v>
      </c>
      <c r="E3055" s="614" t="s">
        <v>4</v>
      </c>
      <c r="F3055" s="615" t="str">
        <f t="shared" si="94"/>
        <v>APOIO A INSTALAÇÃO LABORATORIAL DE P,D&amp;I;AFILIADA;;PÚBLICA;NÃO</v>
      </c>
      <c r="G3055" s="616" t="s">
        <v>1567</v>
      </c>
      <c r="H3055" s="617" t="str">
        <f t="shared" si="95"/>
        <v>O CAMPO A.10 NÃO PODE SER PREENCHIDO SE A INFORMAÇÃO DO CAMPO A.7 FOR DIFERENTE DE"INSTITUIÇÃO CREDENCIADA".</v>
      </c>
    </row>
    <row r="3056" spans="1:8" ht="12" x14ac:dyDescent="0.3">
      <c r="A3056" s="614" t="s">
        <v>2356</v>
      </c>
      <c r="B3056" s="614" t="s">
        <v>2451</v>
      </c>
      <c r="C3056" s="614" t="s">
        <v>2354</v>
      </c>
      <c r="D3056" s="614" t="s">
        <v>250</v>
      </c>
      <c r="E3056" s="614" t="s">
        <v>2354</v>
      </c>
      <c r="F3056" s="615" t="str">
        <f t="shared" si="94"/>
        <v>APOIO A INSTALAÇÃO LABORATORIAL DE P,D&amp;I;AFILIADA;;PÚBLICA;</v>
      </c>
      <c r="G3056" s="616" t="s">
        <v>1567</v>
      </c>
      <c r="H3056" s="617" t="str">
        <f t="shared" si="95"/>
        <v>O CAMPO A.10 NÃO PODE SER PREENCHIDO SE A INFORMAÇÃO DO CAMPO A.7 FOR DIFERENTE DE"INSTITUIÇÃO CREDENCIADA".</v>
      </c>
    </row>
    <row r="3057" spans="1:8" ht="12" x14ac:dyDescent="0.3">
      <c r="A3057" s="614" t="s">
        <v>2356</v>
      </c>
      <c r="B3057" s="614" t="s">
        <v>2451</v>
      </c>
      <c r="C3057" s="614" t="s">
        <v>2354</v>
      </c>
      <c r="D3057" s="614" t="s">
        <v>251</v>
      </c>
      <c r="E3057" s="614" t="s">
        <v>3</v>
      </c>
      <c r="F3057" s="615" t="str">
        <f t="shared" si="94"/>
        <v>APOIO A INSTALAÇÃO LABORATORIAL DE P,D&amp;I;AFILIADA;;PRIVADA;SIM</v>
      </c>
      <c r="G3057" s="616" t="s">
        <v>1567</v>
      </c>
      <c r="H3057" s="617" t="str">
        <f t="shared" si="95"/>
        <v>O CAMPO A.10 NÃO PODE SER PREENCHIDO SE A INFORMAÇÃO DO CAMPO A.7 FOR DIFERENTE DE"INSTITUIÇÃO CREDENCIADA".</v>
      </c>
    </row>
    <row r="3058" spans="1:8" ht="12" x14ac:dyDescent="0.3">
      <c r="A3058" s="614" t="s">
        <v>2356</v>
      </c>
      <c r="B3058" s="614" t="s">
        <v>2451</v>
      </c>
      <c r="C3058" s="614" t="s">
        <v>2354</v>
      </c>
      <c r="D3058" s="614" t="s">
        <v>251</v>
      </c>
      <c r="E3058" s="614" t="s">
        <v>4</v>
      </c>
      <c r="F3058" s="615" t="str">
        <f t="shared" si="94"/>
        <v>APOIO A INSTALAÇÃO LABORATORIAL DE P,D&amp;I;AFILIADA;;PRIVADA;NÃO</v>
      </c>
      <c r="G3058" s="616" t="s">
        <v>1567</v>
      </c>
      <c r="H3058" s="617" t="str">
        <f t="shared" si="95"/>
        <v>O CAMPO A.10 NÃO PODE SER PREENCHIDO SE A INFORMAÇÃO DO CAMPO A.7 FOR DIFERENTE DE"INSTITUIÇÃO CREDENCIADA".</v>
      </c>
    </row>
    <row r="3059" spans="1:8" ht="12" x14ac:dyDescent="0.3">
      <c r="A3059" s="614" t="s">
        <v>2356</v>
      </c>
      <c r="B3059" s="614" t="s">
        <v>2451</v>
      </c>
      <c r="C3059" s="614" t="s">
        <v>2354</v>
      </c>
      <c r="D3059" s="614" t="s">
        <v>251</v>
      </c>
      <c r="E3059" s="614" t="s">
        <v>2354</v>
      </c>
      <c r="F3059" s="615" t="str">
        <f t="shared" si="94"/>
        <v>APOIO A INSTALAÇÃO LABORATORIAL DE P,D&amp;I;AFILIADA;;PRIVADA;</v>
      </c>
      <c r="G3059" s="616" t="s">
        <v>1567</v>
      </c>
      <c r="H3059" s="617" t="str">
        <f t="shared" si="95"/>
        <v>O CAMPO A.10 NÃO PODE SER PREENCHIDO SE A INFORMAÇÃO DO CAMPO A.7 FOR DIFERENTE DE"INSTITUIÇÃO CREDENCIADA".</v>
      </c>
    </row>
    <row r="3060" spans="1:8" ht="12" x14ac:dyDescent="0.3">
      <c r="A3060" s="614" t="s">
        <v>2356</v>
      </c>
      <c r="B3060" s="614" t="s">
        <v>2451</v>
      </c>
      <c r="C3060" s="614" t="s">
        <v>2354</v>
      </c>
      <c r="D3060" s="614" t="s">
        <v>2354</v>
      </c>
      <c r="E3060" s="614" t="s">
        <v>3</v>
      </c>
      <c r="F3060" s="615" t="str">
        <f t="shared" si="94"/>
        <v>APOIO A INSTALAÇÃO LABORATORIAL DE P,D&amp;I;AFILIADA;;;SIM</v>
      </c>
      <c r="G3060" s="616" t="s">
        <v>1567</v>
      </c>
      <c r="H3060" s="617" t="str">
        <f t="shared" si="95"/>
        <v>O CAMPO A.11 NÃO PODE SER PREENCHIDO SE A INFORMAÇÃO DO CAMPO A.7 FOR DIFERENTE DE"INSTITUIÇÃO CREDENCIADA" OU SE A INFIRMAÇÃO DO CAMPO A.10 FOR DIFERENTE DE "PRIVADA".</v>
      </c>
    </row>
    <row r="3061" spans="1:8" ht="12" x14ac:dyDescent="0.3">
      <c r="A3061" s="614" t="s">
        <v>2356</v>
      </c>
      <c r="B3061" s="614" t="s">
        <v>2451</v>
      </c>
      <c r="C3061" s="614" t="s">
        <v>2354</v>
      </c>
      <c r="D3061" s="614" t="s">
        <v>2354</v>
      </c>
      <c r="E3061" s="614" t="s">
        <v>4</v>
      </c>
      <c r="F3061" s="615" t="str">
        <f t="shared" si="94"/>
        <v>APOIO A INSTALAÇÃO LABORATORIAL DE P,D&amp;I;AFILIADA;;;NÃO</v>
      </c>
      <c r="G3061" s="616" t="s">
        <v>1567</v>
      </c>
      <c r="H3061" s="617" t="str">
        <f t="shared" si="95"/>
        <v>O CAMPO A.11 NÃO PODE SER PREENCHIDO SE A INFORMAÇÃO DO CAMPO A.7 FOR DIFERENTE DE"INSTITUIÇÃO CREDENCIADA" OU SE A INFIRMAÇÃO DO CAMPO A.10 FOR DIFERENTE DE "PRIVADA".</v>
      </c>
    </row>
    <row r="3062" spans="1:8" ht="12" x14ac:dyDescent="0.3">
      <c r="A3062" s="614" t="s">
        <v>2356</v>
      </c>
      <c r="B3062" s="614" t="s">
        <v>2451</v>
      </c>
      <c r="C3062" s="614" t="s">
        <v>2354</v>
      </c>
      <c r="D3062" s="614" t="s">
        <v>2354</v>
      </c>
      <c r="E3062" s="614" t="s">
        <v>2354</v>
      </c>
      <c r="F3062" s="615" t="str">
        <f t="shared" si="94"/>
        <v>APOIO A INSTALAÇÃO LABORATORIAL DE P,D&amp;I;AFILIADA;;;</v>
      </c>
      <c r="G3062" s="616" t="s">
        <v>1567</v>
      </c>
      <c r="H3062" s="617" t="str">
        <f t="shared" si="95"/>
        <v>O EXECUTOR INFORMADO NÃO PODE EXECUTAR PROJETOS OU PROGRAMAS COM A QUALIFICAÇÃO SELECIONADA</v>
      </c>
    </row>
  </sheetData>
  <sheetProtection algorithmName="SHA-512" hashValue="aS6krIzO0BftZmZMRlv31PzARaQ4x9wJtc9VIutCmKqD8rTnNKZew0jBcQSzmSchrvIaMSJp5Cx196Yp50Vl1A==" saltValue="m5S3KyB38eUT9JZxXFRAVA==" spinCount="100000" sheet="1" objects="1" scenarios="1" selectLockedCells="1" selectUnlockedCells="1"/>
  <autoFilter ref="A2:H3062" xr:uid="{00000000-0009-0000-0000-000003000000}"/>
  <mergeCells count="2">
    <mergeCell ref="J3:M3"/>
    <mergeCell ref="J11:K11"/>
  </mergeCells>
  <conditionalFormatting sqref="H1 H3:H1048576">
    <cfRule type="cellIs" dxfId="35" priority="1" operator="equal">
      <formula>$K$17</formula>
    </cfRule>
    <cfRule type="cellIs" dxfId="34" priority="2" operator="equal">
      <formula>$K$16</formula>
    </cfRule>
    <cfRule type="cellIs" dxfId="33" priority="3" operator="equal">
      <formula>$K$15</formula>
    </cfRule>
    <cfRule type="cellIs" dxfId="32" priority="4" operator="equal">
      <formula>$K$14</formula>
    </cfRule>
    <cfRule type="cellIs" dxfId="31" priority="5" operator="equal">
      <formula>$K$13</formula>
    </cfRule>
    <cfRule type="cellIs" dxfId="30" priority="6" operator="equal">
      <formula>$K$12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Plan31"/>
  <dimension ref="A1:G18"/>
  <sheetViews>
    <sheetView workbookViewId="0">
      <selection activeCell="A3" sqref="A3"/>
    </sheetView>
  </sheetViews>
  <sheetFormatPr defaultColWidth="9.1796875" defaultRowHeight="11.5" x14ac:dyDescent="0.25"/>
  <cols>
    <col min="1" max="1" width="16" style="223" customWidth="1"/>
    <col min="2" max="2" width="24.81640625" style="223" customWidth="1"/>
    <col min="3" max="3" width="25.7265625" style="223" customWidth="1"/>
    <col min="4" max="4" width="12.7265625" style="223" customWidth="1"/>
    <col min="5" max="5" width="18.81640625" style="223" customWidth="1"/>
    <col min="6" max="6" width="16" style="223" customWidth="1"/>
    <col min="7" max="7" width="18.7265625" style="223" customWidth="1"/>
    <col min="8" max="16384" width="9.1796875" style="223"/>
  </cols>
  <sheetData>
    <row r="1" spans="1:7" x14ac:dyDescent="0.25">
      <c r="A1" s="223" t="s">
        <v>2253</v>
      </c>
      <c r="B1" s="223" t="s">
        <v>2254</v>
      </c>
      <c r="C1" s="223" t="s">
        <v>2255</v>
      </c>
      <c r="D1" s="223" t="s">
        <v>2256</v>
      </c>
      <c r="E1" s="223" t="s">
        <v>2257</v>
      </c>
      <c r="F1" s="223" t="s">
        <v>2258</v>
      </c>
      <c r="G1" s="223" t="s">
        <v>2259</v>
      </c>
    </row>
    <row r="2" spans="1:7" x14ac:dyDescent="0.25">
      <c r="A2" s="223" t="s">
        <v>0</v>
      </c>
      <c r="B2" s="223" t="s">
        <v>1085</v>
      </c>
      <c r="C2" s="223" t="s">
        <v>24</v>
      </c>
      <c r="D2" s="223" t="s">
        <v>245</v>
      </c>
      <c r="E2" s="223" t="s">
        <v>287</v>
      </c>
      <c r="F2" s="223" t="s">
        <v>288</v>
      </c>
      <c r="G2" s="223" t="s">
        <v>286</v>
      </c>
    </row>
    <row r="3" spans="1:7" x14ac:dyDescent="0.25">
      <c r="A3" s="225" t="str">
        <f>IF('A - DADOS INST.'!B18="","",'A - DADOS INST.'!B18)</f>
        <v/>
      </c>
      <c r="B3" s="225" t="str">
        <f>IF('A - DADOS INST.'!H18="","",'A - DADOS INST.'!H18)</f>
        <v/>
      </c>
      <c r="C3" s="225" t="str">
        <f>IF('A - DADOS INST.'!C18="","",'A - DADOS INST.'!C18)</f>
        <v/>
      </c>
      <c r="D3" s="225" t="str">
        <f>IF('A - DADOS INST.'!D18="","",'A - DADOS INST.'!D18)</f>
        <v/>
      </c>
      <c r="E3" s="225" t="str">
        <f>IF('A - DADOS INST.'!E18="","",'A - DADOS INST.'!E18)</f>
        <v/>
      </c>
      <c r="F3" s="225" t="str">
        <f>IF('A - DADOS INST.'!F18="SIM","S",IF('A - DADOS INST.'!F18="NÃO","N",""))</f>
        <v/>
      </c>
      <c r="G3" s="225" t="str">
        <f>IF('A - DADOS INST.'!I18="","",'A - DADOS INST.'!I18)</f>
        <v/>
      </c>
    </row>
    <row r="4" spans="1:7" x14ac:dyDescent="0.25">
      <c r="A4" s="225" t="str">
        <f>IF('A - DADOS INST.'!B19="","",'A - DADOS INST.'!B19)</f>
        <v/>
      </c>
      <c r="B4" s="225" t="str">
        <f>IF('A - DADOS INST.'!H19="","",'A - DADOS INST.'!H19)</f>
        <v/>
      </c>
      <c r="C4" s="225" t="str">
        <f>IF('A - DADOS INST.'!C19="","",'A - DADOS INST.'!C19)</f>
        <v/>
      </c>
      <c r="D4" s="225" t="str">
        <f>IF('A - DADOS INST.'!D19="","",'A - DADOS INST.'!D19)</f>
        <v/>
      </c>
      <c r="E4" s="225" t="str">
        <f>IF('A - DADOS INST.'!E19="","",'A - DADOS INST.'!E19)</f>
        <v/>
      </c>
      <c r="F4" s="225" t="str">
        <f>IF('A - DADOS INST.'!F19="SIM","S",IF('A - DADOS INST.'!F19="NÃO","N",""))</f>
        <v/>
      </c>
      <c r="G4" s="225" t="str">
        <f>IF('A - DADOS INST.'!I19="","",'A - DADOS INST.'!I19)</f>
        <v/>
      </c>
    </row>
    <row r="5" spans="1:7" x14ac:dyDescent="0.25">
      <c r="A5" s="225" t="str">
        <f>IF('A - DADOS INST.'!B20="","",'A - DADOS INST.'!B20)</f>
        <v/>
      </c>
      <c r="B5" s="225" t="str">
        <f>IF('A - DADOS INST.'!H20="","",'A - DADOS INST.'!H20)</f>
        <v/>
      </c>
      <c r="C5" s="225" t="str">
        <f>IF('A - DADOS INST.'!C20="","",'A - DADOS INST.'!C20)</f>
        <v/>
      </c>
      <c r="D5" s="225" t="str">
        <f>IF('A - DADOS INST.'!D20="","",'A - DADOS INST.'!D20)</f>
        <v/>
      </c>
      <c r="E5" s="225" t="str">
        <f>IF('A - DADOS INST.'!E20="","",'A - DADOS INST.'!E20)</f>
        <v/>
      </c>
      <c r="F5" s="225" t="str">
        <f>IF('A - DADOS INST.'!F20="SIM","S",IF('A - DADOS INST.'!F20="NÃO","N",""))</f>
        <v/>
      </c>
      <c r="G5" s="225" t="str">
        <f>IF('A - DADOS INST.'!I20="","",'A - DADOS INST.'!I20)</f>
        <v/>
      </c>
    </row>
    <row r="6" spans="1:7" x14ac:dyDescent="0.25">
      <c r="A6" s="225" t="str">
        <f>IF('A - DADOS INST.'!B21="","",'A - DADOS INST.'!B21)</f>
        <v/>
      </c>
      <c r="B6" s="225" t="str">
        <f>IF('A - DADOS INST.'!H21="","",'A - DADOS INST.'!H21)</f>
        <v/>
      </c>
      <c r="C6" s="225" t="str">
        <f>IF('A - DADOS INST.'!C21="","",'A - DADOS INST.'!C21)</f>
        <v/>
      </c>
      <c r="D6" s="225" t="str">
        <f>IF('A - DADOS INST.'!D21="","",'A - DADOS INST.'!D21)</f>
        <v/>
      </c>
      <c r="E6" s="225" t="str">
        <f>IF('A - DADOS INST.'!E21="","",'A - DADOS INST.'!E21)</f>
        <v/>
      </c>
      <c r="F6" s="225" t="str">
        <f>IF('A - DADOS INST.'!F21="SIM","S",IF('A - DADOS INST.'!F21="NÃO","N",""))</f>
        <v/>
      </c>
      <c r="G6" s="225" t="str">
        <f>IF('A - DADOS INST.'!I21="","",'A - DADOS INST.'!I21)</f>
        <v/>
      </c>
    </row>
    <row r="7" spans="1:7" x14ac:dyDescent="0.25">
      <c r="A7" s="225" t="str">
        <f>IF('A - DADOS INST.'!B22="","",'A - DADOS INST.'!B22)</f>
        <v/>
      </c>
      <c r="B7" s="225" t="str">
        <f>IF('A - DADOS INST.'!H22="","",'A - DADOS INST.'!H22)</f>
        <v/>
      </c>
      <c r="C7" s="225" t="str">
        <f>IF('A - DADOS INST.'!C22="","",'A - DADOS INST.'!C22)</f>
        <v/>
      </c>
      <c r="D7" s="225" t="str">
        <f>IF('A - DADOS INST.'!D22="","",'A - DADOS INST.'!D22)</f>
        <v/>
      </c>
      <c r="E7" s="225" t="str">
        <f>IF('A - DADOS INST.'!E22="","",'A - DADOS INST.'!E22)</f>
        <v/>
      </c>
      <c r="F7" s="225" t="str">
        <f>IF('A - DADOS INST.'!F22="SIM","S",IF('A - DADOS INST.'!F22="NÃO","N",""))</f>
        <v/>
      </c>
      <c r="G7" s="225" t="str">
        <f>IF('A - DADOS INST.'!I22="","",'A - DADOS INST.'!I22)</f>
        <v/>
      </c>
    </row>
    <row r="8" spans="1:7" x14ac:dyDescent="0.25">
      <c r="A8" s="225" t="str">
        <f>IF('A - DADOS INST.'!B23="","",'A - DADOS INST.'!B23)</f>
        <v/>
      </c>
      <c r="B8" s="225" t="str">
        <f>IF('A - DADOS INST.'!H23="","",'A - DADOS INST.'!H23)</f>
        <v/>
      </c>
      <c r="C8" s="225" t="str">
        <f>IF('A - DADOS INST.'!C23="","",'A - DADOS INST.'!C23)</f>
        <v/>
      </c>
      <c r="D8" s="225" t="str">
        <f>IF('A - DADOS INST.'!D23="","",'A - DADOS INST.'!D23)</f>
        <v/>
      </c>
      <c r="E8" s="225" t="str">
        <f>IF('A - DADOS INST.'!E23="","",'A - DADOS INST.'!E23)</f>
        <v/>
      </c>
      <c r="F8" s="225" t="str">
        <f>IF('A - DADOS INST.'!F23="SIM","S",IF('A - DADOS INST.'!F23="NÃO","N",""))</f>
        <v/>
      </c>
      <c r="G8" s="225" t="str">
        <f>IF('A - DADOS INST.'!I23="","",'A - DADOS INST.'!I23)</f>
        <v/>
      </c>
    </row>
    <row r="9" spans="1:7" x14ac:dyDescent="0.25">
      <c r="A9" s="225" t="str">
        <f>IF('A - DADOS INST.'!B24="","",'A - DADOS INST.'!B24)</f>
        <v/>
      </c>
      <c r="B9" s="225" t="str">
        <f>IF('A - DADOS INST.'!H24="","",'A - DADOS INST.'!H24)</f>
        <v/>
      </c>
      <c r="C9" s="225" t="str">
        <f>IF('A - DADOS INST.'!C24="","",'A - DADOS INST.'!C24)</f>
        <v/>
      </c>
      <c r="D9" s="225" t="str">
        <f>IF('A - DADOS INST.'!D24="","",'A - DADOS INST.'!D24)</f>
        <v/>
      </c>
      <c r="E9" s="225" t="str">
        <f>IF('A - DADOS INST.'!E24="","",'A - DADOS INST.'!E24)</f>
        <v/>
      </c>
      <c r="F9" s="225" t="str">
        <f>IF('A - DADOS INST.'!F24="SIM","S",IF('A - DADOS INST.'!F24="NÃO","N",""))</f>
        <v/>
      </c>
      <c r="G9" s="225" t="str">
        <f>IF('A - DADOS INST.'!I24="","",'A - DADOS INST.'!I24)</f>
        <v/>
      </c>
    </row>
    <row r="10" spans="1:7" x14ac:dyDescent="0.25">
      <c r="A10" s="225" t="str">
        <f>IF('A - DADOS INST.'!B25="","",'A - DADOS INST.'!B25)</f>
        <v/>
      </c>
      <c r="B10" s="225" t="str">
        <f>IF('A - DADOS INST.'!H25="","",'A - DADOS INST.'!H25)</f>
        <v/>
      </c>
      <c r="C10" s="225" t="str">
        <f>IF('A - DADOS INST.'!C25="","",'A - DADOS INST.'!C25)</f>
        <v/>
      </c>
      <c r="D10" s="225" t="str">
        <f>IF('A - DADOS INST.'!D25="","",'A - DADOS INST.'!D25)</f>
        <v/>
      </c>
      <c r="E10" s="225" t="str">
        <f>IF('A - DADOS INST.'!E25="","",'A - DADOS INST.'!E25)</f>
        <v/>
      </c>
      <c r="F10" s="225" t="str">
        <f>IF('A - DADOS INST.'!F25="SIM","S",IF('A - DADOS INST.'!F25="NÃO","N",""))</f>
        <v/>
      </c>
      <c r="G10" s="225" t="str">
        <f>IF('A - DADOS INST.'!I25="","",'A - DADOS INST.'!I25)</f>
        <v/>
      </c>
    </row>
    <row r="11" spans="1:7" x14ac:dyDescent="0.25">
      <c r="A11" s="225" t="str">
        <f>IF('A - DADOS INST.'!B26="","",'A - DADOS INST.'!B26)</f>
        <v/>
      </c>
      <c r="B11" s="225" t="str">
        <f>IF('A - DADOS INST.'!H26="","",'A - DADOS INST.'!H26)</f>
        <v/>
      </c>
      <c r="C11" s="225" t="str">
        <f>IF('A - DADOS INST.'!C26="","",'A - DADOS INST.'!C26)</f>
        <v/>
      </c>
      <c r="D11" s="225" t="str">
        <f>IF('A - DADOS INST.'!D26="","",'A - DADOS INST.'!D26)</f>
        <v/>
      </c>
      <c r="E11" s="225" t="str">
        <f>IF('A - DADOS INST.'!E26="","",'A - DADOS INST.'!E26)</f>
        <v/>
      </c>
      <c r="F11" s="225" t="str">
        <f>IF('A - DADOS INST.'!F26="SIM","S",IF('A - DADOS INST.'!F26="NÃO","N",""))</f>
        <v/>
      </c>
      <c r="G11" s="225" t="str">
        <f>IF('A - DADOS INST.'!I26="","",'A - DADOS INST.'!I26)</f>
        <v/>
      </c>
    </row>
    <row r="12" spans="1:7" x14ac:dyDescent="0.25">
      <c r="A12" s="225" t="str">
        <f>IF('A - DADOS INST.'!B27="","",'A - DADOS INST.'!B27)</f>
        <v/>
      </c>
      <c r="B12" s="225" t="str">
        <f>IF('A - DADOS INST.'!H27="","",'A - DADOS INST.'!H27)</f>
        <v/>
      </c>
      <c r="C12" s="225" t="str">
        <f>IF('A - DADOS INST.'!C27="","",'A - DADOS INST.'!C27)</f>
        <v/>
      </c>
      <c r="D12" s="225" t="str">
        <f>IF('A - DADOS INST.'!D27="","",'A - DADOS INST.'!D27)</f>
        <v/>
      </c>
      <c r="E12" s="225" t="str">
        <f>IF('A - DADOS INST.'!E27="","",'A - DADOS INST.'!E27)</f>
        <v/>
      </c>
      <c r="F12" s="225" t="str">
        <f>IF('A - DADOS INST.'!F27="SIM","S",IF('A - DADOS INST.'!F27="NÃO","N",""))</f>
        <v/>
      </c>
      <c r="G12" s="225" t="str">
        <f>IF('A - DADOS INST.'!I27="","",'A - DADOS INST.'!I27)</f>
        <v/>
      </c>
    </row>
    <row r="13" spans="1:7" x14ac:dyDescent="0.25">
      <c r="A13" s="225" t="str">
        <f>IF('A - DADOS INST.'!B28="","",'A - DADOS INST.'!B28)</f>
        <v/>
      </c>
      <c r="B13" s="225" t="str">
        <f>IF('A - DADOS INST.'!H28="","",'A - DADOS INST.'!H28)</f>
        <v/>
      </c>
      <c r="C13" s="225" t="str">
        <f>IF('A - DADOS INST.'!C28="","",'A - DADOS INST.'!C28)</f>
        <v/>
      </c>
      <c r="D13" s="225" t="str">
        <f>IF('A - DADOS INST.'!D28="","",'A - DADOS INST.'!D28)</f>
        <v/>
      </c>
      <c r="E13" s="225" t="str">
        <f>IF('A - DADOS INST.'!E28="","",'A - DADOS INST.'!E28)</f>
        <v/>
      </c>
      <c r="F13" s="225" t="str">
        <f>IF('A - DADOS INST.'!F28="SIM","S",IF('A - DADOS INST.'!F28="NÃO","N",""))</f>
        <v/>
      </c>
      <c r="G13" s="225" t="str">
        <f>IF('A - DADOS INST.'!I28="","",'A - DADOS INST.'!I28)</f>
        <v/>
      </c>
    </row>
    <row r="14" spans="1:7" x14ac:dyDescent="0.25">
      <c r="A14" s="225" t="str">
        <f>IF('A - DADOS INST.'!B29="","",'A - DADOS INST.'!B29)</f>
        <v/>
      </c>
      <c r="B14" s="225" t="str">
        <f>IF('A - DADOS INST.'!H29="","",'A - DADOS INST.'!H29)</f>
        <v/>
      </c>
      <c r="C14" s="225" t="str">
        <f>IF('A - DADOS INST.'!C29="","",'A - DADOS INST.'!C29)</f>
        <v/>
      </c>
      <c r="D14" s="225" t="str">
        <f>IF('A - DADOS INST.'!D29="","",'A - DADOS INST.'!D29)</f>
        <v/>
      </c>
      <c r="E14" s="225" t="str">
        <f>IF('A - DADOS INST.'!E29="","",'A - DADOS INST.'!E29)</f>
        <v/>
      </c>
      <c r="F14" s="225" t="str">
        <f>IF('A - DADOS INST.'!F29="SIM","S",IF('A - DADOS INST.'!F29="NÃO","N",""))</f>
        <v/>
      </c>
      <c r="G14" s="225" t="str">
        <f>IF('A - DADOS INST.'!I29="","",'A - DADOS INST.'!I29)</f>
        <v/>
      </c>
    </row>
    <row r="15" spans="1:7" x14ac:dyDescent="0.25">
      <c r="A15" s="225" t="str">
        <f>IF('A - DADOS INST.'!B30="","",'A - DADOS INST.'!B30)</f>
        <v/>
      </c>
      <c r="B15" s="225" t="str">
        <f>IF('A - DADOS INST.'!H30="","",'A - DADOS INST.'!H30)</f>
        <v/>
      </c>
      <c r="C15" s="225" t="str">
        <f>IF('A - DADOS INST.'!C30="","",'A - DADOS INST.'!C30)</f>
        <v/>
      </c>
      <c r="D15" s="225" t="str">
        <f>IF('A - DADOS INST.'!D30="","",'A - DADOS INST.'!D30)</f>
        <v/>
      </c>
      <c r="E15" s="225" t="str">
        <f>IF('A - DADOS INST.'!E30="","",'A - DADOS INST.'!E30)</f>
        <v/>
      </c>
      <c r="F15" s="225" t="str">
        <f>IF('A - DADOS INST.'!F30="SIM","S",IF('A - DADOS INST.'!F30="NÃO","N",""))</f>
        <v/>
      </c>
      <c r="G15" s="225" t="str">
        <f>IF('A - DADOS INST.'!I30="","",'A - DADOS INST.'!I30)</f>
        <v/>
      </c>
    </row>
    <row r="16" spans="1:7" x14ac:dyDescent="0.25">
      <c r="A16" s="225" t="str">
        <f>IF('A - DADOS INST.'!B31="","",'A - DADOS INST.'!B31)</f>
        <v/>
      </c>
      <c r="B16" s="225" t="str">
        <f>IF('A - DADOS INST.'!H31="","",'A - DADOS INST.'!H31)</f>
        <v/>
      </c>
      <c r="C16" s="225" t="str">
        <f>IF('A - DADOS INST.'!C31="","",'A - DADOS INST.'!C31)</f>
        <v/>
      </c>
      <c r="D16" s="225" t="str">
        <f>IF('A - DADOS INST.'!D31="","",'A - DADOS INST.'!D31)</f>
        <v/>
      </c>
      <c r="E16" s="225" t="str">
        <f>IF('A - DADOS INST.'!E31="","",'A - DADOS INST.'!E31)</f>
        <v/>
      </c>
      <c r="F16" s="225" t="str">
        <f>IF('A - DADOS INST.'!F31="SIM","S",IF('A - DADOS INST.'!F31="NÃO","N",""))</f>
        <v/>
      </c>
      <c r="G16" s="225" t="str">
        <f>IF('A - DADOS INST.'!I31="","",'A - DADOS INST.'!I31)</f>
        <v/>
      </c>
    </row>
    <row r="17" spans="1:7" x14ac:dyDescent="0.25">
      <c r="A17" s="225" t="str">
        <f>IF('A - DADOS INST.'!B32="","",'A - DADOS INST.'!B32)</f>
        <v/>
      </c>
      <c r="B17" s="225" t="str">
        <f>IF('A - DADOS INST.'!H32="","",'A - DADOS INST.'!H32)</f>
        <v/>
      </c>
      <c r="C17" s="225" t="str">
        <f>IF('A - DADOS INST.'!C32="","",'A - DADOS INST.'!C32)</f>
        <v/>
      </c>
      <c r="D17" s="225" t="str">
        <f>IF('A - DADOS INST.'!D32="","",'A - DADOS INST.'!D32)</f>
        <v/>
      </c>
      <c r="E17" s="225" t="str">
        <f>IF('A - DADOS INST.'!E32="","",'A - DADOS INST.'!E32)</f>
        <v/>
      </c>
      <c r="F17" s="225" t="str">
        <f>IF('A - DADOS INST.'!F32="SIM","S",IF('A - DADOS INST.'!F32="NÃO","N",""))</f>
        <v/>
      </c>
      <c r="G17" s="225" t="str">
        <f>IF('A - DADOS INST.'!I32="","",'A - DADOS INST.'!I32)</f>
        <v/>
      </c>
    </row>
    <row r="18" spans="1:7" x14ac:dyDescent="0.25">
      <c r="A18" s="225" t="str">
        <f>IF('A - DADOS INST.'!B33="","",'A - DADOS INST.'!B33)</f>
        <v/>
      </c>
      <c r="B18" s="225" t="str">
        <f>IF('A - DADOS INST.'!H33="","",'A - DADOS INST.'!H33)</f>
        <v/>
      </c>
      <c r="C18" s="225" t="str">
        <f>IF('A - DADOS INST.'!C33="","",'A - DADOS INST.'!C33)</f>
        <v/>
      </c>
      <c r="D18" s="225" t="str">
        <f>IF('A - DADOS INST.'!D33="","",'A - DADOS INST.'!D33)</f>
        <v/>
      </c>
      <c r="E18" s="225" t="str">
        <f>IF('A - DADOS INST.'!E33="","",'A - DADOS INST.'!E33)</f>
        <v/>
      </c>
      <c r="F18" s="225" t="str">
        <f>IF('A - DADOS INST.'!F33="SIM","S",IF('A - DADOS INST.'!F33="NÃO","N",""))</f>
        <v/>
      </c>
      <c r="G18" s="225" t="str">
        <f>IF('A - DADOS INST.'!I33="","",'A - DADOS INST.'!I33)</f>
        <v/>
      </c>
    </row>
  </sheetData>
  <sheetProtection algorithmName="SHA-512" hashValue="r+82+WBqsV82V1C2nDrN4KhufvB3geFamD16UihDj+y2XT9EfBOX8PDrl4F8wE3FSTd/wIM7dmMR1CODlO7MMg==" saltValue="bRl0FYZniD4rNBhuKyVj6w==" spinCount="100000" sheet="1" objects="1" scenarios="1" selectLockedCells="1"/>
  <customSheetViews>
    <customSheetView guid="{F5A100CB-B899-442A-8CB0-2AB82028E8A7}" state="hidden">
      <selection activeCell="C9" sqref="C9"/>
      <pageMargins left="0.511811024" right="0.511811024" top="0.78740157499999996" bottom="0.78740157499999996" header="0.31496062000000002" footer="0.31496062000000002"/>
    </customSheetView>
  </customSheetView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Plan32"/>
  <dimension ref="A1:A5"/>
  <sheetViews>
    <sheetView workbookViewId="0"/>
  </sheetViews>
  <sheetFormatPr defaultColWidth="9.1796875" defaultRowHeight="11.5" x14ac:dyDescent="0.25"/>
  <cols>
    <col min="1" max="1" width="38.453125" style="223" customWidth="1"/>
    <col min="2" max="16384" width="9.1796875" style="223"/>
  </cols>
  <sheetData>
    <row r="1" spans="1:1" x14ac:dyDescent="0.25">
      <c r="A1" s="223" t="s">
        <v>2260</v>
      </c>
    </row>
    <row r="2" spans="1:1" x14ac:dyDescent="0.25">
      <c r="A2" s="223" t="s">
        <v>203</v>
      </c>
    </row>
    <row r="3" spans="1:1" x14ac:dyDescent="0.25">
      <c r="A3" s="223" t="str">
        <f>IF('B - DADOS TÉCNICOS'!A9="","",'B - DADOS TÉCNICOS'!A9)</f>
        <v/>
      </c>
    </row>
    <row r="4" spans="1:1" x14ac:dyDescent="0.25">
      <c r="A4" s="223" t="str">
        <f>IF('B - DADOS TÉCNICOS'!B9="","",'B - DADOS TÉCNICOS'!B9)</f>
        <v/>
      </c>
    </row>
    <row r="5" spans="1:1" x14ac:dyDescent="0.25">
      <c r="A5" s="223" t="str">
        <f>IF('B - DADOS TÉCNICOS'!C9="","",'B - DADOS TÉCNICOS'!C9)</f>
        <v/>
      </c>
    </row>
  </sheetData>
  <sheetProtection algorithmName="SHA-512" hashValue="6PUP5I1E3dVaDrcST3NMXvGIT3sxpI6MOKLaLgGPREl0UCqlDnAhz2rP++OY8rH4lxz9caS/qVwywhIw3z65+Q==" saltValue="F86KSmhtCA/YPCvsmHUKrQ==" spinCount="100000" sheet="1" objects="1" scenarios="1" selectLockedCells="1"/>
  <customSheetViews>
    <customSheetView guid="{F5A100CB-B899-442A-8CB0-2AB82028E8A7}" state="hidden">
      <selection activeCell="A4" sqref="A4"/>
      <pageMargins left="0.511811024" right="0.511811024" top="0.78740157499999996" bottom="0.78740157499999996" header="0.31496062000000002" footer="0.31496062000000002"/>
    </customSheetView>
  </customSheetViews>
  <pageMargins left="0.511811024" right="0.511811024" top="0.78740157499999996" bottom="0.78740157499999996" header="0.31496062000000002" footer="0.3149606200000000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Plan24"/>
  <dimension ref="A1:C15"/>
  <sheetViews>
    <sheetView workbookViewId="0">
      <selection activeCell="C1" sqref="C1"/>
    </sheetView>
  </sheetViews>
  <sheetFormatPr defaultColWidth="9.1796875" defaultRowHeight="11.5" x14ac:dyDescent="0.25"/>
  <cols>
    <col min="1" max="1" width="16.26953125" style="223" customWidth="1"/>
    <col min="2" max="2" width="24" style="223" bestFit="1" customWidth="1"/>
    <col min="3" max="3" width="9.1796875" style="489"/>
    <col min="4" max="16384" width="9.1796875" style="223"/>
  </cols>
  <sheetData>
    <row r="1" spans="1:3" x14ac:dyDescent="0.25">
      <c r="A1" s="223" t="s">
        <v>2261</v>
      </c>
      <c r="B1" s="223" t="s">
        <v>2262</v>
      </c>
      <c r="C1" s="489" t="s">
        <v>2449</v>
      </c>
    </row>
    <row r="2" spans="1:3" x14ac:dyDescent="0.25">
      <c r="A2" s="223" t="s">
        <v>1514</v>
      </c>
      <c r="B2" s="223" t="s">
        <v>1513</v>
      </c>
      <c r="C2" s="489" t="s">
        <v>2444</v>
      </c>
    </row>
    <row r="3" spans="1:3" x14ac:dyDescent="0.25">
      <c r="A3" s="223" t="str">
        <f>IF('B - DADOS TÉCNICOS'!B16="","",'B - DADOS TÉCNICOS'!B16)</f>
        <v/>
      </c>
      <c r="B3" s="223" t="str">
        <f>IF('B - DADOS TÉCNICOS'!A16="","",'B - DADOS TÉCNICOS'!A16)</f>
        <v/>
      </c>
      <c r="C3" s="489" t="str">
        <f>IF('B - DADOS TÉCNICOS'!C16="","",'B - DADOS TÉCNICOS'!C16)</f>
        <v/>
      </c>
    </row>
    <row r="4" spans="1:3" x14ac:dyDescent="0.25">
      <c r="A4" s="223" t="str">
        <f>IF('B - DADOS TÉCNICOS'!B17="","",'B - DADOS TÉCNICOS'!B17)</f>
        <v/>
      </c>
      <c r="B4" s="223" t="str">
        <f>IF('B - DADOS TÉCNICOS'!A17="","",'B - DADOS TÉCNICOS'!A17)</f>
        <v/>
      </c>
      <c r="C4" s="489" t="str">
        <f>IF('B - DADOS TÉCNICOS'!C17="","",'B - DADOS TÉCNICOS'!C17)</f>
        <v/>
      </c>
    </row>
    <row r="5" spans="1:3" x14ac:dyDescent="0.25">
      <c r="A5" s="223" t="str">
        <f>IF('B - DADOS TÉCNICOS'!B18="","",'B - DADOS TÉCNICOS'!B18)</f>
        <v/>
      </c>
      <c r="B5" s="223" t="str">
        <f>IF('B - DADOS TÉCNICOS'!A18="","",'B - DADOS TÉCNICOS'!A18)</f>
        <v/>
      </c>
      <c r="C5" s="489" t="str">
        <f>IF('B - DADOS TÉCNICOS'!C18="","",'B - DADOS TÉCNICOS'!C18)</f>
        <v/>
      </c>
    </row>
    <row r="6" spans="1:3" x14ac:dyDescent="0.25">
      <c r="A6" s="223" t="str">
        <f>IF('B - DADOS TÉCNICOS'!B19="","",'B - DADOS TÉCNICOS'!B19)</f>
        <v/>
      </c>
      <c r="B6" s="223" t="str">
        <f>IF('B - DADOS TÉCNICOS'!A19="","",'B - DADOS TÉCNICOS'!A19)</f>
        <v/>
      </c>
      <c r="C6" s="489" t="str">
        <f>IF('B - DADOS TÉCNICOS'!C19="","",'B - DADOS TÉCNICOS'!C19)</f>
        <v/>
      </c>
    </row>
    <row r="7" spans="1:3" x14ac:dyDescent="0.25">
      <c r="A7" s="223" t="str">
        <f>IF('B - DADOS TÉCNICOS'!B20="","",'B - DADOS TÉCNICOS'!B20)</f>
        <v/>
      </c>
      <c r="B7" s="223" t="str">
        <f>IF('B - DADOS TÉCNICOS'!A20="","",'B - DADOS TÉCNICOS'!A20)</f>
        <v/>
      </c>
      <c r="C7" s="489" t="str">
        <f>IF('B - DADOS TÉCNICOS'!C20="","",'B - DADOS TÉCNICOS'!C20)</f>
        <v/>
      </c>
    </row>
    <row r="8" spans="1:3" x14ac:dyDescent="0.25">
      <c r="A8" s="223" t="str">
        <f>IF('B - DADOS TÉCNICOS'!B21="","",'B - DADOS TÉCNICOS'!B21)</f>
        <v/>
      </c>
      <c r="B8" s="223" t="str">
        <f>IF('B - DADOS TÉCNICOS'!A21="","",'B - DADOS TÉCNICOS'!A21)</f>
        <v/>
      </c>
      <c r="C8" s="489" t="str">
        <f>IF('B - DADOS TÉCNICOS'!C21="","",'B - DADOS TÉCNICOS'!C21)</f>
        <v/>
      </c>
    </row>
    <row r="9" spans="1:3" x14ac:dyDescent="0.25">
      <c r="A9" s="223" t="str">
        <f>IF('B - DADOS TÉCNICOS'!B22="","",'B - DADOS TÉCNICOS'!B22)</f>
        <v/>
      </c>
      <c r="B9" s="223" t="str">
        <f>IF('B - DADOS TÉCNICOS'!A22="","",'B - DADOS TÉCNICOS'!A22)</f>
        <v/>
      </c>
      <c r="C9" s="489" t="str">
        <f>IF('B - DADOS TÉCNICOS'!C22="","",'B - DADOS TÉCNICOS'!C22)</f>
        <v/>
      </c>
    </row>
    <row r="10" spans="1:3" x14ac:dyDescent="0.25">
      <c r="A10" s="223" t="str">
        <f>IF('B - DADOS TÉCNICOS'!B23="","",'B - DADOS TÉCNICOS'!B23)</f>
        <v/>
      </c>
      <c r="B10" s="223" t="str">
        <f>IF('B - DADOS TÉCNICOS'!A23="","",'B - DADOS TÉCNICOS'!A23)</f>
        <v/>
      </c>
      <c r="C10" s="489" t="str">
        <f>IF('B - DADOS TÉCNICOS'!C23="","",'B - DADOS TÉCNICOS'!C23)</f>
        <v/>
      </c>
    </row>
    <row r="11" spans="1:3" x14ac:dyDescent="0.25">
      <c r="A11" s="223" t="str">
        <f>IF('B - DADOS TÉCNICOS'!B24="","",'B - DADOS TÉCNICOS'!B24)</f>
        <v/>
      </c>
      <c r="B11" s="223" t="str">
        <f>IF('B - DADOS TÉCNICOS'!A24="","",'B - DADOS TÉCNICOS'!A24)</f>
        <v/>
      </c>
      <c r="C11" s="489" t="str">
        <f>IF('B - DADOS TÉCNICOS'!C24="","",'B - DADOS TÉCNICOS'!C24)</f>
        <v/>
      </c>
    </row>
    <row r="12" spans="1:3" x14ac:dyDescent="0.25">
      <c r="A12" s="223" t="str">
        <f>IF('B - DADOS TÉCNICOS'!B25="","",'B - DADOS TÉCNICOS'!B25)</f>
        <v/>
      </c>
      <c r="B12" s="223" t="str">
        <f>IF('B - DADOS TÉCNICOS'!A25="","",'B - DADOS TÉCNICOS'!A25)</f>
        <v/>
      </c>
      <c r="C12" s="489" t="str">
        <f>IF('B - DADOS TÉCNICOS'!C25="","",'B - DADOS TÉCNICOS'!C25)</f>
        <v/>
      </c>
    </row>
    <row r="13" spans="1:3" x14ac:dyDescent="0.25">
      <c r="A13" s="223" t="str">
        <f>IF('B - DADOS TÉCNICOS'!B26="","",'B - DADOS TÉCNICOS'!B26)</f>
        <v/>
      </c>
      <c r="B13" s="223" t="str">
        <f>IF('B - DADOS TÉCNICOS'!A26="","",'B - DADOS TÉCNICOS'!A26)</f>
        <v/>
      </c>
      <c r="C13" s="489" t="str">
        <f>IF('B - DADOS TÉCNICOS'!C26="","",'B - DADOS TÉCNICOS'!C26)</f>
        <v/>
      </c>
    </row>
    <row r="14" spans="1:3" x14ac:dyDescent="0.25">
      <c r="A14" s="223" t="str">
        <f>IF('B - DADOS TÉCNICOS'!B27="","",'B - DADOS TÉCNICOS'!B27)</f>
        <v/>
      </c>
      <c r="B14" s="223" t="str">
        <f>IF('B - DADOS TÉCNICOS'!A27="","",'B - DADOS TÉCNICOS'!A27)</f>
        <v/>
      </c>
      <c r="C14" s="489" t="str">
        <f>IF('B - DADOS TÉCNICOS'!C27="","",'B - DADOS TÉCNICOS'!C27)</f>
        <v/>
      </c>
    </row>
    <row r="15" spans="1:3" x14ac:dyDescent="0.25">
      <c r="A15" s="223" t="str">
        <f>IF('B - DADOS TÉCNICOS'!B28="","",'B - DADOS TÉCNICOS'!B28)</f>
        <v/>
      </c>
      <c r="B15" s="223" t="str">
        <f>IF('B - DADOS TÉCNICOS'!A28="","",'B - DADOS TÉCNICOS'!A28)</f>
        <v/>
      </c>
      <c r="C15" s="489" t="str">
        <f>IF('B - DADOS TÉCNICOS'!C28="","",'B - DADOS TÉCNICOS'!C28)</f>
        <v/>
      </c>
    </row>
  </sheetData>
  <sheetProtection algorithmName="SHA-512" hashValue="uhwZ53GwslsvWAblfPS8DG9aYTLso9SM2Ts/IMU1xAy5sTxYPxUmoUxni6ldwSJgXRV5ErVNjZ69hRrNxhfZYQ==" saltValue="DcxEwYvtYe83S5Rnprnn/A==" spinCount="100000" sheet="1" objects="1" scenarios="1" selectLockedCells="1"/>
  <customSheetViews>
    <customSheetView guid="{F5A100CB-B899-442A-8CB0-2AB82028E8A7}" state="hidden">
      <selection activeCell="E6" sqref="E6"/>
      <pageMargins left="0.511811024" right="0.511811024" top="0.78740157499999996" bottom="0.78740157499999996" header="0.31496062000000002" footer="0.31496062000000002"/>
    </customSheetView>
  </customSheetViews>
  <pageMargins left="0.511811024" right="0.511811024" top="0.78740157499999996" bottom="0.78740157499999996" header="0.31496062000000002" footer="0.3149606200000000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Plan28"/>
  <dimension ref="A1:C12"/>
  <sheetViews>
    <sheetView workbookViewId="0">
      <selection activeCell="I22" sqref="I22"/>
    </sheetView>
  </sheetViews>
  <sheetFormatPr defaultColWidth="9.1796875" defaultRowHeight="11.5" x14ac:dyDescent="0.25"/>
  <cols>
    <col min="1" max="1" width="12.7265625" style="223" customWidth="1"/>
    <col min="2" max="2" width="31.453125" style="223" customWidth="1"/>
    <col min="3" max="3" width="13.7265625" style="223" customWidth="1"/>
    <col min="4" max="16384" width="9.1796875" style="223"/>
  </cols>
  <sheetData>
    <row r="1" spans="1:3" x14ac:dyDescent="0.25">
      <c r="A1" s="223" t="s">
        <v>2263</v>
      </c>
      <c r="B1" s="223" t="s">
        <v>2264</v>
      </c>
      <c r="C1" s="223" t="s">
        <v>2265</v>
      </c>
    </row>
    <row r="2" spans="1:3" x14ac:dyDescent="0.25">
      <c r="A2" s="223" t="s">
        <v>1996</v>
      </c>
      <c r="B2" s="223" t="s">
        <v>1515</v>
      </c>
      <c r="C2" s="223" t="s">
        <v>1560</v>
      </c>
    </row>
    <row r="3" spans="1:3" x14ac:dyDescent="0.25">
      <c r="A3" s="223" t="str">
        <f>IF('B - DADOS TÉCNICOS'!B32="","",'B - DADOS TÉCNICOS'!B32)</f>
        <v/>
      </c>
      <c r="B3" s="223" t="str">
        <f>IF('B - DADOS TÉCNICOS'!A32="","",'B - DADOS TÉCNICOS'!A32)</f>
        <v/>
      </c>
      <c r="C3" s="223" t="str">
        <f>IF('B - DADOS TÉCNICOS'!C32="","",'B - DADOS TÉCNICOS'!C32)</f>
        <v/>
      </c>
    </row>
    <row r="4" spans="1:3" x14ac:dyDescent="0.25">
      <c r="A4" s="223" t="str">
        <f>IF('B - DADOS TÉCNICOS'!B33="","",'B - DADOS TÉCNICOS'!B33)</f>
        <v/>
      </c>
      <c r="B4" s="223" t="str">
        <f>IF('B - DADOS TÉCNICOS'!A33="","",'B - DADOS TÉCNICOS'!A33)</f>
        <v/>
      </c>
      <c r="C4" s="223" t="str">
        <f>IF('B - DADOS TÉCNICOS'!C33="","",'B - DADOS TÉCNICOS'!C33)</f>
        <v/>
      </c>
    </row>
    <row r="5" spans="1:3" x14ac:dyDescent="0.25">
      <c r="A5" s="223" t="str">
        <f>IF('B - DADOS TÉCNICOS'!B34="","",'B - DADOS TÉCNICOS'!B34)</f>
        <v/>
      </c>
      <c r="B5" s="223" t="str">
        <f>IF('B - DADOS TÉCNICOS'!A34="","",'B - DADOS TÉCNICOS'!A34)</f>
        <v/>
      </c>
      <c r="C5" s="223" t="str">
        <f>IF('B - DADOS TÉCNICOS'!C34="","",'B - DADOS TÉCNICOS'!C34)</f>
        <v/>
      </c>
    </row>
    <row r="6" spans="1:3" x14ac:dyDescent="0.25">
      <c r="A6" s="223" t="str">
        <f>IF('B - DADOS TÉCNICOS'!B35="","",'B - DADOS TÉCNICOS'!B35)</f>
        <v/>
      </c>
      <c r="B6" s="223" t="str">
        <f>IF('B - DADOS TÉCNICOS'!A35="","",'B - DADOS TÉCNICOS'!A35)</f>
        <v/>
      </c>
      <c r="C6" s="223" t="str">
        <f>IF('B - DADOS TÉCNICOS'!C35="","",'B - DADOS TÉCNICOS'!C35)</f>
        <v/>
      </c>
    </row>
    <row r="7" spans="1:3" x14ac:dyDescent="0.25">
      <c r="A7" s="223" t="str">
        <f>IF('B - DADOS TÉCNICOS'!B36="","",'B - DADOS TÉCNICOS'!B36)</f>
        <v/>
      </c>
      <c r="B7" s="223" t="str">
        <f>IF('B - DADOS TÉCNICOS'!A36="","",'B - DADOS TÉCNICOS'!A36)</f>
        <v/>
      </c>
      <c r="C7" s="223" t="str">
        <f>IF('B - DADOS TÉCNICOS'!C36="","",'B - DADOS TÉCNICOS'!C36)</f>
        <v/>
      </c>
    </row>
    <row r="8" spans="1:3" x14ac:dyDescent="0.25">
      <c r="A8" s="223" t="str">
        <f>IF('B - DADOS TÉCNICOS'!B37="","",'B - DADOS TÉCNICOS'!B37)</f>
        <v/>
      </c>
      <c r="B8" s="223" t="str">
        <f>IF('B - DADOS TÉCNICOS'!A37="","",'B - DADOS TÉCNICOS'!A37)</f>
        <v/>
      </c>
      <c r="C8" s="223" t="str">
        <f>IF('B - DADOS TÉCNICOS'!C37="","",'B - DADOS TÉCNICOS'!C37)</f>
        <v/>
      </c>
    </row>
    <row r="9" spans="1:3" x14ac:dyDescent="0.25">
      <c r="A9" s="223" t="str">
        <f>IF('B - DADOS TÉCNICOS'!B38="","",'B - DADOS TÉCNICOS'!B38)</f>
        <v/>
      </c>
      <c r="B9" s="223" t="str">
        <f>IF('B - DADOS TÉCNICOS'!A38="","",'B - DADOS TÉCNICOS'!A38)</f>
        <v/>
      </c>
      <c r="C9" s="223" t="str">
        <f>IF('B - DADOS TÉCNICOS'!C38="","",'B - DADOS TÉCNICOS'!C38)</f>
        <v/>
      </c>
    </row>
    <row r="10" spans="1:3" x14ac:dyDescent="0.25">
      <c r="A10" s="223" t="str">
        <f>IF('B - DADOS TÉCNICOS'!B39="","",'B - DADOS TÉCNICOS'!B39)</f>
        <v/>
      </c>
      <c r="B10" s="223" t="str">
        <f>IF('B - DADOS TÉCNICOS'!A39="","",'B - DADOS TÉCNICOS'!A39)</f>
        <v/>
      </c>
      <c r="C10" s="223" t="str">
        <f>IF('B - DADOS TÉCNICOS'!C39="","",'B - DADOS TÉCNICOS'!C39)</f>
        <v/>
      </c>
    </row>
    <row r="11" spans="1:3" x14ac:dyDescent="0.25">
      <c r="A11" s="223" t="str">
        <f>IF('B - DADOS TÉCNICOS'!B40="","",'B - DADOS TÉCNICOS'!B40)</f>
        <v/>
      </c>
      <c r="B11" s="223" t="str">
        <f>IF('B - DADOS TÉCNICOS'!A40="","",'B - DADOS TÉCNICOS'!A40)</f>
        <v/>
      </c>
      <c r="C11" s="223" t="str">
        <f>IF('B - DADOS TÉCNICOS'!C40="","",'B - DADOS TÉCNICOS'!C40)</f>
        <v/>
      </c>
    </row>
    <row r="12" spans="1:3" x14ac:dyDescent="0.25">
      <c r="A12" s="223" t="str">
        <f>IF('B - DADOS TÉCNICOS'!B41="","",'B - DADOS TÉCNICOS'!B41)</f>
        <v/>
      </c>
      <c r="B12" s="223" t="str">
        <f>IF('B - DADOS TÉCNICOS'!A41="","",'B - DADOS TÉCNICOS'!A41)</f>
        <v/>
      </c>
      <c r="C12" s="223" t="str">
        <f>IF('B - DADOS TÉCNICOS'!C41="","",'B - DADOS TÉCNICOS'!C41)</f>
        <v/>
      </c>
    </row>
  </sheetData>
  <sheetProtection algorithmName="SHA-512" hashValue="BdUoHmFwd4f1psaF+L9Z7XtXBI4pem7gAyo2VzYXv+pZ3rBBefbm4mEjB+Bc+PAF1i72dF3kuwdic4CP0SC1Tw==" saltValue="eKRRIlQUaKM6sBvA/XwSPQ==" spinCount="100000" sheet="1" objects="1" scenarios="1" selectLockedCells="1"/>
  <customSheetViews>
    <customSheetView guid="{F5A100CB-B899-442A-8CB0-2AB82028E8A7}" state="hidden">
      <pageMargins left="0.511811024" right="0.511811024" top="0.78740157499999996" bottom="0.78740157499999996" header="0.31496062000000002" footer="0.31496062000000002"/>
    </customSheetView>
  </customSheetViews>
  <pageMargins left="0.511811024" right="0.511811024" top="0.78740157499999996" bottom="0.78740157499999996" header="0.31496062000000002" footer="0.3149606200000000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Plan38"/>
  <dimension ref="A1:D32"/>
  <sheetViews>
    <sheetView workbookViewId="0">
      <selection activeCell="D3" sqref="D3"/>
    </sheetView>
  </sheetViews>
  <sheetFormatPr defaultColWidth="9.1796875" defaultRowHeight="11.5" x14ac:dyDescent="0.25"/>
  <cols>
    <col min="1" max="1" width="10.54296875" style="223" bestFit="1" customWidth="1"/>
    <col min="2" max="2" width="29.1796875" style="223" bestFit="1" customWidth="1"/>
    <col min="3" max="3" width="13.7265625" style="223" bestFit="1" customWidth="1"/>
    <col min="4" max="4" width="22.7265625" style="223" customWidth="1"/>
    <col min="5" max="16384" width="9.1796875" style="223"/>
  </cols>
  <sheetData>
    <row r="1" spans="1:4" x14ac:dyDescent="0.25">
      <c r="A1" s="223" t="s">
        <v>2266</v>
      </c>
      <c r="B1" s="223" t="s">
        <v>2267</v>
      </c>
      <c r="C1" s="223" t="s">
        <v>2268</v>
      </c>
      <c r="D1" s="223" t="s">
        <v>2269</v>
      </c>
    </row>
    <row r="2" spans="1:4" x14ac:dyDescent="0.25">
      <c r="A2" s="223" t="s">
        <v>26</v>
      </c>
      <c r="B2" s="223" t="s">
        <v>1494</v>
      </c>
      <c r="C2" s="223" t="s">
        <v>1520</v>
      </c>
      <c r="D2" s="223" t="s">
        <v>1538</v>
      </c>
    </row>
    <row r="3" spans="1:4" x14ac:dyDescent="0.25">
      <c r="A3" s="223" t="str">
        <f>IF('C - DADOS ATIVIDADES'!A5="","",'C - DADOS ATIVIDADES'!A5)</f>
        <v/>
      </c>
      <c r="B3" s="223" t="str">
        <f>IF('C - DADOS ATIVIDADES'!B5="","",'C - DADOS ATIVIDADES'!B5)</f>
        <v/>
      </c>
      <c r="C3" s="223" t="str">
        <f>IF('C - DADOS ATIVIDADES'!C5="","",'C - DADOS ATIVIDADES'!C5)</f>
        <v/>
      </c>
      <c r="D3" s="223" t="str">
        <f>IF('C - DADOS ATIVIDADES'!D5="","",'C - DADOS ATIVIDADES'!D5)</f>
        <v/>
      </c>
    </row>
    <row r="4" spans="1:4" x14ac:dyDescent="0.25">
      <c r="A4" s="223" t="str">
        <f>IF('C - DADOS ATIVIDADES'!A6="","",'C - DADOS ATIVIDADES'!A6)</f>
        <v/>
      </c>
      <c r="B4" s="223" t="str">
        <f>IF('C - DADOS ATIVIDADES'!B6="","",'C - DADOS ATIVIDADES'!B6)</f>
        <v/>
      </c>
      <c r="C4" s="223" t="str">
        <f>IF('C - DADOS ATIVIDADES'!C6="","",'C - DADOS ATIVIDADES'!C6)</f>
        <v/>
      </c>
      <c r="D4" s="223" t="str">
        <f>IF('C - DADOS ATIVIDADES'!D6="","",'C - DADOS ATIVIDADES'!D6)</f>
        <v/>
      </c>
    </row>
    <row r="5" spans="1:4" x14ac:dyDescent="0.25">
      <c r="A5" s="223" t="str">
        <f>IF('C - DADOS ATIVIDADES'!A7="","",'C - DADOS ATIVIDADES'!A7)</f>
        <v/>
      </c>
      <c r="B5" s="223" t="str">
        <f>IF('C - DADOS ATIVIDADES'!B7="","",'C - DADOS ATIVIDADES'!B7)</f>
        <v/>
      </c>
      <c r="C5" s="223" t="str">
        <f>IF('C - DADOS ATIVIDADES'!C7="","",'C - DADOS ATIVIDADES'!C7)</f>
        <v/>
      </c>
      <c r="D5" s="223" t="str">
        <f>IF('C - DADOS ATIVIDADES'!D7="","",'C - DADOS ATIVIDADES'!D7)</f>
        <v/>
      </c>
    </row>
    <row r="6" spans="1:4" x14ac:dyDescent="0.25">
      <c r="A6" s="223" t="str">
        <f>IF('C - DADOS ATIVIDADES'!A8="","",'C - DADOS ATIVIDADES'!A8)</f>
        <v/>
      </c>
      <c r="B6" s="223" t="str">
        <f>IF('C - DADOS ATIVIDADES'!B8="","",'C - DADOS ATIVIDADES'!B8)</f>
        <v/>
      </c>
      <c r="C6" s="223" t="str">
        <f>IF('C - DADOS ATIVIDADES'!C8="","",'C - DADOS ATIVIDADES'!C8)</f>
        <v/>
      </c>
      <c r="D6" s="223" t="str">
        <f>IF('C - DADOS ATIVIDADES'!D8="","",'C - DADOS ATIVIDADES'!D8)</f>
        <v/>
      </c>
    </row>
    <row r="7" spans="1:4" x14ac:dyDescent="0.25">
      <c r="A7" s="223" t="str">
        <f>IF('C - DADOS ATIVIDADES'!A9="","",'C - DADOS ATIVIDADES'!A9)</f>
        <v/>
      </c>
      <c r="B7" s="223" t="str">
        <f>IF('C - DADOS ATIVIDADES'!B9="","",'C - DADOS ATIVIDADES'!B9)</f>
        <v/>
      </c>
      <c r="C7" s="223" t="str">
        <f>IF('C - DADOS ATIVIDADES'!C9="","",'C - DADOS ATIVIDADES'!C9)</f>
        <v/>
      </c>
      <c r="D7" s="223" t="str">
        <f>IF('C - DADOS ATIVIDADES'!D9="","",'C - DADOS ATIVIDADES'!D9)</f>
        <v/>
      </c>
    </row>
    <row r="8" spans="1:4" x14ac:dyDescent="0.25">
      <c r="A8" s="223" t="str">
        <f>IF('C - DADOS ATIVIDADES'!A10="","",'C - DADOS ATIVIDADES'!A10)</f>
        <v/>
      </c>
      <c r="B8" s="223" t="str">
        <f>IF('C - DADOS ATIVIDADES'!B10="","",'C - DADOS ATIVIDADES'!B10)</f>
        <v/>
      </c>
      <c r="C8" s="223" t="str">
        <f>IF('C - DADOS ATIVIDADES'!C10="","",'C - DADOS ATIVIDADES'!C10)</f>
        <v/>
      </c>
      <c r="D8" s="223" t="str">
        <f>IF('C - DADOS ATIVIDADES'!D10="","",'C - DADOS ATIVIDADES'!D10)</f>
        <v/>
      </c>
    </row>
    <row r="9" spans="1:4" x14ac:dyDescent="0.25">
      <c r="A9" s="223" t="str">
        <f>IF('C - DADOS ATIVIDADES'!A11="","",'C - DADOS ATIVIDADES'!A11)</f>
        <v/>
      </c>
      <c r="B9" s="223" t="str">
        <f>IF('C - DADOS ATIVIDADES'!B11="","",'C - DADOS ATIVIDADES'!B11)</f>
        <v/>
      </c>
      <c r="C9" s="223" t="str">
        <f>IF('C - DADOS ATIVIDADES'!C11="","",'C - DADOS ATIVIDADES'!C11)</f>
        <v/>
      </c>
      <c r="D9" s="223" t="str">
        <f>IF('C - DADOS ATIVIDADES'!D11="","",'C - DADOS ATIVIDADES'!D11)</f>
        <v/>
      </c>
    </row>
    <row r="10" spans="1:4" x14ac:dyDescent="0.25">
      <c r="A10" s="223" t="str">
        <f>IF('C - DADOS ATIVIDADES'!A12="","",'C - DADOS ATIVIDADES'!A12)</f>
        <v/>
      </c>
      <c r="B10" s="223" t="str">
        <f>IF('C - DADOS ATIVIDADES'!B12="","",'C - DADOS ATIVIDADES'!B12)</f>
        <v/>
      </c>
      <c r="C10" s="223" t="str">
        <f>IF('C - DADOS ATIVIDADES'!C12="","",'C - DADOS ATIVIDADES'!C12)</f>
        <v/>
      </c>
      <c r="D10" s="223" t="str">
        <f>IF('C - DADOS ATIVIDADES'!D12="","",'C - DADOS ATIVIDADES'!D12)</f>
        <v/>
      </c>
    </row>
    <row r="11" spans="1:4" x14ac:dyDescent="0.25">
      <c r="A11" s="223" t="str">
        <f>IF('C - DADOS ATIVIDADES'!A13="","",'C - DADOS ATIVIDADES'!A13)</f>
        <v/>
      </c>
      <c r="B11" s="223" t="str">
        <f>IF('C - DADOS ATIVIDADES'!B13="","",'C - DADOS ATIVIDADES'!B13)</f>
        <v/>
      </c>
      <c r="C11" s="223" t="str">
        <f>IF('C - DADOS ATIVIDADES'!C13="","",'C - DADOS ATIVIDADES'!C13)</f>
        <v/>
      </c>
      <c r="D11" s="223" t="str">
        <f>IF('C - DADOS ATIVIDADES'!D13="","",'C - DADOS ATIVIDADES'!D13)</f>
        <v/>
      </c>
    </row>
    <row r="12" spans="1:4" x14ac:dyDescent="0.25">
      <c r="A12" s="223" t="str">
        <f>IF('C - DADOS ATIVIDADES'!A14="","",'C - DADOS ATIVIDADES'!A14)</f>
        <v/>
      </c>
      <c r="B12" s="223" t="str">
        <f>IF('C - DADOS ATIVIDADES'!B14="","",'C - DADOS ATIVIDADES'!B14)</f>
        <v/>
      </c>
      <c r="C12" s="223" t="str">
        <f>IF('C - DADOS ATIVIDADES'!C14="","",'C - DADOS ATIVIDADES'!C14)</f>
        <v/>
      </c>
      <c r="D12" s="223" t="str">
        <f>IF('C - DADOS ATIVIDADES'!D14="","",'C - DADOS ATIVIDADES'!D14)</f>
        <v/>
      </c>
    </row>
    <row r="13" spans="1:4" x14ac:dyDescent="0.25">
      <c r="A13" s="223" t="str">
        <f>IF('C - DADOS ATIVIDADES'!A15="","",'C - DADOS ATIVIDADES'!A15)</f>
        <v/>
      </c>
      <c r="B13" s="223" t="str">
        <f>IF('C - DADOS ATIVIDADES'!B15="","",'C - DADOS ATIVIDADES'!B15)</f>
        <v/>
      </c>
      <c r="C13" s="223" t="str">
        <f>IF('C - DADOS ATIVIDADES'!C15="","",'C - DADOS ATIVIDADES'!C15)</f>
        <v/>
      </c>
      <c r="D13" s="223" t="str">
        <f>IF('C - DADOS ATIVIDADES'!D15="","",'C - DADOS ATIVIDADES'!D15)</f>
        <v/>
      </c>
    </row>
    <row r="14" spans="1:4" x14ac:dyDescent="0.25">
      <c r="A14" s="223" t="str">
        <f>IF('C - DADOS ATIVIDADES'!A16="","",'C - DADOS ATIVIDADES'!A16)</f>
        <v/>
      </c>
      <c r="B14" s="223" t="str">
        <f>IF('C - DADOS ATIVIDADES'!B16="","",'C - DADOS ATIVIDADES'!B16)</f>
        <v/>
      </c>
      <c r="C14" s="223" t="str">
        <f>IF('C - DADOS ATIVIDADES'!C16="","",'C - DADOS ATIVIDADES'!C16)</f>
        <v/>
      </c>
      <c r="D14" s="223" t="str">
        <f>IF('C - DADOS ATIVIDADES'!D16="","",'C - DADOS ATIVIDADES'!D16)</f>
        <v/>
      </c>
    </row>
    <row r="15" spans="1:4" x14ac:dyDescent="0.25">
      <c r="A15" s="223" t="str">
        <f>IF('C - DADOS ATIVIDADES'!A17="","",'C - DADOS ATIVIDADES'!A17)</f>
        <v/>
      </c>
      <c r="B15" s="223" t="str">
        <f>IF('C - DADOS ATIVIDADES'!B17="","",'C - DADOS ATIVIDADES'!B17)</f>
        <v/>
      </c>
      <c r="C15" s="223" t="str">
        <f>IF('C - DADOS ATIVIDADES'!C17="","",'C - DADOS ATIVIDADES'!C17)</f>
        <v/>
      </c>
      <c r="D15" s="223" t="str">
        <f>IF('C - DADOS ATIVIDADES'!D17="","",'C - DADOS ATIVIDADES'!D17)</f>
        <v/>
      </c>
    </row>
    <row r="16" spans="1:4" x14ac:dyDescent="0.25">
      <c r="A16" s="223" t="str">
        <f>IF('C - DADOS ATIVIDADES'!A18="","",'C - DADOS ATIVIDADES'!A18)</f>
        <v/>
      </c>
      <c r="B16" s="223" t="str">
        <f>IF('C - DADOS ATIVIDADES'!B18="","",'C - DADOS ATIVIDADES'!B18)</f>
        <v/>
      </c>
      <c r="C16" s="223" t="str">
        <f>IF('C - DADOS ATIVIDADES'!C18="","",'C - DADOS ATIVIDADES'!C18)</f>
        <v/>
      </c>
      <c r="D16" s="223" t="str">
        <f>IF('C - DADOS ATIVIDADES'!D18="","",'C - DADOS ATIVIDADES'!D18)</f>
        <v/>
      </c>
    </row>
    <row r="17" spans="1:4" x14ac:dyDescent="0.25">
      <c r="A17" s="223" t="str">
        <f>IF('C - DADOS ATIVIDADES'!A19="","",'C - DADOS ATIVIDADES'!A19)</f>
        <v/>
      </c>
      <c r="B17" s="223" t="str">
        <f>IF('C - DADOS ATIVIDADES'!B19="","",'C - DADOS ATIVIDADES'!B19)</f>
        <v/>
      </c>
      <c r="C17" s="223" t="str">
        <f>IF('C - DADOS ATIVIDADES'!C19="","",'C - DADOS ATIVIDADES'!C19)</f>
        <v/>
      </c>
      <c r="D17" s="223" t="str">
        <f>IF('C - DADOS ATIVIDADES'!D19="","",'C - DADOS ATIVIDADES'!D19)</f>
        <v/>
      </c>
    </row>
    <row r="18" spans="1:4" x14ac:dyDescent="0.25">
      <c r="A18" s="223" t="str">
        <f>IF('C - DADOS ATIVIDADES'!A20="","",'C - DADOS ATIVIDADES'!A20)</f>
        <v/>
      </c>
      <c r="B18" s="223" t="str">
        <f>IF('C - DADOS ATIVIDADES'!B20="","",'C - DADOS ATIVIDADES'!B20)</f>
        <v/>
      </c>
      <c r="C18" s="223" t="str">
        <f>IF('C - DADOS ATIVIDADES'!C20="","",'C - DADOS ATIVIDADES'!C20)</f>
        <v/>
      </c>
      <c r="D18" s="223" t="str">
        <f>IF('C - DADOS ATIVIDADES'!D20="","",'C - DADOS ATIVIDADES'!D20)</f>
        <v/>
      </c>
    </row>
    <row r="19" spans="1:4" x14ac:dyDescent="0.25">
      <c r="A19" s="223" t="str">
        <f>IF('C - DADOS ATIVIDADES'!A21="","",'C - DADOS ATIVIDADES'!A21)</f>
        <v/>
      </c>
      <c r="B19" s="223" t="str">
        <f>IF('C - DADOS ATIVIDADES'!B21="","",'C - DADOS ATIVIDADES'!B21)</f>
        <v/>
      </c>
      <c r="C19" s="223" t="str">
        <f>IF('C - DADOS ATIVIDADES'!C21="","",'C - DADOS ATIVIDADES'!C21)</f>
        <v/>
      </c>
      <c r="D19" s="223" t="str">
        <f>IF('C - DADOS ATIVIDADES'!D21="","",'C - DADOS ATIVIDADES'!D21)</f>
        <v/>
      </c>
    </row>
    <row r="20" spans="1:4" x14ac:dyDescent="0.25">
      <c r="A20" s="223" t="str">
        <f>IF('C - DADOS ATIVIDADES'!A22="","",'C - DADOS ATIVIDADES'!A22)</f>
        <v/>
      </c>
      <c r="B20" s="223" t="str">
        <f>IF('C - DADOS ATIVIDADES'!B22="","",'C - DADOS ATIVIDADES'!B22)</f>
        <v/>
      </c>
      <c r="C20" s="223" t="str">
        <f>IF('C - DADOS ATIVIDADES'!C22="","",'C - DADOS ATIVIDADES'!C22)</f>
        <v/>
      </c>
      <c r="D20" s="223" t="str">
        <f>IF('C - DADOS ATIVIDADES'!D22="","",'C - DADOS ATIVIDADES'!D22)</f>
        <v/>
      </c>
    </row>
    <row r="21" spans="1:4" x14ac:dyDescent="0.25">
      <c r="A21" s="223" t="str">
        <f>IF('C - DADOS ATIVIDADES'!A23="","",'C - DADOS ATIVIDADES'!A23)</f>
        <v/>
      </c>
      <c r="B21" s="223" t="str">
        <f>IF('C - DADOS ATIVIDADES'!B23="","",'C - DADOS ATIVIDADES'!B23)</f>
        <v/>
      </c>
      <c r="C21" s="223" t="str">
        <f>IF('C - DADOS ATIVIDADES'!C23="","",'C - DADOS ATIVIDADES'!C23)</f>
        <v/>
      </c>
      <c r="D21" s="223" t="str">
        <f>IF('C - DADOS ATIVIDADES'!D23="","",'C - DADOS ATIVIDADES'!D23)</f>
        <v/>
      </c>
    </row>
    <row r="22" spans="1:4" x14ac:dyDescent="0.25">
      <c r="A22" s="223" t="str">
        <f>IF('C - DADOS ATIVIDADES'!A24="","",'C - DADOS ATIVIDADES'!A24)</f>
        <v/>
      </c>
      <c r="B22" s="223" t="str">
        <f>IF('C - DADOS ATIVIDADES'!B24="","",'C - DADOS ATIVIDADES'!B24)</f>
        <v/>
      </c>
      <c r="C22" s="223" t="str">
        <f>IF('C - DADOS ATIVIDADES'!C24="","",'C - DADOS ATIVIDADES'!C24)</f>
        <v/>
      </c>
      <c r="D22" s="223" t="str">
        <f>IF('C - DADOS ATIVIDADES'!D24="","",'C - DADOS ATIVIDADES'!D24)</f>
        <v/>
      </c>
    </row>
    <row r="23" spans="1:4" x14ac:dyDescent="0.25">
      <c r="A23" s="223" t="str">
        <f>IF('C - DADOS ATIVIDADES'!A25="","",'C - DADOS ATIVIDADES'!A25)</f>
        <v/>
      </c>
      <c r="B23" s="223" t="str">
        <f>IF('C - DADOS ATIVIDADES'!B25="","",'C - DADOS ATIVIDADES'!B25)</f>
        <v/>
      </c>
      <c r="C23" s="223" t="str">
        <f>IF('C - DADOS ATIVIDADES'!C25="","",'C - DADOS ATIVIDADES'!C25)</f>
        <v/>
      </c>
      <c r="D23" s="223" t="str">
        <f>IF('C - DADOS ATIVIDADES'!D25="","",'C - DADOS ATIVIDADES'!D25)</f>
        <v/>
      </c>
    </row>
    <row r="24" spans="1:4" x14ac:dyDescent="0.25">
      <c r="A24" s="223" t="str">
        <f>IF('C - DADOS ATIVIDADES'!A26="","",'C - DADOS ATIVIDADES'!A26)</f>
        <v/>
      </c>
      <c r="B24" s="223" t="str">
        <f>IF('C - DADOS ATIVIDADES'!B26="","",'C - DADOS ATIVIDADES'!B26)</f>
        <v/>
      </c>
      <c r="C24" s="223" t="str">
        <f>IF('C - DADOS ATIVIDADES'!C26="","",'C - DADOS ATIVIDADES'!C26)</f>
        <v/>
      </c>
      <c r="D24" s="223" t="str">
        <f>IF('C - DADOS ATIVIDADES'!D26="","",'C - DADOS ATIVIDADES'!D26)</f>
        <v/>
      </c>
    </row>
    <row r="25" spans="1:4" x14ac:dyDescent="0.25">
      <c r="A25" s="223" t="str">
        <f>IF('C - DADOS ATIVIDADES'!A27="","",'C - DADOS ATIVIDADES'!A27)</f>
        <v/>
      </c>
      <c r="B25" s="223" t="str">
        <f>IF('C - DADOS ATIVIDADES'!B27="","",'C - DADOS ATIVIDADES'!B27)</f>
        <v/>
      </c>
      <c r="C25" s="223" t="str">
        <f>IF('C - DADOS ATIVIDADES'!C27="","",'C - DADOS ATIVIDADES'!C27)</f>
        <v/>
      </c>
      <c r="D25" s="223" t="str">
        <f>IF('C - DADOS ATIVIDADES'!D27="","",'C - DADOS ATIVIDADES'!D27)</f>
        <v/>
      </c>
    </row>
    <row r="26" spans="1:4" x14ac:dyDescent="0.25">
      <c r="A26" s="223" t="str">
        <f>IF('C - DADOS ATIVIDADES'!A28="","",'C - DADOS ATIVIDADES'!A28)</f>
        <v/>
      </c>
      <c r="B26" s="223" t="str">
        <f>IF('C - DADOS ATIVIDADES'!B28="","",'C - DADOS ATIVIDADES'!B28)</f>
        <v/>
      </c>
      <c r="C26" s="223" t="str">
        <f>IF('C - DADOS ATIVIDADES'!C28="","",'C - DADOS ATIVIDADES'!C28)</f>
        <v/>
      </c>
      <c r="D26" s="223" t="str">
        <f>IF('C - DADOS ATIVIDADES'!D28="","",'C - DADOS ATIVIDADES'!D28)</f>
        <v/>
      </c>
    </row>
    <row r="27" spans="1:4" x14ac:dyDescent="0.25">
      <c r="A27" s="223" t="str">
        <f>IF('C - DADOS ATIVIDADES'!A29="","",'C - DADOS ATIVIDADES'!A29)</f>
        <v/>
      </c>
      <c r="B27" s="223" t="str">
        <f>IF('C - DADOS ATIVIDADES'!B29="","",'C - DADOS ATIVIDADES'!B29)</f>
        <v/>
      </c>
      <c r="C27" s="223" t="str">
        <f>IF('C - DADOS ATIVIDADES'!C29="","",'C - DADOS ATIVIDADES'!C29)</f>
        <v/>
      </c>
      <c r="D27" s="223" t="str">
        <f>IF('C - DADOS ATIVIDADES'!D29="","",'C - DADOS ATIVIDADES'!D29)</f>
        <v/>
      </c>
    </row>
    <row r="28" spans="1:4" x14ac:dyDescent="0.25">
      <c r="A28" s="223" t="str">
        <f>IF('C - DADOS ATIVIDADES'!A30="","",'C - DADOS ATIVIDADES'!A30)</f>
        <v/>
      </c>
      <c r="B28" s="223" t="str">
        <f>IF('C - DADOS ATIVIDADES'!B30="","",'C - DADOS ATIVIDADES'!B30)</f>
        <v/>
      </c>
      <c r="C28" s="223" t="str">
        <f>IF('C - DADOS ATIVIDADES'!C30="","",'C - DADOS ATIVIDADES'!C30)</f>
        <v/>
      </c>
      <c r="D28" s="223" t="str">
        <f>IF('C - DADOS ATIVIDADES'!D30="","",'C - DADOS ATIVIDADES'!D30)</f>
        <v/>
      </c>
    </row>
    <row r="29" spans="1:4" x14ac:dyDescent="0.25">
      <c r="A29" s="223" t="str">
        <f>IF('C - DADOS ATIVIDADES'!A31="","",'C - DADOS ATIVIDADES'!A31)</f>
        <v/>
      </c>
      <c r="B29" s="223" t="str">
        <f>IF('C - DADOS ATIVIDADES'!B31="","",'C - DADOS ATIVIDADES'!B31)</f>
        <v/>
      </c>
      <c r="C29" s="223" t="str">
        <f>IF('C - DADOS ATIVIDADES'!C31="","",'C - DADOS ATIVIDADES'!C31)</f>
        <v/>
      </c>
      <c r="D29" s="223" t="str">
        <f>IF('C - DADOS ATIVIDADES'!D31="","",'C - DADOS ATIVIDADES'!D31)</f>
        <v/>
      </c>
    </row>
    <row r="30" spans="1:4" x14ac:dyDescent="0.25">
      <c r="A30" s="223" t="str">
        <f>IF('C - DADOS ATIVIDADES'!A32="","",'C - DADOS ATIVIDADES'!A32)</f>
        <v/>
      </c>
      <c r="B30" s="223" t="str">
        <f>IF('C - DADOS ATIVIDADES'!B32="","",'C - DADOS ATIVIDADES'!B32)</f>
        <v/>
      </c>
      <c r="C30" s="223" t="str">
        <f>IF('C - DADOS ATIVIDADES'!C32="","",'C - DADOS ATIVIDADES'!C32)</f>
        <v/>
      </c>
      <c r="D30" s="223" t="str">
        <f>IF('C - DADOS ATIVIDADES'!D32="","",'C - DADOS ATIVIDADES'!D32)</f>
        <v/>
      </c>
    </row>
    <row r="31" spans="1:4" x14ac:dyDescent="0.25">
      <c r="A31" s="223" t="str">
        <f>IF('C - DADOS ATIVIDADES'!A33="","",'C - DADOS ATIVIDADES'!A33)</f>
        <v/>
      </c>
      <c r="B31" s="223" t="str">
        <f>IF('C - DADOS ATIVIDADES'!B33="","",'C - DADOS ATIVIDADES'!B33)</f>
        <v/>
      </c>
      <c r="C31" s="223" t="str">
        <f>IF('C - DADOS ATIVIDADES'!C33="","",'C - DADOS ATIVIDADES'!C33)</f>
        <v/>
      </c>
      <c r="D31" s="223" t="str">
        <f>IF('C - DADOS ATIVIDADES'!D33="","",'C - DADOS ATIVIDADES'!D33)</f>
        <v/>
      </c>
    </row>
    <row r="32" spans="1:4" x14ac:dyDescent="0.25">
      <c r="A32" s="223" t="str">
        <f>IF('C - DADOS ATIVIDADES'!A34="","",'C - DADOS ATIVIDADES'!A34)</f>
        <v/>
      </c>
      <c r="B32" s="223" t="str">
        <f>IF('C - DADOS ATIVIDADES'!B34="","",'C - DADOS ATIVIDADES'!B34)</f>
        <v/>
      </c>
      <c r="C32" s="223" t="str">
        <f>IF('C - DADOS ATIVIDADES'!C34="","",'C - DADOS ATIVIDADES'!C34)</f>
        <v/>
      </c>
      <c r="D32" s="223" t="str">
        <f>IF('C - DADOS ATIVIDADES'!D34="","",'C - DADOS ATIVIDADES'!D34)</f>
        <v/>
      </c>
    </row>
  </sheetData>
  <sheetProtection algorithmName="SHA-512" hashValue="ShrjvbC++PXsaQVasleAJIXSODeOGoetH+/kPRKS/gX00H5QXYoalTaFVSGOcLDywOZY6tac5a6ccFy58QrM+A==" saltValue="Y9YxrZCs5zQQvGxMiqUOyA==" spinCount="100000" sheet="1" objects="1" scenarios="1" selectLockedCells="1"/>
  <customSheetViews>
    <customSheetView guid="{F5A100CB-B899-442A-8CB0-2AB82028E8A7}" state="hidden">
      <selection activeCell="G38" sqref="G38"/>
      <pageMargins left="0.511811024" right="0.511811024" top="0.78740157499999996" bottom="0.78740157499999996" header="0.31496062000000002" footer="0.31496062000000002"/>
    </customSheetView>
  </customSheetViews>
  <pageMargins left="0.511811024" right="0.511811024" top="0.78740157499999996" bottom="0.78740157499999996" header="0.31496062000000002" footer="0.3149606200000000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Plan39"/>
  <dimension ref="A1:AH102"/>
  <sheetViews>
    <sheetView workbookViewId="0">
      <selection activeCell="D3" sqref="D3"/>
    </sheetView>
  </sheetViews>
  <sheetFormatPr defaultColWidth="9.1796875" defaultRowHeight="11.5" x14ac:dyDescent="0.25"/>
  <cols>
    <col min="1" max="1" width="14" style="223" bestFit="1" customWidth="1"/>
    <col min="2" max="2" width="18" style="223" bestFit="1" customWidth="1"/>
    <col min="3" max="3" width="10.453125" style="223" bestFit="1" customWidth="1"/>
    <col min="4" max="4" width="16.453125" style="223" bestFit="1" customWidth="1"/>
    <col min="5" max="7" width="6.1796875" style="223" customWidth="1"/>
    <col min="8" max="13" width="6.26953125" style="223" bestFit="1" customWidth="1"/>
    <col min="14" max="34" width="7.26953125" style="223" bestFit="1" customWidth="1"/>
    <col min="35" max="16384" width="9.1796875" style="223"/>
  </cols>
  <sheetData>
    <row r="1" spans="1:34" x14ac:dyDescent="0.25">
      <c r="A1" s="223" t="s">
        <v>2270</v>
      </c>
      <c r="B1" s="223" t="s">
        <v>2271</v>
      </c>
      <c r="C1" s="223" t="s">
        <v>2272</v>
      </c>
      <c r="D1" s="223" t="s">
        <v>2273</v>
      </c>
      <c r="E1" s="223" t="s">
        <v>2274</v>
      </c>
      <c r="F1" s="223" t="s">
        <v>2275</v>
      </c>
      <c r="G1" s="223" t="s">
        <v>2276</v>
      </c>
      <c r="H1" s="223" t="s">
        <v>2277</v>
      </c>
      <c r="I1" s="223" t="s">
        <v>2278</v>
      </c>
      <c r="J1" s="223" t="s">
        <v>2279</v>
      </c>
      <c r="K1" s="223" t="s">
        <v>2280</v>
      </c>
      <c r="L1" s="223" t="s">
        <v>2281</v>
      </c>
      <c r="M1" s="223" t="s">
        <v>2282</v>
      </c>
      <c r="N1" s="223" t="s">
        <v>2283</v>
      </c>
      <c r="O1" s="223" t="s">
        <v>2284</v>
      </c>
      <c r="P1" s="223" t="s">
        <v>2285</v>
      </c>
      <c r="Q1" s="223" t="s">
        <v>2286</v>
      </c>
      <c r="R1" s="223" t="s">
        <v>2287</v>
      </c>
      <c r="S1" s="223" t="s">
        <v>2288</v>
      </c>
      <c r="T1" s="223" t="s">
        <v>2289</v>
      </c>
      <c r="U1" s="223" t="s">
        <v>2290</v>
      </c>
      <c r="V1" s="223" t="s">
        <v>2291</v>
      </c>
      <c r="W1" s="223" t="s">
        <v>2292</v>
      </c>
      <c r="X1" s="223" t="s">
        <v>2293</v>
      </c>
      <c r="Y1" s="223" t="s">
        <v>2294</v>
      </c>
      <c r="Z1" s="223" t="s">
        <v>2295</v>
      </c>
      <c r="AA1" s="223" t="s">
        <v>2296</v>
      </c>
      <c r="AB1" s="223" t="s">
        <v>2297</v>
      </c>
      <c r="AC1" s="223" t="s">
        <v>2298</v>
      </c>
      <c r="AD1" s="223" t="s">
        <v>2299</v>
      </c>
      <c r="AE1" s="223" t="s">
        <v>2300</v>
      </c>
      <c r="AF1" s="223" t="s">
        <v>2301</v>
      </c>
      <c r="AG1" s="223" t="s">
        <v>2302</v>
      </c>
      <c r="AH1" s="223" t="s">
        <v>2303</v>
      </c>
    </row>
    <row r="2" spans="1:34" x14ac:dyDescent="0.25">
      <c r="A2" s="223" t="s">
        <v>1521</v>
      </c>
      <c r="B2" s="223" t="s">
        <v>1522</v>
      </c>
      <c r="C2" s="223" t="s">
        <v>1523</v>
      </c>
      <c r="D2" s="223" t="s">
        <v>1524</v>
      </c>
      <c r="E2" s="242" t="s">
        <v>410</v>
      </c>
      <c r="F2" s="242" t="s">
        <v>411</v>
      </c>
      <c r="G2" s="242" t="s">
        <v>412</v>
      </c>
      <c r="H2" s="242" t="s">
        <v>413</v>
      </c>
      <c r="I2" s="242" t="s">
        <v>414</v>
      </c>
      <c r="J2" s="242" t="s">
        <v>415</v>
      </c>
      <c r="K2" s="242" t="s">
        <v>416</v>
      </c>
      <c r="L2" s="242" t="s">
        <v>417</v>
      </c>
      <c r="M2" s="242" t="s">
        <v>418</v>
      </c>
      <c r="N2" s="242" t="s">
        <v>419</v>
      </c>
      <c r="O2" s="242" t="s">
        <v>420</v>
      </c>
      <c r="P2" s="242" t="s">
        <v>421</v>
      </c>
      <c r="Q2" s="242" t="s">
        <v>422</v>
      </c>
      <c r="R2" s="242" t="s">
        <v>423</v>
      </c>
      <c r="S2" s="242" t="s">
        <v>424</v>
      </c>
      <c r="T2" s="242" t="s">
        <v>425</v>
      </c>
      <c r="U2" s="242" t="s">
        <v>426</v>
      </c>
      <c r="V2" s="242" t="s">
        <v>427</v>
      </c>
      <c r="W2" s="242" t="s">
        <v>428</v>
      </c>
      <c r="X2" s="242" t="s">
        <v>429</v>
      </c>
      <c r="Y2" s="242" t="s">
        <v>430</v>
      </c>
      <c r="Z2" s="242" t="s">
        <v>431</v>
      </c>
      <c r="AA2" s="242" t="s">
        <v>432</v>
      </c>
      <c r="AB2" s="242" t="s">
        <v>433</v>
      </c>
      <c r="AC2" s="242" t="s">
        <v>434</v>
      </c>
      <c r="AD2" s="242" t="s">
        <v>435</v>
      </c>
      <c r="AE2" s="242" t="s">
        <v>436</v>
      </c>
      <c r="AF2" s="242" t="s">
        <v>437</v>
      </c>
      <c r="AG2" s="242" t="s">
        <v>438</v>
      </c>
      <c r="AH2" s="242" t="s">
        <v>439</v>
      </c>
    </row>
    <row r="3" spans="1:34" x14ac:dyDescent="0.25">
      <c r="A3" s="223" t="str">
        <f>IF('D - DADOS EQUIPE'!A5="","",'D - DADOS EQUIPE'!A5)</f>
        <v/>
      </c>
      <c r="B3" s="223" t="str">
        <f>IF('D - DADOS EQUIPE'!B5="","",'D - DADOS EQUIPE'!B5)</f>
        <v/>
      </c>
      <c r="C3" s="223" t="str">
        <f>IF('D - DADOS EQUIPE'!C5="","",'D - DADOS EQUIPE'!C5)</f>
        <v/>
      </c>
      <c r="D3" s="223" t="str">
        <f>IF('D - DADOS EQUIPE'!D5="","",'D - DADOS EQUIPE'!D5)</f>
        <v/>
      </c>
      <c r="E3" s="223" t="str">
        <f>IF($A3="","",IF('D - DADOS EQUIPE'!AY5="X","S",IF('D - DADOS EQUIPE'!AY5=0,"N","")))</f>
        <v/>
      </c>
      <c r="F3" s="223" t="str">
        <f>IF($A3="","",IF('D - DADOS EQUIPE'!AZ5="X","S",IF('D - DADOS EQUIPE'!AZ5=0,"N","")))</f>
        <v/>
      </c>
      <c r="G3" s="223" t="str">
        <f>IF($A3="","",IF('D - DADOS EQUIPE'!BA5="X","S",IF('D - DADOS EQUIPE'!BA5=0,"N","")))</f>
        <v/>
      </c>
      <c r="H3" s="223" t="str">
        <f>IF($A3="","",IF('D - DADOS EQUIPE'!BB5="X","S",IF('D - DADOS EQUIPE'!BB5=0,"N","")))</f>
        <v/>
      </c>
      <c r="I3" s="223" t="str">
        <f>IF($A3="","",IF('D - DADOS EQUIPE'!BC5="X","S",IF('D - DADOS EQUIPE'!BC5=0,"N","")))</f>
        <v/>
      </c>
      <c r="J3" s="223" t="str">
        <f>IF($A3="","",IF('D - DADOS EQUIPE'!BD5="X","S",IF('D - DADOS EQUIPE'!BD5=0,"N","")))</f>
        <v/>
      </c>
      <c r="K3" s="223" t="str">
        <f>IF($A3="","",IF('D - DADOS EQUIPE'!BE5="X","S",IF('D - DADOS EQUIPE'!BE5=0,"N","")))</f>
        <v/>
      </c>
      <c r="L3" s="223" t="str">
        <f>IF($A3="","",IF('D - DADOS EQUIPE'!BF5="X","S",IF('D - DADOS EQUIPE'!BF5=0,"N","")))</f>
        <v/>
      </c>
      <c r="M3" s="223" t="str">
        <f>IF($A3="","",IF('D - DADOS EQUIPE'!BG5="X","S",IF('D - DADOS EQUIPE'!BG5=0,"N","")))</f>
        <v/>
      </c>
      <c r="N3" s="223" t="str">
        <f>IF($A3="","",IF('D - DADOS EQUIPE'!BH5="X","S",IF('D - DADOS EQUIPE'!BH5=0,"N","")))</f>
        <v/>
      </c>
      <c r="O3" s="223" t="str">
        <f>IF($A3="","",IF('D - DADOS EQUIPE'!BI5="X","S",IF('D - DADOS EQUIPE'!BI5=0,"N","")))</f>
        <v/>
      </c>
      <c r="P3" s="223" t="str">
        <f>IF($A3="","",IF('D - DADOS EQUIPE'!BJ5="X","S",IF('D - DADOS EQUIPE'!BJ5=0,"N","")))</f>
        <v/>
      </c>
      <c r="Q3" s="223" t="str">
        <f>IF($A3="","",IF('D - DADOS EQUIPE'!BK5="X","S",IF('D - DADOS EQUIPE'!BK5=0,"N","")))</f>
        <v/>
      </c>
      <c r="R3" s="223" t="str">
        <f>IF($A3="","",IF('D - DADOS EQUIPE'!BL5="X","S",IF('D - DADOS EQUIPE'!BL5=0,"N","")))</f>
        <v/>
      </c>
      <c r="S3" s="223" t="str">
        <f>IF($A3="","",IF('D - DADOS EQUIPE'!BM5="X","S",IF('D - DADOS EQUIPE'!BM5=0,"N","")))</f>
        <v/>
      </c>
      <c r="T3" s="223" t="str">
        <f>IF($A3="","",IF('D - DADOS EQUIPE'!BN5="X","S",IF('D - DADOS EQUIPE'!BN5=0,"N","")))</f>
        <v/>
      </c>
      <c r="U3" s="223" t="str">
        <f>IF($A3="","",IF('D - DADOS EQUIPE'!BO5="X","S",IF('D - DADOS EQUIPE'!BO5=0,"N","")))</f>
        <v/>
      </c>
      <c r="V3" s="223" t="str">
        <f>IF($A3="","",IF('D - DADOS EQUIPE'!BP5="X","S",IF('D - DADOS EQUIPE'!BP5=0,"N","")))</f>
        <v/>
      </c>
      <c r="W3" s="223" t="str">
        <f>IF($A3="","",IF('D - DADOS EQUIPE'!BQ5="X","S",IF('D - DADOS EQUIPE'!BQ5=0,"N","")))</f>
        <v/>
      </c>
      <c r="X3" s="223" t="str">
        <f>IF($A3="","",IF('D - DADOS EQUIPE'!BR5="X","S",IF('D - DADOS EQUIPE'!BR5=0,"N","")))</f>
        <v/>
      </c>
      <c r="Y3" s="223" t="str">
        <f>IF($A3="","",IF('D - DADOS EQUIPE'!BS5="X","S",IF('D - DADOS EQUIPE'!BS5=0,"N","")))</f>
        <v/>
      </c>
      <c r="Z3" s="223" t="str">
        <f>IF($A3="","",IF('D - DADOS EQUIPE'!BT5="X","S",IF('D - DADOS EQUIPE'!BT5=0,"N","")))</f>
        <v/>
      </c>
      <c r="AA3" s="223" t="str">
        <f>IF($A3="","",IF('D - DADOS EQUIPE'!BU5="X","S",IF('D - DADOS EQUIPE'!BU5=0,"N","")))</f>
        <v/>
      </c>
      <c r="AB3" s="223" t="str">
        <f>IF($A3="","",IF('D - DADOS EQUIPE'!BV5="X","S",IF('D - DADOS EQUIPE'!BV5=0,"N","")))</f>
        <v/>
      </c>
      <c r="AC3" s="223" t="str">
        <f>IF($A3="","",IF('D - DADOS EQUIPE'!BW5="X","S",IF('D - DADOS EQUIPE'!BW5=0,"N","")))</f>
        <v/>
      </c>
      <c r="AD3" s="223" t="str">
        <f>IF($A3="","",IF('D - DADOS EQUIPE'!BX5="X","S",IF('D - DADOS EQUIPE'!BX5=0,"N","")))</f>
        <v/>
      </c>
      <c r="AE3" s="223" t="str">
        <f>IF($A3="","",IF('D - DADOS EQUIPE'!BY5="X","S",IF('D - DADOS EQUIPE'!BY5=0,"N","")))</f>
        <v/>
      </c>
      <c r="AF3" s="223" t="str">
        <f>IF($A3="","",IF('D - DADOS EQUIPE'!BZ5="X","S",IF('D - DADOS EQUIPE'!BZ5=0,"N","")))</f>
        <v/>
      </c>
      <c r="AG3" s="223" t="str">
        <f>IF($A3="","",IF('D - DADOS EQUIPE'!CA5="X","S",IF('D - DADOS EQUIPE'!CA5=0,"N","")))</f>
        <v/>
      </c>
      <c r="AH3" s="223" t="str">
        <f>IF($A3="","",IF('D - DADOS EQUIPE'!CB5="X","S",IF('D - DADOS EQUIPE'!CB5=0,"N","")))</f>
        <v/>
      </c>
    </row>
    <row r="4" spans="1:34" x14ac:dyDescent="0.25">
      <c r="A4" s="223" t="str">
        <f>IF('D - DADOS EQUIPE'!A6="","",'D - DADOS EQUIPE'!A6)</f>
        <v/>
      </c>
      <c r="B4" s="223" t="str">
        <f>IF('D - DADOS EQUIPE'!B6="","",'D - DADOS EQUIPE'!B6)</f>
        <v/>
      </c>
      <c r="C4" s="223" t="str">
        <f>IF('D - DADOS EQUIPE'!C6="","",'D - DADOS EQUIPE'!C6)</f>
        <v/>
      </c>
      <c r="D4" s="223" t="str">
        <f>IF('D - DADOS EQUIPE'!D6="","",'D - DADOS EQUIPE'!D6)</f>
        <v/>
      </c>
      <c r="E4" s="223" t="str">
        <f>IF($A4="","",IF('D - DADOS EQUIPE'!AY6="X","S",IF('D - DADOS EQUIPE'!AY6=0,"N","")))</f>
        <v/>
      </c>
      <c r="F4" s="223" t="str">
        <f>IF($A4="","",IF('D - DADOS EQUIPE'!AZ6="X","S",IF('D - DADOS EQUIPE'!AZ6=0,"N","")))</f>
        <v/>
      </c>
      <c r="G4" s="223" t="str">
        <f>IF($A4="","",IF('D - DADOS EQUIPE'!BA6="X","S",IF('D - DADOS EQUIPE'!BA6=0,"N","")))</f>
        <v/>
      </c>
      <c r="H4" s="223" t="str">
        <f>IF($A4="","",IF('D - DADOS EQUIPE'!BB6="X","S",IF('D - DADOS EQUIPE'!BB6=0,"N","")))</f>
        <v/>
      </c>
      <c r="I4" s="223" t="str">
        <f>IF($A4="","",IF('D - DADOS EQUIPE'!BC6="X","S",IF('D - DADOS EQUIPE'!BC6=0,"N","")))</f>
        <v/>
      </c>
      <c r="J4" s="223" t="str">
        <f>IF($A4="","",IF('D - DADOS EQUIPE'!BD6="X","S",IF('D - DADOS EQUIPE'!BD6=0,"N","")))</f>
        <v/>
      </c>
      <c r="K4" s="223" t="str">
        <f>IF($A4="","",IF('D - DADOS EQUIPE'!BE6="X","S",IF('D - DADOS EQUIPE'!BE6=0,"N","")))</f>
        <v/>
      </c>
      <c r="L4" s="223" t="str">
        <f>IF($A4="","",IF('D - DADOS EQUIPE'!BF6="X","S",IF('D - DADOS EQUIPE'!BF6=0,"N","")))</f>
        <v/>
      </c>
      <c r="M4" s="223" t="str">
        <f>IF($A4="","",IF('D - DADOS EQUIPE'!BG6="X","S",IF('D - DADOS EQUIPE'!BG6=0,"N","")))</f>
        <v/>
      </c>
      <c r="N4" s="223" t="str">
        <f>IF($A4="","",IF('D - DADOS EQUIPE'!BH6="X","S",IF('D - DADOS EQUIPE'!BH6=0,"N","")))</f>
        <v/>
      </c>
      <c r="O4" s="223" t="str">
        <f>IF($A4="","",IF('D - DADOS EQUIPE'!BI6="X","S",IF('D - DADOS EQUIPE'!BI6=0,"N","")))</f>
        <v/>
      </c>
      <c r="P4" s="223" t="str">
        <f>IF($A4="","",IF('D - DADOS EQUIPE'!BJ6="X","S",IF('D - DADOS EQUIPE'!BJ6=0,"N","")))</f>
        <v/>
      </c>
      <c r="Q4" s="223" t="str">
        <f>IF($A4="","",IF('D - DADOS EQUIPE'!BK6="X","S",IF('D - DADOS EQUIPE'!BK6=0,"N","")))</f>
        <v/>
      </c>
      <c r="R4" s="223" t="str">
        <f>IF($A4="","",IF('D - DADOS EQUIPE'!BL6="X","S",IF('D - DADOS EQUIPE'!BL6=0,"N","")))</f>
        <v/>
      </c>
      <c r="S4" s="223" t="str">
        <f>IF($A4="","",IF('D - DADOS EQUIPE'!BM6="X","S",IF('D - DADOS EQUIPE'!BM6=0,"N","")))</f>
        <v/>
      </c>
      <c r="T4" s="223" t="str">
        <f>IF($A4="","",IF('D - DADOS EQUIPE'!BN6="X","S",IF('D - DADOS EQUIPE'!BN6=0,"N","")))</f>
        <v/>
      </c>
      <c r="U4" s="223" t="str">
        <f>IF($A4="","",IF('D - DADOS EQUIPE'!BO6="X","S",IF('D - DADOS EQUIPE'!BO6=0,"N","")))</f>
        <v/>
      </c>
      <c r="V4" s="223" t="str">
        <f>IF($A4="","",IF('D - DADOS EQUIPE'!BP6="X","S",IF('D - DADOS EQUIPE'!BP6=0,"N","")))</f>
        <v/>
      </c>
      <c r="W4" s="223" t="str">
        <f>IF($A4="","",IF('D - DADOS EQUIPE'!BQ6="X","S",IF('D - DADOS EQUIPE'!BQ6=0,"N","")))</f>
        <v/>
      </c>
      <c r="X4" s="223" t="str">
        <f>IF($A4="","",IF('D - DADOS EQUIPE'!BR6="X","S",IF('D - DADOS EQUIPE'!BR6=0,"N","")))</f>
        <v/>
      </c>
      <c r="Y4" s="223" t="str">
        <f>IF($A4="","",IF('D - DADOS EQUIPE'!BS6="X","S",IF('D - DADOS EQUIPE'!BS6=0,"N","")))</f>
        <v/>
      </c>
      <c r="Z4" s="223" t="str">
        <f>IF($A4="","",IF('D - DADOS EQUIPE'!BT6="X","S",IF('D - DADOS EQUIPE'!BT6=0,"N","")))</f>
        <v/>
      </c>
      <c r="AA4" s="223" t="str">
        <f>IF($A4="","",IF('D - DADOS EQUIPE'!BU6="X","S",IF('D - DADOS EQUIPE'!BU6=0,"N","")))</f>
        <v/>
      </c>
      <c r="AB4" s="223" t="str">
        <f>IF($A4="","",IF('D - DADOS EQUIPE'!BV6="X","S",IF('D - DADOS EQUIPE'!BV6=0,"N","")))</f>
        <v/>
      </c>
      <c r="AC4" s="223" t="str">
        <f>IF($A4="","",IF('D - DADOS EQUIPE'!BW6="X","S",IF('D - DADOS EQUIPE'!BW6=0,"N","")))</f>
        <v/>
      </c>
      <c r="AD4" s="223" t="str">
        <f>IF($A4="","",IF('D - DADOS EQUIPE'!BX6="X","S",IF('D - DADOS EQUIPE'!BX6=0,"N","")))</f>
        <v/>
      </c>
      <c r="AE4" s="223" t="str">
        <f>IF($A4="","",IF('D - DADOS EQUIPE'!BY6="X","S",IF('D - DADOS EQUIPE'!BY6=0,"N","")))</f>
        <v/>
      </c>
      <c r="AF4" s="223" t="str">
        <f>IF($A4="","",IF('D - DADOS EQUIPE'!BZ6="X","S",IF('D - DADOS EQUIPE'!BZ6=0,"N","")))</f>
        <v/>
      </c>
      <c r="AG4" s="223" t="str">
        <f>IF($A4="","",IF('D - DADOS EQUIPE'!CA6="X","S",IF('D - DADOS EQUIPE'!CA6=0,"N","")))</f>
        <v/>
      </c>
      <c r="AH4" s="223" t="str">
        <f>IF($A4="","",IF('D - DADOS EQUIPE'!CB6="X","S",IF('D - DADOS EQUIPE'!CB6=0,"N","")))</f>
        <v/>
      </c>
    </row>
    <row r="5" spans="1:34" x14ac:dyDescent="0.25">
      <c r="A5" s="223" t="str">
        <f>IF('D - DADOS EQUIPE'!A7="","",'D - DADOS EQUIPE'!A7)</f>
        <v/>
      </c>
      <c r="B5" s="223" t="str">
        <f>IF('D - DADOS EQUIPE'!B7="","",'D - DADOS EQUIPE'!B7)</f>
        <v/>
      </c>
      <c r="C5" s="223" t="str">
        <f>IF('D - DADOS EQUIPE'!C7="","",'D - DADOS EQUIPE'!C7)</f>
        <v/>
      </c>
      <c r="D5" s="223" t="str">
        <f>IF('D - DADOS EQUIPE'!D7="","",'D - DADOS EQUIPE'!D7)</f>
        <v/>
      </c>
      <c r="E5" s="223" t="str">
        <f>IF($A5="","",IF('D - DADOS EQUIPE'!AY7="X","S",IF('D - DADOS EQUIPE'!AY7=0,"N","")))</f>
        <v/>
      </c>
      <c r="F5" s="223" t="str">
        <f>IF($A5="","",IF('D - DADOS EQUIPE'!AZ7="X","S",IF('D - DADOS EQUIPE'!AZ7=0,"N","")))</f>
        <v/>
      </c>
      <c r="G5" s="223" t="str">
        <f>IF($A5="","",IF('D - DADOS EQUIPE'!BA7="X","S",IF('D - DADOS EQUIPE'!BA7=0,"N","")))</f>
        <v/>
      </c>
      <c r="H5" s="223" t="str">
        <f>IF($A5="","",IF('D - DADOS EQUIPE'!BB7="X","S",IF('D - DADOS EQUIPE'!BB7=0,"N","")))</f>
        <v/>
      </c>
      <c r="I5" s="223" t="str">
        <f>IF($A5="","",IF('D - DADOS EQUIPE'!BC7="X","S",IF('D - DADOS EQUIPE'!BC7=0,"N","")))</f>
        <v/>
      </c>
      <c r="J5" s="223" t="str">
        <f>IF($A5="","",IF('D - DADOS EQUIPE'!BD7="X","S",IF('D - DADOS EQUIPE'!BD7=0,"N","")))</f>
        <v/>
      </c>
      <c r="K5" s="223" t="str">
        <f>IF($A5="","",IF('D - DADOS EQUIPE'!BE7="X","S",IF('D - DADOS EQUIPE'!BE7=0,"N","")))</f>
        <v/>
      </c>
      <c r="L5" s="223" t="str">
        <f>IF($A5="","",IF('D - DADOS EQUIPE'!BF7="X","S",IF('D - DADOS EQUIPE'!BF7=0,"N","")))</f>
        <v/>
      </c>
      <c r="M5" s="223" t="str">
        <f>IF($A5="","",IF('D - DADOS EQUIPE'!BG7="X","S",IF('D - DADOS EQUIPE'!BG7=0,"N","")))</f>
        <v/>
      </c>
      <c r="N5" s="223" t="str">
        <f>IF($A5="","",IF('D - DADOS EQUIPE'!BH7="X","S",IF('D - DADOS EQUIPE'!BH7=0,"N","")))</f>
        <v/>
      </c>
      <c r="O5" s="223" t="str">
        <f>IF($A5="","",IF('D - DADOS EQUIPE'!BI7="X","S",IF('D - DADOS EQUIPE'!BI7=0,"N","")))</f>
        <v/>
      </c>
      <c r="P5" s="223" t="str">
        <f>IF($A5="","",IF('D - DADOS EQUIPE'!BJ7="X","S",IF('D - DADOS EQUIPE'!BJ7=0,"N","")))</f>
        <v/>
      </c>
      <c r="Q5" s="223" t="str">
        <f>IF($A5="","",IF('D - DADOS EQUIPE'!BK7="X","S",IF('D - DADOS EQUIPE'!BK7=0,"N","")))</f>
        <v/>
      </c>
      <c r="R5" s="223" t="str">
        <f>IF($A5="","",IF('D - DADOS EQUIPE'!BL7="X","S",IF('D - DADOS EQUIPE'!BL7=0,"N","")))</f>
        <v/>
      </c>
      <c r="S5" s="223" t="str">
        <f>IF($A5="","",IF('D - DADOS EQUIPE'!BM7="X","S",IF('D - DADOS EQUIPE'!BM7=0,"N","")))</f>
        <v/>
      </c>
      <c r="T5" s="223" t="str">
        <f>IF($A5="","",IF('D - DADOS EQUIPE'!BN7="X","S",IF('D - DADOS EQUIPE'!BN7=0,"N","")))</f>
        <v/>
      </c>
      <c r="U5" s="223" t="str">
        <f>IF($A5="","",IF('D - DADOS EQUIPE'!BO7="X","S",IF('D - DADOS EQUIPE'!BO7=0,"N","")))</f>
        <v/>
      </c>
      <c r="V5" s="223" t="str">
        <f>IF($A5="","",IF('D - DADOS EQUIPE'!BP7="X","S",IF('D - DADOS EQUIPE'!BP7=0,"N","")))</f>
        <v/>
      </c>
      <c r="W5" s="223" t="str">
        <f>IF($A5="","",IF('D - DADOS EQUIPE'!BQ7="X","S",IF('D - DADOS EQUIPE'!BQ7=0,"N","")))</f>
        <v/>
      </c>
      <c r="X5" s="223" t="str">
        <f>IF($A5="","",IF('D - DADOS EQUIPE'!BR7="X","S",IF('D - DADOS EQUIPE'!BR7=0,"N","")))</f>
        <v/>
      </c>
      <c r="Y5" s="223" t="str">
        <f>IF($A5="","",IF('D - DADOS EQUIPE'!BS7="X","S",IF('D - DADOS EQUIPE'!BS7=0,"N","")))</f>
        <v/>
      </c>
      <c r="Z5" s="223" t="str">
        <f>IF($A5="","",IF('D - DADOS EQUIPE'!BT7="X","S",IF('D - DADOS EQUIPE'!BT7=0,"N","")))</f>
        <v/>
      </c>
      <c r="AA5" s="223" t="str">
        <f>IF($A5="","",IF('D - DADOS EQUIPE'!BU7="X","S",IF('D - DADOS EQUIPE'!BU7=0,"N","")))</f>
        <v/>
      </c>
      <c r="AB5" s="223" t="str">
        <f>IF($A5="","",IF('D - DADOS EQUIPE'!BV7="X","S",IF('D - DADOS EQUIPE'!BV7=0,"N","")))</f>
        <v/>
      </c>
      <c r="AC5" s="223" t="str">
        <f>IF($A5="","",IF('D - DADOS EQUIPE'!BW7="X","S",IF('D - DADOS EQUIPE'!BW7=0,"N","")))</f>
        <v/>
      </c>
      <c r="AD5" s="223" t="str">
        <f>IF($A5="","",IF('D - DADOS EQUIPE'!BX7="X","S",IF('D - DADOS EQUIPE'!BX7=0,"N","")))</f>
        <v/>
      </c>
      <c r="AE5" s="223" t="str">
        <f>IF($A5="","",IF('D - DADOS EQUIPE'!BY7="X","S",IF('D - DADOS EQUIPE'!BY7=0,"N","")))</f>
        <v/>
      </c>
      <c r="AF5" s="223" t="str">
        <f>IF($A5="","",IF('D - DADOS EQUIPE'!BZ7="X","S",IF('D - DADOS EQUIPE'!BZ7=0,"N","")))</f>
        <v/>
      </c>
      <c r="AG5" s="223" t="str">
        <f>IF($A5="","",IF('D - DADOS EQUIPE'!CA7="X","S",IF('D - DADOS EQUIPE'!CA7=0,"N","")))</f>
        <v/>
      </c>
      <c r="AH5" s="223" t="str">
        <f>IF($A5="","",IF('D - DADOS EQUIPE'!CB7="X","S",IF('D - DADOS EQUIPE'!CB7=0,"N","")))</f>
        <v/>
      </c>
    </row>
    <row r="6" spans="1:34" x14ac:dyDescent="0.25">
      <c r="A6" s="223" t="str">
        <f>IF('D - DADOS EQUIPE'!A8="","",'D - DADOS EQUIPE'!A8)</f>
        <v/>
      </c>
      <c r="B6" s="223" t="str">
        <f>IF('D - DADOS EQUIPE'!B8="","",'D - DADOS EQUIPE'!B8)</f>
        <v/>
      </c>
      <c r="C6" s="223" t="str">
        <f>IF('D - DADOS EQUIPE'!C8="","",'D - DADOS EQUIPE'!C8)</f>
        <v/>
      </c>
      <c r="D6" s="223" t="str">
        <f>IF('D - DADOS EQUIPE'!D8="","",'D - DADOS EQUIPE'!D8)</f>
        <v/>
      </c>
      <c r="E6" s="223" t="str">
        <f>IF($A6="","",IF('D - DADOS EQUIPE'!AY8="X","S",IF('D - DADOS EQUIPE'!AY8=0,"N","")))</f>
        <v/>
      </c>
      <c r="F6" s="223" t="str">
        <f>IF($A6="","",IF('D - DADOS EQUIPE'!AZ8="X","S",IF('D - DADOS EQUIPE'!AZ8=0,"N","")))</f>
        <v/>
      </c>
      <c r="G6" s="223" t="str">
        <f>IF($A6="","",IF('D - DADOS EQUIPE'!BA8="X","S",IF('D - DADOS EQUIPE'!BA8=0,"N","")))</f>
        <v/>
      </c>
      <c r="H6" s="223" t="str">
        <f>IF($A6="","",IF('D - DADOS EQUIPE'!BB8="X","S",IF('D - DADOS EQUIPE'!BB8=0,"N","")))</f>
        <v/>
      </c>
      <c r="I6" s="223" t="str">
        <f>IF($A6="","",IF('D - DADOS EQUIPE'!BC8="X","S",IF('D - DADOS EQUIPE'!BC8=0,"N","")))</f>
        <v/>
      </c>
      <c r="J6" s="223" t="str">
        <f>IF($A6="","",IF('D - DADOS EQUIPE'!BD8="X","S",IF('D - DADOS EQUIPE'!BD8=0,"N","")))</f>
        <v/>
      </c>
      <c r="K6" s="223" t="str">
        <f>IF($A6="","",IF('D - DADOS EQUIPE'!BE8="X","S",IF('D - DADOS EQUIPE'!BE8=0,"N","")))</f>
        <v/>
      </c>
      <c r="L6" s="223" t="str">
        <f>IF($A6="","",IF('D - DADOS EQUIPE'!BF8="X","S",IF('D - DADOS EQUIPE'!BF8=0,"N","")))</f>
        <v/>
      </c>
      <c r="M6" s="223" t="str">
        <f>IF($A6="","",IF('D - DADOS EQUIPE'!BG8="X","S",IF('D - DADOS EQUIPE'!BG8=0,"N","")))</f>
        <v/>
      </c>
      <c r="N6" s="223" t="str">
        <f>IF($A6="","",IF('D - DADOS EQUIPE'!BH8="X","S",IF('D - DADOS EQUIPE'!BH8=0,"N","")))</f>
        <v/>
      </c>
      <c r="O6" s="223" t="str">
        <f>IF($A6="","",IF('D - DADOS EQUIPE'!BI8="X","S",IF('D - DADOS EQUIPE'!BI8=0,"N","")))</f>
        <v/>
      </c>
      <c r="P6" s="223" t="str">
        <f>IF($A6="","",IF('D - DADOS EQUIPE'!BJ8="X","S",IF('D - DADOS EQUIPE'!BJ8=0,"N","")))</f>
        <v/>
      </c>
      <c r="Q6" s="223" t="str">
        <f>IF($A6="","",IF('D - DADOS EQUIPE'!BK8="X","S",IF('D - DADOS EQUIPE'!BK8=0,"N","")))</f>
        <v/>
      </c>
      <c r="R6" s="223" t="str">
        <f>IF($A6="","",IF('D - DADOS EQUIPE'!BL8="X","S",IF('D - DADOS EQUIPE'!BL8=0,"N","")))</f>
        <v/>
      </c>
      <c r="S6" s="223" t="str">
        <f>IF($A6="","",IF('D - DADOS EQUIPE'!BM8="X","S",IF('D - DADOS EQUIPE'!BM8=0,"N","")))</f>
        <v/>
      </c>
      <c r="T6" s="223" t="str">
        <f>IF($A6="","",IF('D - DADOS EQUIPE'!BN8="X","S",IF('D - DADOS EQUIPE'!BN8=0,"N","")))</f>
        <v/>
      </c>
      <c r="U6" s="223" t="str">
        <f>IF($A6="","",IF('D - DADOS EQUIPE'!BO8="X","S",IF('D - DADOS EQUIPE'!BO8=0,"N","")))</f>
        <v/>
      </c>
      <c r="V6" s="223" t="str">
        <f>IF($A6="","",IF('D - DADOS EQUIPE'!BP8="X","S",IF('D - DADOS EQUIPE'!BP8=0,"N","")))</f>
        <v/>
      </c>
      <c r="W6" s="223" t="str">
        <f>IF($A6="","",IF('D - DADOS EQUIPE'!BQ8="X","S",IF('D - DADOS EQUIPE'!BQ8=0,"N","")))</f>
        <v/>
      </c>
      <c r="X6" s="223" t="str">
        <f>IF($A6="","",IF('D - DADOS EQUIPE'!BR8="X","S",IF('D - DADOS EQUIPE'!BR8=0,"N","")))</f>
        <v/>
      </c>
      <c r="Y6" s="223" t="str">
        <f>IF($A6="","",IF('D - DADOS EQUIPE'!BS8="X","S",IF('D - DADOS EQUIPE'!BS8=0,"N","")))</f>
        <v/>
      </c>
      <c r="Z6" s="223" t="str">
        <f>IF($A6="","",IF('D - DADOS EQUIPE'!BT8="X","S",IF('D - DADOS EQUIPE'!BT8=0,"N","")))</f>
        <v/>
      </c>
      <c r="AA6" s="223" t="str">
        <f>IF($A6="","",IF('D - DADOS EQUIPE'!BU8="X","S",IF('D - DADOS EQUIPE'!BU8=0,"N","")))</f>
        <v/>
      </c>
      <c r="AB6" s="223" t="str">
        <f>IF($A6="","",IF('D - DADOS EQUIPE'!BV8="X","S",IF('D - DADOS EQUIPE'!BV8=0,"N","")))</f>
        <v/>
      </c>
      <c r="AC6" s="223" t="str">
        <f>IF($A6="","",IF('D - DADOS EQUIPE'!BW8="X","S",IF('D - DADOS EQUIPE'!BW8=0,"N","")))</f>
        <v/>
      </c>
      <c r="AD6" s="223" t="str">
        <f>IF($A6="","",IF('D - DADOS EQUIPE'!BX8="X","S",IF('D - DADOS EQUIPE'!BX8=0,"N","")))</f>
        <v/>
      </c>
      <c r="AE6" s="223" t="str">
        <f>IF($A6="","",IF('D - DADOS EQUIPE'!BY8="X","S",IF('D - DADOS EQUIPE'!BY8=0,"N","")))</f>
        <v/>
      </c>
      <c r="AF6" s="223" t="str">
        <f>IF($A6="","",IF('D - DADOS EQUIPE'!BZ8="X","S",IF('D - DADOS EQUIPE'!BZ8=0,"N","")))</f>
        <v/>
      </c>
      <c r="AG6" s="223" t="str">
        <f>IF($A6="","",IF('D - DADOS EQUIPE'!CA8="X","S",IF('D - DADOS EQUIPE'!CA8=0,"N","")))</f>
        <v/>
      </c>
      <c r="AH6" s="223" t="str">
        <f>IF($A6="","",IF('D - DADOS EQUIPE'!CB8="X","S",IF('D - DADOS EQUIPE'!CB8=0,"N","")))</f>
        <v/>
      </c>
    </row>
    <row r="7" spans="1:34" x14ac:dyDescent="0.25">
      <c r="A7" s="223" t="str">
        <f>IF('D - DADOS EQUIPE'!A9="","",'D - DADOS EQUIPE'!A9)</f>
        <v/>
      </c>
      <c r="B7" s="223" t="str">
        <f>IF('D - DADOS EQUIPE'!B9="","",'D - DADOS EQUIPE'!B9)</f>
        <v/>
      </c>
      <c r="C7" s="223" t="str">
        <f>IF('D - DADOS EQUIPE'!C9="","",'D - DADOS EQUIPE'!C9)</f>
        <v/>
      </c>
      <c r="D7" s="223" t="str">
        <f>IF('D - DADOS EQUIPE'!D9="","",'D - DADOS EQUIPE'!D9)</f>
        <v/>
      </c>
      <c r="E7" s="223" t="str">
        <f>IF($A7="","",IF('D - DADOS EQUIPE'!AY9="X","S",IF('D - DADOS EQUIPE'!AY9=0,"N","")))</f>
        <v/>
      </c>
      <c r="F7" s="223" t="str">
        <f>IF($A7="","",IF('D - DADOS EQUIPE'!AZ9="X","S",IF('D - DADOS EQUIPE'!AZ9=0,"N","")))</f>
        <v/>
      </c>
      <c r="G7" s="223" t="str">
        <f>IF($A7="","",IF('D - DADOS EQUIPE'!BA9="X","S",IF('D - DADOS EQUIPE'!BA9=0,"N","")))</f>
        <v/>
      </c>
      <c r="H7" s="223" t="str">
        <f>IF($A7="","",IF('D - DADOS EQUIPE'!BB9="X","S",IF('D - DADOS EQUIPE'!BB9=0,"N","")))</f>
        <v/>
      </c>
      <c r="I7" s="223" t="str">
        <f>IF($A7="","",IF('D - DADOS EQUIPE'!BC9="X","S",IF('D - DADOS EQUIPE'!BC9=0,"N","")))</f>
        <v/>
      </c>
      <c r="J7" s="223" t="str">
        <f>IF($A7="","",IF('D - DADOS EQUIPE'!BD9="X","S",IF('D - DADOS EQUIPE'!BD9=0,"N","")))</f>
        <v/>
      </c>
      <c r="K7" s="223" t="str">
        <f>IF($A7="","",IF('D - DADOS EQUIPE'!BE9="X","S",IF('D - DADOS EQUIPE'!BE9=0,"N","")))</f>
        <v/>
      </c>
      <c r="L7" s="223" t="str">
        <f>IF($A7="","",IF('D - DADOS EQUIPE'!BF9="X","S",IF('D - DADOS EQUIPE'!BF9=0,"N","")))</f>
        <v/>
      </c>
      <c r="M7" s="223" t="str">
        <f>IF($A7="","",IF('D - DADOS EQUIPE'!BG9="X","S",IF('D - DADOS EQUIPE'!BG9=0,"N","")))</f>
        <v/>
      </c>
      <c r="N7" s="223" t="str">
        <f>IF($A7="","",IF('D - DADOS EQUIPE'!BH9="X","S",IF('D - DADOS EQUIPE'!BH9=0,"N","")))</f>
        <v/>
      </c>
      <c r="O7" s="223" t="str">
        <f>IF($A7="","",IF('D - DADOS EQUIPE'!BI9="X","S",IF('D - DADOS EQUIPE'!BI9=0,"N","")))</f>
        <v/>
      </c>
      <c r="P7" s="223" t="str">
        <f>IF($A7="","",IF('D - DADOS EQUIPE'!BJ9="X","S",IF('D - DADOS EQUIPE'!BJ9=0,"N","")))</f>
        <v/>
      </c>
      <c r="Q7" s="223" t="str">
        <f>IF($A7="","",IF('D - DADOS EQUIPE'!BK9="X","S",IF('D - DADOS EQUIPE'!BK9=0,"N","")))</f>
        <v/>
      </c>
      <c r="R7" s="223" t="str">
        <f>IF($A7="","",IF('D - DADOS EQUIPE'!BL9="X","S",IF('D - DADOS EQUIPE'!BL9=0,"N","")))</f>
        <v/>
      </c>
      <c r="S7" s="223" t="str">
        <f>IF($A7="","",IF('D - DADOS EQUIPE'!BM9="X","S",IF('D - DADOS EQUIPE'!BM9=0,"N","")))</f>
        <v/>
      </c>
      <c r="T7" s="223" t="str">
        <f>IF($A7="","",IF('D - DADOS EQUIPE'!BN9="X","S",IF('D - DADOS EQUIPE'!BN9=0,"N","")))</f>
        <v/>
      </c>
      <c r="U7" s="223" t="str">
        <f>IF($A7="","",IF('D - DADOS EQUIPE'!BO9="X","S",IF('D - DADOS EQUIPE'!BO9=0,"N","")))</f>
        <v/>
      </c>
      <c r="V7" s="223" t="str">
        <f>IF($A7="","",IF('D - DADOS EQUIPE'!BP9="X","S",IF('D - DADOS EQUIPE'!BP9=0,"N","")))</f>
        <v/>
      </c>
      <c r="W7" s="223" t="str">
        <f>IF($A7="","",IF('D - DADOS EQUIPE'!BQ9="X","S",IF('D - DADOS EQUIPE'!BQ9=0,"N","")))</f>
        <v/>
      </c>
      <c r="X7" s="223" t="str">
        <f>IF($A7="","",IF('D - DADOS EQUIPE'!BR9="X","S",IF('D - DADOS EQUIPE'!BR9=0,"N","")))</f>
        <v/>
      </c>
      <c r="Y7" s="223" t="str">
        <f>IF($A7="","",IF('D - DADOS EQUIPE'!BS9="X","S",IF('D - DADOS EQUIPE'!BS9=0,"N","")))</f>
        <v/>
      </c>
      <c r="Z7" s="223" t="str">
        <f>IF($A7="","",IF('D - DADOS EQUIPE'!BT9="X","S",IF('D - DADOS EQUIPE'!BT9=0,"N","")))</f>
        <v/>
      </c>
      <c r="AA7" s="223" t="str">
        <f>IF($A7="","",IF('D - DADOS EQUIPE'!BU9="X","S",IF('D - DADOS EQUIPE'!BU9=0,"N","")))</f>
        <v/>
      </c>
      <c r="AB7" s="223" t="str">
        <f>IF($A7="","",IF('D - DADOS EQUIPE'!BV9="X","S",IF('D - DADOS EQUIPE'!BV9=0,"N","")))</f>
        <v/>
      </c>
      <c r="AC7" s="223" t="str">
        <f>IF($A7="","",IF('D - DADOS EQUIPE'!BW9="X","S",IF('D - DADOS EQUIPE'!BW9=0,"N","")))</f>
        <v/>
      </c>
      <c r="AD7" s="223" t="str">
        <f>IF($A7="","",IF('D - DADOS EQUIPE'!BX9="X","S",IF('D - DADOS EQUIPE'!BX9=0,"N","")))</f>
        <v/>
      </c>
      <c r="AE7" s="223" t="str">
        <f>IF($A7="","",IF('D - DADOS EQUIPE'!BY9="X","S",IF('D - DADOS EQUIPE'!BY9=0,"N","")))</f>
        <v/>
      </c>
      <c r="AF7" s="223" t="str">
        <f>IF($A7="","",IF('D - DADOS EQUIPE'!BZ9="X","S",IF('D - DADOS EQUIPE'!BZ9=0,"N","")))</f>
        <v/>
      </c>
      <c r="AG7" s="223" t="str">
        <f>IF($A7="","",IF('D - DADOS EQUIPE'!CA9="X","S",IF('D - DADOS EQUIPE'!CA9=0,"N","")))</f>
        <v/>
      </c>
      <c r="AH7" s="223" t="str">
        <f>IF($A7="","",IF('D - DADOS EQUIPE'!CB9="X","S",IF('D - DADOS EQUIPE'!CB9=0,"N","")))</f>
        <v/>
      </c>
    </row>
    <row r="8" spans="1:34" x14ac:dyDescent="0.25">
      <c r="A8" s="223" t="str">
        <f>IF('D - DADOS EQUIPE'!A10="","",'D - DADOS EQUIPE'!A10)</f>
        <v/>
      </c>
      <c r="B8" s="223" t="str">
        <f>IF('D - DADOS EQUIPE'!B10="","",'D - DADOS EQUIPE'!B10)</f>
        <v/>
      </c>
      <c r="C8" s="223" t="str">
        <f>IF('D - DADOS EQUIPE'!C10="","",'D - DADOS EQUIPE'!C10)</f>
        <v/>
      </c>
      <c r="D8" s="223" t="str">
        <f>IF('D - DADOS EQUIPE'!D10="","",'D - DADOS EQUIPE'!D10)</f>
        <v/>
      </c>
      <c r="E8" s="223" t="str">
        <f>IF($A8="","",IF('D - DADOS EQUIPE'!AY10="X","S",IF('D - DADOS EQUIPE'!AY10=0,"N","")))</f>
        <v/>
      </c>
      <c r="F8" s="223" t="str">
        <f>IF($A8="","",IF('D - DADOS EQUIPE'!AZ10="X","S",IF('D - DADOS EQUIPE'!AZ10=0,"N","")))</f>
        <v/>
      </c>
      <c r="G8" s="223" t="str">
        <f>IF($A8="","",IF('D - DADOS EQUIPE'!BA10="X","S",IF('D - DADOS EQUIPE'!BA10=0,"N","")))</f>
        <v/>
      </c>
      <c r="H8" s="223" t="str">
        <f>IF($A8="","",IF('D - DADOS EQUIPE'!BB10="X","S",IF('D - DADOS EQUIPE'!BB10=0,"N","")))</f>
        <v/>
      </c>
      <c r="I8" s="223" t="str">
        <f>IF($A8="","",IF('D - DADOS EQUIPE'!BC10="X","S",IF('D - DADOS EQUIPE'!BC10=0,"N","")))</f>
        <v/>
      </c>
      <c r="J8" s="223" t="str">
        <f>IF($A8="","",IF('D - DADOS EQUIPE'!BD10="X","S",IF('D - DADOS EQUIPE'!BD10=0,"N","")))</f>
        <v/>
      </c>
      <c r="K8" s="223" t="str">
        <f>IF($A8="","",IF('D - DADOS EQUIPE'!BE10="X","S",IF('D - DADOS EQUIPE'!BE10=0,"N","")))</f>
        <v/>
      </c>
      <c r="L8" s="223" t="str">
        <f>IF($A8="","",IF('D - DADOS EQUIPE'!BF10="X","S",IF('D - DADOS EQUIPE'!BF10=0,"N","")))</f>
        <v/>
      </c>
      <c r="M8" s="223" t="str">
        <f>IF($A8="","",IF('D - DADOS EQUIPE'!BG10="X","S",IF('D - DADOS EQUIPE'!BG10=0,"N","")))</f>
        <v/>
      </c>
      <c r="N8" s="223" t="str">
        <f>IF($A8="","",IF('D - DADOS EQUIPE'!BH10="X","S",IF('D - DADOS EQUIPE'!BH10=0,"N","")))</f>
        <v/>
      </c>
      <c r="O8" s="223" t="str">
        <f>IF($A8="","",IF('D - DADOS EQUIPE'!BI10="X","S",IF('D - DADOS EQUIPE'!BI10=0,"N","")))</f>
        <v/>
      </c>
      <c r="P8" s="223" t="str">
        <f>IF($A8="","",IF('D - DADOS EQUIPE'!BJ10="X","S",IF('D - DADOS EQUIPE'!BJ10=0,"N","")))</f>
        <v/>
      </c>
      <c r="Q8" s="223" t="str">
        <f>IF($A8="","",IF('D - DADOS EQUIPE'!BK10="X","S",IF('D - DADOS EQUIPE'!BK10=0,"N","")))</f>
        <v/>
      </c>
      <c r="R8" s="223" t="str">
        <f>IF($A8="","",IF('D - DADOS EQUIPE'!BL10="X","S",IF('D - DADOS EQUIPE'!BL10=0,"N","")))</f>
        <v/>
      </c>
      <c r="S8" s="223" t="str">
        <f>IF($A8="","",IF('D - DADOS EQUIPE'!BM10="X","S",IF('D - DADOS EQUIPE'!BM10=0,"N","")))</f>
        <v/>
      </c>
      <c r="T8" s="223" t="str">
        <f>IF($A8="","",IF('D - DADOS EQUIPE'!BN10="X","S",IF('D - DADOS EQUIPE'!BN10=0,"N","")))</f>
        <v/>
      </c>
      <c r="U8" s="223" t="str">
        <f>IF($A8="","",IF('D - DADOS EQUIPE'!BO10="X","S",IF('D - DADOS EQUIPE'!BO10=0,"N","")))</f>
        <v/>
      </c>
      <c r="V8" s="223" t="str">
        <f>IF($A8="","",IF('D - DADOS EQUIPE'!BP10="X","S",IF('D - DADOS EQUIPE'!BP10=0,"N","")))</f>
        <v/>
      </c>
      <c r="W8" s="223" t="str">
        <f>IF($A8="","",IF('D - DADOS EQUIPE'!BQ10="X","S",IF('D - DADOS EQUIPE'!BQ10=0,"N","")))</f>
        <v/>
      </c>
      <c r="X8" s="223" t="str">
        <f>IF($A8="","",IF('D - DADOS EQUIPE'!BR10="X","S",IF('D - DADOS EQUIPE'!BR10=0,"N","")))</f>
        <v/>
      </c>
      <c r="Y8" s="223" t="str">
        <f>IF($A8="","",IF('D - DADOS EQUIPE'!BS10="X","S",IF('D - DADOS EQUIPE'!BS10=0,"N","")))</f>
        <v/>
      </c>
      <c r="Z8" s="223" t="str">
        <f>IF($A8="","",IF('D - DADOS EQUIPE'!BT10="X","S",IF('D - DADOS EQUIPE'!BT10=0,"N","")))</f>
        <v/>
      </c>
      <c r="AA8" s="223" t="str">
        <f>IF($A8="","",IF('D - DADOS EQUIPE'!BU10="X","S",IF('D - DADOS EQUIPE'!BU10=0,"N","")))</f>
        <v/>
      </c>
      <c r="AB8" s="223" t="str">
        <f>IF($A8="","",IF('D - DADOS EQUIPE'!BV10="X","S",IF('D - DADOS EQUIPE'!BV10=0,"N","")))</f>
        <v/>
      </c>
      <c r="AC8" s="223" t="str">
        <f>IF($A8="","",IF('D - DADOS EQUIPE'!BW10="X","S",IF('D - DADOS EQUIPE'!BW10=0,"N","")))</f>
        <v/>
      </c>
      <c r="AD8" s="223" t="str">
        <f>IF($A8="","",IF('D - DADOS EQUIPE'!BX10="X","S",IF('D - DADOS EQUIPE'!BX10=0,"N","")))</f>
        <v/>
      </c>
      <c r="AE8" s="223" t="str">
        <f>IF($A8="","",IF('D - DADOS EQUIPE'!BY10="X","S",IF('D - DADOS EQUIPE'!BY10=0,"N","")))</f>
        <v/>
      </c>
      <c r="AF8" s="223" t="str">
        <f>IF($A8="","",IF('D - DADOS EQUIPE'!BZ10="X","S",IF('D - DADOS EQUIPE'!BZ10=0,"N","")))</f>
        <v/>
      </c>
      <c r="AG8" s="223" t="str">
        <f>IF($A8="","",IF('D - DADOS EQUIPE'!CA10="X","S",IF('D - DADOS EQUIPE'!CA10=0,"N","")))</f>
        <v/>
      </c>
      <c r="AH8" s="223" t="str">
        <f>IF($A8="","",IF('D - DADOS EQUIPE'!CB10="X","S",IF('D - DADOS EQUIPE'!CB10=0,"N","")))</f>
        <v/>
      </c>
    </row>
    <row r="9" spans="1:34" x14ac:dyDescent="0.25">
      <c r="A9" s="223" t="str">
        <f>IF('D - DADOS EQUIPE'!A11="","",'D - DADOS EQUIPE'!A11)</f>
        <v/>
      </c>
      <c r="B9" s="223" t="str">
        <f>IF('D - DADOS EQUIPE'!B11="","",'D - DADOS EQUIPE'!B11)</f>
        <v/>
      </c>
      <c r="C9" s="223" t="str">
        <f>IF('D - DADOS EQUIPE'!C11="","",'D - DADOS EQUIPE'!C11)</f>
        <v/>
      </c>
      <c r="D9" s="223" t="str">
        <f>IF('D - DADOS EQUIPE'!D11="","",'D - DADOS EQUIPE'!D11)</f>
        <v/>
      </c>
      <c r="E9" s="223" t="str">
        <f>IF($A9="","",IF('D - DADOS EQUIPE'!AY11="X","S",IF('D - DADOS EQUIPE'!AY11=0,"N","")))</f>
        <v/>
      </c>
      <c r="F9" s="223" t="str">
        <f>IF($A9="","",IF('D - DADOS EQUIPE'!AZ11="X","S",IF('D - DADOS EQUIPE'!AZ11=0,"N","")))</f>
        <v/>
      </c>
      <c r="G9" s="223" t="str">
        <f>IF($A9="","",IF('D - DADOS EQUIPE'!BA11="X","S",IF('D - DADOS EQUIPE'!BA11=0,"N","")))</f>
        <v/>
      </c>
      <c r="H9" s="223" t="str">
        <f>IF($A9="","",IF('D - DADOS EQUIPE'!BB11="X","S",IF('D - DADOS EQUIPE'!BB11=0,"N","")))</f>
        <v/>
      </c>
      <c r="I9" s="223" t="str">
        <f>IF($A9="","",IF('D - DADOS EQUIPE'!BC11="X","S",IF('D - DADOS EQUIPE'!BC11=0,"N","")))</f>
        <v/>
      </c>
      <c r="J9" s="223" t="str">
        <f>IF($A9="","",IF('D - DADOS EQUIPE'!BD11="X","S",IF('D - DADOS EQUIPE'!BD11=0,"N","")))</f>
        <v/>
      </c>
      <c r="K9" s="223" t="str">
        <f>IF($A9="","",IF('D - DADOS EQUIPE'!BE11="X","S",IF('D - DADOS EQUIPE'!BE11=0,"N","")))</f>
        <v/>
      </c>
      <c r="L9" s="223" t="str">
        <f>IF($A9="","",IF('D - DADOS EQUIPE'!BF11="X","S",IF('D - DADOS EQUIPE'!BF11=0,"N","")))</f>
        <v/>
      </c>
      <c r="M9" s="223" t="str">
        <f>IF($A9="","",IF('D - DADOS EQUIPE'!BG11="X","S",IF('D - DADOS EQUIPE'!BG11=0,"N","")))</f>
        <v/>
      </c>
      <c r="N9" s="223" t="str">
        <f>IF($A9="","",IF('D - DADOS EQUIPE'!BH11="X","S",IF('D - DADOS EQUIPE'!BH11=0,"N","")))</f>
        <v/>
      </c>
      <c r="O9" s="223" t="str">
        <f>IF($A9="","",IF('D - DADOS EQUIPE'!BI11="X","S",IF('D - DADOS EQUIPE'!BI11=0,"N","")))</f>
        <v/>
      </c>
      <c r="P9" s="223" t="str">
        <f>IF($A9="","",IF('D - DADOS EQUIPE'!BJ11="X","S",IF('D - DADOS EQUIPE'!BJ11=0,"N","")))</f>
        <v/>
      </c>
      <c r="Q9" s="223" t="str">
        <f>IF($A9="","",IF('D - DADOS EQUIPE'!BK11="X","S",IF('D - DADOS EQUIPE'!BK11=0,"N","")))</f>
        <v/>
      </c>
      <c r="R9" s="223" t="str">
        <f>IF($A9="","",IF('D - DADOS EQUIPE'!BL11="X","S",IF('D - DADOS EQUIPE'!BL11=0,"N","")))</f>
        <v/>
      </c>
      <c r="S9" s="223" t="str">
        <f>IF($A9="","",IF('D - DADOS EQUIPE'!BM11="X","S",IF('D - DADOS EQUIPE'!BM11=0,"N","")))</f>
        <v/>
      </c>
      <c r="T9" s="223" t="str">
        <f>IF($A9="","",IF('D - DADOS EQUIPE'!BN11="X","S",IF('D - DADOS EQUIPE'!BN11=0,"N","")))</f>
        <v/>
      </c>
      <c r="U9" s="223" t="str">
        <f>IF($A9="","",IF('D - DADOS EQUIPE'!BO11="X","S",IF('D - DADOS EQUIPE'!BO11=0,"N","")))</f>
        <v/>
      </c>
      <c r="V9" s="223" t="str">
        <f>IF($A9="","",IF('D - DADOS EQUIPE'!BP11="X","S",IF('D - DADOS EQUIPE'!BP11=0,"N","")))</f>
        <v/>
      </c>
      <c r="W9" s="223" t="str">
        <f>IF($A9="","",IF('D - DADOS EQUIPE'!BQ11="X","S",IF('D - DADOS EQUIPE'!BQ11=0,"N","")))</f>
        <v/>
      </c>
      <c r="X9" s="223" t="str">
        <f>IF($A9="","",IF('D - DADOS EQUIPE'!BR11="X","S",IF('D - DADOS EQUIPE'!BR11=0,"N","")))</f>
        <v/>
      </c>
      <c r="Y9" s="223" t="str">
        <f>IF($A9="","",IF('D - DADOS EQUIPE'!BS11="X","S",IF('D - DADOS EQUIPE'!BS11=0,"N","")))</f>
        <v/>
      </c>
      <c r="Z9" s="223" t="str">
        <f>IF($A9="","",IF('D - DADOS EQUIPE'!BT11="X","S",IF('D - DADOS EQUIPE'!BT11=0,"N","")))</f>
        <v/>
      </c>
      <c r="AA9" s="223" t="str">
        <f>IF($A9="","",IF('D - DADOS EQUIPE'!BU11="X","S",IF('D - DADOS EQUIPE'!BU11=0,"N","")))</f>
        <v/>
      </c>
      <c r="AB9" s="223" t="str">
        <f>IF($A9="","",IF('D - DADOS EQUIPE'!BV11="X","S",IF('D - DADOS EQUIPE'!BV11=0,"N","")))</f>
        <v/>
      </c>
      <c r="AC9" s="223" t="str">
        <f>IF($A9="","",IF('D - DADOS EQUIPE'!BW11="X","S",IF('D - DADOS EQUIPE'!BW11=0,"N","")))</f>
        <v/>
      </c>
      <c r="AD9" s="223" t="str">
        <f>IF($A9="","",IF('D - DADOS EQUIPE'!BX11="X","S",IF('D - DADOS EQUIPE'!BX11=0,"N","")))</f>
        <v/>
      </c>
      <c r="AE9" s="223" t="str">
        <f>IF($A9="","",IF('D - DADOS EQUIPE'!BY11="X","S",IF('D - DADOS EQUIPE'!BY11=0,"N","")))</f>
        <v/>
      </c>
      <c r="AF9" s="223" t="str">
        <f>IF($A9="","",IF('D - DADOS EQUIPE'!BZ11="X","S",IF('D - DADOS EQUIPE'!BZ11=0,"N","")))</f>
        <v/>
      </c>
      <c r="AG9" s="223" t="str">
        <f>IF($A9="","",IF('D - DADOS EQUIPE'!CA11="X","S",IF('D - DADOS EQUIPE'!CA11=0,"N","")))</f>
        <v/>
      </c>
      <c r="AH9" s="223" t="str">
        <f>IF($A9="","",IF('D - DADOS EQUIPE'!CB11="X","S",IF('D - DADOS EQUIPE'!CB11=0,"N","")))</f>
        <v/>
      </c>
    </row>
    <row r="10" spans="1:34" x14ac:dyDescent="0.25">
      <c r="A10" s="223" t="str">
        <f>IF('D - DADOS EQUIPE'!A12="","",'D - DADOS EQUIPE'!A12)</f>
        <v/>
      </c>
      <c r="B10" s="223" t="str">
        <f>IF('D - DADOS EQUIPE'!B12="","",'D - DADOS EQUIPE'!B12)</f>
        <v/>
      </c>
      <c r="C10" s="223" t="str">
        <f>IF('D - DADOS EQUIPE'!C12="","",'D - DADOS EQUIPE'!C12)</f>
        <v/>
      </c>
      <c r="D10" s="223" t="str">
        <f>IF('D - DADOS EQUIPE'!D12="","",'D - DADOS EQUIPE'!D12)</f>
        <v/>
      </c>
      <c r="E10" s="223" t="str">
        <f>IF($A10="","",IF('D - DADOS EQUIPE'!AY12="X","S",IF('D - DADOS EQUIPE'!AY12=0,"N","")))</f>
        <v/>
      </c>
      <c r="F10" s="223" t="str">
        <f>IF($A10="","",IF('D - DADOS EQUIPE'!AZ12="X","S",IF('D - DADOS EQUIPE'!AZ12=0,"N","")))</f>
        <v/>
      </c>
      <c r="G10" s="223" t="str">
        <f>IF($A10="","",IF('D - DADOS EQUIPE'!BA12="X","S",IF('D - DADOS EQUIPE'!BA12=0,"N","")))</f>
        <v/>
      </c>
      <c r="H10" s="223" t="str">
        <f>IF($A10="","",IF('D - DADOS EQUIPE'!BB12="X","S",IF('D - DADOS EQUIPE'!BB12=0,"N","")))</f>
        <v/>
      </c>
      <c r="I10" s="223" t="str">
        <f>IF($A10="","",IF('D - DADOS EQUIPE'!BC12="X","S",IF('D - DADOS EQUIPE'!BC12=0,"N","")))</f>
        <v/>
      </c>
      <c r="J10" s="223" t="str">
        <f>IF($A10="","",IF('D - DADOS EQUIPE'!BD12="X","S",IF('D - DADOS EQUIPE'!BD12=0,"N","")))</f>
        <v/>
      </c>
      <c r="K10" s="223" t="str">
        <f>IF($A10="","",IF('D - DADOS EQUIPE'!BE12="X","S",IF('D - DADOS EQUIPE'!BE12=0,"N","")))</f>
        <v/>
      </c>
      <c r="L10" s="223" t="str">
        <f>IF($A10="","",IF('D - DADOS EQUIPE'!BF12="X","S",IF('D - DADOS EQUIPE'!BF12=0,"N","")))</f>
        <v/>
      </c>
      <c r="M10" s="223" t="str">
        <f>IF($A10="","",IF('D - DADOS EQUIPE'!BG12="X","S",IF('D - DADOS EQUIPE'!BG12=0,"N","")))</f>
        <v/>
      </c>
      <c r="N10" s="223" t="str">
        <f>IF($A10="","",IF('D - DADOS EQUIPE'!BH12="X","S",IF('D - DADOS EQUIPE'!BH12=0,"N","")))</f>
        <v/>
      </c>
      <c r="O10" s="223" t="str">
        <f>IF($A10="","",IF('D - DADOS EQUIPE'!BI12="X","S",IF('D - DADOS EQUIPE'!BI12=0,"N","")))</f>
        <v/>
      </c>
      <c r="P10" s="223" t="str">
        <f>IF($A10="","",IF('D - DADOS EQUIPE'!BJ12="X","S",IF('D - DADOS EQUIPE'!BJ12=0,"N","")))</f>
        <v/>
      </c>
      <c r="Q10" s="223" t="str">
        <f>IF($A10="","",IF('D - DADOS EQUIPE'!BK12="X","S",IF('D - DADOS EQUIPE'!BK12=0,"N","")))</f>
        <v/>
      </c>
      <c r="R10" s="223" t="str">
        <f>IF($A10="","",IF('D - DADOS EQUIPE'!BL12="X","S",IF('D - DADOS EQUIPE'!BL12=0,"N","")))</f>
        <v/>
      </c>
      <c r="S10" s="223" t="str">
        <f>IF($A10="","",IF('D - DADOS EQUIPE'!BM12="X","S",IF('D - DADOS EQUIPE'!BM12=0,"N","")))</f>
        <v/>
      </c>
      <c r="T10" s="223" t="str">
        <f>IF($A10="","",IF('D - DADOS EQUIPE'!BN12="X","S",IF('D - DADOS EQUIPE'!BN12=0,"N","")))</f>
        <v/>
      </c>
      <c r="U10" s="223" t="str">
        <f>IF($A10="","",IF('D - DADOS EQUIPE'!BO12="X","S",IF('D - DADOS EQUIPE'!BO12=0,"N","")))</f>
        <v/>
      </c>
      <c r="V10" s="223" t="str">
        <f>IF($A10="","",IF('D - DADOS EQUIPE'!BP12="X","S",IF('D - DADOS EQUIPE'!BP12=0,"N","")))</f>
        <v/>
      </c>
      <c r="W10" s="223" t="str">
        <f>IF($A10="","",IF('D - DADOS EQUIPE'!BQ12="X","S",IF('D - DADOS EQUIPE'!BQ12=0,"N","")))</f>
        <v/>
      </c>
      <c r="X10" s="223" t="str">
        <f>IF($A10="","",IF('D - DADOS EQUIPE'!BR12="X","S",IF('D - DADOS EQUIPE'!BR12=0,"N","")))</f>
        <v/>
      </c>
      <c r="Y10" s="223" t="str">
        <f>IF($A10="","",IF('D - DADOS EQUIPE'!BS12="X","S",IF('D - DADOS EQUIPE'!BS12=0,"N","")))</f>
        <v/>
      </c>
      <c r="Z10" s="223" t="str">
        <f>IF($A10="","",IF('D - DADOS EQUIPE'!BT12="X","S",IF('D - DADOS EQUIPE'!BT12=0,"N","")))</f>
        <v/>
      </c>
      <c r="AA10" s="223" t="str">
        <f>IF($A10="","",IF('D - DADOS EQUIPE'!BU12="X","S",IF('D - DADOS EQUIPE'!BU12=0,"N","")))</f>
        <v/>
      </c>
      <c r="AB10" s="223" t="str">
        <f>IF($A10="","",IF('D - DADOS EQUIPE'!BV12="X","S",IF('D - DADOS EQUIPE'!BV12=0,"N","")))</f>
        <v/>
      </c>
      <c r="AC10" s="223" t="str">
        <f>IF($A10="","",IF('D - DADOS EQUIPE'!BW12="X","S",IF('D - DADOS EQUIPE'!BW12=0,"N","")))</f>
        <v/>
      </c>
      <c r="AD10" s="223" t="str">
        <f>IF($A10="","",IF('D - DADOS EQUIPE'!BX12="X","S",IF('D - DADOS EQUIPE'!BX12=0,"N","")))</f>
        <v/>
      </c>
      <c r="AE10" s="223" t="str">
        <f>IF($A10="","",IF('D - DADOS EQUIPE'!BY12="X","S",IF('D - DADOS EQUIPE'!BY12=0,"N","")))</f>
        <v/>
      </c>
      <c r="AF10" s="223" t="str">
        <f>IF($A10="","",IF('D - DADOS EQUIPE'!BZ12="X","S",IF('D - DADOS EQUIPE'!BZ12=0,"N","")))</f>
        <v/>
      </c>
      <c r="AG10" s="223" t="str">
        <f>IF($A10="","",IF('D - DADOS EQUIPE'!CA12="X","S",IF('D - DADOS EQUIPE'!CA12=0,"N","")))</f>
        <v/>
      </c>
      <c r="AH10" s="223" t="str">
        <f>IF($A10="","",IF('D - DADOS EQUIPE'!CB12="X","S",IF('D - DADOS EQUIPE'!CB12=0,"N","")))</f>
        <v/>
      </c>
    </row>
    <row r="11" spans="1:34" x14ac:dyDescent="0.25">
      <c r="A11" s="223" t="str">
        <f>IF('D - DADOS EQUIPE'!A13="","",'D - DADOS EQUIPE'!A13)</f>
        <v/>
      </c>
      <c r="B11" s="223" t="str">
        <f>IF('D - DADOS EQUIPE'!B13="","",'D - DADOS EQUIPE'!B13)</f>
        <v/>
      </c>
      <c r="C11" s="223" t="str">
        <f>IF('D - DADOS EQUIPE'!C13="","",'D - DADOS EQUIPE'!C13)</f>
        <v/>
      </c>
      <c r="D11" s="223" t="str">
        <f>IF('D - DADOS EQUIPE'!D13="","",'D - DADOS EQUIPE'!D13)</f>
        <v/>
      </c>
      <c r="E11" s="223" t="str">
        <f>IF($A11="","",IF('D - DADOS EQUIPE'!AY13="X","S",IF('D - DADOS EQUIPE'!AY13=0,"N","")))</f>
        <v/>
      </c>
      <c r="F11" s="223" t="str">
        <f>IF($A11="","",IF('D - DADOS EQUIPE'!AZ13="X","S",IF('D - DADOS EQUIPE'!AZ13=0,"N","")))</f>
        <v/>
      </c>
      <c r="G11" s="223" t="str">
        <f>IF($A11="","",IF('D - DADOS EQUIPE'!BA13="X","S",IF('D - DADOS EQUIPE'!BA13=0,"N","")))</f>
        <v/>
      </c>
      <c r="H11" s="223" t="str">
        <f>IF($A11="","",IF('D - DADOS EQUIPE'!BB13="X","S",IF('D - DADOS EQUIPE'!BB13=0,"N","")))</f>
        <v/>
      </c>
      <c r="I11" s="223" t="str">
        <f>IF($A11="","",IF('D - DADOS EQUIPE'!BC13="X","S",IF('D - DADOS EQUIPE'!BC13=0,"N","")))</f>
        <v/>
      </c>
      <c r="J11" s="223" t="str">
        <f>IF($A11="","",IF('D - DADOS EQUIPE'!BD13="X","S",IF('D - DADOS EQUIPE'!BD13=0,"N","")))</f>
        <v/>
      </c>
      <c r="K11" s="223" t="str">
        <f>IF($A11="","",IF('D - DADOS EQUIPE'!BE13="X","S",IF('D - DADOS EQUIPE'!BE13=0,"N","")))</f>
        <v/>
      </c>
      <c r="L11" s="223" t="str">
        <f>IF($A11="","",IF('D - DADOS EQUIPE'!BF13="X","S",IF('D - DADOS EQUIPE'!BF13=0,"N","")))</f>
        <v/>
      </c>
      <c r="M11" s="223" t="str">
        <f>IF($A11="","",IF('D - DADOS EQUIPE'!BG13="X","S",IF('D - DADOS EQUIPE'!BG13=0,"N","")))</f>
        <v/>
      </c>
      <c r="N11" s="223" t="str">
        <f>IF($A11="","",IF('D - DADOS EQUIPE'!BH13="X","S",IF('D - DADOS EQUIPE'!BH13=0,"N","")))</f>
        <v/>
      </c>
      <c r="O11" s="223" t="str">
        <f>IF($A11="","",IF('D - DADOS EQUIPE'!BI13="X","S",IF('D - DADOS EQUIPE'!BI13=0,"N","")))</f>
        <v/>
      </c>
      <c r="P11" s="223" t="str">
        <f>IF($A11="","",IF('D - DADOS EQUIPE'!BJ13="X","S",IF('D - DADOS EQUIPE'!BJ13=0,"N","")))</f>
        <v/>
      </c>
      <c r="Q11" s="223" t="str">
        <f>IF($A11="","",IF('D - DADOS EQUIPE'!BK13="X","S",IF('D - DADOS EQUIPE'!BK13=0,"N","")))</f>
        <v/>
      </c>
      <c r="R11" s="223" t="str">
        <f>IF($A11="","",IF('D - DADOS EQUIPE'!BL13="X","S",IF('D - DADOS EQUIPE'!BL13=0,"N","")))</f>
        <v/>
      </c>
      <c r="S11" s="223" t="str">
        <f>IF($A11="","",IF('D - DADOS EQUIPE'!BM13="X","S",IF('D - DADOS EQUIPE'!BM13=0,"N","")))</f>
        <v/>
      </c>
      <c r="T11" s="223" t="str">
        <f>IF($A11="","",IF('D - DADOS EQUIPE'!BN13="X","S",IF('D - DADOS EQUIPE'!BN13=0,"N","")))</f>
        <v/>
      </c>
      <c r="U11" s="223" t="str">
        <f>IF($A11="","",IF('D - DADOS EQUIPE'!BO13="X","S",IF('D - DADOS EQUIPE'!BO13=0,"N","")))</f>
        <v/>
      </c>
      <c r="V11" s="223" t="str">
        <f>IF($A11="","",IF('D - DADOS EQUIPE'!BP13="X","S",IF('D - DADOS EQUIPE'!BP13=0,"N","")))</f>
        <v/>
      </c>
      <c r="W11" s="223" t="str">
        <f>IF($A11="","",IF('D - DADOS EQUIPE'!BQ13="X","S",IF('D - DADOS EQUIPE'!BQ13=0,"N","")))</f>
        <v/>
      </c>
      <c r="X11" s="223" t="str">
        <f>IF($A11="","",IF('D - DADOS EQUIPE'!BR13="X","S",IF('D - DADOS EQUIPE'!BR13=0,"N","")))</f>
        <v/>
      </c>
      <c r="Y11" s="223" t="str">
        <f>IF($A11="","",IF('D - DADOS EQUIPE'!BS13="X","S",IF('D - DADOS EQUIPE'!BS13=0,"N","")))</f>
        <v/>
      </c>
      <c r="Z11" s="223" t="str">
        <f>IF($A11="","",IF('D - DADOS EQUIPE'!BT13="X","S",IF('D - DADOS EQUIPE'!BT13=0,"N","")))</f>
        <v/>
      </c>
      <c r="AA11" s="223" t="str">
        <f>IF($A11="","",IF('D - DADOS EQUIPE'!BU13="X","S",IF('D - DADOS EQUIPE'!BU13=0,"N","")))</f>
        <v/>
      </c>
      <c r="AB11" s="223" t="str">
        <f>IF($A11="","",IF('D - DADOS EQUIPE'!BV13="X","S",IF('D - DADOS EQUIPE'!BV13=0,"N","")))</f>
        <v/>
      </c>
      <c r="AC11" s="223" t="str">
        <f>IF($A11="","",IF('D - DADOS EQUIPE'!BW13="X","S",IF('D - DADOS EQUIPE'!BW13=0,"N","")))</f>
        <v/>
      </c>
      <c r="AD11" s="223" t="str">
        <f>IF($A11="","",IF('D - DADOS EQUIPE'!BX13="X","S",IF('D - DADOS EQUIPE'!BX13=0,"N","")))</f>
        <v/>
      </c>
      <c r="AE11" s="223" t="str">
        <f>IF($A11="","",IF('D - DADOS EQUIPE'!BY13="X","S",IF('D - DADOS EQUIPE'!BY13=0,"N","")))</f>
        <v/>
      </c>
      <c r="AF11" s="223" t="str">
        <f>IF($A11="","",IF('D - DADOS EQUIPE'!BZ13="X","S",IF('D - DADOS EQUIPE'!BZ13=0,"N","")))</f>
        <v/>
      </c>
      <c r="AG11" s="223" t="str">
        <f>IF($A11="","",IF('D - DADOS EQUIPE'!CA13="X","S",IF('D - DADOS EQUIPE'!CA13=0,"N","")))</f>
        <v/>
      </c>
      <c r="AH11" s="223" t="str">
        <f>IF($A11="","",IF('D - DADOS EQUIPE'!CB13="X","S",IF('D - DADOS EQUIPE'!CB13=0,"N","")))</f>
        <v/>
      </c>
    </row>
    <row r="12" spans="1:34" x14ac:dyDescent="0.25">
      <c r="A12" s="223" t="str">
        <f>IF('D - DADOS EQUIPE'!A14="","",'D - DADOS EQUIPE'!A14)</f>
        <v/>
      </c>
      <c r="B12" s="223" t="str">
        <f>IF('D - DADOS EQUIPE'!B14="","",'D - DADOS EQUIPE'!B14)</f>
        <v/>
      </c>
      <c r="C12" s="223" t="str">
        <f>IF('D - DADOS EQUIPE'!C14="","",'D - DADOS EQUIPE'!C14)</f>
        <v/>
      </c>
      <c r="D12" s="223" t="str">
        <f>IF('D - DADOS EQUIPE'!D14="","",'D - DADOS EQUIPE'!D14)</f>
        <v/>
      </c>
      <c r="E12" s="223" t="str">
        <f>IF($A12="","",IF('D - DADOS EQUIPE'!AY14="X","S",IF('D - DADOS EQUIPE'!AY14=0,"N","")))</f>
        <v/>
      </c>
      <c r="F12" s="223" t="str">
        <f>IF($A12="","",IF('D - DADOS EQUIPE'!AZ14="X","S",IF('D - DADOS EQUIPE'!AZ14=0,"N","")))</f>
        <v/>
      </c>
      <c r="G12" s="223" t="str">
        <f>IF($A12="","",IF('D - DADOS EQUIPE'!BA14="X","S",IF('D - DADOS EQUIPE'!BA14=0,"N","")))</f>
        <v/>
      </c>
      <c r="H12" s="223" t="str">
        <f>IF($A12="","",IF('D - DADOS EQUIPE'!BB14="X","S",IF('D - DADOS EQUIPE'!BB14=0,"N","")))</f>
        <v/>
      </c>
      <c r="I12" s="223" t="str">
        <f>IF($A12="","",IF('D - DADOS EQUIPE'!BC14="X","S",IF('D - DADOS EQUIPE'!BC14=0,"N","")))</f>
        <v/>
      </c>
      <c r="J12" s="223" t="str">
        <f>IF($A12="","",IF('D - DADOS EQUIPE'!BD14="X","S",IF('D - DADOS EQUIPE'!BD14=0,"N","")))</f>
        <v/>
      </c>
      <c r="K12" s="223" t="str">
        <f>IF($A12="","",IF('D - DADOS EQUIPE'!BE14="X","S",IF('D - DADOS EQUIPE'!BE14=0,"N","")))</f>
        <v/>
      </c>
      <c r="L12" s="223" t="str">
        <f>IF($A12="","",IF('D - DADOS EQUIPE'!BF14="X","S",IF('D - DADOS EQUIPE'!BF14=0,"N","")))</f>
        <v/>
      </c>
      <c r="M12" s="223" t="str">
        <f>IF($A12="","",IF('D - DADOS EQUIPE'!BG14="X","S",IF('D - DADOS EQUIPE'!BG14=0,"N","")))</f>
        <v/>
      </c>
      <c r="N12" s="223" t="str">
        <f>IF($A12="","",IF('D - DADOS EQUIPE'!BH14="X","S",IF('D - DADOS EQUIPE'!BH14=0,"N","")))</f>
        <v/>
      </c>
      <c r="O12" s="223" t="str">
        <f>IF($A12="","",IF('D - DADOS EQUIPE'!BI14="X","S",IF('D - DADOS EQUIPE'!BI14=0,"N","")))</f>
        <v/>
      </c>
      <c r="P12" s="223" t="str">
        <f>IF($A12="","",IF('D - DADOS EQUIPE'!BJ14="X","S",IF('D - DADOS EQUIPE'!BJ14=0,"N","")))</f>
        <v/>
      </c>
      <c r="Q12" s="223" t="str">
        <f>IF($A12="","",IF('D - DADOS EQUIPE'!BK14="X","S",IF('D - DADOS EQUIPE'!BK14=0,"N","")))</f>
        <v/>
      </c>
      <c r="R12" s="223" t="str">
        <f>IF($A12="","",IF('D - DADOS EQUIPE'!BL14="X","S",IF('D - DADOS EQUIPE'!BL14=0,"N","")))</f>
        <v/>
      </c>
      <c r="S12" s="223" t="str">
        <f>IF($A12="","",IF('D - DADOS EQUIPE'!BM14="X","S",IF('D - DADOS EQUIPE'!BM14=0,"N","")))</f>
        <v/>
      </c>
      <c r="T12" s="223" t="str">
        <f>IF($A12="","",IF('D - DADOS EQUIPE'!BN14="X","S",IF('D - DADOS EQUIPE'!BN14=0,"N","")))</f>
        <v/>
      </c>
      <c r="U12" s="223" t="str">
        <f>IF($A12="","",IF('D - DADOS EQUIPE'!BO14="X","S",IF('D - DADOS EQUIPE'!BO14=0,"N","")))</f>
        <v/>
      </c>
      <c r="V12" s="223" t="str">
        <f>IF($A12="","",IF('D - DADOS EQUIPE'!BP14="X","S",IF('D - DADOS EQUIPE'!BP14=0,"N","")))</f>
        <v/>
      </c>
      <c r="W12" s="223" t="str">
        <f>IF($A12="","",IF('D - DADOS EQUIPE'!BQ14="X","S",IF('D - DADOS EQUIPE'!BQ14=0,"N","")))</f>
        <v/>
      </c>
      <c r="X12" s="223" t="str">
        <f>IF($A12="","",IF('D - DADOS EQUIPE'!BR14="X","S",IF('D - DADOS EQUIPE'!BR14=0,"N","")))</f>
        <v/>
      </c>
      <c r="Y12" s="223" t="str">
        <f>IF($A12="","",IF('D - DADOS EQUIPE'!BS14="X","S",IF('D - DADOS EQUIPE'!BS14=0,"N","")))</f>
        <v/>
      </c>
      <c r="Z12" s="223" t="str">
        <f>IF($A12="","",IF('D - DADOS EQUIPE'!BT14="X","S",IF('D - DADOS EQUIPE'!BT14=0,"N","")))</f>
        <v/>
      </c>
      <c r="AA12" s="223" t="str">
        <f>IF($A12="","",IF('D - DADOS EQUIPE'!BU14="X","S",IF('D - DADOS EQUIPE'!BU14=0,"N","")))</f>
        <v/>
      </c>
      <c r="AB12" s="223" t="str">
        <f>IF($A12="","",IF('D - DADOS EQUIPE'!BV14="X","S",IF('D - DADOS EQUIPE'!BV14=0,"N","")))</f>
        <v/>
      </c>
      <c r="AC12" s="223" t="str">
        <f>IF($A12="","",IF('D - DADOS EQUIPE'!BW14="X","S",IF('D - DADOS EQUIPE'!BW14=0,"N","")))</f>
        <v/>
      </c>
      <c r="AD12" s="223" t="str">
        <f>IF($A12="","",IF('D - DADOS EQUIPE'!BX14="X","S",IF('D - DADOS EQUIPE'!BX14=0,"N","")))</f>
        <v/>
      </c>
      <c r="AE12" s="223" t="str">
        <f>IF($A12="","",IF('D - DADOS EQUIPE'!BY14="X","S",IF('D - DADOS EQUIPE'!BY14=0,"N","")))</f>
        <v/>
      </c>
      <c r="AF12" s="223" t="str">
        <f>IF($A12="","",IF('D - DADOS EQUIPE'!BZ14="X","S",IF('D - DADOS EQUIPE'!BZ14=0,"N","")))</f>
        <v/>
      </c>
      <c r="AG12" s="223" t="str">
        <f>IF($A12="","",IF('D - DADOS EQUIPE'!CA14="X","S",IF('D - DADOS EQUIPE'!CA14=0,"N","")))</f>
        <v/>
      </c>
      <c r="AH12" s="223" t="str">
        <f>IF($A12="","",IF('D - DADOS EQUIPE'!CB14="X","S",IF('D - DADOS EQUIPE'!CB14=0,"N","")))</f>
        <v/>
      </c>
    </row>
    <row r="13" spans="1:34" x14ac:dyDescent="0.25">
      <c r="A13" s="223" t="str">
        <f>IF('D - DADOS EQUIPE'!A15="","",'D - DADOS EQUIPE'!A15)</f>
        <v/>
      </c>
      <c r="B13" s="223" t="str">
        <f>IF('D - DADOS EQUIPE'!B15="","",'D - DADOS EQUIPE'!B15)</f>
        <v/>
      </c>
      <c r="C13" s="223" t="str">
        <f>IF('D - DADOS EQUIPE'!C15="","",'D - DADOS EQUIPE'!C15)</f>
        <v/>
      </c>
      <c r="D13" s="223" t="str">
        <f>IF('D - DADOS EQUIPE'!D15="","",'D - DADOS EQUIPE'!D15)</f>
        <v/>
      </c>
      <c r="E13" s="223" t="str">
        <f>IF($A13="","",IF('D - DADOS EQUIPE'!AY15="X","S",IF('D - DADOS EQUIPE'!AY15=0,"N","")))</f>
        <v/>
      </c>
      <c r="F13" s="223" t="str">
        <f>IF($A13="","",IF('D - DADOS EQUIPE'!AZ15="X","S",IF('D - DADOS EQUIPE'!AZ15=0,"N","")))</f>
        <v/>
      </c>
      <c r="G13" s="223" t="str">
        <f>IF($A13="","",IF('D - DADOS EQUIPE'!BA15="X","S",IF('D - DADOS EQUIPE'!BA15=0,"N","")))</f>
        <v/>
      </c>
      <c r="H13" s="223" t="str">
        <f>IF($A13="","",IF('D - DADOS EQUIPE'!BB15="X","S",IF('D - DADOS EQUIPE'!BB15=0,"N","")))</f>
        <v/>
      </c>
      <c r="I13" s="223" t="str">
        <f>IF($A13="","",IF('D - DADOS EQUIPE'!BC15="X","S",IF('D - DADOS EQUIPE'!BC15=0,"N","")))</f>
        <v/>
      </c>
      <c r="J13" s="223" t="str">
        <f>IF($A13="","",IF('D - DADOS EQUIPE'!BD15="X","S",IF('D - DADOS EQUIPE'!BD15=0,"N","")))</f>
        <v/>
      </c>
      <c r="K13" s="223" t="str">
        <f>IF($A13="","",IF('D - DADOS EQUIPE'!BE15="X","S",IF('D - DADOS EQUIPE'!BE15=0,"N","")))</f>
        <v/>
      </c>
      <c r="L13" s="223" t="str">
        <f>IF($A13="","",IF('D - DADOS EQUIPE'!BF15="X","S",IF('D - DADOS EQUIPE'!BF15=0,"N","")))</f>
        <v/>
      </c>
      <c r="M13" s="223" t="str">
        <f>IF($A13="","",IF('D - DADOS EQUIPE'!BG15="X","S",IF('D - DADOS EQUIPE'!BG15=0,"N","")))</f>
        <v/>
      </c>
      <c r="N13" s="223" t="str">
        <f>IF($A13="","",IF('D - DADOS EQUIPE'!BH15="X","S",IF('D - DADOS EQUIPE'!BH15=0,"N","")))</f>
        <v/>
      </c>
      <c r="O13" s="223" t="str">
        <f>IF($A13="","",IF('D - DADOS EQUIPE'!BI15="X","S",IF('D - DADOS EQUIPE'!BI15=0,"N","")))</f>
        <v/>
      </c>
      <c r="P13" s="223" t="str">
        <f>IF($A13="","",IF('D - DADOS EQUIPE'!BJ15="X","S",IF('D - DADOS EQUIPE'!BJ15=0,"N","")))</f>
        <v/>
      </c>
      <c r="Q13" s="223" t="str">
        <f>IF($A13="","",IF('D - DADOS EQUIPE'!BK15="X","S",IF('D - DADOS EQUIPE'!BK15=0,"N","")))</f>
        <v/>
      </c>
      <c r="R13" s="223" t="str">
        <f>IF($A13="","",IF('D - DADOS EQUIPE'!BL15="X","S",IF('D - DADOS EQUIPE'!BL15=0,"N","")))</f>
        <v/>
      </c>
      <c r="S13" s="223" t="str">
        <f>IF($A13="","",IF('D - DADOS EQUIPE'!BM15="X","S",IF('D - DADOS EQUIPE'!BM15=0,"N","")))</f>
        <v/>
      </c>
      <c r="T13" s="223" t="str">
        <f>IF($A13="","",IF('D - DADOS EQUIPE'!BN15="X","S",IF('D - DADOS EQUIPE'!BN15=0,"N","")))</f>
        <v/>
      </c>
      <c r="U13" s="223" t="str">
        <f>IF($A13="","",IF('D - DADOS EQUIPE'!BO15="X","S",IF('D - DADOS EQUIPE'!BO15=0,"N","")))</f>
        <v/>
      </c>
      <c r="V13" s="223" t="str">
        <f>IF($A13="","",IF('D - DADOS EQUIPE'!BP15="X","S",IF('D - DADOS EQUIPE'!BP15=0,"N","")))</f>
        <v/>
      </c>
      <c r="W13" s="223" t="str">
        <f>IF($A13="","",IF('D - DADOS EQUIPE'!BQ15="X","S",IF('D - DADOS EQUIPE'!BQ15=0,"N","")))</f>
        <v/>
      </c>
      <c r="X13" s="223" t="str">
        <f>IF($A13="","",IF('D - DADOS EQUIPE'!BR15="X","S",IF('D - DADOS EQUIPE'!BR15=0,"N","")))</f>
        <v/>
      </c>
      <c r="Y13" s="223" t="str">
        <f>IF($A13="","",IF('D - DADOS EQUIPE'!BS15="X","S",IF('D - DADOS EQUIPE'!BS15=0,"N","")))</f>
        <v/>
      </c>
      <c r="Z13" s="223" t="str">
        <f>IF($A13="","",IF('D - DADOS EQUIPE'!BT15="X","S",IF('D - DADOS EQUIPE'!BT15=0,"N","")))</f>
        <v/>
      </c>
      <c r="AA13" s="223" t="str">
        <f>IF($A13="","",IF('D - DADOS EQUIPE'!BU15="X","S",IF('D - DADOS EQUIPE'!BU15=0,"N","")))</f>
        <v/>
      </c>
      <c r="AB13" s="223" t="str">
        <f>IF($A13="","",IF('D - DADOS EQUIPE'!BV15="X","S",IF('D - DADOS EQUIPE'!BV15=0,"N","")))</f>
        <v/>
      </c>
      <c r="AC13" s="223" t="str">
        <f>IF($A13="","",IF('D - DADOS EQUIPE'!BW15="X","S",IF('D - DADOS EQUIPE'!BW15=0,"N","")))</f>
        <v/>
      </c>
      <c r="AD13" s="223" t="str">
        <f>IF($A13="","",IF('D - DADOS EQUIPE'!BX15="X","S",IF('D - DADOS EQUIPE'!BX15=0,"N","")))</f>
        <v/>
      </c>
      <c r="AE13" s="223" t="str">
        <f>IF($A13="","",IF('D - DADOS EQUIPE'!BY15="X","S",IF('D - DADOS EQUIPE'!BY15=0,"N","")))</f>
        <v/>
      </c>
      <c r="AF13" s="223" t="str">
        <f>IF($A13="","",IF('D - DADOS EQUIPE'!BZ15="X","S",IF('D - DADOS EQUIPE'!BZ15=0,"N","")))</f>
        <v/>
      </c>
      <c r="AG13" s="223" t="str">
        <f>IF($A13="","",IF('D - DADOS EQUIPE'!CA15="X","S",IF('D - DADOS EQUIPE'!CA15=0,"N","")))</f>
        <v/>
      </c>
      <c r="AH13" s="223" t="str">
        <f>IF($A13="","",IF('D - DADOS EQUIPE'!CB15="X","S",IF('D - DADOS EQUIPE'!CB15=0,"N","")))</f>
        <v/>
      </c>
    </row>
    <row r="14" spans="1:34" x14ac:dyDescent="0.25">
      <c r="A14" s="223" t="str">
        <f>IF('D - DADOS EQUIPE'!A16="","",'D - DADOS EQUIPE'!A16)</f>
        <v/>
      </c>
      <c r="B14" s="223" t="str">
        <f>IF('D - DADOS EQUIPE'!B16="","",'D - DADOS EQUIPE'!B16)</f>
        <v/>
      </c>
      <c r="C14" s="223" t="str">
        <f>IF('D - DADOS EQUIPE'!C16="","",'D - DADOS EQUIPE'!C16)</f>
        <v/>
      </c>
      <c r="D14" s="223" t="str">
        <f>IF('D - DADOS EQUIPE'!D16="","",'D - DADOS EQUIPE'!D16)</f>
        <v/>
      </c>
      <c r="E14" s="223" t="str">
        <f>IF($A14="","",IF('D - DADOS EQUIPE'!AY16="X","S",IF('D - DADOS EQUIPE'!AY16=0,"N","")))</f>
        <v/>
      </c>
      <c r="F14" s="223" t="str">
        <f>IF($A14="","",IF('D - DADOS EQUIPE'!AZ16="X","S",IF('D - DADOS EQUIPE'!AZ16=0,"N","")))</f>
        <v/>
      </c>
      <c r="G14" s="223" t="str">
        <f>IF($A14="","",IF('D - DADOS EQUIPE'!BA16="X","S",IF('D - DADOS EQUIPE'!BA16=0,"N","")))</f>
        <v/>
      </c>
      <c r="H14" s="223" t="str">
        <f>IF($A14="","",IF('D - DADOS EQUIPE'!BB16="X","S",IF('D - DADOS EQUIPE'!BB16=0,"N","")))</f>
        <v/>
      </c>
      <c r="I14" s="223" t="str">
        <f>IF($A14="","",IF('D - DADOS EQUIPE'!BC16="X","S",IF('D - DADOS EQUIPE'!BC16=0,"N","")))</f>
        <v/>
      </c>
      <c r="J14" s="223" t="str">
        <f>IF($A14="","",IF('D - DADOS EQUIPE'!BD16="X","S",IF('D - DADOS EQUIPE'!BD16=0,"N","")))</f>
        <v/>
      </c>
      <c r="K14" s="223" t="str">
        <f>IF($A14="","",IF('D - DADOS EQUIPE'!BE16="X","S",IF('D - DADOS EQUIPE'!BE16=0,"N","")))</f>
        <v/>
      </c>
      <c r="L14" s="223" t="str">
        <f>IF($A14="","",IF('D - DADOS EQUIPE'!BF16="X","S",IF('D - DADOS EQUIPE'!BF16=0,"N","")))</f>
        <v/>
      </c>
      <c r="M14" s="223" t="str">
        <f>IF($A14="","",IF('D - DADOS EQUIPE'!BG16="X","S",IF('D - DADOS EQUIPE'!BG16=0,"N","")))</f>
        <v/>
      </c>
      <c r="N14" s="223" t="str">
        <f>IF($A14="","",IF('D - DADOS EQUIPE'!BH16="X","S",IF('D - DADOS EQUIPE'!BH16=0,"N","")))</f>
        <v/>
      </c>
      <c r="O14" s="223" t="str">
        <f>IF($A14="","",IF('D - DADOS EQUIPE'!BI16="X","S",IF('D - DADOS EQUIPE'!BI16=0,"N","")))</f>
        <v/>
      </c>
      <c r="P14" s="223" t="str">
        <f>IF($A14="","",IF('D - DADOS EQUIPE'!BJ16="X","S",IF('D - DADOS EQUIPE'!BJ16=0,"N","")))</f>
        <v/>
      </c>
      <c r="Q14" s="223" t="str">
        <f>IF($A14="","",IF('D - DADOS EQUIPE'!BK16="X","S",IF('D - DADOS EQUIPE'!BK16=0,"N","")))</f>
        <v/>
      </c>
      <c r="R14" s="223" t="str">
        <f>IF($A14="","",IF('D - DADOS EQUIPE'!BL16="X","S",IF('D - DADOS EQUIPE'!BL16=0,"N","")))</f>
        <v/>
      </c>
      <c r="S14" s="223" t="str">
        <f>IF($A14="","",IF('D - DADOS EQUIPE'!BM16="X","S",IF('D - DADOS EQUIPE'!BM16=0,"N","")))</f>
        <v/>
      </c>
      <c r="T14" s="223" t="str">
        <f>IF($A14="","",IF('D - DADOS EQUIPE'!BN16="X","S",IF('D - DADOS EQUIPE'!BN16=0,"N","")))</f>
        <v/>
      </c>
      <c r="U14" s="223" t="str">
        <f>IF($A14="","",IF('D - DADOS EQUIPE'!BO16="X","S",IF('D - DADOS EQUIPE'!BO16=0,"N","")))</f>
        <v/>
      </c>
      <c r="V14" s="223" t="str">
        <f>IF($A14="","",IF('D - DADOS EQUIPE'!BP16="X","S",IF('D - DADOS EQUIPE'!BP16=0,"N","")))</f>
        <v/>
      </c>
      <c r="W14" s="223" t="str">
        <f>IF($A14="","",IF('D - DADOS EQUIPE'!BQ16="X","S",IF('D - DADOS EQUIPE'!BQ16=0,"N","")))</f>
        <v/>
      </c>
      <c r="X14" s="223" t="str">
        <f>IF($A14="","",IF('D - DADOS EQUIPE'!BR16="X","S",IF('D - DADOS EQUIPE'!BR16=0,"N","")))</f>
        <v/>
      </c>
      <c r="Y14" s="223" t="str">
        <f>IF($A14="","",IF('D - DADOS EQUIPE'!BS16="X","S",IF('D - DADOS EQUIPE'!BS16=0,"N","")))</f>
        <v/>
      </c>
      <c r="Z14" s="223" t="str">
        <f>IF($A14="","",IF('D - DADOS EQUIPE'!BT16="X","S",IF('D - DADOS EQUIPE'!BT16=0,"N","")))</f>
        <v/>
      </c>
      <c r="AA14" s="223" t="str">
        <f>IF($A14="","",IF('D - DADOS EQUIPE'!BU16="X","S",IF('D - DADOS EQUIPE'!BU16=0,"N","")))</f>
        <v/>
      </c>
      <c r="AB14" s="223" t="str">
        <f>IF($A14="","",IF('D - DADOS EQUIPE'!BV16="X","S",IF('D - DADOS EQUIPE'!BV16=0,"N","")))</f>
        <v/>
      </c>
      <c r="AC14" s="223" t="str">
        <f>IF($A14="","",IF('D - DADOS EQUIPE'!BW16="X","S",IF('D - DADOS EQUIPE'!BW16=0,"N","")))</f>
        <v/>
      </c>
      <c r="AD14" s="223" t="str">
        <f>IF($A14="","",IF('D - DADOS EQUIPE'!BX16="X","S",IF('D - DADOS EQUIPE'!BX16=0,"N","")))</f>
        <v/>
      </c>
      <c r="AE14" s="223" t="str">
        <f>IF($A14="","",IF('D - DADOS EQUIPE'!BY16="X","S",IF('D - DADOS EQUIPE'!BY16=0,"N","")))</f>
        <v/>
      </c>
      <c r="AF14" s="223" t="str">
        <f>IF($A14="","",IF('D - DADOS EQUIPE'!BZ16="X","S",IF('D - DADOS EQUIPE'!BZ16=0,"N","")))</f>
        <v/>
      </c>
      <c r="AG14" s="223" t="str">
        <f>IF($A14="","",IF('D - DADOS EQUIPE'!CA16="X","S",IF('D - DADOS EQUIPE'!CA16=0,"N","")))</f>
        <v/>
      </c>
      <c r="AH14" s="223" t="str">
        <f>IF($A14="","",IF('D - DADOS EQUIPE'!CB16="X","S",IF('D - DADOS EQUIPE'!CB16=0,"N","")))</f>
        <v/>
      </c>
    </row>
    <row r="15" spans="1:34" x14ac:dyDescent="0.25">
      <c r="A15" s="223" t="str">
        <f>IF('D - DADOS EQUIPE'!A17="","",'D - DADOS EQUIPE'!A17)</f>
        <v/>
      </c>
      <c r="B15" s="223" t="str">
        <f>IF('D - DADOS EQUIPE'!B17="","",'D - DADOS EQUIPE'!B17)</f>
        <v/>
      </c>
      <c r="C15" s="223" t="str">
        <f>IF('D - DADOS EQUIPE'!C17="","",'D - DADOS EQUIPE'!C17)</f>
        <v/>
      </c>
      <c r="D15" s="223" t="str">
        <f>IF('D - DADOS EQUIPE'!D17="","",'D - DADOS EQUIPE'!D17)</f>
        <v/>
      </c>
      <c r="E15" s="223" t="str">
        <f>IF($A15="","",IF('D - DADOS EQUIPE'!AY17="X","S",IF('D - DADOS EQUIPE'!AY17=0,"N","")))</f>
        <v/>
      </c>
      <c r="F15" s="223" t="str">
        <f>IF($A15="","",IF('D - DADOS EQUIPE'!AZ17="X","S",IF('D - DADOS EQUIPE'!AZ17=0,"N","")))</f>
        <v/>
      </c>
      <c r="G15" s="223" t="str">
        <f>IF($A15="","",IF('D - DADOS EQUIPE'!BA17="X","S",IF('D - DADOS EQUIPE'!BA17=0,"N","")))</f>
        <v/>
      </c>
      <c r="H15" s="223" t="str">
        <f>IF($A15="","",IF('D - DADOS EQUIPE'!BB17="X","S",IF('D - DADOS EQUIPE'!BB17=0,"N","")))</f>
        <v/>
      </c>
      <c r="I15" s="223" t="str">
        <f>IF($A15="","",IF('D - DADOS EQUIPE'!BC17="X","S",IF('D - DADOS EQUIPE'!BC17=0,"N","")))</f>
        <v/>
      </c>
      <c r="J15" s="223" t="str">
        <f>IF($A15="","",IF('D - DADOS EQUIPE'!BD17="X","S",IF('D - DADOS EQUIPE'!BD17=0,"N","")))</f>
        <v/>
      </c>
      <c r="K15" s="223" t="str">
        <f>IF($A15="","",IF('D - DADOS EQUIPE'!BE17="X","S",IF('D - DADOS EQUIPE'!BE17=0,"N","")))</f>
        <v/>
      </c>
      <c r="L15" s="223" t="str">
        <f>IF($A15="","",IF('D - DADOS EQUIPE'!BF17="X","S",IF('D - DADOS EQUIPE'!BF17=0,"N","")))</f>
        <v/>
      </c>
      <c r="M15" s="223" t="str">
        <f>IF($A15="","",IF('D - DADOS EQUIPE'!BG17="X","S",IF('D - DADOS EQUIPE'!BG17=0,"N","")))</f>
        <v/>
      </c>
      <c r="N15" s="223" t="str">
        <f>IF($A15="","",IF('D - DADOS EQUIPE'!BH17="X","S",IF('D - DADOS EQUIPE'!BH17=0,"N","")))</f>
        <v/>
      </c>
      <c r="O15" s="223" t="str">
        <f>IF($A15="","",IF('D - DADOS EQUIPE'!BI17="X","S",IF('D - DADOS EQUIPE'!BI17=0,"N","")))</f>
        <v/>
      </c>
      <c r="P15" s="223" t="str">
        <f>IF($A15="","",IF('D - DADOS EQUIPE'!BJ17="X","S",IF('D - DADOS EQUIPE'!BJ17=0,"N","")))</f>
        <v/>
      </c>
      <c r="Q15" s="223" t="str">
        <f>IF($A15="","",IF('D - DADOS EQUIPE'!BK17="X","S",IF('D - DADOS EQUIPE'!BK17=0,"N","")))</f>
        <v/>
      </c>
      <c r="R15" s="223" t="str">
        <f>IF($A15="","",IF('D - DADOS EQUIPE'!BL17="X","S",IF('D - DADOS EQUIPE'!BL17=0,"N","")))</f>
        <v/>
      </c>
      <c r="S15" s="223" t="str">
        <f>IF($A15="","",IF('D - DADOS EQUIPE'!BM17="X","S",IF('D - DADOS EQUIPE'!BM17=0,"N","")))</f>
        <v/>
      </c>
      <c r="T15" s="223" t="str">
        <f>IF($A15="","",IF('D - DADOS EQUIPE'!BN17="X","S",IF('D - DADOS EQUIPE'!BN17=0,"N","")))</f>
        <v/>
      </c>
      <c r="U15" s="223" t="str">
        <f>IF($A15="","",IF('D - DADOS EQUIPE'!BO17="X","S",IF('D - DADOS EQUIPE'!BO17=0,"N","")))</f>
        <v/>
      </c>
      <c r="V15" s="223" t="str">
        <f>IF($A15="","",IF('D - DADOS EQUIPE'!BP17="X","S",IF('D - DADOS EQUIPE'!BP17=0,"N","")))</f>
        <v/>
      </c>
      <c r="W15" s="223" t="str">
        <f>IF($A15="","",IF('D - DADOS EQUIPE'!BQ17="X","S",IF('D - DADOS EQUIPE'!BQ17=0,"N","")))</f>
        <v/>
      </c>
      <c r="X15" s="223" t="str">
        <f>IF($A15="","",IF('D - DADOS EQUIPE'!BR17="X","S",IF('D - DADOS EQUIPE'!BR17=0,"N","")))</f>
        <v/>
      </c>
      <c r="Y15" s="223" t="str">
        <f>IF($A15="","",IF('D - DADOS EQUIPE'!BS17="X","S",IF('D - DADOS EQUIPE'!BS17=0,"N","")))</f>
        <v/>
      </c>
      <c r="Z15" s="223" t="str">
        <f>IF($A15="","",IF('D - DADOS EQUIPE'!BT17="X","S",IF('D - DADOS EQUIPE'!BT17=0,"N","")))</f>
        <v/>
      </c>
      <c r="AA15" s="223" t="str">
        <f>IF($A15="","",IF('D - DADOS EQUIPE'!BU17="X","S",IF('D - DADOS EQUIPE'!BU17=0,"N","")))</f>
        <v/>
      </c>
      <c r="AB15" s="223" t="str">
        <f>IF($A15="","",IF('D - DADOS EQUIPE'!BV17="X","S",IF('D - DADOS EQUIPE'!BV17=0,"N","")))</f>
        <v/>
      </c>
      <c r="AC15" s="223" t="str">
        <f>IF($A15="","",IF('D - DADOS EQUIPE'!BW17="X","S",IF('D - DADOS EQUIPE'!BW17=0,"N","")))</f>
        <v/>
      </c>
      <c r="AD15" s="223" t="str">
        <f>IF($A15="","",IF('D - DADOS EQUIPE'!BX17="X","S",IF('D - DADOS EQUIPE'!BX17=0,"N","")))</f>
        <v/>
      </c>
      <c r="AE15" s="223" t="str">
        <f>IF($A15="","",IF('D - DADOS EQUIPE'!BY17="X","S",IF('D - DADOS EQUIPE'!BY17=0,"N","")))</f>
        <v/>
      </c>
      <c r="AF15" s="223" t="str">
        <f>IF($A15="","",IF('D - DADOS EQUIPE'!BZ17="X","S",IF('D - DADOS EQUIPE'!BZ17=0,"N","")))</f>
        <v/>
      </c>
      <c r="AG15" s="223" t="str">
        <f>IF($A15="","",IF('D - DADOS EQUIPE'!CA17="X","S",IF('D - DADOS EQUIPE'!CA17=0,"N","")))</f>
        <v/>
      </c>
      <c r="AH15" s="223" t="str">
        <f>IF($A15="","",IF('D - DADOS EQUIPE'!CB17="X","S",IF('D - DADOS EQUIPE'!CB17=0,"N","")))</f>
        <v/>
      </c>
    </row>
    <row r="16" spans="1:34" x14ac:dyDescent="0.25">
      <c r="A16" s="223" t="str">
        <f>IF('D - DADOS EQUIPE'!A18="","",'D - DADOS EQUIPE'!A18)</f>
        <v/>
      </c>
      <c r="B16" s="223" t="str">
        <f>IF('D - DADOS EQUIPE'!B18="","",'D - DADOS EQUIPE'!B18)</f>
        <v/>
      </c>
      <c r="C16" s="223" t="str">
        <f>IF('D - DADOS EQUIPE'!C18="","",'D - DADOS EQUIPE'!C18)</f>
        <v/>
      </c>
      <c r="D16" s="223" t="str">
        <f>IF('D - DADOS EQUIPE'!D18="","",'D - DADOS EQUIPE'!D18)</f>
        <v/>
      </c>
      <c r="E16" s="223" t="str">
        <f>IF($A16="","",IF('D - DADOS EQUIPE'!AY18="X","S",IF('D - DADOS EQUIPE'!AY18=0,"N","")))</f>
        <v/>
      </c>
      <c r="F16" s="223" t="str">
        <f>IF($A16="","",IF('D - DADOS EQUIPE'!AZ18="X","S",IF('D - DADOS EQUIPE'!AZ18=0,"N","")))</f>
        <v/>
      </c>
      <c r="G16" s="223" t="str">
        <f>IF($A16="","",IF('D - DADOS EQUIPE'!BA18="X","S",IF('D - DADOS EQUIPE'!BA18=0,"N","")))</f>
        <v/>
      </c>
      <c r="H16" s="223" t="str">
        <f>IF($A16="","",IF('D - DADOS EQUIPE'!BB18="X","S",IF('D - DADOS EQUIPE'!BB18=0,"N","")))</f>
        <v/>
      </c>
      <c r="I16" s="223" t="str">
        <f>IF($A16="","",IF('D - DADOS EQUIPE'!BC18="X","S",IF('D - DADOS EQUIPE'!BC18=0,"N","")))</f>
        <v/>
      </c>
      <c r="J16" s="223" t="str">
        <f>IF($A16="","",IF('D - DADOS EQUIPE'!BD18="X","S",IF('D - DADOS EQUIPE'!BD18=0,"N","")))</f>
        <v/>
      </c>
      <c r="K16" s="223" t="str">
        <f>IF($A16="","",IF('D - DADOS EQUIPE'!BE18="X","S",IF('D - DADOS EQUIPE'!BE18=0,"N","")))</f>
        <v/>
      </c>
      <c r="L16" s="223" t="str">
        <f>IF($A16="","",IF('D - DADOS EQUIPE'!BF18="X","S",IF('D - DADOS EQUIPE'!BF18=0,"N","")))</f>
        <v/>
      </c>
      <c r="M16" s="223" t="str">
        <f>IF($A16="","",IF('D - DADOS EQUIPE'!BG18="X","S",IF('D - DADOS EQUIPE'!BG18=0,"N","")))</f>
        <v/>
      </c>
      <c r="N16" s="223" t="str">
        <f>IF($A16="","",IF('D - DADOS EQUIPE'!BH18="X","S",IF('D - DADOS EQUIPE'!BH18=0,"N","")))</f>
        <v/>
      </c>
      <c r="O16" s="223" t="str">
        <f>IF($A16="","",IF('D - DADOS EQUIPE'!BI18="X","S",IF('D - DADOS EQUIPE'!BI18=0,"N","")))</f>
        <v/>
      </c>
      <c r="P16" s="223" t="str">
        <f>IF($A16="","",IF('D - DADOS EQUIPE'!BJ18="X","S",IF('D - DADOS EQUIPE'!BJ18=0,"N","")))</f>
        <v/>
      </c>
      <c r="Q16" s="223" t="str">
        <f>IF($A16="","",IF('D - DADOS EQUIPE'!BK18="X","S",IF('D - DADOS EQUIPE'!BK18=0,"N","")))</f>
        <v/>
      </c>
      <c r="R16" s="223" t="str">
        <f>IF($A16="","",IF('D - DADOS EQUIPE'!BL18="X","S",IF('D - DADOS EQUIPE'!BL18=0,"N","")))</f>
        <v/>
      </c>
      <c r="S16" s="223" t="str">
        <f>IF($A16="","",IF('D - DADOS EQUIPE'!BM18="X","S",IF('D - DADOS EQUIPE'!BM18=0,"N","")))</f>
        <v/>
      </c>
      <c r="T16" s="223" t="str">
        <f>IF($A16="","",IF('D - DADOS EQUIPE'!BN18="X","S",IF('D - DADOS EQUIPE'!BN18=0,"N","")))</f>
        <v/>
      </c>
      <c r="U16" s="223" t="str">
        <f>IF($A16="","",IF('D - DADOS EQUIPE'!BO18="X","S",IF('D - DADOS EQUIPE'!BO18=0,"N","")))</f>
        <v/>
      </c>
      <c r="V16" s="223" t="str">
        <f>IF($A16="","",IF('D - DADOS EQUIPE'!BP18="X","S",IF('D - DADOS EQUIPE'!BP18=0,"N","")))</f>
        <v/>
      </c>
      <c r="W16" s="223" t="str">
        <f>IF($A16="","",IF('D - DADOS EQUIPE'!BQ18="X","S",IF('D - DADOS EQUIPE'!BQ18=0,"N","")))</f>
        <v/>
      </c>
      <c r="X16" s="223" t="str">
        <f>IF($A16="","",IF('D - DADOS EQUIPE'!BR18="X","S",IF('D - DADOS EQUIPE'!BR18=0,"N","")))</f>
        <v/>
      </c>
      <c r="Y16" s="223" t="str">
        <f>IF($A16="","",IF('D - DADOS EQUIPE'!BS18="X","S",IF('D - DADOS EQUIPE'!BS18=0,"N","")))</f>
        <v/>
      </c>
      <c r="Z16" s="223" t="str">
        <f>IF($A16="","",IF('D - DADOS EQUIPE'!BT18="X","S",IF('D - DADOS EQUIPE'!BT18=0,"N","")))</f>
        <v/>
      </c>
      <c r="AA16" s="223" t="str">
        <f>IF($A16="","",IF('D - DADOS EQUIPE'!BU18="X","S",IF('D - DADOS EQUIPE'!BU18=0,"N","")))</f>
        <v/>
      </c>
      <c r="AB16" s="223" t="str">
        <f>IF($A16="","",IF('D - DADOS EQUIPE'!BV18="X","S",IF('D - DADOS EQUIPE'!BV18=0,"N","")))</f>
        <v/>
      </c>
      <c r="AC16" s="223" t="str">
        <f>IF($A16="","",IF('D - DADOS EQUIPE'!BW18="X","S",IF('D - DADOS EQUIPE'!BW18=0,"N","")))</f>
        <v/>
      </c>
      <c r="AD16" s="223" t="str">
        <f>IF($A16="","",IF('D - DADOS EQUIPE'!BX18="X","S",IF('D - DADOS EQUIPE'!BX18=0,"N","")))</f>
        <v/>
      </c>
      <c r="AE16" s="223" t="str">
        <f>IF($A16="","",IF('D - DADOS EQUIPE'!BY18="X","S",IF('D - DADOS EQUIPE'!BY18=0,"N","")))</f>
        <v/>
      </c>
      <c r="AF16" s="223" t="str">
        <f>IF($A16="","",IF('D - DADOS EQUIPE'!BZ18="X","S",IF('D - DADOS EQUIPE'!BZ18=0,"N","")))</f>
        <v/>
      </c>
      <c r="AG16" s="223" t="str">
        <f>IF($A16="","",IF('D - DADOS EQUIPE'!CA18="X","S",IF('D - DADOS EQUIPE'!CA18=0,"N","")))</f>
        <v/>
      </c>
      <c r="AH16" s="223" t="str">
        <f>IF($A16="","",IF('D - DADOS EQUIPE'!CB18="X","S",IF('D - DADOS EQUIPE'!CB18=0,"N","")))</f>
        <v/>
      </c>
    </row>
    <row r="17" spans="1:34" x14ac:dyDescent="0.25">
      <c r="A17" s="223" t="str">
        <f>IF('D - DADOS EQUIPE'!A19="","",'D - DADOS EQUIPE'!A19)</f>
        <v/>
      </c>
      <c r="B17" s="223" t="str">
        <f>IF('D - DADOS EQUIPE'!B19="","",'D - DADOS EQUIPE'!B19)</f>
        <v/>
      </c>
      <c r="C17" s="223" t="str">
        <f>IF('D - DADOS EQUIPE'!C19="","",'D - DADOS EQUIPE'!C19)</f>
        <v/>
      </c>
      <c r="D17" s="223" t="str">
        <f>IF('D - DADOS EQUIPE'!D19="","",'D - DADOS EQUIPE'!D19)</f>
        <v/>
      </c>
      <c r="E17" s="223" t="str">
        <f>IF($A17="","",IF('D - DADOS EQUIPE'!AY19="X","S",IF('D - DADOS EQUIPE'!AY19=0,"N","")))</f>
        <v/>
      </c>
      <c r="F17" s="223" t="str">
        <f>IF($A17="","",IF('D - DADOS EQUIPE'!AZ19="X","S",IF('D - DADOS EQUIPE'!AZ19=0,"N","")))</f>
        <v/>
      </c>
      <c r="G17" s="223" t="str">
        <f>IF($A17="","",IF('D - DADOS EQUIPE'!BA19="X","S",IF('D - DADOS EQUIPE'!BA19=0,"N","")))</f>
        <v/>
      </c>
      <c r="H17" s="223" t="str">
        <f>IF($A17="","",IF('D - DADOS EQUIPE'!BB19="X","S",IF('D - DADOS EQUIPE'!BB19=0,"N","")))</f>
        <v/>
      </c>
      <c r="I17" s="223" t="str">
        <f>IF($A17="","",IF('D - DADOS EQUIPE'!BC19="X","S",IF('D - DADOS EQUIPE'!BC19=0,"N","")))</f>
        <v/>
      </c>
      <c r="J17" s="223" t="str">
        <f>IF($A17="","",IF('D - DADOS EQUIPE'!BD19="X","S",IF('D - DADOS EQUIPE'!BD19=0,"N","")))</f>
        <v/>
      </c>
      <c r="K17" s="223" t="str">
        <f>IF($A17="","",IF('D - DADOS EQUIPE'!BE19="X","S",IF('D - DADOS EQUIPE'!BE19=0,"N","")))</f>
        <v/>
      </c>
      <c r="L17" s="223" t="str">
        <f>IF($A17="","",IF('D - DADOS EQUIPE'!BF19="X","S",IF('D - DADOS EQUIPE'!BF19=0,"N","")))</f>
        <v/>
      </c>
      <c r="M17" s="223" t="str">
        <f>IF($A17="","",IF('D - DADOS EQUIPE'!BG19="X","S",IF('D - DADOS EQUIPE'!BG19=0,"N","")))</f>
        <v/>
      </c>
      <c r="N17" s="223" t="str">
        <f>IF($A17="","",IF('D - DADOS EQUIPE'!BH19="X","S",IF('D - DADOS EQUIPE'!BH19=0,"N","")))</f>
        <v/>
      </c>
      <c r="O17" s="223" t="str">
        <f>IF($A17="","",IF('D - DADOS EQUIPE'!BI19="X","S",IF('D - DADOS EQUIPE'!BI19=0,"N","")))</f>
        <v/>
      </c>
      <c r="P17" s="223" t="str">
        <f>IF($A17="","",IF('D - DADOS EQUIPE'!BJ19="X","S",IF('D - DADOS EQUIPE'!BJ19=0,"N","")))</f>
        <v/>
      </c>
      <c r="Q17" s="223" t="str">
        <f>IF($A17="","",IF('D - DADOS EQUIPE'!BK19="X","S",IF('D - DADOS EQUIPE'!BK19=0,"N","")))</f>
        <v/>
      </c>
      <c r="R17" s="223" t="str">
        <f>IF($A17="","",IF('D - DADOS EQUIPE'!BL19="X","S",IF('D - DADOS EQUIPE'!BL19=0,"N","")))</f>
        <v/>
      </c>
      <c r="S17" s="223" t="str">
        <f>IF($A17="","",IF('D - DADOS EQUIPE'!BM19="X","S",IF('D - DADOS EQUIPE'!BM19=0,"N","")))</f>
        <v/>
      </c>
      <c r="T17" s="223" t="str">
        <f>IF($A17="","",IF('D - DADOS EQUIPE'!BN19="X","S",IF('D - DADOS EQUIPE'!BN19=0,"N","")))</f>
        <v/>
      </c>
      <c r="U17" s="223" t="str">
        <f>IF($A17="","",IF('D - DADOS EQUIPE'!BO19="X","S",IF('D - DADOS EQUIPE'!BO19=0,"N","")))</f>
        <v/>
      </c>
      <c r="V17" s="223" t="str">
        <f>IF($A17="","",IF('D - DADOS EQUIPE'!BP19="X","S",IF('D - DADOS EQUIPE'!BP19=0,"N","")))</f>
        <v/>
      </c>
      <c r="W17" s="223" t="str">
        <f>IF($A17="","",IF('D - DADOS EQUIPE'!BQ19="X","S",IF('D - DADOS EQUIPE'!BQ19=0,"N","")))</f>
        <v/>
      </c>
      <c r="X17" s="223" t="str">
        <f>IF($A17="","",IF('D - DADOS EQUIPE'!BR19="X","S",IF('D - DADOS EQUIPE'!BR19=0,"N","")))</f>
        <v/>
      </c>
      <c r="Y17" s="223" t="str">
        <f>IF($A17="","",IF('D - DADOS EQUIPE'!BS19="X","S",IF('D - DADOS EQUIPE'!BS19=0,"N","")))</f>
        <v/>
      </c>
      <c r="Z17" s="223" t="str">
        <f>IF($A17="","",IF('D - DADOS EQUIPE'!BT19="X","S",IF('D - DADOS EQUIPE'!BT19=0,"N","")))</f>
        <v/>
      </c>
      <c r="AA17" s="223" t="str">
        <f>IF($A17="","",IF('D - DADOS EQUIPE'!BU19="X","S",IF('D - DADOS EQUIPE'!BU19=0,"N","")))</f>
        <v/>
      </c>
      <c r="AB17" s="223" t="str">
        <f>IF($A17="","",IF('D - DADOS EQUIPE'!BV19="X","S",IF('D - DADOS EQUIPE'!BV19=0,"N","")))</f>
        <v/>
      </c>
      <c r="AC17" s="223" t="str">
        <f>IF($A17="","",IF('D - DADOS EQUIPE'!BW19="X","S",IF('D - DADOS EQUIPE'!BW19=0,"N","")))</f>
        <v/>
      </c>
      <c r="AD17" s="223" t="str">
        <f>IF($A17="","",IF('D - DADOS EQUIPE'!BX19="X","S",IF('D - DADOS EQUIPE'!BX19=0,"N","")))</f>
        <v/>
      </c>
      <c r="AE17" s="223" t="str">
        <f>IF($A17="","",IF('D - DADOS EQUIPE'!BY19="X","S",IF('D - DADOS EQUIPE'!BY19=0,"N","")))</f>
        <v/>
      </c>
      <c r="AF17" s="223" t="str">
        <f>IF($A17="","",IF('D - DADOS EQUIPE'!BZ19="X","S",IF('D - DADOS EQUIPE'!BZ19=0,"N","")))</f>
        <v/>
      </c>
      <c r="AG17" s="223" t="str">
        <f>IF($A17="","",IF('D - DADOS EQUIPE'!CA19="X","S",IF('D - DADOS EQUIPE'!CA19=0,"N","")))</f>
        <v/>
      </c>
      <c r="AH17" s="223" t="str">
        <f>IF($A17="","",IF('D - DADOS EQUIPE'!CB19="X","S",IF('D - DADOS EQUIPE'!CB19=0,"N","")))</f>
        <v/>
      </c>
    </row>
    <row r="18" spans="1:34" x14ac:dyDescent="0.25">
      <c r="A18" s="223" t="str">
        <f>IF('D - DADOS EQUIPE'!A20="","",'D - DADOS EQUIPE'!A20)</f>
        <v/>
      </c>
      <c r="B18" s="223" t="str">
        <f>IF('D - DADOS EQUIPE'!B20="","",'D - DADOS EQUIPE'!B20)</f>
        <v/>
      </c>
      <c r="C18" s="223" t="str">
        <f>IF('D - DADOS EQUIPE'!C20="","",'D - DADOS EQUIPE'!C20)</f>
        <v/>
      </c>
      <c r="D18" s="223" t="str">
        <f>IF('D - DADOS EQUIPE'!D20="","",'D - DADOS EQUIPE'!D20)</f>
        <v/>
      </c>
      <c r="E18" s="223" t="str">
        <f>IF($A18="","",IF('D - DADOS EQUIPE'!AY20="X","S",IF('D - DADOS EQUIPE'!AY20=0,"N","")))</f>
        <v/>
      </c>
      <c r="F18" s="223" t="str">
        <f>IF($A18="","",IF('D - DADOS EQUIPE'!AZ20="X","S",IF('D - DADOS EQUIPE'!AZ20=0,"N","")))</f>
        <v/>
      </c>
      <c r="G18" s="223" t="str">
        <f>IF($A18="","",IF('D - DADOS EQUIPE'!BA20="X","S",IF('D - DADOS EQUIPE'!BA20=0,"N","")))</f>
        <v/>
      </c>
      <c r="H18" s="223" t="str">
        <f>IF($A18="","",IF('D - DADOS EQUIPE'!BB20="X","S",IF('D - DADOS EQUIPE'!BB20=0,"N","")))</f>
        <v/>
      </c>
      <c r="I18" s="223" t="str">
        <f>IF($A18="","",IF('D - DADOS EQUIPE'!BC20="X","S",IF('D - DADOS EQUIPE'!BC20=0,"N","")))</f>
        <v/>
      </c>
      <c r="J18" s="223" t="str">
        <f>IF($A18="","",IF('D - DADOS EQUIPE'!BD20="X","S",IF('D - DADOS EQUIPE'!BD20=0,"N","")))</f>
        <v/>
      </c>
      <c r="K18" s="223" t="str">
        <f>IF($A18="","",IF('D - DADOS EQUIPE'!BE20="X","S",IF('D - DADOS EQUIPE'!BE20=0,"N","")))</f>
        <v/>
      </c>
      <c r="L18" s="223" t="str">
        <f>IF($A18="","",IF('D - DADOS EQUIPE'!BF20="X","S",IF('D - DADOS EQUIPE'!BF20=0,"N","")))</f>
        <v/>
      </c>
      <c r="M18" s="223" t="str">
        <f>IF($A18="","",IF('D - DADOS EQUIPE'!BG20="X","S",IF('D - DADOS EQUIPE'!BG20=0,"N","")))</f>
        <v/>
      </c>
      <c r="N18" s="223" t="str">
        <f>IF($A18="","",IF('D - DADOS EQUIPE'!BH20="X","S",IF('D - DADOS EQUIPE'!BH20=0,"N","")))</f>
        <v/>
      </c>
      <c r="O18" s="223" t="str">
        <f>IF($A18="","",IF('D - DADOS EQUIPE'!BI20="X","S",IF('D - DADOS EQUIPE'!BI20=0,"N","")))</f>
        <v/>
      </c>
      <c r="P18" s="223" t="str">
        <f>IF($A18="","",IF('D - DADOS EQUIPE'!BJ20="X","S",IF('D - DADOS EQUIPE'!BJ20=0,"N","")))</f>
        <v/>
      </c>
      <c r="Q18" s="223" t="str">
        <f>IF($A18="","",IF('D - DADOS EQUIPE'!BK20="X","S",IF('D - DADOS EQUIPE'!BK20=0,"N","")))</f>
        <v/>
      </c>
      <c r="R18" s="223" t="str">
        <f>IF($A18="","",IF('D - DADOS EQUIPE'!BL20="X","S",IF('D - DADOS EQUIPE'!BL20=0,"N","")))</f>
        <v/>
      </c>
      <c r="S18" s="223" t="str">
        <f>IF($A18="","",IF('D - DADOS EQUIPE'!BM20="X","S",IF('D - DADOS EQUIPE'!BM20=0,"N","")))</f>
        <v/>
      </c>
      <c r="T18" s="223" t="str">
        <f>IF($A18="","",IF('D - DADOS EQUIPE'!BN20="X","S",IF('D - DADOS EQUIPE'!BN20=0,"N","")))</f>
        <v/>
      </c>
      <c r="U18" s="223" t="str">
        <f>IF($A18="","",IF('D - DADOS EQUIPE'!BO20="X","S",IF('D - DADOS EQUIPE'!BO20=0,"N","")))</f>
        <v/>
      </c>
      <c r="V18" s="223" t="str">
        <f>IF($A18="","",IF('D - DADOS EQUIPE'!BP20="X","S",IF('D - DADOS EQUIPE'!BP20=0,"N","")))</f>
        <v/>
      </c>
      <c r="W18" s="223" t="str">
        <f>IF($A18="","",IF('D - DADOS EQUIPE'!BQ20="X","S",IF('D - DADOS EQUIPE'!BQ20=0,"N","")))</f>
        <v/>
      </c>
      <c r="X18" s="223" t="str">
        <f>IF($A18="","",IF('D - DADOS EQUIPE'!BR20="X","S",IF('D - DADOS EQUIPE'!BR20=0,"N","")))</f>
        <v/>
      </c>
      <c r="Y18" s="223" t="str">
        <f>IF($A18="","",IF('D - DADOS EQUIPE'!BS20="X","S",IF('D - DADOS EQUIPE'!BS20=0,"N","")))</f>
        <v/>
      </c>
      <c r="Z18" s="223" t="str">
        <f>IF($A18="","",IF('D - DADOS EQUIPE'!BT20="X","S",IF('D - DADOS EQUIPE'!BT20=0,"N","")))</f>
        <v/>
      </c>
      <c r="AA18" s="223" t="str">
        <f>IF($A18="","",IF('D - DADOS EQUIPE'!BU20="X","S",IF('D - DADOS EQUIPE'!BU20=0,"N","")))</f>
        <v/>
      </c>
      <c r="AB18" s="223" t="str">
        <f>IF($A18="","",IF('D - DADOS EQUIPE'!BV20="X","S",IF('D - DADOS EQUIPE'!BV20=0,"N","")))</f>
        <v/>
      </c>
      <c r="AC18" s="223" t="str">
        <f>IF($A18="","",IF('D - DADOS EQUIPE'!BW20="X","S",IF('D - DADOS EQUIPE'!BW20=0,"N","")))</f>
        <v/>
      </c>
      <c r="AD18" s="223" t="str">
        <f>IF($A18="","",IF('D - DADOS EQUIPE'!BX20="X","S",IF('D - DADOS EQUIPE'!BX20=0,"N","")))</f>
        <v/>
      </c>
      <c r="AE18" s="223" t="str">
        <f>IF($A18="","",IF('D - DADOS EQUIPE'!BY20="X","S",IF('D - DADOS EQUIPE'!BY20=0,"N","")))</f>
        <v/>
      </c>
      <c r="AF18" s="223" t="str">
        <f>IF($A18="","",IF('D - DADOS EQUIPE'!BZ20="X","S",IF('D - DADOS EQUIPE'!BZ20=0,"N","")))</f>
        <v/>
      </c>
      <c r="AG18" s="223" t="str">
        <f>IF($A18="","",IF('D - DADOS EQUIPE'!CA20="X","S",IF('D - DADOS EQUIPE'!CA20=0,"N","")))</f>
        <v/>
      </c>
      <c r="AH18" s="223" t="str">
        <f>IF($A18="","",IF('D - DADOS EQUIPE'!CB20="X","S",IF('D - DADOS EQUIPE'!CB20=0,"N","")))</f>
        <v/>
      </c>
    </row>
    <row r="19" spans="1:34" x14ac:dyDescent="0.25">
      <c r="A19" s="223" t="str">
        <f>IF('D - DADOS EQUIPE'!A21="","",'D - DADOS EQUIPE'!A21)</f>
        <v/>
      </c>
      <c r="B19" s="223" t="str">
        <f>IF('D - DADOS EQUIPE'!B21="","",'D - DADOS EQUIPE'!B21)</f>
        <v/>
      </c>
      <c r="C19" s="223" t="str">
        <f>IF('D - DADOS EQUIPE'!C21="","",'D - DADOS EQUIPE'!C21)</f>
        <v/>
      </c>
      <c r="D19" s="223" t="str">
        <f>IF('D - DADOS EQUIPE'!D21="","",'D - DADOS EQUIPE'!D21)</f>
        <v/>
      </c>
      <c r="E19" s="223" t="str">
        <f>IF($A19="","",IF('D - DADOS EQUIPE'!AY21="X","S",IF('D - DADOS EQUIPE'!AY21=0,"N","")))</f>
        <v/>
      </c>
      <c r="F19" s="223" t="str">
        <f>IF($A19="","",IF('D - DADOS EQUIPE'!AZ21="X","S",IF('D - DADOS EQUIPE'!AZ21=0,"N","")))</f>
        <v/>
      </c>
      <c r="G19" s="223" t="str">
        <f>IF($A19="","",IF('D - DADOS EQUIPE'!BA21="X","S",IF('D - DADOS EQUIPE'!BA21=0,"N","")))</f>
        <v/>
      </c>
      <c r="H19" s="223" t="str">
        <f>IF($A19="","",IF('D - DADOS EQUIPE'!BB21="X","S",IF('D - DADOS EQUIPE'!BB21=0,"N","")))</f>
        <v/>
      </c>
      <c r="I19" s="223" t="str">
        <f>IF($A19="","",IF('D - DADOS EQUIPE'!BC21="X","S",IF('D - DADOS EQUIPE'!BC21=0,"N","")))</f>
        <v/>
      </c>
      <c r="J19" s="223" t="str">
        <f>IF($A19="","",IF('D - DADOS EQUIPE'!BD21="X","S",IF('D - DADOS EQUIPE'!BD21=0,"N","")))</f>
        <v/>
      </c>
      <c r="K19" s="223" t="str">
        <f>IF($A19="","",IF('D - DADOS EQUIPE'!BE21="X","S",IF('D - DADOS EQUIPE'!BE21=0,"N","")))</f>
        <v/>
      </c>
      <c r="L19" s="223" t="str">
        <f>IF($A19="","",IF('D - DADOS EQUIPE'!BF21="X","S",IF('D - DADOS EQUIPE'!BF21=0,"N","")))</f>
        <v/>
      </c>
      <c r="M19" s="223" t="str">
        <f>IF($A19="","",IF('D - DADOS EQUIPE'!BG21="X","S",IF('D - DADOS EQUIPE'!BG21=0,"N","")))</f>
        <v/>
      </c>
      <c r="N19" s="223" t="str">
        <f>IF($A19="","",IF('D - DADOS EQUIPE'!BH21="X","S",IF('D - DADOS EQUIPE'!BH21=0,"N","")))</f>
        <v/>
      </c>
      <c r="O19" s="223" t="str">
        <f>IF($A19="","",IF('D - DADOS EQUIPE'!BI21="X","S",IF('D - DADOS EQUIPE'!BI21=0,"N","")))</f>
        <v/>
      </c>
      <c r="P19" s="223" t="str">
        <f>IF($A19="","",IF('D - DADOS EQUIPE'!BJ21="X","S",IF('D - DADOS EQUIPE'!BJ21=0,"N","")))</f>
        <v/>
      </c>
      <c r="Q19" s="223" t="str">
        <f>IF($A19="","",IF('D - DADOS EQUIPE'!BK21="X","S",IF('D - DADOS EQUIPE'!BK21=0,"N","")))</f>
        <v/>
      </c>
      <c r="R19" s="223" t="str">
        <f>IF($A19="","",IF('D - DADOS EQUIPE'!BL21="X","S",IF('D - DADOS EQUIPE'!BL21=0,"N","")))</f>
        <v/>
      </c>
      <c r="S19" s="223" t="str">
        <f>IF($A19="","",IF('D - DADOS EQUIPE'!BM21="X","S",IF('D - DADOS EQUIPE'!BM21=0,"N","")))</f>
        <v/>
      </c>
      <c r="T19" s="223" t="str">
        <f>IF($A19="","",IF('D - DADOS EQUIPE'!BN21="X","S",IF('D - DADOS EQUIPE'!BN21=0,"N","")))</f>
        <v/>
      </c>
      <c r="U19" s="223" t="str">
        <f>IF($A19="","",IF('D - DADOS EQUIPE'!BO21="X","S",IF('D - DADOS EQUIPE'!BO21=0,"N","")))</f>
        <v/>
      </c>
      <c r="V19" s="223" t="str">
        <f>IF($A19="","",IF('D - DADOS EQUIPE'!BP21="X","S",IF('D - DADOS EQUIPE'!BP21=0,"N","")))</f>
        <v/>
      </c>
      <c r="W19" s="223" t="str">
        <f>IF($A19="","",IF('D - DADOS EQUIPE'!BQ21="X","S",IF('D - DADOS EQUIPE'!BQ21=0,"N","")))</f>
        <v/>
      </c>
      <c r="X19" s="223" t="str">
        <f>IF($A19="","",IF('D - DADOS EQUIPE'!BR21="X","S",IF('D - DADOS EQUIPE'!BR21=0,"N","")))</f>
        <v/>
      </c>
      <c r="Y19" s="223" t="str">
        <f>IF($A19="","",IF('D - DADOS EQUIPE'!BS21="X","S",IF('D - DADOS EQUIPE'!BS21=0,"N","")))</f>
        <v/>
      </c>
      <c r="Z19" s="223" t="str">
        <f>IF($A19="","",IF('D - DADOS EQUIPE'!BT21="X","S",IF('D - DADOS EQUIPE'!BT21=0,"N","")))</f>
        <v/>
      </c>
      <c r="AA19" s="223" t="str">
        <f>IF($A19="","",IF('D - DADOS EQUIPE'!BU21="X","S",IF('D - DADOS EQUIPE'!BU21=0,"N","")))</f>
        <v/>
      </c>
      <c r="AB19" s="223" t="str">
        <f>IF($A19="","",IF('D - DADOS EQUIPE'!BV21="X","S",IF('D - DADOS EQUIPE'!BV21=0,"N","")))</f>
        <v/>
      </c>
      <c r="AC19" s="223" t="str">
        <f>IF($A19="","",IF('D - DADOS EQUIPE'!BW21="X","S",IF('D - DADOS EQUIPE'!BW21=0,"N","")))</f>
        <v/>
      </c>
      <c r="AD19" s="223" t="str">
        <f>IF($A19="","",IF('D - DADOS EQUIPE'!BX21="X","S",IF('D - DADOS EQUIPE'!BX21=0,"N","")))</f>
        <v/>
      </c>
      <c r="AE19" s="223" t="str">
        <f>IF($A19="","",IF('D - DADOS EQUIPE'!BY21="X","S",IF('D - DADOS EQUIPE'!BY21=0,"N","")))</f>
        <v/>
      </c>
      <c r="AF19" s="223" t="str">
        <f>IF($A19="","",IF('D - DADOS EQUIPE'!BZ21="X","S",IF('D - DADOS EQUIPE'!BZ21=0,"N","")))</f>
        <v/>
      </c>
      <c r="AG19" s="223" t="str">
        <f>IF($A19="","",IF('D - DADOS EQUIPE'!CA21="X","S",IF('D - DADOS EQUIPE'!CA21=0,"N","")))</f>
        <v/>
      </c>
      <c r="AH19" s="223" t="str">
        <f>IF($A19="","",IF('D - DADOS EQUIPE'!CB21="X","S",IF('D - DADOS EQUIPE'!CB21=0,"N","")))</f>
        <v/>
      </c>
    </row>
    <row r="20" spans="1:34" x14ac:dyDescent="0.25">
      <c r="A20" s="223" t="str">
        <f>IF('D - DADOS EQUIPE'!A22="","",'D - DADOS EQUIPE'!A22)</f>
        <v/>
      </c>
      <c r="B20" s="223" t="str">
        <f>IF('D - DADOS EQUIPE'!B22="","",'D - DADOS EQUIPE'!B22)</f>
        <v/>
      </c>
      <c r="C20" s="223" t="str">
        <f>IF('D - DADOS EQUIPE'!C22="","",'D - DADOS EQUIPE'!C22)</f>
        <v/>
      </c>
      <c r="D20" s="223" t="str">
        <f>IF('D - DADOS EQUIPE'!D22="","",'D - DADOS EQUIPE'!D22)</f>
        <v/>
      </c>
      <c r="E20" s="223" t="str">
        <f>IF($A20="","",IF('D - DADOS EQUIPE'!AY22="X","S",IF('D - DADOS EQUIPE'!AY22=0,"N","")))</f>
        <v/>
      </c>
      <c r="F20" s="223" t="str">
        <f>IF($A20="","",IF('D - DADOS EQUIPE'!AZ22="X","S",IF('D - DADOS EQUIPE'!AZ22=0,"N","")))</f>
        <v/>
      </c>
      <c r="G20" s="223" t="str">
        <f>IF($A20="","",IF('D - DADOS EQUIPE'!BA22="X","S",IF('D - DADOS EQUIPE'!BA22=0,"N","")))</f>
        <v/>
      </c>
      <c r="H20" s="223" t="str">
        <f>IF($A20="","",IF('D - DADOS EQUIPE'!BB22="X","S",IF('D - DADOS EQUIPE'!BB22=0,"N","")))</f>
        <v/>
      </c>
      <c r="I20" s="223" t="str">
        <f>IF($A20="","",IF('D - DADOS EQUIPE'!BC22="X","S",IF('D - DADOS EQUIPE'!BC22=0,"N","")))</f>
        <v/>
      </c>
      <c r="J20" s="223" t="str">
        <f>IF($A20="","",IF('D - DADOS EQUIPE'!BD22="X","S",IF('D - DADOS EQUIPE'!BD22=0,"N","")))</f>
        <v/>
      </c>
      <c r="K20" s="223" t="str">
        <f>IF($A20="","",IF('D - DADOS EQUIPE'!BE22="X","S",IF('D - DADOS EQUIPE'!BE22=0,"N","")))</f>
        <v/>
      </c>
      <c r="L20" s="223" t="str">
        <f>IF($A20="","",IF('D - DADOS EQUIPE'!BF22="X","S",IF('D - DADOS EQUIPE'!BF22=0,"N","")))</f>
        <v/>
      </c>
      <c r="M20" s="223" t="str">
        <f>IF($A20="","",IF('D - DADOS EQUIPE'!BG22="X","S",IF('D - DADOS EQUIPE'!BG22=0,"N","")))</f>
        <v/>
      </c>
      <c r="N20" s="223" t="str">
        <f>IF($A20="","",IF('D - DADOS EQUIPE'!BH22="X","S",IF('D - DADOS EQUIPE'!BH22=0,"N","")))</f>
        <v/>
      </c>
      <c r="O20" s="223" t="str">
        <f>IF($A20="","",IF('D - DADOS EQUIPE'!BI22="X","S",IF('D - DADOS EQUIPE'!BI22=0,"N","")))</f>
        <v/>
      </c>
      <c r="P20" s="223" t="str">
        <f>IF($A20="","",IF('D - DADOS EQUIPE'!BJ22="X","S",IF('D - DADOS EQUIPE'!BJ22=0,"N","")))</f>
        <v/>
      </c>
      <c r="Q20" s="223" t="str">
        <f>IF($A20="","",IF('D - DADOS EQUIPE'!BK22="X","S",IF('D - DADOS EQUIPE'!BK22=0,"N","")))</f>
        <v/>
      </c>
      <c r="R20" s="223" t="str">
        <f>IF($A20="","",IF('D - DADOS EQUIPE'!BL22="X","S",IF('D - DADOS EQUIPE'!BL22=0,"N","")))</f>
        <v/>
      </c>
      <c r="S20" s="223" t="str">
        <f>IF($A20="","",IF('D - DADOS EQUIPE'!BM22="X","S",IF('D - DADOS EQUIPE'!BM22=0,"N","")))</f>
        <v/>
      </c>
      <c r="T20" s="223" t="str">
        <f>IF($A20="","",IF('D - DADOS EQUIPE'!BN22="X","S",IF('D - DADOS EQUIPE'!BN22=0,"N","")))</f>
        <v/>
      </c>
      <c r="U20" s="223" t="str">
        <f>IF($A20="","",IF('D - DADOS EQUIPE'!BO22="X","S",IF('D - DADOS EQUIPE'!BO22=0,"N","")))</f>
        <v/>
      </c>
      <c r="V20" s="223" t="str">
        <f>IF($A20="","",IF('D - DADOS EQUIPE'!BP22="X","S",IF('D - DADOS EQUIPE'!BP22=0,"N","")))</f>
        <v/>
      </c>
      <c r="W20" s="223" t="str">
        <f>IF($A20="","",IF('D - DADOS EQUIPE'!BQ22="X","S",IF('D - DADOS EQUIPE'!BQ22=0,"N","")))</f>
        <v/>
      </c>
      <c r="X20" s="223" t="str">
        <f>IF($A20="","",IF('D - DADOS EQUIPE'!BR22="X","S",IF('D - DADOS EQUIPE'!BR22=0,"N","")))</f>
        <v/>
      </c>
      <c r="Y20" s="223" t="str">
        <f>IF($A20="","",IF('D - DADOS EQUIPE'!BS22="X","S",IF('D - DADOS EQUIPE'!BS22=0,"N","")))</f>
        <v/>
      </c>
      <c r="Z20" s="223" t="str">
        <f>IF($A20="","",IF('D - DADOS EQUIPE'!BT22="X","S",IF('D - DADOS EQUIPE'!BT22=0,"N","")))</f>
        <v/>
      </c>
      <c r="AA20" s="223" t="str">
        <f>IF($A20="","",IF('D - DADOS EQUIPE'!BU22="X","S",IF('D - DADOS EQUIPE'!BU22=0,"N","")))</f>
        <v/>
      </c>
      <c r="AB20" s="223" t="str">
        <f>IF($A20="","",IF('D - DADOS EQUIPE'!BV22="X","S",IF('D - DADOS EQUIPE'!BV22=0,"N","")))</f>
        <v/>
      </c>
      <c r="AC20" s="223" t="str">
        <f>IF($A20="","",IF('D - DADOS EQUIPE'!BW22="X","S",IF('D - DADOS EQUIPE'!BW22=0,"N","")))</f>
        <v/>
      </c>
      <c r="AD20" s="223" t="str">
        <f>IF($A20="","",IF('D - DADOS EQUIPE'!BX22="X","S",IF('D - DADOS EQUIPE'!BX22=0,"N","")))</f>
        <v/>
      </c>
      <c r="AE20" s="223" t="str">
        <f>IF($A20="","",IF('D - DADOS EQUIPE'!BY22="X","S",IF('D - DADOS EQUIPE'!BY22=0,"N","")))</f>
        <v/>
      </c>
      <c r="AF20" s="223" t="str">
        <f>IF($A20="","",IF('D - DADOS EQUIPE'!BZ22="X","S",IF('D - DADOS EQUIPE'!BZ22=0,"N","")))</f>
        <v/>
      </c>
      <c r="AG20" s="223" t="str">
        <f>IF($A20="","",IF('D - DADOS EQUIPE'!CA22="X","S",IF('D - DADOS EQUIPE'!CA22=0,"N","")))</f>
        <v/>
      </c>
      <c r="AH20" s="223" t="str">
        <f>IF($A20="","",IF('D - DADOS EQUIPE'!CB22="X","S",IF('D - DADOS EQUIPE'!CB22=0,"N","")))</f>
        <v/>
      </c>
    </row>
    <row r="21" spans="1:34" x14ac:dyDescent="0.25">
      <c r="A21" s="223" t="str">
        <f>IF('D - DADOS EQUIPE'!A23="","",'D - DADOS EQUIPE'!A23)</f>
        <v/>
      </c>
      <c r="B21" s="223" t="str">
        <f>IF('D - DADOS EQUIPE'!B23="","",'D - DADOS EQUIPE'!B23)</f>
        <v/>
      </c>
      <c r="C21" s="223" t="str">
        <f>IF('D - DADOS EQUIPE'!C23="","",'D - DADOS EQUIPE'!C23)</f>
        <v/>
      </c>
      <c r="D21" s="223" t="str">
        <f>IF('D - DADOS EQUIPE'!D23="","",'D - DADOS EQUIPE'!D23)</f>
        <v/>
      </c>
      <c r="E21" s="223" t="str">
        <f>IF($A21="","",IF('D - DADOS EQUIPE'!AY23="X","S",IF('D - DADOS EQUIPE'!AY23=0,"N","")))</f>
        <v/>
      </c>
      <c r="F21" s="223" t="str">
        <f>IF($A21="","",IF('D - DADOS EQUIPE'!AZ23="X","S",IF('D - DADOS EQUIPE'!AZ23=0,"N","")))</f>
        <v/>
      </c>
      <c r="G21" s="223" t="str">
        <f>IF($A21="","",IF('D - DADOS EQUIPE'!BA23="X","S",IF('D - DADOS EQUIPE'!BA23=0,"N","")))</f>
        <v/>
      </c>
      <c r="H21" s="223" t="str">
        <f>IF($A21="","",IF('D - DADOS EQUIPE'!BB23="X","S",IF('D - DADOS EQUIPE'!BB23=0,"N","")))</f>
        <v/>
      </c>
      <c r="I21" s="223" t="str">
        <f>IF($A21="","",IF('D - DADOS EQUIPE'!BC23="X","S",IF('D - DADOS EQUIPE'!BC23=0,"N","")))</f>
        <v/>
      </c>
      <c r="J21" s="223" t="str">
        <f>IF($A21="","",IF('D - DADOS EQUIPE'!BD23="X","S",IF('D - DADOS EQUIPE'!BD23=0,"N","")))</f>
        <v/>
      </c>
      <c r="K21" s="223" t="str">
        <f>IF($A21="","",IF('D - DADOS EQUIPE'!BE23="X","S",IF('D - DADOS EQUIPE'!BE23=0,"N","")))</f>
        <v/>
      </c>
      <c r="L21" s="223" t="str">
        <f>IF($A21="","",IF('D - DADOS EQUIPE'!BF23="X","S",IF('D - DADOS EQUIPE'!BF23=0,"N","")))</f>
        <v/>
      </c>
      <c r="M21" s="223" t="str">
        <f>IF($A21="","",IF('D - DADOS EQUIPE'!BG23="X","S",IF('D - DADOS EQUIPE'!BG23=0,"N","")))</f>
        <v/>
      </c>
      <c r="N21" s="223" t="str">
        <f>IF($A21="","",IF('D - DADOS EQUIPE'!BH23="X","S",IF('D - DADOS EQUIPE'!BH23=0,"N","")))</f>
        <v/>
      </c>
      <c r="O21" s="223" t="str">
        <f>IF($A21="","",IF('D - DADOS EQUIPE'!BI23="X","S",IF('D - DADOS EQUIPE'!BI23=0,"N","")))</f>
        <v/>
      </c>
      <c r="P21" s="223" t="str">
        <f>IF($A21="","",IF('D - DADOS EQUIPE'!BJ23="X","S",IF('D - DADOS EQUIPE'!BJ23=0,"N","")))</f>
        <v/>
      </c>
      <c r="Q21" s="223" t="str">
        <f>IF($A21="","",IF('D - DADOS EQUIPE'!BK23="X","S",IF('D - DADOS EQUIPE'!BK23=0,"N","")))</f>
        <v/>
      </c>
      <c r="R21" s="223" t="str">
        <f>IF($A21="","",IF('D - DADOS EQUIPE'!BL23="X","S",IF('D - DADOS EQUIPE'!BL23=0,"N","")))</f>
        <v/>
      </c>
      <c r="S21" s="223" t="str">
        <f>IF($A21="","",IF('D - DADOS EQUIPE'!BM23="X","S",IF('D - DADOS EQUIPE'!BM23=0,"N","")))</f>
        <v/>
      </c>
      <c r="T21" s="223" t="str">
        <f>IF($A21="","",IF('D - DADOS EQUIPE'!BN23="X","S",IF('D - DADOS EQUIPE'!BN23=0,"N","")))</f>
        <v/>
      </c>
      <c r="U21" s="223" t="str">
        <f>IF($A21="","",IF('D - DADOS EQUIPE'!BO23="X","S",IF('D - DADOS EQUIPE'!BO23=0,"N","")))</f>
        <v/>
      </c>
      <c r="V21" s="223" t="str">
        <f>IF($A21="","",IF('D - DADOS EQUIPE'!BP23="X","S",IF('D - DADOS EQUIPE'!BP23=0,"N","")))</f>
        <v/>
      </c>
      <c r="W21" s="223" t="str">
        <f>IF($A21="","",IF('D - DADOS EQUIPE'!BQ23="X","S",IF('D - DADOS EQUIPE'!BQ23=0,"N","")))</f>
        <v/>
      </c>
      <c r="X21" s="223" t="str">
        <f>IF($A21="","",IF('D - DADOS EQUIPE'!BR23="X","S",IF('D - DADOS EQUIPE'!BR23=0,"N","")))</f>
        <v/>
      </c>
      <c r="Y21" s="223" t="str">
        <f>IF($A21="","",IF('D - DADOS EQUIPE'!BS23="X","S",IF('D - DADOS EQUIPE'!BS23=0,"N","")))</f>
        <v/>
      </c>
      <c r="Z21" s="223" t="str">
        <f>IF($A21="","",IF('D - DADOS EQUIPE'!BT23="X","S",IF('D - DADOS EQUIPE'!BT23=0,"N","")))</f>
        <v/>
      </c>
      <c r="AA21" s="223" t="str">
        <f>IF($A21="","",IF('D - DADOS EQUIPE'!BU23="X","S",IF('D - DADOS EQUIPE'!BU23=0,"N","")))</f>
        <v/>
      </c>
      <c r="AB21" s="223" t="str">
        <f>IF($A21="","",IF('D - DADOS EQUIPE'!BV23="X","S",IF('D - DADOS EQUIPE'!BV23=0,"N","")))</f>
        <v/>
      </c>
      <c r="AC21" s="223" t="str">
        <f>IF($A21="","",IF('D - DADOS EQUIPE'!BW23="X","S",IF('D - DADOS EQUIPE'!BW23=0,"N","")))</f>
        <v/>
      </c>
      <c r="AD21" s="223" t="str">
        <f>IF($A21="","",IF('D - DADOS EQUIPE'!BX23="X","S",IF('D - DADOS EQUIPE'!BX23=0,"N","")))</f>
        <v/>
      </c>
      <c r="AE21" s="223" t="str">
        <f>IF($A21="","",IF('D - DADOS EQUIPE'!BY23="X","S",IF('D - DADOS EQUIPE'!BY23=0,"N","")))</f>
        <v/>
      </c>
      <c r="AF21" s="223" t="str">
        <f>IF($A21="","",IF('D - DADOS EQUIPE'!BZ23="X","S",IF('D - DADOS EQUIPE'!BZ23=0,"N","")))</f>
        <v/>
      </c>
      <c r="AG21" s="223" t="str">
        <f>IF($A21="","",IF('D - DADOS EQUIPE'!CA23="X","S",IF('D - DADOS EQUIPE'!CA23=0,"N","")))</f>
        <v/>
      </c>
      <c r="AH21" s="223" t="str">
        <f>IF($A21="","",IF('D - DADOS EQUIPE'!CB23="X","S",IF('D - DADOS EQUIPE'!CB23=0,"N","")))</f>
        <v/>
      </c>
    </row>
    <row r="22" spans="1:34" x14ac:dyDescent="0.25">
      <c r="A22" s="223" t="str">
        <f>IF('D - DADOS EQUIPE'!A24="","",'D - DADOS EQUIPE'!A24)</f>
        <v/>
      </c>
      <c r="B22" s="223" t="str">
        <f>IF('D - DADOS EQUIPE'!B24="","",'D - DADOS EQUIPE'!B24)</f>
        <v/>
      </c>
      <c r="C22" s="223" t="str">
        <f>IF('D - DADOS EQUIPE'!C24="","",'D - DADOS EQUIPE'!C24)</f>
        <v/>
      </c>
      <c r="D22" s="223" t="str">
        <f>IF('D - DADOS EQUIPE'!D24="","",'D - DADOS EQUIPE'!D24)</f>
        <v/>
      </c>
      <c r="E22" s="223" t="str">
        <f>IF($A22="","",IF('D - DADOS EQUIPE'!AY24="X","S",IF('D - DADOS EQUIPE'!AY24=0,"N","")))</f>
        <v/>
      </c>
      <c r="F22" s="223" t="str">
        <f>IF($A22="","",IF('D - DADOS EQUIPE'!AZ24="X","S",IF('D - DADOS EQUIPE'!AZ24=0,"N","")))</f>
        <v/>
      </c>
      <c r="G22" s="223" t="str">
        <f>IF($A22="","",IF('D - DADOS EQUIPE'!BA24="X","S",IF('D - DADOS EQUIPE'!BA24=0,"N","")))</f>
        <v/>
      </c>
      <c r="H22" s="223" t="str">
        <f>IF($A22="","",IF('D - DADOS EQUIPE'!BB24="X","S",IF('D - DADOS EQUIPE'!BB24=0,"N","")))</f>
        <v/>
      </c>
      <c r="I22" s="223" t="str">
        <f>IF($A22="","",IF('D - DADOS EQUIPE'!BC24="X","S",IF('D - DADOS EQUIPE'!BC24=0,"N","")))</f>
        <v/>
      </c>
      <c r="J22" s="223" t="str">
        <f>IF($A22="","",IF('D - DADOS EQUIPE'!BD24="X","S",IF('D - DADOS EQUIPE'!BD24=0,"N","")))</f>
        <v/>
      </c>
      <c r="K22" s="223" t="str">
        <f>IF($A22="","",IF('D - DADOS EQUIPE'!BE24="X","S",IF('D - DADOS EQUIPE'!BE24=0,"N","")))</f>
        <v/>
      </c>
      <c r="L22" s="223" t="str">
        <f>IF($A22="","",IF('D - DADOS EQUIPE'!BF24="X","S",IF('D - DADOS EQUIPE'!BF24=0,"N","")))</f>
        <v/>
      </c>
      <c r="M22" s="223" t="str">
        <f>IF($A22="","",IF('D - DADOS EQUIPE'!BG24="X","S",IF('D - DADOS EQUIPE'!BG24=0,"N","")))</f>
        <v/>
      </c>
      <c r="N22" s="223" t="str">
        <f>IF($A22="","",IF('D - DADOS EQUIPE'!BH24="X","S",IF('D - DADOS EQUIPE'!BH24=0,"N","")))</f>
        <v/>
      </c>
      <c r="O22" s="223" t="str">
        <f>IF($A22="","",IF('D - DADOS EQUIPE'!BI24="X","S",IF('D - DADOS EQUIPE'!BI24=0,"N","")))</f>
        <v/>
      </c>
      <c r="P22" s="223" t="str">
        <f>IF($A22="","",IF('D - DADOS EQUIPE'!BJ24="X","S",IF('D - DADOS EQUIPE'!BJ24=0,"N","")))</f>
        <v/>
      </c>
      <c r="Q22" s="223" t="str">
        <f>IF($A22="","",IF('D - DADOS EQUIPE'!BK24="X","S",IF('D - DADOS EQUIPE'!BK24=0,"N","")))</f>
        <v/>
      </c>
      <c r="R22" s="223" t="str">
        <f>IF($A22="","",IF('D - DADOS EQUIPE'!BL24="X","S",IF('D - DADOS EQUIPE'!BL24=0,"N","")))</f>
        <v/>
      </c>
      <c r="S22" s="223" t="str">
        <f>IF($A22="","",IF('D - DADOS EQUIPE'!BM24="X","S",IF('D - DADOS EQUIPE'!BM24=0,"N","")))</f>
        <v/>
      </c>
      <c r="T22" s="223" t="str">
        <f>IF($A22="","",IF('D - DADOS EQUIPE'!BN24="X","S",IF('D - DADOS EQUIPE'!BN24=0,"N","")))</f>
        <v/>
      </c>
      <c r="U22" s="223" t="str">
        <f>IF($A22="","",IF('D - DADOS EQUIPE'!BO24="X","S",IF('D - DADOS EQUIPE'!BO24=0,"N","")))</f>
        <v/>
      </c>
      <c r="V22" s="223" t="str">
        <f>IF($A22="","",IF('D - DADOS EQUIPE'!BP24="X","S",IF('D - DADOS EQUIPE'!BP24=0,"N","")))</f>
        <v/>
      </c>
      <c r="W22" s="223" t="str">
        <f>IF($A22="","",IF('D - DADOS EQUIPE'!BQ24="X","S",IF('D - DADOS EQUIPE'!BQ24=0,"N","")))</f>
        <v/>
      </c>
      <c r="X22" s="223" t="str">
        <f>IF($A22="","",IF('D - DADOS EQUIPE'!BR24="X","S",IF('D - DADOS EQUIPE'!BR24=0,"N","")))</f>
        <v/>
      </c>
      <c r="Y22" s="223" t="str">
        <f>IF($A22="","",IF('D - DADOS EQUIPE'!BS24="X","S",IF('D - DADOS EQUIPE'!BS24=0,"N","")))</f>
        <v/>
      </c>
      <c r="Z22" s="223" t="str">
        <f>IF($A22="","",IF('D - DADOS EQUIPE'!BT24="X","S",IF('D - DADOS EQUIPE'!BT24=0,"N","")))</f>
        <v/>
      </c>
      <c r="AA22" s="223" t="str">
        <f>IF($A22="","",IF('D - DADOS EQUIPE'!BU24="X","S",IF('D - DADOS EQUIPE'!BU24=0,"N","")))</f>
        <v/>
      </c>
      <c r="AB22" s="223" t="str">
        <f>IF($A22="","",IF('D - DADOS EQUIPE'!BV24="X","S",IF('D - DADOS EQUIPE'!BV24=0,"N","")))</f>
        <v/>
      </c>
      <c r="AC22" s="223" t="str">
        <f>IF($A22="","",IF('D - DADOS EQUIPE'!BW24="X","S",IF('D - DADOS EQUIPE'!BW24=0,"N","")))</f>
        <v/>
      </c>
      <c r="AD22" s="223" t="str">
        <f>IF($A22="","",IF('D - DADOS EQUIPE'!BX24="X","S",IF('D - DADOS EQUIPE'!BX24=0,"N","")))</f>
        <v/>
      </c>
      <c r="AE22" s="223" t="str">
        <f>IF($A22="","",IF('D - DADOS EQUIPE'!BY24="X","S",IF('D - DADOS EQUIPE'!BY24=0,"N","")))</f>
        <v/>
      </c>
      <c r="AF22" s="223" t="str">
        <f>IF($A22="","",IF('D - DADOS EQUIPE'!BZ24="X","S",IF('D - DADOS EQUIPE'!BZ24=0,"N","")))</f>
        <v/>
      </c>
      <c r="AG22" s="223" t="str">
        <f>IF($A22="","",IF('D - DADOS EQUIPE'!CA24="X","S",IF('D - DADOS EQUIPE'!CA24=0,"N","")))</f>
        <v/>
      </c>
      <c r="AH22" s="223" t="str">
        <f>IF($A22="","",IF('D - DADOS EQUIPE'!CB24="X","S",IF('D - DADOS EQUIPE'!CB24=0,"N","")))</f>
        <v/>
      </c>
    </row>
    <row r="23" spans="1:34" x14ac:dyDescent="0.25">
      <c r="A23" s="223" t="str">
        <f>IF('D - DADOS EQUIPE'!A25="","",'D - DADOS EQUIPE'!A25)</f>
        <v/>
      </c>
      <c r="B23" s="223" t="str">
        <f>IF('D - DADOS EQUIPE'!B25="","",'D - DADOS EQUIPE'!B25)</f>
        <v/>
      </c>
      <c r="C23" s="223" t="str">
        <f>IF('D - DADOS EQUIPE'!C25="","",'D - DADOS EQUIPE'!C25)</f>
        <v/>
      </c>
      <c r="D23" s="223" t="str">
        <f>IF('D - DADOS EQUIPE'!D25="","",'D - DADOS EQUIPE'!D25)</f>
        <v/>
      </c>
      <c r="E23" s="223" t="str">
        <f>IF($A23="","",IF('D - DADOS EQUIPE'!AY25="X","S",IF('D - DADOS EQUIPE'!AY25=0,"N","")))</f>
        <v/>
      </c>
      <c r="F23" s="223" t="str">
        <f>IF($A23="","",IF('D - DADOS EQUIPE'!AZ25="X","S",IF('D - DADOS EQUIPE'!AZ25=0,"N","")))</f>
        <v/>
      </c>
      <c r="G23" s="223" t="str">
        <f>IF($A23="","",IF('D - DADOS EQUIPE'!BA25="X","S",IF('D - DADOS EQUIPE'!BA25=0,"N","")))</f>
        <v/>
      </c>
      <c r="H23" s="223" t="str">
        <f>IF($A23="","",IF('D - DADOS EQUIPE'!BB25="X","S",IF('D - DADOS EQUIPE'!BB25=0,"N","")))</f>
        <v/>
      </c>
      <c r="I23" s="223" t="str">
        <f>IF($A23="","",IF('D - DADOS EQUIPE'!BC25="X","S",IF('D - DADOS EQUIPE'!BC25=0,"N","")))</f>
        <v/>
      </c>
      <c r="J23" s="223" t="str">
        <f>IF($A23="","",IF('D - DADOS EQUIPE'!BD25="X","S",IF('D - DADOS EQUIPE'!BD25=0,"N","")))</f>
        <v/>
      </c>
      <c r="K23" s="223" t="str">
        <f>IF($A23="","",IF('D - DADOS EQUIPE'!BE25="X","S",IF('D - DADOS EQUIPE'!BE25=0,"N","")))</f>
        <v/>
      </c>
      <c r="L23" s="223" t="str">
        <f>IF($A23="","",IF('D - DADOS EQUIPE'!BF25="X","S",IF('D - DADOS EQUIPE'!BF25=0,"N","")))</f>
        <v/>
      </c>
      <c r="M23" s="223" t="str">
        <f>IF($A23="","",IF('D - DADOS EQUIPE'!BG25="X","S",IF('D - DADOS EQUIPE'!BG25=0,"N","")))</f>
        <v/>
      </c>
      <c r="N23" s="223" t="str">
        <f>IF($A23="","",IF('D - DADOS EQUIPE'!BH25="X","S",IF('D - DADOS EQUIPE'!BH25=0,"N","")))</f>
        <v/>
      </c>
      <c r="O23" s="223" t="str">
        <f>IF($A23="","",IF('D - DADOS EQUIPE'!BI25="X","S",IF('D - DADOS EQUIPE'!BI25=0,"N","")))</f>
        <v/>
      </c>
      <c r="P23" s="223" t="str">
        <f>IF($A23="","",IF('D - DADOS EQUIPE'!BJ25="X","S",IF('D - DADOS EQUIPE'!BJ25=0,"N","")))</f>
        <v/>
      </c>
      <c r="Q23" s="223" t="str">
        <f>IF($A23="","",IF('D - DADOS EQUIPE'!BK25="X","S",IF('D - DADOS EQUIPE'!BK25=0,"N","")))</f>
        <v/>
      </c>
      <c r="R23" s="223" t="str">
        <f>IF($A23="","",IF('D - DADOS EQUIPE'!BL25="X","S",IF('D - DADOS EQUIPE'!BL25=0,"N","")))</f>
        <v/>
      </c>
      <c r="S23" s="223" t="str">
        <f>IF($A23="","",IF('D - DADOS EQUIPE'!BM25="X","S",IF('D - DADOS EQUIPE'!BM25=0,"N","")))</f>
        <v/>
      </c>
      <c r="T23" s="223" t="str">
        <f>IF($A23="","",IF('D - DADOS EQUIPE'!BN25="X","S",IF('D - DADOS EQUIPE'!BN25=0,"N","")))</f>
        <v/>
      </c>
      <c r="U23" s="223" t="str">
        <f>IF($A23="","",IF('D - DADOS EQUIPE'!BO25="X","S",IF('D - DADOS EQUIPE'!BO25=0,"N","")))</f>
        <v/>
      </c>
      <c r="V23" s="223" t="str">
        <f>IF($A23="","",IF('D - DADOS EQUIPE'!BP25="X","S",IF('D - DADOS EQUIPE'!BP25=0,"N","")))</f>
        <v/>
      </c>
      <c r="W23" s="223" t="str">
        <f>IF($A23="","",IF('D - DADOS EQUIPE'!BQ25="X","S",IF('D - DADOS EQUIPE'!BQ25=0,"N","")))</f>
        <v/>
      </c>
      <c r="X23" s="223" t="str">
        <f>IF($A23="","",IF('D - DADOS EQUIPE'!BR25="X","S",IF('D - DADOS EQUIPE'!BR25=0,"N","")))</f>
        <v/>
      </c>
      <c r="Y23" s="223" t="str">
        <f>IF($A23="","",IF('D - DADOS EQUIPE'!BS25="X","S",IF('D - DADOS EQUIPE'!BS25=0,"N","")))</f>
        <v/>
      </c>
      <c r="Z23" s="223" t="str">
        <f>IF($A23="","",IF('D - DADOS EQUIPE'!BT25="X","S",IF('D - DADOS EQUIPE'!BT25=0,"N","")))</f>
        <v/>
      </c>
      <c r="AA23" s="223" t="str">
        <f>IF($A23="","",IF('D - DADOS EQUIPE'!BU25="X","S",IF('D - DADOS EQUIPE'!BU25=0,"N","")))</f>
        <v/>
      </c>
      <c r="AB23" s="223" t="str">
        <f>IF($A23="","",IF('D - DADOS EQUIPE'!BV25="X","S",IF('D - DADOS EQUIPE'!BV25=0,"N","")))</f>
        <v/>
      </c>
      <c r="AC23" s="223" t="str">
        <f>IF($A23="","",IF('D - DADOS EQUIPE'!BW25="X","S",IF('D - DADOS EQUIPE'!BW25=0,"N","")))</f>
        <v/>
      </c>
      <c r="AD23" s="223" t="str">
        <f>IF($A23="","",IF('D - DADOS EQUIPE'!BX25="X","S",IF('D - DADOS EQUIPE'!BX25=0,"N","")))</f>
        <v/>
      </c>
      <c r="AE23" s="223" t="str">
        <f>IF($A23="","",IF('D - DADOS EQUIPE'!BY25="X","S",IF('D - DADOS EQUIPE'!BY25=0,"N","")))</f>
        <v/>
      </c>
      <c r="AF23" s="223" t="str">
        <f>IF($A23="","",IF('D - DADOS EQUIPE'!BZ25="X","S",IF('D - DADOS EQUIPE'!BZ25=0,"N","")))</f>
        <v/>
      </c>
      <c r="AG23" s="223" t="str">
        <f>IF($A23="","",IF('D - DADOS EQUIPE'!CA25="X","S",IF('D - DADOS EQUIPE'!CA25=0,"N","")))</f>
        <v/>
      </c>
      <c r="AH23" s="223" t="str">
        <f>IF($A23="","",IF('D - DADOS EQUIPE'!CB25="X","S",IF('D - DADOS EQUIPE'!CB25=0,"N","")))</f>
        <v/>
      </c>
    </row>
    <row r="24" spans="1:34" x14ac:dyDescent="0.25">
      <c r="A24" s="223" t="str">
        <f>IF('D - DADOS EQUIPE'!A26="","",'D - DADOS EQUIPE'!A26)</f>
        <v/>
      </c>
      <c r="B24" s="223" t="str">
        <f>IF('D - DADOS EQUIPE'!B26="","",'D - DADOS EQUIPE'!B26)</f>
        <v/>
      </c>
      <c r="C24" s="223" t="str">
        <f>IF('D - DADOS EQUIPE'!C26="","",'D - DADOS EQUIPE'!C26)</f>
        <v/>
      </c>
      <c r="D24" s="223" t="str">
        <f>IF('D - DADOS EQUIPE'!D26="","",'D - DADOS EQUIPE'!D26)</f>
        <v/>
      </c>
      <c r="E24" s="223" t="str">
        <f>IF($A24="","",IF('D - DADOS EQUIPE'!AY26="X","S",IF('D - DADOS EQUIPE'!AY26=0,"N","")))</f>
        <v/>
      </c>
      <c r="F24" s="223" t="str">
        <f>IF($A24="","",IF('D - DADOS EQUIPE'!AZ26="X","S",IF('D - DADOS EQUIPE'!AZ26=0,"N","")))</f>
        <v/>
      </c>
      <c r="G24" s="223" t="str">
        <f>IF($A24="","",IF('D - DADOS EQUIPE'!BA26="X","S",IF('D - DADOS EQUIPE'!BA26=0,"N","")))</f>
        <v/>
      </c>
      <c r="H24" s="223" t="str">
        <f>IF($A24="","",IF('D - DADOS EQUIPE'!BB26="X","S",IF('D - DADOS EQUIPE'!BB26=0,"N","")))</f>
        <v/>
      </c>
      <c r="I24" s="223" t="str">
        <f>IF($A24="","",IF('D - DADOS EQUIPE'!BC26="X","S",IF('D - DADOS EQUIPE'!BC26=0,"N","")))</f>
        <v/>
      </c>
      <c r="J24" s="223" t="str">
        <f>IF($A24="","",IF('D - DADOS EQUIPE'!BD26="X","S",IF('D - DADOS EQUIPE'!BD26=0,"N","")))</f>
        <v/>
      </c>
      <c r="K24" s="223" t="str">
        <f>IF($A24="","",IF('D - DADOS EQUIPE'!BE26="X","S",IF('D - DADOS EQUIPE'!BE26=0,"N","")))</f>
        <v/>
      </c>
      <c r="L24" s="223" t="str">
        <f>IF($A24="","",IF('D - DADOS EQUIPE'!BF26="X","S",IF('D - DADOS EQUIPE'!BF26=0,"N","")))</f>
        <v/>
      </c>
      <c r="M24" s="223" t="str">
        <f>IF($A24="","",IF('D - DADOS EQUIPE'!BG26="X","S",IF('D - DADOS EQUIPE'!BG26=0,"N","")))</f>
        <v/>
      </c>
      <c r="N24" s="223" t="str">
        <f>IF($A24="","",IF('D - DADOS EQUIPE'!BH26="X","S",IF('D - DADOS EQUIPE'!BH26=0,"N","")))</f>
        <v/>
      </c>
      <c r="O24" s="223" t="str">
        <f>IF($A24="","",IF('D - DADOS EQUIPE'!BI26="X","S",IF('D - DADOS EQUIPE'!BI26=0,"N","")))</f>
        <v/>
      </c>
      <c r="P24" s="223" t="str">
        <f>IF($A24="","",IF('D - DADOS EQUIPE'!BJ26="X","S",IF('D - DADOS EQUIPE'!BJ26=0,"N","")))</f>
        <v/>
      </c>
      <c r="Q24" s="223" t="str">
        <f>IF($A24="","",IF('D - DADOS EQUIPE'!BK26="X","S",IF('D - DADOS EQUIPE'!BK26=0,"N","")))</f>
        <v/>
      </c>
      <c r="R24" s="223" t="str">
        <f>IF($A24="","",IF('D - DADOS EQUIPE'!BL26="X","S",IF('D - DADOS EQUIPE'!BL26=0,"N","")))</f>
        <v/>
      </c>
      <c r="S24" s="223" t="str">
        <f>IF($A24="","",IF('D - DADOS EQUIPE'!BM26="X","S",IF('D - DADOS EQUIPE'!BM26=0,"N","")))</f>
        <v/>
      </c>
      <c r="T24" s="223" t="str">
        <f>IF($A24="","",IF('D - DADOS EQUIPE'!BN26="X","S",IF('D - DADOS EQUIPE'!BN26=0,"N","")))</f>
        <v/>
      </c>
      <c r="U24" s="223" t="str">
        <f>IF($A24="","",IF('D - DADOS EQUIPE'!BO26="X","S",IF('D - DADOS EQUIPE'!BO26=0,"N","")))</f>
        <v/>
      </c>
      <c r="V24" s="223" t="str">
        <f>IF($A24="","",IF('D - DADOS EQUIPE'!BP26="X","S",IF('D - DADOS EQUIPE'!BP26=0,"N","")))</f>
        <v/>
      </c>
      <c r="W24" s="223" t="str">
        <f>IF($A24="","",IF('D - DADOS EQUIPE'!BQ26="X","S",IF('D - DADOS EQUIPE'!BQ26=0,"N","")))</f>
        <v/>
      </c>
      <c r="X24" s="223" t="str">
        <f>IF($A24="","",IF('D - DADOS EQUIPE'!BR26="X","S",IF('D - DADOS EQUIPE'!BR26=0,"N","")))</f>
        <v/>
      </c>
      <c r="Y24" s="223" t="str">
        <f>IF($A24="","",IF('D - DADOS EQUIPE'!BS26="X","S",IF('D - DADOS EQUIPE'!BS26=0,"N","")))</f>
        <v/>
      </c>
      <c r="Z24" s="223" t="str">
        <f>IF($A24="","",IF('D - DADOS EQUIPE'!BT26="X","S",IF('D - DADOS EQUIPE'!BT26=0,"N","")))</f>
        <v/>
      </c>
      <c r="AA24" s="223" t="str">
        <f>IF($A24="","",IF('D - DADOS EQUIPE'!BU26="X","S",IF('D - DADOS EQUIPE'!BU26=0,"N","")))</f>
        <v/>
      </c>
      <c r="AB24" s="223" t="str">
        <f>IF($A24="","",IF('D - DADOS EQUIPE'!BV26="X","S",IF('D - DADOS EQUIPE'!BV26=0,"N","")))</f>
        <v/>
      </c>
      <c r="AC24" s="223" t="str">
        <f>IF($A24="","",IF('D - DADOS EQUIPE'!BW26="X","S",IF('D - DADOS EQUIPE'!BW26=0,"N","")))</f>
        <v/>
      </c>
      <c r="AD24" s="223" t="str">
        <f>IF($A24="","",IF('D - DADOS EQUIPE'!BX26="X","S",IF('D - DADOS EQUIPE'!BX26=0,"N","")))</f>
        <v/>
      </c>
      <c r="AE24" s="223" t="str">
        <f>IF($A24="","",IF('D - DADOS EQUIPE'!BY26="X","S",IF('D - DADOS EQUIPE'!BY26=0,"N","")))</f>
        <v/>
      </c>
      <c r="AF24" s="223" t="str">
        <f>IF($A24="","",IF('D - DADOS EQUIPE'!BZ26="X","S",IF('D - DADOS EQUIPE'!BZ26=0,"N","")))</f>
        <v/>
      </c>
      <c r="AG24" s="223" t="str">
        <f>IF($A24="","",IF('D - DADOS EQUIPE'!CA26="X","S",IF('D - DADOS EQUIPE'!CA26=0,"N","")))</f>
        <v/>
      </c>
      <c r="AH24" s="223" t="str">
        <f>IF($A24="","",IF('D - DADOS EQUIPE'!CB26="X","S",IF('D - DADOS EQUIPE'!CB26=0,"N","")))</f>
        <v/>
      </c>
    </row>
    <row r="25" spans="1:34" x14ac:dyDescent="0.25">
      <c r="A25" s="223" t="str">
        <f>IF('D - DADOS EQUIPE'!A27="","",'D - DADOS EQUIPE'!A27)</f>
        <v/>
      </c>
      <c r="B25" s="223" t="str">
        <f>IF('D - DADOS EQUIPE'!B27="","",'D - DADOS EQUIPE'!B27)</f>
        <v/>
      </c>
      <c r="C25" s="223" t="str">
        <f>IF('D - DADOS EQUIPE'!C27="","",'D - DADOS EQUIPE'!C27)</f>
        <v/>
      </c>
      <c r="D25" s="223" t="str">
        <f>IF('D - DADOS EQUIPE'!D27="","",'D - DADOS EQUIPE'!D27)</f>
        <v/>
      </c>
      <c r="E25" s="223" t="str">
        <f>IF($A25="","",IF('D - DADOS EQUIPE'!AY27="X","S",IF('D - DADOS EQUIPE'!AY27=0,"N","")))</f>
        <v/>
      </c>
      <c r="F25" s="223" t="str">
        <f>IF($A25="","",IF('D - DADOS EQUIPE'!AZ27="X","S",IF('D - DADOS EQUIPE'!AZ27=0,"N","")))</f>
        <v/>
      </c>
      <c r="G25" s="223" t="str">
        <f>IF($A25="","",IF('D - DADOS EQUIPE'!BA27="X","S",IF('D - DADOS EQUIPE'!BA27=0,"N","")))</f>
        <v/>
      </c>
      <c r="H25" s="223" t="str">
        <f>IF($A25="","",IF('D - DADOS EQUIPE'!BB27="X","S",IF('D - DADOS EQUIPE'!BB27=0,"N","")))</f>
        <v/>
      </c>
      <c r="I25" s="223" t="str">
        <f>IF($A25="","",IF('D - DADOS EQUIPE'!BC27="X","S",IF('D - DADOS EQUIPE'!BC27=0,"N","")))</f>
        <v/>
      </c>
      <c r="J25" s="223" t="str">
        <f>IF($A25="","",IF('D - DADOS EQUIPE'!BD27="X","S",IF('D - DADOS EQUIPE'!BD27=0,"N","")))</f>
        <v/>
      </c>
      <c r="K25" s="223" t="str">
        <f>IF($A25="","",IF('D - DADOS EQUIPE'!BE27="X","S",IF('D - DADOS EQUIPE'!BE27=0,"N","")))</f>
        <v/>
      </c>
      <c r="L25" s="223" t="str">
        <f>IF($A25="","",IF('D - DADOS EQUIPE'!BF27="X","S",IF('D - DADOS EQUIPE'!BF27=0,"N","")))</f>
        <v/>
      </c>
      <c r="M25" s="223" t="str">
        <f>IF($A25="","",IF('D - DADOS EQUIPE'!BG27="X","S",IF('D - DADOS EQUIPE'!BG27=0,"N","")))</f>
        <v/>
      </c>
      <c r="N25" s="223" t="str">
        <f>IF($A25="","",IF('D - DADOS EQUIPE'!BH27="X","S",IF('D - DADOS EQUIPE'!BH27=0,"N","")))</f>
        <v/>
      </c>
      <c r="O25" s="223" t="str">
        <f>IF($A25="","",IF('D - DADOS EQUIPE'!BI27="X","S",IF('D - DADOS EQUIPE'!BI27=0,"N","")))</f>
        <v/>
      </c>
      <c r="P25" s="223" t="str">
        <f>IF($A25="","",IF('D - DADOS EQUIPE'!BJ27="X","S",IF('D - DADOS EQUIPE'!BJ27=0,"N","")))</f>
        <v/>
      </c>
      <c r="Q25" s="223" t="str">
        <f>IF($A25="","",IF('D - DADOS EQUIPE'!BK27="X","S",IF('D - DADOS EQUIPE'!BK27=0,"N","")))</f>
        <v/>
      </c>
      <c r="R25" s="223" t="str">
        <f>IF($A25="","",IF('D - DADOS EQUIPE'!BL27="X","S",IF('D - DADOS EQUIPE'!BL27=0,"N","")))</f>
        <v/>
      </c>
      <c r="S25" s="223" t="str">
        <f>IF($A25="","",IF('D - DADOS EQUIPE'!BM27="X","S",IF('D - DADOS EQUIPE'!BM27=0,"N","")))</f>
        <v/>
      </c>
      <c r="T25" s="223" t="str">
        <f>IF($A25="","",IF('D - DADOS EQUIPE'!BN27="X","S",IF('D - DADOS EQUIPE'!BN27=0,"N","")))</f>
        <v/>
      </c>
      <c r="U25" s="223" t="str">
        <f>IF($A25="","",IF('D - DADOS EQUIPE'!BO27="X","S",IF('D - DADOS EQUIPE'!BO27=0,"N","")))</f>
        <v/>
      </c>
      <c r="V25" s="223" t="str">
        <f>IF($A25="","",IF('D - DADOS EQUIPE'!BP27="X","S",IF('D - DADOS EQUIPE'!BP27=0,"N","")))</f>
        <v/>
      </c>
      <c r="W25" s="223" t="str">
        <f>IF($A25="","",IF('D - DADOS EQUIPE'!BQ27="X","S",IF('D - DADOS EQUIPE'!BQ27=0,"N","")))</f>
        <v/>
      </c>
      <c r="X25" s="223" t="str">
        <f>IF($A25="","",IF('D - DADOS EQUIPE'!BR27="X","S",IF('D - DADOS EQUIPE'!BR27=0,"N","")))</f>
        <v/>
      </c>
      <c r="Y25" s="223" t="str">
        <f>IF($A25="","",IF('D - DADOS EQUIPE'!BS27="X","S",IF('D - DADOS EQUIPE'!BS27=0,"N","")))</f>
        <v/>
      </c>
      <c r="Z25" s="223" t="str">
        <f>IF($A25="","",IF('D - DADOS EQUIPE'!BT27="X","S",IF('D - DADOS EQUIPE'!BT27=0,"N","")))</f>
        <v/>
      </c>
      <c r="AA25" s="223" t="str">
        <f>IF($A25="","",IF('D - DADOS EQUIPE'!BU27="X","S",IF('D - DADOS EQUIPE'!BU27=0,"N","")))</f>
        <v/>
      </c>
      <c r="AB25" s="223" t="str">
        <f>IF($A25="","",IF('D - DADOS EQUIPE'!BV27="X","S",IF('D - DADOS EQUIPE'!BV27=0,"N","")))</f>
        <v/>
      </c>
      <c r="AC25" s="223" t="str">
        <f>IF($A25="","",IF('D - DADOS EQUIPE'!BW27="X","S",IF('D - DADOS EQUIPE'!BW27=0,"N","")))</f>
        <v/>
      </c>
      <c r="AD25" s="223" t="str">
        <f>IF($A25="","",IF('D - DADOS EQUIPE'!BX27="X","S",IF('D - DADOS EQUIPE'!BX27=0,"N","")))</f>
        <v/>
      </c>
      <c r="AE25" s="223" t="str">
        <f>IF($A25="","",IF('D - DADOS EQUIPE'!BY27="X","S",IF('D - DADOS EQUIPE'!BY27=0,"N","")))</f>
        <v/>
      </c>
      <c r="AF25" s="223" t="str">
        <f>IF($A25="","",IF('D - DADOS EQUIPE'!BZ27="X","S",IF('D - DADOS EQUIPE'!BZ27=0,"N","")))</f>
        <v/>
      </c>
      <c r="AG25" s="223" t="str">
        <f>IF($A25="","",IF('D - DADOS EQUIPE'!CA27="X","S",IF('D - DADOS EQUIPE'!CA27=0,"N","")))</f>
        <v/>
      </c>
      <c r="AH25" s="223" t="str">
        <f>IF($A25="","",IF('D - DADOS EQUIPE'!CB27="X","S",IF('D - DADOS EQUIPE'!CB27=0,"N","")))</f>
        <v/>
      </c>
    </row>
    <row r="26" spans="1:34" x14ac:dyDescent="0.25">
      <c r="A26" s="223" t="str">
        <f>IF('D - DADOS EQUIPE'!A28="","",'D - DADOS EQUIPE'!A28)</f>
        <v/>
      </c>
      <c r="B26" s="223" t="str">
        <f>IF('D - DADOS EQUIPE'!B28="","",'D - DADOS EQUIPE'!B28)</f>
        <v/>
      </c>
      <c r="C26" s="223" t="str">
        <f>IF('D - DADOS EQUIPE'!C28="","",'D - DADOS EQUIPE'!C28)</f>
        <v/>
      </c>
      <c r="D26" s="223" t="str">
        <f>IF('D - DADOS EQUIPE'!D28="","",'D - DADOS EQUIPE'!D28)</f>
        <v/>
      </c>
      <c r="E26" s="223" t="str">
        <f>IF($A26="","",IF('D - DADOS EQUIPE'!AY28="X","S",IF('D - DADOS EQUIPE'!AY28=0,"N","")))</f>
        <v/>
      </c>
      <c r="F26" s="223" t="str">
        <f>IF($A26="","",IF('D - DADOS EQUIPE'!AZ28="X","S",IF('D - DADOS EQUIPE'!AZ28=0,"N","")))</f>
        <v/>
      </c>
      <c r="G26" s="223" t="str">
        <f>IF($A26="","",IF('D - DADOS EQUIPE'!BA28="X","S",IF('D - DADOS EQUIPE'!BA28=0,"N","")))</f>
        <v/>
      </c>
      <c r="H26" s="223" t="str">
        <f>IF($A26="","",IF('D - DADOS EQUIPE'!BB28="X","S",IF('D - DADOS EQUIPE'!BB28=0,"N","")))</f>
        <v/>
      </c>
      <c r="I26" s="223" t="str">
        <f>IF($A26="","",IF('D - DADOS EQUIPE'!BC28="X","S",IF('D - DADOS EQUIPE'!BC28=0,"N","")))</f>
        <v/>
      </c>
      <c r="J26" s="223" t="str">
        <f>IF($A26="","",IF('D - DADOS EQUIPE'!BD28="X","S",IF('D - DADOS EQUIPE'!BD28=0,"N","")))</f>
        <v/>
      </c>
      <c r="K26" s="223" t="str">
        <f>IF($A26="","",IF('D - DADOS EQUIPE'!BE28="X","S",IF('D - DADOS EQUIPE'!BE28=0,"N","")))</f>
        <v/>
      </c>
      <c r="L26" s="223" t="str">
        <f>IF($A26="","",IF('D - DADOS EQUIPE'!BF28="X","S",IF('D - DADOS EQUIPE'!BF28=0,"N","")))</f>
        <v/>
      </c>
      <c r="M26" s="223" t="str">
        <f>IF($A26="","",IF('D - DADOS EQUIPE'!BG28="X","S",IF('D - DADOS EQUIPE'!BG28=0,"N","")))</f>
        <v/>
      </c>
      <c r="N26" s="223" t="str">
        <f>IF($A26="","",IF('D - DADOS EQUIPE'!BH28="X","S",IF('D - DADOS EQUIPE'!BH28=0,"N","")))</f>
        <v/>
      </c>
      <c r="O26" s="223" t="str">
        <f>IF($A26="","",IF('D - DADOS EQUIPE'!BI28="X","S",IF('D - DADOS EQUIPE'!BI28=0,"N","")))</f>
        <v/>
      </c>
      <c r="P26" s="223" t="str">
        <f>IF($A26="","",IF('D - DADOS EQUIPE'!BJ28="X","S",IF('D - DADOS EQUIPE'!BJ28=0,"N","")))</f>
        <v/>
      </c>
      <c r="Q26" s="223" t="str">
        <f>IF($A26="","",IF('D - DADOS EQUIPE'!BK28="X","S",IF('D - DADOS EQUIPE'!BK28=0,"N","")))</f>
        <v/>
      </c>
      <c r="R26" s="223" t="str">
        <f>IF($A26="","",IF('D - DADOS EQUIPE'!BL28="X","S",IF('D - DADOS EQUIPE'!BL28=0,"N","")))</f>
        <v/>
      </c>
      <c r="S26" s="223" t="str">
        <f>IF($A26="","",IF('D - DADOS EQUIPE'!BM28="X","S",IF('D - DADOS EQUIPE'!BM28=0,"N","")))</f>
        <v/>
      </c>
      <c r="T26" s="223" t="str">
        <f>IF($A26="","",IF('D - DADOS EQUIPE'!BN28="X","S",IF('D - DADOS EQUIPE'!BN28=0,"N","")))</f>
        <v/>
      </c>
      <c r="U26" s="223" t="str">
        <f>IF($A26="","",IF('D - DADOS EQUIPE'!BO28="X","S",IF('D - DADOS EQUIPE'!BO28=0,"N","")))</f>
        <v/>
      </c>
      <c r="V26" s="223" t="str">
        <f>IF($A26="","",IF('D - DADOS EQUIPE'!BP28="X","S",IF('D - DADOS EQUIPE'!BP28=0,"N","")))</f>
        <v/>
      </c>
      <c r="W26" s="223" t="str">
        <f>IF($A26="","",IF('D - DADOS EQUIPE'!BQ28="X","S",IF('D - DADOS EQUIPE'!BQ28=0,"N","")))</f>
        <v/>
      </c>
      <c r="X26" s="223" t="str">
        <f>IF($A26="","",IF('D - DADOS EQUIPE'!BR28="X","S",IF('D - DADOS EQUIPE'!BR28=0,"N","")))</f>
        <v/>
      </c>
      <c r="Y26" s="223" t="str">
        <f>IF($A26="","",IF('D - DADOS EQUIPE'!BS28="X","S",IF('D - DADOS EQUIPE'!BS28=0,"N","")))</f>
        <v/>
      </c>
      <c r="Z26" s="223" t="str">
        <f>IF($A26="","",IF('D - DADOS EQUIPE'!BT28="X","S",IF('D - DADOS EQUIPE'!BT28=0,"N","")))</f>
        <v/>
      </c>
      <c r="AA26" s="223" t="str">
        <f>IF($A26="","",IF('D - DADOS EQUIPE'!BU28="X","S",IF('D - DADOS EQUIPE'!BU28=0,"N","")))</f>
        <v/>
      </c>
      <c r="AB26" s="223" t="str">
        <f>IF($A26="","",IF('D - DADOS EQUIPE'!BV28="X","S",IF('D - DADOS EQUIPE'!BV28=0,"N","")))</f>
        <v/>
      </c>
      <c r="AC26" s="223" t="str">
        <f>IF($A26="","",IF('D - DADOS EQUIPE'!BW28="X","S",IF('D - DADOS EQUIPE'!BW28=0,"N","")))</f>
        <v/>
      </c>
      <c r="AD26" s="223" t="str">
        <f>IF($A26="","",IF('D - DADOS EQUIPE'!BX28="X","S",IF('D - DADOS EQUIPE'!BX28=0,"N","")))</f>
        <v/>
      </c>
      <c r="AE26" s="223" t="str">
        <f>IF($A26="","",IF('D - DADOS EQUIPE'!BY28="X","S",IF('D - DADOS EQUIPE'!BY28=0,"N","")))</f>
        <v/>
      </c>
      <c r="AF26" s="223" t="str">
        <f>IF($A26="","",IF('D - DADOS EQUIPE'!BZ28="X","S",IF('D - DADOS EQUIPE'!BZ28=0,"N","")))</f>
        <v/>
      </c>
      <c r="AG26" s="223" t="str">
        <f>IF($A26="","",IF('D - DADOS EQUIPE'!CA28="X","S",IF('D - DADOS EQUIPE'!CA28=0,"N","")))</f>
        <v/>
      </c>
      <c r="AH26" s="223" t="str">
        <f>IF($A26="","",IF('D - DADOS EQUIPE'!CB28="X","S",IF('D - DADOS EQUIPE'!CB28=0,"N","")))</f>
        <v/>
      </c>
    </row>
    <row r="27" spans="1:34" x14ac:dyDescent="0.25">
      <c r="A27" s="223" t="str">
        <f>IF('D - DADOS EQUIPE'!A29="","",'D - DADOS EQUIPE'!A29)</f>
        <v/>
      </c>
      <c r="B27" s="223" t="str">
        <f>IF('D - DADOS EQUIPE'!B29="","",'D - DADOS EQUIPE'!B29)</f>
        <v/>
      </c>
      <c r="C27" s="223" t="str">
        <f>IF('D - DADOS EQUIPE'!C29="","",'D - DADOS EQUIPE'!C29)</f>
        <v/>
      </c>
      <c r="D27" s="223" t="str">
        <f>IF('D - DADOS EQUIPE'!D29="","",'D - DADOS EQUIPE'!D29)</f>
        <v/>
      </c>
      <c r="E27" s="223" t="str">
        <f>IF($A27="","",IF('D - DADOS EQUIPE'!AY29="X","S",IF('D - DADOS EQUIPE'!AY29=0,"N","")))</f>
        <v/>
      </c>
      <c r="F27" s="223" t="str">
        <f>IF($A27="","",IF('D - DADOS EQUIPE'!AZ29="X","S",IF('D - DADOS EQUIPE'!AZ29=0,"N","")))</f>
        <v/>
      </c>
      <c r="G27" s="223" t="str">
        <f>IF($A27="","",IF('D - DADOS EQUIPE'!BA29="X","S",IF('D - DADOS EQUIPE'!BA29=0,"N","")))</f>
        <v/>
      </c>
      <c r="H27" s="223" t="str">
        <f>IF($A27="","",IF('D - DADOS EQUIPE'!BB29="X","S",IF('D - DADOS EQUIPE'!BB29=0,"N","")))</f>
        <v/>
      </c>
      <c r="I27" s="223" t="str">
        <f>IF($A27="","",IF('D - DADOS EQUIPE'!BC29="X","S",IF('D - DADOS EQUIPE'!BC29=0,"N","")))</f>
        <v/>
      </c>
      <c r="J27" s="223" t="str">
        <f>IF($A27="","",IF('D - DADOS EQUIPE'!BD29="X","S",IF('D - DADOS EQUIPE'!BD29=0,"N","")))</f>
        <v/>
      </c>
      <c r="K27" s="223" t="str">
        <f>IF($A27="","",IF('D - DADOS EQUIPE'!BE29="X","S",IF('D - DADOS EQUIPE'!BE29=0,"N","")))</f>
        <v/>
      </c>
      <c r="L27" s="223" t="str">
        <f>IF($A27="","",IF('D - DADOS EQUIPE'!BF29="X","S",IF('D - DADOS EQUIPE'!BF29=0,"N","")))</f>
        <v/>
      </c>
      <c r="M27" s="223" t="str">
        <f>IF($A27="","",IF('D - DADOS EQUIPE'!BG29="X","S",IF('D - DADOS EQUIPE'!BG29=0,"N","")))</f>
        <v/>
      </c>
      <c r="N27" s="223" t="str">
        <f>IF($A27="","",IF('D - DADOS EQUIPE'!BH29="X","S",IF('D - DADOS EQUIPE'!BH29=0,"N","")))</f>
        <v/>
      </c>
      <c r="O27" s="223" t="str">
        <f>IF($A27="","",IF('D - DADOS EQUIPE'!BI29="X","S",IF('D - DADOS EQUIPE'!BI29=0,"N","")))</f>
        <v/>
      </c>
      <c r="P27" s="223" t="str">
        <f>IF($A27="","",IF('D - DADOS EQUIPE'!BJ29="X","S",IF('D - DADOS EQUIPE'!BJ29=0,"N","")))</f>
        <v/>
      </c>
      <c r="Q27" s="223" t="str">
        <f>IF($A27="","",IF('D - DADOS EQUIPE'!BK29="X","S",IF('D - DADOS EQUIPE'!BK29=0,"N","")))</f>
        <v/>
      </c>
      <c r="R27" s="223" t="str">
        <f>IF($A27="","",IF('D - DADOS EQUIPE'!BL29="X","S",IF('D - DADOS EQUIPE'!BL29=0,"N","")))</f>
        <v/>
      </c>
      <c r="S27" s="223" t="str">
        <f>IF($A27="","",IF('D - DADOS EQUIPE'!BM29="X","S",IF('D - DADOS EQUIPE'!BM29=0,"N","")))</f>
        <v/>
      </c>
      <c r="T27" s="223" t="str">
        <f>IF($A27="","",IF('D - DADOS EQUIPE'!BN29="X","S",IF('D - DADOS EQUIPE'!BN29=0,"N","")))</f>
        <v/>
      </c>
      <c r="U27" s="223" t="str">
        <f>IF($A27="","",IF('D - DADOS EQUIPE'!BO29="X","S",IF('D - DADOS EQUIPE'!BO29=0,"N","")))</f>
        <v/>
      </c>
      <c r="V27" s="223" t="str">
        <f>IF($A27="","",IF('D - DADOS EQUIPE'!BP29="X","S",IF('D - DADOS EQUIPE'!BP29=0,"N","")))</f>
        <v/>
      </c>
      <c r="W27" s="223" t="str">
        <f>IF($A27="","",IF('D - DADOS EQUIPE'!BQ29="X","S",IF('D - DADOS EQUIPE'!BQ29=0,"N","")))</f>
        <v/>
      </c>
      <c r="X27" s="223" t="str">
        <f>IF($A27="","",IF('D - DADOS EQUIPE'!BR29="X","S",IF('D - DADOS EQUIPE'!BR29=0,"N","")))</f>
        <v/>
      </c>
      <c r="Y27" s="223" t="str">
        <f>IF($A27="","",IF('D - DADOS EQUIPE'!BS29="X","S",IF('D - DADOS EQUIPE'!BS29=0,"N","")))</f>
        <v/>
      </c>
      <c r="Z27" s="223" t="str">
        <f>IF($A27="","",IF('D - DADOS EQUIPE'!BT29="X","S",IF('D - DADOS EQUIPE'!BT29=0,"N","")))</f>
        <v/>
      </c>
      <c r="AA27" s="223" t="str">
        <f>IF($A27="","",IF('D - DADOS EQUIPE'!BU29="X","S",IF('D - DADOS EQUIPE'!BU29=0,"N","")))</f>
        <v/>
      </c>
      <c r="AB27" s="223" t="str">
        <f>IF($A27="","",IF('D - DADOS EQUIPE'!BV29="X","S",IF('D - DADOS EQUIPE'!BV29=0,"N","")))</f>
        <v/>
      </c>
      <c r="AC27" s="223" t="str">
        <f>IF($A27="","",IF('D - DADOS EQUIPE'!BW29="X","S",IF('D - DADOS EQUIPE'!BW29=0,"N","")))</f>
        <v/>
      </c>
      <c r="AD27" s="223" t="str">
        <f>IF($A27="","",IF('D - DADOS EQUIPE'!BX29="X","S",IF('D - DADOS EQUIPE'!BX29=0,"N","")))</f>
        <v/>
      </c>
      <c r="AE27" s="223" t="str">
        <f>IF($A27="","",IF('D - DADOS EQUIPE'!BY29="X","S",IF('D - DADOS EQUIPE'!BY29=0,"N","")))</f>
        <v/>
      </c>
      <c r="AF27" s="223" t="str">
        <f>IF($A27="","",IF('D - DADOS EQUIPE'!BZ29="X","S",IF('D - DADOS EQUIPE'!BZ29=0,"N","")))</f>
        <v/>
      </c>
      <c r="AG27" s="223" t="str">
        <f>IF($A27="","",IF('D - DADOS EQUIPE'!CA29="X","S",IF('D - DADOS EQUIPE'!CA29=0,"N","")))</f>
        <v/>
      </c>
      <c r="AH27" s="223" t="str">
        <f>IF($A27="","",IF('D - DADOS EQUIPE'!CB29="X","S",IF('D - DADOS EQUIPE'!CB29=0,"N","")))</f>
        <v/>
      </c>
    </row>
    <row r="28" spans="1:34" x14ac:dyDescent="0.25">
      <c r="A28" s="223" t="str">
        <f>IF('D - DADOS EQUIPE'!A30="","",'D - DADOS EQUIPE'!A30)</f>
        <v/>
      </c>
      <c r="B28" s="223" t="str">
        <f>IF('D - DADOS EQUIPE'!B30="","",'D - DADOS EQUIPE'!B30)</f>
        <v/>
      </c>
      <c r="C28" s="223" t="str">
        <f>IF('D - DADOS EQUIPE'!C30="","",'D - DADOS EQUIPE'!C30)</f>
        <v/>
      </c>
      <c r="D28" s="223" t="str">
        <f>IF('D - DADOS EQUIPE'!D30="","",'D - DADOS EQUIPE'!D30)</f>
        <v/>
      </c>
      <c r="E28" s="223" t="str">
        <f>IF($A28="","",IF('D - DADOS EQUIPE'!AY30="X","S",IF('D - DADOS EQUIPE'!AY30=0,"N","")))</f>
        <v/>
      </c>
      <c r="F28" s="223" t="str">
        <f>IF($A28="","",IF('D - DADOS EQUIPE'!AZ30="X","S",IF('D - DADOS EQUIPE'!AZ30=0,"N","")))</f>
        <v/>
      </c>
      <c r="G28" s="223" t="str">
        <f>IF($A28="","",IF('D - DADOS EQUIPE'!BA30="X","S",IF('D - DADOS EQUIPE'!BA30=0,"N","")))</f>
        <v/>
      </c>
      <c r="H28" s="223" t="str">
        <f>IF($A28="","",IF('D - DADOS EQUIPE'!BB30="X","S",IF('D - DADOS EQUIPE'!BB30=0,"N","")))</f>
        <v/>
      </c>
      <c r="I28" s="223" t="str">
        <f>IF($A28="","",IF('D - DADOS EQUIPE'!BC30="X","S",IF('D - DADOS EQUIPE'!BC30=0,"N","")))</f>
        <v/>
      </c>
      <c r="J28" s="223" t="str">
        <f>IF($A28="","",IF('D - DADOS EQUIPE'!BD30="X","S",IF('D - DADOS EQUIPE'!BD30=0,"N","")))</f>
        <v/>
      </c>
      <c r="K28" s="223" t="str">
        <f>IF($A28="","",IF('D - DADOS EQUIPE'!BE30="X","S",IF('D - DADOS EQUIPE'!BE30=0,"N","")))</f>
        <v/>
      </c>
      <c r="L28" s="223" t="str">
        <f>IF($A28="","",IF('D - DADOS EQUIPE'!BF30="X","S",IF('D - DADOS EQUIPE'!BF30=0,"N","")))</f>
        <v/>
      </c>
      <c r="M28" s="223" t="str">
        <f>IF($A28="","",IF('D - DADOS EQUIPE'!BG30="X","S",IF('D - DADOS EQUIPE'!BG30=0,"N","")))</f>
        <v/>
      </c>
      <c r="N28" s="223" t="str">
        <f>IF($A28="","",IF('D - DADOS EQUIPE'!BH30="X","S",IF('D - DADOS EQUIPE'!BH30=0,"N","")))</f>
        <v/>
      </c>
      <c r="O28" s="223" t="str">
        <f>IF($A28="","",IF('D - DADOS EQUIPE'!BI30="X","S",IF('D - DADOS EQUIPE'!BI30=0,"N","")))</f>
        <v/>
      </c>
      <c r="P28" s="223" t="str">
        <f>IF($A28="","",IF('D - DADOS EQUIPE'!BJ30="X","S",IF('D - DADOS EQUIPE'!BJ30=0,"N","")))</f>
        <v/>
      </c>
      <c r="Q28" s="223" t="str">
        <f>IF($A28="","",IF('D - DADOS EQUIPE'!BK30="X","S",IF('D - DADOS EQUIPE'!BK30=0,"N","")))</f>
        <v/>
      </c>
      <c r="R28" s="223" t="str">
        <f>IF($A28="","",IF('D - DADOS EQUIPE'!BL30="X","S",IF('D - DADOS EQUIPE'!BL30=0,"N","")))</f>
        <v/>
      </c>
      <c r="S28" s="223" t="str">
        <f>IF($A28="","",IF('D - DADOS EQUIPE'!BM30="X","S",IF('D - DADOS EQUIPE'!BM30=0,"N","")))</f>
        <v/>
      </c>
      <c r="T28" s="223" t="str">
        <f>IF($A28="","",IF('D - DADOS EQUIPE'!BN30="X","S",IF('D - DADOS EQUIPE'!BN30=0,"N","")))</f>
        <v/>
      </c>
      <c r="U28" s="223" t="str">
        <f>IF($A28="","",IF('D - DADOS EQUIPE'!BO30="X","S",IF('D - DADOS EQUIPE'!BO30=0,"N","")))</f>
        <v/>
      </c>
      <c r="V28" s="223" t="str">
        <f>IF($A28="","",IF('D - DADOS EQUIPE'!BP30="X","S",IF('D - DADOS EQUIPE'!BP30=0,"N","")))</f>
        <v/>
      </c>
      <c r="W28" s="223" t="str">
        <f>IF($A28="","",IF('D - DADOS EQUIPE'!BQ30="X","S",IF('D - DADOS EQUIPE'!BQ30=0,"N","")))</f>
        <v/>
      </c>
      <c r="X28" s="223" t="str">
        <f>IF($A28="","",IF('D - DADOS EQUIPE'!BR30="X","S",IF('D - DADOS EQUIPE'!BR30=0,"N","")))</f>
        <v/>
      </c>
      <c r="Y28" s="223" t="str">
        <f>IF($A28="","",IF('D - DADOS EQUIPE'!BS30="X","S",IF('D - DADOS EQUIPE'!BS30=0,"N","")))</f>
        <v/>
      </c>
      <c r="Z28" s="223" t="str">
        <f>IF($A28="","",IF('D - DADOS EQUIPE'!BT30="X","S",IF('D - DADOS EQUIPE'!BT30=0,"N","")))</f>
        <v/>
      </c>
      <c r="AA28" s="223" t="str">
        <f>IF($A28="","",IF('D - DADOS EQUIPE'!BU30="X","S",IF('D - DADOS EQUIPE'!BU30=0,"N","")))</f>
        <v/>
      </c>
      <c r="AB28" s="223" t="str">
        <f>IF($A28="","",IF('D - DADOS EQUIPE'!BV30="X","S",IF('D - DADOS EQUIPE'!BV30=0,"N","")))</f>
        <v/>
      </c>
      <c r="AC28" s="223" t="str">
        <f>IF($A28="","",IF('D - DADOS EQUIPE'!BW30="X","S",IF('D - DADOS EQUIPE'!BW30=0,"N","")))</f>
        <v/>
      </c>
      <c r="AD28" s="223" t="str">
        <f>IF($A28="","",IF('D - DADOS EQUIPE'!BX30="X","S",IF('D - DADOS EQUIPE'!BX30=0,"N","")))</f>
        <v/>
      </c>
      <c r="AE28" s="223" t="str">
        <f>IF($A28="","",IF('D - DADOS EQUIPE'!BY30="X","S",IF('D - DADOS EQUIPE'!BY30=0,"N","")))</f>
        <v/>
      </c>
      <c r="AF28" s="223" t="str">
        <f>IF($A28="","",IF('D - DADOS EQUIPE'!BZ30="X","S",IF('D - DADOS EQUIPE'!BZ30=0,"N","")))</f>
        <v/>
      </c>
      <c r="AG28" s="223" t="str">
        <f>IF($A28="","",IF('D - DADOS EQUIPE'!CA30="X","S",IF('D - DADOS EQUIPE'!CA30=0,"N","")))</f>
        <v/>
      </c>
      <c r="AH28" s="223" t="str">
        <f>IF($A28="","",IF('D - DADOS EQUIPE'!CB30="X","S",IF('D - DADOS EQUIPE'!CB30=0,"N","")))</f>
        <v/>
      </c>
    </row>
    <row r="29" spans="1:34" x14ac:dyDescent="0.25">
      <c r="A29" s="223" t="str">
        <f>IF('D - DADOS EQUIPE'!A31="","",'D - DADOS EQUIPE'!A31)</f>
        <v/>
      </c>
      <c r="B29" s="223" t="str">
        <f>IF('D - DADOS EQUIPE'!B31="","",'D - DADOS EQUIPE'!B31)</f>
        <v/>
      </c>
      <c r="C29" s="223" t="str">
        <f>IF('D - DADOS EQUIPE'!C31="","",'D - DADOS EQUIPE'!C31)</f>
        <v/>
      </c>
      <c r="D29" s="223" t="str">
        <f>IF('D - DADOS EQUIPE'!D31="","",'D - DADOS EQUIPE'!D31)</f>
        <v/>
      </c>
      <c r="E29" s="223" t="str">
        <f>IF($A29="","",IF('D - DADOS EQUIPE'!AY31="X","S",IF('D - DADOS EQUIPE'!AY31=0,"N","")))</f>
        <v/>
      </c>
      <c r="F29" s="223" t="str">
        <f>IF($A29="","",IF('D - DADOS EQUIPE'!AZ31="X","S",IF('D - DADOS EQUIPE'!AZ31=0,"N","")))</f>
        <v/>
      </c>
      <c r="G29" s="223" t="str">
        <f>IF($A29="","",IF('D - DADOS EQUIPE'!BA31="X","S",IF('D - DADOS EQUIPE'!BA31=0,"N","")))</f>
        <v/>
      </c>
      <c r="H29" s="223" t="str">
        <f>IF($A29="","",IF('D - DADOS EQUIPE'!BB31="X","S",IF('D - DADOS EQUIPE'!BB31=0,"N","")))</f>
        <v/>
      </c>
      <c r="I29" s="223" t="str">
        <f>IF($A29="","",IF('D - DADOS EQUIPE'!BC31="X","S",IF('D - DADOS EQUIPE'!BC31=0,"N","")))</f>
        <v/>
      </c>
      <c r="J29" s="223" t="str">
        <f>IF($A29="","",IF('D - DADOS EQUIPE'!BD31="X","S",IF('D - DADOS EQUIPE'!BD31=0,"N","")))</f>
        <v/>
      </c>
      <c r="K29" s="223" t="str">
        <f>IF($A29="","",IF('D - DADOS EQUIPE'!BE31="X","S",IF('D - DADOS EQUIPE'!BE31=0,"N","")))</f>
        <v/>
      </c>
      <c r="L29" s="223" t="str">
        <f>IF($A29="","",IF('D - DADOS EQUIPE'!BF31="X","S",IF('D - DADOS EQUIPE'!BF31=0,"N","")))</f>
        <v/>
      </c>
      <c r="M29" s="223" t="str">
        <f>IF($A29="","",IF('D - DADOS EQUIPE'!BG31="X","S",IF('D - DADOS EQUIPE'!BG31=0,"N","")))</f>
        <v/>
      </c>
      <c r="N29" s="223" t="str">
        <f>IF($A29="","",IF('D - DADOS EQUIPE'!BH31="X","S",IF('D - DADOS EQUIPE'!BH31=0,"N","")))</f>
        <v/>
      </c>
      <c r="O29" s="223" t="str">
        <f>IF($A29="","",IF('D - DADOS EQUIPE'!BI31="X","S",IF('D - DADOS EQUIPE'!BI31=0,"N","")))</f>
        <v/>
      </c>
      <c r="P29" s="223" t="str">
        <f>IF($A29="","",IF('D - DADOS EQUIPE'!BJ31="X","S",IF('D - DADOS EQUIPE'!BJ31=0,"N","")))</f>
        <v/>
      </c>
      <c r="Q29" s="223" t="str">
        <f>IF($A29="","",IF('D - DADOS EQUIPE'!BK31="X","S",IF('D - DADOS EQUIPE'!BK31=0,"N","")))</f>
        <v/>
      </c>
      <c r="R29" s="223" t="str">
        <f>IF($A29="","",IF('D - DADOS EQUIPE'!BL31="X","S",IF('D - DADOS EQUIPE'!BL31=0,"N","")))</f>
        <v/>
      </c>
      <c r="S29" s="223" t="str">
        <f>IF($A29="","",IF('D - DADOS EQUIPE'!BM31="X","S",IF('D - DADOS EQUIPE'!BM31=0,"N","")))</f>
        <v/>
      </c>
      <c r="T29" s="223" t="str">
        <f>IF($A29="","",IF('D - DADOS EQUIPE'!BN31="X","S",IF('D - DADOS EQUIPE'!BN31=0,"N","")))</f>
        <v/>
      </c>
      <c r="U29" s="223" t="str">
        <f>IF($A29="","",IF('D - DADOS EQUIPE'!BO31="X","S",IF('D - DADOS EQUIPE'!BO31=0,"N","")))</f>
        <v/>
      </c>
      <c r="V29" s="223" t="str">
        <f>IF($A29="","",IF('D - DADOS EQUIPE'!BP31="X","S",IF('D - DADOS EQUIPE'!BP31=0,"N","")))</f>
        <v/>
      </c>
      <c r="W29" s="223" t="str">
        <f>IF($A29="","",IF('D - DADOS EQUIPE'!BQ31="X","S",IF('D - DADOS EQUIPE'!BQ31=0,"N","")))</f>
        <v/>
      </c>
      <c r="X29" s="223" t="str">
        <f>IF($A29="","",IF('D - DADOS EQUIPE'!BR31="X","S",IF('D - DADOS EQUIPE'!BR31=0,"N","")))</f>
        <v/>
      </c>
      <c r="Y29" s="223" t="str">
        <f>IF($A29="","",IF('D - DADOS EQUIPE'!BS31="X","S",IF('D - DADOS EQUIPE'!BS31=0,"N","")))</f>
        <v/>
      </c>
      <c r="Z29" s="223" t="str">
        <f>IF($A29="","",IF('D - DADOS EQUIPE'!BT31="X","S",IF('D - DADOS EQUIPE'!BT31=0,"N","")))</f>
        <v/>
      </c>
      <c r="AA29" s="223" t="str">
        <f>IF($A29="","",IF('D - DADOS EQUIPE'!BU31="X","S",IF('D - DADOS EQUIPE'!BU31=0,"N","")))</f>
        <v/>
      </c>
      <c r="AB29" s="223" t="str">
        <f>IF($A29="","",IF('D - DADOS EQUIPE'!BV31="X","S",IF('D - DADOS EQUIPE'!BV31=0,"N","")))</f>
        <v/>
      </c>
      <c r="AC29" s="223" t="str">
        <f>IF($A29="","",IF('D - DADOS EQUIPE'!BW31="X","S",IF('D - DADOS EQUIPE'!BW31=0,"N","")))</f>
        <v/>
      </c>
      <c r="AD29" s="223" t="str">
        <f>IF($A29="","",IF('D - DADOS EQUIPE'!BX31="X","S",IF('D - DADOS EQUIPE'!BX31=0,"N","")))</f>
        <v/>
      </c>
      <c r="AE29" s="223" t="str">
        <f>IF($A29="","",IF('D - DADOS EQUIPE'!BY31="X","S",IF('D - DADOS EQUIPE'!BY31=0,"N","")))</f>
        <v/>
      </c>
      <c r="AF29" s="223" t="str">
        <f>IF($A29="","",IF('D - DADOS EQUIPE'!BZ31="X","S",IF('D - DADOS EQUIPE'!BZ31=0,"N","")))</f>
        <v/>
      </c>
      <c r="AG29" s="223" t="str">
        <f>IF($A29="","",IF('D - DADOS EQUIPE'!CA31="X","S",IF('D - DADOS EQUIPE'!CA31=0,"N","")))</f>
        <v/>
      </c>
      <c r="AH29" s="223" t="str">
        <f>IF($A29="","",IF('D - DADOS EQUIPE'!CB31="X","S",IF('D - DADOS EQUIPE'!CB31=0,"N","")))</f>
        <v/>
      </c>
    </row>
    <row r="30" spans="1:34" x14ac:dyDescent="0.25">
      <c r="A30" s="223" t="str">
        <f>IF('D - DADOS EQUIPE'!A32="","",'D - DADOS EQUIPE'!A32)</f>
        <v/>
      </c>
      <c r="B30" s="223" t="str">
        <f>IF('D - DADOS EQUIPE'!B32="","",'D - DADOS EQUIPE'!B32)</f>
        <v/>
      </c>
      <c r="C30" s="223" t="str">
        <f>IF('D - DADOS EQUIPE'!C32="","",'D - DADOS EQUIPE'!C32)</f>
        <v/>
      </c>
      <c r="D30" s="223" t="str">
        <f>IF('D - DADOS EQUIPE'!D32="","",'D - DADOS EQUIPE'!D32)</f>
        <v/>
      </c>
      <c r="E30" s="223" t="str">
        <f>IF($A30="","",IF('D - DADOS EQUIPE'!AY32="X","S",IF('D - DADOS EQUIPE'!AY32=0,"N","")))</f>
        <v/>
      </c>
      <c r="F30" s="223" t="str">
        <f>IF($A30="","",IF('D - DADOS EQUIPE'!AZ32="X","S",IF('D - DADOS EQUIPE'!AZ32=0,"N","")))</f>
        <v/>
      </c>
      <c r="G30" s="223" t="str">
        <f>IF($A30="","",IF('D - DADOS EQUIPE'!BA32="X","S",IF('D - DADOS EQUIPE'!BA32=0,"N","")))</f>
        <v/>
      </c>
      <c r="H30" s="223" t="str">
        <f>IF($A30="","",IF('D - DADOS EQUIPE'!BB32="X","S",IF('D - DADOS EQUIPE'!BB32=0,"N","")))</f>
        <v/>
      </c>
      <c r="I30" s="223" t="str">
        <f>IF($A30="","",IF('D - DADOS EQUIPE'!BC32="X","S",IF('D - DADOS EQUIPE'!BC32=0,"N","")))</f>
        <v/>
      </c>
      <c r="J30" s="223" t="str">
        <f>IF($A30="","",IF('D - DADOS EQUIPE'!BD32="X","S",IF('D - DADOS EQUIPE'!BD32=0,"N","")))</f>
        <v/>
      </c>
      <c r="K30" s="223" t="str">
        <f>IF($A30="","",IF('D - DADOS EQUIPE'!BE32="X","S",IF('D - DADOS EQUIPE'!BE32=0,"N","")))</f>
        <v/>
      </c>
      <c r="L30" s="223" t="str">
        <f>IF($A30="","",IF('D - DADOS EQUIPE'!BF32="X","S",IF('D - DADOS EQUIPE'!BF32=0,"N","")))</f>
        <v/>
      </c>
      <c r="M30" s="223" t="str">
        <f>IF($A30="","",IF('D - DADOS EQUIPE'!BG32="X","S",IF('D - DADOS EQUIPE'!BG32=0,"N","")))</f>
        <v/>
      </c>
      <c r="N30" s="223" t="str">
        <f>IF($A30="","",IF('D - DADOS EQUIPE'!BH32="X","S",IF('D - DADOS EQUIPE'!BH32=0,"N","")))</f>
        <v/>
      </c>
      <c r="O30" s="223" t="str">
        <f>IF($A30="","",IF('D - DADOS EQUIPE'!BI32="X","S",IF('D - DADOS EQUIPE'!BI32=0,"N","")))</f>
        <v/>
      </c>
      <c r="P30" s="223" t="str">
        <f>IF($A30="","",IF('D - DADOS EQUIPE'!BJ32="X","S",IF('D - DADOS EQUIPE'!BJ32=0,"N","")))</f>
        <v/>
      </c>
      <c r="Q30" s="223" t="str">
        <f>IF($A30="","",IF('D - DADOS EQUIPE'!BK32="X","S",IF('D - DADOS EQUIPE'!BK32=0,"N","")))</f>
        <v/>
      </c>
      <c r="R30" s="223" t="str">
        <f>IF($A30="","",IF('D - DADOS EQUIPE'!BL32="X","S",IF('D - DADOS EQUIPE'!BL32=0,"N","")))</f>
        <v/>
      </c>
      <c r="S30" s="223" t="str">
        <f>IF($A30="","",IF('D - DADOS EQUIPE'!BM32="X","S",IF('D - DADOS EQUIPE'!BM32=0,"N","")))</f>
        <v/>
      </c>
      <c r="T30" s="223" t="str">
        <f>IF($A30="","",IF('D - DADOS EQUIPE'!BN32="X","S",IF('D - DADOS EQUIPE'!BN32=0,"N","")))</f>
        <v/>
      </c>
      <c r="U30" s="223" t="str">
        <f>IF($A30="","",IF('D - DADOS EQUIPE'!BO32="X","S",IF('D - DADOS EQUIPE'!BO32=0,"N","")))</f>
        <v/>
      </c>
      <c r="V30" s="223" t="str">
        <f>IF($A30="","",IF('D - DADOS EQUIPE'!BP32="X","S",IF('D - DADOS EQUIPE'!BP32=0,"N","")))</f>
        <v/>
      </c>
      <c r="W30" s="223" t="str">
        <f>IF($A30="","",IF('D - DADOS EQUIPE'!BQ32="X","S",IF('D - DADOS EQUIPE'!BQ32=0,"N","")))</f>
        <v/>
      </c>
      <c r="X30" s="223" t="str">
        <f>IF($A30="","",IF('D - DADOS EQUIPE'!BR32="X","S",IF('D - DADOS EQUIPE'!BR32=0,"N","")))</f>
        <v/>
      </c>
      <c r="Y30" s="223" t="str">
        <f>IF($A30="","",IF('D - DADOS EQUIPE'!BS32="X","S",IF('D - DADOS EQUIPE'!BS32=0,"N","")))</f>
        <v/>
      </c>
      <c r="Z30" s="223" t="str">
        <f>IF($A30="","",IF('D - DADOS EQUIPE'!BT32="X","S",IF('D - DADOS EQUIPE'!BT32=0,"N","")))</f>
        <v/>
      </c>
      <c r="AA30" s="223" t="str">
        <f>IF($A30="","",IF('D - DADOS EQUIPE'!BU32="X","S",IF('D - DADOS EQUIPE'!BU32=0,"N","")))</f>
        <v/>
      </c>
      <c r="AB30" s="223" t="str">
        <f>IF($A30="","",IF('D - DADOS EQUIPE'!BV32="X","S",IF('D - DADOS EQUIPE'!BV32=0,"N","")))</f>
        <v/>
      </c>
      <c r="AC30" s="223" t="str">
        <f>IF($A30="","",IF('D - DADOS EQUIPE'!BW32="X","S",IF('D - DADOS EQUIPE'!BW32=0,"N","")))</f>
        <v/>
      </c>
      <c r="AD30" s="223" t="str">
        <f>IF($A30="","",IF('D - DADOS EQUIPE'!BX32="X","S",IF('D - DADOS EQUIPE'!BX32=0,"N","")))</f>
        <v/>
      </c>
      <c r="AE30" s="223" t="str">
        <f>IF($A30="","",IF('D - DADOS EQUIPE'!BY32="X","S",IF('D - DADOS EQUIPE'!BY32=0,"N","")))</f>
        <v/>
      </c>
      <c r="AF30" s="223" t="str">
        <f>IF($A30="","",IF('D - DADOS EQUIPE'!BZ32="X","S",IF('D - DADOS EQUIPE'!BZ32=0,"N","")))</f>
        <v/>
      </c>
      <c r="AG30" s="223" t="str">
        <f>IF($A30="","",IF('D - DADOS EQUIPE'!CA32="X","S",IF('D - DADOS EQUIPE'!CA32=0,"N","")))</f>
        <v/>
      </c>
      <c r="AH30" s="223" t="str">
        <f>IF($A30="","",IF('D - DADOS EQUIPE'!CB32="X","S",IF('D - DADOS EQUIPE'!CB32=0,"N","")))</f>
        <v/>
      </c>
    </row>
    <row r="31" spans="1:34" x14ac:dyDescent="0.25">
      <c r="A31" s="223" t="str">
        <f>IF('D - DADOS EQUIPE'!A33="","",'D - DADOS EQUIPE'!A33)</f>
        <v/>
      </c>
      <c r="B31" s="223" t="str">
        <f>IF('D - DADOS EQUIPE'!B33="","",'D - DADOS EQUIPE'!B33)</f>
        <v/>
      </c>
      <c r="C31" s="223" t="str">
        <f>IF('D - DADOS EQUIPE'!C33="","",'D - DADOS EQUIPE'!C33)</f>
        <v/>
      </c>
      <c r="D31" s="223" t="str">
        <f>IF('D - DADOS EQUIPE'!D33="","",'D - DADOS EQUIPE'!D33)</f>
        <v/>
      </c>
      <c r="E31" s="223" t="str">
        <f>IF($A31="","",IF('D - DADOS EQUIPE'!AY33="X","S",IF('D - DADOS EQUIPE'!AY33=0,"N","")))</f>
        <v/>
      </c>
      <c r="F31" s="223" t="str">
        <f>IF($A31="","",IF('D - DADOS EQUIPE'!AZ33="X","S",IF('D - DADOS EQUIPE'!AZ33=0,"N","")))</f>
        <v/>
      </c>
      <c r="G31" s="223" t="str">
        <f>IF($A31="","",IF('D - DADOS EQUIPE'!BA33="X","S",IF('D - DADOS EQUIPE'!BA33=0,"N","")))</f>
        <v/>
      </c>
      <c r="H31" s="223" t="str">
        <f>IF($A31="","",IF('D - DADOS EQUIPE'!BB33="X","S",IF('D - DADOS EQUIPE'!BB33=0,"N","")))</f>
        <v/>
      </c>
      <c r="I31" s="223" t="str">
        <f>IF($A31="","",IF('D - DADOS EQUIPE'!BC33="X","S",IF('D - DADOS EQUIPE'!BC33=0,"N","")))</f>
        <v/>
      </c>
      <c r="J31" s="223" t="str">
        <f>IF($A31="","",IF('D - DADOS EQUIPE'!BD33="X","S",IF('D - DADOS EQUIPE'!BD33=0,"N","")))</f>
        <v/>
      </c>
      <c r="K31" s="223" t="str">
        <f>IF($A31="","",IF('D - DADOS EQUIPE'!BE33="X","S",IF('D - DADOS EQUIPE'!BE33=0,"N","")))</f>
        <v/>
      </c>
      <c r="L31" s="223" t="str">
        <f>IF($A31="","",IF('D - DADOS EQUIPE'!BF33="X","S",IF('D - DADOS EQUIPE'!BF33=0,"N","")))</f>
        <v/>
      </c>
      <c r="M31" s="223" t="str">
        <f>IF($A31="","",IF('D - DADOS EQUIPE'!BG33="X","S",IF('D - DADOS EQUIPE'!BG33=0,"N","")))</f>
        <v/>
      </c>
      <c r="N31" s="223" t="str">
        <f>IF($A31="","",IF('D - DADOS EQUIPE'!BH33="X","S",IF('D - DADOS EQUIPE'!BH33=0,"N","")))</f>
        <v/>
      </c>
      <c r="O31" s="223" t="str">
        <f>IF($A31="","",IF('D - DADOS EQUIPE'!BI33="X","S",IF('D - DADOS EQUIPE'!BI33=0,"N","")))</f>
        <v/>
      </c>
      <c r="P31" s="223" t="str">
        <f>IF($A31="","",IF('D - DADOS EQUIPE'!BJ33="X","S",IF('D - DADOS EQUIPE'!BJ33=0,"N","")))</f>
        <v/>
      </c>
      <c r="Q31" s="223" t="str">
        <f>IF($A31="","",IF('D - DADOS EQUIPE'!BK33="X","S",IF('D - DADOS EQUIPE'!BK33=0,"N","")))</f>
        <v/>
      </c>
      <c r="R31" s="223" t="str">
        <f>IF($A31="","",IF('D - DADOS EQUIPE'!BL33="X","S",IF('D - DADOS EQUIPE'!BL33=0,"N","")))</f>
        <v/>
      </c>
      <c r="S31" s="223" t="str">
        <f>IF($A31="","",IF('D - DADOS EQUIPE'!BM33="X","S",IF('D - DADOS EQUIPE'!BM33=0,"N","")))</f>
        <v/>
      </c>
      <c r="T31" s="223" t="str">
        <f>IF($A31="","",IF('D - DADOS EQUIPE'!BN33="X","S",IF('D - DADOS EQUIPE'!BN33=0,"N","")))</f>
        <v/>
      </c>
      <c r="U31" s="223" t="str">
        <f>IF($A31="","",IF('D - DADOS EQUIPE'!BO33="X","S",IF('D - DADOS EQUIPE'!BO33=0,"N","")))</f>
        <v/>
      </c>
      <c r="V31" s="223" t="str">
        <f>IF($A31="","",IF('D - DADOS EQUIPE'!BP33="X","S",IF('D - DADOS EQUIPE'!BP33=0,"N","")))</f>
        <v/>
      </c>
      <c r="W31" s="223" t="str">
        <f>IF($A31="","",IF('D - DADOS EQUIPE'!BQ33="X","S",IF('D - DADOS EQUIPE'!BQ33=0,"N","")))</f>
        <v/>
      </c>
      <c r="X31" s="223" t="str">
        <f>IF($A31="","",IF('D - DADOS EQUIPE'!BR33="X","S",IF('D - DADOS EQUIPE'!BR33=0,"N","")))</f>
        <v/>
      </c>
      <c r="Y31" s="223" t="str">
        <f>IF($A31="","",IF('D - DADOS EQUIPE'!BS33="X","S",IF('D - DADOS EQUIPE'!BS33=0,"N","")))</f>
        <v/>
      </c>
      <c r="Z31" s="223" t="str">
        <f>IF($A31="","",IF('D - DADOS EQUIPE'!BT33="X","S",IF('D - DADOS EQUIPE'!BT33=0,"N","")))</f>
        <v/>
      </c>
      <c r="AA31" s="223" t="str">
        <f>IF($A31="","",IF('D - DADOS EQUIPE'!BU33="X","S",IF('D - DADOS EQUIPE'!BU33=0,"N","")))</f>
        <v/>
      </c>
      <c r="AB31" s="223" t="str">
        <f>IF($A31="","",IF('D - DADOS EQUIPE'!BV33="X","S",IF('D - DADOS EQUIPE'!BV33=0,"N","")))</f>
        <v/>
      </c>
      <c r="AC31" s="223" t="str">
        <f>IF($A31="","",IF('D - DADOS EQUIPE'!BW33="X","S",IF('D - DADOS EQUIPE'!BW33=0,"N","")))</f>
        <v/>
      </c>
      <c r="AD31" s="223" t="str">
        <f>IF($A31="","",IF('D - DADOS EQUIPE'!BX33="X","S",IF('D - DADOS EQUIPE'!BX33=0,"N","")))</f>
        <v/>
      </c>
      <c r="AE31" s="223" t="str">
        <f>IF($A31="","",IF('D - DADOS EQUIPE'!BY33="X","S",IF('D - DADOS EQUIPE'!BY33=0,"N","")))</f>
        <v/>
      </c>
      <c r="AF31" s="223" t="str">
        <f>IF($A31="","",IF('D - DADOS EQUIPE'!BZ33="X","S",IF('D - DADOS EQUIPE'!BZ33=0,"N","")))</f>
        <v/>
      </c>
      <c r="AG31" s="223" t="str">
        <f>IF($A31="","",IF('D - DADOS EQUIPE'!CA33="X","S",IF('D - DADOS EQUIPE'!CA33=0,"N","")))</f>
        <v/>
      </c>
      <c r="AH31" s="223" t="str">
        <f>IF($A31="","",IF('D - DADOS EQUIPE'!CB33="X","S",IF('D - DADOS EQUIPE'!CB33=0,"N","")))</f>
        <v/>
      </c>
    </row>
    <row r="32" spans="1:34" x14ac:dyDescent="0.25">
      <c r="A32" s="223" t="str">
        <f>IF('D - DADOS EQUIPE'!A34="","",'D - DADOS EQUIPE'!A34)</f>
        <v/>
      </c>
      <c r="B32" s="223" t="str">
        <f>IF('D - DADOS EQUIPE'!B34="","",'D - DADOS EQUIPE'!B34)</f>
        <v/>
      </c>
      <c r="C32" s="223" t="str">
        <f>IF('D - DADOS EQUIPE'!C34="","",'D - DADOS EQUIPE'!C34)</f>
        <v/>
      </c>
      <c r="D32" s="223" t="str">
        <f>IF('D - DADOS EQUIPE'!D34="","",'D - DADOS EQUIPE'!D34)</f>
        <v/>
      </c>
      <c r="E32" s="223" t="str">
        <f>IF($A32="","",IF('D - DADOS EQUIPE'!AY34="X","S",IF('D - DADOS EQUIPE'!AY34=0,"N","")))</f>
        <v/>
      </c>
      <c r="F32" s="223" t="str">
        <f>IF($A32="","",IF('D - DADOS EQUIPE'!AZ34="X","S",IF('D - DADOS EQUIPE'!AZ34=0,"N","")))</f>
        <v/>
      </c>
      <c r="G32" s="223" t="str">
        <f>IF($A32="","",IF('D - DADOS EQUIPE'!BA34="X","S",IF('D - DADOS EQUIPE'!BA34=0,"N","")))</f>
        <v/>
      </c>
      <c r="H32" s="223" t="str">
        <f>IF($A32="","",IF('D - DADOS EQUIPE'!BB34="X","S",IF('D - DADOS EQUIPE'!BB34=0,"N","")))</f>
        <v/>
      </c>
      <c r="I32" s="223" t="str">
        <f>IF($A32="","",IF('D - DADOS EQUIPE'!BC34="X","S",IF('D - DADOS EQUIPE'!BC34=0,"N","")))</f>
        <v/>
      </c>
      <c r="J32" s="223" t="str">
        <f>IF($A32="","",IF('D - DADOS EQUIPE'!BD34="X","S",IF('D - DADOS EQUIPE'!BD34=0,"N","")))</f>
        <v/>
      </c>
      <c r="K32" s="223" t="str">
        <f>IF($A32="","",IF('D - DADOS EQUIPE'!BE34="X","S",IF('D - DADOS EQUIPE'!BE34=0,"N","")))</f>
        <v/>
      </c>
      <c r="L32" s="223" t="str">
        <f>IF($A32="","",IF('D - DADOS EQUIPE'!BF34="X","S",IF('D - DADOS EQUIPE'!BF34=0,"N","")))</f>
        <v/>
      </c>
      <c r="M32" s="223" t="str">
        <f>IF($A32="","",IF('D - DADOS EQUIPE'!BG34="X","S",IF('D - DADOS EQUIPE'!BG34=0,"N","")))</f>
        <v/>
      </c>
      <c r="N32" s="223" t="str">
        <f>IF($A32="","",IF('D - DADOS EQUIPE'!BH34="X","S",IF('D - DADOS EQUIPE'!BH34=0,"N","")))</f>
        <v/>
      </c>
      <c r="O32" s="223" t="str">
        <f>IF($A32="","",IF('D - DADOS EQUIPE'!BI34="X","S",IF('D - DADOS EQUIPE'!BI34=0,"N","")))</f>
        <v/>
      </c>
      <c r="P32" s="223" t="str">
        <f>IF($A32="","",IF('D - DADOS EQUIPE'!BJ34="X","S",IF('D - DADOS EQUIPE'!BJ34=0,"N","")))</f>
        <v/>
      </c>
      <c r="Q32" s="223" t="str">
        <f>IF($A32="","",IF('D - DADOS EQUIPE'!BK34="X","S",IF('D - DADOS EQUIPE'!BK34=0,"N","")))</f>
        <v/>
      </c>
      <c r="R32" s="223" t="str">
        <f>IF($A32="","",IF('D - DADOS EQUIPE'!BL34="X","S",IF('D - DADOS EQUIPE'!BL34=0,"N","")))</f>
        <v/>
      </c>
      <c r="S32" s="223" t="str">
        <f>IF($A32="","",IF('D - DADOS EQUIPE'!BM34="X","S",IF('D - DADOS EQUIPE'!BM34=0,"N","")))</f>
        <v/>
      </c>
      <c r="T32" s="223" t="str">
        <f>IF($A32="","",IF('D - DADOS EQUIPE'!BN34="X","S",IF('D - DADOS EQUIPE'!BN34=0,"N","")))</f>
        <v/>
      </c>
      <c r="U32" s="223" t="str">
        <f>IF($A32="","",IF('D - DADOS EQUIPE'!BO34="X","S",IF('D - DADOS EQUIPE'!BO34=0,"N","")))</f>
        <v/>
      </c>
      <c r="V32" s="223" t="str">
        <f>IF($A32="","",IF('D - DADOS EQUIPE'!BP34="X","S",IF('D - DADOS EQUIPE'!BP34=0,"N","")))</f>
        <v/>
      </c>
      <c r="W32" s="223" t="str">
        <f>IF($A32="","",IF('D - DADOS EQUIPE'!BQ34="X","S",IF('D - DADOS EQUIPE'!BQ34=0,"N","")))</f>
        <v/>
      </c>
      <c r="X32" s="223" t="str">
        <f>IF($A32="","",IF('D - DADOS EQUIPE'!BR34="X","S",IF('D - DADOS EQUIPE'!BR34=0,"N","")))</f>
        <v/>
      </c>
      <c r="Y32" s="223" t="str">
        <f>IF($A32="","",IF('D - DADOS EQUIPE'!BS34="X","S",IF('D - DADOS EQUIPE'!BS34=0,"N","")))</f>
        <v/>
      </c>
      <c r="Z32" s="223" t="str">
        <f>IF($A32="","",IF('D - DADOS EQUIPE'!BT34="X","S",IF('D - DADOS EQUIPE'!BT34=0,"N","")))</f>
        <v/>
      </c>
      <c r="AA32" s="223" t="str">
        <f>IF($A32="","",IF('D - DADOS EQUIPE'!BU34="X","S",IF('D - DADOS EQUIPE'!BU34=0,"N","")))</f>
        <v/>
      </c>
      <c r="AB32" s="223" t="str">
        <f>IF($A32="","",IF('D - DADOS EQUIPE'!BV34="X","S",IF('D - DADOS EQUIPE'!BV34=0,"N","")))</f>
        <v/>
      </c>
      <c r="AC32" s="223" t="str">
        <f>IF($A32="","",IF('D - DADOS EQUIPE'!BW34="X","S",IF('D - DADOS EQUIPE'!BW34=0,"N","")))</f>
        <v/>
      </c>
      <c r="AD32" s="223" t="str">
        <f>IF($A32="","",IF('D - DADOS EQUIPE'!BX34="X","S",IF('D - DADOS EQUIPE'!BX34=0,"N","")))</f>
        <v/>
      </c>
      <c r="AE32" s="223" t="str">
        <f>IF($A32="","",IF('D - DADOS EQUIPE'!BY34="X","S",IF('D - DADOS EQUIPE'!BY34=0,"N","")))</f>
        <v/>
      </c>
      <c r="AF32" s="223" t="str">
        <f>IF($A32="","",IF('D - DADOS EQUIPE'!BZ34="X","S",IF('D - DADOS EQUIPE'!BZ34=0,"N","")))</f>
        <v/>
      </c>
      <c r="AG32" s="223" t="str">
        <f>IF($A32="","",IF('D - DADOS EQUIPE'!CA34="X","S",IF('D - DADOS EQUIPE'!CA34=0,"N","")))</f>
        <v/>
      </c>
      <c r="AH32" s="223" t="str">
        <f>IF($A32="","",IF('D - DADOS EQUIPE'!CB34="X","S",IF('D - DADOS EQUIPE'!CB34=0,"N","")))</f>
        <v/>
      </c>
    </row>
    <row r="33" spans="1:34" x14ac:dyDescent="0.25">
      <c r="A33" s="223" t="str">
        <f>IF('D - DADOS EQUIPE'!A35="","",'D - DADOS EQUIPE'!A35)</f>
        <v/>
      </c>
      <c r="B33" s="223" t="str">
        <f>IF('D - DADOS EQUIPE'!B35="","",'D - DADOS EQUIPE'!B35)</f>
        <v/>
      </c>
      <c r="C33" s="223" t="str">
        <f>IF('D - DADOS EQUIPE'!C35="","",'D - DADOS EQUIPE'!C35)</f>
        <v/>
      </c>
      <c r="D33" s="223" t="str">
        <f>IF('D - DADOS EQUIPE'!D35="","",'D - DADOS EQUIPE'!D35)</f>
        <v/>
      </c>
      <c r="E33" s="223" t="str">
        <f>IF($A33="","",IF('D - DADOS EQUIPE'!AY35="X","S",IF('D - DADOS EQUIPE'!AY35=0,"N","")))</f>
        <v/>
      </c>
      <c r="F33" s="223" t="str">
        <f>IF($A33="","",IF('D - DADOS EQUIPE'!AZ35="X","S",IF('D - DADOS EQUIPE'!AZ35=0,"N","")))</f>
        <v/>
      </c>
      <c r="G33" s="223" t="str">
        <f>IF($A33="","",IF('D - DADOS EQUIPE'!BA35="X","S",IF('D - DADOS EQUIPE'!BA35=0,"N","")))</f>
        <v/>
      </c>
      <c r="H33" s="223" t="str">
        <f>IF($A33="","",IF('D - DADOS EQUIPE'!BB35="X","S",IF('D - DADOS EQUIPE'!BB35=0,"N","")))</f>
        <v/>
      </c>
      <c r="I33" s="223" t="str">
        <f>IF($A33="","",IF('D - DADOS EQUIPE'!BC35="X","S",IF('D - DADOS EQUIPE'!BC35=0,"N","")))</f>
        <v/>
      </c>
      <c r="J33" s="223" t="str">
        <f>IF($A33="","",IF('D - DADOS EQUIPE'!BD35="X","S",IF('D - DADOS EQUIPE'!BD35=0,"N","")))</f>
        <v/>
      </c>
      <c r="K33" s="223" t="str">
        <f>IF($A33="","",IF('D - DADOS EQUIPE'!BE35="X","S",IF('D - DADOS EQUIPE'!BE35=0,"N","")))</f>
        <v/>
      </c>
      <c r="L33" s="223" t="str">
        <f>IF($A33="","",IF('D - DADOS EQUIPE'!BF35="X","S",IF('D - DADOS EQUIPE'!BF35=0,"N","")))</f>
        <v/>
      </c>
      <c r="M33" s="223" t="str">
        <f>IF($A33="","",IF('D - DADOS EQUIPE'!BG35="X","S",IF('D - DADOS EQUIPE'!BG35=0,"N","")))</f>
        <v/>
      </c>
      <c r="N33" s="223" t="str">
        <f>IF($A33="","",IF('D - DADOS EQUIPE'!BH35="X","S",IF('D - DADOS EQUIPE'!BH35=0,"N","")))</f>
        <v/>
      </c>
      <c r="O33" s="223" t="str">
        <f>IF($A33="","",IF('D - DADOS EQUIPE'!BI35="X","S",IF('D - DADOS EQUIPE'!BI35=0,"N","")))</f>
        <v/>
      </c>
      <c r="P33" s="223" t="str">
        <f>IF($A33="","",IF('D - DADOS EQUIPE'!BJ35="X","S",IF('D - DADOS EQUIPE'!BJ35=0,"N","")))</f>
        <v/>
      </c>
      <c r="Q33" s="223" t="str">
        <f>IF($A33="","",IF('D - DADOS EQUIPE'!BK35="X","S",IF('D - DADOS EQUIPE'!BK35=0,"N","")))</f>
        <v/>
      </c>
      <c r="R33" s="223" t="str">
        <f>IF($A33="","",IF('D - DADOS EQUIPE'!BL35="X","S",IF('D - DADOS EQUIPE'!BL35=0,"N","")))</f>
        <v/>
      </c>
      <c r="S33" s="223" t="str">
        <f>IF($A33="","",IF('D - DADOS EQUIPE'!BM35="X","S",IF('D - DADOS EQUIPE'!BM35=0,"N","")))</f>
        <v/>
      </c>
      <c r="T33" s="223" t="str">
        <f>IF($A33="","",IF('D - DADOS EQUIPE'!BN35="X","S",IF('D - DADOS EQUIPE'!BN35=0,"N","")))</f>
        <v/>
      </c>
      <c r="U33" s="223" t="str">
        <f>IF($A33="","",IF('D - DADOS EQUIPE'!BO35="X","S",IF('D - DADOS EQUIPE'!BO35=0,"N","")))</f>
        <v/>
      </c>
      <c r="V33" s="223" t="str">
        <f>IF($A33="","",IF('D - DADOS EQUIPE'!BP35="X","S",IF('D - DADOS EQUIPE'!BP35=0,"N","")))</f>
        <v/>
      </c>
      <c r="W33" s="223" t="str">
        <f>IF($A33="","",IF('D - DADOS EQUIPE'!BQ35="X","S",IF('D - DADOS EQUIPE'!BQ35=0,"N","")))</f>
        <v/>
      </c>
      <c r="X33" s="223" t="str">
        <f>IF($A33="","",IF('D - DADOS EQUIPE'!BR35="X","S",IF('D - DADOS EQUIPE'!BR35=0,"N","")))</f>
        <v/>
      </c>
      <c r="Y33" s="223" t="str">
        <f>IF($A33="","",IF('D - DADOS EQUIPE'!BS35="X","S",IF('D - DADOS EQUIPE'!BS35=0,"N","")))</f>
        <v/>
      </c>
      <c r="Z33" s="223" t="str">
        <f>IF($A33="","",IF('D - DADOS EQUIPE'!BT35="X","S",IF('D - DADOS EQUIPE'!BT35=0,"N","")))</f>
        <v/>
      </c>
      <c r="AA33" s="223" t="str">
        <f>IF($A33="","",IF('D - DADOS EQUIPE'!BU35="X","S",IF('D - DADOS EQUIPE'!BU35=0,"N","")))</f>
        <v/>
      </c>
      <c r="AB33" s="223" t="str">
        <f>IF($A33="","",IF('D - DADOS EQUIPE'!BV35="X","S",IF('D - DADOS EQUIPE'!BV35=0,"N","")))</f>
        <v/>
      </c>
      <c r="AC33" s="223" t="str">
        <f>IF($A33="","",IF('D - DADOS EQUIPE'!BW35="X","S",IF('D - DADOS EQUIPE'!BW35=0,"N","")))</f>
        <v/>
      </c>
      <c r="AD33" s="223" t="str">
        <f>IF($A33="","",IF('D - DADOS EQUIPE'!BX35="X","S",IF('D - DADOS EQUIPE'!BX35=0,"N","")))</f>
        <v/>
      </c>
      <c r="AE33" s="223" t="str">
        <f>IF($A33="","",IF('D - DADOS EQUIPE'!BY35="X","S",IF('D - DADOS EQUIPE'!BY35=0,"N","")))</f>
        <v/>
      </c>
      <c r="AF33" s="223" t="str">
        <f>IF($A33="","",IF('D - DADOS EQUIPE'!BZ35="X","S",IF('D - DADOS EQUIPE'!BZ35=0,"N","")))</f>
        <v/>
      </c>
      <c r="AG33" s="223" t="str">
        <f>IF($A33="","",IF('D - DADOS EQUIPE'!CA35="X","S",IF('D - DADOS EQUIPE'!CA35=0,"N","")))</f>
        <v/>
      </c>
      <c r="AH33" s="223" t="str">
        <f>IF($A33="","",IF('D - DADOS EQUIPE'!CB35="X","S",IF('D - DADOS EQUIPE'!CB35=0,"N","")))</f>
        <v/>
      </c>
    </row>
    <row r="34" spans="1:34" x14ac:dyDescent="0.25">
      <c r="A34" s="223" t="str">
        <f>IF('D - DADOS EQUIPE'!A36="","",'D - DADOS EQUIPE'!A36)</f>
        <v/>
      </c>
      <c r="B34" s="223" t="str">
        <f>IF('D - DADOS EQUIPE'!B36="","",'D - DADOS EQUIPE'!B36)</f>
        <v/>
      </c>
      <c r="C34" s="223" t="str">
        <f>IF('D - DADOS EQUIPE'!C36="","",'D - DADOS EQUIPE'!C36)</f>
        <v/>
      </c>
      <c r="D34" s="223" t="str">
        <f>IF('D - DADOS EQUIPE'!D36="","",'D - DADOS EQUIPE'!D36)</f>
        <v/>
      </c>
      <c r="E34" s="223" t="str">
        <f>IF($A34="","",IF('D - DADOS EQUIPE'!AY36="X","S",IF('D - DADOS EQUIPE'!AY36=0,"N","")))</f>
        <v/>
      </c>
      <c r="F34" s="223" t="str">
        <f>IF($A34="","",IF('D - DADOS EQUIPE'!AZ36="X","S",IF('D - DADOS EQUIPE'!AZ36=0,"N","")))</f>
        <v/>
      </c>
      <c r="G34" s="223" t="str">
        <f>IF($A34="","",IF('D - DADOS EQUIPE'!BA36="X","S",IF('D - DADOS EQUIPE'!BA36=0,"N","")))</f>
        <v/>
      </c>
      <c r="H34" s="223" t="str">
        <f>IF($A34="","",IF('D - DADOS EQUIPE'!BB36="X","S",IF('D - DADOS EQUIPE'!BB36=0,"N","")))</f>
        <v/>
      </c>
      <c r="I34" s="223" t="str">
        <f>IF($A34="","",IF('D - DADOS EQUIPE'!BC36="X","S",IF('D - DADOS EQUIPE'!BC36=0,"N","")))</f>
        <v/>
      </c>
      <c r="J34" s="223" t="str">
        <f>IF($A34="","",IF('D - DADOS EQUIPE'!BD36="X","S",IF('D - DADOS EQUIPE'!BD36=0,"N","")))</f>
        <v/>
      </c>
      <c r="K34" s="223" t="str">
        <f>IF($A34="","",IF('D - DADOS EQUIPE'!BE36="X","S",IF('D - DADOS EQUIPE'!BE36=0,"N","")))</f>
        <v/>
      </c>
      <c r="L34" s="223" t="str">
        <f>IF($A34="","",IF('D - DADOS EQUIPE'!BF36="X","S",IF('D - DADOS EQUIPE'!BF36=0,"N","")))</f>
        <v/>
      </c>
      <c r="M34" s="223" t="str">
        <f>IF($A34="","",IF('D - DADOS EQUIPE'!BG36="X","S",IF('D - DADOS EQUIPE'!BG36=0,"N","")))</f>
        <v/>
      </c>
      <c r="N34" s="223" t="str">
        <f>IF($A34="","",IF('D - DADOS EQUIPE'!BH36="X","S",IF('D - DADOS EQUIPE'!BH36=0,"N","")))</f>
        <v/>
      </c>
      <c r="O34" s="223" t="str">
        <f>IF($A34="","",IF('D - DADOS EQUIPE'!BI36="X","S",IF('D - DADOS EQUIPE'!BI36=0,"N","")))</f>
        <v/>
      </c>
      <c r="P34" s="223" t="str">
        <f>IF($A34="","",IF('D - DADOS EQUIPE'!BJ36="X","S",IF('D - DADOS EQUIPE'!BJ36=0,"N","")))</f>
        <v/>
      </c>
      <c r="Q34" s="223" t="str">
        <f>IF($A34="","",IF('D - DADOS EQUIPE'!BK36="X","S",IF('D - DADOS EQUIPE'!BK36=0,"N","")))</f>
        <v/>
      </c>
      <c r="R34" s="223" t="str">
        <f>IF($A34="","",IF('D - DADOS EQUIPE'!BL36="X","S",IF('D - DADOS EQUIPE'!BL36=0,"N","")))</f>
        <v/>
      </c>
      <c r="S34" s="223" t="str">
        <f>IF($A34="","",IF('D - DADOS EQUIPE'!BM36="X","S",IF('D - DADOS EQUIPE'!BM36=0,"N","")))</f>
        <v/>
      </c>
      <c r="T34" s="223" t="str">
        <f>IF($A34="","",IF('D - DADOS EQUIPE'!BN36="X","S",IF('D - DADOS EQUIPE'!BN36=0,"N","")))</f>
        <v/>
      </c>
      <c r="U34" s="223" t="str">
        <f>IF($A34="","",IF('D - DADOS EQUIPE'!BO36="X","S",IF('D - DADOS EQUIPE'!BO36=0,"N","")))</f>
        <v/>
      </c>
      <c r="V34" s="223" t="str">
        <f>IF($A34="","",IF('D - DADOS EQUIPE'!BP36="X","S",IF('D - DADOS EQUIPE'!BP36=0,"N","")))</f>
        <v/>
      </c>
      <c r="W34" s="223" t="str">
        <f>IF($A34="","",IF('D - DADOS EQUIPE'!BQ36="X","S",IF('D - DADOS EQUIPE'!BQ36=0,"N","")))</f>
        <v/>
      </c>
      <c r="X34" s="223" t="str">
        <f>IF($A34="","",IF('D - DADOS EQUIPE'!BR36="X","S",IF('D - DADOS EQUIPE'!BR36=0,"N","")))</f>
        <v/>
      </c>
      <c r="Y34" s="223" t="str">
        <f>IF($A34="","",IF('D - DADOS EQUIPE'!BS36="X","S",IF('D - DADOS EQUIPE'!BS36=0,"N","")))</f>
        <v/>
      </c>
      <c r="Z34" s="223" t="str">
        <f>IF($A34="","",IF('D - DADOS EQUIPE'!BT36="X","S",IF('D - DADOS EQUIPE'!BT36=0,"N","")))</f>
        <v/>
      </c>
      <c r="AA34" s="223" t="str">
        <f>IF($A34="","",IF('D - DADOS EQUIPE'!BU36="X","S",IF('D - DADOS EQUIPE'!BU36=0,"N","")))</f>
        <v/>
      </c>
      <c r="AB34" s="223" t="str">
        <f>IF($A34="","",IF('D - DADOS EQUIPE'!BV36="X","S",IF('D - DADOS EQUIPE'!BV36=0,"N","")))</f>
        <v/>
      </c>
      <c r="AC34" s="223" t="str">
        <f>IF($A34="","",IF('D - DADOS EQUIPE'!BW36="X","S",IF('D - DADOS EQUIPE'!BW36=0,"N","")))</f>
        <v/>
      </c>
      <c r="AD34" s="223" t="str">
        <f>IF($A34="","",IF('D - DADOS EQUIPE'!BX36="X","S",IF('D - DADOS EQUIPE'!BX36=0,"N","")))</f>
        <v/>
      </c>
      <c r="AE34" s="223" t="str">
        <f>IF($A34="","",IF('D - DADOS EQUIPE'!BY36="X","S",IF('D - DADOS EQUIPE'!BY36=0,"N","")))</f>
        <v/>
      </c>
      <c r="AF34" s="223" t="str">
        <f>IF($A34="","",IF('D - DADOS EQUIPE'!BZ36="X","S",IF('D - DADOS EQUIPE'!BZ36=0,"N","")))</f>
        <v/>
      </c>
      <c r="AG34" s="223" t="str">
        <f>IF($A34="","",IF('D - DADOS EQUIPE'!CA36="X","S",IF('D - DADOS EQUIPE'!CA36=0,"N","")))</f>
        <v/>
      </c>
      <c r="AH34" s="223" t="str">
        <f>IF($A34="","",IF('D - DADOS EQUIPE'!CB36="X","S",IF('D - DADOS EQUIPE'!CB36=0,"N","")))</f>
        <v/>
      </c>
    </row>
    <row r="35" spans="1:34" x14ac:dyDescent="0.25">
      <c r="A35" s="223" t="str">
        <f>IF('D - DADOS EQUIPE'!A37="","",'D - DADOS EQUIPE'!A37)</f>
        <v/>
      </c>
      <c r="B35" s="223" t="str">
        <f>IF('D - DADOS EQUIPE'!B37="","",'D - DADOS EQUIPE'!B37)</f>
        <v/>
      </c>
      <c r="C35" s="223" t="str">
        <f>IF('D - DADOS EQUIPE'!C37="","",'D - DADOS EQUIPE'!C37)</f>
        <v/>
      </c>
      <c r="D35" s="223" t="str">
        <f>IF('D - DADOS EQUIPE'!D37="","",'D - DADOS EQUIPE'!D37)</f>
        <v/>
      </c>
      <c r="E35" s="223" t="str">
        <f>IF($A35="","",IF('D - DADOS EQUIPE'!AY37="X","S",IF('D - DADOS EQUIPE'!AY37=0,"N","")))</f>
        <v/>
      </c>
      <c r="F35" s="223" t="str">
        <f>IF($A35="","",IF('D - DADOS EQUIPE'!AZ37="X","S",IF('D - DADOS EQUIPE'!AZ37=0,"N","")))</f>
        <v/>
      </c>
      <c r="G35" s="223" t="str">
        <f>IF($A35="","",IF('D - DADOS EQUIPE'!BA37="X","S",IF('D - DADOS EQUIPE'!BA37=0,"N","")))</f>
        <v/>
      </c>
      <c r="H35" s="223" t="str">
        <f>IF($A35="","",IF('D - DADOS EQUIPE'!BB37="X","S",IF('D - DADOS EQUIPE'!BB37=0,"N","")))</f>
        <v/>
      </c>
      <c r="I35" s="223" t="str">
        <f>IF($A35="","",IF('D - DADOS EQUIPE'!BC37="X","S",IF('D - DADOS EQUIPE'!BC37=0,"N","")))</f>
        <v/>
      </c>
      <c r="J35" s="223" t="str">
        <f>IF($A35="","",IF('D - DADOS EQUIPE'!BD37="X","S",IF('D - DADOS EQUIPE'!BD37=0,"N","")))</f>
        <v/>
      </c>
      <c r="K35" s="223" t="str">
        <f>IF($A35="","",IF('D - DADOS EQUIPE'!BE37="X","S",IF('D - DADOS EQUIPE'!BE37=0,"N","")))</f>
        <v/>
      </c>
      <c r="L35" s="223" t="str">
        <f>IF($A35="","",IF('D - DADOS EQUIPE'!BF37="X","S",IF('D - DADOS EQUIPE'!BF37=0,"N","")))</f>
        <v/>
      </c>
      <c r="M35" s="223" t="str">
        <f>IF($A35="","",IF('D - DADOS EQUIPE'!BG37="X","S",IF('D - DADOS EQUIPE'!BG37=0,"N","")))</f>
        <v/>
      </c>
      <c r="N35" s="223" t="str">
        <f>IF($A35="","",IF('D - DADOS EQUIPE'!BH37="X","S",IF('D - DADOS EQUIPE'!BH37=0,"N","")))</f>
        <v/>
      </c>
      <c r="O35" s="223" t="str">
        <f>IF($A35="","",IF('D - DADOS EQUIPE'!BI37="X","S",IF('D - DADOS EQUIPE'!BI37=0,"N","")))</f>
        <v/>
      </c>
      <c r="P35" s="223" t="str">
        <f>IF($A35="","",IF('D - DADOS EQUIPE'!BJ37="X","S",IF('D - DADOS EQUIPE'!BJ37=0,"N","")))</f>
        <v/>
      </c>
      <c r="Q35" s="223" t="str">
        <f>IF($A35="","",IF('D - DADOS EQUIPE'!BK37="X","S",IF('D - DADOS EQUIPE'!BK37=0,"N","")))</f>
        <v/>
      </c>
      <c r="R35" s="223" t="str">
        <f>IF($A35="","",IF('D - DADOS EQUIPE'!BL37="X","S",IF('D - DADOS EQUIPE'!BL37=0,"N","")))</f>
        <v/>
      </c>
      <c r="S35" s="223" t="str">
        <f>IF($A35="","",IF('D - DADOS EQUIPE'!BM37="X","S",IF('D - DADOS EQUIPE'!BM37=0,"N","")))</f>
        <v/>
      </c>
      <c r="T35" s="223" t="str">
        <f>IF($A35="","",IF('D - DADOS EQUIPE'!BN37="X","S",IF('D - DADOS EQUIPE'!BN37=0,"N","")))</f>
        <v/>
      </c>
      <c r="U35" s="223" t="str">
        <f>IF($A35="","",IF('D - DADOS EQUIPE'!BO37="X","S",IF('D - DADOS EQUIPE'!BO37=0,"N","")))</f>
        <v/>
      </c>
      <c r="V35" s="223" t="str">
        <f>IF($A35="","",IF('D - DADOS EQUIPE'!BP37="X","S",IF('D - DADOS EQUIPE'!BP37=0,"N","")))</f>
        <v/>
      </c>
      <c r="W35" s="223" t="str">
        <f>IF($A35="","",IF('D - DADOS EQUIPE'!BQ37="X","S",IF('D - DADOS EQUIPE'!BQ37=0,"N","")))</f>
        <v/>
      </c>
      <c r="X35" s="223" t="str">
        <f>IF($A35="","",IF('D - DADOS EQUIPE'!BR37="X","S",IF('D - DADOS EQUIPE'!BR37=0,"N","")))</f>
        <v/>
      </c>
      <c r="Y35" s="223" t="str">
        <f>IF($A35="","",IF('D - DADOS EQUIPE'!BS37="X","S",IF('D - DADOS EQUIPE'!BS37=0,"N","")))</f>
        <v/>
      </c>
      <c r="Z35" s="223" t="str">
        <f>IF($A35="","",IF('D - DADOS EQUIPE'!BT37="X","S",IF('D - DADOS EQUIPE'!BT37=0,"N","")))</f>
        <v/>
      </c>
      <c r="AA35" s="223" t="str">
        <f>IF($A35="","",IF('D - DADOS EQUIPE'!BU37="X","S",IF('D - DADOS EQUIPE'!BU37=0,"N","")))</f>
        <v/>
      </c>
      <c r="AB35" s="223" t="str">
        <f>IF($A35="","",IF('D - DADOS EQUIPE'!BV37="X","S",IF('D - DADOS EQUIPE'!BV37=0,"N","")))</f>
        <v/>
      </c>
      <c r="AC35" s="223" t="str">
        <f>IF($A35="","",IF('D - DADOS EQUIPE'!BW37="X","S",IF('D - DADOS EQUIPE'!BW37=0,"N","")))</f>
        <v/>
      </c>
      <c r="AD35" s="223" t="str">
        <f>IF($A35="","",IF('D - DADOS EQUIPE'!BX37="X","S",IF('D - DADOS EQUIPE'!BX37=0,"N","")))</f>
        <v/>
      </c>
      <c r="AE35" s="223" t="str">
        <f>IF($A35="","",IF('D - DADOS EQUIPE'!BY37="X","S",IF('D - DADOS EQUIPE'!BY37=0,"N","")))</f>
        <v/>
      </c>
      <c r="AF35" s="223" t="str">
        <f>IF($A35="","",IF('D - DADOS EQUIPE'!BZ37="X","S",IF('D - DADOS EQUIPE'!BZ37=0,"N","")))</f>
        <v/>
      </c>
      <c r="AG35" s="223" t="str">
        <f>IF($A35="","",IF('D - DADOS EQUIPE'!CA37="X","S",IF('D - DADOS EQUIPE'!CA37=0,"N","")))</f>
        <v/>
      </c>
      <c r="AH35" s="223" t="str">
        <f>IF($A35="","",IF('D - DADOS EQUIPE'!CB37="X","S",IF('D - DADOS EQUIPE'!CB37=0,"N","")))</f>
        <v/>
      </c>
    </row>
    <row r="36" spans="1:34" x14ac:dyDescent="0.25">
      <c r="A36" s="223" t="str">
        <f>IF('D - DADOS EQUIPE'!A38="","",'D - DADOS EQUIPE'!A38)</f>
        <v/>
      </c>
      <c r="B36" s="223" t="str">
        <f>IF('D - DADOS EQUIPE'!B38="","",'D - DADOS EQUIPE'!B38)</f>
        <v/>
      </c>
      <c r="C36" s="223" t="str">
        <f>IF('D - DADOS EQUIPE'!C38="","",'D - DADOS EQUIPE'!C38)</f>
        <v/>
      </c>
      <c r="D36" s="223" t="str">
        <f>IF('D - DADOS EQUIPE'!D38="","",'D - DADOS EQUIPE'!D38)</f>
        <v/>
      </c>
      <c r="E36" s="223" t="str">
        <f>IF($A36="","",IF('D - DADOS EQUIPE'!AY38="X","S",IF('D - DADOS EQUIPE'!AY38=0,"N","")))</f>
        <v/>
      </c>
      <c r="F36" s="223" t="str">
        <f>IF($A36="","",IF('D - DADOS EQUIPE'!AZ38="X","S",IF('D - DADOS EQUIPE'!AZ38=0,"N","")))</f>
        <v/>
      </c>
      <c r="G36" s="223" t="str">
        <f>IF($A36="","",IF('D - DADOS EQUIPE'!BA38="X","S",IF('D - DADOS EQUIPE'!BA38=0,"N","")))</f>
        <v/>
      </c>
      <c r="H36" s="223" t="str">
        <f>IF($A36="","",IF('D - DADOS EQUIPE'!BB38="X","S",IF('D - DADOS EQUIPE'!BB38=0,"N","")))</f>
        <v/>
      </c>
      <c r="I36" s="223" t="str">
        <f>IF($A36="","",IF('D - DADOS EQUIPE'!BC38="X","S",IF('D - DADOS EQUIPE'!BC38=0,"N","")))</f>
        <v/>
      </c>
      <c r="J36" s="223" t="str">
        <f>IF($A36="","",IF('D - DADOS EQUIPE'!BD38="X","S",IF('D - DADOS EQUIPE'!BD38=0,"N","")))</f>
        <v/>
      </c>
      <c r="K36" s="223" t="str">
        <f>IF($A36="","",IF('D - DADOS EQUIPE'!BE38="X","S",IF('D - DADOS EQUIPE'!BE38=0,"N","")))</f>
        <v/>
      </c>
      <c r="L36" s="223" t="str">
        <f>IF($A36="","",IF('D - DADOS EQUIPE'!BF38="X","S",IF('D - DADOS EQUIPE'!BF38=0,"N","")))</f>
        <v/>
      </c>
      <c r="M36" s="223" t="str">
        <f>IF($A36="","",IF('D - DADOS EQUIPE'!BG38="X","S",IF('D - DADOS EQUIPE'!BG38=0,"N","")))</f>
        <v/>
      </c>
      <c r="N36" s="223" t="str">
        <f>IF($A36="","",IF('D - DADOS EQUIPE'!BH38="X","S",IF('D - DADOS EQUIPE'!BH38=0,"N","")))</f>
        <v/>
      </c>
      <c r="O36" s="223" t="str">
        <f>IF($A36="","",IF('D - DADOS EQUIPE'!BI38="X","S",IF('D - DADOS EQUIPE'!BI38=0,"N","")))</f>
        <v/>
      </c>
      <c r="P36" s="223" t="str">
        <f>IF($A36="","",IF('D - DADOS EQUIPE'!BJ38="X","S",IF('D - DADOS EQUIPE'!BJ38=0,"N","")))</f>
        <v/>
      </c>
      <c r="Q36" s="223" t="str">
        <f>IF($A36="","",IF('D - DADOS EQUIPE'!BK38="X","S",IF('D - DADOS EQUIPE'!BK38=0,"N","")))</f>
        <v/>
      </c>
      <c r="R36" s="223" t="str">
        <f>IF($A36="","",IF('D - DADOS EQUIPE'!BL38="X","S",IF('D - DADOS EQUIPE'!BL38=0,"N","")))</f>
        <v/>
      </c>
      <c r="S36" s="223" t="str">
        <f>IF($A36="","",IF('D - DADOS EQUIPE'!BM38="X","S",IF('D - DADOS EQUIPE'!BM38=0,"N","")))</f>
        <v/>
      </c>
      <c r="T36" s="223" t="str">
        <f>IF($A36="","",IF('D - DADOS EQUIPE'!BN38="X","S",IF('D - DADOS EQUIPE'!BN38=0,"N","")))</f>
        <v/>
      </c>
      <c r="U36" s="223" t="str">
        <f>IF($A36="","",IF('D - DADOS EQUIPE'!BO38="X","S",IF('D - DADOS EQUIPE'!BO38=0,"N","")))</f>
        <v/>
      </c>
      <c r="V36" s="223" t="str">
        <f>IF($A36="","",IF('D - DADOS EQUIPE'!BP38="X","S",IF('D - DADOS EQUIPE'!BP38=0,"N","")))</f>
        <v/>
      </c>
      <c r="W36" s="223" t="str">
        <f>IF($A36="","",IF('D - DADOS EQUIPE'!BQ38="X","S",IF('D - DADOS EQUIPE'!BQ38=0,"N","")))</f>
        <v/>
      </c>
      <c r="X36" s="223" t="str">
        <f>IF($A36="","",IF('D - DADOS EQUIPE'!BR38="X","S",IF('D - DADOS EQUIPE'!BR38=0,"N","")))</f>
        <v/>
      </c>
      <c r="Y36" s="223" t="str">
        <f>IF($A36="","",IF('D - DADOS EQUIPE'!BS38="X","S",IF('D - DADOS EQUIPE'!BS38=0,"N","")))</f>
        <v/>
      </c>
      <c r="Z36" s="223" t="str">
        <f>IF($A36="","",IF('D - DADOS EQUIPE'!BT38="X","S",IF('D - DADOS EQUIPE'!BT38=0,"N","")))</f>
        <v/>
      </c>
      <c r="AA36" s="223" t="str">
        <f>IF($A36="","",IF('D - DADOS EQUIPE'!BU38="X","S",IF('D - DADOS EQUIPE'!BU38=0,"N","")))</f>
        <v/>
      </c>
      <c r="AB36" s="223" t="str">
        <f>IF($A36="","",IF('D - DADOS EQUIPE'!BV38="X","S",IF('D - DADOS EQUIPE'!BV38=0,"N","")))</f>
        <v/>
      </c>
      <c r="AC36" s="223" t="str">
        <f>IF($A36="","",IF('D - DADOS EQUIPE'!BW38="X","S",IF('D - DADOS EQUIPE'!BW38=0,"N","")))</f>
        <v/>
      </c>
      <c r="AD36" s="223" t="str">
        <f>IF($A36="","",IF('D - DADOS EQUIPE'!BX38="X","S",IF('D - DADOS EQUIPE'!BX38=0,"N","")))</f>
        <v/>
      </c>
      <c r="AE36" s="223" t="str">
        <f>IF($A36="","",IF('D - DADOS EQUIPE'!BY38="X","S",IF('D - DADOS EQUIPE'!BY38=0,"N","")))</f>
        <v/>
      </c>
      <c r="AF36" s="223" t="str">
        <f>IF($A36="","",IF('D - DADOS EQUIPE'!BZ38="X","S",IF('D - DADOS EQUIPE'!BZ38=0,"N","")))</f>
        <v/>
      </c>
      <c r="AG36" s="223" t="str">
        <f>IF($A36="","",IF('D - DADOS EQUIPE'!CA38="X","S",IF('D - DADOS EQUIPE'!CA38=0,"N","")))</f>
        <v/>
      </c>
      <c r="AH36" s="223" t="str">
        <f>IF($A36="","",IF('D - DADOS EQUIPE'!CB38="X","S",IF('D - DADOS EQUIPE'!CB38=0,"N","")))</f>
        <v/>
      </c>
    </row>
    <row r="37" spans="1:34" x14ac:dyDescent="0.25">
      <c r="A37" s="223" t="str">
        <f>IF('D - DADOS EQUIPE'!A39="","",'D - DADOS EQUIPE'!A39)</f>
        <v/>
      </c>
      <c r="B37" s="223" t="str">
        <f>IF('D - DADOS EQUIPE'!B39="","",'D - DADOS EQUIPE'!B39)</f>
        <v/>
      </c>
      <c r="C37" s="223" t="str">
        <f>IF('D - DADOS EQUIPE'!C39="","",'D - DADOS EQUIPE'!C39)</f>
        <v/>
      </c>
      <c r="D37" s="223" t="str">
        <f>IF('D - DADOS EQUIPE'!D39="","",'D - DADOS EQUIPE'!D39)</f>
        <v/>
      </c>
      <c r="E37" s="223" t="str">
        <f>IF($A37="","",IF('D - DADOS EQUIPE'!AY39="X","S",IF('D - DADOS EQUIPE'!AY39=0,"N","")))</f>
        <v/>
      </c>
      <c r="F37" s="223" t="str">
        <f>IF($A37="","",IF('D - DADOS EQUIPE'!AZ39="X","S",IF('D - DADOS EQUIPE'!AZ39=0,"N","")))</f>
        <v/>
      </c>
      <c r="G37" s="223" t="str">
        <f>IF($A37="","",IF('D - DADOS EQUIPE'!BA39="X","S",IF('D - DADOS EQUIPE'!BA39=0,"N","")))</f>
        <v/>
      </c>
      <c r="H37" s="223" t="str">
        <f>IF($A37="","",IF('D - DADOS EQUIPE'!BB39="X","S",IF('D - DADOS EQUIPE'!BB39=0,"N","")))</f>
        <v/>
      </c>
      <c r="I37" s="223" t="str">
        <f>IF($A37="","",IF('D - DADOS EQUIPE'!BC39="X","S",IF('D - DADOS EQUIPE'!BC39=0,"N","")))</f>
        <v/>
      </c>
      <c r="J37" s="223" t="str">
        <f>IF($A37="","",IF('D - DADOS EQUIPE'!BD39="X","S",IF('D - DADOS EQUIPE'!BD39=0,"N","")))</f>
        <v/>
      </c>
      <c r="K37" s="223" t="str">
        <f>IF($A37="","",IF('D - DADOS EQUIPE'!BE39="X","S",IF('D - DADOS EQUIPE'!BE39=0,"N","")))</f>
        <v/>
      </c>
      <c r="L37" s="223" t="str">
        <f>IF($A37="","",IF('D - DADOS EQUIPE'!BF39="X","S",IF('D - DADOS EQUIPE'!BF39=0,"N","")))</f>
        <v/>
      </c>
      <c r="M37" s="223" t="str">
        <f>IF($A37="","",IF('D - DADOS EQUIPE'!BG39="X","S",IF('D - DADOS EQUIPE'!BG39=0,"N","")))</f>
        <v/>
      </c>
      <c r="N37" s="223" t="str">
        <f>IF($A37="","",IF('D - DADOS EQUIPE'!BH39="X","S",IF('D - DADOS EQUIPE'!BH39=0,"N","")))</f>
        <v/>
      </c>
      <c r="O37" s="223" t="str">
        <f>IF($A37="","",IF('D - DADOS EQUIPE'!BI39="X","S",IF('D - DADOS EQUIPE'!BI39=0,"N","")))</f>
        <v/>
      </c>
      <c r="P37" s="223" t="str">
        <f>IF($A37="","",IF('D - DADOS EQUIPE'!BJ39="X","S",IF('D - DADOS EQUIPE'!BJ39=0,"N","")))</f>
        <v/>
      </c>
      <c r="Q37" s="223" t="str">
        <f>IF($A37="","",IF('D - DADOS EQUIPE'!BK39="X","S",IF('D - DADOS EQUIPE'!BK39=0,"N","")))</f>
        <v/>
      </c>
      <c r="R37" s="223" t="str">
        <f>IF($A37="","",IF('D - DADOS EQUIPE'!BL39="X","S",IF('D - DADOS EQUIPE'!BL39=0,"N","")))</f>
        <v/>
      </c>
      <c r="S37" s="223" t="str">
        <f>IF($A37="","",IF('D - DADOS EQUIPE'!BM39="X","S",IF('D - DADOS EQUIPE'!BM39=0,"N","")))</f>
        <v/>
      </c>
      <c r="T37" s="223" t="str">
        <f>IF($A37="","",IF('D - DADOS EQUIPE'!BN39="X","S",IF('D - DADOS EQUIPE'!BN39=0,"N","")))</f>
        <v/>
      </c>
      <c r="U37" s="223" t="str">
        <f>IF($A37="","",IF('D - DADOS EQUIPE'!BO39="X","S",IF('D - DADOS EQUIPE'!BO39=0,"N","")))</f>
        <v/>
      </c>
      <c r="V37" s="223" t="str">
        <f>IF($A37="","",IF('D - DADOS EQUIPE'!BP39="X","S",IF('D - DADOS EQUIPE'!BP39=0,"N","")))</f>
        <v/>
      </c>
      <c r="W37" s="223" t="str">
        <f>IF($A37="","",IF('D - DADOS EQUIPE'!BQ39="X","S",IF('D - DADOS EQUIPE'!BQ39=0,"N","")))</f>
        <v/>
      </c>
      <c r="X37" s="223" t="str">
        <f>IF($A37="","",IF('D - DADOS EQUIPE'!BR39="X","S",IF('D - DADOS EQUIPE'!BR39=0,"N","")))</f>
        <v/>
      </c>
      <c r="Y37" s="223" t="str">
        <f>IF($A37="","",IF('D - DADOS EQUIPE'!BS39="X","S",IF('D - DADOS EQUIPE'!BS39=0,"N","")))</f>
        <v/>
      </c>
      <c r="Z37" s="223" t="str">
        <f>IF($A37="","",IF('D - DADOS EQUIPE'!BT39="X","S",IF('D - DADOS EQUIPE'!BT39=0,"N","")))</f>
        <v/>
      </c>
      <c r="AA37" s="223" t="str">
        <f>IF($A37="","",IF('D - DADOS EQUIPE'!BU39="X","S",IF('D - DADOS EQUIPE'!BU39=0,"N","")))</f>
        <v/>
      </c>
      <c r="AB37" s="223" t="str">
        <f>IF($A37="","",IF('D - DADOS EQUIPE'!BV39="X","S",IF('D - DADOS EQUIPE'!BV39=0,"N","")))</f>
        <v/>
      </c>
      <c r="AC37" s="223" t="str">
        <f>IF($A37="","",IF('D - DADOS EQUIPE'!BW39="X","S",IF('D - DADOS EQUIPE'!BW39=0,"N","")))</f>
        <v/>
      </c>
      <c r="AD37" s="223" t="str">
        <f>IF($A37="","",IF('D - DADOS EQUIPE'!BX39="X","S",IF('D - DADOS EQUIPE'!BX39=0,"N","")))</f>
        <v/>
      </c>
      <c r="AE37" s="223" t="str">
        <f>IF($A37="","",IF('D - DADOS EQUIPE'!BY39="X","S",IF('D - DADOS EQUIPE'!BY39=0,"N","")))</f>
        <v/>
      </c>
      <c r="AF37" s="223" t="str">
        <f>IF($A37="","",IF('D - DADOS EQUIPE'!BZ39="X","S",IF('D - DADOS EQUIPE'!BZ39=0,"N","")))</f>
        <v/>
      </c>
      <c r="AG37" s="223" t="str">
        <f>IF($A37="","",IF('D - DADOS EQUIPE'!CA39="X","S",IF('D - DADOS EQUIPE'!CA39=0,"N","")))</f>
        <v/>
      </c>
      <c r="AH37" s="223" t="str">
        <f>IF($A37="","",IF('D - DADOS EQUIPE'!CB39="X","S",IF('D - DADOS EQUIPE'!CB39=0,"N","")))</f>
        <v/>
      </c>
    </row>
    <row r="38" spans="1:34" x14ac:dyDescent="0.25">
      <c r="A38" s="223" t="str">
        <f>IF('D - DADOS EQUIPE'!A40="","",'D - DADOS EQUIPE'!A40)</f>
        <v/>
      </c>
      <c r="B38" s="223" t="str">
        <f>IF('D - DADOS EQUIPE'!B40="","",'D - DADOS EQUIPE'!B40)</f>
        <v/>
      </c>
      <c r="C38" s="223" t="str">
        <f>IF('D - DADOS EQUIPE'!C40="","",'D - DADOS EQUIPE'!C40)</f>
        <v/>
      </c>
      <c r="D38" s="223" t="str">
        <f>IF('D - DADOS EQUIPE'!D40="","",'D - DADOS EQUIPE'!D40)</f>
        <v/>
      </c>
      <c r="E38" s="223" t="str">
        <f>IF($A38="","",IF('D - DADOS EQUIPE'!AY40="X","S",IF('D - DADOS EQUIPE'!AY40=0,"N","")))</f>
        <v/>
      </c>
      <c r="F38" s="223" t="str">
        <f>IF($A38="","",IF('D - DADOS EQUIPE'!AZ40="X","S",IF('D - DADOS EQUIPE'!AZ40=0,"N","")))</f>
        <v/>
      </c>
      <c r="G38" s="223" t="str">
        <f>IF($A38="","",IF('D - DADOS EQUIPE'!BA40="X","S",IF('D - DADOS EQUIPE'!BA40=0,"N","")))</f>
        <v/>
      </c>
      <c r="H38" s="223" t="str">
        <f>IF($A38="","",IF('D - DADOS EQUIPE'!BB40="X","S",IF('D - DADOS EQUIPE'!BB40=0,"N","")))</f>
        <v/>
      </c>
      <c r="I38" s="223" t="str">
        <f>IF($A38="","",IF('D - DADOS EQUIPE'!BC40="X","S",IF('D - DADOS EQUIPE'!BC40=0,"N","")))</f>
        <v/>
      </c>
      <c r="J38" s="223" t="str">
        <f>IF($A38="","",IF('D - DADOS EQUIPE'!BD40="X","S",IF('D - DADOS EQUIPE'!BD40=0,"N","")))</f>
        <v/>
      </c>
      <c r="K38" s="223" t="str">
        <f>IF($A38="","",IF('D - DADOS EQUIPE'!BE40="X","S",IF('D - DADOS EQUIPE'!BE40=0,"N","")))</f>
        <v/>
      </c>
      <c r="L38" s="223" t="str">
        <f>IF($A38="","",IF('D - DADOS EQUIPE'!BF40="X","S",IF('D - DADOS EQUIPE'!BF40=0,"N","")))</f>
        <v/>
      </c>
      <c r="M38" s="223" t="str">
        <f>IF($A38="","",IF('D - DADOS EQUIPE'!BG40="X","S",IF('D - DADOS EQUIPE'!BG40=0,"N","")))</f>
        <v/>
      </c>
      <c r="N38" s="223" t="str">
        <f>IF($A38="","",IF('D - DADOS EQUIPE'!BH40="X","S",IF('D - DADOS EQUIPE'!BH40=0,"N","")))</f>
        <v/>
      </c>
      <c r="O38" s="223" t="str">
        <f>IF($A38="","",IF('D - DADOS EQUIPE'!BI40="X","S",IF('D - DADOS EQUIPE'!BI40=0,"N","")))</f>
        <v/>
      </c>
      <c r="P38" s="223" t="str">
        <f>IF($A38="","",IF('D - DADOS EQUIPE'!BJ40="X","S",IF('D - DADOS EQUIPE'!BJ40=0,"N","")))</f>
        <v/>
      </c>
      <c r="Q38" s="223" t="str">
        <f>IF($A38="","",IF('D - DADOS EQUIPE'!BK40="X","S",IF('D - DADOS EQUIPE'!BK40=0,"N","")))</f>
        <v/>
      </c>
      <c r="R38" s="223" t="str">
        <f>IF($A38="","",IF('D - DADOS EQUIPE'!BL40="X","S",IF('D - DADOS EQUIPE'!BL40=0,"N","")))</f>
        <v/>
      </c>
      <c r="S38" s="223" t="str">
        <f>IF($A38="","",IF('D - DADOS EQUIPE'!BM40="X","S",IF('D - DADOS EQUIPE'!BM40=0,"N","")))</f>
        <v/>
      </c>
      <c r="T38" s="223" t="str">
        <f>IF($A38="","",IF('D - DADOS EQUIPE'!BN40="X","S",IF('D - DADOS EQUIPE'!BN40=0,"N","")))</f>
        <v/>
      </c>
      <c r="U38" s="223" t="str">
        <f>IF($A38="","",IF('D - DADOS EQUIPE'!BO40="X","S",IF('D - DADOS EQUIPE'!BO40=0,"N","")))</f>
        <v/>
      </c>
      <c r="V38" s="223" t="str">
        <f>IF($A38="","",IF('D - DADOS EQUIPE'!BP40="X","S",IF('D - DADOS EQUIPE'!BP40=0,"N","")))</f>
        <v/>
      </c>
      <c r="W38" s="223" t="str">
        <f>IF($A38="","",IF('D - DADOS EQUIPE'!BQ40="X","S",IF('D - DADOS EQUIPE'!BQ40=0,"N","")))</f>
        <v/>
      </c>
      <c r="X38" s="223" t="str">
        <f>IF($A38="","",IF('D - DADOS EQUIPE'!BR40="X","S",IF('D - DADOS EQUIPE'!BR40=0,"N","")))</f>
        <v/>
      </c>
      <c r="Y38" s="223" t="str">
        <f>IF($A38="","",IF('D - DADOS EQUIPE'!BS40="X","S",IF('D - DADOS EQUIPE'!BS40=0,"N","")))</f>
        <v/>
      </c>
      <c r="Z38" s="223" t="str">
        <f>IF($A38="","",IF('D - DADOS EQUIPE'!BT40="X","S",IF('D - DADOS EQUIPE'!BT40=0,"N","")))</f>
        <v/>
      </c>
      <c r="AA38" s="223" t="str">
        <f>IF($A38="","",IF('D - DADOS EQUIPE'!BU40="X","S",IF('D - DADOS EQUIPE'!BU40=0,"N","")))</f>
        <v/>
      </c>
      <c r="AB38" s="223" t="str">
        <f>IF($A38="","",IF('D - DADOS EQUIPE'!BV40="X","S",IF('D - DADOS EQUIPE'!BV40=0,"N","")))</f>
        <v/>
      </c>
      <c r="AC38" s="223" t="str">
        <f>IF($A38="","",IF('D - DADOS EQUIPE'!BW40="X","S",IF('D - DADOS EQUIPE'!BW40=0,"N","")))</f>
        <v/>
      </c>
      <c r="AD38" s="223" t="str">
        <f>IF($A38="","",IF('D - DADOS EQUIPE'!BX40="X","S",IF('D - DADOS EQUIPE'!BX40=0,"N","")))</f>
        <v/>
      </c>
      <c r="AE38" s="223" t="str">
        <f>IF($A38="","",IF('D - DADOS EQUIPE'!BY40="X","S",IF('D - DADOS EQUIPE'!BY40=0,"N","")))</f>
        <v/>
      </c>
      <c r="AF38" s="223" t="str">
        <f>IF($A38="","",IF('D - DADOS EQUIPE'!BZ40="X","S",IF('D - DADOS EQUIPE'!BZ40=0,"N","")))</f>
        <v/>
      </c>
      <c r="AG38" s="223" t="str">
        <f>IF($A38="","",IF('D - DADOS EQUIPE'!CA40="X","S",IF('D - DADOS EQUIPE'!CA40=0,"N","")))</f>
        <v/>
      </c>
      <c r="AH38" s="223" t="str">
        <f>IF($A38="","",IF('D - DADOS EQUIPE'!CB40="X","S",IF('D - DADOS EQUIPE'!CB40=0,"N","")))</f>
        <v/>
      </c>
    </row>
    <row r="39" spans="1:34" x14ac:dyDescent="0.25">
      <c r="A39" s="223" t="str">
        <f>IF('D - DADOS EQUIPE'!A41="","",'D - DADOS EQUIPE'!A41)</f>
        <v/>
      </c>
      <c r="B39" s="223" t="str">
        <f>IF('D - DADOS EQUIPE'!B41="","",'D - DADOS EQUIPE'!B41)</f>
        <v/>
      </c>
      <c r="C39" s="223" t="str">
        <f>IF('D - DADOS EQUIPE'!C41="","",'D - DADOS EQUIPE'!C41)</f>
        <v/>
      </c>
      <c r="D39" s="223" t="str">
        <f>IF('D - DADOS EQUIPE'!D41="","",'D - DADOS EQUIPE'!D41)</f>
        <v/>
      </c>
      <c r="E39" s="223" t="str">
        <f>IF($A39="","",IF('D - DADOS EQUIPE'!AY41="X","S",IF('D - DADOS EQUIPE'!AY41=0,"N","")))</f>
        <v/>
      </c>
      <c r="F39" s="223" t="str">
        <f>IF($A39="","",IF('D - DADOS EQUIPE'!AZ41="X","S",IF('D - DADOS EQUIPE'!AZ41=0,"N","")))</f>
        <v/>
      </c>
      <c r="G39" s="223" t="str">
        <f>IF($A39="","",IF('D - DADOS EQUIPE'!BA41="X","S",IF('D - DADOS EQUIPE'!BA41=0,"N","")))</f>
        <v/>
      </c>
      <c r="H39" s="223" t="str">
        <f>IF($A39="","",IF('D - DADOS EQUIPE'!BB41="X","S",IF('D - DADOS EQUIPE'!BB41=0,"N","")))</f>
        <v/>
      </c>
      <c r="I39" s="223" t="str">
        <f>IF($A39="","",IF('D - DADOS EQUIPE'!BC41="X","S",IF('D - DADOS EQUIPE'!BC41=0,"N","")))</f>
        <v/>
      </c>
      <c r="J39" s="223" t="str">
        <f>IF($A39="","",IF('D - DADOS EQUIPE'!BD41="X","S",IF('D - DADOS EQUIPE'!BD41=0,"N","")))</f>
        <v/>
      </c>
      <c r="K39" s="223" t="str">
        <f>IF($A39="","",IF('D - DADOS EQUIPE'!BE41="X","S",IF('D - DADOS EQUIPE'!BE41=0,"N","")))</f>
        <v/>
      </c>
      <c r="L39" s="223" t="str">
        <f>IF($A39="","",IF('D - DADOS EQUIPE'!BF41="X","S",IF('D - DADOS EQUIPE'!BF41=0,"N","")))</f>
        <v/>
      </c>
      <c r="M39" s="223" t="str">
        <f>IF($A39="","",IF('D - DADOS EQUIPE'!BG41="X","S",IF('D - DADOS EQUIPE'!BG41=0,"N","")))</f>
        <v/>
      </c>
      <c r="N39" s="223" t="str">
        <f>IF($A39="","",IF('D - DADOS EQUIPE'!BH41="X","S",IF('D - DADOS EQUIPE'!BH41=0,"N","")))</f>
        <v/>
      </c>
      <c r="O39" s="223" t="str">
        <f>IF($A39="","",IF('D - DADOS EQUIPE'!BI41="X","S",IF('D - DADOS EQUIPE'!BI41=0,"N","")))</f>
        <v/>
      </c>
      <c r="P39" s="223" t="str">
        <f>IF($A39="","",IF('D - DADOS EQUIPE'!BJ41="X","S",IF('D - DADOS EQUIPE'!BJ41=0,"N","")))</f>
        <v/>
      </c>
      <c r="Q39" s="223" t="str">
        <f>IF($A39="","",IF('D - DADOS EQUIPE'!BK41="X","S",IF('D - DADOS EQUIPE'!BK41=0,"N","")))</f>
        <v/>
      </c>
      <c r="R39" s="223" t="str">
        <f>IF($A39="","",IF('D - DADOS EQUIPE'!BL41="X","S",IF('D - DADOS EQUIPE'!BL41=0,"N","")))</f>
        <v/>
      </c>
      <c r="S39" s="223" t="str">
        <f>IF($A39="","",IF('D - DADOS EQUIPE'!BM41="X","S",IF('D - DADOS EQUIPE'!BM41=0,"N","")))</f>
        <v/>
      </c>
      <c r="T39" s="223" t="str">
        <f>IF($A39="","",IF('D - DADOS EQUIPE'!BN41="X","S",IF('D - DADOS EQUIPE'!BN41=0,"N","")))</f>
        <v/>
      </c>
      <c r="U39" s="223" t="str">
        <f>IF($A39="","",IF('D - DADOS EQUIPE'!BO41="X","S",IF('D - DADOS EQUIPE'!BO41=0,"N","")))</f>
        <v/>
      </c>
      <c r="V39" s="223" t="str">
        <f>IF($A39="","",IF('D - DADOS EQUIPE'!BP41="X","S",IF('D - DADOS EQUIPE'!BP41=0,"N","")))</f>
        <v/>
      </c>
      <c r="W39" s="223" t="str">
        <f>IF($A39="","",IF('D - DADOS EQUIPE'!BQ41="X","S",IF('D - DADOS EQUIPE'!BQ41=0,"N","")))</f>
        <v/>
      </c>
      <c r="X39" s="223" t="str">
        <f>IF($A39="","",IF('D - DADOS EQUIPE'!BR41="X","S",IF('D - DADOS EQUIPE'!BR41=0,"N","")))</f>
        <v/>
      </c>
      <c r="Y39" s="223" t="str">
        <f>IF($A39="","",IF('D - DADOS EQUIPE'!BS41="X","S",IF('D - DADOS EQUIPE'!BS41=0,"N","")))</f>
        <v/>
      </c>
      <c r="Z39" s="223" t="str">
        <f>IF($A39="","",IF('D - DADOS EQUIPE'!BT41="X","S",IF('D - DADOS EQUIPE'!BT41=0,"N","")))</f>
        <v/>
      </c>
      <c r="AA39" s="223" t="str">
        <f>IF($A39="","",IF('D - DADOS EQUIPE'!BU41="X","S",IF('D - DADOS EQUIPE'!BU41=0,"N","")))</f>
        <v/>
      </c>
      <c r="AB39" s="223" t="str">
        <f>IF($A39="","",IF('D - DADOS EQUIPE'!BV41="X","S",IF('D - DADOS EQUIPE'!BV41=0,"N","")))</f>
        <v/>
      </c>
      <c r="AC39" s="223" t="str">
        <f>IF($A39="","",IF('D - DADOS EQUIPE'!BW41="X","S",IF('D - DADOS EQUIPE'!BW41=0,"N","")))</f>
        <v/>
      </c>
      <c r="AD39" s="223" t="str">
        <f>IF($A39="","",IF('D - DADOS EQUIPE'!BX41="X","S",IF('D - DADOS EQUIPE'!BX41=0,"N","")))</f>
        <v/>
      </c>
      <c r="AE39" s="223" t="str">
        <f>IF($A39="","",IF('D - DADOS EQUIPE'!BY41="X","S",IF('D - DADOS EQUIPE'!BY41=0,"N","")))</f>
        <v/>
      </c>
      <c r="AF39" s="223" t="str">
        <f>IF($A39="","",IF('D - DADOS EQUIPE'!BZ41="X","S",IF('D - DADOS EQUIPE'!BZ41=0,"N","")))</f>
        <v/>
      </c>
      <c r="AG39" s="223" t="str">
        <f>IF($A39="","",IF('D - DADOS EQUIPE'!CA41="X","S",IF('D - DADOS EQUIPE'!CA41=0,"N","")))</f>
        <v/>
      </c>
      <c r="AH39" s="223" t="str">
        <f>IF($A39="","",IF('D - DADOS EQUIPE'!CB41="X","S",IF('D - DADOS EQUIPE'!CB41=0,"N","")))</f>
        <v/>
      </c>
    </row>
    <row r="40" spans="1:34" x14ac:dyDescent="0.25">
      <c r="A40" s="223" t="str">
        <f>IF('D - DADOS EQUIPE'!A42="","",'D - DADOS EQUIPE'!A42)</f>
        <v/>
      </c>
      <c r="B40" s="223" t="str">
        <f>IF('D - DADOS EQUIPE'!B42="","",'D - DADOS EQUIPE'!B42)</f>
        <v/>
      </c>
      <c r="C40" s="223" t="str">
        <f>IF('D - DADOS EQUIPE'!C42="","",'D - DADOS EQUIPE'!C42)</f>
        <v/>
      </c>
      <c r="D40" s="223" t="str">
        <f>IF('D - DADOS EQUIPE'!D42="","",'D - DADOS EQUIPE'!D42)</f>
        <v/>
      </c>
      <c r="E40" s="223" t="str">
        <f>IF($A40="","",IF('D - DADOS EQUIPE'!AY42="X","S",IF('D - DADOS EQUIPE'!AY42=0,"N","")))</f>
        <v/>
      </c>
      <c r="F40" s="223" t="str">
        <f>IF($A40="","",IF('D - DADOS EQUIPE'!AZ42="X","S",IF('D - DADOS EQUIPE'!AZ42=0,"N","")))</f>
        <v/>
      </c>
      <c r="G40" s="223" t="str">
        <f>IF($A40="","",IF('D - DADOS EQUIPE'!BA42="X","S",IF('D - DADOS EQUIPE'!BA42=0,"N","")))</f>
        <v/>
      </c>
      <c r="H40" s="223" t="str">
        <f>IF($A40="","",IF('D - DADOS EQUIPE'!BB42="X","S",IF('D - DADOS EQUIPE'!BB42=0,"N","")))</f>
        <v/>
      </c>
      <c r="I40" s="223" t="str">
        <f>IF($A40="","",IF('D - DADOS EQUIPE'!BC42="X","S",IF('D - DADOS EQUIPE'!BC42=0,"N","")))</f>
        <v/>
      </c>
      <c r="J40" s="223" t="str">
        <f>IF($A40="","",IF('D - DADOS EQUIPE'!BD42="X","S",IF('D - DADOS EQUIPE'!BD42=0,"N","")))</f>
        <v/>
      </c>
      <c r="K40" s="223" t="str">
        <f>IF($A40="","",IF('D - DADOS EQUIPE'!BE42="X","S",IF('D - DADOS EQUIPE'!BE42=0,"N","")))</f>
        <v/>
      </c>
      <c r="L40" s="223" t="str">
        <f>IF($A40="","",IF('D - DADOS EQUIPE'!BF42="X","S",IF('D - DADOS EQUIPE'!BF42=0,"N","")))</f>
        <v/>
      </c>
      <c r="M40" s="223" t="str">
        <f>IF($A40="","",IF('D - DADOS EQUIPE'!BG42="X","S",IF('D - DADOS EQUIPE'!BG42=0,"N","")))</f>
        <v/>
      </c>
      <c r="N40" s="223" t="str">
        <f>IF($A40="","",IF('D - DADOS EQUIPE'!BH42="X","S",IF('D - DADOS EQUIPE'!BH42=0,"N","")))</f>
        <v/>
      </c>
      <c r="O40" s="223" t="str">
        <f>IF($A40="","",IF('D - DADOS EQUIPE'!BI42="X","S",IF('D - DADOS EQUIPE'!BI42=0,"N","")))</f>
        <v/>
      </c>
      <c r="P40" s="223" t="str">
        <f>IF($A40="","",IF('D - DADOS EQUIPE'!BJ42="X","S",IF('D - DADOS EQUIPE'!BJ42=0,"N","")))</f>
        <v/>
      </c>
      <c r="Q40" s="223" t="str">
        <f>IF($A40="","",IF('D - DADOS EQUIPE'!BK42="X","S",IF('D - DADOS EQUIPE'!BK42=0,"N","")))</f>
        <v/>
      </c>
      <c r="R40" s="223" t="str">
        <f>IF($A40="","",IF('D - DADOS EQUIPE'!BL42="X","S",IF('D - DADOS EQUIPE'!BL42=0,"N","")))</f>
        <v/>
      </c>
      <c r="S40" s="223" t="str">
        <f>IF($A40="","",IF('D - DADOS EQUIPE'!BM42="X","S",IF('D - DADOS EQUIPE'!BM42=0,"N","")))</f>
        <v/>
      </c>
      <c r="T40" s="223" t="str">
        <f>IF($A40="","",IF('D - DADOS EQUIPE'!BN42="X","S",IF('D - DADOS EQUIPE'!BN42=0,"N","")))</f>
        <v/>
      </c>
      <c r="U40" s="223" t="str">
        <f>IF($A40="","",IF('D - DADOS EQUIPE'!BO42="X","S",IF('D - DADOS EQUIPE'!BO42=0,"N","")))</f>
        <v/>
      </c>
      <c r="V40" s="223" t="str">
        <f>IF($A40="","",IF('D - DADOS EQUIPE'!BP42="X","S",IF('D - DADOS EQUIPE'!BP42=0,"N","")))</f>
        <v/>
      </c>
      <c r="W40" s="223" t="str">
        <f>IF($A40="","",IF('D - DADOS EQUIPE'!BQ42="X","S",IF('D - DADOS EQUIPE'!BQ42=0,"N","")))</f>
        <v/>
      </c>
      <c r="X40" s="223" t="str">
        <f>IF($A40="","",IF('D - DADOS EQUIPE'!BR42="X","S",IF('D - DADOS EQUIPE'!BR42=0,"N","")))</f>
        <v/>
      </c>
      <c r="Y40" s="223" t="str">
        <f>IF($A40="","",IF('D - DADOS EQUIPE'!BS42="X","S",IF('D - DADOS EQUIPE'!BS42=0,"N","")))</f>
        <v/>
      </c>
      <c r="Z40" s="223" t="str">
        <f>IF($A40="","",IF('D - DADOS EQUIPE'!BT42="X","S",IF('D - DADOS EQUIPE'!BT42=0,"N","")))</f>
        <v/>
      </c>
      <c r="AA40" s="223" t="str">
        <f>IF($A40="","",IF('D - DADOS EQUIPE'!BU42="X","S",IF('D - DADOS EQUIPE'!BU42=0,"N","")))</f>
        <v/>
      </c>
      <c r="AB40" s="223" t="str">
        <f>IF($A40="","",IF('D - DADOS EQUIPE'!BV42="X","S",IF('D - DADOS EQUIPE'!BV42=0,"N","")))</f>
        <v/>
      </c>
      <c r="AC40" s="223" t="str">
        <f>IF($A40="","",IF('D - DADOS EQUIPE'!BW42="X","S",IF('D - DADOS EQUIPE'!BW42=0,"N","")))</f>
        <v/>
      </c>
      <c r="AD40" s="223" t="str">
        <f>IF($A40="","",IF('D - DADOS EQUIPE'!BX42="X","S",IF('D - DADOS EQUIPE'!BX42=0,"N","")))</f>
        <v/>
      </c>
      <c r="AE40" s="223" t="str">
        <f>IF($A40="","",IF('D - DADOS EQUIPE'!BY42="X","S",IF('D - DADOS EQUIPE'!BY42=0,"N","")))</f>
        <v/>
      </c>
      <c r="AF40" s="223" t="str">
        <f>IF($A40="","",IF('D - DADOS EQUIPE'!BZ42="X","S",IF('D - DADOS EQUIPE'!BZ42=0,"N","")))</f>
        <v/>
      </c>
      <c r="AG40" s="223" t="str">
        <f>IF($A40="","",IF('D - DADOS EQUIPE'!CA42="X","S",IF('D - DADOS EQUIPE'!CA42=0,"N","")))</f>
        <v/>
      </c>
      <c r="AH40" s="223" t="str">
        <f>IF($A40="","",IF('D - DADOS EQUIPE'!CB42="X","S",IF('D - DADOS EQUIPE'!CB42=0,"N","")))</f>
        <v/>
      </c>
    </row>
    <row r="41" spans="1:34" x14ac:dyDescent="0.25">
      <c r="A41" s="223" t="str">
        <f>IF('D - DADOS EQUIPE'!A43="","",'D - DADOS EQUIPE'!A43)</f>
        <v/>
      </c>
      <c r="B41" s="223" t="str">
        <f>IF('D - DADOS EQUIPE'!B43="","",'D - DADOS EQUIPE'!B43)</f>
        <v/>
      </c>
      <c r="C41" s="223" t="str">
        <f>IF('D - DADOS EQUIPE'!C43="","",'D - DADOS EQUIPE'!C43)</f>
        <v/>
      </c>
      <c r="D41" s="223" t="str">
        <f>IF('D - DADOS EQUIPE'!D43="","",'D - DADOS EQUIPE'!D43)</f>
        <v/>
      </c>
      <c r="E41" s="223" t="str">
        <f>IF($A41="","",IF('D - DADOS EQUIPE'!AY43="X","S",IF('D - DADOS EQUIPE'!AY43=0,"N","")))</f>
        <v/>
      </c>
      <c r="F41" s="223" t="str">
        <f>IF($A41="","",IF('D - DADOS EQUIPE'!AZ43="X","S",IF('D - DADOS EQUIPE'!AZ43=0,"N","")))</f>
        <v/>
      </c>
      <c r="G41" s="223" t="str">
        <f>IF($A41="","",IF('D - DADOS EQUIPE'!BA43="X","S",IF('D - DADOS EQUIPE'!BA43=0,"N","")))</f>
        <v/>
      </c>
      <c r="H41" s="223" t="str">
        <f>IF($A41="","",IF('D - DADOS EQUIPE'!BB43="X","S",IF('D - DADOS EQUIPE'!BB43=0,"N","")))</f>
        <v/>
      </c>
      <c r="I41" s="223" t="str">
        <f>IF($A41="","",IF('D - DADOS EQUIPE'!BC43="X","S",IF('D - DADOS EQUIPE'!BC43=0,"N","")))</f>
        <v/>
      </c>
      <c r="J41" s="223" t="str">
        <f>IF($A41="","",IF('D - DADOS EQUIPE'!BD43="X","S",IF('D - DADOS EQUIPE'!BD43=0,"N","")))</f>
        <v/>
      </c>
      <c r="K41" s="223" t="str">
        <f>IF($A41="","",IF('D - DADOS EQUIPE'!BE43="X","S",IF('D - DADOS EQUIPE'!BE43=0,"N","")))</f>
        <v/>
      </c>
      <c r="L41" s="223" t="str">
        <f>IF($A41="","",IF('D - DADOS EQUIPE'!BF43="X","S",IF('D - DADOS EQUIPE'!BF43=0,"N","")))</f>
        <v/>
      </c>
      <c r="M41" s="223" t="str">
        <f>IF($A41="","",IF('D - DADOS EQUIPE'!BG43="X","S",IF('D - DADOS EQUIPE'!BG43=0,"N","")))</f>
        <v/>
      </c>
      <c r="N41" s="223" t="str">
        <f>IF($A41="","",IF('D - DADOS EQUIPE'!BH43="X","S",IF('D - DADOS EQUIPE'!BH43=0,"N","")))</f>
        <v/>
      </c>
      <c r="O41" s="223" t="str">
        <f>IF($A41="","",IF('D - DADOS EQUIPE'!BI43="X","S",IF('D - DADOS EQUIPE'!BI43=0,"N","")))</f>
        <v/>
      </c>
      <c r="P41" s="223" t="str">
        <f>IF($A41="","",IF('D - DADOS EQUIPE'!BJ43="X","S",IF('D - DADOS EQUIPE'!BJ43=0,"N","")))</f>
        <v/>
      </c>
      <c r="Q41" s="223" t="str">
        <f>IF($A41="","",IF('D - DADOS EQUIPE'!BK43="X","S",IF('D - DADOS EQUIPE'!BK43=0,"N","")))</f>
        <v/>
      </c>
      <c r="R41" s="223" t="str">
        <f>IF($A41="","",IF('D - DADOS EQUIPE'!BL43="X","S",IF('D - DADOS EQUIPE'!BL43=0,"N","")))</f>
        <v/>
      </c>
      <c r="S41" s="223" t="str">
        <f>IF($A41="","",IF('D - DADOS EQUIPE'!BM43="X","S",IF('D - DADOS EQUIPE'!BM43=0,"N","")))</f>
        <v/>
      </c>
      <c r="T41" s="223" t="str">
        <f>IF($A41="","",IF('D - DADOS EQUIPE'!BN43="X","S",IF('D - DADOS EQUIPE'!BN43=0,"N","")))</f>
        <v/>
      </c>
      <c r="U41" s="223" t="str">
        <f>IF($A41="","",IF('D - DADOS EQUIPE'!BO43="X","S",IF('D - DADOS EQUIPE'!BO43=0,"N","")))</f>
        <v/>
      </c>
      <c r="V41" s="223" t="str">
        <f>IF($A41="","",IF('D - DADOS EQUIPE'!BP43="X","S",IF('D - DADOS EQUIPE'!BP43=0,"N","")))</f>
        <v/>
      </c>
      <c r="W41" s="223" t="str">
        <f>IF($A41="","",IF('D - DADOS EQUIPE'!BQ43="X","S",IF('D - DADOS EQUIPE'!BQ43=0,"N","")))</f>
        <v/>
      </c>
      <c r="X41" s="223" t="str">
        <f>IF($A41="","",IF('D - DADOS EQUIPE'!BR43="X","S",IF('D - DADOS EQUIPE'!BR43=0,"N","")))</f>
        <v/>
      </c>
      <c r="Y41" s="223" t="str">
        <f>IF($A41="","",IF('D - DADOS EQUIPE'!BS43="X","S",IF('D - DADOS EQUIPE'!BS43=0,"N","")))</f>
        <v/>
      </c>
      <c r="Z41" s="223" t="str">
        <f>IF($A41="","",IF('D - DADOS EQUIPE'!BT43="X","S",IF('D - DADOS EQUIPE'!BT43=0,"N","")))</f>
        <v/>
      </c>
      <c r="AA41" s="223" t="str">
        <f>IF($A41="","",IF('D - DADOS EQUIPE'!BU43="X","S",IF('D - DADOS EQUIPE'!BU43=0,"N","")))</f>
        <v/>
      </c>
      <c r="AB41" s="223" t="str">
        <f>IF($A41="","",IF('D - DADOS EQUIPE'!BV43="X","S",IF('D - DADOS EQUIPE'!BV43=0,"N","")))</f>
        <v/>
      </c>
      <c r="AC41" s="223" t="str">
        <f>IF($A41="","",IF('D - DADOS EQUIPE'!BW43="X","S",IF('D - DADOS EQUIPE'!BW43=0,"N","")))</f>
        <v/>
      </c>
      <c r="AD41" s="223" t="str">
        <f>IF($A41="","",IF('D - DADOS EQUIPE'!BX43="X","S",IF('D - DADOS EQUIPE'!BX43=0,"N","")))</f>
        <v/>
      </c>
      <c r="AE41" s="223" t="str">
        <f>IF($A41="","",IF('D - DADOS EQUIPE'!BY43="X","S",IF('D - DADOS EQUIPE'!BY43=0,"N","")))</f>
        <v/>
      </c>
      <c r="AF41" s="223" t="str">
        <f>IF($A41="","",IF('D - DADOS EQUIPE'!BZ43="X","S",IF('D - DADOS EQUIPE'!BZ43=0,"N","")))</f>
        <v/>
      </c>
      <c r="AG41" s="223" t="str">
        <f>IF($A41="","",IF('D - DADOS EQUIPE'!CA43="X","S",IF('D - DADOS EQUIPE'!CA43=0,"N","")))</f>
        <v/>
      </c>
      <c r="AH41" s="223" t="str">
        <f>IF($A41="","",IF('D - DADOS EQUIPE'!CB43="X","S",IF('D - DADOS EQUIPE'!CB43=0,"N","")))</f>
        <v/>
      </c>
    </row>
    <row r="42" spans="1:34" x14ac:dyDescent="0.25">
      <c r="A42" s="223" t="str">
        <f>IF('D - DADOS EQUIPE'!A44="","",'D - DADOS EQUIPE'!A44)</f>
        <v/>
      </c>
      <c r="B42" s="223" t="str">
        <f>IF('D - DADOS EQUIPE'!B44="","",'D - DADOS EQUIPE'!B44)</f>
        <v/>
      </c>
      <c r="C42" s="223" t="str">
        <f>IF('D - DADOS EQUIPE'!C44="","",'D - DADOS EQUIPE'!C44)</f>
        <v/>
      </c>
      <c r="D42" s="223" t="str">
        <f>IF('D - DADOS EQUIPE'!D44="","",'D - DADOS EQUIPE'!D44)</f>
        <v/>
      </c>
      <c r="E42" s="223" t="str">
        <f>IF($A42="","",IF('D - DADOS EQUIPE'!AY44="X","S",IF('D - DADOS EQUIPE'!AY44=0,"N","")))</f>
        <v/>
      </c>
      <c r="F42" s="223" t="str">
        <f>IF($A42="","",IF('D - DADOS EQUIPE'!AZ44="X","S",IF('D - DADOS EQUIPE'!AZ44=0,"N","")))</f>
        <v/>
      </c>
      <c r="G42" s="223" t="str">
        <f>IF($A42="","",IF('D - DADOS EQUIPE'!BA44="X","S",IF('D - DADOS EQUIPE'!BA44=0,"N","")))</f>
        <v/>
      </c>
      <c r="H42" s="223" t="str">
        <f>IF($A42="","",IF('D - DADOS EQUIPE'!BB44="X","S",IF('D - DADOS EQUIPE'!BB44=0,"N","")))</f>
        <v/>
      </c>
      <c r="I42" s="223" t="str">
        <f>IF($A42="","",IF('D - DADOS EQUIPE'!BC44="X","S",IF('D - DADOS EQUIPE'!BC44=0,"N","")))</f>
        <v/>
      </c>
      <c r="J42" s="223" t="str">
        <f>IF($A42="","",IF('D - DADOS EQUIPE'!BD44="X","S",IF('D - DADOS EQUIPE'!BD44=0,"N","")))</f>
        <v/>
      </c>
      <c r="K42" s="223" t="str">
        <f>IF($A42="","",IF('D - DADOS EQUIPE'!BE44="X","S",IF('D - DADOS EQUIPE'!BE44=0,"N","")))</f>
        <v/>
      </c>
      <c r="L42" s="223" t="str">
        <f>IF($A42="","",IF('D - DADOS EQUIPE'!BF44="X","S",IF('D - DADOS EQUIPE'!BF44=0,"N","")))</f>
        <v/>
      </c>
      <c r="M42" s="223" t="str">
        <f>IF($A42="","",IF('D - DADOS EQUIPE'!BG44="X","S",IF('D - DADOS EQUIPE'!BG44=0,"N","")))</f>
        <v/>
      </c>
      <c r="N42" s="223" t="str">
        <f>IF($A42="","",IF('D - DADOS EQUIPE'!BH44="X","S",IF('D - DADOS EQUIPE'!BH44=0,"N","")))</f>
        <v/>
      </c>
      <c r="O42" s="223" t="str">
        <f>IF($A42="","",IF('D - DADOS EQUIPE'!BI44="X","S",IF('D - DADOS EQUIPE'!BI44=0,"N","")))</f>
        <v/>
      </c>
      <c r="P42" s="223" t="str">
        <f>IF($A42="","",IF('D - DADOS EQUIPE'!BJ44="X","S",IF('D - DADOS EQUIPE'!BJ44=0,"N","")))</f>
        <v/>
      </c>
      <c r="Q42" s="223" t="str">
        <f>IF($A42="","",IF('D - DADOS EQUIPE'!BK44="X","S",IF('D - DADOS EQUIPE'!BK44=0,"N","")))</f>
        <v/>
      </c>
      <c r="R42" s="223" t="str">
        <f>IF($A42="","",IF('D - DADOS EQUIPE'!BL44="X","S",IF('D - DADOS EQUIPE'!BL44=0,"N","")))</f>
        <v/>
      </c>
      <c r="S42" s="223" t="str">
        <f>IF($A42="","",IF('D - DADOS EQUIPE'!BM44="X","S",IF('D - DADOS EQUIPE'!BM44=0,"N","")))</f>
        <v/>
      </c>
      <c r="T42" s="223" t="str">
        <f>IF($A42="","",IF('D - DADOS EQUIPE'!BN44="X","S",IF('D - DADOS EQUIPE'!BN44=0,"N","")))</f>
        <v/>
      </c>
      <c r="U42" s="223" t="str">
        <f>IF($A42="","",IF('D - DADOS EQUIPE'!BO44="X","S",IF('D - DADOS EQUIPE'!BO44=0,"N","")))</f>
        <v/>
      </c>
      <c r="V42" s="223" t="str">
        <f>IF($A42="","",IF('D - DADOS EQUIPE'!BP44="X","S",IF('D - DADOS EQUIPE'!BP44=0,"N","")))</f>
        <v/>
      </c>
      <c r="W42" s="223" t="str">
        <f>IF($A42="","",IF('D - DADOS EQUIPE'!BQ44="X","S",IF('D - DADOS EQUIPE'!BQ44=0,"N","")))</f>
        <v/>
      </c>
      <c r="X42" s="223" t="str">
        <f>IF($A42="","",IF('D - DADOS EQUIPE'!BR44="X","S",IF('D - DADOS EQUIPE'!BR44=0,"N","")))</f>
        <v/>
      </c>
      <c r="Y42" s="223" t="str">
        <f>IF($A42="","",IF('D - DADOS EQUIPE'!BS44="X","S",IF('D - DADOS EQUIPE'!BS44=0,"N","")))</f>
        <v/>
      </c>
      <c r="Z42" s="223" t="str">
        <f>IF($A42="","",IF('D - DADOS EQUIPE'!BT44="X","S",IF('D - DADOS EQUIPE'!BT44=0,"N","")))</f>
        <v/>
      </c>
      <c r="AA42" s="223" t="str">
        <f>IF($A42="","",IF('D - DADOS EQUIPE'!BU44="X","S",IF('D - DADOS EQUIPE'!BU44=0,"N","")))</f>
        <v/>
      </c>
      <c r="AB42" s="223" t="str">
        <f>IF($A42="","",IF('D - DADOS EQUIPE'!BV44="X","S",IF('D - DADOS EQUIPE'!BV44=0,"N","")))</f>
        <v/>
      </c>
      <c r="AC42" s="223" t="str">
        <f>IF($A42="","",IF('D - DADOS EQUIPE'!BW44="X","S",IF('D - DADOS EQUIPE'!BW44=0,"N","")))</f>
        <v/>
      </c>
      <c r="AD42" s="223" t="str">
        <f>IF($A42="","",IF('D - DADOS EQUIPE'!BX44="X","S",IF('D - DADOS EQUIPE'!BX44=0,"N","")))</f>
        <v/>
      </c>
      <c r="AE42" s="223" t="str">
        <f>IF($A42="","",IF('D - DADOS EQUIPE'!BY44="X","S",IF('D - DADOS EQUIPE'!BY44=0,"N","")))</f>
        <v/>
      </c>
      <c r="AF42" s="223" t="str">
        <f>IF($A42="","",IF('D - DADOS EQUIPE'!BZ44="X","S",IF('D - DADOS EQUIPE'!BZ44=0,"N","")))</f>
        <v/>
      </c>
      <c r="AG42" s="223" t="str">
        <f>IF($A42="","",IF('D - DADOS EQUIPE'!CA44="X","S",IF('D - DADOS EQUIPE'!CA44=0,"N","")))</f>
        <v/>
      </c>
      <c r="AH42" s="223" t="str">
        <f>IF($A42="","",IF('D - DADOS EQUIPE'!CB44="X","S",IF('D - DADOS EQUIPE'!CB44=0,"N","")))</f>
        <v/>
      </c>
    </row>
    <row r="43" spans="1:34" x14ac:dyDescent="0.25">
      <c r="A43" s="223" t="str">
        <f>IF('D - DADOS EQUIPE'!A45="","",'D - DADOS EQUIPE'!A45)</f>
        <v/>
      </c>
      <c r="B43" s="223" t="str">
        <f>IF('D - DADOS EQUIPE'!B45="","",'D - DADOS EQUIPE'!B45)</f>
        <v/>
      </c>
      <c r="C43" s="223" t="str">
        <f>IF('D - DADOS EQUIPE'!C45="","",'D - DADOS EQUIPE'!C45)</f>
        <v/>
      </c>
      <c r="D43" s="223" t="str">
        <f>IF('D - DADOS EQUIPE'!D45="","",'D - DADOS EQUIPE'!D45)</f>
        <v/>
      </c>
      <c r="E43" s="223" t="str">
        <f>IF($A43="","",IF('D - DADOS EQUIPE'!AY45="X","S",IF('D - DADOS EQUIPE'!AY45=0,"N","")))</f>
        <v/>
      </c>
      <c r="F43" s="223" t="str">
        <f>IF($A43="","",IF('D - DADOS EQUIPE'!AZ45="X","S",IF('D - DADOS EQUIPE'!AZ45=0,"N","")))</f>
        <v/>
      </c>
      <c r="G43" s="223" t="str">
        <f>IF($A43="","",IF('D - DADOS EQUIPE'!BA45="X","S",IF('D - DADOS EQUIPE'!BA45=0,"N","")))</f>
        <v/>
      </c>
      <c r="H43" s="223" t="str">
        <f>IF($A43="","",IF('D - DADOS EQUIPE'!BB45="X","S",IF('D - DADOS EQUIPE'!BB45=0,"N","")))</f>
        <v/>
      </c>
      <c r="I43" s="223" t="str">
        <f>IF($A43="","",IF('D - DADOS EQUIPE'!BC45="X","S",IF('D - DADOS EQUIPE'!BC45=0,"N","")))</f>
        <v/>
      </c>
      <c r="J43" s="223" t="str">
        <f>IF($A43="","",IF('D - DADOS EQUIPE'!BD45="X","S",IF('D - DADOS EQUIPE'!BD45=0,"N","")))</f>
        <v/>
      </c>
      <c r="K43" s="223" t="str">
        <f>IF($A43="","",IF('D - DADOS EQUIPE'!BE45="X","S",IF('D - DADOS EQUIPE'!BE45=0,"N","")))</f>
        <v/>
      </c>
      <c r="L43" s="223" t="str">
        <f>IF($A43="","",IF('D - DADOS EQUIPE'!BF45="X","S",IF('D - DADOS EQUIPE'!BF45=0,"N","")))</f>
        <v/>
      </c>
      <c r="M43" s="223" t="str">
        <f>IF($A43="","",IF('D - DADOS EQUIPE'!BG45="X","S",IF('D - DADOS EQUIPE'!BG45=0,"N","")))</f>
        <v/>
      </c>
      <c r="N43" s="223" t="str">
        <f>IF($A43="","",IF('D - DADOS EQUIPE'!BH45="X","S",IF('D - DADOS EQUIPE'!BH45=0,"N","")))</f>
        <v/>
      </c>
      <c r="O43" s="223" t="str">
        <f>IF($A43="","",IF('D - DADOS EQUIPE'!BI45="X","S",IF('D - DADOS EQUIPE'!BI45=0,"N","")))</f>
        <v/>
      </c>
      <c r="P43" s="223" t="str">
        <f>IF($A43="","",IF('D - DADOS EQUIPE'!BJ45="X","S",IF('D - DADOS EQUIPE'!BJ45=0,"N","")))</f>
        <v/>
      </c>
      <c r="Q43" s="223" t="str">
        <f>IF($A43="","",IF('D - DADOS EQUIPE'!BK45="X","S",IF('D - DADOS EQUIPE'!BK45=0,"N","")))</f>
        <v/>
      </c>
      <c r="R43" s="223" t="str">
        <f>IF($A43="","",IF('D - DADOS EQUIPE'!BL45="X","S",IF('D - DADOS EQUIPE'!BL45=0,"N","")))</f>
        <v/>
      </c>
      <c r="S43" s="223" t="str">
        <f>IF($A43="","",IF('D - DADOS EQUIPE'!BM45="X","S",IF('D - DADOS EQUIPE'!BM45=0,"N","")))</f>
        <v/>
      </c>
      <c r="T43" s="223" t="str">
        <f>IF($A43="","",IF('D - DADOS EQUIPE'!BN45="X","S",IF('D - DADOS EQUIPE'!BN45=0,"N","")))</f>
        <v/>
      </c>
      <c r="U43" s="223" t="str">
        <f>IF($A43="","",IF('D - DADOS EQUIPE'!BO45="X","S",IF('D - DADOS EQUIPE'!BO45=0,"N","")))</f>
        <v/>
      </c>
      <c r="V43" s="223" t="str">
        <f>IF($A43="","",IF('D - DADOS EQUIPE'!BP45="X","S",IF('D - DADOS EQUIPE'!BP45=0,"N","")))</f>
        <v/>
      </c>
      <c r="W43" s="223" t="str">
        <f>IF($A43="","",IF('D - DADOS EQUIPE'!BQ45="X","S",IF('D - DADOS EQUIPE'!BQ45=0,"N","")))</f>
        <v/>
      </c>
      <c r="X43" s="223" t="str">
        <f>IF($A43="","",IF('D - DADOS EQUIPE'!BR45="X","S",IF('D - DADOS EQUIPE'!BR45=0,"N","")))</f>
        <v/>
      </c>
      <c r="Y43" s="223" t="str">
        <f>IF($A43="","",IF('D - DADOS EQUIPE'!BS45="X","S",IF('D - DADOS EQUIPE'!BS45=0,"N","")))</f>
        <v/>
      </c>
      <c r="Z43" s="223" t="str">
        <f>IF($A43="","",IF('D - DADOS EQUIPE'!BT45="X","S",IF('D - DADOS EQUIPE'!BT45=0,"N","")))</f>
        <v/>
      </c>
      <c r="AA43" s="223" t="str">
        <f>IF($A43="","",IF('D - DADOS EQUIPE'!BU45="X","S",IF('D - DADOS EQUIPE'!BU45=0,"N","")))</f>
        <v/>
      </c>
      <c r="AB43" s="223" t="str">
        <f>IF($A43="","",IF('D - DADOS EQUIPE'!BV45="X","S",IF('D - DADOS EQUIPE'!BV45=0,"N","")))</f>
        <v/>
      </c>
      <c r="AC43" s="223" t="str">
        <f>IF($A43="","",IF('D - DADOS EQUIPE'!BW45="X","S",IF('D - DADOS EQUIPE'!BW45=0,"N","")))</f>
        <v/>
      </c>
      <c r="AD43" s="223" t="str">
        <f>IF($A43="","",IF('D - DADOS EQUIPE'!BX45="X","S",IF('D - DADOS EQUIPE'!BX45=0,"N","")))</f>
        <v/>
      </c>
      <c r="AE43" s="223" t="str">
        <f>IF($A43="","",IF('D - DADOS EQUIPE'!BY45="X","S",IF('D - DADOS EQUIPE'!BY45=0,"N","")))</f>
        <v/>
      </c>
      <c r="AF43" s="223" t="str">
        <f>IF($A43="","",IF('D - DADOS EQUIPE'!BZ45="X","S",IF('D - DADOS EQUIPE'!BZ45=0,"N","")))</f>
        <v/>
      </c>
      <c r="AG43" s="223" t="str">
        <f>IF($A43="","",IF('D - DADOS EQUIPE'!CA45="X","S",IF('D - DADOS EQUIPE'!CA45=0,"N","")))</f>
        <v/>
      </c>
      <c r="AH43" s="223" t="str">
        <f>IF($A43="","",IF('D - DADOS EQUIPE'!CB45="X","S",IF('D - DADOS EQUIPE'!CB45=0,"N","")))</f>
        <v/>
      </c>
    </row>
    <row r="44" spans="1:34" x14ac:dyDescent="0.25">
      <c r="A44" s="223" t="str">
        <f>IF('D - DADOS EQUIPE'!A46="","",'D - DADOS EQUIPE'!A46)</f>
        <v/>
      </c>
      <c r="B44" s="223" t="str">
        <f>IF('D - DADOS EQUIPE'!B46="","",'D - DADOS EQUIPE'!B46)</f>
        <v/>
      </c>
      <c r="C44" s="223" t="str">
        <f>IF('D - DADOS EQUIPE'!C46="","",'D - DADOS EQUIPE'!C46)</f>
        <v/>
      </c>
      <c r="D44" s="223" t="str">
        <f>IF('D - DADOS EQUIPE'!D46="","",'D - DADOS EQUIPE'!D46)</f>
        <v/>
      </c>
      <c r="E44" s="223" t="str">
        <f>IF($A44="","",IF('D - DADOS EQUIPE'!AY46="X","S",IF('D - DADOS EQUIPE'!AY46=0,"N","")))</f>
        <v/>
      </c>
      <c r="F44" s="223" t="str">
        <f>IF($A44="","",IF('D - DADOS EQUIPE'!AZ46="X","S",IF('D - DADOS EQUIPE'!AZ46=0,"N","")))</f>
        <v/>
      </c>
      <c r="G44" s="223" t="str">
        <f>IF($A44="","",IF('D - DADOS EQUIPE'!BA46="X","S",IF('D - DADOS EQUIPE'!BA46=0,"N","")))</f>
        <v/>
      </c>
      <c r="H44" s="223" t="str">
        <f>IF($A44="","",IF('D - DADOS EQUIPE'!BB46="X","S",IF('D - DADOS EQUIPE'!BB46=0,"N","")))</f>
        <v/>
      </c>
      <c r="I44" s="223" t="str">
        <f>IF($A44="","",IF('D - DADOS EQUIPE'!BC46="X","S",IF('D - DADOS EQUIPE'!BC46=0,"N","")))</f>
        <v/>
      </c>
      <c r="J44" s="223" t="str">
        <f>IF($A44="","",IF('D - DADOS EQUIPE'!BD46="X","S",IF('D - DADOS EQUIPE'!BD46=0,"N","")))</f>
        <v/>
      </c>
      <c r="K44" s="223" t="str">
        <f>IF($A44="","",IF('D - DADOS EQUIPE'!BE46="X","S",IF('D - DADOS EQUIPE'!BE46=0,"N","")))</f>
        <v/>
      </c>
      <c r="L44" s="223" t="str">
        <f>IF($A44="","",IF('D - DADOS EQUIPE'!BF46="X","S",IF('D - DADOS EQUIPE'!BF46=0,"N","")))</f>
        <v/>
      </c>
      <c r="M44" s="223" t="str">
        <f>IF($A44="","",IF('D - DADOS EQUIPE'!BG46="X","S",IF('D - DADOS EQUIPE'!BG46=0,"N","")))</f>
        <v/>
      </c>
      <c r="N44" s="223" t="str">
        <f>IF($A44="","",IF('D - DADOS EQUIPE'!BH46="X","S",IF('D - DADOS EQUIPE'!BH46=0,"N","")))</f>
        <v/>
      </c>
      <c r="O44" s="223" t="str">
        <f>IF($A44="","",IF('D - DADOS EQUIPE'!BI46="X","S",IF('D - DADOS EQUIPE'!BI46=0,"N","")))</f>
        <v/>
      </c>
      <c r="P44" s="223" t="str">
        <f>IF($A44="","",IF('D - DADOS EQUIPE'!BJ46="X","S",IF('D - DADOS EQUIPE'!BJ46=0,"N","")))</f>
        <v/>
      </c>
      <c r="Q44" s="223" t="str">
        <f>IF($A44="","",IF('D - DADOS EQUIPE'!BK46="X","S",IF('D - DADOS EQUIPE'!BK46=0,"N","")))</f>
        <v/>
      </c>
      <c r="R44" s="223" t="str">
        <f>IF($A44="","",IF('D - DADOS EQUIPE'!BL46="X","S",IF('D - DADOS EQUIPE'!BL46=0,"N","")))</f>
        <v/>
      </c>
      <c r="S44" s="223" t="str">
        <f>IF($A44="","",IF('D - DADOS EQUIPE'!BM46="X","S",IF('D - DADOS EQUIPE'!BM46=0,"N","")))</f>
        <v/>
      </c>
      <c r="T44" s="223" t="str">
        <f>IF($A44="","",IF('D - DADOS EQUIPE'!BN46="X","S",IF('D - DADOS EQUIPE'!BN46=0,"N","")))</f>
        <v/>
      </c>
      <c r="U44" s="223" t="str">
        <f>IF($A44="","",IF('D - DADOS EQUIPE'!BO46="X","S",IF('D - DADOS EQUIPE'!BO46=0,"N","")))</f>
        <v/>
      </c>
      <c r="V44" s="223" t="str">
        <f>IF($A44="","",IF('D - DADOS EQUIPE'!BP46="X","S",IF('D - DADOS EQUIPE'!BP46=0,"N","")))</f>
        <v/>
      </c>
      <c r="W44" s="223" t="str">
        <f>IF($A44="","",IF('D - DADOS EQUIPE'!BQ46="X","S",IF('D - DADOS EQUIPE'!BQ46=0,"N","")))</f>
        <v/>
      </c>
      <c r="X44" s="223" t="str">
        <f>IF($A44="","",IF('D - DADOS EQUIPE'!BR46="X","S",IF('D - DADOS EQUIPE'!BR46=0,"N","")))</f>
        <v/>
      </c>
      <c r="Y44" s="223" t="str">
        <f>IF($A44="","",IF('D - DADOS EQUIPE'!BS46="X","S",IF('D - DADOS EQUIPE'!BS46=0,"N","")))</f>
        <v/>
      </c>
      <c r="Z44" s="223" t="str">
        <f>IF($A44="","",IF('D - DADOS EQUIPE'!BT46="X","S",IF('D - DADOS EQUIPE'!BT46=0,"N","")))</f>
        <v/>
      </c>
      <c r="AA44" s="223" t="str">
        <f>IF($A44="","",IF('D - DADOS EQUIPE'!BU46="X","S",IF('D - DADOS EQUIPE'!BU46=0,"N","")))</f>
        <v/>
      </c>
      <c r="AB44" s="223" t="str">
        <f>IF($A44="","",IF('D - DADOS EQUIPE'!BV46="X","S",IF('D - DADOS EQUIPE'!BV46=0,"N","")))</f>
        <v/>
      </c>
      <c r="AC44" s="223" t="str">
        <f>IF($A44="","",IF('D - DADOS EQUIPE'!BW46="X","S",IF('D - DADOS EQUIPE'!BW46=0,"N","")))</f>
        <v/>
      </c>
      <c r="AD44" s="223" t="str">
        <f>IF($A44="","",IF('D - DADOS EQUIPE'!BX46="X","S",IF('D - DADOS EQUIPE'!BX46=0,"N","")))</f>
        <v/>
      </c>
      <c r="AE44" s="223" t="str">
        <f>IF($A44="","",IF('D - DADOS EQUIPE'!BY46="X","S",IF('D - DADOS EQUIPE'!BY46=0,"N","")))</f>
        <v/>
      </c>
      <c r="AF44" s="223" t="str">
        <f>IF($A44="","",IF('D - DADOS EQUIPE'!BZ46="X","S",IF('D - DADOS EQUIPE'!BZ46=0,"N","")))</f>
        <v/>
      </c>
      <c r="AG44" s="223" t="str">
        <f>IF($A44="","",IF('D - DADOS EQUIPE'!CA46="X","S",IF('D - DADOS EQUIPE'!CA46=0,"N","")))</f>
        <v/>
      </c>
      <c r="AH44" s="223" t="str">
        <f>IF($A44="","",IF('D - DADOS EQUIPE'!CB46="X","S",IF('D - DADOS EQUIPE'!CB46=0,"N","")))</f>
        <v/>
      </c>
    </row>
    <row r="45" spans="1:34" x14ac:dyDescent="0.25">
      <c r="A45" s="223" t="str">
        <f>IF('D - DADOS EQUIPE'!A47="","",'D - DADOS EQUIPE'!A47)</f>
        <v/>
      </c>
      <c r="B45" s="223" t="str">
        <f>IF('D - DADOS EQUIPE'!B47="","",'D - DADOS EQUIPE'!B47)</f>
        <v/>
      </c>
      <c r="C45" s="223" t="str">
        <f>IF('D - DADOS EQUIPE'!C47="","",'D - DADOS EQUIPE'!C47)</f>
        <v/>
      </c>
      <c r="D45" s="223" t="str">
        <f>IF('D - DADOS EQUIPE'!D47="","",'D - DADOS EQUIPE'!D47)</f>
        <v/>
      </c>
      <c r="E45" s="223" t="str">
        <f>IF($A45="","",IF('D - DADOS EQUIPE'!AY47="X","S",IF('D - DADOS EQUIPE'!AY47=0,"N","")))</f>
        <v/>
      </c>
      <c r="F45" s="223" t="str">
        <f>IF($A45="","",IF('D - DADOS EQUIPE'!AZ47="X","S",IF('D - DADOS EQUIPE'!AZ47=0,"N","")))</f>
        <v/>
      </c>
      <c r="G45" s="223" t="str">
        <f>IF($A45="","",IF('D - DADOS EQUIPE'!BA47="X","S",IF('D - DADOS EQUIPE'!BA47=0,"N","")))</f>
        <v/>
      </c>
      <c r="H45" s="223" t="str">
        <f>IF($A45="","",IF('D - DADOS EQUIPE'!BB47="X","S",IF('D - DADOS EQUIPE'!BB47=0,"N","")))</f>
        <v/>
      </c>
      <c r="I45" s="223" t="str">
        <f>IF($A45="","",IF('D - DADOS EQUIPE'!BC47="X","S",IF('D - DADOS EQUIPE'!BC47=0,"N","")))</f>
        <v/>
      </c>
      <c r="J45" s="223" t="str">
        <f>IF($A45="","",IF('D - DADOS EQUIPE'!BD47="X","S",IF('D - DADOS EQUIPE'!BD47=0,"N","")))</f>
        <v/>
      </c>
      <c r="K45" s="223" t="str">
        <f>IF($A45="","",IF('D - DADOS EQUIPE'!BE47="X","S",IF('D - DADOS EQUIPE'!BE47=0,"N","")))</f>
        <v/>
      </c>
      <c r="L45" s="223" t="str">
        <f>IF($A45="","",IF('D - DADOS EQUIPE'!BF47="X","S",IF('D - DADOS EQUIPE'!BF47=0,"N","")))</f>
        <v/>
      </c>
      <c r="M45" s="223" t="str">
        <f>IF($A45="","",IF('D - DADOS EQUIPE'!BG47="X","S",IF('D - DADOS EQUIPE'!BG47=0,"N","")))</f>
        <v/>
      </c>
      <c r="N45" s="223" t="str">
        <f>IF($A45="","",IF('D - DADOS EQUIPE'!BH47="X","S",IF('D - DADOS EQUIPE'!BH47=0,"N","")))</f>
        <v/>
      </c>
      <c r="O45" s="223" t="str">
        <f>IF($A45="","",IF('D - DADOS EQUIPE'!BI47="X","S",IF('D - DADOS EQUIPE'!BI47=0,"N","")))</f>
        <v/>
      </c>
      <c r="P45" s="223" t="str">
        <f>IF($A45="","",IF('D - DADOS EQUIPE'!BJ47="X","S",IF('D - DADOS EQUIPE'!BJ47=0,"N","")))</f>
        <v/>
      </c>
      <c r="Q45" s="223" t="str">
        <f>IF($A45="","",IF('D - DADOS EQUIPE'!BK47="X","S",IF('D - DADOS EQUIPE'!BK47=0,"N","")))</f>
        <v/>
      </c>
      <c r="R45" s="223" t="str">
        <f>IF($A45="","",IF('D - DADOS EQUIPE'!BL47="X","S",IF('D - DADOS EQUIPE'!BL47=0,"N","")))</f>
        <v/>
      </c>
      <c r="S45" s="223" t="str">
        <f>IF($A45="","",IF('D - DADOS EQUIPE'!BM47="X","S",IF('D - DADOS EQUIPE'!BM47=0,"N","")))</f>
        <v/>
      </c>
      <c r="T45" s="223" t="str">
        <f>IF($A45="","",IF('D - DADOS EQUIPE'!BN47="X","S",IF('D - DADOS EQUIPE'!BN47=0,"N","")))</f>
        <v/>
      </c>
      <c r="U45" s="223" t="str">
        <f>IF($A45="","",IF('D - DADOS EQUIPE'!BO47="X","S",IF('D - DADOS EQUIPE'!BO47=0,"N","")))</f>
        <v/>
      </c>
      <c r="V45" s="223" t="str">
        <f>IF($A45="","",IF('D - DADOS EQUIPE'!BP47="X","S",IF('D - DADOS EQUIPE'!BP47=0,"N","")))</f>
        <v/>
      </c>
      <c r="W45" s="223" t="str">
        <f>IF($A45="","",IF('D - DADOS EQUIPE'!BQ47="X","S",IF('D - DADOS EQUIPE'!BQ47=0,"N","")))</f>
        <v/>
      </c>
      <c r="X45" s="223" t="str">
        <f>IF($A45="","",IF('D - DADOS EQUIPE'!BR47="X","S",IF('D - DADOS EQUIPE'!BR47=0,"N","")))</f>
        <v/>
      </c>
      <c r="Y45" s="223" t="str">
        <f>IF($A45="","",IF('D - DADOS EQUIPE'!BS47="X","S",IF('D - DADOS EQUIPE'!BS47=0,"N","")))</f>
        <v/>
      </c>
      <c r="Z45" s="223" t="str">
        <f>IF($A45="","",IF('D - DADOS EQUIPE'!BT47="X","S",IF('D - DADOS EQUIPE'!BT47=0,"N","")))</f>
        <v/>
      </c>
      <c r="AA45" s="223" t="str">
        <f>IF($A45="","",IF('D - DADOS EQUIPE'!BU47="X","S",IF('D - DADOS EQUIPE'!BU47=0,"N","")))</f>
        <v/>
      </c>
      <c r="AB45" s="223" t="str">
        <f>IF($A45="","",IF('D - DADOS EQUIPE'!BV47="X","S",IF('D - DADOS EQUIPE'!BV47=0,"N","")))</f>
        <v/>
      </c>
      <c r="AC45" s="223" t="str">
        <f>IF($A45="","",IF('D - DADOS EQUIPE'!BW47="X","S",IF('D - DADOS EQUIPE'!BW47=0,"N","")))</f>
        <v/>
      </c>
      <c r="AD45" s="223" t="str">
        <f>IF($A45="","",IF('D - DADOS EQUIPE'!BX47="X","S",IF('D - DADOS EQUIPE'!BX47=0,"N","")))</f>
        <v/>
      </c>
      <c r="AE45" s="223" t="str">
        <f>IF($A45="","",IF('D - DADOS EQUIPE'!BY47="X","S",IF('D - DADOS EQUIPE'!BY47=0,"N","")))</f>
        <v/>
      </c>
      <c r="AF45" s="223" t="str">
        <f>IF($A45="","",IF('D - DADOS EQUIPE'!BZ47="X","S",IF('D - DADOS EQUIPE'!BZ47=0,"N","")))</f>
        <v/>
      </c>
      <c r="AG45" s="223" t="str">
        <f>IF($A45="","",IF('D - DADOS EQUIPE'!CA47="X","S",IF('D - DADOS EQUIPE'!CA47=0,"N","")))</f>
        <v/>
      </c>
      <c r="AH45" s="223" t="str">
        <f>IF($A45="","",IF('D - DADOS EQUIPE'!CB47="X","S",IF('D - DADOS EQUIPE'!CB47=0,"N","")))</f>
        <v/>
      </c>
    </row>
    <row r="46" spans="1:34" x14ac:dyDescent="0.25">
      <c r="A46" s="223" t="str">
        <f>IF('D - DADOS EQUIPE'!A48="","",'D - DADOS EQUIPE'!A48)</f>
        <v/>
      </c>
      <c r="B46" s="223" t="str">
        <f>IF('D - DADOS EQUIPE'!B48="","",'D - DADOS EQUIPE'!B48)</f>
        <v/>
      </c>
      <c r="C46" s="223" t="str">
        <f>IF('D - DADOS EQUIPE'!C48="","",'D - DADOS EQUIPE'!C48)</f>
        <v/>
      </c>
      <c r="D46" s="223" t="str">
        <f>IF('D - DADOS EQUIPE'!D48="","",'D - DADOS EQUIPE'!D48)</f>
        <v/>
      </c>
      <c r="E46" s="223" t="str">
        <f>IF($A46="","",IF('D - DADOS EQUIPE'!AY48="X","S",IF('D - DADOS EQUIPE'!AY48=0,"N","")))</f>
        <v/>
      </c>
      <c r="F46" s="223" t="str">
        <f>IF($A46="","",IF('D - DADOS EQUIPE'!AZ48="X","S",IF('D - DADOS EQUIPE'!AZ48=0,"N","")))</f>
        <v/>
      </c>
      <c r="G46" s="223" t="str">
        <f>IF($A46="","",IF('D - DADOS EQUIPE'!BA48="X","S",IF('D - DADOS EQUIPE'!BA48=0,"N","")))</f>
        <v/>
      </c>
      <c r="H46" s="223" t="str">
        <f>IF($A46="","",IF('D - DADOS EQUIPE'!BB48="X","S",IF('D - DADOS EQUIPE'!BB48=0,"N","")))</f>
        <v/>
      </c>
      <c r="I46" s="223" t="str">
        <f>IF($A46="","",IF('D - DADOS EQUIPE'!BC48="X","S",IF('D - DADOS EQUIPE'!BC48=0,"N","")))</f>
        <v/>
      </c>
      <c r="J46" s="223" t="str">
        <f>IF($A46="","",IF('D - DADOS EQUIPE'!BD48="X","S",IF('D - DADOS EQUIPE'!BD48=0,"N","")))</f>
        <v/>
      </c>
      <c r="K46" s="223" t="str">
        <f>IF($A46="","",IF('D - DADOS EQUIPE'!BE48="X","S",IF('D - DADOS EQUIPE'!BE48=0,"N","")))</f>
        <v/>
      </c>
      <c r="L46" s="223" t="str">
        <f>IF($A46="","",IF('D - DADOS EQUIPE'!BF48="X","S",IF('D - DADOS EQUIPE'!BF48=0,"N","")))</f>
        <v/>
      </c>
      <c r="M46" s="223" t="str">
        <f>IF($A46="","",IF('D - DADOS EQUIPE'!BG48="X","S",IF('D - DADOS EQUIPE'!BG48=0,"N","")))</f>
        <v/>
      </c>
      <c r="N46" s="223" t="str">
        <f>IF($A46="","",IF('D - DADOS EQUIPE'!BH48="X","S",IF('D - DADOS EQUIPE'!BH48=0,"N","")))</f>
        <v/>
      </c>
      <c r="O46" s="223" t="str">
        <f>IF($A46="","",IF('D - DADOS EQUIPE'!BI48="X","S",IF('D - DADOS EQUIPE'!BI48=0,"N","")))</f>
        <v/>
      </c>
      <c r="P46" s="223" t="str">
        <f>IF($A46="","",IF('D - DADOS EQUIPE'!BJ48="X","S",IF('D - DADOS EQUIPE'!BJ48=0,"N","")))</f>
        <v/>
      </c>
      <c r="Q46" s="223" t="str">
        <f>IF($A46="","",IF('D - DADOS EQUIPE'!BK48="X","S",IF('D - DADOS EQUIPE'!BK48=0,"N","")))</f>
        <v/>
      </c>
      <c r="R46" s="223" t="str">
        <f>IF($A46="","",IF('D - DADOS EQUIPE'!BL48="X","S",IF('D - DADOS EQUIPE'!BL48=0,"N","")))</f>
        <v/>
      </c>
      <c r="S46" s="223" t="str">
        <f>IF($A46="","",IF('D - DADOS EQUIPE'!BM48="X","S",IF('D - DADOS EQUIPE'!BM48=0,"N","")))</f>
        <v/>
      </c>
      <c r="T46" s="223" t="str">
        <f>IF($A46="","",IF('D - DADOS EQUIPE'!BN48="X","S",IF('D - DADOS EQUIPE'!BN48=0,"N","")))</f>
        <v/>
      </c>
      <c r="U46" s="223" t="str">
        <f>IF($A46="","",IF('D - DADOS EQUIPE'!BO48="X","S",IF('D - DADOS EQUIPE'!BO48=0,"N","")))</f>
        <v/>
      </c>
      <c r="V46" s="223" t="str">
        <f>IF($A46="","",IF('D - DADOS EQUIPE'!BP48="X","S",IF('D - DADOS EQUIPE'!BP48=0,"N","")))</f>
        <v/>
      </c>
      <c r="W46" s="223" t="str">
        <f>IF($A46="","",IF('D - DADOS EQUIPE'!BQ48="X","S",IF('D - DADOS EQUIPE'!BQ48=0,"N","")))</f>
        <v/>
      </c>
      <c r="X46" s="223" t="str">
        <f>IF($A46="","",IF('D - DADOS EQUIPE'!BR48="X","S",IF('D - DADOS EQUIPE'!BR48=0,"N","")))</f>
        <v/>
      </c>
      <c r="Y46" s="223" t="str">
        <f>IF($A46="","",IF('D - DADOS EQUIPE'!BS48="X","S",IF('D - DADOS EQUIPE'!BS48=0,"N","")))</f>
        <v/>
      </c>
      <c r="Z46" s="223" t="str">
        <f>IF($A46="","",IF('D - DADOS EQUIPE'!BT48="X","S",IF('D - DADOS EQUIPE'!BT48=0,"N","")))</f>
        <v/>
      </c>
      <c r="AA46" s="223" t="str">
        <f>IF($A46="","",IF('D - DADOS EQUIPE'!BU48="X","S",IF('D - DADOS EQUIPE'!BU48=0,"N","")))</f>
        <v/>
      </c>
      <c r="AB46" s="223" t="str">
        <f>IF($A46="","",IF('D - DADOS EQUIPE'!BV48="X","S",IF('D - DADOS EQUIPE'!BV48=0,"N","")))</f>
        <v/>
      </c>
      <c r="AC46" s="223" t="str">
        <f>IF($A46="","",IF('D - DADOS EQUIPE'!BW48="X","S",IF('D - DADOS EQUIPE'!BW48=0,"N","")))</f>
        <v/>
      </c>
      <c r="AD46" s="223" t="str">
        <f>IF($A46="","",IF('D - DADOS EQUIPE'!BX48="X","S",IF('D - DADOS EQUIPE'!BX48=0,"N","")))</f>
        <v/>
      </c>
      <c r="AE46" s="223" t="str">
        <f>IF($A46="","",IF('D - DADOS EQUIPE'!BY48="X","S",IF('D - DADOS EQUIPE'!BY48=0,"N","")))</f>
        <v/>
      </c>
      <c r="AF46" s="223" t="str">
        <f>IF($A46="","",IF('D - DADOS EQUIPE'!BZ48="X","S",IF('D - DADOS EQUIPE'!BZ48=0,"N","")))</f>
        <v/>
      </c>
      <c r="AG46" s="223" t="str">
        <f>IF($A46="","",IF('D - DADOS EQUIPE'!CA48="X","S",IF('D - DADOS EQUIPE'!CA48=0,"N","")))</f>
        <v/>
      </c>
      <c r="AH46" s="223" t="str">
        <f>IF($A46="","",IF('D - DADOS EQUIPE'!CB48="X","S",IF('D - DADOS EQUIPE'!CB48=0,"N","")))</f>
        <v/>
      </c>
    </row>
    <row r="47" spans="1:34" x14ac:dyDescent="0.25">
      <c r="A47" s="223" t="str">
        <f>IF('D - DADOS EQUIPE'!A49="","",'D - DADOS EQUIPE'!A49)</f>
        <v/>
      </c>
      <c r="B47" s="223" t="str">
        <f>IF('D - DADOS EQUIPE'!B49="","",'D - DADOS EQUIPE'!B49)</f>
        <v/>
      </c>
      <c r="C47" s="223" t="str">
        <f>IF('D - DADOS EQUIPE'!C49="","",'D - DADOS EQUIPE'!C49)</f>
        <v/>
      </c>
      <c r="D47" s="223" t="str">
        <f>IF('D - DADOS EQUIPE'!D49="","",'D - DADOS EQUIPE'!D49)</f>
        <v/>
      </c>
      <c r="E47" s="223" t="str">
        <f>IF($A47="","",IF('D - DADOS EQUIPE'!AY49="X","S",IF('D - DADOS EQUIPE'!AY49=0,"N","")))</f>
        <v/>
      </c>
      <c r="F47" s="223" t="str">
        <f>IF($A47="","",IF('D - DADOS EQUIPE'!AZ49="X","S",IF('D - DADOS EQUIPE'!AZ49=0,"N","")))</f>
        <v/>
      </c>
      <c r="G47" s="223" t="str">
        <f>IF($A47="","",IF('D - DADOS EQUIPE'!BA49="X","S",IF('D - DADOS EQUIPE'!BA49=0,"N","")))</f>
        <v/>
      </c>
      <c r="H47" s="223" t="str">
        <f>IF($A47="","",IF('D - DADOS EQUIPE'!BB49="X","S",IF('D - DADOS EQUIPE'!BB49=0,"N","")))</f>
        <v/>
      </c>
      <c r="I47" s="223" t="str">
        <f>IF($A47="","",IF('D - DADOS EQUIPE'!BC49="X","S",IF('D - DADOS EQUIPE'!BC49=0,"N","")))</f>
        <v/>
      </c>
      <c r="J47" s="223" t="str">
        <f>IF($A47="","",IF('D - DADOS EQUIPE'!BD49="X","S",IF('D - DADOS EQUIPE'!BD49=0,"N","")))</f>
        <v/>
      </c>
      <c r="K47" s="223" t="str">
        <f>IF($A47="","",IF('D - DADOS EQUIPE'!BE49="X","S",IF('D - DADOS EQUIPE'!BE49=0,"N","")))</f>
        <v/>
      </c>
      <c r="L47" s="223" t="str">
        <f>IF($A47="","",IF('D - DADOS EQUIPE'!BF49="X","S",IF('D - DADOS EQUIPE'!BF49=0,"N","")))</f>
        <v/>
      </c>
      <c r="M47" s="223" t="str">
        <f>IF($A47="","",IF('D - DADOS EQUIPE'!BG49="X","S",IF('D - DADOS EQUIPE'!BG49=0,"N","")))</f>
        <v/>
      </c>
      <c r="N47" s="223" t="str">
        <f>IF($A47="","",IF('D - DADOS EQUIPE'!BH49="X","S",IF('D - DADOS EQUIPE'!BH49=0,"N","")))</f>
        <v/>
      </c>
      <c r="O47" s="223" t="str">
        <f>IF($A47="","",IF('D - DADOS EQUIPE'!BI49="X","S",IF('D - DADOS EQUIPE'!BI49=0,"N","")))</f>
        <v/>
      </c>
      <c r="P47" s="223" t="str">
        <f>IF($A47="","",IF('D - DADOS EQUIPE'!BJ49="X","S",IF('D - DADOS EQUIPE'!BJ49=0,"N","")))</f>
        <v/>
      </c>
      <c r="Q47" s="223" t="str">
        <f>IF($A47="","",IF('D - DADOS EQUIPE'!BK49="X","S",IF('D - DADOS EQUIPE'!BK49=0,"N","")))</f>
        <v/>
      </c>
      <c r="R47" s="223" t="str">
        <f>IF($A47="","",IF('D - DADOS EQUIPE'!BL49="X","S",IF('D - DADOS EQUIPE'!BL49=0,"N","")))</f>
        <v/>
      </c>
      <c r="S47" s="223" t="str">
        <f>IF($A47="","",IF('D - DADOS EQUIPE'!BM49="X","S",IF('D - DADOS EQUIPE'!BM49=0,"N","")))</f>
        <v/>
      </c>
      <c r="T47" s="223" t="str">
        <f>IF($A47="","",IF('D - DADOS EQUIPE'!BN49="X","S",IF('D - DADOS EQUIPE'!BN49=0,"N","")))</f>
        <v/>
      </c>
      <c r="U47" s="223" t="str">
        <f>IF($A47="","",IF('D - DADOS EQUIPE'!BO49="X","S",IF('D - DADOS EQUIPE'!BO49=0,"N","")))</f>
        <v/>
      </c>
      <c r="V47" s="223" t="str">
        <f>IF($A47="","",IF('D - DADOS EQUIPE'!BP49="X","S",IF('D - DADOS EQUIPE'!BP49=0,"N","")))</f>
        <v/>
      </c>
      <c r="W47" s="223" t="str">
        <f>IF($A47="","",IF('D - DADOS EQUIPE'!BQ49="X","S",IF('D - DADOS EQUIPE'!BQ49=0,"N","")))</f>
        <v/>
      </c>
      <c r="X47" s="223" t="str">
        <f>IF($A47="","",IF('D - DADOS EQUIPE'!BR49="X","S",IF('D - DADOS EQUIPE'!BR49=0,"N","")))</f>
        <v/>
      </c>
      <c r="Y47" s="223" t="str">
        <f>IF($A47="","",IF('D - DADOS EQUIPE'!BS49="X","S",IF('D - DADOS EQUIPE'!BS49=0,"N","")))</f>
        <v/>
      </c>
      <c r="Z47" s="223" t="str">
        <f>IF($A47="","",IF('D - DADOS EQUIPE'!BT49="X","S",IF('D - DADOS EQUIPE'!BT49=0,"N","")))</f>
        <v/>
      </c>
      <c r="AA47" s="223" t="str">
        <f>IF($A47="","",IF('D - DADOS EQUIPE'!BU49="X","S",IF('D - DADOS EQUIPE'!BU49=0,"N","")))</f>
        <v/>
      </c>
      <c r="AB47" s="223" t="str">
        <f>IF($A47="","",IF('D - DADOS EQUIPE'!BV49="X","S",IF('D - DADOS EQUIPE'!BV49=0,"N","")))</f>
        <v/>
      </c>
      <c r="AC47" s="223" t="str">
        <f>IF($A47="","",IF('D - DADOS EQUIPE'!BW49="X","S",IF('D - DADOS EQUIPE'!BW49=0,"N","")))</f>
        <v/>
      </c>
      <c r="AD47" s="223" t="str">
        <f>IF($A47="","",IF('D - DADOS EQUIPE'!BX49="X","S",IF('D - DADOS EQUIPE'!BX49=0,"N","")))</f>
        <v/>
      </c>
      <c r="AE47" s="223" t="str">
        <f>IF($A47="","",IF('D - DADOS EQUIPE'!BY49="X","S",IF('D - DADOS EQUIPE'!BY49=0,"N","")))</f>
        <v/>
      </c>
      <c r="AF47" s="223" t="str">
        <f>IF($A47="","",IF('D - DADOS EQUIPE'!BZ49="X","S",IF('D - DADOS EQUIPE'!BZ49=0,"N","")))</f>
        <v/>
      </c>
      <c r="AG47" s="223" t="str">
        <f>IF($A47="","",IF('D - DADOS EQUIPE'!CA49="X","S",IF('D - DADOS EQUIPE'!CA49=0,"N","")))</f>
        <v/>
      </c>
      <c r="AH47" s="223" t="str">
        <f>IF($A47="","",IF('D - DADOS EQUIPE'!CB49="X","S",IF('D - DADOS EQUIPE'!CB49=0,"N","")))</f>
        <v/>
      </c>
    </row>
    <row r="48" spans="1:34" x14ac:dyDescent="0.25">
      <c r="A48" s="223" t="str">
        <f>IF('D - DADOS EQUIPE'!A50="","",'D - DADOS EQUIPE'!A50)</f>
        <v/>
      </c>
      <c r="B48" s="223" t="str">
        <f>IF('D - DADOS EQUIPE'!B50="","",'D - DADOS EQUIPE'!B50)</f>
        <v/>
      </c>
      <c r="C48" s="223" t="str">
        <f>IF('D - DADOS EQUIPE'!C50="","",'D - DADOS EQUIPE'!C50)</f>
        <v/>
      </c>
      <c r="D48" s="223" t="str">
        <f>IF('D - DADOS EQUIPE'!D50="","",'D - DADOS EQUIPE'!D50)</f>
        <v/>
      </c>
      <c r="E48" s="223" t="str">
        <f>IF($A48="","",IF('D - DADOS EQUIPE'!AY50="X","S",IF('D - DADOS EQUIPE'!AY50=0,"N","")))</f>
        <v/>
      </c>
      <c r="F48" s="223" t="str">
        <f>IF($A48="","",IF('D - DADOS EQUIPE'!AZ50="X","S",IF('D - DADOS EQUIPE'!AZ50=0,"N","")))</f>
        <v/>
      </c>
      <c r="G48" s="223" t="str">
        <f>IF($A48="","",IF('D - DADOS EQUIPE'!BA50="X","S",IF('D - DADOS EQUIPE'!BA50=0,"N","")))</f>
        <v/>
      </c>
      <c r="H48" s="223" t="str">
        <f>IF($A48="","",IF('D - DADOS EQUIPE'!BB50="X","S",IF('D - DADOS EQUIPE'!BB50=0,"N","")))</f>
        <v/>
      </c>
      <c r="I48" s="223" t="str">
        <f>IF($A48="","",IF('D - DADOS EQUIPE'!BC50="X","S",IF('D - DADOS EQUIPE'!BC50=0,"N","")))</f>
        <v/>
      </c>
      <c r="J48" s="223" t="str">
        <f>IF($A48="","",IF('D - DADOS EQUIPE'!BD50="X","S",IF('D - DADOS EQUIPE'!BD50=0,"N","")))</f>
        <v/>
      </c>
      <c r="K48" s="223" t="str">
        <f>IF($A48="","",IF('D - DADOS EQUIPE'!BE50="X","S",IF('D - DADOS EQUIPE'!BE50=0,"N","")))</f>
        <v/>
      </c>
      <c r="L48" s="223" t="str">
        <f>IF($A48="","",IF('D - DADOS EQUIPE'!BF50="X","S",IF('D - DADOS EQUIPE'!BF50=0,"N","")))</f>
        <v/>
      </c>
      <c r="M48" s="223" t="str">
        <f>IF($A48="","",IF('D - DADOS EQUIPE'!BG50="X","S",IF('D - DADOS EQUIPE'!BG50=0,"N","")))</f>
        <v/>
      </c>
      <c r="N48" s="223" t="str">
        <f>IF($A48="","",IF('D - DADOS EQUIPE'!BH50="X","S",IF('D - DADOS EQUIPE'!BH50=0,"N","")))</f>
        <v/>
      </c>
      <c r="O48" s="223" t="str">
        <f>IF($A48="","",IF('D - DADOS EQUIPE'!BI50="X","S",IF('D - DADOS EQUIPE'!BI50=0,"N","")))</f>
        <v/>
      </c>
      <c r="P48" s="223" t="str">
        <f>IF($A48="","",IF('D - DADOS EQUIPE'!BJ50="X","S",IF('D - DADOS EQUIPE'!BJ50=0,"N","")))</f>
        <v/>
      </c>
      <c r="Q48" s="223" t="str">
        <f>IF($A48="","",IF('D - DADOS EQUIPE'!BK50="X","S",IF('D - DADOS EQUIPE'!BK50=0,"N","")))</f>
        <v/>
      </c>
      <c r="R48" s="223" t="str">
        <f>IF($A48="","",IF('D - DADOS EQUIPE'!BL50="X","S",IF('D - DADOS EQUIPE'!BL50=0,"N","")))</f>
        <v/>
      </c>
      <c r="S48" s="223" t="str">
        <f>IF($A48="","",IF('D - DADOS EQUIPE'!BM50="X","S",IF('D - DADOS EQUIPE'!BM50=0,"N","")))</f>
        <v/>
      </c>
      <c r="T48" s="223" t="str">
        <f>IF($A48="","",IF('D - DADOS EQUIPE'!BN50="X","S",IF('D - DADOS EQUIPE'!BN50=0,"N","")))</f>
        <v/>
      </c>
      <c r="U48" s="223" t="str">
        <f>IF($A48="","",IF('D - DADOS EQUIPE'!BO50="X","S",IF('D - DADOS EQUIPE'!BO50=0,"N","")))</f>
        <v/>
      </c>
      <c r="V48" s="223" t="str">
        <f>IF($A48="","",IF('D - DADOS EQUIPE'!BP50="X","S",IF('D - DADOS EQUIPE'!BP50=0,"N","")))</f>
        <v/>
      </c>
      <c r="W48" s="223" t="str">
        <f>IF($A48="","",IF('D - DADOS EQUIPE'!BQ50="X","S",IF('D - DADOS EQUIPE'!BQ50=0,"N","")))</f>
        <v/>
      </c>
      <c r="X48" s="223" t="str">
        <f>IF($A48="","",IF('D - DADOS EQUIPE'!BR50="X","S",IF('D - DADOS EQUIPE'!BR50=0,"N","")))</f>
        <v/>
      </c>
      <c r="Y48" s="223" t="str">
        <f>IF($A48="","",IF('D - DADOS EQUIPE'!BS50="X","S",IF('D - DADOS EQUIPE'!BS50=0,"N","")))</f>
        <v/>
      </c>
      <c r="Z48" s="223" t="str">
        <f>IF($A48="","",IF('D - DADOS EQUIPE'!BT50="X","S",IF('D - DADOS EQUIPE'!BT50=0,"N","")))</f>
        <v/>
      </c>
      <c r="AA48" s="223" t="str">
        <f>IF($A48="","",IF('D - DADOS EQUIPE'!BU50="X","S",IF('D - DADOS EQUIPE'!BU50=0,"N","")))</f>
        <v/>
      </c>
      <c r="AB48" s="223" t="str">
        <f>IF($A48="","",IF('D - DADOS EQUIPE'!BV50="X","S",IF('D - DADOS EQUIPE'!BV50=0,"N","")))</f>
        <v/>
      </c>
      <c r="AC48" s="223" t="str">
        <f>IF($A48="","",IF('D - DADOS EQUIPE'!BW50="X","S",IF('D - DADOS EQUIPE'!BW50=0,"N","")))</f>
        <v/>
      </c>
      <c r="AD48" s="223" t="str">
        <f>IF($A48="","",IF('D - DADOS EQUIPE'!BX50="X","S",IF('D - DADOS EQUIPE'!BX50=0,"N","")))</f>
        <v/>
      </c>
      <c r="AE48" s="223" t="str">
        <f>IF($A48="","",IF('D - DADOS EQUIPE'!BY50="X","S",IF('D - DADOS EQUIPE'!BY50=0,"N","")))</f>
        <v/>
      </c>
      <c r="AF48" s="223" t="str">
        <f>IF($A48="","",IF('D - DADOS EQUIPE'!BZ50="X","S",IF('D - DADOS EQUIPE'!BZ50=0,"N","")))</f>
        <v/>
      </c>
      <c r="AG48" s="223" t="str">
        <f>IF($A48="","",IF('D - DADOS EQUIPE'!CA50="X","S",IF('D - DADOS EQUIPE'!CA50=0,"N","")))</f>
        <v/>
      </c>
      <c r="AH48" s="223" t="str">
        <f>IF($A48="","",IF('D - DADOS EQUIPE'!CB50="X","S",IF('D - DADOS EQUIPE'!CB50=0,"N","")))</f>
        <v/>
      </c>
    </row>
    <row r="49" spans="1:34" x14ac:dyDescent="0.25">
      <c r="A49" s="223" t="str">
        <f>IF('D - DADOS EQUIPE'!A51="","",'D - DADOS EQUIPE'!A51)</f>
        <v/>
      </c>
      <c r="B49" s="223" t="str">
        <f>IF('D - DADOS EQUIPE'!B51="","",'D - DADOS EQUIPE'!B51)</f>
        <v/>
      </c>
      <c r="C49" s="223" t="str">
        <f>IF('D - DADOS EQUIPE'!C51="","",'D - DADOS EQUIPE'!C51)</f>
        <v/>
      </c>
      <c r="D49" s="223" t="str">
        <f>IF('D - DADOS EQUIPE'!D51="","",'D - DADOS EQUIPE'!D51)</f>
        <v/>
      </c>
      <c r="E49" s="223" t="str">
        <f>IF($A49="","",IF('D - DADOS EQUIPE'!AY51="X","S",IF('D - DADOS EQUIPE'!AY51=0,"N","")))</f>
        <v/>
      </c>
      <c r="F49" s="223" t="str">
        <f>IF($A49="","",IF('D - DADOS EQUIPE'!AZ51="X","S",IF('D - DADOS EQUIPE'!AZ51=0,"N","")))</f>
        <v/>
      </c>
      <c r="G49" s="223" t="str">
        <f>IF($A49="","",IF('D - DADOS EQUIPE'!BA51="X","S",IF('D - DADOS EQUIPE'!BA51=0,"N","")))</f>
        <v/>
      </c>
      <c r="H49" s="223" t="str">
        <f>IF($A49="","",IF('D - DADOS EQUIPE'!BB51="X","S",IF('D - DADOS EQUIPE'!BB51=0,"N","")))</f>
        <v/>
      </c>
      <c r="I49" s="223" t="str">
        <f>IF($A49="","",IF('D - DADOS EQUIPE'!BC51="X","S",IF('D - DADOS EQUIPE'!BC51=0,"N","")))</f>
        <v/>
      </c>
      <c r="J49" s="223" t="str">
        <f>IF($A49="","",IF('D - DADOS EQUIPE'!BD51="X","S",IF('D - DADOS EQUIPE'!BD51=0,"N","")))</f>
        <v/>
      </c>
      <c r="K49" s="223" t="str">
        <f>IF($A49="","",IF('D - DADOS EQUIPE'!BE51="X","S",IF('D - DADOS EQUIPE'!BE51=0,"N","")))</f>
        <v/>
      </c>
      <c r="L49" s="223" t="str">
        <f>IF($A49="","",IF('D - DADOS EQUIPE'!BF51="X","S",IF('D - DADOS EQUIPE'!BF51=0,"N","")))</f>
        <v/>
      </c>
      <c r="M49" s="223" t="str">
        <f>IF($A49="","",IF('D - DADOS EQUIPE'!BG51="X","S",IF('D - DADOS EQUIPE'!BG51=0,"N","")))</f>
        <v/>
      </c>
      <c r="N49" s="223" t="str">
        <f>IF($A49="","",IF('D - DADOS EQUIPE'!BH51="X","S",IF('D - DADOS EQUIPE'!BH51=0,"N","")))</f>
        <v/>
      </c>
      <c r="O49" s="223" t="str">
        <f>IF($A49="","",IF('D - DADOS EQUIPE'!BI51="X","S",IF('D - DADOS EQUIPE'!BI51=0,"N","")))</f>
        <v/>
      </c>
      <c r="P49" s="223" t="str">
        <f>IF($A49="","",IF('D - DADOS EQUIPE'!BJ51="X","S",IF('D - DADOS EQUIPE'!BJ51=0,"N","")))</f>
        <v/>
      </c>
      <c r="Q49" s="223" t="str">
        <f>IF($A49="","",IF('D - DADOS EQUIPE'!BK51="X","S",IF('D - DADOS EQUIPE'!BK51=0,"N","")))</f>
        <v/>
      </c>
      <c r="R49" s="223" t="str">
        <f>IF($A49="","",IF('D - DADOS EQUIPE'!BL51="X","S",IF('D - DADOS EQUIPE'!BL51=0,"N","")))</f>
        <v/>
      </c>
      <c r="S49" s="223" t="str">
        <f>IF($A49="","",IF('D - DADOS EQUIPE'!BM51="X","S",IF('D - DADOS EQUIPE'!BM51=0,"N","")))</f>
        <v/>
      </c>
      <c r="T49" s="223" t="str">
        <f>IF($A49="","",IF('D - DADOS EQUIPE'!BN51="X","S",IF('D - DADOS EQUIPE'!BN51=0,"N","")))</f>
        <v/>
      </c>
      <c r="U49" s="223" t="str">
        <f>IF($A49="","",IF('D - DADOS EQUIPE'!BO51="X","S",IF('D - DADOS EQUIPE'!BO51=0,"N","")))</f>
        <v/>
      </c>
      <c r="V49" s="223" t="str">
        <f>IF($A49="","",IF('D - DADOS EQUIPE'!BP51="X","S",IF('D - DADOS EQUIPE'!BP51=0,"N","")))</f>
        <v/>
      </c>
      <c r="W49" s="223" t="str">
        <f>IF($A49="","",IF('D - DADOS EQUIPE'!BQ51="X","S",IF('D - DADOS EQUIPE'!BQ51=0,"N","")))</f>
        <v/>
      </c>
      <c r="X49" s="223" t="str">
        <f>IF($A49="","",IF('D - DADOS EQUIPE'!BR51="X","S",IF('D - DADOS EQUIPE'!BR51=0,"N","")))</f>
        <v/>
      </c>
      <c r="Y49" s="223" t="str">
        <f>IF($A49="","",IF('D - DADOS EQUIPE'!BS51="X","S",IF('D - DADOS EQUIPE'!BS51=0,"N","")))</f>
        <v/>
      </c>
      <c r="Z49" s="223" t="str">
        <f>IF($A49="","",IF('D - DADOS EQUIPE'!BT51="X","S",IF('D - DADOS EQUIPE'!BT51=0,"N","")))</f>
        <v/>
      </c>
      <c r="AA49" s="223" t="str">
        <f>IF($A49="","",IF('D - DADOS EQUIPE'!BU51="X","S",IF('D - DADOS EQUIPE'!BU51=0,"N","")))</f>
        <v/>
      </c>
      <c r="AB49" s="223" t="str">
        <f>IF($A49="","",IF('D - DADOS EQUIPE'!BV51="X","S",IF('D - DADOS EQUIPE'!BV51=0,"N","")))</f>
        <v/>
      </c>
      <c r="AC49" s="223" t="str">
        <f>IF($A49="","",IF('D - DADOS EQUIPE'!BW51="X","S",IF('D - DADOS EQUIPE'!BW51=0,"N","")))</f>
        <v/>
      </c>
      <c r="AD49" s="223" t="str">
        <f>IF($A49="","",IF('D - DADOS EQUIPE'!BX51="X","S",IF('D - DADOS EQUIPE'!BX51=0,"N","")))</f>
        <v/>
      </c>
      <c r="AE49" s="223" t="str">
        <f>IF($A49="","",IF('D - DADOS EQUIPE'!BY51="X","S",IF('D - DADOS EQUIPE'!BY51=0,"N","")))</f>
        <v/>
      </c>
      <c r="AF49" s="223" t="str">
        <f>IF($A49="","",IF('D - DADOS EQUIPE'!BZ51="X","S",IF('D - DADOS EQUIPE'!BZ51=0,"N","")))</f>
        <v/>
      </c>
      <c r="AG49" s="223" t="str">
        <f>IF($A49="","",IF('D - DADOS EQUIPE'!CA51="X","S",IF('D - DADOS EQUIPE'!CA51=0,"N","")))</f>
        <v/>
      </c>
      <c r="AH49" s="223" t="str">
        <f>IF($A49="","",IF('D - DADOS EQUIPE'!CB51="X","S",IF('D - DADOS EQUIPE'!CB51=0,"N","")))</f>
        <v/>
      </c>
    </row>
    <row r="50" spans="1:34" x14ac:dyDescent="0.25">
      <c r="A50" s="223" t="str">
        <f>IF('D - DADOS EQUIPE'!A52="","",'D - DADOS EQUIPE'!A52)</f>
        <v/>
      </c>
      <c r="B50" s="223" t="str">
        <f>IF('D - DADOS EQUIPE'!B52="","",'D - DADOS EQUIPE'!B52)</f>
        <v/>
      </c>
      <c r="C50" s="223" t="str">
        <f>IF('D - DADOS EQUIPE'!C52="","",'D - DADOS EQUIPE'!C52)</f>
        <v/>
      </c>
      <c r="D50" s="223" t="str">
        <f>IF('D - DADOS EQUIPE'!D52="","",'D - DADOS EQUIPE'!D52)</f>
        <v/>
      </c>
      <c r="E50" s="223" t="str">
        <f>IF($A50="","",IF('D - DADOS EQUIPE'!AY52="X","S",IF('D - DADOS EQUIPE'!AY52=0,"N","")))</f>
        <v/>
      </c>
      <c r="F50" s="223" t="str">
        <f>IF($A50="","",IF('D - DADOS EQUIPE'!AZ52="X","S",IF('D - DADOS EQUIPE'!AZ52=0,"N","")))</f>
        <v/>
      </c>
      <c r="G50" s="223" t="str">
        <f>IF($A50="","",IF('D - DADOS EQUIPE'!BA52="X","S",IF('D - DADOS EQUIPE'!BA52=0,"N","")))</f>
        <v/>
      </c>
      <c r="H50" s="223" t="str">
        <f>IF($A50="","",IF('D - DADOS EQUIPE'!BB52="X","S",IF('D - DADOS EQUIPE'!BB52=0,"N","")))</f>
        <v/>
      </c>
      <c r="I50" s="223" t="str">
        <f>IF($A50="","",IF('D - DADOS EQUIPE'!BC52="X","S",IF('D - DADOS EQUIPE'!BC52=0,"N","")))</f>
        <v/>
      </c>
      <c r="J50" s="223" t="str">
        <f>IF($A50="","",IF('D - DADOS EQUIPE'!BD52="X","S",IF('D - DADOS EQUIPE'!BD52=0,"N","")))</f>
        <v/>
      </c>
      <c r="K50" s="223" t="str">
        <f>IF($A50="","",IF('D - DADOS EQUIPE'!BE52="X","S",IF('D - DADOS EQUIPE'!BE52=0,"N","")))</f>
        <v/>
      </c>
      <c r="L50" s="223" t="str">
        <f>IF($A50="","",IF('D - DADOS EQUIPE'!BF52="X","S",IF('D - DADOS EQUIPE'!BF52=0,"N","")))</f>
        <v/>
      </c>
      <c r="M50" s="223" t="str">
        <f>IF($A50="","",IF('D - DADOS EQUIPE'!BG52="X","S",IF('D - DADOS EQUIPE'!BG52=0,"N","")))</f>
        <v/>
      </c>
      <c r="N50" s="223" t="str">
        <f>IF($A50="","",IF('D - DADOS EQUIPE'!BH52="X","S",IF('D - DADOS EQUIPE'!BH52=0,"N","")))</f>
        <v/>
      </c>
      <c r="O50" s="223" t="str">
        <f>IF($A50="","",IF('D - DADOS EQUIPE'!BI52="X","S",IF('D - DADOS EQUIPE'!BI52=0,"N","")))</f>
        <v/>
      </c>
      <c r="P50" s="223" t="str">
        <f>IF($A50="","",IF('D - DADOS EQUIPE'!BJ52="X","S",IF('D - DADOS EQUIPE'!BJ52=0,"N","")))</f>
        <v/>
      </c>
      <c r="Q50" s="223" t="str">
        <f>IF($A50="","",IF('D - DADOS EQUIPE'!BK52="X","S",IF('D - DADOS EQUIPE'!BK52=0,"N","")))</f>
        <v/>
      </c>
      <c r="R50" s="223" t="str">
        <f>IF($A50="","",IF('D - DADOS EQUIPE'!BL52="X","S",IF('D - DADOS EQUIPE'!BL52=0,"N","")))</f>
        <v/>
      </c>
      <c r="S50" s="223" t="str">
        <f>IF($A50="","",IF('D - DADOS EQUIPE'!BM52="X","S",IF('D - DADOS EQUIPE'!BM52=0,"N","")))</f>
        <v/>
      </c>
      <c r="T50" s="223" t="str">
        <f>IF($A50="","",IF('D - DADOS EQUIPE'!BN52="X","S",IF('D - DADOS EQUIPE'!BN52=0,"N","")))</f>
        <v/>
      </c>
      <c r="U50" s="223" t="str">
        <f>IF($A50="","",IF('D - DADOS EQUIPE'!BO52="X","S",IF('D - DADOS EQUIPE'!BO52=0,"N","")))</f>
        <v/>
      </c>
      <c r="V50" s="223" t="str">
        <f>IF($A50="","",IF('D - DADOS EQUIPE'!BP52="X","S",IF('D - DADOS EQUIPE'!BP52=0,"N","")))</f>
        <v/>
      </c>
      <c r="W50" s="223" t="str">
        <f>IF($A50="","",IF('D - DADOS EQUIPE'!BQ52="X","S",IF('D - DADOS EQUIPE'!BQ52=0,"N","")))</f>
        <v/>
      </c>
      <c r="X50" s="223" t="str">
        <f>IF($A50="","",IF('D - DADOS EQUIPE'!BR52="X","S",IF('D - DADOS EQUIPE'!BR52=0,"N","")))</f>
        <v/>
      </c>
      <c r="Y50" s="223" t="str">
        <f>IF($A50="","",IF('D - DADOS EQUIPE'!BS52="X","S",IF('D - DADOS EQUIPE'!BS52=0,"N","")))</f>
        <v/>
      </c>
      <c r="Z50" s="223" t="str">
        <f>IF($A50="","",IF('D - DADOS EQUIPE'!BT52="X","S",IF('D - DADOS EQUIPE'!BT52=0,"N","")))</f>
        <v/>
      </c>
      <c r="AA50" s="223" t="str">
        <f>IF($A50="","",IF('D - DADOS EQUIPE'!BU52="X","S",IF('D - DADOS EQUIPE'!BU52=0,"N","")))</f>
        <v/>
      </c>
      <c r="AB50" s="223" t="str">
        <f>IF($A50="","",IF('D - DADOS EQUIPE'!BV52="X","S",IF('D - DADOS EQUIPE'!BV52=0,"N","")))</f>
        <v/>
      </c>
      <c r="AC50" s="223" t="str">
        <f>IF($A50="","",IF('D - DADOS EQUIPE'!BW52="X","S",IF('D - DADOS EQUIPE'!BW52=0,"N","")))</f>
        <v/>
      </c>
      <c r="AD50" s="223" t="str">
        <f>IF($A50="","",IF('D - DADOS EQUIPE'!BX52="X","S",IF('D - DADOS EQUIPE'!BX52=0,"N","")))</f>
        <v/>
      </c>
      <c r="AE50" s="223" t="str">
        <f>IF($A50="","",IF('D - DADOS EQUIPE'!BY52="X","S",IF('D - DADOS EQUIPE'!BY52=0,"N","")))</f>
        <v/>
      </c>
      <c r="AF50" s="223" t="str">
        <f>IF($A50="","",IF('D - DADOS EQUIPE'!BZ52="X","S",IF('D - DADOS EQUIPE'!BZ52=0,"N","")))</f>
        <v/>
      </c>
      <c r="AG50" s="223" t="str">
        <f>IF($A50="","",IF('D - DADOS EQUIPE'!CA52="X","S",IF('D - DADOS EQUIPE'!CA52=0,"N","")))</f>
        <v/>
      </c>
      <c r="AH50" s="223" t="str">
        <f>IF($A50="","",IF('D - DADOS EQUIPE'!CB52="X","S",IF('D - DADOS EQUIPE'!CB52=0,"N","")))</f>
        <v/>
      </c>
    </row>
    <row r="51" spans="1:34" x14ac:dyDescent="0.25">
      <c r="A51" s="223" t="str">
        <f>IF('D - DADOS EQUIPE'!A53="","",'D - DADOS EQUIPE'!A53)</f>
        <v/>
      </c>
      <c r="B51" s="223" t="str">
        <f>IF('D - DADOS EQUIPE'!B53="","",'D - DADOS EQUIPE'!B53)</f>
        <v/>
      </c>
      <c r="C51" s="223" t="str">
        <f>IF('D - DADOS EQUIPE'!C53="","",'D - DADOS EQUIPE'!C53)</f>
        <v/>
      </c>
      <c r="D51" s="223" t="str">
        <f>IF('D - DADOS EQUIPE'!D53="","",'D - DADOS EQUIPE'!D53)</f>
        <v/>
      </c>
      <c r="E51" s="223" t="str">
        <f>IF($A51="","",IF('D - DADOS EQUIPE'!AY53="X","S",IF('D - DADOS EQUIPE'!AY53=0,"N","")))</f>
        <v/>
      </c>
      <c r="F51" s="223" t="str">
        <f>IF($A51="","",IF('D - DADOS EQUIPE'!AZ53="X","S",IF('D - DADOS EQUIPE'!AZ53=0,"N","")))</f>
        <v/>
      </c>
      <c r="G51" s="223" t="str">
        <f>IF($A51="","",IF('D - DADOS EQUIPE'!BA53="X","S",IF('D - DADOS EQUIPE'!BA53=0,"N","")))</f>
        <v/>
      </c>
      <c r="H51" s="223" t="str">
        <f>IF($A51="","",IF('D - DADOS EQUIPE'!BB53="X","S",IF('D - DADOS EQUIPE'!BB53=0,"N","")))</f>
        <v/>
      </c>
      <c r="I51" s="223" t="str">
        <f>IF($A51="","",IF('D - DADOS EQUIPE'!BC53="X","S",IF('D - DADOS EQUIPE'!BC53=0,"N","")))</f>
        <v/>
      </c>
      <c r="J51" s="223" t="str">
        <f>IF($A51="","",IF('D - DADOS EQUIPE'!BD53="X","S",IF('D - DADOS EQUIPE'!BD53=0,"N","")))</f>
        <v/>
      </c>
      <c r="K51" s="223" t="str">
        <f>IF($A51="","",IF('D - DADOS EQUIPE'!BE53="X","S",IF('D - DADOS EQUIPE'!BE53=0,"N","")))</f>
        <v/>
      </c>
      <c r="L51" s="223" t="str">
        <f>IF($A51="","",IF('D - DADOS EQUIPE'!BF53="X","S",IF('D - DADOS EQUIPE'!BF53=0,"N","")))</f>
        <v/>
      </c>
      <c r="M51" s="223" t="str">
        <f>IF($A51="","",IF('D - DADOS EQUIPE'!BG53="X","S",IF('D - DADOS EQUIPE'!BG53=0,"N","")))</f>
        <v/>
      </c>
      <c r="N51" s="223" t="str">
        <f>IF($A51="","",IF('D - DADOS EQUIPE'!BH53="X","S",IF('D - DADOS EQUIPE'!BH53=0,"N","")))</f>
        <v/>
      </c>
      <c r="O51" s="223" t="str">
        <f>IF($A51="","",IF('D - DADOS EQUIPE'!BI53="X","S",IF('D - DADOS EQUIPE'!BI53=0,"N","")))</f>
        <v/>
      </c>
      <c r="P51" s="223" t="str">
        <f>IF($A51="","",IF('D - DADOS EQUIPE'!BJ53="X","S",IF('D - DADOS EQUIPE'!BJ53=0,"N","")))</f>
        <v/>
      </c>
      <c r="Q51" s="223" t="str">
        <f>IF($A51="","",IF('D - DADOS EQUIPE'!BK53="X","S",IF('D - DADOS EQUIPE'!BK53=0,"N","")))</f>
        <v/>
      </c>
      <c r="R51" s="223" t="str">
        <f>IF($A51="","",IF('D - DADOS EQUIPE'!BL53="X","S",IF('D - DADOS EQUIPE'!BL53=0,"N","")))</f>
        <v/>
      </c>
      <c r="S51" s="223" t="str">
        <f>IF($A51="","",IF('D - DADOS EQUIPE'!BM53="X","S",IF('D - DADOS EQUIPE'!BM53=0,"N","")))</f>
        <v/>
      </c>
      <c r="T51" s="223" t="str">
        <f>IF($A51="","",IF('D - DADOS EQUIPE'!BN53="X","S",IF('D - DADOS EQUIPE'!BN53=0,"N","")))</f>
        <v/>
      </c>
      <c r="U51" s="223" t="str">
        <f>IF($A51="","",IF('D - DADOS EQUIPE'!BO53="X","S",IF('D - DADOS EQUIPE'!BO53=0,"N","")))</f>
        <v/>
      </c>
      <c r="V51" s="223" t="str">
        <f>IF($A51="","",IF('D - DADOS EQUIPE'!BP53="X","S",IF('D - DADOS EQUIPE'!BP53=0,"N","")))</f>
        <v/>
      </c>
      <c r="W51" s="223" t="str">
        <f>IF($A51="","",IF('D - DADOS EQUIPE'!BQ53="X","S",IF('D - DADOS EQUIPE'!BQ53=0,"N","")))</f>
        <v/>
      </c>
      <c r="X51" s="223" t="str">
        <f>IF($A51="","",IF('D - DADOS EQUIPE'!BR53="X","S",IF('D - DADOS EQUIPE'!BR53=0,"N","")))</f>
        <v/>
      </c>
      <c r="Y51" s="223" t="str">
        <f>IF($A51="","",IF('D - DADOS EQUIPE'!BS53="X","S",IF('D - DADOS EQUIPE'!BS53=0,"N","")))</f>
        <v/>
      </c>
      <c r="Z51" s="223" t="str">
        <f>IF($A51="","",IF('D - DADOS EQUIPE'!BT53="X","S",IF('D - DADOS EQUIPE'!BT53=0,"N","")))</f>
        <v/>
      </c>
      <c r="AA51" s="223" t="str">
        <f>IF($A51="","",IF('D - DADOS EQUIPE'!BU53="X","S",IF('D - DADOS EQUIPE'!BU53=0,"N","")))</f>
        <v/>
      </c>
      <c r="AB51" s="223" t="str">
        <f>IF($A51="","",IF('D - DADOS EQUIPE'!BV53="X","S",IF('D - DADOS EQUIPE'!BV53=0,"N","")))</f>
        <v/>
      </c>
      <c r="AC51" s="223" t="str">
        <f>IF($A51="","",IF('D - DADOS EQUIPE'!BW53="X","S",IF('D - DADOS EQUIPE'!BW53=0,"N","")))</f>
        <v/>
      </c>
      <c r="AD51" s="223" t="str">
        <f>IF($A51="","",IF('D - DADOS EQUIPE'!BX53="X","S",IF('D - DADOS EQUIPE'!BX53=0,"N","")))</f>
        <v/>
      </c>
      <c r="AE51" s="223" t="str">
        <f>IF($A51="","",IF('D - DADOS EQUIPE'!BY53="X","S",IF('D - DADOS EQUIPE'!BY53=0,"N","")))</f>
        <v/>
      </c>
      <c r="AF51" s="223" t="str">
        <f>IF($A51="","",IF('D - DADOS EQUIPE'!BZ53="X","S",IF('D - DADOS EQUIPE'!BZ53=0,"N","")))</f>
        <v/>
      </c>
      <c r="AG51" s="223" t="str">
        <f>IF($A51="","",IF('D - DADOS EQUIPE'!CA53="X","S",IF('D - DADOS EQUIPE'!CA53=0,"N","")))</f>
        <v/>
      </c>
      <c r="AH51" s="223" t="str">
        <f>IF($A51="","",IF('D - DADOS EQUIPE'!CB53="X","S",IF('D - DADOS EQUIPE'!CB53=0,"N","")))</f>
        <v/>
      </c>
    </row>
    <row r="52" spans="1:34" x14ac:dyDescent="0.25">
      <c r="A52" s="223" t="str">
        <f>IF('D - DADOS EQUIPE'!A54="","",'D - DADOS EQUIPE'!A54)</f>
        <v/>
      </c>
      <c r="B52" s="223" t="str">
        <f>IF('D - DADOS EQUIPE'!B54="","",'D - DADOS EQUIPE'!B54)</f>
        <v/>
      </c>
      <c r="C52" s="223" t="str">
        <f>IF('D - DADOS EQUIPE'!C54="","",'D - DADOS EQUIPE'!C54)</f>
        <v/>
      </c>
      <c r="D52" s="223" t="str">
        <f>IF('D - DADOS EQUIPE'!D54="","",'D - DADOS EQUIPE'!D54)</f>
        <v/>
      </c>
      <c r="E52" s="223" t="str">
        <f>IF($A52="","",IF('D - DADOS EQUIPE'!AY54="X","S",IF('D - DADOS EQUIPE'!AY54=0,"N","")))</f>
        <v/>
      </c>
      <c r="F52" s="223" t="str">
        <f>IF($A52="","",IF('D - DADOS EQUIPE'!AZ54="X","S",IF('D - DADOS EQUIPE'!AZ54=0,"N","")))</f>
        <v/>
      </c>
      <c r="G52" s="223" t="str">
        <f>IF($A52="","",IF('D - DADOS EQUIPE'!BA54="X","S",IF('D - DADOS EQUIPE'!BA54=0,"N","")))</f>
        <v/>
      </c>
      <c r="H52" s="223" t="str">
        <f>IF($A52="","",IF('D - DADOS EQUIPE'!BB54="X","S",IF('D - DADOS EQUIPE'!BB54=0,"N","")))</f>
        <v/>
      </c>
      <c r="I52" s="223" t="str">
        <f>IF($A52="","",IF('D - DADOS EQUIPE'!BC54="X","S",IF('D - DADOS EQUIPE'!BC54=0,"N","")))</f>
        <v/>
      </c>
      <c r="J52" s="223" t="str">
        <f>IF($A52="","",IF('D - DADOS EQUIPE'!BD54="X","S",IF('D - DADOS EQUIPE'!BD54=0,"N","")))</f>
        <v/>
      </c>
      <c r="K52" s="223" t="str">
        <f>IF($A52="","",IF('D - DADOS EQUIPE'!BE54="X","S",IF('D - DADOS EQUIPE'!BE54=0,"N","")))</f>
        <v/>
      </c>
      <c r="L52" s="223" t="str">
        <f>IF($A52="","",IF('D - DADOS EQUIPE'!BF54="X","S",IF('D - DADOS EQUIPE'!BF54=0,"N","")))</f>
        <v/>
      </c>
      <c r="M52" s="223" t="str">
        <f>IF($A52="","",IF('D - DADOS EQUIPE'!BG54="X","S",IF('D - DADOS EQUIPE'!BG54=0,"N","")))</f>
        <v/>
      </c>
      <c r="N52" s="223" t="str">
        <f>IF($A52="","",IF('D - DADOS EQUIPE'!BH54="X","S",IF('D - DADOS EQUIPE'!BH54=0,"N","")))</f>
        <v/>
      </c>
      <c r="O52" s="223" t="str">
        <f>IF($A52="","",IF('D - DADOS EQUIPE'!BI54="X","S",IF('D - DADOS EQUIPE'!BI54=0,"N","")))</f>
        <v/>
      </c>
      <c r="P52" s="223" t="str">
        <f>IF($A52="","",IF('D - DADOS EQUIPE'!BJ54="X","S",IF('D - DADOS EQUIPE'!BJ54=0,"N","")))</f>
        <v/>
      </c>
      <c r="Q52" s="223" t="str">
        <f>IF($A52="","",IF('D - DADOS EQUIPE'!BK54="X","S",IF('D - DADOS EQUIPE'!BK54=0,"N","")))</f>
        <v/>
      </c>
      <c r="R52" s="223" t="str">
        <f>IF($A52="","",IF('D - DADOS EQUIPE'!BL54="X","S",IF('D - DADOS EQUIPE'!BL54=0,"N","")))</f>
        <v/>
      </c>
      <c r="S52" s="223" t="str">
        <f>IF($A52="","",IF('D - DADOS EQUIPE'!BM54="X","S",IF('D - DADOS EQUIPE'!BM54=0,"N","")))</f>
        <v/>
      </c>
      <c r="T52" s="223" t="str">
        <f>IF($A52="","",IF('D - DADOS EQUIPE'!BN54="X","S",IF('D - DADOS EQUIPE'!BN54=0,"N","")))</f>
        <v/>
      </c>
      <c r="U52" s="223" t="str">
        <f>IF($A52="","",IF('D - DADOS EQUIPE'!BO54="X","S",IF('D - DADOS EQUIPE'!BO54=0,"N","")))</f>
        <v/>
      </c>
      <c r="V52" s="223" t="str">
        <f>IF($A52="","",IF('D - DADOS EQUIPE'!BP54="X","S",IF('D - DADOS EQUIPE'!BP54=0,"N","")))</f>
        <v/>
      </c>
      <c r="W52" s="223" t="str">
        <f>IF($A52="","",IF('D - DADOS EQUIPE'!BQ54="X","S",IF('D - DADOS EQUIPE'!BQ54=0,"N","")))</f>
        <v/>
      </c>
      <c r="X52" s="223" t="str">
        <f>IF($A52="","",IF('D - DADOS EQUIPE'!BR54="X","S",IF('D - DADOS EQUIPE'!BR54=0,"N","")))</f>
        <v/>
      </c>
      <c r="Y52" s="223" t="str">
        <f>IF($A52="","",IF('D - DADOS EQUIPE'!BS54="X","S",IF('D - DADOS EQUIPE'!BS54=0,"N","")))</f>
        <v/>
      </c>
      <c r="Z52" s="223" t="str">
        <f>IF($A52="","",IF('D - DADOS EQUIPE'!BT54="X","S",IF('D - DADOS EQUIPE'!BT54=0,"N","")))</f>
        <v/>
      </c>
      <c r="AA52" s="223" t="str">
        <f>IF($A52="","",IF('D - DADOS EQUIPE'!BU54="X","S",IF('D - DADOS EQUIPE'!BU54=0,"N","")))</f>
        <v/>
      </c>
      <c r="AB52" s="223" t="str">
        <f>IF($A52="","",IF('D - DADOS EQUIPE'!BV54="X","S",IF('D - DADOS EQUIPE'!BV54=0,"N","")))</f>
        <v/>
      </c>
      <c r="AC52" s="223" t="str">
        <f>IF($A52="","",IF('D - DADOS EQUIPE'!BW54="X","S",IF('D - DADOS EQUIPE'!BW54=0,"N","")))</f>
        <v/>
      </c>
      <c r="AD52" s="223" t="str">
        <f>IF($A52="","",IF('D - DADOS EQUIPE'!BX54="X","S",IF('D - DADOS EQUIPE'!BX54=0,"N","")))</f>
        <v/>
      </c>
      <c r="AE52" s="223" t="str">
        <f>IF($A52="","",IF('D - DADOS EQUIPE'!BY54="X","S",IF('D - DADOS EQUIPE'!BY54=0,"N","")))</f>
        <v/>
      </c>
      <c r="AF52" s="223" t="str">
        <f>IF($A52="","",IF('D - DADOS EQUIPE'!BZ54="X","S",IF('D - DADOS EQUIPE'!BZ54=0,"N","")))</f>
        <v/>
      </c>
      <c r="AG52" s="223" t="str">
        <f>IF($A52="","",IF('D - DADOS EQUIPE'!CA54="X","S",IF('D - DADOS EQUIPE'!CA54=0,"N","")))</f>
        <v/>
      </c>
      <c r="AH52" s="223" t="str">
        <f>IF($A52="","",IF('D - DADOS EQUIPE'!CB54="X","S",IF('D - DADOS EQUIPE'!CB54=0,"N","")))</f>
        <v/>
      </c>
    </row>
    <row r="53" spans="1:34" x14ac:dyDescent="0.25">
      <c r="A53" s="223" t="str">
        <f>IF('D - DADOS EQUIPE'!A55="","",'D - DADOS EQUIPE'!A55)</f>
        <v/>
      </c>
      <c r="B53" s="223" t="str">
        <f>IF('D - DADOS EQUIPE'!B55="","",'D - DADOS EQUIPE'!B55)</f>
        <v/>
      </c>
      <c r="C53" s="223" t="str">
        <f>IF('D - DADOS EQUIPE'!C55="","",'D - DADOS EQUIPE'!C55)</f>
        <v/>
      </c>
      <c r="D53" s="223" t="str">
        <f>IF('D - DADOS EQUIPE'!D55="","",'D - DADOS EQUIPE'!D55)</f>
        <v/>
      </c>
      <c r="E53" s="223" t="str">
        <f>IF($A53="","",IF('D - DADOS EQUIPE'!AY55="X","S",IF('D - DADOS EQUIPE'!AY55=0,"N","")))</f>
        <v/>
      </c>
      <c r="F53" s="223" t="str">
        <f>IF($A53="","",IF('D - DADOS EQUIPE'!AZ55="X","S",IF('D - DADOS EQUIPE'!AZ55=0,"N","")))</f>
        <v/>
      </c>
      <c r="G53" s="223" t="str">
        <f>IF($A53="","",IF('D - DADOS EQUIPE'!BA55="X","S",IF('D - DADOS EQUIPE'!BA55=0,"N","")))</f>
        <v/>
      </c>
      <c r="H53" s="223" t="str">
        <f>IF($A53="","",IF('D - DADOS EQUIPE'!BB55="X","S",IF('D - DADOS EQUIPE'!BB55=0,"N","")))</f>
        <v/>
      </c>
      <c r="I53" s="223" t="str">
        <f>IF($A53="","",IF('D - DADOS EQUIPE'!BC55="X","S",IF('D - DADOS EQUIPE'!BC55=0,"N","")))</f>
        <v/>
      </c>
      <c r="J53" s="223" t="str">
        <f>IF($A53="","",IF('D - DADOS EQUIPE'!BD55="X","S",IF('D - DADOS EQUIPE'!BD55=0,"N","")))</f>
        <v/>
      </c>
      <c r="K53" s="223" t="str">
        <f>IF($A53="","",IF('D - DADOS EQUIPE'!BE55="X","S",IF('D - DADOS EQUIPE'!BE55=0,"N","")))</f>
        <v/>
      </c>
      <c r="L53" s="223" t="str">
        <f>IF($A53="","",IF('D - DADOS EQUIPE'!BF55="X","S",IF('D - DADOS EQUIPE'!BF55=0,"N","")))</f>
        <v/>
      </c>
      <c r="M53" s="223" t="str">
        <f>IF($A53="","",IF('D - DADOS EQUIPE'!BG55="X","S",IF('D - DADOS EQUIPE'!BG55=0,"N","")))</f>
        <v/>
      </c>
      <c r="N53" s="223" t="str">
        <f>IF($A53="","",IF('D - DADOS EQUIPE'!BH55="X","S",IF('D - DADOS EQUIPE'!BH55=0,"N","")))</f>
        <v/>
      </c>
      <c r="O53" s="223" t="str">
        <f>IF($A53="","",IF('D - DADOS EQUIPE'!BI55="X","S",IF('D - DADOS EQUIPE'!BI55=0,"N","")))</f>
        <v/>
      </c>
      <c r="P53" s="223" t="str">
        <f>IF($A53="","",IF('D - DADOS EQUIPE'!BJ55="X","S",IF('D - DADOS EQUIPE'!BJ55=0,"N","")))</f>
        <v/>
      </c>
      <c r="Q53" s="223" t="str">
        <f>IF($A53="","",IF('D - DADOS EQUIPE'!BK55="X","S",IF('D - DADOS EQUIPE'!BK55=0,"N","")))</f>
        <v/>
      </c>
      <c r="R53" s="223" t="str">
        <f>IF($A53="","",IF('D - DADOS EQUIPE'!BL55="X","S",IF('D - DADOS EQUIPE'!BL55=0,"N","")))</f>
        <v/>
      </c>
      <c r="S53" s="223" t="str">
        <f>IF($A53="","",IF('D - DADOS EQUIPE'!BM55="X","S",IF('D - DADOS EQUIPE'!BM55=0,"N","")))</f>
        <v/>
      </c>
      <c r="T53" s="223" t="str">
        <f>IF($A53="","",IF('D - DADOS EQUIPE'!BN55="X","S",IF('D - DADOS EQUIPE'!BN55=0,"N","")))</f>
        <v/>
      </c>
      <c r="U53" s="223" t="str">
        <f>IF($A53="","",IF('D - DADOS EQUIPE'!BO55="X","S",IF('D - DADOS EQUIPE'!BO55=0,"N","")))</f>
        <v/>
      </c>
      <c r="V53" s="223" t="str">
        <f>IF($A53="","",IF('D - DADOS EQUIPE'!BP55="X","S",IF('D - DADOS EQUIPE'!BP55=0,"N","")))</f>
        <v/>
      </c>
      <c r="W53" s="223" t="str">
        <f>IF($A53="","",IF('D - DADOS EQUIPE'!BQ55="X","S",IF('D - DADOS EQUIPE'!BQ55=0,"N","")))</f>
        <v/>
      </c>
      <c r="X53" s="223" t="str">
        <f>IF($A53="","",IF('D - DADOS EQUIPE'!BR55="X","S",IF('D - DADOS EQUIPE'!BR55=0,"N","")))</f>
        <v/>
      </c>
      <c r="Y53" s="223" t="str">
        <f>IF($A53="","",IF('D - DADOS EQUIPE'!BS55="X","S",IF('D - DADOS EQUIPE'!BS55=0,"N","")))</f>
        <v/>
      </c>
      <c r="Z53" s="223" t="str">
        <f>IF($A53="","",IF('D - DADOS EQUIPE'!BT55="X","S",IF('D - DADOS EQUIPE'!BT55=0,"N","")))</f>
        <v/>
      </c>
      <c r="AA53" s="223" t="str">
        <f>IF($A53="","",IF('D - DADOS EQUIPE'!BU55="X","S",IF('D - DADOS EQUIPE'!BU55=0,"N","")))</f>
        <v/>
      </c>
      <c r="AB53" s="223" t="str">
        <f>IF($A53="","",IF('D - DADOS EQUIPE'!BV55="X","S",IF('D - DADOS EQUIPE'!BV55=0,"N","")))</f>
        <v/>
      </c>
      <c r="AC53" s="223" t="str">
        <f>IF($A53="","",IF('D - DADOS EQUIPE'!BW55="X","S",IF('D - DADOS EQUIPE'!BW55=0,"N","")))</f>
        <v/>
      </c>
      <c r="AD53" s="223" t="str">
        <f>IF($A53="","",IF('D - DADOS EQUIPE'!BX55="X","S",IF('D - DADOS EQUIPE'!BX55=0,"N","")))</f>
        <v/>
      </c>
      <c r="AE53" s="223" t="str">
        <f>IF($A53="","",IF('D - DADOS EQUIPE'!BY55="X","S",IF('D - DADOS EQUIPE'!BY55=0,"N","")))</f>
        <v/>
      </c>
      <c r="AF53" s="223" t="str">
        <f>IF($A53="","",IF('D - DADOS EQUIPE'!BZ55="X","S",IF('D - DADOS EQUIPE'!BZ55=0,"N","")))</f>
        <v/>
      </c>
      <c r="AG53" s="223" t="str">
        <f>IF($A53="","",IF('D - DADOS EQUIPE'!CA55="X","S",IF('D - DADOS EQUIPE'!CA55=0,"N","")))</f>
        <v/>
      </c>
      <c r="AH53" s="223" t="str">
        <f>IF($A53="","",IF('D - DADOS EQUIPE'!CB55="X","S",IF('D - DADOS EQUIPE'!CB55=0,"N","")))</f>
        <v/>
      </c>
    </row>
    <row r="54" spans="1:34" x14ac:dyDescent="0.25">
      <c r="A54" s="223" t="str">
        <f>IF('D - DADOS EQUIPE'!A56="","",'D - DADOS EQUIPE'!A56)</f>
        <v/>
      </c>
      <c r="B54" s="223" t="str">
        <f>IF('D - DADOS EQUIPE'!B56="","",'D - DADOS EQUIPE'!B56)</f>
        <v/>
      </c>
      <c r="C54" s="223" t="str">
        <f>IF('D - DADOS EQUIPE'!C56="","",'D - DADOS EQUIPE'!C56)</f>
        <v/>
      </c>
      <c r="D54" s="223" t="str">
        <f>IF('D - DADOS EQUIPE'!D56="","",'D - DADOS EQUIPE'!D56)</f>
        <v/>
      </c>
      <c r="E54" s="223" t="str">
        <f>IF($A54="","",IF('D - DADOS EQUIPE'!AY56="X","S",IF('D - DADOS EQUIPE'!AY56=0,"N","")))</f>
        <v/>
      </c>
      <c r="F54" s="223" t="str">
        <f>IF($A54="","",IF('D - DADOS EQUIPE'!AZ56="X","S",IF('D - DADOS EQUIPE'!AZ56=0,"N","")))</f>
        <v/>
      </c>
      <c r="G54" s="223" t="str">
        <f>IF($A54="","",IF('D - DADOS EQUIPE'!BA56="X","S",IF('D - DADOS EQUIPE'!BA56=0,"N","")))</f>
        <v/>
      </c>
      <c r="H54" s="223" t="str">
        <f>IF($A54="","",IF('D - DADOS EQUIPE'!BB56="X","S",IF('D - DADOS EQUIPE'!BB56=0,"N","")))</f>
        <v/>
      </c>
      <c r="I54" s="223" t="str">
        <f>IF($A54="","",IF('D - DADOS EQUIPE'!BC56="X","S",IF('D - DADOS EQUIPE'!BC56=0,"N","")))</f>
        <v/>
      </c>
      <c r="J54" s="223" t="str">
        <f>IF($A54="","",IF('D - DADOS EQUIPE'!BD56="X","S",IF('D - DADOS EQUIPE'!BD56=0,"N","")))</f>
        <v/>
      </c>
      <c r="K54" s="223" t="str">
        <f>IF($A54="","",IF('D - DADOS EQUIPE'!BE56="X","S",IF('D - DADOS EQUIPE'!BE56=0,"N","")))</f>
        <v/>
      </c>
      <c r="L54" s="223" t="str">
        <f>IF($A54="","",IF('D - DADOS EQUIPE'!BF56="X","S",IF('D - DADOS EQUIPE'!BF56=0,"N","")))</f>
        <v/>
      </c>
      <c r="M54" s="223" t="str">
        <f>IF($A54="","",IF('D - DADOS EQUIPE'!BG56="X","S",IF('D - DADOS EQUIPE'!BG56=0,"N","")))</f>
        <v/>
      </c>
      <c r="N54" s="223" t="str">
        <f>IF($A54="","",IF('D - DADOS EQUIPE'!BH56="X","S",IF('D - DADOS EQUIPE'!BH56=0,"N","")))</f>
        <v/>
      </c>
      <c r="O54" s="223" t="str">
        <f>IF($A54="","",IF('D - DADOS EQUIPE'!BI56="X","S",IF('D - DADOS EQUIPE'!BI56=0,"N","")))</f>
        <v/>
      </c>
      <c r="P54" s="223" t="str">
        <f>IF($A54="","",IF('D - DADOS EQUIPE'!BJ56="X","S",IF('D - DADOS EQUIPE'!BJ56=0,"N","")))</f>
        <v/>
      </c>
      <c r="Q54" s="223" t="str">
        <f>IF($A54="","",IF('D - DADOS EQUIPE'!BK56="X","S",IF('D - DADOS EQUIPE'!BK56=0,"N","")))</f>
        <v/>
      </c>
      <c r="R54" s="223" t="str">
        <f>IF($A54="","",IF('D - DADOS EQUIPE'!BL56="X","S",IF('D - DADOS EQUIPE'!BL56=0,"N","")))</f>
        <v/>
      </c>
      <c r="S54" s="223" t="str">
        <f>IF($A54="","",IF('D - DADOS EQUIPE'!BM56="X","S",IF('D - DADOS EQUIPE'!BM56=0,"N","")))</f>
        <v/>
      </c>
      <c r="T54" s="223" t="str">
        <f>IF($A54="","",IF('D - DADOS EQUIPE'!BN56="X","S",IF('D - DADOS EQUIPE'!BN56=0,"N","")))</f>
        <v/>
      </c>
      <c r="U54" s="223" t="str">
        <f>IF($A54="","",IF('D - DADOS EQUIPE'!BO56="X","S",IF('D - DADOS EQUIPE'!BO56=0,"N","")))</f>
        <v/>
      </c>
      <c r="V54" s="223" t="str">
        <f>IF($A54="","",IF('D - DADOS EQUIPE'!BP56="X","S",IF('D - DADOS EQUIPE'!BP56=0,"N","")))</f>
        <v/>
      </c>
      <c r="W54" s="223" t="str">
        <f>IF($A54="","",IF('D - DADOS EQUIPE'!BQ56="X","S",IF('D - DADOS EQUIPE'!BQ56=0,"N","")))</f>
        <v/>
      </c>
      <c r="X54" s="223" t="str">
        <f>IF($A54="","",IF('D - DADOS EQUIPE'!BR56="X","S",IF('D - DADOS EQUIPE'!BR56=0,"N","")))</f>
        <v/>
      </c>
      <c r="Y54" s="223" t="str">
        <f>IF($A54="","",IF('D - DADOS EQUIPE'!BS56="X","S",IF('D - DADOS EQUIPE'!BS56=0,"N","")))</f>
        <v/>
      </c>
      <c r="Z54" s="223" t="str">
        <f>IF($A54="","",IF('D - DADOS EQUIPE'!BT56="X","S",IF('D - DADOS EQUIPE'!BT56=0,"N","")))</f>
        <v/>
      </c>
      <c r="AA54" s="223" t="str">
        <f>IF($A54="","",IF('D - DADOS EQUIPE'!BU56="X","S",IF('D - DADOS EQUIPE'!BU56=0,"N","")))</f>
        <v/>
      </c>
      <c r="AB54" s="223" t="str">
        <f>IF($A54="","",IF('D - DADOS EQUIPE'!BV56="X","S",IF('D - DADOS EQUIPE'!BV56=0,"N","")))</f>
        <v/>
      </c>
      <c r="AC54" s="223" t="str">
        <f>IF($A54="","",IF('D - DADOS EQUIPE'!BW56="X","S",IF('D - DADOS EQUIPE'!BW56=0,"N","")))</f>
        <v/>
      </c>
      <c r="AD54" s="223" t="str">
        <f>IF($A54="","",IF('D - DADOS EQUIPE'!BX56="X","S",IF('D - DADOS EQUIPE'!BX56=0,"N","")))</f>
        <v/>
      </c>
      <c r="AE54" s="223" t="str">
        <f>IF($A54="","",IF('D - DADOS EQUIPE'!BY56="X","S",IF('D - DADOS EQUIPE'!BY56=0,"N","")))</f>
        <v/>
      </c>
      <c r="AF54" s="223" t="str">
        <f>IF($A54="","",IF('D - DADOS EQUIPE'!BZ56="X","S",IF('D - DADOS EQUIPE'!BZ56=0,"N","")))</f>
        <v/>
      </c>
      <c r="AG54" s="223" t="str">
        <f>IF($A54="","",IF('D - DADOS EQUIPE'!CA56="X","S",IF('D - DADOS EQUIPE'!CA56=0,"N","")))</f>
        <v/>
      </c>
      <c r="AH54" s="223" t="str">
        <f>IF($A54="","",IF('D - DADOS EQUIPE'!CB56="X","S",IF('D - DADOS EQUIPE'!CB56=0,"N","")))</f>
        <v/>
      </c>
    </row>
    <row r="55" spans="1:34" x14ac:dyDescent="0.25">
      <c r="A55" s="223" t="str">
        <f>IF('D - DADOS EQUIPE'!A57="","",'D - DADOS EQUIPE'!A57)</f>
        <v/>
      </c>
      <c r="B55" s="223" t="str">
        <f>IF('D - DADOS EQUIPE'!B57="","",'D - DADOS EQUIPE'!B57)</f>
        <v/>
      </c>
      <c r="C55" s="223" t="str">
        <f>IF('D - DADOS EQUIPE'!C57="","",'D - DADOS EQUIPE'!C57)</f>
        <v/>
      </c>
      <c r="D55" s="223" t="str">
        <f>IF('D - DADOS EQUIPE'!D57="","",'D - DADOS EQUIPE'!D57)</f>
        <v/>
      </c>
      <c r="E55" s="223" t="str">
        <f>IF($A55="","",IF('D - DADOS EQUIPE'!AY57="X","S",IF('D - DADOS EQUIPE'!AY57=0,"N","")))</f>
        <v/>
      </c>
      <c r="F55" s="223" t="str">
        <f>IF($A55="","",IF('D - DADOS EQUIPE'!AZ57="X","S",IF('D - DADOS EQUIPE'!AZ57=0,"N","")))</f>
        <v/>
      </c>
      <c r="G55" s="223" t="str">
        <f>IF($A55="","",IF('D - DADOS EQUIPE'!BA57="X","S",IF('D - DADOS EQUIPE'!BA57=0,"N","")))</f>
        <v/>
      </c>
      <c r="H55" s="223" t="str">
        <f>IF($A55="","",IF('D - DADOS EQUIPE'!BB57="X","S",IF('D - DADOS EQUIPE'!BB57=0,"N","")))</f>
        <v/>
      </c>
      <c r="I55" s="223" t="str">
        <f>IF($A55="","",IF('D - DADOS EQUIPE'!BC57="X","S",IF('D - DADOS EQUIPE'!BC57=0,"N","")))</f>
        <v/>
      </c>
      <c r="J55" s="223" t="str">
        <f>IF($A55="","",IF('D - DADOS EQUIPE'!BD57="X","S",IF('D - DADOS EQUIPE'!BD57=0,"N","")))</f>
        <v/>
      </c>
      <c r="K55" s="223" t="str">
        <f>IF($A55="","",IF('D - DADOS EQUIPE'!BE57="X","S",IF('D - DADOS EQUIPE'!BE57=0,"N","")))</f>
        <v/>
      </c>
      <c r="L55" s="223" t="str">
        <f>IF($A55="","",IF('D - DADOS EQUIPE'!BF57="X","S",IF('D - DADOS EQUIPE'!BF57=0,"N","")))</f>
        <v/>
      </c>
      <c r="M55" s="223" t="str">
        <f>IF($A55="","",IF('D - DADOS EQUIPE'!BG57="X","S",IF('D - DADOS EQUIPE'!BG57=0,"N","")))</f>
        <v/>
      </c>
      <c r="N55" s="223" t="str">
        <f>IF($A55="","",IF('D - DADOS EQUIPE'!BH57="X","S",IF('D - DADOS EQUIPE'!BH57=0,"N","")))</f>
        <v/>
      </c>
      <c r="O55" s="223" t="str">
        <f>IF($A55="","",IF('D - DADOS EQUIPE'!BI57="X","S",IF('D - DADOS EQUIPE'!BI57=0,"N","")))</f>
        <v/>
      </c>
      <c r="P55" s="223" t="str">
        <f>IF($A55="","",IF('D - DADOS EQUIPE'!BJ57="X","S",IF('D - DADOS EQUIPE'!BJ57=0,"N","")))</f>
        <v/>
      </c>
      <c r="Q55" s="223" t="str">
        <f>IF($A55="","",IF('D - DADOS EQUIPE'!BK57="X","S",IF('D - DADOS EQUIPE'!BK57=0,"N","")))</f>
        <v/>
      </c>
      <c r="R55" s="223" t="str">
        <f>IF($A55="","",IF('D - DADOS EQUIPE'!BL57="X","S",IF('D - DADOS EQUIPE'!BL57=0,"N","")))</f>
        <v/>
      </c>
      <c r="S55" s="223" t="str">
        <f>IF($A55="","",IF('D - DADOS EQUIPE'!BM57="X","S",IF('D - DADOS EQUIPE'!BM57=0,"N","")))</f>
        <v/>
      </c>
      <c r="T55" s="223" t="str">
        <f>IF($A55="","",IF('D - DADOS EQUIPE'!BN57="X","S",IF('D - DADOS EQUIPE'!BN57=0,"N","")))</f>
        <v/>
      </c>
      <c r="U55" s="223" t="str">
        <f>IF($A55="","",IF('D - DADOS EQUIPE'!BO57="X","S",IF('D - DADOS EQUIPE'!BO57=0,"N","")))</f>
        <v/>
      </c>
      <c r="V55" s="223" t="str">
        <f>IF($A55="","",IF('D - DADOS EQUIPE'!BP57="X","S",IF('D - DADOS EQUIPE'!BP57=0,"N","")))</f>
        <v/>
      </c>
      <c r="W55" s="223" t="str">
        <f>IF($A55="","",IF('D - DADOS EQUIPE'!BQ57="X","S",IF('D - DADOS EQUIPE'!BQ57=0,"N","")))</f>
        <v/>
      </c>
      <c r="X55" s="223" t="str">
        <f>IF($A55="","",IF('D - DADOS EQUIPE'!BR57="X","S",IF('D - DADOS EQUIPE'!BR57=0,"N","")))</f>
        <v/>
      </c>
      <c r="Y55" s="223" t="str">
        <f>IF($A55="","",IF('D - DADOS EQUIPE'!BS57="X","S",IF('D - DADOS EQUIPE'!BS57=0,"N","")))</f>
        <v/>
      </c>
      <c r="Z55" s="223" t="str">
        <f>IF($A55="","",IF('D - DADOS EQUIPE'!BT57="X","S",IF('D - DADOS EQUIPE'!BT57=0,"N","")))</f>
        <v/>
      </c>
      <c r="AA55" s="223" t="str">
        <f>IF($A55="","",IF('D - DADOS EQUIPE'!BU57="X","S",IF('D - DADOS EQUIPE'!BU57=0,"N","")))</f>
        <v/>
      </c>
      <c r="AB55" s="223" t="str">
        <f>IF($A55="","",IF('D - DADOS EQUIPE'!BV57="X","S",IF('D - DADOS EQUIPE'!BV57=0,"N","")))</f>
        <v/>
      </c>
      <c r="AC55" s="223" t="str">
        <f>IF($A55="","",IF('D - DADOS EQUIPE'!BW57="X","S",IF('D - DADOS EQUIPE'!BW57=0,"N","")))</f>
        <v/>
      </c>
      <c r="AD55" s="223" t="str">
        <f>IF($A55="","",IF('D - DADOS EQUIPE'!BX57="X","S",IF('D - DADOS EQUIPE'!BX57=0,"N","")))</f>
        <v/>
      </c>
      <c r="AE55" s="223" t="str">
        <f>IF($A55="","",IF('D - DADOS EQUIPE'!BY57="X","S",IF('D - DADOS EQUIPE'!BY57=0,"N","")))</f>
        <v/>
      </c>
      <c r="AF55" s="223" t="str">
        <f>IF($A55="","",IF('D - DADOS EQUIPE'!BZ57="X","S",IF('D - DADOS EQUIPE'!BZ57=0,"N","")))</f>
        <v/>
      </c>
      <c r="AG55" s="223" t="str">
        <f>IF($A55="","",IF('D - DADOS EQUIPE'!CA57="X","S",IF('D - DADOS EQUIPE'!CA57=0,"N","")))</f>
        <v/>
      </c>
      <c r="AH55" s="223" t="str">
        <f>IF($A55="","",IF('D - DADOS EQUIPE'!CB57="X","S",IF('D - DADOS EQUIPE'!CB57=0,"N","")))</f>
        <v/>
      </c>
    </row>
    <row r="56" spans="1:34" x14ac:dyDescent="0.25">
      <c r="A56" s="223" t="str">
        <f>IF('D - DADOS EQUIPE'!A58="","",'D - DADOS EQUIPE'!A58)</f>
        <v/>
      </c>
      <c r="B56" s="223" t="str">
        <f>IF('D - DADOS EQUIPE'!B58="","",'D - DADOS EQUIPE'!B58)</f>
        <v/>
      </c>
      <c r="C56" s="223" t="str">
        <f>IF('D - DADOS EQUIPE'!C58="","",'D - DADOS EQUIPE'!C58)</f>
        <v/>
      </c>
      <c r="D56" s="223" t="str">
        <f>IF('D - DADOS EQUIPE'!D58="","",'D - DADOS EQUIPE'!D58)</f>
        <v/>
      </c>
      <c r="E56" s="223" t="str">
        <f>IF($A56="","",IF('D - DADOS EQUIPE'!AY58="X","S",IF('D - DADOS EQUIPE'!AY58=0,"N","")))</f>
        <v/>
      </c>
      <c r="F56" s="223" t="str">
        <f>IF($A56="","",IF('D - DADOS EQUIPE'!AZ58="X","S",IF('D - DADOS EQUIPE'!AZ58=0,"N","")))</f>
        <v/>
      </c>
      <c r="G56" s="223" t="str">
        <f>IF($A56="","",IF('D - DADOS EQUIPE'!BA58="X","S",IF('D - DADOS EQUIPE'!BA58=0,"N","")))</f>
        <v/>
      </c>
      <c r="H56" s="223" t="str">
        <f>IF($A56="","",IF('D - DADOS EQUIPE'!BB58="X","S",IF('D - DADOS EQUIPE'!BB58=0,"N","")))</f>
        <v/>
      </c>
      <c r="I56" s="223" t="str">
        <f>IF($A56="","",IF('D - DADOS EQUIPE'!BC58="X","S",IF('D - DADOS EQUIPE'!BC58=0,"N","")))</f>
        <v/>
      </c>
      <c r="J56" s="223" t="str">
        <f>IF($A56="","",IF('D - DADOS EQUIPE'!BD58="X","S",IF('D - DADOS EQUIPE'!BD58=0,"N","")))</f>
        <v/>
      </c>
      <c r="K56" s="223" t="str">
        <f>IF($A56="","",IF('D - DADOS EQUIPE'!BE58="X","S",IF('D - DADOS EQUIPE'!BE58=0,"N","")))</f>
        <v/>
      </c>
      <c r="L56" s="223" t="str">
        <f>IF($A56="","",IF('D - DADOS EQUIPE'!BF58="X","S",IF('D - DADOS EQUIPE'!BF58=0,"N","")))</f>
        <v/>
      </c>
      <c r="M56" s="223" t="str">
        <f>IF($A56="","",IF('D - DADOS EQUIPE'!BG58="X","S",IF('D - DADOS EQUIPE'!BG58=0,"N","")))</f>
        <v/>
      </c>
      <c r="N56" s="223" t="str">
        <f>IF($A56="","",IF('D - DADOS EQUIPE'!BH58="X","S",IF('D - DADOS EQUIPE'!BH58=0,"N","")))</f>
        <v/>
      </c>
      <c r="O56" s="223" t="str">
        <f>IF($A56="","",IF('D - DADOS EQUIPE'!BI58="X","S",IF('D - DADOS EQUIPE'!BI58=0,"N","")))</f>
        <v/>
      </c>
      <c r="P56" s="223" t="str">
        <f>IF($A56="","",IF('D - DADOS EQUIPE'!BJ58="X","S",IF('D - DADOS EQUIPE'!BJ58=0,"N","")))</f>
        <v/>
      </c>
      <c r="Q56" s="223" t="str">
        <f>IF($A56="","",IF('D - DADOS EQUIPE'!BK58="X","S",IF('D - DADOS EQUIPE'!BK58=0,"N","")))</f>
        <v/>
      </c>
      <c r="R56" s="223" t="str">
        <f>IF($A56="","",IF('D - DADOS EQUIPE'!BL58="X","S",IF('D - DADOS EQUIPE'!BL58=0,"N","")))</f>
        <v/>
      </c>
      <c r="S56" s="223" t="str">
        <f>IF($A56="","",IF('D - DADOS EQUIPE'!BM58="X","S",IF('D - DADOS EQUIPE'!BM58=0,"N","")))</f>
        <v/>
      </c>
      <c r="T56" s="223" t="str">
        <f>IF($A56="","",IF('D - DADOS EQUIPE'!BN58="X","S",IF('D - DADOS EQUIPE'!BN58=0,"N","")))</f>
        <v/>
      </c>
      <c r="U56" s="223" t="str">
        <f>IF($A56="","",IF('D - DADOS EQUIPE'!BO58="X","S",IF('D - DADOS EQUIPE'!BO58=0,"N","")))</f>
        <v/>
      </c>
      <c r="V56" s="223" t="str">
        <f>IF($A56="","",IF('D - DADOS EQUIPE'!BP58="X","S",IF('D - DADOS EQUIPE'!BP58=0,"N","")))</f>
        <v/>
      </c>
      <c r="W56" s="223" t="str">
        <f>IF($A56="","",IF('D - DADOS EQUIPE'!BQ58="X","S",IF('D - DADOS EQUIPE'!BQ58=0,"N","")))</f>
        <v/>
      </c>
      <c r="X56" s="223" t="str">
        <f>IF($A56="","",IF('D - DADOS EQUIPE'!BR58="X","S",IF('D - DADOS EQUIPE'!BR58=0,"N","")))</f>
        <v/>
      </c>
      <c r="Y56" s="223" t="str">
        <f>IF($A56="","",IF('D - DADOS EQUIPE'!BS58="X","S",IF('D - DADOS EQUIPE'!BS58=0,"N","")))</f>
        <v/>
      </c>
      <c r="Z56" s="223" t="str">
        <f>IF($A56="","",IF('D - DADOS EQUIPE'!BT58="X","S",IF('D - DADOS EQUIPE'!BT58=0,"N","")))</f>
        <v/>
      </c>
      <c r="AA56" s="223" t="str">
        <f>IF($A56="","",IF('D - DADOS EQUIPE'!BU58="X","S",IF('D - DADOS EQUIPE'!BU58=0,"N","")))</f>
        <v/>
      </c>
      <c r="AB56" s="223" t="str">
        <f>IF($A56="","",IF('D - DADOS EQUIPE'!BV58="X","S",IF('D - DADOS EQUIPE'!BV58=0,"N","")))</f>
        <v/>
      </c>
      <c r="AC56" s="223" t="str">
        <f>IF($A56="","",IF('D - DADOS EQUIPE'!BW58="X","S",IF('D - DADOS EQUIPE'!BW58=0,"N","")))</f>
        <v/>
      </c>
      <c r="AD56" s="223" t="str">
        <f>IF($A56="","",IF('D - DADOS EQUIPE'!BX58="X","S",IF('D - DADOS EQUIPE'!BX58=0,"N","")))</f>
        <v/>
      </c>
      <c r="AE56" s="223" t="str">
        <f>IF($A56="","",IF('D - DADOS EQUIPE'!BY58="X","S",IF('D - DADOS EQUIPE'!BY58=0,"N","")))</f>
        <v/>
      </c>
      <c r="AF56" s="223" t="str">
        <f>IF($A56="","",IF('D - DADOS EQUIPE'!BZ58="X","S",IF('D - DADOS EQUIPE'!BZ58=0,"N","")))</f>
        <v/>
      </c>
      <c r="AG56" s="223" t="str">
        <f>IF($A56="","",IF('D - DADOS EQUIPE'!CA58="X","S",IF('D - DADOS EQUIPE'!CA58=0,"N","")))</f>
        <v/>
      </c>
      <c r="AH56" s="223" t="str">
        <f>IF($A56="","",IF('D - DADOS EQUIPE'!CB58="X","S",IF('D - DADOS EQUIPE'!CB58=0,"N","")))</f>
        <v/>
      </c>
    </row>
    <row r="57" spans="1:34" x14ac:dyDescent="0.25">
      <c r="A57" s="223" t="str">
        <f>IF('D - DADOS EQUIPE'!A59="","",'D - DADOS EQUIPE'!A59)</f>
        <v/>
      </c>
      <c r="B57" s="223" t="str">
        <f>IF('D - DADOS EQUIPE'!B59="","",'D - DADOS EQUIPE'!B59)</f>
        <v/>
      </c>
      <c r="C57" s="223" t="str">
        <f>IF('D - DADOS EQUIPE'!C59="","",'D - DADOS EQUIPE'!C59)</f>
        <v/>
      </c>
      <c r="D57" s="223" t="str">
        <f>IF('D - DADOS EQUIPE'!D59="","",'D - DADOS EQUIPE'!D59)</f>
        <v/>
      </c>
      <c r="E57" s="223" t="str">
        <f>IF($A57="","",IF('D - DADOS EQUIPE'!AY59="X","S",IF('D - DADOS EQUIPE'!AY59=0,"N","")))</f>
        <v/>
      </c>
      <c r="F57" s="223" t="str">
        <f>IF($A57="","",IF('D - DADOS EQUIPE'!AZ59="X","S",IF('D - DADOS EQUIPE'!AZ59=0,"N","")))</f>
        <v/>
      </c>
      <c r="G57" s="223" t="str">
        <f>IF($A57="","",IF('D - DADOS EQUIPE'!BA59="X","S",IF('D - DADOS EQUIPE'!BA59=0,"N","")))</f>
        <v/>
      </c>
      <c r="H57" s="223" t="str">
        <f>IF($A57="","",IF('D - DADOS EQUIPE'!BB59="X","S",IF('D - DADOS EQUIPE'!BB59=0,"N","")))</f>
        <v/>
      </c>
      <c r="I57" s="223" t="str">
        <f>IF($A57="","",IF('D - DADOS EQUIPE'!BC59="X","S",IF('D - DADOS EQUIPE'!BC59=0,"N","")))</f>
        <v/>
      </c>
      <c r="J57" s="223" t="str">
        <f>IF($A57="","",IF('D - DADOS EQUIPE'!BD59="X","S",IF('D - DADOS EQUIPE'!BD59=0,"N","")))</f>
        <v/>
      </c>
      <c r="K57" s="223" t="str">
        <f>IF($A57="","",IF('D - DADOS EQUIPE'!BE59="X","S",IF('D - DADOS EQUIPE'!BE59=0,"N","")))</f>
        <v/>
      </c>
      <c r="L57" s="223" t="str">
        <f>IF($A57="","",IF('D - DADOS EQUIPE'!BF59="X","S",IF('D - DADOS EQUIPE'!BF59=0,"N","")))</f>
        <v/>
      </c>
      <c r="M57" s="223" t="str">
        <f>IF($A57="","",IF('D - DADOS EQUIPE'!BG59="X","S",IF('D - DADOS EQUIPE'!BG59=0,"N","")))</f>
        <v/>
      </c>
      <c r="N57" s="223" t="str">
        <f>IF($A57="","",IF('D - DADOS EQUIPE'!BH59="X","S",IF('D - DADOS EQUIPE'!BH59=0,"N","")))</f>
        <v/>
      </c>
      <c r="O57" s="223" t="str">
        <f>IF($A57="","",IF('D - DADOS EQUIPE'!BI59="X","S",IF('D - DADOS EQUIPE'!BI59=0,"N","")))</f>
        <v/>
      </c>
      <c r="P57" s="223" t="str">
        <f>IF($A57="","",IF('D - DADOS EQUIPE'!BJ59="X","S",IF('D - DADOS EQUIPE'!BJ59=0,"N","")))</f>
        <v/>
      </c>
      <c r="Q57" s="223" t="str">
        <f>IF($A57="","",IF('D - DADOS EQUIPE'!BK59="X","S",IF('D - DADOS EQUIPE'!BK59=0,"N","")))</f>
        <v/>
      </c>
      <c r="R57" s="223" t="str">
        <f>IF($A57="","",IF('D - DADOS EQUIPE'!BL59="X","S",IF('D - DADOS EQUIPE'!BL59=0,"N","")))</f>
        <v/>
      </c>
      <c r="S57" s="223" t="str">
        <f>IF($A57="","",IF('D - DADOS EQUIPE'!BM59="X","S",IF('D - DADOS EQUIPE'!BM59=0,"N","")))</f>
        <v/>
      </c>
      <c r="T57" s="223" t="str">
        <f>IF($A57="","",IF('D - DADOS EQUIPE'!BN59="X","S",IF('D - DADOS EQUIPE'!BN59=0,"N","")))</f>
        <v/>
      </c>
      <c r="U57" s="223" t="str">
        <f>IF($A57="","",IF('D - DADOS EQUIPE'!BO59="X","S",IF('D - DADOS EQUIPE'!BO59=0,"N","")))</f>
        <v/>
      </c>
      <c r="V57" s="223" t="str">
        <f>IF($A57="","",IF('D - DADOS EQUIPE'!BP59="X","S",IF('D - DADOS EQUIPE'!BP59=0,"N","")))</f>
        <v/>
      </c>
      <c r="W57" s="223" t="str">
        <f>IF($A57="","",IF('D - DADOS EQUIPE'!BQ59="X","S",IF('D - DADOS EQUIPE'!BQ59=0,"N","")))</f>
        <v/>
      </c>
      <c r="X57" s="223" t="str">
        <f>IF($A57="","",IF('D - DADOS EQUIPE'!BR59="X","S",IF('D - DADOS EQUIPE'!BR59=0,"N","")))</f>
        <v/>
      </c>
      <c r="Y57" s="223" t="str">
        <f>IF($A57="","",IF('D - DADOS EQUIPE'!BS59="X","S",IF('D - DADOS EQUIPE'!BS59=0,"N","")))</f>
        <v/>
      </c>
      <c r="Z57" s="223" t="str">
        <f>IF($A57="","",IF('D - DADOS EQUIPE'!BT59="X","S",IF('D - DADOS EQUIPE'!BT59=0,"N","")))</f>
        <v/>
      </c>
      <c r="AA57" s="223" t="str">
        <f>IF($A57="","",IF('D - DADOS EQUIPE'!BU59="X","S",IF('D - DADOS EQUIPE'!BU59=0,"N","")))</f>
        <v/>
      </c>
      <c r="AB57" s="223" t="str">
        <f>IF($A57="","",IF('D - DADOS EQUIPE'!BV59="X","S",IF('D - DADOS EQUIPE'!BV59=0,"N","")))</f>
        <v/>
      </c>
      <c r="AC57" s="223" t="str">
        <f>IF($A57="","",IF('D - DADOS EQUIPE'!BW59="X","S",IF('D - DADOS EQUIPE'!BW59=0,"N","")))</f>
        <v/>
      </c>
      <c r="AD57" s="223" t="str">
        <f>IF($A57="","",IF('D - DADOS EQUIPE'!BX59="X","S",IF('D - DADOS EQUIPE'!BX59=0,"N","")))</f>
        <v/>
      </c>
      <c r="AE57" s="223" t="str">
        <f>IF($A57="","",IF('D - DADOS EQUIPE'!BY59="X","S",IF('D - DADOS EQUIPE'!BY59=0,"N","")))</f>
        <v/>
      </c>
      <c r="AF57" s="223" t="str">
        <f>IF($A57="","",IF('D - DADOS EQUIPE'!BZ59="X","S",IF('D - DADOS EQUIPE'!BZ59=0,"N","")))</f>
        <v/>
      </c>
      <c r="AG57" s="223" t="str">
        <f>IF($A57="","",IF('D - DADOS EQUIPE'!CA59="X","S",IF('D - DADOS EQUIPE'!CA59=0,"N","")))</f>
        <v/>
      </c>
      <c r="AH57" s="223" t="str">
        <f>IF($A57="","",IF('D - DADOS EQUIPE'!CB59="X","S",IF('D - DADOS EQUIPE'!CB59=0,"N","")))</f>
        <v/>
      </c>
    </row>
    <row r="58" spans="1:34" x14ac:dyDescent="0.25">
      <c r="A58" s="223" t="str">
        <f>IF('D - DADOS EQUIPE'!A60="","",'D - DADOS EQUIPE'!A60)</f>
        <v/>
      </c>
      <c r="B58" s="223" t="str">
        <f>IF('D - DADOS EQUIPE'!B60="","",'D - DADOS EQUIPE'!B60)</f>
        <v/>
      </c>
      <c r="C58" s="223" t="str">
        <f>IF('D - DADOS EQUIPE'!C60="","",'D - DADOS EQUIPE'!C60)</f>
        <v/>
      </c>
      <c r="D58" s="223" t="str">
        <f>IF('D - DADOS EQUIPE'!D60="","",'D - DADOS EQUIPE'!D60)</f>
        <v/>
      </c>
      <c r="E58" s="223" t="str">
        <f>IF($A58="","",IF('D - DADOS EQUIPE'!AY60="X","S",IF('D - DADOS EQUIPE'!AY60=0,"N","")))</f>
        <v/>
      </c>
      <c r="F58" s="223" t="str">
        <f>IF($A58="","",IF('D - DADOS EQUIPE'!AZ60="X","S",IF('D - DADOS EQUIPE'!AZ60=0,"N","")))</f>
        <v/>
      </c>
      <c r="G58" s="223" t="str">
        <f>IF($A58="","",IF('D - DADOS EQUIPE'!BA60="X","S",IF('D - DADOS EQUIPE'!BA60=0,"N","")))</f>
        <v/>
      </c>
      <c r="H58" s="223" t="str">
        <f>IF($A58="","",IF('D - DADOS EQUIPE'!BB60="X","S",IF('D - DADOS EQUIPE'!BB60=0,"N","")))</f>
        <v/>
      </c>
      <c r="I58" s="223" t="str">
        <f>IF($A58="","",IF('D - DADOS EQUIPE'!BC60="X","S",IF('D - DADOS EQUIPE'!BC60=0,"N","")))</f>
        <v/>
      </c>
      <c r="J58" s="223" t="str">
        <f>IF($A58="","",IF('D - DADOS EQUIPE'!BD60="X","S",IF('D - DADOS EQUIPE'!BD60=0,"N","")))</f>
        <v/>
      </c>
      <c r="K58" s="223" t="str">
        <f>IF($A58="","",IF('D - DADOS EQUIPE'!BE60="X","S",IF('D - DADOS EQUIPE'!BE60=0,"N","")))</f>
        <v/>
      </c>
      <c r="L58" s="223" t="str">
        <f>IF($A58="","",IF('D - DADOS EQUIPE'!BF60="X","S",IF('D - DADOS EQUIPE'!BF60=0,"N","")))</f>
        <v/>
      </c>
      <c r="M58" s="223" t="str">
        <f>IF($A58="","",IF('D - DADOS EQUIPE'!BG60="X","S",IF('D - DADOS EQUIPE'!BG60=0,"N","")))</f>
        <v/>
      </c>
      <c r="N58" s="223" t="str">
        <f>IF($A58="","",IF('D - DADOS EQUIPE'!BH60="X","S",IF('D - DADOS EQUIPE'!BH60=0,"N","")))</f>
        <v/>
      </c>
      <c r="O58" s="223" t="str">
        <f>IF($A58="","",IF('D - DADOS EQUIPE'!BI60="X","S",IF('D - DADOS EQUIPE'!BI60=0,"N","")))</f>
        <v/>
      </c>
      <c r="P58" s="223" t="str">
        <f>IF($A58="","",IF('D - DADOS EQUIPE'!BJ60="X","S",IF('D - DADOS EQUIPE'!BJ60=0,"N","")))</f>
        <v/>
      </c>
      <c r="Q58" s="223" t="str">
        <f>IF($A58="","",IF('D - DADOS EQUIPE'!BK60="X","S",IF('D - DADOS EQUIPE'!BK60=0,"N","")))</f>
        <v/>
      </c>
      <c r="R58" s="223" t="str">
        <f>IF($A58="","",IF('D - DADOS EQUIPE'!BL60="X","S",IF('D - DADOS EQUIPE'!BL60=0,"N","")))</f>
        <v/>
      </c>
      <c r="S58" s="223" t="str">
        <f>IF($A58="","",IF('D - DADOS EQUIPE'!BM60="X","S",IF('D - DADOS EQUIPE'!BM60=0,"N","")))</f>
        <v/>
      </c>
      <c r="T58" s="223" t="str">
        <f>IF($A58="","",IF('D - DADOS EQUIPE'!BN60="X","S",IF('D - DADOS EQUIPE'!BN60=0,"N","")))</f>
        <v/>
      </c>
      <c r="U58" s="223" t="str">
        <f>IF($A58="","",IF('D - DADOS EQUIPE'!BO60="X","S",IF('D - DADOS EQUIPE'!BO60=0,"N","")))</f>
        <v/>
      </c>
      <c r="V58" s="223" t="str">
        <f>IF($A58="","",IF('D - DADOS EQUIPE'!BP60="X","S",IF('D - DADOS EQUIPE'!BP60=0,"N","")))</f>
        <v/>
      </c>
      <c r="W58" s="223" t="str">
        <f>IF($A58="","",IF('D - DADOS EQUIPE'!BQ60="X","S",IF('D - DADOS EQUIPE'!BQ60=0,"N","")))</f>
        <v/>
      </c>
      <c r="X58" s="223" t="str">
        <f>IF($A58="","",IF('D - DADOS EQUIPE'!BR60="X","S",IF('D - DADOS EQUIPE'!BR60=0,"N","")))</f>
        <v/>
      </c>
      <c r="Y58" s="223" t="str">
        <f>IF($A58="","",IF('D - DADOS EQUIPE'!BS60="X","S",IF('D - DADOS EQUIPE'!BS60=0,"N","")))</f>
        <v/>
      </c>
      <c r="Z58" s="223" t="str">
        <f>IF($A58="","",IF('D - DADOS EQUIPE'!BT60="X","S",IF('D - DADOS EQUIPE'!BT60=0,"N","")))</f>
        <v/>
      </c>
      <c r="AA58" s="223" t="str">
        <f>IF($A58="","",IF('D - DADOS EQUIPE'!BU60="X","S",IF('D - DADOS EQUIPE'!BU60=0,"N","")))</f>
        <v/>
      </c>
      <c r="AB58" s="223" t="str">
        <f>IF($A58="","",IF('D - DADOS EQUIPE'!BV60="X","S",IF('D - DADOS EQUIPE'!BV60=0,"N","")))</f>
        <v/>
      </c>
      <c r="AC58" s="223" t="str">
        <f>IF($A58="","",IF('D - DADOS EQUIPE'!BW60="X","S",IF('D - DADOS EQUIPE'!BW60=0,"N","")))</f>
        <v/>
      </c>
      <c r="AD58" s="223" t="str">
        <f>IF($A58="","",IF('D - DADOS EQUIPE'!BX60="X","S",IF('D - DADOS EQUIPE'!BX60=0,"N","")))</f>
        <v/>
      </c>
      <c r="AE58" s="223" t="str">
        <f>IF($A58="","",IF('D - DADOS EQUIPE'!BY60="X","S",IF('D - DADOS EQUIPE'!BY60=0,"N","")))</f>
        <v/>
      </c>
      <c r="AF58" s="223" t="str">
        <f>IF($A58="","",IF('D - DADOS EQUIPE'!BZ60="X","S",IF('D - DADOS EQUIPE'!BZ60=0,"N","")))</f>
        <v/>
      </c>
      <c r="AG58" s="223" t="str">
        <f>IF($A58="","",IF('D - DADOS EQUIPE'!CA60="X","S",IF('D - DADOS EQUIPE'!CA60=0,"N","")))</f>
        <v/>
      </c>
      <c r="AH58" s="223" t="str">
        <f>IF($A58="","",IF('D - DADOS EQUIPE'!CB60="X","S",IF('D - DADOS EQUIPE'!CB60=0,"N","")))</f>
        <v/>
      </c>
    </row>
    <row r="59" spans="1:34" x14ac:dyDescent="0.25">
      <c r="A59" s="223" t="str">
        <f>IF('D - DADOS EQUIPE'!A61="","",'D - DADOS EQUIPE'!A61)</f>
        <v/>
      </c>
      <c r="B59" s="223" t="str">
        <f>IF('D - DADOS EQUIPE'!B61="","",'D - DADOS EQUIPE'!B61)</f>
        <v/>
      </c>
      <c r="C59" s="223" t="str">
        <f>IF('D - DADOS EQUIPE'!C61="","",'D - DADOS EQUIPE'!C61)</f>
        <v/>
      </c>
      <c r="D59" s="223" t="str">
        <f>IF('D - DADOS EQUIPE'!D61="","",'D - DADOS EQUIPE'!D61)</f>
        <v/>
      </c>
      <c r="E59" s="223" t="str">
        <f>IF($A59="","",IF('D - DADOS EQUIPE'!AY61="X","S",IF('D - DADOS EQUIPE'!AY61=0,"N","")))</f>
        <v/>
      </c>
      <c r="F59" s="223" t="str">
        <f>IF($A59="","",IF('D - DADOS EQUIPE'!AZ61="X","S",IF('D - DADOS EQUIPE'!AZ61=0,"N","")))</f>
        <v/>
      </c>
      <c r="G59" s="223" t="str">
        <f>IF($A59="","",IF('D - DADOS EQUIPE'!BA61="X","S",IF('D - DADOS EQUIPE'!BA61=0,"N","")))</f>
        <v/>
      </c>
      <c r="H59" s="223" t="str">
        <f>IF($A59="","",IF('D - DADOS EQUIPE'!BB61="X","S",IF('D - DADOS EQUIPE'!BB61=0,"N","")))</f>
        <v/>
      </c>
      <c r="I59" s="223" t="str">
        <f>IF($A59="","",IF('D - DADOS EQUIPE'!BC61="X","S",IF('D - DADOS EQUIPE'!BC61=0,"N","")))</f>
        <v/>
      </c>
      <c r="J59" s="223" t="str">
        <f>IF($A59="","",IF('D - DADOS EQUIPE'!BD61="X","S",IF('D - DADOS EQUIPE'!BD61=0,"N","")))</f>
        <v/>
      </c>
      <c r="K59" s="223" t="str">
        <f>IF($A59="","",IF('D - DADOS EQUIPE'!BE61="X","S",IF('D - DADOS EQUIPE'!BE61=0,"N","")))</f>
        <v/>
      </c>
      <c r="L59" s="223" t="str">
        <f>IF($A59="","",IF('D - DADOS EQUIPE'!BF61="X","S",IF('D - DADOS EQUIPE'!BF61=0,"N","")))</f>
        <v/>
      </c>
      <c r="M59" s="223" t="str">
        <f>IF($A59="","",IF('D - DADOS EQUIPE'!BG61="X","S",IF('D - DADOS EQUIPE'!BG61=0,"N","")))</f>
        <v/>
      </c>
      <c r="N59" s="223" t="str">
        <f>IF($A59="","",IF('D - DADOS EQUIPE'!BH61="X","S",IF('D - DADOS EQUIPE'!BH61=0,"N","")))</f>
        <v/>
      </c>
      <c r="O59" s="223" t="str">
        <f>IF($A59="","",IF('D - DADOS EQUIPE'!BI61="X","S",IF('D - DADOS EQUIPE'!BI61=0,"N","")))</f>
        <v/>
      </c>
      <c r="P59" s="223" t="str">
        <f>IF($A59="","",IF('D - DADOS EQUIPE'!BJ61="X","S",IF('D - DADOS EQUIPE'!BJ61=0,"N","")))</f>
        <v/>
      </c>
      <c r="Q59" s="223" t="str">
        <f>IF($A59="","",IF('D - DADOS EQUIPE'!BK61="X","S",IF('D - DADOS EQUIPE'!BK61=0,"N","")))</f>
        <v/>
      </c>
      <c r="R59" s="223" t="str">
        <f>IF($A59="","",IF('D - DADOS EQUIPE'!BL61="X","S",IF('D - DADOS EQUIPE'!BL61=0,"N","")))</f>
        <v/>
      </c>
      <c r="S59" s="223" t="str">
        <f>IF($A59="","",IF('D - DADOS EQUIPE'!BM61="X","S",IF('D - DADOS EQUIPE'!BM61=0,"N","")))</f>
        <v/>
      </c>
      <c r="T59" s="223" t="str">
        <f>IF($A59="","",IF('D - DADOS EQUIPE'!BN61="X","S",IF('D - DADOS EQUIPE'!BN61=0,"N","")))</f>
        <v/>
      </c>
      <c r="U59" s="223" t="str">
        <f>IF($A59="","",IF('D - DADOS EQUIPE'!BO61="X","S",IF('D - DADOS EQUIPE'!BO61=0,"N","")))</f>
        <v/>
      </c>
      <c r="V59" s="223" t="str">
        <f>IF($A59="","",IF('D - DADOS EQUIPE'!BP61="X","S",IF('D - DADOS EQUIPE'!BP61=0,"N","")))</f>
        <v/>
      </c>
      <c r="W59" s="223" t="str">
        <f>IF($A59="","",IF('D - DADOS EQUIPE'!BQ61="X","S",IF('D - DADOS EQUIPE'!BQ61=0,"N","")))</f>
        <v/>
      </c>
      <c r="X59" s="223" t="str">
        <f>IF($A59="","",IF('D - DADOS EQUIPE'!BR61="X","S",IF('D - DADOS EQUIPE'!BR61=0,"N","")))</f>
        <v/>
      </c>
      <c r="Y59" s="223" t="str">
        <f>IF($A59="","",IF('D - DADOS EQUIPE'!BS61="X","S",IF('D - DADOS EQUIPE'!BS61=0,"N","")))</f>
        <v/>
      </c>
      <c r="Z59" s="223" t="str">
        <f>IF($A59="","",IF('D - DADOS EQUIPE'!BT61="X","S",IF('D - DADOS EQUIPE'!BT61=0,"N","")))</f>
        <v/>
      </c>
      <c r="AA59" s="223" t="str">
        <f>IF($A59="","",IF('D - DADOS EQUIPE'!BU61="X","S",IF('D - DADOS EQUIPE'!BU61=0,"N","")))</f>
        <v/>
      </c>
      <c r="AB59" s="223" t="str">
        <f>IF($A59="","",IF('D - DADOS EQUIPE'!BV61="X","S",IF('D - DADOS EQUIPE'!BV61=0,"N","")))</f>
        <v/>
      </c>
      <c r="AC59" s="223" t="str">
        <f>IF($A59="","",IF('D - DADOS EQUIPE'!BW61="X","S",IF('D - DADOS EQUIPE'!BW61=0,"N","")))</f>
        <v/>
      </c>
      <c r="AD59" s="223" t="str">
        <f>IF($A59="","",IF('D - DADOS EQUIPE'!BX61="X","S",IF('D - DADOS EQUIPE'!BX61=0,"N","")))</f>
        <v/>
      </c>
      <c r="AE59" s="223" t="str">
        <f>IF($A59="","",IF('D - DADOS EQUIPE'!BY61="X","S",IF('D - DADOS EQUIPE'!BY61=0,"N","")))</f>
        <v/>
      </c>
      <c r="AF59" s="223" t="str">
        <f>IF($A59="","",IF('D - DADOS EQUIPE'!BZ61="X","S",IF('D - DADOS EQUIPE'!BZ61=0,"N","")))</f>
        <v/>
      </c>
      <c r="AG59" s="223" t="str">
        <f>IF($A59="","",IF('D - DADOS EQUIPE'!CA61="X","S",IF('D - DADOS EQUIPE'!CA61=0,"N","")))</f>
        <v/>
      </c>
      <c r="AH59" s="223" t="str">
        <f>IF($A59="","",IF('D - DADOS EQUIPE'!CB61="X","S",IF('D - DADOS EQUIPE'!CB61=0,"N","")))</f>
        <v/>
      </c>
    </row>
    <row r="60" spans="1:34" x14ac:dyDescent="0.25">
      <c r="A60" s="223" t="str">
        <f>IF('D - DADOS EQUIPE'!A62="","",'D - DADOS EQUIPE'!A62)</f>
        <v/>
      </c>
      <c r="B60" s="223" t="str">
        <f>IF('D - DADOS EQUIPE'!B62="","",'D - DADOS EQUIPE'!B62)</f>
        <v/>
      </c>
      <c r="C60" s="223" t="str">
        <f>IF('D - DADOS EQUIPE'!C62="","",'D - DADOS EQUIPE'!C62)</f>
        <v/>
      </c>
      <c r="D60" s="223" t="str">
        <f>IF('D - DADOS EQUIPE'!D62="","",'D - DADOS EQUIPE'!D62)</f>
        <v/>
      </c>
      <c r="E60" s="223" t="str">
        <f>IF($A60="","",IF('D - DADOS EQUIPE'!AY62="X","S",IF('D - DADOS EQUIPE'!AY62=0,"N","")))</f>
        <v/>
      </c>
      <c r="F60" s="223" t="str">
        <f>IF($A60="","",IF('D - DADOS EQUIPE'!AZ62="X","S",IF('D - DADOS EQUIPE'!AZ62=0,"N","")))</f>
        <v/>
      </c>
      <c r="G60" s="223" t="str">
        <f>IF($A60="","",IF('D - DADOS EQUIPE'!BA62="X","S",IF('D - DADOS EQUIPE'!BA62=0,"N","")))</f>
        <v/>
      </c>
      <c r="H60" s="223" t="str">
        <f>IF($A60="","",IF('D - DADOS EQUIPE'!BB62="X","S",IF('D - DADOS EQUIPE'!BB62=0,"N","")))</f>
        <v/>
      </c>
      <c r="I60" s="223" t="str">
        <f>IF($A60="","",IF('D - DADOS EQUIPE'!BC62="X","S",IF('D - DADOS EQUIPE'!BC62=0,"N","")))</f>
        <v/>
      </c>
      <c r="J60" s="223" t="str">
        <f>IF($A60="","",IF('D - DADOS EQUIPE'!BD62="X","S",IF('D - DADOS EQUIPE'!BD62=0,"N","")))</f>
        <v/>
      </c>
      <c r="K60" s="223" t="str">
        <f>IF($A60="","",IF('D - DADOS EQUIPE'!BE62="X","S",IF('D - DADOS EQUIPE'!BE62=0,"N","")))</f>
        <v/>
      </c>
      <c r="L60" s="223" t="str">
        <f>IF($A60="","",IF('D - DADOS EQUIPE'!BF62="X","S",IF('D - DADOS EQUIPE'!BF62=0,"N","")))</f>
        <v/>
      </c>
      <c r="M60" s="223" t="str">
        <f>IF($A60="","",IF('D - DADOS EQUIPE'!BG62="X","S",IF('D - DADOS EQUIPE'!BG62=0,"N","")))</f>
        <v/>
      </c>
      <c r="N60" s="223" t="str">
        <f>IF($A60="","",IF('D - DADOS EQUIPE'!BH62="X","S",IF('D - DADOS EQUIPE'!BH62=0,"N","")))</f>
        <v/>
      </c>
      <c r="O60" s="223" t="str">
        <f>IF($A60="","",IF('D - DADOS EQUIPE'!BI62="X","S",IF('D - DADOS EQUIPE'!BI62=0,"N","")))</f>
        <v/>
      </c>
      <c r="P60" s="223" t="str">
        <f>IF($A60="","",IF('D - DADOS EQUIPE'!BJ62="X","S",IF('D - DADOS EQUIPE'!BJ62=0,"N","")))</f>
        <v/>
      </c>
      <c r="Q60" s="223" t="str">
        <f>IF($A60="","",IF('D - DADOS EQUIPE'!BK62="X","S",IF('D - DADOS EQUIPE'!BK62=0,"N","")))</f>
        <v/>
      </c>
      <c r="R60" s="223" t="str">
        <f>IF($A60="","",IF('D - DADOS EQUIPE'!BL62="X","S",IF('D - DADOS EQUIPE'!BL62=0,"N","")))</f>
        <v/>
      </c>
      <c r="S60" s="223" t="str">
        <f>IF($A60="","",IF('D - DADOS EQUIPE'!BM62="X","S",IF('D - DADOS EQUIPE'!BM62=0,"N","")))</f>
        <v/>
      </c>
      <c r="T60" s="223" t="str">
        <f>IF($A60="","",IF('D - DADOS EQUIPE'!BN62="X","S",IF('D - DADOS EQUIPE'!BN62=0,"N","")))</f>
        <v/>
      </c>
      <c r="U60" s="223" t="str">
        <f>IF($A60="","",IF('D - DADOS EQUIPE'!BO62="X","S",IF('D - DADOS EQUIPE'!BO62=0,"N","")))</f>
        <v/>
      </c>
      <c r="V60" s="223" t="str">
        <f>IF($A60="","",IF('D - DADOS EQUIPE'!BP62="X","S",IF('D - DADOS EQUIPE'!BP62=0,"N","")))</f>
        <v/>
      </c>
      <c r="W60" s="223" t="str">
        <f>IF($A60="","",IF('D - DADOS EQUIPE'!BQ62="X","S",IF('D - DADOS EQUIPE'!BQ62=0,"N","")))</f>
        <v/>
      </c>
      <c r="X60" s="223" t="str">
        <f>IF($A60="","",IF('D - DADOS EQUIPE'!BR62="X","S",IF('D - DADOS EQUIPE'!BR62=0,"N","")))</f>
        <v/>
      </c>
      <c r="Y60" s="223" t="str">
        <f>IF($A60="","",IF('D - DADOS EQUIPE'!BS62="X","S",IF('D - DADOS EQUIPE'!BS62=0,"N","")))</f>
        <v/>
      </c>
      <c r="Z60" s="223" t="str">
        <f>IF($A60="","",IF('D - DADOS EQUIPE'!BT62="X","S",IF('D - DADOS EQUIPE'!BT62=0,"N","")))</f>
        <v/>
      </c>
      <c r="AA60" s="223" t="str">
        <f>IF($A60="","",IF('D - DADOS EQUIPE'!BU62="X","S",IF('D - DADOS EQUIPE'!BU62=0,"N","")))</f>
        <v/>
      </c>
      <c r="AB60" s="223" t="str">
        <f>IF($A60="","",IF('D - DADOS EQUIPE'!BV62="X","S",IF('D - DADOS EQUIPE'!BV62=0,"N","")))</f>
        <v/>
      </c>
      <c r="AC60" s="223" t="str">
        <f>IF($A60="","",IF('D - DADOS EQUIPE'!BW62="X","S",IF('D - DADOS EQUIPE'!BW62=0,"N","")))</f>
        <v/>
      </c>
      <c r="AD60" s="223" t="str">
        <f>IF($A60="","",IF('D - DADOS EQUIPE'!BX62="X","S",IF('D - DADOS EQUIPE'!BX62=0,"N","")))</f>
        <v/>
      </c>
      <c r="AE60" s="223" t="str">
        <f>IF($A60="","",IF('D - DADOS EQUIPE'!BY62="X","S",IF('D - DADOS EQUIPE'!BY62=0,"N","")))</f>
        <v/>
      </c>
      <c r="AF60" s="223" t="str">
        <f>IF($A60="","",IF('D - DADOS EQUIPE'!BZ62="X","S",IF('D - DADOS EQUIPE'!BZ62=0,"N","")))</f>
        <v/>
      </c>
      <c r="AG60" s="223" t="str">
        <f>IF($A60="","",IF('D - DADOS EQUIPE'!CA62="X","S",IF('D - DADOS EQUIPE'!CA62=0,"N","")))</f>
        <v/>
      </c>
      <c r="AH60" s="223" t="str">
        <f>IF($A60="","",IF('D - DADOS EQUIPE'!CB62="X","S",IF('D - DADOS EQUIPE'!CB62=0,"N","")))</f>
        <v/>
      </c>
    </row>
    <row r="61" spans="1:34" x14ac:dyDescent="0.25">
      <c r="A61" s="223" t="str">
        <f>IF('D - DADOS EQUIPE'!A63="","",'D - DADOS EQUIPE'!A63)</f>
        <v/>
      </c>
      <c r="B61" s="223" t="str">
        <f>IF('D - DADOS EQUIPE'!B63="","",'D - DADOS EQUIPE'!B63)</f>
        <v/>
      </c>
      <c r="C61" s="223" t="str">
        <f>IF('D - DADOS EQUIPE'!C63="","",'D - DADOS EQUIPE'!C63)</f>
        <v/>
      </c>
      <c r="D61" s="223" t="str">
        <f>IF('D - DADOS EQUIPE'!D63="","",'D - DADOS EQUIPE'!D63)</f>
        <v/>
      </c>
      <c r="E61" s="223" t="str">
        <f>IF($A61="","",IF('D - DADOS EQUIPE'!AY63="X","S",IF('D - DADOS EQUIPE'!AY63=0,"N","")))</f>
        <v/>
      </c>
      <c r="F61" s="223" t="str">
        <f>IF($A61="","",IF('D - DADOS EQUIPE'!AZ63="X","S",IF('D - DADOS EQUIPE'!AZ63=0,"N","")))</f>
        <v/>
      </c>
      <c r="G61" s="223" t="str">
        <f>IF($A61="","",IF('D - DADOS EQUIPE'!BA63="X","S",IF('D - DADOS EQUIPE'!BA63=0,"N","")))</f>
        <v/>
      </c>
      <c r="H61" s="223" t="str">
        <f>IF($A61="","",IF('D - DADOS EQUIPE'!BB63="X","S",IF('D - DADOS EQUIPE'!BB63=0,"N","")))</f>
        <v/>
      </c>
      <c r="I61" s="223" t="str">
        <f>IF($A61="","",IF('D - DADOS EQUIPE'!BC63="X","S",IF('D - DADOS EQUIPE'!BC63=0,"N","")))</f>
        <v/>
      </c>
      <c r="J61" s="223" t="str">
        <f>IF($A61="","",IF('D - DADOS EQUIPE'!BD63="X","S",IF('D - DADOS EQUIPE'!BD63=0,"N","")))</f>
        <v/>
      </c>
      <c r="K61" s="223" t="str">
        <f>IF($A61="","",IF('D - DADOS EQUIPE'!BE63="X","S",IF('D - DADOS EQUIPE'!BE63=0,"N","")))</f>
        <v/>
      </c>
      <c r="L61" s="223" t="str">
        <f>IF($A61="","",IF('D - DADOS EQUIPE'!BF63="X","S",IF('D - DADOS EQUIPE'!BF63=0,"N","")))</f>
        <v/>
      </c>
      <c r="M61" s="223" t="str">
        <f>IF($A61="","",IF('D - DADOS EQUIPE'!BG63="X","S",IF('D - DADOS EQUIPE'!BG63=0,"N","")))</f>
        <v/>
      </c>
      <c r="N61" s="223" t="str">
        <f>IF($A61="","",IF('D - DADOS EQUIPE'!BH63="X","S",IF('D - DADOS EQUIPE'!BH63=0,"N","")))</f>
        <v/>
      </c>
      <c r="O61" s="223" t="str">
        <f>IF($A61="","",IF('D - DADOS EQUIPE'!BI63="X","S",IF('D - DADOS EQUIPE'!BI63=0,"N","")))</f>
        <v/>
      </c>
      <c r="P61" s="223" t="str">
        <f>IF($A61="","",IF('D - DADOS EQUIPE'!BJ63="X","S",IF('D - DADOS EQUIPE'!BJ63=0,"N","")))</f>
        <v/>
      </c>
      <c r="Q61" s="223" t="str">
        <f>IF($A61="","",IF('D - DADOS EQUIPE'!BK63="X","S",IF('D - DADOS EQUIPE'!BK63=0,"N","")))</f>
        <v/>
      </c>
      <c r="R61" s="223" t="str">
        <f>IF($A61="","",IF('D - DADOS EQUIPE'!BL63="X","S",IF('D - DADOS EQUIPE'!BL63=0,"N","")))</f>
        <v/>
      </c>
      <c r="S61" s="223" t="str">
        <f>IF($A61="","",IF('D - DADOS EQUIPE'!BM63="X","S",IF('D - DADOS EQUIPE'!BM63=0,"N","")))</f>
        <v/>
      </c>
      <c r="T61" s="223" t="str">
        <f>IF($A61="","",IF('D - DADOS EQUIPE'!BN63="X","S",IF('D - DADOS EQUIPE'!BN63=0,"N","")))</f>
        <v/>
      </c>
      <c r="U61" s="223" t="str">
        <f>IF($A61="","",IF('D - DADOS EQUIPE'!BO63="X","S",IF('D - DADOS EQUIPE'!BO63=0,"N","")))</f>
        <v/>
      </c>
      <c r="V61" s="223" t="str">
        <f>IF($A61="","",IF('D - DADOS EQUIPE'!BP63="X","S",IF('D - DADOS EQUIPE'!BP63=0,"N","")))</f>
        <v/>
      </c>
      <c r="W61" s="223" t="str">
        <f>IF($A61="","",IF('D - DADOS EQUIPE'!BQ63="X","S",IF('D - DADOS EQUIPE'!BQ63=0,"N","")))</f>
        <v/>
      </c>
      <c r="X61" s="223" t="str">
        <f>IF($A61="","",IF('D - DADOS EQUIPE'!BR63="X","S",IF('D - DADOS EQUIPE'!BR63=0,"N","")))</f>
        <v/>
      </c>
      <c r="Y61" s="223" t="str">
        <f>IF($A61="","",IF('D - DADOS EQUIPE'!BS63="X","S",IF('D - DADOS EQUIPE'!BS63=0,"N","")))</f>
        <v/>
      </c>
      <c r="Z61" s="223" t="str">
        <f>IF($A61="","",IF('D - DADOS EQUIPE'!BT63="X","S",IF('D - DADOS EQUIPE'!BT63=0,"N","")))</f>
        <v/>
      </c>
      <c r="AA61" s="223" t="str">
        <f>IF($A61="","",IF('D - DADOS EQUIPE'!BU63="X","S",IF('D - DADOS EQUIPE'!BU63=0,"N","")))</f>
        <v/>
      </c>
      <c r="AB61" s="223" t="str">
        <f>IF($A61="","",IF('D - DADOS EQUIPE'!BV63="X","S",IF('D - DADOS EQUIPE'!BV63=0,"N","")))</f>
        <v/>
      </c>
      <c r="AC61" s="223" t="str">
        <f>IF($A61="","",IF('D - DADOS EQUIPE'!BW63="X","S",IF('D - DADOS EQUIPE'!BW63=0,"N","")))</f>
        <v/>
      </c>
      <c r="AD61" s="223" t="str">
        <f>IF($A61="","",IF('D - DADOS EQUIPE'!BX63="X","S",IF('D - DADOS EQUIPE'!BX63=0,"N","")))</f>
        <v/>
      </c>
      <c r="AE61" s="223" t="str">
        <f>IF($A61="","",IF('D - DADOS EQUIPE'!BY63="X","S",IF('D - DADOS EQUIPE'!BY63=0,"N","")))</f>
        <v/>
      </c>
      <c r="AF61" s="223" t="str">
        <f>IF($A61="","",IF('D - DADOS EQUIPE'!BZ63="X","S",IF('D - DADOS EQUIPE'!BZ63=0,"N","")))</f>
        <v/>
      </c>
      <c r="AG61" s="223" t="str">
        <f>IF($A61="","",IF('D - DADOS EQUIPE'!CA63="X","S",IF('D - DADOS EQUIPE'!CA63=0,"N","")))</f>
        <v/>
      </c>
      <c r="AH61" s="223" t="str">
        <f>IF($A61="","",IF('D - DADOS EQUIPE'!CB63="X","S",IF('D - DADOS EQUIPE'!CB63=0,"N","")))</f>
        <v/>
      </c>
    </row>
    <row r="62" spans="1:34" x14ac:dyDescent="0.25">
      <c r="A62" s="223" t="str">
        <f>IF('D - DADOS EQUIPE'!A64="","",'D - DADOS EQUIPE'!A64)</f>
        <v/>
      </c>
      <c r="B62" s="223" t="str">
        <f>IF('D - DADOS EQUIPE'!B64="","",'D - DADOS EQUIPE'!B64)</f>
        <v/>
      </c>
      <c r="C62" s="223" t="str">
        <f>IF('D - DADOS EQUIPE'!C64="","",'D - DADOS EQUIPE'!C64)</f>
        <v/>
      </c>
      <c r="D62" s="223" t="str">
        <f>IF('D - DADOS EQUIPE'!D64="","",'D - DADOS EQUIPE'!D64)</f>
        <v/>
      </c>
      <c r="E62" s="223" t="str">
        <f>IF($A62="","",IF('D - DADOS EQUIPE'!AY64="X","S",IF('D - DADOS EQUIPE'!AY64=0,"N","")))</f>
        <v/>
      </c>
      <c r="F62" s="223" t="str">
        <f>IF($A62="","",IF('D - DADOS EQUIPE'!AZ64="X","S",IF('D - DADOS EQUIPE'!AZ64=0,"N","")))</f>
        <v/>
      </c>
      <c r="G62" s="223" t="str">
        <f>IF($A62="","",IF('D - DADOS EQUIPE'!BA64="X","S",IF('D - DADOS EQUIPE'!BA64=0,"N","")))</f>
        <v/>
      </c>
      <c r="H62" s="223" t="str">
        <f>IF($A62="","",IF('D - DADOS EQUIPE'!BB64="X","S",IF('D - DADOS EQUIPE'!BB64=0,"N","")))</f>
        <v/>
      </c>
      <c r="I62" s="223" t="str">
        <f>IF($A62="","",IF('D - DADOS EQUIPE'!BC64="X","S",IF('D - DADOS EQUIPE'!BC64=0,"N","")))</f>
        <v/>
      </c>
      <c r="J62" s="223" t="str">
        <f>IF($A62="","",IF('D - DADOS EQUIPE'!BD64="X","S",IF('D - DADOS EQUIPE'!BD64=0,"N","")))</f>
        <v/>
      </c>
      <c r="K62" s="223" t="str">
        <f>IF($A62="","",IF('D - DADOS EQUIPE'!BE64="X","S",IF('D - DADOS EQUIPE'!BE64=0,"N","")))</f>
        <v/>
      </c>
      <c r="L62" s="223" t="str">
        <f>IF($A62="","",IF('D - DADOS EQUIPE'!BF64="X","S",IF('D - DADOS EQUIPE'!BF64=0,"N","")))</f>
        <v/>
      </c>
      <c r="M62" s="223" t="str">
        <f>IF($A62="","",IF('D - DADOS EQUIPE'!BG64="X","S",IF('D - DADOS EQUIPE'!BG64=0,"N","")))</f>
        <v/>
      </c>
      <c r="N62" s="223" t="str">
        <f>IF($A62="","",IF('D - DADOS EQUIPE'!BH64="X","S",IF('D - DADOS EQUIPE'!BH64=0,"N","")))</f>
        <v/>
      </c>
      <c r="O62" s="223" t="str">
        <f>IF($A62="","",IF('D - DADOS EQUIPE'!BI64="X","S",IF('D - DADOS EQUIPE'!BI64=0,"N","")))</f>
        <v/>
      </c>
      <c r="P62" s="223" t="str">
        <f>IF($A62="","",IF('D - DADOS EQUIPE'!BJ64="X","S",IF('D - DADOS EQUIPE'!BJ64=0,"N","")))</f>
        <v/>
      </c>
      <c r="Q62" s="223" t="str">
        <f>IF($A62="","",IF('D - DADOS EQUIPE'!BK64="X","S",IF('D - DADOS EQUIPE'!BK64=0,"N","")))</f>
        <v/>
      </c>
      <c r="R62" s="223" t="str">
        <f>IF($A62="","",IF('D - DADOS EQUIPE'!BL64="X","S",IF('D - DADOS EQUIPE'!BL64=0,"N","")))</f>
        <v/>
      </c>
      <c r="S62" s="223" t="str">
        <f>IF($A62="","",IF('D - DADOS EQUIPE'!BM64="X","S",IF('D - DADOS EQUIPE'!BM64=0,"N","")))</f>
        <v/>
      </c>
      <c r="T62" s="223" t="str">
        <f>IF($A62="","",IF('D - DADOS EQUIPE'!BN64="X","S",IF('D - DADOS EQUIPE'!BN64=0,"N","")))</f>
        <v/>
      </c>
      <c r="U62" s="223" t="str">
        <f>IF($A62="","",IF('D - DADOS EQUIPE'!BO64="X","S",IF('D - DADOS EQUIPE'!BO64=0,"N","")))</f>
        <v/>
      </c>
      <c r="V62" s="223" t="str">
        <f>IF($A62="","",IF('D - DADOS EQUIPE'!BP64="X","S",IF('D - DADOS EQUIPE'!BP64=0,"N","")))</f>
        <v/>
      </c>
      <c r="W62" s="223" t="str">
        <f>IF($A62="","",IF('D - DADOS EQUIPE'!BQ64="X","S",IF('D - DADOS EQUIPE'!BQ64=0,"N","")))</f>
        <v/>
      </c>
      <c r="X62" s="223" t="str">
        <f>IF($A62="","",IF('D - DADOS EQUIPE'!BR64="X","S",IF('D - DADOS EQUIPE'!BR64=0,"N","")))</f>
        <v/>
      </c>
      <c r="Y62" s="223" t="str">
        <f>IF($A62="","",IF('D - DADOS EQUIPE'!BS64="X","S",IF('D - DADOS EQUIPE'!BS64=0,"N","")))</f>
        <v/>
      </c>
      <c r="Z62" s="223" t="str">
        <f>IF($A62="","",IF('D - DADOS EQUIPE'!BT64="X","S",IF('D - DADOS EQUIPE'!BT64=0,"N","")))</f>
        <v/>
      </c>
      <c r="AA62" s="223" t="str">
        <f>IF($A62="","",IF('D - DADOS EQUIPE'!BU64="X","S",IF('D - DADOS EQUIPE'!BU64=0,"N","")))</f>
        <v/>
      </c>
      <c r="AB62" s="223" t="str">
        <f>IF($A62="","",IF('D - DADOS EQUIPE'!BV64="X","S",IF('D - DADOS EQUIPE'!BV64=0,"N","")))</f>
        <v/>
      </c>
      <c r="AC62" s="223" t="str">
        <f>IF($A62="","",IF('D - DADOS EQUIPE'!BW64="X","S",IF('D - DADOS EQUIPE'!BW64=0,"N","")))</f>
        <v/>
      </c>
      <c r="AD62" s="223" t="str">
        <f>IF($A62="","",IF('D - DADOS EQUIPE'!BX64="X","S",IF('D - DADOS EQUIPE'!BX64=0,"N","")))</f>
        <v/>
      </c>
      <c r="AE62" s="223" t="str">
        <f>IF($A62="","",IF('D - DADOS EQUIPE'!BY64="X","S",IF('D - DADOS EQUIPE'!BY64=0,"N","")))</f>
        <v/>
      </c>
      <c r="AF62" s="223" t="str">
        <f>IF($A62="","",IF('D - DADOS EQUIPE'!BZ64="X","S",IF('D - DADOS EQUIPE'!BZ64=0,"N","")))</f>
        <v/>
      </c>
      <c r="AG62" s="223" t="str">
        <f>IF($A62="","",IF('D - DADOS EQUIPE'!CA64="X","S",IF('D - DADOS EQUIPE'!CA64=0,"N","")))</f>
        <v/>
      </c>
      <c r="AH62" s="223" t="str">
        <f>IF($A62="","",IF('D - DADOS EQUIPE'!CB64="X","S",IF('D - DADOS EQUIPE'!CB64=0,"N","")))</f>
        <v/>
      </c>
    </row>
    <row r="63" spans="1:34" x14ac:dyDescent="0.25">
      <c r="A63" s="223" t="str">
        <f>IF('D - DADOS EQUIPE'!A65="","",'D - DADOS EQUIPE'!A65)</f>
        <v/>
      </c>
      <c r="B63" s="223" t="str">
        <f>IF('D - DADOS EQUIPE'!B65="","",'D - DADOS EQUIPE'!B65)</f>
        <v/>
      </c>
      <c r="C63" s="223" t="str">
        <f>IF('D - DADOS EQUIPE'!C65="","",'D - DADOS EQUIPE'!C65)</f>
        <v/>
      </c>
      <c r="D63" s="223" t="str">
        <f>IF('D - DADOS EQUIPE'!D65="","",'D - DADOS EQUIPE'!D65)</f>
        <v/>
      </c>
      <c r="E63" s="223" t="str">
        <f>IF($A63="","",IF('D - DADOS EQUIPE'!AY65="X","S",IF('D - DADOS EQUIPE'!AY65=0,"N","")))</f>
        <v/>
      </c>
      <c r="F63" s="223" t="str">
        <f>IF($A63="","",IF('D - DADOS EQUIPE'!AZ65="X","S",IF('D - DADOS EQUIPE'!AZ65=0,"N","")))</f>
        <v/>
      </c>
      <c r="G63" s="223" t="str">
        <f>IF($A63="","",IF('D - DADOS EQUIPE'!BA65="X","S",IF('D - DADOS EQUIPE'!BA65=0,"N","")))</f>
        <v/>
      </c>
      <c r="H63" s="223" t="str">
        <f>IF($A63="","",IF('D - DADOS EQUIPE'!BB65="X","S",IF('D - DADOS EQUIPE'!BB65=0,"N","")))</f>
        <v/>
      </c>
      <c r="I63" s="223" t="str">
        <f>IF($A63="","",IF('D - DADOS EQUIPE'!BC65="X","S",IF('D - DADOS EQUIPE'!BC65=0,"N","")))</f>
        <v/>
      </c>
      <c r="J63" s="223" t="str">
        <f>IF($A63="","",IF('D - DADOS EQUIPE'!BD65="X","S",IF('D - DADOS EQUIPE'!BD65=0,"N","")))</f>
        <v/>
      </c>
      <c r="K63" s="223" t="str">
        <f>IF($A63="","",IF('D - DADOS EQUIPE'!BE65="X","S",IF('D - DADOS EQUIPE'!BE65=0,"N","")))</f>
        <v/>
      </c>
      <c r="L63" s="223" t="str">
        <f>IF($A63="","",IF('D - DADOS EQUIPE'!BF65="X","S",IF('D - DADOS EQUIPE'!BF65=0,"N","")))</f>
        <v/>
      </c>
      <c r="M63" s="223" t="str">
        <f>IF($A63="","",IF('D - DADOS EQUIPE'!BG65="X","S",IF('D - DADOS EQUIPE'!BG65=0,"N","")))</f>
        <v/>
      </c>
      <c r="N63" s="223" t="str">
        <f>IF($A63="","",IF('D - DADOS EQUIPE'!BH65="X","S",IF('D - DADOS EQUIPE'!BH65=0,"N","")))</f>
        <v/>
      </c>
      <c r="O63" s="223" t="str">
        <f>IF($A63="","",IF('D - DADOS EQUIPE'!BI65="X","S",IF('D - DADOS EQUIPE'!BI65=0,"N","")))</f>
        <v/>
      </c>
      <c r="P63" s="223" t="str">
        <f>IF($A63="","",IF('D - DADOS EQUIPE'!BJ65="X","S",IF('D - DADOS EQUIPE'!BJ65=0,"N","")))</f>
        <v/>
      </c>
      <c r="Q63" s="223" t="str">
        <f>IF($A63="","",IF('D - DADOS EQUIPE'!BK65="X","S",IF('D - DADOS EQUIPE'!BK65=0,"N","")))</f>
        <v/>
      </c>
      <c r="R63" s="223" t="str">
        <f>IF($A63="","",IF('D - DADOS EQUIPE'!BL65="X","S",IF('D - DADOS EQUIPE'!BL65=0,"N","")))</f>
        <v/>
      </c>
      <c r="S63" s="223" t="str">
        <f>IF($A63="","",IF('D - DADOS EQUIPE'!BM65="X","S",IF('D - DADOS EQUIPE'!BM65=0,"N","")))</f>
        <v/>
      </c>
      <c r="T63" s="223" t="str">
        <f>IF($A63="","",IF('D - DADOS EQUIPE'!BN65="X","S",IF('D - DADOS EQUIPE'!BN65=0,"N","")))</f>
        <v/>
      </c>
      <c r="U63" s="223" t="str">
        <f>IF($A63="","",IF('D - DADOS EQUIPE'!BO65="X","S",IF('D - DADOS EQUIPE'!BO65=0,"N","")))</f>
        <v/>
      </c>
      <c r="V63" s="223" t="str">
        <f>IF($A63="","",IF('D - DADOS EQUIPE'!BP65="X","S",IF('D - DADOS EQUIPE'!BP65=0,"N","")))</f>
        <v/>
      </c>
      <c r="W63" s="223" t="str">
        <f>IF($A63="","",IF('D - DADOS EQUIPE'!BQ65="X","S",IF('D - DADOS EQUIPE'!BQ65=0,"N","")))</f>
        <v/>
      </c>
      <c r="X63" s="223" t="str">
        <f>IF($A63="","",IF('D - DADOS EQUIPE'!BR65="X","S",IF('D - DADOS EQUIPE'!BR65=0,"N","")))</f>
        <v/>
      </c>
      <c r="Y63" s="223" t="str">
        <f>IF($A63="","",IF('D - DADOS EQUIPE'!BS65="X","S",IF('D - DADOS EQUIPE'!BS65=0,"N","")))</f>
        <v/>
      </c>
      <c r="Z63" s="223" t="str">
        <f>IF($A63="","",IF('D - DADOS EQUIPE'!BT65="X","S",IF('D - DADOS EQUIPE'!BT65=0,"N","")))</f>
        <v/>
      </c>
      <c r="AA63" s="223" t="str">
        <f>IF($A63="","",IF('D - DADOS EQUIPE'!BU65="X","S",IF('D - DADOS EQUIPE'!BU65=0,"N","")))</f>
        <v/>
      </c>
      <c r="AB63" s="223" t="str">
        <f>IF($A63="","",IF('D - DADOS EQUIPE'!BV65="X","S",IF('D - DADOS EQUIPE'!BV65=0,"N","")))</f>
        <v/>
      </c>
      <c r="AC63" s="223" t="str">
        <f>IF($A63="","",IF('D - DADOS EQUIPE'!BW65="X","S",IF('D - DADOS EQUIPE'!BW65=0,"N","")))</f>
        <v/>
      </c>
      <c r="AD63" s="223" t="str">
        <f>IF($A63="","",IF('D - DADOS EQUIPE'!BX65="X","S",IF('D - DADOS EQUIPE'!BX65=0,"N","")))</f>
        <v/>
      </c>
      <c r="AE63" s="223" t="str">
        <f>IF($A63="","",IF('D - DADOS EQUIPE'!BY65="X","S",IF('D - DADOS EQUIPE'!BY65=0,"N","")))</f>
        <v/>
      </c>
      <c r="AF63" s="223" t="str">
        <f>IF($A63="","",IF('D - DADOS EQUIPE'!BZ65="X","S",IF('D - DADOS EQUIPE'!BZ65=0,"N","")))</f>
        <v/>
      </c>
      <c r="AG63" s="223" t="str">
        <f>IF($A63="","",IF('D - DADOS EQUIPE'!CA65="X","S",IF('D - DADOS EQUIPE'!CA65=0,"N","")))</f>
        <v/>
      </c>
      <c r="AH63" s="223" t="str">
        <f>IF($A63="","",IF('D - DADOS EQUIPE'!CB65="X","S",IF('D - DADOS EQUIPE'!CB65=0,"N","")))</f>
        <v/>
      </c>
    </row>
    <row r="64" spans="1:34" x14ac:dyDescent="0.25">
      <c r="A64" s="223" t="str">
        <f>IF('D - DADOS EQUIPE'!A66="","",'D - DADOS EQUIPE'!A66)</f>
        <v/>
      </c>
      <c r="B64" s="223" t="str">
        <f>IF('D - DADOS EQUIPE'!B66="","",'D - DADOS EQUIPE'!B66)</f>
        <v/>
      </c>
      <c r="C64" s="223" t="str">
        <f>IF('D - DADOS EQUIPE'!C66="","",'D - DADOS EQUIPE'!C66)</f>
        <v/>
      </c>
      <c r="D64" s="223" t="str">
        <f>IF('D - DADOS EQUIPE'!D66="","",'D - DADOS EQUIPE'!D66)</f>
        <v/>
      </c>
      <c r="E64" s="223" t="str">
        <f>IF($A64="","",IF('D - DADOS EQUIPE'!AY66="X","S",IF('D - DADOS EQUIPE'!AY66=0,"N","")))</f>
        <v/>
      </c>
      <c r="F64" s="223" t="str">
        <f>IF($A64="","",IF('D - DADOS EQUIPE'!AZ66="X","S",IF('D - DADOS EQUIPE'!AZ66=0,"N","")))</f>
        <v/>
      </c>
      <c r="G64" s="223" t="str">
        <f>IF($A64="","",IF('D - DADOS EQUIPE'!BA66="X","S",IF('D - DADOS EQUIPE'!BA66=0,"N","")))</f>
        <v/>
      </c>
      <c r="H64" s="223" t="str">
        <f>IF($A64="","",IF('D - DADOS EQUIPE'!BB66="X","S",IF('D - DADOS EQUIPE'!BB66=0,"N","")))</f>
        <v/>
      </c>
      <c r="I64" s="223" t="str">
        <f>IF($A64="","",IF('D - DADOS EQUIPE'!BC66="X","S",IF('D - DADOS EQUIPE'!BC66=0,"N","")))</f>
        <v/>
      </c>
      <c r="J64" s="223" t="str">
        <f>IF($A64="","",IF('D - DADOS EQUIPE'!BD66="X","S",IF('D - DADOS EQUIPE'!BD66=0,"N","")))</f>
        <v/>
      </c>
      <c r="K64" s="223" t="str">
        <f>IF($A64="","",IF('D - DADOS EQUIPE'!BE66="X","S",IF('D - DADOS EQUIPE'!BE66=0,"N","")))</f>
        <v/>
      </c>
      <c r="L64" s="223" t="str">
        <f>IF($A64="","",IF('D - DADOS EQUIPE'!BF66="X","S",IF('D - DADOS EQUIPE'!BF66=0,"N","")))</f>
        <v/>
      </c>
      <c r="M64" s="223" t="str">
        <f>IF($A64="","",IF('D - DADOS EQUIPE'!BG66="X","S",IF('D - DADOS EQUIPE'!BG66=0,"N","")))</f>
        <v/>
      </c>
      <c r="N64" s="223" t="str">
        <f>IF($A64="","",IF('D - DADOS EQUIPE'!BH66="X","S",IF('D - DADOS EQUIPE'!BH66=0,"N","")))</f>
        <v/>
      </c>
      <c r="O64" s="223" t="str">
        <f>IF($A64="","",IF('D - DADOS EQUIPE'!BI66="X","S",IF('D - DADOS EQUIPE'!BI66=0,"N","")))</f>
        <v/>
      </c>
      <c r="P64" s="223" t="str">
        <f>IF($A64="","",IF('D - DADOS EQUIPE'!BJ66="X","S",IF('D - DADOS EQUIPE'!BJ66=0,"N","")))</f>
        <v/>
      </c>
      <c r="Q64" s="223" t="str">
        <f>IF($A64="","",IF('D - DADOS EQUIPE'!BK66="X","S",IF('D - DADOS EQUIPE'!BK66=0,"N","")))</f>
        <v/>
      </c>
      <c r="R64" s="223" t="str">
        <f>IF($A64="","",IF('D - DADOS EQUIPE'!BL66="X","S",IF('D - DADOS EQUIPE'!BL66=0,"N","")))</f>
        <v/>
      </c>
      <c r="S64" s="223" t="str">
        <f>IF($A64="","",IF('D - DADOS EQUIPE'!BM66="X","S",IF('D - DADOS EQUIPE'!BM66=0,"N","")))</f>
        <v/>
      </c>
      <c r="T64" s="223" t="str">
        <f>IF($A64="","",IF('D - DADOS EQUIPE'!BN66="X","S",IF('D - DADOS EQUIPE'!BN66=0,"N","")))</f>
        <v/>
      </c>
      <c r="U64" s="223" t="str">
        <f>IF($A64="","",IF('D - DADOS EQUIPE'!BO66="X","S",IF('D - DADOS EQUIPE'!BO66=0,"N","")))</f>
        <v/>
      </c>
      <c r="V64" s="223" t="str">
        <f>IF($A64="","",IF('D - DADOS EQUIPE'!BP66="X","S",IF('D - DADOS EQUIPE'!BP66=0,"N","")))</f>
        <v/>
      </c>
      <c r="W64" s="223" t="str">
        <f>IF($A64="","",IF('D - DADOS EQUIPE'!BQ66="X","S",IF('D - DADOS EQUIPE'!BQ66=0,"N","")))</f>
        <v/>
      </c>
      <c r="X64" s="223" t="str">
        <f>IF($A64="","",IF('D - DADOS EQUIPE'!BR66="X","S",IF('D - DADOS EQUIPE'!BR66=0,"N","")))</f>
        <v/>
      </c>
      <c r="Y64" s="223" t="str">
        <f>IF($A64="","",IF('D - DADOS EQUIPE'!BS66="X","S",IF('D - DADOS EQUIPE'!BS66=0,"N","")))</f>
        <v/>
      </c>
      <c r="Z64" s="223" t="str">
        <f>IF($A64="","",IF('D - DADOS EQUIPE'!BT66="X","S",IF('D - DADOS EQUIPE'!BT66=0,"N","")))</f>
        <v/>
      </c>
      <c r="AA64" s="223" t="str">
        <f>IF($A64="","",IF('D - DADOS EQUIPE'!BU66="X","S",IF('D - DADOS EQUIPE'!BU66=0,"N","")))</f>
        <v/>
      </c>
      <c r="AB64" s="223" t="str">
        <f>IF($A64="","",IF('D - DADOS EQUIPE'!BV66="X","S",IF('D - DADOS EQUIPE'!BV66=0,"N","")))</f>
        <v/>
      </c>
      <c r="AC64" s="223" t="str">
        <f>IF($A64="","",IF('D - DADOS EQUIPE'!BW66="X","S",IF('D - DADOS EQUIPE'!BW66=0,"N","")))</f>
        <v/>
      </c>
      <c r="AD64" s="223" t="str">
        <f>IF($A64="","",IF('D - DADOS EQUIPE'!BX66="X","S",IF('D - DADOS EQUIPE'!BX66=0,"N","")))</f>
        <v/>
      </c>
      <c r="AE64" s="223" t="str">
        <f>IF($A64="","",IF('D - DADOS EQUIPE'!BY66="X","S",IF('D - DADOS EQUIPE'!BY66=0,"N","")))</f>
        <v/>
      </c>
      <c r="AF64" s="223" t="str">
        <f>IF($A64="","",IF('D - DADOS EQUIPE'!BZ66="X","S",IF('D - DADOS EQUIPE'!BZ66=0,"N","")))</f>
        <v/>
      </c>
      <c r="AG64" s="223" t="str">
        <f>IF($A64="","",IF('D - DADOS EQUIPE'!CA66="X","S",IF('D - DADOS EQUIPE'!CA66=0,"N","")))</f>
        <v/>
      </c>
      <c r="AH64" s="223" t="str">
        <f>IF($A64="","",IF('D - DADOS EQUIPE'!CB66="X","S",IF('D - DADOS EQUIPE'!CB66=0,"N","")))</f>
        <v/>
      </c>
    </row>
    <row r="65" spans="1:34" x14ac:dyDescent="0.25">
      <c r="A65" s="223" t="str">
        <f>IF('D - DADOS EQUIPE'!A67="","",'D - DADOS EQUIPE'!A67)</f>
        <v/>
      </c>
      <c r="B65" s="223" t="str">
        <f>IF('D - DADOS EQUIPE'!B67="","",'D - DADOS EQUIPE'!B67)</f>
        <v/>
      </c>
      <c r="C65" s="223" t="str">
        <f>IF('D - DADOS EQUIPE'!C67="","",'D - DADOS EQUIPE'!C67)</f>
        <v/>
      </c>
      <c r="D65" s="223" t="str">
        <f>IF('D - DADOS EQUIPE'!D67="","",'D - DADOS EQUIPE'!D67)</f>
        <v/>
      </c>
      <c r="E65" s="223" t="str">
        <f>IF($A65="","",IF('D - DADOS EQUIPE'!AY67="X","S",IF('D - DADOS EQUIPE'!AY67=0,"N","")))</f>
        <v/>
      </c>
      <c r="F65" s="223" t="str">
        <f>IF($A65="","",IF('D - DADOS EQUIPE'!AZ67="X","S",IF('D - DADOS EQUIPE'!AZ67=0,"N","")))</f>
        <v/>
      </c>
      <c r="G65" s="223" t="str">
        <f>IF($A65="","",IF('D - DADOS EQUIPE'!BA67="X","S",IF('D - DADOS EQUIPE'!BA67=0,"N","")))</f>
        <v/>
      </c>
      <c r="H65" s="223" t="str">
        <f>IF($A65="","",IF('D - DADOS EQUIPE'!BB67="X","S",IF('D - DADOS EQUIPE'!BB67=0,"N","")))</f>
        <v/>
      </c>
      <c r="I65" s="223" t="str">
        <f>IF($A65="","",IF('D - DADOS EQUIPE'!BC67="X","S",IF('D - DADOS EQUIPE'!BC67=0,"N","")))</f>
        <v/>
      </c>
      <c r="J65" s="223" t="str">
        <f>IF($A65="","",IF('D - DADOS EQUIPE'!BD67="X","S",IF('D - DADOS EQUIPE'!BD67=0,"N","")))</f>
        <v/>
      </c>
      <c r="K65" s="223" t="str">
        <f>IF($A65="","",IF('D - DADOS EQUIPE'!BE67="X","S",IF('D - DADOS EQUIPE'!BE67=0,"N","")))</f>
        <v/>
      </c>
      <c r="L65" s="223" t="str">
        <f>IF($A65="","",IF('D - DADOS EQUIPE'!BF67="X","S",IF('D - DADOS EQUIPE'!BF67=0,"N","")))</f>
        <v/>
      </c>
      <c r="M65" s="223" t="str">
        <f>IF($A65="","",IF('D - DADOS EQUIPE'!BG67="X","S",IF('D - DADOS EQUIPE'!BG67=0,"N","")))</f>
        <v/>
      </c>
      <c r="N65" s="223" t="str">
        <f>IF($A65="","",IF('D - DADOS EQUIPE'!BH67="X","S",IF('D - DADOS EQUIPE'!BH67=0,"N","")))</f>
        <v/>
      </c>
      <c r="O65" s="223" t="str">
        <f>IF($A65="","",IF('D - DADOS EQUIPE'!BI67="X","S",IF('D - DADOS EQUIPE'!BI67=0,"N","")))</f>
        <v/>
      </c>
      <c r="P65" s="223" t="str">
        <f>IF($A65="","",IF('D - DADOS EQUIPE'!BJ67="X","S",IF('D - DADOS EQUIPE'!BJ67=0,"N","")))</f>
        <v/>
      </c>
      <c r="Q65" s="223" t="str">
        <f>IF($A65="","",IF('D - DADOS EQUIPE'!BK67="X","S",IF('D - DADOS EQUIPE'!BK67=0,"N","")))</f>
        <v/>
      </c>
      <c r="R65" s="223" t="str">
        <f>IF($A65="","",IF('D - DADOS EQUIPE'!BL67="X","S",IF('D - DADOS EQUIPE'!BL67=0,"N","")))</f>
        <v/>
      </c>
      <c r="S65" s="223" t="str">
        <f>IF($A65="","",IF('D - DADOS EQUIPE'!BM67="X","S",IF('D - DADOS EQUIPE'!BM67=0,"N","")))</f>
        <v/>
      </c>
      <c r="T65" s="223" t="str">
        <f>IF($A65="","",IF('D - DADOS EQUIPE'!BN67="X","S",IF('D - DADOS EQUIPE'!BN67=0,"N","")))</f>
        <v/>
      </c>
      <c r="U65" s="223" t="str">
        <f>IF($A65="","",IF('D - DADOS EQUIPE'!BO67="X","S",IF('D - DADOS EQUIPE'!BO67=0,"N","")))</f>
        <v/>
      </c>
      <c r="V65" s="223" t="str">
        <f>IF($A65="","",IF('D - DADOS EQUIPE'!BP67="X","S",IF('D - DADOS EQUIPE'!BP67=0,"N","")))</f>
        <v/>
      </c>
      <c r="W65" s="223" t="str">
        <f>IF($A65="","",IF('D - DADOS EQUIPE'!BQ67="X","S",IF('D - DADOS EQUIPE'!BQ67=0,"N","")))</f>
        <v/>
      </c>
      <c r="X65" s="223" t="str">
        <f>IF($A65="","",IF('D - DADOS EQUIPE'!BR67="X","S",IF('D - DADOS EQUIPE'!BR67=0,"N","")))</f>
        <v/>
      </c>
      <c r="Y65" s="223" t="str">
        <f>IF($A65="","",IF('D - DADOS EQUIPE'!BS67="X","S",IF('D - DADOS EQUIPE'!BS67=0,"N","")))</f>
        <v/>
      </c>
      <c r="Z65" s="223" t="str">
        <f>IF($A65="","",IF('D - DADOS EQUIPE'!BT67="X","S",IF('D - DADOS EQUIPE'!BT67=0,"N","")))</f>
        <v/>
      </c>
      <c r="AA65" s="223" t="str">
        <f>IF($A65="","",IF('D - DADOS EQUIPE'!BU67="X","S",IF('D - DADOS EQUIPE'!BU67=0,"N","")))</f>
        <v/>
      </c>
      <c r="AB65" s="223" t="str">
        <f>IF($A65="","",IF('D - DADOS EQUIPE'!BV67="X","S",IF('D - DADOS EQUIPE'!BV67=0,"N","")))</f>
        <v/>
      </c>
      <c r="AC65" s="223" t="str">
        <f>IF($A65="","",IF('D - DADOS EQUIPE'!BW67="X","S",IF('D - DADOS EQUIPE'!BW67=0,"N","")))</f>
        <v/>
      </c>
      <c r="AD65" s="223" t="str">
        <f>IF($A65="","",IF('D - DADOS EQUIPE'!BX67="X","S",IF('D - DADOS EQUIPE'!BX67=0,"N","")))</f>
        <v/>
      </c>
      <c r="AE65" s="223" t="str">
        <f>IF($A65="","",IF('D - DADOS EQUIPE'!BY67="X","S",IF('D - DADOS EQUIPE'!BY67=0,"N","")))</f>
        <v/>
      </c>
      <c r="AF65" s="223" t="str">
        <f>IF($A65="","",IF('D - DADOS EQUIPE'!BZ67="X","S",IF('D - DADOS EQUIPE'!BZ67=0,"N","")))</f>
        <v/>
      </c>
      <c r="AG65" s="223" t="str">
        <f>IF($A65="","",IF('D - DADOS EQUIPE'!CA67="X","S",IF('D - DADOS EQUIPE'!CA67=0,"N","")))</f>
        <v/>
      </c>
      <c r="AH65" s="223" t="str">
        <f>IF($A65="","",IF('D - DADOS EQUIPE'!CB67="X","S",IF('D - DADOS EQUIPE'!CB67=0,"N","")))</f>
        <v/>
      </c>
    </row>
    <row r="66" spans="1:34" x14ac:dyDescent="0.25">
      <c r="A66" s="223" t="str">
        <f>IF('D - DADOS EQUIPE'!A68="","",'D - DADOS EQUIPE'!A68)</f>
        <v/>
      </c>
      <c r="B66" s="223" t="str">
        <f>IF('D - DADOS EQUIPE'!B68="","",'D - DADOS EQUIPE'!B68)</f>
        <v/>
      </c>
      <c r="C66" s="223" t="str">
        <f>IF('D - DADOS EQUIPE'!C68="","",'D - DADOS EQUIPE'!C68)</f>
        <v/>
      </c>
      <c r="D66" s="223" t="str">
        <f>IF('D - DADOS EQUIPE'!D68="","",'D - DADOS EQUIPE'!D68)</f>
        <v/>
      </c>
      <c r="E66" s="223" t="str">
        <f>IF($A66="","",IF('D - DADOS EQUIPE'!AY68="X","S",IF('D - DADOS EQUIPE'!AY68=0,"N","")))</f>
        <v/>
      </c>
      <c r="F66" s="223" t="str">
        <f>IF($A66="","",IF('D - DADOS EQUIPE'!AZ68="X","S",IF('D - DADOS EQUIPE'!AZ68=0,"N","")))</f>
        <v/>
      </c>
      <c r="G66" s="223" t="str">
        <f>IF($A66="","",IF('D - DADOS EQUIPE'!BA68="X","S",IF('D - DADOS EQUIPE'!BA68=0,"N","")))</f>
        <v/>
      </c>
      <c r="H66" s="223" t="str">
        <f>IF($A66="","",IF('D - DADOS EQUIPE'!BB68="X","S",IF('D - DADOS EQUIPE'!BB68=0,"N","")))</f>
        <v/>
      </c>
      <c r="I66" s="223" t="str">
        <f>IF($A66="","",IF('D - DADOS EQUIPE'!BC68="X","S",IF('D - DADOS EQUIPE'!BC68=0,"N","")))</f>
        <v/>
      </c>
      <c r="J66" s="223" t="str">
        <f>IF($A66="","",IF('D - DADOS EQUIPE'!BD68="X","S",IF('D - DADOS EQUIPE'!BD68=0,"N","")))</f>
        <v/>
      </c>
      <c r="K66" s="223" t="str">
        <f>IF($A66="","",IF('D - DADOS EQUIPE'!BE68="X","S",IF('D - DADOS EQUIPE'!BE68=0,"N","")))</f>
        <v/>
      </c>
      <c r="L66" s="223" t="str">
        <f>IF($A66="","",IF('D - DADOS EQUIPE'!BF68="X","S",IF('D - DADOS EQUIPE'!BF68=0,"N","")))</f>
        <v/>
      </c>
      <c r="M66" s="223" t="str">
        <f>IF($A66="","",IF('D - DADOS EQUIPE'!BG68="X","S",IF('D - DADOS EQUIPE'!BG68=0,"N","")))</f>
        <v/>
      </c>
      <c r="N66" s="223" t="str">
        <f>IF($A66="","",IF('D - DADOS EQUIPE'!BH68="X","S",IF('D - DADOS EQUIPE'!BH68=0,"N","")))</f>
        <v/>
      </c>
      <c r="O66" s="223" t="str">
        <f>IF($A66="","",IF('D - DADOS EQUIPE'!BI68="X","S",IF('D - DADOS EQUIPE'!BI68=0,"N","")))</f>
        <v/>
      </c>
      <c r="P66" s="223" t="str">
        <f>IF($A66="","",IF('D - DADOS EQUIPE'!BJ68="X","S",IF('D - DADOS EQUIPE'!BJ68=0,"N","")))</f>
        <v/>
      </c>
      <c r="Q66" s="223" t="str">
        <f>IF($A66="","",IF('D - DADOS EQUIPE'!BK68="X","S",IF('D - DADOS EQUIPE'!BK68=0,"N","")))</f>
        <v/>
      </c>
      <c r="R66" s="223" t="str">
        <f>IF($A66="","",IF('D - DADOS EQUIPE'!BL68="X","S",IF('D - DADOS EQUIPE'!BL68=0,"N","")))</f>
        <v/>
      </c>
      <c r="S66" s="223" t="str">
        <f>IF($A66="","",IF('D - DADOS EQUIPE'!BM68="X","S",IF('D - DADOS EQUIPE'!BM68=0,"N","")))</f>
        <v/>
      </c>
      <c r="T66" s="223" t="str">
        <f>IF($A66="","",IF('D - DADOS EQUIPE'!BN68="X","S",IF('D - DADOS EQUIPE'!BN68=0,"N","")))</f>
        <v/>
      </c>
      <c r="U66" s="223" t="str">
        <f>IF($A66="","",IF('D - DADOS EQUIPE'!BO68="X","S",IF('D - DADOS EQUIPE'!BO68=0,"N","")))</f>
        <v/>
      </c>
      <c r="V66" s="223" t="str">
        <f>IF($A66="","",IF('D - DADOS EQUIPE'!BP68="X","S",IF('D - DADOS EQUIPE'!BP68=0,"N","")))</f>
        <v/>
      </c>
      <c r="W66" s="223" t="str">
        <f>IF($A66="","",IF('D - DADOS EQUIPE'!BQ68="X","S",IF('D - DADOS EQUIPE'!BQ68=0,"N","")))</f>
        <v/>
      </c>
      <c r="X66" s="223" t="str">
        <f>IF($A66="","",IF('D - DADOS EQUIPE'!BR68="X","S",IF('D - DADOS EQUIPE'!BR68=0,"N","")))</f>
        <v/>
      </c>
      <c r="Y66" s="223" t="str">
        <f>IF($A66="","",IF('D - DADOS EQUIPE'!BS68="X","S",IF('D - DADOS EQUIPE'!BS68=0,"N","")))</f>
        <v/>
      </c>
      <c r="Z66" s="223" t="str">
        <f>IF($A66="","",IF('D - DADOS EQUIPE'!BT68="X","S",IF('D - DADOS EQUIPE'!BT68=0,"N","")))</f>
        <v/>
      </c>
      <c r="AA66" s="223" t="str">
        <f>IF($A66="","",IF('D - DADOS EQUIPE'!BU68="X","S",IF('D - DADOS EQUIPE'!BU68=0,"N","")))</f>
        <v/>
      </c>
      <c r="AB66" s="223" t="str">
        <f>IF($A66="","",IF('D - DADOS EQUIPE'!BV68="X","S",IF('D - DADOS EQUIPE'!BV68=0,"N","")))</f>
        <v/>
      </c>
      <c r="AC66" s="223" t="str">
        <f>IF($A66="","",IF('D - DADOS EQUIPE'!BW68="X","S",IF('D - DADOS EQUIPE'!BW68=0,"N","")))</f>
        <v/>
      </c>
      <c r="AD66" s="223" t="str">
        <f>IF($A66="","",IF('D - DADOS EQUIPE'!BX68="X","S",IF('D - DADOS EQUIPE'!BX68=0,"N","")))</f>
        <v/>
      </c>
      <c r="AE66" s="223" t="str">
        <f>IF($A66="","",IF('D - DADOS EQUIPE'!BY68="X","S",IF('D - DADOS EQUIPE'!BY68=0,"N","")))</f>
        <v/>
      </c>
      <c r="AF66" s="223" t="str">
        <f>IF($A66="","",IF('D - DADOS EQUIPE'!BZ68="X","S",IF('D - DADOS EQUIPE'!BZ68=0,"N","")))</f>
        <v/>
      </c>
      <c r="AG66" s="223" t="str">
        <f>IF($A66="","",IF('D - DADOS EQUIPE'!CA68="X","S",IF('D - DADOS EQUIPE'!CA68=0,"N","")))</f>
        <v/>
      </c>
      <c r="AH66" s="223" t="str">
        <f>IF($A66="","",IF('D - DADOS EQUIPE'!CB68="X","S",IF('D - DADOS EQUIPE'!CB68=0,"N","")))</f>
        <v/>
      </c>
    </row>
    <row r="67" spans="1:34" x14ac:dyDescent="0.25">
      <c r="A67" s="223" t="str">
        <f>IF('D - DADOS EQUIPE'!A69="","",'D - DADOS EQUIPE'!A69)</f>
        <v/>
      </c>
      <c r="B67" s="223" t="str">
        <f>IF('D - DADOS EQUIPE'!B69="","",'D - DADOS EQUIPE'!B69)</f>
        <v/>
      </c>
      <c r="C67" s="223" t="str">
        <f>IF('D - DADOS EQUIPE'!C69="","",'D - DADOS EQUIPE'!C69)</f>
        <v/>
      </c>
      <c r="D67" s="223" t="str">
        <f>IF('D - DADOS EQUIPE'!D69="","",'D - DADOS EQUIPE'!D69)</f>
        <v/>
      </c>
      <c r="E67" s="223" t="str">
        <f>IF($A67="","",IF('D - DADOS EQUIPE'!AY69="X","S",IF('D - DADOS EQUIPE'!AY69=0,"N","")))</f>
        <v/>
      </c>
      <c r="F67" s="223" t="str">
        <f>IF($A67="","",IF('D - DADOS EQUIPE'!AZ69="X","S",IF('D - DADOS EQUIPE'!AZ69=0,"N","")))</f>
        <v/>
      </c>
      <c r="G67" s="223" t="str">
        <f>IF($A67="","",IF('D - DADOS EQUIPE'!BA69="X","S",IF('D - DADOS EQUIPE'!BA69=0,"N","")))</f>
        <v/>
      </c>
      <c r="H67" s="223" t="str">
        <f>IF($A67="","",IF('D - DADOS EQUIPE'!BB69="X","S",IF('D - DADOS EQUIPE'!BB69=0,"N","")))</f>
        <v/>
      </c>
      <c r="I67" s="223" t="str">
        <f>IF($A67="","",IF('D - DADOS EQUIPE'!BC69="X","S",IF('D - DADOS EQUIPE'!BC69=0,"N","")))</f>
        <v/>
      </c>
      <c r="J67" s="223" t="str">
        <f>IF($A67="","",IF('D - DADOS EQUIPE'!BD69="X","S",IF('D - DADOS EQUIPE'!BD69=0,"N","")))</f>
        <v/>
      </c>
      <c r="K67" s="223" t="str">
        <f>IF($A67="","",IF('D - DADOS EQUIPE'!BE69="X","S",IF('D - DADOS EQUIPE'!BE69=0,"N","")))</f>
        <v/>
      </c>
      <c r="L67" s="223" t="str">
        <f>IF($A67="","",IF('D - DADOS EQUIPE'!BF69="X","S",IF('D - DADOS EQUIPE'!BF69=0,"N","")))</f>
        <v/>
      </c>
      <c r="M67" s="223" t="str">
        <f>IF($A67="","",IF('D - DADOS EQUIPE'!BG69="X","S",IF('D - DADOS EQUIPE'!BG69=0,"N","")))</f>
        <v/>
      </c>
      <c r="N67" s="223" t="str">
        <f>IF($A67="","",IF('D - DADOS EQUIPE'!BH69="X","S",IF('D - DADOS EQUIPE'!BH69=0,"N","")))</f>
        <v/>
      </c>
      <c r="O67" s="223" t="str">
        <f>IF($A67="","",IF('D - DADOS EQUIPE'!BI69="X","S",IF('D - DADOS EQUIPE'!BI69=0,"N","")))</f>
        <v/>
      </c>
      <c r="P67" s="223" t="str">
        <f>IF($A67="","",IF('D - DADOS EQUIPE'!BJ69="X","S",IF('D - DADOS EQUIPE'!BJ69=0,"N","")))</f>
        <v/>
      </c>
      <c r="Q67" s="223" t="str">
        <f>IF($A67="","",IF('D - DADOS EQUIPE'!BK69="X","S",IF('D - DADOS EQUIPE'!BK69=0,"N","")))</f>
        <v/>
      </c>
      <c r="R67" s="223" t="str">
        <f>IF($A67="","",IF('D - DADOS EQUIPE'!BL69="X","S",IF('D - DADOS EQUIPE'!BL69=0,"N","")))</f>
        <v/>
      </c>
      <c r="S67" s="223" t="str">
        <f>IF($A67="","",IF('D - DADOS EQUIPE'!BM69="X","S",IF('D - DADOS EQUIPE'!BM69=0,"N","")))</f>
        <v/>
      </c>
      <c r="T67" s="223" t="str">
        <f>IF($A67="","",IF('D - DADOS EQUIPE'!BN69="X","S",IF('D - DADOS EQUIPE'!BN69=0,"N","")))</f>
        <v/>
      </c>
      <c r="U67" s="223" t="str">
        <f>IF($A67="","",IF('D - DADOS EQUIPE'!BO69="X","S",IF('D - DADOS EQUIPE'!BO69=0,"N","")))</f>
        <v/>
      </c>
      <c r="V67" s="223" t="str">
        <f>IF($A67="","",IF('D - DADOS EQUIPE'!BP69="X","S",IF('D - DADOS EQUIPE'!BP69=0,"N","")))</f>
        <v/>
      </c>
      <c r="W67" s="223" t="str">
        <f>IF($A67="","",IF('D - DADOS EQUIPE'!BQ69="X","S",IF('D - DADOS EQUIPE'!BQ69=0,"N","")))</f>
        <v/>
      </c>
      <c r="X67" s="223" t="str">
        <f>IF($A67="","",IF('D - DADOS EQUIPE'!BR69="X","S",IF('D - DADOS EQUIPE'!BR69=0,"N","")))</f>
        <v/>
      </c>
      <c r="Y67" s="223" t="str">
        <f>IF($A67="","",IF('D - DADOS EQUIPE'!BS69="X","S",IF('D - DADOS EQUIPE'!BS69=0,"N","")))</f>
        <v/>
      </c>
      <c r="Z67" s="223" t="str">
        <f>IF($A67="","",IF('D - DADOS EQUIPE'!BT69="X","S",IF('D - DADOS EQUIPE'!BT69=0,"N","")))</f>
        <v/>
      </c>
      <c r="AA67" s="223" t="str">
        <f>IF($A67="","",IF('D - DADOS EQUIPE'!BU69="X","S",IF('D - DADOS EQUIPE'!BU69=0,"N","")))</f>
        <v/>
      </c>
      <c r="AB67" s="223" t="str">
        <f>IF($A67="","",IF('D - DADOS EQUIPE'!BV69="X","S",IF('D - DADOS EQUIPE'!BV69=0,"N","")))</f>
        <v/>
      </c>
      <c r="AC67" s="223" t="str">
        <f>IF($A67="","",IF('D - DADOS EQUIPE'!BW69="X","S",IF('D - DADOS EQUIPE'!BW69=0,"N","")))</f>
        <v/>
      </c>
      <c r="AD67" s="223" t="str">
        <f>IF($A67="","",IF('D - DADOS EQUIPE'!BX69="X","S",IF('D - DADOS EQUIPE'!BX69=0,"N","")))</f>
        <v/>
      </c>
      <c r="AE67" s="223" t="str">
        <f>IF($A67="","",IF('D - DADOS EQUIPE'!BY69="X","S",IF('D - DADOS EQUIPE'!BY69=0,"N","")))</f>
        <v/>
      </c>
      <c r="AF67" s="223" t="str">
        <f>IF($A67="","",IF('D - DADOS EQUIPE'!BZ69="X","S",IF('D - DADOS EQUIPE'!BZ69=0,"N","")))</f>
        <v/>
      </c>
      <c r="AG67" s="223" t="str">
        <f>IF($A67="","",IF('D - DADOS EQUIPE'!CA69="X","S",IF('D - DADOS EQUIPE'!CA69=0,"N","")))</f>
        <v/>
      </c>
      <c r="AH67" s="223" t="str">
        <f>IF($A67="","",IF('D - DADOS EQUIPE'!CB69="X","S",IF('D - DADOS EQUIPE'!CB69=0,"N","")))</f>
        <v/>
      </c>
    </row>
    <row r="68" spans="1:34" x14ac:dyDescent="0.25">
      <c r="A68" s="223" t="str">
        <f>IF('D - DADOS EQUIPE'!A70="","",'D - DADOS EQUIPE'!A70)</f>
        <v/>
      </c>
      <c r="B68" s="223" t="str">
        <f>IF('D - DADOS EQUIPE'!B70="","",'D - DADOS EQUIPE'!B70)</f>
        <v/>
      </c>
      <c r="C68" s="223" t="str">
        <f>IF('D - DADOS EQUIPE'!C70="","",'D - DADOS EQUIPE'!C70)</f>
        <v/>
      </c>
      <c r="D68" s="223" t="str">
        <f>IF('D - DADOS EQUIPE'!D70="","",'D - DADOS EQUIPE'!D70)</f>
        <v/>
      </c>
      <c r="E68" s="223" t="str">
        <f>IF($A68="","",IF('D - DADOS EQUIPE'!AY70="X","S",IF('D - DADOS EQUIPE'!AY70=0,"N","")))</f>
        <v/>
      </c>
      <c r="F68" s="223" t="str">
        <f>IF($A68="","",IF('D - DADOS EQUIPE'!AZ70="X","S",IF('D - DADOS EQUIPE'!AZ70=0,"N","")))</f>
        <v/>
      </c>
      <c r="G68" s="223" t="str">
        <f>IF($A68="","",IF('D - DADOS EQUIPE'!BA70="X","S",IF('D - DADOS EQUIPE'!BA70=0,"N","")))</f>
        <v/>
      </c>
      <c r="H68" s="223" t="str">
        <f>IF($A68="","",IF('D - DADOS EQUIPE'!BB70="X","S",IF('D - DADOS EQUIPE'!BB70=0,"N","")))</f>
        <v/>
      </c>
      <c r="I68" s="223" t="str">
        <f>IF($A68="","",IF('D - DADOS EQUIPE'!BC70="X","S",IF('D - DADOS EQUIPE'!BC70=0,"N","")))</f>
        <v/>
      </c>
      <c r="J68" s="223" t="str">
        <f>IF($A68="","",IF('D - DADOS EQUIPE'!BD70="X","S",IF('D - DADOS EQUIPE'!BD70=0,"N","")))</f>
        <v/>
      </c>
      <c r="K68" s="223" t="str">
        <f>IF($A68="","",IF('D - DADOS EQUIPE'!BE70="X","S",IF('D - DADOS EQUIPE'!BE70=0,"N","")))</f>
        <v/>
      </c>
      <c r="L68" s="223" t="str">
        <f>IF($A68="","",IF('D - DADOS EQUIPE'!BF70="X","S",IF('D - DADOS EQUIPE'!BF70=0,"N","")))</f>
        <v/>
      </c>
      <c r="M68" s="223" t="str">
        <f>IF($A68="","",IF('D - DADOS EQUIPE'!BG70="X","S",IF('D - DADOS EQUIPE'!BG70=0,"N","")))</f>
        <v/>
      </c>
      <c r="N68" s="223" t="str">
        <f>IF($A68="","",IF('D - DADOS EQUIPE'!BH70="X","S",IF('D - DADOS EQUIPE'!BH70=0,"N","")))</f>
        <v/>
      </c>
      <c r="O68" s="223" t="str">
        <f>IF($A68="","",IF('D - DADOS EQUIPE'!BI70="X","S",IF('D - DADOS EQUIPE'!BI70=0,"N","")))</f>
        <v/>
      </c>
      <c r="P68" s="223" t="str">
        <f>IF($A68="","",IF('D - DADOS EQUIPE'!BJ70="X","S",IF('D - DADOS EQUIPE'!BJ70=0,"N","")))</f>
        <v/>
      </c>
      <c r="Q68" s="223" t="str">
        <f>IF($A68="","",IF('D - DADOS EQUIPE'!BK70="X","S",IF('D - DADOS EQUIPE'!BK70=0,"N","")))</f>
        <v/>
      </c>
      <c r="R68" s="223" t="str">
        <f>IF($A68="","",IF('D - DADOS EQUIPE'!BL70="X","S",IF('D - DADOS EQUIPE'!BL70=0,"N","")))</f>
        <v/>
      </c>
      <c r="S68" s="223" t="str">
        <f>IF($A68="","",IF('D - DADOS EQUIPE'!BM70="X","S",IF('D - DADOS EQUIPE'!BM70=0,"N","")))</f>
        <v/>
      </c>
      <c r="T68" s="223" t="str">
        <f>IF($A68="","",IF('D - DADOS EQUIPE'!BN70="X","S",IF('D - DADOS EQUIPE'!BN70=0,"N","")))</f>
        <v/>
      </c>
      <c r="U68" s="223" t="str">
        <f>IF($A68="","",IF('D - DADOS EQUIPE'!BO70="X","S",IF('D - DADOS EQUIPE'!BO70=0,"N","")))</f>
        <v/>
      </c>
      <c r="V68" s="223" t="str">
        <f>IF($A68="","",IF('D - DADOS EQUIPE'!BP70="X","S",IF('D - DADOS EQUIPE'!BP70=0,"N","")))</f>
        <v/>
      </c>
      <c r="W68" s="223" t="str">
        <f>IF($A68="","",IF('D - DADOS EQUIPE'!BQ70="X","S",IF('D - DADOS EQUIPE'!BQ70=0,"N","")))</f>
        <v/>
      </c>
      <c r="X68" s="223" t="str">
        <f>IF($A68="","",IF('D - DADOS EQUIPE'!BR70="X","S",IF('D - DADOS EQUIPE'!BR70=0,"N","")))</f>
        <v/>
      </c>
      <c r="Y68" s="223" t="str">
        <f>IF($A68="","",IF('D - DADOS EQUIPE'!BS70="X","S",IF('D - DADOS EQUIPE'!BS70=0,"N","")))</f>
        <v/>
      </c>
      <c r="Z68" s="223" t="str">
        <f>IF($A68="","",IF('D - DADOS EQUIPE'!BT70="X","S",IF('D - DADOS EQUIPE'!BT70=0,"N","")))</f>
        <v/>
      </c>
      <c r="AA68" s="223" t="str">
        <f>IF($A68="","",IF('D - DADOS EQUIPE'!BU70="X","S",IF('D - DADOS EQUIPE'!BU70=0,"N","")))</f>
        <v/>
      </c>
      <c r="AB68" s="223" t="str">
        <f>IF($A68="","",IF('D - DADOS EQUIPE'!BV70="X","S",IF('D - DADOS EQUIPE'!BV70=0,"N","")))</f>
        <v/>
      </c>
      <c r="AC68" s="223" t="str">
        <f>IF($A68="","",IF('D - DADOS EQUIPE'!BW70="X","S",IF('D - DADOS EQUIPE'!BW70=0,"N","")))</f>
        <v/>
      </c>
      <c r="AD68" s="223" t="str">
        <f>IF($A68="","",IF('D - DADOS EQUIPE'!BX70="X","S",IF('D - DADOS EQUIPE'!BX70=0,"N","")))</f>
        <v/>
      </c>
      <c r="AE68" s="223" t="str">
        <f>IF($A68="","",IF('D - DADOS EQUIPE'!BY70="X","S",IF('D - DADOS EQUIPE'!BY70=0,"N","")))</f>
        <v/>
      </c>
      <c r="AF68" s="223" t="str">
        <f>IF($A68="","",IF('D - DADOS EQUIPE'!BZ70="X","S",IF('D - DADOS EQUIPE'!BZ70=0,"N","")))</f>
        <v/>
      </c>
      <c r="AG68" s="223" t="str">
        <f>IF($A68="","",IF('D - DADOS EQUIPE'!CA70="X","S",IF('D - DADOS EQUIPE'!CA70=0,"N","")))</f>
        <v/>
      </c>
      <c r="AH68" s="223" t="str">
        <f>IF($A68="","",IF('D - DADOS EQUIPE'!CB70="X","S",IF('D - DADOS EQUIPE'!CB70=0,"N","")))</f>
        <v/>
      </c>
    </row>
    <row r="69" spans="1:34" x14ac:dyDescent="0.25">
      <c r="A69" s="223" t="str">
        <f>IF('D - DADOS EQUIPE'!A71="","",'D - DADOS EQUIPE'!A71)</f>
        <v/>
      </c>
      <c r="B69" s="223" t="str">
        <f>IF('D - DADOS EQUIPE'!B71="","",'D - DADOS EQUIPE'!B71)</f>
        <v/>
      </c>
      <c r="C69" s="223" t="str">
        <f>IF('D - DADOS EQUIPE'!C71="","",'D - DADOS EQUIPE'!C71)</f>
        <v/>
      </c>
      <c r="D69" s="223" t="str">
        <f>IF('D - DADOS EQUIPE'!D71="","",'D - DADOS EQUIPE'!D71)</f>
        <v/>
      </c>
      <c r="E69" s="223" t="str">
        <f>IF($A69="","",IF('D - DADOS EQUIPE'!AY71="X","S",IF('D - DADOS EQUIPE'!AY71=0,"N","")))</f>
        <v/>
      </c>
      <c r="F69" s="223" t="str">
        <f>IF($A69="","",IF('D - DADOS EQUIPE'!AZ71="X","S",IF('D - DADOS EQUIPE'!AZ71=0,"N","")))</f>
        <v/>
      </c>
      <c r="G69" s="223" t="str">
        <f>IF($A69="","",IF('D - DADOS EQUIPE'!BA71="X","S",IF('D - DADOS EQUIPE'!BA71=0,"N","")))</f>
        <v/>
      </c>
      <c r="H69" s="223" t="str">
        <f>IF($A69="","",IF('D - DADOS EQUIPE'!BB71="X","S",IF('D - DADOS EQUIPE'!BB71=0,"N","")))</f>
        <v/>
      </c>
      <c r="I69" s="223" t="str">
        <f>IF($A69="","",IF('D - DADOS EQUIPE'!BC71="X","S",IF('D - DADOS EQUIPE'!BC71=0,"N","")))</f>
        <v/>
      </c>
      <c r="J69" s="223" t="str">
        <f>IF($A69="","",IF('D - DADOS EQUIPE'!BD71="X","S",IF('D - DADOS EQUIPE'!BD71=0,"N","")))</f>
        <v/>
      </c>
      <c r="K69" s="223" t="str">
        <f>IF($A69="","",IF('D - DADOS EQUIPE'!BE71="X","S",IF('D - DADOS EQUIPE'!BE71=0,"N","")))</f>
        <v/>
      </c>
      <c r="L69" s="223" t="str">
        <f>IF($A69="","",IF('D - DADOS EQUIPE'!BF71="X","S",IF('D - DADOS EQUIPE'!BF71=0,"N","")))</f>
        <v/>
      </c>
      <c r="M69" s="223" t="str">
        <f>IF($A69="","",IF('D - DADOS EQUIPE'!BG71="X","S",IF('D - DADOS EQUIPE'!BG71=0,"N","")))</f>
        <v/>
      </c>
      <c r="N69" s="223" t="str">
        <f>IF($A69="","",IF('D - DADOS EQUIPE'!BH71="X","S",IF('D - DADOS EQUIPE'!BH71=0,"N","")))</f>
        <v/>
      </c>
      <c r="O69" s="223" t="str">
        <f>IF($A69="","",IF('D - DADOS EQUIPE'!BI71="X","S",IF('D - DADOS EQUIPE'!BI71=0,"N","")))</f>
        <v/>
      </c>
      <c r="P69" s="223" t="str">
        <f>IF($A69="","",IF('D - DADOS EQUIPE'!BJ71="X","S",IF('D - DADOS EQUIPE'!BJ71=0,"N","")))</f>
        <v/>
      </c>
      <c r="Q69" s="223" t="str">
        <f>IF($A69="","",IF('D - DADOS EQUIPE'!BK71="X","S",IF('D - DADOS EQUIPE'!BK71=0,"N","")))</f>
        <v/>
      </c>
      <c r="R69" s="223" t="str">
        <f>IF($A69="","",IF('D - DADOS EQUIPE'!BL71="X","S",IF('D - DADOS EQUIPE'!BL71=0,"N","")))</f>
        <v/>
      </c>
      <c r="S69" s="223" t="str">
        <f>IF($A69="","",IF('D - DADOS EQUIPE'!BM71="X","S",IF('D - DADOS EQUIPE'!BM71=0,"N","")))</f>
        <v/>
      </c>
      <c r="T69" s="223" t="str">
        <f>IF($A69="","",IF('D - DADOS EQUIPE'!BN71="X","S",IF('D - DADOS EQUIPE'!BN71=0,"N","")))</f>
        <v/>
      </c>
      <c r="U69" s="223" t="str">
        <f>IF($A69="","",IF('D - DADOS EQUIPE'!BO71="X","S",IF('D - DADOS EQUIPE'!BO71=0,"N","")))</f>
        <v/>
      </c>
      <c r="V69" s="223" t="str">
        <f>IF($A69="","",IF('D - DADOS EQUIPE'!BP71="X","S",IF('D - DADOS EQUIPE'!BP71=0,"N","")))</f>
        <v/>
      </c>
      <c r="W69" s="223" t="str">
        <f>IF($A69="","",IF('D - DADOS EQUIPE'!BQ71="X","S",IF('D - DADOS EQUIPE'!BQ71=0,"N","")))</f>
        <v/>
      </c>
      <c r="X69" s="223" t="str">
        <f>IF($A69="","",IF('D - DADOS EQUIPE'!BR71="X","S",IF('D - DADOS EQUIPE'!BR71=0,"N","")))</f>
        <v/>
      </c>
      <c r="Y69" s="223" t="str">
        <f>IF($A69="","",IF('D - DADOS EQUIPE'!BS71="X","S",IF('D - DADOS EQUIPE'!BS71=0,"N","")))</f>
        <v/>
      </c>
      <c r="Z69" s="223" t="str">
        <f>IF($A69="","",IF('D - DADOS EQUIPE'!BT71="X","S",IF('D - DADOS EQUIPE'!BT71=0,"N","")))</f>
        <v/>
      </c>
      <c r="AA69" s="223" t="str">
        <f>IF($A69="","",IF('D - DADOS EQUIPE'!BU71="X","S",IF('D - DADOS EQUIPE'!BU71=0,"N","")))</f>
        <v/>
      </c>
      <c r="AB69" s="223" t="str">
        <f>IF($A69="","",IF('D - DADOS EQUIPE'!BV71="X","S",IF('D - DADOS EQUIPE'!BV71=0,"N","")))</f>
        <v/>
      </c>
      <c r="AC69" s="223" t="str">
        <f>IF($A69="","",IF('D - DADOS EQUIPE'!BW71="X","S",IF('D - DADOS EQUIPE'!BW71=0,"N","")))</f>
        <v/>
      </c>
      <c r="AD69" s="223" t="str">
        <f>IF($A69="","",IF('D - DADOS EQUIPE'!BX71="X","S",IF('D - DADOS EQUIPE'!BX71=0,"N","")))</f>
        <v/>
      </c>
      <c r="AE69" s="223" t="str">
        <f>IF($A69="","",IF('D - DADOS EQUIPE'!BY71="X","S",IF('D - DADOS EQUIPE'!BY71=0,"N","")))</f>
        <v/>
      </c>
      <c r="AF69" s="223" t="str">
        <f>IF($A69="","",IF('D - DADOS EQUIPE'!BZ71="X","S",IF('D - DADOS EQUIPE'!BZ71=0,"N","")))</f>
        <v/>
      </c>
      <c r="AG69" s="223" t="str">
        <f>IF($A69="","",IF('D - DADOS EQUIPE'!CA71="X","S",IF('D - DADOS EQUIPE'!CA71=0,"N","")))</f>
        <v/>
      </c>
      <c r="AH69" s="223" t="str">
        <f>IF($A69="","",IF('D - DADOS EQUIPE'!CB71="X","S",IF('D - DADOS EQUIPE'!CB71=0,"N","")))</f>
        <v/>
      </c>
    </row>
    <row r="70" spans="1:34" x14ac:dyDescent="0.25">
      <c r="A70" s="223" t="str">
        <f>IF('D - DADOS EQUIPE'!A72="","",'D - DADOS EQUIPE'!A72)</f>
        <v/>
      </c>
      <c r="B70" s="223" t="str">
        <f>IF('D - DADOS EQUIPE'!B72="","",'D - DADOS EQUIPE'!B72)</f>
        <v/>
      </c>
      <c r="C70" s="223" t="str">
        <f>IF('D - DADOS EQUIPE'!C72="","",'D - DADOS EQUIPE'!C72)</f>
        <v/>
      </c>
      <c r="D70" s="223" t="str">
        <f>IF('D - DADOS EQUIPE'!D72="","",'D - DADOS EQUIPE'!D72)</f>
        <v/>
      </c>
      <c r="E70" s="223" t="str">
        <f>IF($A70="","",IF('D - DADOS EQUIPE'!AY72="X","S",IF('D - DADOS EQUIPE'!AY72=0,"N","")))</f>
        <v/>
      </c>
      <c r="F70" s="223" t="str">
        <f>IF($A70="","",IF('D - DADOS EQUIPE'!AZ72="X","S",IF('D - DADOS EQUIPE'!AZ72=0,"N","")))</f>
        <v/>
      </c>
      <c r="G70" s="223" t="str">
        <f>IF($A70="","",IF('D - DADOS EQUIPE'!BA72="X","S",IF('D - DADOS EQUIPE'!BA72=0,"N","")))</f>
        <v/>
      </c>
      <c r="H70" s="223" t="str">
        <f>IF($A70="","",IF('D - DADOS EQUIPE'!BB72="X","S",IF('D - DADOS EQUIPE'!BB72=0,"N","")))</f>
        <v/>
      </c>
      <c r="I70" s="223" t="str">
        <f>IF($A70="","",IF('D - DADOS EQUIPE'!BC72="X","S",IF('D - DADOS EQUIPE'!BC72=0,"N","")))</f>
        <v/>
      </c>
      <c r="J70" s="223" t="str">
        <f>IF($A70="","",IF('D - DADOS EQUIPE'!BD72="X","S",IF('D - DADOS EQUIPE'!BD72=0,"N","")))</f>
        <v/>
      </c>
      <c r="K70" s="223" t="str">
        <f>IF($A70="","",IF('D - DADOS EQUIPE'!BE72="X","S",IF('D - DADOS EQUIPE'!BE72=0,"N","")))</f>
        <v/>
      </c>
      <c r="L70" s="223" t="str">
        <f>IF($A70="","",IF('D - DADOS EQUIPE'!BF72="X","S",IF('D - DADOS EQUIPE'!BF72=0,"N","")))</f>
        <v/>
      </c>
      <c r="M70" s="223" t="str">
        <f>IF($A70="","",IF('D - DADOS EQUIPE'!BG72="X","S",IF('D - DADOS EQUIPE'!BG72=0,"N","")))</f>
        <v/>
      </c>
      <c r="N70" s="223" t="str">
        <f>IF($A70="","",IF('D - DADOS EQUIPE'!BH72="X","S",IF('D - DADOS EQUIPE'!BH72=0,"N","")))</f>
        <v/>
      </c>
      <c r="O70" s="223" t="str">
        <f>IF($A70="","",IF('D - DADOS EQUIPE'!BI72="X","S",IF('D - DADOS EQUIPE'!BI72=0,"N","")))</f>
        <v/>
      </c>
      <c r="P70" s="223" t="str">
        <f>IF($A70="","",IF('D - DADOS EQUIPE'!BJ72="X","S",IF('D - DADOS EQUIPE'!BJ72=0,"N","")))</f>
        <v/>
      </c>
      <c r="Q70" s="223" t="str">
        <f>IF($A70="","",IF('D - DADOS EQUIPE'!BK72="X","S",IF('D - DADOS EQUIPE'!BK72=0,"N","")))</f>
        <v/>
      </c>
      <c r="R70" s="223" t="str">
        <f>IF($A70="","",IF('D - DADOS EQUIPE'!BL72="X","S",IF('D - DADOS EQUIPE'!BL72=0,"N","")))</f>
        <v/>
      </c>
      <c r="S70" s="223" t="str">
        <f>IF($A70="","",IF('D - DADOS EQUIPE'!BM72="X","S",IF('D - DADOS EQUIPE'!BM72=0,"N","")))</f>
        <v/>
      </c>
      <c r="T70" s="223" t="str">
        <f>IF($A70="","",IF('D - DADOS EQUIPE'!BN72="X","S",IF('D - DADOS EQUIPE'!BN72=0,"N","")))</f>
        <v/>
      </c>
      <c r="U70" s="223" t="str">
        <f>IF($A70="","",IF('D - DADOS EQUIPE'!BO72="X","S",IF('D - DADOS EQUIPE'!BO72=0,"N","")))</f>
        <v/>
      </c>
      <c r="V70" s="223" t="str">
        <f>IF($A70="","",IF('D - DADOS EQUIPE'!BP72="X","S",IF('D - DADOS EQUIPE'!BP72=0,"N","")))</f>
        <v/>
      </c>
      <c r="W70" s="223" t="str">
        <f>IF($A70="","",IF('D - DADOS EQUIPE'!BQ72="X","S",IF('D - DADOS EQUIPE'!BQ72=0,"N","")))</f>
        <v/>
      </c>
      <c r="X70" s="223" t="str">
        <f>IF($A70="","",IF('D - DADOS EQUIPE'!BR72="X","S",IF('D - DADOS EQUIPE'!BR72=0,"N","")))</f>
        <v/>
      </c>
      <c r="Y70" s="223" t="str">
        <f>IF($A70="","",IF('D - DADOS EQUIPE'!BS72="X","S",IF('D - DADOS EQUIPE'!BS72=0,"N","")))</f>
        <v/>
      </c>
      <c r="Z70" s="223" t="str">
        <f>IF($A70="","",IF('D - DADOS EQUIPE'!BT72="X","S",IF('D - DADOS EQUIPE'!BT72=0,"N","")))</f>
        <v/>
      </c>
      <c r="AA70" s="223" t="str">
        <f>IF($A70="","",IF('D - DADOS EQUIPE'!BU72="X","S",IF('D - DADOS EQUIPE'!BU72=0,"N","")))</f>
        <v/>
      </c>
      <c r="AB70" s="223" t="str">
        <f>IF($A70="","",IF('D - DADOS EQUIPE'!BV72="X","S",IF('D - DADOS EQUIPE'!BV72=0,"N","")))</f>
        <v/>
      </c>
      <c r="AC70" s="223" t="str">
        <f>IF($A70="","",IF('D - DADOS EQUIPE'!BW72="X","S",IF('D - DADOS EQUIPE'!BW72=0,"N","")))</f>
        <v/>
      </c>
      <c r="AD70" s="223" t="str">
        <f>IF($A70="","",IF('D - DADOS EQUIPE'!BX72="X","S",IF('D - DADOS EQUIPE'!BX72=0,"N","")))</f>
        <v/>
      </c>
      <c r="AE70" s="223" t="str">
        <f>IF($A70="","",IF('D - DADOS EQUIPE'!BY72="X","S",IF('D - DADOS EQUIPE'!BY72=0,"N","")))</f>
        <v/>
      </c>
      <c r="AF70" s="223" t="str">
        <f>IF($A70="","",IF('D - DADOS EQUIPE'!BZ72="X","S",IF('D - DADOS EQUIPE'!BZ72=0,"N","")))</f>
        <v/>
      </c>
      <c r="AG70" s="223" t="str">
        <f>IF($A70="","",IF('D - DADOS EQUIPE'!CA72="X","S",IF('D - DADOS EQUIPE'!CA72=0,"N","")))</f>
        <v/>
      </c>
      <c r="AH70" s="223" t="str">
        <f>IF($A70="","",IF('D - DADOS EQUIPE'!CB72="X","S",IF('D - DADOS EQUIPE'!CB72=0,"N","")))</f>
        <v/>
      </c>
    </row>
    <row r="71" spans="1:34" x14ac:dyDescent="0.25">
      <c r="A71" s="223" t="str">
        <f>IF('D - DADOS EQUIPE'!A73="","",'D - DADOS EQUIPE'!A73)</f>
        <v/>
      </c>
      <c r="B71" s="223" t="str">
        <f>IF('D - DADOS EQUIPE'!B73="","",'D - DADOS EQUIPE'!B73)</f>
        <v/>
      </c>
      <c r="C71" s="223" t="str">
        <f>IF('D - DADOS EQUIPE'!C73="","",'D - DADOS EQUIPE'!C73)</f>
        <v/>
      </c>
      <c r="D71" s="223" t="str">
        <f>IF('D - DADOS EQUIPE'!D73="","",'D - DADOS EQUIPE'!D73)</f>
        <v/>
      </c>
      <c r="E71" s="223" t="str">
        <f>IF($A71="","",IF('D - DADOS EQUIPE'!AY73="X","S",IF('D - DADOS EQUIPE'!AY73=0,"N","")))</f>
        <v/>
      </c>
      <c r="F71" s="223" t="str">
        <f>IF($A71="","",IF('D - DADOS EQUIPE'!AZ73="X","S",IF('D - DADOS EQUIPE'!AZ73=0,"N","")))</f>
        <v/>
      </c>
      <c r="G71" s="223" t="str">
        <f>IF($A71="","",IF('D - DADOS EQUIPE'!BA73="X","S",IF('D - DADOS EQUIPE'!BA73=0,"N","")))</f>
        <v/>
      </c>
      <c r="H71" s="223" t="str">
        <f>IF($A71="","",IF('D - DADOS EQUIPE'!BB73="X","S",IF('D - DADOS EQUIPE'!BB73=0,"N","")))</f>
        <v/>
      </c>
      <c r="I71" s="223" t="str">
        <f>IF($A71="","",IF('D - DADOS EQUIPE'!BC73="X","S",IF('D - DADOS EQUIPE'!BC73=0,"N","")))</f>
        <v/>
      </c>
      <c r="J71" s="223" t="str">
        <f>IF($A71="","",IF('D - DADOS EQUIPE'!BD73="X","S",IF('D - DADOS EQUIPE'!BD73=0,"N","")))</f>
        <v/>
      </c>
      <c r="K71" s="223" t="str">
        <f>IF($A71="","",IF('D - DADOS EQUIPE'!BE73="X","S",IF('D - DADOS EQUIPE'!BE73=0,"N","")))</f>
        <v/>
      </c>
      <c r="L71" s="223" t="str">
        <f>IF($A71="","",IF('D - DADOS EQUIPE'!BF73="X","S",IF('D - DADOS EQUIPE'!BF73=0,"N","")))</f>
        <v/>
      </c>
      <c r="M71" s="223" t="str">
        <f>IF($A71="","",IF('D - DADOS EQUIPE'!BG73="X","S",IF('D - DADOS EQUIPE'!BG73=0,"N","")))</f>
        <v/>
      </c>
      <c r="N71" s="223" t="str">
        <f>IF($A71="","",IF('D - DADOS EQUIPE'!BH73="X","S",IF('D - DADOS EQUIPE'!BH73=0,"N","")))</f>
        <v/>
      </c>
      <c r="O71" s="223" t="str">
        <f>IF($A71="","",IF('D - DADOS EQUIPE'!BI73="X","S",IF('D - DADOS EQUIPE'!BI73=0,"N","")))</f>
        <v/>
      </c>
      <c r="P71" s="223" t="str">
        <f>IF($A71="","",IF('D - DADOS EQUIPE'!BJ73="X","S",IF('D - DADOS EQUIPE'!BJ73=0,"N","")))</f>
        <v/>
      </c>
      <c r="Q71" s="223" t="str">
        <f>IF($A71="","",IF('D - DADOS EQUIPE'!BK73="X","S",IF('D - DADOS EQUIPE'!BK73=0,"N","")))</f>
        <v/>
      </c>
      <c r="R71" s="223" t="str">
        <f>IF($A71="","",IF('D - DADOS EQUIPE'!BL73="X","S",IF('D - DADOS EQUIPE'!BL73=0,"N","")))</f>
        <v/>
      </c>
      <c r="S71" s="223" t="str">
        <f>IF($A71="","",IF('D - DADOS EQUIPE'!BM73="X","S",IF('D - DADOS EQUIPE'!BM73=0,"N","")))</f>
        <v/>
      </c>
      <c r="T71" s="223" t="str">
        <f>IF($A71="","",IF('D - DADOS EQUIPE'!BN73="X","S",IF('D - DADOS EQUIPE'!BN73=0,"N","")))</f>
        <v/>
      </c>
      <c r="U71" s="223" t="str">
        <f>IF($A71="","",IF('D - DADOS EQUIPE'!BO73="X","S",IF('D - DADOS EQUIPE'!BO73=0,"N","")))</f>
        <v/>
      </c>
      <c r="V71" s="223" t="str">
        <f>IF($A71="","",IF('D - DADOS EQUIPE'!BP73="X","S",IF('D - DADOS EQUIPE'!BP73=0,"N","")))</f>
        <v/>
      </c>
      <c r="W71" s="223" t="str">
        <f>IF($A71="","",IF('D - DADOS EQUIPE'!BQ73="X","S",IF('D - DADOS EQUIPE'!BQ73=0,"N","")))</f>
        <v/>
      </c>
      <c r="X71" s="223" t="str">
        <f>IF($A71="","",IF('D - DADOS EQUIPE'!BR73="X","S",IF('D - DADOS EQUIPE'!BR73=0,"N","")))</f>
        <v/>
      </c>
      <c r="Y71" s="223" t="str">
        <f>IF($A71="","",IF('D - DADOS EQUIPE'!BS73="X","S",IF('D - DADOS EQUIPE'!BS73=0,"N","")))</f>
        <v/>
      </c>
      <c r="Z71" s="223" t="str">
        <f>IF($A71="","",IF('D - DADOS EQUIPE'!BT73="X","S",IF('D - DADOS EQUIPE'!BT73=0,"N","")))</f>
        <v/>
      </c>
      <c r="AA71" s="223" t="str">
        <f>IF($A71="","",IF('D - DADOS EQUIPE'!BU73="X","S",IF('D - DADOS EQUIPE'!BU73=0,"N","")))</f>
        <v/>
      </c>
      <c r="AB71" s="223" t="str">
        <f>IF($A71="","",IF('D - DADOS EQUIPE'!BV73="X","S",IF('D - DADOS EQUIPE'!BV73=0,"N","")))</f>
        <v/>
      </c>
      <c r="AC71" s="223" t="str">
        <f>IF($A71="","",IF('D - DADOS EQUIPE'!BW73="X","S",IF('D - DADOS EQUIPE'!BW73=0,"N","")))</f>
        <v/>
      </c>
      <c r="AD71" s="223" t="str">
        <f>IF($A71="","",IF('D - DADOS EQUIPE'!BX73="X","S",IF('D - DADOS EQUIPE'!BX73=0,"N","")))</f>
        <v/>
      </c>
      <c r="AE71" s="223" t="str">
        <f>IF($A71="","",IF('D - DADOS EQUIPE'!BY73="X","S",IF('D - DADOS EQUIPE'!BY73=0,"N","")))</f>
        <v/>
      </c>
      <c r="AF71" s="223" t="str">
        <f>IF($A71="","",IF('D - DADOS EQUIPE'!BZ73="X","S",IF('D - DADOS EQUIPE'!BZ73=0,"N","")))</f>
        <v/>
      </c>
      <c r="AG71" s="223" t="str">
        <f>IF($A71="","",IF('D - DADOS EQUIPE'!CA73="X","S",IF('D - DADOS EQUIPE'!CA73=0,"N","")))</f>
        <v/>
      </c>
      <c r="AH71" s="223" t="str">
        <f>IF($A71="","",IF('D - DADOS EQUIPE'!CB73="X","S",IF('D - DADOS EQUIPE'!CB73=0,"N","")))</f>
        <v/>
      </c>
    </row>
    <row r="72" spans="1:34" x14ac:dyDescent="0.25">
      <c r="A72" s="223" t="str">
        <f>IF('D - DADOS EQUIPE'!A74="","",'D - DADOS EQUIPE'!A74)</f>
        <v/>
      </c>
      <c r="B72" s="223" t="str">
        <f>IF('D - DADOS EQUIPE'!B74="","",'D - DADOS EQUIPE'!B74)</f>
        <v/>
      </c>
      <c r="C72" s="223" t="str">
        <f>IF('D - DADOS EQUIPE'!C74="","",'D - DADOS EQUIPE'!C74)</f>
        <v/>
      </c>
      <c r="D72" s="223" t="str">
        <f>IF('D - DADOS EQUIPE'!D74="","",'D - DADOS EQUIPE'!D74)</f>
        <v/>
      </c>
      <c r="E72" s="223" t="str">
        <f>IF($A72="","",IF('D - DADOS EQUIPE'!AY74="X","S",IF('D - DADOS EQUIPE'!AY74=0,"N","")))</f>
        <v/>
      </c>
      <c r="F72" s="223" t="str">
        <f>IF($A72="","",IF('D - DADOS EQUIPE'!AZ74="X","S",IF('D - DADOS EQUIPE'!AZ74=0,"N","")))</f>
        <v/>
      </c>
      <c r="G72" s="223" t="str">
        <f>IF($A72="","",IF('D - DADOS EQUIPE'!BA74="X","S",IF('D - DADOS EQUIPE'!BA74=0,"N","")))</f>
        <v/>
      </c>
      <c r="H72" s="223" t="str">
        <f>IF($A72="","",IF('D - DADOS EQUIPE'!BB74="X","S",IF('D - DADOS EQUIPE'!BB74=0,"N","")))</f>
        <v/>
      </c>
      <c r="I72" s="223" t="str">
        <f>IF($A72="","",IF('D - DADOS EQUIPE'!BC74="X","S",IF('D - DADOS EQUIPE'!BC74=0,"N","")))</f>
        <v/>
      </c>
      <c r="J72" s="223" t="str">
        <f>IF($A72="","",IF('D - DADOS EQUIPE'!BD74="X","S",IF('D - DADOS EQUIPE'!BD74=0,"N","")))</f>
        <v/>
      </c>
      <c r="K72" s="223" t="str">
        <f>IF($A72="","",IF('D - DADOS EQUIPE'!BE74="X","S",IF('D - DADOS EQUIPE'!BE74=0,"N","")))</f>
        <v/>
      </c>
      <c r="L72" s="223" t="str">
        <f>IF($A72="","",IF('D - DADOS EQUIPE'!BF74="X","S",IF('D - DADOS EQUIPE'!BF74=0,"N","")))</f>
        <v/>
      </c>
      <c r="M72" s="223" t="str">
        <f>IF($A72="","",IF('D - DADOS EQUIPE'!BG74="X","S",IF('D - DADOS EQUIPE'!BG74=0,"N","")))</f>
        <v/>
      </c>
      <c r="N72" s="223" t="str">
        <f>IF($A72="","",IF('D - DADOS EQUIPE'!BH74="X","S",IF('D - DADOS EQUIPE'!BH74=0,"N","")))</f>
        <v/>
      </c>
      <c r="O72" s="223" t="str">
        <f>IF($A72="","",IF('D - DADOS EQUIPE'!BI74="X","S",IF('D - DADOS EQUIPE'!BI74=0,"N","")))</f>
        <v/>
      </c>
      <c r="P72" s="223" t="str">
        <f>IF($A72="","",IF('D - DADOS EQUIPE'!BJ74="X","S",IF('D - DADOS EQUIPE'!BJ74=0,"N","")))</f>
        <v/>
      </c>
      <c r="Q72" s="223" t="str">
        <f>IF($A72="","",IF('D - DADOS EQUIPE'!BK74="X","S",IF('D - DADOS EQUIPE'!BK74=0,"N","")))</f>
        <v/>
      </c>
      <c r="R72" s="223" t="str">
        <f>IF($A72="","",IF('D - DADOS EQUIPE'!BL74="X","S",IF('D - DADOS EQUIPE'!BL74=0,"N","")))</f>
        <v/>
      </c>
      <c r="S72" s="223" t="str">
        <f>IF($A72="","",IF('D - DADOS EQUIPE'!BM74="X","S",IF('D - DADOS EQUIPE'!BM74=0,"N","")))</f>
        <v/>
      </c>
      <c r="T72" s="223" t="str">
        <f>IF($A72="","",IF('D - DADOS EQUIPE'!BN74="X","S",IF('D - DADOS EQUIPE'!BN74=0,"N","")))</f>
        <v/>
      </c>
      <c r="U72" s="223" t="str">
        <f>IF($A72="","",IF('D - DADOS EQUIPE'!BO74="X","S",IF('D - DADOS EQUIPE'!BO74=0,"N","")))</f>
        <v/>
      </c>
      <c r="V72" s="223" t="str">
        <f>IF($A72="","",IF('D - DADOS EQUIPE'!BP74="X","S",IF('D - DADOS EQUIPE'!BP74=0,"N","")))</f>
        <v/>
      </c>
      <c r="W72" s="223" t="str">
        <f>IF($A72="","",IF('D - DADOS EQUIPE'!BQ74="X","S",IF('D - DADOS EQUIPE'!BQ74=0,"N","")))</f>
        <v/>
      </c>
      <c r="X72" s="223" t="str">
        <f>IF($A72="","",IF('D - DADOS EQUIPE'!BR74="X","S",IF('D - DADOS EQUIPE'!BR74=0,"N","")))</f>
        <v/>
      </c>
      <c r="Y72" s="223" t="str">
        <f>IF($A72="","",IF('D - DADOS EQUIPE'!BS74="X","S",IF('D - DADOS EQUIPE'!BS74=0,"N","")))</f>
        <v/>
      </c>
      <c r="Z72" s="223" t="str">
        <f>IF($A72="","",IF('D - DADOS EQUIPE'!BT74="X","S",IF('D - DADOS EQUIPE'!BT74=0,"N","")))</f>
        <v/>
      </c>
      <c r="AA72" s="223" t="str">
        <f>IF($A72="","",IF('D - DADOS EQUIPE'!BU74="X","S",IF('D - DADOS EQUIPE'!BU74=0,"N","")))</f>
        <v/>
      </c>
      <c r="AB72" s="223" t="str">
        <f>IF($A72="","",IF('D - DADOS EQUIPE'!BV74="X","S",IF('D - DADOS EQUIPE'!BV74=0,"N","")))</f>
        <v/>
      </c>
      <c r="AC72" s="223" t="str">
        <f>IF($A72="","",IF('D - DADOS EQUIPE'!BW74="X","S",IF('D - DADOS EQUIPE'!BW74=0,"N","")))</f>
        <v/>
      </c>
      <c r="AD72" s="223" t="str">
        <f>IF($A72="","",IF('D - DADOS EQUIPE'!BX74="X","S",IF('D - DADOS EQUIPE'!BX74=0,"N","")))</f>
        <v/>
      </c>
      <c r="AE72" s="223" t="str">
        <f>IF($A72="","",IF('D - DADOS EQUIPE'!BY74="X","S",IF('D - DADOS EQUIPE'!BY74=0,"N","")))</f>
        <v/>
      </c>
      <c r="AF72" s="223" t="str">
        <f>IF($A72="","",IF('D - DADOS EQUIPE'!BZ74="X","S",IF('D - DADOS EQUIPE'!BZ74=0,"N","")))</f>
        <v/>
      </c>
      <c r="AG72" s="223" t="str">
        <f>IF($A72="","",IF('D - DADOS EQUIPE'!CA74="X","S",IF('D - DADOS EQUIPE'!CA74=0,"N","")))</f>
        <v/>
      </c>
      <c r="AH72" s="223" t="str">
        <f>IF($A72="","",IF('D - DADOS EQUIPE'!CB74="X","S",IF('D - DADOS EQUIPE'!CB74=0,"N","")))</f>
        <v/>
      </c>
    </row>
    <row r="73" spans="1:34" x14ac:dyDescent="0.25">
      <c r="A73" s="223" t="str">
        <f>IF('D - DADOS EQUIPE'!A75="","",'D - DADOS EQUIPE'!A75)</f>
        <v/>
      </c>
      <c r="B73" s="223" t="str">
        <f>IF('D - DADOS EQUIPE'!B75="","",'D - DADOS EQUIPE'!B75)</f>
        <v/>
      </c>
      <c r="C73" s="223" t="str">
        <f>IF('D - DADOS EQUIPE'!C75="","",'D - DADOS EQUIPE'!C75)</f>
        <v/>
      </c>
      <c r="D73" s="223" t="str">
        <f>IF('D - DADOS EQUIPE'!D75="","",'D - DADOS EQUIPE'!D75)</f>
        <v/>
      </c>
      <c r="E73" s="223" t="str">
        <f>IF($A73="","",IF('D - DADOS EQUIPE'!AY75="X","S",IF('D - DADOS EQUIPE'!AY75=0,"N","")))</f>
        <v/>
      </c>
      <c r="F73" s="223" t="str">
        <f>IF($A73="","",IF('D - DADOS EQUIPE'!AZ75="X","S",IF('D - DADOS EQUIPE'!AZ75=0,"N","")))</f>
        <v/>
      </c>
      <c r="G73" s="223" t="str">
        <f>IF($A73="","",IF('D - DADOS EQUIPE'!BA75="X","S",IF('D - DADOS EQUIPE'!BA75=0,"N","")))</f>
        <v/>
      </c>
      <c r="H73" s="223" t="str">
        <f>IF($A73="","",IF('D - DADOS EQUIPE'!BB75="X","S",IF('D - DADOS EQUIPE'!BB75=0,"N","")))</f>
        <v/>
      </c>
      <c r="I73" s="223" t="str">
        <f>IF($A73="","",IF('D - DADOS EQUIPE'!BC75="X","S",IF('D - DADOS EQUIPE'!BC75=0,"N","")))</f>
        <v/>
      </c>
      <c r="J73" s="223" t="str">
        <f>IF($A73="","",IF('D - DADOS EQUIPE'!BD75="X","S",IF('D - DADOS EQUIPE'!BD75=0,"N","")))</f>
        <v/>
      </c>
      <c r="K73" s="223" t="str">
        <f>IF($A73="","",IF('D - DADOS EQUIPE'!BE75="X","S",IF('D - DADOS EQUIPE'!BE75=0,"N","")))</f>
        <v/>
      </c>
      <c r="L73" s="223" t="str">
        <f>IF($A73="","",IF('D - DADOS EQUIPE'!BF75="X","S",IF('D - DADOS EQUIPE'!BF75=0,"N","")))</f>
        <v/>
      </c>
      <c r="M73" s="223" t="str">
        <f>IF($A73="","",IF('D - DADOS EQUIPE'!BG75="X","S",IF('D - DADOS EQUIPE'!BG75=0,"N","")))</f>
        <v/>
      </c>
      <c r="N73" s="223" t="str">
        <f>IF($A73="","",IF('D - DADOS EQUIPE'!BH75="X","S",IF('D - DADOS EQUIPE'!BH75=0,"N","")))</f>
        <v/>
      </c>
      <c r="O73" s="223" t="str">
        <f>IF($A73="","",IF('D - DADOS EQUIPE'!BI75="X","S",IF('D - DADOS EQUIPE'!BI75=0,"N","")))</f>
        <v/>
      </c>
      <c r="P73" s="223" t="str">
        <f>IF($A73="","",IF('D - DADOS EQUIPE'!BJ75="X","S",IF('D - DADOS EQUIPE'!BJ75=0,"N","")))</f>
        <v/>
      </c>
      <c r="Q73" s="223" t="str">
        <f>IF($A73="","",IF('D - DADOS EQUIPE'!BK75="X","S",IF('D - DADOS EQUIPE'!BK75=0,"N","")))</f>
        <v/>
      </c>
      <c r="R73" s="223" t="str">
        <f>IF($A73="","",IF('D - DADOS EQUIPE'!BL75="X","S",IF('D - DADOS EQUIPE'!BL75=0,"N","")))</f>
        <v/>
      </c>
      <c r="S73" s="223" t="str">
        <f>IF($A73="","",IF('D - DADOS EQUIPE'!BM75="X","S",IF('D - DADOS EQUIPE'!BM75=0,"N","")))</f>
        <v/>
      </c>
      <c r="T73" s="223" t="str">
        <f>IF($A73="","",IF('D - DADOS EQUIPE'!BN75="X","S",IF('D - DADOS EQUIPE'!BN75=0,"N","")))</f>
        <v/>
      </c>
      <c r="U73" s="223" t="str">
        <f>IF($A73="","",IF('D - DADOS EQUIPE'!BO75="X","S",IF('D - DADOS EQUIPE'!BO75=0,"N","")))</f>
        <v/>
      </c>
      <c r="V73" s="223" t="str">
        <f>IF($A73="","",IF('D - DADOS EQUIPE'!BP75="X","S",IF('D - DADOS EQUIPE'!BP75=0,"N","")))</f>
        <v/>
      </c>
      <c r="W73" s="223" t="str">
        <f>IF($A73="","",IF('D - DADOS EQUIPE'!BQ75="X","S",IF('D - DADOS EQUIPE'!BQ75=0,"N","")))</f>
        <v/>
      </c>
      <c r="X73" s="223" t="str">
        <f>IF($A73="","",IF('D - DADOS EQUIPE'!BR75="X","S",IF('D - DADOS EQUIPE'!BR75=0,"N","")))</f>
        <v/>
      </c>
      <c r="Y73" s="223" t="str">
        <f>IF($A73="","",IF('D - DADOS EQUIPE'!BS75="X","S",IF('D - DADOS EQUIPE'!BS75=0,"N","")))</f>
        <v/>
      </c>
      <c r="Z73" s="223" t="str">
        <f>IF($A73="","",IF('D - DADOS EQUIPE'!BT75="X","S",IF('D - DADOS EQUIPE'!BT75=0,"N","")))</f>
        <v/>
      </c>
      <c r="AA73" s="223" t="str">
        <f>IF($A73="","",IF('D - DADOS EQUIPE'!BU75="X","S",IF('D - DADOS EQUIPE'!BU75=0,"N","")))</f>
        <v/>
      </c>
      <c r="AB73" s="223" t="str">
        <f>IF($A73="","",IF('D - DADOS EQUIPE'!BV75="X","S",IF('D - DADOS EQUIPE'!BV75=0,"N","")))</f>
        <v/>
      </c>
      <c r="AC73" s="223" t="str">
        <f>IF($A73="","",IF('D - DADOS EQUIPE'!BW75="X","S",IF('D - DADOS EQUIPE'!BW75=0,"N","")))</f>
        <v/>
      </c>
      <c r="AD73" s="223" t="str">
        <f>IF($A73="","",IF('D - DADOS EQUIPE'!BX75="X","S",IF('D - DADOS EQUIPE'!BX75=0,"N","")))</f>
        <v/>
      </c>
      <c r="AE73" s="223" t="str">
        <f>IF($A73="","",IF('D - DADOS EQUIPE'!BY75="X","S",IF('D - DADOS EQUIPE'!BY75=0,"N","")))</f>
        <v/>
      </c>
      <c r="AF73" s="223" t="str">
        <f>IF($A73="","",IF('D - DADOS EQUIPE'!BZ75="X","S",IF('D - DADOS EQUIPE'!BZ75=0,"N","")))</f>
        <v/>
      </c>
      <c r="AG73" s="223" t="str">
        <f>IF($A73="","",IF('D - DADOS EQUIPE'!CA75="X","S",IF('D - DADOS EQUIPE'!CA75=0,"N","")))</f>
        <v/>
      </c>
      <c r="AH73" s="223" t="str">
        <f>IF($A73="","",IF('D - DADOS EQUIPE'!CB75="X","S",IF('D - DADOS EQUIPE'!CB75=0,"N","")))</f>
        <v/>
      </c>
    </row>
    <row r="74" spans="1:34" x14ac:dyDescent="0.25">
      <c r="A74" s="223" t="str">
        <f>IF('D - DADOS EQUIPE'!A76="","",'D - DADOS EQUIPE'!A76)</f>
        <v/>
      </c>
      <c r="B74" s="223" t="str">
        <f>IF('D - DADOS EQUIPE'!B76="","",'D - DADOS EQUIPE'!B76)</f>
        <v/>
      </c>
      <c r="C74" s="223" t="str">
        <f>IF('D - DADOS EQUIPE'!C76="","",'D - DADOS EQUIPE'!C76)</f>
        <v/>
      </c>
      <c r="D74" s="223" t="str">
        <f>IF('D - DADOS EQUIPE'!D76="","",'D - DADOS EQUIPE'!D76)</f>
        <v/>
      </c>
      <c r="E74" s="223" t="str">
        <f>IF($A74="","",IF('D - DADOS EQUIPE'!AY76="X","S",IF('D - DADOS EQUIPE'!AY76=0,"N","")))</f>
        <v/>
      </c>
      <c r="F74" s="223" t="str">
        <f>IF($A74="","",IF('D - DADOS EQUIPE'!AZ76="X","S",IF('D - DADOS EQUIPE'!AZ76=0,"N","")))</f>
        <v/>
      </c>
      <c r="G74" s="223" t="str">
        <f>IF($A74="","",IF('D - DADOS EQUIPE'!BA76="X","S",IF('D - DADOS EQUIPE'!BA76=0,"N","")))</f>
        <v/>
      </c>
      <c r="H74" s="223" t="str">
        <f>IF($A74="","",IF('D - DADOS EQUIPE'!BB76="X","S",IF('D - DADOS EQUIPE'!BB76=0,"N","")))</f>
        <v/>
      </c>
      <c r="I74" s="223" t="str">
        <f>IF($A74="","",IF('D - DADOS EQUIPE'!BC76="X","S",IF('D - DADOS EQUIPE'!BC76=0,"N","")))</f>
        <v/>
      </c>
      <c r="J74" s="223" t="str">
        <f>IF($A74="","",IF('D - DADOS EQUIPE'!BD76="X","S",IF('D - DADOS EQUIPE'!BD76=0,"N","")))</f>
        <v/>
      </c>
      <c r="K74" s="223" t="str">
        <f>IF($A74="","",IF('D - DADOS EQUIPE'!BE76="X","S",IF('D - DADOS EQUIPE'!BE76=0,"N","")))</f>
        <v/>
      </c>
      <c r="L74" s="223" t="str">
        <f>IF($A74="","",IF('D - DADOS EQUIPE'!BF76="X","S",IF('D - DADOS EQUIPE'!BF76=0,"N","")))</f>
        <v/>
      </c>
      <c r="M74" s="223" t="str">
        <f>IF($A74="","",IF('D - DADOS EQUIPE'!BG76="X","S",IF('D - DADOS EQUIPE'!BG76=0,"N","")))</f>
        <v/>
      </c>
      <c r="N74" s="223" t="str">
        <f>IF($A74="","",IF('D - DADOS EQUIPE'!BH76="X","S",IF('D - DADOS EQUIPE'!BH76=0,"N","")))</f>
        <v/>
      </c>
      <c r="O74" s="223" t="str">
        <f>IF($A74="","",IF('D - DADOS EQUIPE'!BI76="X","S",IF('D - DADOS EQUIPE'!BI76=0,"N","")))</f>
        <v/>
      </c>
      <c r="P74" s="223" t="str">
        <f>IF($A74="","",IF('D - DADOS EQUIPE'!BJ76="X","S",IF('D - DADOS EQUIPE'!BJ76=0,"N","")))</f>
        <v/>
      </c>
      <c r="Q74" s="223" t="str">
        <f>IF($A74="","",IF('D - DADOS EQUIPE'!BK76="X","S",IF('D - DADOS EQUIPE'!BK76=0,"N","")))</f>
        <v/>
      </c>
      <c r="R74" s="223" t="str">
        <f>IF($A74="","",IF('D - DADOS EQUIPE'!BL76="X","S",IF('D - DADOS EQUIPE'!BL76=0,"N","")))</f>
        <v/>
      </c>
      <c r="S74" s="223" t="str">
        <f>IF($A74="","",IF('D - DADOS EQUIPE'!BM76="X","S",IF('D - DADOS EQUIPE'!BM76=0,"N","")))</f>
        <v/>
      </c>
      <c r="T74" s="223" t="str">
        <f>IF($A74="","",IF('D - DADOS EQUIPE'!BN76="X","S",IF('D - DADOS EQUIPE'!BN76=0,"N","")))</f>
        <v/>
      </c>
      <c r="U74" s="223" t="str">
        <f>IF($A74="","",IF('D - DADOS EQUIPE'!BO76="X","S",IF('D - DADOS EQUIPE'!BO76=0,"N","")))</f>
        <v/>
      </c>
      <c r="V74" s="223" t="str">
        <f>IF($A74="","",IF('D - DADOS EQUIPE'!BP76="X","S",IF('D - DADOS EQUIPE'!BP76=0,"N","")))</f>
        <v/>
      </c>
      <c r="W74" s="223" t="str">
        <f>IF($A74="","",IF('D - DADOS EQUIPE'!BQ76="X","S",IF('D - DADOS EQUIPE'!BQ76=0,"N","")))</f>
        <v/>
      </c>
      <c r="X74" s="223" t="str">
        <f>IF($A74="","",IF('D - DADOS EQUIPE'!BR76="X","S",IF('D - DADOS EQUIPE'!BR76=0,"N","")))</f>
        <v/>
      </c>
      <c r="Y74" s="223" t="str">
        <f>IF($A74="","",IF('D - DADOS EQUIPE'!BS76="X","S",IF('D - DADOS EQUIPE'!BS76=0,"N","")))</f>
        <v/>
      </c>
      <c r="Z74" s="223" t="str">
        <f>IF($A74="","",IF('D - DADOS EQUIPE'!BT76="X","S",IF('D - DADOS EQUIPE'!BT76=0,"N","")))</f>
        <v/>
      </c>
      <c r="AA74" s="223" t="str">
        <f>IF($A74="","",IF('D - DADOS EQUIPE'!BU76="X","S",IF('D - DADOS EQUIPE'!BU76=0,"N","")))</f>
        <v/>
      </c>
      <c r="AB74" s="223" t="str">
        <f>IF($A74="","",IF('D - DADOS EQUIPE'!BV76="X","S",IF('D - DADOS EQUIPE'!BV76=0,"N","")))</f>
        <v/>
      </c>
      <c r="AC74" s="223" t="str">
        <f>IF($A74="","",IF('D - DADOS EQUIPE'!BW76="X","S",IF('D - DADOS EQUIPE'!BW76=0,"N","")))</f>
        <v/>
      </c>
      <c r="AD74" s="223" t="str">
        <f>IF($A74="","",IF('D - DADOS EQUIPE'!BX76="X","S",IF('D - DADOS EQUIPE'!BX76=0,"N","")))</f>
        <v/>
      </c>
      <c r="AE74" s="223" t="str">
        <f>IF($A74="","",IF('D - DADOS EQUIPE'!BY76="X","S",IF('D - DADOS EQUIPE'!BY76=0,"N","")))</f>
        <v/>
      </c>
      <c r="AF74" s="223" t="str">
        <f>IF($A74="","",IF('D - DADOS EQUIPE'!BZ76="X","S",IF('D - DADOS EQUIPE'!BZ76=0,"N","")))</f>
        <v/>
      </c>
      <c r="AG74" s="223" t="str">
        <f>IF($A74="","",IF('D - DADOS EQUIPE'!CA76="X","S",IF('D - DADOS EQUIPE'!CA76=0,"N","")))</f>
        <v/>
      </c>
      <c r="AH74" s="223" t="str">
        <f>IF($A74="","",IF('D - DADOS EQUIPE'!CB76="X","S",IF('D - DADOS EQUIPE'!CB76=0,"N","")))</f>
        <v/>
      </c>
    </row>
    <row r="75" spans="1:34" x14ac:dyDescent="0.25">
      <c r="A75" s="223" t="str">
        <f>IF('D - DADOS EQUIPE'!A77="","",'D - DADOS EQUIPE'!A77)</f>
        <v/>
      </c>
      <c r="B75" s="223" t="str">
        <f>IF('D - DADOS EQUIPE'!B77="","",'D - DADOS EQUIPE'!B77)</f>
        <v/>
      </c>
      <c r="C75" s="223" t="str">
        <f>IF('D - DADOS EQUIPE'!C77="","",'D - DADOS EQUIPE'!C77)</f>
        <v/>
      </c>
      <c r="D75" s="223" t="str">
        <f>IF('D - DADOS EQUIPE'!D77="","",'D - DADOS EQUIPE'!D77)</f>
        <v/>
      </c>
      <c r="E75" s="223" t="str">
        <f>IF($A75="","",IF('D - DADOS EQUIPE'!AY77="X","S",IF('D - DADOS EQUIPE'!AY77=0,"N","")))</f>
        <v/>
      </c>
      <c r="F75" s="223" t="str">
        <f>IF($A75="","",IF('D - DADOS EQUIPE'!AZ77="X","S",IF('D - DADOS EQUIPE'!AZ77=0,"N","")))</f>
        <v/>
      </c>
      <c r="G75" s="223" t="str">
        <f>IF($A75="","",IF('D - DADOS EQUIPE'!BA77="X","S",IF('D - DADOS EQUIPE'!BA77=0,"N","")))</f>
        <v/>
      </c>
      <c r="H75" s="223" t="str">
        <f>IF($A75="","",IF('D - DADOS EQUIPE'!BB77="X","S",IF('D - DADOS EQUIPE'!BB77=0,"N","")))</f>
        <v/>
      </c>
      <c r="I75" s="223" t="str">
        <f>IF($A75="","",IF('D - DADOS EQUIPE'!BC77="X","S",IF('D - DADOS EQUIPE'!BC77=0,"N","")))</f>
        <v/>
      </c>
      <c r="J75" s="223" t="str">
        <f>IF($A75="","",IF('D - DADOS EQUIPE'!BD77="X","S",IF('D - DADOS EQUIPE'!BD77=0,"N","")))</f>
        <v/>
      </c>
      <c r="K75" s="223" t="str">
        <f>IF($A75="","",IF('D - DADOS EQUIPE'!BE77="X","S",IF('D - DADOS EQUIPE'!BE77=0,"N","")))</f>
        <v/>
      </c>
      <c r="L75" s="223" t="str">
        <f>IF($A75="","",IF('D - DADOS EQUIPE'!BF77="X","S",IF('D - DADOS EQUIPE'!BF77=0,"N","")))</f>
        <v/>
      </c>
      <c r="M75" s="223" t="str">
        <f>IF($A75="","",IF('D - DADOS EQUIPE'!BG77="X","S",IF('D - DADOS EQUIPE'!BG77=0,"N","")))</f>
        <v/>
      </c>
      <c r="N75" s="223" t="str">
        <f>IF($A75="","",IF('D - DADOS EQUIPE'!BH77="X","S",IF('D - DADOS EQUIPE'!BH77=0,"N","")))</f>
        <v/>
      </c>
      <c r="O75" s="223" t="str">
        <f>IF($A75="","",IF('D - DADOS EQUIPE'!BI77="X","S",IF('D - DADOS EQUIPE'!BI77=0,"N","")))</f>
        <v/>
      </c>
      <c r="P75" s="223" t="str">
        <f>IF($A75="","",IF('D - DADOS EQUIPE'!BJ77="X","S",IF('D - DADOS EQUIPE'!BJ77=0,"N","")))</f>
        <v/>
      </c>
      <c r="Q75" s="223" t="str">
        <f>IF($A75="","",IF('D - DADOS EQUIPE'!BK77="X","S",IF('D - DADOS EQUIPE'!BK77=0,"N","")))</f>
        <v/>
      </c>
      <c r="R75" s="223" t="str">
        <f>IF($A75="","",IF('D - DADOS EQUIPE'!BL77="X","S",IF('D - DADOS EQUIPE'!BL77=0,"N","")))</f>
        <v/>
      </c>
      <c r="S75" s="223" t="str">
        <f>IF($A75="","",IF('D - DADOS EQUIPE'!BM77="X","S",IF('D - DADOS EQUIPE'!BM77=0,"N","")))</f>
        <v/>
      </c>
      <c r="T75" s="223" t="str">
        <f>IF($A75="","",IF('D - DADOS EQUIPE'!BN77="X","S",IF('D - DADOS EQUIPE'!BN77=0,"N","")))</f>
        <v/>
      </c>
      <c r="U75" s="223" t="str">
        <f>IF($A75="","",IF('D - DADOS EQUIPE'!BO77="X","S",IF('D - DADOS EQUIPE'!BO77=0,"N","")))</f>
        <v/>
      </c>
      <c r="V75" s="223" t="str">
        <f>IF($A75="","",IF('D - DADOS EQUIPE'!BP77="X","S",IF('D - DADOS EQUIPE'!BP77=0,"N","")))</f>
        <v/>
      </c>
      <c r="W75" s="223" t="str">
        <f>IF($A75="","",IF('D - DADOS EQUIPE'!BQ77="X","S",IF('D - DADOS EQUIPE'!BQ77=0,"N","")))</f>
        <v/>
      </c>
      <c r="X75" s="223" t="str">
        <f>IF($A75="","",IF('D - DADOS EQUIPE'!BR77="X","S",IF('D - DADOS EQUIPE'!BR77=0,"N","")))</f>
        <v/>
      </c>
      <c r="Y75" s="223" t="str">
        <f>IF($A75="","",IF('D - DADOS EQUIPE'!BS77="X","S",IF('D - DADOS EQUIPE'!BS77=0,"N","")))</f>
        <v/>
      </c>
      <c r="Z75" s="223" t="str">
        <f>IF($A75="","",IF('D - DADOS EQUIPE'!BT77="X","S",IF('D - DADOS EQUIPE'!BT77=0,"N","")))</f>
        <v/>
      </c>
      <c r="AA75" s="223" t="str">
        <f>IF($A75="","",IF('D - DADOS EQUIPE'!BU77="X","S",IF('D - DADOS EQUIPE'!BU77=0,"N","")))</f>
        <v/>
      </c>
      <c r="AB75" s="223" t="str">
        <f>IF($A75="","",IF('D - DADOS EQUIPE'!BV77="X","S",IF('D - DADOS EQUIPE'!BV77=0,"N","")))</f>
        <v/>
      </c>
      <c r="AC75" s="223" t="str">
        <f>IF($A75="","",IF('D - DADOS EQUIPE'!BW77="X","S",IF('D - DADOS EQUIPE'!BW77=0,"N","")))</f>
        <v/>
      </c>
      <c r="AD75" s="223" t="str">
        <f>IF($A75="","",IF('D - DADOS EQUIPE'!BX77="X","S",IF('D - DADOS EQUIPE'!BX77=0,"N","")))</f>
        <v/>
      </c>
      <c r="AE75" s="223" t="str">
        <f>IF($A75="","",IF('D - DADOS EQUIPE'!BY77="X","S",IF('D - DADOS EQUIPE'!BY77=0,"N","")))</f>
        <v/>
      </c>
      <c r="AF75" s="223" t="str">
        <f>IF($A75="","",IF('D - DADOS EQUIPE'!BZ77="X","S",IF('D - DADOS EQUIPE'!BZ77=0,"N","")))</f>
        <v/>
      </c>
      <c r="AG75" s="223" t="str">
        <f>IF($A75="","",IF('D - DADOS EQUIPE'!CA77="X","S",IF('D - DADOS EQUIPE'!CA77=0,"N","")))</f>
        <v/>
      </c>
      <c r="AH75" s="223" t="str">
        <f>IF($A75="","",IF('D - DADOS EQUIPE'!CB77="X","S",IF('D - DADOS EQUIPE'!CB77=0,"N","")))</f>
        <v/>
      </c>
    </row>
    <row r="76" spans="1:34" x14ac:dyDescent="0.25">
      <c r="A76" s="223" t="str">
        <f>IF('D - DADOS EQUIPE'!A78="","",'D - DADOS EQUIPE'!A78)</f>
        <v/>
      </c>
      <c r="B76" s="223" t="str">
        <f>IF('D - DADOS EQUIPE'!B78="","",'D - DADOS EQUIPE'!B78)</f>
        <v/>
      </c>
      <c r="C76" s="223" t="str">
        <f>IF('D - DADOS EQUIPE'!C78="","",'D - DADOS EQUIPE'!C78)</f>
        <v/>
      </c>
      <c r="D76" s="223" t="str">
        <f>IF('D - DADOS EQUIPE'!D78="","",'D - DADOS EQUIPE'!D78)</f>
        <v/>
      </c>
      <c r="E76" s="223" t="str">
        <f>IF($A76="","",IF('D - DADOS EQUIPE'!AY78="X","S",IF('D - DADOS EQUIPE'!AY78=0,"N","")))</f>
        <v/>
      </c>
      <c r="F76" s="223" t="str">
        <f>IF($A76="","",IF('D - DADOS EQUIPE'!AZ78="X","S",IF('D - DADOS EQUIPE'!AZ78=0,"N","")))</f>
        <v/>
      </c>
      <c r="G76" s="223" t="str">
        <f>IF($A76="","",IF('D - DADOS EQUIPE'!BA78="X","S",IF('D - DADOS EQUIPE'!BA78=0,"N","")))</f>
        <v/>
      </c>
      <c r="H76" s="223" t="str">
        <f>IF($A76="","",IF('D - DADOS EQUIPE'!BB78="X","S",IF('D - DADOS EQUIPE'!BB78=0,"N","")))</f>
        <v/>
      </c>
      <c r="I76" s="223" t="str">
        <f>IF($A76="","",IF('D - DADOS EQUIPE'!BC78="X","S",IF('D - DADOS EQUIPE'!BC78=0,"N","")))</f>
        <v/>
      </c>
      <c r="J76" s="223" t="str">
        <f>IF($A76="","",IF('D - DADOS EQUIPE'!BD78="X","S",IF('D - DADOS EQUIPE'!BD78=0,"N","")))</f>
        <v/>
      </c>
      <c r="K76" s="223" t="str">
        <f>IF($A76="","",IF('D - DADOS EQUIPE'!BE78="X","S",IF('D - DADOS EQUIPE'!BE78=0,"N","")))</f>
        <v/>
      </c>
      <c r="L76" s="223" t="str">
        <f>IF($A76="","",IF('D - DADOS EQUIPE'!BF78="X","S",IF('D - DADOS EQUIPE'!BF78=0,"N","")))</f>
        <v/>
      </c>
      <c r="M76" s="223" t="str">
        <f>IF($A76="","",IF('D - DADOS EQUIPE'!BG78="X","S",IF('D - DADOS EQUIPE'!BG78=0,"N","")))</f>
        <v/>
      </c>
      <c r="N76" s="223" t="str">
        <f>IF($A76="","",IF('D - DADOS EQUIPE'!BH78="X","S",IF('D - DADOS EQUIPE'!BH78=0,"N","")))</f>
        <v/>
      </c>
      <c r="O76" s="223" t="str">
        <f>IF($A76="","",IF('D - DADOS EQUIPE'!BI78="X","S",IF('D - DADOS EQUIPE'!BI78=0,"N","")))</f>
        <v/>
      </c>
      <c r="P76" s="223" t="str">
        <f>IF($A76="","",IF('D - DADOS EQUIPE'!BJ78="X","S",IF('D - DADOS EQUIPE'!BJ78=0,"N","")))</f>
        <v/>
      </c>
      <c r="Q76" s="223" t="str">
        <f>IF($A76="","",IF('D - DADOS EQUIPE'!BK78="X","S",IF('D - DADOS EQUIPE'!BK78=0,"N","")))</f>
        <v/>
      </c>
      <c r="R76" s="223" t="str">
        <f>IF($A76="","",IF('D - DADOS EQUIPE'!BL78="X","S",IF('D - DADOS EQUIPE'!BL78=0,"N","")))</f>
        <v/>
      </c>
      <c r="S76" s="223" t="str">
        <f>IF($A76="","",IF('D - DADOS EQUIPE'!BM78="X","S",IF('D - DADOS EQUIPE'!BM78=0,"N","")))</f>
        <v/>
      </c>
      <c r="T76" s="223" t="str">
        <f>IF($A76="","",IF('D - DADOS EQUIPE'!BN78="X","S",IF('D - DADOS EQUIPE'!BN78=0,"N","")))</f>
        <v/>
      </c>
      <c r="U76" s="223" t="str">
        <f>IF($A76="","",IF('D - DADOS EQUIPE'!BO78="X","S",IF('D - DADOS EQUIPE'!BO78=0,"N","")))</f>
        <v/>
      </c>
      <c r="V76" s="223" t="str">
        <f>IF($A76="","",IF('D - DADOS EQUIPE'!BP78="X","S",IF('D - DADOS EQUIPE'!BP78=0,"N","")))</f>
        <v/>
      </c>
      <c r="W76" s="223" t="str">
        <f>IF($A76="","",IF('D - DADOS EQUIPE'!BQ78="X","S",IF('D - DADOS EQUIPE'!BQ78=0,"N","")))</f>
        <v/>
      </c>
      <c r="X76" s="223" t="str">
        <f>IF($A76="","",IF('D - DADOS EQUIPE'!BR78="X","S",IF('D - DADOS EQUIPE'!BR78=0,"N","")))</f>
        <v/>
      </c>
      <c r="Y76" s="223" t="str">
        <f>IF($A76="","",IF('D - DADOS EQUIPE'!BS78="X","S",IF('D - DADOS EQUIPE'!BS78=0,"N","")))</f>
        <v/>
      </c>
      <c r="Z76" s="223" t="str">
        <f>IF($A76="","",IF('D - DADOS EQUIPE'!BT78="X","S",IF('D - DADOS EQUIPE'!BT78=0,"N","")))</f>
        <v/>
      </c>
      <c r="AA76" s="223" t="str">
        <f>IF($A76="","",IF('D - DADOS EQUIPE'!BU78="X","S",IF('D - DADOS EQUIPE'!BU78=0,"N","")))</f>
        <v/>
      </c>
      <c r="AB76" s="223" t="str">
        <f>IF($A76="","",IF('D - DADOS EQUIPE'!BV78="X","S",IF('D - DADOS EQUIPE'!BV78=0,"N","")))</f>
        <v/>
      </c>
      <c r="AC76" s="223" t="str">
        <f>IF($A76="","",IF('D - DADOS EQUIPE'!BW78="X","S",IF('D - DADOS EQUIPE'!BW78=0,"N","")))</f>
        <v/>
      </c>
      <c r="AD76" s="223" t="str">
        <f>IF($A76="","",IF('D - DADOS EQUIPE'!BX78="X","S",IF('D - DADOS EQUIPE'!BX78=0,"N","")))</f>
        <v/>
      </c>
      <c r="AE76" s="223" t="str">
        <f>IF($A76="","",IF('D - DADOS EQUIPE'!BY78="X","S",IF('D - DADOS EQUIPE'!BY78=0,"N","")))</f>
        <v/>
      </c>
      <c r="AF76" s="223" t="str">
        <f>IF($A76="","",IF('D - DADOS EQUIPE'!BZ78="X","S",IF('D - DADOS EQUIPE'!BZ78=0,"N","")))</f>
        <v/>
      </c>
      <c r="AG76" s="223" t="str">
        <f>IF($A76="","",IF('D - DADOS EQUIPE'!CA78="X","S",IF('D - DADOS EQUIPE'!CA78=0,"N","")))</f>
        <v/>
      </c>
      <c r="AH76" s="223" t="str">
        <f>IF($A76="","",IF('D - DADOS EQUIPE'!CB78="X","S",IF('D - DADOS EQUIPE'!CB78=0,"N","")))</f>
        <v/>
      </c>
    </row>
    <row r="77" spans="1:34" x14ac:dyDescent="0.25">
      <c r="A77" s="223" t="str">
        <f>IF('D - DADOS EQUIPE'!A79="","",'D - DADOS EQUIPE'!A79)</f>
        <v/>
      </c>
      <c r="B77" s="223" t="str">
        <f>IF('D - DADOS EQUIPE'!B79="","",'D - DADOS EQUIPE'!B79)</f>
        <v/>
      </c>
      <c r="C77" s="223" t="str">
        <f>IF('D - DADOS EQUIPE'!C79="","",'D - DADOS EQUIPE'!C79)</f>
        <v/>
      </c>
      <c r="D77" s="223" t="str">
        <f>IF('D - DADOS EQUIPE'!D79="","",'D - DADOS EQUIPE'!D79)</f>
        <v/>
      </c>
      <c r="E77" s="223" t="str">
        <f>IF($A77="","",IF('D - DADOS EQUIPE'!AY79="X","S",IF('D - DADOS EQUIPE'!AY79=0,"N","")))</f>
        <v/>
      </c>
      <c r="F77" s="223" t="str">
        <f>IF($A77="","",IF('D - DADOS EQUIPE'!AZ79="X","S",IF('D - DADOS EQUIPE'!AZ79=0,"N","")))</f>
        <v/>
      </c>
      <c r="G77" s="223" t="str">
        <f>IF($A77="","",IF('D - DADOS EQUIPE'!BA79="X","S",IF('D - DADOS EQUIPE'!BA79=0,"N","")))</f>
        <v/>
      </c>
      <c r="H77" s="223" t="str">
        <f>IF($A77="","",IF('D - DADOS EQUIPE'!BB79="X","S",IF('D - DADOS EQUIPE'!BB79=0,"N","")))</f>
        <v/>
      </c>
      <c r="I77" s="223" t="str">
        <f>IF($A77="","",IF('D - DADOS EQUIPE'!BC79="X","S",IF('D - DADOS EQUIPE'!BC79=0,"N","")))</f>
        <v/>
      </c>
      <c r="J77" s="223" t="str">
        <f>IF($A77="","",IF('D - DADOS EQUIPE'!BD79="X","S",IF('D - DADOS EQUIPE'!BD79=0,"N","")))</f>
        <v/>
      </c>
      <c r="K77" s="223" t="str">
        <f>IF($A77="","",IF('D - DADOS EQUIPE'!BE79="X","S",IF('D - DADOS EQUIPE'!BE79=0,"N","")))</f>
        <v/>
      </c>
      <c r="L77" s="223" t="str">
        <f>IF($A77="","",IF('D - DADOS EQUIPE'!BF79="X","S",IF('D - DADOS EQUIPE'!BF79=0,"N","")))</f>
        <v/>
      </c>
      <c r="M77" s="223" t="str">
        <f>IF($A77="","",IF('D - DADOS EQUIPE'!BG79="X","S",IF('D - DADOS EQUIPE'!BG79=0,"N","")))</f>
        <v/>
      </c>
      <c r="N77" s="223" t="str">
        <f>IF($A77="","",IF('D - DADOS EQUIPE'!BH79="X","S",IF('D - DADOS EQUIPE'!BH79=0,"N","")))</f>
        <v/>
      </c>
      <c r="O77" s="223" t="str">
        <f>IF($A77="","",IF('D - DADOS EQUIPE'!BI79="X","S",IF('D - DADOS EQUIPE'!BI79=0,"N","")))</f>
        <v/>
      </c>
      <c r="P77" s="223" t="str">
        <f>IF($A77="","",IF('D - DADOS EQUIPE'!BJ79="X","S",IF('D - DADOS EQUIPE'!BJ79=0,"N","")))</f>
        <v/>
      </c>
      <c r="Q77" s="223" t="str">
        <f>IF($A77="","",IF('D - DADOS EQUIPE'!BK79="X","S",IF('D - DADOS EQUIPE'!BK79=0,"N","")))</f>
        <v/>
      </c>
      <c r="R77" s="223" t="str">
        <f>IF($A77="","",IF('D - DADOS EQUIPE'!BL79="X","S",IF('D - DADOS EQUIPE'!BL79=0,"N","")))</f>
        <v/>
      </c>
      <c r="S77" s="223" t="str">
        <f>IF($A77="","",IF('D - DADOS EQUIPE'!BM79="X","S",IF('D - DADOS EQUIPE'!BM79=0,"N","")))</f>
        <v/>
      </c>
      <c r="T77" s="223" t="str">
        <f>IF($A77="","",IF('D - DADOS EQUIPE'!BN79="X","S",IF('D - DADOS EQUIPE'!BN79=0,"N","")))</f>
        <v/>
      </c>
      <c r="U77" s="223" t="str">
        <f>IF($A77="","",IF('D - DADOS EQUIPE'!BO79="X","S",IF('D - DADOS EQUIPE'!BO79=0,"N","")))</f>
        <v/>
      </c>
      <c r="V77" s="223" t="str">
        <f>IF($A77="","",IF('D - DADOS EQUIPE'!BP79="X","S",IF('D - DADOS EQUIPE'!BP79=0,"N","")))</f>
        <v/>
      </c>
      <c r="W77" s="223" t="str">
        <f>IF($A77="","",IF('D - DADOS EQUIPE'!BQ79="X","S",IF('D - DADOS EQUIPE'!BQ79=0,"N","")))</f>
        <v/>
      </c>
      <c r="X77" s="223" t="str">
        <f>IF($A77="","",IF('D - DADOS EQUIPE'!BR79="X","S",IF('D - DADOS EQUIPE'!BR79=0,"N","")))</f>
        <v/>
      </c>
      <c r="Y77" s="223" t="str">
        <f>IF($A77="","",IF('D - DADOS EQUIPE'!BS79="X","S",IF('D - DADOS EQUIPE'!BS79=0,"N","")))</f>
        <v/>
      </c>
      <c r="Z77" s="223" t="str">
        <f>IF($A77="","",IF('D - DADOS EQUIPE'!BT79="X","S",IF('D - DADOS EQUIPE'!BT79=0,"N","")))</f>
        <v/>
      </c>
      <c r="AA77" s="223" t="str">
        <f>IF($A77="","",IF('D - DADOS EQUIPE'!BU79="X","S",IF('D - DADOS EQUIPE'!BU79=0,"N","")))</f>
        <v/>
      </c>
      <c r="AB77" s="223" t="str">
        <f>IF($A77="","",IF('D - DADOS EQUIPE'!BV79="X","S",IF('D - DADOS EQUIPE'!BV79=0,"N","")))</f>
        <v/>
      </c>
      <c r="AC77" s="223" t="str">
        <f>IF($A77="","",IF('D - DADOS EQUIPE'!BW79="X","S",IF('D - DADOS EQUIPE'!BW79=0,"N","")))</f>
        <v/>
      </c>
      <c r="AD77" s="223" t="str">
        <f>IF($A77="","",IF('D - DADOS EQUIPE'!BX79="X","S",IF('D - DADOS EQUIPE'!BX79=0,"N","")))</f>
        <v/>
      </c>
      <c r="AE77" s="223" t="str">
        <f>IF($A77="","",IF('D - DADOS EQUIPE'!BY79="X","S",IF('D - DADOS EQUIPE'!BY79=0,"N","")))</f>
        <v/>
      </c>
      <c r="AF77" s="223" t="str">
        <f>IF($A77="","",IF('D - DADOS EQUIPE'!BZ79="X","S",IF('D - DADOS EQUIPE'!BZ79=0,"N","")))</f>
        <v/>
      </c>
      <c r="AG77" s="223" t="str">
        <f>IF($A77="","",IF('D - DADOS EQUIPE'!CA79="X","S",IF('D - DADOS EQUIPE'!CA79=0,"N","")))</f>
        <v/>
      </c>
      <c r="AH77" s="223" t="str">
        <f>IF($A77="","",IF('D - DADOS EQUIPE'!CB79="X","S",IF('D - DADOS EQUIPE'!CB79=0,"N","")))</f>
        <v/>
      </c>
    </row>
    <row r="78" spans="1:34" x14ac:dyDescent="0.25">
      <c r="A78" s="223" t="str">
        <f>IF('D - DADOS EQUIPE'!A80="","",'D - DADOS EQUIPE'!A80)</f>
        <v/>
      </c>
      <c r="B78" s="223" t="str">
        <f>IF('D - DADOS EQUIPE'!B80="","",'D - DADOS EQUIPE'!B80)</f>
        <v/>
      </c>
      <c r="C78" s="223" t="str">
        <f>IF('D - DADOS EQUIPE'!C80="","",'D - DADOS EQUIPE'!C80)</f>
        <v/>
      </c>
      <c r="D78" s="223" t="str">
        <f>IF('D - DADOS EQUIPE'!D80="","",'D - DADOS EQUIPE'!D80)</f>
        <v/>
      </c>
      <c r="E78" s="223" t="str">
        <f>IF($A78="","",IF('D - DADOS EQUIPE'!AY80="X","S",IF('D - DADOS EQUIPE'!AY80=0,"N","")))</f>
        <v/>
      </c>
      <c r="F78" s="223" t="str">
        <f>IF($A78="","",IF('D - DADOS EQUIPE'!AZ80="X","S",IF('D - DADOS EQUIPE'!AZ80=0,"N","")))</f>
        <v/>
      </c>
      <c r="G78" s="223" t="str">
        <f>IF($A78="","",IF('D - DADOS EQUIPE'!BA80="X","S",IF('D - DADOS EQUIPE'!BA80=0,"N","")))</f>
        <v/>
      </c>
      <c r="H78" s="223" t="str">
        <f>IF($A78="","",IF('D - DADOS EQUIPE'!BB80="X","S",IF('D - DADOS EQUIPE'!BB80=0,"N","")))</f>
        <v/>
      </c>
      <c r="I78" s="223" t="str">
        <f>IF($A78="","",IF('D - DADOS EQUIPE'!BC80="X","S",IF('D - DADOS EQUIPE'!BC80=0,"N","")))</f>
        <v/>
      </c>
      <c r="J78" s="223" t="str">
        <f>IF($A78="","",IF('D - DADOS EQUIPE'!BD80="X","S",IF('D - DADOS EQUIPE'!BD80=0,"N","")))</f>
        <v/>
      </c>
      <c r="K78" s="223" t="str">
        <f>IF($A78="","",IF('D - DADOS EQUIPE'!BE80="X","S",IF('D - DADOS EQUIPE'!BE80=0,"N","")))</f>
        <v/>
      </c>
      <c r="L78" s="223" t="str">
        <f>IF($A78="","",IF('D - DADOS EQUIPE'!BF80="X","S",IF('D - DADOS EQUIPE'!BF80=0,"N","")))</f>
        <v/>
      </c>
      <c r="M78" s="223" t="str">
        <f>IF($A78="","",IF('D - DADOS EQUIPE'!BG80="X","S",IF('D - DADOS EQUIPE'!BG80=0,"N","")))</f>
        <v/>
      </c>
      <c r="N78" s="223" t="str">
        <f>IF($A78="","",IF('D - DADOS EQUIPE'!BH80="X","S",IF('D - DADOS EQUIPE'!BH80=0,"N","")))</f>
        <v/>
      </c>
      <c r="O78" s="223" t="str">
        <f>IF($A78="","",IF('D - DADOS EQUIPE'!BI80="X","S",IF('D - DADOS EQUIPE'!BI80=0,"N","")))</f>
        <v/>
      </c>
      <c r="P78" s="223" t="str">
        <f>IF($A78="","",IF('D - DADOS EQUIPE'!BJ80="X","S",IF('D - DADOS EQUIPE'!BJ80=0,"N","")))</f>
        <v/>
      </c>
      <c r="Q78" s="223" t="str">
        <f>IF($A78="","",IF('D - DADOS EQUIPE'!BK80="X","S",IF('D - DADOS EQUIPE'!BK80=0,"N","")))</f>
        <v/>
      </c>
      <c r="R78" s="223" t="str">
        <f>IF($A78="","",IF('D - DADOS EQUIPE'!BL80="X","S",IF('D - DADOS EQUIPE'!BL80=0,"N","")))</f>
        <v/>
      </c>
      <c r="S78" s="223" t="str">
        <f>IF($A78="","",IF('D - DADOS EQUIPE'!BM80="X","S",IF('D - DADOS EQUIPE'!BM80=0,"N","")))</f>
        <v/>
      </c>
      <c r="T78" s="223" t="str">
        <f>IF($A78="","",IF('D - DADOS EQUIPE'!BN80="X","S",IF('D - DADOS EQUIPE'!BN80=0,"N","")))</f>
        <v/>
      </c>
      <c r="U78" s="223" t="str">
        <f>IF($A78="","",IF('D - DADOS EQUIPE'!BO80="X","S",IF('D - DADOS EQUIPE'!BO80=0,"N","")))</f>
        <v/>
      </c>
      <c r="V78" s="223" t="str">
        <f>IF($A78="","",IF('D - DADOS EQUIPE'!BP80="X","S",IF('D - DADOS EQUIPE'!BP80=0,"N","")))</f>
        <v/>
      </c>
      <c r="W78" s="223" t="str">
        <f>IF($A78="","",IF('D - DADOS EQUIPE'!BQ80="X","S",IF('D - DADOS EQUIPE'!BQ80=0,"N","")))</f>
        <v/>
      </c>
      <c r="X78" s="223" t="str">
        <f>IF($A78="","",IF('D - DADOS EQUIPE'!BR80="X","S",IF('D - DADOS EQUIPE'!BR80=0,"N","")))</f>
        <v/>
      </c>
      <c r="Y78" s="223" t="str">
        <f>IF($A78="","",IF('D - DADOS EQUIPE'!BS80="X","S",IF('D - DADOS EQUIPE'!BS80=0,"N","")))</f>
        <v/>
      </c>
      <c r="Z78" s="223" t="str">
        <f>IF($A78="","",IF('D - DADOS EQUIPE'!BT80="X","S",IF('D - DADOS EQUIPE'!BT80=0,"N","")))</f>
        <v/>
      </c>
      <c r="AA78" s="223" t="str">
        <f>IF($A78="","",IF('D - DADOS EQUIPE'!BU80="X","S",IF('D - DADOS EQUIPE'!BU80=0,"N","")))</f>
        <v/>
      </c>
      <c r="AB78" s="223" t="str">
        <f>IF($A78="","",IF('D - DADOS EQUIPE'!BV80="X","S",IF('D - DADOS EQUIPE'!BV80=0,"N","")))</f>
        <v/>
      </c>
      <c r="AC78" s="223" t="str">
        <f>IF($A78="","",IF('D - DADOS EQUIPE'!BW80="X","S",IF('D - DADOS EQUIPE'!BW80=0,"N","")))</f>
        <v/>
      </c>
      <c r="AD78" s="223" t="str">
        <f>IF($A78="","",IF('D - DADOS EQUIPE'!BX80="X","S",IF('D - DADOS EQUIPE'!BX80=0,"N","")))</f>
        <v/>
      </c>
      <c r="AE78" s="223" t="str">
        <f>IF($A78="","",IF('D - DADOS EQUIPE'!BY80="X","S",IF('D - DADOS EQUIPE'!BY80=0,"N","")))</f>
        <v/>
      </c>
      <c r="AF78" s="223" t="str">
        <f>IF($A78="","",IF('D - DADOS EQUIPE'!BZ80="X","S",IF('D - DADOS EQUIPE'!BZ80=0,"N","")))</f>
        <v/>
      </c>
      <c r="AG78" s="223" t="str">
        <f>IF($A78="","",IF('D - DADOS EQUIPE'!CA80="X","S",IF('D - DADOS EQUIPE'!CA80=0,"N","")))</f>
        <v/>
      </c>
      <c r="AH78" s="223" t="str">
        <f>IF($A78="","",IF('D - DADOS EQUIPE'!CB80="X","S",IF('D - DADOS EQUIPE'!CB80=0,"N","")))</f>
        <v/>
      </c>
    </row>
    <row r="79" spans="1:34" x14ac:dyDescent="0.25">
      <c r="A79" s="223" t="str">
        <f>IF('D - DADOS EQUIPE'!A81="","",'D - DADOS EQUIPE'!A81)</f>
        <v/>
      </c>
      <c r="B79" s="223" t="str">
        <f>IF('D - DADOS EQUIPE'!B81="","",'D - DADOS EQUIPE'!B81)</f>
        <v/>
      </c>
      <c r="C79" s="223" t="str">
        <f>IF('D - DADOS EQUIPE'!C81="","",'D - DADOS EQUIPE'!C81)</f>
        <v/>
      </c>
      <c r="D79" s="223" t="str">
        <f>IF('D - DADOS EQUIPE'!D81="","",'D - DADOS EQUIPE'!D81)</f>
        <v/>
      </c>
      <c r="E79" s="223" t="str">
        <f>IF($A79="","",IF('D - DADOS EQUIPE'!AY81="X","S",IF('D - DADOS EQUIPE'!AY81=0,"N","")))</f>
        <v/>
      </c>
      <c r="F79" s="223" t="str">
        <f>IF($A79="","",IF('D - DADOS EQUIPE'!AZ81="X","S",IF('D - DADOS EQUIPE'!AZ81=0,"N","")))</f>
        <v/>
      </c>
      <c r="G79" s="223" t="str">
        <f>IF($A79="","",IF('D - DADOS EQUIPE'!BA81="X","S",IF('D - DADOS EQUIPE'!BA81=0,"N","")))</f>
        <v/>
      </c>
      <c r="H79" s="223" t="str">
        <f>IF($A79="","",IF('D - DADOS EQUIPE'!BB81="X","S",IF('D - DADOS EQUIPE'!BB81=0,"N","")))</f>
        <v/>
      </c>
      <c r="I79" s="223" t="str">
        <f>IF($A79="","",IF('D - DADOS EQUIPE'!BC81="X","S",IF('D - DADOS EQUIPE'!BC81=0,"N","")))</f>
        <v/>
      </c>
      <c r="J79" s="223" t="str">
        <f>IF($A79="","",IF('D - DADOS EQUIPE'!BD81="X","S",IF('D - DADOS EQUIPE'!BD81=0,"N","")))</f>
        <v/>
      </c>
      <c r="K79" s="223" t="str">
        <f>IF($A79="","",IF('D - DADOS EQUIPE'!BE81="X","S",IF('D - DADOS EQUIPE'!BE81=0,"N","")))</f>
        <v/>
      </c>
      <c r="L79" s="223" t="str">
        <f>IF($A79="","",IF('D - DADOS EQUIPE'!BF81="X","S",IF('D - DADOS EQUIPE'!BF81=0,"N","")))</f>
        <v/>
      </c>
      <c r="M79" s="223" t="str">
        <f>IF($A79="","",IF('D - DADOS EQUIPE'!BG81="X","S",IF('D - DADOS EQUIPE'!BG81=0,"N","")))</f>
        <v/>
      </c>
      <c r="N79" s="223" t="str">
        <f>IF($A79="","",IF('D - DADOS EQUIPE'!BH81="X","S",IF('D - DADOS EQUIPE'!BH81=0,"N","")))</f>
        <v/>
      </c>
      <c r="O79" s="223" t="str">
        <f>IF($A79="","",IF('D - DADOS EQUIPE'!BI81="X","S",IF('D - DADOS EQUIPE'!BI81=0,"N","")))</f>
        <v/>
      </c>
      <c r="P79" s="223" t="str">
        <f>IF($A79="","",IF('D - DADOS EQUIPE'!BJ81="X","S",IF('D - DADOS EQUIPE'!BJ81=0,"N","")))</f>
        <v/>
      </c>
      <c r="Q79" s="223" t="str">
        <f>IF($A79="","",IF('D - DADOS EQUIPE'!BK81="X","S",IF('D - DADOS EQUIPE'!BK81=0,"N","")))</f>
        <v/>
      </c>
      <c r="R79" s="223" t="str">
        <f>IF($A79="","",IF('D - DADOS EQUIPE'!BL81="X","S",IF('D - DADOS EQUIPE'!BL81=0,"N","")))</f>
        <v/>
      </c>
      <c r="S79" s="223" t="str">
        <f>IF($A79="","",IF('D - DADOS EQUIPE'!BM81="X","S",IF('D - DADOS EQUIPE'!BM81=0,"N","")))</f>
        <v/>
      </c>
      <c r="T79" s="223" t="str">
        <f>IF($A79="","",IF('D - DADOS EQUIPE'!BN81="X","S",IF('D - DADOS EQUIPE'!BN81=0,"N","")))</f>
        <v/>
      </c>
      <c r="U79" s="223" t="str">
        <f>IF($A79="","",IF('D - DADOS EQUIPE'!BO81="X","S",IF('D - DADOS EQUIPE'!BO81=0,"N","")))</f>
        <v/>
      </c>
      <c r="V79" s="223" t="str">
        <f>IF($A79="","",IF('D - DADOS EQUIPE'!BP81="X","S",IF('D - DADOS EQUIPE'!BP81=0,"N","")))</f>
        <v/>
      </c>
      <c r="W79" s="223" t="str">
        <f>IF($A79="","",IF('D - DADOS EQUIPE'!BQ81="X","S",IF('D - DADOS EQUIPE'!BQ81=0,"N","")))</f>
        <v/>
      </c>
      <c r="X79" s="223" t="str">
        <f>IF($A79="","",IF('D - DADOS EQUIPE'!BR81="X","S",IF('D - DADOS EQUIPE'!BR81=0,"N","")))</f>
        <v/>
      </c>
      <c r="Y79" s="223" t="str">
        <f>IF($A79="","",IF('D - DADOS EQUIPE'!BS81="X","S",IF('D - DADOS EQUIPE'!BS81=0,"N","")))</f>
        <v/>
      </c>
      <c r="Z79" s="223" t="str">
        <f>IF($A79="","",IF('D - DADOS EQUIPE'!BT81="X","S",IF('D - DADOS EQUIPE'!BT81=0,"N","")))</f>
        <v/>
      </c>
      <c r="AA79" s="223" t="str">
        <f>IF($A79="","",IF('D - DADOS EQUIPE'!BU81="X","S",IF('D - DADOS EQUIPE'!BU81=0,"N","")))</f>
        <v/>
      </c>
      <c r="AB79" s="223" t="str">
        <f>IF($A79="","",IF('D - DADOS EQUIPE'!BV81="X","S",IF('D - DADOS EQUIPE'!BV81=0,"N","")))</f>
        <v/>
      </c>
      <c r="AC79" s="223" t="str">
        <f>IF($A79="","",IF('D - DADOS EQUIPE'!BW81="X","S",IF('D - DADOS EQUIPE'!BW81=0,"N","")))</f>
        <v/>
      </c>
      <c r="AD79" s="223" t="str">
        <f>IF($A79="","",IF('D - DADOS EQUIPE'!BX81="X","S",IF('D - DADOS EQUIPE'!BX81=0,"N","")))</f>
        <v/>
      </c>
      <c r="AE79" s="223" t="str">
        <f>IF($A79="","",IF('D - DADOS EQUIPE'!BY81="X","S",IF('D - DADOS EQUIPE'!BY81=0,"N","")))</f>
        <v/>
      </c>
      <c r="AF79" s="223" t="str">
        <f>IF($A79="","",IF('D - DADOS EQUIPE'!BZ81="X","S",IF('D - DADOS EQUIPE'!BZ81=0,"N","")))</f>
        <v/>
      </c>
      <c r="AG79" s="223" t="str">
        <f>IF($A79="","",IF('D - DADOS EQUIPE'!CA81="X","S",IF('D - DADOS EQUIPE'!CA81=0,"N","")))</f>
        <v/>
      </c>
      <c r="AH79" s="223" t="str">
        <f>IF($A79="","",IF('D - DADOS EQUIPE'!CB81="X","S",IF('D - DADOS EQUIPE'!CB81=0,"N","")))</f>
        <v/>
      </c>
    </row>
    <row r="80" spans="1:34" x14ac:dyDescent="0.25">
      <c r="A80" s="223" t="str">
        <f>IF('D - DADOS EQUIPE'!A82="","",'D - DADOS EQUIPE'!A82)</f>
        <v/>
      </c>
      <c r="B80" s="223" t="str">
        <f>IF('D - DADOS EQUIPE'!B82="","",'D - DADOS EQUIPE'!B82)</f>
        <v/>
      </c>
      <c r="C80" s="223" t="str">
        <f>IF('D - DADOS EQUIPE'!C82="","",'D - DADOS EQUIPE'!C82)</f>
        <v/>
      </c>
      <c r="D80" s="223" t="str">
        <f>IF('D - DADOS EQUIPE'!D82="","",'D - DADOS EQUIPE'!D82)</f>
        <v/>
      </c>
      <c r="E80" s="223" t="str">
        <f>IF($A80="","",IF('D - DADOS EQUIPE'!AY82="X","S",IF('D - DADOS EQUIPE'!AY82=0,"N","")))</f>
        <v/>
      </c>
      <c r="F80" s="223" t="str">
        <f>IF($A80="","",IF('D - DADOS EQUIPE'!AZ82="X","S",IF('D - DADOS EQUIPE'!AZ82=0,"N","")))</f>
        <v/>
      </c>
      <c r="G80" s="223" t="str">
        <f>IF($A80="","",IF('D - DADOS EQUIPE'!BA82="X","S",IF('D - DADOS EQUIPE'!BA82=0,"N","")))</f>
        <v/>
      </c>
      <c r="H80" s="223" t="str">
        <f>IF($A80="","",IF('D - DADOS EQUIPE'!BB82="X","S",IF('D - DADOS EQUIPE'!BB82=0,"N","")))</f>
        <v/>
      </c>
      <c r="I80" s="223" t="str">
        <f>IF($A80="","",IF('D - DADOS EQUIPE'!BC82="X","S",IF('D - DADOS EQUIPE'!BC82=0,"N","")))</f>
        <v/>
      </c>
      <c r="J80" s="223" t="str">
        <f>IF($A80="","",IF('D - DADOS EQUIPE'!BD82="X","S",IF('D - DADOS EQUIPE'!BD82=0,"N","")))</f>
        <v/>
      </c>
      <c r="K80" s="223" t="str">
        <f>IF($A80="","",IF('D - DADOS EQUIPE'!BE82="X","S",IF('D - DADOS EQUIPE'!BE82=0,"N","")))</f>
        <v/>
      </c>
      <c r="L80" s="223" t="str">
        <f>IF($A80="","",IF('D - DADOS EQUIPE'!BF82="X","S",IF('D - DADOS EQUIPE'!BF82=0,"N","")))</f>
        <v/>
      </c>
      <c r="M80" s="223" t="str">
        <f>IF($A80="","",IF('D - DADOS EQUIPE'!BG82="X","S",IF('D - DADOS EQUIPE'!BG82=0,"N","")))</f>
        <v/>
      </c>
      <c r="N80" s="223" t="str">
        <f>IF($A80="","",IF('D - DADOS EQUIPE'!BH82="X","S",IF('D - DADOS EQUIPE'!BH82=0,"N","")))</f>
        <v/>
      </c>
      <c r="O80" s="223" t="str">
        <f>IF($A80="","",IF('D - DADOS EQUIPE'!BI82="X","S",IF('D - DADOS EQUIPE'!BI82=0,"N","")))</f>
        <v/>
      </c>
      <c r="P80" s="223" t="str">
        <f>IF($A80="","",IF('D - DADOS EQUIPE'!BJ82="X","S",IF('D - DADOS EQUIPE'!BJ82=0,"N","")))</f>
        <v/>
      </c>
      <c r="Q80" s="223" t="str">
        <f>IF($A80="","",IF('D - DADOS EQUIPE'!BK82="X","S",IF('D - DADOS EQUIPE'!BK82=0,"N","")))</f>
        <v/>
      </c>
      <c r="R80" s="223" t="str">
        <f>IF($A80="","",IF('D - DADOS EQUIPE'!BL82="X","S",IF('D - DADOS EQUIPE'!BL82=0,"N","")))</f>
        <v/>
      </c>
      <c r="S80" s="223" t="str">
        <f>IF($A80="","",IF('D - DADOS EQUIPE'!BM82="X","S",IF('D - DADOS EQUIPE'!BM82=0,"N","")))</f>
        <v/>
      </c>
      <c r="T80" s="223" t="str">
        <f>IF($A80="","",IF('D - DADOS EQUIPE'!BN82="X","S",IF('D - DADOS EQUIPE'!BN82=0,"N","")))</f>
        <v/>
      </c>
      <c r="U80" s="223" t="str">
        <f>IF($A80="","",IF('D - DADOS EQUIPE'!BO82="X","S",IF('D - DADOS EQUIPE'!BO82=0,"N","")))</f>
        <v/>
      </c>
      <c r="V80" s="223" t="str">
        <f>IF($A80="","",IF('D - DADOS EQUIPE'!BP82="X","S",IF('D - DADOS EQUIPE'!BP82=0,"N","")))</f>
        <v/>
      </c>
      <c r="W80" s="223" t="str">
        <f>IF($A80="","",IF('D - DADOS EQUIPE'!BQ82="X","S",IF('D - DADOS EQUIPE'!BQ82=0,"N","")))</f>
        <v/>
      </c>
      <c r="X80" s="223" t="str">
        <f>IF($A80="","",IF('D - DADOS EQUIPE'!BR82="X","S",IF('D - DADOS EQUIPE'!BR82=0,"N","")))</f>
        <v/>
      </c>
      <c r="Y80" s="223" t="str">
        <f>IF($A80="","",IF('D - DADOS EQUIPE'!BS82="X","S",IF('D - DADOS EQUIPE'!BS82=0,"N","")))</f>
        <v/>
      </c>
      <c r="Z80" s="223" t="str">
        <f>IF($A80="","",IF('D - DADOS EQUIPE'!BT82="X","S",IF('D - DADOS EQUIPE'!BT82=0,"N","")))</f>
        <v/>
      </c>
      <c r="AA80" s="223" t="str">
        <f>IF($A80="","",IF('D - DADOS EQUIPE'!BU82="X","S",IF('D - DADOS EQUIPE'!BU82=0,"N","")))</f>
        <v/>
      </c>
      <c r="AB80" s="223" t="str">
        <f>IF($A80="","",IF('D - DADOS EQUIPE'!BV82="X","S",IF('D - DADOS EQUIPE'!BV82=0,"N","")))</f>
        <v/>
      </c>
      <c r="AC80" s="223" t="str">
        <f>IF($A80="","",IF('D - DADOS EQUIPE'!BW82="X","S",IF('D - DADOS EQUIPE'!BW82=0,"N","")))</f>
        <v/>
      </c>
      <c r="AD80" s="223" t="str">
        <f>IF($A80="","",IF('D - DADOS EQUIPE'!BX82="X","S",IF('D - DADOS EQUIPE'!BX82=0,"N","")))</f>
        <v/>
      </c>
      <c r="AE80" s="223" t="str">
        <f>IF($A80="","",IF('D - DADOS EQUIPE'!BY82="X","S",IF('D - DADOS EQUIPE'!BY82=0,"N","")))</f>
        <v/>
      </c>
      <c r="AF80" s="223" t="str">
        <f>IF($A80="","",IF('D - DADOS EQUIPE'!BZ82="X","S",IF('D - DADOS EQUIPE'!BZ82=0,"N","")))</f>
        <v/>
      </c>
      <c r="AG80" s="223" t="str">
        <f>IF($A80="","",IF('D - DADOS EQUIPE'!CA82="X","S",IF('D - DADOS EQUIPE'!CA82=0,"N","")))</f>
        <v/>
      </c>
      <c r="AH80" s="223" t="str">
        <f>IF($A80="","",IF('D - DADOS EQUIPE'!CB82="X","S",IF('D - DADOS EQUIPE'!CB82=0,"N","")))</f>
        <v/>
      </c>
    </row>
    <row r="81" spans="1:34" x14ac:dyDescent="0.25">
      <c r="A81" s="223" t="str">
        <f>IF('D - DADOS EQUIPE'!A83="","",'D - DADOS EQUIPE'!A83)</f>
        <v/>
      </c>
      <c r="B81" s="223" t="str">
        <f>IF('D - DADOS EQUIPE'!B83="","",'D - DADOS EQUIPE'!B83)</f>
        <v/>
      </c>
      <c r="C81" s="223" t="str">
        <f>IF('D - DADOS EQUIPE'!C83="","",'D - DADOS EQUIPE'!C83)</f>
        <v/>
      </c>
      <c r="D81" s="223" t="str">
        <f>IF('D - DADOS EQUIPE'!D83="","",'D - DADOS EQUIPE'!D83)</f>
        <v/>
      </c>
      <c r="E81" s="223" t="str">
        <f>IF($A81="","",IF('D - DADOS EQUIPE'!AY83="X","S",IF('D - DADOS EQUIPE'!AY83=0,"N","")))</f>
        <v/>
      </c>
      <c r="F81" s="223" t="str">
        <f>IF($A81="","",IF('D - DADOS EQUIPE'!AZ83="X","S",IF('D - DADOS EQUIPE'!AZ83=0,"N","")))</f>
        <v/>
      </c>
      <c r="G81" s="223" t="str">
        <f>IF($A81="","",IF('D - DADOS EQUIPE'!BA83="X","S",IF('D - DADOS EQUIPE'!BA83=0,"N","")))</f>
        <v/>
      </c>
      <c r="H81" s="223" t="str">
        <f>IF($A81="","",IF('D - DADOS EQUIPE'!BB83="X","S",IF('D - DADOS EQUIPE'!BB83=0,"N","")))</f>
        <v/>
      </c>
      <c r="I81" s="223" t="str">
        <f>IF($A81="","",IF('D - DADOS EQUIPE'!BC83="X","S",IF('D - DADOS EQUIPE'!BC83=0,"N","")))</f>
        <v/>
      </c>
      <c r="J81" s="223" t="str">
        <f>IF($A81="","",IF('D - DADOS EQUIPE'!BD83="X","S",IF('D - DADOS EQUIPE'!BD83=0,"N","")))</f>
        <v/>
      </c>
      <c r="K81" s="223" t="str">
        <f>IF($A81="","",IF('D - DADOS EQUIPE'!BE83="X","S",IF('D - DADOS EQUIPE'!BE83=0,"N","")))</f>
        <v/>
      </c>
      <c r="L81" s="223" t="str">
        <f>IF($A81="","",IF('D - DADOS EQUIPE'!BF83="X","S",IF('D - DADOS EQUIPE'!BF83=0,"N","")))</f>
        <v/>
      </c>
      <c r="M81" s="223" t="str">
        <f>IF($A81="","",IF('D - DADOS EQUIPE'!BG83="X","S",IF('D - DADOS EQUIPE'!BG83=0,"N","")))</f>
        <v/>
      </c>
      <c r="N81" s="223" t="str">
        <f>IF($A81="","",IF('D - DADOS EQUIPE'!BH83="X","S",IF('D - DADOS EQUIPE'!BH83=0,"N","")))</f>
        <v/>
      </c>
      <c r="O81" s="223" t="str">
        <f>IF($A81="","",IF('D - DADOS EQUIPE'!BI83="X","S",IF('D - DADOS EQUIPE'!BI83=0,"N","")))</f>
        <v/>
      </c>
      <c r="P81" s="223" t="str">
        <f>IF($A81="","",IF('D - DADOS EQUIPE'!BJ83="X","S",IF('D - DADOS EQUIPE'!BJ83=0,"N","")))</f>
        <v/>
      </c>
      <c r="Q81" s="223" t="str">
        <f>IF($A81="","",IF('D - DADOS EQUIPE'!BK83="X","S",IF('D - DADOS EQUIPE'!BK83=0,"N","")))</f>
        <v/>
      </c>
      <c r="R81" s="223" t="str">
        <f>IF($A81="","",IF('D - DADOS EQUIPE'!BL83="X","S",IF('D - DADOS EQUIPE'!BL83=0,"N","")))</f>
        <v/>
      </c>
      <c r="S81" s="223" t="str">
        <f>IF($A81="","",IF('D - DADOS EQUIPE'!BM83="X","S",IF('D - DADOS EQUIPE'!BM83=0,"N","")))</f>
        <v/>
      </c>
      <c r="T81" s="223" t="str">
        <f>IF($A81="","",IF('D - DADOS EQUIPE'!BN83="X","S",IF('D - DADOS EQUIPE'!BN83=0,"N","")))</f>
        <v/>
      </c>
      <c r="U81" s="223" t="str">
        <f>IF($A81="","",IF('D - DADOS EQUIPE'!BO83="X","S",IF('D - DADOS EQUIPE'!BO83=0,"N","")))</f>
        <v/>
      </c>
      <c r="V81" s="223" t="str">
        <f>IF($A81="","",IF('D - DADOS EQUIPE'!BP83="X","S",IF('D - DADOS EQUIPE'!BP83=0,"N","")))</f>
        <v/>
      </c>
      <c r="W81" s="223" t="str">
        <f>IF($A81="","",IF('D - DADOS EQUIPE'!BQ83="X","S",IF('D - DADOS EQUIPE'!BQ83=0,"N","")))</f>
        <v/>
      </c>
      <c r="X81" s="223" t="str">
        <f>IF($A81="","",IF('D - DADOS EQUIPE'!BR83="X","S",IF('D - DADOS EQUIPE'!BR83=0,"N","")))</f>
        <v/>
      </c>
      <c r="Y81" s="223" t="str">
        <f>IF($A81="","",IF('D - DADOS EQUIPE'!BS83="X","S",IF('D - DADOS EQUIPE'!BS83=0,"N","")))</f>
        <v/>
      </c>
      <c r="Z81" s="223" t="str">
        <f>IF($A81="","",IF('D - DADOS EQUIPE'!BT83="X","S",IF('D - DADOS EQUIPE'!BT83=0,"N","")))</f>
        <v/>
      </c>
      <c r="AA81" s="223" t="str">
        <f>IF($A81="","",IF('D - DADOS EQUIPE'!BU83="X","S",IF('D - DADOS EQUIPE'!BU83=0,"N","")))</f>
        <v/>
      </c>
      <c r="AB81" s="223" t="str">
        <f>IF($A81="","",IF('D - DADOS EQUIPE'!BV83="X","S",IF('D - DADOS EQUIPE'!BV83=0,"N","")))</f>
        <v/>
      </c>
      <c r="AC81" s="223" t="str">
        <f>IF($A81="","",IF('D - DADOS EQUIPE'!BW83="X","S",IF('D - DADOS EQUIPE'!BW83=0,"N","")))</f>
        <v/>
      </c>
      <c r="AD81" s="223" t="str">
        <f>IF($A81="","",IF('D - DADOS EQUIPE'!BX83="X","S",IF('D - DADOS EQUIPE'!BX83=0,"N","")))</f>
        <v/>
      </c>
      <c r="AE81" s="223" t="str">
        <f>IF($A81="","",IF('D - DADOS EQUIPE'!BY83="X","S",IF('D - DADOS EQUIPE'!BY83=0,"N","")))</f>
        <v/>
      </c>
      <c r="AF81" s="223" t="str">
        <f>IF($A81="","",IF('D - DADOS EQUIPE'!BZ83="X","S",IF('D - DADOS EQUIPE'!BZ83=0,"N","")))</f>
        <v/>
      </c>
      <c r="AG81" s="223" t="str">
        <f>IF($A81="","",IF('D - DADOS EQUIPE'!CA83="X","S",IF('D - DADOS EQUIPE'!CA83=0,"N","")))</f>
        <v/>
      </c>
      <c r="AH81" s="223" t="str">
        <f>IF($A81="","",IF('D - DADOS EQUIPE'!CB83="X","S",IF('D - DADOS EQUIPE'!CB83=0,"N","")))</f>
        <v/>
      </c>
    </row>
    <row r="82" spans="1:34" x14ac:dyDescent="0.25">
      <c r="A82" s="223" t="str">
        <f>IF('D - DADOS EQUIPE'!A84="","",'D - DADOS EQUIPE'!A84)</f>
        <v/>
      </c>
      <c r="B82" s="223" t="str">
        <f>IF('D - DADOS EQUIPE'!B84="","",'D - DADOS EQUIPE'!B84)</f>
        <v/>
      </c>
      <c r="C82" s="223" t="str">
        <f>IF('D - DADOS EQUIPE'!C84="","",'D - DADOS EQUIPE'!C84)</f>
        <v/>
      </c>
      <c r="D82" s="223" t="str">
        <f>IF('D - DADOS EQUIPE'!D84="","",'D - DADOS EQUIPE'!D84)</f>
        <v/>
      </c>
      <c r="E82" s="223" t="str">
        <f>IF($A82="","",IF('D - DADOS EQUIPE'!AY84="X","S",IF('D - DADOS EQUIPE'!AY84=0,"N","")))</f>
        <v/>
      </c>
      <c r="F82" s="223" t="str">
        <f>IF($A82="","",IF('D - DADOS EQUIPE'!AZ84="X","S",IF('D - DADOS EQUIPE'!AZ84=0,"N","")))</f>
        <v/>
      </c>
      <c r="G82" s="223" t="str">
        <f>IF($A82="","",IF('D - DADOS EQUIPE'!BA84="X","S",IF('D - DADOS EQUIPE'!BA84=0,"N","")))</f>
        <v/>
      </c>
      <c r="H82" s="223" t="str">
        <f>IF($A82="","",IF('D - DADOS EQUIPE'!BB84="X","S",IF('D - DADOS EQUIPE'!BB84=0,"N","")))</f>
        <v/>
      </c>
      <c r="I82" s="223" t="str">
        <f>IF($A82="","",IF('D - DADOS EQUIPE'!BC84="X","S",IF('D - DADOS EQUIPE'!BC84=0,"N","")))</f>
        <v/>
      </c>
      <c r="J82" s="223" t="str">
        <f>IF($A82="","",IF('D - DADOS EQUIPE'!BD84="X","S",IF('D - DADOS EQUIPE'!BD84=0,"N","")))</f>
        <v/>
      </c>
      <c r="K82" s="223" t="str">
        <f>IF($A82="","",IF('D - DADOS EQUIPE'!BE84="X","S",IF('D - DADOS EQUIPE'!BE84=0,"N","")))</f>
        <v/>
      </c>
      <c r="L82" s="223" t="str">
        <f>IF($A82="","",IF('D - DADOS EQUIPE'!BF84="X","S",IF('D - DADOS EQUIPE'!BF84=0,"N","")))</f>
        <v/>
      </c>
      <c r="M82" s="223" t="str">
        <f>IF($A82="","",IF('D - DADOS EQUIPE'!BG84="X","S",IF('D - DADOS EQUIPE'!BG84=0,"N","")))</f>
        <v/>
      </c>
      <c r="N82" s="223" t="str">
        <f>IF($A82="","",IF('D - DADOS EQUIPE'!BH84="X","S",IF('D - DADOS EQUIPE'!BH84=0,"N","")))</f>
        <v/>
      </c>
      <c r="O82" s="223" t="str">
        <f>IF($A82="","",IF('D - DADOS EQUIPE'!BI84="X","S",IF('D - DADOS EQUIPE'!BI84=0,"N","")))</f>
        <v/>
      </c>
      <c r="P82" s="223" t="str">
        <f>IF($A82="","",IF('D - DADOS EQUIPE'!BJ84="X","S",IF('D - DADOS EQUIPE'!BJ84=0,"N","")))</f>
        <v/>
      </c>
      <c r="Q82" s="223" t="str">
        <f>IF($A82="","",IF('D - DADOS EQUIPE'!BK84="X","S",IF('D - DADOS EQUIPE'!BK84=0,"N","")))</f>
        <v/>
      </c>
      <c r="R82" s="223" t="str">
        <f>IF($A82="","",IF('D - DADOS EQUIPE'!BL84="X","S",IF('D - DADOS EQUIPE'!BL84=0,"N","")))</f>
        <v/>
      </c>
      <c r="S82" s="223" t="str">
        <f>IF($A82="","",IF('D - DADOS EQUIPE'!BM84="X","S",IF('D - DADOS EQUIPE'!BM84=0,"N","")))</f>
        <v/>
      </c>
      <c r="T82" s="223" t="str">
        <f>IF($A82="","",IF('D - DADOS EQUIPE'!BN84="X","S",IF('D - DADOS EQUIPE'!BN84=0,"N","")))</f>
        <v/>
      </c>
      <c r="U82" s="223" t="str">
        <f>IF($A82="","",IF('D - DADOS EQUIPE'!BO84="X","S",IF('D - DADOS EQUIPE'!BO84=0,"N","")))</f>
        <v/>
      </c>
      <c r="V82" s="223" t="str">
        <f>IF($A82="","",IF('D - DADOS EQUIPE'!BP84="X","S",IF('D - DADOS EQUIPE'!BP84=0,"N","")))</f>
        <v/>
      </c>
      <c r="W82" s="223" t="str">
        <f>IF($A82="","",IF('D - DADOS EQUIPE'!BQ84="X","S",IF('D - DADOS EQUIPE'!BQ84=0,"N","")))</f>
        <v/>
      </c>
      <c r="X82" s="223" t="str">
        <f>IF($A82="","",IF('D - DADOS EQUIPE'!BR84="X","S",IF('D - DADOS EQUIPE'!BR84=0,"N","")))</f>
        <v/>
      </c>
      <c r="Y82" s="223" t="str">
        <f>IF($A82="","",IF('D - DADOS EQUIPE'!BS84="X","S",IF('D - DADOS EQUIPE'!BS84=0,"N","")))</f>
        <v/>
      </c>
      <c r="Z82" s="223" t="str">
        <f>IF($A82="","",IF('D - DADOS EQUIPE'!BT84="X","S",IF('D - DADOS EQUIPE'!BT84=0,"N","")))</f>
        <v/>
      </c>
      <c r="AA82" s="223" t="str">
        <f>IF($A82="","",IF('D - DADOS EQUIPE'!BU84="X","S",IF('D - DADOS EQUIPE'!BU84=0,"N","")))</f>
        <v/>
      </c>
      <c r="AB82" s="223" t="str">
        <f>IF($A82="","",IF('D - DADOS EQUIPE'!BV84="X","S",IF('D - DADOS EQUIPE'!BV84=0,"N","")))</f>
        <v/>
      </c>
      <c r="AC82" s="223" t="str">
        <f>IF($A82="","",IF('D - DADOS EQUIPE'!BW84="X","S",IF('D - DADOS EQUIPE'!BW84=0,"N","")))</f>
        <v/>
      </c>
      <c r="AD82" s="223" t="str">
        <f>IF($A82="","",IF('D - DADOS EQUIPE'!BX84="X","S",IF('D - DADOS EQUIPE'!BX84=0,"N","")))</f>
        <v/>
      </c>
      <c r="AE82" s="223" t="str">
        <f>IF($A82="","",IF('D - DADOS EQUIPE'!BY84="X","S",IF('D - DADOS EQUIPE'!BY84=0,"N","")))</f>
        <v/>
      </c>
      <c r="AF82" s="223" t="str">
        <f>IF($A82="","",IF('D - DADOS EQUIPE'!BZ84="X","S",IF('D - DADOS EQUIPE'!BZ84=0,"N","")))</f>
        <v/>
      </c>
      <c r="AG82" s="223" t="str">
        <f>IF($A82="","",IF('D - DADOS EQUIPE'!CA84="X","S",IF('D - DADOS EQUIPE'!CA84=0,"N","")))</f>
        <v/>
      </c>
      <c r="AH82" s="223" t="str">
        <f>IF($A82="","",IF('D - DADOS EQUIPE'!CB84="X","S",IF('D - DADOS EQUIPE'!CB84=0,"N","")))</f>
        <v/>
      </c>
    </row>
    <row r="83" spans="1:34" x14ac:dyDescent="0.25">
      <c r="A83" s="223" t="str">
        <f>IF('D - DADOS EQUIPE'!A85="","",'D - DADOS EQUIPE'!A85)</f>
        <v/>
      </c>
      <c r="B83" s="223" t="str">
        <f>IF('D - DADOS EQUIPE'!B85="","",'D - DADOS EQUIPE'!B85)</f>
        <v/>
      </c>
      <c r="C83" s="223" t="str">
        <f>IF('D - DADOS EQUIPE'!C85="","",'D - DADOS EQUIPE'!C85)</f>
        <v/>
      </c>
      <c r="D83" s="223" t="str">
        <f>IF('D - DADOS EQUIPE'!D85="","",'D - DADOS EQUIPE'!D85)</f>
        <v/>
      </c>
      <c r="E83" s="223" t="str">
        <f>IF($A83="","",IF('D - DADOS EQUIPE'!AY85="X","S",IF('D - DADOS EQUIPE'!AY85=0,"N","")))</f>
        <v/>
      </c>
      <c r="F83" s="223" t="str">
        <f>IF($A83="","",IF('D - DADOS EQUIPE'!AZ85="X","S",IF('D - DADOS EQUIPE'!AZ85=0,"N","")))</f>
        <v/>
      </c>
      <c r="G83" s="223" t="str">
        <f>IF($A83="","",IF('D - DADOS EQUIPE'!BA85="X","S",IF('D - DADOS EQUIPE'!BA85=0,"N","")))</f>
        <v/>
      </c>
      <c r="H83" s="223" t="str">
        <f>IF($A83="","",IF('D - DADOS EQUIPE'!BB85="X","S",IF('D - DADOS EQUIPE'!BB85=0,"N","")))</f>
        <v/>
      </c>
      <c r="I83" s="223" t="str">
        <f>IF($A83="","",IF('D - DADOS EQUIPE'!BC85="X","S",IF('D - DADOS EQUIPE'!BC85=0,"N","")))</f>
        <v/>
      </c>
      <c r="J83" s="223" t="str">
        <f>IF($A83="","",IF('D - DADOS EQUIPE'!BD85="X","S",IF('D - DADOS EQUIPE'!BD85=0,"N","")))</f>
        <v/>
      </c>
      <c r="K83" s="223" t="str">
        <f>IF($A83="","",IF('D - DADOS EQUIPE'!BE85="X","S",IF('D - DADOS EQUIPE'!BE85=0,"N","")))</f>
        <v/>
      </c>
      <c r="L83" s="223" t="str">
        <f>IF($A83="","",IF('D - DADOS EQUIPE'!BF85="X","S",IF('D - DADOS EQUIPE'!BF85=0,"N","")))</f>
        <v/>
      </c>
      <c r="M83" s="223" t="str">
        <f>IF($A83="","",IF('D - DADOS EQUIPE'!BG85="X","S",IF('D - DADOS EQUIPE'!BG85=0,"N","")))</f>
        <v/>
      </c>
      <c r="N83" s="223" t="str">
        <f>IF($A83="","",IF('D - DADOS EQUIPE'!BH85="X","S",IF('D - DADOS EQUIPE'!BH85=0,"N","")))</f>
        <v/>
      </c>
      <c r="O83" s="223" t="str">
        <f>IF($A83="","",IF('D - DADOS EQUIPE'!BI85="X","S",IF('D - DADOS EQUIPE'!BI85=0,"N","")))</f>
        <v/>
      </c>
      <c r="P83" s="223" t="str">
        <f>IF($A83="","",IF('D - DADOS EQUIPE'!BJ85="X","S",IF('D - DADOS EQUIPE'!BJ85=0,"N","")))</f>
        <v/>
      </c>
      <c r="Q83" s="223" t="str">
        <f>IF($A83="","",IF('D - DADOS EQUIPE'!BK85="X","S",IF('D - DADOS EQUIPE'!BK85=0,"N","")))</f>
        <v/>
      </c>
      <c r="R83" s="223" t="str">
        <f>IF($A83="","",IF('D - DADOS EQUIPE'!BL85="X","S",IF('D - DADOS EQUIPE'!BL85=0,"N","")))</f>
        <v/>
      </c>
      <c r="S83" s="223" t="str">
        <f>IF($A83="","",IF('D - DADOS EQUIPE'!BM85="X","S",IF('D - DADOS EQUIPE'!BM85=0,"N","")))</f>
        <v/>
      </c>
      <c r="T83" s="223" t="str">
        <f>IF($A83="","",IF('D - DADOS EQUIPE'!BN85="X","S",IF('D - DADOS EQUIPE'!BN85=0,"N","")))</f>
        <v/>
      </c>
      <c r="U83" s="223" t="str">
        <f>IF($A83="","",IF('D - DADOS EQUIPE'!BO85="X","S",IF('D - DADOS EQUIPE'!BO85=0,"N","")))</f>
        <v/>
      </c>
      <c r="V83" s="223" t="str">
        <f>IF($A83="","",IF('D - DADOS EQUIPE'!BP85="X","S",IF('D - DADOS EQUIPE'!BP85=0,"N","")))</f>
        <v/>
      </c>
      <c r="W83" s="223" t="str">
        <f>IF($A83="","",IF('D - DADOS EQUIPE'!BQ85="X","S",IF('D - DADOS EQUIPE'!BQ85=0,"N","")))</f>
        <v/>
      </c>
      <c r="X83" s="223" t="str">
        <f>IF($A83="","",IF('D - DADOS EQUIPE'!BR85="X","S",IF('D - DADOS EQUIPE'!BR85=0,"N","")))</f>
        <v/>
      </c>
      <c r="Y83" s="223" t="str">
        <f>IF($A83="","",IF('D - DADOS EQUIPE'!BS85="X","S",IF('D - DADOS EQUIPE'!BS85=0,"N","")))</f>
        <v/>
      </c>
      <c r="Z83" s="223" t="str">
        <f>IF($A83="","",IF('D - DADOS EQUIPE'!BT85="X","S",IF('D - DADOS EQUIPE'!BT85=0,"N","")))</f>
        <v/>
      </c>
      <c r="AA83" s="223" t="str">
        <f>IF($A83="","",IF('D - DADOS EQUIPE'!BU85="X","S",IF('D - DADOS EQUIPE'!BU85=0,"N","")))</f>
        <v/>
      </c>
      <c r="AB83" s="223" t="str">
        <f>IF($A83="","",IF('D - DADOS EQUIPE'!BV85="X","S",IF('D - DADOS EQUIPE'!BV85=0,"N","")))</f>
        <v/>
      </c>
      <c r="AC83" s="223" t="str">
        <f>IF($A83="","",IF('D - DADOS EQUIPE'!BW85="X","S",IF('D - DADOS EQUIPE'!BW85=0,"N","")))</f>
        <v/>
      </c>
      <c r="AD83" s="223" t="str">
        <f>IF($A83="","",IF('D - DADOS EQUIPE'!BX85="X","S",IF('D - DADOS EQUIPE'!BX85=0,"N","")))</f>
        <v/>
      </c>
      <c r="AE83" s="223" t="str">
        <f>IF($A83="","",IF('D - DADOS EQUIPE'!BY85="X","S",IF('D - DADOS EQUIPE'!BY85=0,"N","")))</f>
        <v/>
      </c>
      <c r="AF83" s="223" t="str">
        <f>IF($A83="","",IF('D - DADOS EQUIPE'!BZ85="X","S",IF('D - DADOS EQUIPE'!BZ85=0,"N","")))</f>
        <v/>
      </c>
      <c r="AG83" s="223" t="str">
        <f>IF($A83="","",IF('D - DADOS EQUIPE'!CA85="X","S",IF('D - DADOS EQUIPE'!CA85=0,"N","")))</f>
        <v/>
      </c>
      <c r="AH83" s="223" t="str">
        <f>IF($A83="","",IF('D - DADOS EQUIPE'!CB85="X","S",IF('D - DADOS EQUIPE'!CB85=0,"N","")))</f>
        <v/>
      </c>
    </row>
    <row r="84" spans="1:34" x14ac:dyDescent="0.25">
      <c r="A84" s="223" t="str">
        <f>IF('D - DADOS EQUIPE'!A86="","",'D - DADOS EQUIPE'!A86)</f>
        <v/>
      </c>
      <c r="B84" s="223" t="str">
        <f>IF('D - DADOS EQUIPE'!B86="","",'D - DADOS EQUIPE'!B86)</f>
        <v/>
      </c>
      <c r="C84" s="223" t="str">
        <f>IF('D - DADOS EQUIPE'!C86="","",'D - DADOS EQUIPE'!C86)</f>
        <v/>
      </c>
      <c r="D84" s="223" t="str">
        <f>IF('D - DADOS EQUIPE'!D86="","",'D - DADOS EQUIPE'!D86)</f>
        <v/>
      </c>
      <c r="E84" s="223" t="str">
        <f>IF($A84="","",IF('D - DADOS EQUIPE'!AY86="X","S",IF('D - DADOS EQUIPE'!AY86=0,"N","")))</f>
        <v/>
      </c>
      <c r="F84" s="223" t="str">
        <f>IF($A84="","",IF('D - DADOS EQUIPE'!AZ86="X","S",IF('D - DADOS EQUIPE'!AZ86=0,"N","")))</f>
        <v/>
      </c>
      <c r="G84" s="223" t="str">
        <f>IF($A84="","",IF('D - DADOS EQUIPE'!BA86="X","S",IF('D - DADOS EQUIPE'!BA86=0,"N","")))</f>
        <v/>
      </c>
      <c r="H84" s="223" t="str">
        <f>IF($A84="","",IF('D - DADOS EQUIPE'!BB86="X","S",IF('D - DADOS EQUIPE'!BB86=0,"N","")))</f>
        <v/>
      </c>
      <c r="I84" s="223" t="str">
        <f>IF($A84="","",IF('D - DADOS EQUIPE'!BC86="X","S",IF('D - DADOS EQUIPE'!BC86=0,"N","")))</f>
        <v/>
      </c>
      <c r="J84" s="223" t="str">
        <f>IF($A84="","",IF('D - DADOS EQUIPE'!BD86="X","S",IF('D - DADOS EQUIPE'!BD86=0,"N","")))</f>
        <v/>
      </c>
      <c r="K84" s="223" t="str">
        <f>IF($A84="","",IF('D - DADOS EQUIPE'!BE86="X","S",IF('D - DADOS EQUIPE'!BE86=0,"N","")))</f>
        <v/>
      </c>
      <c r="L84" s="223" t="str">
        <f>IF($A84="","",IF('D - DADOS EQUIPE'!BF86="X","S",IF('D - DADOS EQUIPE'!BF86=0,"N","")))</f>
        <v/>
      </c>
      <c r="M84" s="223" t="str">
        <f>IF($A84="","",IF('D - DADOS EQUIPE'!BG86="X","S",IF('D - DADOS EQUIPE'!BG86=0,"N","")))</f>
        <v/>
      </c>
      <c r="N84" s="223" t="str">
        <f>IF($A84="","",IF('D - DADOS EQUIPE'!BH86="X","S",IF('D - DADOS EQUIPE'!BH86=0,"N","")))</f>
        <v/>
      </c>
      <c r="O84" s="223" t="str">
        <f>IF($A84="","",IF('D - DADOS EQUIPE'!BI86="X","S",IF('D - DADOS EQUIPE'!BI86=0,"N","")))</f>
        <v/>
      </c>
      <c r="P84" s="223" t="str">
        <f>IF($A84="","",IF('D - DADOS EQUIPE'!BJ86="X","S",IF('D - DADOS EQUIPE'!BJ86=0,"N","")))</f>
        <v/>
      </c>
      <c r="Q84" s="223" t="str">
        <f>IF($A84="","",IF('D - DADOS EQUIPE'!BK86="X","S",IF('D - DADOS EQUIPE'!BK86=0,"N","")))</f>
        <v/>
      </c>
      <c r="R84" s="223" t="str">
        <f>IF($A84="","",IF('D - DADOS EQUIPE'!BL86="X","S",IF('D - DADOS EQUIPE'!BL86=0,"N","")))</f>
        <v/>
      </c>
      <c r="S84" s="223" t="str">
        <f>IF($A84="","",IF('D - DADOS EQUIPE'!BM86="X","S",IF('D - DADOS EQUIPE'!BM86=0,"N","")))</f>
        <v/>
      </c>
      <c r="T84" s="223" t="str">
        <f>IF($A84="","",IF('D - DADOS EQUIPE'!BN86="X","S",IF('D - DADOS EQUIPE'!BN86=0,"N","")))</f>
        <v/>
      </c>
      <c r="U84" s="223" t="str">
        <f>IF($A84="","",IF('D - DADOS EQUIPE'!BO86="X","S",IF('D - DADOS EQUIPE'!BO86=0,"N","")))</f>
        <v/>
      </c>
      <c r="V84" s="223" t="str">
        <f>IF($A84="","",IF('D - DADOS EQUIPE'!BP86="X","S",IF('D - DADOS EQUIPE'!BP86=0,"N","")))</f>
        <v/>
      </c>
      <c r="W84" s="223" t="str">
        <f>IF($A84="","",IF('D - DADOS EQUIPE'!BQ86="X","S",IF('D - DADOS EQUIPE'!BQ86=0,"N","")))</f>
        <v/>
      </c>
      <c r="X84" s="223" t="str">
        <f>IF($A84="","",IF('D - DADOS EQUIPE'!BR86="X","S",IF('D - DADOS EQUIPE'!BR86=0,"N","")))</f>
        <v/>
      </c>
      <c r="Y84" s="223" t="str">
        <f>IF($A84="","",IF('D - DADOS EQUIPE'!BS86="X","S",IF('D - DADOS EQUIPE'!BS86=0,"N","")))</f>
        <v/>
      </c>
      <c r="Z84" s="223" t="str">
        <f>IF($A84="","",IF('D - DADOS EQUIPE'!BT86="X","S",IF('D - DADOS EQUIPE'!BT86=0,"N","")))</f>
        <v/>
      </c>
      <c r="AA84" s="223" t="str">
        <f>IF($A84="","",IF('D - DADOS EQUIPE'!BU86="X","S",IF('D - DADOS EQUIPE'!BU86=0,"N","")))</f>
        <v/>
      </c>
      <c r="AB84" s="223" t="str">
        <f>IF($A84="","",IF('D - DADOS EQUIPE'!BV86="X","S",IF('D - DADOS EQUIPE'!BV86=0,"N","")))</f>
        <v/>
      </c>
      <c r="AC84" s="223" t="str">
        <f>IF($A84="","",IF('D - DADOS EQUIPE'!BW86="X","S",IF('D - DADOS EQUIPE'!BW86=0,"N","")))</f>
        <v/>
      </c>
      <c r="AD84" s="223" t="str">
        <f>IF($A84="","",IF('D - DADOS EQUIPE'!BX86="X","S",IF('D - DADOS EQUIPE'!BX86=0,"N","")))</f>
        <v/>
      </c>
      <c r="AE84" s="223" t="str">
        <f>IF($A84="","",IF('D - DADOS EQUIPE'!BY86="X","S",IF('D - DADOS EQUIPE'!BY86=0,"N","")))</f>
        <v/>
      </c>
      <c r="AF84" s="223" t="str">
        <f>IF($A84="","",IF('D - DADOS EQUIPE'!BZ86="X","S",IF('D - DADOS EQUIPE'!BZ86=0,"N","")))</f>
        <v/>
      </c>
      <c r="AG84" s="223" t="str">
        <f>IF($A84="","",IF('D - DADOS EQUIPE'!CA86="X","S",IF('D - DADOS EQUIPE'!CA86=0,"N","")))</f>
        <v/>
      </c>
      <c r="AH84" s="223" t="str">
        <f>IF($A84="","",IF('D - DADOS EQUIPE'!CB86="X","S",IF('D - DADOS EQUIPE'!CB86=0,"N","")))</f>
        <v/>
      </c>
    </row>
    <row r="85" spans="1:34" x14ac:dyDescent="0.25">
      <c r="A85" s="223" t="str">
        <f>IF('D - DADOS EQUIPE'!A87="","",'D - DADOS EQUIPE'!A87)</f>
        <v/>
      </c>
      <c r="B85" s="223" t="str">
        <f>IF('D - DADOS EQUIPE'!B87="","",'D - DADOS EQUIPE'!B87)</f>
        <v/>
      </c>
      <c r="C85" s="223" t="str">
        <f>IF('D - DADOS EQUIPE'!C87="","",'D - DADOS EQUIPE'!C87)</f>
        <v/>
      </c>
      <c r="D85" s="223" t="str">
        <f>IF('D - DADOS EQUIPE'!D87="","",'D - DADOS EQUIPE'!D87)</f>
        <v/>
      </c>
      <c r="E85" s="223" t="str">
        <f>IF($A85="","",IF('D - DADOS EQUIPE'!AY87="X","S",IF('D - DADOS EQUIPE'!AY87=0,"N","")))</f>
        <v/>
      </c>
      <c r="F85" s="223" t="str">
        <f>IF($A85="","",IF('D - DADOS EQUIPE'!AZ87="X","S",IF('D - DADOS EQUIPE'!AZ87=0,"N","")))</f>
        <v/>
      </c>
      <c r="G85" s="223" t="str">
        <f>IF($A85="","",IF('D - DADOS EQUIPE'!BA87="X","S",IF('D - DADOS EQUIPE'!BA87=0,"N","")))</f>
        <v/>
      </c>
      <c r="H85" s="223" t="str">
        <f>IF($A85="","",IF('D - DADOS EQUIPE'!BB87="X","S",IF('D - DADOS EQUIPE'!BB87=0,"N","")))</f>
        <v/>
      </c>
      <c r="I85" s="223" t="str">
        <f>IF($A85="","",IF('D - DADOS EQUIPE'!BC87="X","S",IF('D - DADOS EQUIPE'!BC87=0,"N","")))</f>
        <v/>
      </c>
      <c r="J85" s="223" t="str">
        <f>IF($A85="","",IF('D - DADOS EQUIPE'!BD87="X","S",IF('D - DADOS EQUIPE'!BD87=0,"N","")))</f>
        <v/>
      </c>
      <c r="K85" s="223" t="str">
        <f>IF($A85="","",IF('D - DADOS EQUIPE'!BE87="X","S",IF('D - DADOS EQUIPE'!BE87=0,"N","")))</f>
        <v/>
      </c>
      <c r="L85" s="223" t="str">
        <f>IF($A85="","",IF('D - DADOS EQUIPE'!BF87="X","S",IF('D - DADOS EQUIPE'!BF87=0,"N","")))</f>
        <v/>
      </c>
      <c r="M85" s="223" t="str">
        <f>IF($A85="","",IF('D - DADOS EQUIPE'!BG87="X","S",IF('D - DADOS EQUIPE'!BG87=0,"N","")))</f>
        <v/>
      </c>
      <c r="N85" s="223" t="str">
        <f>IF($A85="","",IF('D - DADOS EQUIPE'!BH87="X","S",IF('D - DADOS EQUIPE'!BH87=0,"N","")))</f>
        <v/>
      </c>
      <c r="O85" s="223" t="str">
        <f>IF($A85="","",IF('D - DADOS EQUIPE'!BI87="X","S",IF('D - DADOS EQUIPE'!BI87=0,"N","")))</f>
        <v/>
      </c>
      <c r="P85" s="223" t="str">
        <f>IF($A85="","",IF('D - DADOS EQUIPE'!BJ87="X","S",IF('D - DADOS EQUIPE'!BJ87=0,"N","")))</f>
        <v/>
      </c>
      <c r="Q85" s="223" t="str">
        <f>IF($A85="","",IF('D - DADOS EQUIPE'!BK87="X","S",IF('D - DADOS EQUIPE'!BK87=0,"N","")))</f>
        <v/>
      </c>
      <c r="R85" s="223" t="str">
        <f>IF($A85="","",IF('D - DADOS EQUIPE'!BL87="X","S",IF('D - DADOS EQUIPE'!BL87=0,"N","")))</f>
        <v/>
      </c>
      <c r="S85" s="223" t="str">
        <f>IF($A85="","",IF('D - DADOS EQUIPE'!BM87="X","S",IF('D - DADOS EQUIPE'!BM87=0,"N","")))</f>
        <v/>
      </c>
      <c r="T85" s="223" t="str">
        <f>IF($A85="","",IF('D - DADOS EQUIPE'!BN87="X","S",IF('D - DADOS EQUIPE'!BN87=0,"N","")))</f>
        <v/>
      </c>
      <c r="U85" s="223" t="str">
        <f>IF($A85="","",IF('D - DADOS EQUIPE'!BO87="X","S",IF('D - DADOS EQUIPE'!BO87=0,"N","")))</f>
        <v/>
      </c>
      <c r="V85" s="223" t="str">
        <f>IF($A85="","",IF('D - DADOS EQUIPE'!BP87="X","S",IF('D - DADOS EQUIPE'!BP87=0,"N","")))</f>
        <v/>
      </c>
      <c r="W85" s="223" t="str">
        <f>IF($A85="","",IF('D - DADOS EQUIPE'!BQ87="X","S",IF('D - DADOS EQUIPE'!BQ87=0,"N","")))</f>
        <v/>
      </c>
      <c r="X85" s="223" t="str">
        <f>IF($A85="","",IF('D - DADOS EQUIPE'!BR87="X","S",IF('D - DADOS EQUIPE'!BR87=0,"N","")))</f>
        <v/>
      </c>
      <c r="Y85" s="223" t="str">
        <f>IF($A85="","",IF('D - DADOS EQUIPE'!BS87="X","S",IF('D - DADOS EQUIPE'!BS87=0,"N","")))</f>
        <v/>
      </c>
      <c r="Z85" s="223" t="str">
        <f>IF($A85="","",IF('D - DADOS EQUIPE'!BT87="X","S",IF('D - DADOS EQUIPE'!BT87=0,"N","")))</f>
        <v/>
      </c>
      <c r="AA85" s="223" t="str">
        <f>IF($A85="","",IF('D - DADOS EQUIPE'!BU87="X","S",IF('D - DADOS EQUIPE'!BU87=0,"N","")))</f>
        <v/>
      </c>
      <c r="AB85" s="223" t="str">
        <f>IF($A85="","",IF('D - DADOS EQUIPE'!BV87="X","S",IF('D - DADOS EQUIPE'!BV87=0,"N","")))</f>
        <v/>
      </c>
      <c r="AC85" s="223" t="str">
        <f>IF($A85="","",IF('D - DADOS EQUIPE'!BW87="X","S",IF('D - DADOS EQUIPE'!BW87=0,"N","")))</f>
        <v/>
      </c>
      <c r="AD85" s="223" t="str">
        <f>IF($A85="","",IF('D - DADOS EQUIPE'!BX87="X","S",IF('D - DADOS EQUIPE'!BX87=0,"N","")))</f>
        <v/>
      </c>
      <c r="AE85" s="223" t="str">
        <f>IF($A85="","",IF('D - DADOS EQUIPE'!BY87="X","S",IF('D - DADOS EQUIPE'!BY87=0,"N","")))</f>
        <v/>
      </c>
      <c r="AF85" s="223" t="str">
        <f>IF($A85="","",IF('D - DADOS EQUIPE'!BZ87="X","S",IF('D - DADOS EQUIPE'!BZ87=0,"N","")))</f>
        <v/>
      </c>
      <c r="AG85" s="223" t="str">
        <f>IF($A85="","",IF('D - DADOS EQUIPE'!CA87="X","S",IF('D - DADOS EQUIPE'!CA87=0,"N","")))</f>
        <v/>
      </c>
      <c r="AH85" s="223" t="str">
        <f>IF($A85="","",IF('D - DADOS EQUIPE'!CB87="X","S",IF('D - DADOS EQUIPE'!CB87=0,"N","")))</f>
        <v/>
      </c>
    </row>
    <row r="86" spans="1:34" x14ac:dyDescent="0.25">
      <c r="A86" s="223" t="str">
        <f>IF('D - DADOS EQUIPE'!A88="","",'D - DADOS EQUIPE'!A88)</f>
        <v/>
      </c>
      <c r="B86" s="223" t="str">
        <f>IF('D - DADOS EQUIPE'!B88="","",'D - DADOS EQUIPE'!B88)</f>
        <v/>
      </c>
      <c r="C86" s="223" t="str">
        <f>IF('D - DADOS EQUIPE'!C88="","",'D - DADOS EQUIPE'!C88)</f>
        <v/>
      </c>
      <c r="D86" s="223" t="str">
        <f>IF('D - DADOS EQUIPE'!D88="","",'D - DADOS EQUIPE'!D88)</f>
        <v/>
      </c>
      <c r="E86" s="223" t="str">
        <f>IF($A86="","",IF('D - DADOS EQUIPE'!AY88="X","S",IF('D - DADOS EQUIPE'!AY88=0,"N","")))</f>
        <v/>
      </c>
      <c r="F86" s="223" t="str">
        <f>IF($A86="","",IF('D - DADOS EQUIPE'!AZ88="X","S",IF('D - DADOS EQUIPE'!AZ88=0,"N","")))</f>
        <v/>
      </c>
      <c r="G86" s="223" t="str">
        <f>IF($A86="","",IF('D - DADOS EQUIPE'!BA88="X","S",IF('D - DADOS EQUIPE'!BA88=0,"N","")))</f>
        <v/>
      </c>
      <c r="H86" s="223" t="str">
        <f>IF($A86="","",IF('D - DADOS EQUIPE'!BB88="X","S",IF('D - DADOS EQUIPE'!BB88=0,"N","")))</f>
        <v/>
      </c>
      <c r="I86" s="223" t="str">
        <f>IF($A86="","",IF('D - DADOS EQUIPE'!BC88="X","S",IF('D - DADOS EQUIPE'!BC88=0,"N","")))</f>
        <v/>
      </c>
      <c r="J86" s="223" t="str">
        <f>IF($A86="","",IF('D - DADOS EQUIPE'!BD88="X","S",IF('D - DADOS EQUIPE'!BD88=0,"N","")))</f>
        <v/>
      </c>
      <c r="K86" s="223" t="str">
        <f>IF($A86="","",IF('D - DADOS EQUIPE'!BE88="X","S",IF('D - DADOS EQUIPE'!BE88=0,"N","")))</f>
        <v/>
      </c>
      <c r="L86" s="223" t="str">
        <f>IF($A86="","",IF('D - DADOS EQUIPE'!BF88="X","S",IF('D - DADOS EQUIPE'!BF88=0,"N","")))</f>
        <v/>
      </c>
      <c r="M86" s="223" t="str">
        <f>IF($A86="","",IF('D - DADOS EQUIPE'!BG88="X","S",IF('D - DADOS EQUIPE'!BG88=0,"N","")))</f>
        <v/>
      </c>
      <c r="N86" s="223" t="str">
        <f>IF($A86="","",IF('D - DADOS EQUIPE'!BH88="X","S",IF('D - DADOS EQUIPE'!BH88=0,"N","")))</f>
        <v/>
      </c>
      <c r="O86" s="223" t="str">
        <f>IF($A86="","",IF('D - DADOS EQUIPE'!BI88="X","S",IF('D - DADOS EQUIPE'!BI88=0,"N","")))</f>
        <v/>
      </c>
      <c r="P86" s="223" t="str">
        <f>IF($A86="","",IF('D - DADOS EQUIPE'!BJ88="X","S",IF('D - DADOS EQUIPE'!BJ88=0,"N","")))</f>
        <v/>
      </c>
      <c r="Q86" s="223" t="str">
        <f>IF($A86="","",IF('D - DADOS EQUIPE'!BK88="X","S",IF('D - DADOS EQUIPE'!BK88=0,"N","")))</f>
        <v/>
      </c>
      <c r="R86" s="223" t="str">
        <f>IF($A86="","",IF('D - DADOS EQUIPE'!BL88="X","S",IF('D - DADOS EQUIPE'!BL88=0,"N","")))</f>
        <v/>
      </c>
      <c r="S86" s="223" t="str">
        <f>IF($A86="","",IF('D - DADOS EQUIPE'!BM88="X","S",IF('D - DADOS EQUIPE'!BM88=0,"N","")))</f>
        <v/>
      </c>
      <c r="T86" s="223" t="str">
        <f>IF($A86="","",IF('D - DADOS EQUIPE'!BN88="X","S",IF('D - DADOS EQUIPE'!BN88=0,"N","")))</f>
        <v/>
      </c>
      <c r="U86" s="223" t="str">
        <f>IF($A86="","",IF('D - DADOS EQUIPE'!BO88="X","S",IF('D - DADOS EQUIPE'!BO88=0,"N","")))</f>
        <v/>
      </c>
      <c r="V86" s="223" t="str">
        <f>IF($A86="","",IF('D - DADOS EQUIPE'!BP88="X","S",IF('D - DADOS EQUIPE'!BP88=0,"N","")))</f>
        <v/>
      </c>
      <c r="W86" s="223" t="str">
        <f>IF($A86="","",IF('D - DADOS EQUIPE'!BQ88="X","S",IF('D - DADOS EQUIPE'!BQ88=0,"N","")))</f>
        <v/>
      </c>
      <c r="X86" s="223" t="str">
        <f>IF($A86="","",IF('D - DADOS EQUIPE'!BR88="X","S",IF('D - DADOS EQUIPE'!BR88=0,"N","")))</f>
        <v/>
      </c>
      <c r="Y86" s="223" t="str">
        <f>IF($A86="","",IF('D - DADOS EQUIPE'!BS88="X","S",IF('D - DADOS EQUIPE'!BS88=0,"N","")))</f>
        <v/>
      </c>
      <c r="Z86" s="223" t="str">
        <f>IF($A86="","",IF('D - DADOS EQUIPE'!BT88="X","S",IF('D - DADOS EQUIPE'!BT88=0,"N","")))</f>
        <v/>
      </c>
      <c r="AA86" s="223" t="str">
        <f>IF($A86="","",IF('D - DADOS EQUIPE'!BU88="X","S",IF('D - DADOS EQUIPE'!BU88=0,"N","")))</f>
        <v/>
      </c>
      <c r="AB86" s="223" t="str">
        <f>IF($A86="","",IF('D - DADOS EQUIPE'!BV88="X","S",IF('D - DADOS EQUIPE'!BV88=0,"N","")))</f>
        <v/>
      </c>
      <c r="AC86" s="223" t="str">
        <f>IF($A86="","",IF('D - DADOS EQUIPE'!BW88="X","S",IF('D - DADOS EQUIPE'!BW88=0,"N","")))</f>
        <v/>
      </c>
      <c r="AD86" s="223" t="str">
        <f>IF($A86="","",IF('D - DADOS EQUIPE'!BX88="X","S",IF('D - DADOS EQUIPE'!BX88=0,"N","")))</f>
        <v/>
      </c>
      <c r="AE86" s="223" t="str">
        <f>IF($A86="","",IF('D - DADOS EQUIPE'!BY88="X","S",IF('D - DADOS EQUIPE'!BY88=0,"N","")))</f>
        <v/>
      </c>
      <c r="AF86" s="223" t="str">
        <f>IF($A86="","",IF('D - DADOS EQUIPE'!BZ88="X","S",IF('D - DADOS EQUIPE'!BZ88=0,"N","")))</f>
        <v/>
      </c>
      <c r="AG86" s="223" t="str">
        <f>IF($A86="","",IF('D - DADOS EQUIPE'!CA88="X","S",IF('D - DADOS EQUIPE'!CA88=0,"N","")))</f>
        <v/>
      </c>
      <c r="AH86" s="223" t="str">
        <f>IF($A86="","",IF('D - DADOS EQUIPE'!CB88="X","S",IF('D - DADOS EQUIPE'!CB88=0,"N","")))</f>
        <v/>
      </c>
    </row>
    <row r="87" spans="1:34" x14ac:dyDescent="0.25">
      <c r="A87" s="223" t="str">
        <f>IF('D - DADOS EQUIPE'!A89="","",'D - DADOS EQUIPE'!A89)</f>
        <v/>
      </c>
      <c r="B87" s="223" t="str">
        <f>IF('D - DADOS EQUIPE'!B89="","",'D - DADOS EQUIPE'!B89)</f>
        <v/>
      </c>
      <c r="C87" s="223" t="str">
        <f>IF('D - DADOS EQUIPE'!C89="","",'D - DADOS EQUIPE'!C89)</f>
        <v/>
      </c>
      <c r="D87" s="223" t="str">
        <f>IF('D - DADOS EQUIPE'!D89="","",'D - DADOS EQUIPE'!D89)</f>
        <v/>
      </c>
      <c r="E87" s="223" t="str">
        <f>IF($A87="","",IF('D - DADOS EQUIPE'!AY89="X","S",IF('D - DADOS EQUIPE'!AY89=0,"N","")))</f>
        <v/>
      </c>
      <c r="F87" s="223" t="str">
        <f>IF($A87="","",IF('D - DADOS EQUIPE'!AZ89="X","S",IF('D - DADOS EQUIPE'!AZ89=0,"N","")))</f>
        <v/>
      </c>
      <c r="G87" s="223" t="str">
        <f>IF($A87="","",IF('D - DADOS EQUIPE'!BA89="X","S",IF('D - DADOS EQUIPE'!BA89=0,"N","")))</f>
        <v/>
      </c>
      <c r="H87" s="223" t="str">
        <f>IF($A87="","",IF('D - DADOS EQUIPE'!BB89="X","S",IF('D - DADOS EQUIPE'!BB89=0,"N","")))</f>
        <v/>
      </c>
      <c r="I87" s="223" t="str">
        <f>IF($A87="","",IF('D - DADOS EQUIPE'!BC89="X","S",IF('D - DADOS EQUIPE'!BC89=0,"N","")))</f>
        <v/>
      </c>
      <c r="J87" s="223" t="str">
        <f>IF($A87="","",IF('D - DADOS EQUIPE'!BD89="X","S",IF('D - DADOS EQUIPE'!BD89=0,"N","")))</f>
        <v/>
      </c>
      <c r="K87" s="223" t="str">
        <f>IF($A87="","",IF('D - DADOS EQUIPE'!BE89="X","S",IF('D - DADOS EQUIPE'!BE89=0,"N","")))</f>
        <v/>
      </c>
      <c r="L87" s="223" t="str">
        <f>IF($A87="","",IF('D - DADOS EQUIPE'!BF89="X","S",IF('D - DADOS EQUIPE'!BF89=0,"N","")))</f>
        <v/>
      </c>
      <c r="M87" s="223" t="str">
        <f>IF($A87="","",IF('D - DADOS EQUIPE'!BG89="X","S",IF('D - DADOS EQUIPE'!BG89=0,"N","")))</f>
        <v/>
      </c>
      <c r="N87" s="223" t="str">
        <f>IF($A87="","",IF('D - DADOS EQUIPE'!BH89="X","S",IF('D - DADOS EQUIPE'!BH89=0,"N","")))</f>
        <v/>
      </c>
      <c r="O87" s="223" t="str">
        <f>IF($A87="","",IF('D - DADOS EQUIPE'!BI89="X","S",IF('D - DADOS EQUIPE'!BI89=0,"N","")))</f>
        <v/>
      </c>
      <c r="P87" s="223" t="str">
        <f>IF($A87="","",IF('D - DADOS EQUIPE'!BJ89="X","S",IF('D - DADOS EQUIPE'!BJ89=0,"N","")))</f>
        <v/>
      </c>
      <c r="Q87" s="223" t="str">
        <f>IF($A87="","",IF('D - DADOS EQUIPE'!BK89="X","S",IF('D - DADOS EQUIPE'!BK89=0,"N","")))</f>
        <v/>
      </c>
      <c r="R87" s="223" t="str">
        <f>IF($A87="","",IF('D - DADOS EQUIPE'!BL89="X","S",IF('D - DADOS EQUIPE'!BL89=0,"N","")))</f>
        <v/>
      </c>
      <c r="S87" s="223" t="str">
        <f>IF($A87="","",IF('D - DADOS EQUIPE'!BM89="X","S",IF('D - DADOS EQUIPE'!BM89=0,"N","")))</f>
        <v/>
      </c>
      <c r="T87" s="223" t="str">
        <f>IF($A87="","",IF('D - DADOS EQUIPE'!BN89="X","S",IF('D - DADOS EQUIPE'!BN89=0,"N","")))</f>
        <v/>
      </c>
      <c r="U87" s="223" t="str">
        <f>IF($A87="","",IF('D - DADOS EQUIPE'!BO89="X","S",IF('D - DADOS EQUIPE'!BO89=0,"N","")))</f>
        <v/>
      </c>
      <c r="V87" s="223" t="str">
        <f>IF($A87="","",IF('D - DADOS EQUIPE'!BP89="X","S",IF('D - DADOS EQUIPE'!BP89=0,"N","")))</f>
        <v/>
      </c>
      <c r="W87" s="223" t="str">
        <f>IF($A87="","",IF('D - DADOS EQUIPE'!BQ89="X","S",IF('D - DADOS EQUIPE'!BQ89=0,"N","")))</f>
        <v/>
      </c>
      <c r="X87" s="223" t="str">
        <f>IF($A87="","",IF('D - DADOS EQUIPE'!BR89="X","S",IF('D - DADOS EQUIPE'!BR89=0,"N","")))</f>
        <v/>
      </c>
      <c r="Y87" s="223" t="str">
        <f>IF($A87="","",IF('D - DADOS EQUIPE'!BS89="X","S",IF('D - DADOS EQUIPE'!BS89=0,"N","")))</f>
        <v/>
      </c>
      <c r="Z87" s="223" t="str">
        <f>IF($A87="","",IF('D - DADOS EQUIPE'!BT89="X","S",IF('D - DADOS EQUIPE'!BT89=0,"N","")))</f>
        <v/>
      </c>
      <c r="AA87" s="223" t="str">
        <f>IF($A87="","",IF('D - DADOS EQUIPE'!BU89="X","S",IF('D - DADOS EQUIPE'!BU89=0,"N","")))</f>
        <v/>
      </c>
      <c r="AB87" s="223" t="str">
        <f>IF($A87="","",IF('D - DADOS EQUIPE'!BV89="X","S",IF('D - DADOS EQUIPE'!BV89=0,"N","")))</f>
        <v/>
      </c>
      <c r="AC87" s="223" t="str">
        <f>IF($A87="","",IF('D - DADOS EQUIPE'!BW89="X","S",IF('D - DADOS EQUIPE'!BW89=0,"N","")))</f>
        <v/>
      </c>
      <c r="AD87" s="223" t="str">
        <f>IF($A87="","",IF('D - DADOS EQUIPE'!BX89="X","S",IF('D - DADOS EQUIPE'!BX89=0,"N","")))</f>
        <v/>
      </c>
      <c r="AE87" s="223" t="str">
        <f>IF($A87="","",IF('D - DADOS EQUIPE'!BY89="X","S",IF('D - DADOS EQUIPE'!BY89=0,"N","")))</f>
        <v/>
      </c>
      <c r="AF87" s="223" t="str">
        <f>IF($A87="","",IF('D - DADOS EQUIPE'!BZ89="X","S",IF('D - DADOS EQUIPE'!BZ89=0,"N","")))</f>
        <v/>
      </c>
      <c r="AG87" s="223" t="str">
        <f>IF($A87="","",IF('D - DADOS EQUIPE'!CA89="X","S",IF('D - DADOS EQUIPE'!CA89=0,"N","")))</f>
        <v/>
      </c>
      <c r="AH87" s="223" t="str">
        <f>IF($A87="","",IF('D - DADOS EQUIPE'!CB89="X","S",IF('D - DADOS EQUIPE'!CB89=0,"N","")))</f>
        <v/>
      </c>
    </row>
    <row r="88" spans="1:34" x14ac:dyDescent="0.25">
      <c r="A88" s="223" t="str">
        <f>IF('D - DADOS EQUIPE'!A90="","",'D - DADOS EQUIPE'!A90)</f>
        <v/>
      </c>
      <c r="B88" s="223" t="str">
        <f>IF('D - DADOS EQUIPE'!B90="","",'D - DADOS EQUIPE'!B90)</f>
        <v/>
      </c>
      <c r="C88" s="223" t="str">
        <f>IF('D - DADOS EQUIPE'!C90="","",'D - DADOS EQUIPE'!C90)</f>
        <v/>
      </c>
      <c r="D88" s="223" t="str">
        <f>IF('D - DADOS EQUIPE'!D90="","",'D - DADOS EQUIPE'!D90)</f>
        <v/>
      </c>
      <c r="E88" s="223" t="str">
        <f>IF($A88="","",IF('D - DADOS EQUIPE'!AY90="X","S",IF('D - DADOS EQUIPE'!AY90=0,"N","")))</f>
        <v/>
      </c>
      <c r="F88" s="223" t="str">
        <f>IF($A88="","",IF('D - DADOS EQUIPE'!AZ90="X","S",IF('D - DADOS EQUIPE'!AZ90=0,"N","")))</f>
        <v/>
      </c>
      <c r="G88" s="223" t="str">
        <f>IF($A88="","",IF('D - DADOS EQUIPE'!BA90="X","S",IF('D - DADOS EQUIPE'!BA90=0,"N","")))</f>
        <v/>
      </c>
      <c r="H88" s="223" t="str">
        <f>IF($A88="","",IF('D - DADOS EQUIPE'!BB90="X","S",IF('D - DADOS EQUIPE'!BB90=0,"N","")))</f>
        <v/>
      </c>
      <c r="I88" s="223" t="str">
        <f>IF($A88="","",IF('D - DADOS EQUIPE'!BC90="X","S",IF('D - DADOS EQUIPE'!BC90=0,"N","")))</f>
        <v/>
      </c>
      <c r="J88" s="223" t="str">
        <f>IF($A88="","",IF('D - DADOS EQUIPE'!BD90="X","S",IF('D - DADOS EQUIPE'!BD90=0,"N","")))</f>
        <v/>
      </c>
      <c r="K88" s="223" t="str">
        <f>IF($A88="","",IF('D - DADOS EQUIPE'!BE90="X","S",IF('D - DADOS EQUIPE'!BE90=0,"N","")))</f>
        <v/>
      </c>
      <c r="L88" s="223" t="str">
        <f>IF($A88="","",IF('D - DADOS EQUIPE'!BF90="X","S",IF('D - DADOS EQUIPE'!BF90=0,"N","")))</f>
        <v/>
      </c>
      <c r="M88" s="223" t="str">
        <f>IF($A88="","",IF('D - DADOS EQUIPE'!BG90="X","S",IF('D - DADOS EQUIPE'!BG90=0,"N","")))</f>
        <v/>
      </c>
      <c r="N88" s="223" t="str">
        <f>IF($A88="","",IF('D - DADOS EQUIPE'!BH90="X","S",IF('D - DADOS EQUIPE'!BH90=0,"N","")))</f>
        <v/>
      </c>
      <c r="O88" s="223" t="str">
        <f>IF($A88="","",IF('D - DADOS EQUIPE'!BI90="X","S",IF('D - DADOS EQUIPE'!BI90=0,"N","")))</f>
        <v/>
      </c>
      <c r="P88" s="223" t="str">
        <f>IF($A88="","",IF('D - DADOS EQUIPE'!BJ90="X","S",IF('D - DADOS EQUIPE'!BJ90=0,"N","")))</f>
        <v/>
      </c>
      <c r="Q88" s="223" t="str">
        <f>IF($A88="","",IF('D - DADOS EQUIPE'!BK90="X","S",IF('D - DADOS EQUIPE'!BK90=0,"N","")))</f>
        <v/>
      </c>
      <c r="R88" s="223" t="str">
        <f>IF($A88="","",IF('D - DADOS EQUIPE'!BL90="X","S",IF('D - DADOS EQUIPE'!BL90=0,"N","")))</f>
        <v/>
      </c>
      <c r="S88" s="223" t="str">
        <f>IF($A88="","",IF('D - DADOS EQUIPE'!BM90="X","S",IF('D - DADOS EQUIPE'!BM90=0,"N","")))</f>
        <v/>
      </c>
      <c r="T88" s="223" t="str">
        <f>IF($A88="","",IF('D - DADOS EQUIPE'!BN90="X","S",IF('D - DADOS EQUIPE'!BN90=0,"N","")))</f>
        <v/>
      </c>
      <c r="U88" s="223" t="str">
        <f>IF($A88="","",IF('D - DADOS EQUIPE'!BO90="X","S",IF('D - DADOS EQUIPE'!BO90=0,"N","")))</f>
        <v/>
      </c>
      <c r="V88" s="223" t="str">
        <f>IF($A88="","",IF('D - DADOS EQUIPE'!BP90="X","S",IF('D - DADOS EQUIPE'!BP90=0,"N","")))</f>
        <v/>
      </c>
      <c r="W88" s="223" t="str">
        <f>IF($A88="","",IF('D - DADOS EQUIPE'!BQ90="X","S",IF('D - DADOS EQUIPE'!BQ90=0,"N","")))</f>
        <v/>
      </c>
      <c r="X88" s="223" t="str">
        <f>IF($A88="","",IF('D - DADOS EQUIPE'!BR90="X","S",IF('D - DADOS EQUIPE'!BR90=0,"N","")))</f>
        <v/>
      </c>
      <c r="Y88" s="223" t="str">
        <f>IF($A88="","",IF('D - DADOS EQUIPE'!BS90="X","S",IF('D - DADOS EQUIPE'!BS90=0,"N","")))</f>
        <v/>
      </c>
      <c r="Z88" s="223" t="str">
        <f>IF($A88="","",IF('D - DADOS EQUIPE'!BT90="X","S",IF('D - DADOS EQUIPE'!BT90=0,"N","")))</f>
        <v/>
      </c>
      <c r="AA88" s="223" t="str">
        <f>IF($A88="","",IF('D - DADOS EQUIPE'!BU90="X","S",IF('D - DADOS EQUIPE'!BU90=0,"N","")))</f>
        <v/>
      </c>
      <c r="AB88" s="223" t="str">
        <f>IF($A88="","",IF('D - DADOS EQUIPE'!BV90="X","S",IF('D - DADOS EQUIPE'!BV90=0,"N","")))</f>
        <v/>
      </c>
      <c r="AC88" s="223" t="str">
        <f>IF($A88="","",IF('D - DADOS EQUIPE'!BW90="X","S",IF('D - DADOS EQUIPE'!BW90=0,"N","")))</f>
        <v/>
      </c>
      <c r="AD88" s="223" t="str">
        <f>IF($A88="","",IF('D - DADOS EQUIPE'!BX90="X","S",IF('D - DADOS EQUIPE'!BX90=0,"N","")))</f>
        <v/>
      </c>
      <c r="AE88" s="223" t="str">
        <f>IF($A88="","",IF('D - DADOS EQUIPE'!BY90="X","S",IF('D - DADOS EQUIPE'!BY90=0,"N","")))</f>
        <v/>
      </c>
      <c r="AF88" s="223" t="str">
        <f>IF($A88="","",IF('D - DADOS EQUIPE'!BZ90="X","S",IF('D - DADOS EQUIPE'!BZ90=0,"N","")))</f>
        <v/>
      </c>
      <c r="AG88" s="223" t="str">
        <f>IF($A88="","",IF('D - DADOS EQUIPE'!CA90="X","S",IF('D - DADOS EQUIPE'!CA90=0,"N","")))</f>
        <v/>
      </c>
      <c r="AH88" s="223" t="str">
        <f>IF($A88="","",IF('D - DADOS EQUIPE'!CB90="X","S",IF('D - DADOS EQUIPE'!CB90=0,"N","")))</f>
        <v/>
      </c>
    </row>
    <row r="89" spans="1:34" x14ac:dyDescent="0.25">
      <c r="A89" s="223" t="str">
        <f>IF('D - DADOS EQUIPE'!A91="","",'D - DADOS EQUIPE'!A91)</f>
        <v/>
      </c>
      <c r="B89" s="223" t="str">
        <f>IF('D - DADOS EQUIPE'!B91="","",'D - DADOS EQUIPE'!B91)</f>
        <v/>
      </c>
      <c r="C89" s="223" t="str">
        <f>IF('D - DADOS EQUIPE'!C91="","",'D - DADOS EQUIPE'!C91)</f>
        <v/>
      </c>
      <c r="D89" s="223" t="str">
        <f>IF('D - DADOS EQUIPE'!D91="","",'D - DADOS EQUIPE'!D91)</f>
        <v/>
      </c>
      <c r="E89" s="223" t="str">
        <f>IF($A89="","",IF('D - DADOS EQUIPE'!AY91="X","S",IF('D - DADOS EQUIPE'!AY91=0,"N","")))</f>
        <v/>
      </c>
      <c r="F89" s="223" t="str">
        <f>IF($A89="","",IF('D - DADOS EQUIPE'!AZ91="X","S",IF('D - DADOS EQUIPE'!AZ91=0,"N","")))</f>
        <v/>
      </c>
      <c r="G89" s="223" t="str">
        <f>IF($A89="","",IF('D - DADOS EQUIPE'!BA91="X","S",IF('D - DADOS EQUIPE'!BA91=0,"N","")))</f>
        <v/>
      </c>
      <c r="H89" s="223" t="str">
        <f>IF($A89="","",IF('D - DADOS EQUIPE'!BB91="X","S",IF('D - DADOS EQUIPE'!BB91=0,"N","")))</f>
        <v/>
      </c>
      <c r="I89" s="223" t="str">
        <f>IF($A89="","",IF('D - DADOS EQUIPE'!BC91="X","S",IF('D - DADOS EQUIPE'!BC91=0,"N","")))</f>
        <v/>
      </c>
      <c r="J89" s="223" t="str">
        <f>IF($A89="","",IF('D - DADOS EQUIPE'!BD91="X","S",IF('D - DADOS EQUIPE'!BD91=0,"N","")))</f>
        <v/>
      </c>
      <c r="K89" s="223" t="str">
        <f>IF($A89="","",IF('D - DADOS EQUIPE'!BE91="X","S",IF('D - DADOS EQUIPE'!BE91=0,"N","")))</f>
        <v/>
      </c>
      <c r="L89" s="223" t="str">
        <f>IF($A89="","",IF('D - DADOS EQUIPE'!BF91="X","S",IF('D - DADOS EQUIPE'!BF91=0,"N","")))</f>
        <v/>
      </c>
      <c r="M89" s="223" t="str">
        <f>IF($A89="","",IF('D - DADOS EQUIPE'!BG91="X","S",IF('D - DADOS EQUIPE'!BG91=0,"N","")))</f>
        <v/>
      </c>
      <c r="N89" s="223" t="str">
        <f>IF($A89="","",IF('D - DADOS EQUIPE'!BH91="X","S",IF('D - DADOS EQUIPE'!BH91=0,"N","")))</f>
        <v/>
      </c>
      <c r="O89" s="223" t="str">
        <f>IF($A89="","",IF('D - DADOS EQUIPE'!BI91="X","S",IF('D - DADOS EQUIPE'!BI91=0,"N","")))</f>
        <v/>
      </c>
      <c r="P89" s="223" t="str">
        <f>IF($A89="","",IF('D - DADOS EQUIPE'!BJ91="X","S",IF('D - DADOS EQUIPE'!BJ91=0,"N","")))</f>
        <v/>
      </c>
      <c r="Q89" s="223" t="str">
        <f>IF($A89="","",IF('D - DADOS EQUIPE'!BK91="X","S",IF('D - DADOS EQUIPE'!BK91=0,"N","")))</f>
        <v/>
      </c>
      <c r="R89" s="223" t="str">
        <f>IF($A89="","",IF('D - DADOS EQUIPE'!BL91="X","S",IF('D - DADOS EQUIPE'!BL91=0,"N","")))</f>
        <v/>
      </c>
      <c r="S89" s="223" t="str">
        <f>IF($A89="","",IF('D - DADOS EQUIPE'!BM91="X","S",IF('D - DADOS EQUIPE'!BM91=0,"N","")))</f>
        <v/>
      </c>
      <c r="T89" s="223" t="str">
        <f>IF($A89="","",IF('D - DADOS EQUIPE'!BN91="X","S",IF('D - DADOS EQUIPE'!BN91=0,"N","")))</f>
        <v/>
      </c>
      <c r="U89" s="223" t="str">
        <f>IF($A89="","",IF('D - DADOS EQUIPE'!BO91="X","S",IF('D - DADOS EQUIPE'!BO91=0,"N","")))</f>
        <v/>
      </c>
      <c r="V89" s="223" t="str">
        <f>IF($A89="","",IF('D - DADOS EQUIPE'!BP91="X","S",IF('D - DADOS EQUIPE'!BP91=0,"N","")))</f>
        <v/>
      </c>
      <c r="W89" s="223" t="str">
        <f>IF($A89="","",IF('D - DADOS EQUIPE'!BQ91="X","S",IF('D - DADOS EQUIPE'!BQ91=0,"N","")))</f>
        <v/>
      </c>
      <c r="X89" s="223" t="str">
        <f>IF($A89="","",IF('D - DADOS EQUIPE'!BR91="X","S",IF('D - DADOS EQUIPE'!BR91=0,"N","")))</f>
        <v/>
      </c>
      <c r="Y89" s="223" t="str">
        <f>IF($A89="","",IF('D - DADOS EQUIPE'!BS91="X","S",IF('D - DADOS EQUIPE'!BS91=0,"N","")))</f>
        <v/>
      </c>
      <c r="Z89" s="223" t="str">
        <f>IF($A89="","",IF('D - DADOS EQUIPE'!BT91="X","S",IF('D - DADOS EQUIPE'!BT91=0,"N","")))</f>
        <v/>
      </c>
      <c r="AA89" s="223" t="str">
        <f>IF($A89="","",IF('D - DADOS EQUIPE'!BU91="X","S",IF('D - DADOS EQUIPE'!BU91=0,"N","")))</f>
        <v/>
      </c>
      <c r="AB89" s="223" t="str">
        <f>IF($A89="","",IF('D - DADOS EQUIPE'!BV91="X","S",IF('D - DADOS EQUIPE'!BV91=0,"N","")))</f>
        <v/>
      </c>
      <c r="AC89" s="223" t="str">
        <f>IF($A89="","",IF('D - DADOS EQUIPE'!BW91="X","S",IF('D - DADOS EQUIPE'!BW91=0,"N","")))</f>
        <v/>
      </c>
      <c r="AD89" s="223" t="str">
        <f>IF($A89="","",IF('D - DADOS EQUIPE'!BX91="X","S",IF('D - DADOS EQUIPE'!BX91=0,"N","")))</f>
        <v/>
      </c>
      <c r="AE89" s="223" t="str">
        <f>IF($A89="","",IF('D - DADOS EQUIPE'!BY91="X","S",IF('D - DADOS EQUIPE'!BY91=0,"N","")))</f>
        <v/>
      </c>
      <c r="AF89" s="223" t="str">
        <f>IF($A89="","",IF('D - DADOS EQUIPE'!BZ91="X","S",IF('D - DADOS EQUIPE'!BZ91=0,"N","")))</f>
        <v/>
      </c>
      <c r="AG89" s="223" t="str">
        <f>IF($A89="","",IF('D - DADOS EQUIPE'!CA91="X","S",IF('D - DADOS EQUIPE'!CA91=0,"N","")))</f>
        <v/>
      </c>
      <c r="AH89" s="223" t="str">
        <f>IF($A89="","",IF('D - DADOS EQUIPE'!CB91="X","S",IF('D - DADOS EQUIPE'!CB91=0,"N","")))</f>
        <v/>
      </c>
    </row>
    <row r="90" spans="1:34" x14ac:dyDescent="0.25">
      <c r="A90" s="223" t="str">
        <f>IF('D - DADOS EQUIPE'!A92="","",'D - DADOS EQUIPE'!A92)</f>
        <v/>
      </c>
      <c r="B90" s="223" t="str">
        <f>IF('D - DADOS EQUIPE'!B92="","",'D - DADOS EQUIPE'!B92)</f>
        <v/>
      </c>
      <c r="C90" s="223" t="str">
        <f>IF('D - DADOS EQUIPE'!C92="","",'D - DADOS EQUIPE'!C92)</f>
        <v/>
      </c>
      <c r="D90" s="223" t="str">
        <f>IF('D - DADOS EQUIPE'!D92="","",'D - DADOS EQUIPE'!D92)</f>
        <v/>
      </c>
      <c r="E90" s="223" t="str">
        <f>IF($A90="","",IF('D - DADOS EQUIPE'!AY92="X","S",IF('D - DADOS EQUIPE'!AY92=0,"N","")))</f>
        <v/>
      </c>
      <c r="F90" s="223" t="str">
        <f>IF($A90="","",IF('D - DADOS EQUIPE'!AZ92="X","S",IF('D - DADOS EQUIPE'!AZ92=0,"N","")))</f>
        <v/>
      </c>
      <c r="G90" s="223" t="str">
        <f>IF($A90="","",IF('D - DADOS EQUIPE'!BA92="X","S",IF('D - DADOS EQUIPE'!BA92=0,"N","")))</f>
        <v/>
      </c>
      <c r="H90" s="223" t="str">
        <f>IF($A90="","",IF('D - DADOS EQUIPE'!BB92="X","S",IF('D - DADOS EQUIPE'!BB92=0,"N","")))</f>
        <v/>
      </c>
      <c r="I90" s="223" t="str">
        <f>IF($A90="","",IF('D - DADOS EQUIPE'!BC92="X","S",IF('D - DADOS EQUIPE'!BC92=0,"N","")))</f>
        <v/>
      </c>
      <c r="J90" s="223" t="str">
        <f>IF($A90="","",IF('D - DADOS EQUIPE'!BD92="X","S",IF('D - DADOS EQUIPE'!BD92=0,"N","")))</f>
        <v/>
      </c>
      <c r="K90" s="223" t="str">
        <f>IF($A90="","",IF('D - DADOS EQUIPE'!BE92="X","S",IF('D - DADOS EQUIPE'!BE92=0,"N","")))</f>
        <v/>
      </c>
      <c r="L90" s="223" t="str">
        <f>IF($A90="","",IF('D - DADOS EQUIPE'!BF92="X","S",IF('D - DADOS EQUIPE'!BF92=0,"N","")))</f>
        <v/>
      </c>
      <c r="M90" s="223" t="str">
        <f>IF($A90="","",IF('D - DADOS EQUIPE'!BG92="X","S",IF('D - DADOS EQUIPE'!BG92=0,"N","")))</f>
        <v/>
      </c>
      <c r="N90" s="223" t="str">
        <f>IF($A90="","",IF('D - DADOS EQUIPE'!BH92="X","S",IF('D - DADOS EQUIPE'!BH92=0,"N","")))</f>
        <v/>
      </c>
      <c r="O90" s="223" t="str">
        <f>IF($A90="","",IF('D - DADOS EQUIPE'!BI92="X","S",IF('D - DADOS EQUIPE'!BI92=0,"N","")))</f>
        <v/>
      </c>
      <c r="P90" s="223" t="str">
        <f>IF($A90="","",IF('D - DADOS EQUIPE'!BJ92="X","S",IF('D - DADOS EQUIPE'!BJ92=0,"N","")))</f>
        <v/>
      </c>
      <c r="Q90" s="223" t="str">
        <f>IF($A90="","",IF('D - DADOS EQUIPE'!BK92="X","S",IF('D - DADOS EQUIPE'!BK92=0,"N","")))</f>
        <v/>
      </c>
      <c r="R90" s="223" t="str">
        <f>IF($A90="","",IF('D - DADOS EQUIPE'!BL92="X","S",IF('D - DADOS EQUIPE'!BL92=0,"N","")))</f>
        <v/>
      </c>
      <c r="S90" s="223" t="str">
        <f>IF($A90="","",IF('D - DADOS EQUIPE'!BM92="X","S",IF('D - DADOS EQUIPE'!BM92=0,"N","")))</f>
        <v/>
      </c>
      <c r="T90" s="223" t="str">
        <f>IF($A90="","",IF('D - DADOS EQUIPE'!BN92="X","S",IF('D - DADOS EQUIPE'!BN92=0,"N","")))</f>
        <v/>
      </c>
      <c r="U90" s="223" t="str">
        <f>IF($A90="","",IF('D - DADOS EQUIPE'!BO92="X","S",IF('D - DADOS EQUIPE'!BO92=0,"N","")))</f>
        <v/>
      </c>
      <c r="V90" s="223" t="str">
        <f>IF($A90="","",IF('D - DADOS EQUIPE'!BP92="X","S",IF('D - DADOS EQUIPE'!BP92=0,"N","")))</f>
        <v/>
      </c>
      <c r="W90" s="223" t="str">
        <f>IF($A90="","",IF('D - DADOS EQUIPE'!BQ92="X","S",IF('D - DADOS EQUIPE'!BQ92=0,"N","")))</f>
        <v/>
      </c>
      <c r="X90" s="223" t="str">
        <f>IF($A90="","",IF('D - DADOS EQUIPE'!BR92="X","S",IF('D - DADOS EQUIPE'!BR92=0,"N","")))</f>
        <v/>
      </c>
      <c r="Y90" s="223" t="str">
        <f>IF($A90="","",IF('D - DADOS EQUIPE'!BS92="X","S",IF('D - DADOS EQUIPE'!BS92=0,"N","")))</f>
        <v/>
      </c>
      <c r="Z90" s="223" t="str">
        <f>IF($A90="","",IF('D - DADOS EQUIPE'!BT92="X","S",IF('D - DADOS EQUIPE'!BT92=0,"N","")))</f>
        <v/>
      </c>
      <c r="AA90" s="223" t="str">
        <f>IF($A90="","",IF('D - DADOS EQUIPE'!BU92="X","S",IF('D - DADOS EQUIPE'!BU92=0,"N","")))</f>
        <v/>
      </c>
      <c r="AB90" s="223" t="str">
        <f>IF($A90="","",IF('D - DADOS EQUIPE'!BV92="X","S",IF('D - DADOS EQUIPE'!BV92=0,"N","")))</f>
        <v/>
      </c>
      <c r="AC90" s="223" t="str">
        <f>IF($A90="","",IF('D - DADOS EQUIPE'!BW92="X","S",IF('D - DADOS EQUIPE'!BW92=0,"N","")))</f>
        <v/>
      </c>
      <c r="AD90" s="223" t="str">
        <f>IF($A90="","",IF('D - DADOS EQUIPE'!BX92="X","S",IF('D - DADOS EQUIPE'!BX92=0,"N","")))</f>
        <v/>
      </c>
      <c r="AE90" s="223" t="str">
        <f>IF($A90="","",IF('D - DADOS EQUIPE'!BY92="X","S",IF('D - DADOS EQUIPE'!BY92=0,"N","")))</f>
        <v/>
      </c>
      <c r="AF90" s="223" t="str">
        <f>IF($A90="","",IF('D - DADOS EQUIPE'!BZ92="X","S",IF('D - DADOS EQUIPE'!BZ92=0,"N","")))</f>
        <v/>
      </c>
      <c r="AG90" s="223" t="str">
        <f>IF($A90="","",IF('D - DADOS EQUIPE'!CA92="X","S",IF('D - DADOS EQUIPE'!CA92=0,"N","")))</f>
        <v/>
      </c>
      <c r="AH90" s="223" t="str">
        <f>IF($A90="","",IF('D - DADOS EQUIPE'!CB92="X","S",IF('D - DADOS EQUIPE'!CB92=0,"N","")))</f>
        <v/>
      </c>
    </row>
    <row r="91" spans="1:34" x14ac:dyDescent="0.25">
      <c r="A91" s="223" t="str">
        <f>IF('D - DADOS EQUIPE'!A93="","",'D - DADOS EQUIPE'!A93)</f>
        <v/>
      </c>
      <c r="B91" s="223" t="str">
        <f>IF('D - DADOS EQUIPE'!B93="","",'D - DADOS EQUIPE'!B93)</f>
        <v/>
      </c>
      <c r="C91" s="223" t="str">
        <f>IF('D - DADOS EQUIPE'!C93="","",'D - DADOS EQUIPE'!C93)</f>
        <v/>
      </c>
      <c r="D91" s="223" t="str">
        <f>IF('D - DADOS EQUIPE'!D93="","",'D - DADOS EQUIPE'!D93)</f>
        <v/>
      </c>
      <c r="E91" s="223" t="str">
        <f>IF($A91="","",IF('D - DADOS EQUIPE'!AY93="X","S",IF('D - DADOS EQUIPE'!AY93=0,"N","")))</f>
        <v/>
      </c>
      <c r="F91" s="223" t="str">
        <f>IF($A91="","",IF('D - DADOS EQUIPE'!AZ93="X","S",IF('D - DADOS EQUIPE'!AZ93=0,"N","")))</f>
        <v/>
      </c>
      <c r="G91" s="223" t="str">
        <f>IF($A91="","",IF('D - DADOS EQUIPE'!BA93="X","S",IF('D - DADOS EQUIPE'!BA93=0,"N","")))</f>
        <v/>
      </c>
      <c r="H91" s="223" t="str">
        <f>IF($A91="","",IF('D - DADOS EQUIPE'!BB93="X","S",IF('D - DADOS EQUIPE'!BB93=0,"N","")))</f>
        <v/>
      </c>
      <c r="I91" s="223" t="str">
        <f>IF($A91="","",IF('D - DADOS EQUIPE'!BC93="X","S",IF('D - DADOS EQUIPE'!BC93=0,"N","")))</f>
        <v/>
      </c>
      <c r="J91" s="223" t="str">
        <f>IF($A91="","",IF('D - DADOS EQUIPE'!BD93="X","S",IF('D - DADOS EQUIPE'!BD93=0,"N","")))</f>
        <v/>
      </c>
      <c r="K91" s="223" t="str">
        <f>IF($A91="","",IF('D - DADOS EQUIPE'!BE93="X","S",IF('D - DADOS EQUIPE'!BE93=0,"N","")))</f>
        <v/>
      </c>
      <c r="L91" s="223" t="str">
        <f>IF($A91="","",IF('D - DADOS EQUIPE'!BF93="X","S",IF('D - DADOS EQUIPE'!BF93=0,"N","")))</f>
        <v/>
      </c>
      <c r="M91" s="223" t="str">
        <f>IF($A91="","",IF('D - DADOS EQUIPE'!BG93="X","S",IF('D - DADOS EQUIPE'!BG93=0,"N","")))</f>
        <v/>
      </c>
      <c r="N91" s="223" t="str">
        <f>IF($A91="","",IF('D - DADOS EQUIPE'!BH93="X","S",IF('D - DADOS EQUIPE'!BH93=0,"N","")))</f>
        <v/>
      </c>
      <c r="O91" s="223" t="str">
        <f>IF($A91="","",IF('D - DADOS EQUIPE'!BI93="X","S",IF('D - DADOS EQUIPE'!BI93=0,"N","")))</f>
        <v/>
      </c>
      <c r="P91" s="223" t="str">
        <f>IF($A91="","",IF('D - DADOS EQUIPE'!BJ93="X","S",IF('D - DADOS EQUIPE'!BJ93=0,"N","")))</f>
        <v/>
      </c>
      <c r="Q91" s="223" t="str">
        <f>IF($A91="","",IF('D - DADOS EQUIPE'!BK93="X","S",IF('D - DADOS EQUIPE'!BK93=0,"N","")))</f>
        <v/>
      </c>
      <c r="R91" s="223" t="str">
        <f>IF($A91="","",IF('D - DADOS EQUIPE'!BL93="X","S",IF('D - DADOS EQUIPE'!BL93=0,"N","")))</f>
        <v/>
      </c>
      <c r="S91" s="223" t="str">
        <f>IF($A91="","",IF('D - DADOS EQUIPE'!BM93="X","S",IF('D - DADOS EQUIPE'!BM93=0,"N","")))</f>
        <v/>
      </c>
      <c r="T91" s="223" t="str">
        <f>IF($A91="","",IF('D - DADOS EQUIPE'!BN93="X","S",IF('D - DADOS EQUIPE'!BN93=0,"N","")))</f>
        <v/>
      </c>
      <c r="U91" s="223" t="str">
        <f>IF($A91="","",IF('D - DADOS EQUIPE'!BO93="X","S",IF('D - DADOS EQUIPE'!BO93=0,"N","")))</f>
        <v/>
      </c>
      <c r="V91" s="223" t="str">
        <f>IF($A91="","",IF('D - DADOS EQUIPE'!BP93="X","S",IF('D - DADOS EQUIPE'!BP93=0,"N","")))</f>
        <v/>
      </c>
      <c r="W91" s="223" t="str">
        <f>IF($A91="","",IF('D - DADOS EQUIPE'!BQ93="X","S",IF('D - DADOS EQUIPE'!BQ93=0,"N","")))</f>
        <v/>
      </c>
      <c r="X91" s="223" t="str">
        <f>IF($A91="","",IF('D - DADOS EQUIPE'!BR93="X","S",IF('D - DADOS EQUIPE'!BR93=0,"N","")))</f>
        <v/>
      </c>
      <c r="Y91" s="223" t="str">
        <f>IF($A91="","",IF('D - DADOS EQUIPE'!BS93="X","S",IF('D - DADOS EQUIPE'!BS93=0,"N","")))</f>
        <v/>
      </c>
      <c r="Z91" s="223" t="str">
        <f>IF($A91="","",IF('D - DADOS EQUIPE'!BT93="X","S",IF('D - DADOS EQUIPE'!BT93=0,"N","")))</f>
        <v/>
      </c>
      <c r="AA91" s="223" t="str">
        <f>IF($A91="","",IF('D - DADOS EQUIPE'!BU93="X","S",IF('D - DADOS EQUIPE'!BU93=0,"N","")))</f>
        <v/>
      </c>
      <c r="AB91" s="223" t="str">
        <f>IF($A91="","",IF('D - DADOS EQUIPE'!BV93="X","S",IF('D - DADOS EQUIPE'!BV93=0,"N","")))</f>
        <v/>
      </c>
      <c r="AC91" s="223" t="str">
        <f>IF($A91="","",IF('D - DADOS EQUIPE'!BW93="X","S",IF('D - DADOS EQUIPE'!BW93=0,"N","")))</f>
        <v/>
      </c>
      <c r="AD91" s="223" t="str">
        <f>IF($A91="","",IF('D - DADOS EQUIPE'!BX93="X","S",IF('D - DADOS EQUIPE'!BX93=0,"N","")))</f>
        <v/>
      </c>
      <c r="AE91" s="223" t="str">
        <f>IF($A91="","",IF('D - DADOS EQUIPE'!BY93="X","S",IF('D - DADOS EQUIPE'!BY93=0,"N","")))</f>
        <v/>
      </c>
      <c r="AF91" s="223" t="str">
        <f>IF($A91="","",IF('D - DADOS EQUIPE'!BZ93="X","S",IF('D - DADOS EQUIPE'!BZ93=0,"N","")))</f>
        <v/>
      </c>
      <c r="AG91" s="223" t="str">
        <f>IF($A91="","",IF('D - DADOS EQUIPE'!CA93="X","S",IF('D - DADOS EQUIPE'!CA93=0,"N","")))</f>
        <v/>
      </c>
      <c r="AH91" s="223" t="str">
        <f>IF($A91="","",IF('D - DADOS EQUIPE'!CB93="X","S",IF('D - DADOS EQUIPE'!CB93=0,"N","")))</f>
        <v/>
      </c>
    </row>
    <row r="92" spans="1:34" x14ac:dyDescent="0.25">
      <c r="A92" s="223" t="str">
        <f>IF('D - DADOS EQUIPE'!A94="","",'D - DADOS EQUIPE'!A94)</f>
        <v/>
      </c>
      <c r="B92" s="223" t="str">
        <f>IF('D - DADOS EQUIPE'!B94="","",'D - DADOS EQUIPE'!B94)</f>
        <v/>
      </c>
      <c r="C92" s="223" t="str">
        <f>IF('D - DADOS EQUIPE'!C94="","",'D - DADOS EQUIPE'!C94)</f>
        <v/>
      </c>
      <c r="D92" s="223" t="str">
        <f>IF('D - DADOS EQUIPE'!D94="","",'D - DADOS EQUIPE'!D94)</f>
        <v/>
      </c>
      <c r="E92" s="223" t="str">
        <f>IF($A92="","",IF('D - DADOS EQUIPE'!AY94="X","S",IF('D - DADOS EQUIPE'!AY94=0,"N","")))</f>
        <v/>
      </c>
      <c r="F92" s="223" t="str">
        <f>IF($A92="","",IF('D - DADOS EQUIPE'!AZ94="X","S",IF('D - DADOS EQUIPE'!AZ94=0,"N","")))</f>
        <v/>
      </c>
      <c r="G92" s="223" t="str">
        <f>IF($A92="","",IF('D - DADOS EQUIPE'!BA94="X","S",IF('D - DADOS EQUIPE'!BA94=0,"N","")))</f>
        <v/>
      </c>
      <c r="H92" s="223" t="str">
        <f>IF($A92="","",IF('D - DADOS EQUIPE'!BB94="X","S",IF('D - DADOS EQUIPE'!BB94=0,"N","")))</f>
        <v/>
      </c>
      <c r="I92" s="223" t="str">
        <f>IF($A92="","",IF('D - DADOS EQUIPE'!BC94="X","S",IF('D - DADOS EQUIPE'!BC94=0,"N","")))</f>
        <v/>
      </c>
      <c r="J92" s="223" t="str">
        <f>IF($A92="","",IF('D - DADOS EQUIPE'!BD94="X","S",IF('D - DADOS EQUIPE'!BD94=0,"N","")))</f>
        <v/>
      </c>
      <c r="K92" s="223" t="str">
        <f>IF($A92="","",IF('D - DADOS EQUIPE'!BE94="X","S",IF('D - DADOS EQUIPE'!BE94=0,"N","")))</f>
        <v/>
      </c>
      <c r="L92" s="223" t="str">
        <f>IF($A92="","",IF('D - DADOS EQUIPE'!BF94="X","S",IF('D - DADOS EQUIPE'!BF94=0,"N","")))</f>
        <v/>
      </c>
      <c r="M92" s="223" t="str">
        <f>IF($A92="","",IF('D - DADOS EQUIPE'!BG94="X","S",IF('D - DADOS EQUIPE'!BG94=0,"N","")))</f>
        <v/>
      </c>
      <c r="N92" s="223" t="str">
        <f>IF($A92="","",IF('D - DADOS EQUIPE'!BH94="X","S",IF('D - DADOS EQUIPE'!BH94=0,"N","")))</f>
        <v/>
      </c>
      <c r="O92" s="223" t="str">
        <f>IF($A92="","",IF('D - DADOS EQUIPE'!BI94="X","S",IF('D - DADOS EQUIPE'!BI94=0,"N","")))</f>
        <v/>
      </c>
      <c r="P92" s="223" t="str">
        <f>IF($A92="","",IF('D - DADOS EQUIPE'!BJ94="X","S",IF('D - DADOS EQUIPE'!BJ94=0,"N","")))</f>
        <v/>
      </c>
      <c r="Q92" s="223" t="str">
        <f>IF($A92="","",IF('D - DADOS EQUIPE'!BK94="X","S",IF('D - DADOS EQUIPE'!BK94=0,"N","")))</f>
        <v/>
      </c>
      <c r="R92" s="223" t="str">
        <f>IF($A92="","",IF('D - DADOS EQUIPE'!BL94="X","S",IF('D - DADOS EQUIPE'!BL94=0,"N","")))</f>
        <v/>
      </c>
      <c r="S92" s="223" t="str">
        <f>IF($A92="","",IF('D - DADOS EQUIPE'!BM94="X","S",IF('D - DADOS EQUIPE'!BM94=0,"N","")))</f>
        <v/>
      </c>
      <c r="T92" s="223" t="str">
        <f>IF($A92="","",IF('D - DADOS EQUIPE'!BN94="X","S",IF('D - DADOS EQUIPE'!BN94=0,"N","")))</f>
        <v/>
      </c>
      <c r="U92" s="223" t="str">
        <f>IF($A92="","",IF('D - DADOS EQUIPE'!BO94="X","S",IF('D - DADOS EQUIPE'!BO94=0,"N","")))</f>
        <v/>
      </c>
      <c r="V92" s="223" t="str">
        <f>IF($A92="","",IF('D - DADOS EQUIPE'!BP94="X","S",IF('D - DADOS EQUIPE'!BP94=0,"N","")))</f>
        <v/>
      </c>
      <c r="W92" s="223" t="str">
        <f>IF($A92="","",IF('D - DADOS EQUIPE'!BQ94="X","S",IF('D - DADOS EQUIPE'!BQ94=0,"N","")))</f>
        <v/>
      </c>
      <c r="X92" s="223" t="str">
        <f>IF($A92="","",IF('D - DADOS EQUIPE'!BR94="X","S",IF('D - DADOS EQUIPE'!BR94=0,"N","")))</f>
        <v/>
      </c>
      <c r="Y92" s="223" t="str">
        <f>IF($A92="","",IF('D - DADOS EQUIPE'!BS94="X","S",IF('D - DADOS EQUIPE'!BS94=0,"N","")))</f>
        <v/>
      </c>
      <c r="Z92" s="223" t="str">
        <f>IF($A92="","",IF('D - DADOS EQUIPE'!BT94="X","S",IF('D - DADOS EQUIPE'!BT94=0,"N","")))</f>
        <v/>
      </c>
      <c r="AA92" s="223" t="str">
        <f>IF($A92="","",IF('D - DADOS EQUIPE'!BU94="X","S",IF('D - DADOS EQUIPE'!BU94=0,"N","")))</f>
        <v/>
      </c>
      <c r="AB92" s="223" t="str">
        <f>IF($A92="","",IF('D - DADOS EQUIPE'!BV94="X","S",IF('D - DADOS EQUIPE'!BV94=0,"N","")))</f>
        <v/>
      </c>
      <c r="AC92" s="223" t="str">
        <f>IF($A92="","",IF('D - DADOS EQUIPE'!BW94="X","S",IF('D - DADOS EQUIPE'!BW94=0,"N","")))</f>
        <v/>
      </c>
      <c r="AD92" s="223" t="str">
        <f>IF($A92="","",IF('D - DADOS EQUIPE'!BX94="X","S",IF('D - DADOS EQUIPE'!BX94=0,"N","")))</f>
        <v/>
      </c>
      <c r="AE92" s="223" t="str">
        <f>IF($A92="","",IF('D - DADOS EQUIPE'!BY94="X","S",IF('D - DADOS EQUIPE'!BY94=0,"N","")))</f>
        <v/>
      </c>
      <c r="AF92" s="223" t="str">
        <f>IF($A92="","",IF('D - DADOS EQUIPE'!BZ94="X","S",IF('D - DADOS EQUIPE'!BZ94=0,"N","")))</f>
        <v/>
      </c>
      <c r="AG92" s="223" t="str">
        <f>IF($A92="","",IF('D - DADOS EQUIPE'!CA94="X","S",IF('D - DADOS EQUIPE'!CA94=0,"N","")))</f>
        <v/>
      </c>
      <c r="AH92" s="223" t="str">
        <f>IF($A92="","",IF('D - DADOS EQUIPE'!CB94="X","S",IF('D - DADOS EQUIPE'!CB94=0,"N","")))</f>
        <v/>
      </c>
    </row>
    <row r="93" spans="1:34" x14ac:dyDescent="0.25">
      <c r="A93" s="223" t="str">
        <f>IF('D - DADOS EQUIPE'!A95="","",'D - DADOS EQUIPE'!A95)</f>
        <v/>
      </c>
      <c r="B93" s="223" t="str">
        <f>IF('D - DADOS EQUIPE'!B95="","",'D - DADOS EQUIPE'!B95)</f>
        <v/>
      </c>
      <c r="C93" s="223" t="str">
        <f>IF('D - DADOS EQUIPE'!C95="","",'D - DADOS EQUIPE'!C95)</f>
        <v/>
      </c>
      <c r="D93" s="223" t="str">
        <f>IF('D - DADOS EQUIPE'!D95="","",'D - DADOS EQUIPE'!D95)</f>
        <v/>
      </c>
      <c r="E93" s="223" t="str">
        <f>IF($A93="","",IF('D - DADOS EQUIPE'!AY95="X","S",IF('D - DADOS EQUIPE'!AY95=0,"N","")))</f>
        <v/>
      </c>
      <c r="F93" s="223" t="str">
        <f>IF($A93="","",IF('D - DADOS EQUIPE'!AZ95="X","S",IF('D - DADOS EQUIPE'!AZ95=0,"N","")))</f>
        <v/>
      </c>
      <c r="G93" s="223" t="str">
        <f>IF($A93="","",IF('D - DADOS EQUIPE'!BA95="X","S",IF('D - DADOS EQUIPE'!BA95=0,"N","")))</f>
        <v/>
      </c>
      <c r="H93" s="223" t="str">
        <f>IF($A93="","",IF('D - DADOS EQUIPE'!BB95="X","S",IF('D - DADOS EQUIPE'!BB95=0,"N","")))</f>
        <v/>
      </c>
      <c r="I93" s="223" t="str">
        <f>IF($A93="","",IF('D - DADOS EQUIPE'!BC95="X","S",IF('D - DADOS EQUIPE'!BC95=0,"N","")))</f>
        <v/>
      </c>
      <c r="J93" s="223" t="str">
        <f>IF($A93="","",IF('D - DADOS EQUIPE'!BD95="X","S",IF('D - DADOS EQUIPE'!BD95=0,"N","")))</f>
        <v/>
      </c>
      <c r="K93" s="223" t="str">
        <f>IF($A93="","",IF('D - DADOS EQUIPE'!BE95="X","S",IF('D - DADOS EQUIPE'!BE95=0,"N","")))</f>
        <v/>
      </c>
      <c r="L93" s="223" t="str">
        <f>IF($A93="","",IF('D - DADOS EQUIPE'!BF95="X","S",IF('D - DADOS EQUIPE'!BF95=0,"N","")))</f>
        <v/>
      </c>
      <c r="M93" s="223" t="str">
        <f>IF($A93="","",IF('D - DADOS EQUIPE'!BG95="X","S",IF('D - DADOS EQUIPE'!BG95=0,"N","")))</f>
        <v/>
      </c>
      <c r="N93" s="223" t="str">
        <f>IF($A93="","",IF('D - DADOS EQUIPE'!BH95="X","S",IF('D - DADOS EQUIPE'!BH95=0,"N","")))</f>
        <v/>
      </c>
      <c r="O93" s="223" t="str">
        <f>IF($A93="","",IF('D - DADOS EQUIPE'!BI95="X","S",IF('D - DADOS EQUIPE'!BI95=0,"N","")))</f>
        <v/>
      </c>
      <c r="P93" s="223" t="str">
        <f>IF($A93="","",IF('D - DADOS EQUIPE'!BJ95="X","S",IF('D - DADOS EQUIPE'!BJ95=0,"N","")))</f>
        <v/>
      </c>
      <c r="Q93" s="223" t="str">
        <f>IF($A93="","",IF('D - DADOS EQUIPE'!BK95="X","S",IF('D - DADOS EQUIPE'!BK95=0,"N","")))</f>
        <v/>
      </c>
      <c r="R93" s="223" t="str">
        <f>IF($A93="","",IF('D - DADOS EQUIPE'!BL95="X","S",IF('D - DADOS EQUIPE'!BL95=0,"N","")))</f>
        <v/>
      </c>
      <c r="S93" s="223" t="str">
        <f>IF($A93="","",IF('D - DADOS EQUIPE'!BM95="X","S",IF('D - DADOS EQUIPE'!BM95=0,"N","")))</f>
        <v/>
      </c>
      <c r="T93" s="223" t="str">
        <f>IF($A93="","",IF('D - DADOS EQUIPE'!BN95="X","S",IF('D - DADOS EQUIPE'!BN95=0,"N","")))</f>
        <v/>
      </c>
      <c r="U93" s="223" t="str">
        <f>IF($A93="","",IF('D - DADOS EQUIPE'!BO95="X","S",IF('D - DADOS EQUIPE'!BO95=0,"N","")))</f>
        <v/>
      </c>
      <c r="V93" s="223" t="str">
        <f>IF($A93="","",IF('D - DADOS EQUIPE'!BP95="X","S",IF('D - DADOS EQUIPE'!BP95=0,"N","")))</f>
        <v/>
      </c>
      <c r="W93" s="223" t="str">
        <f>IF($A93="","",IF('D - DADOS EQUIPE'!BQ95="X","S",IF('D - DADOS EQUIPE'!BQ95=0,"N","")))</f>
        <v/>
      </c>
      <c r="X93" s="223" t="str">
        <f>IF($A93="","",IF('D - DADOS EQUIPE'!BR95="X","S",IF('D - DADOS EQUIPE'!BR95=0,"N","")))</f>
        <v/>
      </c>
      <c r="Y93" s="223" t="str">
        <f>IF($A93="","",IF('D - DADOS EQUIPE'!BS95="X","S",IF('D - DADOS EQUIPE'!BS95=0,"N","")))</f>
        <v/>
      </c>
      <c r="Z93" s="223" t="str">
        <f>IF($A93="","",IF('D - DADOS EQUIPE'!BT95="X","S",IF('D - DADOS EQUIPE'!BT95=0,"N","")))</f>
        <v/>
      </c>
      <c r="AA93" s="223" t="str">
        <f>IF($A93="","",IF('D - DADOS EQUIPE'!BU95="X","S",IF('D - DADOS EQUIPE'!BU95=0,"N","")))</f>
        <v/>
      </c>
      <c r="AB93" s="223" t="str">
        <f>IF($A93="","",IF('D - DADOS EQUIPE'!BV95="X","S",IF('D - DADOS EQUIPE'!BV95=0,"N","")))</f>
        <v/>
      </c>
      <c r="AC93" s="223" t="str">
        <f>IF($A93="","",IF('D - DADOS EQUIPE'!BW95="X","S",IF('D - DADOS EQUIPE'!BW95=0,"N","")))</f>
        <v/>
      </c>
      <c r="AD93" s="223" t="str">
        <f>IF($A93="","",IF('D - DADOS EQUIPE'!BX95="X","S",IF('D - DADOS EQUIPE'!BX95=0,"N","")))</f>
        <v/>
      </c>
      <c r="AE93" s="223" t="str">
        <f>IF($A93="","",IF('D - DADOS EQUIPE'!BY95="X","S",IF('D - DADOS EQUIPE'!BY95=0,"N","")))</f>
        <v/>
      </c>
      <c r="AF93" s="223" t="str">
        <f>IF($A93="","",IF('D - DADOS EQUIPE'!BZ95="X","S",IF('D - DADOS EQUIPE'!BZ95=0,"N","")))</f>
        <v/>
      </c>
      <c r="AG93" s="223" t="str">
        <f>IF($A93="","",IF('D - DADOS EQUIPE'!CA95="X","S",IF('D - DADOS EQUIPE'!CA95=0,"N","")))</f>
        <v/>
      </c>
      <c r="AH93" s="223" t="str">
        <f>IF($A93="","",IF('D - DADOS EQUIPE'!CB95="X","S",IF('D - DADOS EQUIPE'!CB95=0,"N","")))</f>
        <v/>
      </c>
    </row>
    <row r="94" spans="1:34" x14ac:dyDescent="0.25">
      <c r="A94" s="223" t="str">
        <f>IF('D - DADOS EQUIPE'!A96="","",'D - DADOS EQUIPE'!A96)</f>
        <v/>
      </c>
      <c r="B94" s="223" t="str">
        <f>IF('D - DADOS EQUIPE'!B96="","",'D - DADOS EQUIPE'!B96)</f>
        <v/>
      </c>
      <c r="C94" s="223" t="str">
        <f>IF('D - DADOS EQUIPE'!C96="","",'D - DADOS EQUIPE'!C96)</f>
        <v/>
      </c>
      <c r="D94" s="223" t="str">
        <f>IF('D - DADOS EQUIPE'!D96="","",'D - DADOS EQUIPE'!D96)</f>
        <v/>
      </c>
      <c r="E94" s="223" t="str">
        <f>IF($A94="","",IF('D - DADOS EQUIPE'!AY96="X","S",IF('D - DADOS EQUIPE'!AY96=0,"N","")))</f>
        <v/>
      </c>
      <c r="F94" s="223" t="str">
        <f>IF($A94="","",IF('D - DADOS EQUIPE'!AZ96="X","S",IF('D - DADOS EQUIPE'!AZ96=0,"N","")))</f>
        <v/>
      </c>
      <c r="G94" s="223" t="str">
        <f>IF($A94="","",IF('D - DADOS EQUIPE'!BA96="X","S",IF('D - DADOS EQUIPE'!BA96=0,"N","")))</f>
        <v/>
      </c>
      <c r="H94" s="223" t="str">
        <f>IF($A94="","",IF('D - DADOS EQUIPE'!BB96="X","S",IF('D - DADOS EQUIPE'!BB96=0,"N","")))</f>
        <v/>
      </c>
      <c r="I94" s="223" t="str">
        <f>IF($A94="","",IF('D - DADOS EQUIPE'!BC96="X","S",IF('D - DADOS EQUIPE'!BC96=0,"N","")))</f>
        <v/>
      </c>
      <c r="J94" s="223" t="str">
        <f>IF($A94="","",IF('D - DADOS EQUIPE'!BD96="X","S",IF('D - DADOS EQUIPE'!BD96=0,"N","")))</f>
        <v/>
      </c>
      <c r="K94" s="223" t="str">
        <f>IF($A94="","",IF('D - DADOS EQUIPE'!BE96="X","S",IF('D - DADOS EQUIPE'!BE96=0,"N","")))</f>
        <v/>
      </c>
      <c r="L94" s="223" t="str">
        <f>IF($A94="","",IF('D - DADOS EQUIPE'!BF96="X","S",IF('D - DADOS EQUIPE'!BF96=0,"N","")))</f>
        <v/>
      </c>
      <c r="M94" s="223" t="str">
        <f>IF($A94="","",IF('D - DADOS EQUIPE'!BG96="X","S",IF('D - DADOS EQUIPE'!BG96=0,"N","")))</f>
        <v/>
      </c>
      <c r="N94" s="223" t="str">
        <f>IF($A94="","",IF('D - DADOS EQUIPE'!BH96="X","S",IF('D - DADOS EQUIPE'!BH96=0,"N","")))</f>
        <v/>
      </c>
      <c r="O94" s="223" t="str">
        <f>IF($A94="","",IF('D - DADOS EQUIPE'!BI96="X","S",IF('D - DADOS EQUIPE'!BI96=0,"N","")))</f>
        <v/>
      </c>
      <c r="P94" s="223" t="str">
        <f>IF($A94="","",IF('D - DADOS EQUIPE'!BJ96="X","S",IF('D - DADOS EQUIPE'!BJ96=0,"N","")))</f>
        <v/>
      </c>
      <c r="Q94" s="223" t="str">
        <f>IF($A94="","",IF('D - DADOS EQUIPE'!BK96="X","S",IF('D - DADOS EQUIPE'!BK96=0,"N","")))</f>
        <v/>
      </c>
      <c r="R94" s="223" t="str">
        <f>IF($A94="","",IF('D - DADOS EQUIPE'!BL96="X","S",IF('D - DADOS EQUIPE'!BL96=0,"N","")))</f>
        <v/>
      </c>
      <c r="S94" s="223" t="str">
        <f>IF($A94="","",IF('D - DADOS EQUIPE'!BM96="X","S",IF('D - DADOS EQUIPE'!BM96=0,"N","")))</f>
        <v/>
      </c>
      <c r="T94" s="223" t="str">
        <f>IF($A94="","",IF('D - DADOS EQUIPE'!BN96="X","S",IF('D - DADOS EQUIPE'!BN96=0,"N","")))</f>
        <v/>
      </c>
      <c r="U94" s="223" t="str">
        <f>IF($A94="","",IF('D - DADOS EQUIPE'!BO96="X","S",IF('D - DADOS EQUIPE'!BO96=0,"N","")))</f>
        <v/>
      </c>
      <c r="V94" s="223" t="str">
        <f>IF($A94="","",IF('D - DADOS EQUIPE'!BP96="X","S",IF('D - DADOS EQUIPE'!BP96=0,"N","")))</f>
        <v/>
      </c>
      <c r="W94" s="223" t="str">
        <f>IF($A94="","",IF('D - DADOS EQUIPE'!BQ96="X","S",IF('D - DADOS EQUIPE'!BQ96=0,"N","")))</f>
        <v/>
      </c>
      <c r="X94" s="223" t="str">
        <f>IF($A94="","",IF('D - DADOS EQUIPE'!BR96="X","S",IF('D - DADOS EQUIPE'!BR96=0,"N","")))</f>
        <v/>
      </c>
      <c r="Y94" s="223" t="str">
        <f>IF($A94="","",IF('D - DADOS EQUIPE'!BS96="X","S",IF('D - DADOS EQUIPE'!BS96=0,"N","")))</f>
        <v/>
      </c>
      <c r="Z94" s="223" t="str">
        <f>IF($A94="","",IF('D - DADOS EQUIPE'!BT96="X","S",IF('D - DADOS EQUIPE'!BT96=0,"N","")))</f>
        <v/>
      </c>
      <c r="AA94" s="223" t="str">
        <f>IF($A94="","",IF('D - DADOS EQUIPE'!BU96="X","S",IF('D - DADOS EQUIPE'!BU96=0,"N","")))</f>
        <v/>
      </c>
      <c r="AB94" s="223" t="str">
        <f>IF($A94="","",IF('D - DADOS EQUIPE'!BV96="X","S",IF('D - DADOS EQUIPE'!BV96=0,"N","")))</f>
        <v/>
      </c>
      <c r="AC94" s="223" t="str">
        <f>IF($A94="","",IF('D - DADOS EQUIPE'!BW96="X","S",IF('D - DADOS EQUIPE'!BW96=0,"N","")))</f>
        <v/>
      </c>
      <c r="AD94" s="223" t="str">
        <f>IF($A94="","",IF('D - DADOS EQUIPE'!BX96="X","S",IF('D - DADOS EQUIPE'!BX96=0,"N","")))</f>
        <v/>
      </c>
      <c r="AE94" s="223" t="str">
        <f>IF($A94="","",IF('D - DADOS EQUIPE'!BY96="X","S",IF('D - DADOS EQUIPE'!BY96=0,"N","")))</f>
        <v/>
      </c>
      <c r="AF94" s="223" t="str">
        <f>IF($A94="","",IF('D - DADOS EQUIPE'!BZ96="X","S",IF('D - DADOS EQUIPE'!BZ96=0,"N","")))</f>
        <v/>
      </c>
      <c r="AG94" s="223" t="str">
        <f>IF($A94="","",IF('D - DADOS EQUIPE'!CA96="X","S",IF('D - DADOS EQUIPE'!CA96=0,"N","")))</f>
        <v/>
      </c>
      <c r="AH94" s="223" t="str">
        <f>IF($A94="","",IF('D - DADOS EQUIPE'!CB96="X","S",IF('D - DADOS EQUIPE'!CB96=0,"N","")))</f>
        <v/>
      </c>
    </row>
    <row r="95" spans="1:34" x14ac:dyDescent="0.25">
      <c r="A95" s="223" t="str">
        <f>IF('D - DADOS EQUIPE'!A97="","",'D - DADOS EQUIPE'!A97)</f>
        <v/>
      </c>
      <c r="B95" s="223" t="str">
        <f>IF('D - DADOS EQUIPE'!B97="","",'D - DADOS EQUIPE'!B97)</f>
        <v/>
      </c>
      <c r="C95" s="223" t="str">
        <f>IF('D - DADOS EQUIPE'!C97="","",'D - DADOS EQUIPE'!C97)</f>
        <v/>
      </c>
      <c r="D95" s="223" t="str">
        <f>IF('D - DADOS EQUIPE'!D97="","",'D - DADOS EQUIPE'!D97)</f>
        <v/>
      </c>
      <c r="E95" s="223" t="str">
        <f>IF($A95="","",IF('D - DADOS EQUIPE'!AY97="X","S",IF('D - DADOS EQUIPE'!AY97=0,"N","")))</f>
        <v/>
      </c>
      <c r="F95" s="223" t="str">
        <f>IF($A95="","",IF('D - DADOS EQUIPE'!AZ97="X","S",IF('D - DADOS EQUIPE'!AZ97=0,"N","")))</f>
        <v/>
      </c>
      <c r="G95" s="223" t="str">
        <f>IF($A95="","",IF('D - DADOS EQUIPE'!BA97="X","S",IF('D - DADOS EQUIPE'!BA97=0,"N","")))</f>
        <v/>
      </c>
      <c r="H95" s="223" t="str">
        <f>IF($A95="","",IF('D - DADOS EQUIPE'!BB97="X","S",IF('D - DADOS EQUIPE'!BB97=0,"N","")))</f>
        <v/>
      </c>
      <c r="I95" s="223" t="str">
        <f>IF($A95="","",IF('D - DADOS EQUIPE'!BC97="X","S",IF('D - DADOS EQUIPE'!BC97=0,"N","")))</f>
        <v/>
      </c>
      <c r="J95" s="223" t="str">
        <f>IF($A95="","",IF('D - DADOS EQUIPE'!BD97="X","S",IF('D - DADOS EQUIPE'!BD97=0,"N","")))</f>
        <v/>
      </c>
      <c r="K95" s="223" t="str">
        <f>IF($A95="","",IF('D - DADOS EQUIPE'!BE97="X","S",IF('D - DADOS EQUIPE'!BE97=0,"N","")))</f>
        <v/>
      </c>
      <c r="L95" s="223" t="str">
        <f>IF($A95="","",IF('D - DADOS EQUIPE'!BF97="X","S",IF('D - DADOS EQUIPE'!BF97=0,"N","")))</f>
        <v/>
      </c>
      <c r="M95" s="223" t="str">
        <f>IF($A95="","",IF('D - DADOS EQUIPE'!BG97="X","S",IF('D - DADOS EQUIPE'!BG97=0,"N","")))</f>
        <v/>
      </c>
      <c r="N95" s="223" t="str">
        <f>IF($A95="","",IF('D - DADOS EQUIPE'!BH97="X","S",IF('D - DADOS EQUIPE'!BH97=0,"N","")))</f>
        <v/>
      </c>
      <c r="O95" s="223" t="str">
        <f>IF($A95="","",IF('D - DADOS EQUIPE'!BI97="X","S",IF('D - DADOS EQUIPE'!BI97=0,"N","")))</f>
        <v/>
      </c>
      <c r="P95" s="223" t="str">
        <f>IF($A95="","",IF('D - DADOS EQUIPE'!BJ97="X","S",IF('D - DADOS EQUIPE'!BJ97=0,"N","")))</f>
        <v/>
      </c>
      <c r="Q95" s="223" t="str">
        <f>IF($A95="","",IF('D - DADOS EQUIPE'!BK97="X","S",IF('D - DADOS EQUIPE'!BK97=0,"N","")))</f>
        <v/>
      </c>
      <c r="R95" s="223" t="str">
        <f>IF($A95="","",IF('D - DADOS EQUIPE'!BL97="X","S",IF('D - DADOS EQUIPE'!BL97=0,"N","")))</f>
        <v/>
      </c>
      <c r="S95" s="223" t="str">
        <f>IF($A95="","",IF('D - DADOS EQUIPE'!BM97="X","S",IF('D - DADOS EQUIPE'!BM97=0,"N","")))</f>
        <v/>
      </c>
      <c r="T95" s="223" t="str">
        <f>IF($A95="","",IF('D - DADOS EQUIPE'!BN97="X","S",IF('D - DADOS EQUIPE'!BN97=0,"N","")))</f>
        <v/>
      </c>
      <c r="U95" s="223" t="str">
        <f>IF($A95="","",IF('D - DADOS EQUIPE'!BO97="X","S",IF('D - DADOS EQUIPE'!BO97=0,"N","")))</f>
        <v/>
      </c>
      <c r="V95" s="223" t="str">
        <f>IF($A95="","",IF('D - DADOS EQUIPE'!BP97="X","S",IF('D - DADOS EQUIPE'!BP97=0,"N","")))</f>
        <v/>
      </c>
      <c r="W95" s="223" t="str">
        <f>IF($A95="","",IF('D - DADOS EQUIPE'!BQ97="X","S",IF('D - DADOS EQUIPE'!BQ97=0,"N","")))</f>
        <v/>
      </c>
      <c r="X95" s="223" t="str">
        <f>IF($A95="","",IF('D - DADOS EQUIPE'!BR97="X","S",IF('D - DADOS EQUIPE'!BR97=0,"N","")))</f>
        <v/>
      </c>
      <c r="Y95" s="223" t="str">
        <f>IF($A95="","",IF('D - DADOS EQUIPE'!BS97="X","S",IF('D - DADOS EQUIPE'!BS97=0,"N","")))</f>
        <v/>
      </c>
      <c r="Z95" s="223" t="str">
        <f>IF($A95="","",IF('D - DADOS EQUIPE'!BT97="X","S",IF('D - DADOS EQUIPE'!BT97=0,"N","")))</f>
        <v/>
      </c>
      <c r="AA95" s="223" t="str">
        <f>IF($A95="","",IF('D - DADOS EQUIPE'!BU97="X","S",IF('D - DADOS EQUIPE'!BU97=0,"N","")))</f>
        <v/>
      </c>
      <c r="AB95" s="223" t="str">
        <f>IF($A95="","",IF('D - DADOS EQUIPE'!BV97="X","S",IF('D - DADOS EQUIPE'!BV97=0,"N","")))</f>
        <v/>
      </c>
      <c r="AC95" s="223" t="str">
        <f>IF($A95="","",IF('D - DADOS EQUIPE'!BW97="X","S",IF('D - DADOS EQUIPE'!BW97=0,"N","")))</f>
        <v/>
      </c>
      <c r="AD95" s="223" t="str">
        <f>IF($A95="","",IF('D - DADOS EQUIPE'!BX97="X","S",IF('D - DADOS EQUIPE'!BX97=0,"N","")))</f>
        <v/>
      </c>
      <c r="AE95" s="223" t="str">
        <f>IF($A95="","",IF('D - DADOS EQUIPE'!BY97="X","S",IF('D - DADOS EQUIPE'!BY97=0,"N","")))</f>
        <v/>
      </c>
      <c r="AF95" s="223" t="str">
        <f>IF($A95="","",IF('D - DADOS EQUIPE'!BZ97="X","S",IF('D - DADOS EQUIPE'!BZ97=0,"N","")))</f>
        <v/>
      </c>
      <c r="AG95" s="223" t="str">
        <f>IF($A95="","",IF('D - DADOS EQUIPE'!CA97="X","S",IF('D - DADOS EQUIPE'!CA97=0,"N","")))</f>
        <v/>
      </c>
      <c r="AH95" s="223" t="str">
        <f>IF($A95="","",IF('D - DADOS EQUIPE'!CB97="X","S",IF('D - DADOS EQUIPE'!CB97=0,"N","")))</f>
        <v/>
      </c>
    </row>
    <row r="96" spans="1:34" x14ac:dyDescent="0.25">
      <c r="A96" s="223" t="str">
        <f>IF('D - DADOS EQUIPE'!A98="","",'D - DADOS EQUIPE'!A98)</f>
        <v/>
      </c>
      <c r="B96" s="223" t="str">
        <f>IF('D - DADOS EQUIPE'!B98="","",'D - DADOS EQUIPE'!B98)</f>
        <v/>
      </c>
      <c r="C96" s="223" t="str">
        <f>IF('D - DADOS EQUIPE'!C98="","",'D - DADOS EQUIPE'!C98)</f>
        <v/>
      </c>
      <c r="D96" s="223" t="str">
        <f>IF('D - DADOS EQUIPE'!D98="","",'D - DADOS EQUIPE'!D98)</f>
        <v/>
      </c>
      <c r="E96" s="223" t="str">
        <f>IF($A96="","",IF('D - DADOS EQUIPE'!AY98="X","S",IF('D - DADOS EQUIPE'!AY98=0,"N","")))</f>
        <v/>
      </c>
      <c r="F96" s="223" t="str">
        <f>IF($A96="","",IF('D - DADOS EQUIPE'!AZ98="X","S",IF('D - DADOS EQUIPE'!AZ98=0,"N","")))</f>
        <v/>
      </c>
      <c r="G96" s="223" t="str">
        <f>IF($A96="","",IF('D - DADOS EQUIPE'!BA98="X","S",IF('D - DADOS EQUIPE'!BA98=0,"N","")))</f>
        <v/>
      </c>
      <c r="H96" s="223" t="str">
        <f>IF($A96="","",IF('D - DADOS EQUIPE'!BB98="X","S",IF('D - DADOS EQUIPE'!BB98=0,"N","")))</f>
        <v/>
      </c>
      <c r="I96" s="223" t="str">
        <f>IF($A96="","",IF('D - DADOS EQUIPE'!BC98="X","S",IF('D - DADOS EQUIPE'!BC98=0,"N","")))</f>
        <v/>
      </c>
      <c r="J96" s="223" t="str">
        <f>IF($A96="","",IF('D - DADOS EQUIPE'!BD98="X","S",IF('D - DADOS EQUIPE'!BD98=0,"N","")))</f>
        <v/>
      </c>
      <c r="K96" s="223" t="str">
        <f>IF($A96="","",IF('D - DADOS EQUIPE'!BE98="X","S",IF('D - DADOS EQUIPE'!BE98=0,"N","")))</f>
        <v/>
      </c>
      <c r="L96" s="223" t="str">
        <f>IF($A96="","",IF('D - DADOS EQUIPE'!BF98="X","S",IF('D - DADOS EQUIPE'!BF98=0,"N","")))</f>
        <v/>
      </c>
      <c r="M96" s="223" t="str">
        <f>IF($A96="","",IF('D - DADOS EQUIPE'!BG98="X","S",IF('D - DADOS EQUIPE'!BG98=0,"N","")))</f>
        <v/>
      </c>
      <c r="N96" s="223" t="str">
        <f>IF($A96="","",IF('D - DADOS EQUIPE'!BH98="X","S",IF('D - DADOS EQUIPE'!BH98=0,"N","")))</f>
        <v/>
      </c>
      <c r="O96" s="223" t="str">
        <f>IF($A96="","",IF('D - DADOS EQUIPE'!BI98="X","S",IF('D - DADOS EQUIPE'!BI98=0,"N","")))</f>
        <v/>
      </c>
      <c r="P96" s="223" t="str">
        <f>IF($A96="","",IF('D - DADOS EQUIPE'!BJ98="X","S",IF('D - DADOS EQUIPE'!BJ98=0,"N","")))</f>
        <v/>
      </c>
      <c r="Q96" s="223" t="str">
        <f>IF($A96="","",IF('D - DADOS EQUIPE'!BK98="X","S",IF('D - DADOS EQUIPE'!BK98=0,"N","")))</f>
        <v/>
      </c>
      <c r="R96" s="223" t="str">
        <f>IF($A96="","",IF('D - DADOS EQUIPE'!BL98="X","S",IF('D - DADOS EQUIPE'!BL98=0,"N","")))</f>
        <v/>
      </c>
      <c r="S96" s="223" t="str">
        <f>IF($A96="","",IF('D - DADOS EQUIPE'!BM98="X","S",IF('D - DADOS EQUIPE'!BM98=0,"N","")))</f>
        <v/>
      </c>
      <c r="T96" s="223" t="str">
        <f>IF($A96="","",IF('D - DADOS EQUIPE'!BN98="X","S",IF('D - DADOS EQUIPE'!BN98=0,"N","")))</f>
        <v/>
      </c>
      <c r="U96" s="223" t="str">
        <f>IF($A96="","",IF('D - DADOS EQUIPE'!BO98="X","S",IF('D - DADOS EQUIPE'!BO98=0,"N","")))</f>
        <v/>
      </c>
      <c r="V96" s="223" t="str">
        <f>IF($A96="","",IF('D - DADOS EQUIPE'!BP98="X","S",IF('D - DADOS EQUIPE'!BP98=0,"N","")))</f>
        <v/>
      </c>
      <c r="W96" s="223" t="str">
        <f>IF($A96="","",IF('D - DADOS EQUIPE'!BQ98="X","S",IF('D - DADOS EQUIPE'!BQ98=0,"N","")))</f>
        <v/>
      </c>
      <c r="X96" s="223" t="str">
        <f>IF($A96="","",IF('D - DADOS EQUIPE'!BR98="X","S",IF('D - DADOS EQUIPE'!BR98=0,"N","")))</f>
        <v/>
      </c>
      <c r="Y96" s="223" t="str">
        <f>IF($A96="","",IF('D - DADOS EQUIPE'!BS98="X","S",IF('D - DADOS EQUIPE'!BS98=0,"N","")))</f>
        <v/>
      </c>
      <c r="Z96" s="223" t="str">
        <f>IF($A96="","",IF('D - DADOS EQUIPE'!BT98="X","S",IF('D - DADOS EQUIPE'!BT98=0,"N","")))</f>
        <v/>
      </c>
      <c r="AA96" s="223" t="str">
        <f>IF($A96="","",IF('D - DADOS EQUIPE'!BU98="X","S",IF('D - DADOS EQUIPE'!BU98=0,"N","")))</f>
        <v/>
      </c>
      <c r="AB96" s="223" t="str">
        <f>IF($A96="","",IF('D - DADOS EQUIPE'!BV98="X","S",IF('D - DADOS EQUIPE'!BV98=0,"N","")))</f>
        <v/>
      </c>
      <c r="AC96" s="223" t="str">
        <f>IF($A96="","",IF('D - DADOS EQUIPE'!BW98="X","S",IF('D - DADOS EQUIPE'!BW98=0,"N","")))</f>
        <v/>
      </c>
      <c r="AD96" s="223" t="str">
        <f>IF($A96="","",IF('D - DADOS EQUIPE'!BX98="X","S",IF('D - DADOS EQUIPE'!BX98=0,"N","")))</f>
        <v/>
      </c>
      <c r="AE96" s="223" t="str">
        <f>IF($A96="","",IF('D - DADOS EQUIPE'!BY98="X","S",IF('D - DADOS EQUIPE'!BY98=0,"N","")))</f>
        <v/>
      </c>
      <c r="AF96" s="223" t="str">
        <f>IF($A96="","",IF('D - DADOS EQUIPE'!BZ98="X","S",IF('D - DADOS EQUIPE'!BZ98=0,"N","")))</f>
        <v/>
      </c>
      <c r="AG96" s="223" t="str">
        <f>IF($A96="","",IF('D - DADOS EQUIPE'!CA98="X","S",IF('D - DADOS EQUIPE'!CA98=0,"N","")))</f>
        <v/>
      </c>
      <c r="AH96" s="223" t="str">
        <f>IF($A96="","",IF('D - DADOS EQUIPE'!CB98="X","S",IF('D - DADOS EQUIPE'!CB98=0,"N","")))</f>
        <v/>
      </c>
    </row>
    <row r="97" spans="1:34" x14ac:dyDescent="0.25">
      <c r="A97" s="223" t="str">
        <f>IF('D - DADOS EQUIPE'!A99="","",'D - DADOS EQUIPE'!A99)</f>
        <v/>
      </c>
      <c r="B97" s="223" t="str">
        <f>IF('D - DADOS EQUIPE'!B99="","",'D - DADOS EQUIPE'!B99)</f>
        <v/>
      </c>
      <c r="C97" s="223" t="str">
        <f>IF('D - DADOS EQUIPE'!C99="","",'D - DADOS EQUIPE'!C99)</f>
        <v/>
      </c>
      <c r="D97" s="223" t="str">
        <f>IF('D - DADOS EQUIPE'!D99="","",'D - DADOS EQUIPE'!D99)</f>
        <v/>
      </c>
      <c r="E97" s="223" t="str">
        <f>IF($A97="","",IF('D - DADOS EQUIPE'!AY99="X","S",IF('D - DADOS EQUIPE'!AY99=0,"N","")))</f>
        <v/>
      </c>
      <c r="F97" s="223" t="str">
        <f>IF($A97="","",IF('D - DADOS EQUIPE'!AZ99="X","S",IF('D - DADOS EQUIPE'!AZ99=0,"N","")))</f>
        <v/>
      </c>
      <c r="G97" s="223" t="str">
        <f>IF($A97="","",IF('D - DADOS EQUIPE'!BA99="X","S",IF('D - DADOS EQUIPE'!BA99=0,"N","")))</f>
        <v/>
      </c>
      <c r="H97" s="223" t="str">
        <f>IF($A97="","",IF('D - DADOS EQUIPE'!BB99="X","S",IF('D - DADOS EQUIPE'!BB99=0,"N","")))</f>
        <v/>
      </c>
      <c r="I97" s="223" t="str">
        <f>IF($A97="","",IF('D - DADOS EQUIPE'!BC99="X","S",IF('D - DADOS EQUIPE'!BC99=0,"N","")))</f>
        <v/>
      </c>
      <c r="J97" s="223" t="str">
        <f>IF($A97="","",IF('D - DADOS EQUIPE'!BD99="X","S",IF('D - DADOS EQUIPE'!BD99=0,"N","")))</f>
        <v/>
      </c>
      <c r="K97" s="223" t="str">
        <f>IF($A97="","",IF('D - DADOS EQUIPE'!BE99="X","S",IF('D - DADOS EQUIPE'!BE99=0,"N","")))</f>
        <v/>
      </c>
      <c r="L97" s="223" t="str">
        <f>IF($A97="","",IF('D - DADOS EQUIPE'!BF99="X","S",IF('D - DADOS EQUIPE'!BF99=0,"N","")))</f>
        <v/>
      </c>
      <c r="M97" s="223" t="str">
        <f>IF($A97="","",IF('D - DADOS EQUIPE'!BG99="X","S",IF('D - DADOS EQUIPE'!BG99=0,"N","")))</f>
        <v/>
      </c>
      <c r="N97" s="223" t="str">
        <f>IF($A97="","",IF('D - DADOS EQUIPE'!BH99="X","S",IF('D - DADOS EQUIPE'!BH99=0,"N","")))</f>
        <v/>
      </c>
      <c r="O97" s="223" t="str">
        <f>IF($A97="","",IF('D - DADOS EQUIPE'!BI99="X","S",IF('D - DADOS EQUIPE'!BI99=0,"N","")))</f>
        <v/>
      </c>
      <c r="P97" s="223" t="str">
        <f>IF($A97="","",IF('D - DADOS EQUIPE'!BJ99="X","S",IF('D - DADOS EQUIPE'!BJ99=0,"N","")))</f>
        <v/>
      </c>
      <c r="Q97" s="223" t="str">
        <f>IF($A97="","",IF('D - DADOS EQUIPE'!BK99="X","S",IF('D - DADOS EQUIPE'!BK99=0,"N","")))</f>
        <v/>
      </c>
      <c r="R97" s="223" t="str">
        <f>IF($A97="","",IF('D - DADOS EQUIPE'!BL99="X","S",IF('D - DADOS EQUIPE'!BL99=0,"N","")))</f>
        <v/>
      </c>
      <c r="S97" s="223" t="str">
        <f>IF($A97="","",IF('D - DADOS EQUIPE'!BM99="X","S",IF('D - DADOS EQUIPE'!BM99=0,"N","")))</f>
        <v/>
      </c>
      <c r="T97" s="223" t="str">
        <f>IF($A97="","",IF('D - DADOS EQUIPE'!BN99="X","S",IF('D - DADOS EQUIPE'!BN99=0,"N","")))</f>
        <v/>
      </c>
      <c r="U97" s="223" t="str">
        <f>IF($A97="","",IF('D - DADOS EQUIPE'!BO99="X","S",IF('D - DADOS EQUIPE'!BO99=0,"N","")))</f>
        <v/>
      </c>
      <c r="V97" s="223" t="str">
        <f>IF($A97="","",IF('D - DADOS EQUIPE'!BP99="X","S",IF('D - DADOS EQUIPE'!BP99=0,"N","")))</f>
        <v/>
      </c>
      <c r="W97" s="223" t="str">
        <f>IF($A97="","",IF('D - DADOS EQUIPE'!BQ99="X","S",IF('D - DADOS EQUIPE'!BQ99=0,"N","")))</f>
        <v/>
      </c>
      <c r="X97" s="223" t="str">
        <f>IF($A97="","",IF('D - DADOS EQUIPE'!BR99="X","S",IF('D - DADOS EQUIPE'!BR99=0,"N","")))</f>
        <v/>
      </c>
      <c r="Y97" s="223" t="str">
        <f>IF($A97="","",IF('D - DADOS EQUIPE'!BS99="X","S",IF('D - DADOS EQUIPE'!BS99=0,"N","")))</f>
        <v/>
      </c>
      <c r="Z97" s="223" t="str">
        <f>IF($A97="","",IF('D - DADOS EQUIPE'!BT99="X","S",IF('D - DADOS EQUIPE'!BT99=0,"N","")))</f>
        <v/>
      </c>
      <c r="AA97" s="223" t="str">
        <f>IF($A97="","",IF('D - DADOS EQUIPE'!BU99="X","S",IF('D - DADOS EQUIPE'!BU99=0,"N","")))</f>
        <v/>
      </c>
      <c r="AB97" s="223" t="str">
        <f>IF($A97="","",IF('D - DADOS EQUIPE'!BV99="X","S",IF('D - DADOS EQUIPE'!BV99=0,"N","")))</f>
        <v/>
      </c>
      <c r="AC97" s="223" t="str">
        <f>IF($A97="","",IF('D - DADOS EQUIPE'!BW99="X","S",IF('D - DADOS EQUIPE'!BW99=0,"N","")))</f>
        <v/>
      </c>
      <c r="AD97" s="223" t="str">
        <f>IF($A97="","",IF('D - DADOS EQUIPE'!BX99="X","S",IF('D - DADOS EQUIPE'!BX99=0,"N","")))</f>
        <v/>
      </c>
      <c r="AE97" s="223" t="str">
        <f>IF($A97="","",IF('D - DADOS EQUIPE'!BY99="X","S",IF('D - DADOS EQUIPE'!BY99=0,"N","")))</f>
        <v/>
      </c>
      <c r="AF97" s="223" t="str">
        <f>IF($A97="","",IF('D - DADOS EQUIPE'!BZ99="X","S",IF('D - DADOS EQUIPE'!BZ99=0,"N","")))</f>
        <v/>
      </c>
      <c r="AG97" s="223" t="str">
        <f>IF($A97="","",IF('D - DADOS EQUIPE'!CA99="X","S",IF('D - DADOS EQUIPE'!CA99=0,"N","")))</f>
        <v/>
      </c>
      <c r="AH97" s="223" t="str">
        <f>IF($A97="","",IF('D - DADOS EQUIPE'!CB99="X","S",IF('D - DADOS EQUIPE'!CB99=0,"N","")))</f>
        <v/>
      </c>
    </row>
    <row r="98" spans="1:34" x14ac:dyDescent="0.25">
      <c r="A98" s="223" t="str">
        <f>IF('D - DADOS EQUIPE'!A100="","",'D - DADOS EQUIPE'!A100)</f>
        <v/>
      </c>
      <c r="B98" s="223" t="str">
        <f>IF('D - DADOS EQUIPE'!B100="","",'D - DADOS EQUIPE'!B100)</f>
        <v/>
      </c>
      <c r="C98" s="223" t="str">
        <f>IF('D - DADOS EQUIPE'!C100="","",'D - DADOS EQUIPE'!C100)</f>
        <v/>
      </c>
      <c r="D98" s="223" t="str">
        <f>IF('D - DADOS EQUIPE'!D100="","",'D - DADOS EQUIPE'!D100)</f>
        <v/>
      </c>
      <c r="E98" s="223" t="str">
        <f>IF($A98="","",IF('D - DADOS EQUIPE'!AY100="X","S",IF('D - DADOS EQUIPE'!AY100=0,"N","")))</f>
        <v/>
      </c>
      <c r="F98" s="223" t="str">
        <f>IF($A98="","",IF('D - DADOS EQUIPE'!AZ100="X","S",IF('D - DADOS EQUIPE'!AZ100=0,"N","")))</f>
        <v/>
      </c>
      <c r="G98" s="223" t="str">
        <f>IF($A98="","",IF('D - DADOS EQUIPE'!BA100="X","S",IF('D - DADOS EQUIPE'!BA100=0,"N","")))</f>
        <v/>
      </c>
      <c r="H98" s="223" t="str">
        <f>IF($A98="","",IF('D - DADOS EQUIPE'!BB100="X","S",IF('D - DADOS EQUIPE'!BB100=0,"N","")))</f>
        <v/>
      </c>
      <c r="I98" s="223" t="str">
        <f>IF($A98="","",IF('D - DADOS EQUIPE'!BC100="X","S",IF('D - DADOS EQUIPE'!BC100=0,"N","")))</f>
        <v/>
      </c>
      <c r="J98" s="223" t="str">
        <f>IF($A98="","",IF('D - DADOS EQUIPE'!BD100="X","S",IF('D - DADOS EQUIPE'!BD100=0,"N","")))</f>
        <v/>
      </c>
      <c r="K98" s="223" t="str">
        <f>IF($A98="","",IF('D - DADOS EQUIPE'!BE100="X","S",IF('D - DADOS EQUIPE'!BE100=0,"N","")))</f>
        <v/>
      </c>
      <c r="L98" s="223" t="str">
        <f>IF($A98="","",IF('D - DADOS EQUIPE'!BF100="X","S",IF('D - DADOS EQUIPE'!BF100=0,"N","")))</f>
        <v/>
      </c>
      <c r="M98" s="223" t="str">
        <f>IF($A98="","",IF('D - DADOS EQUIPE'!BG100="X","S",IF('D - DADOS EQUIPE'!BG100=0,"N","")))</f>
        <v/>
      </c>
      <c r="N98" s="223" t="str">
        <f>IF($A98="","",IF('D - DADOS EQUIPE'!BH100="X","S",IF('D - DADOS EQUIPE'!BH100=0,"N","")))</f>
        <v/>
      </c>
      <c r="O98" s="223" t="str">
        <f>IF($A98="","",IF('D - DADOS EQUIPE'!BI100="X","S",IF('D - DADOS EQUIPE'!BI100=0,"N","")))</f>
        <v/>
      </c>
      <c r="P98" s="223" t="str">
        <f>IF($A98="","",IF('D - DADOS EQUIPE'!BJ100="X","S",IF('D - DADOS EQUIPE'!BJ100=0,"N","")))</f>
        <v/>
      </c>
      <c r="Q98" s="223" t="str">
        <f>IF($A98="","",IF('D - DADOS EQUIPE'!BK100="X","S",IF('D - DADOS EQUIPE'!BK100=0,"N","")))</f>
        <v/>
      </c>
      <c r="R98" s="223" t="str">
        <f>IF($A98="","",IF('D - DADOS EQUIPE'!BL100="X","S",IF('D - DADOS EQUIPE'!BL100=0,"N","")))</f>
        <v/>
      </c>
      <c r="S98" s="223" t="str">
        <f>IF($A98="","",IF('D - DADOS EQUIPE'!BM100="X","S",IF('D - DADOS EQUIPE'!BM100=0,"N","")))</f>
        <v/>
      </c>
      <c r="T98" s="223" t="str">
        <f>IF($A98="","",IF('D - DADOS EQUIPE'!BN100="X","S",IF('D - DADOS EQUIPE'!BN100=0,"N","")))</f>
        <v/>
      </c>
      <c r="U98" s="223" t="str">
        <f>IF($A98="","",IF('D - DADOS EQUIPE'!BO100="X","S",IF('D - DADOS EQUIPE'!BO100=0,"N","")))</f>
        <v/>
      </c>
      <c r="V98" s="223" t="str">
        <f>IF($A98="","",IF('D - DADOS EQUIPE'!BP100="X","S",IF('D - DADOS EQUIPE'!BP100=0,"N","")))</f>
        <v/>
      </c>
      <c r="W98" s="223" t="str">
        <f>IF($A98="","",IF('D - DADOS EQUIPE'!BQ100="X","S",IF('D - DADOS EQUIPE'!BQ100=0,"N","")))</f>
        <v/>
      </c>
      <c r="X98" s="223" t="str">
        <f>IF($A98="","",IF('D - DADOS EQUIPE'!BR100="X","S",IF('D - DADOS EQUIPE'!BR100=0,"N","")))</f>
        <v/>
      </c>
      <c r="Y98" s="223" t="str">
        <f>IF($A98="","",IF('D - DADOS EQUIPE'!BS100="X","S",IF('D - DADOS EQUIPE'!BS100=0,"N","")))</f>
        <v/>
      </c>
      <c r="Z98" s="223" t="str">
        <f>IF($A98="","",IF('D - DADOS EQUIPE'!BT100="X","S",IF('D - DADOS EQUIPE'!BT100=0,"N","")))</f>
        <v/>
      </c>
      <c r="AA98" s="223" t="str">
        <f>IF($A98="","",IF('D - DADOS EQUIPE'!BU100="X","S",IF('D - DADOS EQUIPE'!BU100=0,"N","")))</f>
        <v/>
      </c>
      <c r="AB98" s="223" t="str">
        <f>IF($A98="","",IF('D - DADOS EQUIPE'!BV100="X","S",IF('D - DADOS EQUIPE'!BV100=0,"N","")))</f>
        <v/>
      </c>
      <c r="AC98" s="223" t="str">
        <f>IF($A98="","",IF('D - DADOS EQUIPE'!BW100="X","S",IF('D - DADOS EQUIPE'!BW100=0,"N","")))</f>
        <v/>
      </c>
      <c r="AD98" s="223" t="str">
        <f>IF($A98="","",IF('D - DADOS EQUIPE'!BX100="X","S",IF('D - DADOS EQUIPE'!BX100=0,"N","")))</f>
        <v/>
      </c>
      <c r="AE98" s="223" t="str">
        <f>IF($A98="","",IF('D - DADOS EQUIPE'!BY100="X","S",IF('D - DADOS EQUIPE'!BY100=0,"N","")))</f>
        <v/>
      </c>
      <c r="AF98" s="223" t="str">
        <f>IF($A98="","",IF('D - DADOS EQUIPE'!BZ100="X","S",IF('D - DADOS EQUIPE'!BZ100=0,"N","")))</f>
        <v/>
      </c>
      <c r="AG98" s="223" t="str">
        <f>IF($A98="","",IF('D - DADOS EQUIPE'!CA100="X","S",IF('D - DADOS EQUIPE'!CA100=0,"N","")))</f>
        <v/>
      </c>
      <c r="AH98" s="223" t="str">
        <f>IF($A98="","",IF('D - DADOS EQUIPE'!CB100="X","S",IF('D - DADOS EQUIPE'!CB100=0,"N","")))</f>
        <v/>
      </c>
    </row>
    <row r="99" spans="1:34" x14ac:dyDescent="0.25">
      <c r="A99" s="223" t="str">
        <f>IF('D - DADOS EQUIPE'!A101="","",'D - DADOS EQUIPE'!A101)</f>
        <v/>
      </c>
      <c r="B99" s="223" t="str">
        <f>IF('D - DADOS EQUIPE'!B101="","",'D - DADOS EQUIPE'!B101)</f>
        <v/>
      </c>
      <c r="C99" s="223" t="str">
        <f>IF('D - DADOS EQUIPE'!C101="","",'D - DADOS EQUIPE'!C101)</f>
        <v/>
      </c>
      <c r="D99" s="223" t="str">
        <f>IF('D - DADOS EQUIPE'!D101="","",'D - DADOS EQUIPE'!D101)</f>
        <v/>
      </c>
      <c r="E99" s="223" t="str">
        <f>IF($A99="","",IF('D - DADOS EQUIPE'!AY101="X","S",IF('D - DADOS EQUIPE'!AY101=0,"N","")))</f>
        <v/>
      </c>
      <c r="F99" s="223" t="str">
        <f>IF($A99="","",IF('D - DADOS EQUIPE'!AZ101="X","S",IF('D - DADOS EQUIPE'!AZ101=0,"N","")))</f>
        <v/>
      </c>
      <c r="G99" s="223" t="str">
        <f>IF($A99="","",IF('D - DADOS EQUIPE'!BA101="X","S",IF('D - DADOS EQUIPE'!BA101=0,"N","")))</f>
        <v/>
      </c>
      <c r="H99" s="223" t="str">
        <f>IF($A99="","",IF('D - DADOS EQUIPE'!BB101="X","S",IF('D - DADOS EQUIPE'!BB101=0,"N","")))</f>
        <v/>
      </c>
      <c r="I99" s="223" t="str">
        <f>IF($A99="","",IF('D - DADOS EQUIPE'!BC101="X","S",IF('D - DADOS EQUIPE'!BC101=0,"N","")))</f>
        <v/>
      </c>
      <c r="J99" s="223" t="str">
        <f>IF($A99="","",IF('D - DADOS EQUIPE'!BD101="X","S",IF('D - DADOS EQUIPE'!BD101=0,"N","")))</f>
        <v/>
      </c>
      <c r="K99" s="223" t="str">
        <f>IF($A99="","",IF('D - DADOS EQUIPE'!BE101="X","S",IF('D - DADOS EQUIPE'!BE101=0,"N","")))</f>
        <v/>
      </c>
      <c r="L99" s="223" t="str">
        <f>IF($A99="","",IF('D - DADOS EQUIPE'!BF101="X","S",IF('D - DADOS EQUIPE'!BF101=0,"N","")))</f>
        <v/>
      </c>
      <c r="M99" s="223" t="str">
        <f>IF($A99="","",IF('D - DADOS EQUIPE'!BG101="X","S",IF('D - DADOS EQUIPE'!BG101=0,"N","")))</f>
        <v/>
      </c>
      <c r="N99" s="223" t="str">
        <f>IF($A99="","",IF('D - DADOS EQUIPE'!BH101="X","S",IF('D - DADOS EQUIPE'!BH101=0,"N","")))</f>
        <v/>
      </c>
      <c r="O99" s="223" t="str">
        <f>IF($A99="","",IF('D - DADOS EQUIPE'!BI101="X","S",IF('D - DADOS EQUIPE'!BI101=0,"N","")))</f>
        <v/>
      </c>
      <c r="P99" s="223" t="str">
        <f>IF($A99="","",IF('D - DADOS EQUIPE'!BJ101="X","S",IF('D - DADOS EQUIPE'!BJ101=0,"N","")))</f>
        <v/>
      </c>
      <c r="Q99" s="223" t="str">
        <f>IF($A99="","",IF('D - DADOS EQUIPE'!BK101="X","S",IF('D - DADOS EQUIPE'!BK101=0,"N","")))</f>
        <v/>
      </c>
      <c r="R99" s="223" t="str">
        <f>IF($A99="","",IF('D - DADOS EQUIPE'!BL101="X","S",IF('D - DADOS EQUIPE'!BL101=0,"N","")))</f>
        <v/>
      </c>
      <c r="S99" s="223" t="str">
        <f>IF($A99="","",IF('D - DADOS EQUIPE'!BM101="X","S",IF('D - DADOS EQUIPE'!BM101=0,"N","")))</f>
        <v/>
      </c>
      <c r="T99" s="223" t="str">
        <f>IF($A99="","",IF('D - DADOS EQUIPE'!BN101="X","S",IF('D - DADOS EQUIPE'!BN101=0,"N","")))</f>
        <v/>
      </c>
      <c r="U99" s="223" t="str">
        <f>IF($A99="","",IF('D - DADOS EQUIPE'!BO101="X","S",IF('D - DADOS EQUIPE'!BO101=0,"N","")))</f>
        <v/>
      </c>
      <c r="V99" s="223" t="str">
        <f>IF($A99="","",IF('D - DADOS EQUIPE'!BP101="X","S",IF('D - DADOS EQUIPE'!BP101=0,"N","")))</f>
        <v/>
      </c>
      <c r="W99" s="223" t="str">
        <f>IF($A99="","",IF('D - DADOS EQUIPE'!BQ101="X","S",IF('D - DADOS EQUIPE'!BQ101=0,"N","")))</f>
        <v/>
      </c>
      <c r="X99" s="223" t="str">
        <f>IF($A99="","",IF('D - DADOS EQUIPE'!BR101="X","S",IF('D - DADOS EQUIPE'!BR101=0,"N","")))</f>
        <v/>
      </c>
      <c r="Y99" s="223" t="str">
        <f>IF($A99="","",IF('D - DADOS EQUIPE'!BS101="X","S",IF('D - DADOS EQUIPE'!BS101=0,"N","")))</f>
        <v/>
      </c>
      <c r="Z99" s="223" t="str">
        <f>IF($A99="","",IF('D - DADOS EQUIPE'!BT101="X","S",IF('D - DADOS EQUIPE'!BT101=0,"N","")))</f>
        <v/>
      </c>
      <c r="AA99" s="223" t="str">
        <f>IF($A99="","",IF('D - DADOS EQUIPE'!BU101="X","S",IF('D - DADOS EQUIPE'!BU101=0,"N","")))</f>
        <v/>
      </c>
      <c r="AB99" s="223" t="str">
        <f>IF($A99="","",IF('D - DADOS EQUIPE'!BV101="X","S",IF('D - DADOS EQUIPE'!BV101=0,"N","")))</f>
        <v/>
      </c>
      <c r="AC99" s="223" t="str">
        <f>IF($A99="","",IF('D - DADOS EQUIPE'!BW101="X","S",IF('D - DADOS EQUIPE'!BW101=0,"N","")))</f>
        <v/>
      </c>
      <c r="AD99" s="223" t="str">
        <f>IF($A99="","",IF('D - DADOS EQUIPE'!BX101="X","S",IF('D - DADOS EQUIPE'!BX101=0,"N","")))</f>
        <v/>
      </c>
      <c r="AE99" s="223" t="str">
        <f>IF($A99="","",IF('D - DADOS EQUIPE'!BY101="X","S",IF('D - DADOS EQUIPE'!BY101=0,"N","")))</f>
        <v/>
      </c>
      <c r="AF99" s="223" t="str">
        <f>IF($A99="","",IF('D - DADOS EQUIPE'!BZ101="X","S",IF('D - DADOS EQUIPE'!BZ101=0,"N","")))</f>
        <v/>
      </c>
      <c r="AG99" s="223" t="str">
        <f>IF($A99="","",IF('D - DADOS EQUIPE'!CA101="X","S",IF('D - DADOS EQUIPE'!CA101=0,"N","")))</f>
        <v/>
      </c>
      <c r="AH99" s="223" t="str">
        <f>IF($A99="","",IF('D - DADOS EQUIPE'!CB101="X","S",IF('D - DADOS EQUIPE'!CB101=0,"N","")))</f>
        <v/>
      </c>
    </row>
    <row r="100" spans="1:34" x14ac:dyDescent="0.25">
      <c r="A100" s="223" t="str">
        <f>IF('D - DADOS EQUIPE'!A102="","",'D - DADOS EQUIPE'!A102)</f>
        <v/>
      </c>
      <c r="B100" s="223" t="str">
        <f>IF('D - DADOS EQUIPE'!B102="","",'D - DADOS EQUIPE'!B102)</f>
        <v/>
      </c>
      <c r="C100" s="223" t="str">
        <f>IF('D - DADOS EQUIPE'!C102="","",'D - DADOS EQUIPE'!C102)</f>
        <v/>
      </c>
      <c r="D100" s="223" t="str">
        <f>IF('D - DADOS EQUIPE'!D102="","",'D - DADOS EQUIPE'!D102)</f>
        <v/>
      </c>
      <c r="E100" s="223" t="str">
        <f>IF($A100="","",IF('D - DADOS EQUIPE'!AY102="X","S",IF('D - DADOS EQUIPE'!AY102=0,"N","")))</f>
        <v/>
      </c>
      <c r="F100" s="223" t="str">
        <f>IF($A100="","",IF('D - DADOS EQUIPE'!AZ102="X","S",IF('D - DADOS EQUIPE'!AZ102=0,"N","")))</f>
        <v/>
      </c>
      <c r="G100" s="223" t="str">
        <f>IF($A100="","",IF('D - DADOS EQUIPE'!BA102="X","S",IF('D - DADOS EQUIPE'!BA102=0,"N","")))</f>
        <v/>
      </c>
      <c r="H100" s="223" t="str">
        <f>IF($A100="","",IF('D - DADOS EQUIPE'!BB102="X","S",IF('D - DADOS EQUIPE'!BB102=0,"N","")))</f>
        <v/>
      </c>
      <c r="I100" s="223" t="str">
        <f>IF($A100="","",IF('D - DADOS EQUIPE'!BC102="X","S",IF('D - DADOS EQUIPE'!BC102=0,"N","")))</f>
        <v/>
      </c>
      <c r="J100" s="223" t="str">
        <f>IF($A100="","",IF('D - DADOS EQUIPE'!BD102="X","S",IF('D - DADOS EQUIPE'!BD102=0,"N","")))</f>
        <v/>
      </c>
      <c r="K100" s="223" t="str">
        <f>IF($A100="","",IF('D - DADOS EQUIPE'!BE102="X","S",IF('D - DADOS EQUIPE'!BE102=0,"N","")))</f>
        <v/>
      </c>
      <c r="L100" s="223" t="str">
        <f>IF($A100="","",IF('D - DADOS EQUIPE'!BF102="X","S",IF('D - DADOS EQUIPE'!BF102=0,"N","")))</f>
        <v/>
      </c>
      <c r="M100" s="223" t="str">
        <f>IF($A100="","",IF('D - DADOS EQUIPE'!BG102="X","S",IF('D - DADOS EQUIPE'!BG102=0,"N","")))</f>
        <v/>
      </c>
      <c r="N100" s="223" t="str">
        <f>IF($A100="","",IF('D - DADOS EQUIPE'!BH102="X","S",IF('D - DADOS EQUIPE'!BH102=0,"N","")))</f>
        <v/>
      </c>
      <c r="O100" s="223" t="str">
        <f>IF($A100="","",IF('D - DADOS EQUIPE'!BI102="X","S",IF('D - DADOS EQUIPE'!BI102=0,"N","")))</f>
        <v/>
      </c>
      <c r="P100" s="223" t="str">
        <f>IF($A100="","",IF('D - DADOS EQUIPE'!BJ102="X","S",IF('D - DADOS EQUIPE'!BJ102=0,"N","")))</f>
        <v/>
      </c>
      <c r="Q100" s="223" t="str">
        <f>IF($A100="","",IF('D - DADOS EQUIPE'!BK102="X","S",IF('D - DADOS EQUIPE'!BK102=0,"N","")))</f>
        <v/>
      </c>
      <c r="R100" s="223" t="str">
        <f>IF($A100="","",IF('D - DADOS EQUIPE'!BL102="X","S",IF('D - DADOS EQUIPE'!BL102=0,"N","")))</f>
        <v/>
      </c>
      <c r="S100" s="223" t="str">
        <f>IF($A100="","",IF('D - DADOS EQUIPE'!BM102="X","S",IF('D - DADOS EQUIPE'!BM102=0,"N","")))</f>
        <v/>
      </c>
      <c r="T100" s="223" t="str">
        <f>IF($A100="","",IF('D - DADOS EQUIPE'!BN102="X","S",IF('D - DADOS EQUIPE'!BN102=0,"N","")))</f>
        <v/>
      </c>
      <c r="U100" s="223" t="str">
        <f>IF($A100="","",IF('D - DADOS EQUIPE'!BO102="X","S",IF('D - DADOS EQUIPE'!BO102=0,"N","")))</f>
        <v/>
      </c>
      <c r="V100" s="223" t="str">
        <f>IF($A100="","",IF('D - DADOS EQUIPE'!BP102="X","S",IF('D - DADOS EQUIPE'!BP102=0,"N","")))</f>
        <v/>
      </c>
      <c r="W100" s="223" t="str">
        <f>IF($A100="","",IF('D - DADOS EQUIPE'!BQ102="X","S",IF('D - DADOS EQUIPE'!BQ102=0,"N","")))</f>
        <v/>
      </c>
      <c r="X100" s="223" t="str">
        <f>IF($A100="","",IF('D - DADOS EQUIPE'!BR102="X","S",IF('D - DADOS EQUIPE'!BR102=0,"N","")))</f>
        <v/>
      </c>
      <c r="Y100" s="223" t="str">
        <f>IF($A100="","",IF('D - DADOS EQUIPE'!BS102="X","S",IF('D - DADOS EQUIPE'!BS102=0,"N","")))</f>
        <v/>
      </c>
      <c r="Z100" s="223" t="str">
        <f>IF($A100="","",IF('D - DADOS EQUIPE'!BT102="X","S",IF('D - DADOS EQUIPE'!BT102=0,"N","")))</f>
        <v/>
      </c>
      <c r="AA100" s="223" t="str">
        <f>IF($A100="","",IF('D - DADOS EQUIPE'!BU102="X","S",IF('D - DADOS EQUIPE'!BU102=0,"N","")))</f>
        <v/>
      </c>
      <c r="AB100" s="223" t="str">
        <f>IF($A100="","",IF('D - DADOS EQUIPE'!BV102="X","S",IF('D - DADOS EQUIPE'!BV102=0,"N","")))</f>
        <v/>
      </c>
      <c r="AC100" s="223" t="str">
        <f>IF($A100="","",IF('D - DADOS EQUIPE'!BW102="X","S",IF('D - DADOS EQUIPE'!BW102=0,"N","")))</f>
        <v/>
      </c>
      <c r="AD100" s="223" t="str">
        <f>IF($A100="","",IF('D - DADOS EQUIPE'!BX102="X","S",IF('D - DADOS EQUIPE'!BX102=0,"N","")))</f>
        <v/>
      </c>
      <c r="AE100" s="223" t="str">
        <f>IF($A100="","",IF('D - DADOS EQUIPE'!BY102="X","S",IF('D - DADOS EQUIPE'!BY102=0,"N","")))</f>
        <v/>
      </c>
      <c r="AF100" s="223" t="str">
        <f>IF($A100="","",IF('D - DADOS EQUIPE'!BZ102="X","S",IF('D - DADOS EQUIPE'!BZ102=0,"N","")))</f>
        <v/>
      </c>
      <c r="AG100" s="223" t="str">
        <f>IF($A100="","",IF('D - DADOS EQUIPE'!CA102="X","S",IF('D - DADOS EQUIPE'!CA102=0,"N","")))</f>
        <v/>
      </c>
      <c r="AH100" s="223" t="str">
        <f>IF($A100="","",IF('D - DADOS EQUIPE'!CB102="X","S",IF('D - DADOS EQUIPE'!CB102=0,"N","")))</f>
        <v/>
      </c>
    </row>
    <row r="101" spans="1:34" x14ac:dyDescent="0.25">
      <c r="A101" s="223" t="str">
        <f>IF('D - DADOS EQUIPE'!A103="","",'D - DADOS EQUIPE'!A103)</f>
        <v/>
      </c>
      <c r="B101" s="223" t="str">
        <f>IF('D - DADOS EQUIPE'!B103="","",'D - DADOS EQUIPE'!B103)</f>
        <v/>
      </c>
      <c r="C101" s="223" t="str">
        <f>IF('D - DADOS EQUIPE'!C103="","",'D - DADOS EQUIPE'!C103)</f>
        <v/>
      </c>
      <c r="D101" s="223" t="str">
        <f>IF('D - DADOS EQUIPE'!D103="","",'D - DADOS EQUIPE'!D103)</f>
        <v/>
      </c>
      <c r="E101" s="223" t="str">
        <f>IF($A101="","",IF('D - DADOS EQUIPE'!AY103="X","S",IF('D - DADOS EQUIPE'!AY103=0,"N","")))</f>
        <v/>
      </c>
      <c r="F101" s="223" t="str">
        <f>IF($A101="","",IF('D - DADOS EQUIPE'!AZ103="X","S",IF('D - DADOS EQUIPE'!AZ103=0,"N","")))</f>
        <v/>
      </c>
      <c r="G101" s="223" t="str">
        <f>IF($A101="","",IF('D - DADOS EQUIPE'!BA103="X","S",IF('D - DADOS EQUIPE'!BA103=0,"N","")))</f>
        <v/>
      </c>
      <c r="H101" s="223" t="str">
        <f>IF($A101="","",IF('D - DADOS EQUIPE'!BB103="X","S",IF('D - DADOS EQUIPE'!BB103=0,"N","")))</f>
        <v/>
      </c>
      <c r="I101" s="223" t="str">
        <f>IF($A101="","",IF('D - DADOS EQUIPE'!BC103="X","S",IF('D - DADOS EQUIPE'!BC103=0,"N","")))</f>
        <v/>
      </c>
      <c r="J101" s="223" t="str">
        <f>IF($A101="","",IF('D - DADOS EQUIPE'!BD103="X","S",IF('D - DADOS EQUIPE'!BD103=0,"N","")))</f>
        <v/>
      </c>
      <c r="K101" s="223" t="str">
        <f>IF($A101="","",IF('D - DADOS EQUIPE'!BE103="X","S",IF('D - DADOS EQUIPE'!BE103=0,"N","")))</f>
        <v/>
      </c>
      <c r="L101" s="223" t="str">
        <f>IF($A101="","",IF('D - DADOS EQUIPE'!BF103="X","S",IF('D - DADOS EQUIPE'!BF103=0,"N","")))</f>
        <v/>
      </c>
      <c r="M101" s="223" t="str">
        <f>IF($A101="","",IF('D - DADOS EQUIPE'!BG103="X","S",IF('D - DADOS EQUIPE'!BG103=0,"N","")))</f>
        <v/>
      </c>
      <c r="N101" s="223" t="str">
        <f>IF($A101="","",IF('D - DADOS EQUIPE'!BH103="X","S",IF('D - DADOS EQUIPE'!BH103=0,"N","")))</f>
        <v/>
      </c>
      <c r="O101" s="223" t="str">
        <f>IF($A101="","",IF('D - DADOS EQUIPE'!BI103="X","S",IF('D - DADOS EQUIPE'!BI103=0,"N","")))</f>
        <v/>
      </c>
      <c r="P101" s="223" t="str">
        <f>IF($A101="","",IF('D - DADOS EQUIPE'!BJ103="X","S",IF('D - DADOS EQUIPE'!BJ103=0,"N","")))</f>
        <v/>
      </c>
      <c r="Q101" s="223" t="str">
        <f>IF($A101="","",IF('D - DADOS EQUIPE'!BK103="X","S",IF('D - DADOS EQUIPE'!BK103=0,"N","")))</f>
        <v/>
      </c>
      <c r="R101" s="223" t="str">
        <f>IF($A101="","",IF('D - DADOS EQUIPE'!BL103="X","S",IF('D - DADOS EQUIPE'!BL103=0,"N","")))</f>
        <v/>
      </c>
      <c r="S101" s="223" t="str">
        <f>IF($A101="","",IF('D - DADOS EQUIPE'!BM103="X","S",IF('D - DADOS EQUIPE'!BM103=0,"N","")))</f>
        <v/>
      </c>
      <c r="T101" s="223" t="str">
        <f>IF($A101="","",IF('D - DADOS EQUIPE'!BN103="X","S",IF('D - DADOS EQUIPE'!BN103=0,"N","")))</f>
        <v/>
      </c>
      <c r="U101" s="223" t="str">
        <f>IF($A101="","",IF('D - DADOS EQUIPE'!BO103="X","S",IF('D - DADOS EQUIPE'!BO103=0,"N","")))</f>
        <v/>
      </c>
      <c r="V101" s="223" t="str">
        <f>IF($A101="","",IF('D - DADOS EQUIPE'!BP103="X","S",IF('D - DADOS EQUIPE'!BP103=0,"N","")))</f>
        <v/>
      </c>
      <c r="W101" s="223" t="str">
        <f>IF($A101="","",IF('D - DADOS EQUIPE'!BQ103="X","S",IF('D - DADOS EQUIPE'!BQ103=0,"N","")))</f>
        <v/>
      </c>
      <c r="X101" s="223" t="str">
        <f>IF($A101="","",IF('D - DADOS EQUIPE'!BR103="X","S",IF('D - DADOS EQUIPE'!BR103=0,"N","")))</f>
        <v/>
      </c>
      <c r="Y101" s="223" t="str">
        <f>IF($A101="","",IF('D - DADOS EQUIPE'!BS103="X","S",IF('D - DADOS EQUIPE'!BS103=0,"N","")))</f>
        <v/>
      </c>
      <c r="Z101" s="223" t="str">
        <f>IF($A101="","",IF('D - DADOS EQUIPE'!BT103="X","S",IF('D - DADOS EQUIPE'!BT103=0,"N","")))</f>
        <v/>
      </c>
      <c r="AA101" s="223" t="str">
        <f>IF($A101="","",IF('D - DADOS EQUIPE'!BU103="X","S",IF('D - DADOS EQUIPE'!BU103=0,"N","")))</f>
        <v/>
      </c>
      <c r="AB101" s="223" t="str">
        <f>IF($A101="","",IF('D - DADOS EQUIPE'!BV103="X","S",IF('D - DADOS EQUIPE'!BV103=0,"N","")))</f>
        <v/>
      </c>
      <c r="AC101" s="223" t="str">
        <f>IF($A101="","",IF('D - DADOS EQUIPE'!BW103="X","S",IF('D - DADOS EQUIPE'!BW103=0,"N","")))</f>
        <v/>
      </c>
      <c r="AD101" s="223" t="str">
        <f>IF($A101="","",IF('D - DADOS EQUIPE'!BX103="X","S",IF('D - DADOS EQUIPE'!BX103=0,"N","")))</f>
        <v/>
      </c>
      <c r="AE101" s="223" t="str">
        <f>IF($A101="","",IF('D - DADOS EQUIPE'!BY103="X","S",IF('D - DADOS EQUIPE'!BY103=0,"N","")))</f>
        <v/>
      </c>
      <c r="AF101" s="223" t="str">
        <f>IF($A101="","",IF('D - DADOS EQUIPE'!BZ103="X","S",IF('D - DADOS EQUIPE'!BZ103=0,"N","")))</f>
        <v/>
      </c>
      <c r="AG101" s="223" t="str">
        <f>IF($A101="","",IF('D - DADOS EQUIPE'!CA103="X","S",IF('D - DADOS EQUIPE'!CA103=0,"N","")))</f>
        <v/>
      </c>
      <c r="AH101" s="223" t="str">
        <f>IF($A101="","",IF('D - DADOS EQUIPE'!CB103="X","S",IF('D - DADOS EQUIPE'!CB103=0,"N","")))</f>
        <v/>
      </c>
    </row>
    <row r="102" spans="1:34" x14ac:dyDescent="0.25">
      <c r="A102" s="223" t="str">
        <f>IF('D - DADOS EQUIPE'!A104="","",'D - DADOS EQUIPE'!A104)</f>
        <v/>
      </c>
      <c r="B102" s="223" t="str">
        <f>IF('D - DADOS EQUIPE'!B104="","",'D - DADOS EQUIPE'!B104)</f>
        <v/>
      </c>
      <c r="C102" s="223" t="str">
        <f>IF('D - DADOS EQUIPE'!C104="","",'D - DADOS EQUIPE'!C104)</f>
        <v/>
      </c>
      <c r="D102" s="223" t="str">
        <f>IF('D - DADOS EQUIPE'!D104="","",'D - DADOS EQUIPE'!D104)</f>
        <v/>
      </c>
      <c r="E102" s="223" t="str">
        <f>IF($A102="","",IF('D - DADOS EQUIPE'!AY104="X","S",IF('D - DADOS EQUIPE'!AY104=0,"N","")))</f>
        <v/>
      </c>
      <c r="F102" s="223" t="str">
        <f>IF($A102="","",IF('D - DADOS EQUIPE'!AZ104="X","S",IF('D - DADOS EQUIPE'!AZ104=0,"N","")))</f>
        <v/>
      </c>
      <c r="G102" s="223" t="str">
        <f>IF($A102="","",IF('D - DADOS EQUIPE'!BA104="X","S",IF('D - DADOS EQUIPE'!BA104=0,"N","")))</f>
        <v/>
      </c>
      <c r="H102" s="223" t="str">
        <f>IF($A102="","",IF('D - DADOS EQUIPE'!BB104="X","S",IF('D - DADOS EQUIPE'!BB104=0,"N","")))</f>
        <v/>
      </c>
      <c r="I102" s="223" t="str">
        <f>IF($A102="","",IF('D - DADOS EQUIPE'!BC104="X","S",IF('D - DADOS EQUIPE'!BC104=0,"N","")))</f>
        <v/>
      </c>
      <c r="J102" s="223" t="str">
        <f>IF($A102="","",IF('D - DADOS EQUIPE'!BD104="X","S",IF('D - DADOS EQUIPE'!BD104=0,"N","")))</f>
        <v/>
      </c>
      <c r="K102" s="223" t="str">
        <f>IF($A102="","",IF('D - DADOS EQUIPE'!BE104="X","S",IF('D - DADOS EQUIPE'!BE104=0,"N","")))</f>
        <v/>
      </c>
      <c r="L102" s="223" t="str">
        <f>IF($A102="","",IF('D - DADOS EQUIPE'!BF104="X","S",IF('D - DADOS EQUIPE'!BF104=0,"N","")))</f>
        <v/>
      </c>
      <c r="M102" s="223" t="str">
        <f>IF($A102="","",IF('D - DADOS EQUIPE'!BG104="X","S",IF('D - DADOS EQUIPE'!BG104=0,"N","")))</f>
        <v/>
      </c>
      <c r="N102" s="223" t="str">
        <f>IF($A102="","",IF('D - DADOS EQUIPE'!BH104="X","S",IF('D - DADOS EQUIPE'!BH104=0,"N","")))</f>
        <v/>
      </c>
      <c r="O102" s="223" t="str">
        <f>IF($A102="","",IF('D - DADOS EQUIPE'!BI104="X","S",IF('D - DADOS EQUIPE'!BI104=0,"N","")))</f>
        <v/>
      </c>
      <c r="P102" s="223" t="str">
        <f>IF($A102="","",IF('D - DADOS EQUIPE'!BJ104="X","S",IF('D - DADOS EQUIPE'!BJ104=0,"N","")))</f>
        <v/>
      </c>
      <c r="Q102" s="223" t="str">
        <f>IF($A102="","",IF('D - DADOS EQUIPE'!BK104="X","S",IF('D - DADOS EQUIPE'!BK104=0,"N","")))</f>
        <v/>
      </c>
      <c r="R102" s="223" t="str">
        <f>IF($A102="","",IF('D - DADOS EQUIPE'!BL104="X","S",IF('D - DADOS EQUIPE'!BL104=0,"N","")))</f>
        <v/>
      </c>
      <c r="S102" s="223" t="str">
        <f>IF($A102="","",IF('D - DADOS EQUIPE'!BM104="X","S",IF('D - DADOS EQUIPE'!BM104=0,"N","")))</f>
        <v/>
      </c>
      <c r="T102" s="223" t="str">
        <f>IF($A102="","",IF('D - DADOS EQUIPE'!BN104="X","S",IF('D - DADOS EQUIPE'!BN104=0,"N","")))</f>
        <v/>
      </c>
      <c r="U102" s="223" t="str">
        <f>IF($A102="","",IF('D - DADOS EQUIPE'!BO104="X","S",IF('D - DADOS EQUIPE'!BO104=0,"N","")))</f>
        <v/>
      </c>
      <c r="V102" s="223" t="str">
        <f>IF($A102="","",IF('D - DADOS EQUIPE'!BP104="X","S",IF('D - DADOS EQUIPE'!BP104=0,"N","")))</f>
        <v/>
      </c>
      <c r="W102" s="223" t="str">
        <f>IF($A102="","",IF('D - DADOS EQUIPE'!BQ104="X","S",IF('D - DADOS EQUIPE'!BQ104=0,"N","")))</f>
        <v/>
      </c>
      <c r="X102" s="223" t="str">
        <f>IF($A102="","",IF('D - DADOS EQUIPE'!BR104="X","S",IF('D - DADOS EQUIPE'!BR104=0,"N","")))</f>
        <v/>
      </c>
      <c r="Y102" s="223" t="str">
        <f>IF($A102="","",IF('D - DADOS EQUIPE'!BS104="X","S",IF('D - DADOS EQUIPE'!BS104=0,"N","")))</f>
        <v/>
      </c>
      <c r="Z102" s="223" t="str">
        <f>IF($A102="","",IF('D - DADOS EQUIPE'!BT104="X","S",IF('D - DADOS EQUIPE'!BT104=0,"N","")))</f>
        <v/>
      </c>
      <c r="AA102" s="223" t="str">
        <f>IF($A102="","",IF('D - DADOS EQUIPE'!BU104="X","S",IF('D - DADOS EQUIPE'!BU104=0,"N","")))</f>
        <v/>
      </c>
      <c r="AB102" s="223" t="str">
        <f>IF($A102="","",IF('D - DADOS EQUIPE'!BV104="X","S",IF('D - DADOS EQUIPE'!BV104=0,"N","")))</f>
        <v/>
      </c>
      <c r="AC102" s="223" t="str">
        <f>IF($A102="","",IF('D - DADOS EQUIPE'!BW104="X","S",IF('D - DADOS EQUIPE'!BW104=0,"N","")))</f>
        <v/>
      </c>
      <c r="AD102" s="223" t="str">
        <f>IF($A102="","",IF('D - DADOS EQUIPE'!BX104="X","S",IF('D - DADOS EQUIPE'!BX104=0,"N","")))</f>
        <v/>
      </c>
      <c r="AE102" s="223" t="str">
        <f>IF($A102="","",IF('D - DADOS EQUIPE'!BY104="X","S",IF('D - DADOS EQUIPE'!BY104=0,"N","")))</f>
        <v/>
      </c>
      <c r="AF102" s="223" t="str">
        <f>IF($A102="","",IF('D - DADOS EQUIPE'!BZ104="X","S",IF('D - DADOS EQUIPE'!BZ104=0,"N","")))</f>
        <v/>
      </c>
      <c r="AG102" s="223" t="str">
        <f>IF($A102="","",IF('D - DADOS EQUIPE'!CA104="X","S",IF('D - DADOS EQUIPE'!CA104=0,"N","")))</f>
        <v/>
      </c>
      <c r="AH102" s="223" t="str">
        <f>IF($A102="","",IF('D - DADOS EQUIPE'!CB104="X","S",IF('D - DADOS EQUIPE'!CB104=0,"N","")))</f>
        <v/>
      </c>
    </row>
  </sheetData>
  <sheetProtection algorithmName="SHA-512" hashValue="ivilCdwVNLlWHqe+cY6me0aGsnlz6kUseyXxmKarNNavE+qS2H5fQXZ3mzGZ2Sxc7xargr1ZhUfU1IabUTzCSg==" saltValue="fRvjgdKRCCn9UYbBROqMkA==" spinCount="100000" sheet="1" objects="1" scenarios="1" selectLockedCells="1"/>
  <customSheetViews>
    <customSheetView guid="{F5A100CB-B899-442A-8CB0-2AB82028E8A7}" state="hidden">
      <selection activeCell="L1" sqref="L1"/>
      <pageMargins left="0.511811024" right="0.511811024" top="0.78740157499999996" bottom="0.78740157499999996" header="0.31496062000000002" footer="0.31496062000000002"/>
    </customSheetView>
  </customSheetViews>
  <pageMargins left="0.511811024" right="0.511811024" top="0.78740157499999996" bottom="0.78740157499999996" header="0.31496062000000002" footer="0.3149606200000000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Plan16"/>
  <dimension ref="A1:O2950"/>
  <sheetViews>
    <sheetView zoomScaleNormal="100" workbookViewId="0">
      <pane xSplit="2" ySplit="2" topLeftCell="C3" activePane="bottomRight" state="frozen"/>
      <selection activeCell="N6" sqref="N6"/>
      <selection pane="topRight" activeCell="N6" sqref="N6"/>
      <selection pane="bottomLeft" activeCell="N6" sqref="N6"/>
      <selection pane="bottomRight" activeCell="B3" sqref="B3"/>
    </sheetView>
  </sheetViews>
  <sheetFormatPr defaultColWidth="9.1796875" defaultRowHeight="11.5" x14ac:dyDescent="0.25"/>
  <cols>
    <col min="1" max="1" width="6.54296875" style="223" customWidth="1"/>
    <col min="2" max="2" width="35.26953125" style="223" customWidth="1"/>
    <col min="3" max="3" width="16" style="223" customWidth="1"/>
    <col min="4" max="4" width="17.81640625" style="223" customWidth="1"/>
    <col min="5" max="5" width="19" style="223" customWidth="1"/>
    <col min="6" max="6" width="13.453125" style="223" customWidth="1"/>
    <col min="7" max="8" width="22" style="223" customWidth="1"/>
    <col min="9" max="9" width="16.26953125" style="223" customWidth="1"/>
    <col min="10" max="10" width="9" style="223" customWidth="1"/>
    <col min="11" max="12" width="14.1796875" style="223" customWidth="1"/>
    <col min="13" max="13" width="11.81640625" style="223" customWidth="1"/>
    <col min="14" max="14" width="14.26953125" style="223" customWidth="1"/>
    <col min="15" max="15" width="7.7265625" style="223" customWidth="1"/>
    <col min="16" max="17" width="21.26953125" style="223" customWidth="1"/>
    <col min="18" max="16384" width="9.1796875" style="223"/>
  </cols>
  <sheetData>
    <row r="1" spans="1:15" x14ac:dyDescent="0.25">
      <c r="A1" s="223" t="s">
        <v>2305</v>
      </c>
      <c r="B1" s="223" t="s">
        <v>2306</v>
      </c>
      <c r="C1" s="223" t="s">
        <v>2307</v>
      </c>
      <c r="D1" s="223" t="s">
        <v>2254</v>
      </c>
      <c r="E1" s="223" t="s">
        <v>2308</v>
      </c>
      <c r="F1" s="223" t="s">
        <v>2309</v>
      </c>
      <c r="G1" s="223" t="s">
        <v>2310</v>
      </c>
      <c r="H1" s="223" t="s">
        <v>2304</v>
      </c>
      <c r="I1" s="223" t="s">
        <v>2311</v>
      </c>
      <c r="J1" s="223" t="s">
        <v>2312</v>
      </c>
      <c r="K1" s="223" t="s">
        <v>2313</v>
      </c>
      <c r="L1" s="223" t="s">
        <v>2314</v>
      </c>
      <c r="M1" s="223" t="s">
        <v>2315</v>
      </c>
    </row>
    <row r="2" spans="1:15" x14ac:dyDescent="0.25">
      <c r="A2" s="223" t="s">
        <v>6</v>
      </c>
      <c r="B2" s="223" t="s">
        <v>39</v>
      </c>
      <c r="C2" s="223" t="s">
        <v>442</v>
      </c>
      <c r="D2" s="223" t="s">
        <v>463</v>
      </c>
      <c r="E2" s="223" t="s">
        <v>1</v>
      </c>
      <c r="F2" s="223" t="s">
        <v>1080</v>
      </c>
      <c r="G2" s="223" t="s">
        <v>1081</v>
      </c>
      <c r="H2" s="223" t="s">
        <v>1495</v>
      </c>
      <c r="I2" s="223" t="s">
        <v>1509</v>
      </c>
      <c r="J2" s="223" t="s">
        <v>1527</v>
      </c>
      <c r="K2" s="223" t="s">
        <v>7</v>
      </c>
      <c r="L2" s="223" t="s">
        <v>1510</v>
      </c>
      <c r="M2" s="223" t="s">
        <v>408</v>
      </c>
    </row>
    <row r="3" spans="1:15" x14ac:dyDescent="0.25">
      <c r="A3" s="223" t="str">
        <f>IFERROR(IF(VLOOKUP($O3,'APOIO-DESPESAS'!$A$3:$N$962,2,FALSE)="","",VLOOKUP($O3,'APOIO-DESPESAS'!$A$3:$N$962,2,FALSE)),"")</f>
        <v/>
      </c>
      <c r="B3" s="223" t="str">
        <f>IFERROR(IF(VLOOKUP($O3,'APOIO-DESPESAS'!$A$3:$N$962,3,FALSE)="","",VLOOKUP($O3,'APOIO-DESPESAS'!$A$3:$N$962,3,FALSE)),"")</f>
        <v/>
      </c>
      <c r="C3" s="223" t="str">
        <f>IFERROR(IF(VLOOKUP($O3,'APOIO-DESPESAS'!$A$3:$N$962,4,FALSE)="","",VLOOKUP($O3,'APOIO-DESPESAS'!$A$3:$N$962,4,FALSE)),"")</f>
        <v/>
      </c>
      <c r="D3" s="223" t="str">
        <f>IFERROR(IF(VLOOKUP($O3,'APOIO-DESPESAS'!$A$3:$N$962,5,FALSE)="","",VLOOKUP($O3,'APOIO-DESPESAS'!$A$3:$N$962,5,FALSE)),"")</f>
        <v/>
      </c>
      <c r="E3" s="223" t="str">
        <f>IFERROR(IF(VLOOKUP($O3,'APOIO-DESPESAS'!$A$3:$N$962,6,FALSE)="","",VLOOKUP($O3,'APOIO-DESPESAS'!$A$3:$N$962,6,FALSE)),"")</f>
        <v/>
      </c>
      <c r="F3" s="223" t="str">
        <f>IFERROR(IF(VLOOKUP($O3,'APOIO-DESPESAS'!$A$3:$N$962,7,FALSE)="","",VLOOKUP($O3,'APOIO-DESPESAS'!$A$3:$N$962,7,FALSE)),"")</f>
        <v/>
      </c>
      <c r="G3" s="223" t="str">
        <f>IFERROR(IF(VLOOKUP($O3,'APOIO-DESPESAS'!$A$3:$N$962,8,FALSE)="","",VLOOKUP($O3,'APOIO-DESPESAS'!$A$3:$N$962,8,FALSE)),"")</f>
        <v/>
      </c>
      <c r="H3" s="223" t="str">
        <f>IFERROR(IF(VLOOKUP($O3,'APOIO-DESPESAS'!$A$3:$N$962,9,FALSE)="","",VLOOKUP($O3,'APOIO-DESPESAS'!$A$3:$N$962,9,FALSE)),"")</f>
        <v/>
      </c>
      <c r="I3" s="223" t="str">
        <f>IFERROR(IF(VLOOKUP($O3,'APOIO-DESPESAS'!$A$3:$N$962,10,FALSE)="","",VLOOKUP($O3,'APOIO-DESPESAS'!$A$3:$N$962,10,FALSE)),"")</f>
        <v/>
      </c>
      <c r="J3" s="223" t="str">
        <f>IFERROR(IF(VLOOKUP($O3,'APOIO-DESPESAS'!$A$3:$N$962,11,FALSE)="","",VLOOKUP($O3,'APOIO-DESPESAS'!$A$3:$N$962,11,FALSE)),"")</f>
        <v/>
      </c>
      <c r="K3" s="223" t="str">
        <f>IFERROR(IF(VLOOKUP($O3,'APOIO-DESPESAS'!$A$3:$N$962,12,FALSE)="","",VLOOKUP($O3,'APOIO-DESPESAS'!$A$3:$N$962,12,FALSE)),"")</f>
        <v/>
      </c>
      <c r="L3" s="223" t="str">
        <f>IFERROR(IF(VLOOKUP($O3,'APOIO-DESPESAS'!$A$3:$N$962,13,FALSE)="","",VLOOKUP($O3,'APOIO-DESPESAS'!$A$3:$N$962,13,FALSE)),"")</f>
        <v/>
      </c>
      <c r="M3" s="223" t="str">
        <f>IFERROR(IF(VLOOKUP($O3,'APOIO-DESPESAS'!$A$3:$N$962,14,FALSE)="","",VLOOKUP($O3,'APOIO-DESPESAS'!$A$3:$N$962,14,FALSE)),"")</f>
        <v/>
      </c>
      <c r="O3" s="223">
        <v>1</v>
      </c>
    </row>
    <row r="4" spans="1:15" x14ac:dyDescent="0.25">
      <c r="A4" s="223" t="str">
        <f>IFERROR(IF(VLOOKUP($O4,'APOIO-DESPESAS'!$A$3:$N$962,2,FALSE)="","",VLOOKUP($O4,'APOIO-DESPESAS'!$A$3:$N$962,2,FALSE)),"")</f>
        <v/>
      </c>
      <c r="B4" s="223" t="str">
        <f>IFERROR(IF(VLOOKUP($O4,'APOIO-DESPESAS'!$A$3:$N$962,3,FALSE)="","",VLOOKUP($O4,'APOIO-DESPESAS'!$A$3:$N$962,3,FALSE)),"")</f>
        <v/>
      </c>
      <c r="C4" s="223" t="str">
        <f>IFERROR(IF(VLOOKUP($O4,'APOIO-DESPESAS'!$A$3:$N$962,4,FALSE)="","",VLOOKUP($O4,'APOIO-DESPESAS'!$A$3:$N$962,4,FALSE)),"")</f>
        <v/>
      </c>
      <c r="D4" s="223" t="str">
        <f>IFERROR(IF(VLOOKUP($O4,'APOIO-DESPESAS'!$A$3:$N$962,5,FALSE)="","",VLOOKUP($O4,'APOIO-DESPESAS'!$A$3:$N$962,5,FALSE)),"")</f>
        <v/>
      </c>
      <c r="E4" s="223" t="str">
        <f>IFERROR(IF(VLOOKUP($O4,'APOIO-DESPESAS'!$A$3:$N$962,6,FALSE)="","",VLOOKUP($O4,'APOIO-DESPESAS'!$A$3:$N$962,6,FALSE)),"")</f>
        <v/>
      </c>
      <c r="F4" s="223" t="str">
        <f>IFERROR(IF(VLOOKUP($O4,'APOIO-DESPESAS'!$A$3:$N$962,7,FALSE)="","",VLOOKUP($O4,'APOIO-DESPESAS'!$A$3:$N$962,7,FALSE)),"")</f>
        <v/>
      </c>
      <c r="G4" s="223" t="str">
        <f>IFERROR(IF(VLOOKUP($O4,'APOIO-DESPESAS'!$A$3:$N$962,8,FALSE)="","",VLOOKUP($O4,'APOIO-DESPESAS'!$A$3:$N$962,8,FALSE)),"")</f>
        <v/>
      </c>
      <c r="H4" s="223" t="str">
        <f>IFERROR(IF(VLOOKUP($O4,'APOIO-DESPESAS'!$A$3:$N$962,9,FALSE)="","",VLOOKUP($O4,'APOIO-DESPESAS'!$A$3:$N$962,9,FALSE)),"")</f>
        <v/>
      </c>
      <c r="I4" s="223" t="str">
        <f>IFERROR(IF(VLOOKUP($O4,'APOIO-DESPESAS'!$A$3:$N$962,10,FALSE)="","",VLOOKUP($O4,'APOIO-DESPESAS'!$A$3:$N$962,10,FALSE)),"")</f>
        <v/>
      </c>
      <c r="J4" s="223" t="str">
        <f>IFERROR(IF(VLOOKUP($O4,'APOIO-DESPESAS'!$A$3:$N$962,11,FALSE)="","",VLOOKUP($O4,'APOIO-DESPESAS'!$A$3:$N$962,11,FALSE)),"")</f>
        <v/>
      </c>
      <c r="K4" s="223" t="str">
        <f>IFERROR(IF(VLOOKUP($O4,'APOIO-DESPESAS'!$A$3:$N$962,12,FALSE)="","",VLOOKUP($O4,'APOIO-DESPESAS'!$A$3:$N$962,12,FALSE)),"")</f>
        <v/>
      </c>
      <c r="L4" s="223" t="str">
        <f>IFERROR(IF(VLOOKUP($O4,'APOIO-DESPESAS'!$A$3:$N$962,13,FALSE)="","",VLOOKUP($O4,'APOIO-DESPESAS'!$A$3:$N$962,13,FALSE)),"")</f>
        <v/>
      </c>
      <c r="M4" s="223" t="str">
        <f>IFERROR(IF(VLOOKUP($O4,'APOIO-DESPESAS'!$A$3:$N$962,14,FALSE)="","",VLOOKUP($O4,'APOIO-DESPESAS'!$A$3:$N$962,14,FALSE)),"")</f>
        <v/>
      </c>
      <c r="O4" s="223">
        <f>O3+1</f>
        <v>2</v>
      </c>
    </row>
    <row r="5" spans="1:15" x14ac:dyDescent="0.25">
      <c r="A5" s="223" t="str">
        <f>IFERROR(IF(VLOOKUP($O5,'APOIO-DESPESAS'!$A$3:$N$962,2,FALSE)="","",VLOOKUP($O5,'APOIO-DESPESAS'!$A$3:$N$962,2,FALSE)),"")</f>
        <v/>
      </c>
      <c r="B5" s="223" t="str">
        <f>IFERROR(IF(VLOOKUP($O5,'APOIO-DESPESAS'!$A$3:$N$962,3,FALSE)="","",VLOOKUP($O5,'APOIO-DESPESAS'!$A$3:$N$962,3,FALSE)),"")</f>
        <v/>
      </c>
      <c r="C5" s="223" t="str">
        <f>IFERROR(IF(VLOOKUP($O5,'APOIO-DESPESAS'!$A$3:$N$962,4,FALSE)="","",VLOOKUP($O5,'APOIO-DESPESAS'!$A$3:$N$962,4,FALSE)),"")</f>
        <v/>
      </c>
      <c r="D5" s="223" t="str">
        <f>IFERROR(IF(VLOOKUP($O5,'APOIO-DESPESAS'!$A$3:$N$962,5,FALSE)="","",VLOOKUP($O5,'APOIO-DESPESAS'!$A$3:$N$962,5,FALSE)),"")</f>
        <v/>
      </c>
      <c r="E5" s="223" t="str">
        <f>IFERROR(IF(VLOOKUP($O5,'APOIO-DESPESAS'!$A$3:$N$962,6,FALSE)="","",VLOOKUP($O5,'APOIO-DESPESAS'!$A$3:$N$962,6,FALSE)),"")</f>
        <v/>
      </c>
      <c r="F5" s="223" t="str">
        <f>IFERROR(IF(VLOOKUP($O5,'APOIO-DESPESAS'!$A$3:$N$962,7,FALSE)="","",VLOOKUP($O5,'APOIO-DESPESAS'!$A$3:$N$962,7,FALSE)),"")</f>
        <v/>
      </c>
      <c r="G5" s="223" t="str">
        <f>IFERROR(IF(VLOOKUP($O5,'APOIO-DESPESAS'!$A$3:$N$962,8,FALSE)="","",VLOOKUP($O5,'APOIO-DESPESAS'!$A$3:$N$962,8,FALSE)),"")</f>
        <v/>
      </c>
      <c r="H5" s="223" t="str">
        <f>IFERROR(IF(VLOOKUP($O5,'APOIO-DESPESAS'!$A$3:$N$962,9,FALSE)="","",VLOOKUP($O5,'APOIO-DESPESAS'!$A$3:$N$962,9,FALSE)),"")</f>
        <v/>
      </c>
      <c r="I5" s="223" t="str">
        <f>IFERROR(IF(VLOOKUP($O5,'APOIO-DESPESAS'!$A$3:$N$962,10,FALSE)="","",VLOOKUP($O5,'APOIO-DESPESAS'!$A$3:$N$962,10,FALSE)),"")</f>
        <v/>
      </c>
      <c r="J5" s="223" t="str">
        <f>IFERROR(IF(VLOOKUP($O5,'APOIO-DESPESAS'!$A$3:$N$962,11,FALSE)="","",VLOOKUP($O5,'APOIO-DESPESAS'!$A$3:$N$962,11,FALSE)),"")</f>
        <v/>
      </c>
      <c r="K5" s="223" t="str">
        <f>IFERROR(IF(VLOOKUP($O5,'APOIO-DESPESAS'!$A$3:$N$962,12,FALSE)="","",VLOOKUP($O5,'APOIO-DESPESAS'!$A$3:$N$962,12,FALSE)),"")</f>
        <v/>
      </c>
      <c r="L5" s="223" t="str">
        <f>IFERROR(IF(VLOOKUP($O5,'APOIO-DESPESAS'!$A$3:$N$962,13,FALSE)="","",VLOOKUP($O5,'APOIO-DESPESAS'!$A$3:$N$962,13,FALSE)),"")</f>
        <v/>
      </c>
      <c r="M5" s="223" t="str">
        <f>IFERROR(IF(VLOOKUP($O5,'APOIO-DESPESAS'!$A$3:$N$962,14,FALSE)="","",VLOOKUP($O5,'APOIO-DESPESAS'!$A$3:$N$962,14,FALSE)),"")</f>
        <v/>
      </c>
      <c r="O5" s="223">
        <f t="shared" ref="O5:O68" si="0">O4+1</f>
        <v>3</v>
      </c>
    </row>
    <row r="6" spans="1:15" x14ac:dyDescent="0.25">
      <c r="A6" s="223" t="str">
        <f>IFERROR(IF(VLOOKUP($O6,'APOIO-DESPESAS'!$A$3:$N$962,2,FALSE)="","",VLOOKUP($O6,'APOIO-DESPESAS'!$A$3:$N$962,2,FALSE)),"")</f>
        <v/>
      </c>
      <c r="B6" s="223" t="str">
        <f>IFERROR(IF(VLOOKUP($O6,'APOIO-DESPESAS'!$A$3:$N$962,3,FALSE)="","",VLOOKUP($O6,'APOIO-DESPESAS'!$A$3:$N$962,3,FALSE)),"")</f>
        <v/>
      </c>
      <c r="C6" s="223" t="str">
        <f>IFERROR(IF(VLOOKUP($O6,'APOIO-DESPESAS'!$A$3:$N$962,4,FALSE)="","",VLOOKUP($O6,'APOIO-DESPESAS'!$A$3:$N$962,4,FALSE)),"")</f>
        <v/>
      </c>
      <c r="D6" s="223" t="str">
        <f>IFERROR(IF(VLOOKUP($O6,'APOIO-DESPESAS'!$A$3:$N$962,5,FALSE)="","",VLOOKUP($O6,'APOIO-DESPESAS'!$A$3:$N$962,5,FALSE)),"")</f>
        <v/>
      </c>
      <c r="E6" s="223" t="str">
        <f>IFERROR(IF(VLOOKUP($O6,'APOIO-DESPESAS'!$A$3:$N$962,6,FALSE)="","",VLOOKUP($O6,'APOIO-DESPESAS'!$A$3:$N$962,6,FALSE)),"")</f>
        <v/>
      </c>
      <c r="F6" s="223" t="str">
        <f>IFERROR(IF(VLOOKUP($O6,'APOIO-DESPESAS'!$A$3:$N$962,7,FALSE)="","",VLOOKUP($O6,'APOIO-DESPESAS'!$A$3:$N$962,7,FALSE)),"")</f>
        <v/>
      </c>
      <c r="G6" s="223" t="str">
        <f>IFERROR(IF(VLOOKUP($O6,'APOIO-DESPESAS'!$A$3:$N$962,8,FALSE)="","",VLOOKUP($O6,'APOIO-DESPESAS'!$A$3:$N$962,8,FALSE)),"")</f>
        <v/>
      </c>
      <c r="H6" s="223" t="str">
        <f>IFERROR(IF(VLOOKUP($O6,'APOIO-DESPESAS'!$A$3:$N$962,9,FALSE)="","",VLOOKUP($O6,'APOIO-DESPESAS'!$A$3:$N$962,9,FALSE)),"")</f>
        <v/>
      </c>
      <c r="I6" s="223" t="str">
        <f>IFERROR(IF(VLOOKUP($O6,'APOIO-DESPESAS'!$A$3:$N$962,10,FALSE)="","",VLOOKUP($O6,'APOIO-DESPESAS'!$A$3:$N$962,10,FALSE)),"")</f>
        <v/>
      </c>
      <c r="J6" s="223" t="str">
        <f>IFERROR(IF(VLOOKUP($O6,'APOIO-DESPESAS'!$A$3:$N$962,11,FALSE)="","",VLOOKUP($O6,'APOIO-DESPESAS'!$A$3:$N$962,11,FALSE)),"")</f>
        <v/>
      </c>
      <c r="K6" s="223" t="str">
        <f>IFERROR(IF(VLOOKUP($O6,'APOIO-DESPESAS'!$A$3:$N$962,12,FALSE)="","",VLOOKUP($O6,'APOIO-DESPESAS'!$A$3:$N$962,12,FALSE)),"")</f>
        <v/>
      </c>
      <c r="L6" s="223" t="str">
        <f>IFERROR(IF(VLOOKUP($O6,'APOIO-DESPESAS'!$A$3:$N$962,13,FALSE)="","",VLOOKUP($O6,'APOIO-DESPESAS'!$A$3:$N$962,13,FALSE)),"")</f>
        <v/>
      </c>
      <c r="M6" s="223" t="str">
        <f>IFERROR(IF(VLOOKUP($O6,'APOIO-DESPESAS'!$A$3:$N$962,14,FALSE)="","",VLOOKUP($O6,'APOIO-DESPESAS'!$A$3:$N$962,14,FALSE)),"")</f>
        <v/>
      </c>
      <c r="O6" s="223">
        <f t="shared" si="0"/>
        <v>4</v>
      </c>
    </row>
    <row r="7" spans="1:15" x14ac:dyDescent="0.25">
      <c r="A7" s="223" t="str">
        <f>IFERROR(IF(VLOOKUP($O7,'APOIO-DESPESAS'!$A$3:$N$962,2,FALSE)="","",VLOOKUP($O7,'APOIO-DESPESAS'!$A$3:$N$962,2,FALSE)),"")</f>
        <v/>
      </c>
      <c r="B7" s="223" t="str">
        <f>IFERROR(IF(VLOOKUP($O7,'APOIO-DESPESAS'!$A$3:$N$962,3,FALSE)="","",VLOOKUP($O7,'APOIO-DESPESAS'!$A$3:$N$962,3,FALSE)),"")</f>
        <v/>
      </c>
      <c r="C7" s="223" t="str">
        <f>IFERROR(IF(VLOOKUP($O7,'APOIO-DESPESAS'!$A$3:$N$962,4,FALSE)="","",VLOOKUP($O7,'APOIO-DESPESAS'!$A$3:$N$962,4,FALSE)),"")</f>
        <v/>
      </c>
      <c r="D7" s="223" t="str">
        <f>IFERROR(IF(VLOOKUP($O7,'APOIO-DESPESAS'!$A$3:$N$962,5,FALSE)="","",VLOOKUP($O7,'APOIO-DESPESAS'!$A$3:$N$962,5,FALSE)),"")</f>
        <v/>
      </c>
      <c r="E7" s="223" t="str">
        <f>IFERROR(IF(VLOOKUP($O7,'APOIO-DESPESAS'!$A$3:$N$962,6,FALSE)="","",VLOOKUP($O7,'APOIO-DESPESAS'!$A$3:$N$962,6,FALSE)),"")</f>
        <v/>
      </c>
      <c r="F7" s="223" t="str">
        <f>IFERROR(IF(VLOOKUP($O7,'APOIO-DESPESAS'!$A$3:$N$962,7,FALSE)="","",VLOOKUP($O7,'APOIO-DESPESAS'!$A$3:$N$962,7,FALSE)),"")</f>
        <v/>
      </c>
      <c r="G7" s="223" t="str">
        <f>IFERROR(IF(VLOOKUP($O7,'APOIO-DESPESAS'!$A$3:$N$962,8,FALSE)="","",VLOOKUP($O7,'APOIO-DESPESAS'!$A$3:$N$962,8,FALSE)),"")</f>
        <v/>
      </c>
      <c r="H7" s="223" t="str">
        <f>IFERROR(IF(VLOOKUP($O7,'APOIO-DESPESAS'!$A$3:$N$962,9,FALSE)="","",VLOOKUP($O7,'APOIO-DESPESAS'!$A$3:$N$962,9,FALSE)),"")</f>
        <v/>
      </c>
      <c r="I7" s="223" t="str">
        <f>IFERROR(IF(VLOOKUP($O7,'APOIO-DESPESAS'!$A$3:$N$962,10,FALSE)="","",VLOOKUP($O7,'APOIO-DESPESAS'!$A$3:$N$962,10,FALSE)),"")</f>
        <v/>
      </c>
      <c r="J7" s="223" t="str">
        <f>IFERROR(IF(VLOOKUP($O7,'APOIO-DESPESAS'!$A$3:$N$962,11,FALSE)="","",VLOOKUP($O7,'APOIO-DESPESAS'!$A$3:$N$962,11,FALSE)),"")</f>
        <v/>
      </c>
      <c r="K7" s="223" t="str">
        <f>IFERROR(IF(VLOOKUP($O7,'APOIO-DESPESAS'!$A$3:$N$962,12,FALSE)="","",VLOOKUP($O7,'APOIO-DESPESAS'!$A$3:$N$962,12,FALSE)),"")</f>
        <v/>
      </c>
      <c r="L7" s="223" t="str">
        <f>IFERROR(IF(VLOOKUP($O7,'APOIO-DESPESAS'!$A$3:$N$962,13,FALSE)="","",VLOOKUP($O7,'APOIO-DESPESAS'!$A$3:$N$962,13,FALSE)),"")</f>
        <v/>
      </c>
      <c r="M7" s="223" t="str">
        <f>IFERROR(IF(VLOOKUP($O7,'APOIO-DESPESAS'!$A$3:$N$962,14,FALSE)="","",VLOOKUP($O7,'APOIO-DESPESAS'!$A$3:$N$962,14,FALSE)),"")</f>
        <v/>
      </c>
      <c r="O7" s="223">
        <f t="shared" si="0"/>
        <v>5</v>
      </c>
    </row>
    <row r="8" spans="1:15" x14ac:dyDescent="0.25">
      <c r="A8" s="223" t="str">
        <f>IFERROR(IF(VLOOKUP($O8,'APOIO-DESPESAS'!$A$3:$N$962,2,FALSE)="","",VLOOKUP($O8,'APOIO-DESPESAS'!$A$3:$N$962,2,FALSE)),"")</f>
        <v/>
      </c>
      <c r="B8" s="223" t="str">
        <f>IFERROR(IF(VLOOKUP($O8,'APOIO-DESPESAS'!$A$3:$N$962,3,FALSE)="","",VLOOKUP($O8,'APOIO-DESPESAS'!$A$3:$N$962,3,FALSE)),"")</f>
        <v/>
      </c>
      <c r="C8" s="223" t="str">
        <f>IFERROR(IF(VLOOKUP($O8,'APOIO-DESPESAS'!$A$3:$N$962,4,FALSE)="","",VLOOKUP($O8,'APOIO-DESPESAS'!$A$3:$N$962,4,FALSE)),"")</f>
        <v/>
      </c>
      <c r="D8" s="223" t="str">
        <f>IFERROR(IF(VLOOKUP($O8,'APOIO-DESPESAS'!$A$3:$N$962,5,FALSE)="","",VLOOKUP($O8,'APOIO-DESPESAS'!$A$3:$N$962,5,FALSE)),"")</f>
        <v/>
      </c>
      <c r="E8" s="223" t="str">
        <f>IFERROR(IF(VLOOKUP($O8,'APOIO-DESPESAS'!$A$3:$N$962,6,FALSE)="","",VLOOKUP($O8,'APOIO-DESPESAS'!$A$3:$N$962,6,FALSE)),"")</f>
        <v/>
      </c>
      <c r="F8" s="223" t="str">
        <f>IFERROR(IF(VLOOKUP($O8,'APOIO-DESPESAS'!$A$3:$N$962,7,FALSE)="","",VLOOKUP($O8,'APOIO-DESPESAS'!$A$3:$N$962,7,FALSE)),"")</f>
        <v/>
      </c>
      <c r="G8" s="223" t="str">
        <f>IFERROR(IF(VLOOKUP($O8,'APOIO-DESPESAS'!$A$3:$N$962,8,FALSE)="","",VLOOKUP($O8,'APOIO-DESPESAS'!$A$3:$N$962,8,FALSE)),"")</f>
        <v/>
      </c>
      <c r="H8" s="223" t="str">
        <f>IFERROR(IF(VLOOKUP($O8,'APOIO-DESPESAS'!$A$3:$N$962,9,FALSE)="","",VLOOKUP($O8,'APOIO-DESPESAS'!$A$3:$N$962,9,FALSE)),"")</f>
        <v/>
      </c>
      <c r="I8" s="223" t="str">
        <f>IFERROR(IF(VLOOKUP($O8,'APOIO-DESPESAS'!$A$3:$N$962,10,FALSE)="","",VLOOKUP($O8,'APOIO-DESPESAS'!$A$3:$N$962,10,FALSE)),"")</f>
        <v/>
      </c>
      <c r="J8" s="223" t="str">
        <f>IFERROR(IF(VLOOKUP($O8,'APOIO-DESPESAS'!$A$3:$N$962,11,FALSE)="","",VLOOKUP($O8,'APOIO-DESPESAS'!$A$3:$N$962,11,FALSE)),"")</f>
        <v/>
      </c>
      <c r="K8" s="223" t="str">
        <f>IFERROR(IF(VLOOKUP($O8,'APOIO-DESPESAS'!$A$3:$N$962,12,FALSE)="","",VLOOKUP($O8,'APOIO-DESPESAS'!$A$3:$N$962,12,FALSE)),"")</f>
        <v/>
      </c>
      <c r="L8" s="223" t="str">
        <f>IFERROR(IF(VLOOKUP($O8,'APOIO-DESPESAS'!$A$3:$N$962,13,FALSE)="","",VLOOKUP($O8,'APOIO-DESPESAS'!$A$3:$N$962,13,FALSE)),"")</f>
        <v/>
      </c>
      <c r="M8" s="223" t="str">
        <f>IFERROR(IF(VLOOKUP($O8,'APOIO-DESPESAS'!$A$3:$N$962,14,FALSE)="","",VLOOKUP($O8,'APOIO-DESPESAS'!$A$3:$N$962,14,FALSE)),"")</f>
        <v/>
      </c>
      <c r="O8" s="223">
        <f t="shared" si="0"/>
        <v>6</v>
      </c>
    </row>
    <row r="9" spans="1:15" x14ac:dyDescent="0.25">
      <c r="A9" s="223" t="str">
        <f>IFERROR(IF(VLOOKUP($O9,'APOIO-DESPESAS'!$A$3:$N$962,2,FALSE)="","",VLOOKUP($O9,'APOIO-DESPESAS'!$A$3:$N$962,2,FALSE)),"")</f>
        <v/>
      </c>
      <c r="B9" s="223" t="str">
        <f>IFERROR(IF(VLOOKUP($O9,'APOIO-DESPESAS'!$A$3:$N$962,3,FALSE)="","",VLOOKUP($O9,'APOIO-DESPESAS'!$A$3:$N$962,3,FALSE)),"")</f>
        <v/>
      </c>
      <c r="C9" s="223" t="str">
        <f>IFERROR(IF(VLOOKUP($O9,'APOIO-DESPESAS'!$A$3:$N$962,4,FALSE)="","",VLOOKUP($O9,'APOIO-DESPESAS'!$A$3:$N$962,4,FALSE)),"")</f>
        <v/>
      </c>
      <c r="D9" s="223" t="str">
        <f>IFERROR(IF(VLOOKUP($O9,'APOIO-DESPESAS'!$A$3:$N$962,5,FALSE)="","",VLOOKUP($O9,'APOIO-DESPESAS'!$A$3:$N$962,5,FALSE)),"")</f>
        <v/>
      </c>
      <c r="E9" s="223" t="str">
        <f>IFERROR(IF(VLOOKUP($O9,'APOIO-DESPESAS'!$A$3:$N$962,6,FALSE)="","",VLOOKUP($O9,'APOIO-DESPESAS'!$A$3:$N$962,6,FALSE)),"")</f>
        <v/>
      </c>
      <c r="F9" s="223" t="str">
        <f>IFERROR(IF(VLOOKUP($O9,'APOIO-DESPESAS'!$A$3:$N$962,7,FALSE)="","",VLOOKUP($O9,'APOIO-DESPESAS'!$A$3:$N$962,7,FALSE)),"")</f>
        <v/>
      </c>
      <c r="G9" s="223" t="str">
        <f>IFERROR(IF(VLOOKUP($O9,'APOIO-DESPESAS'!$A$3:$N$962,8,FALSE)="","",VLOOKUP($O9,'APOIO-DESPESAS'!$A$3:$N$962,8,FALSE)),"")</f>
        <v/>
      </c>
      <c r="H9" s="223" t="str">
        <f>IFERROR(IF(VLOOKUP($O9,'APOIO-DESPESAS'!$A$3:$N$962,9,FALSE)="","",VLOOKUP($O9,'APOIO-DESPESAS'!$A$3:$N$962,9,FALSE)),"")</f>
        <v/>
      </c>
      <c r="I9" s="223" t="str">
        <f>IFERROR(IF(VLOOKUP($O9,'APOIO-DESPESAS'!$A$3:$N$962,10,FALSE)="","",VLOOKUP($O9,'APOIO-DESPESAS'!$A$3:$N$962,10,FALSE)),"")</f>
        <v/>
      </c>
      <c r="J9" s="223" t="str">
        <f>IFERROR(IF(VLOOKUP($O9,'APOIO-DESPESAS'!$A$3:$N$962,11,FALSE)="","",VLOOKUP($O9,'APOIO-DESPESAS'!$A$3:$N$962,11,FALSE)),"")</f>
        <v/>
      </c>
      <c r="K9" s="223" t="str">
        <f>IFERROR(IF(VLOOKUP($O9,'APOIO-DESPESAS'!$A$3:$N$962,12,FALSE)="","",VLOOKUP($O9,'APOIO-DESPESAS'!$A$3:$N$962,12,FALSE)),"")</f>
        <v/>
      </c>
      <c r="L9" s="223" t="str">
        <f>IFERROR(IF(VLOOKUP($O9,'APOIO-DESPESAS'!$A$3:$N$962,13,FALSE)="","",VLOOKUP($O9,'APOIO-DESPESAS'!$A$3:$N$962,13,FALSE)),"")</f>
        <v/>
      </c>
      <c r="M9" s="223" t="str">
        <f>IFERROR(IF(VLOOKUP($O9,'APOIO-DESPESAS'!$A$3:$N$962,14,FALSE)="","",VLOOKUP($O9,'APOIO-DESPESAS'!$A$3:$N$962,14,FALSE)),"")</f>
        <v/>
      </c>
      <c r="O9" s="223">
        <f t="shared" si="0"/>
        <v>7</v>
      </c>
    </row>
    <row r="10" spans="1:15" x14ac:dyDescent="0.25">
      <c r="A10" s="223" t="str">
        <f>IFERROR(IF(VLOOKUP($O10,'APOIO-DESPESAS'!$A$3:$N$962,2,FALSE)="","",VLOOKUP($O10,'APOIO-DESPESAS'!$A$3:$N$962,2,FALSE)),"")</f>
        <v/>
      </c>
      <c r="B10" s="223" t="str">
        <f>IFERROR(IF(VLOOKUP($O10,'APOIO-DESPESAS'!$A$3:$N$962,3,FALSE)="","",VLOOKUP($O10,'APOIO-DESPESAS'!$A$3:$N$962,3,FALSE)),"")</f>
        <v/>
      </c>
      <c r="C10" s="223" t="str">
        <f>IFERROR(IF(VLOOKUP($O10,'APOIO-DESPESAS'!$A$3:$N$962,4,FALSE)="","",VLOOKUP($O10,'APOIO-DESPESAS'!$A$3:$N$962,4,FALSE)),"")</f>
        <v/>
      </c>
      <c r="D10" s="223" t="str">
        <f>IFERROR(IF(VLOOKUP($O10,'APOIO-DESPESAS'!$A$3:$N$962,5,FALSE)="","",VLOOKUP($O10,'APOIO-DESPESAS'!$A$3:$N$962,5,FALSE)),"")</f>
        <v/>
      </c>
      <c r="E10" s="223" t="str">
        <f>IFERROR(IF(VLOOKUP($O10,'APOIO-DESPESAS'!$A$3:$N$962,6,FALSE)="","",VLOOKUP($O10,'APOIO-DESPESAS'!$A$3:$N$962,6,FALSE)),"")</f>
        <v/>
      </c>
      <c r="F10" s="223" t="str">
        <f>IFERROR(IF(VLOOKUP($O10,'APOIO-DESPESAS'!$A$3:$N$962,7,FALSE)="","",VLOOKUP($O10,'APOIO-DESPESAS'!$A$3:$N$962,7,FALSE)),"")</f>
        <v/>
      </c>
      <c r="G10" s="223" t="str">
        <f>IFERROR(IF(VLOOKUP($O10,'APOIO-DESPESAS'!$A$3:$N$962,8,FALSE)="","",VLOOKUP($O10,'APOIO-DESPESAS'!$A$3:$N$962,8,FALSE)),"")</f>
        <v/>
      </c>
      <c r="H10" s="223" t="str">
        <f>IFERROR(IF(VLOOKUP($O10,'APOIO-DESPESAS'!$A$3:$N$962,9,FALSE)="","",VLOOKUP($O10,'APOIO-DESPESAS'!$A$3:$N$962,9,FALSE)),"")</f>
        <v/>
      </c>
      <c r="I10" s="223" t="str">
        <f>IFERROR(IF(VLOOKUP($O10,'APOIO-DESPESAS'!$A$3:$N$962,10,FALSE)="","",VLOOKUP($O10,'APOIO-DESPESAS'!$A$3:$N$962,10,FALSE)),"")</f>
        <v/>
      </c>
      <c r="J10" s="223" t="str">
        <f>IFERROR(IF(VLOOKUP($O10,'APOIO-DESPESAS'!$A$3:$N$962,11,FALSE)="","",VLOOKUP($O10,'APOIO-DESPESAS'!$A$3:$N$962,11,FALSE)),"")</f>
        <v/>
      </c>
      <c r="K10" s="223" t="str">
        <f>IFERROR(IF(VLOOKUP($O10,'APOIO-DESPESAS'!$A$3:$N$962,12,FALSE)="","",VLOOKUP($O10,'APOIO-DESPESAS'!$A$3:$N$962,12,FALSE)),"")</f>
        <v/>
      </c>
      <c r="L10" s="223" t="str">
        <f>IFERROR(IF(VLOOKUP($O10,'APOIO-DESPESAS'!$A$3:$N$962,13,FALSE)="","",VLOOKUP($O10,'APOIO-DESPESAS'!$A$3:$N$962,13,FALSE)),"")</f>
        <v/>
      </c>
      <c r="M10" s="223" t="str">
        <f>IFERROR(IF(VLOOKUP($O10,'APOIO-DESPESAS'!$A$3:$N$962,14,FALSE)="","",VLOOKUP($O10,'APOIO-DESPESAS'!$A$3:$N$962,14,FALSE)),"")</f>
        <v/>
      </c>
      <c r="O10" s="223">
        <f t="shared" si="0"/>
        <v>8</v>
      </c>
    </row>
    <row r="11" spans="1:15" x14ac:dyDescent="0.25">
      <c r="A11" s="223" t="str">
        <f>IFERROR(IF(VLOOKUP($O11,'APOIO-DESPESAS'!$A$3:$N$962,2,FALSE)="","",VLOOKUP($O11,'APOIO-DESPESAS'!$A$3:$N$962,2,FALSE)),"")</f>
        <v/>
      </c>
      <c r="B11" s="223" t="str">
        <f>IFERROR(IF(VLOOKUP($O11,'APOIO-DESPESAS'!$A$3:$N$962,3,FALSE)="","",VLOOKUP($O11,'APOIO-DESPESAS'!$A$3:$N$962,3,FALSE)),"")</f>
        <v/>
      </c>
      <c r="C11" s="223" t="str">
        <f>IFERROR(IF(VLOOKUP($O11,'APOIO-DESPESAS'!$A$3:$N$962,4,FALSE)="","",VLOOKUP($O11,'APOIO-DESPESAS'!$A$3:$N$962,4,FALSE)),"")</f>
        <v/>
      </c>
      <c r="D11" s="223" t="str">
        <f>IFERROR(IF(VLOOKUP($O11,'APOIO-DESPESAS'!$A$3:$N$962,5,FALSE)="","",VLOOKUP($O11,'APOIO-DESPESAS'!$A$3:$N$962,5,FALSE)),"")</f>
        <v/>
      </c>
      <c r="E11" s="223" t="str">
        <f>IFERROR(IF(VLOOKUP($O11,'APOIO-DESPESAS'!$A$3:$N$962,6,FALSE)="","",VLOOKUP($O11,'APOIO-DESPESAS'!$A$3:$N$962,6,FALSE)),"")</f>
        <v/>
      </c>
      <c r="F11" s="223" t="str">
        <f>IFERROR(IF(VLOOKUP($O11,'APOIO-DESPESAS'!$A$3:$N$962,7,FALSE)="","",VLOOKUP($O11,'APOIO-DESPESAS'!$A$3:$N$962,7,FALSE)),"")</f>
        <v/>
      </c>
      <c r="G11" s="223" t="str">
        <f>IFERROR(IF(VLOOKUP($O11,'APOIO-DESPESAS'!$A$3:$N$962,8,FALSE)="","",VLOOKUP($O11,'APOIO-DESPESAS'!$A$3:$N$962,8,FALSE)),"")</f>
        <v/>
      </c>
      <c r="H11" s="223" t="str">
        <f>IFERROR(IF(VLOOKUP($O11,'APOIO-DESPESAS'!$A$3:$N$962,9,FALSE)="","",VLOOKUP($O11,'APOIO-DESPESAS'!$A$3:$N$962,9,FALSE)),"")</f>
        <v/>
      </c>
      <c r="I11" s="223" t="str">
        <f>IFERROR(IF(VLOOKUP($O11,'APOIO-DESPESAS'!$A$3:$N$962,10,FALSE)="","",VLOOKUP($O11,'APOIO-DESPESAS'!$A$3:$N$962,10,FALSE)),"")</f>
        <v/>
      </c>
      <c r="J11" s="223" t="str">
        <f>IFERROR(IF(VLOOKUP($O11,'APOIO-DESPESAS'!$A$3:$N$962,11,FALSE)="","",VLOOKUP($O11,'APOIO-DESPESAS'!$A$3:$N$962,11,FALSE)),"")</f>
        <v/>
      </c>
      <c r="K11" s="223" t="str">
        <f>IFERROR(IF(VLOOKUP($O11,'APOIO-DESPESAS'!$A$3:$N$962,12,FALSE)="","",VLOOKUP($O11,'APOIO-DESPESAS'!$A$3:$N$962,12,FALSE)),"")</f>
        <v/>
      </c>
      <c r="L11" s="223" t="str">
        <f>IFERROR(IF(VLOOKUP($O11,'APOIO-DESPESAS'!$A$3:$N$962,13,FALSE)="","",VLOOKUP($O11,'APOIO-DESPESAS'!$A$3:$N$962,13,FALSE)),"")</f>
        <v/>
      </c>
      <c r="M11" s="223" t="str">
        <f>IFERROR(IF(VLOOKUP($O11,'APOIO-DESPESAS'!$A$3:$N$962,14,FALSE)="","",VLOOKUP($O11,'APOIO-DESPESAS'!$A$3:$N$962,14,FALSE)),"")</f>
        <v/>
      </c>
      <c r="O11" s="223">
        <f t="shared" si="0"/>
        <v>9</v>
      </c>
    </row>
    <row r="12" spans="1:15" x14ac:dyDescent="0.25">
      <c r="A12" s="223" t="str">
        <f>IFERROR(IF(VLOOKUP($O12,'APOIO-DESPESAS'!$A$3:$N$962,2,FALSE)="","",VLOOKUP($O12,'APOIO-DESPESAS'!$A$3:$N$962,2,FALSE)),"")</f>
        <v/>
      </c>
      <c r="B12" s="223" t="str">
        <f>IFERROR(IF(VLOOKUP($O12,'APOIO-DESPESAS'!$A$3:$N$962,3,FALSE)="","",VLOOKUP($O12,'APOIO-DESPESAS'!$A$3:$N$962,3,FALSE)),"")</f>
        <v/>
      </c>
      <c r="C12" s="223" t="str">
        <f>IFERROR(IF(VLOOKUP($O12,'APOIO-DESPESAS'!$A$3:$N$962,4,FALSE)="","",VLOOKUP($O12,'APOIO-DESPESAS'!$A$3:$N$962,4,FALSE)),"")</f>
        <v/>
      </c>
      <c r="D12" s="223" t="str">
        <f>IFERROR(IF(VLOOKUP($O12,'APOIO-DESPESAS'!$A$3:$N$962,5,FALSE)="","",VLOOKUP($O12,'APOIO-DESPESAS'!$A$3:$N$962,5,FALSE)),"")</f>
        <v/>
      </c>
      <c r="E12" s="223" t="str">
        <f>IFERROR(IF(VLOOKUP($O12,'APOIO-DESPESAS'!$A$3:$N$962,6,FALSE)="","",VLOOKUP($O12,'APOIO-DESPESAS'!$A$3:$N$962,6,FALSE)),"")</f>
        <v/>
      </c>
      <c r="F12" s="223" t="str">
        <f>IFERROR(IF(VLOOKUP($O12,'APOIO-DESPESAS'!$A$3:$N$962,7,FALSE)="","",VLOOKUP($O12,'APOIO-DESPESAS'!$A$3:$N$962,7,FALSE)),"")</f>
        <v/>
      </c>
      <c r="G12" s="223" t="str">
        <f>IFERROR(IF(VLOOKUP($O12,'APOIO-DESPESAS'!$A$3:$N$962,8,FALSE)="","",VLOOKUP($O12,'APOIO-DESPESAS'!$A$3:$N$962,8,FALSE)),"")</f>
        <v/>
      </c>
      <c r="H12" s="223" t="str">
        <f>IFERROR(IF(VLOOKUP($O12,'APOIO-DESPESAS'!$A$3:$N$962,9,FALSE)="","",VLOOKUP($O12,'APOIO-DESPESAS'!$A$3:$N$962,9,FALSE)),"")</f>
        <v/>
      </c>
      <c r="I12" s="223" t="str">
        <f>IFERROR(IF(VLOOKUP($O12,'APOIO-DESPESAS'!$A$3:$N$962,10,FALSE)="","",VLOOKUP($O12,'APOIO-DESPESAS'!$A$3:$N$962,10,FALSE)),"")</f>
        <v/>
      </c>
      <c r="J12" s="223" t="str">
        <f>IFERROR(IF(VLOOKUP($O12,'APOIO-DESPESAS'!$A$3:$N$962,11,FALSE)="","",VLOOKUP($O12,'APOIO-DESPESAS'!$A$3:$N$962,11,FALSE)),"")</f>
        <v/>
      </c>
      <c r="K12" s="223" t="str">
        <f>IFERROR(IF(VLOOKUP($O12,'APOIO-DESPESAS'!$A$3:$N$962,12,FALSE)="","",VLOOKUP($O12,'APOIO-DESPESAS'!$A$3:$N$962,12,FALSE)),"")</f>
        <v/>
      </c>
      <c r="L12" s="223" t="str">
        <f>IFERROR(IF(VLOOKUP($O12,'APOIO-DESPESAS'!$A$3:$N$962,13,FALSE)="","",VLOOKUP($O12,'APOIO-DESPESAS'!$A$3:$N$962,13,FALSE)),"")</f>
        <v/>
      </c>
      <c r="M12" s="223" t="str">
        <f>IFERROR(IF(VLOOKUP($O12,'APOIO-DESPESAS'!$A$3:$N$962,14,FALSE)="","",VLOOKUP($O12,'APOIO-DESPESAS'!$A$3:$N$962,14,FALSE)),"")</f>
        <v/>
      </c>
      <c r="O12" s="223">
        <f t="shared" si="0"/>
        <v>10</v>
      </c>
    </row>
    <row r="13" spans="1:15" x14ac:dyDescent="0.25">
      <c r="A13" s="223" t="str">
        <f>IFERROR(IF(VLOOKUP($O13,'APOIO-DESPESAS'!$A$3:$N$962,2,FALSE)="","",VLOOKUP($O13,'APOIO-DESPESAS'!$A$3:$N$962,2,FALSE)),"")</f>
        <v/>
      </c>
      <c r="B13" s="223" t="str">
        <f>IFERROR(IF(VLOOKUP($O13,'APOIO-DESPESAS'!$A$3:$N$962,3,FALSE)="","",VLOOKUP($O13,'APOIO-DESPESAS'!$A$3:$N$962,3,FALSE)),"")</f>
        <v/>
      </c>
      <c r="C13" s="223" t="str">
        <f>IFERROR(IF(VLOOKUP($O13,'APOIO-DESPESAS'!$A$3:$N$962,4,FALSE)="","",VLOOKUP($O13,'APOIO-DESPESAS'!$A$3:$N$962,4,FALSE)),"")</f>
        <v/>
      </c>
      <c r="D13" s="223" t="str">
        <f>IFERROR(IF(VLOOKUP($O13,'APOIO-DESPESAS'!$A$3:$N$962,5,FALSE)="","",VLOOKUP($O13,'APOIO-DESPESAS'!$A$3:$N$962,5,FALSE)),"")</f>
        <v/>
      </c>
      <c r="E13" s="223" t="str">
        <f>IFERROR(IF(VLOOKUP($O13,'APOIO-DESPESAS'!$A$3:$N$962,6,FALSE)="","",VLOOKUP($O13,'APOIO-DESPESAS'!$A$3:$N$962,6,FALSE)),"")</f>
        <v/>
      </c>
      <c r="F13" s="223" t="str">
        <f>IFERROR(IF(VLOOKUP($O13,'APOIO-DESPESAS'!$A$3:$N$962,7,FALSE)="","",VLOOKUP($O13,'APOIO-DESPESAS'!$A$3:$N$962,7,FALSE)),"")</f>
        <v/>
      </c>
      <c r="G13" s="223" t="str">
        <f>IFERROR(IF(VLOOKUP($O13,'APOIO-DESPESAS'!$A$3:$N$962,8,FALSE)="","",VLOOKUP($O13,'APOIO-DESPESAS'!$A$3:$N$962,8,FALSE)),"")</f>
        <v/>
      </c>
      <c r="H13" s="223" t="str">
        <f>IFERROR(IF(VLOOKUP($O13,'APOIO-DESPESAS'!$A$3:$N$962,9,FALSE)="","",VLOOKUP($O13,'APOIO-DESPESAS'!$A$3:$N$962,9,FALSE)),"")</f>
        <v/>
      </c>
      <c r="I13" s="223" t="str">
        <f>IFERROR(IF(VLOOKUP($O13,'APOIO-DESPESAS'!$A$3:$N$962,10,FALSE)="","",VLOOKUP($O13,'APOIO-DESPESAS'!$A$3:$N$962,10,FALSE)),"")</f>
        <v/>
      </c>
      <c r="J13" s="223" t="str">
        <f>IFERROR(IF(VLOOKUP($O13,'APOIO-DESPESAS'!$A$3:$N$962,11,FALSE)="","",VLOOKUP($O13,'APOIO-DESPESAS'!$A$3:$N$962,11,FALSE)),"")</f>
        <v/>
      </c>
      <c r="K13" s="223" t="str">
        <f>IFERROR(IF(VLOOKUP($O13,'APOIO-DESPESAS'!$A$3:$N$962,12,FALSE)="","",VLOOKUP($O13,'APOIO-DESPESAS'!$A$3:$N$962,12,FALSE)),"")</f>
        <v/>
      </c>
      <c r="L13" s="223" t="str">
        <f>IFERROR(IF(VLOOKUP($O13,'APOIO-DESPESAS'!$A$3:$N$962,13,FALSE)="","",VLOOKUP($O13,'APOIO-DESPESAS'!$A$3:$N$962,13,FALSE)),"")</f>
        <v/>
      </c>
      <c r="M13" s="223" t="str">
        <f>IFERROR(IF(VLOOKUP($O13,'APOIO-DESPESAS'!$A$3:$N$962,14,FALSE)="","",VLOOKUP($O13,'APOIO-DESPESAS'!$A$3:$N$962,14,FALSE)),"")</f>
        <v/>
      </c>
      <c r="O13" s="223">
        <f t="shared" si="0"/>
        <v>11</v>
      </c>
    </row>
    <row r="14" spans="1:15" x14ac:dyDescent="0.25">
      <c r="A14" s="223" t="str">
        <f>IFERROR(IF(VLOOKUP($O14,'APOIO-DESPESAS'!$A$3:$N$962,2,FALSE)="","",VLOOKUP($O14,'APOIO-DESPESAS'!$A$3:$N$962,2,FALSE)),"")</f>
        <v/>
      </c>
      <c r="B14" s="223" t="str">
        <f>IFERROR(IF(VLOOKUP($O14,'APOIO-DESPESAS'!$A$3:$N$962,3,FALSE)="","",VLOOKUP($O14,'APOIO-DESPESAS'!$A$3:$N$962,3,FALSE)),"")</f>
        <v/>
      </c>
      <c r="C14" s="223" t="str">
        <f>IFERROR(IF(VLOOKUP($O14,'APOIO-DESPESAS'!$A$3:$N$962,4,FALSE)="","",VLOOKUP($O14,'APOIO-DESPESAS'!$A$3:$N$962,4,FALSE)),"")</f>
        <v/>
      </c>
      <c r="D14" s="223" t="str">
        <f>IFERROR(IF(VLOOKUP($O14,'APOIO-DESPESAS'!$A$3:$N$962,5,FALSE)="","",VLOOKUP($O14,'APOIO-DESPESAS'!$A$3:$N$962,5,FALSE)),"")</f>
        <v/>
      </c>
      <c r="E14" s="223" t="str">
        <f>IFERROR(IF(VLOOKUP($O14,'APOIO-DESPESAS'!$A$3:$N$962,6,FALSE)="","",VLOOKUP($O14,'APOIO-DESPESAS'!$A$3:$N$962,6,FALSE)),"")</f>
        <v/>
      </c>
      <c r="F14" s="223" t="str">
        <f>IFERROR(IF(VLOOKUP($O14,'APOIO-DESPESAS'!$A$3:$N$962,7,FALSE)="","",VLOOKUP($O14,'APOIO-DESPESAS'!$A$3:$N$962,7,FALSE)),"")</f>
        <v/>
      </c>
      <c r="G14" s="223" t="str">
        <f>IFERROR(IF(VLOOKUP($O14,'APOIO-DESPESAS'!$A$3:$N$962,8,FALSE)="","",VLOOKUP($O14,'APOIO-DESPESAS'!$A$3:$N$962,8,FALSE)),"")</f>
        <v/>
      </c>
      <c r="H14" s="223" t="str">
        <f>IFERROR(IF(VLOOKUP($O14,'APOIO-DESPESAS'!$A$3:$N$962,9,FALSE)="","",VLOOKUP($O14,'APOIO-DESPESAS'!$A$3:$N$962,9,FALSE)),"")</f>
        <v/>
      </c>
      <c r="I14" s="223" t="str">
        <f>IFERROR(IF(VLOOKUP($O14,'APOIO-DESPESAS'!$A$3:$N$962,10,FALSE)="","",VLOOKUP($O14,'APOIO-DESPESAS'!$A$3:$N$962,10,FALSE)),"")</f>
        <v/>
      </c>
      <c r="J14" s="223" t="str">
        <f>IFERROR(IF(VLOOKUP($O14,'APOIO-DESPESAS'!$A$3:$N$962,11,FALSE)="","",VLOOKUP($O14,'APOIO-DESPESAS'!$A$3:$N$962,11,FALSE)),"")</f>
        <v/>
      </c>
      <c r="K14" s="223" t="str">
        <f>IFERROR(IF(VLOOKUP($O14,'APOIO-DESPESAS'!$A$3:$N$962,12,FALSE)="","",VLOOKUP($O14,'APOIO-DESPESAS'!$A$3:$N$962,12,FALSE)),"")</f>
        <v/>
      </c>
      <c r="L14" s="223" t="str">
        <f>IFERROR(IF(VLOOKUP($O14,'APOIO-DESPESAS'!$A$3:$N$962,13,FALSE)="","",VLOOKUP($O14,'APOIO-DESPESAS'!$A$3:$N$962,13,FALSE)),"")</f>
        <v/>
      </c>
      <c r="M14" s="223" t="str">
        <f>IFERROR(IF(VLOOKUP($O14,'APOIO-DESPESAS'!$A$3:$N$962,14,FALSE)="","",VLOOKUP($O14,'APOIO-DESPESAS'!$A$3:$N$962,14,FALSE)),"")</f>
        <v/>
      </c>
      <c r="O14" s="223">
        <f t="shared" si="0"/>
        <v>12</v>
      </c>
    </row>
    <row r="15" spans="1:15" x14ac:dyDescent="0.25">
      <c r="A15" s="223" t="str">
        <f>IFERROR(IF(VLOOKUP($O15,'APOIO-DESPESAS'!$A$3:$N$962,2,FALSE)="","",VLOOKUP($O15,'APOIO-DESPESAS'!$A$3:$N$962,2,FALSE)),"")</f>
        <v/>
      </c>
      <c r="B15" s="223" t="str">
        <f>IFERROR(IF(VLOOKUP($O15,'APOIO-DESPESAS'!$A$3:$N$962,3,FALSE)="","",VLOOKUP($O15,'APOIO-DESPESAS'!$A$3:$N$962,3,FALSE)),"")</f>
        <v/>
      </c>
      <c r="C15" s="223" t="str">
        <f>IFERROR(IF(VLOOKUP($O15,'APOIO-DESPESAS'!$A$3:$N$962,4,FALSE)="","",VLOOKUP($O15,'APOIO-DESPESAS'!$A$3:$N$962,4,FALSE)),"")</f>
        <v/>
      </c>
      <c r="D15" s="223" t="str">
        <f>IFERROR(IF(VLOOKUP($O15,'APOIO-DESPESAS'!$A$3:$N$962,5,FALSE)="","",VLOOKUP($O15,'APOIO-DESPESAS'!$A$3:$N$962,5,FALSE)),"")</f>
        <v/>
      </c>
      <c r="E15" s="223" t="str">
        <f>IFERROR(IF(VLOOKUP($O15,'APOIO-DESPESAS'!$A$3:$N$962,6,FALSE)="","",VLOOKUP($O15,'APOIO-DESPESAS'!$A$3:$N$962,6,FALSE)),"")</f>
        <v/>
      </c>
      <c r="F15" s="223" t="str">
        <f>IFERROR(IF(VLOOKUP($O15,'APOIO-DESPESAS'!$A$3:$N$962,7,FALSE)="","",VLOOKUP($O15,'APOIO-DESPESAS'!$A$3:$N$962,7,FALSE)),"")</f>
        <v/>
      </c>
      <c r="G15" s="223" t="str">
        <f>IFERROR(IF(VLOOKUP($O15,'APOIO-DESPESAS'!$A$3:$N$962,8,FALSE)="","",VLOOKUP($O15,'APOIO-DESPESAS'!$A$3:$N$962,8,FALSE)),"")</f>
        <v/>
      </c>
      <c r="H15" s="223" t="str">
        <f>IFERROR(IF(VLOOKUP($O15,'APOIO-DESPESAS'!$A$3:$N$962,9,FALSE)="","",VLOOKUP($O15,'APOIO-DESPESAS'!$A$3:$N$962,9,FALSE)),"")</f>
        <v/>
      </c>
      <c r="I15" s="223" t="str">
        <f>IFERROR(IF(VLOOKUP($O15,'APOIO-DESPESAS'!$A$3:$N$962,10,FALSE)="","",VLOOKUP($O15,'APOIO-DESPESAS'!$A$3:$N$962,10,FALSE)),"")</f>
        <v/>
      </c>
      <c r="J15" s="223" t="str">
        <f>IFERROR(IF(VLOOKUP($O15,'APOIO-DESPESAS'!$A$3:$N$962,11,FALSE)="","",VLOOKUP($O15,'APOIO-DESPESAS'!$A$3:$N$962,11,FALSE)),"")</f>
        <v/>
      </c>
      <c r="K15" s="223" t="str">
        <f>IFERROR(IF(VLOOKUP($O15,'APOIO-DESPESAS'!$A$3:$N$962,12,FALSE)="","",VLOOKUP($O15,'APOIO-DESPESAS'!$A$3:$N$962,12,FALSE)),"")</f>
        <v/>
      </c>
      <c r="L15" s="223" t="str">
        <f>IFERROR(IF(VLOOKUP($O15,'APOIO-DESPESAS'!$A$3:$N$962,13,FALSE)="","",VLOOKUP($O15,'APOIO-DESPESAS'!$A$3:$N$962,13,FALSE)),"")</f>
        <v/>
      </c>
      <c r="M15" s="223" t="str">
        <f>IFERROR(IF(VLOOKUP($O15,'APOIO-DESPESAS'!$A$3:$N$962,14,FALSE)="","",VLOOKUP($O15,'APOIO-DESPESAS'!$A$3:$N$962,14,FALSE)),"")</f>
        <v/>
      </c>
      <c r="O15" s="223">
        <f t="shared" si="0"/>
        <v>13</v>
      </c>
    </row>
    <row r="16" spans="1:15" x14ac:dyDescent="0.25">
      <c r="A16" s="223" t="str">
        <f>IFERROR(IF(VLOOKUP($O16,'APOIO-DESPESAS'!$A$3:$N$962,2,FALSE)="","",VLOOKUP($O16,'APOIO-DESPESAS'!$A$3:$N$962,2,FALSE)),"")</f>
        <v/>
      </c>
      <c r="B16" s="223" t="str">
        <f>IFERROR(IF(VLOOKUP($O16,'APOIO-DESPESAS'!$A$3:$N$962,3,FALSE)="","",VLOOKUP($O16,'APOIO-DESPESAS'!$A$3:$N$962,3,FALSE)),"")</f>
        <v/>
      </c>
      <c r="C16" s="223" t="str">
        <f>IFERROR(IF(VLOOKUP($O16,'APOIO-DESPESAS'!$A$3:$N$962,4,FALSE)="","",VLOOKUP($O16,'APOIO-DESPESAS'!$A$3:$N$962,4,FALSE)),"")</f>
        <v/>
      </c>
      <c r="D16" s="223" t="str">
        <f>IFERROR(IF(VLOOKUP($O16,'APOIO-DESPESAS'!$A$3:$N$962,5,FALSE)="","",VLOOKUP($O16,'APOIO-DESPESAS'!$A$3:$N$962,5,FALSE)),"")</f>
        <v/>
      </c>
      <c r="E16" s="223" t="str">
        <f>IFERROR(IF(VLOOKUP($O16,'APOIO-DESPESAS'!$A$3:$N$962,6,FALSE)="","",VLOOKUP($O16,'APOIO-DESPESAS'!$A$3:$N$962,6,FALSE)),"")</f>
        <v/>
      </c>
      <c r="F16" s="223" t="str">
        <f>IFERROR(IF(VLOOKUP($O16,'APOIO-DESPESAS'!$A$3:$N$962,7,FALSE)="","",VLOOKUP($O16,'APOIO-DESPESAS'!$A$3:$N$962,7,FALSE)),"")</f>
        <v/>
      </c>
      <c r="G16" s="223" t="str">
        <f>IFERROR(IF(VLOOKUP($O16,'APOIO-DESPESAS'!$A$3:$N$962,8,FALSE)="","",VLOOKUP($O16,'APOIO-DESPESAS'!$A$3:$N$962,8,FALSE)),"")</f>
        <v/>
      </c>
      <c r="H16" s="223" t="str">
        <f>IFERROR(IF(VLOOKUP($O16,'APOIO-DESPESAS'!$A$3:$N$962,9,FALSE)="","",VLOOKUP($O16,'APOIO-DESPESAS'!$A$3:$N$962,9,FALSE)),"")</f>
        <v/>
      </c>
      <c r="I16" s="223" t="str">
        <f>IFERROR(IF(VLOOKUP($O16,'APOIO-DESPESAS'!$A$3:$N$962,10,FALSE)="","",VLOOKUP($O16,'APOIO-DESPESAS'!$A$3:$N$962,10,FALSE)),"")</f>
        <v/>
      </c>
      <c r="J16" s="223" t="str">
        <f>IFERROR(IF(VLOOKUP($O16,'APOIO-DESPESAS'!$A$3:$N$962,11,FALSE)="","",VLOOKUP($O16,'APOIO-DESPESAS'!$A$3:$N$962,11,FALSE)),"")</f>
        <v/>
      </c>
      <c r="K16" s="223" t="str">
        <f>IFERROR(IF(VLOOKUP($O16,'APOIO-DESPESAS'!$A$3:$N$962,12,FALSE)="","",VLOOKUP($O16,'APOIO-DESPESAS'!$A$3:$N$962,12,FALSE)),"")</f>
        <v/>
      </c>
      <c r="L16" s="223" t="str">
        <f>IFERROR(IF(VLOOKUP($O16,'APOIO-DESPESAS'!$A$3:$N$962,13,FALSE)="","",VLOOKUP($O16,'APOIO-DESPESAS'!$A$3:$N$962,13,FALSE)),"")</f>
        <v/>
      </c>
      <c r="M16" s="223" t="str">
        <f>IFERROR(IF(VLOOKUP($O16,'APOIO-DESPESAS'!$A$3:$N$962,14,FALSE)="","",VLOOKUP($O16,'APOIO-DESPESAS'!$A$3:$N$962,14,FALSE)),"")</f>
        <v/>
      </c>
      <c r="O16" s="223">
        <f t="shared" si="0"/>
        <v>14</v>
      </c>
    </row>
    <row r="17" spans="1:15" x14ac:dyDescent="0.25">
      <c r="A17" s="223" t="str">
        <f>IFERROR(IF(VLOOKUP($O17,'APOIO-DESPESAS'!$A$3:$N$962,2,FALSE)="","",VLOOKUP($O17,'APOIO-DESPESAS'!$A$3:$N$962,2,FALSE)),"")</f>
        <v/>
      </c>
      <c r="B17" s="223" t="str">
        <f>IFERROR(IF(VLOOKUP($O17,'APOIO-DESPESAS'!$A$3:$N$962,3,FALSE)="","",VLOOKUP($O17,'APOIO-DESPESAS'!$A$3:$N$962,3,FALSE)),"")</f>
        <v/>
      </c>
      <c r="C17" s="223" t="str">
        <f>IFERROR(IF(VLOOKUP($O17,'APOIO-DESPESAS'!$A$3:$N$962,4,FALSE)="","",VLOOKUP($O17,'APOIO-DESPESAS'!$A$3:$N$962,4,FALSE)),"")</f>
        <v/>
      </c>
      <c r="D17" s="223" t="str">
        <f>IFERROR(IF(VLOOKUP($O17,'APOIO-DESPESAS'!$A$3:$N$962,5,FALSE)="","",VLOOKUP($O17,'APOIO-DESPESAS'!$A$3:$N$962,5,FALSE)),"")</f>
        <v/>
      </c>
      <c r="E17" s="223" t="str">
        <f>IFERROR(IF(VLOOKUP($O17,'APOIO-DESPESAS'!$A$3:$N$962,6,FALSE)="","",VLOOKUP($O17,'APOIO-DESPESAS'!$A$3:$N$962,6,FALSE)),"")</f>
        <v/>
      </c>
      <c r="F17" s="223" t="str">
        <f>IFERROR(IF(VLOOKUP($O17,'APOIO-DESPESAS'!$A$3:$N$962,7,FALSE)="","",VLOOKUP($O17,'APOIO-DESPESAS'!$A$3:$N$962,7,FALSE)),"")</f>
        <v/>
      </c>
      <c r="G17" s="223" t="str">
        <f>IFERROR(IF(VLOOKUP($O17,'APOIO-DESPESAS'!$A$3:$N$962,8,FALSE)="","",VLOOKUP($O17,'APOIO-DESPESAS'!$A$3:$N$962,8,FALSE)),"")</f>
        <v/>
      </c>
      <c r="H17" s="223" t="str">
        <f>IFERROR(IF(VLOOKUP($O17,'APOIO-DESPESAS'!$A$3:$N$962,9,FALSE)="","",VLOOKUP($O17,'APOIO-DESPESAS'!$A$3:$N$962,9,FALSE)),"")</f>
        <v/>
      </c>
      <c r="I17" s="223" t="str">
        <f>IFERROR(IF(VLOOKUP($O17,'APOIO-DESPESAS'!$A$3:$N$962,10,FALSE)="","",VLOOKUP($O17,'APOIO-DESPESAS'!$A$3:$N$962,10,FALSE)),"")</f>
        <v/>
      </c>
      <c r="J17" s="223" t="str">
        <f>IFERROR(IF(VLOOKUP($O17,'APOIO-DESPESAS'!$A$3:$N$962,11,FALSE)="","",VLOOKUP($O17,'APOIO-DESPESAS'!$A$3:$N$962,11,FALSE)),"")</f>
        <v/>
      </c>
      <c r="K17" s="223" t="str">
        <f>IFERROR(IF(VLOOKUP($O17,'APOIO-DESPESAS'!$A$3:$N$962,12,FALSE)="","",VLOOKUP($O17,'APOIO-DESPESAS'!$A$3:$N$962,12,FALSE)),"")</f>
        <v/>
      </c>
      <c r="L17" s="223" t="str">
        <f>IFERROR(IF(VLOOKUP($O17,'APOIO-DESPESAS'!$A$3:$N$962,13,FALSE)="","",VLOOKUP($O17,'APOIO-DESPESAS'!$A$3:$N$962,13,FALSE)),"")</f>
        <v/>
      </c>
      <c r="M17" s="223" t="str">
        <f>IFERROR(IF(VLOOKUP($O17,'APOIO-DESPESAS'!$A$3:$N$962,14,FALSE)="","",VLOOKUP($O17,'APOIO-DESPESAS'!$A$3:$N$962,14,FALSE)),"")</f>
        <v/>
      </c>
      <c r="O17" s="223">
        <f t="shared" si="0"/>
        <v>15</v>
      </c>
    </row>
    <row r="18" spans="1:15" x14ac:dyDescent="0.25">
      <c r="A18" s="223" t="str">
        <f>IFERROR(IF(VLOOKUP($O18,'APOIO-DESPESAS'!$A$3:$N$962,2,FALSE)="","",VLOOKUP($O18,'APOIO-DESPESAS'!$A$3:$N$962,2,FALSE)),"")</f>
        <v/>
      </c>
      <c r="B18" s="223" t="str">
        <f>IFERROR(IF(VLOOKUP($O18,'APOIO-DESPESAS'!$A$3:$N$962,3,FALSE)="","",VLOOKUP($O18,'APOIO-DESPESAS'!$A$3:$N$962,3,FALSE)),"")</f>
        <v/>
      </c>
      <c r="C18" s="223" t="str">
        <f>IFERROR(IF(VLOOKUP($O18,'APOIO-DESPESAS'!$A$3:$N$962,4,FALSE)="","",VLOOKUP($O18,'APOIO-DESPESAS'!$A$3:$N$962,4,FALSE)),"")</f>
        <v/>
      </c>
      <c r="D18" s="223" t="str">
        <f>IFERROR(IF(VLOOKUP($O18,'APOIO-DESPESAS'!$A$3:$N$962,5,FALSE)="","",VLOOKUP($O18,'APOIO-DESPESAS'!$A$3:$N$962,5,FALSE)),"")</f>
        <v/>
      </c>
      <c r="E18" s="223" t="str">
        <f>IFERROR(IF(VLOOKUP($O18,'APOIO-DESPESAS'!$A$3:$N$962,6,FALSE)="","",VLOOKUP($O18,'APOIO-DESPESAS'!$A$3:$N$962,6,FALSE)),"")</f>
        <v/>
      </c>
      <c r="F18" s="223" t="str">
        <f>IFERROR(IF(VLOOKUP($O18,'APOIO-DESPESAS'!$A$3:$N$962,7,FALSE)="","",VLOOKUP($O18,'APOIO-DESPESAS'!$A$3:$N$962,7,FALSE)),"")</f>
        <v/>
      </c>
      <c r="G18" s="223" t="str">
        <f>IFERROR(IF(VLOOKUP($O18,'APOIO-DESPESAS'!$A$3:$N$962,8,FALSE)="","",VLOOKUP($O18,'APOIO-DESPESAS'!$A$3:$N$962,8,FALSE)),"")</f>
        <v/>
      </c>
      <c r="H18" s="223" t="str">
        <f>IFERROR(IF(VLOOKUP($O18,'APOIO-DESPESAS'!$A$3:$N$962,9,FALSE)="","",VLOOKUP($O18,'APOIO-DESPESAS'!$A$3:$N$962,9,FALSE)),"")</f>
        <v/>
      </c>
      <c r="I18" s="223" t="str">
        <f>IFERROR(IF(VLOOKUP($O18,'APOIO-DESPESAS'!$A$3:$N$962,10,FALSE)="","",VLOOKUP($O18,'APOIO-DESPESAS'!$A$3:$N$962,10,FALSE)),"")</f>
        <v/>
      </c>
      <c r="J18" s="223" t="str">
        <f>IFERROR(IF(VLOOKUP($O18,'APOIO-DESPESAS'!$A$3:$N$962,11,FALSE)="","",VLOOKUP($O18,'APOIO-DESPESAS'!$A$3:$N$962,11,FALSE)),"")</f>
        <v/>
      </c>
      <c r="K18" s="223" t="str">
        <f>IFERROR(IF(VLOOKUP($O18,'APOIO-DESPESAS'!$A$3:$N$962,12,FALSE)="","",VLOOKUP($O18,'APOIO-DESPESAS'!$A$3:$N$962,12,FALSE)),"")</f>
        <v/>
      </c>
      <c r="L18" s="223" t="str">
        <f>IFERROR(IF(VLOOKUP($O18,'APOIO-DESPESAS'!$A$3:$N$962,13,FALSE)="","",VLOOKUP($O18,'APOIO-DESPESAS'!$A$3:$N$962,13,FALSE)),"")</f>
        <v/>
      </c>
      <c r="M18" s="223" t="str">
        <f>IFERROR(IF(VLOOKUP($O18,'APOIO-DESPESAS'!$A$3:$N$962,14,FALSE)="","",VLOOKUP($O18,'APOIO-DESPESAS'!$A$3:$N$962,14,FALSE)),"")</f>
        <v/>
      </c>
      <c r="O18" s="223">
        <f t="shared" si="0"/>
        <v>16</v>
      </c>
    </row>
    <row r="19" spans="1:15" x14ac:dyDescent="0.25">
      <c r="A19" s="223" t="str">
        <f>IFERROR(IF(VLOOKUP($O19,'APOIO-DESPESAS'!$A$3:$N$962,2,FALSE)="","",VLOOKUP($O19,'APOIO-DESPESAS'!$A$3:$N$962,2,FALSE)),"")</f>
        <v/>
      </c>
      <c r="B19" s="223" t="str">
        <f>IFERROR(IF(VLOOKUP($O19,'APOIO-DESPESAS'!$A$3:$N$962,3,FALSE)="","",VLOOKUP($O19,'APOIO-DESPESAS'!$A$3:$N$962,3,FALSE)),"")</f>
        <v/>
      </c>
      <c r="C19" s="223" t="str">
        <f>IFERROR(IF(VLOOKUP($O19,'APOIO-DESPESAS'!$A$3:$N$962,4,FALSE)="","",VLOOKUP($O19,'APOIO-DESPESAS'!$A$3:$N$962,4,FALSE)),"")</f>
        <v/>
      </c>
      <c r="D19" s="223" t="str">
        <f>IFERROR(IF(VLOOKUP($O19,'APOIO-DESPESAS'!$A$3:$N$962,5,FALSE)="","",VLOOKUP($O19,'APOIO-DESPESAS'!$A$3:$N$962,5,FALSE)),"")</f>
        <v/>
      </c>
      <c r="E19" s="223" t="str">
        <f>IFERROR(IF(VLOOKUP($O19,'APOIO-DESPESAS'!$A$3:$N$962,6,FALSE)="","",VLOOKUP($O19,'APOIO-DESPESAS'!$A$3:$N$962,6,FALSE)),"")</f>
        <v/>
      </c>
      <c r="F19" s="223" t="str">
        <f>IFERROR(IF(VLOOKUP($O19,'APOIO-DESPESAS'!$A$3:$N$962,7,FALSE)="","",VLOOKUP($O19,'APOIO-DESPESAS'!$A$3:$N$962,7,FALSE)),"")</f>
        <v/>
      </c>
      <c r="G19" s="223" t="str">
        <f>IFERROR(IF(VLOOKUP($O19,'APOIO-DESPESAS'!$A$3:$N$962,8,FALSE)="","",VLOOKUP($O19,'APOIO-DESPESAS'!$A$3:$N$962,8,FALSE)),"")</f>
        <v/>
      </c>
      <c r="H19" s="223" t="str">
        <f>IFERROR(IF(VLOOKUP($O19,'APOIO-DESPESAS'!$A$3:$N$962,9,FALSE)="","",VLOOKUP($O19,'APOIO-DESPESAS'!$A$3:$N$962,9,FALSE)),"")</f>
        <v/>
      </c>
      <c r="I19" s="223" t="str">
        <f>IFERROR(IF(VLOOKUP($O19,'APOIO-DESPESAS'!$A$3:$N$962,10,FALSE)="","",VLOOKUP($O19,'APOIO-DESPESAS'!$A$3:$N$962,10,FALSE)),"")</f>
        <v/>
      </c>
      <c r="J19" s="223" t="str">
        <f>IFERROR(IF(VLOOKUP($O19,'APOIO-DESPESAS'!$A$3:$N$962,11,FALSE)="","",VLOOKUP($O19,'APOIO-DESPESAS'!$A$3:$N$962,11,FALSE)),"")</f>
        <v/>
      </c>
      <c r="K19" s="223" t="str">
        <f>IFERROR(IF(VLOOKUP($O19,'APOIO-DESPESAS'!$A$3:$N$962,12,FALSE)="","",VLOOKUP($O19,'APOIO-DESPESAS'!$A$3:$N$962,12,FALSE)),"")</f>
        <v/>
      </c>
      <c r="L19" s="223" t="str">
        <f>IFERROR(IF(VLOOKUP($O19,'APOIO-DESPESAS'!$A$3:$N$962,13,FALSE)="","",VLOOKUP($O19,'APOIO-DESPESAS'!$A$3:$N$962,13,FALSE)),"")</f>
        <v/>
      </c>
      <c r="M19" s="223" t="str">
        <f>IFERROR(IF(VLOOKUP($O19,'APOIO-DESPESAS'!$A$3:$N$962,14,FALSE)="","",VLOOKUP($O19,'APOIO-DESPESAS'!$A$3:$N$962,14,FALSE)),"")</f>
        <v/>
      </c>
      <c r="O19" s="223">
        <f t="shared" si="0"/>
        <v>17</v>
      </c>
    </row>
    <row r="20" spans="1:15" x14ac:dyDescent="0.25">
      <c r="A20" s="223" t="str">
        <f>IFERROR(IF(VLOOKUP($O20,'APOIO-DESPESAS'!$A$3:$N$962,2,FALSE)="","",VLOOKUP($O20,'APOIO-DESPESAS'!$A$3:$N$962,2,FALSE)),"")</f>
        <v/>
      </c>
      <c r="B20" s="223" t="str">
        <f>IFERROR(IF(VLOOKUP($O20,'APOIO-DESPESAS'!$A$3:$N$962,3,FALSE)="","",VLOOKUP($O20,'APOIO-DESPESAS'!$A$3:$N$962,3,FALSE)),"")</f>
        <v/>
      </c>
      <c r="C20" s="223" t="str">
        <f>IFERROR(IF(VLOOKUP($O20,'APOIO-DESPESAS'!$A$3:$N$962,4,FALSE)="","",VLOOKUP($O20,'APOIO-DESPESAS'!$A$3:$N$962,4,FALSE)),"")</f>
        <v/>
      </c>
      <c r="D20" s="223" t="str">
        <f>IFERROR(IF(VLOOKUP($O20,'APOIO-DESPESAS'!$A$3:$N$962,5,FALSE)="","",VLOOKUP($O20,'APOIO-DESPESAS'!$A$3:$N$962,5,FALSE)),"")</f>
        <v/>
      </c>
      <c r="E20" s="223" t="str">
        <f>IFERROR(IF(VLOOKUP($O20,'APOIO-DESPESAS'!$A$3:$N$962,6,FALSE)="","",VLOOKUP($O20,'APOIO-DESPESAS'!$A$3:$N$962,6,FALSE)),"")</f>
        <v/>
      </c>
      <c r="F20" s="223" t="str">
        <f>IFERROR(IF(VLOOKUP($O20,'APOIO-DESPESAS'!$A$3:$N$962,7,FALSE)="","",VLOOKUP($O20,'APOIO-DESPESAS'!$A$3:$N$962,7,FALSE)),"")</f>
        <v/>
      </c>
      <c r="G20" s="223" t="str">
        <f>IFERROR(IF(VLOOKUP($O20,'APOIO-DESPESAS'!$A$3:$N$962,8,FALSE)="","",VLOOKUP($O20,'APOIO-DESPESAS'!$A$3:$N$962,8,FALSE)),"")</f>
        <v/>
      </c>
      <c r="H20" s="223" t="str">
        <f>IFERROR(IF(VLOOKUP($O20,'APOIO-DESPESAS'!$A$3:$N$962,9,FALSE)="","",VLOOKUP($O20,'APOIO-DESPESAS'!$A$3:$N$962,9,FALSE)),"")</f>
        <v/>
      </c>
      <c r="I20" s="223" t="str">
        <f>IFERROR(IF(VLOOKUP($O20,'APOIO-DESPESAS'!$A$3:$N$962,10,FALSE)="","",VLOOKUP($O20,'APOIO-DESPESAS'!$A$3:$N$962,10,FALSE)),"")</f>
        <v/>
      </c>
      <c r="J20" s="223" t="str">
        <f>IFERROR(IF(VLOOKUP($O20,'APOIO-DESPESAS'!$A$3:$N$962,11,FALSE)="","",VLOOKUP($O20,'APOIO-DESPESAS'!$A$3:$N$962,11,FALSE)),"")</f>
        <v/>
      </c>
      <c r="K20" s="223" t="str">
        <f>IFERROR(IF(VLOOKUP($O20,'APOIO-DESPESAS'!$A$3:$N$962,12,FALSE)="","",VLOOKUP($O20,'APOIO-DESPESAS'!$A$3:$N$962,12,FALSE)),"")</f>
        <v/>
      </c>
      <c r="L20" s="223" t="str">
        <f>IFERROR(IF(VLOOKUP($O20,'APOIO-DESPESAS'!$A$3:$N$962,13,FALSE)="","",VLOOKUP($O20,'APOIO-DESPESAS'!$A$3:$N$962,13,FALSE)),"")</f>
        <v/>
      </c>
      <c r="M20" s="223" t="str">
        <f>IFERROR(IF(VLOOKUP($O20,'APOIO-DESPESAS'!$A$3:$N$962,14,FALSE)="","",VLOOKUP($O20,'APOIO-DESPESAS'!$A$3:$N$962,14,FALSE)),"")</f>
        <v/>
      </c>
      <c r="O20" s="223">
        <f t="shared" si="0"/>
        <v>18</v>
      </c>
    </row>
    <row r="21" spans="1:15" x14ac:dyDescent="0.25">
      <c r="A21" s="223" t="str">
        <f>IFERROR(IF(VLOOKUP($O21,'APOIO-DESPESAS'!$A$3:$N$962,2,FALSE)="","",VLOOKUP($O21,'APOIO-DESPESAS'!$A$3:$N$962,2,FALSE)),"")</f>
        <v/>
      </c>
      <c r="B21" s="223" t="str">
        <f>IFERROR(IF(VLOOKUP($O21,'APOIO-DESPESAS'!$A$3:$N$962,3,FALSE)="","",VLOOKUP($O21,'APOIO-DESPESAS'!$A$3:$N$962,3,FALSE)),"")</f>
        <v/>
      </c>
      <c r="C21" s="223" t="str">
        <f>IFERROR(IF(VLOOKUP($O21,'APOIO-DESPESAS'!$A$3:$N$962,4,FALSE)="","",VLOOKUP($O21,'APOIO-DESPESAS'!$A$3:$N$962,4,FALSE)),"")</f>
        <v/>
      </c>
      <c r="D21" s="223" t="str">
        <f>IFERROR(IF(VLOOKUP($O21,'APOIO-DESPESAS'!$A$3:$N$962,5,FALSE)="","",VLOOKUP($O21,'APOIO-DESPESAS'!$A$3:$N$962,5,FALSE)),"")</f>
        <v/>
      </c>
      <c r="E21" s="223" t="str">
        <f>IFERROR(IF(VLOOKUP($O21,'APOIO-DESPESAS'!$A$3:$N$962,6,FALSE)="","",VLOOKUP($O21,'APOIO-DESPESAS'!$A$3:$N$962,6,FALSE)),"")</f>
        <v/>
      </c>
      <c r="F21" s="223" t="str">
        <f>IFERROR(IF(VLOOKUP($O21,'APOIO-DESPESAS'!$A$3:$N$962,7,FALSE)="","",VLOOKUP($O21,'APOIO-DESPESAS'!$A$3:$N$962,7,FALSE)),"")</f>
        <v/>
      </c>
      <c r="G21" s="223" t="str">
        <f>IFERROR(IF(VLOOKUP($O21,'APOIO-DESPESAS'!$A$3:$N$962,8,FALSE)="","",VLOOKUP($O21,'APOIO-DESPESAS'!$A$3:$N$962,8,FALSE)),"")</f>
        <v/>
      </c>
      <c r="H21" s="223" t="str">
        <f>IFERROR(IF(VLOOKUP($O21,'APOIO-DESPESAS'!$A$3:$N$962,9,FALSE)="","",VLOOKUP($O21,'APOIO-DESPESAS'!$A$3:$N$962,9,FALSE)),"")</f>
        <v/>
      </c>
      <c r="I21" s="223" t="str">
        <f>IFERROR(IF(VLOOKUP($O21,'APOIO-DESPESAS'!$A$3:$N$962,10,FALSE)="","",VLOOKUP($O21,'APOIO-DESPESAS'!$A$3:$N$962,10,FALSE)),"")</f>
        <v/>
      </c>
      <c r="J21" s="223" t="str">
        <f>IFERROR(IF(VLOOKUP($O21,'APOIO-DESPESAS'!$A$3:$N$962,11,FALSE)="","",VLOOKUP($O21,'APOIO-DESPESAS'!$A$3:$N$962,11,FALSE)),"")</f>
        <v/>
      </c>
      <c r="K21" s="223" t="str">
        <f>IFERROR(IF(VLOOKUP($O21,'APOIO-DESPESAS'!$A$3:$N$962,12,FALSE)="","",VLOOKUP($O21,'APOIO-DESPESAS'!$A$3:$N$962,12,FALSE)),"")</f>
        <v/>
      </c>
      <c r="L21" s="223" t="str">
        <f>IFERROR(IF(VLOOKUP($O21,'APOIO-DESPESAS'!$A$3:$N$962,13,FALSE)="","",VLOOKUP($O21,'APOIO-DESPESAS'!$A$3:$N$962,13,FALSE)),"")</f>
        <v/>
      </c>
      <c r="M21" s="223" t="str">
        <f>IFERROR(IF(VLOOKUP($O21,'APOIO-DESPESAS'!$A$3:$N$962,14,FALSE)="","",VLOOKUP($O21,'APOIO-DESPESAS'!$A$3:$N$962,14,FALSE)),"")</f>
        <v/>
      </c>
      <c r="O21" s="223">
        <f t="shared" si="0"/>
        <v>19</v>
      </c>
    </row>
    <row r="22" spans="1:15" x14ac:dyDescent="0.25">
      <c r="A22" s="223" t="str">
        <f>IFERROR(IF(VLOOKUP($O22,'APOIO-DESPESAS'!$A$3:$N$962,2,FALSE)="","",VLOOKUP($O22,'APOIO-DESPESAS'!$A$3:$N$962,2,FALSE)),"")</f>
        <v/>
      </c>
      <c r="B22" s="223" t="str">
        <f>IFERROR(IF(VLOOKUP($O22,'APOIO-DESPESAS'!$A$3:$N$962,3,FALSE)="","",VLOOKUP($O22,'APOIO-DESPESAS'!$A$3:$N$962,3,FALSE)),"")</f>
        <v/>
      </c>
      <c r="C22" s="223" t="str">
        <f>IFERROR(IF(VLOOKUP($O22,'APOIO-DESPESAS'!$A$3:$N$962,4,FALSE)="","",VLOOKUP($O22,'APOIO-DESPESAS'!$A$3:$N$962,4,FALSE)),"")</f>
        <v/>
      </c>
      <c r="D22" s="223" t="str">
        <f>IFERROR(IF(VLOOKUP($O22,'APOIO-DESPESAS'!$A$3:$N$962,5,FALSE)="","",VLOOKUP($O22,'APOIO-DESPESAS'!$A$3:$N$962,5,FALSE)),"")</f>
        <v/>
      </c>
      <c r="E22" s="223" t="str">
        <f>IFERROR(IF(VLOOKUP($O22,'APOIO-DESPESAS'!$A$3:$N$962,6,FALSE)="","",VLOOKUP($O22,'APOIO-DESPESAS'!$A$3:$N$962,6,FALSE)),"")</f>
        <v/>
      </c>
      <c r="F22" s="223" t="str">
        <f>IFERROR(IF(VLOOKUP($O22,'APOIO-DESPESAS'!$A$3:$N$962,7,FALSE)="","",VLOOKUP($O22,'APOIO-DESPESAS'!$A$3:$N$962,7,FALSE)),"")</f>
        <v/>
      </c>
      <c r="G22" s="223" t="str">
        <f>IFERROR(IF(VLOOKUP($O22,'APOIO-DESPESAS'!$A$3:$N$962,8,FALSE)="","",VLOOKUP($O22,'APOIO-DESPESAS'!$A$3:$N$962,8,FALSE)),"")</f>
        <v/>
      </c>
      <c r="H22" s="223" t="str">
        <f>IFERROR(IF(VLOOKUP($O22,'APOIO-DESPESAS'!$A$3:$N$962,9,FALSE)="","",VLOOKUP($O22,'APOIO-DESPESAS'!$A$3:$N$962,9,FALSE)),"")</f>
        <v/>
      </c>
      <c r="I22" s="223" t="str">
        <f>IFERROR(IF(VLOOKUP($O22,'APOIO-DESPESAS'!$A$3:$N$962,10,FALSE)="","",VLOOKUP($O22,'APOIO-DESPESAS'!$A$3:$N$962,10,FALSE)),"")</f>
        <v/>
      </c>
      <c r="J22" s="223" t="str">
        <f>IFERROR(IF(VLOOKUP($O22,'APOIO-DESPESAS'!$A$3:$N$962,11,FALSE)="","",VLOOKUP($O22,'APOIO-DESPESAS'!$A$3:$N$962,11,FALSE)),"")</f>
        <v/>
      </c>
      <c r="K22" s="223" t="str">
        <f>IFERROR(IF(VLOOKUP($O22,'APOIO-DESPESAS'!$A$3:$N$962,12,FALSE)="","",VLOOKUP($O22,'APOIO-DESPESAS'!$A$3:$N$962,12,FALSE)),"")</f>
        <v/>
      </c>
      <c r="L22" s="223" t="str">
        <f>IFERROR(IF(VLOOKUP($O22,'APOIO-DESPESAS'!$A$3:$N$962,13,FALSE)="","",VLOOKUP($O22,'APOIO-DESPESAS'!$A$3:$N$962,13,FALSE)),"")</f>
        <v/>
      </c>
      <c r="M22" s="223" t="str">
        <f>IFERROR(IF(VLOOKUP($O22,'APOIO-DESPESAS'!$A$3:$N$962,14,FALSE)="","",VLOOKUP($O22,'APOIO-DESPESAS'!$A$3:$N$962,14,FALSE)),"")</f>
        <v/>
      </c>
      <c r="O22" s="223">
        <f t="shared" si="0"/>
        <v>20</v>
      </c>
    </row>
    <row r="23" spans="1:15" x14ac:dyDescent="0.25">
      <c r="A23" s="223" t="str">
        <f>IFERROR(IF(VLOOKUP($O23,'APOIO-DESPESAS'!$A$3:$N$962,2,FALSE)="","",VLOOKUP($O23,'APOIO-DESPESAS'!$A$3:$N$962,2,FALSE)),"")</f>
        <v/>
      </c>
      <c r="B23" s="223" t="str">
        <f>IFERROR(IF(VLOOKUP($O23,'APOIO-DESPESAS'!$A$3:$N$962,3,FALSE)="","",VLOOKUP($O23,'APOIO-DESPESAS'!$A$3:$N$962,3,FALSE)),"")</f>
        <v/>
      </c>
      <c r="C23" s="223" t="str">
        <f>IFERROR(IF(VLOOKUP($O23,'APOIO-DESPESAS'!$A$3:$N$962,4,FALSE)="","",VLOOKUP($O23,'APOIO-DESPESAS'!$A$3:$N$962,4,FALSE)),"")</f>
        <v/>
      </c>
      <c r="D23" s="223" t="str">
        <f>IFERROR(IF(VLOOKUP($O23,'APOIO-DESPESAS'!$A$3:$N$962,5,FALSE)="","",VLOOKUP($O23,'APOIO-DESPESAS'!$A$3:$N$962,5,FALSE)),"")</f>
        <v/>
      </c>
      <c r="E23" s="223" t="str">
        <f>IFERROR(IF(VLOOKUP($O23,'APOIO-DESPESAS'!$A$3:$N$962,6,FALSE)="","",VLOOKUP($O23,'APOIO-DESPESAS'!$A$3:$N$962,6,FALSE)),"")</f>
        <v/>
      </c>
      <c r="F23" s="223" t="str">
        <f>IFERROR(IF(VLOOKUP($O23,'APOIO-DESPESAS'!$A$3:$N$962,7,FALSE)="","",VLOOKUP($O23,'APOIO-DESPESAS'!$A$3:$N$962,7,FALSE)),"")</f>
        <v/>
      </c>
      <c r="G23" s="223" t="str">
        <f>IFERROR(IF(VLOOKUP($O23,'APOIO-DESPESAS'!$A$3:$N$962,8,FALSE)="","",VLOOKUP($O23,'APOIO-DESPESAS'!$A$3:$N$962,8,FALSE)),"")</f>
        <v/>
      </c>
      <c r="H23" s="223" t="str">
        <f>IFERROR(IF(VLOOKUP($O23,'APOIO-DESPESAS'!$A$3:$N$962,9,FALSE)="","",VLOOKUP($O23,'APOIO-DESPESAS'!$A$3:$N$962,9,FALSE)),"")</f>
        <v/>
      </c>
      <c r="I23" s="223" t="str">
        <f>IFERROR(IF(VLOOKUP($O23,'APOIO-DESPESAS'!$A$3:$N$962,10,FALSE)="","",VLOOKUP($O23,'APOIO-DESPESAS'!$A$3:$N$962,10,FALSE)),"")</f>
        <v/>
      </c>
      <c r="J23" s="223" t="str">
        <f>IFERROR(IF(VLOOKUP($O23,'APOIO-DESPESAS'!$A$3:$N$962,11,FALSE)="","",VLOOKUP($O23,'APOIO-DESPESAS'!$A$3:$N$962,11,FALSE)),"")</f>
        <v/>
      </c>
      <c r="K23" s="223" t="str">
        <f>IFERROR(IF(VLOOKUP($O23,'APOIO-DESPESAS'!$A$3:$N$962,12,FALSE)="","",VLOOKUP($O23,'APOIO-DESPESAS'!$A$3:$N$962,12,FALSE)),"")</f>
        <v/>
      </c>
      <c r="L23" s="223" t="str">
        <f>IFERROR(IF(VLOOKUP($O23,'APOIO-DESPESAS'!$A$3:$N$962,13,FALSE)="","",VLOOKUP($O23,'APOIO-DESPESAS'!$A$3:$N$962,13,FALSE)),"")</f>
        <v/>
      </c>
      <c r="M23" s="223" t="str">
        <f>IFERROR(IF(VLOOKUP($O23,'APOIO-DESPESAS'!$A$3:$N$962,14,FALSE)="","",VLOOKUP($O23,'APOIO-DESPESAS'!$A$3:$N$962,14,FALSE)),"")</f>
        <v/>
      </c>
      <c r="O23" s="223">
        <f t="shared" si="0"/>
        <v>21</v>
      </c>
    </row>
    <row r="24" spans="1:15" x14ac:dyDescent="0.25">
      <c r="A24" s="223" t="str">
        <f>IFERROR(IF(VLOOKUP($O24,'APOIO-DESPESAS'!$A$3:$N$962,2,FALSE)="","",VLOOKUP($O24,'APOIO-DESPESAS'!$A$3:$N$962,2,FALSE)),"")</f>
        <v/>
      </c>
      <c r="B24" s="223" t="str">
        <f>IFERROR(IF(VLOOKUP($O24,'APOIO-DESPESAS'!$A$3:$N$962,3,FALSE)="","",VLOOKUP($O24,'APOIO-DESPESAS'!$A$3:$N$962,3,FALSE)),"")</f>
        <v/>
      </c>
      <c r="C24" s="223" t="str">
        <f>IFERROR(IF(VLOOKUP($O24,'APOIO-DESPESAS'!$A$3:$N$962,4,FALSE)="","",VLOOKUP($O24,'APOIO-DESPESAS'!$A$3:$N$962,4,FALSE)),"")</f>
        <v/>
      </c>
      <c r="D24" s="223" t="str">
        <f>IFERROR(IF(VLOOKUP($O24,'APOIO-DESPESAS'!$A$3:$N$962,5,FALSE)="","",VLOOKUP($O24,'APOIO-DESPESAS'!$A$3:$N$962,5,FALSE)),"")</f>
        <v/>
      </c>
      <c r="E24" s="223" t="str">
        <f>IFERROR(IF(VLOOKUP($O24,'APOIO-DESPESAS'!$A$3:$N$962,6,FALSE)="","",VLOOKUP($O24,'APOIO-DESPESAS'!$A$3:$N$962,6,FALSE)),"")</f>
        <v/>
      </c>
      <c r="F24" s="223" t="str">
        <f>IFERROR(IF(VLOOKUP($O24,'APOIO-DESPESAS'!$A$3:$N$962,7,FALSE)="","",VLOOKUP($O24,'APOIO-DESPESAS'!$A$3:$N$962,7,FALSE)),"")</f>
        <v/>
      </c>
      <c r="G24" s="223" t="str">
        <f>IFERROR(IF(VLOOKUP($O24,'APOIO-DESPESAS'!$A$3:$N$962,8,FALSE)="","",VLOOKUP($O24,'APOIO-DESPESAS'!$A$3:$N$962,8,FALSE)),"")</f>
        <v/>
      </c>
      <c r="H24" s="223" t="str">
        <f>IFERROR(IF(VLOOKUP($O24,'APOIO-DESPESAS'!$A$3:$N$962,9,FALSE)="","",VLOOKUP($O24,'APOIO-DESPESAS'!$A$3:$N$962,9,FALSE)),"")</f>
        <v/>
      </c>
      <c r="I24" s="223" t="str">
        <f>IFERROR(IF(VLOOKUP($O24,'APOIO-DESPESAS'!$A$3:$N$962,10,FALSE)="","",VLOOKUP($O24,'APOIO-DESPESAS'!$A$3:$N$962,10,FALSE)),"")</f>
        <v/>
      </c>
      <c r="J24" s="223" t="str">
        <f>IFERROR(IF(VLOOKUP($O24,'APOIO-DESPESAS'!$A$3:$N$962,11,FALSE)="","",VLOOKUP($O24,'APOIO-DESPESAS'!$A$3:$N$962,11,FALSE)),"")</f>
        <v/>
      </c>
      <c r="K24" s="223" t="str">
        <f>IFERROR(IF(VLOOKUP($O24,'APOIO-DESPESAS'!$A$3:$N$962,12,FALSE)="","",VLOOKUP($O24,'APOIO-DESPESAS'!$A$3:$N$962,12,FALSE)),"")</f>
        <v/>
      </c>
      <c r="L24" s="223" t="str">
        <f>IFERROR(IF(VLOOKUP($O24,'APOIO-DESPESAS'!$A$3:$N$962,13,FALSE)="","",VLOOKUP($O24,'APOIO-DESPESAS'!$A$3:$N$962,13,FALSE)),"")</f>
        <v/>
      </c>
      <c r="M24" s="223" t="str">
        <f>IFERROR(IF(VLOOKUP($O24,'APOIO-DESPESAS'!$A$3:$N$962,14,FALSE)="","",VLOOKUP($O24,'APOIO-DESPESAS'!$A$3:$N$962,14,FALSE)),"")</f>
        <v/>
      </c>
      <c r="O24" s="223">
        <f t="shared" si="0"/>
        <v>22</v>
      </c>
    </row>
    <row r="25" spans="1:15" x14ac:dyDescent="0.25">
      <c r="A25" s="223" t="str">
        <f>IFERROR(IF(VLOOKUP($O25,'APOIO-DESPESAS'!$A$3:$N$962,2,FALSE)="","",VLOOKUP($O25,'APOIO-DESPESAS'!$A$3:$N$962,2,FALSE)),"")</f>
        <v/>
      </c>
      <c r="B25" s="223" t="str">
        <f>IFERROR(IF(VLOOKUP($O25,'APOIO-DESPESAS'!$A$3:$N$962,3,FALSE)="","",VLOOKUP($O25,'APOIO-DESPESAS'!$A$3:$N$962,3,FALSE)),"")</f>
        <v/>
      </c>
      <c r="C25" s="223" t="str">
        <f>IFERROR(IF(VLOOKUP($O25,'APOIO-DESPESAS'!$A$3:$N$962,4,FALSE)="","",VLOOKUP($O25,'APOIO-DESPESAS'!$A$3:$N$962,4,FALSE)),"")</f>
        <v/>
      </c>
      <c r="D25" s="223" t="str">
        <f>IFERROR(IF(VLOOKUP($O25,'APOIO-DESPESAS'!$A$3:$N$962,5,FALSE)="","",VLOOKUP($O25,'APOIO-DESPESAS'!$A$3:$N$962,5,FALSE)),"")</f>
        <v/>
      </c>
      <c r="E25" s="223" t="str">
        <f>IFERROR(IF(VLOOKUP($O25,'APOIO-DESPESAS'!$A$3:$N$962,6,FALSE)="","",VLOOKUP($O25,'APOIO-DESPESAS'!$A$3:$N$962,6,FALSE)),"")</f>
        <v/>
      </c>
      <c r="F25" s="223" t="str">
        <f>IFERROR(IF(VLOOKUP($O25,'APOIO-DESPESAS'!$A$3:$N$962,7,FALSE)="","",VLOOKUP($O25,'APOIO-DESPESAS'!$A$3:$N$962,7,FALSE)),"")</f>
        <v/>
      </c>
      <c r="G25" s="223" t="str">
        <f>IFERROR(IF(VLOOKUP($O25,'APOIO-DESPESAS'!$A$3:$N$962,8,FALSE)="","",VLOOKUP($O25,'APOIO-DESPESAS'!$A$3:$N$962,8,FALSE)),"")</f>
        <v/>
      </c>
      <c r="H25" s="223" t="str">
        <f>IFERROR(IF(VLOOKUP($O25,'APOIO-DESPESAS'!$A$3:$N$962,9,FALSE)="","",VLOOKUP($O25,'APOIO-DESPESAS'!$A$3:$N$962,9,FALSE)),"")</f>
        <v/>
      </c>
      <c r="I25" s="223" t="str">
        <f>IFERROR(IF(VLOOKUP($O25,'APOIO-DESPESAS'!$A$3:$N$962,10,FALSE)="","",VLOOKUP($O25,'APOIO-DESPESAS'!$A$3:$N$962,10,FALSE)),"")</f>
        <v/>
      </c>
      <c r="J25" s="223" t="str">
        <f>IFERROR(IF(VLOOKUP($O25,'APOIO-DESPESAS'!$A$3:$N$962,11,FALSE)="","",VLOOKUP($O25,'APOIO-DESPESAS'!$A$3:$N$962,11,FALSE)),"")</f>
        <v/>
      </c>
      <c r="K25" s="223" t="str">
        <f>IFERROR(IF(VLOOKUP($O25,'APOIO-DESPESAS'!$A$3:$N$962,12,FALSE)="","",VLOOKUP($O25,'APOIO-DESPESAS'!$A$3:$N$962,12,FALSE)),"")</f>
        <v/>
      </c>
      <c r="L25" s="223" t="str">
        <f>IFERROR(IF(VLOOKUP($O25,'APOIO-DESPESAS'!$A$3:$N$962,13,FALSE)="","",VLOOKUP($O25,'APOIO-DESPESAS'!$A$3:$N$962,13,FALSE)),"")</f>
        <v/>
      </c>
      <c r="M25" s="223" t="str">
        <f>IFERROR(IF(VLOOKUP($O25,'APOIO-DESPESAS'!$A$3:$N$962,14,FALSE)="","",VLOOKUP($O25,'APOIO-DESPESAS'!$A$3:$N$962,14,FALSE)),"")</f>
        <v/>
      </c>
      <c r="O25" s="223">
        <f t="shared" si="0"/>
        <v>23</v>
      </c>
    </row>
    <row r="26" spans="1:15" x14ac:dyDescent="0.25">
      <c r="A26" s="223" t="str">
        <f>IFERROR(IF(VLOOKUP($O26,'APOIO-DESPESAS'!$A$3:$N$962,2,FALSE)="","",VLOOKUP($O26,'APOIO-DESPESAS'!$A$3:$N$962,2,FALSE)),"")</f>
        <v/>
      </c>
      <c r="B26" s="223" t="str">
        <f>IFERROR(IF(VLOOKUP($O26,'APOIO-DESPESAS'!$A$3:$N$962,3,FALSE)="","",VLOOKUP($O26,'APOIO-DESPESAS'!$A$3:$N$962,3,FALSE)),"")</f>
        <v/>
      </c>
      <c r="C26" s="223" t="str">
        <f>IFERROR(IF(VLOOKUP($O26,'APOIO-DESPESAS'!$A$3:$N$962,4,FALSE)="","",VLOOKUP($O26,'APOIO-DESPESAS'!$A$3:$N$962,4,FALSE)),"")</f>
        <v/>
      </c>
      <c r="D26" s="223" t="str">
        <f>IFERROR(IF(VLOOKUP($O26,'APOIO-DESPESAS'!$A$3:$N$962,5,FALSE)="","",VLOOKUP($O26,'APOIO-DESPESAS'!$A$3:$N$962,5,FALSE)),"")</f>
        <v/>
      </c>
      <c r="E26" s="223" t="str">
        <f>IFERROR(IF(VLOOKUP($O26,'APOIO-DESPESAS'!$A$3:$N$962,6,FALSE)="","",VLOOKUP($O26,'APOIO-DESPESAS'!$A$3:$N$962,6,FALSE)),"")</f>
        <v/>
      </c>
      <c r="F26" s="223" t="str">
        <f>IFERROR(IF(VLOOKUP($O26,'APOIO-DESPESAS'!$A$3:$N$962,7,FALSE)="","",VLOOKUP($O26,'APOIO-DESPESAS'!$A$3:$N$962,7,FALSE)),"")</f>
        <v/>
      </c>
      <c r="G26" s="223" t="str">
        <f>IFERROR(IF(VLOOKUP($O26,'APOIO-DESPESAS'!$A$3:$N$962,8,FALSE)="","",VLOOKUP($O26,'APOIO-DESPESAS'!$A$3:$N$962,8,FALSE)),"")</f>
        <v/>
      </c>
      <c r="H26" s="223" t="str">
        <f>IFERROR(IF(VLOOKUP($O26,'APOIO-DESPESAS'!$A$3:$N$962,9,FALSE)="","",VLOOKUP($O26,'APOIO-DESPESAS'!$A$3:$N$962,9,FALSE)),"")</f>
        <v/>
      </c>
      <c r="I26" s="223" t="str">
        <f>IFERROR(IF(VLOOKUP($O26,'APOIO-DESPESAS'!$A$3:$N$962,10,FALSE)="","",VLOOKUP($O26,'APOIO-DESPESAS'!$A$3:$N$962,10,FALSE)),"")</f>
        <v/>
      </c>
      <c r="J26" s="223" t="str">
        <f>IFERROR(IF(VLOOKUP($O26,'APOIO-DESPESAS'!$A$3:$N$962,11,FALSE)="","",VLOOKUP($O26,'APOIO-DESPESAS'!$A$3:$N$962,11,FALSE)),"")</f>
        <v/>
      </c>
      <c r="K26" s="223" t="str">
        <f>IFERROR(IF(VLOOKUP($O26,'APOIO-DESPESAS'!$A$3:$N$962,12,FALSE)="","",VLOOKUP($O26,'APOIO-DESPESAS'!$A$3:$N$962,12,FALSE)),"")</f>
        <v/>
      </c>
      <c r="L26" s="223" t="str">
        <f>IFERROR(IF(VLOOKUP($O26,'APOIO-DESPESAS'!$A$3:$N$962,13,FALSE)="","",VLOOKUP($O26,'APOIO-DESPESAS'!$A$3:$N$962,13,FALSE)),"")</f>
        <v/>
      </c>
      <c r="M26" s="223" t="str">
        <f>IFERROR(IF(VLOOKUP($O26,'APOIO-DESPESAS'!$A$3:$N$962,14,FALSE)="","",VLOOKUP($O26,'APOIO-DESPESAS'!$A$3:$N$962,14,FALSE)),"")</f>
        <v/>
      </c>
      <c r="O26" s="223">
        <f t="shared" si="0"/>
        <v>24</v>
      </c>
    </row>
    <row r="27" spans="1:15" x14ac:dyDescent="0.25">
      <c r="A27" s="223" t="str">
        <f>IFERROR(IF(VLOOKUP($O27,'APOIO-DESPESAS'!$A$3:$N$962,2,FALSE)="","",VLOOKUP($O27,'APOIO-DESPESAS'!$A$3:$N$962,2,FALSE)),"")</f>
        <v/>
      </c>
      <c r="B27" s="223" t="str">
        <f>IFERROR(IF(VLOOKUP($O27,'APOIO-DESPESAS'!$A$3:$N$962,3,FALSE)="","",VLOOKUP($O27,'APOIO-DESPESAS'!$A$3:$N$962,3,FALSE)),"")</f>
        <v/>
      </c>
      <c r="C27" s="223" t="str">
        <f>IFERROR(IF(VLOOKUP($O27,'APOIO-DESPESAS'!$A$3:$N$962,4,FALSE)="","",VLOOKUP($O27,'APOIO-DESPESAS'!$A$3:$N$962,4,FALSE)),"")</f>
        <v/>
      </c>
      <c r="D27" s="223" t="str">
        <f>IFERROR(IF(VLOOKUP($O27,'APOIO-DESPESAS'!$A$3:$N$962,5,FALSE)="","",VLOOKUP($O27,'APOIO-DESPESAS'!$A$3:$N$962,5,FALSE)),"")</f>
        <v/>
      </c>
      <c r="E27" s="223" t="str">
        <f>IFERROR(IF(VLOOKUP($O27,'APOIO-DESPESAS'!$A$3:$N$962,6,FALSE)="","",VLOOKUP($O27,'APOIO-DESPESAS'!$A$3:$N$962,6,FALSE)),"")</f>
        <v/>
      </c>
      <c r="F27" s="223" t="str">
        <f>IFERROR(IF(VLOOKUP($O27,'APOIO-DESPESAS'!$A$3:$N$962,7,FALSE)="","",VLOOKUP($O27,'APOIO-DESPESAS'!$A$3:$N$962,7,FALSE)),"")</f>
        <v/>
      </c>
      <c r="G27" s="223" t="str">
        <f>IFERROR(IF(VLOOKUP($O27,'APOIO-DESPESAS'!$A$3:$N$962,8,FALSE)="","",VLOOKUP($O27,'APOIO-DESPESAS'!$A$3:$N$962,8,FALSE)),"")</f>
        <v/>
      </c>
      <c r="H27" s="223" t="str">
        <f>IFERROR(IF(VLOOKUP($O27,'APOIO-DESPESAS'!$A$3:$N$962,9,FALSE)="","",VLOOKUP($O27,'APOIO-DESPESAS'!$A$3:$N$962,9,FALSE)),"")</f>
        <v/>
      </c>
      <c r="I27" s="223" t="str">
        <f>IFERROR(IF(VLOOKUP($O27,'APOIO-DESPESAS'!$A$3:$N$962,10,FALSE)="","",VLOOKUP($O27,'APOIO-DESPESAS'!$A$3:$N$962,10,FALSE)),"")</f>
        <v/>
      </c>
      <c r="J27" s="223" t="str">
        <f>IFERROR(IF(VLOOKUP($O27,'APOIO-DESPESAS'!$A$3:$N$962,11,FALSE)="","",VLOOKUP($O27,'APOIO-DESPESAS'!$A$3:$N$962,11,FALSE)),"")</f>
        <v/>
      </c>
      <c r="K27" s="223" t="str">
        <f>IFERROR(IF(VLOOKUP($O27,'APOIO-DESPESAS'!$A$3:$N$962,12,FALSE)="","",VLOOKUP($O27,'APOIO-DESPESAS'!$A$3:$N$962,12,FALSE)),"")</f>
        <v/>
      </c>
      <c r="L27" s="223" t="str">
        <f>IFERROR(IF(VLOOKUP($O27,'APOIO-DESPESAS'!$A$3:$N$962,13,FALSE)="","",VLOOKUP($O27,'APOIO-DESPESAS'!$A$3:$N$962,13,FALSE)),"")</f>
        <v/>
      </c>
      <c r="M27" s="223" t="str">
        <f>IFERROR(IF(VLOOKUP($O27,'APOIO-DESPESAS'!$A$3:$N$962,14,FALSE)="","",VLOOKUP($O27,'APOIO-DESPESAS'!$A$3:$N$962,14,FALSE)),"")</f>
        <v/>
      </c>
      <c r="O27" s="223">
        <f t="shared" si="0"/>
        <v>25</v>
      </c>
    </row>
    <row r="28" spans="1:15" x14ac:dyDescent="0.25">
      <c r="A28" s="223" t="str">
        <f>IFERROR(IF(VLOOKUP($O28,'APOIO-DESPESAS'!$A$3:$N$962,2,FALSE)="","",VLOOKUP($O28,'APOIO-DESPESAS'!$A$3:$N$962,2,FALSE)),"")</f>
        <v/>
      </c>
      <c r="B28" s="223" t="str">
        <f>IFERROR(IF(VLOOKUP($O28,'APOIO-DESPESAS'!$A$3:$N$962,3,FALSE)="","",VLOOKUP($O28,'APOIO-DESPESAS'!$A$3:$N$962,3,FALSE)),"")</f>
        <v/>
      </c>
      <c r="C28" s="223" t="str">
        <f>IFERROR(IF(VLOOKUP($O28,'APOIO-DESPESAS'!$A$3:$N$962,4,FALSE)="","",VLOOKUP($O28,'APOIO-DESPESAS'!$A$3:$N$962,4,FALSE)),"")</f>
        <v/>
      </c>
      <c r="D28" s="223" t="str">
        <f>IFERROR(IF(VLOOKUP($O28,'APOIO-DESPESAS'!$A$3:$N$962,5,FALSE)="","",VLOOKUP($O28,'APOIO-DESPESAS'!$A$3:$N$962,5,FALSE)),"")</f>
        <v/>
      </c>
      <c r="E28" s="223" t="str">
        <f>IFERROR(IF(VLOOKUP($O28,'APOIO-DESPESAS'!$A$3:$N$962,6,FALSE)="","",VLOOKUP($O28,'APOIO-DESPESAS'!$A$3:$N$962,6,FALSE)),"")</f>
        <v/>
      </c>
      <c r="F28" s="223" t="str">
        <f>IFERROR(IF(VLOOKUP($O28,'APOIO-DESPESAS'!$A$3:$N$962,7,FALSE)="","",VLOOKUP($O28,'APOIO-DESPESAS'!$A$3:$N$962,7,FALSE)),"")</f>
        <v/>
      </c>
      <c r="G28" s="223" t="str">
        <f>IFERROR(IF(VLOOKUP($O28,'APOIO-DESPESAS'!$A$3:$N$962,8,FALSE)="","",VLOOKUP($O28,'APOIO-DESPESAS'!$A$3:$N$962,8,FALSE)),"")</f>
        <v/>
      </c>
      <c r="H28" s="223" t="str">
        <f>IFERROR(IF(VLOOKUP($O28,'APOIO-DESPESAS'!$A$3:$N$962,9,FALSE)="","",VLOOKUP($O28,'APOIO-DESPESAS'!$A$3:$N$962,9,FALSE)),"")</f>
        <v/>
      </c>
      <c r="I28" s="223" t="str">
        <f>IFERROR(IF(VLOOKUP($O28,'APOIO-DESPESAS'!$A$3:$N$962,10,FALSE)="","",VLOOKUP($O28,'APOIO-DESPESAS'!$A$3:$N$962,10,FALSE)),"")</f>
        <v/>
      </c>
      <c r="J28" s="223" t="str">
        <f>IFERROR(IF(VLOOKUP($O28,'APOIO-DESPESAS'!$A$3:$N$962,11,FALSE)="","",VLOOKUP($O28,'APOIO-DESPESAS'!$A$3:$N$962,11,FALSE)),"")</f>
        <v/>
      </c>
      <c r="K28" s="223" t="str">
        <f>IFERROR(IF(VLOOKUP($O28,'APOIO-DESPESAS'!$A$3:$N$962,12,FALSE)="","",VLOOKUP($O28,'APOIO-DESPESAS'!$A$3:$N$962,12,FALSE)),"")</f>
        <v/>
      </c>
      <c r="L28" s="223" t="str">
        <f>IFERROR(IF(VLOOKUP($O28,'APOIO-DESPESAS'!$A$3:$N$962,13,FALSE)="","",VLOOKUP($O28,'APOIO-DESPESAS'!$A$3:$N$962,13,FALSE)),"")</f>
        <v/>
      </c>
      <c r="M28" s="223" t="str">
        <f>IFERROR(IF(VLOOKUP($O28,'APOIO-DESPESAS'!$A$3:$N$962,14,FALSE)="","",VLOOKUP($O28,'APOIO-DESPESAS'!$A$3:$N$962,14,FALSE)),"")</f>
        <v/>
      </c>
      <c r="O28" s="223">
        <f t="shared" si="0"/>
        <v>26</v>
      </c>
    </row>
    <row r="29" spans="1:15" x14ac:dyDescent="0.25">
      <c r="A29" s="223" t="str">
        <f>IFERROR(IF(VLOOKUP($O29,'APOIO-DESPESAS'!$A$3:$N$962,2,FALSE)="","",VLOOKUP($O29,'APOIO-DESPESAS'!$A$3:$N$962,2,FALSE)),"")</f>
        <v/>
      </c>
      <c r="B29" s="223" t="str">
        <f>IFERROR(IF(VLOOKUP($O29,'APOIO-DESPESAS'!$A$3:$N$962,3,FALSE)="","",VLOOKUP($O29,'APOIO-DESPESAS'!$A$3:$N$962,3,FALSE)),"")</f>
        <v/>
      </c>
      <c r="C29" s="223" t="str">
        <f>IFERROR(IF(VLOOKUP($O29,'APOIO-DESPESAS'!$A$3:$N$962,4,FALSE)="","",VLOOKUP($O29,'APOIO-DESPESAS'!$A$3:$N$962,4,FALSE)),"")</f>
        <v/>
      </c>
      <c r="D29" s="223" t="str">
        <f>IFERROR(IF(VLOOKUP($O29,'APOIO-DESPESAS'!$A$3:$N$962,5,FALSE)="","",VLOOKUP($O29,'APOIO-DESPESAS'!$A$3:$N$962,5,FALSE)),"")</f>
        <v/>
      </c>
      <c r="E29" s="223" t="str">
        <f>IFERROR(IF(VLOOKUP($O29,'APOIO-DESPESAS'!$A$3:$N$962,6,FALSE)="","",VLOOKUP($O29,'APOIO-DESPESAS'!$A$3:$N$962,6,FALSE)),"")</f>
        <v/>
      </c>
      <c r="F29" s="223" t="str">
        <f>IFERROR(IF(VLOOKUP($O29,'APOIO-DESPESAS'!$A$3:$N$962,7,FALSE)="","",VLOOKUP($O29,'APOIO-DESPESAS'!$A$3:$N$962,7,FALSE)),"")</f>
        <v/>
      </c>
      <c r="G29" s="223" t="str">
        <f>IFERROR(IF(VLOOKUP($O29,'APOIO-DESPESAS'!$A$3:$N$962,8,FALSE)="","",VLOOKUP($O29,'APOIO-DESPESAS'!$A$3:$N$962,8,FALSE)),"")</f>
        <v/>
      </c>
      <c r="H29" s="223" t="str">
        <f>IFERROR(IF(VLOOKUP($O29,'APOIO-DESPESAS'!$A$3:$N$962,9,FALSE)="","",VLOOKUP($O29,'APOIO-DESPESAS'!$A$3:$N$962,9,FALSE)),"")</f>
        <v/>
      </c>
      <c r="I29" s="223" t="str">
        <f>IFERROR(IF(VLOOKUP($O29,'APOIO-DESPESAS'!$A$3:$N$962,10,FALSE)="","",VLOOKUP($O29,'APOIO-DESPESAS'!$A$3:$N$962,10,FALSE)),"")</f>
        <v/>
      </c>
      <c r="J29" s="223" t="str">
        <f>IFERROR(IF(VLOOKUP($O29,'APOIO-DESPESAS'!$A$3:$N$962,11,FALSE)="","",VLOOKUP($O29,'APOIO-DESPESAS'!$A$3:$N$962,11,FALSE)),"")</f>
        <v/>
      </c>
      <c r="K29" s="223" t="str">
        <f>IFERROR(IF(VLOOKUP($O29,'APOIO-DESPESAS'!$A$3:$N$962,12,FALSE)="","",VLOOKUP($O29,'APOIO-DESPESAS'!$A$3:$N$962,12,FALSE)),"")</f>
        <v/>
      </c>
      <c r="L29" s="223" t="str">
        <f>IFERROR(IF(VLOOKUP($O29,'APOIO-DESPESAS'!$A$3:$N$962,13,FALSE)="","",VLOOKUP($O29,'APOIO-DESPESAS'!$A$3:$N$962,13,FALSE)),"")</f>
        <v/>
      </c>
      <c r="M29" s="223" t="str">
        <f>IFERROR(IF(VLOOKUP($O29,'APOIO-DESPESAS'!$A$3:$N$962,14,FALSE)="","",VLOOKUP($O29,'APOIO-DESPESAS'!$A$3:$N$962,14,FALSE)),"")</f>
        <v/>
      </c>
      <c r="O29" s="223">
        <f t="shared" si="0"/>
        <v>27</v>
      </c>
    </row>
    <row r="30" spans="1:15" x14ac:dyDescent="0.25">
      <c r="A30" s="223" t="str">
        <f>IFERROR(IF(VLOOKUP($O30,'APOIO-DESPESAS'!$A$3:$N$962,2,FALSE)="","",VLOOKUP($O30,'APOIO-DESPESAS'!$A$3:$N$962,2,FALSE)),"")</f>
        <v/>
      </c>
      <c r="B30" s="223" t="str">
        <f>IFERROR(IF(VLOOKUP($O30,'APOIO-DESPESAS'!$A$3:$N$962,3,FALSE)="","",VLOOKUP($O30,'APOIO-DESPESAS'!$A$3:$N$962,3,FALSE)),"")</f>
        <v/>
      </c>
      <c r="C30" s="223" t="str">
        <f>IFERROR(IF(VLOOKUP($O30,'APOIO-DESPESAS'!$A$3:$N$962,4,FALSE)="","",VLOOKUP($O30,'APOIO-DESPESAS'!$A$3:$N$962,4,FALSE)),"")</f>
        <v/>
      </c>
      <c r="D30" s="223" t="str">
        <f>IFERROR(IF(VLOOKUP($O30,'APOIO-DESPESAS'!$A$3:$N$962,5,FALSE)="","",VLOOKUP($O30,'APOIO-DESPESAS'!$A$3:$N$962,5,FALSE)),"")</f>
        <v/>
      </c>
      <c r="E30" s="223" t="str">
        <f>IFERROR(IF(VLOOKUP($O30,'APOIO-DESPESAS'!$A$3:$N$962,6,FALSE)="","",VLOOKUP($O30,'APOIO-DESPESAS'!$A$3:$N$962,6,FALSE)),"")</f>
        <v/>
      </c>
      <c r="F30" s="223" t="str">
        <f>IFERROR(IF(VLOOKUP($O30,'APOIO-DESPESAS'!$A$3:$N$962,7,FALSE)="","",VLOOKUP($O30,'APOIO-DESPESAS'!$A$3:$N$962,7,FALSE)),"")</f>
        <v/>
      </c>
      <c r="G30" s="223" t="str">
        <f>IFERROR(IF(VLOOKUP($O30,'APOIO-DESPESAS'!$A$3:$N$962,8,FALSE)="","",VLOOKUP($O30,'APOIO-DESPESAS'!$A$3:$N$962,8,FALSE)),"")</f>
        <v/>
      </c>
      <c r="H30" s="223" t="str">
        <f>IFERROR(IF(VLOOKUP($O30,'APOIO-DESPESAS'!$A$3:$N$962,9,FALSE)="","",VLOOKUP($O30,'APOIO-DESPESAS'!$A$3:$N$962,9,FALSE)),"")</f>
        <v/>
      </c>
      <c r="I30" s="223" t="str">
        <f>IFERROR(IF(VLOOKUP($O30,'APOIO-DESPESAS'!$A$3:$N$962,10,FALSE)="","",VLOOKUP($O30,'APOIO-DESPESAS'!$A$3:$N$962,10,FALSE)),"")</f>
        <v/>
      </c>
      <c r="J30" s="223" t="str">
        <f>IFERROR(IF(VLOOKUP($O30,'APOIO-DESPESAS'!$A$3:$N$962,11,FALSE)="","",VLOOKUP($O30,'APOIO-DESPESAS'!$A$3:$N$962,11,FALSE)),"")</f>
        <v/>
      </c>
      <c r="K30" s="223" t="str">
        <f>IFERROR(IF(VLOOKUP($O30,'APOIO-DESPESAS'!$A$3:$N$962,12,FALSE)="","",VLOOKUP($O30,'APOIO-DESPESAS'!$A$3:$N$962,12,FALSE)),"")</f>
        <v/>
      </c>
      <c r="L30" s="223" t="str">
        <f>IFERROR(IF(VLOOKUP($O30,'APOIO-DESPESAS'!$A$3:$N$962,13,FALSE)="","",VLOOKUP($O30,'APOIO-DESPESAS'!$A$3:$N$962,13,FALSE)),"")</f>
        <v/>
      </c>
      <c r="M30" s="223" t="str">
        <f>IFERROR(IF(VLOOKUP($O30,'APOIO-DESPESAS'!$A$3:$N$962,14,FALSE)="","",VLOOKUP($O30,'APOIO-DESPESAS'!$A$3:$N$962,14,FALSE)),"")</f>
        <v/>
      </c>
      <c r="O30" s="223">
        <f t="shared" si="0"/>
        <v>28</v>
      </c>
    </row>
    <row r="31" spans="1:15" x14ac:dyDescent="0.25">
      <c r="A31" s="223" t="str">
        <f>IFERROR(IF(VLOOKUP($O31,'APOIO-DESPESAS'!$A$3:$N$962,2,FALSE)="","",VLOOKUP($O31,'APOIO-DESPESAS'!$A$3:$N$962,2,FALSE)),"")</f>
        <v/>
      </c>
      <c r="B31" s="223" t="str">
        <f>IFERROR(IF(VLOOKUP($O31,'APOIO-DESPESAS'!$A$3:$N$962,3,FALSE)="","",VLOOKUP($O31,'APOIO-DESPESAS'!$A$3:$N$962,3,FALSE)),"")</f>
        <v/>
      </c>
      <c r="C31" s="223" t="str">
        <f>IFERROR(IF(VLOOKUP($O31,'APOIO-DESPESAS'!$A$3:$N$962,4,FALSE)="","",VLOOKUP($O31,'APOIO-DESPESAS'!$A$3:$N$962,4,FALSE)),"")</f>
        <v/>
      </c>
      <c r="D31" s="223" t="str">
        <f>IFERROR(IF(VLOOKUP($O31,'APOIO-DESPESAS'!$A$3:$N$962,5,FALSE)="","",VLOOKUP($O31,'APOIO-DESPESAS'!$A$3:$N$962,5,FALSE)),"")</f>
        <v/>
      </c>
      <c r="E31" s="223" t="str">
        <f>IFERROR(IF(VLOOKUP($O31,'APOIO-DESPESAS'!$A$3:$N$962,6,FALSE)="","",VLOOKUP($O31,'APOIO-DESPESAS'!$A$3:$N$962,6,FALSE)),"")</f>
        <v/>
      </c>
      <c r="F31" s="223" t="str">
        <f>IFERROR(IF(VLOOKUP($O31,'APOIO-DESPESAS'!$A$3:$N$962,7,FALSE)="","",VLOOKUP($O31,'APOIO-DESPESAS'!$A$3:$N$962,7,FALSE)),"")</f>
        <v/>
      </c>
      <c r="G31" s="223" t="str">
        <f>IFERROR(IF(VLOOKUP($O31,'APOIO-DESPESAS'!$A$3:$N$962,8,FALSE)="","",VLOOKUP($O31,'APOIO-DESPESAS'!$A$3:$N$962,8,FALSE)),"")</f>
        <v/>
      </c>
      <c r="H31" s="223" t="str">
        <f>IFERROR(IF(VLOOKUP($O31,'APOIO-DESPESAS'!$A$3:$N$962,9,FALSE)="","",VLOOKUP($O31,'APOIO-DESPESAS'!$A$3:$N$962,9,FALSE)),"")</f>
        <v/>
      </c>
      <c r="I31" s="223" t="str">
        <f>IFERROR(IF(VLOOKUP($O31,'APOIO-DESPESAS'!$A$3:$N$962,10,FALSE)="","",VLOOKUP($O31,'APOIO-DESPESAS'!$A$3:$N$962,10,FALSE)),"")</f>
        <v/>
      </c>
      <c r="J31" s="223" t="str">
        <f>IFERROR(IF(VLOOKUP($O31,'APOIO-DESPESAS'!$A$3:$N$962,11,FALSE)="","",VLOOKUP($O31,'APOIO-DESPESAS'!$A$3:$N$962,11,FALSE)),"")</f>
        <v/>
      </c>
      <c r="K31" s="223" t="str">
        <f>IFERROR(IF(VLOOKUP($O31,'APOIO-DESPESAS'!$A$3:$N$962,12,FALSE)="","",VLOOKUP($O31,'APOIO-DESPESAS'!$A$3:$N$962,12,FALSE)),"")</f>
        <v/>
      </c>
      <c r="L31" s="223" t="str">
        <f>IFERROR(IF(VLOOKUP($O31,'APOIO-DESPESAS'!$A$3:$N$962,13,FALSE)="","",VLOOKUP($O31,'APOIO-DESPESAS'!$A$3:$N$962,13,FALSE)),"")</f>
        <v/>
      </c>
      <c r="M31" s="223" t="str">
        <f>IFERROR(IF(VLOOKUP($O31,'APOIO-DESPESAS'!$A$3:$N$962,14,FALSE)="","",VLOOKUP($O31,'APOIO-DESPESAS'!$A$3:$N$962,14,FALSE)),"")</f>
        <v/>
      </c>
      <c r="O31" s="223">
        <f t="shared" si="0"/>
        <v>29</v>
      </c>
    </row>
    <row r="32" spans="1:15" x14ac:dyDescent="0.25">
      <c r="A32" s="223" t="str">
        <f>IFERROR(IF(VLOOKUP($O32,'APOIO-DESPESAS'!$A$3:$N$962,2,FALSE)="","",VLOOKUP($O32,'APOIO-DESPESAS'!$A$3:$N$962,2,FALSE)),"")</f>
        <v/>
      </c>
      <c r="B32" s="223" t="str">
        <f>IFERROR(IF(VLOOKUP($O32,'APOIO-DESPESAS'!$A$3:$N$962,3,FALSE)="","",VLOOKUP($O32,'APOIO-DESPESAS'!$A$3:$N$962,3,FALSE)),"")</f>
        <v/>
      </c>
      <c r="C32" s="223" t="str">
        <f>IFERROR(IF(VLOOKUP($O32,'APOIO-DESPESAS'!$A$3:$N$962,4,FALSE)="","",VLOOKUP($O32,'APOIO-DESPESAS'!$A$3:$N$962,4,FALSE)),"")</f>
        <v/>
      </c>
      <c r="D32" s="223" t="str">
        <f>IFERROR(IF(VLOOKUP($O32,'APOIO-DESPESAS'!$A$3:$N$962,5,FALSE)="","",VLOOKUP($O32,'APOIO-DESPESAS'!$A$3:$N$962,5,FALSE)),"")</f>
        <v/>
      </c>
      <c r="E32" s="223" t="str">
        <f>IFERROR(IF(VLOOKUP($O32,'APOIO-DESPESAS'!$A$3:$N$962,6,FALSE)="","",VLOOKUP($O32,'APOIO-DESPESAS'!$A$3:$N$962,6,FALSE)),"")</f>
        <v/>
      </c>
      <c r="F32" s="223" t="str">
        <f>IFERROR(IF(VLOOKUP($O32,'APOIO-DESPESAS'!$A$3:$N$962,7,FALSE)="","",VLOOKUP($O32,'APOIO-DESPESAS'!$A$3:$N$962,7,FALSE)),"")</f>
        <v/>
      </c>
      <c r="G32" s="223" t="str">
        <f>IFERROR(IF(VLOOKUP($O32,'APOIO-DESPESAS'!$A$3:$N$962,8,FALSE)="","",VLOOKUP($O32,'APOIO-DESPESAS'!$A$3:$N$962,8,FALSE)),"")</f>
        <v/>
      </c>
      <c r="H32" s="223" t="str">
        <f>IFERROR(IF(VLOOKUP($O32,'APOIO-DESPESAS'!$A$3:$N$962,9,FALSE)="","",VLOOKUP($O32,'APOIO-DESPESAS'!$A$3:$N$962,9,FALSE)),"")</f>
        <v/>
      </c>
      <c r="I32" s="223" t="str">
        <f>IFERROR(IF(VLOOKUP($O32,'APOIO-DESPESAS'!$A$3:$N$962,10,FALSE)="","",VLOOKUP($O32,'APOIO-DESPESAS'!$A$3:$N$962,10,FALSE)),"")</f>
        <v/>
      </c>
      <c r="J32" s="223" t="str">
        <f>IFERROR(IF(VLOOKUP($O32,'APOIO-DESPESAS'!$A$3:$N$962,11,FALSE)="","",VLOOKUP($O32,'APOIO-DESPESAS'!$A$3:$N$962,11,FALSE)),"")</f>
        <v/>
      </c>
      <c r="K32" s="223" t="str">
        <f>IFERROR(IF(VLOOKUP($O32,'APOIO-DESPESAS'!$A$3:$N$962,12,FALSE)="","",VLOOKUP($O32,'APOIO-DESPESAS'!$A$3:$N$962,12,FALSE)),"")</f>
        <v/>
      </c>
      <c r="L32" s="223" t="str">
        <f>IFERROR(IF(VLOOKUP($O32,'APOIO-DESPESAS'!$A$3:$N$962,13,FALSE)="","",VLOOKUP($O32,'APOIO-DESPESAS'!$A$3:$N$962,13,FALSE)),"")</f>
        <v/>
      </c>
      <c r="M32" s="223" t="str">
        <f>IFERROR(IF(VLOOKUP($O32,'APOIO-DESPESAS'!$A$3:$N$962,14,FALSE)="","",VLOOKUP($O32,'APOIO-DESPESAS'!$A$3:$N$962,14,FALSE)),"")</f>
        <v/>
      </c>
      <c r="O32" s="223">
        <f t="shared" si="0"/>
        <v>30</v>
      </c>
    </row>
    <row r="33" spans="1:15" x14ac:dyDescent="0.25">
      <c r="A33" s="223" t="str">
        <f>IFERROR(IF(VLOOKUP($O33,'APOIO-DESPESAS'!$A$3:$N$962,2,FALSE)="","",VLOOKUP($O33,'APOIO-DESPESAS'!$A$3:$N$962,2,FALSE)),"")</f>
        <v/>
      </c>
      <c r="B33" s="223" t="str">
        <f>IFERROR(IF(VLOOKUP($O33,'APOIO-DESPESAS'!$A$3:$N$962,3,FALSE)="","",VLOOKUP($O33,'APOIO-DESPESAS'!$A$3:$N$962,3,FALSE)),"")</f>
        <v/>
      </c>
      <c r="C33" s="223" t="str">
        <f>IFERROR(IF(VLOOKUP($O33,'APOIO-DESPESAS'!$A$3:$N$962,4,FALSE)="","",VLOOKUP($O33,'APOIO-DESPESAS'!$A$3:$N$962,4,FALSE)),"")</f>
        <v/>
      </c>
      <c r="D33" s="223" t="str">
        <f>IFERROR(IF(VLOOKUP($O33,'APOIO-DESPESAS'!$A$3:$N$962,5,FALSE)="","",VLOOKUP($O33,'APOIO-DESPESAS'!$A$3:$N$962,5,FALSE)),"")</f>
        <v/>
      </c>
      <c r="E33" s="223" t="str">
        <f>IFERROR(IF(VLOOKUP($O33,'APOIO-DESPESAS'!$A$3:$N$962,6,FALSE)="","",VLOOKUP($O33,'APOIO-DESPESAS'!$A$3:$N$962,6,FALSE)),"")</f>
        <v/>
      </c>
      <c r="F33" s="223" t="str">
        <f>IFERROR(IF(VLOOKUP($O33,'APOIO-DESPESAS'!$A$3:$N$962,7,FALSE)="","",VLOOKUP($O33,'APOIO-DESPESAS'!$A$3:$N$962,7,FALSE)),"")</f>
        <v/>
      </c>
      <c r="G33" s="223" t="str">
        <f>IFERROR(IF(VLOOKUP($O33,'APOIO-DESPESAS'!$A$3:$N$962,8,FALSE)="","",VLOOKUP($O33,'APOIO-DESPESAS'!$A$3:$N$962,8,FALSE)),"")</f>
        <v/>
      </c>
      <c r="H33" s="223" t="str">
        <f>IFERROR(IF(VLOOKUP($O33,'APOIO-DESPESAS'!$A$3:$N$962,9,FALSE)="","",VLOOKUP($O33,'APOIO-DESPESAS'!$A$3:$N$962,9,FALSE)),"")</f>
        <v/>
      </c>
      <c r="I33" s="223" t="str">
        <f>IFERROR(IF(VLOOKUP($O33,'APOIO-DESPESAS'!$A$3:$N$962,10,FALSE)="","",VLOOKUP($O33,'APOIO-DESPESAS'!$A$3:$N$962,10,FALSE)),"")</f>
        <v/>
      </c>
      <c r="J33" s="223" t="str">
        <f>IFERROR(IF(VLOOKUP($O33,'APOIO-DESPESAS'!$A$3:$N$962,11,FALSE)="","",VLOOKUP($O33,'APOIO-DESPESAS'!$A$3:$N$962,11,FALSE)),"")</f>
        <v/>
      </c>
      <c r="K33" s="223" t="str">
        <f>IFERROR(IF(VLOOKUP($O33,'APOIO-DESPESAS'!$A$3:$N$962,12,FALSE)="","",VLOOKUP($O33,'APOIO-DESPESAS'!$A$3:$N$962,12,FALSE)),"")</f>
        <v/>
      </c>
      <c r="L33" s="223" t="str">
        <f>IFERROR(IF(VLOOKUP($O33,'APOIO-DESPESAS'!$A$3:$N$962,13,FALSE)="","",VLOOKUP($O33,'APOIO-DESPESAS'!$A$3:$N$962,13,FALSE)),"")</f>
        <v/>
      </c>
      <c r="M33" s="223" t="str">
        <f>IFERROR(IF(VLOOKUP($O33,'APOIO-DESPESAS'!$A$3:$N$962,14,FALSE)="","",VLOOKUP($O33,'APOIO-DESPESAS'!$A$3:$N$962,14,FALSE)),"")</f>
        <v/>
      </c>
      <c r="O33" s="223">
        <f t="shared" si="0"/>
        <v>31</v>
      </c>
    </row>
    <row r="34" spans="1:15" x14ac:dyDescent="0.25">
      <c r="A34" s="223" t="str">
        <f>IFERROR(IF(VLOOKUP($O34,'APOIO-DESPESAS'!$A$3:$N$962,2,FALSE)="","",VLOOKUP($O34,'APOIO-DESPESAS'!$A$3:$N$962,2,FALSE)),"")</f>
        <v/>
      </c>
      <c r="B34" s="223" t="str">
        <f>IFERROR(IF(VLOOKUP($O34,'APOIO-DESPESAS'!$A$3:$N$962,3,FALSE)="","",VLOOKUP($O34,'APOIO-DESPESAS'!$A$3:$N$962,3,FALSE)),"")</f>
        <v/>
      </c>
      <c r="C34" s="223" t="str">
        <f>IFERROR(IF(VLOOKUP($O34,'APOIO-DESPESAS'!$A$3:$N$962,4,FALSE)="","",VLOOKUP($O34,'APOIO-DESPESAS'!$A$3:$N$962,4,FALSE)),"")</f>
        <v/>
      </c>
      <c r="D34" s="223" t="str">
        <f>IFERROR(IF(VLOOKUP($O34,'APOIO-DESPESAS'!$A$3:$N$962,5,FALSE)="","",VLOOKUP($O34,'APOIO-DESPESAS'!$A$3:$N$962,5,FALSE)),"")</f>
        <v/>
      </c>
      <c r="E34" s="223" t="str">
        <f>IFERROR(IF(VLOOKUP($O34,'APOIO-DESPESAS'!$A$3:$N$962,6,FALSE)="","",VLOOKUP($O34,'APOIO-DESPESAS'!$A$3:$N$962,6,FALSE)),"")</f>
        <v/>
      </c>
      <c r="F34" s="223" t="str">
        <f>IFERROR(IF(VLOOKUP($O34,'APOIO-DESPESAS'!$A$3:$N$962,7,FALSE)="","",VLOOKUP($O34,'APOIO-DESPESAS'!$A$3:$N$962,7,FALSE)),"")</f>
        <v/>
      </c>
      <c r="G34" s="223" t="str">
        <f>IFERROR(IF(VLOOKUP($O34,'APOIO-DESPESAS'!$A$3:$N$962,8,FALSE)="","",VLOOKUP($O34,'APOIO-DESPESAS'!$A$3:$N$962,8,FALSE)),"")</f>
        <v/>
      </c>
      <c r="H34" s="223" t="str">
        <f>IFERROR(IF(VLOOKUP($O34,'APOIO-DESPESAS'!$A$3:$N$962,9,FALSE)="","",VLOOKUP($O34,'APOIO-DESPESAS'!$A$3:$N$962,9,FALSE)),"")</f>
        <v/>
      </c>
      <c r="I34" s="223" t="str">
        <f>IFERROR(IF(VLOOKUP($O34,'APOIO-DESPESAS'!$A$3:$N$962,10,FALSE)="","",VLOOKUP($O34,'APOIO-DESPESAS'!$A$3:$N$962,10,FALSE)),"")</f>
        <v/>
      </c>
      <c r="J34" s="223" t="str">
        <f>IFERROR(IF(VLOOKUP($O34,'APOIO-DESPESAS'!$A$3:$N$962,11,FALSE)="","",VLOOKUP($O34,'APOIO-DESPESAS'!$A$3:$N$962,11,FALSE)),"")</f>
        <v/>
      </c>
      <c r="K34" s="223" t="str">
        <f>IFERROR(IF(VLOOKUP($O34,'APOIO-DESPESAS'!$A$3:$N$962,12,FALSE)="","",VLOOKUP($O34,'APOIO-DESPESAS'!$A$3:$N$962,12,FALSE)),"")</f>
        <v/>
      </c>
      <c r="L34" s="223" t="str">
        <f>IFERROR(IF(VLOOKUP($O34,'APOIO-DESPESAS'!$A$3:$N$962,13,FALSE)="","",VLOOKUP($O34,'APOIO-DESPESAS'!$A$3:$N$962,13,FALSE)),"")</f>
        <v/>
      </c>
      <c r="M34" s="223" t="str">
        <f>IFERROR(IF(VLOOKUP($O34,'APOIO-DESPESAS'!$A$3:$N$962,14,FALSE)="","",VLOOKUP($O34,'APOIO-DESPESAS'!$A$3:$N$962,14,FALSE)),"")</f>
        <v/>
      </c>
      <c r="O34" s="223">
        <f t="shared" si="0"/>
        <v>32</v>
      </c>
    </row>
    <row r="35" spans="1:15" x14ac:dyDescent="0.25">
      <c r="A35" s="223" t="str">
        <f>IFERROR(IF(VLOOKUP($O35,'APOIO-DESPESAS'!$A$3:$N$962,2,FALSE)="","",VLOOKUP($O35,'APOIO-DESPESAS'!$A$3:$N$962,2,FALSE)),"")</f>
        <v/>
      </c>
      <c r="B35" s="223" t="str">
        <f>IFERROR(IF(VLOOKUP($O35,'APOIO-DESPESAS'!$A$3:$N$962,3,FALSE)="","",VLOOKUP($O35,'APOIO-DESPESAS'!$A$3:$N$962,3,FALSE)),"")</f>
        <v/>
      </c>
      <c r="C35" s="223" t="str">
        <f>IFERROR(IF(VLOOKUP($O35,'APOIO-DESPESAS'!$A$3:$N$962,4,FALSE)="","",VLOOKUP($O35,'APOIO-DESPESAS'!$A$3:$N$962,4,FALSE)),"")</f>
        <v/>
      </c>
      <c r="D35" s="223" t="str">
        <f>IFERROR(IF(VLOOKUP($O35,'APOIO-DESPESAS'!$A$3:$N$962,5,FALSE)="","",VLOOKUP($O35,'APOIO-DESPESAS'!$A$3:$N$962,5,FALSE)),"")</f>
        <v/>
      </c>
      <c r="E35" s="223" t="str">
        <f>IFERROR(IF(VLOOKUP($O35,'APOIO-DESPESAS'!$A$3:$N$962,6,FALSE)="","",VLOOKUP($O35,'APOIO-DESPESAS'!$A$3:$N$962,6,FALSE)),"")</f>
        <v/>
      </c>
      <c r="F35" s="223" t="str">
        <f>IFERROR(IF(VLOOKUP($O35,'APOIO-DESPESAS'!$A$3:$N$962,7,FALSE)="","",VLOOKUP($O35,'APOIO-DESPESAS'!$A$3:$N$962,7,FALSE)),"")</f>
        <v/>
      </c>
      <c r="G35" s="223" t="str">
        <f>IFERROR(IF(VLOOKUP($O35,'APOIO-DESPESAS'!$A$3:$N$962,8,FALSE)="","",VLOOKUP($O35,'APOIO-DESPESAS'!$A$3:$N$962,8,FALSE)),"")</f>
        <v/>
      </c>
      <c r="H35" s="223" t="str">
        <f>IFERROR(IF(VLOOKUP($O35,'APOIO-DESPESAS'!$A$3:$N$962,9,FALSE)="","",VLOOKUP($O35,'APOIO-DESPESAS'!$A$3:$N$962,9,FALSE)),"")</f>
        <v/>
      </c>
      <c r="I35" s="223" t="str">
        <f>IFERROR(IF(VLOOKUP($O35,'APOIO-DESPESAS'!$A$3:$N$962,10,FALSE)="","",VLOOKUP($O35,'APOIO-DESPESAS'!$A$3:$N$962,10,FALSE)),"")</f>
        <v/>
      </c>
      <c r="J35" s="223" t="str">
        <f>IFERROR(IF(VLOOKUP($O35,'APOIO-DESPESAS'!$A$3:$N$962,11,FALSE)="","",VLOOKUP($O35,'APOIO-DESPESAS'!$A$3:$N$962,11,FALSE)),"")</f>
        <v/>
      </c>
      <c r="K35" s="223" t="str">
        <f>IFERROR(IF(VLOOKUP($O35,'APOIO-DESPESAS'!$A$3:$N$962,12,FALSE)="","",VLOOKUP($O35,'APOIO-DESPESAS'!$A$3:$N$962,12,FALSE)),"")</f>
        <v/>
      </c>
      <c r="L35" s="223" t="str">
        <f>IFERROR(IF(VLOOKUP($O35,'APOIO-DESPESAS'!$A$3:$N$962,13,FALSE)="","",VLOOKUP($O35,'APOIO-DESPESAS'!$A$3:$N$962,13,FALSE)),"")</f>
        <v/>
      </c>
      <c r="M35" s="223" t="str">
        <f>IFERROR(IF(VLOOKUP($O35,'APOIO-DESPESAS'!$A$3:$N$962,14,FALSE)="","",VLOOKUP($O35,'APOIO-DESPESAS'!$A$3:$N$962,14,FALSE)),"")</f>
        <v/>
      </c>
      <c r="O35" s="223">
        <f t="shared" si="0"/>
        <v>33</v>
      </c>
    </row>
    <row r="36" spans="1:15" x14ac:dyDescent="0.25">
      <c r="A36" s="223" t="str">
        <f>IFERROR(IF(VLOOKUP($O36,'APOIO-DESPESAS'!$A$3:$N$962,2,FALSE)="","",VLOOKUP($O36,'APOIO-DESPESAS'!$A$3:$N$962,2,FALSE)),"")</f>
        <v/>
      </c>
      <c r="B36" s="223" t="str">
        <f>IFERROR(IF(VLOOKUP($O36,'APOIO-DESPESAS'!$A$3:$N$962,3,FALSE)="","",VLOOKUP($O36,'APOIO-DESPESAS'!$A$3:$N$962,3,FALSE)),"")</f>
        <v/>
      </c>
      <c r="C36" s="223" t="str">
        <f>IFERROR(IF(VLOOKUP($O36,'APOIO-DESPESAS'!$A$3:$N$962,4,FALSE)="","",VLOOKUP($O36,'APOIO-DESPESAS'!$A$3:$N$962,4,FALSE)),"")</f>
        <v/>
      </c>
      <c r="D36" s="223" t="str">
        <f>IFERROR(IF(VLOOKUP($O36,'APOIO-DESPESAS'!$A$3:$N$962,5,FALSE)="","",VLOOKUP($O36,'APOIO-DESPESAS'!$A$3:$N$962,5,FALSE)),"")</f>
        <v/>
      </c>
      <c r="E36" s="223" t="str">
        <f>IFERROR(IF(VLOOKUP($O36,'APOIO-DESPESAS'!$A$3:$N$962,6,FALSE)="","",VLOOKUP($O36,'APOIO-DESPESAS'!$A$3:$N$962,6,FALSE)),"")</f>
        <v/>
      </c>
      <c r="F36" s="223" t="str">
        <f>IFERROR(IF(VLOOKUP($O36,'APOIO-DESPESAS'!$A$3:$N$962,7,FALSE)="","",VLOOKUP($O36,'APOIO-DESPESAS'!$A$3:$N$962,7,FALSE)),"")</f>
        <v/>
      </c>
      <c r="G36" s="223" t="str">
        <f>IFERROR(IF(VLOOKUP($O36,'APOIO-DESPESAS'!$A$3:$N$962,8,FALSE)="","",VLOOKUP($O36,'APOIO-DESPESAS'!$A$3:$N$962,8,FALSE)),"")</f>
        <v/>
      </c>
      <c r="H36" s="223" t="str">
        <f>IFERROR(IF(VLOOKUP($O36,'APOIO-DESPESAS'!$A$3:$N$962,9,FALSE)="","",VLOOKUP($O36,'APOIO-DESPESAS'!$A$3:$N$962,9,FALSE)),"")</f>
        <v/>
      </c>
      <c r="I36" s="223" t="str">
        <f>IFERROR(IF(VLOOKUP($O36,'APOIO-DESPESAS'!$A$3:$N$962,10,FALSE)="","",VLOOKUP($O36,'APOIO-DESPESAS'!$A$3:$N$962,10,FALSE)),"")</f>
        <v/>
      </c>
      <c r="J36" s="223" t="str">
        <f>IFERROR(IF(VLOOKUP($O36,'APOIO-DESPESAS'!$A$3:$N$962,11,FALSE)="","",VLOOKUP($O36,'APOIO-DESPESAS'!$A$3:$N$962,11,FALSE)),"")</f>
        <v/>
      </c>
      <c r="K36" s="223" t="str">
        <f>IFERROR(IF(VLOOKUP($O36,'APOIO-DESPESAS'!$A$3:$N$962,12,FALSE)="","",VLOOKUP($O36,'APOIO-DESPESAS'!$A$3:$N$962,12,FALSE)),"")</f>
        <v/>
      </c>
      <c r="L36" s="223" t="str">
        <f>IFERROR(IF(VLOOKUP($O36,'APOIO-DESPESAS'!$A$3:$N$962,13,FALSE)="","",VLOOKUP($O36,'APOIO-DESPESAS'!$A$3:$N$962,13,FALSE)),"")</f>
        <v/>
      </c>
      <c r="M36" s="223" t="str">
        <f>IFERROR(IF(VLOOKUP($O36,'APOIO-DESPESAS'!$A$3:$N$962,14,FALSE)="","",VLOOKUP($O36,'APOIO-DESPESAS'!$A$3:$N$962,14,FALSE)),"")</f>
        <v/>
      </c>
      <c r="O36" s="223">
        <f t="shared" si="0"/>
        <v>34</v>
      </c>
    </row>
    <row r="37" spans="1:15" x14ac:dyDescent="0.25">
      <c r="A37" s="223" t="str">
        <f>IFERROR(IF(VLOOKUP($O37,'APOIO-DESPESAS'!$A$3:$N$962,2,FALSE)="","",VLOOKUP($O37,'APOIO-DESPESAS'!$A$3:$N$962,2,FALSE)),"")</f>
        <v/>
      </c>
      <c r="B37" s="223" t="str">
        <f>IFERROR(IF(VLOOKUP($O37,'APOIO-DESPESAS'!$A$3:$N$962,3,FALSE)="","",VLOOKUP($O37,'APOIO-DESPESAS'!$A$3:$N$962,3,FALSE)),"")</f>
        <v/>
      </c>
      <c r="C37" s="223" t="str">
        <f>IFERROR(IF(VLOOKUP($O37,'APOIO-DESPESAS'!$A$3:$N$962,4,FALSE)="","",VLOOKUP($O37,'APOIO-DESPESAS'!$A$3:$N$962,4,FALSE)),"")</f>
        <v/>
      </c>
      <c r="D37" s="223" t="str">
        <f>IFERROR(IF(VLOOKUP($O37,'APOIO-DESPESAS'!$A$3:$N$962,5,FALSE)="","",VLOOKUP($O37,'APOIO-DESPESAS'!$A$3:$N$962,5,FALSE)),"")</f>
        <v/>
      </c>
      <c r="E37" s="223" t="str">
        <f>IFERROR(IF(VLOOKUP($O37,'APOIO-DESPESAS'!$A$3:$N$962,6,FALSE)="","",VLOOKUP($O37,'APOIO-DESPESAS'!$A$3:$N$962,6,FALSE)),"")</f>
        <v/>
      </c>
      <c r="F37" s="223" t="str">
        <f>IFERROR(IF(VLOOKUP($O37,'APOIO-DESPESAS'!$A$3:$N$962,7,FALSE)="","",VLOOKUP($O37,'APOIO-DESPESAS'!$A$3:$N$962,7,FALSE)),"")</f>
        <v/>
      </c>
      <c r="G37" s="223" t="str">
        <f>IFERROR(IF(VLOOKUP($O37,'APOIO-DESPESAS'!$A$3:$N$962,8,FALSE)="","",VLOOKUP($O37,'APOIO-DESPESAS'!$A$3:$N$962,8,FALSE)),"")</f>
        <v/>
      </c>
      <c r="H37" s="223" t="str">
        <f>IFERROR(IF(VLOOKUP($O37,'APOIO-DESPESAS'!$A$3:$N$962,9,FALSE)="","",VLOOKUP($O37,'APOIO-DESPESAS'!$A$3:$N$962,9,FALSE)),"")</f>
        <v/>
      </c>
      <c r="I37" s="223" t="str">
        <f>IFERROR(IF(VLOOKUP($O37,'APOIO-DESPESAS'!$A$3:$N$962,10,FALSE)="","",VLOOKUP($O37,'APOIO-DESPESAS'!$A$3:$N$962,10,FALSE)),"")</f>
        <v/>
      </c>
      <c r="J37" s="223" t="str">
        <f>IFERROR(IF(VLOOKUP($O37,'APOIO-DESPESAS'!$A$3:$N$962,11,FALSE)="","",VLOOKUP($O37,'APOIO-DESPESAS'!$A$3:$N$962,11,FALSE)),"")</f>
        <v/>
      </c>
      <c r="K37" s="223" t="str">
        <f>IFERROR(IF(VLOOKUP($O37,'APOIO-DESPESAS'!$A$3:$N$962,12,FALSE)="","",VLOOKUP($O37,'APOIO-DESPESAS'!$A$3:$N$962,12,FALSE)),"")</f>
        <v/>
      </c>
      <c r="L37" s="223" t="str">
        <f>IFERROR(IF(VLOOKUP($O37,'APOIO-DESPESAS'!$A$3:$N$962,13,FALSE)="","",VLOOKUP($O37,'APOIO-DESPESAS'!$A$3:$N$962,13,FALSE)),"")</f>
        <v/>
      </c>
      <c r="M37" s="223" t="str">
        <f>IFERROR(IF(VLOOKUP($O37,'APOIO-DESPESAS'!$A$3:$N$962,14,FALSE)="","",VLOOKUP($O37,'APOIO-DESPESAS'!$A$3:$N$962,14,FALSE)),"")</f>
        <v/>
      </c>
      <c r="O37" s="223">
        <f t="shared" si="0"/>
        <v>35</v>
      </c>
    </row>
    <row r="38" spans="1:15" x14ac:dyDescent="0.25">
      <c r="A38" s="223" t="str">
        <f>IFERROR(IF(VLOOKUP($O38,'APOIO-DESPESAS'!$A$3:$N$962,2,FALSE)="","",VLOOKUP($O38,'APOIO-DESPESAS'!$A$3:$N$962,2,FALSE)),"")</f>
        <v/>
      </c>
      <c r="B38" s="223" t="str">
        <f>IFERROR(IF(VLOOKUP($O38,'APOIO-DESPESAS'!$A$3:$N$962,3,FALSE)="","",VLOOKUP($O38,'APOIO-DESPESAS'!$A$3:$N$962,3,FALSE)),"")</f>
        <v/>
      </c>
      <c r="C38" s="223" t="str">
        <f>IFERROR(IF(VLOOKUP($O38,'APOIO-DESPESAS'!$A$3:$N$962,4,FALSE)="","",VLOOKUP($O38,'APOIO-DESPESAS'!$A$3:$N$962,4,FALSE)),"")</f>
        <v/>
      </c>
      <c r="D38" s="223" t="str">
        <f>IFERROR(IF(VLOOKUP($O38,'APOIO-DESPESAS'!$A$3:$N$962,5,FALSE)="","",VLOOKUP($O38,'APOIO-DESPESAS'!$A$3:$N$962,5,FALSE)),"")</f>
        <v/>
      </c>
      <c r="E38" s="223" t="str">
        <f>IFERROR(IF(VLOOKUP($O38,'APOIO-DESPESAS'!$A$3:$N$962,6,FALSE)="","",VLOOKUP($O38,'APOIO-DESPESAS'!$A$3:$N$962,6,FALSE)),"")</f>
        <v/>
      </c>
      <c r="F38" s="223" t="str">
        <f>IFERROR(IF(VLOOKUP($O38,'APOIO-DESPESAS'!$A$3:$N$962,7,FALSE)="","",VLOOKUP($O38,'APOIO-DESPESAS'!$A$3:$N$962,7,FALSE)),"")</f>
        <v/>
      </c>
      <c r="G38" s="223" t="str">
        <f>IFERROR(IF(VLOOKUP($O38,'APOIO-DESPESAS'!$A$3:$N$962,8,FALSE)="","",VLOOKUP($O38,'APOIO-DESPESAS'!$A$3:$N$962,8,FALSE)),"")</f>
        <v/>
      </c>
      <c r="H38" s="223" t="str">
        <f>IFERROR(IF(VLOOKUP($O38,'APOIO-DESPESAS'!$A$3:$N$962,9,FALSE)="","",VLOOKUP($O38,'APOIO-DESPESAS'!$A$3:$N$962,9,FALSE)),"")</f>
        <v/>
      </c>
      <c r="I38" s="223" t="str">
        <f>IFERROR(IF(VLOOKUP($O38,'APOIO-DESPESAS'!$A$3:$N$962,10,FALSE)="","",VLOOKUP($O38,'APOIO-DESPESAS'!$A$3:$N$962,10,FALSE)),"")</f>
        <v/>
      </c>
      <c r="J38" s="223" t="str">
        <f>IFERROR(IF(VLOOKUP($O38,'APOIO-DESPESAS'!$A$3:$N$962,11,FALSE)="","",VLOOKUP($O38,'APOIO-DESPESAS'!$A$3:$N$962,11,FALSE)),"")</f>
        <v/>
      </c>
      <c r="K38" s="223" t="str">
        <f>IFERROR(IF(VLOOKUP($O38,'APOIO-DESPESAS'!$A$3:$N$962,12,FALSE)="","",VLOOKUP($O38,'APOIO-DESPESAS'!$A$3:$N$962,12,FALSE)),"")</f>
        <v/>
      </c>
      <c r="L38" s="223" t="str">
        <f>IFERROR(IF(VLOOKUP($O38,'APOIO-DESPESAS'!$A$3:$N$962,13,FALSE)="","",VLOOKUP($O38,'APOIO-DESPESAS'!$A$3:$N$962,13,FALSE)),"")</f>
        <v/>
      </c>
      <c r="M38" s="223" t="str">
        <f>IFERROR(IF(VLOOKUP($O38,'APOIO-DESPESAS'!$A$3:$N$962,14,FALSE)="","",VLOOKUP($O38,'APOIO-DESPESAS'!$A$3:$N$962,14,FALSE)),"")</f>
        <v/>
      </c>
      <c r="O38" s="223">
        <f t="shared" si="0"/>
        <v>36</v>
      </c>
    </row>
    <row r="39" spans="1:15" x14ac:dyDescent="0.25">
      <c r="A39" s="223" t="str">
        <f>IFERROR(IF(VLOOKUP($O39,'APOIO-DESPESAS'!$A$3:$N$962,2,FALSE)="","",VLOOKUP($O39,'APOIO-DESPESAS'!$A$3:$N$962,2,FALSE)),"")</f>
        <v/>
      </c>
      <c r="B39" s="223" t="str">
        <f>IFERROR(IF(VLOOKUP($O39,'APOIO-DESPESAS'!$A$3:$N$962,3,FALSE)="","",VLOOKUP($O39,'APOIO-DESPESAS'!$A$3:$N$962,3,FALSE)),"")</f>
        <v/>
      </c>
      <c r="C39" s="223" t="str">
        <f>IFERROR(IF(VLOOKUP($O39,'APOIO-DESPESAS'!$A$3:$N$962,4,FALSE)="","",VLOOKUP($O39,'APOIO-DESPESAS'!$A$3:$N$962,4,FALSE)),"")</f>
        <v/>
      </c>
      <c r="D39" s="223" t="str">
        <f>IFERROR(IF(VLOOKUP($O39,'APOIO-DESPESAS'!$A$3:$N$962,5,FALSE)="","",VLOOKUP($O39,'APOIO-DESPESAS'!$A$3:$N$962,5,FALSE)),"")</f>
        <v/>
      </c>
      <c r="E39" s="223" t="str">
        <f>IFERROR(IF(VLOOKUP($O39,'APOIO-DESPESAS'!$A$3:$N$962,6,FALSE)="","",VLOOKUP($O39,'APOIO-DESPESAS'!$A$3:$N$962,6,FALSE)),"")</f>
        <v/>
      </c>
      <c r="F39" s="223" t="str">
        <f>IFERROR(IF(VLOOKUP($O39,'APOIO-DESPESAS'!$A$3:$N$962,7,FALSE)="","",VLOOKUP($O39,'APOIO-DESPESAS'!$A$3:$N$962,7,FALSE)),"")</f>
        <v/>
      </c>
      <c r="G39" s="223" t="str">
        <f>IFERROR(IF(VLOOKUP($O39,'APOIO-DESPESAS'!$A$3:$N$962,8,FALSE)="","",VLOOKUP($O39,'APOIO-DESPESAS'!$A$3:$N$962,8,FALSE)),"")</f>
        <v/>
      </c>
      <c r="H39" s="223" t="str">
        <f>IFERROR(IF(VLOOKUP($O39,'APOIO-DESPESAS'!$A$3:$N$962,9,FALSE)="","",VLOOKUP($O39,'APOIO-DESPESAS'!$A$3:$N$962,9,FALSE)),"")</f>
        <v/>
      </c>
      <c r="I39" s="223" t="str">
        <f>IFERROR(IF(VLOOKUP($O39,'APOIO-DESPESAS'!$A$3:$N$962,10,FALSE)="","",VLOOKUP($O39,'APOIO-DESPESAS'!$A$3:$N$962,10,FALSE)),"")</f>
        <v/>
      </c>
      <c r="J39" s="223" t="str">
        <f>IFERROR(IF(VLOOKUP($O39,'APOIO-DESPESAS'!$A$3:$N$962,11,FALSE)="","",VLOOKUP($O39,'APOIO-DESPESAS'!$A$3:$N$962,11,FALSE)),"")</f>
        <v/>
      </c>
      <c r="K39" s="223" t="str">
        <f>IFERROR(IF(VLOOKUP($O39,'APOIO-DESPESAS'!$A$3:$N$962,12,FALSE)="","",VLOOKUP($O39,'APOIO-DESPESAS'!$A$3:$N$962,12,FALSE)),"")</f>
        <v/>
      </c>
      <c r="L39" s="223" t="str">
        <f>IFERROR(IF(VLOOKUP($O39,'APOIO-DESPESAS'!$A$3:$N$962,13,FALSE)="","",VLOOKUP($O39,'APOIO-DESPESAS'!$A$3:$N$962,13,FALSE)),"")</f>
        <v/>
      </c>
      <c r="M39" s="223" t="str">
        <f>IFERROR(IF(VLOOKUP($O39,'APOIO-DESPESAS'!$A$3:$N$962,14,FALSE)="","",VLOOKUP($O39,'APOIO-DESPESAS'!$A$3:$N$962,14,FALSE)),"")</f>
        <v/>
      </c>
      <c r="O39" s="223">
        <f t="shared" si="0"/>
        <v>37</v>
      </c>
    </row>
    <row r="40" spans="1:15" x14ac:dyDescent="0.25">
      <c r="A40" s="223" t="str">
        <f>IFERROR(IF(VLOOKUP($O40,'APOIO-DESPESAS'!$A$3:$N$962,2,FALSE)="","",VLOOKUP($O40,'APOIO-DESPESAS'!$A$3:$N$962,2,FALSE)),"")</f>
        <v/>
      </c>
      <c r="B40" s="223" t="str">
        <f>IFERROR(IF(VLOOKUP($O40,'APOIO-DESPESAS'!$A$3:$N$962,3,FALSE)="","",VLOOKUP($O40,'APOIO-DESPESAS'!$A$3:$N$962,3,FALSE)),"")</f>
        <v/>
      </c>
      <c r="C40" s="223" t="str">
        <f>IFERROR(IF(VLOOKUP($O40,'APOIO-DESPESAS'!$A$3:$N$962,4,FALSE)="","",VLOOKUP($O40,'APOIO-DESPESAS'!$A$3:$N$962,4,FALSE)),"")</f>
        <v/>
      </c>
      <c r="D40" s="223" t="str">
        <f>IFERROR(IF(VLOOKUP($O40,'APOIO-DESPESAS'!$A$3:$N$962,5,FALSE)="","",VLOOKUP($O40,'APOIO-DESPESAS'!$A$3:$N$962,5,FALSE)),"")</f>
        <v/>
      </c>
      <c r="E40" s="223" t="str">
        <f>IFERROR(IF(VLOOKUP($O40,'APOIO-DESPESAS'!$A$3:$N$962,6,FALSE)="","",VLOOKUP($O40,'APOIO-DESPESAS'!$A$3:$N$962,6,FALSE)),"")</f>
        <v/>
      </c>
      <c r="F40" s="223" t="str">
        <f>IFERROR(IF(VLOOKUP($O40,'APOIO-DESPESAS'!$A$3:$N$962,7,FALSE)="","",VLOOKUP($O40,'APOIO-DESPESAS'!$A$3:$N$962,7,FALSE)),"")</f>
        <v/>
      </c>
      <c r="G40" s="223" t="str">
        <f>IFERROR(IF(VLOOKUP($O40,'APOIO-DESPESAS'!$A$3:$N$962,8,FALSE)="","",VLOOKUP($O40,'APOIO-DESPESAS'!$A$3:$N$962,8,FALSE)),"")</f>
        <v/>
      </c>
      <c r="H40" s="223" t="str">
        <f>IFERROR(IF(VLOOKUP($O40,'APOIO-DESPESAS'!$A$3:$N$962,9,FALSE)="","",VLOOKUP($O40,'APOIO-DESPESAS'!$A$3:$N$962,9,FALSE)),"")</f>
        <v/>
      </c>
      <c r="I40" s="223" t="str">
        <f>IFERROR(IF(VLOOKUP($O40,'APOIO-DESPESAS'!$A$3:$N$962,10,FALSE)="","",VLOOKUP($O40,'APOIO-DESPESAS'!$A$3:$N$962,10,FALSE)),"")</f>
        <v/>
      </c>
      <c r="J40" s="223" t="str">
        <f>IFERROR(IF(VLOOKUP($O40,'APOIO-DESPESAS'!$A$3:$N$962,11,FALSE)="","",VLOOKUP($O40,'APOIO-DESPESAS'!$A$3:$N$962,11,FALSE)),"")</f>
        <v/>
      </c>
      <c r="K40" s="223" t="str">
        <f>IFERROR(IF(VLOOKUP($O40,'APOIO-DESPESAS'!$A$3:$N$962,12,FALSE)="","",VLOOKUP($O40,'APOIO-DESPESAS'!$A$3:$N$962,12,FALSE)),"")</f>
        <v/>
      </c>
      <c r="L40" s="223" t="str">
        <f>IFERROR(IF(VLOOKUP($O40,'APOIO-DESPESAS'!$A$3:$N$962,13,FALSE)="","",VLOOKUP($O40,'APOIO-DESPESAS'!$A$3:$N$962,13,FALSE)),"")</f>
        <v/>
      </c>
      <c r="M40" s="223" t="str">
        <f>IFERROR(IF(VLOOKUP($O40,'APOIO-DESPESAS'!$A$3:$N$962,14,FALSE)="","",VLOOKUP($O40,'APOIO-DESPESAS'!$A$3:$N$962,14,FALSE)),"")</f>
        <v/>
      </c>
      <c r="O40" s="223">
        <f t="shared" si="0"/>
        <v>38</v>
      </c>
    </row>
    <row r="41" spans="1:15" x14ac:dyDescent="0.25">
      <c r="A41" s="223" t="str">
        <f>IFERROR(IF(VLOOKUP($O41,'APOIO-DESPESAS'!$A$3:$N$962,2,FALSE)="","",VLOOKUP($O41,'APOIO-DESPESAS'!$A$3:$N$962,2,FALSE)),"")</f>
        <v/>
      </c>
      <c r="B41" s="223" t="str">
        <f>IFERROR(IF(VLOOKUP($O41,'APOIO-DESPESAS'!$A$3:$N$962,3,FALSE)="","",VLOOKUP($O41,'APOIO-DESPESAS'!$A$3:$N$962,3,FALSE)),"")</f>
        <v/>
      </c>
      <c r="C41" s="223" t="str">
        <f>IFERROR(IF(VLOOKUP($O41,'APOIO-DESPESAS'!$A$3:$N$962,4,FALSE)="","",VLOOKUP($O41,'APOIO-DESPESAS'!$A$3:$N$962,4,FALSE)),"")</f>
        <v/>
      </c>
      <c r="D41" s="223" t="str">
        <f>IFERROR(IF(VLOOKUP($O41,'APOIO-DESPESAS'!$A$3:$N$962,5,FALSE)="","",VLOOKUP($O41,'APOIO-DESPESAS'!$A$3:$N$962,5,FALSE)),"")</f>
        <v/>
      </c>
      <c r="E41" s="223" t="str">
        <f>IFERROR(IF(VLOOKUP($O41,'APOIO-DESPESAS'!$A$3:$N$962,6,FALSE)="","",VLOOKUP($O41,'APOIO-DESPESAS'!$A$3:$N$962,6,FALSE)),"")</f>
        <v/>
      </c>
      <c r="F41" s="223" t="str">
        <f>IFERROR(IF(VLOOKUP($O41,'APOIO-DESPESAS'!$A$3:$N$962,7,FALSE)="","",VLOOKUP($O41,'APOIO-DESPESAS'!$A$3:$N$962,7,FALSE)),"")</f>
        <v/>
      </c>
      <c r="G41" s="223" t="str">
        <f>IFERROR(IF(VLOOKUP($O41,'APOIO-DESPESAS'!$A$3:$N$962,8,FALSE)="","",VLOOKUP($O41,'APOIO-DESPESAS'!$A$3:$N$962,8,FALSE)),"")</f>
        <v/>
      </c>
      <c r="H41" s="223" t="str">
        <f>IFERROR(IF(VLOOKUP($O41,'APOIO-DESPESAS'!$A$3:$N$962,9,FALSE)="","",VLOOKUP($O41,'APOIO-DESPESAS'!$A$3:$N$962,9,FALSE)),"")</f>
        <v/>
      </c>
      <c r="I41" s="223" t="str">
        <f>IFERROR(IF(VLOOKUP($O41,'APOIO-DESPESAS'!$A$3:$N$962,10,FALSE)="","",VLOOKUP($O41,'APOIO-DESPESAS'!$A$3:$N$962,10,FALSE)),"")</f>
        <v/>
      </c>
      <c r="J41" s="223" t="str">
        <f>IFERROR(IF(VLOOKUP($O41,'APOIO-DESPESAS'!$A$3:$N$962,11,FALSE)="","",VLOOKUP($O41,'APOIO-DESPESAS'!$A$3:$N$962,11,FALSE)),"")</f>
        <v/>
      </c>
      <c r="K41" s="223" t="str">
        <f>IFERROR(IF(VLOOKUP($O41,'APOIO-DESPESAS'!$A$3:$N$962,12,FALSE)="","",VLOOKUP($O41,'APOIO-DESPESAS'!$A$3:$N$962,12,FALSE)),"")</f>
        <v/>
      </c>
      <c r="L41" s="223" t="str">
        <f>IFERROR(IF(VLOOKUP($O41,'APOIO-DESPESAS'!$A$3:$N$962,13,FALSE)="","",VLOOKUP($O41,'APOIO-DESPESAS'!$A$3:$N$962,13,FALSE)),"")</f>
        <v/>
      </c>
      <c r="M41" s="223" t="str">
        <f>IFERROR(IF(VLOOKUP($O41,'APOIO-DESPESAS'!$A$3:$N$962,14,FALSE)="","",VLOOKUP($O41,'APOIO-DESPESAS'!$A$3:$N$962,14,FALSE)),"")</f>
        <v/>
      </c>
      <c r="O41" s="223">
        <f t="shared" si="0"/>
        <v>39</v>
      </c>
    </row>
    <row r="42" spans="1:15" x14ac:dyDescent="0.25">
      <c r="A42" s="223" t="str">
        <f>IFERROR(IF(VLOOKUP($O42,'APOIO-DESPESAS'!$A$3:$N$962,2,FALSE)="","",VLOOKUP($O42,'APOIO-DESPESAS'!$A$3:$N$962,2,FALSE)),"")</f>
        <v/>
      </c>
      <c r="B42" s="223" t="str">
        <f>IFERROR(IF(VLOOKUP($O42,'APOIO-DESPESAS'!$A$3:$N$962,3,FALSE)="","",VLOOKUP($O42,'APOIO-DESPESAS'!$A$3:$N$962,3,FALSE)),"")</f>
        <v/>
      </c>
      <c r="C42" s="223" t="str">
        <f>IFERROR(IF(VLOOKUP($O42,'APOIO-DESPESAS'!$A$3:$N$962,4,FALSE)="","",VLOOKUP($O42,'APOIO-DESPESAS'!$A$3:$N$962,4,FALSE)),"")</f>
        <v/>
      </c>
      <c r="D42" s="223" t="str">
        <f>IFERROR(IF(VLOOKUP($O42,'APOIO-DESPESAS'!$A$3:$N$962,5,FALSE)="","",VLOOKUP($O42,'APOIO-DESPESAS'!$A$3:$N$962,5,FALSE)),"")</f>
        <v/>
      </c>
      <c r="E42" s="223" t="str">
        <f>IFERROR(IF(VLOOKUP($O42,'APOIO-DESPESAS'!$A$3:$N$962,6,FALSE)="","",VLOOKUP($O42,'APOIO-DESPESAS'!$A$3:$N$962,6,FALSE)),"")</f>
        <v/>
      </c>
      <c r="F42" s="223" t="str">
        <f>IFERROR(IF(VLOOKUP($O42,'APOIO-DESPESAS'!$A$3:$N$962,7,FALSE)="","",VLOOKUP($O42,'APOIO-DESPESAS'!$A$3:$N$962,7,FALSE)),"")</f>
        <v/>
      </c>
      <c r="G42" s="223" t="str">
        <f>IFERROR(IF(VLOOKUP($O42,'APOIO-DESPESAS'!$A$3:$N$962,8,FALSE)="","",VLOOKUP($O42,'APOIO-DESPESAS'!$A$3:$N$962,8,FALSE)),"")</f>
        <v/>
      </c>
      <c r="H42" s="223" t="str">
        <f>IFERROR(IF(VLOOKUP($O42,'APOIO-DESPESAS'!$A$3:$N$962,9,FALSE)="","",VLOOKUP($O42,'APOIO-DESPESAS'!$A$3:$N$962,9,FALSE)),"")</f>
        <v/>
      </c>
      <c r="I42" s="223" t="str">
        <f>IFERROR(IF(VLOOKUP($O42,'APOIO-DESPESAS'!$A$3:$N$962,10,FALSE)="","",VLOOKUP($O42,'APOIO-DESPESAS'!$A$3:$N$962,10,FALSE)),"")</f>
        <v/>
      </c>
      <c r="J42" s="223" t="str">
        <f>IFERROR(IF(VLOOKUP($O42,'APOIO-DESPESAS'!$A$3:$N$962,11,FALSE)="","",VLOOKUP($O42,'APOIO-DESPESAS'!$A$3:$N$962,11,FALSE)),"")</f>
        <v/>
      </c>
      <c r="K42" s="223" t="str">
        <f>IFERROR(IF(VLOOKUP($O42,'APOIO-DESPESAS'!$A$3:$N$962,12,FALSE)="","",VLOOKUP($O42,'APOIO-DESPESAS'!$A$3:$N$962,12,FALSE)),"")</f>
        <v/>
      </c>
      <c r="L42" s="223" t="str">
        <f>IFERROR(IF(VLOOKUP($O42,'APOIO-DESPESAS'!$A$3:$N$962,13,FALSE)="","",VLOOKUP($O42,'APOIO-DESPESAS'!$A$3:$N$962,13,FALSE)),"")</f>
        <v/>
      </c>
      <c r="M42" s="223" t="str">
        <f>IFERROR(IF(VLOOKUP($O42,'APOIO-DESPESAS'!$A$3:$N$962,14,FALSE)="","",VLOOKUP($O42,'APOIO-DESPESAS'!$A$3:$N$962,14,FALSE)),"")</f>
        <v/>
      </c>
      <c r="O42" s="223">
        <f t="shared" si="0"/>
        <v>40</v>
      </c>
    </row>
    <row r="43" spans="1:15" x14ac:dyDescent="0.25">
      <c r="A43" s="223" t="str">
        <f>IFERROR(IF(VLOOKUP($O43,'APOIO-DESPESAS'!$A$3:$N$962,2,FALSE)="","",VLOOKUP($O43,'APOIO-DESPESAS'!$A$3:$N$962,2,FALSE)),"")</f>
        <v/>
      </c>
      <c r="B43" s="223" t="str">
        <f>IFERROR(IF(VLOOKUP($O43,'APOIO-DESPESAS'!$A$3:$N$962,3,FALSE)="","",VLOOKUP($O43,'APOIO-DESPESAS'!$A$3:$N$962,3,FALSE)),"")</f>
        <v/>
      </c>
      <c r="C43" s="223" t="str">
        <f>IFERROR(IF(VLOOKUP($O43,'APOIO-DESPESAS'!$A$3:$N$962,4,FALSE)="","",VLOOKUP($O43,'APOIO-DESPESAS'!$A$3:$N$962,4,FALSE)),"")</f>
        <v/>
      </c>
      <c r="D43" s="223" t="str">
        <f>IFERROR(IF(VLOOKUP($O43,'APOIO-DESPESAS'!$A$3:$N$962,5,FALSE)="","",VLOOKUP($O43,'APOIO-DESPESAS'!$A$3:$N$962,5,FALSE)),"")</f>
        <v/>
      </c>
      <c r="E43" s="223" t="str">
        <f>IFERROR(IF(VLOOKUP($O43,'APOIO-DESPESAS'!$A$3:$N$962,6,FALSE)="","",VLOOKUP($O43,'APOIO-DESPESAS'!$A$3:$N$962,6,FALSE)),"")</f>
        <v/>
      </c>
      <c r="F43" s="223" t="str">
        <f>IFERROR(IF(VLOOKUP($O43,'APOIO-DESPESAS'!$A$3:$N$962,7,FALSE)="","",VLOOKUP($O43,'APOIO-DESPESAS'!$A$3:$N$962,7,FALSE)),"")</f>
        <v/>
      </c>
      <c r="G43" s="223" t="str">
        <f>IFERROR(IF(VLOOKUP($O43,'APOIO-DESPESAS'!$A$3:$N$962,8,FALSE)="","",VLOOKUP($O43,'APOIO-DESPESAS'!$A$3:$N$962,8,FALSE)),"")</f>
        <v/>
      </c>
      <c r="H43" s="223" t="str">
        <f>IFERROR(IF(VLOOKUP($O43,'APOIO-DESPESAS'!$A$3:$N$962,9,FALSE)="","",VLOOKUP($O43,'APOIO-DESPESAS'!$A$3:$N$962,9,FALSE)),"")</f>
        <v/>
      </c>
      <c r="I43" s="223" t="str">
        <f>IFERROR(IF(VLOOKUP($O43,'APOIO-DESPESAS'!$A$3:$N$962,10,FALSE)="","",VLOOKUP($O43,'APOIO-DESPESAS'!$A$3:$N$962,10,FALSE)),"")</f>
        <v/>
      </c>
      <c r="J43" s="223" t="str">
        <f>IFERROR(IF(VLOOKUP($O43,'APOIO-DESPESAS'!$A$3:$N$962,11,FALSE)="","",VLOOKUP($O43,'APOIO-DESPESAS'!$A$3:$N$962,11,FALSE)),"")</f>
        <v/>
      </c>
      <c r="K43" s="223" t="str">
        <f>IFERROR(IF(VLOOKUP($O43,'APOIO-DESPESAS'!$A$3:$N$962,12,FALSE)="","",VLOOKUP($O43,'APOIO-DESPESAS'!$A$3:$N$962,12,FALSE)),"")</f>
        <v/>
      </c>
      <c r="L43" s="223" t="str">
        <f>IFERROR(IF(VLOOKUP($O43,'APOIO-DESPESAS'!$A$3:$N$962,13,FALSE)="","",VLOOKUP($O43,'APOIO-DESPESAS'!$A$3:$N$962,13,FALSE)),"")</f>
        <v/>
      </c>
      <c r="M43" s="223" t="str">
        <f>IFERROR(IF(VLOOKUP($O43,'APOIO-DESPESAS'!$A$3:$N$962,14,FALSE)="","",VLOOKUP($O43,'APOIO-DESPESAS'!$A$3:$N$962,14,FALSE)),"")</f>
        <v/>
      </c>
      <c r="O43" s="223">
        <f t="shared" si="0"/>
        <v>41</v>
      </c>
    </row>
    <row r="44" spans="1:15" x14ac:dyDescent="0.25">
      <c r="A44" s="223" t="str">
        <f>IFERROR(IF(VLOOKUP($O44,'APOIO-DESPESAS'!$A$3:$N$962,2,FALSE)="","",VLOOKUP($O44,'APOIO-DESPESAS'!$A$3:$N$962,2,FALSE)),"")</f>
        <v/>
      </c>
      <c r="B44" s="223" t="str">
        <f>IFERROR(IF(VLOOKUP($O44,'APOIO-DESPESAS'!$A$3:$N$962,3,FALSE)="","",VLOOKUP($O44,'APOIO-DESPESAS'!$A$3:$N$962,3,FALSE)),"")</f>
        <v/>
      </c>
      <c r="C44" s="223" t="str">
        <f>IFERROR(IF(VLOOKUP($O44,'APOIO-DESPESAS'!$A$3:$N$962,4,FALSE)="","",VLOOKUP($O44,'APOIO-DESPESAS'!$A$3:$N$962,4,FALSE)),"")</f>
        <v/>
      </c>
      <c r="D44" s="223" t="str">
        <f>IFERROR(IF(VLOOKUP($O44,'APOIO-DESPESAS'!$A$3:$N$962,5,FALSE)="","",VLOOKUP($O44,'APOIO-DESPESAS'!$A$3:$N$962,5,FALSE)),"")</f>
        <v/>
      </c>
      <c r="E44" s="223" t="str">
        <f>IFERROR(IF(VLOOKUP($O44,'APOIO-DESPESAS'!$A$3:$N$962,6,FALSE)="","",VLOOKUP($O44,'APOIO-DESPESAS'!$A$3:$N$962,6,FALSE)),"")</f>
        <v/>
      </c>
      <c r="F44" s="223" t="str">
        <f>IFERROR(IF(VLOOKUP($O44,'APOIO-DESPESAS'!$A$3:$N$962,7,FALSE)="","",VLOOKUP($O44,'APOIO-DESPESAS'!$A$3:$N$962,7,FALSE)),"")</f>
        <v/>
      </c>
      <c r="G44" s="223" t="str">
        <f>IFERROR(IF(VLOOKUP($O44,'APOIO-DESPESAS'!$A$3:$N$962,8,FALSE)="","",VLOOKUP($O44,'APOIO-DESPESAS'!$A$3:$N$962,8,FALSE)),"")</f>
        <v/>
      </c>
      <c r="H44" s="223" t="str">
        <f>IFERROR(IF(VLOOKUP($O44,'APOIO-DESPESAS'!$A$3:$N$962,9,FALSE)="","",VLOOKUP($O44,'APOIO-DESPESAS'!$A$3:$N$962,9,FALSE)),"")</f>
        <v/>
      </c>
      <c r="I44" s="223" t="str">
        <f>IFERROR(IF(VLOOKUP($O44,'APOIO-DESPESAS'!$A$3:$N$962,10,FALSE)="","",VLOOKUP($O44,'APOIO-DESPESAS'!$A$3:$N$962,10,FALSE)),"")</f>
        <v/>
      </c>
      <c r="J44" s="223" t="str">
        <f>IFERROR(IF(VLOOKUP($O44,'APOIO-DESPESAS'!$A$3:$N$962,11,FALSE)="","",VLOOKUP($O44,'APOIO-DESPESAS'!$A$3:$N$962,11,FALSE)),"")</f>
        <v/>
      </c>
      <c r="K44" s="223" t="str">
        <f>IFERROR(IF(VLOOKUP($O44,'APOIO-DESPESAS'!$A$3:$N$962,12,FALSE)="","",VLOOKUP($O44,'APOIO-DESPESAS'!$A$3:$N$962,12,FALSE)),"")</f>
        <v/>
      </c>
      <c r="L44" s="223" t="str">
        <f>IFERROR(IF(VLOOKUP($O44,'APOIO-DESPESAS'!$A$3:$N$962,13,FALSE)="","",VLOOKUP($O44,'APOIO-DESPESAS'!$A$3:$N$962,13,FALSE)),"")</f>
        <v/>
      </c>
      <c r="M44" s="223" t="str">
        <f>IFERROR(IF(VLOOKUP($O44,'APOIO-DESPESAS'!$A$3:$N$962,14,FALSE)="","",VLOOKUP($O44,'APOIO-DESPESAS'!$A$3:$N$962,14,FALSE)),"")</f>
        <v/>
      </c>
      <c r="O44" s="223">
        <f t="shared" si="0"/>
        <v>42</v>
      </c>
    </row>
    <row r="45" spans="1:15" x14ac:dyDescent="0.25">
      <c r="A45" s="223" t="str">
        <f>IFERROR(IF(VLOOKUP($O45,'APOIO-DESPESAS'!$A$3:$N$962,2,FALSE)="","",VLOOKUP($O45,'APOIO-DESPESAS'!$A$3:$N$962,2,FALSE)),"")</f>
        <v/>
      </c>
      <c r="B45" s="223" t="str">
        <f>IFERROR(IF(VLOOKUP($O45,'APOIO-DESPESAS'!$A$3:$N$962,3,FALSE)="","",VLOOKUP($O45,'APOIO-DESPESAS'!$A$3:$N$962,3,FALSE)),"")</f>
        <v/>
      </c>
      <c r="C45" s="223" t="str">
        <f>IFERROR(IF(VLOOKUP($O45,'APOIO-DESPESAS'!$A$3:$N$962,4,FALSE)="","",VLOOKUP($O45,'APOIO-DESPESAS'!$A$3:$N$962,4,FALSE)),"")</f>
        <v/>
      </c>
      <c r="D45" s="223" t="str">
        <f>IFERROR(IF(VLOOKUP($O45,'APOIO-DESPESAS'!$A$3:$N$962,5,FALSE)="","",VLOOKUP($O45,'APOIO-DESPESAS'!$A$3:$N$962,5,FALSE)),"")</f>
        <v/>
      </c>
      <c r="E45" s="223" t="str">
        <f>IFERROR(IF(VLOOKUP($O45,'APOIO-DESPESAS'!$A$3:$N$962,6,FALSE)="","",VLOOKUP($O45,'APOIO-DESPESAS'!$A$3:$N$962,6,FALSE)),"")</f>
        <v/>
      </c>
      <c r="F45" s="223" t="str">
        <f>IFERROR(IF(VLOOKUP($O45,'APOIO-DESPESAS'!$A$3:$N$962,7,FALSE)="","",VLOOKUP($O45,'APOIO-DESPESAS'!$A$3:$N$962,7,FALSE)),"")</f>
        <v/>
      </c>
      <c r="G45" s="223" t="str">
        <f>IFERROR(IF(VLOOKUP($O45,'APOIO-DESPESAS'!$A$3:$N$962,8,FALSE)="","",VLOOKUP($O45,'APOIO-DESPESAS'!$A$3:$N$962,8,FALSE)),"")</f>
        <v/>
      </c>
      <c r="H45" s="223" t="str">
        <f>IFERROR(IF(VLOOKUP($O45,'APOIO-DESPESAS'!$A$3:$N$962,9,FALSE)="","",VLOOKUP($O45,'APOIO-DESPESAS'!$A$3:$N$962,9,FALSE)),"")</f>
        <v/>
      </c>
      <c r="I45" s="223" t="str">
        <f>IFERROR(IF(VLOOKUP($O45,'APOIO-DESPESAS'!$A$3:$N$962,10,FALSE)="","",VLOOKUP($O45,'APOIO-DESPESAS'!$A$3:$N$962,10,FALSE)),"")</f>
        <v/>
      </c>
      <c r="J45" s="223" t="str">
        <f>IFERROR(IF(VLOOKUP($O45,'APOIO-DESPESAS'!$A$3:$N$962,11,FALSE)="","",VLOOKUP($O45,'APOIO-DESPESAS'!$A$3:$N$962,11,FALSE)),"")</f>
        <v/>
      </c>
      <c r="K45" s="223" t="str">
        <f>IFERROR(IF(VLOOKUP($O45,'APOIO-DESPESAS'!$A$3:$N$962,12,FALSE)="","",VLOOKUP($O45,'APOIO-DESPESAS'!$A$3:$N$962,12,FALSE)),"")</f>
        <v/>
      </c>
      <c r="L45" s="223" t="str">
        <f>IFERROR(IF(VLOOKUP($O45,'APOIO-DESPESAS'!$A$3:$N$962,13,FALSE)="","",VLOOKUP($O45,'APOIO-DESPESAS'!$A$3:$N$962,13,FALSE)),"")</f>
        <v/>
      </c>
      <c r="M45" s="223" t="str">
        <f>IFERROR(IF(VLOOKUP($O45,'APOIO-DESPESAS'!$A$3:$N$962,14,FALSE)="","",VLOOKUP($O45,'APOIO-DESPESAS'!$A$3:$N$962,14,FALSE)),"")</f>
        <v/>
      </c>
      <c r="O45" s="223">
        <f t="shared" si="0"/>
        <v>43</v>
      </c>
    </row>
    <row r="46" spans="1:15" x14ac:dyDescent="0.25">
      <c r="A46" s="223" t="str">
        <f>IFERROR(IF(VLOOKUP($O46,'APOIO-DESPESAS'!$A$3:$N$962,2,FALSE)="","",VLOOKUP($O46,'APOIO-DESPESAS'!$A$3:$N$962,2,FALSE)),"")</f>
        <v/>
      </c>
      <c r="B46" s="223" t="str">
        <f>IFERROR(IF(VLOOKUP($O46,'APOIO-DESPESAS'!$A$3:$N$962,3,FALSE)="","",VLOOKUP($O46,'APOIO-DESPESAS'!$A$3:$N$962,3,FALSE)),"")</f>
        <v/>
      </c>
      <c r="C46" s="223" t="str">
        <f>IFERROR(IF(VLOOKUP($O46,'APOIO-DESPESAS'!$A$3:$N$962,4,FALSE)="","",VLOOKUP($O46,'APOIO-DESPESAS'!$A$3:$N$962,4,FALSE)),"")</f>
        <v/>
      </c>
      <c r="D46" s="223" t="str">
        <f>IFERROR(IF(VLOOKUP($O46,'APOIO-DESPESAS'!$A$3:$N$962,5,FALSE)="","",VLOOKUP($O46,'APOIO-DESPESAS'!$A$3:$N$962,5,FALSE)),"")</f>
        <v/>
      </c>
      <c r="E46" s="223" t="str">
        <f>IFERROR(IF(VLOOKUP($O46,'APOIO-DESPESAS'!$A$3:$N$962,6,FALSE)="","",VLOOKUP($O46,'APOIO-DESPESAS'!$A$3:$N$962,6,FALSE)),"")</f>
        <v/>
      </c>
      <c r="F46" s="223" t="str">
        <f>IFERROR(IF(VLOOKUP($O46,'APOIO-DESPESAS'!$A$3:$N$962,7,FALSE)="","",VLOOKUP($O46,'APOIO-DESPESAS'!$A$3:$N$962,7,FALSE)),"")</f>
        <v/>
      </c>
      <c r="G46" s="223" t="str">
        <f>IFERROR(IF(VLOOKUP($O46,'APOIO-DESPESAS'!$A$3:$N$962,8,FALSE)="","",VLOOKUP($O46,'APOIO-DESPESAS'!$A$3:$N$962,8,FALSE)),"")</f>
        <v/>
      </c>
      <c r="H46" s="223" t="str">
        <f>IFERROR(IF(VLOOKUP($O46,'APOIO-DESPESAS'!$A$3:$N$962,9,FALSE)="","",VLOOKUP($O46,'APOIO-DESPESAS'!$A$3:$N$962,9,FALSE)),"")</f>
        <v/>
      </c>
      <c r="I46" s="223" t="str">
        <f>IFERROR(IF(VLOOKUP($O46,'APOIO-DESPESAS'!$A$3:$N$962,10,FALSE)="","",VLOOKUP($O46,'APOIO-DESPESAS'!$A$3:$N$962,10,FALSE)),"")</f>
        <v/>
      </c>
      <c r="J46" s="223" t="str">
        <f>IFERROR(IF(VLOOKUP($O46,'APOIO-DESPESAS'!$A$3:$N$962,11,FALSE)="","",VLOOKUP($O46,'APOIO-DESPESAS'!$A$3:$N$962,11,FALSE)),"")</f>
        <v/>
      </c>
      <c r="K46" s="223" t="str">
        <f>IFERROR(IF(VLOOKUP($O46,'APOIO-DESPESAS'!$A$3:$N$962,12,FALSE)="","",VLOOKUP($O46,'APOIO-DESPESAS'!$A$3:$N$962,12,FALSE)),"")</f>
        <v/>
      </c>
      <c r="L46" s="223" t="str">
        <f>IFERROR(IF(VLOOKUP($O46,'APOIO-DESPESAS'!$A$3:$N$962,13,FALSE)="","",VLOOKUP($O46,'APOIO-DESPESAS'!$A$3:$N$962,13,FALSE)),"")</f>
        <v/>
      </c>
      <c r="M46" s="223" t="str">
        <f>IFERROR(IF(VLOOKUP($O46,'APOIO-DESPESAS'!$A$3:$N$962,14,FALSE)="","",VLOOKUP($O46,'APOIO-DESPESAS'!$A$3:$N$962,14,FALSE)),"")</f>
        <v/>
      </c>
      <c r="O46" s="223">
        <f t="shared" si="0"/>
        <v>44</v>
      </c>
    </row>
    <row r="47" spans="1:15" x14ac:dyDescent="0.25">
      <c r="A47" s="223" t="str">
        <f>IFERROR(IF(VLOOKUP($O47,'APOIO-DESPESAS'!$A$3:$N$962,2,FALSE)="","",VLOOKUP($O47,'APOIO-DESPESAS'!$A$3:$N$962,2,FALSE)),"")</f>
        <v/>
      </c>
      <c r="B47" s="223" t="str">
        <f>IFERROR(IF(VLOOKUP($O47,'APOIO-DESPESAS'!$A$3:$N$962,3,FALSE)="","",VLOOKUP($O47,'APOIO-DESPESAS'!$A$3:$N$962,3,FALSE)),"")</f>
        <v/>
      </c>
      <c r="C47" s="223" t="str">
        <f>IFERROR(IF(VLOOKUP($O47,'APOIO-DESPESAS'!$A$3:$N$962,4,FALSE)="","",VLOOKUP($O47,'APOIO-DESPESAS'!$A$3:$N$962,4,FALSE)),"")</f>
        <v/>
      </c>
      <c r="D47" s="223" t="str">
        <f>IFERROR(IF(VLOOKUP($O47,'APOIO-DESPESAS'!$A$3:$N$962,5,FALSE)="","",VLOOKUP($O47,'APOIO-DESPESAS'!$A$3:$N$962,5,FALSE)),"")</f>
        <v/>
      </c>
      <c r="E47" s="223" t="str">
        <f>IFERROR(IF(VLOOKUP($O47,'APOIO-DESPESAS'!$A$3:$N$962,6,FALSE)="","",VLOOKUP($O47,'APOIO-DESPESAS'!$A$3:$N$962,6,FALSE)),"")</f>
        <v/>
      </c>
      <c r="F47" s="223" t="str">
        <f>IFERROR(IF(VLOOKUP($O47,'APOIO-DESPESAS'!$A$3:$N$962,7,FALSE)="","",VLOOKUP($O47,'APOIO-DESPESAS'!$A$3:$N$962,7,FALSE)),"")</f>
        <v/>
      </c>
      <c r="G47" s="223" t="str">
        <f>IFERROR(IF(VLOOKUP($O47,'APOIO-DESPESAS'!$A$3:$N$962,8,FALSE)="","",VLOOKUP($O47,'APOIO-DESPESAS'!$A$3:$N$962,8,FALSE)),"")</f>
        <v/>
      </c>
      <c r="H47" s="223" t="str">
        <f>IFERROR(IF(VLOOKUP($O47,'APOIO-DESPESAS'!$A$3:$N$962,9,FALSE)="","",VLOOKUP($O47,'APOIO-DESPESAS'!$A$3:$N$962,9,FALSE)),"")</f>
        <v/>
      </c>
      <c r="I47" s="223" t="str">
        <f>IFERROR(IF(VLOOKUP($O47,'APOIO-DESPESAS'!$A$3:$N$962,10,FALSE)="","",VLOOKUP($O47,'APOIO-DESPESAS'!$A$3:$N$962,10,FALSE)),"")</f>
        <v/>
      </c>
      <c r="J47" s="223" t="str">
        <f>IFERROR(IF(VLOOKUP($O47,'APOIO-DESPESAS'!$A$3:$N$962,11,FALSE)="","",VLOOKUP($O47,'APOIO-DESPESAS'!$A$3:$N$962,11,FALSE)),"")</f>
        <v/>
      </c>
      <c r="K47" s="223" t="str">
        <f>IFERROR(IF(VLOOKUP($O47,'APOIO-DESPESAS'!$A$3:$N$962,12,FALSE)="","",VLOOKUP($O47,'APOIO-DESPESAS'!$A$3:$N$962,12,FALSE)),"")</f>
        <v/>
      </c>
      <c r="L47" s="223" t="str">
        <f>IFERROR(IF(VLOOKUP($O47,'APOIO-DESPESAS'!$A$3:$N$962,13,FALSE)="","",VLOOKUP($O47,'APOIO-DESPESAS'!$A$3:$N$962,13,FALSE)),"")</f>
        <v/>
      </c>
      <c r="M47" s="223" t="str">
        <f>IFERROR(IF(VLOOKUP($O47,'APOIO-DESPESAS'!$A$3:$N$962,14,FALSE)="","",VLOOKUP($O47,'APOIO-DESPESAS'!$A$3:$N$962,14,FALSE)),"")</f>
        <v/>
      </c>
      <c r="O47" s="223">
        <f t="shared" si="0"/>
        <v>45</v>
      </c>
    </row>
    <row r="48" spans="1:15" x14ac:dyDescent="0.25">
      <c r="A48" s="223" t="str">
        <f>IFERROR(IF(VLOOKUP($O48,'APOIO-DESPESAS'!$A$3:$N$962,2,FALSE)="","",VLOOKUP($O48,'APOIO-DESPESAS'!$A$3:$N$962,2,FALSE)),"")</f>
        <v/>
      </c>
      <c r="B48" s="223" t="str">
        <f>IFERROR(IF(VLOOKUP($O48,'APOIO-DESPESAS'!$A$3:$N$962,3,FALSE)="","",VLOOKUP($O48,'APOIO-DESPESAS'!$A$3:$N$962,3,FALSE)),"")</f>
        <v/>
      </c>
      <c r="C48" s="223" t="str">
        <f>IFERROR(IF(VLOOKUP($O48,'APOIO-DESPESAS'!$A$3:$N$962,4,FALSE)="","",VLOOKUP($O48,'APOIO-DESPESAS'!$A$3:$N$962,4,FALSE)),"")</f>
        <v/>
      </c>
      <c r="D48" s="223" t="str">
        <f>IFERROR(IF(VLOOKUP($O48,'APOIO-DESPESAS'!$A$3:$N$962,5,FALSE)="","",VLOOKUP($O48,'APOIO-DESPESAS'!$A$3:$N$962,5,FALSE)),"")</f>
        <v/>
      </c>
      <c r="E48" s="223" t="str">
        <f>IFERROR(IF(VLOOKUP($O48,'APOIO-DESPESAS'!$A$3:$N$962,6,FALSE)="","",VLOOKUP($O48,'APOIO-DESPESAS'!$A$3:$N$962,6,FALSE)),"")</f>
        <v/>
      </c>
      <c r="F48" s="223" t="str">
        <f>IFERROR(IF(VLOOKUP($O48,'APOIO-DESPESAS'!$A$3:$N$962,7,FALSE)="","",VLOOKUP($O48,'APOIO-DESPESAS'!$A$3:$N$962,7,FALSE)),"")</f>
        <v/>
      </c>
      <c r="G48" s="223" t="str">
        <f>IFERROR(IF(VLOOKUP($O48,'APOIO-DESPESAS'!$A$3:$N$962,8,FALSE)="","",VLOOKUP($O48,'APOIO-DESPESAS'!$A$3:$N$962,8,FALSE)),"")</f>
        <v/>
      </c>
      <c r="H48" s="223" t="str">
        <f>IFERROR(IF(VLOOKUP($O48,'APOIO-DESPESAS'!$A$3:$N$962,9,FALSE)="","",VLOOKUP($O48,'APOIO-DESPESAS'!$A$3:$N$962,9,FALSE)),"")</f>
        <v/>
      </c>
      <c r="I48" s="223" t="str">
        <f>IFERROR(IF(VLOOKUP($O48,'APOIO-DESPESAS'!$A$3:$N$962,10,FALSE)="","",VLOOKUP($O48,'APOIO-DESPESAS'!$A$3:$N$962,10,FALSE)),"")</f>
        <v/>
      </c>
      <c r="J48" s="223" t="str">
        <f>IFERROR(IF(VLOOKUP($O48,'APOIO-DESPESAS'!$A$3:$N$962,11,FALSE)="","",VLOOKUP($O48,'APOIO-DESPESAS'!$A$3:$N$962,11,FALSE)),"")</f>
        <v/>
      </c>
      <c r="K48" s="223" t="str">
        <f>IFERROR(IF(VLOOKUP($O48,'APOIO-DESPESAS'!$A$3:$N$962,12,FALSE)="","",VLOOKUP($O48,'APOIO-DESPESAS'!$A$3:$N$962,12,FALSE)),"")</f>
        <v/>
      </c>
      <c r="L48" s="223" t="str">
        <f>IFERROR(IF(VLOOKUP($O48,'APOIO-DESPESAS'!$A$3:$N$962,13,FALSE)="","",VLOOKUP($O48,'APOIO-DESPESAS'!$A$3:$N$962,13,FALSE)),"")</f>
        <v/>
      </c>
      <c r="M48" s="223" t="str">
        <f>IFERROR(IF(VLOOKUP($O48,'APOIO-DESPESAS'!$A$3:$N$962,14,FALSE)="","",VLOOKUP($O48,'APOIO-DESPESAS'!$A$3:$N$962,14,FALSE)),"")</f>
        <v/>
      </c>
      <c r="O48" s="223">
        <f t="shared" si="0"/>
        <v>46</v>
      </c>
    </row>
    <row r="49" spans="1:15" x14ac:dyDescent="0.25">
      <c r="A49" s="223" t="str">
        <f>IFERROR(IF(VLOOKUP($O49,'APOIO-DESPESAS'!$A$3:$N$962,2,FALSE)="","",VLOOKUP($O49,'APOIO-DESPESAS'!$A$3:$N$962,2,FALSE)),"")</f>
        <v/>
      </c>
      <c r="B49" s="223" t="str">
        <f>IFERROR(IF(VLOOKUP($O49,'APOIO-DESPESAS'!$A$3:$N$962,3,FALSE)="","",VLOOKUP($O49,'APOIO-DESPESAS'!$A$3:$N$962,3,FALSE)),"")</f>
        <v/>
      </c>
      <c r="C49" s="223" t="str">
        <f>IFERROR(IF(VLOOKUP($O49,'APOIO-DESPESAS'!$A$3:$N$962,4,FALSE)="","",VLOOKUP($O49,'APOIO-DESPESAS'!$A$3:$N$962,4,FALSE)),"")</f>
        <v/>
      </c>
      <c r="D49" s="223" t="str">
        <f>IFERROR(IF(VLOOKUP($O49,'APOIO-DESPESAS'!$A$3:$N$962,5,FALSE)="","",VLOOKUP($O49,'APOIO-DESPESAS'!$A$3:$N$962,5,FALSE)),"")</f>
        <v/>
      </c>
      <c r="E49" s="223" t="str">
        <f>IFERROR(IF(VLOOKUP($O49,'APOIO-DESPESAS'!$A$3:$N$962,6,FALSE)="","",VLOOKUP($O49,'APOIO-DESPESAS'!$A$3:$N$962,6,FALSE)),"")</f>
        <v/>
      </c>
      <c r="F49" s="223" t="str">
        <f>IFERROR(IF(VLOOKUP($O49,'APOIO-DESPESAS'!$A$3:$N$962,7,FALSE)="","",VLOOKUP($O49,'APOIO-DESPESAS'!$A$3:$N$962,7,FALSE)),"")</f>
        <v/>
      </c>
      <c r="G49" s="223" t="str">
        <f>IFERROR(IF(VLOOKUP($O49,'APOIO-DESPESAS'!$A$3:$N$962,8,FALSE)="","",VLOOKUP($O49,'APOIO-DESPESAS'!$A$3:$N$962,8,FALSE)),"")</f>
        <v/>
      </c>
      <c r="H49" s="223" t="str">
        <f>IFERROR(IF(VLOOKUP($O49,'APOIO-DESPESAS'!$A$3:$N$962,9,FALSE)="","",VLOOKUP($O49,'APOIO-DESPESAS'!$A$3:$N$962,9,FALSE)),"")</f>
        <v/>
      </c>
      <c r="I49" s="223" t="str">
        <f>IFERROR(IF(VLOOKUP($O49,'APOIO-DESPESAS'!$A$3:$N$962,10,FALSE)="","",VLOOKUP($O49,'APOIO-DESPESAS'!$A$3:$N$962,10,FALSE)),"")</f>
        <v/>
      </c>
      <c r="J49" s="223" t="str">
        <f>IFERROR(IF(VLOOKUP($O49,'APOIO-DESPESAS'!$A$3:$N$962,11,FALSE)="","",VLOOKUP($O49,'APOIO-DESPESAS'!$A$3:$N$962,11,FALSE)),"")</f>
        <v/>
      </c>
      <c r="K49" s="223" t="str">
        <f>IFERROR(IF(VLOOKUP($O49,'APOIO-DESPESAS'!$A$3:$N$962,12,FALSE)="","",VLOOKUP($O49,'APOIO-DESPESAS'!$A$3:$N$962,12,FALSE)),"")</f>
        <v/>
      </c>
      <c r="L49" s="223" t="str">
        <f>IFERROR(IF(VLOOKUP($O49,'APOIO-DESPESAS'!$A$3:$N$962,13,FALSE)="","",VLOOKUP($O49,'APOIO-DESPESAS'!$A$3:$N$962,13,FALSE)),"")</f>
        <v/>
      </c>
      <c r="M49" s="223" t="str">
        <f>IFERROR(IF(VLOOKUP($O49,'APOIO-DESPESAS'!$A$3:$N$962,14,FALSE)="","",VLOOKUP($O49,'APOIO-DESPESAS'!$A$3:$N$962,14,FALSE)),"")</f>
        <v/>
      </c>
      <c r="O49" s="223">
        <f t="shared" si="0"/>
        <v>47</v>
      </c>
    </row>
    <row r="50" spans="1:15" x14ac:dyDescent="0.25">
      <c r="A50" s="223" t="str">
        <f>IFERROR(IF(VLOOKUP($O50,'APOIO-DESPESAS'!$A$3:$N$962,2,FALSE)="","",VLOOKUP($O50,'APOIO-DESPESAS'!$A$3:$N$962,2,FALSE)),"")</f>
        <v/>
      </c>
      <c r="B50" s="223" t="str">
        <f>IFERROR(IF(VLOOKUP($O50,'APOIO-DESPESAS'!$A$3:$N$962,3,FALSE)="","",VLOOKUP($O50,'APOIO-DESPESAS'!$A$3:$N$962,3,FALSE)),"")</f>
        <v/>
      </c>
      <c r="C50" s="223" t="str">
        <f>IFERROR(IF(VLOOKUP($O50,'APOIO-DESPESAS'!$A$3:$N$962,4,FALSE)="","",VLOOKUP($O50,'APOIO-DESPESAS'!$A$3:$N$962,4,FALSE)),"")</f>
        <v/>
      </c>
      <c r="D50" s="223" t="str">
        <f>IFERROR(IF(VLOOKUP($O50,'APOIO-DESPESAS'!$A$3:$N$962,5,FALSE)="","",VLOOKUP($O50,'APOIO-DESPESAS'!$A$3:$N$962,5,FALSE)),"")</f>
        <v/>
      </c>
      <c r="E50" s="223" t="str">
        <f>IFERROR(IF(VLOOKUP($O50,'APOIO-DESPESAS'!$A$3:$N$962,6,FALSE)="","",VLOOKUP($O50,'APOIO-DESPESAS'!$A$3:$N$962,6,FALSE)),"")</f>
        <v/>
      </c>
      <c r="F50" s="223" t="str">
        <f>IFERROR(IF(VLOOKUP($O50,'APOIO-DESPESAS'!$A$3:$N$962,7,FALSE)="","",VLOOKUP($O50,'APOIO-DESPESAS'!$A$3:$N$962,7,FALSE)),"")</f>
        <v/>
      </c>
      <c r="G50" s="223" t="str">
        <f>IFERROR(IF(VLOOKUP($O50,'APOIO-DESPESAS'!$A$3:$N$962,8,FALSE)="","",VLOOKUP($O50,'APOIO-DESPESAS'!$A$3:$N$962,8,FALSE)),"")</f>
        <v/>
      </c>
      <c r="H50" s="223" t="str">
        <f>IFERROR(IF(VLOOKUP($O50,'APOIO-DESPESAS'!$A$3:$N$962,9,FALSE)="","",VLOOKUP($O50,'APOIO-DESPESAS'!$A$3:$N$962,9,FALSE)),"")</f>
        <v/>
      </c>
      <c r="I50" s="223" t="str">
        <f>IFERROR(IF(VLOOKUP($O50,'APOIO-DESPESAS'!$A$3:$N$962,10,FALSE)="","",VLOOKUP($O50,'APOIO-DESPESAS'!$A$3:$N$962,10,FALSE)),"")</f>
        <v/>
      </c>
      <c r="J50" s="223" t="str">
        <f>IFERROR(IF(VLOOKUP($O50,'APOIO-DESPESAS'!$A$3:$N$962,11,FALSE)="","",VLOOKUP($O50,'APOIO-DESPESAS'!$A$3:$N$962,11,FALSE)),"")</f>
        <v/>
      </c>
      <c r="K50" s="223" t="str">
        <f>IFERROR(IF(VLOOKUP($O50,'APOIO-DESPESAS'!$A$3:$N$962,12,FALSE)="","",VLOOKUP($O50,'APOIO-DESPESAS'!$A$3:$N$962,12,FALSE)),"")</f>
        <v/>
      </c>
      <c r="L50" s="223" t="str">
        <f>IFERROR(IF(VLOOKUP($O50,'APOIO-DESPESAS'!$A$3:$N$962,13,FALSE)="","",VLOOKUP($O50,'APOIO-DESPESAS'!$A$3:$N$962,13,FALSE)),"")</f>
        <v/>
      </c>
      <c r="M50" s="223" t="str">
        <f>IFERROR(IF(VLOOKUP($O50,'APOIO-DESPESAS'!$A$3:$N$962,14,FALSE)="","",VLOOKUP($O50,'APOIO-DESPESAS'!$A$3:$N$962,14,FALSE)),"")</f>
        <v/>
      </c>
      <c r="O50" s="223">
        <f t="shared" si="0"/>
        <v>48</v>
      </c>
    </row>
    <row r="51" spans="1:15" x14ac:dyDescent="0.25">
      <c r="A51" s="223" t="str">
        <f>IFERROR(IF(VLOOKUP($O51,'APOIO-DESPESAS'!$A$3:$N$962,2,FALSE)="","",VLOOKUP($O51,'APOIO-DESPESAS'!$A$3:$N$962,2,FALSE)),"")</f>
        <v/>
      </c>
      <c r="B51" s="223" t="str">
        <f>IFERROR(IF(VLOOKUP($O51,'APOIO-DESPESAS'!$A$3:$N$962,3,FALSE)="","",VLOOKUP($O51,'APOIO-DESPESAS'!$A$3:$N$962,3,FALSE)),"")</f>
        <v/>
      </c>
      <c r="C51" s="223" t="str">
        <f>IFERROR(IF(VLOOKUP($O51,'APOIO-DESPESAS'!$A$3:$N$962,4,FALSE)="","",VLOOKUP($O51,'APOIO-DESPESAS'!$A$3:$N$962,4,FALSE)),"")</f>
        <v/>
      </c>
      <c r="D51" s="223" t="str">
        <f>IFERROR(IF(VLOOKUP($O51,'APOIO-DESPESAS'!$A$3:$N$962,5,FALSE)="","",VLOOKUP($O51,'APOIO-DESPESAS'!$A$3:$N$962,5,FALSE)),"")</f>
        <v/>
      </c>
      <c r="E51" s="223" t="str">
        <f>IFERROR(IF(VLOOKUP($O51,'APOIO-DESPESAS'!$A$3:$N$962,6,FALSE)="","",VLOOKUP($O51,'APOIO-DESPESAS'!$A$3:$N$962,6,FALSE)),"")</f>
        <v/>
      </c>
      <c r="F51" s="223" t="str">
        <f>IFERROR(IF(VLOOKUP($O51,'APOIO-DESPESAS'!$A$3:$N$962,7,FALSE)="","",VLOOKUP($O51,'APOIO-DESPESAS'!$A$3:$N$962,7,FALSE)),"")</f>
        <v/>
      </c>
      <c r="G51" s="223" t="str">
        <f>IFERROR(IF(VLOOKUP($O51,'APOIO-DESPESAS'!$A$3:$N$962,8,FALSE)="","",VLOOKUP($O51,'APOIO-DESPESAS'!$A$3:$N$962,8,FALSE)),"")</f>
        <v/>
      </c>
      <c r="H51" s="223" t="str">
        <f>IFERROR(IF(VLOOKUP($O51,'APOIO-DESPESAS'!$A$3:$N$962,9,FALSE)="","",VLOOKUP($O51,'APOIO-DESPESAS'!$A$3:$N$962,9,FALSE)),"")</f>
        <v/>
      </c>
      <c r="I51" s="223" t="str">
        <f>IFERROR(IF(VLOOKUP($O51,'APOIO-DESPESAS'!$A$3:$N$962,10,FALSE)="","",VLOOKUP($O51,'APOIO-DESPESAS'!$A$3:$N$962,10,FALSE)),"")</f>
        <v/>
      </c>
      <c r="J51" s="223" t="str">
        <f>IFERROR(IF(VLOOKUP($O51,'APOIO-DESPESAS'!$A$3:$N$962,11,FALSE)="","",VLOOKUP($O51,'APOIO-DESPESAS'!$A$3:$N$962,11,FALSE)),"")</f>
        <v/>
      </c>
      <c r="K51" s="223" t="str">
        <f>IFERROR(IF(VLOOKUP($O51,'APOIO-DESPESAS'!$A$3:$N$962,12,FALSE)="","",VLOOKUP($O51,'APOIO-DESPESAS'!$A$3:$N$962,12,FALSE)),"")</f>
        <v/>
      </c>
      <c r="L51" s="223" t="str">
        <f>IFERROR(IF(VLOOKUP($O51,'APOIO-DESPESAS'!$A$3:$N$962,13,FALSE)="","",VLOOKUP($O51,'APOIO-DESPESAS'!$A$3:$N$962,13,FALSE)),"")</f>
        <v/>
      </c>
      <c r="M51" s="223" t="str">
        <f>IFERROR(IF(VLOOKUP($O51,'APOIO-DESPESAS'!$A$3:$N$962,14,FALSE)="","",VLOOKUP($O51,'APOIO-DESPESAS'!$A$3:$N$962,14,FALSE)),"")</f>
        <v/>
      </c>
      <c r="O51" s="223">
        <f t="shared" si="0"/>
        <v>49</v>
      </c>
    </row>
    <row r="52" spans="1:15" x14ac:dyDescent="0.25">
      <c r="A52" s="223" t="str">
        <f>IFERROR(IF(VLOOKUP($O52,'APOIO-DESPESAS'!$A$3:$N$962,2,FALSE)="","",VLOOKUP($O52,'APOIO-DESPESAS'!$A$3:$N$962,2,FALSE)),"")</f>
        <v/>
      </c>
      <c r="B52" s="223" t="str">
        <f>IFERROR(IF(VLOOKUP($O52,'APOIO-DESPESAS'!$A$3:$N$962,3,FALSE)="","",VLOOKUP($O52,'APOIO-DESPESAS'!$A$3:$N$962,3,FALSE)),"")</f>
        <v/>
      </c>
      <c r="C52" s="223" t="str">
        <f>IFERROR(IF(VLOOKUP($O52,'APOIO-DESPESAS'!$A$3:$N$962,4,FALSE)="","",VLOOKUP($O52,'APOIO-DESPESAS'!$A$3:$N$962,4,FALSE)),"")</f>
        <v/>
      </c>
      <c r="D52" s="223" t="str">
        <f>IFERROR(IF(VLOOKUP($O52,'APOIO-DESPESAS'!$A$3:$N$962,5,FALSE)="","",VLOOKUP($O52,'APOIO-DESPESAS'!$A$3:$N$962,5,FALSE)),"")</f>
        <v/>
      </c>
      <c r="E52" s="223" t="str">
        <f>IFERROR(IF(VLOOKUP($O52,'APOIO-DESPESAS'!$A$3:$N$962,6,FALSE)="","",VLOOKUP($O52,'APOIO-DESPESAS'!$A$3:$N$962,6,FALSE)),"")</f>
        <v/>
      </c>
      <c r="F52" s="223" t="str">
        <f>IFERROR(IF(VLOOKUP($O52,'APOIO-DESPESAS'!$A$3:$N$962,7,FALSE)="","",VLOOKUP($O52,'APOIO-DESPESAS'!$A$3:$N$962,7,FALSE)),"")</f>
        <v/>
      </c>
      <c r="G52" s="223" t="str">
        <f>IFERROR(IF(VLOOKUP($O52,'APOIO-DESPESAS'!$A$3:$N$962,8,FALSE)="","",VLOOKUP($O52,'APOIO-DESPESAS'!$A$3:$N$962,8,FALSE)),"")</f>
        <v/>
      </c>
      <c r="H52" s="223" t="str">
        <f>IFERROR(IF(VLOOKUP($O52,'APOIO-DESPESAS'!$A$3:$N$962,9,FALSE)="","",VLOOKUP($O52,'APOIO-DESPESAS'!$A$3:$N$962,9,FALSE)),"")</f>
        <v/>
      </c>
      <c r="I52" s="223" t="str">
        <f>IFERROR(IF(VLOOKUP($O52,'APOIO-DESPESAS'!$A$3:$N$962,10,FALSE)="","",VLOOKUP($O52,'APOIO-DESPESAS'!$A$3:$N$962,10,FALSE)),"")</f>
        <v/>
      </c>
      <c r="J52" s="223" t="str">
        <f>IFERROR(IF(VLOOKUP($O52,'APOIO-DESPESAS'!$A$3:$N$962,11,FALSE)="","",VLOOKUP($O52,'APOIO-DESPESAS'!$A$3:$N$962,11,FALSE)),"")</f>
        <v/>
      </c>
      <c r="K52" s="223" t="str">
        <f>IFERROR(IF(VLOOKUP($O52,'APOIO-DESPESAS'!$A$3:$N$962,12,FALSE)="","",VLOOKUP($O52,'APOIO-DESPESAS'!$A$3:$N$962,12,FALSE)),"")</f>
        <v/>
      </c>
      <c r="L52" s="223" t="str">
        <f>IFERROR(IF(VLOOKUP($O52,'APOIO-DESPESAS'!$A$3:$N$962,13,FALSE)="","",VLOOKUP($O52,'APOIO-DESPESAS'!$A$3:$N$962,13,FALSE)),"")</f>
        <v/>
      </c>
      <c r="M52" s="223" t="str">
        <f>IFERROR(IF(VLOOKUP($O52,'APOIO-DESPESAS'!$A$3:$N$962,14,FALSE)="","",VLOOKUP($O52,'APOIO-DESPESAS'!$A$3:$N$962,14,FALSE)),"")</f>
        <v/>
      </c>
      <c r="O52" s="223">
        <f t="shared" si="0"/>
        <v>50</v>
      </c>
    </row>
    <row r="53" spans="1:15" x14ac:dyDescent="0.25">
      <c r="A53" s="223" t="str">
        <f>IFERROR(IF(VLOOKUP($O53,'APOIO-DESPESAS'!$A$3:$N$962,2,FALSE)="","",VLOOKUP($O53,'APOIO-DESPESAS'!$A$3:$N$962,2,FALSE)),"")</f>
        <v/>
      </c>
      <c r="B53" s="223" t="str">
        <f>IFERROR(IF(VLOOKUP($O53,'APOIO-DESPESAS'!$A$3:$N$962,3,FALSE)="","",VLOOKUP($O53,'APOIO-DESPESAS'!$A$3:$N$962,3,FALSE)),"")</f>
        <v/>
      </c>
      <c r="C53" s="223" t="str">
        <f>IFERROR(IF(VLOOKUP($O53,'APOIO-DESPESAS'!$A$3:$N$962,4,FALSE)="","",VLOOKUP($O53,'APOIO-DESPESAS'!$A$3:$N$962,4,FALSE)),"")</f>
        <v/>
      </c>
      <c r="D53" s="223" t="str">
        <f>IFERROR(IF(VLOOKUP($O53,'APOIO-DESPESAS'!$A$3:$N$962,5,FALSE)="","",VLOOKUP($O53,'APOIO-DESPESAS'!$A$3:$N$962,5,FALSE)),"")</f>
        <v/>
      </c>
      <c r="E53" s="223" t="str">
        <f>IFERROR(IF(VLOOKUP($O53,'APOIO-DESPESAS'!$A$3:$N$962,6,FALSE)="","",VLOOKUP($O53,'APOIO-DESPESAS'!$A$3:$N$962,6,FALSE)),"")</f>
        <v/>
      </c>
      <c r="F53" s="223" t="str">
        <f>IFERROR(IF(VLOOKUP($O53,'APOIO-DESPESAS'!$A$3:$N$962,7,FALSE)="","",VLOOKUP($O53,'APOIO-DESPESAS'!$A$3:$N$962,7,FALSE)),"")</f>
        <v/>
      </c>
      <c r="G53" s="223" t="str">
        <f>IFERROR(IF(VLOOKUP($O53,'APOIO-DESPESAS'!$A$3:$N$962,8,FALSE)="","",VLOOKUP($O53,'APOIO-DESPESAS'!$A$3:$N$962,8,FALSE)),"")</f>
        <v/>
      </c>
      <c r="H53" s="223" t="str">
        <f>IFERROR(IF(VLOOKUP($O53,'APOIO-DESPESAS'!$A$3:$N$962,9,FALSE)="","",VLOOKUP($O53,'APOIO-DESPESAS'!$A$3:$N$962,9,FALSE)),"")</f>
        <v/>
      </c>
      <c r="I53" s="223" t="str">
        <f>IFERROR(IF(VLOOKUP($O53,'APOIO-DESPESAS'!$A$3:$N$962,10,FALSE)="","",VLOOKUP($O53,'APOIO-DESPESAS'!$A$3:$N$962,10,FALSE)),"")</f>
        <v/>
      </c>
      <c r="J53" s="223" t="str">
        <f>IFERROR(IF(VLOOKUP($O53,'APOIO-DESPESAS'!$A$3:$N$962,11,FALSE)="","",VLOOKUP($O53,'APOIO-DESPESAS'!$A$3:$N$962,11,FALSE)),"")</f>
        <v/>
      </c>
      <c r="K53" s="223" t="str">
        <f>IFERROR(IF(VLOOKUP($O53,'APOIO-DESPESAS'!$A$3:$N$962,12,FALSE)="","",VLOOKUP($O53,'APOIO-DESPESAS'!$A$3:$N$962,12,FALSE)),"")</f>
        <v/>
      </c>
      <c r="L53" s="223" t="str">
        <f>IFERROR(IF(VLOOKUP($O53,'APOIO-DESPESAS'!$A$3:$N$962,13,FALSE)="","",VLOOKUP($O53,'APOIO-DESPESAS'!$A$3:$N$962,13,FALSE)),"")</f>
        <v/>
      </c>
      <c r="M53" s="223" t="str">
        <f>IFERROR(IF(VLOOKUP($O53,'APOIO-DESPESAS'!$A$3:$N$962,14,FALSE)="","",VLOOKUP($O53,'APOIO-DESPESAS'!$A$3:$N$962,14,FALSE)),"")</f>
        <v/>
      </c>
      <c r="O53" s="223">
        <f t="shared" si="0"/>
        <v>51</v>
      </c>
    </row>
    <row r="54" spans="1:15" x14ac:dyDescent="0.25">
      <c r="A54" s="223" t="str">
        <f>IFERROR(IF(VLOOKUP($O54,'APOIO-DESPESAS'!$A$3:$N$962,2,FALSE)="","",VLOOKUP($O54,'APOIO-DESPESAS'!$A$3:$N$962,2,FALSE)),"")</f>
        <v/>
      </c>
      <c r="B54" s="223" t="str">
        <f>IFERROR(IF(VLOOKUP($O54,'APOIO-DESPESAS'!$A$3:$N$962,3,FALSE)="","",VLOOKUP($O54,'APOIO-DESPESAS'!$A$3:$N$962,3,FALSE)),"")</f>
        <v/>
      </c>
      <c r="C54" s="223" t="str">
        <f>IFERROR(IF(VLOOKUP($O54,'APOIO-DESPESAS'!$A$3:$N$962,4,FALSE)="","",VLOOKUP($O54,'APOIO-DESPESAS'!$A$3:$N$962,4,FALSE)),"")</f>
        <v/>
      </c>
      <c r="D54" s="223" t="str">
        <f>IFERROR(IF(VLOOKUP($O54,'APOIO-DESPESAS'!$A$3:$N$962,5,FALSE)="","",VLOOKUP($O54,'APOIO-DESPESAS'!$A$3:$N$962,5,FALSE)),"")</f>
        <v/>
      </c>
      <c r="E54" s="223" t="str">
        <f>IFERROR(IF(VLOOKUP($O54,'APOIO-DESPESAS'!$A$3:$N$962,6,FALSE)="","",VLOOKUP($O54,'APOIO-DESPESAS'!$A$3:$N$962,6,FALSE)),"")</f>
        <v/>
      </c>
      <c r="F54" s="223" t="str">
        <f>IFERROR(IF(VLOOKUP($O54,'APOIO-DESPESAS'!$A$3:$N$962,7,FALSE)="","",VLOOKUP($O54,'APOIO-DESPESAS'!$A$3:$N$962,7,FALSE)),"")</f>
        <v/>
      </c>
      <c r="G54" s="223" t="str">
        <f>IFERROR(IF(VLOOKUP($O54,'APOIO-DESPESAS'!$A$3:$N$962,8,FALSE)="","",VLOOKUP($O54,'APOIO-DESPESAS'!$A$3:$N$962,8,FALSE)),"")</f>
        <v/>
      </c>
      <c r="H54" s="223" t="str">
        <f>IFERROR(IF(VLOOKUP($O54,'APOIO-DESPESAS'!$A$3:$N$962,9,FALSE)="","",VLOOKUP($O54,'APOIO-DESPESAS'!$A$3:$N$962,9,FALSE)),"")</f>
        <v/>
      </c>
      <c r="I54" s="223" t="str">
        <f>IFERROR(IF(VLOOKUP($O54,'APOIO-DESPESAS'!$A$3:$N$962,10,FALSE)="","",VLOOKUP($O54,'APOIO-DESPESAS'!$A$3:$N$962,10,FALSE)),"")</f>
        <v/>
      </c>
      <c r="J54" s="223" t="str">
        <f>IFERROR(IF(VLOOKUP($O54,'APOIO-DESPESAS'!$A$3:$N$962,11,FALSE)="","",VLOOKUP($O54,'APOIO-DESPESAS'!$A$3:$N$962,11,FALSE)),"")</f>
        <v/>
      </c>
      <c r="K54" s="223" t="str">
        <f>IFERROR(IF(VLOOKUP($O54,'APOIO-DESPESAS'!$A$3:$N$962,12,FALSE)="","",VLOOKUP($O54,'APOIO-DESPESAS'!$A$3:$N$962,12,FALSE)),"")</f>
        <v/>
      </c>
      <c r="L54" s="223" t="str">
        <f>IFERROR(IF(VLOOKUP($O54,'APOIO-DESPESAS'!$A$3:$N$962,13,FALSE)="","",VLOOKUP($O54,'APOIO-DESPESAS'!$A$3:$N$962,13,FALSE)),"")</f>
        <v/>
      </c>
      <c r="M54" s="223" t="str">
        <f>IFERROR(IF(VLOOKUP($O54,'APOIO-DESPESAS'!$A$3:$N$962,14,FALSE)="","",VLOOKUP($O54,'APOIO-DESPESAS'!$A$3:$N$962,14,FALSE)),"")</f>
        <v/>
      </c>
      <c r="O54" s="223">
        <f t="shared" si="0"/>
        <v>52</v>
      </c>
    </row>
    <row r="55" spans="1:15" x14ac:dyDescent="0.25">
      <c r="A55" s="223" t="str">
        <f>IFERROR(IF(VLOOKUP($O55,'APOIO-DESPESAS'!$A$3:$N$962,2,FALSE)="","",VLOOKUP($O55,'APOIO-DESPESAS'!$A$3:$N$962,2,FALSE)),"")</f>
        <v/>
      </c>
      <c r="B55" s="223" t="str">
        <f>IFERROR(IF(VLOOKUP($O55,'APOIO-DESPESAS'!$A$3:$N$962,3,FALSE)="","",VLOOKUP($O55,'APOIO-DESPESAS'!$A$3:$N$962,3,FALSE)),"")</f>
        <v/>
      </c>
      <c r="C55" s="223" t="str">
        <f>IFERROR(IF(VLOOKUP($O55,'APOIO-DESPESAS'!$A$3:$N$962,4,FALSE)="","",VLOOKUP($O55,'APOIO-DESPESAS'!$A$3:$N$962,4,FALSE)),"")</f>
        <v/>
      </c>
      <c r="D55" s="223" t="str">
        <f>IFERROR(IF(VLOOKUP($O55,'APOIO-DESPESAS'!$A$3:$N$962,5,FALSE)="","",VLOOKUP($O55,'APOIO-DESPESAS'!$A$3:$N$962,5,FALSE)),"")</f>
        <v/>
      </c>
      <c r="E55" s="223" t="str">
        <f>IFERROR(IF(VLOOKUP($O55,'APOIO-DESPESAS'!$A$3:$N$962,6,FALSE)="","",VLOOKUP($O55,'APOIO-DESPESAS'!$A$3:$N$962,6,FALSE)),"")</f>
        <v/>
      </c>
      <c r="F55" s="223" t="str">
        <f>IFERROR(IF(VLOOKUP($O55,'APOIO-DESPESAS'!$A$3:$N$962,7,FALSE)="","",VLOOKUP($O55,'APOIO-DESPESAS'!$A$3:$N$962,7,FALSE)),"")</f>
        <v/>
      </c>
      <c r="G55" s="223" t="str">
        <f>IFERROR(IF(VLOOKUP($O55,'APOIO-DESPESAS'!$A$3:$N$962,8,FALSE)="","",VLOOKUP($O55,'APOIO-DESPESAS'!$A$3:$N$962,8,FALSE)),"")</f>
        <v/>
      </c>
      <c r="H55" s="223" t="str">
        <f>IFERROR(IF(VLOOKUP($O55,'APOIO-DESPESAS'!$A$3:$N$962,9,FALSE)="","",VLOOKUP($O55,'APOIO-DESPESAS'!$A$3:$N$962,9,FALSE)),"")</f>
        <v/>
      </c>
      <c r="I55" s="223" t="str">
        <f>IFERROR(IF(VLOOKUP($O55,'APOIO-DESPESAS'!$A$3:$N$962,10,FALSE)="","",VLOOKUP($O55,'APOIO-DESPESAS'!$A$3:$N$962,10,FALSE)),"")</f>
        <v/>
      </c>
      <c r="J55" s="223" t="str">
        <f>IFERROR(IF(VLOOKUP($O55,'APOIO-DESPESAS'!$A$3:$N$962,11,FALSE)="","",VLOOKUP($O55,'APOIO-DESPESAS'!$A$3:$N$962,11,FALSE)),"")</f>
        <v/>
      </c>
      <c r="K55" s="223" t="str">
        <f>IFERROR(IF(VLOOKUP($O55,'APOIO-DESPESAS'!$A$3:$N$962,12,FALSE)="","",VLOOKUP($O55,'APOIO-DESPESAS'!$A$3:$N$962,12,FALSE)),"")</f>
        <v/>
      </c>
      <c r="L55" s="223" t="str">
        <f>IFERROR(IF(VLOOKUP($O55,'APOIO-DESPESAS'!$A$3:$N$962,13,FALSE)="","",VLOOKUP($O55,'APOIO-DESPESAS'!$A$3:$N$962,13,FALSE)),"")</f>
        <v/>
      </c>
      <c r="M55" s="223" t="str">
        <f>IFERROR(IF(VLOOKUP($O55,'APOIO-DESPESAS'!$A$3:$N$962,14,FALSE)="","",VLOOKUP($O55,'APOIO-DESPESAS'!$A$3:$N$962,14,FALSE)),"")</f>
        <v/>
      </c>
      <c r="O55" s="223">
        <f t="shared" si="0"/>
        <v>53</v>
      </c>
    </row>
    <row r="56" spans="1:15" x14ac:dyDescent="0.25">
      <c r="A56" s="223" t="str">
        <f>IFERROR(IF(VLOOKUP($O56,'APOIO-DESPESAS'!$A$3:$N$962,2,FALSE)="","",VLOOKUP($O56,'APOIO-DESPESAS'!$A$3:$N$962,2,FALSE)),"")</f>
        <v/>
      </c>
      <c r="B56" s="223" t="str">
        <f>IFERROR(IF(VLOOKUP($O56,'APOIO-DESPESAS'!$A$3:$N$962,3,FALSE)="","",VLOOKUP($O56,'APOIO-DESPESAS'!$A$3:$N$962,3,FALSE)),"")</f>
        <v/>
      </c>
      <c r="C56" s="223" t="str">
        <f>IFERROR(IF(VLOOKUP($O56,'APOIO-DESPESAS'!$A$3:$N$962,4,FALSE)="","",VLOOKUP($O56,'APOIO-DESPESAS'!$A$3:$N$962,4,FALSE)),"")</f>
        <v/>
      </c>
      <c r="D56" s="223" t="str">
        <f>IFERROR(IF(VLOOKUP($O56,'APOIO-DESPESAS'!$A$3:$N$962,5,FALSE)="","",VLOOKUP($O56,'APOIO-DESPESAS'!$A$3:$N$962,5,FALSE)),"")</f>
        <v/>
      </c>
      <c r="E56" s="223" t="str">
        <f>IFERROR(IF(VLOOKUP($O56,'APOIO-DESPESAS'!$A$3:$N$962,6,FALSE)="","",VLOOKUP($O56,'APOIO-DESPESAS'!$A$3:$N$962,6,FALSE)),"")</f>
        <v/>
      </c>
      <c r="F56" s="223" t="str">
        <f>IFERROR(IF(VLOOKUP($O56,'APOIO-DESPESAS'!$A$3:$N$962,7,FALSE)="","",VLOOKUP($O56,'APOIO-DESPESAS'!$A$3:$N$962,7,FALSE)),"")</f>
        <v/>
      </c>
      <c r="G56" s="223" t="str">
        <f>IFERROR(IF(VLOOKUP($O56,'APOIO-DESPESAS'!$A$3:$N$962,8,FALSE)="","",VLOOKUP($O56,'APOIO-DESPESAS'!$A$3:$N$962,8,FALSE)),"")</f>
        <v/>
      </c>
      <c r="H56" s="223" t="str">
        <f>IFERROR(IF(VLOOKUP($O56,'APOIO-DESPESAS'!$A$3:$N$962,9,FALSE)="","",VLOOKUP($O56,'APOIO-DESPESAS'!$A$3:$N$962,9,FALSE)),"")</f>
        <v/>
      </c>
      <c r="I56" s="223" t="str">
        <f>IFERROR(IF(VLOOKUP($O56,'APOIO-DESPESAS'!$A$3:$N$962,10,FALSE)="","",VLOOKUP($O56,'APOIO-DESPESAS'!$A$3:$N$962,10,FALSE)),"")</f>
        <v/>
      </c>
      <c r="J56" s="223" t="str">
        <f>IFERROR(IF(VLOOKUP($O56,'APOIO-DESPESAS'!$A$3:$N$962,11,FALSE)="","",VLOOKUP($O56,'APOIO-DESPESAS'!$A$3:$N$962,11,FALSE)),"")</f>
        <v/>
      </c>
      <c r="K56" s="223" t="str">
        <f>IFERROR(IF(VLOOKUP($O56,'APOIO-DESPESAS'!$A$3:$N$962,12,FALSE)="","",VLOOKUP($O56,'APOIO-DESPESAS'!$A$3:$N$962,12,FALSE)),"")</f>
        <v/>
      </c>
      <c r="L56" s="223" t="str">
        <f>IFERROR(IF(VLOOKUP($O56,'APOIO-DESPESAS'!$A$3:$N$962,13,FALSE)="","",VLOOKUP($O56,'APOIO-DESPESAS'!$A$3:$N$962,13,FALSE)),"")</f>
        <v/>
      </c>
      <c r="M56" s="223" t="str">
        <f>IFERROR(IF(VLOOKUP($O56,'APOIO-DESPESAS'!$A$3:$N$962,14,FALSE)="","",VLOOKUP($O56,'APOIO-DESPESAS'!$A$3:$N$962,14,FALSE)),"")</f>
        <v/>
      </c>
      <c r="O56" s="223">
        <f t="shared" si="0"/>
        <v>54</v>
      </c>
    </row>
    <row r="57" spans="1:15" x14ac:dyDescent="0.25">
      <c r="A57" s="223" t="str">
        <f>IFERROR(IF(VLOOKUP($O57,'APOIO-DESPESAS'!$A$3:$N$962,2,FALSE)="","",VLOOKUP($O57,'APOIO-DESPESAS'!$A$3:$N$962,2,FALSE)),"")</f>
        <v/>
      </c>
      <c r="B57" s="223" t="str">
        <f>IFERROR(IF(VLOOKUP($O57,'APOIO-DESPESAS'!$A$3:$N$962,3,FALSE)="","",VLOOKUP($O57,'APOIO-DESPESAS'!$A$3:$N$962,3,FALSE)),"")</f>
        <v/>
      </c>
      <c r="C57" s="223" t="str">
        <f>IFERROR(IF(VLOOKUP($O57,'APOIO-DESPESAS'!$A$3:$N$962,4,FALSE)="","",VLOOKUP($O57,'APOIO-DESPESAS'!$A$3:$N$962,4,FALSE)),"")</f>
        <v/>
      </c>
      <c r="D57" s="223" t="str">
        <f>IFERROR(IF(VLOOKUP($O57,'APOIO-DESPESAS'!$A$3:$N$962,5,FALSE)="","",VLOOKUP($O57,'APOIO-DESPESAS'!$A$3:$N$962,5,FALSE)),"")</f>
        <v/>
      </c>
      <c r="E57" s="223" t="str">
        <f>IFERROR(IF(VLOOKUP($O57,'APOIO-DESPESAS'!$A$3:$N$962,6,FALSE)="","",VLOOKUP($O57,'APOIO-DESPESAS'!$A$3:$N$962,6,FALSE)),"")</f>
        <v/>
      </c>
      <c r="F57" s="223" t="str">
        <f>IFERROR(IF(VLOOKUP($O57,'APOIO-DESPESAS'!$A$3:$N$962,7,FALSE)="","",VLOOKUP($O57,'APOIO-DESPESAS'!$A$3:$N$962,7,FALSE)),"")</f>
        <v/>
      </c>
      <c r="G57" s="223" t="str">
        <f>IFERROR(IF(VLOOKUP($O57,'APOIO-DESPESAS'!$A$3:$N$962,8,FALSE)="","",VLOOKUP($O57,'APOIO-DESPESAS'!$A$3:$N$962,8,FALSE)),"")</f>
        <v/>
      </c>
      <c r="H57" s="223" t="str">
        <f>IFERROR(IF(VLOOKUP($O57,'APOIO-DESPESAS'!$A$3:$N$962,9,FALSE)="","",VLOOKUP($O57,'APOIO-DESPESAS'!$A$3:$N$962,9,FALSE)),"")</f>
        <v/>
      </c>
      <c r="I57" s="223" t="str">
        <f>IFERROR(IF(VLOOKUP($O57,'APOIO-DESPESAS'!$A$3:$N$962,10,FALSE)="","",VLOOKUP($O57,'APOIO-DESPESAS'!$A$3:$N$962,10,FALSE)),"")</f>
        <v/>
      </c>
      <c r="J57" s="223" t="str">
        <f>IFERROR(IF(VLOOKUP($O57,'APOIO-DESPESAS'!$A$3:$N$962,11,FALSE)="","",VLOOKUP($O57,'APOIO-DESPESAS'!$A$3:$N$962,11,FALSE)),"")</f>
        <v/>
      </c>
      <c r="K57" s="223" t="str">
        <f>IFERROR(IF(VLOOKUP($O57,'APOIO-DESPESAS'!$A$3:$N$962,12,FALSE)="","",VLOOKUP($O57,'APOIO-DESPESAS'!$A$3:$N$962,12,FALSE)),"")</f>
        <v/>
      </c>
      <c r="L57" s="223" t="str">
        <f>IFERROR(IF(VLOOKUP($O57,'APOIO-DESPESAS'!$A$3:$N$962,13,FALSE)="","",VLOOKUP($O57,'APOIO-DESPESAS'!$A$3:$N$962,13,FALSE)),"")</f>
        <v/>
      </c>
      <c r="M57" s="223" t="str">
        <f>IFERROR(IF(VLOOKUP($O57,'APOIO-DESPESAS'!$A$3:$N$962,14,FALSE)="","",VLOOKUP($O57,'APOIO-DESPESAS'!$A$3:$N$962,14,FALSE)),"")</f>
        <v/>
      </c>
      <c r="O57" s="223">
        <f t="shared" si="0"/>
        <v>55</v>
      </c>
    </row>
    <row r="58" spans="1:15" x14ac:dyDescent="0.25">
      <c r="A58" s="223" t="str">
        <f>IFERROR(IF(VLOOKUP($O58,'APOIO-DESPESAS'!$A$3:$N$962,2,FALSE)="","",VLOOKUP($O58,'APOIO-DESPESAS'!$A$3:$N$962,2,FALSE)),"")</f>
        <v/>
      </c>
      <c r="B58" s="223" t="str">
        <f>IFERROR(IF(VLOOKUP($O58,'APOIO-DESPESAS'!$A$3:$N$962,3,FALSE)="","",VLOOKUP($O58,'APOIO-DESPESAS'!$A$3:$N$962,3,FALSE)),"")</f>
        <v/>
      </c>
      <c r="C58" s="223" t="str">
        <f>IFERROR(IF(VLOOKUP($O58,'APOIO-DESPESAS'!$A$3:$N$962,4,FALSE)="","",VLOOKUP($O58,'APOIO-DESPESAS'!$A$3:$N$962,4,FALSE)),"")</f>
        <v/>
      </c>
      <c r="D58" s="223" t="str">
        <f>IFERROR(IF(VLOOKUP($O58,'APOIO-DESPESAS'!$A$3:$N$962,5,FALSE)="","",VLOOKUP($O58,'APOIO-DESPESAS'!$A$3:$N$962,5,FALSE)),"")</f>
        <v/>
      </c>
      <c r="E58" s="223" t="str">
        <f>IFERROR(IF(VLOOKUP($O58,'APOIO-DESPESAS'!$A$3:$N$962,6,FALSE)="","",VLOOKUP($O58,'APOIO-DESPESAS'!$A$3:$N$962,6,FALSE)),"")</f>
        <v/>
      </c>
      <c r="F58" s="223" t="str">
        <f>IFERROR(IF(VLOOKUP($O58,'APOIO-DESPESAS'!$A$3:$N$962,7,FALSE)="","",VLOOKUP($O58,'APOIO-DESPESAS'!$A$3:$N$962,7,FALSE)),"")</f>
        <v/>
      </c>
      <c r="G58" s="223" t="str">
        <f>IFERROR(IF(VLOOKUP($O58,'APOIO-DESPESAS'!$A$3:$N$962,8,FALSE)="","",VLOOKUP($O58,'APOIO-DESPESAS'!$A$3:$N$962,8,FALSE)),"")</f>
        <v/>
      </c>
      <c r="H58" s="223" t="str">
        <f>IFERROR(IF(VLOOKUP($O58,'APOIO-DESPESAS'!$A$3:$N$962,9,FALSE)="","",VLOOKUP($O58,'APOIO-DESPESAS'!$A$3:$N$962,9,FALSE)),"")</f>
        <v/>
      </c>
      <c r="I58" s="223" t="str">
        <f>IFERROR(IF(VLOOKUP($O58,'APOIO-DESPESAS'!$A$3:$N$962,10,FALSE)="","",VLOOKUP($O58,'APOIO-DESPESAS'!$A$3:$N$962,10,FALSE)),"")</f>
        <v/>
      </c>
      <c r="J58" s="223" t="str">
        <f>IFERROR(IF(VLOOKUP($O58,'APOIO-DESPESAS'!$A$3:$N$962,11,FALSE)="","",VLOOKUP($O58,'APOIO-DESPESAS'!$A$3:$N$962,11,FALSE)),"")</f>
        <v/>
      </c>
      <c r="K58" s="223" t="str">
        <f>IFERROR(IF(VLOOKUP($O58,'APOIO-DESPESAS'!$A$3:$N$962,12,FALSE)="","",VLOOKUP($O58,'APOIO-DESPESAS'!$A$3:$N$962,12,FALSE)),"")</f>
        <v/>
      </c>
      <c r="L58" s="223" t="str">
        <f>IFERROR(IF(VLOOKUP($O58,'APOIO-DESPESAS'!$A$3:$N$962,13,FALSE)="","",VLOOKUP($O58,'APOIO-DESPESAS'!$A$3:$N$962,13,FALSE)),"")</f>
        <v/>
      </c>
      <c r="M58" s="223" t="str">
        <f>IFERROR(IF(VLOOKUP($O58,'APOIO-DESPESAS'!$A$3:$N$962,14,FALSE)="","",VLOOKUP($O58,'APOIO-DESPESAS'!$A$3:$N$962,14,FALSE)),"")</f>
        <v/>
      </c>
      <c r="O58" s="223">
        <f t="shared" si="0"/>
        <v>56</v>
      </c>
    </row>
    <row r="59" spans="1:15" x14ac:dyDescent="0.25">
      <c r="A59" s="223" t="str">
        <f>IFERROR(IF(VLOOKUP($O59,'APOIO-DESPESAS'!$A$3:$N$962,2,FALSE)="","",VLOOKUP($O59,'APOIO-DESPESAS'!$A$3:$N$962,2,FALSE)),"")</f>
        <v/>
      </c>
      <c r="B59" s="223" t="str">
        <f>IFERROR(IF(VLOOKUP($O59,'APOIO-DESPESAS'!$A$3:$N$962,3,FALSE)="","",VLOOKUP($O59,'APOIO-DESPESAS'!$A$3:$N$962,3,FALSE)),"")</f>
        <v/>
      </c>
      <c r="C59" s="223" t="str">
        <f>IFERROR(IF(VLOOKUP($O59,'APOIO-DESPESAS'!$A$3:$N$962,4,FALSE)="","",VLOOKUP($O59,'APOIO-DESPESAS'!$A$3:$N$962,4,FALSE)),"")</f>
        <v/>
      </c>
      <c r="D59" s="223" t="str">
        <f>IFERROR(IF(VLOOKUP($O59,'APOIO-DESPESAS'!$A$3:$N$962,5,FALSE)="","",VLOOKUP($O59,'APOIO-DESPESAS'!$A$3:$N$962,5,FALSE)),"")</f>
        <v/>
      </c>
      <c r="E59" s="223" t="str">
        <f>IFERROR(IF(VLOOKUP($O59,'APOIO-DESPESAS'!$A$3:$N$962,6,FALSE)="","",VLOOKUP($O59,'APOIO-DESPESAS'!$A$3:$N$962,6,FALSE)),"")</f>
        <v/>
      </c>
      <c r="F59" s="223" t="str">
        <f>IFERROR(IF(VLOOKUP($O59,'APOIO-DESPESAS'!$A$3:$N$962,7,FALSE)="","",VLOOKUP($O59,'APOIO-DESPESAS'!$A$3:$N$962,7,FALSE)),"")</f>
        <v/>
      </c>
      <c r="G59" s="223" t="str">
        <f>IFERROR(IF(VLOOKUP($O59,'APOIO-DESPESAS'!$A$3:$N$962,8,FALSE)="","",VLOOKUP($O59,'APOIO-DESPESAS'!$A$3:$N$962,8,FALSE)),"")</f>
        <v/>
      </c>
      <c r="H59" s="223" t="str">
        <f>IFERROR(IF(VLOOKUP($O59,'APOIO-DESPESAS'!$A$3:$N$962,9,FALSE)="","",VLOOKUP($O59,'APOIO-DESPESAS'!$A$3:$N$962,9,FALSE)),"")</f>
        <v/>
      </c>
      <c r="I59" s="223" t="str">
        <f>IFERROR(IF(VLOOKUP($O59,'APOIO-DESPESAS'!$A$3:$N$962,10,FALSE)="","",VLOOKUP($O59,'APOIO-DESPESAS'!$A$3:$N$962,10,FALSE)),"")</f>
        <v/>
      </c>
      <c r="J59" s="223" t="str">
        <f>IFERROR(IF(VLOOKUP($O59,'APOIO-DESPESAS'!$A$3:$N$962,11,FALSE)="","",VLOOKUP($O59,'APOIO-DESPESAS'!$A$3:$N$962,11,FALSE)),"")</f>
        <v/>
      </c>
      <c r="K59" s="223" t="str">
        <f>IFERROR(IF(VLOOKUP($O59,'APOIO-DESPESAS'!$A$3:$N$962,12,FALSE)="","",VLOOKUP($O59,'APOIO-DESPESAS'!$A$3:$N$962,12,FALSE)),"")</f>
        <v/>
      </c>
      <c r="L59" s="223" t="str">
        <f>IFERROR(IF(VLOOKUP($O59,'APOIO-DESPESAS'!$A$3:$N$962,13,FALSE)="","",VLOOKUP($O59,'APOIO-DESPESAS'!$A$3:$N$962,13,FALSE)),"")</f>
        <v/>
      </c>
      <c r="M59" s="223" t="str">
        <f>IFERROR(IF(VLOOKUP($O59,'APOIO-DESPESAS'!$A$3:$N$962,14,FALSE)="","",VLOOKUP($O59,'APOIO-DESPESAS'!$A$3:$N$962,14,FALSE)),"")</f>
        <v/>
      </c>
      <c r="O59" s="223">
        <f t="shared" si="0"/>
        <v>57</v>
      </c>
    </row>
    <row r="60" spans="1:15" x14ac:dyDescent="0.25">
      <c r="A60" s="223" t="str">
        <f>IFERROR(IF(VLOOKUP($O60,'APOIO-DESPESAS'!$A$3:$N$962,2,FALSE)="","",VLOOKUP($O60,'APOIO-DESPESAS'!$A$3:$N$962,2,FALSE)),"")</f>
        <v/>
      </c>
      <c r="B60" s="223" t="str">
        <f>IFERROR(IF(VLOOKUP($O60,'APOIO-DESPESAS'!$A$3:$N$962,3,FALSE)="","",VLOOKUP($O60,'APOIO-DESPESAS'!$A$3:$N$962,3,FALSE)),"")</f>
        <v/>
      </c>
      <c r="C60" s="223" t="str">
        <f>IFERROR(IF(VLOOKUP($O60,'APOIO-DESPESAS'!$A$3:$N$962,4,FALSE)="","",VLOOKUP($O60,'APOIO-DESPESAS'!$A$3:$N$962,4,FALSE)),"")</f>
        <v/>
      </c>
      <c r="D60" s="223" t="str">
        <f>IFERROR(IF(VLOOKUP($O60,'APOIO-DESPESAS'!$A$3:$N$962,5,FALSE)="","",VLOOKUP($O60,'APOIO-DESPESAS'!$A$3:$N$962,5,FALSE)),"")</f>
        <v/>
      </c>
      <c r="E60" s="223" t="str">
        <f>IFERROR(IF(VLOOKUP($O60,'APOIO-DESPESAS'!$A$3:$N$962,6,FALSE)="","",VLOOKUP($O60,'APOIO-DESPESAS'!$A$3:$N$962,6,FALSE)),"")</f>
        <v/>
      </c>
      <c r="F60" s="223" t="str">
        <f>IFERROR(IF(VLOOKUP($O60,'APOIO-DESPESAS'!$A$3:$N$962,7,FALSE)="","",VLOOKUP($O60,'APOIO-DESPESAS'!$A$3:$N$962,7,FALSE)),"")</f>
        <v/>
      </c>
      <c r="G60" s="223" t="str">
        <f>IFERROR(IF(VLOOKUP($O60,'APOIO-DESPESAS'!$A$3:$N$962,8,FALSE)="","",VLOOKUP($O60,'APOIO-DESPESAS'!$A$3:$N$962,8,FALSE)),"")</f>
        <v/>
      </c>
      <c r="H60" s="223" t="str">
        <f>IFERROR(IF(VLOOKUP($O60,'APOIO-DESPESAS'!$A$3:$N$962,9,FALSE)="","",VLOOKUP($O60,'APOIO-DESPESAS'!$A$3:$N$962,9,FALSE)),"")</f>
        <v/>
      </c>
      <c r="I60" s="223" t="str">
        <f>IFERROR(IF(VLOOKUP($O60,'APOIO-DESPESAS'!$A$3:$N$962,10,FALSE)="","",VLOOKUP($O60,'APOIO-DESPESAS'!$A$3:$N$962,10,FALSE)),"")</f>
        <v/>
      </c>
      <c r="J60" s="223" t="str">
        <f>IFERROR(IF(VLOOKUP($O60,'APOIO-DESPESAS'!$A$3:$N$962,11,FALSE)="","",VLOOKUP($O60,'APOIO-DESPESAS'!$A$3:$N$962,11,FALSE)),"")</f>
        <v/>
      </c>
      <c r="K60" s="223" t="str">
        <f>IFERROR(IF(VLOOKUP($O60,'APOIO-DESPESAS'!$A$3:$N$962,12,FALSE)="","",VLOOKUP($O60,'APOIO-DESPESAS'!$A$3:$N$962,12,FALSE)),"")</f>
        <v/>
      </c>
      <c r="L60" s="223" t="str">
        <f>IFERROR(IF(VLOOKUP($O60,'APOIO-DESPESAS'!$A$3:$N$962,13,FALSE)="","",VLOOKUP($O60,'APOIO-DESPESAS'!$A$3:$N$962,13,FALSE)),"")</f>
        <v/>
      </c>
      <c r="M60" s="223" t="str">
        <f>IFERROR(IF(VLOOKUP($O60,'APOIO-DESPESAS'!$A$3:$N$962,14,FALSE)="","",VLOOKUP($O60,'APOIO-DESPESAS'!$A$3:$N$962,14,FALSE)),"")</f>
        <v/>
      </c>
      <c r="O60" s="223">
        <f t="shared" si="0"/>
        <v>58</v>
      </c>
    </row>
    <row r="61" spans="1:15" x14ac:dyDescent="0.25">
      <c r="A61" s="223" t="str">
        <f>IFERROR(IF(VLOOKUP($O61,'APOIO-DESPESAS'!$A$3:$N$962,2,FALSE)="","",VLOOKUP($O61,'APOIO-DESPESAS'!$A$3:$N$962,2,FALSE)),"")</f>
        <v/>
      </c>
      <c r="B61" s="223" t="str">
        <f>IFERROR(IF(VLOOKUP($O61,'APOIO-DESPESAS'!$A$3:$N$962,3,FALSE)="","",VLOOKUP($O61,'APOIO-DESPESAS'!$A$3:$N$962,3,FALSE)),"")</f>
        <v/>
      </c>
      <c r="C61" s="223" t="str">
        <f>IFERROR(IF(VLOOKUP($O61,'APOIO-DESPESAS'!$A$3:$N$962,4,FALSE)="","",VLOOKUP($O61,'APOIO-DESPESAS'!$A$3:$N$962,4,FALSE)),"")</f>
        <v/>
      </c>
      <c r="D61" s="223" t="str">
        <f>IFERROR(IF(VLOOKUP($O61,'APOIO-DESPESAS'!$A$3:$N$962,5,FALSE)="","",VLOOKUP($O61,'APOIO-DESPESAS'!$A$3:$N$962,5,FALSE)),"")</f>
        <v/>
      </c>
      <c r="E61" s="223" t="str">
        <f>IFERROR(IF(VLOOKUP($O61,'APOIO-DESPESAS'!$A$3:$N$962,6,FALSE)="","",VLOOKUP($O61,'APOIO-DESPESAS'!$A$3:$N$962,6,FALSE)),"")</f>
        <v/>
      </c>
      <c r="F61" s="223" t="str">
        <f>IFERROR(IF(VLOOKUP($O61,'APOIO-DESPESAS'!$A$3:$N$962,7,FALSE)="","",VLOOKUP($O61,'APOIO-DESPESAS'!$A$3:$N$962,7,FALSE)),"")</f>
        <v/>
      </c>
      <c r="G61" s="223" t="str">
        <f>IFERROR(IF(VLOOKUP($O61,'APOIO-DESPESAS'!$A$3:$N$962,8,FALSE)="","",VLOOKUP($O61,'APOIO-DESPESAS'!$A$3:$N$962,8,FALSE)),"")</f>
        <v/>
      </c>
      <c r="H61" s="223" t="str">
        <f>IFERROR(IF(VLOOKUP($O61,'APOIO-DESPESAS'!$A$3:$N$962,9,FALSE)="","",VLOOKUP($O61,'APOIO-DESPESAS'!$A$3:$N$962,9,FALSE)),"")</f>
        <v/>
      </c>
      <c r="I61" s="223" t="str">
        <f>IFERROR(IF(VLOOKUP($O61,'APOIO-DESPESAS'!$A$3:$N$962,10,FALSE)="","",VLOOKUP($O61,'APOIO-DESPESAS'!$A$3:$N$962,10,FALSE)),"")</f>
        <v/>
      </c>
      <c r="J61" s="223" t="str">
        <f>IFERROR(IF(VLOOKUP($O61,'APOIO-DESPESAS'!$A$3:$N$962,11,FALSE)="","",VLOOKUP($O61,'APOIO-DESPESAS'!$A$3:$N$962,11,FALSE)),"")</f>
        <v/>
      </c>
      <c r="K61" s="223" t="str">
        <f>IFERROR(IF(VLOOKUP($O61,'APOIO-DESPESAS'!$A$3:$N$962,12,FALSE)="","",VLOOKUP($O61,'APOIO-DESPESAS'!$A$3:$N$962,12,FALSE)),"")</f>
        <v/>
      </c>
      <c r="L61" s="223" t="str">
        <f>IFERROR(IF(VLOOKUP($O61,'APOIO-DESPESAS'!$A$3:$N$962,13,FALSE)="","",VLOOKUP($O61,'APOIO-DESPESAS'!$A$3:$N$962,13,FALSE)),"")</f>
        <v/>
      </c>
      <c r="M61" s="223" t="str">
        <f>IFERROR(IF(VLOOKUP($O61,'APOIO-DESPESAS'!$A$3:$N$962,14,FALSE)="","",VLOOKUP($O61,'APOIO-DESPESAS'!$A$3:$N$962,14,FALSE)),"")</f>
        <v/>
      </c>
      <c r="O61" s="223">
        <f t="shared" si="0"/>
        <v>59</v>
      </c>
    </row>
    <row r="62" spans="1:15" x14ac:dyDescent="0.25">
      <c r="A62" s="223" t="str">
        <f>IFERROR(IF(VLOOKUP($O62,'APOIO-DESPESAS'!$A$3:$N$962,2,FALSE)="","",VLOOKUP($O62,'APOIO-DESPESAS'!$A$3:$N$962,2,FALSE)),"")</f>
        <v/>
      </c>
      <c r="B62" s="223" t="str">
        <f>IFERROR(IF(VLOOKUP($O62,'APOIO-DESPESAS'!$A$3:$N$962,3,FALSE)="","",VLOOKUP($O62,'APOIO-DESPESAS'!$A$3:$N$962,3,FALSE)),"")</f>
        <v/>
      </c>
      <c r="C62" s="223" t="str">
        <f>IFERROR(IF(VLOOKUP($O62,'APOIO-DESPESAS'!$A$3:$N$962,4,FALSE)="","",VLOOKUP($O62,'APOIO-DESPESAS'!$A$3:$N$962,4,FALSE)),"")</f>
        <v/>
      </c>
      <c r="D62" s="223" t="str">
        <f>IFERROR(IF(VLOOKUP($O62,'APOIO-DESPESAS'!$A$3:$N$962,5,FALSE)="","",VLOOKUP($O62,'APOIO-DESPESAS'!$A$3:$N$962,5,FALSE)),"")</f>
        <v/>
      </c>
      <c r="E62" s="223" t="str">
        <f>IFERROR(IF(VLOOKUP($O62,'APOIO-DESPESAS'!$A$3:$N$962,6,FALSE)="","",VLOOKUP($O62,'APOIO-DESPESAS'!$A$3:$N$962,6,FALSE)),"")</f>
        <v/>
      </c>
      <c r="F62" s="223" t="str">
        <f>IFERROR(IF(VLOOKUP($O62,'APOIO-DESPESAS'!$A$3:$N$962,7,FALSE)="","",VLOOKUP($O62,'APOIO-DESPESAS'!$A$3:$N$962,7,FALSE)),"")</f>
        <v/>
      </c>
      <c r="G62" s="223" t="str">
        <f>IFERROR(IF(VLOOKUP($O62,'APOIO-DESPESAS'!$A$3:$N$962,8,FALSE)="","",VLOOKUP($O62,'APOIO-DESPESAS'!$A$3:$N$962,8,FALSE)),"")</f>
        <v/>
      </c>
      <c r="H62" s="223" t="str">
        <f>IFERROR(IF(VLOOKUP($O62,'APOIO-DESPESAS'!$A$3:$N$962,9,FALSE)="","",VLOOKUP($O62,'APOIO-DESPESAS'!$A$3:$N$962,9,FALSE)),"")</f>
        <v/>
      </c>
      <c r="I62" s="223" t="str">
        <f>IFERROR(IF(VLOOKUP($O62,'APOIO-DESPESAS'!$A$3:$N$962,10,FALSE)="","",VLOOKUP($O62,'APOIO-DESPESAS'!$A$3:$N$962,10,FALSE)),"")</f>
        <v/>
      </c>
      <c r="J62" s="223" t="str">
        <f>IFERROR(IF(VLOOKUP($O62,'APOIO-DESPESAS'!$A$3:$N$962,11,FALSE)="","",VLOOKUP($O62,'APOIO-DESPESAS'!$A$3:$N$962,11,FALSE)),"")</f>
        <v/>
      </c>
      <c r="K62" s="223" t="str">
        <f>IFERROR(IF(VLOOKUP($O62,'APOIO-DESPESAS'!$A$3:$N$962,12,FALSE)="","",VLOOKUP($O62,'APOIO-DESPESAS'!$A$3:$N$962,12,FALSE)),"")</f>
        <v/>
      </c>
      <c r="L62" s="223" t="str">
        <f>IFERROR(IF(VLOOKUP($O62,'APOIO-DESPESAS'!$A$3:$N$962,13,FALSE)="","",VLOOKUP($O62,'APOIO-DESPESAS'!$A$3:$N$962,13,FALSE)),"")</f>
        <v/>
      </c>
      <c r="M62" s="223" t="str">
        <f>IFERROR(IF(VLOOKUP($O62,'APOIO-DESPESAS'!$A$3:$N$962,14,FALSE)="","",VLOOKUP($O62,'APOIO-DESPESAS'!$A$3:$N$962,14,FALSE)),"")</f>
        <v/>
      </c>
      <c r="O62" s="223">
        <f t="shared" si="0"/>
        <v>60</v>
      </c>
    </row>
    <row r="63" spans="1:15" x14ac:dyDescent="0.25">
      <c r="A63" s="223" t="str">
        <f>IFERROR(IF(VLOOKUP($O63,'APOIO-DESPESAS'!$A$3:$N$962,2,FALSE)="","",VLOOKUP($O63,'APOIO-DESPESAS'!$A$3:$N$962,2,FALSE)),"")</f>
        <v/>
      </c>
      <c r="B63" s="223" t="str">
        <f>IFERROR(IF(VLOOKUP($O63,'APOIO-DESPESAS'!$A$3:$N$962,3,FALSE)="","",VLOOKUP($O63,'APOIO-DESPESAS'!$A$3:$N$962,3,FALSE)),"")</f>
        <v/>
      </c>
      <c r="C63" s="223" t="str">
        <f>IFERROR(IF(VLOOKUP($O63,'APOIO-DESPESAS'!$A$3:$N$962,4,FALSE)="","",VLOOKUP($O63,'APOIO-DESPESAS'!$A$3:$N$962,4,FALSE)),"")</f>
        <v/>
      </c>
      <c r="D63" s="223" t="str">
        <f>IFERROR(IF(VLOOKUP($O63,'APOIO-DESPESAS'!$A$3:$N$962,5,FALSE)="","",VLOOKUP($O63,'APOIO-DESPESAS'!$A$3:$N$962,5,FALSE)),"")</f>
        <v/>
      </c>
      <c r="E63" s="223" t="str">
        <f>IFERROR(IF(VLOOKUP($O63,'APOIO-DESPESAS'!$A$3:$N$962,6,FALSE)="","",VLOOKUP($O63,'APOIO-DESPESAS'!$A$3:$N$962,6,FALSE)),"")</f>
        <v/>
      </c>
      <c r="F63" s="223" t="str">
        <f>IFERROR(IF(VLOOKUP($O63,'APOIO-DESPESAS'!$A$3:$N$962,7,FALSE)="","",VLOOKUP($O63,'APOIO-DESPESAS'!$A$3:$N$962,7,FALSE)),"")</f>
        <v/>
      </c>
      <c r="G63" s="223" t="str">
        <f>IFERROR(IF(VLOOKUP($O63,'APOIO-DESPESAS'!$A$3:$N$962,8,FALSE)="","",VLOOKUP($O63,'APOIO-DESPESAS'!$A$3:$N$962,8,FALSE)),"")</f>
        <v/>
      </c>
      <c r="H63" s="223" t="str">
        <f>IFERROR(IF(VLOOKUP($O63,'APOIO-DESPESAS'!$A$3:$N$962,9,FALSE)="","",VLOOKUP($O63,'APOIO-DESPESAS'!$A$3:$N$962,9,FALSE)),"")</f>
        <v/>
      </c>
      <c r="I63" s="223" t="str">
        <f>IFERROR(IF(VLOOKUP($O63,'APOIO-DESPESAS'!$A$3:$N$962,10,FALSE)="","",VLOOKUP($O63,'APOIO-DESPESAS'!$A$3:$N$962,10,FALSE)),"")</f>
        <v/>
      </c>
      <c r="J63" s="223" t="str">
        <f>IFERROR(IF(VLOOKUP($O63,'APOIO-DESPESAS'!$A$3:$N$962,11,FALSE)="","",VLOOKUP($O63,'APOIO-DESPESAS'!$A$3:$N$962,11,FALSE)),"")</f>
        <v/>
      </c>
      <c r="K63" s="223" t="str">
        <f>IFERROR(IF(VLOOKUP($O63,'APOIO-DESPESAS'!$A$3:$N$962,12,FALSE)="","",VLOOKUP($O63,'APOIO-DESPESAS'!$A$3:$N$962,12,FALSE)),"")</f>
        <v/>
      </c>
      <c r="L63" s="223" t="str">
        <f>IFERROR(IF(VLOOKUP($O63,'APOIO-DESPESAS'!$A$3:$N$962,13,FALSE)="","",VLOOKUP($O63,'APOIO-DESPESAS'!$A$3:$N$962,13,FALSE)),"")</f>
        <v/>
      </c>
      <c r="M63" s="223" t="str">
        <f>IFERROR(IF(VLOOKUP($O63,'APOIO-DESPESAS'!$A$3:$N$962,14,FALSE)="","",VLOOKUP($O63,'APOIO-DESPESAS'!$A$3:$N$962,14,FALSE)),"")</f>
        <v/>
      </c>
      <c r="O63" s="223">
        <f t="shared" si="0"/>
        <v>61</v>
      </c>
    </row>
    <row r="64" spans="1:15" x14ac:dyDescent="0.25">
      <c r="A64" s="223" t="str">
        <f>IFERROR(IF(VLOOKUP($O64,'APOIO-DESPESAS'!$A$3:$N$962,2,FALSE)="","",VLOOKUP($O64,'APOIO-DESPESAS'!$A$3:$N$962,2,FALSE)),"")</f>
        <v/>
      </c>
      <c r="B64" s="223" t="str">
        <f>IFERROR(IF(VLOOKUP($O64,'APOIO-DESPESAS'!$A$3:$N$962,3,FALSE)="","",VLOOKUP($O64,'APOIO-DESPESAS'!$A$3:$N$962,3,FALSE)),"")</f>
        <v/>
      </c>
      <c r="C64" s="223" t="str">
        <f>IFERROR(IF(VLOOKUP($O64,'APOIO-DESPESAS'!$A$3:$N$962,4,FALSE)="","",VLOOKUP($O64,'APOIO-DESPESAS'!$A$3:$N$962,4,FALSE)),"")</f>
        <v/>
      </c>
      <c r="D64" s="223" t="str">
        <f>IFERROR(IF(VLOOKUP($O64,'APOIO-DESPESAS'!$A$3:$N$962,5,FALSE)="","",VLOOKUP($O64,'APOIO-DESPESAS'!$A$3:$N$962,5,FALSE)),"")</f>
        <v/>
      </c>
      <c r="E64" s="223" t="str">
        <f>IFERROR(IF(VLOOKUP($O64,'APOIO-DESPESAS'!$A$3:$N$962,6,FALSE)="","",VLOOKUP($O64,'APOIO-DESPESAS'!$A$3:$N$962,6,FALSE)),"")</f>
        <v/>
      </c>
      <c r="F64" s="223" t="str">
        <f>IFERROR(IF(VLOOKUP($O64,'APOIO-DESPESAS'!$A$3:$N$962,7,FALSE)="","",VLOOKUP($O64,'APOIO-DESPESAS'!$A$3:$N$962,7,FALSE)),"")</f>
        <v/>
      </c>
      <c r="G64" s="223" t="str">
        <f>IFERROR(IF(VLOOKUP($O64,'APOIO-DESPESAS'!$A$3:$N$962,8,FALSE)="","",VLOOKUP($O64,'APOIO-DESPESAS'!$A$3:$N$962,8,FALSE)),"")</f>
        <v/>
      </c>
      <c r="H64" s="223" t="str">
        <f>IFERROR(IF(VLOOKUP($O64,'APOIO-DESPESAS'!$A$3:$N$962,9,FALSE)="","",VLOOKUP($O64,'APOIO-DESPESAS'!$A$3:$N$962,9,FALSE)),"")</f>
        <v/>
      </c>
      <c r="I64" s="223" t="str">
        <f>IFERROR(IF(VLOOKUP($O64,'APOIO-DESPESAS'!$A$3:$N$962,10,FALSE)="","",VLOOKUP($O64,'APOIO-DESPESAS'!$A$3:$N$962,10,FALSE)),"")</f>
        <v/>
      </c>
      <c r="J64" s="223" t="str">
        <f>IFERROR(IF(VLOOKUP($O64,'APOIO-DESPESAS'!$A$3:$N$962,11,FALSE)="","",VLOOKUP($O64,'APOIO-DESPESAS'!$A$3:$N$962,11,FALSE)),"")</f>
        <v/>
      </c>
      <c r="K64" s="223" t="str">
        <f>IFERROR(IF(VLOOKUP($O64,'APOIO-DESPESAS'!$A$3:$N$962,12,FALSE)="","",VLOOKUP($O64,'APOIO-DESPESAS'!$A$3:$N$962,12,FALSE)),"")</f>
        <v/>
      </c>
      <c r="L64" s="223" t="str">
        <f>IFERROR(IF(VLOOKUP($O64,'APOIO-DESPESAS'!$A$3:$N$962,13,FALSE)="","",VLOOKUP($O64,'APOIO-DESPESAS'!$A$3:$N$962,13,FALSE)),"")</f>
        <v/>
      </c>
      <c r="M64" s="223" t="str">
        <f>IFERROR(IF(VLOOKUP($O64,'APOIO-DESPESAS'!$A$3:$N$962,14,FALSE)="","",VLOOKUP($O64,'APOIO-DESPESAS'!$A$3:$N$962,14,FALSE)),"")</f>
        <v/>
      </c>
      <c r="O64" s="223">
        <f t="shared" si="0"/>
        <v>62</v>
      </c>
    </row>
    <row r="65" spans="1:15" x14ac:dyDescent="0.25">
      <c r="A65" s="223" t="str">
        <f>IFERROR(IF(VLOOKUP($O65,'APOIO-DESPESAS'!$A$3:$N$962,2,FALSE)="","",VLOOKUP($O65,'APOIO-DESPESAS'!$A$3:$N$962,2,FALSE)),"")</f>
        <v/>
      </c>
      <c r="B65" s="223" t="str">
        <f>IFERROR(IF(VLOOKUP($O65,'APOIO-DESPESAS'!$A$3:$N$962,3,FALSE)="","",VLOOKUP($O65,'APOIO-DESPESAS'!$A$3:$N$962,3,FALSE)),"")</f>
        <v/>
      </c>
      <c r="C65" s="223" t="str">
        <f>IFERROR(IF(VLOOKUP($O65,'APOIO-DESPESAS'!$A$3:$N$962,4,FALSE)="","",VLOOKUP($O65,'APOIO-DESPESAS'!$A$3:$N$962,4,FALSE)),"")</f>
        <v/>
      </c>
      <c r="D65" s="223" t="str">
        <f>IFERROR(IF(VLOOKUP($O65,'APOIO-DESPESAS'!$A$3:$N$962,5,FALSE)="","",VLOOKUP($O65,'APOIO-DESPESAS'!$A$3:$N$962,5,FALSE)),"")</f>
        <v/>
      </c>
      <c r="E65" s="223" t="str">
        <f>IFERROR(IF(VLOOKUP($O65,'APOIO-DESPESAS'!$A$3:$N$962,6,FALSE)="","",VLOOKUP($O65,'APOIO-DESPESAS'!$A$3:$N$962,6,FALSE)),"")</f>
        <v/>
      </c>
      <c r="F65" s="223" t="str">
        <f>IFERROR(IF(VLOOKUP($O65,'APOIO-DESPESAS'!$A$3:$N$962,7,FALSE)="","",VLOOKUP($O65,'APOIO-DESPESAS'!$A$3:$N$962,7,FALSE)),"")</f>
        <v/>
      </c>
      <c r="G65" s="223" t="str">
        <f>IFERROR(IF(VLOOKUP($O65,'APOIO-DESPESAS'!$A$3:$N$962,8,FALSE)="","",VLOOKUP($O65,'APOIO-DESPESAS'!$A$3:$N$962,8,FALSE)),"")</f>
        <v/>
      </c>
      <c r="H65" s="223" t="str">
        <f>IFERROR(IF(VLOOKUP($O65,'APOIO-DESPESAS'!$A$3:$N$962,9,FALSE)="","",VLOOKUP($O65,'APOIO-DESPESAS'!$A$3:$N$962,9,FALSE)),"")</f>
        <v/>
      </c>
      <c r="I65" s="223" t="str">
        <f>IFERROR(IF(VLOOKUP($O65,'APOIO-DESPESAS'!$A$3:$N$962,10,FALSE)="","",VLOOKUP($O65,'APOIO-DESPESAS'!$A$3:$N$962,10,FALSE)),"")</f>
        <v/>
      </c>
      <c r="J65" s="223" t="str">
        <f>IFERROR(IF(VLOOKUP($O65,'APOIO-DESPESAS'!$A$3:$N$962,11,FALSE)="","",VLOOKUP($O65,'APOIO-DESPESAS'!$A$3:$N$962,11,FALSE)),"")</f>
        <v/>
      </c>
      <c r="K65" s="223" t="str">
        <f>IFERROR(IF(VLOOKUP($O65,'APOIO-DESPESAS'!$A$3:$N$962,12,FALSE)="","",VLOOKUP($O65,'APOIO-DESPESAS'!$A$3:$N$962,12,FALSE)),"")</f>
        <v/>
      </c>
      <c r="L65" s="223" t="str">
        <f>IFERROR(IF(VLOOKUP($O65,'APOIO-DESPESAS'!$A$3:$N$962,13,FALSE)="","",VLOOKUP($O65,'APOIO-DESPESAS'!$A$3:$N$962,13,FALSE)),"")</f>
        <v/>
      </c>
      <c r="M65" s="223" t="str">
        <f>IFERROR(IF(VLOOKUP($O65,'APOIO-DESPESAS'!$A$3:$N$962,14,FALSE)="","",VLOOKUP($O65,'APOIO-DESPESAS'!$A$3:$N$962,14,FALSE)),"")</f>
        <v/>
      </c>
      <c r="O65" s="223">
        <f t="shared" si="0"/>
        <v>63</v>
      </c>
    </row>
    <row r="66" spans="1:15" x14ac:dyDescent="0.25">
      <c r="A66" s="223" t="str">
        <f>IFERROR(IF(VLOOKUP($O66,'APOIO-DESPESAS'!$A$3:$N$962,2,FALSE)="","",VLOOKUP($O66,'APOIO-DESPESAS'!$A$3:$N$962,2,FALSE)),"")</f>
        <v/>
      </c>
      <c r="B66" s="223" t="str">
        <f>IFERROR(IF(VLOOKUP($O66,'APOIO-DESPESAS'!$A$3:$N$962,3,FALSE)="","",VLOOKUP($O66,'APOIO-DESPESAS'!$A$3:$N$962,3,FALSE)),"")</f>
        <v/>
      </c>
      <c r="C66" s="223" t="str">
        <f>IFERROR(IF(VLOOKUP($O66,'APOIO-DESPESAS'!$A$3:$N$962,4,FALSE)="","",VLOOKUP($O66,'APOIO-DESPESAS'!$A$3:$N$962,4,FALSE)),"")</f>
        <v/>
      </c>
      <c r="D66" s="223" t="str">
        <f>IFERROR(IF(VLOOKUP($O66,'APOIO-DESPESAS'!$A$3:$N$962,5,FALSE)="","",VLOOKUP($O66,'APOIO-DESPESAS'!$A$3:$N$962,5,FALSE)),"")</f>
        <v/>
      </c>
      <c r="E66" s="223" t="str">
        <f>IFERROR(IF(VLOOKUP($O66,'APOIO-DESPESAS'!$A$3:$N$962,6,FALSE)="","",VLOOKUP($O66,'APOIO-DESPESAS'!$A$3:$N$962,6,FALSE)),"")</f>
        <v/>
      </c>
      <c r="F66" s="223" t="str">
        <f>IFERROR(IF(VLOOKUP($O66,'APOIO-DESPESAS'!$A$3:$N$962,7,FALSE)="","",VLOOKUP($O66,'APOIO-DESPESAS'!$A$3:$N$962,7,FALSE)),"")</f>
        <v/>
      </c>
      <c r="G66" s="223" t="str">
        <f>IFERROR(IF(VLOOKUP($O66,'APOIO-DESPESAS'!$A$3:$N$962,8,FALSE)="","",VLOOKUP($O66,'APOIO-DESPESAS'!$A$3:$N$962,8,FALSE)),"")</f>
        <v/>
      </c>
      <c r="H66" s="223" t="str">
        <f>IFERROR(IF(VLOOKUP($O66,'APOIO-DESPESAS'!$A$3:$N$962,9,FALSE)="","",VLOOKUP($O66,'APOIO-DESPESAS'!$A$3:$N$962,9,FALSE)),"")</f>
        <v/>
      </c>
      <c r="I66" s="223" t="str">
        <f>IFERROR(IF(VLOOKUP($O66,'APOIO-DESPESAS'!$A$3:$N$962,10,FALSE)="","",VLOOKUP($O66,'APOIO-DESPESAS'!$A$3:$N$962,10,FALSE)),"")</f>
        <v/>
      </c>
      <c r="J66" s="223" t="str">
        <f>IFERROR(IF(VLOOKUP($O66,'APOIO-DESPESAS'!$A$3:$N$962,11,FALSE)="","",VLOOKUP($O66,'APOIO-DESPESAS'!$A$3:$N$962,11,FALSE)),"")</f>
        <v/>
      </c>
      <c r="K66" s="223" t="str">
        <f>IFERROR(IF(VLOOKUP($O66,'APOIO-DESPESAS'!$A$3:$N$962,12,FALSE)="","",VLOOKUP($O66,'APOIO-DESPESAS'!$A$3:$N$962,12,FALSE)),"")</f>
        <v/>
      </c>
      <c r="L66" s="223" t="str">
        <f>IFERROR(IF(VLOOKUP($O66,'APOIO-DESPESAS'!$A$3:$N$962,13,FALSE)="","",VLOOKUP($O66,'APOIO-DESPESAS'!$A$3:$N$962,13,FALSE)),"")</f>
        <v/>
      </c>
      <c r="M66" s="223" t="str">
        <f>IFERROR(IF(VLOOKUP($O66,'APOIO-DESPESAS'!$A$3:$N$962,14,FALSE)="","",VLOOKUP($O66,'APOIO-DESPESAS'!$A$3:$N$962,14,FALSE)),"")</f>
        <v/>
      </c>
      <c r="O66" s="223">
        <f t="shared" si="0"/>
        <v>64</v>
      </c>
    </row>
    <row r="67" spans="1:15" x14ac:dyDescent="0.25">
      <c r="A67" s="223" t="str">
        <f>IFERROR(IF(VLOOKUP($O67,'APOIO-DESPESAS'!$A$3:$N$962,2,FALSE)="","",VLOOKUP($O67,'APOIO-DESPESAS'!$A$3:$N$962,2,FALSE)),"")</f>
        <v/>
      </c>
      <c r="B67" s="223" t="str">
        <f>IFERROR(IF(VLOOKUP($O67,'APOIO-DESPESAS'!$A$3:$N$962,3,FALSE)="","",VLOOKUP($O67,'APOIO-DESPESAS'!$A$3:$N$962,3,FALSE)),"")</f>
        <v/>
      </c>
      <c r="C67" s="223" t="str">
        <f>IFERROR(IF(VLOOKUP($O67,'APOIO-DESPESAS'!$A$3:$N$962,4,FALSE)="","",VLOOKUP($O67,'APOIO-DESPESAS'!$A$3:$N$962,4,FALSE)),"")</f>
        <v/>
      </c>
      <c r="D67" s="223" t="str">
        <f>IFERROR(IF(VLOOKUP($O67,'APOIO-DESPESAS'!$A$3:$N$962,5,FALSE)="","",VLOOKUP($O67,'APOIO-DESPESAS'!$A$3:$N$962,5,FALSE)),"")</f>
        <v/>
      </c>
      <c r="E67" s="223" t="str">
        <f>IFERROR(IF(VLOOKUP($O67,'APOIO-DESPESAS'!$A$3:$N$962,6,FALSE)="","",VLOOKUP($O67,'APOIO-DESPESAS'!$A$3:$N$962,6,FALSE)),"")</f>
        <v/>
      </c>
      <c r="F67" s="223" t="str">
        <f>IFERROR(IF(VLOOKUP($O67,'APOIO-DESPESAS'!$A$3:$N$962,7,FALSE)="","",VLOOKUP($O67,'APOIO-DESPESAS'!$A$3:$N$962,7,FALSE)),"")</f>
        <v/>
      </c>
      <c r="G67" s="223" t="str">
        <f>IFERROR(IF(VLOOKUP($O67,'APOIO-DESPESAS'!$A$3:$N$962,8,FALSE)="","",VLOOKUP($O67,'APOIO-DESPESAS'!$A$3:$N$962,8,FALSE)),"")</f>
        <v/>
      </c>
      <c r="H67" s="223" t="str">
        <f>IFERROR(IF(VLOOKUP($O67,'APOIO-DESPESAS'!$A$3:$N$962,9,FALSE)="","",VLOOKUP($O67,'APOIO-DESPESAS'!$A$3:$N$962,9,FALSE)),"")</f>
        <v/>
      </c>
      <c r="I67" s="223" t="str">
        <f>IFERROR(IF(VLOOKUP($O67,'APOIO-DESPESAS'!$A$3:$N$962,10,FALSE)="","",VLOOKUP($O67,'APOIO-DESPESAS'!$A$3:$N$962,10,FALSE)),"")</f>
        <v/>
      </c>
      <c r="J67" s="223" t="str">
        <f>IFERROR(IF(VLOOKUP($O67,'APOIO-DESPESAS'!$A$3:$N$962,11,FALSE)="","",VLOOKUP($O67,'APOIO-DESPESAS'!$A$3:$N$962,11,FALSE)),"")</f>
        <v/>
      </c>
      <c r="K67" s="223" t="str">
        <f>IFERROR(IF(VLOOKUP($O67,'APOIO-DESPESAS'!$A$3:$N$962,12,FALSE)="","",VLOOKUP($O67,'APOIO-DESPESAS'!$A$3:$N$962,12,FALSE)),"")</f>
        <v/>
      </c>
      <c r="L67" s="223" t="str">
        <f>IFERROR(IF(VLOOKUP($O67,'APOIO-DESPESAS'!$A$3:$N$962,13,FALSE)="","",VLOOKUP($O67,'APOIO-DESPESAS'!$A$3:$N$962,13,FALSE)),"")</f>
        <v/>
      </c>
      <c r="M67" s="223" t="str">
        <f>IFERROR(IF(VLOOKUP($O67,'APOIO-DESPESAS'!$A$3:$N$962,14,FALSE)="","",VLOOKUP($O67,'APOIO-DESPESAS'!$A$3:$N$962,14,FALSE)),"")</f>
        <v/>
      </c>
      <c r="O67" s="223">
        <f t="shared" si="0"/>
        <v>65</v>
      </c>
    </row>
    <row r="68" spans="1:15" x14ac:dyDescent="0.25">
      <c r="A68" s="223" t="str">
        <f>IFERROR(IF(VLOOKUP($O68,'APOIO-DESPESAS'!$A$3:$N$962,2,FALSE)="","",VLOOKUP($O68,'APOIO-DESPESAS'!$A$3:$N$962,2,FALSE)),"")</f>
        <v/>
      </c>
      <c r="B68" s="223" t="str">
        <f>IFERROR(IF(VLOOKUP($O68,'APOIO-DESPESAS'!$A$3:$N$962,3,FALSE)="","",VLOOKUP($O68,'APOIO-DESPESAS'!$A$3:$N$962,3,FALSE)),"")</f>
        <v/>
      </c>
      <c r="C68" s="223" t="str">
        <f>IFERROR(IF(VLOOKUP($O68,'APOIO-DESPESAS'!$A$3:$N$962,4,FALSE)="","",VLOOKUP($O68,'APOIO-DESPESAS'!$A$3:$N$962,4,FALSE)),"")</f>
        <v/>
      </c>
      <c r="D68" s="223" t="str">
        <f>IFERROR(IF(VLOOKUP($O68,'APOIO-DESPESAS'!$A$3:$N$962,5,FALSE)="","",VLOOKUP($O68,'APOIO-DESPESAS'!$A$3:$N$962,5,FALSE)),"")</f>
        <v/>
      </c>
      <c r="E68" s="223" t="str">
        <f>IFERROR(IF(VLOOKUP($O68,'APOIO-DESPESAS'!$A$3:$N$962,6,FALSE)="","",VLOOKUP($O68,'APOIO-DESPESAS'!$A$3:$N$962,6,FALSE)),"")</f>
        <v/>
      </c>
      <c r="F68" s="223" t="str">
        <f>IFERROR(IF(VLOOKUP($O68,'APOIO-DESPESAS'!$A$3:$N$962,7,FALSE)="","",VLOOKUP($O68,'APOIO-DESPESAS'!$A$3:$N$962,7,FALSE)),"")</f>
        <v/>
      </c>
      <c r="G68" s="223" t="str">
        <f>IFERROR(IF(VLOOKUP($O68,'APOIO-DESPESAS'!$A$3:$N$962,8,FALSE)="","",VLOOKUP($O68,'APOIO-DESPESAS'!$A$3:$N$962,8,FALSE)),"")</f>
        <v/>
      </c>
      <c r="H68" s="223" t="str">
        <f>IFERROR(IF(VLOOKUP($O68,'APOIO-DESPESAS'!$A$3:$N$962,9,FALSE)="","",VLOOKUP($O68,'APOIO-DESPESAS'!$A$3:$N$962,9,FALSE)),"")</f>
        <v/>
      </c>
      <c r="I68" s="223" t="str">
        <f>IFERROR(IF(VLOOKUP($O68,'APOIO-DESPESAS'!$A$3:$N$962,10,FALSE)="","",VLOOKUP($O68,'APOIO-DESPESAS'!$A$3:$N$962,10,FALSE)),"")</f>
        <v/>
      </c>
      <c r="J68" s="223" t="str">
        <f>IFERROR(IF(VLOOKUP($O68,'APOIO-DESPESAS'!$A$3:$N$962,11,FALSE)="","",VLOOKUP($O68,'APOIO-DESPESAS'!$A$3:$N$962,11,FALSE)),"")</f>
        <v/>
      </c>
      <c r="K68" s="223" t="str">
        <f>IFERROR(IF(VLOOKUP($O68,'APOIO-DESPESAS'!$A$3:$N$962,12,FALSE)="","",VLOOKUP($O68,'APOIO-DESPESAS'!$A$3:$N$962,12,FALSE)),"")</f>
        <v/>
      </c>
      <c r="L68" s="223" t="str">
        <f>IFERROR(IF(VLOOKUP($O68,'APOIO-DESPESAS'!$A$3:$N$962,13,FALSE)="","",VLOOKUP($O68,'APOIO-DESPESAS'!$A$3:$N$962,13,FALSE)),"")</f>
        <v/>
      </c>
      <c r="M68" s="223" t="str">
        <f>IFERROR(IF(VLOOKUP($O68,'APOIO-DESPESAS'!$A$3:$N$962,14,FALSE)="","",VLOOKUP($O68,'APOIO-DESPESAS'!$A$3:$N$962,14,FALSE)),"")</f>
        <v/>
      </c>
      <c r="O68" s="223">
        <f t="shared" si="0"/>
        <v>66</v>
      </c>
    </row>
    <row r="69" spans="1:15" x14ac:dyDescent="0.25">
      <c r="A69" s="223" t="str">
        <f>IFERROR(IF(VLOOKUP($O69,'APOIO-DESPESAS'!$A$3:$N$962,2,FALSE)="","",VLOOKUP($O69,'APOIO-DESPESAS'!$A$3:$N$962,2,FALSE)),"")</f>
        <v/>
      </c>
      <c r="B69" s="223" t="str">
        <f>IFERROR(IF(VLOOKUP($O69,'APOIO-DESPESAS'!$A$3:$N$962,3,FALSE)="","",VLOOKUP($O69,'APOIO-DESPESAS'!$A$3:$N$962,3,FALSE)),"")</f>
        <v/>
      </c>
      <c r="C69" s="223" t="str">
        <f>IFERROR(IF(VLOOKUP($O69,'APOIO-DESPESAS'!$A$3:$N$962,4,FALSE)="","",VLOOKUP($O69,'APOIO-DESPESAS'!$A$3:$N$962,4,FALSE)),"")</f>
        <v/>
      </c>
      <c r="D69" s="223" t="str">
        <f>IFERROR(IF(VLOOKUP($O69,'APOIO-DESPESAS'!$A$3:$N$962,5,FALSE)="","",VLOOKUP($O69,'APOIO-DESPESAS'!$A$3:$N$962,5,FALSE)),"")</f>
        <v/>
      </c>
      <c r="E69" s="223" t="str">
        <f>IFERROR(IF(VLOOKUP($O69,'APOIO-DESPESAS'!$A$3:$N$962,6,FALSE)="","",VLOOKUP($O69,'APOIO-DESPESAS'!$A$3:$N$962,6,FALSE)),"")</f>
        <v/>
      </c>
      <c r="F69" s="223" t="str">
        <f>IFERROR(IF(VLOOKUP($O69,'APOIO-DESPESAS'!$A$3:$N$962,7,FALSE)="","",VLOOKUP($O69,'APOIO-DESPESAS'!$A$3:$N$962,7,FALSE)),"")</f>
        <v/>
      </c>
      <c r="G69" s="223" t="str">
        <f>IFERROR(IF(VLOOKUP($O69,'APOIO-DESPESAS'!$A$3:$N$962,8,FALSE)="","",VLOOKUP($O69,'APOIO-DESPESAS'!$A$3:$N$962,8,FALSE)),"")</f>
        <v/>
      </c>
      <c r="H69" s="223" t="str">
        <f>IFERROR(IF(VLOOKUP($O69,'APOIO-DESPESAS'!$A$3:$N$962,9,FALSE)="","",VLOOKUP($O69,'APOIO-DESPESAS'!$A$3:$N$962,9,FALSE)),"")</f>
        <v/>
      </c>
      <c r="I69" s="223" t="str">
        <f>IFERROR(IF(VLOOKUP($O69,'APOIO-DESPESAS'!$A$3:$N$962,10,FALSE)="","",VLOOKUP($O69,'APOIO-DESPESAS'!$A$3:$N$962,10,FALSE)),"")</f>
        <v/>
      </c>
      <c r="J69" s="223" t="str">
        <f>IFERROR(IF(VLOOKUP($O69,'APOIO-DESPESAS'!$A$3:$N$962,11,FALSE)="","",VLOOKUP($O69,'APOIO-DESPESAS'!$A$3:$N$962,11,FALSE)),"")</f>
        <v/>
      </c>
      <c r="K69" s="223" t="str">
        <f>IFERROR(IF(VLOOKUP($O69,'APOIO-DESPESAS'!$A$3:$N$962,12,FALSE)="","",VLOOKUP($O69,'APOIO-DESPESAS'!$A$3:$N$962,12,FALSE)),"")</f>
        <v/>
      </c>
      <c r="L69" s="223" t="str">
        <f>IFERROR(IF(VLOOKUP($O69,'APOIO-DESPESAS'!$A$3:$N$962,13,FALSE)="","",VLOOKUP($O69,'APOIO-DESPESAS'!$A$3:$N$962,13,FALSE)),"")</f>
        <v/>
      </c>
      <c r="M69" s="223" t="str">
        <f>IFERROR(IF(VLOOKUP($O69,'APOIO-DESPESAS'!$A$3:$N$962,14,FALSE)="","",VLOOKUP($O69,'APOIO-DESPESAS'!$A$3:$N$962,14,FALSE)),"")</f>
        <v/>
      </c>
      <c r="O69" s="223">
        <f t="shared" ref="O69:O132" si="1">O68+1</f>
        <v>67</v>
      </c>
    </row>
    <row r="70" spans="1:15" x14ac:dyDescent="0.25">
      <c r="A70" s="223" t="str">
        <f>IFERROR(IF(VLOOKUP($O70,'APOIO-DESPESAS'!$A$3:$N$962,2,FALSE)="","",VLOOKUP($O70,'APOIO-DESPESAS'!$A$3:$N$962,2,FALSE)),"")</f>
        <v/>
      </c>
      <c r="B70" s="223" t="str">
        <f>IFERROR(IF(VLOOKUP($O70,'APOIO-DESPESAS'!$A$3:$N$962,3,FALSE)="","",VLOOKUP($O70,'APOIO-DESPESAS'!$A$3:$N$962,3,FALSE)),"")</f>
        <v/>
      </c>
      <c r="C70" s="223" t="str">
        <f>IFERROR(IF(VLOOKUP($O70,'APOIO-DESPESAS'!$A$3:$N$962,4,FALSE)="","",VLOOKUP($O70,'APOIO-DESPESAS'!$A$3:$N$962,4,FALSE)),"")</f>
        <v/>
      </c>
      <c r="D70" s="223" t="str">
        <f>IFERROR(IF(VLOOKUP($O70,'APOIO-DESPESAS'!$A$3:$N$962,5,FALSE)="","",VLOOKUP($O70,'APOIO-DESPESAS'!$A$3:$N$962,5,FALSE)),"")</f>
        <v/>
      </c>
      <c r="E70" s="223" t="str">
        <f>IFERROR(IF(VLOOKUP($O70,'APOIO-DESPESAS'!$A$3:$N$962,6,FALSE)="","",VLOOKUP($O70,'APOIO-DESPESAS'!$A$3:$N$962,6,FALSE)),"")</f>
        <v/>
      </c>
      <c r="F70" s="223" t="str">
        <f>IFERROR(IF(VLOOKUP($O70,'APOIO-DESPESAS'!$A$3:$N$962,7,FALSE)="","",VLOOKUP($O70,'APOIO-DESPESAS'!$A$3:$N$962,7,FALSE)),"")</f>
        <v/>
      </c>
      <c r="G70" s="223" t="str">
        <f>IFERROR(IF(VLOOKUP($O70,'APOIO-DESPESAS'!$A$3:$N$962,8,FALSE)="","",VLOOKUP($O70,'APOIO-DESPESAS'!$A$3:$N$962,8,FALSE)),"")</f>
        <v/>
      </c>
      <c r="H70" s="223" t="str">
        <f>IFERROR(IF(VLOOKUP($O70,'APOIO-DESPESAS'!$A$3:$N$962,9,FALSE)="","",VLOOKUP($O70,'APOIO-DESPESAS'!$A$3:$N$962,9,FALSE)),"")</f>
        <v/>
      </c>
      <c r="I70" s="223" t="str">
        <f>IFERROR(IF(VLOOKUP($O70,'APOIO-DESPESAS'!$A$3:$N$962,10,FALSE)="","",VLOOKUP($O70,'APOIO-DESPESAS'!$A$3:$N$962,10,FALSE)),"")</f>
        <v/>
      </c>
      <c r="J70" s="223" t="str">
        <f>IFERROR(IF(VLOOKUP($O70,'APOIO-DESPESAS'!$A$3:$N$962,11,FALSE)="","",VLOOKUP($O70,'APOIO-DESPESAS'!$A$3:$N$962,11,FALSE)),"")</f>
        <v/>
      </c>
      <c r="K70" s="223" t="str">
        <f>IFERROR(IF(VLOOKUP($O70,'APOIO-DESPESAS'!$A$3:$N$962,12,FALSE)="","",VLOOKUP($O70,'APOIO-DESPESAS'!$A$3:$N$962,12,FALSE)),"")</f>
        <v/>
      </c>
      <c r="L70" s="223" t="str">
        <f>IFERROR(IF(VLOOKUP($O70,'APOIO-DESPESAS'!$A$3:$N$962,13,FALSE)="","",VLOOKUP($O70,'APOIO-DESPESAS'!$A$3:$N$962,13,FALSE)),"")</f>
        <v/>
      </c>
      <c r="M70" s="223" t="str">
        <f>IFERROR(IF(VLOOKUP($O70,'APOIO-DESPESAS'!$A$3:$N$962,14,FALSE)="","",VLOOKUP($O70,'APOIO-DESPESAS'!$A$3:$N$962,14,FALSE)),"")</f>
        <v/>
      </c>
      <c r="O70" s="223">
        <f t="shared" si="1"/>
        <v>68</v>
      </c>
    </row>
    <row r="71" spans="1:15" x14ac:dyDescent="0.25">
      <c r="A71" s="223" t="str">
        <f>IFERROR(IF(VLOOKUP($O71,'APOIO-DESPESAS'!$A$3:$N$962,2,FALSE)="","",VLOOKUP($O71,'APOIO-DESPESAS'!$A$3:$N$962,2,FALSE)),"")</f>
        <v/>
      </c>
      <c r="B71" s="223" t="str">
        <f>IFERROR(IF(VLOOKUP($O71,'APOIO-DESPESAS'!$A$3:$N$962,3,FALSE)="","",VLOOKUP($O71,'APOIO-DESPESAS'!$A$3:$N$962,3,FALSE)),"")</f>
        <v/>
      </c>
      <c r="C71" s="223" t="str">
        <f>IFERROR(IF(VLOOKUP($O71,'APOIO-DESPESAS'!$A$3:$N$962,4,FALSE)="","",VLOOKUP($O71,'APOIO-DESPESAS'!$A$3:$N$962,4,FALSE)),"")</f>
        <v/>
      </c>
      <c r="D71" s="223" t="str">
        <f>IFERROR(IF(VLOOKUP($O71,'APOIO-DESPESAS'!$A$3:$N$962,5,FALSE)="","",VLOOKUP($O71,'APOIO-DESPESAS'!$A$3:$N$962,5,FALSE)),"")</f>
        <v/>
      </c>
      <c r="E71" s="223" t="str">
        <f>IFERROR(IF(VLOOKUP($O71,'APOIO-DESPESAS'!$A$3:$N$962,6,FALSE)="","",VLOOKUP($O71,'APOIO-DESPESAS'!$A$3:$N$962,6,FALSE)),"")</f>
        <v/>
      </c>
      <c r="F71" s="223" t="str">
        <f>IFERROR(IF(VLOOKUP($O71,'APOIO-DESPESAS'!$A$3:$N$962,7,FALSE)="","",VLOOKUP($O71,'APOIO-DESPESAS'!$A$3:$N$962,7,FALSE)),"")</f>
        <v/>
      </c>
      <c r="G71" s="223" t="str">
        <f>IFERROR(IF(VLOOKUP($O71,'APOIO-DESPESAS'!$A$3:$N$962,8,FALSE)="","",VLOOKUP($O71,'APOIO-DESPESAS'!$A$3:$N$962,8,FALSE)),"")</f>
        <v/>
      </c>
      <c r="H71" s="223" t="str">
        <f>IFERROR(IF(VLOOKUP($O71,'APOIO-DESPESAS'!$A$3:$N$962,9,FALSE)="","",VLOOKUP($O71,'APOIO-DESPESAS'!$A$3:$N$962,9,FALSE)),"")</f>
        <v/>
      </c>
      <c r="I71" s="223" t="str">
        <f>IFERROR(IF(VLOOKUP($O71,'APOIO-DESPESAS'!$A$3:$N$962,10,FALSE)="","",VLOOKUP($O71,'APOIO-DESPESAS'!$A$3:$N$962,10,FALSE)),"")</f>
        <v/>
      </c>
      <c r="J71" s="223" t="str">
        <f>IFERROR(IF(VLOOKUP($O71,'APOIO-DESPESAS'!$A$3:$N$962,11,FALSE)="","",VLOOKUP($O71,'APOIO-DESPESAS'!$A$3:$N$962,11,FALSE)),"")</f>
        <v/>
      </c>
      <c r="K71" s="223" t="str">
        <f>IFERROR(IF(VLOOKUP($O71,'APOIO-DESPESAS'!$A$3:$N$962,12,FALSE)="","",VLOOKUP($O71,'APOIO-DESPESAS'!$A$3:$N$962,12,FALSE)),"")</f>
        <v/>
      </c>
      <c r="L71" s="223" t="str">
        <f>IFERROR(IF(VLOOKUP($O71,'APOIO-DESPESAS'!$A$3:$N$962,13,FALSE)="","",VLOOKUP($O71,'APOIO-DESPESAS'!$A$3:$N$962,13,FALSE)),"")</f>
        <v/>
      </c>
      <c r="M71" s="223" t="str">
        <f>IFERROR(IF(VLOOKUP($O71,'APOIO-DESPESAS'!$A$3:$N$962,14,FALSE)="","",VLOOKUP($O71,'APOIO-DESPESAS'!$A$3:$N$962,14,FALSE)),"")</f>
        <v/>
      </c>
      <c r="O71" s="223">
        <f t="shared" si="1"/>
        <v>69</v>
      </c>
    </row>
    <row r="72" spans="1:15" x14ac:dyDescent="0.25">
      <c r="A72" s="223" t="str">
        <f>IFERROR(IF(VLOOKUP($O72,'APOIO-DESPESAS'!$A$3:$N$962,2,FALSE)="","",VLOOKUP($O72,'APOIO-DESPESAS'!$A$3:$N$962,2,FALSE)),"")</f>
        <v/>
      </c>
      <c r="B72" s="223" t="str">
        <f>IFERROR(IF(VLOOKUP($O72,'APOIO-DESPESAS'!$A$3:$N$962,3,FALSE)="","",VLOOKUP($O72,'APOIO-DESPESAS'!$A$3:$N$962,3,FALSE)),"")</f>
        <v/>
      </c>
      <c r="C72" s="223" t="str">
        <f>IFERROR(IF(VLOOKUP($O72,'APOIO-DESPESAS'!$A$3:$N$962,4,FALSE)="","",VLOOKUP($O72,'APOIO-DESPESAS'!$A$3:$N$962,4,FALSE)),"")</f>
        <v/>
      </c>
      <c r="D72" s="223" t="str">
        <f>IFERROR(IF(VLOOKUP($O72,'APOIO-DESPESAS'!$A$3:$N$962,5,FALSE)="","",VLOOKUP($O72,'APOIO-DESPESAS'!$A$3:$N$962,5,FALSE)),"")</f>
        <v/>
      </c>
      <c r="E72" s="223" t="str">
        <f>IFERROR(IF(VLOOKUP($O72,'APOIO-DESPESAS'!$A$3:$N$962,6,FALSE)="","",VLOOKUP($O72,'APOIO-DESPESAS'!$A$3:$N$962,6,FALSE)),"")</f>
        <v/>
      </c>
      <c r="F72" s="223" t="str">
        <f>IFERROR(IF(VLOOKUP($O72,'APOIO-DESPESAS'!$A$3:$N$962,7,FALSE)="","",VLOOKUP($O72,'APOIO-DESPESAS'!$A$3:$N$962,7,FALSE)),"")</f>
        <v/>
      </c>
      <c r="G72" s="223" t="str">
        <f>IFERROR(IF(VLOOKUP($O72,'APOIO-DESPESAS'!$A$3:$N$962,8,FALSE)="","",VLOOKUP($O72,'APOIO-DESPESAS'!$A$3:$N$962,8,FALSE)),"")</f>
        <v/>
      </c>
      <c r="H72" s="223" t="str">
        <f>IFERROR(IF(VLOOKUP($O72,'APOIO-DESPESAS'!$A$3:$N$962,9,FALSE)="","",VLOOKUP($O72,'APOIO-DESPESAS'!$A$3:$N$962,9,FALSE)),"")</f>
        <v/>
      </c>
      <c r="I72" s="223" t="str">
        <f>IFERROR(IF(VLOOKUP($O72,'APOIO-DESPESAS'!$A$3:$N$962,10,FALSE)="","",VLOOKUP($O72,'APOIO-DESPESAS'!$A$3:$N$962,10,FALSE)),"")</f>
        <v/>
      </c>
      <c r="J72" s="223" t="str">
        <f>IFERROR(IF(VLOOKUP($O72,'APOIO-DESPESAS'!$A$3:$N$962,11,FALSE)="","",VLOOKUP($O72,'APOIO-DESPESAS'!$A$3:$N$962,11,FALSE)),"")</f>
        <v/>
      </c>
      <c r="K72" s="223" t="str">
        <f>IFERROR(IF(VLOOKUP($O72,'APOIO-DESPESAS'!$A$3:$N$962,12,FALSE)="","",VLOOKUP($O72,'APOIO-DESPESAS'!$A$3:$N$962,12,FALSE)),"")</f>
        <v/>
      </c>
      <c r="L72" s="223" t="str">
        <f>IFERROR(IF(VLOOKUP($O72,'APOIO-DESPESAS'!$A$3:$N$962,13,FALSE)="","",VLOOKUP($O72,'APOIO-DESPESAS'!$A$3:$N$962,13,FALSE)),"")</f>
        <v/>
      </c>
      <c r="M72" s="223" t="str">
        <f>IFERROR(IF(VLOOKUP($O72,'APOIO-DESPESAS'!$A$3:$N$962,14,FALSE)="","",VLOOKUP($O72,'APOIO-DESPESAS'!$A$3:$N$962,14,FALSE)),"")</f>
        <v/>
      </c>
      <c r="O72" s="223">
        <f t="shared" si="1"/>
        <v>70</v>
      </c>
    </row>
    <row r="73" spans="1:15" x14ac:dyDescent="0.25">
      <c r="A73" s="223" t="str">
        <f>IFERROR(IF(VLOOKUP($O73,'APOIO-DESPESAS'!$A$3:$N$962,2,FALSE)="","",VLOOKUP($O73,'APOIO-DESPESAS'!$A$3:$N$962,2,FALSE)),"")</f>
        <v/>
      </c>
      <c r="B73" s="223" t="str">
        <f>IFERROR(IF(VLOOKUP($O73,'APOIO-DESPESAS'!$A$3:$N$962,3,FALSE)="","",VLOOKUP($O73,'APOIO-DESPESAS'!$A$3:$N$962,3,FALSE)),"")</f>
        <v/>
      </c>
      <c r="C73" s="223" t="str">
        <f>IFERROR(IF(VLOOKUP($O73,'APOIO-DESPESAS'!$A$3:$N$962,4,FALSE)="","",VLOOKUP($O73,'APOIO-DESPESAS'!$A$3:$N$962,4,FALSE)),"")</f>
        <v/>
      </c>
      <c r="D73" s="223" t="str">
        <f>IFERROR(IF(VLOOKUP($O73,'APOIO-DESPESAS'!$A$3:$N$962,5,FALSE)="","",VLOOKUP($O73,'APOIO-DESPESAS'!$A$3:$N$962,5,FALSE)),"")</f>
        <v/>
      </c>
      <c r="E73" s="223" t="str">
        <f>IFERROR(IF(VLOOKUP($O73,'APOIO-DESPESAS'!$A$3:$N$962,6,FALSE)="","",VLOOKUP($O73,'APOIO-DESPESAS'!$A$3:$N$962,6,FALSE)),"")</f>
        <v/>
      </c>
      <c r="F73" s="223" t="str">
        <f>IFERROR(IF(VLOOKUP($O73,'APOIO-DESPESAS'!$A$3:$N$962,7,FALSE)="","",VLOOKUP($O73,'APOIO-DESPESAS'!$A$3:$N$962,7,FALSE)),"")</f>
        <v/>
      </c>
      <c r="G73" s="223" t="str">
        <f>IFERROR(IF(VLOOKUP($O73,'APOIO-DESPESAS'!$A$3:$N$962,8,FALSE)="","",VLOOKUP($O73,'APOIO-DESPESAS'!$A$3:$N$962,8,FALSE)),"")</f>
        <v/>
      </c>
      <c r="H73" s="223" t="str">
        <f>IFERROR(IF(VLOOKUP($O73,'APOIO-DESPESAS'!$A$3:$N$962,9,FALSE)="","",VLOOKUP($O73,'APOIO-DESPESAS'!$A$3:$N$962,9,FALSE)),"")</f>
        <v/>
      </c>
      <c r="I73" s="223" t="str">
        <f>IFERROR(IF(VLOOKUP($O73,'APOIO-DESPESAS'!$A$3:$N$962,10,FALSE)="","",VLOOKUP($O73,'APOIO-DESPESAS'!$A$3:$N$962,10,FALSE)),"")</f>
        <v/>
      </c>
      <c r="J73" s="223" t="str">
        <f>IFERROR(IF(VLOOKUP($O73,'APOIO-DESPESAS'!$A$3:$N$962,11,FALSE)="","",VLOOKUP($O73,'APOIO-DESPESAS'!$A$3:$N$962,11,FALSE)),"")</f>
        <v/>
      </c>
      <c r="K73" s="223" t="str">
        <f>IFERROR(IF(VLOOKUP($O73,'APOIO-DESPESAS'!$A$3:$N$962,12,FALSE)="","",VLOOKUP($O73,'APOIO-DESPESAS'!$A$3:$N$962,12,FALSE)),"")</f>
        <v/>
      </c>
      <c r="L73" s="223" t="str">
        <f>IFERROR(IF(VLOOKUP($O73,'APOIO-DESPESAS'!$A$3:$N$962,13,FALSE)="","",VLOOKUP($O73,'APOIO-DESPESAS'!$A$3:$N$962,13,FALSE)),"")</f>
        <v/>
      </c>
      <c r="M73" s="223" t="str">
        <f>IFERROR(IF(VLOOKUP($O73,'APOIO-DESPESAS'!$A$3:$N$962,14,FALSE)="","",VLOOKUP($O73,'APOIO-DESPESAS'!$A$3:$N$962,14,FALSE)),"")</f>
        <v/>
      </c>
      <c r="O73" s="223">
        <f t="shared" si="1"/>
        <v>71</v>
      </c>
    </row>
    <row r="74" spans="1:15" x14ac:dyDescent="0.25">
      <c r="A74" s="223" t="str">
        <f>IFERROR(IF(VLOOKUP($O74,'APOIO-DESPESAS'!$A$3:$N$962,2,FALSE)="","",VLOOKUP($O74,'APOIO-DESPESAS'!$A$3:$N$962,2,FALSE)),"")</f>
        <v/>
      </c>
      <c r="B74" s="223" t="str">
        <f>IFERROR(IF(VLOOKUP($O74,'APOIO-DESPESAS'!$A$3:$N$962,3,FALSE)="","",VLOOKUP($O74,'APOIO-DESPESAS'!$A$3:$N$962,3,FALSE)),"")</f>
        <v/>
      </c>
      <c r="C74" s="223" t="str">
        <f>IFERROR(IF(VLOOKUP($O74,'APOIO-DESPESAS'!$A$3:$N$962,4,FALSE)="","",VLOOKUP($O74,'APOIO-DESPESAS'!$A$3:$N$962,4,FALSE)),"")</f>
        <v/>
      </c>
      <c r="D74" s="223" t="str">
        <f>IFERROR(IF(VLOOKUP($O74,'APOIO-DESPESAS'!$A$3:$N$962,5,FALSE)="","",VLOOKUP($O74,'APOIO-DESPESAS'!$A$3:$N$962,5,FALSE)),"")</f>
        <v/>
      </c>
      <c r="E74" s="223" t="str">
        <f>IFERROR(IF(VLOOKUP($O74,'APOIO-DESPESAS'!$A$3:$N$962,6,FALSE)="","",VLOOKUP($O74,'APOIO-DESPESAS'!$A$3:$N$962,6,FALSE)),"")</f>
        <v/>
      </c>
      <c r="F74" s="223" t="str">
        <f>IFERROR(IF(VLOOKUP($O74,'APOIO-DESPESAS'!$A$3:$N$962,7,FALSE)="","",VLOOKUP($O74,'APOIO-DESPESAS'!$A$3:$N$962,7,FALSE)),"")</f>
        <v/>
      </c>
      <c r="G74" s="223" t="str">
        <f>IFERROR(IF(VLOOKUP($O74,'APOIO-DESPESAS'!$A$3:$N$962,8,FALSE)="","",VLOOKUP($O74,'APOIO-DESPESAS'!$A$3:$N$962,8,FALSE)),"")</f>
        <v/>
      </c>
      <c r="H74" s="223" t="str">
        <f>IFERROR(IF(VLOOKUP($O74,'APOIO-DESPESAS'!$A$3:$N$962,9,FALSE)="","",VLOOKUP($O74,'APOIO-DESPESAS'!$A$3:$N$962,9,FALSE)),"")</f>
        <v/>
      </c>
      <c r="I74" s="223" t="str">
        <f>IFERROR(IF(VLOOKUP($O74,'APOIO-DESPESAS'!$A$3:$N$962,10,FALSE)="","",VLOOKUP($O74,'APOIO-DESPESAS'!$A$3:$N$962,10,FALSE)),"")</f>
        <v/>
      </c>
      <c r="J74" s="223" t="str">
        <f>IFERROR(IF(VLOOKUP($O74,'APOIO-DESPESAS'!$A$3:$N$962,11,FALSE)="","",VLOOKUP($O74,'APOIO-DESPESAS'!$A$3:$N$962,11,FALSE)),"")</f>
        <v/>
      </c>
      <c r="K74" s="223" t="str">
        <f>IFERROR(IF(VLOOKUP($O74,'APOIO-DESPESAS'!$A$3:$N$962,12,FALSE)="","",VLOOKUP($O74,'APOIO-DESPESAS'!$A$3:$N$962,12,FALSE)),"")</f>
        <v/>
      </c>
      <c r="L74" s="223" t="str">
        <f>IFERROR(IF(VLOOKUP($O74,'APOIO-DESPESAS'!$A$3:$N$962,13,FALSE)="","",VLOOKUP($O74,'APOIO-DESPESAS'!$A$3:$N$962,13,FALSE)),"")</f>
        <v/>
      </c>
      <c r="M74" s="223" t="str">
        <f>IFERROR(IF(VLOOKUP($O74,'APOIO-DESPESAS'!$A$3:$N$962,14,FALSE)="","",VLOOKUP($O74,'APOIO-DESPESAS'!$A$3:$N$962,14,FALSE)),"")</f>
        <v/>
      </c>
      <c r="O74" s="223">
        <f t="shared" si="1"/>
        <v>72</v>
      </c>
    </row>
    <row r="75" spans="1:15" x14ac:dyDescent="0.25">
      <c r="A75" s="223" t="str">
        <f>IFERROR(IF(VLOOKUP($O75,'APOIO-DESPESAS'!$A$3:$N$962,2,FALSE)="","",VLOOKUP($O75,'APOIO-DESPESAS'!$A$3:$N$962,2,FALSE)),"")</f>
        <v/>
      </c>
      <c r="B75" s="223" t="str">
        <f>IFERROR(IF(VLOOKUP($O75,'APOIO-DESPESAS'!$A$3:$N$962,3,FALSE)="","",VLOOKUP($O75,'APOIO-DESPESAS'!$A$3:$N$962,3,FALSE)),"")</f>
        <v/>
      </c>
      <c r="C75" s="223" t="str">
        <f>IFERROR(IF(VLOOKUP($O75,'APOIO-DESPESAS'!$A$3:$N$962,4,FALSE)="","",VLOOKUP($O75,'APOIO-DESPESAS'!$A$3:$N$962,4,FALSE)),"")</f>
        <v/>
      </c>
      <c r="D75" s="223" t="str">
        <f>IFERROR(IF(VLOOKUP($O75,'APOIO-DESPESAS'!$A$3:$N$962,5,FALSE)="","",VLOOKUP($O75,'APOIO-DESPESAS'!$A$3:$N$962,5,FALSE)),"")</f>
        <v/>
      </c>
      <c r="E75" s="223" t="str">
        <f>IFERROR(IF(VLOOKUP($O75,'APOIO-DESPESAS'!$A$3:$N$962,6,FALSE)="","",VLOOKUP($O75,'APOIO-DESPESAS'!$A$3:$N$962,6,FALSE)),"")</f>
        <v/>
      </c>
      <c r="F75" s="223" t="str">
        <f>IFERROR(IF(VLOOKUP($O75,'APOIO-DESPESAS'!$A$3:$N$962,7,FALSE)="","",VLOOKUP($O75,'APOIO-DESPESAS'!$A$3:$N$962,7,FALSE)),"")</f>
        <v/>
      </c>
      <c r="G75" s="223" t="str">
        <f>IFERROR(IF(VLOOKUP($O75,'APOIO-DESPESAS'!$A$3:$N$962,8,FALSE)="","",VLOOKUP($O75,'APOIO-DESPESAS'!$A$3:$N$962,8,FALSE)),"")</f>
        <v/>
      </c>
      <c r="H75" s="223" t="str">
        <f>IFERROR(IF(VLOOKUP($O75,'APOIO-DESPESAS'!$A$3:$N$962,9,FALSE)="","",VLOOKUP($O75,'APOIO-DESPESAS'!$A$3:$N$962,9,FALSE)),"")</f>
        <v/>
      </c>
      <c r="I75" s="223" t="str">
        <f>IFERROR(IF(VLOOKUP($O75,'APOIO-DESPESAS'!$A$3:$N$962,10,FALSE)="","",VLOOKUP($O75,'APOIO-DESPESAS'!$A$3:$N$962,10,FALSE)),"")</f>
        <v/>
      </c>
      <c r="J75" s="223" t="str">
        <f>IFERROR(IF(VLOOKUP($O75,'APOIO-DESPESAS'!$A$3:$N$962,11,FALSE)="","",VLOOKUP($O75,'APOIO-DESPESAS'!$A$3:$N$962,11,FALSE)),"")</f>
        <v/>
      </c>
      <c r="K75" s="223" t="str">
        <f>IFERROR(IF(VLOOKUP($O75,'APOIO-DESPESAS'!$A$3:$N$962,12,FALSE)="","",VLOOKUP($O75,'APOIO-DESPESAS'!$A$3:$N$962,12,FALSE)),"")</f>
        <v/>
      </c>
      <c r="L75" s="223" t="str">
        <f>IFERROR(IF(VLOOKUP($O75,'APOIO-DESPESAS'!$A$3:$N$962,13,FALSE)="","",VLOOKUP($O75,'APOIO-DESPESAS'!$A$3:$N$962,13,FALSE)),"")</f>
        <v/>
      </c>
      <c r="M75" s="223" t="str">
        <f>IFERROR(IF(VLOOKUP($O75,'APOIO-DESPESAS'!$A$3:$N$962,14,FALSE)="","",VLOOKUP($O75,'APOIO-DESPESAS'!$A$3:$N$962,14,FALSE)),"")</f>
        <v/>
      </c>
      <c r="O75" s="223">
        <f t="shared" si="1"/>
        <v>73</v>
      </c>
    </row>
    <row r="76" spans="1:15" x14ac:dyDescent="0.25">
      <c r="A76" s="223" t="str">
        <f>IFERROR(IF(VLOOKUP($O76,'APOIO-DESPESAS'!$A$3:$N$962,2,FALSE)="","",VLOOKUP($O76,'APOIO-DESPESAS'!$A$3:$N$962,2,FALSE)),"")</f>
        <v/>
      </c>
      <c r="B76" s="223" t="str">
        <f>IFERROR(IF(VLOOKUP($O76,'APOIO-DESPESAS'!$A$3:$N$962,3,FALSE)="","",VLOOKUP($O76,'APOIO-DESPESAS'!$A$3:$N$962,3,FALSE)),"")</f>
        <v/>
      </c>
      <c r="C76" s="223" t="str">
        <f>IFERROR(IF(VLOOKUP($O76,'APOIO-DESPESAS'!$A$3:$N$962,4,FALSE)="","",VLOOKUP($O76,'APOIO-DESPESAS'!$A$3:$N$962,4,FALSE)),"")</f>
        <v/>
      </c>
      <c r="D76" s="223" t="str">
        <f>IFERROR(IF(VLOOKUP($O76,'APOIO-DESPESAS'!$A$3:$N$962,5,FALSE)="","",VLOOKUP($O76,'APOIO-DESPESAS'!$A$3:$N$962,5,FALSE)),"")</f>
        <v/>
      </c>
      <c r="E76" s="223" t="str">
        <f>IFERROR(IF(VLOOKUP($O76,'APOIO-DESPESAS'!$A$3:$N$962,6,FALSE)="","",VLOOKUP($O76,'APOIO-DESPESAS'!$A$3:$N$962,6,FALSE)),"")</f>
        <v/>
      </c>
      <c r="F76" s="223" t="str">
        <f>IFERROR(IF(VLOOKUP($O76,'APOIO-DESPESAS'!$A$3:$N$962,7,FALSE)="","",VLOOKUP($O76,'APOIO-DESPESAS'!$A$3:$N$962,7,FALSE)),"")</f>
        <v/>
      </c>
      <c r="G76" s="223" t="str">
        <f>IFERROR(IF(VLOOKUP($O76,'APOIO-DESPESAS'!$A$3:$N$962,8,FALSE)="","",VLOOKUP($O76,'APOIO-DESPESAS'!$A$3:$N$962,8,FALSE)),"")</f>
        <v/>
      </c>
      <c r="H76" s="223" t="str">
        <f>IFERROR(IF(VLOOKUP($O76,'APOIO-DESPESAS'!$A$3:$N$962,9,FALSE)="","",VLOOKUP($O76,'APOIO-DESPESAS'!$A$3:$N$962,9,FALSE)),"")</f>
        <v/>
      </c>
      <c r="I76" s="223" t="str">
        <f>IFERROR(IF(VLOOKUP($O76,'APOIO-DESPESAS'!$A$3:$N$962,10,FALSE)="","",VLOOKUP($O76,'APOIO-DESPESAS'!$A$3:$N$962,10,FALSE)),"")</f>
        <v/>
      </c>
      <c r="J76" s="223" t="str">
        <f>IFERROR(IF(VLOOKUP($O76,'APOIO-DESPESAS'!$A$3:$N$962,11,FALSE)="","",VLOOKUP($O76,'APOIO-DESPESAS'!$A$3:$N$962,11,FALSE)),"")</f>
        <v/>
      </c>
      <c r="K76" s="223" t="str">
        <f>IFERROR(IF(VLOOKUP($O76,'APOIO-DESPESAS'!$A$3:$N$962,12,FALSE)="","",VLOOKUP($O76,'APOIO-DESPESAS'!$A$3:$N$962,12,FALSE)),"")</f>
        <v/>
      </c>
      <c r="L76" s="223" t="str">
        <f>IFERROR(IF(VLOOKUP($O76,'APOIO-DESPESAS'!$A$3:$N$962,13,FALSE)="","",VLOOKUP($O76,'APOIO-DESPESAS'!$A$3:$N$962,13,FALSE)),"")</f>
        <v/>
      </c>
      <c r="M76" s="223" t="str">
        <f>IFERROR(IF(VLOOKUP($O76,'APOIO-DESPESAS'!$A$3:$N$962,14,FALSE)="","",VLOOKUP($O76,'APOIO-DESPESAS'!$A$3:$N$962,14,FALSE)),"")</f>
        <v/>
      </c>
      <c r="O76" s="223">
        <f t="shared" si="1"/>
        <v>74</v>
      </c>
    </row>
    <row r="77" spans="1:15" x14ac:dyDescent="0.25">
      <c r="A77" s="223" t="str">
        <f>IFERROR(IF(VLOOKUP($O77,'APOIO-DESPESAS'!$A$3:$N$962,2,FALSE)="","",VLOOKUP($O77,'APOIO-DESPESAS'!$A$3:$N$962,2,FALSE)),"")</f>
        <v/>
      </c>
      <c r="B77" s="223" t="str">
        <f>IFERROR(IF(VLOOKUP($O77,'APOIO-DESPESAS'!$A$3:$N$962,3,FALSE)="","",VLOOKUP($O77,'APOIO-DESPESAS'!$A$3:$N$962,3,FALSE)),"")</f>
        <v/>
      </c>
      <c r="C77" s="223" t="str">
        <f>IFERROR(IF(VLOOKUP($O77,'APOIO-DESPESAS'!$A$3:$N$962,4,FALSE)="","",VLOOKUP($O77,'APOIO-DESPESAS'!$A$3:$N$962,4,FALSE)),"")</f>
        <v/>
      </c>
      <c r="D77" s="223" t="str">
        <f>IFERROR(IF(VLOOKUP($O77,'APOIO-DESPESAS'!$A$3:$N$962,5,FALSE)="","",VLOOKUP($O77,'APOIO-DESPESAS'!$A$3:$N$962,5,FALSE)),"")</f>
        <v/>
      </c>
      <c r="E77" s="223" t="str">
        <f>IFERROR(IF(VLOOKUP($O77,'APOIO-DESPESAS'!$A$3:$N$962,6,FALSE)="","",VLOOKUP($O77,'APOIO-DESPESAS'!$A$3:$N$962,6,FALSE)),"")</f>
        <v/>
      </c>
      <c r="F77" s="223" t="str">
        <f>IFERROR(IF(VLOOKUP($O77,'APOIO-DESPESAS'!$A$3:$N$962,7,FALSE)="","",VLOOKUP($O77,'APOIO-DESPESAS'!$A$3:$N$962,7,FALSE)),"")</f>
        <v/>
      </c>
      <c r="G77" s="223" t="str">
        <f>IFERROR(IF(VLOOKUP($O77,'APOIO-DESPESAS'!$A$3:$N$962,8,FALSE)="","",VLOOKUP($O77,'APOIO-DESPESAS'!$A$3:$N$962,8,FALSE)),"")</f>
        <v/>
      </c>
      <c r="H77" s="223" t="str">
        <f>IFERROR(IF(VLOOKUP($O77,'APOIO-DESPESAS'!$A$3:$N$962,9,FALSE)="","",VLOOKUP($O77,'APOIO-DESPESAS'!$A$3:$N$962,9,FALSE)),"")</f>
        <v/>
      </c>
      <c r="I77" s="223" t="str">
        <f>IFERROR(IF(VLOOKUP($O77,'APOIO-DESPESAS'!$A$3:$N$962,10,FALSE)="","",VLOOKUP($O77,'APOIO-DESPESAS'!$A$3:$N$962,10,FALSE)),"")</f>
        <v/>
      </c>
      <c r="J77" s="223" t="str">
        <f>IFERROR(IF(VLOOKUP($O77,'APOIO-DESPESAS'!$A$3:$N$962,11,FALSE)="","",VLOOKUP($O77,'APOIO-DESPESAS'!$A$3:$N$962,11,FALSE)),"")</f>
        <v/>
      </c>
      <c r="K77" s="223" t="str">
        <f>IFERROR(IF(VLOOKUP($O77,'APOIO-DESPESAS'!$A$3:$N$962,12,FALSE)="","",VLOOKUP($O77,'APOIO-DESPESAS'!$A$3:$N$962,12,FALSE)),"")</f>
        <v/>
      </c>
      <c r="L77" s="223" t="str">
        <f>IFERROR(IF(VLOOKUP($O77,'APOIO-DESPESAS'!$A$3:$N$962,13,FALSE)="","",VLOOKUP($O77,'APOIO-DESPESAS'!$A$3:$N$962,13,FALSE)),"")</f>
        <v/>
      </c>
      <c r="M77" s="223" t="str">
        <f>IFERROR(IF(VLOOKUP($O77,'APOIO-DESPESAS'!$A$3:$N$962,14,FALSE)="","",VLOOKUP($O77,'APOIO-DESPESAS'!$A$3:$N$962,14,FALSE)),"")</f>
        <v/>
      </c>
      <c r="O77" s="223">
        <f t="shared" si="1"/>
        <v>75</v>
      </c>
    </row>
    <row r="78" spans="1:15" x14ac:dyDescent="0.25">
      <c r="A78" s="223" t="str">
        <f>IFERROR(IF(VLOOKUP($O78,'APOIO-DESPESAS'!$A$3:$N$962,2,FALSE)="","",VLOOKUP($O78,'APOIO-DESPESAS'!$A$3:$N$962,2,FALSE)),"")</f>
        <v/>
      </c>
      <c r="B78" s="223" t="str">
        <f>IFERROR(IF(VLOOKUP($O78,'APOIO-DESPESAS'!$A$3:$N$962,3,FALSE)="","",VLOOKUP($O78,'APOIO-DESPESAS'!$A$3:$N$962,3,FALSE)),"")</f>
        <v/>
      </c>
      <c r="C78" s="223" t="str">
        <f>IFERROR(IF(VLOOKUP($O78,'APOIO-DESPESAS'!$A$3:$N$962,4,FALSE)="","",VLOOKUP($O78,'APOIO-DESPESAS'!$A$3:$N$962,4,FALSE)),"")</f>
        <v/>
      </c>
      <c r="D78" s="223" t="str">
        <f>IFERROR(IF(VLOOKUP($O78,'APOIO-DESPESAS'!$A$3:$N$962,5,FALSE)="","",VLOOKUP($O78,'APOIO-DESPESAS'!$A$3:$N$962,5,FALSE)),"")</f>
        <v/>
      </c>
      <c r="E78" s="223" t="str">
        <f>IFERROR(IF(VLOOKUP($O78,'APOIO-DESPESAS'!$A$3:$N$962,6,FALSE)="","",VLOOKUP($O78,'APOIO-DESPESAS'!$A$3:$N$962,6,FALSE)),"")</f>
        <v/>
      </c>
      <c r="F78" s="223" t="str">
        <f>IFERROR(IF(VLOOKUP($O78,'APOIO-DESPESAS'!$A$3:$N$962,7,FALSE)="","",VLOOKUP($O78,'APOIO-DESPESAS'!$A$3:$N$962,7,FALSE)),"")</f>
        <v/>
      </c>
      <c r="G78" s="223" t="str">
        <f>IFERROR(IF(VLOOKUP($O78,'APOIO-DESPESAS'!$A$3:$N$962,8,FALSE)="","",VLOOKUP($O78,'APOIO-DESPESAS'!$A$3:$N$962,8,FALSE)),"")</f>
        <v/>
      </c>
      <c r="H78" s="223" t="str">
        <f>IFERROR(IF(VLOOKUP($O78,'APOIO-DESPESAS'!$A$3:$N$962,9,FALSE)="","",VLOOKUP($O78,'APOIO-DESPESAS'!$A$3:$N$962,9,FALSE)),"")</f>
        <v/>
      </c>
      <c r="I78" s="223" t="str">
        <f>IFERROR(IF(VLOOKUP($O78,'APOIO-DESPESAS'!$A$3:$N$962,10,FALSE)="","",VLOOKUP($O78,'APOIO-DESPESAS'!$A$3:$N$962,10,FALSE)),"")</f>
        <v/>
      </c>
      <c r="J78" s="223" t="str">
        <f>IFERROR(IF(VLOOKUP($O78,'APOIO-DESPESAS'!$A$3:$N$962,11,FALSE)="","",VLOOKUP($O78,'APOIO-DESPESAS'!$A$3:$N$962,11,FALSE)),"")</f>
        <v/>
      </c>
      <c r="K78" s="223" t="str">
        <f>IFERROR(IF(VLOOKUP($O78,'APOIO-DESPESAS'!$A$3:$N$962,12,FALSE)="","",VLOOKUP($O78,'APOIO-DESPESAS'!$A$3:$N$962,12,FALSE)),"")</f>
        <v/>
      </c>
      <c r="L78" s="223" t="str">
        <f>IFERROR(IF(VLOOKUP($O78,'APOIO-DESPESAS'!$A$3:$N$962,13,FALSE)="","",VLOOKUP($O78,'APOIO-DESPESAS'!$A$3:$N$962,13,FALSE)),"")</f>
        <v/>
      </c>
      <c r="M78" s="223" t="str">
        <f>IFERROR(IF(VLOOKUP($O78,'APOIO-DESPESAS'!$A$3:$N$962,14,FALSE)="","",VLOOKUP($O78,'APOIO-DESPESAS'!$A$3:$N$962,14,FALSE)),"")</f>
        <v/>
      </c>
      <c r="O78" s="223">
        <f t="shared" si="1"/>
        <v>76</v>
      </c>
    </row>
    <row r="79" spans="1:15" x14ac:dyDescent="0.25">
      <c r="A79" s="223" t="str">
        <f>IFERROR(IF(VLOOKUP($O79,'APOIO-DESPESAS'!$A$3:$N$962,2,FALSE)="","",VLOOKUP($O79,'APOIO-DESPESAS'!$A$3:$N$962,2,FALSE)),"")</f>
        <v/>
      </c>
      <c r="B79" s="223" t="str">
        <f>IFERROR(IF(VLOOKUP($O79,'APOIO-DESPESAS'!$A$3:$N$962,3,FALSE)="","",VLOOKUP($O79,'APOIO-DESPESAS'!$A$3:$N$962,3,FALSE)),"")</f>
        <v/>
      </c>
      <c r="C79" s="223" t="str">
        <f>IFERROR(IF(VLOOKUP($O79,'APOIO-DESPESAS'!$A$3:$N$962,4,FALSE)="","",VLOOKUP($O79,'APOIO-DESPESAS'!$A$3:$N$962,4,FALSE)),"")</f>
        <v/>
      </c>
      <c r="D79" s="223" t="str">
        <f>IFERROR(IF(VLOOKUP($O79,'APOIO-DESPESAS'!$A$3:$N$962,5,FALSE)="","",VLOOKUP($O79,'APOIO-DESPESAS'!$A$3:$N$962,5,FALSE)),"")</f>
        <v/>
      </c>
      <c r="E79" s="223" t="str">
        <f>IFERROR(IF(VLOOKUP($O79,'APOIO-DESPESAS'!$A$3:$N$962,6,FALSE)="","",VLOOKUP($O79,'APOIO-DESPESAS'!$A$3:$N$962,6,FALSE)),"")</f>
        <v/>
      </c>
      <c r="F79" s="223" t="str">
        <f>IFERROR(IF(VLOOKUP($O79,'APOIO-DESPESAS'!$A$3:$N$962,7,FALSE)="","",VLOOKUP($O79,'APOIO-DESPESAS'!$A$3:$N$962,7,FALSE)),"")</f>
        <v/>
      </c>
      <c r="G79" s="223" t="str">
        <f>IFERROR(IF(VLOOKUP($O79,'APOIO-DESPESAS'!$A$3:$N$962,8,FALSE)="","",VLOOKUP($O79,'APOIO-DESPESAS'!$A$3:$N$962,8,FALSE)),"")</f>
        <v/>
      </c>
      <c r="H79" s="223" t="str">
        <f>IFERROR(IF(VLOOKUP($O79,'APOIO-DESPESAS'!$A$3:$N$962,9,FALSE)="","",VLOOKUP($O79,'APOIO-DESPESAS'!$A$3:$N$962,9,FALSE)),"")</f>
        <v/>
      </c>
      <c r="I79" s="223" t="str">
        <f>IFERROR(IF(VLOOKUP($O79,'APOIO-DESPESAS'!$A$3:$N$962,10,FALSE)="","",VLOOKUP($O79,'APOIO-DESPESAS'!$A$3:$N$962,10,FALSE)),"")</f>
        <v/>
      </c>
      <c r="J79" s="223" t="str">
        <f>IFERROR(IF(VLOOKUP($O79,'APOIO-DESPESAS'!$A$3:$N$962,11,FALSE)="","",VLOOKUP($O79,'APOIO-DESPESAS'!$A$3:$N$962,11,FALSE)),"")</f>
        <v/>
      </c>
      <c r="K79" s="223" t="str">
        <f>IFERROR(IF(VLOOKUP($O79,'APOIO-DESPESAS'!$A$3:$N$962,12,FALSE)="","",VLOOKUP($O79,'APOIO-DESPESAS'!$A$3:$N$962,12,FALSE)),"")</f>
        <v/>
      </c>
      <c r="L79" s="223" t="str">
        <f>IFERROR(IF(VLOOKUP($O79,'APOIO-DESPESAS'!$A$3:$N$962,13,FALSE)="","",VLOOKUP($O79,'APOIO-DESPESAS'!$A$3:$N$962,13,FALSE)),"")</f>
        <v/>
      </c>
      <c r="M79" s="223" t="str">
        <f>IFERROR(IF(VLOOKUP($O79,'APOIO-DESPESAS'!$A$3:$N$962,14,FALSE)="","",VLOOKUP($O79,'APOIO-DESPESAS'!$A$3:$N$962,14,FALSE)),"")</f>
        <v/>
      </c>
      <c r="O79" s="223">
        <f t="shared" si="1"/>
        <v>77</v>
      </c>
    </row>
    <row r="80" spans="1:15" x14ac:dyDescent="0.25">
      <c r="A80" s="223" t="str">
        <f>IFERROR(IF(VLOOKUP($O80,'APOIO-DESPESAS'!$A$3:$N$962,2,FALSE)="","",VLOOKUP($O80,'APOIO-DESPESAS'!$A$3:$N$962,2,FALSE)),"")</f>
        <v/>
      </c>
      <c r="B80" s="223" t="str">
        <f>IFERROR(IF(VLOOKUP($O80,'APOIO-DESPESAS'!$A$3:$N$962,3,FALSE)="","",VLOOKUP($O80,'APOIO-DESPESAS'!$A$3:$N$962,3,FALSE)),"")</f>
        <v/>
      </c>
      <c r="C80" s="223" t="str">
        <f>IFERROR(IF(VLOOKUP($O80,'APOIO-DESPESAS'!$A$3:$N$962,4,FALSE)="","",VLOOKUP($O80,'APOIO-DESPESAS'!$A$3:$N$962,4,FALSE)),"")</f>
        <v/>
      </c>
      <c r="D80" s="223" t="str">
        <f>IFERROR(IF(VLOOKUP($O80,'APOIO-DESPESAS'!$A$3:$N$962,5,FALSE)="","",VLOOKUP($O80,'APOIO-DESPESAS'!$A$3:$N$962,5,FALSE)),"")</f>
        <v/>
      </c>
      <c r="E80" s="223" t="str">
        <f>IFERROR(IF(VLOOKUP($O80,'APOIO-DESPESAS'!$A$3:$N$962,6,FALSE)="","",VLOOKUP($O80,'APOIO-DESPESAS'!$A$3:$N$962,6,FALSE)),"")</f>
        <v/>
      </c>
      <c r="F80" s="223" t="str">
        <f>IFERROR(IF(VLOOKUP($O80,'APOIO-DESPESAS'!$A$3:$N$962,7,FALSE)="","",VLOOKUP($O80,'APOIO-DESPESAS'!$A$3:$N$962,7,FALSE)),"")</f>
        <v/>
      </c>
      <c r="G80" s="223" t="str">
        <f>IFERROR(IF(VLOOKUP($O80,'APOIO-DESPESAS'!$A$3:$N$962,8,FALSE)="","",VLOOKUP($O80,'APOIO-DESPESAS'!$A$3:$N$962,8,FALSE)),"")</f>
        <v/>
      </c>
      <c r="H80" s="223" t="str">
        <f>IFERROR(IF(VLOOKUP($O80,'APOIO-DESPESAS'!$A$3:$N$962,9,FALSE)="","",VLOOKUP($O80,'APOIO-DESPESAS'!$A$3:$N$962,9,FALSE)),"")</f>
        <v/>
      </c>
      <c r="I80" s="223" t="str">
        <f>IFERROR(IF(VLOOKUP($O80,'APOIO-DESPESAS'!$A$3:$N$962,10,FALSE)="","",VLOOKUP($O80,'APOIO-DESPESAS'!$A$3:$N$962,10,FALSE)),"")</f>
        <v/>
      </c>
      <c r="J80" s="223" t="str">
        <f>IFERROR(IF(VLOOKUP($O80,'APOIO-DESPESAS'!$A$3:$N$962,11,FALSE)="","",VLOOKUP($O80,'APOIO-DESPESAS'!$A$3:$N$962,11,FALSE)),"")</f>
        <v/>
      </c>
      <c r="K80" s="223" t="str">
        <f>IFERROR(IF(VLOOKUP($O80,'APOIO-DESPESAS'!$A$3:$N$962,12,FALSE)="","",VLOOKUP($O80,'APOIO-DESPESAS'!$A$3:$N$962,12,FALSE)),"")</f>
        <v/>
      </c>
      <c r="L80" s="223" t="str">
        <f>IFERROR(IF(VLOOKUP($O80,'APOIO-DESPESAS'!$A$3:$N$962,13,FALSE)="","",VLOOKUP($O80,'APOIO-DESPESAS'!$A$3:$N$962,13,FALSE)),"")</f>
        <v/>
      </c>
      <c r="M80" s="223" t="str">
        <f>IFERROR(IF(VLOOKUP($O80,'APOIO-DESPESAS'!$A$3:$N$962,14,FALSE)="","",VLOOKUP($O80,'APOIO-DESPESAS'!$A$3:$N$962,14,FALSE)),"")</f>
        <v/>
      </c>
      <c r="O80" s="223">
        <f t="shared" si="1"/>
        <v>78</v>
      </c>
    </row>
    <row r="81" spans="1:15" x14ac:dyDescent="0.25">
      <c r="A81" s="223" t="str">
        <f>IFERROR(IF(VLOOKUP($O81,'APOIO-DESPESAS'!$A$3:$N$962,2,FALSE)="","",VLOOKUP($O81,'APOIO-DESPESAS'!$A$3:$N$962,2,FALSE)),"")</f>
        <v/>
      </c>
      <c r="B81" s="223" t="str">
        <f>IFERROR(IF(VLOOKUP($O81,'APOIO-DESPESAS'!$A$3:$N$962,3,FALSE)="","",VLOOKUP($O81,'APOIO-DESPESAS'!$A$3:$N$962,3,FALSE)),"")</f>
        <v/>
      </c>
      <c r="C81" s="223" t="str">
        <f>IFERROR(IF(VLOOKUP($O81,'APOIO-DESPESAS'!$A$3:$N$962,4,FALSE)="","",VLOOKUP($O81,'APOIO-DESPESAS'!$A$3:$N$962,4,FALSE)),"")</f>
        <v/>
      </c>
      <c r="D81" s="223" t="str">
        <f>IFERROR(IF(VLOOKUP($O81,'APOIO-DESPESAS'!$A$3:$N$962,5,FALSE)="","",VLOOKUP($O81,'APOIO-DESPESAS'!$A$3:$N$962,5,FALSE)),"")</f>
        <v/>
      </c>
      <c r="E81" s="223" t="str">
        <f>IFERROR(IF(VLOOKUP($O81,'APOIO-DESPESAS'!$A$3:$N$962,6,FALSE)="","",VLOOKUP($O81,'APOIO-DESPESAS'!$A$3:$N$962,6,FALSE)),"")</f>
        <v/>
      </c>
      <c r="F81" s="223" t="str">
        <f>IFERROR(IF(VLOOKUP($O81,'APOIO-DESPESAS'!$A$3:$N$962,7,FALSE)="","",VLOOKUP($O81,'APOIO-DESPESAS'!$A$3:$N$962,7,FALSE)),"")</f>
        <v/>
      </c>
      <c r="G81" s="223" t="str">
        <f>IFERROR(IF(VLOOKUP($O81,'APOIO-DESPESAS'!$A$3:$N$962,8,FALSE)="","",VLOOKUP($O81,'APOIO-DESPESAS'!$A$3:$N$962,8,FALSE)),"")</f>
        <v/>
      </c>
      <c r="H81" s="223" t="str">
        <f>IFERROR(IF(VLOOKUP($O81,'APOIO-DESPESAS'!$A$3:$N$962,9,FALSE)="","",VLOOKUP($O81,'APOIO-DESPESAS'!$A$3:$N$962,9,FALSE)),"")</f>
        <v/>
      </c>
      <c r="I81" s="223" t="str">
        <f>IFERROR(IF(VLOOKUP($O81,'APOIO-DESPESAS'!$A$3:$N$962,10,FALSE)="","",VLOOKUP($O81,'APOIO-DESPESAS'!$A$3:$N$962,10,FALSE)),"")</f>
        <v/>
      </c>
      <c r="J81" s="223" t="str">
        <f>IFERROR(IF(VLOOKUP($O81,'APOIO-DESPESAS'!$A$3:$N$962,11,FALSE)="","",VLOOKUP($O81,'APOIO-DESPESAS'!$A$3:$N$962,11,FALSE)),"")</f>
        <v/>
      </c>
      <c r="K81" s="223" t="str">
        <f>IFERROR(IF(VLOOKUP($O81,'APOIO-DESPESAS'!$A$3:$N$962,12,FALSE)="","",VLOOKUP($O81,'APOIO-DESPESAS'!$A$3:$N$962,12,FALSE)),"")</f>
        <v/>
      </c>
      <c r="L81" s="223" t="str">
        <f>IFERROR(IF(VLOOKUP($O81,'APOIO-DESPESAS'!$A$3:$N$962,13,FALSE)="","",VLOOKUP($O81,'APOIO-DESPESAS'!$A$3:$N$962,13,FALSE)),"")</f>
        <v/>
      </c>
      <c r="M81" s="223" t="str">
        <f>IFERROR(IF(VLOOKUP($O81,'APOIO-DESPESAS'!$A$3:$N$962,14,FALSE)="","",VLOOKUP($O81,'APOIO-DESPESAS'!$A$3:$N$962,14,FALSE)),"")</f>
        <v/>
      </c>
      <c r="O81" s="223">
        <f t="shared" si="1"/>
        <v>79</v>
      </c>
    </row>
    <row r="82" spans="1:15" x14ac:dyDescent="0.25">
      <c r="A82" s="223" t="str">
        <f>IFERROR(IF(VLOOKUP($O82,'APOIO-DESPESAS'!$A$3:$N$962,2,FALSE)="","",VLOOKUP($O82,'APOIO-DESPESAS'!$A$3:$N$962,2,FALSE)),"")</f>
        <v/>
      </c>
      <c r="B82" s="223" t="str">
        <f>IFERROR(IF(VLOOKUP($O82,'APOIO-DESPESAS'!$A$3:$N$962,3,FALSE)="","",VLOOKUP($O82,'APOIO-DESPESAS'!$A$3:$N$962,3,FALSE)),"")</f>
        <v/>
      </c>
      <c r="C82" s="223" t="str">
        <f>IFERROR(IF(VLOOKUP($O82,'APOIO-DESPESAS'!$A$3:$N$962,4,FALSE)="","",VLOOKUP($O82,'APOIO-DESPESAS'!$A$3:$N$962,4,FALSE)),"")</f>
        <v/>
      </c>
      <c r="D82" s="223" t="str">
        <f>IFERROR(IF(VLOOKUP($O82,'APOIO-DESPESAS'!$A$3:$N$962,5,FALSE)="","",VLOOKUP($O82,'APOIO-DESPESAS'!$A$3:$N$962,5,FALSE)),"")</f>
        <v/>
      </c>
      <c r="E82" s="223" t="str">
        <f>IFERROR(IF(VLOOKUP($O82,'APOIO-DESPESAS'!$A$3:$N$962,6,FALSE)="","",VLOOKUP($O82,'APOIO-DESPESAS'!$A$3:$N$962,6,FALSE)),"")</f>
        <v/>
      </c>
      <c r="F82" s="223" t="str">
        <f>IFERROR(IF(VLOOKUP($O82,'APOIO-DESPESAS'!$A$3:$N$962,7,FALSE)="","",VLOOKUP($O82,'APOIO-DESPESAS'!$A$3:$N$962,7,FALSE)),"")</f>
        <v/>
      </c>
      <c r="G82" s="223" t="str">
        <f>IFERROR(IF(VLOOKUP($O82,'APOIO-DESPESAS'!$A$3:$N$962,8,FALSE)="","",VLOOKUP($O82,'APOIO-DESPESAS'!$A$3:$N$962,8,FALSE)),"")</f>
        <v/>
      </c>
      <c r="H82" s="223" t="str">
        <f>IFERROR(IF(VLOOKUP($O82,'APOIO-DESPESAS'!$A$3:$N$962,9,FALSE)="","",VLOOKUP($O82,'APOIO-DESPESAS'!$A$3:$N$962,9,FALSE)),"")</f>
        <v/>
      </c>
      <c r="I82" s="223" t="str">
        <f>IFERROR(IF(VLOOKUP($O82,'APOIO-DESPESAS'!$A$3:$N$962,10,FALSE)="","",VLOOKUP($O82,'APOIO-DESPESAS'!$A$3:$N$962,10,FALSE)),"")</f>
        <v/>
      </c>
      <c r="J82" s="223" t="str">
        <f>IFERROR(IF(VLOOKUP($O82,'APOIO-DESPESAS'!$A$3:$N$962,11,FALSE)="","",VLOOKUP($O82,'APOIO-DESPESAS'!$A$3:$N$962,11,FALSE)),"")</f>
        <v/>
      </c>
      <c r="K82" s="223" t="str">
        <f>IFERROR(IF(VLOOKUP($O82,'APOIO-DESPESAS'!$A$3:$N$962,12,FALSE)="","",VLOOKUP($O82,'APOIO-DESPESAS'!$A$3:$N$962,12,FALSE)),"")</f>
        <v/>
      </c>
      <c r="L82" s="223" t="str">
        <f>IFERROR(IF(VLOOKUP($O82,'APOIO-DESPESAS'!$A$3:$N$962,13,FALSE)="","",VLOOKUP($O82,'APOIO-DESPESAS'!$A$3:$N$962,13,FALSE)),"")</f>
        <v/>
      </c>
      <c r="M82" s="223" t="str">
        <f>IFERROR(IF(VLOOKUP($O82,'APOIO-DESPESAS'!$A$3:$N$962,14,FALSE)="","",VLOOKUP($O82,'APOIO-DESPESAS'!$A$3:$N$962,14,FALSE)),"")</f>
        <v/>
      </c>
      <c r="O82" s="223">
        <f t="shared" si="1"/>
        <v>80</v>
      </c>
    </row>
    <row r="83" spans="1:15" x14ac:dyDescent="0.25">
      <c r="A83" s="223" t="str">
        <f>IFERROR(IF(VLOOKUP($O83,'APOIO-DESPESAS'!$A$3:$N$962,2,FALSE)="","",VLOOKUP($O83,'APOIO-DESPESAS'!$A$3:$N$962,2,FALSE)),"")</f>
        <v/>
      </c>
      <c r="B83" s="223" t="str">
        <f>IFERROR(IF(VLOOKUP($O83,'APOIO-DESPESAS'!$A$3:$N$962,3,FALSE)="","",VLOOKUP($O83,'APOIO-DESPESAS'!$A$3:$N$962,3,FALSE)),"")</f>
        <v/>
      </c>
      <c r="C83" s="223" t="str">
        <f>IFERROR(IF(VLOOKUP($O83,'APOIO-DESPESAS'!$A$3:$N$962,4,FALSE)="","",VLOOKUP($O83,'APOIO-DESPESAS'!$A$3:$N$962,4,FALSE)),"")</f>
        <v/>
      </c>
      <c r="D83" s="223" t="str">
        <f>IFERROR(IF(VLOOKUP($O83,'APOIO-DESPESAS'!$A$3:$N$962,5,FALSE)="","",VLOOKUP($O83,'APOIO-DESPESAS'!$A$3:$N$962,5,FALSE)),"")</f>
        <v/>
      </c>
      <c r="E83" s="223" t="str">
        <f>IFERROR(IF(VLOOKUP($O83,'APOIO-DESPESAS'!$A$3:$N$962,6,FALSE)="","",VLOOKUP($O83,'APOIO-DESPESAS'!$A$3:$N$962,6,FALSE)),"")</f>
        <v/>
      </c>
      <c r="F83" s="223" t="str">
        <f>IFERROR(IF(VLOOKUP($O83,'APOIO-DESPESAS'!$A$3:$N$962,7,FALSE)="","",VLOOKUP($O83,'APOIO-DESPESAS'!$A$3:$N$962,7,FALSE)),"")</f>
        <v/>
      </c>
      <c r="G83" s="223" t="str">
        <f>IFERROR(IF(VLOOKUP($O83,'APOIO-DESPESAS'!$A$3:$N$962,8,FALSE)="","",VLOOKUP($O83,'APOIO-DESPESAS'!$A$3:$N$962,8,FALSE)),"")</f>
        <v/>
      </c>
      <c r="H83" s="223" t="str">
        <f>IFERROR(IF(VLOOKUP($O83,'APOIO-DESPESAS'!$A$3:$N$962,9,FALSE)="","",VLOOKUP($O83,'APOIO-DESPESAS'!$A$3:$N$962,9,FALSE)),"")</f>
        <v/>
      </c>
      <c r="I83" s="223" t="str">
        <f>IFERROR(IF(VLOOKUP($O83,'APOIO-DESPESAS'!$A$3:$N$962,10,FALSE)="","",VLOOKUP($O83,'APOIO-DESPESAS'!$A$3:$N$962,10,FALSE)),"")</f>
        <v/>
      </c>
      <c r="J83" s="223" t="str">
        <f>IFERROR(IF(VLOOKUP($O83,'APOIO-DESPESAS'!$A$3:$N$962,11,FALSE)="","",VLOOKUP($O83,'APOIO-DESPESAS'!$A$3:$N$962,11,FALSE)),"")</f>
        <v/>
      </c>
      <c r="K83" s="223" t="str">
        <f>IFERROR(IF(VLOOKUP($O83,'APOIO-DESPESAS'!$A$3:$N$962,12,FALSE)="","",VLOOKUP($O83,'APOIO-DESPESAS'!$A$3:$N$962,12,FALSE)),"")</f>
        <v/>
      </c>
      <c r="L83" s="223" t="str">
        <f>IFERROR(IF(VLOOKUP($O83,'APOIO-DESPESAS'!$A$3:$N$962,13,FALSE)="","",VLOOKUP($O83,'APOIO-DESPESAS'!$A$3:$N$962,13,FALSE)),"")</f>
        <v/>
      </c>
      <c r="M83" s="223" t="str">
        <f>IFERROR(IF(VLOOKUP($O83,'APOIO-DESPESAS'!$A$3:$N$962,14,FALSE)="","",VLOOKUP($O83,'APOIO-DESPESAS'!$A$3:$N$962,14,FALSE)),"")</f>
        <v/>
      </c>
      <c r="O83" s="223">
        <f t="shared" si="1"/>
        <v>81</v>
      </c>
    </row>
    <row r="84" spans="1:15" x14ac:dyDescent="0.25">
      <c r="A84" s="223" t="str">
        <f>IFERROR(IF(VLOOKUP($O84,'APOIO-DESPESAS'!$A$3:$N$962,2,FALSE)="","",VLOOKUP($O84,'APOIO-DESPESAS'!$A$3:$N$962,2,FALSE)),"")</f>
        <v/>
      </c>
      <c r="B84" s="223" t="str">
        <f>IFERROR(IF(VLOOKUP($O84,'APOIO-DESPESAS'!$A$3:$N$962,3,FALSE)="","",VLOOKUP($O84,'APOIO-DESPESAS'!$A$3:$N$962,3,FALSE)),"")</f>
        <v/>
      </c>
      <c r="C84" s="223" t="str">
        <f>IFERROR(IF(VLOOKUP($O84,'APOIO-DESPESAS'!$A$3:$N$962,4,FALSE)="","",VLOOKUP($O84,'APOIO-DESPESAS'!$A$3:$N$962,4,FALSE)),"")</f>
        <v/>
      </c>
      <c r="D84" s="223" t="str">
        <f>IFERROR(IF(VLOOKUP($O84,'APOIO-DESPESAS'!$A$3:$N$962,5,FALSE)="","",VLOOKUP($O84,'APOIO-DESPESAS'!$A$3:$N$962,5,FALSE)),"")</f>
        <v/>
      </c>
      <c r="E84" s="223" t="str">
        <f>IFERROR(IF(VLOOKUP($O84,'APOIO-DESPESAS'!$A$3:$N$962,6,FALSE)="","",VLOOKUP($O84,'APOIO-DESPESAS'!$A$3:$N$962,6,FALSE)),"")</f>
        <v/>
      </c>
      <c r="F84" s="223" t="str">
        <f>IFERROR(IF(VLOOKUP($O84,'APOIO-DESPESAS'!$A$3:$N$962,7,FALSE)="","",VLOOKUP($O84,'APOIO-DESPESAS'!$A$3:$N$962,7,FALSE)),"")</f>
        <v/>
      </c>
      <c r="G84" s="223" t="str">
        <f>IFERROR(IF(VLOOKUP($O84,'APOIO-DESPESAS'!$A$3:$N$962,8,FALSE)="","",VLOOKUP($O84,'APOIO-DESPESAS'!$A$3:$N$962,8,FALSE)),"")</f>
        <v/>
      </c>
      <c r="H84" s="223" t="str">
        <f>IFERROR(IF(VLOOKUP($O84,'APOIO-DESPESAS'!$A$3:$N$962,9,FALSE)="","",VLOOKUP($O84,'APOIO-DESPESAS'!$A$3:$N$962,9,FALSE)),"")</f>
        <v/>
      </c>
      <c r="I84" s="223" t="str">
        <f>IFERROR(IF(VLOOKUP($O84,'APOIO-DESPESAS'!$A$3:$N$962,10,FALSE)="","",VLOOKUP($O84,'APOIO-DESPESAS'!$A$3:$N$962,10,FALSE)),"")</f>
        <v/>
      </c>
      <c r="J84" s="223" t="str">
        <f>IFERROR(IF(VLOOKUP($O84,'APOIO-DESPESAS'!$A$3:$N$962,11,FALSE)="","",VLOOKUP($O84,'APOIO-DESPESAS'!$A$3:$N$962,11,FALSE)),"")</f>
        <v/>
      </c>
      <c r="K84" s="223" t="str">
        <f>IFERROR(IF(VLOOKUP($O84,'APOIO-DESPESAS'!$A$3:$N$962,12,FALSE)="","",VLOOKUP($O84,'APOIO-DESPESAS'!$A$3:$N$962,12,FALSE)),"")</f>
        <v/>
      </c>
      <c r="L84" s="223" t="str">
        <f>IFERROR(IF(VLOOKUP($O84,'APOIO-DESPESAS'!$A$3:$N$962,13,FALSE)="","",VLOOKUP($O84,'APOIO-DESPESAS'!$A$3:$N$962,13,FALSE)),"")</f>
        <v/>
      </c>
      <c r="M84" s="223" t="str">
        <f>IFERROR(IF(VLOOKUP($O84,'APOIO-DESPESAS'!$A$3:$N$962,14,FALSE)="","",VLOOKUP($O84,'APOIO-DESPESAS'!$A$3:$N$962,14,FALSE)),"")</f>
        <v/>
      </c>
      <c r="O84" s="223">
        <f t="shared" si="1"/>
        <v>82</v>
      </c>
    </row>
    <row r="85" spans="1:15" x14ac:dyDescent="0.25">
      <c r="A85" s="223" t="str">
        <f>IFERROR(IF(VLOOKUP($O85,'APOIO-DESPESAS'!$A$3:$N$962,2,FALSE)="","",VLOOKUP($O85,'APOIO-DESPESAS'!$A$3:$N$962,2,FALSE)),"")</f>
        <v/>
      </c>
      <c r="B85" s="223" t="str">
        <f>IFERROR(IF(VLOOKUP($O85,'APOIO-DESPESAS'!$A$3:$N$962,3,FALSE)="","",VLOOKUP($O85,'APOIO-DESPESAS'!$A$3:$N$962,3,FALSE)),"")</f>
        <v/>
      </c>
      <c r="C85" s="223" t="str">
        <f>IFERROR(IF(VLOOKUP($O85,'APOIO-DESPESAS'!$A$3:$N$962,4,FALSE)="","",VLOOKUP($O85,'APOIO-DESPESAS'!$A$3:$N$962,4,FALSE)),"")</f>
        <v/>
      </c>
      <c r="D85" s="223" t="str">
        <f>IFERROR(IF(VLOOKUP($O85,'APOIO-DESPESAS'!$A$3:$N$962,5,FALSE)="","",VLOOKUP($O85,'APOIO-DESPESAS'!$A$3:$N$962,5,FALSE)),"")</f>
        <v/>
      </c>
      <c r="E85" s="223" t="str">
        <f>IFERROR(IF(VLOOKUP($O85,'APOIO-DESPESAS'!$A$3:$N$962,6,FALSE)="","",VLOOKUP($O85,'APOIO-DESPESAS'!$A$3:$N$962,6,FALSE)),"")</f>
        <v/>
      </c>
      <c r="F85" s="223" t="str">
        <f>IFERROR(IF(VLOOKUP($O85,'APOIO-DESPESAS'!$A$3:$N$962,7,FALSE)="","",VLOOKUP($O85,'APOIO-DESPESAS'!$A$3:$N$962,7,FALSE)),"")</f>
        <v/>
      </c>
      <c r="G85" s="223" t="str">
        <f>IFERROR(IF(VLOOKUP($O85,'APOIO-DESPESAS'!$A$3:$N$962,8,FALSE)="","",VLOOKUP($O85,'APOIO-DESPESAS'!$A$3:$N$962,8,FALSE)),"")</f>
        <v/>
      </c>
      <c r="H85" s="223" t="str">
        <f>IFERROR(IF(VLOOKUP($O85,'APOIO-DESPESAS'!$A$3:$N$962,9,FALSE)="","",VLOOKUP($O85,'APOIO-DESPESAS'!$A$3:$N$962,9,FALSE)),"")</f>
        <v/>
      </c>
      <c r="I85" s="223" t="str">
        <f>IFERROR(IF(VLOOKUP($O85,'APOIO-DESPESAS'!$A$3:$N$962,10,FALSE)="","",VLOOKUP($O85,'APOIO-DESPESAS'!$A$3:$N$962,10,FALSE)),"")</f>
        <v/>
      </c>
      <c r="J85" s="223" t="str">
        <f>IFERROR(IF(VLOOKUP($O85,'APOIO-DESPESAS'!$A$3:$N$962,11,FALSE)="","",VLOOKUP($O85,'APOIO-DESPESAS'!$A$3:$N$962,11,FALSE)),"")</f>
        <v/>
      </c>
      <c r="K85" s="223" t="str">
        <f>IFERROR(IF(VLOOKUP($O85,'APOIO-DESPESAS'!$A$3:$N$962,12,FALSE)="","",VLOOKUP($O85,'APOIO-DESPESAS'!$A$3:$N$962,12,FALSE)),"")</f>
        <v/>
      </c>
      <c r="L85" s="223" t="str">
        <f>IFERROR(IF(VLOOKUP($O85,'APOIO-DESPESAS'!$A$3:$N$962,13,FALSE)="","",VLOOKUP($O85,'APOIO-DESPESAS'!$A$3:$N$962,13,FALSE)),"")</f>
        <v/>
      </c>
      <c r="M85" s="223" t="str">
        <f>IFERROR(IF(VLOOKUP($O85,'APOIO-DESPESAS'!$A$3:$N$962,14,FALSE)="","",VLOOKUP($O85,'APOIO-DESPESAS'!$A$3:$N$962,14,FALSE)),"")</f>
        <v/>
      </c>
      <c r="O85" s="223">
        <f t="shared" si="1"/>
        <v>83</v>
      </c>
    </row>
    <row r="86" spans="1:15" x14ac:dyDescent="0.25">
      <c r="A86" s="223" t="str">
        <f>IFERROR(IF(VLOOKUP($O86,'APOIO-DESPESAS'!$A$3:$N$962,2,FALSE)="","",VLOOKUP($O86,'APOIO-DESPESAS'!$A$3:$N$962,2,FALSE)),"")</f>
        <v/>
      </c>
      <c r="B86" s="223" t="str">
        <f>IFERROR(IF(VLOOKUP($O86,'APOIO-DESPESAS'!$A$3:$N$962,3,FALSE)="","",VLOOKUP($O86,'APOIO-DESPESAS'!$A$3:$N$962,3,FALSE)),"")</f>
        <v/>
      </c>
      <c r="C86" s="223" t="str">
        <f>IFERROR(IF(VLOOKUP($O86,'APOIO-DESPESAS'!$A$3:$N$962,4,FALSE)="","",VLOOKUP($O86,'APOIO-DESPESAS'!$A$3:$N$962,4,FALSE)),"")</f>
        <v/>
      </c>
      <c r="D86" s="223" t="str">
        <f>IFERROR(IF(VLOOKUP($O86,'APOIO-DESPESAS'!$A$3:$N$962,5,FALSE)="","",VLOOKUP($O86,'APOIO-DESPESAS'!$A$3:$N$962,5,FALSE)),"")</f>
        <v/>
      </c>
      <c r="E86" s="223" t="str">
        <f>IFERROR(IF(VLOOKUP($O86,'APOIO-DESPESAS'!$A$3:$N$962,6,FALSE)="","",VLOOKUP($O86,'APOIO-DESPESAS'!$A$3:$N$962,6,FALSE)),"")</f>
        <v/>
      </c>
      <c r="F86" s="223" t="str">
        <f>IFERROR(IF(VLOOKUP($O86,'APOIO-DESPESAS'!$A$3:$N$962,7,FALSE)="","",VLOOKUP($O86,'APOIO-DESPESAS'!$A$3:$N$962,7,FALSE)),"")</f>
        <v/>
      </c>
      <c r="G86" s="223" t="str">
        <f>IFERROR(IF(VLOOKUP($O86,'APOIO-DESPESAS'!$A$3:$N$962,8,FALSE)="","",VLOOKUP($O86,'APOIO-DESPESAS'!$A$3:$N$962,8,FALSE)),"")</f>
        <v/>
      </c>
      <c r="H86" s="223" t="str">
        <f>IFERROR(IF(VLOOKUP($O86,'APOIO-DESPESAS'!$A$3:$N$962,9,FALSE)="","",VLOOKUP($O86,'APOIO-DESPESAS'!$A$3:$N$962,9,FALSE)),"")</f>
        <v/>
      </c>
      <c r="I86" s="223" t="str">
        <f>IFERROR(IF(VLOOKUP($O86,'APOIO-DESPESAS'!$A$3:$N$962,10,FALSE)="","",VLOOKUP($O86,'APOIO-DESPESAS'!$A$3:$N$962,10,FALSE)),"")</f>
        <v/>
      </c>
      <c r="J86" s="223" t="str">
        <f>IFERROR(IF(VLOOKUP($O86,'APOIO-DESPESAS'!$A$3:$N$962,11,FALSE)="","",VLOOKUP($O86,'APOIO-DESPESAS'!$A$3:$N$962,11,FALSE)),"")</f>
        <v/>
      </c>
      <c r="K86" s="223" t="str">
        <f>IFERROR(IF(VLOOKUP($O86,'APOIO-DESPESAS'!$A$3:$N$962,12,FALSE)="","",VLOOKUP($O86,'APOIO-DESPESAS'!$A$3:$N$962,12,FALSE)),"")</f>
        <v/>
      </c>
      <c r="L86" s="223" t="str">
        <f>IFERROR(IF(VLOOKUP($O86,'APOIO-DESPESAS'!$A$3:$N$962,13,FALSE)="","",VLOOKUP($O86,'APOIO-DESPESAS'!$A$3:$N$962,13,FALSE)),"")</f>
        <v/>
      </c>
      <c r="M86" s="223" t="str">
        <f>IFERROR(IF(VLOOKUP($O86,'APOIO-DESPESAS'!$A$3:$N$962,14,FALSE)="","",VLOOKUP($O86,'APOIO-DESPESAS'!$A$3:$N$962,14,FALSE)),"")</f>
        <v/>
      </c>
      <c r="O86" s="223">
        <f t="shared" si="1"/>
        <v>84</v>
      </c>
    </row>
    <row r="87" spans="1:15" x14ac:dyDescent="0.25">
      <c r="A87" s="223" t="str">
        <f>IFERROR(IF(VLOOKUP($O87,'APOIO-DESPESAS'!$A$3:$N$962,2,FALSE)="","",VLOOKUP($O87,'APOIO-DESPESAS'!$A$3:$N$962,2,FALSE)),"")</f>
        <v/>
      </c>
      <c r="B87" s="223" t="str">
        <f>IFERROR(IF(VLOOKUP($O87,'APOIO-DESPESAS'!$A$3:$N$962,3,FALSE)="","",VLOOKUP($O87,'APOIO-DESPESAS'!$A$3:$N$962,3,FALSE)),"")</f>
        <v/>
      </c>
      <c r="C87" s="223" t="str">
        <f>IFERROR(IF(VLOOKUP($O87,'APOIO-DESPESAS'!$A$3:$N$962,4,FALSE)="","",VLOOKUP($O87,'APOIO-DESPESAS'!$A$3:$N$962,4,FALSE)),"")</f>
        <v/>
      </c>
      <c r="D87" s="223" t="str">
        <f>IFERROR(IF(VLOOKUP($O87,'APOIO-DESPESAS'!$A$3:$N$962,5,FALSE)="","",VLOOKUP($O87,'APOIO-DESPESAS'!$A$3:$N$962,5,FALSE)),"")</f>
        <v/>
      </c>
      <c r="E87" s="223" t="str">
        <f>IFERROR(IF(VLOOKUP($O87,'APOIO-DESPESAS'!$A$3:$N$962,6,FALSE)="","",VLOOKUP($O87,'APOIO-DESPESAS'!$A$3:$N$962,6,FALSE)),"")</f>
        <v/>
      </c>
      <c r="F87" s="223" t="str">
        <f>IFERROR(IF(VLOOKUP($O87,'APOIO-DESPESAS'!$A$3:$N$962,7,FALSE)="","",VLOOKUP($O87,'APOIO-DESPESAS'!$A$3:$N$962,7,FALSE)),"")</f>
        <v/>
      </c>
      <c r="G87" s="223" t="str">
        <f>IFERROR(IF(VLOOKUP($O87,'APOIO-DESPESAS'!$A$3:$N$962,8,FALSE)="","",VLOOKUP($O87,'APOIO-DESPESAS'!$A$3:$N$962,8,FALSE)),"")</f>
        <v/>
      </c>
      <c r="H87" s="223" t="str">
        <f>IFERROR(IF(VLOOKUP($O87,'APOIO-DESPESAS'!$A$3:$N$962,9,FALSE)="","",VLOOKUP($O87,'APOIO-DESPESAS'!$A$3:$N$962,9,FALSE)),"")</f>
        <v/>
      </c>
      <c r="I87" s="223" t="str">
        <f>IFERROR(IF(VLOOKUP($O87,'APOIO-DESPESAS'!$A$3:$N$962,10,FALSE)="","",VLOOKUP($O87,'APOIO-DESPESAS'!$A$3:$N$962,10,FALSE)),"")</f>
        <v/>
      </c>
      <c r="J87" s="223" t="str">
        <f>IFERROR(IF(VLOOKUP($O87,'APOIO-DESPESAS'!$A$3:$N$962,11,FALSE)="","",VLOOKUP($O87,'APOIO-DESPESAS'!$A$3:$N$962,11,FALSE)),"")</f>
        <v/>
      </c>
      <c r="K87" s="223" t="str">
        <f>IFERROR(IF(VLOOKUP($O87,'APOIO-DESPESAS'!$A$3:$N$962,12,FALSE)="","",VLOOKUP($O87,'APOIO-DESPESAS'!$A$3:$N$962,12,FALSE)),"")</f>
        <v/>
      </c>
      <c r="L87" s="223" t="str">
        <f>IFERROR(IF(VLOOKUP($O87,'APOIO-DESPESAS'!$A$3:$N$962,13,FALSE)="","",VLOOKUP($O87,'APOIO-DESPESAS'!$A$3:$N$962,13,FALSE)),"")</f>
        <v/>
      </c>
      <c r="M87" s="223" t="str">
        <f>IFERROR(IF(VLOOKUP($O87,'APOIO-DESPESAS'!$A$3:$N$962,14,FALSE)="","",VLOOKUP($O87,'APOIO-DESPESAS'!$A$3:$N$962,14,FALSE)),"")</f>
        <v/>
      </c>
      <c r="O87" s="223">
        <f t="shared" si="1"/>
        <v>85</v>
      </c>
    </row>
    <row r="88" spans="1:15" x14ac:dyDescent="0.25">
      <c r="A88" s="223" t="str">
        <f>IFERROR(IF(VLOOKUP($O88,'APOIO-DESPESAS'!$A$3:$N$962,2,FALSE)="","",VLOOKUP($O88,'APOIO-DESPESAS'!$A$3:$N$962,2,FALSE)),"")</f>
        <v/>
      </c>
      <c r="B88" s="223" t="str">
        <f>IFERROR(IF(VLOOKUP($O88,'APOIO-DESPESAS'!$A$3:$N$962,3,FALSE)="","",VLOOKUP($O88,'APOIO-DESPESAS'!$A$3:$N$962,3,FALSE)),"")</f>
        <v/>
      </c>
      <c r="C88" s="223" t="str">
        <f>IFERROR(IF(VLOOKUP($O88,'APOIO-DESPESAS'!$A$3:$N$962,4,FALSE)="","",VLOOKUP($O88,'APOIO-DESPESAS'!$A$3:$N$962,4,FALSE)),"")</f>
        <v/>
      </c>
      <c r="D88" s="223" t="str">
        <f>IFERROR(IF(VLOOKUP($O88,'APOIO-DESPESAS'!$A$3:$N$962,5,FALSE)="","",VLOOKUP($O88,'APOIO-DESPESAS'!$A$3:$N$962,5,FALSE)),"")</f>
        <v/>
      </c>
      <c r="E88" s="223" t="str">
        <f>IFERROR(IF(VLOOKUP($O88,'APOIO-DESPESAS'!$A$3:$N$962,6,FALSE)="","",VLOOKUP($O88,'APOIO-DESPESAS'!$A$3:$N$962,6,FALSE)),"")</f>
        <v/>
      </c>
      <c r="F88" s="223" t="str">
        <f>IFERROR(IF(VLOOKUP($O88,'APOIO-DESPESAS'!$A$3:$N$962,7,FALSE)="","",VLOOKUP($O88,'APOIO-DESPESAS'!$A$3:$N$962,7,FALSE)),"")</f>
        <v/>
      </c>
      <c r="G88" s="223" t="str">
        <f>IFERROR(IF(VLOOKUP($O88,'APOIO-DESPESAS'!$A$3:$N$962,8,FALSE)="","",VLOOKUP($O88,'APOIO-DESPESAS'!$A$3:$N$962,8,FALSE)),"")</f>
        <v/>
      </c>
      <c r="H88" s="223" t="str">
        <f>IFERROR(IF(VLOOKUP($O88,'APOIO-DESPESAS'!$A$3:$N$962,9,FALSE)="","",VLOOKUP($O88,'APOIO-DESPESAS'!$A$3:$N$962,9,FALSE)),"")</f>
        <v/>
      </c>
      <c r="I88" s="223" t="str">
        <f>IFERROR(IF(VLOOKUP($O88,'APOIO-DESPESAS'!$A$3:$N$962,10,FALSE)="","",VLOOKUP($O88,'APOIO-DESPESAS'!$A$3:$N$962,10,FALSE)),"")</f>
        <v/>
      </c>
      <c r="J88" s="223" t="str">
        <f>IFERROR(IF(VLOOKUP($O88,'APOIO-DESPESAS'!$A$3:$N$962,11,FALSE)="","",VLOOKUP($O88,'APOIO-DESPESAS'!$A$3:$N$962,11,FALSE)),"")</f>
        <v/>
      </c>
      <c r="K88" s="223" t="str">
        <f>IFERROR(IF(VLOOKUP($O88,'APOIO-DESPESAS'!$A$3:$N$962,12,FALSE)="","",VLOOKUP($O88,'APOIO-DESPESAS'!$A$3:$N$962,12,FALSE)),"")</f>
        <v/>
      </c>
      <c r="L88" s="223" t="str">
        <f>IFERROR(IF(VLOOKUP($O88,'APOIO-DESPESAS'!$A$3:$N$962,13,FALSE)="","",VLOOKUP($O88,'APOIO-DESPESAS'!$A$3:$N$962,13,FALSE)),"")</f>
        <v/>
      </c>
      <c r="M88" s="223" t="str">
        <f>IFERROR(IF(VLOOKUP($O88,'APOIO-DESPESAS'!$A$3:$N$962,14,FALSE)="","",VLOOKUP($O88,'APOIO-DESPESAS'!$A$3:$N$962,14,FALSE)),"")</f>
        <v/>
      </c>
      <c r="O88" s="223">
        <f t="shared" si="1"/>
        <v>86</v>
      </c>
    </row>
    <row r="89" spans="1:15" x14ac:dyDescent="0.25">
      <c r="A89" s="223" t="str">
        <f>IFERROR(IF(VLOOKUP($O89,'APOIO-DESPESAS'!$A$3:$N$962,2,FALSE)="","",VLOOKUP($O89,'APOIO-DESPESAS'!$A$3:$N$962,2,FALSE)),"")</f>
        <v/>
      </c>
      <c r="B89" s="223" t="str">
        <f>IFERROR(IF(VLOOKUP($O89,'APOIO-DESPESAS'!$A$3:$N$962,3,FALSE)="","",VLOOKUP($O89,'APOIO-DESPESAS'!$A$3:$N$962,3,FALSE)),"")</f>
        <v/>
      </c>
      <c r="C89" s="223" t="str">
        <f>IFERROR(IF(VLOOKUP($O89,'APOIO-DESPESAS'!$A$3:$N$962,4,FALSE)="","",VLOOKUP($O89,'APOIO-DESPESAS'!$A$3:$N$962,4,FALSE)),"")</f>
        <v/>
      </c>
      <c r="D89" s="223" t="str">
        <f>IFERROR(IF(VLOOKUP($O89,'APOIO-DESPESAS'!$A$3:$N$962,5,FALSE)="","",VLOOKUP($O89,'APOIO-DESPESAS'!$A$3:$N$962,5,FALSE)),"")</f>
        <v/>
      </c>
      <c r="E89" s="223" t="str">
        <f>IFERROR(IF(VLOOKUP($O89,'APOIO-DESPESAS'!$A$3:$N$962,6,FALSE)="","",VLOOKUP($O89,'APOIO-DESPESAS'!$A$3:$N$962,6,FALSE)),"")</f>
        <v/>
      </c>
      <c r="F89" s="223" t="str">
        <f>IFERROR(IF(VLOOKUP($O89,'APOIO-DESPESAS'!$A$3:$N$962,7,FALSE)="","",VLOOKUP($O89,'APOIO-DESPESAS'!$A$3:$N$962,7,FALSE)),"")</f>
        <v/>
      </c>
      <c r="G89" s="223" t="str">
        <f>IFERROR(IF(VLOOKUP($O89,'APOIO-DESPESAS'!$A$3:$N$962,8,FALSE)="","",VLOOKUP($O89,'APOIO-DESPESAS'!$A$3:$N$962,8,FALSE)),"")</f>
        <v/>
      </c>
      <c r="H89" s="223" t="str">
        <f>IFERROR(IF(VLOOKUP($O89,'APOIO-DESPESAS'!$A$3:$N$962,9,FALSE)="","",VLOOKUP($O89,'APOIO-DESPESAS'!$A$3:$N$962,9,FALSE)),"")</f>
        <v/>
      </c>
      <c r="I89" s="223" t="str">
        <f>IFERROR(IF(VLOOKUP($O89,'APOIO-DESPESAS'!$A$3:$N$962,10,FALSE)="","",VLOOKUP($O89,'APOIO-DESPESAS'!$A$3:$N$962,10,FALSE)),"")</f>
        <v/>
      </c>
      <c r="J89" s="223" t="str">
        <f>IFERROR(IF(VLOOKUP($O89,'APOIO-DESPESAS'!$A$3:$N$962,11,FALSE)="","",VLOOKUP($O89,'APOIO-DESPESAS'!$A$3:$N$962,11,FALSE)),"")</f>
        <v/>
      </c>
      <c r="K89" s="223" t="str">
        <f>IFERROR(IF(VLOOKUP($O89,'APOIO-DESPESAS'!$A$3:$N$962,12,FALSE)="","",VLOOKUP($O89,'APOIO-DESPESAS'!$A$3:$N$962,12,FALSE)),"")</f>
        <v/>
      </c>
      <c r="L89" s="223" t="str">
        <f>IFERROR(IF(VLOOKUP($O89,'APOIO-DESPESAS'!$A$3:$N$962,13,FALSE)="","",VLOOKUP($O89,'APOIO-DESPESAS'!$A$3:$N$962,13,FALSE)),"")</f>
        <v/>
      </c>
      <c r="M89" s="223" t="str">
        <f>IFERROR(IF(VLOOKUP($O89,'APOIO-DESPESAS'!$A$3:$N$962,14,FALSE)="","",VLOOKUP($O89,'APOIO-DESPESAS'!$A$3:$N$962,14,FALSE)),"")</f>
        <v/>
      </c>
      <c r="O89" s="223">
        <f t="shared" si="1"/>
        <v>87</v>
      </c>
    </row>
    <row r="90" spans="1:15" x14ac:dyDescent="0.25">
      <c r="A90" s="223" t="str">
        <f>IFERROR(IF(VLOOKUP($O90,'APOIO-DESPESAS'!$A$3:$N$962,2,FALSE)="","",VLOOKUP($O90,'APOIO-DESPESAS'!$A$3:$N$962,2,FALSE)),"")</f>
        <v/>
      </c>
      <c r="B90" s="223" t="str">
        <f>IFERROR(IF(VLOOKUP($O90,'APOIO-DESPESAS'!$A$3:$N$962,3,FALSE)="","",VLOOKUP($O90,'APOIO-DESPESAS'!$A$3:$N$962,3,FALSE)),"")</f>
        <v/>
      </c>
      <c r="C90" s="223" t="str">
        <f>IFERROR(IF(VLOOKUP($O90,'APOIO-DESPESAS'!$A$3:$N$962,4,FALSE)="","",VLOOKUP($O90,'APOIO-DESPESAS'!$A$3:$N$962,4,FALSE)),"")</f>
        <v/>
      </c>
      <c r="D90" s="223" t="str">
        <f>IFERROR(IF(VLOOKUP($O90,'APOIO-DESPESAS'!$A$3:$N$962,5,FALSE)="","",VLOOKUP($O90,'APOIO-DESPESAS'!$A$3:$N$962,5,FALSE)),"")</f>
        <v/>
      </c>
      <c r="E90" s="223" t="str">
        <f>IFERROR(IF(VLOOKUP($O90,'APOIO-DESPESAS'!$A$3:$N$962,6,FALSE)="","",VLOOKUP($O90,'APOIO-DESPESAS'!$A$3:$N$962,6,FALSE)),"")</f>
        <v/>
      </c>
      <c r="F90" s="223" t="str">
        <f>IFERROR(IF(VLOOKUP($O90,'APOIO-DESPESAS'!$A$3:$N$962,7,FALSE)="","",VLOOKUP($O90,'APOIO-DESPESAS'!$A$3:$N$962,7,FALSE)),"")</f>
        <v/>
      </c>
      <c r="G90" s="223" t="str">
        <f>IFERROR(IF(VLOOKUP($O90,'APOIO-DESPESAS'!$A$3:$N$962,8,FALSE)="","",VLOOKUP($O90,'APOIO-DESPESAS'!$A$3:$N$962,8,FALSE)),"")</f>
        <v/>
      </c>
      <c r="H90" s="223" t="str">
        <f>IFERROR(IF(VLOOKUP($O90,'APOIO-DESPESAS'!$A$3:$N$962,9,FALSE)="","",VLOOKUP($O90,'APOIO-DESPESAS'!$A$3:$N$962,9,FALSE)),"")</f>
        <v/>
      </c>
      <c r="I90" s="223" t="str">
        <f>IFERROR(IF(VLOOKUP($O90,'APOIO-DESPESAS'!$A$3:$N$962,10,FALSE)="","",VLOOKUP($O90,'APOIO-DESPESAS'!$A$3:$N$962,10,FALSE)),"")</f>
        <v/>
      </c>
      <c r="J90" s="223" t="str">
        <f>IFERROR(IF(VLOOKUP($O90,'APOIO-DESPESAS'!$A$3:$N$962,11,FALSE)="","",VLOOKUP($O90,'APOIO-DESPESAS'!$A$3:$N$962,11,FALSE)),"")</f>
        <v/>
      </c>
      <c r="K90" s="223" t="str">
        <f>IFERROR(IF(VLOOKUP($O90,'APOIO-DESPESAS'!$A$3:$N$962,12,FALSE)="","",VLOOKUP($O90,'APOIO-DESPESAS'!$A$3:$N$962,12,FALSE)),"")</f>
        <v/>
      </c>
      <c r="L90" s="223" t="str">
        <f>IFERROR(IF(VLOOKUP($O90,'APOIO-DESPESAS'!$A$3:$N$962,13,FALSE)="","",VLOOKUP($O90,'APOIO-DESPESAS'!$A$3:$N$962,13,FALSE)),"")</f>
        <v/>
      </c>
      <c r="M90" s="223" t="str">
        <f>IFERROR(IF(VLOOKUP($O90,'APOIO-DESPESAS'!$A$3:$N$962,14,FALSE)="","",VLOOKUP($O90,'APOIO-DESPESAS'!$A$3:$N$962,14,FALSE)),"")</f>
        <v/>
      </c>
      <c r="O90" s="223">
        <f t="shared" si="1"/>
        <v>88</v>
      </c>
    </row>
    <row r="91" spans="1:15" x14ac:dyDescent="0.25">
      <c r="A91" s="223" t="str">
        <f>IFERROR(IF(VLOOKUP($O91,'APOIO-DESPESAS'!$A$3:$N$962,2,FALSE)="","",VLOOKUP($O91,'APOIO-DESPESAS'!$A$3:$N$962,2,FALSE)),"")</f>
        <v/>
      </c>
      <c r="B91" s="223" t="str">
        <f>IFERROR(IF(VLOOKUP($O91,'APOIO-DESPESAS'!$A$3:$N$962,3,FALSE)="","",VLOOKUP($O91,'APOIO-DESPESAS'!$A$3:$N$962,3,FALSE)),"")</f>
        <v/>
      </c>
      <c r="C91" s="223" t="str">
        <f>IFERROR(IF(VLOOKUP($O91,'APOIO-DESPESAS'!$A$3:$N$962,4,FALSE)="","",VLOOKUP($O91,'APOIO-DESPESAS'!$A$3:$N$962,4,FALSE)),"")</f>
        <v/>
      </c>
      <c r="D91" s="223" t="str">
        <f>IFERROR(IF(VLOOKUP($O91,'APOIO-DESPESAS'!$A$3:$N$962,5,FALSE)="","",VLOOKUP($O91,'APOIO-DESPESAS'!$A$3:$N$962,5,FALSE)),"")</f>
        <v/>
      </c>
      <c r="E91" s="223" t="str">
        <f>IFERROR(IF(VLOOKUP($O91,'APOIO-DESPESAS'!$A$3:$N$962,6,FALSE)="","",VLOOKUP($O91,'APOIO-DESPESAS'!$A$3:$N$962,6,FALSE)),"")</f>
        <v/>
      </c>
      <c r="F91" s="223" t="str">
        <f>IFERROR(IF(VLOOKUP($O91,'APOIO-DESPESAS'!$A$3:$N$962,7,FALSE)="","",VLOOKUP($O91,'APOIO-DESPESAS'!$A$3:$N$962,7,FALSE)),"")</f>
        <v/>
      </c>
      <c r="G91" s="223" t="str">
        <f>IFERROR(IF(VLOOKUP($O91,'APOIO-DESPESAS'!$A$3:$N$962,8,FALSE)="","",VLOOKUP($O91,'APOIO-DESPESAS'!$A$3:$N$962,8,FALSE)),"")</f>
        <v/>
      </c>
      <c r="H91" s="223" t="str">
        <f>IFERROR(IF(VLOOKUP($O91,'APOIO-DESPESAS'!$A$3:$N$962,9,FALSE)="","",VLOOKUP($O91,'APOIO-DESPESAS'!$A$3:$N$962,9,FALSE)),"")</f>
        <v/>
      </c>
      <c r="I91" s="223" t="str">
        <f>IFERROR(IF(VLOOKUP($O91,'APOIO-DESPESAS'!$A$3:$N$962,10,FALSE)="","",VLOOKUP($O91,'APOIO-DESPESAS'!$A$3:$N$962,10,FALSE)),"")</f>
        <v/>
      </c>
      <c r="J91" s="223" t="str">
        <f>IFERROR(IF(VLOOKUP($O91,'APOIO-DESPESAS'!$A$3:$N$962,11,FALSE)="","",VLOOKUP($O91,'APOIO-DESPESAS'!$A$3:$N$962,11,FALSE)),"")</f>
        <v/>
      </c>
      <c r="K91" s="223" t="str">
        <f>IFERROR(IF(VLOOKUP($O91,'APOIO-DESPESAS'!$A$3:$N$962,12,FALSE)="","",VLOOKUP($O91,'APOIO-DESPESAS'!$A$3:$N$962,12,FALSE)),"")</f>
        <v/>
      </c>
      <c r="L91" s="223" t="str">
        <f>IFERROR(IF(VLOOKUP($O91,'APOIO-DESPESAS'!$A$3:$N$962,13,FALSE)="","",VLOOKUP($O91,'APOIO-DESPESAS'!$A$3:$N$962,13,FALSE)),"")</f>
        <v/>
      </c>
      <c r="M91" s="223" t="str">
        <f>IFERROR(IF(VLOOKUP($O91,'APOIO-DESPESAS'!$A$3:$N$962,14,FALSE)="","",VLOOKUP($O91,'APOIO-DESPESAS'!$A$3:$N$962,14,FALSE)),"")</f>
        <v/>
      </c>
      <c r="O91" s="223">
        <f t="shared" si="1"/>
        <v>89</v>
      </c>
    </row>
    <row r="92" spans="1:15" x14ac:dyDescent="0.25">
      <c r="A92" s="223" t="str">
        <f>IFERROR(IF(VLOOKUP($O92,'APOIO-DESPESAS'!$A$3:$N$962,2,FALSE)="","",VLOOKUP($O92,'APOIO-DESPESAS'!$A$3:$N$962,2,FALSE)),"")</f>
        <v/>
      </c>
      <c r="B92" s="223" t="str">
        <f>IFERROR(IF(VLOOKUP($O92,'APOIO-DESPESAS'!$A$3:$N$962,3,FALSE)="","",VLOOKUP($O92,'APOIO-DESPESAS'!$A$3:$N$962,3,FALSE)),"")</f>
        <v/>
      </c>
      <c r="C92" s="223" t="str">
        <f>IFERROR(IF(VLOOKUP($O92,'APOIO-DESPESAS'!$A$3:$N$962,4,FALSE)="","",VLOOKUP($O92,'APOIO-DESPESAS'!$A$3:$N$962,4,FALSE)),"")</f>
        <v/>
      </c>
      <c r="D92" s="223" t="str">
        <f>IFERROR(IF(VLOOKUP($O92,'APOIO-DESPESAS'!$A$3:$N$962,5,FALSE)="","",VLOOKUP($O92,'APOIO-DESPESAS'!$A$3:$N$962,5,FALSE)),"")</f>
        <v/>
      </c>
      <c r="E92" s="223" t="str">
        <f>IFERROR(IF(VLOOKUP($O92,'APOIO-DESPESAS'!$A$3:$N$962,6,FALSE)="","",VLOOKUP($O92,'APOIO-DESPESAS'!$A$3:$N$962,6,FALSE)),"")</f>
        <v/>
      </c>
      <c r="F92" s="223" t="str">
        <f>IFERROR(IF(VLOOKUP($O92,'APOIO-DESPESAS'!$A$3:$N$962,7,FALSE)="","",VLOOKUP($O92,'APOIO-DESPESAS'!$A$3:$N$962,7,FALSE)),"")</f>
        <v/>
      </c>
      <c r="G92" s="223" t="str">
        <f>IFERROR(IF(VLOOKUP($O92,'APOIO-DESPESAS'!$A$3:$N$962,8,FALSE)="","",VLOOKUP($O92,'APOIO-DESPESAS'!$A$3:$N$962,8,FALSE)),"")</f>
        <v/>
      </c>
      <c r="H92" s="223" t="str">
        <f>IFERROR(IF(VLOOKUP($O92,'APOIO-DESPESAS'!$A$3:$N$962,9,FALSE)="","",VLOOKUP($O92,'APOIO-DESPESAS'!$A$3:$N$962,9,FALSE)),"")</f>
        <v/>
      </c>
      <c r="I92" s="223" t="str">
        <f>IFERROR(IF(VLOOKUP($O92,'APOIO-DESPESAS'!$A$3:$N$962,10,FALSE)="","",VLOOKUP($O92,'APOIO-DESPESAS'!$A$3:$N$962,10,FALSE)),"")</f>
        <v/>
      </c>
      <c r="J92" s="223" t="str">
        <f>IFERROR(IF(VLOOKUP($O92,'APOIO-DESPESAS'!$A$3:$N$962,11,FALSE)="","",VLOOKUP($O92,'APOIO-DESPESAS'!$A$3:$N$962,11,FALSE)),"")</f>
        <v/>
      </c>
      <c r="K92" s="223" t="str">
        <f>IFERROR(IF(VLOOKUP($O92,'APOIO-DESPESAS'!$A$3:$N$962,12,FALSE)="","",VLOOKUP($O92,'APOIO-DESPESAS'!$A$3:$N$962,12,FALSE)),"")</f>
        <v/>
      </c>
      <c r="L92" s="223" t="str">
        <f>IFERROR(IF(VLOOKUP($O92,'APOIO-DESPESAS'!$A$3:$N$962,13,FALSE)="","",VLOOKUP($O92,'APOIO-DESPESAS'!$A$3:$N$962,13,FALSE)),"")</f>
        <v/>
      </c>
      <c r="M92" s="223" t="str">
        <f>IFERROR(IF(VLOOKUP($O92,'APOIO-DESPESAS'!$A$3:$N$962,14,FALSE)="","",VLOOKUP($O92,'APOIO-DESPESAS'!$A$3:$N$962,14,FALSE)),"")</f>
        <v/>
      </c>
      <c r="O92" s="223">
        <f t="shared" si="1"/>
        <v>90</v>
      </c>
    </row>
    <row r="93" spans="1:15" x14ac:dyDescent="0.25">
      <c r="A93" s="223" t="str">
        <f>IFERROR(IF(VLOOKUP($O93,'APOIO-DESPESAS'!$A$3:$N$962,2,FALSE)="","",VLOOKUP($O93,'APOIO-DESPESAS'!$A$3:$N$962,2,FALSE)),"")</f>
        <v/>
      </c>
      <c r="B93" s="223" t="str">
        <f>IFERROR(IF(VLOOKUP($O93,'APOIO-DESPESAS'!$A$3:$N$962,3,FALSE)="","",VLOOKUP($O93,'APOIO-DESPESAS'!$A$3:$N$962,3,FALSE)),"")</f>
        <v/>
      </c>
      <c r="C93" s="223" t="str">
        <f>IFERROR(IF(VLOOKUP($O93,'APOIO-DESPESAS'!$A$3:$N$962,4,FALSE)="","",VLOOKUP($O93,'APOIO-DESPESAS'!$A$3:$N$962,4,FALSE)),"")</f>
        <v/>
      </c>
      <c r="D93" s="223" t="str">
        <f>IFERROR(IF(VLOOKUP($O93,'APOIO-DESPESAS'!$A$3:$N$962,5,FALSE)="","",VLOOKUP($O93,'APOIO-DESPESAS'!$A$3:$N$962,5,FALSE)),"")</f>
        <v/>
      </c>
      <c r="E93" s="223" t="str">
        <f>IFERROR(IF(VLOOKUP($O93,'APOIO-DESPESAS'!$A$3:$N$962,6,FALSE)="","",VLOOKUP($O93,'APOIO-DESPESAS'!$A$3:$N$962,6,FALSE)),"")</f>
        <v/>
      </c>
      <c r="F93" s="223" t="str">
        <f>IFERROR(IF(VLOOKUP($O93,'APOIO-DESPESAS'!$A$3:$N$962,7,FALSE)="","",VLOOKUP($O93,'APOIO-DESPESAS'!$A$3:$N$962,7,FALSE)),"")</f>
        <v/>
      </c>
      <c r="G93" s="223" t="str">
        <f>IFERROR(IF(VLOOKUP($O93,'APOIO-DESPESAS'!$A$3:$N$962,8,FALSE)="","",VLOOKUP($O93,'APOIO-DESPESAS'!$A$3:$N$962,8,FALSE)),"")</f>
        <v/>
      </c>
      <c r="H93" s="223" t="str">
        <f>IFERROR(IF(VLOOKUP($O93,'APOIO-DESPESAS'!$A$3:$N$962,9,FALSE)="","",VLOOKUP($O93,'APOIO-DESPESAS'!$A$3:$N$962,9,FALSE)),"")</f>
        <v/>
      </c>
      <c r="I93" s="223" t="str">
        <f>IFERROR(IF(VLOOKUP($O93,'APOIO-DESPESAS'!$A$3:$N$962,10,FALSE)="","",VLOOKUP($O93,'APOIO-DESPESAS'!$A$3:$N$962,10,FALSE)),"")</f>
        <v/>
      </c>
      <c r="J93" s="223" t="str">
        <f>IFERROR(IF(VLOOKUP($O93,'APOIO-DESPESAS'!$A$3:$N$962,11,FALSE)="","",VLOOKUP($O93,'APOIO-DESPESAS'!$A$3:$N$962,11,FALSE)),"")</f>
        <v/>
      </c>
      <c r="K93" s="223" t="str">
        <f>IFERROR(IF(VLOOKUP($O93,'APOIO-DESPESAS'!$A$3:$N$962,12,FALSE)="","",VLOOKUP($O93,'APOIO-DESPESAS'!$A$3:$N$962,12,FALSE)),"")</f>
        <v/>
      </c>
      <c r="L93" s="223" t="str">
        <f>IFERROR(IF(VLOOKUP($O93,'APOIO-DESPESAS'!$A$3:$N$962,13,FALSE)="","",VLOOKUP($O93,'APOIO-DESPESAS'!$A$3:$N$962,13,FALSE)),"")</f>
        <v/>
      </c>
      <c r="M93" s="223" t="str">
        <f>IFERROR(IF(VLOOKUP($O93,'APOIO-DESPESAS'!$A$3:$N$962,14,FALSE)="","",VLOOKUP($O93,'APOIO-DESPESAS'!$A$3:$N$962,14,FALSE)),"")</f>
        <v/>
      </c>
      <c r="O93" s="223">
        <f t="shared" si="1"/>
        <v>91</v>
      </c>
    </row>
    <row r="94" spans="1:15" x14ac:dyDescent="0.25">
      <c r="A94" s="223" t="str">
        <f>IFERROR(IF(VLOOKUP($O94,'APOIO-DESPESAS'!$A$3:$N$962,2,FALSE)="","",VLOOKUP($O94,'APOIO-DESPESAS'!$A$3:$N$962,2,FALSE)),"")</f>
        <v/>
      </c>
      <c r="B94" s="223" t="str">
        <f>IFERROR(IF(VLOOKUP($O94,'APOIO-DESPESAS'!$A$3:$N$962,3,FALSE)="","",VLOOKUP($O94,'APOIO-DESPESAS'!$A$3:$N$962,3,FALSE)),"")</f>
        <v/>
      </c>
      <c r="C94" s="223" t="str">
        <f>IFERROR(IF(VLOOKUP($O94,'APOIO-DESPESAS'!$A$3:$N$962,4,FALSE)="","",VLOOKUP($O94,'APOIO-DESPESAS'!$A$3:$N$962,4,FALSE)),"")</f>
        <v/>
      </c>
      <c r="D94" s="223" t="str">
        <f>IFERROR(IF(VLOOKUP($O94,'APOIO-DESPESAS'!$A$3:$N$962,5,FALSE)="","",VLOOKUP($O94,'APOIO-DESPESAS'!$A$3:$N$962,5,FALSE)),"")</f>
        <v/>
      </c>
      <c r="E94" s="223" t="str">
        <f>IFERROR(IF(VLOOKUP($O94,'APOIO-DESPESAS'!$A$3:$N$962,6,FALSE)="","",VLOOKUP($O94,'APOIO-DESPESAS'!$A$3:$N$962,6,FALSE)),"")</f>
        <v/>
      </c>
      <c r="F94" s="223" t="str">
        <f>IFERROR(IF(VLOOKUP($O94,'APOIO-DESPESAS'!$A$3:$N$962,7,FALSE)="","",VLOOKUP($O94,'APOIO-DESPESAS'!$A$3:$N$962,7,FALSE)),"")</f>
        <v/>
      </c>
      <c r="G94" s="223" t="str">
        <f>IFERROR(IF(VLOOKUP($O94,'APOIO-DESPESAS'!$A$3:$N$962,8,FALSE)="","",VLOOKUP($O94,'APOIO-DESPESAS'!$A$3:$N$962,8,FALSE)),"")</f>
        <v/>
      </c>
      <c r="H94" s="223" t="str">
        <f>IFERROR(IF(VLOOKUP($O94,'APOIO-DESPESAS'!$A$3:$N$962,9,FALSE)="","",VLOOKUP($O94,'APOIO-DESPESAS'!$A$3:$N$962,9,FALSE)),"")</f>
        <v/>
      </c>
      <c r="I94" s="223" t="str">
        <f>IFERROR(IF(VLOOKUP($O94,'APOIO-DESPESAS'!$A$3:$N$962,10,FALSE)="","",VLOOKUP($O94,'APOIO-DESPESAS'!$A$3:$N$962,10,FALSE)),"")</f>
        <v/>
      </c>
      <c r="J94" s="223" t="str">
        <f>IFERROR(IF(VLOOKUP($O94,'APOIO-DESPESAS'!$A$3:$N$962,11,FALSE)="","",VLOOKUP($O94,'APOIO-DESPESAS'!$A$3:$N$962,11,FALSE)),"")</f>
        <v/>
      </c>
      <c r="K94" s="223" t="str">
        <f>IFERROR(IF(VLOOKUP($O94,'APOIO-DESPESAS'!$A$3:$N$962,12,FALSE)="","",VLOOKUP($O94,'APOIO-DESPESAS'!$A$3:$N$962,12,FALSE)),"")</f>
        <v/>
      </c>
      <c r="L94" s="223" t="str">
        <f>IFERROR(IF(VLOOKUP($O94,'APOIO-DESPESAS'!$A$3:$N$962,13,FALSE)="","",VLOOKUP($O94,'APOIO-DESPESAS'!$A$3:$N$962,13,FALSE)),"")</f>
        <v/>
      </c>
      <c r="M94" s="223" t="str">
        <f>IFERROR(IF(VLOOKUP($O94,'APOIO-DESPESAS'!$A$3:$N$962,14,FALSE)="","",VLOOKUP($O94,'APOIO-DESPESAS'!$A$3:$N$962,14,FALSE)),"")</f>
        <v/>
      </c>
      <c r="O94" s="223">
        <f t="shared" si="1"/>
        <v>92</v>
      </c>
    </row>
    <row r="95" spans="1:15" x14ac:dyDescent="0.25">
      <c r="A95" s="223" t="str">
        <f>IFERROR(IF(VLOOKUP($O95,'APOIO-DESPESAS'!$A$3:$N$962,2,FALSE)="","",VLOOKUP($O95,'APOIO-DESPESAS'!$A$3:$N$962,2,FALSE)),"")</f>
        <v/>
      </c>
      <c r="B95" s="223" t="str">
        <f>IFERROR(IF(VLOOKUP($O95,'APOIO-DESPESAS'!$A$3:$N$962,3,FALSE)="","",VLOOKUP($O95,'APOIO-DESPESAS'!$A$3:$N$962,3,FALSE)),"")</f>
        <v/>
      </c>
      <c r="C95" s="223" t="str">
        <f>IFERROR(IF(VLOOKUP($O95,'APOIO-DESPESAS'!$A$3:$N$962,4,FALSE)="","",VLOOKUP($O95,'APOIO-DESPESAS'!$A$3:$N$962,4,FALSE)),"")</f>
        <v/>
      </c>
      <c r="D95" s="223" t="str">
        <f>IFERROR(IF(VLOOKUP($O95,'APOIO-DESPESAS'!$A$3:$N$962,5,FALSE)="","",VLOOKUP($O95,'APOIO-DESPESAS'!$A$3:$N$962,5,FALSE)),"")</f>
        <v/>
      </c>
      <c r="E95" s="223" t="str">
        <f>IFERROR(IF(VLOOKUP($O95,'APOIO-DESPESAS'!$A$3:$N$962,6,FALSE)="","",VLOOKUP($O95,'APOIO-DESPESAS'!$A$3:$N$962,6,FALSE)),"")</f>
        <v/>
      </c>
      <c r="F95" s="223" t="str">
        <f>IFERROR(IF(VLOOKUP($O95,'APOIO-DESPESAS'!$A$3:$N$962,7,FALSE)="","",VLOOKUP($O95,'APOIO-DESPESAS'!$A$3:$N$962,7,FALSE)),"")</f>
        <v/>
      </c>
      <c r="G95" s="223" t="str">
        <f>IFERROR(IF(VLOOKUP($O95,'APOIO-DESPESAS'!$A$3:$N$962,8,FALSE)="","",VLOOKUP($O95,'APOIO-DESPESAS'!$A$3:$N$962,8,FALSE)),"")</f>
        <v/>
      </c>
      <c r="H95" s="223" t="str">
        <f>IFERROR(IF(VLOOKUP($O95,'APOIO-DESPESAS'!$A$3:$N$962,9,FALSE)="","",VLOOKUP($O95,'APOIO-DESPESAS'!$A$3:$N$962,9,FALSE)),"")</f>
        <v/>
      </c>
      <c r="I95" s="223" t="str">
        <f>IFERROR(IF(VLOOKUP($O95,'APOIO-DESPESAS'!$A$3:$N$962,10,FALSE)="","",VLOOKUP($O95,'APOIO-DESPESAS'!$A$3:$N$962,10,FALSE)),"")</f>
        <v/>
      </c>
      <c r="J95" s="223" t="str">
        <f>IFERROR(IF(VLOOKUP($O95,'APOIO-DESPESAS'!$A$3:$N$962,11,FALSE)="","",VLOOKUP($O95,'APOIO-DESPESAS'!$A$3:$N$962,11,FALSE)),"")</f>
        <v/>
      </c>
      <c r="K95" s="223" t="str">
        <f>IFERROR(IF(VLOOKUP($O95,'APOIO-DESPESAS'!$A$3:$N$962,12,FALSE)="","",VLOOKUP($O95,'APOIO-DESPESAS'!$A$3:$N$962,12,FALSE)),"")</f>
        <v/>
      </c>
      <c r="L95" s="223" t="str">
        <f>IFERROR(IF(VLOOKUP($O95,'APOIO-DESPESAS'!$A$3:$N$962,13,FALSE)="","",VLOOKUP($O95,'APOIO-DESPESAS'!$A$3:$N$962,13,FALSE)),"")</f>
        <v/>
      </c>
      <c r="M95" s="223" t="str">
        <f>IFERROR(IF(VLOOKUP($O95,'APOIO-DESPESAS'!$A$3:$N$962,14,FALSE)="","",VLOOKUP($O95,'APOIO-DESPESAS'!$A$3:$N$962,14,FALSE)),"")</f>
        <v/>
      </c>
      <c r="O95" s="223">
        <f t="shared" si="1"/>
        <v>93</v>
      </c>
    </row>
    <row r="96" spans="1:15" x14ac:dyDescent="0.25">
      <c r="A96" s="223" t="str">
        <f>IFERROR(IF(VLOOKUP($O96,'APOIO-DESPESAS'!$A$3:$N$962,2,FALSE)="","",VLOOKUP($O96,'APOIO-DESPESAS'!$A$3:$N$962,2,FALSE)),"")</f>
        <v/>
      </c>
      <c r="B96" s="223" t="str">
        <f>IFERROR(IF(VLOOKUP($O96,'APOIO-DESPESAS'!$A$3:$N$962,3,FALSE)="","",VLOOKUP($O96,'APOIO-DESPESAS'!$A$3:$N$962,3,FALSE)),"")</f>
        <v/>
      </c>
      <c r="C96" s="223" t="str">
        <f>IFERROR(IF(VLOOKUP($O96,'APOIO-DESPESAS'!$A$3:$N$962,4,FALSE)="","",VLOOKUP($O96,'APOIO-DESPESAS'!$A$3:$N$962,4,FALSE)),"")</f>
        <v/>
      </c>
      <c r="D96" s="223" t="str">
        <f>IFERROR(IF(VLOOKUP($O96,'APOIO-DESPESAS'!$A$3:$N$962,5,FALSE)="","",VLOOKUP($O96,'APOIO-DESPESAS'!$A$3:$N$962,5,FALSE)),"")</f>
        <v/>
      </c>
      <c r="E96" s="223" t="str">
        <f>IFERROR(IF(VLOOKUP($O96,'APOIO-DESPESAS'!$A$3:$N$962,6,FALSE)="","",VLOOKUP($O96,'APOIO-DESPESAS'!$A$3:$N$962,6,FALSE)),"")</f>
        <v/>
      </c>
      <c r="F96" s="223" t="str">
        <f>IFERROR(IF(VLOOKUP($O96,'APOIO-DESPESAS'!$A$3:$N$962,7,FALSE)="","",VLOOKUP($O96,'APOIO-DESPESAS'!$A$3:$N$962,7,FALSE)),"")</f>
        <v/>
      </c>
      <c r="G96" s="223" t="str">
        <f>IFERROR(IF(VLOOKUP($O96,'APOIO-DESPESAS'!$A$3:$N$962,8,FALSE)="","",VLOOKUP($O96,'APOIO-DESPESAS'!$A$3:$N$962,8,FALSE)),"")</f>
        <v/>
      </c>
      <c r="H96" s="223" t="str">
        <f>IFERROR(IF(VLOOKUP($O96,'APOIO-DESPESAS'!$A$3:$N$962,9,FALSE)="","",VLOOKUP($O96,'APOIO-DESPESAS'!$A$3:$N$962,9,FALSE)),"")</f>
        <v/>
      </c>
      <c r="I96" s="223" t="str">
        <f>IFERROR(IF(VLOOKUP($O96,'APOIO-DESPESAS'!$A$3:$N$962,10,FALSE)="","",VLOOKUP($O96,'APOIO-DESPESAS'!$A$3:$N$962,10,FALSE)),"")</f>
        <v/>
      </c>
      <c r="J96" s="223" t="str">
        <f>IFERROR(IF(VLOOKUP($O96,'APOIO-DESPESAS'!$A$3:$N$962,11,FALSE)="","",VLOOKUP($O96,'APOIO-DESPESAS'!$A$3:$N$962,11,FALSE)),"")</f>
        <v/>
      </c>
      <c r="K96" s="223" t="str">
        <f>IFERROR(IF(VLOOKUP($O96,'APOIO-DESPESAS'!$A$3:$N$962,12,FALSE)="","",VLOOKUP($O96,'APOIO-DESPESAS'!$A$3:$N$962,12,FALSE)),"")</f>
        <v/>
      </c>
      <c r="L96" s="223" t="str">
        <f>IFERROR(IF(VLOOKUP($O96,'APOIO-DESPESAS'!$A$3:$N$962,13,FALSE)="","",VLOOKUP($O96,'APOIO-DESPESAS'!$A$3:$N$962,13,FALSE)),"")</f>
        <v/>
      </c>
      <c r="M96" s="223" t="str">
        <f>IFERROR(IF(VLOOKUP($O96,'APOIO-DESPESAS'!$A$3:$N$962,14,FALSE)="","",VLOOKUP($O96,'APOIO-DESPESAS'!$A$3:$N$962,14,FALSE)),"")</f>
        <v/>
      </c>
      <c r="O96" s="223">
        <f t="shared" si="1"/>
        <v>94</v>
      </c>
    </row>
    <row r="97" spans="1:15" x14ac:dyDescent="0.25">
      <c r="A97" s="223" t="str">
        <f>IFERROR(IF(VLOOKUP($O97,'APOIO-DESPESAS'!$A$3:$N$962,2,FALSE)="","",VLOOKUP($O97,'APOIO-DESPESAS'!$A$3:$N$962,2,FALSE)),"")</f>
        <v/>
      </c>
      <c r="B97" s="223" t="str">
        <f>IFERROR(IF(VLOOKUP($O97,'APOIO-DESPESAS'!$A$3:$N$962,3,FALSE)="","",VLOOKUP($O97,'APOIO-DESPESAS'!$A$3:$N$962,3,FALSE)),"")</f>
        <v/>
      </c>
      <c r="C97" s="223" t="str">
        <f>IFERROR(IF(VLOOKUP($O97,'APOIO-DESPESAS'!$A$3:$N$962,4,FALSE)="","",VLOOKUP($O97,'APOIO-DESPESAS'!$A$3:$N$962,4,FALSE)),"")</f>
        <v/>
      </c>
      <c r="D97" s="223" t="str">
        <f>IFERROR(IF(VLOOKUP($O97,'APOIO-DESPESAS'!$A$3:$N$962,5,FALSE)="","",VLOOKUP($O97,'APOIO-DESPESAS'!$A$3:$N$962,5,FALSE)),"")</f>
        <v/>
      </c>
      <c r="E97" s="223" t="str">
        <f>IFERROR(IF(VLOOKUP($O97,'APOIO-DESPESAS'!$A$3:$N$962,6,FALSE)="","",VLOOKUP($O97,'APOIO-DESPESAS'!$A$3:$N$962,6,FALSE)),"")</f>
        <v/>
      </c>
      <c r="F97" s="223" t="str">
        <f>IFERROR(IF(VLOOKUP($O97,'APOIO-DESPESAS'!$A$3:$N$962,7,FALSE)="","",VLOOKUP($O97,'APOIO-DESPESAS'!$A$3:$N$962,7,FALSE)),"")</f>
        <v/>
      </c>
      <c r="G97" s="223" t="str">
        <f>IFERROR(IF(VLOOKUP($O97,'APOIO-DESPESAS'!$A$3:$N$962,8,FALSE)="","",VLOOKUP($O97,'APOIO-DESPESAS'!$A$3:$N$962,8,FALSE)),"")</f>
        <v/>
      </c>
      <c r="H97" s="223" t="str">
        <f>IFERROR(IF(VLOOKUP($O97,'APOIO-DESPESAS'!$A$3:$N$962,9,FALSE)="","",VLOOKUP($O97,'APOIO-DESPESAS'!$A$3:$N$962,9,FALSE)),"")</f>
        <v/>
      </c>
      <c r="I97" s="223" t="str">
        <f>IFERROR(IF(VLOOKUP($O97,'APOIO-DESPESAS'!$A$3:$N$962,10,FALSE)="","",VLOOKUP($O97,'APOIO-DESPESAS'!$A$3:$N$962,10,FALSE)),"")</f>
        <v/>
      </c>
      <c r="J97" s="223" t="str">
        <f>IFERROR(IF(VLOOKUP($O97,'APOIO-DESPESAS'!$A$3:$N$962,11,FALSE)="","",VLOOKUP($O97,'APOIO-DESPESAS'!$A$3:$N$962,11,FALSE)),"")</f>
        <v/>
      </c>
      <c r="K97" s="223" t="str">
        <f>IFERROR(IF(VLOOKUP($O97,'APOIO-DESPESAS'!$A$3:$N$962,12,FALSE)="","",VLOOKUP($O97,'APOIO-DESPESAS'!$A$3:$N$962,12,FALSE)),"")</f>
        <v/>
      </c>
      <c r="L97" s="223" t="str">
        <f>IFERROR(IF(VLOOKUP($O97,'APOIO-DESPESAS'!$A$3:$N$962,13,FALSE)="","",VLOOKUP($O97,'APOIO-DESPESAS'!$A$3:$N$962,13,FALSE)),"")</f>
        <v/>
      </c>
      <c r="M97" s="223" t="str">
        <f>IFERROR(IF(VLOOKUP($O97,'APOIO-DESPESAS'!$A$3:$N$962,14,FALSE)="","",VLOOKUP($O97,'APOIO-DESPESAS'!$A$3:$N$962,14,FALSE)),"")</f>
        <v/>
      </c>
      <c r="O97" s="223">
        <f t="shared" si="1"/>
        <v>95</v>
      </c>
    </row>
    <row r="98" spans="1:15" x14ac:dyDescent="0.25">
      <c r="A98" s="223" t="str">
        <f>IFERROR(IF(VLOOKUP($O98,'APOIO-DESPESAS'!$A$3:$N$962,2,FALSE)="","",VLOOKUP($O98,'APOIO-DESPESAS'!$A$3:$N$962,2,FALSE)),"")</f>
        <v/>
      </c>
      <c r="B98" s="223" t="str">
        <f>IFERROR(IF(VLOOKUP($O98,'APOIO-DESPESAS'!$A$3:$N$962,3,FALSE)="","",VLOOKUP($O98,'APOIO-DESPESAS'!$A$3:$N$962,3,FALSE)),"")</f>
        <v/>
      </c>
      <c r="C98" s="223" t="str">
        <f>IFERROR(IF(VLOOKUP($O98,'APOIO-DESPESAS'!$A$3:$N$962,4,FALSE)="","",VLOOKUP($O98,'APOIO-DESPESAS'!$A$3:$N$962,4,FALSE)),"")</f>
        <v/>
      </c>
      <c r="D98" s="223" t="str">
        <f>IFERROR(IF(VLOOKUP($O98,'APOIO-DESPESAS'!$A$3:$N$962,5,FALSE)="","",VLOOKUP($O98,'APOIO-DESPESAS'!$A$3:$N$962,5,FALSE)),"")</f>
        <v/>
      </c>
      <c r="E98" s="223" t="str">
        <f>IFERROR(IF(VLOOKUP($O98,'APOIO-DESPESAS'!$A$3:$N$962,6,FALSE)="","",VLOOKUP($O98,'APOIO-DESPESAS'!$A$3:$N$962,6,FALSE)),"")</f>
        <v/>
      </c>
      <c r="F98" s="223" t="str">
        <f>IFERROR(IF(VLOOKUP($O98,'APOIO-DESPESAS'!$A$3:$N$962,7,FALSE)="","",VLOOKUP($O98,'APOIO-DESPESAS'!$A$3:$N$962,7,FALSE)),"")</f>
        <v/>
      </c>
      <c r="G98" s="223" t="str">
        <f>IFERROR(IF(VLOOKUP($O98,'APOIO-DESPESAS'!$A$3:$N$962,8,FALSE)="","",VLOOKUP($O98,'APOIO-DESPESAS'!$A$3:$N$962,8,FALSE)),"")</f>
        <v/>
      </c>
      <c r="H98" s="223" t="str">
        <f>IFERROR(IF(VLOOKUP($O98,'APOIO-DESPESAS'!$A$3:$N$962,9,FALSE)="","",VLOOKUP($O98,'APOIO-DESPESAS'!$A$3:$N$962,9,FALSE)),"")</f>
        <v/>
      </c>
      <c r="I98" s="223" t="str">
        <f>IFERROR(IF(VLOOKUP($O98,'APOIO-DESPESAS'!$A$3:$N$962,10,FALSE)="","",VLOOKUP($O98,'APOIO-DESPESAS'!$A$3:$N$962,10,FALSE)),"")</f>
        <v/>
      </c>
      <c r="J98" s="223" t="str">
        <f>IFERROR(IF(VLOOKUP($O98,'APOIO-DESPESAS'!$A$3:$N$962,11,FALSE)="","",VLOOKUP($O98,'APOIO-DESPESAS'!$A$3:$N$962,11,FALSE)),"")</f>
        <v/>
      </c>
      <c r="K98" s="223" t="str">
        <f>IFERROR(IF(VLOOKUP($O98,'APOIO-DESPESAS'!$A$3:$N$962,12,FALSE)="","",VLOOKUP($O98,'APOIO-DESPESAS'!$A$3:$N$962,12,FALSE)),"")</f>
        <v/>
      </c>
      <c r="L98" s="223" t="str">
        <f>IFERROR(IF(VLOOKUP($O98,'APOIO-DESPESAS'!$A$3:$N$962,13,FALSE)="","",VLOOKUP($O98,'APOIO-DESPESAS'!$A$3:$N$962,13,FALSE)),"")</f>
        <v/>
      </c>
      <c r="M98" s="223" t="str">
        <f>IFERROR(IF(VLOOKUP($O98,'APOIO-DESPESAS'!$A$3:$N$962,14,FALSE)="","",VLOOKUP($O98,'APOIO-DESPESAS'!$A$3:$N$962,14,FALSE)),"")</f>
        <v/>
      </c>
      <c r="O98" s="223">
        <f t="shared" si="1"/>
        <v>96</v>
      </c>
    </row>
    <row r="99" spans="1:15" x14ac:dyDescent="0.25">
      <c r="A99" s="223" t="str">
        <f>IFERROR(IF(VLOOKUP($O99,'APOIO-DESPESAS'!$A$3:$N$962,2,FALSE)="","",VLOOKUP($O99,'APOIO-DESPESAS'!$A$3:$N$962,2,FALSE)),"")</f>
        <v/>
      </c>
      <c r="B99" s="223" t="str">
        <f>IFERROR(IF(VLOOKUP($O99,'APOIO-DESPESAS'!$A$3:$N$962,3,FALSE)="","",VLOOKUP($O99,'APOIO-DESPESAS'!$A$3:$N$962,3,FALSE)),"")</f>
        <v/>
      </c>
      <c r="C99" s="223" t="str">
        <f>IFERROR(IF(VLOOKUP($O99,'APOIO-DESPESAS'!$A$3:$N$962,4,FALSE)="","",VLOOKUP($O99,'APOIO-DESPESAS'!$A$3:$N$962,4,FALSE)),"")</f>
        <v/>
      </c>
      <c r="D99" s="223" t="str">
        <f>IFERROR(IF(VLOOKUP($O99,'APOIO-DESPESAS'!$A$3:$N$962,5,FALSE)="","",VLOOKUP($O99,'APOIO-DESPESAS'!$A$3:$N$962,5,FALSE)),"")</f>
        <v/>
      </c>
      <c r="E99" s="223" t="str">
        <f>IFERROR(IF(VLOOKUP($O99,'APOIO-DESPESAS'!$A$3:$N$962,6,FALSE)="","",VLOOKUP($O99,'APOIO-DESPESAS'!$A$3:$N$962,6,FALSE)),"")</f>
        <v/>
      </c>
      <c r="F99" s="223" t="str">
        <f>IFERROR(IF(VLOOKUP($O99,'APOIO-DESPESAS'!$A$3:$N$962,7,FALSE)="","",VLOOKUP($O99,'APOIO-DESPESAS'!$A$3:$N$962,7,FALSE)),"")</f>
        <v/>
      </c>
      <c r="G99" s="223" t="str">
        <f>IFERROR(IF(VLOOKUP($O99,'APOIO-DESPESAS'!$A$3:$N$962,8,FALSE)="","",VLOOKUP($O99,'APOIO-DESPESAS'!$A$3:$N$962,8,FALSE)),"")</f>
        <v/>
      </c>
      <c r="H99" s="223" t="str">
        <f>IFERROR(IF(VLOOKUP($O99,'APOIO-DESPESAS'!$A$3:$N$962,9,FALSE)="","",VLOOKUP($O99,'APOIO-DESPESAS'!$A$3:$N$962,9,FALSE)),"")</f>
        <v/>
      </c>
      <c r="I99" s="223" t="str">
        <f>IFERROR(IF(VLOOKUP($O99,'APOIO-DESPESAS'!$A$3:$N$962,10,FALSE)="","",VLOOKUP($O99,'APOIO-DESPESAS'!$A$3:$N$962,10,FALSE)),"")</f>
        <v/>
      </c>
      <c r="J99" s="223" t="str">
        <f>IFERROR(IF(VLOOKUP($O99,'APOIO-DESPESAS'!$A$3:$N$962,11,FALSE)="","",VLOOKUP($O99,'APOIO-DESPESAS'!$A$3:$N$962,11,FALSE)),"")</f>
        <v/>
      </c>
      <c r="K99" s="223" t="str">
        <f>IFERROR(IF(VLOOKUP($O99,'APOIO-DESPESAS'!$A$3:$N$962,12,FALSE)="","",VLOOKUP($O99,'APOIO-DESPESAS'!$A$3:$N$962,12,FALSE)),"")</f>
        <v/>
      </c>
      <c r="L99" s="223" t="str">
        <f>IFERROR(IF(VLOOKUP($O99,'APOIO-DESPESAS'!$A$3:$N$962,13,FALSE)="","",VLOOKUP($O99,'APOIO-DESPESAS'!$A$3:$N$962,13,FALSE)),"")</f>
        <v/>
      </c>
      <c r="M99" s="223" t="str">
        <f>IFERROR(IF(VLOOKUP($O99,'APOIO-DESPESAS'!$A$3:$N$962,14,FALSE)="","",VLOOKUP($O99,'APOIO-DESPESAS'!$A$3:$N$962,14,FALSE)),"")</f>
        <v/>
      </c>
      <c r="O99" s="223">
        <f t="shared" si="1"/>
        <v>97</v>
      </c>
    </row>
    <row r="100" spans="1:15" x14ac:dyDescent="0.25">
      <c r="A100" s="223" t="str">
        <f>IFERROR(IF(VLOOKUP($O100,'APOIO-DESPESAS'!$A$3:$N$962,2,FALSE)="","",VLOOKUP($O100,'APOIO-DESPESAS'!$A$3:$N$962,2,FALSE)),"")</f>
        <v/>
      </c>
      <c r="B100" s="223" t="str">
        <f>IFERROR(IF(VLOOKUP($O100,'APOIO-DESPESAS'!$A$3:$N$962,3,FALSE)="","",VLOOKUP($O100,'APOIO-DESPESAS'!$A$3:$N$962,3,FALSE)),"")</f>
        <v/>
      </c>
      <c r="C100" s="223" t="str">
        <f>IFERROR(IF(VLOOKUP($O100,'APOIO-DESPESAS'!$A$3:$N$962,4,FALSE)="","",VLOOKUP($O100,'APOIO-DESPESAS'!$A$3:$N$962,4,FALSE)),"")</f>
        <v/>
      </c>
      <c r="D100" s="223" t="str">
        <f>IFERROR(IF(VLOOKUP($O100,'APOIO-DESPESAS'!$A$3:$N$962,5,FALSE)="","",VLOOKUP($O100,'APOIO-DESPESAS'!$A$3:$N$962,5,FALSE)),"")</f>
        <v/>
      </c>
      <c r="E100" s="223" t="str">
        <f>IFERROR(IF(VLOOKUP($O100,'APOIO-DESPESAS'!$A$3:$N$962,6,FALSE)="","",VLOOKUP($O100,'APOIO-DESPESAS'!$A$3:$N$962,6,FALSE)),"")</f>
        <v/>
      </c>
      <c r="F100" s="223" t="str">
        <f>IFERROR(IF(VLOOKUP($O100,'APOIO-DESPESAS'!$A$3:$N$962,7,FALSE)="","",VLOOKUP($O100,'APOIO-DESPESAS'!$A$3:$N$962,7,FALSE)),"")</f>
        <v/>
      </c>
      <c r="G100" s="223" t="str">
        <f>IFERROR(IF(VLOOKUP($O100,'APOIO-DESPESAS'!$A$3:$N$962,8,FALSE)="","",VLOOKUP($O100,'APOIO-DESPESAS'!$A$3:$N$962,8,FALSE)),"")</f>
        <v/>
      </c>
      <c r="H100" s="223" t="str">
        <f>IFERROR(IF(VLOOKUP($O100,'APOIO-DESPESAS'!$A$3:$N$962,9,FALSE)="","",VLOOKUP($O100,'APOIO-DESPESAS'!$A$3:$N$962,9,FALSE)),"")</f>
        <v/>
      </c>
      <c r="I100" s="223" t="str">
        <f>IFERROR(IF(VLOOKUP($O100,'APOIO-DESPESAS'!$A$3:$N$962,10,FALSE)="","",VLOOKUP($O100,'APOIO-DESPESAS'!$A$3:$N$962,10,FALSE)),"")</f>
        <v/>
      </c>
      <c r="J100" s="223" t="str">
        <f>IFERROR(IF(VLOOKUP($O100,'APOIO-DESPESAS'!$A$3:$N$962,11,FALSE)="","",VLOOKUP($O100,'APOIO-DESPESAS'!$A$3:$N$962,11,FALSE)),"")</f>
        <v/>
      </c>
      <c r="K100" s="223" t="str">
        <f>IFERROR(IF(VLOOKUP($O100,'APOIO-DESPESAS'!$A$3:$N$962,12,FALSE)="","",VLOOKUP($O100,'APOIO-DESPESAS'!$A$3:$N$962,12,FALSE)),"")</f>
        <v/>
      </c>
      <c r="L100" s="223" t="str">
        <f>IFERROR(IF(VLOOKUP($O100,'APOIO-DESPESAS'!$A$3:$N$962,13,FALSE)="","",VLOOKUP($O100,'APOIO-DESPESAS'!$A$3:$N$962,13,FALSE)),"")</f>
        <v/>
      </c>
      <c r="M100" s="223" t="str">
        <f>IFERROR(IF(VLOOKUP($O100,'APOIO-DESPESAS'!$A$3:$N$962,14,FALSE)="","",VLOOKUP($O100,'APOIO-DESPESAS'!$A$3:$N$962,14,FALSE)),"")</f>
        <v/>
      </c>
      <c r="O100" s="223">
        <f t="shared" si="1"/>
        <v>98</v>
      </c>
    </row>
    <row r="101" spans="1:15" x14ac:dyDescent="0.25">
      <c r="A101" s="223" t="str">
        <f>IFERROR(IF(VLOOKUP($O101,'APOIO-DESPESAS'!$A$3:$N$962,2,FALSE)="","",VLOOKUP($O101,'APOIO-DESPESAS'!$A$3:$N$962,2,FALSE)),"")</f>
        <v/>
      </c>
      <c r="B101" s="223" t="str">
        <f>IFERROR(IF(VLOOKUP($O101,'APOIO-DESPESAS'!$A$3:$N$962,3,FALSE)="","",VLOOKUP($O101,'APOIO-DESPESAS'!$A$3:$N$962,3,FALSE)),"")</f>
        <v/>
      </c>
      <c r="C101" s="223" t="str">
        <f>IFERROR(IF(VLOOKUP($O101,'APOIO-DESPESAS'!$A$3:$N$962,4,FALSE)="","",VLOOKUP($O101,'APOIO-DESPESAS'!$A$3:$N$962,4,FALSE)),"")</f>
        <v/>
      </c>
      <c r="D101" s="223" t="str">
        <f>IFERROR(IF(VLOOKUP($O101,'APOIO-DESPESAS'!$A$3:$N$962,5,FALSE)="","",VLOOKUP($O101,'APOIO-DESPESAS'!$A$3:$N$962,5,FALSE)),"")</f>
        <v/>
      </c>
      <c r="E101" s="223" t="str">
        <f>IFERROR(IF(VLOOKUP($O101,'APOIO-DESPESAS'!$A$3:$N$962,6,FALSE)="","",VLOOKUP($O101,'APOIO-DESPESAS'!$A$3:$N$962,6,FALSE)),"")</f>
        <v/>
      </c>
      <c r="F101" s="223" t="str">
        <f>IFERROR(IF(VLOOKUP($O101,'APOIO-DESPESAS'!$A$3:$N$962,7,FALSE)="","",VLOOKUP($O101,'APOIO-DESPESAS'!$A$3:$N$962,7,FALSE)),"")</f>
        <v/>
      </c>
      <c r="G101" s="223" t="str">
        <f>IFERROR(IF(VLOOKUP($O101,'APOIO-DESPESAS'!$A$3:$N$962,8,FALSE)="","",VLOOKUP($O101,'APOIO-DESPESAS'!$A$3:$N$962,8,FALSE)),"")</f>
        <v/>
      </c>
      <c r="H101" s="223" t="str">
        <f>IFERROR(IF(VLOOKUP($O101,'APOIO-DESPESAS'!$A$3:$N$962,9,FALSE)="","",VLOOKUP($O101,'APOIO-DESPESAS'!$A$3:$N$962,9,FALSE)),"")</f>
        <v/>
      </c>
      <c r="I101" s="223" t="str">
        <f>IFERROR(IF(VLOOKUP($O101,'APOIO-DESPESAS'!$A$3:$N$962,10,FALSE)="","",VLOOKUP($O101,'APOIO-DESPESAS'!$A$3:$N$962,10,FALSE)),"")</f>
        <v/>
      </c>
      <c r="J101" s="223" t="str">
        <f>IFERROR(IF(VLOOKUP($O101,'APOIO-DESPESAS'!$A$3:$N$962,11,FALSE)="","",VLOOKUP($O101,'APOIO-DESPESAS'!$A$3:$N$962,11,FALSE)),"")</f>
        <v/>
      </c>
      <c r="K101" s="223" t="str">
        <f>IFERROR(IF(VLOOKUP($O101,'APOIO-DESPESAS'!$A$3:$N$962,12,FALSE)="","",VLOOKUP($O101,'APOIO-DESPESAS'!$A$3:$N$962,12,FALSE)),"")</f>
        <v/>
      </c>
      <c r="L101" s="223" t="str">
        <f>IFERROR(IF(VLOOKUP($O101,'APOIO-DESPESAS'!$A$3:$N$962,13,FALSE)="","",VLOOKUP($O101,'APOIO-DESPESAS'!$A$3:$N$962,13,FALSE)),"")</f>
        <v/>
      </c>
      <c r="M101" s="223" t="str">
        <f>IFERROR(IF(VLOOKUP($O101,'APOIO-DESPESAS'!$A$3:$N$962,14,FALSE)="","",VLOOKUP($O101,'APOIO-DESPESAS'!$A$3:$N$962,14,FALSE)),"")</f>
        <v/>
      </c>
      <c r="O101" s="223">
        <f t="shared" si="1"/>
        <v>99</v>
      </c>
    </row>
    <row r="102" spans="1:15" x14ac:dyDescent="0.25">
      <c r="A102" s="223" t="str">
        <f>IFERROR(IF(VLOOKUP($O102,'APOIO-DESPESAS'!$A$3:$N$962,2,FALSE)="","",VLOOKUP($O102,'APOIO-DESPESAS'!$A$3:$N$962,2,FALSE)),"")</f>
        <v/>
      </c>
      <c r="B102" s="223" t="str">
        <f>IFERROR(IF(VLOOKUP($O102,'APOIO-DESPESAS'!$A$3:$N$962,3,FALSE)="","",VLOOKUP($O102,'APOIO-DESPESAS'!$A$3:$N$962,3,FALSE)),"")</f>
        <v/>
      </c>
      <c r="C102" s="223" t="str">
        <f>IFERROR(IF(VLOOKUP($O102,'APOIO-DESPESAS'!$A$3:$N$962,4,FALSE)="","",VLOOKUP($O102,'APOIO-DESPESAS'!$A$3:$N$962,4,FALSE)),"")</f>
        <v/>
      </c>
      <c r="D102" s="223" t="str">
        <f>IFERROR(IF(VLOOKUP($O102,'APOIO-DESPESAS'!$A$3:$N$962,5,FALSE)="","",VLOOKUP($O102,'APOIO-DESPESAS'!$A$3:$N$962,5,FALSE)),"")</f>
        <v/>
      </c>
      <c r="E102" s="223" t="str">
        <f>IFERROR(IF(VLOOKUP($O102,'APOIO-DESPESAS'!$A$3:$N$962,6,FALSE)="","",VLOOKUP($O102,'APOIO-DESPESAS'!$A$3:$N$962,6,FALSE)),"")</f>
        <v/>
      </c>
      <c r="F102" s="223" t="str">
        <f>IFERROR(IF(VLOOKUP($O102,'APOIO-DESPESAS'!$A$3:$N$962,7,FALSE)="","",VLOOKUP($O102,'APOIO-DESPESAS'!$A$3:$N$962,7,FALSE)),"")</f>
        <v/>
      </c>
      <c r="G102" s="223" t="str">
        <f>IFERROR(IF(VLOOKUP($O102,'APOIO-DESPESAS'!$A$3:$N$962,8,FALSE)="","",VLOOKUP($O102,'APOIO-DESPESAS'!$A$3:$N$962,8,FALSE)),"")</f>
        <v/>
      </c>
      <c r="H102" s="223" t="str">
        <f>IFERROR(IF(VLOOKUP($O102,'APOIO-DESPESAS'!$A$3:$N$962,9,FALSE)="","",VLOOKUP($O102,'APOIO-DESPESAS'!$A$3:$N$962,9,FALSE)),"")</f>
        <v/>
      </c>
      <c r="I102" s="223" t="str">
        <f>IFERROR(IF(VLOOKUP($O102,'APOIO-DESPESAS'!$A$3:$N$962,10,FALSE)="","",VLOOKUP($O102,'APOIO-DESPESAS'!$A$3:$N$962,10,FALSE)),"")</f>
        <v/>
      </c>
      <c r="J102" s="223" t="str">
        <f>IFERROR(IF(VLOOKUP($O102,'APOIO-DESPESAS'!$A$3:$N$962,11,FALSE)="","",VLOOKUP($O102,'APOIO-DESPESAS'!$A$3:$N$962,11,FALSE)),"")</f>
        <v/>
      </c>
      <c r="K102" s="223" t="str">
        <f>IFERROR(IF(VLOOKUP($O102,'APOIO-DESPESAS'!$A$3:$N$962,12,FALSE)="","",VLOOKUP($O102,'APOIO-DESPESAS'!$A$3:$N$962,12,FALSE)),"")</f>
        <v/>
      </c>
      <c r="L102" s="223" t="str">
        <f>IFERROR(IF(VLOOKUP($O102,'APOIO-DESPESAS'!$A$3:$N$962,13,FALSE)="","",VLOOKUP($O102,'APOIO-DESPESAS'!$A$3:$N$962,13,FALSE)),"")</f>
        <v/>
      </c>
      <c r="M102" s="223" t="str">
        <f>IFERROR(IF(VLOOKUP($O102,'APOIO-DESPESAS'!$A$3:$N$962,14,FALSE)="","",VLOOKUP($O102,'APOIO-DESPESAS'!$A$3:$N$962,14,FALSE)),"")</f>
        <v/>
      </c>
      <c r="O102" s="223">
        <f t="shared" si="1"/>
        <v>100</v>
      </c>
    </row>
    <row r="103" spans="1:15" x14ac:dyDescent="0.25">
      <c r="A103" s="223" t="str">
        <f>IFERROR(IF(VLOOKUP($O103,'APOIO-DESPESAS'!$A$3:$N$962,2,FALSE)="","",VLOOKUP($O103,'APOIO-DESPESAS'!$A$3:$N$962,2,FALSE)),"")</f>
        <v/>
      </c>
      <c r="B103" s="223" t="str">
        <f>IFERROR(IF(VLOOKUP($O103,'APOIO-DESPESAS'!$A$3:$N$962,3,FALSE)="","",VLOOKUP($O103,'APOIO-DESPESAS'!$A$3:$N$962,3,FALSE)),"")</f>
        <v/>
      </c>
      <c r="C103" s="223" t="str">
        <f>IFERROR(IF(VLOOKUP($O103,'APOIO-DESPESAS'!$A$3:$N$962,4,FALSE)="","",VLOOKUP($O103,'APOIO-DESPESAS'!$A$3:$N$962,4,FALSE)),"")</f>
        <v/>
      </c>
      <c r="D103" s="223" t="str">
        <f>IFERROR(IF(VLOOKUP($O103,'APOIO-DESPESAS'!$A$3:$N$962,5,FALSE)="","",VLOOKUP($O103,'APOIO-DESPESAS'!$A$3:$N$962,5,FALSE)),"")</f>
        <v/>
      </c>
      <c r="E103" s="223" t="str">
        <f>IFERROR(IF(VLOOKUP($O103,'APOIO-DESPESAS'!$A$3:$N$962,6,FALSE)="","",VLOOKUP($O103,'APOIO-DESPESAS'!$A$3:$N$962,6,FALSE)),"")</f>
        <v/>
      </c>
      <c r="F103" s="223" t="str">
        <f>IFERROR(IF(VLOOKUP($O103,'APOIO-DESPESAS'!$A$3:$N$962,7,FALSE)="","",VLOOKUP($O103,'APOIO-DESPESAS'!$A$3:$N$962,7,FALSE)),"")</f>
        <v/>
      </c>
      <c r="G103" s="223" t="str">
        <f>IFERROR(IF(VLOOKUP($O103,'APOIO-DESPESAS'!$A$3:$N$962,8,FALSE)="","",VLOOKUP($O103,'APOIO-DESPESAS'!$A$3:$N$962,8,FALSE)),"")</f>
        <v/>
      </c>
      <c r="H103" s="223" t="str">
        <f>IFERROR(IF(VLOOKUP($O103,'APOIO-DESPESAS'!$A$3:$N$962,9,FALSE)="","",VLOOKUP($O103,'APOIO-DESPESAS'!$A$3:$N$962,9,FALSE)),"")</f>
        <v/>
      </c>
      <c r="I103" s="223" t="str">
        <f>IFERROR(IF(VLOOKUP($O103,'APOIO-DESPESAS'!$A$3:$N$962,10,FALSE)="","",VLOOKUP($O103,'APOIO-DESPESAS'!$A$3:$N$962,10,FALSE)),"")</f>
        <v/>
      </c>
      <c r="J103" s="223" t="str">
        <f>IFERROR(IF(VLOOKUP($O103,'APOIO-DESPESAS'!$A$3:$N$962,11,FALSE)="","",VLOOKUP($O103,'APOIO-DESPESAS'!$A$3:$N$962,11,FALSE)),"")</f>
        <v/>
      </c>
      <c r="K103" s="223" t="str">
        <f>IFERROR(IF(VLOOKUP($O103,'APOIO-DESPESAS'!$A$3:$N$962,12,FALSE)="","",VLOOKUP($O103,'APOIO-DESPESAS'!$A$3:$N$962,12,FALSE)),"")</f>
        <v/>
      </c>
      <c r="L103" s="223" t="str">
        <f>IFERROR(IF(VLOOKUP($O103,'APOIO-DESPESAS'!$A$3:$N$962,13,FALSE)="","",VLOOKUP($O103,'APOIO-DESPESAS'!$A$3:$N$962,13,FALSE)),"")</f>
        <v/>
      </c>
      <c r="M103" s="223" t="str">
        <f>IFERROR(IF(VLOOKUP($O103,'APOIO-DESPESAS'!$A$3:$N$962,14,FALSE)="","",VLOOKUP($O103,'APOIO-DESPESAS'!$A$3:$N$962,14,FALSE)),"")</f>
        <v/>
      </c>
      <c r="O103" s="223">
        <f t="shared" si="1"/>
        <v>101</v>
      </c>
    </row>
    <row r="104" spans="1:15" x14ac:dyDescent="0.25">
      <c r="A104" s="223" t="str">
        <f>IFERROR(IF(VLOOKUP($O104,'APOIO-DESPESAS'!$A$3:$N$962,2,FALSE)="","",VLOOKUP($O104,'APOIO-DESPESAS'!$A$3:$N$962,2,FALSE)),"")</f>
        <v/>
      </c>
      <c r="B104" s="223" t="str">
        <f>IFERROR(IF(VLOOKUP($O104,'APOIO-DESPESAS'!$A$3:$N$962,3,FALSE)="","",VLOOKUP($O104,'APOIO-DESPESAS'!$A$3:$N$962,3,FALSE)),"")</f>
        <v/>
      </c>
      <c r="C104" s="223" t="str">
        <f>IFERROR(IF(VLOOKUP($O104,'APOIO-DESPESAS'!$A$3:$N$962,4,FALSE)="","",VLOOKUP($O104,'APOIO-DESPESAS'!$A$3:$N$962,4,FALSE)),"")</f>
        <v/>
      </c>
      <c r="D104" s="223" t="str">
        <f>IFERROR(IF(VLOOKUP($O104,'APOIO-DESPESAS'!$A$3:$N$962,5,FALSE)="","",VLOOKUP($O104,'APOIO-DESPESAS'!$A$3:$N$962,5,FALSE)),"")</f>
        <v/>
      </c>
      <c r="E104" s="223" t="str">
        <f>IFERROR(IF(VLOOKUP($O104,'APOIO-DESPESAS'!$A$3:$N$962,6,FALSE)="","",VLOOKUP($O104,'APOIO-DESPESAS'!$A$3:$N$962,6,FALSE)),"")</f>
        <v/>
      </c>
      <c r="F104" s="223" t="str">
        <f>IFERROR(IF(VLOOKUP($O104,'APOIO-DESPESAS'!$A$3:$N$962,7,FALSE)="","",VLOOKUP($O104,'APOIO-DESPESAS'!$A$3:$N$962,7,FALSE)),"")</f>
        <v/>
      </c>
      <c r="G104" s="223" t="str">
        <f>IFERROR(IF(VLOOKUP($O104,'APOIO-DESPESAS'!$A$3:$N$962,8,FALSE)="","",VLOOKUP($O104,'APOIO-DESPESAS'!$A$3:$N$962,8,FALSE)),"")</f>
        <v/>
      </c>
      <c r="H104" s="223" t="str">
        <f>IFERROR(IF(VLOOKUP($O104,'APOIO-DESPESAS'!$A$3:$N$962,9,FALSE)="","",VLOOKUP($O104,'APOIO-DESPESAS'!$A$3:$N$962,9,FALSE)),"")</f>
        <v/>
      </c>
      <c r="I104" s="223" t="str">
        <f>IFERROR(IF(VLOOKUP($O104,'APOIO-DESPESAS'!$A$3:$N$962,10,FALSE)="","",VLOOKUP($O104,'APOIO-DESPESAS'!$A$3:$N$962,10,FALSE)),"")</f>
        <v/>
      </c>
      <c r="J104" s="223" t="str">
        <f>IFERROR(IF(VLOOKUP($O104,'APOIO-DESPESAS'!$A$3:$N$962,11,FALSE)="","",VLOOKUP($O104,'APOIO-DESPESAS'!$A$3:$N$962,11,FALSE)),"")</f>
        <v/>
      </c>
      <c r="K104" s="223" t="str">
        <f>IFERROR(IF(VLOOKUP($O104,'APOIO-DESPESAS'!$A$3:$N$962,12,FALSE)="","",VLOOKUP($O104,'APOIO-DESPESAS'!$A$3:$N$962,12,FALSE)),"")</f>
        <v/>
      </c>
      <c r="L104" s="223" t="str">
        <f>IFERROR(IF(VLOOKUP($O104,'APOIO-DESPESAS'!$A$3:$N$962,13,FALSE)="","",VLOOKUP($O104,'APOIO-DESPESAS'!$A$3:$N$962,13,FALSE)),"")</f>
        <v/>
      </c>
      <c r="M104" s="223" t="str">
        <f>IFERROR(IF(VLOOKUP($O104,'APOIO-DESPESAS'!$A$3:$N$962,14,FALSE)="","",VLOOKUP($O104,'APOIO-DESPESAS'!$A$3:$N$962,14,FALSE)),"")</f>
        <v/>
      </c>
      <c r="O104" s="223">
        <f t="shared" si="1"/>
        <v>102</v>
      </c>
    </row>
    <row r="105" spans="1:15" x14ac:dyDescent="0.25">
      <c r="A105" s="223" t="str">
        <f>IFERROR(IF(VLOOKUP($O105,'APOIO-DESPESAS'!$A$3:$N$962,2,FALSE)="","",VLOOKUP($O105,'APOIO-DESPESAS'!$A$3:$N$962,2,FALSE)),"")</f>
        <v/>
      </c>
      <c r="B105" s="223" t="str">
        <f>IFERROR(IF(VLOOKUP($O105,'APOIO-DESPESAS'!$A$3:$N$962,3,FALSE)="","",VLOOKUP($O105,'APOIO-DESPESAS'!$A$3:$N$962,3,FALSE)),"")</f>
        <v/>
      </c>
      <c r="C105" s="223" t="str">
        <f>IFERROR(IF(VLOOKUP($O105,'APOIO-DESPESAS'!$A$3:$N$962,4,FALSE)="","",VLOOKUP($O105,'APOIO-DESPESAS'!$A$3:$N$962,4,FALSE)),"")</f>
        <v/>
      </c>
      <c r="D105" s="223" t="str">
        <f>IFERROR(IF(VLOOKUP($O105,'APOIO-DESPESAS'!$A$3:$N$962,5,FALSE)="","",VLOOKUP($O105,'APOIO-DESPESAS'!$A$3:$N$962,5,FALSE)),"")</f>
        <v/>
      </c>
      <c r="E105" s="223" t="str">
        <f>IFERROR(IF(VLOOKUP($O105,'APOIO-DESPESAS'!$A$3:$N$962,6,FALSE)="","",VLOOKUP($O105,'APOIO-DESPESAS'!$A$3:$N$962,6,FALSE)),"")</f>
        <v/>
      </c>
      <c r="F105" s="223" t="str">
        <f>IFERROR(IF(VLOOKUP($O105,'APOIO-DESPESAS'!$A$3:$N$962,7,FALSE)="","",VLOOKUP($O105,'APOIO-DESPESAS'!$A$3:$N$962,7,FALSE)),"")</f>
        <v/>
      </c>
      <c r="G105" s="223" t="str">
        <f>IFERROR(IF(VLOOKUP($O105,'APOIO-DESPESAS'!$A$3:$N$962,8,FALSE)="","",VLOOKUP($O105,'APOIO-DESPESAS'!$A$3:$N$962,8,FALSE)),"")</f>
        <v/>
      </c>
      <c r="H105" s="223" t="str">
        <f>IFERROR(IF(VLOOKUP($O105,'APOIO-DESPESAS'!$A$3:$N$962,9,FALSE)="","",VLOOKUP($O105,'APOIO-DESPESAS'!$A$3:$N$962,9,FALSE)),"")</f>
        <v/>
      </c>
      <c r="I105" s="223" t="str">
        <f>IFERROR(IF(VLOOKUP($O105,'APOIO-DESPESAS'!$A$3:$N$962,10,FALSE)="","",VLOOKUP($O105,'APOIO-DESPESAS'!$A$3:$N$962,10,FALSE)),"")</f>
        <v/>
      </c>
      <c r="J105" s="223" t="str">
        <f>IFERROR(IF(VLOOKUP($O105,'APOIO-DESPESAS'!$A$3:$N$962,11,FALSE)="","",VLOOKUP($O105,'APOIO-DESPESAS'!$A$3:$N$962,11,FALSE)),"")</f>
        <v/>
      </c>
      <c r="K105" s="223" t="str">
        <f>IFERROR(IF(VLOOKUP($O105,'APOIO-DESPESAS'!$A$3:$N$962,12,FALSE)="","",VLOOKUP($O105,'APOIO-DESPESAS'!$A$3:$N$962,12,FALSE)),"")</f>
        <v/>
      </c>
      <c r="L105" s="223" t="str">
        <f>IFERROR(IF(VLOOKUP($O105,'APOIO-DESPESAS'!$A$3:$N$962,13,FALSE)="","",VLOOKUP($O105,'APOIO-DESPESAS'!$A$3:$N$962,13,FALSE)),"")</f>
        <v/>
      </c>
      <c r="M105" s="223" t="str">
        <f>IFERROR(IF(VLOOKUP($O105,'APOIO-DESPESAS'!$A$3:$N$962,14,FALSE)="","",VLOOKUP($O105,'APOIO-DESPESAS'!$A$3:$N$962,14,FALSE)),"")</f>
        <v/>
      </c>
      <c r="O105" s="223">
        <f t="shared" si="1"/>
        <v>103</v>
      </c>
    </row>
    <row r="106" spans="1:15" x14ac:dyDescent="0.25">
      <c r="A106" s="223" t="str">
        <f>IFERROR(IF(VLOOKUP($O106,'APOIO-DESPESAS'!$A$3:$N$962,2,FALSE)="","",VLOOKUP($O106,'APOIO-DESPESAS'!$A$3:$N$962,2,FALSE)),"")</f>
        <v/>
      </c>
      <c r="B106" s="223" t="str">
        <f>IFERROR(IF(VLOOKUP($O106,'APOIO-DESPESAS'!$A$3:$N$962,3,FALSE)="","",VLOOKUP($O106,'APOIO-DESPESAS'!$A$3:$N$962,3,FALSE)),"")</f>
        <v/>
      </c>
      <c r="C106" s="223" t="str">
        <f>IFERROR(IF(VLOOKUP($O106,'APOIO-DESPESAS'!$A$3:$N$962,4,FALSE)="","",VLOOKUP($O106,'APOIO-DESPESAS'!$A$3:$N$962,4,FALSE)),"")</f>
        <v/>
      </c>
      <c r="D106" s="223" t="str">
        <f>IFERROR(IF(VLOOKUP($O106,'APOIO-DESPESAS'!$A$3:$N$962,5,FALSE)="","",VLOOKUP($O106,'APOIO-DESPESAS'!$A$3:$N$962,5,FALSE)),"")</f>
        <v/>
      </c>
      <c r="E106" s="223" t="str">
        <f>IFERROR(IF(VLOOKUP($O106,'APOIO-DESPESAS'!$A$3:$N$962,6,FALSE)="","",VLOOKUP($O106,'APOIO-DESPESAS'!$A$3:$N$962,6,FALSE)),"")</f>
        <v/>
      </c>
      <c r="F106" s="223" t="str">
        <f>IFERROR(IF(VLOOKUP($O106,'APOIO-DESPESAS'!$A$3:$N$962,7,FALSE)="","",VLOOKUP($O106,'APOIO-DESPESAS'!$A$3:$N$962,7,FALSE)),"")</f>
        <v/>
      </c>
      <c r="G106" s="223" t="str">
        <f>IFERROR(IF(VLOOKUP($O106,'APOIO-DESPESAS'!$A$3:$N$962,8,FALSE)="","",VLOOKUP($O106,'APOIO-DESPESAS'!$A$3:$N$962,8,FALSE)),"")</f>
        <v/>
      </c>
      <c r="H106" s="223" t="str">
        <f>IFERROR(IF(VLOOKUP($O106,'APOIO-DESPESAS'!$A$3:$N$962,9,FALSE)="","",VLOOKUP($O106,'APOIO-DESPESAS'!$A$3:$N$962,9,FALSE)),"")</f>
        <v/>
      </c>
      <c r="I106" s="223" t="str">
        <f>IFERROR(IF(VLOOKUP($O106,'APOIO-DESPESAS'!$A$3:$N$962,10,FALSE)="","",VLOOKUP($O106,'APOIO-DESPESAS'!$A$3:$N$962,10,FALSE)),"")</f>
        <v/>
      </c>
      <c r="J106" s="223" t="str">
        <f>IFERROR(IF(VLOOKUP($O106,'APOIO-DESPESAS'!$A$3:$N$962,11,FALSE)="","",VLOOKUP($O106,'APOIO-DESPESAS'!$A$3:$N$962,11,FALSE)),"")</f>
        <v/>
      </c>
      <c r="K106" s="223" t="str">
        <f>IFERROR(IF(VLOOKUP($O106,'APOIO-DESPESAS'!$A$3:$N$962,12,FALSE)="","",VLOOKUP($O106,'APOIO-DESPESAS'!$A$3:$N$962,12,FALSE)),"")</f>
        <v/>
      </c>
      <c r="L106" s="223" t="str">
        <f>IFERROR(IF(VLOOKUP($O106,'APOIO-DESPESAS'!$A$3:$N$962,13,FALSE)="","",VLOOKUP($O106,'APOIO-DESPESAS'!$A$3:$N$962,13,FALSE)),"")</f>
        <v/>
      </c>
      <c r="M106" s="223" t="str">
        <f>IFERROR(IF(VLOOKUP($O106,'APOIO-DESPESAS'!$A$3:$N$962,14,FALSE)="","",VLOOKUP($O106,'APOIO-DESPESAS'!$A$3:$N$962,14,FALSE)),"")</f>
        <v/>
      </c>
      <c r="O106" s="223">
        <f t="shared" si="1"/>
        <v>104</v>
      </c>
    </row>
    <row r="107" spans="1:15" x14ac:dyDescent="0.25">
      <c r="A107" s="223" t="str">
        <f>IFERROR(IF(VLOOKUP($O107,'APOIO-DESPESAS'!$A$3:$N$962,2,FALSE)="","",VLOOKUP($O107,'APOIO-DESPESAS'!$A$3:$N$962,2,FALSE)),"")</f>
        <v/>
      </c>
      <c r="B107" s="223" t="str">
        <f>IFERROR(IF(VLOOKUP($O107,'APOIO-DESPESAS'!$A$3:$N$962,3,FALSE)="","",VLOOKUP($O107,'APOIO-DESPESAS'!$A$3:$N$962,3,FALSE)),"")</f>
        <v/>
      </c>
      <c r="C107" s="223" t="str">
        <f>IFERROR(IF(VLOOKUP($O107,'APOIO-DESPESAS'!$A$3:$N$962,4,FALSE)="","",VLOOKUP($O107,'APOIO-DESPESAS'!$A$3:$N$962,4,FALSE)),"")</f>
        <v/>
      </c>
      <c r="D107" s="223" t="str">
        <f>IFERROR(IF(VLOOKUP($O107,'APOIO-DESPESAS'!$A$3:$N$962,5,FALSE)="","",VLOOKUP($O107,'APOIO-DESPESAS'!$A$3:$N$962,5,FALSE)),"")</f>
        <v/>
      </c>
      <c r="E107" s="223" t="str">
        <f>IFERROR(IF(VLOOKUP($O107,'APOIO-DESPESAS'!$A$3:$N$962,6,FALSE)="","",VLOOKUP($O107,'APOIO-DESPESAS'!$A$3:$N$962,6,FALSE)),"")</f>
        <v/>
      </c>
      <c r="F107" s="223" t="str">
        <f>IFERROR(IF(VLOOKUP($O107,'APOIO-DESPESAS'!$A$3:$N$962,7,FALSE)="","",VLOOKUP($O107,'APOIO-DESPESAS'!$A$3:$N$962,7,FALSE)),"")</f>
        <v/>
      </c>
      <c r="G107" s="223" t="str">
        <f>IFERROR(IF(VLOOKUP($O107,'APOIO-DESPESAS'!$A$3:$N$962,8,FALSE)="","",VLOOKUP($O107,'APOIO-DESPESAS'!$A$3:$N$962,8,FALSE)),"")</f>
        <v/>
      </c>
      <c r="H107" s="223" t="str">
        <f>IFERROR(IF(VLOOKUP($O107,'APOIO-DESPESAS'!$A$3:$N$962,9,FALSE)="","",VLOOKUP($O107,'APOIO-DESPESAS'!$A$3:$N$962,9,FALSE)),"")</f>
        <v/>
      </c>
      <c r="I107" s="223" t="str">
        <f>IFERROR(IF(VLOOKUP($O107,'APOIO-DESPESAS'!$A$3:$N$962,10,FALSE)="","",VLOOKUP($O107,'APOIO-DESPESAS'!$A$3:$N$962,10,FALSE)),"")</f>
        <v/>
      </c>
      <c r="J107" s="223" t="str">
        <f>IFERROR(IF(VLOOKUP($O107,'APOIO-DESPESAS'!$A$3:$N$962,11,FALSE)="","",VLOOKUP($O107,'APOIO-DESPESAS'!$A$3:$N$962,11,FALSE)),"")</f>
        <v/>
      </c>
      <c r="K107" s="223" t="str">
        <f>IFERROR(IF(VLOOKUP($O107,'APOIO-DESPESAS'!$A$3:$N$962,12,FALSE)="","",VLOOKUP($O107,'APOIO-DESPESAS'!$A$3:$N$962,12,FALSE)),"")</f>
        <v/>
      </c>
      <c r="L107" s="223" t="str">
        <f>IFERROR(IF(VLOOKUP($O107,'APOIO-DESPESAS'!$A$3:$N$962,13,FALSE)="","",VLOOKUP($O107,'APOIO-DESPESAS'!$A$3:$N$962,13,FALSE)),"")</f>
        <v/>
      </c>
      <c r="M107" s="223" t="str">
        <f>IFERROR(IF(VLOOKUP($O107,'APOIO-DESPESAS'!$A$3:$N$962,14,FALSE)="","",VLOOKUP($O107,'APOIO-DESPESAS'!$A$3:$N$962,14,FALSE)),"")</f>
        <v/>
      </c>
      <c r="O107" s="223">
        <f t="shared" si="1"/>
        <v>105</v>
      </c>
    </row>
    <row r="108" spans="1:15" x14ac:dyDescent="0.25">
      <c r="A108" s="223" t="str">
        <f>IFERROR(IF(VLOOKUP($O108,'APOIO-DESPESAS'!$A$3:$N$962,2,FALSE)="","",VLOOKUP($O108,'APOIO-DESPESAS'!$A$3:$N$962,2,FALSE)),"")</f>
        <v/>
      </c>
      <c r="B108" s="223" t="str">
        <f>IFERROR(IF(VLOOKUP($O108,'APOIO-DESPESAS'!$A$3:$N$962,3,FALSE)="","",VLOOKUP($O108,'APOIO-DESPESAS'!$A$3:$N$962,3,FALSE)),"")</f>
        <v/>
      </c>
      <c r="C108" s="223" t="str">
        <f>IFERROR(IF(VLOOKUP($O108,'APOIO-DESPESAS'!$A$3:$N$962,4,FALSE)="","",VLOOKUP($O108,'APOIO-DESPESAS'!$A$3:$N$962,4,FALSE)),"")</f>
        <v/>
      </c>
      <c r="D108" s="223" t="str">
        <f>IFERROR(IF(VLOOKUP($O108,'APOIO-DESPESAS'!$A$3:$N$962,5,FALSE)="","",VLOOKUP($O108,'APOIO-DESPESAS'!$A$3:$N$962,5,FALSE)),"")</f>
        <v/>
      </c>
      <c r="E108" s="223" t="str">
        <f>IFERROR(IF(VLOOKUP($O108,'APOIO-DESPESAS'!$A$3:$N$962,6,FALSE)="","",VLOOKUP($O108,'APOIO-DESPESAS'!$A$3:$N$962,6,FALSE)),"")</f>
        <v/>
      </c>
      <c r="F108" s="223" t="str">
        <f>IFERROR(IF(VLOOKUP($O108,'APOIO-DESPESAS'!$A$3:$N$962,7,FALSE)="","",VLOOKUP($O108,'APOIO-DESPESAS'!$A$3:$N$962,7,FALSE)),"")</f>
        <v/>
      </c>
      <c r="G108" s="223" t="str">
        <f>IFERROR(IF(VLOOKUP($O108,'APOIO-DESPESAS'!$A$3:$N$962,8,FALSE)="","",VLOOKUP($O108,'APOIO-DESPESAS'!$A$3:$N$962,8,FALSE)),"")</f>
        <v/>
      </c>
      <c r="H108" s="223" t="str">
        <f>IFERROR(IF(VLOOKUP($O108,'APOIO-DESPESAS'!$A$3:$N$962,9,FALSE)="","",VLOOKUP($O108,'APOIO-DESPESAS'!$A$3:$N$962,9,FALSE)),"")</f>
        <v/>
      </c>
      <c r="I108" s="223" t="str">
        <f>IFERROR(IF(VLOOKUP($O108,'APOIO-DESPESAS'!$A$3:$N$962,10,FALSE)="","",VLOOKUP($O108,'APOIO-DESPESAS'!$A$3:$N$962,10,FALSE)),"")</f>
        <v/>
      </c>
      <c r="J108" s="223" t="str">
        <f>IFERROR(IF(VLOOKUP($O108,'APOIO-DESPESAS'!$A$3:$N$962,11,FALSE)="","",VLOOKUP($O108,'APOIO-DESPESAS'!$A$3:$N$962,11,FALSE)),"")</f>
        <v/>
      </c>
      <c r="K108" s="223" t="str">
        <f>IFERROR(IF(VLOOKUP($O108,'APOIO-DESPESAS'!$A$3:$N$962,12,FALSE)="","",VLOOKUP($O108,'APOIO-DESPESAS'!$A$3:$N$962,12,FALSE)),"")</f>
        <v/>
      </c>
      <c r="L108" s="223" t="str">
        <f>IFERROR(IF(VLOOKUP($O108,'APOIO-DESPESAS'!$A$3:$N$962,13,FALSE)="","",VLOOKUP($O108,'APOIO-DESPESAS'!$A$3:$N$962,13,FALSE)),"")</f>
        <v/>
      </c>
      <c r="M108" s="223" t="str">
        <f>IFERROR(IF(VLOOKUP($O108,'APOIO-DESPESAS'!$A$3:$N$962,14,FALSE)="","",VLOOKUP($O108,'APOIO-DESPESAS'!$A$3:$N$962,14,FALSE)),"")</f>
        <v/>
      </c>
      <c r="O108" s="223">
        <f t="shared" si="1"/>
        <v>106</v>
      </c>
    </row>
    <row r="109" spans="1:15" x14ac:dyDescent="0.25">
      <c r="A109" s="223" t="str">
        <f>IFERROR(IF(VLOOKUP($O109,'APOIO-DESPESAS'!$A$3:$N$962,2,FALSE)="","",VLOOKUP($O109,'APOIO-DESPESAS'!$A$3:$N$962,2,FALSE)),"")</f>
        <v/>
      </c>
      <c r="B109" s="223" t="str">
        <f>IFERROR(IF(VLOOKUP($O109,'APOIO-DESPESAS'!$A$3:$N$962,3,FALSE)="","",VLOOKUP($O109,'APOIO-DESPESAS'!$A$3:$N$962,3,FALSE)),"")</f>
        <v/>
      </c>
      <c r="C109" s="223" t="str">
        <f>IFERROR(IF(VLOOKUP($O109,'APOIO-DESPESAS'!$A$3:$N$962,4,FALSE)="","",VLOOKUP($O109,'APOIO-DESPESAS'!$A$3:$N$962,4,FALSE)),"")</f>
        <v/>
      </c>
      <c r="D109" s="223" t="str">
        <f>IFERROR(IF(VLOOKUP($O109,'APOIO-DESPESAS'!$A$3:$N$962,5,FALSE)="","",VLOOKUP($O109,'APOIO-DESPESAS'!$A$3:$N$962,5,FALSE)),"")</f>
        <v/>
      </c>
      <c r="E109" s="223" t="str">
        <f>IFERROR(IF(VLOOKUP($O109,'APOIO-DESPESAS'!$A$3:$N$962,6,FALSE)="","",VLOOKUP($O109,'APOIO-DESPESAS'!$A$3:$N$962,6,FALSE)),"")</f>
        <v/>
      </c>
      <c r="F109" s="223" t="str">
        <f>IFERROR(IF(VLOOKUP($O109,'APOIO-DESPESAS'!$A$3:$N$962,7,FALSE)="","",VLOOKUP($O109,'APOIO-DESPESAS'!$A$3:$N$962,7,FALSE)),"")</f>
        <v/>
      </c>
      <c r="G109" s="223" t="str">
        <f>IFERROR(IF(VLOOKUP($O109,'APOIO-DESPESAS'!$A$3:$N$962,8,FALSE)="","",VLOOKUP($O109,'APOIO-DESPESAS'!$A$3:$N$962,8,FALSE)),"")</f>
        <v/>
      </c>
      <c r="H109" s="223" t="str">
        <f>IFERROR(IF(VLOOKUP($O109,'APOIO-DESPESAS'!$A$3:$N$962,9,FALSE)="","",VLOOKUP($O109,'APOIO-DESPESAS'!$A$3:$N$962,9,FALSE)),"")</f>
        <v/>
      </c>
      <c r="I109" s="223" t="str">
        <f>IFERROR(IF(VLOOKUP($O109,'APOIO-DESPESAS'!$A$3:$N$962,10,FALSE)="","",VLOOKUP($O109,'APOIO-DESPESAS'!$A$3:$N$962,10,FALSE)),"")</f>
        <v/>
      </c>
      <c r="J109" s="223" t="str">
        <f>IFERROR(IF(VLOOKUP($O109,'APOIO-DESPESAS'!$A$3:$N$962,11,FALSE)="","",VLOOKUP($O109,'APOIO-DESPESAS'!$A$3:$N$962,11,FALSE)),"")</f>
        <v/>
      </c>
      <c r="K109" s="223" t="str">
        <f>IFERROR(IF(VLOOKUP($O109,'APOIO-DESPESAS'!$A$3:$N$962,12,FALSE)="","",VLOOKUP($O109,'APOIO-DESPESAS'!$A$3:$N$962,12,FALSE)),"")</f>
        <v/>
      </c>
      <c r="L109" s="223" t="str">
        <f>IFERROR(IF(VLOOKUP($O109,'APOIO-DESPESAS'!$A$3:$N$962,13,FALSE)="","",VLOOKUP($O109,'APOIO-DESPESAS'!$A$3:$N$962,13,FALSE)),"")</f>
        <v/>
      </c>
      <c r="M109" s="223" t="str">
        <f>IFERROR(IF(VLOOKUP($O109,'APOIO-DESPESAS'!$A$3:$N$962,14,FALSE)="","",VLOOKUP($O109,'APOIO-DESPESAS'!$A$3:$N$962,14,FALSE)),"")</f>
        <v/>
      </c>
      <c r="O109" s="223">
        <f t="shared" si="1"/>
        <v>107</v>
      </c>
    </row>
    <row r="110" spans="1:15" x14ac:dyDescent="0.25">
      <c r="A110" s="223" t="str">
        <f>IFERROR(IF(VLOOKUP($O110,'APOIO-DESPESAS'!$A$3:$N$962,2,FALSE)="","",VLOOKUP($O110,'APOIO-DESPESAS'!$A$3:$N$962,2,FALSE)),"")</f>
        <v/>
      </c>
      <c r="B110" s="223" t="str">
        <f>IFERROR(IF(VLOOKUP($O110,'APOIO-DESPESAS'!$A$3:$N$962,3,FALSE)="","",VLOOKUP($O110,'APOIO-DESPESAS'!$A$3:$N$962,3,FALSE)),"")</f>
        <v/>
      </c>
      <c r="C110" s="223" t="str">
        <f>IFERROR(IF(VLOOKUP($O110,'APOIO-DESPESAS'!$A$3:$N$962,4,FALSE)="","",VLOOKUP($O110,'APOIO-DESPESAS'!$A$3:$N$962,4,FALSE)),"")</f>
        <v/>
      </c>
      <c r="D110" s="223" t="str">
        <f>IFERROR(IF(VLOOKUP($O110,'APOIO-DESPESAS'!$A$3:$N$962,5,FALSE)="","",VLOOKUP($O110,'APOIO-DESPESAS'!$A$3:$N$962,5,FALSE)),"")</f>
        <v/>
      </c>
      <c r="E110" s="223" t="str">
        <f>IFERROR(IF(VLOOKUP($O110,'APOIO-DESPESAS'!$A$3:$N$962,6,FALSE)="","",VLOOKUP($O110,'APOIO-DESPESAS'!$A$3:$N$962,6,FALSE)),"")</f>
        <v/>
      </c>
      <c r="F110" s="223" t="str">
        <f>IFERROR(IF(VLOOKUP($O110,'APOIO-DESPESAS'!$A$3:$N$962,7,FALSE)="","",VLOOKUP($O110,'APOIO-DESPESAS'!$A$3:$N$962,7,FALSE)),"")</f>
        <v/>
      </c>
      <c r="G110" s="223" t="str">
        <f>IFERROR(IF(VLOOKUP($O110,'APOIO-DESPESAS'!$A$3:$N$962,8,FALSE)="","",VLOOKUP($O110,'APOIO-DESPESAS'!$A$3:$N$962,8,FALSE)),"")</f>
        <v/>
      </c>
      <c r="H110" s="223" t="str">
        <f>IFERROR(IF(VLOOKUP($O110,'APOIO-DESPESAS'!$A$3:$N$962,9,FALSE)="","",VLOOKUP($O110,'APOIO-DESPESAS'!$A$3:$N$962,9,FALSE)),"")</f>
        <v/>
      </c>
      <c r="I110" s="223" t="str">
        <f>IFERROR(IF(VLOOKUP($O110,'APOIO-DESPESAS'!$A$3:$N$962,10,FALSE)="","",VLOOKUP($O110,'APOIO-DESPESAS'!$A$3:$N$962,10,FALSE)),"")</f>
        <v/>
      </c>
      <c r="J110" s="223" t="str">
        <f>IFERROR(IF(VLOOKUP($O110,'APOIO-DESPESAS'!$A$3:$N$962,11,FALSE)="","",VLOOKUP($O110,'APOIO-DESPESAS'!$A$3:$N$962,11,FALSE)),"")</f>
        <v/>
      </c>
      <c r="K110" s="223" t="str">
        <f>IFERROR(IF(VLOOKUP($O110,'APOIO-DESPESAS'!$A$3:$N$962,12,FALSE)="","",VLOOKUP($O110,'APOIO-DESPESAS'!$A$3:$N$962,12,FALSE)),"")</f>
        <v/>
      </c>
      <c r="L110" s="223" t="str">
        <f>IFERROR(IF(VLOOKUP($O110,'APOIO-DESPESAS'!$A$3:$N$962,13,FALSE)="","",VLOOKUP($O110,'APOIO-DESPESAS'!$A$3:$N$962,13,FALSE)),"")</f>
        <v/>
      </c>
      <c r="M110" s="223" t="str">
        <f>IFERROR(IF(VLOOKUP($O110,'APOIO-DESPESAS'!$A$3:$N$962,14,FALSE)="","",VLOOKUP($O110,'APOIO-DESPESAS'!$A$3:$N$962,14,FALSE)),"")</f>
        <v/>
      </c>
      <c r="O110" s="223">
        <f t="shared" si="1"/>
        <v>108</v>
      </c>
    </row>
    <row r="111" spans="1:15" x14ac:dyDescent="0.25">
      <c r="A111" s="223" t="str">
        <f>IFERROR(IF(VLOOKUP($O111,'APOIO-DESPESAS'!$A$3:$N$962,2,FALSE)="","",VLOOKUP($O111,'APOIO-DESPESAS'!$A$3:$N$962,2,FALSE)),"")</f>
        <v/>
      </c>
      <c r="B111" s="223" t="str">
        <f>IFERROR(IF(VLOOKUP($O111,'APOIO-DESPESAS'!$A$3:$N$962,3,FALSE)="","",VLOOKUP($O111,'APOIO-DESPESAS'!$A$3:$N$962,3,FALSE)),"")</f>
        <v/>
      </c>
      <c r="C111" s="223" t="str">
        <f>IFERROR(IF(VLOOKUP($O111,'APOIO-DESPESAS'!$A$3:$N$962,4,FALSE)="","",VLOOKUP($O111,'APOIO-DESPESAS'!$A$3:$N$962,4,FALSE)),"")</f>
        <v/>
      </c>
      <c r="D111" s="223" t="str">
        <f>IFERROR(IF(VLOOKUP($O111,'APOIO-DESPESAS'!$A$3:$N$962,5,FALSE)="","",VLOOKUP($O111,'APOIO-DESPESAS'!$A$3:$N$962,5,FALSE)),"")</f>
        <v/>
      </c>
      <c r="E111" s="223" t="str">
        <f>IFERROR(IF(VLOOKUP($O111,'APOIO-DESPESAS'!$A$3:$N$962,6,FALSE)="","",VLOOKUP($O111,'APOIO-DESPESAS'!$A$3:$N$962,6,FALSE)),"")</f>
        <v/>
      </c>
      <c r="F111" s="223" t="str">
        <f>IFERROR(IF(VLOOKUP($O111,'APOIO-DESPESAS'!$A$3:$N$962,7,FALSE)="","",VLOOKUP($O111,'APOIO-DESPESAS'!$A$3:$N$962,7,FALSE)),"")</f>
        <v/>
      </c>
      <c r="G111" s="223" t="str">
        <f>IFERROR(IF(VLOOKUP($O111,'APOIO-DESPESAS'!$A$3:$N$962,8,FALSE)="","",VLOOKUP($O111,'APOIO-DESPESAS'!$A$3:$N$962,8,FALSE)),"")</f>
        <v/>
      </c>
      <c r="H111" s="223" t="str">
        <f>IFERROR(IF(VLOOKUP($O111,'APOIO-DESPESAS'!$A$3:$N$962,9,FALSE)="","",VLOOKUP($O111,'APOIO-DESPESAS'!$A$3:$N$962,9,FALSE)),"")</f>
        <v/>
      </c>
      <c r="I111" s="223" t="str">
        <f>IFERROR(IF(VLOOKUP($O111,'APOIO-DESPESAS'!$A$3:$N$962,10,FALSE)="","",VLOOKUP($O111,'APOIO-DESPESAS'!$A$3:$N$962,10,FALSE)),"")</f>
        <v/>
      </c>
      <c r="J111" s="223" t="str">
        <f>IFERROR(IF(VLOOKUP($O111,'APOIO-DESPESAS'!$A$3:$N$962,11,FALSE)="","",VLOOKUP($O111,'APOIO-DESPESAS'!$A$3:$N$962,11,FALSE)),"")</f>
        <v/>
      </c>
      <c r="K111" s="223" t="str">
        <f>IFERROR(IF(VLOOKUP($O111,'APOIO-DESPESAS'!$A$3:$N$962,12,FALSE)="","",VLOOKUP($O111,'APOIO-DESPESAS'!$A$3:$N$962,12,FALSE)),"")</f>
        <v/>
      </c>
      <c r="L111" s="223" t="str">
        <f>IFERROR(IF(VLOOKUP($O111,'APOIO-DESPESAS'!$A$3:$N$962,13,FALSE)="","",VLOOKUP($O111,'APOIO-DESPESAS'!$A$3:$N$962,13,FALSE)),"")</f>
        <v/>
      </c>
      <c r="M111" s="223" t="str">
        <f>IFERROR(IF(VLOOKUP($O111,'APOIO-DESPESAS'!$A$3:$N$962,14,FALSE)="","",VLOOKUP($O111,'APOIO-DESPESAS'!$A$3:$N$962,14,FALSE)),"")</f>
        <v/>
      </c>
      <c r="O111" s="223">
        <f t="shared" si="1"/>
        <v>109</v>
      </c>
    </row>
    <row r="112" spans="1:15" x14ac:dyDescent="0.25">
      <c r="A112" s="223" t="str">
        <f>IFERROR(IF(VLOOKUP($O112,'APOIO-DESPESAS'!$A$3:$N$962,2,FALSE)="","",VLOOKUP($O112,'APOIO-DESPESAS'!$A$3:$N$962,2,FALSE)),"")</f>
        <v/>
      </c>
      <c r="B112" s="223" t="str">
        <f>IFERROR(IF(VLOOKUP($O112,'APOIO-DESPESAS'!$A$3:$N$962,3,FALSE)="","",VLOOKUP($O112,'APOIO-DESPESAS'!$A$3:$N$962,3,FALSE)),"")</f>
        <v/>
      </c>
      <c r="C112" s="223" t="str">
        <f>IFERROR(IF(VLOOKUP($O112,'APOIO-DESPESAS'!$A$3:$N$962,4,FALSE)="","",VLOOKUP($O112,'APOIO-DESPESAS'!$A$3:$N$962,4,FALSE)),"")</f>
        <v/>
      </c>
      <c r="D112" s="223" t="str">
        <f>IFERROR(IF(VLOOKUP($O112,'APOIO-DESPESAS'!$A$3:$N$962,5,FALSE)="","",VLOOKUP($O112,'APOIO-DESPESAS'!$A$3:$N$962,5,FALSE)),"")</f>
        <v/>
      </c>
      <c r="E112" s="223" t="str">
        <f>IFERROR(IF(VLOOKUP($O112,'APOIO-DESPESAS'!$A$3:$N$962,6,FALSE)="","",VLOOKUP($O112,'APOIO-DESPESAS'!$A$3:$N$962,6,FALSE)),"")</f>
        <v/>
      </c>
      <c r="F112" s="223" t="str">
        <f>IFERROR(IF(VLOOKUP($O112,'APOIO-DESPESAS'!$A$3:$N$962,7,FALSE)="","",VLOOKUP($O112,'APOIO-DESPESAS'!$A$3:$N$962,7,FALSE)),"")</f>
        <v/>
      </c>
      <c r="G112" s="223" t="str">
        <f>IFERROR(IF(VLOOKUP($O112,'APOIO-DESPESAS'!$A$3:$N$962,8,FALSE)="","",VLOOKUP($O112,'APOIO-DESPESAS'!$A$3:$N$962,8,FALSE)),"")</f>
        <v/>
      </c>
      <c r="H112" s="223" t="str">
        <f>IFERROR(IF(VLOOKUP($O112,'APOIO-DESPESAS'!$A$3:$N$962,9,FALSE)="","",VLOOKUP($O112,'APOIO-DESPESAS'!$A$3:$N$962,9,FALSE)),"")</f>
        <v/>
      </c>
      <c r="I112" s="223" t="str">
        <f>IFERROR(IF(VLOOKUP($O112,'APOIO-DESPESAS'!$A$3:$N$962,10,FALSE)="","",VLOOKUP($O112,'APOIO-DESPESAS'!$A$3:$N$962,10,FALSE)),"")</f>
        <v/>
      </c>
      <c r="J112" s="223" t="str">
        <f>IFERROR(IF(VLOOKUP($O112,'APOIO-DESPESAS'!$A$3:$N$962,11,FALSE)="","",VLOOKUP($O112,'APOIO-DESPESAS'!$A$3:$N$962,11,FALSE)),"")</f>
        <v/>
      </c>
      <c r="K112" s="223" t="str">
        <f>IFERROR(IF(VLOOKUP($O112,'APOIO-DESPESAS'!$A$3:$N$962,12,FALSE)="","",VLOOKUP($O112,'APOIO-DESPESAS'!$A$3:$N$962,12,FALSE)),"")</f>
        <v/>
      </c>
      <c r="L112" s="223" t="str">
        <f>IFERROR(IF(VLOOKUP($O112,'APOIO-DESPESAS'!$A$3:$N$962,13,FALSE)="","",VLOOKUP($O112,'APOIO-DESPESAS'!$A$3:$N$962,13,FALSE)),"")</f>
        <v/>
      </c>
      <c r="M112" s="223" t="str">
        <f>IFERROR(IF(VLOOKUP($O112,'APOIO-DESPESAS'!$A$3:$N$962,14,FALSE)="","",VLOOKUP($O112,'APOIO-DESPESAS'!$A$3:$N$962,14,FALSE)),"")</f>
        <v/>
      </c>
      <c r="O112" s="223">
        <f t="shared" si="1"/>
        <v>110</v>
      </c>
    </row>
    <row r="113" spans="1:15" x14ac:dyDescent="0.25">
      <c r="A113" s="223" t="str">
        <f>IFERROR(IF(VLOOKUP($O113,'APOIO-DESPESAS'!$A$3:$N$962,2,FALSE)="","",VLOOKUP($O113,'APOIO-DESPESAS'!$A$3:$N$962,2,FALSE)),"")</f>
        <v/>
      </c>
      <c r="B113" s="223" t="str">
        <f>IFERROR(IF(VLOOKUP($O113,'APOIO-DESPESAS'!$A$3:$N$962,3,FALSE)="","",VLOOKUP($O113,'APOIO-DESPESAS'!$A$3:$N$962,3,FALSE)),"")</f>
        <v/>
      </c>
      <c r="C113" s="223" t="str">
        <f>IFERROR(IF(VLOOKUP($O113,'APOIO-DESPESAS'!$A$3:$N$962,4,FALSE)="","",VLOOKUP($O113,'APOIO-DESPESAS'!$A$3:$N$962,4,FALSE)),"")</f>
        <v/>
      </c>
      <c r="D113" s="223" t="str">
        <f>IFERROR(IF(VLOOKUP($O113,'APOIO-DESPESAS'!$A$3:$N$962,5,FALSE)="","",VLOOKUP($O113,'APOIO-DESPESAS'!$A$3:$N$962,5,FALSE)),"")</f>
        <v/>
      </c>
      <c r="E113" s="223" t="str">
        <f>IFERROR(IF(VLOOKUP($O113,'APOIO-DESPESAS'!$A$3:$N$962,6,FALSE)="","",VLOOKUP($O113,'APOIO-DESPESAS'!$A$3:$N$962,6,FALSE)),"")</f>
        <v/>
      </c>
      <c r="F113" s="223" t="str">
        <f>IFERROR(IF(VLOOKUP($O113,'APOIO-DESPESAS'!$A$3:$N$962,7,FALSE)="","",VLOOKUP($O113,'APOIO-DESPESAS'!$A$3:$N$962,7,FALSE)),"")</f>
        <v/>
      </c>
      <c r="G113" s="223" t="str">
        <f>IFERROR(IF(VLOOKUP($O113,'APOIO-DESPESAS'!$A$3:$N$962,8,FALSE)="","",VLOOKUP($O113,'APOIO-DESPESAS'!$A$3:$N$962,8,FALSE)),"")</f>
        <v/>
      </c>
      <c r="H113" s="223" t="str">
        <f>IFERROR(IF(VLOOKUP($O113,'APOIO-DESPESAS'!$A$3:$N$962,9,FALSE)="","",VLOOKUP($O113,'APOIO-DESPESAS'!$A$3:$N$962,9,FALSE)),"")</f>
        <v/>
      </c>
      <c r="I113" s="223" t="str">
        <f>IFERROR(IF(VLOOKUP($O113,'APOIO-DESPESAS'!$A$3:$N$962,10,FALSE)="","",VLOOKUP($O113,'APOIO-DESPESAS'!$A$3:$N$962,10,FALSE)),"")</f>
        <v/>
      </c>
      <c r="J113" s="223" t="str">
        <f>IFERROR(IF(VLOOKUP($O113,'APOIO-DESPESAS'!$A$3:$N$962,11,FALSE)="","",VLOOKUP($O113,'APOIO-DESPESAS'!$A$3:$N$962,11,FALSE)),"")</f>
        <v/>
      </c>
      <c r="K113" s="223" t="str">
        <f>IFERROR(IF(VLOOKUP($O113,'APOIO-DESPESAS'!$A$3:$N$962,12,FALSE)="","",VLOOKUP($O113,'APOIO-DESPESAS'!$A$3:$N$962,12,FALSE)),"")</f>
        <v/>
      </c>
      <c r="L113" s="223" t="str">
        <f>IFERROR(IF(VLOOKUP($O113,'APOIO-DESPESAS'!$A$3:$N$962,13,FALSE)="","",VLOOKUP($O113,'APOIO-DESPESAS'!$A$3:$N$962,13,FALSE)),"")</f>
        <v/>
      </c>
      <c r="M113" s="223" t="str">
        <f>IFERROR(IF(VLOOKUP($O113,'APOIO-DESPESAS'!$A$3:$N$962,14,FALSE)="","",VLOOKUP($O113,'APOIO-DESPESAS'!$A$3:$N$962,14,FALSE)),"")</f>
        <v/>
      </c>
      <c r="O113" s="223">
        <f t="shared" si="1"/>
        <v>111</v>
      </c>
    </row>
    <row r="114" spans="1:15" x14ac:dyDescent="0.25">
      <c r="A114" s="223" t="str">
        <f>IFERROR(IF(VLOOKUP($O114,'APOIO-DESPESAS'!$A$3:$N$962,2,FALSE)="","",VLOOKUP($O114,'APOIO-DESPESAS'!$A$3:$N$962,2,FALSE)),"")</f>
        <v/>
      </c>
      <c r="B114" s="223" t="str">
        <f>IFERROR(IF(VLOOKUP($O114,'APOIO-DESPESAS'!$A$3:$N$962,3,FALSE)="","",VLOOKUP($O114,'APOIO-DESPESAS'!$A$3:$N$962,3,FALSE)),"")</f>
        <v/>
      </c>
      <c r="C114" s="223" t="str">
        <f>IFERROR(IF(VLOOKUP($O114,'APOIO-DESPESAS'!$A$3:$N$962,4,FALSE)="","",VLOOKUP($O114,'APOIO-DESPESAS'!$A$3:$N$962,4,FALSE)),"")</f>
        <v/>
      </c>
      <c r="D114" s="223" t="str">
        <f>IFERROR(IF(VLOOKUP($O114,'APOIO-DESPESAS'!$A$3:$N$962,5,FALSE)="","",VLOOKUP($O114,'APOIO-DESPESAS'!$A$3:$N$962,5,FALSE)),"")</f>
        <v/>
      </c>
      <c r="E114" s="223" t="str">
        <f>IFERROR(IF(VLOOKUP($O114,'APOIO-DESPESAS'!$A$3:$N$962,6,FALSE)="","",VLOOKUP($O114,'APOIO-DESPESAS'!$A$3:$N$962,6,FALSE)),"")</f>
        <v/>
      </c>
      <c r="F114" s="223" t="str">
        <f>IFERROR(IF(VLOOKUP($O114,'APOIO-DESPESAS'!$A$3:$N$962,7,FALSE)="","",VLOOKUP($O114,'APOIO-DESPESAS'!$A$3:$N$962,7,FALSE)),"")</f>
        <v/>
      </c>
      <c r="G114" s="223" t="str">
        <f>IFERROR(IF(VLOOKUP($O114,'APOIO-DESPESAS'!$A$3:$N$962,8,FALSE)="","",VLOOKUP($O114,'APOIO-DESPESAS'!$A$3:$N$962,8,FALSE)),"")</f>
        <v/>
      </c>
      <c r="H114" s="223" t="str">
        <f>IFERROR(IF(VLOOKUP($O114,'APOIO-DESPESAS'!$A$3:$N$962,9,FALSE)="","",VLOOKUP($O114,'APOIO-DESPESAS'!$A$3:$N$962,9,FALSE)),"")</f>
        <v/>
      </c>
      <c r="I114" s="223" t="str">
        <f>IFERROR(IF(VLOOKUP($O114,'APOIO-DESPESAS'!$A$3:$N$962,10,FALSE)="","",VLOOKUP($O114,'APOIO-DESPESAS'!$A$3:$N$962,10,FALSE)),"")</f>
        <v/>
      </c>
      <c r="J114" s="223" t="str">
        <f>IFERROR(IF(VLOOKUP($O114,'APOIO-DESPESAS'!$A$3:$N$962,11,FALSE)="","",VLOOKUP($O114,'APOIO-DESPESAS'!$A$3:$N$962,11,FALSE)),"")</f>
        <v/>
      </c>
      <c r="K114" s="223" t="str">
        <f>IFERROR(IF(VLOOKUP($O114,'APOIO-DESPESAS'!$A$3:$N$962,12,FALSE)="","",VLOOKUP($O114,'APOIO-DESPESAS'!$A$3:$N$962,12,FALSE)),"")</f>
        <v/>
      </c>
      <c r="L114" s="223" t="str">
        <f>IFERROR(IF(VLOOKUP($O114,'APOIO-DESPESAS'!$A$3:$N$962,13,FALSE)="","",VLOOKUP($O114,'APOIO-DESPESAS'!$A$3:$N$962,13,FALSE)),"")</f>
        <v/>
      </c>
      <c r="M114" s="223" t="str">
        <f>IFERROR(IF(VLOOKUP($O114,'APOIO-DESPESAS'!$A$3:$N$962,14,FALSE)="","",VLOOKUP($O114,'APOIO-DESPESAS'!$A$3:$N$962,14,FALSE)),"")</f>
        <v/>
      </c>
      <c r="O114" s="223">
        <f t="shared" si="1"/>
        <v>112</v>
      </c>
    </row>
    <row r="115" spans="1:15" x14ac:dyDescent="0.25">
      <c r="A115" s="223" t="str">
        <f>IFERROR(IF(VLOOKUP($O115,'APOIO-DESPESAS'!$A$3:$N$962,2,FALSE)="","",VLOOKUP($O115,'APOIO-DESPESAS'!$A$3:$N$962,2,FALSE)),"")</f>
        <v/>
      </c>
      <c r="B115" s="223" t="str">
        <f>IFERROR(IF(VLOOKUP($O115,'APOIO-DESPESAS'!$A$3:$N$962,3,FALSE)="","",VLOOKUP($O115,'APOIO-DESPESAS'!$A$3:$N$962,3,FALSE)),"")</f>
        <v/>
      </c>
      <c r="C115" s="223" t="str">
        <f>IFERROR(IF(VLOOKUP($O115,'APOIO-DESPESAS'!$A$3:$N$962,4,FALSE)="","",VLOOKUP($O115,'APOIO-DESPESAS'!$A$3:$N$962,4,FALSE)),"")</f>
        <v/>
      </c>
      <c r="D115" s="223" t="str">
        <f>IFERROR(IF(VLOOKUP($O115,'APOIO-DESPESAS'!$A$3:$N$962,5,FALSE)="","",VLOOKUP($O115,'APOIO-DESPESAS'!$A$3:$N$962,5,FALSE)),"")</f>
        <v/>
      </c>
      <c r="E115" s="223" t="str">
        <f>IFERROR(IF(VLOOKUP($O115,'APOIO-DESPESAS'!$A$3:$N$962,6,FALSE)="","",VLOOKUP($O115,'APOIO-DESPESAS'!$A$3:$N$962,6,FALSE)),"")</f>
        <v/>
      </c>
      <c r="F115" s="223" t="str">
        <f>IFERROR(IF(VLOOKUP($O115,'APOIO-DESPESAS'!$A$3:$N$962,7,FALSE)="","",VLOOKUP($O115,'APOIO-DESPESAS'!$A$3:$N$962,7,FALSE)),"")</f>
        <v/>
      </c>
      <c r="G115" s="223" t="str">
        <f>IFERROR(IF(VLOOKUP($O115,'APOIO-DESPESAS'!$A$3:$N$962,8,FALSE)="","",VLOOKUP($O115,'APOIO-DESPESAS'!$A$3:$N$962,8,FALSE)),"")</f>
        <v/>
      </c>
      <c r="H115" s="223" t="str">
        <f>IFERROR(IF(VLOOKUP($O115,'APOIO-DESPESAS'!$A$3:$N$962,9,FALSE)="","",VLOOKUP($O115,'APOIO-DESPESAS'!$A$3:$N$962,9,FALSE)),"")</f>
        <v/>
      </c>
      <c r="I115" s="223" t="str">
        <f>IFERROR(IF(VLOOKUP($O115,'APOIO-DESPESAS'!$A$3:$N$962,10,FALSE)="","",VLOOKUP($O115,'APOIO-DESPESAS'!$A$3:$N$962,10,FALSE)),"")</f>
        <v/>
      </c>
      <c r="J115" s="223" t="str">
        <f>IFERROR(IF(VLOOKUP($O115,'APOIO-DESPESAS'!$A$3:$N$962,11,FALSE)="","",VLOOKUP($O115,'APOIO-DESPESAS'!$A$3:$N$962,11,FALSE)),"")</f>
        <v/>
      </c>
      <c r="K115" s="223" t="str">
        <f>IFERROR(IF(VLOOKUP($O115,'APOIO-DESPESAS'!$A$3:$N$962,12,FALSE)="","",VLOOKUP($O115,'APOIO-DESPESAS'!$A$3:$N$962,12,FALSE)),"")</f>
        <v/>
      </c>
      <c r="L115" s="223" t="str">
        <f>IFERROR(IF(VLOOKUP($O115,'APOIO-DESPESAS'!$A$3:$N$962,13,FALSE)="","",VLOOKUP($O115,'APOIO-DESPESAS'!$A$3:$N$962,13,FALSE)),"")</f>
        <v/>
      </c>
      <c r="M115" s="223" t="str">
        <f>IFERROR(IF(VLOOKUP($O115,'APOIO-DESPESAS'!$A$3:$N$962,14,FALSE)="","",VLOOKUP($O115,'APOIO-DESPESAS'!$A$3:$N$962,14,FALSE)),"")</f>
        <v/>
      </c>
      <c r="O115" s="223">
        <f t="shared" si="1"/>
        <v>113</v>
      </c>
    </row>
    <row r="116" spans="1:15" x14ac:dyDescent="0.25">
      <c r="A116" s="223" t="str">
        <f>IFERROR(IF(VLOOKUP($O116,'APOIO-DESPESAS'!$A$3:$N$962,2,FALSE)="","",VLOOKUP($O116,'APOIO-DESPESAS'!$A$3:$N$962,2,FALSE)),"")</f>
        <v/>
      </c>
      <c r="B116" s="223" t="str">
        <f>IFERROR(IF(VLOOKUP($O116,'APOIO-DESPESAS'!$A$3:$N$962,3,FALSE)="","",VLOOKUP($O116,'APOIO-DESPESAS'!$A$3:$N$962,3,FALSE)),"")</f>
        <v/>
      </c>
      <c r="C116" s="223" t="str">
        <f>IFERROR(IF(VLOOKUP($O116,'APOIO-DESPESAS'!$A$3:$N$962,4,FALSE)="","",VLOOKUP($O116,'APOIO-DESPESAS'!$A$3:$N$962,4,FALSE)),"")</f>
        <v/>
      </c>
      <c r="D116" s="223" t="str">
        <f>IFERROR(IF(VLOOKUP($O116,'APOIO-DESPESAS'!$A$3:$N$962,5,FALSE)="","",VLOOKUP($O116,'APOIO-DESPESAS'!$A$3:$N$962,5,FALSE)),"")</f>
        <v/>
      </c>
      <c r="E116" s="223" t="str">
        <f>IFERROR(IF(VLOOKUP($O116,'APOIO-DESPESAS'!$A$3:$N$962,6,FALSE)="","",VLOOKUP($O116,'APOIO-DESPESAS'!$A$3:$N$962,6,FALSE)),"")</f>
        <v/>
      </c>
      <c r="F116" s="223" t="str">
        <f>IFERROR(IF(VLOOKUP($O116,'APOIO-DESPESAS'!$A$3:$N$962,7,FALSE)="","",VLOOKUP($O116,'APOIO-DESPESAS'!$A$3:$N$962,7,FALSE)),"")</f>
        <v/>
      </c>
      <c r="G116" s="223" t="str">
        <f>IFERROR(IF(VLOOKUP($O116,'APOIO-DESPESAS'!$A$3:$N$962,8,FALSE)="","",VLOOKUP($O116,'APOIO-DESPESAS'!$A$3:$N$962,8,FALSE)),"")</f>
        <v/>
      </c>
      <c r="H116" s="223" t="str">
        <f>IFERROR(IF(VLOOKUP($O116,'APOIO-DESPESAS'!$A$3:$N$962,9,FALSE)="","",VLOOKUP($O116,'APOIO-DESPESAS'!$A$3:$N$962,9,FALSE)),"")</f>
        <v/>
      </c>
      <c r="I116" s="223" t="str">
        <f>IFERROR(IF(VLOOKUP($O116,'APOIO-DESPESAS'!$A$3:$N$962,10,FALSE)="","",VLOOKUP($O116,'APOIO-DESPESAS'!$A$3:$N$962,10,FALSE)),"")</f>
        <v/>
      </c>
      <c r="J116" s="223" t="str">
        <f>IFERROR(IF(VLOOKUP($O116,'APOIO-DESPESAS'!$A$3:$N$962,11,FALSE)="","",VLOOKUP($O116,'APOIO-DESPESAS'!$A$3:$N$962,11,FALSE)),"")</f>
        <v/>
      </c>
      <c r="K116" s="223" t="str">
        <f>IFERROR(IF(VLOOKUP($O116,'APOIO-DESPESAS'!$A$3:$N$962,12,FALSE)="","",VLOOKUP($O116,'APOIO-DESPESAS'!$A$3:$N$962,12,FALSE)),"")</f>
        <v/>
      </c>
      <c r="L116" s="223" t="str">
        <f>IFERROR(IF(VLOOKUP($O116,'APOIO-DESPESAS'!$A$3:$N$962,13,FALSE)="","",VLOOKUP($O116,'APOIO-DESPESAS'!$A$3:$N$962,13,FALSE)),"")</f>
        <v/>
      </c>
      <c r="M116" s="223" t="str">
        <f>IFERROR(IF(VLOOKUP($O116,'APOIO-DESPESAS'!$A$3:$N$962,14,FALSE)="","",VLOOKUP($O116,'APOIO-DESPESAS'!$A$3:$N$962,14,FALSE)),"")</f>
        <v/>
      </c>
      <c r="O116" s="223">
        <f t="shared" si="1"/>
        <v>114</v>
      </c>
    </row>
    <row r="117" spans="1:15" x14ac:dyDescent="0.25">
      <c r="A117" s="223" t="str">
        <f>IFERROR(IF(VLOOKUP($O117,'APOIO-DESPESAS'!$A$3:$N$962,2,FALSE)="","",VLOOKUP($O117,'APOIO-DESPESAS'!$A$3:$N$962,2,FALSE)),"")</f>
        <v/>
      </c>
      <c r="B117" s="223" t="str">
        <f>IFERROR(IF(VLOOKUP($O117,'APOIO-DESPESAS'!$A$3:$N$962,3,FALSE)="","",VLOOKUP($O117,'APOIO-DESPESAS'!$A$3:$N$962,3,FALSE)),"")</f>
        <v/>
      </c>
      <c r="C117" s="223" t="str">
        <f>IFERROR(IF(VLOOKUP($O117,'APOIO-DESPESAS'!$A$3:$N$962,4,FALSE)="","",VLOOKUP($O117,'APOIO-DESPESAS'!$A$3:$N$962,4,FALSE)),"")</f>
        <v/>
      </c>
      <c r="D117" s="223" t="str">
        <f>IFERROR(IF(VLOOKUP($O117,'APOIO-DESPESAS'!$A$3:$N$962,5,FALSE)="","",VLOOKUP($O117,'APOIO-DESPESAS'!$A$3:$N$962,5,FALSE)),"")</f>
        <v/>
      </c>
      <c r="E117" s="223" t="str">
        <f>IFERROR(IF(VLOOKUP($O117,'APOIO-DESPESAS'!$A$3:$N$962,6,FALSE)="","",VLOOKUP($O117,'APOIO-DESPESAS'!$A$3:$N$962,6,FALSE)),"")</f>
        <v/>
      </c>
      <c r="F117" s="223" t="str">
        <f>IFERROR(IF(VLOOKUP($O117,'APOIO-DESPESAS'!$A$3:$N$962,7,FALSE)="","",VLOOKUP($O117,'APOIO-DESPESAS'!$A$3:$N$962,7,FALSE)),"")</f>
        <v/>
      </c>
      <c r="G117" s="223" t="str">
        <f>IFERROR(IF(VLOOKUP($O117,'APOIO-DESPESAS'!$A$3:$N$962,8,FALSE)="","",VLOOKUP($O117,'APOIO-DESPESAS'!$A$3:$N$962,8,FALSE)),"")</f>
        <v/>
      </c>
      <c r="H117" s="223" t="str">
        <f>IFERROR(IF(VLOOKUP($O117,'APOIO-DESPESAS'!$A$3:$N$962,9,FALSE)="","",VLOOKUP($O117,'APOIO-DESPESAS'!$A$3:$N$962,9,FALSE)),"")</f>
        <v/>
      </c>
      <c r="I117" s="223" t="str">
        <f>IFERROR(IF(VLOOKUP($O117,'APOIO-DESPESAS'!$A$3:$N$962,10,FALSE)="","",VLOOKUP($O117,'APOIO-DESPESAS'!$A$3:$N$962,10,FALSE)),"")</f>
        <v/>
      </c>
      <c r="J117" s="223" t="str">
        <f>IFERROR(IF(VLOOKUP($O117,'APOIO-DESPESAS'!$A$3:$N$962,11,FALSE)="","",VLOOKUP($O117,'APOIO-DESPESAS'!$A$3:$N$962,11,FALSE)),"")</f>
        <v/>
      </c>
      <c r="K117" s="223" t="str">
        <f>IFERROR(IF(VLOOKUP($O117,'APOIO-DESPESAS'!$A$3:$N$962,12,FALSE)="","",VLOOKUP($O117,'APOIO-DESPESAS'!$A$3:$N$962,12,FALSE)),"")</f>
        <v/>
      </c>
      <c r="L117" s="223" t="str">
        <f>IFERROR(IF(VLOOKUP($O117,'APOIO-DESPESAS'!$A$3:$N$962,13,FALSE)="","",VLOOKUP($O117,'APOIO-DESPESAS'!$A$3:$N$962,13,FALSE)),"")</f>
        <v/>
      </c>
      <c r="M117" s="223" t="str">
        <f>IFERROR(IF(VLOOKUP($O117,'APOIO-DESPESAS'!$A$3:$N$962,14,FALSE)="","",VLOOKUP($O117,'APOIO-DESPESAS'!$A$3:$N$962,14,FALSE)),"")</f>
        <v/>
      </c>
      <c r="O117" s="223">
        <f t="shared" si="1"/>
        <v>115</v>
      </c>
    </row>
    <row r="118" spans="1:15" x14ac:dyDescent="0.25">
      <c r="A118" s="223" t="str">
        <f>IFERROR(IF(VLOOKUP($O118,'APOIO-DESPESAS'!$A$3:$N$962,2,FALSE)="","",VLOOKUP($O118,'APOIO-DESPESAS'!$A$3:$N$962,2,FALSE)),"")</f>
        <v/>
      </c>
      <c r="B118" s="223" t="str">
        <f>IFERROR(IF(VLOOKUP($O118,'APOIO-DESPESAS'!$A$3:$N$962,3,FALSE)="","",VLOOKUP($O118,'APOIO-DESPESAS'!$A$3:$N$962,3,FALSE)),"")</f>
        <v/>
      </c>
      <c r="C118" s="223" t="str">
        <f>IFERROR(IF(VLOOKUP($O118,'APOIO-DESPESAS'!$A$3:$N$962,4,FALSE)="","",VLOOKUP($O118,'APOIO-DESPESAS'!$A$3:$N$962,4,FALSE)),"")</f>
        <v/>
      </c>
      <c r="D118" s="223" t="str">
        <f>IFERROR(IF(VLOOKUP($O118,'APOIO-DESPESAS'!$A$3:$N$962,5,FALSE)="","",VLOOKUP($O118,'APOIO-DESPESAS'!$A$3:$N$962,5,FALSE)),"")</f>
        <v/>
      </c>
      <c r="E118" s="223" t="str">
        <f>IFERROR(IF(VLOOKUP($O118,'APOIO-DESPESAS'!$A$3:$N$962,6,FALSE)="","",VLOOKUP($O118,'APOIO-DESPESAS'!$A$3:$N$962,6,FALSE)),"")</f>
        <v/>
      </c>
      <c r="F118" s="223" t="str">
        <f>IFERROR(IF(VLOOKUP($O118,'APOIO-DESPESAS'!$A$3:$N$962,7,FALSE)="","",VLOOKUP($O118,'APOIO-DESPESAS'!$A$3:$N$962,7,FALSE)),"")</f>
        <v/>
      </c>
      <c r="G118" s="223" t="str">
        <f>IFERROR(IF(VLOOKUP($O118,'APOIO-DESPESAS'!$A$3:$N$962,8,FALSE)="","",VLOOKUP($O118,'APOIO-DESPESAS'!$A$3:$N$962,8,FALSE)),"")</f>
        <v/>
      </c>
      <c r="H118" s="223" t="str">
        <f>IFERROR(IF(VLOOKUP($O118,'APOIO-DESPESAS'!$A$3:$N$962,9,FALSE)="","",VLOOKUP($O118,'APOIO-DESPESAS'!$A$3:$N$962,9,FALSE)),"")</f>
        <v/>
      </c>
      <c r="I118" s="223" t="str">
        <f>IFERROR(IF(VLOOKUP($O118,'APOIO-DESPESAS'!$A$3:$N$962,10,FALSE)="","",VLOOKUP($O118,'APOIO-DESPESAS'!$A$3:$N$962,10,FALSE)),"")</f>
        <v/>
      </c>
      <c r="J118" s="223" t="str">
        <f>IFERROR(IF(VLOOKUP($O118,'APOIO-DESPESAS'!$A$3:$N$962,11,FALSE)="","",VLOOKUP($O118,'APOIO-DESPESAS'!$A$3:$N$962,11,FALSE)),"")</f>
        <v/>
      </c>
      <c r="K118" s="223" t="str">
        <f>IFERROR(IF(VLOOKUP($O118,'APOIO-DESPESAS'!$A$3:$N$962,12,FALSE)="","",VLOOKUP($O118,'APOIO-DESPESAS'!$A$3:$N$962,12,FALSE)),"")</f>
        <v/>
      </c>
      <c r="L118" s="223" t="str">
        <f>IFERROR(IF(VLOOKUP($O118,'APOIO-DESPESAS'!$A$3:$N$962,13,FALSE)="","",VLOOKUP($O118,'APOIO-DESPESAS'!$A$3:$N$962,13,FALSE)),"")</f>
        <v/>
      </c>
      <c r="M118" s="223" t="str">
        <f>IFERROR(IF(VLOOKUP($O118,'APOIO-DESPESAS'!$A$3:$N$962,14,FALSE)="","",VLOOKUP($O118,'APOIO-DESPESAS'!$A$3:$N$962,14,FALSE)),"")</f>
        <v/>
      </c>
      <c r="O118" s="223">
        <f t="shared" si="1"/>
        <v>116</v>
      </c>
    </row>
    <row r="119" spans="1:15" x14ac:dyDescent="0.25">
      <c r="A119" s="223" t="str">
        <f>IFERROR(IF(VLOOKUP($O119,'APOIO-DESPESAS'!$A$3:$N$962,2,FALSE)="","",VLOOKUP($O119,'APOIO-DESPESAS'!$A$3:$N$962,2,FALSE)),"")</f>
        <v/>
      </c>
      <c r="B119" s="223" t="str">
        <f>IFERROR(IF(VLOOKUP($O119,'APOIO-DESPESAS'!$A$3:$N$962,3,FALSE)="","",VLOOKUP($O119,'APOIO-DESPESAS'!$A$3:$N$962,3,FALSE)),"")</f>
        <v/>
      </c>
      <c r="C119" s="223" t="str">
        <f>IFERROR(IF(VLOOKUP($O119,'APOIO-DESPESAS'!$A$3:$N$962,4,FALSE)="","",VLOOKUP($O119,'APOIO-DESPESAS'!$A$3:$N$962,4,FALSE)),"")</f>
        <v/>
      </c>
      <c r="D119" s="223" t="str">
        <f>IFERROR(IF(VLOOKUP($O119,'APOIO-DESPESAS'!$A$3:$N$962,5,FALSE)="","",VLOOKUP($O119,'APOIO-DESPESAS'!$A$3:$N$962,5,FALSE)),"")</f>
        <v/>
      </c>
      <c r="E119" s="223" t="str">
        <f>IFERROR(IF(VLOOKUP($O119,'APOIO-DESPESAS'!$A$3:$N$962,6,FALSE)="","",VLOOKUP($O119,'APOIO-DESPESAS'!$A$3:$N$962,6,FALSE)),"")</f>
        <v/>
      </c>
      <c r="F119" s="223" t="str">
        <f>IFERROR(IF(VLOOKUP($O119,'APOIO-DESPESAS'!$A$3:$N$962,7,FALSE)="","",VLOOKUP($O119,'APOIO-DESPESAS'!$A$3:$N$962,7,FALSE)),"")</f>
        <v/>
      </c>
      <c r="G119" s="223" t="str">
        <f>IFERROR(IF(VLOOKUP($O119,'APOIO-DESPESAS'!$A$3:$N$962,8,FALSE)="","",VLOOKUP($O119,'APOIO-DESPESAS'!$A$3:$N$962,8,FALSE)),"")</f>
        <v/>
      </c>
      <c r="H119" s="223" t="str">
        <f>IFERROR(IF(VLOOKUP($O119,'APOIO-DESPESAS'!$A$3:$N$962,9,FALSE)="","",VLOOKUP($O119,'APOIO-DESPESAS'!$A$3:$N$962,9,FALSE)),"")</f>
        <v/>
      </c>
      <c r="I119" s="223" t="str">
        <f>IFERROR(IF(VLOOKUP($O119,'APOIO-DESPESAS'!$A$3:$N$962,10,FALSE)="","",VLOOKUP($O119,'APOIO-DESPESAS'!$A$3:$N$962,10,FALSE)),"")</f>
        <v/>
      </c>
      <c r="J119" s="223" t="str">
        <f>IFERROR(IF(VLOOKUP($O119,'APOIO-DESPESAS'!$A$3:$N$962,11,FALSE)="","",VLOOKUP($O119,'APOIO-DESPESAS'!$A$3:$N$962,11,FALSE)),"")</f>
        <v/>
      </c>
      <c r="K119" s="223" t="str">
        <f>IFERROR(IF(VLOOKUP($O119,'APOIO-DESPESAS'!$A$3:$N$962,12,FALSE)="","",VLOOKUP($O119,'APOIO-DESPESAS'!$A$3:$N$962,12,FALSE)),"")</f>
        <v/>
      </c>
      <c r="L119" s="223" t="str">
        <f>IFERROR(IF(VLOOKUP($O119,'APOIO-DESPESAS'!$A$3:$N$962,13,FALSE)="","",VLOOKUP($O119,'APOIO-DESPESAS'!$A$3:$N$962,13,FALSE)),"")</f>
        <v/>
      </c>
      <c r="M119" s="223" t="str">
        <f>IFERROR(IF(VLOOKUP($O119,'APOIO-DESPESAS'!$A$3:$N$962,14,FALSE)="","",VLOOKUP($O119,'APOIO-DESPESAS'!$A$3:$N$962,14,FALSE)),"")</f>
        <v/>
      </c>
      <c r="O119" s="223">
        <f t="shared" si="1"/>
        <v>117</v>
      </c>
    </row>
    <row r="120" spans="1:15" x14ac:dyDescent="0.25">
      <c r="A120" s="223" t="str">
        <f>IFERROR(IF(VLOOKUP($O120,'APOIO-DESPESAS'!$A$3:$N$962,2,FALSE)="","",VLOOKUP($O120,'APOIO-DESPESAS'!$A$3:$N$962,2,FALSE)),"")</f>
        <v/>
      </c>
      <c r="B120" s="223" t="str">
        <f>IFERROR(IF(VLOOKUP($O120,'APOIO-DESPESAS'!$A$3:$N$962,3,FALSE)="","",VLOOKUP($O120,'APOIO-DESPESAS'!$A$3:$N$962,3,FALSE)),"")</f>
        <v/>
      </c>
      <c r="C120" s="223" t="str">
        <f>IFERROR(IF(VLOOKUP($O120,'APOIO-DESPESAS'!$A$3:$N$962,4,FALSE)="","",VLOOKUP($O120,'APOIO-DESPESAS'!$A$3:$N$962,4,FALSE)),"")</f>
        <v/>
      </c>
      <c r="D120" s="223" t="str">
        <f>IFERROR(IF(VLOOKUP($O120,'APOIO-DESPESAS'!$A$3:$N$962,5,FALSE)="","",VLOOKUP($O120,'APOIO-DESPESAS'!$A$3:$N$962,5,FALSE)),"")</f>
        <v/>
      </c>
      <c r="E120" s="223" t="str">
        <f>IFERROR(IF(VLOOKUP($O120,'APOIO-DESPESAS'!$A$3:$N$962,6,FALSE)="","",VLOOKUP($O120,'APOIO-DESPESAS'!$A$3:$N$962,6,FALSE)),"")</f>
        <v/>
      </c>
      <c r="F120" s="223" t="str">
        <f>IFERROR(IF(VLOOKUP($O120,'APOIO-DESPESAS'!$A$3:$N$962,7,FALSE)="","",VLOOKUP($O120,'APOIO-DESPESAS'!$A$3:$N$962,7,FALSE)),"")</f>
        <v/>
      </c>
      <c r="G120" s="223" t="str">
        <f>IFERROR(IF(VLOOKUP($O120,'APOIO-DESPESAS'!$A$3:$N$962,8,FALSE)="","",VLOOKUP($O120,'APOIO-DESPESAS'!$A$3:$N$962,8,FALSE)),"")</f>
        <v/>
      </c>
      <c r="H120" s="223" t="str">
        <f>IFERROR(IF(VLOOKUP($O120,'APOIO-DESPESAS'!$A$3:$N$962,9,FALSE)="","",VLOOKUP($O120,'APOIO-DESPESAS'!$A$3:$N$962,9,FALSE)),"")</f>
        <v/>
      </c>
      <c r="I120" s="223" t="str">
        <f>IFERROR(IF(VLOOKUP($O120,'APOIO-DESPESAS'!$A$3:$N$962,10,FALSE)="","",VLOOKUP($O120,'APOIO-DESPESAS'!$A$3:$N$962,10,FALSE)),"")</f>
        <v/>
      </c>
      <c r="J120" s="223" t="str">
        <f>IFERROR(IF(VLOOKUP($O120,'APOIO-DESPESAS'!$A$3:$N$962,11,FALSE)="","",VLOOKUP($O120,'APOIO-DESPESAS'!$A$3:$N$962,11,FALSE)),"")</f>
        <v/>
      </c>
      <c r="K120" s="223" t="str">
        <f>IFERROR(IF(VLOOKUP($O120,'APOIO-DESPESAS'!$A$3:$N$962,12,FALSE)="","",VLOOKUP($O120,'APOIO-DESPESAS'!$A$3:$N$962,12,FALSE)),"")</f>
        <v/>
      </c>
      <c r="L120" s="223" t="str">
        <f>IFERROR(IF(VLOOKUP($O120,'APOIO-DESPESAS'!$A$3:$N$962,13,FALSE)="","",VLOOKUP($O120,'APOIO-DESPESAS'!$A$3:$N$962,13,FALSE)),"")</f>
        <v/>
      </c>
      <c r="M120" s="223" t="str">
        <f>IFERROR(IF(VLOOKUP($O120,'APOIO-DESPESAS'!$A$3:$N$962,14,FALSE)="","",VLOOKUP($O120,'APOIO-DESPESAS'!$A$3:$N$962,14,FALSE)),"")</f>
        <v/>
      </c>
      <c r="O120" s="223">
        <f t="shared" si="1"/>
        <v>118</v>
      </c>
    </row>
    <row r="121" spans="1:15" x14ac:dyDescent="0.25">
      <c r="A121" s="223" t="str">
        <f>IFERROR(IF(VLOOKUP($O121,'APOIO-DESPESAS'!$A$3:$N$962,2,FALSE)="","",VLOOKUP($O121,'APOIO-DESPESAS'!$A$3:$N$962,2,FALSE)),"")</f>
        <v/>
      </c>
      <c r="B121" s="223" t="str">
        <f>IFERROR(IF(VLOOKUP($O121,'APOIO-DESPESAS'!$A$3:$N$962,3,FALSE)="","",VLOOKUP($O121,'APOIO-DESPESAS'!$A$3:$N$962,3,FALSE)),"")</f>
        <v/>
      </c>
      <c r="C121" s="223" t="str">
        <f>IFERROR(IF(VLOOKUP($O121,'APOIO-DESPESAS'!$A$3:$N$962,4,FALSE)="","",VLOOKUP($O121,'APOIO-DESPESAS'!$A$3:$N$962,4,FALSE)),"")</f>
        <v/>
      </c>
      <c r="D121" s="223" t="str">
        <f>IFERROR(IF(VLOOKUP($O121,'APOIO-DESPESAS'!$A$3:$N$962,5,FALSE)="","",VLOOKUP($O121,'APOIO-DESPESAS'!$A$3:$N$962,5,FALSE)),"")</f>
        <v/>
      </c>
      <c r="E121" s="223" t="str">
        <f>IFERROR(IF(VLOOKUP($O121,'APOIO-DESPESAS'!$A$3:$N$962,6,FALSE)="","",VLOOKUP($O121,'APOIO-DESPESAS'!$A$3:$N$962,6,FALSE)),"")</f>
        <v/>
      </c>
      <c r="F121" s="223" t="str">
        <f>IFERROR(IF(VLOOKUP($O121,'APOIO-DESPESAS'!$A$3:$N$962,7,FALSE)="","",VLOOKUP($O121,'APOIO-DESPESAS'!$A$3:$N$962,7,FALSE)),"")</f>
        <v/>
      </c>
      <c r="G121" s="223" t="str">
        <f>IFERROR(IF(VLOOKUP($O121,'APOIO-DESPESAS'!$A$3:$N$962,8,FALSE)="","",VLOOKUP($O121,'APOIO-DESPESAS'!$A$3:$N$962,8,FALSE)),"")</f>
        <v/>
      </c>
      <c r="H121" s="223" t="str">
        <f>IFERROR(IF(VLOOKUP($O121,'APOIO-DESPESAS'!$A$3:$N$962,9,FALSE)="","",VLOOKUP($O121,'APOIO-DESPESAS'!$A$3:$N$962,9,FALSE)),"")</f>
        <v/>
      </c>
      <c r="I121" s="223" t="str">
        <f>IFERROR(IF(VLOOKUP($O121,'APOIO-DESPESAS'!$A$3:$N$962,10,FALSE)="","",VLOOKUP($O121,'APOIO-DESPESAS'!$A$3:$N$962,10,FALSE)),"")</f>
        <v/>
      </c>
      <c r="J121" s="223" t="str">
        <f>IFERROR(IF(VLOOKUP($O121,'APOIO-DESPESAS'!$A$3:$N$962,11,FALSE)="","",VLOOKUP($O121,'APOIO-DESPESAS'!$A$3:$N$962,11,FALSE)),"")</f>
        <v/>
      </c>
      <c r="K121" s="223" t="str">
        <f>IFERROR(IF(VLOOKUP($O121,'APOIO-DESPESAS'!$A$3:$N$962,12,FALSE)="","",VLOOKUP($O121,'APOIO-DESPESAS'!$A$3:$N$962,12,FALSE)),"")</f>
        <v/>
      </c>
      <c r="L121" s="223" t="str">
        <f>IFERROR(IF(VLOOKUP($O121,'APOIO-DESPESAS'!$A$3:$N$962,13,FALSE)="","",VLOOKUP($O121,'APOIO-DESPESAS'!$A$3:$N$962,13,FALSE)),"")</f>
        <v/>
      </c>
      <c r="M121" s="223" t="str">
        <f>IFERROR(IF(VLOOKUP($O121,'APOIO-DESPESAS'!$A$3:$N$962,14,FALSE)="","",VLOOKUP($O121,'APOIO-DESPESAS'!$A$3:$N$962,14,FALSE)),"")</f>
        <v/>
      </c>
      <c r="O121" s="223">
        <f t="shared" si="1"/>
        <v>119</v>
      </c>
    </row>
    <row r="122" spans="1:15" x14ac:dyDescent="0.25">
      <c r="A122" s="223" t="str">
        <f>IFERROR(IF(VLOOKUP($O122,'APOIO-DESPESAS'!$A$3:$N$962,2,FALSE)="","",VLOOKUP($O122,'APOIO-DESPESAS'!$A$3:$N$962,2,FALSE)),"")</f>
        <v/>
      </c>
      <c r="B122" s="223" t="str">
        <f>IFERROR(IF(VLOOKUP($O122,'APOIO-DESPESAS'!$A$3:$N$962,3,FALSE)="","",VLOOKUP($O122,'APOIO-DESPESAS'!$A$3:$N$962,3,FALSE)),"")</f>
        <v/>
      </c>
      <c r="C122" s="223" t="str">
        <f>IFERROR(IF(VLOOKUP($O122,'APOIO-DESPESAS'!$A$3:$N$962,4,FALSE)="","",VLOOKUP($O122,'APOIO-DESPESAS'!$A$3:$N$962,4,FALSE)),"")</f>
        <v/>
      </c>
      <c r="D122" s="223" t="str">
        <f>IFERROR(IF(VLOOKUP($O122,'APOIO-DESPESAS'!$A$3:$N$962,5,FALSE)="","",VLOOKUP($O122,'APOIO-DESPESAS'!$A$3:$N$962,5,FALSE)),"")</f>
        <v/>
      </c>
      <c r="E122" s="223" t="str">
        <f>IFERROR(IF(VLOOKUP($O122,'APOIO-DESPESAS'!$A$3:$N$962,6,FALSE)="","",VLOOKUP($O122,'APOIO-DESPESAS'!$A$3:$N$962,6,FALSE)),"")</f>
        <v/>
      </c>
      <c r="F122" s="223" t="str">
        <f>IFERROR(IF(VLOOKUP($O122,'APOIO-DESPESAS'!$A$3:$N$962,7,FALSE)="","",VLOOKUP($O122,'APOIO-DESPESAS'!$A$3:$N$962,7,FALSE)),"")</f>
        <v/>
      </c>
      <c r="G122" s="223" t="str">
        <f>IFERROR(IF(VLOOKUP($O122,'APOIO-DESPESAS'!$A$3:$N$962,8,FALSE)="","",VLOOKUP($O122,'APOIO-DESPESAS'!$A$3:$N$962,8,FALSE)),"")</f>
        <v/>
      </c>
      <c r="H122" s="223" t="str">
        <f>IFERROR(IF(VLOOKUP($O122,'APOIO-DESPESAS'!$A$3:$N$962,9,FALSE)="","",VLOOKUP($O122,'APOIO-DESPESAS'!$A$3:$N$962,9,FALSE)),"")</f>
        <v/>
      </c>
      <c r="I122" s="223" t="str">
        <f>IFERROR(IF(VLOOKUP($O122,'APOIO-DESPESAS'!$A$3:$N$962,10,FALSE)="","",VLOOKUP($O122,'APOIO-DESPESAS'!$A$3:$N$962,10,FALSE)),"")</f>
        <v/>
      </c>
      <c r="J122" s="223" t="str">
        <f>IFERROR(IF(VLOOKUP($O122,'APOIO-DESPESAS'!$A$3:$N$962,11,FALSE)="","",VLOOKUP($O122,'APOIO-DESPESAS'!$A$3:$N$962,11,FALSE)),"")</f>
        <v/>
      </c>
      <c r="K122" s="223" t="str">
        <f>IFERROR(IF(VLOOKUP($O122,'APOIO-DESPESAS'!$A$3:$N$962,12,FALSE)="","",VLOOKUP($O122,'APOIO-DESPESAS'!$A$3:$N$962,12,FALSE)),"")</f>
        <v/>
      </c>
      <c r="L122" s="223" t="str">
        <f>IFERROR(IF(VLOOKUP($O122,'APOIO-DESPESAS'!$A$3:$N$962,13,FALSE)="","",VLOOKUP($O122,'APOIO-DESPESAS'!$A$3:$N$962,13,FALSE)),"")</f>
        <v/>
      </c>
      <c r="M122" s="223" t="str">
        <f>IFERROR(IF(VLOOKUP($O122,'APOIO-DESPESAS'!$A$3:$N$962,14,FALSE)="","",VLOOKUP($O122,'APOIO-DESPESAS'!$A$3:$N$962,14,FALSE)),"")</f>
        <v/>
      </c>
      <c r="O122" s="223">
        <f t="shared" si="1"/>
        <v>120</v>
      </c>
    </row>
    <row r="123" spans="1:15" x14ac:dyDescent="0.25">
      <c r="A123" s="223" t="str">
        <f>IFERROR(IF(VLOOKUP($O123,'APOIO-DESPESAS'!$A$3:$N$962,2,FALSE)="","",VLOOKUP($O123,'APOIO-DESPESAS'!$A$3:$N$962,2,FALSE)),"")</f>
        <v/>
      </c>
      <c r="B123" s="223" t="str">
        <f>IFERROR(IF(VLOOKUP($O123,'APOIO-DESPESAS'!$A$3:$N$962,3,FALSE)="","",VLOOKUP($O123,'APOIO-DESPESAS'!$A$3:$N$962,3,FALSE)),"")</f>
        <v/>
      </c>
      <c r="C123" s="223" t="str">
        <f>IFERROR(IF(VLOOKUP($O123,'APOIO-DESPESAS'!$A$3:$N$962,4,FALSE)="","",VLOOKUP($O123,'APOIO-DESPESAS'!$A$3:$N$962,4,FALSE)),"")</f>
        <v/>
      </c>
      <c r="D123" s="223" t="str">
        <f>IFERROR(IF(VLOOKUP($O123,'APOIO-DESPESAS'!$A$3:$N$962,5,FALSE)="","",VLOOKUP($O123,'APOIO-DESPESAS'!$A$3:$N$962,5,FALSE)),"")</f>
        <v/>
      </c>
      <c r="E123" s="223" t="str">
        <f>IFERROR(IF(VLOOKUP($O123,'APOIO-DESPESAS'!$A$3:$N$962,6,FALSE)="","",VLOOKUP($O123,'APOIO-DESPESAS'!$A$3:$N$962,6,FALSE)),"")</f>
        <v/>
      </c>
      <c r="F123" s="223" t="str">
        <f>IFERROR(IF(VLOOKUP($O123,'APOIO-DESPESAS'!$A$3:$N$962,7,FALSE)="","",VLOOKUP($O123,'APOIO-DESPESAS'!$A$3:$N$962,7,FALSE)),"")</f>
        <v/>
      </c>
      <c r="G123" s="223" t="str">
        <f>IFERROR(IF(VLOOKUP($O123,'APOIO-DESPESAS'!$A$3:$N$962,8,FALSE)="","",VLOOKUP($O123,'APOIO-DESPESAS'!$A$3:$N$962,8,FALSE)),"")</f>
        <v/>
      </c>
      <c r="H123" s="223" t="str">
        <f>IFERROR(IF(VLOOKUP($O123,'APOIO-DESPESAS'!$A$3:$N$962,9,FALSE)="","",VLOOKUP($O123,'APOIO-DESPESAS'!$A$3:$N$962,9,FALSE)),"")</f>
        <v/>
      </c>
      <c r="I123" s="223" t="str">
        <f>IFERROR(IF(VLOOKUP($O123,'APOIO-DESPESAS'!$A$3:$N$962,10,FALSE)="","",VLOOKUP($O123,'APOIO-DESPESAS'!$A$3:$N$962,10,FALSE)),"")</f>
        <v/>
      </c>
      <c r="J123" s="223" t="str">
        <f>IFERROR(IF(VLOOKUP($O123,'APOIO-DESPESAS'!$A$3:$N$962,11,FALSE)="","",VLOOKUP($O123,'APOIO-DESPESAS'!$A$3:$N$962,11,FALSE)),"")</f>
        <v/>
      </c>
      <c r="K123" s="223" t="str">
        <f>IFERROR(IF(VLOOKUP($O123,'APOIO-DESPESAS'!$A$3:$N$962,12,FALSE)="","",VLOOKUP($O123,'APOIO-DESPESAS'!$A$3:$N$962,12,FALSE)),"")</f>
        <v/>
      </c>
      <c r="L123" s="223" t="str">
        <f>IFERROR(IF(VLOOKUP($O123,'APOIO-DESPESAS'!$A$3:$N$962,13,FALSE)="","",VLOOKUP($O123,'APOIO-DESPESAS'!$A$3:$N$962,13,FALSE)),"")</f>
        <v/>
      </c>
      <c r="M123" s="223" t="str">
        <f>IFERROR(IF(VLOOKUP($O123,'APOIO-DESPESAS'!$A$3:$N$962,14,FALSE)="","",VLOOKUP($O123,'APOIO-DESPESAS'!$A$3:$N$962,14,FALSE)),"")</f>
        <v/>
      </c>
      <c r="O123" s="223">
        <f t="shared" si="1"/>
        <v>121</v>
      </c>
    </row>
    <row r="124" spans="1:15" x14ac:dyDescent="0.25">
      <c r="A124" s="223" t="str">
        <f>IFERROR(IF(VLOOKUP($O124,'APOIO-DESPESAS'!$A$3:$N$962,2,FALSE)="","",VLOOKUP($O124,'APOIO-DESPESAS'!$A$3:$N$962,2,FALSE)),"")</f>
        <v/>
      </c>
      <c r="B124" s="223" t="str">
        <f>IFERROR(IF(VLOOKUP($O124,'APOIO-DESPESAS'!$A$3:$N$962,3,FALSE)="","",VLOOKUP($O124,'APOIO-DESPESAS'!$A$3:$N$962,3,FALSE)),"")</f>
        <v/>
      </c>
      <c r="C124" s="223" t="str">
        <f>IFERROR(IF(VLOOKUP($O124,'APOIO-DESPESAS'!$A$3:$N$962,4,FALSE)="","",VLOOKUP($O124,'APOIO-DESPESAS'!$A$3:$N$962,4,FALSE)),"")</f>
        <v/>
      </c>
      <c r="D124" s="223" t="str">
        <f>IFERROR(IF(VLOOKUP($O124,'APOIO-DESPESAS'!$A$3:$N$962,5,FALSE)="","",VLOOKUP($O124,'APOIO-DESPESAS'!$A$3:$N$962,5,FALSE)),"")</f>
        <v/>
      </c>
      <c r="E124" s="223" t="str">
        <f>IFERROR(IF(VLOOKUP($O124,'APOIO-DESPESAS'!$A$3:$N$962,6,FALSE)="","",VLOOKUP($O124,'APOIO-DESPESAS'!$A$3:$N$962,6,FALSE)),"")</f>
        <v/>
      </c>
      <c r="F124" s="223" t="str">
        <f>IFERROR(IF(VLOOKUP($O124,'APOIO-DESPESAS'!$A$3:$N$962,7,FALSE)="","",VLOOKUP($O124,'APOIO-DESPESAS'!$A$3:$N$962,7,FALSE)),"")</f>
        <v/>
      </c>
      <c r="G124" s="223" t="str">
        <f>IFERROR(IF(VLOOKUP($O124,'APOIO-DESPESAS'!$A$3:$N$962,8,FALSE)="","",VLOOKUP($O124,'APOIO-DESPESAS'!$A$3:$N$962,8,FALSE)),"")</f>
        <v/>
      </c>
      <c r="H124" s="223" t="str">
        <f>IFERROR(IF(VLOOKUP($O124,'APOIO-DESPESAS'!$A$3:$N$962,9,FALSE)="","",VLOOKUP($O124,'APOIO-DESPESAS'!$A$3:$N$962,9,FALSE)),"")</f>
        <v/>
      </c>
      <c r="I124" s="223" t="str">
        <f>IFERROR(IF(VLOOKUP($O124,'APOIO-DESPESAS'!$A$3:$N$962,10,FALSE)="","",VLOOKUP($O124,'APOIO-DESPESAS'!$A$3:$N$962,10,FALSE)),"")</f>
        <v/>
      </c>
      <c r="J124" s="223" t="str">
        <f>IFERROR(IF(VLOOKUP($O124,'APOIO-DESPESAS'!$A$3:$N$962,11,FALSE)="","",VLOOKUP($O124,'APOIO-DESPESAS'!$A$3:$N$962,11,FALSE)),"")</f>
        <v/>
      </c>
      <c r="K124" s="223" t="str">
        <f>IFERROR(IF(VLOOKUP($O124,'APOIO-DESPESAS'!$A$3:$N$962,12,FALSE)="","",VLOOKUP($O124,'APOIO-DESPESAS'!$A$3:$N$962,12,FALSE)),"")</f>
        <v/>
      </c>
      <c r="L124" s="223" t="str">
        <f>IFERROR(IF(VLOOKUP($O124,'APOIO-DESPESAS'!$A$3:$N$962,13,FALSE)="","",VLOOKUP($O124,'APOIO-DESPESAS'!$A$3:$N$962,13,FALSE)),"")</f>
        <v/>
      </c>
      <c r="M124" s="223" t="str">
        <f>IFERROR(IF(VLOOKUP($O124,'APOIO-DESPESAS'!$A$3:$N$962,14,FALSE)="","",VLOOKUP($O124,'APOIO-DESPESAS'!$A$3:$N$962,14,FALSE)),"")</f>
        <v/>
      </c>
      <c r="O124" s="223">
        <f t="shared" si="1"/>
        <v>122</v>
      </c>
    </row>
    <row r="125" spans="1:15" x14ac:dyDescent="0.25">
      <c r="A125" s="223" t="str">
        <f>IFERROR(IF(VLOOKUP($O125,'APOIO-DESPESAS'!$A$3:$N$962,2,FALSE)="","",VLOOKUP($O125,'APOIO-DESPESAS'!$A$3:$N$962,2,FALSE)),"")</f>
        <v/>
      </c>
      <c r="B125" s="223" t="str">
        <f>IFERROR(IF(VLOOKUP($O125,'APOIO-DESPESAS'!$A$3:$N$962,3,FALSE)="","",VLOOKUP($O125,'APOIO-DESPESAS'!$A$3:$N$962,3,FALSE)),"")</f>
        <v/>
      </c>
      <c r="C125" s="223" t="str">
        <f>IFERROR(IF(VLOOKUP($O125,'APOIO-DESPESAS'!$A$3:$N$962,4,FALSE)="","",VLOOKUP($O125,'APOIO-DESPESAS'!$A$3:$N$962,4,FALSE)),"")</f>
        <v/>
      </c>
      <c r="D125" s="223" t="str">
        <f>IFERROR(IF(VLOOKUP($O125,'APOIO-DESPESAS'!$A$3:$N$962,5,FALSE)="","",VLOOKUP($O125,'APOIO-DESPESAS'!$A$3:$N$962,5,FALSE)),"")</f>
        <v/>
      </c>
      <c r="E125" s="223" t="str">
        <f>IFERROR(IF(VLOOKUP($O125,'APOIO-DESPESAS'!$A$3:$N$962,6,FALSE)="","",VLOOKUP($O125,'APOIO-DESPESAS'!$A$3:$N$962,6,FALSE)),"")</f>
        <v/>
      </c>
      <c r="F125" s="223" t="str">
        <f>IFERROR(IF(VLOOKUP($O125,'APOIO-DESPESAS'!$A$3:$N$962,7,FALSE)="","",VLOOKUP($O125,'APOIO-DESPESAS'!$A$3:$N$962,7,FALSE)),"")</f>
        <v/>
      </c>
      <c r="G125" s="223" t="str">
        <f>IFERROR(IF(VLOOKUP($O125,'APOIO-DESPESAS'!$A$3:$N$962,8,FALSE)="","",VLOOKUP($O125,'APOIO-DESPESAS'!$A$3:$N$962,8,FALSE)),"")</f>
        <v/>
      </c>
      <c r="H125" s="223" t="str">
        <f>IFERROR(IF(VLOOKUP($O125,'APOIO-DESPESAS'!$A$3:$N$962,9,FALSE)="","",VLOOKUP($O125,'APOIO-DESPESAS'!$A$3:$N$962,9,FALSE)),"")</f>
        <v/>
      </c>
      <c r="I125" s="223" t="str">
        <f>IFERROR(IF(VLOOKUP($O125,'APOIO-DESPESAS'!$A$3:$N$962,10,FALSE)="","",VLOOKUP($O125,'APOIO-DESPESAS'!$A$3:$N$962,10,FALSE)),"")</f>
        <v/>
      </c>
      <c r="J125" s="223" t="str">
        <f>IFERROR(IF(VLOOKUP($O125,'APOIO-DESPESAS'!$A$3:$N$962,11,FALSE)="","",VLOOKUP($O125,'APOIO-DESPESAS'!$A$3:$N$962,11,FALSE)),"")</f>
        <v/>
      </c>
      <c r="K125" s="223" t="str">
        <f>IFERROR(IF(VLOOKUP($O125,'APOIO-DESPESAS'!$A$3:$N$962,12,FALSE)="","",VLOOKUP($O125,'APOIO-DESPESAS'!$A$3:$N$962,12,FALSE)),"")</f>
        <v/>
      </c>
      <c r="L125" s="223" t="str">
        <f>IFERROR(IF(VLOOKUP($O125,'APOIO-DESPESAS'!$A$3:$N$962,13,FALSE)="","",VLOOKUP($O125,'APOIO-DESPESAS'!$A$3:$N$962,13,FALSE)),"")</f>
        <v/>
      </c>
      <c r="M125" s="223" t="str">
        <f>IFERROR(IF(VLOOKUP($O125,'APOIO-DESPESAS'!$A$3:$N$962,14,FALSE)="","",VLOOKUP($O125,'APOIO-DESPESAS'!$A$3:$N$962,14,FALSE)),"")</f>
        <v/>
      </c>
      <c r="O125" s="223">
        <f t="shared" si="1"/>
        <v>123</v>
      </c>
    </row>
    <row r="126" spans="1:15" x14ac:dyDescent="0.25">
      <c r="A126" s="223" t="str">
        <f>IFERROR(IF(VLOOKUP($O126,'APOIO-DESPESAS'!$A$3:$N$962,2,FALSE)="","",VLOOKUP($O126,'APOIO-DESPESAS'!$A$3:$N$962,2,FALSE)),"")</f>
        <v/>
      </c>
      <c r="B126" s="223" t="str">
        <f>IFERROR(IF(VLOOKUP($O126,'APOIO-DESPESAS'!$A$3:$N$962,3,FALSE)="","",VLOOKUP($O126,'APOIO-DESPESAS'!$A$3:$N$962,3,FALSE)),"")</f>
        <v/>
      </c>
      <c r="C126" s="223" t="str">
        <f>IFERROR(IF(VLOOKUP($O126,'APOIO-DESPESAS'!$A$3:$N$962,4,FALSE)="","",VLOOKUP($O126,'APOIO-DESPESAS'!$A$3:$N$962,4,FALSE)),"")</f>
        <v/>
      </c>
      <c r="D126" s="223" t="str">
        <f>IFERROR(IF(VLOOKUP($O126,'APOIO-DESPESAS'!$A$3:$N$962,5,FALSE)="","",VLOOKUP($O126,'APOIO-DESPESAS'!$A$3:$N$962,5,FALSE)),"")</f>
        <v/>
      </c>
      <c r="E126" s="223" t="str">
        <f>IFERROR(IF(VLOOKUP($O126,'APOIO-DESPESAS'!$A$3:$N$962,6,FALSE)="","",VLOOKUP($O126,'APOIO-DESPESAS'!$A$3:$N$962,6,FALSE)),"")</f>
        <v/>
      </c>
      <c r="F126" s="223" t="str">
        <f>IFERROR(IF(VLOOKUP($O126,'APOIO-DESPESAS'!$A$3:$N$962,7,FALSE)="","",VLOOKUP($O126,'APOIO-DESPESAS'!$A$3:$N$962,7,FALSE)),"")</f>
        <v/>
      </c>
      <c r="G126" s="223" t="str">
        <f>IFERROR(IF(VLOOKUP($O126,'APOIO-DESPESAS'!$A$3:$N$962,8,FALSE)="","",VLOOKUP($O126,'APOIO-DESPESAS'!$A$3:$N$962,8,FALSE)),"")</f>
        <v/>
      </c>
      <c r="H126" s="223" t="str">
        <f>IFERROR(IF(VLOOKUP($O126,'APOIO-DESPESAS'!$A$3:$N$962,9,FALSE)="","",VLOOKUP($O126,'APOIO-DESPESAS'!$A$3:$N$962,9,FALSE)),"")</f>
        <v/>
      </c>
      <c r="I126" s="223" t="str">
        <f>IFERROR(IF(VLOOKUP($O126,'APOIO-DESPESAS'!$A$3:$N$962,10,FALSE)="","",VLOOKUP($O126,'APOIO-DESPESAS'!$A$3:$N$962,10,FALSE)),"")</f>
        <v/>
      </c>
      <c r="J126" s="223" t="str">
        <f>IFERROR(IF(VLOOKUP($O126,'APOIO-DESPESAS'!$A$3:$N$962,11,FALSE)="","",VLOOKUP($O126,'APOIO-DESPESAS'!$A$3:$N$962,11,FALSE)),"")</f>
        <v/>
      </c>
      <c r="K126" s="223" t="str">
        <f>IFERROR(IF(VLOOKUP($O126,'APOIO-DESPESAS'!$A$3:$N$962,12,FALSE)="","",VLOOKUP($O126,'APOIO-DESPESAS'!$A$3:$N$962,12,FALSE)),"")</f>
        <v/>
      </c>
      <c r="L126" s="223" t="str">
        <f>IFERROR(IF(VLOOKUP($O126,'APOIO-DESPESAS'!$A$3:$N$962,13,FALSE)="","",VLOOKUP($O126,'APOIO-DESPESAS'!$A$3:$N$962,13,FALSE)),"")</f>
        <v/>
      </c>
      <c r="M126" s="223" t="str">
        <f>IFERROR(IF(VLOOKUP($O126,'APOIO-DESPESAS'!$A$3:$N$962,14,FALSE)="","",VLOOKUP($O126,'APOIO-DESPESAS'!$A$3:$N$962,14,FALSE)),"")</f>
        <v/>
      </c>
      <c r="O126" s="223">
        <f t="shared" si="1"/>
        <v>124</v>
      </c>
    </row>
    <row r="127" spans="1:15" x14ac:dyDescent="0.25">
      <c r="A127" s="223" t="str">
        <f>IFERROR(IF(VLOOKUP($O127,'APOIO-DESPESAS'!$A$3:$N$962,2,FALSE)="","",VLOOKUP($O127,'APOIO-DESPESAS'!$A$3:$N$962,2,FALSE)),"")</f>
        <v/>
      </c>
      <c r="B127" s="223" t="str">
        <f>IFERROR(IF(VLOOKUP($O127,'APOIO-DESPESAS'!$A$3:$N$962,3,FALSE)="","",VLOOKUP($O127,'APOIO-DESPESAS'!$A$3:$N$962,3,FALSE)),"")</f>
        <v/>
      </c>
      <c r="C127" s="223" t="str">
        <f>IFERROR(IF(VLOOKUP($O127,'APOIO-DESPESAS'!$A$3:$N$962,4,FALSE)="","",VLOOKUP($O127,'APOIO-DESPESAS'!$A$3:$N$962,4,FALSE)),"")</f>
        <v/>
      </c>
      <c r="D127" s="223" t="str">
        <f>IFERROR(IF(VLOOKUP($O127,'APOIO-DESPESAS'!$A$3:$N$962,5,FALSE)="","",VLOOKUP($O127,'APOIO-DESPESAS'!$A$3:$N$962,5,FALSE)),"")</f>
        <v/>
      </c>
      <c r="E127" s="223" t="str">
        <f>IFERROR(IF(VLOOKUP($O127,'APOIO-DESPESAS'!$A$3:$N$962,6,FALSE)="","",VLOOKUP($O127,'APOIO-DESPESAS'!$A$3:$N$962,6,FALSE)),"")</f>
        <v/>
      </c>
      <c r="F127" s="223" t="str">
        <f>IFERROR(IF(VLOOKUP($O127,'APOIO-DESPESAS'!$A$3:$N$962,7,FALSE)="","",VLOOKUP($O127,'APOIO-DESPESAS'!$A$3:$N$962,7,FALSE)),"")</f>
        <v/>
      </c>
      <c r="G127" s="223" t="str">
        <f>IFERROR(IF(VLOOKUP($O127,'APOIO-DESPESAS'!$A$3:$N$962,8,FALSE)="","",VLOOKUP($O127,'APOIO-DESPESAS'!$A$3:$N$962,8,FALSE)),"")</f>
        <v/>
      </c>
      <c r="H127" s="223" t="str">
        <f>IFERROR(IF(VLOOKUP($O127,'APOIO-DESPESAS'!$A$3:$N$962,9,FALSE)="","",VLOOKUP($O127,'APOIO-DESPESAS'!$A$3:$N$962,9,FALSE)),"")</f>
        <v/>
      </c>
      <c r="I127" s="223" t="str">
        <f>IFERROR(IF(VLOOKUP($O127,'APOIO-DESPESAS'!$A$3:$N$962,10,FALSE)="","",VLOOKUP($O127,'APOIO-DESPESAS'!$A$3:$N$962,10,FALSE)),"")</f>
        <v/>
      </c>
      <c r="J127" s="223" t="str">
        <f>IFERROR(IF(VLOOKUP($O127,'APOIO-DESPESAS'!$A$3:$N$962,11,FALSE)="","",VLOOKUP($O127,'APOIO-DESPESAS'!$A$3:$N$962,11,FALSE)),"")</f>
        <v/>
      </c>
      <c r="K127" s="223" t="str">
        <f>IFERROR(IF(VLOOKUP($O127,'APOIO-DESPESAS'!$A$3:$N$962,12,FALSE)="","",VLOOKUP($O127,'APOIO-DESPESAS'!$A$3:$N$962,12,FALSE)),"")</f>
        <v/>
      </c>
      <c r="L127" s="223" t="str">
        <f>IFERROR(IF(VLOOKUP($O127,'APOIO-DESPESAS'!$A$3:$N$962,13,FALSE)="","",VLOOKUP($O127,'APOIO-DESPESAS'!$A$3:$N$962,13,FALSE)),"")</f>
        <v/>
      </c>
      <c r="M127" s="223" t="str">
        <f>IFERROR(IF(VLOOKUP($O127,'APOIO-DESPESAS'!$A$3:$N$962,14,FALSE)="","",VLOOKUP($O127,'APOIO-DESPESAS'!$A$3:$N$962,14,FALSE)),"")</f>
        <v/>
      </c>
      <c r="O127" s="223">
        <f t="shared" si="1"/>
        <v>125</v>
      </c>
    </row>
    <row r="128" spans="1:15" x14ac:dyDescent="0.25">
      <c r="A128" s="223" t="str">
        <f>IFERROR(IF(VLOOKUP($O128,'APOIO-DESPESAS'!$A$3:$N$962,2,FALSE)="","",VLOOKUP($O128,'APOIO-DESPESAS'!$A$3:$N$962,2,FALSE)),"")</f>
        <v/>
      </c>
      <c r="B128" s="223" t="str">
        <f>IFERROR(IF(VLOOKUP($O128,'APOIO-DESPESAS'!$A$3:$N$962,3,FALSE)="","",VLOOKUP($O128,'APOIO-DESPESAS'!$A$3:$N$962,3,FALSE)),"")</f>
        <v/>
      </c>
      <c r="C128" s="223" t="str">
        <f>IFERROR(IF(VLOOKUP($O128,'APOIO-DESPESAS'!$A$3:$N$962,4,FALSE)="","",VLOOKUP($O128,'APOIO-DESPESAS'!$A$3:$N$962,4,FALSE)),"")</f>
        <v/>
      </c>
      <c r="D128" s="223" t="str">
        <f>IFERROR(IF(VLOOKUP($O128,'APOIO-DESPESAS'!$A$3:$N$962,5,FALSE)="","",VLOOKUP($O128,'APOIO-DESPESAS'!$A$3:$N$962,5,FALSE)),"")</f>
        <v/>
      </c>
      <c r="E128" s="223" t="str">
        <f>IFERROR(IF(VLOOKUP($O128,'APOIO-DESPESAS'!$A$3:$N$962,6,FALSE)="","",VLOOKUP($O128,'APOIO-DESPESAS'!$A$3:$N$962,6,FALSE)),"")</f>
        <v/>
      </c>
      <c r="F128" s="223" t="str">
        <f>IFERROR(IF(VLOOKUP($O128,'APOIO-DESPESAS'!$A$3:$N$962,7,FALSE)="","",VLOOKUP($O128,'APOIO-DESPESAS'!$A$3:$N$962,7,FALSE)),"")</f>
        <v/>
      </c>
      <c r="G128" s="223" t="str">
        <f>IFERROR(IF(VLOOKUP($O128,'APOIO-DESPESAS'!$A$3:$N$962,8,FALSE)="","",VLOOKUP($O128,'APOIO-DESPESAS'!$A$3:$N$962,8,FALSE)),"")</f>
        <v/>
      </c>
      <c r="H128" s="223" t="str">
        <f>IFERROR(IF(VLOOKUP($O128,'APOIO-DESPESAS'!$A$3:$N$962,9,FALSE)="","",VLOOKUP($O128,'APOIO-DESPESAS'!$A$3:$N$962,9,FALSE)),"")</f>
        <v/>
      </c>
      <c r="I128" s="223" t="str">
        <f>IFERROR(IF(VLOOKUP($O128,'APOIO-DESPESAS'!$A$3:$N$962,10,FALSE)="","",VLOOKUP($O128,'APOIO-DESPESAS'!$A$3:$N$962,10,FALSE)),"")</f>
        <v/>
      </c>
      <c r="J128" s="223" t="str">
        <f>IFERROR(IF(VLOOKUP($O128,'APOIO-DESPESAS'!$A$3:$N$962,11,FALSE)="","",VLOOKUP($O128,'APOIO-DESPESAS'!$A$3:$N$962,11,FALSE)),"")</f>
        <v/>
      </c>
      <c r="K128" s="223" t="str">
        <f>IFERROR(IF(VLOOKUP($O128,'APOIO-DESPESAS'!$A$3:$N$962,12,FALSE)="","",VLOOKUP($O128,'APOIO-DESPESAS'!$A$3:$N$962,12,FALSE)),"")</f>
        <v/>
      </c>
      <c r="L128" s="223" t="str">
        <f>IFERROR(IF(VLOOKUP($O128,'APOIO-DESPESAS'!$A$3:$N$962,13,FALSE)="","",VLOOKUP($O128,'APOIO-DESPESAS'!$A$3:$N$962,13,FALSE)),"")</f>
        <v/>
      </c>
      <c r="M128" s="223" t="str">
        <f>IFERROR(IF(VLOOKUP($O128,'APOIO-DESPESAS'!$A$3:$N$962,14,FALSE)="","",VLOOKUP($O128,'APOIO-DESPESAS'!$A$3:$N$962,14,FALSE)),"")</f>
        <v/>
      </c>
      <c r="O128" s="223">
        <f t="shared" si="1"/>
        <v>126</v>
      </c>
    </row>
    <row r="129" spans="1:15" x14ac:dyDescent="0.25">
      <c r="A129" s="223" t="str">
        <f>IFERROR(IF(VLOOKUP($O129,'APOIO-DESPESAS'!$A$3:$N$962,2,FALSE)="","",VLOOKUP($O129,'APOIO-DESPESAS'!$A$3:$N$962,2,FALSE)),"")</f>
        <v/>
      </c>
      <c r="B129" s="223" t="str">
        <f>IFERROR(IF(VLOOKUP($O129,'APOIO-DESPESAS'!$A$3:$N$962,3,FALSE)="","",VLOOKUP($O129,'APOIO-DESPESAS'!$A$3:$N$962,3,FALSE)),"")</f>
        <v/>
      </c>
      <c r="C129" s="223" t="str">
        <f>IFERROR(IF(VLOOKUP($O129,'APOIO-DESPESAS'!$A$3:$N$962,4,FALSE)="","",VLOOKUP($O129,'APOIO-DESPESAS'!$A$3:$N$962,4,FALSE)),"")</f>
        <v/>
      </c>
      <c r="D129" s="223" t="str">
        <f>IFERROR(IF(VLOOKUP($O129,'APOIO-DESPESAS'!$A$3:$N$962,5,FALSE)="","",VLOOKUP($O129,'APOIO-DESPESAS'!$A$3:$N$962,5,FALSE)),"")</f>
        <v/>
      </c>
      <c r="E129" s="223" t="str">
        <f>IFERROR(IF(VLOOKUP($O129,'APOIO-DESPESAS'!$A$3:$N$962,6,FALSE)="","",VLOOKUP($O129,'APOIO-DESPESAS'!$A$3:$N$962,6,FALSE)),"")</f>
        <v/>
      </c>
      <c r="F129" s="223" t="str">
        <f>IFERROR(IF(VLOOKUP($O129,'APOIO-DESPESAS'!$A$3:$N$962,7,FALSE)="","",VLOOKUP($O129,'APOIO-DESPESAS'!$A$3:$N$962,7,FALSE)),"")</f>
        <v/>
      </c>
      <c r="G129" s="223" t="str">
        <f>IFERROR(IF(VLOOKUP($O129,'APOIO-DESPESAS'!$A$3:$N$962,8,FALSE)="","",VLOOKUP($O129,'APOIO-DESPESAS'!$A$3:$N$962,8,FALSE)),"")</f>
        <v/>
      </c>
      <c r="H129" s="223" t="str">
        <f>IFERROR(IF(VLOOKUP($O129,'APOIO-DESPESAS'!$A$3:$N$962,9,FALSE)="","",VLOOKUP($O129,'APOIO-DESPESAS'!$A$3:$N$962,9,FALSE)),"")</f>
        <v/>
      </c>
      <c r="I129" s="223" t="str">
        <f>IFERROR(IF(VLOOKUP($O129,'APOIO-DESPESAS'!$A$3:$N$962,10,FALSE)="","",VLOOKUP($O129,'APOIO-DESPESAS'!$A$3:$N$962,10,FALSE)),"")</f>
        <v/>
      </c>
      <c r="J129" s="223" t="str">
        <f>IFERROR(IF(VLOOKUP($O129,'APOIO-DESPESAS'!$A$3:$N$962,11,FALSE)="","",VLOOKUP($O129,'APOIO-DESPESAS'!$A$3:$N$962,11,FALSE)),"")</f>
        <v/>
      </c>
      <c r="K129" s="223" t="str">
        <f>IFERROR(IF(VLOOKUP($O129,'APOIO-DESPESAS'!$A$3:$N$962,12,FALSE)="","",VLOOKUP($O129,'APOIO-DESPESAS'!$A$3:$N$962,12,FALSE)),"")</f>
        <v/>
      </c>
      <c r="L129" s="223" t="str">
        <f>IFERROR(IF(VLOOKUP($O129,'APOIO-DESPESAS'!$A$3:$N$962,13,FALSE)="","",VLOOKUP($O129,'APOIO-DESPESAS'!$A$3:$N$962,13,FALSE)),"")</f>
        <v/>
      </c>
      <c r="M129" s="223" t="str">
        <f>IFERROR(IF(VLOOKUP($O129,'APOIO-DESPESAS'!$A$3:$N$962,14,FALSE)="","",VLOOKUP($O129,'APOIO-DESPESAS'!$A$3:$N$962,14,FALSE)),"")</f>
        <v/>
      </c>
      <c r="O129" s="223">
        <f t="shared" si="1"/>
        <v>127</v>
      </c>
    </row>
    <row r="130" spans="1:15" x14ac:dyDescent="0.25">
      <c r="A130" s="223" t="str">
        <f>IFERROR(IF(VLOOKUP($O130,'APOIO-DESPESAS'!$A$3:$N$962,2,FALSE)="","",VLOOKUP($O130,'APOIO-DESPESAS'!$A$3:$N$962,2,FALSE)),"")</f>
        <v/>
      </c>
      <c r="B130" s="223" t="str">
        <f>IFERROR(IF(VLOOKUP($O130,'APOIO-DESPESAS'!$A$3:$N$962,3,FALSE)="","",VLOOKUP($O130,'APOIO-DESPESAS'!$A$3:$N$962,3,FALSE)),"")</f>
        <v/>
      </c>
      <c r="C130" s="223" t="str">
        <f>IFERROR(IF(VLOOKUP($O130,'APOIO-DESPESAS'!$A$3:$N$962,4,FALSE)="","",VLOOKUP($O130,'APOIO-DESPESAS'!$A$3:$N$962,4,FALSE)),"")</f>
        <v/>
      </c>
      <c r="D130" s="223" t="str">
        <f>IFERROR(IF(VLOOKUP($O130,'APOIO-DESPESAS'!$A$3:$N$962,5,FALSE)="","",VLOOKUP($O130,'APOIO-DESPESAS'!$A$3:$N$962,5,FALSE)),"")</f>
        <v/>
      </c>
      <c r="E130" s="223" t="str">
        <f>IFERROR(IF(VLOOKUP($O130,'APOIO-DESPESAS'!$A$3:$N$962,6,FALSE)="","",VLOOKUP($O130,'APOIO-DESPESAS'!$A$3:$N$962,6,FALSE)),"")</f>
        <v/>
      </c>
      <c r="F130" s="223" t="str">
        <f>IFERROR(IF(VLOOKUP($O130,'APOIO-DESPESAS'!$A$3:$N$962,7,FALSE)="","",VLOOKUP($O130,'APOIO-DESPESAS'!$A$3:$N$962,7,FALSE)),"")</f>
        <v/>
      </c>
      <c r="G130" s="223" t="str">
        <f>IFERROR(IF(VLOOKUP($O130,'APOIO-DESPESAS'!$A$3:$N$962,8,FALSE)="","",VLOOKUP($O130,'APOIO-DESPESAS'!$A$3:$N$962,8,FALSE)),"")</f>
        <v/>
      </c>
      <c r="H130" s="223" t="str">
        <f>IFERROR(IF(VLOOKUP($O130,'APOIO-DESPESAS'!$A$3:$N$962,9,FALSE)="","",VLOOKUP($O130,'APOIO-DESPESAS'!$A$3:$N$962,9,FALSE)),"")</f>
        <v/>
      </c>
      <c r="I130" s="223" t="str">
        <f>IFERROR(IF(VLOOKUP($O130,'APOIO-DESPESAS'!$A$3:$N$962,10,FALSE)="","",VLOOKUP($O130,'APOIO-DESPESAS'!$A$3:$N$962,10,FALSE)),"")</f>
        <v/>
      </c>
      <c r="J130" s="223" t="str">
        <f>IFERROR(IF(VLOOKUP($O130,'APOIO-DESPESAS'!$A$3:$N$962,11,FALSE)="","",VLOOKUP($O130,'APOIO-DESPESAS'!$A$3:$N$962,11,FALSE)),"")</f>
        <v/>
      </c>
      <c r="K130" s="223" t="str">
        <f>IFERROR(IF(VLOOKUP($O130,'APOIO-DESPESAS'!$A$3:$N$962,12,FALSE)="","",VLOOKUP($O130,'APOIO-DESPESAS'!$A$3:$N$962,12,FALSE)),"")</f>
        <v/>
      </c>
      <c r="L130" s="223" t="str">
        <f>IFERROR(IF(VLOOKUP($O130,'APOIO-DESPESAS'!$A$3:$N$962,13,FALSE)="","",VLOOKUP($O130,'APOIO-DESPESAS'!$A$3:$N$962,13,FALSE)),"")</f>
        <v/>
      </c>
      <c r="M130" s="223" t="str">
        <f>IFERROR(IF(VLOOKUP($O130,'APOIO-DESPESAS'!$A$3:$N$962,14,FALSE)="","",VLOOKUP($O130,'APOIO-DESPESAS'!$A$3:$N$962,14,FALSE)),"")</f>
        <v/>
      </c>
      <c r="O130" s="223">
        <f t="shared" si="1"/>
        <v>128</v>
      </c>
    </row>
    <row r="131" spans="1:15" x14ac:dyDescent="0.25">
      <c r="A131" s="223" t="str">
        <f>IFERROR(IF(VLOOKUP($O131,'APOIO-DESPESAS'!$A$3:$N$962,2,FALSE)="","",VLOOKUP($O131,'APOIO-DESPESAS'!$A$3:$N$962,2,FALSE)),"")</f>
        <v/>
      </c>
      <c r="B131" s="223" t="str">
        <f>IFERROR(IF(VLOOKUP($O131,'APOIO-DESPESAS'!$A$3:$N$962,3,FALSE)="","",VLOOKUP($O131,'APOIO-DESPESAS'!$A$3:$N$962,3,FALSE)),"")</f>
        <v/>
      </c>
      <c r="C131" s="223" t="str">
        <f>IFERROR(IF(VLOOKUP($O131,'APOIO-DESPESAS'!$A$3:$N$962,4,FALSE)="","",VLOOKUP($O131,'APOIO-DESPESAS'!$A$3:$N$962,4,FALSE)),"")</f>
        <v/>
      </c>
      <c r="D131" s="223" t="str">
        <f>IFERROR(IF(VLOOKUP($O131,'APOIO-DESPESAS'!$A$3:$N$962,5,FALSE)="","",VLOOKUP($O131,'APOIO-DESPESAS'!$A$3:$N$962,5,FALSE)),"")</f>
        <v/>
      </c>
      <c r="E131" s="223" t="str">
        <f>IFERROR(IF(VLOOKUP($O131,'APOIO-DESPESAS'!$A$3:$N$962,6,FALSE)="","",VLOOKUP($O131,'APOIO-DESPESAS'!$A$3:$N$962,6,FALSE)),"")</f>
        <v/>
      </c>
      <c r="F131" s="223" t="str">
        <f>IFERROR(IF(VLOOKUP($O131,'APOIO-DESPESAS'!$A$3:$N$962,7,FALSE)="","",VLOOKUP($O131,'APOIO-DESPESAS'!$A$3:$N$962,7,FALSE)),"")</f>
        <v/>
      </c>
      <c r="G131" s="223" t="str">
        <f>IFERROR(IF(VLOOKUP($O131,'APOIO-DESPESAS'!$A$3:$N$962,8,FALSE)="","",VLOOKUP($O131,'APOIO-DESPESAS'!$A$3:$N$962,8,FALSE)),"")</f>
        <v/>
      </c>
      <c r="H131" s="223" t="str">
        <f>IFERROR(IF(VLOOKUP($O131,'APOIO-DESPESAS'!$A$3:$N$962,9,FALSE)="","",VLOOKUP($O131,'APOIO-DESPESAS'!$A$3:$N$962,9,FALSE)),"")</f>
        <v/>
      </c>
      <c r="I131" s="223" t="str">
        <f>IFERROR(IF(VLOOKUP($O131,'APOIO-DESPESAS'!$A$3:$N$962,10,FALSE)="","",VLOOKUP($O131,'APOIO-DESPESAS'!$A$3:$N$962,10,FALSE)),"")</f>
        <v/>
      </c>
      <c r="J131" s="223" t="str">
        <f>IFERROR(IF(VLOOKUP($O131,'APOIO-DESPESAS'!$A$3:$N$962,11,FALSE)="","",VLOOKUP($O131,'APOIO-DESPESAS'!$A$3:$N$962,11,FALSE)),"")</f>
        <v/>
      </c>
      <c r="K131" s="223" t="str">
        <f>IFERROR(IF(VLOOKUP($O131,'APOIO-DESPESAS'!$A$3:$N$962,12,FALSE)="","",VLOOKUP($O131,'APOIO-DESPESAS'!$A$3:$N$962,12,FALSE)),"")</f>
        <v/>
      </c>
      <c r="L131" s="223" t="str">
        <f>IFERROR(IF(VLOOKUP($O131,'APOIO-DESPESAS'!$A$3:$N$962,13,FALSE)="","",VLOOKUP($O131,'APOIO-DESPESAS'!$A$3:$N$962,13,FALSE)),"")</f>
        <v/>
      </c>
      <c r="M131" s="223" t="str">
        <f>IFERROR(IF(VLOOKUP($O131,'APOIO-DESPESAS'!$A$3:$N$962,14,FALSE)="","",VLOOKUP($O131,'APOIO-DESPESAS'!$A$3:$N$962,14,FALSE)),"")</f>
        <v/>
      </c>
      <c r="O131" s="223">
        <f t="shared" si="1"/>
        <v>129</v>
      </c>
    </row>
    <row r="132" spans="1:15" x14ac:dyDescent="0.25">
      <c r="A132" s="223" t="str">
        <f>IFERROR(IF(VLOOKUP($O132,'APOIO-DESPESAS'!$A$3:$N$962,2,FALSE)="","",VLOOKUP($O132,'APOIO-DESPESAS'!$A$3:$N$962,2,FALSE)),"")</f>
        <v/>
      </c>
      <c r="B132" s="223" t="str">
        <f>IFERROR(IF(VLOOKUP($O132,'APOIO-DESPESAS'!$A$3:$N$962,3,FALSE)="","",VLOOKUP($O132,'APOIO-DESPESAS'!$A$3:$N$962,3,FALSE)),"")</f>
        <v/>
      </c>
      <c r="C132" s="223" t="str">
        <f>IFERROR(IF(VLOOKUP($O132,'APOIO-DESPESAS'!$A$3:$N$962,4,FALSE)="","",VLOOKUP($O132,'APOIO-DESPESAS'!$A$3:$N$962,4,FALSE)),"")</f>
        <v/>
      </c>
      <c r="D132" s="223" t="str">
        <f>IFERROR(IF(VLOOKUP($O132,'APOIO-DESPESAS'!$A$3:$N$962,5,FALSE)="","",VLOOKUP($O132,'APOIO-DESPESAS'!$A$3:$N$962,5,FALSE)),"")</f>
        <v/>
      </c>
      <c r="E132" s="223" t="str">
        <f>IFERROR(IF(VLOOKUP($O132,'APOIO-DESPESAS'!$A$3:$N$962,6,FALSE)="","",VLOOKUP($O132,'APOIO-DESPESAS'!$A$3:$N$962,6,FALSE)),"")</f>
        <v/>
      </c>
      <c r="F132" s="223" t="str">
        <f>IFERROR(IF(VLOOKUP($O132,'APOIO-DESPESAS'!$A$3:$N$962,7,FALSE)="","",VLOOKUP($O132,'APOIO-DESPESAS'!$A$3:$N$962,7,FALSE)),"")</f>
        <v/>
      </c>
      <c r="G132" s="223" t="str">
        <f>IFERROR(IF(VLOOKUP($O132,'APOIO-DESPESAS'!$A$3:$N$962,8,FALSE)="","",VLOOKUP($O132,'APOIO-DESPESAS'!$A$3:$N$962,8,FALSE)),"")</f>
        <v/>
      </c>
      <c r="H132" s="223" t="str">
        <f>IFERROR(IF(VLOOKUP($O132,'APOIO-DESPESAS'!$A$3:$N$962,9,FALSE)="","",VLOOKUP($O132,'APOIO-DESPESAS'!$A$3:$N$962,9,FALSE)),"")</f>
        <v/>
      </c>
      <c r="I132" s="223" t="str">
        <f>IFERROR(IF(VLOOKUP($O132,'APOIO-DESPESAS'!$A$3:$N$962,10,FALSE)="","",VLOOKUP($O132,'APOIO-DESPESAS'!$A$3:$N$962,10,FALSE)),"")</f>
        <v/>
      </c>
      <c r="J132" s="223" t="str">
        <f>IFERROR(IF(VLOOKUP($O132,'APOIO-DESPESAS'!$A$3:$N$962,11,FALSE)="","",VLOOKUP($O132,'APOIO-DESPESAS'!$A$3:$N$962,11,FALSE)),"")</f>
        <v/>
      </c>
      <c r="K132" s="223" t="str">
        <f>IFERROR(IF(VLOOKUP($O132,'APOIO-DESPESAS'!$A$3:$N$962,12,FALSE)="","",VLOOKUP($O132,'APOIO-DESPESAS'!$A$3:$N$962,12,FALSE)),"")</f>
        <v/>
      </c>
      <c r="L132" s="223" t="str">
        <f>IFERROR(IF(VLOOKUP($O132,'APOIO-DESPESAS'!$A$3:$N$962,13,FALSE)="","",VLOOKUP($O132,'APOIO-DESPESAS'!$A$3:$N$962,13,FALSE)),"")</f>
        <v/>
      </c>
      <c r="M132" s="223" t="str">
        <f>IFERROR(IF(VLOOKUP($O132,'APOIO-DESPESAS'!$A$3:$N$962,14,FALSE)="","",VLOOKUP($O132,'APOIO-DESPESAS'!$A$3:$N$962,14,FALSE)),"")</f>
        <v/>
      </c>
      <c r="O132" s="223">
        <f t="shared" si="1"/>
        <v>130</v>
      </c>
    </row>
    <row r="133" spans="1:15" x14ac:dyDescent="0.25">
      <c r="A133" s="223" t="str">
        <f>IFERROR(IF(VLOOKUP($O133,'APOIO-DESPESAS'!$A$3:$N$962,2,FALSE)="","",VLOOKUP($O133,'APOIO-DESPESAS'!$A$3:$N$962,2,FALSE)),"")</f>
        <v/>
      </c>
      <c r="B133" s="223" t="str">
        <f>IFERROR(IF(VLOOKUP($O133,'APOIO-DESPESAS'!$A$3:$N$962,3,FALSE)="","",VLOOKUP($O133,'APOIO-DESPESAS'!$A$3:$N$962,3,FALSE)),"")</f>
        <v/>
      </c>
      <c r="C133" s="223" t="str">
        <f>IFERROR(IF(VLOOKUP($O133,'APOIO-DESPESAS'!$A$3:$N$962,4,FALSE)="","",VLOOKUP($O133,'APOIO-DESPESAS'!$A$3:$N$962,4,FALSE)),"")</f>
        <v/>
      </c>
      <c r="D133" s="223" t="str">
        <f>IFERROR(IF(VLOOKUP($O133,'APOIO-DESPESAS'!$A$3:$N$962,5,FALSE)="","",VLOOKUP($O133,'APOIO-DESPESAS'!$A$3:$N$962,5,FALSE)),"")</f>
        <v/>
      </c>
      <c r="E133" s="223" t="str">
        <f>IFERROR(IF(VLOOKUP($O133,'APOIO-DESPESAS'!$A$3:$N$962,6,FALSE)="","",VLOOKUP($O133,'APOIO-DESPESAS'!$A$3:$N$962,6,FALSE)),"")</f>
        <v/>
      </c>
      <c r="F133" s="223" t="str">
        <f>IFERROR(IF(VLOOKUP($O133,'APOIO-DESPESAS'!$A$3:$N$962,7,FALSE)="","",VLOOKUP($O133,'APOIO-DESPESAS'!$A$3:$N$962,7,FALSE)),"")</f>
        <v/>
      </c>
      <c r="G133" s="223" t="str">
        <f>IFERROR(IF(VLOOKUP($O133,'APOIO-DESPESAS'!$A$3:$N$962,8,FALSE)="","",VLOOKUP($O133,'APOIO-DESPESAS'!$A$3:$N$962,8,FALSE)),"")</f>
        <v/>
      </c>
      <c r="H133" s="223" t="str">
        <f>IFERROR(IF(VLOOKUP($O133,'APOIO-DESPESAS'!$A$3:$N$962,9,FALSE)="","",VLOOKUP($O133,'APOIO-DESPESAS'!$A$3:$N$962,9,FALSE)),"")</f>
        <v/>
      </c>
      <c r="I133" s="223" t="str">
        <f>IFERROR(IF(VLOOKUP($O133,'APOIO-DESPESAS'!$A$3:$N$962,10,FALSE)="","",VLOOKUP($O133,'APOIO-DESPESAS'!$A$3:$N$962,10,FALSE)),"")</f>
        <v/>
      </c>
      <c r="J133" s="223" t="str">
        <f>IFERROR(IF(VLOOKUP($O133,'APOIO-DESPESAS'!$A$3:$N$962,11,FALSE)="","",VLOOKUP($O133,'APOIO-DESPESAS'!$A$3:$N$962,11,FALSE)),"")</f>
        <v/>
      </c>
      <c r="K133" s="223" t="str">
        <f>IFERROR(IF(VLOOKUP($O133,'APOIO-DESPESAS'!$A$3:$N$962,12,FALSE)="","",VLOOKUP($O133,'APOIO-DESPESAS'!$A$3:$N$962,12,FALSE)),"")</f>
        <v/>
      </c>
      <c r="L133" s="223" t="str">
        <f>IFERROR(IF(VLOOKUP($O133,'APOIO-DESPESAS'!$A$3:$N$962,13,FALSE)="","",VLOOKUP($O133,'APOIO-DESPESAS'!$A$3:$N$962,13,FALSE)),"")</f>
        <v/>
      </c>
      <c r="M133" s="223" t="str">
        <f>IFERROR(IF(VLOOKUP($O133,'APOIO-DESPESAS'!$A$3:$N$962,14,FALSE)="","",VLOOKUP($O133,'APOIO-DESPESAS'!$A$3:$N$962,14,FALSE)),"")</f>
        <v/>
      </c>
      <c r="O133" s="223">
        <f t="shared" ref="O133:O196" si="2">O132+1</f>
        <v>131</v>
      </c>
    </row>
    <row r="134" spans="1:15" x14ac:dyDescent="0.25">
      <c r="A134" s="223" t="str">
        <f>IFERROR(IF(VLOOKUP($O134,'APOIO-DESPESAS'!$A$3:$N$962,2,FALSE)="","",VLOOKUP($O134,'APOIO-DESPESAS'!$A$3:$N$962,2,FALSE)),"")</f>
        <v/>
      </c>
      <c r="B134" s="223" t="str">
        <f>IFERROR(IF(VLOOKUP($O134,'APOIO-DESPESAS'!$A$3:$N$962,3,FALSE)="","",VLOOKUP($O134,'APOIO-DESPESAS'!$A$3:$N$962,3,FALSE)),"")</f>
        <v/>
      </c>
      <c r="C134" s="223" t="str">
        <f>IFERROR(IF(VLOOKUP($O134,'APOIO-DESPESAS'!$A$3:$N$962,4,FALSE)="","",VLOOKUP($O134,'APOIO-DESPESAS'!$A$3:$N$962,4,FALSE)),"")</f>
        <v/>
      </c>
      <c r="D134" s="223" t="str">
        <f>IFERROR(IF(VLOOKUP($O134,'APOIO-DESPESAS'!$A$3:$N$962,5,FALSE)="","",VLOOKUP($O134,'APOIO-DESPESAS'!$A$3:$N$962,5,FALSE)),"")</f>
        <v/>
      </c>
      <c r="E134" s="223" t="str">
        <f>IFERROR(IF(VLOOKUP($O134,'APOIO-DESPESAS'!$A$3:$N$962,6,FALSE)="","",VLOOKUP($O134,'APOIO-DESPESAS'!$A$3:$N$962,6,FALSE)),"")</f>
        <v/>
      </c>
      <c r="F134" s="223" t="str">
        <f>IFERROR(IF(VLOOKUP($O134,'APOIO-DESPESAS'!$A$3:$N$962,7,FALSE)="","",VLOOKUP($O134,'APOIO-DESPESAS'!$A$3:$N$962,7,FALSE)),"")</f>
        <v/>
      </c>
      <c r="G134" s="223" t="str">
        <f>IFERROR(IF(VLOOKUP($O134,'APOIO-DESPESAS'!$A$3:$N$962,8,FALSE)="","",VLOOKUP($O134,'APOIO-DESPESAS'!$A$3:$N$962,8,FALSE)),"")</f>
        <v/>
      </c>
      <c r="H134" s="223" t="str">
        <f>IFERROR(IF(VLOOKUP($O134,'APOIO-DESPESAS'!$A$3:$N$962,9,FALSE)="","",VLOOKUP($O134,'APOIO-DESPESAS'!$A$3:$N$962,9,FALSE)),"")</f>
        <v/>
      </c>
      <c r="I134" s="223" t="str">
        <f>IFERROR(IF(VLOOKUP($O134,'APOIO-DESPESAS'!$A$3:$N$962,10,FALSE)="","",VLOOKUP($O134,'APOIO-DESPESAS'!$A$3:$N$962,10,FALSE)),"")</f>
        <v/>
      </c>
      <c r="J134" s="223" t="str">
        <f>IFERROR(IF(VLOOKUP($O134,'APOIO-DESPESAS'!$A$3:$N$962,11,FALSE)="","",VLOOKUP($O134,'APOIO-DESPESAS'!$A$3:$N$962,11,FALSE)),"")</f>
        <v/>
      </c>
      <c r="K134" s="223" t="str">
        <f>IFERROR(IF(VLOOKUP($O134,'APOIO-DESPESAS'!$A$3:$N$962,12,FALSE)="","",VLOOKUP($O134,'APOIO-DESPESAS'!$A$3:$N$962,12,FALSE)),"")</f>
        <v/>
      </c>
      <c r="L134" s="223" t="str">
        <f>IFERROR(IF(VLOOKUP($O134,'APOIO-DESPESAS'!$A$3:$N$962,13,FALSE)="","",VLOOKUP($O134,'APOIO-DESPESAS'!$A$3:$N$962,13,FALSE)),"")</f>
        <v/>
      </c>
      <c r="M134" s="223" t="str">
        <f>IFERROR(IF(VLOOKUP($O134,'APOIO-DESPESAS'!$A$3:$N$962,14,FALSE)="","",VLOOKUP($O134,'APOIO-DESPESAS'!$A$3:$N$962,14,FALSE)),"")</f>
        <v/>
      </c>
      <c r="O134" s="223">
        <f t="shared" si="2"/>
        <v>132</v>
      </c>
    </row>
    <row r="135" spans="1:15" x14ac:dyDescent="0.25">
      <c r="A135" s="223" t="str">
        <f>IFERROR(IF(VLOOKUP($O135,'APOIO-DESPESAS'!$A$3:$N$962,2,FALSE)="","",VLOOKUP($O135,'APOIO-DESPESAS'!$A$3:$N$962,2,FALSE)),"")</f>
        <v/>
      </c>
      <c r="B135" s="223" t="str">
        <f>IFERROR(IF(VLOOKUP($O135,'APOIO-DESPESAS'!$A$3:$N$962,3,FALSE)="","",VLOOKUP($O135,'APOIO-DESPESAS'!$A$3:$N$962,3,FALSE)),"")</f>
        <v/>
      </c>
      <c r="C135" s="223" t="str">
        <f>IFERROR(IF(VLOOKUP($O135,'APOIO-DESPESAS'!$A$3:$N$962,4,FALSE)="","",VLOOKUP($O135,'APOIO-DESPESAS'!$A$3:$N$962,4,FALSE)),"")</f>
        <v/>
      </c>
      <c r="D135" s="223" t="str">
        <f>IFERROR(IF(VLOOKUP($O135,'APOIO-DESPESAS'!$A$3:$N$962,5,FALSE)="","",VLOOKUP($O135,'APOIO-DESPESAS'!$A$3:$N$962,5,FALSE)),"")</f>
        <v/>
      </c>
      <c r="E135" s="223" t="str">
        <f>IFERROR(IF(VLOOKUP($O135,'APOIO-DESPESAS'!$A$3:$N$962,6,FALSE)="","",VLOOKUP($O135,'APOIO-DESPESAS'!$A$3:$N$962,6,FALSE)),"")</f>
        <v/>
      </c>
      <c r="F135" s="223" t="str">
        <f>IFERROR(IF(VLOOKUP($O135,'APOIO-DESPESAS'!$A$3:$N$962,7,FALSE)="","",VLOOKUP($O135,'APOIO-DESPESAS'!$A$3:$N$962,7,FALSE)),"")</f>
        <v/>
      </c>
      <c r="G135" s="223" t="str">
        <f>IFERROR(IF(VLOOKUP($O135,'APOIO-DESPESAS'!$A$3:$N$962,8,FALSE)="","",VLOOKUP($O135,'APOIO-DESPESAS'!$A$3:$N$962,8,FALSE)),"")</f>
        <v/>
      </c>
      <c r="H135" s="223" t="str">
        <f>IFERROR(IF(VLOOKUP($O135,'APOIO-DESPESAS'!$A$3:$N$962,9,FALSE)="","",VLOOKUP($O135,'APOIO-DESPESAS'!$A$3:$N$962,9,FALSE)),"")</f>
        <v/>
      </c>
      <c r="I135" s="223" t="str">
        <f>IFERROR(IF(VLOOKUP($O135,'APOIO-DESPESAS'!$A$3:$N$962,10,FALSE)="","",VLOOKUP($O135,'APOIO-DESPESAS'!$A$3:$N$962,10,FALSE)),"")</f>
        <v/>
      </c>
      <c r="J135" s="223" t="str">
        <f>IFERROR(IF(VLOOKUP($O135,'APOIO-DESPESAS'!$A$3:$N$962,11,FALSE)="","",VLOOKUP($O135,'APOIO-DESPESAS'!$A$3:$N$962,11,FALSE)),"")</f>
        <v/>
      </c>
      <c r="K135" s="223" t="str">
        <f>IFERROR(IF(VLOOKUP($O135,'APOIO-DESPESAS'!$A$3:$N$962,12,FALSE)="","",VLOOKUP($O135,'APOIO-DESPESAS'!$A$3:$N$962,12,FALSE)),"")</f>
        <v/>
      </c>
      <c r="L135" s="223" t="str">
        <f>IFERROR(IF(VLOOKUP($O135,'APOIO-DESPESAS'!$A$3:$N$962,13,FALSE)="","",VLOOKUP($O135,'APOIO-DESPESAS'!$A$3:$N$962,13,FALSE)),"")</f>
        <v/>
      </c>
      <c r="M135" s="223" t="str">
        <f>IFERROR(IF(VLOOKUP($O135,'APOIO-DESPESAS'!$A$3:$N$962,14,FALSE)="","",VLOOKUP($O135,'APOIO-DESPESAS'!$A$3:$N$962,14,FALSE)),"")</f>
        <v/>
      </c>
      <c r="O135" s="223">
        <f t="shared" si="2"/>
        <v>133</v>
      </c>
    </row>
    <row r="136" spans="1:15" x14ac:dyDescent="0.25">
      <c r="A136" s="223" t="str">
        <f>IFERROR(IF(VLOOKUP($O136,'APOIO-DESPESAS'!$A$3:$N$962,2,FALSE)="","",VLOOKUP($O136,'APOIO-DESPESAS'!$A$3:$N$962,2,FALSE)),"")</f>
        <v/>
      </c>
      <c r="B136" s="223" t="str">
        <f>IFERROR(IF(VLOOKUP($O136,'APOIO-DESPESAS'!$A$3:$N$962,3,FALSE)="","",VLOOKUP($O136,'APOIO-DESPESAS'!$A$3:$N$962,3,FALSE)),"")</f>
        <v/>
      </c>
      <c r="C136" s="223" t="str">
        <f>IFERROR(IF(VLOOKUP($O136,'APOIO-DESPESAS'!$A$3:$N$962,4,FALSE)="","",VLOOKUP($O136,'APOIO-DESPESAS'!$A$3:$N$962,4,FALSE)),"")</f>
        <v/>
      </c>
      <c r="D136" s="223" t="str">
        <f>IFERROR(IF(VLOOKUP($O136,'APOIO-DESPESAS'!$A$3:$N$962,5,FALSE)="","",VLOOKUP($O136,'APOIO-DESPESAS'!$A$3:$N$962,5,FALSE)),"")</f>
        <v/>
      </c>
      <c r="E136" s="223" t="str">
        <f>IFERROR(IF(VLOOKUP($O136,'APOIO-DESPESAS'!$A$3:$N$962,6,FALSE)="","",VLOOKUP($O136,'APOIO-DESPESAS'!$A$3:$N$962,6,FALSE)),"")</f>
        <v/>
      </c>
      <c r="F136" s="223" t="str">
        <f>IFERROR(IF(VLOOKUP($O136,'APOIO-DESPESAS'!$A$3:$N$962,7,FALSE)="","",VLOOKUP($O136,'APOIO-DESPESAS'!$A$3:$N$962,7,FALSE)),"")</f>
        <v/>
      </c>
      <c r="G136" s="223" t="str">
        <f>IFERROR(IF(VLOOKUP($O136,'APOIO-DESPESAS'!$A$3:$N$962,8,FALSE)="","",VLOOKUP($O136,'APOIO-DESPESAS'!$A$3:$N$962,8,FALSE)),"")</f>
        <v/>
      </c>
      <c r="H136" s="223" t="str">
        <f>IFERROR(IF(VLOOKUP($O136,'APOIO-DESPESAS'!$A$3:$N$962,9,FALSE)="","",VLOOKUP($O136,'APOIO-DESPESAS'!$A$3:$N$962,9,FALSE)),"")</f>
        <v/>
      </c>
      <c r="I136" s="223" t="str">
        <f>IFERROR(IF(VLOOKUP($O136,'APOIO-DESPESAS'!$A$3:$N$962,10,FALSE)="","",VLOOKUP($O136,'APOIO-DESPESAS'!$A$3:$N$962,10,FALSE)),"")</f>
        <v/>
      </c>
      <c r="J136" s="223" t="str">
        <f>IFERROR(IF(VLOOKUP($O136,'APOIO-DESPESAS'!$A$3:$N$962,11,FALSE)="","",VLOOKUP($O136,'APOIO-DESPESAS'!$A$3:$N$962,11,FALSE)),"")</f>
        <v/>
      </c>
      <c r="K136" s="223" t="str">
        <f>IFERROR(IF(VLOOKUP($O136,'APOIO-DESPESAS'!$A$3:$N$962,12,FALSE)="","",VLOOKUP($O136,'APOIO-DESPESAS'!$A$3:$N$962,12,FALSE)),"")</f>
        <v/>
      </c>
      <c r="L136" s="223" t="str">
        <f>IFERROR(IF(VLOOKUP($O136,'APOIO-DESPESAS'!$A$3:$N$962,13,FALSE)="","",VLOOKUP($O136,'APOIO-DESPESAS'!$A$3:$N$962,13,FALSE)),"")</f>
        <v/>
      </c>
      <c r="M136" s="223" t="str">
        <f>IFERROR(IF(VLOOKUP($O136,'APOIO-DESPESAS'!$A$3:$N$962,14,FALSE)="","",VLOOKUP($O136,'APOIO-DESPESAS'!$A$3:$N$962,14,FALSE)),"")</f>
        <v/>
      </c>
      <c r="O136" s="223">
        <f t="shared" si="2"/>
        <v>134</v>
      </c>
    </row>
    <row r="137" spans="1:15" x14ac:dyDescent="0.25">
      <c r="A137" s="223" t="str">
        <f>IFERROR(IF(VLOOKUP($O137,'APOIO-DESPESAS'!$A$3:$N$962,2,FALSE)="","",VLOOKUP($O137,'APOIO-DESPESAS'!$A$3:$N$962,2,FALSE)),"")</f>
        <v/>
      </c>
      <c r="B137" s="223" t="str">
        <f>IFERROR(IF(VLOOKUP($O137,'APOIO-DESPESAS'!$A$3:$N$962,3,FALSE)="","",VLOOKUP($O137,'APOIO-DESPESAS'!$A$3:$N$962,3,FALSE)),"")</f>
        <v/>
      </c>
      <c r="C137" s="223" t="str">
        <f>IFERROR(IF(VLOOKUP($O137,'APOIO-DESPESAS'!$A$3:$N$962,4,FALSE)="","",VLOOKUP($O137,'APOIO-DESPESAS'!$A$3:$N$962,4,FALSE)),"")</f>
        <v/>
      </c>
      <c r="D137" s="223" t="str">
        <f>IFERROR(IF(VLOOKUP($O137,'APOIO-DESPESAS'!$A$3:$N$962,5,FALSE)="","",VLOOKUP($O137,'APOIO-DESPESAS'!$A$3:$N$962,5,FALSE)),"")</f>
        <v/>
      </c>
      <c r="E137" s="223" t="str">
        <f>IFERROR(IF(VLOOKUP($O137,'APOIO-DESPESAS'!$A$3:$N$962,6,FALSE)="","",VLOOKUP($O137,'APOIO-DESPESAS'!$A$3:$N$962,6,FALSE)),"")</f>
        <v/>
      </c>
      <c r="F137" s="223" t="str">
        <f>IFERROR(IF(VLOOKUP($O137,'APOIO-DESPESAS'!$A$3:$N$962,7,FALSE)="","",VLOOKUP($O137,'APOIO-DESPESAS'!$A$3:$N$962,7,FALSE)),"")</f>
        <v/>
      </c>
      <c r="G137" s="223" t="str">
        <f>IFERROR(IF(VLOOKUP($O137,'APOIO-DESPESAS'!$A$3:$N$962,8,FALSE)="","",VLOOKUP($O137,'APOIO-DESPESAS'!$A$3:$N$962,8,FALSE)),"")</f>
        <v/>
      </c>
      <c r="H137" s="223" t="str">
        <f>IFERROR(IF(VLOOKUP($O137,'APOIO-DESPESAS'!$A$3:$N$962,9,FALSE)="","",VLOOKUP($O137,'APOIO-DESPESAS'!$A$3:$N$962,9,FALSE)),"")</f>
        <v/>
      </c>
      <c r="I137" s="223" t="str">
        <f>IFERROR(IF(VLOOKUP($O137,'APOIO-DESPESAS'!$A$3:$N$962,10,FALSE)="","",VLOOKUP($O137,'APOIO-DESPESAS'!$A$3:$N$962,10,FALSE)),"")</f>
        <v/>
      </c>
      <c r="J137" s="223" t="str">
        <f>IFERROR(IF(VLOOKUP($O137,'APOIO-DESPESAS'!$A$3:$N$962,11,FALSE)="","",VLOOKUP($O137,'APOIO-DESPESAS'!$A$3:$N$962,11,FALSE)),"")</f>
        <v/>
      </c>
      <c r="K137" s="223" t="str">
        <f>IFERROR(IF(VLOOKUP($O137,'APOIO-DESPESAS'!$A$3:$N$962,12,FALSE)="","",VLOOKUP($O137,'APOIO-DESPESAS'!$A$3:$N$962,12,FALSE)),"")</f>
        <v/>
      </c>
      <c r="L137" s="223" t="str">
        <f>IFERROR(IF(VLOOKUP($O137,'APOIO-DESPESAS'!$A$3:$N$962,13,FALSE)="","",VLOOKUP($O137,'APOIO-DESPESAS'!$A$3:$N$962,13,FALSE)),"")</f>
        <v/>
      </c>
      <c r="M137" s="223" t="str">
        <f>IFERROR(IF(VLOOKUP($O137,'APOIO-DESPESAS'!$A$3:$N$962,14,FALSE)="","",VLOOKUP($O137,'APOIO-DESPESAS'!$A$3:$N$962,14,FALSE)),"")</f>
        <v/>
      </c>
      <c r="O137" s="223">
        <f t="shared" si="2"/>
        <v>135</v>
      </c>
    </row>
    <row r="138" spans="1:15" x14ac:dyDescent="0.25">
      <c r="A138" s="223" t="str">
        <f>IFERROR(IF(VLOOKUP($O138,'APOIO-DESPESAS'!$A$3:$N$962,2,FALSE)="","",VLOOKUP($O138,'APOIO-DESPESAS'!$A$3:$N$962,2,FALSE)),"")</f>
        <v/>
      </c>
      <c r="B138" s="223" t="str">
        <f>IFERROR(IF(VLOOKUP($O138,'APOIO-DESPESAS'!$A$3:$N$962,3,FALSE)="","",VLOOKUP($O138,'APOIO-DESPESAS'!$A$3:$N$962,3,FALSE)),"")</f>
        <v/>
      </c>
      <c r="C138" s="223" t="str">
        <f>IFERROR(IF(VLOOKUP($O138,'APOIO-DESPESAS'!$A$3:$N$962,4,FALSE)="","",VLOOKUP($O138,'APOIO-DESPESAS'!$A$3:$N$962,4,FALSE)),"")</f>
        <v/>
      </c>
      <c r="D138" s="223" t="str">
        <f>IFERROR(IF(VLOOKUP($O138,'APOIO-DESPESAS'!$A$3:$N$962,5,FALSE)="","",VLOOKUP($O138,'APOIO-DESPESAS'!$A$3:$N$962,5,FALSE)),"")</f>
        <v/>
      </c>
      <c r="E138" s="223" t="str">
        <f>IFERROR(IF(VLOOKUP($O138,'APOIO-DESPESAS'!$A$3:$N$962,6,FALSE)="","",VLOOKUP($O138,'APOIO-DESPESAS'!$A$3:$N$962,6,FALSE)),"")</f>
        <v/>
      </c>
      <c r="F138" s="223" t="str">
        <f>IFERROR(IF(VLOOKUP($O138,'APOIO-DESPESAS'!$A$3:$N$962,7,FALSE)="","",VLOOKUP($O138,'APOIO-DESPESAS'!$A$3:$N$962,7,FALSE)),"")</f>
        <v/>
      </c>
      <c r="G138" s="223" t="str">
        <f>IFERROR(IF(VLOOKUP($O138,'APOIO-DESPESAS'!$A$3:$N$962,8,FALSE)="","",VLOOKUP($O138,'APOIO-DESPESAS'!$A$3:$N$962,8,FALSE)),"")</f>
        <v/>
      </c>
      <c r="H138" s="223" t="str">
        <f>IFERROR(IF(VLOOKUP($O138,'APOIO-DESPESAS'!$A$3:$N$962,9,FALSE)="","",VLOOKUP($O138,'APOIO-DESPESAS'!$A$3:$N$962,9,FALSE)),"")</f>
        <v/>
      </c>
      <c r="I138" s="223" t="str">
        <f>IFERROR(IF(VLOOKUP($O138,'APOIO-DESPESAS'!$A$3:$N$962,10,FALSE)="","",VLOOKUP($O138,'APOIO-DESPESAS'!$A$3:$N$962,10,FALSE)),"")</f>
        <v/>
      </c>
      <c r="J138" s="223" t="str">
        <f>IFERROR(IF(VLOOKUP($O138,'APOIO-DESPESAS'!$A$3:$N$962,11,FALSE)="","",VLOOKUP($O138,'APOIO-DESPESAS'!$A$3:$N$962,11,FALSE)),"")</f>
        <v/>
      </c>
      <c r="K138" s="223" t="str">
        <f>IFERROR(IF(VLOOKUP($O138,'APOIO-DESPESAS'!$A$3:$N$962,12,FALSE)="","",VLOOKUP($O138,'APOIO-DESPESAS'!$A$3:$N$962,12,FALSE)),"")</f>
        <v/>
      </c>
      <c r="L138" s="223" t="str">
        <f>IFERROR(IF(VLOOKUP($O138,'APOIO-DESPESAS'!$A$3:$N$962,13,FALSE)="","",VLOOKUP($O138,'APOIO-DESPESAS'!$A$3:$N$962,13,FALSE)),"")</f>
        <v/>
      </c>
      <c r="M138" s="223" t="str">
        <f>IFERROR(IF(VLOOKUP($O138,'APOIO-DESPESAS'!$A$3:$N$962,14,FALSE)="","",VLOOKUP($O138,'APOIO-DESPESAS'!$A$3:$N$962,14,FALSE)),"")</f>
        <v/>
      </c>
      <c r="O138" s="223">
        <f t="shared" si="2"/>
        <v>136</v>
      </c>
    </row>
    <row r="139" spans="1:15" x14ac:dyDescent="0.25">
      <c r="A139" s="223" t="str">
        <f>IFERROR(IF(VLOOKUP($O139,'APOIO-DESPESAS'!$A$3:$N$962,2,FALSE)="","",VLOOKUP($O139,'APOIO-DESPESAS'!$A$3:$N$962,2,FALSE)),"")</f>
        <v/>
      </c>
      <c r="B139" s="223" t="str">
        <f>IFERROR(IF(VLOOKUP($O139,'APOIO-DESPESAS'!$A$3:$N$962,3,FALSE)="","",VLOOKUP($O139,'APOIO-DESPESAS'!$A$3:$N$962,3,FALSE)),"")</f>
        <v/>
      </c>
      <c r="C139" s="223" t="str">
        <f>IFERROR(IF(VLOOKUP($O139,'APOIO-DESPESAS'!$A$3:$N$962,4,FALSE)="","",VLOOKUP($O139,'APOIO-DESPESAS'!$A$3:$N$962,4,FALSE)),"")</f>
        <v/>
      </c>
      <c r="D139" s="223" t="str">
        <f>IFERROR(IF(VLOOKUP($O139,'APOIO-DESPESAS'!$A$3:$N$962,5,FALSE)="","",VLOOKUP($O139,'APOIO-DESPESAS'!$A$3:$N$962,5,FALSE)),"")</f>
        <v/>
      </c>
      <c r="E139" s="223" t="str">
        <f>IFERROR(IF(VLOOKUP($O139,'APOIO-DESPESAS'!$A$3:$N$962,6,FALSE)="","",VLOOKUP($O139,'APOIO-DESPESAS'!$A$3:$N$962,6,FALSE)),"")</f>
        <v/>
      </c>
      <c r="F139" s="223" t="str">
        <f>IFERROR(IF(VLOOKUP($O139,'APOIO-DESPESAS'!$A$3:$N$962,7,FALSE)="","",VLOOKUP($O139,'APOIO-DESPESAS'!$A$3:$N$962,7,FALSE)),"")</f>
        <v/>
      </c>
      <c r="G139" s="223" t="str">
        <f>IFERROR(IF(VLOOKUP($O139,'APOIO-DESPESAS'!$A$3:$N$962,8,FALSE)="","",VLOOKUP($O139,'APOIO-DESPESAS'!$A$3:$N$962,8,FALSE)),"")</f>
        <v/>
      </c>
      <c r="H139" s="223" t="str">
        <f>IFERROR(IF(VLOOKUP($O139,'APOIO-DESPESAS'!$A$3:$N$962,9,FALSE)="","",VLOOKUP($O139,'APOIO-DESPESAS'!$A$3:$N$962,9,FALSE)),"")</f>
        <v/>
      </c>
      <c r="I139" s="223" t="str">
        <f>IFERROR(IF(VLOOKUP($O139,'APOIO-DESPESAS'!$A$3:$N$962,10,FALSE)="","",VLOOKUP($O139,'APOIO-DESPESAS'!$A$3:$N$962,10,FALSE)),"")</f>
        <v/>
      </c>
      <c r="J139" s="223" t="str">
        <f>IFERROR(IF(VLOOKUP($O139,'APOIO-DESPESAS'!$A$3:$N$962,11,FALSE)="","",VLOOKUP($O139,'APOIO-DESPESAS'!$A$3:$N$962,11,FALSE)),"")</f>
        <v/>
      </c>
      <c r="K139" s="223" t="str">
        <f>IFERROR(IF(VLOOKUP($O139,'APOIO-DESPESAS'!$A$3:$N$962,12,FALSE)="","",VLOOKUP($O139,'APOIO-DESPESAS'!$A$3:$N$962,12,FALSE)),"")</f>
        <v/>
      </c>
      <c r="L139" s="223" t="str">
        <f>IFERROR(IF(VLOOKUP($O139,'APOIO-DESPESAS'!$A$3:$N$962,13,FALSE)="","",VLOOKUP($O139,'APOIO-DESPESAS'!$A$3:$N$962,13,FALSE)),"")</f>
        <v/>
      </c>
      <c r="M139" s="223" t="str">
        <f>IFERROR(IF(VLOOKUP($O139,'APOIO-DESPESAS'!$A$3:$N$962,14,FALSE)="","",VLOOKUP($O139,'APOIO-DESPESAS'!$A$3:$N$962,14,FALSE)),"")</f>
        <v/>
      </c>
      <c r="O139" s="223">
        <f t="shared" si="2"/>
        <v>137</v>
      </c>
    </row>
    <row r="140" spans="1:15" x14ac:dyDescent="0.25">
      <c r="A140" s="223" t="str">
        <f>IFERROR(IF(VLOOKUP($O140,'APOIO-DESPESAS'!$A$3:$N$962,2,FALSE)="","",VLOOKUP($O140,'APOIO-DESPESAS'!$A$3:$N$962,2,FALSE)),"")</f>
        <v/>
      </c>
      <c r="B140" s="223" t="str">
        <f>IFERROR(IF(VLOOKUP($O140,'APOIO-DESPESAS'!$A$3:$N$962,3,FALSE)="","",VLOOKUP($O140,'APOIO-DESPESAS'!$A$3:$N$962,3,FALSE)),"")</f>
        <v/>
      </c>
      <c r="C140" s="223" t="str">
        <f>IFERROR(IF(VLOOKUP($O140,'APOIO-DESPESAS'!$A$3:$N$962,4,FALSE)="","",VLOOKUP($O140,'APOIO-DESPESAS'!$A$3:$N$962,4,FALSE)),"")</f>
        <v/>
      </c>
      <c r="D140" s="223" t="str">
        <f>IFERROR(IF(VLOOKUP($O140,'APOIO-DESPESAS'!$A$3:$N$962,5,FALSE)="","",VLOOKUP($O140,'APOIO-DESPESAS'!$A$3:$N$962,5,FALSE)),"")</f>
        <v/>
      </c>
      <c r="E140" s="223" t="str">
        <f>IFERROR(IF(VLOOKUP($O140,'APOIO-DESPESAS'!$A$3:$N$962,6,FALSE)="","",VLOOKUP($O140,'APOIO-DESPESAS'!$A$3:$N$962,6,FALSE)),"")</f>
        <v/>
      </c>
      <c r="F140" s="223" t="str">
        <f>IFERROR(IF(VLOOKUP($O140,'APOIO-DESPESAS'!$A$3:$N$962,7,FALSE)="","",VLOOKUP($O140,'APOIO-DESPESAS'!$A$3:$N$962,7,FALSE)),"")</f>
        <v/>
      </c>
      <c r="G140" s="223" t="str">
        <f>IFERROR(IF(VLOOKUP($O140,'APOIO-DESPESAS'!$A$3:$N$962,8,FALSE)="","",VLOOKUP($O140,'APOIO-DESPESAS'!$A$3:$N$962,8,FALSE)),"")</f>
        <v/>
      </c>
      <c r="H140" s="223" t="str">
        <f>IFERROR(IF(VLOOKUP($O140,'APOIO-DESPESAS'!$A$3:$N$962,9,FALSE)="","",VLOOKUP($O140,'APOIO-DESPESAS'!$A$3:$N$962,9,FALSE)),"")</f>
        <v/>
      </c>
      <c r="I140" s="223" t="str">
        <f>IFERROR(IF(VLOOKUP($O140,'APOIO-DESPESAS'!$A$3:$N$962,10,FALSE)="","",VLOOKUP($O140,'APOIO-DESPESAS'!$A$3:$N$962,10,FALSE)),"")</f>
        <v/>
      </c>
      <c r="J140" s="223" t="str">
        <f>IFERROR(IF(VLOOKUP($O140,'APOIO-DESPESAS'!$A$3:$N$962,11,FALSE)="","",VLOOKUP($O140,'APOIO-DESPESAS'!$A$3:$N$962,11,FALSE)),"")</f>
        <v/>
      </c>
      <c r="K140" s="223" t="str">
        <f>IFERROR(IF(VLOOKUP($O140,'APOIO-DESPESAS'!$A$3:$N$962,12,FALSE)="","",VLOOKUP($O140,'APOIO-DESPESAS'!$A$3:$N$962,12,FALSE)),"")</f>
        <v/>
      </c>
      <c r="L140" s="223" t="str">
        <f>IFERROR(IF(VLOOKUP($O140,'APOIO-DESPESAS'!$A$3:$N$962,13,FALSE)="","",VLOOKUP($O140,'APOIO-DESPESAS'!$A$3:$N$962,13,FALSE)),"")</f>
        <v/>
      </c>
      <c r="M140" s="223" t="str">
        <f>IFERROR(IF(VLOOKUP($O140,'APOIO-DESPESAS'!$A$3:$N$962,14,FALSE)="","",VLOOKUP($O140,'APOIO-DESPESAS'!$A$3:$N$962,14,FALSE)),"")</f>
        <v/>
      </c>
      <c r="O140" s="223">
        <f t="shared" si="2"/>
        <v>138</v>
      </c>
    </row>
    <row r="141" spans="1:15" x14ac:dyDescent="0.25">
      <c r="A141" s="223" t="str">
        <f>IFERROR(IF(VLOOKUP($O141,'APOIO-DESPESAS'!$A$3:$N$962,2,FALSE)="","",VLOOKUP($O141,'APOIO-DESPESAS'!$A$3:$N$962,2,FALSE)),"")</f>
        <v/>
      </c>
      <c r="B141" s="223" t="str">
        <f>IFERROR(IF(VLOOKUP($O141,'APOIO-DESPESAS'!$A$3:$N$962,3,FALSE)="","",VLOOKUP($O141,'APOIO-DESPESAS'!$A$3:$N$962,3,FALSE)),"")</f>
        <v/>
      </c>
      <c r="C141" s="223" t="str">
        <f>IFERROR(IF(VLOOKUP($O141,'APOIO-DESPESAS'!$A$3:$N$962,4,FALSE)="","",VLOOKUP($O141,'APOIO-DESPESAS'!$A$3:$N$962,4,FALSE)),"")</f>
        <v/>
      </c>
      <c r="D141" s="223" t="str">
        <f>IFERROR(IF(VLOOKUP($O141,'APOIO-DESPESAS'!$A$3:$N$962,5,FALSE)="","",VLOOKUP($O141,'APOIO-DESPESAS'!$A$3:$N$962,5,FALSE)),"")</f>
        <v/>
      </c>
      <c r="E141" s="223" t="str">
        <f>IFERROR(IF(VLOOKUP($O141,'APOIO-DESPESAS'!$A$3:$N$962,6,FALSE)="","",VLOOKUP($O141,'APOIO-DESPESAS'!$A$3:$N$962,6,FALSE)),"")</f>
        <v/>
      </c>
      <c r="F141" s="223" t="str">
        <f>IFERROR(IF(VLOOKUP($O141,'APOIO-DESPESAS'!$A$3:$N$962,7,FALSE)="","",VLOOKUP($O141,'APOIO-DESPESAS'!$A$3:$N$962,7,FALSE)),"")</f>
        <v/>
      </c>
      <c r="G141" s="223" t="str">
        <f>IFERROR(IF(VLOOKUP($O141,'APOIO-DESPESAS'!$A$3:$N$962,8,FALSE)="","",VLOOKUP($O141,'APOIO-DESPESAS'!$A$3:$N$962,8,FALSE)),"")</f>
        <v/>
      </c>
      <c r="H141" s="223" t="str">
        <f>IFERROR(IF(VLOOKUP($O141,'APOIO-DESPESAS'!$A$3:$N$962,9,FALSE)="","",VLOOKUP($O141,'APOIO-DESPESAS'!$A$3:$N$962,9,FALSE)),"")</f>
        <v/>
      </c>
      <c r="I141" s="223" t="str">
        <f>IFERROR(IF(VLOOKUP($O141,'APOIO-DESPESAS'!$A$3:$N$962,10,FALSE)="","",VLOOKUP($O141,'APOIO-DESPESAS'!$A$3:$N$962,10,FALSE)),"")</f>
        <v/>
      </c>
      <c r="J141" s="223" t="str">
        <f>IFERROR(IF(VLOOKUP($O141,'APOIO-DESPESAS'!$A$3:$N$962,11,FALSE)="","",VLOOKUP($O141,'APOIO-DESPESAS'!$A$3:$N$962,11,FALSE)),"")</f>
        <v/>
      </c>
      <c r="K141" s="223" t="str">
        <f>IFERROR(IF(VLOOKUP($O141,'APOIO-DESPESAS'!$A$3:$N$962,12,FALSE)="","",VLOOKUP($O141,'APOIO-DESPESAS'!$A$3:$N$962,12,FALSE)),"")</f>
        <v/>
      </c>
      <c r="L141" s="223" t="str">
        <f>IFERROR(IF(VLOOKUP($O141,'APOIO-DESPESAS'!$A$3:$N$962,13,FALSE)="","",VLOOKUP($O141,'APOIO-DESPESAS'!$A$3:$N$962,13,FALSE)),"")</f>
        <v/>
      </c>
      <c r="M141" s="223" t="str">
        <f>IFERROR(IF(VLOOKUP($O141,'APOIO-DESPESAS'!$A$3:$N$962,14,FALSE)="","",VLOOKUP($O141,'APOIO-DESPESAS'!$A$3:$N$962,14,FALSE)),"")</f>
        <v/>
      </c>
      <c r="O141" s="223">
        <f t="shared" si="2"/>
        <v>139</v>
      </c>
    </row>
    <row r="142" spans="1:15" x14ac:dyDescent="0.25">
      <c r="A142" s="223" t="str">
        <f>IFERROR(IF(VLOOKUP($O142,'APOIO-DESPESAS'!$A$3:$N$962,2,FALSE)="","",VLOOKUP($O142,'APOIO-DESPESAS'!$A$3:$N$962,2,FALSE)),"")</f>
        <v/>
      </c>
      <c r="B142" s="223" t="str">
        <f>IFERROR(IF(VLOOKUP($O142,'APOIO-DESPESAS'!$A$3:$N$962,3,FALSE)="","",VLOOKUP($O142,'APOIO-DESPESAS'!$A$3:$N$962,3,FALSE)),"")</f>
        <v/>
      </c>
      <c r="C142" s="223" t="str">
        <f>IFERROR(IF(VLOOKUP($O142,'APOIO-DESPESAS'!$A$3:$N$962,4,FALSE)="","",VLOOKUP($O142,'APOIO-DESPESAS'!$A$3:$N$962,4,FALSE)),"")</f>
        <v/>
      </c>
      <c r="D142" s="223" t="str">
        <f>IFERROR(IF(VLOOKUP($O142,'APOIO-DESPESAS'!$A$3:$N$962,5,FALSE)="","",VLOOKUP($O142,'APOIO-DESPESAS'!$A$3:$N$962,5,FALSE)),"")</f>
        <v/>
      </c>
      <c r="E142" s="223" t="str">
        <f>IFERROR(IF(VLOOKUP($O142,'APOIO-DESPESAS'!$A$3:$N$962,6,FALSE)="","",VLOOKUP($O142,'APOIO-DESPESAS'!$A$3:$N$962,6,FALSE)),"")</f>
        <v/>
      </c>
      <c r="F142" s="223" t="str">
        <f>IFERROR(IF(VLOOKUP($O142,'APOIO-DESPESAS'!$A$3:$N$962,7,FALSE)="","",VLOOKUP($O142,'APOIO-DESPESAS'!$A$3:$N$962,7,FALSE)),"")</f>
        <v/>
      </c>
      <c r="G142" s="223" t="str">
        <f>IFERROR(IF(VLOOKUP($O142,'APOIO-DESPESAS'!$A$3:$N$962,8,FALSE)="","",VLOOKUP($O142,'APOIO-DESPESAS'!$A$3:$N$962,8,FALSE)),"")</f>
        <v/>
      </c>
      <c r="H142" s="223" t="str">
        <f>IFERROR(IF(VLOOKUP($O142,'APOIO-DESPESAS'!$A$3:$N$962,9,FALSE)="","",VLOOKUP($O142,'APOIO-DESPESAS'!$A$3:$N$962,9,FALSE)),"")</f>
        <v/>
      </c>
      <c r="I142" s="223" t="str">
        <f>IFERROR(IF(VLOOKUP($O142,'APOIO-DESPESAS'!$A$3:$N$962,10,FALSE)="","",VLOOKUP($O142,'APOIO-DESPESAS'!$A$3:$N$962,10,FALSE)),"")</f>
        <v/>
      </c>
      <c r="J142" s="223" t="str">
        <f>IFERROR(IF(VLOOKUP($O142,'APOIO-DESPESAS'!$A$3:$N$962,11,FALSE)="","",VLOOKUP($O142,'APOIO-DESPESAS'!$A$3:$N$962,11,FALSE)),"")</f>
        <v/>
      </c>
      <c r="K142" s="223" t="str">
        <f>IFERROR(IF(VLOOKUP($O142,'APOIO-DESPESAS'!$A$3:$N$962,12,FALSE)="","",VLOOKUP($O142,'APOIO-DESPESAS'!$A$3:$N$962,12,FALSE)),"")</f>
        <v/>
      </c>
      <c r="L142" s="223" t="str">
        <f>IFERROR(IF(VLOOKUP($O142,'APOIO-DESPESAS'!$A$3:$N$962,13,FALSE)="","",VLOOKUP($O142,'APOIO-DESPESAS'!$A$3:$N$962,13,FALSE)),"")</f>
        <v/>
      </c>
      <c r="M142" s="223" t="str">
        <f>IFERROR(IF(VLOOKUP($O142,'APOIO-DESPESAS'!$A$3:$N$962,14,FALSE)="","",VLOOKUP($O142,'APOIO-DESPESAS'!$A$3:$N$962,14,FALSE)),"")</f>
        <v/>
      </c>
      <c r="O142" s="223">
        <f t="shared" si="2"/>
        <v>140</v>
      </c>
    </row>
    <row r="143" spans="1:15" x14ac:dyDescent="0.25">
      <c r="A143" s="223" t="str">
        <f>IFERROR(IF(VLOOKUP($O143,'APOIO-DESPESAS'!$A$3:$N$962,2,FALSE)="","",VLOOKUP($O143,'APOIO-DESPESAS'!$A$3:$N$962,2,FALSE)),"")</f>
        <v/>
      </c>
      <c r="B143" s="223" t="str">
        <f>IFERROR(IF(VLOOKUP($O143,'APOIO-DESPESAS'!$A$3:$N$962,3,FALSE)="","",VLOOKUP($O143,'APOIO-DESPESAS'!$A$3:$N$962,3,FALSE)),"")</f>
        <v/>
      </c>
      <c r="C143" s="223" t="str">
        <f>IFERROR(IF(VLOOKUP($O143,'APOIO-DESPESAS'!$A$3:$N$962,4,FALSE)="","",VLOOKUP($O143,'APOIO-DESPESAS'!$A$3:$N$962,4,FALSE)),"")</f>
        <v/>
      </c>
      <c r="D143" s="223" t="str">
        <f>IFERROR(IF(VLOOKUP($O143,'APOIO-DESPESAS'!$A$3:$N$962,5,FALSE)="","",VLOOKUP($O143,'APOIO-DESPESAS'!$A$3:$N$962,5,FALSE)),"")</f>
        <v/>
      </c>
      <c r="E143" s="223" t="str">
        <f>IFERROR(IF(VLOOKUP($O143,'APOIO-DESPESAS'!$A$3:$N$962,6,FALSE)="","",VLOOKUP($O143,'APOIO-DESPESAS'!$A$3:$N$962,6,FALSE)),"")</f>
        <v/>
      </c>
      <c r="F143" s="223" t="str">
        <f>IFERROR(IF(VLOOKUP($O143,'APOIO-DESPESAS'!$A$3:$N$962,7,FALSE)="","",VLOOKUP($O143,'APOIO-DESPESAS'!$A$3:$N$962,7,FALSE)),"")</f>
        <v/>
      </c>
      <c r="G143" s="223" t="str">
        <f>IFERROR(IF(VLOOKUP($O143,'APOIO-DESPESAS'!$A$3:$N$962,8,FALSE)="","",VLOOKUP($O143,'APOIO-DESPESAS'!$A$3:$N$962,8,FALSE)),"")</f>
        <v/>
      </c>
      <c r="H143" s="223" t="str">
        <f>IFERROR(IF(VLOOKUP($O143,'APOIO-DESPESAS'!$A$3:$N$962,9,FALSE)="","",VLOOKUP($O143,'APOIO-DESPESAS'!$A$3:$N$962,9,FALSE)),"")</f>
        <v/>
      </c>
      <c r="I143" s="223" t="str">
        <f>IFERROR(IF(VLOOKUP($O143,'APOIO-DESPESAS'!$A$3:$N$962,10,FALSE)="","",VLOOKUP($O143,'APOIO-DESPESAS'!$A$3:$N$962,10,FALSE)),"")</f>
        <v/>
      </c>
      <c r="J143" s="223" t="str">
        <f>IFERROR(IF(VLOOKUP($O143,'APOIO-DESPESAS'!$A$3:$N$962,11,FALSE)="","",VLOOKUP($O143,'APOIO-DESPESAS'!$A$3:$N$962,11,FALSE)),"")</f>
        <v/>
      </c>
      <c r="K143" s="223" t="str">
        <f>IFERROR(IF(VLOOKUP($O143,'APOIO-DESPESAS'!$A$3:$N$962,12,FALSE)="","",VLOOKUP($O143,'APOIO-DESPESAS'!$A$3:$N$962,12,FALSE)),"")</f>
        <v/>
      </c>
      <c r="L143" s="223" t="str">
        <f>IFERROR(IF(VLOOKUP($O143,'APOIO-DESPESAS'!$A$3:$N$962,13,FALSE)="","",VLOOKUP($O143,'APOIO-DESPESAS'!$A$3:$N$962,13,FALSE)),"")</f>
        <v/>
      </c>
      <c r="M143" s="223" t="str">
        <f>IFERROR(IF(VLOOKUP($O143,'APOIO-DESPESAS'!$A$3:$N$962,14,FALSE)="","",VLOOKUP($O143,'APOIO-DESPESAS'!$A$3:$N$962,14,FALSE)),"")</f>
        <v/>
      </c>
      <c r="O143" s="223">
        <f t="shared" si="2"/>
        <v>141</v>
      </c>
    </row>
    <row r="144" spans="1:15" x14ac:dyDescent="0.25">
      <c r="A144" s="223" t="str">
        <f>IFERROR(IF(VLOOKUP($O144,'APOIO-DESPESAS'!$A$3:$N$962,2,FALSE)="","",VLOOKUP($O144,'APOIO-DESPESAS'!$A$3:$N$962,2,FALSE)),"")</f>
        <v/>
      </c>
      <c r="B144" s="223" t="str">
        <f>IFERROR(IF(VLOOKUP($O144,'APOIO-DESPESAS'!$A$3:$N$962,3,FALSE)="","",VLOOKUP($O144,'APOIO-DESPESAS'!$A$3:$N$962,3,FALSE)),"")</f>
        <v/>
      </c>
      <c r="C144" s="223" t="str">
        <f>IFERROR(IF(VLOOKUP($O144,'APOIO-DESPESAS'!$A$3:$N$962,4,FALSE)="","",VLOOKUP($O144,'APOIO-DESPESAS'!$A$3:$N$962,4,FALSE)),"")</f>
        <v/>
      </c>
      <c r="D144" s="223" t="str">
        <f>IFERROR(IF(VLOOKUP($O144,'APOIO-DESPESAS'!$A$3:$N$962,5,FALSE)="","",VLOOKUP($O144,'APOIO-DESPESAS'!$A$3:$N$962,5,FALSE)),"")</f>
        <v/>
      </c>
      <c r="E144" s="223" t="str">
        <f>IFERROR(IF(VLOOKUP($O144,'APOIO-DESPESAS'!$A$3:$N$962,6,FALSE)="","",VLOOKUP($O144,'APOIO-DESPESAS'!$A$3:$N$962,6,FALSE)),"")</f>
        <v/>
      </c>
      <c r="F144" s="223" t="str">
        <f>IFERROR(IF(VLOOKUP($O144,'APOIO-DESPESAS'!$A$3:$N$962,7,FALSE)="","",VLOOKUP($O144,'APOIO-DESPESAS'!$A$3:$N$962,7,FALSE)),"")</f>
        <v/>
      </c>
      <c r="G144" s="223" t="str">
        <f>IFERROR(IF(VLOOKUP($O144,'APOIO-DESPESAS'!$A$3:$N$962,8,FALSE)="","",VLOOKUP($O144,'APOIO-DESPESAS'!$A$3:$N$962,8,FALSE)),"")</f>
        <v/>
      </c>
      <c r="H144" s="223" t="str">
        <f>IFERROR(IF(VLOOKUP($O144,'APOIO-DESPESAS'!$A$3:$N$962,9,FALSE)="","",VLOOKUP($O144,'APOIO-DESPESAS'!$A$3:$N$962,9,FALSE)),"")</f>
        <v/>
      </c>
      <c r="I144" s="223" t="str">
        <f>IFERROR(IF(VLOOKUP($O144,'APOIO-DESPESAS'!$A$3:$N$962,10,FALSE)="","",VLOOKUP($O144,'APOIO-DESPESAS'!$A$3:$N$962,10,FALSE)),"")</f>
        <v/>
      </c>
      <c r="J144" s="223" t="str">
        <f>IFERROR(IF(VLOOKUP($O144,'APOIO-DESPESAS'!$A$3:$N$962,11,FALSE)="","",VLOOKUP($O144,'APOIO-DESPESAS'!$A$3:$N$962,11,FALSE)),"")</f>
        <v/>
      </c>
      <c r="K144" s="223" t="str">
        <f>IFERROR(IF(VLOOKUP($O144,'APOIO-DESPESAS'!$A$3:$N$962,12,FALSE)="","",VLOOKUP($O144,'APOIO-DESPESAS'!$A$3:$N$962,12,FALSE)),"")</f>
        <v/>
      </c>
      <c r="L144" s="223" t="str">
        <f>IFERROR(IF(VLOOKUP($O144,'APOIO-DESPESAS'!$A$3:$N$962,13,FALSE)="","",VLOOKUP($O144,'APOIO-DESPESAS'!$A$3:$N$962,13,FALSE)),"")</f>
        <v/>
      </c>
      <c r="M144" s="223" t="str">
        <f>IFERROR(IF(VLOOKUP($O144,'APOIO-DESPESAS'!$A$3:$N$962,14,FALSE)="","",VLOOKUP($O144,'APOIO-DESPESAS'!$A$3:$N$962,14,FALSE)),"")</f>
        <v/>
      </c>
      <c r="O144" s="223">
        <f t="shared" si="2"/>
        <v>142</v>
      </c>
    </row>
    <row r="145" spans="1:15" x14ac:dyDescent="0.25">
      <c r="A145" s="223" t="str">
        <f>IFERROR(IF(VLOOKUP($O145,'APOIO-DESPESAS'!$A$3:$N$962,2,FALSE)="","",VLOOKUP($O145,'APOIO-DESPESAS'!$A$3:$N$962,2,FALSE)),"")</f>
        <v/>
      </c>
      <c r="B145" s="223" t="str">
        <f>IFERROR(IF(VLOOKUP($O145,'APOIO-DESPESAS'!$A$3:$N$962,3,FALSE)="","",VLOOKUP($O145,'APOIO-DESPESAS'!$A$3:$N$962,3,FALSE)),"")</f>
        <v/>
      </c>
      <c r="C145" s="223" t="str">
        <f>IFERROR(IF(VLOOKUP($O145,'APOIO-DESPESAS'!$A$3:$N$962,4,FALSE)="","",VLOOKUP($O145,'APOIO-DESPESAS'!$A$3:$N$962,4,FALSE)),"")</f>
        <v/>
      </c>
      <c r="D145" s="223" t="str">
        <f>IFERROR(IF(VLOOKUP($O145,'APOIO-DESPESAS'!$A$3:$N$962,5,FALSE)="","",VLOOKUP($O145,'APOIO-DESPESAS'!$A$3:$N$962,5,FALSE)),"")</f>
        <v/>
      </c>
      <c r="E145" s="223" t="str">
        <f>IFERROR(IF(VLOOKUP($O145,'APOIO-DESPESAS'!$A$3:$N$962,6,FALSE)="","",VLOOKUP($O145,'APOIO-DESPESAS'!$A$3:$N$962,6,FALSE)),"")</f>
        <v/>
      </c>
      <c r="F145" s="223" t="str">
        <f>IFERROR(IF(VLOOKUP($O145,'APOIO-DESPESAS'!$A$3:$N$962,7,FALSE)="","",VLOOKUP($O145,'APOIO-DESPESAS'!$A$3:$N$962,7,FALSE)),"")</f>
        <v/>
      </c>
      <c r="G145" s="223" t="str">
        <f>IFERROR(IF(VLOOKUP($O145,'APOIO-DESPESAS'!$A$3:$N$962,8,FALSE)="","",VLOOKUP($O145,'APOIO-DESPESAS'!$A$3:$N$962,8,FALSE)),"")</f>
        <v/>
      </c>
      <c r="H145" s="223" t="str">
        <f>IFERROR(IF(VLOOKUP($O145,'APOIO-DESPESAS'!$A$3:$N$962,9,FALSE)="","",VLOOKUP($O145,'APOIO-DESPESAS'!$A$3:$N$962,9,FALSE)),"")</f>
        <v/>
      </c>
      <c r="I145" s="223" t="str">
        <f>IFERROR(IF(VLOOKUP($O145,'APOIO-DESPESAS'!$A$3:$N$962,10,FALSE)="","",VLOOKUP($O145,'APOIO-DESPESAS'!$A$3:$N$962,10,FALSE)),"")</f>
        <v/>
      </c>
      <c r="J145" s="223" t="str">
        <f>IFERROR(IF(VLOOKUP($O145,'APOIO-DESPESAS'!$A$3:$N$962,11,FALSE)="","",VLOOKUP($O145,'APOIO-DESPESAS'!$A$3:$N$962,11,FALSE)),"")</f>
        <v/>
      </c>
      <c r="K145" s="223" t="str">
        <f>IFERROR(IF(VLOOKUP($O145,'APOIO-DESPESAS'!$A$3:$N$962,12,FALSE)="","",VLOOKUP($O145,'APOIO-DESPESAS'!$A$3:$N$962,12,FALSE)),"")</f>
        <v/>
      </c>
      <c r="L145" s="223" t="str">
        <f>IFERROR(IF(VLOOKUP($O145,'APOIO-DESPESAS'!$A$3:$N$962,13,FALSE)="","",VLOOKUP($O145,'APOIO-DESPESAS'!$A$3:$N$962,13,FALSE)),"")</f>
        <v/>
      </c>
      <c r="M145" s="223" t="str">
        <f>IFERROR(IF(VLOOKUP($O145,'APOIO-DESPESAS'!$A$3:$N$962,14,FALSE)="","",VLOOKUP($O145,'APOIO-DESPESAS'!$A$3:$N$962,14,FALSE)),"")</f>
        <v/>
      </c>
      <c r="O145" s="223">
        <f t="shared" si="2"/>
        <v>143</v>
      </c>
    </row>
    <row r="146" spans="1:15" x14ac:dyDescent="0.25">
      <c r="A146" s="223" t="str">
        <f>IFERROR(IF(VLOOKUP($O146,'APOIO-DESPESAS'!$A$3:$N$962,2,FALSE)="","",VLOOKUP($O146,'APOIO-DESPESAS'!$A$3:$N$962,2,FALSE)),"")</f>
        <v/>
      </c>
      <c r="B146" s="223" t="str">
        <f>IFERROR(IF(VLOOKUP($O146,'APOIO-DESPESAS'!$A$3:$N$962,3,FALSE)="","",VLOOKUP($O146,'APOIO-DESPESAS'!$A$3:$N$962,3,FALSE)),"")</f>
        <v/>
      </c>
      <c r="C146" s="223" t="str">
        <f>IFERROR(IF(VLOOKUP($O146,'APOIO-DESPESAS'!$A$3:$N$962,4,FALSE)="","",VLOOKUP($O146,'APOIO-DESPESAS'!$A$3:$N$962,4,FALSE)),"")</f>
        <v/>
      </c>
      <c r="D146" s="223" t="str">
        <f>IFERROR(IF(VLOOKUP($O146,'APOIO-DESPESAS'!$A$3:$N$962,5,FALSE)="","",VLOOKUP($O146,'APOIO-DESPESAS'!$A$3:$N$962,5,FALSE)),"")</f>
        <v/>
      </c>
      <c r="E146" s="223" t="str">
        <f>IFERROR(IF(VLOOKUP($O146,'APOIO-DESPESAS'!$A$3:$N$962,6,FALSE)="","",VLOOKUP($O146,'APOIO-DESPESAS'!$A$3:$N$962,6,FALSE)),"")</f>
        <v/>
      </c>
      <c r="F146" s="223" t="str">
        <f>IFERROR(IF(VLOOKUP($O146,'APOIO-DESPESAS'!$A$3:$N$962,7,FALSE)="","",VLOOKUP($O146,'APOIO-DESPESAS'!$A$3:$N$962,7,FALSE)),"")</f>
        <v/>
      </c>
      <c r="G146" s="223" t="str">
        <f>IFERROR(IF(VLOOKUP($O146,'APOIO-DESPESAS'!$A$3:$N$962,8,FALSE)="","",VLOOKUP($O146,'APOIO-DESPESAS'!$A$3:$N$962,8,FALSE)),"")</f>
        <v/>
      </c>
      <c r="H146" s="223" t="str">
        <f>IFERROR(IF(VLOOKUP($O146,'APOIO-DESPESAS'!$A$3:$N$962,9,FALSE)="","",VLOOKUP($O146,'APOIO-DESPESAS'!$A$3:$N$962,9,FALSE)),"")</f>
        <v/>
      </c>
      <c r="I146" s="223" t="str">
        <f>IFERROR(IF(VLOOKUP($O146,'APOIO-DESPESAS'!$A$3:$N$962,10,FALSE)="","",VLOOKUP($O146,'APOIO-DESPESAS'!$A$3:$N$962,10,FALSE)),"")</f>
        <v/>
      </c>
      <c r="J146" s="223" t="str">
        <f>IFERROR(IF(VLOOKUP($O146,'APOIO-DESPESAS'!$A$3:$N$962,11,FALSE)="","",VLOOKUP($O146,'APOIO-DESPESAS'!$A$3:$N$962,11,FALSE)),"")</f>
        <v/>
      </c>
      <c r="K146" s="223" t="str">
        <f>IFERROR(IF(VLOOKUP($O146,'APOIO-DESPESAS'!$A$3:$N$962,12,FALSE)="","",VLOOKUP($O146,'APOIO-DESPESAS'!$A$3:$N$962,12,FALSE)),"")</f>
        <v/>
      </c>
      <c r="L146" s="223" t="str">
        <f>IFERROR(IF(VLOOKUP($O146,'APOIO-DESPESAS'!$A$3:$N$962,13,FALSE)="","",VLOOKUP($O146,'APOIO-DESPESAS'!$A$3:$N$962,13,FALSE)),"")</f>
        <v/>
      </c>
      <c r="M146" s="223" t="str">
        <f>IFERROR(IF(VLOOKUP($O146,'APOIO-DESPESAS'!$A$3:$N$962,14,FALSE)="","",VLOOKUP($O146,'APOIO-DESPESAS'!$A$3:$N$962,14,FALSE)),"")</f>
        <v/>
      </c>
      <c r="O146" s="223">
        <f t="shared" si="2"/>
        <v>144</v>
      </c>
    </row>
    <row r="147" spans="1:15" x14ac:dyDescent="0.25">
      <c r="A147" s="223" t="str">
        <f>IFERROR(IF(VLOOKUP($O147,'APOIO-DESPESAS'!$A$3:$N$962,2,FALSE)="","",VLOOKUP($O147,'APOIO-DESPESAS'!$A$3:$N$962,2,FALSE)),"")</f>
        <v/>
      </c>
      <c r="B147" s="223" t="str">
        <f>IFERROR(IF(VLOOKUP($O147,'APOIO-DESPESAS'!$A$3:$N$962,3,FALSE)="","",VLOOKUP($O147,'APOIO-DESPESAS'!$A$3:$N$962,3,FALSE)),"")</f>
        <v/>
      </c>
      <c r="C147" s="223" t="str">
        <f>IFERROR(IF(VLOOKUP($O147,'APOIO-DESPESAS'!$A$3:$N$962,4,FALSE)="","",VLOOKUP($O147,'APOIO-DESPESAS'!$A$3:$N$962,4,FALSE)),"")</f>
        <v/>
      </c>
      <c r="D147" s="223" t="str">
        <f>IFERROR(IF(VLOOKUP($O147,'APOIO-DESPESAS'!$A$3:$N$962,5,FALSE)="","",VLOOKUP($O147,'APOIO-DESPESAS'!$A$3:$N$962,5,FALSE)),"")</f>
        <v/>
      </c>
      <c r="E147" s="223" t="str">
        <f>IFERROR(IF(VLOOKUP($O147,'APOIO-DESPESAS'!$A$3:$N$962,6,FALSE)="","",VLOOKUP($O147,'APOIO-DESPESAS'!$A$3:$N$962,6,FALSE)),"")</f>
        <v/>
      </c>
      <c r="F147" s="223" t="str">
        <f>IFERROR(IF(VLOOKUP($O147,'APOIO-DESPESAS'!$A$3:$N$962,7,FALSE)="","",VLOOKUP($O147,'APOIO-DESPESAS'!$A$3:$N$962,7,FALSE)),"")</f>
        <v/>
      </c>
      <c r="G147" s="223" t="str">
        <f>IFERROR(IF(VLOOKUP($O147,'APOIO-DESPESAS'!$A$3:$N$962,8,FALSE)="","",VLOOKUP($O147,'APOIO-DESPESAS'!$A$3:$N$962,8,FALSE)),"")</f>
        <v/>
      </c>
      <c r="H147" s="223" t="str">
        <f>IFERROR(IF(VLOOKUP($O147,'APOIO-DESPESAS'!$A$3:$N$962,9,FALSE)="","",VLOOKUP($O147,'APOIO-DESPESAS'!$A$3:$N$962,9,FALSE)),"")</f>
        <v/>
      </c>
      <c r="I147" s="223" t="str">
        <f>IFERROR(IF(VLOOKUP($O147,'APOIO-DESPESAS'!$A$3:$N$962,10,FALSE)="","",VLOOKUP($O147,'APOIO-DESPESAS'!$A$3:$N$962,10,FALSE)),"")</f>
        <v/>
      </c>
      <c r="J147" s="223" t="str">
        <f>IFERROR(IF(VLOOKUP($O147,'APOIO-DESPESAS'!$A$3:$N$962,11,FALSE)="","",VLOOKUP($O147,'APOIO-DESPESAS'!$A$3:$N$962,11,FALSE)),"")</f>
        <v/>
      </c>
      <c r="K147" s="223" t="str">
        <f>IFERROR(IF(VLOOKUP($O147,'APOIO-DESPESAS'!$A$3:$N$962,12,FALSE)="","",VLOOKUP($O147,'APOIO-DESPESAS'!$A$3:$N$962,12,FALSE)),"")</f>
        <v/>
      </c>
      <c r="L147" s="223" t="str">
        <f>IFERROR(IF(VLOOKUP($O147,'APOIO-DESPESAS'!$A$3:$N$962,13,FALSE)="","",VLOOKUP($O147,'APOIO-DESPESAS'!$A$3:$N$962,13,FALSE)),"")</f>
        <v/>
      </c>
      <c r="M147" s="223" t="str">
        <f>IFERROR(IF(VLOOKUP($O147,'APOIO-DESPESAS'!$A$3:$N$962,14,FALSE)="","",VLOOKUP($O147,'APOIO-DESPESAS'!$A$3:$N$962,14,FALSE)),"")</f>
        <v/>
      </c>
      <c r="O147" s="223">
        <f t="shared" si="2"/>
        <v>145</v>
      </c>
    </row>
    <row r="148" spans="1:15" x14ac:dyDescent="0.25">
      <c r="A148" s="223" t="str">
        <f>IFERROR(IF(VLOOKUP($O148,'APOIO-DESPESAS'!$A$3:$N$962,2,FALSE)="","",VLOOKUP($O148,'APOIO-DESPESAS'!$A$3:$N$962,2,FALSE)),"")</f>
        <v/>
      </c>
      <c r="B148" s="223" t="str">
        <f>IFERROR(IF(VLOOKUP($O148,'APOIO-DESPESAS'!$A$3:$N$962,3,FALSE)="","",VLOOKUP($O148,'APOIO-DESPESAS'!$A$3:$N$962,3,FALSE)),"")</f>
        <v/>
      </c>
      <c r="C148" s="223" t="str">
        <f>IFERROR(IF(VLOOKUP($O148,'APOIO-DESPESAS'!$A$3:$N$962,4,FALSE)="","",VLOOKUP($O148,'APOIO-DESPESAS'!$A$3:$N$962,4,FALSE)),"")</f>
        <v/>
      </c>
      <c r="D148" s="223" t="str">
        <f>IFERROR(IF(VLOOKUP($O148,'APOIO-DESPESAS'!$A$3:$N$962,5,FALSE)="","",VLOOKUP($O148,'APOIO-DESPESAS'!$A$3:$N$962,5,FALSE)),"")</f>
        <v/>
      </c>
      <c r="E148" s="223" t="str">
        <f>IFERROR(IF(VLOOKUP($O148,'APOIO-DESPESAS'!$A$3:$N$962,6,FALSE)="","",VLOOKUP($O148,'APOIO-DESPESAS'!$A$3:$N$962,6,FALSE)),"")</f>
        <v/>
      </c>
      <c r="F148" s="223" t="str">
        <f>IFERROR(IF(VLOOKUP($O148,'APOIO-DESPESAS'!$A$3:$N$962,7,FALSE)="","",VLOOKUP($O148,'APOIO-DESPESAS'!$A$3:$N$962,7,FALSE)),"")</f>
        <v/>
      </c>
      <c r="G148" s="223" t="str">
        <f>IFERROR(IF(VLOOKUP($O148,'APOIO-DESPESAS'!$A$3:$N$962,8,FALSE)="","",VLOOKUP($O148,'APOIO-DESPESAS'!$A$3:$N$962,8,FALSE)),"")</f>
        <v/>
      </c>
      <c r="H148" s="223" t="str">
        <f>IFERROR(IF(VLOOKUP($O148,'APOIO-DESPESAS'!$A$3:$N$962,9,FALSE)="","",VLOOKUP($O148,'APOIO-DESPESAS'!$A$3:$N$962,9,FALSE)),"")</f>
        <v/>
      </c>
      <c r="I148" s="223" t="str">
        <f>IFERROR(IF(VLOOKUP($O148,'APOIO-DESPESAS'!$A$3:$N$962,10,FALSE)="","",VLOOKUP($O148,'APOIO-DESPESAS'!$A$3:$N$962,10,FALSE)),"")</f>
        <v/>
      </c>
      <c r="J148" s="223" t="str">
        <f>IFERROR(IF(VLOOKUP($O148,'APOIO-DESPESAS'!$A$3:$N$962,11,FALSE)="","",VLOOKUP($O148,'APOIO-DESPESAS'!$A$3:$N$962,11,FALSE)),"")</f>
        <v/>
      </c>
      <c r="K148" s="223" t="str">
        <f>IFERROR(IF(VLOOKUP($O148,'APOIO-DESPESAS'!$A$3:$N$962,12,FALSE)="","",VLOOKUP($O148,'APOIO-DESPESAS'!$A$3:$N$962,12,FALSE)),"")</f>
        <v/>
      </c>
      <c r="L148" s="223" t="str">
        <f>IFERROR(IF(VLOOKUP($O148,'APOIO-DESPESAS'!$A$3:$N$962,13,FALSE)="","",VLOOKUP($O148,'APOIO-DESPESAS'!$A$3:$N$962,13,FALSE)),"")</f>
        <v/>
      </c>
      <c r="M148" s="223" t="str">
        <f>IFERROR(IF(VLOOKUP($O148,'APOIO-DESPESAS'!$A$3:$N$962,14,FALSE)="","",VLOOKUP($O148,'APOIO-DESPESAS'!$A$3:$N$962,14,FALSE)),"")</f>
        <v/>
      </c>
      <c r="O148" s="223">
        <f t="shared" si="2"/>
        <v>146</v>
      </c>
    </row>
    <row r="149" spans="1:15" x14ac:dyDescent="0.25">
      <c r="A149" s="223" t="str">
        <f>IFERROR(IF(VLOOKUP($O149,'APOIO-DESPESAS'!$A$3:$N$962,2,FALSE)="","",VLOOKUP($O149,'APOIO-DESPESAS'!$A$3:$N$962,2,FALSE)),"")</f>
        <v/>
      </c>
      <c r="B149" s="223" t="str">
        <f>IFERROR(IF(VLOOKUP($O149,'APOIO-DESPESAS'!$A$3:$N$962,3,FALSE)="","",VLOOKUP($O149,'APOIO-DESPESAS'!$A$3:$N$962,3,FALSE)),"")</f>
        <v/>
      </c>
      <c r="C149" s="223" t="str">
        <f>IFERROR(IF(VLOOKUP($O149,'APOIO-DESPESAS'!$A$3:$N$962,4,FALSE)="","",VLOOKUP($O149,'APOIO-DESPESAS'!$A$3:$N$962,4,FALSE)),"")</f>
        <v/>
      </c>
      <c r="D149" s="223" t="str">
        <f>IFERROR(IF(VLOOKUP($O149,'APOIO-DESPESAS'!$A$3:$N$962,5,FALSE)="","",VLOOKUP($O149,'APOIO-DESPESAS'!$A$3:$N$962,5,FALSE)),"")</f>
        <v/>
      </c>
      <c r="E149" s="223" t="str">
        <f>IFERROR(IF(VLOOKUP($O149,'APOIO-DESPESAS'!$A$3:$N$962,6,FALSE)="","",VLOOKUP($O149,'APOIO-DESPESAS'!$A$3:$N$962,6,FALSE)),"")</f>
        <v/>
      </c>
      <c r="F149" s="223" t="str">
        <f>IFERROR(IF(VLOOKUP($O149,'APOIO-DESPESAS'!$A$3:$N$962,7,FALSE)="","",VLOOKUP($O149,'APOIO-DESPESAS'!$A$3:$N$962,7,FALSE)),"")</f>
        <v/>
      </c>
      <c r="G149" s="223" t="str">
        <f>IFERROR(IF(VLOOKUP($O149,'APOIO-DESPESAS'!$A$3:$N$962,8,FALSE)="","",VLOOKUP($O149,'APOIO-DESPESAS'!$A$3:$N$962,8,FALSE)),"")</f>
        <v/>
      </c>
      <c r="H149" s="223" t="str">
        <f>IFERROR(IF(VLOOKUP($O149,'APOIO-DESPESAS'!$A$3:$N$962,9,FALSE)="","",VLOOKUP($O149,'APOIO-DESPESAS'!$A$3:$N$962,9,FALSE)),"")</f>
        <v/>
      </c>
      <c r="I149" s="223" t="str">
        <f>IFERROR(IF(VLOOKUP($O149,'APOIO-DESPESAS'!$A$3:$N$962,10,FALSE)="","",VLOOKUP($O149,'APOIO-DESPESAS'!$A$3:$N$962,10,FALSE)),"")</f>
        <v/>
      </c>
      <c r="J149" s="223" t="str">
        <f>IFERROR(IF(VLOOKUP($O149,'APOIO-DESPESAS'!$A$3:$N$962,11,FALSE)="","",VLOOKUP($O149,'APOIO-DESPESAS'!$A$3:$N$962,11,FALSE)),"")</f>
        <v/>
      </c>
      <c r="K149" s="223" t="str">
        <f>IFERROR(IF(VLOOKUP($O149,'APOIO-DESPESAS'!$A$3:$N$962,12,FALSE)="","",VLOOKUP($O149,'APOIO-DESPESAS'!$A$3:$N$962,12,FALSE)),"")</f>
        <v/>
      </c>
      <c r="L149" s="223" t="str">
        <f>IFERROR(IF(VLOOKUP($O149,'APOIO-DESPESAS'!$A$3:$N$962,13,FALSE)="","",VLOOKUP($O149,'APOIO-DESPESAS'!$A$3:$N$962,13,FALSE)),"")</f>
        <v/>
      </c>
      <c r="M149" s="223" t="str">
        <f>IFERROR(IF(VLOOKUP($O149,'APOIO-DESPESAS'!$A$3:$N$962,14,FALSE)="","",VLOOKUP($O149,'APOIO-DESPESAS'!$A$3:$N$962,14,FALSE)),"")</f>
        <v/>
      </c>
      <c r="O149" s="223">
        <f t="shared" si="2"/>
        <v>147</v>
      </c>
    </row>
    <row r="150" spans="1:15" x14ac:dyDescent="0.25">
      <c r="A150" s="223" t="str">
        <f>IFERROR(IF(VLOOKUP($O150,'APOIO-DESPESAS'!$A$3:$N$962,2,FALSE)="","",VLOOKUP($O150,'APOIO-DESPESAS'!$A$3:$N$962,2,FALSE)),"")</f>
        <v/>
      </c>
      <c r="B150" s="223" t="str">
        <f>IFERROR(IF(VLOOKUP($O150,'APOIO-DESPESAS'!$A$3:$N$962,3,FALSE)="","",VLOOKUP($O150,'APOIO-DESPESAS'!$A$3:$N$962,3,FALSE)),"")</f>
        <v/>
      </c>
      <c r="C150" s="223" t="str">
        <f>IFERROR(IF(VLOOKUP($O150,'APOIO-DESPESAS'!$A$3:$N$962,4,FALSE)="","",VLOOKUP($O150,'APOIO-DESPESAS'!$A$3:$N$962,4,FALSE)),"")</f>
        <v/>
      </c>
      <c r="D150" s="223" t="str">
        <f>IFERROR(IF(VLOOKUP($O150,'APOIO-DESPESAS'!$A$3:$N$962,5,FALSE)="","",VLOOKUP($O150,'APOIO-DESPESAS'!$A$3:$N$962,5,FALSE)),"")</f>
        <v/>
      </c>
      <c r="E150" s="223" t="str">
        <f>IFERROR(IF(VLOOKUP($O150,'APOIO-DESPESAS'!$A$3:$N$962,6,FALSE)="","",VLOOKUP($O150,'APOIO-DESPESAS'!$A$3:$N$962,6,FALSE)),"")</f>
        <v/>
      </c>
      <c r="F150" s="223" t="str">
        <f>IFERROR(IF(VLOOKUP($O150,'APOIO-DESPESAS'!$A$3:$N$962,7,FALSE)="","",VLOOKUP($O150,'APOIO-DESPESAS'!$A$3:$N$962,7,FALSE)),"")</f>
        <v/>
      </c>
      <c r="G150" s="223" t="str">
        <f>IFERROR(IF(VLOOKUP($O150,'APOIO-DESPESAS'!$A$3:$N$962,8,FALSE)="","",VLOOKUP($O150,'APOIO-DESPESAS'!$A$3:$N$962,8,FALSE)),"")</f>
        <v/>
      </c>
      <c r="H150" s="223" t="str">
        <f>IFERROR(IF(VLOOKUP($O150,'APOIO-DESPESAS'!$A$3:$N$962,9,FALSE)="","",VLOOKUP($O150,'APOIO-DESPESAS'!$A$3:$N$962,9,FALSE)),"")</f>
        <v/>
      </c>
      <c r="I150" s="223" t="str">
        <f>IFERROR(IF(VLOOKUP($O150,'APOIO-DESPESAS'!$A$3:$N$962,10,FALSE)="","",VLOOKUP($O150,'APOIO-DESPESAS'!$A$3:$N$962,10,FALSE)),"")</f>
        <v/>
      </c>
      <c r="J150" s="223" t="str">
        <f>IFERROR(IF(VLOOKUP($O150,'APOIO-DESPESAS'!$A$3:$N$962,11,FALSE)="","",VLOOKUP($O150,'APOIO-DESPESAS'!$A$3:$N$962,11,FALSE)),"")</f>
        <v/>
      </c>
      <c r="K150" s="223" t="str">
        <f>IFERROR(IF(VLOOKUP($O150,'APOIO-DESPESAS'!$A$3:$N$962,12,FALSE)="","",VLOOKUP($O150,'APOIO-DESPESAS'!$A$3:$N$962,12,FALSE)),"")</f>
        <v/>
      </c>
      <c r="L150" s="223" t="str">
        <f>IFERROR(IF(VLOOKUP($O150,'APOIO-DESPESAS'!$A$3:$N$962,13,FALSE)="","",VLOOKUP($O150,'APOIO-DESPESAS'!$A$3:$N$962,13,FALSE)),"")</f>
        <v/>
      </c>
      <c r="M150" s="223" t="str">
        <f>IFERROR(IF(VLOOKUP($O150,'APOIO-DESPESAS'!$A$3:$N$962,14,FALSE)="","",VLOOKUP($O150,'APOIO-DESPESAS'!$A$3:$N$962,14,FALSE)),"")</f>
        <v/>
      </c>
      <c r="O150" s="223">
        <f t="shared" si="2"/>
        <v>148</v>
      </c>
    </row>
    <row r="151" spans="1:15" x14ac:dyDescent="0.25">
      <c r="A151" s="223" t="str">
        <f>IFERROR(IF(VLOOKUP($O151,'APOIO-DESPESAS'!$A$3:$N$962,2,FALSE)="","",VLOOKUP($O151,'APOIO-DESPESAS'!$A$3:$N$962,2,FALSE)),"")</f>
        <v/>
      </c>
      <c r="B151" s="223" t="str">
        <f>IFERROR(IF(VLOOKUP($O151,'APOIO-DESPESAS'!$A$3:$N$962,3,FALSE)="","",VLOOKUP($O151,'APOIO-DESPESAS'!$A$3:$N$962,3,FALSE)),"")</f>
        <v/>
      </c>
      <c r="C151" s="223" t="str">
        <f>IFERROR(IF(VLOOKUP($O151,'APOIO-DESPESAS'!$A$3:$N$962,4,FALSE)="","",VLOOKUP($O151,'APOIO-DESPESAS'!$A$3:$N$962,4,FALSE)),"")</f>
        <v/>
      </c>
      <c r="D151" s="223" t="str">
        <f>IFERROR(IF(VLOOKUP($O151,'APOIO-DESPESAS'!$A$3:$N$962,5,FALSE)="","",VLOOKUP($O151,'APOIO-DESPESAS'!$A$3:$N$962,5,FALSE)),"")</f>
        <v/>
      </c>
      <c r="E151" s="223" t="str">
        <f>IFERROR(IF(VLOOKUP($O151,'APOIO-DESPESAS'!$A$3:$N$962,6,FALSE)="","",VLOOKUP($O151,'APOIO-DESPESAS'!$A$3:$N$962,6,FALSE)),"")</f>
        <v/>
      </c>
      <c r="F151" s="223" t="str">
        <f>IFERROR(IF(VLOOKUP($O151,'APOIO-DESPESAS'!$A$3:$N$962,7,FALSE)="","",VLOOKUP($O151,'APOIO-DESPESAS'!$A$3:$N$962,7,FALSE)),"")</f>
        <v/>
      </c>
      <c r="G151" s="223" t="str">
        <f>IFERROR(IF(VLOOKUP($O151,'APOIO-DESPESAS'!$A$3:$N$962,8,FALSE)="","",VLOOKUP($O151,'APOIO-DESPESAS'!$A$3:$N$962,8,FALSE)),"")</f>
        <v/>
      </c>
      <c r="H151" s="223" t="str">
        <f>IFERROR(IF(VLOOKUP($O151,'APOIO-DESPESAS'!$A$3:$N$962,9,FALSE)="","",VLOOKUP($O151,'APOIO-DESPESAS'!$A$3:$N$962,9,FALSE)),"")</f>
        <v/>
      </c>
      <c r="I151" s="223" t="str">
        <f>IFERROR(IF(VLOOKUP($O151,'APOIO-DESPESAS'!$A$3:$N$962,10,FALSE)="","",VLOOKUP($O151,'APOIO-DESPESAS'!$A$3:$N$962,10,FALSE)),"")</f>
        <v/>
      </c>
      <c r="J151" s="223" t="str">
        <f>IFERROR(IF(VLOOKUP($O151,'APOIO-DESPESAS'!$A$3:$N$962,11,FALSE)="","",VLOOKUP($O151,'APOIO-DESPESAS'!$A$3:$N$962,11,FALSE)),"")</f>
        <v/>
      </c>
      <c r="K151" s="223" t="str">
        <f>IFERROR(IF(VLOOKUP($O151,'APOIO-DESPESAS'!$A$3:$N$962,12,FALSE)="","",VLOOKUP($O151,'APOIO-DESPESAS'!$A$3:$N$962,12,FALSE)),"")</f>
        <v/>
      </c>
      <c r="L151" s="223" t="str">
        <f>IFERROR(IF(VLOOKUP($O151,'APOIO-DESPESAS'!$A$3:$N$962,13,FALSE)="","",VLOOKUP($O151,'APOIO-DESPESAS'!$A$3:$N$962,13,FALSE)),"")</f>
        <v/>
      </c>
      <c r="M151" s="223" t="str">
        <f>IFERROR(IF(VLOOKUP($O151,'APOIO-DESPESAS'!$A$3:$N$962,14,FALSE)="","",VLOOKUP($O151,'APOIO-DESPESAS'!$A$3:$N$962,14,FALSE)),"")</f>
        <v/>
      </c>
      <c r="O151" s="223">
        <f t="shared" si="2"/>
        <v>149</v>
      </c>
    </row>
    <row r="152" spans="1:15" x14ac:dyDescent="0.25">
      <c r="A152" s="223" t="str">
        <f>IFERROR(IF(VLOOKUP($O152,'APOIO-DESPESAS'!$A$3:$N$962,2,FALSE)="","",VLOOKUP($O152,'APOIO-DESPESAS'!$A$3:$N$962,2,FALSE)),"")</f>
        <v/>
      </c>
      <c r="B152" s="223" t="str">
        <f>IFERROR(IF(VLOOKUP($O152,'APOIO-DESPESAS'!$A$3:$N$962,3,FALSE)="","",VLOOKUP($O152,'APOIO-DESPESAS'!$A$3:$N$962,3,FALSE)),"")</f>
        <v/>
      </c>
      <c r="C152" s="223" t="str">
        <f>IFERROR(IF(VLOOKUP($O152,'APOIO-DESPESAS'!$A$3:$N$962,4,FALSE)="","",VLOOKUP($O152,'APOIO-DESPESAS'!$A$3:$N$962,4,FALSE)),"")</f>
        <v/>
      </c>
      <c r="D152" s="223" t="str">
        <f>IFERROR(IF(VLOOKUP($O152,'APOIO-DESPESAS'!$A$3:$N$962,5,FALSE)="","",VLOOKUP($O152,'APOIO-DESPESAS'!$A$3:$N$962,5,FALSE)),"")</f>
        <v/>
      </c>
      <c r="E152" s="223" t="str">
        <f>IFERROR(IF(VLOOKUP($O152,'APOIO-DESPESAS'!$A$3:$N$962,6,FALSE)="","",VLOOKUP($O152,'APOIO-DESPESAS'!$A$3:$N$962,6,FALSE)),"")</f>
        <v/>
      </c>
      <c r="F152" s="223" t="str">
        <f>IFERROR(IF(VLOOKUP($O152,'APOIO-DESPESAS'!$A$3:$N$962,7,FALSE)="","",VLOOKUP($O152,'APOIO-DESPESAS'!$A$3:$N$962,7,FALSE)),"")</f>
        <v/>
      </c>
      <c r="G152" s="223" t="str">
        <f>IFERROR(IF(VLOOKUP($O152,'APOIO-DESPESAS'!$A$3:$N$962,8,FALSE)="","",VLOOKUP($O152,'APOIO-DESPESAS'!$A$3:$N$962,8,FALSE)),"")</f>
        <v/>
      </c>
      <c r="H152" s="223" t="str">
        <f>IFERROR(IF(VLOOKUP($O152,'APOIO-DESPESAS'!$A$3:$N$962,9,FALSE)="","",VLOOKUP($O152,'APOIO-DESPESAS'!$A$3:$N$962,9,FALSE)),"")</f>
        <v/>
      </c>
      <c r="I152" s="223" t="str">
        <f>IFERROR(IF(VLOOKUP($O152,'APOIO-DESPESAS'!$A$3:$N$962,10,FALSE)="","",VLOOKUP($O152,'APOIO-DESPESAS'!$A$3:$N$962,10,FALSE)),"")</f>
        <v/>
      </c>
      <c r="J152" s="223" t="str">
        <f>IFERROR(IF(VLOOKUP($O152,'APOIO-DESPESAS'!$A$3:$N$962,11,FALSE)="","",VLOOKUP($O152,'APOIO-DESPESAS'!$A$3:$N$962,11,FALSE)),"")</f>
        <v/>
      </c>
      <c r="K152" s="223" t="str">
        <f>IFERROR(IF(VLOOKUP($O152,'APOIO-DESPESAS'!$A$3:$N$962,12,FALSE)="","",VLOOKUP($O152,'APOIO-DESPESAS'!$A$3:$N$962,12,FALSE)),"")</f>
        <v/>
      </c>
      <c r="L152" s="223" t="str">
        <f>IFERROR(IF(VLOOKUP($O152,'APOIO-DESPESAS'!$A$3:$N$962,13,FALSE)="","",VLOOKUP($O152,'APOIO-DESPESAS'!$A$3:$N$962,13,FALSE)),"")</f>
        <v/>
      </c>
      <c r="M152" s="223" t="str">
        <f>IFERROR(IF(VLOOKUP($O152,'APOIO-DESPESAS'!$A$3:$N$962,14,FALSE)="","",VLOOKUP($O152,'APOIO-DESPESAS'!$A$3:$N$962,14,FALSE)),"")</f>
        <v/>
      </c>
      <c r="O152" s="223">
        <f t="shared" si="2"/>
        <v>150</v>
      </c>
    </row>
    <row r="153" spans="1:15" x14ac:dyDescent="0.25">
      <c r="A153" s="223" t="str">
        <f>IFERROR(IF(VLOOKUP($O153,'APOIO-DESPESAS'!$A$3:$N$962,2,FALSE)="","",VLOOKUP($O153,'APOIO-DESPESAS'!$A$3:$N$962,2,FALSE)),"")</f>
        <v/>
      </c>
      <c r="B153" s="223" t="str">
        <f>IFERROR(IF(VLOOKUP($O153,'APOIO-DESPESAS'!$A$3:$N$962,3,FALSE)="","",VLOOKUP($O153,'APOIO-DESPESAS'!$A$3:$N$962,3,FALSE)),"")</f>
        <v/>
      </c>
      <c r="C153" s="223" t="str">
        <f>IFERROR(IF(VLOOKUP($O153,'APOIO-DESPESAS'!$A$3:$N$962,4,FALSE)="","",VLOOKUP($O153,'APOIO-DESPESAS'!$A$3:$N$962,4,FALSE)),"")</f>
        <v/>
      </c>
      <c r="D153" s="223" t="str">
        <f>IFERROR(IF(VLOOKUP($O153,'APOIO-DESPESAS'!$A$3:$N$962,5,FALSE)="","",VLOOKUP($O153,'APOIO-DESPESAS'!$A$3:$N$962,5,FALSE)),"")</f>
        <v/>
      </c>
      <c r="E153" s="223" t="str">
        <f>IFERROR(IF(VLOOKUP($O153,'APOIO-DESPESAS'!$A$3:$N$962,6,FALSE)="","",VLOOKUP($O153,'APOIO-DESPESAS'!$A$3:$N$962,6,FALSE)),"")</f>
        <v/>
      </c>
      <c r="F153" s="223" t="str">
        <f>IFERROR(IF(VLOOKUP($O153,'APOIO-DESPESAS'!$A$3:$N$962,7,FALSE)="","",VLOOKUP($O153,'APOIO-DESPESAS'!$A$3:$N$962,7,FALSE)),"")</f>
        <v/>
      </c>
      <c r="G153" s="223" t="str">
        <f>IFERROR(IF(VLOOKUP($O153,'APOIO-DESPESAS'!$A$3:$N$962,8,FALSE)="","",VLOOKUP($O153,'APOIO-DESPESAS'!$A$3:$N$962,8,FALSE)),"")</f>
        <v/>
      </c>
      <c r="H153" s="223" t="str">
        <f>IFERROR(IF(VLOOKUP($O153,'APOIO-DESPESAS'!$A$3:$N$962,9,FALSE)="","",VLOOKUP($O153,'APOIO-DESPESAS'!$A$3:$N$962,9,FALSE)),"")</f>
        <v/>
      </c>
      <c r="I153" s="223" t="str">
        <f>IFERROR(IF(VLOOKUP($O153,'APOIO-DESPESAS'!$A$3:$N$962,10,FALSE)="","",VLOOKUP($O153,'APOIO-DESPESAS'!$A$3:$N$962,10,FALSE)),"")</f>
        <v/>
      </c>
      <c r="J153" s="223" t="str">
        <f>IFERROR(IF(VLOOKUP($O153,'APOIO-DESPESAS'!$A$3:$N$962,11,FALSE)="","",VLOOKUP($O153,'APOIO-DESPESAS'!$A$3:$N$962,11,FALSE)),"")</f>
        <v/>
      </c>
      <c r="K153" s="223" t="str">
        <f>IFERROR(IF(VLOOKUP($O153,'APOIO-DESPESAS'!$A$3:$N$962,12,FALSE)="","",VLOOKUP($O153,'APOIO-DESPESAS'!$A$3:$N$962,12,FALSE)),"")</f>
        <v/>
      </c>
      <c r="L153" s="223" t="str">
        <f>IFERROR(IF(VLOOKUP($O153,'APOIO-DESPESAS'!$A$3:$N$962,13,FALSE)="","",VLOOKUP($O153,'APOIO-DESPESAS'!$A$3:$N$962,13,FALSE)),"")</f>
        <v/>
      </c>
      <c r="M153" s="223" t="str">
        <f>IFERROR(IF(VLOOKUP($O153,'APOIO-DESPESAS'!$A$3:$N$962,14,FALSE)="","",VLOOKUP($O153,'APOIO-DESPESAS'!$A$3:$N$962,14,FALSE)),"")</f>
        <v/>
      </c>
      <c r="O153" s="223">
        <f t="shared" si="2"/>
        <v>151</v>
      </c>
    </row>
    <row r="154" spans="1:15" x14ac:dyDescent="0.25">
      <c r="A154" s="223" t="str">
        <f>IFERROR(IF(VLOOKUP($O154,'APOIO-DESPESAS'!$A$3:$N$962,2,FALSE)="","",VLOOKUP($O154,'APOIO-DESPESAS'!$A$3:$N$962,2,FALSE)),"")</f>
        <v/>
      </c>
      <c r="B154" s="223" t="str">
        <f>IFERROR(IF(VLOOKUP($O154,'APOIO-DESPESAS'!$A$3:$N$962,3,FALSE)="","",VLOOKUP($O154,'APOIO-DESPESAS'!$A$3:$N$962,3,FALSE)),"")</f>
        <v/>
      </c>
      <c r="C154" s="223" t="str">
        <f>IFERROR(IF(VLOOKUP($O154,'APOIO-DESPESAS'!$A$3:$N$962,4,FALSE)="","",VLOOKUP($O154,'APOIO-DESPESAS'!$A$3:$N$962,4,FALSE)),"")</f>
        <v/>
      </c>
      <c r="D154" s="223" t="str">
        <f>IFERROR(IF(VLOOKUP($O154,'APOIO-DESPESAS'!$A$3:$N$962,5,FALSE)="","",VLOOKUP($O154,'APOIO-DESPESAS'!$A$3:$N$962,5,FALSE)),"")</f>
        <v/>
      </c>
      <c r="E154" s="223" t="str">
        <f>IFERROR(IF(VLOOKUP($O154,'APOIO-DESPESAS'!$A$3:$N$962,6,FALSE)="","",VLOOKUP($O154,'APOIO-DESPESAS'!$A$3:$N$962,6,FALSE)),"")</f>
        <v/>
      </c>
      <c r="F154" s="223" t="str">
        <f>IFERROR(IF(VLOOKUP($O154,'APOIO-DESPESAS'!$A$3:$N$962,7,FALSE)="","",VLOOKUP($O154,'APOIO-DESPESAS'!$A$3:$N$962,7,FALSE)),"")</f>
        <v/>
      </c>
      <c r="G154" s="223" t="str">
        <f>IFERROR(IF(VLOOKUP($O154,'APOIO-DESPESAS'!$A$3:$N$962,8,FALSE)="","",VLOOKUP($O154,'APOIO-DESPESAS'!$A$3:$N$962,8,FALSE)),"")</f>
        <v/>
      </c>
      <c r="H154" s="223" t="str">
        <f>IFERROR(IF(VLOOKUP($O154,'APOIO-DESPESAS'!$A$3:$N$962,9,FALSE)="","",VLOOKUP($O154,'APOIO-DESPESAS'!$A$3:$N$962,9,FALSE)),"")</f>
        <v/>
      </c>
      <c r="I154" s="223" t="str">
        <f>IFERROR(IF(VLOOKUP($O154,'APOIO-DESPESAS'!$A$3:$N$962,10,FALSE)="","",VLOOKUP($O154,'APOIO-DESPESAS'!$A$3:$N$962,10,FALSE)),"")</f>
        <v/>
      </c>
      <c r="J154" s="223" t="str">
        <f>IFERROR(IF(VLOOKUP($O154,'APOIO-DESPESAS'!$A$3:$N$962,11,FALSE)="","",VLOOKUP($O154,'APOIO-DESPESAS'!$A$3:$N$962,11,FALSE)),"")</f>
        <v/>
      </c>
      <c r="K154" s="223" t="str">
        <f>IFERROR(IF(VLOOKUP($O154,'APOIO-DESPESAS'!$A$3:$N$962,12,FALSE)="","",VLOOKUP($O154,'APOIO-DESPESAS'!$A$3:$N$962,12,FALSE)),"")</f>
        <v/>
      </c>
      <c r="L154" s="223" t="str">
        <f>IFERROR(IF(VLOOKUP($O154,'APOIO-DESPESAS'!$A$3:$N$962,13,FALSE)="","",VLOOKUP($O154,'APOIO-DESPESAS'!$A$3:$N$962,13,FALSE)),"")</f>
        <v/>
      </c>
      <c r="M154" s="223" t="str">
        <f>IFERROR(IF(VLOOKUP($O154,'APOIO-DESPESAS'!$A$3:$N$962,14,FALSE)="","",VLOOKUP($O154,'APOIO-DESPESAS'!$A$3:$N$962,14,FALSE)),"")</f>
        <v/>
      </c>
      <c r="O154" s="223">
        <f t="shared" si="2"/>
        <v>152</v>
      </c>
    </row>
    <row r="155" spans="1:15" x14ac:dyDescent="0.25">
      <c r="A155" s="223" t="str">
        <f>IFERROR(IF(VLOOKUP($O155,'APOIO-DESPESAS'!$A$3:$N$962,2,FALSE)="","",VLOOKUP($O155,'APOIO-DESPESAS'!$A$3:$N$962,2,FALSE)),"")</f>
        <v/>
      </c>
      <c r="B155" s="223" t="str">
        <f>IFERROR(IF(VLOOKUP($O155,'APOIO-DESPESAS'!$A$3:$N$962,3,FALSE)="","",VLOOKUP($O155,'APOIO-DESPESAS'!$A$3:$N$962,3,FALSE)),"")</f>
        <v/>
      </c>
      <c r="C155" s="223" t="str">
        <f>IFERROR(IF(VLOOKUP($O155,'APOIO-DESPESAS'!$A$3:$N$962,4,FALSE)="","",VLOOKUP($O155,'APOIO-DESPESAS'!$A$3:$N$962,4,FALSE)),"")</f>
        <v/>
      </c>
      <c r="D155" s="223" t="str">
        <f>IFERROR(IF(VLOOKUP($O155,'APOIO-DESPESAS'!$A$3:$N$962,5,FALSE)="","",VLOOKUP($O155,'APOIO-DESPESAS'!$A$3:$N$962,5,FALSE)),"")</f>
        <v/>
      </c>
      <c r="E155" s="223" t="str">
        <f>IFERROR(IF(VLOOKUP($O155,'APOIO-DESPESAS'!$A$3:$N$962,6,FALSE)="","",VLOOKUP($O155,'APOIO-DESPESAS'!$A$3:$N$962,6,FALSE)),"")</f>
        <v/>
      </c>
      <c r="F155" s="223" t="str">
        <f>IFERROR(IF(VLOOKUP($O155,'APOIO-DESPESAS'!$A$3:$N$962,7,FALSE)="","",VLOOKUP($O155,'APOIO-DESPESAS'!$A$3:$N$962,7,FALSE)),"")</f>
        <v/>
      </c>
      <c r="G155" s="223" t="str">
        <f>IFERROR(IF(VLOOKUP($O155,'APOIO-DESPESAS'!$A$3:$N$962,8,FALSE)="","",VLOOKUP($O155,'APOIO-DESPESAS'!$A$3:$N$962,8,FALSE)),"")</f>
        <v/>
      </c>
      <c r="H155" s="223" t="str">
        <f>IFERROR(IF(VLOOKUP($O155,'APOIO-DESPESAS'!$A$3:$N$962,9,FALSE)="","",VLOOKUP($O155,'APOIO-DESPESAS'!$A$3:$N$962,9,FALSE)),"")</f>
        <v/>
      </c>
      <c r="I155" s="223" t="str">
        <f>IFERROR(IF(VLOOKUP($O155,'APOIO-DESPESAS'!$A$3:$N$962,10,FALSE)="","",VLOOKUP($O155,'APOIO-DESPESAS'!$A$3:$N$962,10,FALSE)),"")</f>
        <v/>
      </c>
      <c r="J155" s="223" t="str">
        <f>IFERROR(IF(VLOOKUP($O155,'APOIO-DESPESAS'!$A$3:$N$962,11,FALSE)="","",VLOOKUP($O155,'APOIO-DESPESAS'!$A$3:$N$962,11,FALSE)),"")</f>
        <v/>
      </c>
      <c r="K155" s="223" t="str">
        <f>IFERROR(IF(VLOOKUP($O155,'APOIO-DESPESAS'!$A$3:$N$962,12,FALSE)="","",VLOOKUP($O155,'APOIO-DESPESAS'!$A$3:$N$962,12,FALSE)),"")</f>
        <v/>
      </c>
      <c r="L155" s="223" t="str">
        <f>IFERROR(IF(VLOOKUP($O155,'APOIO-DESPESAS'!$A$3:$N$962,13,FALSE)="","",VLOOKUP($O155,'APOIO-DESPESAS'!$A$3:$N$962,13,FALSE)),"")</f>
        <v/>
      </c>
      <c r="M155" s="223" t="str">
        <f>IFERROR(IF(VLOOKUP($O155,'APOIO-DESPESAS'!$A$3:$N$962,14,FALSE)="","",VLOOKUP($O155,'APOIO-DESPESAS'!$A$3:$N$962,14,FALSE)),"")</f>
        <v/>
      </c>
      <c r="O155" s="223">
        <f t="shared" si="2"/>
        <v>153</v>
      </c>
    </row>
    <row r="156" spans="1:15" x14ac:dyDescent="0.25">
      <c r="A156" s="223" t="str">
        <f>IFERROR(IF(VLOOKUP($O156,'APOIO-DESPESAS'!$A$3:$N$962,2,FALSE)="","",VLOOKUP($O156,'APOIO-DESPESAS'!$A$3:$N$962,2,FALSE)),"")</f>
        <v/>
      </c>
      <c r="B156" s="223" t="str">
        <f>IFERROR(IF(VLOOKUP($O156,'APOIO-DESPESAS'!$A$3:$N$962,3,FALSE)="","",VLOOKUP($O156,'APOIO-DESPESAS'!$A$3:$N$962,3,FALSE)),"")</f>
        <v/>
      </c>
      <c r="C156" s="223" t="str">
        <f>IFERROR(IF(VLOOKUP($O156,'APOIO-DESPESAS'!$A$3:$N$962,4,FALSE)="","",VLOOKUP($O156,'APOIO-DESPESAS'!$A$3:$N$962,4,FALSE)),"")</f>
        <v/>
      </c>
      <c r="D156" s="223" t="str">
        <f>IFERROR(IF(VLOOKUP($O156,'APOIO-DESPESAS'!$A$3:$N$962,5,FALSE)="","",VLOOKUP($O156,'APOIO-DESPESAS'!$A$3:$N$962,5,FALSE)),"")</f>
        <v/>
      </c>
      <c r="E156" s="223" t="str">
        <f>IFERROR(IF(VLOOKUP($O156,'APOIO-DESPESAS'!$A$3:$N$962,6,FALSE)="","",VLOOKUP($O156,'APOIO-DESPESAS'!$A$3:$N$962,6,FALSE)),"")</f>
        <v/>
      </c>
      <c r="F156" s="223" t="str">
        <f>IFERROR(IF(VLOOKUP($O156,'APOIO-DESPESAS'!$A$3:$N$962,7,FALSE)="","",VLOOKUP($O156,'APOIO-DESPESAS'!$A$3:$N$962,7,FALSE)),"")</f>
        <v/>
      </c>
      <c r="G156" s="223" t="str">
        <f>IFERROR(IF(VLOOKUP($O156,'APOIO-DESPESAS'!$A$3:$N$962,8,FALSE)="","",VLOOKUP($O156,'APOIO-DESPESAS'!$A$3:$N$962,8,FALSE)),"")</f>
        <v/>
      </c>
      <c r="H156" s="223" t="str">
        <f>IFERROR(IF(VLOOKUP($O156,'APOIO-DESPESAS'!$A$3:$N$962,9,FALSE)="","",VLOOKUP($O156,'APOIO-DESPESAS'!$A$3:$N$962,9,FALSE)),"")</f>
        <v/>
      </c>
      <c r="I156" s="223" t="str">
        <f>IFERROR(IF(VLOOKUP($O156,'APOIO-DESPESAS'!$A$3:$N$962,10,FALSE)="","",VLOOKUP($O156,'APOIO-DESPESAS'!$A$3:$N$962,10,FALSE)),"")</f>
        <v/>
      </c>
      <c r="J156" s="223" t="str">
        <f>IFERROR(IF(VLOOKUP($O156,'APOIO-DESPESAS'!$A$3:$N$962,11,FALSE)="","",VLOOKUP($O156,'APOIO-DESPESAS'!$A$3:$N$962,11,FALSE)),"")</f>
        <v/>
      </c>
      <c r="K156" s="223" t="str">
        <f>IFERROR(IF(VLOOKUP($O156,'APOIO-DESPESAS'!$A$3:$N$962,12,FALSE)="","",VLOOKUP($O156,'APOIO-DESPESAS'!$A$3:$N$962,12,FALSE)),"")</f>
        <v/>
      </c>
      <c r="L156" s="223" t="str">
        <f>IFERROR(IF(VLOOKUP($O156,'APOIO-DESPESAS'!$A$3:$N$962,13,FALSE)="","",VLOOKUP($O156,'APOIO-DESPESAS'!$A$3:$N$962,13,FALSE)),"")</f>
        <v/>
      </c>
      <c r="M156" s="223" t="str">
        <f>IFERROR(IF(VLOOKUP($O156,'APOIO-DESPESAS'!$A$3:$N$962,14,FALSE)="","",VLOOKUP($O156,'APOIO-DESPESAS'!$A$3:$N$962,14,FALSE)),"")</f>
        <v/>
      </c>
      <c r="O156" s="223">
        <f t="shared" si="2"/>
        <v>154</v>
      </c>
    </row>
    <row r="157" spans="1:15" x14ac:dyDescent="0.25">
      <c r="A157" s="223" t="str">
        <f>IFERROR(IF(VLOOKUP($O157,'APOIO-DESPESAS'!$A$3:$N$962,2,FALSE)="","",VLOOKUP($O157,'APOIO-DESPESAS'!$A$3:$N$962,2,FALSE)),"")</f>
        <v/>
      </c>
      <c r="B157" s="223" t="str">
        <f>IFERROR(IF(VLOOKUP($O157,'APOIO-DESPESAS'!$A$3:$N$962,3,FALSE)="","",VLOOKUP($O157,'APOIO-DESPESAS'!$A$3:$N$962,3,FALSE)),"")</f>
        <v/>
      </c>
      <c r="C157" s="223" t="str">
        <f>IFERROR(IF(VLOOKUP($O157,'APOIO-DESPESAS'!$A$3:$N$962,4,FALSE)="","",VLOOKUP($O157,'APOIO-DESPESAS'!$A$3:$N$962,4,FALSE)),"")</f>
        <v/>
      </c>
      <c r="D157" s="223" t="str">
        <f>IFERROR(IF(VLOOKUP($O157,'APOIO-DESPESAS'!$A$3:$N$962,5,FALSE)="","",VLOOKUP($O157,'APOIO-DESPESAS'!$A$3:$N$962,5,FALSE)),"")</f>
        <v/>
      </c>
      <c r="E157" s="223" t="str">
        <f>IFERROR(IF(VLOOKUP($O157,'APOIO-DESPESAS'!$A$3:$N$962,6,FALSE)="","",VLOOKUP($O157,'APOIO-DESPESAS'!$A$3:$N$962,6,FALSE)),"")</f>
        <v/>
      </c>
      <c r="F157" s="223" t="str">
        <f>IFERROR(IF(VLOOKUP($O157,'APOIO-DESPESAS'!$A$3:$N$962,7,FALSE)="","",VLOOKUP($O157,'APOIO-DESPESAS'!$A$3:$N$962,7,FALSE)),"")</f>
        <v/>
      </c>
      <c r="G157" s="223" t="str">
        <f>IFERROR(IF(VLOOKUP($O157,'APOIO-DESPESAS'!$A$3:$N$962,8,FALSE)="","",VLOOKUP($O157,'APOIO-DESPESAS'!$A$3:$N$962,8,FALSE)),"")</f>
        <v/>
      </c>
      <c r="H157" s="223" t="str">
        <f>IFERROR(IF(VLOOKUP($O157,'APOIO-DESPESAS'!$A$3:$N$962,9,FALSE)="","",VLOOKUP($O157,'APOIO-DESPESAS'!$A$3:$N$962,9,FALSE)),"")</f>
        <v/>
      </c>
      <c r="I157" s="223" t="str">
        <f>IFERROR(IF(VLOOKUP($O157,'APOIO-DESPESAS'!$A$3:$N$962,10,FALSE)="","",VLOOKUP($O157,'APOIO-DESPESAS'!$A$3:$N$962,10,FALSE)),"")</f>
        <v/>
      </c>
      <c r="J157" s="223" t="str">
        <f>IFERROR(IF(VLOOKUP($O157,'APOIO-DESPESAS'!$A$3:$N$962,11,FALSE)="","",VLOOKUP($O157,'APOIO-DESPESAS'!$A$3:$N$962,11,FALSE)),"")</f>
        <v/>
      </c>
      <c r="K157" s="223" t="str">
        <f>IFERROR(IF(VLOOKUP($O157,'APOIO-DESPESAS'!$A$3:$N$962,12,FALSE)="","",VLOOKUP($O157,'APOIO-DESPESAS'!$A$3:$N$962,12,FALSE)),"")</f>
        <v/>
      </c>
      <c r="L157" s="223" t="str">
        <f>IFERROR(IF(VLOOKUP($O157,'APOIO-DESPESAS'!$A$3:$N$962,13,FALSE)="","",VLOOKUP($O157,'APOIO-DESPESAS'!$A$3:$N$962,13,FALSE)),"")</f>
        <v/>
      </c>
      <c r="M157" s="223" t="str">
        <f>IFERROR(IF(VLOOKUP($O157,'APOIO-DESPESAS'!$A$3:$N$962,14,FALSE)="","",VLOOKUP($O157,'APOIO-DESPESAS'!$A$3:$N$962,14,FALSE)),"")</f>
        <v/>
      </c>
      <c r="O157" s="223">
        <f t="shared" si="2"/>
        <v>155</v>
      </c>
    </row>
    <row r="158" spans="1:15" x14ac:dyDescent="0.25">
      <c r="A158" s="223" t="str">
        <f>IFERROR(IF(VLOOKUP($O158,'APOIO-DESPESAS'!$A$3:$N$962,2,FALSE)="","",VLOOKUP($O158,'APOIO-DESPESAS'!$A$3:$N$962,2,FALSE)),"")</f>
        <v/>
      </c>
      <c r="B158" s="223" t="str">
        <f>IFERROR(IF(VLOOKUP($O158,'APOIO-DESPESAS'!$A$3:$N$962,3,FALSE)="","",VLOOKUP($O158,'APOIO-DESPESAS'!$A$3:$N$962,3,FALSE)),"")</f>
        <v/>
      </c>
      <c r="C158" s="223" t="str">
        <f>IFERROR(IF(VLOOKUP($O158,'APOIO-DESPESAS'!$A$3:$N$962,4,FALSE)="","",VLOOKUP($O158,'APOIO-DESPESAS'!$A$3:$N$962,4,FALSE)),"")</f>
        <v/>
      </c>
      <c r="D158" s="223" t="str">
        <f>IFERROR(IF(VLOOKUP($O158,'APOIO-DESPESAS'!$A$3:$N$962,5,FALSE)="","",VLOOKUP($O158,'APOIO-DESPESAS'!$A$3:$N$962,5,FALSE)),"")</f>
        <v/>
      </c>
      <c r="E158" s="223" t="str">
        <f>IFERROR(IF(VLOOKUP($O158,'APOIO-DESPESAS'!$A$3:$N$962,6,FALSE)="","",VLOOKUP($O158,'APOIO-DESPESAS'!$A$3:$N$962,6,FALSE)),"")</f>
        <v/>
      </c>
      <c r="F158" s="223" t="str">
        <f>IFERROR(IF(VLOOKUP($O158,'APOIO-DESPESAS'!$A$3:$N$962,7,FALSE)="","",VLOOKUP($O158,'APOIO-DESPESAS'!$A$3:$N$962,7,FALSE)),"")</f>
        <v/>
      </c>
      <c r="G158" s="223" t="str">
        <f>IFERROR(IF(VLOOKUP($O158,'APOIO-DESPESAS'!$A$3:$N$962,8,FALSE)="","",VLOOKUP($O158,'APOIO-DESPESAS'!$A$3:$N$962,8,FALSE)),"")</f>
        <v/>
      </c>
      <c r="H158" s="223" t="str">
        <f>IFERROR(IF(VLOOKUP($O158,'APOIO-DESPESAS'!$A$3:$N$962,9,FALSE)="","",VLOOKUP($O158,'APOIO-DESPESAS'!$A$3:$N$962,9,FALSE)),"")</f>
        <v/>
      </c>
      <c r="I158" s="223" t="str">
        <f>IFERROR(IF(VLOOKUP($O158,'APOIO-DESPESAS'!$A$3:$N$962,10,FALSE)="","",VLOOKUP($O158,'APOIO-DESPESAS'!$A$3:$N$962,10,FALSE)),"")</f>
        <v/>
      </c>
      <c r="J158" s="223" t="str">
        <f>IFERROR(IF(VLOOKUP($O158,'APOIO-DESPESAS'!$A$3:$N$962,11,FALSE)="","",VLOOKUP($O158,'APOIO-DESPESAS'!$A$3:$N$962,11,FALSE)),"")</f>
        <v/>
      </c>
      <c r="K158" s="223" t="str">
        <f>IFERROR(IF(VLOOKUP($O158,'APOIO-DESPESAS'!$A$3:$N$962,12,FALSE)="","",VLOOKUP($O158,'APOIO-DESPESAS'!$A$3:$N$962,12,FALSE)),"")</f>
        <v/>
      </c>
      <c r="L158" s="223" t="str">
        <f>IFERROR(IF(VLOOKUP($O158,'APOIO-DESPESAS'!$A$3:$N$962,13,FALSE)="","",VLOOKUP($O158,'APOIO-DESPESAS'!$A$3:$N$962,13,FALSE)),"")</f>
        <v/>
      </c>
      <c r="M158" s="223" t="str">
        <f>IFERROR(IF(VLOOKUP($O158,'APOIO-DESPESAS'!$A$3:$N$962,14,FALSE)="","",VLOOKUP($O158,'APOIO-DESPESAS'!$A$3:$N$962,14,FALSE)),"")</f>
        <v/>
      </c>
      <c r="O158" s="223">
        <f t="shared" si="2"/>
        <v>156</v>
      </c>
    </row>
    <row r="159" spans="1:15" x14ac:dyDescent="0.25">
      <c r="A159" s="223" t="str">
        <f>IFERROR(IF(VLOOKUP($O159,'APOIO-DESPESAS'!$A$3:$N$962,2,FALSE)="","",VLOOKUP($O159,'APOIO-DESPESAS'!$A$3:$N$962,2,FALSE)),"")</f>
        <v/>
      </c>
      <c r="B159" s="223" t="str">
        <f>IFERROR(IF(VLOOKUP($O159,'APOIO-DESPESAS'!$A$3:$N$962,3,FALSE)="","",VLOOKUP($O159,'APOIO-DESPESAS'!$A$3:$N$962,3,FALSE)),"")</f>
        <v/>
      </c>
      <c r="C159" s="223" t="str">
        <f>IFERROR(IF(VLOOKUP($O159,'APOIO-DESPESAS'!$A$3:$N$962,4,FALSE)="","",VLOOKUP($O159,'APOIO-DESPESAS'!$A$3:$N$962,4,FALSE)),"")</f>
        <v/>
      </c>
      <c r="D159" s="223" t="str">
        <f>IFERROR(IF(VLOOKUP($O159,'APOIO-DESPESAS'!$A$3:$N$962,5,FALSE)="","",VLOOKUP($O159,'APOIO-DESPESAS'!$A$3:$N$962,5,FALSE)),"")</f>
        <v/>
      </c>
      <c r="E159" s="223" t="str">
        <f>IFERROR(IF(VLOOKUP($O159,'APOIO-DESPESAS'!$A$3:$N$962,6,FALSE)="","",VLOOKUP($O159,'APOIO-DESPESAS'!$A$3:$N$962,6,FALSE)),"")</f>
        <v/>
      </c>
      <c r="F159" s="223" t="str">
        <f>IFERROR(IF(VLOOKUP($O159,'APOIO-DESPESAS'!$A$3:$N$962,7,FALSE)="","",VLOOKUP($O159,'APOIO-DESPESAS'!$A$3:$N$962,7,FALSE)),"")</f>
        <v/>
      </c>
      <c r="G159" s="223" t="str">
        <f>IFERROR(IF(VLOOKUP($O159,'APOIO-DESPESAS'!$A$3:$N$962,8,FALSE)="","",VLOOKUP($O159,'APOIO-DESPESAS'!$A$3:$N$962,8,FALSE)),"")</f>
        <v/>
      </c>
      <c r="H159" s="223" t="str">
        <f>IFERROR(IF(VLOOKUP($O159,'APOIO-DESPESAS'!$A$3:$N$962,9,FALSE)="","",VLOOKUP($O159,'APOIO-DESPESAS'!$A$3:$N$962,9,FALSE)),"")</f>
        <v/>
      </c>
      <c r="I159" s="223" t="str">
        <f>IFERROR(IF(VLOOKUP($O159,'APOIO-DESPESAS'!$A$3:$N$962,10,FALSE)="","",VLOOKUP($O159,'APOIO-DESPESAS'!$A$3:$N$962,10,FALSE)),"")</f>
        <v/>
      </c>
      <c r="J159" s="223" t="str">
        <f>IFERROR(IF(VLOOKUP($O159,'APOIO-DESPESAS'!$A$3:$N$962,11,FALSE)="","",VLOOKUP($O159,'APOIO-DESPESAS'!$A$3:$N$962,11,FALSE)),"")</f>
        <v/>
      </c>
      <c r="K159" s="223" t="str">
        <f>IFERROR(IF(VLOOKUP($O159,'APOIO-DESPESAS'!$A$3:$N$962,12,FALSE)="","",VLOOKUP($O159,'APOIO-DESPESAS'!$A$3:$N$962,12,FALSE)),"")</f>
        <v/>
      </c>
      <c r="L159" s="223" t="str">
        <f>IFERROR(IF(VLOOKUP($O159,'APOIO-DESPESAS'!$A$3:$N$962,13,FALSE)="","",VLOOKUP($O159,'APOIO-DESPESAS'!$A$3:$N$962,13,FALSE)),"")</f>
        <v/>
      </c>
      <c r="M159" s="223" t="str">
        <f>IFERROR(IF(VLOOKUP($O159,'APOIO-DESPESAS'!$A$3:$N$962,14,FALSE)="","",VLOOKUP($O159,'APOIO-DESPESAS'!$A$3:$N$962,14,FALSE)),"")</f>
        <v/>
      </c>
      <c r="O159" s="223">
        <f t="shared" si="2"/>
        <v>157</v>
      </c>
    </row>
    <row r="160" spans="1:15" x14ac:dyDescent="0.25">
      <c r="A160" s="223" t="str">
        <f>IFERROR(IF(VLOOKUP($O160,'APOIO-DESPESAS'!$A$3:$N$962,2,FALSE)="","",VLOOKUP($O160,'APOIO-DESPESAS'!$A$3:$N$962,2,FALSE)),"")</f>
        <v/>
      </c>
      <c r="B160" s="223" t="str">
        <f>IFERROR(IF(VLOOKUP($O160,'APOIO-DESPESAS'!$A$3:$N$962,3,FALSE)="","",VLOOKUP($O160,'APOIO-DESPESAS'!$A$3:$N$962,3,FALSE)),"")</f>
        <v/>
      </c>
      <c r="C160" s="223" t="str">
        <f>IFERROR(IF(VLOOKUP($O160,'APOIO-DESPESAS'!$A$3:$N$962,4,FALSE)="","",VLOOKUP($O160,'APOIO-DESPESAS'!$A$3:$N$962,4,FALSE)),"")</f>
        <v/>
      </c>
      <c r="D160" s="223" t="str">
        <f>IFERROR(IF(VLOOKUP($O160,'APOIO-DESPESAS'!$A$3:$N$962,5,FALSE)="","",VLOOKUP($O160,'APOIO-DESPESAS'!$A$3:$N$962,5,FALSE)),"")</f>
        <v/>
      </c>
      <c r="E160" s="223" t="str">
        <f>IFERROR(IF(VLOOKUP($O160,'APOIO-DESPESAS'!$A$3:$N$962,6,FALSE)="","",VLOOKUP($O160,'APOIO-DESPESAS'!$A$3:$N$962,6,FALSE)),"")</f>
        <v/>
      </c>
      <c r="F160" s="223" t="str">
        <f>IFERROR(IF(VLOOKUP($O160,'APOIO-DESPESAS'!$A$3:$N$962,7,FALSE)="","",VLOOKUP($O160,'APOIO-DESPESAS'!$A$3:$N$962,7,FALSE)),"")</f>
        <v/>
      </c>
      <c r="G160" s="223" t="str">
        <f>IFERROR(IF(VLOOKUP($O160,'APOIO-DESPESAS'!$A$3:$N$962,8,FALSE)="","",VLOOKUP($O160,'APOIO-DESPESAS'!$A$3:$N$962,8,FALSE)),"")</f>
        <v/>
      </c>
      <c r="H160" s="223" t="str">
        <f>IFERROR(IF(VLOOKUP($O160,'APOIO-DESPESAS'!$A$3:$N$962,9,FALSE)="","",VLOOKUP($O160,'APOIO-DESPESAS'!$A$3:$N$962,9,FALSE)),"")</f>
        <v/>
      </c>
      <c r="I160" s="223" t="str">
        <f>IFERROR(IF(VLOOKUP($O160,'APOIO-DESPESAS'!$A$3:$N$962,10,FALSE)="","",VLOOKUP($O160,'APOIO-DESPESAS'!$A$3:$N$962,10,FALSE)),"")</f>
        <v/>
      </c>
      <c r="J160" s="223" t="str">
        <f>IFERROR(IF(VLOOKUP($O160,'APOIO-DESPESAS'!$A$3:$N$962,11,FALSE)="","",VLOOKUP($O160,'APOIO-DESPESAS'!$A$3:$N$962,11,FALSE)),"")</f>
        <v/>
      </c>
      <c r="K160" s="223" t="str">
        <f>IFERROR(IF(VLOOKUP($O160,'APOIO-DESPESAS'!$A$3:$N$962,12,FALSE)="","",VLOOKUP($O160,'APOIO-DESPESAS'!$A$3:$N$962,12,FALSE)),"")</f>
        <v/>
      </c>
      <c r="L160" s="223" t="str">
        <f>IFERROR(IF(VLOOKUP($O160,'APOIO-DESPESAS'!$A$3:$N$962,13,FALSE)="","",VLOOKUP($O160,'APOIO-DESPESAS'!$A$3:$N$962,13,FALSE)),"")</f>
        <v/>
      </c>
      <c r="M160" s="223" t="str">
        <f>IFERROR(IF(VLOOKUP($O160,'APOIO-DESPESAS'!$A$3:$N$962,14,FALSE)="","",VLOOKUP($O160,'APOIO-DESPESAS'!$A$3:$N$962,14,FALSE)),"")</f>
        <v/>
      </c>
      <c r="O160" s="223">
        <f t="shared" si="2"/>
        <v>158</v>
      </c>
    </row>
    <row r="161" spans="1:15" x14ac:dyDescent="0.25">
      <c r="A161" s="223" t="str">
        <f>IFERROR(IF(VLOOKUP($O161,'APOIO-DESPESAS'!$A$3:$N$962,2,FALSE)="","",VLOOKUP($O161,'APOIO-DESPESAS'!$A$3:$N$962,2,FALSE)),"")</f>
        <v/>
      </c>
      <c r="B161" s="223" t="str">
        <f>IFERROR(IF(VLOOKUP($O161,'APOIO-DESPESAS'!$A$3:$N$962,3,FALSE)="","",VLOOKUP($O161,'APOIO-DESPESAS'!$A$3:$N$962,3,FALSE)),"")</f>
        <v/>
      </c>
      <c r="C161" s="223" t="str">
        <f>IFERROR(IF(VLOOKUP($O161,'APOIO-DESPESAS'!$A$3:$N$962,4,FALSE)="","",VLOOKUP($O161,'APOIO-DESPESAS'!$A$3:$N$962,4,FALSE)),"")</f>
        <v/>
      </c>
      <c r="D161" s="223" t="str">
        <f>IFERROR(IF(VLOOKUP($O161,'APOIO-DESPESAS'!$A$3:$N$962,5,FALSE)="","",VLOOKUP($O161,'APOIO-DESPESAS'!$A$3:$N$962,5,FALSE)),"")</f>
        <v/>
      </c>
      <c r="E161" s="223" t="str">
        <f>IFERROR(IF(VLOOKUP($O161,'APOIO-DESPESAS'!$A$3:$N$962,6,FALSE)="","",VLOOKUP($O161,'APOIO-DESPESAS'!$A$3:$N$962,6,FALSE)),"")</f>
        <v/>
      </c>
      <c r="F161" s="223" t="str">
        <f>IFERROR(IF(VLOOKUP($O161,'APOIO-DESPESAS'!$A$3:$N$962,7,FALSE)="","",VLOOKUP($O161,'APOIO-DESPESAS'!$A$3:$N$962,7,FALSE)),"")</f>
        <v/>
      </c>
      <c r="G161" s="223" t="str">
        <f>IFERROR(IF(VLOOKUP($O161,'APOIO-DESPESAS'!$A$3:$N$962,8,FALSE)="","",VLOOKUP($O161,'APOIO-DESPESAS'!$A$3:$N$962,8,FALSE)),"")</f>
        <v/>
      </c>
      <c r="H161" s="223" t="str">
        <f>IFERROR(IF(VLOOKUP($O161,'APOIO-DESPESAS'!$A$3:$N$962,9,FALSE)="","",VLOOKUP($O161,'APOIO-DESPESAS'!$A$3:$N$962,9,FALSE)),"")</f>
        <v/>
      </c>
      <c r="I161" s="223" t="str">
        <f>IFERROR(IF(VLOOKUP($O161,'APOIO-DESPESAS'!$A$3:$N$962,10,FALSE)="","",VLOOKUP($O161,'APOIO-DESPESAS'!$A$3:$N$962,10,FALSE)),"")</f>
        <v/>
      </c>
      <c r="J161" s="223" t="str">
        <f>IFERROR(IF(VLOOKUP($O161,'APOIO-DESPESAS'!$A$3:$N$962,11,FALSE)="","",VLOOKUP($O161,'APOIO-DESPESAS'!$A$3:$N$962,11,FALSE)),"")</f>
        <v/>
      </c>
      <c r="K161" s="223" t="str">
        <f>IFERROR(IF(VLOOKUP($O161,'APOIO-DESPESAS'!$A$3:$N$962,12,FALSE)="","",VLOOKUP($O161,'APOIO-DESPESAS'!$A$3:$N$962,12,FALSE)),"")</f>
        <v/>
      </c>
      <c r="L161" s="223" t="str">
        <f>IFERROR(IF(VLOOKUP($O161,'APOIO-DESPESAS'!$A$3:$N$962,13,FALSE)="","",VLOOKUP($O161,'APOIO-DESPESAS'!$A$3:$N$962,13,FALSE)),"")</f>
        <v/>
      </c>
      <c r="M161" s="223" t="str">
        <f>IFERROR(IF(VLOOKUP($O161,'APOIO-DESPESAS'!$A$3:$N$962,14,FALSE)="","",VLOOKUP($O161,'APOIO-DESPESAS'!$A$3:$N$962,14,FALSE)),"")</f>
        <v/>
      </c>
      <c r="O161" s="223">
        <f t="shared" si="2"/>
        <v>159</v>
      </c>
    </row>
    <row r="162" spans="1:15" x14ac:dyDescent="0.25">
      <c r="A162" s="223" t="str">
        <f>IFERROR(IF(VLOOKUP($O162,'APOIO-DESPESAS'!$A$3:$N$962,2,FALSE)="","",VLOOKUP($O162,'APOIO-DESPESAS'!$A$3:$N$962,2,FALSE)),"")</f>
        <v/>
      </c>
      <c r="B162" s="223" t="str">
        <f>IFERROR(IF(VLOOKUP($O162,'APOIO-DESPESAS'!$A$3:$N$962,3,FALSE)="","",VLOOKUP($O162,'APOIO-DESPESAS'!$A$3:$N$962,3,FALSE)),"")</f>
        <v/>
      </c>
      <c r="C162" s="223" t="str">
        <f>IFERROR(IF(VLOOKUP($O162,'APOIO-DESPESAS'!$A$3:$N$962,4,FALSE)="","",VLOOKUP($O162,'APOIO-DESPESAS'!$A$3:$N$962,4,FALSE)),"")</f>
        <v/>
      </c>
      <c r="D162" s="223" t="str">
        <f>IFERROR(IF(VLOOKUP($O162,'APOIO-DESPESAS'!$A$3:$N$962,5,FALSE)="","",VLOOKUP($O162,'APOIO-DESPESAS'!$A$3:$N$962,5,FALSE)),"")</f>
        <v/>
      </c>
      <c r="E162" s="223" t="str">
        <f>IFERROR(IF(VLOOKUP($O162,'APOIO-DESPESAS'!$A$3:$N$962,6,FALSE)="","",VLOOKUP($O162,'APOIO-DESPESAS'!$A$3:$N$962,6,FALSE)),"")</f>
        <v/>
      </c>
      <c r="F162" s="223" t="str">
        <f>IFERROR(IF(VLOOKUP($O162,'APOIO-DESPESAS'!$A$3:$N$962,7,FALSE)="","",VLOOKUP($O162,'APOIO-DESPESAS'!$A$3:$N$962,7,FALSE)),"")</f>
        <v/>
      </c>
      <c r="G162" s="223" t="str">
        <f>IFERROR(IF(VLOOKUP($O162,'APOIO-DESPESAS'!$A$3:$N$962,8,FALSE)="","",VLOOKUP($O162,'APOIO-DESPESAS'!$A$3:$N$962,8,FALSE)),"")</f>
        <v/>
      </c>
      <c r="H162" s="223" t="str">
        <f>IFERROR(IF(VLOOKUP($O162,'APOIO-DESPESAS'!$A$3:$N$962,9,FALSE)="","",VLOOKUP($O162,'APOIO-DESPESAS'!$A$3:$N$962,9,FALSE)),"")</f>
        <v/>
      </c>
      <c r="I162" s="223" t="str">
        <f>IFERROR(IF(VLOOKUP($O162,'APOIO-DESPESAS'!$A$3:$N$962,10,FALSE)="","",VLOOKUP($O162,'APOIO-DESPESAS'!$A$3:$N$962,10,FALSE)),"")</f>
        <v/>
      </c>
      <c r="J162" s="223" t="str">
        <f>IFERROR(IF(VLOOKUP($O162,'APOIO-DESPESAS'!$A$3:$N$962,11,FALSE)="","",VLOOKUP($O162,'APOIO-DESPESAS'!$A$3:$N$962,11,FALSE)),"")</f>
        <v/>
      </c>
      <c r="K162" s="223" t="str">
        <f>IFERROR(IF(VLOOKUP($O162,'APOIO-DESPESAS'!$A$3:$N$962,12,FALSE)="","",VLOOKUP($O162,'APOIO-DESPESAS'!$A$3:$N$962,12,FALSE)),"")</f>
        <v/>
      </c>
      <c r="L162" s="223" t="str">
        <f>IFERROR(IF(VLOOKUP($O162,'APOIO-DESPESAS'!$A$3:$N$962,13,FALSE)="","",VLOOKUP($O162,'APOIO-DESPESAS'!$A$3:$N$962,13,FALSE)),"")</f>
        <v/>
      </c>
      <c r="M162" s="223" t="str">
        <f>IFERROR(IF(VLOOKUP($O162,'APOIO-DESPESAS'!$A$3:$N$962,14,FALSE)="","",VLOOKUP($O162,'APOIO-DESPESAS'!$A$3:$N$962,14,FALSE)),"")</f>
        <v/>
      </c>
      <c r="O162" s="223">
        <f t="shared" si="2"/>
        <v>160</v>
      </c>
    </row>
    <row r="163" spans="1:15" x14ac:dyDescent="0.25">
      <c r="A163" s="223" t="str">
        <f>IFERROR(IF(VLOOKUP($O163,'APOIO-DESPESAS'!$A$3:$N$962,2,FALSE)="","",VLOOKUP($O163,'APOIO-DESPESAS'!$A$3:$N$962,2,FALSE)),"")</f>
        <v/>
      </c>
      <c r="B163" s="223" t="str">
        <f>IFERROR(IF(VLOOKUP($O163,'APOIO-DESPESAS'!$A$3:$N$962,3,FALSE)="","",VLOOKUP($O163,'APOIO-DESPESAS'!$A$3:$N$962,3,FALSE)),"")</f>
        <v/>
      </c>
      <c r="C163" s="223" t="str">
        <f>IFERROR(IF(VLOOKUP($O163,'APOIO-DESPESAS'!$A$3:$N$962,4,FALSE)="","",VLOOKUP($O163,'APOIO-DESPESAS'!$A$3:$N$962,4,FALSE)),"")</f>
        <v/>
      </c>
      <c r="D163" s="223" t="str">
        <f>IFERROR(IF(VLOOKUP($O163,'APOIO-DESPESAS'!$A$3:$N$962,5,FALSE)="","",VLOOKUP($O163,'APOIO-DESPESAS'!$A$3:$N$962,5,FALSE)),"")</f>
        <v/>
      </c>
      <c r="E163" s="223" t="str">
        <f>IFERROR(IF(VLOOKUP($O163,'APOIO-DESPESAS'!$A$3:$N$962,6,FALSE)="","",VLOOKUP($O163,'APOIO-DESPESAS'!$A$3:$N$962,6,FALSE)),"")</f>
        <v/>
      </c>
      <c r="F163" s="223" t="str">
        <f>IFERROR(IF(VLOOKUP($O163,'APOIO-DESPESAS'!$A$3:$N$962,7,FALSE)="","",VLOOKUP($O163,'APOIO-DESPESAS'!$A$3:$N$962,7,FALSE)),"")</f>
        <v/>
      </c>
      <c r="G163" s="223" t="str">
        <f>IFERROR(IF(VLOOKUP($O163,'APOIO-DESPESAS'!$A$3:$N$962,8,FALSE)="","",VLOOKUP($O163,'APOIO-DESPESAS'!$A$3:$N$962,8,FALSE)),"")</f>
        <v/>
      </c>
      <c r="H163" s="223" t="str">
        <f>IFERROR(IF(VLOOKUP($O163,'APOIO-DESPESAS'!$A$3:$N$962,9,FALSE)="","",VLOOKUP($O163,'APOIO-DESPESAS'!$A$3:$N$962,9,FALSE)),"")</f>
        <v/>
      </c>
      <c r="I163" s="223" t="str">
        <f>IFERROR(IF(VLOOKUP($O163,'APOIO-DESPESAS'!$A$3:$N$962,10,FALSE)="","",VLOOKUP($O163,'APOIO-DESPESAS'!$A$3:$N$962,10,FALSE)),"")</f>
        <v/>
      </c>
      <c r="J163" s="223" t="str">
        <f>IFERROR(IF(VLOOKUP($O163,'APOIO-DESPESAS'!$A$3:$N$962,11,FALSE)="","",VLOOKUP($O163,'APOIO-DESPESAS'!$A$3:$N$962,11,FALSE)),"")</f>
        <v/>
      </c>
      <c r="K163" s="223" t="str">
        <f>IFERROR(IF(VLOOKUP($O163,'APOIO-DESPESAS'!$A$3:$N$962,12,FALSE)="","",VLOOKUP($O163,'APOIO-DESPESAS'!$A$3:$N$962,12,FALSE)),"")</f>
        <v/>
      </c>
      <c r="L163" s="223" t="str">
        <f>IFERROR(IF(VLOOKUP($O163,'APOIO-DESPESAS'!$A$3:$N$962,13,FALSE)="","",VLOOKUP($O163,'APOIO-DESPESAS'!$A$3:$N$962,13,FALSE)),"")</f>
        <v/>
      </c>
      <c r="M163" s="223" t="str">
        <f>IFERROR(IF(VLOOKUP($O163,'APOIO-DESPESAS'!$A$3:$N$962,14,FALSE)="","",VLOOKUP($O163,'APOIO-DESPESAS'!$A$3:$N$962,14,FALSE)),"")</f>
        <v/>
      </c>
      <c r="O163" s="223">
        <f t="shared" si="2"/>
        <v>161</v>
      </c>
    </row>
    <row r="164" spans="1:15" x14ac:dyDescent="0.25">
      <c r="A164" s="223" t="str">
        <f>IFERROR(IF(VLOOKUP($O164,'APOIO-DESPESAS'!$A$3:$N$962,2,FALSE)="","",VLOOKUP($O164,'APOIO-DESPESAS'!$A$3:$N$962,2,FALSE)),"")</f>
        <v/>
      </c>
      <c r="B164" s="223" t="str">
        <f>IFERROR(IF(VLOOKUP($O164,'APOIO-DESPESAS'!$A$3:$N$962,3,FALSE)="","",VLOOKUP($O164,'APOIO-DESPESAS'!$A$3:$N$962,3,FALSE)),"")</f>
        <v/>
      </c>
      <c r="C164" s="223" t="str">
        <f>IFERROR(IF(VLOOKUP($O164,'APOIO-DESPESAS'!$A$3:$N$962,4,FALSE)="","",VLOOKUP($O164,'APOIO-DESPESAS'!$A$3:$N$962,4,FALSE)),"")</f>
        <v/>
      </c>
      <c r="D164" s="223" t="str">
        <f>IFERROR(IF(VLOOKUP($O164,'APOIO-DESPESAS'!$A$3:$N$962,5,FALSE)="","",VLOOKUP($O164,'APOIO-DESPESAS'!$A$3:$N$962,5,FALSE)),"")</f>
        <v/>
      </c>
      <c r="E164" s="223" t="str">
        <f>IFERROR(IF(VLOOKUP($O164,'APOIO-DESPESAS'!$A$3:$N$962,6,FALSE)="","",VLOOKUP($O164,'APOIO-DESPESAS'!$A$3:$N$962,6,FALSE)),"")</f>
        <v/>
      </c>
      <c r="F164" s="223" t="str">
        <f>IFERROR(IF(VLOOKUP($O164,'APOIO-DESPESAS'!$A$3:$N$962,7,FALSE)="","",VLOOKUP($O164,'APOIO-DESPESAS'!$A$3:$N$962,7,FALSE)),"")</f>
        <v/>
      </c>
      <c r="G164" s="223" t="str">
        <f>IFERROR(IF(VLOOKUP($O164,'APOIO-DESPESAS'!$A$3:$N$962,8,FALSE)="","",VLOOKUP($O164,'APOIO-DESPESAS'!$A$3:$N$962,8,FALSE)),"")</f>
        <v/>
      </c>
      <c r="H164" s="223" t="str">
        <f>IFERROR(IF(VLOOKUP($O164,'APOIO-DESPESAS'!$A$3:$N$962,9,FALSE)="","",VLOOKUP($O164,'APOIO-DESPESAS'!$A$3:$N$962,9,FALSE)),"")</f>
        <v/>
      </c>
      <c r="I164" s="223" t="str">
        <f>IFERROR(IF(VLOOKUP($O164,'APOIO-DESPESAS'!$A$3:$N$962,10,FALSE)="","",VLOOKUP($O164,'APOIO-DESPESAS'!$A$3:$N$962,10,FALSE)),"")</f>
        <v/>
      </c>
      <c r="J164" s="223" t="str">
        <f>IFERROR(IF(VLOOKUP($O164,'APOIO-DESPESAS'!$A$3:$N$962,11,FALSE)="","",VLOOKUP($O164,'APOIO-DESPESAS'!$A$3:$N$962,11,FALSE)),"")</f>
        <v/>
      </c>
      <c r="K164" s="223" t="str">
        <f>IFERROR(IF(VLOOKUP($O164,'APOIO-DESPESAS'!$A$3:$N$962,12,FALSE)="","",VLOOKUP($O164,'APOIO-DESPESAS'!$A$3:$N$962,12,FALSE)),"")</f>
        <v/>
      </c>
      <c r="L164" s="223" t="str">
        <f>IFERROR(IF(VLOOKUP($O164,'APOIO-DESPESAS'!$A$3:$N$962,13,FALSE)="","",VLOOKUP($O164,'APOIO-DESPESAS'!$A$3:$N$962,13,FALSE)),"")</f>
        <v/>
      </c>
      <c r="M164" s="223" t="str">
        <f>IFERROR(IF(VLOOKUP($O164,'APOIO-DESPESAS'!$A$3:$N$962,14,FALSE)="","",VLOOKUP($O164,'APOIO-DESPESAS'!$A$3:$N$962,14,FALSE)),"")</f>
        <v/>
      </c>
      <c r="O164" s="223">
        <f t="shared" si="2"/>
        <v>162</v>
      </c>
    </row>
    <row r="165" spans="1:15" x14ac:dyDescent="0.25">
      <c r="A165" s="223" t="str">
        <f>IFERROR(IF(VLOOKUP($O165,'APOIO-DESPESAS'!$A$3:$N$962,2,FALSE)="","",VLOOKUP($O165,'APOIO-DESPESAS'!$A$3:$N$962,2,FALSE)),"")</f>
        <v/>
      </c>
      <c r="B165" s="223" t="str">
        <f>IFERROR(IF(VLOOKUP($O165,'APOIO-DESPESAS'!$A$3:$N$962,3,FALSE)="","",VLOOKUP($O165,'APOIO-DESPESAS'!$A$3:$N$962,3,FALSE)),"")</f>
        <v/>
      </c>
      <c r="C165" s="223" t="str">
        <f>IFERROR(IF(VLOOKUP($O165,'APOIO-DESPESAS'!$A$3:$N$962,4,FALSE)="","",VLOOKUP($O165,'APOIO-DESPESAS'!$A$3:$N$962,4,FALSE)),"")</f>
        <v/>
      </c>
      <c r="D165" s="223" t="str">
        <f>IFERROR(IF(VLOOKUP($O165,'APOIO-DESPESAS'!$A$3:$N$962,5,FALSE)="","",VLOOKUP($O165,'APOIO-DESPESAS'!$A$3:$N$962,5,FALSE)),"")</f>
        <v/>
      </c>
      <c r="E165" s="223" t="str">
        <f>IFERROR(IF(VLOOKUP($O165,'APOIO-DESPESAS'!$A$3:$N$962,6,FALSE)="","",VLOOKUP($O165,'APOIO-DESPESAS'!$A$3:$N$962,6,FALSE)),"")</f>
        <v/>
      </c>
      <c r="F165" s="223" t="str">
        <f>IFERROR(IF(VLOOKUP($O165,'APOIO-DESPESAS'!$A$3:$N$962,7,FALSE)="","",VLOOKUP($O165,'APOIO-DESPESAS'!$A$3:$N$962,7,FALSE)),"")</f>
        <v/>
      </c>
      <c r="G165" s="223" t="str">
        <f>IFERROR(IF(VLOOKUP($O165,'APOIO-DESPESAS'!$A$3:$N$962,8,FALSE)="","",VLOOKUP($O165,'APOIO-DESPESAS'!$A$3:$N$962,8,FALSE)),"")</f>
        <v/>
      </c>
      <c r="H165" s="223" t="str">
        <f>IFERROR(IF(VLOOKUP($O165,'APOIO-DESPESAS'!$A$3:$N$962,9,FALSE)="","",VLOOKUP($O165,'APOIO-DESPESAS'!$A$3:$N$962,9,FALSE)),"")</f>
        <v/>
      </c>
      <c r="I165" s="223" t="str">
        <f>IFERROR(IF(VLOOKUP($O165,'APOIO-DESPESAS'!$A$3:$N$962,10,FALSE)="","",VLOOKUP($O165,'APOIO-DESPESAS'!$A$3:$N$962,10,FALSE)),"")</f>
        <v/>
      </c>
      <c r="J165" s="223" t="str">
        <f>IFERROR(IF(VLOOKUP($O165,'APOIO-DESPESAS'!$A$3:$N$962,11,FALSE)="","",VLOOKUP($O165,'APOIO-DESPESAS'!$A$3:$N$962,11,FALSE)),"")</f>
        <v/>
      </c>
      <c r="K165" s="223" t="str">
        <f>IFERROR(IF(VLOOKUP($O165,'APOIO-DESPESAS'!$A$3:$N$962,12,FALSE)="","",VLOOKUP($O165,'APOIO-DESPESAS'!$A$3:$N$962,12,FALSE)),"")</f>
        <v/>
      </c>
      <c r="L165" s="223" t="str">
        <f>IFERROR(IF(VLOOKUP($O165,'APOIO-DESPESAS'!$A$3:$N$962,13,FALSE)="","",VLOOKUP($O165,'APOIO-DESPESAS'!$A$3:$N$962,13,FALSE)),"")</f>
        <v/>
      </c>
      <c r="M165" s="223" t="str">
        <f>IFERROR(IF(VLOOKUP($O165,'APOIO-DESPESAS'!$A$3:$N$962,14,FALSE)="","",VLOOKUP($O165,'APOIO-DESPESAS'!$A$3:$N$962,14,FALSE)),"")</f>
        <v/>
      </c>
      <c r="O165" s="223">
        <f t="shared" si="2"/>
        <v>163</v>
      </c>
    </row>
    <row r="166" spans="1:15" x14ac:dyDescent="0.25">
      <c r="A166" s="223" t="str">
        <f>IFERROR(IF(VLOOKUP($O166,'APOIO-DESPESAS'!$A$3:$N$962,2,FALSE)="","",VLOOKUP($O166,'APOIO-DESPESAS'!$A$3:$N$962,2,FALSE)),"")</f>
        <v/>
      </c>
      <c r="B166" s="223" t="str">
        <f>IFERROR(IF(VLOOKUP($O166,'APOIO-DESPESAS'!$A$3:$N$962,3,FALSE)="","",VLOOKUP($O166,'APOIO-DESPESAS'!$A$3:$N$962,3,FALSE)),"")</f>
        <v/>
      </c>
      <c r="C166" s="223" t="str">
        <f>IFERROR(IF(VLOOKUP($O166,'APOIO-DESPESAS'!$A$3:$N$962,4,FALSE)="","",VLOOKUP($O166,'APOIO-DESPESAS'!$A$3:$N$962,4,FALSE)),"")</f>
        <v/>
      </c>
      <c r="D166" s="223" t="str">
        <f>IFERROR(IF(VLOOKUP($O166,'APOIO-DESPESAS'!$A$3:$N$962,5,FALSE)="","",VLOOKUP($O166,'APOIO-DESPESAS'!$A$3:$N$962,5,FALSE)),"")</f>
        <v/>
      </c>
      <c r="E166" s="223" t="str">
        <f>IFERROR(IF(VLOOKUP($O166,'APOIO-DESPESAS'!$A$3:$N$962,6,FALSE)="","",VLOOKUP($O166,'APOIO-DESPESAS'!$A$3:$N$962,6,FALSE)),"")</f>
        <v/>
      </c>
      <c r="F166" s="223" t="str">
        <f>IFERROR(IF(VLOOKUP($O166,'APOIO-DESPESAS'!$A$3:$N$962,7,FALSE)="","",VLOOKUP($O166,'APOIO-DESPESAS'!$A$3:$N$962,7,FALSE)),"")</f>
        <v/>
      </c>
      <c r="G166" s="223" t="str">
        <f>IFERROR(IF(VLOOKUP($O166,'APOIO-DESPESAS'!$A$3:$N$962,8,FALSE)="","",VLOOKUP($O166,'APOIO-DESPESAS'!$A$3:$N$962,8,FALSE)),"")</f>
        <v/>
      </c>
      <c r="H166" s="223" t="str">
        <f>IFERROR(IF(VLOOKUP($O166,'APOIO-DESPESAS'!$A$3:$N$962,9,FALSE)="","",VLOOKUP($O166,'APOIO-DESPESAS'!$A$3:$N$962,9,FALSE)),"")</f>
        <v/>
      </c>
      <c r="I166" s="223" t="str">
        <f>IFERROR(IF(VLOOKUP($O166,'APOIO-DESPESAS'!$A$3:$N$962,10,FALSE)="","",VLOOKUP($O166,'APOIO-DESPESAS'!$A$3:$N$962,10,FALSE)),"")</f>
        <v/>
      </c>
      <c r="J166" s="223" t="str">
        <f>IFERROR(IF(VLOOKUP($O166,'APOIO-DESPESAS'!$A$3:$N$962,11,FALSE)="","",VLOOKUP($O166,'APOIO-DESPESAS'!$A$3:$N$962,11,FALSE)),"")</f>
        <v/>
      </c>
      <c r="K166" s="223" t="str">
        <f>IFERROR(IF(VLOOKUP($O166,'APOIO-DESPESAS'!$A$3:$N$962,12,FALSE)="","",VLOOKUP($O166,'APOIO-DESPESAS'!$A$3:$N$962,12,FALSE)),"")</f>
        <v/>
      </c>
      <c r="L166" s="223" t="str">
        <f>IFERROR(IF(VLOOKUP($O166,'APOIO-DESPESAS'!$A$3:$N$962,13,FALSE)="","",VLOOKUP($O166,'APOIO-DESPESAS'!$A$3:$N$962,13,FALSE)),"")</f>
        <v/>
      </c>
      <c r="M166" s="223" t="str">
        <f>IFERROR(IF(VLOOKUP($O166,'APOIO-DESPESAS'!$A$3:$N$962,14,FALSE)="","",VLOOKUP($O166,'APOIO-DESPESAS'!$A$3:$N$962,14,FALSE)),"")</f>
        <v/>
      </c>
      <c r="O166" s="223">
        <f t="shared" si="2"/>
        <v>164</v>
      </c>
    </row>
    <row r="167" spans="1:15" x14ac:dyDescent="0.25">
      <c r="A167" s="223" t="str">
        <f>IFERROR(IF(VLOOKUP($O167,'APOIO-DESPESAS'!$A$3:$N$962,2,FALSE)="","",VLOOKUP($O167,'APOIO-DESPESAS'!$A$3:$N$962,2,FALSE)),"")</f>
        <v/>
      </c>
      <c r="B167" s="223" t="str">
        <f>IFERROR(IF(VLOOKUP($O167,'APOIO-DESPESAS'!$A$3:$N$962,3,FALSE)="","",VLOOKUP($O167,'APOIO-DESPESAS'!$A$3:$N$962,3,FALSE)),"")</f>
        <v/>
      </c>
      <c r="C167" s="223" t="str">
        <f>IFERROR(IF(VLOOKUP($O167,'APOIO-DESPESAS'!$A$3:$N$962,4,FALSE)="","",VLOOKUP($O167,'APOIO-DESPESAS'!$A$3:$N$962,4,FALSE)),"")</f>
        <v/>
      </c>
      <c r="D167" s="223" t="str">
        <f>IFERROR(IF(VLOOKUP($O167,'APOIO-DESPESAS'!$A$3:$N$962,5,FALSE)="","",VLOOKUP($O167,'APOIO-DESPESAS'!$A$3:$N$962,5,FALSE)),"")</f>
        <v/>
      </c>
      <c r="E167" s="223" t="str">
        <f>IFERROR(IF(VLOOKUP($O167,'APOIO-DESPESAS'!$A$3:$N$962,6,FALSE)="","",VLOOKUP($O167,'APOIO-DESPESAS'!$A$3:$N$962,6,FALSE)),"")</f>
        <v/>
      </c>
      <c r="F167" s="223" t="str">
        <f>IFERROR(IF(VLOOKUP($O167,'APOIO-DESPESAS'!$A$3:$N$962,7,FALSE)="","",VLOOKUP($O167,'APOIO-DESPESAS'!$A$3:$N$962,7,FALSE)),"")</f>
        <v/>
      </c>
      <c r="G167" s="223" t="str">
        <f>IFERROR(IF(VLOOKUP($O167,'APOIO-DESPESAS'!$A$3:$N$962,8,FALSE)="","",VLOOKUP($O167,'APOIO-DESPESAS'!$A$3:$N$962,8,FALSE)),"")</f>
        <v/>
      </c>
      <c r="H167" s="223" t="str">
        <f>IFERROR(IF(VLOOKUP($O167,'APOIO-DESPESAS'!$A$3:$N$962,9,FALSE)="","",VLOOKUP($O167,'APOIO-DESPESAS'!$A$3:$N$962,9,FALSE)),"")</f>
        <v/>
      </c>
      <c r="I167" s="223" t="str">
        <f>IFERROR(IF(VLOOKUP($O167,'APOIO-DESPESAS'!$A$3:$N$962,10,FALSE)="","",VLOOKUP($O167,'APOIO-DESPESAS'!$A$3:$N$962,10,FALSE)),"")</f>
        <v/>
      </c>
      <c r="J167" s="223" t="str">
        <f>IFERROR(IF(VLOOKUP($O167,'APOIO-DESPESAS'!$A$3:$N$962,11,FALSE)="","",VLOOKUP($O167,'APOIO-DESPESAS'!$A$3:$N$962,11,FALSE)),"")</f>
        <v/>
      </c>
      <c r="K167" s="223" t="str">
        <f>IFERROR(IF(VLOOKUP($O167,'APOIO-DESPESAS'!$A$3:$N$962,12,FALSE)="","",VLOOKUP($O167,'APOIO-DESPESAS'!$A$3:$N$962,12,FALSE)),"")</f>
        <v/>
      </c>
      <c r="L167" s="223" t="str">
        <f>IFERROR(IF(VLOOKUP($O167,'APOIO-DESPESAS'!$A$3:$N$962,13,FALSE)="","",VLOOKUP($O167,'APOIO-DESPESAS'!$A$3:$N$962,13,FALSE)),"")</f>
        <v/>
      </c>
      <c r="M167" s="223" t="str">
        <f>IFERROR(IF(VLOOKUP($O167,'APOIO-DESPESAS'!$A$3:$N$962,14,FALSE)="","",VLOOKUP($O167,'APOIO-DESPESAS'!$A$3:$N$962,14,FALSE)),"")</f>
        <v/>
      </c>
      <c r="O167" s="223">
        <f t="shared" si="2"/>
        <v>165</v>
      </c>
    </row>
    <row r="168" spans="1:15" x14ac:dyDescent="0.25">
      <c r="A168" s="223" t="str">
        <f>IFERROR(IF(VLOOKUP($O168,'APOIO-DESPESAS'!$A$3:$N$962,2,FALSE)="","",VLOOKUP($O168,'APOIO-DESPESAS'!$A$3:$N$962,2,FALSE)),"")</f>
        <v/>
      </c>
      <c r="B168" s="223" t="str">
        <f>IFERROR(IF(VLOOKUP($O168,'APOIO-DESPESAS'!$A$3:$N$962,3,FALSE)="","",VLOOKUP($O168,'APOIO-DESPESAS'!$A$3:$N$962,3,FALSE)),"")</f>
        <v/>
      </c>
      <c r="C168" s="223" t="str">
        <f>IFERROR(IF(VLOOKUP($O168,'APOIO-DESPESAS'!$A$3:$N$962,4,FALSE)="","",VLOOKUP($O168,'APOIO-DESPESAS'!$A$3:$N$962,4,FALSE)),"")</f>
        <v/>
      </c>
      <c r="D168" s="223" t="str">
        <f>IFERROR(IF(VLOOKUP($O168,'APOIO-DESPESAS'!$A$3:$N$962,5,FALSE)="","",VLOOKUP($O168,'APOIO-DESPESAS'!$A$3:$N$962,5,FALSE)),"")</f>
        <v/>
      </c>
      <c r="E168" s="223" t="str">
        <f>IFERROR(IF(VLOOKUP($O168,'APOIO-DESPESAS'!$A$3:$N$962,6,FALSE)="","",VLOOKUP($O168,'APOIO-DESPESAS'!$A$3:$N$962,6,FALSE)),"")</f>
        <v/>
      </c>
      <c r="F168" s="223" t="str">
        <f>IFERROR(IF(VLOOKUP($O168,'APOIO-DESPESAS'!$A$3:$N$962,7,FALSE)="","",VLOOKUP($O168,'APOIO-DESPESAS'!$A$3:$N$962,7,FALSE)),"")</f>
        <v/>
      </c>
      <c r="G168" s="223" t="str">
        <f>IFERROR(IF(VLOOKUP($O168,'APOIO-DESPESAS'!$A$3:$N$962,8,FALSE)="","",VLOOKUP($O168,'APOIO-DESPESAS'!$A$3:$N$962,8,FALSE)),"")</f>
        <v/>
      </c>
      <c r="H168" s="223" t="str">
        <f>IFERROR(IF(VLOOKUP($O168,'APOIO-DESPESAS'!$A$3:$N$962,9,FALSE)="","",VLOOKUP($O168,'APOIO-DESPESAS'!$A$3:$N$962,9,FALSE)),"")</f>
        <v/>
      </c>
      <c r="I168" s="223" t="str">
        <f>IFERROR(IF(VLOOKUP($O168,'APOIO-DESPESAS'!$A$3:$N$962,10,FALSE)="","",VLOOKUP($O168,'APOIO-DESPESAS'!$A$3:$N$962,10,FALSE)),"")</f>
        <v/>
      </c>
      <c r="J168" s="223" t="str">
        <f>IFERROR(IF(VLOOKUP($O168,'APOIO-DESPESAS'!$A$3:$N$962,11,FALSE)="","",VLOOKUP($O168,'APOIO-DESPESAS'!$A$3:$N$962,11,FALSE)),"")</f>
        <v/>
      </c>
      <c r="K168" s="223" t="str">
        <f>IFERROR(IF(VLOOKUP($O168,'APOIO-DESPESAS'!$A$3:$N$962,12,FALSE)="","",VLOOKUP($O168,'APOIO-DESPESAS'!$A$3:$N$962,12,FALSE)),"")</f>
        <v/>
      </c>
      <c r="L168" s="223" t="str">
        <f>IFERROR(IF(VLOOKUP($O168,'APOIO-DESPESAS'!$A$3:$N$962,13,FALSE)="","",VLOOKUP($O168,'APOIO-DESPESAS'!$A$3:$N$962,13,FALSE)),"")</f>
        <v/>
      </c>
      <c r="M168" s="223" t="str">
        <f>IFERROR(IF(VLOOKUP($O168,'APOIO-DESPESAS'!$A$3:$N$962,14,FALSE)="","",VLOOKUP($O168,'APOIO-DESPESAS'!$A$3:$N$962,14,FALSE)),"")</f>
        <v/>
      </c>
      <c r="O168" s="223">
        <f t="shared" si="2"/>
        <v>166</v>
      </c>
    </row>
    <row r="169" spans="1:15" x14ac:dyDescent="0.25">
      <c r="A169" s="223" t="str">
        <f>IFERROR(IF(VLOOKUP($O169,'APOIO-DESPESAS'!$A$3:$N$962,2,FALSE)="","",VLOOKUP($O169,'APOIO-DESPESAS'!$A$3:$N$962,2,FALSE)),"")</f>
        <v/>
      </c>
      <c r="B169" s="223" t="str">
        <f>IFERROR(IF(VLOOKUP($O169,'APOIO-DESPESAS'!$A$3:$N$962,3,FALSE)="","",VLOOKUP($O169,'APOIO-DESPESAS'!$A$3:$N$962,3,FALSE)),"")</f>
        <v/>
      </c>
      <c r="C169" s="223" t="str">
        <f>IFERROR(IF(VLOOKUP($O169,'APOIO-DESPESAS'!$A$3:$N$962,4,FALSE)="","",VLOOKUP($O169,'APOIO-DESPESAS'!$A$3:$N$962,4,FALSE)),"")</f>
        <v/>
      </c>
      <c r="D169" s="223" t="str">
        <f>IFERROR(IF(VLOOKUP($O169,'APOIO-DESPESAS'!$A$3:$N$962,5,FALSE)="","",VLOOKUP($O169,'APOIO-DESPESAS'!$A$3:$N$962,5,FALSE)),"")</f>
        <v/>
      </c>
      <c r="E169" s="223" t="str">
        <f>IFERROR(IF(VLOOKUP($O169,'APOIO-DESPESAS'!$A$3:$N$962,6,FALSE)="","",VLOOKUP($O169,'APOIO-DESPESAS'!$A$3:$N$962,6,FALSE)),"")</f>
        <v/>
      </c>
      <c r="F169" s="223" t="str">
        <f>IFERROR(IF(VLOOKUP($O169,'APOIO-DESPESAS'!$A$3:$N$962,7,FALSE)="","",VLOOKUP($O169,'APOIO-DESPESAS'!$A$3:$N$962,7,FALSE)),"")</f>
        <v/>
      </c>
      <c r="G169" s="223" t="str">
        <f>IFERROR(IF(VLOOKUP($O169,'APOIO-DESPESAS'!$A$3:$N$962,8,FALSE)="","",VLOOKUP($O169,'APOIO-DESPESAS'!$A$3:$N$962,8,FALSE)),"")</f>
        <v/>
      </c>
      <c r="H169" s="223" t="str">
        <f>IFERROR(IF(VLOOKUP($O169,'APOIO-DESPESAS'!$A$3:$N$962,9,FALSE)="","",VLOOKUP($O169,'APOIO-DESPESAS'!$A$3:$N$962,9,FALSE)),"")</f>
        <v/>
      </c>
      <c r="I169" s="223" t="str">
        <f>IFERROR(IF(VLOOKUP($O169,'APOIO-DESPESAS'!$A$3:$N$962,10,FALSE)="","",VLOOKUP($O169,'APOIO-DESPESAS'!$A$3:$N$962,10,FALSE)),"")</f>
        <v/>
      </c>
      <c r="J169" s="223" t="str">
        <f>IFERROR(IF(VLOOKUP($O169,'APOIO-DESPESAS'!$A$3:$N$962,11,FALSE)="","",VLOOKUP($O169,'APOIO-DESPESAS'!$A$3:$N$962,11,FALSE)),"")</f>
        <v/>
      </c>
      <c r="K169" s="223" t="str">
        <f>IFERROR(IF(VLOOKUP($O169,'APOIO-DESPESAS'!$A$3:$N$962,12,FALSE)="","",VLOOKUP($O169,'APOIO-DESPESAS'!$A$3:$N$962,12,FALSE)),"")</f>
        <v/>
      </c>
      <c r="L169" s="223" t="str">
        <f>IFERROR(IF(VLOOKUP($O169,'APOIO-DESPESAS'!$A$3:$N$962,13,FALSE)="","",VLOOKUP($O169,'APOIO-DESPESAS'!$A$3:$N$962,13,FALSE)),"")</f>
        <v/>
      </c>
      <c r="M169" s="223" t="str">
        <f>IFERROR(IF(VLOOKUP($O169,'APOIO-DESPESAS'!$A$3:$N$962,14,FALSE)="","",VLOOKUP($O169,'APOIO-DESPESAS'!$A$3:$N$962,14,FALSE)),"")</f>
        <v/>
      </c>
      <c r="O169" s="223">
        <f t="shared" si="2"/>
        <v>167</v>
      </c>
    </row>
    <row r="170" spans="1:15" x14ac:dyDescent="0.25">
      <c r="A170" s="223" t="str">
        <f>IFERROR(IF(VLOOKUP($O170,'APOIO-DESPESAS'!$A$3:$N$962,2,FALSE)="","",VLOOKUP($O170,'APOIO-DESPESAS'!$A$3:$N$962,2,FALSE)),"")</f>
        <v/>
      </c>
      <c r="B170" s="223" t="str">
        <f>IFERROR(IF(VLOOKUP($O170,'APOIO-DESPESAS'!$A$3:$N$962,3,FALSE)="","",VLOOKUP($O170,'APOIO-DESPESAS'!$A$3:$N$962,3,FALSE)),"")</f>
        <v/>
      </c>
      <c r="C170" s="223" t="str">
        <f>IFERROR(IF(VLOOKUP($O170,'APOIO-DESPESAS'!$A$3:$N$962,4,FALSE)="","",VLOOKUP($O170,'APOIO-DESPESAS'!$A$3:$N$962,4,FALSE)),"")</f>
        <v/>
      </c>
      <c r="D170" s="223" t="str">
        <f>IFERROR(IF(VLOOKUP($O170,'APOIO-DESPESAS'!$A$3:$N$962,5,FALSE)="","",VLOOKUP($O170,'APOIO-DESPESAS'!$A$3:$N$962,5,FALSE)),"")</f>
        <v/>
      </c>
      <c r="E170" s="223" t="str">
        <f>IFERROR(IF(VLOOKUP($O170,'APOIO-DESPESAS'!$A$3:$N$962,6,FALSE)="","",VLOOKUP($O170,'APOIO-DESPESAS'!$A$3:$N$962,6,FALSE)),"")</f>
        <v/>
      </c>
      <c r="F170" s="223" t="str">
        <f>IFERROR(IF(VLOOKUP($O170,'APOIO-DESPESAS'!$A$3:$N$962,7,FALSE)="","",VLOOKUP($O170,'APOIO-DESPESAS'!$A$3:$N$962,7,FALSE)),"")</f>
        <v/>
      </c>
      <c r="G170" s="223" t="str">
        <f>IFERROR(IF(VLOOKUP($O170,'APOIO-DESPESAS'!$A$3:$N$962,8,FALSE)="","",VLOOKUP($O170,'APOIO-DESPESAS'!$A$3:$N$962,8,FALSE)),"")</f>
        <v/>
      </c>
      <c r="H170" s="223" t="str">
        <f>IFERROR(IF(VLOOKUP($O170,'APOIO-DESPESAS'!$A$3:$N$962,9,FALSE)="","",VLOOKUP($O170,'APOIO-DESPESAS'!$A$3:$N$962,9,FALSE)),"")</f>
        <v/>
      </c>
      <c r="I170" s="223" t="str">
        <f>IFERROR(IF(VLOOKUP($O170,'APOIO-DESPESAS'!$A$3:$N$962,10,FALSE)="","",VLOOKUP($O170,'APOIO-DESPESAS'!$A$3:$N$962,10,FALSE)),"")</f>
        <v/>
      </c>
      <c r="J170" s="223" t="str">
        <f>IFERROR(IF(VLOOKUP($O170,'APOIO-DESPESAS'!$A$3:$N$962,11,FALSE)="","",VLOOKUP($O170,'APOIO-DESPESAS'!$A$3:$N$962,11,FALSE)),"")</f>
        <v/>
      </c>
      <c r="K170" s="223" t="str">
        <f>IFERROR(IF(VLOOKUP($O170,'APOIO-DESPESAS'!$A$3:$N$962,12,FALSE)="","",VLOOKUP($O170,'APOIO-DESPESAS'!$A$3:$N$962,12,FALSE)),"")</f>
        <v/>
      </c>
      <c r="L170" s="223" t="str">
        <f>IFERROR(IF(VLOOKUP($O170,'APOIO-DESPESAS'!$A$3:$N$962,13,FALSE)="","",VLOOKUP($O170,'APOIO-DESPESAS'!$A$3:$N$962,13,FALSE)),"")</f>
        <v/>
      </c>
      <c r="M170" s="223" t="str">
        <f>IFERROR(IF(VLOOKUP($O170,'APOIO-DESPESAS'!$A$3:$N$962,14,FALSE)="","",VLOOKUP($O170,'APOIO-DESPESAS'!$A$3:$N$962,14,FALSE)),"")</f>
        <v/>
      </c>
      <c r="O170" s="223">
        <f t="shared" si="2"/>
        <v>168</v>
      </c>
    </row>
    <row r="171" spans="1:15" x14ac:dyDescent="0.25">
      <c r="A171" s="223" t="str">
        <f>IFERROR(IF(VLOOKUP($O171,'APOIO-DESPESAS'!$A$3:$N$962,2,FALSE)="","",VLOOKUP($O171,'APOIO-DESPESAS'!$A$3:$N$962,2,FALSE)),"")</f>
        <v/>
      </c>
      <c r="B171" s="223" t="str">
        <f>IFERROR(IF(VLOOKUP($O171,'APOIO-DESPESAS'!$A$3:$N$962,3,FALSE)="","",VLOOKUP($O171,'APOIO-DESPESAS'!$A$3:$N$962,3,FALSE)),"")</f>
        <v/>
      </c>
      <c r="C171" s="223" t="str">
        <f>IFERROR(IF(VLOOKUP($O171,'APOIO-DESPESAS'!$A$3:$N$962,4,FALSE)="","",VLOOKUP($O171,'APOIO-DESPESAS'!$A$3:$N$962,4,FALSE)),"")</f>
        <v/>
      </c>
      <c r="D171" s="223" t="str">
        <f>IFERROR(IF(VLOOKUP($O171,'APOIO-DESPESAS'!$A$3:$N$962,5,FALSE)="","",VLOOKUP($O171,'APOIO-DESPESAS'!$A$3:$N$962,5,FALSE)),"")</f>
        <v/>
      </c>
      <c r="E171" s="223" t="str">
        <f>IFERROR(IF(VLOOKUP($O171,'APOIO-DESPESAS'!$A$3:$N$962,6,FALSE)="","",VLOOKUP($O171,'APOIO-DESPESAS'!$A$3:$N$962,6,FALSE)),"")</f>
        <v/>
      </c>
      <c r="F171" s="223" t="str">
        <f>IFERROR(IF(VLOOKUP($O171,'APOIO-DESPESAS'!$A$3:$N$962,7,FALSE)="","",VLOOKUP($O171,'APOIO-DESPESAS'!$A$3:$N$962,7,FALSE)),"")</f>
        <v/>
      </c>
      <c r="G171" s="223" t="str">
        <f>IFERROR(IF(VLOOKUP($O171,'APOIO-DESPESAS'!$A$3:$N$962,8,FALSE)="","",VLOOKUP($O171,'APOIO-DESPESAS'!$A$3:$N$962,8,FALSE)),"")</f>
        <v/>
      </c>
      <c r="H171" s="223" t="str">
        <f>IFERROR(IF(VLOOKUP($O171,'APOIO-DESPESAS'!$A$3:$N$962,9,FALSE)="","",VLOOKUP($O171,'APOIO-DESPESAS'!$A$3:$N$962,9,FALSE)),"")</f>
        <v/>
      </c>
      <c r="I171" s="223" t="str">
        <f>IFERROR(IF(VLOOKUP($O171,'APOIO-DESPESAS'!$A$3:$N$962,10,FALSE)="","",VLOOKUP($O171,'APOIO-DESPESAS'!$A$3:$N$962,10,FALSE)),"")</f>
        <v/>
      </c>
      <c r="J171" s="223" t="str">
        <f>IFERROR(IF(VLOOKUP($O171,'APOIO-DESPESAS'!$A$3:$N$962,11,FALSE)="","",VLOOKUP($O171,'APOIO-DESPESAS'!$A$3:$N$962,11,FALSE)),"")</f>
        <v/>
      </c>
      <c r="K171" s="223" t="str">
        <f>IFERROR(IF(VLOOKUP($O171,'APOIO-DESPESAS'!$A$3:$N$962,12,FALSE)="","",VLOOKUP($O171,'APOIO-DESPESAS'!$A$3:$N$962,12,FALSE)),"")</f>
        <v/>
      </c>
      <c r="L171" s="223" t="str">
        <f>IFERROR(IF(VLOOKUP($O171,'APOIO-DESPESAS'!$A$3:$N$962,13,FALSE)="","",VLOOKUP($O171,'APOIO-DESPESAS'!$A$3:$N$962,13,FALSE)),"")</f>
        <v/>
      </c>
      <c r="M171" s="223" t="str">
        <f>IFERROR(IF(VLOOKUP($O171,'APOIO-DESPESAS'!$A$3:$N$962,14,FALSE)="","",VLOOKUP($O171,'APOIO-DESPESAS'!$A$3:$N$962,14,FALSE)),"")</f>
        <v/>
      </c>
      <c r="O171" s="223">
        <f t="shared" si="2"/>
        <v>169</v>
      </c>
    </row>
    <row r="172" spans="1:15" x14ac:dyDescent="0.25">
      <c r="A172" s="223" t="str">
        <f>IFERROR(IF(VLOOKUP($O172,'APOIO-DESPESAS'!$A$3:$N$962,2,FALSE)="","",VLOOKUP($O172,'APOIO-DESPESAS'!$A$3:$N$962,2,FALSE)),"")</f>
        <v/>
      </c>
      <c r="B172" s="223" t="str">
        <f>IFERROR(IF(VLOOKUP($O172,'APOIO-DESPESAS'!$A$3:$N$962,3,FALSE)="","",VLOOKUP($O172,'APOIO-DESPESAS'!$A$3:$N$962,3,FALSE)),"")</f>
        <v/>
      </c>
      <c r="C172" s="223" t="str">
        <f>IFERROR(IF(VLOOKUP($O172,'APOIO-DESPESAS'!$A$3:$N$962,4,FALSE)="","",VLOOKUP($O172,'APOIO-DESPESAS'!$A$3:$N$962,4,FALSE)),"")</f>
        <v/>
      </c>
      <c r="D172" s="223" t="str">
        <f>IFERROR(IF(VLOOKUP($O172,'APOIO-DESPESAS'!$A$3:$N$962,5,FALSE)="","",VLOOKUP($O172,'APOIO-DESPESAS'!$A$3:$N$962,5,FALSE)),"")</f>
        <v/>
      </c>
      <c r="E172" s="223" t="str">
        <f>IFERROR(IF(VLOOKUP($O172,'APOIO-DESPESAS'!$A$3:$N$962,6,FALSE)="","",VLOOKUP($O172,'APOIO-DESPESAS'!$A$3:$N$962,6,FALSE)),"")</f>
        <v/>
      </c>
      <c r="F172" s="223" t="str">
        <f>IFERROR(IF(VLOOKUP($O172,'APOIO-DESPESAS'!$A$3:$N$962,7,FALSE)="","",VLOOKUP($O172,'APOIO-DESPESAS'!$A$3:$N$962,7,FALSE)),"")</f>
        <v/>
      </c>
      <c r="G172" s="223" t="str">
        <f>IFERROR(IF(VLOOKUP($O172,'APOIO-DESPESAS'!$A$3:$N$962,8,FALSE)="","",VLOOKUP($O172,'APOIO-DESPESAS'!$A$3:$N$962,8,FALSE)),"")</f>
        <v/>
      </c>
      <c r="H172" s="223" t="str">
        <f>IFERROR(IF(VLOOKUP($O172,'APOIO-DESPESAS'!$A$3:$N$962,9,FALSE)="","",VLOOKUP($O172,'APOIO-DESPESAS'!$A$3:$N$962,9,FALSE)),"")</f>
        <v/>
      </c>
      <c r="I172" s="223" t="str">
        <f>IFERROR(IF(VLOOKUP($O172,'APOIO-DESPESAS'!$A$3:$N$962,10,FALSE)="","",VLOOKUP($O172,'APOIO-DESPESAS'!$A$3:$N$962,10,FALSE)),"")</f>
        <v/>
      </c>
      <c r="J172" s="223" t="str">
        <f>IFERROR(IF(VLOOKUP($O172,'APOIO-DESPESAS'!$A$3:$N$962,11,FALSE)="","",VLOOKUP($O172,'APOIO-DESPESAS'!$A$3:$N$962,11,FALSE)),"")</f>
        <v/>
      </c>
      <c r="K172" s="223" t="str">
        <f>IFERROR(IF(VLOOKUP($O172,'APOIO-DESPESAS'!$A$3:$N$962,12,FALSE)="","",VLOOKUP($O172,'APOIO-DESPESAS'!$A$3:$N$962,12,FALSE)),"")</f>
        <v/>
      </c>
      <c r="L172" s="223" t="str">
        <f>IFERROR(IF(VLOOKUP($O172,'APOIO-DESPESAS'!$A$3:$N$962,13,FALSE)="","",VLOOKUP($O172,'APOIO-DESPESAS'!$A$3:$N$962,13,FALSE)),"")</f>
        <v/>
      </c>
      <c r="M172" s="223" t="str">
        <f>IFERROR(IF(VLOOKUP($O172,'APOIO-DESPESAS'!$A$3:$N$962,14,FALSE)="","",VLOOKUP($O172,'APOIO-DESPESAS'!$A$3:$N$962,14,FALSE)),"")</f>
        <v/>
      </c>
      <c r="O172" s="223">
        <f t="shared" si="2"/>
        <v>170</v>
      </c>
    </row>
    <row r="173" spans="1:15" x14ac:dyDescent="0.25">
      <c r="A173" s="223" t="str">
        <f>IFERROR(IF(VLOOKUP($O173,'APOIO-DESPESAS'!$A$3:$N$962,2,FALSE)="","",VLOOKUP($O173,'APOIO-DESPESAS'!$A$3:$N$962,2,FALSE)),"")</f>
        <v/>
      </c>
      <c r="B173" s="223" t="str">
        <f>IFERROR(IF(VLOOKUP($O173,'APOIO-DESPESAS'!$A$3:$N$962,3,FALSE)="","",VLOOKUP($O173,'APOIO-DESPESAS'!$A$3:$N$962,3,FALSE)),"")</f>
        <v/>
      </c>
      <c r="C173" s="223" t="str">
        <f>IFERROR(IF(VLOOKUP($O173,'APOIO-DESPESAS'!$A$3:$N$962,4,FALSE)="","",VLOOKUP($O173,'APOIO-DESPESAS'!$A$3:$N$962,4,FALSE)),"")</f>
        <v/>
      </c>
      <c r="D173" s="223" t="str">
        <f>IFERROR(IF(VLOOKUP($O173,'APOIO-DESPESAS'!$A$3:$N$962,5,FALSE)="","",VLOOKUP($O173,'APOIO-DESPESAS'!$A$3:$N$962,5,FALSE)),"")</f>
        <v/>
      </c>
      <c r="E173" s="223" t="str">
        <f>IFERROR(IF(VLOOKUP($O173,'APOIO-DESPESAS'!$A$3:$N$962,6,FALSE)="","",VLOOKUP($O173,'APOIO-DESPESAS'!$A$3:$N$962,6,FALSE)),"")</f>
        <v/>
      </c>
      <c r="F173" s="223" t="str">
        <f>IFERROR(IF(VLOOKUP($O173,'APOIO-DESPESAS'!$A$3:$N$962,7,FALSE)="","",VLOOKUP($O173,'APOIO-DESPESAS'!$A$3:$N$962,7,FALSE)),"")</f>
        <v/>
      </c>
      <c r="G173" s="223" t="str">
        <f>IFERROR(IF(VLOOKUP($O173,'APOIO-DESPESAS'!$A$3:$N$962,8,FALSE)="","",VLOOKUP($O173,'APOIO-DESPESAS'!$A$3:$N$962,8,FALSE)),"")</f>
        <v/>
      </c>
      <c r="H173" s="223" t="str">
        <f>IFERROR(IF(VLOOKUP($O173,'APOIO-DESPESAS'!$A$3:$N$962,9,FALSE)="","",VLOOKUP($O173,'APOIO-DESPESAS'!$A$3:$N$962,9,FALSE)),"")</f>
        <v/>
      </c>
      <c r="I173" s="223" t="str">
        <f>IFERROR(IF(VLOOKUP($O173,'APOIO-DESPESAS'!$A$3:$N$962,10,FALSE)="","",VLOOKUP($O173,'APOIO-DESPESAS'!$A$3:$N$962,10,FALSE)),"")</f>
        <v/>
      </c>
      <c r="J173" s="223" t="str">
        <f>IFERROR(IF(VLOOKUP($O173,'APOIO-DESPESAS'!$A$3:$N$962,11,FALSE)="","",VLOOKUP($O173,'APOIO-DESPESAS'!$A$3:$N$962,11,FALSE)),"")</f>
        <v/>
      </c>
      <c r="K173" s="223" t="str">
        <f>IFERROR(IF(VLOOKUP($O173,'APOIO-DESPESAS'!$A$3:$N$962,12,FALSE)="","",VLOOKUP($O173,'APOIO-DESPESAS'!$A$3:$N$962,12,FALSE)),"")</f>
        <v/>
      </c>
      <c r="L173" s="223" t="str">
        <f>IFERROR(IF(VLOOKUP($O173,'APOIO-DESPESAS'!$A$3:$N$962,13,FALSE)="","",VLOOKUP($O173,'APOIO-DESPESAS'!$A$3:$N$962,13,FALSE)),"")</f>
        <v/>
      </c>
      <c r="M173" s="223" t="str">
        <f>IFERROR(IF(VLOOKUP($O173,'APOIO-DESPESAS'!$A$3:$N$962,14,FALSE)="","",VLOOKUP($O173,'APOIO-DESPESAS'!$A$3:$N$962,14,FALSE)),"")</f>
        <v/>
      </c>
      <c r="O173" s="223">
        <f t="shared" si="2"/>
        <v>171</v>
      </c>
    </row>
    <row r="174" spans="1:15" x14ac:dyDescent="0.25">
      <c r="A174" s="223" t="str">
        <f>IFERROR(IF(VLOOKUP($O174,'APOIO-DESPESAS'!$A$3:$N$962,2,FALSE)="","",VLOOKUP($O174,'APOIO-DESPESAS'!$A$3:$N$962,2,FALSE)),"")</f>
        <v/>
      </c>
      <c r="B174" s="223" t="str">
        <f>IFERROR(IF(VLOOKUP($O174,'APOIO-DESPESAS'!$A$3:$N$962,3,FALSE)="","",VLOOKUP($O174,'APOIO-DESPESAS'!$A$3:$N$962,3,FALSE)),"")</f>
        <v/>
      </c>
      <c r="C174" s="223" t="str">
        <f>IFERROR(IF(VLOOKUP($O174,'APOIO-DESPESAS'!$A$3:$N$962,4,FALSE)="","",VLOOKUP($O174,'APOIO-DESPESAS'!$A$3:$N$962,4,FALSE)),"")</f>
        <v/>
      </c>
      <c r="D174" s="223" t="str">
        <f>IFERROR(IF(VLOOKUP($O174,'APOIO-DESPESAS'!$A$3:$N$962,5,FALSE)="","",VLOOKUP($O174,'APOIO-DESPESAS'!$A$3:$N$962,5,FALSE)),"")</f>
        <v/>
      </c>
      <c r="E174" s="223" t="str">
        <f>IFERROR(IF(VLOOKUP($O174,'APOIO-DESPESAS'!$A$3:$N$962,6,FALSE)="","",VLOOKUP($O174,'APOIO-DESPESAS'!$A$3:$N$962,6,FALSE)),"")</f>
        <v/>
      </c>
      <c r="F174" s="223" t="str">
        <f>IFERROR(IF(VLOOKUP($O174,'APOIO-DESPESAS'!$A$3:$N$962,7,FALSE)="","",VLOOKUP($O174,'APOIO-DESPESAS'!$A$3:$N$962,7,FALSE)),"")</f>
        <v/>
      </c>
      <c r="G174" s="223" t="str">
        <f>IFERROR(IF(VLOOKUP($O174,'APOIO-DESPESAS'!$A$3:$N$962,8,FALSE)="","",VLOOKUP($O174,'APOIO-DESPESAS'!$A$3:$N$962,8,FALSE)),"")</f>
        <v/>
      </c>
      <c r="H174" s="223" t="str">
        <f>IFERROR(IF(VLOOKUP($O174,'APOIO-DESPESAS'!$A$3:$N$962,9,FALSE)="","",VLOOKUP($O174,'APOIO-DESPESAS'!$A$3:$N$962,9,FALSE)),"")</f>
        <v/>
      </c>
      <c r="I174" s="223" t="str">
        <f>IFERROR(IF(VLOOKUP($O174,'APOIO-DESPESAS'!$A$3:$N$962,10,FALSE)="","",VLOOKUP($O174,'APOIO-DESPESAS'!$A$3:$N$962,10,FALSE)),"")</f>
        <v/>
      </c>
      <c r="J174" s="223" t="str">
        <f>IFERROR(IF(VLOOKUP($O174,'APOIO-DESPESAS'!$A$3:$N$962,11,FALSE)="","",VLOOKUP($O174,'APOIO-DESPESAS'!$A$3:$N$962,11,FALSE)),"")</f>
        <v/>
      </c>
      <c r="K174" s="223" t="str">
        <f>IFERROR(IF(VLOOKUP($O174,'APOIO-DESPESAS'!$A$3:$N$962,12,FALSE)="","",VLOOKUP($O174,'APOIO-DESPESAS'!$A$3:$N$962,12,FALSE)),"")</f>
        <v/>
      </c>
      <c r="L174" s="223" t="str">
        <f>IFERROR(IF(VLOOKUP($O174,'APOIO-DESPESAS'!$A$3:$N$962,13,FALSE)="","",VLOOKUP($O174,'APOIO-DESPESAS'!$A$3:$N$962,13,FALSE)),"")</f>
        <v/>
      </c>
      <c r="M174" s="223" t="str">
        <f>IFERROR(IF(VLOOKUP($O174,'APOIO-DESPESAS'!$A$3:$N$962,14,FALSE)="","",VLOOKUP($O174,'APOIO-DESPESAS'!$A$3:$N$962,14,FALSE)),"")</f>
        <v/>
      </c>
      <c r="O174" s="223">
        <f t="shared" si="2"/>
        <v>172</v>
      </c>
    </row>
    <row r="175" spans="1:15" x14ac:dyDescent="0.25">
      <c r="A175" s="223" t="str">
        <f>IFERROR(IF(VLOOKUP($O175,'APOIO-DESPESAS'!$A$3:$N$962,2,FALSE)="","",VLOOKUP($O175,'APOIO-DESPESAS'!$A$3:$N$962,2,FALSE)),"")</f>
        <v/>
      </c>
      <c r="B175" s="223" t="str">
        <f>IFERROR(IF(VLOOKUP($O175,'APOIO-DESPESAS'!$A$3:$N$962,3,FALSE)="","",VLOOKUP($O175,'APOIO-DESPESAS'!$A$3:$N$962,3,FALSE)),"")</f>
        <v/>
      </c>
      <c r="C175" s="223" t="str">
        <f>IFERROR(IF(VLOOKUP($O175,'APOIO-DESPESAS'!$A$3:$N$962,4,FALSE)="","",VLOOKUP($O175,'APOIO-DESPESAS'!$A$3:$N$962,4,FALSE)),"")</f>
        <v/>
      </c>
      <c r="D175" s="223" t="str">
        <f>IFERROR(IF(VLOOKUP($O175,'APOIO-DESPESAS'!$A$3:$N$962,5,FALSE)="","",VLOOKUP($O175,'APOIO-DESPESAS'!$A$3:$N$962,5,FALSE)),"")</f>
        <v/>
      </c>
      <c r="E175" s="223" t="str">
        <f>IFERROR(IF(VLOOKUP($O175,'APOIO-DESPESAS'!$A$3:$N$962,6,FALSE)="","",VLOOKUP($O175,'APOIO-DESPESAS'!$A$3:$N$962,6,FALSE)),"")</f>
        <v/>
      </c>
      <c r="F175" s="223" t="str">
        <f>IFERROR(IF(VLOOKUP($O175,'APOIO-DESPESAS'!$A$3:$N$962,7,FALSE)="","",VLOOKUP($O175,'APOIO-DESPESAS'!$A$3:$N$962,7,FALSE)),"")</f>
        <v/>
      </c>
      <c r="G175" s="223" t="str">
        <f>IFERROR(IF(VLOOKUP($O175,'APOIO-DESPESAS'!$A$3:$N$962,8,FALSE)="","",VLOOKUP($O175,'APOIO-DESPESAS'!$A$3:$N$962,8,FALSE)),"")</f>
        <v/>
      </c>
      <c r="H175" s="223" t="str">
        <f>IFERROR(IF(VLOOKUP($O175,'APOIO-DESPESAS'!$A$3:$N$962,9,FALSE)="","",VLOOKUP($O175,'APOIO-DESPESAS'!$A$3:$N$962,9,FALSE)),"")</f>
        <v/>
      </c>
      <c r="I175" s="223" t="str">
        <f>IFERROR(IF(VLOOKUP($O175,'APOIO-DESPESAS'!$A$3:$N$962,10,FALSE)="","",VLOOKUP($O175,'APOIO-DESPESAS'!$A$3:$N$962,10,FALSE)),"")</f>
        <v/>
      </c>
      <c r="J175" s="223" t="str">
        <f>IFERROR(IF(VLOOKUP($O175,'APOIO-DESPESAS'!$A$3:$N$962,11,FALSE)="","",VLOOKUP($O175,'APOIO-DESPESAS'!$A$3:$N$962,11,FALSE)),"")</f>
        <v/>
      </c>
      <c r="K175" s="223" t="str">
        <f>IFERROR(IF(VLOOKUP($O175,'APOIO-DESPESAS'!$A$3:$N$962,12,FALSE)="","",VLOOKUP($O175,'APOIO-DESPESAS'!$A$3:$N$962,12,FALSE)),"")</f>
        <v/>
      </c>
      <c r="L175" s="223" t="str">
        <f>IFERROR(IF(VLOOKUP($O175,'APOIO-DESPESAS'!$A$3:$N$962,13,FALSE)="","",VLOOKUP($O175,'APOIO-DESPESAS'!$A$3:$N$962,13,FALSE)),"")</f>
        <v/>
      </c>
      <c r="M175" s="223" t="str">
        <f>IFERROR(IF(VLOOKUP($O175,'APOIO-DESPESAS'!$A$3:$N$962,14,FALSE)="","",VLOOKUP($O175,'APOIO-DESPESAS'!$A$3:$N$962,14,FALSE)),"")</f>
        <v/>
      </c>
      <c r="O175" s="223">
        <f t="shared" si="2"/>
        <v>173</v>
      </c>
    </row>
    <row r="176" spans="1:15" x14ac:dyDescent="0.25">
      <c r="A176" s="223" t="str">
        <f>IFERROR(IF(VLOOKUP($O176,'APOIO-DESPESAS'!$A$3:$N$962,2,FALSE)="","",VLOOKUP($O176,'APOIO-DESPESAS'!$A$3:$N$962,2,FALSE)),"")</f>
        <v/>
      </c>
      <c r="B176" s="223" t="str">
        <f>IFERROR(IF(VLOOKUP($O176,'APOIO-DESPESAS'!$A$3:$N$962,3,FALSE)="","",VLOOKUP($O176,'APOIO-DESPESAS'!$A$3:$N$962,3,FALSE)),"")</f>
        <v/>
      </c>
      <c r="C176" s="223" t="str">
        <f>IFERROR(IF(VLOOKUP($O176,'APOIO-DESPESAS'!$A$3:$N$962,4,FALSE)="","",VLOOKUP($O176,'APOIO-DESPESAS'!$A$3:$N$962,4,FALSE)),"")</f>
        <v/>
      </c>
      <c r="D176" s="223" t="str">
        <f>IFERROR(IF(VLOOKUP($O176,'APOIO-DESPESAS'!$A$3:$N$962,5,FALSE)="","",VLOOKUP($O176,'APOIO-DESPESAS'!$A$3:$N$962,5,FALSE)),"")</f>
        <v/>
      </c>
      <c r="E176" s="223" t="str">
        <f>IFERROR(IF(VLOOKUP($O176,'APOIO-DESPESAS'!$A$3:$N$962,6,FALSE)="","",VLOOKUP($O176,'APOIO-DESPESAS'!$A$3:$N$962,6,FALSE)),"")</f>
        <v/>
      </c>
      <c r="F176" s="223" t="str">
        <f>IFERROR(IF(VLOOKUP($O176,'APOIO-DESPESAS'!$A$3:$N$962,7,FALSE)="","",VLOOKUP($O176,'APOIO-DESPESAS'!$A$3:$N$962,7,FALSE)),"")</f>
        <v/>
      </c>
      <c r="G176" s="223" t="str">
        <f>IFERROR(IF(VLOOKUP($O176,'APOIO-DESPESAS'!$A$3:$N$962,8,FALSE)="","",VLOOKUP($O176,'APOIO-DESPESAS'!$A$3:$N$962,8,FALSE)),"")</f>
        <v/>
      </c>
      <c r="H176" s="223" t="str">
        <f>IFERROR(IF(VLOOKUP($O176,'APOIO-DESPESAS'!$A$3:$N$962,9,FALSE)="","",VLOOKUP($O176,'APOIO-DESPESAS'!$A$3:$N$962,9,FALSE)),"")</f>
        <v/>
      </c>
      <c r="I176" s="223" t="str">
        <f>IFERROR(IF(VLOOKUP($O176,'APOIO-DESPESAS'!$A$3:$N$962,10,FALSE)="","",VLOOKUP($O176,'APOIO-DESPESAS'!$A$3:$N$962,10,FALSE)),"")</f>
        <v/>
      </c>
      <c r="J176" s="223" t="str">
        <f>IFERROR(IF(VLOOKUP($O176,'APOIO-DESPESAS'!$A$3:$N$962,11,FALSE)="","",VLOOKUP($O176,'APOIO-DESPESAS'!$A$3:$N$962,11,FALSE)),"")</f>
        <v/>
      </c>
      <c r="K176" s="223" t="str">
        <f>IFERROR(IF(VLOOKUP($O176,'APOIO-DESPESAS'!$A$3:$N$962,12,FALSE)="","",VLOOKUP($O176,'APOIO-DESPESAS'!$A$3:$N$962,12,FALSE)),"")</f>
        <v/>
      </c>
      <c r="L176" s="223" t="str">
        <f>IFERROR(IF(VLOOKUP($O176,'APOIO-DESPESAS'!$A$3:$N$962,13,FALSE)="","",VLOOKUP($O176,'APOIO-DESPESAS'!$A$3:$N$962,13,FALSE)),"")</f>
        <v/>
      </c>
      <c r="M176" s="223" t="str">
        <f>IFERROR(IF(VLOOKUP($O176,'APOIO-DESPESAS'!$A$3:$N$962,14,FALSE)="","",VLOOKUP($O176,'APOIO-DESPESAS'!$A$3:$N$962,14,FALSE)),"")</f>
        <v/>
      </c>
      <c r="O176" s="223">
        <f t="shared" si="2"/>
        <v>174</v>
      </c>
    </row>
    <row r="177" spans="1:15" x14ac:dyDescent="0.25">
      <c r="A177" s="223" t="str">
        <f>IFERROR(IF(VLOOKUP($O177,'APOIO-DESPESAS'!$A$3:$N$962,2,FALSE)="","",VLOOKUP($O177,'APOIO-DESPESAS'!$A$3:$N$962,2,FALSE)),"")</f>
        <v/>
      </c>
      <c r="B177" s="223" t="str">
        <f>IFERROR(IF(VLOOKUP($O177,'APOIO-DESPESAS'!$A$3:$N$962,3,FALSE)="","",VLOOKUP($O177,'APOIO-DESPESAS'!$A$3:$N$962,3,FALSE)),"")</f>
        <v/>
      </c>
      <c r="C177" s="223" t="str">
        <f>IFERROR(IF(VLOOKUP($O177,'APOIO-DESPESAS'!$A$3:$N$962,4,FALSE)="","",VLOOKUP($O177,'APOIO-DESPESAS'!$A$3:$N$962,4,FALSE)),"")</f>
        <v/>
      </c>
      <c r="D177" s="223" t="str">
        <f>IFERROR(IF(VLOOKUP($O177,'APOIO-DESPESAS'!$A$3:$N$962,5,FALSE)="","",VLOOKUP($O177,'APOIO-DESPESAS'!$A$3:$N$962,5,FALSE)),"")</f>
        <v/>
      </c>
      <c r="E177" s="223" t="str">
        <f>IFERROR(IF(VLOOKUP($O177,'APOIO-DESPESAS'!$A$3:$N$962,6,FALSE)="","",VLOOKUP($O177,'APOIO-DESPESAS'!$A$3:$N$962,6,FALSE)),"")</f>
        <v/>
      </c>
      <c r="F177" s="223" t="str">
        <f>IFERROR(IF(VLOOKUP($O177,'APOIO-DESPESAS'!$A$3:$N$962,7,FALSE)="","",VLOOKUP($O177,'APOIO-DESPESAS'!$A$3:$N$962,7,FALSE)),"")</f>
        <v/>
      </c>
      <c r="G177" s="223" t="str">
        <f>IFERROR(IF(VLOOKUP($O177,'APOIO-DESPESAS'!$A$3:$N$962,8,FALSE)="","",VLOOKUP($O177,'APOIO-DESPESAS'!$A$3:$N$962,8,FALSE)),"")</f>
        <v/>
      </c>
      <c r="H177" s="223" t="str">
        <f>IFERROR(IF(VLOOKUP($O177,'APOIO-DESPESAS'!$A$3:$N$962,9,FALSE)="","",VLOOKUP($O177,'APOIO-DESPESAS'!$A$3:$N$962,9,FALSE)),"")</f>
        <v/>
      </c>
      <c r="I177" s="223" t="str">
        <f>IFERROR(IF(VLOOKUP($O177,'APOIO-DESPESAS'!$A$3:$N$962,10,FALSE)="","",VLOOKUP($O177,'APOIO-DESPESAS'!$A$3:$N$962,10,FALSE)),"")</f>
        <v/>
      </c>
      <c r="J177" s="223" t="str">
        <f>IFERROR(IF(VLOOKUP($O177,'APOIO-DESPESAS'!$A$3:$N$962,11,FALSE)="","",VLOOKUP($O177,'APOIO-DESPESAS'!$A$3:$N$962,11,FALSE)),"")</f>
        <v/>
      </c>
      <c r="K177" s="223" t="str">
        <f>IFERROR(IF(VLOOKUP($O177,'APOIO-DESPESAS'!$A$3:$N$962,12,FALSE)="","",VLOOKUP($O177,'APOIO-DESPESAS'!$A$3:$N$962,12,FALSE)),"")</f>
        <v/>
      </c>
      <c r="L177" s="223" t="str">
        <f>IFERROR(IF(VLOOKUP($O177,'APOIO-DESPESAS'!$A$3:$N$962,13,FALSE)="","",VLOOKUP($O177,'APOIO-DESPESAS'!$A$3:$N$962,13,FALSE)),"")</f>
        <v/>
      </c>
      <c r="M177" s="223" t="str">
        <f>IFERROR(IF(VLOOKUP($O177,'APOIO-DESPESAS'!$A$3:$N$962,14,FALSE)="","",VLOOKUP($O177,'APOIO-DESPESAS'!$A$3:$N$962,14,FALSE)),"")</f>
        <v/>
      </c>
      <c r="O177" s="223">
        <f t="shared" si="2"/>
        <v>175</v>
      </c>
    </row>
    <row r="178" spans="1:15" x14ac:dyDescent="0.25">
      <c r="A178" s="223" t="str">
        <f>IFERROR(IF(VLOOKUP($O178,'APOIO-DESPESAS'!$A$3:$N$962,2,FALSE)="","",VLOOKUP($O178,'APOIO-DESPESAS'!$A$3:$N$962,2,FALSE)),"")</f>
        <v/>
      </c>
      <c r="B178" s="223" t="str">
        <f>IFERROR(IF(VLOOKUP($O178,'APOIO-DESPESAS'!$A$3:$N$962,3,FALSE)="","",VLOOKUP($O178,'APOIO-DESPESAS'!$A$3:$N$962,3,FALSE)),"")</f>
        <v/>
      </c>
      <c r="C178" s="223" t="str">
        <f>IFERROR(IF(VLOOKUP($O178,'APOIO-DESPESAS'!$A$3:$N$962,4,FALSE)="","",VLOOKUP($O178,'APOIO-DESPESAS'!$A$3:$N$962,4,FALSE)),"")</f>
        <v/>
      </c>
      <c r="D178" s="223" t="str">
        <f>IFERROR(IF(VLOOKUP($O178,'APOIO-DESPESAS'!$A$3:$N$962,5,FALSE)="","",VLOOKUP($O178,'APOIO-DESPESAS'!$A$3:$N$962,5,FALSE)),"")</f>
        <v/>
      </c>
      <c r="E178" s="223" t="str">
        <f>IFERROR(IF(VLOOKUP($O178,'APOIO-DESPESAS'!$A$3:$N$962,6,FALSE)="","",VLOOKUP($O178,'APOIO-DESPESAS'!$A$3:$N$962,6,FALSE)),"")</f>
        <v/>
      </c>
      <c r="F178" s="223" t="str">
        <f>IFERROR(IF(VLOOKUP($O178,'APOIO-DESPESAS'!$A$3:$N$962,7,FALSE)="","",VLOOKUP($O178,'APOIO-DESPESAS'!$A$3:$N$962,7,FALSE)),"")</f>
        <v/>
      </c>
      <c r="G178" s="223" t="str">
        <f>IFERROR(IF(VLOOKUP($O178,'APOIO-DESPESAS'!$A$3:$N$962,8,FALSE)="","",VLOOKUP($O178,'APOIO-DESPESAS'!$A$3:$N$962,8,FALSE)),"")</f>
        <v/>
      </c>
      <c r="H178" s="223" t="str">
        <f>IFERROR(IF(VLOOKUP($O178,'APOIO-DESPESAS'!$A$3:$N$962,9,FALSE)="","",VLOOKUP($O178,'APOIO-DESPESAS'!$A$3:$N$962,9,FALSE)),"")</f>
        <v/>
      </c>
      <c r="I178" s="223" t="str">
        <f>IFERROR(IF(VLOOKUP($O178,'APOIO-DESPESAS'!$A$3:$N$962,10,FALSE)="","",VLOOKUP($O178,'APOIO-DESPESAS'!$A$3:$N$962,10,FALSE)),"")</f>
        <v/>
      </c>
      <c r="J178" s="223" t="str">
        <f>IFERROR(IF(VLOOKUP($O178,'APOIO-DESPESAS'!$A$3:$N$962,11,FALSE)="","",VLOOKUP($O178,'APOIO-DESPESAS'!$A$3:$N$962,11,FALSE)),"")</f>
        <v/>
      </c>
      <c r="K178" s="223" t="str">
        <f>IFERROR(IF(VLOOKUP($O178,'APOIO-DESPESAS'!$A$3:$N$962,12,FALSE)="","",VLOOKUP($O178,'APOIO-DESPESAS'!$A$3:$N$962,12,FALSE)),"")</f>
        <v/>
      </c>
      <c r="L178" s="223" t="str">
        <f>IFERROR(IF(VLOOKUP($O178,'APOIO-DESPESAS'!$A$3:$N$962,13,FALSE)="","",VLOOKUP($O178,'APOIO-DESPESAS'!$A$3:$N$962,13,FALSE)),"")</f>
        <v/>
      </c>
      <c r="M178" s="223" t="str">
        <f>IFERROR(IF(VLOOKUP($O178,'APOIO-DESPESAS'!$A$3:$N$962,14,FALSE)="","",VLOOKUP($O178,'APOIO-DESPESAS'!$A$3:$N$962,14,FALSE)),"")</f>
        <v/>
      </c>
      <c r="O178" s="223">
        <f t="shared" si="2"/>
        <v>176</v>
      </c>
    </row>
    <row r="179" spans="1:15" x14ac:dyDescent="0.25">
      <c r="A179" s="223" t="str">
        <f>IFERROR(IF(VLOOKUP($O179,'APOIO-DESPESAS'!$A$3:$N$962,2,FALSE)="","",VLOOKUP($O179,'APOIO-DESPESAS'!$A$3:$N$962,2,FALSE)),"")</f>
        <v/>
      </c>
      <c r="B179" s="223" t="str">
        <f>IFERROR(IF(VLOOKUP($O179,'APOIO-DESPESAS'!$A$3:$N$962,3,FALSE)="","",VLOOKUP($O179,'APOIO-DESPESAS'!$A$3:$N$962,3,FALSE)),"")</f>
        <v/>
      </c>
      <c r="C179" s="223" t="str">
        <f>IFERROR(IF(VLOOKUP($O179,'APOIO-DESPESAS'!$A$3:$N$962,4,FALSE)="","",VLOOKUP($O179,'APOIO-DESPESAS'!$A$3:$N$962,4,FALSE)),"")</f>
        <v/>
      </c>
      <c r="D179" s="223" t="str">
        <f>IFERROR(IF(VLOOKUP($O179,'APOIO-DESPESAS'!$A$3:$N$962,5,FALSE)="","",VLOOKUP($O179,'APOIO-DESPESAS'!$A$3:$N$962,5,FALSE)),"")</f>
        <v/>
      </c>
      <c r="E179" s="223" t="str">
        <f>IFERROR(IF(VLOOKUP($O179,'APOIO-DESPESAS'!$A$3:$N$962,6,FALSE)="","",VLOOKUP($O179,'APOIO-DESPESAS'!$A$3:$N$962,6,FALSE)),"")</f>
        <v/>
      </c>
      <c r="F179" s="223" t="str">
        <f>IFERROR(IF(VLOOKUP($O179,'APOIO-DESPESAS'!$A$3:$N$962,7,FALSE)="","",VLOOKUP($O179,'APOIO-DESPESAS'!$A$3:$N$962,7,FALSE)),"")</f>
        <v/>
      </c>
      <c r="G179" s="223" t="str">
        <f>IFERROR(IF(VLOOKUP($O179,'APOIO-DESPESAS'!$A$3:$N$962,8,FALSE)="","",VLOOKUP($O179,'APOIO-DESPESAS'!$A$3:$N$962,8,FALSE)),"")</f>
        <v/>
      </c>
      <c r="H179" s="223" t="str">
        <f>IFERROR(IF(VLOOKUP($O179,'APOIO-DESPESAS'!$A$3:$N$962,9,FALSE)="","",VLOOKUP($O179,'APOIO-DESPESAS'!$A$3:$N$962,9,FALSE)),"")</f>
        <v/>
      </c>
      <c r="I179" s="223" t="str">
        <f>IFERROR(IF(VLOOKUP($O179,'APOIO-DESPESAS'!$A$3:$N$962,10,FALSE)="","",VLOOKUP($O179,'APOIO-DESPESAS'!$A$3:$N$962,10,FALSE)),"")</f>
        <v/>
      </c>
      <c r="J179" s="223" t="str">
        <f>IFERROR(IF(VLOOKUP($O179,'APOIO-DESPESAS'!$A$3:$N$962,11,FALSE)="","",VLOOKUP($O179,'APOIO-DESPESAS'!$A$3:$N$962,11,FALSE)),"")</f>
        <v/>
      </c>
      <c r="K179" s="223" t="str">
        <f>IFERROR(IF(VLOOKUP($O179,'APOIO-DESPESAS'!$A$3:$N$962,12,FALSE)="","",VLOOKUP($O179,'APOIO-DESPESAS'!$A$3:$N$962,12,FALSE)),"")</f>
        <v/>
      </c>
      <c r="L179" s="223" t="str">
        <f>IFERROR(IF(VLOOKUP($O179,'APOIO-DESPESAS'!$A$3:$N$962,13,FALSE)="","",VLOOKUP($O179,'APOIO-DESPESAS'!$A$3:$N$962,13,FALSE)),"")</f>
        <v/>
      </c>
      <c r="M179" s="223" t="str">
        <f>IFERROR(IF(VLOOKUP($O179,'APOIO-DESPESAS'!$A$3:$N$962,14,FALSE)="","",VLOOKUP($O179,'APOIO-DESPESAS'!$A$3:$N$962,14,FALSE)),"")</f>
        <v/>
      </c>
      <c r="O179" s="223">
        <f t="shared" si="2"/>
        <v>177</v>
      </c>
    </row>
    <row r="180" spans="1:15" x14ac:dyDescent="0.25">
      <c r="A180" s="223" t="str">
        <f>IFERROR(IF(VLOOKUP($O180,'APOIO-DESPESAS'!$A$3:$N$962,2,FALSE)="","",VLOOKUP($O180,'APOIO-DESPESAS'!$A$3:$N$962,2,FALSE)),"")</f>
        <v/>
      </c>
      <c r="B180" s="223" t="str">
        <f>IFERROR(IF(VLOOKUP($O180,'APOIO-DESPESAS'!$A$3:$N$962,3,FALSE)="","",VLOOKUP($O180,'APOIO-DESPESAS'!$A$3:$N$962,3,FALSE)),"")</f>
        <v/>
      </c>
      <c r="C180" s="223" t="str">
        <f>IFERROR(IF(VLOOKUP($O180,'APOIO-DESPESAS'!$A$3:$N$962,4,FALSE)="","",VLOOKUP($O180,'APOIO-DESPESAS'!$A$3:$N$962,4,FALSE)),"")</f>
        <v/>
      </c>
      <c r="D180" s="223" t="str">
        <f>IFERROR(IF(VLOOKUP($O180,'APOIO-DESPESAS'!$A$3:$N$962,5,FALSE)="","",VLOOKUP($O180,'APOIO-DESPESAS'!$A$3:$N$962,5,FALSE)),"")</f>
        <v/>
      </c>
      <c r="E180" s="223" t="str">
        <f>IFERROR(IF(VLOOKUP($O180,'APOIO-DESPESAS'!$A$3:$N$962,6,FALSE)="","",VLOOKUP($O180,'APOIO-DESPESAS'!$A$3:$N$962,6,FALSE)),"")</f>
        <v/>
      </c>
      <c r="F180" s="223" t="str">
        <f>IFERROR(IF(VLOOKUP($O180,'APOIO-DESPESAS'!$A$3:$N$962,7,FALSE)="","",VLOOKUP($O180,'APOIO-DESPESAS'!$A$3:$N$962,7,FALSE)),"")</f>
        <v/>
      </c>
      <c r="G180" s="223" t="str">
        <f>IFERROR(IF(VLOOKUP($O180,'APOIO-DESPESAS'!$A$3:$N$962,8,FALSE)="","",VLOOKUP($O180,'APOIO-DESPESAS'!$A$3:$N$962,8,FALSE)),"")</f>
        <v/>
      </c>
      <c r="H180" s="223" t="str">
        <f>IFERROR(IF(VLOOKUP($O180,'APOIO-DESPESAS'!$A$3:$N$962,9,FALSE)="","",VLOOKUP($O180,'APOIO-DESPESAS'!$A$3:$N$962,9,FALSE)),"")</f>
        <v/>
      </c>
      <c r="I180" s="223" t="str">
        <f>IFERROR(IF(VLOOKUP($O180,'APOIO-DESPESAS'!$A$3:$N$962,10,FALSE)="","",VLOOKUP($O180,'APOIO-DESPESAS'!$A$3:$N$962,10,FALSE)),"")</f>
        <v/>
      </c>
      <c r="J180" s="223" t="str">
        <f>IFERROR(IF(VLOOKUP($O180,'APOIO-DESPESAS'!$A$3:$N$962,11,FALSE)="","",VLOOKUP($O180,'APOIO-DESPESAS'!$A$3:$N$962,11,FALSE)),"")</f>
        <v/>
      </c>
      <c r="K180" s="223" t="str">
        <f>IFERROR(IF(VLOOKUP($O180,'APOIO-DESPESAS'!$A$3:$N$962,12,FALSE)="","",VLOOKUP($O180,'APOIO-DESPESAS'!$A$3:$N$962,12,FALSE)),"")</f>
        <v/>
      </c>
      <c r="L180" s="223" t="str">
        <f>IFERROR(IF(VLOOKUP($O180,'APOIO-DESPESAS'!$A$3:$N$962,13,FALSE)="","",VLOOKUP($O180,'APOIO-DESPESAS'!$A$3:$N$962,13,FALSE)),"")</f>
        <v/>
      </c>
      <c r="M180" s="223" t="str">
        <f>IFERROR(IF(VLOOKUP($O180,'APOIO-DESPESAS'!$A$3:$N$962,14,FALSE)="","",VLOOKUP($O180,'APOIO-DESPESAS'!$A$3:$N$962,14,FALSE)),"")</f>
        <v/>
      </c>
      <c r="O180" s="223">
        <f t="shared" si="2"/>
        <v>178</v>
      </c>
    </row>
    <row r="181" spans="1:15" x14ac:dyDescent="0.25">
      <c r="A181" s="223" t="str">
        <f>IFERROR(IF(VLOOKUP($O181,'APOIO-DESPESAS'!$A$3:$N$962,2,FALSE)="","",VLOOKUP($O181,'APOIO-DESPESAS'!$A$3:$N$962,2,FALSE)),"")</f>
        <v/>
      </c>
      <c r="B181" s="223" t="str">
        <f>IFERROR(IF(VLOOKUP($O181,'APOIO-DESPESAS'!$A$3:$N$962,3,FALSE)="","",VLOOKUP($O181,'APOIO-DESPESAS'!$A$3:$N$962,3,FALSE)),"")</f>
        <v/>
      </c>
      <c r="C181" s="223" t="str">
        <f>IFERROR(IF(VLOOKUP($O181,'APOIO-DESPESAS'!$A$3:$N$962,4,FALSE)="","",VLOOKUP($O181,'APOIO-DESPESAS'!$A$3:$N$962,4,FALSE)),"")</f>
        <v/>
      </c>
      <c r="D181" s="223" t="str">
        <f>IFERROR(IF(VLOOKUP($O181,'APOIO-DESPESAS'!$A$3:$N$962,5,FALSE)="","",VLOOKUP($O181,'APOIO-DESPESAS'!$A$3:$N$962,5,FALSE)),"")</f>
        <v/>
      </c>
      <c r="E181" s="223" t="str">
        <f>IFERROR(IF(VLOOKUP($O181,'APOIO-DESPESAS'!$A$3:$N$962,6,FALSE)="","",VLOOKUP($O181,'APOIO-DESPESAS'!$A$3:$N$962,6,FALSE)),"")</f>
        <v/>
      </c>
      <c r="F181" s="223" t="str">
        <f>IFERROR(IF(VLOOKUP($O181,'APOIO-DESPESAS'!$A$3:$N$962,7,FALSE)="","",VLOOKUP($O181,'APOIO-DESPESAS'!$A$3:$N$962,7,FALSE)),"")</f>
        <v/>
      </c>
      <c r="G181" s="223" t="str">
        <f>IFERROR(IF(VLOOKUP($O181,'APOIO-DESPESAS'!$A$3:$N$962,8,FALSE)="","",VLOOKUP($O181,'APOIO-DESPESAS'!$A$3:$N$962,8,FALSE)),"")</f>
        <v/>
      </c>
      <c r="H181" s="223" t="str">
        <f>IFERROR(IF(VLOOKUP($O181,'APOIO-DESPESAS'!$A$3:$N$962,9,FALSE)="","",VLOOKUP($O181,'APOIO-DESPESAS'!$A$3:$N$962,9,FALSE)),"")</f>
        <v/>
      </c>
      <c r="I181" s="223" t="str">
        <f>IFERROR(IF(VLOOKUP($O181,'APOIO-DESPESAS'!$A$3:$N$962,10,FALSE)="","",VLOOKUP($O181,'APOIO-DESPESAS'!$A$3:$N$962,10,FALSE)),"")</f>
        <v/>
      </c>
      <c r="J181" s="223" t="str">
        <f>IFERROR(IF(VLOOKUP($O181,'APOIO-DESPESAS'!$A$3:$N$962,11,FALSE)="","",VLOOKUP($O181,'APOIO-DESPESAS'!$A$3:$N$962,11,FALSE)),"")</f>
        <v/>
      </c>
      <c r="K181" s="223" t="str">
        <f>IFERROR(IF(VLOOKUP($O181,'APOIO-DESPESAS'!$A$3:$N$962,12,FALSE)="","",VLOOKUP($O181,'APOIO-DESPESAS'!$A$3:$N$962,12,FALSE)),"")</f>
        <v/>
      </c>
      <c r="L181" s="223" t="str">
        <f>IFERROR(IF(VLOOKUP($O181,'APOIO-DESPESAS'!$A$3:$N$962,13,FALSE)="","",VLOOKUP($O181,'APOIO-DESPESAS'!$A$3:$N$962,13,FALSE)),"")</f>
        <v/>
      </c>
      <c r="M181" s="223" t="str">
        <f>IFERROR(IF(VLOOKUP($O181,'APOIO-DESPESAS'!$A$3:$N$962,14,FALSE)="","",VLOOKUP($O181,'APOIO-DESPESAS'!$A$3:$N$962,14,FALSE)),"")</f>
        <v/>
      </c>
      <c r="O181" s="223">
        <f t="shared" si="2"/>
        <v>179</v>
      </c>
    </row>
    <row r="182" spans="1:15" x14ac:dyDescent="0.25">
      <c r="A182" s="223" t="str">
        <f>IFERROR(IF(VLOOKUP($O182,'APOIO-DESPESAS'!$A$3:$N$962,2,FALSE)="","",VLOOKUP($O182,'APOIO-DESPESAS'!$A$3:$N$962,2,FALSE)),"")</f>
        <v/>
      </c>
      <c r="B182" s="223" t="str">
        <f>IFERROR(IF(VLOOKUP($O182,'APOIO-DESPESAS'!$A$3:$N$962,3,FALSE)="","",VLOOKUP($O182,'APOIO-DESPESAS'!$A$3:$N$962,3,FALSE)),"")</f>
        <v/>
      </c>
      <c r="C182" s="223" t="str">
        <f>IFERROR(IF(VLOOKUP($O182,'APOIO-DESPESAS'!$A$3:$N$962,4,FALSE)="","",VLOOKUP($O182,'APOIO-DESPESAS'!$A$3:$N$962,4,FALSE)),"")</f>
        <v/>
      </c>
      <c r="D182" s="223" t="str">
        <f>IFERROR(IF(VLOOKUP($O182,'APOIO-DESPESAS'!$A$3:$N$962,5,FALSE)="","",VLOOKUP($O182,'APOIO-DESPESAS'!$A$3:$N$962,5,FALSE)),"")</f>
        <v/>
      </c>
      <c r="E182" s="223" t="str">
        <f>IFERROR(IF(VLOOKUP($O182,'APOIO-DESPESAS'!$A$3:$N$962,6,FALSE)="","",VLOOKUP($O182,'APOIO-DESPESAS'!$A$3:$N$962,6,FALSE)),"")</f>
        <v/>
      </c>
      <c r="F182" s="223" t="str">
        <f>IFERROR(IF(VLOOKUP($O182,'APOIO-DESPESAS'!$A$3:$N$962,7,FALSE)="","",VLOOKUP($O182,'APOIO-DESPESAS'!$A$3:$N$962,7,FALSE)),"")</f>
        <v/>
      </c>
      <c r="G182" s="223" t="str">
        <f>IFERROR(IF(VLOOKUP($O182,'APOIO-DESPESAS'!$A$3:$N$962,8,FALSE)="","",VLOOKUP($O182,'APOIO-DESPESAS'!$A$3:$N$962,8,FALSE)),"")</f>
        <v/>
      </c>
      <c r="H182" s="223" t="str">
        <f>IFERROR(IF(VLOOKUP($O182,'APOIO-DESPESAS'!$A$3:$N$962,9,FALSE)="","",VLOOKUP($O182,'APOIO-DESPESAS'!$A$3:$N$962,9,FALSE)),"")</f>
        <v/>
      </c>
      <c r="I182" s="223" t="str">
        <f>IFERROR(IF(VLOOKUP($O182,'APOIO-DESPESAS'!$A$3:$N$962,10,FALSE)="","",VLOOKUP($O182,'APOIO-DESPESAS'!$A$3:$N$962,10,FALSE)),"")</f>
        <v/>
      </c>
      <c r="J182" s="223" t="str">
        <f>IFERROR(IF(VLOOKUP($O182,'APOIO-DESPESAS'!$A$3:$N$962,11,FALSE)="","",VLOOKUP($O182,'APOIO-DESPESAS'!$A$3:$N$962,11,FALSE)),"")</f>
        <v/>
      </c>
      <c r="K182" s="223" t="str">
        <f>IFERROR(IF(VLOOKUP($O182,'APOIO-DESPESAS'!$A$3:$N$962,12,FALSE)="","",VLOOKUP($O182,'APOIO-DESPESAS'!$A$3:$N$962,12,FALSE)),"")</f>
        <v/>
      </c>
      <c r="L182" s="223" t="str">
        <f>IFERROR(IF(VLOOKUP($O182,'APOIO-DESPESAS'!$A$3:$N$962,13,FALSE)="","",VLOOKUP($O182,'APOIO-DESPESAS'!$A$3:$N$962,13,FALSE)),"")</f>
        <v/>
      </c>
      <c r="M182" s="223" t="str">
        <f>IFERROR(IF(VLOOKUP($O182,'APOIO-DESPESAS'!$A$3:$N$962,14,FALSE)="","",VLOOKUP($O182,'APOIO-DESPESAS'!$A$3:$N$962,14,FALSE)),"")</f>
        <v/>
      </c>
      <c r="O182" s="223">
        <f t="shared" si="2"/>
        <v>180</v>
      </c>
    </row>
    <row r="183" spans="1:15" x14ac:dyDescent="0.25">
      <c r="A183" s="223" t="str">
        <f>IFERROR(IF(VLOOKUP($O183,'APOIO-DESPESAS'!$A$3:$N$962,2,FALSE)="","",VLOOKUP($O183,'APOIO-DESPESAS'!$A$3:$N$962,2,FALSE)),"")</f>
        <v/>
      </c>
      <c r="B183" s="223" t="str">
        <f>IFERROR(IF(VLOOKUP($O183,'APOIO-DESPESAS'!$A$3:$N$962,3,FALSE)="","",VLOOKUP($O183,'APOIO-DESPESAS'!$A$3:$N$962,3,FALSE)),"")</f>
        <v/>
      </c>
      <c r="C183" s="223" t="str">
        <f>IFERROR(IF(VLOOKUP($O183,'APOIO-DESPESAS'!$A$3:$N$962,4,FALSE)="","",VLOOKUP($O183,'APOIO-DESPESAS'!$A$3:$N$962,4,FALSE)),"")</f>
        <v/>
      </c>
      <c r="D183" s="223" t="str">
        <f>IFERROR(IF(VLOOKUP($O183,'APOIO-DESPESAS'!$A$3:$N$962,5,FALSE)="","",VLOOKUP($O183,'APOIO-DESPESAS'!$A$3:$N$962,5,FALSE)),"")</f>
        <v/>
      </c>
      <c r="E183" s="223" t="str">
        <f>IFERROR(IF(VLOOKUP($O183,'APOIO-DESPESAS'!$A$3:$N$962,6,FALSE)="","",VLOOKUP($O183,'APOIO-DESPESAS'!$A$3:$N$962,6,FALSE)),"")</f>
        <v/>
      </c>
      <c r="F183" s="223" t="str">
        <f>IFERROR(IF(VLOOKUP($O183,'APOIO-DESPESAS'!$A$3:$N$962,7,FALSE)="","",VLOOKUP($O183,'APOIO-DESPESAS'!$A$3:$N$962,7,FALSE)),"")</f>
        <v/>
      </c>
      <c r="G183" s="223" t="str">
        <f>IFERROR(IF(VLOOKUP($O183,'APOIO-DESPESAS'!$A$3:$N$962,8,FALSE)="","",VLOOKUP($O183,'APOIO-DESPESAS'!$A$3:$N$962,8,FALSE)),"")</f>
        <v/>
      </c>
      <c r="H183" s="223" t="str">
        <f>IFERROR(IF(VLOOKUP($O183,'APOIO-DESPESAS'!$A$3:$N$962,9,FALSE)="","",VLOOKUP($O183,'APOIO-DESPESAS'!$A$3:$N$962,9,FALSE)),"")</f>
        <v/>
      </c>
      <c r="I183" s="223" t="str">
        <f>IFERROR(IF(VLOOKUP($O183,'APOIO-DESPESAS'!$A$3:$N$962,10,FALSE)="","",VLOOKUP($O183,'APOIO-DESPESAS'!$A$3:$N$962,10,FALSE)),"")</f>
        <v/>
      </c>
      <c r="J183" s="223" t="str">
        <f>IFERROR(IF(VLOOKUP($O183,'APOIO-DESPESAS'!$A$3:$N$962,11,FALSE)="","",VLOOKUP($O183,'APOIO-DESPESAS'!$A$3:$N$962,11,FALSE)),"")</f>
        <v/>
      </c>
      <c r="K183" s="223" t="str">
        <f>IFERROR(IF(VLOOKUP($O183,'APOIO-DESPESAS'!$A$3:$N$962,12,FALSE)="","",VLOOKUP($O183,'APOIO-DESPESAS'!$A$3:$N$962,12,FALSE)),"")</f>
        <v/>
      </c>
      <c r="L183" s="223" t="str">
        <f>IFERROR(IF(VLOOKUP($O183,'APOIO-DESPESAS'!$A$3:$N$962,13,FALSE)="","",VLOOKUP($O183,'APOIO-DESPESAS'!$A$3:$N$962,13,FALSE)),"")</f>
        <v/>
      </c>
      <c r="M183" s="223" t="str">
        <f>IFERROR(IF(VLOOKUP($O183,'APOIO-DESPESAS'!$A$3:$N$962,14,FALSE)="","",VLOOKUP($O183,'APOIO-DESPESAS'!$A$3:$N$962,14,FALSE)),"")</f>
        <v/>
      </c>
      <c r="O183" s="223">
        <f t="shared" si="2"/>
        <v>181</v>
      </c>
    </row>
    <row r="184" spans="1:15" x14ac:dyDescent="0.25">
      <c r="A184" s="223" t="str">
        <f>IFERROR(IF(VLOOKUP($O184,'APOIO-DESPESAS'!$A$3:$N$962,2,FALSE)="","",VLOOKUP($O184,'APOIO-DESPESAS'!$A$3:$N$962,2,FALSE)),"")</f>
        <v/>
      </c>
      <c r="B184" s="223" t="str">
        <f>IFERROR(IF(VLOOKUP($O184,'APOIO-DESPESAS'!$A$3:$N$962,3,FALSE)="","",VLOOKUP($O184,'APOIO-DESPESAS'!$A$3:$N$962,3,FALSE)),"")</f>
        <v/>
      </c>
      <c r="C184" s="223" t="str">
        <f>IFERROR(IF(VLOOKUP($O184,'APOIO-DESPESAS'!$A$3:$N$962,4,FALSE)="","",VLOOKUP($O184,'APOIO-DESPESAS'!$A$3:$N$962,4,FALSE)),"")</f>
        <v/>
      </c>
      <c r="D184" s="223" t="str">
        <f>IFERROR(IF(VLOOKUP($O184,'APOIO-DESPESAS'!$A$3:$N$962,5,FALSE)="","",VLOOKUP($O184,'APOIO-DESPESAS'!$A$3:$N$962,5,FALSE)),"")</f>
        <v/>
      </c>
      <c r="E184" s="223" t="str">
        <f>IFERROR(IF(VLOOKUP($O184,'APOIO-DESPESAS'!$A$3:$N$962,6,FALSE)="","",VLOOKUP($O184,'APOIO-DESPESAS'!$A$3:$N$962,6,FALSE)),"")</f>
        <v/>
      </c>
      <c r="F184" s="223" t="str">
        <f>IFERROR(IF(VLOOKUP($O184,'APOIO-DESPESAS'!$A$3:$N$962,7,FALSE)="","",VLOOKUP($O184,'APOIO-DESPESAS'!$A$3:$N$962,7,FALSE)),"")</f>
        <v/>
      </c>
      <c r="G184" s="223" t="str">
        <f>IFERROR(IF(VLOOKUP($O184,'APOIO-DESPESAS'!$A$3:$N$962,8,FALSE)="","",VLOOKUP($O184,'APOIO-DESPESAS'!$A$3:$N$962,8,FALSE)),"")</f>
        <v/>
      </c>
      <c r="H184" s="223" t="str">
        <f>IFERROR(IF(VLOOKUP($O184,'APOIO-DESPESAS'!$A$3:$N$962,9,FALSE)="","",VLOOKUP($O184,'APOIO-DESPESAS'!$A$3:$N$962,9,FALSE)),"")</f>
        <v/>
      </c>
      <c r="I184" s="223" t="str">
        <f>IFERROR(IF(VLOOKUP($O184,'APOIO-DESPESAS'!$A$3:$N$962,10,FALSE)="","",VLOOKUP($O184,'APOIO-DESPESAS'!$A$3:$N$962,10,FALSE)),"")</f>
        <v/>
      </c>
      <c r="J184" s="223" t="str">
        <f>IFERROR(IF(VLOOKUP($O184,'APOIO-DESPESAS'!$A$3:$N$962,11,FALSE)="","",VLOOKUP($O184,'APOIO-DESPESAS'!$A$3:$N$962,11,FALSE)),"")</f>
        <v/>
      </c>
      <c r="K184" s="223" t="str">
        <f>IFERROR(IF(VLOOKUP($O184,'APOIO-DESPESAS'!$A$3:$N$962,12,FALSE)="","",VLOOKUP($O184,'APOIO-DESPESAS'!$A$3:$N$962,12,FALSE)),"")</f>
        <v/>
      </c>
      <c r="L184" s="223" t="str">
        <f>IFERROR(IF(VLOOKUP($O184,'APOIO-DESPESAS'!$A$3:$N$962,13,FALSE)="","",VLOOKUP($O184,'APOIO-DESPESAS'!$A$3:$N$962,13,FALSE)),"")</f>
        <v/>
      </c>
      <c r="M184" s="223" t="str">
        <f>IFERROR(IF(VLOOKUP($O184,'APOIO-DESPESAS'!$A$3:$N$962,14,FALSE)="","",VLOOKUP($O184,'APOIO-DESPESAS'!$A$3:$N$962,14,FALSE)),"")</f>
        <v/>
      </c>
      <c r="O184" s="223">
        <f t="shared" si="2"/>
        <v>182</v>
      </c>
    </row>
    <row r="185" spans="1:15" x14ac:dyDescent="0.25">
      <c r="A185" s="223" t="str">
        <f>IFERROR(IF(VLOOKUP($O185,'APOIO-DESPESAS'!$A$3:$N$962,2,FALSE)="","",VLOOKUP($O185,'APOIO-DESPESAS'!$A$3:$N$962,2,FALSE)),"")</f>
        <v/>
      </c>
      <c r="B185" s="223" t="str">
        <f>IFERROR(IF(VLOOKUP($O185,'APOIO-DESPESAS'!$A$3:$N$962,3,FALSE)="","",VLOOKUP($O185,'APOIO-DESPESAS'!$A$3:$N$962,3,FALSE)),"")</f>
        <v/>
      </c>
      <c r="C185" s="223" t="str">
        <f>IFERROR(IF(VLOOKUP($O185,'APOIO-DESPESAS'!$A$3:$N$962,4,FALSE)="","",VLOOKUP($O185,'APOIO-DESPESAS'!$A$3:$N$962,4,FALSE)),"")</f>
        <v/>
      </c>
      <c r="D185" s="223" t="str">
        <f>IFERROR(IF(VLOOKUP($O185,'APOIO-DESPESAS'!$A$3:$N$962,5,FALSE)="","",VLOOKUP($O185,'APOIO-DESPESAS'!$A$3:$N$962,5,FALSE)),"")</f>
        <v/>
      </c>
      <c r="E185" s="223" t="str">
        <f>IFERROR(IF(VLOOKUP($O185,'APOIO-DESPESAS'!$A$3:$N$962,6,FALSE)="","",VLOOKUP($O185,'APOIO-DESPESAS'!$A$3:$N$962,6,FALSE)),"")</f>
        <v/>
      </c>
      <c r="F185" s="223" t="str">
        <f>IFERROR(IF(VLOOKUP($O185,'APOIO-DESPESAS'!$A$3:$N$962,7,FALSE)="","",VLOOKUP($O185,'APOIO-DESPESAS'!$A$3:$N$962,7,FALSE)),"")</f>
        <v/>
      </c>
      <c r="G185" s="223" t="str">
        <f>IFERROR(IF(VLOOKUP($O185,'APOIO-DESPESAS'!$A$3:$N$962,8,FALSE)="","",VLOOKUP($O185,'APOIO-DESPESAS'!$A$3:$N$962,8,FALSE)),"")</f>
        <v/>
      </c>
      <c r="H185" s="223" t="str">
        <f>IFERROR(IF(VLOOKUP($O185,'APOIO-DESPESAS'!$A$3:$N$962,9,FALSE)="","",VLOOKUP($O185,'APOIO-DESPESAS'!$A$3:$N$962,9,FALSE)),"")</f>
        <v/>
      </c>
      <c r="I185" s="223" t="str">
        <f>IFERROR(IF(VLOOKUP($O185,'APOIO-DESPESAS'!$A$3:$N$962,10,FALSE)="","",VLOOKUP($O185,'APOIO-DESPESAS'!$A$3:$N$962,10,FALSE)),"")</f>
        <v/>
      </c>
      <c r="J185" s="223" t="str">
        <f>IFERROR(IF(VLOOKUP($O185,'APOIO-DESPESAS'!$A$3:$N$962,11,FALSE)="","",VLOOKUP($O185,'APOIO-DESPESAS'!$A$3:$N$962,11,FALSE)),"")</f>
        <v/>
      </c>
      <c r="K185" s="223" t="str">
        <f>IFERROR(IF(VLOOKUP($O185,'APOIO-DESPESAS'!$A$3:$N$962,12,FALSE)="","",VLOOKUP($O185,'APOIO-DESPESAS'!$A$3:$N$962,12,FALSE)),"")</f>
        <v/>
      </c>
      <c r="L185" s="223" t="str">
        <f>IFERROR(IF(VLOOKUP($O185,'APOIO-DESPESAS'!$A$3:$N$962,13,FALSE)="","",VLOOKUP($O185,'APOIO-DESPESAS'!$A$3:$N$962,13,FALSE)),"")</f>
        <v/>
      </c>
      <c r="M185" s="223" t="str">
        <f>IFERROR(IF(VLOOKUP($O185,'APOIO-DESPESAS'!$A$3:$N$962,14,FALSE)="","",VLOOKUP($O185,'APOIO-DESPESAS'!$A$3:$N$962,14,FALSE)),"")</f>
        <v/>
      </c>
      <c r="O185" s="223">
        <f t="shared" si="2"/>
        <v>183</v>
      </c>
    </row>
    <row r="186" spans="1:15" x14ac:dyDescent="0.25">
      <c r="A186" s="223" t="str">
        <f>IFERROR(IF(VLOOKUP($O186,'APOIO-DESPESAS'!$A$3:$N$962,2,FALSE)="","",VLOOKUP($O186,'APOIO-DESPESAS'!$A$3:$N$962,2,FALSE)),"")</f>
        <v/>
      </c>
      <c r="B186" s="223" t="str">
        <f>IFERROR(IF(VLOOKUP($O186,'APOIO-DESPESAS'!$A$3:$N$962,3,FALSE)="","",VLOOKUP($O186,'APOIO-DESPESAS'!$A$3:$N$962,3,FALSE)),"")</f>
        <v/>
      </c>
      <c r="C186" s="223" t="str">
        <f>IFERROR(IF(VLOOKUP($O186,'APOIO-DESPESAS'!$A$3:$N$962,4,FALSE)="","",VLOOKUP($O186,'APOIO-DESPESAS'!$A$3:$N$962,4,FALSE)),"")</f>
        <v/>
      </c>
      <c r="D186" s="223" t="str">
        <f>IFERROR(IF(VLOOKUP($O186,'APOIO-DESPESAS'!$A$3:$N$962,5,FALSE)="","",VLOOKUP($O186,'APOIO-DESPESAS'!$A$3:$N$962,5,FALSE)),"")</f>
        <v/>
      </c>
      <c r="E186" s="223" t="str">
        <f>IFERROR(IF(VLOOKUP($O186,'APOIO-DESPESAS'!$A$3:$N$962,6,FALSE)="","",VLOOKUP($O186,'APOIO-DESPESAS'!$A$3:$N$962,6,FALSE)),"")</f>
        <v/>
      </c>
      <c r="F186" s="223" t="str">
        <f>IFERROR(IF(VLOOKUP($O186,'APOIO-DESPESAS'!$A$3:$N$962,7,FALSE)="","",VLOOKUP($O186,'APOIO-DESPESAS'!$A$3:$N$962,7,FALSE)),"")</f>
        <v/>
      </c>
      <c r="G186" s="223" t="str">
        <f>IFERROR(IF(VLOOKUP($O186,'APOIO-DESPESAS'!$A$3:$N$962,8,FALSE)="","",VLOOKUP($O186,'APOIO-DESPESAS'!$A$3:$N$962,8,FALSE)),"")</f>
        <v/>
      </c>
      <c r="H186" s="223" t="str">
        <f>IFERROR(IF(VLOOKUP($O186,'APOIO-DESPESAS'!$A$3:$N$962,9,FALSE)="","",VLOOKUP($O186,'APOIO-DESPESAS'!$A$3:$N$962,9,FALSE)),"")</f>
        <v/>
      </c>
      <c r="I186" s="223" t="str">
        <f>IFERROR(IF(VLOOKUP($O186,'APOIO-DESPESAS'!$A$3:$N$962,10,FALSE)="","",VLOOKUP($O186,'APOIO-DESPESAS'!$A$3:$N$962,10,FALSE)),"")</f>
        <v/>
      </c>
      <c r="J186" s="223" t="str">
        <f>IFERROR(IF(VLOOKUP($O186,'APOIO-DESPESAS'!$A$3:$N$962,11,FALSE)="","",VLOOKUP($O186,'APOIO-DESPESAS'!$A$3:$N$962,11,FALSE)),"")</f>
        <v/>
      </c>
      <c r="K186" s="223" t="str">
        <f>IFERROR(IF(VLOOKUP($O186,'APOIO-DESPESAS'!$A$3:$N$962,12,FALSE)="","",VLOOKUP($O186,'APOIO-DESPESAS'!$A$3:$N$962,12,FALSE)),"")</f>
        <v/>
      </c>
      <c r="L186" s="223" t="str">
        <f>IFERROR(IF(VLOOKUP($O186,'APOIO-DESPESAS'!$A$3:$N$962,13,FALSE)="","",VLOOKUP($O186,'APOIO-DESPESAS'!$A$3:$N$962,13,FALSE)),"")</f>
        <v/>
      </c>
      <c r="M186" s="223" t="str">
        <f>IFERROR(IF(VLOOKUP($O186,'APOIO-DESPESAS'!$A$3:$N$962,14,FALSE)="","",VLOOKUP($O186,'APOIO-DESPESAS'!$A$3:$N$962,14,FALSE)),"")</f>
        <v/>
      </c>
      <c r="O186" s="223">
        <f t="shared" si="2"/>
        <v>184</v>
      </c>
    </row>
    <row r="187" spans="1:15" x14ac:dyDescent="0.25">
      <c r="A187" s="223" t="str">
        <f>IFERROR(IF(VLOOKUP($O187,'APOIO-DESPESAS'!$A$3:$N$962,2,FALSE)="","",VLOOKUP($O187,'APOIO-DESPESAS'!$A$3:$N$962,2,FALSE)),"")</f>
        <v/>
      </c>
      <c r="B187" s="223" t="str">
        <f>IFERROR(IF(VLOOKUP($O187,'APOIO-DESPESAS'!$A$3:$N$962,3,FALSE)="","",VLOOKUP($O187,'APOIO-DESPESAS'!$A$3:$N$962,3,FALSE)),"")</f>
        <v/>
      </c>
      <c r="C187" s="223" t="str">
        <f>IFERROR(IF(VLOOKUP($O187,'APOIO-DESPESAS'!$A$3:$N$962,4,FALSE)="","",VLOOKUP($O187,'APOIO-DESPESAS'!$A$3:$N$962,4,FALSE)),"")</f>
        <v/>
      </c>
      <c r="D187" s="223" t="str">
        <f>IFERROR(IF(VLOOKUP($O187,'APOIO-DESPESAS'!$A$3:$N$962,5,FALSE)="","",VLOOKUP($O187,'APOIO-DESPESAS'!$A$3:$N$962,5,FALSE)),"")</f>
        <v/>
      </c>
      <c r="E187" s="223" t="str">
        <f>IFERROR(IF(VLOOKUP($O187,'APOIO-DESPESAS'!$A$3:$N$962,6,FALSE)="","",VLOOKUP($O187,'APOIO-DESPESAS'!$A$3:$N$962,6,FALSE)),"")</f>
        <v/>
      </c>
      <c r="F187" s="223" t="str">
        <f>IFERROR(IF(VLOOKUP($O187,'APOIO-DESPESAS'!$A$3:$N$962,7,FALSE)="","",VLOOKUP($O187,'APOIO-DESPESAS'!$A$3:$N$962,7,FALSE)),"")</f>
        <v/>
      </c>
      <c r="G187" s="223" t="str">
        <f>IFERROR(IF(VLOOKUP($O187,'APOIO-DESPESAS'!$A$3:$N$962,8,FALSE)="","",VLOOKUP($O187,'APOIO-DESPESAS'!$A$3:$N$962,8,FALSE)),"")</f>
        <v/>
      </c>
      <c r="H187" s="223" t="str">
        <f>IFERROR(IF(VLOOKUP($O187,'APOIO-DESPESAS'!$A$3:$N$962,9,FALSE)="","",VLOOKUP($O187,'APOIO-DESPESAS'!$A$3:$N$962,9,FALSE)),"")</f>
        <v/>
      </c>
      <c r="I187" s="223" t="str">
        <f>IFERROR(IF(VLOOKUP($O187,'APOIO-DESPESAS'!$A$3:$N$962,10,FALSE)="","",VLOOKUP($O187,'APOIO-DESPESAS'!$A$3:$N$962,10,FALSE)),"")</f>
        <v/>
      </c>
      <c r="J187" s="223" t="str">
        <f>IFERROR(IF(VLOOKUP($O187,'APOIO-DESPESAS'!$A$3:$N$962,11,FALSE)="","",VLOOKUP($O187,'APOIO-DESPESAS'!$A$3:$N$962,11,FALSE)),"")</f>
        <v/>
      </c>
      <c r="K187" s="223" t="str">
        <f>IFERROR(IF(VLOOKUP($O187,'APOIO-DESPESAS'!$A$3:$N$962,12,FALSE)="","",VLOOKUP($O187,'APOIO-DESPESAS'!$A$3:$N$962,12,FALSE)),"")</f>
        <v/>
      </c>
      <c r="L187" s="223" t="str">
        <f>IFERROR(IF(VLOOKUP($O187,'APOIO-DESPESAS'!$A$3:$N$962,13,FALSE)="","",VLOOKUP($O187,'APOIO-DESPESAS'!$A$3:$N$962,13,FALSE)),"")</f>
        <v/>
      </c>
      <c r="M187" s="223" t="str">
        <f>IFERROR(IF(VLOOKUP($O187,'APOIO-DESPESAS'!$A$3:$N$962,14,FALSE)="","",VLOOKUP($O187,'APOIO-DESPESAS'!$A$3:$N$962,14,FALSE)),"")</f>
        <v/>
      </c>
      <c r="O187" s="223">
        <f t="shared" si="2"/>
        <v>185</v>
      </c>
    </row>
    <row r="188" spans="1:15" x14ac:dyDescent="0.25">
      <c r="A188" s="223" t="str">
        <f>IFERROR(IF(VLOOKUP($O188,'APOIO-DESPESAS'!$A$3:$N$962,2,FALSE)="","",VLOOKUP($O188,'APOIO-DESPESAS'!$A$3:$N$962,2,FALSE)),"")</f>
        <v/>
      </c>
      <c r="B188" s="223" t="str">
        <f>IFERROR(IF(VLOOKUP($O188,'APOIO-DESPESAS'!$A$3:$N$962,3,FALSE)="","",VLOOKUP($O188,'APOIO-DESPESAS'!$A$3:$N$962,3,FALSE)),"")</f>
        <v/>
      </c>
      <c r="C188" s="223" t="str">
        <f>IFERROR(IF(VLOOKUP($O188,'APOIO-DESPESAS'!$A$3:$N$962,4,FALSE)="","",VLOOKUP($O188,'APOIO-DESPESAS'!$A$3:$N$962,4,FALSE)),"")</f>
        <v/>
      </c>
      <c r="D188" s="223" t="str">
        <f>IFERROR(IF(VLOOKUP($O188,'APOIO-DESPESAS'!$A$3:$N$962,5,FALSE)="","",VLOOKUP($O188,'APOIO-DESPESAS'!$A$3:$N$962,5,FALSE)),"")</f>
        <v/>
      </c>
      <c r="E188" s="223" t="str">
        <f>IFERROR(IF(VLOOKUP($O188,'APOIO-DESPESAS'!$A$3:$N$962,6,FALSE)="","",VLOOKUP($O188,'APOIO-DESPESAS'!$A$3:$N$962,6,FALSE)),"")</f>
        <v/>
      </c>
      <c r="F188" s="223" t="str">
        <f>IFERROR(IF(VLOOKUP($O188,'APOIO-DESPESAS'!$A$3:$N$962,7,FALSE)="","",VLOOKUP($O188,'APOIO-DESPESAS'!$A$3:$N$962,7,FALSE)),"")</f>
        <v/>
      </c>
      <c r="G188" s="223" t="str">
        <f>IFERROR(IF(VLOOKUP($O188,'APOIO-DESPESAS'!$A$3:$N$962,8,FALSE)="","",VLOOKUP($O188,'APOIO-DESPESAS'!$A$3:$N$962,8,FALSE)),"")</f>
        <v/>
      </c>
      <c r="H188" s="223" t="str">
        <f>IFERROR(IF(VLOOKUP($O188,'APOIO-DESPESAS'!$A$3:$N$962,9,FALSE)="","",VLOOKUP($O188,'APOIO-DESPESAS'!$A$3:$N$962,9,FALSE)),"")</f>
        <v/>
      </c>
      <c r="I188" s="223" t="str">
        <f>IFERROR(IF(VLOOKUP($O188,'APOIO-DESPESAS'!$A$3:$N$962,10,FALSE)="","",VLOOKUP($O188,'APOIO-DESPESAS'!$A$3:$N$962,10,FALSE)),"")</f>
        <v/>
      </c>
      <c r="J188" s="223" t="str">
        <f>IFERROR(IF(VLOOKUP($O188,'APOIO-DESPESAS'!$A$3:$N$962,11,FALSE)="","",VLOOKUP($O188,'APOIO-DESPESAS'!$A$3:$N$962,11,FALSE)),"")</f>
        <v/>
      </c>
      <c r="K188" s="223" t="str">
        <f>IFERROR(IF(VLOOKUP($O188,'APOIO-DESPESAS'!$A$3:$N$962,12,FALSE)="","",VLOOKUP($O188,'APOIO-DESPESAS'!$A$3:$N$962,12,FALSE)),"")</f>
        <v/>
      </c>
      <c r="L188" s="223" t="str">
        <f>IFERROR(IF(VLOOKUP($O188,'APOIO-DESPESAS'!$A$3:$N$962,13,FALSE)="","",VLOOKUP($O188,'APOIO-DESPESAS'!$A$3:$N$962,13,FALSE)),"")</f>
        <v/>
      </c>
      <c r="M188" s="223" t="str">
        <f>IFERROR(IF(VLOOKUP($O188,'APOIO-DESPESAS'!$A$3:$N$962,14,FALSE)="","",VLOOKUP($O188,'APOIO-DESPESAS'!$A$3:$N$962,14,FALSE)),"")</f>
        <v/>
      </c>
      <c r="O188" s="223">
        <f t="shared" si="2"/>
        <v>186</v>
      </c>
    </row>
    <row r="189" spans="1:15" x14ac:dyDescent="0.25">
      <c r="A189" s="223" t="str">
        <f>IFERROR(IF(VLOOKUP($O189,'APOIO-DESPESAS'!$A$3:$N$962,2,FALSE)="","",VLOOKUP($O189,'APOIO-DESPESAS'!$A$3:$N$962,2,FALSE)),"")</f>
        <v/>
      </c>
      <c r="B189" s="223" t="str">
        <f>IFERROR(IF(VLOOKUP($O189,'APOIO-DESPESAS'!$A$3:$N$962,3,FALSE)="","",VLOOKUP($O189,'APOIO-DESPESAS'!$A$3:$N$962,3,FALSE)),"")</f>
        <v/>
      </c>
      <c r="C189" s="223" t="str">
        <f>IFERROR(IF(VLOOKUP($O189,'APOIO-DESPESAS'!$A$3:$N$962,4,FALSE)="","",VLOOKUP($O189,'APOIO-DESPESAS'!$A$3:$N$962,4,FALSE)),"")</f>
        <v/>
      </c>
      <c r="D189" s="223" t="str">
        <f>IFERROR(IF(VLOOKUP($O189,'APOIO-DESPESAS'!$A$3:$N$962,5,FALSE)="","",VLOOKUP($O189,'APOIO-DESPESAS'!$A$3:$N$962,5,FALSE)),"")</f>
        <v/>
      </c>
      <c r="E189" s="223" t="str">
        <f>IFERROR(IF(VLOOKUP($O189,'APOIO-DESPESAS'!$A$3:$N$962,6,FALSE)="","",VLOOKUP($O189,'APOIO-DESPESAS'!$A$3:$N$962,6,FALSE)),"")</f>
        <v/>
      </c>
      <c r="F189" s="223" t="str">
        <f>IFERROR(IF(VLOOKUP($O189,'APOIO-DESPESAS'!$A$3:$N$962,7,FALSE)="","",VLOOKUP($O189,'APOIO-DESPESAS'!$A$3:$N$962,7,FALSE)),"")</f>
        <v/>
      </c>
      <c r="G189" s="223" t="str">
        <f>IFERROR(IF(VLOOKUP($O189,'APOIO-DESPESAS'!$A$3:$N$962,8,FALSE)="","",VLOOKUP($O189,'APOIO-DESPESAS'!$A$3:$N$962,8,FALSE)),"")</f>
        <v/>
      </c>
      <c r="H189" s="223" t="str">
        <f>IFERROR(IF(VLOOKUP($O189,'APOIO-DESPESAS'!$A$3:$N$962,9,FALSE)="","",VLOOKUP($O189,'APOIO-DESPESAS'!$A$3:$N$962,9,FALSE)),"")</f>
        <v/>
      </c>
      <c r="I189" s="223" t="str">
        <f>IFERROR(IF(VLOOKUP($O189,'APOIO-DESPESAS'!$A$3:$N$962,10,FALSE)="","",VLOOKUP($O189,'APOIO-DESPESAS'!$A$3:$N$962,10,FALSE)),"")</f>
        <v/>
      </c>
      <c r="J189" s="223" t="str">
        <f>IFERROR(IF(VLOOKUP($O189,'APOIO-DESPESAS'!$A$3:$N$962,11,FALSE)="","",VLOOKUP($O189,'APOIO-DESPESAS'!$A$3:$N$962,11,FALSE)),"")</f>
        <v/>
      </c>
      <c r="K189" s="223" t="str">
        <f>IFERROR(IF(VLOOKUP($O189,'APOIO-DESPESAS'!$A$3:$N$962,12,FALSE)="","",VLOOKUP($O189,'APOIO-DESPESAS'!$A$3:$N$962,12,FALSE)),"")</f>
        <v/>
      </c>
      <c r="L189" s="223" t="str">
        <f>IFERROR(IF(VLOOKUP($O189,'APOIO-DESPESAS'!$A$3:$N$962,13,FALSE)="","",VLOOKUP($O189,'APOIO-DESPESAS'!$A$3:$N$962,13,FALSE)),"")</f>
        <v/>
      </c>
      <c r="M189" s="223" t="str">
        <f>IFERROR(IF(VLOOKUP($O189,'APOIO-DESPESAS'!$A$3:$N$962,14,FALSE)="","",VLOOKUP($O189,'APOIO-DESPESAS'!$A$3:$N$962,14,FALSE)),"")</f>
        <v/>
      </c>
      <c r="O189" s="223">
        <f t="shared" si="2"/>
        <v>187</v>
      </c>
    </row>
    <row r="190" spans="1:15" x14ac:dyDescent="0.25">
      <c r="A190" s="223" t="str">
        <f>IFERROR(IF(VLOOKUP($O190,'APOIO-DESPESAS'!$A$3:$N$962,2,FALSE)="","",VLOOKUP($O190,'APOIO-DESPESAS'!$A$3:$N$962,2,FALSE)),"")</f>
        <v/>
      </c>
      <c r="B190" s="223" t="str">
        <f>IFERROR(IF(VLOOKUP($O190,'APOIO-DESPESAS'!$A$3:$N$962,3,FALSE)="","",VLOOKUP($O190,'APOIO-DESPESAS'!$A$3:$N$962,3,FALSE)),"")</f>
        <v/>
      </c>
      <c r="C190" s="223" t="str">
        <f>IFERROR(IF(VLOOKUP($O190,'APOIO-DESPESAS'!$A$3:$N$962,4,FALSE)="","",VLOOKUP($O190,'APOIO-DESPESAS'!$A$3:$N$962,4,FALSE)),"")</f>
        <v/>
      </c>
      <c r="D190" s="223" t="str">
        <f>IFERROR(IF(VLOOKUP($O190,'APOIO-DESPESAS'!$A$3:$N$962,5,FALSE)="","",VLOOKUP($O190,'APOIO-DESPESAS'!$A$3:$N$962,5,FALSE)),"")</f>
        <v/>
      </c>
      <c r="E190" s="223" t="str">
        <f>IFERROR(IF(VLOOKUP($O190,'APOIO-DESPESAS'!$A$3:$N$962,6,FALSE)="","",VLOOKUP($O190,'APOIO-DESPESAS'!$A$3:$N$962,6,FALSE)),"")</f>
        <v/>
      </c>
      <c r="F190" s="223" t="str">
        <f>IFERROR(IF(VLOOKUP($O190,'APOIO-DESPESAS'!$A$3:$N$962,7,FALSE)="","",VLOOKUP($O190,'APOIO-DESPESAS'!$A$3:$N$962,7,FALSE)),"")</f>
        <v/>
      </c>
      <c r="G190" s="223" t="str">
        <f>IFERROR(IF(VLOOKUP($O190,'APOIO-DESPESAS'!$A$3:$N$962,8,FALSE)="","",VLOOKUP($O190,'APOIO-DESPESAS'!$A$3:$N$962,8,FALSE)),"")</f>
        <v/>
      </c>
      <c r="H190" s="223" t="str">
        <f>IFERROR(IF(VLOOKUP($O190,'APOIO-DESPESAS'!$A$3:$N$962,9,FALSE)="","",VLOOKUP($O190,'APOIO-DESPESAS'!$A$3:$N$962,9,FALSE)),"")</f>
        <v/>
      </c>
      <c r="I190" s="223" t="str">
        <f>IFERROR(IF(VLOOKUP($O190,'APOIO-DESPESAS'!$A$3:$N$962,10,FALSE)="","",VLOOKUP($O190,'APOIO-DESPESAS'!$A$3:$N$962,10,FALSE)),"")</f>
        <v/>
      </c>
      <c r="J190" s="223" t="str">
        <f>IFERROR(IF(VLOOKUP($O190,'APOIO-DESPESAS'!$A$3:$N$962,11,FALSE)="","",VLOOKUP($O190,'APOIO-DESPESAS'!$A$3:$N$962,11,FALSE)),"")</f>
        <v/>
      </c>
      <c r="K190" s="223" t="str">
        <f>IFERROR(IF(VLOOKUP($O190,'APOIO-DESPESAS'!$A$3:$N$962,12,FALSE)="","",VLOOKUP($O190,'APOIO-DESPESAS'!$A$3:$N$962,12,FALSE)),"")</f>
        <v/>
      </c>
      <c r="L190" s="223" t="str">
        <f>IFERROR(IF(VLOOKUP($O190,'APOIO-DESPESAS'!$A$3:$N$962,13,FALSE)="","",VLOOKUP($O190,'APOIO-DESPESAS'!$A$3:$N$962,13,FALSE)),"")</f>
        <v/>
      </c>
      <c r="M190" s="223" t="str">
        <f>IFERROR(IF(VLOOKUP($O190,'APOIO-DESPESAS'!$A$3:$N$962,14,FALSE)="","",VLOOKUP($O190,'APOIO-DESPESAS'!$A$3:$N$962,14,FALSE)),"")</f>
        <v/>
      </c>
      <c r="O190" s="223">
        <f t="shared" si="2"/>
        <v>188</v>
      </c>
    </row>
    <row r="191" spans="1:15" x14ac:dyDescent="0.25">
      <c r="A191" s="223" t="str">
        <f>IFERROR(IF(VLOOKUP($O191,'APOIO-DESPESAS'!$A$3:$N$962,2,FALSE)="","",VLOOKUP($O191,'APOIO-DESPESAS'!$A$3:$N$962,2,FALSE)),"")</f>
        <v/>
      </c>
      <c r="B191" s="223" t="str">
        <f>IFERROR(IF(VLOOKUP($O191,'APOIO-DESPESAS'!$A$3:$N$962,3,FALSE)="","",VLOOKUP($O191,'APOIO-DESPESAS'!$A$3:$N$962,3,FALSE)),"")</f>
        <v/>
      </c>
      <c r="C191" s="223" t="str">
        <f>IFERROR(IF(VLOOKUP($O191,'APOIO-DESPESAS'!$A$3:$N$962,4,FALSE)="","",VLOOKUP($O191,'APOIO-DESPESAS'!$A$3:$N$962,4,FALSE)),"")</f>
        <v/>
      </c>
      <c r="D191" s="223" t="str">
        <f>IFERROR(IF(VLOOKUP($O191,'APOIO-DESPESAS'!$A$3:$N$962,5,FALSE)="","",VLOOKUP($O191,'APOIO-DESPESAS'!$A$3:$N$962,5,FALSE)),"")</f>
        <v/>
      </c>
      <c r="E191" s="223" t="str">
        <f>IFERROR(IF(VLOOKUP($O191,'APOIO-DESPESAS'!$A$3:$N$962,6,FALSE)="","",VLOOKUP($O191,'APOIO-DESPESAS'!$A$3:$N$962,6,FALSE)),"")</f>
        <v/>
      </c>
      <c r="F191" s="223" t="str">
        <f>IFERROR(IF(VLOOKUP($O191,'APOIO-DESPESAS'!$A$3:$N$962,7,FALSE)="","",VLOOKUP($O191,'APOIO-DESPESAS'!$A$3:$N$962,7,FALSE)),"")</f>
        <v/>
      </c>
      <c r="G191" s="223" t="str">
        <f>IFERROR(IF(VLOOKUP($O191,'APOIO-DESPESAS'!$A$3:$N$962,8,FALSE)="","",VLOOKUP($O191,'APOIO-DESPESAS'!$A$3:$N$962,8,FALSE)),"")</f>
        <v/>
      </c>
      <c r="H191" s="223" t="str">
        <f>IFERROR(IF(VLOOKUP($O191,'APOIO-DESPESAS'!$A$3:$N$962,9,FALSE)="","",VLOOKUP($O191,'APOIO-DESPESAS'!$A$3:$N$962,9,FALSE)),"")</f>
        <v/>
      </c>
      <c r="I191" s="223" t="str">
        <f>IFERROR(IF(VLOOKUP($O191,'APOIO-DESPESAS'!$A$3:$N$962,10,FALSE)="","",VLOOKUP($O191,'APOIO-DESPESAS'!$A$3:$N$962,10,FALSE)),"")</f>
        <v/>
      </c>
      <c r="J191" s="223" t="str">
        <f>IFERROR(IF(VLOOKUP($O191,'APOIO-DESPESAS'!$A$3:$N$962,11,FALSE)="","",VLOOKUP($O191,'APOIO-DESPESAS'!$A$3:$N$962,11,FALSE)),"")</f>
        <v/>
      </c>
      <c r="K191" s="223" t="str">
        <f>IFERROR(IF(VLOOKUP($O191,'APOIO-DESPESAS'!$A$3:$N$962,12,FALSE)="","",VLOOKUP($O191,'APOIO-DESPESAS'!$A$3:$N$962,12,FALSE)),"")</f>
        <v/>
      </c>
      <c r="L191" s="223" t="str">
        <f>IFERROR(IF(VLOOKUP($O191,'APOIO-DESPESAS'!$A$3:$N$962,13,FALSE)="","",VLOOKUP($O191,'APOIO-DESPESAS'!$A$3:$N$962,13,FALSE)),"")</f>
        <v/>
      </c>
      <c r="M191" s="223" t="str">
        <f>IFERROR(IF(VLOOKUP($O191,'APOIO-DESPESAS'!$A$3:$N$962,14,FALSE)="","",VLOOKUP($O191,'APOIO-DESPESAS'!$A$3:$N$962,14,FALSE)),"")</f>
        <v/>
      </c>
      <c r="O191" s="223">
        <f t="shared" si="2"/>
        <v>189</v>
      </c>
    </row>
    <row r="192" spans="1:15" x14ac:dyDescent="0.25">
      <c r="A192" s="223" t="str">
        <f>IFERROR(IF(VLOOKUP($O192,'APOIO-DESPESAS'!$A$3:$N$962,2,FALSE)="","",VLOOKUP($O192,'APOIO-DESPESAS'!$A$3:$N$962,2,FALSE)),"")</f>
        <v/>
      </c>
      <c r="B192" s="223" t="str">
        <f>IFERROR(IF(VLOOKUP($O192,'APOIO-DESPESAS'!$A$3:$N$962,3,FALSE)="","",VLOOKUP($O192,'APOIO-DESPESAS'!$A$3:$N$962,3,FALSE)),"")</f>
        <v/>
      </c>
      <c r="C192" s="223" t="str">
        <f>IFERROR(IF(VLOOKUP($O192,'APOIO-DESPESAS'!$A$3:$N$962,4,FALSE)="","",VLOOKUP($O192,'APOIO-DESPESAS'!$A$3:$N$962,4,FALSE)),"")</f>
        <v/>
      </c>
      <c r="D192" s="223" t="str">
        <f>IFERROR(IF(VLOOKUP($O192,'APOIO-DESPESAS'!$A$3:$N$962,5,FALSE)="","",VLOOKUP($O192,'APOIO-DESPESAS'!$A$3:$N$962,5,FALSE)),"")</f>
        <v/>
      </c>
      <c r="E192" s="223" t="str">
        <f>IFERROR(IF(VLOOKUP($O192,'APOIO-DESPESAS'!$A$3:$N$962,6,FALSE)="","",VLOOKUP($O192,'APOIO-DESPESAS'!$A$3:$N$962,6,FALSE)),"")</f>
        <v/>
      </c>
      <c r="F192" s="223" t="str">
        <f>IFERROR(IF(VLOOKUP($O192,'APOIO-DESPESAS'!$A$3:$N$962,7,FALSE)="","",VLOOKUP($O192,'APOIO-DESPESAS'!$A$3:$N$962,7,FALSE)),"")</f>
        <v/>
      </c>
      <c r="G192" s="223" t="str">
        <f>IFERROR(IF(VLOOKUP($O192,'APOIO-DESPESAS'!$A$3:$N$962,8,FALSE)="","",VLOOKUP($O192,'APOIO-DESPESAS'!$A$3:$N$962,8,FALSE)),"")</f>
        <v/>
      </c>
      <c r="H192" s="223" t="str">
        <f>IFERROR(IF(VLOOKUP($O192,'APOIO-DESPESAS'!$A$3:$N$962,9,FALSE)="","",VLOOKUP($O192,'APOIO-DESPESAS'!$A$3:$N$962,9,FALSE)),"")</f>
        <v/>
      </c>
      <c r="I192" s="223" t="str">
        <f>IFERROR(IF(VLOOKUP($O192,'APOIO-DESPESAS'!$A$3:$N$962,10,FALSE)="","",VLOOKUP($O192,'APOIO-DESPESAS'!$A$3:$N$962,10,FALSE)),"")</f>
        <v/>
      </c>
      <c r="J192" s="223" t="str">
        <f>IFERROR(IF(VLOOKUP($O192,'APOIO-DESPESAS'!$A$3:$N$962,11,FALSE)="","",VLOOKUP($O192,'APOIO-DESPESAS'!$A$3:$N$962,11,FALSE)),"")</f>
        <v/>
      </c>
      <c r="K192" s="223" t="str">
        <f>IFERROR(IF(VLOOKUP($O192,'APOIO-DESPESAS'!$A$3:$N$962,12,FALSE)="","",VLOOKUP($O192,'APOIO-DESPESAS'!$A$3:$N$962,12,FALSE)),"")</f>
        <v/>
      </c>
      <c r="L192" s="223" t="str">
        <f>IFERROR(IF(VLOOKUP($O192,'APOIO-DESPESAS'!$A$3:$N$962,13,FALSE)="","",VLOOKUP($O192,'APOIO-DESPESAS'!$A$3:$N$962,13,FALSE)),"")</f>
        <v/>
      </c>
      <c r="M192" s="223" t="str">
        <f>IFERROR(IF(VLOOKUP($O192,'APOIO-DESPESAS'!$A$3:$N$962,14,FALSE)="","",VLOOKUP($O192,'APOIO-DESPESAS'!$A$3:$N$962,14,FALSE)),"")</f>
        <v/>
      </c>
      <c r="O192" s="223">
        <f t="shared" si="2"/>
        <v>190</v>
      </c>
    </row>
    <row r="193" spans="1:15" x14ac:dyDescent="0.25">
      <c r="A193" s="223" t="str">
        <f>IFERROR(IF(VLOOKUP($O193,'APOIO-DESPESAS'!$A$3:$N$962,2,FALSE)="","",VLOOKUP($O193,'APOIO-DESPESAS'!$A$3:$N$962,2,FALSE)),"")</f>
        <v/>
      </c>
      <c r="B193" s="223" t="str">
        <f>IFERROR(IF(VLOOKUP($O193,'APOIO-DESPESAS'!$A$3:$N$962,3,FALSE)="","",VLOOKUP($O193,'APOIO-DESPESAS'!$A$3:$N$962,3,FALSE)),"")</f>
        <v/>
      </c>
      <c r="C193" s="223" t="str">
        <f>IFERROR(IF(VLOOKUP($O193,'APOIO-DESPESAS'!$A$3:$N$962,4,FALSE)="","",VLOOKUP($O193,'APOIO-DESPESAS'!$A$3:$N$962,4,FALSE)),"")</f>
        <v/>
      </c>
      <c r="D193" s="223" t="str">
        <f>IFERROR(IF(VLOOKUP($O193,'APOIO-DESPESAS'!$A$3:$N$962,5,FALSE)="","",VLOOKUP($O193,'APOIO-DESPESAS'!$A$3:$N$962,5,FALSE)),"")</f>
        <v/>
      </c>
      <c r="E193" s="223" t="str">
        <f>IFERROR(IF(VLOOKUP($O193,'APOIO-DESPESAS'!$A$3:$N$962,6,FALSE)="","",VLOOKUP($O193,'APOIO-DESPESAS'!$A$3:$N$962,6,FALSE)),"")</f>
        <v/>
      </c>
      <c r="F193" s="223" t="str">
        <f>IFERROR(IF(VLOOKUP($O193,'APOIO-DESPESAS'!$A$3:$N$962,7,FALSE)="","",VLOOKUP($O193,'APOIO-DESPESAS'!$A$3:$N$962,7,FALSE)),"")</f>
        <v/>
      </c>
      <c r="G193" s="223" t="str">
        <f>IFERROR(IF(VLOOKUP($O193,'APOIO-DESPESAS'!$A$3:$N$962,8,FALSE)="","",VLOOKUP($O193,'APOIO-DESPESAS'!$A$3:$N$962,8,FALSE)),"")</f>
        <v/>
      </c>
      <c r="H193" s="223" t="str">
        <f>IFERROR(IF(VLOOKUP($O193,'APOIO-DESPESAS'!$A$3:$N$962,9,FALSE)="","",VLOOKUP($O193,'APOIO-DESPESAS'!$A$3:$N$962,9,FALSE)),"")</f>
        <v/>
      </c>
      <c r="I193" s="223" t="str">
        <f>IFERROR(IF(VLOOKUP($O193,'APOIO-DESPESAS'!$A$3:$N$962,10,FALSE)="","",VLOOKUP($O193,'APOIO-DESPESAS'!$A$3:$N$962,10,FALSE)),"")</f>
        <v/>
      </c>
      <c r="J193" s="223" t="str">
        <f>IFERROR(IF(VLOOKUP($O193,'APOIO-DESPESAS'!$A$3:$N$962,11,FALSE)="","",VLOOKUP($O193,'APOIO-DESPESAS'!$A$3:$N$962,11,FALSE)),"")</f>
        <v/>
      </c>
      <c r="K193" s="223" t="str">
        <f>IFERROR(IF(VLOOKUP($O193,'APOIO-DESPESAS'!$A$3:$N$962,12,FALSE)="","",VLOOKUP($O193,'APOIO-DESPESAS'!$A$3:$N$962,12,FALSE)),"")</f>
        <v/>
      </c>
      <c r="L193" s="223" t="str">
        <f>IFERROR(IF(VLOOKUP($O193,'APOIO-DESPESAS'!$A$3:$N$962,13,FALSE)="","",VLOOKUP($O193,'APOIO-DESPESAS'!$A$3:$N$962,13,FALSE)),"")</f>
        <v/>
      </c>
      <c r="M193" s="223" t="str">
        <f>IFERROR(IF(VLOOKUP($O193,'APOIO-DESPESAS'!$A$3:$N$962,14,FALSE)="","",VLOOKUP($O193,'APOIO-DESPESAS'!$A$3:$N$962,14,FALSE)),"")</f>
        <v/>
      </c>
      <c r="O193" s="223">
        <f t="shared" si="2"/>
        <v>191</v>
      </c>
    </row>
    <row r="194" spans="1:15" x14ac:dyDescent="0.25">
      <c r="A194" s="223" t="str">
        <f>IFERROR(IF(VLOOKUP($O194,'APOIO-DESPESAS'!$A$3:$N$962,2,FALSE)="","",VLOOKUP($O194,'APOIO-DESPESAS'!$A$3:$N$962,2,FALSE)),"")</f>
        <v/>
      </c>
      <c r="B194" s="223" t="str">
        <f>IFERROR(IF(VLOOKUP($O194,'APOIO-DESPESAS'!$A$3:$N$962,3,FALSE)="","",VLOOKUP($O194,'APOIO-DESPESAS'!$A$3:$N$962,3,FALSE)),"")</f>
        <v/>
      </c>
      <c r="C194" s="223" t="str">
        <f>IFERROR(IF(VLOOKUP($O194,'APOIO-DESPESAS'!$A$3:$N$962,4,FALSE)="","",VLOOKUP($O194,'APOIO-DESPESAS'!$A$3:$N$962,4,FALSE)),"")</f>
        <v/>
      </c>
      <c r="D194" s="223" t="str">
        <f>IFERROR(IF(VLOOKUP($O194,'APOIO-DESPESAS'!$A$3:$N$962,5,FALSE)="","",VLOOKUP($O194,'APOIO-DESPESAS'!$A$3:$N$962,5,FALSE)),"")</f>
        <v/>
      </c>
      <c r="E194" s="223" t="str">
        <f>IFERROR(IF(VLOOKUP($O194,'APOIO-DESPESAS'!$A$3:$N$962,6,FALSE)="","",VLOOKUP($O194,'APOIO-DESPESAS'!$A$3:$N$962,6,FALSE)),"")</f>
        <v/>
      </c>
      <c r="F194" s="223" t="str">
        <f>IFERROR(IF(VLOOKUP($O194,'APOIO-DESPESAS'!$A$3:$N$962,7,FALSE)="","",VLOOKUP($O194,'APOIO-DESPESAS'!$A$3:$N$962,7,FALSE)),"")</f>
        <v/>
      </c>
      <c r="G194" s="223" t="str">
        <f>IFERROR(IF(VLOOKUP($O194,'APOIO-DESPESAS'!$A$3:$N$962,8,FALSE)="","",VLOOKUP($O194,'APOIO-DESPESAS'!$A$3:$N$962,8,FALSE)),"")</f>
        <v/>
      </c>
      <c r="H194" s="223" t="str">
        <f>IFERROR(IF(VLOOKUP($O194,'APOIO-DESPESAS'!$A$3:$N$962,9,FALSE)="","",VLOOKUP($O194,'APOIO-DESPESAS'!$A$3:$N$962,9,FALSE)),"")</f>
        <v/>
      </c>
      <c r="I194" s="223" t="str">
        <f>IFERROR(IF(VLOOKUP($O194,'APOIO-DESPESAS'!$A$3:$N$962,10,FALSE)="","",VLOOKUP($O194,'APOIO-DESPESAS'!$A$3:$N$962,10,FALSE)),"")</f>
        <v/>
      </c>
      <c r="J194" s="223" t="str">
        <f>IFERROR(IF(VLOOKUP($O194,'APOIO-DESPESAS'!$A$3:$N$962,11,FALSE)="","",VLOOKUP($O194,'APOIO-DESPESAS'!$A$3:$N$962,11,FALSE)),"")</f>
        <v/>
      </c>
      <c r="K194" s="223" t="str">
        <f>IFERROR(IF(VLOOKUP($O194,'APOIO-DESPESAS'!$A$3:$N$962,12,FALSE)="","",VLOOKUP($O194,'APOIO-DESPESAS'!$A$3:$N$962,12,FALSE)),"")</f>
        <v/>
      </c>
      <c r="L194" s="223" t="str">
        <f>IFERROR(IF(VLOOKUP($O194,'APOIO-DESPESAS'!$A$3:$N$962,13,FALSE)="","",VLOOKUP($O194,'APOIO-DESPESAS'!$A$3:$N$962,13,FALSE)),"")</f>
        <v/>
      </c>
      <c r="M194" s="223" t="str">
        <f>IFERROR(IF(VLOOKUP($O194,'APOIO-DESPESAS'!$A$3:$N$962,14,FALSE)="","",VLOOKUP($O194,'APOIO-DESPESAS'!$A$3:$N$962,14,FALSE)),"")</f>
        <v/>
      </c>
      <c r="O194" s="223">
        <f t="shared" si="2"/>
        <v>192</v>
      </c>
    </row>
    <row r="195" spans="1:15" x14ac:dyDescent="0.25">
      <c r="A195" s="223" t="str">
        <f>IFERROR(IF(VLOOKUP($O195,'APOIO-DESPESAS'!$A$3:$N$962,2,FALSE)="","",VLOOKUP($O195,'APOIO-DESPESAS'!$A$3:$N$962,2,FALSE)),"")</f>
        <v/>
      </c>
      <c r="B195" s="223" t="str">
        <f>IFERROR(IF(VLOOKUP($O195,'APOIO-DESPESAS'!$A$3:$N$962,3,FALSE)="","",VLOOKUP($O195,'APOIO-DESPESAS'!$A$3:$N$962,3,FALSE)),"")</f>
        <v/>
      </c>
      <c r="C195" s="223" t="str">
        <f>IFERROR(IF(VLOOKUP($O195,'APOIO-DESPESAS'!$A$3:$N$962,4,FALSE)="","",VLOOKUP($O195,'APOIO-DESPESAS'!$A$3:$N$962,4,FALSE)),"")</f>
        <v/>
      </c>
      <c r="D195" s="223" t="str">
        <f>IFERROR(IF(VLOOKUP($O195,'APOIO-DESPESAS'!$A$3:$N$962,5,FALSE)="","",VLOOKUP($O195,'APOIO-DESPESAS'!$A$3:$N$962,5,FALSE)),"")</f>
        <v/>
      </c>
      <c r="E195" s="223" t="str">
        <f>IFERROR(IF(VLOOKUP($O195,'APOIO-DESPESAS'!$A$3:$N$962,6,FALSE)="","",VLOOKUP($O195,'APOIO-DESPESAS'!$A$3:$N$962,6,FALSE)),"")</f>
        <v/>
      </c>
      <c r="F195" s="223" t="str">
        <f>IFERROR(IF(VLOOKUP($O195,'APOIO-DESPESAS'!$A$3:$N$962,7,FALSE)="","",VLOOKUP($O195,'APOIO-DESPESAS'!$A$3:$N$962,7,FALSE)),"")</f>
        <v/>
      </c>
      <c r="G195" s="223" t="str">
        <f>IFERROR(IF(VLOOKUP($O195,'APOIO-DESPESAS'!$A$3:$N$962,8,FALSE)="","",VLOOKUP($O195,'APOIO-DESPESAS'!$A$3:$N$962,8,FALSE)),"")</f>
        <v/>
      </c>
      <c r="H195" s="223" t="str">
        <f>IFERROR(IF(VLOOKUP($O195,'APOIO-DESPESAS'!$A$3:$N$962,9,FALSE)="","",VLOOKUP($O195,'APOIO-DESPESAS'!$A$3:$N$962,9,FALSE)),"")</f>
        <v/>
      </c>
      <c r="I195" s="223" t="str">
        <f>IFERROR(IF(VLOOKUP($O195,'APOIO-DESPESAS'!$A$3:$N$962,10,FALSE)="","",VLOOKUP($O195,'APOIO-DESPESAS'!$A$3:$N$962,10,FALSE)),"")</f>
        <v/>
      </c>
      <c r="J195" s="223" t="str">
        <f>IFERROR(IF(VLOOKUP($O195,'APOIO-DESPESAS'!$A$3:$N$962,11,FALSE)="","",VLOOKUP($O195,'APOIO-DESPESAS'!$A$3:$N$962,11,FALSE)),"")</f>
        <v/>
      </c>
      <c r="K195" s="223" t="str">
        <f>IFERROR(IF(VLOOKUP($O195,'APOIO-DESPESAS'!$A$3:$N$962,12,FALSE)="","",VLOOKUP($O195,'APOIO-DESPESAS'!$A$3:$N$962,12,FALSE)),"")</f>
        <v/>
      </c>
      <c r="L195" s="223" t="str">
        <f>IFERROR(IF(VLOOKUP($O195,'APOIO-DESPESAS'!$A$3:$N$962,13,FALSE)="","",VLOOKUP($O195,'APOIO-DESPESAS'!$A$3:$N$962,13,FALSE)),"")</f>
        <v/>
      </c>
      <c r="M195" s="223" t="str">
        <f>IFERROR(IF(VLOOKUP($O195,'APOIO-DESPESAS'!$A$3:$N$962,14,FALSE)="","",VLOOKUP($O195,'APOIO-DESPESAS'!$A$3:$N$962,14,FALSE)),"")</f>
        <v/>
      </c>
      <c r="O195" s="223">
        <f t="shared" si="2"/>
        <v>193</v>
      </c>
    </row>
    <row r="196" spans="1:15" x14ac:dyDescent="0.25">
      <c r="A196" s="223" t="str">
        <f>IFERROR(IF(VLOOKUP($O196,'APOIO-DESPESAS'!$A$3:$N$962,2,FALSE)="","",VLOOKUP($O196,'APOIO-DESPESAS'!$A$3:$N$962,2,FALSE)),"")</f>
        <v/>
      </c>
      <c r="B196" s="223" t="str">
        <f>IFERROR(IF(VLOOKUP($O196,'APOIO-DESPESAS'!$A$3:$N$962,3,FALSE)="","",VLOOKUP($O196,'APOIO-DESPESAS'!$A$3:$N$962,3,FALSE)),"")</f>
        <v/>
      </c>
      <c r="C196" s="223" t="str">
        <f>IFERROR(IF(VLOOKUP($O196,'APOIO-DESPESAS'!$A$3:$N$962,4,FALSE)="","",VLOOKUP($O196,'APOIO-DESPESAS'!$A$3:$N$962,4,FALSE)),"")</f>
        <v/>
      </c>
      <c r="D196" s="223" t="str">
        <f>IFERROR(IF(VLOOKUP($O196,'APOIO-DESPESAS'!$A$3:$N$962,5,FALSE)="","",VLOOKUP($O196,'APOIO-DESPESAS'!$A$3:$N$962,5,FALSE)),"")</f>
        <v/>
      </c>
      <c r="E196" s="223" t="str">
        <f>IFERROR(IF(VLOOKUP($O196,'APOIO-DESPESAS'!$A$3:$N$962,6,FALSE)="","",VLOOKUP($O196,'APOIO-DESPESAS'!$A$3:$N$962,6,FALSE)),"")</f>
        <v/>
      </c>
      <c r="F196" s="223" t="str">
        <f>IFERROR(IF(VLOOKUP($O196,'APOIO-DESPESAS'!$A$3:$N$962,7,FALSE)="","",VLOOKUP($O196,'APOIO-DESPESAS'!$A$3:$N$962,7,FALSE)),"")</f>
        <v/>
      </c>
      <c r="G196" s="223" t="str">
        <f>IFERROR(IF(VLOOKUP($O196,'APOIO-DESPESAS'!$A$3:$N$962,8,FALSE)="","",VLOOKUP($O196,'APOIO-DESPESAS'!$A$3:$N$962,8,FALSE)),"")</f>
        <v/>
      </c>
      <c r="H196" s="223" t="str">
        <f>IFERROR(IF(VLOOKUP($O196,'APOIO-DESPESAS'!$A$3:$N$962,9,FALSE)="","",VLOOKUP($O196,'APOIO-DESPESAS'!$A$3:$N$962,9,FALSE)),"")</f>
        <v/>
      </c>
      <c r="I196" s="223" t="str">
        <f>IFERROR(IF(VLOOKUP($O196,'APOIO-DESPESAS'!$A$3:$N$962,10,FALSE)="","",VLOOKUP($O196,'APOIO-DESPESAS'!$A$3:$N$962,10,FALSE)),"")</f>
        <v/>
      </c>
      <c r="J196" s="223" t="str">
        <f>IFERROR(IF(VLOOKUP($O196,'APOIO-DESPESAS'!$A$3:$N$962,11,FALSE)="","",VLOOKUP($O196,'APOIO-DESPESAS'!$A$3:$N$962,11,FALSE)),"")</f>
        <v/>
      </c>
      <c r="K196" s="223" t="str">
        <f>IFERROR(IF(VLOOKUP($O196,'APOIO-DESPESAS'!$A$3:$N$962,12,FALSE)="","",VLOOKUP($O196,'APOIO-DESPESAS'!$A$3:$N$962,12,FALSE)),"")</f>
        <v/>
      </c>
      <c r="L196" s="223" t="str">
        <f>IFERROR(IF(VLOOKUP($O196,'APOIO-DESPESAS'!$A$3:$N$962,13,FALSE)="","",VLOOKUP($O196,'APOIO-DESPESAS'!$A$3:$N$962,13,FALSE)),"")</f>
        <v/>
      </c>
      <c r="M196" s="223" t="str">
        <f>IFERROR(IF(VLOOKUP($O196,'APOIO-DESPESAS'!$A$3:$N$962,14,FALSE)="","",VLOOKUP($O196,'APOIO-DESPESAS'!$A$3:$N$962,14,FALSE)),"")</f>
        <v/>
      </c>
      <c r="O196" s="223">
        <f t="shared" si="2"/>
        <v>194</v>
      </c>
    </row>
    <row r="197" spans="1:15" x14ac:dyDescent="0.25">
      <c r="A197" s="223" t="str">
        <f>IFERROR(IF(VLOOKUP($O197,'APOIO-DESPESAS'!$A$3:$N$962,2,FALSE)="","",VLOOKUP($O197,'APOIO-DESPESAS'!$A$3:$N$962,2,FALSE)),"")</f>
        <v/>
      </c>
      <c r="B197" s="223" t="str">
        <f>IFERROR(IF(VLOOKUP($O197,'APOIO-DESPESAS'!$A$3:$N$962,3,FALSE)="","",VLOOKUP($O197,'APOIO-DESPESAS'!$A$3:$N$962,3,FALSE)),"")</f>
        <v/>
      </c>
      <c r="C197" s="223" t="str">
        <f>IFERROR(IF(VLOOKUP($O197,'APOIO-DESPESAS'!$A$3:$N$962,4,FALSE)="","",VLOOKUP($O197,'APOIO-DESPESAS'!$A$3:$N$962,4,FALSE)),"")</f>
        <v/>
      </c>
      <c r="D197" s="223" t="str">
        <f>IFERROR(IF(VLOOKUP($O197,'APOIO-DESPESAS'!$A$3:$N$962,5,FALSE)="","",VLOOKUP($O197,'APOIO-DESPESAS'!$A$3:$N$962,5,FALSE)),"")</f>
        <v/>
      </c>
      <c r="E197" s="223" t="str">
        <f>IFERROR(IF(VLOOKUP($O197,'APOIO-DESPESAS'!$A$3:$N$962,6,FALSE)="","",VLOOKUP($O197,'APOIO-DESPESAS'!$A$3:$N$962,6,FALSE)),"")</f>
        <v/>
      </c>
      <c r="F197" s="223" t="str">
        <f>IFERROR(IF(VLOOKUP($O197,'APOIO-DESPESAS'!$A$3:$N$962,7,FALSE)="","",VLOOKUP($O197,'APOIO-DESPESAS'!$A$3:$N$962,7,FALSE)),"")</f>
        <v/>
      </c>
      <c r="G197" s="223" t="str">
        <f>IFERROR(IF(VLOOKUP($O197,'APOIO-DESPESAS'!$A$3:$N$962,8,FALSE)="","",VLOOKUP($O197,'APOIO-DESPESAS'!$A$3:$N$962,8,FALSE)),"")</f>
        <v/>
      </c>
      <c r="H197" s="223" t="str">
        <f>IFERROR(IF(VLOOKUP($O197,'APOIO-DESPESAS'!$A$3:$N$962,9,FALSE)="","",VLOOKUP($O197,'APOIO-DESPESAS'!$A$3:$N$962,9,FALSE)),"")</f>
        <v/>
      </c>
      <c r="I197" s="223" t="str">
        <f>IFERROR(IF(VLOOKUP($O197,'APOIO-DESPESAS'!$A$3:$N$962,10,FALSE)="","",VLOOKUP($O197,'APOIO-DESPESAS'!$A$3:$N$962,10,FALSE)),"")</f>
        <v/>
      </c>
      <c r="J197" s="223" t="str">
        <f>IFERROR(IF(VLOOKUP($O197,'APOIO-DESPESAS'!$A$3:$N$962,11,FALSE)="","",VLOOKUP($O197,'APOIO-DESPESAS'!$A$3:$N$962,11,FALSE)),"")</f>
        <v/>
      </c>
      <c r="K197" s="223" t="str">
        <f>IFERROR(IF(VLOOKUP($O197,'APOIO-DESPESAS'!$A$3:$N$962,12,FALSE)="","",VLOOKUP($O197,'APOIO-DESPESAS'!$A$3:$N$962,12,FALSE)),"")</f>
        <v/>
      </c>
      <c r="L197" s="223" t="str">
        <f>IFERROR(IF(VLOOKUP($O197,'APOIO-DESPESAS'!$A$3:$N$962,13,FALSE)="","",VLOOKUP($O197,'APOIO-DESPESAS'!$A$3:$N$962,13,FALSE)),"")</f>
        <v/>
      </c>
      <c r="M197" s="223" t="str">
        <f>IFERROR(IF(VLOOKUP($O197,'APOIO-DESPESAS'!$A$3:$N$962,14,FALSE)="","",VLOOKUP($O197,'APOIO-DESPESAS'!$A$3:$N$962,14,FALSE)),"")</f>
        <v/>
      </c>
      <c r="O197" s="223">
        <f t="shared" ref="O197:O260" si="3">O196+1</f>
        <v>195</v>
      </c>
    </row>
    <row r="198" spans="1:15" x14ac:dyDescent="0.25">
      <c r="A198" s="223" t="str">
        <f>IFERROR(IF(VLOOKUP($O198,'APOIO-DESPESAS'!$A$3:$N$962,2,FALSE)="","",VLOOKUP($O198,'APOIO-DESPESAS'!$A$3:$N$962,2,FALSE)),"")</f>
        <v/>
      </c>
      <c r="B198" s="223" t="str">
        <f>IFERROR(IF(VLOOKUP($O198,'APOIO-DESPESAS'!$A$3:$N$962,3,FALSE)="","",VLOOKUP($O198,'APOIO-DESPESAS'!$A$3:$N$962,3,FALSE)),"")</f>
        <v/>
      </c>
      <c r="C198" s="223" t="str">
        <f>IFERROR(IF(VLOOKUP($O198,'APOIO-DESPESAS'!$A$3:$N$962,4,FALSE)="","",VLOOKUP($O198,'APOIO-DESPESAS'!$A$3:$N$962,4,FALSE)),"")</f>
        <v/>
      </c>
      <c r="D198" s="223" t="str">
        <f>IFERROR(IF(VLOOKUP($O198,'APOIO-DESPESAS'!$A$3:$N$962,5,FALSE)="","",VLOOKUP($O198,'APOIO-DESPESAS'!$A$3:$N$962,5,FALSE)),"")</f>
        <v/>
      </c>
      <c r="E198" s="223" t="str">
        <f>IFERROR(IF(VLOOKUP($O198,'APOIO-DESPESAS'!$A$3:$N$962,6,FALSE)="","",VLOOKUP($O198,'APOIO-DESPESAS'!$A$3:$N$962,6,FALSE)),"")</f>
        <v/>
      </c>
      <c r="F198" s="223" t="str">
        <f>IFERROR(IF(VLOOKUP($O198,'APOIO-DESPESAS'!$A$3:$N$962,7,FALSE)="","",VLOOKUP($O198,'APOIO-DESPESAS'!$A$3:$N$962,7,FALSE)),"")</f>
        <v/>
      </c>
      <c r="G198" s="223" t="str">
        <f>IFERROR(IF(VLOOKUP($O198,'APOIO-DESPESAS'!$A$3:$N$962,8,FALSE)="","",VLOOKUP($O198,'APOIO-DESPESAS'!$A$3:$N$962,8,FALSE)),"")</f>
        <v/>
      </c>
      <c r="H198" s="223" t="str">
        <f>IFERROR(IF(VLOOKUP($O198,'APOIO-DESPESAS'!$A$3:$N$962,9,FALSE)="","",VLOOKUP($O198,'APOIO-DESPESAS'!$A$3:$N$962,9,FALSE)),"")</f>
        <v/>
      </c>
      <c r="I198" s="223" t="str">
        <f>IFERROR(IF(VLOOKUP($O198,'APOIO-DESPESAS'!$A$3:$N$962,10,FALSE)="","",VLOOKUP($O198,'APOIO-DESPESAS'!$A$3:$N$962,10,FALSE)),"")</f>
        <v/>
      </c>
      <c r="J198" s="223" t="str">
        <f>IFERROR(IF(VLOOKUP($O198,'APOIO-DESPESAS'!$A$3:$N$962,11,FALSE)="","",VLOOKUP($O198,'APOIO-DESPESAS'!$A$3:$N$962,11,FALSE)),"")</f>
        <v/>
      </c>
      <c r="K198" s="223" t="str">
        <f>IFERROR(IF(VLOOKUP($O198,'APOIO-DESPESAS'!$A$3:$N$962,12,FALSE)="","",VLOOKUP($O198,'APOIO-DESPESAS'!$A$3:$N$962,12,FALSE)),"")</f>
        <v/>
      </c>
      <c r="L198" s="223" t="str">
        <f>IFERROR(IF(VLOOKUP($O198,'APOIO-DESPESAS'!$A$3:$N$962,13,FALSE)="","",VLOOKUP($O198,'APOIO-DESPESAS'!$A$3:$N$962,13,FALSE)),"")</f>
        <v/>
      </c>
      <c r="M198" s="223" t="str">
        <f>IFERROR(IF(VLOOKUP($O198,'APOIO-DESPESAS'!$A$3:$N$962,14,FALSE)="","",VLOOKUP($O198,'APOIO-DESPESAS'!$A$3:$N$962,14,FALSE)),"")</f>
        <v/>
      </c>
      <c r="O198" s="223">
        <f t="shared" si="3"/>
        <v>196</v>
      </c>
    </row>
    <row r="199" spans="1:15" x14ac:dyDescent="0.25">
      <c r="A199" s="223" t="str">
        <f>IFERROR(IF(VLOOKUP($O199,'APOIO-DESPESAS'!$A$3:$N$962,2,FALSE)="","",VLOOKUP($O199,'APOIO-DESPESAS'!$A$3:$N$962,2,FALSE)),"")</f>
        <v/>
      </c>
      <c r="B199" s="223" t="str">
        <f>IFERROR(IF(VLOOKUP($O199,'APOIO-DESPESAS'!$A$3:$N$962,3,FALSE)="","",VLOOKUP($O199,'APOIO-DESPESAS'!$A$3:$N$962,3,FALSE)),"")</f>
        <v/>
      </c>
      <c r="C199" s="223" t="str">
        <f>IFERROR(IF(VLOOKUP($O199,'APOIO-DESPESAS'!$A$3:$N$962,4,FALSE)="","",VLOOKUP($O199,'APOIO-DESPESAS'!$A$3:$N$962,4,FALSE)),"")</f>
        <v/>
      </c>
      <c r="D199" s="223" t="str">
        <f>IFERROR(IF(VLOOKUP($O199,'APOIO-DESPESAS'!$A$3:$N$962,5,FALSE)="","",VLOOKUP($O199,'APOIO-DESPESAS'!$A$3:$N$962,5,FALSE)),"")</f>
        <v/>
      </c>
      <c r="E199" s="223" t="str">
        <f>IFERROR(IF(VLOOKUP($O199,'APOIO-DESPESAS'!$A$3:$N$962,6,FALSE)="","",VLOOKUP($O199,'APOIO-DESPESAS'!$A$3:$N$962,6,FALSE)),"")</f>
        <v/>
      </c>
      <c r="F199" s="223" t="str">
        <f>IFERROR(IF(VLOOKUP($O199,'APOIO-DESPESAS'!$A$3:$N$962,7,FALSE)="","",VLOOKUP($O199,'APOIO-DESPESAS'!$A$3:$N$962,7,FALSE)),"")</f>
        <v/>
      </c>
      <c r="G199" s="223" t="str">
        <f>IFERROR(IF(VLOOKUP($O199,'APOIO-DESPESAS'!$A$3:$N$962,8,FALSE)="","",VLOOKUP($O199,'APOIO-DESPESAS'!$A$3:$N$962,8,FALSE)),"")</f>
        <v/>
      </c>
      <c r="H199" s="223" t="str">
        <f>IFERROR(IF(VLOOKUP($O199,'APOIO-DESPESAS'!$A$3:$N$962,9,FALSE)="","",VLOOKUP($O199,'APOIO-DESPESAS'!$A$3:$N$962,9,FALSE)),"")</f>
        <v/>
      </c>
      <c r="I199" s="223" t="str">
        <f>IFERROR(IF(VLOOKUP($O199,'APOIO-DESPESAS'!$A$3:$N$962,10,FALSE)="","",VLOOKUP($O199,'APOIO-DESPESAS'!$A$3:$N$962,10,FALSE)),"")</f>
        <v/>
      </c>
      <c r="J199" s="223" t="str">
        <f>IFERROR(IF(VLOOKUP($O199,'APOIO-DESPESAS'!$A$3:$N$962,11,FALSE)="","",VLOOKUP($O199,'APOIO-DESPESAS'!$A$3:$N$962,11,FALSE)),"")</f>
        <v/>
      </c>
      <c r="K199" s="223" t="str">
        <f>IFERROR(IF(VLOOKUP($O199,'APOIO-DESPESAS'!$A$3:$N$962,12,FALSE)="","",VLOOKUP($O199,'APOIO-DESPESAS'!$A$3:$N$962,12,FALSE)),"")</f>
        <v/>
      </c>
      <c r="L199" s="223" t="str">
        <f>IFERROR(IF(VLOOKUP($O199,'APOIO-DESPESAS'!$A$3:$N$962,13,FALSE)="","",VLOOKUP($O199,'APOIO-DESPESAS'!$A$3:$N$962,13,FALSE)),"")</f>
        <v/>
      </c>
      <c r="M199" s="223" t="str">
        <f>IFERROR(IF(VLOOKUP($O199,'APOIO-DESPESAS'!$A$3:$N$962,14,FALSE)="","",VLOOKUP($O199,'APOIO-DESPESAS'!$A$3:$N$962,14,FALSE)),"")</f>
        <v/>
      </c>
      <c r="O199" s="223">
        <f t="shared" si="3"/>
        <v>197</v>
      </c>
    </row>
    <row r="200" spans="1:15" x14ac:dyDescent="0.25">
      <c r="A200" s="223" t="str">
        <f>IFERROR(IF(VLOOKUP($O200,'APOIO-DESPESAS'!$A$3:$N$962,2,FALSE)="","",VLOOKUP($O200,'APOIO-DESPESAS'!$A$3:$N$962,2,FALSE)),"")</f>
        <v/>
      </c>
      <c r="B200" s="223" t="str">
        <f>IFERROR(IF(VLOOKUP($O200,'APOIO-DESPESAS'!$A$3:$N$962,3,FALSE)="","",VLOOKUP($O200,'APOIO-DESPESAS'!$A$3:$N$962,3,FALSE)),"")</f>
        <v/>
      </c>
      <c r="C200" s="223" t="str">
        <f>IFERROR(IF(VLOOKUP($O200,'APOIO-DESPESAS'!$A$3:$N$962,4,FALSE)="","",VLOOKUP($O200,'APOIO-DESPESAS'!$A$3:$N$962,4,FALSE)),"")</f>
        <v/>
      </c>
      <c r="D200" s="223" t="str">
        <f>IFERROR(IF(VLOOKUP($O200,'APOIO-DESPESAS'!$A$3:$N$962,5,FALSE)="","",VLOOKUP($O200,'APOIO-DESPESAS'!$A$3:$N$962,5,FALSE)),"")</f>
        <v/>
      </c>
      <c r="E200" s="223" t="str">
        <f>IFERROR(IF(VLOOKUP($O200,'APOIO-DESPESAS'!$A$3:$N$962,6,FALSE)="","",VLOOKUP($O200,'APOIO-DESPESAS'!$A$3:$N$962,6,FALSE)),"")</f>
        <v/>
      </c>
      <c r="F200" s="223" t="str">
        <f>IFERROR(IF(VLOOKUP($O200,'APOIO-DESPESAS'!$A$3:$N$962,7,FALSE)="","",VLOOKUP($O200,'APOIO-DESPESAS'!$A$3:$N$962,7,FALSE)),"")</f>
        <v/>
      </c>
      <c r="G200" s="223" t="str">
        <f>IFERROR(IF(VLOOKUP($O200,'APOIO-DESPESAS'!$A$3:$N$962,8,FALSE)="","",VLOOKUP($O200,'APOIO-DESPESAS'!$A$3:$N$962,8,FALSE)),"")</f>
        <v/>
      </c>
      <c r="H200" s="223" t="str">
        <f>IFERROR(IF(VLOOKUP($O200,'APOIO-DESPESAS'!$A$3:$N$962,9,FALSE)="","",VLOOKUP($O200,'APOIO-DESPESAS'!$A$3:$N$962,9,FALSE)),"")</f>
        <v/>
      </c>
      <c r="I200" s="223" t="str">
        <f>IFERROR(IF(VLOOKUP($O200,'APOIO-DESPESAS'!$A$3:$N$962,10,FALSE)="","",VLOOKUP($O200,'APOIO-DESPESAS'!$A$3:$N$962,10,FALSE)),"")</f>
        <v/>
      </c>
      <c r="J200" s="223" t="str">
        <f>IFERROR(IF(VLOOKUP($O200,'APOIO-DESPESAS'!$A$3:$N$962,11,FALSE)="","",VLOOKUP($O200,'APOIO-DESPESAS'!$A$3:$N$962,11,FALSE)),"")</f>
        <v/>
      </c>
      <c r="K200" s="223" t="str">
        <f>IFERROR(IF(VLOOKUP($O200,'APOIO-DESPESAS'!$A$3:$N$962,12,FALSE)="","",VLOOKUP($O200,'APOIO-DESPESAS'!$A$3:$N$962,12,FALSE)),"")</f>
        <v/>
      </c>
      <c r="L200" s="223" t="str">
        <f>IFERROR(IF(VLOOKUP($O200,'APOIO-DESPESAS'!$A$3:$N$962,13,FALSE)="","",VLOOKUP($O200,'APOIO-DESPESAS'!$A$3:$N$962,13,FALSE)),"")</f>
        <v/>
      </c>
      <c r="M200" s="223" t="str">
        <f>IFERROR(IF(VLOOKUP($O200,'APOIO-DESPESAS'!$A$3:$N$962,14,FALSE)="","",VLOOKUP($O200,'APOIO-DESPESAS'!$A$3:$N$962,14,FALSE)),"")</f>
        <v/>
      </c>
      <c r="O200" s="223">
        <f t="shared" si="3"/>
        <v>198</v>
      </c>
    </row>
    <row r="201" spans="1:15" x14ac:dyDescent="0.25">
      <c r="A201" s="223" t="str">
        <f>IFERROR(IF(VLOOKUP($O201,'APOIO-DESPESAS'!$A$3:$N$962,2,FALSE)="","",VLOOKUP($O201,'APOIO-DESPESAS'!$A$3:$N$962,2,FALSE)),"")</f>
        <v/>
      </c>
      <c r="B201" s="223" t="str">
        <f>IFERROR(IF(VLOOKUP($O201,'APOIO-DESPESAS'!$A$3:$N$962,3,FALSE)="","",VLOOKUP($O201,'APOIO-DESPESAS'!$A$3:$N$962,3,FALSE)),"")</f>
        <v/>
      </c>
      <c r="C201" s="223" t="str">
        <f>IFERROR(IF(VLOOKUP($O201,'APOIO-DESPESAS'!$A$3:$N$962,4,FALSE)="","",VLOOKUP($O201,'APOIO-DESPESAS'!$A$3:$N$962,4,FALSE)),"")</f>
        <v/>
      </c>
      <c r="D201" s="223" t="str">
        <f>IFERROR(IF(VLOOKUP($O201,'APOIO-DESPESAS'!$A$3:$N$962,5,FALSE)="","",VLOOKUP($O201,'APOIO-DESPESAS'!$A$3:$N$962,5,FALSE)),"")</f>
        <v/>
      </c>
      <c r="E201" s="223" t="str">
        <f>IFERROR(IF(VLOOKUP($O201,'APOIO-DESPESAS'!$A$3:$N$962,6,FALSE)="","",VLOOKUP($O201,'APOIO-DESPESAS'!$A$3:$N$962,6,FALSE)),"")</f>
        <v/>
      </c>
      <c r="F201" s="223" t="str">
        <f>IFERROR(IF(VLOOKUP($O201,'APOIO-DESPESAS'!$A$3:$N$962,7,FALSE)="","",VLOOKUP($O201,'APOIO-DESPESAS'!$A$3:$N$962,7,FALSE)),"")</f>
        <v/>
      </c>
      <c r="G201" s="223" t="str">
        <f>IFERROR(IF(VLOOKUP($O201,'APOIO-DESPESAS'!$A$3:$N$962,8,FALSE)="","",VLOOKUP($O201,'APOIO-DESPESAS'!$A$3:$N$962,8,FALSE)),"")</f>
        <v/>
      </c>
      <c r="H201" s="223" t="str">
        <f>IFERROR(IF(VLOOKUP($O201,'APOIO-DESPESAS'!$A$3:$N$962,9,FALSE)="","",VLOOKUP($O201,'APOIO-DESPESAS'!$A$3:$N$962,9,FALSE)),"")</f>
        <v/>
      </c>
      <c r="I201" s="223" t="str">
        <f>IFERROR(IF(VLOOKUP($O201,'APOIO-DESPESAS'!$A$3:$N$962,10,FALSE)="","",VLOOKUP($O201,'APOIO-DESPESAS'!$A$3:$N$962,10,FALSE)),"")</f>
        <v/>
      </c>
      <c r="J201" s="223" t="str">
        <f>IFERROR(IF(VLOOKUP($O201,'APOIO-DESPESAS'!$A$3:$N$962,11,FALSE)="","",VLOOKUP($O201,'APOIO-DESPESAS'!$A$3:$N$962,11,FALSE)),"")</f>
        <v/>
      </c>
      <c r="K201" s="223" t="str">
        <f>IFERROR(IF(VLOOKUP($O201,'APOIO-DESPESAS'!$A$3:$N$962,12,FALSE)="","",VLOOKUP($O201,'APOIO-DESPESAS'!$A$3:$N$962,12,FALSE)),"")</f>
        <v/>
      </c>
      <c r="L201" s="223" t="str">
        <f>IFERROR(IF(VLOOKUP($O201,'APOIO-DESPESAS'!$A$3:$N$962,13,FALSE)="","",VLOOKUP($O201,'APOIO-DESPESAS'!$A$3:$N$962,13,FALSE)),"")</f>
        <v/>
      </c>
      <c r="M201" s="223" t="str">
        <f>IFERROR(IF(VLOOKUP($O201,'APOIO-DESPESAS'!$A$3:$N$962,14,FALSE)="","",VLOOKUP($O201,'APOIO-DESPESAS'!$A$3:$N$962,14,FALSE)),"")</f>
        <v/>
      </c>
      <c r="O201" s="223">
        <f t="shared" si="3"/>
        <v>199</v>
      </c>
    </row>
    <row r="202" spans="1:15" x14ac:dyDescent="0.25">
      <c r="A202" s="223" t="str">
        <f>IFERROR(IF(VLOOKUP($O202,'APOIO-DESPESAS'!$A$3:$N$962,2,FALSE)="","",VLOOKUP($O202,'APOIO-DESPESAS'!$A$3:$N$962,2,FALSE)),"")</f>
        <v/>
      </c>
      <c r="B202" s="223" t="str">
        <f>IFERROR(IF(VLOOKUP($O202,'APOIO-DESPESAS'!$A$3:$N$962,3,FALSE)="","",VLOOKUP($O202,'APOIO-DESPESAS'!$A$3:$N$962,3,FALSE)),"")</f>
        <v/>
      </c>
      <c r="C202" s="223" t="str">
        <f>IFERROR(IF(VLOOKUP($O202,'APOIO-DESPESAS'!$A$3:$N$962,4,FALSE)="","",VLOOKUP($O202,'APOIO-DESPESAS'!$A$3:$N$962,4,FALSE)),"")</f>
        <v/>
      </c>
      <c r="D202" s="223" t="str">
        <f>IFERROR(IF(VLOOKUP($O202,'APOIO-DESPESAS'!$A$3:$N$962,5,FALSE)="","",VLOOKUP($O202,'APOIO-DESPESAS'!$A$3:$N$962,5,FALSE)),"")</f>
        <v/>
      </c>
      <c r="E202" s="223" t="str">
        <f>IFERROR(IF(VLOOKUP($O202,'APOIO-DESPESAS'!$A$3:$N$962,6,FALSE)="","",VLOOKUP($O202,'APOIO-DESPESAS'!$A$3:$N$962,6,FALSE)),"")</f>
        <v/>
      </c>
      <c r="F202" s="223" t="str">
        <f>IFERROR(IF(VLOOKUP($O202,'APOIO-DESPESAS'!$A$3:$N$962,7,FALSE)="","",VLOOKUP($O202,'APOIO-DESPESAS'!$A$3:$N$962,7,FALSE)),"")</f>
        <v/>
      </c>
      <c r="G202" s="223" t="str">
        <f>IFERROR(IF(VLOOKUP($O202,'APOIO-DESPESAS'!$A$3:$N$962,8,FALSE)="","",VLOOKUP($O202,'APOIO-DESPESAS'!$A$3:$N$962,8,FALSE)),"")</f>
        <v/>
      </c>
      <c r="H202" s="223" t="str">
        <f>IFERROR(IF(VLOOKUP($O202,'APOIO-DESPESAS'!$A$3:$N$962,9,FALSE)="","",VLOOKUP($O202,'APOIO-DESPESAS'!$A$3:$N$962,9,FALSE)),"")</f>
        <v/>
      </c>
      <c r="I202" s="223" t="str">
        <f>IFERROR(IF(VLOOKUP($O202,'APOIO-DESPESAS'!$A$3:$N$962,10,FALSE)="","",VLOOKUP($O202,'APOIO-DESPESAS'!$A$3:$N$962,10,FALSE)),"")</f>
        <v/>
      </c>
      <c r="J202" s="223" t="str">
        <f>IFERROR(IF(VLOOKUP($O202,'APOIO-DESPESAS'!$A$3:$N$962,11,FALSE)="","",VLOOKUP($O202,'APOIO-DESPESAS'!$A$3:$N$962,11,FALSE)),"")</f>
        <v/>
      </c>
      <c r="K202" s="223" t="str">
        <f>IFERROR(IF(VLOOKUP($O202,'APOIO-DESPESAS'!$A$3:$N$962,12,FALSE)="","",VLOOKUP($O202,'APOIO-DESPESAS'!$A$3:$N$962,12,FALSE)),"")</f>
        <v/>
      </c>
      <c r="L202" s="223" t="str">
        <f>IFERROR(IF(VLOOKUP($O202,'APOIO-DESPESAS'!$A$3:$N$962,13,FALSE)="","",VLOOKUP($O202,'APOIO-DESPESAS'!$A$3:$N$962,13,FALSE)),"")</f>
        <v/>
      </c>
      <c r="M202" s="223" t="str">
        <f>IFERROR(IF(VLOOKUP($O202,'APOIO-DESPESAS'!$A$3:$N$962,14,FALSE)="","",VLOOKUP($O202,'APOIO-DESPESAS'!$A$3:$N$962,14,FALSE)),"")</f>
        <v/>
      </c>
      <c r="O202" s="223">
        <f t="shared" si="3"/>
        <v>200</v>
      </c>
    </row>
    <row r="203" spans="1:15" x14ac:dyDescent="0.25">
      <c r="A203" s="223" t="str">
        <f>IFERROR(IF(VLOOKUP($O203,'APOIO-DESPESAS'!$A$3:$N$962,2,FALSE)="","",VLOOKUP($O203,'APOIO-DESPESAS'!$A$3:$N$962,2,FALSE)),"")</f>
        <v/>
      </c>
      <c r="B203" s="223" t="str">
        <f>IFERROR(IF(VLOOKUP($O203,'APOIO-DESPESAS'!$A$3:$N$962,3,FALSE)="","",VLOOKUP($O203,'APOIO-DESPESAS'!$A$3:$N$962,3,FALSE)),"")</f>
        <v/>
      </c>
      <c r="C203" s="223" t="str">
        <f>IFERROR(IF(VLOOKUP($O203,'APOIO-DESPESAS'!$A$3:$N$962,4,FALSE)="","",VLOOKUP($O203,'APOIO-DESPESAS'!$A$3:$N$962,4,FALSE)),"")</f>
        <v/>
      </c>
      <c r="D203" s="223" t="str">
        <f>IFERROR(IF(VLOOKUP($O203,'APOIO-DESPESAS'!$A$3:$N$962,5,FALSE)="","",VLOOKUP($O203,'APOIO-DESPESAS'!$A$3:$N$962,5,FALSE)),"")</f>
        <v/>
      </c>
      <c r="E203" s="223" t="str">
        <f>IFERROR(IF(VLOOKUP($O203,'APOIO-DESPESAS'!$A$3:$N$962,6,FALSE)="","",VLOOKUP($O203,'APOIO-DESPESAS'!$A$3:$N$962,6,FALSE)),"")</f>
        <v/>
      </c>
      <c r="F203" s="223" t="str">
        <f>IFERROR(IF(VLOOKUP($O203,'APOIO-DESPESAS'!$A$3:$N$962,7,FALSE)="","",VLOOKUP($O203,'APOIO-DESPESAS'!$A$3:$N$962,7,FALSE)),"")</f>
        <v/>
      </c>
      <c r="G203" s="223" t="str">
        <f>IFERROR(IF(VLOOKUP($O203,'APOIO-DESPESAS'!$A$3:$N$962,8,FALSE)="","",VLOOKUP($O203,'APOIO-DESPESAS'!$A$3:$N$962,8,FALSE)),"")</f>
        <v/>
      </c>
      <c r="H203" s="223" t="str">
        <f>IFERROR(IF(VLOOKUP($O203,'APOIO-DESPESAS'!$A$3:$N$962,9,FALSE)="","",VLOOKUP($O203,'APOIO-DESPESAS'!$A$3:$N$962,9,FALSE)),"")</f>
        <v/>
      </c>
      <c r="I203" s="223" t="str">
        <f>IFERROR(IF(VLOOKUP($O203,'APOIO-DESPESAS'!$A$3:$N$962,10,FALSE)="","",VLOOKUP($O203,'APOIO-DESPESAS'!$A$3:$N$962,10,FALSE)),"")</f>
        <v/>
      </c>
      <c r="J203" s="223" t="str">
        <f>IFERROR(IF(VLOOKUP($O203,'APOIO-DESPESAS'!$A$3:$N$962,11,FALSE)="","",VLOOKUP($O203,'APOIO-DESPESAS'!$A$3:$N$962,11,FALSE)),"")</f>
        <v/>
      </c>
      <c r="K203" s="223" t="str">
        <f>IFERROR(IF(VLOOKUP($O203,'APOIO-DESPESAS'!$A$3:$N$962,12,FALSE)="","",VLOOKUP($O203,'APOIO-DESPESAS'!$A$3:$N$962,12,FALSE)),"")</f>
        <v/>
      </c>
      <c r="L203" s="223" t="str">
        <f>IFERROR(IF(VLOOKUP($O203,'APOIO-DESPESAS'!$A$3:$N$962,13,FALSE)="","",VLOOKUP($O203,'APOIO-DESPESAS'!$A$3:$N$962,13,FALSE)),"")</f>
        <v/>
      </c>
      <c r="M203" s="223" t="str">
        <f>IFERROR(IF(VLOOKUP($O203,'APOIO-DESPESAS'!$A$3:$N$962,14,FALSE)="","",VLOOKUP($O203,'APOIO-DESPESAS'!$A$3:$N$962,14,FALSE)),"")</f>
        <v/>
      </c>
      <c r="O203" s="223">
        <f t="shared" si="3"/>
        <v>201</v>
      </c>
    </row>
    <row r="204" spans="1:15" x14ac:dyDescent="0.25">
      <c r="A204" s="223" t="str">
        <f>IFERROR(IF(VLOOKUP($O204,'APOIO-DESPESAS'!$A$3:$N$962,2,FALSE)="","",VLOOKUP($O204,'APOIO-DESPESAS'!$A$3:$N$962,2,FALSE)),"")</f>
        <v/>
      </c>
      <c r="B204" s="223" t="str">
        <f>IFERROR(IF(VLOOKUP($O204,'APOIO-DESPESAS'!$A$3:$N$962,3,FALSE)="","",VLOOKUP($O204,'APOIO-DESPESAS'!$A$3:$N$962,3,FALSE)),"")</f>
        <v/>
      </c>
      <c r="C204" s="223" t="str">
        <f>IFERROR(IF(VLOOKUP($O204,'APOIO-DESPESAS'!$A$3:$N$962,4,FALSE)="","",VLOOKUP($O204,'APOIO-DESPESAS'!$A$3:$N$962,4,FALSE)),"")</f>
        <v/>
      </c>
      <c r="D204" s="223" t="str">
        <f>IFERROR(IF(VLOOKUP($O204,'APOIO-DESPESAS'!$A$3:$N$962,5,FALSE)="","",VLOOKUP($O204,'APOIO-DESPESAS'!$A$3:$N$962,5,FALSE)),"")</f>
        <v/>
      </c>
      <c r="E204" s="223" t="str">
        <f>IFERROR(IF(VLOOKUP($O204,'APOIO-DESPESAS'!$A$3:$N$962,6,FALSE)="","",VLOOKUP($O204,'APOIO-DESPESAS'!$A$3:$N$962,6,FALSE)),"")</f>
        <v/>
      </c>
      <c r="F204" s="223" t="str">
        <f>IFERROR(IF(VLOOKUP($O204,'APOIO-DESPESAS'!$A$3:$N$962,7,FALSE)="","",VLOOKUP($O204,'APOIO-DESPESAS'!$A$3:$N$962,7,FALSE)),"")</f>
        <v/>
      </c>
      <c r="G204" s="223" t="str">
        <f>IFERROR(IF(VLOOKUP($O204,'APOIO-DESPESAS'!$A$3:$N$962,8,FALSE)="","",VLOOKUP($O204,'APOIO-DESPESAS'!$A$3:$N$962,8,FALSE)),"")</f>
        <v/>
      </c>
      <c r="H204" s="223" t="str">
        <f>IFERROR(IF(VLOOKUP($O204,'APOIO-DESPESAS'!$A$3:$N$962,9,FALSE)="","",VLOOKUP($O204,'APOIO-DESPESAS'!$A$3:$N$962,9,FALSE)),"")</f>
        <v/>
      </c>
      <c r="I204" s="223" t="str">
        <f>IFERROR(IF(VLOOKUP($O204,'APOIO-DESPESAS'!$A$3:$N$962,10,FALSE)="","",VLOOKUP($O204,'APOIO-DESPESAS'!$A$3:$N$962,10,FALSE)),"")</f>
        <v/>
      </c>
      <c r="J204" s="223" t="str">
        <f>IFERROR(IF(VLOOKUP($O204,'APOIO-DESPESAS'!$A$3:$N$962,11,FALSE)="","",VLOOKUP($O204,'APOIO-DESPESAS'!$A$3:$N$962,11,FALSE)),"")</f>
        <v/>
      </c>
      <c r="K204" s="223" t="str">
        <f>IFERROR(IF(VLOOKUP($O204,'APOIO-DESPESAS'!$A$3:$N$962,12,FALSE)="","",VLOOKUP($O204,'APOIO-DESPESAS'!$A$3:$N$962,12,FALSE)),"")</f>
        <v/>
      </c>
      <c r="L204" s="223" t="str">
        <f>IFERROR(IF(VLOOKUP($O204,'APOIO-DESPESAS'!$A$3:$N$962,13,FALSE)="","",VLOOKUP($O204,'APOIO-DESPESAS'!$A$3:$N$962,13,FALSE)),"")</f>
        <v/>
      </c>
      <c r="M204" s="223" t="str">
        <f>IFERROR(IF(VLOOKUP($O204,'APOIO-DESPESAS'!$A$3:$N$962,14,FALSE)="","",VLOOKUP($O204,'APOIO-DESPESAS'!$A$3:$N$962,14,FALSE)),"")</f>
        <v/>
      </c>
      <c r="O204" s="223">
        <f t="shared" si="3"/>
        <v>202</v>
      </c>
    </row>
    <row r="205" spans="1:15" x14ac:dyDescent="0.25">
      <c r="A205" s="223" t="str">
        <f>IFERROR(IF(VLOOKUP($O205,'APOIO-DESPESAS'!$A$3:$N$962,2,FALSE)="","",VLOOKUP($O205,'APOIO-DESPESAS'!$A$3:$N$962,2,FALSE)),"")</f>
        <v/>
      </c>
      <c r="B205" s="223" t="str">
        <f>IFERROR(IF(VLOOKUP($O205,'APOIO-DESPESAS'!$A$3:$N$962,3,FALSE)="","",VLOOKUP($O205,'APOIO-DESPESAS'!$A$3:$N$962,3,FALSE)),"")</f>
        <v/>
      </c>
      <c r="C205" s="223" t="str">
        <f>IFERROR(IF(VLOOKUP($O205,'APOIO-DESPESAS'!$A$3:$N$962,4,FALSE)="","",VLOOKUP($O205,'APOIO-DESPESAS'!$A$3:$N$962,4,FALSE)),"")</f>
        <v/>
      </c>
      <c r="D205" s="223" t="str">
        <f>IFERROR(IF(VLOOKUP($O205,'APOIO-DESPESAS'!$A$3:$N$962,5,FALSE)="","",VLOOKUP($O205,'APOIO-DESPESAS'!$A$3:$N$962,5,FALSE)),"")</f>
        <v/>
      </c>
      <c r="E205" s="223" t="str">
        <f>IFERROR(IF(VLOOKUP($O205,'APOIO-DESPESAS'!$A$3:$N$962,6,FALSE)="","",VLOOKUP($O205,'APOIO-DESPESAS'!$A$3:$N$962,6,FALSE)),"")</f>
        <v/>
      </c>
      <c r="F205" s="223" t="str">
        <f>IFERROR(IF(VLOOKUP($O205,'APOIO-DESPESAS'!$A$3:$N$962,7,FALSE)="","",VLOOKUP($O205,'APOIO-DESPESAS'!$A$3:$N$962,7,FALSE)),"")</f>
        <v/>
      </c>
      <c r="G205" s="223" t="str">
        <f>IFERROR(IF(VLOOKUP($O205,'APOIO-DESPESAS'!$A$3:$N$962,8,FALSE)="","",VLOOKUP($O205,'APOIO-DESPESAS'!$A$3:$N$962,8,FALSE)),"")</f>
        <v/>
      </c>
      <c r="H205" s="223" t="str">
        <f>IFERROR(IF(VLOOKUP($O205,'APOIO-DESPESAS'!$A$3:$N$962,9,FALSE)="","",VLOOKUP($O205,'APOIO-DESPESAS'!$A$3:$N$962,9,FALSE)),"")</f>
        <v/>
      </c>
      <c r="I205" s="223" t="str">
        <f>IFERROR(IF(VLOOKUP($O205,'APOIO-DESPESAS'!$A$3:$N$962,10,FALSE)="","",VLOOKUP($O205,'APOIO-DESPESAS'!$A$3:$N$962,10,FALSE)),"")</f>
        <v/>
      </c>
      <c r="J205" s="223" t="str">
        <f>IFERROR(IF(VLOOKUP($O205,'APOIO-DESPESAS'!$A$3:$N$962,11,FALSE)="","",VLOOKUP($O205,'APOIO-DESPESAS'!$A$3:$N$962,11,FALSE)),"")</f>
        <v/>
      </c>
      <c r="K205" s="223" t="str">
        <f>IFERROR(IF(VLOOKUP($O205,'APOIO-DESPESAS'!$A$3:$N$962,12,FALSE)="","",VLOOKUP($O205,'APOIO-DESPESAS'!$A$3:$N$962,12,FALSE)),"")</f>
        <v/>
      </c>
      <c r="L205" s="223" t="str">
        <f>IFERROR(IF(VLOOKUP($O205,'APOIO-DESPESAS'!$A$3:$N$962,13,FALSE)="","",VLOOKUP($O205,'APOIO-DESPESAS'!$A$3:$N$962,13,FALSE)),"")</f>
        <v/>
      </c>
      <c r="M205" s="223" t="str">
        <f>IFERROR(IF(VLOOKUP($O205,'APOIO-DESPESAS'!$A$3:$N$962,14,FALSE)="","",VLOOKUP($O205,'APOIO-DESPESAS'!$A$3:$N$962,14,FALSE)),"")</f>
        <v/>
      </c>
      <c r="O205" s="223">
        <f t="shared" si="3"/>
        <v>203</v>
      </c>
    </row>
    <row r="206" spans="1:15" x14ac:dyDescent="0.25">
      <c r="A206" s="223" t="str">
        <f>IFERROR(IF(VLOOKUP($O206,'APOIO-DESPESAS'!$A$3:$N$962,2,FALSE)="","",VLOOKUP($O206,'APOIO-DESPESAS'!$A$3:$N$962,2,FALSE)),"")</f>
        <v/>
      </c>
      <c r="B206" s="223" t="str">
        <f>IFERROR(IF(VLOOKUP($O206,'APOIO-DESPESAS'!$A$3:$N$962,3,FALSE)="","",VLOOKUP($O206,'APOIO-DESPESAS'!$A$3:$N$962,3,FALSE)),"")</f>
        <v/>
      </c>
      <c r="C206" s="223" t="str">
        <f>IFERROR(IF(VLOOKUP($O206,'APOIO-DESPESAS'!$A$3:$N$962,4,FALSE)="","",VLOOKUP($O206,'APOIO-DESPESAS'!$A$3:$N$962,4,FALSE)),"")</f>
        <v/>
      </c>
      <c r="D206" s="223" t="str">
        <f>IFERROR(IF(VLOOKUP($O206,'APOIO-DESPESAS'!$A$3:$N$962,5,FALSE)="","",VLOOKUP($O206,'APOIO-DESPESAS'!$A$3:$N$962,5,FALSE)),"")</f>
        <v/>
      </c>
      <c r="E206" s="223" t="str">
        <f>IFERROR(IF(VLOOKUP($O206,'APOIO-DESPESAS'!$A$3:$N$962,6,FALSE)="","",VLOOKUP($O206,'APOIO-DESPESAS'!$A$3:$N$962,6,FALSE)),"")</f>
        <v/>
      </c>
      <c r="F206" s="223" t="str">
        <f>IFERROR(IF(VLOOKUP($O206,'APOIO-DESPESAS'!$A$3:$N$962,7,FALSE)="","",VLOOKUP($O206,'APOIO-DESPESAS'!$A$3:$N$962,7,FALSE)),"")</f>
        <v/>
      </c>
      <c r="G206" s="223" t="str">
        <f>IFERROR(IF(VLOOKUP($O206,'APOIO-DESPESAS'!$A$3:$N$962,8,FALSE)="","",VLOOKUP($O206,'APOIO-DESPESAS'!$A$3:$N$962,8,FALSE)),"")</f>
        <v/>
      </c>
      <c r="H206" s="223" t="str">
        <f>IFERROR(IF(VLOOKUP($O206,'APOIO-DESPESAS'!$A$3:$N$962,9,FALSE)="","",VLOOKUP($O206,'APOIO-DESPESAS'!$A$3:$N$962,9,FALSE)),"")</f>
        <v/>
      </c>
      <c r="I206" s="223" t="str">
        <f>IFERROR(IF(VLOOKUP($O206,'APOIO-DESPESAS'!$A$3:$N$962,10,FALSE)="","",VLOOKUP($O206,'APOIO-DESPESAS'!$A$3:$N$962,10,FALSE)),"")</f>
        <v/>
      </c>
      <c r="J206" s="223" t="str">
        <f>IFERROR(IF(VLOOKUP($O206,'APOIO-DESPESAS'!$A$3:$N$962,11,FALSE)="","",VLOOKUP($O206,'APOIO-DESPESAS'!$A$3:$N$962,11,FALSE)),"")</f>
        <v/>
      </c>
      <c r="K206" s="223" t="str">
        <f>IFERROR(IF(VLOOKUP($O206,'APOIO-DESPESAS'!$A$3:$N$962,12,FALSE)="","",VLOOKUP($O206,'APOIO-DESPESAS'!$A$3:$N$962,12,FALSE)),"")</f>
        <v/>
      </c>
      <c r="L206" s="223" t="str">
        <f>IFERROR(IF(VLOOKUP($O206,'APOIO-DESPESAS'!$A$3:$N$962,13,FALSE)="","",VLOOKUP($O206,'APOIO-DESPESAS'!$A$3:$N$962,13,FALSE)),"")</f>
        <v/>
      </c>
      <c r="M206" s="223" t="str">
        <f>IFERROR(IF(VLOOKUP($O206,'APOIO-DESPESAS'!$A$3:$N$962,14,FALSE)="","",VLOOKUP($O206,'APOIO-DESPESAS'!$A$3:$N$962,14,FALSE)),"")</f>
        <v/>
      </c>
      <c r="O206" s="223">
        <f t="shared" si="3"/>
        <v>204</v>
      </c>
    </row>
    <row r="207" spans="1:15" x14ac:dyDescent="0.25">
      <c r="A207" s="223" t="str">
        <f>IFERROR(IF(VLOOKUP($O207,'APOIO-DESPESAS'!$A$3:$N$962,2,FALSE)="","",VLOOKUP($O207,'APOIO-DESPESAS'!$A$3:$N$962,2,FALSE)),"")</f>
        <v/>
      </c>
      <c r="B207" s="223" t="str">
        <f>IFERROR(IF(VLOOKUP($O207,'APOIO-DESPESAS'!$A$3:$N$962,3,FALSE)="","",VLOOKUP($O207,'APOIO-DESPESAS'!$A$3:$N$962,3,FALSE)),"")</f>
        <v/>
      </c>
      <c r="C207" s="223" t="str">
        <f>IFERROR(IF(VLOOKUP($O207,'APOIO-DESPESAS'!$A$3:$N$962,4,FALSE)="","",VLOOKUP($O207,'APOIO-DESPESAS'!$A$3:$N$962,4,FALSE)),"")</f>
        <v/>
      </c>
      <c r="D207" s="223" t="str">
        <f>IFERROR(IF(VLOOKUP($O207,'APOIO-DESPESAS'!$A$3:$N$962,5,FALSE)="","",VLOOKUP($O207,'APOIO-DESPESAS'!$A$3:$N$962,5,FALSE)),"")</f>
        <v/>
      </c>
      <c r="E207" s="223" t="str">
        <f>IFERROR(IF(VLOOKUP($O207,'APOIO-DESPESAS'!$A$3:$N$962,6,FALSE)="","",VLOOKUP($O207,'APOIO-DESPESAS'!$A$3:$N$962,6,FALSE)),"")</f>
        <v/>
      </c>
      <c r="F207" s="223" t="str">
        <f>IFERROR(IF(VLOOKUP($O207,'APOIO-DESPESAS'!$A$3:$N$962,7,FALSE)="","",VLOOKUP($O207,'APOIO-DESPESAS'!$A$3:$N$962,7,FALSE)),"")</f>
        <v/>
      </c>
      <c r="G207" s="223" t="str">
        <f>IFERROR(IF(VLOOKUP($O207,'APOIO-DESPESAS'!$A$3:$N$962,8,FALSE)="","",VLOOKUP($O207,'APOIO-DESPESAS'!$A$3:$N$962,8,FALSE)),"")</f>
        <v/>
      </c>
      <c r="H207" s="223" t="str">
        <f>IFERROR(IF(VLOOKUP($O207,'APOIO-DESPESAS'!$A$3:$N$962,9,FALSE)="","",VLOOKUP($O207,'APOIO-DESPESAS'!$A$3:$N$962,9,FALSE)),"")</f>
        <v/>
      </c>
      <c r="I207" s="223" t="str">
        <f>IFERROR(IF(VLOOKUP($O207,'APOIO-DESPESAS'!$A$3:$N$962,10,FALSE)="","",VLOOKUP($O207,'APOIO-DESPESAS'!$A$3:$N$962,10,FALSE)),"")</f>
        <v/>
      </c>
      <c r="J207" s="223" t="str">
        <f>IFERROR(IF(VLOOKUP($O207,'APOIO-DESPESAS'!$A$3:$N$962,11,FALSE)="","",VLOOKUP($O207,'APOIO-DESPESAS'!$A$3:$N$962,11,FALSE)),"")</f>
        <v/>
      </c>
      <c r="K207" s="223" t="str">
        <f>IFERROR(IF(VLOOKUP($O207,'APOIO-DESPESAS'!$A$3:$N$962,12,FALSE)="","",VLOOKUP($O207,'APOIO-DESPESAS'!$A$3:$N$962,12,FALSE)),"")</f>
        <v/>
      </c>
      <c r="L207" s="223" t="str">
        <f>IFERROR(IF(VLOOKUP($O207,'APOIO-DESPESAS'!$A$3:$N$962,13,FALSE)="","",VLOOKUP($O207,'APOIO-DESPESAS'!$A$3:$N$962,13,FALSE)),"")</f>
        <v/>
      </c>
      <c r="M207" s="223" t="str">
        <f>IFERROR(IF(VLOOKUP($O207,'APOIO-DESPESAS'!$A$3:$N$962,14,FALSE)="","",VLOOKUP($O207,'APOIO-DESPESAS'!$A$3:$N$962,14,FALSE)),"")</f>
        <v/>
      </c>
      <c r="O207" s="223">
        <f t="shared" si="3"/>
        <v>205</v>
      </c>
    </row>
    <row r="208" spans="1:15" x14ac:dyDescent="0.25">
      <c r="A208" s="223" t="str">
        <f>IFERROR(IF(VLOOKUP($O208,'APOIO-DESPESAS'!$A$3:$N$962,2,FALSE)="","",VLOOKUP($O208,'APOIO-DESPESAS'!$A$3:$N$962,2,FALSE)),"")</f>
        <v/>
      </c>
      <c r="B208" s="223" t="str">
        <f>IFERROR(IF(VLOOKUP($O208,'APOIO-DESPESAS'!$A$3:$N$962,3,FALSE)="","",VLOOKUP($O208,'APOIO-DESPESAS'!$A$3:$N$962,3,FALSE)),"")</f>
        <v/>
      </c>
      <c r="C208" s="223" t="str">
        <f>IFERROR(IF(VLOOKUP($O208,'APOIO-DESPESAS'!$A$3:$N$962,4,FALSE)="","",VLOOKUP($O208,'APOIO-DESPESAS'!$A$3:$N$962,4,FALSE)),"")</f>
        <v/>
      </c>
      <c r="D208" s="223" t="str">
        <f>IFERROR(IF(VLOOKUP($O208,'APOIO-DESPESAS'!$A$3:$N$962,5,FALSE)="","",VLOOKUP($O208,'APOIO-DESPESAS'!$A$3:$N$962,5,FALSE)),"")</f>
        <v/>
      </c>
      <c r="E208" s="223" t="str">
        <f>IFERROR(IF(VLOOKUP($O208,'APOIO-DESPESAS'!$A$3:$N$962,6,FALSE)="","",VLOOKUP($O208,'APOIO-DESPESAS'!$A$3:$N$962,6,FALSE)),"")</f>
        <v/>
      </c>
      <c r="F208" s="223" t="str">
        <f>IFERROR(IF(VLOOKUP($O208,'APOIO-DESPESAS'!$A$3:$N$962,7,FALSE)="","",VLOOKUP($O208,'APOIO-DESPESAS'!$A$3:$N$962,7,FALSE)),"")</f>
        <v/>
      </c>
      <c r="G208" s="223" t="str">
        <f>IFERROR(IF(VLOOKUP($O208,'APOIO-DESPESAS'!$A$3:$N$962,8,FALSE)="","",VLOOKUP($O208,'APOIO-DESPESAS'!$A$3:$N$962,8,FALSE)),"")</f>
        <v/>
      </c>
      <c r="H208" s="223" t="str">
        <f>IFERROR(IF(VLOOKUP($O208,'APOIO-DESPESAS'!$A$3:$N$962,9,FALSE)="","",VLOOKUP($O208,'APOIO-DESPESAS'!$A$3:$N$962,9,FALSE)),"")</f>
        <v/>
      </c>
      <c r="I208" s="223" t="str">
        <f>IFERROR(IF(VLOOKUP($O208,'APOIO-DESPESAS'!$A$3:$N$962,10,FALSE)="","",VLOOKUP($O208,'APOIO-DESPESAS'!$A$3:$N$962,10,FALSE)),"")</f>
        <v/>
      </c>
      <c r="J208" s="223" t="str">
        <f>IFERROR(IF(VLOOKUP($O208,'APOIO-DESPESAS'!$A$3:$N$962,11,FALSE)="","",VLOOKUP($O208,'APOIO-DESPESAS'!$A$3:$N$962,11,FALSE)),"")</f>
        <v/>
      </c>
      <c r="K208" s="223" t="str">
        <f>IFERROR(IF(VLOOKUP($O208,'APOIO-DESPESAS'!$A$3:$N$962,12,FALSE)="","",VLOOKUP($O208,'APOIO-DESPESAS'!$A$3:$N$962,12,FALSE)),"")</f>
        <v/>
      </c>
      <c r="L208" s="223" t="str">
        <f>IFERROR(IF(VLOOKUP($O208,'APOIO-DESPESAS'!$A$3:$N$962,13,FALSE)="","",VLOOKUP($O208,'APOIO-DESPESAS'!$A$3:$N$962,13,FALSE)),"")</f>
        <v/>
      </c>
      <c r="M208" s="223" t="str">
        <f>IFERROR(IF(VLOOKUP($O208,'APOIO-DESPESAS'!$A$3:$N$962,14,FALSE)="","",VLOOKUP($O208,'APOIO-DESPESAS'!$A$3:$N$962,14,FALSE)),"")</f>
        <v/>
      </c>
      <c r="O208" s="223">
        <f t="shared" si="3"/>
        <v>206</v>
      </c>
    </row>
    <row r="209" spans="1:15" x14ac:dyDescent="0.25">
      <c r="A209" s="223" t="str">
        <f>IFERROR(IF(VLOOKUP($O209,'APOIO-DESPESAS'!$A$3:$N$962,2,FALSE)="","",VLOOKUP($O209,'APOIO-DESPESAS'!$A$3:$N$962,2,FALSE)),"")</f>
        <v/>
      </c>
      <c r="B209" s="223" t="str">
        <f>IFERROR(IF(VLOOKUP($O209,'APOIO-DESPESAS'!$A$3:$N$962,3,FALSE)="","",VLOOKUP($O209,'APOIO-DESPESAS'!$A$3:$N$962,3,FALSE)),"")</f>
        <v/>
      </c>
      <c r="C209" s="223" t="str">
        <f>IFERROR(IF(VLOOKUP($O209,'APOIO-DESPESAS'!$A$3:$N$962,4,FALSE)="","",VLOOKUP($O209,'APOIO-DESPESAS'!$A$3:$N$962,4,FALSE)),"")</f>
        <v/>
      </c>
      <c r="D209" s="223" t="str">
        <f>IFERROR(IF(VLOOKUP($O209,'APOIO-DESPESAS'!$A$3:$N$962,5,FALSE)="","",VLOOKUP($O209,'APOIO-DESPESAS'!$A$3:$N$962,5,FALSE)),"")</f>
        <v/>
      </c>
      <c r="E209" s="223" t="str">
        <f>IFERROR(IF(VLOOKUP($O209,'APOIO-DESPESAS'!$A$3:$N$962,6,FALSE)="","",VLOOKUP($O209,'APOIO-DESPESAS'!$A$3:$N$962,6,FALSE)),"")</f>
        <v/>
      </c>
      <c r="F209" s="223" t="str">
        <f>IFERROR(IF(VLOOKUP($O209,'APOIO-DESPESAS'!$A$3:$N$962,7,FALSE)="","",VLOOKUP($O209,'APOIO-DESPESAS'!$A$3:$N$962,7,FALSE)),"")</f>
        <v/>
      </c>
      <c r="G209" s="223" t="str">
        <f>IFERROR(IF(VLOOKUP($O209,'APOIO-DESPESAS'!$A$3:$N$962,8,FALSE)="","",VLOOKUP($O209,'APOIO-DESPESAS'!$A$3:$N$962,8,FALSE)),"")</f>
        <v/>
      </c>
      <c r="H209" s="223" t="str">
        <f>IFERROR(IF(VLOOKUP($O209,'APOIO-DESPESAS'!$A$3:$N$962,9,FALSE)="","",VLOOKUP($O209,'APOIO-DESPESAS'!$A$3:$N$962,9,FALSE)),"")</f>
        <v/>
      </c>
      <c r="I209" s="223" t="str">
        <f>IFERROR(IF(VLOOKUP($O209,'APOIO-DESPESAS'!$A$3:$N$962,10,FALSE)="","",VLOOKUP($O209,'APOIO-DESPESAS'!$A$3:$N$962,10,FALSE)),"")</f>
        <v/>
      </c>
      <c r="J209" s="223" t="str">
        <f>IFERROR(IF(VLOOKUP($O209,'APOIO-DESPESAS'!$A$3:$N$962,11,FALSE)="","",VLOOKUP($O209,'APOIO-DESPESAS'!$A$3:$N$962,11,FALSE)),"")</f>
        <v/>
      </c>
      <c r="K209" s="223" t="str">
        <f>IFERROR(IF(VLOOKUP($O209,'APOIO-DESPESAS'!$A$3:$N$962,12,FALSE)="","",VLOOKUP($O209,'APOIO-DESPESAS'!$A$3:$N$962,12,FALSE)),"")</f>
        <v/>
      </c>
      <c r="L209" s="223" t="str">
        <f>IFERROR(IF(VLOOKUP($O209,'APOIO-DESPESAS'!$A$3:$N$962,13,FALSE)="","",VLOOKUP($O209,'APOIO-DESPESAS'!$A$3:$N$962,13,FALSE)),"")</f>
        <v/>
      </c>
      <c r="M209" s="223" t="str">
        <f>IFERROR(IF(VLOOKUP($O209,'APOIO-DESPESAS'!$A$3:$N$962,14,FALSE)="","",VLOOKUP($O209,'APOIO-DESPESAS'!$A$3:$N$962,14,FALSE)),"")</f>
        <v/>
      </c>
      <c r="O209" s="223">
        <f t="shared" si="3"/>
        <v>207</v>
      </c>
    </row>
    <row r="210" spans="1:15" x14ac:dyDescent="0.25">
      <c r="A210" s="223" t="str">
        <f>IFERROR(IF(VLOOKUP($O210,'APOIO-DESPESAS'!$A$3:$N$962,2,FALSE)="","",VLOOKUP($O210,'APOIO-DESPESAS'!$A$3:$N$962,2,FALSE)),"")</f>
        <v/>
      </c>
      <c r="B210" s="223" t="str">
        <f>IFERROR(IF(VLOOKUP($O210,'APOIO-DESPESAS'!$A$3:$N$962,3,FALSE)="","",VLOOKUP($O210,'APOIO-DESPESAS'!$A$3:$N$962,3,FALSE)),"")</f>
        <v/>
      </c>
      <c r="C210" s="223" t="str">
        <f>IFERROR(IF(VLOOKUP($O210,'APOIO-DESPESAS'!$A$3:$N$962,4,FALSE)="","",VLOOKUP($O210,'APOIO-DESPESAS'!$A$3:$N$962,4,FALSE)),"")</f>
        <v/>
      </c>
      <c r="D210" s="223" t="str">
        <f>IFERROR(IF(VLOOKUP($O210,'APOIO-DESPESAS'!$A$3:$N$962,5,FALSE)="","",VLOOKUP($O210,'APOIO-DESPESAS'!$A$3:$N$962,5,FALSE)),"")</f>
        <v/>
      </c>
      <c r="E210" s="223" t="str">
        <f>IFERROR(IF(VLOOKUP($O210,'APOIO-DESPESAS'!$A$3:$N$962,6,FALSE)="","",VLOOKUP($O210,'APOIO-DESPESAS'!$A$3:$N$962,6,FALSE)),"")</f>
        <v/>
      </c>
      <c r="F210" s="223" t="str">
        <f>IFERROR(IF(VLOOKUP($O210,'APOIO-DESPESAS'!$A$3:$N$962,7,FALSE)="","",VLOOKUP($O210,'APOIO-DESPESAS'!$A$3:$N$962,7,FALSE)),"")</f>
        <v/>
      </c>
      <c r="G210" s="223" t="str">
        <f>IFERROR(IF(VLOOKUP($O210,'APOIO-DESPESAS'!$A$3:$N$962,8,FALSE)="","",VLOOKUP($O210,'APOIO-DESPESAS'!$A$3:$N$962,8,FALSE)),"")</f>
        <v/>
      </c>
      <c r="H210" s="223" t="str">
        <f>IFERROR(IF(VLOOKUP($O210,'APOIO-DESPESAS'!$A$3:$N$962,9,FALSE)="","",VLOOKUP($O210,'APOIO-DESPESAS'!$A$3:$N$962,9,FALSE)),"")</f>
        <v/>
      </c>
      <c r="I210" s="223" t="str">
        <f>IFERROR(IF(VLOOKUP($O210,'APOIO-DESPESAS'!$A$3:$N$962,10,FALSE)="","",VLOOKUP($O210,'APOIO-DESPESAS'!$A$3:$N$962,10,FALSE)),"")</f>
        <v/>
      </c>
      <c r="J210" s="223" t="str">
        <f>IFERROR(IF(VLOOKUP($O210,'APOIO-DESPESAS'!$A$3:$N$962,11,FALSE)="","",VLOOKUP($O210,'APOIO-DESPESAS'!$A$3:$N$962,11,FALSE)),"")</f>
        <v/>
      </c>
      <c r="K210" s="223" t="str">
        <f>IFERROR(IF(VLOOKUP($O210,'APOIO-DESPESAS'!$A$3:$N$962,12,FALSE)="","",VLOOKUP($O210,'APOIO-DESPESAS'!$A$3:$N$962,12,FALSE)),"")</f>
        <v/>
      </c>
      <c r="L210" s="223" t="str">
        <f>IFERROR(IF(VLOOKUP($O210,'APOIO-DESPESAS'!$A$3:$N$962,13,FALSE)="","",VLOOKUP($O210,'APOIO-DESPESAS'!$A$3:$N$962,13,FALSE)),"")</f>
        <v/>
      </c>
      <c r="M210" s="223" t="str">
        <f>IFERROR(IF(VLOOKUP($O210,'APOIO-DESPESAS'!$A$3:$N$962,14,FALSE)="","",VLOOKUP($O210,'APOIO-DESPESAS'!$A$3:$N$962,14,FALSE)),"")</f>
        <v/>
      </c>
      <c r="O210" s="223">
        <f t="shared" si="3"/>
        <v>208</v>
      </c>
    </row>
    <row r="211" spans="1:15" x14ac:dyDescent="0.25">
      <c r="A211" s="223" t="str">
        <f>IFERROR(IF(VLOOKUP($O211,'APOIO-DESPESAS'!$A$3:$N$962,2,FALSE)="","",VLOOKUP($O211,'APOIO-DESPESAS'!$A$3:$N$962,2,FALSE)),"")</f>
        <v/>
      </c>
      <c r="B211" s="223" t="str">
        <f>IFERROR(IF(VLOOKUP($O211,'APOIO-DESPESAS'!$A$3:$N$962,3,FALSE)="","",VLOOKUP($O211,'APOIO-DESPESAS'!$A$3:$N$962,3,FALSE)),"")</f>
        <v/>
      </c>
      <c r="C211" s="223" t="str">
        <f>IFERROR(IF(VLOOKUP($O211,'APOIO-DESPESAS'!$A$3:$N$962,4,FALSE)="","",VLOOKUP($O211,'APOIO-DESPESAS'!$A$3:$N$962,4,FALSE)),"")</f>
        <v/>
      </c>
      <c r="D211" s="223" t="str">
        <f>IFERROR(IF(VLOOKUP($O211,'APOIO-DESPESAS'!$A$3:$N$962,5,FALSE)="","",VLOOKUP($O211,'APOIO-DESPESAS'!$A$3:$N$962,5,FALSE)),"")</f>
        <v/>
      </c>
      <c r="E211" s="223" t="str">
        <f>IFERROR(IF(VLOOKUP($O211,'APOIO-DESPESAS'!$A$3:$N$962,6,FALSE)="","",VLOOKUP($O211,'APOIO-DESPESAS'!$A$3:$N$962,6,FALSE)),"")</f>
        <v/>
      </c>
      <c r="F211" s="223" t="str">
        <f>IFERROR(IF(VLOOKUP($O211,'APOIO-DESPESAS'!$A$3:$N$962,7,FALSE)="","",VLOOKUP($O211,'APOIO-DESPESAS'!$A$3:$N$962,7,FALSE)),"")</f>
        <v/>
      </c>
      <c r="G211" s="223" t="str">
        <f>IFERROR(IF(VLOOKUP($O211,'APOIO-DESPESAS'!$A$3:$N$962,8,FALSE)="","",VLOOKUP($O211,'APOIO-DESPESAS'!$A$3:$N$962,8,FALSE)),"")</f>
        <v/>
      </c>
      <c r="H211" s="223" t="str">
        <f>IFERROR(IF(VLOOKUP($O211,'APOIO-DESPESAS'!$A$3:$N$962,9,FALSE)="","",VLOOKUP($O211,'APOIO-DESPESAS'!$A$3:$N$962,9,FALSE)),"")</f>
        <v/>
      </c>
      <c r="I211" s="223" t="str">
        <f>IFERROR(IF(VLOOKUP($O211,'APOIO-DESPESAS'!$A$3:$N$962,10,FALSE)="","",VLOOKUP($O211,'APOIO-DESPESAS'!$A$3:$N$962,10,FALSE)),"")</f>
        <v/>
      </c>
      <c r="J211" s="223" t="str">
        <f>IFERROR(IF(VLOOKUP($O211,'APOIO-DESPESAS'!$A$3:$N$962,11,FALSE)="","",VLOOKUP($O211,'APOIO-DESPESAS'!$A$3:$N$962,11,FALSE)),"")</f>
        <v/>
      </c>
      <c r="K211" s="223" t="str">
        <f>IFERROR(IF(VLOOKUP($O211,'APOIO-DESPESAS'!$A$3:$N$962,12,FALSE)="","",VLOOKUP($O211,'APOIO-DESPESAS'!$A$3:$N$962,12,FALSE)),"")</f>
        <v/>
      </c>
      <c r="L211" s="223" t="str">
        <f>IFERROR(IF(VLOOKUP($O211,'APOIO-DESPESAS'!$A$3:$N$962,13,FALSE)="","",VLOOKUP($O211,'APOIO-DESPESAS'!$A$3:$N$962,13,FALSE)),"")</f>
        <v/>
      </c>
      <c r="M211" s="223" t="str">
        <f>IFERROR(IF(VLOOKUP($O211,'APOIO-DESPESAS'!$A$3:$N$962,14,FALSE)="","",VLOOKUP($O211,'APOIO-DESPESAS'!$A$3:$N$962,14,FALSE)),"")</f>
        <v/>
      </c>
      <c r="O211" s="223">
        <f t="shared" si="3"/>
        <v>209</v>
      </c>
    </row>
    <row r="212" spans="1:15" x14ac:dyDescent="0.25">
      <c r="A212" s="223" t="str">
        <f>IFERROR(IF(VLOOKUP($O212,'APOIO-DESPESAS'!$A$3:$N$962,2,FALSE)="","",VLOOKUP($O212,'APOIO-DESPESAS'!$A$3:$N$962,2,FALSE)),"")</f>
        <v/>
      </c>
      <c r="B212" s="223" t="str">
        <f>IFERROR(IF(VLOOKUP($O212,'APOIO-DESPESAS'!$A$3:$N$962,3,FALSE)="","",VLOOKUP($O212,'APOIO-DESPESAS'!$A$3:$N$962,3,FALSE)),"")</f>
        <v/>
      </c>
      <c r="C212" s="223" t="str">
        <f>IFERROR(IF(VLOOKUP($O212,'APOIO-DESPESAS'!$A$3:$N$962,4,FALSE)="","",VLOOKUP($O212,'APOIO-DESPESAS'!$A$3:$N$962,4,FALSE)),"")</f>
        <v/>
      </c>
      <c r="D212" s="223" t="str">
        <f>IFERROR(IF(VLOOKUP($O212,'APOIO-DESPESAS'!$A$3:$N$962,5,FALSE)="","",VLOOKUP($O212,'APOIO-DESPESAS'!$A$3:$N$962,5,FALSE)),"")</f>
        <v/>
      </c>
      <c r="E212" s="223" t="str">
        <f>IFERROR(IF(VLOOKUP($O212,'APOIO-DESPESAS'!$A$3:$N$962,6,FALSE)="","",VLOOKUP($O212,'APOIO-DESPESAS'!$A$3:$N$962,6,FALSE)),"")</f>
        <v/>
      </c>
      <c r="F212" s="223" t="str">
        <f>IFERROR(IF(VLOOKUP($O212,'APOIO-DESPESAS'!$A$3:$N$962,7,FALSE)="","",VLOOKUP($O212,'APOIO-DESPESAS'!$A$3:$N$962,7,FALSE)),"")</f>
        <v/>
      </c>
      <c r="G212" s="223" t="str">
        <f>IFERROR(IF(VLOOKUP($O212,'APOIO-DESPESAS'!$A$3:$N$962,8,FALSE)="","",VLOOKUP($O212,'APOIO-DESPESAS'!$A$3:$N$962,8,FALSE)),"")</f>
        <v/>
      </c>
      <c r="H212" s="223" t="str">
        <f>IFERROR(IF(VLOOKUP($O212,'APOIO-DESPESAS'!$A$3:$N$962,9,FALSE)="","",VLOOKUP($O212,'APOIO-DESPESAS'!$A$3:$N$962,9,FALSE)),"")</f>
        <v/>
      </c>
      <c r="I212" s="223" t="str">
        <f>IFERROR(IF(VLOOKUP($O212,'APOIO-DESPESAS'!$A$3:$N$962,10,FALSE)="","",VLOOKUP($O212,'APOIO-DESPESAS'!$A$3:$N$962,10,FALSE)),"")</f>
        <v/>
      </c>
      <c r="J212" s="223" t="str">
        <f>IFERROR(IF(VLOOKUP($O212,'APOIO-DESPESAS'!$A$3:$N$962,11,FALSE)="","",VLOOKUP($O212,'APOIO-DESPESAS'!$A$3:$N$962,11,FALSE)),"")</f>
        <v/>
      </c>
      <c r="K212" s="223" t="str">
        <f>IFERROR(IF(VLOOKUP($O212,'APOIO-DESPESAS'!$A$3:$N$962,12,FALSE)="","",VLOOKUP($O212,'APOIO-DESPESAS'!$A$3:$N$962,12,FALSE)),"")</f>
        <v/>
      </c>
      <c r="L212" s="223" t="str">
        <f>IFERROR(IF(VLOOKUP($O212,'APOIO-DESPESAS'!$A$3:$N$962,13,FALSE)="","",VLOOKUP($O212,'APOIO-DESPESAS'!$A$3:$N$962,13,FALSE)),"")</f>
        <v/>
      </c>
      <c r="M212" s="223" t="str">
        <f>IFERROR(IF(VLOOKUP($O212,'APOIO-DESPESAS'!$A$3:$N$962,14,FALSE)="","",VLOOKUP($O212,'APOIO-DESPESAS'!$A$3:$N$962,14,FALSE)),"")</f>
        <v/>
      </c>
      <c r="O212" s="223">
        <f t="shared" si="3"/>
        <v>210</v>
      </c>
    </row>
    <row r="213" spans="1:15" x14ac:dyDescent="0.25">
      <c r="A213" s="223" t="str">
        <f>IFERROR(IF(VLOOKUP($O213,'APOIO-DESPESAS'!$A$3:$N$962,2,FALSE)="","",VLOOKUP($O213,'APOIO-DESPESAS'!$A$3:$N$962,2,FALSE)),"")</f>
        <v/>
      </c>
      <c r="B213" s="223" t="str">
        <f>IFERROR(IF(VLOOKUP($O213,'APOIO-DESPESAS'!$A$3:$N$962,3,FALSE)="","",VLOOKUP($O213,'APOIO-DESPESAS'!$A$3:$N$962,3,FALSE)),"")</f>
        <v/>
      </c>
      <c r="C213" s="223" t="str">
        <f>IFERROR(IF(VLOOKUP($O213,'APOIO-DESPESAS'!$A$3:$N$962,4,FALSE)="","",VLOOKUP($O213,'APOIO-DESPESAS'!$A$3:$N$962,4,FALSE)),"")</f>
        <v/>
      </c>
      <c r="D213" s="223" t="str">
        <f>IFERROR(IF(VLOOKUP($O213,'APOIO-DESPESAS'!$A$3:$N$962,5,FALSE)="","",VLOOKUP($O213,'APOIO-DESPESAS'!$A$3:$N$962,5,FALSE)),"")</f>
        <v/>
      </c>
      <c r="E213" s="223" t="str">
        <f>IFERROR(IF(VLOOKUP($O213,'APOIO-DESPESAS'!$A$3:$N$962,6,FALSE)="","",VLOOKUP($O213,'APOIO-DESPESAS'!$A$3:$N$962,6,FALSE)),"")</f>
        <v/>
      </c>
      <c r="F213" s="223" t="str">
        <f>IFERROR(IF(VLOOKUP($O213,'APOIO-DESPESAS'!$A$3:$N$962,7,FALSE)="","",VLOOKUP($O213,'APOIO-DESPESAS'!$A$3:$N$962,7,FALSE)),"")</f>
        <v/>
      </c>
      <c r="G213" s="223" t="str">
        <f>IFERROR(IF(VLOOKUP($O213,'APOIO-DESPESAS'!$A$3:$N$962,8,FALSE)="","",VLOOKUP($O213,'APOIO-DESPESAS'!$A$3:$N$962,8,FALSE)),"")</f>
        <v/>
      </c>
      <c r="H213" s="223" t="str">
        <f>IFERROR(IF(VLOOKUP($O213,'APOIO-DESPESAS'!$A$3:$N$962,9,FALSE)="","",VLOOKUP($O213,'APOIO-DESPESAS'!$A$3:$N$962,9,FALSE)),"")</f>
        <v/>
      </c>
      <c r="I213" s="223" t="str">
        <f>IFERROR(IF(VLOOKUP($O213,'APOIO-DESPESAS'!$A$3:$N$962,10,FALSE)="","",VLOOKUP($O213,'APOIO-DESPESAS'!$A$3:$N$962,10,FALSE)),"")</f>
        <v/>
      </c>
      <c r="J213" s="223" t="str">
        <f>IFERROR(IF(VLOOKUP($O213,'APOIO-DESPESAS'!$A$3:$N$962,11,FALSE)="","",VLOOKUP($O213,'APOIO-DESPESAS'!$A$3:$N$962,11,FALSE)),"")</f>
        <v/>
      </c>
      <c r="K213" s="223" t="str">
        <f>IFERROR(IF(VLOOKUP($O213,'APOIO-DESPESAS'!$A$3:$N$962,12,FALSE)="","",VLOOKUP($O213,'APOIO-DESPESAS'!$A$3:$N$962,12,FALSE)),"")</f>
        <v/>
      </c>
      <c r="L213" s="223" t="str">
        <f>IFERROR(IF(VLOOKUP($O213,'APOIO-DESPESAS'!$A$3:$N$962,13,FALSE)="","",VLOOKUP($O213,'APOIO-DESPESAS'!$A$3:$N$962,13,FALSE)),"")</f>
        <v/>
      </c>
      <c r="M213" s="223" t="str">
        <f>IFERROR(IF(VLOOKUP($O213,'APOIO-DESPESAS'!$A$3:$N$962,14,FALSE)="","",VLOOKUP($O213,'APOIO-DESPESAS'!$A$3:$N$962,14,FALSE)),"")</f>
        <v/>
      </c>
      <c r="O213" s="223">
        <f t="shared" si="3"/>
        <v>211</v>
      </c>
    </row>
    <row r="214" spans="1:15" x14ac:dyDescent="0.25">
      <c r="A214" s="223" t="str">
        <f>IFERROR(IF(VLOOKUP($O214,'APOIO-DESPESAS'!$A$3:$N$962,2,FALSE)="","",VLOOKUP($O214,'APOIO-DESPESAS'!$A$3:$N$962,2,FALSE)),"")</f>
        <v/>
      </c>
      <c r="B214" s="223" t="str">
        <f>IFERROR(IF(VLOOKUP($O214,'APOIO-DESPESAS'!$A$3:$N$962,3,FALSE)="","",VLOOKUP($O214,'APOIO-DESPESAS'!$A$3:$N$962,3,FALSE)),"")</f>
        <v/>
      </c>
      <c r="C214" s="223" t="str">
        <f>IFERROR(IF(VLOOKUP($O214,'APOIO-DESPESAS'!$A$3:$N$962,4,FALSE)="","",VLOOKUP($O214,'APOIO-DESPESAS'!$A$3:$N$962,4,FALSE)),"")</f>
        <v/>
      </c>
      <c r="D214" s="223" t="str">
        <f>IFERROR(IF(VLOOKUP($O214,'APOIO-DESPESAS'!$A$3:$N$962,5,FALSE)="","",VLOOKUP($O214,'APOIO-DESPESAS'!$A$3:$N$962,5,FALSE)),"")</f>
        <v/>
      </c>
      <c r="E214" s="223" t="str">
        <f>IFERROR(IF(VLOOKUP($O214,'APOIO-DESPESAS'!$A$3:$N$962,6,FALSE)="","",VLOOKUP($O214,'APOIO-DESPESAS'!$A$3:$N$962,6,FALSE)),"")</f>
        <v/>
      </c>
      <c r="F214" s="223" t="str">
        <f>IFERROR(IF(VLOOKUP($O214,'APOIO-DESPESAS'!$A$3:$N$962,7,FALSE)="","",VLOOKUP($O214,'APOIO-DESPESAS'!$A$3:$N$962,7,FALSE)),"")</f>
        <v/>
      </c>
      <c r="G214" s="223" t="str">
        <f>IFERROR(IF(VLOOKUP($O214,'APOIO-DESPESAS'!$A$3:$N$962,8,FALSE)="","",VLOOKUP($O214,'APOIO-DESPESAS'!$A$3:$N$962,8,FALSE)),"")</f>
        <v/>
      </c>
      <c r="H214" s="223" t="str">
        <f>IFERROR(IF(VLOOKUP($O214,'APOIO-DESPESAS'!$A$3:$N$962,9,FALSE)="","",VLOOKUP($O214,'APOIO-DESPESAS'!$A$3:$N$962,9,FALSE)),"")</f>
        <v/>
      </c>
      <c r="I214" s="223" t="str">
        <f>IFERROR(IF(VLOOKUP($O214,'APOIO-DESPESAS'!$A$3:$N$962,10,FALSE)="","",VLOOKUP($O214,'APOIO-DESPESAS'!$A$3:$N$962,10,FALSE)),"")</f>
        <v/>
      </c>
      <c r="J214" s="223" t="str">
        <f>IFERROR(IF(VLOOKUP($O214,'APOIO-DESPESAS'!$A$3:$N$962,11,FALSE)="","",VLOOKUP($O214,'APOIO-DESPESAS'!$A$3:$N$962,11,FALSE)),"")</f>
        <v/>
      </c>
      <c r="K214" s="223" t="str">
        <f>IFERROR(IF(VLOOKUP($O214,'APOIO-DESPESAS'!$A$3:$N$962,12,FALSE)="","",VLOOKUP($O214,'APOIO-DESPESAS'!$A$3:$N$962,12,FALSE)),"")</f>
        <v/>
      </c>
      <c r="L214" s="223" t="str">
        <f>IFERROR(IF(VLOOKUP($O214,'APOIO-DESPESAS'!$A$3:$N$962,13,FALSE)="","",VLOOKUP($O214,'APOIO-DESPESAS'!$A$3:$N$962,13,FALSE)),"")</f>
        <v/>
      </c>
      <c r="M214" s="223" t="str">
        <f>IFERROR(IF(VLOOKUP($O214,'APOIO-DESPESAS'!$A$3:$N$962,14,FALSE)="","",VLOOKUP($O214,'APOIO-DESPESAS'!$A$3:$N$962,14,FALSE)),"")</f>
        <v/>
      </c>
      <c r="O214" s="223">
        <f t="shared" si="3"/>
        <v>212</v>
      </c>
    </row>
    <row r="215" spans="1:15" x14ac:dyDescent="0.25">
      <c r="A215" s="223" t="str">
        <f>IFERROR(IF(VLOOKUP($O215,'APOIO-DESPESAS'!$A$3:$N$962,2,FALSE)="","",VLOOKUP($O215,'APOIO-DESPESAS'!$A$3:$N$962,2,FALSE)),"")</f>
        <v/>
      </c>
      <c r="B215" s="223" t="str">
        <f>IFERROR(IF(VLOOKUP($O215,'APOIO-DESPESAS'!$A$3:$N$962,3,FALSE)="","",VLOOKUP($O215,'APOIO-DESPESAS'!$A$3:$N$962,3,FALSE)),"")</f>
        <v/>
      </c>
      <c r="C215" s="223" t="str">
        <f>IFERROR(IF(VLOOKUP($O215,'APOIO-DESPESAS'!$A$3:$N$962,4,FALSE)="","",VLOOKUP($O215,'APOIO-DESPESAS'!$A$3:$N$962,4,FALSE)),"")</f>
        <v/>
      </c>
      <c r="D215" s="223" t="str">
        <f>IFERROR(IF(VLOOKUP($O215,'APOIO-DESPESAS'!$A$3:$N$962,5,FALSE)="","",VLOOKUP($O215,'APOIO-DESPESAS'!$A$3:$N$962,5,FALSE)),"")</f>
        <v/>
      </c>
      <c r="E215" s="223" t="str">
        <f>IFERROR(IF(VLOOKUP($O215,'APOIO-DESPESAS'!$A$3:$N$962,6,FALSE)="","",VLOOKUP($O215,'APOIO-DESPESAS'!$A$3:$N$962,6,FALSE)),"")</f>
        <v/>
      </c>
      <c r="F215" s="223" t="str">
        <f>IFERROR(IF(VLOOKUP($O215,'APOIO-DESPESAS'!$A$3:$N$962,7,FALSE)="","",VLOOKUP($O215,'APOIO-DESPESAS'!$A$3:$N$962,7,FALSE)),"")</f>
        <v/>
      </c>
      <c r="G215" s="223" t="str">
        <f>IFERROR(IF(VLOOKUP($O215,'APOIO-DESPESAS'!$A$3:$N$962,8,FALSE)="","",VLOOKUP($O215,'APOIO-DESPESAS'!$A$3:$N$962,8,FALSE)),"")</f>
        <v/>
      </c>
      <c r="H215" s="223" t="str">
        <f>IFERROR(IF(VLOOKUP($O215,'APOIO-DESPESAS'!$A$3:$N$962,9,FALSE)="","",VLOOKUP($O215,'APOIO-DESPESAS'!$A$3:$N$962,9,FALSE)),"")</f>
        <v/>
      </c>
      <c r="I215" s="223" t="str">
        <f>IFERROR(IF(VLOOKUP($O215,'APOIO-DESPESAS'!$A$3:$N$962,10,FALSE)="","",VLOOKUP($O215,'APOIO-DESPESAS'!$A$3:$N$962,10,FALSE)),"")</f>
        <v/>
      </c>
      <c r="J215" s="223" t="str">
        <f>IFERROR(IF(VLOOKUP($O215,'APOIO-DESPESAS'!$A$3:$N$962,11,FALSE)="","",VLOOKUP($O215,'APOIO-DESPESAS'!$A$3:$N$962,11,FALSE)),"")</f>
        <v/>
      </c>
      <c r="K215" s="223" t="str">
        <f>IFERROR(IF(VLOOKUP($O215,'APOIO-DESPESAS'!$A$3:$N$962,12,FALSE)="","",VLOOKUP($O215,'APOIO-DESPESAS'!$A$3:$N$962,12,FALSE)),"")</f>
        <v/>
      </c>
      <c r="L215" s="223" t="str">
        <f>IFERROR(IF(VLOOKUP($O215,'APOIO-DESPESAS'!$A$3:$N$962,13,FALSE)="","",VLOOKUP($O215,'APOIO-DESPESAS'!$A$3:$N$962,13,FALSE)),"")</f>
        <v/>
      </c>
      <c r="M215" s="223" t="str">
        <f>IFERROR(IF(VLOOKUP($O215,'APOIO-DESPESAS'!$A$3:$N$962,14,FALSE)="","",VLOOKUP($O215,'APOIO-DESPESAS'!$A$3:$N$962,14,FALSE)),"")</f>
        <v/>
      </c>
      <c r="O215" s="223">
        <f t="shared" si="3"/>
        <v>213</v>
      </c>
    </row>
    <row r="216" spans="1:15" x14ac:dyDescent="0.25">
      <c r="A216" s="223" t="str">
        <f>IFERROR(IF(VLOOKUP($O216,'APOIO-DESPESAS'!$A$3:$N$962,2,FALSE)="","",VLOOKUP($O216,'APOIO-DESPESAS'!$A$3:$N$962,2,FALSE)),"")</f>
        <v/>
      </c>
      <c r="B216" s="223" t="str">
        <f>IFERROR(IF(VLOOKUP($O216,'APOIO-DESPESAS'!$A$3:$N$962,3,FALSE)="","",VLOOKUP($O216,'APOIO-DESPESAS'!$A$3:$N$962,3,FALSE)),"")</f>
        <v/>
      </c>
      <c r="C216" s="223" t="str">
        <f>IFERROR(IF(VLOOKUP($O216,'APOIO-DESPESAS'!$A$3:$N$962,4,FALSE)="","",VLOOKUP($O216,'APOIO-DESPESAS'!$A$3:$N$962,4,FALSE)),"")</f>
        <v/>
      </c>
      <c r="D216" s="223" t="str">
        <f>IFERROR(IF(VLOOKUP($O216,'APOIO-DESPESAS'!$A$3:$N$962,5,FALSE)="","",VLOOKUP($O216,'APOIO-DESPESAS'!$A$3:$N$962,5,FALSE)),"")</f>
        <v/>
      </c>
      <c r="E216" s="223" t="str">
        <f>IFERROR(IF(VLOOKUP($O216,'APOIO-DESPESAS'!$A$3:$N$962,6,FALSE)="","",VLOOKUP($O216,'APOIO-DESPESAS'!$A$3:$N$962,6,FALSE)),"")</f>
        <v/>
      </c>
      <c r="F216" s="223" t="str">
        <f>IFERROR(IF(VLOOKUP($O216,'APOIO-DESPESAS'!$A$3:$N$962,7,FALSE)="","",VLOOKUP($O216,'APOIO-DESPESAS'!$A$3:$N$962,7,FALSE)),"")</f>
        <v/>
      </c>
      <c r="G216" s="223" t="str">
        <f>IFERROR(IF(VLOOKUP($O216,'APOIO-DESPESAS'!$A$3:$N$962,8,FALSE)="","",VLOOKUP($O216,'APOIO-DESPESAS'!$A$3:$N$962,8,FALSE)),"")</f>
        <v/>
      </c>
      <c r="H216" s="223" t="str">
        <f>IFERROR(IF(VLOOKUP($O216,'APOIO-DESPESAS'!$A$3:$N$962,9,FALSE)="","",VLOOKUP($O216,'APOIO-DESPESAS'!$A$3:$N$962,9,FALSE)),"")</f>
        <v/>
      </c>
      <c r="I216" s="223" t="str">
        <f>IFERROR(IF(VLOOKUP($O216,'APOIO-DESPESAS'!$A$3:$N$962,10,FALSE)="","",VLOOKUP($O216,'APOIO-DESPESAS'!$A$3:$N$962,10,FALSE)),"")</f>
        <v/>
      </c>
      <c r="J216" s="223" t="str">
        <f>IFERROR(IF(VLOOKUP($O216,'APOIO-DESPESAS'!$A$3:$N$962,11,FALSE)="","",VLOOKUP($O216,'APOIO-DESPESAS'!$A$3:$N$962,11,FALSE)),"")</f>
        <v/>
      </c>
      <c r="K216" s="223" t="str">
        <f>IFERROR(IF(VLOOKUP($O216,'APOIO-DESPESAS'!$A$3:$N$962,12,FALSE)="","",VLOOKUP($O216,'APOIO-DESPESAS'!$A$3:$N$962,12,FALSE)),"")</f>
        <v/>
      </c>
      <c r="L216" s="223" t="str">
        <f>IFERROR(IF(VLOOKUP($O216,'APOIO-DESPESAS'!$A$3:$N$962,13,FALSE)="","",VLOOKUP($O216,'APOIO-DESPESAS'!$A$3:$N$962,13,FALSE)),"")</f>
        <v/>
      </c>
      <c r="M216" s="223" t="str">
        <f>IFERROR(IF(VLOOKUP($O216,'APOIO-DESPESAS'!$A$3:$N$962,14,FALSE)="","",VLOOKUP($O216,'APOIO-DESPESAS'!$A$3:$N$962,14,FALSE)),"")</f>
        <v/>
      </c>
      <c r="O216" s="223">
        <f t="shared" si="3"/>
        <v>214</v>
      </c>
    </row>
    <row r="217" spans="1:15" x14ac:dyDescent="0.25">
      <c r="A217" s="223" t="str">
        <f>IFERROR(IF(VLOOKUP($O217,'APOIO-DESPESAS'!$A$3:$N$962,2,FALSE)="","",VLOOKUP($O217,'APOIO-DESPESAS'!$A$3:$N$962,2,FALSE)),"")</f>
        <v/>
      </c>
      <c r="B217" s="223" t="str">
        <f>IFERROR(IF(VLOOKUP($O217,'APOIO-DESPESAS'!$A$3:$N$962,3,FALSE)="","",VLOOKUP($O217,'APOIO-DESPESAS'!$A$3:$N$962,3,FALSE)),"")</f>
        <v/>
      </c>
      <c r="C217" s="223" t="str">
        <f>IFERROR(IF(VLOOKUP($O217,'APOIO-DESPESAS'!$A$3:$N$962,4,FALSE)="","",VLOOKUP($O217,'APOIO-DESPESAS'!$A$3:$N$962,4,FALSE)),"")</f>
        <v/>
      </c>
      <c r="D217" s="223" t="str">
        <f>IFERROR(IF(VLOOKUP($O217,'APOIO-DESPESAS'!$A$3:$N$962,5,FALSE)="","",VLOOKUP($O217,'APOIO-DESPESAS'!$A$3:$N$962,5,FALSE)),"")</f>
        <v/>
      </c>
      <c r="E217" s="223" t="str">
        <f>IFERROR(IF(VLOOKUP($O217,'APOIO-DESPESAS'!$A$3:$N$962,6,FALSE)="","",VLOOKUP($O217,'APOIO-DESPESAS'!$A$3:$N$962,6,FALSE)),"")</f>
        <v/>
      </c>
      <c r="F217" s="223" t="str">
        <f>IFERROR(IF(VLOOKUP($O217,'APOIO-DESPESAS'!$A$3:$N$962,7,FALSE)="","",VLOOKUP($O217,'APOIO-DESPESAS'!$A$3:$N$962,7,FALSE)),"")</f>
        <v/>
      </c>
      <c r="G217" s="223" t="str">
        <f>IFERROR(IF(VLOOKUP($O217,'APOIO-DESPESAS'!$A$3:$N$962,8,FALSE)="","",VLOOKUP($O217,'APOIO-DESPESAS'!$A$3:$N$962,8,FALSE)),"")</f>
        <v/>
      </c>
      <c r="H217" s="223" t="str">
        <f>IFERROR(IF(VLOOKUP($O217,'APOIO-DESPESAS'!$A$3:$N$962,9,FALSE)="","",VLOOKUP($O217,'APOIO-DESPESAS'!$A$3:$N$962,9,FALSE)),"")</f>
        <v/>
      </c>
      <c r="I217" s="223" t="str">
        <f>IFERROR(IF(VLOOKUP($O217,'APOIO-DESPESAS'!$A$3:$N$962,10,FALSE)="","",VLOOKUP($O217,'APOIO-DESPESAS'!$A$3:$N$962,10,FALSE)),"")</f>
        <v/>
      </c>
      <c r="J217" s="223" t="str">
        <f>IFERROR(IF(VLOOKUP($O217,'APOIO-DESPESAS'!$A$3:$N$962,11,FALSE)="","",VLOOKUP($O217,'APOIO-DESPESAS'!$A$3:$N$962,11,FALSE)),"")</f>
        <v/>
      </c>
      <c r="K217" s="223" t="str">
        <f>IFERROR(IF(VLOOKUP($O217,'APOIO-DESPESAS'!$A$3:$N$962,12,FALSE)="","",VLOOKUP($O217,'APOIO-DESPESAS'!$A$3:$N$962,12,FALSE)),"")</f>
        <v/>
      </c>
      <c r="L217" s="223" t="str">
        <f>IFERROR(IF(VLOOKUP($O217,'APOIO-DESPESAS'!$A$3:$N$962,13,FALSE)="","",VLOOKUP($O217,'APOIO-DESPESAS'!$A$3:$N$962,13,FALSE)),"")</f>
        <v/>
      </c>
      <c r="M217" s="223" t="str">
        <f>IFERROR(IF(VLOOKUP($O217,'APOIO-DESPESAS'!$A$3:$N$962,14,FALSE)="","",VLOOKUP($O217,'APOIO-DESPESAS'!$A$3:$N$962,14,FALSE)),"")</f>
        <v/>
      </c>
      <c r="O217" s="223">
        <f t="shared" si="3"/>
        <v>215</v>
      </c>
    </row>
    <row r="218" spans="1:15" x14ac:dyDescent="0.25">
      <c r="A218" s="223" t="str">
        <f>IFERROR(IF(VLOOKUP($O218,'APOIO-DESPESAS'!$A$3:$N$962,2,FALSE)="","",VLOOKUP($O218,'APOIO-DESPESAS'!$A$3:$N$962,2,FALSE)),"")</f>
        <v/>
      </c>
      <c r="B218" s="223" t="str">
        <f>IFERROR(IF(VLOOKUP($O218,'APOIO-DESPESAS'!$A$3:$N$962,3,FALSE)="","",VLOOKUP($O218,'APOIO-DESPESAS'!$A$3:$N$962,3,FALSE)),"")</f>
        <v/>
      </c>
      <c r="C218" s="223" t="str">
        <f>IFERROR(IF(VLOOKUP($O218,'APOIO-DESPESAS'!$A$3:$N$962,4,FALSE)="","",VLOOKUP($O218,'APOIO-DESPESAS'!$A$3:$N$962,4,FALSE)),"")</f>
        <v/>
      </c>
      <c r="D218" s="223" t="str">
        <f>IFERROR(IF(VLOOKUP($O218,'APOIO-DESPESAS'!$A$3:$N$962,5,FALSE)="","",VLOOKUP($O218,'APOIO-DESPESAS'!$A$3:$N$962,5,FALSE)),"")</f>
        <v/>
      </c>
      <c r="E218" s="223" t="str">
        <f>IFERROR(IF(VLOOKUP($O218,'APOIO-DESPESAS'!$A$3:$N$962,6,FALSE)="","",VLOOKUP($O218,'APOIO-DESPESAS'!$A$3:$N$962,6,FALSE)),"")</f>
        <v/>
      </c>
      <c r="F218" s="223" t="str">
        <f>IFERROR(IF(VLOOKUP($O218,'APOIO-DESPESAS'!$A$3:$N$962,7,FALSE)="","",VLOOKUP($O218,'APOIO-DESPESAS'!$A$3:$N$962,7,FALSE)),"")</f>
        <v/>
      </c>
      <c r="G218" s="223" t="str">
        <f>IFERROR(IF(VLOOKUP($O218,'APOIO-DESPESAS'!$A$3:$N$962,8,FALSE)="","",VLOOKUP($O218,'APOIO-DESPESAS'!$A$3:$N$962,8,FALSE)),"")</f>
        <v/>
      </c>
      <c r="H218" s="223" t="str">
        <f>IFERROR(IF(VLOOKUP($O218,'APOIO-DESPESAS'!$A$3:$N$962,9,FALSE)="","",VLOOKUP($O218,'APOIO-DESPESAS'!$A$3:$N$962,9,FALSE)),"")</f>
        <v/>
      </c>
      <c r="I218" s="223" t="str">
        <f>IFERROR(IF(VLOOKUP($O218,'APOIO-DESPESAS'!$A$3:$N$962,10,FALSE)="","",VLOOKUP($O218,'APOIO-DESPESAS'!$A$3:$N$962,10,FALSE)),"")</f>
        <v/>
      </c>
      <c r="J218" s="223" t="str">
        <f>IFERROR(IF(VLOOKUP($O218,'APOIO-DESPESAS'!$A$3:$N$962,11,FALSE)="","",VLOOKUP($O218,'APOIO-DESPESAS'!$A$3:$N$962,11,FALSE)),"")</f>
        <v/>
      </c>
      <c r="K218" s="223" t="str">
        <f>IFERROR(IF(VLOOKUP($O218,'APOIO-DESPESAS'!$A$3:$N$962,12,FALSE)="","",VLOOKUP($O218,'APOIO-DESPESAS'!$A$3:$N$962,12,FALSE)),"")</f>
        <v/>
      </c>
      <c r="L218" s="223" t="str">
        <f>IFERROR(IF(VLOOKUP($O218,'APOIO-DESPESAS'!$A$3:$N$962,13,FALSE)="","",VLOOKUP($O218,'APOIO-DESPESAS'!$A$3:$N$962,13,FALSE)),"")</f>
        <v/>
      </c>
      <c r="M218" s="223" t="str">
        <f>IFERROR(IF(VLOOKUP($O218,'APOIO-DESPESAS'!$A$3:$N$962,14,FALSE)="","",VLOOKUP($O218,'APOIO-DESPESAS'!$A$3:$N$962,14,FALSE)),"")</f>
        <v/>
      </c>
      <c r="O218" s="223">
        <f t="shared" si="3"/>
        <v>216</v>
      </c>
    </row>
    <row r="219" spans="1:15" x14ac:dyDescent="0.25">
      <c r="A219" s="223" t="str">
        <f>IFERROR(IF(VLOOKUP($O219,'APOIO-DESPESAS'!$A$3:$N$962,2,FALSE)="","",VLOOKUP($O219,'APOIO-DESPESAS'!$A$3:$N$962,2,FALSE)),"")</f>
        <v/>
      </c>
      <c r="B219" s="223" t="str">
        <f>IFERROR(IF(VLOOKUP($O219,'APOIO-DESPESAS'!$A$3:$N$962,3,FALSE)="","",VLOOKUP($O219,'APOIO-DESPESAS'!$A$3:$N$962,3,FALSE)),"")</f>
        <v/>
      </c>
      <c r="C219" s="223" t="str">
        <f>IFERROR(IF(VLOOKUP($O219,'APOIO-DESPESAS'!$A$3:$N$962,4,FALSE)="","",VLOOKUP($O219,'APOIO-DESPESAS'!$A$3:$N$962,4,FALSE)),"")</f>
        <v/>
      </c>
      <c r="D219" s="223" t="str">
        <f>IFERROR(IF(VLOOKUP($O219,'APOIO-DESPESAS'!$A$3:$N$962,5,FALSE)="","",VLOOKUP($O219,'APOIO-DESPESAS'!$A$3:$N$962,5,FALSE)),"")</f>
        <v/>
      </c>
      <c r="E219" s="223" t="str">
        <f>IFERROR(IF(VLOOKUP($O219,'APOIO-DESPESAS'!$A$3:$N$962,6,FALSE)="","",VLOOKUP($O219,'APOIO-DESPESAS'!$A$3:$N$962,6,FALSE)),"")</f>
        <v/>
      </c>
      <c r="F219" s="223" t="str">
        <f>IFERROR(IF(VLOOKUP($O219,'APOIO-DESPESAS'!$A$3:$N$962,7,FALSE)="","",VLOOKUP($O219,'APOIO-DESPESAS'!$A$3:$N$962,7,FALSE)),"")</f>
        <v/>
      </c>
      <c r="G219" s="223" t="str">
        <f>IFERROR(IF(VLOOKUP($O219,'APOIO-DESPESAS'!$A$3:$N$962,8,FALSE)="","",VLOOKUP($O219,'APOIO-DESPESAS'!$A$3:$N$962,8,FALSE)),"")</f>
        <v/>
      </c>
      <c r="H219" s="223" t="str">
        <f>IFERROR(IF(VLOOKUP($O219,'APOIO-DESPESAS'!$A$3:$N$962,9,FALSE)="","",VLOOKUP($O219,'APOIO-DESPESAS'!$A$3:$N$962,9,FALSE)),"")</f>
        <v/>
      </c>
      <c r="I219" s="223" t="str">
        <f>IFERROR(IF(VLOOKUP($O219,'APOIO-DESPESAS'!$A$3:$N$962,10,FALSE)="","",VLOOKUP($O219,'APOIO-DESPESAS'!$A$3:$N$962,10,FALSE)),"")</f>
        <v/>
      </c>
      <c r="J219" s="223" t="str">
        <f>IFERROR(IF(VLOOKUP($O219,'APOIO-DESPESAS'!$A$3:$N$962,11,FALSE)="","",VLOOKUP($O219,'APOIO-DESPESAS'!$A$3:$N$962,11,FALSE)),"")</f>
        <v/>
      </c>
      <c r="K219" s="223" t="str">
        <f>IFERROR(IF(VLOOKUP($O219,'APOIO-DESPESAS'!$A$3:$N$962,12,FALSE)="","",VLOOKUP($O219,'APOIO-DESPESAS'!$A$3:$N$962,12,FALSE)),"")</f>
        <v/>
      </c>
      <c r="L219" s="223" t="str">
        <f>IFERROR(IF(VLOOKUP($O219,'APOIO-DESPESAS'!$A$3:$N$962,13,FALSE)="","",VLOOKUP($O219,'APOIO-DESPESAS'!$A$3:$N$962,13,FALSE)),"")</f>
        <v/>
      </c>
      <c r="M219" s="223" t="str">
        <f>IFERROR(IF(VLOOKUP($O219,'APOIO-DESPESAS'!$A$3:$N$962,14,FALSE)="","",VLOOKUP($O219,'APOIO-DESPESAS'!$A$3:$N$962,14,FALSE)),"")</f>
        <v/>
      </c>
      <c r="O219" s="223">
        <f t="shared" si="3"/>
        <v>217</v>
      </c>
    </row>
    <row r="220" spans="1:15" x14ac:dyDescent="0.25">
      <c r="A220" s="223" t="str">
        <f>IFERROR(IF(VLOOKUP($O220,'APOIO-DESPESAS'!$A$3:$N$962,2,FALSE)="","",VLOOKUP($O220,'APOIO-DESPESAS'!$A$3:$N$962,2,FALSE)),"")</f>
        <v/>
      </c>
      <c r="B220" s="223" t="str">
        <f>IFERROR(IF(VLOOKUP($O220,'APOIO-DESPESAS'!$A$3:$N$962,3,FALSE)="","",VLOOKUP($O220,'APOIO-DESPESAS'!$A$3:$N$962,3,FALSE)),"")</f>
        <v/>
      </c>
      <c r="C220" s="223" t="str">
        <f>IFERROR(IF(VLOOKUP($O220,'APOIO-DESPESAS'!$A$3:$N$962,4,FALSE)="","",VLOOKUP($O220,'APOIO-DESPESAS'!$A$3:$N$962,4,FALSE)),"")</f>
        <v/>
      </c>
      <c r="D220" s="223" t="str">
        <f>IFERROR(IF(VLOOKUP($O220,'APOIO-DESPESAS'!$A$3:$N$962,5,FALSE)="","",VLOOKUP($O220,'APOIO-DESPESAS'!$A$3:$N$962,5,FALSE)),"")</f>
        <v/>
      </c>
      <c r="E220" s="223" t="str">
        <f>IFERROR(IF(VLOOKUP($O220,'APOIO-DESPESAS'!$A$3:$N$962,6,FALSE)="","",VLOOKUP($O220,'APOIO-DESPESAS'!$A$3:$N$962,6,FALSE)),"")</f>
        <v/>
      </c>
      <c r="F220" s="223" t="str">
        <f>IFERROR(IF(VLOOKUP($O220,'APOIO-DESPESAS'!$A$3:$N$962,7,FALSE)="","",VLOOKUP($O220,'APOIO-DESPESAS'!$A$3:$N$962,7,FALSE)),"")</f>
        <v/>
      </c>
      <c r="G220" s="223" t="str">
        <f>IFERROR(IF(VLOOKUP($O220,'APOIO-DESPESAS'!$A$3:$N$962,8,FALSE)="","",VLOOKUP($O220,'APOIO-DESPESAS'!$A$3:$N$962,8,FALSE)),"")</f>
        <v/>
      </c>
      <c r="H220" s="223" t="str">
        <f>IFERROR(IF(VLOOKUP($O220,'APOIO-DESPESAS'!$A$3:$N$962,9,FALSE)="","",VLOOKUP($O220,'APOIO-DESPESAS'!$A$3:$N$962,9,FALSE)),"")</f>
        <v/>
      </c>
      <c r="I220" s="223" t="str">
        <f>IFERROR(IF(VLOOKUP($O220,'APOIO-DESPESAS'!$A$3:$N$962,10,FALSE)="","",VLOOKUP($O220,'APOIO-DESPESAS'!$A$3:$N$962,10,FALSE)),"")</f>
        <v/>
      </c>
      <c r="J220" s="223" t="str">
        <f>IFERROR(IF(VLOOKUP($O220,'APOIO-DESPESAS'!$A$3:$N$962,11,FALSE)="","",VLOOKUP($O220,'APOIO-DESPESAS'!$A$3:$N$962,11,FALSE)),"")</f>
        <v/>
      </c>
      <c r="K220" s="223" t="str">
        <f>IFERROR(IF(VLOOKUP($O220,'APOIO-DESPESAS'!$A$3:$N$962,12,FALSE)="","",VLOOKUP($O220,'APOIO-DESPESAS'!$A$3:$N$962,12,FALSE)),"")</f>
        <v/>
      </c>
      <c r="L220" s="223" t="str">
        <f>IFERROR(IF(VLOOKUP($O220,'APOIO-DESPESAS'!$A$3:$N$962,13,FALSE)="","",VLOOKUP($O220,'APOIO-DESPESAS'!$A$3:$N$962,13,FALSE)),"")</f>
        <v/>
      </c>
      <c r="M220" s="223" t="str">
        <f>IFERROR(IF(VLOOKUP($O220,'APOIO-DESPESAS'!$A$3:$N$962,14,FALSE)="","",VLOOKUP($O220,'APOIO-DESPESAS'!$A$3:$N$962,14,FALSE)),"")</f>
        <v/>
      </c>
      <c r="O220" s="223">
        <f t="shared" si="3"/>
        <v>218</v>
      </c>
    </row>
    <row r="221" spans="1:15" x14ac:dyDescent="0.25">
      <c r="A221" s="223" t="str">
        <f>IFERROR(IF(VLOOKUP($O221,'APOIO-DESPESAS'!$A$3:$N$962,2,FALSE)="","",VLOOKUP($O221,'APOIO-DESPESAS'!$A$3:$N$962,2,FALSE)),"")</f>
        <v/>
      </c>
      <c r="B221" s="223" t="str">
        <f>IFERROR(IF(VLOOKUP($O221,'APOIO-DESPESAS'!$A$3:$N$962,3,FALSE)="","",VLOOKUP($O221,'APOIO-DESPESAS'!$A$3:$N$962,3,FALSE)),"")</f>
        <v/>
      </c>
      <c r="C221" s="223" t="str">
        <f>IFERROR(IF(VLOOKUP($O221,'APOIO-DESPESAS'!$A$3:$N$962,4,FALSE)="","",VLOOKUP($O221,'APOIO-DESPESAS'!$A$3:$N$962,4,FALSE)),"")</f>
        <v/>
      </c>
      <c r="D221" s="223" t="str">
        <f>IFERROR(IF(VLOOKUP($O221,'APOIO-DESPESAS'!$A$3:$N$962,5,FALSE)="","",VLOOKUP($O221,'APOIO-DESPESAS'!$A$3:$N$962,5,FALSE)),"")</f>
        <v/>
      </c>
      <c r="E221" s="223" t="str">
        <f>IFERROR(IF(VLOOKUP($O221,'APOIO-DESPESAS'!$A$3:$N$962,6,FALSE)="","",VLOOKUP($O221,'APOIO-DESPESAS'!$A$3:$N$962,6,FALSE)),"")</f>
        <v/>
      </c>
      <c r="F221" s="223" t="str">
        <f>IFERROR(IF(VLOOKUP($O221,'APOIO-DESPESAS'!$A$3:$N$962,7,FALSE)="","",VLOOKUP($O221,'APOIO-DESPESAS'!$A$3:$N$962,7,FALSE)),"")</f>
        <v/>
      </c>
      <c r="G221" s="223" t="str">
        <f>IFERROR(IF(VLOOKUP($O221,'APOIO-DESPESAS'!$A$3:$N$962,8,FALSE)="","",VLOOKUP($O221,'APOIO-DESPESAS'!$A$3:$N$962,8,FALSE)),"")</f>
        <v/>
      </c>
      <c r="H221" s="223" t="str">
        <f>IFERROR(IF(VLOOKUP($O221,'APOIO-DESPESAS'!$A$3:$N$962,9,FALSE)="","",VLOOKUP($O221,'APOIO-DESPESAS'!$A$3:$N$962,9,FALSE)),"")</f>
        <v/>
      </c>
      <c r="I221" s="223" t="str">
        <f>IFERROR(IF(VLOOKUP($O221,'APOIO-DESPESAS'!$A$3:$N$962,10,FALSE)="","",VLOOKUP($O221,'APOIO-DESPESAS'!$A$3:$N$962,10,FALSE)),"")</f>
        <v/>
      </c>
      <c r="J221" s="223" t="str">
        <f>IFERROR(IF(VLOOKUP($O221,'APOIO-DESPESAS'!$A$3:$N$962,11,FALSE)="","",VLOOKUP($O221,'APOIO-DESPESAS'!$A$3:$N$962,11,FALSE)),"")</f>
        <v/>
      </c>
      <c r="K221" s="223" t="str">
        <f>IFERROR(IF(VLOOKUP($O221,'APOIO-DESPESAS'!$A$3:$N$962,12,FALSE)="","",VLOOKUP($O221,'APOIO-DESPESAS'!$A$3:$N$962,12,FALSE)),"")</f>
        <v/>
      </c>
      <c r="L221" s="223" t="str">
        <f>IFERROR(IF(VLOOKUP($O221,'APOIO-DESPESAS'!$A$3:$N$962,13,FALSE)="","",VLOOKUP($O221,'APOIO-DESPESAS'!$A$3:$N$962,13,FALSE)),"")</f>
        <v/>
      </c>
      <c r="M221" s="223" t="str">
        <f>IFERROR(IF(VLOOKUP($O221,'APOIO-DESPESAS'!$A$3:$N$962,14,FALSE)="","",VLOOKUP($O221,'APOIO-DESPESAS'!$A$3:$N$962,14,FALSE)),"")</f>
        <v/>
      </c>
      <c r="O221" s="223">
        <f t="shared" si="3"/>
        <v>219</v>
      </c>
    </row>
    <row r="222" spans="1:15" x14ac:dyDescent="0.25">
      <c r="A222" s="223" t="str">
        <f>IFERROR(IF(VLOOKUP($O222,'APOIO-DESPESAS'!$A$3:$N$962,2,FALSE)="","",VLOOKUP($O222,'APOIO-DESPESAS'!$A$3:$N$962,2,FALSE)),"")</f>
        <v/>
      </c>
      <c r="B222" s="223" t="str">
        <f>IFERROR(IF(VLOOKUP($O222,'APOIO-DESPESAS'!$A$3:$N$962,3,FALSE)="","",VLOOKUP($O222,'APOIO-DESPESAS'!$A$3:$N$962,3,FALSE)),"")</f>
        <v/>
      </c>
      <c r="C222" s="223" t="str">
        <f>IFERROR(IF(VLOOKUP($O222,'APOIO-DESPESAS'!$A$3:$N$962,4,FALSE)="","",VLOOKUP($O222,'APOIO-DESPESAS'!$A$3:$N$962,4,FALSE)),"")</f>
        <v/>
      </c>
      <c r="D222" s="223" t="str">
        <f>IFERROR(IF(VLOOKUP($O222,'APOIO-DESPESAS'!$A$3:$N$962,5,FALSE)="","",VLOOKUP($O222,'APOIO-DESPESAS'!$A$3:$N$962,5,FALSE)),"")</f>
        <v/>
      </c>
      <c r="E222" s="223" t="str">
        <f>IFERROR(IF(VLOOKUP($O222,'APOIO-DESPESAS'!$A$3:$N$962,6,FALSE)="","",VLOOKUP($O222,'APOIO-DESPESAS'!$A$3:$N$962,6,FALSE)),"")</f>
        <v/>
      </c>
      <c r="F222" s="223" t="str">
        <f>IFERROR(IF(VLOOKUP($O222,'APOIO-DESPESAS'!$A$3:$N$962,7,FALSE)="","",VLOOKUP($O222,'APOIO-DESPESAS'!$A$3:$N$962,7,FALSE)),"")</f>
        <v/>
      </c>
      <c r="G222" s="223" t="str">
        <f>IFERROR(IF(VLOOKUP($O222,'APOIO-DESPESAS'!$A$3:$N$962,8,FALSE)="","",VLOOKUP($O222,'APOIO-DESPESAS'!$A$3:$N$962,8,FALSE)),"")</f>
        <v/>
      </c>
      <c r="H222" s="223" t="str">
        <f>IFERROR(IF(VLOOKUP($O222,'APOIO-DESPESAS'!$A$3:$N$962,9,FALSE)="","",VLOOKUP($O222,'APOIO-DESPESAS'!$A$3:$N$962,9,FALSE)),"")</f>
        <v/>
      </c>
      <c r="I222" s="223" t="str">
        <f>IFERROR(IF(VLOOKUP($O222,'APOIO-DESPESAS'!$A$3:$N$962,10,FALSE)="","",VLOOKUP($O222,'APOIO-DESPESAS'!$A$3:$N$962,10,FALSE)),"")</f>
        <v/>
      </c>
      <c r="J222" s="223" t="str">
        <f>IFERROR(IF(VLOOKUP($O222,'APOIO-DESPESAS'!$A$3:$N$962,11,FALSE)="","",VLOOKUP($O222,'APOIO-DESPESAS'!$A$3:$N$962,11,FALSE)),"")</f>
        <v/>
      </c>
      <c r="K222" s="223" t="str">
        <f>IFERROR(IF(VLOOKUP($O222,'APOIO-DESPESAS'!$A$3:$N$962,12,FALSE)="","",VLOOKUP($O222,'APOIO-DESPESAS'!$A$3:$N$962,12,FALSE)),"")</f>
        <v/>
      </c>
      <c r="L222" s="223" t="str">
        <f>IFERROR(IF(VLOOKUP($O222,'APOIO-DESPESAS'!$A$3:$N$962,13,FALSE)="","",VLOOKUP($O222,'APOIO-DESPESAS'!$A$3:$N$962,13,FALSE)),"")</f>
        <v/>
      </c>
      <c r="M222" s="223" t="str">
        <f>IFERROR(IF(VLOOKUP($O222,'APOIO-DESPESAS'!$A$3:$N$962,14,FALSE)="","",VLOOKUP($O222,'APOIO-DESPESAS'!$A$3:$N$962,14,FALSE)),"")</f>
        <v/>
      </c>
      <c r="O222" s="223">
        <f t="shared" si="3"/>
        <v>220</v>
      </c>
    </row>
    <row r="223" spans="1:15" x14ac:dyDescent="0.25">
      <c r="A223" s="223" t="str">
        <f>IFERROR(IF(VLOOKUP($O223,'APOIO-DESPESAS'!$A$3:$N$962,2,FALSE)="","",VLOOKUP($O223,'APOIO-DESPESAS'!$A$3:$N$962,2,FALSE)),"")</f>
        <v/>
      </c>
      <c r="B223" s="223" t="str">
        <f>IFERROR(IF(VLOOKUP($O223,'APOIO-DESPESAS'!$A$3:$N$962,3,FALSE)="","",VLOOKUP($O223,'APOIO-DESPESAS'!$A$3:$N$962,3,FALSE)),"")</f>
        <v/>
      </c>
      <c r="C223" s="223" t="str">
        <f>IFERROR(IF(VLOOKUP($O223,'APOIO-DESPESAS'!$A$3:$N$962,4,FALSE)="","",VLOOKUP($O223,'APOIO-DESPESAS'!$A$3:$N$962,4,FALSE)),"")</f>
        <v/>
      </c>
      <c r="D223" s="223" t="str">
        <f>IFERROR(IF(VLOOKUP($O223,'APOIO-DESPESAS'!$A$3:$N$962,5,FALSE)="","",VLOOKUP($O223,'APOIO-DESPESAS'!$A$3:$N$962,5,FALSE)),"")</f>
        <v/>
      </c>
      <c r="E223" s="223" t="str">
        <f>IFERROR(IF(VLOOKUP($O223,'APOIO-DESPESAS'!$A$3:$N$962,6,FALSE)="","",VLOOKUP($O223,'APOIO-DESPESAS'!$A$3:$N$962,6,FALSE)),"")</f>
        <v/>
      </c>
      <c r="F223" s="223" t="str">
        <f>IFERROR(IF(VLOOKUP($O223,'APOIO-DESPESAS'!$A$3:$N$962,7,FALSE)="","",VLOOKUP($O223,'APOIO-DESPESAS'!$A$3:$N$962,7,FALSE)),"")</f>
        <v/>
      </c>
      <c r="G223" s="223" t="str">
        <f>IFERROR(IF(VLOOKUP($O223,'APOIO-DESPESAS'!$A$3:$N$962,8,FALSE)="","",VLOOKUP($O223,'APOIO-DESPESAS'!$A$3:$N$962,8,FALSE)),"")</f>
        <v/>
      </c>
      <c r="H223" s="223" t="str">
        <f>IFERROR(IF(VLOOKUP($O223,'APOIO-DESPESAS'!$A$3:$N$962,9,FALSE)="","",VLOOKUP($O223,'APOIO-DESPESAS'!$A$3:$N$962,9,FALSE)),"")</f>
        <v/>
      </c>
      <c r="I223" s="223" t="str">
        <f>IFERROR(IF(VLOOKUP($O223,'APOIO-DESPESAS'!$A$3:$N$962,10,FALSE)="","",VLOOKUP($O223,'APOIO-DESPESAS'!$A$3:$N$962,10,FALSE)),"")</f>
        <v/>
      </c>
      <c r="J223" s="223" t="str">
        <f>IFERROR(IF(VLOOKUP($O223,'APOIO-DESPESAS'!$A$3:$N$962,11,FALSE)="","",VLOOKUP($O223,'APOIO-DESPESAS'!$A$3:$N$962,11,FALSE)),"")</f>
        <v/>
      </c>
      <c r="K223" s="223" t="str">
        <f>IFERROR(IF(VLOOKUP($O223,'APOIO-DESPESAS'!$A$3:$N$962,12,FALSE)="","",VLOOKUP($O223,'APOIO-DESPESAS'!$A$3:$N$962,12,FALSE)),"")</f>
        <v/>
      </c>
      <c r="L223" s="223" t="str">
        <f>IFERROR(IF(VLOOKUP($O223,'APOIO-DESPESAS'!$A$3:$N$962,13,FALSE)="","",VLOOKUP($O223,'APOIO-DESPESAS'!$A$3:$N$962,13,FALSE)),"")</f>
        <v/>
      </c>
      <c r="M223" s="223" t="str">
        <f>IFERROR(IF(VLOOKUP($O223,'APOIO-DESPESAS'!$A$3:$N$962,14,FALSE)="","",VLOOKUP($O223,'APOIO-DESPESAS'!$A$3:$N$962,14,FALSE)),"")</f>
        <v/>
      </c>
      <c r="O223" s="223">
        <f t="shared" si="3"/>
        <v>221</v>
      </c>
    </row>
    <row r="224" spans="1:15" x14ac:dyDescent="0.25">
      <c r="A224" s="223" t="str">
        <f>IFERROR(IF(VLOOKUP($O224,'APOIO-DESPESAS'!$A$3:$N$962,2,FALSE)="","",VLOOKUP($O224,'APOIO-DESPESAS'!$A$3:$N$962,2,FALSE)),"")</f>
        <v/>
      </c>
      <c r="B224" s="223" t="str">
        <f>IFERROR(IF(VLOOKUP($O224,'APOIO-DESPESAS'!$A$3:$N$962,3,FALSE)="","",VLOOKUP($O224,'APOIO-DESPESAS'!$A$3:$N$962,3,FALSE)),"")</f>
        <v/>
      </c>
      <c r="C224" s="223" t="str">
        <f>IFERROR(IF(VLOOKUP($O224,'APOIO-DESPESAS'!$A$3:$N$962,4,FALSE)="","",VLOOKUP($O224,'APOIO-DESPESAS'!$A$3:$N$962,4,FALSE)),"")</f>
        <v/>
      </c>
      <c r="D224" s="223" t="str">
        <f>IFERROR(IF(VLOOKUP($O224,'APOIO-DESPESAS'!$A$3:$N$962,5,FALSE)="","",VLOOKUP($O224,'APOIO-DESPESAS'!$A$3:$N$962,5,FALSE)),"")</f>
        <v/>
      </c>
      <c r="E224" s="223" t="str">
        <f>IFERROR(IF(VLOOKUP($O224,'APOIO-DESPESAS'!$A$3:$N$962,6,FALSE)="","",VLOOKUP($O224,'APOIO-DESPESAS'!$A$3:$N$962,6,FALSE)),"")</f>
        <v/>
      </c>
      <c r="F224" s="223" t="str">
        <f>IFERROR(IF(VLOOKUP($O224,'APOIO-DESPESAS'!$A$3:$N$962,7,FALSE)="","",VLOOKUP($O224,'APOIO-DESPESAS'!$A$3:$N$962,7,FALSE)),"")</f>
        <v/>
      </c>
      <c r="G224" s="223" t="str">
        <f>IFERROR(IF(VLOOKUP($O224,'APOIO-DESPESAS'!$A$3:$N$962,8,FALSE)="","",VLOOKUP($O224,'APOIO-DESPESAS'!$A$3:$N$962,8,FALSE)),"")</f>
        <v/>
      </c>
      <c r="H224" s="223" t="str">
        <f>IFERROR(IF(VLOOKUP($O224,'APOIO-DESPESAS'!$A$3:$N$962,9,FALSE)="","",VLOOKUP($O224,'APOIO-DESPESAS'!$A$3:$N$962,9,FALSE)),"")</f>
        <v/>
      </c>
      <c r="I224" s="223" t="str">
        <f>IFERROR(IF(VLOOKUP($O224,'APOIO-DESPESAS'!$A$3:$N$962,10,FALSE)="","",VLOOKUP($O224,'APOIO-DESPESAS'!$A$3:$N$962,10,FALSE)),"")</f>
        <v/>
      </c>
      <c r="J224" s="223" t="str">
        <f>IFERROR(IF(VLOOKUP($O224,'APOIO-DESPESAS'!$A$3:$N$962,11,FALSE)="","",VLOOKUP($O224,'APOIO-DESPESAS'!$A$3:$N$962,11,FALSE)),"")</f>
        <v/>
      </c>
      <c r="K224" s="223" t="str">
        <f>IFERROR(IF(VLOOKUP($O224,'APOIO-DESPESAS'!$A$3:$N$962,12,FALSE)="","",VLOOKUP($O224,'APOIO-DESPESAS'!$A$3:$N$962,12,FALSE)),"")</f>
        <v/>
      </c>
      <c r="L224" s="223" t="str">
        <f>IFERROR(IF(VLOOKUP($O224,'APOIO-DESPESAS'!$A$3:$N$962,13,FALSE)="","",VLOOKUP($O224,'APOIO-DESPESAS'!$A$3:$N$962,13,FALSE)),"")</f>
        <v/>
      </c>
      <c r="M224" s="223" t="str">
        <f>IFERROR(IF(VLOOKUP($O224,'APOIO-DESPESAS'!$A$3:$N$962,14,FALSE)="","",VLOOKUP($O224,'APOIO-DESPESAS'!$A$3:$N$962,14,FALSE)),"")</f>
        <v/>
      </c>
      <c r="O224" s="223">
        <f t="shared" si="3"/>
        <v>222</v>
      </c>
    </row>
    <row r="225" spans="1:15" x14ac:dyDescent="0.25">
      <c r="A225" s="223" t="str">
        <f>IFERROR(IF(VLOOKUP($O225,'APOIO-DESPESAS'!$A$3:$N$962,2,FALSE)="","",VLOOKUP($O225,'APOIO-DESPESAS'!$A$3:$N$962,2,FALSE)),"")</f>
        <v/>
      </c>
      <c r="B225" s="223" t="str">
        <f>IFERROR(IF(VLOOKUP($O225,'APOIO-DESPESAS'!$A$3:$N$962,3,FALSE)="","",VLOOKUP($O225,'APOIO-DESPESAS'!$A$3:$N$962,3,FALSE)),"")</f>
        <v/>
      </c>
      <c r="C225" s="223" t="str">
        <f>IFERROR(IF(VLOOKUP($O225,'APOIO-DESPESAS'!$A$3:$N$962,4,FALSE)="","",VLOOKUP($O225,'APOIO-DESPESAS'!$A$3:$N$962,4,FALSE)),"")</f>
        <v/>
      </c>
      <c r="D225" s="223" t="str">
        <f>IFERROR(IF(VLOOKUP($O225,'APOIO-DESPESAS'!$A$3:$N$962,5,FALSE)="","",VLOOKUP($O225,'APOIO-DESPESAS'!$A$3:$N$962,5,FALSE)),"")</f>
        <v/>
      </c>
      <c r="E225" s="223" t="str">
        <f>IFERROR(IF(VLOOKUP($O225,'APOIO-DESPESAS'!$A$3:$N$962,6,FALSE)="","",VLOOKUP($O225,'APOIO-DESPESAS'!$A$3:$N$962,6,FALSE)),"")</f>
        <v/>
      </c>
      <c r="F225" s="223" t="str">
        <f>IFERROR(IF(VLOOKUP($O225,'APOIO-DESPESAS'!$A$3:$N$962,7,FALSE)="","",VLOOKUP($O225,'APOIO-DESPESAS'!$A$3:$N$962,7,FALSE)),"")</f>
        <v/>
      </c>
      <c r="G225" s="223" t="str">
        <f>IFERROR(IF(VLOOKUP($O225,'APOIO-DESPESAS'!$A$3:$N$962,8,FALSE)="","",VLOOKUP($O225,'APOIO-DESPESAS'!$A$3:$N$962,8,FALSE)),"")</f>
        <v/>
      </c>
      <c r="H225" s="223" t="str">
        <f>IFERROR(IF(VLOOKUP($O225,'APOIO-DESPESAS'!$A$3:$N$962,9,FALSE)="","",VLOOKUP($O225,'APOIO-DESPESAS'!$A$3:$N$962,9,FALSE)),"")</f>
        <v/>
      </c>
      <c r="I225" s="223" t="str">
        <f>IFERROR(IF(VLOOKUP($O225,'APOIO-DESPESAS'!$A$3:$N$962,10,FALSE)="","",VLOOKUP($O225,'APOIO-DESPESAS'!$A$3:$N$962,10,FALSE)),"")</f>
        <v/>
      </c>
      <c r="J225" s="223" t="str">
        <f>IFERROR(IF(VLOOKUP($O225,'APOIO-DESPESAS'!$A$3:$N$962,11,FALSE)="","",VLOOKUP($O225,'APOIO-DESPESAS'!$A$3:$N$962,11,FALSE)),"")</f>
        <v/>
      </c>
      <c r="K225" s="223" t="str">
        <f>IFERROR(IF(VLOOKUP($O225,'APOIO-DESPESAS'!$A$3:$N$962,12,FALSE)="","",VLOOKUP($O225,'APOIO-DESPESAS'!$A$3:$N$962,12,FALSE)),"")</f>
        <v/>
      </c>
      <c r="L225" s="223" t="str">
        <f>IFERROR(IF(VLOOKUP($O225,'APOIO-DESPESAS'!$A$3:$N$962,13,FALSE)="","",VLOOKUP($O225,'APOIO-DESPESAS'!$A$3:$N$962,13,FALSE)),"")</f>
        <v/>
      </c>
      <c r="M225" s="223" t="str">
        <f>IFERROR(IF(VLOOKUP($O225,'APOIO-DESPESAS'!$A$3:$N$962,14,FALSE)="","",VLOOKUP($O225,'APOIO-DESPESAS'!$A$3:$N$962,14,FALSE)),"")</f>
        <v/>
      </c>
      <c r="O225" s="223">
        <f t="shared" si="3"/>
        <v>223</v>
      </c>
    </row>
    <row r="226" spans="1:15" x14ac:dyDescent="0.25">
      <c r="A226" s="223" t="str">
        <f>IFERROR(IF(VLOOKUP($O226,'APOIO-DESPESAS'!$A$3:$N$962,2,FALSE)="","",VLOOKUP($O226,'APOIO-DESPESAS'!$A$3:$N$962,2,FALSE)),"")</f>
        <v/>
      </c>
      <c r="B226" s="223" t="str">
        <f>IFERROR(IF(VLOOKUP($O226,'APOIO-DESPESAS'!$A$3:$N$962,3,FALSE)="","",VLOOKUP($O226,'APOIO-DESPESAS'!$A$3:$N$962,3,FALSE)),"")</f>
        <v/>
      </c>
      <c r="C226" s="223" t="str">
        <f>IFERROR(IF(VLOOKUP($O226,'APOIO-DESPESAS'!$A$3:$N$962,4,FALSE)="","",VLOOKUP($O226,'APOIO-DESPESAS'!$A$3:$N$962,4,FALSE)),"")</f>
        <v/>
      </c>
      <c r="D226" s="223" t="str">
        <f>IFERROR(IF(VLOOKUP($O226,'APOIO-DESPESAS'!$A$3:$N$962,5,FALSE)="","",VLOOKUP($O226,'APOIO-DESPESAS'!$A$3:$N$962,5,FALSE)),"")</f>
        <v/>
      </c>
      <c r="E226" s="223" t="str">
        <f>IFERROR(IF(VLOOKUP($O226,'APOIO-DESPESAS'!$A$3:$N$962,6,FALSE)="","",VLOOKUP($O226,'APOIO-DESPESAS'!$A$3:$N$962,6,FALSE)),"")</f>
        <v/>
      </c>
      <c r="F226" s="223" t="str">
        <f>IFERROR(IF(VLOOKUP($O226,'APOIO-DESPESAS'!$A$3:$N$962,7,FALSE)="","",VLOOKUP($O226,'APOIO-DESPESAS'!$A$3:$N$962,7,FALSE)),"")</f>
        <v/>
      </c>
      <c r="G226" s="223" t="str">
        <f>IFERROR(IF(VLOOKUP($O226,'APOIO-DESPESAS'!$A$3:$N$962,8,FALSE)="","",VLOOKUP($O226,'APOIO-DESPESAS'!$A$3:$N$962,8,FALSE)),"")</f>
        <v/>
      </c>
      <c r="H226" s="223" t="str">
        <f>IFERROR(IF(VLOOKUP($O226,'APOIO-DESPESAS'!$A$3:$N$962,9,FALSE)="","",VLOOKUP($O226,'APOIO-DESPESAS'!$A$3:$N$962,9,FALSE)),"")</f>
        <v/>
      </c>
      <c r="I226" s="223" t="str">
        <f>IFERROR(IF(VLOOKUP($O226,'APOIO-DESPESAS'!$A$3:$N$962,10,FALSE)="","",VLOOKUP($O226,'APOIO-DESPESAS'!$A$3:$N$962,10,FALSE)),"")</f>
        <v/>
      </c>
      <c r="J226" s="223" t="str">
        <f>IFERROR(IF(VLOOKUP($O226,'APOIO-DESPESAS'!$A$3:$N$962,11,FALSE)="","",VLOOKUP($O226,'APOIO-DESPESAS'!$A$3:$N$962,11,FALSE)),"")</f>
        <v/>
      </c>
      <c r="K226" s="223" t="str">
        <f>IFERROR(IF(VLOOKUP($O226,'APOIO-DESPESAS'!$A$3:$N$962,12,FALSE)="","",VLOOKUP($O226,'APOIO-DESPESAS'!$A$3:$N$962,12,FALSE)),"")</f>
        <v/>
      </c>
      <c r="L226" s="223" t="str">
        <f>IFERROR(IF(VLOOKUP($O226,'APOIO-DESPESAS'!$A$3:$N$962,13,FALSE)="","",VLOOKUP($O226,'APOIO-DESPESAS'!$A$3:$N$962,13,FALSE)),"")</f>
        <v/>
      </c>
      <c r="M226" s="223" t="str">
        <f>IFERROR(IF(VLOOKUP($O226,'APOIO-DESPESAS'!$A$3:$N$962,14,FALSE)="","",VLOOKUP($O226,'APOIO-DESPESAS'!$A$3:$N$962,14,FALSE)),"")</f>
        <v/>
      </c>
      <c r="O226" s="223">
        <f t="shared" si="3"/>
        <v>224</v>
      </c>
    </row>
    <row r="227" spans="1:15" x14ac:dyDescent="0.25">
      <c r="A227" s="223" t="str">
        <f>IFERROR(IF(VLOOKUP($O227,'APOIO-DESPESAS'!$A$3:$N$962,2,FALSE)="","",VLOOKUP($O227,'APOIO-DESPESAS'!$A$3:$N$962,2,FALSE)),"")</f>
        <v/>
      </c>
      <c r="B227" s="223" t="str">
        <f>IFERROR(IF(VLOOKUP($O227,'APOIO-DESPESAS'!$A$3:$N$962,3,FALSE)="","",VLOOKUP($O227,'APOIO-DESPESAS'!$A$3:$N$962,3,FALSE)),"")</f>
        <v/>
      </c>
      <c r="C227" s="223" t="str">
        <f>IFERROR(IF(VLOOKUP($O227,'APOIO-DESPESAS'!$A$3:$N$962,4,FALSE)="","",VLOOKUP($O227,'APOIO-DESPESAS'!$A$3:$N$962,4,FALSE)),"")</f>
        <v/>
      </c>
      <c r="D227" s="223" t="str">
        <f>IFERROR(IF(VLOOKUP($O227,'APOIO-DESPESAS'!$A$3:$N$962,5,FALSE)="","",VLOOKUP($O227,'APOIO-DESPESAS'!$A$3:$N$962,5,FALSE)),"")</f>
        <v/>
      </c>
      <c r="E227" s="223" t="str">
        <f>IFERROR(IF(VLOOKUP($O227,'APOIO-DESPESAS'!$A$3:$N$962,6,FALSE)="","",VLOOKUP($O227,'APOIO-DESPESAS'!$A$3:$N$962,6,FALSE)),"")</f>
        <v/>
      </c>
      <c r="F227" s="223" t="str">
        <f>IFERROR(IF(VLOOKUP($O227,'APOIO-DESPESAS'!$A$3:$N$962,7,FALSE)="","",VLOOKUP($O227,'APOIO-DESPESAS'!$A$3:$N$962,7,FALSE)),"")</f>
        <v/>
      </c>
      <c r="G227" s="223" t="str">
        <f>IFERROR(IF(VLOOKUP($O227,'APOIO-DESPESAS'!$A$3:$N$962,8,FALSE)="","",VLOOKUP($O227,'APOIO-DESPESAS'!$A$3:$N$962,8,FALSE)),"")</f>
        <v/>
      </c>
      <c r="H227" s="223" t="str">
        <f>IFERROR(IF(VLOOKUP($O227,'APOIO-DESPESAS'!$A$3:$N$962,9,FALSE)="","",VLOOKUP($O227,'APOIO-DESPESAS'!$A$3:$N$962,9,FALSE)),"")</f>
        <v/>
      </c>
      <c r="I227" s="223" t="str">
        <f>IFERROR(IF(VLOOKUP($O227,'APOIO-DESPESAS'!$A$3:$N$962,10,FALSE)="","",VLOOKUP($O227,'APOIO-DESPESAS'!$A$3:$N$962,10,FALSE)),"")</f>
        <v/>
      </c>
      <c r="J227" s="223" t="str">
        <f>IFERROR(IF(VLOOKUP($O227,'APOIO-DESPESAS'!$A$3:$N$962,11,FALSE)="","",VLOOKUP($O227,'APOIO-DESPESAS'!$A$3:$N$962,11,FALSE)),"")</f>
        <v/>
      </c>
      <c r="K227" s="223" t="str">
        <f>IFERROR(IF(VLOOKUP($O227,'APOIO-DESPESAS'!$A$3:$N$962,12,FALSE)="","",VLOOKUP($O227,'APOIO-DESPESAS'!$A$3:$N$962,12,FALSE)),"")</f>
        <v/>
      </c>
      <c r="L227" s="223" t="str">
        <f>IFERROR(IF(VLOOKUP($O227,'APOIO-DESPESAS'!$A$3:$N$962,13,FALSE)="","",VLOOKUP($O227,'APOIO-DESPESAS'!$A$3:$N$962,13,FALSE)),"")</f>
        <v/>
      </c>
      <c r="M227" s="223" t="str">
        <f>IFERROR(IF(VLOOKUP($O227,'APOIO-DESPESAS'!$A$3:$N$962,14,FALSE)="","",VLOOKUP($O227,'APOIO-DESPESAS'!$A$3:$N$962,14,FALSE)),"")</f>
        <v/>
      </c>
      <c r="O227" s="223">
        <f t="shared" si="3"/>
        <v>225</v>
      </c>
    </row>
    <row r="228" spans="1:15" x14ac:dyDescent="0.25">
      <c r="A228" s="223" t="str">
        <f>IFERROR(IF(VLOOKUP($O228,'APOIO-DESPESAS'!$A$3:$N$962,2,FALSE)="","",VLOOKUP($O228,'APOIO-DESPESAS'!$A$3:$N$962,2,FALSE)),"")</f>
        <v/>
      </c>
      <c r="B228" s="223" t="str">
        <f>IFERROR(IF(VLOOKUP($O228,'APOIO-DESPESAS'!$A$3:$N$962,3,FALSE)="","",VLOOKUP($O228,'APOIO-DESPESAS'!$A$3:$N$962,3,FALSE)),"")</f>
        <v/>
      </c>
      <c r="C228" s="223" t="str">
        <f>IFERROR(IF(VLOOKUP($O228,'APOIO-DESPESAS'!$A$3:$N$962,4,FALSE)="","",VLOOKUP($O228,'APOIO-DESPESAS'!$A$3:$N$962,4,FALSE)),"")</f>
        <v/>
      </c>
      <c r="D228" s="223" t="str">
        <f>IFERROR(IF(VLOOKUP($O228,'APOIO-DESPESAS'!$A$3:$N$962,5,FALSE)="","",VLOOKUP($O228,'APOIO-DESPESAS'!$A$3:$N$962,5,FALSE)),"")</f>
        <v/>
      </c>
      <c r="E228" s="223" t="str">
        <f>IFERROR(IF(VLOOKUP($O228,'APOIO-DESPESAS'!$A$3:$N$962,6,FALSE)="","",VLOOKUP($O228,'APOIO-DESPESAS'!$A$3:$N$962,6,FALSE)),"")</f>
        <v/>
      </c>
      <c r="F228" s="223" t="str">
        <f>IFERROR(IF(VLOOKUP($O228,'APOIO-DESPESAS'!$A$3:$N$962,7,FALSE)="","",VLOOKUP($O228,'APOIO-DESPESAS'!$A$3:$N$962,7,FALSE)),"")</f>
        <v/>
      </c>
      <c r="G228" s="223" t="str">
        <f>IFERROR(IF(VLOOKUP($O228,'APOIO-DESPESAS'!$A$3:$N$962,8,FALSE)="","",VLOOKUP($O228,'APOIO-DESPESAS'!$A$3:$N$962,8,FALSE)),"")</f>
        <v/>
      </c>
      <c r="H228" s="223" t="str">
        <f>IFERROR(IF(VLOOKUP($O228,'APOIO-DESPESAS'!$A$3:$N$962,9,FALSE)="","",VLOOKUP($O228,'APOIO-DESPESAS'!$A$3:$N$962,9,FALSE)),"")</f>
        <v/>
      </c>
      <c r="I228" s="223" t="str">
        <f>IFERROR(IF(VLOOKUP($O228,'APOIO-DESPESAS'!$A$3:$N$962,10,FALSE)="","",VLOOKUP($O228,'APOIO-DESPESAS'!$A$3:$N$962,10,FALSE)),"")</f>
        <v/>
      </c>
      <c r="J228" s="223" t="str">
        <f>IFERROR(IF(VLOOKUP($O228,'APOIO-DESPESAS'!$A$3:$N$962,11,FALSE)="","",VLOOKUP($O228,'APOIO-DESPESAS'!$A$3:$N$962,11,FALSE)),"")</f>
        <v/>
      </c>
      <c r="K228" s="223" t="str">
        <f>IFERROR(IF(VLOOKUP($O228,'APOIO-DESPESAS'!$A$3:$N$962,12,FALSE)="","",VLOOKUP($O228,'APOIO-DESPESAS'!$A$3:$N$962,12,FALSE)),"")</f>
        <v/>
      </c>
      <c r="L228" s="223" t="str">
        <f>IFERROR(IF(VLOOKUP($O228,'APOIO-DESPESAS'!$A$3:$N$962,13,FALSE)="","",VLOOKUP($O228,'APOIO-DESPESAS'!$A$3:$N$962,13,FALSE)),"")</f>
        <v/>
      </c>
      <c r="M228" s="223" t="str">
        <f>IFERROR(IF(VLOOKUP($O228,'APOIO-DESPESAS'!$A$3:$N$962,14,FALSE)="","",VLOOKUP($O228,'APOIO-DESPESAS'!$A$3:$N$962,14,FALSE)),"")</f>
        <v/>
      </c>
      <c r="O228" s="223">
        <f t="shared" si="3"/>
        <v>226</v>
      </c>
    </row>
    <row r="229" spans="1:15" x14ac:dyDescent="0.25">
      <c r="A229" s="223" t="str">
        <f>IFERROR(IF(VLOOKUP($O229,'APOIO-DESPESAS'!$A$3:$N$962,2,FALSE)="","",VLOOKUP($O229,'APOIO-DESPESAS'!$A$3:$N$962,2,FALSE)),"")</f>
        <v/>
      </c>
      <c r="B229" s="223" t="str">
        <f>IFERROR(IF(VLOOKUP($O229,'APOIO-DESPESAS'!$A$3:$N$962,3,FALSE)="","",VLOOKUP($O229,'APOIO-DESPESAS'!$A$3:$N$962,3,FALSE)),"")</f>
        <v/>
      </c>
      <c r="C229" s="223" t="str">
        <f>IFERROR(IF(VLOOKUP($O229,'APOIO-DESPESAS'!$A$3:$N$962,4,FALSE)="","",VLOOKUP($O229,'APOIO-DESPESAS'!$A$3:$N$962,4,FALSE)),"")</f>
        <v/>
      </c>
      <c r="D229" s="223" t="str">
        <f>IFERROR(IF(VLOOKUP($O229,'APOIO-DESPESAS'!$A$3:$N$962,5,FALSE)="","",VLOOKUP($O229,'APOIO-DESPESAS'!$A$3:$N$962,5,FALSE)),"")</f>
        <v/>
      </c>
      <c r="E229" s="223" t="str">
        <f>IFERROR(IF(VLOOKUP($O229,'APOIO-DESPESAS'!$A$3:$N$962,6,FALSE)="","",VLOOKUP($O229,'APOIO-DESPESAS'!$A$3:$N$962,6,FALSE)),"")</f>
        <v/>
      </c>
      <c r="F229" s="223" t="str">
        <f>IFERROR(IF(VLOOKUP($O229,'APOIO-DESPESAS'!$A$3:$N$962,7,FALSE)="","",VLOOKUP($O229,'APOIO-DESPESAS'!$A$3:$N$962,7,FALSE)),"")</f>
        <v/>
      </c>
      <c r="G229" s="223" t="str">
        <f>IFERROR(IF(VLOOKUP($O229,'APOIO-DESPESAS'!$A$3:$N$962,8,FALSE)="","",VLOOKUP($O229,'APOIO-DESPESAS'!$A$3:$N$962,8,FALSE)),"")</f>
        <v/>
      </c>
      <c r="H229" s="223" t="str">
        <f>IFERROR(IF(VLOOKUP($O229,'APOIO-DESPESAS'!$A$3:$N$962,9,FALSE)="","",VLOOKUP($O229,'APOIO-DESPESAS'!$A$3:$N$962,9,FALSE)),"")</f>
        <v/>
      </c>
      <c r="I229" s="223" t="str">
        <f>IFERROR(IF(VLOOKUP($O229,'APOIO-DESPESAS'!$A$3:$N$962,10,FALSE)="","",VLOOKUP($O229,'APOIO-DESPESAS'!$A$3:$N$962,10,FALSE)),"")</f>
        <v/>
      </c>
      <c r="J229" s="223" t="str">
        <f>IFERROR(IF(VLOOKUP($O229,'APOIO-DESPESAS'!$A$3:$N$962,11,FALSE)="","",VLOOKUP($O229,'APOIO-DESPESAS'!$A$3:$N$962,11,FALSE)),"")</f>
        <v/>
      </c>
      <c r="K229" s="223" t="str">
        <f>IFERROR(IF(VLOOKUP($O229,'APOIO-DESPESAS'!$A$3:$N$962,12,FALSE)="","",VLOOKUP($O229,'APOIO-DESPESAS'!$A$3:$N$962,12,FALSE)),"")</f>
        <v/>
      </c>
      <c r="L229" s="223" t="str">
        <f>IFERROR(IF(VLOOKUP($O229,'APOIO-DESPESAS'!$A$3:$N$962,13,FALSE)="","",VLOOKUP($O229,'APOIO-DESPESAS'!$A$3:$N$962,13,FALSE)),"")</f>
        <v/>
      </c>
      <c r="M229" s="223" t="str">
        <f>IFERROR(IF(VLOOKUP($O229,'APOIO-DESPESAS'!$A$3:$N$962,14,FALSE)="","",VLOOKUP($O229,'APOIO-DESPESAS'!$A$3:$N$962,14,FALSE)),"")</f>
        <v/>
      </c>
      <c r="O229" s="223">
        <f t="shared" si="3"/>
        <v>227</v>
      </c>
    </row>
    <row r="230" spans="1:15" x14ac:dyDescent="0.25">
      <c r="A230" s="223" t="str">
        <f>IFERROR(IF(VLOOKUP($O230,'APOIO-DESPESAS'!$A$3:$N$962,2,FALSE)="","",VLOOKUP($O230,'APOIO-DESPESAS'!$A$3:$N$962,2,FALSE)),"")</f>
        <v/>
      </c>
      <c r="B230" s="223" t="str">
        <f>IFERROR(IF(VLOOKUP($O230,'APOIO-DESPESAS'!$A$3:$N$962,3,FALSE)="","",VLOOKUP($O230,'APOIO-DESPESAS'!$A$3:$N$962,3,FALSE)),"")</f>
        <v/>
      </c>
      <c r="C230" s="223" t="str">
        <f>IFERROR(IF(VLOOKUP($O230,'APOIO-DESPESAS'!$A$3:$N$962,4,FALSE)="","",VLOOKUP($O230,'APOIO-DESPESAS'!$A$3:$N$962,4,FALSE)),"")</f>
        <v/>
      </c>
      <c r="D230" s="223" t="str">
        <f>IFERROR(IF(VLOOKUP($O230,'APOIO-DESPESAS'!$A$3:$N$962,5,FALSE)="","",VLOOKUP($O230,'APOIO-DESPESAS'!$A$3:$N$962,5,FALSE)),"")</f>
        <v/>
      </c>
      <c r="E230" s="223" t="str">
        <f>IFERROR(IF(VLOOKUP($O230,'APOIO-DESPESAS'!$A$3:$N$962,6,FALSE)="","",VLOOKUP($O230,'APOIO-DESPESAS'!$A$3:$N$962,6,FALSE)),"")</f>
        <v/>
      </c>
      <c r="F230" s="223" t="str">
        <f>IFERROR(IF(VLOOKUP($O230,'APOIO-DESPESAS'!$A$3:$N$962,7,FALSE)="","",VLOOKUP($O230,'APOIO-DESPESAS'!$A$3:$N$962,7,FALSE)),"")</f>
        <v/>
      </c>
      <c r="G230" s="223" t="str">
        <f>IFERROR(IF(VLOOKUP($O230,'APOIO-DESPESAS'!$A$3:$N$962,8,FALSE)="","",VLOOKUP($O230,'APOIO-DESPESAS'!$A$3:$N$962,8,FALSE)),"")</f>
        <v/>
      </c>
      <c r="H230" s="223" t="str">
        <f>IFERROR(IF(VLOOKUP($O230,'APOIO-DESPESAS'!$A$3:$N$962,9,FALSE)="","",VLOOKUP($O230,'APOIO-DESPESAS'!$A$3:$N$962,9,FALSE)),"")</f>
        <v/>
      </c>
      <c r="I230" s="223" t="str">
        <f>IFERROR(IF(VLOOKUP($O230,'APOIO-DESPESAS'!$A$3:$N$962,10,FALSE)="","",VLOOKUP($O230,'APOIO-DESPESAS'!$A$3:$N$962,10,FALSE)),"")</f>
        <v/>
      </c>
      <c r="J230" s="223" t="str">
        <f>IFERROR(IF(VLOOKUP($O230,'APOIO-DESPESAS'!$A$3:$N$962,11,FALSE)="","",VLOOKUP($O230,'APOIO-DESPESAS'!$A$3:$N$962,11,FALSE)),"")</f>
        <v/>
      </c>
      <c r="K230" s="223" t="str">
        <f>IFERROR(IF(VLOOKUP($O230,'APOIO-DESPESAS'!$A$3:$N$962,12,FALSE)="","",VLOOKUP($O230,'APOIO-DESPESAS'!$A$3:$N$962,12,FALSE)),"")</f>
        <v/>
      </c>
      <c r="L230" s="223" t="str">
        <f>IFERROR(IF(VLOOKUP($O230,'APOIO-DESPESAS'!$A$3:$N$962,13,FALSE)="","",VLOOKUP($O230,'APOIO-DESPESAS'!$A$3:$N$962,13,FALSE)),"")</f>
        <v/>
      </c>
      <c r="M230" s="223" t="str">
        <f>IFERROR(IF(VLOOKUP($O230,'APOIO-DESPESAS'!$A$3:$N$962,14,FALSE)="","",VLOOKUP($O230,'APOIO-DESPESAS'!$A$3:$N$962,14,FALSE)),"")</f>
        <v/>
      </c>
      <c r="O230" s="223">
        <f t="shared" si="3"/>
        <v>228</v>
      </c>
    </row>
    <row r="231" spans="1:15" x14ac:dyDescent="0.25">
      <c r="A231" s="223" t="str">
        <f>IFERROR(IF(VLOOKUP($O231,'APOIO-DESPESAS'!$A$3:$N$962,2,FALSE)="","",VLOOKUP($O231,'APOIO-DESPESAS'!$A$3:$N$962,2,FALSE)),"")</f>
        <v/>
      </c>
      <c r="B231" s="223" t="str">
        <f>IFERROR(IF(VLOOKUP($O231,'APOIO-DESPESAS'!$A$3:$N$962,3,FALSE)="","",VLOOKUP($O231,'APOIO-DESPESAS'!$A$3:$N$962,3,FALSE)),"")</f>
        <v/>
      </c>
      <c r="C231" s="223" t="str">
        <f>IFERROR(IF(VLOOKUP($O231,'APOIO-DESPESAS'!$A$3:$N$962,4,FALSE)="","",VLOOKUP($O231,'APOIO-DESPESAS'!$A$3:$N$962,4,FALSE)),"")</f>
        <v/>
      </c>
      <c r="D231" s="223" t="str">
        <f>IFERROR(IF(VLOOKUP($O231,'APOIO-DESPESAS'!$A$3:$N$962,5,FALSE)="","",VLOOKUP($O231,'APOIO-DESPESAS'!$A$3:$N$962,5,FALSE)),"")</f>
        <v/>
      </c>
      <c r="E231" s="223" t="str">
        <f>IFERROR(IF(VLOOKUP($O231,'APOIO-DESPESAS'!$A$3:$N$962,6,FALSE)="","",VLOOKUP($O231,'APOIO-DESPESAS'!$A$3:$N$962,6,FALSE)),"")</f>
        <v/>
      </c>
      <c r="F231" s="223" t="str">
        <f>IFERROR(IF(VLOOKUP($O231,'APOIO-DESPESAS'!$A$3:$N$962,7,FALSE)="","",VLOOKUP($O231,'APOIO-DESPESAS'!$A$3:$N$962,7,FALSE)),"")</f>
        <v/>
      </c>
      <c r="G231" s="223" t="str">
        <f>IFERROR(IF(VLOOKUP($O231,'APOIO-DESPESAS'!$A$3:$N$962,8,FALSE)="","",VLOOKUP($O231,'APOIO-DESPESAS'!$A$3:$N$962,8,FALSE)),"")</f>
        <v/>
      </c>
      <c r="H231" s="223" t="str">
        <f>IFERROR(IF(VLOOKUP($O231,'APOIO-DESPESAS'!$A$3:$N$962,9,FALSE)="","",VLOOKUP($O231,'APOIO-DESPESAS'!$A$3:$N$962,9,FALSE)),"")</f>
        <v/>
      </c>
      <c r="I231" s="223" t="str">
        <f>IFERROR(IF(VLOOKUP($O231,'APOIO-DESPESAS'!$A$3:$N$962,10,FALSE)="","",VLOOKUP($O231,'APOIO-DESPESAS'!$A$3:$N$962,10,FALSE)),"")</f>
        <v/>
      </c>
      <c r="J231" s="223" t="str">
        <f>IFERROR(IF(VLOOKUP($O231,'APOIO-DESPESAS'!$A$3:$N$962,11,FALSE)="","",VLOOKUP($O231,'APOIO-DESPESAS'!$A$3:$N$962,11,FALSE)),"")</f>
        <v/>
      </c>
      <c r="K231" s="223" t="str">
        <f>IFERROR(IF(VLOOKUP($O231,'APOIO-DESPESAS'!$A$3:$N$962,12,FALSE)="","",VLOOKUP($O231,'APOIO-DESPESAS'!$A$3:$N$962,12,FALSE)),"")</f>
        <v/>
      </c>
      <c r="L231" s="223" t="str">
        <f>IFERROR(IF(VLOOKUP($O231,'APOIO-DESPESAS'!$A$3:$N$962,13,FALSE)="","",VLOOKUP($O231,'APOIO-DESPESAS'!$A$3:$N$962,13,FALSE)),"")</f>
        <v/>
      </c>
      <c r="M231" s="223" t="str">
        <f>IFERROR(IF(VLOOKUP($O231,'APOIO-DESPESAS'!$A$3:$N$962,14,FALSE)="","",VLOOKUP($O231,'APOIO-DESPESAS'!$A$3:$N$962,14,FALSE)),"")</f>
        <v/>
      </c>
      <c r="O231" s="223">
        <f t="shared" si="3"/>
        <v>229</v>
      </c>
    </row>
    <row r="232" spans="1:15" x14ac:dyDescent="0.25">
      <c r="A232" s="223" t="str">
        <f>IFERROR(IF(VLOOKUP($O232,'APOIO-DESPESAS'!$A$3:$N$962,2,FALSE)="","",VLOOKUP($O232,'APOIO-DESPESAS'!$A$3:$N$962,2,FALSE)),"")</f>
        <v/>
      </c>
      <c r="B232" s="223" t="str">
        <f>IFERROR(IF(VLOOKUP($O232,'APOIO-DESPESAS'!$A$3:$N$962,3,FALSE)="","",VLOOKUP($O232,'APOIO-DESPESAS'!$A$3:$N$962,3,FALSE)),"")</f>
        <v/>
      </c>
      <c r="C232" s="223" t="str">
        <f>IFERROR(IF(VLOOKUP($O232,'APOIO-DESPESAS'!$A$3:$N$962,4,FALSE)="","",VLOOKUP($O232,'APOIO-DESPESAS'!$A$3:$N$962,4,FALSE)),"")</f>
        <v/>
      </c>
      <c r="D232" s="223" t="str">
        <f>IFERROR(IF(VLOOKUP($O232,'APOIO-DESPESAS'!$A$3:$N$962,5,FALSE)="","",VLOOKUP($O232,'APOIO-DESPESAS'!$A$3:$N$962,5,FALSE)),"")</f>
        <v/>
      </c>
      <c r="E232" s="223" t="str">
        <f>IFERROR(IF(VLOOKUP($O232,'APOIO-DESPESAS'!$A$3:$N$962,6,FALSE)="","",VLOOKUP($O232,'APOIO-DESPESAS'!$A$3:$N$962,6,FALSE)),"")</f>
        <v/>
      </c>
      <c r="F232" s="223" t="str">
        <f>IFERROR(IF(VLOOKUP($O232,'APOIO-DESPESAS'!$A$3:$N$962,7,FALSE)="","",VLOOKUP($O232,'APOIO-DESPESAS'!$A$3:$N$962,7,FALSE)),"")</f>
        <v/>
      </c>
      <c r="G232" s="223" t="str">
        <f>IFERROR(IF(VLOOKUP($O232,'APOIO-DESPESAS'!$A$3:$N$962,8,FALSE)="","",VLOOKUP($O232,'APOIO-DESPESAS'!$A$3:$N$962,8,FALSE)),"")</f>
        <v/>
      </c>
      <c r="H232" s="223" t="str">
        <f>IFERROR(IF(VLOOKUP($O232,'APOIO-DESPESAS'!$A$3:$N$962,9,FALSE)="","",VLOOKUP($O232,'APOIO-DESPESAS'!$A$3:$N$962,9,FALSE)),"")</f>
        <v/>
      </c>
      <c r="I232" s="223" t="str">
        <f>IFERROR(IF(VLOOKUP($O232,'APOIO-DESPESAS'!$A$3:$N$962,10,FALSE)="","",VLOOKUP($O232,'APOIO-DESPESAS'!$A$3:$N$962,10,FALSE)),"")</f>
        <v/>
      </c>
      <c r="J232" s="223" t="str">
        <f>IFERROR(IF(VLOOKUP($O232,'APOIO-DESPESAS'!$A$3:$N$962,11,FALSE)="","",VLOOKUP($O232,'APOIO-DESPESAS'!$A$3:$N$962,11,FALSE)),"")</f>
        <v/>
      </c>
      <c r="K232" s="223" t="str">
        <f>IFERROR(IF(VLOOKUP($O232,'APOIO-DESPESAS'!$A$3:$N$962,12,FALSE)="","",VLOOKUP($O232,'APOIO-DESPESAS'!$A$3:$N$962,12,FALSE)),"")</f>
        <v/>
      </c>
      <c r="L232" s="223" t="str">
        <f>IFERROR(IF(VLOOKUP($O232,'APOIO-DESPESAS'!$A$3:$N$962,13,FALSE)="","",VLOOKUP($O232,'APOIO-DESPESAS'!$A$3:$N$962,13,FALSE)),"")</f>
        <v/>
      </c>
      <c r="M232" s="223" t="str">
        <f>IFERROR(IF(VLOOKUP($O232,'APOIO-DESPESAS'!$A$3:$N$962,14,FALSE)="","",VLOOKUP($O232,'APOIO-DESPESAS'!$A$3:$N$962,14,FALSE)),"")</f>
        <v/>
      </c>
      <c r="O232" s="223">
        <f t="shared" si="3"/>
        <v>230</v>
      </c>
    </row>
    <row r="233" spans="1:15" x14ac:dyDescent="0.25">
      <c r="A233" s="223" t="str">
        <f>IFERROR(IF(VLOOKUP($O233,'APOIO-DESPESAS'!$A$3:$N$962,2,FALSE)="","",VLOOKUP($O233,'APOIO-DESPESAS'!$A$3:$N$962,2,FALSE)),"")</f>
        <v/>
      </c>
      <c r="B233" s="223" t="str">
        <f>IFERROR(IF(VLOOKUP($O233,'APOIO-DESPESAS'!$A$3:$N$962,3,FALSE)="","",VLOOKUP($O233,'APOIO-DESPESAS'!$A$3:$N$962,3,FALSE)),"")</f>
        <v/>
      </c>
      <c r="C233" s="223" t="str">
        <f>IFERROR(IF(VLOOKUP($O233,'APOIO-DESPESAS'!$A$3:$N$962,4,FALSE)="","",VLOOKUP($O233,'APOIO-DESPESAS'!$A$3:$N$962,4,FALSE)),"")</f>
        <v/>
      </c>
      <c r="D233" s="223" t="str">
        <f>IFERROR(IF(VLOOKUP($O233,'APOIO-DESPESAS'!$A$3:$N$962,5,FALSE)="","",VLOOKUP($O233,'APOIO-DESPESAS'!$A$3:$N$962,5,FALSE)),"")</f>
        <v/>
      </c>
      <c r="E233" s="223" t="str">
        <f>IFERROR(IF(VLOOKUP($O233,'APOIO-DESPESAS'!$A$3:$N$962,6,FALSE)="","",VLOOKUP($O233,'APOIO-DESPESAS'!$A$3:$N$962,6,FALSE)),"")</f>
        <v/>
      </c>
      <c r="F233" s="223" t="str">
        <f>IFERROR(IF(VLOOKUP($O233,'APOIO-DESPESAS'!$A$3:$N$962,7,FALSE)="","",VLOOKUP($O233,'APOIO-DESPESAS'!$A$3:$N$962,7,FALSE)),"")</f>
        <v/>
      </c>
      <c r="G233" s="223" t="str">
        <f>IFERROR(IF(VLOOKUP($O233,'APOIO-DESPESAS'!$A$3:$N$962,8,FALSE)="","",VLOOKUP($O233,'APOIO-DESPESAS'!$A$3:$N$962,8,FALSE)),"")</f>
        <v/>
      </c>
      <c r="H233" s="223" t="str">
        <f>IFERROR(IF(VLOOKUP($O233,'APOIO-DESPESAS'!$A$3:$N$962,9,FALSE)="","",VLOOKUP($O233,'APOIO-DESPESAS'!$A$3:$N$962,9,FALSE)),"")</f>
        <v/>
      </c>
      <c r="I233" s="223" t="str">
        <f>IFERROR(IF(VLOOKUP($O233,'APOIO-DESPESAS'!$A$3:$N$962,10,FALSE)="","",VLOOKUP($O233,'APOIO-DESPESAS'!$A$3:$N$962,10,FALSE)),"")</f>
        <v/>
      </c>
      <c r="J233" s="223" t="str">
        <f>IFERROR(IF(VLOOKUP($O233,'APOIO-DESPESAS'!$A$3:$N$962,11,FALSE)="","",VLOOKUP($O233,'APOIO-DESPESAS'!$A$3:$N$962,11,FALSE)),"")</f>
        <v/>
      </c>
      <c r="K233" s="223" t="str">
        <f>IFERROR(IF(VLOOKUP($O233,'APOIO-DESPESAS'!$A$3:$N$962,12,FALSE)="","",VLOOKUP($O233,'APOIO-DESPESAS'!$A$3:$N$962,12,FALSE)),"")</f>
        <v/>
      </c>
      <c r="L233" s="223" t="str">
        <f>IFERROR(IF(VLOOKUP($O233,'APOIO-DESPESAS'!$A$3:$N$962,13,FALSE)="","",VLOOKUP($O233,'APOIO-DESPESAS'!$A$3:$N$962,13,FALSE)),"")</f>
        <v/>
      </c>
      <c r="M233" s="223" t="str">
        <f>IFERROR(IF(VLOOKUP($O233,'APOIO-DESPESAS'!$A$3:$N$962,14,FALSE)="","",VLOOKUP($O233,'APOIO-DESPESAS'!$A$3:$N$962,14,FALSE)),"")</f>
        <v/>
      </c>
      <c r="O233" s="223">
        <f t="shared" si="3"/>
        <v>231</v>
      </c>
    </row>
    <row r="234" spans="1:15" x14ac:dyDescent="0.25">
      <c r="A234" s="223" t="str">
        <f>IFERROR(IF(VLOOKUP($O234,'APOIO-DESPESAS'!$A$3:$N$962,2,FALSE)="","",VLOOKUP($O234,'APOIO-DESPESAS'!$A$3:$N$962,2,FALSE)),"")</f>
        <v/>
      </c>
      <c r="B234" s="223" t="str">
        <f>IFERROR(IF(VLOOKUP($O234,'APOIO-DESPESAS'!$A$3:$N$962,3,FALSE)="","",VLOOKUP($O234,'APOIO-DESPESAS'!$A$3:$N$962,3,FALSE)),"")</f>
        <v/>
      </c>
      <c r="C234" s="223" t="str">
        <f>IFERROR(IF(VLOOKUP($O234,'APOIO-DESPESAS'!$A$3:$N$962,4,FALSE)="","",VLOOKUP($O234,'APOIO-DESPESAS'!$A$3:$N$962,4,FALSE)),"")</f>
        <v/>
      </c>
      <c r="D234" s="223" t="str">
        <f>IFERROR(IF(VLOOKUP($O234,'APOIO-DESPESAS'!$A$3:$N$962,5,FALSE)="","",VLOOKUP($O234,'APOIO-DESPESAS'!$A$3:$N$962,5,FALSE)),"")</f>
        <v/>
      </c>
      <c r="E234" s="223" t="str">
        <f>IFERROR(IF(VLOOKUP($O234,'APOIO-DESPESAS'!$A$3:$N$962,6,FALSE)="","",VLOOKUP($O234,'APOIO-DESPESAS'!$A$3:$N$962,6,FALSE)),"")</f>
        <v/>
      </c>
      <c r="F234" s="223" t="str">
        <f>IFERROR(IF(VLOOKUP($O234,'APOIO-DESPESAS'!$A$3:$N$962,7,FALSE)="","",VLOOKUP($O234,'APOIO-DESPESAS'!$A$3:$N$962,7,FALSE)),"")</f>
        <v/>
      </c>
      <c r="G234" s="223" t="str">
        <f>IFERROR(IF(VLOOKUP($O234,'APOIO-DESPESAS'!$A$3:$N$962,8,FALSE)="","",VLOOKUP($O234,'APOIO-DESPESAS'!$A$3:$N$962,8,FALSE)),"")</f>
        <v/>
      </c>
      <c r="H234" s="223" t="str">
        <f>IFERROR(IF(VLOOKUP($O234,'APOIO-DESPESAS'!$A$3:$N$962,9,FALSE)="","",VLOOKUP($O234,'APOIO-DESPESAS'!$A$3:$N$962,9,FALSE)),"")</f>
        <v/>
      </c>
      <c r="I234" s="223" t="str">
        <f>IFERROR(IF(VLOOKUP($O234,'APOIO-DESPESAS'!$A$3:$N$962,10,FALSE)="","",VLOOKUP($O234,'APOIO-DESPESAS'!$A$3:$N$962,10,FALSE)),"")</f>
        <v/>
      </c>
      <c r="J234" s="223" t="str">
        <f>IFERROR(IF(VLOOKUP($O234,'APOIO-DESPESAS'!$A$3:$N$962,11,FALSE)="","",VLOOKUP($O234,'APOIO-DESPESAS'!$A$3:$N$962,11,FALSE)),"")</f>
        <v/>
      </c>
      <c r="K234" s="223" t="str">
        <f>IFERROR(IF(VLOOKUP($O234,'APOIO-DESPESAS'!$A$3:$N$962,12,FALSE)="","",VLOOKUP($O234,'APOIO-DESPESAS'!$A$3:$N$962,12,FALSE)),"")</f>
        <v/>
      </c>
      <c r="L234" s="223" t="str">
        <f>IFERROR(IF(VLOOKUP($O234,'APOIO-DESPESAS'!$A$3:$N$962,13,FALSE)="","",VLOOKUP($O234,'APOIO-DESPESAS'!$A$3:$N$962,13,FALSE)),"")</f>
        <v/>
      </c>
      <c r="M234" s="223" t="str">
        <f>IFERROR(IF(VLOOKUP($O234,'APOIO-DESPESAS'!$A$3:$N$962,14,FALSE)="","",VLOOKUP($O234,'APOIO-DESPESAS'!$A$3:$N$962,14,FALSE)),"")</f>
        <v/>
      </c>
      <c r="O234" s="223">
        <f t="shared" si="3"/>
        <v>232</v>
      </c>
    </row>
    <row r="235" spans="1:15" x14ac:dyDescent="0.25">
      <c r="A235" s="223" t="str">
        <f>IFERROR(IF(VLOOKUP($O235,'APOIO-DESPESAS'!$A$3:$N$962,2,FALSE)="","",VLOOKUP($O235,'APOIO-DESPESAS'!$A$3:$N$962,2,FALSE)),"")</f>
        <v/>
      </c>
      <c r="B235" s="223" t="str">
        <f>IFERROR(IF(VLOOKUP($O235,'APOIO-DESPESAS'!$A$3:$N$962,3,FALSE)="","",VLOOKUP($O235,'APOIO-DESPESAS'!$A$3:$N$962,3,FALSE)),"")</f>
        <v/>
      </c>
      <c r="C235" s="223" t="str">
        <f>IFERROR(IF(VLOOKUP($O235,'APOIO-DESPESAS'!$A$3:$N$962,4,FALSE)="","",VLOOKUP($O235,'APOIO-DESPESAS'!$A$3:$N$962,4,FALSE)),"")</f>
        <v/>
      </c>
      <c r="D235" s="223" t="str">
        <f>IFERROR(IF(VLOOKUP($O235,'APOIO-DESPESAS'!$A$3:$N$962,5,FALSE)="","",VLOOKUP($O235,'APOIO-DESPESAS'!$A$3:$N$962,5,FALSE)),"")</f>
        <v/>
      </c>
      <c r="E235" s="223" t="str">
        <f>IFERROR(IF(VLOOKUP($O235,'APOIO-DESPESAS'!$A$3:$N$962,6,FALSE)="","",VLOOKUP($O235,'APOIO-DESPESAS'!$A$3:$N$962,6,FALSE)),"")</f>
        <v/>
      </c>
      <c r="F235" s="223" t="str">
        <f>IFERROR(IF(VLOOKUP($O235,'APOIO-DESPESAS'!$A$3:$N$962,7,FALSE)="","",VLOOKUP($O235,'APOIO-DESPESAS'!$A$3:$N$962,7,FALSE)),"")</f>
        <v/>
      </c>
      <c r="G235" s="223" t="str">
        <f>IFERROR(IF(VLOOKUP($O235,'APOIO-DESPESAS'!$A$3:$N$962,8,FALSE)="","",VLOOKUP($O235,'APOIO-DESPESAS'!$A$3:$N$962,8,FALSE)),"")</f>
        <v/>
      </c>
      <c r="H235" s="223" t="str">
        <f>IFERROR(IF(VLOOKUP($O235,'APOIO-DESPESAS'!$A$3:$N$962,9,FALSE)="","",VLOOKUP($O235,'APOIO-DESPESAS'!$A$3:$N$962,9,FALSE)),"")</f>
        <v/>
      </c>
      <c r="I235" s="223" t="str">
        <f>IFERROR(IF(VLOOKUP($O235,'APOIO-DESPESAS'!$A$3:$N$962,10,FALSE)="","",VLOOKUP($O235,'APOIO-DESPESAS'!$A$3:$N$962,10,FALSE)),"")</f>
        <v/>
      </c>
      <c r="J235" s="223" t="str">
        <f>IFERROR(IF(VLOOKUP($O235,'APOIO-DESPESAS'!$A$3:$N$962,11,FALSE)="","",VLOOKUP($O235,'APOIO-DESPESAS'!$A$3:$N$962,11,FALSE)),"")</f>
        <v/>
      </c>
      <c r="K235" s="223" t="str">
        <f>IFERROR(IF(VLOOKUP($O235,'APOIO-DESPESAS'!$A$3:$N$962,12,FALSE)="","",VLOOKUP($O235,'APOIO-DESPESAS'!$A$3:$N$962,12,FALSE)),"")</f>
        <v/>
      </c>
      <c r="L235" s="223" t="str">
        <f>IFERROR(IF(VLOOKUP($O235,'APOIO-DESPESAS'!$A$3:$N$962,13,FALSE)="","",VLOOKUP($O235,'APOIO-DESPESAS'!$A$3:$N$962,13,FALSE)),"")</f>
        <v/>
      </c>
      <c r="M235" s="223" t="str">
        <f>IFERROR(IF(VLOOKUP($O235,'APOIO-DESPESAS'!$A$3:$N$962,14,FALSE)="","",VLOOKUP($O235,'APOIO-DESPESAS'!$A$3:$N$962,14,FALSE)),"")</f>
        <v/>
      </c>
      <c r="O235" s="223">
        <f t="shared" si="3"/>
        <v>233</v>
      </c>
    </row>
    <row r="236" spans="1:15" x14ac:dyDescent="0.25">
      <c r="A236" s="223" t="str">
        <f>IFERROR(IF(VLOOKUP($O236,'APOIO-DESPESAS'!$A$3:$N$962,2,FALSE)="","",VLOOKUP($O236,'APOIO-DESPESAS'!$A$3:$N$962,2,FALSE)),"")</f>
        <v/>
      </c>
      <c r="B236" s="223" t="str">
        <f>IFERROR(IF(VLOOKUP($O236,'APOIO-DESPESAS'!$A$3:$N$962,3,FALSE)="","",VLOOKUP($O236,'APOIO-DESPESAS'!$A$3:$N$962,3,FALSE)),"")</f>
        <v/>
      </c>
      <c r="C236" s="223" t="str">
        <f>IFERROR(IF(VLOOKUP($O236,'APOIO-DESPESAS'!$A$3:$N$962,4,FALSE)="","",VLOOKUP($O236,'APOIO-DESPESAS'!$A$3:$N$962,4,FALSE)),"")</f>
        <v/>
      </c>
      <c r="D236" s="223" t="str">
        <f>IFERROR(IF(VLOOKUP($O236,'APOIO-DESPESAS'!$A$3:$N$962,5,FALSE)="","",VLOOKUP($O236,'APOIO-DESPESAS'!$A$3:$N$962,5,FALSE)),"")</f>
        <v/>
      </c>
      <c r="E236" s="223" t="str">
        <f>IFERROR(IF(VLOOKUP($O236,'APOIO-DESPESAS'!$A$3:$N$962,6,FALSE)="","",VLOOKUP($O236,'APOIO-DESPESAS'!$A$3:$N$962,6,FALSE)),"")</f>
        <v/>
      </c>
      <c r="F236" s="223" t="str">
        <f>IFERROR(IF(VLOOKUP($O236,'APOIO-DESPESAS'!$A$3:$N$962,7,FALSE)="","",VLOOKUP($O236,'APOIO-DESPESAS'!$A$3:$N$962,7,FALSE)),"")</f>
        <v/>
      </c>
      <c r="G236" s="223" t="str">
        <f>IFERROR(IF(VLOOKUP($O236,'APOIO-DESPESAS'!$A$3:$N$962,8,FALSE)="","",VLOOKUP($O236,'APOIO-DESPESAS'!$A$3:$N$962,8,FALSE)),"")</f>
        <v/>
      </c>
      <c r="H236" s="223" t="str">
        <f>IFERROR(IF(VLOOKUP($O236,'APOIO-DESPESAS'!$A$3:$N$962,9,FALSE)="","",VLOOKUP($O236,'APOIO-DESPESAS'!$A$3:$N$962,9,FALSE)),"")</f>
        <v/>
      </c>
      <c r="I236" s="223" t="str">
        <f>IFERROR(IF(VLOOKUP($O236,'APOIO-DESPESAS'!$A$3:$N$962,10,FALSE)="","",VLOOKUP($O236,'APOIO-DESPESAS'!$A$3:$N$962,10,FALSE)),"")</f>
        <v/>
      </c>
      <c r="J236" s="223" t="str">
        <f>IFERROR(IF(VLOOKUP($O236,'APOIO-DESPESAS'!$A$3:$N$962,11,FALSE)="","",VLOOKUP($O236,'APOIO-DESPESAS'!$A$3:$N$962,11,FALSE)),"")</f>
        <v/>
      </c>
      <c r="K236" s="223" t="str">
        <f>IFERROR(IF(VLOOKUP($O236,'APOIO-DESPESAS'!$A$3:$N$962,12,FALSE)="","",VLOOKUP($O236,'APOIO-DESPESAS'!$A$3:$N$962,12,FALSE)),"")</f>
        <v/>
      </c>
      <c r="L236" s="223" t="str">
        <f>IFERROR(IF(VLOOKUP($O236,'APOIO-DESPESAS'!$A$3:$N$962,13,FALSE)="","",VLOOKUP($O236,'APOIO-DESPESAS'!$A$3:$N$962,13,FALSE)),"")</f>
        <v/>
      </c>
      <c r="M236" s="223" t="str">
        <f>IFERROR(IF(VLOOKUP($O236,'APOIO-DESPESAS'!$A$3:$N$962,14,FALSE)="","",VLOOKUP($O236,'APOIO-DESPESAS'!$A$3:$N$962,14,FALSE)),"")</f>
        <v/>
      </c>
      <c r="O236" s="223">
        <f t="shared" si="3"/>
        <v>234</v>
      </c>
    </row>
    <row r="237" spans="1:15" x14ac:dyDescent="0.25">
      <c r="A237" s="223" t="str">
        <f>IFERROR(IF(VLOOKUP($O237,'APOIO-DESPESAS'!$A$3:$N$962,2,FALSE)="","",VLOOKUP($O237,'APOIO-DESPESAS'!$A$3:$N$962,2,FALSE)),"")</f>
        <v/>
      </c>
      <c r="B237" s="223" t="str">
        <f>IFERROR(IF(VLOOKUP($O237,'APOIO-DESPESAS'!$A$3:$N$962,3,FALSE)="","",VLOOKUP($O237,'APOIO-DESPESAS'!$A$3:$N$962,3,FALSE)),"")</f>
        <v/>
      </c>
      <c r="C237" s="223" t="str">
        <f>IFERROR(IF(VLOOKUP($O237,'APOIO-DESPESAS'!$A$3:$N$962,4,FALSE)="","",VLOOKUP($O237,'APOIO-DESPESAS'!$A$3:$N$962,4,FALSE)),"")</f>
        <v/>
      </c>
      <c r="D237" s="223" t="str">
        <f>IFERROR(IF(VLOOKUP($O237,'APOIO-DESPESAS'!$A$3:$N$962,5,FALSE)="","",VLOOKUP($O237,'APOIO-DESPESAS'!$A$3:$N$962,5,FALSE)),"")</f>
        <v/>
      </c>
      <c r="E237" s="223" t="str">
        <f>IFERROR(IF(VLOOKUP($O237,'APOIO-DESPESAS'!$A$3:$N$962,6,FALSE)="","",VLOOKUP($O237,'APOIO-DESPESAS'!$A$3:$N$962,6,FALSE)),"")</f>
        <v/>
      </c>
      <c r="F237" s="223" t="str">
        <f>IFERROR(IF(VLOOKUP($O237,'APOIO-DESPESAS'!$A$3:$N$962,7,FALSE)="","",VLOOKUP($O237,'APOIO-DESPESAS'!$A$3:$N$962,7,FALSE)),"")</f>
        <v/>
      </c>
      <c r="G237" s="223" t="str">
        <f>IFERROR(IF(VLOOKUP($O237,'APOIO-DESPESAS'!$A$3:$N$962,8,FALSE)="","",VLOOKUP($O237,'APOIO-DESPESAS'!$A$3:$N$962,8,FALSE)),"")</f>
        <v/>
      </c>
      <c r="H237" s="223" t="str">
        <f>IFERROR(IF(VLOOKUP($O237,'APOIO-DESPESAS'!$A$3:$N$962,9,FALSE)="","",VLOOKUP($O237,'APOIO-DESPESAS'!$A$3:$N$962,9,FALSE)),"")</f>
        <v/>
      </c>
      <c r="I237" s="223" t="str">
        <f>IFERROR(IF(VLOOKUP($O237,'APOIO-DESPESAS'!$A$3:$N$962,10,FALSE)="","",VLOOKUP($O237,'APOIO-DESPESAS'!$A$3:$N$962,10,FALSE)),"")</f>
        <v/>
      </c>
      <c r="J237" s="223" t="str">
        <f>IFERROR(IF(VLOOKUP($O237,'APOIO-DESPESAS'!$A$3:$N$962,11,FALSE)="","",VLOOKUP($O237,'APOIO-DESPESAS'!$A$3:$N$962,11,FALSE)),"")</f>
        <v/>
      </c>
      <c r="K237" s="223" t="str">
        <f>IFERROR(IF(VLOOKUP($O237,'APOIO-DESPESAS'!$A$3:$N$962,12,FALSE)="","",VLOOKUP($O237,'APOIO-DESPESAS'!$A$3:$N$962,12,FALSE)),"")</f>
        <v/>
      </c>
      <c r="L237" s="223" t="str">
        <f>IFERROR(IF(VLOOKUP($O237,'APOIO-DESPESAS'!$A$3:$N$962,13,FALSE)="","",VLOOKUP($O237,'APOIO-DESPESAS'!$A$3:$N$962,13,FALSE)),"")</f>
        <v/>
      </c>
      <c r="M237" s="223" t="str">
        <f>IFERROR(IF(VLOOKUP($O237,'APOIO-DESPESAS'!$A$3:$N$962,14,FALSE)="","",VLOOKUP($O237,'APOIO-DESPESAS'!$A$3:$N$962,14,FALSE)),"")</f>
        <v/>
      </c>
      <c r="O237" s="223">
        <f t="shared" si="3"/>
        <v>235</v>
      </c>
    </row>
    <row r="238" spans="1:15" x14ac:dyDescent="0.25">
      <c r="A238" s="223" t="str">
        <f>IFERROR(IF(VLOOKUP($O238,'APOIO-DESPESAS'!$A$3:$N$962,2,FALSE)="","",VLOOKUP($O238,'APOIO-DESPESAS'!$A$3:$N$962,2,FALSE)),"")</f>
        <v/>
      </c>
      <c r="B238" s="223" t="str">
        <f>IFERROR(IF(VLOOKUP($O238,'APOIO-DESPESAS'!$A$3:$N$962,3,FALSE)="","",VLOOKUP($O238,'APOIO-DESPESAS'!$A$3:$N$962,3,FALSE)),"")</f>
        <v/>
      </c>
      <c r="C238" s="223" t="str">
        <f>IFERROR(IF(VLOOKUP($O238,'APOIO-DESPESAS'!$A$3:$N$962,4,FALSE)="","",VLOOKUP($O238,'APOIO-DESPESAS'!$A$3:$N$962,4,FALSE)),"")</f>
        <v/>
      </c>
      <c r="D238" s="223" t="str">
        <f>IFERROR(IF(VLOOKUP($O238,'APOIO-DESPESAS'!$A$3:$N$962,5,FALSE)="","",VLOOKUP($O238,'APOIO-DESPESAS'!$A$3:$N$962,5,FALSE)),"")</f>
        <v/>
      </c>
      <c r="E238" s="223" t="str">
        <f>IFERROR(IF(VLOOKUP($O238,'APOIO-DESPESAS'!$A$3:$N$962,6,FALSE)="","",VLOOKUP($O238,'APOIO-DESPESAS'!$A$3:$N$962,6,FALSE)),"")</f>
        <v/>
      </c>
      <c r="F238" s="223" t="str">
        <f>IFERROR(IF(VLOOKUP($O238,'APOIO-DESPESAS'!$A$3:$N$962,7,FALSE)="","",VLOOKUP($O238,'APOIO-DESPESAS'!$A$3:$N$962,7,FALSE)),"")</f>
        <v/>
      </c>
      <c r="G238" s="223" t="str">
        <f>IFERROR(IF(VLOOKUP($O238,'APOIO-DESPESAS'!$A$3:$N$962,8,FALSE)="","",VLOOKUP($O238,'APOIO-DESPESAS'!$A$3:$N$962,8,FALSE)),"")</f>
        <v/>
      </c>
      <c r="H238" s="223" t="str">
        <f>IFERROR(IF(VLOOKUP($O238,'APOIO-DESPESAS'!$A$3:$N$962,9,FALSE)="","",VLOOKUP($O238,'APOIO-DESPESAS'!$A$3:$N$962,9,FALSE)),"")</f>
        <v/>
      </c>
      <c r="I238" s="223" t="str">
        <f>IFERROR(IF(VLOOKUP($O238,'APOIO-DESPESAS'!$A$3:$N$962,10,FALSE)="","",VLOOKUP($O238,'APOIO-DESPESAS'!$A$3:$N$962,10,FALSE)),"")</f>
        <v/>
      </c>
      <c r="J238" s="223" t="str">
        <f>IFERROR(IF(VLOOKUP($O238,'APOIO-DESPESAS'!$A$3:$N$962,11,FALSE)="","",VLOOKUP($O238,'APOIO-DESPESAS'!$A$3:$N$962,11,FALSE)),"")</f>
        <v/>
      </c>
      <c r="K238" s="223" t="str">
        <f>IFERROR(IF(VLOOKUP($O238,'APOIO-DESPESAS'!$A$3:$N$962,12,FALSE)="","",VLOOKUP($O238,'APOIO-DESPESAS'!$A$3:$N$962,12,FALSE)),"")</f>
        <v/>
      </c>
      <c r="L238" s="223" t="str">
        <f>IFERROR(IF(VLOOKUP($O238,'APOIO-DESPESAS'!$A$3:$N$962,13,FALSE)="","",VLOOKUP($O238,'APOIO-DESPESAS'!$A$3:$N$962,13,FALSE)),"")</f>
        <v/>
      </c>
      <c r="M238" s="223" t="str">
        <f>IFERROR(IF(VLOOKUP($O238,'APOIO-DESPESAS'!$A$3:$N$962,14,FALSE)="","",VLOOKUP($O238,'APOIO-DESPESAS'!$A$3:$N$962,14,FALSE)),"")</f>
        <v/>
      </c>
      <c r="O238" s="223">
        <f t="shared" si="3"/>
        <v>236</v>
      </c>
    </row>
    <row r="239" spans="1:15" x14ac:dyDescent="0.25">
      <c r="A239" s="223" t="str">
        <f>IFERROR(IF(VLOOKUP($O239,'APOIO-DESPESAS'!$A$3:$N$962,2,FALSE)="","",VLOOKUP($O239,'APOIO-DESPESAS'!$A$3:$N$962,2,FALSE)),"")</f>
        <v/>
      </c>
      <c r="B239" s="223" t="str">
        <f>IFERROR(IF(VLOOKUP($O239,'APOIO-DESPESAS'!$A$3:$N$962,3,FALSE)="","",VLOOKUP($O239,'APOIO-DESPESAS'!$A$3:$N$962,3,FALSE)),"")</f>
        <v/>
      </c>
      <c r="C239" s="223" t="str">
        <f>IFERROR(IF(VLOOKUP($O239,'APOIO-DESPESAS'!$A$3:$N$962,4,FALSE)="","",VLOOKUP($O239,'APOIO-DESPESAS'!$A$3:$N$962,4,FALSE)),"")</f>
        <v/>
      </c>
      <c r="D239" s="223" t="str">
        <f>IFERROR(IF(VLOOKUP($O239,'APOIO-DESPESAS'!$A$3:$N$962,5,FALSE)="","",VLOOKUP($O239,'APOIO-DESPESAS'!$A$3:$N$962,5,FALSE)),"")</f>
        <v/>
      </c>
      <c r="E239" s="223" t="str">
        <f>IFERROR(IF(VLOOKUP($O239,'APOIO-DESPESAS'!$A$3:$N$962,6,FALSE)="","",VLOOKUP($O239,'APOIO-DESPESAS'!$A$3:$N$962,6,FALSE)),"")</f>
        <v/>
      </c>
      <c r="F239" s="223" t="str">
        <f>IFERROR(IF(VLOOKUP($O239,'APOIO-DESPESAS'!$A$3:$N$962,7,FALSE)="","",VLOOKUP($O239,'APOIO-DESPESAS'!$A$3:$N$962,7,FALSE)),"")</f>
        <v/>
      </c>
      <c r="G239" s="223" t="str">
        <f>IFERROR(IF(VLOOKUP($O239,'APOIO-DESPESAS'!$A$3:$N$962,8,FALSE)="","",VLOOKUP($O239,'APOIO-DESPESAS'!$A$3:$N$962,8,FALSE)),"")</f>
        <v/>
      </c>
      <c r="H239" s="223" t="str">
        <f>IFERROR(IF(VLOOKUP($O239,'APOIO-DESPESAS'!$A$3:$N$962,9,FALSE)="","",VLOOKUP($O239,'APOIO-DESPESAS'!$A$3:$N$962,9,FALSE)),"")</f>
        <v/>
      </c>
      <c r="I239" s="223" t="str">
        <f>IFERROR(IF(VLOOKUP($O239,'APOIO-DESPESAS'!$A$3:$N$962,10,FALSE)="","",VLOOKUP($O239,'APOIO-DESPESAS'!$A$3:$N$962,10,FALSE)),"")</f>
        <v/>
      </c>
      <c r="J239" s="223" t="str">
        <f>IFERROR(IF(VLOOKUP($O239,'APOIO-DESPESAS'!$A$3:$N$962,11,FALSE)="","",VLOOKUP($O239,'APOIO-DESPESAS'!$A$3:$N$962,11,FALSE)),"")</f>
        <v/>
      </c>
      <c r="K239" s="223" t="str">
        <f>IFERROR(IF(VLOOKUP($O239,'APOIO-DESPESAS'!$A$3:$N$962,12,FALSE)="","",VLOOKUP($O239,'APOIO-DESPESAS'!$A$3:$N$962,12,FALSE)),"")</f>
        <v/>
      </c>
      <c r="L239" s="223" t="str">
        <f>IFERROR(IF(VLOOKUP($O239,'APOIO-DESPESAS'!$A$3:$N$962,13,FALSE)="","",VLOOKUP($O239,'APOIO-DESPESAS'!$A$3:$N$962,13,FALSE)),"")</f>
        <v/>
      </c>
      <c r="M239" s="223" t="str">
        <f>IFERROR(IF(VLOOKUP($O239,'APOIO-DESPESAS'!$A$3:$N$962,14,FALSE)="","",VLOOKUP($O239,'APOIO-DESPESAS'!$A$3:$N$962,14,FALSE)),"")</f>
        <v/>
      </c>
      <c r="O239" s="223">
        <f t="shared" si="3"/>
        <v>237</v>
      </c>
    </row>
    <row r="240" spans="1:15" x14ac:dyDescent="0.25">
      <c r="A240" s="223" t="str">
        <f>IFERROR(IF(VLOOKUP($O240,'APOIO-DESPESAS'!$A$3:$N$962,2,FALSE)="","",VLOOKUP($O240,'APOIO-DESPESAS'!$A$3:$N$962,2,FALSE)),"")</f>
        <v/>
      </c>
      <c r="B240" s="223" t="str">
        <f>IFERROR(IF(VLOOKUP($O240,'APOIO-DESPESAS'!$A$3:$N$962,3,FALSE)="","",VLOOKUP($O240,'APOIO-DESPESAS'!$A$3:$N$962,3,FALSE)),"")</f>
        <v/>
      </c>
      <c r="C240" s="223" t="str">
        <f>IFERROR(IF(VLOOKUP($O240,'APOIO-DESPESAS'!$A$3:$N$962,4,FALSE)="","",VLOOKUP($O240,'APOIO-DESPESAS'!$A$3:$N$962,4,FALSE)),"")</f>
        <v/>
      </c>
      <c r="D240" s="223" t="str">
        <f>IFERROR(IF(VLOOKUP($O240,'APOIO-DESPESAS'!$A$3:$N$962,5,FALSE)="","",VLOOKUP($O240,'APOIO-DESPESAS'!$A$3:$N$962,5,FALSE)),"")</f>
        <v/>
      </c>
      <c r="E240" s="223" t="str">
        <f>IFERROR(IF(VLOOKUP($O240,'APOIO-DESPESAS'!$A$3:$N$962,6,FALSE)="","",VLOOKUP($O240,'APOIO-DESPESAS'!$A$3:$N$962,6,FALSE)),"")</f>
        <v/>
      </c>
      <c r="F240" s="223" t="str">
        <f>IFERROR(IF(VLOOKUP($O240,'APOIO-DESPESAS'!$A$3:$N$962,7,FALSE)="","",VLOOKUP($O240,'APOIO-DESPESAS'!$A$3:$N$962,7,FALSE)),"")</f>
        <v/>
      </c>
      <c r="G240" s="223" t="str">
        <f>IFERROR(IF(VLOOKUP($O240,'APOIO-DESPESAS'!$A$3:$N$962,8,FALSE)="","",VLOOKUP($O240,'APOIO-DESPESAS'!$A$3:$N$962,8,FALSE)),"")</f>
        <v/>
      </c>
      <c r="H240" s="223" t="str">
        <f>IFERROR(IF(VLOOKUP($O240,'APOIO-DESPESAS'!$A$3:$N$962,9,FALSE)="","",VLOOKUP($O240,'APOIO-DESPESAS'!$A$3:$N$962,9,FALSE)),"")</f>
        <v/>
      </c>
      <c r="I240" s="223" t="str">
        <f>IFERROR(IF(VLOOKUP($O240,'APOIO-DESPESAS'!$A$3:$N$962,10,FALSE)="","",VLOOKUP($O240,'APOIO-DESPESAS'!$A$3:$N$962,10,FALSE)),"")</f>
        <v/>
      </c>
      <c r="J240" s="223" t="str">
        <f>IFERROR(IF(VLOOKUP($O240,'APOIO-DESPESAS'!$A$3:$N$962,11,FALSE)="","",VLOOKUP($O240,'APOIO-DESPESAS'!$A$3:$N$962,11,FALSE)),"")</f>
        <v/>
      </c>
      <c r="K240" s="223" t="str">
        <f>IFERROR(IF(VLOOKUP($O240,'APOIO-DESPESAS'!$A$3:$N$962,12,FALSE)="","",VLOOKUP($O240,'APOIO-DESPESAS'!$A$3:$N$962,12,FALSE)),"")</f>
        <v/>
      </c>
      <c r="L240" s="223" t="str">
        <f>IFERROR(IF(VLOOKUP($O240,'APOIO-DESPESAS'!$A$3:$N$962,13,FALSE)="","",VLOOKUP($O240,'APOIO-DESPESAS'!$A$3:$N$962,13,FALSE)),"")</f>
        <v/>
      </c>
      <c r="M240" s="223" t="str">
        <f>IFERROR(IF(VLOOKUP($O240,'APOIO-DESPESAS'!$A$3:$N$962,14,FALSE)="","",VLOOKUP($O240,'APOIO-DESPESAS'!$A$3:$N$962,14,FALSE)),"")</f>
        <v/>
      </c>
      <c r="O240" s="223">
        <f t="shared" si="3"/>
        <v>238</v>
      </c>
    </row>
    <row r="241" spans="1:15" x14ac:dyDescent="0.25">
      <c r="A241" s="223" t="str">
        <f>IFERROR(IF(VLOOKUP($O241,'APOIO-DESPESAS'!$A$3:$N$962,2,FALSE)="","",VLOOKUP($O241,'APOIO-DESPESAS'!$A$3:$N$962,2,FALSE)),"")</f>
        <v/>
      </c>
      <c r="B241" s="223" t="str">
        <f>IFERROR(IF(VLOOKUP($O241,'APOIO-DESPESAS'!$A$3:$N$962,3,FALSE)="","",VLOOKUP($O241,'APOIO-DESPESAS'!$A$3:$N$962,3,FALSE)),"")</f>
        <v/>
      </c>
      <c r="C241" s="223" t="str">
        <f>IFERROR(IF(VLOOKUP($O241,'APOIO-DESPESAS'!$A$3:$N$962,4,FALSE)="","",VLOOKUP($O241,'APOIO-DESPESAS'!$A$3:$N$962,4,FALSE)),"")</f>
        <v/>
      </c>
      <c r="D241" s="223" t="str">
        <f>IFERROR(IF(VLOOKUP($O241,'APOIO-DESPESAS'!$A$3:$N$962,5,FALSE)="","",VLOOKUP($O241,'APOIO-DESPESAS'!$A$3:$N$962,5,FALSE)),"")</f>
        <v/>
      </c>
      <c r="E241" s="223" t="str">
        <f>IFERROR(IF(VLOOKUP($O241,'APOIO-DESPESAS'!$A$3:$N$962,6,FALSE)="","",VLOOKUP($O241,'APOIO-DESPESAS'!$A$3:$N$962,6,FALSE)),"")</f>
        <v/>
      </c>
      <c r="F241" s="223" t="str">
        <f>IFERROR(IF(VLOOKUP($O241,'APOIO-DESPESAS'!$A$3:$N$962,7,FALSE)="","",VLOOKUP($O241,'APOIO-DESPESAS'!$A$3:$N$962,7,FALSE)),"")</f>
        <v/>
      </c>
      <c r="G241" s="223" t="str">
        <f>IFERROR(IF(VLOOKUP($O241,'APOIO-DESPESAS'!$A$3:$N$962,8,FALSE)="","",VLOOKUP($O241,'APOIO-DESPESAS'!$A$3:$N$962,8,FALSE)),"")</f>
        <v/>
      </c>
      <c r="H241" s="223" t="str">
        <f>IFERROR(IF(VLOOKUP($O241,'APOIO-DESPESAS'!$A$3:$N$962,9,FALSE)="","",VLOOKUP($O241,'APOIO-DESPESAS'!$A$3:$N$962,9,FALSE)),"")</f>
        <v/>
      </c>
      <c r="I241" s="223" t="str">
        <f>IFERROR(IF(VLOOKUP($O241,'APOIO-DESPESAS'!$A$3:$N$962,10,FALSE)="","",VLOOKUP($O241,'APOIO-DESPESAS'!$A$3:$N$962,10,FALSE)),"")</f>
        <v/>
      </c>
      <c r="J241" s="223" t="str">
        <f>IFERROR(IF(VLOOKUP($O241,'APOIO-DESPESAS'!$A$3:$N$962,11,FALSE)="","",VLOOKUP($O241,'APOIO-DESPESAS'!$A$3:$N$962,11,FALSE)),"")</f>
        <v/>
      </c>
      <c r="K241" s="223" t="str">
        <f>IFERROR(IF(VLOOKUP($O241,'APOIO-DESPESAS'!$A$3:$N$962,12,FALSE)="","",VLOOKUP($O241,'APOIO-DESPESAS'!$A$3:$N$962,12,FALSE)),"")</f>
        <v/>
      </c>
      <c r="L241" s="223" t="str">
        <f>IFERROR(IF(VLOOKUP($O241,'APOIO-DESPESAS'!$A$3:$N$962,13,FALSE)="","",VLOOKUP($O241,'APOIO-DESPESAS'!$A$3:$N$962,13,FALSE)),"")</f>
        <v/>
      </c>
      <c r="M241" s="223" t="str">
        <f>IFERROR(IF(VLOOKUP($O241,'APOIO-DESPESAS'!$A$3:$N$962,14,FALSE)="","",VLOOKUP($O241,'APOIO-DESPESAS'!$A$3:$N$962,14,FALSE)),"")</f>
        <v/>
      </c>
      <c r="O241" s="223">
        <f t="shared" si="3"/>
        <v>239</v>
      </c>
    </row>
    <row r="242" spans="1:15" x14ac:dyDescent="0.25">
      <c r="A242" s="223" t="str">
        <f>IFERROR(IF(VLOOKUP($O242,'APOIO-DESPESAS'!$A$3:$N$962,2,FALSE)="","",VLOOKUP($O242,'APOIO-DESPESAS'!$A$3:$N$962,2,FALSE)),"")</f>
        <v/>
      </c>
      <c r="B242" s="223" t="str">
        <f>IFERROR(IF(VLOOKUP($O242,'APOIO-DESPESAS'!$A$3:$N$962,3,FALSE)="","",VLOOKUP($O242,'APOIO-DESPESAS'!$A$3:$N$962,3,FALSE)),"")</f>
        <v/>
      </c>
      <c r="C242" s="223" t="str">
        <f>IFERROR(IF(VLOOKUP($O242,'APOIO-DESPESAS'!$A$3:$N$962,4,FALSE)="","",VLOOKUP($O242,'APOIO-DESPESAS'!$A$3:$N$962,4,FALSE)),"")</f>
        <v/>
      </c>
      <c r="D242" s="223" t="str">
        <f>IFERROR(IF(VLOOKUP($O242,'APOIO-DESPESAS'!$A$3:$N$962,5,FALSE)="","",VLOOKUP($O242,'APOIO-DESPESAS'!$A$3:$N$962,5,FALSE)),"")</f>
        <v/>
      </c>
      <c r="E242" s="223" t="str">
        <f>IFERROR(IF(VLOOKUP($O242,'APOIO-DESPESAS'!$A$3:$N$962,6,FALSE)="","",VLOOKUP($O242,'APOIO-DESPESAS'!$A$3:$N$962,6,FALSE)),"")</f>
        <v/>
      </c>
      <c r="F242" s="223" t="str">
        <f>IFERROR(IF(VLOOKUP($O242,'APOIO-DESPESAS'!$A$3:$N$962,7,FALSE)="","",VLOOKUP($O242,'APOIO-DESPESAS'!$A$3:$N$962,7,FALSE)),"")</f>
        <v/>
      </c>
      <c r="G242" s="223" t="str">
        <f>IFERROR(IF(VLOOKUP($O242,'APOIO-DESPESAS'!$A$3:$N$962,8,FALSE)="","",VLOOKUP($O242,'APOIO-DESPESAS'!$A$3:$N$962,8,FALSE)),"")</f>
        <v/>
      </c>
      <c r="H242" s="223" t="str">
        <f>IFERROR(IF(VLOOKUP($O242,'APOIO-DESPESAS'!$A$3:$N$962,9,FALSE)="","",VLOOKUP($O242,'APOIO-DESPESAS'!$A$3:$N$962,9,FALSE)),"")</f>
        <v/>
      </c>
      <c r="I242" s="223" t="str">
        <f>IFERROR(IF(VLOOKUP($O242,'APOIO-DESPESAS'!$A$3:$N$962,10,FALSE)="","",VLOOKUP($O242,'APOIO-DESPESAS'!$A$3:$N$962,10,FALSE)),"")</f>
        <v/>
      </c>
      <c r="J242" s="223" t="str">
        <f>IFERROR(IF(VLOOKUP($O242,'APOIO-DESPESAS'!$A$3:$N$962,11,FALSE)="","",VLOOKUP($O242,'APOIO-DESPESAS'!$A$3:$N$962,11,FALSE)),"")</f>
        <v/>
      </c>
      <c r="K242" s="223" t="str">
        <f>IFERROR(IF(VLOOKUP($O242,'APOIO-DESPESAS'!$A$3:$N$962,12,FALSE)="","",VLOOKUP($O242,'APOIO-DESPESAS'!$A$3:$N$962,12,FALSE)),"")</f>
        <v/>
      </c>
      <c r="L242" s="223" t="str">
        <f>IFERROR(IF(VLOOKUP($O242,'APOIO-DESPESAS'!$A$3:$N$962,13,FALSE)="","",VLOOKUP($O242,'APOIO-DESPESAS'!$A$3:$N$962,13,FALSE)),"")</f>
        <v/>
      </c>
      <c r="M242" s="223" t="str">
        <f>IFERROR(IF(VLOOKUP($O242,'APOIO-DESPESAS'!$A$3:$N$962,14,FALSE)="","",VLOOKUP($O242,'APOIO-DESPESAS'!$A$3:$N$962,14,FALSE)),"")</f>
        <v/>
      </c>
      <c r="O242" s="223">
        <f t="shared" si="3"/>
        <v>240</v>
      </c>
    </row>
    <row r="243" spans="1:15" x14ac:dyDescent="0.25">
      <c r="A243" s="223" t="str">
        <f>IFERROR(IF(VLOOKUP($O243,'APOIO-DESPESAS'!$A$3:$N$962,2,FALSE)="","",VLOOKUP($O243,'APOIO-DESPESAS'!$A$3:$N$962,2,FALSE)),"")</f>
        <v/>
      </c>
      <c r="B243" s="223" t="str">
        <f>IFERROR(IF(VLOOKUP($O243,'APOIO-DESPESAS'!$A$3:$N$962,3,FALSE)="","",VLOOKUP($O243,'APOIO-DESPESAS'!$A$3:$N$962,3,FALSE)),"")</f>
        <v/>
      </c>
      <c r="C243" s="223" t="str">
        <f>IFERROR(IF(VLOOKUP($O243,'APOIO-DESPESAS'!$A$3:$N$962,4,FALSE)="","",VLOOKUP($O243,'APOIO-DESPESAS'!$A$3:$N$962,4,FALSE)),"")</f>
        <v/>
      </c>
      <c r="D243" s="223" t="str">
        <f>IFERROR(IF(VLOOKUP($O243,'APOIO-DESPESAS'!$A$3:$N$962,5,FALSE)="","",VLOOKUP($O243,'APOIO-DESPESAS'!$A$3:$N$962,5,FALSE)),"")</f>
        <v/>
      </c>
      <c r="E243" s="223" t="str">
        <f>IFERROR(IF(VLOOKUP($O243,'APOIO-DESPESAS'!$A$3:$N$962,6,FALSE)="","",VLOOKUP($O243,'APOIO-DESPESAS'!$A$3:$N$962,6,FALSE)),"")</f>
        <v/>
      </c>
      <c r="F243" s="223" t="str">
        <f>IFERROR(IF(VLOOKUP($O243,'APOIO-DESPESAS'!$A$3:$N$962,7,FALSE)="","",VLOOKUP($O243,'APOIO-DESPESAS'!$A$3:$N$962,7,FALSE)),"")</f>
        <v/>
      </c>
      <c r="G243" s="223" t="str">
        <f>IFERROR(IF(VLOOKUP($O243,'APOIO-DESPESAS'!$A$3:$N$962,8,FALSE)="","",VLOOKUP($O243,'APOIO-DESPESAS'!$A$3:$N$962,8,FALSE)),"")</f>
        <v/>
      </c>
      <c r="H243" s="223" t="str">
        <f>IFERROR(IF(VLOOKUP($O243,'APOIO-DESPESAS'!$A$3:$N$962,9,FALSE)="","",VLOOKUP($O243,'APOIO-DESPESAS'!$A$3:$N$962,9,FALSE)),"")</f>
        <v/>
      </c>
      <c r="I243" s="223" t="str">
        <f>IFERROR(IF(VLOOKUP($O243,'APOIO-DESPESAS'!$A$3:$N$962,10,FALSE)="","",VLOOKUP($O243,'APOIO-DESPESAS'!$A$3:$N$962,10,FALSE)),"")</f>
        <v/>
      </c>
      <c r="J243" s="223" t="str">
        <f>IFERROR(IF(VLOOKUP($O243,'APOIO-DESPESAS'!$A$3:$N$962,11,FALSE)="","",VLOOKUP($O243,'APOIO-DESPESAS'!$A$3:$N$962,11,FALSE)),"")</f>
        <v/>
      </c>
      <c r="K243" s="223" t="str">
        <f>IFERROR(IF(VLOOKUP($O243,'APOIO-DESPESAS'!$A$3:$N$962,12,FALSE)="","",VLOOKUP($O243,'APOIO-DESPESAS'!$A$3:$N$962,12,FALSE)),"")</f>
        <v/>
      </c>
      <c r="L243" s="223" t="str">
        <f>IFERROR(IF(VLOOKUP($O243,'APOIO-DESPESAS'!$A$3:$N$962,13,FALSE)="","",VLOOKUP($O243,'APOIO-DESPESAS'!$A$3:$N$962,13,FALSE)),"")</f>
        <v/>
      </c>
      <c r="M243" s="223" t="str">
        <f>IFERROR(IF(VLOOKUP($O243,'APOIO-DESPESAS'!$A$3:$N$962,14,FALSE)="","",VLOOKUP($O243,'APOIO-DESPESAS'!$A$3:$N$962,14,FALSE)),"")</f>
        <v/>
      </c>
      <c r="O243" s="223">
        <f t="shared" si="3"/>
        <v>241</v>
      </c>
    </row>
    <row r="244" spans="1:15" x14ac:dyDescent="0.25">
      <c r="A244" s="223" t="str">
        <f>IFERROR(IF(VLOOKUP($O244,'APOIO-DESPESAS'!$A$3:$N$962,2,FALSE)="","",VLOOKUP($O244,'APOIO-DESPESAS'!$A$3:$N$962,2,FALSE)),"")</f>
        <v/>
      </c>
      <c r="B244" s="223" t="str">
        <f>IFERROR(IF(VLOOKUP($O244,'APOIO-DESPESAS'!$A$3:$N$962,3,FALSE)="","",VLOOKUP($O244,'APOIO-DESPESAS'!$A$3:$N$962,3,FALSE)),"")</f>
        <v/>
      </c>
      <c r="C244" s="223" t="str">
        <f>IFERROR(IF(VLOOKUP($O244,'APOIO-DESPESAS'!$A$3:$N$962,4,FALSE)="","",VLOOKUP($O244,'APOIO-DESPESAS'!$A$3:$N$962,4,FALSE)),"")</f>
        <v/>
      </c>
      <c r="D244" s="223" t="str">
        <f>IFERROR(IF(VLOOKUP($O244,'APOIO-DESPESAS'!$A$3:$N$962,5,FALSE)="","",VLOOKUP($O244,'APOIO-DESPESAS'!$A$3:$N$962,5,FALSE)),"")</f>
        <v/>
      </c>
      <c r="E244" s="223" t="str">
        <f>IFERROR(IF(VLOOKUP($O244,'APOIO-DESPESAS'!$A$3:$N$962,6,FALSE)="","",VLOOKUP($O244,'APOIO-DESPESAS'!$A$3:$N$962,6,FALSE)),"")</f>
        <v/>
      </c>
      <c r="F244" s="223" t="str">
        <f>IFERROR(IF(VLOOKUP($O244,'APOIO-DESPESAS'!$A$3:$N$962,7,FALSE)="","",VLOOKUP($O244,'APOIO-DESPESAS'!$A$3:$N$962,7,FALSE)),"")</f>
        <v/>
      </c>
      <c r="G244" s="223" t="str">
        <f>IFERROR(IF(VLOOKUP($O244,'APOIO-DESPESAS'!$A$3:$N$962,8,FALSE)="","",VLOOKUP($O244,'APOIO-DESPESAS'!$A$3:$N$962,8,FALSE)),"")</f>
        <v/>
      </c>
      <c r="H244" s="223" t="str">
        <f>IFERROR(IF(VLOOKUP($O244,'APOIO-DESPESAS'!$A$3:$N$962,9,FALSE)="","",VLOOKUP($O244,'APOIO-DESPESAS'!$A$3:$N$962,9,FALSE)),"")</f>
        <v/>
      </c>
      <c r="I244" s="223" t="str">
        <f>IFERROR(IF(VLOOKUP($O244,'APOIO-DESPESAS'!$A$3:$N$962,10,FALSE)="","",VLOOKUP($O244,'APOIO-DESPESAS'!$A$3:$N$962,10,FALSE)),"")</f>
        <v/>
      </c>
      <c r="J244" s="223" t="str">
        <f>IFERROR(IF(VLOOKUP($O244,'APOIO-DESPESAS'!$A$3:$N$962,11,FALSE)="","",VLOOKUP($O244,'APOIO-DESPESAS'!$A$3:$N$962,11,FALSE)),"")</f>
        <v/>
      </c>
      <c r="K244" s="223" t="str">
        <f>IFERROR(IF(VLOOKUP($O244,'APOIO-DESPESAS'!$A$3:$N$962,12,FALSE)="","",VLOOKUP($O244,'APOIO-DESPESAS'!$A$3:$N$962,12,FALSE)),"")</f>
        <v/>
      </c>
      <c r="L244" s="223" t="str">
        <f>IFERROR(IF(VLOOKUP($O244,'APOIO-DESPESAS'!$A$3:$N$962,13,FALSE)="","",VLOOKUP($O244,'APOIO-DESPESAS'!$A$3:$N$962,13,FALSE)),"")</f>
        <v/>
      </c>
      <c r="M244" s="223" t="str">
        <f>IFERROR(IF(VLOOKUP($O244,'APOIO-DESPESAS'!$A$3:$N$962,14,FALSE)="","",VLOOKUP($O244,'APOIO-DESPESAS'!$A$3:$N$962,14,FALSE)),"")</f>
        <v/>
      </c>
      <c r="O244" s="223">
        <f t="shared" si="3"/>
        <v>242</v>
      </c>
    </row>
    <row r="245" spans="1:15" x14ac:dyDescent="0.25">
      <c r="A245" s="223" t="str">
        <f>IFERROR(IF(VLOOKUP($O245,'APOIO-DESPESAS'!$A$3:$N$962,2,FALSE)="","",VLOOKUP($O245,'APOIO-DESPESAS'!$A$3:$N$962,2,FALSE)),"")</f>
        <v/>
      </c>
      <c r="B245" s="223" t="str">
        <f>IFERROR(IF(VLOOKUP($O245,'APOIO-DESPESAS'!$A$3:$N$962,3,FALSE)="","",VLOOKUP($O245,'APOIO-DESPESAS'!$A$3:$N$962,3,FALSE)),"")</f>
        <v/>
      </c>
      <c r="C245" s="223" t="str">
        <f>IFERROR(IF(VLOOKUP($O245,'APOIO-DESPESAS'!$A$3:$N$962,4,FALSE)="","",VLOOKUP($O245,'APOIO-DESPESAS'!$A$3:$N$962,4,FALSE)),"")</f>
        <v/>
      </c>
      <c r="D245" s="223" t="str">
        <f>IFERROR(IF(VLOOKUP($O245,'APOIO-DESPESAS'!$A$3:$N$962,5,FALSE)="","",VLOOKUP($O245,'APOIO-DESPESAS'!$A$3:$N$962,5,FALSE)),"")</f>
        <v/>
      </c>
      <c r="E245" s="223" t="str">
        <f>IFERROR(IF(VLOOKUP($O245,'APOIO-DESPESAS'!$A$3:$N$962,6,FALSE)="","",VLOOKUP($O245,'APOIO-DESPESAS'!$A$3:$N$962,6,FALSE)),"")</f>
        <v/>
      </c>
      <c r="F245" s="223" t="str">
        <f>IFERROR(IF(VLOOKUP($O245,'APOIO-DESPESAS'!$A$3:$N$962,7,FALSE)="","",VLOOKUP($O245,'APOIO-DESPESAS'!$A$3:$N$962,7,FALSE)),"")</f>
        <v/>
      </c>
      <c r="G245" s="223" t="str">
        <f>IFERROR(IF(VLOOKUP($O245,'APOIO-DESPESAS'!$A$3:$N$962,8,FALSE)="","",VLOOKUP($O245,'APOIO-DESPESAS'!$A$3:$N$962,8,FALSE)),"")</f>
        <v/>
      </c>
      <c r="H245" s="223" t="str">
        <f>IFERROR(IF(VLOOKUP($O245,'APOIO-DESPESAS'!$A$3:$N$962,9,FALSE)="","",VLOOKUP($O245,'APOIO-DESPESAS'!$A$3:$N$962,9,FALSE)),"")</f>
        <v/>
      </c>
      <c r="I245" s="223" t="str">
        <f>IFERROR(IF(VLOOKUP($O245,'APOIO-DESPESAS'!$A$3:$N$962,10,FALSE)="","",VLOOKUP($O245,'APOIO-DESPESAS'!$A$3:$N$962,10,FALSE)),"")</f>
        <v/>
      </c>
      <c r="J245" s="223" t="str">
        <f>IFERROR(IF(VLOOKUP($O245,'APOIO-DESPESAS'!$A$3:$N$962,11,FALSE)="","",VLOOKUP($O245,'APOIO-DESPESAS'!$A$3:$N$962,11,FALSE)),"")</f>
        <v/>
      </c>
      <c r="K245" s="223" t="str">
        <f>IFERROR(IF(VLOOKUP($O245,'APOIO-DESPESAS'!$A$3:$N$962,12,FALSE)="","",VLOOKUP($O245,'APOIO-DESPESAS'!$A$3:$N$962,12,FALSE)),"")</f>
        <v/>
      </c>
      <c r="L245" s="223" t="str">
        <f>IFERROR(IF(VLOOKUP($O245,'APOIO-DESPESAS'!$A$3:$N$962,13,FALSE)="","",VLOOKUP($O245,'APOIO-DESPESAS'!$A$3:$N$962,13,FALSE)),"")</f>
        <v/>
      </c>
      <c r="M245" s="223" t="str">
        <f>IFERROR(IF(VLOOKUP($O245,'APOIO-DESPESAS'!$A$3:$N$962,14,FALSE)="","",VLOOKUP($O245,'APOIO-DESPESAS'!$A$3:$N$962,14,FALSE)),"")</f>
        <v/>
      </c>
      <c r="O245" s="223">
        <f t="shared" si="3"/>
        <v>243</v>
      </c>
    </row>
    <row r="246" spans="1:15" x14ac:dyDescent="0.25">
      <c r="A246" s="223" t="str">
        <f>IFERROR(IF(VLOOKUP($O246,'APOIO-DESPESAS'!$A$3:$N$962,2,FALSE)="","",VLOOKUP($O246,'APOIO-DESPESAS'!$A$3:$N$962,2,FALSE)),"")</f>
        <v/>
      </c>
      <c r="B246" s="223" t="str">
        <f>IFERROR(IF(VLOOKUP($O246,'APOIO-DESPESAS'!$A$3:$N$962,3,FALSE)="","",VLOOKUP($O246,'APOIO-DESPESAS'!$A$3:$N$962,3,FALSE)),"")</f>
        <v/>
      </c>
      <c r="C246" s="223" t="str">
        <f>IFERROR(IF(VLOOKUP($O246,'APOIO-DESPESAS'!$A$3:$N$962,4,FALSE)="","",VLOOKUP($O246,'APOIO-DESPESAS'!$A$3:$N$962,4,FALSE)),"")</f>
        <v/>
      </c>
      <c r="D246" s="223" t="str">
        <f>IFERROR(IF(VLOOKUP($O246,'APOIO-DESPESAS'!$A$3:$N$962,5,FALSE)="","",VLOOKUP($O246,'APOIO-DESPESAS'!$A$3:$N$962,5,FALSE)),"")</f>
        <v/>
      </c>
      <c r="E246" s="223" t="str">
        <f>IFERROR(IF(VLOOKUP($O246,'APOIO-DESPESAS'!$A$3:$N$962,6,FALSE)="","",VLOOKUP($O246,'APOIO-DESPESAS'!$A$3:$N$962,6,FALSE)),"")</f>
        <v/>
      </c>
      <c r="F246" s="223" t="str">
        <f>IFERROR(IF(VLOOKUP($O246,'APOIO-DESPESAS'!$A$3:$N$962,7,FALSE)="","",VLOOKUP($O246,'APOIO-DESPESAS'!$A$3:$N$962,7,FALSE)),"")</f>
        <v/>
      </c>
      <c r="G246" s="223" t="str">
        <f>IFERROR(IF(VLOOKUP($O246,'APOIO-DESPESAS'!$A$3:$N$962,8,FALSE)="","",VLOOKUP($O246,'APOIO-DESPESAS'!$A$3:$N$962,8,FALSE)),"")</f>
        <v/>
      </c>
      <c r="H246" s="223" t="str">
        <f>IFERROR(IF(VLOOKUP($O246,'APOIO-DESPESAS'!$A$3:$N$962,9,FALSE)="","",VLOOKUP($O246,'APOIO-DESPESAS'!$A$3:$N$962,9,FALSE)),"")</f>
        <v/>
      </c>
      <c r="I246" s="223" t="str">
        <f>IFERROR(IF(VLOOKUP($O246,'APOIO-DESPESAS'!$A$3:$N$962,10,FALSE)="","",VLOOKUP($O246,'APOIO-DESPESAS'!$A$3:$N$962,10,FALSE)),"")</f>
        <v/>
      </c>
      <c r="J246" s="223" t="str">
        <f>IFERROR(IF(VLOOKUP($O246,'APOIO-DESPESAS'!$A$3:$N$962,11,FALSE)="","",VLOOKUP($O246,'APOIO-DESPESAS'!$A$3:$N$962,11,FALSE)),"")</f>
        <v/>
      </c>
      <c r="K246" s="223" t="str">
        <f>IFERROR(IF(VLOOKUP($O246,'APOIO-DESPESAS'!$A$3:$N$962,12,FALSE)="","",VLOOKUP($O246,'APOIO-DESPESAS'!$A$3:$N$962,12,FALSE)),"")</f>
        <v/>
      </c>
      <c r="L246" s="223" t="str">
        <f>IFERROR(IF(VLOOKUP($O246,'APOIO-DESPESAS'!$A$3:$N$962,13,FALSE)="","",VLOOKUP($O246,'APOIO-DESPESAS'!$A$3:$N$962,13,FALSE)),"")</f>
        <v/>
      </c>
      <c r="M246" s="223" t="str">
        <f>IFERROR(IF(VLOOKUP($O246,'APOIO-DESPESAS'!$A$3:$N$962,14,FALSE)="","",VLOOKUP($O246,'APOIO-DESPESAS'!$A$3:$N$962,14,FALSE)),"")</f>
        <v/>
      </c>
      <c r="O246" s="223">
        <f t="shared" si="3"/>
        <v>244</v>
      </c>
    </row>
    <row r="247" spans="1:15" x14ac:dyDescent="0.25">
      <c r="A247" s="223" t="str">
        <f>IFERROR(IF(VLOOKUP($O247,'APOIO-DESPESAS'!$A$3:$N$962,2,FALSE)="","",VLOOKUP($O247,'APOIO-DESPESAS'!$A$3:$N$962,2,FALSE)),"")</f>
        <v/>
      </c>
      <c r="B247" s="223" t="str">
        <f>IFERROR(IF(VLOOKUP($O247,'APOIO-DESPESAS'!$A$3:$N$962,3,FALSE)="","",VLOOKUP($O247,'APOIO-DESPESAS'!$A$3:$N$962,3,FALSE)),"")</f>
        <v/>
      </c>
      <c r="C247" s="223" t="str">
        <f>IFERROR(IF(VLOOKUP($O247,'APOIO-DESPESAS'!$A$3:$N$962,4,FALSE)="","",VLOOKUP($O247,'APOIO-DESPESAS'!$A$3:$N$962,4,FALSE)),"")</f>
        <v/>
      </c>
      <c r="D247" s="223" t="str">
        <f>IFERROR(IF(VLOOKUP($O247,'APOIO-DESPESAS'!$A$3:$N$962,5,FALSE)="","",VLOOKUP($O247,'APOIO-DESPESAS'!$A$3:$N$962,5,FALSE)),"")</f>
        <v/>
      </c>
      <c r="E247" s="223" t="str">
        <f>IFERROR(IF(VLOOKUP($O247,'APOIO-DESPESAS'!$A$3:$N$962,6,FALSE)="","",VLOOKUP($O247,'APOIO-DESPESAS'!$A$3:$N$962,6,FALSE)),"")</f>
        <v/>
      </c>
      <c r="F247" s="223" t="str">
        <f>IFERROR(IF(VLOOKUP($O247,'APOIO-DESPESAS'!$A$3:$N$962,7,FALSE)="","",VLOOKUP($O247,'APOIO-DESPESAS'!$A$3:$N$962,7,FALSE)),"")</f>
        <v/>
      </c>
      <c r="G247" s="223" t="str">
        <f>IFERROR(IF(VLOOKUP($O247,'APOIO-DESPESAS'!$A$3:$N$962,8,FALSE)="","",VLOOKUP($O247,'APOIO-DESPESAS'!$A$3:$N$962,8,FALSE)),"")</f>
        <v/>
      </c>
      <c r="H247" s="223" t="str">
        <f>IFERROR(IF(VLOOKUP($O247,'APOIO-DESPESAS'!$A$3:$N$962,9,FALSE)="","",VLOOKUP($O247,'APOIO-DESPESAS'!$A$3:$N$962,9,FALSE)),"")</f>
        <v/>
      </c>
      <c r="I247" s="223" t="str">
        <f>IFERROR(IF(VLOOKUP($O247,'APOIO-DESPESAS'!$A$3:$N$962,10,FALSE)="","",VLOOKUP($O247,'APOIO-DESPESAS'!$A$3:$N$962,10,FALSE)),"")</f>
        <v/>
      </c>
      <c r="J247" s="223" t="str">
        <f>IFERROR(IF(VLOOKUP($O247,'APOIO-DESPESAS'!$A$3:$N$962,11,FALSE)="","",VLOOKUP($O247,'APOIO-DESPESAS'!$A$3:$N$962,11,FALSE)),"")</f>
        <v/>
      </c>
      <c r="K247" s="223" t="str">
        <f>IFERROR(IF(VLOOKUP($O247,'APOIO-DESPESAS'!$A$3:$N$962,12,FALSE)="","",VLOOKUP($O247,'APOIO-DESPESAS'!$A$3:$N$962,12,FALSE)),"")</f>
        <v/>
      </c>
      <c r="L247" s="223" t="str">
        <f>IFERROR(IF(VLOOKUP($O247,'APOIO-DESPESAS'!$A$3:$N$962,13,FALSE)="","",VLOOKUP($O247,'APOIO-DESPESAS'!$A$3:$N$962,13,FALSE)),"")</f>
        <v/>
      </c>
      <c r="M247" s="223" t="str">
        <f>IFERROR(IF(VLOOKUP($O247,'APOIO-DESPESAS'!$A$3:$N$962,14,FALSE)="","",VLOOKUP($O247,'APOIO-DESPESAS'!$A$3:$N$962,14,FALSE)),"")</f>
        <v/>
      </c>
      <c r="O247" s="223">
        <f t="shared" si="3"/>
        <v>245</v>
      </c>
    </row>
    <row r="248" spans="1:15" x14ac:dyDescent="0.25">
      <c r="A248" s="223" t="str">
        <f>IFERROR(IF(VLOOKUP($O248,'APOIO-DESPESAS'!$A$3:$N$962,2,FALSE)="","",VLOOKUP($O248,'APOIO-DESPESAS'!$A$3:$N$962,2,FALSE)),"")</f>
        <v/>
      </c>
      <c r="B248" s="223" t="str">
        <f>IFERROR(IF(VLOOKUP($O248,'APOIO-DESPESAS'!$A$3:$N$962,3,FALSE)="","",VLOOKUP($O248,'APOIO-DESPESAS'!$A$3:$N$962,3,FALSE)),"")</f>
        <v/>
      </c>
      <c r="C248" s="223" t="str">
        <f>IFERROR(IF(VLOOKUP($O248,'APOIO-DESPESAS'!$A$3:$N$962,4,FALSE)="","",VLOOKUP($O248,'APOIO-DESPESAS'!$A$3:$N$962,4,FALSE)),"")</f>
        <v/>
      </c>
      <c r="D248" s="223" t="str">
        <f>IFERROR(IF(VLOOKUP($O248,'APOIO-DESPESAS'!$A$3:$N$962,5,FALSE)="","",VLOOKUP($O248,'APOIO-DESPESAS'!$A$3:$N$962,5,FALSE)),"")</f>
        <v/>
      </c>
      <c r="E248" s="223" t="str">
        <f>IFERROR(IF(VLOOKUP($O248,'APOIO-DESPESAS'!$A$3:$N$962,6,FALSE)="","",VLOOKUP($O248,'APOIO-DESPESAS'!$A$3:$N$962,6,FALSE)),"")</f>
        <v/>
      </c>
      <c r="F248" s="223" t="str">
        <f>IFERROR(IF(VLOOKUP($O248,'APOIO-DESPESAS'!$A$3:$N$962,7,FALSE)="","",VLOOKUP($O248,'APOIO-DESPESAS'!$A$3:$N$962,7,FALSE)),"")</f>
        <v/>
      </c>
      <c r="G248" s="223" t="str">
        <f>IFERROR(IF(VLOOKUP($O248,'APOIO-DESPESAS'!$A$3:$N$962,8,FALSE)="","",VLOOKUP($O248,'APOIO-DESPESAS'!$A$3:$N$962,8,FALSE)),"")</f>
        <v/>
      </c>
      <c r="H248" s="223" t="str">
        <f>IFERROR(IF(VLOOKUP($O248,'APOIO-DESPESAS'!$A$3:$N$962,9,FALSE)="","",VLOOKUP($O248,'APOIO-DESPESAS'!$A$3:$N$962,9,FALSE)),"")</f>
        <v/>
      </c>
      <c r="I248" s="223" t="str">
        <f>IFERROR(IF(VLOOKUP($O248,'APOIO-DESPESAS'!$A$3:$N$962,10,FALSE)="","",VLOOKUP($O248,'APOIO-DESPESAS'!$A$3:$N$962,10,FALSE)),"")</f>
        <v/>
      </c>
      <c r="J248" s="223" t="str">
        <f>IFERROR(IF(VLOOKUP($O248,'APOIO-DESPESAS'!$A$3:$N$962,11,FALSE)="","",VLOOKUP($O248,'APOIO-DESPESAS'!$A$3:$N$962,11,FALSE)),"")</f>
        <v/>
      </c>
      <c r="K248" s="223" t="str">
        <f>IFERROR(IF(VLOOKUP($O248,'APOIO-DESPESAS'!$A$3:$N$962,12,FALSE)="","",VLOOKUP($O248,'APOIO-DESPESAS'!$A$3:$N$962,12,FALSE)),"")</f>
        <v/>
      </c>
      <c r="L248" s="223" t="str">
        <f>IFERROR(IF(VLOOKUP($O248,'APOIO-DESPESAS'!$A$3:$N$962,13,FALSE)="","",VLOOKUP($O248,'APOIO-DESPESAS'!$A$3:$N$962,13,FALSE)),"")</f>
        <v/>
      </c>
      <c r="M248" s="223" t="str">
        <f>IFERROR(IF(VLOOKUP($O248,'APOIO-DESPESAS'!$A$3:$N$962,14,FALSE)="","",VLOOKUP($O248,'APOIO-DESPESAS'!$A$3:$N$962,14,FALSE)),"")</f>
        <v/>
      </c>
      <c r="O248" s="223">
        <f t="shared" si="3"/>
        <v>246</v>
      </c>
    </row>
    <row r="249" spans="1:15" x14ac:dyDescent="0.25">
      <c r="A249" s="223" t="str">
        <f>IFERROR(IF(VLOOKUP($O249,'APOIO-DESPESAS'!$A$3:$N$962,2,FALSE)="","",VLOOKUP($O249,'APOIO-DESPESAS'!$A$3:$N$962,2,FALSE)),"")</f>
        <v/>
      </c>
      <c r="B249" s="223" t="str">
        <f>IFERROR(IF(VLOOKUP($O249,'APOIO-DESPESAS'!$A$3:$N$962,3,FALSE)="","",VLOOKUP($O249,'APOIO-DESPESAS'!$A$3:$N$962,3,FALSE)),"")</f>
        <v/>
      </c>
      <c r="C249" s="223" t="str">
        <f>IFERROR(IF(VLOOKUP($O249,'APOIO-DESPESAS'!$A$3:$N$962,4,FALSE)="","",VLOOKUP($O249,'APOIO-DESPESAS'!$A$3:$N$962,4,FALSE)),"")</f>
        <v/>
      </c>
      <c r="D249" s="223" t="str">
        <f>IFERROR(IF(VLOOKUP($O249,'APOIO-DESPESAS'!$A$3:$N$962,5,FALSE)="","",VLOOKUP($O249,'APOIO-DESPESAS'!$A$3:$N$962,5,FALSE)),"")</f>
        <v/>
      </c>
      <c r="E249" s="223" t="str">
        <f>IFERROR(IF(VLOOKUP($O249,'APOIO-DESPESAS'!$A$3:$N$962,6,FALSE)="","",VLOOKUP($O249,'APOIO-DESPESAS'!$A$3:$N$962,6,FALSE)),"")</f>
        <v/>
      </c>
      <c r="F249" s="223" t="str">
        <f>IFERROR(IF(VLOOKUP($O249,'APOIO-DESPESAS'!$A$3:$N$962,7,FALSE)="","",VLOOKUP($O249,'APOIO-DESPESAS'!$A$3:$N$962,7,FALSE)),"")</f>
        <v/>
      </c>
      <c r="G249" s="223" t="str">
        <f>IFERROR(IF(VLOOKUP($O249,'APOIO-DESPESAS'!$A$3:$N$962,8,FALSE)="","",VLOOKUP($O249,'APOIO-DESPESAS'!$A$3:$N$962,8,FALSE)),"")</f>
        <v/>
      </c>
      <c r="H249" s="223" t="str">
        <f>IFERROR(IF(VLOOKUP($O249,'APOIO-DESPESAS'!$A$3:$N$962,9,FALSE)="","",VLOOKUP($O249,'APOIO-DESPESAS'!$A$3:$N$962,9,FALSE)),"")</f>
        <v/>
      </c>
      <c r="I249" s="223" t="str">
        <f>IFERROR(IF(VLOOKUP($O249,'APOIO-DESPESAS'!$A$3:$N$962,10,FALSE)="","",VLOOKUP($O249,'APOIO-DESPESAS'!$A$3:$N$962,10,FALSE)),"")</f>
        <v/>
      </c>
      <c r="J249" s="223" t="str">
        <f>IFERROR(IF(VLOOKUP($O249,'APOIO-DESPESAS'!$A$3:$N$962,11,FALSE)="","",VLOOKUP($O249,'APOIO-DESPESAS'!$A$3:$N$962,11,FALSE)),"")</f>
        <v/>
      </c>
      <c r="K249" s="223" t="str">
        <f>IFERROR(IF(VLOOKUP($O249,'APOIO-DESPESAS'!$A$3:$N$962,12,FALSE)="","",VLOOKUP($O249,'APOIO-DESPESAS'!$A$3:$N$962,12,FALSE)),"")</f>
        <v/>
      </c>
      <c r="L249" s="223" t="str">
        <f>IFERROR(IF(VLOOKUP($O249,'APOIO-DESPESAS'!$A$3:$N$962,13,FALSE)="","",VLOOKUP($O249,'APOIO-DESPESAS'!$A$3:$N$962,13,FALSE)),"")</f>
        <v/>
      </c>
      <c r="M249" s="223" t="str">
        <f>IFERROR(IF(VLOOKUP($O249,'APOIO-DESPESAS'!$A$3:$N$962,14,FALSE)="","",VLOOKUP($O249,'APOIO-DESPESAS'!$A$3:$N$962,14,FALSE)),"")</f>
        <v/>
      </c>
      <c r="O249" s="223">
        <f t="shared" si="3"/>
        <v>247</v>
      </c>
    </row>
    <row r="250" spans="1:15" x14ac:dyDescent="0.25">
      <c r="A250" s="223" t="str">
        <f>IFERROR(IF(VLOOKUP($O250,'APOIO-DESPESAS'!$A$3:$N$962,2,FALSE)="","",VLOOKUP($O250,'APOIO-DESPESAS'!$A$3:$N$962,2,FALSE)),"")</f>
        <v/>
      </c>
      <c r="B250" s="223" t="str">
        <f>IFERROR(IF(VLOOKUP($O250,'APOIO-DESPESAS'!$A$3:$N$962,3,FALSE)="","",VLOOKUP($O250,'APOIO-DESPESAS'!$A$3:$N$962,3,FALSE)),"")</f>
        <v/>
      </c>
      <c r="C250" s="223" t="str">
        <f>IFERROR(IF(VLOOKUP($O250,'APOIO-DESPESAS'!$A$3:$N$962,4,FALSE)="","",VLOOKUP($O250,'APOIO-DESPESAS'!$A$3:$N$962,4,FALSE)),"")</f>
        <v/>
      </c>
      <c r="D250" s="223" t="str">
        <f>IFERROR(IF(VLOOKUP($O250,'APOIO-DESPESAS'!$A$3:$N$962,5,FALSE)="","",VLOOKUP($O250,'APOIO-DESPESAS'!$A$3:$N$962,5,FALSE)),"")</f>
        <v/>
      </c>
      <c r="E250" s="223" t="str">
        <f>IFERROR(IF(VLOOKUP($O250,'APOIO-DESPESAS'!$A$3:$N$962,6,FALSE)="","",VLOOKUP($O250,'APOIO-DESPESAS'!$A$3:$N$962,6,FALSE)),"")</f>
        <v/>
      </c>
      <c r="F250" s="223" t="str">
        <f>IFERROR(IF(VLOOKUP($O250,'APOIO-DESPESAS'!$A$3:$N$962,7,FALSE)="","",VLOOKUP($O250,'APOIO-DESPESAS'!$A$3:$N$962,7,FALSE)),"")</f>
        <v/>
      </c>
      <c r="G250" s="223" t="str">
        <f>IFERROR(IF(VLOOKUP($O250,'APOIO-DESPESAS'!$A$3:$N$962,8,FALSE)="","",VLOOKUP($O250,'APOIO-DESPESAS'!$A$3:$N$962,8,FALSE)),"")</f>
        <v/>
      </c>
      <c r="H250" s="223" t="str">
        <f>IFERROR(IF(VLOOKUP($O250,'APOIO-DESPESAS'!$A$3:$N$962,9,FALSE)="","",VLOOKUP($O250,'APOIO-DESPESAS'!$A$3:$N$962,9,FALSE)),"")</f>
        <v/>
      </c>
      <c r="I250" s="223" t="str">
        <f>IFERROR(IF(VLOOKUP($O250,'APOIO-DESPESAS'!$A$3:$N$962,10,FALSE)="","",VLOOKUP($O250,'APOIO-DESPESAS'!$A$3:$N$962,10,FALSE)),"")</f>
        <v/>
      </c>
      <c r="J250" s="223" t="str">
        <f>IFERROR(IF(VLOOKUP($O250,'APOIO-DESPESAS'!$A$3:$N$962,11,FALSE)="","",VLOOKUP($O250,'APOIO-DESPESAS'!$A$3:$N$962,11,FALSE)),"")</f>
        <v/>
      </c>
      <c r="K250" s="223" t="str">
        <f>IFERROR(IF(VLOOKUP($O250,'APOIO-DESPESAS'!$A$3:$N$962,12,FALSE)="","",VLOOKUP($O250,'APOIO-DESPESAS'!$A$3:$N$962,12,FALSE)),"")</f>
        <v/>
      </c>
      <c r="L250" s="223" t="str">
        <f>IFERROR(IF(VLOOKUP($O250,'APOIO-DESPESAS'!$A$3:$N$962,13,FALSE)="","",VLOOKUP($O250,'APOIO-DESPESAS'!$A$3:$N$962,13,FALSE)),"")</f>
        <v/>
      </c>
      <c r="M250" s="223" t="str">
        <f>IFERROR(IF(VLOOKUP($O250,'APOIO-DESPESAS'!$A$3:$N$962,14,FALSE)="","",VLOOKUP($O250,'APOIO-DESPESAS'!$A$3:$N$962,14,FALSE)),"")</f>
        <v/>
      </c>
      <c r="O250" s="223">
        <f t="shared" si="3"/>
        <v>248</v>
      </c>
    </row>
    <row r="251" spans="1:15" x14ac:dyDescent="0.25">
      <c r="A251" s="223" t="str">
        <f>IFERROR(IF(VLOOKUP($O251,'APOIO-DESPESAS'!$A$3:$N$962,2,FALSE)="","",VLOOKUP($O251,'APOIO-DESPESAS'!$A$3:$N$962,2,FALSE)),"")</f>
        <v/>
      </c>
      <c r="B251" s="223" t="str">
        <f>IFERROR(IF(VLOOKUP($O251,'APOIO-DESPESAS'!$A$3:$N$962,3,FALSE)="","",VLOOKUP($O251,'APOIO-DESPESAS'!$A$3:$N$962,3,FALSE)),"")</f>
        <v/>
      </c>
      <c r="C251" s="223" t="str">
        <f>IFERROR(IF(VLOOKUP($O251,'APOIO-DESPESAS'!$A$3:$N$962,4,FALSE)="","",VLOOKUP($O251,'APOIO-DESPESAS'!$A$3:$N$962,4,FALSE)),"")</f>
        <v/>
      </c>
      <c r="D251" s="223" t="str">
        <f>IFERROR(IF(VLOOKUP($O251,'APOIO-DESPESAS'!$A$3:$N$962,5,FALSE)="","",VLOOKUP($O251,'APOIO-DESPESAS'!$A$3:$N$962,5,FALSE)),"")</f>
        <v/>
      </c>
      <c r="E251" s="223" t="str">
        <f>IFERROR(IF(VLOOKUP($O251,'APOIO-DESPESAS'!$A$3:$N$962,6,FALSE)="","",VLOOKUP($O251,'APOIO-DESPESAS'!$A$3:$N$962,6,FALSE)),"")</f>
        <v/>
      </c>
      <c r="F251" s="223" t="str">
        <f>IFERROR(IF(VLOOKUP($O251,'APOIO-DESPESAS'!$A$3:$N$962,7,FALSE)="","",VLOOKUP($O251,'APOIO-DESPESAS'!$A$3:$N$962,7,FALSE)),"")</f>
        <v/>
      </c>
      <c r="G251" s="223" t="str">
        <f>IFERROR(IF(VLOOKUP($O251,'APOIO-DESPESAS'!$A$3:$N$962,8,FALSE)="","",VLOOKUP($O251,'APOIO-DESPESAS'!$A$3:$N$962,8,FALSE)),"")</f>
        <v/>
      </c>
      <c r="H251" s="223" t="str">
        <f>IFERROR(IF(VLOOKUP($O251,'APOIO-DESPESAS'!$A$3:$N$962,9,FALSE)="","",VLOOKUP($O251,'APOIO-DESPESAS'!$A$3:$N$962,9,FALSE)),"")</f>
        <v/>
      </c>
      <c r="I251" s="223" t="str">
        <f>IFERROR(IF(VLOOKUP($O251,'APOIO-DESPESAS'!$A$3:$N$962,10,FALSE)="","",VLOOKUP($O251,'APOIO-DESPESAS'!$A$3:$N$962,10,FALSE)),"")</f>
        <v/>
      </c>
      <c r="J251" s="223" t="str">
        <f>IFERROR(IF(VLOOKUP($O251,'APOIO-DESPESAS'!$A$3:$N$962,11,FALSE)="","",VLOOKUP($O251,'APOIO-DESPESAS'!$A$3:$N$962,11,FALSE)),"")</f>
        <v/>
      </c>
      <c r="K251" s="223" t="str">
        <f>IFERROR(IF(VLOOKUP($O251,'APOIO-DESPESAS'!$A$3:$N$962,12,FALSE)="","",VLOOKUP($O251,'APOIO-DESPESAS'!$A$3:$N$962,12,FALSE)),"")</f>
        <v/>
      </c>
      <c r="L251" s="223" t="str">
        <f>IFERROR(IF(VLOOKUP($O251,'APOIO-DESPESAS'!$A$3:$N$962,13,FALSE)="","",VLOOKUP($O251,'APOIO-DESPESAS'!$A$3:$N$962,13,FALSE)),"")</f>
        <v/>
      </c>
      <c r="M251" s="223" t="str">
        <f>IFERROR(IF(VLOOKUP($O251,'APOIO-DESPESAS'!$A$3:$N$962,14,FALSE)="","",VLOOKUP($O251,'APOIO-DESPESAS'!$A$3:$N$962,14,FALSE)),"")</f>
        <v/>
      </c>
      <c r="O251" s="223">
        <f t="shared" si="3"/>
        <v>249</v>
      </c>
    </row>
    <row r="252" spans="1:15" x14ac:dyDescent="0.25">
      <c r="A252" s="223" t="str">
        <f>IFERROR(IF(VLOOKUP($O252,'APOIO-DESPESAS'!$A$3:$N$962,2,FALSE)="","",VLOOKUP($O252,'APOIO-DESPESAS'!$A$3:$N$962,2,FALSE)),"")</f>
        <v/>
      </c>
      <c r="B252" s="223" t="str">
        <f>IFERROR(IF(VLOOKUP($O252,'APOIO-DESPESAS'!$A$3:$N$962,3,FALSE)="","",VLOOKUP($O252,'APOIO-DESPESAS'!$A$3:$N$962,3,FALSE)),"")</f>
        <v/>
      </c>
      <c r="C252" s="223" t="str">
        <f>IFERROR(IF(VLOOKUP($O252,'APOIO-DESPESAS'!$A$3:$N$962,4,FALSE)="","",VLOOKUP($O252,'APOIO-DESPESAS'!$A$3:$N$962,4,FALSE)),"")</f>
        <v/>
      </c>
      <c r="D252" s="223" t="str">
        <f>IFERROR(IF(VLOOKUP($O252,'APOIO-DESPESAS'!$A$3:$N$962,5,FALSE)="","",VLOOKUP($O252,'APOIO-DESPESAS'!$A$3:$N$962,5,FALSE)),"")</f>
        <v/>
      </c>
      <c r="E252" s="223" t="str">
        <f>IFERROR(IF(VLOOKUP($O252,'APOIO-DESPESAS'!$A$3:$N$962,6,FALSE)="","",VLOOKUP($O252,'APOIO-DESPESAS'!$A$3:$N$962,6,FALSE)),"")</f>
        <v/>
      </c>
      <c r="F252" s="223" t="str">
        <f>IFERROR(IF(VLOOKUP($O252,'APOIO-DESPESAS'!$A$3:$N$962,7,FALSE)="","",VLOOKUP($O252,'APOIO-DESPESAS'!$A$3:$N$962,7,FALSE)),"")</f>
        <v/>
      </c>
      <c r="G252" s="223" t="str">
        <f>IFERROR(IF(VLOOKUP($O252,'APOIO-DESPESAS'!$A$3:$N$962,8,FALSE)="","",VLOOKUP($O252,'APOIO-DESPESAS'!$A$3:$N$962,8,FALSE)),"")</f>
        <v/>
      </c>
      <c r="H252" s="223" t="str">
        <f>IFERROR(IF(VLOOKUP($O252,'APOIO-DESPESAS'!$A$3:$N$962,9,FALSE)="","",VLOOKUP($O252,'APOIO-DESPESAS'!$A$3:$N$962,9,FALSE)),"")</f>
        <v/>
      </c>
      <c r="I252" s="223" t="str">
        <f>IFERROR(IF(VLOOKUP($O252,'APOIO-DESPESAS'!$A$3:$N$962,10,FALSE)="","",VLOOKUP($O252,'APOIO-DESPESAS'!$A$3:$N$962,10,FALSE)),"")</f>
        <v/>
      </c>
      <c r="J252" s="223" t="str">
        <f>IFERROR(IF(VLOOKUP($O252,'APOIO-DESPESAS'!$A$3:$N$962,11,FALSE)="","",VLOOKUP($O252,'APOIO-DESPESAS'!$A$3:$N$962,11,FALSE)),"")</f>
        <v/>
      </c>
      <c r="K252" s="223" t="str">
        <f>IFERROR(IF(VLOOKUP($O252,'APOIO-DESPESAS'!$A$3:$N$962,12,FALSE)="","",VLOOKUP($O252,'APOIO-DESPESAS'!$A$3:$N$962,12,FALSE)),"")</f>
        <v/>
      </c>
      <c r="L252" s="223" t="str">
        <f>IFERROR(IF(VLOOKUP($O252,'APOIO-DESPESAS'!$A$3:$N$962,13,FALSE)="","",VLOOKUP($O252,'APOIO-DESPESAS'!$A$3:$N$962,13,FALSE)),"")</f>
        <v/>
      </c>
      <c r="M252" s="223" t="str">
        <f>IFERROR(IF(VLOOKUP($O252,'APOIO-DESPESAS'!$A$3:$N$962,14,FALSE)="","",VLOOKUP($O252,'APOIO-DESPESAS'!$A$3:$N$962,14,FALSE)),"")</f>
        <v/>
      </c>
      <c r="O252" s="223">
        <f t="shared" si="3"/>
        <v>250</v>
      </c>
    </row>
    <row r="253" spans="1:15" x14ac:dyDescent="0.25">
      <c r="A253" s="223" t="str">
        <f>IFERROR(IF(VLOOKUP($O253,'APOIO-DESPESAS'!$A$3:$N$962,2,FALSE)="","",VLOOKUP($O253,'APOIO-DESPESAS'!$A$3:$N$962,2,FALSE)),"")</f>
        <v/>
      </c>
      <c r="B253" s="223" t="str">
        <f>IFERROR(IF(VLOOKUP($O253,'APOIO-DESPESAS'!$A$3:$N$962,3,FALSE)="","",VLOOKUP($O253,'APOIO-DESPESAS'!$A$3:$N$962,3,FALSE)),"")</f>
        <v/>
      </c>
      <c r="C253" s="223" t="str">
        <f>IFERROR(IF(VLOOKUP($O253,'APOIO-DESPESAS'!$A$3:$N$962,4,FALSE)="","",VLOOKUP($O253,'APOIO-DESPESAS'!$A$3:$N$962,4,FALSE)),"")</f>
        <v/>
      </c>
      <c r="D253" s="223" t="str">
        <f>IFERROR(IF(VLOOKUP($O253,'APOIO-DESPESAS'!$A$3:$N$962,5,FALSE)="","",VLOOKUP($O253,'APOIO-DESPESAS'!$A$3:$N$962,5,FALSE)),"")</f>
        <v/>
      </c>
      <c r="E253" s="223" t="str">
        <f>IFERROR(IF(VLOOKUP($O253,'APOIO-DESPESAS'!$A$3:$N$962,6,FALSE)="","",VLOOKUP($O253,'APOIO-DESPESAS'!$A$3:$N$962,6,FALSE)),"")</f>
        <v/>
      </c>
      <c r="F253" s="223" t="str">
        <f>IFERROR(IF(VLOOKUP($O253,'APOIO-DESPESAS'!$A$3:$N$962,7,FALSE)="","",VLOOKUP($O253,'APOIO-DESPESAS'!$A$3:$N$962,7,FALSE)),"")</f>
        <v/>
      </c>
      <c r="G253" s="223" t="str">
        <f>IFERROR(IF(VLOOKUP($O253,'APOIO-DESPESAS'!$A$3:$N$962,8,FALSE)="","",VLOOKUP($O253,'APOIO-DESPESAS'!$A$3:$N$962,8,FALSE)),"")</f>
        <v/>
      </c>
      <c r="H253" s="223" t="str">
        <f>IFERROR(IF(VLOOKUP($O253,'APOIO-DESPESAS'!$A$3:$N$962,9,FALSE)="","",VLOOKUP($O253,'APOIO-DESPESAS'!$A$3:$N$962,9,FALSE)),"")</f>
        <v/>
      </c>
      <c r="I253" s="223" t="str">
        <f>IFERROR(IF(VLOOKUP($O253,'APOIO-DESPESAS'!$A$3:$N$962,10,FALSE)="","",VLOOKUP($O253,'APOIO-DESPESAS'!$A$3:$N$962,10,FALSE)),"")</f>
        <v/>
      </c>
      <c r="J253" s="223" t="str">
        <f>IFERROR(IF(VLOOKUP($O253,'APOIO-DESPESAS'!$A$3:$N$962,11,FALSE)="","",VLOOKUP($O253,'APOIO-DESPESAS'!$A$3:$N$962,11,FALSE)),"")</f>
        <v/>
      </c>
      <c r="K253" s="223" t="str">
        <f>IFERROR(IF(VLOOKUP($O253,'APOIO-DESPESAS'!$A$3:$N$962,12,FALSE)="","",VLOOKUP($O253,'APOIO-DESPESAS'!$A$3:$N$962,12,FALSE)),"")</f>
        <v/>
      </c>
      <c r="L253" s="223" t="str">
        <f>IFERROR(IF(VLOOKUP($O253,'APOIO-DESPESAS'!$A$3:$N$962,13,FALSE)="","",VLOOKUP($O253,'APOIO-DESPESAS'!$A$3:$N$962,13,FALSE)),"")</f>
        <v/>
      </c>
      <c r="M253" s="223" t="str">
        <f>IFERROR(IF(VLOOKUP($O253,'APOIO-DESPESAS'!$A$3:$N$962,14,FALSE)="","",VLOOKUP($O253,'APOIO-DESPESAS'!$A$3:$N$962,14,FALSE)),"")</f>
        <v/>
      </c>
      <c r="O253" s="223">
        <f t="shared" si="3"/>
        <v>251</v>
      </c>
    </row>
    <row r="254" spans="1:15" x14ac:dyDescent="0.25">
      <c r="A254" s="223" t="str">
        <f>IFERROR(IF(VLOOKUP($O254,'APOIO-DESPESAS'!$A$3:$N$962,2,FALSE)="","",VLOOKUP($O254,'APOIO-DESPESAS'!$A$3:$N$962,2,FALSE)),"")</f>
        <v/>
      </c>
      <c r="B254" s="223" t="str">
        <f>IFERROR(IF(VLOOKUP($O254,'APOIO-DESPESAS'!$A$3:$N$962,3,FALSE)="","",VLOOKUP($O254,'APOIO-DESPESAS'!$A$3:$N$962,3,FALSE)),"")</f>
        <v/>
      </c>
      <c r="C254" s="223" t="str">
        <f>IFERROR(IF(VLOOKUP($O254,'APOIO-DESPESAS'!$A$3:$N$962,4,FALSE)="","",VLOOKUP($O254,'APOIO-DESPESAS'!$A$3:$N$962,4,FALSE)),"")</f>
        <v/>
      </c>
      <c r="D254" s="223" t="str">
        <f>IFERROR(IF(VLOOKUP($O254,'APOIO-DESPESAS'!$A$3:$N$962,5,FALSE)="","",VLOOKUP($O254,'APOIO-DESPESAS'!$A$3:$N$962,5,FALSE)),"")</f>
        <v/>
      </c>
      <c r="E254" s="223" t="str">
        <f>IFERROR(IF(VLOOKUP($O254,'APOIO-DESPESAS'!$A$3:$N$962,6,FALSE)="","",VLOOKUP($O254,'APOIO-DESPESAS'!$A$3:$N$962,6,FALSE)),"")</f>
        <v/>
      </c>
      <c r="F254" s="223" t="str">
        <f>IFERROR(IF(VLOOKUP($O254,'APOIO-DESPESAS'!$A$3:$N$962,7,FALSE)="","",VLOOKUP($O254,'APOIO-DESPESAS'!$A$3:$N$962,7,FALSE)),"")</f>
        <v/>
      </c>
      <c r="G254" s="223" t="str">
        <f>IFERROR(IF(VLOOKUP($O254,'APOIO-DESPESAS'!$A$3:$N$962,8,FALSE)="","",VLOOKUP($O254,'APOIO-DESPESAS'!$A$3:$N$962,8,FALSE)),"")</f>
        <v/>
      </c>
      <c r="H254" s="223" t="str">
        <f>IFERROR(IF(VLOOKUP($O254,'APOIO-DESPESAS'!$A$3:$N$962,9,FALSE)="","",VLOOKUP($O254,'APOIO-DESPESAS'!$A$3:$N$962,9,FALSE)),"")</f>
        <v/>
      </c>
      <c r="I254" s="223" t="str">
        <f>IFERROR(IF(VLOOKUP($O254,'APOIO-DESPESAS'!$A$3:$N$962,10,FALSE)="","",VLOOKUP($O254,'APOIO-DESPESAS'!$A$3:$N$962,10,FALSE)),"")</f>
        <v/>
      </c>
      <c r="J254" s="223" t="str">
        <f>IFERROR(IF(VLOOKUP($O254,'APOIO-DESPESAS'!$A$3:$N$962,11,FALSE)="","",VLOOKUP($O254,'APOIO-DESPESAS'!$A$3:$N$962,11,FALSE)),"")</f>
        <v/>
      </c>
      <c r="K254" s="223" t="str">
        <f>IFERROR(IF(VLOOKUP($O254,'APOIO-DESPESAS'!$A$3:$N$962,12,FALSE)="","",VLOOKUP($O254,'APOIO-DESPESAS'!$A$3:$N$962,12,FALSE)),"")</f>
        <v/>
      </c>
      <c r="L254" s="223" t="str">
        <f>IFERROR(IF(VLOOKUP($O254,'APOIO-DESPESAS'!$A$3:$N$962,13,FALSE)="","",VLOOKUP($O254,'APOIO-DESPESAS'!$A$3:$N$962,13,FALSE)),"")</f>
        <v/>
      </c>
      <c r="M254" s="223" t="str">
        <f>IFERROR(IF(VLOOKUP($O254,'APOIO-DESPESAS'!$A$3:$N$962,14,FALSE)="","",VLOOKUP($O254,'APOIO-DESPESAS'!$A$3:$N$962,14,FALSE)),"")</f>
        <v/>
      </c>
      <c r="O254" s="223">
        <f t="shared" si="3"/>
        <v>252</v>
      </c>
    </row>
    <row r="255" spans="1:15" x14ac:dyDescent="0.25">
      <c r="A255" s="223" t="str">
        <f>IFERROR(IF(VLOOKUP($O255,'APOIO-DESPESAS'!$A$3:$N$962,2,FALSE)="","",VLOOKUP($O255,'APOIO-DESPESAS'!$A$3:$N$962,2,FALSE)),"")</f>
        <v/>
      </c>
      <c r="B255" s="223" t="str">
        <f>IFERROR(IF(VLOOKUP($O255,'APOIO-DESPESAS'!$A$3:$N$962,3,FALSE)="","",VLOOKUP($O255,'APOIO-DESPESAS'!$A$3:$N$962,3,FALSE)),"")</f>
        <v/>
      </c>
      <c r="C255" s="223" t="str">
        <f>IFERROR(IF(VLOOKUP($O255,'APOIO-DESPESAS'!$A$3:$N$962,4,FALSE)="","",VLOOKUP($O255,'APOIO-DESPESAS'!$A$3:$N$962,4,FALSE)),"")</f>
        <v/>
      </c>
      <c r="D255" s="223" t="str">
        <f>IFERROR(IF(VLOOKUP($O255,'APOIO-DESPESAS'!$A$3:$N$962,5,FALSE)="","",VLOOKUP($O255,'APOIO-DESPESAS'!$A$3:$N$962,5,FALSE)),"")</f>
        <v/>
      </c>
      <c r="E255" s="223" t="str">
        <f>IFERROR(IF(VLOOKUP($O255,'APOIO-DESPESAS'!$A$3:$N$962,6,FALSE)="","",VLOOKUP($O255,'APOIO-DESPESAS'!$A$3:$N$962,6,FALSE)),"")</f>
        <v/>
      </c>
      <c r="F255" s="223" t="str">
        <f>IFERROR(IF(VLOOKUP($O255,'APOIO-DESPESAS'!$A$3:$N$962,7,FALSE)="","",VLOOKUP($O255,'APOIO-DESPESAS'!$A$3:$N$962,7,FALSE)),"")</f>
        <v/>
      </c>
      <c r="G255" s="223" t="str">
        <f>IFERROR(IF(VLOOKUP($O255,'APOIO-DESPESAS'!$A$3:$N$962,8,FALSE)="","",VLOOKUP($O255,'APOIO-DESPESAS'!$A$3:$N$962,8,FALSE)),"")</f>
        <v/>
      </c>
      <c r="H255" s="223" t="str">
        <f>IFERROR(IF(VLOOKUP($O255,'APOIO-DESPESAS'!$A$3:$N$962,9,FALSE)="","",VLOOKUP($O255,'APOIO-DESPESAS'!$A$3:$N$962,9,FALSE)),"")</f>
        <v/>
      </c>
      <c r="I255" s="223" t="str">
        <f>IFERROR(IF(VLOOKUP($O255,'APOIO-DESPESAS'!$A$3:$N$962,10,FALSE)="","",VLOOKUP($O255,'APOIO-DESPESAS'!$A$3:$N$962,10,FALSE)),"")</f>
        <v/>
      </c>
      <c r="J255" s="223" t="str">
        <f>IFERROR(IF(VLOOKUP($O255,'APOIO-DESPESAS'!$A$3:$N$962,11,FALSE)="","",VLOOKUP($O255,'APOIO-DESPESAS'!$A$3:$N$962,11,FALSE)),"")</f>
        <v/>
      </c>
      <c r="K255" s="223" t="str">
        <f>IFERROR(IF(VLOOKUP($O255,'APOIO-DESPESAS'!$A$3:$N$962,12,FALSE)="","",VLOOKUP($O255,'APOIO-DESPESAS'!$A$3:$N$962,12,FALSE)),"")</f>
        <v/>
      </c>
      <c r="L255" s="223" t="str">
        <f>IFERROR(IF(VLOOKUP($O255,'APOIO-DESPESAS'!$A$3:$N$962,13,FALSE)="","",VLOOKUP($O255,'APOIO-DESPESAS'!$A$3:$N$962,13,FALSE)),"")</f>
        <v/>
      </c>
      <c r="M255" s="223" t="str">
        <f>IFERROR(IF(VLOOKUP($O255,'APOIO-DESPESAS'!$A$3:$N$962,14,FALSE)="","",VLOOKUP($O255,'APOIO-DESPESAS'!$A$3:$N$962,14,FALSE)),"")</f>
        <v/>
      </c>
      <c r="O255" s="223">
        <f t="shared" si="3"/>
        <v>253</v>
      </c>
    </row>
    <row r="256" spans="1:15" x14ac:dyDescent="0.25">
      <c r="A256" s="223" t="str">
        <f>IFERROR(IF(VLOOKUP($O256,'APOIO-DESPESAS'!$A$3:$N$962,2,FALSE)="","",VLOOKUP($O256,'APOIO-DESPESAS'!$A$3:$N$962,2,FALSE)),"")</f>
        <v/>
      </c>
      <c r="B256" s="223" t="str">
        <f>IFERROR(IF(VLOOKUP($O256,'APOIO-DESPESAS'!$A$3:$N$962,3,FALSE)="","",VLOOKUP($O256,'APOIO-DESPESAS'!$A$3:$N$962,3,FALSE)),"")</f>
        <v/>
      </c>
      <c r="C256" s="223" t="str">
        <f>IFERROR(IF(VLOOKUP($O256,'APOIO-DESPESAS'!$A$3:$N$962,4,FALSE)="","",VLOOKUP($O256,'APOIO-DESPESAS'!$A$3:$N$962,4,FALSE)),"")</f>
        <v/>
      </c>
      <c r="D256" s="223" t="str">
        <f>IFERROR(IF(VLOOKUP($O256,'APOIO-DESPESAS'!$A$3:$N$962,5,FALSE)="","",VLOOKUP($O256,'APOIO-DESPESAS'!$A$3:$N$962,5,FALSE)),"")</f>
        <v/>
      </c>
      <c r="E256" s="223" t="str">
        <f>IFERROR(IF(VLOOKUP($O256,'APOIO-DESPESAS'!$A$3:$N$962,6,FALSE)="","",VLOOKUP($O256,'APOIO-DESPESAS'!$A$3:$N$962,6,FALSE)),"")</f>
        <v/>
      </c>
      <c r="F256" s="223" t="str">
        <f>IFERROR(IF(VLOOKUP($O256,'APOIO-DESPESAS'!$A$3:$N$962,7,FALSE)="","",VLOOKUP($O256,'APOIO-DESPESAS'!$A$3:$N$962,7,FALSE)),"")</f>
        <v/>
      </c>
      <c r="G256" s="223" t="str">
        <f>IFERROR(IF(VLOOKUP($O256,'APOIO-DESPESAS'!$A$3:$N$962,8,FALSE)="","",VLOOKUP($O256,'APOIO-DESPESAS'!$A$3:$N$962,8,FALSE)),"")</f>
        <v/>
      </c>
      <c r="H256" s="223" t="str">
        <f>IFERROR(IF(VLOOKUP($O256,'APOIO-DESPESAS'!$A$3:$N$962,9,FALSE)="","",VLOOKUP($O256,'APOIO-DESPESAS'!$A$3:$N$962,9,FALSE)),"")</f>
        <v/>
      </c>
      <c r="I256" s="223" t="str">
        <f>IFERROR(IF(VLOOKUP($O256,'APOIO-DESPESAS'!$A$3:$N$962,10,FALSE)="","",VLOOKUP($O256,'APOIO-DESPESAS'!$A$3:$N$962,10,FALSE)),"")</f>
        <v/>
      </c>
      <c r="J256" s="223" t="str">
        <f>IFERROR(IF(VLOOKUP($O256,'APOIO-DESPESAS'!$A$3:$N$962,11,FALSE)="","",VLOOKUP($O256,'APOIO-DESPESAS'!$A$3:$N$962,11,FALSE)),"")</f>
        <v/>
      </c>
      <c r="K256" s="223" t="str">
        <f>IFERROR(IF(VLOOKUP($O256,'APOIO-DESPESAS'!$A$3:$N$962,12,FALSE)="","",VLOOKUP($O256,'APOIO-DESPESAS'!$A$3:$N$962,12,FALSE)),"")</f>
        <v/>
      </c>
      <c r="L256" s="223" t="str">
        <f>IFERROR(IF(VLOOKUP($O256,'APOIO-DESPESAS'!$A$3:$N$962,13,FALSE)="","",VLOOKUP($O256,'APOIO-DESPESAS'!$A$3:$N$962,13,FALSE)),"")</f>
        <v/>
      </c>
      <c r="M256" s="223" t="str">
        <f>IFERROR(IF(VLOOKUP($O256,'APOIO-DESPESAS'!$A$3:$N$962,14,FALSE)="","",VLOOKUP($O256,'APOIO-DESPESAS'!$A$3:$N$962,14,FALSE)),"")</f>
        <v/>
      </c>
      <c r="O256" s="223">
        <f t="shared" si="3"/>
        <v>254</v>
      </c>
    </row>
    <row r="257" spans="1:15" x14ac:dyDescent="0.25">
      <c r="A257" s="223" t="str">
        <f>IFERROR(IF(VLOOKUP($O257,'APOIO-DESPESAS'!$A$3:$N$962,2,FALSE)="","",VLOOKUP($O257,'APOIO-DESPESAS'!$A$3:$N$962,2,FALSE)),"")</f>
        <v/>
      </c>
      <c r="B257" s="223" t="str">
        <f>IFERROR(IF(VLOOKUP($O257,'APOIO-DESPESAS'!$A$3:$N$962,3,FALSE)="","",VLOOKUP($O257,'APOIO-DESPESAS'!$A$3:$N$962,3,FALSE)),"")</f>
        <v/>
      </c>
      <c r="C257" s="223" t="str">
        <f>IFERROR(IF(VLOOKUP($O257,'APOIO-DESPESAS'!$A$3:$N$962,4,FALSE)="","",VLOOKUP($O257,'APOIO-DESPESAS'!$A$3:$N$962,4,FALSE)),"")</f>
        <v/>
      </c>
      <c r="D257" s="223" t="str">
        <f>IFERROR(IF(VLOOKUP($O257,'APOIO-DESPESAS'!$A$3:$N$962,5,FALSE)="","",VLOOKUP($O257,'APOIO-DESPESAS'!$A$3:$N$962,5,FALSE)),"")</f>
        <v/>
      </c>
      <c r="E257" s="223" t="str">
        <f>IFERROR(IF(VLOOKUP($O257,'APOIO-DESPESAS'!$A$3:$N$962,6,FALSE)="","",VLOOKUP($O257,'APOIO-DESPESAS'!$A$3:$N$962,6,FALSE)),"")</f>
        <v/>
      </c>
      <c r="F257" s="223" t="str">
        <f>IFERROR(IF(VLOOKUP($O257,'APOIO-DESPESAS'!$A$3:$N$962,7,FALSE)="","",VLOOKUP($O257,'APOIO-DESPESAS'!$A$3:$N$962,7,FALSE)),"")</f>
        <v/>
      </c>
      <c r="G257" s="223" t="str">
        <f>IFERROR(IF(VLOOKUP($O257,'APOIO-DESPESAS'!$A$3:$N$962,8,FALSE)="","",VLOOKUP($O257,'APOIO-DESPESAS'!$A$3:$N$962,8,FALSE)),"")</f>
        <v/>
      </c>
      <c r="H257" s="223" t="str">
        <f>IFERROR(IF(VLOOKUP($O257,'APOIO-DESPESAS'!$A$3:$N$962,9,FALSE)="","",VLOOKUP($O257,'APOIO-DESPESAS'!$A$3:$N$962,9,FALSE)),"")</f>
        <v/>
      </c>
      <c r="I257" s="223" t="str">
        <f>IFERROR(IF(VLOOKUP($O257,'APOIO-DESPESAS'!$A$3:$N$962,10,FALSE)="","",VLOOKUP($O257,'APOIO-DESPESAS'!$A$3:$N$962,10,FALSE)),"")</f>
        <v/>
      </c>
      <c r="J257" s="223" t="str">
        <f>IFERROR(IF(VLOOKUP($O257,'APOIO-DESPESAS'!$A$3:$N$962,11,FALSE)="","",VLOOKUP($O257,'APOIO-DESPESAS'!$A$3:$N$962,11,FALSE)),"")</f>
        <v/>
      </c>
      <c r="K257" s="223" t="str">
        <f>IFERROR(IF(VLOOKUP($O257,'APOIO-DESPESAS'!$A$3:$N$962,12,FALSE)="","",VLOOKUP($O257,'APOIO-DESPESAS'!$A$3:$N$962,12,FALSE)),"")</f>
        <v/>
      </c>
      <c r="L257" s="223" t="str">
        <f>IFERROR(IF(VLOOKUP($O257,'APOIO-DESPESAS'!$A$3:$N$962,13,FALSE)="","",VLOOKUP($O257,'APOIO-DESPESAS'!$A$3:$N$962,13,FALSE)),"")</f>
        <v/>
      </c>
      <c r="M257" s="223" t="str">
        <f>IFERROR(IF(VLOOKUP($O257,'APOIO-DESPESAS'!$A$3:$N$962,14,FALSE)="","",VLOOKUP($O257,'APOIO-DESPESAS'!$A$3:$N$962,14,FALSE)),"")</f>
        <v/>
      </c>
      <c r="O257" s="223">
        <f t="shared" si="3"/>
        <v>255</v>
      </c>
    </row>
    <row r="258" spans="1:15" x14ac:dyDescent="0.25">
      <c r="A258" s="223" t="str">
        <f>IFERROR(IF(VLOOKUP($O258,'APOIO-DESPESAS'!$A$3:$N$962,2,FALSE)="","",VLOOKUP($O258,'APOIO-DESPESAS'!$A$3:$N$962,2,FALSE)),"")</f>
        <v/>
      </c>
      <c r="B258" s="223" t="str">
        <f>IFERROR(IF(VLOOKUP($O258,'APOIO-DESPESAS'!$A$3:$N$962,3,FALSE)="","",VLOOKUP($O258,'APOIO-DESPESAS'!$A$3:$N$962,3,FALSE)),"")</f>
        <v/>
      </c>
      <c r="C258" s="223" t="str">
        <f>IFERROR(IF(VLOOKUP($O258,'APOIO-DESPESAS'!$A$3:$N$962,4,FALSE)="","",VLOOKUP($O258,'APOIO-DESPESAS'!$A$3:$N$962,4,FALSE)),"")</f>
        <v/>
      </c>
      <c r="D258" s="223" t="str">
        <f>IFERROR(IF(VLOOKUP($O258,'APOIO-DESPESAS'!$A$3:$N$962,5,FALSE)="","",VLOOKUP($O258,'APOIO-DESPESAS'!$A$3:$N$962,5,FALSE)),"")</f>
        <v/>
      </c>
      <c r="E258" s="223" t="str">
        <f>IFERROR(IF(VLOOKUP($O258,'APOIO-DESPESAS'!$A$3:$N$962,6,FALSE)="","",VLOOKUP($O258,'APOIO-DESPESAS'!$A$3:$N$962,6,FALSE)),"")</f>
        <v/>
      </c>
      <c r="F258" s="223" t="str">
        <f>IFERROR(IF(VLOOKUP($O258,'APOIO-DESPESAS'!$A$3:$N$962,7,FALSE)="","",VLOOKUP($O258,'APOIO-DESPESAS'!$A$3:$N$962,7,FALSE)),"")</f>
        <v/>
      </c>
      <c r="G258" s="223" t="str">
        <f>IFERROR(IF(VLOOKUP($O258,'APOIO-DESPESAS'!$A$3:$N$962,8,FALSE)="","",VLOOKUP($O258,'APOIO-DESPESAS'!$A$3:$N$962,8,FALSE)),"")</f>
        <v/>
      </c>
      <c r="H258" s="223" t="str">
        <f>IFERROR(IF(VLOOKUP($O258,'APOIO-DESPESAS'!$A$3:$N$962,9,FALSE)="","",VLOOKUP($O258,'APOIO-DESPESAS'!$A$3:$N$962,9,FALSE)),"")</f>
        <v/>
      </c>
      <c r="I258" s="223" t="str">
        <f>IFERROR(IF(VLOOKUP($O258,'APOIO-DESPESAS'!$A$3:$N$962,10,FALSE)="","",VLOOKUP($O258,'APOIO-DESPESAS'!$A$3:$N$962,10,FALSE)),"")</f>
        <v/>
      </c>
      <c r="J258" s="223" t="str">
        <f>IFERROR(IF(VLOOKUP($O258,'APOIO-DESPESAS'!$A$3:$N$962,11,FALSE)="","",VLOOKUP($O258,'APOIO-DESPESAS'!$A$3:$N$962,11,FALSE)),"")</f>
        <v/>
      </c>
      <c r="K258" s="223" t="str">
        <f>IFERROR(IF(VLOOKUP($O258,'APOIO-DESPESAS'!$A$3:$N$962,12,FALSE)="","",VLOOKUP($O258,'APOIO-DESPESAS'!$A$3:$N$962,12,FALSE)),"")</f>
        <v/>
      </c>
      <c r="L258" s="223" t="str">
        <f>IFERROR(IF(VLOOKUP($O258,'APOIO-DESPESAS'!$A$3:$N$962,13,FALSE)="","",VLOOKUP($O258,'APOIO-DESPESAS'!$A$3:$N$962,13,FALSE)),"")</f>
        <v/>
      </c>
      <c r="M258" s="223" t="str">
        <f>IFERROR(IF(VLOOKUP($O258,'APOIO-DESPESAS'!$A$3:$N$962,14,FALSE)="","",VLOOKUP($O258,'APOIO-DESPESAS'!$A$3:$N$962,14,FALSE)),"")</f>
        <v/>
      </c>
      <c r="O258" s="223">
        <f t="shared" si="3"/>
        <v>256</v>
      </c>
    </row>
    <row r="259" spans="1:15" x14ac:dyDescent="0.25">
      <c r="A259" s="223" t="str">
        <f>IFERROR(IF(VLOOKUP($O259,'APOIO-DESPESAS'!$A$3:$N$962,2,FALSE)="","",VLOOKUP($O259,'APOIO-DESPESAS'!$A$3:$N$962,2,FALSE)),"")</f>
        <v/>
      </c>
      <c r="B259" s="223" t="str">
        <f>IFERROR(IF(VLOOKUP($O259,'APOIO-DESPESAS'!$A$3:$N$962,3,FALSE)="","",VLOOKUP($O259,'APOIO-DESPESAS'!$A$3:$N$962,3,FALSE)),"")</f>
        <v/>
      </c>
      <c r="C259" s="223" t="str">
        <f>IFERROR(IF(VLOOKUP($O259,'APOIO-DESPESAS'!$A$3:$N$962,4,FALSE)="","",VLOOKUP($O259,'APOIO-DESPESAS'!$A$3:$N$962,4,FALSE)),"")</f>
        <v/>
      </c>
      <c r="D259" s="223" t="str">
        <f>IFERROR(IF(VLOOKUP($O259,'APOIO-DESPESAS'!$A$3:$N$962,5,FALSE)="","",VLOOKUP($O259,'APOIO-DESPESAS'!$A$3:$N$962,5,FALSE)),"")</f>
        <v/>
      </c>
      <c r="E259" s="223" t="str">
        <f>IFERROR(IF(VLOOKUP($O259,'APOIO-DESPESAS'!$A$3:$N$962,6,FALSE)="","",VLOOKUP($O259,'APOIO-DESPESAS'!$A$3:$N$962,6,FALSE)),"")</f>
        <v/>
      </c>
      <c r="F259" s="223" t="str">
        <f>IFERROR(IF(VLOOKUP($O259,'APOIO-DESPESAS'!$A$3:$N$962,7,FALSE)="","",VLOOKUP($O259,'APOIO-DESPESAS'!$A$3:$N$962,7,FALSE)),"")</f>
        <v/>
      </c>
      <c r="G259" s="223" t="str">
        <f>IFERROR(IF(VLOOKUP($O259,'APOIO-DESPESAS'!$A$3:$N$962,8,FALSE)="","",VLOOKUP($O259,'APOIO-DESPESAS'!$A$3:$N$962,8,FALSE)),"")</f>
        <v/>
      </c>
      <c r="H259" s="223" t="str">
        <f>IFERROR(IF(VLOOKUP($O259,'APOIO-DESPESAS'!$A$3:$N$962,9,FALSE)="","",VLOOKUP($O259,'APOIO-DESPESAS'!$A$3:$N$962,9,FALSE)),"")</f>
        <v/>
      </c>
      <c r="I259" s="223" t="str">
        <f>IFERROR(IF(VLOOKUP($O259,'APOIO-DESPESAS'!$A$3:$N$962,10,FALSE)="","",VLOOKUP($O259,'APOIO-DESPESAS'!$A$3:$N$962,10,FALSE)),"")</f>
        <v/>
      </c>
      <c r="J259" s="223" t="str">
        <f>IFERROR(IF(VLOOKUP($O259,'APOIO-DESPESAS'!$A$3:$N$962,11,FALSE)="","",VLOOKUP($O259,'APOIO-DESPESAS'!$A$3:$N$962,11,FALSE)),"")</f>
        <v/>
      </c>
      <c r="K259" s="223" t="str">
        <f>IFERROR(IF(VLOOKUP($O259,'APOIO-DESPESAS'!$A$3:$N$962,12,FALSE)="","",VLOOKUP($O259,'APOIO-DESPESAS'!$A$3:$N$962,12,FALSE)),"")</f>
        <v/>
      </c>
      <c r="L259" s="223" t="str">
        <f>IFERROR(IF(VLOOKUP($O259,'APOIO-DESPESAS'!$A$3:$N$962,13,FALSE)="","",VLOOKUP($O259,'APOIO-DESPESAS'!$A$3:$N$962,13,FALSE)),"")</f>
        <v/>
      </c>
      <c r="M259" s="223" t="str">
        <f>IFERROR(IF(VLOOKUP($O259,'APOIO-DESPESAS'!$A$3:$N$962,14,FALSE)="","",VLOOKUP($O259,'APOIO-DESPESAS'!$A$3:$N$962,14,FALSE)),"")</f>
        <v/>
      </c>
      <c r="O259" s="223">
        <f t="shared" si="3"/>
        <v>257</v>
      </c>
    </row>
    <row r="260" spans="1:15" x14ac:dyDescent="0.25">
      <c r="A260" s="223" t="str">
        <f>IFERROR(IF(VLOOKUP($O260,'APOIO-DESPESAS'!$A$3:$N$962,2,FALSE)="","",VLOOKUP($O260,'APOIO-DESPESAS'!$A$3:$N$962,2,FALSE)),"")</f>
        <v/>
      </c>
      <c r="B260" s="223" t="str">
        <f>IFERROR(IF(VLOOKUP($O260,'APOIO-DESPESAS'!$A$3:$N$962,3,FALSE)="","",VLOOKUP($O260,'APOIO-DESPESAS'!$A$3:$N$962,3,FALSE)),"")</f>
        <v/>
      </c>
      <c r="C260" s="223" t="str">
        <f>IFERROR(IF(VLOOKUP($O260,'APOIO-DESPESAS'!$A$3:$N$962,4,FALSE)="","",VLOOKUP($O260,'APOIO-DESPESAS'!$A$3:$N$962,4,FALSE)),"")</f>
        <v/>
      </c>
      <c r="D260" s="223" t="str">
        <f>IFERROR(IF(VLOOKUP($O260,'APOIO-DESPESAS'!$A$3:$N$962,5,FALSE)="","",VLOOKUP($O260,'APOIO-DESPESAS'!$A$3:$N$962,5,FALSE)),"")</f>
        <v/>
      </c>
      <c r="E260" s="223" t="str">
        <f>IFERROR(IF(VLOOKUP($O260,'APOIO-DESPESAS'!$A$3:$N$962,6,FALSE)="","",VLOOKUP($O260,'APOIO-DESPESAS'!$A$3:$N$962,6,FALSE)),"")</f>
        <v/>
      </c>
      <c r="F260" s="223" t="str">
        <f>IFERROR(IF(VLOOKUP($O260,'APOIO-DESPESAS'!$A$3:$N$962,7,FALSE)="","",VLOOKUP($O260,'APOIO-DESPESAS'!$A$3:$N$962,7,FALSE)),"")</f>
        <v/>
      </c>
      <c r="G260" s="223" t="str">
        <f>IFERROR(IF(VLOOKUP($O260,'APOIO-DESPESAS'!$A$3:$N$962,8,FALSE)="","",VLOOKUP($O260,'APOIO-DESPESAS'!$A$3:$N$962,8,FALSE)),"")</f>
        <v/>
      </c>
      <c r="H260" s="223" t="str">
        <f>IFERROR(IF(VLOOKUP($O260,'APOIO-DESPESAS'!$A$3:$N$962,9,FALSE)="","",VLOOKUP($O260,'APOIO-DESPESAS'!$A$3:$N$962,9,FALSE)),"")</f>
        <v/>
      </c>
      <c r="I260" s="223" t="str">
        <f>IFERROR(IF(VLOOKUP($O260,'APOIO-DESPESAS'!$A$3:$N$962,10,FALSE)="","",VLOOKUP($O260,'APOIO-DESPESAS'!$A$3:$N$962,10,FALSE)),"")</f>
        <v/>
      </c>
      <c r="J260" s="223" t="str">
        <f>IFERROR(IF(VLOOKUP($O260,'APOIO-DESPESAS'!$A$3:$N$962,11,FALSE)="","",VLOOKUP($O260,'APOIO-DESPESAS'!$A$3:$N$962,11,FALSE)),"")</f>
        <v/>
      </c>
      <c r="K260" s="223" t="str">
        <f>IFERROR(IF(VLOOKUP($O260,'APOIO-DESPESAS'!$A$3:$N$962,12,FALSE)="","",VLOOKUP($O260,'APOIO-DESPESAS'!$A$3:$N$962,12,FALSE)),"")</f>
        <v/>
      </c>
      <c r="L260" s="223" t="str">
        <f>IFERROR(IF(VLOOKUP($O260,'APOIO-DESPESAS'!$A$3:$N$962,13,FALSE)="","",VLOOKUP($O260,'APOIO-DESPESAS'!$A$3:$N$962,13,FALSE)),"")</f>
        <v/>
      </c>
      <c r="M260" s="223" t="str">
        <f>IFERROR(IF(VLOOKUP($O260,'APOIO-DESPESAS'!$A$3:$N$962,14,FALSE)="","",VLOOKUP($O260,'APOIO-DESPESAS'!$A$3:$N$962,14,FALSE)),"")</f>
        <v/>
      </c>
      <c r="O260" s="223">
        <f t="shared" si="3"/>
        <v>258</v>
      </c>
    </row>
    <row r="261" spans="1:15" x14ac:dyDescent="0.25">
      <c r="A261" s="223" t="str">
        <f>IFERROR(IF(VLOOKUP($O261,'APOIO-DESPESAS'!$A$3:$N$962,2,FALSE)="","",VLOOKUP($O261,'APOIO-DESPESAS'!$A$3:$N$962,2,FALSE)),"")</f>
        <v/>
      </c>
      <c r="B261" s="223" t="str">
        <f>IFERROR(IF(VLOOKUP($O261,'APOIO-DESPESAS'!$A$3:$N$962,3,FALSE)="","",VLOOKUP($O261,'APOIO-DESPESAS'!$A$3:$N$962,3,FALSE)),"")</f>
        <v/>
      </c>
      <c r="C261" s="223" t="str">
        <f>IFERROR(IF(VLOOKUP($O261,'APOIO-DESPESAS'!$A$3:$N$962,4,FALSE)="","",VLOOKUP($O261,'APOIO-DESPESAS'!$A$3:$N$962,4,FALSE)),"")</f>
        <v/>
      </c>
      <c r="D261" s="223" t="str">
        <f>IFERROR(IF(VLOOKUP($O261,'APOIO-DESPESAS'!$A$3:$N$962,5,FALSE)="","",VLOOKUP($O261,'APOIO-DESPESAS'!$A$3:$N$962,5,FALSE)),"")</f>
        <v/>
      </c>
      <c r="E261" s="223" t="str">
        <f>IFERROR(IF(VLOOKUP($O261,'APOIO-DESPESAS'!$A$3:$N$962,6,FALSE)="","",VLOOKUP($O261,'APOIO-DESPESAS'!$A$3:$N$962,6,FALSE)),"")</f>
        <v/>
      </c>
      <c r="F261" s="223" t="str">
        <f>IFERROR(IF(VLOOKUP($O261,'APOIO-DESPESAS'!$A$3:$N$962,7,FALSE)="","",VLOOKUP($O261,'APOIO-DESPESAS'!$A$3:$N$962,7,FALSE)),"")</f>
        <v/>
      </c>
      <c r="G261" s="223" t="str">
        <f>IFERROR(IF(VLOOKUP($O261,'APOIO-DESPESAS'!$A$3:$N$962,8,FALSE)="","",VLOOKUP($O261,'APOIO-DESPESAS'!$A$3:$N$962,8,FALSE)),"")</f>
        <v/>
      </c>
      <c r="H261" s="223" t="str">
        <f>IFERROR(IF(VLOOKUP($O261,'APOIO-DESPESAS'!$A$3:$N$962,9,FALSE)="","",VLOOKUP($O261,'APOIO-DESPESAS'!$A$3:$N$962,9,FALSE)),"")</f>
        <v/>
      </c>
      <c r="I261" s="223" t="str">
        <f>IFERROR(IF(VLOOKUP($O261,'APOIO-DESPESAS'!$A$3:$N$962,10,FALSE)="","",VLOOKUP($O261,'APOIO-DESPESAS'!$A$3:$N$962,10,FALSE)),"")</f>
        <v/>
      </c>
      <c r="J261" s="223" t="str">
        <f>IFERROR(IF(VLOOKUP($O261,'APOIO-DESPESAS'!$A$3:$N$962,11,FALSE)="","",VLOOKUP($O261,'APOIO-DESPESAS'!$A$3:$N$962,11,FALSE)),"")</f>
        <v/>
      </c>
      <c r="K261" s="223" t="str">
        <f>IFERROR(IF(VLOOKUP($O261,'APOIO-DESPESAS'!$A$3:$N$962,12,FALSE)="","",VLOOKUP($O261,'APOIO-DESPESAS'!$A$3:$N$962,12,FALSE)),"")</f>
        <v/>
      </c>
      <c r="L261" s="223" t="str">
        <f>IFERROR(IF(VLOOKUP($O261,'APOIO-DESPESAS'!$A$3:$N$962,13,FALSE)="","",VLOOKUP($O261,'APOIO-DESPESAS'!$A$3:$N$962,13,FALSE)),"")</f>
        <v/>
      </c>
      <c r="M261" s="223" t="str">
        <f>IFERROR(IF(VLOOKUP($O261,'APOIO-DESPESAS'!$A$3:$N$962,14,FALSE)="","",VLOOKUP($O261,'APOIO-DESPESAS'!$A$3:$N$962,14,FALSE)),"")</f>
        <v/>
      </c>
      <c r="O261" s="223">
        <f t="shared" ref="O261:O324" si="4">O260+1</f>
        <v>259</v>
      </c>
    </row>
    <row r="262" spans="1:15" x14ac:dyDescent="0.25">
      <c r="A262" s="223" t="str">
        <f>IFERROR(IF(VLOOKUP($O262,'APOIO-DESPESAS'!$A$3:$N$962,2,FALSE)="","",VLOOKUP($O262,'APOIO-DESPESAS'!$A$3:$N$962,2,FALSE)),"")</f>
        <v/>
      </c>
      <c r="B262" s="223" t="str">
        <f>IFERROR(IF(VLOOKUP($O262,'APOIO-DESPESAS'!$A$3:$N$962,3,FALSE)="","",VLOOKUP($O262,'APOIO-DESPESAS'!$A$3:$N$962,3,FALSE)),"")</f>
        <v/>
      </c>
      <c r="C262" s="223" t="str">
        <f>IFERROR(IF(VLOOKUP($O262,'APOIO-DESPESAS'!$A$3:$N$962,4,FALSE)="","",VLOOKUP($O262,'APOIO-DESPESAS'!$A$3:$N$962,4,FALSE)),"")</f>
        <v/>
      </c>
      <c r="D262" s="223" t="str">
        <f>IFERROR(IF(VLOOKUP($O262,'APOIO-DESPESAS'!$A$3:$N$962,5,FALSE)="","",VLOOKUP($O262,'APOIO-DESPESAS'!$A$3:$N$962,5,FALSE)),"")</f>
        <v/>
      </c>
      <c r="E262" s="223" t="str">
        <f>IFERROR(IF(VLOOKUP($O262,'APOIO-DESPESAS'!$A$3:$N$962,6,FALSE)="","",VLOOKUP($O262,'APOIO-DESPESAS'!$A$3:$N$962,6,FALSE)),"")</f>
        <v/>
      </c>
      <c r="F262" s="223" t="str">
        <f>IFERROR(IF(VLOOKUP($O262,'APOIO-DESPESAS'!$A$3:$N$962,7,FALSE)="","",VLOOKUP($O262,'APOIO-DESPESAS'!$A$3:$N$962,7,FALSE)),"")</f>
        <v/>
      </c>
      <c r="G262" s="223" t="str">
        <f>IFERROR(IF(VLOOKUP($O262,'APOIO-DESPESAS'!$A$3:$N$962,8,FALSE)="","",VLOOKUP($O262,'APOIO-DESPESAS'!$A$3:$N$962,8,FALSE)),"")</f>
        <v/>
      </c>
      <c r="H262" s="223" t="str">
        <f>IFERROR(IF(VLOOKUP($O262,'APOIO-DESPESAS'!$A$3:$N$962,9,FALSE)="","",VLOOKUP($O262,'APOIO-DESPESAS'!$A$3:$N$962,9,FALSE)),"")</f>
        <v/>
      </c>
      <c r="I262" s="223" t="str">
        <f>IFERROR(IF(VLOOKUP($O262,'APOIO-DESPESAS'!$A$3:$N$962,10,FALSE)="","",VLOOKUP($O262,'APOIO-DESPESAS'!$A$3:$N$962,10,FALSE)),"")</f>
        <v/>
      </c>
      <c r="J262" s="223" t="str">
        <f>IFERROR(IF(VLOOKUP($O262,'APOIO-DESPESAS'!$A$3:$N$962,11,FALSE)="","",VLOOKUP($O262,'APOIO-DESPESAS'!$A$3:$N$962,11,FALSE)),"")</f>
        <v/>
      </c>
      <c r="K262" s="223" t="str">
        <f>IFERROR(IF(VLOOKUP($O262,'APOIO-DESPESAS'!$A$3:$N$962,12,FALSE)="","",VLOOKUP($O262,'APOIO-DESPESAS'!$A$3:$N$962,12,FALSE)),"")</f>
        <v/>
      </c>
      <c r="L262" s="223" t="str">
        <f>IFERROR(IF(VLOOKUP($O262,'APOIO-DESPESAS'!$A$3:$N$962,13,FALSE)="","",VLOOKUP($O262,'APOIO-DESPESAS'!$A$3:$N$962,13,FALSE)),"")</f>
        <v/>
      </c>
      <c r="M262" s="223" t="str">
        <f>IFERROR(IF(VLOOKUP($O262,'APOIO-DESPESAS'!$A$3:$N$962,14,FALSE)="","",VLOOKUP($O262,'APOIO-DESPESAS'!$A$3:$N$962,14,FALSE)),"")</f>
        <v/>
      </c>
      <c r="O262" s="223">
        <f t="shared" si="4"/>
        <v>260</v>
      </c>
    </row>
    <row r="263" spans="1:15" x14ac:dyDescent="0.25">
      <c r="A263" s="223" t="str">
        <f>IFERROR(IF(VLOOKUP($O263,'APOIO-DESPESAS'!$A$3:$N$962,2,FALSE)="","",VLOOKUP($O263,'APOIO-DESPESAS'!$A$3:$N$962,2,FALSE)),"")</f>
        <v/>
      </c>
      <c r="B263" s="223" t="str">
        <f>IFERROR(IF(VLOOKUP($O263,'APOIO-DESPESAS'!$A$3:$N$962,3,FALSE)="","",VLOOKUP($O263,'APOIO-DESPESAS'!$A$3:$N$962,3,FALSE)),"")</f>
        <v/>
      </c>
      <c r="C263" s="223" t="str">
        <f>IFERROR(IF(VLOOKUP($O263,'APOIO-DESPESAS'!$A$3:$N$962,4,FALSE)="","",VLOOKUP($O263,'APOIO-DESPESAS'!$A$3:$N$962,4,FALSE)),"")</f>
        <v/>
      </c>
      <c r="D263" s="223" t="str">
        <f>IFERROR(IF(VLOOKUP($O263,'APOIO-DESPESAS'!$A$3:$N$962,5,FALSE)="","",VLOOKUP($O263,'APOIO-DESPESAS'!$A$3:$N$962,5,FALSE)),"")</f>
        <v/>
      </c>
      <c r="E263" s="223" t="str">
        <f>IFERROR(IF(VLOOKUP($O263,'APOIO-DESPESAS'!$A$3:$N$962,6,FALSE)="","",VLOOKUP($O263,'APOIO-DESPESAS'!$A$3:$N$962,6,FALSE)),"")</f>
        <v/>
      </c>
      <c r="F263" s="223" t="str">
        <f>IFERROR(IF(VLOOKUP($O263,'APOIO-DESPESAS'!$A$3:$N$962,7,FALSE)="","",VLOOKUP($O263,'APOIO-DESPESAS'!$A$3:$N$962,7,FALSE)),"")</f>
        <v/>
      </c>
      <c r="G263" s="223" t="str">
        <f>IFERROR(IF(VLOOKUP($O263,'APOIO-DESPESAS'!$A$3:$N$962,8,FALSE)="","",VLOOKUP($O263,'APOIO-DESPESAS'!$A$3:$N$962,8,FALSE)),"")</f>
        <v/>
      </c>
      <c r="H263" s="223" t="str">
        <f>IFERROR(IF(VLOOKUP($O263,'APOIO-DESPESAS'!$A$3:$N$962,9,FALSE)="","",VLOOKUP($O263,'APOIO-DESPESAS'!$A$3:$N$962,9,FALSE)),"")</f>
        <v/>
      </c>
      <c r="I263" s="223" t="str">
        <f>IFERROR(IF(VLOOKUP($O263,'APOIO-DESPESAS'!$A$3:$N$962,10,FALSE)="","",VLOOKUP($O263,'APOIO-DESPESAS'!$A$3:$N$962,10,FALSE)),"")</f>
        <v/>
      </c>
      <c r="J263" s="223" t="str">
        <f>IFERROR(IF(VLOOKUP($O263,'APOIO-DESPESAS'!$A$3:$N$962,11,FALSE)="","",VLOOKUP($O263,'APOIO-DESPESAS'!$A$3:$N$962,11,FALSE)),"")</f>
        <v/>
      </c>
      <c r="K263" s="223" t="str">
        <f>IFERROR(IF(VLOOKUP($O263,'APOIO-DESPESAS'!$A$3:$N$962,12,FALSE)="","",VLOOKUP($O263,'APOIO-DESPESAS'!$A$3:$N$962,12,FALSE)),"")</f>
        <v/>
      </c>
      <c r="L263" s="223" t="str">
        <f>IFERROR(IF(VLOOKUP($O263,'APOIO-DESPESAS'!$A$3:$N$962,13,FALSE)="","",VLOOKUP($O263,'APOIO-DESPESAS'!$A$3:$N$962,13,FALSE)),"")</f>
        <v/>
      </c>
      <c r="M263" s="223" t="str">
        <f>IFERROR(IF(VLOOKUP($O263,'APOIO-DESPESAS'!$A$3:$N$962,14,FALSE)="","",VLOOKUP($O263,'APOIO-DESPESAS'!$A$3:$N$962,14,FALSE)),"")</f>
        <v/>
      </c>
      <c r="O263" s="223">
        <f t="shared" si="4"/>
        <v>261</v>
      </c>
    </row>
    <row r="264" spans="1:15" x14ac:dyDescent="0.25">
      <c r="A264" s="223" t="str">
        <f>IFERROR(IF(VLOOKUP($O264,'APOIO-DESPESAS'!$A$3:$N$962,2,FALSE)="","",VLOOKUP($O264,'APOIO-DESPESAS'!$A$3:$N$962,2,FALSE)),"")</f>
        <v/>
      </c>
      <c r="B264" s="223" t="str">
        <f>IFERROR(IF(VLOOKUP($O264,'APOIO-DESPESAS'!$A$3:$N$962,3,FALSE)="","",VLOOKUP($O264,'APOIO-DESPESAS'!$A$3:$N$962,3,FALSE)),"")</f>
        <v/>
      </c>
      <c r="C264" s="223" t="str">
        <f>IFERROR(IF(VLOOKUP($O264,'APOIO-DESPESAS'!$A$3:$N$962,4,FALSE)="","",VLOOKUP($O264,'APOIO-DESPESAS'!$A$3:$N$962,4,FALSE)),"")</f>
        <v/>
      </c>
      <c r="D264" s="223" t="str">
        <f>IFERROR(IF(VLOOKUP($O264,'APOIO-DESPESAS'!$A$3:$N$962,5,FALSE)="","",VLOOKUP($O264,'APOIO-DESPESAS'!$A$3:$N$962,5,FALSE)),"")</f>
        <v/>
      </c>
      <c r="E264" s="223" t="str">
        <f>IFERROR(IF(VLOOKUP($O264,'APOIO-DESPESAS'!$A$3:$N$962,6,FALSE)="","",VLOOKUP($O264,'APOIO-DESPESAS'!$A$3:$N$962,6,FALSE)),"")</f>
        <v/>
      </c>
      <c r="F264" s="223" t="str">
        <f>IFERROR(IF(VLOOKUP($O264,'APOIO-DESPESAS'!$A$3:$N$962,7,FALSE)="","",VLOOKUP($O264,'APOIO-DESPESAS'!$A$3:$N$962,7,FALSE)),"")</f>
        <v/>
      </c>
      <c r="G264" s="223" t="str">
        <f>IFERROR(IF(VLOOKUP($O264,'APOIO-DESPESAS'!$A$3:$N$962,8,FALSE)="","",VLOOKUP($O264,'APOIO-DESPESAS'!$A$3:$N$962,8,FALSE)),"")</f>
        <v/>
      </c>
      <c r="H264" s="223" t="str">
        <f>IFERROR(IF(VLOOKUP($O264,'APOIO-DESPESAS'!$A$3:$N$962,9,FALSE)="","",VLOOKUP($O264,'APOIO-DESPESAS'!$A$3:$N$962,9,FALSE)),"")</f>
        <v/>
      </c>
      <c r="I264" s="223" t="str">
        <f>IFERROR(IF(VLOOKUP($O264,'APOIO-DESPESAS'!$A$3:$N$962,10,FALSE)="","",VLOOKUP($O264,'APOIO-DESPESAS'!$A$3:$N$962,10,FALSE)),"")</f>
        <v/>
      </c>
      <c r="J264" s="223" t="str">
        <f>IFERROR(IF(VLOOKUP($O264,'APOIO-DESPESAS'!$A$3:$N$962,11,FALSE)="","",VLOOKUP($O264,'APOIO-DESPESAS'!$A$3:$N$962,11,FALSE)),"")</f>
        <v/>
      </c>
      <c r="K264" s="223" t="str">
        <f>IFERROR(IF(VLOOKUP($O264,'APOIO-DESPESAS'!$A$3:$N$962,12,FALSE)="","",VLOOKUP($O264,'APOIO-DESPESAS'!$A$3:$N$962,12,FALSE)),"")</f>
        <v/>
      </c>
      <c r="L264" s="223" t="str">
        <f>IFERROR(IF(VLOOKUP($O264,'APOIO-DESPESAS'!$A$3:$N$962,13,FALSE)="","",VLOOKUP($O264,'APOIO-DESPESAS'!$A$3:$N$962,13,FALSE)),"")</f>
        <v/>
      </c>
      <c r="M264" s="223" t="str">
        <f>IFERROR(IF(VLOOKUP($O264,'APOIO-DESPESAS'!$A$3:$N$962,14,FALSE)="","",VLOOKUP($O264,'APOIO-DESPESAS'!$A$3:$N$962,14,FALSE)),"")</f>
        <v/>
      </c>
      <c r="O264" s="223">
        <f t="shared" si="4"/>
        <v>262</v>
      </c>
    </row>
    <row r="265" spans="1:15" x14ac:dyDescent="0.25">
      <c r="A265" s="223" t="str">
        <f>IFERROR(IF(VLOOKUP($O265,'APOIO-DESPESAS'!$A$3:$N$962,2,FALSE)="","",VLOOKUP($O265,'APOIO-DESPESAS'!$A$3:$N$962,2,FALSE)),"")</f>
        <v/>
      </c>
      <c r="B265" s="223" t="str">
        <f>IFERROR(IF(VLOOKUP($O265,'APOIO-DESPESAS'!$A$3:$N$962,3,FALSE)="","",VLOOKUP($O265,'APOIO-DESPESAS'!$A$3:$N$962,3,FALSE)),"")</f>
        <v/>
      </c>
      <c r="C265" s="223" t="str">
        <f>IFERROR(IF(VLOOKUP($O265,'APOIO-DESPESAS'!$A$3:$N$962,4,FALSE)="","",VLOOKUP($O265,'APOIO-DESPESAS'!$A$3:$N$962,4,FALSE)),"")</f>
        <v/>
      </c>
      <c r="D265" s="223" t="str">
        <f>IFERROR(IF(VLOOKUP($O265,'APOIO-DESPESAS'!$A$3:$N$962,5,FALSE)="","",VLOOKUP($O265,'APOIO-DESPESAS'!$A$3:$N$962,5,FALSE)),"")</f>
        <v/>
      </c>
      <c r="E265" s="223" t="str">
        <f>IFERROR(IF(VLOOKUP($O265,'APOIO-DESPESAS'!$A$3:$N$962,6,FALSE)="","",VLOOKUP($O265,'APOIO-DESPESAS'!$A$3:$N$962,6,FALSE)),"")</f>
        <v/>
      </c>
      <c r="F265" s="223" t="str">
        <f>IFERROR(IF(VLOOKUP($O265,'APOIO-DESPESAS'!$A$3:$N$962,7,FALSE)="","",VLOOKUP($O265,'APOIO-DESPESAS'!$A$3:$N$962,7,FALSE)),"")</f>
        <v/>
      </c>
      <c r="G265" s="223" t="str">
        <f>IFERROR(IF(VLOOKUP($O265,'APOIO-DESPESAS'!$A$3:$N$962,8,FALSE)="","",VLOOKUP($O265,'APOIO-DESPESAS'!$A$3:$N$962,8,FALSE)),"")</f>
        <v/>
      </c>
      <c r="H265" s="223" t="str">
        <f>IFERROR(IF(VLOOKUP($O265,'APOIO-DESPESAS'!$A$3:$N$962,9,FALSE)="","",VLOOKUP($O265,'APOIO-DESPESAS'!$A$3:$N$962,9,FALSE)),"")</f>
        <v/>
      </c>
      <c r="I265" s="223" t="str">
        <f>IFERROR(IF(VLOOKUP($O265,'APOIO-DESPESAS'!$A$3:$N$962,10,FALSE)="","",VLOOKUP($O265,'APOIO-DESPESAS'!$A$3:$N$962,10,FALSE)),"")</f>
        <v/>
      </c>
      <c r="J265" s="223" t="str">
        <f>IFERROR(IF(VLOOKUP($O265,'APOIO-DESPESAS'!$A$3:$N$962,11,FALSE)="","",VLOOKUP($O265,'APOIO-DESPESAS'!$A$3:$N$962,11,FALSE)),"")</f>
        <v/>
      </c>
      <c r="K265" s="223" t="str">
        <f>IFERROR(IF(VLOOKUP($O265,'APOIO-DESPESAS'!$A$3:$N$962,12,FALSE)="","",VLOOKUP($O265,'APOIO-DESPESAS'!$A$3:$N$962,12,FALSE)),"")</f>
        <v/>
      </c>
      <c r="L265" s="223" t="str">
        <f>IFERROR(IF(VLOOKUP($O265,'APOIO-DESPESAS'!$A$3:$N$962,13,FALSE)="","",VLOOKUP($O265,'APOIO-DESPESAS'!$A$3:$N$962,13,FALSE)),"")</f>
        <v/>
      </c>
      <c r="M265" s="223" t="str">
        <f>IFERROR(IF(VLOOKUP($O265,'APOIO-DESPESAS'!$A$3:$N$962,14,FALSE)="","",VLOOKUP($O265,'APOIO-DESPESAS'!$A$3:$N$962,14,FALSE)),"")</f>
        <v/>
      </c>
      <c r="O265" s="223">
        <f t="shared" si="4"/>
        <v>263</v>
      </c>
    </row>
    <row r="266" spans="1:15" x14ac:dyDescent="0.25">
      <c r="A266" s="223" t="str">
        <f>IFERROR(IF(VLOOKUP($O266,'APOIO-DESPESAS'!$A$3:$N$962,2,FALSE)="","",VLOOKUP($O266,'APOIO-DESPESAS'!$A$3:$N$962,2,FALSE)),"")</f>
        <v/>
      </c>
      <c r="B266" s="223" t="str">
        <f>IFERROR(IF(VLOOKUP($O266,'APOIO-DESPESAS'!$A$3:$N$962,3,FALSE)="","",VLOOKUP($O266,'APOIO-DESPESAS'!$A$3:$N$962,3,FALSE)),"")</f>
        <v/>
      </c>
      <c r="C266" s="223" t="str">
        <f>IFERROR(IF(VLOOKUP($O266,'APOIO-DESPESAS'!$A$3:$N$962,4,FALSE)="","",VLOOKUP($O266,'APOIO-DESPESAS'!$A$3:$N$962,4,FALSE)),"")</f>
        <v/>
      </c>
      <c r="D266" s="223" t="str">
        <f>IFERROR(IF(VLOOKUP($O266,'APOIO-DESPESAS'!$A$3:$N$962,5,FALSE)="","",VLOOKUP($O266,'APOIO-DESPESAS'!$A$3:$N$962,5,FALSE)),"")</f>
        <v/>
      </c>
      <c r="E266" s="223" t="str">
        <f>IFERROR(IF(VLOOKUP($O266,'APOIO-DESPESAS'!$A$3:$N$962,6,FALSE)="","",VLOOKUP($O266,'APOIO-DESPESAS'!$A$3:$N$962,6,FALSE)),"")</f>
        <v/>
      </c>
      <c r="F266" s="223" t="str">
        <f>IFERROR(IF(VLOOKUP($O266,'APOIO-DESPESAS'!$A$3:$N$962,7,FALSE)="","",VLOOKUP($O266,'APOIO-DESPESAS'!$A$3:$N$962,7,FALSE)),"")</f>
        <v/>
      </c>
      <c r="G266" s="223" t="str">
        <f>IFERROR(IF(VLOOKUP($O266,'APOIO-DESPESAS'!$A$3:$N$962,8,FALSE)="","",VLOOKUP($O266,'APOIO-DESPESAS'!$A$3:$N$962,8,FALSE)),"")</f>
        <v/>
      </c>
      <c r="H266" s="223" t="str">
        <f>IFERROR(IF(VLOOKUP($O266,'APOIO-DESPESAS'!$A$3:$N$962,9,FALSE)="","",VLOOKUP($O266,'APOIO-DESPESAS'!$A$3:$N$962,9,FALSE)),"")</f>
        <v/>
      </c>
      <c r="I266" s="223" t="str">
        <f>IFERROR(IF(VLOOKUP($O266,'APOIO-DESPESAS'!$A$3:$N$962,10,FALSE)="","",VLOOKUP($O266,'APOIO-DESPESAS'!$A$3:$N$962,10,FALSE)),"")</f>
        <v/>
      </c>
      <c r="J266" s="223" t="str">
        <f>IFERROR(IF(VLOOKUP($O266,'APOIO-DESPESAS'!$A$3:$N$962,11,FALSE)="","",VLOOKUP($O266,'APOIO-DESPESAS'!$A$3:$N$962,11,FALSE)),"")</f>
        <v/>
      </c>
      <c r="K266" s="223" t="str">
        <f>IFERROR(IF(VLOOKUP($O266,'APOIO-DESPESAS'!$A$3:$N$962,12,FALSE)="","",VLOOKUP($O266,'APOIO-DESPESAS'!$A$3:$N$962,12,FALSE)),"")</f>
        <v/>
      </c>
      <c r="L266" s="223" t="str">
        <f>IFERROR(IF(VLOOKUP($O266,'APOIO-DESPESAS'!$A$3:$N$962,13,FALSE)="","",VLOOKUP($O266,'APOIO-DESPESAS'!$A$3:$N$962,13,FALSE)),"")</f>
        <v/>
      </c>
      <c r="M266" s="223" t="str">
        <f>IFERROR(IF(VLOOKUP($O266,'APOIO-DESPESAS'!$A$3:$N$962,14,FALSE)="","",VLOOKUP($O266,'APOIO-DESPESAS'!$A$3:$N$962,14,FALSE)),"")</f>
        <v/>
      </c>
      <c r="O266" s="223">
        <f t="shared" si="4"/>
        <v>264</v>
      </c>
    </row>
    <row r="267" spans="1:15" x14ac:dyDescent="0.25">
      <c r="A267" s="223" t="str">
        <f>IFERROR(IF(VLOOKUP($O267,'APOIO-DESPESAS'!$A$3:$N$962,2,FALSE)="","",VLOOKUP($O267,'APOIO-DESPESAS'!$A$3:$N$962,2,FALSE)),"")</f>
        <v/>
      </c>
      <c r="B267" s="223" t="str">
        <f>IFERROR(IF(VLOOKUP($O267,'APOIO-DESPESAS'!$A$3:$N$962,3,FALSE)="","",VLOOKUP($O267,'APOIO-DESPESAS'!$A$3:$N$962,3,FALSE)),"")</f>
        <v/>
      </c>
      <c r="C267" s="223" t="str">
        <f>IFERROR(IF(VLOOKUP($O267,'APOIO-DESPESAS'!$A$3:$N$962,4,FALSE)="","",VLOOKUP($O267,'APOIO-DESPESAS'!$A$3:$N$962,4,FALSE)),"")</f>
        <v/>
      </c>
      <c r="D267" s="223" t="str">
        <f>IFERROR(IF(VLOOKUP($O267,'APOIO-DESPESAS'!$A$3:$N$962,5,FALSE)="","",VLOOKUP($O267,'APOIO-DESPESAS'!$A$3:$N$962,5,FALSE)),"")</f>
        <v/>
      </c>
      <c r="E267" s="223" t="str">
        <f>IFERROR(IF(VLOOKUP($O267,'APOIO-DESPESAS'!$A$3:$N$962,6,FALSE)="","",VLOOKUP($O267,'APOIO-DESPESAS'!$A$3:$N$962,6,FALSE)),"")</f>
        <v/>
      </c>
      <c r="F267" s="223" t="str">
        <f>IFERROR(IF(VLOOKUP($O267,'APOIO-DESPESAS'!$A$3:$N$962,7,FALSE)="","",VLOOKUP($O267,'APOIO-DESPESAS'!$A$3:$N$962,7,FALSE)),"")</f>
        <v/>
      </c>
      <c r="G267" s="223" t="str">
        <f>IFERROR(IF(VLOOKUP($O267,'APOIO-DESPESAS'!$A$3:$N$962,8,FALSE)="","",VLOOKUP($O267,'APOIO-DESPESAS'!$A$3:$N$962,8,FALSE)),"")</f>
        <v/>
      </c>
      <c r="H267" s="223" t="str">
        <f>IFERROR(IF(VLOOKUP($O267,'APOIO-DESPESAS'!$A$3:$N$962,9,FALSE)="","",VLOOKUP($O267,'APOIO-DESPESAS'!$A$3:$N$962,9,FALSE)),"")</f>
        <v/>
      </c>
      <c r="I267" s="223" t="str">
        <f>IFERROR(IF(VLOOKUP($O267,'APOIO-DESPESAS'!$A$3:$N$962,10,FALSE)="","",VLOOKUP($O267,'APOIO-DESPESAS'!$A$3:$N$962,10,FALSE)),"")</f>
        <v/>
      </c>
      <c r="J267" s="223" t="str">
        <f>IFERROR(IF(VLOOKUP($O267,'APOIO-DESPESAS'!$A$3:$N$962,11,FALSE)="","",VLOOKUP($O267,'APOIO-DESPESAS'!$A$3:$N$962,11,FALSE)),"")</f>
        <v/>
      </c>
      <c r="K267" s="223" t="str">
        <f>IFERROR(IF(VLOOKUP($O267,'APOIO-DESPESAS'!$A$3:$N$962,12,FALSE)="","",VLOOKUP($O267,'APOIO-DESPESAS'!$A$3:$N$962,12,FALSE)),"")</f>
        <v/>
      </c>
      <c r="L267" s="223" t="str">
        <f>IFERROR(IF(VLOOKUP($O267,'APOIO-DESPESAS'!$A$3:$N$962,13,FALSE)="","",VLOOKUP($O267,'APOIO-DESPESAS'!$A$3:$N$962,13,FALSE)),"")</f>
        <v/>
      </c>
      <c r="M267" s="223" t="str">
        <f>IFERROR(IF(VLOOKUP($O267,'APOIO-DESPESAS'!$A$3:$N$962,14,FALSE)="","",VLOOKUP($O267,'APOIO-DESPESAS'!$A$3:$N$962,14,FALSE)),"")</f>
        <v/>
      </c>
      <c r="O267" s="223">
        <f t="shared" si="4"/>
        <v>265</v>
      </c>
    </row>
    <row r="268" spans="1:15" x14ac:dyDescent="0.25">
      <c r="A268" s="223" t="str">
        <f>IFERROR(IF(VLOOKUP($O268,'APOIO-DESPESAS'!$A$3:$N$962,2,FALSE)="","",VLOOKUP($O268,'APOIO-DESPESAS'!$A$3:$N$962,2,FALSE)),"")</f>
        <v/>
      </c>
      <c r="B268" s="223" t="str">
        <f>IFERROR(IF(VLOOKUP($O268,'APOIO-DESPESAS'!$A$3:$N$962,3,FALSE)="","",VLOOKUP($O268,'APOIO-DESPESAS'!$A$3:$N$962,3,FALSE)),"")</f>
        <v/>
      </c>
      <c r="C268" s="223" t="str">
        <f>IFERROR(IF(VLOOKUP($O268,'APOIO-DESPESAS'!$A$3:$N$962,4,FALSE)="","",VLOOKUP($O268,'APOIO-DESPESAS'!$A$3:$N$962,4,FALSE)),"")</f>
        <v/>
      </c>
      <c r="D268" s="223" t="str">
        <f>IFERROR(IF(VLOOKUP($O268,'APOIO-DESPESAS'!$A$3:$N$962,5,FALSE)="","",VLOOKUP($O268,'APOIO-DESPESAS'!$A$3:$N$962,5,FALSE)),"")</f>
        <v/>
      </c>
      <c r="E268" s="223" t="str">
        <f>IFERROR(IF(VLOOKUP($O268,'APOIO-DESPESAS'!$A$3:$N$962,6,FALSE)="","",VLOOKUP($O268,'APOIO-DESPESAS'!$A$3:$N$962,6,FALSE)),"")</f>
        <v/>
      </c>
      <c r="F268" s="223" t="str">
        <f>IFERROR(IF(VLOOKUP($O268,'APOIO-DESPESAS'!$A$3:$N$962,7,FALSE)="","",VLOOKUP($O268,'APOIO-DESPESAS'!$A$3:$N$962,7,FALSE)),"")</f>
        <v/>
      </c>
      <c r="G268" s="223" t="str">
        <f>IFERROR(IF(VLOOKUP($O268,'APOIO-DESPESAS'!$A$3:$N$962,8,FALSE)="","",VLOOKUP($O268,'APOIO-DESPESAS'!$A$3:$N$962,8,FALSE)),"")</f>
        <v/>
      </c>
      <c r="H268" s="223" t="str">
        <f>IFERROR(IF(VLOOKUP($O268,'APOIO-DESPESAS'!$A$3:$N$962,9,FALSE)="","",VLOOKUP($O268,'APOIO-DESPESAS'!$A$3:$N$962,9,FALSE)),"")</f>
        <v/>
      </c>
      <c r="I268" s="223" t="str">
        <f>IFERROR(IF(VLOOKUP($O268,'APOIO-DESPESAS'!$A$3:$N$962,10,FALSE)="","",VLOOKUP($O268,'APOIO-DESPESAS'!$A$3:$N$962,10,FALSE)),"")</f>
        <v/>
      </c>
      <c r="J268" s="223" t="str">
        <f>IFERROR(IF(VLOOKUP($O268,'APOIO-DESPESAS'!$A$3:$N$962,11,FALSE)="","",VLOOKUP($O268,'APOIO-DESPESAS'!$A$3:$N$962,11,FALSE)),"")</f>
        <v/>
      </c>
      <c r="K268" s="223" t="str">
        <f>IFERROR(IF(VLOOKUP($O268,'APOIO-DESPESAS'!$A$3:$N$962,12,FALSE)="","",VLOOKUP($O268,'APOIO-DESPESAS'!$A$3:$N$962,12,FALSE)),"")</f>
        <v/>
      </c>
      <c r="L268" s="223" t="str">
        <f>IFERROR(IF(VLOOKUP($O268,'APOIO-DESPESAS'!$A$3:$N$962,13,FALSE)="","",VLOOKUP($O268,'APOIO-DESPESAS'!$A$3:$N$962,13,FALSE)),"")</f>
        <v/>
      </c>
      <c r="M268" s="223" t="str">
        <f>IFERROR(IF(VLOOKUP($O268,'APOIO-DESPESAS'!$A$3:$N$962,14,FALSE)="","",VLOOKUP($O268,'APOIO-DESPESAS'!$A$3:$N$962,14,FALSE)),"")</f>
        <v/>
      </c>
      <c r="O268" s="223">
        <f t="shared" si="4"/>
        <v>266</v>
      </c>
    </row>
    <row r="269" spans="1:15" x14ac:dyDescent="0.25">
      <c r="A269" s="223" t="str">
        <f>IFERROR(IF(VLOOKUP($O269,'APOIO-DESPESAS'!$A$3:$N$962,2,FALSE)="","",VLOOKUP($O269,'APOIO-DESPESAS'!$A$3:$N$962,2,FALSE)),"")</f>
        <v/>
      </c>
      <c r="B269" s="223" t="str">
        <f>IFERROR(IF(VLOOKUP($O269,'APOIO-DESPESAS'!$A$3:$N$962,3,FALSE)="","",VLOOKUP($O269,'APOIO-DESPESAS'!$A$3:$N$962,3,FALSE)),"")</f>
        <v/>
      </c>
      <c r="C269" s="223" t="str">
        <f>IFERROR(IF(VLOOKUP($O269,'APOIO-DESPESAS'!$A$3:$N$962,4,FALSE)="","",VLOOKUP($O269,'APOIO-DESPESAS'!$A$3:$N$962,4,FALSE)),"")</f>
        <v/>
      </c>
      <c r="D269" s="223" t="str">
        <f>IFERROR(IF(VLOOKUP($O269,'APOIO-DESPESAS'!$A$3:$N$962,5,FALSE)="","",VLOOKUP($O269,'APOIO-DESPESAS'!$A$3:$N$962,5,FALSE)),"")</f>
        <v/>
      </c>
      <c r="E269" s="223" t="str">
        <f>IFERROR(IF(VLOOKUP($O269,'APOIO-DESPESAS'!$A$3:$N$962,6,FALSE)="","",VLOOKUP($O269,'APOIO-DESPESAS'!$A$3:$N$962,6,FALSE)),"")</f>
        <v/>
      </c>
      <c r="F269" s="223" t="str">
        <f>IFERROR(IF(VLOOKUP($O269,'APOIO-DESPESAS'!$A$3:$N$962,7,FALSE)="","",VLOOKUP($O269,'APOIO-DESPESAS'!$A$3:$N$962,7,FALSE)),"")</f>
        <v/>
      </c>
      <c r="G269" s="223" t="str">
        <f>IFERROR(IF(VLOOKUP($O269,'APOIO-DESPESAS'!$A$3:$N$962,8,FALSE)="","",VLOOKUP($O269,'APOIO-DESPESAS'!$A$3:$N$962,8,FALSE)),"")</f>
        <v/>
      </c>
      <c r="H269" s="223" t="str">
        <f>IFERROR(IF(VLOOKUP($O269,'APOIO-DESPESAS'!$A$3:$N$962,9,FALSE)="","",VLOOKUP($O269,'APOIO-DESPESAS'!$A$3:$N$962,9,FALSE)),"")</f>
        <v/>
      </c>
      <c r="I269" s="223" t="str">
        <f>IFERROR(IF(VLOOKUP($O269,'APOIO-DESPESAS'!$A$3:$N$962,10,FALSE)="","",VLOOKUP($O269,'APOIO-DESPESAS'!$A$3:$N$962,10,FALSE)),"")</f>
        <v/>
      </c>
      <c r="J269" s="223" t="str">
        <f>IFERROR(IF(VLOOKUP($O269,'APOIO-DESPESAS'!$A$3:$N$962,11,FALSE)="","",VLOOKUP($O269,'APOIO-DESPESAS'!$A$3:$N$962,11,FALSE)),"")</f>
        <v/>
      </c>
      <c r="K269" s="223" t="str">
        <f>IFERROR(IF(VLOOKUP($O269,'APOIO-DESPESAS'!$A$3:$N$962,12,FALSE)="","",VLOOKUP($O269,'APOIO-DESPESAS'!$A$3:$N$962,12,FALSE)),"")</f>
        <v/>
      </c>
      <c r="L269" s="223" t="str">
        <f>IFERROR(IF(VLOOKUP($O269,'APOIO-DESPESAS'!$A$3:$N$962,13,FALSE)="","",VLOOKUP($O269,'APOIO-DESPESAS'!$A$3:$N$962,13,FALSE)),"")</f>
        <v/>
      </c>
      <c r="M269" s="223" t="str">
        <f>IFERROR(IF(VLOOKUP($O269,'APOIO-DESPESAS'!$A$3:$N$962,14,FALSE)="","",VLOOKUP($O269,'APOIO-DESPESAS'!$A$3:$N$962,14,FALSE)),"")</f>
        <v/>
      </c>
      <c r="O269" s="223">
        <f t="shared" si="4"/>
        <v>267</v>
      </c>
    </row>
    <row r="270" spans="1:15" x14ac:dyDescent="0.25">
      <c r="A270" s="223" t="str">
        <f>IFERROR(IF(VLOOKUP($O270,'APOIO-DESPESAS'!$A$3:$N$962,2,FALSE)="","",VLOOKUP($O270,'APOIO-DESPESAS'!$A$3:$N$962,2,FALSE)),"")</f>
        <v/>
      </c>
      <c r="B270" s="223" t="str">
        <f>IFERROR(IF(VLOOKUP($O270,'APOIO-DESPESAS'!$A$3:$N$962,3,FALSE)="","",VLOOKUP($O270,'APOIO-DESPESAS'!$A$3:$N$962,3,FALSE)),"")</f>
        <v/>
      </c>
      <c r="C270" s="223" t="str">
        <f>IFERROR(IF(VLOOKUP($O270,'APOIO-DESPESAS'!$A$3:$N$962,4,FALSE)="","",VLOOKUP($O270,'APOIO-DESPESAS'!$A$3:$N$962,4,FALSE)),"")</f>
        <v/>
      </c>
      <c r="D270" s="223" t="str">
        <f>IFERROR(IF(VLOOKUP($O270,'APOIO-DESPESAS'!$A$3:$N$962,5,FALSE)="","",VLOOKUP($O270,'APOIO-DESPESAS'!$A$3:$N$962,5,FALSE)),"")</f>
        <v/>
      </c>
      <c r="E270" s="223" t="str">
        <f>IFERROR(IF(VLOOKUP($O270,'APOIO-DESPESAS'!$A$3:$N$962,6,FALSE)="","",VLOOKUP($O270,'APOIO-DESPESAS'!$A$3:$N$962,6,FALSE)),"")</f>
        <v/>
      </c>
      <c r="F270" s="223" t="str">
        <f>IFERROR(IF(VLOOKUP($O270,'APOIO-DESPESAS'!$A$3:$N$962,7,FALSE)="","",VLOOKUP($O270,'APOIO-DESPESAS'!$A$3:$N$962,7,FALSE)),"")</f>
        <v/>
      </c>
      <c r="G270" s="223" t="str">
        <f>IFERROR(IF(VLOOKUP($O270,'APOIO-DESPESAS'!$A$3:$N$962,8,FALSE)="","",VLOOKUP($O270,'APOIO-DESPESAS'!$A$3:$N$962,8,FALSE)),"")</f>
        <v/>
      </c>
      <c r="H270" s="223" t="str">
        <f>IFERROR(IF(VLOOKUP($O270,'APOIO-DESPESAS'!$A$3:$N$962,9,FALSE)="","",VLOOKUP($O270,'APOIO-DESPESAS'!$A$3:$N$962,9,FALSE)),"")</f>
        <v/>
      </c>
      <c r="I270" s="223" t="str">
        <f>IFERROR(IF(VLOOKUP($O270,'APOIO-DESPESAS'!$A$3:$N$962,10,FALSE)="","",VLOOKUP($O270,'APOIO-DESPESAS'!$A$3:$N$962,10,FALSE)),"")</f>
        <v/>
      </c>
      <c r="J270" s="223" t="str">
        <f>IFERROR(IF(VLOOKUP($O270,'APOIO-DESPESAS'!$A$3:$N$962,11,FALSE)="","",VLOOKUP($O270,'APOIO-DESPESAS'!$A$3:$N$962,11,FALSE)),"")</f>
        <v/>
      </c>
      <c r="K270" s="223" t="str">
        <f>IFERROR(IF(VLOOKUP($O270,'APOIO-DESPESAS'!$A$3:$N$962,12,FALSE)="","",VLOOKUP($O270,'APOIO-DESPESAS'!$A$3:$N$962,12,FALSE)),"")</f>
        <v/>
      </c>
      <c r="L270" s="223" t="str">
        <f>IFERROR(IF(VLOOKUP($O270,'APOIO-DESPESAS'!$A$3:$N$962,13,FALSE)="","",VLOOKUP($O270,'APOIO-DESPESAS'!$A$3:$N$962,13,FALSE)),"")</f>
        <v/>
      </c>
      <c r="M270" s="223" t="str">
        <f>IFERROR(IF(VLOOKUP($O270,'APOIO-DESPESAS'!$A$3:$N$962,14,FALSE)="","",VLOOKUP($O270,'APOIO-DESPESAS'!$A$3:$N$962,14,FALSE)),"")</f>
        <v/>
      </c>
      <c r="O270" s="223">
        <f t="shared" si="4"/>
        <v>268</v>
      </c>
    </row>
    <row r="271" spans="1:15" x14ac:dyDescent="0.25">
      <c r="A271" s="223" t="str">
        <f>IFERROR(IF(VLOOKUP($O271,'APOIO-DESPESAS'!$A$3:$N$962,2,FALSE)="","",VLOOKUP($O271,'APOIO-DESPESAS'!$A$3:$N$962,2,FALSE)),"")</f>
        <v/>
      </c>
      <c r="B271" s="223" t="str">
        <f>IFERROR(IF(VLOOKUP($O271,'APOIO-DESPESAS'!$A$3:$N$962,3,FALSE)="","",VLOOKUP($O271,'APOIO-DESPESAS'!$A$3:$N$962,3,FALSE)),"")</f>
        <v/>
      </c>
      <c r="C271" s="223" t="str">
        <f>IFERROR(IF(VLOOKUP($O271,'APOIO-DESPESAS'!$A$3:$N$962,4,FALSE)="","",VLOOKUP($O271,'APOIO-DESPESAS'!$A$3:$N$962,4,FALSE)),"")</f>
        <v/>
      </c>
      <c r="D271" s="223" t="str">
        <f>IFERROR(IF(VLOOKUP($O271,'APOIO-DESPESAS'!$A$3:$N$962,5,FALSE)="","",VLOOKUP($O271,'APOIO-DESPESAS'!$A$3:$N$962,5,FALSE)),"")</f>
        <v/>
      </c>
      <c r="E271" s="223" t="str">
        <f>IFERROR(IF(VLOOKUP($O271,'APOIO-DESPESAS'!$A$3:$N$962,6,FALSE)="","",VLOOKUP($O271,'APOIO-DESPESAS'!$A$3:$N$962,6,FALSE)),"")</f>
        <v/>
      </c>
      <c r="F271" s="223" t="str">
        <f>IFERROR(IF(VLOOKUP($O271,'APOIO-DESPESAS'!$A$3:$N$962,7,FALSE)="","",VLOOKUP($O271,'APOIO-DESPESAS'!$A$3:$N$962,7,FALSE)),"")</f>
        <v/>
      </c>
      <c r="G271" s="223" t="str">
        <f>IFERROR(IF(VLOOKUP($O271,'APOIO-DESPESAS'!$A$3:$N$962,8,FALSE)="","",VLOOKUP($O271,'APOIO-DESPESAS'!$A$3:$N$962,8,FALSE)),"")</f>
        <v/>
      </c>
      <c r="H271" s="223" t="str">
        <f>IFERROR(IF(VLOOKUP($O271,'APOIO-DESPESAS'!$A$3:$N$962,9,FALSE)="","",VLOOKUP($O271,'APOIO-DESPESAS'!$A$3:$N$962,9,FALSE)),"")</f>
        <v/>
      </c>
      <c r="I271" s="223" t="str">
        <f>IFERROR(IF(VLOOKUP($O271,'APOIO-DESPESAS'!$A$3:$N$962,10,FALSE)="","",VLOOKUP($O271,'APOIO-DESPESAS'!$A$3:$N$962,10,FALSE)),"")</f>
        <v/>
      </c>
      <c r="J271" s="223" t="str">
        <f>IFERROR(IF(VLOOKUP($O271,'APOIO-DESPESAS'!$A$3:$N$962,11,FALSE)="","",VLOOKUP($O271,'APOIO-DESPESAS'!$A$3:$N$962,11,FALSE)),"")</f>
        <v/>
      </c>
      <c r="K271" s="223" t="str">
        <f>IFERROR(IF(VLOOKUP($O271,'APOIO-DESPESAS'!$A$3:$N$962,12,FALSE)="","",VLOOKUP($O271,'APOIO-DESPESAS'!$A$3:$N$962,12,FALSE)),"")</f>
        <v/>
      </c>
      <c r="L271" s="223" t="str">
        <f>IFERROR(IF(VLOOKUP($O271,'APOIO-DESPESAS'!$A$3:$N$962,13,FALSE)="","",VLOOKUP($O271,'APOIO-DESPESAS'!$A$3:$N$962,13,FALSE)),"")</f>
        <v/>
      </c>
      <c r="M271" s="223" t="str">
        <f>IFERROR(IF(VLOOKUP($O271,'APOIO-DESPESAS'!$A$3:$N$962,14,FALSE)="","",VLOOKUP($O271,'APOIO-DESPESAS'!$A$3:$N$962,14,FALSE)),"")</f>
        <v/>
      </c>
      <c r="O271" s="223">
        <f t="shared" si="4"/>
        <v>269</v>
      </c>
    </row>
    <row r="272" spans="1:15" x14ac:dyDescent="0.25">
      <c r="A272" s="223" t="str">
        <f>IFERROR(IF(VLOOKUP($O272,'APOIO-DESPESAS'!$A$3:$N$962,2,FALSE)="","",VLOOKUP($O272,'APOIO-DESPESAS'!$A$3:$N$962,2,FALSE)),"")</f>
        <v/>
      </c>
      <c r="B272" s="223" t="str">
        <f>IFERROR(IF(VLOOKUP($O272,'APOIO-DESPESAS'!$A$3:$N$962,3,FALSE)="","",VLOOKUP($O272,'APOIO-DESPESAS'!$A$3:$N$962,3,FALSE)),"")</f>
        <v/>
      </c>
      <c r="C272" s="223" t="str">
        <f>IFERROR(IF(VLOOKUP($O272,'APOIO-DESPESAS'!$A$3:$N$962,4,FALSE)="","",VLOOKUP($O272,'APOIO-DESPESAS'!$A$3:$N$962,4,FALSE)),"")</f>
        <v/>
      </c>
      <c r="D272" s="223" t="str">
        <f>IFERROR(IF(VLOOKUP($O272,'APOIO-DESPESAS'!$A$3:$N$962,5,FALSE)="","",VLOOKUP($O272,'APOIO-DESPESAS'!$A$3:$N$962,5,FALSE)),"")</f>
        <v/>
      </c>
      <c r="E272" s="223" t="str">
        <f>IFERROR(IF(VLOOKUP($O272,'APOIO-DESPESAS'!$A$3:$N$962,6,FALSE)="","",VLOOKUP($O272,'APOIO-DESPESAS'!$A$3:$N$962,6,FALSE)),"")</f>
        <v/>
      </c>
      <c r="F272" s="223" t="str">
        <f>IFERROR(IF(VLOOKUP($O272,'APOIO-DESPESAS'!$A$3:$N$962,7,FALSE)="","",VLOOKUP($O272,'APOIO-DESPESAS'!$A$3:$N$962,7,FALSE)),"")</f>
        <v/>
      </c>
      <c r="G272" s="223" t="str">
        <f>IFERROR(IF(VLOOKUP($O272,'APOIO-DESPESAS'!$A$3:$N$962,8,FALSE)="","",VLOOKUP($O272,'APOIO-DESPESAS'!$A$3:$N$962,8,FALSE)),"")</f>
        <v/>
      </c>
      <c r="H272" s="223" t="str">
        <f>IFERROR(IF(VLOOKUP($O272,'APOIO-DESPESAS'!$A$3:$N$962,9,FALSE)="","",VLOOKUP($O272,'APOIO-DESPESAS'!$A$3:$N$962,9,FALSE)),"")</f>
        <v/>
      </c>
      <c r="I272" s="223" t="str">
        <f>IFERROR(IF(VLOOKUP($O272,'APOIO-DESPESAS'!$A$3:$N$962,10,FALSE)="","",VLOOKUP($O272,'APOIO-DESPESAS'!$A$3:$N$962,10,FALSE)),"")</f>
        <v/>
      </c>
      <c r="J272" s="223" t="str">
        <f>IFERROR(IF(VLOOKUP($O272,'APOIO-DESPESAS'!$A$3:$N$962,11,FALSE)="","",VLOOKUP($O272,'APOIO-DESPESAS'!$A$3:$N$962,11,FALSE)),"")</f>
        <v/>
      </c>
      <c r="K272" s="223" t="str">
        <f>IFERROR(IF(VLOOKUP($O272,'APOIO-DESPESAS'!$A$3:$N$962,12,FALSE)="","",VLOOKUP($O272,'APOIO-DESPESAS'!$A$3:$N$962,12,FALSE)),"")</f>
        <v/>
      </c>
      <c r="L272" s="223" t="str">
        <f>IFERROR(IF(VLOOKUP($O272,'APOIO-DESPESAS'!$A$3:$N$962,13,FALSE)="","",VLOOKUP($O272,'APOIO-DESPESAS'!$A$3:$N$962,13,FALSE)),"")</f>
        <v/>
      </c>
      <c r="M272" s="223" t="str">
        <f>IFERROR(IF(VLOOKUP($O272,'APOIO-DESPESAS'!$A$3:$N$962,14,FALSE)="","",VLOOKUP($O272,'APOIO-DESPESAS'!$A$3:$N$962,14,FALSE)),"")</f>
        <v/>
      </c>
      <c r="O272" s="223">
        <f t="shared" si="4"/>
        <v>270</v>
      </c>
    </row>
    <row r="273" spans="1:15" x14ac:dyDescent="0.25">
      <c r="A273" s="223" t="str">
        <f>IFERROR(IF(VLOOKUP($O273,'APOIO-DESPESAS'!$A$3:$N$962,2,FALSE)="","",VLOOKUP($O273,'APOIO-DESPESAS'!$A$3:$N$962,2,FALSE)),"")</f>
        <v/>
      </c>
      <c r="B273" s="223" t="str">
        <f>IFERROR(IF(VLOOKUP($O273,'APOIO-DESPESAS'!$A$3:$N$962,3,FALSE)="","",VLOOKUP($O273,'APOIO-DESPESAS'!$A$3:$N$962,3,FALSE)),"")</f>
        <v/>
      </c>
      <c r="C273" s="223" t="str">
        <f>IFERROR(IF(VLOOKUP($O273,'APOIO-DESPESAS'!$A$3:$N$962,4,FALSE)="","",VLOOKUP($O273,'APOIO-DESPESAS'!$A$3:$N$962,4,FALSE)),"")</f>
        <v/>
      </c>
      <c r="D273" s="223" t="str">
        <f>IFERROR(IF(VLOOKUP($O273,'APOIO-DESPESAS'!$A$3:$N$962,5,FALSE)="","",VLOOKUP($O273,'APOIO-DESPESAS'!$A$3:$N$962,5,FALSE)),"")</f>
        <v/>
      </c>
      <c r="E273" s="223" t="str">
        <f>IFERROR(IF(VLOOKUP($O273,'APOIO-DESPESAS'!$A$3:$N$962,6,FALSE)="","",VLOOKUP($O273,'APOIO-DESPESAS'!$A$3:$N$962,6,FALSE)),"")</f>
        <v/>
      </c>
      <c r="F273" s="223" t="str">
        <f>IFERROR(IF(VLOOKUP($O273,'APOIO-DESPESAS'!$A$3:$N$962,7,FALSE)="","",VLOOKUP($O273,'APOIO-DESPESAS'!$A$3:$N$962,7,FALSE)),"")</f>
        <v/>
      </c>
      <c r="G273" s="223" t="str">
        <f>IFERROR(IF(VLOOKUP($O273,'APOIO-DESPESAS'!$A$3:$N$962,8,FALSE)="","",VLOOKUP($O273,'APOIO-DESPESAS'!$A$3:$N$962,8,FALSE)),"")</f>
        <v/>
      </c>
      <c r="H273" s="223" t="str">
        <f>IFERROR(IF(VLOOKUP($O273,'APOIO-DESPESAS'!$A$3:$N$962,9,FALSE)="","",VLOOKUP($O273,'APOIO-DESPESAS'!$A$3:$N$962,9,FALSE)),"")</f>
        <v/>
      </c>
      <c r="I273" s="223" t="str">
        <f>IFERROR(IF(VLOOKUP($O273,'APOIO-DESPESAS'!$A$3:$N$962,10,FALSE)="","",VLOOKUP($O273,'APOIO-DESPESAS'!$A$3:$N$962,10,FALSE)),"")</f>
        <v/>
      </c>
      <c r="J273" s="223" t="str">
        <f>IFERROR(IF(VLOOKUP($O273,'APOIO-DESPESAS'!$A$3:$N$962,11,FALSE)="","",VLOOKUP($O273,'APOIO-DESPESAS'!$A$3:$N$962,11,FALSE)),"")</f>
        <v/>
      </c>
      <c r="K273" s="223" t="str">
        <f>IFERROR(IF(VLOOKUP($O273,'APOIO-DESPESAS'!$A$3:$N$962,12,FALSE)="","",VLOOKUP($O273,'APOIO-DESPESAS'!$A$3:$N$962,12,FALSE)),"")</f>
        <v/>
      </c>
      <c r="L273" s="223" t="str">
        <f>IFERROR(IF(VLOOKUP($O273,'APOIO-DESPESAS'!$A$3:$N$962,13,FALSE)="","",VLOOKUP($O273,'APOIO-DESPESAS'!$A$3:$N$962,13,FALSE)),"")</f>
        <v/>
      </c>
      <c r="M273" s="223" t="str">
        <f>IFERROR(IF(VLOOKUP($O273,'APOIO-DESPESAS'!$A$3:$N$962,14,FALSE)="","",VLOOKUP($O273,'APOIO-DESPESAS'!$A$3:$N$962,14,FALSE)),"")</f>
        <v/>
      </c>
      <c r="O273" s="223">
        <f t="shared" si="4"/>
        <v>271</v>
      </c>
    </row>
    <row r="274" spans="1:15" x14ac:dyDescent="0.25">
      <c r="A274" s="223" t="str">
        <f>IFERROR(IF(VLOOKUP($O274,'APOIO-DESPESAS'!$A$3:$N$962,2,FALSE)="","",VLOOKUP($O274,'APOIO-DESPESAS'!$A$3:$N$962,2,FALSE)),"")</f>
        <v/>
      </c>
      <c r="B274" s="223" t="str">
        <f>IFERROR(IF(VLOOKUP($O274,'APOIO-DESPESAS'!$A$3:$N$962,3,FALSE)="","",VLOOKUP($O274,'APOIO-DESPESAS'!$A$3:$N$962,3,FALSE)),"")</f>
        <v/>
      </c>
      <c r="C274" s="223" t="str">
        <f>IFERROR(IF(VLOOKUP($O274,'APOIO-DESPESAS'!$A$3:$N$962,4,FALSE)="","",VLOOKUP($O274,'APOIO-DESPESAS'!$A$3:$N$962,4,FALSE)),"")</f>
        <v/>
      </c>
      <c r="D274" s="223" t="str">
        <f>IFERROR(IF(VLOOKUP($O274,'APOIO-DESPESAS'!$A$3:$N$962,5,FALSE)="","",VLOOKUP($O274,'APOIO-DESPESAS'!$A$3:$N$962,5,FALSE)),"")</f>
        <v/>
      </c>
      <c r="E274" s="223" t="str">
        <f>IFERROR(IF(VLOOKUP($O274,'APOIO-DESPESAS'!$A$3:$N$962,6,FALSE)="","",VLOOKUP($O274,'APOIO-DESPESAS'!$A$3:$N$962,6,FALSE)),"")</f>
        <v/>
      </c>
      <c r="F274" s="223" t="str">
        <f>IFERROR(IF(VLOOKUP($O274,'APOIO-DESPESAS'!$A$3:$N$962,7,FALSE)="","",VLOOKUP($O274,'APOIO-DESPESAS'!$A$3:$N$962,7,FALSE)),"")</f>
        <v/>
      </c>
      <c r="G274" s="223" t="str">
        <f>IFERROR(IF(VLOOKUP($O274,'APOIO-DESPESAS'!$A$3:$N$962,8,FALSE)="","",VLOOKUP($O274,'APOIO-DESPESAS'!$A$3:$N$962,8,FALSE)),"")</f>
        <v/>
      </c>
      <c r="H274" s="223" t="str">
        <f>IFERROR(IF(VLOOKUP($O274,'APOIO-DESPESAS'!$A$3:$N$962,9,FALSE)="","",VLOOKUP($O274,'APOIO-DESPESAS'!$A$3:$N$962,9,FALSE)),"")</f>
        <v/>
      </c>
      <c r="I274" s="223" t="str">
        <f>IFERROR(IF(VLOOKUP($O274,'APOIO-DESPESAS'!$A$3:$N$962,10,FALSE)="","",VLOOKUP($O274,'APOIO-DESPESAS'!$A$3:$N$962,10,FALSE)),"")</f>
        <v/>
      </c>
      <c r="J274" s="223" t="str">
        <f>IFERROR(IF(VLOOKUP($O274,'APOIO-DESPESAS'!$A$3:$N$962,11,FALSE)="","",VLOOKUP($O274,'APOIO-DESPESAS'!$A$3:$N$962,11,FALSE)),"")</f>
        <v/>
      </c>
      <c r="K274" s="223" t="str">
        <f>IFERROR(IF(VLOOKUP($O274,'APOIO-DESPESAS'!$A$3:$N$962,12,FALSE)="","",VLOOKUP($O274,'APOIO-DESPESAS'!$A$3:$N$962,12,FALSE)),"")</f>
        <v/>
      </c>
      <c r="L274" s="223" t="str">
        <f>IFERROR(IF(VLOOKUP($O274,'APOIO-DESPESAS'!$A$3:$N$962,13,FALSE)="","",VLOOKUP($O274,'APOIO-DESPESAS'!$A$3:$N$962,13,FALSE)),"")</f>
        <v/>
      </c>
      <c r="M274" s="223" t="str">
        <f>IFERROR(IF(VLOOKUP($O274,'APOIO-DESPESAS'!$A$3:$N$962,14,FALSE)="","",VLOOKUP($O274,'APOIO-DESPESAS'!$A$3:$N$962,14,FALSE)),"")</f>
        <v/>
      </c>
      <c r="O274" s="223">
        <f t="shared" si="4"/>
        <v>272</v>
      </c>
    </row>
    <row r="275" spans="1:15" x14ac:dyDescent="0.25">
      <c r="A275" s="223" t="str">
        <f>IFERROR(IF(VLOOKUP($O275,'APOIO-DESPESAS'!$A$3:$N$962,2,FALSE)="","",VLOOKUP($O275,'APOIO-DESPESAS'!$A$3:$N$962,2,FALSE)),"")</f>
        <v/>
      </c>
      <c r="B275" s="223" t="str">
        <f>IFERROR(IF(VLOOKUP($O275,'APOIO-DESPESAS'!$A$3:$N$962,3,FALSE)="","",VLOOKUP($O275,'APOIO-DESPESAS'!$A$3:$N$962,3,FALSE)),"")</f>
        <v/>
      </c>
      <c r="C275" s="223" t="str">
        <f>IFERROR(IF(VLOOKUP($O275,'APOIO-DESPESAS'!$A$3:$N$962,4,FALSE)="","",VLOOKUP($O275,'APOIO-DESPESAS'!$A$3:$N$962,4,FALSE)),"")</f>
        <v/>
      </c>
      <c r="D275" s="223" t="str">
        <f>IFERROR(IF(VLOOKUP($O275,'APOIO-DESPESAS'!$A$3:$N$962,5,FALSE)="","",VLOOKUP($O275,'APOIO-DESPESAS'!$A$3:$N$962,5,FALSE)),"")</f>
        <v/>
      </c>
      <c r="E275" s="223" t="str">
        <f>IFERROR(IF(VLOOKUP($O275,'APOIO-DESPESAS'!$A$3:$N$962,6,FALSE)="","",VLOOKUP($O275,'APOIO-DESPESAS'!$A$3:$N$962,6,FALSE)),"")</f>
        <v/>
      </c>
      <c r="F275" s="223" t="str">
        <f>IFERROR(IF(VLOOKUP($O275,'APOIO-DESPESAS'!$A$3:$N$962,7,FALSE)="","",VLOOKUP($O275,'APOIO-DESPESAS'!$A$3:$N$962,7,FALSE)),"")</f>
        <v/>
      </c>
      <c r="G275" s="223" t="str">
        <f>IFERROR(IF(VLOOKUP($O275,'APOIO-DESPESAS'!$A$3:$N$962,8,FALSE)="","",VLOOKUP($O275,'APOIO-DESPESAS'!$A$3:$N$962,8,FALSE)),"")</f>
        <v/>
      </c>
      <c r="H275" s="223" t="str">
        <f>IFERROR(IF(VLOOKUP($O275,'APOIO-DESPESAS'!$A$3:$N$962,9,FALSE)="","",VLOOKUP($O275,'APOIO-DESPESAS'!$A$3:$N$962,9,FALSE)),"")</f>
        <v/>
      </c>
      <c r="I275" s="223" t="str">
        <f>IFERROR(IF(VLOOKUP($O275,'APOIO-DESPESAS'!$A$3:$N$962,10,FALSE)="","",VLOOKUP($O275,'APOIO-DESPESAS'!$A$3:$N$962,10,FALSE)),"")</f>
        <v/>
      </c>
      <c r="J275" s="223" t="str">
        <f>IFERROR(IF(VLOOKUP($O275,'APOIO-DESPESAS'!$A$3:$N$962,11,FALSE)="","",VLOOKUP($O275,'APOIO-DESPESAS'!$A$3:$N$962,11,FALSE)),"")</f>
        <v/>
      </c>
      <c r="K275" s="223" t="str">
        <f>IFERROR(IF(VLOOKUP($O275,'APOIO-DESPESAS'!$A$3:$N$962,12,FALSE)="","",VLOOKUP($O275,'APOIO-DESPESAS'!$A$3:$N$962,12,FALSE)),"")</f>
        <v/>
      </c>
      <c r="L275" s="223" t="str">
        <f>IFERROR(IF(VLOOKUP($O275,'APOIO-DESPESAS'!$A$3:$N$962,13,FALSE)="","",VLOOKUP($O275,'APOIO-DESPESAS'!$A$3:$N$962,13,FALSE)),"")</f>
        <v/>
      </c>
      <c r="M275" s="223" t="str">
        <f>IFERROR(IF(VLOOKUP($O275,'APOIO-DESPESAS'!$A$3:$N$962,14,FALSE)="","",VLOOKUP($O275,'APOIO-DESPESAS'!$A$3:$N$962,14,FALSE)),"")</f>
        <v/>
      </c>
      <c r="O275" s="223">
        <f t="shared" si="4"/>
        <v>273</v>
      </c>
    </row>
    <row r="276" spans="1:15" x14ac:dyDescent="0.25">
      <c r="A276" s="223" t="str">
        <f>IFERROR(IF(VLOOKUP($O276,'APOIO-DESPESAS'!$A$3:$N$962,2,FALSE)="","",VLOOKUP($O276,'APOIO-DESPESAS'!$A$3:$N$962,2,FALSE)),"")</f>
        <v/>
      </c>
      <c r="B276" s="223" t="str">
        <f>IFERROR(IF(VLOOKUP($O276,'APOIO-DESPESAS'!$A$3:$N$962,3,FALSE)="","",VLOOKUP($O276,'APOIO-DESPESAS'!$A$3:$N$962,3,FALSE)),"")</f>
        <v/>
      </c>
      <c r="C276" s="223" t="str">
        <f>IFERROR(IF(VLOOKUP($O276,'APOIO-DESPESAS'!$A$3:$N$962,4,FALSE)="","",VLOOKUP($O276,'APOIO-DESPESAS'!$A$3:$N$962,4,FALSE)),"")</f>
        <v/>
      </c>
      <c r="D276" s="223" t="str">
        <f>IFERROR(IF(VLOOKUP($O276,'APOIO-DESPESAS'!$A$3:$N$962,5,FALSE)="","",VLOOKUP($O276,'APOIO-DESPESAS'!$A$3:$N$962,5,FALSE)),"")</f>
        <v/>
      </c>
      <c r="E276" s="223" t="str">
        <f>IFERROR(IF(VLOOKUP($O276,'APOIO-DESPESAS'!$A$3:$N$962,6,FALSE)="","",VLOOKUP($O276,'APOIO-DESPESAS'!$A$3:$N$962,6,FALSE)),"")</f>
        <v/>
      </c>
      <c r="F276" s="223" t="str">
        <f>IFERROR(IF(VLOOKUP($O276,'APOIO-DESPESAS'!$A$3:$N$962,7,FALSE)="","",VLOOKUP($O276,'APOIO-DESPESAS'!$A$3:$N$962,7,FALSE)),"")</f>
        <v/>
      </c>
      <c r="G276" s="223" t="str">
        <f>IFERROR(IF(VLOOKUP($O276,'APOIO-DESPESAS'!$A$3:$N$962,8,FALSE)="","",VLOOKUP($O276,'APOIO-DESPESAS'!$A$3:$N$962,8,FALSE)),"")</f>
        <v/>
      </c>
      <c r="H276" s="223" t="str">
        <f>IFERROR(IF(VLOOKUP($O276,'APOIO-DESPESAS'!$A$3:$N$962,9,FALSE)="","",VLOOKUP($O276,'APOIO-DESPESAS'!$A$3:$N$962,9,FALSE)),"")</f>
        <v/>
      </c>
      <c r="I276" s="223" t="str">
        <f>IFERROR(IF(VLOOKUP($O276,'APOIO-DESPESAS'!$A$3:$N$962,10,FALSE)="","",VLOOKUP($O276,'APOIO-DESPESAS'!$A$3:$N$962,10,FALSE)),"")</f>
        <v/>
      </c>
      <c r="J276" s="223" t="str">
        <f>IFERROR(IF(VLOOKUP($O276,'APOIO-DESPESAS'!$A$3:$N$962,11,FALSE)="","",VLOOKUP($O276,'APOIO-DESPESAS'!$A$3:$N$962,11,FALSE)),"")</f>
        <v/>
      </c>
      <c r="K276" s="223" t="str">
        <f>IFERROR(IF(VLOOKUP($O276,'APOIO-DESPESAS'!$A$3:$N$962,12,FALSE)="","",VLOOKUP($O276,'APOIO-DESPESAS'!$A$3:$N$962,12,FALSE)),"")</f>
        <v/>
      </c>
      <c r="L276" s="223" t="str">
        <f>IFERROR(IF(VLOOKUP($O276,'APOIO-DESPESAS'!$A$3:$N$962,13,FALSE)="","",VLOOKUP($O276,'APOIO-DESPESAS'!$A$3:$N$962,13,FALSE)),"")</f>
        <v/>
      </c>
      <c r="M276" s="223" t="str">
        <f>IFERROR(IF(VLOOKUP($O276,'APOIO-DESPESAS'!$A$3:$N$962,14,FALSE)="","",VLOOKUP($O276,'APOIO-DESPESAS'!$A$3:$N$962,14,FALSE)),"")</f>
        <v/>
      </c>
      <c r="O276" s="223">
        <f t="shared" si="4"/>
        <v>274</v>
      </c>
    </row>
    <row r="277" spans="1:15" x14ac:dyDescent="0.25">
      <c r="A277" s="223" t="str">
        <f>IFERROR(IF(VLOOKUP($O277,'APOIO-DESPESAS'!$A$3:$N$962,2,FALSE)="","",VLOOKUP($O277,'APOIO-DESPESAS'!$A$3:$N$962,2,FALSE)),"")</f>
        <v/>
      </c>
      <c r="B277" s="223" t="str">
        <f>IFERROR(IF(VLOOKUP($O277,'APOIO-DESPESAS'!$A$3:$N$962,3,FALSE)="","",VLOOKUP($O277,'APOIO-DESPESAS'!$A$3:$N$962,3,FALSE)),"")</f>
        <v/>
      </c>
      <c r="C277" s="223" t="str">
        <f>IFERROR(IF(VLOOKUP($O277,'APOIO-DESPESAS'!$A$3:$N$962,4,FALSE)="","",VLOOKUP($O277,'APOIO-DESPESAS'!$A$3:$N$962,4,FALSE)),"")</f>
        <v/>
      </c>
      <c r="D277" s="223" t="str">
        <f>IFERROR(IF(VLOOKUP($O277,'APOIO-DESPESAS'!$A$3:$N$962,5,FALSE)="","",VLOOKUP($O277,'APOIO-DESPESAS'!$A$3:$N$962,5,FALSE)),"")</f>
        <v/>
      </c>
      <c r="E277" s="223" t="str">
        <f>IFERROR(IF(VLOOKUP($O277,'APOIO-DESPESAS'!$A$3:$N$962,6,FALSE)="","",VLOOKUP($O277,'APOIO-DESPESAS'!$A$3:$N$962,6,FALSE)),"")</f>
        <v/>
      </c>
      <c r="F277" s="223" t="str">
        <f>IFERROR(IF(VLOOKUP($O277,'APOIO-DESPESAS'!$A$3:$N$962,7,FALSE)="","",VLOOKUP($O277,'APOIO-DESPESAS'!$A$3:$N$962,7,FALSE)),"")</f>
        <v/>
      </c>
      <c r="G277" s="223" t="str">
        <f>IFERROR(IF(VLOOKUP($O277,'APOIO-DESPESAS'!$A$3:$N$962,8,FALSE)="","",VLOOKUP($O277,'APOIO-DESPESAS'!$A$3:$N$962,8,FALSE)),"")</f>
        <v/>
      </c>
      <c r="H277" s="223" t="str">
        <f>IFERROR(IF(VLOOKUP($O277,'APOIO-DESPESAS'!$A$3:$N$962,9,FALSE)="","",VLOOKUP($O277,'APOIO-DESPESAS'!$A$3:$N$962,9,FALSE)),"")</f>
        <v/>
      </c>
      <c r="I277" s="223" t="str">
        <f>IFERROR(IF(VLOOKUP($O277,'APOIO-DESPESAS'!$A$3:$N$962,10,FALSE)="","",VLOOKUP($O277,'APOIO-DESPESAS'!$A$3:$N$962,10,FALSE)),"")</f>
        <v/>
      </c>
      <c r="J277" s="223" t="str">
        <f>IFERROR(IF(VLOOKUP($O277,'APOIO-DESPESAS'!$A$3:$N$962,11,FALSE)="","",VLOOKUP($O277,'APOIO-DESPESAS'!$A$3:$N$962,11,FALSE)),"")</f>
        <v/>
      </c>
      <c r="K277" s="223" t="str">
        <f>IFERROR(IF(VLOOKUP($O277,'APOIO-DESPESAS'!$A$3:$N$962,12,FALSE)="","",VLOOKUP($O277,'APOIO-DESPESAS'!$A$3:$N$962,12,FALSE)),"")</f>
        <v/>
      </c>
      <c r="L277" s="223" t="str">
        <f>IFERROR(IF(VLOOKUP($O277,'APOIO-DESPESAS'!$A$3:$N$962,13,FALSE)="","",VLOOKUP($O277,'APOIO-DESPESAS'!$A$3:$N$962,13,FALSE)),"")</f>
        <v/>
      </c>
      <c r="M277" s="223" t="str">
        <f>IFERROR(IF(VLOOKUP($O277,'APOIO-DESPESAS'!$A$3:$N$962,14,FALSE)="","",VLOOKUP($O277,'APOIO-DESPESAS'!$A$3:$N$962,14,FALSE)),"")</f>
        <v/>
      </c>
      <c r="O277" s="223">
        <f t="shared" si="4"/>
        <v>275</v>
      </c>
    </row>
    <row r="278" spans="1:15" x14ac:dyDescent="0.25">
      <c r="A278" s="223" t="str">
        <f>IFERROR(IF(VLOOKUP($O278,'APOIO-DESPESAS'!$A$3:$N$962,2,FALSE)="","",VLOOKUP($O278,'APOIO-DESPESAS'!$A$3:$N$962,2,FALSE)),"")</f>
        <v/>
      </c>
      <c r="B278" s="223" t="str">
        <f>IFERROR(IF(VLOOKUP($O278,'APOIO-DESPESAS'!$A$3:$N$962,3,FALSE)="","",VLOOKUP($O278,'APOIO-DESPESAS'!$A$3:$N$962,3,FALSE)),"")</f>
        <v/>
      </c>
      <c r="C278" s="223" t="str">
        <f>IFERROR(IF(VLOOKUP($O278,'APOIO-DESPESAS'!$A$3:$N$962,4,FALSE)="","",VLOOKUP($O278,'APOIO-DESPESAS'!$A$3:$N$962,4,FALSE)),"")</f>
        <v/>
      </c>
      <c r="D278" s="223" t="str">
        <f>IFERROR(IF(VLOOKUP($O278,'APOIO-DESPESAS'!$A$3:$N$962,5,FALSE)="","",VLOOKUP($O278,'APOIO-DESPESAS'!$A$3:$N$962,5,FALSE)),"")</f>
        <v/>
      </c>
      <c r="E278" s="223" t="str">
        <f>IFERROR(IF(VLOOKUP($O278,'APOIO-DESPESAS'!$A$3:$N$962,6,FALSE)="","",VLOOKUP($O278,'APOIO-DESPESAS'!$A$3:$N$962,6,FALSE)),"")</f>
        <v/>
      </c>
      <c r="F278" s="223" t="str">
        <f>IFERROR(IF(VLOOKUP($O278,'APOIO-DESPESAS'!$A$3:$N$962,7,FALSE)="","",VLOOKUP($O278,'APOIO-DESPESAS'!$A$3:$N$962,7,FALSE)),"")</f>
        <v/>
      </c>
      <c r="G278" s="223" t="str">
        <f>IFERROR(IF(VLOOKUP($O278,'APOIO-DESPESAS'!$A$3:$N$962,8,FALSE)="","",VLOOKUP($O278,'APOIO-DESPESAS'!$A$3:$N$962,8,FALSE)),"")</f>
        <v/>
      </c>
      <c r="H278" s="223" t="str">
        <f>IFERROR(IF(VLOOKUP($O278,'APOIO-DESPESAS'!$A$3:$N$962,9,FALSE)="","",VLOOKUP($O278,'APOIO-DESPESAS'!$A$3:$N$962,9,FALSE)),"")</f>
        <v/>
      </c>
      <c r="I278" s="223" t="str">
        <f>IFERROR(IF(VLOOKUP($O278,'APOIO-DESPESAS'!$A$3:$N$962,10,FALSE)="","",VLOOKUP($O278,'APOIO-DESPESAS'!$A$3:$N$962,10,FALSE)),"")</f>
        <v/>
      </c>
      <c r="J278" s="223" t="str">
        <f>IFERROR(IF(VLOOKUP($O278,'APOIO-DESPESAS'!$A$3:$N$962,11,FALSE)="","",VLOOKUP($O278,'APOIO-DESPESAS'!$A$3:$N$962,11,FALSE)),"")</f>
        <v/>
      </c>
      <c r="K278" s="223" t="str">
        <f>IFERROR(IF(VLOOKUP($O278,'APOIO-DESPESAS'!$A$3:$N$962,12,FALSE)="","",VLOOKUP($O278,'APOIO-DESPESAS'!$A$3:$N$962,12,FALSE)),"")</f>
        <v/>
      </c>
      <c r="L278" s="223" t="str">
        <f>IFERROR(IF(VLOOKUP($O278,'APOIO-DESPESAS'!$A$3:$N$962,13,FALSE)="","",VLOOKUP($O278,'APOIO-DESPESAS'!$A$3:$N$962,13,FALSE)),"")</f>
        <v/>
      </c>
      <c r="M278" s="223" t="str">
        <f>IFERROR(IF(VLOOKUP($O278,'APOIO-DESPESAS'!$A$3:$N$962,14,FALSE)="","",VLOOKUP($O278,'APOIO-DESPESAS'!$A$3:$N$962,14,FALSE)),"")</f>
        <v/>
      </c>
      <c r="O278" s="223">
        <f t="shared" si="4"/>
        <v>276</v>
      </c>
    </row>
    <row r="279" spans="1:15" x14ac:dyDescent="0.25">
      <c r="A279" s="223" t="str">
        <f>IFERROR(IF(VLOOKUP($O279,'APOIO-DESPESAS'!$A$3:$N$962,2,FALSE)="","",VLOOKUP($O279,'APOIO-DESPESAS'!$A$3:$N$962,2,FALSE)),"")</f>
        <v/>
      </c>
      <c r="B279" s="223" t="str">
        <f>IFERROR(IF(VLOOKUP($O279,'APOIO-DESPESAS'!$A$3:$N$962,3,FALSE)="","",VLOOKUP($O279,'APOIO-DESPESAS'!$A$3:$N$962,3,FALSE)),"")</f>
        <v/>
      </c>
      <c r="C279" s="223" t="str">
        <f>IFERROR(IF(VLOOKUP($O279,'APOIO-DESPESAS'!$A$3:$N$962,4,FALSE)="","",VLOOKUP($O279,'APOIO-DESPESAS'!$A$3:$N$962,4,FALSE)),"")</f>
        <v/>
      </c>
      <c r="D279" s="223" t="str">
        <f>IFERROR(IF(VLOOKUP($O279,'APOIO-DESPESAS'!$A$3:$N$962,5,FALSE)="","",VLOOKUP($O279,'APOIO-DESPESAS'!$A$3:$N$962,5,FALSE)),"")</f>
        <v/>
      </c>
      <c r="E279" s="223" t="str">
        <f>IFERROR(IF(VLOOKUP($O279,'APOIO-DESPESAS'!$A$3:$N$962,6,FALSE)="","",VLOOKUP($O279,'APOIO-DESPESAS'!$A$3:$N$962,6,FALSE)),"")</f>
        <v/>
      </c>
      <c r="F279" s="223" t="str">
        <f>IFERROR(IF(VLOOKUP($O279,'APOIO-DESPESAS'!$A$3:$N$962,7,FALSE)="","",VLOOKUP($O279,'APOIO-DESPESAS'!$A$3:$N$962,7,FALSE)),"")</f>
        <v/>
      </c>
      <c r="G279" s="223" t="str">
        <f>IFERROR(IF(VLOOKUP($O279,'APOIO-DESPESAS'!$A$3:$N$962,8,FALSE)="","",VLOOKUP($O279,'APOIO-DESPESAS'!$A$3:$N$962,8,FALSE)),"")</f>
        <v/>
      </c>
      <c r="H279" s="223" t="str">
        <f>IFERROR(IF(VLOOKUP($O279,'APOIO-DESPESAS'!$A$3:$N$962,9,FALSE)="","",VLOOKUP($O279,'APOIO-DESPESAS'!$A$3:$N$962,9,FALSE)),"")</f>
        <v/>
      </c>
      <c r="I279" s="223" t="str">
        <f>IFERROR(IF(VLOOKUP($O279,'APOIO-DESPESAS'!$A$3:$N$962,10,FALSE)="","",VLOOKUP($O279,'APOIO-DESPESAS'!$A$3:$N$962,10,FALSE)),"")</f>
        <v/>
      </c>
      <c r="J279" s="223" t="str">
        <f>IFERROR(IF(VLOOKUP($O279,'APOIO-DESPESAS'!$A$3:$N$962,11,FALSE)="","",VLOOKUP($O279,'APOIO-DESPESAS'!$A$3:$N$962,11,FALSE)),"")</f>
        <v/>
      </c>
      <c r="K279" s="223" t="str">
        <f>IFERROR(IF(VLOOKUP($O279,'APOIO-DESPESAS'!$A$3:$N$962,12,FALSE)="","",VLOOKUP($O279,'APOIO-DESPESAS'!$A$3:$N$962,12,FALSE)),"")</f>
        <v/>
      </c>
      <c r="L279" s="223" t="str">
        <f>IFERROR(IF(VLOOKUP($O279,'APOIO-DESPESAS'!$A$3:$N$962,13,FALSE)="","",VLOOKUP($O279,'APOIO-DESPESAS'!$A$3:$N$962,13,FALSE)),"")</f>
        <v/>
      </c>
      <c r="M279" s="223" t="str">
        <f>IFERROR(IF(VLOOKUP($O279,'APOIO-DESPESAS'!$A$3:$N$962,14,FALSE)="","",VLOOKUP($O279,'APOIO-DESPESAS'!$A$3:$N$962,14,FALSE)),"")</f>
        <v/>
      </c>
      <c r="O279" s="223">
        <f t="shared" si="4"/>
        <v>277</v>
      </c>
    </row>
    <row r="280" spans="1:15" x14ac:dyDescent="0.25">
      <c r="A280" s="223" t="str">
        <f>IFERROR(IF(VLOOKUP($O280,'APOIO-DESPESAS'!$A$3:$N$962,2,FALSE)="","",VLOOKUP($O280,'APOIO-DESPESAS'!$A$3:$N$962,2,FALSE)),"")</f>
        <v/>
      </c>
      <c r="B280" s="223" t="str">
        <f>IFERROR(IF(VLOOKUP($O280,'APOIO-DESPESAS'!$A$3:$N$962,3,FALSE)="","",VLOOKUP($O280,'APOIO-DESPESAS'!$A$3:$N$962,3,FALSE)),"")</f>
        <v/>
      </c>
      <c r="C280" s="223" t="str">
        <f>IFERROR(IF(VLOOKUP($O280,'APOIO-DESPESAS'!$A$3:$N$962,4,FALSE)="","",VLOOKUP($O280,'APOIO-DESPESAS'!$A$3:$N$962,4,FALSE)),"")</f>
        <v/>
      </c>
      <c r="D280" s="223" t="str">
        <f>IFERROR(IF(VLOOKUP($O280,'APOIO-DESPESAS'!$A$3:$N$962,5,FALSE)="","",VLOOKUP($O280,'APOIO-DESPESAS'!$A$3:$N$962,5,FALSE)),"")</f>
        <v/>
      </c>
      <c r="E280" s="223" t="str">
        <f>IFERROR(IF(VLOOKUP($O280,'APOIO-DESPESAS'!$A$3:$N$962,6,FALSE)="","",VLOOKUP($O280,'APOIO-DESPESAS'!$A$3:$N$962,6,FALSE)),"")</f>
        <v/>
      </c>
      <c r="F280" s="223" t="str">
        <f>IFERROR(IF(VLOOKUP($O280,'APOIO-DESPESAS'!$A$3:$N$962,7,FALSE)="","",VLOOKUP($O280,'APOIO-DESPESAS'!$A$3:$N$962,7,FALSE)),"")</f>
        <v/>
      </c>
      <c r="G280" s="223" t="str">
        <f>IFERROR(IF(VLOOKUP($O280,'APOIO-DESPESAS'!$A$3:$N$962,8,FALSE)="","",VLOOKUP($O280,'APOIO-DESPESAS'!$A$3:$N$962,8,FALSE)),"")</f>
        <v/>
      </c>
      <c r="H280" s="223" t="str">
        <f>IFERROR(IF(VLOOKUP($O280,'APOIO-DESPESAS'!$A$3:$N$962,9,FALSE)="","",VLOOKUP($O280,'APOIO-DESPESAS'!$A$3:$N$962,9,FALSE)),"")</f>
        <v/>
      </c>
      <c r="I280" s="223" t="str">
        <f>IFERROR(IF(VLOOKUP($O280,'APOIO-DESPESAS'!$A$3:$N$962,10,FALSE)="","",VLOOKUP($O280,'APOIO-DESPESAS'!$A$3:$N$962,10,FALSE)),"")</f>
        <v/>
      </c>
      <c r="J280" s="223" t="str">
        <f>IFERROR(IF(VLOOKUP($O280,'APOIO-DESPESAS'!$A$3:$N$962,11,FALSE)="","",VLOOKUP($O280,'APOIO-DESPESAS'!$A$3:$N$962,11,FALSE)),"")</f>
        <v/>
      </c>
      <c r="K280" s="223" t="str">
        <f>IFERROR(IF(VLOOKUP($O280,'APOIO-DESPESAS'!$A$3:$N$962,12,FALSE)="","",VLOOKUP($O280,'APOIO-DESPESAS'!$A$3:$N$962,12,FALSE)),"")</f>
        <v/>
      </c>
      <c r="L280" s="223" t="str">
        <f>IFERROR(IF(VLOOKUP($O280,'APOIO-DESPESAS'!$A$3:$N$962,13,FALSE)="","",VLOOKUP($O280,'APOIO-DESPESAS'!$A$3:$N$962,13,FALSE)),"")</f>
        <v/>
      </c>
      <c r="M280" s="223" t="str">
        <f>IFERROR(IF(VLOOKUP($O280,'APOIO-DESPESAS'!$A$3:$N$962,14,FALSE)="","",VLOOKUP($O280,'APOIO-DESPESAS'!$A$3:$N$962,14,FALSE)),"")</f>
        <v/>
      </c>
      <c r="O280" s="223">
        <f t="shared" si="4"/>
        <v>278</v>
      </c>
    </row>
    <row r="281" spans="1:15" x14ac:dyDescent="0.25">
      <c r="A281" s="223" t="str">
        <f>IFERROR(IF(VLOOKUP($O281,'APOIO-DESPESAS'!$A$3:$N$962,2,FALSE)="","",VLOOKUP($O281,'APOIO-DESPESAS'!$A$3:$N$962,2,FALSE)),"")</f>
        <v/>
      </c>
      <c r="B281" s="223" t="str">
        <f>IFERROR(IF(VLOOKUP($O281,'APOIO-DESPESAS'!$A$3:$N$962,3,FALSE)="","",VLOOKUP($O281,'APOIO-DESPESAS'!$A$3:$N$962,3,FALSE)),"")</f>
        <v/>
      </c>
      <c r="C281" s="223" t="str">
        <f>IFERROR(IF(VLOOKUP($O281,'APOIO-DESPESAS'!$A$3:$N$962,4,FALSE)="","",VLOOKUP($O281,'APOIO-DESPESAS'!$A$3:$N$962,4,FALSE)),"")</f>
        <v/>
      </c>
      <c r="D281" s="223" t="str">
        <f>IFERROR(IF(VLOOKUP($O281,'APOIO-DESPESAS'!$A$3:$N$962,5,FALSE)="","",VLOOKUP($O281,'APOIO-DESPESAS'!$A$3:$N$962,5,FALSE)),"")</f>
        <v/>
      </c>
      <c r="E281" s="223" t="str">
        <f>IFERROR(IF(VLOOKUP($O281,'APOIO-DESPESAS'!$A$3:$N$962,6,FALSE)="","",VLOOKUP($O281,'APOIO-DESPESAS'!$A$3:$N$962,6,FALSE)),"")</f>
        <v/>
      </c>
      <c r="F281" s="223" t="str">
        <f>IFERROR(IF(VLOOKUP($O281,'APOIO-DESPESAS'!$A$3:$N$962,7,FALSE)="","",VLOOKUP($O281,'APOIO-DESPESAS'!$A$3:$N$962,7,FALSE)),"")</f>
        <v/>
      </c>
      <c r="G281" s="223" t="str">
        <f>IFERROR(IF(VLOOKUP($O281,'APOIO-DESPESAS'!$A$3:$N$962,8,FALSE)="","",VLOOKUP($O281,'APOIO-DESPESAS'!$A$3:$N$962,8,FALSE)),"")</f>
        <v/>
      </c>
      <c r="H281" s="223" t="str">
        <f>IFERROR(IF(VLOOKUP($O281,'APOIO-DESPESAS'!$A$3:$N$962,9,FALSE)="","",VLOOKUP($O281,'APOIO-DESPESAS'!$A$3:$N$962,9,FALSE)),"")</f>
        <v/>
      </c>
      <c r="I281" s="223" t="str">
        <f>IFERROR(IF(VLOOKUP($O281,'APOIO-DESPESAS'!$A$3:$N$962,10,FALSE)="","",VLOOKUP($O281,'APOIO-DESPESAS'!$A$3:$N$962,10,FALSE)),"")</f>
        <v/>
      </c>
      <c r="J281" s="223" t="str">
        <f>IFERROR(IF(VLOOKUP($O281,'APOIO-DESPESAS'!$A$3:$N$962,11,FALSE)="","",VLOOKUP($O281,'APOIO-DESPESAS'!$A$3:$N$962,11,FALSE)),"")</f>
        <v/>
      </c>
      <c r="K281" s="223" t="str">
        <f>IFERROR(IF(VLOOKUP($O281,'APOIO-DESPESAS'!$A$3:$N$962,12,FALSE)="","",VLOOKUP($O281,'APOIO-DESPESAS'!$A$3:$N$962,12,FALSE)),"")</f>
        <v/>
      </c>
      <c r="L281" s="223" t="str">
        <f>IFERROR(IF(VLOOKUP($O281,'APOIO-DESPESAS'!$A$3:$N$962,13,FALSE)="","",VLOOKUP($O281,'APOIO-DESPESAS'!$A$3:$N$962,13,FALSE)),"")</f>
        <v/>
      </c>
      <c r="M281" s="223" t="str">
        <f>IFERROR(IF(VLOOKUP($O281,'APOIO-DESPESAS'!$A$3:$N$962,14,FALSE)="","",VLOOKUP($O281,'APOIO-DESPESAS'!$A$3:$N$962,14,FALSE)),"")</f>
        <v/>
      </c>
      <c r="O281" s="223">
        <f t="shared" si="4"/>
        <v>279</v>
      </c>
    </row>
    <row r="282" spans="1:15" x14ac:dyDescent="0.25">
      <c r="A282" s="223" t="str">
        <f>IFERROR(IF(VLOOKUP($O282,'APOIO-DESPESAS'!$A$3:$N$962,2,FALSE)="","",VLOOKUP($O282,'APOIO-DESPESAS'!$A$3:$N$962,2,FALSE)),"")</f>
        <v/>
      </c>
      <c r="B282" s="223" t="str">
        <f>IFERROR(IF(VLOOKUP($O282,'APOIO-DESPESAS'!$A$3:$N$962,3,FALSE)="","",VLOOKUP($O282,'APOIO-DESPESAS'!$A$3:$N$962,3,FALSE)),"")</f>
        <v/>
      </c>
      <c r="C282" s="223" t="str">
        <f>IFERROR(IF(VLOOKUP($O282,'APOIO-DESPESAS'!$A$3:$N$962,4,FALSE)="","",VLOOKUP($O282,'APOIO-DESPESAS'!$A$3:$N$962,4,FALSE)),"")</f>
        <v/>
      </c>
      <c r="D282" s="223" t="str">
        <f>IFERROR(IF(VLOOKUP($O282,'APOIO-DESPESAS'!$A$3:$N$962,5,FALSE)="","",VLOOKUP($O282,'APOIO-DESPESAS'!$A$3:$N$962,5,FALSE)),"")</f>
        <v/>
      </c>
      <c r="E282" s="223" t="str">
        <f>IFERROR(IF(VLOOKUP($O282,'APOIO-DESPESAS'!$A$3:$N$962,6,FALSE)="","",VLOOKUP($O282,'APOIO-DESPESAS'!$A$3:$N$962,6,FALSE)),"")</f>
        <v/>
      </c>
      <c r="F282" s="223" t="str">
        <f>IFERROR(IF(VLOOKUP($O282,'APOIO-DESPESAS'!$A$3:$N$962,7,FALSE)="","",VLOOKUP($O282,'APOIO-DESPESAS'!$A$3:$N$962,7,FALSE)),"")</f>
        <v/>
      </c>
      <c r="G282" s="223" t="str">
        <f>IFERROR(IF(VLOOKUP($O282,'APOIO-DESPESAS'!$A$3:$N$962,8,FALSE)="","",VLOOKUP($O282,'APOIO-DESPESAS'!$A$3:$N$962,8,FALSE)),"")</f>
        <v/>
      </c>
      <c r="H282" s="223" t="str">
        <f>IFERROR(IF(VLOOKUP($O282,'APOIO-DESPESAS'!$A$3:$N$962,9,FALSE)="","",VLOOKUP($O282,'APOIO-DESPESAS'!$A$3:$N$962,9,FALSE)),"")</f>
        <v/>
      </c>
      <c r="I282" s="223" t="str">
        <f>IFERROR(IF(VLOOKUP($O282,'APOIO-DESPESAS'!$A$3:$N$962,10,FALSE)="","",VLOOKUP($O282,'APOIO-DESPESAS'!$A$3:$N$962,10,FALSE)),"")</f>
        <v/>
      </c>
      <c r="J282" s="223" t="str">
        <f>IFERROR(IF(VLOOKUP($O282,'APOIO-DESPESAS'!$A$3:$N$962,11,FALSE)="","",VLOOKUP($O282,'APOIO-DESPESAS'!$A$3:$N$962,11,FALSE)),"")</f>
        <v/>
      </c>
      <c r="K282" s="223" t="str">
        <f>IFERROR(IF(VLOOKUP($O282,'APOIO-DESPESAS'!$A$3:$N$962,12,FALSE)="","",VLOOKUP($O282,'APOIO-DESPESAS'!$A$3:$N$962,12,FALSE)),"")</f>
        <v/>
      </c>
      <c r="L282" s="223" t="str">
        <f>IFERROR(IF(VLOOKUP($O282,'APOIO-DESPESAS'!$A$3:$N$962,13,FALSE)="","",VLOOKUP($O282,'APOIO-DESPESAS'!$A$3:$N$962,13,FALSE)),"")</f>
        <v/>
      </c>
      <c r="M282" s="223" t="str">
        <f>IFERROR(IF(VLOOKUP($O282,'APOIO-DESPESAS'!$A$3:$N$962,14,FALSE)="","",VLOOKUP($O282,'APOIO-DESPESAS'!$A$3:$N$962,14,FALSE)),"")</f>
        <v/>
      </c>
      <c r="O282" s="223">
        <f t="shared" si="4"/>
        <v>280</v>
      </c>
    </row>
    <row r="283" spans="1:15" x14ac:dyDescent="0.25">
      <c r="A283" s="223" t="str">
        <f>IFERROR(IF(VLOOKUP($O283,'APOIO-DESPESAS'!$A$3:$N$962,2,FALSE)="","",VLOOKUP($O283,'APOIO-DESPESAS'!$A$3:$N$962,2,FALSE)),"")</f>
        <v/>
      </c>
      <c r="B283" s="223" t="str">
        <f>IFERROR(IF(VLOOKUP($O283,'APOIO-DESPESAS'!$A$3:$N$962,3,FALSE)="","",VLOOKUP($O283,'APOIO-DESPESAS'!$A$3:$N$962,3,FALSE)),"")</f>
        <v/>
      </c>
      <c r="C283" s="223" t="str">
        <f>IFERROR(IF(VLOOKUP($O283,'APOIO-DESPESAS'!$A$3:$N$962,4,FALSE)="","",VLOOKUP($O283,'APOIO-DESPESAS'!$A$3:$N$962,4,FALSE)),"")</f>
        <v/>
      </c>
      <c r="D283" s="223" t="str">
        <f>IFERROR(IF(VLOOKUP($O283,'APOIO-DESPESAS'!$A$3:$N$962,5,FALSE)="","",VLOOKUP($O283,'APOIO-DESPESAS'!$A$3:$N$962,5,FALSE)),"")</f>
        <v/>
      </c>
      <c r="E283" s="223" t="str">
        <f>IFERROR(IF(VLOOKUP($O283,'APOIO-DESPESAS'!$A$3:$N$962,6,FALSE)="","",VLOOKUP($O283,'APOIO-DESPESAS'!$A$3:$N$962,6,FALSE)),"")</f>
        <v/>
      </c>
      <c r="F283" s="223" t="str">
        <f>IFERROR(IF(VLOOKUP($O283,'APOIO-DESPESAS'!$A$3:$N$962,7,FALSE)="","",VLOOKUP($O283,'APOIO-DESPESAS'!$A$3:$N$962,7,FALSE)),"")</f>
        <v/>
      </c>
      <c r="G283" s="223" t="str">
        <f>IFERROR(IF(VLOOKUP($O283,'APOIO-DESPESAS'!$A$3:$N$962,8,FALSE)="","",VLOOKUP($O283,'APOIO-DESPESAS'!$A$3:$N$962,8,FALSE)),"")</f>
        <v/>
      </c>
      <c r="H283" s="223" t="str">
        <f>IFERROR(IF(VLOOKUP($O283,'APOIO-DESPESAS'!$A$3:$N$962,9,FALSE)="","",VLOOKUP($O283,'APOIO-DESPESAS'!$A$3:$N$962,9,FALSE)),"")</f>
        <v/>
      </c>
      <c r="I283" s="223" t="str">
        <f>IFERROR(IF(VLOOKUP($O283,'APOIO-DESPESAS'!$A$3:$N$962,10,FALSE)="","",VLOOKUP($O283,'APOIO-DESPESAS'!$A$3:$N$962,10,FALSE)),"")</f>
        <v/>
      </c>
      <c r="J283" s="223" t="str">
        <f>IFERROR(IF(VLOOKUP($O283,'APOIO-DESPESAS'!$A$3:$N$962,11,FALSE)="","",VLOOKUP($O283,'APOIO-DESPESAS'!$A$3:$N$962,11,FALSE)),"")</f>
        <v/>
      </c>
      <c r="K283" s="223" t="str">
        <f>IFERROR(IF(VLOOKUP($O283,'APOIO-DESPESAS'!$A$3:$N$962,12,FALSE)="","",VLOOKUP($O283,'APOIO-DESPESAS'!$A$3:$N$962,12,FALSE)),"")</f>
        <v/>
      </c>
      <c r="L283" s="223" t="str">
        <f>IFERROR(IF(VLOOKUP($O283,'APOIO-DESPESAS'!$A$3:$N$962,13,FALSE)="","",VLOOKUP($O283,'APOIO-DESPESAS'!$A$3:$N$962,13,FALSE)),"")</f>
        <v/>
      </c>
      <c r="M283" s="223" t="str">
        <f>IFERROR(IF(VLOOKUP($O283,'APOIO-DESPESAS'!$A$3:$N$962,14,FALSE)="","",VLOOKUP($O283,'APOIO-DESPESAS'!$A$3:$N$962,14,FALSE)),"")</f>
        <v/>
      </c>
      <c r="O283" s="223">
        <f t="shared" si="4"/>
        <v>281</v>
      </c>
    </row>
    <row r="284" spans="1:15" x14ac:dyDescent="0.25">
      <c r="A284" s="223" t="str">
        <f>IFERROR(IF(VLOOKUP($O284,'APOIO-DESPESAS'!$A$3:$N$962,2,FALSE)="","",VLOOKUP($O284,'APOIO-DESPESAS'!$A$3:$N$962,2,FALSE)),"")</f>
        <v/>
      </c>
      <c r="B284" s="223" t="str">
        <f>IFERROR(IF(VLOOKUP($O284,'APOIO-DESPESAS'!$A$3:$N$962,3,FALSE)="","",VLOOKUP($O284,'APOIO-DESPESAS'!$A$3:$N$962,3,FALSE)),"")</f>
        <v/>
      </c>
      <c r="C284" s="223" t="str">
        <f>IFERROR(IF(VLOOKUP($O284,'APOIO-DESPESAS'!$A$3:$N$962,4,FALSE)="","",VLOOKUP($O284,'APOIO-DESPESAS'!$A$3:$N$962,4,FALSE)),"")</f>
        <v/>
      </c>
      <c r="D284" s="223" t="str">
        <f>IFERROR(IF(VLOOKUP($O284,'APOIO-DESPESAS'!$A$3:$N$962,5,FALSE)="","",VLOOKUP($O284,'APOIO-DESPESAS'!$A$3:$N$962,5,FALSE)),"")</f>
        <v/>
      </c>
      <c r="E284" s="223" t="str">
        <f>IFERROR(IF(VLOOKUP($O284,'APOIO-DESPESAS'!$A$3:$N$962,6,FALSE)="","",VLOOKUP($O284,'APOIO-DESPESAS'!$A$3:$N$962,6,FALSE)),"")</f>
        <v/>
      </c>
      <c r="F284" s="223" t="str">
        <f>IFERROR(IF(VLOOKUP($O284,'APOIO-DESPESAS'!$A$3:$N$962,7,FALSE)="","",VLOOKUP($O284,'APOIO-DESPESAS'!$A$3:$N$962,7,FALSE)),"")</f>
        <v/>
      </c>
      <c r="G284" s="223" t="str">
        <f>IFERROR(IF(VLOOKUP($O284,'APOIO-DESPESAS'!$A$3:$N$962,8,FALSE)="","",VLOOKUP($O284,'APOIO-DESPESAS'!$A$3:$N$962,8,FALSE)),"")</f>
        <v/>
      </c>
      <c r="H284" s="223" t="str">
        <f>IFERROR(IF(VLOOKUP($O284,'APOIO-DESPESAS'!$A$3:$N$962,9,FALSE)="","",VLOOKUP($O284,'APOIO-DESPESAS'!$A$3:$N$962,9,FALSE)),"")</f>
        <v/>
      </c>
      <c r="I284" s="223" t="str">
        <f>IFERROR(IF(VLOOKUP($O284,'APOIO-DESPESAS'!$A$3:$N$962,10,FALSE)="","",VLOOKUP($O284,'APOIO-DESPESAS'!$A$3:$N$962,10,FALSE)),"")</f>
        <v/>
      </c>
      <c r="J284" s="223" t="str">
        <f>IFERROR(IF(VLOOKUP($O284,'APOIO-DESPESAS'!$A$3:$N$962,11,FALSE)="","",VLOOKUP($O284,'APOIO-DESPESAS'!$A$3:$N$962,11,FALSE)),"")</f>
        <v/>
      </c>
      <c r="K284" s="223" t="str">
        <f>IFERROR(IF(VLOOKUP($O284,'APOIO-DESPESAS'!$A$3:$N$962,12,FALSE)="","",VLOOKUP($O284,'APOIO-DESPESAS'!$A$3:$N$962,12,FALSE)),"")</f>
        <v/>
      </c>
      <c r="L284" s="223" t="str">
        <f>IFERROR(IF(VLOOKUP($O284,'APOIO-DESPESAS'!$A$3:$N$962,13,FALSE)="","",VLOOKUP($O284,'APOIO-DESPESAS'!$A$3:$N$962,13,FALSE)),"")</f>
        <v/>
      </c>
      <c r="M284" s="223" t="str">
        <f>IFERROR(IF(VLOOKUP($O284,'APOIO-DESPESAS'!$A$3:$N$962,14,FALSE)="","",VLOOKUP($O284,'APOIO-DESPESAS'!$A$3:$N$962,14,FALSE)),"")</f>
        <v/>
      </c>
      <c r="O284" s="223">
        <f t="shared" si="4"/>
        <v>282</v>
      </c>
    </row>
    <row r="285" spans="1:15" x14ac:dyDescent="0.25">
      <c r="A285" s="223" t="str">
        <f>IFERROR(IF(VLOOKUP($O285,'APOIO-DESPESAS'!$A$3:$N$962,2,FALSE)="","",VLOOKUP($O285,'APOIO-DESPESAS'!$A$3:$N$962,2,FALSE)),"")</f>
        <v/>
      </c>
      <c r="B285" s="223" t="str">
        <f>IFERROR(IF(VLOOKUP($O285,'APOIO-DESPESAS'!$A$3:$N$962,3,FALSE)="","",VLOOKUP($O285,'APOIO-DESPESAS'!$A$3:$N$962,3,FALSE)),"")</f>
        <v/>
      </c>
      <c r="C285" s="223" t="str">
        <f>IFERROR(IF(VLOOKUP($O285,'APOIO-DESPESAS'!$A$3:$N$962,4,FALSE)="","",VLOOKUP($O285,'APOIO-DESPESAS'!$A$3:$N$962,4,FALSE)),"")</f>
        <v/>
      </c>
      <c r="D285" s="223" t="str">
        <f>IFERROR(IF(VLOOKUP($O285,'APOIO-DESPESAS'!$A$3:$N$962,5,FALSE)="","",VLOOKUP($O285,'APOIO-DESPESAS'!$A$3:$N$962,5,FALSE)),"")</f>
        <v/>
      </c>
      <c r="E285" s="223" t="str">
        <f>IFERROR(IF(VLOOKUP($O285,'APOIO-DESPESAS'!$A$3:$N$962,6,FALSE)="","",VLOOKUP($O285,'APOIO-DESPESAS'!$A$3:$N$962,6,FALSE)),"")</f>
        <v/>
      </c>
      <c r="F285" s="223" t="str">
        <f>IFERROR(IF(VLOOKUP($O285,'APOIO-DESPESAS'!$A$3:$N$962,7,FALSE)="","",VLOOKUP($O285,'APOIO-DESPESAS'!$A$3:$N$962,7,FALSE)),"")</f>
        <v/>
      </c>
      <c r="G285" s="223" t="str">
        <f>IFERROR(IF(VLOOKUP($O285,'APOIO-DESPESAS'!$A$3:$N$962,8,FALSE)="","",VLOOKUP($O285,'APOIO-DESPESAS'!$A$3:$N$962,8,FALSE)),"")</f>
        <v/>
      </c>
      <c r="H285" s="223" t="str">
        <f>IFERROR(IF(VLOOKUP($O285,'APOIO-DESPESAS'!$A$3:$N$962,9,FALSE)="","",VLOOKUP($O285,'APOIO-DESPESAS'!$A$3:$N$962,9,FALSE)),"")</f>
        <v/>
      </c>
      <c r="I285" s="223" t="str">
        <f>IFERROR(IF(VLOOKUP($O285,'APOIO-DESPESAS'!$A$3:$N$962,10,FALSE)="","",VLOOKUP($O285,'APOIO-DESPESAS'!$A$3:$N$962,10,FALSE)),"")</f>
        <v/>
      </c>
      <c r="J285" s="223" t="str">
        <f>IFERROR(IF(VLOOKUP($O285,'APOIO-DESPESAS'!$A$3:$N$962,11,FALSE)="","",VLOOKUP($O285,'APOIO-DESPESAS'!$A$3:$N$962,11,FALSE)),"")</f>
        <v/>
      </c>
      <c r="K285" s="223" t="str">
        <f>IFERROR(IF(VLOOKUP($O285,'APOIO-DESPESAS'!$A$3:$N$962,12,FALSE)="","",VLOOKUP($O285,'APOIO-DESPESAS'!$A$3:$N$962,12,FALSE)),"")</f>
        <v/>
      </c>
      <c r="L285" s="223" t="str">
        <f>IFERROR(IF(VLOOKUP($O285,'APOIO-DESPESAS'!$A$3:$N$962,13,FALSE)="","",VLOOKUP($O285,'APOIO-DESPESAS'!$A$3:$N$962,13,FALSE)),"")</f>
        <v/>
      </c>
      <c r="M285" s="223" t="str">
        <f>IFERROR(IF(VLOOKUP($O285,'APOIO-DESPESAS'!$A$3:$N$962,14,FALSE)="","",VLOOKUP($O285,'APOIO-DESPESAS'!$A$3:$N$962,14,FALSE)),"")</f>
        <v/>
      </c>
      <c r="O285" s="223">
        <f t="shared" si="4"/>
        <v>283</v>
      </c>
    </row>
    <row r="286" spans="1:15" x14ac:dyDescent="0.25">
      <c r="A286" s="223" t="str">
        <f>IFERROR(IF(VLOOKUP($O286,'APOIO-DESPESAS'!$A$3:$N$962,2,FALSE)="","",VLOOKUP($O286,'APOIO-DESPESAS'!$A$3:$N$962,2,FALSE)),"")</f>
        <v/>
      </c>
      <c r="B286" s="223" t="str">
        <f>IFERROR(IF(VLOOKUP($O286,'APOIO-DESPESAS'!$A$3:$N$962,3,FALSE)="","",VLOOKUP($O286,'APOIO-DESPESAS'!$A$3:$N$962,3,FALSE)),"")</f>
        <v/>
      </c>
      <c r="C286" s="223" t="str">
        <f>IFERROR(IF(VLOOKUP($O286,'APOIO-DESPESAS'!$A$3:$N$962,4,FALSE)="","",VLOOKUP($O286,'APOIO-DESPESAS'!$A$3:$N$962,4,FALSE)),"")</f>
        <v/>
      </c>
      <c r="D286" s="223" t="str">
        <f>IFERROR(IF(VLOOKUP($O286,'APOIO-DESPESAS'!$A$3:$N$962,5,FALSE)="","",VLOOKUP($O286,'APOIO-DESPESAS'!$A$3:$N$962,5,FALSE)),"")</f>
        <v/>
      </c>
      <c r="E286" s="223" t="str">
        <f>IFERROR(IF(VLOOKUP($O286,'APOIO-DESPESAS'!$A$3:$N$962,6,FALSE)="","",VLOOKUP($O286,'APOIO-DESPESAS'!$A$3:$N$962,6,FALSE)),"")</f>
        <v/>
      </c>
      <c r="F286" s="223" t="str">
        <f>IFERROR(IF(VLOOKUP($O286,'APOIO-DESPESAS'!$A$3:$N$962,7,FALSE)="","",VLOOKUP($O286,'APOIO-DESPESAS'!$A$3:$N$962,7,FALSE)),"")</f>
        <v/>
      </c>
      <c r="G286" s="223" t="str">
        <f>IFERROR(IF(VLOOKUP($O286,'APOIO-DESPESAS'!$A$3:$N$962,8,FALSE)="","",VLOOKUP($O286,'APOIO-DESPESAS'!$A$3:$N$962,8,FALSE)),"")</f>
        <v/>
      </c>
      <c r="H286" s="223" t="str">
        <f>IFERROR(IF(VLOOKUP($O286,'APOIO-DESPESAS'!$A$3:$N$962,9,FALSE)="","",VLOOKUP($O286,'APOIO-DESPESAS'!$A$3:$N$962,9,FALSE)),"")</f>
        <v/>
      </c>
      <c r="I286" s="223" t="str">
        <f>IFERROR(IF(VLOOKUP($O286,'APOIO-DESPESAS'!$A$3:$N$962,10,FALSE)="","",VLOOKUP($O286,'APOIO-DESPESAS'!$A$3:$N$962,10,FALSE)),"")</f>
        <v/>
      </c>
      <c r="J286" s="223" t="str">
        <f>IFERROR(IF(VLOOKUP($O286,'APOIO-DESPESAS'!$A$3:$N$962,11,FALSE)="","",VLOOKUP($O286,'APOIO-DESPESAS'!$A$3:$N$962,11,FALSE)),"")</f>
        <v/>
      </c>
      <c r="K286" s="223" t="str">
        <f>IFERROR(IF(VLOOKUP($O286,'APOIO-DESPESAS'!$A$3:$N$962,12,FALSE)="","",VLOOKUP($O286,'APOIO-DESPESAS'!$A$3:$N$962,12,FALSE)),"")</f>
        <v/>
      </c>
      <c r="L286" s="223" t="str">
        <f>IFERROR(IF(VLOOKUP($O286,'APOIO-DESPESAS'!$A$3:$N$962,13,FALSE)="","",VLOOKUP($O286,'APOIO-DESPESAS'!$A$3:$N$962,13,FALSE)),"")</f>
        <v/>
      </c>
      <c r="M286" s="223" t="str">
        <f>IFERROR(IF(VLOOKUP($O286,'APOIO-DESPESAS'!$A$3:$N$962,14,FALSE)="","",VLOOKUP($O286,'APOIO-DESPESAS'!$A$3:$N$962,14,FALSE)),"")</f>
        <v/>
      </c>
      <c r="O286" s="223">
        <f t="shared" si="4"/>
        <v>284</v>
      </c>
    </row>
    <row r="287" spans="1:15" x14ac:dyDescent="0.25">
      <c r="A287" s="223" t="str">
        <f>IFERROR(IF(VLOOKUP($O287,'APOIO-DESPESAS'!$A$3:$N$962,2,FALSE)="","",VLOOKUP($O287,'APOIO-DESPESAS'!$A$3:$N$962,2,FALSE)),"")</f>
        <v/>
      </c>
      <c r="B287" s="223" t="str">
        <f>IFERROR(IF(VLOOKUP($O287,'APOIO-DESPESAS'!$A$3:$N$962,3,FALSE)="","",VLOOKUP($O287,'APOIO-DESPESAS'!$A$3:$N$962,3,FALSE)),"")</f>
        <v/>
      </c>
      <c r="C287" s="223" t="str">
        <f>IFERROR(IF(VLOOKUP($O287,'APOIO-DESPESAS'!$A$3:$N$962,4,FALSE)="","",VLOOKUP($O287,'APOIO-DESPESAS'!$A$3:$N$962,4,FALSE)),"")</f>
        <v/>
      </c>
      <c r="D287" s="223" t="str">
        <f>IFERROR(IF(VLOOKUP($O287,'APOIO-DESPESAS'!$A$3:$N$962,5,FALSE)="","",VLOOKUP($O287,'APOIO-DESPESAS'!$A$3:$N$962,5,FALSE)),"")</f>
        <v/>
      </c>
      <c r="E287" s="223" t="str">
        <f>IFERROR(IF(VLOOKUP($O287,'APOIO-DESPESAS'!$A$3:$N$962,6,FALSE)="","",VLOOKUP($O287,'APOIO-DESPESAS'!$A$3:$N$962,6,FALSE)),"")</f>
        <v/>
      </c>
      <c r="F287" s="223" t="str">
        <f>IFERROR(IF(VLOOKUP($O287,'APOIO-DESPESAS'!$A$3:$N$962,7,FALSE)="","",VLOOKUP($O287,'APOIO-DESPESAS'!$A$3:$N$962,7,FALSE)),"")</f>
        <v/>
      </c>
      <c r="G287" s="223" t="str">
        <f>IFERROR(IF(VLOOKUP($O287,'APOIO-DESPESAS'!$A$3:$N$962,8,FALSE)="","",VLOOKUP($O287,'APOIO-DESPESAS'!$A$3:$N$962,8,FALSE)),"")</f>
        <v/>
      </c>
      <c r="H287" s="223" t="str">
        <f>IFERROR(IF(VLOOKUP($O287,'APOIO-DESPESAS'!$A$3:$N$962,9,FALSE)="","",VLOOKUP($O287,'APOIO-DESPESAS'!$A$3:$N$962,9,FALSE)),"")</f>
        <v/>
      </c>
      <c r="I287" s="223" t="str">
        <f>IFERROR(IF(VLOOKUP($O287,'APOIO-DESPESAS'!$A$3:$N$962,10,FALSE)="","",VLOOKUP($O287,'APOIO-DESPESAS'!$A$3:$N$962,10,FALSE)),"")</f>
        <v/>
      </c>
      <c r="J287" s="223" t="str">
        <f>IFERROR(IF(VLOOKUP($O287,'APOIO-DESPESAS'!$A$3:$N$962,11,FALSE)="","",VLOOKUP($O287,'APOIO-DESPESAS'!$A$3:$N$962,11,FALSE)),"")</f>
        <v/>
      </c>
      <c r="K287" s="223" t="str">
        <f>IFERROR(IF(VLOOKUP($O287,'APOIO-DESPESAS'!$A$3:$N$962,12,FALSE)="","",VLOOKUP($O287,'APOIO-DESPESAS'!$A$3:$N$962,12,FALSE)),"")</f>
        <v/>
      </c>
      <c r="L287" s="223" t="str">
        <f>IFERROR(IF(VLOOKUP($O287,'APOIO-DESPESAS'!$A$3:$N$962,13,FALSE)="","",VLOOKUP($O287,'APOIO-DESPESAS'!$A$3:$N$962,13,FALSE)),"")</f>
        <v/>
      </c>
      <c r="M287" s="223" t="str">
        <f>IFERROR(IF(VLOOKUP($O287,'APOIO-DESPESAS'!$A$3:$N$962,14,FALSE)="","",VLOOKUP($O287,'APOIO-DESPESAS'!$A$3:$N$962,14,FALSE)),"")</f>
        <v/>
      </c>
      <c r="O287" s="223">
        <f t="shared" si="4"/>
        <v>285</v>
      </c>
    </row>
    <row r="288" spans="1:15" x14ac:dyDescent="0.25">
      <c r="A288" s="223" t="str">
        <f>IFERROR(IF(VLOOKUP($O288,'APOIO-DESPESAS'!$A$3:$N$962,2,FALSE)="","",VLOOKUP($O288,'APOIO-DESPESAS'!$A$3:$N$962,2,FALSE)),"")</f>
        <v/>
      </c>
      <c r="B288" s="223" t="str">
        <f>IFERROR(IF(VLOOKUP($O288,'APOIO-DESPESAS'!$A$3:$N$962,3,FALSE)="","",VLOOKUP($O288,'APOIO-DESPESAS'!$A$3:$N$962,3,FALSE)),"")</f>
        <v/>
      </c>
      <c r="C288" s="223" t="str">
        <f>IFERROR(IF(VLOOKUP($O288,'APOIO-DESPESAS'!$A$3:$N$962,4,FALSE)="","",VLOOKUP($O288,'APOIO-DESPESAS'!$A$3:$N$962,4,FALSE)),"")</f>
        <v/>
      </c>
      <c r="D288" s="223" t="str">
        <f>IFERROR(IF(VLOOKUP($O288,'APOIO-DESPESAS'!$A$3:$N$962,5,FALSE)="","",VLOOKUP($O288,'APOIO-DESPESAS'!$A$3:$N$962,5,FALSE)),"")</f>
        <v/>
      </c>
      <c r="E288" s="223" t="str">
        <f>IFERROR(IF(VLOOKUP($O288,'APOIO-DESPESAS'!$A$3:$N$962,6,FALSE)="","",VLOOKUP($O288,'APOIO-DESPESAS'!$A$3:$N$962,6,FALSE)),"")</f>
        <v/>
      </c>
      <c r="F288" s="223" t="str">
        <f>IFERROR(IF(VLOOKUP($O288,'APOIO-DESPESAS'!$A$3:$N$962,7,FALSE)="","",VLOOKUP($O288,'APOIO-DESPESAS'!$A$3:$N$962,7,FALSE)),"")</f>
        <v/>
      </c>
      <c r="G288" s="223" t="str">
        <f>IFERROR(IF(VLOOKUP($O288,'APOIO-DESPESAS'!$A$3:$N$962,8,FALSE)="","",VLOOKUP($O288,'APOIO-DESPESAS'!$A$3:$N$962,8,FALSE)),"")</f>
        <v/>
      </c>
      <c r="H288" s="223" t="str">
        <f>IFERROR(IF(VLOOKUP($O288,'APOIO-DESPESAS'!$A$3:$N$962,9,FALSE)="","",VLOOKUP($O288,'APOIO-DESPESAS'!$A$3:$N$962,9,FALSE)),"")</f>
        <v/>
      </c>
      <c r="I288" s="223" t="str">
        <f>IFERROR(IF(VLOOKUP($O288,'APOIO-DESPESAS'!$A$3:$N$962,10,FALSE)="","",VLOOKUP($O288,'APOIO-DESPESAS'!$A$3:$N$962,10,FALSE)),"")</f>
        <v/>
      </c>
      <c r="J288" s="223" t="str">
        <f>IFERROR(IF(VLOOKUP($O288,'APOIO-DESPESAS'!$A$3:$N$962,11,FALSE)="","",VLOOKUP($O288,'APOIO-DESPESAS'!$A$3:$N$962,11,FALSE)),"")</f>
        <v/>
      </c>
      <c r="K288" s="223" t="str">
        <f>IFERROR(IF(VLOOKUP($O288,'APOIO-DESPESAS'!$A$3:$N$962,12,FALSE)="","",VLOOKUP($O288,'APOIO-DESPESAS'!$A$3:$N$962,12,FALSE)),"")</f>
        <v/>
      </c>
      <c r="L288" s="223" t="str">
        <f>IFERROR(IF(VLOOKUP($O288,'APOIO-DESPESAS'!$A$3:$N$962,13,FALSE)="","",VLOOKUP($O288,'APOIO-DESPESAS'!$A$3:$N$962,13,FALSE)),"")</f>
        <v/>
      </c>
      <c r="M288" s="223" t="str">
        <f>IFERROR(IF(VLOOKUP($O288,'APOIO-DESPESAS'!$A$3:$N$962,14,FALSE)="","",VLOOKUP($O288,'APOIO-DESPESAS'!$A$3:$N$962,14,FALSE)),"")</f>
        <v/>
      </c>
      <c r="O288" s="223">
        <f t="shared" si="4"/>
        <v>286</v>
      </c>
    </row>
    <row r="289" spans="1:15" x14ac:dyDescent="0.25">
      <c r="A289" s="223" t="str">
        <f>IFERROR(IF(VLOOKUP($O289,'APOIO-DESPESAS'!$A$3:$N$962,2,FALSE)="","",VLOOKUP($O289,'APOIO-DESPESAS'!$A$3:$N$962,2,FALSE)),"")</f>
        <v/>
      </c>
      <c r="B289" s="223" t="str">
        <f>IFERROR(IF(VLOOKUP($O289,'APOIO-DESPESAS'!$A$3:$N$962,3,FALSE)="","",VLOOKUP($O289,'APOIO-DESPESAS'!$A$3:$N$962,3,FALSE)),"")</f>
        <v/>
      </c>
      <c r="C289" s="223" t="str">
        <f>IFERROR(IF(VLOOKUP($O289,'APOIO-DESPESAS'!$A$3:$N$962,4,FALSE)="","",VLOOKUP($O289,'APOIO-DESPESAS'!$A$3:$N$962,4,FALSE)),"")</f>
        <v/>
      </c>
      <c r="D289" s="223" t="str">
        <f>IFERROR(IF(VLOOKUP($O289,'APOIO-DESPESAS'!$A$3:$N$962,5,FALSE)="","",VLOOKUP($O289,'APOIO-DESPESAS'!$A$3:$N$962,5,FALSE)),"")</f>
        <v/>
      </c>
      <c r="E289" s="223" t="str">
        <f>IFERROR(IF(VLOOKUP($O289,'APOIO-DESPESAS'!$A$3:$N$962,6,FALSE)="","",VLOOKUP($O289,'APOIO-DESPESAS'!$A$3:$N$962,6,FALSE)),"")</f>
        <v/>
      </c>
      <c r="F289" s="223" t="str">
        <f>IFERROR(IF(VLOOKUP($O289,'APOIO-DESPESAS'!$A$3:$N$962,7,FALSE)="","",VLOOKUP($O289,'APOIO-DESPESAS'!$A$3:$N$962,7,FALSE)),"")</f>
        <v/>
      </c>
      <c r="G289" s="223" t="str">
        <f>IFERROR(IF(VLOOKUP($O289,'APOIO-DESPESAS'!$A$3:$N$962,8,FALSE)="","",VLOOKUP($O289,'APOIO-DESPESAS'!$A$3:$N$962,8,FALSE)),"")</f>
        <v/>
      </c>
      <c r="H289" s="223" t="str">
        <f>IFERROR(IF(VLOOKUP($O289,'APOIO-DESPESAS'!$A$3:$N$962,9,FALSE)="","",VLOOKUP($O289,'APOIO-DESPESAS'!$A$3:$N$962,9,FALSE)),"")</f>
        <v/>
      </c>
      <c r="I289" s="223" t="str">
        <f>IFERROR(IF(VLOOKUP($O289,'APOIO-DESPESAS'!$A$3:$N$962,10,FALSE)="","",VLOOKUP($O289,'APOIO-DESPESAS'!$A$3:$N$962,10,FALSE)),"")</f>
        <v/>
      </c>
      <c r="J289" s="223" t="str">
        <f>IFERROR(IF(VLOOKUP($O289,'APOIO-DESPESAS'!$A$3:$N$962,11,FALSE)="","",VLOOKUP($O289,'APOIO-DESPESAS'!$A$3:$N$962,11,FALSE)),"")</f>
        <v/>
      </c>
      <c r="K289" s="223" t="str">
        <f>IFERROR(IF(VLOOKUP($O289,'APOIO-DESPESAS'!$A$3:$N$962,12,FALSE)="","",VLOOKUP($O289,'APOIO-DESPESAS'!$A$3:$N$962,12,FALSE)),"")</f>
        <v/>
      </c>
      <c r="L289" s="223" t="str">
        <f>IFERROR(IF(VLOOKUP($O289,'APOIO-DESPESAS'!$A$3:$N$962,13,FALSE)="","",VLOOKUP($O289,'APOIO-DESPESAS'!$A$3:$N$962,13,FALSE)),"")</f>
        <v/>
      </c>
      <c r="M289" s="223" t="str">
        <f>IFERROR(IF(VLOOKUP($O289,'APOIO-DESPESAS'!$A$3:$N$962,14,FALSE)="","",VLOOKUP($O289,'APOIO-DESPESAS'!$A$3:$N$962,14,FALSE)),"")</f>
        <v/>
      </c>
      <c r="O289" s="223">
        <f t="shared" si="4"/>
        <v>287</v>
      </c>
    </row>
    <row r="290" spans="1:15" x14ac:dyDescent="0.25">
      <c r="A290" s="223" t="str">
        <f>IFERROR(IF(VLOOKUP($O290,'APOIO-DESPESAS'!$A$3:$N$962,2,FALSE)="","",VLOOKUP($O290,'APOIO-DESPESAS'!$A$3:$N$962,2,FALSE)),"")</f>
        <v/>
      </c>
      <c r="B290" s="223" t="str">
        <f>IFERROR(IF(VLOOKUP($O290,'APOIO-DESPESAS'!$A$3:$N$962,3,FALSE)="","",VLOOKUP($O290,'APOIO-DESPESAS'!$A$3:$N$962,3,FALSE)),"")</f>
        <v/>
      </c>
      <c r="C290" s="223" t="str">
        <f>IFERROR(IF(VLOOKUP($O290,'APOIO-DESPESAS'!$A$3:$N$962,4,FALSE)="","",VLOOKUP($O290,'APOIO-DESPESAS'!$A$3:$N$962,4,FALSE)),"")</f>
        <v/>
      </c>
      <c r="D290" s="223" t="str">
        <f>IFERROR(IF(VLOOKUP($O290,'APOIO-DESPESAS'!$A$3:$N$962,5,FALSE)="","",VLOOKUP($O290,'APOIO-DESPESAS'!$A$3:$N$962,5,FALSE)),"")</f>
        <v/>
      </c>
      <c r="E290" s="223" t="str">
        <f>IFERROR(IF(VLOOKUP($O290,'APOIO-DESPESAS'!$A$3:$N$962,6,FALSE)="","",VLOOKUP($O290,'APOIO-DESPESAS'!$A$3:$N$962,6,FALSE)),"")</f>
        <v/>
      </c>
      <c r="F290" s="223" t="str">
        <f>IFERROR(IF(VLOOKUP($O290,'APOIO-DESPESAS'!$A$3:$N$962,7,FALSE)="","",VLOOKUP($O290,'APOIO-DESPESAS'!$A$3:$N$962,7,FALSE)),"")</f>
        <v/>
      </c>
      <c r="G290" s="223" t="str">
        <f>IFERROR(IF(VLOOKUP($O290,'APOIO-DESPESAS'!$A$3:$N$962,8,FALSE)="","",VLOOKUP($O290,'APOIO-DESPESAS'!$A$3:$N$962,8,FALSE)),"")</f>
        <v/>
      </c>
      <c r="H290" s="223" t="str">
        <f>IFERROR(IF(VLOOKUP($O290,'APOIO-DESPESAS'!$A$3:$N$962,9,FALSE)="","",VLOOKUP($O290,'APOIO-DESPESAS'!$A$3:$N$962,9,FALSE)),"")</f>
        <v/>
      </c>
      <c r="I290" s="223" t="str">
        <f>IFERROR(IF(VLOOKUP($O290,'APOIO-DESPESAS'!$A$3:$N$962,10,FALSE)="","",VLOOKUP($O290,'APOIO-DESPESAS'!$A$3:$N$962,10,FALSE)),"")</f>
        <v/>
      </c>
      <c r="J290" s="223" t="str">
        <f>IFERROR(IF(VLOOKUP($O290,'APOIO-DESPESAS'!$A$3:$N$962,11,FALSE)="","",VLOOKUP($O290,'APOIO-DESPESAS'!$A$3:$N$962,11,FALSE)),"")</f>
        <v/>
      </c>
      <c r="K290" s="223" t="str">
        <f>IFERROR(IF(VLOOKUP($O290,'APOIO-DESPESAS'!$A$3:$N$962,12,FALSE)="","",VLOOKUP($O290,'APOIO-DESPESAS'!$A$3:$N$962,12,FALSE)),"")</f>
        <v/>
      </c>
      <c r="L290" s="223" t="str">
        <f>IFERROR(IF(VLOOKUP($O290,'APOIO-DESPESAS'!$A$3:$N$962,13,FALSE)="","",VLOOKUP($O290,'APOIO-DESPESAS'!$A$3:$N$962,13,FALSE)),"")</f>
        <v/>
      </c>
      <c r="M290" s="223" t="str">
        <f>IFERROR(IF(VLOOKUP($O290,'APOIO-DESPESAS'!$A$3:$N$962,14,FALSE)="","",VLOOKUP($O290,'APOIO-DESPESAS'!$A$3:$N$962,14,FALSE)),"")</f>
        <v/>
      </c>
      <c r="O290" s="223">
        <f t="shared" si="4"/>
        <v>288</v>
      </c>
    </row>
    <row r="291" spans="1:15" x14ac:dyDescent="0.25">
      <c r="A291" s="223" t="str">
        <f>IFERROR(IF(VLOOKUP($O291,'APOIO-DESPESAS'!$A$3:$N$962,2,FALSE)="","",VLOOKUP($O291,'APOIO-DESPESAS'!$A$3:$N$962,2,FALSE)),"")</f>
        <v/>
      </c>
      <c r="B291" s="223" t="str">
        <f>IFERROR(IF(VLOOKUP($O291,'APOIO-DESPESAS'!$A$3:$N$962,3,FALSE)="","",VLOOKUP($O291,'APOIO-DESPESAS'!$A$3:$N$962,3,FALSE)),"")</f>
        <v/>
      </c>
      <c r="C291" s="223" t="str">
        <f>IFERROR(IF(VLOOKUP($O291,'APOIO-DESPESAS'!$A$3:$N$962,4,FALSE)="","",VLOOKUP($O291,'APOIO-DESPESAS'!$A$3:$N$962,4,FALSE)),"")</f>
        <v/>
      </c>
      <c r="D291" s="223" t="str">
        <f>IFERROR(IF(VLOOKUP($O291,'APOIO-DESPESAS'!$A$3:$N$962,5,FALSE)="","",VLOOKUP($O291,'APOIO-DESPESAS'!$A$3:$N$962,5,FALSE)),"")</f>
        <v/>
      </c>
      <c r="E291" s="223" t="str">
        <f>IFERROR(IF(VLOOKUP($O291,'APOIO-DESPESAS'!$A$3:$N$962,6,FALSE)="","",VLOOKUP($O291,'APOIO-DESPESAS'!$A$3:$N$962,6,FALSE)),"")</f>
        <v/>
      </c>
      <c r="F291" s="223" t="str">
        <f>IFERROR(IF(VLOOKUP($O291,'APOIO-DESPESAS'!$A$3:$N$962,7,FALSE)="","",VLOOKUP($O291,'APOIO-DESPESAS'!$A$3:$N$962,7,FALSE)),"")</f>
        <v/>
      </c>
      <c r="G291" s="223" t="str">
        <f>IFERROR(IF(VLOOKUP($O291,'APOIO-DESPESAS'!$A$3:$N$962,8,FALSE)="","",VLOOKUP($O291,'APOIO-DESPESAS'!$A$3:$N$962,8,FALSE)),"")</f>
        <v/>
      </c>
      <c r="H291" s="223" t="str">
        <f>IFERROR(IF(VLOOKUP($O291,'APOIO-DESPESAS'!$A$3:$N$962,9,FALSE)="","",VLOOKUP($O291,'APOIO-DESPESAS'!$A$3:$N$962,9,FALSE)),"")</f>
        <v/>
      </c>
      <c r="I291" s="223" t="str">
        <f>IFERROR(IF(VLOOKUP($O291,'APOIO-DESPESAS'!$A$3:$N$962,10,FALSE)="","",VLOOKUP($O291,'APOIO-DESPESAS'!$A$3:$N$962,10,FALSE)),"")</f>
        <v/>
      </c>
      <c r="J291" s="223" t="str">
        <f>IFERROR(IF(VLOOKUP($O291,'APOIO-DESPESAS'!$A$3:$N$962,11,FALSE)="","",VLOOKUP($O291,'APOIO-DESPESAS'!$A$3:$N$962,11,FALSE)),"")</f>
        <v/>
      </c>
      <c r="K291" s="223" t="str">
        <f>IFERROR(IF(VLOOKUP($O291,'APOIO-DESPESAS'!$A$3:$N$962,12,FALSE)="","",VLOOKUP($O291,'APOIO-DESPESAS'!$A$3:$N$962,12,FALSE)),"")</f>
        <v/>
      </c>
      <c r="L291" s="223" t="str">
        <f>IFERROR(IF(VLOOKUP($O291,'APOIO-DESPESAS'!$A$3:$N$962,13,FALSE)="","",VLOOKUP($O291,'APOIO-DESPESAS'!$A$3:$N$962,13,FALSE)),"")</f>
        <v/>
      </c>
      <c r="M291" s="223" t="str">
        <f>IFERROR(IF(VLOOKUP($O291,'APOIO-DESPESAS'!$A$3:$N$962,14,FALSE)="","",VLOOKUP($O291,'APOIO-DESPESAS'!$A$3:$N$962,14,FALSE)),"")</f>
        <v/>
      </c>
      <c r="O291" s="223">
        <f t="shared" si="4"/>
        <v>289</v>
      </c>
    </row>
    <row r="292" spans="1:15" x14ac:dyDescent="0.25">
      <c r="A292" s="223" t="str">
        <f>IFERROR(IF(VLOOKUP($O292,'APOIO-DESPESAS'!$A$3:$N$962,2,FALSE)="","",VLOOKUP($O292,'APOIO-DESPESAS'!$A$3:$N$962,2,FALSE)),"")</f>
        <v/>
      </c>
      <c r="B292" s="223" t="str">
        <f>IFERROR(IF(VLOOKUP($O292,'APOIO-DESPESAS'!$A$3:$N$962,3,FALSE)="","",VLOOKUP($O292,'APOIO-DESPESAS'!$A$3:$N$962,3,FALSE)),"")</f>
        <v/>
      </c>
      <c r="C292" s="223" t="str">
        <f>IFERROR(IF(VLOOKUP($O292,'APOIO-DESPESAS'!$A$3:$N$962,4,FALSE)="","",VLOOKUP($O292,'APOIO-DESPESAS'!$A$3:$N$962,4,FALSE)),"")</f>
        <v/>
      </c>
      <c r="D292" s="223" t="str">
        <f>IFERROR(IF(VLOOKUP($O292,'APOIO-DESPESAS'!$A$3:$N$962,5,FALSE)="","",VLOOKUP($O292,'APOIO-DESPESAS'!$A$3:$N$962,5,FALSE)),"")</f>
        <v/>
      </c>
      <c r="E292" s="223" t="str">
        <f>IFERROR(IF(VLOOKUP($O292,'APOIO-DESPESAS'!$A$3:$N$962,6,FALSE)="","",VLOOKUP($O292,'APOIO-DESPESAS'!$A$3:$N$962,6,FALSE)),"")</f>
        <v/>
      </c>
      <c r="F292" s="223" t="str">
        <f>IFERROR(IF(VLOOKUP($O292,'APOIO-DESPESAS'!$A$3:$N$962,7,FALSE)="","",VLOOKUP($O292,'APOIO-DESPESAS'!$A$3:$N$962,7,FALSE)),"")</f>
        <v/>
      </c>
      <c r="G292" s="223" t="str">
        <f>IFERROR(IF(VLOOKUP($O292,'APOIO-DESPESAS'!$A$3:$N$962,8,FALSE)="","",VLOOKUP($O292,'APOIO-DESPESAS'!$A$3:$N$962,8,FALSE)),"")</f>
        <v/>
      </c>
      <c r="H292" s="223" t="str">
        <f>IFERROR(IF(VLOOKUP($O292,'APOIO-DESPESAS'!$A$3:$N$962,9,FALSE)="","",VLOOKUP($O292,'APOIO-DESPESAS'!$A$3:$N$962,9,FALSE)),"")</f>
        <v/>
      </c>
      <c r="I292" s="223" t="str">
        <f>IFERROR(IF(VLOOKUP($O292,'APOIO-DESPESAS'!$A$3:$N$962,10,FALSE)="","",VLOOKUP($O292,'APOIO-DESPESAS'!$A$3:$N$962,10,FALSE)),"")</f>
        <v/>
      </c>
      <c r="J292" s="223" t="str">
        <f>IFERROR(IF(VLOOKUP($O292,'APOIO-DESPESAS'!$A$3:$N$962,11,FALSE)="","",VLOOKUP($O292,'APOIO-DESPESAS'!$A$3:$N$962,11,FALSE)),"")</f>
        <v/>
      </c>
      <c r="K292" s="223" t="str">
        <f>IFERROR(IF(VLOOKUP($O292,'APOIO-DESPESAS'!$A$3:$N$962,12,FALSE)="","",VLOOKUP($O292,'APOIO-DESPESAS'!$A$3:$N$962,12,FALSE)),"")</f>
        <v/>
      </c>
      <c r="L292" s="223" t="str">
        <f>IFERROR(IF(VLOOKUP($O292,'APOIO-DESPESAS'!$A$3:$N$962,13,FALSE)="","",VLOOKUP($O292,'APOIO-DESPESAS'!$A$3:$N$962,13,FALSE)),"")</f>
        <v/>
      </c>
      <c r="M292" s="223" t="str">
        <f>IFERROR(IF(VLOOKUP($O292,'APOIO-DESPESAS'!$A$3:$N$962,14,FALSE)="","",VLOOKUP($O292,'APOIO-DESPESAS'!$A$3:$N$962,14,FALSE)),"")</f>
        <v/>
      </c>
      <c r="O292" s="223">
        <f t="shared" si="4"/>
        <v>290</v>
      </c>
    </row>
    <row r="293" spans="1:15" x14ac:dyDescent="0.25">
      <c r="A293" s="223" t="str">
        <f>IFERROR(IF(VLOOKUP($O293,'APOIO-DESPESAS'!$A$3:$N$962,2,FALSE)="","",VLOOKUP($O293,'APOIO-DESPESAS'!$A$3:$N$962,2,FALSE)),"")</f>
        <v/>
      </c>
      <c r="B293" s="223" t="str">
        <f>IFERROR(IF(VLOOKUP($O293,'APOIO-DESPESAS'!$A$3:$N$962,3,FALSE)="","",VLOOKUP($O293,'APOIO-DESPESAS'!$A$3:$N$962,3,FALSE)),"")</f>
        <v/>
      </c>
      <c r="C293" s="223" t="str">
        <f>IFERROR(IF(VLOOKUP($O293,'APOIO-DESPESAS'!$A$3:$N$962,4,FALSE)="","",VLOOKUP($O293,'APOIO-DESPESAS'!$A$3:$N$962,4,FALSE)),"")</f>
        <v/>
      </c>
      <c r="D293" s="223" t="str">
        <f>IFERROR(IF(VLOOKUP($O293,'APOIO-DESPESAS'!$A$3:$N$962,5,FALSE)="","",VLOOKUP($O293,'APOIO-DESPESAS'!$A$3:$N$962,5,FALSE)),"")</f>
        <v/>
      </c>
      <c r="E293" s="223" t="str">
        <f>IFERROR(IF(VLOOKUP($O293,'APOIO-DESPESAS'!$A$3:$N$962,6,FALSE)="","",VLOOKUP($O293,'APOIO-DESPESAS'!$A$3:$N$962,6,FALSE)),"")</f>
        <v/>
      </c>
      <c r="F293" s="223" t="str">
        <f>IFERROR(IF(VLOOKUP($O293,'APOIO-DESPESAS'!$A$3:$N$962,7,FALSE)="","",VLOOKUP($O293,'APOIO-DESPESAS'!$A$3:$N$962,7,FALSE)),"")</f>
        <v/>
      </c>
      <c r="G293" s="223" t="str">
        <f>IFERROR(IF(VLOOKUP($O293,'APOIO-DESPESAS'!$A$3:$N$962,8,FALSE)="","",VLOOKUP($O293,'APOIO-DESPESAS'!$A$3:$N$962,8,FALSE)),"")</f>
        <v/>
      </c>
      <c r="H293" s="223" t="str">
        <f>IFERROR(IF(VLOOKUP($O293,'APOIO-DESPESAS'!$A$3:$N$962,9,FALSE)="","",VLOOKUP($O293,'APOIO-DESPESAS'!$A$3:$N$962,9,FALSE)),"")</f>
        <v/>
      </c>
      <c r="I293" s="223" t="str">
        <f>IFERROR(IF(VLOOKUP($O293,'APOIO-DESPESAS'!$A$3:$N$962,10,FALSE)="","",VLOOKUP($O293,'APOIO-DESPESAS'!$A$3:$N$962,10,FALSE)),"")</f>
        <v/>
      </c>
      <c r="J293" s="223" t="str">
        <f>IFERROR(IF(VLOOKUP($O293,'APOIO-DESPESAS'!$A$3:$N$962,11,FALSE)="","",VLOOKUP($O293,'APOIO-DESPESAS'!$A$3:$N$962,11,FALSE)),"")</f>
        <v/>
      </c>
      <c r="K293" s="223" t="str">
        <f>IFERROR(IF(VLOOKUP($O293,'APOIO-DESPESAS'!$A$3:$N$962,12,FALSE)="","",VLOOKUP($O293,'APOIO-DESPESAS'!$A$3:$N$962,12,FALSE)),"")</f>
        <v/>
      </c>
      <c r="L293" s="223" t="str">
        <f>IFERROR(IF(VLOOKUP($O293,'APOIO-DESPESAS'!$A$3:$N$962,13,FALSE)="","",VLOOKUP($O293,'APOIO-DESPESAS'!$A$3:$N$962,13,FALSE)),"")</f>
        <v/>
      </c>
      <c r="M293" s="223" t="str">
        <f>IFERROR(IF(VLOOKUP($O293,'APOIO-DESPESAS'!$A$3:$N$962,14,FALSE)="","",VLOOKUP($O293,'APOIO-DESPESAS'!$A$3:$N$962,14,FALSE)),"")</f>
        <v/>
      </c>
      <c r="O293" s="223">
        <f t="shared" si="4"/>
        <v>291</v>
      </c>
    </row>
    <row r="294" spans="1:15" x14ac:dyDescent="0.25">
      <c r="A294" s="223" t="str">
        <f>IFERROR(IF(VLOOKUP($O294,'APOIO-DESPESAS'!$A$3:$N$962,2,FALSE)="","",VLOOKUP($O294,'APOIO-DESPESAS'!$A$3:$N$962,2,FALSE)),"")</f>
        <v/>
      </c>
      <c r="B294" s="223" t="str">
        <f>IFERROR(IF(VLOOKUP($O294,'APOIO-DESPESAS'!$A$3:$N$962,3,FALSE)="","",VLOOKUP($O294,'APOIO-DESPESAS'!$A$3:$N$962,3,FALSE)),"")</f>
        <v/>
      </c>
      <c r="C294" s="223" t="str">
        <f>IFERROR(IF(VLOOKUP($O294,'APOIO-DESPESAS'!$A$3:$N$962,4,FALSE)="","",VLOOKUP($O294,'APOIO-DESPESAS'!$A$3:$N$962,4,FALSE)),"")</f>
        <v/>
      </c>
      <c r="D294" s="223" t="str">
        <f>IFERROR(IF(VLOOKUP($O294,'APOIO-DESPESAS'!$A$3:$N$962,5,FALSE)="","",VLOOKUP($O294,'APOIO-DESPESAS'!$A$3:$N$962,5,FALSE)),"")</f>
        <v/>
      </c>
      <c r="E294" s="223" t="str">
        <f>IFERROR(IF(VLOOKUP($O294,'APOIO-DESPESAS'!$A$3:$N$962,6,FALSE)="","",VLOOKUP($O294,'APOIO-DESPESAS'!$A$3:$N$962,6,FALSE)),"")</f>
        <v/>
      </c>
      <c r="F294" s="223" t="str">
        <f>IFERROR(IF(VLOOKUP($O294,'APOIO-DESPESAS'!$A$3:$N$962,7,FALSE)="","",VLOOKUP($O294,'APOIO-DESPESAS'!$A$3:$N$962,7,FALSE)),"")</f>
        <v/>
      </c>
      <c r="G294" s="223" t="str">
        <f>IFERROR(IF(VLOOKUP($O294,'APOIO-DESPESAS'!$A$3:$N$962,8,FALSE)="","",VLOOKUP($O294,'APOIO-DESPESAS'!$A$3:$N$962,8,FALSE)),"")</f>
        <v/>
      </c>
      <c r="H294" s="223" t="str">
        <f>IFERROR(IF(VLOOKUP($O294,'APOIO-DESPESAS'!$A$3:$N$962,9,FALSE)="","",VLOOKUP($O294,'APOIO-DESPESAS'!$A$3:$N$962,9,FALSE)),"")</f>
        <v/>
      </c>
      <c r="I294" s="223" t="str">
        <f>IFERROR(IF(VLOOKUP($O294,'APOIO-DESPESAS'!$A$3:$N$962,10,FALSE)="","",VLOOKUP($O294,'APOIO-DESPESAS'!$A$3:$N$962,10,FALSE)),"")</f>
        <v/>
      </c>
      <c r="J294" s="223" t="str">
        <f>IFERROR(IF(VLOOKUP($O294,'APOIO-DESPESAS'!$A$3:$N$962,11,FALSE)="","",VLOOKUP($O294,'APOIO-DESPESAS'!$A$3:$N$962,11,FALSE)),"")</f>
        <v/>
      </c>
      <c r="K294" s="223" t="str">
        <f>IFERROR(IF(VLOOKUP($O294,'APOIO-DESPESAS'!$A$3:$N$962,12,FALSE)="","",VLOOKUP($O294,'APOIO-DESPESAS'!$A$3:$N$962,12,FALSE)),"")</f>
        <v/>
      </c>
      <c r="L294" s="223" t="str">
        <f>IFERROR(IF(VLOOKUP($O294,'APOIO-DESPESAS'!$A$3:$N$962,13,FALSE)="","",VLOOKUP($O294,'APOIO-DESPESAS'!$A$3:$N$962,13,FALSE)),"")</f>
        <v/>
      </c>
      <c r="M294" s="223" t="str">
        <f>IFERROR(IF(VLOOKUP($O294,'APOIO-DESPESAS'!$A$3:$N$962,14,FALSE)="","",VLOOKUP($O294,'APOIO-DESPESAS'!$A$3:$N$962,14,FALSE)),"")</f>
        <v/>
      </c>
      <c r="O294" s="223">
        <f t="shared" si="4"/>
        <v>292</v>
      </c>
    </row>
    <row r="295" spans="1:15" x14ac:dyDescent="0.25">
      <c r="A295" s="223" t="str">
        <f>IFERROR(IF(VLOOKUP($O295,'APOIO-DESPESAS'!$A$3:$N$962,2,FALSE)="","",VLOOKUP($O295,'APOIO-DESPESAS'!$A$3:$N$962,2,FALSE)),"")</f>
        <v/>
      </c>
      <c r="B295" s="223" t="str">
        <f>IFERROR(IF(VLOOKUP($O295,'APOIO-DESPESAS'!$A$3:$N$962,3,FALSE)="","",VLOOKUP($O295,'APOIO-DESPESAS'!$A$3:$N$962,3,FALSE)),"")</f>
        <v/>
      </c>
      <c r="C295" s="223" t="str">
        <f>IFERROR(IF(VLOOKUP($O295,'APOIO-DESPESAS'!$A$3:$N$962,4,FALSE)="","",VLOOKUP($O295,'APOIO-DESPESAS'!$A$3:$N$962,4,FALSE)),"")</f>
        <v/>
      </c>
      <c r="D295" s="223" t="str">
        <f>IFERROR(IF(VLOOKUP($O295,'APOIO-DESPESAS'!$A$3:$N$962,5,FALSE)="","",VLOOKUP($O295,'APOIO-DESPESAS'!$A$3:$N$962,5,FALSE)),"")</f>
        <v/>
      </c>
      <c r="E295" s="223" t="str">
        <f>IFERROR(IF(VLOOKUP($O295,'APOIO-DESPESAS'!$A$3:$N$962,6,FALSE)="","",VLOOKUP($O295,'APOIO-DESPESAS'!$A$3:$N$962,6,FALSE)),"")</f>
        <v/>
      </c>
      <c r="F295" s="223" t="str">
        <f>IFERROR(IF(VLOOKUP($O295,'APOIO-DESPESAS'!$A$3:$N$962,7,FALSE)="","",VLOOKUP($O295,'APOIO-DESPESAS'!$A$3:$N$962,7,FALSE)),"")</f>
        <v/>
      </c>
      <c r="G295" s="223" t="str">
        <f>IFERROR(IF(VLOOKUP($O295,'APOIO-DESPESAS'!$A$3:$N$962,8,FALSE)="","",VLOOKUP($O295,'APOIO-DESPESAS'!$A$3:$N$962,8,FALSE)),"")</f>
        <v/>
      </c>
      <c r="H295" s="223" t="str">
        <f>IFERROR(IF(VLOOKUP($O295,'APOIO-DESPESAS'!$A$3:$N$962,9,FALSE)="","",VLOOKUP($O295,'APOIO-DESPESAS'!$A$3:$N$962,9,FALSE)),"")</f>
        <v/>
      </c>
      <c r="I295" s="223" t="str">
        <f>IFERROR(IF(VLOOKUP($O295,'APOIO-DESPESAS'!$A$3:$N$962,10,FALSE)="","",VLOOKUP($O295,'APOIO-DESPESAS'!$A$3:$N$962,10,FALSE)),"")</f>
        <v/>
      </c>
      <c r="J295" s="223" t="str">
        <f>IFERROR(IF(VLOOKUP($O295,'APOIO-DESPESAS'!$A$3:$N$962,11,FALSE)="","",VLOOKUP($O295,'APOIO-DESPESAS'!$A$3:$N$962,11,FALSE)),"")</f>
        <v/>
      </c>
      <c r="K295" s="223" t="str">
        <f>IFERROR(IF(VLOOKUP($O295,'APOIO-DESPESAS'!$A$3:$N$962,12,FALSE)="","",VLOOKUP($O295,'APOIO-DESPESAS'!$A$3:$N$962,12,FALSE)),"")</f>
        <v/>
      </c>
      <c r="L295" s="223" t="str">
        <f>IFERROR(IF(VLOOKUP($O295,'APOIO-DESPESAS'!$A$3:$N$962,13,FALSE)="","",VLOOKUP($O295,'APOIO-DESPESAS'!$A$3:$N$962,13,FALSE)),"")</f>
        <v/>
      </c>
      <c r="M295" s="223" t="str">
        <f>IFERROR(IF(VLOOKUP($O295,'APOIO-DESPESAS'!$A$3:$N$962,14,FALSE)="","",VLOOKUP($O295,'APOIO-DESPESAS'!$A$3:$N$962,14,FALSE)),"")</f>
        <v/>
      </c>
      <c r="O295" s="223">
        <f t="shared" si="4"/>
        <v>293</v>
      </c>
    </row>
    <row r="296" spans="1:15" x14ac:dyDescent="0.25">
      <c r="A296" s="223" t="str">
        <f>IFERROR(IF(VLOOKUP($O296,'APOIO-DESPESAS'!$A$3:$N$962,2,FALSE)="","",VLOOKUP($O296,'APOIO-DESPESAS'!$A$3:$N$962,2,FALSE)),"")</f>
        <v/>
      </c>
      <c r="B296" s="223" t="str">
        <f>IFERROR(IF(VLOOKUP($O296,'APOIO-DESPESAS'!$A$3:$N$962,3,FALSE)="","",VLOOKUP($O296,'APOIO-DESPESAS'!$A$3:$N$962,3,FALSE)),"")</f>
        <v/>
      </c>
      <c r="C296" s="223" t="str">
        <f>IFERROR(IF(VLOOKUP($O296,'APOIO-DESPESAS'!$A$3:$N$962,4,FALSE)="","",VLOOKUP($O296,'APOIO-DESPESAS'!$A$3:$N$962,4,FALSE)),"")</f>
        <v/>
      </c>
      <c r="D296" s="223" t="str">
        <f>IFERROR(IF(VLOOKUP($O296,'APOIO-DESPESAS'!$A$3:$N$962,5,FALSE)="","",VLOOKUP($O296,'APOIO-DESPESAS'!$A$3:$N$962,5,FALSE)),"")</f>
        <v/>
      </c>
      <c r="E296" s="223" t="str">
        <f>IFERROR(IF(VLOOKUP($O296,'APOIO-DESPESAS'!$A$3:$N$962,6,FALSE)="","",VLOOKUP($O296,'APOIO-DESPESAS'!$A$3:$N$962,6,FALSE)),"")</f>
        <v/>
      </c>
      <c r="F296" s="223" t="str">
        <f>IFERROR(IF(VLOOKUP($O296,'APOIO-DESPESAS'!$A$3:$N$962,7,FALSE)="","",VLOOKUP($O296,'APOIO-DESPESAS'!$A$3:$N$962,7,FALSE)),"")</f>
        <v/>
      </c>
      <c r="G296" s="223" t="str">
        <f>IFERROR(IF(VLOOKUP($O296,'APOIO-DESPESAS'!$A$3:$N$962,8,FALSE)="","",VLOOKUP($O296,'APOIO-DESPESAS'!$A$3:$N$962,8,FALSE)),"")</f>
        <v/>
      </c>
      <c r="H296" s="223" t="str">
        <f>IFERROR(IF(VLOOKUP($O296,'APOIO-DESPESAS'!$A$3:$N$962,9,FALSE)="","",VLOOKUP($O296,'APOIO-DESPESAS'!$A$3:$N$962,9,FALSE)),"")</f>
        <v/>
      </c>
      <c r="I296" s="223" t="str">
        <f>IFERROR(IF(VLOOKUP($O296,'APOIO-DESPESAS'!$A$3:$N$962,10,FALSE)="","",VLOOKUP($O296,'APOIO-DESPESAS'!$A$3:$N$962,10,FALSE)),"")</f>
        <v/>
      </c>
      <c r="J296" s="223" t="str">
        <f>IFERROR(IF(VLOOKUP($O296,'APOIO-DESPESAS'!$A$3:$N$962,11,FALSE)="","",VLOOKUP($O296,'APOIO-DESPESAS'!$A$3:$N$962,11,FALSE)),"")</f>
        <v/>
      </c>
      <c r="K296" s="223" t="str">
        <f>IFERROR(IF(VLOOKUP($O296,'APOIO-DESPESAS'!$A$3:$N$962,12,FALSE)="","",VLOOKUP($O296,'APOIO-DESPESAS'!$A$3:$N$962,12,FALSE)),"")</f>
        <v/>
      </c>
      <c r="L296" s="223" t="str">
        <f>IFERROR(IF(VLOOKUP($O296,'APOIO-DESPESAS'!$A$3:$N$962,13,FALSE)="","",VLOOKUP($O296,'APOIO-DESPESAS'!$A$3:$N$962,13,FALSE)),"")</f>
        <v/>
      </c>
      <c r="M296" s="223" t="str">
        <f>IFERROR(IF(VLOOKUP($O296,'APOIO-DESPESAS'!$A$3:$N$962,14,FALSE)="","",VLOOKUP($O296,'APOIO-DESPESAS'!$A$3:$N$962,14,FALSE)),"")</f>
        <v/>
      </c>
      <c r="O296" s="223">
        <f t="shared" si="4"/>
        <v>294</v>
      </c>
    </row>
    <row r="297" spans="1:15" x14ac:dyDescent="0.25">
      <c r="A297" s="223" t="str">
        <f>IFERROR(IF(VLOOKUP($O297,'APOIO-DESPESAS'!$A$3:$N$962,2,FALSE)="","",VLOOKUP($O297,'APOIO-DESPESAS'!$A$3:$N$962,2,FALSE)),"")</f>
        <v/>
      </c>
      <c r="B297" s="223" t="str">
        <f>IFERROR(IF(VLOOKUP($O297,'APOIO-DESPESAS'!$A$3:$N$962,3,FALSE)="","",VLOOKUP($O297,'APOIO-DESPESAS'!$A$3:$N$962,3,FALSE)),"")</f>
        <v/>
      </c>
      <c r="C297" s="223" t="str">
        <f>IFERROR(IF(VLOOKUP($O297,'APOIO-DESPESAS'!$A$3:$N$962,4,FALSE)="","",VLOOKUP($O297,'APOIO-DESPESAS'!$A$3:$N$962,4,FALSE)),"")</f>
        <v/>
      </c>
      <c r="D297" s="223" t="str">
        <f>IFERROR(IF(VLOOKUP($O297,'APOIO-DESPESAS'!$A$3:$N$962,5,FALSE)="","",VLOOKUP($O297,'APOIO-DESPESAS'!$A$3:$N$962,5,FALSE)),"")</f>
        <v/>
      </c>
      <c r="E297" s="223" t="str">
        <f>IFERROR(IF(VLOOKUP($O297,'APOIO-DESPESAS'!$A$3:$N$962,6,FALSE)="","",VLOOKUP($O297,'APOIO-DESPESAS'!$A$3:$N$962,6,FALSE)),"")</f>
        <v/>
      </c>
      <c r="F297" s="223" t="str">
        <f>IFERROR(IF(VLOOKUP($O297,'APOIO-DESPESAS'!$A$3:$N$962,7,FALSE)="","",VLOOKUP($O297,'APOIO-DESPESAS'!$A$3:$N$962,7,FALSE)),"")</f>
        <v/>
      </c>
      <c r="G297" s="223" t="str">
        <f>IFERROR(IF(VLOOKUP($O297,'APOIO-DESPESAS'!$A$3:$N$962,8,FALSE)="","",VLOOKUP($O297,'APOIO-DESPESAS'!$A$3:$N$962,8,FALSE)),"")</f>
        <v/>
      </c>
      <c r="H297" s="223" t="str">
        <f>IFERROR(IF(VLOOKUP($O297,'APOIO-DESPESAS'!$A$3:$N$962,9,FALSE)="","",VLOOKUP($O297,'APOIO-DESPESAS'!$A$3:$N$962,9,FALSE)),"")</f>
        <v/>
      </c>
      <c r="I297" s="223" t="str">
        <f>IFERROR(IF(VLOOKUP($O297,'APOIO-DESPESAS'!$A$3:$N$962,10,FALSE)="","",VLOOKUP($O297,'APOIO-DESPESAS'!$A$3:$N$962,10,FALSE)),"")</f>
        <v/>
      </c>
      <c r="J297" s="223" t="str">
        <f>IFERROR(IF(VLOOKUP($O297,'APOIO-DESPESAS'!$A$3:$N$962,11,FALSE)="","",VLOOKUP($O297,'APOIO-DESPESAS'!$A$3:$N$962,11,FALSE)),"")</f>
        <v/>
      </c>
      <c r="K297" s="223" t="str">
        <f>IFERROR(IF(VLOOKUP($O297,'APOIO-DESPESAS'!$A$3:$N$962,12,FALSE)="","",VLOOKUP($O297,'APOIO-DESPESAS'!$A$3:$N$962,12,FALSE)),"")</f>
        <v/>
      </c>
      <c r="L297" s="223" t="str">
        <f>IFERROR(IF(VLOOKUP($O297,'APOIO-DESPESAS'!$A$3:$N$962,13,FALSE)="","",VLOOKUP($O297,'APOIO-DESPESAS'!$A$3:$N$962,13,FALSE)),"")</f>
        <v/>
      </c>
      <c r="M297" s="223" t="str">
        <f>IFERROR(IF(VLOOKUP($O297,'APOIO-DESPESAS'!$A$3:$N$962,14,FALSE)="","",VLOOKUP($O297,'APOIO-DESPESAS'!$A$3:$N$962,14,FALSE)),"")</f>
        <v/>
      </c>
      <c r="O297" s="223">
        <f t="shared" si="4"/>
        <v>295</v>
      </c>
    </row>
    <row r="298" spans="1:15" x14ac:dyDescent="0.25">
      <c r="A298" s="223" t="str">
        <f>IFERROR(IF(VLOOKUP($O298,'APOIO-DESPESAS'!$A$3:$N$962,2,FALSE)="","",VLOOKUP($O298,'APOIO-DESPESAS'!$A$3:$N$962,2,FALSE)),"")</f>
        <v/>
      </c>
      <c r="B298" s="223" t="str">
        <f>IFERROR(IF(VLOOKUP($O298,'APOIO-DESPESAS'!$A$3:$N$962,3,FALSE)="","",VLOOKUP($O298,'APOIO-DESPESAS'!$A$3:$N$962,3,FALSE)),"")</f>
        <v/>
      </c>
      <c r="C298" s="223" t="str">
        <f>IFERROR(IF(VLOOKUP($O298,'APOIO-DESPESAS'!$A$3:$N$962,4,FALSE)="","",VLOOKUP($O298,'APOIO-DESPESAS'!$A$3:$N$962,4,FALSE)),"")</f>
        <v/>
      </c>
      <c r="D298" s="223" t="str">
        <f>IFERROR(IF(VLOOKUP($O298,'APOIO-DESPESAS'!$A$3:$N$962,5,FALSE)="","",VLOOKUP($O298,'APOIO-DESPESAS'!$A$3:$N$962,5,FALSE)),"")</f>
        <v/>
      </c>
      <c r="E298" s="223" t="str">
        <f>IFERROR(IF(VLOOKUP($O298,'APOIO-DESPESAS'!$A$3:$N$962,6,FALSE)="","",VLOOKUP($O298,'APOIO-DESPESAS'!$A$3:$N$962,6,FALSE)),"")</f>
        <v/>
      </c>
      <c r="F298" s="223" t="str">
        <f>IFERROR(IF(VLOOKUP($O298,'APOIO-DESPESAS'!$A$3:$N$962,7,FALSE)="","",VLOOKUP($O298,'APOIO-DESPESAS'!$A$3:$N$962,7,FALSE)),"")</f>
        <v/>
      </c>
      <c r="G298" s="223" t="str">
        <f>IFERROR(IF(VLOOKUP($O298,'APOIO-DESPESAS'!$A$3:$N$962,8,FALSE)="","",VLOOKUP($O298,'APOIO-DESPESAS'!$A$3:$N$962,8,FALSE)),"")</f>
        <v/>
      </c>
      <c r="H298" s="223" t="str">
        <f>IFERROR(IF(VLOOKUP($O298,'APOIO-DESPESAS'!$A$3:$N$962,9,FALSE)="","",VLOOKUP($O298,'APOIO-DESPESAS'!$A$3:$N$962,9,FALSE)),"")</f>
        <v/>
      </c>
      <c r="I298" s="223" t="str">
        <f>IFERROR(IF(VLOOKUP($O298,'APOIO-DESPESAS'!$A$3:$N$962,10,FALSE)="","",VLOOKUP($O298,'APOIO-DESPESAS'!$A$3:$N$962,10,FALSE)),"")</f>
        <v/>
      </c>
      <c r="J298" s="223" t="str">
        <f>IFERROR(IF(VLOOKUP($O298,'APOIO-DESPESAS'!$A$3:$N$962,11,FALSE)="","",VLOOKUP($O298,'APOIO-DESPESAS'!$A$3:$N$962,11,FALSE)),"")</f>
        <v/>
      </c>
      <c r="K298" s="223" t="str">
        <f>IFERROR(IF(VLOOKUP($O298,'APOIO-DESPESAS'!$A$3:$N$962,12,FALSE)="","",VLOOKUP($O298,'APOIO-DESPESAS'!$A$3:$N$962,12,FALSE)),"")</f>
        <v/>
      </c>
      <c r="L298" s="223" t="str">
        <f>IFERROR(IF(VLOOKUP($O298,'APOIO-DESPESAS'!$A$3:$N$962,13,FALSE)="","",VLOOKUP($O298,'APOIO-DESPESAS'!$A$3:$N$962,13,FALSE)),"")</f>
        <v/>
      </c>
      <c r="M298" s="223" t="str">
        <f>IFERROR(IF(VLOOKUP($O298,'APOIO-DESPESAS'!$A$3:$N$962,14,FALSE)="","",VLOOKUP($O298,'APOIO-DESPESAS'!$A$3:$N$962,14,FALSE)),"")</f>
        <v/>
      </c>
      <c r="O298" s="223">
        <f t="shared" si="4"/>
        <v>296</v>
      </c>
    </row>
    <row r="299" spans="1:15" x14ac:dyDescent="0.25">
      <c r="A299" s="223" t="str">
        <f>IFERROR(IF(VLOOKUP($O299,'APOIO-DESPESAS'!$A$3:$N$962,2,FALSE)="","",VLOOKUP($O299,'APOIO-DESPESAS'!$A$3:$N$962,2,FALSE)),"")</f>
        <v/>
      </c>
      <c r="B299" s="223" t="str">
        <f>IFERROR(IF(VLOOKUP($O299,'APOIO-DESPESAS'!$A$3:$N$962,3,FALSE)="","",VLOOKUP($O299,'APOIO-DESPESAS'!$A$3:$N$962,3,FALSE)),"")</f>
        <v/>
      </c>
      <c r="C299" s="223" t="str">
        <f>IFERROR(IF(VLOOKUP($O299,'APOIO-DESPESAS'!$A$3:$N$962,4,FALSE)="","",VLOOKUP($O299,'APOIO-DESPESAS'!$A$3:$N$962,4,FALSE)),"")</f>
        <v/>
      </c>
      <c r="D299" s="223" t="str">
        <f>IFERROR(IF(VLOOKUP($O299,'APOIO-DESPESAS'!$A$3:$N$962,5,FALSE)="","",VLOOKUP($O299,'APOIO-DESPESAS'!$A$3:$N$962,5,FALSE)),"")</f>
        <v/>
      </c>
      <c r="E299" s="223" t="str">
        <f>IFERROR(IF(VLOOKUP($O299,'APOIO-DESPESAS'!$A$3:$N$962,6,FALSE)="","",VLOOKUP($O299,'APOIO-DESPESAS'!$A$3:$N$962,6,FALSE)),"")</f>
        <v/>
      </c>
      <c r="F299" s="223" t="str">
        <f>IFERROR(IF(VLOOKUP($O299,'APOIO-DESPESAS'!$A$3:$N$962,7,FALSE)="","",VLOOKUP($O299,'APOIO-DESPESAS'!$A$3:$N$962,7,FALSE)),"")</f>
        <v/>
      </c>
      <c r="G299" s="223" t="str">
        <f>IFERROR(IF(VLOOKUP($O299,'APOIO-DESPESAS'!$A$3:$N$962,8,FALSE)="","",VLOOKUP($O299,'APOIO-DESPESAS'!$A$3:$N$962,8,FALSE)),"")</f>
        <v/>
      </c>
      <c r="H299" s="223" t="str">
        <f>IFERROR(IF(VLOOKUP($O299,'APOIO-DESPESAS'!$A$3:$N$962,9,FALSE)="","",VLOOKUP($O299,'APOIO-DESPESAS'!$A$3:$N$962,9,FALSE)),"")</f>
        <v/>
      </c>
      <c r="I299" s="223" t="str">
        <f>IFERROR(IF(VLOOKUP($O299,'APOIO-DESPESAS'!$A$3:$N$962,10,FALSE)="","",VLOOKUP($O299,'APOIO-DESPESAS'!$A$3:$N$962,10,FALSE)),"")</f>
        <v/>
      </c>
      <c r="J299" s="223" t="str">
        <f>IFERROR(IF(VLOOKUP($O299,'APOIO-DESPESAS'!$A$3:$N$962,11,FALSE)="","",VLOOKUP($O299,'APOIO-DESPESAS'!$A$3:$N$962,11,FALSE)),"")</f>
        <v/>
      </c>
      <c r="K299" s="223" t="str">
        <f>IFERROR(IF(VLOOKUP($O299,'APOIO-DESPESAS'!$A$3:$N$962,12,FALSE)="","",VLOOKUP($O299,'APOIO-DESPESAS'!$A$3:$N$962,12,FALSE)),"")</f>
        <v/>
      </c>
      <c r="L299" s="223" t="str">
        <f>IFERROR(IF(VLOOKUP($O299,'APOIO-DESPESAS'!$A$3:$N$962,13,FALSE)="","",VLOOKUP($O299,'APOIO-DESPESAS'!$A$3:$N$962,13,FALSE)),"")</f>
        <v/>
      </c>
      <c r="M299" s="223" t="str">
        <f>IFERROR(IF(VLOOKUP($O299,'APOIO-DESPESAS'!$A$3:$N$962,14,FALSE)="","",VLOOKUP($O299,'APOIO-DESPESAS'!$A$3:$N$962,14,FALSE)),"")</f>
        <v/>
      </c>
      <c r="O299" s="223">
        <f t="shared" si="4"/>
        <v>297</v>
      </c>
    </row>
    <row r="300" spans="1:15" x14ac:dyDescent="0.25">
      <c r="A300" s="223" t="str">
        <f>IFERROR(IF(VLOOKUP($O300,'APOIO-DESPESAS'!$A$3:$N$962,2,FALSE)="","",VLOOKUP($O300,'APOIO-DESPESAS'!$A$3:$N$962,2,FALSE)),"")</f>
        <v/>
      </c>
      <c r="B300" s="223" t="str">
        <f>IFERROR(IF(VLOOKUP($O300,'APOIO-DESPESAS'!$A$3:$N$962,3,FALSE)="","",VLOOKUP($O300,'APOIO-DESPESAS'!$A$3:$N$962,3,FALSE)),"")</f>
        <v/>
      </c>
      <c r="C300" s="223" t="str">
        <f>IFERROR(IF(VLOOKUP($O300,'APOIO-DESPESAS'!$A$3:$N$962,4,FALSE)="","",VLOOKUP($O300,'APOIO-DESPESAS'!$A$3:$N$962,4,FALSE)),"")</f>
        <v/>
      </c>
      <c r="D300" s="223" t="str">
        <f>IFERROR(IF(VLOOKUP($O300,'APOIO-DESPESAS'!$A$3:$N$962,5,FALSE)="","",VLOOKUP($O300,'APOIO-DESPESAS'!$A$3:$N$962,5,FALSE)),"")</f>
        <v/>
      </c>
      <c r="E300" s="223" t="str">
        <f>IFERROR(IF(VLOOKUP($O300,'APOIO-DESPESAS'!$A$3:$N$962,6,FALSE)="","",VLOOKUP($O300,'APOIO-DESPESAS'!$A$3:$N$962,6,FALSE)),"")</f>
        <v/>
      </c>
      <c r="F300" s="223" t="str">
        <f>IFERROR(IF(VLOOKUP($O300,'APOIO-DESPESAS'!$A$3:$N$962,7,FALSE)="","",VLOOKUP($O300,'APOIO-DESPESAS'!$A$3:$N$962,7,FALSE)),"")</f>
        <v/>
      </c>
      <c r="G300" s="223" t="str">
        <f>IFERROR(IF(VLOOKUP($O300,'APOIO-DESPESAS'!$A$3:$N$962,8,FALSE)="","",VLOOKUP($O300,'APOIO-DESPESAS'!$A$3:$N$962,8,FALSE)),"")</f>
        <v/>
      </c>
      <c r="H300" s="223" t="str">
        <f>IFERROR(IF(VLOOKUP($O300,'APOIO-DESPESAS'!$A$3:$N$962,9,FALSE)="","",VLOOKUP($O300,'APOIO-DESPESAS'!$A$3:$N$962,9,FALSE)),"")</f>
        <v/>
      </c>
      <c r="I300" s="223" t="str">
        <f>IFERROR(IF(VLOOKUP($O300,'APOIO-DESPESAS'!$A$3:$N$962,10,FALSE)="","",VLOOKUP($O300,'APOIO-DESPESAS'!$A$3:$N$962,10,FALSE)),"")</f>
        <v/>
      </c>
      <c r="J300" s="223" t="str">
        <f>IFERROR(IF(VLOOKUP($O300,'APOIO-DESPESAS'!$A$3:$N$962,11,FALSE)="","",VLOOKUP($O300,'APOIO-DESPESAS'!$A$3:$N$962,11,FALSE)),"")</f>
        <v/>
      </c>
      <c r="K300" s="223" t="str">
        <f>IFERROR(IF(VLOOKUP($O300,'APOIO-DESPESAS'!$A$3:$N$962,12,FALSE)="","",VLOOKUP($O300,'APOIO-DESPESAS'!$A$3:$N$962,12,FALSE)),"")</f>
        <v/>
      </c>
      <c r="L300" s="223" t="str">
        <f>IFERROR(IF(VLOOKUP($O300,'APOIO-DESPESAS'!$A$3:$N$962,13,FALSE)="","",VLOOKUP($O300,'APOIO-DESPESAS'!$A$3:$N$962,13,FALSE)),"")</f>
        <v/>
      </c>
      <c r="M300" s="223" t="str">
        <f>IFERROR(IF(VLOOKUP($O300,'APOIO-DESPESAS'!$A$3:$N$962,14,FALSE)="","",VLOOKUP($O300,'APOIO-DESPESAS'!$A$3:$N$962,14,FALSE)),"")</f>
        <v/>
      </c>
      <c r="O300" s="223">
        <f t="shared" si="4"/>
        <v>298</v>
      </c>
    </row>
    <row r="301" spans="1:15" x14ac:dyDescent="0.25">
      <c r="A301" s="223" t="str">
        <f>IFERROR(IF(VLOOKUP($O301,'APOIO-DESPESAS'!$A$3:$N$962,2,FALSE)="","",VLOOKUP($O301,'APOIO-DESPESAS'!$A$3:$N$962,2,FALSE)),"")</f>
        <v/>
      </c>
      <c r="B301" s="223" t="str">
        <f>IFERROR(IF(VLOOKUP($O301,'APOIO-DESPESAS'!$A$3:$N$962,3,FALSE)="","",VLOOKUP($O301,'APOIO-DESPESAS'!$A$3:$N$962,3,FALSE)),"")</f>
        <v/>
      </c>
      <c r="C301" s="223" t="str">
        <f>IFERROR(IF(VLOOKUP($O301,'APOIO-DESPESAS'!$A$3:$N$962,4,FALSE)="","",VLOOKUP($O301,'APOIO-DESPESAS'!$A$3:$N$962,4,FALSE)),"")</f>
        <v/>
      </c>
      <c r="D301" s="223" t="str">
        <f>IFERROR(IF(VLOOKUP($O301,'APOIO-DESPESAS'!$A$3:$N$962,5,FALSE)="","",VLOOKUP($O301,'APOIO-DESPESAS'!$A$3:$N$962,5,FALSE)),"")</f>
        <v/>
      </c>
      <c r="E301" s="223" t="str">
        <f>IFERROR(IF(VLOOKUP($O301,'APOIO-DESPESAS'!$A$3:$N$962,6,FALSE)="","",VLOOKUP($O301,'APOIO-DESPESAS'!$A$3:$N$962,6,FALSE)),"")</f>
        <v/>
      </c>
      <c r="F301" s="223" t="str">
        <f>IFERROR(IF(VLOOKUP($O301,'APOIO-DESPESAS'!$A$3:$N$962,7,FALSE)="","",VLOOKUP($O301,'APOIO-DESPESAS'!$A$3:$N$962,7,FALSE)),"")</f>
        <v/>
      </c>
      <c r="G301" s="223" t="str">
        <f>IFERROR(IF(VLOOKUP($O301,'APOIO-DESPESAS'!$A$3:$N$962,8,FALSE)="","",VLOOKUP($O301,'APOIO-DESPESAS'!$A$3:$N$962,8,FALSE)),"")</f>
        <v/>
      </c>
      <c r="H301" s="223" t="str">
        <f>IFERROR(IF(VLOOKUP($O301,'APOIO-DESPESAS'!$A$3:$N$962,9,FALSE)="","",VLOOKUP($O301,'APOIO-DESPESAS'!$A$3:$N$962,9,FALSE)),"")</f>
        <v/>
      </c>
      <c r="I301" s="223" t="str">
        <f>IFERROR(IF(VLOOKUP($O301,'APOIO-DESPESAS'!$A$3:$N$962,10,FALSE)="","",VLOOKUP($O301,'APOIO-DESPESAS'!$A$3:$N$962,10,FALSE)),"")</f>
        <v/>
      </c>
      <c r="J301" s="223" t="str">
        <f>IFERROR(IF(VLOOKUP($O301,'APOIO-DESPESAS'!$A$3:$N$962,11,FALSE)="","",VLOOKUP($O301,'APOIO-DESPESAS'!$A$3:$N$962,11,FALSE)),"")</f>
        <v/>
      </c>
      <c r="K301" s="223" t="str">
        <f>IFERROR(IF(VLOOKUP($O301,'APOIO-DESPESAS'!$A$3:$N$962,12,FALSE)="","",VLOOKUP($O301,'APOIO-DESPESAS'!$A$3:$N$962,12,FALSE)),"")</f>
        <v/>
      </c>
      <c r="L301" s="223" t="str">
        <f>IFERROR(IF(VLOOKUP($O301,'APOIO-DESPESAS'!$A$3:$N$962,13,FALSE)="","",VLOOKUP($O301,'APOIO-DESPESAS'!$A$3:$N$962,13,FALSE)),"")</f>
        <v/>
      </c>
      <c r="M301" s="223" t="str">
        <f>IFERROR(IF(VLOOKUP($O301,'APOIO-DESPESAS'!$A$3:$N$962,14,FALSE)="","",VLOOKUP($O301,'APOIO-DESPESAS'!$A$3:$N$962,14,FALSE)),"")</f>
        <v/>
      </c>
      <c r="O301" s="223">
        <f t="shared" si="4"/>
        <v>299</v>
      </c>
    </row>
    <row r="302" spans="1:15" x14ac:dyDescent="0.25">
      <c r="A302" s="223" t="str">
        <f>IFERROR(IF(VLOOKUP($O302,'APOIO-DESPESAS'!$A$3:$N$962,2,FALSE)="","",VLOOKUP($O302,'APOIO-DESPESAS'!$A$3:$N$962,2,FALSE)),"")</f>
        <v/>
      </c>
      <c r="B302" s="223" t="str">
        <f>IFERROR(IF(VLOOKUP($O302,'APOIO-DESPESAS'!$A$3:$N$962,3,FALSE)="","",VLOOKUP($O302,'APOIO-DESPESAS'!$A$3:$N$962,3,FALSE)),"")</f>
        <v/>
      </c>
      <c r="C302" s="223" t="str">
        <f>IFERROR(IF(VLOOKUP($O302,'APOIO-DESPESAS'!$A$3:$N$962,4,FALSE)="","",VLOOKUP($O302,'APOIO-DESPESAS'!$A$3:$N$962,4,FALSE)),"")</f>
        <v/>
      </c>
      <c r="D302" s="223" t="str">
        <f>IFERROR(IF(VLOOKUP($O302,'APOIO-DESPESAS'!$A$3:$N$962,5,FALSE)="","",VLOOKUP($O302,'APOIO-DESPESAS'!$A$3:$N$962,5,FALSE)),"")</f>
        <v/>
      </c>
      <c r="E302" s="223" t="str">
        <f>IFERROR(IF(VLOOKUP($O302,'APOIO-DESPESAS'!$A$3:$N$962,6,FALSE)="","",VLOOKUP($O302,'APOIO-DESPESAS'!$A$3:$N$962,6,FALSE)),"")</f>
        <v/>
      </c>
      <c r="F302" s="223" t="str">
        <f>IFERROR(IF(VLOOKUP($O302,'APOIO-DESPESAS'!$A$3:$N$962,7,FALSE)="","",VLOOKUP($O302,'APOIO-DESPESAS'!$A$3:$N$962,7,FALSE)),"")</f>
        <v/>
      </c>
      <c r="G302" s="223" t="str">
        <f>IFERROR(IF(VLOOKUP($O302,'APOIO-DESPESAS'!$A$3:$N$962,8,FALSE)="","",VLOOKUP($O302,'APOIO-DESPESAS'!$A$3:$N$962,8,FALSE)),"")</f>
        <v/>
      </c>
      <c r="H302" s="223" t="str">
        <f>IFERROR(IF(VLOOKUP($O302,'APOIO-DESPESAS'!$A$3:$N$962,9,FALSE)="","",VLOOKUP($O302,'APOIO-DESPESAS'!$A$3:$N$962,9,FALSE)),"")</f>
        <v/>
      </c>
      <c r="I302" s="223" t="str">
        <f>IFERROR(IF(VLOOKUP($O302,'APOIO-DESPESAS'!$A$3:$N$962,10,FALSE)="","",VLOOKUP($O302,'APOIO-DESPESAS'!$A$3:$N$962,10,FALSE)),"")</f>
        <v/>
      </c>
      <c r="J302" s="223" t="str">
        <f>IFERROR(IF(VLOOKUP($O302,'APOIO-DESPESAS'!$A$3:$N$962,11,FALSE)="","",VLOOKUP($O302,'APOIO-DESPESAS'!$A$3:$N$962,11,FALSE)),"")</f>
        <v/>
      </c>
      <c r="K302" s="223" t="str">
        <f>IFERROR(IF(VLOOKUP($O302,'APOIO-DESPESAS'!$A$3:$N$962,12,FALSE)="","",VLOOKUP($O302,'APOIO-DESPESAS'!$A$3:$N$962,12,FALSE)),"")</f>
        <v/>
      </c>
      <c r="L302" s="223" t="str">
        <f>IFERROR(IF(VLOOKUP($O302,'APOIO-DESPESAS'!$A$3:$N$962,13,FALSE)="","",VLOOKUP($O302,'APOIO-DESPESAS'!$A$3:$N$962,13,FALSE)),"")</f>
        <v/>
      </c>
      <c r="M302" s="223" t="str">
        <f>IFERROR(IF(VLOOKUP($O302,'APOIO-DESPESAS'!$A$3:$N$962,14,FALSE)="","",VLOOKUP($O302,'APOIO-DESPESAS'!$A$3:$N$962,14,FALSE)),"")</f>
        <v/>
      </c>
      <c r="O302" s="223">
        <f t="shared" si="4"/>
        <v>300</v>
      </c>
    </row>
    <row r="303" spans="1:15" x14ac:dyDescent="0.25">
      <c r="A303" s="223" t="str">
        <f>IFERROR(IF(VLOOKUP($O303,'APOIO-DESPESAS'!$A$3:$N$962,2,FALSE)="","",VLOOKUP($O303,'APOIO-DESPESAS'!$A$3:$N$962,2,FALSE)),"")</f>
        <v/>
      </c>
      <c r="B303" s="223" t="str">
        <f>IFERROR(IF(VLOOKUP($O303,'APOIO-DESPESAS'!$A$3:$N$962,3,FALSE)="","",VLOOKUP($O303,'APOIO-DESPESAS'!$A$3:$N$962,3,FALSE)),"")</f>
        <v/>
      </c>
      <c r="C303" s="223" t="str">
        <f>IFERROR(IF(VLOOKUP($O303,'APOIO-DESPESAS'!$A$3:$N$962,4,FALSE)="","",VLOOKUP($O303,'APOIO-DESPESAS'!$A$3:$N$962,4,FALSE)),"")</f>
        <v/>
      </c>
      <c r="D303" s="223" t="str">
        <f>IFERROR(IF(VLOOKUP($O303,'APOIO-DESPESAS'!$A$3:$N$962,5,FALSE)="","",VLOOKUP($O303,'APOIO-DESPESAS'!$A$3:$N$962,5,FALSE)),"")</f>
        <v/>
      </c>
      <c r="E303" s="223" t="str">
        <f>IFERROR(IF(VLOOKUP($O303,'APOIO-DESPESAS'!$A$3:$N$962,6,FALSE)="","",VLOOKUP($O303,'APOIO-DESPESAS'!$A$3:$N$962,6,FALSE)),"")</f>
        <v/>
      </c>
      <c r="F303" s="223" t="str">
        <f>IFERROR(IF(VLOOKUP($O303,'APOIO-DESPESAS'!$A$3:$N$962,7,FALSE)="","",VLOOKUP($O303,'APOIO-DESPESAS'!$A$3:$N$962,7,FALSE)),"")</f>
        <v/>
      </c>
      <c r="G303" s="223" t="str">
        <f>IFERROR(IF(VLOOKUP($O303,'APOIO-DESPESAS'!$A$3:$N$962,8,FALSE)="","",VLOOKUP($O303,'APOIO-DESPESAS'!$A$3:$N$962,8,FALSE)),"")</f>
        <v/>
      </c>
      <c r="H303" s="223" t="str">
        <f>IFERROR(IF(VLOOKUP($O303,'APOIO-DESPESAS'!$A$3:$N$962,9,FALSE)="","",VLOOKUP($O303,'APOIO-DESPESAS'!$A$3:$N$962,9,FALSE)),"")</f>
        <v/>
      </c>
      <c r="I303" s="223" t="str">
        <f>IFERROR(IF(VLOOKUP($O303,'APOIO-DESPESAS'!$A$3:$N$962,10,FALSE)="","",VLOOKUP($O303,'APOIO-DESPESAS'!$A$3:$N$962,10,FALSE)),"")</f>
        <v/>
      </c>
      <c r="J303" s="223" t="str">
        <f>IFERROR(IF(VLOOKUP($O303,'APOIO-DESPESAS'!$A$3:$N$962,11,FALSE)="","",VLOOKUP($O303,'APOIO-DESPESAS'!$A$3:$N$962,11,FALSE)),"")</f>
        <v/>
      </c>
      <c r="K303" s="223" t="str">
        <f>IFERROR(IF(VLOOKUP($O303,'APOIO-DESPESAS'!$A$3:$N$962,12,FALSE)="","",VLOOKUP($O303,'APOIO-DESPESAS'!$A$3:$N$962,12,FALSE)),"")</f>
        <v/>
      </c>
      <c r="L303" s="223" t="str">
        <f>IFERROR(IF(VLOOKUP($O303,'APOIO-DESPESAS'!$A$3:$N$962,13,FALSE)="","",VLOOKUP($O303,'APOIO-DESPESAS'!$A$3:$N$962,13,FALSE)),"")</f>
        <v/>
      </c>
      <c r="M303" s="223" t="str">
        <f>IFERROR(IF(VLOOKUP($O303,'APOIO-DESPESAS'!$A$3:$N$962,14,FALSE)="","",VLOOKUP($O303,'APOIO-DESPESAS'!$A$3:$N$962,14,FALSE)),"")</f>
        <v/>
      </c>
      <c r="O303" s="223">
        <f t="shared" si="4"/>
        <v>301</v>
      </c>
    </row>
    <row r="304" spans="1:15" x14ac:dyDescent="0.25">
      <c r="A304" s="223" t="str">
        <f>IFERROR(IF(VLOOKUP($O304,'APOIO-DESPESAS'!$A$3:$N$962,2,FALSE)="","",VLOOKUP($O304,'APOIO-DESPESAS'!$A$3:$N$962,2,FALSE)),"")</f>
        <v/>
      </c>
      <c r="B304" s="223" t="str">
        <f>IFERROR(IF(VLOOKUP($O304,'APOIO-DESPESAS'!$A$3:$N$962,3,FALSE)="","",VLOOKUP($O304,'APOIO-DESPESAS'!$A$3:$N$962,3,FALSE)),"")</f>
        <v/>
      </c>
      <c r="C304" s="223" t="str">
        <f>IFERROR(IF(VLOOKUP($O304,'APOIO-DESPESAS'!$A$3:$N$962,4,FALSE)="","",VLOOKUP($O304,'APOIO-DESPESAS'!$A$3:$N$962,4,FALSE)),"")</f>
        <v/>
      </c>
      <c r="D304" s="223" t="str">
        <f>IFERROR(IF(VLOOKUP($O304,'APOIO-DESPESAS'!$A$3:$N$962,5,FALSE)="","",VLOOKUP($O304,'APOIO-DESPESAS'!$A$3:$N$962,5,FALSE)),"")</f>
        <v/>
      </c>
      <c r="E304" s="223" t="str">
        <f>IFERROR(IF(VLOOKUP($O304,'APOIO-DESPESAS'!$A$3:$N$962,6,FALSE)="","",VLOOKUP($O304,'APOIO-DESPESAS'!$A$3:$N$962,6,FALSE)),"")</f>
        <v/>
      </c>
      <c r="F304" s="223" t="str">
        <f>IFERROR(IF(VLOOKUP($O304,'APOIO-DESPESAS'!$A$3:$N$962,7,FALSE)="","",VLOOKUP($O304,'APOIO-DESPESAS'!$A$3:$N$962,7,FALSE)),"")</f>
        <v/>
      </c>
      <c r="G304" s="223" t="str">
        <f>IFERROR(IF(VLOOKUP($O304,'APOIO-DESPESAS'!$A$3:$N$962,8,FALSE)="","",VLOOKUP($O304,'APOIO-DESPESAS'!$A$3:$N$962,8,FALSE)),"")</f>
        <v/>
      </c>
      <c r="H304" s="223" t="str">
        <f>IFERROR(IF(VLOOKUP($O304,'APOIO-DESPESAS'!$A$3:$N$962,9,FALSE)="","",VLOOKUP($O304,'APOIO-DESPESAS'!$A$3:$N$962,9,FALSE)),"")</f>
        <v/>
      </c>
      <c r="I304" s="223" t="str">
        <f>IFERROR(IF(VLOOKUP($O304,'APOIO-DESPESAS'!$A$3:$N$962,10,FALSE)="","",VLOOKUP($O304,'APOIO-DESPESAS'!$A$3:$N$962,10,FALSE)),"")</f>
        <v/>
      </c>
      <c r="J304" s="223" t="str">
        <f>IFERROR(IF(VLOOKUP($O304,'APOIO-DESPESAS'!$A$3:$N$962,11,FALSE)="","",VLOOKUP($O304,'APOIO-DESPESAS'!$A$3:$N$962,11,FALSE)),"")</f>
        <v/>
      </c>
      <c r="K304" s="223" t="str">
        <f>IFERROR(IF(VLOOKUP($O304,'APOIO-DESPESAS'!$A$3:$N$962,12,FALSE)="","",VLOOKUP($O304,'APOIO-DESPESAS'!$A$3:$N$962,12,FALSE)),"")</f>
        <v/>
      </c>
      <c r="L304" s="223" t="str">
        <f>IFERROR(IF(VLOOKUP($O304,'APOIO-DESPESAS'!$A$3:$N$962,13,FALSE)="","",VLOOKUP($O304,'APOIO-DESPESAS'!$A$3:$N$962,13,FALSE)),"")</f>
        <v/>
      </c>
      <c r="M304" s="223" t="str">
        <f>IFERROR(IF(VLOOKUP($O304,'APOIO-DESPESAS'!$A$3:$N$962,14,FALSE)="","",VLOOKUP($O304,'APOIO-DESPESAS'!$A$3:$N$962,14,FALSE)),"")</f>
        <v/>
      </c>
      <c r="O304" s="223">
        <f t="shared" si="4"/>
        <v>302</v>
      </c>
    </row>
    <row r="305" spans="1:15" x14ac:dyDescent="0.25">
      <c r="A305" s="223" t="str">
        <f>IFERROR(IF(VLOOKUP($O305,'APOIO-DESPESAS'!$A$3:$N$962,2,FALSE)="","",VLOOKUP($O305,'APOIO-DESPESAS'!$A$3:$N$962,2,FALSE)),"")</f>
        <v/>
      </c>
      <c r="B305" s="223" t="str">
        <f>IFERROR(IF(VLOOKUP($O305,'APOIO-DESPESAS'!$A$3:$N$962,3,FALSE)="","",VLOOKUP($O305,'APOIO-DESPESAS'!$A$3:$N$962,3,FALSE)),"")</f>
        <v/>
      </c>
      <c r="C305" s="223" t="str">
        <f>IFERROR(IF(VLOOKUP($O305,'APOIO-DESPESAS'!$A$3:$N$962,4,FALSE)="","",VLOOKUP($O305,'APOIO-DESPESAS'!$A$3:$N$962,4,FALSE)),"")</f>
        <v/>
      </c>
      <c r="D305" s="223" t="str">
        <f>IFERROR(IF(VLOOKUP($O305,'APOIO-DESPESAS'!$A$3:$N$962,5,FALSE)="","",VLOOKUP($O305,'APOIO-DESPESAS'!$A$3:$N$962,5,FALSE)),"")</f>
        <v/>
      </c>
      <c r="E305" s="223" t="str">
        <f>IFERROR(IF(VLOOKUP($O305,'APOIO-DESPESAS'!$A$3:$N$962,6,FALSE)="","",VLOOKUP($O305,'APOIO-DESPESAS'!$A$3:$N$962,6,FALSE)),"")</f>
        <v/>
      </c>
      <c r="F305" s="223" t="str">
        <f>IFERROR(IF(VLOOKUP($O305,'APOIO-DESPESAS'!$A$3:$N$962,7,FALSE)="","",VLOOKUP($O305,'APOIO-DESPESAS'!$A$3:$N$962,7,FALSE)),"")</f>
        <v/>
      </c>
      <c r="G305" s="223" t="str">
        <f>IFERROR(IF(VLOOKUP($O305,'APOIO-DESPESAS'!$A$3:$N$962,8,FALSE)="","",VLOOKUP($O305,'APOIO-DESPESAS'!$A$3:$N$962,8,FALSE)),"")</f>
        <v/>
      </c>
      <c r="H305" s="223" t="str">
        <f>IFERROR(IF(VLOOKUP($O305,'APOIO-DESPESAS'!$A$3:$N$962,9,FALSE)="","",VLOOKUP($O305,'APOIO-DESPESAS'!$A$3:$N$962,9,FALSE)),"")</f>
        <v/>
      </c>
      <c r="I305" s="223" t="str">
        <f>IFERROR(IF(VLOOKUP($O305,'APOIO-DESPESAS'!$A$3:$N$962,10,FALSE)="","",VLOOKUP($O305,'APOIO-DESPESAS'!$A$3:$N$962,10,FALSE)),"")</f>
        <v/>
      </c>
      <c r="J305" s="223" t="str">
        <f>IFERROR(IF(VLOOKUP($O305,'APOIO-DESPESAS'!$A$3:$N$962,11,FALSE)="","",VLOOKUP($O305,'APOIO-DESPESAS'!$A$3:$N$962,11,FALSE)),"")</f>
        <v/>
      </c>
      <c r="K305" s="223" t="str">
        <f>IFERROR(IF(VLOOKUP($O305,'APOIO-DESPESAS'!$A$3:$N$962,12,FALSE)="","",VLOOKUP($O305,'APOIO-DESPESAS'!$A$3:$N$962,12,FALSE)),"")</f>
        <v/>
      </c>
      <c r="L305" s="223" t="str">
        <f>IFERROR(IF(VLOOKUP($O305,'APOIO-DESPESAS'!$A$3:$N$962,13,FALSE)="","",VLOOKUP($O305,'APOIO-DESPESAS'!$A$3:$N$962,13,FALSE)),"")</f>
        <v/>
      </c>
      <c r="M305" s="223" t="str">
        <f>IFERROR(IF(VLOOKUP($O305,'APOIO-DESPESAS'!$A$3:$N$962,14,FALSE)="","",VLOOKUP($O305,'APOIO-DESPESAS'!$A$3:$N$962,14,FALSE)),"")</f>
        <v/>
      </c>
      <c r="O305" s="223">
        <f t="shared" si="4"/>
        <v>303</v>
      </c>
    </row>
    <row r="306" spans="1:15" x14ac:dyDescent="0.25">
      <c r="A306" s="223" t="str">
        <f>IFERROR(IF(VLOOKUP($O306,'APOIO-DESPESAS'!$A$3:$N$962,2,FALSE)="","",VLOOKUP($O306,'APOIO-DESPESAS'!$A$3:$N$962,2,FALSE)),"")</f>
        <v/>
      </c>
      <c r="B306" s="223" t="str">
        <f>IFERROR(IF(VLOOKUP($O306,'APOIO-DESPESAS'!$A$3:$N$962,3,FALSE)="","",VLOOKUP($O306,'APOIO-DESPESAS'!$A$3:$N$962,3,FALSE)),"")</f>
        <v/>
      </c>
      <c r="C306" s="223" t="str">
        <f>IFERROR(IF(VLOOKUP($O306,'APOIO-DESPESAS'!$A$3:$N$962,4,FALSE)="","",VLOOKUP($O306,'APOIO-DESPESAS'!$A$3:$N$962,4,FALSE)),"")</f>
        <v/>
      </c>
      <c r="D306" s="223" t="str">
        <f>IFERROR(IF(VLOOKUP($O306,'APOIO-DESPESAS'!$A$3:$N$962,5,FALSE)="","",VLOOKUP($O306,'APOIO-DESPESAS'!$A$3:$N$962,5,FALSE)),"")</f>
        <v/>
      </c>
      <c r="E306" s="223" t="str">
        <f>IFERROR(IF(VLOOKUP($O306,'APOIO-DESPESAS'!$A$3:$N$962,6,FALSE)="","",VLOOKUP($O306,'APOIO-DESPESAS'!$A$3:$N$962,6,FALSE)),"")</f>
        <v/>
      </c>
      <c r="F306" s="223" t="str">
        <f>IFERROR(IF(VLOOKUP($O306,'APOIO-DESPESAS'!$A$3:$N$962,7,FALSE)="","",VLOOKUP($O306,'APOIO-DESPESAS'!$A$3:$N$962,7,FALSE)),"")</f>
        <v/>
      </c>
      <c r="G306" s="223" t="str">
        <f>IFERROR(IF(VLOOKUP($O306,'APOIO-DESPESAS'!$A$3:$N$962,8,FALSE)="","",VLOOKUP($O306,'APOIO-DESPESAS'!$A$3:$N$962,8,FALSE)),"")</f>
        <v/>
      </c>
      <c r="H306" s="223" t="str">
        <f>IFERROR(IF(VLOOKUP($O306,'APOIO-DESPESAS'!$A$3:$N$962,9,FALSE)="","",VLOOKUP($O306,'APOIO-DESPESAS'!$A$3:$N$962,9,FALSE)),"")</f>
        <v/>
      </c>
      <c r="I306" s="223" t="str">
        <f>IFERROR(IF(VLOOKUP($O306,'APOIO-DESPESAS'!$A$3:$N$962,10,FALSE)="","",VLOOKUP($O306,'APOIO-DESPESAS'!$A$3:$N$962,10,FALSE)),"")</f>
        <v/>
      </c>
      <c r="J306" s="223" t="str">
        <f>IFERROR(IF(VLOOKUP($O306,'APOIO-DESPESAS'!$A$3:$N$962,11,FALSE)="","",VLOOKUP($O306,'APOIO-DESPESAS'!$A$3:$N$962,11,FALSE)),"")</f>
        <v/>
      </c>
      <c r="K306" s="223" t="str">
        <f>IFERROR(IF(VLOOKUP($O306,'APOIO-DESPESAS'!$A$3:$N$962,12,FALSE)="","",VLOOKUP($O306,'APOIO-DESPESAS'!$A$3:$N$962,12,FALSE)),"")</f>
        <v/>
      </c>
      <c r="L306" s="223" t="str">
        <f>IFERROR(IF(VLOOKUP($O306,'APOIO-DESPESAS'!$A$3:$N$962,13,FALSE)="","",VLOOKUP($O306,'APOIO-DESPESAS'!$A$3:$N$962,13,FALSE)),"")</f>
        <v/>
      </c>
      <c r="M306" s="223" t="str">
        <f>IFERROR(IF(VLOOKUP($O306,'APOIO-DESPESAS'!$A$3:$N$962,14,FALSE)="","",VLOOKUP($O306,'APOIO-DESPESAS'!$A$3:$N$962,14,FALSE)),"")</f>
        <v/>
      </c>
      <c r="O306" s="223">
        <f t="shared" si="4"/>
        <v>304</v>
      </c>
    </row>
    <row r="307" spans="1:15" x14ac:dyDescent="0.25">
      <c r="A307" s="223" t="str">
        <f>IFERROR(IF(VLOOKUP($O307,'APOIO-DESPESAS'!$A$3:$N$962,2,FALSE)="","",VLOOKUP($O307,'APOIO-DESPESAS'!$A$3:$N$962,2,FALSE)),"")</f>
        <v/>
      </c>
      <c r="B307" s="223" t="str">
        <f>IFERROR(IF(VLOOKUP($O307,'APOIO-DESPESAS'!$A$3:$N$962,3,FALSE)="","",VLOOKUP($O307,'APOIO-DESPESAS'!$A$3:$N$962,3,FALSE)),"")</f>
        <v/>
      </c>
      <c r="C307" s="223" t="str">
        <f>IFERROR(IF(VLOOKUP($O307,'APOIO-DESPESAS'!$A$3:$N$962,4,FALSE)="","",VLOOKUP($O307,'APOIO-DESPESAS'!$A$3:$N$962,4,FALSE)),"")</f>
        <v/>
      </c>
      <c r="D307" s="223" t="str">
        <f>IFERROR(IF(VLOOKUP($O307,'APOIO-DESPESAS'!$A$3:$N$962,5,FALSE)="","",VLOOKUP($O307,'APOIO-DESPESAS'!$A$3:$N$962,5,FALSE)),"")</f>
        <v/>
      </c>
      <c r="E307" s="223" t="str">
        <f>IFERROR(IF(VLOOKUP($O307,'APOIO-DESPESAS'!$A$3:$N$962,6,FALSE)="","",VLOOKUP($O307,'APOIO-DESPESAS'!$A$3:$N$962,6,FALSE)),"")</f>
        <v/>
      </c>
      <c r="F307" s="223" t="str">
        <f>IFERROR(IF(VLOOKUP($O307,'APOIO-DESPESAS'!$A$3:$N$962,7,FALSE)="","",VLOOKUP($O307,'APOIO-DESPESAS'!$A$3:$N$962,7,FALSE)),"")</f>
        <v/>
      </c>
      <c r="G307" s="223" t="str">
        <f>IFERROR(IF(VLOOKUP($O307,'APOIO-DESPESAS'!$A$3:$N$962,8,FALSE)="","",VLOOKUP($O307,'APOIO-DESPESAS'!$A$3:$N$962,8,FALSE)),"")</f>
        <v/>
      </c>
      <c r="H307" s="223" t="str">
        <f>IFERROR(IF(VLOOKUP($O307,'APOIO-DESPESAS'!$A$3:$N$962,9,FALSE)="","",VLOOKUP($O307,'APOIO-DESPESAS'!$A$3:$N$962,9,FALSE)),"")</f>
        <v/>
      </c>
      <c r="I307" s="223" t="str">
        <f>IFERROR(IF(VLOOKUP($O307,'APOIO-DESPESAS'!$A$3:$N$962,10,FALSE)="","",VLOOKUP($O307,'APOIO-DESPESAS'!$A$3:$N$962,10,FALSE)),"")</f>
        <v/>
      </c>
      <c r="J307" s="223" t="str">
        <f>IFERROR(IF(VLOOKUP($O307,'APOIO-DESPESAS'!$A$3:$N$962,11,FALSE)="","",VLOOKUP($O307,'APOIO-DESPESAS'!$A$3:$N$962,11,FALSE)),"")</f>
        <v/>
      </c>
      <c r="K307" s="223" t="str">
        <f>IFERROR(IF(VLOOKUP($O307,'APOIO-DESPESAS'!$A$3:$N$962,12,FALSE)="","",VLOOKUP($O307,'APOIO-DESPESAS'!$A$3:$N$962,12,FALSE)),"")</f>
        <v/>
      </c>
      <c r="L307" s="223" t="str">
        <f>IFERROR(IF(VLOOKUP($O307,'APOIO-DESPESAS'!$A$3:$N$962,13,FALSE)="","",VLOOKUP($O307,'APOIO-DESPESAS'!$A$3:$N$962,13,FALSE)),"")</f>
        <v/>
      </c>
      <c r="M307" s="223" t="str">
        <f>IFERROR(IF(VLOOKUP($O307,'APOIO-DESPESAS'!$A$3:$N$962,14,FALSE)="","",VLOOKUP($O307,'APOIO-DESPESAS'!$A$3:$N$962,14,FALSE)),"")</f>
        <v/>
      </c>
      <c r="O307" s="223">
        <f t="shared" si="4"/>
        <v>305</v>
      </c>
    </row>
    <row r="308" spans="1:15" x14ac:dyDescent="0.25">
      <c r="A308" s="223" t="str">
        <f>IFERROR(IF(VLOOKUP($O308,'APOIO-DESPESAS'!$A$3:$N$962,2,FALSE)="","",VLOOKUP($O308,'APOIO-DESPESAS'!$A$3:$N$962,2,FALSE)),"")</f>
        <v/>
      </c>
      <c r="B308" s="223" t="str">
        <f>IFERROR(IF(VLOOKUP($O308,'APOIO-DESPESAS'!$A$3:$N$962,3,FALSE)="","",VLOOKUP($O308,'APOIO-DESPESAS'!$A$3:$N$962,3,FALSE)),"")</f>
        <v/>
      </c>
      <c r="C308" s="223" t="str">
        <f>IFERROR(IF(VLOOKUP($O308,'APOIO-DESPESAS'!$A$3:$N$962,4,FALSE)="","",VLOOKUP($O308,'APOIO-DESPESAS'!$A$3:$N$962,4,FALSE)),"")</f>
        <v/>
      </c>
      <c r="D308" s="223" t="str">
        <f>IFERROR(IF(VLOOKUP($O308,'APOIO-DESPESAS'!$A$3:$N$962,5,FALSE)="","",VLOOKUP($O308,'APOIO-DESPESAS'!$A$3:$N$962,5,FALSE)),"")</f>
        <v/>
      </c>
      <c r="E308" s="223" t="str">
        <f>IFERROR(IF(VLOOKUP($O308,'APOIO-DESPESAS'!$A$3:$N$962,6,FALSE)="","",VLOOKUP($O308,'APOIO-DESPESAS'!$A$3:$N$962,6,FALSE)),"")</f>
        <v/>
      </c>
      <c r="F308" s="223" t="str">
        <f>IFERROR(IF(VLOOKUP($O308,'APOIO-DESPESAS'!$A$3:$N$962,7,FALSE)="","",VLOOKUP($O308,'APOIO-DESPESAS'!$A$3:$N$962,7,FALSE)),"")</f>
        <v/>
      </c>
      <c r="G308" s="223" t="str">
        <f>IFERROR(IF(VLOOKUP($O308,'APOIO-DESPESAS'!$A$3:$N$962,8,FALSE)="","",VLOOKUP($O308,'APOIO-DESPESAS'!$A$3:$N$962,8,FALSE)),"")</f>
        <v/>
      </c>
      <c r="H308" s="223" t="str">
        <f>IFERROR(IF(VLOOKUP($O308,'APOIO-DESPESAS'!$A$3:$N$962,9,FALSE)="","",VLOOKUP($O308,'APOIO-DESPESAS'!$A$3:$N$962,9,FALSE)),"")</f>
        <v/>
      </c>
      <c r="I308" s="223" t="str">
        <f>IFERROR(IF(VLOOKUP($O308,'APOIO-DESPESAS'!$A$3:$N$962,10,FALSE)="","",VLOOKUP($O308,'APOIO-DESPESAS'!$A$3:$N$962,10,FALSE)),"")</f>
        <v/>
      </c>
      <c r="J308" s="223" t="str">
        <f>IFERROR(IF(VLOOKUP($O308,'APOIO-DESPESAS'!$A$3:$N$962,11,FALSE)="","",VLOOKUP($O308,'APOIO-DESPESAS'!$A$3:$N$962,11,FALSE)),"")</f>
        <v/>
      </c>
      <c r="K308" s="223" t="str">
        <f>IFERROR(IF(VLOOKUP($O308,'APOIO-DESPESAS'!$A$3:$N$962,12,FALSE)="","",VLOOKUP($O308,'APOIO-DESPESAS'!$A$3:$N$962,12,FALSE)),"")</f>
        <v/>
      </c>
      <c r="L308" s="223" t="str">
        <f>IFERROR(IF(VLOOKUP($O308,'APOIO-DESPESAS'!$A$3:$N$962,13,FALSE)="","",VLOOKUP($O308,'APOIO-DESPESAS'!$A$3:$N$962,13,FALSE)),"")</f>
        <v/>
      </c>
      <c r="M308" s="223" t="str">
        <f>IFERROR(IF(VLOOKUP($O308,'APOIO-DESPESAS'!$A$3:$N$962,14,FALSE)="","",VLOOKUP($O308,'APOIO-DESPESAS'!$A$3:$N$962,14,FALSE)),"")</f>
        <v/>
      </c>
      <c r="O308" s="223">
        <f t="shared" si="4"/>
        <v>306</v>
      </c>
    </row>
    <row r="309" spans="1:15" x14ac:dyDescent="0.25">
      <c r="A309" s="223" t="str">
        <f>IFERROR(IF(VLOOKUP($O309,'APOIO-DESPESAS'!$A$3:$N$962,2,FALSE)="","",VLOOKUP($O309,'APOIO-DESPESAS'!$A$3:$N$962,2,FALSE)),"")</f>
        <v/>
      </c>
      <c r="B309" s="223" t="str">
        <f>IFERROR(IF(VLOOKUP($O309,'APOIO-DESPESAS'!$A$3:$N$962,3,FALSE)="","",VLOOKUP($O309,'APOIO-DESPESAS'!$A$3:$N$962,3,FALSE)),"")</f>
        <v/>
      </c>
      <c r="C309" s="223" t="str">
        <f>IFERROR(IF(VLOOKUP($O309,'APOIO-DESPESAS'!$A$3:$N$962,4,FALSE)="","",VLOOKUP($O309,'APOIO-DESPESAS'!$A$3:$N$962,4,FALSE)),"")</f>
        <v/>
      </c>
      <c r="D309" s="223" t="str">
        <f>IFERROR(IF(VLOOKUP($O309,'APOIO-DESPESAS'!$A$3:$N$962,5,FALSE)="","",VLOOKUP($O309,'APOIO-DESPESAS'!$A$3:$N$962,5,FALSE)),"")</f>
        <v/>
      </c>
      <c r="E309" s="223" t="str">
        <f>IFERROR(IF(VLOOKUP($O309,'APOIO-DESPESAS'!$A$3:$N$962,6,FALSE)="","",VLOOKUP($O309,'APOIO-DESPESAS'!$A$3:$N$962,6,FALSE)),"")</f>
        <v/>
      </c>
      <c r="F309" s="223" t="str">
        <f>IFERROR(IF(VLOOKUP($O309,'APOIO-DESPESAS'!$A$3:$N$962,7,FALSE)="","",VLOOKUP($O309,'APOIO-DESPESAS'!$A$3:$N$962,7,FALSE)),"")</f>
        <v/>
      </c>
      <c r="G309" s="223" t="str">
        <f>IFERROR(IF(VLOOKUP($O309,'APOIO-DESPESAS'!$A$3:$N$962,8,FALSE)="","",VLOOKUP($O309,'APOIO-DESPESAS'!$A$3:$N$962,8,FALSE)),"")</f>
        <v/>
      </c>
      <c r="H309" s="223" t="str">
        <f>IFERROR(IF(VLOOKUP($O309,'APOIO-DESPESAS'!$A$3:$N$962,9,FALSE)="","",VLOOKUP($O309,'APOIO-DESPESAS'!$A$3:$N$962,9,FALSE)),"")</f>
        <v/>
      </c>
      <c r="I309" s="223" t="str">
        <f>IFERROR(IF(VLOOKUP($O309,'APOIO-DESPESAS'!$A$3:$N$962,10,FALSE)="","",VLOOKUP($O309,'APOIO-DESPESAS'!$A$3:$N$962,10,FALSE)),"")</f>
        <v/>
      </c>
      <c r="J309" s="223" t="str">
        <f>IFERROR(IF(VLOOKUP($O309,'APOIO-DESPESAS'!$A$3:$N$962,11,FALSE)="","",VLOOKUP($O309,'APOIO-DESPESAS'!$A$3:$N$962,11,FALSE)),"")</f>
        <v/>
      </c>
      <c r="K309" s="223" t="str">
        <f>IFERROR(IF(VLOOKUP($O309,'APOIO-DESPESAS'!$A$3:$N$962,12,FALSE)="","",VLOOKUP($O309,'APOIO-DESPESAS'!$A$3:$N$962,12,FALSE)),"")</f>
        <v/>
      </c>
      <c r="L309" s="223" t="str">
        <f>IFERROR(IF(VLOOKUP($O309,'APOIO-DESPESAS'!$A$3:$N$962,13,FALSE)="","",VLOOKUP($O309,'APOIO-DESPESAS'!$A$3:$N$962,13,FALSE)),"")</f>
        <v/>
      </c>
      <c r="M309" s="223" t="str">
        <f>IFERROR(IF(VLOOKUP($O309,'APOIO-DESPESAS'!$A$3:$N$962,14,FALSE)="","",VLOOKUP($O309,'APOIO-DESPESAS'!$A$3:$N$962,14,FALSE)),"")</f>
        <v/>
      </c>
      <c r="O309" s="223">
        <f t="shared" si="4"/>
        <v>307</v>
      </c>
    </row>
    <row r="310" spans="1:15" x14ac:dyDescent="0.25">
      <c r="A310" s="223" t="str">
        <f>IFERROR(IF(VLOOKUP($O310,'APOIO-DESPESAS'!$A$3:$N$962,2,FALSE)="","",VLOOKUP($O310,'APOIO-DESPESAS'!$A$3:$N$962,2,FALSE)),"")</f>
        <v/>
      </c>
      <c r="B310" s="223" t="str">
        <f>IFERROR(IF(VLOOKUP($O310,'APOIO-DESPESAS'!$A$3:$N$962,3,FALSE)="","",VLOOKUP($O310,'APOIO-DESPESAS'!$A$3:$N$962,3,FALSE)),"")</f>
        <v/>
      </c>
      <c r="C310" s="223" t="str">
        <f>IFERROR(IF(VLOOKUP($O310,'APOIO-DESPESAS'!$A$3:$N$962,4,FALSE)="","",VLOOKUP($O310,'APOIO-DESPESAS'!$A$3:$N$962,4,FALSE)),"")</f>
        <v/>
      </c>
      <c r="D310" s="223" t="str">
        <f>IFERROR(IF(VLOOKUP($O310,'APOIO-DESPESAS'!$A$3:$N$962,5,FALSE)="","",VLOOKUP($O310,'APOIO-DESPESAS'!$A$3:$N$962,5,FALSE)),"")</f>
        <v/>
      </c>
      <c r="E310" s="223" t="str">
        <f>IFERROR(IF(VLOOKUP($O310,'APOIO-DESPESAS'!$A$3:$N$962,6,FALSE)="","",VLOOKUP($O310,'APOIO-DESPESAS'!$A$3:$N$962,6,FALSE)),"")</f>
        <v/>
      </c>
      <c r="F310" s="223" t="str">
        <f>IFERROR(IF(VLOOKUP($O310,'APOIO-DESPESAS'!$A$3:$N$962,7,FALSE)="","",VLOOKUP($O310,'APOIO-DESPESAS'!$A$3:$N$962,7,FALSE)),"")</f>
        <v/>
      </c>
      <c r="G310" s="223" t="str">
        <f>IFERROR(IF(VLOOKUP($O310,'APOIO-DESPESAS'!$A$3:$N$962,8,FALSE)="","",VLOOKUP($O310,'APOIO-DESPESAS'!$A$3:$N$962,8,FALSE)),"")</f>
        <v/>
      </c>
      <c r="H310" s="223" t="str">
        <f>IFERROR(IF(VLOOKUP($O310,'APOIO-DESPESAS'!$A$3:$N$962,9,FALSE)="","",VLOOKUP($O310,'APOIO-DESPESAS'!$A$3:$N$962,9,FALSE)),"")</f>
        <v/>
      </c>
      <c r="I310" s="223" t="str">
        <f>IFERROR(IF(VLOOKUP($O310,'APOIO-DESPESAS'!$A$3:$N$962,10,FALSE)="","",VLOOKUP($O310,'APOIO-DESPESAS'!$A$3:$N$962,10,FALSE)),"")</f>
        <v/>
      </c>
      <c r="J310" s="223" t="str">
        <f>IFERROR(IF(VLOOKUP($O310,'APOIO-DESPESAS'!$A$3:$N$962,11,FALSE)="","",VLOOKUP($O310,'APOIO-DESPESAS'!$A$3:$N$962,11,FALSE)),"")</f>
        <v/>
      </c>
      <c r="K310" s="223" t="str">
        <f>IFERROR(IF(VLOOKUP($O310,'APOIO-DESPESAS'!$A$3:$N$962,12,FALSE)="","",VLOOKUP($O310,'APOIO-DESPESAS'!$A$3:$N$962,12,FALSE)),"")</f>
        <v/>
      </c>
      <c r="L310" s="223" t="str">
        <f>IFERROR(IF(VLOOKUP($O310,'APOIO-DESPESAS'!$A$3:$N$962,13,FALSE)="","",VLOOKUP($O310,'APOIO-DESPESAS'!$A$3:$N$962,13,FALSE)),"")</f>
        <v/>
      </c>
      <c r="M310" s="223" t="str">
        <f>IFERROR(IF(VLOOKUP($O310,'APOIO-DESPESAS'!$A$3:$N$962,14,FALSE)="","",VLOOKUP($O310,'APOIO-DESPESAS'!$A$3:$N$962,14,FALSE)),"")</f>
        <v/>
      </c>
      <c r="O310" s="223">
        <f t="shared" si="4"/>
        <v>308</v>
      </c>
    </row>
    <row r="311" spans="1:15" x14ac:dyDescent="0.25">
      <c r="A311" s="223" t="str">
        <f>IFERROR(IF(VLOOKUP($O311,'APOIO-DESPESAS'!$A$3:$N$962,2,FALSE)="","",VLOOKUP($O311,'APOIO-DESPESAS'!$A$3:$N$962,2,FALSE)),"")</f>
        <v/>
      </c>
      <c r="B311" s="223" t="str">
        <f>IFERROR(IF(VLOOKUP($O311,'APOIO-DESPESAS'!$A$3:$N$962,3,FALSE)="","",VLOOKUP($O311,'APOIO-DESPESAS'!$A$3:$N$962,3,FALSE)),"")</f>
        <v/>
      </c>
      <c r="C311" s="223" t="str">
        <f>IFERROR(IF(VLOOKUP($O311,'APOIO-DESPESAS'!$A$3:$N$962,4,FALSE)="","",VLOOKUP($O311,'APOIO-DESPESAS'!$A$3:$N$962,4,FALSE)),"")</f>
        <v/>
      </c>
      <c r="D311" s="223" t="str">
        <f>IFERROR(IF(VLOOKUP($O311,'APOIO-DESPESAS'!$A$3:$N$962,5,FALSE)="","",VLOOKUP($O311,'APOIO-DESPESAS'!$A$3:$N$962,5,FALSE)),"")</f>
        <v/>
      </c>
      <c r="E311" s="223" t="str">
        <f>IFERROR(IF(VLOOKUP($O311,'APOIO-DESPESAS'!$A$3:$N$962,6,FALSE)="","",VLOOKUP($O311,'APOIO-DESPESAS'!$A$3:$N$962,6,FALSE)),"")</f>
        <v/>
      </c>
      <c r="F311" s="223" t="str">
        <f>IFERROR(IF(VLOOKUP($O311,'APOIO-DESPESAS'!$A$3:$N$962,7,FALSE)="","",VLOOKUP($O311,'APOIO-DESPESAS'!$A$3:$N$962,7,FALSE)),"")</f>
        <v/>
      </c>
      <c r="G311" s="223" t="str">
        <f>IFERROR(IF(VLOOKUP($O311,'APOIO-DESPESAS'!$A$3:$N$962,8,FALSE)="","",VLOOKUP($O311,'APOIO-DESPESAS'!$A$3:$N$962,8,FALSE)),"")</f>
        <v/>
      </c>
      <c r="H311" s="223" t="str">
        <f>IFERROR(IF(VLOOKUP($O311,'APOIO-DESPESAS'!$A$3:$N$962,9,FALSE)="","",VLOOKUP($O311,'APOIO-DESPESAS'!$A$3:$N$962,9,FALSE)),"")</f>
        <v/>
      </c>
      <c r="I311" s="223" t="str">
        <f>IFERROR(IF(VLOOKUP($O311,'APOIO-DESPESAS'!$A$3:$N$962,10,FALSE)="","",VLOOKUP($O311,'APOIO-DESPESAS'!$A$3:$N$962,10,FALSE)),"")</f>
        <v/>
      </c>
      <c r="J311" s="223" t="str">
        <f>IFERROR(IF(VLOOKUP($O311,'APOIO-DESPESAS'!$A$3:$N$962,11,FALSE)="","",VLOOKUP($O311,'APOIO-DESPESAS'!$A$3:$N$962,11,FALSE)),"")</f>
        <v/>
      </c>
      <c r="K311" s="223" t="str">
        <f>IFERROR(IF(VLOOKUP($O311,'APOIO-DESPESAS'!$A$3:$N$962,12,FALSE)="","",VLOOKUP($O311,'APOIO-DESPESAS'!$A$3:$N$962,12,FALSE)),"")</f>
        <v/>
      </c>
      <c r="L311" s="223" t="str">
        <f>IFERROR(IF(VLOOKUP($O311,'APOIO-DESPESAS'!$A$3:$N$962,13,FALSE)="","",VLOOKUP($O311,'APOIO-DESPESAS'!$A$3:$N$962,13,FALSE)),"")</f>
        <v/>
      </c>
      <c r="M311" s="223" t="str">
        <f>IFERROR(IF(VLOOKUP($O311,'APOIO-DESPESAS'!$A$3:$N$962,14,FALSE)="","",VLOOKUP($O311,'APOIO-DESPESAS'!$A$3:$N$962,14,FALSE)),"")</f>
        <v/>
      </c>
      <c r="O311" s="223">
        <f t="shared" si="4"/>
        <v>309</v>
      </c>
    </row>
    <row r="312" spans="1:15" x14ac:dyDescent="0.25">
      <c r="A312" s="223" t="str">
        <f>IFERROR(IF(VLOOKUP($O312,'APOIO-DESPESAS'!$A$3:$N$962,2,FALSE)="","",VLOOKUP($O312,'APOIO-DESPESAS'!$A$3:$N$962,2,FALSE)),"")</f>
        <v/>
      </c>
      <c r="B312" s="223" t="str">
        <f>IFERROR(IF(VLOOKUP($O312,'APOIO-DESPESAS'!$A$3:$N$962,3,FALSE)="","",VLOOKUP($O312,'APOIO-DESPESAS'!$A$3:$N$962,3,FALSE)),"")</f>
        <v/>
      </c>
      <c r="C312" s="223" t="str">
        <f>IFERROR(IF(VLOOKUP($O312,'APOIO-DESPESAS'!$A$3:$N$962,4,FALSE)="","",VLOOKUP($O312,'APOIO-DESPESAS'!$A$3:$N$962,4,FALSE)),"")</f>
        <v/>
      </c>
      <c r="D312" s="223" t="str">
        <f>IFERROR(IF(VLOOKUP($O312,'APOIO-DESPESAS'!$A$3:$N$962,5,FALSE)="","",VLOOKUP($O312,'APOIO-DESPESAS'!$A$3:$N$962,5,FALSE)),"")</f>
        <v/>
      </c>
      <c r="E312" s="223" t="str">
        <f>IFERROR(IF(VLOOKUP($O312,'APOIO-DESPESAS'!$A$3:$N$962,6,FALSE)="","",VLOOKUP($O312,'APOIO-DESPESAS'!$A$3:$N$962,6,FALSE)),"")</f>
        <v/>
      </c>
      <c r="F312" s="223" t="str">
        <f>IFERROR(IF(VLOOKUP($O312,'APOIO-DESPESAS'!$A$3:$N$962,7,FALSE)="","",VLOOKUP($O312,'APOIO-DESPESAS'!$A$3:$N$962,7,FALSE)),"")</f>
        <v/>
      </c>
      <c r="G312" s="223" t="str">
        <f>IFERROR(IF(VLOOKUP($O312,'APOIO-DESPESAS'!$A$3:$N$962,8,FALSE)="","",VLOOKUP($O312,'APOIO-DESPESAS'!$A$3:$N$962,8,FALSE)),"")</f>
        <v/>
      </c>
      <c r="H312" s="223" t="str">
        <f>IFERROR(IF(VLOOKUP($O312,'APOIO-DESPESAS'!$A$3:$N$962,9,FALSE)="","",VLOOKUP($O312,'APOIO-DESPESAS'!$A$3:$N$962,9,FALSE)),"")</f>
        <v/>
      </c>
      <c r="I312" s="223" t="str">
        <f>IFERROR(IF(VLOOKUP($O312,'APOIO-DESPESAS'!$A$3:$N$962,10,FALSE)="","",VLOOKUP($O312,'APOIO-DESPESAS'!$A$3:$N$962,10,FALSE)),"")</f>
        <v/>
      </c>
      <c r="J312" s="223" t="str">
        <f>IFERROR(IF(VLOOKUP($O312,'APOIO-DESPESAS'!$A$3:$N$962,11,FALSE)="","",VLOOKUP($O312,'APOIO-DESPESAS'!$A$3:$N$962,11,FALSE)),"")</f>
        <v/>
      </c>
      <c r="K312" s="223" t="str">
        <f>IFERROR(IF(VLOOKUP($O312,'APOIO-DESPESAS'!$A$3:$N$962,12,FALSE)="","",VLOOKUP($O312,'APOIO-DESPESAS'!$A$3:$N$962,12,FALSE)),"")</f>
        <v/>
      </c>
      <c r="L312" s="223" t="str">
        <f>IFERROR(IF(VLOOKUP($O312,'APOIO-DESPESAS'!$A$3:$N$962,13,FALSE)="","",VLOOKUP($O312,'APOIO-DESPESAS'!$A$3:$N$962,13,FALSE)),"")</f>
        <v/>
      </c>
      <c r="M312" s="223" t="str">
        <f>IFERROR(IF(VLOOKUP($O312,'APOIO-DESPESAS'!$A$3:$N$962,14,FALSE)="","",VLOOKUP($O312,'APOIO-DESPESAS'!$A$3:$N$962,14,FALSE)),"")</f>
        <v/>
      </c>
      <c r="O312" s="223">
        <f t="shared" si="4"/>
        <v>310</v>
      </c>
    </row>
    <row r="313" spans="1:15" x14ac:dyDescent="0.25">
      <c r="A313" s="223" t="str">
        <f>IFERROR(IF(VLOOKUP($O313,'APOIO-DESPESAS'!$A$3:$N$962,2,FALSE)="","",VLOOKUP($O313,'APOIO-DESPESAS'!$A$3:$N$962,2,FALSE)),"")</f>
        <v/>
      </c>
      <c r="B313" s="223" t="str">
        <f>IFERROR(IF(VLOOKUP($O313,'APOIO-DESPESAS'!$A$3:$N$962,3,FALSE)="","",VLOOKUP($O313,'APOIO-DESPESAS'!$A$3:$N$962,3,FALSE)),"")</f>
        <v/>
      </c>
      <c r="C313" s="223" t="str">
        <f>IFERROR(IF(VLOOKUP($O313,'APOIO-DESPESAS'!$A$3:$N$962,4,FALSE)="","",VLOOKUP($O313,'APOIO-DESPESAS'!$A$3:$N$962,4,FALSE)),"")</f>
        <v/>
      </c>
      <c r="D313" s="223" t="str">
        <f>IFERROR(IF(VLOOKUP($O313,'APOIO-DESPESAS'!$A$3:$N$962,5,FALSE)="","",VLOOKUP($O313,'APOIO-DESPESAS'!$A$3:$N$962,5,FALSE)),"")</f>
        <v/>
      </c>
      <c r="E313" s="223" t="str">
        <f>IFERROR(IF(VLOOKUP($O313,'APOIO-DESPESAS'!$A$3:$N$962,6,FALSE)="","",VLOOKUP($O313,'APOIO-DESPESAS'!$A$3:$N$962,6,FALSE)),"")</f>
        <v/>
      </c>
      <c r="F313" s="223" t="str">
        <f>IFERROR(IF(VLOOKUP($O313,'APOIO-DESPESAS'!$A$3:$N$962,7,FALSE)="","",VLOOKUP($O313,'APOIO-DESPESAS'!$A$3:$N$962,7,FALSE)),"")</f>
        <v/>
      </c>
      <c r="G313" s="223" t="str">
        <f>IFERROR(IF(VLOOKUP($O313,'APOIO-DESPESAS'!$A$3:$N$962,8,FALSE)="","",VLOOKUP($O313,'APOIO-DESPESAS'!$A$3:$N$962,8,FALSE)),"")</f>
        <v/>
      </c>
      <c r="H313" s="223" t="str">
        <f>IFERROR(IF(VLOOKUP($O313,'APOIO-DESPESAS'!$A$3:$N$962,9,FALSE)="","",VLOOKUP($O313,'APOIO-DESPESAS'!$A$3:$N$962,9,FALSE)),"")</f>
        <v/>
      </c>
      <c r="I313" s="223" t="str">
        <f>IFERROR(IF(VLOOKUP($O313,'APOIO-DESPESAS'!$A$3:$N$962,10,FALSE)="","",VLOOKUP($O313,'APOIO-DESPESAS'!$A$3:$N$962,10,FALSE)),"")</f>
        <v/>
      </c>
      <c r="J313" s="223" t="str">
        <f>IFERROR(IF(VLOOKUP($O313,'APOIO-DESPESAS'!$A$3:$N$962,11,FALSE)="","",VLOOKUP($O313,'APOIO-DESPESAS'!$A$3:$N$962,11,FALSE)),"")</f>
        <v/>
      </c>
      <c r="K313" s="223" t="str">
        <f>IFERROR(IF(VLOOKUP($O313,'APOIO-DESPESAS'!$A$3:$N$962,12,FALSE)="","",VLOOKUP($O313,'APOIO-DESPESAS'!$A$3:$N$962,12,FALSE)),"")</f>
        <v/>
      </c>
      <c r="L313" s="223" t="str">
        <f>IFERROR(IF(VLOOKUP($O313,'APOIO-DESPESAS'!$A$3:$N$962,13,FALSE)="","",VLOOKUP($O313,'APOIO-DESPESAS'!$A$3:$N$962,13,FALSE)),"")</f>
        <v/>
      </c>
      <c r="M313" s="223" t="str">
        <f>IFERROR(IF(VLOOKUP($O313,'APOIO-DESPESAS'!$A$3:$N$962,14,FALSE)="","",VLOOKUP($O313,'APOIO-DESPESAS'!$A$3:$N$962,14,FALSE)),"")</f>
        <v/>
      </c>
      <c r="O313" s="223">
        <f t="shared" si="4"/>
        <v>311</v>
      </c>
    </row>
    <row r="314" spans="1:15" x14ac:dyDescent="0.25">
      <c r="A314" s="223" t="str">
        <f>IFERROR(IF(VLOOKUP($O314,'APOIO-DESPESAS'!$A$3:$N$962,2,FALSE)="","",VLOOKUP($O314,'APOIO-DESPESAS'!$A$3:$N$962,2,FALSE)),"")</f>
        <v/>
      </c>
      <c r="B314" s="223" t="str">
        <f>IFERROR(IF(VLOOKUP($O314,'APOIO-DESPESAS'!$A$3:$N$962,3,FALSE)="","",VLOOKUP($O314,'APOIO-DESPESAS'!$A$3:$N$962,3,FALSE)),"")</f>
        <v/>
      </c>
      <c r="C314" s="223" t="str">
        <f>IFERROR(IF(VLOOKUP($O314,'APOIO-DESPESAS'!$A$3:$N$962,4,FALSE)="","",VLOOKUP($O314,'APOIO-DESPESAS'!$A$3:$N$962,4,FALSE)),"")</f>
        <v/>
      </c>
      <c r="D314" s="223" t="str">
        <f>IFERROR(IF(VLOOKUP($O314,'APOIO-DESPESAS'!$A$3:$N$962,5,FALSE)="","",VLOOKUP($O314,'APOIO-DESPESAS'!$A$3:$N$962,5,FALSE)),"")</f>
        <v/>
      </c>
      <c r="E314" s="223" t="str">
        <f>IFERROR(IF(VLOOKUP($O314,'APOIO-DESPESAS'!$A$3:$N$962,6,FALSE)="","",VLOOKUP($O314,'APOIO-DESPESAS'!$A$3:$N$962,6,FALSE)),"")</f>
        <v/>
      </c>
      <c r="F314" s="223" t="str">
        <f>IFERROR(IF(VLOOKUP($O314,'APOIO-DESPESAS'!$A$3:$N$962,7,FALSE)="","",VLOOKUP($O314,'APOIO-DESPESAS'!$A$3:$N$962,7,FALSE)),"")</f>
        <v/>
      </c>
      <c r="G314" s="223" t="str">
        <f>IFERROR(IF(VLOOKUP($O314,'APOIO-DESPESAS'!$A$3:$N$962,8,FALSE)="","",VLOOKUP($O314,'APOIO-DESPESAS'!$A$3:$N$962,8,FALSE)),"")</f>
        <v/>
      </c>
      <c r="H314" s="223" t="str">
        <f>IFERROR(IF(VLOOKUP($O314,'APOIO-DESPESAS'!$A$3:$N$962,9,FALSE)="","",VLOOKUP($O314,'APOIO-DESPESAS'!$A$3:$N$962,9,FALSE)),"")</f>
        <v/>
      </c>
      <c r="I314" s="223" t="str">
        <f>IFERROR(IF(VLOOKUP($O314,'APOIO-DESPESAS'!$A$3:$N$962,10,FALSE)="","",VLOOKUP($O314,'APOIO-DESPESAS'!$A$3:$N$962,10,FALSE)),"")</f>
        <v/>
      </c>
      <c r="J314" s="223" t="str">
        <f>IFERROR(IF(VLOOKUP($O314,'APOIO-DESPESAS'!$A$3:$N$962,11,FALSE)="","",VLOOKUP($O314,'APOIO-DESPESAS'!$A$3:$N$962,11,FALSE)),"")</f>
        <v/>
      </c>
      <c r="K314" s="223" t="str">
        <f>IFERROR(IF(VLOOKUP($O314,'APOIO-DESPESAS'!$A$3:$N$962,12,FALSE)="","",VLOOKUP($O314,'APOIO-DESPESAS'!$A$3:$N$962,12,FALSE)),"")</f>
        <v/>
      </c>
      <c r="L314" s="223" t="str">
        <f>IFERROR(IF(VLOOKUP($O314,'APOIO-DESPESAS'!$A$3:$N$962,13,FALSE)="","",VLOOKUP($O314,'APOIO-DESPESAS'!$A$3:$N$962,13,FALSE)),"")</f>
        <v/>
      </c>
      <c r="M314" s="223" t="str">
        <f>IFERROR(IF(VLOOKUP($O314,'APOIO-DESPESAS'!$A$3:$N$962,14,FALSE)="","",VLOOKUP($O314,'APOIO-DESPESAS'!$A$3:$N$962,14,FALSE)),"")</f>
        <v/>
      </c>
      <c r="O314" s="223">
        <f t="shared" si="4"/>
        <v>312</v>
      </c>
    </row>
    <row r="315" spans="1:15" x14ac:dyDescent="0.25">
      <c r="A315" s="223" t="str">
        <f>IFERROR(IF(VLOOKUP($O315,'APOIO-DESPESAS'!$A$3:$N$962,2,FALSE)="","",VLOOKUP($O315,'APOIO-DESPESAS'!$A$3:$N$962,2,FALSE)),"")</f>
        <v/>
      </c>
      <c r="B315" s="223" t="str">
        <f>IFERROR(IF(VLOOKUP($O315,'APOIO-DESPESAS'!$A$3:$N$962,3,FALSE)="","",VLOOKUP($O315,'APOIO-DESPESAS'!$A$3:$N$962,3,FALSE)),"")</f>
        <v/>
      </c>
      <c r="C315" s="223" t="str">
        <f>IFERROR(IF(VLOOKUP($O315,'APOIO-DESPESAS'!$A$3:$N$962,4,FALSE)="","",VLOOKUP($O315,'APOIO-DESPESAS'!$A$3:$N$962,4,FALSE)),"")</f>
        <v/>
      </c>
      <c r="D315" s="223" t="str">
        <f>IFERROR(IF(VLOOKUP($O315,'APOIO-DESPESAS'!$A$3:$N$962,5,FALSE)="","",VLOOKUP($O315,'APOIO-DESPESAS'!$A$3:$N$962,5,FALSE)),"")</f>
        <v/>
      </c>
      <c r="E315" s="223" t="str">
        <f>IFERROR(IF(VLOOKUP($O315,'APOIO-DESPESAS'!$A$3:$N$962,6,FALSE)="","",VLOOKUP($O315,'APOIO-DESPESAS'!$A$3:$N$962,6,FALSE)),"")</f>
        <v/>
      </c>
      <c r="F315" s="223" t="str">
        <f>IFERROR(IF(VLOOKUP($O315,'APOIO-DESPESAS'!$A$3:$N$962,7,FALSE)="","",VLOOKUP($O315,'APOIO-DESPESAS'!$A$3:$N$962,7,FALSE)),"")</f>
        <v/>
      </c>
      <c r="G315" s="223" t="str">
        <f>IFERROR(IF(VLOOKUP($O315,'APOIO-DESPESAS'!$A$3:$N$962,8,FALSE)="","",VLOOKUP($O315,'APOIO-DESPESAS'!$A$3:$N$962,8,FALSE)),"")</f>
        <v/>
      </c>
      <c r="H315" s="223" t="str">
        <f>IFERROR(IF(VLOOKUP($O315,'APOIO-DESPESAS'!$A$3:$N$962,9,FALSE)="","",VLOOKUP($O315,'APOIO-DESPESAS'!$A$3:$N$962,9,FALSE)),"")</f>
        <v/>
      </c>
      <c r="I315" s="223" t="str">
        <f>IFERROR(IF(VLOOKUP($O315,'APOIO-DESPESAS'!$A$3:$N$962,10,FALSE)="","",VLOOKUP($O315,'APOIO-DESPESAS'!$A$3:$N$962,10,FALSE)),"")</f>
        <v/>
      </c>
      <c r="J315" s="223" t="str">
        <f>IFERROR(IF(VLOOKUP($O315,'APOIO-DESPESAS'!$A$3:$N$962,11,FALSE)="","",VLOOKUP($O315,'APOIO-DESPESAS'!$A$3:$N$962,11,FALSE)),"")</f>
        <v/>
      </c>
      <c r="K315" s="223" t="str">
        <f>IFERROR(IF(VLOOKUP($O315,'APOIO-DESPESAS'!$A$3:$N$962,12,FALSE)="","",VLOOKUP($O315,'APOIO-DESPESAS'!$A$3:$N$962,12,FALSE)),"")</f>
        <v/>
      </c>
      <c r="L315" s="223" t="str">
        <f>IFERROR(IF(VLOOKUP($O315,'APOIO-DESPESAS'!$A$3:$N$962,13,FALSE)="","",VLOOKUP($O315,'APOIO-DESPESAS'!$A$3:$N$962,13,FALSE)),"")</f>
        <v/>
      </c>
      <c r="M315" s="223" t="str">
        <f>IFERROR(IF(VLOOKUP($O315,'APOIO-DESPESAS'!$A$3:$N$962,14,FALSE)="","",VLOOKUP($O315,'APOIO-DESPESAS'!$A$3:$N$962,14,FALSE)),"")</f>
        <v/>
      </c>
      <c r="O315" s="223">
        <f t="shared" si="4"/>
        <v>313</v>
      </c>
    </row>
    <row r="316" spans="1:15" x14ac:dyDescent="0.25">
      <c r="A316" s="223" t="str">
        <f>IFERROR(IF(VLOOKUP($O316,'APOIO-DESPESAS'!$A$3:$N$962,2,FALSE)="","",VLOOKUP($O316,'APOIO-DESPESAS'!$A$3:$N$962,2,FALSE)),"")</f>
        <v/>
      </c>
      <c r="B316" s="223" t="str">
        <f>IFERROR(IF(VLOOKUP($O316,'APOIO-DESPESAS'!$A$3:$N$962,3,FALSE)="","",VLOOKUP($O316,'APOIO-DESPESAS'!$A$3:$N$962,3,FALSE)),"")</f>
        <v/>
      </c>
      <c r="C316" s="223" t="str">
        <f>IFERROR(IF(VLOOKUP($O316,'APOIO-DESPESAS'!$A$3:$N$962,4,FALSE)="","",VLOOKUP($O316,'APOIO-DESPESAS'!$A$3:$N$962,4,FALSE)),"")</f>
        <v/>
      </c>
      <c r="D316" s="223" t="str">
        <f>IFERROR(IF(VLOOKUP($O316,'APOIO-DESPESAS'!$A$3:$N$962,5,FALSE)="","",VLOOKUP($O316,'APOIO-DESPESAS'!$A$3:$N$962,5,FALSE)),"")</f>
        <v/>
      </c>
      <c r="E316" s="223" t="str">
        <f>IFERROR(IF(VLOOKUP($O316,'APOIO-DESPESAS'!$A$3:$N$962,6,FALSE)="","",VLOOKUP($O316,'APOIO-DESPESAS'!$A$3:$N$962,6,FALSE)),"")</f>
        <v/>
      </c>
      <c r="F316" s="223" t="str">
        <f>IFERROR(IF(VLOOKUP($O316,'APOIO-DESPESAS'!$A$3:$N$962,7,FALSE)="","",VLOOKUP($O316,'APOIO-DESPESAS'!$A$3:$N$962,7,FALSE)),"")</f>
        <v/>
      </c>
      <c r="G316" s="223" t="str">
        <f>IFERROR(IF(VLOOKUP($O316,'APOIO-DESPESAS'!$A$3:$N$962,8,FALSE)="","",VLOOKUP($O316,'APOIO-DESPESAS'!$A$3:$N$962,8,FALSE)),"")</f>
        <v/>
      </c>
      <c r="H316" s="223" t="str">
        <f>IFERROR(IF(VLOOKUP($O316,'APOIO-DESPESAS'!$A$3:$N$962,9,FALSE)="","",VLOOKUP($O316,'APOIO-DESPESAS'!$A$3:$N$962,9,FALSE)),"")</f>
        <v/>
      </c>
      <c r="I316" s="223" t="str">
        <f>IFERROR(IF(VLOOKUP($O316,'APOIO-DESPESAS'!$A$3:$N$962,10,FALSE)="","",VLOOKUP($O316,'APOIO-DESPESAS'!$A$3:$N$962,10,FALSE)),"")</f>
        <v/>
      </c>
      <c r="J316" s="223" t="str">
        <f>IFERROR(IF(VLOOKUP($O316,'APOIO-DESPESAS'!$A$3:$N$962,11,FALSE)="","",VLOOKUP($O316,'APOIO-DESPESAS'!$A$3:$N$962,11,FALSE)),"")</f>
        <v/>
      </c>
      <c r="K316" s="223" t="str">
        <f>IFERROR(IF(VLOOKUP($O316,'APOIO-DESPESAS'!$A$3:$N$962,12,FALSE)="","",VLOOKUP($O316,'APOIO-DESPESAS'!$A$3:$N$962,12,FALSE)),"")</f>
        <v/>
      </c>
      <c r="L316" s="223" t="str">
        <f>IFERROR(IF(VLOOKUP($O316,'APOIO-DESPESAS'!$A$3:$N$962,13,FALSE)="","",VLOOKUP($O316,'APOIO-DESPESAS'!$A$3:$N$962,13,FALSE)),"")</f>
        <v/>
      </c>
      <c r="M316" s="223" t="str">
        <f>IFERROR(IF(VLOOKUP($O316,'APOIO-DESPESAS'!$A$3:$N$962,14,FALSE)="","",VLOOKUP($O316,'APOIO-DESPESAS'!$A$3:$N$962,14,FALSE)),"")</f>
        <v/>
      </c>
      <c r="O316" s="223">
        <f t="shared" si="4"/>
        <v>314</v>
      </c>
    </row>
    <row r="317" spans="1:15" x14ac:dyDescent="0.25">
      <c r="A317" s="223" t="str">
        <f>IFERROR(IF(VLOOKUP($O317,'APOIO-DESPESAS'!$A$3:$N$962,2,FALSE)="","",VLOOKUP($O317,'APOIO-DESPESAS'!$A$3:$N$962,2,FALSE)),"")</f>
        <v/>
      </c>
      <c r="B317" s="223" t="str">
        <f>IFERROR(IF(VLOOKUP($O317,'APOIO-DESPESAS'!$A$3:$N$962,3,FALSE)="","",VLOOKUP($O317,'APOIO-DESPESAS'!$A$3:$N$962,3,FALSE)),"")</f>
        <v/>
      </c>
      <c r="C317" s="223" t="str">
        <f>IFERROR(IF(VLOOKUP($O317,'APOIO-DESPESAS'!$A$3:$N$962,4,FALSE)="","",VLOOKUP($O317,'APOIO-DESPESAS'!$A$3:$N$962,4,FALSE)),"")</f>
        <v/>
      </c>
      <c r="D317" s="223" t="str">
        <f>IFERROR(IF(VLOOKUP($O317,'APOIO-DESPESAS'!$A$3:$N$962,5,FALSE)="","",VLOOKUP($O317,'APOIO-DESPESAS'!$A$3:$N$962,5,FALSE)),"")</f>
        <v/>
      </c>
      <c r="E317" s="223" t="str">
        <f>IFERROR(IF(VLOOKUP($O317,'APOIO-DESPESAS'!$A$3:$N$962,6,FALSE)="","",VLOOKUP($O317,'APOIO-DESPESAS'!$A$3:$N$962,6,FALSE)),"")</f>
        <v/>
      </c>
      <c r="F317" s="223" t="str">
        <f>IFERROR(IF(VLOOKUP($O317,'APOIO-DESPESAS'!$A$3:$N$962,7,FALSE)="","",VLOOKUP($O317,'APOIO-DESPESAS'!$A$3:$N$962,7,FALSE)),"")</f>
        <v/>
      </c>
      <c r="G317" s="223" t="str">
        <f>IFERROR(IF(VLOOKUP($O317,'APOIO-DESPESAS'!$A$3:$N$962,8,FALSE)="","",VLOOKUP($O317,'APOIO-DESPESAS'!$A$3:$N$962,8,FALSE)),"")</f>
        <v/>
      </c>
      <c r="H317" s="223" t="str">
        <f>IFERROR(IF(VLOOKUP($O317,'APOIO-DESPESAS'!$A$3:$N$962,9,FALSE)="","",VLOOKUP($O317,'APOIO-DESPESAS'!$A$3:$N$962,9,FALSE)),"")</f>
        <v/>
      </c>
      <c r="I317" s="223" t="str">
        <f>IFERROR(IF(VLOOKUP($O317,'APOIO-DESPESAS'!$A$3:$N$962,10,FALSE)="","",VLOOKUP($O317,'APOIO-DESPESAS'!$A$3:$N$962,10,FALSE)),"")</f>
        <v/>
      </c>
      <c r="J317" s="223" t="str">
        <f>IFERROR(IF(VLOOKUP($O317,'APOIO-DESPESAS'!$A$3:$N$962,11,FALSE)="","",VLOOKUP($O317,'APOIO-DESPESAS'!$A$3:$N$962,11,FALSE)),"")</f>
        <v/>
      </c>
      <c r="K317" s="223" t="str">
        <f>IFERROR(IF(VLOOKUP($O317,'APOIO-DESPESAS'!$A$3:$N$962,12,FALSE)="","",VLOOKUP($O317,'APOIO-DESPESAS'!$A$3:$N$962,12,FALSE)),"")</f>
        <v/>
      </c>
      <c r="L317" s="223" t="str">
        <f>IFERROR(IF(VLOOKUP($O317,'APOIO-DESPESAS'!$A$3:$N$962,13,FALSE)="","",VLOOKUP($O317,'APOIO-DESPESAS'!$A$3:$N$962,13,FALSE)),"")</f>
        <v/>
      </c>
      <c r="M317" s="223" t="str">
        <f>IFERROR(IF(VLOOKUP($O317,'APOIO-DESPESAS'!$A$3:$N$962,14,FALSE)="","",VLOOKUP($O317,'APOIO-DESPESAS'!$A$3:$N$962,14,FALSE)),"")</f>
        <v/>
      </c>
      <c r="O317" s="223">
        <f t="shared" si="4"/>
        <v>315</v>
      </c>
    </row>
    <row r="318" spans="1:15" x14ac:dyDescent="0.25">
      <c r="A318" s="223" t="str">
        <f>IFERROR(IF(VLOOKUP($O318,'APOIO-DESPESAS'!$A$3:$N$962,2,FALSE)="","",VLOOKUP($O318,'APOIO-DESPESAS'!$A$3:$N$962,2,FALSE)),"")</f>
        <v/>
      </c>
      <c r="B318" s="223" t="str">
        <f>IFERROR(IF(VLOOKUP($O318,'APOIO-DESPESAS'!$A$3:$N$962,3,FALSE)="","",VLOOKUP($O318,'APOIO-DESPESAS'!$A$3:$N$962,3,FALSE)),"")</f>
        <v/>
      </c>
      <c r="C318" s="223" t="str">
        <f>IFERROR(IF(VLOOKUP($O318,'APOIO-DESPESAS'!$A$3:$N$962,4,FALSE)="","",VLOOKUP($O318,'APOIO-DESPESAS'!$A$3:$N$962,4,FALSE)),"")</f>
        <v/>
      </c>
      <c r="D318" s="223" t="str">
        <f>IFERROR(IF(VLOOKUP($O318,'APOIO-DESPESAS'!$A$3:$N$962,5,FALSE)="","",VLOOKUP($O318,'APOIO-DESPESAS'!$A$3:$N$962,5,FALSE)),"")</f>
        <v/>
      </c>
      <c r="E318" s="223" t="str">
        <f>IFERROR(IF(VLOOKUP($O318,'APOIO-DESPESAS'!$A$3:$N$962,6,FALSE)="","",VLOOKUP($O318,'APOIO-DESPESAS'!$A$3:$N$962,6,FALSE)),"")</f>
        <v/>
      </c>
      <c r="F318" s="223" t="str">
        <f>IFERROR(IF(VLOOKUP($O318,'APOIO-DESPESAS'!$A$3:$N$962,7,FALSE)="","",VLOOKUP($O318,'APOIO-DESPESAS'!$A$3:$N$962,7,FALSE)),"")</f>
        <v/>
      </c>
      <c r="G318" s="223" t="str">
        <f>IFERROR(IF(VLOOKUP($O318,'APOIO-DESPESAS'!$A$3:$N$962,8,FALSE)="","",VLOOKUP($O318,'APOIO-DESPESAS'!$A$3:$N$962,8,FALSE)),"")</f>
        <v/>
      </c>
      <c r="H318" s="223" t="str">
        <f>IFERROR(IF(VLOOKUP($O318,'APOIO-DESPESAS'!$A$3:$N$962,9,FALSE)="","",VLOOKUP($O318,'APOIO-DESPESAS'!$A$3:$N$962,9,FALSE)),"")</f>
        <v/>
      </c>
      <c r="I318" s="223" t="str">
        <f>IFERROR(IF(VLOOKUP($O318,'APOIO-DESPESAS'!$A$3:$N$962,10,FALSE)="","",VLOOKUP($O318,'APOIO-DESPESAS'!$A$3:$N$962,10,FALSE)),"")</f>
        <v/>
      </c>
      <c r="J318" s="223" t="str">
        <f>IFERROR(IF(VLOOKUP($O318,'APOIO-DESPESAS'!$A$3:$N$962,11,FALSE)="","",VLOOKUP($O318,'APOIO-DESPESAS'!$A$3:$N$962,11,FALSE)),"")</f>
        <v/>
      </c>
      <c r="K318" s="223" t="str">
        <f>IFERROR(IF(VLOOKUP($O318,'APOIO-DESPESAS'!$A$3:$N$962,12,FALSE)="","",VLOOKUP($O318,'APOIO-DESPESAS'!$A$3:$N$962,12,FALSE)),"")</f>
        <v/>
      </c>
      <c r="L318" s="223" t="str">
        <f>IFERROR(IF(VLOOKUP($O318,'APOIO-DESPESAS'!$A$3:$N$962,13,FALSE)="","",VLOOKUP($O318,'APOIO-DESPESAS'!$A$3:$N$962,13,FALSE)),"")</f>
        <v/>
      </c>
      <c r="M318" s="223" t="str">
        <f>IFERROR(IF(VLOOKUP($O318,'APOIO-DESPESAS'!$A$3:$N$962,14,FALSE)="","",VLOOKUP($O318,'APOIO-DESPESAS'!$A$3:$N$962,14,FALSE)),"")</f>
        <v/>
      </c>
      <c r="O318" s="223">
        <f t="shared" si="4"/>
        <v>316</v>
      </c>
    </row>
    <row r="319" spans="1:15" x14ac:dyDescent="0.25">
      <c r="A319" s="223" t="str">
        <f>IFERROR(IF(VLOOKUP($O319,'APOIO-DESPESAS'!$A$3:$N$962,2,FALSE)="","",VLOOKUP($O319,'APOIO-DESPESAS'!$A$3:$N$962,2,FALSE)),"")</f>
        <v/>
      </c>
      <c r="B319" s="223" t="str">
        <f>IFERROR(IF(VLOOKUP($O319,'APOIO-DESPESAS'!$A$3:$N$962,3,FALSE)="","",VLOOKUP($O319,'APOIO-DESPESAS'!$A$3:$N$962,3,FALSE)),"")</f>
        <v/>
      </c>
      <c r="C319" s="223" t="str">
        <f>IFERROR(IF(VLOOKUP($O319,'APOIO-DESPESAS'!$A$3:$N$962,4,FALSE)="","",VLOOKUP($O319,'APOIO-DESPESAS'!$A$3:$N$962,4,FALSE)),"")</f>
        <v/>
      </c>
      <c r="D319" s="223" t="str">
        <f>IFERROR(IF(VLOOKUP($O319,'APOIO-DESPESAS'!$A$3:$N$962,5,FALSE)="","",VLOOKUP($O319,'APOIO-DESPESAS'!$A$3:$N$962,5,FALSE)),"")</f>
        <v/>
      </c>
      <c r="E319" s="223" t="str">
        <f>IFERROR(IF(VLOOKUP($O319,'APOIO-DESPESAS'!$A$3:$N$962,6,FALSE)="","",VLOOKUP($O319,'APOIO-DESPESAS'!$A$3:$N$962,6,FALSE)),"")</f>
        <v/>
      </c>
      <c r="F319" s="223" t="str">
        <f>IFERROR(IF(VLOOKUP($O319,'APOIO-DESPESAS'!$A$3:$N$962,7,FALSE)="","",VLOOKUP($O319,'APOIO-DESPESAS'!$A$3:$N$962,7,FALSE)),"")</f>
        <v/>
      </c>
      <c r="G319" s="223" t="str">
        <f>IFERROR(IF(VLOOKUP($O319,'APOIO-DESPESAS'!$A$3:$N$962,8,FALSE)="","",VLOOKUP($O319,'APOIO-DESPESAS'!$A$3:$N$962,8,FALSE)),"")</f>
        <v/>
      </c>
      <c r="H319" s="223" t="str">
        <f>IFERROR(IF(VLOOKUP($O319,'APOIO-DESPESAS'!$A$3:$N$962,9,FALSE)="","",VLOOKUP($O319,'APOIO-DESPESAS'!$A$3:$N$962,9,FALSE)),"")</f>
        <v/>
      </c>
      <c r="I319" s="223" t="str">
        <f>IFERROR(IF(VLOOKUP($O319,'APOIO-DESPESAS'!$A$3:$N$962,10,FALSE)="","",VLOOKUP($O319,'APOIO-DESPESAS'!$A$3:$N$962,10,FALSE)),"")</f>
        <v/>
      </c>
      <c r="J319" s="223" t="str">
        <f>IFERROR(IF(VLOOKUP($O319,'APOIO-DESPESAS'!$A$3:$N$962,11,FALSE)="","",VLOOKUP($O319,'APOIO-DESPESAS'!$A$3:$N$962,11,FALSE)),"")</f>
        <v/>
      </c>
      <c r="K319" s="223" t="str">
        <f>IFERROR(IF(VLOOKUP($O319,'APOIO-DESPESAS'!$A$3:$N$962,12,FALSE)="","",VLOOKUP($O319,'APOIO-DESPESAS'!$A$3:$N$962,12,FALSE)),"")</f>
        <v/>
      </c>
      <c r="L319" s="223" t="str">
        <f>IFERROR(IF(VLOOKUP($O319,'APOIO-DESPESAS'!$A$3:$N$962,13,FALSE)="","",VLOOKUP($O319,'APOIO-DESPESAS'!$A$3:$N$962,13,FALSE)),"")</f>
        <v/>
      </c>
      <c r="M319" s="223" t="str">
        <f>IFERROR(IF(VLOOKUP($O319,'APOIO-DESPESAS'!$A$3:$N$962,14,FALSE)="","",VLOOKUP($O319,'APOIO-DESPESAS'!$A$3:$N$962,14,FALSE)),"")</f>
        <v/>
      </c>
      <c r="O319" s="223">
        <f t="shared" si="4"/>
        <v>317</v>
      </c>
    </row>
    <row r="320" spans="1:15" x14ac:dyDescent="0.25">
      <c r="A320" s="223" t="str">
        <f>IFERROR(IF(VLOOKUP($O320,'APOIO-DESPESAS'!$A$3:$N$962,2,FALSE)="","",VLOOKUP($O320,'APOIO-DESPESAS'!$A$3:$N$962,2,FALSE)),"")</f>
        <v/>
      </c>
      <c r="B320" s="223" t="str">
        <f>IFERROR(IF(VLOOKUP($O320,'APOIO-DESPESAS'!$A$3:$N$962,3,FALSE)="","",VLOOKUP($O320,'APOIO-DESPESAS'!$A$3:$N$962,3,FALSE)),"")</f>
        <v/>
      </c>
      <c r="C320" s="223" t="str">
        <f>IFERROR(IF(VLOOKUP($O320,'APOIO-DESPESAS'!$A$3:$N$962,4,FALSE)="","",VLOOKUP($O320,'APOIO-DESPESAS'!$A$3:$N$962,4,FALSE)),"")</f>
        <v/>
      </c>
      <c r="D320" s="223" t="str">
        <f>IFERROR(IF(VLOOKUP($O320,'APOIO-DESPESAS'!$A$3:$N$962,5,FALSE)="","",VLOOKUP($O320,'APOIO-DESPESAS'!$A$3:$N$962,5,FALSE)),"")</f>
        <v/>
      </c>
      <c r="E320" s="223" t="str">
        <f>IFERROR(IF(VLOOKUP($O320,'APOIO-DESPESAS'!$A$3:$N$962,6,FALSE)="","",VLOOKUP($O320,'APOIO-DESPESAS'!$A$3:$N$962,6,FALSE)),"")</f>
        <v/>
      </c>
      <c r="F320" s="223" t="str">
        <f>IFERROR(IF(VLOOKUP($O320,'APOIO-DESPESAS'!$A$3:$N$962,7,FALSE)="","",VLOOKUP($O320,'APOIO-DESPESAS'!$A$3:$N$962,7,FALSE)),"")</f>
        <v/>
      </c>
      <c r="G320" s="223" t="str">
        <f>IFERROR(IF(VLOOKUP($O320,'APOIO-DESPESAS'!$A$3:$N$962,8,FALSE)="","",VLOOKUP($O320,'APOIO-DESPESAS'!$A$3:$N$962,8,FALSE)),"")</f>
        <v/>
      </c>
      <c r="H320" s="223" t="str">
        <f>IFERROR(IF(VLOOKUP($O320,'APOIO-DESPESAS'!$A$3:$N$962,9,FALSE)="","",VLOOKUP($O320,'APOIO-DESPESAS'!$A$3:$N$962,9,FALSE)),"")</f>
        <v/>
      </c>
      <c r="I320" s="223" t="str">
        <f>IFERROR(IF(VLOOKUP($O320,'APOIO-DESPESAS'!$A$3:$N$962,10,FALSE)="","",VLOOKUP($O320,'APOIO-DESPESAS'!$A$3:$N$962,10,FALSE)),"")</f>
        <v/>
      </c>
      <c r="J320" s="223" t="str">
        <f>IFERROR(IF(VLOOKUP($O320,'APOIO-DESPESAS'!$A$3:$N$962,11,FALSE)="","",VLOOKUP($O320,'APOIO-DESPESAS'!$A$3:$N$962,11,FALSE)),"")</f>
        <v/>
      </c>
      <c r="K320" s="223" t="str">
        <f>IFERROR(IF(VLOOKUP($O320,'APOIO-DESPESAS'!$A$3:$N$962,12,FALSE)="","",VLOOKUP($O320,'APOIO-DESPESAS'!$A$3:$N$962,12,FALSE)),"")</f>
        <v/>
      </c>
      <c r="L320" s="223" t="str">
        <f>IFERROR(IF(VLOOKUP($O320,'APOIO-DESPESAS'!$A$3:$N$962,13,FALSE)="","",VLOOKUP($O320,'APOIO-DESPESAS'!$A$3:$N$962,13,FALSE)),"")</f>
        <v/>
      </c>
      <c r="M320" s="223" t="str">
        <f>IFERROR(IF(VLOOKUP($O320,'APOIO-DESPESAS'!$A$3:$N$962,14,FALSE)="","",VLOOKUP($O320,'APOIO-DESPESAS'!$A$3:$N$962,14,FALSE)),"")</f>
        <v/>
      </c>
      <c r="O320" s="223">
        <f t="shared" si="4"/>
        <v>318</v>
      </c>
    </row>
    <row r="321" spans="1:15" x14ac:dyDescent="0.25">
      <c r="A321" s="223" t="str">
        <f>IFERROR(IF(VLOOKUP($O321,'APOIO-DESPESAS'!$A$3:$N$962,2,FALSE)="","",VLOOKUP($O321,'APOIO-DESPESAS'!$A$3:$N$962,2,FALSE)),"")</f>
        <v/>
      </c>
      <c r="B321" s="223" t="str">
        <f>IFERROR(IF(VLOOKUP($O321,'APOIO-DESPESAS'!$A$3:$N$962,3,FALSE)="","",VLOOKUP($O321,'APOIO-DESPESAS'!$A$3:$N$962,3,FALSE)),"")</f>
        <v/>
      </c>
      <c r="C321" s="223" t="str">
        <f>IFERROR(IF(VLOOKUP($O321,'APOIO-DESPESAS'!$A$3:$N$962,4,FALSE)="","",VLOOKUP($O321,'APOIO-DESPESAS'!$A$3:$N$962,4,FALSE)),"")</f>
        <v/>
      </c>
      <c r="D321" s="223" t="str">
        <f>IFERROR(IF(VLOOKUP($O321,'APOIO-DESPESAS'!$A$3:$N$962,5,FALSE)="","",VLOOKUP($O321,'APOIO-DESPESAS'!$A$3:$N$962,5,FALSE)),"")</f>
        <v/>
      </c>
      <c r="E321" s="223" t="str">
        <f>IFERROR(IF(VLOOKUP($O321,'APOIO-DESPESAS'!$A$3:$N$962,6,FALSE)="","",VLOOKUP($O321,'APOIO-DESPESAS'!$A$3:$N$962,6,FALSE)),"")</f>
        <v/>
      </c>
      <c r="F321" s="223" t="str">
        <f>IFERROR(IF(VLOOKUP($O321,'APOIO-DESPESAS'!$A$3:$N$962,7,FALSE)="","",VLOOKUP($O321,'APOIO-DESPESAS'!$A$3:$N$962,7,FALSE)),"")</f>
        <v/>
      </c>
      <c r="G321" s="223" t="str">
        <f>IFERROR(IF(VLOOKUP($O321,'APOIO-DESPESAS'!$A$3:$N$962,8,FALSE)="","",VLOOKUP($O321,'APOIO-DESPESAS'!$A$3:$N$962,8,FALSE)),"")</f>
        <v/>
      </c>
      <c r="H321" s="223" t="str">
        <f>IFERROR(IF(VLOOKUP($O321,'APOIO-DESPESAS'!$A$3:$N$962,9,FALSE)="","",VLOOKUP($O321,'APOIO-DESPESAS'!$A$3:$N$962,9,FALSE)),"")</f>
        <v/>
      </c>
      <c r="I321" s="223" t="str">
        <f>IFERROR(IF(VLOOKUP($O321,'APOIO-DESPESAS'!$A$3:$N$962,10,FALSE)="","",VLOOKUP($O321,'APOIO-DESPESAS'!$A$3:$N$962,10,FALSE)),"")</f>
        <v/>
      </c>
      <c r="J321" s="223" t="str">
        <f>IFERROR(IF(VLOOKUP($O321,'APOIO-DESPESAS'!$A$3:$N$962,11,FALSE)="","",VLOOKUP($O321,'APOIO-DESPESAS'!$A$3:$N$962,11,FALSE)),"")</f>
        <v/>
      </c>
      <c r="K321" s="223" t="str">
        <f>IFERROR(IF(VLOOKUP($O321,'APOIO-DESPESAS'!$A$3:$N$962,12,FALSE)="","",VLOOKUP($O321,'APOIO-DESPESAS'!$A$3:$N$962,12,FALSE)),"")</f>
        <v/>
      </c>
      <c r="L321" s="223" t="str">
        <f>IFERROR(IF(VLOOKUP($O321,'APOIO-DESPESAS'!$A$3:$N$962,13,FALSE)="","",VLOOKUP($O321,'APOIO-DESPESAS'!$A$3:$N$962,13,FALSE)),"")</f>
        <v/>
      </c>
      <c r="M321" s="223" t="str">
        <f>IFERROR(IF(VLOOKUP($O321,'APOIO-DESPESAS'!$A$3:$N$962,14,FALSE)="","",VLOOKUP($O321,'APOIO-DESPESAS'!$A$3:$N$962,14,FALSE)),"")</f>
        <v/>
      </c>
      <c r="O321" s="223">
        <f t="shared" si="4"/>
        <v>319</v>
      </c>
    </row>
    <row r="322" spans="1:15" x14ac:dyDescent="0.25">
      <c r="A322" s="223" t="str">
        <f>IFERROR(IF(VLOOKUP($O322,'APOIO-DESPESAS'!$A$3:$N$962,2,FALSE)="","",VLOOKUP($O322,'APOIO-DESPESAS'!$A$3:$N$962,2,FALSE)),"")</f>
        <v/>
      </c>
      <c r="B322" s="223" t="str">
        <f>IFERROR(IF(VLOOKUP($O322,'APOIO-DESPESAS'!$A$3:$N$962,3,FALSE)="","",VLOOKUP($O322,'APOIO-DESPESAS'!$A$3:$N$962,3,FALSE)),"")</f>
        <v/>
      </c>
      <c r="C322" s="223" t="str">
        <f>IFERROR(IF(VLOOKUP($O322,'APOIO-DESPESAS'!$A$3:$N$962,4,FALSE)="","",VLOOKUP($O322,'APOIO-DESPESAS'!$A$3:$N$962,4,FALSE)),"")</f>
        <v/>
      </c>
      <c r="D322" s="223" t="str">
        <f>IFERROR(IF(VLOOKUP($O322,'APOIO-DESPESAS'!$A$3:$N$962,5,FALSE)="","",VLOOKUP($O322,'APOIO-DESPESAS'!$A$3:$N$962,5,FALSE)),"")</f>
        <v/>
      </c>
      <c r="E322" s="223" t="str">
        <f>IFERROR(IF(VLOOKUP($O322,'APOIO-DESPESAS'!$A$3:$N$962,6,FALSE)="","",VLOOKUP($O322,'APOIO-DESPESAS'!$A$3:$N$962,6,FALSE)),"")</f>
        <v/>
      </c>
      <c r="F322" s="223" t="str">
        <f>IFERROR(IF(VLOOKUP($O322,'APOIO-DESPESAS'!$A$3:$N$962,7,FALSE)="","",VLOOKUP($O322,'APOIO-DESPESAS'!$A$3:$N$962,7,FALSE)),"")</f>
        <v/>
      </c>
      <c r="G322" s="223" t="str">
        <f>IFERROR(IF(VLOOKUP($O322,'APOIO-DESPESAS'!$A$3:$N$962,8,FALSE)="","",VLOOKUP($O322,'APOIO-DESPESAS'!$A$3:$N$962,8,FALSE)),"")</f>
        <v/>
      </c>
      <c r="H322" s="223" t="str">
        <f>IFERROR(IF(VLOOKUP($O322,'APOIO-DESPESAS'!$A$3:$N$962,9,FALSE)="","",VLOOKUP($O322,'APOIO-DESPESAS'!$A$3:$N$962,9,FALSE)),"")</f>
        <v/>
      </c>
      <c r="I322" s="223" t="str">
        <f>IFERROR(IF(VLOOKUP($O322,'APOIO-DESPESAS'!$A$3:$N$962,10,FALSE)="","",VLOOKUP($O322,'APOIO-DESPESAS'!$A$3:$N$962,10,FALSE)),"")</f>
        <v/>
      </c>
      <c r="J322" s="223" t="str">
        <f>IFERROR(IF(VLOOKUP($O322,'APOIO-DESPESAS'!$A$3:$N$962,11,FALSE)="","",VLOOKUP($O322,'APOIO-DESPESAS'!$A$3:$N$962,11,FALSE)),"")</f>
        <v/>
      </c>
      <c r="K322" s="223" t="str">
        <f>IFERROR(IF(VLOOKUP($O322,'APOIO-DESPESAS'!$A$3:$N$962,12,FALSE)="","",VLOOKUP($O322,'APOIO-DESPESAS'!$A$3:$N$962,12,FALSE)),"")</f>
        <v/>
      </c>
      <c r="L322" s="223" t="str">
        <f>IFERROR(IF(VLOOKUP($O322,'APOIO-DESPESAS'!$A$3:$N$962,13,FALSE)="","",VLOOKUP($O322,'APOIO-DESPESAS'!$A$3:$N$962,13,FALSE)),"")</f>
        <v/>
      </c>
      <c r="M322" s="223" t="str">
        <f>IFERROR(IF(VLOOKUP($O322,'APOIO-DESPESAS'!$A$3:$N$962,14,FALSE)="","",VLOOKUP($O322,'APOIO-DESPESAS'!$A$3:$N$962,14,FALSE)),"")</f>
        <v/>
      </c>
      <c r="O322" s="223">
        <f t="shared" si="4"/>
        <v>320</v>
      </c>
    </row>
    <row r="323" spans="1:15" x14ac:dyDescent="0.25">
      <c r="A323" s="223" t="str">
        <f>IFERROR(IF(VLOOKUP($O323,'APOIO-DESPESAS'!$A$3:$N$962,2,FALSE)="","",VLOOKUP($O323,'APOIO-DESPESAS'!$A$3:$N$962,2,FALSE)),"")</f>
        <v/>
      </c>
      <c r="B323" s="223" t="str">
        <f>IFERROR(IF(VLOOKUP($O323,'APOIO-DESPESAS'!$A$3:$N$962,3,FALSE)="","",VLOOKUP($O323,'APOIO-DESPESAS'!$A$3:$N$962,3,FALSE)),"")</f>
        <v/>
      </c>
      <c r="C323" s="223" t="str">
        <f>IFERROR(IF(VLOOKUP($O323,'APOIO-DESPESAS'!$A$3:$N$962,4,FALSE)="","",VLOOKUP($O323,'APOIO-DESPESAS'!$A$3:$N$962,4,FALSE)),"")</f>
        <v/>
      </c>
      <c r="D323" s="223" t="str">
        <f>IFERROR(IF(VLOOKUP($O323,'APOIO-DESPESAS'!$A$3:$N$962,5,FALSE)="","",VLOOKUP($O323,'APOIO-DESPESAS'!$A$3:$N$962,5,FALSE)),"")</f>
        <v/>
      </c>
      <c r="E323" s="223" t="str">
        <f>IFERROR(IF(VLOOKUP($O323,'APOIO-DESPESAS'!$A$3:$N$962,6,FALSE)="","",VLOOKUP($O323,'APOIO-DESPESAS'!$A$3:$N$962,6,FALSE)),"")</f>
        <v/>
      </c>
      <c r="F323" s="223" t="str">
        <f>IFERROR(IF(VLOOKUP($O323,'APOIO-DESPESAS'!$A$3:$N$962,7,FALSE)="","",VLOOKUP($O323,'APOIO-DESPESAS'!$A$3:$N$962,7,FALSE)),"")</f>
        <v/>
      </c>
      <c r="G323" s="223" t="str">
        <f>IFERROR(IF(VLOOKUP($O323,'APOIO-DESPESAS'!$A$3:$N$962,8,FALSE)="","",VLOOKUP($O323,'APOIO-DESPESAS'!$A$3:$N$962,8,FALSE)),"")</f>
        <v/>
      </c>
      <c r="H323" s="223" t="str">
        <f>IFERROR(IF(VLOOKUP($O323,'APOIO-DESPESAS'!$A$3:$N$962,9,FALSE)="","",VLOOKUP($O323,'APOIO-DESPESAS'!$A$3:$N$962,9,FALSE)),"")</f>
        <v/>
      </c>
      <c r="I323" s="223" t="str">
        <f>IFERROR(IF(VLOOKUP($O323,'APOIO-DESPESAS'!$A$3:$N$962,10,FALSE)="","",VLOOKUP($O323,'APOIO-DESPESAS'!$A$3:$N$962,10,FALSE)),"")</f>
        <v/>
      </c>
      <c r="J323" s="223" t="str">
        <f>IFERROR(IF(VLOOKUP($O323,'APOIO-DESPESAS'!$A$3:$N$962,11,FALSE)="","",VLOOKUP($O323,'APOIO-DESPESAS'!$A$3:$N$962,11,FALSE)),"")</f>
        <v/>
      </c>
      <c r="K323" s="223" t="str">
        <f>IFERROR(IF(VLOOKUP($O323,'APOIO-DESPESAS'!$A$3:$N$962,12,FALSE)="","",VLOOKUP($O323,'APOIO-DESPESAS'!$A$3:$N$962,12,FALSE)),"")</f>
        <v/>
      </c>
      <c r="L323" s="223" t="str">
        <f>IFERROR(IF(VLOOKUP($O323,'APOIO-DESPESAS'!$A$3:$N$962,13,FALSE)="","",VLOOKUP($O323,'APOIO-DESPESAS'!$A$3:$N$962,13,FALSE)),"")</f>
        <v/>
      </c>
      <c r="M323" s="223" t="str">
        <f>IFERROR(IF(VLOOKUP($O323,'APOIO-DESPESAS'!$A$3:$N$962,14,FALSE)="","",VLOOKUP($O323,'APOIO-DESPESAS'!$A$3:$N$962,14,FALSE)),"")</f>
        <v/>
      </c>
      <c r="O323" s="223">
        <f t="shared" si="4"/>
        <v>321</v>
      </c>
    </row>
    <row r="324" spans="1:15" x14ac:dyDescent="0.25">
      <c r="A324" s="223" t="str">
        <f>IFERROR(IF(VLOOKUP($O324,'APOIO-DESPESAS'!$A$3:$N$962,2,FALSE)="","",VLOOKUP($O324,'APOIO-DESPESAS'!$A$3:$N$962,2,FALSE)),"")</f>
        <v/>
      </c>
      <c r="B324" s="223" t="str">
        <f>IFERROR(IF(VLOOKUP($O324,'APOIO-DESPESAS'!$A$3:$N$962,3,FALSE)="","",VLOOKUP($O324,'APOIO-DESPESAS'!$A$3:$N$962,3,FALSE)),"")</f>
        <v/>
      </c>
      <c r="C324" s="223" t="str">
        <f>IFERROR(IF(VLOOKUP($O324,'APOIO-DESPESAS'!$A$3:$N$962,4,FALSE)="","",VLOOKUP($O324,'APOIO-DESPESAS'!$A$3:$N$962,4,FALSE)),"")</f>
        <v/>
      </c>
      <c r="D324" s="223" t="str">
        <f>IFERROR(IF(VLOOKUP($O324,'APOIO-DESPESAS'!$A$3:$N$962,5,FALSE)="","",VLOOKUP($O324,'APOIO-DESPESAS'!$A$3:$N$962,5,FALSE)),"")</f>
        <v/>
      </c>
      <c r="E324" s="223" t="str">
        <f>IFERROR(IF(VLOOKUP($O324,'APOIO-DESPESAS'!$A$3:$N$962,6,FALSE)="","",VLOOKUP($O324,'APOIO-DESPESAS'!$A$3:$N$962,6,FALSE)),"")</f>
        <v/>
      </c>
      <c r="F324" s="223" t="str">
        <f>IFERROR(IF(VLOOKUP($O324,'APOIO-DESPESAS'!$A$3:$N$962,7,FALSE)="","",VLOOKUP($O324,'APOIO-DESPESAS'!$A$3:$N$962,7,FALSE)),"")</f>
        <v/>
      </c>
      <c r="G324" s="223" t="str">
        <f>IFERROR(IF(VLOOKUP($O324,'APOIO-DESPESAS'!$A$3:$N$962,8,FALSE)="","",VLOOKUP($O324,'APOIO-DESPESAS'!$A$3:$N$962,8,FALSE)),"")</f>
        <v/>
      </c>
      <c r="H324" s="223" t="str">
        <f>IFERROR(IF(VLOOKUP($O324,'APOIO-DESPESAS'!$A$3:$N$962,9,FALSE)="","",VLOOKUP($O324,'APOIO-DESPESAS'!$A$3:$N$962,9,FALSE)),"")</f>
        <v/>
      </c>
      <c r="I324" s="223" t="str">
        <f>IFERROR(IF(VLOOKUP($O324,'APOIO-DESPESAS'!$A$3:$N$962,10,FALSE)="","",VLOOKUP($O324,'APOIO-DESPESAS'!$A$3:$N$962,10,FALSE)),"")</f>
        <v/>
      </c>
      <c r="J324" s="223" t="str">
        <f>IFERROR(IF(VLOOKUP($O324,'APOIO-DESPESAS'!$A$3:$N$962,11,FALSE)="","",VLOOKUP($O324,'APOIO-DESPESAS'!$A$3:$N$962,11,FALSE)),"")</f>
        <v/>
      </c>
      <c r="K324" s="223" t="str">
        <f>IFERROR(IF(VLOOKUP($O324,'APOIO-DESPESAS'!$A$3:$N$962,12,FALSE)="","",VLOOKUP($O324,'APOIO-DESPESAS'!$A$3:$N$962,12,FALSE)),"")</f>
        <v/>
      </c>
      <c r="L324" s="223" t="str">
        <f>IFERROR(IF(VLOOKUP($O324,'APOIO-DESPESAS'!$A$3:$N$962,13,FALSE)="","",VLOOKUP($O324,'APOIO-DESPESAS'!$A$3:$N$962,13,FALSE)),"")</f>
        <v/>
      </c>
      <c r="M324" s="223" t="str">
        <f>IFERROR(IF(VLOOKUP($O324,'APOIO-DESPESAS'!$A$3:$N$962,14,FALSE)="","",VLOOKUP($O324,'APOIO-DESPESAS'!$A$3:$N$962,14,FALSE)),"")</f>
        <v/>
      </c>
      <c r="O324" s="223">
        <f t="shared" si="4"/>
        <v>322</v>
      </c>
    </row>
    <row r="325" spans="1:15" x14ac:dyDescent="0.25">
      <c r="A325" s="223" t="str">
        <f>IFERROR(IF(VLOOKUP($O325,'APOIO-DESPESAS'!$A$3:$N$962,2,FALSE)="","",VLOOKUP($O325,'APOIO-DESPESAS'!$A$3:$N$962,2,FALSE)),"")</f>
        <v/>
      </c>
      <c r="B325" s="223" t="str">
        <f>IFERROR(IF(VLOOKUP($O325,'APOIO-DESPESAS'!$A$3:$N$962,3,FALSE)="","",VLOOKUP($O325,'APOIO-DESPESAS'!$A$3:$N$962,3,FALSE)),"")</f>
        <v/>
      </c>
      <c r="C325" s="223" t="str">
        <f>IFERROR(IF(VLOOKUP($O325,'APOIO-DESPESAS'!$A$3:$N$962,4,FALSE)="","",VLOOKUP($O325,'APOIO-DESPESAS'!$A$3:$N$962,4,FALSE)),"")</f>
        <v/>
      </c>
      <c r="D325" s="223" t="str">
        <f>IFERROR(IF(VLOOKUP($O325,'APOIO-DESPESAS'!$A$3:$N$962,5,FALSE)="","",VLOOKUP($O325,'APOIO-DESPESAS'!$A$3:$N$962,5,FALSE)),"")</f>
        <v/>
      </c>
      <c r="E325" s="223" t="str">
        <f>IFERROR(IF(VLOOKUP($O325,'APOIO-DESPESAS'!$A$3:$N$962,6,FALSE)="","",VLOOKUP($O325,'APOIO-DESPESAS'!$A$3:$N$962,6,FALSE)),"")</f>
        <v/>
      </c>
      <c r="F325" s="223" t="str">
        <f>IFERROR(IF(VLOOKUP($O325,'APOIO-DESPESAS'!$A$3:$N$962,7,FALSE)="","",VLOOKUP($O325,'APOIO-DESPESAS'!$A$3:$N$962,7,FALSE)),"")</f>
        <v/>
      </c>
      <c r="G325" s="223" t="str">
        <f>IFERROR(IF(VLOOKUP($O325,'APOIO-DESPESAS'!$A$3:$N$962,8,FALSE)="","",VLOOKUP($O325,'APOIO-DESPESAS'!$A$3:$N$962,8,FALSE)),"")</f>
        <v/>
      </c>
      <c r="H325" s="223" t="str">
        <f>IFERROR(IF(VLOOKUP($O325,'APOIO-DESPESAS'!$A$3:$N$962,9,FALSE)="","",VLOOKUP($O325,'APOIO-DESPESAS'!$A$3:$N$962,9,FALSE)),"")</f>
        <v/>
      </c>
      <c r="I325" s="223" t="str">
        <f>IFERROR(IF(VLOOKUP($O325,'APOIO-DESPESAS'!$A$3:$N$962,10,FALSE)="","",VLOOKUP($O325,'APOIO-DESPESAS'!$A$3:$N$962,10,FALSE)),"")</f>
        <v/>
      </c>
      <c r="J325" s="223" t="str">
        <f>IFERROR(IF(VLOOKUP($O325,'APOIO-DESPESAS'!$A$3:$N$962,11,FALSE)="","",VLOOKUP($O325,'APOIO-DESPESAS'!$A$3:$N$962,11,FALSE)),"")</f>
        <v/>
      </c>
      <c r="K325" s="223" t="str">
        <f>IFERROR(IF(VLOOKUP($O325,'APOIO-DESPESAS'!$A$3:$N$962,12,FALSE)="","",VLOOKUP($O325,'APOIO-DESPESAS'!$A$3:$N$962,12,FALSE)),"")</f>
        <v/>
      </c>
      <c r="L325" s="223" t="str">
        <f>IFERROR(IF(VLOOKUP($O325,'APOIO-DESPESAS'!$A$3:$N$962,13,FALSE)="","",VLOOKUP($O325,'APOIO-DESPESAS'!$A$3:$N$962,13,FALSE)),"")</f>
        <v/>
      </c>
      <c r="M325" s="223" t="str">
        <f>IFERROR(IF(VLOOKUP($O325,'APOIO-DESPESAS'!$A$3:$N$962,14,FALSE)="","",VLOOKUP($O325,'APOIO-DESPESAS'!$A$3:$N$962,14,FALSE)),"")</f>
        <v/>
      </c>
      <c r="O325" s="223">
        <f t="shared" ref="O325:O388" si="5">O324+1</f>
        <v>323</v>
      </c>
    </row>
    <row r="326" spans="1:15" x14ac:dyDescent="0.25">
      <c r="A326" s="223" t="str">
        <f>IFERROR(IF(VLOOKUP($O326,'APOIO-DESPESAS'!$A$3:$N$962,2,FALSE)="","",VLOOKUP($O326,'APOIO-DESPESAS'!$A$3:$N$962,2,FALSE)),"")</f>
        <v/>
      </c>
      <c r="B326" s="223" t="str">
        <f>IFERROR(IF(VLOOKUP($O326,'APOIO-DESPESAS'!$A$3:$N$962,3,FALSE)="","",VLOOKUP($O326,'APOIO-DESPESAS'!$A$3:$N$962,3,FALSE)),"")</f>
        <v/>
      </c>
      <c r="C326" s="223" t="str">
        <f>IFERROR(IF(VLOOKUP($O326,'APOIO-DESPESAS'!$A$3:$N$962,4,FALSE)="","",VLOOKUP($O326,'APOIO-DESPESAS'!$A$3:$N$962,4,FALSE)),"")</f>
        <v/>
      </c>
      <c r="D326" s="223" t="str">
        <f>IFERROR(IF(VLOOKUP($O326,'APOIO-DESPESAS'!$A$3:$N$962,5,FALSE)="","",VLOOKUP($O326,'APOIO-DESPESAS'!$A$3:$N$962,5,FALSE)),"")</f>
        <v/>
      </c>
      <c r="E326" s="223" t="str">
        <f>IFERROR(IF(VLOOKUP($O326,'APOIO-DESPESAS'!$A$3:$N$962,6,FALSE)="","",VLOOKUP($O326,'APOIO-DESPESAS'!$A$3:$N$962,6,FALSE)),"")</f>
        <v/>
      </c>
      <c r="F326" s="223" t="str">
        <f>IFERROR(IF(VLOOKUP($O326,'APOIO-DESPESAS'!$A$3:$N$962,7,FALSE)="","",VLOOKUP($O326,'APOIO-DESPESAS'!$A$3:$N$962,7,FALSE)),"")</f>
        <v/>
      </c>
      <c r="G326" s="223" t="str">
        <f>IFERROR(IF(VLOOKUP($O326,'APOIO-DESPESAS'!$A$3:$N$962,8,FALSE)="","",VLOOKUP($O326,'APOIO-DESPESAS'!$A$3:$N$962,8,FALSE)),"")</f>
        <v/>
      </c>
      <c r="H326" s="223" t="str">
        <f>IFERROR(IF(VLOOKUP($O326,'APOIO-DESPESAS'!$A$3:$N$962,9,FALSE)="","",VLOOKUP($O326,'APOIO-DESPESAS'!$A$3:$N$962,9,FALSE)),"")</f>
        <v/>
      </c>
      <c r="I326" s="223" t="str">
        <f>IFERROR(IF(VLOOKUP($O326,'APOIO-DESPESAS'!$A$3:$N$962,10,FALSE)="","",VLOOKUP($O326,'APOIO-DESPESAS'!$A$3:$N$962,10,FALSE)),"")</f>
        <v/>
      </c>
      <c r="J326" s="223" t="str">
        <f>IFERROR(IF(VLOOKUP($O326,'APOIO-DESPESAS'!$A$3:$N$962,11,FALSE)="","",VLOOKUP($O326,'APOIO-DESPESAS'!$A$3:$N$962,11,FALSE)),"")</f>
        <v/>
      </c>
      <c r="K326" s="223" t="str">
        <f>IFERROR(IF(VLOOKUP($O326,'APOIO-DESPESAS'!$A$3:$N$962,12,FALSE)="","",VLOOKUP($O326,'APOIO-DESPESAS'!$A$3:$N$962,12,FALSE)),"")</f>
        <v/>
      </c>
      <c r="L326" s="223" t="str">
        <f>IFERROR(IF(VLOOKUP($O326,'APOIO-DESPESAS'!$A$3:$N$962,13,FALSE)="","",VLOOKUP($O326,'APOIO-DESPESAS'!$A$3:$N$962,13,FALSE)),"")</f>
        <v/>
      </c>
      <c r="M326" s="223" t="str">
        <f>IFERROR(IF(VLOOKUP($O326,'APOIO-DESPESAS'!$A$3:$N$962,14,FALSE)="","",VLOOKUP($O326,'APOIO-DESPESAS'!$A$3:$N$962,14,FALSE)),"")</f>
        <v/>
      </c>
      <c r="O326" s="223">
        <f t="shared" si="5"/>
        <v>324</v>
      </c>
    </row>
    <row r="327" spans="1:15" x14ac:dyDescent="0.25">
      <c r="A327" s="223" t="str">
        <f>IFERROR(IF(VLOOKUP($O327,'APOIO-DESPESAS'!$A$3:$N$962,2,FALSE)="","",VLOOKUP($O327,'APOIO-DESPESAS'!$A$3:$N$962,2,FALSE)),"")</f>
        <v/>
      </c>
      <c r="B327" s="223" t="str">
        <f>IFERROR(IF(VLOOKUP($O327,'APOIO-DESPESAS'!$A$3:$N$962,3,FALSE)="","",VLOOKUP($O327,'APOIO-DESPESAS'!$A$3:$N$962,3,FALSE)),"")</f>
        <v/>
      </c>
      <c r="C327" s="223" t="str">
        <f>IFERROR(IF(VLOOKUP($O327,'APOIO-DESPESAS'!$A$3:$N$962,4,FALSE)="","",VLOOKUP($O327,'APOIO-DESPESAS'!$A$3:$N$962,4,FALSE)),"")</f>
        <v/>
      </c>
      <c r="D327" s="223" t="str">
        <f>IFERROR(IF(VLOOKUP($O327,'APOIO-DESPESAS'!$A$3:$N$962,5,FALSE)="","",VLOOKUP($O327,'APOIO-DESPESAS'!$A$3:$N$962,5,FALSE)),"")</f>
        <v/>
      </c>
      <c r="E327" s="223" t="str">
        <f>IFERROR(IF(VLOOKUP($O327,'APOIO-DESPESAS'!$A$3:$N$962,6,FALSE)="","",VLOOKUP($O327,'APOIO-DESPESAS'!$A$3:$N$962,6,FALSE)),"")</f>
        <v/>
      </c>
      <c r="F327" s="223" t="str">
        <f>IFERROR(IF(VLOOKUP($O327,'APOIO-DESPESAS'!$A$3:$N$962,7,FALSE)="","",VLOOKUP($O327,'APOIO-DESPESAS'!$A$3:$N$962,7,FALSE)),"")</f>
        <v/>
      </c>
      <c r="G327" s="223" t="str">
        <f>IFERROR(IF(VLOOKUP($O327,'APOIO-DESPESAS'!$A$3:$N$962,8,FALSE)="","",VLOOKUP($O327,'APOIO-DESPESAS'!$A$3:$N$962,8,FALSE)),"")</f>
        <v/>
      </c>
      <c r="H327" s="223" t="str">
        <f>IFERROR(IF(VLOOKUP($O327,'APOIO-DESPESAS'!$A$3:$N$962,9,FALSE)="","",VLOOKUP($O327,'APOIO-DESPESAS'!$A$3:$N$962,9,FALSE)),"")</f>
        <v/>
      </c>
      <c r="I327" s="223" t="str">
        <f>IFERROR(IF(VLOOKUP($O327,'APOIO-DESPESAS'!$A$3:$N$962,10,FALSE)="","",VLOOKUP($O327,'APOIO-DESPESAS'!$A$3:$N$962,10,FALSE)),"")</f>
        <v/>
      </c>
      <c r="J327" s="223" t="str">
        <f>IFERROR(IF(VLOOKUP($O327,'APOIO-DESPESAS'!$A$3:$N$962,11,FALSE)="","",VLOOKUP($O327,'APOIO-DESPESAS'!$A$3:$N$962,11,FALSE)),"")</f>
        <v/>
      </c>
      <c r="K327" s="223" t="str">
        <f>IFERROR(IF(VLOOKUP($O327,'APOIO-DESPESAS'!$A$3:$N$962,12,FALSE)="","",VLOOKUP($O327,'APOIO-DESPESAS'!$A$3:$N$962,12,FALSE)),"")</f>
        <v/>
      </c>
      <c r="L327" s="223" t="str">
        <f>IFERROR(IF(VLOOKUP($O327,'APOIO-DESPESAS'!$A$3:$N$962,13,FALSE)="","",VLOOKUP($O327,'APOIO-DESPESAS'!$A$3:$N$962,13,FALSE)),"")</f>
        <v/>
      </c>
      <c r="M327" s="223" t="str">
        <f>IFERROR(IF(VLOOKUP($O327,'APOIO-DESPESAS'!$A$3:$N$962,14,FALSE)="","",VLOOKUP($O327,'APOIO-DESPESAS'!$A$3:$N$962,14,FALSE)),"")</f>
        <v/>
      </c>
      <c r="O327" s="223">
        <f t="shared" si="5"/>
        <v>325</v>
      </c>
    </row>
    <row r="328" spans="1:15" x14ac:dyDescent="0.25">
      <c r="A328" s="223" t="str">
        <f>IFERROR(IF(VLOOKUP($O328,'APOIO-DESPESAS'!$A$3:$N$962,2,FALSE)="","",VLOOKUP($O328,'APOIO-DESPESAS'!$A$3:$N$962,2,FALSE)),"")</f>
        <v/>
      </c>
      <c r="B328" s="223" t="str">
        <f>IFERROR(IF(VLOOKUP($O328,'APOIO-DESPESAS'!$A$3:$N$962,3,FALSE)="","",VLOOKUP($O328,'APOIO-DESPESAS'!$A$3:$N$962,3,FALSE)),"")</f>
        <v/>
      </c>
      <c r="C328" s="223" t="str">
        <f>IFERROR(IF(VLOOKUP($O328,'APOIO-DESPESAS'!$A$3:$N$962,4,FALSE)="","",VLOOKUP($O328,'APOIO-DESPESAS'!$A$3:$N$962,4,FALSE)),"")</f>
        <v/>
      </c>
      <c r="D328" s="223" t="str">
        <f>IFERROR(IF(VLOOKUP($O328,'APOIO-DESPESAS'!$A$3:$N$962,5,FALSE)="","",VLOOKUP($O328,'APOIO-DESPESAS'!$A$3:$N$962,5,FALSE)),"")</f>
        <v/>
      </c>
      <c r="E328" s="223" t="str">
        <f>IFERROR(IF(VLOOKUP($O328,'APOIO-DESPESAS'!$A$3:$N$962,6,FALSE)="","",VLOOKUP($O328,'APOIO-DESPESAS'!$A$3:$N$962,6,FALSE)),"")</f>
        <v/>
      </c>
      <c r="F328" s="223" t="str">
        <f>IFERROR(IF(VLOOKUP($O328,'APOIO-DESPESAS'!$A$3:$N$962,7,FALSE)="","",VLOOKUP($O328,'APOIO-DESPESAS'!$A$3:$N$962,7,FALSE)),"")</f>
        <v/>
      </c>
      <c r="G328" s="223" t="str">
        <f>IFERROR(IF(VLOOKUP($O328,'APOIO-DESPESAS'!$A$3:$N$962,8,FALSE)="","",VLOOKUP($O328,'APOIO-DESPESAS'!$A$3:$N$962,8,FALSE)),"")</f>
        <v/>
      </c>
      <c r="H328" s="223" t="str">
        <f>IFERROR(IF(VLOOKUP($O328,'APOIO-DESPESAS'!$A$3:$N$962,9,FALSE)="","",VLOOKUP($O328,'APOIO-DESPESAS'!$A$3:$N$962,9,FALSE)),"")</f>
        <v/>
      </c>
      <c r="I328" s="223" t="str">
        <f>IFERROR(IF(VLOOKUP($O328,'APOIO-DESPESAS'!$A$3:$N$962,10,FALSE)="","",VLOOKUP($O328,'APOIO-DESPESAS'!$A$3:$N$962,10,FALSE)),"")</f>
        <v/>
      </c>
      <c r="J328" s="223" t="str">
        <f>IFERROR(IF(VLOOKUP($O328,'APOIO-DESPESAS'!$A$3:$N$962,11,FALSE)="","",VLOOKUP($O328,'APOIO-DESPESAS'!$A$3:$N$962,11,FALSE)),"")</f>
        <v/>
      </c>
      <c r="K328" s="223" t="str">
        <f>IFERROR(IF(VLOOKUP($O328,'APOIO-DESPESAS'!$A$3:$N$962,12,FALSE)="","",VLOOKUP($O328,'APOIO-DESPESAS'!$A$3:$N$962,12,FALSE)),"")</f>
        <v/>
      </c>
      <c r="L328" s="223" t="str">
        <f>IFERROR(IF(VLOOKUP($O328,'APOIO-DESPESAS'!$A$3:$N$962,13,FALSE)="","",VLOOKUP($O328,'APOIO-DESPESAS'!$A$3:$N$962,13,FALSE)),"")</f>
        <v/>
      </c>
      <c r="M328" s="223" t="str">
        <f>IFERROR(IF(VLOOKUP($O328,'APOIO-DESPESAS'!$A$3:$N$962,14,FALSE)="","",VLOOKUP($O328,'APOIO-DESPESAS'!$A$3:$N$962,14,FALSE)),"")</f>
        <v/>
      </c>
      <c r="O328" s="223">
        <f t="shared" si="5"/>
        <v>326</v>
      </c>
    </row>
    <row r="329" spans="1:15" x14ac:dyDescent="0.25">
      <c r="A329" s="223" t="str">
        <f>IFERROR(IF(VLOOKUP($O329,'APOIO-DESPESAS'!$A$3:$N$962,2,FALSE)="","",VLOOKUP($O329,'APOIO-DESPESAS'!$A$3:$N$962,2,FALSE)),"")</f>
        <v/>
      </c>
      <c r="B329" s="223" t="str">
        <f>IFERROR(IF(VLOOKUP($O329,'APOIO-DESPESAS'!$A$3:$N$962,3,FALSE)="","",VLOOKUP($O329,'APOIO-DESPESAS'!$A$3:$N$962,3,FALSE)),"")</f>
        <v/>
      </c>
      <c r="C329" s="223" t="str">
        <f>IFERROR(IF(VLOOKUP($O329,'APOIO-DESPESAS'!$A$3:$N$962,4,FALSE)="","",VLOOKUP($O329,'APOIO-DESPESAS'!$A$3:$N$962,4,FALSE)),"")</f>
        <v/>
      </c>
      <c r="D329" s="223" t="str">
        <f>IFERROR(IF(VLOOKUP($O329,'APOIO-DESPESAS'!$A$3:$N$962,5,FALSE)="","",VLOOKUP($O329,'APOIO-DESPESAS'!$A$3:$N$962,5,FALSE)),"")</f>
        <v/>
      </c>
      <c r="E329" s="223" t="str">
        <f>IFERROR(IF(VLOOKUP($O329,'APOIO-DESPESAS'!$A$3:$N$962,6,FALSE)="","",VLOOKUP($O329,'APOIO-DESPESAS'!$A$3:$N$962,6,FALSE)),"")</f>
        <v/>
      </c>
      <c r="F329" s="223" t="str">
        <f>IFERROR(IF(VLOOKUP($O329,'APOIO-DESPESAS'!$A$3:$N$962,7,FALSE)="","",VLOOKUP($O329,'APOIO-DESPESAS'!$A$3:$N$962,7,FALSE)),"")</f>
        <v/>
      </c>
      <c r="G329" s="223" t="str">
        <f>IFERROR(IF(VLOOKUP($O329,'APOIO-DESPESAS'!$A$3:$N$962,8,FALSE)="","",VLOOKUP($O329,'APOIO-DESPESAS'!$A$3:$N$962,8,FALSE)),"")</f>
        <v/>
      </c>
      <c r="H329" s="223" t="str">
        <f>IFERROR(IF(VLOOKUP($O329,'APOIO-DESPESAS'!$A$3:$N$962,9,FALSE)="","",VLOOKUP($O329,'APOIO-DESPESAS'!$A$3:$N$962,9,FALSE)),"")</f>
        <v/>
      </c>
      <c r="I329" s="223" t="str">
        <f>IFERROR(IF(VLOOKUP($O329,'APOIO-DESPESAS'!$A$3:$N$962,10,FALSE)="","",VLOOKUP($O329,'APOIO-DESPESAS'!$A$3:$N$962,10,FALSE)),"")</f>
        <v/>
      </c>
      <c r="J329" s="223" t="str">
        <f>IFERROR(IF(VLOOKUP($O329,'APOIO-DESPESAS'!$A$3:$N$962,11,FALSE)="","",VLOOKUP($O329,'APOIO-DESPESAS'!$A$3:$N$962,11,FALSE)),"")</f>
        <v/>
      </c>
      <c r="K329" s="223" t="str">
        <f>IFERROR(IF(VLOOKUP($O329,'APOIO-DESPESAS'!$A$3:$N$962,12,FALSE)="","",VLOOKUP($O329,'APOIO-DESPESAS'!$A$3:$N$962,12,FALSE)),"")</f>
        <v/>
      </c>
      <c r="L329" s="223" t="str">
        <f>IFERROR(IF(VLOOKUP($O329,'APOIO-DESPESAS'!$A$3:$N$962,13,FALSE)="","",VLOOKUP($O329,'APOIO-DESPESAS'!$A$3:$N$962,13,FALSE)),"")</f>
        <v/>
      </c>
      <c r="M329" s="223" t="str">
        <f>IFERROR(IF(VLOOKUP($O329,'APOIO-DESPESAS'!$A$3:$N$962,14,FALSE)="","",VLOOKUP($O329,'APOIO-DESPESAS'!$A$3:$N$962,14,FALSE)),"")</f>
        <v/>
      </c>
      <c r="O329" s="223">
        <f t="shared" si="5"/>
        <v>327</v>
      </c>
    </row>
    <row r="330" spans="1:15" x14ac:dyDescent="0.25">
      <c r="A330" s="223" t="str">
        <f>IFERROR(IF(VLOOKUP($O330,'APOIO-DESPESAS'!$A$3:$N$962,2,FALSE)="","",VLOOKUP($O330,'APOIO-DESPESAS'!$A$3:$N$962,2,FALSE)),"")</f>
        <v/>
      </c>
      <c r="B330" s="223" t="str">
        <f>IFERROR(IF(VLOOKUP($O330,'APOIO-DESPESAS'!$A$3:$N$962,3,FALSE)="","",VLOOKUP($O330,'APOIO-DESPESAS'!$A$3:$N$962,3,FALSE)),"")</f>
        <v/>
      </c>
      <c r="C330" s="223" t="str">
        <f>IFERROR(IF(VLOOKUP($O330,'APOIO-DESPESAS'!$A$3:$N$962,4,FALSE)="","",VLOOKUP($O330,'APOIO-DESPESAS'!$A$3:$N$962,4,FALSE)),"")</f>
        <v/>
      </c>
      <c r="D330" s="223" t="str">
        <f>IFERROR(IF(VLOOKUP($O330,'APOIO-DESPESAS'!$A$3:$N$962,5,FALSE)="","",VLOOKUP($O330,'APOIO-DESPESAS'!$A$3:$N$962,5,FALSE)),"")</f>
        <v/>
      </c>
      <c r="E330" s="223" t="str">
        <f>IFERROR(IF(VLOOKUP($O330,'APOIO-DESPESAS'!$A$3:$N$962,6,FALSE)="","",VLOOKUP($O330,'APOIO-DESPESAS'!$A$3:$N$962,6,FALSE)),"")</f>
        <v/>
      </c>
      <c r="F330" s="223" t="str">
        <f>IFERROR(IF(VLOOKUP($O330,'APOIO-DESPESAS'!$A$3:$N$962,7,FALSE)="","",VLOOKUP($O330,'APOIO-DESPESAS'!$A$3:$N$962,7,FALSE)),"")</f>
        <v/>
      </c>
      <c r="G330" s="223" t="str">
        <f>IFERROR(IF(VLOOKUP($O330,'APOIO-DESPESAS'!$A$3:$N$962,8,FALSE)="","",VLOOKUP($O330,'APOIO-DESPESAS'!$A$3:$N$962,8,FALSE)),"")</f>
        <v/>
      </c>
      <c r="H330" s="223" t="str">
        <f>IFERROR(IF(VLOOKUP($O330,'APOIO-DESPESAS'!$A$3:$N$962,9,FALSE)="","",VLOOKUP($O330,'APOIO-DESPESAS'!$A$3:$N$962,9,FALSE)),"")</f>
        <v/>
      </c>
      <c r="I330" s="223" t="str">
        <f>IFERROR(IF(VLOOKUP($O330,'APOIO-DESPESAS'!$A$3:$N$962,10,FALSE)="","",VLOOKUP($O330,'APOIO-DESPESAS'!$A$3:$N$962,10,FALSE)),"")</f>
        <v/>
      </c>
      <c r="J330" s="223" t="str">
        <f>IFERROR(IF(VLOOKUP($O330,'APOIO-DESPESAS'!$A$3:$N$962,11,FALSE)="","",VLOOKUP($O330,'APOIO-DESPESAS'!$A$3:$N$962,11,FALSE)),"")</f>
        <v/>
      </c>
      <c r="K330" s="223" t="str">
        <f>IFERROR(IF(VLOOKUP($O330,'APOIO-DESPESAS'!$A$3:$N$962,12,FALSE)="","",VLOOKUP($O330,'APOIO-DESPESAS'!$A$3:$N$962,12,FALSE)),"")</f>
        <v/>
      </c>
      <c r="L330" s="223" t="str">
        <f>IFERROR(IF(VLOOKUP($O330,'APOIO-DESPESAS'!$A$3:$N$962,13,FALSE)="","",VLOOKUP($O330,'APOIO-DESPESAS'!$A$3:$N$962,13,FALSE)),"")</f>
        <v/>
      </c>
      <c r="M330" s="223" t="str">
        <f>IFERROR(IF(VLOOKUP($O330,'APOIO-DESPESAS'!$A$3:$N$962,14,FALSE)="","",VLOOKUP($O330,'APOIO-DESPESAS'!$A$3:$N$962,14,FALSE)),"")</f>
        <v/>
      </c>
      <c r="O330" s="223">
        <f t="shared" si="5"/>
        <v>328</v>
      </c>
    </row>
    <row r="331" spans="1:15" x14ac:dyDescent="0.25">
      <c r="A331" s="223" t="str">
        <f>IFERROR(IF(VLOOKUP($O331,'APOIO-DESPESAS'!$A$3:$N$962,2,FALSE)="","",VLOOKUP($O331,'APOIO-DESPESAS'!$A$3:$N$962,2,FALSE)),"")</f>
        <v/>
      </c>
      <c r="B331" s="223" t="str">
        <f>IFERROR(IF(VLOOKUP($O331,'APOIO-DESPESAS'!$A$3:$N$962,3,FALSE)="","",VLOOKUP($O331,'APOIO-DESPESAS'!$A$3:$N$962,3,FALSE)),"")</f>
        <v/>
      </c>
      <c r="C331" s="223" t="str">
        <f>IFERROR(IF(VLOOKUP($O331,'APOIO-DESPESAS'!$A$3:$N$962,4,FALSE)="","",VLOOKUP($O331,'APOIO-DESPESAS'!$A$3:$N$962,4,FALSE)),"")</f>
        <v/>
      </c>
      <c r="D331" s="223" t="str">
        <f>IFERROR(IF(VLOOKUP($O331,'APOIO-DESPESAS'!$A$3:$N$962,5,FALSE)="","",VLOOKUP($O331,'APOIO-DESPESAS'!$A$3:$N$962,5,FALSE)),"")</f>
        <v/>
      </c>
      <c r="E331" s="223" t="str">
        <f>IFERROR(IF(VLOOKUP($O331,'APOIO-DESPESAS'!$A$3:$N$962,6,FALSE)="","",VLOOKUP($O331,'APOIO-DESPESAS'!$A$3:$N$962,6,FALSE)),"")</f>
        <v/>
      </c>
      <c r="F331" s="223" t="str">
        <f>IFERROR(IF(VLOOKUP($O331,'APOIO-DESPESAS'!$A$3:$N$962,7,FALSE)="","",VLOOKUP($O331,'APOIO-DESPESAS'!$A$3:$N$962,7,FALSE)),"")</f>
        <v/>
      </c>
      <c r="G331" s="223" t="str">
        <f>IFERROR(IF(VLOOKUP($O331,'APOIO-DESPESAS'!$A$3:$N$962,8,FALSE)="","",VLOOKUP($O331,'APOIO-DESPESAS'!$A$3:$N$962,8,FALSE)),"")</f>
        <v/>
      </c>
      <c r="H331" s="223" t="str">
        <f>IFERROR(IF(VLOOKUP($O331,'APOIO-DESPESAS'!$A$3:$N$962,9,FALSE)="","",VLOOKUP($O331,'APOIO-DESPESAS'!$A$3:$N$962,9,FALSE)),"")</f>
        <v/>
      </c>
      <c r="I331" s="223" t="str">
        <f>IFERROR(IF(VLOOKUP($O331,'APOIO-DESPESAS'!$A$3:$N$962,10,FALSE)="","",VLOOKUP($O331,'APOIO-DESPESAS'!$A$3:$N$962,10,FALSE)),"")</f>
        <v/>
      </c>
      <c r="J331" s="223" t="str">
        <f>IFERROR(IF(VLOOKUP($O331,'APOIO-DESPESAS'!$A$3:$N$962,11,FALSE)="","",VLOOKUP($O331,'APOIO-DESPESAS'!$A$3:$N$962,11,FALSE)),"")</f>
        <v/>
      </c>
      <c r="K331" s="223" t="str">
        <f>IFERROR(IF(VLOOKUP($O331,'APOIO-DESPESAS'!$A$3:$N$962,12,FALSE)="","",VLOOKUP($O331,'APOIO-DESPESAS'!$A$3:$N$962,12,FALSE)),"")</f>
        <v/>
      </c>
      <c r="L331" s="223" t="str">
        <f>IFERROR(IF(VLOOKUP($O331,'APOIO-DESPESAS'!$A$3:$N$962,13,FALSE)="","",VLOOKUP($O331,'APOIO-DESPESAS'!$A$3:$N$962,13,FALSE)),"")</f>
        <v/>
      </c>
      <c r="M331" s="223" t="str">
        <f>IFERROR(IF(VLOOKUP($O331,'APOIO-DESPESAS'!$A$3:$N$962,14,FALSE)="","",VLOOKUP($O331,'APOIO-DESPESAS'!$A$3:$N$962,14,FALSE)),"")</f>
        <v/>
      </c>
      <c r="O331" s="223">
        <f t="shared" si="5"/>
        <v>329</v>
      </c>
    </row>
    <row r="332" spans="1:15" x14ac:dyDescent="0.25">
      <c r="A332" s="223" t="str">
        <f>IFERROR(IF(VLOOKUP($O332,'APOIO-DESPESAS'!$A$3:$N$962,2,FALSE)="","",VLOOKUP($O332,'APOIO-DESPESAS'!$A$3:$N$962,2,FALSE)),"")</f>
        <v/>
      </c>
      <c r="B332" s="223" t="str">
        <f>IFERROR(IF(VLOOKUP($O332,'APOIO-DESPESAS'!$A$3:$N$962,3,FALSE)="","",VLOOKUP($O332,'APOIO-DESPESAS'!$A$3:$N$962,3,FALSE)),"")</f>
        <v/>
      </c>
      <c r="C332" s="223" t="str">
        <f>IFERROR(IF(VLOOKUP($O332,'APOIO-DESPESAS'!$A$3:$N$962,4,FALSE)="","",VLOOKUP($O332,'APOIO-DESPESAS'!$A$3:$N$962,4,FALSE)),"")</f>
        <v/>
      </c>
      <c r="D332" s="223" t="str">
        <f>IFERROR(IF(VLOOKUP($O332,'APOIO-DESPESAS'!$A$3:$N$962,5,FALSE)="","",VLOOKUP($O332,'APOIO-DESPESAS'!$A$3:$N$962,5,FALSE)),"")</f>
        <v/>
      </c>
      <c r="E332" s="223" t="str">
        <f>IFERROR(IF(VLOOKUP($O332,'APOIO-DESPESAS'!$A$3:$N$962,6,FALSE)="","",VLOOKUP($O332,'APOIO-DESPESAS'!$A$3:$N$962,6,FALSE)),"")</f>
        <v/>
      </c>
      <c r="F332" s="223" t="str">
        <f>IFERROR(IF(VLOOKUP($O332,'APOIO-DESPESAS'!$A$3:$N$962,7,FALSE)="","",VLOOKUP($O332,'APOIO-DESPESAS'!$A$3:$N$962,7,FALSE)),"")</f>
        <v/>
      </c>
      <c r="G332" s="223" t="str">
        <f>IFERROR(IF(VLOOKUP($O332,'APOIO-DESPESAS'!$A$3:$N$962,8,FALSE)="","",VLOOKUP($O332,'APOIO-DESPESAS'!$A$3:$N$962,8,FALSE)),"")</f>
        <v/>
      </c>
      <c r="H332" s="223" t="str">
        <f>IFERROR(IF(VLOOKUP($O332,'APOIO-DESPESAS'!$A$3:$N$962,9,FALSE)="","",VLOOKUP($O332,'APOIO-DESPESAS'!$A$3:$N$962,9,FALSE)),"")</f>
        <v/>
      </c>
      <c r="I332" s="223" t="str">
        <f>IFERROR(IF(VLOOKUP($O332,'APOIO-DESPESAS'!$A$3:$N$962,10,FALSE)="","",VLOOKUP($O332,'APOIO-DESPESAS'!$A$3:$N$962,10,FALSE)),"")</f>
        <v/>
      </c>
      <c r="J332" s="223" t="str">
        <f>IFERROR(IF(VLOOKUP($O332,'APOIO-DESPESAS'!$A$3:$N$962,11,FALSE)="","",VLOOKUP($O332,'APOIO-DESPESAS'!$A$3:$N$962,11,FALSE)),"")</f>
        <v/>
      </c>
      <c r="K332" s="223" t="str">
        <f>IFERROR(IF(VLOOKUP($O332,'APOIO-DESPESAS'!$A$3:$N$962,12,FALSE)="","",VLOOKUP($O332,'APOIO-DESPESAS'!$A$3:$N$962,12,FALSE)),"")</f>
        <v/>
      </c>
      <c r="L332" s="223" t="str">
        <f>IFERROR(IF(VLOOKUP($O332,'APOIO-DESPESAS'!$A$3:$N$962,13,FALSE)="","",VLOOKUP($O332,'APOIO-DESPESAS'!$A$3:$N$962,13,FALSE)),"")</f>
        <v/>
      </c>
      <c r="M332" s="223" t="str">
        <f>IFERROR(IF(VLOOKUP($O332,'APOIO-DESPESAS'!$A$3:$N$962,14,FALSE)="","",VLOOKUP($O332,'APOIO-DESPESAS'!$A$3:$N$962,14,FALSE)),"")</f>
        <v/>
      </c>
      <c r="O332" s="223">
        <f t="shared" si="5"/>
        <v>330</v>
      </c>
    </row>
    <row r="333" spans="1:15" x14ac:dyDescent="0.25">
      <c r="A333" s="223" t="str">
        <f>IFERROR(IF(VLOOKUP($O333,'APOIO-DESPESAS'!$A$3:$N$962,2,FALSE)="","",VLOOKUP($O333,'APOIO-DESPESAS'!$A$3:$N$962,2,FALSE)),"")</f>
        <v/>
      </c>
      <c r="B333" s="223" t="str">
        <f>IFERROR(IF(VLOOKUP($O333,'APOIO-DESPESAS'!$A$3:$N$962,3,FALSE)="","",VLOOKUP($O333,'APOIO-DESPESAS'!$A$3:$N$962,3,FALSE)),"")</f>
        <v/>
      </c>
      <c r="C333" s="223" t="str">
        <f>IFERROR(IF(VLOOKUP($O333,'APOIO-DESPESAS'!$A$3:$N$962,4,FALSE)="","",VLOOKUP($O333,'APOIO-DESPESAS'!$A$3:$N$962,4,FALSE)),"")</f>
        <v/>
      </c>
      <c r="D333" s="223" t="str">
        <f>IFERROR(IF(VLOOKUP($O333,'APOIO-DESPESAS'!$A$3:$N$962,5,FALSE)="","",VLOOKUP($O333,'APOIO-DESPESAS'!$A$3:$N$962,5,FALSE)),"")</f>
        <v/>
      </c>
      <c r="E333" s="223" t="str">
        <f>IFERROR(IF(VLOOKUP($O333,'APOIO-DESPESAS'!$A$3:$N$962,6,FALSE)="","",VLOOKUP($O333,'APOIO-DESPESAS'!$A$3:$N$962,6,FALSE)),"")</f>
        <v/>
      </c>
      <c r="F333" s="223" t="str">
        <f>IFERROR(IF(VLOOKUP($O333,'APOIO-DESPESAS'!$A$3:$N$962,7,FALSE)="","",VLOOKUP($O333,'APOIO-DESPESAS'!$A$3:$N$962,7,FALSE)),"")</f>
        <v/>
      </c>
      <c r="G333" s="223" t="str">
        <f>IFERROR(IF(VLOOKUP($O333,'APOIO-DESPESAS'!$A$3:$N$962,8,FALSE)="","",VLOOKUP($O333,'APOIO-DESPESAS'!$A$3:$N$962,8,FALSE)),"")</f>
        <v/>
      </c>
      <c r="H333" s="223" t="str">
        <f>IFERROR(IF(VLOOKUP($O333,'APOIO-DESPESAS'!$A$3:$N$962,9,FALSE)="","",VLOOKUP($O333,'APOIO-DESPESAS'!$A$3:$N$962,9,FALSE)),"")</f>
        <v/>
      </c>
      <c r="I333" s="223" t="str">
        <f>IFERROR(IF(VLOOKUP($O333,'APOIO-DESPESAS'!$A$3:$N$962,10,FALSE)="","",VLOOKUP($O333,'APOIO-DESPESAS'!$A$3:$N$962,10,FALSE)),"")</f>
        <v/>
      </c>
      <c r="J333" s="223" t="str">
        <f>IFERROR(IF(VLOOKUP($O333,'APOIO-DESPESAS'!$A$3:$N$962,11,FALSE)="","",VLOOKUP($O333,'APOIO-DESPESAS'!$A$3:$N$962,11,FALSE)),"")</f>
        <v/>
      </c>
      <c r="K333" s="223" t="str">
        <f>IFERROR(IF(VLOOKUP($O333,'APOIO-DESPESAS'!$A$3:$N$962,12,FALSE)="","",VLOOKUP($O333,'APOIO-DESPESAS'!$A$3:$N$962,12,FALSE)),"")</f>
        <v/>
      </c>
      <c r="L333" s="223" t="str">
        <f>IFERROR(IF(VLOOKUP($O333,'APOIO-DESPESAS'!$A$3:$N$962,13,FALSE)="","",VLOOKUP($O333,'APOIO-DESPESAS'!$A$3:$N$962,13,FALSE)),"")</f>
        <v/>
      </c>
      <c r="M333" s="223" t="str">
        <f>IFERROR(IF(VLOOKUP($O333,'APOIO-DESPESAS'!$A$3:$N$962,14,FALSE)="","",VLOOKUP($O333,'APOIO-DESPESAS'!$A$3:$N$962,14,FALSE)),"")</f>
        <v/>
      </c>
      <c r="O333" s="223">
        <f t="shared" si="5"/>
        <v>331</v>
      </c>
    </row>
    <row r="334" spans="1:15" x14ac:dyDescent="0.25">
      <c r="A334" s="223" t="str">
        <f>IFERROR(IF(VLOOKUP($O334,'APOIO-DESPESAS'!$A$3:$N$962,2,FALSE)="","",VLOOKUP($O334,'APOIO-DESPESAS'!$A$3:$N$962,2,FALSE)),"")</f>
        <v/>
      </c>
      <c r="B334" s="223" t="str">
        <f>IFERROR(IF(VLOOKUP($O334,'APOIO-DESPESAS'!$A$3:$N$962,3,FALSE)="","",VLOOKUP($O334,'APOIO-DESPESAS'!$A$3:$N$962,3,FALSE)),"")</f>
        <v/>
      </c>
      <c r="C334" s="223" t="str">
        <f>IFERROR(IF(VLOOKUP($O334,'APOIO-DESPESAS'!$A$3:$N$962,4,FALSE)="","",VLOOKUP($O334,'APOIO-DESPESAS'!$A$3:$N$962,4,FALSE)),"")</f>
        <v/>
      </c>
      <c r="D334" s="223" t="str">
        <f>IFERROR(IF(VLOOKUP($O334,'APOIO-DESPESAS'!$A$3:$N$962,5,FALSE)="","",VLOOKUP($O334,'APOIO-DESPESAS'!$A$3:$N$962,5,FALSE)),"")</f>
        <v/>
      </c>
      <c r="E334" s="223" t="str">
        <f>IFERROR(IF(VLOOKUP($O334,'APOIO-DESPESAS'!$A$3:$N$962,6,FALSE)="","",VLOOKUP($O334,'APOIO-DESPESAS'!$A$3:$N$962,6,FALSE)),"")</f>
        <v/>
      </c>
      <c r="F334" s="223" t="str">
        <f>IFERROR(IF(VLOOKUP($O334,'APOIO-DESPESAS'!$A$3:$N$962,7,FALSE)="","",VLOOKUP($O334,'APOIO-DESPESAS'!$A$3:$N$962,7,FALSE)),"")</f>
        <v/>
      </c>
      <c r="G334" s="223" t="str">
        <f>IFERROR(IF(VLOOKUP($O334,'APOIO-DESPESAS'!$A$3:$N$962,8,FALSE)="","",VLOOKUP($O334,'APOIO-DESPESAS'!$A$3:$N$962,8,FALSE)),"")</f>
        <v/>
      </c>
      <c r="H334" s="223" t="str">
        <f>IFERROR(IF(VLOOKUP($O334,'APOIO-DESPESAS'!$A$3:$N$962,9,FALSE)="","",VLOOKUP($O334,'APOIO-DESPESAS'!$A$3:$N$962,9,FALSE)),"")</f>
        <v/>
      </c>
      <c r="I334" s="223" t="str">
        <f>IFERROR(IF(VLOOKUP($O334,'APOIO-DESPESAS'!$A$3:$N$962,10,FALSE)="","",VLOOKUP($O334,'APOIO-DESPESAS'!$A$3:$N$962,10,FALSE)),"")</f>
        <v/>
      </c>
      <c r="J334" s="223" t="str">
        <f>IFERROR(IF(VLOOKUP($O334,'APOIO-DESPESAS'!$A$3:$N$962,11,FALSE)="","",VLOOKUP($O334,'APOIO-DESPESAS'!$A$3:$N$962,11,FALSE)),"")</f>
        <v/>
      </c>
      <c r="K334" s="223" t="str">
        <f>IFERROR(IF(VLOOKUP($O334,'APOIO-DESPESAS'!$A$3:$N$962,12,FALSE)="","",VLOOKUP($O334,'APOIO-DESPESAS'!$A$3:$N$962,12,FALSE)),"")</f>
        <v/>
      </c>
      <c r="L334" s="223" t="str">
        <f>IFERROR(IF(VLOOKUP($O334,'APOIO-DESPESAS'!$A$3:$N$962,13,FALSE)="","",VLOOKUP($O334,'APOIO-DESPESAS'!$A$3:$N$962,13,FALSE)),"")</f>
        <v/>
      </c>
      <c r="M334" s="223" t="str">
        <f>IFERROR(IF(VLOOKUP($O334,'APOIO-DESPESAS'!$A$3:$N$962,14,FALSE)="","",VLOOKUP($O334,'APOIO-DESPESAS'!$A$3:$N$962,14,FALSE)),"")</f>
        <v/>
      </c>
      <c r="O334" s="223">
        <f t="shared" si="5"/>
        <v>332</v>
      </c>
    </row>
    <row r="335" spans="1:15" x14ac:dyDescent="0.25">
      <c r="A335" s="223" t="str">
        <f>IFERROR(IF(VLOOKUP($O335,'APOIO-DESPESAS'!$A$3:$N$962,2,FALSE)="","",VLOOKUP($O335,'APOIO-DESPESAS'!$A$3:$N$962,2,FALSE)),"")</f>
        <v/>
      </c>
      <c r="B335" s="223" t="str">
        <f>IFERROR(IF(VLOOKUP($O335,'APOIO-DESPESAS'!$A$3:$N$962,3,FALSE)="","",VLOOKUP($O335,'APOIO-DESPESAS'!$A$3:$N$962,3,FALSE)),"")</f>
        <v/>
      </c>
      <c r="C335" s="223" t="str">
        <f>IFERROR(IF(VLOOKUP($O335,'APOIO-DESPESAS'!$A$3:$N$962,4,FALSE)="","",VLOOKUP($O335,'APOIO-DESPESAS'!$A$3:$N$962,4,FALSE)),"")</f>
        <v/>
      </c>
      <c r="D335" s="223" t="str">
        <f>IFERROR(IF(VLOOKUP($O335,'APOIO-DESPESAS'!$A$3:$N$962,5,FALSE)="","",VLOOKUP($O335,'APOIO-DESPESAS'!$A$3:$N$962,5,FALSE)),"")</f>
        <v/>
      </c>
      <c r="E335" s="223" t="str">
        <f>IFERROR(IF(VLOOKUP($O335,'APOIO-DESPESAS'!$A$3:$N$962,6,FALSE)="","",VLOOKUP($O335,'APOIO-DESPESAS'!$A$3:$N$962,6,FALSE)),"")</f>
        <v/>
      </c>
      <c r="F335" s="223" t="str">
        <f>IFERROR(IF(VLOOKUP($O335,'APOIO-DESPESAS'!$A$3:$N$962,7,FALSE)="","",VLOOKUP($O335,'APOIO-DESPESAS'!$A$3:$N$962,7,FALSE)),"")</f>
        <v/>
      </c>
      <c r="G335" s="223" t="str">
        <f>IFERROR(IF(VLOOKUP($O335,'APOIO-DESPESAS'!$A$3:$N$962,8,FALSE)="","",VLOOKUP($O335,'APOIO-DESPESAS'!$A$3:$N$962,8,FALSE)),"")</f>
        <v/>
      </c>
      <c r="H335" s="223" t="str">
        <f>IFERROR(IF(VLOOKUP($O335,'APOIO-DESPESAS'!$A$3:$N$962,9,FALSE)="","",VLOOKUP($O335,'APOIO-DESPESAS'!$A$3:$N$962,9,FALSE)),"")</f>
        <v/>
      </c>
      <c r="I335" s="223" t="str">
        <f>IFERROR(IF(VLOOKUP($O335,'APOIO-DESPESAS'!$A$3:$N$962,10,FALSE)="","",VLOOKUP($O335,'APOIO-DESPESAS'!$A$3:$N$962,10,FALSE)),"")</f>
        <v/>
      </c>
      <c r="J335" s="223" t="str">
        <f>IFERROR(IF(VLOOKUP($O335,'APOIO-DESPESAS'!$A$3:$N$962,11,FALSE)="","",VLOOKUP($O335,'APOIO-DESPESAS'!$A$3:$N$962,11,FALSE)),"")</f>
        <v/>
      </c>
      <c r="K335" s="223" t="str">
        <f>IFERROR(IF(VLOOKUP($O335,'APOIO-DESPESAS'!$A$3:$N$962,12,FALSE)="","",VLOOKUP($O335,'APOIO-DESPESAS'!$A$3:$N$962,12,FALSE)),"")</f>
        <v/>
      </c>
      <c r="L335" s="223" t="str">
        <f>IFERROR(IF(VLOOKUP($O335,'APOIO-DESPESAS'!$A$3:$N$962,13,FALSE)="","",VLOOKUP($O335,'APOIO-DESPESAS'!$A$3:$N$962,13,FALSE)),"")</f>
        <v/>
      </c>
      <c r="M335" s="223" t="str">
        <f>IFERROR(IF(VLOOKUP($O335,'APOIO-DESPESAS'!$A$3:$N$962,14,FALSE)="","",VLOOKUP($O335,'APOIO-DESPESAS'!$A$3:$N$962,14,FALSE)),"")</f>
        <v/>
      </c>
      <c r="O335" s="223">
        <f t="shared" si="5"/>
        <v>333</v>
      </c>
    </row>
    <row r="336" spans="1:15" x14ac:dyDescent="0.25">
      <c r="A336" s="223" t="str">
        <f>IFERROR(IF(VLOOKUP($O336,'APOIO-DESPESAS'!$A$3:$N$962,2,FALSE)="","",VLOOKUP($O336,'APOIO-DESPESAS'!$A$3:$N$962,2,FALSE)),"")</f>
        <v/>
      </c>
      <c r="B336" s="223" t="str">
        <f>IFERROR(IF(VLOOKUP($O336,'APOIO-DESPESAS'!$A$3:$N$962,3,FALSE)="","",VLOOKUP($O336,'APOIO-DESPESAS'!$A$3:$N$962,3,FALSE)),"")</f>
        <v/>
      </c>
      <c r="C336" s="223" t="str">
        <f>IFERROR(IF(VLOOKUP($O336,'APOIO-DESPESAS'!$A$3:$N$962,4,FALSE)="","",VLOOKUP($O336,'APOIO-DESPESAS'!$A$3:$N$962,4,FALSE)),"")</f>
        <v/>
      </c>
      <c r="D336" s="223" t="str">
        <f>IFERROR(IF(VLOOKUP($O336,'APOIO-DESPESAS'!$A$3:$N$962,5,FALSE)="","",VLOOKUP($O336,'APOIO-DESPESAS'!$A$3:$N$962,5,FALSE)),"")</f>
        <v/>
      </c>
      <c r="E336" s="223" t="str">
        <f>IFERROR(IF(VLOOKUP($O336,'APOIO-DESPESAS'!$A$3:$N$962,6,FALSE)="","",VLOOKUP($O336,'APOIO-DESPESAS'!$A$3:$N$962,6,FALSE)),"")</f>
        <v/>
      </c>
      <c r="F336" s="223" t="str">
        <f>IFERROR(IF(VLOOKUP($O336,'APOIO-DESPESAS'!$A$3:$N$962,7,FALSE)="","",VLOOKUP($O336,'APOIO-DESPESAS'!$A$3:$N$962,7,FALSE)),"")</f>
        <v/>
      </c>
      <c r="G336" s="223" t="str">
        <f>IFERROR(IF(VLOOKUP($O336,'APOIO-DESPESAS'!$A$3:$N$962,8,FALSE)="","",VLOOKUP($O336,'APOIO-DESPESAS'!$A$3:$N$962,8,FALSE)),"")</f>
        <v/>
      </c>
      <c r="H336" s="223" t="str">
        <f>IFERROR(IF(VLOOKUP($O336,'APOIO-DESPESAS'!$A$3:$N$962,9,FALSE)="","",VLOOKUP($O336,'APOIO-DESPESAS'!$A$3:$N$962,9,FALSE)),"")</f>
        <v/>
      </c>
      <c r="I336" s="223" t="str">
        <f>IFERROR(IF(VLOOKUP($O336,'APOIO-DESPESAS'!$A$3:$N$962,10,FALSE)="","",VLOOKUP($O336,'APOIO-DESPESAS'!$A$3:$N$962,10,FALSE)),"")</f>
        <v/>
      </c>
      <c r="J336" s="223" t="str">
        <f>IFERROR(IF(VLOOKUP($O336,'APOIO-DESPESAS'!$A$3:$N$962,11,FALSE)="","",VLOOKUP($O336,'APOIO-DESPESAS'!$A$3:$N$962,11,FALSE)),"")</f>
        <v/>
      </c>
      <c r="K336" s="223" t="str">
        <f>IFERROR(IF(VLOOKUP($O336,'APOIO-DESPESAS'!$A$3:$N$962,12,FALSE)="","",VLOOKUP($O336,'APOIO-DESPESAS'!$A$3:$N$962,12,FALSE)),"")</f>
        <v/>
      </c>
      <c r="L336" s="223" t="str">
        <f>IFERROR(IF(VLOOKUP($O336,'APOIO-DESPESAS'!$A$3:$N$962,13,FALSE)="","",VLOOKUP($O336,'APOIO-DESPESAS'!$A$3:$N$962,13,FALSE)),"")</f>
        <v/>
      </c>
      <c r="M336" s="223" t="str">
        <f>IFERROR(IF(VLOOKUP($O336,'APOIO-DESPESAS'!$A$3:$N$962,14,FALSE)="","",VLOOKUP($O336,'APOIO-DESPESAS'!$A$3:$N$962,14,FALSE)),"")</f>
        <v/>
      </c>
      <c r="O336" s="223">
        <f t="shared" si="5"/>
        <v>334</v>
      </c>
    </row>
    <row r="337" spans="1:15" x14ac:dyDescent="0.25">
      <c r="A337" s="223" t="str">
        <f>IFERROR(IF(VLOOKUP($O337,'APOIO-DESPESAS'!$A$3:$N$962,2,FALSE)="","",VLOOKUP($O337,'APOIO-DESPESAS'!$A$3:$N$962,2,FALSE)),"")</f>
        <v/>
      </c>
      <c r="B337" s="223" t="str">
        <f>IFERROR(IF(VLOOKUP($O337,'APOIO-DESPESAS'!$A$3:$N$962,3,FALSE)="","",VLOOKUP($O337,'APOIO-DESPESAS'!$A$3:$N$962,3,FALSE)),"")</f>
        <v/>
      </c>
      <c r="C337" s="223" t="str">
        <f>IFERROR(IF(VLOOKUP($O337,'APOIO-DESPESAS'!$A$3:$N$962,4,FALSE)="","",VLOOKUP($O337,'APOIO-DESPESAS'!$A$3:$N$962,4,FALSE)),"")</f>
        <v/>
      </c>
      <c r="D337" s="223" t="str">
        <f>IFERROR(IF(VLOOKUP($O337,'APOIO-DESPESAS'!$A$3:$N$962,5,FALSE)="","",VLOOKUP($O337,'APOIO-DESPESAS'!$A$3:$N$962,5,FALSE)),"")</f>
        <v/>
      </c>
      <c r="E337" s="223" t="str">
        <f>IFERROR(IF(VLOOKUP($O337,'APOIO-DESPESAS'!$A$3:$N$962,6,FALSE)="","",VLOOKUP($O337,'APOIO-DESPESAS'!$A$3:$N$962,6,FALSE)),"")</f>
        <v/>
      </c>
      <c r="F337" s="223" t="str">
        <f>IFERROR(IF(VLOOKUP($O337,'APOIO-DESPESAS'!$A$3:$N$962,7,FALSE)="","",VLOOKUP($O337,'APOIO-DESPESAS'!$A$3:$N$962,7,FALSE)),"")</f>
        <v/>
      </c>
      <c r="G337" s="223" t="str">
        <f>IFERROR(IF(VLOOKUP($O337,'APOIO-DESPESAS'!$A$3:$N$962,8,FALSE)="","",VLOOKUP($O337,'APOIO-DESPESAS'!$A$3:$N$962,8,FALSE)),"")</f>
        <v/>
      </c>
      <c r="H337" s="223" t="str">
        <f>IFERROR(IF(VLOOKUP($O337,'APOIO-DESPESAS'!$A$3:$N$962,9,FALSE)="","",VLOOKUP($O337,'APOIO-DESPESAS'!$A$3:$N$962,9,FALSE)),"")</f>
        <v/>
      </c>
      <c r="I337" s="223" t="str">
        <f>IFERROR(IF(VLOOKUP($O337,'APOIO-DESPESAS'!$A$3:$N$962,10,FALSE)="","",VLOOKUP($O337,'APOIO-DESPESAS'!$A$3:$N$962,10,FALSE)),"")</f>
        <v/>
      </c>
      <c r="J337" s="223" t="str">
        <f>IFERROR(IF(VLOOKUP($O337,'APOIO-DESPESAS'!$A$3:$N$962,11,FALSE)="","",VLOOKUP($O337,'APOIO-DESPESAS'!$A$3:$N$962,11,FALSE)),"")</f>
        <v/>
      </c>
      <c r="K337" s="223" t="str">
        <f>IFERROR(IF(VLOOKUP($O337,'APOIO-DESPESAS'!$A$3:$N$962,12,FALSE)="","",VLOOKUP($O337,'APOIO-DESPESAS'!$A$3:$N$962,12,FALSE)),"")</f>
        <v/>
      </c>
      <c r="L337" s="223" t="str">
        <f>IFERROR(IF(VLOOKUP($O337,'APOIO-DESPESAS'!$A$3:$N$962,13,FALSE)="","",VLOOKUP($O337,'APOIO-DESPESAS'!$A$3:$N$962,13,FALSE)),"")</f>
        <v/>
      </c>
      <c r="M337" s="223" t="str">
        <f>IFERROR(IF(VLOOKUP($O337,'APOIO-DESPESAS'!$A$3:$N$962,14,FALSE)="","",VLOOKUP($O337,'APOIO-DESPESAS'!$A$3:$N$962,14,FALSE)),"")</f>
        <v/>
      </c>
      <c r="O337" s="223">
        <f t="shared" si="5"/>
        <v>335</v>
      </c>
    </row>
    <row r="338" spans="1:15" x14ac:dyDescent="0.25">
      <c r="A338" s="223" t="str">
        <f>IFERROR(IF(VLOOKUP($O338,'APOIO-DESPESAS'!$A$3:$N$962,2,FALSE)="","",VLOOKUP($O338,'APOIO-DESPESAS'!$A$3:$N$962,2,FALSE)),"")</f>
        <v/>
      </c>
      <c r="B338" s="223" t="str">
        <f>IFERROR(IF(VLOOKUP($O338,'APOIO-DESPESAS'!$A$3:$N$962,3,FALSE)="","",VLOOKUP($O338,'APOIO-DESPESAS'!$A$3:$N$962,3,FALSE)),"")</f>
        <v/>
      </c>
      <c r="C338" s="223" t="str">
        <f>IFERROR(IF(VLOOKUP($O338,'APOIO-DESPESAS'!$A$3:$N$962,4,FALSE)="","",VLOOKUP($O338,'APOIO-DESPESAS'!$A$3:$N$962,4,FALSE)),"")</f>
        <v/>
      </c>
      <c r="D338" s="223" t="str">
        <f>IFERROR(IF(VLOOKUP($O338,'APOIO-DESPESAS'!$A$3:$N$962,5,FALSE)="","",VLOOKUP($O338,'APOIO-DESPESAS'!$A$3:$N$962,5,FALSE)),"")</f>
        <v/>
      </c>
      <c r="E338" s="223" t="str">
        <f>IFERROR(IF(VLOOKUP($O338,'APOIO-DESPESAS'!$A$3:$N$962,6,FALSE)="","",VLOOKUP($O338,'APOIO-DESPESAS'!$A$3:$N$962,6,FALSE)),"")</f>
        <v/>
      </c>
      <c r="F338" s="223" t="str">
        <f>IFERROR(IF(VLOOKUP($O338,'APOIO-DESPESAS'!$A$3:$N$962,7,FALSE)="","",VLOOKUP($O338,'APOIO-DESPESAS'!$A$3:$N$962,7,FALSE)),"")</f>
        <v/>
      </c>
      <c r="G338" s="223" t="str">
        <f>IFERROR(IF(VLOOKUP($O338,'APOIO-DESPESAS'!$A$3:$N$962,8,FALSE)="","",VLOOKUP($O338,'APOIO-DESPESAS'!$A$3:$N$962,8,FALSE)),"")</f>
        <v/>
      </c>
      <c r="H338" s="223" t="str">
        <f>IFERROR(IF(VLOOKUP($O338,'APOIO-DESPESAS'!$A$3:$N$962,9,FALSE)="","",VLOOKUP($O338,'APOIO-DESPESAS'!$A$3:$N$962,9,FALSE)),"")</f>
        <v/>
      </c>
      <c r="I338" s="223" t="str">
        <f>IFERROR(IF(VLOOKUP($O338,'APOIO-DESPESAS'!$A$3:$N$962,10,FALSE)="","",VLOOKUP($O338,'APOIO-DESPESAS'!$A$3:$N$962,10,FALSE)),"")</f>
        <v/>
      </c>
      <c r="J338" s="223" t="str">
        <f>IFERROR(IF(VLOOKUP($O338,'APOIO-DESPESAS'!$A$3:$N$962,11,FALSE)="","",VLOOKUP($O338,'APOIO-DESPESAS'!$A$3:$N$962,11,FALSE)),"")</f>
        <v/>
      </c>
      <c r="K338" s="223" t="str">
        <f>IFERROR(IF(VLOOKUP($O338,'APOIO-DESPESAS'!$A$3:$N$962,12,FALSE)="","",VLOOKUP($O338,'APOIO-DESPESAS'!$A$3:$N$962,12,FALSE)),"")</f>
        <v/>
      </c>
      <c r="L338" s="223" t="str">
        <f>IFERROR(IF(VLOOKUP($O338,'APOIO-DESPESAS'!$A$3:$N$962,13,FALSE)="","",VLOOKUP($O338,'APOIO-DESPESAS'!$A$3:$N$962,13,FALSE)),"")</f>
        <v/>
      </c>
      <c r="M338" s="223" t="str">
        <f>IFERROR(IF(VLOOKUP($O338,'APOIO-DESPESAS'!$A$3:$N$962,14,FALSE)="","",VLOOKUP($O338,'APOIO-DESPESAS'!$A$3:$N$962,14,FALSE)),"")</f>
        <v/>
      </c>
      <c r="O338" s="223">
        <f t="shared" si="5"/>
        <v>336</v>
      </c>
    </row>
    <row r="339" spans="1:15" x14ac:dyDescent="0.25">
      <c r="A339" s="223" t="str">
        <f>IFERROR(IF(VLOOKUP($O339,'APOIO-DESPESAS'!$A$3:$N$962,2,FALSE)="","",VLOOKUP($O339,'APOIO-DESPESAS'!$A$3:$N$962,2,FALSE)),"")</f>
        <v/>
      </c>
      <c r="B339" s="223" t="str">
        <f>IFERROR(IF(VLOOKUP($O339,'APOIO-DESPESAS'!$A$3:$N$962,3,FALSE)="","",VLOOKUP($O339,'APOIO-DESPESAS'!$A$3:$N$962,3,FALSE)),"")</f>
        <v/>
      </c>
      <c r="C339" s="223" t="str">
        <f>IFERROR(IF(VLOOKUP($O339,'APOIO-DESPESAS'!$A$3:$N$962,4,FALSE)="","",VLOOKUP($O339,'APOIO-DESPESAS'!$A$3:$N$962,4,FALSE)),"")</f>
        <v/>
      </c>
      <c r="D339" s="223" t="str">
        <f>IFERROR(IF(VLOOKUP($O339,'APOIO-DESPESAS'!$A$3:$N$962,5,FALSE)="","",VLOOKUP($O339,'APOIO-DESPESAS'!$A$3:$N$962,5,FALSE)),"")</f>
        <v/>
      </c>
      <c r="E339" s="223" t="str">
        <f>IFERROR(IF(VLOOKUP($O339,'APOIO-DESPESAS'!$A$3:$N$962,6,FALSE)="","",VLOOKUP($O339,'APOIO-DESPESAS'!$A$3:$N$962,6,FALSE)),"")</f>
        <v/>
      </c>
      <c r="F339" s="223" t="str">
        <f>IFERROR(IF(VLOOKUP($O339,'APOIO-DESPESAS'!$A$3:$N$962,7,FALSE)="","",VLOOKUP($O339,'APOIO-DESPESAS'!$A$3:$N$962,7,FALSE)),"")</f>
        <v/>
      </c>
      <c r="G339" s="223" t="str">
        <f>IFERROR(IF(VLOOKUP($O339,'APOIO-DESPESAS'!$A$3:$N$962,8,FALSE)="","",VLOOKUP($O339,'APOIO-DESPESAS'!$A$3:$N$962,8,FALSE)),"")</f>
        <v/>
      </c>
      <c r="H339" s="223" t="str">
        <f>IFERROR(IF(VLOOKUP($O339,'APOIO-DESPESAS'!$A$3:$N$962,9,FALSE)="","",VLOOKUP($O339,'APOIO-DESPESAS'!$A$3:$N$962,9,FALSE)),"")</f>
        <v/>
      </c>
      <c r="I339" s="223" t="str">
        <f>IFERROR(IF(VLOOKUP($O339,'APOIO-DESPESAS'!$A$3:$N$962,10,FALSE)="","",VLOOKUP($O339,'APOIO-DESPESAS'!$A$3:$N$962,10,FALSE)),"")</f>
        <v/>
      </c>
      <c r="J339" s="223" t="str">
        <f>IFERROR(IF(VLOOKUP($O339,'APOIO-DESPESAS'!$A$3:$N$962,11,FALSE)="","",VLOOKUP($O339,'APOIO-DESPESAS'!$A$3:$N$962,11,FALSE)),"")</f>
        <v/>
      </c>
      <c r="K339" s="223" t="str">
        <f>IFERROR(IF(VLOOKUP($O339,'APOIO-DESPESAS'!$A$3:$N$962,12,FALSE)="","",VLOOKUP($O339,'APOIO-DESPESAS'!$A$3:$N$962,12,FALSE)),"")</f>
        <v/>
      </c>
      <c r="L339" s="223" t="str">
        <f>IFERROR(IF(VLOOKUP($O339,'APOIO-DESPESAS'!$A$3:$N$962,13,FALSE)="","",VLOOKUP($O339,'APOIO-DESPESAS'!$A$3:$N$962,13,FALSE)),"")</f>
        <v/>
      </c>
      <c r="M339" s="223" t="str">
        <f>IFERROR(IF(VLOOKUP($O339,'APOIO-DESPESAS'!$A$3:$N$962,14,FALSE)="","",VLOOKUP($O339,'APOIO-DESPESAS'!$A$3:$N$962,14,FALSE)),"")</f>
        <v/>
      </c>
      <c r="O339" s="223">
        <f t="shared" si="5"/>
        <v>337</v>
      </c>
    </row>
    <row r="340" spans="1:15" x14ac:dyDescent="0.25">
      <c r="A340" s="223" t="str">
        <f>IFERROR(IF(VLOOKUP($O340,'APOIO-DESPESAS'!$A$3:$N$962,2,FALSE)="","",VLOOKUP($O340,'APOIO-DESPESAS'!$A$3:$N$962,2,FALSE)),"")</f>
        <v/>
      </c>
      <c r="B340" s="223" t="str">
        <f>IFERROR(IF(VLOOKUP($O340,'APOIO-DESPESAS'!$A$3:$N$962,3,FALSE)="","",VLOOKUP($O340,'APOIO-DESPESAS'!$A$3:$N$962,3,FALSE)),"")</f>
        <v/>
      </c>
      <c r="C340" s="223" t="str">
        <f>IFERROR(IF(VLOOKUP($O340,'APOIO-DESPESAS'!$A$3:$N$962,4,FALSE)="","",VLOOKUP($O340,'APOIO-DESPESAS'!$A$3:$N$962,4,FALSE)),"")</f>
        <v/>
      </c>
      <c r="D340" s="223" t="str">
        <f>IFERROR(IF(VLOOKUP($O340,'APOIO-DESPESAS'!$A$3:$N$962,5,FALSE)="","",VLOOKUP($O340,'APOIO-DESPESAS'!$A$3:$N$962,5,FALSE)),"")</f>
        <v/>
      </c>
      <c r="E340" s="223" t="str">
        <f>IFERROR(IF(VLOOKUP($O340,'APOIO-DESPESAS'!$A$3:$N$962,6,FALSE)="","",VLOOKUP($O340,'APOIO-DESPESAS'!$A$3:$N$962,6,FALSE)),"")</f>
        <v/>
      </c>
      <c r="F340" s="223" t="str">
        <f>IFERROR(IF(VLOOKUP($O340,'APOIO-DESPESAS'!$A$3:$N$962,7,FALSE)="","",VLOOKUP($O340,'APOIO-DESPESAS'!$A$3:$N$962,7,FALSE)),"")</f>
        <v/>
      </c>
      <c r="G340" s="223" t="str">
        <f>IFERROR(IF(VLOOKUP($O340,'APOIO-DESPESAS'!$A$3:$N$962,8,FALSE)="","",VLOOKUP($O340,'APOIO-DESPESAS'!$A$3:$N$962,8,FALSE)),"")</f>
        <v/>
      </c>
      <c r="H340" s="223" t="str">
        <f>IFERROR(IF(VLOOKUP($O340,'APOIO-DESPESAS'!$A$3:$N$962,9,FALSE)="","",VLOOKUP($O340,'APOIO-DESPESAS'!$A$3:$N$962,9,FALSE)),"")</f>
        <v/>
      </c>
      <c r="I340" s="223" t="str">
        <f>IFERROR(IF(VLOOKUP($O340,'APOIO-DESPESAS'!$A$3:$N$962,10,FALSE)="","",VLOOKUP($O340,'APOIO-DESPESAS'!$A$3:$N$962,10,FALSE)),"")</f>
        <v/>
      </c>
      <c r="J340" s="223" t="str">
        <f>IFERROR(IF(VLOOKUP($O340,'APOIO-DESPESAS'!$A$3:$N$962,11,FALSE)="","",VLOOKUP($O340,'APOIO-DESPESAS'!$A$3:$N$962,11,FALSE)),"")</f>
        <v/>
      </c>
      <c r="K340" s="223" t="str">
        <f>IFERROR(IF(VLOOKUP($O340,'APOIO-DESPESAS'!$A$3:$N$962,12,FALSE)="","",VLOOKUP($O340,'APOIO-DESPESAS'!$A$3:$N$962,12,FALSE)),"")</f>
        <v/>
      </c>
      <c r="L340" s="223" t="str">
        <f>IFERROR(IF(VLOOKUP($O340,'APOIO-DESPESAS'!$A$3:$N$962,13,FALSE)="","",VLOOKUP($O340,'APOIO-DESPESAS'!$A$3:$N$962,13,FALSE)),"")</f>
        <v/>
      </c>
      <c r="M340" s="223" t="str">
        <f>IFERROR(IF(VLOOKUP($O340,'APOIO-DESPESAS'!$A$3:$N$962,14,FALSE)="","",VLOOKUP($O340,'APOIO-DESPESAS'!$A$3:$N$962,14,FALSE)),"")</f>
        <v/>
      </c>
      <c r="O340" s="223">
        <f t="shared" si="5"/>
        <v>338</v>
      </c>
    </row>
    <row r="341" spans="1:15" x14ac:dyDescent="0.25">
      <c r="A341" s="223" t="str">
        <f>IFERROR(IF(VLOOKUP($O341,'APOIO-DESPESAS'!$A$3:$N$962,2,FALSE)="","",VLOOKUP($O341,'APOIO-DESPESAS'!$A$3:$N$962,2,FALSE)),"")</f>
        <v/>
      </c>
      <c r="B341" s="223" t="str">
        <f>IFERROR(IF(VLOOKUP($O341,'APOIO-DESPESAS'!$A$3:$N$962,3,FALSE)="","",VLOOKUP($O341,'APOIO-DESPESAS'!$A$3:$N$962,3,FALSE)),"")</f>
        <v/>
      </c>
      <c r="C341" s="223" t="str">
        <f>IFERROR(IF(VLOOKUP($O341,'APOIO-DESPESAS'!$A$3:$N$962,4,FALSE)="","",VLOOKUP($O341,'APOIO-DESPESAS'!$A$3:$N$962,4,FALSE)),"")</f>
        <v/>
      </c>
      <c r="D341" s="223" t="str">
        <f>IFERROR(IF(VLOOKUP($O341,'APOIO-DESPESAS'!$A$3:$N$962,5,FALSE)="","",VLOOKUP($O341,'APOIO-DESPESAS'!$A$3:$N$962,5,FALSE)),"")</f>
        <v/>
      </c>
      <c r="E341" s="223" t="str">
        <f>IFERROR(IF(VLOOKUP($O341,'APOIO-DESPESAS'!$A$3:$N$962,6,FALSE)="","",VLOOKUP($O341,'APOIO-DESPESAS'!$A$3:$N$962,6,FALSE)),"")</f>
        <v/>
      </c>
      <c r="F341" s="223" t="str">
        <f>IFERROR(IF(VLOOKUP($O341,'APOIO-DESPESAS'!$A$3:$N$962,7,FALSE)="","",VLOOKUP($O341,'APOIO-DESPESAS'!$A$3:$N$962,7,FALSE)),"")</f>
        <v/>
      </c>
      <c r="G341" s="223" t="str">
        <f>IFERROR(IF(VLOOKUP($O341,'APOIO-DESPESAS'!$A$3:$N$962,8,FALSE)="","",VLOOKUP($O341,'APOIO-DESPESAS'!$A$3:$N$962,8,FALSE)),"")</f>
        <v/>
      </c>
      <c r="H341" s="223" t="str">
        <f>IFERROR(IF(VLOOKUP($O341,'APOIO-DESPESAS'!$A$3:$N$962,9,FALSE)="","",VLOOKUP($O341,'APOIO-DESPESAS'!$A$3:$N$962,9,FALSE)),"")</f>
        <v/>
      </c>
      <c r="I341" s="223" t="str">
        <f>IFERROR(IF(VLOOKUP($O341,'APOIO-DESPESAS'!$A$3:$N$962,10,FALSE)="","",VLOOKUP($O341,'APOIO-DESPESAS'!$A$3:$N$962,10,FALSE)),"")</f>
        <v/>
      </c>
      <c r="J341" s="223" t="str">
        <f>IFERROR(IF(VLOOKUP($O341,'APOIO-DESPESAS'!$A$3:$N$962,11,FALSE)="","",VLOOKUP($O341,'APOIO-DESPESAS'!$A$3:$N$962,11,FALSE)),"")</f>
        <v/>
      </c>
      <c r="K341" s="223" t="str">
        <f>IFERROR(IF(VLOOKUP($O341,'APOIO-DESPESAS'!$A$3:$N$962,12,FALSE)="","",VLOOKUP($O341,'APOIO-DESPESAS'!$A$3:$N$962,12,FALSE)),"")</f>
        <v/>
      </c>
      <c r="L341" s="223" t="str">
        <f>IFERROR(IF(VLOOKUP($O341,'APOIO-DESPESAS'!$A$3:$N$962,13,FALSE)="","",VLOOKUP($O341,'APOIO-DESPESAS'!$A$3:$N$962,13,FALSE)),"")</f>
        <v/>
      </c>
      <c r="M341" s="223" t="str">
        <f>IFERROR(IF(VLOOKUP($O341,'APOIO-DESPESAS'!$A$3:$N$962,14,FALSE)="","",VLOOKUP($O341,'APOIO-DESPESAS'!$A$3:$N$962,14,FALSE)),"")</f>
        <v/>
      </c>
      <c r="O341" s="223">
        <f t="shared" si="5"/>
        <v>339</v>
      </c>
    </row>
    <row r="342" spans="1:15" x14ac:dyDescent="0.25">
      <c r="A342" s="223" t="str">
        <f>IFERROR(IF(VLOOKUP($O342,'APOIO-DESPESAS'!$A$3:$N$962,2,FALSE)="","",VLOOKUP($O342,'APOIO-DESPESAS'!$A$3:$N$962,2,FALSE)),"")</f>
        <v/>
      </c>
      <c r="B342" s="223" t="str">
        <f>IFERROR(IF(VLOOKUP($O342,'APOIO-DESPESAS'!$A$3:$N$962,3,FALSE)="","",VLOOKUP($O342,'APOIO-DESPESAS'!$A$3:$N$962,3,FALSE)),"")</f>
        <v/>
      </c>
      <c r="C342" s="223" t="str">
        <f>IFERROR(IF(VLOOKUP($O342,'APOIO-DESPESAS'!$A$3:$N$962,4,FALSE)="","",VLOOKUP($O342,'APOIO-DESPESAS'!$A$3:$N$962,4,FALSE)),"")</f>
        <v/>
      </c>
      <c r="D342" s="223" t="str">
        <f>IFERROR(IF(VLOOKUP($O342,'APOIO-DESPESAS'!$A$3:$N$962,5,FALSE)="","",VLOOKUP($O342,'APOIO-DESPESAS'!$A$3:$N$962,5,FALSE)),"")</f>
        <v/>
      </c>
      <c r="E342" s="223" t="str">
        <f>IFERROR(IF(VLOOKUP($O342,'APOIO-DESPESAS'!$A$3:$N$962,6,FALSE)="","",VLOOKUP($O342,'APOIO-DESPESAS'!$A$3:$N$962,6,FALSE)),"")</f>
        <v/>
      </c>
      <c r="F342" s="223" t="str">
        <f>IFERROR(IF(VLOOKUP($O342,'APOIO-DESPESAS'!$A$3:$N$962,7,FALSE)="","",VLOOKUP($O342,'APOIO-DESPESAS'!$A$3:$N$962,7,FALSE)),"")</f>
        <v/>
      </c>
      <c r="G342" s="223" t="str">
        <f>IFERROR(IF(VLOOKUP($O342,'APOIO-DESPESAS'!$A$3:$N$962,8,FALSE)="","",VLOOKUP($O342,'APOIO-DESPESAS'!$A$3:$N$962,8,FALSE)),"")</f>
        <v/>
      </c>
      <c r="H342" s="223" t="str">
        <f>IFERROR(IF(VLOOKUP($O342,'APOIO-DESPESAS'!$A$3:$N$962,9,FALSE)="","",VLOOKUP($O342,'APOIO-DESPESAS'!$A$3:$N$962,9,FALSE)),"")</f>
        <v/>
      </c>
      <c r="I342" s="223" t="str">
        <f>IFERROR(IF(VLOOKUP($O342,'APOIO-DESPESAS'!$A$3:$N$962,10,FALSE)="","",VLOOKUP($O342,'APOIO-DESPESAS'!$A$3:$N$962,10,FALSE)),"")</f>
        <v/>
      </c>
      <c r="J342" s="223" t="str">
        <f>IFERROR(IF(VLOOKUP($O342,'APOIO-DESPESAS'!$A$3:$N$962,11,FALSE)="","",VLOOKUP($O342,'APOIO-DESPESAS'!$A$3:$N$962,11,FALSE)),"")</f>
        <v/>
      </c>
      <c r="K342" s="223" t="str">
        <f>IFERROR(IF(VLOOKUP($O342,'APOIO-DESPESAS'!$A$3:$N$962,12,FALSE)="","",VLOOKUP($O342,'APOIO-DESPESAS'!$A$3:$N$962,12,FALSE)),"")</f>
        <v/>
      </c>
      <c r="L342" s="223" t="str">
        <f>IFERROR(IF(VLOOKUP($O342,'APOIO-DESPESAS'!$A$3:$N$962,13,FALSE)="","",VLOOKUP($O342,'APOIO-DESPESAS'!$A$3:$N$962,13,FALSE)),"")</f>
        <v/>
      </c>
      <c r="M342" s="223" t="str">
        <f>IFERROR(IF(VLOOKUP($O342,'APOIO-DESPESAS'!$A$3:$N$962,14,FALSE)="","",VLOOKUP($O342,'APOIO-DESPESAS'!$A$3:$N$962,14,FALSE)),"")</f>
        <v/>
      </c>
      <c r="O342" s="223">
        <f t="shared" si="5"/>
        <v>340</v>
      </c>
    </row>
    <row r="343" spans="1:15" x14ac:dyDescent="0.25">
      <c r="A343" s="223" t="str">
        <f>IFERROR(IF(VLOOKUP($O343,'APOIO-DESPESAS'!$A$3:$N$962,2,FALSE)="","",VLOOKUP($O343,'APOIO-DESPESAS'!$A$3:$N$962,2,FALSE)),"")</f>
        <v/>
      </c>
      <c r="B343" s="223" t="str">
        <f>IFERROR(IF(VLOOKUP($O343,'APOIO-DESPESAS'!$A$3:$N$962,3,FALSE)="","",VLOOKUP($O343,'APOIO-DESPESAS'!$A$3:$N$962,3,FALSE)),"")</f>
        <v/>
      </c>
      <c r="C343" s="223" t="str">
        <f>IFERROR(IF(VLOOKUP($O343,'APOIO-DESPESAS'!$A$3:$N$962,4,FALSE)="","",VLOOKUP($O343,'APOIO-DESPESAS'!$A$3:$N$962,4,FALSE)),"")</f>
        <v/>
      </c>
      <c r="D343" s="223" t="str">
        <f>IFERROR(IF(VLOOKUP($O343,'APOIO-DESPESAS'!$A$3:$N$962,5,FALSE)="","",VLOOKUP($O343,'APOIO-DESPESAS'!$A$3:$N$962,5,FALSE)),"")</f>
        <v/>
      </c>
      <c r="E343" s="223" t="str">
        <f>IFERROR(IF(VLOOKUP($O343,'APOIO-DESPESAS'!$A$3:$N$962,6,FALSE)="","",VLOOKUP($O343,'APOIO-DESPESAS'!$A$3:$N$962,6,FALSE)),"")</f>
        <v/>
      </c>
      <c r="F343" s="223" t="str">
        <f>IFERROR(IF(VLOOKUP($O343,'APOIO-DESPESAS'!$A$3:$N$962,7,FALSE)="","",VLOOKUP($O343,'APOIO-DESPESAS'!$A$3:$N$962,7,FALSE)),"")</f>
        <v/>
      </c>
      <c r="G343" s="223" t="str">
        <f>IFERROR(IF(VLOOKUP($O343,'APOIO-DESPESAS'!$A$3:$N$962,8,FALSE)="","",VLOOKUP($O343,'APOIO-DESPESAS'!$A$3:$N$962,8,FALSE)),"")</f>
        <v/>
      </c>
      <c r="H343" s="223" t="str">
        <f>IFERROR(IF(VLOOKUP($O343,'APOIO-DESPESAS'!$A$3:$N$962,9,FALSE)="","",VLOOKUP($O343,'APOIO-DESPESAS'!$A$3:$N$962,9,FALSE)),"")</f>
        <v/>
      </c>
      <c r="I343" s="223" t="str">
        <f>IFERROR(IF(VLOOKUP($O343,'APOIO-DESPESAS'!$A$3:$N$962,10,FALSE)="","",VLOOKUP($O343,'APOIO-DESPESAS'!$A$3:$N$962,10,FALSE)),"")</f>
        <v/>
      </c>
      <c r="J343" s="223" t="str">
        <f>IFERROR(IF(VLOOKUP($O343,'APOIO-DESPESAS'!$A$3:$N$962,11,FALSE)="","",VLOOKUP($O343,'APOIO-DESPESAS'!$A$3:$N$962,11,FALSE)),"")</f>
        <v/>
      </c>
      <c r="K343" s="223" t="str">
        <f>IFERROR(IF(VLOOKUP($O343,'APOIO-DESPESAS'!$A$3:$N$962,12,FALSE)="","",VLOOKUP($O343,'APOIO-DESPESAS'!$A$3:$N$962,12,FALSE)),"")</f>
        <v/>
      </c>
      <c r="L343" s="223" t="str">
        <f>IFERROR(IF(VLOOKUP($O343,'APOIO-DESPESAS'!$A$3:$N$962,13,FALSE)="","",VLOOKUP($O343,'APOIO-DESPESAS'!$A$3:$N$962,13,FALSE)),"")</f>
        <v/>
      </c>
      <c r="M343" s="223" t="str">
        <f>IFERROR(IF(VLOOKUP($O343,'APOIO-DESPESAS'!$A$3:$N$962,14,FALSE)="","",VLOOKUP($O343,'APOIO-DESPESAS'!$A$3:$N$962,14,FALSE)),"")</f>
        <v/>
      </c>
      <c r="O343" s="223">
        <f t="shared" si="5"/>
        <v>341</v>
      </c>
    </row>
    <row r="344" spans="1:15" x14ac:dyDescent="0.25">
      <c r="A344" s="223" t="str">
        <f>IFERROR(IF(VLOOKUP($O344,'APOIO-DESPESAS'!$A$3:$N$962,2,FALSE)="","",VLOOKUP($O344,'APOIO-DESPESAS'!$A$3:$N$962,2,FALSE)),"")</f>
        <v/>
      </c>
      <c r="B344" s="223" t="str">
        <f>IFERROR(IF(VLOOKUP($O344,'APOIO-DESPESAS'!$A$3:$N$962,3,FALSE)="","",VLOOKUP($O344,'APOIO-DESPESAS'!$A$3:$N$962,3,FALSE)),"")</f>
        <v/>
      </c>
      <c r="C344" s="223" t="str">
        <f>IFERROR(IF(VLOOKUP($O344,'APOIO-DESPESAS'!$A$3:$N$962,4,FALSE)="","",VLOOKUP($O344,'APOIO-DESPESAS'!$A$3:$N$962,4,FALSE)),"")</f>
        <v/>
      </c>
      <c r="D344" s="223" t="str">
        <f>IFERROR(IF(VLOOKUP($O344,'APOIO-DESPESAS'!$A$3:$N$962,5,FALSE)="","",VLOOKUP($O344,'APOIO-DESPESAS'!$A$3:$N$962,5,FALSE)),"")</f>
        <v/>
      </c>
      <c r="E344" s="223" t="str">
        <f>IFERROR(IF(VLOOKUP($O344,'APOIO-DESPESAS'!$A$3:$N$962,6,FALSE)="","",VLOOKUP($O344,'APOIO-DESPESAS'!$A$3:$N$962,6,FALSE)),"")</f>
        <v/>
      </c>
      <c r="F344" s="223" t="str">
        <f>IFERROR(IF(VLOOKUP($O344,'APOIO-DESPESAS'!$A$3:$N$962,7,FALSE)="","",VLOOKUP($O344,'APOIO-DESPESAS'!$A$3:$N$962,7,FALSE)),"")</f>
        <v/>
      </c>
      <c r="G344" s="223" t="str">
        <f>IFERROR(IF(VLOOKUP($O344,'APOIO-DESPESAS'!$A$3:$N$962,8,FALSE)="","",VLOOKUP($O344,'APOIO-DESPESAS'!$A$3:$N$962,8,FALSE)),"")</f>
        <v/>
      </c>
      <c r="H344" s="223" t="str">
        <f>IFERROR(IF(VLOOKUP($O344,'APOIO-DESPESAS'!$A$3:$N$962,9,FALSE)="","",VLOOKUP($O344,'APOIO-DESPESAS'!$A$3:$N$962,9,FALSE)),"")</f>
        <v/>
      </c>
      <c r="I344" s="223" t="str">
        <f>IFERROR(IF(VLOOKUP($O344,'APOIO-DESPESAS'!$A$3:$N$962,10,FALSE)="","",VLOOKUP($O344,'APOIO-DESPESAS'!$A$3:$N$962,10,FALSE)),"")</f>
        <v/>
      </c>
      <c r="J344" s="223" t="str">
        <f>IFERROR(IF(VLOOKUP($O344,'APOIO-DESPESAS'!$A$3:$N$962,11,FALSE)="","",VLOOKUP($O344,'APOIO-DESPESAS'!$A$3:$N$962,11,FALSE)),"")</f>
        <v/>
      </c>
      <c r="K344" s="223" t="str">
        <f>IFERROR(IF(VLOOKUP($O344,'APOIO-DESPESAS'!$A$3:$N$962,12,FALSE)="","",VLOOKUP($O344,'APOIO-DESPESAS'!$A$3:$N$962,12,FALSE)),"")</f>
        <v/>
      </c>
      <c r="L344" s="223" t="str">
        <f>IFERROR(IF(VLOOKUP($O344,'APOIO-DESPESAS'!$A$3:$N$962,13,FALSE)="","",VLOOKUP($O344,'APOIO-DESPESAS'!$A$3:$N$962,13,FALSE)),"")</f>
        <v/>
      </c>
      <c r="M344" s="223" t="str">
        <f>IFERROR(IF(VLOOKUP($O344,'APOIO-DESPESAS'!$A$3:$N$962,14,FALSE)="","",VLOOKUP($O344,'APOIO-DESPESAS'!$A$3:$N$962,14,FALSE)),"")</f>
        <v/>
      </c>
      <c r="O344" s="223">
        <f t="shared" si="5"/>
        <v>342</v>
      </c>
    </row>
    <row r="345" spans="1:15" x14ac:dyDescent="0.25">
      <c r="A345" s="223" t="str">
        <f>IFERROR(IF(VLOOKUP($O345,'APOIO-DESPESAS'!$A$3:$N$962,2,FALSE)="","",VLOOKUP($O345,'APOIO-DESPESAS'!$A$3:$N$962,2,FALSE)),"")</f>
        <v/>
      </c>
      <c r="B345" s="223" t="str">
        <f>IFERROR(IF(VLOOKUP($O345,'APOIO-DESPESAS'!$A$3:$N$962,3,FALSE)="","",VLOOKUP($O345,'APOIO-DESPESAS'!$A$3:$N$962,3,FALSE)),"")</f>
        <v/>
      </c>
      <c r="C345" s="223" t="str">
        <f>IFERROR(IF(VLOOKUP($O345,'APOIO-DESPESAS'!$A$3:$N$962,4,FALSE)="","",VLOOKUP($O345,'APOIO-DESPESAS'!$A$3:$N$962,4,FALSE)),"")</f>
        <v/>
      </c>
      <c r="D345" s="223" t="str">
        <f>IFERROR(IF(VLOOKUP($O345,'APOIO-DESPESAS'!$A$3:$N$962,5,FALSE)="","",VLOOKUP($O345,'APOIO-DESPESAS'!$A$3:$N$962,5,FALSE)),"")</f>
        <v/>
      </c>
      <c r="E345" s="223" t="str">
        <f>IFERROR(IF(VLOOKUP($O345,'APOIO-DESPESAS'!$A$3:$N$962,6,FALSE)="","",VLOOKUP($O345,'APOIO-DESPESAS'!$A$3:$N$962,6,FALSE)),"")</f>
        <v/>
      </c>
      <c r="F345" s="223" t="str">
        <f>IFERROR(IF(VLOOKUP($O345,'APOIO-DESPESAS'!$A$3:$N$962,7,FALSE)="","",VLOOKUP($O345,'APOIO-DESPESAS'!$A$3:$N$962,7,FALSE)),"")</f>
        <v/>
      </c>
      <c r="G345" s="223" t="str">
        <f>IFERROR(IF(VLOOKUP($O345,'APOIO-DESPESAS'!$A$3:$N$962,8,FALSE)="","",VLOOKUP($O345,'APOIO-DESPESAS'!$A$3:$N$962,8,FALSE)),"")</f>
        <v/>
      </c>
      <c r="H345" s="223" t="str">
        <f>IFERROR(IF(VLOOKUP($O345,'APOIO-DESPESAS'!$A$3:$N$962,9,FALSE)="","",VLOOKUP($O345,'APOIO-DESPESAS'!$A$3:$N$962,9,FALSE)),"")</f>
        <v/>
      </c>
      <c r="I345" s="223" t="str">
        <f>IFERROR(IF(VLOOKUP($O345,'APOIO-DESPESAS'!$A$3:$N$962,10,FALSE)="","",VLOOKUP($O345,'APOIO-DESPESAS'!$A$3:$N$962,10,FALSE)),"")</f>
        <v/>
      </c>
      <c r="J345" s="223" t="str">
        <f>IFERROR(IF(VLOOKUP($O345,'APOIO-DESPESAS'!$A$3:$N$962,11,FALSE)="","",VLOOKUP($O345,'APOIO-DESPESAS'!$A$3:$N$962,11,FALSE)),"")</f>
        <v/>
      </c>
      <c r="K345" s="223" t="str">
        <f>IFERROR(IF(VLOOKUP($O345,'APOIO-DESPESAS'!$A$3:$N$962,12,FALSE)="","",VLOOKUP($O345,'APOIO-DESPESAS'!$A$3:$N$962,12,FALSE)),"")</f>
        <v/>
      </c>
      <c r="L345" s="223" t="str">
        <f>IFERROR(IF(VLOOKUP($O345,'APOIO-DESPESAS'!$A$3:$N$962,13,FALSE)="","",VLOOKUP($O345,'APOIO-DESPESAS'!$A$3:$N$962,13,FALSE)),"")</f>
        <v/>
      </c>
      <c r="M345" s="223" t="str">
        <f>IFERROR(IF(VLOOKUP($O345,'APOIO-DESPESAS'!$A$3:$N$962,14,FALSE)="","",VLOOKUP($O345,'APOIO-DESPESAS'!$A$3:$N$962,14,FALSE)),"")</f>
        <v/>
      </c>
      <c r="O345" s="223">
        <f t="shared" si="5"/>
        <v>343</v>
      </c>
    </row>
    <row r="346" spans="1:15" x14ac:dyDescent="0.25">
      <c r="A346" s="223" t="str">
        <f>IFERROR(IF(VLOOKUP($O346,'APOIO-DESPESAS'!$A$3:$N$962,2,FALSE)="","",VLOOKUP($O346,'APOIO-DESPESAS'!$A$3:$N$962,2,FALSE)),"")</f>
        <v/>
      </c>
      <c r="B346" s="223" t="str">
        <f>IFERROR(IF(VLOOKUP($O346,'APOIO-DESPESAS'!$A$3:$N$962,3,FALSE)="","",VLOOKUP($O346,'APOIO-DESPESAS'!$A$3:$N$962,3,FALSE)),"")</f>
        <v/>
      </c>
      <c r="C346" s="223" t="str">
        <f>IFERROR(IF(VLOOKUP($O346,'APOIO-DESPESAS'!$A$3:$N$962,4,FALSE)="","",VLOOKUP($O346,'APOIO-DESPESAS'!$A$3:$N$962,4,FALSE)),"")</f>
        <v/>
      </c>
      <c r="D346" s="223" t="str">
        <f>IFERROR(IF(VLOOKUP($O346,'APOIO-DESPESAS'!$A$3:$N$962,5,FALSE)="","",VLOOKUP($O346,'APOIO-DESPESAS'!$A$3:$N$962,5,FALSE)),"")</f>
        <v/>
      </c>
      <c r="E346" s="223" t="str">
        <f>IFERROR(IF(VLOOKUP($O346,'APOIO-DESPESAS'!$A$3:$N$962,6,FALSE)="","",VLOOKUP($O346,'APOIO-DESPESAS'!$A$3:$N$962,6,FALSE)),"")</f>
        <v/>
      </c>
      <c r="F346" s="223" t="str">
        <f>IFERROR(IF(VLOOKUP($O346,'APOIO-DESPESAS'!$A$3:$N$962,7,FALSE)="","",VLOOKUP($O346,'APOIO-DESPESAS'!$A$3:$N$962,7,FALSE)),"")</f>
        <v/>
      </c>
      <c r="G346" s="223" t="str">
        <f>IFERROR(IF(VLOOKUP($O346,'APOIO-DESPESAS'!$A$3:$N$962,8,FALSE)="","",VLOOKUP($O346,'APOIO-DESPESAS'!$A$3:$N$962,8,FALSE)),"")</f>
        <v/>
      </c>
      <c r="H346" s="223" t="str">
        <f>IFERROR(IF(VLOOKUP($O346,'APOIO-DESPESAS'!$A$3:$N$962,9,FALSE)="","",VLOOKUP($O346,'APOIO-DESPESAS'!$A$3:$N$962,9,FALSE)),"")</f>
        <v/>
      </c>
      <c r="I346" s="223" t="str">
        <f>IFERROR(IF(VLOOKUP($O346,'APOIO-DESPESAS'!$A$3:$N$962,10,FALSE)="","",VLOOKUP($O346,'APOIO-DESPESAS'!$A$3:$N$962,10,FALSE)),"")</f>
        <v/>
      </c>
      <c r="J346" s="223" t="str">
        <f>IFERROR(IF(VLOOKUP($O346,'APOIO-DESPESAS'!$A$3:$N$962,11,FALSE)="","",VLOOKUP($O346,'APOIO-DESPESAS'!$A$3:$N$962,11,FALSE)),"")</f>
        <v/>
      </c>
      <c r="K346" s="223" t="str">
        <f>IFERROR(IF(VLOOKUP($O346,'APOIO-DESPESAS'!$A$3:$N$962,12,FALSE)="","",VLOOKUP($O346,'APOIO-DESPESAS'!$A$3:$N$962,12,FALSE)),"")</f>
        <v/>
      </c>
      <c r="L346" s="223" t="str">
        <f>IFERROR(IF(VLOOKUP($O346,'APOIO-DESPESAS'!$A$3:$N$962,13,FALSE)="","",VLOOKUP($O346,'APOIO-DESPESAS'!$A$3:$N$962,13,FALSE)),"")</f>
        <v/>
      </c>
      <c r="M346" s="223" t="str">
        <f>IFERROR(IF(VLOOKUP($O346,'APOIO-DESPESAS'!$A$3:$N$962,14,FALSE)="","",VLOOKUP($O346,'APOIO-DESPESAS'!$A$3:$N$962,14,FALSE)),"")</f>
        <v/>
      </c>
      <c r="O346" s="223">
        <f t="shared" si="5"/>
        <v>344</v>
      </c>
    </row>
    <row r="347" spans="1:15" x14ac:dyDescent="0.25">
      <c r="A347" s="223" t="str">
        <f>IFERROR(IF(VLOOKUP($O347,'APOIO-DESPESAS'!$A$3:$N$962,2,FALSE)="","",VLOOKUP($O347,'APOIO-DESPESAS'!$A$3:$N$962,2,FALSE)),"")</f>
        <v/>
      </c>
      <c r="B347" s="223" t="str">
        <f>IFERROR(IF(VLOOKUP($O347,'APOIO-DESPESAS'!$A$3:$N$962,3,FALSE)="","",VLOOKUP($O347,'APOIO-DESPESAS'!$A$3:$N$962,3,FALSE)),"")</f>
        <v/>
      </c>
      <c r="C347" s="223" t="str">
        <f>IFERROR(IF(VLOOKUP($O347,'APOIO-DESPESAS'!$A$3:$N$962,4,FALSE)="","",VLOOKUP($O347,'APOIO-DESPESAS'!$A$3:$N$962,4,FALSE)),"")</f>
        <v/>
      </c>
      <c r="D347" s="223" t="str">
        <f>IFERROR(IF(VLOOKUP($O347,'APOIO-DESPESAS'!$A$3:$N$962,5,FALSE)="","",VLOOKUP($O347,'APOIO-DESPESAS'!$A$3:$N$962,5,FALSE)),"")</f>
        <v/>
      </c>
      <c r="E347" s="223" t="str">
        <f>IFERROR(IF(VLOOKUP($O347,'APOIO-DESPESAS'!$A$3:$N$962,6,FALSE)="","",VLOOKUP($O347,'APOIO-DESPESAS'!$A$3:$N$962,6,FALSE)),"")</f>
        <v/>
      </c>
      <c r="F347" s="223" t="str">
        <f>IFERROR(IF(VLOOKUP($O347,'APOIO-DESPESAS'!$A$3:$N$962,7,FALSE)="","",VLOOKUP($O347,'APOIO-DESPESAS'!$A$3:$N$962,7,FALSE)),"")</f>
        <v/>
      </c>
      <c r="G347" s="223" t="str">
        <f>IFERROR(IF(VLOOKUP($O347,'APOIO-DESPESAS'!$A$3:$N$962,8,FALSE)="","",VLOOKUP($O347,'APOIO-DESPESAS'!$A$3:$N$962,8,FALSE)),"")</f>
        <v/>
      </c>
      <c r="H347" s="223" t="str">
        <f>IFERROR(IF(VLOOKUP($O347,'APOIO-DESPESAS'!$A$3:$N$962,9,FALSE)="","",VLOOKUP($O347,'APOIO-DESPESAS'!$A$3:$N$962,9,FALSE)),"")</f>
        <v/>
      </c>
      <c r="I347" s="223" t="str">
        <f>IFERROR(IF(VLOOKUP($O347,'APOIO-DESPESAS'!$A$3:$N$962,10,FALSE)="","",VLOOKUP($O347,'APOIO-DESPESAS'!$A$3:$N$962,10,FALSE)),"")</f>
        <v/>
      </c>
      <c r="J347" s="223" t="str">
        <f>IFERROR(IF(VLOOKUP($O347,'APOIO-DESPESAS'!$A$3:$N$962,11,FALSE)="","",VLOOKUP($O347,'APOIO-DESPESAS'!$A$3:$N$962,11,FALSE)),"")</f>
        <v/>
      </c>
      <c r="K347" s="223" t="str">
        <f>IFERROR(IF(VLOOKUP($O347,'APOIO-DESPESAS'!$A$3:$N$962,12,FALSE)="","",VLOOKUP($O347,'APOIO-DESPESAS'!$A$3:$N$962,12,FALSE)),"")</f>
        <v/>
      </c>
      <c r="L347" s="223" t="str">
        <f>IFERROR(IF(VLOOKUP($O347,'APOIO-DESPESAS'!$A$3:$N$962,13,FALSE)="","",VLOOKUP($O347,'APOIO-DESPESAS'!$A$3:$N$962,13,FALSE)),"")</f>
        <v/>
      </c>
      <c r="M347" s="223" t="str">
        <f>IFERROR(IF(VLOOKUP($O347,'APOIO-DESPESAS'!$A$3:$N$962,14,FALSE)="","",VLOOKUP($O347,'APOIO-DESPESAS'!$A$3:$N$962,14,FALSE)),"")</f>
        <v/>
      </c>
      <c r="O347" s="223">
        <f t="shared" si="5"/>
        <v>345</v>
      </c>
    </row>
    <row r="348" spans="1:15" x14ac:dyDescent="0.25">
      <c r="A348" s="223" t="str">
        <f>IFERROR(IF(VLOOKUP($O348,'APOIO-DESPESAS'!$A$3:$N$962,2,FALSE)="","",VLOOKUP($O348,'APOIO-DESPESAS'!$A$3:$N$962,2,FALSE)),"")</f>
        <v/>
      </c>
      <c r="B348" s="223" t="str">
        <f>IFERROR(IF(VLOOKUP($O348,'APOIO-DESPESAS'!$A$3:$N$962,3,FALSE)="","",VLOOKUP($O348,'APOIO-DESPESAS'!$A$3:$N$962,3,FALSE)),"")</f>
        <v/>
      </c>
      <c r="C348" s="223" t="str">
        <f>IFERROR(IF(VLOOKUP($O348,'APOIO-DESPESAS'!$A$3:$N$962,4,FALSE)="","",VLOOKUP($O348,'APOIO-DESPESAS'!$A$3:$N$962,4,FALSE)),"")</f>
        <v/>
      </c>
      <c r="D348" s="223" t="str">
        <f>IFERROR(IF(VLOOKUP($O348,'APOIO-DESPESAS'!$A$3:$N$962,5,FALSE)="","",VLOOKUP($O348,'APOIO-DESPESAS'!$A$3:$N$962,5,FALSE)),"")</f>
        <v/>
      </c>
      <c r="E348" s="223" t="str">
        <f>IFERROR(IF(VLOOKUP($O348,'APOIO-DESPESAS'!$A$3:$N$962,6,FALSE)="","",VLOOKUP($O348,'APOIO-DESPESAS'!$A$3:$N$962,6,FALSE)),"")</f>
        <v/>
      </c>
      <c r="F348" s="223" t="str">
        <f>IFERROR(IF(VLOOKUP($O348,'APOIO-DESPESAS'!$A$3:$N$962,7,FALSE)="","",VLOOKUP($O348,'APOIO-DESPESAS'!$A$3:$N$962,7,FALSE)),"")</f>
        <v/>
      </c>
      <c r="G348" s="223" t="str">
        <f>IFERROR(IF(VLOOKUP($O348,'APOIO-DESPESAS'!$A$3:$N$962,8,FALSE)="","",VLOOKUP($O348,'APOIO-DESPESAS'!$A$3:$N$962,8,FALSE)),"")</f>
        <v/>
      </c>
      <c r="H348" s="223" t="str">
        <f>IFERROR(IF(VLOOKUP($O348,'APOIO-DESPESAS'!$A$3:$N$962,9,FALSE)="","",VLOOKUP($O348,'APOIO-DESPESAS'!$A$3:$N$962,9,FALSE)),"")</f>
        <v/>
      </c>
      <c r="I348" s="223" t="str">
        <f>IFERROR(IF(VLOOKUP($O348,'APOIO-DESPESAS'!$A$3:$N$962,10,FALSE)="","",VLOOKUP($O348,'APOIO-DESPESAS'!$A$3:$N$962,10,FALSE)),"")</f>
        <v/>
      </c>
      <c r="J348" s="223" t="str">
        <f>IFERROR(IF(VLOOKUP($O348,'APOIO-DESPESAS'!$A$3:$N$962,11,FALSE)="","",VLOOKUP($O348,'APOIO-DESPESAS'!$A$3:$N$962,11,FALSE)),"")</f>
        <v/>
      </c>
      <c r="K348" s="223" t="str">
        <f>IFERROR(IF(VLOOKUP($O348,'APOIO-DESPESAS'!$A$3:$N$962,12,FALSE)="","",VLOOKUP($O348,'APOIO-DESPESAS'!$A$3:$N$962,12,FALSE)),"")</f>
        <v/>
      </c>
      <c r="L348" s="223" t="str">
        <f>IFERROR(IF(VLOOKUP($O348,'APOIO-DESPESAS'!$A$3:$N$962,13,FALSE)="","",VLOOKUP($O348,'APOIO-DESPESAS'!$A$3:$N$962,13,FALSE)),"")</f>
        <v/>
      </c>
      <c r="M348" s="223" t="str">
        <f>IFERROR(IF(VLOOKUP($O348,'APOIO-DESPESAS'!$A$3:$N$962,14,FALSE)="","",VLOOKUP($O348,'APOIO-DESPESAS'!$A$3:$N$962,14,FALSE)),"")</f>
        <v/>
      </c>
      <c r="O348" s="223">
        <f t="shared" si="5"/>
        <v>346</v>
      </c>
    </row>
    <row r="349" spans="1:15" x14ac:dyDescent="0.25">
      <c r="A349" s="223" t="str">
        <f>IFERROR(IF(VLOOKUP($O349,'APOIO-DESPESAS'!$A$3:$N$962,2,FALSE)="","",VLOOKUP($O349,'APOIO-DESPESAS'!$A$3:$N$962,2,FALSE)),"")</f>
        <v/>
      </c>
      <c r="B349" s="223" t="str">
        <f>IFERROR(IF(VLOOKUP($O349,'APOIO-DESPESAS'!$A$3:$N$962,3,FALSE)="","",VLOOKUP($O349,'APOIO-DESPESAS'!$A$3:$N$962,3,FALSE)),"")</f>
        <v/>
      </c>
      <c r="C349" s="223" t="str">
        <f>IFERROR(IF(VLOOKUP($O349,'APOIO-DESPESAS'!$A$3:$N$962,4,FALSE)="","",VLOOKUP($O349,'APOIO-DESPESAS'!$A$3:$N$962,4,FALSE)),"")</f>
        <v/>
      </c>
      <c r="D349" s="223" t="str">
        <f>IFERROR(IF(VLOOKUP($O349,'APOIO-DESPESAS'!$A$3:$N$962,5,FALSE)="","",VLOOKUP($O349,'APOIO-DESPESAS'!$A$3:$N$962,5,FALSE)),"")</f>
        <v/>
      </c>
      <c r="E349" s="223" t="str">
        <f>IFERROR(IF(VLOOKUP($O349,'APOIO-DESPESAS'!$A$3:$N$962,6,FALSE)="","",VLOOKUP($O349,'APOIO-DESPESAS'!$A$3:$N$962,6,FALSE)),"")</f>
        <v/>
      </c>
      <c r="F349" s="223" t="str">
        <f>IFERROR(IF(VLOOKUP($O349,'APOIO-DESPESAS'!$A$3:$N$962,7,FALSE)="","",VLOOKUP($O349,'APOIO-DESPESAS'!$A$3:$N$962,7,FALSE)),"")</f>
        <v/>
      </c>
      <c r="G349" s="223" t="str">
        <f>IFERROR(IF(VLOOKUP($O349,'APOIO-DESPESAS'!$A$3:$N$962,8,FALSE)="","",VLOOKUP($O349,'APOIO-DESPESAS'!$A$3:$N$962,8,FALSE)),"")</f>
        <v/>
      </c>
      <c r="H349" s="223" t="str">
        <f>IFERROR(IF(VLOOKUP($O349,'APOIO-DESPESAS'!$A$3:$N$962,9,FALSE)="","",VLOOKUP($O349,'APOIO-DESPESAS'!$A$3:$N$962,9,FALSE)),"")</f>
        <v/>
      </c>
      <c r="I349" s="223" t="str">
        <f>IFERROR(IF(VLOOKUP($O349,'APOIO-DESPESAS'!$A$3:$N$962,10,FALSE)="","",VLOOKUP($O349,'APOIO-DESPESAS'!$A$3:$N$962,10,FALSE)),"")</f>
        <v/>
      </c>
      <c r="J349" s="223" t="str">
        <f>IFERROR(IF(VLOOKUP($O349,'APOIO-DESPESAS'!$A$3:$N$962,11,FALSE)="","",VLOOKUP($O349,'APOIO-DESPESAS'!$A$3:$N$962,11,FALSE)),"")</f>
        <v/>
      </c>
      <c r="K349" s="223" t="str">
        <f>IFERROR(IF(VLOOKUP($O349,'APOIO-DESPESAS'!$A$3:$N$962,12,FALSE)="","",VLOOKUP($O349,'APOIO-DESPESAS'!$A$3:$N$962,12,FALSE)),"")</f>
        <v/>
      </c>
      <c r="L349" s="223" t="str">
        <f>IFERROR(IF(VLOOKUP($O349,'APOIO-DESPESAS'!$A$3:$N$962,13,FALSE)="","",VLOOKUP($O349,'APOIO-DESPESAS'!$A$3:$N$962,13,FALSE)),"")</f>
        <v/>
      </c>
      <c r="M349" s="223" t="str">
        <f>IFERROR(IF(VLOOKUP($O349,'APOIO-DESPESAS'!$A$3:$N$962,14,FALSE)="","",VLOOKUP($O349,'APOIO-DESPESAS'!$A$3:$N$962,14,FALSE)),"")</f>
        <v/>
      </c>
      <c r="O349" s="223">
        <f t="shared" si="5"/>
        <v>347</v>
      </c>
    </row>
    <row r="350" spans="1:15" x14ac:dyDescent="0.25">
      <c r="A350" s="223" t="str">
        <f>IFERROR(IF(VLOOKUP($O350,'APOIO-DESPESAS'!$A$3:$N$962,2,FALSE)="","",VLOOKUP($O350,'APOIO-DESPESAS'!$A$3:$N$962,2,FALSE)),"")</f>
        <v/>
      </c>
      <c r="B350" s="223" t="str">
        <f>IFERROR(IF(VLOOKUP($O350,'APOIO-DESPESAS'!$A$3:$N$962,3,FALSE)="","",VLOOKUP($O350,'APOIO-DESPESAS'!$A$3:$N$962,3,FALSE)),"")</f>
        <v/>
      </c>
      <c r="C350" s="223" t="str">
        <f>IFERROR(IF(VLOOKUP($O350,'APOIO-DESPESAS'!$A$3:$N$962,4,FALSE)="","",VLOOKUP($O350,'APOIO-DESPESAS'!$A$3:$N$962,4,FALSE)),"")</f>
        <v/>
      </c>
      <c r="D350" s="223" t="str">
        <f>IFERROR(IF(VLOOKUP($O350,'APOIO-DESPESAS'!$A$3:$N$962,5,FALSE)="","",VLOOKUP($O350,'APOIO-DESPESAS'!$A$3:$N$962,5,FALSE)),"")</f>
        <v/>
      </c>
      <c r="E350" s="223" t="str">
        <f>IFERROR(IF(VLOOKUP($O350,'APOIO-DESPESAS'!$A$3:$N$962,6,FALSE)="","",VLOOKUP($O350,'APOIO-DESPESAS'!$A$3:$N$962,6,FALSE)),"")</f>
        <v/>
      </c>
      <c r="F350" s="223" t="str">
        <f>IFERROR(IF(VLOOKUP($O350,'APOIO-DESPESAS'!$A$3:$N$962,7,FALSE)="","",VLOOKUP($O350,'APOIO-DESPESAS'!$A$3:$N$962,7,FALSE)),"")</f>
        <v/>
      </c>
      <c r="G350" s="223" t="str">
        <f>IFERROR(IF(VLOOKUP($O350,'APOIO-DESPESAS'!$A$3:$N$962,8,FALSE)="","",VLOOKUP($O350,'APOIO-DESPESAS'!$A$3:$N$962,8,FALSE)),"")</f>
        <v/>
      </c>
      <c r="H350" s="223" t="str">
        <f>IFERROR(IF(VLOOKUP($O350,'APOIO-DESPESAS'!$A$3:$N$962,9,FALSE)="","",VLOOKUP($O350,'APOIO-DESPESAS'!$A$3:$N$962,9,FALSE)),"")</f>
        <v/>
      </c>
      <c r="I350" s="223" t="str">
        <f>IFERROR(IF(VLOOKUP($O350,'APOIO-DESPESAS'!$A$3:$N$962,10,FALSE)="","",VLOOKUP($O350,'APOIO-DESPESAS'!$A$3:$N$962,10,FALSE)),"")</f>
        <v/>
      </c>
      <c r="J350" s="223" t="str">
        <f>IFERROR(IF(VLOOKUP($O350,'APOIO-DESPESAS'!$A$3:$N$962,11,FALSE)="","",VLOOKUP($O350,'APOIO-DESPESAS'!$A$3:$N$962,11,FALSE)),"")</f>
        <v/>
      </c>
      <c r="K350" s="223" t="str">
        <f>IFERROR(IF(VLOOKUP($O350,'APOIO-DESPESAS'!$A$3:$N$962,12,FALSE)="","",VLOOKUP($O350,'APOIO-DESPESAS'!$A$3:$N$962,12,FALSE)),"")</f>
        <v/>
      </c>
      <c r="L350" s="223" t="str">
        <f>IFERROR(IF(VLOOKUP($O350,'APOIO-DESPESAS'!$A$3:$N$962,13,FALSE)="","",VLOOKUP($O350,'APOIO-DESPESAS'!$A$3:$N$962,13,FALSE)),"")</f>
        <v/>
      </c>
      <c r="M350" s="223" t="str">
        <f>IFERROR(IF(VLOOKUP($O350,'APOIO-DESPESAS'!$A$3:$N$962,14,FALSE)="","",VLOOKUP($O350,'APOIO-DESPESAS'!$A$3:$N$962,14,FALSE)),"")</f>
        <v/>
      </c>
      <c r="O350" s="223">
        <f t="shared" si="5"/>
        <v>348</v>
      </c>
    </row>
    <row r="351" spans="1:15" x14ac:dyDescent="0.25">
      <c r="A351" s="223" t="str">
        <f>IFERROR(IF(VLOOKUP($O351,'APOIO-DESPESAS'!$A$3:$N$962,2,FALSE)="","",VLOOKUP($O351,'APOIO-DESPESAS'!$A$3:$N$962,2,FALSE)),"")</f>
        <v/>
      </c>
      <c r="B351" s="223" t="str">
        <f>IFERROR(IF(VLOOKUP($O351,'APOIO-DESPESAS'!$A$3:$N$962,3,FALSE)="","",VLOOKUP($O351,'APOIO-DESPESAS'!$A$3:$N$962,3,FALSE)),"")</f>
        <v/>
      </c>
      <c r="C351" s="223" t="str">
        <f>IFERROR(IF(VLOOKUP($O351,'APOIO-DESPESAS'!$A$3:$N$962,4,FALSE)="","",VLOOKUP($O351,'APOIO-DESPESAS'!$A$3:$N$962,4,FALSE)),"")</f>
        <v/>
      </c>
      <c r="D351" s="223" t="str">
        <f>IFERROR(IF(VLOOKUP($O351,'APOIO-DESPESAS'!$A$3:$N$962,5,FALSE)="","",VLOOKUP($O351,'APOIO-DESPESAS'!$A$3:$N$962,5,FALSE)),"")</f>
        <v/>
      </c>
      <c r="E351" s="223" t="str">
        <f>IFERROR(IF(VLOOKUP($O351,'APOIO-DESPESAS'!$A$3:$N$962,6,FALSE)="","",VLOOKUP($O351,'APOIO-DESPESAS'!$A$3:$N$962,6,FALSE)),"")</f>
        <v/>
      </c>
      <c r="F351" s="223" t="str">
        <f>IFERROR(IF(VLOOKUP($O351,'APOIO-DESPESAS'!$A$3:$N$962,7,FALSE)="","",VLOOKUP($O351,'APOIO-DESPESAS'!$A$3:$N$962,7,FALSE)),"")</f>
        <v/>
      </c>
      <c r="G351" s="223" t="str">
        <f>IFERROR(IF(VLOOKUP($O351,'APOIO-DESPESAS'!$A$3:$N$962,8,FALSE)="","",VLOOKUP($O351,'APOIO-DESPESAS'!$A$3:$N$962,8,FALSE)),"")</f>
        <v/>
      </c>
      <c r="H351" s="223" t="str">
        <f>IFERROR(IF(VLOOKUP($O351,'APOIO-DESPESAS'!$A$3:$N$962,9,FALSE)="","",VLOOKUP($O351,'APOIO-DESPESAS'!$A$3:$N$962,9,FALSE)),"")</f>
        <v/>
      </c>
      <c r="I351" s="223" t="str">
        <f>IFERROR(IF(VLOOKUP($O351,'APOIO-DESPESAS'!$A$3:$N$962,10,FALSE)="","",VLOOKUP($O351,'APOIO-DESPESAS'!$A$3:$N$962,10,FALSE)),"")</f>
        <v/>
      </c>
      <c r="J351" s="223" t="str">
        <f>IFERROR(IF(VLOOKUP($O351,'APOIO-DESPESAS'!$A$3:$N$962,11,FALSE)="","",VLOOKUP($O351,'APOIO-DESPESAS'!$A$3:$N$962,11,FALSE)),"")</f>
        <v/>
      </c>
      <c r="K351" s="223" t="str">
        <f>IFERROR(IF(VLOOKUP($O351,'APOIO-DESPESAS'!$A$3:$N$962,12,FALSE)="","",VLOOKUP($O351,'APOIO-DESPESAS'!$A$3:$N$962,12,FALSE)),"")</f>
        <v/>
      </c>
      <c r="L351" s="223" t="str">
        <f>IFERROR(IF(VLOOKUP($O351,'APOIO-DESPESAS'!$A$3:$N$962,13,FALSE)="","",VLOOKUP($O351,'APOIO-DESPESAS'!$A$3:$N$962,13,FALSE)),"")</f>
        <v/>
      </c>
      <c r="M351" s="223" t="str">
        <f>IFERROR(IF(VLOOKUP($O351,'APOIO-DESPESAS'!$A$3:$N$962,14,FALSE)="","",VLOOKUP($O351,'APOIO-DESPESAS'!$A$3:$N$962,14,FALSE)),"")</f>
        <v/>
      </c>
      <c r="O351" s="223">
        <f t="shared" si="5"/>
        <v>349</v>
      </c>
    </row>
    <row r="352" spans="1:15" x14ac:dyDescent="0.25">
      <c r="A352" s="223" t="str">
        <f>IFERROR(IF(VLOOKUP($O352,'APOIO-DESPESAS'!$A$3:$N$962,2,FALSE)="","",VLOOKUP($O352,'APOIO-DESPESAS'!$A$3:$N$962,2,FALSE)),"")</f>
        <v/>
      </c>
      <c r="B352" s="223" t="str">
        <f>IFERROR(IF(VLOOKUP($O352,'APOIO-DESPESAS'!$A$3:$N$962,3,FALSE)="","",VLOOKUP($O352,'APOIO-DESPESAS'!$A$3:$N$962,3,FALSE)),"")</f>
        <v/>
      </c>
      <c r="C352" s="223" t="str">
        <f>IFERROR(IF(VLOOKUP($O352,'APOIO-DESPESAS'!$A$3:$N$962,4,FALSE)="","",VLOOKUP($O352,'APOIO-DESPESAS'!$A$3:$N$962,4,FALSE)),"")</f>
        <v/>
      </c>
      <c r="D352" s="223" t="str">
        <f>IFERROR(IF(VLOOKUP($O352,'APOIO-DESPESAS'!$A$3:$N$962,5,FALSE)="","",VLOOKUP($O352,'APOIO-DESPESAS'!$A$3:$N$962,5,FALSE)),"")</f>
        <v/>
      </c>
      <c r="E352" s="223" t="str">
        <f>IFERROR(IF(VLOOKUP($O352,'APOIO-DESPESAS'!$A$3:$N$962,6,FALSE)="","",VLOOKUP($O352,'APOIO-DESPESAS'!$A$3:$N$962,6,FALSE)),"")</f>
        <v/>
      </c>
      <c r="F352" s="223" t="str">
        <f>IFERROR(IF(VLOOKUP($O352,'APOIO-DESPESAS'!$A$3:$N$962,7,FALSE)="","",VLOOKUP($O352,'APOIO-DESPESAS'!$A$3:$N$962,7,FALSE)),"")</f>
        <v/>
      </c>
      <c r="G352" s="223" t="str">
        <f>IFERROR(IF(VLOOKUP($O352,'APOIO-DESPESAS'!$A$3:$N$962,8,FALSE)="","",VLOOKUP($O352,'APOIO-DESPESAS'!$A$3:$N$962,8,FALSE)),"")</f>
        <v/>
      </c>
      <c r="H352" s="223" t="str">
        <f>IFERROR(IF(VLOOKUP($O352,'APOIO-DESPESAS'!$A$3:$N$962,9,FALSE)="","",VLOOKUP($O352,'APOIO-DESPESAS'!$A$3:$N$962,9,FALSE)),"")</f>
        <v/>
      </c>
      <c r="I352" s="223" t="str">
        <f>IFERROR(IF(VLOOKUP($O352,'APOIO-DESPESAS'!$A$3:$N$962,10,FALSE)="","",VLOOKUP($O352,'APOIO-DESPESAS'!$A$3:$N$962,10,FALSE)),"")</f>
        <v/>
      </c>
      <c r="J352" s="223" t="str">
        <f>IFERROR(IF(VLOOKUP($O352,'APOIO-DESPESAS'!$A$3:$N$962,11,FALSE)="","",VLOOKUP($O352,'APOIO-DESPESAS'!$A$3:$N$962,11,FALSE)),"")</f>
        <v/>
      </c>
      <c r="K352" s="223" t="str">
        <f>IFERROR(IF(VLOOKUP($O352,'APOIO-DESPESAS'!$A$3:$N$962,12,FALSE)="","",VLOOKUP($O352,'APOIO-DESPESAS'!$A$3:$N$962,12,FALSE)),"")</f>
        <v/>
      </c>
      <c r="L352" s="223" t="str">
        <f>IFERROR(IF(VLOOKUP($O352,'APOIO-DESPESAS'!$A$3:$N$962,13,FALSE)="","",VLOOKUP($O352,'APOIO-DESPESAS'!$A$3:$N$962,13,FALSE)),"")</f>
        <v/>
      </c>
      <c r="M352" s="223" t="str">
        <f>IFERROR(IF(VLOOKUP($O352,'APOIO-DESPESAS'!$A$3:$N$962,14,FALSE)="","",VLOOKUP($O352,'APOIO-DESPESAS'!$A$3:$N$962,14,FALSE)),"")</f>
        <v/>
      </c>
      <c r="O352" s="223">
        <f t="shared" si="5"/>
        <v>350</v>
      </c>
    </row>
    <row r="353" spans="1:15" x14ac:dyDescent="0.25">
      <c r="A353" s="223" t="str">
        <f>IFERROR(IF(VLOOKUP($O353,'APOIO-DESPESAS'!$A$3:$N$962,2,FALSE)="","",VLOOKUP($O353,'APOIO-DESPESAS'!$A$3:$N$962,2,FALSE)),"")</f>
        <v/>
      </c>
      <c r="B353" s="223" t="str">
        <f>IFERROR(IF(VLOOKUP($O353,'APOIO-DESPESAS'!$A$3:$N$962,3,FALSE)="","",VLOOKUP($O353,'APOIO-DESPESAS'!$A$3:$N$962,3,FALSE)),"")</f>
        <v/>
      </c>
      <c r="C353" s="223" t="str">
        <f>IFERROR(IF(VLOOKUP($O353,'APOIO-DESPESAS'!$A$3:$N$962,4,FALSE)="","",VLOOKUP($O353,'APOIO-DESPESAS'!$A$3:$N$962,4,FALSE)),"")</f>
        <v/>
      </c>
      <c r="D353" s="223" t="str">
        <f>IFERROR(IF(VLOOKUP($O353,'APOIO-DESPESAS'!$A$3:$N$962,5,FALSE)="","",VLOOKUP($O353,'APOIO-DESPESAS'!$A$3:$N$962,5,FALSE)),"")</f>
        <v/>
      </c>
      <c r="E353" s="223" t="str">
        <f>IFERROR(IF(VLOOKUP($O353,'APOIO-DESPESAS'!$A$3:$N$962,6,FALSE)="","",VLOOKUP($O353,'APOIO-DESPESAS'!$A$3:$N$962,6,FALSE)),"")</f>
        <v/>
      </c>
      <c r="F353" s="223" t="str">
        <f>IFERROR(IF(VLOOKUP($O353,'APOIO-DESPESAS'!$A$3:$N$962,7,FALSE)="","",VLOOKUP($O353,'APOIO-DESPESAS'!$A$3:$N$962,7,FALSE)),"")</f>
        <v/>
      </c>
      <c r="G353" s="223" t="str">
        <f>IFERROR(IF(VLOOKUP($O353,'APOIO-DESPESAS'!$A$3:$N$962,8,FALSE)="","",VLOOKUP($O353,'APOIO-DESPESAS'!$A$3:$N$962,8,FALSE)),"")</f>
        <v/>
      </c>
      <c r="H353" s="223" t="str">
        <f>IFERROR(IF(VLOOKUP($O353,'APOIO-DESPESAS'!$A$3:$N$962,9,FALSE)="","",VLOOKUP($O353,'APOIO-DESPESAS'!$A$3:$N$962,9,FALSE)),"")</f>
        <v/>
      </c>
      <c r="I353" s="223" t="str">
        <f>IFERROR(IF(VLOOKUP($O353,'APOIO-DESPESAS'!$A$3:$N$962,10,FALSE)="","",VLOOKUP($O353,'APOIO-DESPESAS'!$A$3:$N$962,10,FALSE)),"")</f>
        <v/>
      </c>
      <c r="J353" s="223" t="str">
        <f>IFERROR(IF(VLOOKUP($O353,'APOIO-DESPESAS'!$A$3:$N$962,11,FALSE)="","",VLOOKUP($O353,'APOIO-DESPESAS'!$A$3:$N$962,11,FALSE)),"")</f>
        <v/>
      </c>
      <c r="K353" s="223" t="str">
        <f>IFERROR(IF(VLOOKUP($O353,'APOIO-DESPESAS'!$A$3:$N$962,12,FALSE)="","",VLOOKUP($O353,'APOIO-DESPESAS'!$A$3:$N$962,12,FALSE)),"")</f>
        <v/>
      </c>
      <c r="L353" s="223" t="str">
        <f>IFERROR(IF(VLOOKUP($O353,'APOIO-DESPESAS'!$A$3:$N$962,13,FALSE)="","",VLOOKUP($O353,'APOIO-DESPESAS'!$A$3:$N$962,13,FALSE)),"")</f>
        <v/>
      </c>
      <c r="M353" s="223" t="str">
        <f>IFERROR(IF(VLOOKUP($O353,'APOIO-DESPESAS'!$A$3:$N$962,14,FALSE)="","",VLOOKUP($O353,'APOIO-DESPESAS'!$A$3:$N$962,14,FALSE)),"")</f>
        <v/>
      </c>
      <c r="O353" s="223">
        <f t="shared" si="5"/>
        <v>351</v>
      </c>
    </row>
    <row r="354" spans="1:15" x14ac:dyDescent="0.25">
      <c r="A354" s="223" t="str">
        <f>IFERROR(IF(VLOOKUP($O354,'APOIO-DESPESAS'!$A$3:$N$962,2,FALSE)="","",VLOOKUP($O354,'APOIO-DESPESAS'!$A$3:$N$962,2,FALSE)),"")</f>
        <v/>
      </c>
      <c r="B354" s="223" t="str">
        <f>IFERROR(IF(VLOOKUP($O354,'APOIO-DESPESAS'!$A$3:$N$962,3,FALSE)="","",VLOOKUP($O354,'APOIO-DESPESAS'!$A$3:$N$962,3,FALSE)),"")</f>
        <v/>
      </c>
      <c r="C354" s="223" t="str">
        <f>IFERROR(IF(VLOOKUP($O354,'APOIO-DESPESAS'!$A$3:$N$962,4,FALSE)="","",VLOOKUP($O354,'APOIO-DESPESAS'!$A$3:$N$962,4,FALSE)),"")</f>
        <v/>
      </c>
      <c r="D354" s="223" t="str">
        <f>IFERROR(IF(VLOOKUP($O354,'APOIO-DESPESAS'!$A$3:$N$962,5,FALSE)="","",VLOOKUP($O354,'APOIO-DESPESAS'!$A$3:$N$962,5,FALSE)),"")</f>
        <v/>
      </c>
      <c r="E354" s="223" t="str">
        <f>IFERROR(IF(VLOOKUP($O354,'APOIO-DESPESAS'!$A$3:$N$962,6,FALSE)="","",VLOOKUP($O354,'APOIO-DESPESAS'!$A$3:$N$962,6,FALSE)),"")</f>
        <v/>
      </c>
      <c r="F354" s="223" t="str">
        <f>IFERROR(IF(VLOOKUP($O354,'APOIO-DESPESAS'!$A$3:$N$962,7,FALSE)="","",VLOOKUP($O354,'APOIO-DESPESAS'!$A$3:$N$962,7,FALSE)),"")</f>
        <v/>
      </c>
      <c r="G354" s="223" t="str">
        <f>IFERROR(IF(VLOOKUP($O354,'APOIO-DESPESAS'!$A$3:$N$962,8,FALSE)="","",VLOOKUP($O354,'APOIO-DESPESAS'!$A$3:$N$962,8,FALSE)),"")</f>
        <v/>
      </c>
      <c r="H354" s="223" t="str">
        <f>IFERROR(IF(VLOOKUP($O354,'APOIO-DESPESAS'!$A$3:$N$962,9,FALSE)="","",VLOOKUP($O354,'APOIO-DESPESAS'!$A$3:$N$962,9,FALSE)),"")</f>
        <v/>
      </c>
      <c r="I354" s="223" t="str">
        <f>IFERROR(IF(VLOOKUP($O354,'APOIO-DESPESAS'!$A$3:$N$962,10,FALSE)="","",VLOOKUP($O354,'APOIO-DESPESAS'!$A$3:$N$962,10,FALSE)),"")</f>
        <v/>
      </c>
      <c r="J354" s="223" t="str">
        <f>IFERROR(IF(VLOOKUP($O354,'APOIO-DESPESAS'!$A$3:$N$962,11,FALSE)="","",VLOOKUP($O354,'APOIO-DESPESAS'!$A$3:$N$962,11,FALSE)),"")</f>
        <v/>
      </c>
      <c r="K354" s="223" t="str">
        <f>IFERROR(IF(VLOOKUP($O354,'APOIO-DESPESAS'!$A$3:$N$962,12,FALSE)="","",VLOOKUP($O354,'APOIO-DESPESAS'!$A$3:$N$962,12,FALSE)),"")</f>
        <v/>
      </c>
      <c r="L354" s="223" t="str">
        <f>IFERROR(IF(VLOOKUP($O354,'APOIO-DESPESAS'!$A$3:$N$962,13,FALSE)="","",VLOOKUP($O354,'APOIO-DESPESAS'!$A$3:$N$962,13,FALSE)),"")</f>
        <v/>
      </c>
      <c r="M354" s="223" t="str">
        <f>IFERROR(IF(VLOOKUP($O354,'APOIO-DESPESAS'!$A$3:$N$962,14,FALSE)="","",VLOOKUP($O354,'APOIO-DESPESAS'!$A$3:$N$962,14,FALSE)),"")</f>
        <v/>
      </c>
      <c r="O354" s="223">
        <f t="shared" si="5"/>
        <v>352</v>
      </c>
    </row>
    <row r="355" spans="1:15" x14ac:dyDescent="0.25">
      <c r="A355" s="223" t="str">
        <f>IFERROR(IF(VLOOKUP($O355,'APOIO-DESPESAS'!$A$3:$N$962,2,FALSE)="","",VLOOKUP($O355,'APOIO-DESPESAS'!$A$3:$N$962,2,FALSE)),"")</f>
        <v/>
      </c>
      <c r="B355" s="223" t="str">
        <f>IFERROR(IF(VLOOKUP($O355,'APOIO-DESPESAS'!$A$3:$N$962,3,FALSE)="","",VLOOKUP($O355,'APOIO-DESPESAS'!$A$3:$N$962,3,FALSE)),"")</f>
        <v/>
      </c>
      <c r="C355" s="223" t="str">
        <f>IFERROR(IF(VLOOKUP($O355,'APOIO-DESPESAS'!$A$3:$N$962,4,FALSE)="","",VLOOKUP($O355,'APOIO-DESPESAS'!$A$3:$N$962,4,FALSE)),"")</f>
        <v/>
      </c>
      <c r="D355" s="223" t="str">
        <f>IFERROR(IF(VLOOKUP($O355,'APOIO-DESPESAS'!$A$3:$N$962,5,FALSE)="","",VLOOKUP($O355,'APOIO-DESPESAS'!$A$3:$N$962,5,FALSE)),"")</f>
        <v/>
      </c>
      <c r="E355" s="223" t="str">
        <f>IFERROR(IF(VLOOKUP($O355,'APOIO-DESPESAS'!$A$3:$N$962,6,FALSE)="","",VLOOKUP($O355,'APOIO-DESPESAS'!$A$3:$N$962,6,FALSE)),"")</f>
        <v/>
      </c>
      <c r="F355" s="223" t="str">
        <f>IFERROR(IF(VLOOKUP($O355,'APOIO-DESPESAS'!$A$3:$N$962,7,FALSE)="","",VLOOKUP($O355,'APOIO-DESPESAS'!$A$3:$N$962,7,FALSE)),"")</f>
        <v/>
      </c>
      <c r="G355" s="223" t="str">
        <f>IFERROR(IF(VLOOKUP($O355,'APOIO-DESPESAS'!$A$3:$N$962,8,FALSE)="","",VLOOKUP($O355,'APOIO-DESPESAS'!$A$3:$N$962,8,FALSE)),"")</f>
        <v/>
      </c>
      <c r="H355" s="223" t="str">
        <f>IFERROR(IF(VLOOKUP($O355,'APOIO-DESPESAS'!$A$3:$N$962,9,FALSE)="","",VLOOKUP($O355,'APOIO-DESPESAS'!$A$3:$N$962,9,FALSE)),"")</f>
        <v/>
      </c>
      <c r="I355" s="223" t="str">
        <f>IFERROR(IF(VLOOKUP($O355,'APOIO-DESPESAS'!$A$3:$N$962,10,FALSE)="","",VLOOKUP($O355,'APOIO-DESPESAS'!$A$3:$N$962,10,FALSE)),"")</f>
        <v/>
      </c>
      <c r="J355" s="223" t="str">
        <f>IFERROR(IF(VLOOKUP($O355,'APOIO-DESPESAS'!$A$3:$N$962,11,FALSE)="","",VLOOKUP($O355,'APOIO-DESPESAS'!$A$3:$N$962,11,FALSE)),"")</f>
        <v/>
      </c>
      <c r="K355" s="223" t="str">
        <f>IFERROR(IF(VLOOKUP($O355,'APOIO-DESPESAS'!$A$3:$N$962,12,FALSE)="","",VLOOKUP($O355,'APOIO-DESPESAS'!$A$3:$N$962,12,FALSE)),"")</f>
        <v/>
      </c>
      <c r="L355" s="223" t="str">
        <f>IFERROR(IF(VLOOKUP($O355,'APOIO-DESPESAS'!$A$3:$N$962,13,FALSE)="","",VLOOKUP($O355,'APOIO-DESPESAS'!$A$3:$N$962,13,FALSE)),"")</f>
        <v/>
      </c>
      <c r="M355" s="223" t="str">
        <f>IFERROR(IF(VLOOKUP($O355,'APOIO-DESPESAS'!$A$3:$N$962,14,FALSE)="","",VLOOKUP($O355,'APOIO-DESPESAS'!$A$3:$N$962,14,FALSE)),"")</f>
        <v/>
      </c>
      <c r="O355" s="223">
        <f t="shared" si="5"/>
        <v>353</v>
      </c>
    </row>
    <row r="356" spans="1:15" x14ac:dyDescent="0.25">
      <c r="A356" s="223" t="str">
        <f>IFERROR(IF(VLOOKUP($O356,'APOIO-DESPESAS'!$A$3:$N$962,2,FALSE)="","",VLOOKUP($O356,'APOIO-DESPESAS'!$A$3:$N$962,2,FALSE)),"")</f>
        <v/>
      </c>
      <c r="B356" s="223" t="str">
        <f>IFERROR(IF(VLOOKUP($O356,'APOIO-DESPESAS'!$A$3:$N$962,3,FALSE)="","",VLOOKUP($O356,'APOIO-DESPESAS'!$A$3:$N$962,3,FALSE)),"")</f>
        <v/>
      </c>
      <c r="C356" s="223" t="str">
        <f>IFERROR(IF(VLOOKUP($O356,'APOIO-DESPESAS'!$A$3:$N$962,4,FALSE)="","",VLOOKUP($O356,'APOIO-DESPESAS'!$A$3:$N$962,4,FALSE)),"")</f>
        <v/>
      </c>
      <c r="D356" s="223" t="str">
        <f>IFERROR(IF(VLOOKUP($O356,'APOIO-DESPESAS'!$A$3:$N$962,5,FALSE)="","",VLOOKUP($O356,'APOIO-DESPESAS'!$A$3:$N$962,5,FALSE)),"")</f>
        <v/>
      </c>
      <c r="E356" s="223" t="str">
        <f>IFERROR(IF(VLOOKUP($O356,'APOIO-DESPESAS'!$A$3:$N$962,6,FALSE)="","",VLOOKUP($O356,'APOIO-DESPESAS'!$A$3:$N$962,6,FALSE)),"")</f>
        <v/>
      </c>
      <c r="F356" s="223" t="str">
        <f>IFERROR(IF(VLOOKUP($O356,'APOIO-DESPESAS'!$A$3:$N$962,7,FALSE)="","",VLOOKUP($O356,'APOIO-DESPESAS'!$A$3:$N$962,7,FALSE)),"")</f>
        <v/>
      </c>
      <c r="G356" s="223" t="str">
        <f>IFERROR(IF(VLOOKUP($O356,'APOIO-DESPESAS'!$A$3:$N$962,8,FALSE)="","",VLOOKUP($O356,'APOIO-DESPESAS'!$A$3:$N$962,8,FALSE)),"")</f>
        <v/>
      </c>
      <c r="H356" s="223" t="str">
        <f>IFERROR(IF(VLOOKUP($O356,'APOIO-DESPESAS'!$A$3:$N$962,9,FALSE)="","",VLOOKUP($O356,'APOIO-DESPESAS'!$A$3:$N$962,9,FALSE)),"")</f>
        <v/>
      </c>
      <c r="I356" s="223" t="str">
        <f>IFERROR(IF(VLOOKUP($O356,'APOIO-DESPESAS'!$A$3:$N$962,10,FALSE)="","",VLOOKUP($O356,'APOIO-DESPESAS'!$A$3:$N$962,10,FALSE)),"")</f>
        <v/>
      </c>
      <c r="J356" s="223" t="str">
        <f>IFERROR(IF(VLOOKUP($O356,'APOIO-DESPESAS'!$A$3:$N$962,11,FALSE)="","",VLOOKUP($O356,'APOIO-DESPESAS'!$A$3:$N$962,11,FALSE)),"")</f>
        <v/>
      </c>
      <c r="K356" s="223" t="str">
        <f>IFERROR(IF(VLOOKUP($O356,'APOIO-DESPESAS'!$A$3:$N$962,12,FALSE)="","",VLOOKUP($O356,'APOIO-DESPESAS'!$A$3:$N$962,12,FALSE)),"")</f>
        <v/>
      </c>
      <c r="L356" s="223" t="str">
        <f>IFERROR(IF(VLOOKUP($O356,'APOIO-DESPESAS'!$A$3:$N$962,13,FALSE)="","",VLOOKUP($O356,'APOIO-DESPESAS'!$A$3:$N$962,13,FALSE)),"")</f>
        <v/>
      </c>
      <c r="M356" s="223" t="str">
        <f>IFERROR(IF(VLOOKUP($O356,'APOIO-DESPESAS'!$A$3:$N$962,14,FALSE)="","",VLOOKUP($O356,'APOIO-DESPESAS'!$A$3:$N$962,14,FALSE)),"")</f>
        <v/>
      </c>
      <c r="O356" s="223">
        <f t="shared" si="5"/>
        <v>354</v>
      </c>
    </row>
    <row r="357" spans="1:15" x14ac:dyDescent="0.25">
      <c r="A357" s="223" t="str">
        <f>IFERROR(IF(VLOOKUP($O357,'APOIO-DESPESAS'!$A$3:$N$962,2,FALSE)="","",VLOOKUP($O357,'APOIO-DESPESAS'!$A$3:$N$962,2,FALSE)),"")</f>
        <v/>
      </c>
      <c r="B357" s="223" t="str">
        <f>IFERROR(IF(VLOOKUP($O357,'APOIO-DESPESAS'!$A$3:$N$962,3,FALSE)="","",VLOOKUP($O357,'APOIO-DESPESAS'!$A$3:$N$962,3,FALSE)),"")</f>
        <v/>
      </c>
      <c r="C357" s="223" t="str">
        <f>IFERROR(IF(VLOOKUP($O357,'APOIO-DESPESAS'!$A$3:$N$962,4,FALSE)="","",VLOOKUP($O357,'APOIO-DESPESAS'!$A$3:$N$962,4,FALSE)),"")</f>
        <v/>
      </c>
      <c r="D357" s="223" t="str">
        <f>IFERROR(IF(VLOOKUP($O357,'APOIO-DESPESAS'!$A$3:$N$962,5,FALSE)="","",VLOOKUP($O357,'APOIO-DESPESAS'!$A$3:$N$962,5,FALSE)),"")</f>
        <v/>
      </c>
      <c r="E357" s="223" t="str">
        <f>IFERROR(IF(VLOOKUP($O357,'APOIO-DESPESAS'!$A$3:$N$962,6,FALSE)="","",VLOOKUP($O357,'APOIO-DESPESAS'!$A$3:$N$962,6,FALSE)),"")</f>
        <v/>
      </c>
      <c r="F357" s="223" t="str">
        <f>IFERROR(IF(VLOOKUP($O357,'APOIO-DESPESAS'!$A$3:$N$962,7,FALSE)="","",VLOOKUP($O357,'APOIO-DESPESAS'!$A$3:$N$962,7,FALSE)),"")</f>
        <v/>
      </c>
      <c r="G357" s="223" t="str">
        <f>IFERROR(IF(VLOOKUP($O357,'APOIO-DESPESAS'!$A$3:$N$962,8,FALSE)="","",VLOOKUP($O357,'APOIO-DESPESAS'!$A$3:$N$962,8,FALSE)),"")</f>
        <v/>
      </c>
      <c r="H357" s="223" t="str">
        <f>IFERROR(IF(VLOOKUP($O357,'APOIO-DESPESAS'!$A$3:$N$962,9,FALSE)="","",VLOOKUP($O357,'APOIO-DESPESAS'!$A$3:$N$962,9,FALSE)),"")</f>
        <v/>
      </c>
      <c r="I357" s="223" t="str">
        <f>IFERROR(IF(VLOOKUP($O357,'APOIO-DESPESAS'!$A$3:$N$962,10,FALSE)="","",VLOOKUP($O357,'APOIO-DESPESAS'!$A$3:$N$962,10,FALSE)),"")</f>
        <v/>
      </c>
      <c r="J357" s="223" t="str">
        <f>IFERROR(IF(VLOOKUP($O357,'APOIO-DESPESAS'!$A$3:$N$962,11,FALSE)="","",VLOOKUP($O357,'APOIO-DESPESAS'!$A$3:$N$962,11,FALSE)),"")</f>
        <v/>
      </c>
      <c r="K357" s="223" t="str">
        <f>IFERROR(IF(VLOOKUP($O357,'APOIO-DESPESAS'!$A$3:$N$962,12,FALSE)="","",VLOOKUP($O357,'APOIO-DESPESAS'!$A$3:$N$962,12,FALSE)),"")</f>
        <v/>
      </c>
      <c r="L357" s="223" t="str">
        <f>IFERROR(IF(VLOOKUP($O357,'APOIO-DESPESAS'!$A$3:$N$962,13,FALSE)="","",VLOOKUP($O357,'APOIO-DESPESAS'!$A$3:$N$962,13,FALSE)),"")</f>
        <v/>
      </c>
      <c r="M357" s="223" t="str">
        <f>IFERROR(IF(VLOOKUP($O357,'APOIO-DESPESAS'!$A$3:$N$962,14,FALSE)="","",VLOOKUP($O357,'APOIO-DESPESAS'!$A$3:$N$962,14,FALSE)),"")</f>
        <v/>
      </c>
      <c r="O357" s="223">
        <f t="shared" si="5"/>
        <v>355</v>
      </c>
    </row>
    <row r="358" spans="1:15" x14ac:dyDescent="0.25">
      <c r="A358" s="223" t="str">
        <f>IFERROR(IF(VLOOKUP($O358,'APOIO-DESPESAS'!$A$3:$N$962,2,FALSE)="","",VLOOKUP($O358,'APOIO-DESPESAS'!$A$3:$N$962,2,FALSE)),"")</f>
        <v/>
      </c>
      <c r="B358" s="223" t="str">
        <f>IFERROR(IF(VLOOKUP($O358,'APOIO-DESPESAS'!$A$3:$N$962,3,FALSE)="","",VLOOKUP($O358,'APOIO-DESPESAS'!$A$3:$N$962,3,FALSE)),"")</f>
        <v/>
      </c>
      <c r="C358" s="223" t="str">
        <f>IFERROR(IF(VLOOKUP($O358,'APOIO-DESPESAS'!$A$3:$N$962,4,FALSE)="","",VLOOKUP($O358,'APOIO-DESPESAS'!$A$3:$N$962,4,FALSE)),"")</f>
        <v/>
      </c>
      <c r="D358" s="223" t="str">
        <f>IFERROR(IF(VLOOKUP($O358,'APOIO-DESPESAS'!$A$3:$N$962,5,FALSE)="","",VLOOKUP($O358,'APOIO-DESPESAS'!$A$3:$N$962,5,FALSE)),"")</f>
        <v/>
      </c>
      <c r="E358" s="223" t="str">
        <f>IFERROR(IF(VLOOKUP($O358,'APOIO-DESPESAS'!$A$3:$N$962,6,FALSE)="","",VLOOKUP($O358,'APOIO-DESPESAS'!$A$3:$N$962,6,FALSE)),"")</f>
        <v/>
      </c>
      <c r="F358" s="223" t="str">
        <f>IFERROR(IF(VLOOKUP($O358,'APOIO-DESPESAS'!$A$3:$N$962,7,FALSE)="","",VLOOKUP($O358,'APOIO-DESPESAS'!$A$3:$N$962,7,FALSE)),"")</f>
        <v/>
      </c>
      <c r="G358" s="223" t="str">
        <f>IFERROR(IF(VLOOKUP($O358,'APOIO-DESPESAS'!$A$3:$N$962,8,FALSE)="","",VLOOKUP($O358,'APOIO-DESPESAS'!$A$3:$N$962,8,FALSE)),"")</f>
        <v/>
      </c>
      <c r="H358" s="223" t="str">
        <f>IFERROR(IF(VLOOKUP($O358,'APOIO-DESPESAS'!$A$3:$N$962,9,FALSE)="","",VLOOKUP($O358,'APOIO-DESPESAS'!$A$3:$N$962,9,FALSE)),"")</f>
        <v/>
      </c>
      <c r="I358" s="223" t="str">
        <f>IFERROR(IF(VLOOKUP($O358,'APOIO-DESPESAS'!$A$3:$N$962,10,FALSE)="","",VLOOKUP($O358,'APOIO-DESPESAS'!$A$3:$N$962,10,FALSE)),"")</f>
        <v/>
      </c>
      <c r="J358" s="223" t="str">
        <f>IFERROR(IF(VLOOKUP($O358,'APOIO-DESPESAS'!$A$3:$N$962,11,FALSE)="","",VLOOKUP($O358,'APOIO-DESPESAS'!$A$3:$N$962,11,FALSE)),"")</f>
        <v/>
      </c>
      <c r="K358" s="223" t="str">
        <f>IFERROR(IF(VLOOKUP($O358,'APOIO-DESPESAS'!$A$3:$N$962,12,FALSE)="","",VLOOKUP($O358,'APOIO-DESPESAS'!$A$3:$N$962,12,FALSE)),"")</f>
        <v/>
      </c>
      <c r="L358" s="223" t="str">
        <f>IFERROR(IF(VLOOKUP($O358,'APOIO-DESPESAS'!$A$3:$N$962,13,FALSE)="","",VLOOKUP($O358,'APOIO-DESPESAS'!$A$3:$N$962,13,FALSE)),"")</f>
        <v/>
      </c>
      <c r="M358" s="223" t="str">
        <f>IFERROR(IF(VLOOKUP($O358,'APOIO-DESPESAS'!$A$3:$N$962,14,FALSE)="","",VLOOKUP($O358,'APOIO-DESPESAS'!$A$3:$N$962,14,FALSE)),"")</f>
        <v/>
      </c>
      <c r="O358" s="223">
        <f t="shared" si="5"/>
        <v>356</v>
      </c>
    </row>
    <row r="359" spans="1:15" x14ac:dyDescent="0.25">
      <c r="A359" s="223" t="str">
        <f>IFERROR(IF(VLOOKUP($O359,'APOIO-DESPESAS'!$A$3:$N$962,2,FALSE)="","",VLOOKUP($O359,'APOIO-DESPESAS'!$A$3:$N$962,2,FALSE)),"")</f>
        <v/>
      </c>
      <c r="B359" s="223" t="str">
        <f>IFERROR(IF(VLOOKUP($O359,'APOIO-DESPESAS'!$A$3:$N$962,3,FALSE)="","",VLOOKUP($O359,'APOIO-DESPESAS'!$A$3:$N$962,3,FALSE)),"")</f>
        <v/>
      </c>
      <c r="C359" s="223" t="str">
        <f>IFERROR(IF(VLOOKUP($O359,'APOIO-DESPESAS'!$A$3:$N$962,4,FALSE)="","",VLOOKUP($O359,'APOIO-DESPESAS'!$A$3:$N$962,4,FALSE)),"")</f>
        <v/>
      </c>
      <c r="D359" s="223" t="str">
        <f>IFERROR(IF(VLOOKUP($O359,'APOIO-DESPESAS'!$A$3:$N$962,5,FALSE)="","",VLOOKUP($O359,'APOIO-DESPESAS'!$A$3:$N$962,5,FALSE)),"")</f>
        <v/>
      </c>
      <c r="E359" s="223" t="str">
        <f>IFERROR(IF(VLOOKUP($O359,'APOIO-DESPESAS'!$A$3:$N$962,6,FALSE)="","",VLOOKUP($O359,'APOIO-DESPESAS'!$A$3:$N$962,6,FALSE)),"")</f>
        <v/>
      </c>
      <c r="F359" s="223" t="str">
        <f>IFERROR(IF(VLOOKUP($O359,'APOIO-DESPESAS'!$A$3:$N$962,7,FALSE)="","",VLOOKUP($O359,'APOIO-DESPESAS'!$A$3:$N$962,7,FALSE)),"")</f>
        <v/>
      </c>
      <c r="G359" s="223" t="str">
        <f>IFERROR(IF(VLOOKUP($O359,'APOIO-DESPESAS'!$A$3:$N$962,8,FALSE)="","",VLOOKUP($O359,'APOIO-DESPESAS'!$A$3:$N$962,8,FALSE)),"")</f>
        <v/>
      </c>
      <c r="H359" s="223" t="str">
        <f>IFERROR(IF(VLOOKUP($O359,'APOIO-DESPESAS'!$A$3:$N$962,9,FALSE)="","",VLOOKUP($O359,'APOIO-DESPESAS'!$A$3:$N$962,9,FALSE)),"")</f>
        <v/>
      </c>
      <c r="I359" s="223" t="str">
        <f>IFERROR(IF(VLOOKUP($O359,'APOIO-DESPESAS'!$A$3:$N$962,10,FALSE)="","",VLOOKUP($O359,'APOIO-DESPESAS'!$A$3:$N$962,10,FALSE)),"")</f>
        <v/>
      </c>
      <c r="J359" s="223" t="str">
        <f>IFERROR(IF(VLOOKUP($O359,'APOIO-DESPESAS'!$A$3:$N$962,11,FALSE)="","",VLOOKUP($O359,'APOIO-DESPESAS'!$A$3:$N$962,11,FALSE)),"")</f>
        <v/>
      </c>
      <c r="K359" s="223" t="str">
        <f>IFERROR(IF(VLOOKUP($O359,'APOIO-DESPESAS'!$A$3:$N$962,12,FALSE)="","",VLOOKUP($O359,'APOIO-DESPESAS'!$A$3:$N$962,12,FALSE)),"")</f>
        <v/>
      </c>
      <c r="L359" s="223" t="str">
        <f>IFERROR(IF(VLOOKUP($O359,'APOIO-DESPESAS'!$A$3:$N$962,13,FALSE)="","",VLOOKUP($O359,'APOIO-DESPESAS'!$A$3:$N$962,13,FALSE)),"")</f>
        <v/>
      </c>
      <c r="M359" s="223" t="str">
        <f>IFERROR(IF(VLOOKUP($O359,'APOIO-DESPESAS'!$A$3:$N$962,14,FALSE)="","",VLOOKUP($O359,'APOIO-DESPESAS'!$A$3:$N$962,14,FALSE)),"")</f>
        <v/>
      </c>
      <c r="O359" s="223">
        <f t="shared" si="5"/>
        <v>357</v>
      </c>
    </row>
    <row r="360" spans="1:15" x14ac:dyDescent="0.25">
      <c r="A360" s="223" t="str">
        <f>IFERROR(IF(VLOOKUP($O360,'APOIO-DESPESAS'!$A$3:$N$962,2,FALSE)="","",VLOOKUP($O360,'APOIO-DESPESAS'!$A$3:$N$962,2,FALSE)),"")</f>
        <v/>
      </c>
      <c r="B360" s="223" t="str">
        <f>IFERROR(IF(VLOOKUP($O360,'APOIO-DESPESAS'!$A$3:$N$962,3,FALSE)="","",VLOOKUP($O360,'APOIO-DESPESAS'!$A$3:$N$962,3,FALSE)),"")</f>
        <v/>
      </c>
      <c r="C360" s="223" t="str">
        <f>IFERROR(IF(VLOOKUP($O360,'APOIO-DESPESAS'!$A$3:$N$962,4,FALSE)="","",VLOOKUP($O360,'APOIO-DESPESAS'!$A$3:$N$962,4,FALSE)),"")</f>
        <v/>
      </c>
      <c r="D360" s="223" t="str">
        <f>IFERROR(IF(VLOOKUP($O360,'APOIO-DESPESAS'!$A$3:$N$962,5,FALSE)="","",VLOOKUP($O360,'APOIO-DESPESAS'!$A$3:$N$962,5,FALSE)),"")</f>
        <v/>
      </c>
      <c r="E360" s="223" t="str">
        <f>IFERROR(IF(VLOOKUP($O360,'APOIO-DESPESAS'!$A$3:$N$962,6,FALSE)="","",VLOOKUP($O360,'APOIO-DESPESAS'!$A$3:$N$962,6,FALSE)),"")</f>
        <v/>
      </c>
      <c r="F360" s="223" t="str">
        <f>IFERROR(IF(VLOOKUP($O360,'APOIO-DESPESAS'!$A$3:$N$962,7,FALSE)="","",VLOOKUP($O360,'APOIO-DESPESAS'!$A$3:$N$962,7,FALSE)),"")</f>
        <v/>
      </c>
      <c r="G360" s="223" t="str">
        <f>IFERROR(IF(VLOOKUP($O360,'APOIO-DESPESAS'!$A$3:$N$962,8,FALSE)="","",VLOOKUP($O360,'APOIO-DESPESAS'!$A$3:$N$962,8,FALSE)),"")</f>
        <v/>
      </c>
      <c r="H360" s="223" t="str">
        <f>IFERROR(IF(VLOOKUP($O360,'APOIO-DESPESAS'!$A$3:$N$962,9,FALSE)="","",VLOOKUP($O360,'APOIO-DESPESAS'!$A$3:$N$962,9,FALSE)),"")</f>
        <v/>
      </c>
      <c r="I360" s="223" t="str">
        <f>IFERROR(IF(VLOOKUP($O360,'APOIO-DESPESAS'!$A$3:$N$962,10,FALSE)="","",VLOOKUP($O360,'APOIO-DESPESAS'!$A$3:$N$962,10,FALSE)),"")</f>
        <v/>
      </c>
      <c r="J360" s="223" t="str">
        <f>IFERROR(IF(VLOOKUP($O360,'APOIO-DESPESAS'!$A$3:$N$962,11,FALSE)="","",VLOOKUP($O360,'APOIO-DESPESAS'!$A$3:$N$962,11,FALSE)),"")</f>
        <v/>
      </c>
      <c r="K360" s="223" t="str">
        <f>IFERROR(IF(VLOOKUP($O360,'APOIO-DESPESAS'!$A$3:$N$962,12,FALSE)="","",VLOOKUP($O360,'APOIO-DESPESAS'!$A$3:$N$962,12,FALSE)),"")</f>
        <v/>
      </c>
      <c r="L360" s="223" t="str">
        <f>IFERROR(IF(VLOOKUP($O360,'APOIO-DESPESAS'!$A$3:$N$962,13,FALSE)="","",VLOOKUP($O360,'APOIO-DESPESAS'!$A$3:$N$962,13,FALSE)),"")</f>
        <v/>
      </c>
      <c r="M360" s="223" t="str">
        <f>IFERROR(IF(VLOOKUP($O360,'APOIO-DESPESAS'!$A$3:$N$962,14,FALSE)="","",VLOOKUP($O360,'APOIO-DESPESAS'!$A$3:$N$962,14,FALSE)),"")</f>
        <v/>
      </c>
      <c r="O360" s="223">
        <f t="shared" si="5"/>
        <v>358</v>
      </c>
    </row>
    <row r="361" spans="1:15" x14ac:dyDescent="0.25">
      <c r="A361" s="223" t="str">
        <f>IFERROR(IF(VLOOKUP($O361,'APOIO-DESPESAS'!$A$3:$N$962,2,FALSE)="","",VLOOKUP($O361,'APOIO-DESPESAS'!$A$3:$N$962,2,FALSE)),"")</f>
        <v/>
      </c>
      <c r="B361" s="223" t="str">
        <f>IFERROR(IF(VLOOKUP($O361,'APOIO-DESPESAS'!$A$3:$N$962,3,FALSE)="","",VLOOKUP($O361,'APOIO-DESPESAS'!$A$3:$N$962,3,FALSE)),"")</f>
        <v/>
      </c>
      <c r="C361" s="223" t="str">
        <f>IFERROR(IF(VLOOKUP($O361,'APOIO-DESPESAS'!$A$3:$N$962,4,FALSE)="","",VLOOKUP($O361,'APOIO-DESPESAS'!$A$3:$N$962,4,FALSE)),"")</f>
        <v/>
      </c>
      <c r="D361" s="223" t="str">
        <f>IFERROR(IF(VLOOKUP($O361,'APOIO-DESPESAS'!$A$3:$N$962,5,FALSE)="","",VLOOKUP($O361,'APOIO-DESPESAS'!$A$3:$N$962,5,FALSE)),"")</f>
        <v/>
      </c>
      <c r="E361" s="223" t="str">
        <f>IFERROR(IF(VLOOKUP($O361,'APOIO-DESPESAS'!$A$3:$N$962,6,FALSE)="","",VLOOKUP($O361,'APOIO-DESPESAS'!$A$3:$N$962,6,FALSE)),"")</f>
        <v/>
      </c>
      <c r="F361" s="223" t="str">
        <f>IFERROR(IF(VLOOKUP($O361,'APOIO-DESPESAS'!$A$3:$N$962,7,FALSE)="","",VLOOKUP($O361,'APOIO-DESPESAS'!$A$3:$N$962,7,FALSE)),"")</f>
        <v/>
      </c>
      <c r="G361" s="223" t="str">
        <f>IFERROR(IF(VLOOKUP($O361,'APOIO-DESPESAS'!$A$3:$N$962,8,FALSE)="","",VLOOKUP($O361,'APOIO-DESPESAS'!$A$3:$N$962,8,FALSE)),"")</f>
        <v/>
      </c>
      <c r="H361" s="223" t="str">
        <f>IFERROR(IF(VLOOKUP($O361,'APOIO-DESPESAS'!$A$3:$N$962,9,FALSE)="","",VLOOKUP($O361,'APOIO-DESPESAS'!$A$3:$N$962,9,FALSE)),"")</f>
        <v/>
      </c>
      <c r="I361" s="223" t="str">
        <f>IFERROR(IF(VLOOKUP($O361,'APOIO-DESPESAS'!$A$3:$N$962,10,FALSE)="","",VLOOKUP($O361,'APOIO-DESPESAS'!$A$3:$N$962,10,FALSE)),"")</f>
        <v/>
      </c>
      <c r="J361" s="223" t="str">
        <f>IFERROR(IF(VLOOKUP($O361,'APOIO-DESPESAS'!$A$3:$N$962,11,FALSE)="","",VLOOKUP($O361,'APOIO-DESPESAS'!$A$3:$N$962,11,FALSE)),"")</f>
        <v/>
      </c>
      <c r="K361" s="223" t="str">
        <f>IFERROR(IF(VLOOKUP($O361,'APOIO-DESPESAS'!$A$3:$N$962,12,FALSE)="","",VLOOKUP($O361,'APOIO-DESPESAS'!$A$3:$N$962,12,FALSE)),"")</f>
        <v/>
      </c>
      <c r="L361" s="223" t="str">
        <f>IFERROR(IF(VLOOKUP($O361,'APOIO-DESPESAS'!$A$3:$N$962,13,FALSE)="","",VLOOKUP($O361,'APOIO-DESPESAS'!$A$3:$N$962,13,FALSE)),"")</f>
        <v/>
      </c>
      <c r="M361" s="223" t="str">
        <f>IFERROR(IF(VLOOKUP($O361,'APOIO-DESPESAS'!$A$3:$N$962,14,FALSE)="","",VLOOKUP($O361,'APOIO-DESPESAS'!$A$3:$N$962,14,FALSE)),"")</f>
        <v/>
      </c>
      <c r="O361" s="223">
        <f t="shared" si="5"/>
        <v>359</v>
      </c>
    </row>
    <row r="362" spans="1:15" x14ac:dyDescent="0.25">
      <c r="A362" s="223" t="str">
        <f>IFERROR(IF(VLOOKUP($O362,'APOIO-DESPESAS'!$A$3:$N$962,2,FALSE)="","",VLOOKUP($O362,'APOIO-DESPESAS'!$A$3:$N$962,2,FALSE)),"")</f>
        <v/>
      </c>
      <c r="B362" s="223" t="str">
        <f>IFERROR(IF(VLOOKUP($O362,'APOIO-DESPESAS'!$A$3:$N$962,3,FALSE)="","",VLOOKUP($O362,'APOIO-DESPESAS'!$A$3:$N$962,3,FALSE)),"")</f>
        <v/>
      </c>
      <c r="C362" s="223" t="str">
        <f>IFERROR(IF(VLOOKUP($O362,'APOIO-DESPESAS'!$A$3:$N$962,4,FALSE)="","",VLOOKUP($O362,'APOIO-DESPESAS'!$A$3:$N$962,4,FALSE)),"")</f>
        <v/>
      </c>
      <c r="D362" s="223" t="str">
        <f>IFERROR(IF(VLOOKUP($O362,'APOIO-DESPESAS'!$A$3:$N$962,5,FALSE)="","",VLOOKUP($O362,'APOIO-DESPESAS'!$A$3:$N$962,5,FALSE)),"")</f>
        <v/>
      </c>
      <c r="E362" s="223" t="str">
        <f>IFERROR(IF(VLOOKUP($O362,'APOIO-DESPESAS'!$A$3:$N$962,6,FALSE)="","",VLOOKUP($O362,'APOIO-DESPESAS'!$A$3:$N$962,6,FALSE)),"")</f>
        <v/>
      </c>
      <c r="F362" s="223" t="str">
        <f>IFERROR(IF(VLOOKUP($O362,'APOIO-DESPESAS'!$A$3:$N$962,7,FALSE)="","",VLOOKUP($O362,'APOIO-DESPESAS'!$A$3:$N$962,7,FALSE)),"")</f>
        <v/>
      </c>
      <c r="G362" s="223" t="str">
        <f>IFERROR(IF(VLOOKUP($O362,'APOIO-DESPESAS'!$A$3:$N$962,8,FALSE)="","",VLOOKUP($O362,'APOIO-DESPESAS'!$A$3:$N$962,8,FALSE)),"")</f>
        <v/>
      </c>
      <c r="H362" s="223" t="str">
        <f>IFERROR(IF(VLOOKUP($O362,'APOIO-DESPESAS'!$A$3:$N$962,9,FALSE)="","",VLOOKUP($O362,'APOIO-DESPESAS'!$A$3:$N$962,9,FALSE)),"")</f>
        <v/>
      </c>
      <c r="I362" s="223" t="str">
        <f>IFERROR(IF(VLOOKUP($O362,'APOIO-DESPESAS'!$A$3:$N$962,10,FALSE)="","",VLOOKUP($O362,'APOIO-DESPESAS'!$A$3:$N$962,10,FALSE)),"")</f>
        <v/>
      </c>
      <c r="J362" s="223" t="str">
        <f>IFERROR(IF(VLOOKUP($O362,'APOIO-DESPESAS'!$A$3:$N$962,11,FALSE)="","",VLOOKUP($O362,'APOIO-DESPESAS'!$A$3:$N$962,11,FALSE)),"")</f>
        <v/>
      </c>
      <c r="K362" s="223" t="str">
        <f>IFERROR(IF(VLOOKUP($O362,'APOIO-DESPESAS'!$A$3:$N$962,12,FALSE)="","",VLOOKUP($O362,'APOIO-DESPESAS'!$A$3:$N$962,12,FALSE)),"")</f>
        <v/>
      </c>
      <c r="L362" s="223" t="str">
        <f>IFERROR(IF(VLOOKUP($O362,'APOIO-DESPESAS'!$A$3:$N$962,13,FALSE)="","",VLOOKUP($O362,'APOIO-DESPESAS'!$A$3:$N$962,13,FALSE)),"")</f>
        <v/>
      </c>
      <c r="M362" s="223" t="str">
        <f>IFERROR(IF(VLOOKUP($O362,'APOIO-DESPESAS'!$A$3:$N$962,14,FALSE)="","",VLOOKUP($O362,'APOIO-DESPESAS'!$A$3:$N$962,14,FALSE)),"")</f>
        <v/>
      </c>
      <c r="O362" s="223">
        <f t="shared" si="5"/>
        <v>360</v>
      </c>
    </row>
    <row r="363" spans="1:15" x14ac:dyDescent="0.25">
      <c r="A363" s="223" t="str">
        <f>IFERROR(IF(VLOOKUP($O363,'APOIO-DESPESAS'!$A$3:$N$962,2,FALSE)="","",VLOOKUP($O363,'APOIO-DESPESAS'!$A$3:$N$962,2,FALSE)),"")</f>
        <v/>
      </c>
      <c r="B363" s="223" t="str">
        <f>IFERROR(IF(VLOOKUP($O363,'APOIO-DESPESAS'!$A$3:$N$962,3,FALSE)="","",VLOOKUP($O363,'APOIO-DESPESAS'!$A$3:$N$962,3,FALSE)),"")</f>
        <v/>
      </c>
      <c r="C363" s="223" t="str">
        <f>IFERROR(IF(VLOOKUP($O363,'APOIO-DESPESAS'!$A$3:$N$962,4,FALSE)="","",VLOOKUP($O363,'APOIO-DESPESAS'!$A$3:$N$962,4,FALSE)),"")</f>
        <v/>
      </c>
      <c r="D363" s="223" t="str">
        <f>IFERROR(IF(VLOOKUP($O363,'APOIO-DESPESAS'!$A$3:$N$962,5,FALSE)="","",VLOOKUP($O363,'APOIO-DESPESAS'!$A$3:$N$962,5,FALSE)),"")</f>
        <v/>
      </c>
      <c r="E363" s="223" t="str">
        <f>IFERROR(IF(VLOOKUP($O363,'APOIO-DESPESAS'!$A$3:$N$962,6,FALSE)="","",VLOOKUP($O363,'APOIO-DESPESAS'!$A$3:$N$962,6,FALSE)),"")</f>
        <v/>
      </c>
      <c r="F363" s="223" t="str">
        <f>IFERROR(IF(VLOOKUP($O363,'APOIO-DESPESAS'!$A$3:$N$962,7,FALSE)="","",VLOOKUP($O363,'APOIO-DESPESAS'!$A$3:$N$962,7,FALSE)),"")</f>
        <v/>
      </c>
      <c r="G363" s="223" t="str">
        <f>IFERROR(IF(VLOOKUP($O363,'APOIO-DESPESAS'!$A$3:$N$962,8,FALSE)="","",VLOOKUP($O363,'APOIO-DESPESAS'!$A$3:$N$962,8,FALSE)),"")</f>
        <v/>
      </c>
      <c r="H363" s="223" t="str">
        <f>IFERROR(IF(VLOOKUP($O363,'APOIO-DESPESAS'!$A$3:$N$962,9,FALSE)="","",VLOOKUP($O363,'APOIO-DESPESAS'!$A$3:$N$962,9,FALSE)),"")</f>
        <v/>
      </c>
      <c r="I363" s="223" t="str">
        <f>IFERROR(IF(VLOOKUP($O363,'APOIO-DESPESAS'!$A$3:$N$962,10,FALSE)="","",VLOOKUP($O363,'APOIO-DESPESAS'!$A$3:$N$962,10,FALSE)),"")</f>
        <v/>
      </c>
      <c r="J363" s="223" t="str">
        <f>IFERROR(IF(VLOOKUP($O363,'APOIO-DESPESAS'!$A$3:$N$962,11,FALSE)="","",VLOOKUP($O363,'APOIO-DESPESAS'!$A$3:$N$962,11,FALSE)),"")</f>
        <v/>
      </c>
      <c r="K363" s="223" t="str">
        <f>IFERROR(IF(VLOOKUP($O363,'APOIO-DESPESAS'!$A$3:$N$962,12,FALSE)="","",VLOOKUP($O363,'APOIO-DESPESAS'!$A$3:$N$962,12,FALSE)),"")</f>
        <v/>
      </c>
      <c r="L363" s="223" t="str">
        <f>IFERROR(IF(VLOOKUP($O363,'APOIO-DESPESAS'!$A$3:$N$962,13,FALSE)="","",VLOOKUP($O363,'APOIO-DESPESAS'!$A$3:$N$962,13,FALSE)),"")</f>
        <v/>
      </c>
      <c r="M363" s="223" t="str">
        <f>IFERROR(IF(VLOOKUP($O363,'APOIO-DESPESAS'!$A$3:$N$962,14,FALSE)="","",VLOOKUP($O363,'APOIO-DESPESAS'!$A$3:$N$962,14,FALSE)),"")</f>
        <v/>
      </c>
      <c r="O363" s="223">
        <f t="shared" si="5"/>
        <v>361</v>
      </c>
    </row>
    <row r="364" spans="1:15" x14ac:dyDescent="0.25">
      <c r="A364" s="223" t="str">
        <f>IFERROR(IF(VLOOKUP($O364,'APOIO-DESPESAS'!$A$3:$N$962,2,FALSE)="","",VLOOKUP($O364,'APOIO-DESPESAS'!$A$3:$N$962,2,FALSE)),"")</f>
        <v/>
      </c>
      <c r="B364" s="223" t="str">
        <f>IFERROR(IF(VLOOKUP($O364,'APOIO-DESPESAS'!$A$3:$N$962,3,FALSE)="","",VLOOKUP($O364,'APOIO-DESPESAS'!$A$3:$N$962,3,FALSE)),"")</f>
        <v/>
      </c>
      <c r="C364" s="223" t="str">
        <f>IFERROR(IF(VLOOKUP($O364,'APOIO-DESPESAS'!$A$3:$N$962,4,FALSE)="","",VLOOKUP($O364,'APOIO-DESPESAS'!$A$3:$N$962,4,FALSE)),"")</f>
        <v/>
      </c>
      <c r="D364" s="223" t="str">
        <f>IFERROR(IF(VLOOKUP($O364,'APOIO-DESPESAS'!$A$3:$N$962,5,FALSE)="","",VLOOKUP($O364,'APOIO-DESPESAS'!$A$3:$N$962,5,FALSE)),"")</f>
        <v/>
      </c>
      <c r="E364" s="223" t="str">
        <f>IFERROR(IF(VLOOKUP($O364,'APOIO-DESPESAS'!$A$3:$N$962,6,FALSE)="","",VLOOKUP($O364,'APOIO-DESPESAS'!$A$3:$N$962,6,FALSE)),"")</f>
        <v/>
      </c>
      <c r="F364" s="223" t="str">
        <f>IFERROR(IF(VLOOKUP($O364,'APOIO-DESPESAS'!$A$3:$N$962,7,FALSE)="","",VLOOKUP($O364,'APOIO-DESPESAS'!$A$3:$N$962,7,FALSE)),"")</f>
        <v/>
      </c>
      <c r="G364" s="223" t="str">
        <f>IFERROR(IF(VLOOKUP($O364,'APOIO-DESPESAS'!$A$3:$N$962,8,FALSE)="","",VLOOKUP($O364,'APOIO-DESPESAS'!$A$3:$N$962,8,FALSE)),"")</f>
        <v/>
      </c>
      <c r="H364" s="223" t="str">
        <f>IFERROR(IF(VLOOKUP($O364,'APOIO-DESPESAS'!$A$3:$N$962,9,FALSE)="","",VLOOKUP($O364,'APOIO-DESPESAS'!$A$3:$N$962,9,FALSE)),"")</f>
        <v/>
      </c>
      <c r="I364" s="223" t="str">
        <f>IFERROR(IF(VLOOKUP($O364,'APOIO-DESPESAS'!$A$3:$N$962,10,FALSE)="","",VLOOKUP($O364,'APOIO-DESPESAS'!$A$3:$N$962,10,FALSE)),"")</f>
        <v/>
      </c>
      <c r="J364" s="223" t="str">
        <f>IFERROR(IF(VLOOKUP($O364,'APOIO-DESPESAS'!$A$3:$N$962,11,FALSE)="","",VLOOKUP($O364,'APOIO-DESPESAS'!$A$3:$N$962,11,FALSE)),"")</f>
        <v/>
      </c>
      <c r="K364" s="223" t="str">
        <f>IFERROR(IF(VLOOKUP($O364,'APOIO-DESPESAS'!$A$3:$N$962,12,FALSE)="","",VLOOKUP($O364,'APOIO-DESPESAS'!$A$3:$N$962,12,FALSE)),"")</f>
        <v/>
      </c>
      <c r="L364" s="223" t="str">
        <f>IFERROR(IF(VLOOKUP($O364,'APOIO-DESPESAS'!$A$3:$N$962,13,FALSE)="","",VLOOKUP($O364,'APOIO-DESPESAS'!$A$3:$N$962,13,FALSE)),"")</f>
        <v/>
      </c>
      <c r="M364" s="223" t="str">
        <f>IFERROR(IF(VLOOKUP($O364,'APOIO-DESPESAS'!$A$3:$N$962,14,FALSE)="","",VLOOKUP($O364,'APOIO-DESPESAS'!$A$3:$N$962,14,FALSE)),"")</f>
        <v/>
      </c>
      <c r="O364" s="223">
        <f t="shared" si="5"/>
        <v>362</v>
      </c>
    </row>
    <row r="365" spans="1:15" x14ac:dyDescent="0.25">
      <c r="A365" s="223" t="str">
        <f>IFERROR(IF(VLOOKUP($O365,'APOIO-DESPESAS'!$A$3:$N$962,2,FALSE)="","",VLOOKUP($O365,'APOIO-DESPESAS'!$A$3:$N$962,2,FALSE)),"")</f>
        <v/>
      </c>
      <c r="B365" s="223" t="str">
        <f>IFERROR(IF(VLOOKUP($O365,'APOIO-DESPESAS'!$A$3:$N$962,3,FALSE)="","",VLOOKUP($O365,'APOIO-DESPESAS'!$A$3:$N$962,3,FALSE)),"")</f>
        <v/>
      </c>
      <c r="C365" s="223" t="str">
        <f>IFERROR(IF(VLOOKUP($O365,'APOIO-DESPESAS'!$A$3:$N$962,4,FALSE)="","",VLOOKUP($O365,'APOIO-DESPESAS'!$A$3:$N$962,4,FALSE)),"")</f>
        <v/>
      </c>
      <c r="D365" s="223" t="str">
        <f>IFERROR(IF(VLOOKUP($O365,'APOIO-DESPESAS'!$A$3:$N$962,5,FALSE)="","",VLOOKUP($O365,'APOIO-DESPESAS'!$A$3:$N$962,5,FALSE)),"")</f>
        <v/>
      </c>
      <c r="E365" s="223" t="str">
        <f>IFERROR(IF(VLOOKUP($O365,'APOIO-DESPESAS'!$A$3:$N$962,6,FALSE)="","",VLOOKUP($O365,'APOIO-DESPESAS'!$A$3:$N$962,6,FALSE)),"")</f>
        <v/>
      </c>
      <c r="F365" s="223" t="str">
        <f>IFERROR(IF(VLOOKUP($O365,'APOIO-DESPESAS'!$A$3:$N$962,7,FALSE)="","",VLOOKUP($O365,'APOIO-DESPESAS'!$A$3:$N$962,7,FALSE)),"")</f>
        <v/>
      </c>
      <c r="G365" s="223" t="str">
        <f>IFERROR(IF(VLOOKUP($O365,'APOIO-DESPESAS'!$A$3:$N$962,8,FALSE)="","",VLOOKUP($O365,'APOIO-DESPESAS'!$A$3:$N$962,8,FALSE)),"")</f>
        <v/>
      </c>
      <c r="H365" s="223" t="str">
        <f>IFERROR(IF(VLOOKUP($O365,'APOIO-DESPESAS'!$A$3:$N$962,9,FALSE)="","",VLOOKUP($O365,'APOIO-DESPESAS'!$A$3:$N$962,9,FALSE)),"")</f>
        <v/>
      </c>
      <c r="I365" s="223" t="str">
        <f>IFERROR(IF(VLOOKUP($O365,'APOIO-DESPESAS'!$A$3:$N$962,10,FALSE)="","",VLOOKUP($O365,'APOIO-DESPESAS'!$A$3:$N$962,10,FALSE)),"")</f>
        <v/>
      </c>
      <c r="J365" s="223" t="str">
        <f>IFERROR(IF(VLOOKUP($O365,'APOIO-DESPESAS'!$A$3:$N$962,11,FALSE)="","",VLOOKUP($O365,'APOIO-DESPESAS'!$A$3:$N$962,11,FALSE)),"")</f>
        <v/>
      </c>
      <c r="K365" s="223" t="str">
        <f>IFERROR(IF(VLOOKUP($O365,'APOIO-DESPESAS'!$A$3:$N$962,12,FALSE)="","",VLOOKUP($O365,'APOIO-DESPESAS'!$A$3:$N$962,12,FALSE)),"")</f>
        <v/>
      </c>
      <c r="L365" s="223" t="str">
        <f>IFERROR(IF(VLOOKUP($O365,'APOIO-DESPESAS'!$A$3:$N$962,13,FALSE)="","",VLOOKUP($O365,'APOIO-DESPESAS'!$A$3:$N$962,13,FALSE)),"")</f>
        <v/>
      </c>
      <c r="M365" s="223" t="str">
        <f>IFERROR(IF(VLOOKUP($O365,'APOIO-DESPESAS'!$A$3:$N$962,14,FALSE)="","",VLOOKUP($O365,'APOIO-DESPESAS'!$A$3:$N$962,14,FALSE)),"")</f>
        <v/>
      </c>
      <c r="O365" s="223">
        <f t="shared" si="5"/>
        <v>363</v>
      </c>
    </row>
    <row r="366" spans="1:15" x14ac:dyDescent="0.25">
      <c r="A366" s="223" t="str">
        <f>IFERROR(IF(VLOOKUP($O366,'APOIO-DESPESAS'!$A$3:$N$962,2,FALSE)="","",VLOOKUP($O366,'APOIO-DESPESAS'!$A$3:$N$962,2,FALSE)),"")</f>
        <v/>
      </c>
      <c r="B366" s="223" t="str">
        <f>IFERROR(IF(VLOOKUP($O366,'APOIO-DESPESAS'!$A$3:$N$962,3,FALSE)="","",VLOOKUP($O366,'APOIO-DESPESAS'!$A$3:$N$962,3,FALSE)),"")</f>
        <v/>
      </c>
      <c r="C366" s="223" t="str">
        <f>IFERROR(IF(VLOOKUP($O366,'APOIO-DESPESAS'!$A$3:$N$962,4,FALSE)="","",VLOOKUP($O366,'APOIO-DESPESAS'!$A$3:$N$962,4,FALSE)),"")</f>
        <v/>
      </c>
      <c r="D366" s="223" t="str">
        <f>IFERROR(IF(VLOOKUP($O366,'APOIO-DESPESAS'!$A$3:$N$962,5,FALSE)="","",VLOOKUP($O366,'APOIO-DESPESAS'!$A$3:$N$962,5,FALSE)),"")</f>
        <v/>
      </c>
      <c r="E366" s="223" t="str">
        <f>IFERROR(IF(VLOOKUP($O366,'APOIO-DESPESAS'!$A$3:$N$962,6,FALSE)="","",VLOOKUP($O366,'APOIO-DESPESAS'!$A$3:$N$962,6,FALSE)),"")</f>
        <v/>
      </c>
      <c r="F366" s="223" t="str">
        <f>IFERROR(IF(VLOOKUP($O366,'APOIO-DESPESAS'!$A$3:$N$962,7,FALSE)="","",VLOOKUP($O366,'APOIO-DESPESAS'!$A$3:$N$962,7,FALSE)),"")</f>
        <v/>
      </c>
      <c r="G366" s="223" t="str">
        <f>IFERROR(IF(VLOOKUP($O366,'APOIO-DESPESAS'!$A$3:$N$962,8,FALSE)="","",VLOOKUP($O366,'APOIO-DESPESAS'!$A$3:$N$962,8,FALSE)),"")</f>
        <v/>
      </c>
      <c r="H366" s="223" t="str">
        <f>IFERROR(IF(VLOOKUP($O366,'APOIO-DESPESAS'!$A$3:$N$962,9,FALSE)="","",VLOOKUP($O366,'APOIO-DESPESAS'!$A$3:$N$962,9,FALSE)),"")</f>
        <v/>
      </c>
      <c r="I366" s="223" t="str">
        <f>IFERROR(IF(VLOOKUP($O366,'APOIO-DESPESAS'!$A$3:$N$962,10,FALSE)="","",VLOOKUP($O366,'APOIO-DESPESAS'!$A$3:$N$962,10,FALSE)),"")</f>
        <v/>
      </c>
      <c r="J366" s="223" t="str">
        <f>IFERROR(IF(VLOOKUP($O366,'APOIO-DESPESAS'!$A$3:$N$962,11,FALSE)="","",VLOOKUP($O366,'APOIO-DESPESAS'!$A$3:$N$962,11,FALSE)),"")</f>
        <v/>
      </c>
      <c r="K366" s="223" t="str">
        <f>IFERROR(IF(VLOOKUP($O366,'APOIO-DESPESAS'!$A$3:$N$962,12,FALSE)="","",VLOOKUP($O366,'APOIO-DESPESAS'!$A$3:$N$962,12,FALSE)),"")</f>
        <v/>
      </c>
      <c r="L366" s="223" t="str">
        <f>IFERROR(IF(VLOOKUP($O366,'APOIO-DESPESAS'!$A$3:$N$962,13,FALSE)="","",VLOOKUP($O366,'APOIO-DESPESAS'!$A$3:$N$962,13,FALSE)),"")</f>
        <v/>
      </c>
      <c r="M366" s="223" t="str">
        <f>IFERROR(IF(VLOOKUP($O366,'APOIO-DESPESAS'!$A$3:$N$962,14,FALSE)="","",VLOOKUP($O366,'APOIO-DESPESAS'!$A$3:$N$962,14,FALSE)),"")</f>
        <v/>
      </c>
      <c r="O366" s="223">
        <f t="shared" si="5"/>
        <v>364</v>
      </c>
    </row>
    <row r="367" spans="1:15" x14ac:dyDescent="0.25">
      <c r="A367" s="223" t="str">
        <f>IFERROR(IF(VLOOKUP($O367,'APOIO-DESPESAS'!$A$3:$N$962,2,FALSE)="","",VLOOKUP($O367,'APOIO-DESPESAS'!$A$3:$N$962,2,FALSE)),"")</f>
        <v/>
      </c>
      <c r="B367" s="223" t="str">
        <f>IFERROR(IF(VLOOKUP($O367,'APOIO-DESPESAS'!$A$3:$N$962,3,FALSE)="","",VLOOKUP($O367,'APOIO-DESPESAS'!$A$3:$N$962,3,FALSE)),"")</f>
        <v/>
      </c>
      <c r="C367" s="223" t="str">
        <f>IFERROR(IF(VLOOKUP($O367,'APOIO-DESPESAS'!$A$3:$N$962,4,FALSE)="","",VLOOKUP($O367,'APOIO-DESPESAS'!$A$3:$N$962,4,FALSE)),"")</f>
        <v/>
      </c>
      <c r="D367" s="223" t="str">
        <f>IFERROR(IF(VLOOKUP($O367,'APOIO-DESPESAS'!$A$3:$N$962,5,FALSE)="","",VLOOKUP($O367,'APOIO-DESPESAS'!$A$3:$N$962,5,FALSE)),"")</f>
        <v/>
      </c>
      <c r="E367" s="223" t="str">
        <f>IFERROR(IF(VLOOKUP($O367,'APOIO-DESPESAS'!$A$3:$N$962,6,FALSE)="","",VLOOKUP($O367,'APOIO-DESPESAS'!$A$3:$N$962,6,FALSE)),"")</f>
        <v/>
      </c>
      <c r="F367" s="223" t="str">
        <f>IFERROR(IF(VLOOKUP($O367,'APOIO-DESPESAS'!$A$3:$N$962,7,FALSE)="","",VLOOKUP($O367,'APOIO-DESPESAS'!$A$3:$N$962,7,FALSE)),"")</f>
        <v/>
      </c>
      <c r="G367" s="223" t="str">
        <f>IFERROR(IF(VLOOKUP($O367,'APOIO-DESPESAS'!$A$3:$N$962,8,FALSE)="","",VLOOKUP($O367,'APOIO-DESPESAS'!$A$3:$N$962,8,FALSE)),"")</f>
        <v/>
      </c>
      <c r="H367" s="223" t="str">
        <f>IFERROR(IF(VLOOKUP($O367,'APOIO-DESPESAS'!$A$3:$N$962,9,FALSE)="","",VLOOKUP($O367,'APOIO-DESPESAS'!$A$3:$N$962,9,FALSE)),"")</f>
        <v/>
      </c>
      <c r="I367" s="223" t="str">
        <f>IFERROR(IF(VLOOKUP($O367,'APOIO-DESPESAS'!$A$3:$N$962,10,FALSE)="","",VLOOKUP($O367,'APOIO-DESPESAS'!$A$3:$N$962,10,FALSE)),"")</f>
        <v/>
      </c>
      <c r="J367" s="223" t="str">
        <f>IFERROR(IF(VLOOKUP($O367,'APOIO-DESPESAS'!$A$3:$N$962,11,FALSE)="","",VLOOKUP($O367,'APOIO-DESPESAS'!$A$3:$N$962,11,FALSE)),"")</f>
        <v/>
      </c>
      <c r="K367" s="223" t="str">
        <f>IFERROR(IF(VLOOKUP($O367,'APOIO-DESPESAS'!$A$3:$N$962,12,FALSE)="","",VLOOKUP($O367,'APOIO-DESPESAS'!$A$3:$N$962,12,FALSE)),"")</f>
        <v/>
      </c>
      <c r="L367" s="223" t="str">
        <f>IFERROR(IF(VLOOKUP($O367,'APOIO-DESPESAS'!$A$3:$N$962,13,FALSE)="","",VLOOKUP($O367,'APOIO-DESPESAS'!$A$3:$N$962,13,FALSE)),"")</f>
        <v/>
      </c>
      <c r="M367" s="223" t="str">
        <f>IFERROR(IF(VLOOKUP($O367,'APOIO-DESPESAS'!$A$3:$N$962,14,FALSE)="","",VLOOKUP($O367,'APOIO-DESPESAS'!$A$3:$N$962,14,FALSE)),"")</f>
        <v/>
      </c>
      <c r="O367" s="223">
        <f t="shared" si="5"/>
        <v>365</v>
      </c>
    </row>
    <row r="368" spans="1:15" x14ac:dyDescent="0.25">
      <c r="A368" s="223" t="str">
        <f>IFERROR(IF(VLOOKUP($O368,'APOIO-DESPESAS'!$A$3:$N$962,2,FALSE)="","",VLOOKUP($O368,'APOIO-DESPESAS'!$A$3:$N$962,2,FALSE)),"")</f>
        <v/>
      </c>
      <c r="B368" s="223" t="str">
        <f>IFERROR(IF(VLOOKUP($O368,'APOIO-DESPESAS'!$A$3:$N$962,3,FALSE)="","",VLOOKUP($O368,'APOIO-DESPESAS'!$A$3:$N$962,3,FALSE)),"")</f>
        <v/>
      </c>
      <c r="C368" s="223" t="str">
        <f>IFERROR(IF(VLOOKUP($O368,'APOIO-DESPESAS'!$A$3:$N$962,4,FALSE)="","",VLOOKUP($O368,'APOIO-DESPESAS'!$A$3:$N$962,4,FALSE)),"")</f>
        <v/>
      </c>
      <c r="D368" s="223" t="str">
        <f>IFERROR(IF(VLOOKUP($O368,'APOIO-DESPESAS'!$A$3:$N$962,5,FALSE)="","",VLOOKUP($O368,'APOIO-DESPESAS'!$A$3:$N$962,5,FALSE)),"")</f>
        <v/>
      </c>
      <c r="E368" s="223" t="str">
        <f>IFERROR(IF(VLOOKUP($O368,'APOIO-DESPESAS'!$A$3:$N$962,6,FALSE)="","",VLOOKUP($O368,'APOIO-DESPESAS'!$A$3:$N$962,6,FALSE)),"")</f>
        <v/>
      </c>
      <c r="F368" s="223" t="str">
        <f>IFERROR(IF(VLOOKUP($O368,'APOIO-DESPESAS'!$A$3:$N$962,7,FALSE)="","",VLOOKUP($O368,'APOIO-DESPESAS'!$A$3:$N$962,7,FALSE)),"")</f>
        <v/>
      </c>
      <c r="G368" s="223" t="str">
        <f>IFERROR(IF(VLOOKUP($O368,'APOIO-DESPESAS'!$A$3:$N$962,8,FALSE)="","",VLOOKUP($O368,'APOIO-DESPESAS'!$A$3:$N$962,8,FALSE)),"")</f>
        <v/>
      </c>
      <c r="H368" s="223" t="str">
        <f>IFERROR(IF(VLOOKUP($O368,'APOIO-DESPESAS'!$A$3:$N$962,9,FALSE)="","",VLOOKUP($O368,'APOIO-DESPESAS'!$A$3:$N$962,9,FALSE)),"")</f>
        <v/>
      </c>
      <c r="I368" s="223" t="str">
        <f>IFERROR(IF(VLOOKUP($O368,'APOIO-DESPESAS'!$A$3:$N$962,10,FALSE)="","",VLOOKUP($O368,'APOIO-DESPESAS'!$A$3:$N$962,10,FALSE)),"")</f>
        <v/>
      </c>
      <c r="J368" s="223" t="str">
        <f>IFERROR(IF(VLOOKUP($O368,'APOIO-DESPESAS'!$A$3:$N$962,11,FALSE)="","",VLOOKUP($O368,'APOIO-DESPESAS'!$A$3:$N$962,11,FALSE)),"")</f>
        <v/>
      </c>
      <c r="K368" s="223" t="str">
        <f>IFERROR(IF(VLOOKUP($O368,'APOIO-DESPESAS'!$A$3:$N$962,12,FALSE)="","",VLOOKUP($O368,'APOIO-DESPESAS'!$A$3:$N$962,12,FALSE)),"")</f>
        <v/>
      </c>
      <c r="L368" s="223" t="str">
        <f>IFERROR(IF(VLOOKUP($O368,'APOIO-DESPESAS'!$A$3:$N$962,13,FALSE)="","",VLOOKUP($O368,'APOIO-DESPESAS'!$A$3:$N$962,13,FALSE)),"")</f>
        <v/>
      </c>
      <c r="M368" s="223" t="str">
        <f>IFERROR(IF(VLOOKUP($O368,'APOIO-DESPESAS'!$A$3:$N$962,14,FALSE)="","",VLOOKUP($O368,'APOIO-DESPESAS'!$A$3:$N$962,14,FALSE)),"")</f>
        <v/>
      </c>
      <c r="O368" s="223">
        <f t="shared" si="5"/>
        <v>366</v>
      </c>
    </row>
    <row r="369" spans="1:15" x14ac:dyDescent="0.25">
      <c r="A369" s="223" t="str">
        <f>IFERROR(IF(VLOOKUP($O369,'APOIO-DESPESAS'!$A$3:$N$962,2,FALSE)="","",VLOOKUP($O369,'APOIO-DESPESAS'!$A$3:$N$962,2,FALSE)),"")</f>
        <v/>
      </c>
      <c r="B369" s="223" t="str">
        <f>IFERROR(IF(VLOOKUP($O369,'APOIO-DESPESAS'!$A$3:$N$962,3,FALSE)="","",VLOOKUP($O369,'APOIO-DESPESAS'!$A$3:$N$962,3,FALSE)),"")</f>
        <v/>
      </c>
      <c r="C369" s="223" t="str">
        <f>IFERROR(IF(VLOOKUP($O369,'APOIO-DESPESAS'!$A$3:$N$962,4,FALSE)="","",VLOOKUP($O369,'APOIO-DESPESAS'!$A$3:$N$962,4,FALSE)),"")</f>
        <v/>
      </c>
      <c r="D369" s="223" t="str">
        <f>IFERROR(IF(VLOOKUP($O369,'APOIO-DESPESAS'!$A$3:$N$962,5,FALSE)="","",VLOOKUP($O369,'APOIO-DESPESAS'!$A$3:$N$962,5,FALSE)),"")</f>
        <v/>
      </c>
      <c r="E369" s="223" t="str">
        <f>IFERROR(IF(VLOOKUP($O369,'APOIO-DESPESAS'!$A$3:$N$962,6,FALSE)="","",VLOOKUP($O369,'APOIO-DESPESAS'!$A$3:$N$962,6,FALSE)),"")</f>
        <v/>
      </c>
      <c r="F369" s="223" t="str">
        <f>IFERROR(IF(VLOOKUP($O369,'APOIO-DESPESAS'!$A$3:$N$962,7,FALSE)="","",VLOOKUP($O369,'APOIO-DESPESAS'!$A$3:$N$962,7,FALSE)),"")</f>
        <v/>
      </c>
      <c r="G369" s="223" t="str">
        <f>IFERROR(IF(VLOOKUP($O369,'APOIO-DESPESAS'!$A$3:$N$962,8,FALSE)="","",VLOOKUP($O369,'APOIO-DESPESAS'!$A$3:$N$962,8,FALSE)),"")</f>
        <v/>
      </c>
      <c r="H369" s="223" t="str">
        <f>IFERROR(IF(VLOOKUP($O369,'APOIO-DESPESAS'!$A$3:$N$962,9,FALSE)="","",VLOOKUP($O369,'APOIO-DESPESAS'!$A$3:$N$962,9,FALSE)),"")</f>
        <v/>
      </c>
      <c r="I369" s="223" t="str">
        <f>IFERROR(IF(VLOOKUP($O369,'APOIO-DESPESAS'!$A$3:$N$962,10,FALSE)="","",VLOOKUP($O369,'APOIO-DESPESAS'!$A$3:$N$962,10,FALSE)),"")</f>
        <v/>
      </c>
      <c r="J369" s="223" t="str">
        <f>IFERROR(IF(VLOOKUP($O369,'APOIO-DESPESAS'!$A$3:$N$962,11,FALSE)="","",VLOOKUP($O369,'APOIO-DESPESAS'!$A$3:$N$962,11,FALSE)),"")</f>
        <v/>
      </c>
      <c r="K369" s="223" t="str">
        <f>IFERROR(IF(VLOOKUP($O369,'APOIO-DESPESAS'!$A$3:$N$962,12,FALSE)="","",VLOOKUP($O369,'APOIO-DESPESAS'!$A$3:$N$962,12,FALSE)),"")</f>
        <v/>
      </c>
      <c r="L369" s="223" t="str">
        <f>IFERROR(IF(VLOOKUP($O369,'APOIO-DESPESAS'!$A$3:$N$962,13,FALSE)="","",VLOOKUP($O369,'APOIO-DESPESAS'!$A$3:$N$962,13,FALSE)),"")</f>
        <v/>
      </c>
      <c r="M369" s="223" t="str">
        <f>IFERROR(IF(VLOOKUP($O369,'APOIO-DESPESAS'!$A$3:$N$962,14,FALSE)="","",VLOOKUP($O369,'APOIO-DESPESAS'!$A$3:$N$962,14,FALSE)),"")</f>
        <v/>
      </c>
      <c r="O369" s="223">
        <f t="shared" si="5"/>
        <v>367</v>
      </c>
    </row>
    <row r="370" spans="1:15" x14ac:dyDescent="0.25">
      <c r="A370" s="223" t="str">
        <f>IFERROR(IF(VLOOKUP($O370,'APOIO-DESPESAS'!$A$3:$N$962,2,FALSE)="","",VLOOKUP($O370,'APOIO-DESPESAS'!$A$3:$N$962,2,FALSE)),"")</f>
        <v/>
      </c>
      <c r="B370" s="223" t="str">
        <f>IFERROR(IF(VLOOKUP($O370,'APOIO-DESPESAS'!$A$3:$N$962,3,FALSE)="","",VLOOKUP($O370,'APOIO-DESPESAS'!$A$3:$N$962,3,FALSE)),"")</f>
        <v/>
      </c>
      <c r="C370" s="223" t="str">
        <f>IFERROR(IF(VLOOKUP($O370,'APOIO-DESPESAS'!$A$3:$N$962,4,FALSE)="","",VLOOKUP($O370,'APOIO-DESPESAS'!$A$3:$N$962,4,FALSE)),"")</f>
        <v/>
      </c>
      <c r="D370" s="223" t="str">
        <f>IFERROR(IF(VLOOKUP($O370,'APOIO-DESPESAS'!$A$3:$N$962,5,FALSE)="","",VLOOKUP($O370,'APOIO-DESPESAS'!$A$3:$N$962,5,FALSE)),"")</f>
        <v/>
      </c>
      <c r="E370" s="223" t="str">
        <f>IFERROR(IF(VLOOKUP($O370,'APOIO-DESPESAS'!$A$3:$N$962,6,FALSE)="","",VLOOKUP($O370,'APOIO-DESPESAS'!$A$3:$N$962,6,FALSE)),"")</f>
        <v/>
      </c>
      <c r="F370" s="223" t="str">
        <f>IFERROR(IF(VLOOKUP($O370,'APOIO-DESPESAS'!$A$3:$N$962,7,FALSE)="","",VLOOKUP($O370,'APOIO-DESPESAS'!$A$3:$N$962,7,FALSE)),"")</f>
        <v/>
      </c>
      <c r="G370" s="223" t="str">
        <f>IFERROR(IF(VLOOKUP($O370,'APOIO-DESPESAS'!$A$3:$N$962,8,FALSE)="","",VLOOKUP($O370,'APOIO-DESPESAS'!$A$3:$N$962,8,FALSE)),"")</f>
        <v/>
      </c>
      <c r="H370" s="223" t="str">
        <f>IFERROR(IF(VLOOKUP($O370,'APOIO-DESPESAS'!$A$3:$N$962,9,FALSE)="","",VLOOKUP($O370,'APOIO-DESPESAS'!$A$3:$N$962,9,FALSE)),"")</f>
        <v/>
      </c>
      <c r="I370" s="223" t="str">
        <f>IFERROR(IF(VLOOKUP($O370,'APOIO-DESPESAS'!$A$3:$N$962,10,FALSE)="","",VLOOKUP($O370,'APOIO-DESPESAS'!$A$3:$N$962,10,FALSE)),"")</f>
        <v/>
      </c>
      <c r="J370" s="223" t="str">
        <f>IFERROR(IF(VLOOKUP($O370,'APOIO-DESPESAS'!$A$3:$N$962,11,FALSE)="","",VLOOKUP($O370,'APOIO-DESPESAS'!$A$3:$N$962,11,FALSE)),"")</f>
        <v/>
      </c>
      <c r="K370" s="223" t="str">
        <f>IFERROR(IF(VLOOKUP($O370,'APOIO-DESPESAS'!$A$3:$N$962,12,FALSE)="","",VLOOKUP($O370,'APOIO-DESPESAS'!$A$3:$N$962,12,FALSE)),"")</f>
        <v/>
      </c>
      <c r="L370" s="223" t="str">
        <f>IFERROR(IF(VLOOKUP($O370,'APOIO-DESPESAS'!$A$3:$N$962,13,FALSE)="","",VLOOKUP($O370,'APOIO-DESPESAS'!$A$3:$N$962,13,FALSE)),"")</f>
        <v/>
      </c>
      <c r="M370" s="223" t="str">
        <f>IFERROR(IF(VLOOKUP($O370,'APOIO-DESPESAS'!$A$3:$N$962,14,FALSE)="","",VLOOKUP($O370,'APOIO-DESPESAS'!$A$3:$N$962,14,FALSE)),"")</f>
        <v/>
      </c>
      <c r="O370" s="223">
        <f t="shared" si="5"/>
        <v>368</v>
      </c>
    </row>
    <row r="371" spans="1:15" x14ac:dyDescent="0.25">
      <c r="A371" s="223" t="str">
        <f>IFERROR(IF(VLOOKUP($O371,'APOIO-DESPESAS'!$A$3:$N$962,2,FALSE)="","",VLOOKUP($O371,'APOIO-DESPESAS'!$A$3:$N$962,2,FALSE)),"")</f>
        <v/>
      </c>
      <c r="B371" s="223" t="str">
        <f>IFERROR(IF(VLOOKUP($O371,'APOIO-DESPESAS'!$A$3:$N$962,3,FALSE)="","",VLOOKUP($O371,'APOIO-DESPESAS'!$A$3:$N$962,3,FALSE)),"")</f>
        <v/>
      </c>
      <c r="C371" s="223" t="str">
        <f>IFERROR(IF(VLOOKUP($O371,'APOIO-DESPESAS'!$A$3:$N$962,4,FALSE)="","",VLOOKUP($O371,'APOIO-DESPESAS'!$A$3:$N$962,4,FALSE)),"")</f>
        <v/>
      </c>
      <c r="D371" s="223" t="str">
        <f>IFERROR(IF(VLOOKUP($O371,'APOIO-DESPESAS'!$A$3:$N$962,5,FALSE)="","",VLOOKUP($O371,'APOIO-DESPESAS'!$A$3:$N$962,5,FALSE)),"")</f>
        <v/>
      </c>
      <c r="E371" s="223" t="str">
        <f>IFERROR(IF(VLOOKUP($O371,'APOIO-DESPESAS'!$A$3:$N$962,6,FALSE)="","",VLOOKUP($O371,'APOIO-DESPESAS'!$A$3:$N$962,6,FALSE)),"")</f>
        <v/>
      </c>
      <c r="F371" s="223" t="str">
        <f>IFERROR(IF(VLOOKUP($O371,'APOIO-DESPESAS'!$A$3:$N$962,7,FALSE)="","",VLOOKUP($O371,'APOIO-DESPESAS'!$A$3:$N$962,7,FALSE)),"")</f>
        <v/>
      </c>
      <c r="G371" s="223" t="str">
        <f>IFERROR(IF(VLOOKUP($O371,'APOIO-DESPESAS'!$A$3:$N$962,8,FALSE)="","",VLOOKUP($O371,'APOIO-DESPESAS'!$A$3:$N$962,8,FALSE)),"")</f>
        <v/>
      </c>
      <c r="H371" s="223" t="str">
        <f>IFERROR(IF(VLOOKUP($O371,'APOIO-DESPESAS'!$A$3:$N$962,9,FALSE)="","",VLOOKUP($O371,'APOIO-DESPESAS'!$A$3:$N$962,9,FALSE)),"")</f>
        <v/>
      </c>
      <c r="I371" s="223" t="str">
        <f>IFERROR(IF(VLOOKUP($O371,'APOIO-DESPESAS'!$A$3:$N$962,10,FALSE)="","",VLOOKUP($O371,'APOIO-DESPESAS'!$A$3:$N$962,10,FALSE)),"")</f>
        <v/>
      </c>
      <c r="J371" s="223" t="str">
        <f>IFERROR(IF(VLOOKUP($O371,'APOIO-DESPESAS'!$A$3:$N$962,11,FALSE)="","",VLOOKUP($O371,'APOIO-DESPESAS'!$A$3:$N$962,11,FALSE)),"")</f>
        <v/>
      </c>
      <c r="K371" s="223" t="str">
        <f>IFERROR(IF(VLOOKUP($O371,'APOIO-DESPESAS'!$A$3:$N$962,12,FALSE)="","",VLOOKUP($O371,'APOIO-DESPESAS'!$A$3:$N$962,12,FALSE)),"")</f>
        <v/>
      </c>
      <c r="L371" s="223" t="str">
        <f>IFERROR(IF(VLOOKUP($O371,'APOIO-DESPESAS'!$A$3:$N$962,13,FALSE)="","",VLOOKUP($O371,'APOIO-DESPESAS'!$A$3:$N$962,13,FALSE)),"")</f>
        <v/>
      </c>
      <c r="M371" s="223" t="str">
        <f>IFERROR(IF(VLOOKUP($O371,'APOIO-DESPESAS'!$A$3:$N$962,14,FALSE)="","",VLOOKUP($O371,'APOIO-DESPESAS'!$A$3:$N$962,14,FALSE)),"")</f>
        <v/>
      </c>
      <c r="O371" s="223">
        <f t="shared" si="5"/>
        <v>369</v>
      </c>
    </row>
    <row r="372" spans="1:15" x14ac:dyDescent="0.25">
      <c r="A372" s="223" t="str">
        <f>IFERROR(IF(VLOOKUP($O372,'APOIO-DESPESAS'!$A$3:$N$962,2,FALSE)="","",VLOOKUP($O372,'APOIO-DESPESAS'!$A$3:$N$962,2,FALSE)),"")</f>
        <v/>
      </c>
      <c r="B372" s="223" t="str">
        <f>IFERROR(IF(VLOOKUP($O372,'APOIO-DESPESAS'!$A$3:$N$962,3,FALSE)="","",VLOOKUP($O372,'APOIO-DESPESAS'!$A$3:$N$962,3,FALSE)),"")</f>
        <v/>
      </c>
      <c r="C372" s="223" t="str">
        <f>IFERROR(IF(VLOOKUP($O372,'APOIO-DESPESAS'!$A$3:$N$962,4,FALSE)="","",VLOOKUP($O372,'APOIO-DESPESAS'!$A$3:$N$962,4,FALSE)),"")</f>
        <v/>
      </c>
      <c r="D372" s="223" t="str">
        <f>IFERROR(IF(VLOOKUP($O372,'APOIO-DESPESAS'!$A$3:$N$962,5,FALSE)="","",VLOOKUP($O372,'APOIO-DESPESAS'!$A$3:$N$962,5,FALSE)),"")</f>
        <v/>
      </c>
      <c r="E372" s="223" t="str">
        <f>IFERROR(IF(VLOOKUP($O372,'APOIO-DESPESAS'!$A$3:$N$962,6,FALSE)="","",VLOOKUP($O372,'APOIO-DESPESAS'!$A$3:$N$962,6,FALSE)),"")</f>
        <v/>
      </c>
      <c r="F372" s="223" t="str">
        <f>IFERROR(IF(VLOOKUP($O372,'APOIO-DESPESAS'!$A$3:$N$962,7,FALSE)="","",VLOOKUP($O372,'APOIO-DESPESAS'!$A$3:$N$962,7,FALSE)),"")</f>
        <v/>
      </c>
      <c r="G372" s="223" t="str">
        <f>IFERROR(IF(VLOOKUP($O372,'APOIO-DESPESAS'!$A$3:$N$962,8,FALSE)="","",VLOOKUP($O372,'APOIO-DESPESAS'!$A$3:$N$962,8,FALSE)),"")</f>
        <v/>
      </c>
      <c r="H372" s="223" t="str">
        <f>IFERROR(IF(VLOOKUP($O372,'APOIO-DESPESAS'!$A$3:$N$962,9,FALSE)="","",VLOOKUP($O372,'APOIO-DESPESAS'!$A$3:$N$962,9,FALSE)),"")</f>
        <v/>
      </c>
      <c r="I372" s="223" t="str">
        <f>IFERROR(IF(VLOOKUP($O372,'APOIO-DESPESAS'!$A$3:$N$962,10,FALSE)="","",VLOOKUP($O372,'APOIO-DESPESAS'!$A$3:$N$962,10,FALSE)),"")</f>
        <v/>
      </c>
      <c r="J372" s="223" t="str">
        <f>IFERROR(IF(VLOOKUP($O372,'APOIO-DESPESAS'!$A$3:$N$962,11,FALSE)="","",VLOOKUP($O372,'APOIO-DESPESAS'!$A$3:$N$962,11,FALSE)),"")</f>
        <v/>
      </c>
      <c r="K372" s="223" t="str">
        <f>IFERROR(IF(VLOOKUP($O372,'APOIO-DESPESAS'!$A$3:$N$962,12,FALSE)="","",VLOOKUP($O372,'APOIO-DESPESAS'!$A$3:$N$962,12,FALSE)),"")</f>
        <v/>
      </c>
      <c r="L372" s="223" t="str">
        <f>IFERROR(IF(VLOOKUP($O372,'APOIO-DESPESAS'!$A$3:$N$962,13,FALSE)="","",VLOOKUP($O372,'APOIO-DESPESAS'!$A$3:$N$962,13,FALSE)),"")</f>
        <v/>
      </c>
      <c r="M372" s="223" t="str">
        <f>IFERROR(IF(VLOOKUP($O372,'APOIO-DESPESAS'!$A$3:$N$962,14,FALSE)="","",VLOOKUP($O372,'APOIO-DESPESAS'!$A$3:$N$962,14,FALSE)),"")</f>
        <v/>
      </c>
      <c r="O372" s="223">
        <f t="shared" si="5"/>
        <v>370</v>
      </c>
    </row>
    <row r="373" spans="1:15" x14ac:dyDescent="0.25">
      <c r="A373" s="223" t="str">
        <f>IFERROR(IF(VLOOKUP($O373,'APOIO-DESPESAS'!$A$3:$N$962,2,FALSE)="","",VLOOKUP($O373,'APOIO-DESPESAS'!$A$3:$N$962,2,FALSE)),"")</f>
        <v/>
      </c>
      <c r="B373" s="223" t="str">
        <f>IFERROR(IF(VLOOKUP($O373,'APOIO-DESPESAS'!$A$3:$N$962,3,FALSE)="","",VLOOKUP($O373,'APOIO-DESPESAS'!$A$3:$N$962,3,FALSE)),"")</f>
        <v/>
      </c>
      <c r="C373" s="223" t="str">
        <f>IFERROR(IF(VLOOKUP($O373,'APOIO-DESPESAS'!$A$3:$N$962,4,FALSE)="","",VLOOKUP($O373,'APOIO-DESPESAS'!$A$3:$N$962,4,FALSE)),"")</f>
        <v/>
      </c>
      <c r="D373" s="223" t="str">
        <f>IFERROR(IF(VLOOKUP($O373,'APOIO-DESPESAS'!$A$3:$N$962,5,FALSE)="","",VLOOKUP($O373,'APOIO-DESPESAS'!$A$3:$N$962,5,FALSE)),"")</f>
        <v/>
      </c>
      <c r="E373" s="223" t="str">
        <f>IFERROR(IF(VLOOKUP($O373,'APOIO-DESPESAS'!$A$3:$N$962,6,FALSE)="","",VLOOKUP($O373,'APOIO-DESPESAS'!$A$3:$N$962,6,FALSE)),"")</f>
        <v/>
      </c>
      <c r="F373" s="223" t="str">
        <f>IFERROR(IF(VLOOKUP($O373,'APOIO-DESPESAS'!$A$3:$N$962,7,FALSE)="","",VLOOKUP($O373,'APOIO-DESPESAS'!$A$3:$N$962,7,FALSE)),"")</f>
        <v/>
      </c>
      <c r="G373" s="223" t="str">
        <f>IFERROR(IF(VLOOKUP($O373,'APOIO-DESPESAS'!$A$3:$N$962,8,FALSE)="","",VLOOKUP($O373,'APOIO-DESPESAS'!$A$3:$N$962,8,FALSE)),"")</f>
        <v/>
      </c>
      <c r="H373" s="223" t="str">
        <f>IFERROR(IF(VLOOKUP($O373,'APOIO-DESPESAS'!$A$3:$N$962,9,FALSE)="","",VLOOKUP($O373,'APOIO-DESPESAS'!$A$3:$N$962,9,FALSE)),"")</f>
        <v/>
      </c>
      <c r="I373" s="223" t="str">
        <f>IFERROR(IF(VLOOKUP($O373,'APOIO-DESPESAS'!$A$3:$N$962,10,FALSE)="","",VLOOKUP($O373,'APOIO-DESPESAS'!$A$3:$N$962,10,FALSE)),"")</f>
        <v/>
      </c>
      <c r="J373" s="223" t="str">
        <f>IFERROR(IF(VLOOKUP($O373,'APOIO-DESPESAS'!$A$3:$N$962,11,FALSE)="","",VLOOKUP($O373,'APOIO-DESPESAS'!$A$3:$N$962,11,FALSE)),"")</f>
        <v/>
      </c>
      <c r="K373" s="223" t="str">
        <f>IFERROR(IF(VLOOKUP($O373,'APOIO-DESPESAS'!$A$3:$N$962,12,FALSE)="","",VLOOKUP($O373,'APOIO-DESPESAS'!$A$3:$N$962,12,FALSE)),"")</f>
        <v/>
      </c>
      <c r="L373" s="223" t="str">
        <f>IFERROR(IF(VLOOKUP($O373,'APOIO-DESPESAS'!$A$3:$N$962,13,FALSE)="","",VLOOKUP($O373,'APOIO-DESPESAS'!$A$3:$N$962,13,FALSE)),"")</f>
        <v/>
      </c>
      <c r="M373" s="223" t="str">
        <f>IFERROR(IF(VLOOKUP($O373,'APOIO-DESPESAS'!$A$3:$N$962,14,FALSE)="","",VLOOKUP($O373,'APOIO-DESPESAS'!$A$3:$N$962,14,FALSE)),"")</f>
        <v/>
      </c>
      <c r="O373" s="223">
        <f t="shared" si="5"/>
        <v>371</v>
      </c>
    </row>
    <row r="374" spans="1:15" x14ac:dyDescent="0.25">
      <c r="A374" s="223" t="str">
        <f>IFERROR(IF(VLOOKUP($O374,'APOIO-DESPESAS'!$A$3:$N$962,2,FALSE)="","",VLOOKUP($O374,'APOIO-DESPESAS'!$A$3:$N$962,2,FALSE)),"")</f>
        <v/>
      </c>
      <c r="B374" s="223" t="str">
        <f>IFERROR(IF(VLOOKUP($O374,'APOIO-DESPESAS'!$A$3:$N$962,3,FALSE)="","",VLOOKUP($O374,'APOIO-DESPESAS'!$A$3:$N$962,3,FALSE)),"")</f>
        <v/>
      </c>
      <c r="C374" s="223" t="str">
        <f>IFERROR(IF(VLOOKUP($O374,'APOIO-DESPESAS'!$A$3:$N$962,4,FALSE)="","",VLOOKUP($O374,'APOIO-DESPESAS'!$A$3:$N$962,4,FALSE)),"")</f>
        <v/>
      </c>
      <c r="D374" s="223" t="str">
        <f>IFERROR(IF(VLOOKUP($O374,'APOIO-DESPESAS'!$A$3:$N$962,5,FALSE)="","",VLOOKUP($O374,'APOIO-DESPESAS'!$A$3:$N$962,5,FALSE)),"")</f>
        <v/>
      </c>
      <c r="E374" s="223" t="str">
        <f>IFERROR(IF(VLOOKUP($O374,'APOIO-DESPESAS'!$A$3:$N$962,6,FALSE)="","",VLOOKUP($O374,'APOIO-DESPESAS'!$A$3:$N$962,6,FALSE)),"")</f>
        <v/>
      </c>
      <c r="F374" s="223" t="str">
        <f>IFERROR(IF(VLOOKUP($O374,'APOIO-DESPESAS'!$A$3:$N$962,7,FALSE)="","",VLOOKUP($O374,'APOIO-DESPESAS'!$A$3:$N$962,7,FALSE)),"")</f>
        <v/>
      </c>
      <c r="G374" s="223" t="str">
        <f>IFERROR(IF(VLOOKUP($O374,'APOIO-DESPESAS'!$A$3:$N$962,8,FALSE)="","",VLOOKUP($O374,'APOIO-DESPESAS'!$A$3:$N$962,8,FALSE)),"")</f>
        <v/>
      </c>
      <c r="H374" s="223" t="str">
        <f>IFERROR(IF(VLOOKUP($O374,'APOIO-DESPESAS'!$A$3:$N$962,9,FALSE)="","",VLOOKUP($O374,'APOIO-DESPESAS'!$A$3:$N$962,9,FALSE)),"")</f>
        <v/>
      </c>
      <c r="I374" s="223" t="str">
        <f>IFERROR(IF(VLOOKUP($O374,'APOIO-DESPESAS'!$A$3:$N$962,10,FALSE)="","",VLOOKUP($O374,'APOIO-DESPESAS'!$A$3:$N$962,10,FALSE)),"")</f>
        <v/>
      </c>
      <c r="J374" s="223" t="str">
        <f>IFERROR(IF(VLOOKUP($O374,'APOIO-DESPESAS'!$A$3:$N$962,11,FALSE)="","",VLOOKUP($O374,'APOIO-DESPESAS'!$A$3:$N$962,11,FALSE)),"")</f>
        <v/>
      </c>
      <c r="K374" s="223" t="str">
        <f>IFERROR(IF(VLOOKUP($O374,'APOIO-DESPESAS'!$A$3:$N$962,12,FALSE)="","",VLOOKUP($O374,'APOIO-DESPESAS'!$A$3:$N$962,12,FALSE)),"")</f>
        <v/>
      </c>
      <c r="L374" s="223" t="str">
        <f>IFERROR(IF(VLOOKUP($O374,'APOIO-DESPESAS'!$A$3:$N$962,13,FALSE)="","",VLOOKUP($O374,'APOIO-DESPESAS'!$A$3:$N$962,13,FALSE)),"")</f>
        <v/>
      </c>
      <c r="M374" s="223" t="str">
        <f>IFERROR(IF(VLOOKUP($O374,'APOIO-DESPESAS'!$A$3:$N$962,14,FALSE)="","",VLOOKUP($O374,'APOIO-DESPESAS'!$A$3:$N$962,14,FALSE)),"")</f>
        <v/>
      </c>
      <c r="O374" s="223">
        <f t="shared" si="5"/>
        <v>372</v>
      </c>
    </row>
    <row r="375" spans="1:15" x14ac:dyDescent="0.25">
      <c r="A375" s="223" t="str">
        <f>IFERROR(IF(VLOOKUP($O375,'APOIO-DESPESAS'!$A$3:$N$962,2,FALSE)="","",VLOOKUP($O375,'APOIO-DESPESAS'!$A$3:$N$962,2,FALSE)),"")</f>
        <v/>
      </c>
      <c r="B375" s="223" t="str">
        <f>IFERROR(IF(VLOOKUP($O375,'APOIO-DESPESAS'!$A$3:$N$962,3,FALSE)="","",VLOOKUP($O375,'APOIO-DESPESAS'!$A$3:$N$962,3,FALSE)),"")</f>
        <v/>
      </c>
      <c r="C375" s="223" t="str">
        <f>IFERROR(IF(VLOOKUP($O375,'APOIO-DESPESAS'!$A$3:$N$962,4,FALSE)="","",VLOOKUP($O375,'APOIO-DESPESAS'!$A$3:$N$962,4,FALSE)),"")</f>
        <v/>
      </c>
      <c r="D375" s="223" t="str">
        <f>IFERROR(IF(VLOOKUP($O375,'APOIO-DESPESAS'!$A$3:$N$962,5,FALSE)="","",VLOOKUP($O375,'APOIO-DESPESAS'!$A$3:$N$962,5,FALSE)),"")</f>
        <v/>
      </c>
      <c r="E375" s="223" t="str">
        <f>IFERROR(IF(VLOOKUP($O375,'APOIO-DESPESAS'!$A$3:$N$962,6,FALSE)="","",VLOOKUP($O375,'APOIO-DESPESAS'!$A$3:$N$962,6,FALSE)),"")</f>
        <v/>
      </c>
      <c r="F375" s="223" t="str">
        <f>IFERROR(IF(VLOOKUP($O375,'APOIO-DESPESAS'!$A$3:$N$962,7,FALSE)="","",VLOOKUP($O375,'APOIO-DESPESAS'!$A$3:$N$962,7,FALSE)),"")</f>
        <v/>
      </c>
      <c r="G375" s="223" t="str">
        <f>IFERROR(IF(VLOOKUP($O375,'APOIO-DESPESAS'!$A$3:$N$962,8,FALSE)="","",VLOOKUP($O375,'APOIO-DESPESAS'!$A$3:$N$962,8,FALSE)),"")</f>
        <v/>
      </c>
      <c r="H375" s="223" t="str">
        <f>IFERROR(IF(VLOOKUP($O375,'APOIO-DESPESAS'!$A$3:$N$962,9,FALSE)="","",VLOOKUP($O375,'APOIO-DESPESAS'!$A$3:$N$962,9,FALSE)),"")</f>
        <v/>
      </c>
      <c r="I375" s="223" t="str">
        <f>IFERROR(IF(VLOOKUP($O375,'APOIO-DESPESAS'!$A$3:$N$962,10,FALSE)="","",VLOOKUP($O375,'APOIO-DESPESAS'!$A$3:$N$962,10,FALSE)),"")</f>
        <v/>
      </c>
      <c r="J375" s="223" t="str">
        <f>IFERROR(IF(VLOOKUP($O375,'APOIO-DESPESAS'!$A$3:$N$962,11,FALSE)="","",VLOOKUP($O375,'APOIO-DESPESAS'!$A$3:$N$962,11,FALSE)),"")</f>
        <v/>
      </c>
      <c r="K375" s="223" t="str">
        <f>IFERROR(IF(VLOOKUP($O375,'APOIO-DESPESAS'!$A$3:$N$962,12,FALSE)="","",VLOOKUP($O375,'APOIO-DESPESAS'!$A$3:$N$962,12,FALSE)),"")</f>
        <v/>
      </c>
      <c r="L375" s="223" t="str">
        <f>IFERROR(IF(VLOOKUP($O375,'APOIO-DESPESAS'!$A$3:$N$962,13,FALSE)="","",VLOOKUP($O375,'APOIO-DESPESAS'!$A$3:$N$962,13,FALSE)),"")</f>
        <v/>
      </c>
      <c r="M375" s="223" t="str">
        <f>IFERROR(IF(VLOOKUP($O375,'APOIO-DESPESAS'!$A$3:$N$962,14,FALSE)="","",VLOOKUP($O375,'APOIO-DESPESAS'!$A$3:$N$962,14,FALSE)),"")</f>
        <v/>
      </c>
      <c r="O375" s="223">
        <f t="shared" si="5"/>
        <v>373</v>
      </c>
    </row>
    <row r="376" spans="1:15" x14ac:dyDescent="0.25">
      <c r="A376" s="223" t="str">
        <f>IFERROR(IF(VLOOKUP($O376,'APOIO-DESPESAS'!$A$3:$N$962,2,FALSE)="","",VLOOKUP($O376,'APOIO-DESPESAS'!$A$3:$N$962,2,FALSE)),"")</f>
        <v/>
      </c>
      <c r="B376" s="223" t="str">
        <f>IFERROR(IF(VLOOKUP($O376,'APOIO-DESPESAS'!$A$3:$N$962,3,FALSE)="","",VLOOKUP($O376,'APOIO-DESPESAS'!$A$3:$N$962,3,FALSE)),"")</f>
        <v/>
      </c>
      <c r="C376" s="223" t="str">
        <f>IFERROR(IF(VLOOKUP($O376,'APOIO-DESPESAS'!$A$3:$N$962,4,FALSE)="","",VLOOKUP($O376,'APOIO-DESPESAS'!$A$3:$N$962,4,FALSE)),"")</f>
        <v/>
      </c>
      <c r="D376" s="223" t="str">
        <f>IFERROR(IF(VLOOKUP($O376,'APOIO-DESPESAS'!$A$3:$N$962,5,FALSE)="","",VLOOKUP($O376,'APOIO-DESPESAS'!$A$3:$N$962,5,FALSE)),"")</f>
        <v/>
      </c>
      <c r="E376" s="223" t="str">
        <f>IFERROR(IF(VLOOKUP($O376,'APOIO-DESPESAS'!$A$3:$N$962,6,FALSE)="","",VLOOKUP($O376,'APOIO-DESPESAS'!$A$3:$N$962,6,FALSE)),"")</f>
        <v/>
      </c>
      <c r="F376" s="223" t="str">
        <f>IFERROR(IF(VLOOKUP($O376,'APOIO-DESPESAS'!$A$3:$N$962,7,FALSE)="","",VLOOKUP($O376,'APOIO-DESPESAS'!$A$3:$N$962,7,FALSE)),"")</f>
        <v/>
      </c>
      <c r="G376" s="223" t="str">
        <f>IFERROR(IF(VLOOKUP($O376,'APOIO-DESPESAS'!$A$3:$N$962,8,FALSE)="","",VLOOKUP($O376,'APOIO-DESPESAS'!$A$3:$N$962,8,FALSE)),"")</f>
        <v/>
      </c>
      <c r="H376" s="223" t="str">
        <f>IFERROR(IF(VLOOKUP($O376,'APOIO-DESPESAS'!$A$3:$N$962,9,FALSE)="","",VLOOKUP($O376,'APOIO-DESPESAS'!$A$3:$N$962,9,FALSE)),"")</f>
        <v/>
      </c>
      <c r="I376" s="223" t="str">
        <f>IFERROR(IF(VLOOKUP($O376,'APOIO-DESPESAS'!$A$3:$N$962,10,FALSE)="","",VLOOKUP($O376,'APOIO-DESPESAS'!$A$3:$N$962,10,FALSE)),"")</f>
        <v/>
      </c>
      <c r="J376" s="223" t="str">
        <f>IFERROR(IF(VLOOKUP($O376,'APOIO-DESPESAS'!$A$3:$N$962,11,FALSE)="","",VLOOKUP($O376,'APOIO-DESPESAS'!$A$3:$N$962,11,FALSE)),"")</f>
        <v/>
      </c>
      <c r="K376" s="223" t="str">
        <f>IFERROR(IF(VLOOKUP($O376,'APOIO-DESPESAS'!$A$3:$N$962,12,FALSE)="","",VLOOKUP($O376,'APOIO-DESPESAS'!$A$3:$N$962,12,FALSE)),"")</f>
        <v/>
      </c>
      <c r="L376" s="223" t="str">
        <f>IFERROR(IF(VLOOKUP($O376,'APOIO-DESPESAS'!$A$3:$N$962,13,FALSE)="","",VLOOKUP($O376,'APOIO-DESPESAS'!$A$3:$N$962,13,FALSE)),"")</f>
        <v/>
      </c>
      <c r="M376" s="223" t="str">
        <f>IFERROR(IF(VLOOKUP($O376,'APOIO-DESPESAS'!$A$3:$N$962,14,FALSE)="","",VLOOKUP($O376,'APOIO-DESPESAS'!$A$3:$N$962,14,FALSE)),"")</f>
        <v/>
      </c>
      <c r="O376" s="223">
        <f t="shared" si="5"/>
        <v>374</v>
      </c>
    </row>
    <row r="377" spans="1:15" x14ac:dyDescent="0.25">
      <c r="A377" s="223" t="str">
        <f>IFERROR(IF(VLOOKUP($O377,'APOIO-DESPESAS'!$A$3:$N$962,2,FALSE)="","",VLOOKUP($O377,'APOIO-DESPESAS'!$A$3:$N$962,2,FALSE)),"")</f>
        <v/>
      </c>
      <c r="B377" s="223" t="str">
        <f>IFERROR(IF(VLOOKUP($O377,'APOIO-DESPESAS'!$A$3:$N$962,3,FALSE)="","",VLOOKUP($O377,'APOIO-DESPESAS'!$A$3:$N$962,3,FALSE)),"")</f>
        <v/>
      </c>
      <c r="C377" s="223" t="str">
        <f>IFERROR(IF(VLOOKUP($O377,'APOIO-DESPESAS'!$A$3:$N$962,4,FALSE)="","",VLOOKUP($O377,'APOIO-DESPESAS'!$A$3:$N$962,4,FALSE)),"")</f>
        <v/>
      </c>
      <c r="D377" s="223" t="str">
        <f>IFERROR(IF(VLOOKUP($O377,'APOIO-DESPESAS'!$A$3:$N$962,5,FALSE)="","",VLOOKUP($O377,'APOIO-DESPESAS'!$A$3:$N$962,5,FALSE)),"")</f>
        <v/>
      </c>
      <c r="E377" s="223" t="str">
        <f>IFERROR(IF(VLOOKUP($O377,'APOIO-DESPESAS'!$A$3:$N$962,6,FALSE)="","",VLOOKUP($O377,'APOIO-DESPESAS'!$A$3:$N$962,6,FALSE)),"")</f>
        <v/>
      </c>
      <c r="F377" s="223" t="str">
        <f>IFERROR(IF(VLOOKUP($O377,'APOIO-DESPESAS'!$A$3:$N$962,7,FALSE)="","",VLOOKUP($O377,'APOIO-DESPESAS'!$A$3:$N$962,7,FALSE)),"")</f>
        <v/>
      </c>
      <c r="G377" s="223" t="str">
        <f>IFERROR(IF(VLOOKUP($O377,'APOIO-DESPESAS'!$A$3:$N$962,8,FALSE)="","",VLOOKUP($O377,'APOIO-DESPESAS'!$A$3:$N$962,8,FALSE)),"")</f>
        <v/>
      </c>
      <c r="H377" s="223" t="str">
        <f>IFERROR(IF(VLOOKUP($O377,'APOIO-DESPESAS'!$A$3:$N$962,9,FALSE)="","",VLOOKUP($O377,'APOIO-DESPESAS'!$A$3:$N$962,9,FALSE)),"")</f>
        <v/>
      </c>
      <c r="I377" s="223" t="str">
        <f>IFERROR(IF(VLOOKUP($O377,'APOIO-DESPESAS'!$A$3:$N$962,10,FALSE)="","",VLOOKUP($O377,'APOIO-DESPESAS'!$A$3:$N$962,10,FALSE)),"")</f>
        <v/>
      </c>
      <c r="J377" s="223" t="str">
        <f>IFERROR(IF(VLOOKUP($O377,'APOIO-DESPESAS'!$A$3:$N$962,11,FALSE)="","",VLOOKUP($O377,'APOIO-DESPESAS'!$A$3:$N$962,11,FALSE)),"")</f>
        <v/>
      </c>
      <c r="K377" s="223" t="str">
        <f>IFERROR(IF(VLOOKUP($O377,'APOIO-DESPESAS'!$A$3:$N$962,12,FALSE)="","",VLOOKUP($O377,'APOIO-DESPESAS'!$A$3:$N$962,12,FALSE)),"")</f>
        <v/>
      </c>
      <c r="L377" s="223" t="str">
        <f>IFERROR(IF(VLOOKUP($O377,'APOIO-DESPESAS'!$A$3:$N$962,13,FALSE)="","",VLOOKUP($O377,'APOIO-DESPESAS'!$A$3:$N$962,13,FALSE)),"")</f>
        <v/>
      </c>
      <c r="M377" s="223" t="str">
        <f>IFERROR(IF(VLOOKUP($O377,'APOIO-DESPESAS'!$A$3:$N$962,14,FALSE)="","",VLOOKUP($O377,'APOIO-DESPESAS'!$A$3:$N$962,14,FALSE)),"")</f>
        <v/>
      </c>
      <c r="O377" s="223">
        <f t="shared" si="5"/>
        <v>375</v>
      </c>
    </row>
    <row r="378" spans="1:15" x14ac:dyDescent="0.25">
      <c r="A378" s="223" t="str">
        <f>IFERROR(IF(VLOOKUP($O378,'APOIO-DESPESAS'!$A$3:$N$962,2,FALSE)="","",VLOOKUP($O378,'APOIO-DESPESAS'!$A$3:$N$962,2,FALSE)),"")</f>
        <v/>
      </c>
      <c r="B378" s="223" t="str">
        <f>IFERROR(IF(VLOOKUP($O378,'APOIO-DESPESAS'!$A$3:$N$962,3,FALSE)="","",VLOOKUP($O378,'APOIO-DESPESAS'!$A$3:$N$962,3,FALSE)),"")</f>
        <v/>
      </c>
      <c r="C378" s="223" t="str">
        <f>IFERROR(IF(VLOOKUP($O378,'APOIO-DESPESAS'!$A$3:$N$962,4,FALSE)="","",VLOOKUP($O378,'APOIO-DESPESAS'!$A$3:$N$962,4,FALSE)),"")</f>
        <v/>
      </c>
      <c r="D378" s="223" t="str">
        <f>IFERROR(IF(VLOOKUP($O378,'APOIO-DESPESAS'!$A$3:$N$962,5,FALSE)="","",VLOOKUP($O378,'APOIO-DESPESAS'!$A$3:$N$962,5,FALSE)),"")</f>
        <v/>
      </c>
      <c r="E378" s="223" t="str">
        <f>IFERROR(IF(VLOOKUP($O378,'APOIO-DESPESAS'!$A$3:$N$962,6,FALSE)="","",VLOOKUP($O378,'APOIO-DESPESAS'!$A$3:$N$962,6,FALSE)),"")</f>
        <v/>
      </c>
      <c r="F378" s="223" t="str">
        <f>IFERROR(IF(VLOOKUP($O378,'APOIO-DESPESAS'!$A$3:$N$962,7,FALSE)="","",VLOOKUP($O378,'APOIO-DESPESAS'!$A$3:$N$962,7,FALSE)),"")</f>
        <v/>
      </c>
      <c r="G378" s="223" t="str">
        <f>IFERROR(IF(VLOOKUP($O378,'APOIO-DESPESAS'!$A$3:$N$962,8,FALSE)="","",VLOOKUP($O378,'APOIO-DESPESAS'!$A$3:$N$962,8,FALSE)),"")</f>
        <v/>
      </c>
      <c r="H378" s="223" t="str">
        <f>IFERROR(IF(VLOOKUP($O378,'APOIO-DESPESAS'!$A$3:$N$962,9,FALSE)="","",VLOOKUP($O378,'APOIO-DESPESAS'!$A$3:$N$962,9,FALSE)),"")</f>
        <v/>
      </c>
      <c r="I378" s="223" t="str">
        <f>IFERROR(IF(VLOOKUP($O378,'APOIO-DESPESAS'!$A$3:$N$962,10,FALSE)="","",VLOOKUP($O378,'APOIO-DESPESAS'!$A$3:$N$962,10,FALSE)),"")</f>
        <v/>
      </c>
      <c r="J378" s="223" t="str">
        <f>IFERROR(IF(VLOOKUP($O378,'APOIO-DESPESAS'!$A$3:$N$962,11,FALSE)="","",VLOOKUP($O378,'APOIO-DESPESAS'!$A$3:$N$962,11,FALSE)),"")</f>
        <v/>
      </c>
      <c r="K378" s="223" t="str">
        <f>IFERROR(IF(VLOOKUP($O378,'APOIO-DESPESAS'!$A$3:$N$962,12,FALSE)="","",VLOOKUP($O378,'APOIO-DESPESAS'!$A$3:$N$962,12,FALSE)),"")</f>
        <v/>
      </c>
      <c r="L378" s="223" t="str">
        <f>IFERROR(IF(VLOOKUP($O378,'APOIO-DESPESAS'!$A$3:$N$962,13,FALSE)="","",VLOOKUP($O378,'APOIO-DESPESAS'!$A$3:$N$962,13,FALSE)),"")</f>
        <v/>
      </c>
      <c r="M378" s="223" t="str">
        <f>IFERROR(IF(VLOOKUP($O378,'APOIO-DESPESAS'!$A$3:$N$962,14,FALSE)="","",VLOOKUP($O378,'APOIO-DESPESAS'!$A$3:$N$962,14,FALSE)),"")</f>
        <v/>
      </c>
      <c r="O378" s="223">
        <f t="shared" si="5"/>
        <v>376</v>
      </c>
    </row>
    <row r="379" spans="1:15" x14ac:dyDescent="0.25">
      <c r="A379" s="223" t="str">
        <f>IFERROR(IF(VLOOKUP($O379,'APOIO-DESPESAS'!$A$3:$N$962,2,FALSE)="","",VLOOKUP($O379,'APOIO-DESPESAS'!$A$3:$N$962,2,FALSE)),"")</f>
        <v/>
      </c>
      <c r="B379" s="223" t="str">
        <f>IFERROR(IF(VLOOKUP($O379,'APOIO-DESPESAS'!$A$3:$N$962,3,FALSE)="","",VLOOKUP($O379,'APOIO-DESPESAS'!$A$3:$N$962,3,FALSE)),"")</f>
        <v/>
      </c>
      <c r="C379" s="223" t="str">
        <f>IFERROR(IF(VLOOKUP($O379,'APOIO-DESPESAS'!$A$3:$N$962,4,FALSE)="","",VLOOKUP($O379,'APOIO-DESPESAS'!$A$3:$N$962,4,FALSE)),"")</f>
        <v/>
      </c>
      <c r="D379" s="223" t="str">
        <f>IFERROR(IF(VLOOKUP($O379,'APOIO-DESPESAS'!$A$3:$N$962,5,FALSE)="","",VLOOKUP($O379,'APOIO-DESPESAS'!$A$3:$N$962,5,FALSE)),"")</f>
        <v/>
      </c>
      <c r="E379" s="223" t="str">
        <f>IFERROR(IF(VLOOKUP($O379,'APOIO-DESPESAS'!$A$3:$N$962,6,FALSE)="","",VLOOKUP($O379,'APOIO-DESPESAS'!$A$3:$N$962,6,FALSE)),"")</f>
        <v/>
      </c>
      <c r="F379" s="223" t="str">
        <f>IFERROR(IF(VLOOKUP($O379,'APOIO-DESPESAS'!$A$3:$N$962,7,FALSE)="","",VLOOKUP($O379,'APOIO-DESPESAS'!$A$3:$N$962,7,FALSE)),"")</f>
        <v/>
      </c>
      <c r="G379" s="223" t="str">
        <f>IFERROR(IF(VLOOKUP($O379,'APOIO-DESPESAS'!$A$3:$N$962,8,FALSE)="","",VLOOKUP($O379,'APOIO-DESPESAS'!$A$3:$N$962,8,FALSE)),"")</f>
        <v/>
      </c>
      <c r="H379" s="223" t="str">
        <f>IFERROR(IF(VLOOKUP($O379,'APOIO-DESPESAS'!$A$3:$N$962,9,FALSE)="","",VLOOKUP($O379,'APOIO-DESPESAS'!$A$3:$N$962,9,FALSE)),"")</f>
        <v/>
      </c>
      <c r="I379" s="223" t="str">
        <f>IFERROR(IF(VLOOKUP($O379,'APOIO-DESPESAS'!$A$3:$N$962,10,FALSE)="","",VLOOKUP($O379,'APOIO-DESPESAS'!$A$3:$N$962,10,FALSE)),"")</f>
        <v/>
      </c>
      <c r="J379" s="223" t="str">
        <f>IFERROR(IF(VLOOKUP($O379,'APOIO-DESPESAS'!$A$3:$N$962,11,FALSE)="","",VLOOKUP($O379,'APOIO-DESPESAS'!$A$3:$N$962,11,FALSE)),"")</f>
        <v/>
      </c>
      <c r="K379" s="223" t="str">
        <f>IFERROR(IF(VLOOKUP($O379,'APOIO-DESPESAS'!$A$3:$N$962,12,FALSE)="","",VLOOKUP($O379,'APOIO-DESPESAS'!$A$3:$N$962,12,FALSE)),"")</f>
        <v/>
      </c>
      <c r="L379" s="223" t="str">
        <f>IFERROR(IF(VLOOKUP($O379,'APOIO-DESPESAS'!$A$3:$N$962,13,FALSE)="","",VLOOKUP($O379,'APOIO-DESPESAS'!$A$3:$N$962,13,FALSE)),"")</f>
        <v/>
      </c>
      <c r="M379" s="223" t="str">
        <f>IFERROR(IF(VLOOKUP($O379,'APOIO-DESPESAS'!$A$3:$N$962,14,FALSE)="","",VLOOKUP($O379,'APOIO-DESPESAS'!$A$3:$N$962,14,FALSE)),"")</f>
        <v/>
      </c>
      <c r="O379" s="223">
        <f t="shared" si="5"/>
        <v>377</v>
      </c>
    </row>
    <row r="380" spans="1:15" x14ac:dyDescent="0.25">
      <c r="A380" s="223" t="str">
        <f>IFERROR(IF(VLOOKUP($O380,'APOIO-DESPESAS'!$A$3:$N$962,2,FALSE)="","",VLOOKUP($O380,'APOIO-DESPESAS'!$A$3:$N$962,2,FALSE)),"")</f>
        <v/>
      </c>
      <c r="B380" s="223" t="str">
        <f>IFERROR(IF(VLOOKUP($O380,'APOIO-DESPESAS'!$A$3:$N$962,3,FALSE)="","",VLOOKUP($O380,'APOIO-DESPESAS'!$A$3:$N$962,3,FALSE)),"")</f>
        <v/>
      </c>
      <c r="C380" s="223" t="str">
        <f>IFERROR(IF(VLOOKUP($O380,'APOIO-DESPESAS'!$A$3:$N$962,4,FALSE)="","",VLOOKUP($O380,'APOIO-DESPESAS'!$A$3:$N$962,4,FALSE)),"")</f>
        <v/>
      </c>
      <c r="D380" s="223" t="str">
        <f>IFERROR(IF(VLOOKUP($O380,'APOIO-DESPESAS'!$A$3:$N$962,5,FALSE)="","",VLOOKUP($O380,'APOIO-DESPESAS'!$A$3:$N$962,5,FALSE)),"")</f>
        <v/>
      </c>
      <c r="E380" s="223" t="str">
        <f>IFERROR(IF(VLOOKUP($O380,'APOIO-DESPESAS'!$A$3:$N$962,6,FALSE)="","",VLOOKUP($O380,'APOIO-DESPESAS'!$A$3:$N$962,6,FALSE)),"")</f>
        <v/>
      </c>
      <c r="F380" s="223" t="str">
        <f>IFERROR(IF(VLOOKUP($O380,'APOIO-DESPESAS'!$A$3:$N$962,7,FALSE)="","",VLOOKUP($O380,'APOIO-DESPESAS'!$A$3:$N$962,7,FALSE)),"")</f>
        <v/>
      </c>
      <c r="G380" s="223" t="str">
        <f>IFERROR(IF(VLOOKUP($O380,'APOIO-DESPESAS'!$A$3:$N$962,8,FALSE)="","",VLOOKUP($O380,'APOIO-DESPESAS'!$A$3:$N$962,8,FALSE)),"")</f>
        <v/>
      </c>
      <c r="H380" s="223" t="str">
        <f>IFERROR(IF(VLOOKUP($O380,'APOIO-DESPESAS'!$A$3:$N$962,9,FALSE)="","",VLOOKUP($O380,'APOIO-DESPESAS'!$A$3:$N$962,9,FALSE)),"")</f>
        <v/>
      </c>
      <c r="I380" s="223" t="str">
        <f>IFERROR(IF(VLOOKUP($O380,'APOIO-DESPESAS'!$A$3:$N$962,10,FALSE)="","",VLOOKUP($O380,'APOIO-DESPESAS'!$A$3:$N$962,10,FALSE)),"")</f>
        <v/>
      </c>
      <c r="J380" s="223" t="str">
        <f>IFERROR(IF(VLOOKUP($O380,'APOIO-DESPESAS'!$A$3:$N$962,11,FALSE)="","",VLOOKUP($O380,'APOIO-DESPESAS'!$A$3:$N$962,11,FALSE)),"")</f>
        <v/>
      </c>
      <c r="K380" s="223" t="str">
        <f>IFERROR(IF(VLOOKUP($O380,'APOIO-DESPESAS'!$A$3:$N$962,12,FALSE)="","",VLOOKUP($O380,'APOIO-DESPESAS'!$A$3:$N$962,12,FALSE)),"")</f>
        <v/>
      </c>
      <c r="L380" s="223" t="str">
        <f>IFERROR(IF(VLOOKUP($O380,'APOIO-DESPESAS'!$A$3:$N$962,13,FALSE)="","",VLOOKUP($O380,'APOIO-DESPESAS'!$A$3:$N$962,13,FALSE)),"")</f>
        <v/>
      </c>
      <c r="M380" s="223" t="str">
        <f>IFERROR(IF(VLOOKUP($O380,'APOIO-DESPESAS'!$A$3:$N$962,14,FALSE)="","",VLOOKUP($O380,'APOIO-DESPESAS'!$A$3:$N$962,14,FALSE)),"")</f>
        <v/>
      </c>
      <c r="O380" s="223">
        <f t="shared" si="5"/>
        <v>378</v>
      </c>
    </row>
    <row r="381" spans="1:15" x14ac:dyDescent="0.25">
      <c r="A381" s="223" t="str">
        <f>IFERROR(IF(VLOOKUP($O381,'APOIO-DESPESAS'!$A$3:$N$962,2,FALSE)="","",VLOOKUP($O381,'APOIO-DESPESAS'!$A$3:$N$962,2,FALSE)),"")</f>
        <v/>
      </c>
      <c r="B381" s="223" t="str">
        <f>IFERROR(IF(VLOOKUP($O381,'APOIO-DESPESAS'!$A$3:$N$962,3,FALSE)="","",VLOOKUP($O381,'APOIO-DESPESAS'!$A$3:$N$962,3,FALSE)),"")</f>
        <v/>
      </c>
      <c r="C381" s="223" t="str">
        <f>IFERROR(IF(VLOOKUP($O381,'APOIO-DESPESAS'!$A$3:$N$962,4,FALSE)="","",VLOOKUP($O381,'APOIO-DESPESAS'!$A$3:$N$962,4,FALSE)),"")</f>
        <v/>
      </c>
      <c r="D381" s="223" t="str">
        <f>IFERROR(IF(VLOOKUP($O381,'APOIO-DESPESAS'!$A$3:$N$962,5,FALSE)="","",VLOOKUP($O381,'APOIO-DESPESAS'!$A$3:$N$962,5,FALSE)),"")</f>
        <v/>
      </c>
      <c r="E381" s="223" t="str">
        <f>IFERROR(IF(VLOOKUP($O381,'APOIO-DESPESAS'!$A$3:$N$962,6,FALSE)="","",VLOOKUP($O381,'APOIO-DESPESAS'!$A$3:$N$962,6,FALSE)),"")</f>
        <v/>
      </c>
      <c r="F381" s="223" t="str">
        <f>IFERROR(IF(VLOOKUP($O381,'APOIO-DESPESAS'!$A$3:$N$962,7,FALSE)="","",VLOOKUP($O381,'APOIO-DESPESAS'!$A$3:$N$962,7,FALSE)),"")</f>
        <v/>
      </c>
      <c r="G381" s="223" t="str">
        <f>IFERROR(IF(VLOOKUP($O381,'APOIO-DESPESAS'!$A$3:$N$962,8,FALSE)="","",VLOOKUP($O381,'APOIO-DESPESAS'!$A$3:$N$962,8,FALSE)),"")</f>
        <v/>
      </c>
      <c r="H381" s="223" t="str">
        <f>IFERROR(IF(VLOOKUP($O381,'APOIO-DESPESAS'!$A$3:$N$962,9,FALSE)="","",VLOOKUP($O381,'APOIO-DESPESAS'!$A$3:$N$962,9,FALSE)),"")</f>
        <v/>
      </c>
      <c r="I381" s="223" t="str">
        <f>IFERROR(IF(VLOOKUP($O381,'APOIO-DESPESAS'!$A$3:$N$962,10,FALSE)="","",VLOOKUP($O381,'APOIO-DESPESAS'!$A$3:$N$962,10,FALSE)),"")</f>
        <v/>
      </c>
      <c r="J381" s="223" t="str">
        <f>IFERROR(IF(VLOOKUP($O381,'APOIO-DESPESAS'!$A$3:$N$962,11,FALSE)="","",VLOOKUP($O381,'APOIO-DESPESAS'!$A$3:$N$962,11,FALSE)),"")</f>
        <v/>
      </c>
      <c r="K381" s="223" t="str">
        <f>IFERROR(IF(VLOOKUP($O381,'APOIO-DESPESAS'!$A$3:$N$962,12,FALSE)="","",VLOOKUP($O381,'APOIO-DESPESAS'!$A$3:$N$962,12,FALSE)),"")</f>
        <v/>
      </c>
      <c r="L381" s="223" t="str">
        <f>IFERROR(IF(VLOOKUP($O381,'APOIO-DESPESAS'!$A$3:$N$962,13,FALSE)="","",VLOOKUP($O381,'APOIO-DESPESAS'!$A$3:$N$962,13,FALSE)),"")</f>
        <v/>
      </c>
      <c r="M381" s="223" t="str">
        <f>IFERROR(IF(VLOOKUP($O381,'APOIO-DESPESAS'!$A$3:$N$962,14,FALSE)="","",VLOOKUP($O381,'APOIO-DESPESAS'!$A$3:$N$962,14,FALSE)),"")</f>
        <v/>
      </c>
      <c r="O381" s="223">
        <f t="shared" si="5"/>
        <v>379</v>
      </c>
    </row>
    <row r="382" spans="1:15" x14ac:dyDescent="0.25">
      <c r="A382" s="223" t="str">
        <f>IFERROR(IF(VLOOKUP($O382,'APOIO-DESPESAS'!$A$3:$N$962,2,FALSE)="","",VLOOKUP($O382,'APOIO-DESPESAS'!$A$3:$N$962,2,FALSE)),"")</f>
        <v/>
      </c>
      <c r="B382" s="223" t="str">
        <f>IFERROR(IF(VLOOKUP($O382,'APOIO-DESPESAS'!$A$3:$N$962,3,FALSE)="","",VLOOKUP($O382,'APOIO-DESPESAS'!$A$3:$N$962,3,FALSE)),"")</f>
        <v/>
      </c>
      <c r="C382" s="223" t="str">
        <f>IFERROR(IF(VLOOKUP($O382,'APOIO-DESPESAS'!$A$3:$N$962,4,FALSE)="","",VLOOKUP($O382,'APOIO-DESPESAS'!$A$3:$N$962,4,FALSE)),"")</f>
        <v/>
      </c>
      <c r="D382" s="223" t="str">
        <f>IFERROR(IF(VLOOKUP($O382,'APOIO-DESPESAS'!$A$3:$N$962,5,FALSE)="","",VLOOKUP($O382,'APOIO-DESPESAS'!$A$3:$N$962,5,FALSE)),"")</f>
        <v/>
      </c>
      <c r="E382" s="223" t="str">
        <f>IFERROR(IF(VLOOKUP($O382,'APOIO-DESPESAS'!$A$3:$N$962,6,FALSE)="","",VLOOKUP($O382,'APOIO-DESPESAS'!$A$3:$N$962,6,FALSE)),"")</f>
        <v/>
      </c>
      <c r="F382" s="223" t="str">
        <f>IFERROR(IF(VLOOKUP($O382,'APOIO-DESPESAS'!$A$3:$N$962,7,FALSE)="","",VLOOKUP($O382,'APOIO-DESPESAS'!$A$3:$N$962,7,FALSE)),"")</f>
        <v/>
      </c>
      <c r="G382" s="223" t="str">
        <f>IFERROR(IF(VLOOKUP($O382,'APOIO-DESPESAS'!$A$3:$N$962,8,FALSE)="","",VLOOKUP($O382,'APOIO-DESPESAS'!$A$3:$N$962,8,FALSE)),"")</f>
        <v/>
      </c>
      <c r="H382" s="223" t="str">
        <f>IFERROR(IF(VLOOKUP($O382,'APOIO-DESPESAS'!$A$3:$N$962,9,FALSE)="","",VLOOKUP($O382,'APOIO-DESPESAS'!$A$3:$N$962,9,FALSE)),"")</f>
        <v/>
      </c>
      <c r="I382" s="223" t="str">
        <f>IFERROR(IF(VLOOKUP($O382,'APOIO-DESPESAS'!$A$3:$N$962,10,FALSE)="","",VLOOKUP($O382,'APOIO-DESPESAS'!$A$3:$N$962,10,FALSE)),"")</f>
        <v/>
      </c>
      <c r="J382" s="223" t="str">
        <f>IFERROR(IF(VLOOKUP($O382,'APOIO-DESPESAS'!$A$3:$N$962,11,FALSE)="","",VLOOKUP($O382,'APOIO-DESPESAS'!$A$3:$N$962,11,FALSE)),"")</f>
        <v/>
      </c>
      <c r="K382" s="223" t="str">
        <f>IFERROR(IF(VLOOKUP($O382,'APOIO-DESPESAS'!$A$3:$N$962,12,FALSE)="","",VLOOKUP($O382,'APOIO-DESPESAS'!$A$3:$N$962,12,FALSE)),"")</f>
        <v/>
      </c>
      <c r="L382" s="223" t="str">
        <f>IFERROR(IF(VLOOKUP($O382,'APOIO-DESPESAS'!$A$3:$N$962,13,FALSE)="","",VLOOKUP($O382,'APOIO-DESPESAS'!$A$3:$N$962,13,FALSE)),"")</f>
        <v/>
      </c>
      <c r="M382" s="223" t="str">
        <f>IFERROR(IF(VLOOKUP($O382,'APOIO-DESPESAS'!$A$3:$N$962,14,FALSE)="","",VLOOKUP($O382,'APOIO-DESPESAS'!$A$3:$N$962,14,FALSE)),"")</f>
        <v/>
      </c>
      <c r="O382" s="223">
        <f t="shared" si="5"/>
        <v>380</v>
      </c>
    </row>
    <row r="383" spans="1:15" x14ac:dyDescent="0.25">
      <c r="A383" s="223" t="str">
        <f>IFERROR(IF(VLOOKUP($O383,'APOIO-DESPESAS'!$A$3:$N$962,2,FALSE)="","",VLOOKUP($O383,'APOIO-DESPESAS'!$A$3:$N$962,2,FALSE)),"")</f>
        <v/>
      </c>
      <c r="B383" s="223" t="str">
        <f>IFERROR(IF(VLOOKUP($O383,'APOIO-DESPESAS'!$A$3:$N$962,3,FALSE)="","",VLOOKUP($O383,'APOIO-DESPESAS'!$A$3:$N$962,3,FALSE)),"")</f>
        <v/>
      </c>
      <c r="C383" s="223" t="str">
        <f>IFERROR(IF(VLOOKUP($O383,'APOIO-DESPESAS'!$A$3:$N$962,4,FALSE)="","",VLOOKUP($O383,'APOIO-DESPESAS'!$A$3:$N$962,4,FALSE)),"")</f>
        <v/>
      </c>
      <c r="D383" s="223" t="str">
        <f>IFERROR(IF(VLOOKUP($O383,'APOIO-DESPESAS'!$A$3:$N$962,5,FALSE)="","",VLOOKUP($O383,'APOIO-DESPESAS'!$A$3:$N$962,5,FALSE)),"")</f>
        <v/>
      </c>
      <c r="E383" s="223" t="str">
        <f>IFERROR(IF(VLOOKUP($O383,'APOIO-DESPESAS'!$A$3:$N$962,6,FALSE)="","",VLOOKUP($O383,'APOIO-DESPESAS'!$A$3:$N$962,6,FALSE)),"")</f>
        <v/>
      </c>
      <c r="F383" s="223" t="str">
        <f>IFERROR(IF(VLOOKUP($O383,'APOIO-DESPESAS'!$A$3:$N$962,7,FALSE)="","",VLOOKUP($O383,'APOIO-DESPESAS'!$A$3:$N$962,7,FALSE)),"")</f>
        <v/>
      </c>
      <c r="G383" s="223" t="str">
        <f>IFERROR(IF(VLOOKUP($O383,'APOIO-DESPESAS'!$A$3:$N$962,8,FALSE)="","",VLOOKUP($O383,'APOIO-DESPESAS'!$A$3:$N$962,8,FALSE)),"")</f>
        <v/>
      </c>
      <c r="H383" s="223" t="str">
        <f>IFERROR(IF(VLOOKUP($O383,'APOIO-DESPESAS'!$A$3:$N$962,9,FALSE)="","",VLOOKUP($O383,'APOIO-DESPESAS'!$A$3:$N$962,9,FALSE)),"")</f>
        <v/>
      </c>
      <c r="I383" s="223" t="str">
        <f>IFERROR(IF(VLOOKUP($O383,'APOIO-DESPESAS'!$A$3:$N$962,10,FALSE)="","",VLOOKUP($O383,'APOIO-DESPESAS'!$A$3:$N$962,10,FALSE)),"")</f>
        <v/>
      </c>
      <c r="J383" s="223" t="str">
        <f>IFERROR(IF(VLOOKUP($O383,'APOIO-DESPESAS'!$A$3:$N$962,11,FALSE)="","",VLOOKUP($O383,'APOIO-DESPESAS'!$A$3:$N$962,11,FALSE)),"")</f>
        <v/>
      </c>
      <c r="K383" s="223" t="str">
        <f>IFERROR(IF(VLOOKUP($O383,'APOIO-DESPESAS'!$A$3:$N$962,12,FALSE)="","",VLOOKUP($O383,'APOIO-DESPESAS'!$A$3:$N$962,12,FALSE)),"")</f>
        <v/>
      </c>
      <c r="L383" s="223" t="str">
        <f>IFERROR(IF(VLOOKUP($O383,'APOIO-DESPESAS'!$A$3:$N$962,13,FALSE)="","",VLOOKUP($O383,'APOIO-DESPESAS'!$A$3:$N$962,13,FALSE)),"")</f>
        <v/>
      </c>
      <c r="M383" s="223" t="str">
        <f>IFERROR(IF(VLOOKUP($O383,'APOIO-DESPESAS'!$A$3:$N$962,14,FALSE)="","",VLOOKUP($O383,'APOIO-DESPESAS'!$A$3:$N$962,14,FALSE)),"")</f>
        <v/>
      </c>
      <c r="O383" s="223">
        <f t="shared" si="5"/>
        <v>381</v>
      </c>
    </row>
    <row r="384" spans="1:15" x14ac:dyDescent="0.25">
      <c r="A384" s="223" t="str">
        <f>IFERROR(IF(VLOOKUP($O384,'APOIO-DESPESAS'!$A$3:$N$962,2,FALSE)="","",VLOOKUP($O384,'APOIO-DESPESAS'!$A$3:$N$962,2,FALSE)),"")</f>
        <v/>
      </c>
      <c r="B384" s="223" t="str">
        <f>IFERROR(IF(VLOOKUP($O384,'APOIO-DESPESAS'!$A$3:$N$962,3,FALSE)="","",VLOOKUP($O384,'APOIO-DESPESAS'!$A$3:$N$962,3,FALSE)),"")</f>
        <v/>
      </c>
      <c r="C384" s="223" t="str">
        <f>IFERROR(IF(VLOOKUP($O384,'APOIO-DESPESAS'!$A$3:$N$962,4,FALSE)="","",VLOOKUP($O384,'APOIO-DESPESAS'!$A$3:$N$962,4,FALSE)),"")</f>
        <v/>
      </c>
      <c r="D384" s="223" t="str">
        <f>IFERROR(IF(VLOOKUP($O384,'APOIO-DESPESAS'!$A$3:$N$962,5,FALSE)="","",VLOOKUP($O384,'APOIO-DESPESAS'!$A$3:$N$962,5,FALSE)),"")</f>
        <v/>
      </c>
      <c r="E384" s="223" t="str">
        <f>IFERROR(IF(VLOOKUP($O384,'APOIO-DESPESAS'!$A$3:$N$962,6,FALSE)="","",VLOOKUP($O384,'APOIO-DESPESAS'!$A$3:$N$962,6,FALSE)),"")</f>
        <v/>
      </c>
      <c r="F384" s="223" t="str">
        <f>IFERROR(IF(VLOOKUP($O384,'APOIO-DESPESAS'!$A$3:$N$962,7,FALSE)="","",VLOOKUP($O384,'APOIO-DESPESAS'!$A$3:$N$962,7,FALSE)),"")</f>
        <v/>
      </c>
      <c r="G384" s="223" t="str">
        <f>IFERROR(IF(VLOOKUP($O384,'APOIO-DESPESAS'!$A$3:$N$962,8,FALSE)="","",VLOOKUP($O384,'APOIO-DESPESAS'!$A$3:$N$962,8,FALSE)),"")</f>
        <v/>
      </c>
      <c r="H384" s="223" t="str">
        <f>IFERROR(IF(VLOOKUP($O384,'APOIO-DESPESAS'!$A$3:$N$962,9,FALSE)="","",VLOOKUP($O384,'APOIO-DESPESAS'!$A$3:$N$962,9,FALSE)),"")</f>
        <v/>
      </c>
      <c r="I384" s="223" t="str">
        <f>IFERROR(IF(VLOOKUP($O384,'APOIO-DESPESAS'!$A$3:$N$962,10,FALSE)="","",VLOOKUP($O384,'APOIO-DESPESAS'!$A$3:$N$962,10,FALSE)),"")</f>
        <v/>
      </c>
      <c r="J384" s="223" t="str">
        <f>IFERROR(IF(VLOOKUP($O384,'APOIO-DESPESAS'!$A$3:$N$962,11,FALSE)="","",VLOOKUP($O384,'APOIO-DESPESAS'!$A$3:$N$962,11,FALSE)),"")</f>
        <v/>
      </c>
      <c r="K384" s="223" t="str">
        <f>IFERROR(IF(VLOOKUP($O384,'APOIO-DESPESAS'!$A$3:$N$962,12,FALSE)="","",VLOOKUP($O384,'APOIO-DESPESAS'!$A$3:$N$962,12,FALSE)),"")</f>
        <v/>
      </c>
      <c r="L384" s="223" t="str">
        <f>IFERROR(IF(VLOOKUP($O384,'APOIO-DESPESAS'!$A$3:$N$962,13,FALSE)="","",VLOOKUP($O384,'APOIO-DESPESAS'!$A$3:$N$962,13,FALSE)),"")</f>
        <v/>
      </c>
      <c r="M384" s="223" t="str">
        <f>IFERROR(IF(VLOOKUP($O384,'APOIO-DESPESAS'!$A$3:$N$962,14,FALSE)="","",VLOOKUP($O384,'APOIO-DESPESAS'!$A$3:$N$962,14,FALSE)),"")</f>
        <v/>
      </c>
      <c r="O384" s="223">
        <f t="shared" si="5"/>
        <v>382</v>
      </c>
    </row>
    <row r="385" spans="1:15" x14ac:dyDescent="0.25">
      <c r="A385" s="223" t="str">
        <f>IFERROR(IF(VLOOKUP($O385,'APOIO-DESPESAS'!$A$3:$N$962,2,FALSE)="","",VLOOKUP($O385,'APOIO-DESPESAS'!$A$3:$N$962,2,FALSE)),"")</f>
        <v/>
      </c>
      <c r="B385" s="223" t="str">
        <f>IFERROR(IF(VLOOKUP($O385,'APOIO-DESPESAS'!$A$3:$N$962,3,FALSE)="","",VLOOKUP($O385,'APOIO-DESPESAS'!$A$3:$N$962,3,FALSE)),"")</f>
        <v/>
      </c>
      <c r="C385" s="223" t="str">
        <f>IFERROR(IF(VLOOKUP($O385,'APOIO-DESPESAS'!$A$3:$N$962,4,FALSE)="","",VLOOKUP($O385,'APOIO-DESPESAS'!$A$3:$N$962,4,FALSE)),"")</f>
        <v/>
      </c>
      <c r="D385" s="223" t="str">
        <f>IFERROR(IF(VLOOKUP($O385,'APOIO-DESPESAS'!$A$3:$N$962,5,FALSE)="","",VLOOKUP($O385,'APOIO-DESPESAS'!$A$3:$N$962,5,FALSE)),"")</f>
        <v/>
      </c>
      <c r="E385" s="223" t="str">
        <f>IFERROR(IF(VLOOKUP($O385,'APOIO-DESPESAS'!$A$3:$N$962,6,FALSE)="","",VLOOKUP($O385,'APOIO-DESPESAS'!$A$3:$N$962,6,FALSE)),"")</f>
        <v/>
      </c>
      <c r="F385" s="223" t="str">
        <f>IFERROR(IF(VLOOKUP($O385,'APOIO-DESPESAS'!$A$3:$N$962,7,FALSE)="","",VLOOKUP($O385,'APOIO-DESPESAS'!$A$3:$N$962,7,FALSE)),"")</f>
        <v/>
      </c>
      <c r="G385" s="223" t="str">
        <f>IFERROR(IF(VLOOKUP($O385,'APOIO-DESPESAS'!$A$3:$N$962,8,FALSE)="","",VLOOKUP($O385,'APOIO-DESPESAS'!$A$3:$N$962,8,FALSE)),"")</f>
        <v/>
      </c>
      <c r="H385" s="223" t="str">
        <f>IFERROR(IF(VLOOKUP($O385,'APOIO-DESPESAS'!$A$3:$N$962,9,FALSE)="","",VLOOKUP($O385,'APOIO-DESPESAS'!$A$3:$N$962,9,FALSE)),"")</f>
        <v/>
      </c>
      <c r="I385" s="223" t="str">
        <f>IFERROR(IF(VLOOKUP($O385,'APOIO-DESPESAS'!$A$3:$N$962,10,FALSE)="","",VLOOKUP($O385,'APOIO-DESPESAS'!$A$3:$N$962,10,FALSE)),"")</f>
        <v/>
      </c>
      <c r="J385" s="223" t="str">
        <f>IFERROR(IF(VLOOKUP($O385,'APOIO-DESPESAS'!$A$3:$N$962,11,FALSE)="","",VLOOKUP($O385,'APOIO-DESPESAS'!$A$3:$N$962,11,FALSE)),"")</f>
        <v/>
      </c>
      <c r="K385" s="223" t="str">
        <f>IFERROR(IF(VLOOKUP($O385,'APOIO-DESPESAS'!$A$3:$N$962,12,FALSE)="","",VLOOKUP($O385,'APOIO-DESPESAS'!$A$3:$N$962,12,FALSE)),"")</f>
        <v/>
      </c>
      <c r="L385" s="223" t="str">
        <f>IFERROR(IF(VLOOKUP($O385,'APOIO-DESPESAS'!$A$3:$N$962,13,FALSE)="","",VLOOKUP($O385,'APOIO-DESPESAS'!$A$3:$N$962,13,FALSE)),"")</f>
        <v/>
      </c>
      <c r="M385" s="223" t="str">
        <f>IFERROR(IF(VLOOKUP($O385,'APOIO-DESPESAS'!$A$3:$N$962,14,FALSE)="","",VLOOKUP($O385,'APOIO-DESPESAS'!$A$3:$N$962,14,FALSE)),"")</f>
        <v/>
      </c>
      <c r="O385" s="223">
        <f t="shared" si="5"/>
        <v>383</v>
      </c>
    </row>
    <row r="386" spans="1:15" x14ac:dyDescent="0.25">
      <c r="A386" s="223" t="str">
        <f>IFERROR(IF(VLOOKUP($O386,'APOIO-DESPESAS'!$A$3:$N$962,2,FALSE)="","",VLOOKUP($O386,'APOIO-DESPESAS'!$A$3:$N$962,2,FALSE)),"")</f>
        <v/>
      </c>
      <c r="B386" s="223" t="str">
        <f>IFERROR(IF(VLOOKUP($O386,'APOIO-DESPESAS'!$A$3:$N$962,3,FALSE)="","",VLOOKUP($O386,'APOIO-DESPESAS'!$A$3:$N$962,3,FALSE)),"")</f>
        <v/>
      </c>
      <c r="C386" s="223" t="str">
        <f>IFERROR(IF(VLOOKUP($O386,'APOIO-DESPESAS'!$A$3:$N$962,4,FALSE)="","",VLOOKUP($O386,'APOIO-DESPESAS'!$A$3:$N$962,4,FALSE)),"")</f>
        <v/>
      </c>
      <c r="D386" s="223" t="str">
        <f>IFERROR(IF(VLOOKUP($O386,'APOIO-DESPESAS'!$A$3:$N$962,5,FALSE)="","",VLOOKUP($O386,'APOIO-DESPESAS'!$A$3:$N$962,5,FALSE)),"")</f>
        <v/>
      </c>
      <c r="E386" s="223" t="str">
        <f>IFERROR(IF(VLOOKUP($O386,'APOIO-DESPESAS'!$A$3:$N$962,6,FALSE)="","",VLOOKUP($O386,'APOIO-DESPESAS'!$A$3:$N$962,6,FALSE)),"")</f>
        <v/>
      </c>
      <c r="F386" s="223" t="str">
        <f>IFERROR(IF(VLOOKUP($O386,'APOIO-DESPESAS'!$A$3:$N$962,7,FALSE)="","",VLOOKUP($O386,'APOIO-DESPESAS'!$A$3:$N$962,7,FALSE)),"")</f>
        <v/>
      </c>
      <c r="G386" s="223" t="str">
        <f>IFERROR(IF(VLOOKUP($O386,'APOIO-DESPESAS'!$A$3:$N$962,8,FALSE)="","",VLOOKUP($O386,'APOIO-DESPESAS'!$A$3:$N$962,8,FALSE)),"")</f>
        <v/>
      </c>
      <c r="H386" s="223" t="str">
        <f>IFERROR(IF(VLOOKUP($O386,'APOIO-DESPESAS'!$A$3:$N$962,9,FALSE)="","",VLOOKUP($O386,'APOIO-DESPESAS'!$A$3:$N$962,9,FALSE)),"")</f>
        <v/>
      </c>
      <c r="I386" s="223" t="str">
        <f>IFERROR(IF(VLOOKUP($O386,'APOIO-DESPESAS'!$A$3:$N$962,10,FALSE)="","",VLOOKUP($O386,'APOIO-DESPESAS'!$A$3:$N$962,10,FALSE)),"")</f>
        <v/>
      </c>
      <c r="J386" s="223" t="str">
        <f>IFERROR(IF(VLOOKUP($O386,'APOIO-DESPESAS'!$A$3:$N$962,11,FALSE)="","",VLOOKUP($O386,'APOIO-DESPESAS'!$A$3:$N$962,11,FALSE)),"")</f>
        <v/>
      </c>
      <c r="K386" s="223" t="str">
        <f>IFERROR(IF(VLOOKUP($O386,'APOIO-DESPESAS'!$A$3:$N$962,12,FALSE)="","",VLOOKUP($O386,'APOIO-DESPESAS'!$A$3:$N$962,12,FALSE)),"")</f>
        <v/>
      </c>
      <c r="L386" s="223" t="str">
        <f>IFERROR(IF(VLOOKUP($O386,'APOIO-DESPESAS'!$A$3:$N$962,13,FALSE)="","",VLOOKUP($O386,'APOIO-DESPESAS'!$A$3:$N$962,13,FALSE)),"")</f>
        <v/>
      </c>
      <c r="M386" s="223" t="str">
        <f>IFERROR(IF(VLOOKUP($O386,'APOIO-DESPESAS'!$A$3:$N$962,14,FALSE)="","",VLOOKUP($O386,'APOIO-DESPESAS'!$A$3:$N$962,14,FALSE)),"")</f>
        <v/>
      </c>
      <c r="O386" s="223">
        <f t="shared" si="5"/>
        <v>384</v>
      </c>
    </row>
    <row r="387" spans="1:15" x14ac:dyDescent="0.25">
      <c r="A387" s="223" t="str">
        <f>IFERROR(IF(VLOOKUP($O387,'APOIO-DESPESAS'!$A$3:$N$962,2,FALSE)="","",VLOOKUP($O387,'APOIO-DESPESAS'!$A$3:$N$962,2,FALSE)),"")</f>
        <v/>
      </c>
      <c r="B387" s="223" t="str">
        <f>IFERROR(IF(VLOOKUP($O387,'APOIO-DESPESAS'!$A$3:$N$962,3,FALSE)="","",VLOOKUP($O387,'APOIO-DESPESAS'!$A$3:$N$962,3,FALSE)),"")</f>
        <v/>
      </c>
      <c r="C387" s="223" t="str">
        <f>IFERROR(IF(VLOOKUP($O387,'APOIO-DESPESAS'!$A$3:$N$962,4,FALSE)="","",VLOOKUP($O387,'APOIO-DESPESAS'!$A$3:$N$962,4,FALSE)),"")</f>
        <v/>
      </c>
      <c r="D387" s="223" t="str">
        <f>IFERROR(IF(VLOOKUP($O387,'APOIO-DESPESAS'!$A$3:$N$962,5,FALSE)="","",VLOOKUP($O387,'APOIO-DESPESAS'!$A$3:$N$962,5,FALSE)),"")</f>
        <v/>
      </c>
      <c r="E387" s="223" t="str">
        <f>IFERROR(IF(VLOOKUP($O387,'APOIO-DESPESAS'!$A$3:$N$962,6,FALSE)="","",VLOOKUP($O387,'APOIO-DESPESAS'!$A$3:$N$962,6,FALSE)),"")</f>
        <v/>
      </c>
      <c r="F387" s="223" t="str">
        <f>IFERROR(IF(VLOOKUP($O387,'APOIO-DESPESAS'!$A$3:$N$962,7,FALSE)="","",VLOOKUP($O387,'APOIO-DESPESAS'!$A$3:$N$962,7,FALSE)),"")</f>
        <v/>
      </c>
      <c r="G387" s="223" t="str">
        <f>IFERROR(IF(VLOOKUP($O387,'APOIO-DESPESAS'!$A$3:$N$962,8,FALSE)="","",VLOOKUP($O387,'APOIO-DESPESAS'!$A$3:$N$962,8,FALSE)),"")</f>
        <v/>
      </c>
      <c r="H387" s="223" t="str">
        <f>IFERROR(IF(VLOOKUP($O387,'APOIO-DESPESAS'!$A$3:$N$962,9,FALSE)="","",VLOOKUP($O387,'APOIO-DESPESAS'!$A$3:$N$962,9,FALSE)),"")</f>
        <v/>
      </c>
      <c r="I387" s="223" t="str">
        <f>IFERROR(IF(VLOOKUP($O387,'APOIO-DESPESAS'!$A$3:$N$962,10,FALSE)="","",VLOOKUP($O387,'APOIO-DESPESAS'!$A$3:$N$962,10,FALSE)),"")</f>
        <v/>
      </c>
      <c r="J387" s="223" t="str">
        <f>IFERROR(IF(VLOOKUP($O387,'APOIO-DESPESAS'!$A$3:$N$962,11,FALSE)="","",VLOOKUP($O387,'APOIO-DESPESAS'!$A$3:$N$962,11,FALSE)),"")</f>
        <v/>
      </c>
      <c r="K387" s="223" t="str">
        <f>IFERROR(IF(VLOOKUP($O387,'APOIO-DESPESAS'!$A$3:$N$962,12,FALSE)="","",VLOOKUP($O387,'APOIO-DESPESAS'!$A$3:$N$962,12,FALSE)),"")</f>
        <v/>
      </c>
      <c r="L387" s="223" t="str">
        <f>IFERROR(IF(VLOOKUP($O387,'APOIO-DESPESAS'!$A$3:$N$962,13,FALSE)="","",VLOOKUP($O387,'APOIO-DESPESAS'!$A$3:$N$962,13,FALSE)),"")</f>
        <v/>
      </c>
      <c r="M387" s="223" t="str">
        <f>IFERROR(IF(VLOOKUP($O387,'APOIO-DESPESAS'!$A$3:$N$962,14,FALSE)="","",VLOOKUP($O387,'APOIO-DESPESAS'!$A$3:$N$962,14,FALSE)),"")</f>
        <v/>
      </c>
      <c r="O387" s="223">
        <f t="shared" si="5"/>
        <v>385</v>
      </c>
    </row>
    <row r="388" spans="1:15" x14ac:dyDescent="0.25">
      <c r="A388" s="223" t="str">
        <f>IFERROR(IF(VLOOKUP($O388,'APOIO-DESPESAS'!$A$3:$N$962,2,FALSE)="","",VLOOKUP($O388,'APOIO-DESPESAS'!$A$3:$N$962,2,FALSE)),"")</f>
        <v/>
      </c>
      <c r="B388" s="223" t="str">
        <f>IFERROR(IF(VLOOKUP($O388,'APOIO-DESPESAS'!$A$3:$N$962,3,FALSE)="","",VLOOKUP($O388,'APOIO-DESPESAS'!$A$3:$N$962,3,FALSE)),"")</f>
        <v/>
      </c>
      <c r="C388" s="223" t="str">
        <f>IFERROR(IF(VLOOKUP($O388,'APOIO-DESPESAS'!$A$3:$N$962,4,FALSE)="","",VLOOKUP($O388,'APOIO-DESPESAS'!$A$3:$N$962,4,FALSE)),"")</f>
        <v/>
      </c>
      <c r="D388" s="223" t="str">
        <f>IFERROR(IF(VLOOKUP($O388,'APOIO-DESPESAS'!$A$3:$N$962,5,FALSE)="","",VLOOKUP($O388,'APOIO-DESPESAS'!$A$3:$N$962,5,FALSE)),"")</f>
        <v/>
      </c>
      <c r="E388" s="223" t="str">
        <f>IFERROR(IF(VLOOKUP($O388,'APOIO-DESPESAS'!$A$3:$N$962,6,FALSE)="","",VLOOKUP($O388,'APOIO-DESPESAS'!$A$3:$N$962,6,FALSE)),"")</f>
        <v/>
      </c>
      <c r="F388" s="223" t="str">
        <f>IFERROR(IF(VLOOKUP($O388,'APOIO-DESPESAS'!$A$3:$N$962,7,FALSE)="","",VLOOKUP($O388,'APOIO-DESPESAS'!$A$3:$N$962,7,FALSE)),"")</f>
        <v/>
      </c>
      <c r="G388" s="223" t="str">
        <f>IFERROR(IF(VLOOKUP($O388,'APOIO-DESPESAS'!$A$3:$N$962,8,FALSE)="","",VLOOKUP($O388,'APOIO-DESPESAS'!$A$3:$N$962,8,FALSE)),"")</f>
        <v/>
      </c>
      <c r="H388" s="223" t="str">
        <f>IFERROR(IF(VLOOKUP($O388,'APOIO-DESPESAS'!$A$3:$N$962,9,FALSE)="","",VLOOKUP($O388,'APOIO-DESPESAS'!$A$3:$N$962,9,FALSE)),"")</f>
        <v/>
      </c>
      <c r="I388" s="223" t="str">
        <f>IFERROR(IF(VLOOKUP($O388,'APOIO-DESPESAS'!$A$3:$N$962,10,FALSE)="","",VLOOKUP($O388,'APOIO-DESPESAS'!$A$3:$N$962,10,FALSE)),"")</f>
        <v/>
      </c>
      <c r="J388" s="223" t="str">
        <f>IFERROR(IF(VLOOKUP($O388,'APOIO-DESPESAS'!$A$3:$N$962,11,FALSE)="","",VLOOKUP($O388,'APOIO-DESPESAS'!$A$3:$N$962,11,FALSE)),"")</f>
        <v/>
      </c>
      <c r="K388" s="223" t="str">
        <f>IFERROR(IF(VLOOKUP($O388,'APOIO-DESPESAS'!$A$3:$N$962,12,FALSE)="","",VLOOKUP($O388,'APOIO-DESPESAS'!$A$3:$N$962,12,FALSE)),"")</f>
        <v/>
      </c>
      <c r="L388" s="223" t="str">
        <f>IFERROR(IF(VLOOKUP($O388,'APOIO-DESPESAS'!$A$3:$N$962,13,FALSE)="","",VLOOKUP($O388,'APOIO-DESPESAS'!$A$3:$N$962,13,FALSE)),"")</f>
        <v/>
      </c>
      <c r="M388" s="223" t="str">
        <f>IFERROR(IF(VLOOKUP($O388,'APOIO-DESPESAS'!$A$3:$N$962,14,FALSE)="","",VLOOKUP($O388,'APOIO-DESPESAS'!$A$3:$N$962,14,FALSE)),"")</f>
        <v/>
      </c>
      <c r="O388" s="223">
        <f t="shared" si="5"/>
        <v>386</v>
      </c>
    </row>
    <row r="389" spans="1:15" x14ac:dyDescent="0.25">
      <c r="A389" s="223" t="str">
        <f>IFERROR(IF(VLOOKUP($O389,'APOIO-DESPESAS'!$A$3:$N$962,2,FALSE)="","",VLOOKUP($O389,'APOIO-DESPESAS'!$A$3:$N$962,2,FALSE)),"")</f>
        <v/>
      </c>
      <c r="B389" s="223" t="str">
        <f>IFERROR(IF(VLOOKUP($O389,'APOIO-DESPESAS'!$A$3:$N$962,3,FALSE)="","",VLOOKUP($O389,'APOIO-DESPESAS'!$A$3:$N$962,3,FALSE)),"")</f>
        <v/>
      </c>
      <c r="C389" s="223" t="str">
        <f>IFERROR(IF(VLOOKUP($O389,'APOIO-DESPESAS'!$A$3:$N$962,4,FALSE)="","",VLOOKUP($O389,'APOIO-DESPESAS'!$A$3:$N$962,4,FALSE)),"")</f>
        <v/>
      </c>
      <c r="D389" s="223" t="str">
        <f>IFERROR(IF(VLOOKUP($O389,'APOIO-DESPESAS'!$A$3:$N$962,5,FALSE)="","",VLOOKUP($O389,'APOIO-DESPESAS'!$A$3:$N$962,5,FALSE)),"")</f>
        <v/>
      </c>
      <c r="E389" s="223" t="str">
        <f>IFERROR(IF(VLOOKUP($O389,'APOIO-DESPESAS'!$A$3:$N$962,6,FALSE)="","",VLOOKUP($O389,'APOIO-DESPESAS'!$A$3:$N$962,6,FALSE)),"")</f>
        <v/>
      </c>
      <c r="F389" s="223" t="str">
        <f>IFERROR(IF(VLOOKUP($O389,'APOIO-DESPESAS'!$A$3:$N$962,7,FALSE)="","",VLOOKUP($O389,'APOIO-DESPESAS'!$A$3:$N$962,7,FALSE)),"")</f>
        <v/>
      </c>
      <c r="G389" s="223" t="str">
        <f>IFERROR(IF(VLOOKUP($O389,'APOIO-DESPESAS'!$A$3:$N$962,8,FALSE)="","",VLOOKUP($O389,'APOIO-DESPESAS'!$A$3:$N$962,8,FALSE)),"")</f>
        <v/>
      </c>
      <c r="H389" s="223" t="str">
        <f>IFERROR(IF(VLOOKUP($O389,'APOIO-DESPESAS'!$A$3:$N$962,9,FALSE)="","",VLOOKUP($O389,'APOIO-DESPESAS'!$A$3:$N$962,9,FALSE)),"")</f>
        <v/>
      </c>
      <c r="I389" s="223" t="str">
        <f>IFERROR(IF(VLOOKUP($O389,'APOIO-DESPESAS'!$A$3:$N$962,10,FALSE)="","",VLOOKUP($O389,'APOIO-DESPESAS'!$A$3:$N$962,10,FALSE)),"")</f>
        <v/>
      </c>
      <c r="J389" s="223" t="str">
        <f>IFERROR(IF(VLOOKUP($O389,'APOIO-DESPESAS'!$A$3:$N$962,11,FALSE)="","",VLOOKUP($O389,'APOIO-DESPESAS'!$A$3:$N$962,11,FALSE)),"")</f>
        <v/>
      </c>
      <c r="K389" s="223" t="str">
        <f>IFERROR(IF(VLOOKUP($O389,'APOIO-DESPESAS'!$A$3:$N$962,12,FALSE)="","",VLOOKUP($O389,'APOIO-DESPESAS'!$A$3:$N$962,12,FALSE)),"")</f>
        <v/>
      </c>
      <c r="L389" s="223" t="str">
        <f>IFERROR(IF(VLOOKUP($O389,'APOIO-DESPESAS'!$A$3:$N$962,13,FALSE)="","",VLOOKUP($O389,'APOIO-DESPESAS'!$A$3:$N$962,13,FALSE)),"")</f>
        <v/>
      </c>
      <c r="M389" s="223" t="str">
        <f>IFERROR(IF(VLOOKUP($O389,'APOIO-DESPESAS'!$A$3:$N$962,14,FALSE)="","",VLOOKUP($O389,'APOIO-DESPESAS'!$A$3:$N$962,14,FALSE)),"")</f>
        <v/>
      </c>
      <c r="O389" s="223">
        <f t="shared" ref="O389:O452" si="6">O388+1</f>
        <v>387</v>
      </c>
    </row>
    <row r="390" spans="1:15" x14ac:dyDescent="0.25">
      <c r="A390" s="223" t="str">
        <f>IFERROR(IF(VLOOKUP($O390,'APOIO-DESPESAS'!$A$3:$N$962,2,FALSE)="","",VLOOKUP($O390,'APOIO-DESPESAS'!$A$3:$N$962,2,FALSE)),"")</f>
        <v/>
      </c>
      <c r="B390" s="223" t="str">
        <f>IFERROR(IF(VLOOKUP($O390,'APOIO-DESPESAS'!$A$3:$N$962,3,FALSE)="","",VLOOKUP($O390,'APOIO-DESPESAS'!$A$3:$N$962,3,FALSE)),"")</f>
        <v/>
      </c>
      <c r="C390" s="223" t="str">
        <f>IFERROR(IF(VLOOKUP($O390,'APOIO-DESPESAS'!$A$3:$N$962,4,FALSE)="","",VLOOKUP($O390,'APOIO-DESPESAS'!$A$3:$N$962,4,FALSE)),"")</f>
        <v/>
      </c>
      <c r="D390" s="223" t="str">
        <f>IFERROR(IF(VLOOKUP($O390,'APOIO-DESPESAS'!$A$3:$N$962,5,FALSE)="","",VLOOKUP($O390,'APOIO-DESPESAS'!$A$3:$N$962,5,FALSE)),"")</f>
        <v/>
      </c>
      <c r="E390" s="223" t="str">
        <f>IFERROR(IF(VLOOKUP($O390,'APOIO-DESPESAS'!$A$3:$N$962,6,FALSE)="","",VLOOKUP($O390,'APOIO-DESPESAS'!$A$3:$N$962,6,FALSE)),"")</f>
        <v/>
      </c>
      <c r="F390" s="223" t="str">
        <f>IFERROR(IF(VLOOKUP($O390,'APOIO-DESPESAS'!$A$3:$N$962,7,FALSE)="","",VLOOKUP($O390,'APOIO-DESPESAS'!$A$3:$N$962,7,FALSE)),"")</f>
        <v/>
      </c>
      <c r="G390" s="223" t="str">
        <f>IFERROR(IF(VLOOKUP($O390,'APOIO-DESPESAS'!$A$3:$N$962,8,FALSE)="","",VLOOKUP($O390,'APOIO-DESPESAS'!$A$3:$N$962,8,FALSE)),"")</f>
        <v/>
      </c>
      <c r="H390" s="223" t="str">
        <f>IFERROR(IF(VLOOKUP($O390,'APOIO-DESPESAS'!$A$3:$N$962,9,FALSE)="","",VLOOKUP($O390,'APOIO-DESPESAS'!$A$3:$N$962,9,FALSE)),"")</f>
        <v/>
      </c>
      <c r="I390" s="223" t="str">
        <f>IFERROR(IF(VLOOKUP($O390,'APOIO-DESPESAS'!$A$3:$N$962,10,FALSE)="","",VLOOKUP($O390,'APOIO-DESPESAS'!$A$3:$N$962,10,FALSE)),"")</f>
        <v/>
      </c>
      <c r="J390" s="223" t="str">
        <f>IFERROR(IF(VLOOKUP($O390,'APOIO-DESPESAS'!$A$3:$N$962,11,FALSE)="","",VLOOKUP($O390,'APOIO-DESPESAS'!$A$3:$N$962,11,FALSE)),"")</f>
        <v/>
      </c>
      <c r="K390" s="223" t="str">
        <f>IFERROR(IF(VLOOKUP($O390,'APOIO-DESPESAS'!$A$3:$N$962,12,FALSE)="","",VLOOKUP($O390,'APOIO-DESPESAS'!$A$3:$N$962,12,FALSE)),"")</f>
        <v/>
      </c>
      <c r="L390" s="223" t="str">
        <f>IFERROR(IF(VLOOKUP($O390,'APOIO-DESPESAS'!$A$3:$N$962,13,FALSE)="","",VLOOKUP($O390,'APOIO-DESPESAS'!$A$3:$N$962,13,FALSE)),"")</f>
        <v/>
      </c>
      <c r="M390" s="223" t="str">
        <f>IFERROR(IF(VLOOKUP($O390,'APOIO-DESPESAS'!$A$3:$N$962,14,FALSE)="","",VLOOKUP($O390,'APOIO-DESPESAS'!$A$3:$N$962,14,FALSE)),"")</f>
        <v/>
      </c>
      <c r="O390" s="223">
        <f t="shared" si="6"/>
        <v>388</v>
      </c>
    </row>
    <row r="391" spans="1:15" x14ac:dyDescent="0.25">
      <c r="A391" s="223" t="str">
        <f>IFERROR(IF(VLOOKUP($O391,'APOIO-DESPESAS'!$A$3:$N$962,2,FALSE)="","",VLOOKUP($O391,'APOIO-DESPESAS'!$A$3:$N$962,2,FALSE)),"")</f>
        <v/>
      </c>
      <c r="B391" s="223" t="str">
        <f>IFERROR(IF(VLOOKUP($O391,'APOIO-DESPESAS'!$A$3:$N$962,3,FALSE)="","",VLOOKUP($O391,'APOIO-DESPESAS'!$A$3:$N$962,3,FALSE)),"")</f>
        <v/>
      </c>
      <c r="C391" s="223" t="str">
        <f>IFERROR(IF(VLOOKUP($O391,'APOIO-DESPESAS'!$A$3:$N$962,4,FALSE)="","",VLOOKUP($O391,'APOIO-DESPESAS'!$A$3:$N$962,4,FALSE)),"")</f>
        <v/>
      </c>
      <c r="D391" s="223" t="str">
        <f>IFERROR(IF(VLOOKUP($O391,'APOIO-DESPESAS'!$A$3:$N$962,5,FALSE)="","",VLOOKUP($O391,'APOIO-DESPESAS'!$A$3:$N$962,5,FALSE)),"")</f>
        <v/>
      </c>
      <c r="E391" s="223" t="str">
        <f>IFERROR(IF(VLOOKUP($O391,'APOIO-DESPESAS'!$A$3:$N$962,6,FALSE)="","",VLOOKUP($O391,'APOIO-DESPESAS'!$A$3:$N$962,6,FALSE)),"")</f>
        <v/>
      </c>
      <c r="F391" s="223" t="str">
        <f>IFERROR(IF(VLOOKUP($O391,'APOIO-DESPESAS'!$A$3:$N$962,7,FALSE)="","",VLOOKUP($O391,'APOIO-DESPESAS'!$A$3:$N$962,7,FALSE)),"")</f>
        <v/>
      </c>
      <c r="G391" s="223" t="str">
        <f>IFERROR(IF(VLOOKUP($O391,'APOIO-DESPESAS'!$A$3:$N$962,8,FALSE)="","",VLOOKUP($O391,'APOIO-DESPESAS'!$A$3:$N$962,8,FALSE)),"")</f>
        <v/>
      </c>
      <c r="H391" s="223" t="str">
        <f>IFERROR(IF(VLOOKUP($O391,'APOIO-DESPESAS'!$A$3:$N$962,9,FALSE)="","",VLOOKUP($O391,'APOIO-DESPESAS'!$A$3:$N$962,9,FALSE)),"")</f>
        <v/>
      </c>
      <c r="I391" s="223" t="str">
        <f>IFERROR(IF(VLOOKUP($O391,'APOIO-DESPESAS'!$A$3:$N$962,10,FALSE)="","",VLOOKUP($O391,'APOIO-DESPESAS'!$A$3:$N$962,10,FALSE)),"")</f>
        <v/>
      </c>
      <c r="J391" s="223" t="str">
        <f>IFERROR(IF(VLOOKUP($O391,'APOIO-DESPESAS'!$A$3:$N$962,11,FALSE)="","",VLOOKUP($O391,'APOIO-DESPESAS'!$A$3:$N$962,11,FALSE)),"")</f>
        <v/>
      </c>
      <c r="K391" s="223" t="str">
        <f>IFERROR(IF(VLOOKUP($O391,'APOIO-DESPESAS'!$A$3:$N$962,12,FALSE)="","",VLOOKUP($O391,'APOIO-DESPESAS'!$A$3:$N$962,12,FALSE)),"")</f>
        <v/>
      </c>
      <c r="L391" s="223" t="str">
        <f>IFERROR(IF(VLOOKUP($O391,'APOIO-DESPESAS'!$A$3:$N$962,13,FALSE)="","",VLOOKUP($O391,'APOIO-DESPESAS'!$A$3:$N$962,13,FALSE)),"")</f>
        <v/>
      </c>
      <c r="M391" s="223" t="str">
        <f>IFERROR(IF(VLOOKUP($O391,'APOIO-DESPESAS'!$A$3:$N$962,14,FALSE)="","",VLOOKUP($O391,'APOIO-DESPESAS'!$A$3:$N$962,14,FALSE)),"")</f>
        <v/>
      </c>
      <c r="O391" s="223">
        <f t="shared" si="6"/>
        <v>389</v>
      </c>
    </row>
    <row r="392" spans="1:15" x14ac:dyDescent="0.25">
      <c r="A392" s="223" t="str">
        <f>IFERROR(IF(VLOOKUP($O392,'APOIO-DESPESAS'!$A$3:$N$962,2,FALSE)="","",VLOOKUP($O392,'APOIO-DESPESAS'!$A$3:$N$962,2,FALSE)),"")</f>
        <v/>
      </c>
      <c r="B392" s="223" t="str">
        <f>IFERROR(IF(VLOOKUP($O392,'APOIO-DESPESAS'!$A$3:$N$962,3,FALSE)="","",VLOOKUP($O392,'APOIO-DESPESAS'!$A$3:$N$962,3,FALSE)),"")</f>
        <v/>
      </c>
      <c r="C392" s="223" t="str">
        <f>IFERROR(IF(VLOOKUP($O392,'APOIO-DESPESAS'!$A$3:$N$962,4,FALSE)="","",VLOOKUP($O392,'APOIO-DESPESAS'!$A$3:$N$962,4,FALSE)),"")</f>
        <v/>
      </c>
      <c r="D392" s="223" t="str">
        <f>IFERROR(IF(VLOOKUP($O392,'APOIO-DESPESAS'!$A$3:$N$962,5,FALSE)="","",VLOOKUP($O392,'APOIO-DESPESAS'!$A$3:$N$962,5,FALSE)),"")</f>
        <v/>
      </c>
      <c r="E392" s="223" t="str">
        <f>IFERROR(IF(VLOOKUP($O392,'APOIO-DESPESAS'!$A$3:$N$962,6,FALSE)="","",VLOOKUP($O392,'APOIO-DESPESAS'!$A$3:$N$962,6,FALSE)),"")</f>
        <v/>
      </c>
      <c r="F392" s="223" t="str">
        <f>IFERROR(IF(VLOOKUP($O392,'APOIO-DESPESAS'!$A$3:$N$962,7,FALSE)="","",VLOOKUP($O392,'APOIO-DESPESAS'!$A$3:$N$962,7,FALSE)),"")</f>
        <v/>
      </c>
      <c r="G392" s="223" t="str">
        <f>IFERROR(IF(VLOOKUP($O392,'APOIO-DESPESAS'!$A$3:$N$962,8,FALSE)="","",VLOOKUP($O392,'APOIO-DESPESAS'!$A$3:$N$962,8,FALSE)),"")</f>
        <v/>
      </c>
      <c r="H392" s="223" t="str">
        <f>IFERROR(IF(VLOOKUP($O392,'APOIO-DESPESAS'!$A$3:$N$962,9,FALSE)="","",VLOOKUP($O392,'APOIO-DESPESAS'!$A$3:$N$962,9,FALSE)),"")</f>
        <v/>
      </c>
      <c r="I392" s="223" t="str">
        <f>IFERROR(IF(VLOOKUP($O392,'APOIO-DESPESAS'!$A$3:$N$962,10,FALSE)="","",VLOOKUP($O392,'APOIO-DESPESAS'!$A$3:$N$962,10,FALSE)),"")</f>
        <v/>
      </c>
      <c r="J392" s="223" t="str">
        <f>IFERROR(IF(VLOOKUP($O392,'APOIO-DESPESAS'!$A$3:$N$962,11,FALSE)="","",VLOOKUP($O392,'APOIO-DESPESAS'!$A$3:$N$962,11,FALSE)),"")</f>
        <v/>
      </c>
      <c r="K392" s="223" t="str">
        <f>IFERROR(IF(VLOOKUP($O392,'APOIO-DESPESAS'!$A$3:$N$962,12,FALSE)="","",VLOOKUP($O392,'APOIO-DESPESAS'!$A$3:$N$962,12,FALSE)),"")</f>
        <v/>
      </c>
      <c r="L392" s="223" t="str">
        <f>IFERROR(IF(VLOOKUP($O392,'APOIO-DESPESAS'!$A$3:$N$962,13,FALSE)="","",VLOOKUP($O392,'APOIO-DESPESAS'!$A$3:$N$962,13,FALSE)),"")</f>
        <v/>
      </c>
      <c r="M392" s="223" t="str">
        <f>IFERROR(IF(VLOOKUP($O392,'APOIO-DESPESAS'!$A$3:$N$962,14,FALSE)="","",VLOOKUP($O392,'APOIO-DESPESAS'!$A$3:$N$962,14,FALSE)),"")</f>
        <v/>
      </c>
      <c r="O392" s="223">
        <f t="shared" si="6"/>
        <v>390</v>
      </c>
    </row>
    <row r="393" spans="1:15" x14ac:dyDescent="0.25">
      <c r="A393" s="223" t="str">
        <f>IFERROR(IF(VLOOKUP($O393,'APOIO-DESPESAS'!$A$3:$N$962,2,FALSE)="","",VLOOKUP($O393,'APOIO-DESPESAS'!$A$3:$N$962,2,FALSE)),"")</f>
        <v/>
      </c>
      <c r="B393" s="223" t="str">
        <f>IFERROR(IF(VLOOKUP($O393,'APOIO-DESPESAS'!$A$3:$N$962,3,FALSE)="","",VLOOKUP($O393,'APOIO-DESPESAS'!$A$3:$N$962,3,FALSE)),"")</f>
        <v/>
      </c>
      <c r="C393" s="223" t="str">
        <f>IFERROR(IF(VLOOKUP($O393,'APOIO-DESPESAS'!$A$3:$N$962,4,FALSE)="","",VLOOKUP($O393,'APOIO-DESPESAS'!$A$3:$N$962,4,FALSE)),"")</f>
        <v/>
      </c>
      <c r="D393" s="223" t="str">
        <f>IFERROR(IF(VLOOKUP($O393,'APOIO-DESPESAS'!$A$3:$N$962,5,FALSE)="","",VLOOKUP($O393,'APOIO-DESPESAS'!$A$3:$N$962,5,FALSE)),"")</f>
        <v/>
      </c>
      <c r="E393" s="223" t="str">
        <f>IFERROR(IF(VLOOKUP($O393,'APOIO-DESPESAS'!$A$3:$N$962,6,FALSE)="","",VLOOKUP($O393,'APOIO-DESPESAS'!$A$3:$N$962,6,FALSE)),"")</f>
        <v/>
      </c>
      <c r="F393" s="223" t="str">
        <f>IFERROR(IF(VLOOKUP($O393,'APOIO-DESPESAS'!$A$3:$N$962,7,FALSE)="","",VLOOKUP($O393,'APOIO-DESPESAS'!$A$3:$N$962,7,FALSE)),"")</f>
        <v/>
      </c>
      <c r="G393" s="223" t="str">
        <f>IFERROR(IF(VLOOKUP($O393,'APOIO-DESPESAS'!$A$3:$N$962,8,FALSE)="","",VLOOKUP($O393,'APOIO-DESPESAS'!$A$3:$N$962,8,FALSE)),"")</f>
        <v/>
      </c>
      <c r="H393" s="223" t="str">
        <f>IFERROR(IF(VLOOKUP($O393,'APOIO-DESPESAS'!$A$3:$N$962,9,FALSE)="","",VLOOKUP($O393,'APOIO-DESPESAS'!$A$3:$N$962,9,FALSE)),"")</f>
        <v/>
      </c>
      <c r="I393" s="223" t="str">
        <f>IFERROR(IF(VLOOKUP($O393,'APOIO-DESPESAS'!$A$3:$N$962,10,FALSE)="","",VLOOKUP($O393,'APOIO-DESPESAS'!$A$3:$N$962,10,FALSE)),"")</f>
        <v/>
      </c>
      <c r="J393" s="223" t="str">
        <f>IFERROR(IF(VLOOKUP($O393,'APOIO-DESPESAS'!$A$3:$N$962,11,FALSE)="","",VLOOKUP($O393,'APOIO-DESPESAS'!$A$3:$N$962,11,FALSE)),"")</f>
        <v/>
      </c>
      <c r="K393" s="223" t="str">
        <f>IFERROR(IF(VLOOKUP($O393,'APOIO-DESPESAS'!$A$3:$N$962,12,FALSE)="","",VLOOKUP($O393,'APOIO-DESPESAS'!$A$3:$N$962,12,FALSE)),"")</f>
        <v/>
      </c>
      <c r="L393" s="223" t="str">
        <f>IFERROR(IF(VLOOKUP($O393,'APOIO-DESPESAS'!$A$3:$N$962,13,FALSE)="","",VLOOKUP($O393,'APOIO-DESPESAS'!$A$3:$N$962,13,FALSE)),"")</f>
        <v/>
      </c>
      <c r="M393" s="223" t="str">
        <f>IFERROR(IF(VLOOKUP($O393,'APOIO-DESPESAS'!$A$3:$N$962,14,FALSE)="","",VLOOKUP($O393,'APOIO-DESPESAS'!$A$3:$N$962,14,FALSE)),"")</f>
        <v/>
      </c>
      <c r="O393" s="223">
        <f t="shared" si="6"/>
        <v>391</v>
      </c>
    </row>
    <row r="394" spans="1:15" x14ac:dyDescent="0.25">
      <c r="A394" s="223" t="str">
        <f>IFERROR(IF(VLOOKUP($O394,'APOIO-DESPESAS'!$A$3:$N$962,2,FALSE)="","",VLOOKUP($O394,'APOIO-DESPESAS'!$A$3:$N$962,2,FALSE)),"")</f>
        <v/>
      </c>
      <c r="B394" s="223" t="str">
        <f>IFERROR(IF(VLOOKUP($O394,'APOIO-DESPESAS'!$A$3:$N$962,3,FALSE)="","",VLOOKUP($O394,'APOIO-DESPESAS'!$A$3:$N$962,3,FALSE)),"")</f>
        <v/>
      </c>
      <c r="C394" s="223" t="str">
        <f>IFERROR(IF(VLOOKUP($O394,'APOIO-DESPESAS'!$A$3:$N$962,4,FALSE)="","",VLOOKUP($O394,'APOIO-DESPESAS'!$A$3:$N$962,4,FALSE)),"")</f>
        <v/>
      </c>
      <c r="D394" s="223" t="str">
        <f>IFERROR(IF(VLOOKUP($O394,'APOIO-DESPESAS'!$A$3:$N$962,5,FALSE)="","",VLOOKUP($O394,'APOIO-DESPESAS'!$A$3:$N$962,5,FALSE)),"")</f>
        <v/>
      </c>
      <c r="E394" s="223" t="str">
        <f>IFERROR(IF(VLOOKUP($O394,'APOIO-DESPESAS'!$A$3:$N$962,6,FALSE)="","",VLOOKUP($O394,'APOIO-DESPESAS'!$A$3:$N$962,6,FALSE)),"")</f>
        <v/>
      </c>
      <c r="F394" s="223" t="str">
        <f>IFERROR(IF(VLOOKUP($O394,'APOIO-DESPESAS'!$A$3:$N$962,7,FALSE)="","",VLOOKUP($O394,'APOIO-DESPESAS'!$A$3:$N$962,7,FALSE)),"")</f>
        <v/>
      </c>
      <c r="G394" s="223" t="str">
        <f>IFERROR(IF(VLOOKUP($O394,'APOIO-DESPESAS'!$A$3:$N$962,8,FALSE)="","",VLOOKUP($O394,'APOIO-DESPESAS'!$A$3:$N$962,8,FALSE)),"")</f>
        <v/>
      </c>
      <c r="H394" s="223" t="str">
        <f>IFERROR(IF(VLOOKUP($O394,'APOIO-DESPESAS'!$A$3:$N$962,9,FALSE)="","",VLOOKUP($O394,'APOIO-DESPESAS'!$A$3:$N$962,9,FALSE)),"")</f>
        <v/>
      </c>
      <c r="I394" s="223" t="str">
        <f>IFERROR(IF(VLOOKUP($O394,'APOIO-DESPESAS'!$A$3:$N$962,10,FALSE)="","",VLOOKUP($O394,'APOIO-DESPESAS'!$A$3:$N$962,10,FALSE)),"")</f>
        <v/>
      </c>
      <c r="J394" s="223" t="str">
        <f>IFERROR(IF(VLOOKUP($O394,'APOIO-DESPESAS'!$A$3:$N$962,11,FALSE)="","",VLOOKUP($O394,'APOIO-DESPESAS'!$A$3:$N$962,11,FALSE)),"")</f>
        <v/>
      </c>
      <c r="K394" s="223" t="str">
        <f>IFERROR(IF(VLOOKUP($O394,'APOIO-DESPESAS'!$A$3:$N$962,12,FALSE)="","",VLOOKUP($O394,'APOIO-DESPESAS'!$A$3:$N$962,12,FALSE)),"")</f>
        <v/>
      </c>
      <c r="L394" s="223" t="str">
        <f>IFERROR(IF(VLOOKUP($O394,'APOIO-DESPESAS'!$A$3:$N$962,13,FALSE)="","",VLOOKUP($O394,'APOIO-DESPESAS'!$A$3:$N$962,13,FALSE)),"")</f>
        <v/>
      </c>
      <c r="M394" s="223" t="str">
        <f>IFERROR(IF(VLOOKUP($O394,'APOIO-DESPESAS'!$A$3:$N$962,14,FALSE)="","",VLOOKUP($O394,'APOIO-DESPESAS'!$A$3:$N$962,14,FALSE)),"")</f>
        <v/>
      </c>
      <c r="O394" s="223">
        <f t="shared" si="6"/>
        <v>392</v>
      </c>
    </row>
    <row r="395" spans="1:15" x14ac:dyDescent="0.25">
      <c r="A395" s="223" t="str">
        <f>IFERROR(IF(VLOOKUP($O395,'APOIO-DESPESAS'!$A$3:$N$962,2,FALSE)="","",VLOOKUP($O395,'APOIO-DESPESAS'!$A$3:$N$962,2,FALSE)),"")</f>
        <v/>
      </c>
      <c r="B395" s="223" t="str">
        <f>IFERROR(IF(VLOOKUP($O395,'APOIO-DESPESAS'!$A$3:$N$962,3,FALSE)="","",VLOOKUP($O395,'APOIO-DESPESAS'!$A$3:$N$962,3,FALSE)),"")</f>
        <v/>
      </c>
      <c r="C395" s="223" t="str">
        <f>IFERROR(IF(VLOOKUP($O395,'APOIO-DESPESAS'!$A$3:$N$962,4,FALSE)="","",VLOOKUP($O395,'APOIO-DESPESAS'!$A$3:$N$962,4,FALSE)),"")</f>
        <v/>
      </c>
      <c r="D395" s="223" t="str">
        <f>IFERROR(IF(VLOOKUP($O395,'APOIO-DESPESAS'!$A$3:$N$962,5,FALSE)="","",VLOOKUP($O395,'APOIO-DESPESAS'!$A$3:$N$962,5,FALSE)),"")</f>
        <v/>
      </c>
      <c r="E395" s="223" t="str">
        <f>IFERROR(IF(VLOOKUP($O395,'APOIO-DESPESAS'!$A$3:$N$962,6,FALSE)="","",VLOOKUP($O395,'APOIO-DESPESAS'!$A$3:$N$962,6,FALSE)),"")</f>
        <v/>
      </c>
      <c r="F395" s="223" t="str">
        <f>IFERROR(IF(VLOOKUP($O395,'APOIO-DESPESAS'!$A$3:$N$962,7,FALSE)="","",VLOOKUP($O395,'APOIO-DESPESAS'!$A$3:$N$962,7,FALSE)),"")</f>
        <v/>
      </c>
      <c r="G395" s="223" t="str">
        <f>IFERROR(IF(VLOOKUP($O395,'APOIO-DESPESAS'!$A$3:$N$962,8,FALSE)="","",VLOOKUP($O395,'APOIO-DESPESAS'!$A$3:$N$962,8,FALSE)),"")</f>
        <v/>
      </c>
      <c r="H395" s="223" t="str">
        <f>IFERROR(IF(VLOOKUP($O395,'APOIO-DESPESAS'!$A$3:$N$962,9,FALSE)="","",VLOOKUP($O395,'APOIO-DESPESAS'!$A$3:$N$962,9,FALSE)),"")</f>
        <v/>
      </c>
      <c r="I395" s="223" t="str">
        <f>IFERROR(IF(VLOOKUP($O395,'APOIO-DESPESAS'!$A$3:$N$962,10,FALSE)="","",VLOOKUP($O395,'APOIO-DESPESAS'!$A$3:$N$962,10,FALSE)),"")</f>
        <v/>
      </c>
      <c r="J395" s="223" t="str">
        <f>IFERROR(IF(VLOOKUP($O395,'APOIO-DESPESAS'!$A$3:$N$962,11,FALSE)="","",VLOOKUP($O395,'APOIO-DESPESAS'!$A$3:$N$962,11,FALSE)),"")</f>
        <v/>
      </c>
      <c r="K395" s="223" t="str">
        <f>IFERROR(IF(VLOOKUP($O395,'APOIO-DESPESAS'!$A$3:$N$962,12,FALSE)="","",VLOOKUP($O395,'APOIO-DESPESAS'!$A$3:$N$962,12,FALSE)),"")</f>
        <v/>
      </c>
      <c r="L395" s="223" t="str">
        <f>IFERROR(IF(VLOOKUP($O395,'APOIO-DESPESAS'!$A$3:$N$962,13,FALSE)="","",VLOOKUP($O395,'APOIO-DESPESAS'!$A$3:$N$962,13,FALSE)),"")</f>
        <v/>
      </c>
      <c r="M395" s="223" t="str">
        <f>IFERROR(IF(VLOOKUP($O395,'APOIO-DESPESAS'!$A$3:$N$962,14,FALSE)="","",VLOOKUP($O395,'APOIO-DESPESAS'!$A$3:$N$962,14,FALSE)),"")</f>
        <v/>
      </c>
      <c r="O395" s="223">
        <f t="shared" si="6"/>
        <v>393</v>
      </c>
    </row>
    <row r="396" spans="1:15" x14ac:dyDescent="0.25">
      <c r="A396" s="223" t="str">
        <f>IFERROR(IF(VLOOKUP($O396,'APOIO-DESPESAS'!$A$3:$N$962,2,FALSE)="","",VLOOKUP($O396,'APOIO-DESPESAS'!$A$3:$N$962,2,FALSE)),"")</f>
        <v/>
      </c>
      <c r="B396" s="223" t="str">
        <f>IFERROR(IF(VLOOKUP($O396,'APOIO-DESPESAS'!$A$3:$N$962,3,FALSE)="","",VLOOKUP($O396,'APOIO-DESPESAS'!$A$3:$N$962,3,FALSE)),"")</f>
        <v/>
      </c>
      <c r="C396" s="223" t="str">
        <f>IFERROR(IF(VLOOKUP($O396,'APOIO-DESPESAS'!$A$3:$N$962,4,FALSE)="","",VLOOKUP($O396,'APOIO-DESPESAS'!$A$3:$N$962,4,FALSE)),"")</f>
        <v/>
      </c>
      <c r="D396" s="223" t="str">
        <f>IFERROR(IF(VLOOKUP($O396,'APOIO-DESPESAS'!$A$3:$N$962,5,FALSE)="","",VLOOKUP($O396,'APOIO-DESPESAS'!$A$3:$N$962,5,FALSE)),"")</f>
        <v/>
      </c>
      <c r="E396" s="223" t="str">
        <f>IFERROR(IF(VLOOKUP($O396,'APOIO-DESPESAS'!$A$3:$N$962,6,FALSE)="","",VLOOKUP($O396,'APOIO-DESPESAS'!$A$3:$N$962,6,FALSE)),"")</f>
        <v/>
      </c>
      <c r="F396" s="223" t="str">
        <f>IFERROR(IF(VLOOKUP($O396,'APOIO-DESPESAS'!$A$3:$N$962,7,FALSE)="","",VLOOKUP($O396,'APOIO-DESPESAS'!$A$3:$N$962,7,FALSE)),"")</f>
        <v/>
      </c>
      <c r="G396" s="223" t="str">
        <f>IFERROR(IF(VLOOKUP($O396,'APOIO-DESPESAS'!$A$3:$N$962,8,FALSE)="","",VLOOKUP($O396,'APOIO-DESPESAS'!$A$3:$N$962,8,FALSE)),"")</f>
        <v/>
      </c>
      <c r="H396" s="223" t="str">
        <f>IFERROR(IF(VLOOKUP($O396,'APOIO-DESPESAS'!$A$3:$N$962,9,FALSE)="","",VLOOKUP($O396,'APOIO-DESPESAS'!$A$3:$N$962,9,FALSE)),"")</f>
        <v/>
      </c>
      <c r="I396" s="223" t="str">
        <f>IFERROR(IF(VLOOKUP($O396,'APOIO-DESPESAS'!$A$3:$N$962,10,FALSE)="","",VLOOKUP($O396,'APOIO-DESPESAS'!$A$3:$N$962,10,FALSE)),"")</f>
        <v/>
      </c>
      <c r="J396" s="223" t="str">
        <f>IFERROR(IF(VLOOKUP($O396,'APOIO-DESPESAS'!$A$3:$N$962,11,FALSE)="","",VLOOKUP($O396,'APOIO-DESPESAS'!$A$3:$N$962,11,FALSE)),"")</f>
        <v/>
      </c>
      <c r="K396" s="223" t="str">
        <f>IFERROR(IF(VLOOKUP($O396,'APOIO-DESPESAS'!$A$3:$N$962,12,FALSE)="","",VLOOKUP($O396,'APOIO-DESPESAS'!$A$3:$N$962,12,FALSE)),"")</f>
        <v/>
      </c>
      <c r="L396" s="223" t="str">
        <f>IFERROR(IF(VLOOKUP($O396,'APOIO-DESPESAS'!$A$3:$N$962,13,FALSE)="","",VLOOKUP($O396,'APOIO-DESPESAS'!$A$3:$N$962,13,FALSE)),"")</f>
        <v/>
      </c>
      <c r="M396" s="223" t="str">
        <f>IFERROR(IF(VLOOKUP($O396,'APOIO-DESPESAS'!$A$3:$N$962,14,FALSE)="","",VLOOKUP($O396,'APOIO-DESPESAS'!$A$3:$N$962,14,FALSE)),"")</f>
        <v/>
      </c>
      <c r="O396" s="223">
        <f t="shared" si="6"/>
        <v>394</v>
      </c>
    </row>
    <row r="397" spans="1:15" x14ac:dyDescent="0.25">
      <c r="A397" s="223" t="str">
        <f>IFERROR(IF(VLOOKUP($O397,'APOIO-DESPESAS'!$A$3:$N$962,2,FALSE)="","",VLOOKUP($O397,'APOIO-DESPESAS'!$A$3:$N$962,2,FALSE)),"")</f>
        <v/>
      </c>
      <c r="B397" s="223" t="str">
        <f>IFERROR(IF(VLOOKUP($O397,'APOIO-DESPESAS'!$A$3:$N$962,3,FALSE)="","",VLOOKUP($O397,'APOIO-DESPESAS'!$A$3:$N$962,3,FALSE)),"")</f>
        <v/>
      </c>
      <c r="C397" s="223" t="str">
        <f>IFERROR(IF(VLOOKUP($O397,'APOIO-DESPESAS'!$A$3:$N$962,4,FALSE)="","",VLOOKUP($O397,'APOIO-DESPESAS'!$A$3:$N$962,4,FALSE)),"")</f>
        <v/>
      </c>
      <c r="D397" s="223" t="str">
        <f>IFERROR(IF(VLOOKUP($O397,'APOIO-DESPESAS'!$A$3:$N$962,5,FALSE)="","",VLOOKUP($O397,'APOIO-DESPESAS'!$A$3:$N$962,5,FALSE)),"")</f>
        <v/>
      </c>
      <c r="E397" s="223" t="str">
        <f>IFERROR(IF(VLOOKUP($O397,'APOIO-DESPESAS'!$A$3:$N$962,6,FALSE)="","",VLOOKUP($O397,'APOIO-DESPESAS'!$A$3:$N$962,6,FALSE)),"")</f>
        <v/>
      </c>
      <c r="F397" s="223" t="str">
        <f>IFERROR(IF(VLOOKUP($O397,'APOIO-DESPESAS'!$A$3:$N$962,7,FALSE)="","",VLOOKUP($O397,'APOIO-DESPESAS'!$A$3:$N$962,7,FALSE)),"")</f>
        <v/>
      </c>
      <c r="G397" s="223" t="str">
        <f>IFERROR(IF(VLOOKUP($O397,'APOIO-DESPESAS'!$A$3:$N$962,8,FALSE)="","",VLOOKUP($O397,'APOIO-DESPESAS'!$A$3:$N$962,8,FALSE)),"")</f>
        <v/>
      </c>
      <c r="H397" s="223" t="str">
        <f>IFERROR(IF(VLOOKUP($O397,'APOIO-DESPESAS'!$A$3:$N$962,9,FALSE)="","",VLOOKUP($O397,'APOIO-DESPESAS'!$A$3:$N$962,9,FALSE)),"")</f>
        <v/>
      </c>
      <c r="I397" s="223" t="str">
        <f>IFERROR(IF(VLOOKUP($O397,'APOIO-DESPESAS'!$A$3:$N$962,10,FALSE)="","",VLOOKUP($O397,'APOIO-DESPESAS'!$A$3:$N$962,10,FALSE)),"")</f>
        <v/>
      </c>
      <c r="J397" s="223" t="str">
        <f>IFERROR(IF(VLOOKUP($O397,'APOIO-DESPESAS'!$A$3:$N$962,11,FALSE)="","",VLOOKUP($O397,'APOIO-DESPESAS'!$A$3:$N$962,11,FALSE)),"")</f>
        <v/>
      </c>
      <c r="K397" s="223" t="str">
        <f>IFERROR(IF(VLOOKUP($O397,'APOIO-DESPESAS'!$A$3:$N$962,12,FALSE)="","",VLOOKUP($O397,'APOIO-DESPESAS'!$A$3:$N$962,12,FALSE)),"")</f>
        <v/>
      </c>
      <c r="L397" s="223" t="str">
        <f>IFERROR(IF(VLOOKUP($O397,'APOIO-DESPESAS'!$A$3:$N$962,13,FALSE)="","",VLOOKUP($O397,'APOIO-DESPESAS'!$A$3:$N$962,13,FALSE)),"")</f>
        <v/>
      </c>
      <c r="M397" s="223" t="str">
        <f>IFERROR(IF(VLOOKUP($O397,'APOIO-DESPESAS'!$A$3:$N$962,14,FALSE)="","",VLOOKUP($O397,'APOIO-DESPESAS'!$A$3:$N$962,14,FALSE)),"")</f>
        <v/>
      </c>
      <c r="O397" s="223">
        <f t="shared" si="6"/>
        <v>395</v>
      </c>
    </row>
    <row r="398" spans="1:15" x14ac:dyDescent="0.25">
      <c r="A398" s="223" t="str">
        <f>IFERROR(IF(VLOOKUP($O398,'APOIO-DESPESAS'!$A$3:$N$962,2,FALSE)="","",VLOOKUP($O398,'APOIO-DESPESAS'!$A$3:$N$962,2,FALSE)),"")</f>
        <v/>
      </c>
      <c r="B398" s="223" t="str">
        <f>IFERROR(IF(VLOOKUP($O398,'APOIO-DESPESAS'!$A$3:$N$962,3,FALSE)="","",VLOOKUP($O398,'APOIO-DESPESAS'!$A$3:$N$962,3,FALSE)),"")</f>
        <v/>
      </c>
      <c r="C398" s="223" t="str">
        <f>IFERROR(IF(VLOOKUP($O398,'APOIO-DESPESAS'!$A$3:$N$962,4,FALSE)="","",VLOOKUP($O398,'APOIO-DESPESAS'!$A$3:$N$962,4,FALSE)),"")</f>
        <v/>
      </c>
      <c r="D398" s="223" t="str">
        <f>IFERROR(IF(VLOOKUP($O398,'APOIO-DESPESAS'!$A$3:$N$962,5,FALSE)="","",VLOOKUP($O398,'APOIO-DESPESAS'!$A$3:$N$962,5,FALSE)),"")</f>
        <v/>
      </c>
      <c r="E398" s="223" t="str">
        <f>IFERROR(IF(VLOOKUP($O398,'APOIO-DESPESAS'!$A$3:$N$962,6,FALSE)="","",VLOOKUP($O398,'APOIO-DESPESAS'!$A$3:$N$962,6,FALSE)),"")</f>
        <v/>
      </c>
      <c r="F398" s="223" t="str">
        <f>IFERROR(IF(VLOOKUP($O398,'APOIO-DESPESAS'!$A$3:$N$962,7,FALSE)="","",VLOOKUP($O398,'APOIO-DESPESAS'!$A$3:$N$962,7,FALSE)),"")</f>
        <v/>
      </c>
      <c r="G398" s="223" t="str">
        <f>IFERROR(IF(VLOOKUP($O398,'APOIO-DESPESAS'!$A$3:$N$962,8,FALSE)="","",VLOOKUP($O398,'APOIO-DESPESAS'!$A$3:$N$962,8,FALSE)),"")</f>
        <v/>
      </c>
      <c r="H398" s="223" t="str">
        <f>IFERROR(IF(VLOOKUP($O398,'APOIO-DESPESAS'!$A$3:$N$962,9,FALSE)="","",VLOOKUP($O398,'APOIO-DESPESAS'!$A$3:$N$962,9,FALSE)),"")</f>
        <v/>
      </c>
      <c r="I398" s="223" t="str">
        <f>IFERROR(IF(VLOOKUP($O398,'APOIO-DESPESAS'!$A$3:$N$962,10,FALSE)="","",VLOOKUP($O398,'APOIO-DESPESAS'!$A$3:$N$962,10,FALSE)),"")</f>
        <v/>
      </c>
      <c r="J398" s="223" t="str">
        <f>IFERROR(IF(VLOOKUP($O398,'APOIO-DESPESAS'!$A$3:$N$962,11,FALSE)="","",VLOOKUP($O398,'APOIO-DESPESAS'!$A$3:$N$962,11,FALSE)),"")</f>
        <v/>
      </c>
      <c r="K398" s="223" t="str">
        <f>IFERROR(IF(VLOOKUP($O398,'APOIO-DESPESAS'!$A$3:$N$962,12,FALSE)="","",VLOOKUP($O398,'APOIO-DESPESAS'!$A$3:$N$962,12,FALSE)),"")</f>
        <v/>
      </c>
      <c r="L398" s="223" t="str">
        <f>IFERROR(IF(VLOOKUP($O398,'APOIO-DESPESAS'!$A$3:$N$962,13,FALSE)="","",VLOOKUP($O398,'APOIO-DESPESAS'!$A$3:$N$962,13,FALSE)),"")</f>
        <v/>
      </c>
      <c r="M398" s="223" t="str">
        <f>IFERROR(IF(VLOOKUP($O398,'APOIO-DESPESAS'!$A$3:$N$962,14,FALSE)="","",VLOOKUP($O398,'APOIO-DESPESAS'!$A$3:$N$962,14,FALSE)),"")</f>
        <v/>
      </c>
      <c r="O398" s="223">
        <f t="shared" si="6"/>
        <v>396</v>
      </c>
    </row>
    <row r="399" spans="1:15" x14ac:dyDescent="0.25">
      <c r="A399" s="223" t="str">
        <f>IFERROR(IF(VLOOKUP($O399,'APOIO-DESPESAS'!$A$3:$N$962,2,FALSE)="","",VLOOKUP($O399,'APOIO-DESPESAS'!$A$3:$N$962,2,FALSE)),"")</f>
        <v/>
      </c>
      <c r="B399" s="223" t="str">
        <f>IFERROR(IF(VLOOKUP($O399,'APOIO-DESPESAS'!$A$3:$N$962,3,FALSE)="","",VLOOKUP($O399,'APOIO-DESPESAS'!$A$3:$N$962,3,FALSE)),"")</f>
        <v/>
      </c>
      <c r="C399" s="223" t="str">
        <f>IFERROR(IF(VLOOKUP($O399,'APOIO-DESPESAS'!$A$3:$N$962,4,FALSE)="","",VLOOKUP($O399,'APOIO-DESPESAS'!$A$3:$N$962,4,FALSE)),"")</f>
        <v/>
      </c>
      <c r="D399" s="223" t="str">
        <f>IFERROR(IF(VLOOKUP($O399,'APOIO-DESPESAS'!$A$3:$N$962,5,FALSE)="","",VLOOKUP($O399,'APOIO-DESPESAS'!$A$3:$N$962,5,FALSE)),"")</f>
        <v/>
      </c>
      <c r="E399" s="223" t="str">
        <f>IFERROR(IF(VLOOKUP($O399,'APOIO-DESPESAS'!$A$3:$N$962,6,FALSE)="","",VLOOKUP($O399,'APOIO-DESPESAS'!$A$3:$N$962,6,FALSE)),"")</f>
        <v/>
      </c>
      <c r="F399" s="223" t="str">
        <f>IFERROR(IF(VLOOKUP($O399,'APOIO-DESPESAS'!$A$3:$N$962,7,FALSE)="","",VLOOKUP($O399,'APOIO-DESPESAS'!$A$3:$N$962,7,FALSE)),"")</f>
        <v/>
      </c>
      <c r="G399" s="223" t="str">
        <f>IFERROR(IF(VLOOKUP($O399,'APOIO-DESPESAS'!$A$3:$N$962,8,FALSE)="","",VLOOKUP($O399,'APOIO-DESPESAS'!$A$3:$N$962,8,FALSE)),"")</f>
        <v/>
      </c>
      <c r="H399" s="223" t="str">
        <f>IFERROR(IF(VLOOKUP($O399,'APOIO-DESPESAS'!$A$3:$N$962,9,FALSE)="","",VLOOKUP($O399,'APOIO-DESPESAS'!$A$3:$N$962,9,FALSE)),"")</f>
        <v/>
      </c>
      <c r="I399" s="223" t="str">
        <f>IFERROR(IF(VLOOKUP($O399,'APOIO-DESPESAS'!$A$3:$N$962,10,FALSE)="","",VLOOKUP($O399,'APOIO-DESPESAS'!$A$3:$N$962,10,FALSE)),"")</f>
        <v/>
      </c>
      <c r="J399" s="223" t="str">
        <f>IFERROR(IF(VLOOKUP($O399,'APOIO-DESPESAS'!$A$3:$N$962,11,FALSE)="","",VLOOKUP($O399,'APOIO-DESPESAS'!$A$3:$N$962,11,FALSE)),"")</f>
        <v/>
      </c>
      <c r="K399" s="223" t="str">
        <f>IFERROR(IF(VLOOKUP($O399,'APOIO-DESPESAS'!$A$3:$N$962,12,FALSE)="","",VLOOKUP($O399,'APOIO-DESPESAS'!$A$3:$N$962,12,FALSE)),"")</f>
        <v/>
      </c>
      <c r="L399" s="223" t="str">
        <f>IFERROR(IF(VLOOKUP($O399,'APOIO-DESPESAS'!$A$3:$N$962,13,FALSE)="","",VLOOKUP($O399,'APOIO-DESPESAS'!$A$3:$N$962,13,FALSE)),"")</f>
        <v/>
      </c>
      <c r="M399" s="223" t="str">
        <f>IFERROR(IF(VLOOKUP($O399,'APOIO-DESPESAS'!$A$3:$N$962,14,FALSE)="","",VLOOKUP($O399,'APOIO-DESPESAS'!$A$3:$N$962,14,FALSE)),"")</f>
        <v/>
      </c>
      <c r="O399" s="223">
        <f t="shared" si="6"/>
        <v>397</v>
      </c>
    </row>
    <row r="400" spans="1:15" x14ac:dyDescent="0.25">
      <c r="A400" s="223" t="str">
        <f>IFERROR(IF(VLOOKUP($O400,'APOIO-DESPESAS'!$A$3:$N$962,2,FALSE)="","",VLOOKUP($O400,'APOIO-DESPESAS'!$A$3:$N$962,2,FALSE)),"")</f>
        <v/>
      </c>
      <c r="B400" s="223" t="str">
        <f>IFERROR(IF(VLOOKUP($O400,'APOIO-DESPESAS'!$A$3:$N$962,3,FALSE)="","",VLOOKUP($O400,'APOIO-DESPESAS'!$A$3:$N$962,3,FALSE)),"")</f>
        <v/>
      </c>
      <c r="C400" s="223" t="str">
        <f>IFERROR(IF(VLOOKUP($O400,'APOIO-DESPESAS'!$A$3:$N$962,4,FALSE)="","",VLOOKUP($O400,'APOIO-DESPESAS'!$A$3:$N$962,4,FALSE)),"")</f>
        <v/>
      </c>
      <c r="D400" s="223" t="str">
        <f>IFERROR(IF(VLOOKUP($O400,'APOIO-DESPESAS'!$A$3:$N$962,5,FALSE)="","",VLOOKUP($O400,'APOIO-DESPESAS'!$A$3:$N$962,5,FALSE)),"")</f>
        <v/>
      </c>
      <c r="E400" s="223" t="str">
        <f>IFERROR(IF(VLOOKUP($O400,'APOIO-DESPESAS'!$A$3:$N$962,6,FALSE)="","",VLOOKUP($O400,'APOIO-DESPESAS'!$A$3:$N$962,6,FALSE)),"")</f>
        <v/>
      </c>
      <c r="F400" s="223" t="str">
        <f>IFERROR(IF(VLOOKUP($O400,'APOIO-DESPESAS'!$A$3:$N$962,7,FALSE)="","",VLOOKUP($O400,'APOIO-DESPESAS'!$A$3:$N$962,7,FALSE)),"")</f>
        <v/>
      </c>
      <c r="G400" s="223" t="str">
        <f>IFERROR(IF(VLOOKUP($O400,'APOIO-DESPESAS'!$A$3:$N$962,8,FALSE)="","",VLOOKUP($O400,'APOIO-DESPESAS'!$A$3:$N$962,8,FALSE)),"")</f>
        <v/>
      </c>
      <c r="H400" s="223" t="str">
        <f>IFERROR(IF(VLOOKUP($O400,'APOIO-DESPESAS'!$A$3:$N$962,9,FALSE)="","",VLOOKUP($O400,'APOIO-DESPESAS'!$A$3:$N$962,9,FALSE)),"")</f>
        <v/>
      </c>
      <c r="I400" s="223" t="str">
        <f>IFERROR(IF(VLOOKUP($O400,'APOIO-DESPESAS'!$A$3:$N$962,10,FALSE)="","",VLOOKUP($O400,'APOIO-DESPESAS'!$A$3:$N$962,10,FALSE)),"")</f>
        <v/>
      </c>
      <c r="J400" s="223" t="str">
        <f>IFERROR(IF(VLOOKUP($O400,'APOIO-DESPESAS'!$A$3:$N$962,11,FALSE)="","",VLOOKUP($O400,'APOIO-DESPESAS'!$A$3:$N$962,11,FALSE)),"")</f>
        <v/>
      </c>
      <c r="K400" s="223" t="str">
        <f>IFERROR(IF(VLOOKUP($O400,'APOIO-DESPESAS'!$A$3:$N$962,12,FALSE)="","",VLOOKUP($O400,'APOIO-DESPESAS'!$A$3:$N$962,12,FALSE)),"")</f>
        <v/>
      </c>
      <c r="L400" s="223" t="str">
        <f>IFERROR(IF(VLOOKUP($O400,'APOIO-DESPESAS'!$A$3:$N$962,13,FALSE)="","",VLOOKUP($O400,'APOIO-DESPESAS'!$A$3:$N$962,13,FALSE)),"")</f>
        <v/>
      </c>
      <c r="M400" s="223" t="str">
        <f>IFERROR(IF(VLOOKUP($O400,'APOIO-DESPESAS'!$A$3:$N$962,14,FALSE)="","",VLOOKUP($O400,'APOIO-DESPESAS'!$A$3:$N$962,14,FALSE)),"")</f>
        <v/>
      </c>
      <c r="O400" s="223">
        <f t="shared" si="6"/>
        <v>398</v>
      </c>
    </row>
    <row r="401" spans="1:15" x14ac:dyDescent="0.25">
      <c r="A401" s="223" t="str">
        <f>IFERROR(IF(VLOOKUP($O401,'APOIO-DESPESAS'!$A$3:$N$962,2,FALSE)="","",VLOOKUP($O401,'APOIO-DESPESAS'!$A$3:$N$962,2,FALSE)),"")</f>
        <v/>
      </c>
      <c r="B401" s="223" t="str">
        <f>IFERROR(IF(VLOOKUP($O401,'APOIO-DESPESAS'!$A$3:$N$962,3,FALSE)="","",VLOOKUP($O401,'APOIO-DESPESAS'!$A$3:$N$962,3,FALSE)),"")</f>
        <v/>
      </c>
      <c r="C401" s="223" t="str">
        <f>IFERROR(IF(VLOOKUP($O401,'APOIO-DESPESAS'!$A$3:$N$962,4,FALSE)="","",VLOOKUP($O401,'APOIO-DESPESAS'!$A$3:$N$962,4,FALSE)),"")</f>
        <v/>
      </c>
      <c r="D401" s="223" t="str">
        <f>IFERROR(IF(VLOOKUP($O401,'APOIO-DESPESAS'!$A$3:$N$962,5,FALSE)="","",VLOOKUP($O401,'APOIO-DESPESAS'!$A$3:$N$962,5,FALSE)),"")</f>
        <v/>
      </c>
      <c r="E401" s="223" t="str">
        <f>IFERROR(IF(VLOOKUP($O401,'APOIO-DESPESAS'!$A$3:$N$962,6,FALSE)="","",VLOOKUP($O401,'APOIO-DESPESAS'!$A$3:$N$962,6,FALSE)),"")</f>
        <v/>
      </c>
      <c r="F401" s="223" t="str">
        <f>IFERROR(IF(VLOOKUP($O401,'APOIO-DESPESAS'!$A$3:$N$962,7,FALSE)="","",VLOOKUP($O401,'APOIO-DESPESAS'!$A$3:$N$962,7,FALSE)),"")</f>
        <v/>
      </c>
      <c r="G401" s="223" t="str">
        <f>IFERROR(IF(VLOOKUP($O401,'APOIO-DESPESAS'!$A$3:$N$962,8,FALSE)="","",VLOOKUP($O401,'APOIO-DESPESAS'!$A$3:$N$962,8,FALSE)),"")</f>
        <v/>
      </c>
      <c r="H401" s="223" t="str">
        <f>IFERROR(IF(VLOOKUP($O401,'APOIO-DESPESAS'!$A$3:$N$962,9,FALSE)="","",VLOOKUP($O401,'APOIO-DESPESAS'!$A$3:$N$962,9,FALSE)),"")</f>
        <v/>
      </c>
      <c r="I401" s="223" t="str">
        <f>IFERROR(IF(VLOOKUP($O401,'APOIO-DESPESAS'!$A$3:$N$962,10,FALSE)="","",VLOOKUP($O401,'APOIO-DESPESAS'!$A$3:$N$962,10,FALSE)),"")</f>
        <v/>
      </c>
      <c r="J401" s="223" t="str">
        <f>IFERROR(IF(VLOOKUP($O401,'APOIO-DESPESAS'!$A$3:$N$962,11,FALSE)="","",VLOOKUP($O401,'APOIO-DESPESAS'!$A$3:$N$962,11,FALSE)),"")</f>
        <v/>
      </c>
      <c r="K401" s="223" t="str">
        <f>IFERROR(IF(VLOOKUP($O401,'APOIO-DESPESAS'!$A$3:$N$962,12,FALSE)="","",VLOOKUP($O401,'APOIO-DESPESAS'!$A$3:$N$962,12,FALSE)),"")</f>
        <v/>
      </c>
      <c r="L401" s="223" t="str">
        <f>IFERROR(IF(VLOOKUP($O401,'APOIO-DESPESAS'!$A$3:$N$962,13,FALSE)="","",VLOOKUP($O401,'APOIO-DESPESAS'!$A$3:$N$962,13,FALSE)),"")</f>
        <v/>
      </c>
      <c r="M401" s="223" t="str">
        <f>IFERROR(IF(VLOOKUP($O401,'APOIO-DESPESAS'!$A$3:$N$962,14,FALSE)="","",VLOOKUP($O401,'APOIO-DESPESAS'!$A$3:$N$962,14,FALSE)),"")</f>
        <v/>
      </c>
      <c r="O401" s="223">
        <f t="shared" si="6"/>
        <v>399</v>
      </c>
    </row>
    <row r="402" spans="1:15" x14ac:dyDescent="0.25">
      <c r="A402" s="223" t="str">
        <f>IFERROR(IF(VLOOKUP($O402,'APOIO-DESPESAS'!$A$3:$N$962,2,FALSE)="","",VLOOKUP($O402,'APOIO-DESPESAS'!$A$3:$N$962,2,FALSE)),"")</f>
        <v/>
      </c>
      <c r="B402" s="223" t="str">
        <f>IFERROR(IF(VLOOKUP($O402,'APOIO-DESPESAS'!$A$3:$N$962,3,FALSE)="","",VLOOKUP($O402,'APOIO-DESPESAS'!$A$3:$N$962,3,FALSE)),"")</f>
        <v/>
      </c>
      <c r="C402" s="223" t="str">
        <f>IFERROR(IF(VLOOKUP($O402,'APOIO-DESPESAS'!$A$3:$N$962,4,FALSE)="","",VLOOKUP($O402,'APOIO-DESPESAS'!$A$3:$N$962,4,FALSE)),"")</f>
        <v/>
      </c>
      <c r="D402" s="223" t="str">
        <f>IFERROR(IF(VLOOKUP($O402,'APOIO-DESPESAS'!$A$3:$N$962,5,FALSE)="","",VLOOKUP($O402,'APOIO-DESPESAS'!$A$3:$N$962,5,FALSE)),"")</f>
        <v/>
      </c>
      <c r="E402" s="223" t="str">
        <f>IFERROR(IF(VLOOKUP($O402,'APOIO-DESPESAS'!$A$3:$N$962,6,FALSE)="","",VLOOKUP($O402,'APOIO-DESPESAS'!$A$3:$N$962,6,FALSE)),"")</f>
        <v/>
      </c>
      <c r="F402" s="223" t="str">
        <f>IFERROR(IF(VLOOKUP($O402,'APOIO-DESPESAS'!$A$3:$N$962,7,FALSE)="","",VLOOKUP($O402,'APOIO-DESPESAS'!$A$3:$N$962,7,FALSE)),"")</f>
        <v/>
      </c>
      <c r="G402" s="223" t="str">
        <f>IFERROR(IF(VLOOKUP($O402,'APOIO-DESPESAS'!$A$3:$N$962,8,FALSE)="","",VLOOKUP($O402,'APOIO-DESPESAS'!$A$3:$N$962,8,FALSE)),"")</f>
        <v/>
      </c>
      <c r="H402" s="223" t="str">
        <f>IFERROR(IF(VLOOKUP($O402,'APOIO-DESPESAS'!$A$3:$N$962,9,FALSE)="","",VLOOKUP($O402,'APOIO-DESPESAS'!$A$3:$N$962,9,FALSE)),"")</f>
        <v/>
      </c>
      <c r="I402" s="223" t="str">
        <f>IFERROR(IF(VLOOKUP($O402,'APOIO-DESPESAS'!$A$3:$N$962,10,FALSE)="","",VLOOKUP($O402,'APOIO-DESPESAS'!$A$3:$N$962,10,FALSE)),"")</f>
        <v/>
      </c>
      <c r="J402" s="223" t="str">
        <f>IFERROR(IF(VLOOKUP($O402,'APOIO-DESPESAS'!$A$3:$N$962,11,FALSE)="","",VLOOKUP($O402,'APOIO-DESPESAS'!$A$3:$N$962,11,FALSE)),"")</f>
        <v/>
      </c>
      <c r="K402" s="223" t="str">
        <f>IFERROR(IF(VLOOKUP($O402,'APOIO-DESPESAS'!$A$3:$N$962,12,FALSE)="","",VLOOKUP($O402,'APOIO-DESPESAS'!$A$3:$N$962,12,FALSE)),"")</f>
        <v/>
      </c>
      <c r="L402" s="223" t="str">
        <f>IFERROR(IF(VLOOKUP($O402,'APOIO-DESPESAS'!$A$3:$N$962,13,FALSE)="","",VLOOKUP($O402,'APOIO-DESPESAS'!$A$3:$N$962,13,FALSE)),"")</f>
        <v/>
      </c>
      <c r="M402" s="223" t="str">
        <f>IFERROR(IF(VLOOKUP($O402,'APOIO-DESPESAS'!$A$3:$N$962,14,FALSE)="","",VLOOKUP($O402,'APOIO-DESPESAS'!$A$3:$N$962,14,FALSE)),"")</f>
        <v/>
      </c>
      <c r="O402" s="223">
        <f t="shared" si="6"/>
        <v>400</v>
      </c>
    </row>
    <row r="403" spans="1:15" x14ac:dyDescent="0.25">
      <c r="A403" s="223" t="str">
        <f>IFERROR(IF(VLOOKUP($O403,'APOIO-DESPESAS'!$A$3:$N$962,2,FALSE)="","",VLOOKUP($O403,'APOIO-DESPESAS'!$A$3:$N$962,2,FALSE)),"")</f>
        <v/>
      </c>
      <c r="B403" s="223" t="str">
        <f>IFERROR(IF(VLOOKUP($O403,'APOIO-DESPESAS'!$A$3:$N$962,3,FALSE)="","",VLOOKUP($O403,'APOIO-DESPESAS'!$A$3:$N$962,3,FALSE)),"")</f>
        <v/>
      </c>
      <c r="C403" s="223" t="str">
        <f>IFERROR(IF(VLOOKUP($O403,'APOIO-DESPESAS'!$A$3:$N$962,4,FALSE)="","",VLOOKUP($O403,'APOIO-DESPESAS'!$A$3:$N$962,4,FALSE)),"")</f>
        <v/>
      </c>
      <c r="D403" s="223" t="str">
        <f>IFERROR(IF(VLOOKUP($O403,'APOIO-DESPESAS'!$A$3:$N$962,5,FALSE)="","",VLOOKUP($O403,'APOIO-DESPESAS'!$A$3:$N$962,5,FALSE)),"")</f>
        <v/>
      </c>
      <c r="E403" s="223" t="str">
        <f>IFERROR(IF(VLOOKUP($O403,'APOIO-DESPESAS'!$A$3:$N$962,6,FALSE)="","",VLOOKUP($O403,'APOIO-DESPESAS'!$A$3:$N$962,6,FALSE)),"")</f>
        <v/>
      </c>
      <c r="F403" s="223" t="str">
        <f>IFERROR(IF(VLOOKUP($O403,'APOIO-DESPESAS'!$A$3:$N$962,7,FALSE)="","",VLOOKUP($O403,'APOIO-DESPESAS'!$A$3:$N$962,7,FALSE)),"")</f>
        <v/>
      </c>
      <c r="G403" s="223" t="str">
        <f>IFERROR(IF(VLOOKUP($O403,'APOIO-DESPESAS'!$A$3:$N$962,8,FALSE)="","",VLOOKUP($O403,'APOIO-DESPESAS'!$A$3:$N$962,8,FALSE)),"")</f>
        <v/>
      </c>
      <c r="H403" s="223" t="str">
        <f>IFERROR(IF(VLOOKUP($O403,'APOIO-DESPESAS'!$A$3:$N$962,9,FALSE)="","",VLOOKUP($O403,'APOIO-DESPESAS'!$A$3:$N$962,9,FALSE)),"")</f>
        <v/>
      </c>
      <c r="I403" s="223" t="str">
        <f>IFERROR(IF(VLOOKUP($O403,'APOIO-DESPESAS'!$A$3:$N$962,10,FALSE)="","",VLOOKUP($O403,'APOIO-DESPESAS'!$A$3:$N$962,10,FALSE)),"")</f>
        <v/>
      </c>
      <c r="J403" s="223" t="str">
        <f>IFERROR(IF(VLOOKUP($O403,'APOIO-DESPESAS'!$A$3:$N$962,11,FALSE)="","",VLOOKUP($O403,'APOIO-DESPESAS'!$A$3:$N$962,11,FALSE)),"")</f>
        <v/>
      </c>
      <c r="K403" s="223" t="str">
        <f>IFERROR(IF(VLOOKUP($O403,'APOIO-DESPESAS'!$A$3:$N$962,12,FALSE)="","",VLOOKUP($O403,'APOIO-DESPESAS'!$A$3:$N$962,12,FALSE)),"")</f>
        <v/>
      </c>
      <c r="L403" s="223" t="str">
        <f>IFERROR(IF(VLOOKUP($O403,'APOIO-DESPESAS'!$A$3:$N$962,13,FALSE)="","",VLOOKUP($O403,'APOIO-DESPESAS'!$A$3:$N$962,13,FALSE)),"")</f>
        <v/>
      </c>
      <c r="M403" s="223" t="str">
        <f>IFERROR(IF(VLOOKUP($O403,'APOIO-DESPESAS'!$A$3:$N$962,14,FALSE)="","",VLOOKUP($O403,'APOIO-DESPESAS'!$A$3:$N$962,14,FALSE)),"")</f>
        <v/>
      </c>
      <c r="O403" s="223">
        <f t="shared" si="6"/>
        <v>401</v>
      </c>
    </row>
    <row r="404" spans="1:15" x14ac:dyDescent="0.25">
      <c r="A404" s="223" t="str">
        <f>IFERROR(IF(VLOOKUP($O404,'APOIO-DESPESAS'!$A$3:$N$962,2,FALSE)="","",VLOOKUP($O404,'APOIO-DESPESAS'!$A$3:$N$962,2,FALSE)),"")</f>
        <v/>
      </c>
      <c r="B404" s="223" t="str">
        <f>IFERROR(IF(VLOOKUP($O404,'APOIO-DESPESAS'!$A$3:$N$962,3,FALSE)="","",VLOOKUP($O404,'APOIO-DESPESAS'!$A$3:$N$962,3,FALSE)),"")</f>
        <v/>
      </c>
      <c r="C404" s="223" t="str">
        <f>IFERROR(IF(VLOOKUP($O404,'APOIO-DESPESAS'!$A$3:$N$962,4,FALSE)="","",VLOOKUP($O404,'APOIO-DESPESAS'!$A$3:$N$962,4,FALSE)),"")</f>
        <v/>
      </c>
      <c r="D404" s="223" t="str">
        <f>IFERROR(IF(VLOOKUP($O404,'APOIO-DESPESAS'!$A$3:$N$962,5,FALSE)="","",VLOOKUP($O404,'APOIO-DESPESAS'!$A$3:$N$962,5,FALSE)),"")</f>
        <v/>
      </c>
      <c r="E404" s="223" t="str">
        <f>IFERROR(IF(VLOOKUP($O404,'APOIO-DESPESAS'!$A$3:$N$962,6,FALSE)="","",VLOOKUP($O404,'APOIO-DESPESAS'!$A$3:$N$962,6,FALSE)),"")</f>
        <v/>
      </c>
      <c r="F404" s="223" t="str">
        <f>IFERROR(IF(VLOOKUP($O404,'APOIO-DESPESAS'!$A$3:$N$962,7,FALSE)="","",VLOOKUP($O404,'APOIO-DESPESAS'!$A$3:$N$962,7,FALSE)),"")</f>
        <v/>
      </c>
      <c r="G404" s="223" t="str">
        <f>IFERROR(IF(VLOOKUP($O404,'APOIO-DESPESAS'!$A$3:$N$962,8,FALSE)="","",VLOOKUP($O404,'APOIO-DESPESAS'!$A$3:$N$962,8,FALSE)),"")</f>
        <v/>
      </c>
      <c r="H404" s="223" t="str">
        <f>IFERROR(IF(VLOOKUP($O404,'APOIO-DESPESAS'!$A$3:$N$962,9,FALSE)="","",VLOOKUP($O404,'APOIO-DESPESAS'!$A$3:$N$962,9,FALSE)),"")</f>
        <v/>
      </c>
      <c r="I404" s="223" t="str">
        <f>IFERROR(IF(VLOOKUP($O404,'APOIO-DESPESAS'!$A$3:$N$962,10,FALSE)="","",VLOOKUP($O404,'APOIO-DESPESAS'!$A$3:$N$962,10,FALSE)),"")</f>
        <v/>
      </c>
      <c r="J404" s="223" t="str">
        <f>IFERROR(IF(VLOOKUP($O404,'APOIO-DESPESAS'!$A$3:$N$962,11,FALSE)="","",VLOOKUP($O404,'APOIO-DESPESAS'!$A$3:$N$962,11,FALSE)),"")</f>
        <v/>
      </c>
      <c r="K404" s="223" t="str">
        <f>IFERROR(IF(VLOOKUP($O404,'APOIO-DESPESAS'!$A$3:$N$962,12,FALSE)="","",VLOOKUP($O404,'APOIO-DESPESAS'!$A$3:$N$962,12,FALSE)),"")</f>
        <v/>
      </c>
      <c r="L404" s="223" t="str">
        <f>IFERROR(IF(VLOOKUP($O404,'APOIO-DESPESAS'!$A$3:$N$962,13,FALSE)="","",VLOOKUP($O404,'APOIO-DESPESAS'!$A$3:$N$962,13,FALSE)),"")</f>
        <v/>
      </c>
      <c r="M404" s="223" t="str">
        <f>IFERROR(IF(VLOOKUP($O404,'APOIO-DESPESAS'!$A$3:$N$962,14,FALSE)="","",VLOOKUP($O404,'APOIO-DESPESAS'!$A$3:$N$962,14,FALSE)),"")</f>
        <v/>
      </c>
      <c r="O404" s="223">
        <f t="shared" si="6"/>
        <v>402</v>
      </c>
    </row>
    <row r="405" spans="1:15" x14ac:dyDescent="0.25">
      <c r="A405" s="223" t="str">
        <f>IFERROR(IF(VLOOKUP($O405,'APOIO-DESPESAS'!$A$3:$N$962,2,FALSE)="","",VLOOKUP($O405,'APOIO-DESPESAS'!$A$3:$N$962,2,FALSE)),"")</f>
        <v/>
      </c>
      <c r="B405" s="223" t="str">
        <f>IFERROR(IF(VLOOKUP($O405,'APOIO-DESPESAS'!$A$3:$N$962,3,FALSE)="","",VLOOKUP($O405,'APOIO-DESPESAS'!$A$3:$N$962,3,FALSE)),"")</f>
        <v/>
      </c>
      <c r="C405" s="223" t="str">
        <f>IFERROR(IF(VLOOKUP($O405,'APOIO-DESPESAS'!$A$3:$N$962,4,FALSE)="","",VLOOKUP($O405,'APOIO-DESPESAS'!$A$3:$N$962,4,FALSE)),"")</f>
        <v/>
      </c>
      <c r="D405" s="223" t="str">
        <f>IFERROR(IF(VLOOKUP($O405,'APOIO-DESPESAS'!$A$3:$N$962,5,FALSE)="","",VLOOKUP($O405,'APOIO-DESPESAS'!$A$3:$N$962,5,FALSE)),"")</f>
        <v/>
      </c>
      <c r="E405" s="223" t="str">
        <f>IFERROR(IF(VLOOKUP($O405,'APOIO-DESPESAS'!$A$3:$N$962,6,FALSE)="","",VLOOKUP($O405,'APOIO-DESPESAS'!$A$3:$N$962,6,FALSE)),"")</f>
        <v/>
      </c>
      <c r="F405" s="223" t="str">
        <f>IFERROR(IF(VLOOKUP($O405,'APOIO-DESPESAS'!$A$3:$N$962,7,FALSE)="","",VLOOKUP($O405,'APOIO-DESPESAS'!$A$3:$N$962,7,FALSE)),"")</f>
        <v/>
      </c>
      <c r="G405" s="223" t="str">
        <f>IFERROR(IF(VLOOKUP($O405,'APOIO-DESPESAS'!$A$3:$N$962,8,FALSE)="","",VLOOKUP($O405,'APOIO-DESPESAS'!$A$3:$N$962,8,FALSE)),"")</f>
        <v/>
      </c>
      <c r="H405" s="223" t="str">
        <f>IFERROR(IF(VLOOKUP($O405,'APOIO-DESPESAS'!$A$3:$N$962,9,FALSE)="","",VLOOKUP($O405,'APOIO-DESPESAS'!$A$3:$N$962,9,FALSE)),"")</f>
        <v/>
      </c>
      <c r="I405" s="223" t="str">
        <f>IFERROR(IF(VLOOKUP($O405,'APOIO-DESPESAS'!$A$3:$N$962,10,FALSE)="","",VLOOKUP($O405,'APOIO-DESPESAS'!$A$3:$N$962,10,FALSE)),"")</f>
        <v/>
      </c>
      <c r="J405" s="223" t="str">
        <f>IFERROR(IF(VLOOKUP($O405,'APOIO-DESPESAS'!$A$3:$N$962,11,FALSE)="","",VLOOKUP($O405,'APOIO-DESPESAS'!$A$3:$N$962,11,FALSE)),"")</f>
        <v/>
      </c>
      <c r="K405" s="223" t="str">
        <f>IFERROR(IF(VLOOKUP($O405,'APOIO-DESPESAS'!$A$3:$N$962,12,FALSE)="","",VLOOKUP($O405,'APOIO-DESPESAS'!$A$3:$N$962,12,FALSE)),"")</f>
        <v/>
      </c>
      <c r="L405" s="223" t="str">
        <f>IFERROR(IF(VLOOKUP($O405,'APOIO-DESPESAS'!$A$3:$N$962,13,FALSE)="","",VLOOKUP($O405,'APOIO-DESPESAS'!$A$3:$N$962,13,FALSE)),"")</f>
        <v/>
      </c>
      <c r="M405" s="223" t="str">
        <f>IFERROR(IF(VLOOKUP($O405,'APOIO-DESPESAS'!$A$3:$N$962,14,FALSE)="","",VLOOKUP($O405,'APOIO-DESPESAS'!$A$3:$N$962,14,FALSE)),"")</f>
        <v/>
      </c>
      <c r="O405" s="223">
        <f t="shared" si="6"/>
        <v>403</v>
      </c>
    </row>
    <row r="406" spans="1:15" x14ac:dyDescent="0.25">
      <c r="A406" s="223" t="str">
        <f>IFERROR(IF(VLOOKUP($O406,'APOIO-DESPESAS'!$A$3:$N$962,2,FALSE)="","",VLOOKUP($O406,'APOIO-DESPESAS'!$A$3:$N$962,2,FALSE)),"")</f>
        <v/>
      </c>
      <c r="B406" s="223" t="str">
        <f>IFERROR(IF(VLOOKUP($O406,'APOIO-DESPESAS'!$A$3:$N$962,3,FALSE)="","",VLOOKUP($O406,'APOIO-DESPESAS'!$A$3:$N$962,3,FALSE)),"")</f>
        <v/>
      </c>
      <c r="C406" s="223" t="str">
        <f>IFERROR(IF(VLOOKUP($O406,'APOIO-DESPESAS'!$A$3:$N$962,4,FALSE)="","",VLOOKUP($O406,'APOIO-DESPESAS'!$A$3:$N$962,4,FALSE)),"")</f>
        <v/>
      </c>
      <c r="D406" s="223" t="str">
        <f>IFERROR(IF(VLOOKUP($O406,'APOIO-DESPESAS'!$A$3:$N$962,5,FALSE)="","",VLOOKUP($O406,'APOIO-DESPESAS'!$A$3:$N$962,5,FALSE)),"")</f>
        <v/>
      </c>
      <c r="E406" s="223" t="str">
        <f>IFERROR(IF(VLOOKUP($O406,'APOIO-DESPESAS'!$A$3:$N$962,6,FALSE)="","",VLOOKUP($O406,'APOIO-DESPESAS'!$A$3:$N$962,6,FALSE)),"")</f>
        <v/>
      </c>
      <c r="F406" s="223" t="str">
        <f>IFERROR(IF(VLOOKUP($O406,'APOIO-DESPESAS'!$A$3:$N$962,7,FALSE)="","",VLOOKUP($O406,'APOIO-DESPESAS'!$A$3:$N$962,7,FALSE)),"")</f>
        <v/>
      </c>
      <c r="G406" s="223" t="str">
        <f>IFERROR(IF(VLOOKUP($O406,'APOIO-DESPESAS'!$A$3:$N$962,8,FALSE)="","",VLOOKUP($O406,'APOIO-DESPESAS'!$A$3:$N$962,8,FALSE)),"")</f>
        <v/>
      </c>
      <c r="H406" s="223" t="str">
        <f>IFERROR(IF(VLOOKUP($O406,'APOIO-DESPESAS'!$A$3:$N$962,9,FALSE)="","",VLOOKUP($O406,'APOIO-DESPESAS'!$A$3:$N$962,9,FALSE)),"")</f>
        <v/>
      </c>
      <c r="I406" s="223" t="str">
        <f>IFERROR(IF(VLOOKUP($O406,'APOIO-DESPESAS'!$A$3:$N$962,10,FALSE)="","",VLOOKUP($O406,'APOIO-DESPESAS'!$A$3:$N$962,10,FALSE)),"")</f>
        <v/>
      </c>
      <c r="J406" s="223" t="str">
        <f>IFERROR(IF(VLOOKUP($O406,'APOIO-DESPESAS'!$A$3:$N$962,11,FALSE)="","",VLOOKUP($O406,'APOIO-DESPESAS'!$A$3:$N$962,11,FALSE)),"")</f>
        <v/>
      </c>
      <c r="K406" s="223" t="str">
        <f>IFERROR(IF(VLOOKUP($O406,'APOIO-DESPESAS'!$A$3:$N$962,12,FALSE)="","",VLOOKUP($O406,'APOIO-DESPESAS'!$A$3:$N$962,12,FALSE)),"")</f>
        <v/>
      </c>
      <c r="L406" s="223" t="str">
        <f>IFERROR(IF(VLOOKUP($O406,'APOIO-DESPESAS'!$A$3:$N$962,13,FALSE)="","",VLOOKUP($O406,'APOIO-DESPESAS'!$A$3:$N$962,13,FALSE)),"")</f>
        <v/>
      </c>
      <c r="M406" s="223" t="str">
        <f>IFERROR(IF(VLOOKUP($O406,'APOIO-DESPESAS'!$A$3:$N$962,14,FALSE)="","",VLOOKUP($O406,'APOIO-DESPESAS'!$A$3:$N$962,14,FALSE)),"")</f>
        <v/>
      </c>
      <c r="O406" s="223">
        <f t="shared" si="6"/>
        <v>404</v>
      </c>
    </row>
    <row r="407" spans="1:15" x14ac:dyDescent="0.25">
      <c r="A407" s="223" t="str">
        <f>IFERROR(IF(VLOOKUP($O407,'APOIO-DESPESAS'!$A$3:$N$962,2,FALSE)="","",VLOOKUP($O407,'APOIO-DESPESAS'!$A$3:$N$962,2,FALSE)),"")</f>
        <v/>
      </c>
      <c r="B407" s="223" t="str">
        <f>IFERROR(IF(VLOOKUP($O407,'APOIO-DESPESAS'!$A$3:$N$962,3,FALSE)="","",VLOOKUP($O407,'APOIO-DESPESAS'!$A$3:$N$962,3,FALSE)),"")</f>
        <v/>
      </c>
      <c r="C407" s="223" t="str">
        <f>IFERROR(IF(VLOOKUP($O407,'APOIO-DESPESAS'!$A$3:$N$962,4,FALSE)="","",VLOOKUP($O407,'APOIO-DESPESAS'!$A$3:$N$962,4,FALSE)),"")</f>
        <v/>
      </c>
      <c r="D407" s="223" t="str">
        <f>IFERROR(IF(VLOOKUP($O407,'APOIO-DESPESAS'!$A$3:$N$962,5,FALSE)="","",VLOOKUP($O407,'APOIO-DESPESAS'!$A$3:$N$962,5,FALSE)),"")</f>
        <v/>
      </c>
      <c r="E407" s="223" t="str">
        <f>IFERROR(IF(VLOOKUP($O407,'APOIO-DESPESAS'!$A$3:$N$962,6,FALSE)="","",VLOOKUP($O407,'APOIO-DESPESAS'!$A$3:$N$962,6,FALSE)),"")</f>
        <v/>
      </c>
      <c r="F407" s="223" t="str">
        <f>IFERROR(IF(VLOOKUP($O407,'APOIO-DESPESAS'!$A$3:$N$962,7,FALSE)="","",VLOOKUP($O407,'APOIO-DESPESAS'!$A$3:$N$962,7,FALSE)),"")</f>
        <v/>
      </c>
      <c r="G407" s="223" t="str">
        <f>IFERROR(IF(VLOOKUP($O407,'APOIO-DESPESAS'!$A$3:$N$962,8,FALSE)="","",VLOOKUP($O407,'APOIO-DESPESAS'!$A$3:$N$962,8,FALSE)),"")</f>
        <v/>
      </c>
      <c r="H407" s="223" t="str">
        <f>IFERROR(IF(VLOOKUP($O407,'APOIO-DESPESAS'!$A$3:$N$962,9,FALSE)="","",VLOOKUP($O407,'APOIO-DESPESAS'!$A$3:$N$962,9,FALSE)),"")</f>
        <v/>
      </c>
      <c r="I407" s="223" t="str">
        <f>IFERROR(IF(VLOOKUP($O407,'APOIO-DESPESAS'!$A$3:$N$962,10,FALSE)="","",VLOOKUP($O407,'APOIO-DESPESAS'!$A$3:$N$962,10,FALSE)),"")</f>
        <v/>
      </c>
      <c r="J407" s="223" t="str">
        <f>IFERROR(IF(VLOOKUP($O407,'APOIO-DESPESAS'!$A$3:$N$962,11,FALSE)="","",VLOOKUP($O407,'APOIO-DESPESAS'!$A$3:$N$962,11,FALSE)),"")</f>
        <v/>
      </c>
      <c r="K407" s="223" t="str">
        <f>IFERROR(IF(VLOOKUP($O407,'APOIO-DESPESAS'!$A$3:$N$962,12,FALSE)="","",VLOOKUP($O407,'APOIO-DESPESAS'!$A$3:$N$962,12,FALSE)),"")</f>
        <v/>
      </c>
      <c r="L407" s="223" t="str">
        <f>IFERROR(IF(VLOOKUP($O407,'APOIO-DESPESAS'!$A$3:$N$962,13,FALSE)="","",VLOOKUP($O407,'APOIO-DESPESAS'!$A$3:$N$962,13,FALSE)),"")</f>
        <v/>
      </c>
      <c r="M407" s="223" t="str">
        <f>IFERROR(IF(VLOOKUP($O407,'APOIO-DESPESAS'!$A$3:$N$962,14,FALSE)="","",VLOOKUP($O407,'APOIO-DESPESAS'!$A$3:$N$962,14,FALSE)),"")</f>
        <v/>
      </c>
      <c r="O407" s="223">
        <f t="shared" si="6"/>
        <v>405</v>
      </c>
    </row>
    <row r="408" spans="1:15" x14ac:dyDescent="0.25">
      <c r="A408" s="223" t="str">
        <f>IFERROR(IF(VLOOKUP($O408,'APOIO-DESPESAS'!$A$3:$N$962,2,FALSE)="","",VLOOKUP($O408,'APOIO-DESPESAS'!$A$3:$N$962,2,FALSE)),"")</f>
        <v/>
      </c>
      <c r="B408" s="223" t="str">
        <f>IFERROR(IF(VLOOKUP($O408,'APOIO-DESPESAS'!$A$3:$N$962,3,FALSE)="","",VLOOKUP($O408,'APOIO-DESPESAS'!$A$3:$N$962,3,FALSE)),"")</f>
        <v/>
      </c>
      <c r="C408" s="223" t="str">
        <f>IFERROR(IF(VLOOKUP($O408,'APOIO-DESPESAS'!$A$3:$N$962,4,FALSE)="","",VLOOKUP($O408,'APOIO-DESPESAS'!$A$3:$N$962,4,FALSE)),"")</f>
        <v/>
      </c>
      <c r="D408" s="223" t="str">
        <f>IFERROR(IF(VLOOKUP($O408,'APOIO-DESPESAS'!$A$3:$N$962,5,FALSE)="","",VLOOKUP($O408,'APOIO-DESPESAS'!$A$3:$N$962,5,FALSE)),"")</f>
        <v/>
      </c>
      <c r="E408" s="223" t="str">
        <f>IFERROR(IF(VLOOKUP($O408,'APOIO-DESPESAS'!$A$3:$N$962,6,FALSE)="","",VLOOKUP($O408,'APOIO-DESPESAS'!$A$3:$N$962,6,FALSE)),"")</f>
        <v/>
      </c>
      <c r="F408" s="223" t="str">
        <f>IFERROR(IF(VLOOKUP($O408,'APOIO-DESPESAS'!$A$3:$N$962,7,FALSE)="","",VLOOKUP($O408,'APOIO-DESPESAS'!$A$3:$N$962,7,FALSE)),"")</f>
        <v/>
      </c>
      <c r="G408" s="223" t="str">
        <f>IFERROR(IF(VLOOKUP($O408,'APOIO-DESPESAS'!$A$3:$N$962,8,FALSE)="","",VLOOKUP($O408,'APOIO-DESPESAS'!$A$3:$N$962,8,FALSE)),"")</f>
        <v/>
      </c>
      <c r="H408" s="223" t="str">
        <f>IFERROR(IF(VLOOKUP($O408,'APOIO-DESPESAS'!$A$3:$N$962,9,FALSE)="","",VLOOKUP($O408,'APOIO-DESPESAS'!$A$3:$N$962,9,FALSE)),"")</f>
        <v/>
      </c>
      <c r="I408" s="223" t="str">
        <f>IFERROR(IF(VLOOKUP($O408,'APOIO-DESPESAS'!$A$3:$N$962,10,FALSE)="","",VLOOKUP($O408,'APOIO-DESPESAS'!$A$3:$N$962,10,FALSE)),"")</f>
        <v/>
      </c>
      <c r="J408" s="223" t="str">
        <f>IFERROR(IF(VLOOKUP($O408,'APOIO-DESPESAS'!$A$3:$N$962,11,FALSE)="","",VLOOKUP($O408,'APOIO-DESPESAS'!$A$3:$N$962,11,FALSE)),"")</f>
        <v/>
      </c>
      <c r="K408" s="223" t="str">
        <f>IFERROR(IF(VLOOKUP($O408,'APOIO-DESPESAS'!$A$3:$N$962,12,FALSE)="","",VLOOKUP($O408,'APOIO-DESPESAS'!$A$3:$N$962,12,FALSE)),"")</f>
        <v/>
      </c>
      <c r="L408" s="223" t="str">
        <f>IFERROR(IF(VLOOKUP($O408,'APOIO-DESPESAS'!$A$3:$N$962,13,FALSE)="","",VLOOKUP($O408,'APOIO-DESPESAS'!$A$3:$N$962,13,FALSE)),"")</f>
        <v/>
      </c>
      <c r="M408" s="223" t="str">
        <f>IFERROR(IF(VLOOKUP($O408,'APOIO-DESPESAS'!$A$3:$N$962,14,FALSE)="","",VLOOKUP($O408,'APOIO-DESPESAS'!$A$3:$N$962,14,FALSE)),"")</f>
        <v/>
      </c>
      <c r="O408" s="223">
        <f t="shared" si="6"/>
        <v>406</v>
      </c>
    </row>
    <row r="409" spans="1:15" x14ac:dyDescent="0.25">
      <c r="A409" s="223" t="str">
        <f>IFERROR(IF(VLOOKUP($O409,'APOIO-DESPESAS'!$A$3:$N$962,2,FALSE)="","",VLOOKUP($O409,'APOIO-DESPESAS'!$A$3:$N$962,2,FALSE)),"")</f>
        <v/>
      </c>
      <c r="B409" s="223" t="str">
        <f>IFERROR(IF(VLOOKUP($O409,'APOIO-DESPESAS'!$A$3:$N$962,3,FALSE)="","",VLOOKUP($O409,'APOIO-DESPESAS'!$A$3:$N$962,3,FALSE)),"")</f>
        <v/>
      </c>
      <c r="C409" s="223" t="str">
        <f>IFERROR(IF(VLOOKUP($O409,'APOIO-DESPESAS'!$A$3:$N$962,4,FALSE)="","",VLOOKUP($O409,'APOIO-DESPESAS'!$A$3:$N$962,4,FALSE)),"")</f>
        <v/>
      </c>
      <c r="D409" s="223" t="str">
        <f>IFERROR(IF(VLOOKUP($O409,'APOIO-DESPESAS'!$A$3:$N$962,5,FALSE)="","",VLOOKUP($O409,'APOIO-DESPESAS'!$A$3:$N$962,5,FALSE)),"")</f>
        <v/>
      </c>
      <c r="E409" s="223" t="str">
        <f>IFERROR(IF(VLOOKUP($O409,'APOIO-DESPESAS'!$A$3:$N$962,6,FALSE)="","",VLOOKUP($O409,'APOIO-DESPESAS'!$A$3:$N$962,6,FALSE)),"")</f>
        <v/>
      </c>
      <c r="F409" s="223" t="str">
        <f>IFERROR(IF(VLOOKUP($O409,'APOIO-DESPESAS'!$A$3:$N$962,7,FALSE)="","",VLOOKUP($O409,'APOIO-DESPESAS'!$A$3:$N$962,7,FALSE)),"")</f>
        <v/>
      </c>
      <c r="G409" s="223" t="str">
        <f>IFERROR(IF(VLOOKUP($O409,'APOIO-DESPESAS'!$A$3:$N$962,8,FALSE)="","",VLOOKUP($O409,'APOIO-DESPESAS'!$A$3:$N$962,8,FALSE)),"")</f>
        <v/>
      </c>
      <c r="H409" s="223" t="str">
        <f>IFERROR(IF(VLOOKUP($O409,'APOIO-DESPESAS'!$A$3:$N$962,9,FALSE)="","",VLOOKUP($O409,'APOIO-DESPESAS'!$A$3:$N$962,9,FALSE)),"")</f>
        <v/>
      </c>
      <c r="I409" s="223" t="str">
        <f>IFERROR(IF(VLOOKUP($O409,'APOIO-DESPESAS'!$A$3:$N$962,10,FALSE)="","",VLOOKUP($O409,'APOIO-DESPESAS'!$A$3:$N$962,10,FALSE)),"")</f>
        <v/>
      </c>
      <c r="J409" s="223" t="str">
        <f>IFERROR(IF(VLOOKUP($O409,'APOIO-DESPESAS'!$A$3:$N$962,11,FALSE)="","",VLOOKUP($O409,'APOIO-DESPESAS'!$A$3:$N$962,11,FALSE)),"")</f>
        <v/>
      </c>
      <c r="K409" s="223" t="str">
        <f>IFERROR(IF(VLOOKUP($O409,'APOIO-DESPESAS'!$A$3:$N$962,12,FALSE)="","",VLOOKUP($O409,'APOIO-DESPESAS'!$A$3:$N$962,12,FALSE)),"")</f>
        <v/>
      </c>
      <c r="L409" s="223" t="str">
        <f>IFERROR(IF(VLOOKUP($O409,'APOIO-DESPESAS'!$A$3:$N$962,13,FALSE)="","",VLOOKUP($O409,'APOIO-DESPESAS'!$A$3:$N$962,13,FALSE)),"")</f>
        <v/>
      </c>
      <c r="M409" s="223" t="str">
        <f>IFERROR(IF(VLOOKUP($O409,'APOIO-DESPESAS'!$A$3:$N$962,14,FALSE)="","",VLOOKUP($O409,'APOIO-DESPESAS'!$A$3:$N$962,14,FALSE)),"")</f>
        <v/>
      </c>
      <c r="O409" s="223">
        <f t="shared" si="6"/>
        <v>407</v>
      </c>
    </row>
    <row r="410" spans="1:15" x14ac:dyDescent="0.25">
      <c r="A410" s="223" t="str">
        <f>IFERROR(IF(VLOOKUP($O410,'APOIO-DESPESAS'!$A$3:$N$962,2,FALSE)="","",VLOOKUP($O410,'APOIO-DESPESAS'!$A$3:$N$962,2,FALSE)),"")</f>
        <v/>
      </c>
      <c r="B410" s="223" t="str">
        <f>IFERROR(IF(VLOOKUP($O410,'APOIO-DESPESAS'!$A$3:$N$962,3,FALSE)="","",VLOOKUP($O410,'APOIO-DESPESAS'!$A$3:$N$962,3,FALSE)),"")</f>
        <v/>
      </c>
      <c r="C410" s="223" t="str">
        <f>IFERROR(IF(VLOOKUP($O410,'APOIO-DESPESAS'!$A$3:$N$962,4,FALSE)="","",VLOOKUP($O410,'APOIO-DESPESAS'!$A$3:$N$962,4,FALSE)),"")</f>
        <v/>
      </c>
      <c r="D410" s="223" t="str">
        <f>IFERROR(IF(VLOOKUP($O410,'APOIO-DESPESAS'!$A$3:$N$962,5,FALSE)="","",VLOOKUP($O410,'APOIO-DESPESAS'!$A$3:$N$962,5,FALSE)),"")</f>
        <v/>
      </c>
      <c r="E410" s="223" t="str">
        <f>IFERROR(IF(VLOOKUP($O410,'APOIO-DESPESAS'!$A$3:$N$962,6,FALSE)="","",VLOOKUP($O410,'APOIO-DESPESAS'!$A$3:$N$962,6,FALSE)),"")</f>
        <v/>
      </c>
      <c r="F410" s="223" t="str">
        <f>IFERROR(IF(VLOOKUP($O410,'APOIO-DESPESAS'!$A$3:$N$962,7,FALSE)="","",VLOOKUP($O410,'APOIO-DESPESAS'!$A$3:$N$962,7,FALSE)),"")</f>
        <v/>
      </c>
      <c r="G410" s="223" t="str">
        <f>IFERROR(IF(VLOOKUP($O410,'APOIO-DESPESAS'!$A$3:$N$962,8,FALSE)="","",VLOOKUP($O410,'APOIO-DESPESAS'!$A$3:$N$962,8,FALSE)),"")</f>
        <v/>
      </c>
      <c r="H410" s="223" t="str">
        <f>IFERROR(IF(VLOOKUP($O410,'APOIO-DESPESAS'!$A$3:$N$962,9,FALSE)="","",VLOOKUP($O410,'APOIO-DESPESAS'!$A$3:$N$962,9,FALSE)),"")</f>
        <v/>
      </c>
      <c r="I410" s="223" t="str">
        <f>IFERROR(IF(VLOOKUP($O410,'APOIO-DESPESAS'!$A$3:$N$962,10,FALSE)="","",VLOOKUP($O410,'APOIO-DESPESAS'!$A$3:$N$962,10,FALSE)),"")</f>
        <v/>
      </c>
      <c r="J410" s="223" t="str">
        <f>IFERROR(IF(VLOOKUP($O410,'APOIO-DESPESAS'!$A$3:$N$962,11,FALSE)="","",VLOOKUP($O410,'APOIO-DESPESAS'!$A$3:$N$962,11,FALSE)),"")</f>
        <v/>
      </c>
      <c r="K410" s="223" t="str">
        <f>IFERROR(IF(VLOOKUP($O410,'APOIO-DESPESAS'!$A$3:$N$962,12,FALSE)="","",VLOOKUP($O410,'APOIO-DESPESAS'!$A$3:$N$962,12,FALSE)),"")</f>
        <v/>
      </c>
      <c r="L410" s="223" t="str">
        <f>IFERROR(IF(VLOOKUP($O410,'APOIO-DESPESAS'!$A$3:$N$962,13,FALSE)="","",VLOOKUP($O410,'APOIO-DESPESAS'!$A$3:$N$962,13,FALSE)),"")</f>
        <v/>
      </c>
      <c r="M410" s="223" t="str">
        <f>IFERROR(IF(VLOOKUP($O410,'APOIO-DESPESAS'!$A$3:$N$962,14,FALSE)="","",VLOOKUP($O410,'APOIO-DESPESAS'!$A$3:$N$962,14,FALSE)),"")</f>
        <v/>
      </c>
      <c r="O410" s="223">
        <f t="shared" si="6"/>
        <v>408</v>
      </c>
    </row>
    <row r="411" spans="1:15" x14ac:dyDescent="0.25">
      <c r="A411" s="223" t="str">
        <f>IFERROR(IF(VLOOKUP($O411,'APOIO-DESPESAS'!$A$3:$N$962,2,FALSE)="","",VLOOKUP($O411,'APOIO-DESPESAS'!$A$3:$N$962,2,FALSE)),"")</f>
        <v/>
      </c>
      <c r="B411" s="223" t="str">
        <f>IFERROR(IF(VLOOKUP($O411,'APOIO-DESPESAS'!$A$3:$N$962,3,FALSE)="","",VLOOKUP($O411,'APOIO-DESPESAS'!$A$3:$N$962,3,FALSE)),"")</f>
        <v/>
      </c>
      <c r="C411" s="223" t="str">
        <f>IFERROR(IF(VLOOKUP($O411,'APOIO-DESPESAS'!$A$3:$N$962,4,FALSE)="","",VLOOKUP($O411,'APOIO-DESPESAS'!$A$3:$N$962,4,FALSE)),"")</f>
        <v/>
      </c>
      <c r="D411" s="223" t="str">
        <f>IFERROR(IF(VLOOKUP($O411,'APOIO-DESPESAS'!$A$3:$N$962,5,FALSE)="","",VLOOKUP($O411,'APOIO-DESPESAS'!$A$3:$N$962,5,FALSE)),"")</f>
        <v/>
      </c>
      <c r="E411" s="223" t="str">
        <f>IFERROR(IF(VLOOKUP($O411,'APOIO-DESPESAS'!$A$3:$N$962,6,FALSE)="","",VLOOKUP($O411,'APOIO-DESPESAS'!$A$3:$N$962,6,FALSE)),"")</f>
        <v/>
      </c>
      <c r="F411" s="223" t="str">
        <f>IFERROR(IF(VLOOKUP($O411,'APOIO-DESPESAS'!$A$3:$N$962,7,FALSE)="","",VLOOKUP($O411,'APOIO-DESPESAS'!$A$3:$N$962,7,FALSE)),"")</f>
        <v/>
      </c>
      <c r="G411" s="223" t="str">
        <f>IFERROR(IF(VLOOKUP($O411,'APOIO-DESPESAS'!$A$3:$N$962,8,FALSE)="","",VLOOKUP($O411,'APOIO-DESPESAS'!$A$3:$N$962,8,FALSE)),"")</f>
        <v/>
      </c>
      <c r="H411" s="223" t="str">
        <f>IFERROR(IF(VLOOKUP($O411,'APOIO-DESPESAS'!$A$3:$N$962,9,FALSE)="","",VLOOKUP($O411,'APOIO-DESPESAS'!$A$3:$N$962,9,FALSE)),"")</f>
        <v/>
      </c>
      <c r="I411" s="223" t="str">
        <f>IFERROR(IF(VLOOKUP($O411,'APOIO-DESPESAS'!$A$3:$N$962,10,FALSE)="","",VLOOKUP($O411,'APOIO-DESPESAS'!$A$3:$N$962,10,FALSE)),"")</f>
        <v/>
      </c>
      <c r="J411" s="223" t="str">
        <f>IFERROR(IF(VLOOKUP($O411,'APOIO-DESPESAS'!$A$3:$N$962,11,FALSE)="","",VLOOKUP($O411,'APOIO-DESPESAS'!$A$3:$N$962,11,FALSE)),"")</f>
        <v/>
      </c>
      <c r="K411" s="223" t="str">
        <f>IFERROR(IF(VLOOKUP($O411,'APOIO-DESPESAS'!$A$3:$N$962,12,FALSE)="","",VLOOKUP($O411,'APOIO-DESPESAS'!$A$3:$N$962,12,FALSE)),"")</f>
        <v/>
      </c>
      <c r="L411" s="223" t="str">
        <f>IFERROR(IF(VLOOKUP($O411,'APOIO-DESPESAS'!$A$3:$N$962,13,FALSE)="","",VLOOKUP($O411,'APOIO-DESPESAS'!$A$3:$N$962,13,FALSE)),"")</f>
        <v/>
      </c>
      <c r="M411" s="223" t="str">
        <f>IFERROR(IF(VLOOKUP($O411,'APOIO-DESPESAS'!$A$3:$N$962,14,FALSE)="","",VLOOKUP($O411,'APOIO-DESPESAS'!$A$3:$N$962,14,FALSE)),"")</f>
        <v/>
      </c>
      <c r="O411" s="223">
        <f t="shared" si="6"/>
        <v>409</v>
      </c>
    </row>
    <row r="412" spans="1:15" x14ac:dyDescent="0.25">
      <c r="A412" s="223" t="str">
        <f>IFERROR(IF(VLOOKUP($O412,'APOIO-DESPESAS'!$A$3:$N$962,2,FALSE)="","",VLOOKUP($O412,'APOIO-DESPESAS'!$A$3:$N$962,2,FALSE)),"")</f>
        <v/>
      </c>
      <c r="B412" s="223" t="str">
        <f>IFERROR(IF(VLOOKUP($O412,'APOIO-DESPESAS'!$A$3:$N$962,3,FALSE)="","",VLOOKUP($O412,'APOIO-DESPESAS'!$A$3:$N$962,3,FALSE)),"")</f>
        <v/>
      </c>
      <c r="C412" s="223" t="str">
        <f>IFERROR(IF(VLOOKUP($O412,'APOIO-DESPESAS'!$A$3:$N$962,4,FALSE)="","",VLOOKUP($O412,'APOIO-DESPESAS'!$A$3:$N$962,4,FALSE)),"")</f>
        <v/>
      </c>
      <c r="D412" s="223" t="str">
        <f>IFERROR(IF(VLOOKUP($O412,'APOIO-DESPESAS'!$A$3:$N$962,5,FALSE)="","",VLOOKUP($O412,'APOIO-DESPESAS'!$A$3:$N$962,5,FALSE)),"")</f>
        <v/>
      </c>
      <c r="E412" s="223" t="str">
        <f>IFERROR(IF(VLOOKUP($O412,'APOIO-DESPESAS'!$A$3:$N$962,6,FALSE)="","",VLOOKUP($O412,'APOIO-DESPESAS'!$A$3:$N$962,6,FALSE)),"")</f>
        <v/>
      </c>
      <c r="F412" s="223" t="str">
        <f>IFERROR(IF(VLOOKUP($O412,'APOIO-DESPESAS'!$A$3:$N$962,7,FALSE)="","",VLOOKUP($O412,'APOIO-DESPESAS'!$A$3:$N$962,7,FALSE)),"")</f>
        <v/>
      </c>
      <c r="G412" s="223" t="str">
        <f>IFERROR(IF(VLOOKUP($O412,'APOIO-DESPESAS'!$A$3:$N$962,8,FALSE)="","",VLOOKUP($O412,'APOIO-DESPESAS'!$A$3:$N$962,8,FALSE)),"")</f>
        <v/>
      </c>
      <c r="H412" s="223" t="str">
        <f>IFERROR(IF(VLOOKUP($O412,'APOIO-DESPESAS'!$A$3:$N$962,9,FALSE)="","",VLOOKUP($O412,'APOIO-DESPESAS'!$A$3:$N$962,9,FALSE)),"")</f>
        <v/>
      </c>
      <c r="I412" s="223" t="str">
        <f>IFERROR(IF(VLOOKUP($O412,'APOIO-DESPESAS'!$A$3:$N$962,10,FALSE)="","",VLOOKUP($O412,'APOIO-DESPESAS'!$A$3:$N$962,10,FALSE)),"")</f>
        <v/>
      </c>
      <c r="J412" s="223" t="str">
        <f>IFERROR(IF(VLOOKUP($O412,'APOIO-DESPESAS'!$A$3:$N$962,11,FALSE)="","",VLOOKUP($O412,'APOIO-DESPESAS'!$A$3:$N$962,11,FALSE)),"")</f>
        <v/>
      </c>
      <c r="K412" s="223" t="str">
        <f>IFERROR(IF(VLOOKUP($O412,'APOIO-DESPESAS'!$A$3:$N$962,12,FALSE)="","",VLOOKUP($O412,'APOIO-DESPESAS'!$A$3:$N$962,12,FALSE)),"")</f>
        <v/>
      </c>
      <c r="L412" s="223" t="str">
        <f>IFERROR(IF(VLOOKUP($O412,'APOIO-DESPESAS'!$A$3:$N$962,13,FALSE)="","",VLOOKUP($O412,'APOIO-DESPESAS'!$A$3:$N$962,13,FALSE)),"")</f>
        <v/>
      </c>
      <c r="M412" s="223" t="str">
        <f>IFERROR(IF(VLOOKUP($O412,'APOIO-DESPESAS'!$A$3:$N$962,14,FALSE)="","",VLOOKUP($O412,'APOIO-DESPESAS'!$A$3:$N$962,14,FALSE)),"")</f>
        <v/>
      </c>
      <c r="O412" s="223">
        <f t="shared" si="6"/>
        <v>410</v>
      </c>
    </row>
    <row r="413" spans="1:15" x14ac:dyDescent="0.25">
      <c r="A413" s="223" t="str">
        <f>IFERROR(IF(VLOOKUP($O413,'APOIO-DESPESAS'!$A$3:$N$962,2,FALSE)="","",VLOOKUP($O413,'APOIO-DESPESAS'!$A$3:$N$962,2,FALSE)),"")</f>
        <v/>
      </c>
      <c r="B413" s="223" t="str">
        <f>IFERROR(IF(VLOOKUP($O413,'APOIO-DESPESAS'!$A$3:$N$962,3,FALSE)="","",VLOOKUP($O413,'APOIO-DESPESAS'!$A$3:$N$962,3,FALSE)),"")</f>
        <v/>
      </c>
      <c r="C413" s="223" t="str">
        <f>IFERROR(IF(VLOOKUP($O413,'APOIO-DESPESAS'!$A$3:$N$962,4,FALSE)="","",VLOOKUP($O413,'APOIO-DESPESAS'!$A$3:$N$962,4,FALSE)),"")</f>
        <v/>
      </c>
      <c r="D413" s="223" t="str">
        <f>IFERROR(IF(VLOOKUP($O413,'APOIO-DESPESAS'!$A$3:$N$962,5,FALSE)="","",VLOOKUP($O413,'APOIO-DESPESAS'!$A$3:$N$962,5,FALSE)),"")</f>
        <v/>
      </c>
      <c r="E413" s="223" t="str">
        <f>IFERROR(IF(VLOOKUP($O413,'APOIO-DESPESAS'!$A$3:$N$962,6,FALSE)="","",VLOOKUP($O413,'APOIO-DESPESAS'!$A$3:$N$962,6,FALSE)),"")</f>
        <v/>
      </c>
      <c r="F413" s="223" t="str">
        <f>IFERROR(IF(VLOOKUP($O413,'APOIO-DESPESAS'!$A$3:$N$962,7,FALSE)="","",VLOOKUP($O413,'APOIO-DESPESAS'!$A$3:$N$962,7,FALSE)),"")</f>
        <v/>
      </c>
      <c r="G413" s="223" t="str">
        <f>IFERROR(IF(VLOOKUP($O413,'APOIO-DESPESAS'!$A$3:$N$962,8,FALSE)="","",VLOOKUP($O413,'APOIO-DESPESAS'!$A$3:$N$962,8,FALSE)),"")</f>
        <v/>
      </c>
      <c r="H413" s="223" t="str">
        <f>IFERROR(IF(VLOOKUP($O413,'APOIO-DESPESAS'!$A$3:$N$962,9,FALSE)="","",VLOOKUP($O413,'APOIO-DESPESAS'!$A$3:$N$962,9,FALSE)),"")</f>
        <v/>
      </c>
      <c r="I413" s="223" t="str">
        <f>IFERROR(IF(VLOOKUP($O413,'APOIO-DESPESAS'!$A$3:$N$962,10,FALSE)="","",VLOOKUP($O413,'APOIO-DESPESAS'!$A$3:$N$962,10,FALSE)),"")</f>
        <v/>
      </c>
      <c r="J413" s="223" t="str">
        <f>IFERROR(IF(VLOOKUP($O413,'APOIO-DESPESAS'!$A$3:$N$962,11,FALSE)="","",VLOOKUP($O413,'APOIO-DESPESAS'!$A$3:$N$962,11,FALSE)),"")</f>
        <v/>
      </c>
      <c r="K413" s="223" t="str">
        <f>IFERROR(IF(VLOOKUP($O413,'APOIO-DESPESAS'!$A$3:$N$962,12,FALSE)="","",VLOOKUP($O413,'APOIO-DESPESAS'!$A$3:$N$962,12,FALSE)),"")</f>
        <v/>
      </c>
      <c r="L413" s="223" t="str">
        <f>IFERROR(IF(VLOOKUP($O413,'APOIO-DESPESAS'!$A$3:$N$962,13,FALSE)="","",VLOOKUP($O413,'APOIO-DESPESAS'!$A$3:$N$962,13,FALSE)),"")</f>
        <v/>
      </c>
      <c r="M413" s="223" t="str">
        <f>IFERROR(IF(VLOOKUP($O413,'APOIO-DESPESAS'!$A$3:$N$962,14,FALSE)="","",VLOOKUP($O413,'APOIO-DESPESAS'!$A$3:$N$962,14,FALSE)),"")</f>
        <v/>
      </c>
      <c r="O413" s="223">
        <f t="shared" si="6"/>
        <v>411</v>
      </c>
    </row>
    <row r="414" spans="1:15" x14ac:dyDescent="0.25">
      <c r="A414" s="223" t="str">
        <f>IFERROR(IF(VLOOKUP($O414,'APOIO-DESPESAS'!$A$3:$N$962,2,FALSE)="","",VLOOKUP($O414,'APOIO-DESPESAS'!$A$3:$N$962,2,FALSE)),"")</f>
        <v/>
      </c>
      <c r="B414" s="223" t="str">
        <f>IFERROR(IF(VLOOKUP($O414,'APOIO-DESPESAS'!$A$3:$N$962,3,FALSE)="","",VLOOKUP($O414,'APOIO-DESPESAS'!$A$3:$N$962,3,FALSE)),"")</f>
        <v/>
      </c>
      <c r="C414" s="223" t="str">
        <f>IFERROR(IF(VLOOKUP($O414,'APOIO-DESPESAS'!$A$3:$N$962,4,FALSE)="","",VLOOKUP($O414,'APOIO-DESPESAS'!$A$3:$N$962,4,FALSE)),"")</f>
        <v/>
      </c>
      <c r="D414" s="223" t="str">
        <f>IFERROR(IF(VLOOKUP($O414,'APOIO-DESPESAS'!$A$3:$N$962,5,FALSE)="","",VLOOKUP($O414,'APOIO-DESPESAS'!$A$3:$N$962,5,FALSE)),"")</f>
        <v/>
      </c>
      <c r="E414" s="223" t="str">
        <f>IFERROR(IF(VLOOKUP($O414,'APOIO-DESPESAS'!$A$3:$N$962,6,FALSE)="","",VLOOKUP($O414,'APOIO-DESPESAS'!$A$3:$N$962,6,FALSE)),"")</f>
        <v/>
      </c>
      <c r="F414" s="223" t="str">
        <f>IFERROR(IF(VLOOKUP($O414,'APOIO-DESPESAS'!$A$3:$N$962,7,FALSE)="","",VLOOKUP($O414,'APOIO-DESPESAS'!$A$3:$N$962,7,FALSE)),"")</f>
        <v/>
      </c>
      <c r="G414" s="223" t="str">
        <f>IFERROR(IF(VLOOKUP($O414,'APOIO-DESPESAS'!$A$3:$N$962,8,FALSE)="","",VLOOKUP($O414,'APOIO-DESPESAS'!$A$3:$N$962,8,FALSE)),"")</f>
        <v/>
      </c>
      <c r="H414" s="223" t="str">
        <f>IFERROR(IF(VLOOKUP($O414,'APOIO-DESPESAS'!$A$3:$N$962,9,FALSE)="","",VLOOKUP($O414,'APOIO-DESPESAS'!$A$3:$N$962,9,FALSE)),"")</f>
        <v/>
      </c>
      <c r="I414" s="223" t="str">
        <f>IFERROR(IF(VLOOKUP($O414,'APOIO-DESPESAS'!$A$3:$N$962,10,FALSE)="","",VLOOKUP($O414,'APOIO-DESPESAS'!$A$3:$N$962,10,FALSE)),"")</f>
        <v/>
      </c>
      <c r="J414" s="223" t="str">
        <f>IFERROR(IF(VLOOKUP($O414,'APOIO-DESPESAS'!$A$3:$N$962,11,FALSE)="","",VLOOKUP($O414,'APOIO-DESPESAS'!$A$3:$N$962,11,FALSE)),"")</f>
        <v/>
      </c>
      <c r="K414" s="223" t="str">
        <f>IFERROR(IF(VLOOKUP($O414,'APOIO-DESPESAS'!$A$3:$N$962,12,FALSE)="","",VLOOKUP($O414,'APOIO-DESPESAS'!$A$3:$N$962,12,FALSE)),"")</f>
        <v/>
      </c>
      <c r="L414" s="223" t="str">
        <f>IFERROR(IF(VLOOKUP($O414,'APOIO-DESPESAS'!$A$3:$N$962,13,FALSE)="","",VLOOKUP($O414,'APOIO-DESPESAS'!$A$3:$N$962,13,FALSE)),"")</f>
        <v/>
      </c>
      <c r="M414" s="223" t="str">
        <f>IFERROR(IF(VLOOKUP($O414,'APOIO-DESPESAS'!$A$3:$N$962,14,FALSE)="","",VLOOKUP($O414,'APOIO-DESPESAS'!$A$3:$N$962,14,FALSE)),"")</f>
        <v/>
      </c>
      <c r="O414" s="223">
        <f t="shared" si="6"/>
        <v>412</v>
      </c>
    </row>
    <row r="415" spans="1:15" x14ac:dyDescent="0.25">
      <c r="A415" s="223" t="str">
        <f>IFERROR(IF(VLOOKUP($O415,'APOIO-DESPESAS'!$A$3:$N$962,2,FALSE)="","",VLOOKUP($O415,'APOIO-DESPESAS'!$A$3:$N$962,2,FALSE)),"")</f>
        <v/>
      </c>
      <c r="B415" s="223" t="str">
        <f>IFERROR(IF(VLOOKUP($O415,'APOIO-DESPESAS'!$A$3:$N$962,3,FALSE)="","",VLOOKUP($O415,'APOIO-DESPESAS'!$A$3:$N$962,3,FALSE)),"")</f>
        <v/>
      </c>
      <c r="C415" s="223" t="str">
        <f>IFERROR(IF(VLOOKUP($O415,'APOIO-DESPESAS'!$A$3:$N$962,4,FALSE)="","",VLOOKUP($O415,'APOIO-DESPESAS'!$A$3:$N$962,4,FALSE)),"")</f>
        <v/>
      </c>
      <c r="D415" s="223" t="str">
        <f>IFERROR(IF(VLOOKUP($O415,'APOIO-DESPESAS'!$A$3:$N$962,5,FALSE)="","",VLOOKUP($O415,'APOIO-DESPESAS'!$A$3:$N$962,5,FALSE)),"")</f>
        <v/>
      </c>
      <c r="E415" s="223" t="str">
        <f>IFERROR(IF(VLOOKUP($O415,'APOIO-DESPESAS'!$A$3:$N$962,6,FALSE)="","",VLOOKUP($O415,'APOIO-DESPESAS'!$A$3:$N$962,6,FALSE)),"")</f>
        <v/>
      </c>
      <c r="F415" s="223" t="str">
        <f>IFERROR(IF(VLOOKUP($O415,'APOIO-DESPESAS'!$A$3:$N$962,7,FALSE)="","",VLOOKUP($O415,'APOIO-DESPESAS'!$A$3:$N$962,7,FALSE)),"")</f>
        <v/>
      </c>
      <c r="G415" s="223" t="str">
        <f>IFERROR(IF(VLOOKUP($O415,'APOIO-DESPESAS'!$A$3:$N$962,8,FALSE)="","",VLOOKUP($O415,'APOIO-DESPESAS'!$A$3:$N$962,8,FALSE)),"")</f>
        <v/>
      </c>
      <c r="H415" s="223" t="str">
        <f>IFERROR(IF(VLOOKUP($O415,'APOIO-DESPESAS'!$A$3:$N$962,9,FALSE)="","",VLOOKUP($O415,'APOIO-DESPESAS'!$A$3:$N$962,9,FALSE)),"")</f>
        <v/>
      </c>
      <c r="I415" s="223" t="str">
        <f>IFERROR(IF(VLOOKUP($O415,'APOIO-DESPESAS'!$A$3:$N$962,10,FALSE)="","",VLOOKUP($O415,'APOIO-DESPESAS'!$A$3:$N$962,10,FALSE)),"")</f>
        <v/>
      </c>
      <c r="J415" s="223" t="str">
        <f>IFERROR(IF(VLOOKUP($O415,'APOIO-DESPESAS'!$A$3:$N$962,11,FALSE)="","",VLOOKUP($O415,'APOIO-DESPESAS'!$A$3:$N$962,11,FALSE)),"")</f>
        <v/>
      </c>
      <c r="K415" s="223" t="str">
        <f>IFERROR(IF(VLOOKUP($O415,'APOIO-DESPESAS'!$A$3:$N$962,12,FALSE)="","",VLOOKUP($O415,'APOIO-DESPESAS'!$A$3:$N$962,12,FALSE)),"")</f>
        <v/>
      </c>
      <c r="L415" s="223" t="str">
        <f>IFERROR(IF(VLOOKUP($O415,'APOIO-DESPESAS'!$A$3:$N$962,13,FALSE)="","",VLOOKUP($O415,'APOIO-DESPESAS'!$A$3:$N$962,13,FALSE)),"")</f>
        <v/>
      </c>
      <c r="M415" s="223" t="str">
        <f>IFERROR(IF(VLOOKUP($O415,'APOIO-DESPESAS'!$A$3:$N$962,14,FALSE)="","",VLOOKUP($O415,'APOIO-DESPESAS'!$A$3:$N$962,14,FALSE)),"")</f>
        <v/>
      </c>
      <c r="O415" s="223">
        <f t="shared" si="6"/>
        <v>413</v>
      </c>
    </row>
    <row r="416" spans="1:15" x14ac:dyDescent="0.25">
      <c r="A416" s="223" t="str">
        <f>IFERROR(IF(VLOOKUP($O416,'APOIO-DESPESAS'!$A$3:$N$962,2,FALSE)="","",VLOOKUP($O416,'APOIO-DESPESAS'!$A$3:$N$962,2,FALSE)),"")</f>
        <v/>
      </c>
      <c r="B416" s="223" t="str">
        <f>IFERROR(IF(VLOOKUP($O416,'APOIO-DESPESAS'!$A$3:$N$962,3,FALSE)="","",VLOOKUP($O416,'APOIO-DESPESAS'!$A$3:$N$962,3,FALSE)),"")</f>
        <v/>
      </c>
      <c r="C416" s="223" t="str">
        <f>IFERROR(IF(VLOOKUP($O416,'APOIO-DESPESAS'!$A$3:$N$962,4,FALSE)="","",VLOOKUP($O416,'APOIO-DESPESAS'!$A$3:$N$962,4,FALSE)),"")</f>
        <v/>
      </c>
      <c r="D416" s="223" t="str">
        <f>IFERROR(IF(VLOOKUP($O416,'APOIO-DESPESAS'!$A$3:$N$962,5,FALSE)="","",VLOOKUP($O416,'APOIO-DESPESAS'!$A$3:$N$962,5,FALSE)),"")</f>
        <v/>
      </c>
      <c r="E416" s="223" t="str">
        <f>IFERROR(IF(VLOOKUP($O416,'APOIO-DESPESAS'!$A$3:$N$962,6,FALSE)="","",VLOOKUP($O416,'APOIO-DESPESAS'!$A$3:$N$962,6,FALSE)),"")</f>
        <v/>
      </c>
      <c r="F416" s="223" t="str">
        <f>IFERROR(IF(VLOOKUP($O416,'APOIO-DESPESAS'!$A$3:$N$962,7,FALSE)="","",VLOOKUP($O416,'APOIO-DESPESAS'!$A$3:$N$962,7,FALSE)),"")</f>
        <v/>
      </c>
      <c r="G416" s="223" t="str">
        <f>IFERROR(IF(VLOOKUP($O416,'APOIO-DESPESAS'!$A$3:$N$962,8,FALSE)="","",VLOOKUP($O416,'APOIO-DESPESAS'!$A$3:$N$962,8,FALSE)),"")</f>
        <v/>
      </c>
      <c r="H416" s="223" t="str">
        <f>IFERROR(IF(VLOOKUP($O416,'APOIO-DESPESAS'!$A$3:$N$962,9,FALSE)="","",VLOOKUP($O416,'APOIO-DESPESAS'!$A$3:$N$962,9,FALSE)),"")</f>
        <v/>
      </c>
      <c r="I416" s="223" t="str">
        <f>IFERROR(IF(VLOOKUP($O416,'APOIO-DESPESAS'!$A$3:$N$962,10,FALSE)="","",VLOOKUP($O416,'APOIO-DESPESAS'!$A$3:$N$962,10,FALSE)),"")</f>
        <v/>
      </c>
      <c r="J416" s="223" t="str">
        <f>IFERROR(IF(VLOOKUP($O416,'APOIO-DESPESAS'!$A$3:$N$962,11,FALSE)="","",VLOOKUP($O416,'APOIO-DESPESAS'!$A$3:$N$962,11,FALSE)),"")</f>
        <v/>
      </c>
      <c r="K416" s="223" t="str">
        <f>IFERROR(IF(VLOOKUP($O416,'APOIO-DESPESAS'!$A$3:$N$962,12,FALSE)="","",VLOOKUP($O416,'APOIO-DESPESAS'!$A$3:$N$962,12,FALSE)),"")</f>
        <v/>
      </c>
      <c r="L416" s="223" t="str">
        <f>IFERROR(IF(VLOOKUP($O416,'APOIO-DESPESAS'!$A$3:$N$962,13,FALSE)="","",VLOOKUP($O416,'APOIO-DESPESAS'!$A$3:$N$962,13,FALSE)),"")</f>
        <v/>
      </c>
      <c r="M416" s="223" t="str">
        <f>IFERROR(IF(VLOOKUP($O416,'APOIO-DESPESAS'!$A$3:$N$962,14,FALSE)="","",VLOOKUP($O416,'APOIO-DESPESAS'!$A$3:$N$962,14,FALSE)),"")</f>
        <v/>
      </c>
      <c r="O416" s="223">
        <f t="shared" si="6"/>
        <v>414</v>
      </c>
    </row>
    <row r="417" spans="1:15" x14ac:dyDescent="0.25">
      <c r="A417" s="223" t="str">
        <f>IFERROR(IF(VLOOKUP($O417,'APOIO-DESPESAS'!$A$3:$N$962,2,FALSE)="","",VLOOKUP($O417,'APOIO-DESPESAS'!$A$3:$N$962,2,FALSE)),"")</f>
        <v/>
      </c>
      <c r="B417" s="223" t="str">
        <f>IFERROR(IF(VLOOKUP($O417,'APOIO-DESPESAS'!$A$3:$N$962,3,FALSE)="","",VLOOKUP($O417,'APOIO-DESPESAS'!$A$3:$N$962,3,FALSE)),"")</f>
        <v/>
      </c>
      <c r="C417" s="223" t="str">
        <f>IFERROR(IF(VLOOKUP($O417,'APOIO-DESPESAS'!$A$3:$N$962,4,FALSE)="","",VLOOKUP($O417,'APOIO-DESPESAS'!$A$3:$N$962,4,FALSE)),"")</f>
        <v/>
      </c>
      <c r="D417" s="223" t="str">
        <f>IFERROR(IF(VLOOKUP($O417,'APOIO-DESPESAS'!$A$3:$N$962,5,FALSE)="","",VLOOKUP($O417,'APOIO-DESPESAS'!$A$3:$N$962,5,FALSE)),"")</f>
        <v/>
      </c>
      <c r="E417" s="223" t="str">
        <f>IFERROR(IF(VLOOKUP($O417,'APOIO-DESPESAS'!$A$3:$N$962,6,FALSE)="","",VLOOKUP($O417,'APOIO-DESPESAS'!$A$3:$N$962,6,FALSE)),"")</f>
        <v/>
      </c>
      <c r="F417" s="223" t="str">
        <f>IFERROR(IF(VLOOKUP($O417,'APOIO-DESPESAS'!$A$3:$N$962,7,FALSE)="","",VLOOKUP($O417,'APOIO-DESPESAS'!$A$3:$N$962,7,FALSE)),"")</f>
        <v/>
      </c>
      <c r="G417" s="223" t="str">
        <f>IFERROR(IF(VLOOKUP($O417,'APOIO-DESPESAS'!$A$3:$N$962,8,FALSE)="","",VLOOKUP($O417,'APOIO-DESPESAS'!$A$3:$N$962,8,FALSE)),"")</f>
        <v/>
      </c>
      <c r="H417" s="223" t="str">
        <f>IFERROR(IF(VLOOKUP($O417,'APOIO-DESPESAS'!$A$3:$N$962,9,FALSE)="","",VLOOKUP($O417,'APOIO-DESPESAS'!$A$3:$N$962,9,FALSE)),"")</f>
        <v/>
      </c>
      <c r="I417" s="223" t="str">
        <f>IFERROR(IF(VLOOKUP($O417,'APOIO-DESPESAS'!$A$3:$N$962,10,FALSE)="","",VLOOKUP($O417,'APOIO-DESPESAS'!$A$3:$N$962,10,FALSE)),"")</f>
        <v/>
      </c>
      <c r="J417" s="223" t="str">
        <f>IFERROR(IF(VLOOKUP($O417,'APOIO-DESPESAS'!$A$3:$N$962,11,FALSE)="","",VLOOKUP($O417,'APOIO-DESPESAS'!$A$3:$N$962,11,FALSE)),"")</f>
        <v/>
      </c>
      <c r="K417" s="223" t="str">
        <f>IFERROR(IF(VLOOKUP($O417,'APOIO-DESPESAS'!$A$3:$N$962,12,FALSE)="","",VLOOKUP($O417,'APOIO-DESPESAS'!$A$3:$N$962,12,FALSE)),"")</f>
        <v/>
      </c>
      <c r="L417" s="223" t="str">
        <f>IFERROR(IF(VLOOKUP($O417,'APOIO-DESPESAS'!$A$3:$N$962,13,FALSE)="","",VLOOKUP($O417,'APOIO-DESPESAS'!$A$3:$N$962,13,FALSE)),"")</f>
        <v/>
      </c>
      <c r="M417" s="223" t="str">
        <f>IFERROR(IF(VLOOKUP($O417,'APOIO-DESPESAS'!$A$3:$N$962,14,FALSE)="","",VLOOKUP($O417,'APOIO-DESPESAS'!$A$3:$N$962,14,FALSE)),"")</f>
        <v/>
      </c>
      <c r="O417" s="223">
        <f t="shared" si="6"/>
        <v>415</v>
      </c>
    </row>
    <row r="418" spans="1:15" x14ac:dyDescent="0.25">
      <c r="A418" s="223" t="str">
        <f>IFERROR(IF(VLOOKUP($O418,'APOIO-DESPESAS'!$A$3:$N$962,2,FALSE)="","",VLOOKUP($O418,'APOIO-DESPESAS'!$A$3:$N$962,2,FALSE)),"")</f>
        <v/>
      </c>
      <c r="B418" s="223" t="str">
        <f>IFERROR(IF(VLOOKUP($O418,'APOIO-DESPESAS'!$A$3:$N$962,3,FALSE)="","",VLOOKUP($O418,'APOIO-DESPESAS'!$A$3:$N$962,3,FALSE)),"")</f>
        <v/>
      </c>
      <c r="C418" s="223" t="str">
        <f>IFERROR(IF(VLOOKUP($O418,'APOIO-DESPESAS'!$A$3:$N$962,4,FALSE)="","",VLOOKUP($O418,'APOIO-DESPESAS'!$A$3:$N$962,4,FALSE)),"")</f>
        <v/>
      </c>
      <c r="D418" s="223" t="str">
        <f>IFERROR(IF(VLOOKUP($O418,'APOIO-DESPESAS'!$A$3:$N$962,5,FALSE)="","",VLOOKUP($O418,'APOIO-DESPESAS'!$A$3:$N$962,5,FALSE)),"")</f>
        <v/>
      </c>
      <c r="E418" s="223" t="str">
        <f>IFERROR(IF(VLOOKUP($O418,'APOIO-DESPESAS'!$A$3:$N$962,6,FALSE)="","",VLOOKUP($O418,'APOIO-DESPESAS'!$A$3:$N$962,6,FALSE)),"")</f>
        <v/>
      </c>
      <c r="F418" s="223" t="str">
        <f>IFERROR(IF(VLOOKUP($O418,'APOIO-DESPESAS'!$A$3:$N$962,7,FALSE)="","",VLOOKUP($O418,'APOIO-DESPESAS'!$A$3:$N$962,7,FALSE)),"")</f>
        <v/>
      </c>
      <c r="G418" s="223" t="str">
        <f>IFERROR(IF(VLOOKUP($O418,'APOIO-DESPESAS'!$A$3:$N$962,8,FALSE)="","",VLOOKUP($O418,'APOIO-DESPESAS'!$A$3:$N$962,8,FALSE)),"")</f>
        <v/>
      </c>
      <c r="H418" s="223" t="str">
        <f>IFERROR(IF(VLOOKUP($O418,'APOIO-DESPESAS'!$A$3:$N$962,9,FALSE)="","",VLOOKUP($O418,'APOIO-DESPESAS'!$A$3:$N$962,9,FALSE)),"")</f>
        <v/>
      </c>
      <c r="I418" s="223" t="str">
        <f>IFERROR(IF(VLOOKUP($O418,'APOIO-DESPESAS'!$A$3:$N$962,10,FALSE)="","",VLOOKUP($O418,'APOIO-DESPESAS'!$A$3:$N$962,10,FALSE)),"")</f>
        <v/>
      </c>
      <c r="J418" s="223" t="str">
        <f>IFERROR(IF(VLOOKUP($O418,'APOIO-DESPESAS'!$A$3:$N$962,11,FALSE)="","",VLOOKUP($O418,'APOIO-DESPESAS'!$A$3:$N$962,11,FALSE)),"")</f>
        <v/>
      </c>
      <c r="K418" s="223" t="str">
        <f>IFERROR(IF(VLOOKUP($O418,'APOIO-DESPESAS'!$A$3:$N$962,12,FALSE)="","",VLOOKUP($O418,'APOIO-DESPESAS'!$A$3:$N$962,12,FALSE)),"")</f>
        <v/>
      </c>
      <c r="L418" s="223" t="str">
        <f>IFERROR(IF(VLOOKUP($O418,'APOIO-DESPESAS'!$A$3:$N$962,13,FALSE)="","",VLOOKUP($O418,'APOIO-DESPESAS'!$A$3:$N$962,13,FALSE)),"")</f>
        <v/>
      </c>
      <c r="M418" s="223" t="str">
        <f>IFERROR(IF(VLOOKUP($O418,'APOIO-DESPESAS'!$A$3:$N$962,14,FALSE)="","",VLOOKUP($O418,'APOIO-DESPESAS'!$A$3:$N$962,14,FALSE)),"")</f>
        <v/>
      </c>
      <c r="O418" s="223">
        <f t="shared" si="6"/>
        <v>416</v>
      </c>
    </row>
    <row r="419" spans="1:15" x14ac:dyDescent="0.25">
      <c r="A419" s="223" t="str">
        <f>IFERROR(IF(VLOOKUP($O419,'APOIO-DESPESAS'!$A$3:$N$962,2,FALSE)="","",VLOOKUP($O419,'APOIO-DESPESAS'!$A$3:$N$962,2,FALSE)),"")</f>
        <v/>
      </c>
      <c r="B419" s="223" t="str">
        <f>IFERROR(IF(VLOOKUP($O419,'APOIO-DESPESAS'!$A$3:$N$962,3,FALSE)="","",VLOOKUP($O419,'APOIO-DESPESAS'!$A$3:$N$962,3,FALSE)),"")</f>
        <v/>
      </c>
      <c r="C419" s="223" t="str">
        <f>IFERROR(IF(VLOOKUP($O419,'APOIO-DESPESAS'!$A$3:$N$962,4,FALSE)="","",VLOOKUP($O419,'APOIO-DESPESAS'!$A$3:$N$962,4,FALSE)),"")</f>
        <v/>
      </c>
      <c r="D419" s="223" t="str">
        <f>IFERROR(IF(VLOOKUP($O419,'APOIO-DESPESAS'!$A$3:$N$962,5,FALSE)="","",VLOOKUP($O419,'APOIO-DESPESAS'!$A$3:$N$962,5,FALSE)),"")</f>
        <v/>
      </c>
      <c r="E419" s="223" t="str">
        <f>IFERROR(IF(VLOOKUP($O419,'APOIO-DESPESAS'!$A$3:$N$962,6,FALSE)="","",VLOOKUP($O419,'APOIO-DESPESAS'!$A$3:$N$962,6,FALSE)),"")</f>
        <v/>
      </c>
      <c r="F419" s="223" t="str">
        <f>IFERROR(IF(VLOOKUP($O419,'APOIO-DESPESAS'!$A$3:$N$962,7,FALSE)="","",VLOOKUP($O419,'APOIO-DESPESAS'!$A$3:$N$962,7,FALSE)),"")</f>
        <v/>
      </c>
      <c r="G419" s="223" t="str">
        <f>IFERROR(IF(VLOOKUP($O419,'APOIO-DESPESAS'!$A$3:$N$962,8,FALSE)="","",VLOOKUP($O419,'APOIO-DESPESAS'!$A$3:$N$962,8,FALSE)),"")</f>
        <v/>
      </c>
      <c r="H419" s="223" t="str">
        <f>IFERROR(IF(VLOOKUP($O419,'APOIO-DESPESAS'!$A$3:$N$962,9,FALSE)="","",VLOOKUP($O419,'APOIO-DESPESAS'!$A$3:$N$962,9,FALSE)),"")</f>
        <v/>
      </c>
      <c r="I419" s="223" t="str">
        <f>IFERROR(IF(VLOOKUP($O419,'APOIO-DESPESAS'!$A$3:$N$962,10,FALSE)="","",VLOOKUP($O419,'APOIO-DESPESAS'!$A$3:$N$962,10,FALSE)),"")</f>
        <v/>
      </c>
      <c r="J419" s="223" t="str">
        <f>IFERROR(IF(VLOOKUP($O419,'APOIO-DESPESAS'!$A$3:$N$962,11,FALSE)="","",VLOOKUP($O419,'APOIO-DESPESAS'!$A$3:$N$962,11,FALSE)),"")</f>
        <v/>
      </c>
      <c r="K419" s="223" t="str">
        <f>IFERROR(IF(VLOOKUP($O419,'APOIO-DESPESAS'!$A$3:$N$962,12,FALSE)="","",VLOOKUP($O419,'APOIO-DESPESAS'!$A$3:$N$962,12,FALSE)),"")</f>
        <v/>
      </c>
      <c r="L419" s="223" t="str">
        <f>IFERROR(IF(VLOOKUP($O419,'APOIO-DESPESAS'!$A$3:$N$962,13,FALSE)="","",VLOOKUP($O419,'APOIO-DESPESAS'!$A$3:$N$962,13,FALSE)),"")</f>
        <v/>
      </c>
      <c r="M419" s="223" t="str">
        <f>IFERROR(IF(VLOOKUP($O419,'APOIO-DESPESAS'!$A$3:$N$962,14,FALSE)="","",VLOOKUP($O419,'APOIO-DESPESAS'!$A$3:$N$962,14,FALSE)),"")</f>
        <v/>
      </c>
      <c r="O419" s="223">
        <f t="shared" si="6"/>
        <v>417</v>
      </c>
    </row>
    <row r="420" spans="1:15" x14ac:dyDescent="0.25">
      <c r="A420" s="223" t="str">
        <f>IFERROR(IF(VLOOKUP($O420,'APOIO-DESPESAS'!$A$3:$N$962,2,FALSE)="","",VLOOKUP($O420,'APOIO-DESPESAS'!$A$3:$N$962,2,FALSE)),"")</f>
        <v/>
      </c>
      <c r="B420" s="223" t="str">
        <f>IFERROR(IF(VLOOKUP($O420,'APOIO-DESPESAS'!$A$3:$N$962,3,FALSE)="","",VLOOKUP($O420,'APOIO-DESPESAS'!$A$3:$N$962,3,FALSE)),"")</f>
        <v/>
      </c>
      <c r="C420" s="223" t="str">
        <f>IFERROR(IF(VLOOKUP($O420,'APOIO-DESPESAS'!$A$3:$N$962,4,FALSE)="","",VLOOKUP($O420,'APOIO-DESPESAS'!$A$3:$N$962,4,FALSE)),"")</f>
        <v/>
      </c>
      <c r="D420" s="223" t="str">
        <f>IFERROR(IF(VLOOKUP($O420,'APOIO-DESPESAS'!$A$3:$N$962,5,FALSE)="","",VLOOKUP($O420,'APOIO-DESPESAS'!$A$3:$N$962,5,FALSE)),"")</f>
        <v/>
      </c>
      <c r="E420" s="223" t="str">
        <f>IFERROR(IF(VLOOKUP($O420,'APOIO-DESPESAS'!$A$3:$N$962,6,FALSE)="","",VLOOKUP($O420,'APOIO-DESPESAS'!$A$3:$N$962,6,FALSE)),"")</f>
        <v/>
      </c>
      <c r="F420" s="223" t="str">
        <f>IFERROR(IF(VLOOKUP($O420,'APOIO-DESPESAS'!$A$3:$N$962,7,FALSE)="","",VLOOKUP($O420,'APOIO-DESPESAS'!$A$3:$N$962,7,FALSE)),"")</f>
        <v/>
      </c>
      <c r="G420" s="223" t="str">
        <f>IFERROR(IF(VLOOKUP($O420,'APOIO-DESPESAS'!$A$3:$N$962,8,FALSE)="","",VLOOKUP($O420,'APOIO-DESPESAS'!$A$3:$N$962,8,FALSE)),"")</f>
        <v/>
      </c>
      <c r="H420" s="223" t="str">
        <f>IFERROR(IF(VLOOKUP($O420,'APOIO-DESPESAS'!$A$3:$N$962,9,FALSE)="","",VLOOKUP($O420,'APOIO-DESPESAS'!$A$3:$N$962,9,FALSE)),"")</f>
        <v/>
      </c>
      <c r="I420" s="223" t="str">
        <f>IFERROR(IF(VLOOKUP($O420,'APOIO-DESPESAS'!$A$3:$N$962,10,FALSE)="","",VLOOKUP($O420,'APOIO-DESPESAS'!$A$3:$N$962,10,FALSE)),"")</f>
        <v/>
      </c>
      <c r="J420" s="223" t="str">
        <f>IFERROR(IF(VLOOKUP($O420,'APOIO-DESPESAS'!$A$3:$N$962,11,FALSE)="","",VLOOKUP($O420,'APOIO-DESPESAS'!$A$3:$N$962,11,FALSE)),"")</f>
        <v/>
      </c>
      <c r="K420" s="223" t="str">
        <f>IFERROR(IF(VLOOKUP($O420,'APOIO-DESPESAS'!$A$3:$N$962,12,FALSE)="","",VLOOKUP($O420,'APOIO-DESPESAS'!$A$3:$N$962,12,FALSE)),"")</f>
        <v/>
      </c>
      <c r="L420" s="223" t="str">
        <f>IFERROR(IF(VLOOKUP($O420,'APOIO-DESPESAS'!$A$3:$N$962,13,FALSE)="","",VLOOKUP($O420,'APOIO-DESPESAS'!$A$3:$N$962,13,FALSE)),"")</f>
        <v/>
      </c>
      <c r="M420" s="223" t="str">
        <f>IFERROR(IF(VLOOKUP($O420,'APOIO-DESPESAS'!$A$3:$N$962,14,FALSE)="","",VLOOKUP($O420,'APOIO-DESPESAS'!$A$3:$N$962,14,FALSE)),"")</f>
        <v/>
      </c>
      <c r="O420" s="223">
        <f t="shared" si="6"/>
        <v>418</v>
      </c>
    </row>
    <row r="421" spans="1:15" x14ac:dyDescent="0.25">
      <c r="A421" s="223" t="str">
        <f>IFERROR(IF(VLOOKUP($O421,'APOIO-DESPESAS'!$A$3:$N$962,2,FALSE)="","",VLOOKUP($O421,'APOIO-DESPESAS'!$A$3:$N$962,2,FALSE)),"")</f>
        <v/>
      </c>
      <c r="B421" s="223" t="str">
        <f>IFERROR(IF(VLOOKUP($O421,'APOIO-DESPESAS'!$A$3:$N$962,3,FALSE)="","",VLOOKUP($O421,'APOIO-DESPESAS'!$A$3:$N$962,3,FALSE)),"")</f>
        <v/>
      </c>
      <c r="C421" s="223" t="str">
        <f>IFERROR(IF(VLOOKUP($O421,'APOIO-DESPESAS'!$A$3:$N$962,4,FALSE)="","",VLOOKUP($O421,'APOIO-DESPESAS'!$A$3:$N$962,4,FALSE)),"")</f>
        <v/>
      </c>
      <c r="D421" s="223" t="str">
        <f>IFERROR(IF(VLOOKUP($O421,'APOIO-DESPESAS'!$A$3:$N$962,5,FALSE)="","",VLOOKUP($O421,'APOIO-DESPESAS'!$A$3:$N$962,5,FALSE)),"")</f>
        <v/>
      </c>
      <c r="E421" s="223" t="str">
        <f>IFERROR(IF(VLOOKUP($O421,'APOIO-DESPESAS'!$A$3:$N$962,6,FALSE)="","",VLOOKUP($O421,'APOIO-DESPESAS'!$A$3:$N$962,6,FALSE)),"")</f>
        <v/>
      </c>
      <c r="F421" s="223" t="str">
        <f>IFERROR(IF(VLOOKUP($O421,'APOIO-DESPESAS'!$A$3:$N$962,7,FALSE)="","",VLOOKUP($O421,'APOIO-DESPESAS'!$A$3:$N$962,7,FALSE)),"")</f>
        <v/>
      </c>
      <c r="G421" s="223" t="str">
        <f>IFERROR(IF(VLOOKUP($O421,'APOIO-DESPESAS'!$A$3:$N$962,8,FALSE)="","",VLOOKUP($O421,'APOIO-DESPESAS'!$A$3:$N$962,8,FALSE)),"")</f>
        <v/>
      </c>
      <c r="H421" s="223" t="str">
        <f>IFERROR(IF(VLOOKUP($O421,'APOIO-DESPESAS'!$A$3:$N$962,9,FALSE)="","",VLOOKUP($O421,'APOIO-DESPESAS'!$A$3:$N$962,9,FALSE)),"")</f>
        <v/>
      </c>
      <c r="I421" s="223" t="str">
        <f>IFERROR(IF(VLOOKUP($O421,'APOIO-DESPESAS'!$A$3:$N$962,10,FALSE)="","",VLOOKUP($O421,'APOIO-DESPESAS'!$A$3:$N$962,10,FALSE)),"")</f>
        <v/>
      </c>
      <c r="J421" s="223" t="str">
        <f>IFERROR(IF(VLOOKUP($O421,'APOIO-DESPESAS'!$A$3:$N$962,11,FALSE)="","",VLOOKUP($O421,'APOIO-DESPESAS'!$A$3:$N$962,11,FALSE)),"")</f>
        <v/>
      </c>
      <c r="K421" s="223" t="str">
        <f>IFERROR(IF(VLOOKUP($O421,'APOIO-DESPESAS'!$A$3:$N$962,12,FALSE)="","",VLOOKUP($O421,'APOIO-DESPESAS'!$A$3:$N$962,12,FALSE)),"")</f>
        <v/>
      </c>
      <c r="L421" s="223" t="str">
        <f>IFERROR(IF(VLOOKUP($O421,'APOIO-DESPESAS'!$A$3:$N$962,13,FALSE)="","",VLOOKUP($O421,'APOIO-DESPESAS'!$A$3:$N$962,13,FALSE)),"")</f>
        <v/>
      </c>
      <c r="M421" s="223" t="str">
        <f>IFERROR(IF(VLOOKUP($O421,'APOIO-DESPESAS'!$A$3:$N$962,14,FALSE)="","",VLOOKUP($O421,'APOIO-DESPESAS'!$A$3:$N$962,14,FALSE)),"")</f>
        <v/>
      </c>
      <c r="O421" s="223">
        <f t="shared" si="6"/>
        <v>419</v>
      </c>
    </row>
    <row r="422" spans="1:15" x14ac:dyDescent="0.25">
      <c r="A422" s="223" t="str">
        <f>IFERROR(IF(VLOOKUP($O422,'APOIO-DESPESAS'!$A$3:$N$962,2,FALSE)="","",VLOOKUP($O422,'APOIO-DESPESAS'!$A$3:$N$962,2,FALSE)),"")</f>
        <v/>
      </c>
      <c r="B422" s="223" t="str">
        <f>IFERROR(IF(VLOOKUP($O422,'APOIO-DESPESAS'!$A$3:$N$962,3,FALSE)="","",VLOOKUP($O422,'APOIO-DESPESAS'!$A$3:$N$962,3,FALSE)),"")</f>
        <v/>
      </c>
      <c r="C422" s="223" t="str">
        <f>IFERROR(IF(VLOOKUP($O422,'APOIO-DESPESAS'!$A$3:$N$962,4,FALSE)="","",VLOOKUP($O422,'APOIO-DESPESAS'!$A$3:$N$962,4,FALSE)),"")</f>
        <v/>
      </c>
      <c r="D422" s="223" t="str">
        <f>IFERROR(IF(VLOOKUP($O422,'APOIO-DESPESAS'!$A$3:$N$962,5,FALSE)="","",VLOOKUP($O422,'APOIO-DESPESAS'!$A$3:$N$962,5,FALSE)),"")</f>
        <v/>
      </c>
      <c r="E422" s="223" t="str">
        <f>IFERROR(IF(VLOOKUP($O422,'APOIO-DESPESAS'!$A$3:$N$962,6,FALSE)="","",VLOOKUP($O422,'APOIO-DESPESAS'!$A$3:$N$962,6,FALSE)),"")</f>
        <v/>
      </c>
      <c r="F422" s="223" t="str">
        <f>IFERROR(IF(VLOOKUP($O422,'APOIO-DESPESAS'!$A$3:$N$962,7,FALSE)="","",VLOOKUP($O422,'APOIO-DESPESAS'!$A$3:$N$962,7,FALSE)),"")</f>
        <v/>
      </c>
      <c r="G422" s="223" t="str">
        <f>IFERROR(IF(VLOOKUP($O422,'APOIO-DESPESAS'!$A$3:$N$962,8,FALSE)="","",VLOOKUP($O422,'APOIO-DESPESAS'!$A$3:$N$962,8,FALSE)),"")</f>
        <v/>
      </c>
      <c r="H422" s="223" t="str">
        <f>IFERROR(IF(VLOOKUP($O422,'APOIO-DESPESAS'!$A$3:$N$962,9,FALSE)="","",VLOOKUP($O422,'APOIO-DESPESAS'!$A$3:$N$962,9,FALSE)),"")</f>
        <v/>
      </c>
      <c r="I422" s="223" t="str">
        <f>IFERROR(IF(VLOOKUP($O422,'APOIO-DESPESAS'!$A$3:$N$962,10,FALSE)="","",VLOOKUP($O422,'APOIO-DESPESAS'!$A$3:$N$962,10,FALSE)),"")</f>
        <v/>
      </c>
      <c r="J422" s="223" t="str">
        <f>IFERROR(IF(VLOOKUP($O422,'APOIO-DESPESAS'!$A$3:$N$962,11,FALSE)="","",VLOOKUP($O422,'APOIO-DESPESAS'!$A$3:$N$962,11,FALSE)),"")</f>
        <v/>
      </c>
      <c r="K422" s="223" t="str">
        <f>IFERROR(IF(VLOOKUP($O422,'APOIO-DESPESAS'!$A$3:$N$962,12,FALSE)="","",VLOOKUP($O422,'APOIO-DESPESAS'!$A$3:$N$962,12,FALSE)),"")</f>
        <v/>
      </c>
      <c r="L422" s="223" t="str">
        <f>IFERROR(IF(VLOOKUP($O422,'APOIO-DESPESAS'!$A$3:$N$962,13,FALSE)="","",VLOOKUP($O422,'APOIO-DESPESAS'!$A$3:$N$962,13,FALSE)),"")</f>
        <v/>
      </c>
      <c r="M422" s="223" t="str">
        <f>IFERROR(IF(VLOOKUP($O422,'APOIO-DESPESAS'!$A$3:$N$962,14,FALSE)="","",VLOOKUP($O422,'APOIO-DESPESAS'!$A$3:$N$962,14,FALSE)),"")</f>
        <v/>
      </c>
      <c r="O422" s="223">
        <f t="shared" si="6"/>
        <v>420</v>
      </c>
    </row>
    <row r="423" spans="1:15" x14ac:dyDescent="0.25">
      <c r="A423" s="223" t="str">
        <f>IFERROR(IF(VLOOKUP($O423,'APOIO-DESPESAS'!$A$3:$N$962,2,FALSE)="","",VLOOKUP($O423,'APOIO-DESPESAS'!$A$3:$N$962,2,FALSE)),"")</f>
        <v/>
      </c>
      <c r="B423" s="223" t="str">
        <f>IFERROR(IF(VLOOKUP($O423,'APOIO-DESPESAS'!$A$3:$N$962,3,FALSE)="","",VLOOKUP($O423,'APOIO-DESPESAS'!$A$3:$N$962,3,FALSE)),"")</f>
        <v/>
      </c>
      <c r="C423" s="223" t="str">
        <f>IFERROR(IF(VLOOKUP($O423,'APOIO-DESPESAS'!$A$3:$N$962,4,FALSE)="","",VLOOKUP($O423,'APOIO-DESPESAS'!$A$3:$N$962,4,FALSE)),"")</f>
        <v/>
      </c>
      <c r="D423" s="223" t="str">
        <f>IFERROR(IF(VLOOKUP($O423,'APOIO-DESPESAS'!$A$3:$N$962,5,FALSE)="","",VLOOKUP($O423,'APOIO-DESPESAS'!$A$3:$N$962,5,FALSE)),"")</f>
        <v/>
      </c>
      <c r="E423" s="223" t="str">
        <f>IFERROR(IF(VLOOKUP($O423,'APOIO-DESPESAS'!$A$3:$N$962,6,FALSE)="","",VLOOKUP($O423,'APOIO-DESPESAS'!$A$3:$N$962,6,FALSE)),"")</f>
        <v/>
      </c>
      <c r="F423" s="223" t="str">
        <f>IFERROR(IF(VLOOKUP($O423,'APOIO-DESPESAS'!$A$3:$N$962,7,FALSE)="","",VLOOKUP($O423,'APOIO-DESPESAS'!$A$3:$N$962,7,FALSE)),"")</f>
        <v/>
      </c>
      <c r="G423" s="223" t="str">
        <f>IFERROR(IF(VLOOKUP($O423,'APOIO-DESPESAS'!$A$3:$N$962,8,FALSE)="","",VLOOKUP($O423,'APOIO-DESPESAS'!$A$3:$N$962,8,FALSE)),"")</f>
        <v/>
      </c>
      <c r="H423" s="223" t="str">
        <f>IFERROR(IF(VLOOKUP($O423,'APOIO-DESPESAS'!$A$3:$N$962,9,FALSE)="","",VLOOKUP($O423,'APOIO-DESPESAS'!$A$3:$N$962,9,FALSE)),"")</f>
        <v/>
      </c>
      <c r="I423" s="223" t="str">
        <f>IFERROR(IF(VLOOKUP($O423,'APOIO-DESPESAS'!$A$3:$N$962,10,FALSE)="","",VLOOKUP($O423,'APOIO-DESPESAS'!$A$3:$N$962,10,FALSE)),"")</f>
        <v/>
      </c>
      <c r="J423" s="223" t="str">
        <f>IFERROR(IF(VLOOKUP($O423,'APOIO-DESPESAS'!$A$3:$N$962,11,FALSE)="","",VLOOKUP($O423,'APOIO-DESPESAS'!$A$3:$N$962,11,FALSE)),"")</f>
        <v/>
      </c>
      <c r="K423" s="223" t="str">
        <f>IFERROR(IF(VLOOKUP($O423,'APOIO-DESPESAS'!$A$3:$N$962,12,FALSE)="","",VLOOKUP($O423,'APOIO-DESPESAS'!$A$3:$N$962,12,FALSE)),"")</f>
        <v/>
      </c>
      <c r="L423" s="223" t="str">
        <f>IFERROR(IF(VLOOKUP($O423,'APOIO-DESPESAS'!$A$3:$N$962,13,FALSE)="","",VLOOKUP($O423,'APOIO-DESPESAS'!$A$3:$N$962,13,FALSE)),"")</f>
        <v/>
      </c>
      <c r="M423" s="223" t="str">
        <f>IFERROR(IF(VLOOKUP($O423,'APOIO-DESPESAS'!$A$3:$N$962,14,FALSE)="","",VLOOKUP($O423,'APOIO-DESPESAS'!$A$3:$N$962,14,FALSE)),"")</f>
        <v/>
      </c>
      <c r="O423" s="223">
        <f t="shared" si="6"/>
        <v>421</v>
      </c>
    </row>
    <row r="424" spans="1:15" x14ac:dyDescent="0.25">
      <c r="A424" s="223" t="str">
        <f>IFERROR(IF(VLOOKUP($O424,'APOIO-DESPESAS'!$A$3:$N$962,2,FALSE)="","",VLOOKUP($O424,'APOIO-DESPESAS'!$A$3:$N$962,2,FALSE)),"")</f>
        <v/>
      </c>
      <c r="B424" s="223" t="str">
        <f>IFERROR(IF(VLOOKUP($O424,'APOIO-DESPESAS'!$A$3:$N$962,3,FALSE)="","",VLOOKUP($O424,'APOIO-DESPESAS'!$A$3:$N$962,3,FALSE)),"")</f>
        <v/>
      </c>
      <c r="C424" s="223" t="str">
        <f>IFERROR(IF(VLOOKUP($O424,'APOIO-DESPESAS'!$A$3:$N$962,4,FALSE)="","",VLOOKUP($O424,'APOIO-DESPESAS'!$A$3:$N$962,4,FALSE)),"")</f>
        <v/>
      </c>
      <c r="D424" s="223" t="str">
        <f>IFERROR(IF(VLOOKUP($O424,'APOIO-DESPESAS'!$A$3:$N$962,5,FALSE)="","",VLOOKUP($O424,'APOIO-DESPESAS'!$A$3:$N$962,5,FALSE)),"")</f>
        <v/>
      </c>
      <c r="E424" s="223" t="str">
        <f>IFERROR(IF(VLOOKUP($O424,'APOIO-DESPESAS'!$A$3:$N$962,6,FALSE)="","",VLOOKUP($O424,'APOIO-DESPESAS'!$A$3:$N$962,6,FALSE)),"")</f>
        <v/>
      </c>
      <c r="F424" s="223" t="str">
        <f>IFERROR(IF(VLOOKUP($O424,'APOIO-DESPESAS'!$A$3:$N$962,7,FALSE)="","",VLOOKUP($O424,'APOIO-DESPESAS'!$A$3:$N$962,7,FALSE)),"")</f>
        <v/>
      </c>
      <c r="G424" s="223" t="str">
        <f>IFERROR(IF(VLOOKUP($O424,'APOIO-DESPESAS'!$A$3:$N$962,8,FALSE)="","",VLOOKUP($O424,'APOIO-DESPESAS'!$A$3:$N$962,8,FALSE)),"")</f>
        <v/>
      </c>
      <c r="H424" s="223" t="str">
        <f>IFERROR(IF(VLOOKUP($O424,'APOIO-DESPESAS'!$A$3:$N$962,9,FALSE)="","",VLOOKUP($O424,'APOIO-DESPESAS'!$A$3:$N$962,9,FALSE)),"")</f>
        <v/>
      </c>
      <c r="I424" s="223" t="str">
        <f>IFERROR(IF(VLOOKUP($O424,'APOIO-DESPESAS'!$A$3:$N$962,10,FALSE)="","",VLOOKUP($O424,'APOIO-DESPESAS'!$A$3:$N$962,10,FALSE)),"")</f>
        <v/>
      </c>
      <c r="J424" s="223" t="str">
        <f>IFERROR(IF(VLOOKUP($O424,'APOIO-DESPESAS'!$A$3:$N$962,11,FALSE)="","",VLOOKUP($O424,'APOIO-DESPESAS'!$A$3:$N$962,11,FALSE)),"")</f>
        <v/>
      </c>
      <c r="K424" s="223" t="str">
        <f>IFERROR(IF(VLOOKUP($O424,'APOIO-DESPESAS'!$A$3:$N$962,12,FALSE)="","",VLOOKUP($O424,'APOIO-DESPESAS'!$A$3:$N$962,12,FALSE)),"")</f>
        <v/>
      </c>
      <c r="L424" s="223" t="str">
        <f>IFERROR(IF(VLOOKUP($O424,'APOIO-DESPESAS'!$A$3:$N$962,13,FALSE)="","",VLOOKUP($O424,'APOIO-DESPESAS'!$A$3:$N$962,13,FALSE)),"")</f>
        <v/>
      </c>
      <c r="M424" s="223" t="str">
        <f>IFERROR(IF(VLOOKUP($O424,'APOIO-DESPESAS'!$A$3:$N$962,14,FALSE)="","",VLOOKUP($O424,'APOIO-DESPESAS'!$A$3:$N$962,14,FALSE)),"")</f>
        <v/>
      </c>
      <c r="O424" s="223">
        <f t="shared" si="6"/>
        <v>422</v>
      </c>
    </row>
    <row r="425" spans="1:15" x14ac:dyDescent="0.25">
      <c r="A425" s="223" t="str">
        <f>IFERROR(IF(VLOOKUP($O425,'APOIO-DESPESAS'!$A$3:$N$962,2,FALSE)="","",VLOOKUP($O425,'APOIO-DESPESAS'!$A$3:$N$962,2,FALSE)),"")</f>
        <v/>
      </c>
      <c r="B425" s="223" t="str">
        <f>IFERROR(IF(VLOOKUP($O425,'APOIO-DESPESAS'!$A$3:$N$962,3,FALSE)="","",VLOOKUP($O425,'APOIO-DESPESAS'!$A$3:$N$962,3,FALSE)),"")</f>
        <v/>
      </c>
      <c r="C425" s="223" t="str">
        <f>IFERROR(IF(VLOOKUP($O425,'APOIO-DESPESAS'!$A$3:$N$962,4,FALSE)="","",VLOOKUP($O425,'APOIO-DESPESAS'!$A$3:$N$962,4,FALSE)),"")</f>
        <v/>
      </c>
      <c r="D425" s="223" t="str">
        <f>IFERROR(IF(VLOOKUP($O425,'APOIO-DESPESAS'!$A$3:$N$962,5,FALSE)="","",VLOOKUP($O425,'APOIO-DESPESAS'!$A$3:$N$962,5,FALSE)),"")</f>
        <v/>
      </c>
      <c r="E425" s="223" t="str">
        <f>IFERROR(IF(VLOOKUP($O425,'APOIO-DESPESAS'!$A$3:$N$962,6,FALSE)="","",VLOOKUP($O425,'APOIO-DESPESAS'!$A$3:$N$962,6,FALSE)),"")</f>
        <v/>
      </c>
      <c r="F425" s="223" t="str">
        <f>IFERROR(IF(VLOOKUP($O425,'APOIO-DESPESAS'!$A$3:$N$962,7,FALSE)="","",VLOOKUP($O425,'APOIO-DESPESAS'!$A$3:$N$962,7,FALSE)),"")</f>
        <v/>
      </c>
      <c r="G425" s="223" t="str">
        <f>IFERROR(IF(VLOOKUP($O425,'APOIO-DESPESAS'!$A$3:$N$962,8,FALSE)="","",VLOOKUP($O425,'APOIO-DESPESAS'!$A$3:$N$962,8,FALSE)),"")</f>
        <v/>
      </c>
      <c r="H425" s="223" t="str">
        <f>IFERROR(IF(VLOOKUP($O425,'APOIO-DESPESAS'!$A$3:$N$962,9,FALSE)="","",VLOOKUP($O425,'APOIO-DESPESAS'!$A$3:$N$962,9,FALSE)),"")</f>
        <v/>
      </c>
      <c r="I425" s="223" t="str">
        <f>IFERROR(IF(VLOOKUP($O425,'APOIO-DESPESAS'!$A$3:$N$962,10,FALSE)="","",VLOOKUP($O425,'APOIO-DESPESAS'!$A$3:$N$962,10,FALSE)),"")</f>
        <v/>
      </c>
      <c r="J425" s="223" t="str">
        <f>IFERROR(IF(VLOOKUP($O425,'APOIO-DESPESAS'!$A$3:$N$962,11,FALSE)="","",VLOOKUP($O425,'APOIO-DESPESAS'!$A$3:$N$962,11,FALSE)),"")</f>
        <v/>
      </c>
      <c r="K425" s="223" t="str">
        <f>IFERROR(IF(VLOOKUP($O425,'APOIO-DESPESAS'!$A$3:$N$962,12,FALSE)="","",VLOOKUP($O425,'APOIO-DESPESAS'!$A$3:$N$962,12,FALSE)),"")</f>
        <v/>
      </c>
      <c r="L425" s="223" t="str">
        <f>IFERROR(IF(VLOOKUP($O425,'APOIO-DESPESAS'!$A$3:$N$962,13,FALSE)="","",VLOOKUP($O425,'APOIO-DESPESAS'!$A$3:$N$962,13,FALSE)),"")</f>
        <v/>
      </c>
      <c r="M425" s="223" t="str">
        <f>IFERROR(IF(VLOOKUP($O425,'APOIO-DESPESAS'!$A$3:$N$962,14,FALSE)="","",VLOOKUP($O425,'APOIO-DESPESAS'!$A$3:$N$962,14,FALSE)),"")</f>
        <v/>
      </c>
      <c r="O425" s="223">
        <f t="shared" si="6"/>
        <v>423</v>
      </c>
    </row>
    <row r="426" spans="1:15" x14ac:dyDescent="0.25">
      <c r="A426" s="223" t="str">
        <f>IFERROR(IF(VLOOKUP($O426,'APOIO-DESPESAS'!$A$3:$N$962,2,FALSE)="","",VLOOKUP($O426,'APOIO-DESPESAS'!$A$3:$N$962,2,FALSE)),"")</f>
        <v/>
      </c>
      <c r="B426" s="223" t="str">
        <f>IFERROR(IF(VLOOKUP($O426,'APOIO-DESPESAS'!$A$3:$N$962,3,FALSE)="","",VLOOKUP($O426,'APOIO-DESPESAS'!$A$3:$N$962,3,FALSE)),"")</f>
        <v/>
      </c>
      <c r="C426" s="223" t="str">
        <f>IFERROR(IF(VLOOKUP($O426,'APOIO-DESPESAS'!$A$3:$N$962,4,FALSE)="","",VLOOKUP($O426,'APOIO-DESPESAS'!$A$3:$N$962,4,FALSE)),"")</f>
        <v/>
      </c>
      <c r="D426" s="223" t="str">
        <f>IFERROR(IF(VLOOKUP($O426,'APOIO-DESPESAS'!$A$3:$N$962,5,FALSE)="","",VLOOKUP($O426,'APOIO-DESPESAS'!$A$3:$N$962,5,FALSE)),"")</f>
        <v/>
      </c>
      <c r="E426" s="223" t="str">
        <f>IFERROR(IF(VLOOKUP($O426,'APOIO-DESPESAS'!$A$3:$N$962,6,FALSE)="","",VLOOKUP($O426,'APOIO-DESPESAS'!$A$3:$N$962,6,FALSE)),"")</f>
        <v/>
      </c>
      <c r="F426" s="223" t="str">
        <f>IFERROR(IF(VLOOKUP($O426,'APOIO-DESPESAS'!$A$3:$N$962,7,FALSE)="","",VLOOKUP($O426,'APOIO-DESPESAS'!$A$3:$N$962,7,FALSE)),"")</f>
        <v/>
      </c>
      <c r="G426" s="223" t="str">
        <f>IFERROR(IF(VLOOKUP($O426,'APOIO-DESPESAS'!$A$3:$N$962,8,FALSE)="","",VLOOKUP($O426,'APOIO-DESPESAS'!$A$3:$N$962,8,FALSE)),"")</f>
        <v/>
      </c>
      <c r="H426" s="223" t="str">
        <f>IFERROR(IF(VLOOKUP($O426,'APOIO-DESPESAS'!$A$3:$N$962,9,FALSE)="","",VLOOKUP($O426,'APOIO-DESPESAS'!$A$3:$N$962,9,FALSE)),"")</f>
        <v/>
      </c>
      <c r="I426" s="223" t="str">
        <f>IFERROR(IF(VLOOKUP($O426,'APOIO-DESPESAS'!$A$3:$N$962,10,FALSE)="","",VLOOKUP($O426,'APOIO-DESPESAS'!$A$3:$N$962,10,FALSE)),"")</f>
        <v/>
      </c>
      <c r="J426" s="223" t="str">
        <f>IFERROR(IF(VLOOKUP($O426,'APOIO-DESPESAS'!$A$3:$N$962,11,FALSE)="","",VLOOKUP($O426,'APOIO-DESPESAS'!$A$3:$N$962,11,FALSE)),"")</f>
        <v/>
      </c>
      <c r="K426" s="223" t="str">
        <f>IFERROR(IF(VLOOKUP($O426,'APOIO-DESPESAS'!$A$3:$N$962,12,FALSE)="","",VLOOKUP($O426,'APOIO-DESPESAS'!$A$3:$N$962,12,FALSE)),"")</f>
        <v/>
      </c>
      <c r="L426" s="223" t="str">
        <f>IFERROR(IF(VLOOKUP($O426,'APOIO-DESPESAS'!$A$3:$N$962,13,FALSE)="","",VLOOKUP($O426,'APOIO-DESPESAS'!$A$3:$N$962,13,FALSE)),"")</f>
        <v/>
      </c>
      <c r="M426" s="223" t="str">
        <f>IFERROR(IF(VLOOKUP($O426,'APOIO-DESPESAS'!$A$3:$N$962,14,FALSE)="","",VLOOKUP($O426,'APOIO-DESPESAS'!$A$3:$N$962,14,FALSE)),"")</f>
        <v/>
      </c>
      <c r="O426" s="223">
        <f t="shared" si="6"/>
        <v>424</v>
      </c>
    </row>
    <row r="427" spans="1:15" x14ac:dyDescent="0.25">
      <c r="A427" s="223" t="str">
        <f>IFERROR(IF(VLOOKUP($O427,'APOIO-DESPESAS'!$A$3:$N$962,2,FALSE)="","",VLOOKUP($O427,'APOIO-DESPESAS'!$A$3:$N$962,2,FALSE)),"")</f>
        <v/>
      </c>
      <c r="B427" s="223" t="str">
        <f>IFERROR(IF(VLOOKUP($O427,'APOIO-DESPESAS'!$A$3:$N$962,3,FALSE)="","",VLOOKUP($O427,'APOIO-DESPESAS'!$A$3:$N$962,3,FALSE)),"")</f>
        <v/>
      </c>
      <c r="C427" s="223" t="str">
        <f>IFERROR(IF(VLOOKUP($O427,'APOIO-DESPESAS'!$A$3:$N$962,4,FALSE)="","",VLOOKUP($O427,'APOIO-DESPESAS'!$A$3:$N$962,4,FALSE)),"")</f>
        <v/>
      </c>
      <c r="D427" s="223" t="str">
        <f>IFERROR(IF(VLOOKUP($O427,'APOIO-DESPESAS'!$A$3:$N$962,5,FALSE)="","",VLOOKUP($O427,'APOIO-DESPESAS'!$A$3:$N$962,5,FALSE)),"")</f>
        <v/>
      </c>
      <c r="E427" s="223" t="str">
        <f>IFERROR(IF(VLOOKUP($O427,'APOIO-DESPESAS'!$A$3:$N$962,6,FALSE)="","",VLOOKUP($O427,'APOIO-DESPESAS'!$A$3:$N$962,6,FALSE)),"")</f>
        <v/>
      </c>
      <c r="F427" s="223" t="str">
        <f>IFERROR(IF(VLOOKUP($O427,'APOIO-DESPESAS'!$A$3:$N$962,7,FALSE)="","",VLOOKUP($O427,'APOIO-DESPESAS'!$A$3:$N$962,7,FALSE)),"")</f>
        <v/>
      </c>
      <c r="G427" s="223" t="str">
        <f>IFERROR(IF(VLOOKUP($O427,'APOIO-DESPESAS'!$A$3:$N$962,8,FALSE)="","",VLOOKUP($O427,'APOIO-DESPESAS'!$A$3:$N$962,8,FALSE)),"")</f>
        <v/>
      </c>
      <c r="H427" s="223" t="str">
        <f>IFERROR(IF(VLOOKUP($O427,'APOIO-DESPESAS'!$A$3:$N$962,9,FALSE)="","",VLOOKUP($O427,'APOIO-DESPESAS'!$A$3:$N$962,9,FALSE)),"")</f>
        <v/>
      </c>
      <c r="I427" s="223" t="str">
        <f>IFERROR(IF(VLOOKUP($O427,'APOIO-DESPESAS'!$A$3:$N$962,10,FALSE)="","",VLOOKUP($O427,'APOIO-DESPESAS'!$A$3:$N$962,10,FALSE)),"")</f>
        <v/>
      </c>
      <c r="J427" s="223" t="str">
        <f>IFERROR(IF(VLOOKUP($O427,'APOIO-DESPESAS'!$A$3:$N$962,11,FALSE)="","",VLOOKUP($O427,'APOIO-DESPESAS'!$A$3:$N$962,11,FALSE)),"")</f>
        <v/>
      </c>
      <c r="K427" s="223" t="str">
        <f>IFERROR(IF(VLOOKUP($O427,'APOIO-DESPESAS'!$A$3:$N$962,12,FALSE)="","",VLOOKUP($O427,'APOIO-DESPESAS'!$A$3:$N$962,12,FALSE)),"")</f>
        <v/>
      </c>
      <c r="L427" s="223" t="str">
        <f>IFERROR(IF(VLOOKUP($O427,'APOIO-DESPESAS'!$A$3:$N$962,13,FALSE)="","",VLOOKUP($O427,'APOIO-DESPESAS'!$A$3:$N$962,13,FALSE)),"")</f>
        <v/>
      </c>
      <c r="M427" s="223" t="str">
        <f>IFERROR(IF(VLOOKUP($O427,'APOIO-DESPESAS'!$A$3:$N$962,14,FALSE)="","",VLOOKUP($O427,'APOIO-DESPESAS'!$A$3:$N$962,14,FALSE)),"")</f>
        <v/>
      </c>
      <c r="O427" s="223">
        <f t="shared" si="6"/>
        <v>425</v>
      </c>
    </row>
    <row r="428" spans="1:15" x14ac:dyDescent="0.25">
      <c r="A428" s="223" t="str">
        <f>IFERROR(IF(VLOOKUP($O428,'APOIO-DESPESAS'!$A$3:$N$962,2,FALSE)="","",VLOOKUP($O428,'APOIO-DESPESAS'!$A$3:$N$962,2,FALSE)),"")</f>
        <v/>
      </c>
      <c r="B428" s="223" t="str">
        <f>IFERROR(IF(VLOOKUP($O428,'APOIO-DESPESAS'!$A$3:$N$962,3,FALSE)="","",VLOOKUP($O428,'APOIO-DESPESAS'!$A$3:$N$962,3,FALSE)),"")</f>
        <v/>
      </c>
      <c r="C428" s="223" t="str">
        <f>IFERROR(IF(VLOOKUP($O428,'APOIO-DESPESAS'!$A$3:$N$962,4,FALSE)="","",VLOOKUP($O428,'APOIO-DESPESAS'!$A$3:$N$962,4,FALSE)),"")</f>
        <v/>
      </c>
      <c r="D428" s="223" t="str">
        <f>IFERROR(IF(VLOOKUP($O428,'APOIO-DESPESAS'!$A$3:$N$962,5,FALSE)="","",VLOOKUP($O428,'APOIO-DESPESAS'!$A$3:$N$962,5,FALSE)),"")</f>
        <v/>
      </c>
      <c r="E428" s="223" t="str">
        <f>IFERROR(IF(VLOOKUP($O428,'APOIO-DESPESAS'!$A$3:$N$962,6,FALSE)="","",VLOOKUP($O428,'APOIO-DESPESAS'!$A$3:$N$962,6,FALSE)),"")</f>
        <v/>
      </c>
      <c r="F428" s="223" t="str">
        <f>IFERROR(IF(VLOOKUP($O428,'APOIO-DESPESAS'!$A$3:$N$962,7,FALSE)="","",VLOOKUP($O428,'APOIO-DESPESAS'!$A$3:$N$962,7,FALSE)),"")</f>
        <v/>
      </c>
      <c r="G428" s="223" t="str">
        <f>IFERROR(IF(VLOOKUP($O428,'APOIO-DESPESAS'!$A$3:$N$962,8,FALSE)="","",VLOOKUP($O428,'APOIO-DESPESAS'!$A$3:$N$962,8,FALSE)),"")</f>
        <v/>
      </c>
      <c r="H428" s="223" t="str">
        <f>IFERROR(IF(VLOOKUP($O428,'APOIO-DESPESAS'!$A$3:$N$962,9,FALSE)="","",VLOOKUP($O428,'APOIO-DESPESAS'!$A$3:$N$962,9,FALSE)),"")</f>
        <v/>
      </c>
      <c r="I428" s="223" t="str">
        <f>IFERROR(IF(VLOOKUP($O428,'APOIO-DESPESAS'!$A$3:$N$962,10,FALSE)="","",VLOOKUP($O428,'APOIO-DESPESAS'!$A$3:$N$962,10,FALSE)),"")</f>
        <v/>
      </c>
      <c r="J428" s="223" t="str">
        <f>IFERROR(IF(VLOOKUP($O428,'APOIO-DESPESAS'!$A$3:$N$962,11,FALSE)="","",VLOOKUP($O428,'APOIO-DESPESAS'!$A$3:$N$962,11,FALSE)),"")</f>
        <v/>
      </c>
      <c r="K428" s="223" t="str">
        <f>IFERROR(IF(VLOOKUP($O428,'APOIO-DESPESAS'!$A$3:$N$962,12,FALSE)="","",VLOOKUP($O428,'APOIO-DESPESAS'!$A$3:$N$962,12,FALSE)),"")</f>
        <v/>
      </c>
      <c r="L428" s="223" t="str">
        <f>IFERROR(IF(VLOOKUP($O428,'APOIO-DESPESAS'!$A$3:$N$962,13,FALSE)="","",VLOOKUP($O428,'APOIO-DESPESAS'!$A$3:$N$962,13,FALSE)),"")</f>
        <v/>
      </c>
      <c r="M428" s="223" t="str">
        <f>IFERROR(IF(VLOOKUP($O428,'APOIO-DESPESAS'!$A$3:$N$962,14,FALSE)="","",VLOOKUP($O428,'APOIO-DESPESAS'!$A$3:$N$962,14,FALSE)),"")</f>
        <v/>
      </c>
      <c r="O428" s="223">
        <f t="shared" si="6"/>
        <v>426</v>
      </c>
    </row>
    <row r="429" spans="1:15" x14ac:dyDescent="0.25">
      <c r="A429" s="223" t="str">
        <f>IFERROR(IF(VLOOKUP($O429,'APOIO-DESPESAS'!$A$3:$N$962,2,FALSE)="","",VLOOKUP($O429,'APOIO-DESPESAS'!$A$3:$N$962,2,FALSE)),"")</f>
        <v/>
      </c>
      <c r="B429" s="223" t="str">
        <f>IFERROR(IF(VLOOKUP($O429,'APOIO-DESPESAS'!$A$3:$N$962,3,FALSE)="","",VLOOKUP($O429,'APOIO-DESPESAS'!$A$3:$N$962,3,FALSE)),"")</f>
        <v/>
      </c>
      <c r="C429" s="223" t="str">
        <f>IFERROR(IF(VLOOKUP($O429,'APOIO-DESPESAS'!$A$3:$N$962,4,FALSE)="","",VLOOKUP($O429,'APOIO-DESPESAS'!$A$3:$N$962,4,FALSE)),"")</f>
        <v/>
      </c>
      <c r="D429" s="223" t="str">
        <f>IFERROR(IF(VLOOKUP($O429,'APOIO-DESPESAS'!$A$3:$N$962,5,FALSE)="","",VLOOKUP($O429,'APOIO-DESPESAS'!$A$3:$N$962,5,FALSE)),"")</f>
        <v/>
      </c>
      <c r="E429" s="223" t="str">
        <f>IFERROR(IF(VLOOKUP($O429,'APOIO-DESPESAS'!$A$3:$N$962,6,FALSE)="","",VLOOKUP($O429,'APOIO-DESPESAS'!$A$3:$N$962,6,FALSE)),"")</f>
        <v/>
      </c>
      <c r="F429" s="223" t="str">
        <f>IFERROR(IF(VLOOKUP($O429,'APOIO-DESPESAS'!$A$3:$N$962,7,FALSE)="","",VLOOKUP($O429,'APOIO-DESPESAS'!$A$3:$N$962,7,FALSE)),"")</f>
        <v/>
      </c>
      <c r="G429" s="223" t="str">
        <f>IFERROR(IF(VLOOKUP($O429,'APOIO-DESPESAS'!$A$3:$N$962,8,FALSE)="","",VLOOKUP($O429,'APOIO-DESPESAS'!$A$3:$N$962,8,FALSE)),"")</f>
        <v/>
      </c>
      <c r="H429" s="223" t="str">
        <f>IFERROR(IF(VLOOKUP($O429,'APOIO-DESPESAS'!$A$3:$N$962,9,FALSE)="","",VLOOKUP($O429,'APOIO-DESPESAS'!$A$3:$N$962,9,FALSE)),"")</f>
        <v/>
      </c>
      <c r="I429" s="223" t="str">
        <f>IFERROR(IF(VLOOKUP($O429,'APOIO-DESPESAS'!$A$3:$N$962,10,FALSE)="","",VLOOKUP($O429,'APOIO-DESPESAS'!$A$3:$N$962,10,FALSE)),"")</f>
        <v/>
      </c>
      <c r="J429" s="223" t="str">
        <f>IFERROR(IF(VLOOKUP($O429,'APOIO-DESPESAS'!$A$3:$N$962,11,FALSE)="","",VLOOKUP($O429,'APOIO-DESPESAS'!$A$3:$N$962,11,FALSE)),"")</f>
        <v/>
      </c>
      <c r="K429" s="223" t="str">
        <f>IFERROR(IF(VLOOKUP($O429,'APOIO-DESPESAS'!$A$3:$N$962,12,FALSE)="","",VLOOKUP($O429,'APOIO-DESPESAS'!$A$3:$N$962,12,FALSE)),"")</f>
        <v/>
      </c>
      <c r="L429" s="223" t="str">
        <f>IFERROR(IF(VLOOKUP($O429,'APOIO-DESPESAS'!$A$3:$N$962,13,FALSE)="","",VLOOKUP($O429,'APOIO-DESPESAS'!$A$3:$N$962,13,FALSE)),"")</f>
        <v/>
      </c>
      <c r="M429" s="223" t="str">
        <f>IFERROR(IF(VLOOKUP($O429,'APOIO-DESPESAS'!$A$3:$N$962,14,FALSE)="","",VLOOKUP($O429,'APOIO-DESPESAS'!$A$3:$N$962,14,FALSE)),"")</f>
        <v/>
      </c>
      <c r="O429" s="223">
        <f t="shared" si="6"/>
        <v>427</v>
      </c>
    </row>
    <row r="430" spans="1:15" x14ac:dyDescent="0.25">
      <c r="A430" s="223" t="str">
        <f>IFERROR(IF(VLOOKUP($O430,'APOIO-DESPESAS'!$A$3:$N$962,2,FALSE)="","",VLOOKUP($O430,'APOIO-DESPESAS'!$A$3:$N$962,2,FALSE)),"")</f>
        <v/>
      </c>
      <c r="B430" s="223" t="str">
        <f>IFERROR(IF(VLOOKUP($O430,'APOIO-DESPESAS'!$A$3:$N$962,3,FALSE)="","",VLOOKUP($O430,'APOIO-DESPESAS'!$A$3:$N$962,3,FALSE)),"")</f>
        <v/>
      </c>
      <c r="C430" s="223" t="str">
        <f>IFERROR(IF(VLOOKUP($O430,'APOIO-DESPESAS'!$A$3:$N$962,4,FALSE)="","",VLOOKUP($O430,'APOIO-DESPESAS'!$A$3:$N$962,4,FALSE)),"")</f>
        <v/>
      </c>
      <c r="D430" s="223" t="str">
        <f>IFERROR(IF(VLOOKUP($O430,'APOIO-DESPESAS'!$A$3:$N$962,5,FALSE)="","",VLOOKUP($O430,'APOIO-DESPESAS'!$A$3:$N$962,5,FALSE)),"")</f>
        <v/>
      </c>
      <c r="E430" s="223" t="str">
        <f>IFERROR(IF(VLOOKUP($O430,'APOIO-DESPESAS'!$A$3:$N$962,6,FALSE)="","",VLOOKUP($O430,'APOIO-DESPESAS'!$A$3:$N$962,6,FALSE)),"")</f>
        <v/>
      </c>
      <c r="F430" s="223" t="str">
        <f>IFERROR(IF(VLOOKUP($O430,'APOIO-DESPESAS'!$A$3:$N$962,7,FALSE)="","",VLOOKUP($O430,'APOIO-DESPESAS'!$A$3:$N$962,7,FALSE)),"")</f>
        <v/>
      </c>
      <c r="G430" s="223" t="str">
        <f>IFERROR(IF(VLOOKUP($O430,'APOIO-DESPESAS'!$A$3:$N$962,8,FALSE)="","",VLOOKUP($O430,'APOIO-DESPESAS'!$A$3:$N$962,8,FALSE)),"")</f>
        <v/>
      </c>
      <c r="H430" s="223" t="str">
        <f>IFERROR(IF(VLOOKUP($O430,'APOIO-DESPESAS'!$A$3:$N$962,9,FALSE)="","",VLOOKUP($O430,'APOIO-DESPESAS'!$A$3:$N$962,9,FALSE)),"")</f>
        <v/>
      </c>
      <c r="I430" s="223" t="str">
        <f>IFERROR(IF(VLOOKUP($O430,'APOIO-DESPESAS'!$A$3:$N$962,10,FALSE)="","",VLOOKUP($O430,'APOIO-DESPESAS'!$A$3:$N$962,10,FALSE)),"")</f>
        <v/>
      </c>
      <c r="J430" s="223" t="str">
        <f>IFERROR(IF(VLOOKUP($O430,'APOIO-DESPESAS'!$A$3:$N$962,11,FALSE)="","",VLOOKUP($O430,'APOIO-DESPESAS'!$A$3:$N$962,11,FALSE)),"")</f>
        <v/>
      </c>
      <c r="K430" s="223" t="str">
        <f>IFERROR(IF(VLOOKUP($O430,'APOIO-DESPESAS'!$A$3:$N$962,12,FALSE)="","",VLOOKUP($O430,'APOIO-DESPESAS'!$A$3:$N$962,12,FALSE)),"")</f>
        <v/>
      </c>
      <c r="L430" s="223" t="str">
        <f>IFERROR(IF(VLOOKUP($O430,'APOIO-DESPESAS'!$A$3:$N$962,13,FALSE)="","",VLOOKUP($O430,'APOIO-DESPESAS'!$A$3:$N$962,13,FALSE)),"")</f>
        <v/>
      </c>
      <c r="M430" s="223" t="str">
        <f>IFERROR(IF(VLOOKUP($O430,'APOIO-DESPESAS'!$A$3:$N$962,14,FALSE)="","",VLOOKUP($O430,'APOIO-DESPESAS'!$A$3:$N$962,14,FALSE)),"")</f>
        <v/>
      </c>
      <c r="O430" s="223">
        <f t="shared" si="6"/>
        <v>428</v>
      </c>
    </row>
    <row r="431" spans="1:15" x14ac:dyDescent="0.25">
      <c r="A431" s="223" t="str">
        <f>IFERROR(IF(VLOOKUP($O431,'APOIO-DESPESAS'!$A$3:$N$962,2,FALSE)="","",VLOOKUP($O431,'APOIO-DESPESAS'!$A$3:$N$962,2,FALSE)),"")</f>
        <v/>
      </c>
      <c r="B431" s="223" t="str">
        <f>IFERROR(IF(VLOOKUP($O431,'APOIO-DESPESAS'!$A$3:$N$962,3,FALSE)="","",VLOOKUP($O431,'APOIO-DESPESAS'!$A$3:$N$962,3,FALSE)),"")</f>
        <v/>
      </c>
      <c r="C431" s="223" t="str">
        <f>IFERROR(IF(VLOOKUP($O431,'APOIO-DESPESAS'!$A$3:$N$962,4,FALSE)="","",VLOOKUP($O431,'APOIO-DESPESAS'!$A$3:$N$962,4,FALSE)),"")</f>
        <v/>
      </c>
      <c r="D431" s="223" t="str">
        <f>IFERROR(IF(VLOOKUP($O431,'APOIO-DESPESAS'!$A$3:$N$962,5,FALSE)="","",VLOOKUP($O431,'APOIO-DESPESAS'!$A$3:$N$962,5,FALSE)),"")</f>
        <v/>
      </c>
      <c r="E431" s="223" t="str">
        <f>IFERROR(IF(VLOOKUP($O431,'APOIO-DESPESAS'!$A$3:$N$962,6,FALSE)="","",VLOOKUP($O431,'APOIO-DESPESAS'!$A$3:$N$962,6,FALSE)),"")</f>
        <v/>
      </c>
      <c r="F431" s="223" t="str">
        <f>IFERROR(IF(VLOOKUP($O431,'APOIO-DESPESAS'!$A$3:$N$962,7,FALSE)="","",VLOOKUP($O431,'APOIO-DESPESAS'!$A$3:$N$962,7,FALSE)),"")</f>
        <v/>
      </c>
      <c r="G431" s="223" t="str">
        <f>IFERROR(IF(VLOOKUP($O431,'APOIO-DESPESAS'!$A$3:$N$962,8,FALSE)="","",VLOOKUP($O431,'APOIO-DESPESAS'!$A$3:$N$962,8,FALSE)),"")</f>
        <v/>
      </c>
      <c r="H431" s="223" t="str">
        <f>IFERROR(IF(VLOOKUP($O431,'APOIO-DESPESAS'!$A$3:$N$962,9,FALSE)="","",VLOOKUP($O431,'APOIO-DESPESAS'!$A$3:$N$962,9,FALSE)),"")</f>
        <v/>
      </c>
      <c r="I431" s="223" t="str">
        <f>IFERROR(IF(VLOOKUP($O431,'APOIO-DESPESAS'!$A$3:$N$962,10,FALSE)="","",VLOOKUP($O431,'APOIO-DESPESAS'!$A$3:$N$962,10,FALSE)),"")</f>
        <v/>
      </c>
      <c r="J431" s="223" t="str">
        <f>IFERROR(IF(VLOOKUP($O431,'APOIO-DESPESAS'!$A$3:$N$962,11,FALSE)="","",VLOOKUP($O431,'APOIO-DESPESAS'!$A$3:$N$962,11,FALSE)),"")</f>
        <v/>
      </c>
      <c r="K431" s="223" t="str">
        <f>IFERROR(IF(VLOOKUP($O431,'APOIO-DESPESAS'!$A$3:$N$962,12,FALSE)="","",VLOOKUP($O431,'APOIO-DESPESAS'!$A$3:$N$962,12,FALSE)),"")</f>
        <v/>
      </c>
      <c r="L431" s="223" t="str">
        <f>IFERROR(IF(VLOOKUP($O431,'APOIO-DESPESAS'!$A$3:$N$962,13,FALSE)="","",VLOOKUP($O431,'APOIO-DESPESAS'!$A$3:$N$962,13,FALSE)),"")</f>
        <v/>
      </c>
      <c r="M431" s="223" t="str">
        <f>IFERROR(IF(VLOOKUP($O431,'APOIO-DESPESAS'!$A$3:$N$962,14,FALSE)="","",VLOOKUP($O431,'APOIO-DESPESAS'!$A$3:$N$962,14,FALSE)),"")</f>
        <v/>
      </c>
      <c r="O431" s="223">
        <f t="shared" si="6"/>
        <v>429</v>
      </c>
    </row>
    <row r="432" spans="1:15" x14ac:dyDescent="0.25">
      <c r="A432" s="223" t="str">
        <f>IFERROR(IF(VLOOKUP($O432,'APOIO-DESPESAS'!$A$3:$N$962,2,FALSE)="","",VLOOKUP($O432,'APOIO-DESPESAS'!$A$3:$N$962,2,FALSE)),"")</f>
        <v/>
      </c>
      <c r="B432" s="223" t="str">
        <f>IFERROR(IF(VLOOKUP($O432,'APOIO-DESPESAS'!$A$3:$N$962,3,FALSE)="","",VLOOKUP($O432,'APOIO-DESPESAS'!$A$3:$N$962,3,FALSE)),"")</f>
        <v/>
      </c>
      <c r="C432" s="223" t="str">
        <f>IFERROR(IF(VLOOKUP($O432,'APOIO-DESPESAS'!$A$3:$N$962,4,FALSE)="","",VLOOKUP($O432,'APOIO-DESPESAS'!$A$3:$N$962,4,FALSE)),"")</f>
        <v/>
      </c>
      <c r="D432" s="223" t="str">
        <f>IFERROR(IF(VLOOKUP($O432,'APOIO-DESPESAS'!$A$3:$N$962,5,FALSE)="","",VLOOKUP($O432,'APOIO-DESPESAS'!$A$3:$N$962,5,FALSE)),"")</f>
        <v/>
      </c>
      <c r="E432" s="223" t="str">
        <f>IFERROR(IF(VLOOKUP($O432,'APOIO-DESPESAS'!$A$3:$N$962,6,FALSE)="","",VLOOKUP($O432,'APOIO-DESPESAS'!$A$3:$N$962,6,FALSE)),"")</f>
        <v/>
      </c>
      <c r="F432" s="223" t="str">
        <f>IFERROR(IF(VLOOKUP($O432,'APOIO-DESPESAS'!$A$3:$N$962,7,FALSE)="","",VLOOKUP($O432,'APOIO-DESPESAS'!$A$3:$N$962,7,FALSE)),"")</f>
        <v/>
      </c>
      <c r="G432" s="223" t="str">
        <f>IFERROR(IF(VLOOKUP($O432,'APOIO-DESPESAS'!$A$3:$N$962,8,FALSE)="","",VLOOKUP($O432,'APOIO-DESPESAS'!$A$3:$N$962,8,FALSE)),"")</f>
        <v/>
      </c>
      <c r="H432" s="223" t="str">
        <f>IFERROR(IF(VLOOKUP($O432,'APOIO-DESPESAS'!$A$3:$N$962,9,FALSE)="","",VLOOKUP($O432,'APOIO-DESPESAS'!$A$3:$N$962,9,FALSE)),"")</f>
        <v/>
      </c>
      <c r="I432" s="223" t="str">
        <f>IFERROR(IF(VLOOKUP($O432,'APOIO-DESPESAS'!$A$3:$N$962,10,FALSE)="","",VLOOKUP($O432,'APOIO-DESPESAS'!$A$3:$N$962,10,FALSE)),"")</f>
        <v/>
      </c>
      <c r="J432" s="223" t="str">
        <f>IFERROR(IF(VLOOKUP($O432,'APOIO-DESPESAS'!$A$3:$N$962,11,FALSE)="","",VLOOKUP($O432,'APOIO-DESPESAS'!$A$3:$N$962,11,FALSE)),"")</f>
        <v/>
      </c>
      <c r="K432" s="223" t="str">
        <f>IFERROR(IF(VLOOKUP($O432,'APOIO-DESPESAS'!$A$3:$N$962,12,FALSE)="","",VLOOKUP($O432,'APOIO-DESPESAS'!$A$3:$N$962,12,FALSE)),"")</f>
        <v/>
      </c>
      <c r="L432" s="223" t="str">
        <f>IFERROR(IF(VLOOKUP($O432,'APOIO-DESPESAS'!$A$3:$N$962,13,FALSE)="","",VLOOKUP($O432,'APOIO-DESPESAS'!$A$3:$N$962,13,FALSE)),"")</f>
        <v/>
      </c>
      <c r="M432" s="223" t="str">
        <f>IFERROR(IF(VLOOKUP($O432,'APOIO-DESPESAS'!$A$3:$N$962,14,FALSE)="","",VLOOKUP($O432,'APOIO-DESPESAS'!$A$3:$N$962,14,FALSE)),"")</f>
        <v/>
      </c>
      <c r="O432" s="223">
        <f t="shared" si="6"/>
        <v>430</v>
      </c>
    </row>
    <row r="433" spans="1:15" x14ac:dyDescent="0.25">
      <c r="A433" s="223" t="str">
        <f>IFERROR(IF(VLOOKUP($O433,'APOIO-DESPESAS'!$A$3:$N$962,2,FALSE)="","",VLOOKUP($O433,'APOIO-DESPESAS'!$A$3:$N$962,2,FALSE)),"")</f>
        <v/>
      </c>
      <c r="B433" s="223" t="str">
        <f>IFERROR(IF(VLOOKUP($O433,'APOIO-DESPESAS'!$A$3:$N$962,3,FALSE)="","",VLOOKUP($O433,'APOIO-DESPESAS'!$A$3:$N$962,3,FALSE)),"")</f>
        <v/>
      </c>
      <c r="C433" s="223" t="str">
        <f>IFERROR(IF(VLOOKUP($O433,'APOIO-DESPESAS'!$A$3:$N$962,4,FALSE)="","",VLOOKUP($O433,'APOIO-DESPESAS'!$A$3:$N$962,4,FALSE)),"")</f>
        <v/>
      </c>
      <c r="D433" s="223" t="str">
        <f>IFERROR(IF(VLOOKUP($O433,'APOIO-DESPESAS'!$A$3:$N$962,5,FALSE)="","",VLOOKUP($O433,'APOIO-DESPESAS'!$A$3:$N$962,5,FALSE)),"")</f>
        <v/>
      </c>
      <c r="E433" s="223" t="str">
        <f>IFERROR(IF(VLOOKUP($O433,'APOIO-DESPESAS'!$A$3:$N$962,6,FALSE)="","",VLOOKUP($O433,'APOIO-DESPESAS'!$A$3:$N$962,6,FALSE)),"")</f>
        <v/>
      </c>
      <c r="F433" s="223" t="str">
        <f>IFERROR(IF(VLOOKUP($O433,'APOIO-DESPESAS'!$A$3:$N$962,7,FALSE)="","",VLOOKUP($O433,'APOIO-DESPESAS'!$A$3:$N$962,7,FALSE)),"")</f>
        <v/>
      </c>
      <c r="G433" s="223" t="str">
        <f>IFERROR(IF(VLOOKUP($O433,'APOIO-DESPESAS'!$A$3:$N$962,8,FALSE)="","",VLOOKUP($O433,'APOIO-DESPESAS'!$A$3:$N$962,8,FALSE)),"")</f>
        <v/>
      </c>
      <c r="H433" s="223" t="str">
        <f>IFERROR(IF(VLOOKUP($O433,'APOIO-DESPESAS'!$A$3:$N$962,9,FALSE)="","",VLOOKUP($O433,'APOIO-DESPESAS'!$A$3:$N$962,9,FALSE)),"")</f>
        <v/>
      </c>
      <c r="I433" s="223" t="str">
        <f>IFERROR(IF(VLOOKUP($O433,'APOIO-DESPESAS'!$A$3:$N$962,10,FALSE)="","",VLOOKUP($O433,'APOIO-DESPESAS'!$A$3:$N$962,10,FALSE)),"")</f>
        <v/>
      </c>
      <c r="J433" s="223" t="str">
        <f>IFERROR(IF(VLOOKUP($O433,'APOIO-DESPESAS'!$A$3:$N$962,11,FALSE)="","",VLOOKUP($O433,'APOIO-DESPESAS'!$A$3:$N$962,11,FALSE)),"")</f>
        <v/>
      </c>
      <c r="K433" s="223" t="str">
        <f>IFERROR(IF(VLOOKUP($O433,'APOIO-DESPESAS'!$A$3:$N$962,12,FALSE)="","",VLOOKUP($O433,'APOIO-DESPESAS'!$A$3:$N$962,12,FALSE)),"")</f>
        <v/>
      </c>
      <c r="L433" s="223" t="str">
        <f>IFERROR(IF(VLOOKUP($O433,'APOIO-DESPESAS'!$A$3:$N$962,13,FALSE)="","",VLOOKUP($O433,'APOIO-DESPESAS'!$A$3:$N$962,13,FALSE)),"")</f>
        <v/>
      </c>
      <c r="M433" s="223" t="str">
        <f>IFERROR(IF(VLOOKUP($O433,'APOIO-DESPESAS'!$A$3:$N$962,14,FALSE)="","",VLOOKUP($O433,'APOIO-DESPESAS'!$A$3:$N$962,14,FALSE)),"")</f>
        <v/>
      </c>
      <c r="O433" s="223">
        <f t="shared" si="6"/>
        <v>431</v>
      </c>
    </row>
    <row r="434" spans="1:15" x14ac:dyDescent="0.25">
      <c r="A434" s="223" t="str">
        <f>IFERROR(IF(VLOOKUP($O434,'APOIO-DESPESAS'!$A$3:$N$962,2,FALSE)="","",VLOOKUP($O434,'APOIO-DESPESAS'!$A$3:$N$962,2,FALSE)),"")</f>
        <v/>
      </c>
      <c r="B434" s="223" t="str">
        <f>IFERROR(IF(VLOOKUP($O434,'APOIO-DESPESAS'!$A$3:$N$962,3,FALSE)="","",VLOOKUP($O434,'APOIO-DESPESAS'!$A$3:$N$962,3,FALSE)),"")</f>
        <v/>
      </c>
      <c r="C434" s="223" t="str">
        <f>IFERROR(IF(VLOOKUP($O434,'APOIO-DESPESAS'!$A$3:$N$962,4,FALSE)="","",VLOOKUP($O434,'APOIO-DESPESAS'!$A$3:$N$962,4,FALSE)),"")</f>
        <v/>
      </c>
      <c r="D434" s="223" t="str">
        <f>IFERROR(IF(VLOOKUP($O434,'APOIO-DESPESAS'!$A$3:$N$962,5,FALSE)="","",VLOOKUP($O434,'APOIO-DESPESAS'!$A$3:$N$962,5,FALSE)),"")</f>
        <v/>
      </c>
      <c r="E434" s="223" t="str">
        <f>IFERROR(IF(VLOOKUP($O434,'APOIO-DESPESAS'!$A$3:$N$962,6,FALSE)="","",VLOOKUP($O434,'APOIO-DESPESAS'!$A$3:$N$962,6,FALSE)),"")</f>
        <v/>
      </c>
      <c r="F434" s="223" t="str">
        <f>IFERROR(IF(VLOOKUP($O434,'APOIO-DESPESAS'!$A$3:$N$962,7,FALSE)="","",VLOOKUP($O434,'APOIO-DESPESAS'!$A$3:$N$962,7,FALSE)),"")</f>
        <v/>
      </c>
      <c r="G434" s="223" t="str">
        <f>IFERROR(IF(VLOOKUP($O434,'APOIO-DESPESAS'!$A$3:$N$962,8,FALSE)="","",VLOOKUP($O434,'APOIO-DESPESAS'!$A$3:$N$962,8,FALSE)),"")</f>
        <v/>
      </c>
      <c r="H434" s="223" t="str">
        <f>IFERROR(IF(VLOOKUP($O434,'APOIO-DESPESAS'!$A$3:$N$962,9,FALSE)="","",VLOOKUP($O434,'APOIO-DESPESAS'!$A$3:$N$962,9,FALSE)),"")</f>
        <v/>
      </c>
      <c r="I434" s="223" t="str">
        <f>IFERROR(IF(VLOOKUP($O434,'APOIO-DESPESAS'!$A$3:$N$962,10,FALSE)="","",VLOOKUP($O434,'APOIO-DESPESAS'!$A$3:$N$962,10,FALSE)),"")</f>
        <v/>
      </c>
      <c r="J434" s="223" t="str">
        <f>IFERROR(IF(VLOOKUP($O434,'APOIO-DESPESAS'!$A$3:$N$962,11,FALSE)="","",VLOOKUP($O434,'APOIO-DESPESAS'!$A$3:$N$962,11,FALSE)),"")</f>
        <v/>
      </c>
      <c r="K434" s="223" t="str">
        <f>IFERROR(IF(VLOOKUP($O434,'APOIO-DESPESAS'!$A$3:$N$962,12,FALSE)="","",VLOOKUP($O434,'APOIO-DESPESAS'!$A$3:$N$962,12,FALSE)),"")</f>
        <v/>
      </c>
      <c r="L434" s="223" t="str">
        <f>IFERROR(IF(VLOOKUP($O434,'APOIO-DESPESAS'!$A$3:$N$962,13,FALSE)="","",VLOOKUP($O434,'APOIO-DESPESAS'!$A$3:$N$962,13,FALSE)),"")</f>
        <v/>
      </c>
      <c r="M434" s="223" t="str">
        <f>IFERROR(IF(VLOOKUP($O434,'APOIO-DESPESAS'!$A$3:$N$962,14,FALSE)="","",VLOOKUP($O434,'APOIO-DESPESAS'!$A$3:$N$962,14,FALSE)),"")</f>
        <v/>
      </c>
      <c r="O434" s="223">
        <f t="shared" si="6"/>
        <v>432</v>
      </c>
    </row>
    <row r="435" spans="1:15" x14ac:dyDescent="0.25">
      <c r="A435" s="223" t="str">
        <f>IFERROR(IF(VLOOKUP($O435,'APOIO-DESPESAS'!$A$3:$N$962,2,FALSE)="","",VLOOKUP($O435,'APOIO-DESPESAS'!$A$3:$N$962,2,FALSE)),"")</f>
        <v/>
      </c>
      <c r="B435" s="223" t="str">
        <f>IFERROR(IF(VLOOKUP($O435,'APOIO-DESPESAS'!$A$3:$N$962,3,FALSE)="","",VLOOKUP($O435,'APOIO-DESPESAS'!$A$3:$N$962,3,FALSE)),"")</f>
        <v/>
      </c>
      <c r="C435" s="223" t="str">
        <f>IFERROR(IF(VLOOKUP($O435,'APOIO-DESPESAS'!$A$3:$N$962,4,FALSE)="","",VLOOKUP($O435,'APOIO-DESPESAS'!$A$3:$N$962,4,FALSE)),"")</f>
        <v/>
      </c>
      <c r="D435" s="223" t="str">
        <f>IFERROR(IF(VLOOKUP($O435,'APOIO-DESPESAS'!$A$3:$N$962,5,FALSE)="","",VLOOKUP($O435,'APOIO-DESPESAS'!$A$3:$N$962,5,FALSE)),"")</f>
        <v/>
      </c>
      <c r="E435" s="223" t="str">
        <f>IFERROR(IF(VLOOKUP($O435,'APOIO-DESPESAS'!$A$3:$N$962,6,FALSE)="","",VLOOKUP($O435,'APOIO-DESPESAS'!$A$3:$N$962,6,FALSE)),"")</f>
        <v/>
      </c>
      <c r="F435" s="223" t="str">
        <f>IFERROR(IF(VLOOKUP($O435,'APOIO-DESPESAS'!$A$3:$N$962,7,FALSE)="","",VLOOKUP($O435,'APOIO-DESPESAS'!$A$3:$N$962,7,FALSE)),"")</f>
        <v/>
      </c>
      <c r="G435" s="223" t="str">
        <f>IFERROR(IF(VLOOKUP($O435,'APOIO-DESPESAS'!$A$3:$N$962,8,FALSE)="","",VLOOKUP($O435,'APOIO-DESPESAS'!$A$3:$N$962,8,FALSE)),"")</f>
        <v/>
      </c>
      <c r="H435" s="223" t="str">
        <f>IFERROR(IF(VLOOKUP($O435,'APOIO-DESPESAS'!$A$3:$N$962,9,FALSE)="","",VLOOKUP($O435,'APOIO-DESPESAS'!$A$3:$N$962,9,FALSE)),"")</f>
        <v/>
      </c>
      <c r="I435" s="223" t="str">
        <f>IFERROR(IF(VLOOKUP($O435,'APOIO-DESPESAS'!$A$3:$N$962,10,FALSE)="","",VLOOKUP($O435,'APOIO-DESPESAS'!$A$3:$N$962,10,FALSE)),"")</f>
        <v/>
      </c>
      <c r="J435" s="223" t="str">
        <f>IFERROR(IF(VLOOKUP($O435,'APOIO-DESPESAS'!$A$3:$N$962,11,FALSE)="","",VLOOKUP($O435,'APOIO-DESPESAS'!$A$3:$N$962,11,FALSE)),"")</f>
        <v/>
      </c>
      <c r="K435" s="223" t="str">
        <f>IFERROR(IF(VLOOKUP($O435,'APOIO-DESPESAS'!$A$3:$N$962,12,FALSE)="","",VLOOKUP($O435,'APOIO-DESPESAS'!$A$3:$N$962,12,FALSE)),"")</f>
        <v/>
      </c>
      <c r="L435" s="223" t="str">
        <f>IFERROR(IF(VLOOKUP($O435,'APOIO-DESPESAS'!$A$3:$N$962,13,FALSE)="","",VLOOKUP($O435,'APOIO-DESPESAS'!$A$3:$N$962,13,FALSE)),"")</f>
        <v/>
      </c>
      <c r="M435" s="223" t="str">
        <f>IFERROR(IF(VLOOKUP($O435,'APOIO-DESPESAS'!$A$3:$N$962,14,FALSE)="","",VLOOKUP($O435,'APOIO-DESPESAS'!$A$3:$N$962,14,FALSE)),"")</f>
        <v/>
      </c>
      <c r="O435" s="223">
        <f t="shared" si="6"/>
        <v>433</v>
      </c>
    </row>
    <row r="436" spans="1:15" x14ac:dyDescent="0.25">
      <c r="A436" s="223" t="str">
        <f>IFERROR(IF(VLOOKUP($O436,'APOIO-DESPESAS'!$A$3:$N$962,2,FALSE)="","",VLOOKUP($O436,'APOIO-DESPESAS'!$A$3:$N$962,2,FALSE)),"")</f>
        <v/>
      </c>
      <c r="B436" s="223" t="str">
        <f>IFERROR(IF(VLOOKUP($O436,'APOIO-DESPESAS'!$A$3:$N$962,3,FALSE)="","",VLOOKUP($O436,'APOIO-DESPESAS'!$A$3:$N$962,3,FALSE)),"")</f>
        <v/>
      </c>
      <c r="C436" s="223" t="str">
        <f>IFERROR(IF(VLOOKUP($O436,'APOIO-DESPESAS'!$A$3:$N$962,4,FALSE)="","",VLOOKUP($O436,'APOIO-DESPESAS'!$A$3:$N$962,4,FALSE)),"")</f>
        <v/>
      </c>
      <c r="D436" s="223" t="str">
        <f>IFERROR(IF(VLOOKUP($O436,'APOIO-DESPESAS'!$A$3:$N$962,5,FALSE)="","",VLOOKUP($O436,'APOIO-DESPESAS'!$A$3:$N$962,5,FALSE)),"")</f>
        <v/>
      </c>
      <c r="E436" s="223" t="str">
        <f>IFERROR(IF(VLOOKUP($O436,'APOIO-DESPESAS'!$A$3:$N$962,6,FALSE)="","",VLOOKUP($O436,'APOIO-DESPESAS'!$A$3:$N$962,6,FALSE)),"")</f>
        <v/>
      </c>
      <c r="F436" s="223" t="str">
        <f>IFERROR(IF(VLOOKUP($O436,'APOIO-DESPESAS'!$A$3:$N$962,7,FALSE)="","",VLOOKUP($O436,'APOIO-DESPESAS'!$A$3:$N$962,7,FALSE)),"")</f>
        <v/>
      </c>
      <c r="G436" s="223" t="str">
        <f>IFERROR(IF(VLOOKUP($O436,'APOIO-DESPESAS'!$A$3:$N$962,8,FALSE)="","",VLOOKUP($O436,'APOIO-DESPESAS'!$A$3:$N$962,8,FALSE)),"")</f>
        <v/>
      </c>
      <c r="H436" s="223" t="str">
        <f>IFERROR(IF(VLOOKUP($O436,'APOIO-DESPESAS'!$A$3:$N$962,9,FALSE)="","",VLOOKUP($O436,'APOIO-DESPESAS'!$A$3:$N$962,9,FALSE)),"")</f>
        <v/>
      </c>
      <c r="I436" s="223" t="str">
        <f>IFERROR(IF(VLOOKUP($O436,'APOIO-DESPESAS'!$A$3:$N$962,10,FALSE)="","",VLOOKUP($O436,'APOIO-DESPESAS'!$A$3:$N$962,10,FALSE)),"")</f>
        <v/>
      </c>
      <c r="J436" s="223" t="str">
        <f>IFERROR(IF(VLOOKUP($O436,'APOIO-DESPESAS'!$A$3:$N$962,11,FALSE)="","",VLOOKUP($O436,'APOIO-DESPESAS'!$A$3:$N$962,11,FALSE)),"")</f>
        <v/>
      </c>
      <c r="K436" s="223" t="str">
        <f>IFERROR(IF(VLOOKUP($O436,'APOIO-DESPESAS'!$A$3:$N$962,12,FALSE)="","",VLOOKUP($O436,'APOIO-DESPESAS'!$A$3:$N$962,12,FALSE)),"")</f>
        <v/>
      </c>
      <c r="L436" s="223" t="str">
        <f>IFERROR(IF(VLOOKUP($O436,'APOIO-DESPESAS'!$A$3:$N$962,13,FALSE)="","",VLOOKUP($O436,'APOIO-DESPESAS'!$A$3:$N$962,13,FALSE)),"")</f>
        <v/>
      </c>
      <c r="M436" s="223" t="str">
        <f>IFERROR(IF(VLOOKUP($O436,'APOIO-DESPESAS'!$A$3:$N$962,14,FALSE)="","",VLOOKUP($O436,'APOIO-DESPESAS'!$A$3:$N$962,14,FALSE)),"")</f>
        <v/>
      </c>
      <c r="O436" s="223">
        <f t="shared" si="6"/>
        <v>434</v>
      </c>
    </row>
    <row r="437" spans="1:15" x14ac:dyDescent="0.25">
      <c r="A437" s="223" t="str">
        <f>IFERROR(IF(VLOOKUP($O437,'APOIO-DESPESAS'!$A$3:$N$962,2,FALSE)="","",VLOOKUP($O437,'APOIO-DESPESAS'!$A$3:$N$962,2,FALSE)),"")</f>
        <v/>
      </c>
      <c r="B437" s="223" t="str">
        <f>IFERROR(IF(VLOOKUP($O437,'APOIO-DESPESAS'!$A$3:$N$962,3,FALSE)="","",VLOOKUP($O437,'APOIO-DESPESAS'!$A$3:$N$962,3,FALSE)),"")</f>
        <v/>
      </c>
      <c r="C437" s="223" t="str">
        <f>IFERROR(IF(VLOOKUP($O437,'APOIO-DESPESAS'!$A$3:$N$962,4,FALSE)="","",VLOOKUP($O437,'APOIO-DESPESAS'!$A$3:$N$962,4,FALSE)),"")</f>
        <v/>
      </c>
      <c r="D437" s="223" t="str">
        <f>IFERROR(IF(VLOOKUP($O437,'APOIO-DESPESAS'!$A$3:$N$962,5,FALSE)="","",VLOOKUP($O437,'APOIO-DESPESAS'!$A$3:$N$962,5,FALSE)),"")</f>
        <v/>
      </c>
      <c r="E437" s="223" t="str">
        <f>IFERROR(IF(VLOOKUP($O437,'APOIO-DESPESAS'!$A$3:$N$962,6,FALSE)="","",VLOOKUP($O437,'APOIO-DESPESAS'!$A$3:$N$962,6,FALSE)),"")</f>
        <v/>
      </c>
      <c r="F437" s="223" t="str">
        <f>IFERROR(IF(VLOOKUP($O437,'APOIO-DESPESAS'!$A$3:$N$962,7,FALSE)="","",VLOOKUP($O437,'APOIO-DESPESAS'!$A$3:$N$962,7,FALSE)),"")</f>
        <v/>
      </c>
      <c r="G437" s="223" t="str">
        <f>IFERROR(IF(VLOOKUP($O437,'APOIO-DESPESAS'!$A$3:$N$962,8,FALSE)="","",VLOOKUP($O437,'APOIO-DESPESAS'!$A$3:$N$962,8,FALSE)),"")</f>
        <v/>
      </c>
      <c r="H437" s="223" t="str">
        <f>IFERROR(IF(VLOOKUP($O437,'APOIO-DESPESAS'!$A$3:$N$962,9,FALSE)="","",VLOOKUP($O437,'APOIO-DESPESAS'!$A$3:$N$962,9,FALSE)),"")</f>
        <v/>
      </c>
      <c r="I437" s="223" t="str">
        <f>IFERROR(IF(VLOOKUP($O437,'APOIO-DESPESAS'!$A$3:$N$962,10,FALSE)="","",VLOOKUP($O437,'APOIO-DESPESAS'!$A$3:$N$962,10,FALSE)),"")</f>
        <v/>
      </c>
      <c r="J437" s="223" t="str">
        <f>IFERROR(IF(VLOOKUP($O437,'APOIO-DESPESAS'!$A$3:$N$962,11,FALSE)="","",VLOOKUP($O437,'APOIO-DESPESAS'!$A$3:$N$962,11,FALSE)),"")</f>
        <v/>
      </c>
      <c r="K437" s="223" t="str">
        <f>IFERROR(IF(VLOOKUP($O437,'APOIO-DESPESAS'!$A$3:$N$962,12,FALSE)="","",VLOOKUP($O437,'APOIO-DESPESAS'!$A$3:$N$962,12,FALSE)),"")</f>
        <v/>
      </c>
      <c r="L437" s="223" t="str">
        <f>IFERROR(IF(VLOOKUP($O437,'APOIO-DESPESAS'!$A$3:$N$962,13,FALSE)="","",VLOOKUP($O437,'APOIO-DESPESAS'!$A$3:$N$962,13,FALSE)),"")</f>
        <v/>
      </c>
      <c r="M437" s="223" t="str">
        <f>IFERROR(IF(VLOOKUP($O437,'APOIO-DESPESAS'!$A$3:$N$962,14,FALSE)="","",VLOOKUP($O437,'APOIO-DESPESAS'!$A$3:$N$962,14,FALSE)),"")</f>
        <v/>
      </c>
      <c r="O437" s="223">
        <f t="shared" si="6"/>
        <v>435</v>
      </c>
    </row>
    <row r="438" spans="1:15" x14ac:dyDescent="0.25">
      <c r="A438" s="223" t="str">
        <f>IFERROR(IF(VLOOKUP($O438,'APOIO-DESPESAS'!$A$3:$N$962,2,FALSE)="","",VLOOKUP($O438,'APOIO-DESPESAS'!$A$3:$N$962,2,FALSE)),"")</f>
        <v/>
      </c>
      <c r="B438" s="223" t="str">
        <f>IFERROR(IF(VLOOKUP($O438,'APOIO-DESPESAS'!$A$3:$N$962,3,FALSE)="","",VLOOKUP($O438,'APOIO-DESPESAS'!$A$3:$N$962,3,FALSE)),"")</f>
        <v/>
      </c>
      <c r="C438" s="223" t="str">
        <f>IFERROR(IF(VLOOKUP($O438,'APOIO-DESPESAS'!$A$3:$N$962,4,FALSE)="","",VLOOKUP($O438,'APOIO-DESPESAS'!$A$3:$N$962,4,FALSE)),"")</f>
        <v/>
      </c>
      <c r="D438" s="223" t="str">
        <f>IFERROR(IF(VLOOKUP($O438,'APOIO-DESPESAS'!$A$3:$N$962,5,FALSE)="","",VLOOKUP($O438,'APOIO-DESPESAS'!$A$3:$N$962,5,FALSE)),"")</f>
        <v/>
      </c>
      <c r="E438" s="223" t="str">
        <f>IFERROR(IF(VLOOKUP($O438,'APOIO-DESPESAS'!$A$3:$N$962,6,FALSE)="","",VLOOKUP($O438,'APOIO-DESPESAS'!$A$3:$N$962,6,FALSE)),"")</f>
        <v/>
      </c>
      <c r="F438" s="223" t="str">
        <f>IFERROR(IF(VLOOKUP($O438,'APOIO-DESPESAS'!$A$3:$N$962,7,FALSE)="","",VLOOKUP($O438,'APOIO-DESPESAS'!$A$3:$N$962,7,FALSE)),"")</f>
        <v/>
      </c>
      <c r="G438" s="223" t="str">
        <f>IFERROR(IF(VLOOKUP($O438,'APOIO-DESPESAS'!$A$3:$N$962,8,FALSE)="","",VLOOKUP($O438,'APOIO-DESPESAS'!$A$3:$N$962,8,FALSE)),"")</f>
        <v/>
      </c>
      <c r="H438" s="223" t="str">
        <f>IFERROR(IF(VLOOKUP($O438,'APOIO-DESPESAS'!$A$3:$N$962,9,FALSE)="","",VLOOKUP($O438,'APOIO-DESPESAS'!$A$3:$N$962,9,FALSE)),"")</f>
        <v/>
      </c>
      <c r="I438" s="223" t="str">
        <f>IFERROR(IF(VLOOKUP($O438,'APOIO-DESPESAS'!$A$3:$N$962,10,FALSE)="","",VLOOKUP($O438,'APOIO-DESPESAS'!$A$3:$N$962,10,FALSE)),"")</f>
        <v/>
      </c>
      <c r="J438" s="223" t="str">
        <f>IFERROR(IF(VLOOKUP($O438,'APOIO-DESPESAS'!$A$3:$N$962,11,FALSE)="","",VLOOKUP($O438,'APOIO-DESPESAS'!$A$3:$N$962,11,FALSE)),"")</f>
        <v/>
      </c>
      <c r="K438" s="223" t="str">
        <f>IFERROR(IF(VLOOKUP($O438,'APOIO-DESPESAS'!$A$3:$N$962,12,FALSE)="","",VLOOKUP($O438,'APOIO-DESPESAS'!$A$3:$N$962,12,FALSE)),"")</f>
        <v/>
      </c>
      <c r="L438" s="223" t="str">
        <f>IFERROR(IF(VLOOKUP($O438,'APOIO-DESPESAS'!$A$3:$N$962,13,FALSE)="","",VLOOKUP($O438,'APOIO-DESPESAS'!$A$3:$N$962,13,FALSE)),"")</f>
        <v/>
      </c>
      <c r="M438" s="223" t="str">
        <f>IFERROR(IF(VLOOKUP($O438,'APOIO-DESPESAS'!$A$3:$N$962,14,FALSE)="","",VLOOKUP($O438,'APOIO-DESPESAS'!$A$3:$N$962,14,FALSE)),"")</f>
        <v/>
      </c>
      <c r="O438" s="223">
        <f t="shared" si="6"/>
        <v>436</v>
      </c>
    </row>
    <row r="439" spans="1:15" x14ac:dyDescent="0.25">
      <c r="A439" s="223" t="str">
        <f>IFERROR(IF(VLOOKUP($O439,'APOIO-DESPESAS'!$A$3:$N$962,2,FALSE)="","",VLOOKUP($O439,'APOIO-DESPESAS'!$A$3:$N$962,2,FALSE)),"")</f>
        <v/>
      </c>
      <c r="B439" s="223" t="str">
        <f>IFERROR(IF(VLOOKUP($O439,'APOIO-DESPESAS'!$A$3:$N$962,3,FALSE)="","",VLOOKUP($O439,'APOIO-DESPESAS'!$A$3:$N$962,3,FALSE)),"")</f>
        <v/>
      </c>
      <c r="C439" s="223" t="str">
        <f>IFERROR(IF(VLOOKUP($O439,'APOIO-DESPESAS'!$A$3:$N$962,4,FALSE)="","",VLOOKUP($O439,'APOIO-DESPESAS'!$A$3:$N$962,4,FALSE)),"")</f>
        <v/>
      </c>
      <c r="D439" s="223" t="str">
        <f>IFERROR(IF(VLOOKUP($O439,'APOIO-DESPESAS'!$A$3:$N$962,5,FALSE)="","",VLOOKUP($O439,'APOIO-DESPESAS'!$A$3:$N$962,5,FALSE)),"")</f>
        <v/>
      </c>
      <c r="E439" s="223" t="str">
        <f>IFERROR(IF(VLOOKUP($O439,'APOIO-DESPESAS'!$A$3:$N$962,6,FALSE)="","",VLOOKUP($O439,'APOIO-DESPESAS'!$A$3:$N$962,6,FALSE)),"")</f>
        <v/>
      </c>
      <c r="F439" s="223" t="str">
        <f>IFERROR(IF(VLOOKUP($O439,'APOIO-DESPESAS'!$A$3:$N$962,7,FALSE)="","",VLOOKUP($O439,'APOIO-DESPESAS'!$A$3:$N$962,7,FALSE)),"")</f>
        <v/>
      </c>
      <c r="G439" s="223" t="str">
        <f>IFERROR(IF(VLOOKUP($O439,'APOIO-DESPESAS'!$A$3:$N$962,8,FALSE)="","",VLOOKUP($O439,'APOIO-DESPESAS'!$A$3:$N$962,8,FALSE)),"")</f>
        <v/>
      </c>
      <c r="H439" s="223" t="str">
        <f>IFERROR(IF(VLOOKUP($O439,'APOIO-DESPESAS'!$A$3:$N$962,9,FALSE)="","",VLOOKUP($O439,'APOIO-DESPESAS'!$A$3:$N$962,9,FALSE)),"")</f>
        <v/>
      </c>
      <c r="I439" s="223" t="str">
        <f>IFERROR(IF(VLOOKUP($O439,'APOIO-DESPESAS'!$A$3:$N$962,10,FALSE)="","",VLOOKUP($O439,'APOIO-DESPESAS'!$A$3:$N$962,10,FALSE)),"")</f>
        <v/>
      </c>
      <c r="J439" s="223" t="str">
        <f>IFERROR(IF(VLOOKUP($O439,'APOIO-DESPESAS'!$A$3:$N$962,11,FALSE)="","",VLOOKUP($O439,'APOIO-DESPESAS'!$A$3:$N$962,11,FALSE)),"")</f>
        <v/>
      </c>
      <c r="K439" s="223" t="str">
        <f>IFERROR(IF(VLOOKUP($O439,'APOIO-DESPESAS'!$A$3:$N$962,12,FALSE)="","",VLOOKUP($O439,'APOIO-DESPESAS'!$A$3:$N$962,12,FALSE)),"")</f>
        <v/>
      </c>
      <c r="L439" s="223" t="str">
        <f>IFERROR(IF(VLOOKUP($O439,'APOIO-DESPESAS'!$A$3:$N$962,13,FALSE)="","",VLOOKUP($O439,'APOIO-DESPESAS'!$A$3:$N$962,13,FALSE)),"")</f>
        <v/>
      </c>
      <c r="M439" s="223" t="str">
        <f>IFERROR(IF(VLOOKUP($O439,'APOIO-DESPESAS'!$A$3:$N$962,14,FALSE)="","",VLOOKUP($O439,'APOIO-DESPESAS'!$A$3:$N$962,14,FALSE)),"")</f>
        <v/>
      </c>
      <c r="O439" s="223">
        <f t="shared" si="6"/>
        <v>437</v>
      </c>
    </row>
    <row r="440" spans="1:15" x14ac:dyDescent="0.25">
      <c r="A440" s="223" t="str">
        <f>IFERROR(IF(VLOOKUP($O440,'APOIO-DESPESAS'!$A$3:$N$962,2,FALSE)="","",VLOOKUP($O440,'APOIO-DESPESAS'!$A$3:$N$962,2,FALSE)),"")</f>
        <v/>
      </c>
      <c r="B440" s="223" t="str">
        <f>IFERROR(IF(VLOOKUP($O440,'APOIO-DESPESAS'!$A$3:$N$962,3,FALSE)="","",VLOOKUP($O440,'APOIO-DESPESAS'!$A$3:$N$962,3,FALSE)),"")</f>
        <v/>
      </c>
      <c r="C440" s="223" t="str">
        <f>IFERROR(IF(VLOOKUP($O440,'APOIO-DESPESAS'!$A$3:$N$962,4,FALSE)="","",VLOOKUP($O440,'APOIO-DESPESAS'!$A$3:$N$962,4,FALSE)),"")</f>
        <v/>
      </c>
      <c r="D440" s="223" t="str">
        <f>IFERROR(IF(VLOOKUP($O440,'APOIO-DESPESAS'!$A$3:$N$962,5,FALSE)="","",VLOOKUP($O440,'APOIO-DESPESAS'!$A$3:$N$962,5,FALSE)),"")</f>
        <v/>
      </c>
      <c r="E440" s="223" t="str">
        <f>IFERROR(IF(VLOOKUP($O440,'APOIO-DESPESAS'!$A$3:$N$962,6,FALSE)="","",VLOOKUP($O440,'APOIO-DESPESAS'!$A$3:$N$962,6,FALSE)),"")</f>
        <v/>
      </c>
      <c r="F440" s="223" t="str">
        <f>IFERROR(IF(VLOOKUP($O440,'APOIO-DESPESAS'!$A$3:$N$962,7,FALSE)="","",VLOOKUP($O440,'APOIO-DESPESAS'!$A$3:$N$962,7,FALSE)),"")</f>
        <v/>
      </c>
      <c r="G440" s="223" t="str">
        <f>IFERROR(IF(VLOOKUP($O440,'APOIO-DESPESAS'!$A$3:$N$962,8,FALSE)="","",VLOOKUP($O440,'APOIO-DESPESAS'!$A$3:$N$962,8,FALSE)),"")</f>
        <v/>
      </c>
      <c r="H440" s="223" t="str">
        <f>IFERROR(IF(VLOOKUP($O440,'APOIO-DESPESAS'!$A$3:$N$962,9,FALSE)="","",VLOOKUP($O440,'APOIO-DESPESAS'!$A$3:$N$962,9,FALSE)),"")</f>
        <v/>
      </c>
      <c r="I440" s="223" t="str">
        <f>IFERROR(IF(VLOOKUP($O440,'APOIO-DESPESAS'!$A$3:$N$962,10,FALSE)="","",VLOOKUP($O440,'APOIO-DESPESAS'!$A$3:$N$962,10,FALSE)),"")</f>
        <v/>
      </c>
      <c r="J440" s="223" t="str">
        <f>IFERROR(IF(VLOOKUP($O440,'APOIO-DESPESAS'!$A$3:$N$962,11,FALSE)="","",VLOOKUP($O440,'APOIO-DESPESAS'!$A$3:$N$962,11,FALSE)),"")</f>
        <v/>
      </c>
      <c r="K440" s="223" t="str">
        <f>IFERROR(IF(VLOOKUP($O440,'APOIO-DESPESAS'!$A$3:$N$962,12,FALSE)="","",VLOOKUP($O440,'APOIO-DESPESAS'!$A$3:$N$962,12,FALSE)),"")</f>
        <v/>
      </c>
      <c r="L440" s="223" t="str">
        <f>IFERROR(IF(VLOOKUP($O440,'APOIO-DESPESAS'!$A$3:$N$962,13,FALSE)="","",VLOOKUP($O440,'APOIO-DESPESAS'!$A$3:$N$962,13,FALSE)),"")</f>
        <v/>
      </c>
      <c r="M440" s="223" t="str">
        <f>IFERROR(IF(VLOOKUP($O440,'APOIO-DESPESAS'!$A$3:$N$962,14,FALSE)="","",VLOOKUP($O440,'APOIO-DESPESAS'!$A$3:$N$962,14,FALSE)),"")</f>
        <v/>
      </c>
      <c r="O440" s="223">
        <f t="shared" si="6"/>
        <v>438</v>
      </c>
    </row>
    <row r="441" spans="1:15" x14ac:dyDescent="0.25">
      <c r="A441" s="223" t="str">
        <f>IFERROR(IF(VLOOKUP($O441,'APOIO-DESPESAS'!$A$3:$N$962,2,FALSE)="","",VLOOKUP($O441,'APOIO-DESPESAS'!$A$3:$N$962,2,FALSE)),"")</f>
        <v/>
      </c>
      <c r="B441" s="223" t="str">
        <f>IFERROR(IF(VLOOKUP($O441,'APOIO-DESPESAS'!$A$3:$N$962,3,FALSE)="","",VLOOKUP($O441,'APOIO-DESPESAS'!$A$3:$N$962,3,FALSE)),"")</f>
        <v/>
      </c>
      <c r="C441" s="223" t="str">
        <f>IFERROR(IF(VLOOKUP($O441,'APOIO-DESPESAS'!$A$3:$N$962,4,FALSE)="","",VLOOKUP($O441,'APOIO-DESPESAS'!$A$3:$N$962,4,FALSE)),"")</f>
        <v/>
      </c>
      <c r="D441" s="223" t="str">
        <f>IFERROR(IF(VLOOKUP($O441,'APOIO-DESPESAS'!$A$3:$N$962,5,FALSE)="","",VLOOKUP($O441,'APOIO-DESPESAS'!$A$3:$N$962,5,FALSE)),"")</f>
        <v/>
      </c>
      <c r="E441" s="223" t="str">
        <f>IFERROR(IF(VLOOKUP($O441,'APOIO-DESPESAS'!$A$3:$N$962,6,FALSE)="","",VLOOKUP($O441,'APOIO-DESPESAS'!$A$3:$N$962,6,FALSE)),"")</f>
        <v/>
      </c>
      <c r="F441" s="223" t="str">
        <f>IFERROR(IF(VLOOKUP($O441,'APOIO-DESPESAS'!$A$3:$N$962,7,FALSE)="","",VLOOKUP($O441,'APOIO-DESPESAS'!$A$3:$N$962,7,FALSE)),"")</f>
        <v/>
      </c>
      <c r="G441" s="223" t="str">
        <f>IFERROR(IF(VLOOKUP($O441,'APOIO-DESPESAS'!$A$3:$N$962,8,FALSE)="","",VLOOKUP($O441,'APOIO-DESPESAS'!$A$3:$N$962,8,FALSE)),"")</f>
        <v/>
      </c>
      <c r="H441" s="223" t="str">
        <f>IFERROR(IF(VLOOKUP($O441,'APOIO-DESPESAS'!$A$3:$N$962,9,FALSE)="","",VLOOKUP($O441,'APOIO-DESPESAS'!$A$3:$N$962,9,FALSE)),"")</f>
        <v/>
      </c>
      <c r="I441" s="223" t="str">
        <f>IFERROR(IF(VLOOKUP($O441,'APOIO-DESPESAS'!$A$3:$N$962,10,FALSE)="","",VLOOKUP($O441,'APOIO-DESPESAS'!$A$3:$N$962,10,FALSE)),"")</f>
        <v/>
      </c>
      <c r="J441" s="223" t="str">
        <f>IFERROR(IF(VLOOKUP($O441,'APOIO-DESPESAS'!$A$3:$N$962,11,FALSE)="","",VLOOKUP($O441,'APOIO-DESPESAS'!$A$3:$N$962,11,FALSE)),"")</f>
        <v/>
      </c>
      <c r="K441" s="223" t="str">
        <f>IFERROR(IF(VLOOKUP($O441,'APOIO-DESPESAS'!$A$3:$N$962,12,FALSE)="","",VLOOKUP($O441,'APOIO-DESPESAS'!$A$3:$N$962,12,FALSE)),"")</f>
        <v/>
      </c>
      <c r="L441" s="223" t="str">
        <f>IFERROR(IF(VLOOKUP($O441,'APOIO-DESPESAS'!$A$3:$N$962,13,FALSE)="","",VLOOKUP($O441,'APOIO-DESPESAS'!$A$3:$N$962,13,FALSE)),"")</f>
        <v/>
      </c>
      <c r="M441" s="223" t="str">
        <f>IFERROR(IF(VLOOKUP($O441,'APOIO-DESPESAS'!$A$3:$N$962,14,FALSE)="","",VLOOKUP($O441,'APOIO-DESPESAS'!$A$3:$N$962,14,FALSE)),"")</f>
        <v/>
      </c>
      <c r="O441" s="223">
        <f t="shared" si="6"/>
        <v>439</v>
      </c>
    </row>
    <row r="442" spans="1:15" x14ac:dyDescent="0.25">
      <c r="A442" s="223" t="str">
        <f>IFERROR(IF(VLOOKUP($O442,'APOIO-DESPESAS'!$A$3:$N$962,2,FALSE)="","",VLOOKUP($O442,'APOIO-DESPESAS'!$A$3:$N$962,2,FALSE)),"")</f>
        <v/>
      </c>
      <c r="B442" s="223" t="str">
        <f>IFERROR(IF(VLOOKUP($O442,'APOIO-DESPESAS'!$A$3:$N$962,3,FALSE)="","",VLOOKUP($O442,'APOIO-DESPESAS'!$A$3:$N$962,3,FALSE)),"")</f>
        <v/>
      </c>
      <c r="C442" s="223" t="str">
        <f>IFERROR(IF(VLOOKUP($O442,'APOIO-DESPESAS'!$A$3:$N$962,4,FALSE)="","",VLOOKUP($O442,'APOIO-DESPESAS'!$A$3:$N$962,4,FALSE)),"")</f>
        <v/>
      </c>
      <c r="D442" s="223" t="str">
        <f>IFERROR(IF(VLOOKUP($O442,'APOIO-DESPESAS'!$A$3:$N$962,5,FALSE)="","",VLOOKUP($O442,'APOIO-DESPESAS'!$A$3:$N$962,5,FALSE)),"")</f>
        <v/>
      </c>
      <c r="E442" s="223" t="str">
        <f>IFERROR(IF(VLOOKUP($O442,'APOIO-DESPESAS'!$A$3:$N$962,6,FALSE)="","",VLOOKUP($O442,'APOIO-DESPESAS'!$A$3:$N$962,6,FALSE)),"")</f>
        <v/>
      </c>
      <c r="F442" s="223" t="str">
        <f>IFERROR(IF(VLOOKUP($O442,'APOIO-DESPESAS'!$A$3:$N$962,7,FALSE)="","",VLOOKUP($O442,'APOIO-DESPESAS'!$A$3:$N$962,7,FALSE)),"")</f>
        <v/>
      </c>
      <c r="G442" s="223" t="str">
        <f>IFERROR(IF(VLOOKUP($O442,'APOIO-DESPESAS'!$A$3:$N$962,8,FALSE)="","",VLOOKUP($O442,'APOIO-DESPESAS'!$A$3:$N$962,8,FALSE)),"")</f>
        <v/>
      </c>
      <c r="H442" s="223" t="str">
        <f>IFERROR(IF(VLOOKUP($O442,'APOIO-DESPESAS'!$A$3:$N$962,9,FALSE)="","",VLOOKUP($O442,'APOIO-DESPESAS'!$A$3:$N$962,9,FALSE)),"")</f>
        <v/>
      </c>
      <c r="I442" s="223" t="str">
        <f>IFERROR(IF(VLOOKUP($O442,'APOIO-DESPESAS'!$A$3:$N$962,10,FALSE)="","",VLOOKUP($O442,'APOIO-DESPESAS'!$A$3:$N$962,10,FALSE)),"")</f>
        <v/>
      </c>
      <c r="J442" s="223" t="str">
        <f>IFERROR(IF(VLOOKUP($O442,'APOIO-DESPESAS'!$A$3:$N$962,11,FALSE)="","",VLOOKUP($O442,'APOIO-DESPESAS'!$A$3:$N$962,11,FALSE)),"")</f>
        <v/>
      </c>
      <c r="K442" s="223" t="str">
        <f>IFERROR(IF(VLOOKUP($O442,'APOIO-DESPESAS'!$A$3:$N$962,12,FALSE)="","",VLOOKUP($O442,'APOIO-DESPESAS'!$A$3:$N$962,12,FALSE)),"")</f>
        <v/>
      </c>
      <c r="L442" s="223" t="str">
        <f>IFERROR(IF(VLOOKUP($O442,'APOIO-DESPESAS'!$A$3:$N$962,13,FALSE)="","",VLOOKUP($O442,'APOIO-DESPESAS'!$A$3:$N$962,13,FALSE)),"")</f>
        <v/>
      </c>
      <c r="M442" s="223" t="str">
        <f>IFERROR(IF(VLOOKUP($O442,'APOIO-DESPESAS'!$A$3:$N$962,14,FALSE)="","",VLOOKUP($O442,'APOIO-DESPESAS'!$A$3:$N$962,14,FALSE)),"")</f>
        <v/>
      </c>
      <c r="O442" s="223">
        <f t="shared" si="6"/>
        <v>440</v>
      </c>
    </row>
    <row r="443" spans="1:15" x14ac:dyDescent="0.25">
      <c r="A443" s="223" t="str">
        <f>IFERROR(IF(VLOOKUP($O443,'APOIO-DESPESAS'!$A$3:$N$962,2,FALSE)="","",VLOOKUP($O443,'APOIO-DESPESAS'!$A$3:$N$962,2,FALSE)),"")</f>
        <v/>
      </c>
      <c r="B443" s="223" t="str">
        <f>IFERROR(IF(VLOOKUP($O443,'APOIO-DESPESAS'!$A$3:$N$962,3,FALSE)="","",VLOOKUP($O443,'APOIO-DESPESAS'!$A$3:$N$962,3,FALSE)),"")</f>
        <v/>
      </c>
      <c r="C443" s="223" t="str">
        <f>IFERROR(IF(VLOOKUP($O443,'APOIO-DESPESAS'!$A$3:$N$962,4,FALSE)="","",VLOOKUP($O443,'APOIO-DESPESAS'!$A$3:$N$962,4,FALSE)),"")</f>
        <v/>
      </c>
      <c r="D443" s="223" t="str">
        <f>IFERROR(IF(VLOOKUP($O443,'APOIO-DESPESAS'!$A$3:$N$962,5,FALSE)="","",VLOOKUP($O443,'APOIO-DESPESAS'!$A$3:$N$962,5,FALSE)),"")</f>
        <v/>
      </c>
      <c r="E443" s="223" t="str">
        <f>IFERROR(IF(VLOOKUP($O443,'APOIO-DESPESAS'!$A$3:$N$962,6,FALSE)="","",VLOOKUP($O443,'APOIO-DESPESAS'!$A$3:$N$962,6,FALSE)),"")</f>
        <v/>
      </c>
      <c r="F443" s="223" t="str">
        <f>IFERROR(IF(VLOOKUP($O443,'APOIO-DESPESAS'!$A$3:$N$962,7,FALSE)="","",VLOOKUP($O443,'APOIO-DESPESAS'!$A$3:$N$962,7,FALSE)),"")</f>
        <v/>
      </c>
      <c r="G443" s="223" t="str">
        <f>IFERROR(IF(VLOOKUP($O443,'APOIO-DESPESAS'!$A$3:$N$962,8,FALSE)="","",VLOOKUP($O443,'APOIO-DESPESAS'!$A$3:$N$962,8,FALSE)),"")</f>
        <v/>
      </c>
      <c r="H443" s="223" t="str">
        <f>IFERROR(IF(VLOOKUP($O443,'APOIO-DESPESAS'!$A$3:$N$962,9,FALSE)="","",VLOOKUP($O443,'APOIO-DESPESAS'!$A$3:$N$962,9,FALSE)),"")</f>
        <v/>
      </c>
      <c r="I443" s="223" t="str">
        <f>IFERROR(IF(VLOOKUP($O443,'APOIO-DESPESAS'!$A$3:$N$962,10,FALSE)="","",VLOOKUP($O443,'APOIO-DESPESAS'!$A$3:$N$962,10,FALSE)),"")</f>
        <v/>
      </c>
      <c r="J443" s="223" t="str">
        <f>IFERROR(IF(VLOOKUP($O443,'APOIO-DESPESAS'!$A$3:$N$962,11,FALSE)="","",VLOOKUP($O443,'APOIO-DESPESAS'!$A$3:$N$962,11,FALSE)),"")</f>
        <v/>
      </c>
      <c r="K443" s="223" t="str">
        <f>IFERROR(IF(VLOOKUP($O443,'APOIO-DESPESAS'!$A$3:$N$962,12,FALSE)="","",VLOOKUP($O443,'APOIO-DESPESAS'!$A$3:$N$962,12,FALSE)),"")</f>
        <v/>
      </c>
      <c r="L443" s="223" t="str">
        <f>IFERROR(IF(VLOOKUP($O443,'APOIO-DESPESAS'!$A$3:$N$962,13,FALSE)="","",VLOOKUP($O443,'APOIO-DESPESAS'!$A$3:$N$962,13,FALSE)),"")</f>
        <v/>
      </c>
      <c r="M443" s="223" t="str">
        <f>IFERROR(IF(VLOOKUP($O443,'APOIO-DESPESAS'!$A$3:$N$962,14,FALSE)="","",VLOOKUP($O443,'APOIO-DESPESAS'!$A$3:$N$962,14,FALSE)),"")</f>
        <v/>
      </c>
      <c r="O443" s="223">
        <f t="shared" si="6"/>
        <v>441</v>
      </c>
    </row>
    <row r="444" spans="1:15" x14ac:dyDescent="0.25">
      <c r="A444" s="223" t="str">
        <f>IFERROR(IF(VLOOKUP($O444,'APOIO-DESPESAS'!$A$3:$N$962,2,FALSE)="","",VLOOKUP($O444,'APOIO-DESPESAS'!$A$3:$N$962,2,FALSE)),"")</f>
        <v/>
      </c>
      <c r="B444" s="223" t="str">
        <f>IFERROR(IF(VLOOKUP($O444,'APOIO-DESPESAS'!$A$3:$N$962,3,FALSE)="","",VLOOKUP($O444,'APOIO-DESPESAS'!$A$3:$N$962,3,FALSE)),"")</f>
        <v/>
      </c>
      <c r="C444" s="223" t="str">
        <f>IFERROR(IF(VLOOKUP($O444,'APOIO-DESPESAS'!$A$3:$N$962,4,FALSE)="","",VLOOKUP($O444,'APOIO-DESPESAS'!$A$3:$N$962,4,FALSE)),"")</f>
        <v/>
      </c>
      <c r="D444" s="223" t="str">
        <f>IFERROR(IF(VLOOKUP($O444,'APOIO-DESPESAS'!$A$3:$N$962,5,FALSE)="","",VLOOKUP($O444,'APOIO-DESPESAS'!$A$3:$N$962,5,FALSE)),"")</f>
        <v/>
      </c>
      <c r="E444" s="223" t="str">
        <f>IFERROR(IF(VLOOKUP($O444,'APOIO-DESPESAS'!$A$3:$N$962,6,FALSE)="","",VLOOKUP($O444,'APOIO-DESPESAS'!$A$3:$N$962,6,FALSE)),"")</f>
        <v/>
      </c>
      <c r="F444" s="223" t="str">
        <f>IFERROR(IF(VLOOKUP($O444,'APOIO-DESPESAS'!$A$3:$N$962,7,FALSE)="","",VLOOKUP($O444,'APOIO-DESPESAS'!$A$3:$N$962,7,FALSE)),"")</f>
        <v/>
      </c>
      <c r="G444" s="223" t="str">
        <f>IFERROR(IF(VLOOKUP($O444,'APOIO-DESPESAS'!$A$3:$N$962,8,FALSE)="","",VLOOKUP($O444,'APOIO-DESPESAS'!$A$3:$N$962,8,FALSE)),"")</f>
        <v/>
      </c>
      <c r="H444" s="223" t="str">
        <f>IFERROR(IF(VLOOKUP($O444,'APOIO-DESPESAS'!$A$3:$N$962,9,FALSE)="","",VLOOKUP($O444,'APOIO-DESPESAS'!$A$3:$N$962,9,FALSE)),"")</f>
        <v/>
      </c>
      <c r="I444" s="223" t="str">
        <f>IFERROR(IF(VLOOKUP($O444,'APOIO-DESPESAS'!$A$3:$N$962,10,FALSE)="","",VLOOKUP($O444,'APOIO-DESPESAS'!$A$3:$N$962,10,FALSE)),"")</f>
        <v/>
      </c>
      <c r="J444" s="223" t="str">
        <f>IFERROR(IF(VLOOKUP($O444,'APOIO-DESPESAS'!$A$3:$N$962,11,FALSE)="","",VLOOKUP($O444,'APOIO-DESPESAS'!$A$3:$N$962,11,FALSE)),"")</f>
        <v/>
      </c>
      <c r="K444" s="223" t="str">
        <f>IFERROR(IF(VLOOKUP($O444,'APOIO-DESPESAS'!$A$3:$N$962,12,FALSE)="","",VLOOKUP($O444,'APOIO-DESPESAS'!$A$3:$N$962,12,FALSE)),"")</f>
        <v/>
      </c>
      <c r="L444" s="223" t="str">
        <f>IFERROR(IF(VLOOKUP($O444,'APOIO-DESPESAS'!$A$3:$N$962,13,FALSE)="","",VLOOKUP($O444,'APOIO-DESPESAS'!$A$3:$N$962,13,FALSE)),"")</f>
        <v/>
      </c>
      <c r="M444" s="223" t="str">
        <f>IFERROR(IF(VLOOKUP($O444,'APOIO-DESPESAS'!$A$3:$N$962,14,FALSE)="","",VLOOKUP($O444,'APOIO-DESPESAS'!$A$3:$N$962,14,FALSE)),"")</f>
        <v/>
      </c>
      <c r="O444" s="223">
        <f t="shared" si="6"/>
        <v>442</v>
      </c>
    </row>
    <row r="445" spans="1:15" x14ac:dyDescent="0.25">
      <c r="A445" s="223" t="str">
        <f>IFERROR(IF(VLOOKUP($O445,'APOIO-DESPESAS'!$A$3:$N$962,2,FALSE)="","",VLOOKUP($O445,'APOIO-DESPESAS'!$A$3:$N$962,2,FALSE)),"")</f>
        <v/>
      </c>
      <c r="B445" s="223" t="str">
        <f>IFERROR(IF(VLOOKUP($O445,'APOIO-DESPESAS'!$A$3:$N$962,3,FALSE)="","",VLOOKUP($O445,'APOIO-DESPESAS'!$A$3:$N$962,3,FALSE)),"")</f>
        <v/>
      </c>
      <c r="C445" s="223" t="str">
        <f>IFERROR(IF(VLOOKUP($O445,'APOIO-DESPESAS'!$A$3:$N$962,4,FALSE)="","",VLOOKUP($O445,'APOIO-DESPESAS'!$A$3:$N$962,4,FALSE)),"")</f>
        <v/>
      </c>
      <c r="D445" s="223" t="str">
        <f>IFERROR(IF(VLOOKUP($O445,'APOIO-DESPESAS'!$A$3:$N$962,5,FALSE)="","",VLOOKUP($O445,'APOIO-DESPESAS'!$A$3:$N$962,5,FALSE)),"")</f>
        <v/>
      </c>
      <c r="E445" s="223" t="str">
        <f>IFERROR(IF(VLOOKUP($O445,'APOIO-DESPESAS'!$A$3:$N$962,6,FALSE)="","",VLOOKUP($O445,'APOIO-DESPESAS'!$A$3:$N$962,6,FALSE)),"")</f>
        <v/>
      </c>
      <c r="F445" s="223" t="str">
        <f>IFERROR(IF(VLOOKUP($O445,'APOIO-DESPESAS'!$A$3:$N$962,7,FALSE)="","",VLOOKUP($O445,'APOIO-DESPESAS'!$A$3:$N$962,7,FALSE)),"")</f>
        <v/>
      </c>
      <c r="G445" s="223" t="str">
        <f>IFERROR(IF(VLOOKUP($O445,'APOIO-DESPESAS'!$A$3:$N$962,8,FALSE)="","",VLOOKUP($O445,'APOIO-DESPESAS'!$A$3:$N$962,8,FALSE)),"")</f>
        <v/>
      </c>
      <c r="H445" s="223" t="str">
        <f>IFERROR(IF(VLOOKUP($O445,'APOIO-DESPESAS'!$A$3:$N$962,9,FALSE)="","",VLOOKUP($O445,'APOIO-DESPESAS'!$A$3:$N$962,9,FALSE)),"")</f>
        <v/>
      </c>
      <c r="I445" s="223" t="str">
        <f>IFERROR(IF(VLOOKUP($O445,'APOIO-DESPESAS'!$A$3:$N$962,10,FALSE)="","",VLOOKUP($O445,'APOIO-DESPESAS'!$A$3:$N$962,10,FALSE)),"")</f>
        <v/>
      </c>
      <c r="J445" s="223" t="str">
        <f>IFERROR(IF(VLOOKUP($O445,'APOIO-DESPESAS'!$A$3:$N$962,11,FALSE)="","",VLOOKUP($O445,'APOIO-DESPESAS'!$A$3:$N$962,11,FALSE)),"")</f>
        <v/>
      </c>
      <c r="K445" s="223" t="str">
        <f>IFERROR(IF(VLOOKUP($O445,'APOIO-DESPESAS'!$A$3:$N$962,12,FALSE)="","",VLOOKUP($O445,'APOIO-DESPESAS'!$A$3:$N$962,12,FALSE)),"")</f>
        <v/>
      </c>
      <c r="L445" s="223" t="str">
        <f>IFERROR(IF(VLOOKUP($O445,'APOIO-DESPESAS'!$A$3:$N$962,13,FALSE)="","",VLOOKUP($O445,'APOIO-DESPESAS'!$A$3:$N$962,13,FALSE)),"")</f>
        <v/>
      </c>
      <c r="M445" s="223" t="str">
        <f>IFERROR(IF(VLOOKUP($O445,'APOIO-DESPESAS'!$A$3:$N$962,14,FALSE)="","",VLOOKUP($O445,'APOIO-DESPESAS'!$A$3:$N$962,14,FALSE)),"")</f>
        <v/>
      </c>
      <c r="O445" s="223">
        <f t="shared" si="6"/>
        <v>443</v>
      </c>
    </row>
    <row r="446" spans="1:15" x14ac:dyDescent="0.25">
      <c r="A446" s="223" t="str">
        <f>IFERROR(IF(VLOOKUP($O446,'APOIO-DESPESAS'!$A$3:$N$962,2,FALSE)="","",VLOOKUP($O446,'APOIO-DESPESAS'!$A$3:$N$962,2,FALSE)),"")</f>
        <v/>
      </c>
      <c r="B446" s="223" t="str">
        <f>IFERROR(IF(VLOOKUP($O446,'APOIO-DESPESAS'!$A$3:$N$962,3,FALSE)="","",VLOOKUP($O446,'APOIO-DESPESAS'!$A$3:$N$962,3,FALSE)),"")</f>
        <v/>
      </c>
      <c r="C446" s="223" t="str">
        <f>IFERROR(IF(VLOOKUP($O446,'APOIO-DESPESAS'!$A$3:$N$962,4,FALSE)="","",VLOOKUP($O446,'APOIO-DESPESAS'!$A$3:$N$962,4,FALSE)),"")</f>
        <v/>
      </c>
      <c r="D446" s="223" t="str">
        <f>IFERROR(IF(VLOOKUP($O446,'APOIO-DESPESAS'!$A$3:$N$962,5,FALSE)="","",VLOOKUP($O446,'APOIO-DESPESAS'!$A$3:$N$962,5,FALSE)),"")</f>
        <v/>
      </c>
      <c r="E446" s="223" t="str">
        <f>IFERROR(IF(VLOOKUP($O446,'APOIO-DESPESAS'!$A$3:$N$962,6,FALSE)="","",VLOOKUP($O446,'APOIO-DESPESAS'!$A$3:$N$962,6,FALSE)),"")</f>
        <v/>
      </c>
      <c r="F446" s="223" t="str">
        <f>IFERROR(IF(VLOOKUP($O446,'APOIO-DESPESAS'!$A$3:$N$962,7,FALSE)="","",VLOOKUP($O446,'APOIO-DESPESAS'!$A$3:$N$962,7,FALSE)),"")</f>
        <v/>
      </c>
      <c r="G446" s="223" t="str">
        <f>IFERROR(IF(VLOOKUP($O446,'APOIO-DESPESAS'!$A$3:$N$962,8,FALSE)="","",VLOOKUP($O446,'APOIO-DESPESAS'!$A$3:$N$962,8,FALSE)),"")</f>
        <v/>
      </c>
      <c r="H446" s="223" t="str">
        <f>IFERROR(IF(VLOOKUP($O446,'APOIO-DESPESAS'!$A$3:$N$962,9,FALSE)="","",VLOOKUP($O446,'APOIO-DESPESAS'!$A$3:$N$962,9,FALSE)),"")</f>
        <v/>
      </c>
      <c r="I446" s="223" t="str">
        <f>IFERROR(IF(VLOOKUP($O446,'APOIO-DESPESAS'!$A$3:$N$962,10,FALSE)="","",VLOOKUP($O446,'APOIO-DESPESAS'!$A$3:$N$962,10,FALSE)),"")</f>
        <v/>
      </c>
      <c r="J446" s="223" t="str">
        <f>IFERROR(IF(VLOOKUP($O446,'APOIO-DESPESAS'!$A$3:$N$962,11,FALSE)="","",VLOOKUP($O446,'APOIO-DESPESAS'!$A$3:$N$962,11,FALSE)),"")</f>
        <v/>
      </c>
      <c r="K446" s="223" t="str">
        <f>IFERROR(IF(VLOOKUP($O446,'APOIO-DESPESAS'!$A$3:$N$962,12,FALSE)="","",VLOOKUP($O446,'APOIO-DESPESAS'!$A$3:$N$962,12,FALSE)),"")</f>
        <v/>
      </c>
      <c r="L446" s="223" t="str">
        <f>IFERROR(IF(VLOOKUP($O446,'APOIO-DESPESAS'!$A$3:$N$962,13,FALSE)="","",VLOOKUP($O446,'APOIO-DESPESAS'!$A$3:$N$962,13,FALSE)),"")</f>
        <v/>
      </c>
      <c r="M446" s="223" t="str">
        <f>IFERROR(IF(VLOOKUP($O446,'APOIO-DESPESAS'!$A$3:$N$962,14,FALSE)="","",VLOOKUP($O446,'APOIO-DESPESAS'!$A$3:$N$962,14,FALSE)),"")</f>
        <v/>
      </c>
      <c r="O446" s="223">
        <f t="shared" si="6"/>
        <v>444</v>
      </c>
    </row>
    <row r="447" spans="1:15" x14ac:dyDescent="0.25">
      <c r="A447" s="223" t="str">
        <f>IFERROR(IF(VLOOKUP($O447,'APOIO-DESPESAS'!$A$3:$N$962,2,FALSE)="","",VLOOKUP($O447,'APOIO-DESPESAS'!$A$3:$N$962,2,FALSE)),"")</f>
        <v/>
      </c>
      <c r="B447" s="223" t="str">
        <f>IFERROR(IF(VLOOKUP($O447,'APOIO-DESPESAS'!$A$3:$N$962,3,FALSE)="","",VLOOKUP($O447,'APOIO-DESPESAS'!$A$3:$N$962,3,FALSE)),"")</f>
        <v/>
      </c>
      <c r="C447" s="223" t="str">
        <f>IFERROR(IF(VLOOKUP($O447,'APOIO-DESPESAS'!$A$3:$N$962,4,FALSE)="","",VLOOKUP($O447,'APOIO-DESPESAS'!$A$3:$N$962,4,FALSE)),"")</f>
        <v/>
      </c>
      <c r="D447" s="223" t="str">
        <f>IFERROR(IF(VLOOKUP($O447,'APOIO-DESPESAS'!$A$3:$N$962,5,FALSE)="","",VLOOKUP($O447,'APOIO-DESPESAS'!$A$3:$N$962,5,FALSE)),"")</f>
        <v/>
      </c>
      <c r="E447" s="223" t="str">
        <f>IFERROR(IF(VLOOKUP($O447,'APOIO-DESPESAS'!$A$3:$N$962,6,FALSE)="","",VLOOKUP($O447,'APOIO-DESPESAS'!$A$3:$N$962,6,FALSE)),"")</f>
        <v/>
      </c>
      <c r="F447" s="223" t="str">
        <f>IFERROR(IF(VLOOKUP($O447,'APOIO-DESPESAS'!$A$3:$N$962,7,FALSE)="","",VLOOKUP($O447,'APOIO-DESPESAS'!$A$3:$N$962,7,FALSE)),"")</f>
        <v/>
      </c>
      <c r="G447" s="223" t="str">
        <f>IFERROR(IF(VLOOKUP($O447,'APOIO-DESPESAS'!$A$3:$N$962,8,FALSE)="","",VLOOKUP($O447,'APOIO-DESPESAS'!$A$3:$N$962,8,FALSE)),"")</f>
        <v/>
      </c>
      <c r="H447" s="223" t="str">
        <f>IFERROR(IF(VLOOKUP($O447,'APOIO-DESPESAS'!$A$3:$N$962,9,FALSE)="","",VLOOKUP($O447,'APOIO-DESPESAS'!$A$3:$N$962,9,FALSE)),"")</f>
        <v/>
      </c>
      <c r="I447" s="223" t="str">
        <f>IFERROR(IF(VLOOKUP($O447,'APOIO-DESPESAS'!$A$3:$N$962,10,FALSE)="","",VLOOKUP($O447,'APOIO-DESPESAS'!$A$3:$N$962,10,FALSE)),"")</f>
        <v/>
      </c>
      <c r="J447" s="223" t="str">
        <f>IFERROR(IF(VLOOKUP($O447,'APOIO-DESPESAS'!$A$3:$N$962,11,FALSE)="","",VLOOKUP($O447,'APOIO-DESPESAS'!$A$3:$N$962,11,FALSE)),"")</f>
        <v/>
      </c>
      <c r="K447" s="223" t="str">
        <f>IFERROR(IF(VLOOKUP($O447,'APOIO-DESPESAS'!$A$3:$N$962,12,FALSE)="","",VLOOKUP($O447,'APOIO-DESPESAS'!$A$3:$N$962,12,FALSE)),"")</f>
        <v/>
      </c>
      <c r="L447" s="223" t="str">
        <f>IFERROR(IF(VLOOKUP($O447,'APOIO-DESPESAS'!$A$3:$N$962,13,FALSE)="","",VLOOKUP($O447,'APOIO-DESPESAS'!$A$3:$N$962,13,FALSE)),"")</f>
        <v/>
      </c>
      <c r="M447" s="223" t="str">
        <f>IFERROR(IF(VLOOKUP($O447,'APOIO-DESPESAS'!$A$3:$N$962,14,FALSE)="","",VLOOKUP($O447,'APOIO-DESPESAS'!$A$3:$N$962,14,FALSE)),"")</f>
        <v/>
      </c>
      <c r="O447" s="223">
        <f t="shared" si="6"/>
        <v>445</v>
      </c>
    </row>
    <row r="448" spans="1:15" x14ac:dyDescent="0.25">
      <c r="A448" s="223" t="str">
        <f>IFERROR(IF(VLOOKUP($O448,'APOIO-DESPESAS'!$A$3:$N$962,2,FALSE)="","",VLOOKUP($O448,'APOIO-DESPESAS'!$A$3:$N$962,2,FALSE)),"")</f>
        <v/>
      </c>
      <c r="B448" s="223" t="str">
        <f>IFERROR(IF(VLOOKUP($O448,'APOIO-DESPESAS'!$A$3:$N$962,3,FALSE)="","",VLOOKUP($O448,'APOIO-DESPESAS'!$A$3:$N$962,3,FALSE)),"")</f>
        <v/>
      </c>
      <c r="C448" s="223" t="str">
        <f>IFERROR(IF(VLOOKUP($O448,'APOIO-DESPESAS'!$A$3:$N$962,4,FALSE)="","",VLOOKUP($O448,'APOIO-DESPESAS'!$A$3:$N$962,4,FALSE)),"")</f>
        <v/>
      </c>
      <c r="D448" s="223" t="str">
        <f>IFERROR(IF(VLOOKUP($O448,'APOIO-DESPESAS'!$A$3:$N$962,5,FALSE)="","",VLOOKUP($O448,'APOIO-DESPESAS'!$A$3:$N$962,5,FALSE)),"")</f>
        <v/>
      </c>
      <c r="E448" s="223" t="str">
        <f>IFERROR(IF(VLOOKUP($O448,'APOIO-DESPESAS'!$A$3:$N$962,6,FALSE)="","",VLOOKUP($O448,'APOIO-DESPESAS'!$A$3:$N$962,6,FALSE)),"")</f>
        <v/>
      </c>
      <c r="F448" s="223" t="str">
        <f>IFERROR(IF(VLOOKUP($O448,'APOIO-DESPESAS'!$A$3:$N$962,7,FALSE)="","",VLOOKUP($O448,'APOIO-DESPESAS'!$A$3:$N$962,7,FALSE)),"")</f>
        <v/>
      </c>
      <c r="G448" s="223" t="str">
        <f>IFERROR(IF(VLOOKUP($O448,'APOIO-DESPESAS'!$A$3:$N$962,8,FALSE)="","",VLOOKUP($O448,'APOIO-DESPESAS'!$A$3:$N$962,8,FALSE)),"")</f>
        <v/>
      </c>
      <c r="H448" s="223" t="str">
        <f>IFERROR(IF(VLOOKUP($O448,'APOIO-DESPESAS'!$A$3:$N$962,9,FALSE)="","",VLOOKUP($O448,'APOIO-DESPESAS'!$A$3:$N$962,9,FALSE)),"")</f>
        <v/>
      </c>
      <c r="I448" s="223" t="str">
        <f>IFERROR(IF(VLOOKUP($O448,'APOIO-DESPESAS'!$A$3:$N$962,10,FALSE)="","",VLOOKUP($O448,'APOIO-DESPESAS'!$A$3:$N$962,10,FALSE)),"")</f>
        <v/>
      </c>
      <c r="J448" s="223" t="str">
        <f>IFERROR(IF(VLOOKUP($O448,'APOIO-DESPESAS'!$A$3:$N$962,11,FALSE)="","",VLOOKUP($O448,'APOIO-DESPESAS'!$A$3:$N$962,11,FALSE)),"")</f>
        <v/>
      </c>
      <c r="K448" s="223" t="str">
        <f>IFERROR(IF(VLOOKUP($O448,'APOIO-DESPESAS'!$A$3:$N$962,12,FALSE)="","",VLOOKUP($O448,'APOIO-DESPESAS'!$A$3:$N$962,12,FALSE)),"")</f>
        <v/>
      </c>
      <c r="L448" s="223" t="str">
        <f>IFERROR(IF(VLOOKUP($O448,'APOIO-DESPESAS'!$A$3:$N$962,13,FALSE)="","",VLOOKUP($O448,'APOIO-DESPESAS'!$A$3:$N$962,13,FALSE)),"")</f>
        <v/>
      </c>
      <c r="M448" s="223" t="str">
        <f>IFERROR(IF(VLOOKUP($O448,'APOIO-DESPESAS'!$A$3:$N$962,14,FALSE)="","",VLOOKUP($O448,'APOIO-DESPESAS'!$A$3:$N$962,14,FALSE)),"")</f>
        <v/>
      </c>
      <c r="O448" s="223">
        <f t="shared" si="6"/>
        <v>446</v>
      </c>
    </row>
    <row r="449" spans="1:15" x14ac:dyDescent="0.25">
      <c r="A449" s="223" t="str">
        <f>IFERROR(IF(VLOOKUP($O449,'APOIO-DESPESAS'!$A$3:$N$962,2,FALSE)="","",VLOOKUP($O449,'APOIO-DESPESAS'!$A$3:$N$962,2,FALSE)),"")</f>
        <v/>
      </c>
      <c r="B449" s="223" t="str">
        <f>IFERROR(IF(VLOOKUP($O449,'APOIO-DESPESAS'!$A$3:$N$962,3,FALSE)="","",VLOOKUP($O449,'APOIO-DESPESAS'!$A$3:$N$962,3,FALSE)),"")</f>
        <v/>
      </c>
      <c r="C449" s="223" t="str">
        <f>IFERROR(IF(VLOOKUP($O449,'APOIO-DESPESAS'!$A$3:$N$962,4,FALSE)="","",VLOOKUP($O449,'APOIO-DESPESAS'!$A$3:$N$962,4,FALSE)),"")</f>
        <v/>
      </c>
      <c r="D449" s="223" t="str">
        <f>IFERROR(IF(VLOOKUP($O449,'APOIO-DESPESAS'!$A$3:$N$962,5,FALSE)="","",VLOOKUP($O449,'APOIO-DESPESAS'!$A$3:$N$962,5,FALSE)),"")</f>
        <v/>
      </c>
      <c r="E449" s="223" t="str">
        <f>IFERROR(IF(VLOOKUP($O449,'APOIO-DESPESAS'!$A$3:$N$962,6,FALSE)="","",VLOOKUP($O449,'APOIO-DESPESAS'!$A$3:$N$962,6,FALSE)),"")</f>
        <v/>
      </c>
      <c r="F449" s="223" t="str">
        <f>IFERROR(IF(VLOOKUP($O449,'APOIO-DESPESAS'!$A$3:$N$962,7,FALSE)="","",VLOOKUP($O449,'APOIO-DESPESAS'!$A$3:$N$962,7,FALSE)),"")</f>
        <v/>
      </c>
      <c r="G449" s="223" t="str">
        <f>IFERROR(IF(VLOOKUP($O449,'APOIO-DESPESAS'!$A$3:$N$962,8,FALSE)="","",VLOOKUP($O449,'APOIO-DESPESAS'!$A$3:$N$962,8,FALSE)),"")</f>
        <v/>
      </c>
      <c r="H449" s="223" t="str">
        <f>IFERROR(IF(VLOOKUP($O449,'APOIO-DESPESAS'!$A$3:$N$962,9,FALSE)="","",VLOOKUP($O449,'APOIO-DESPESAS'!$A$3:$N$962,9,FALSE)),"")</f>
        <v/>
      </c>
      <c r="I449" s="223" t="str">
        <f>IFERROR(IF(VLOOKUP($O449,'APOIO-DESPESAS'!$A$3:$N$962,10,FALSE)="","",VLOOKUP($O449,'APOIO-DESPESAS'!$A$3:$N$962,10,FALSE)),"")</f>
        <v/>
      </c>
      <c r="J449" s="223" t="str">
        <f>IFERROR(IF(VLOOKUP($O449,'APOIO-DESPESAS'!$A$3:$N$962,11,FALSE)="","",VLOOKUP($O449,'APOIO-DESPESAS'!$A$3:$N$962,11,FALSE)),"")</f>
        <v/>
      </c>
      <c r="K449" s="223" t="str">
        <f>IFERROR(IF(VLOOKUP($O449,'APOIO-DESPESAS'!$A$3:$N$962,12,FALSE)="","",VLOOKUP($O449,'APOIO-DESPESAS'!$A$3:$N$962,12,FALSE)),"")</f>
        <v/>
      </c>
      <c r="L449" s="223" t="str">
        <f>IFERROR(IF(VLOOKUP($O449,'APOIO-DESPESAS'!$A$3:$N$962,13,FALSE)="","",VLOOKUP($O449,'APOIO-DESPESAS'!$A$3:$N$962,13,FALSE)),"")</f>
        <v/>
      </c>
      <c r="M449" s="223" t="str">
        <f>IFERROR(IF(VLOOKUP($O449,'APOIO-DESPESAS'!$A$3:$N$962,14,FALSE)="","",VLOOKUP($O449,'APOIO-DESPESAS'!$A$3:$N$962,14,FALSE)),"")</f>
        <v/>
      </c>
      <c r="O449" s="223">
        <f t="shared" si="6"/>
        <v>447</v>
      </c>
    </row>
    <row r="450" spans="1:15" x14ac:dyDescent="0.25">
      <c r="A450" s="223" t="str">
        <f>IFERROR(IF(VLOOKUP($O450,'APOIO-DESPESAS'!$A$3:$N$962,2,FALSE)="","",VLOOKUP($O450,'APOIO-DESPESAS'!$A$3:$N$962,2,FALSE)),"")</f>
        <v/>
      </c>
      <c r="B450" s="223" t="str">
        <f>IFERROR(IF(VLOOKUP($O450,'APOIO-DESPESAS'!$A$3:$N$962,3,FALSE)="","",VLOOKUP($O450,'APOIO-DESPESAS'!$A$3:$N$962,3,FALSE)),"")</f>
        <v/>
      </c>
      <c r="C450" s="223" t="str">
        <f>IFERROR(IF(VLOOKUP($O450,'APOIO-DESPESAS'!$A$3:$N$962,4,FALSE)="","",VLOOKUP($O450,'APOIO-DESPESAS'!$A$3:$N$962,4,FALSE)),"")</f>
        <v/>
      </c>
      <c r="D450" s="223" t="str">
        <f>IFERROR(IF(VLOOKUP($O450,'APOIO-DESPESAS'!$A$3:$N$962,5,FALSE)="","",VLOOKUP($O450,'APOIO-DESPESAS'!$A$3:$N$962,5,FALSE)),"")</f>
        <v/>
      </c>
      <c r="E450" s="223" t="str">
        <f>IFERROR(IF(VLOOKUP($O450,'APOIO-DESPESAS'!$A$3:$N$962,6,FALSE)="","",VLOOKUP($O450,'APOIO-DESPESAS'!$A$3:$N$962,6,FALSE)),"")</f>
        <v/>
      </c>
      <c r="F450" s="223" t="str">
        <f>IFERROR(IF(VLOOKUP($O450,'APOIO-DESPESAS'!$A$3:$N$962,7,FALSE)="","",VLOOKUP($O450,'APOIO-DESPESAS'!$A$3:$N$962,7,FALSE)),"")</f>
        <v/>
      </c>
      <c r="G450" s="223" t="str">
        <f>IFERROR(IF(VLOOKUP($O450,'APOIO-DESPESAS'!$A$3:$N$962,8,FALSE)="","",VLOOKUP($O450,'APOIO-DESPESAS'!$A$3:$N$962,8,FALSE)),"")</f>
        <v/>
      </c>
      <c r="H450" s="223" t="str">
        <f>IFERROR(IF(VLOOKUP($O450,'APOIO-DESPESAS'!$A$3:$N$962,9,FALSE)="","",VLOOKUP($O450,'APOIO-DESPESAS'!$A$3:$N$962,9,FALSE)),"")</f>
        <v/>
      </c>
      <c r="I450" s="223" t="str">
        <f>IFERROR(IF(VLOOKUP($O450,'APOIO-DESPESAS'!$A$3:$N$962,10,FALSE)="","",VLOOKUP($O450,'APOIO-DESPESAS'!$A$3:$N$962,10,FALSE)),"")</f>
        <v/>
      </c>
      <c r="J450" s="223" t="str">
        <f>IFERROR(IF(VLOOKUP($O450,'APOIO-DESPESAS'!$A$3:$N$962,11,FALSE)="","",VLOOKUP($O450,'APOIO-DESPESAS'!$A$3:$N$962,11,FALSE)),"")</f>
        <v/>
      </c>
      <c r="K450" s="223" t="str">
        <f>IFERROR(IF(VLOOKUP($O450,'APOIO-DESPESAS'!$A$3:$N$962,12,FALSE)="","",VLOOKUP($O450,'APOIO-DESPESAS'!$A$3:$N$962,12,FALSE)),"")</f>
        <v/>
      </c>
      <c r="L450" s="223" t="str">
        <f>IFERROR(IF(VLOOKUP($O450,'APOIO-DESPESAS'!$A$3:$N$962,13,FALSE)="","",VLOOKUP($O450,'APOIO-DESPESAS'!$A$3:$N$962,13,FALSE)),"")</f>
        <v/>
      </c>
      <c r="M450" s="223" t="str">
        <f>IFERROR(IF(VLOOKUP($O450,'APOIO-DESPESAS'!$A$3:$N$962,14,FALSE)="","",VLOOKUP($O450,'APOIO-DESPESAS'!$A$3:$N$962,14,FALSE)),"")</f>
        <v/>
      </c>
      <c r="O450" s="223">
        <f t="shared" si="6"/>
        <v>448</v>
      </c>
    </row>
    <row r="451" spans="1:15" x14ac:dyDescent="0.25">
      <c r="A451" s="223" t="str">
        <f>IFERROR(IF(VLOOKUP($O451,'APOIO-DESPESAS'!$A$3:$N$962,2,FALSE)="","",VLOOKUP($O451,'APOIO-DESPESAS'!$A$3:$N$962,2,FALSE)),"")</f>
        <v/>
      </c>
      <c r="B451" s="223" t="str">
        <f>IFERROR(IF(VLOOKUP($O451,'APOIO-DESPESAS'!$A$3:$N$962,3,FALSE)="","",VLOOKUP($O451,'APOIO-DESPESAS'!$A$3:$N$962,3,FALSE)),"")</f>
        <v/>
      </c>
      <c r="C451" s="223" t="str">
        <f>IFERROR(IF(VLOOKUP($O451,'APOIO-DESPESAS'!$A$3:$N$962,4,FALSE)="","",VLOOKUP($O451,'APOIO-DESPESAS'!$A$3:$N$962,4,FALSE)),"")</f>
        <v/>
      </c>
      <c r="D451" s="223" t="str">
        <f>IFERROR(IF(VLOOKUP($O451,'APOIO-DESPESAS'!$A$3:$N$962,5,FALSE)="","",VLOOKUP($O451,'APOIO-DESPESAS'!$A$3:$N$962,5,FALSE)),"")</f>
        <v/>
      </c>
      <c r="E451" s="223" t="str">
        <f>IFERROR(IF(VLOOKUP($O451,'APOIO-DESPESAS'!$A$3:$N$962,6,FALSE)="","",VLOOKUP($O451,'APOIO-DESPESAS'!$A$3:$N$962,6,FALSE)),"")</f>
        <v/>
      </c>
      <c r="F451" s="223" t="str">
        <f>IFERROR(IF(VLOOKUP($O451,'APOIO-DESPESAS'!$A$3:$N$962,7,FALSE)="","",VLOOKUP($O451,'APOIO-DESPESAS'!$A$3:$N$962,7,FALSE)),"")</f>
        <v/>
      </c>
      <c r="G451" s="223" t="str">
        <f>IFERROR(IF(VLOOKUP($O451,'APOIO-DESPESAS'!$A$3:$N$962,8,FALSE)="","",VLOOKUP($O451,'APOIO-DESPESAS'!$A$3:$N$962,8,FALSE)),"")</f>
        <v/>
      </c>
      <c r="H451" s="223" t="str">
        <f>IFERROR(IF(VLOOKUP($O451,'APOIO-DESPESAS'!$A$3:$N$962,9,FALSE)="","",VLOOKUP($O451,'APOIO-DESPESAS'!$A$3:$N$962,9,FALSE)),"")</f>
        <v/>
      </c>
      <c r="I451" s="223" t="str">
        <f>IFERROR(IF(VLOOKUP($O451,'APOIO-DESPESAS'!$A$3:$N$962,10,FALSE)="","",VLOOKUP($O451,'APOIO-DESPESAS'!$A$3:$N$962,10,FALSE)),"")</f>
        <v/>
      </c>
      <c r="J451" s="223" t="str">
        <f>IFERROR(IF(VLOOKUP($O451,'APOIO-DESPESAS'!$A$3:$N$962,11,FALSE)="","",VLOOKUP($O451,'APOIO-DESPESAS'!$A$3:$N$962,11,FALSE)),"")</f>
        <v/>
      </c>
      <c r="K451" s="223" t="str">
        <f>IFERROR(IF(VLOOKUP($O451,'APOIO-DESPESAS'!$A$3:$N$962,12,FALSE)="","",VLOOKUP($O451,'APOIO-DESPESAS'!$A$3:$N$962,12,FALSE)),"")</f>
        <v/>
      </c>
      <c r="L451" s="223" t="str">
        <f>IFERROR(IF(VLOOKUP($O451,'APOIO-DESPESAS'!$A$3:$N$962,13,FALSE)="","",VLOOKUP($O451,'APOIO-DESPESAS'!$A$3:$N$962,13,FALSE)),"")</f>
        <v/>
      </c>
      <c r="M451" s="223" t="str">
        <f>IFERROR(IF(VLOOKUP($O451,'APOIO-DESPESAS'!$A$3:$N$962,14,FALSE)="","",VLOOKUP($O451,'APOIO-DESPESAS'!$A$3:$N$962,14,FALSE)),"")</f>
        <v/>
      </c>
      <c r="O451" s="223">
        <f t="shared" si="6"/>
        <v>449</v>
      </c>
    </row>
    <row r="452" spans="1:15" x14ac:dyDescent="0.25">
      <c r="A452" s="223" t="str">
        <f>IFERROR(IF(VLOOKUP($O452,'APOIO-DESPESAS'!$A$3:$N$962,2,FALSE)="","",VLOOKUP($O452,'APOIO-DESPESAS'!$A$3:$N$962,2,FALSE)),"")</f>
        <v/>
      </c>
      <c r="B452" s="223" t="str">
        <f>IFERROR(IF(VLOOKUP($O452,'APOIO-DESPESAS'!$A$3:$N$962,3,FALSE)="","",VLOOKUP($O452,'APOIO-DESPESAS'!$A$3:$N$962,3,FALSE)),"")</f>
        <v/>
      </c>
      <c r="C452" s="223" t="str">
        <f>IFERROR(IF(VLOOKUP($O452,'APOIO-DESPESAS'!$A$3:$N$962,4,FALSE)="","",VLOOKUP($O452,'APOIO-DESPESAS'!$A$3:$N$962,4,FALSE)),"")</f>
        <v/>
      </c>
      <c r="D452" s="223" t="str">
        <f>IFERROR(IF(VLOOKUP($O452,'APOIO-DESPESAS'!$A$3:$N$962,5,FALSE)="","",VLOOKUP($O452,'APOIO-DESPESAS'!$A$3:$N$962,5,FALSE)),"")</f>
        <v/>
      </c>
      <c r="E452" s="223" t="str">
        <f>IFERROR(IF(VLOOKUP($O452,'APOIO-DESPESAS'!$A$3:$N$962,6,FALSE)="","",VLOOKUP($O452,'APOIO-DESPESAS'!$A$3:$N$962,6,FALSE)),"")</f>
        <v/>
      </c>
      <c r="F452" s="223" t="str">
        <f>IFERROR(IF(VLOOKUP($O452,'APOIO-DESPESAS'!$A$3:$N$962,7,FALSE)="","",VLOOKUP($O452,'APOIO-DESPESAS'!$A$3:$N$962,7,FALSE)),"")</f>
        <v/>
      </c>
      <c r="G452" s="223" t="str">
        <f>IFERROR(IF(VLOOKUP($O452,'APOIO-DESPESAS'!$A$3:$N$962,8,FALSE)="","",VLOOKUP($O452,'APOIO-DESPESAS'!$A$3:$N$962,8,FALSE)),"")</f>
        <v/>
      </c>
      <c r="H452" s="223" t="str">
        <f>IFERROR(IF(VLOOKUP($O452,'APOIO-DESPESAS'!$A$3:$N$962,9,FALSE)="","",VLOOKUP($O452,'APOIO-DESPESAS'!$A$3:$N$962,9,FALSE)),"")</f>
        <v/>
      </c>
      <c r="I452" s="223" t="str">
        <f>IFERROR(IF(VLOOKUP($O452,'APOIO-DESPESAS'!$A$3:$N$962,10,FALSE)="","",VLOOKUP($O452,'APOIO-DESPESAS'!$A$3:$N$962,10,FALSE)),"")</f>
        <v/>
      </c>
      <c r="J452" s="223" t="str">
        <f>IFERROR(IF(VLOOKUP($O452,'APOIO-DESPESAS'!$A$3:$N$962,11,FALSE)="","",VLOOKUP($O452,'APOIO-DESPESAS'!$A$3:$N$962,11,FALSE)),"")</f>
        <v/>
      </c>
      <c r="K452" s="223" t="str">
        <f>IFERROR(IF(VLOOKUP($O452,'APOIO-DESPESAS'!$A$3:$N$962,12,FALSE)="","",VLOOKUP($O452,'APOIO-DESPESAS'!$A$3:$N$962,12,FALSE)),"")</f>
        <v/>
      </c>
      <c r="L452" s="223" t="str">
        <f>IFERROR(IF(VLOOKUP($O452,'APOIO-DESPESAS'!$A$3:$N$962,13,FALSE)="","",VLOOKUP($O452,'APOIO-DESPESAS'!$A$3:$N$962,13,FALSE)),"")</f>
        <v/>
      </c>
      <c r="M452" s="223" t="str">
        <f>IFERROR(IF(VLOOKUP($O452,'APOIO-DESPESAS'!$A$3:$N$962,14,FALSE)="","",VLOOKUP($O452,'APOIO-DESPESAS'!$A$3:$N$962,14,FALSE)),"")</f>
        <v/>
      </c>
      <c r="O452" s="223">
        <f t="shared" si="6"/>
        <v>450</v>
      </c>
    </row>
    <row r="453" spans="1:15" x14ac:dyDescent="0.25">
      <c r="A453" s="223" t="str">
        <f>IFERROR(IF(VLOOKUP($O453,'APOIO-DESPESAS'!$A$3:$N$962,2,FALSE)="","",VLOOKUP($O453,'APOIO-DESPESAS'!$A$3:$N$962,2,FALSE)),"")</f>
        <v/>
      </c>
      <c r="B453" s="223" t="str">
        <f>IFERROR(IF(VLOOKUP($O453,'APOIO-DESPESAS'!$A$3:$N$962,3,FALSE)="","",VLOOKUP($O453,'APOIO-DESPESAS'!$A$3:$N$962,3,FALSE)),"")</f>
        <v/>
      </c>
      <c r="C453" s="223" t="str">
        <f>IFERROR(IF(VLOOKUP($O453,'APOIO-DESPESAS'!$A$3:$N$962,4,FALSE)="","",VLOOKUP($O453,'APOIO-DESPESAS'!$A$3:$N$962,4,FALSE)),"")</f>
        <v/>
      </c>
      <c r="D453" s="223" t="str">
        <f>IFERROR(IF(VLOOKUP($O453,'APOIO-DESPESAS'!$A$3:$N$962,5,FALSE)="","",VLOOKUP($O453,'APOIO-DESPESAS'!$A$3:$N$962,5,FALSE)),"")</f>
        <v/>
      </c>
      <c r="E453" s="223" t="str">
        <f>IFERROR(IF(VLOOKUP($O453,'APOIO-DESPESAS'!$A$3:$N$962,6,FALSE)="","",VLOOKUP($O453,'APOIO-DESPESAS'!$A$3:$N$962,6,FALSE)),"")</f>
        <v/>
      </c>
      <c r="F453" s="223" t="str">
        <f>IFERROR(IF(VLOOKUP($O453,'APOIO-DESPESAS'!$A$3:$N$962,7,FALSE)="","",VLOOKUP($O453,'APOIO-DESPESAS'!$A$3:$N$962,7,FALSE)),"")</f>
        <v/>
      </c>
      <c r="G453" s="223" t="str">
        <f>IFERROR(IF(VLOOKUP($O453,'APOIO-DESPESAS'!$A$3:$N$962,8,FALSE)="","",VLOOKUP($O453,'APOIO-DESPESAS'!$A$3:$N$962,8,FALSE)),"")</f>
        <v/>
      </c>
      <c r="H453" s="223" t="str">
        <f>IFERROR(IF(VLOOKUP($O453,'APOIO-DESPESAS'!$A$3:$N$962,9,FALSE)="","",VLOOKUP($O453,'APOIO-DESPESAS'!$A$3:$N$962,9,FALSE)),"")</f>
        <v/>
      </c>
      <c r="I453" s="223" t="str">
        <f>IFERROR(IF(VLOOKUP($O453,'APOIO-DESPESAS'!$A$3:$N$962,10,FALSE)="","",VLOOKUP($O453,'APOIO-DESPESAS'!$A$3:$N$962,10,FALSE)),"")</f>
        <v/>
      </c>
      <c r="J453" s="223" t="str">
        <f>IFERROR(IF(VLOOKUP($O453,'APOIO-DESPESAS'!$A$3:$N$962,11,FALSE)="","",VLOOKUP($O453,'APOIO-DESPESAS'!$A$3:$N$962,11,FALSE)),"")</f>
        <v/>
      </c>
      <c r="K453" s="223" t="str">
        <f>IFERROR(IF(VLOOKUP($O453,'APOIO-DESPESAS'!$A$3:$N$962,12,FALSE)="","",VLOOKUP($O453,'APOIO-DESPESAS'!$A$3:$N$962,12,FALSE)),"")</f>
        <v/>
      </c>
      <c r="L453" s="223" t="str">
        <f>IFERROR(IF(VLOOKUP($O453,'APOIO-DESPESAS'!$A$3:$N$962,13,FALSE)="","",VLOOKUP($O453,'APOIO-DESPESAS'!$A$3:$N$962,13,FALSE)),"")</f>
        <v/>
      </c>
      <c r="M453" s="223" t="str">
        <f>IFERROR(IF(VLOOKUP($O453,'APOIO-DESPESAS'!$A$3:$N$962,14,FALSE)="","",VLOOKUP($O453,'APOIO-DESPESAS'!$A$3:$N$962,14,FALSE)),"")</f>
        <v/>
      </c>
      <c r="O453" s="223">
        <f t="shared" ref="O453:O516" si="7">O452+1</f>
        <v>451</v>
      </c>
    </row>
    <row r="454" spans="1:15" x14ac:dyDescent="0.25">
      <c r="A454" s="223" t="str">
        <f>IFERROR(IF(VLOOKUP($O454,'APOIO-DESPESAS'!$A$3:$N$962,2,FALSE)="","",VLOOKUP($O454,'APOIO-DESPESAS'!$A$3:$N$962,2,FALSE)),"")</f>
        <v/>
      </c>
      <c r="B454" s="223" t="str">
        <f>IFERROR(IF(VLOOKUP($O454,'APOIO-DESPESAS'!$A$3:$N$962,3,FALSE)="","",VLOOKUP($O454,'APOIO-DESPESAS'!$A$3:$N$962,3,FALSE)),"")</f>
        <v/>
      </c>
      <c r="C454" s="223" t="str">
        <f>IFERROR(IF(VLOOKUP($O454,'APOIO-DESPESAS'!$A$3:$N$962,4,FALSE)="","",VLOOKUP($O454,'APOIO-DESPESAS'!$A$3:$N$962,4,FALSE)),"")</f>
        <v/>
      </c>
      <c r="D454" s="223" t="str">
        <f>IFERROR(IF(VLOOKUP($O454,'APOIO-DESPESAS'!$A$3:$N$962,5,FALSE)="","",VLOOKUP($O454,'APOIO-DESPESAS'!$A$3:$N$962,5,FALSE)),"")</f>
        <v/>
      </c>
      <c r="E454" s="223" t="str">
        <f>IFERROR(IF(VLOOKUP($O454,'APOIO-DESPESAS'!$A$3:$N$962,6,FALSE)="","",VLOOKUP($O454,'APOIO-DESPESAS'!$A$3:$N$962,6,FALSE)),"")</f>
        <v/>
      </c>
      <c r="F454" s="223" t="str">
        <f>IFERROR(IF(VLOOKUP($O454,'APOIO-DESPESAS'!$A$3:$N$962,7,FALSE)="","",VLOOKUP($O454,'APOIO-DESPESAS'!$A$3:$N$962,7,FALSE)),"")</f>
        <v/>
      </c>
      <c r="G454" s="223" t="str">
        <f>IFERROR(IF(VLOOKUP($O454,'APOIO-DESPESAS'!$A$3:$N$962,8,FALSE)="","",VLOOKUP($O454,'APOIO-DESPESAS'!$A$3:$N$962,8,FALSE)),"")</f>
        <v/>
      </c>
      <c r="H454" s="223" t="str">
        <f>IFERROR(IF(VLOOKUP($O454,'APOIO-DESPESAS'!$A$3:$N$962,9,FALSE)="","",VLOOKUP($O454,'APOIO-DESPESAS'!$A$3:$N$962,9,FALSE)),"")</f>
        <v/>
      </c>
      <c r="I454" s="223" t="str">
        <f>IFERROR(IF(VLOOKUP($O454,'APOIO-DESPESAS'!$A$3:$N$962,10,FALSE)="","",VLOOKUP($O454,'APOIO-DESPESAS'!$A$3:$N$962,10,FALSE)),"")</f>
        <v/>
      </c>
      <c r="J454" s="223" t="str">
        <f>IFERROR(IF(VLOOKUP($O454,'APOIO-DESPESAS'!$A$3:$N$962,11,FALSE)="","",VLOOKUP($O454,'APOIO-DESPESAS'!$A$3:$N$962,11,FALSE)),"")</f>
        <v/>
      </c>
      <c r="K454" s="223" t="str">
        <f>IFERROR(IF(VLOOKUP($O454,'APOIO-DESPESAS'!$A$3:$N$962,12,FALSE)="","",VLOOKUP($O454,'APOIO-DESPESAS'!$A$3:$N$962,12,FALSE)),"")</f>
        <v/>
      </c>
      <c r="L454" s="223" t="str">
        <f>IFERROR(IF(VLOOKUP($O454,'APOIO-DESPESAS'!$A$3:$N$962,13,FALSE)="","",VLOOKUP($O454,'APOIO-DESPESAS'!$A$3:$N$962,13,FALSE)),"")</f>
        <v/>
      </c>
      <c r="M454" s="223" t="str">
        <f>IFERROR(IF(VLOOKUP($O454,'APOIO-DESPESAS'!$A$3:$N$962,14,FALSE)="","",VLOOKUP($O454,'APOIO-DESPESAS'!$A$3:$N$962,14,FALSE)),"")</f>
        <v/>
      </c>
      <c r="O454" s="223">
        <f t="shared" si="7"/>
        <v>452</v>
      </c>
    </row>
    <row r="455" spans="1:15" x14ac:dyDescent="0.25">
      <c r="A455" s="223" t="str">
        <f>IFERROR(IF(VLOOKUP($O455,'APOIO-DESPESAS'!$A$3:$N$962,2,FALSE)="","",VLOOKUP($O455,'APOIO-DESPESAS'!$A$3:$N$962,2,FALSE)),"")</f>
        <v/>
      </c>
      <c r="B455" s="223" t="str">
        <f>IFERROR(IF(VLOOKUP($O455,'APOIO-DESPESAS'!$A$3:$N$962,3,FALSE)="","",VLOOKUP($O455,'APOIO-DESPESAS'!$A$3:$N$962,3,FALSE)),"")</f>
        <v/>
      </c>
      <c r="C455" s="223" t="str">
        <f>IFERROR(IF(VLOOKUP($O455,'APOIO-DESPESAS'!$A$3:$N$962,4,FALSE)="","",VLOOKUP($O455,'APOIO-DESPESAS'!$A$3:$N$962,4,FALSE)),"")</f>
        <v/>
      </c>
      <c r="D455" s="223" t="str">
        <f>IFERROR(IF(VLOOKUP($O455,'APOIO-DESPESAS'!$A$3:$N$962,5,FALSE)="","",VLOOKUP($O455,'APOIO-DESPESAS'!$A$3:$N$962,5,FALSE)),"")</f>
        <v/>
      </c>
      <c r="E455" s="223" t="str">
        <f>IFERROR(IF(VLOOKUP($O455,'APOIO-DESPESAS'!$A$3:$N$962,6,FALSE)="","",VLOOKUP($O455,'APOIO-DESPESAS'!$A$3:$N$962,6,FALSE)),"")</f>
        <v/>
      </c>
      <c r="F455" s="223" t="str">
        <f>IFERROR(IF(VLOOKUP($O455,'APOIO-DESPESAS'!$A$3:$N$962,7,FALSE)="","",VLOOKUP($O455,'APOIO-DESPESAS'!$A$3:$N$962,7,FALSE)),"")</f>
        <v/>
      </c>
      <c r="G455" s="223" t="str">
        <f>IFERROR(IF(VLOOKUP($O455,'APOIO-DESPESAS'!$A$3:$N$962,8,FALSE)="","",VLOOKUP($O455,'APOIO-DESPESAS'!$A$3:$N$962,8,FALSE)),"")</f>
        <v/>
      </c>
      <c r="H455" s="223" t="str">
        <f>IFERROR(IF(VLOOKUP($O455,'APOIO-DESPESAS'!$A$3:$N$962,9,FALSE)="","",VLOOKUP($O455,'APOIO-DESPESAS'!$A$3:$N$962,9,FALSE)),"")</f>
        <v/>
      </c>
      <c r="I455" s="223" t="str">
        <f>IFERROR(IF(VLOOKUP($O455,'APOIO-DESPESAS'!$A$3:$N$962,10,FALSE)="","",VLOOKUP($O455,'APOIO-DESPESAS'!$A$3:$N$962,10,FALSE)),"")</f>
        <v/>
      </c>
      <c r="J455" s="223" t="str">
        <f>IFERROR(IF(VLOOKUP($O455,'APOIO-DESPESAS'!$A$3:$N$962,11,FALSE)="","",VLOOKUP($O455,'APOIO-DESPESAS'!$A$3:$N$962,11,FALSE)),"")</f>
        <v/>
      </c>
      <c r="K455" s="223" t="str">
        <f>IFERROR(IF(VLOOKUP($O455,'APOIO-DESPESAS'!$A$3:$N$962,12,FALSE)="","",VLOOKUP($O455,'APOIO-DESPESAS'!$A$3:$N$962,12,FALSE)),"")</f>
        <v/>
      </c>
      <c r="L455" s="223" t="str">
        <f>IFERROR(IF(VLOOKUP($O455,'APOIO-DESPESAS'!$A$3:$N$962,13,FALSE)="","",VLOOKUP($O455,'APOIO-DESPESAS'!$A$3:$N$962,13,FALSE)),"")</f>
        <v/>
      </c>
      <c r="M455" s="223" t="str">
        <f>IFERROR(IF(VLOOKUP($O455,'APOIO-DESPESAS'!$A$3:$N$962,14,FALSE)="","",VLOOKUP($O455,'APOIO-DESPESAS'!$A$3:$N$962,14,FALSE)),"")</f>
        <v/>
      </c>
      <c r="O455" s="223">
        <f t="shared" si="7"/>
        <v>453</v>
      </c>
    </row>
    <row r="456" spans="1:15" x14ac:dyDescent="0.25">
      <c r="A456" s="223" t="str">
        <f>IFERROR(IF(VLOOKUP($O456,'APOIO-DESPESAS'!$A$3:$N$962,2,FALSE)="","",VLOOKUP($O456,'APOIO-DESPESAS'!$A$3:$N$962,2,FALSE)),"")</f>
        <v/>
      </c>
      <c r="B456" s="223" t="str">
        <f>IFERROR(IF(VLOOKUP($O456,'APOIO-DESPESAS'!$A$3:$N$962,3,FALSE)="","",VLOOKUP($O456,'APOIO-DESPESAS'!$A$3:$N$962,3,FALSE)),"")</f>
        <v/>
      </c>
      <c r="C456" s="223" t="str">
        <f>IFERROR(IF(VLOOKUP($O456,'APOIO-DESPESAS'!$A$3:$N$962,4,FALSE)="","",VLOOKUP($O456,'APOIO-DESPESAS'!$A$3:$N$962,4,FALSE)),"")</f>
        <v/>
      </c>
      <c r="D456" s="223" t="str">
        <f>IFERROR(IF(VLOOKUP($O456,'APOIO-DESPESAS'!$A$3:$N$962,5,FALSE)="","",VLOOKUP($O456,'APOIO-DESPESAS'!$A$3:$N$962,5,FALSE)),"")</f>
        <v/>
      </c>
      <c r="E456" s="223" t="str">
        <f>IFERROR(IF(VLOOKUP($O456,'APOIO-DESPESAS'!$A$3:$N$962,6,FALSE)="","",VLOOKUP($O456,'APOIO-DESPESAS'!$A$3:$N$962,6,FALSE)),"")</f>
        <v/>
      </c>
      <c r="F456" s="223" t="str">
        <f>IFERROR(IF(VLOOKUP($O456,'APOIO-DESPESAS'!$A$3:$N$962,7,FALSE)="","",VLOOKUP($O456,'APOIO-DESPESAS'!$A$3:$N$962,7,FALSE)),"")</f>
        <v/>
      </c>
      <c r="G456" s="223" t="str">
        <f>IFERROR(IF(VLOOKUP($O456,'APOIO-DESPESAS'!$A$3:$N$962,8,FALSE)="","",VLOOKUP($O456,'APOIO-DESPESAS'!$A$3:$N$962,8,FALSE)),"")</f>
        <v/>
      </c>
      <c r="H456" s="223" t="str">
        <f>IFERROR(IF(VLOOKUP($O456,'APOIO-DESPESAS'!$A$3:$N$962,9,FALSE)="","",VLOOKUP($O456,'APOIO-DESPESAS'!$A$3:$N$962,9,FALSE)),"")</f>
        <v/>
      </c>
      <c r="I456" s="223" t="str">
        <f>IFERROR(IF(VLOOKUP($O456,'APOIO-DESPESAS'!$A$3:$N$962,10,FALSE)="","",VLOOKUP($O456,'APOIO-DESPESAS'!$A$3:$N$962,10,FALSE)),"")</f>
        <v/>
      </c>
      <c r="J456" s="223" t="str">
        <f>IFERROR(IF(VLOOKUP($O456,'APOIO-DESPESAS'!$A$3:$N$962,11,FALSE)="","",VLOOKUP($O456,'APOIO-DESPESAS'!$A$3:$N$962,11,FALSE)),"")</f>
        <v/>
      </c>
      <c r="K456" s="223" t="str">
        <f>IFERROR(IF(VLOOKUP($O456,'APOIO-DESPESAS'!$A$3:$N$962,12,FALSE)="","",VLOOKUP($O456,'APOIO-DESPESAS'!$A$3:$N$962,12,FALSE)),"")</f>
        <v/>
      </c>
      <c r="L456" s="223" t="str">
        <f>IFERROR(IF(VLOOKUP($O456,'APOIO-DESPESAS'!$A$3:$N$962,13,FALSE)="","",VLOOKUP($O456,'APOIO-DESPESAS'!$A$3:$N$962,13,FALSE)),"")</f>
        <v/>
      </c>
      <c r="M456" s="223" t="str">
        <f>IFERROR(IF(VLOOKUP($O456,'APOIO-DESPESAS'!$A$3:$N$962,14,FALSE)="","",VLOOKUP($O456,'APOIO-DESPESAS'!$A$3:$N$962,14,FALSE)),"")</f>
        <v/>
      </c>
      <c r="O456" s="223">
        <f t="shared" si="7"/>
        <v>454</v>
      </c>
    </row>
    <row r="457" spans="1:15" x14ac:dyDescent="0.25">
      <c r="A457" s="223" t="str">
        <f>IFERROR(IF(VLOOKUP($O457,'APOIO-DESPESAS'!$A$3:$N$962,2,FALSE)="","",VLOOKUP($O457,'APOIO-DESPESAS'!$A$3:$N$962,2,FALSE)),"")</f>
        <v/>
      </c>
      <c r="B457" s="223" t="str">
        <f>IFERROR(IF(VLOOKUP($O457,'APOIO-DESPESAS'!$A$3:$N$962,3,FALSE)="","",VLOOKUP($O457,'APOIO-DESPESAS'!$A$3:$N$962,3,FALSE)),"")</f>
        <v/>
      </c>
      <c r="C457" s="223" t="str">
        <f>IFERROR(IF(VLOOKUP($O457,'APOIO-DESPESAS'!$A$3:$N$962,4,FALSE)="","",VLOOKUP($O457,'APOIO-DESPESAS'!$A$3:$N$962,4,FALSE)),"")</f>
        <v/>
      </c>
      <c r="D457" s="223" t="str">
        <f>IFERROR(IF(VLOOKUP($O457,'APOIO-DESPESAS'!$A$3:$N$962,5,FALSE)="","",VLOOKUP($O457,'APOIO-DESPESAS'!$A$3:$N$962,5,FALSE)),"")</f>
        <v/>
      </c>
      <c r="E457" s="223" t="str">
        <f>IFERROR(IF(VLOOKUP($O457,'APOIO-DESPESAS'!$A$3:$N$962,6,FALSE)="","",VLOOKUP($O457,'APOIO-DESPESAS'!$A$3:$N$962,6,FALSE)),"")</f>
        <v/>
      </c>
      <c r="F457" s="223" t="str">
        <f>IFERROR(IF(VLOOKUP($O457,'APOIO-DESPESAS'!$A$3:$N$962,7,FALSE)="","",VLOOKUP($O457,'APOIO-DESPESAS'!$A$3:$N$962,7,FALSE)),"")</f>
        <v/>
      </c>
      <c r="G457" s="223" t="str">
        <f>IFERROR(IF(VLOOKUP($O457,'APOIO-DESPESAS'!$A$3:$N$962,8,FALSE)="","",VLOOKUP($O457,'APOIO-DESPESAS'!$A$3:$N$962,8,FALSE)),"")</f>
        <v/>
      </c>
      <c r="H457" s="223" t="str">
        <f>IFERROR(IF(VLOOKUP($O457,'APOIO-DESPESAS'!$A$3:$N$962,9,FALSE)="","",VLOOKUP($O457,'APOIO-DESPESAS'!$A$3:$N$962,9,FALSE)),"")</f>
        <v/>
      </c>
      <c r="I457" s="223" t="str">
        <f>IFERROR(IF(VLOOKUP($O457,'APOIO-DESPESAS'!$A$3:$N$962,10,FALSE)="","",VLOOKUP($O457,'APOIO-DESPESAS'!$A$3:$N$962,10,FALSE)),"")</f>
        <v/>
      </c>
      <c r="J457" s="223" t="str">
        <f>IFERROR(IF(VLOOKUP($O457,'APOIO-DESPESAS'!$A$3:$N$962,11,FALSE)="","",VLOOKUP($O457,'APOIO-DESPESAS'!$A$3:$N$962,11,FALSE)),"")</f>
        <v/>
      </c>
      <c r="K457" s="223" t="str">
        <f>IFERROR(IF(VLOOKUP($O457,'APOIO-DESPESAS'!$A$3:$N$962,12,FALSE)="","",VLOOKUP($O457,'APOIO-DESPESAS'!$A$3:$N$962,12,FALSE)),"")</f>
        <v/>
      </c>
      <c r="L457" s="223" t="str">
        <f>IFERROR(IF(VLOOKUP($O457,'APOIO-DESPESAS'!$A$3:$N$962,13,FALSE)="","",VLOOKUP($O457,'APOIO-DESPESAS'!$A$3:$N$962,13,FALSE)),"")</f>
        <v/>
      </c>
      <c r="M457" s="223" t="str">
        <f>IFERROR(IF(VLOOKUP($O457,'APOIO-DESPESAS'!$A$3:$N$962,14,FALSE)="","",VLOOKUP($O457,'APOIO-DESPESAS'!$A$3:$N$962,14,FALSE)),"")</f>
        <v/>
      </c>
      <c r="O457" s="223">
        <f t="shared" si="7"/>
        <v>455</v>
      </c>
    </row>
    <row r="458" spans="1:15" x14ac:dyDescent="0.25">
      <c r="A458" s="223" t="str">
        <f>IFERROR(IF(VLOOKUP($O458,'APOIO-DESPESAS'!$A$3:$N$962,2,FALSE)="","",VLOOKUP($O458,'APOIO-DESPESAS'!$A$3:$N$962,2,FALSE)),"")</f>
        <v/>
      </c>
      <c r="B458" s="223" t="str">
        <f>IFERROR(IF(VLOOKUP($O458,'APOIO-DESPESAS'!$A$3:$N$962,3,FALSE)="","",VLOOKUP($O458,'APOIO-DESPESAS'!$A$3:$N$962,3,FALSE)),"")</f>
        <v/>
      </c>
      <c r="C458" s="223" t="str">
        <f>IFERROR(IF(VLOOKUP($O458,'APOIO-DESPESAS'!$A$3:$N$962,4,FALSE)="","",VLOOKUP($O458,'APOIO-DESPESAS'!$A$3:$N$962,4,FALSE)),"")</f>
        <v/>
      </c>
      <c r="D458" s="223" t="str">
        <f>IFERROR(IF(VLOOKUP($O458,'APOIO-DESPESAS'!$A$3:$N$962,5,FALSE)="","",VLOOKUP($O458,'APOIO-DESPESAS'!$A$3:$N$962,5,FALSE)),"")</f>
        <v/>
      </c>
      <c r="E458" s="223" t="str">
        <f>IFERROR(IF(VLOOKUP($O458,'APOIO-DESPESAS'!$A$3:$N$962,6,FALSE)="","",VLOOKUP($O458,'APOIO-DESPESAS'!$A$3:$N$962,6,FALSE)),"")</f>
        <v/>
      </c>
      <c r="F458" s="223" t="str">
        <f>IFERROR(IF(VLOOKUP($O458,'APOIO-DESPESAS'!$A$3:$N$962,7,FALSE)="","",VLOOKUP($O458,'APOIO-DESPESAS'!$A$3:$N$962,7,FALSE)),"")</f>
        <v/>
      </c>
      <c r="G458" s="223" t="str">
        <f>IFERROR(IF(VLOOKUP($O458,'APOIO-DESPESAS'!$A$3:$N$962,8,FALSE)="","",VLOOKUP($O458,'APOIO-DESPESAS'!$A$3:$N$962,8,FALSE)),"")</f>
        <v/>
      </c>
      <c r="H458" s="223" t="str">
        <f>IFERROR(IF(VLOOKUP($O458,'APOIO-DESPESAS'!$A$3:$N$962,9,FALSE)="","",VLOOKUP($O458,'APOIO-DESPESAS'!$A$3:$N$962,9,FALSE)),"")</f>
        <v/>
      </c>
      <c r="I458" s="223" t="str">
        <f>IFERROR(IF(VLOOKUP($O458,'APOIO-DESPESAS'!$A$3:$N$962,10,FALSE)="","",VLOOKUP($O458,'APOIO-DESPESAS'!$A$3:$N$962,10,FALSE)),"")</f>
        <v/>
      </c>
      <c r="J458" s="223" t="str">
        <f>IFERROR(IF(VLOOKUP($O458,'APOIO-DESPESAS'!$A$3:$N$962,11,FALSE)="","",VLOOKUP($O458,'APOIO-DESPESAS'!$A$3:$N$962,11,FALSE)),"")</f>
        <v/>
      </c>
      <c r="K458" s="223" t="str">
        <f>IFERROR(IF(VLOOKUP($O458,'APOIO-DESPESAS'!$A$3:$N$962,12,FALSE)="","",VLOOKUP($O458,'APOIO-DESPESAS'!$A$3:$N$962,12,FALSE)),"")</f>
        <v/>
      </c>
      <c r="L458" s="223" t="str">
        <f>IFERROR(IF(VLOOKUP($O458,'APOIO-DESPESAS'!$A$3:$N$962,13,FALSE)="","",VLOOKUP($O458,'APOIO-DESPESAS'!$A$3:$N$962,13,FALSE)),"")</f>
        <v/>
      </c>
      <c r="M458" s="223" t="str">
        <f>IFERROR(IF(VLOOKUP($O458,'APOIO-DESPESAS'!$A$3:$N$962,14,FALSE)="","",VLOOKUP($O458,'APOIO-DESPESAS'!$A$3:$N$962,14,FALSE)),"")</f>
        <v/>
      </c>
      <c r="O458" s="223">
        <f t="shared" si="7"/>
        <v>456</v>
      </c>
    </row>
    <row r="459" spans="1:15" x14ac:dyDescent="0.25">
      <c r="A459" s="223" t="str">
        <f>IFERROR(IF(VLOOKUP($O459,'APOIO-DESPESAS'!$A$3:$N$962,2,FALSE)="","",VLOOKUP($O459,'APOIO-DESPESAS'!$A$3:$N$962,2,FALSE)),"")</f>
        <v/>
      </c>
      <c r="B459" s="223" t="str">
        <f>IFERROR(IF(VLOOKUP($O459,'APOIO-DESPESAS'!$A$3:$N$962,3,FALSE)="","",VLOOKUP($O459,'APOIO-DESPESAS'!$A$3:$N$962,3,FALSE)),"")</f>
        <v/>
      </c>
      <c r="C459" s="223" t="str">
        <f>IFERROR(IF(VLOOKUP($O459,'APOIO-DESPESAS'!$A$3:$N$962,4,FALSE)="","",VLOOKUP($O459,'APOIO-DESPESAS'!$A$3:$N$962,4,FALSE)),"")</f>
        <v/>
      </c>
      <c r="D459" s="223" t="str">
        <f>IFERROR(IF(VLOOKUP($O459,'APOIO-DESPESAS'!$A$3:$N$962,5,FALSE)="","",VLOOKUP($O459,'APOIO-DESPESAS'!$A$3:$N$962,5,FALSE)),"")</f>
        <v/>
      </c>
      <c r="E459" s="223" t="str">
        <f>IFERROR(IF(VLOOKUP($O459,'APOIO-DESPESAS'!$A$3:$N$962,6,FALSE)="","",VLOOKUP($O459,'APOIO-DESPESAS'!$A$3:$N$962,6,FALSE)),"")</f>
        <v/>
      </c>
      <c r="F459" s="223" t="str">
        <f>IFERROR(IF(VLOOKUP($O459,'APOIO-DESPESAS'!$A$3:$N$962,7,FALSE)="","",VLOOKUP($O459,'APOIO-DESPESAS'!$A$3:$N$962,7,FALSE)),"")</f>
        <v/>
      </c>
      <c r="G459" s="223" t="str">
        <f>IFERROR(IF(VLOOKUP($O459,'APOIO-DESPESAS'!$A$3:$N$962,8,FALSE)="","",VLOOKUP($O459,'APOIO-DESPESAS'!$A$3:$N$962,8,FALSE)),"")</f>
        <v/>
      </c>
      <c r="H459" s="223" t="str">
        <f>IFERROR(IF(VLOOKUP($O459,'APOIO-DESPESAS'!$A$3:$N$962,9,FALSE)="","",VLOOKUP($O459,'APOIO-DESPESAS'!$A$3:$N$962,9,FALSE)),"")</f>
        <v/>
      </c>
      <c r="I459" s="223" t="str">
        <f>IFERROR(IF(VLOOKUP($O459,'APOIO-DESPESAS'!$A$3:$N$962,10,FALSE)="","",VLOOKUP($O459,'APOIO-DESPESAS'!$A$3:$N$962,10,FALSE)),"")</f>
        <v/>
      </c>
      <c r="J459" s="223" t="str">
        <f>IFERROR(IF(VLOOKUP($O459,'APOIO-DESPESAS'!$A$3:$N$962,11,FALSE)="","",VLOOKUP($O459,'APOIO-DESPESAS'!$A$3:$N$962,11,FALSE)),"")</f>
        <v/>
      </c>
      <c r="K459" s="223" t="str">
        <f>IFERROR(IF(VLOOKUP($O459,'APOIO-DESPESAS'!$A$3:$N$962,12,FALSE)="","",VLOOKUP($O459,'APOIO-DESPESAS'!$A$3:$N$962,12,FALSE)),"")</f>
        <v/>
      </c>
      <c r="L459" s="223" t="str">
        <f>IFERROR(IF(VLOOKUP($O459,'APOIO-DESPESAS'!$A$3:$N$962,13,FALSE)="","",VLOOKUP($O459,'APOIO-DESPESAS'!$A$3:$N$962,13,FALSE)),"")</f>
        <v/>
      </c>
      <c r="M459" s="223" t="str">
        <f>IFERROR(IF(VLOOKUP($O459,'APOIO-DESPESAS'!$A$3:$N$962,14,FALSE)="","",VLOOKUP($O459,'APOIO-DESPESAS'!$A$3:$N$962,14,FALSE)),"")</f>
        <v/>
      </c>
      <c r="O459" s="223">
        <f t="shared" si="7"/>
        <v>457</v>
      </c>
    </row>
    <row r="460" spans="1:15" x14ac:dyDescent="0.25">
      <c r="A460" s="223" t="str">
        <f>IFERROR(IF(VLOOKUP($O460,'APOIO-DESPESAS'!$A$3:$N$962,2,FALSE)="","",VLOOKUP($O460,'APOIO-DESPESAS'!$A$3:$N$962,2,FALSE)),"")</f>
        <v/>
      </c>
      <c r="B460" s="223" t="str">
        <f>IFERROR(IF(VLOOKUP($O460,'APOIO-DESPESAS'!$A$3:$N$962,3,FALSE)="","",VLOOKUP($O460,'APOIO-DESPESAS'!$A$3:$N$962,3,FALSE)),"")</f>
        <v/>
      </c>
      <c r="C460" s="223" t="str">
        <f>IFERROR(IF(VLOOKUP($O460,'APOIO-DESPESAS'!$A$3:$N$962,4,FALSE)="","",VLOOKUP($O460,'APOIO-DESPESAS'!$A$3:$N$962,4,FALSE)),"")</f>
        <v/>
      </c>
      <c r="D460" s="223" t="str">
        <f>IFERROR(IF(VLOOKUP($O460,'APOIO-DESPESAS'!$A$3:$N$962,5,FALSE)="","",VLOOKUP($O460,'APOIO-DESPESAS'!$A$3:$N$962,5,FALSE)),"")</f>
        <v/>
      </c>
      <c r="E460" s="223" t="str">
        <f>IFERROR(IF(VLOOKUP($O460,'APOIO-DESPESAS'!$A$3:$N$962,6,FALSE)="","",VLOOKUP($O460,'APOIO-DESPESAS'!$A$3:$N$962,6,FALSE)),"")</f>
        <v/>
      </c>
      <c r="F460" s="223" t="str">
        <f>IFERROR(IF(VLOOKUP($O460,'APOIO-DESPESAS'!$A$3:$N$962,7,FALSE)="","",VLOOKUP($O460,'APOIO-DESPESAS'!$A$3:$N$962,7,FALSE)),"")</f>
        <v/>
      </c>
      <c r="G460" s="223" t="str">
        <f>IFERROR(IF(VLOOKUP($O460,'APOIO-DESPESAS'!$A$3:$N$962,8,FALSE)="","",VLOOKUP($O460,'APOIO-DESPESAS'!$A$3:$N$962,8,FALSE)),"")</f>
        <v/>
      </c>
      <c r="H460" s="223" t="str">
        <f>IFERROR(IF(VLOOKUP($O460,'APOIO-DESPESAS'!$A$3:$N$962,9,FALSE)="","",VLOOKUP($O460,'APOIO-DESPESAS'!$A$3:$N$962,9,FALSE)),"")</f>
        <v/>
      </c>
      <c r="I460" s="223" t="str">
        <f>IFERROR(IF(VLOOKUP($O460,'APOIO-DESPESAS'!$A$3:$N$962,10,FALSE)="","",VLOOKUP($O460,'APOIO-DESPESAS'!$A$3:$N$962,10,FALSE)),"")</f>
        <v/>
      </c>
      <c r="J460" s="223" t="str">
        <f>IFERROR(IF(VLOOKUP($O460,'APOIO-DESPESAS'!$A$3:$N$962,11,FALSE)="","",VLOOKUP($O460,'APOIO-DESPESAS'!$A$3:$N$962,11,FALSE)),"")</f>
        <v/>
      </c>
      <c r="K460" s="223" t="str">
        <f>IFERROR(IF(VLOOKUP($O460,'APOIO-DESPESAS'!$A$3:$N$962,12,FALSE)="","",VLOOKUP($O460,'APOIO-DESPESAS'!$A$3:$N$962,12,FALSE)),"")</f>
        <v/>
      </c>
      <c r="L460" s="223" t="str">
        <f>IFERROR(IF(VLOOKUP($O460,'APOIO-DESPESAS'!$A$3:$N$962,13,FALSE)="","",VLOOKUP($O460,'APOIO-DESPESAS'!$A$3:$N$962,13,FALSE)),"")</f>
        <v/>
      </c>
      <c r="M460" s="223" t="str">
        <f>IFERROR(IF(VLOOKUP($O460,'APOIO-DESPESAS'!$A$3:$N$962,14,FALSE)="","",VLOOKUP($O460,'APOIO-DESPESAS'!$A$3:$N$962,14,FALSE)),"")</f>
        <v/>
      </c>
      <c r="O460" s="223">
        <f t="shared" si="7"/>
        <v>458</v>
      </c>
    </row>
    <row r="461" spans="1:15" x14ac:dyDescent="0.25">
      <c r="A461" s="223" t="str">
        <f>IFERROR(IF(VLOOKUP($O461,'APOIO-DESPESAS'!$A$3:$N$962,2,FALSE)="","",VLOOKUP($O461,'APOIO-DESPESAS'!$A$3:$N$962,2,FALSE)),"")</f>
        <v/>
      </c>
      <c r="B461" s="223" t="str">
        <f>IFERROR(IF(VLOOKUP($O461,'APOIO-DESPESAS'!$A$3:$N$962,3,FALSE)="","",VLOOKUP($O461,'APOIO-DESPESAS'!$A$3:$N$962,3,FALSE)),"")</f>
        <v/>
      </c>
      <c r="C461" s="223" t="str">
        <f>IFERROR(IF(VLOOKUP($O461,'APOIO-DESPESAS'!$A$3:$N$962,4,FALSE)="","",VLOOKUP($O461,'APOIO-DESPESAS'!$A$3:$N$962,4,FALSE)),"")</f>
        <v/>
      </c>
      <c r="D461" s="223" t="str">
        <f>IFERROR(IF(VLOOKUP($O461,'APOIO-DESPESAS'!$A$3:$N$962,5,FALSE)="","",VLOOKUP($O461,'APOIO-DESPESAS'!$A$3:$N$962,5,FALSE)),"")</f>
        <v/>
      </c>
      <c r="E461" s="223" t="str">
        <f>IFERROR(IF(VLOOKUP($O461,'APOIO-DESPESAS'!$A$3:$N$962,6,FALSE)="","",VLOOKUP($O461,'APOIO-DESPESAS'!$A$3:$N$962,6,FALSE)),"")</f>
        <v/>
      </c>
      <c r="F461" s="223" t="str">
        <f>IFERROR(IF(VLOOKUP($O461,'APOIO-DESPESAS'!$A$3:$N$962,7,FALSE)="","",VLOOKUP($O461,'APOIO-DESPESAS'!$A$3:$N$962,7,FALSE)),"")</f>
        <v/>
      </c>
      <c r="G461" s="223" t="str">
        <f>IFERROR(IF(VLOOKUP($O461,'APOIO-DESPESAS'!$A$3:$N$962,8,FALSE)="","",VLOOKUP($O461,'APOIO-DESPESAS'!$A$3:$N$962,8,FALSE)),"")</f>
        <v/>
      </c>
      <c r="H461" s="223" t="str">
        <f>IFERROR(IF(VLOOKUP($O461,'APOIO-DESPESAS'!$A$3:$N$962,9,FALSE)="","",VLOOKUP($O461,'APOIO-DESPESAS'!$A$3:$N$962,9,FALSE)),"")</f>
        <v/>
      </c>
      <c r="I461" s="223" t="str">
        <f>IFERROR(IF(VLOOKUP($O461,'APOIO-DESPESAS'!$A$3:$N$962,10,FALSE)="","",VLOOKUP($O461,'APOIO-DESPESAS'!$A$3:$N$962,10,FALSE)),"")</f>
        <v/>
      </c>
      <c r="J461" s="223" t="str">
        <f>IFERROR(IF(VLOOKUP($O461,'APOIO-DESPESAS'!$A$3:$N$962,11,FALSE)="","",VLOOKUP($O461,'APOIO-DESPESAS'!$A$3:$N$962,11,FALSE)),"")</f>
        <v/>
      </c>
      <c r="K461" s="223" t="str">
        <f>IFERROR(IF(VLOOKUP($O461,'APOIO-DESPESAS'!$A$3:$N$962,12,FALSE)="","",VLOOKUP($O461,'APOIO-DESPESAS'!$A$3:$N$962,12,FALSE)),"")</f>
        <v/>
      </c>
      <c r="L461" s="223" t="str">
        <f>IFERROR(IF(VLOOKUP($O461,'APOIO-DESPESAS'!$A$3:$N$962,13,FALSE)="","",VLOOKUP($O461,'APOIO-DESPESAS'!$A$3:$N$962,13,FALSE)),"")</f>
        <v/>
      </c>
      <c r="M461" s="223" t="str">
        <f>IFERROR(IF(VLOOKUP($O461,'APOIO-DESPESAS'!$A$3:$N$962,14,FALSE)="","",VLOOKUP($O461,'APOIO-DESPESAS'!$A$3:$N$962,14,FALSE)),"")</f>
        <v/>
      </c>
      <c r="O461" s="223">
        <f t="shared" si="7"/>
        <v>459</v>
      </c>
    </row>
    <row r="462" spans="1:15" x14ac:dyDescent="0.25">
      <c r="A462" s="223" t="str">
        <f>IFERROR(IF(VLOOKUP($O462,'APOIO-DESPESAS'!$A$3:$N$962,2,FALSE)="","",VLOOKUP($O462,'APOIO-DESPESAS'!$A$3:$N$962,2,FALSE)),"")</f>
        <v/>
      </c>
      <c r="B462" s="223" t="str">
        <f>IFERROR(IF(VLOOKUP($O462,'APOIO-DESPESAS'!$A$3:$N$962,3,FALSE)="","",VLOOKUP($O462,'APOIO-DESPESAS'!$A$3:$N$962,3,FALSE)),"")</f>
        <v/>
      </c>
      <c r="C462" s="223" t="str">
        <f>IFERROR(IF(VLOOKUP($O462,'APOIO-DESPESAS'!$A$3:$N$962,4,FALSE)="","",VLOOKUP($O462,'APOIO-DESPESAS'!$A$3:$N$962,4,FALSE)),"")</f>
        <v/>
      </c>
      <c r="D462" s="223" t="str">
        <f>IFERROR(IF(VLOOKUP($O462,'APOIO-DESPESAS'!$A$3:$N$962,5,FALSE)="","",VLOOKUP($O462,'APOIO-DESPESAS'!$A$3:$N$962,5,FALSE)),"")</f>
        <v/>
      </c>
      <c r="E462" s="223" t="str">
        <f>IFERROR(IF(VLOOKUP($O462,'APOIO-DESPESAS'!$A$3:$N$962,6,FALSE)="","",VLOOKUP($O462,'APOIO-DESPESAS'!$A$3:$N$962,6,FALSE)),"")</f>
        <v/>
      </c>
      <c r="F462" s="223" t="str">
        <f>IFERROR(IF(VLOOKUP($O462,'APOIO-DESPESAS'!$A$3:$N$962,7,FALSE)="","",VLOOKUP($O462,'APOIO-DESPESAS'!$A$3:$N$962,7,FALSE)),"")</f>
        <v/>
      </c>
      <c r="G462" s="223" t="str">
        <f>IFERROR(IF(VLOOKUP($O462,'APOIO-DESPESAS'!$A$3:$N$962,8,FALSE)="","",VLOOKUP($O462,'APOIO-DESPESAS'!$A$3:$N$962,8,FALSE)),"")</f>
        <v/>
      </c>
      <c r="H462" s="223" t="str">
        <f>IFERROR(IF(VLOOKUP($O462,'APOIO-DESPESAS'!$A$3:$N$962,9,FALSE)="","",VLOOKUP($O462,'APOIO-DESPESAS'!$A$3:$N$962,9,FALSE)),"")</f>
        <v/>
      </c>
      <c r="I462" s="223" t="str">
        <f>IFERROR(IF(VLOOKUP($O462,'APOIO-DESPESAS'!$A$3:$N$962,10,FALSE)="","",VLOOKUP($O462,'APOIO-DESPESAS'!$A$3:$N$962,10,FALSE)),"")</f>
        <v/>
      </c>
      <c r="J462" s="223" t="str">
        <f>IFERROR(IF(VLOOKUP($O462,'APOIO-DESPESAS'!$A$3:$N$962,11,FALSE)="","",VLOOKUP($O462,'APOIO-DESPESAS'!$A$3:$N$962,11,FALSE)),"")</f>
        <v/>
      </c>
      <c r="K462" s="223" t="str">
        <f>IFERROR(IF(VLOOKUP($O462,'APOIO-DESPESAS'!$A$3:$N$962,12,FALSE)="","",VLOOKUP($O462,'APOIO-DESPESAS'!$A$3:$N$962,12,FALSE)),"")</f>
        <v/>
      </c>
      <c r="L462" s="223" t="str">
        <f>IFERROR(IF(VLOOKUP($O462,'APOIO-DESPESAS'!$A$3:$N$962,13,FALSE)="","",VLOOKUP($O462,'APOIO-DESPESAS'!$A$3:$N$962,13,FALSE)),"")</f>
        <v/>
      </c>
      <c r="M462" s="223" t="str">
        <f>IFERROR(IF(VLOOKUP($O462,'APOIO-DESPESAS'!$A$3:$N$962,14,FALSE)="","",VLOOKUP($O462,'APOIO-DESPESAS'!$A$3:$N$962,14,FALSE)),"")</f>
        <v/>
      </c>
      <c r="O462" s="223">
        <f t="shared" si="7"/>
        <v>460</v>
      </c>
    </row>
    <row r="463" spans="1:15" x14ac:dyDescent="0.25">
      <c r="A463" s="223" t="str">
        <f>IFERROR(IF(VLOOKUP($O463,'APOIO-DESPESAS'!$A$3:$N$962,2,FALSE)="","",VLOOKUP($O463,'APOIO-DESPESAS'!$A$3:$N$962,2,FALSE)),"")</f>
        <v/>
      </c>
      <c r="B463" s="223" t="str">
        <f>IFERROR(IF(VLOOKUP($O463,'APOIO-DESPESAS'!$A$3:$N$962,3,FALSE)="","",VLOOKUP($O463,'APOIO-DESPESAS'!$A$3:$N$962,3,FALSE)),"")</f>
        <v/>
      </c>
      <c r="C463" s="223" t="str">
        <f>IFERROR(IF(VLOOKUP($O463,'APOIO-DESPESAS'!$A$3:$N$962,4,FALSE)="","",VLOOKUP($O463,'APOIO-DESPESAS'!$A$3:$N$962,4,FALSE)),"")</f>
        <v/>
      </c>
      <c r="D463" s="223" t="str">
        <f>IFERROR(IF(VLOOKUP($O463,'APOIO-DESPESAS'!$A$3:$N$962,5,FALSE)="","",VLOOKUP($O463,'APOIO-DESPESAS'!$A$3:$N$962,5,FALSE)),"")</f>
        <v/>
      </c>
      <c r="E463" s="223" t="str">
        <f>IFERROR(IF(VLOOKUP($O463,'APOIO-DESPESAS'!$A$3:$N$962,6,FALSE)="","",VLOOKUP($O463,'APOIO-DESPESAS'!$A$3:$N$962,6,FALSE)),"")</f>
        <v/>
      </c>
      <c r="F463" s="223" t="str">
        <f>IFERROR(IF(VLOOKUP($O463,'APOIO-DESPESAS'!$A$3:$N$962,7,FALSE)="","",VLOOKUP($O463,'APOIO-DESPESAS'!$A$3:$N$962,7,FALSE)),"")</f>
        <v/>
      </c>
      <c r="G463" s="223" t="str">
        <f>IFERROR(IF(VLOOKUP($O463,'APOIO-DESPESAS'!$A$3:$N$962,8,FALSE)="","",VLOOKUP($O463,'APOIO-DESPESAS'!$A$3:$N$962,8,FALSE)),"")</f>
        <v/>
      </c>
      <c r="H463" s="223" t="str">
        <f>IFERROR(IF(VLOOKUP($O463,'APOIO-DESPESAS'!$A$3:$N$962,9,FALSE)="","",VLOOKUP($O463,'APOIO-DESPESAS'!$A$3:$N$962,9,FALSE)),"")</f>
        <v/>
      </c>
      <c r="I463" s="223" t="str">
        <f>IFERROR(IF(VLOOKUP($O463,'APOIO-DESPESAS'!$A$3:$N$962,10,FALSE)="","",VLOOKUP($O463,'APOIO-DESPESAS'!$A$3:$N$962,10,FALSE)),"")</f>
        <v/>
      </c>
      <c r="J463" s="223" t="str">
        <f>IFERROR(IF(VLOOKUP($O463,'APOIO-DESPESAS'!$A$3:$N$962,11,FALSE)="","",VLOOKUP($O463,'APOIO-DESPESAS'!$A$3:$N$962,11,FALSE)),"")</f>
        <v/>
      </c>
      <c r="K463" s="223" t="str">
        <f>IFERROR(IF(VLOOKUP($O463,'APOIO-DESPESAS'!$A$3:$N$962,12,FALSE)="","",VLOOKUP($O463,'APOIO-DESPESAS'!$A$3:$N$962,12,FALSE)),"")</f>
        <v/>
      </c>
      <c r="L463" s="223" t="str">
        <f>IFERROR(IF(VLOOKUP($O463,'APOIO-DESPESAS'!$A$3:$N$962,13,FALSE)="","",VLOOKUP($O463,'APOIO-DESPESAS'!$A$3:$N$962,13,FALSE)),"")</f>
        <v/>
      </c>
      <c r="M463" s="223" t="str">
        <f>IFERROR(IF(VLOOKUP($O463,'APOIO-DESPESAS'!$A$3:$N$962,14,FALSE)="","",VLOOKUP($O463,'APOIO-DESPESAS'!$A$3:$N$962,14,FALSE)),"")</f>
        <v/>
      </c>
      <c r="O463" s="223">
        <f t="shared" si="7"/>
        <v>461</v>
      </c>
    </row>
    <row r="464" spans="1:15" x14ac:dyDescent="0.25">
      <c r="A464" s="223" t="str">
        <f>IFERROR(IF(VLOOKUP($O464,'APOIO-DESPESAS'!$A$3:$N$962,2,FALSE)="","",VLOOKUP($O464,'APOIO-DESPESAS'!$A$3:$N$962,2,FALSE)),"")</f>
        <v/>
      </c>
      <c r="B464" s="223" t="str">
        <f>IFERROR(IF(VLOOKUP($O464,'APOIO-DESPESAS'!$A$3:$N$962,3,FALSE)="","",VLOOKUP($O464,'APOIO-DESPESAS'!$A$3:$N$962,3,FALSE)),"")</f>
        <v/>
      </c>
      <c r="C464" s="223" t="str">
        <f>IFERROR(IF(VLOOKUP($O464,'APOIO-DESPESAS'!$A$3:$N$962,4,FALSE)="","",VLOOKUP($O464,'APOIO-DESPESAS'!$A$3:$N$962,4,FALSE)),"")</f>
        <v/>
      </c>
      <c r="D464" s="223" t="str">
        <f>IFERROR(IF(VLOOKUP($O464,'APOIO-DESPESAS'!$A$3:$N$962,5,FALSE)="","",VLOOKUP($O464,'APOIO-DESPESAS'!$A$3:$N$962,5,FALSE)),"")</f>
        <v/>
      </c>
      <c r="E464" s="223" t="str">
        <f>IFERROR(IF(VLOOKUP($O464,'APOIO-DESPESAS'!$A$3:$N$962,6,FALSE)="","",VLOOKUP($O464,'APOIO-DESPESAS'!$A$3:$N$962,6,FALSE)),"")</f>
        <v/>
      </c>
      <c r="F464" s="223" t="str">
        <f>IFERROR(IF(VLOOKUP($O464,'APOIO-DESPESAS'!$A$3:$N$962,7,FALSE)="","",VLOOKUP($O464,'APOIO-DESPESAS'!$A$3:$N$962,7,FALSE)),"")</f>
        <v/>
      </c>
      <c r="G464" s="223" t="str">
        <f>IFERROR(IF(VLOOKUP($O464,'APOIO-DESPESAS'!$A$3:$N$962,8,FALSE)="","",VLOOKUP($O464,'APOIO-DESPESAS'!$A$3:$N$962,8,FALSE)),"")</f>
        <v/>
      </c>
      <c r="H464" s="223" t="str">
        <f>IFERROR(IF(VLOOKUP($O464,'APOIO-DESPESAS'!$A$3:$N$962,9,FALSE)="","",VLOOKUP($O464,'APOIO-DESPESAS'!$A$3:$N$962,9,FALSE)),"")</f>
        <v/>
      </c>
      <c r="I464" s="223" t="str">
        <f>IFERROR(IF(VLOOKUP($O464,'APOIO-DESPESAS'!$A$3:$N$962,10,FALSE)="","",VLOOKUP($O464,'APOIO-DESPESAS'!$A$3:$N$962,10,FALSE)),"")</f>
        <v/>
      </c>
      <c r="J464" s="223" t="str">
        <f>IFERROR(IF(VLOOKUP($O464,'APOIO-DESPESAS'!$A$3:$N$962,11,FALSE)="","",VLOOKUP($O464,'APOIO-DESPESAS'!$A$3:$N$962,11,FALSE)),"")</f>
        <v/>
      </c>
      <c r="K464" s="223" t="str">
        <f>IFERROR(IF(VLOOKUP($O464,'APOIO-DESPESAS'!$A$3:$N$962,12,FALSE)="","",VLOOKUP($O464,'APOIO-DESPESAS'!$A$3:$N$962,12,FALSE)),"")</f>
        <v/>
      </c>
      <c r="L464" s="223" t="str">
        <f>IFERROR(IF(VLOOKUP($O464,'APOIO-DESPESAS'!$A$3:$N$962,13,FALSE)="","",VLOOKUP($O464,'APOIO-DESPESAS'!$A$3:$N$962,13,FALSE)),"")</f>
        <v/>
      </c>
      <c r="M464" s="223" t="str">
        <f>IFERROR(IF(VLOOKUP($O464,'APOIO-DESPESAS'!$A$3:$N$962,14,FALSE)="","",VLOOKUP($O464,'APOIO-DESPESAS'!$A$3:$N$962,14,FALSE)),"")</f>
        <v/>
      </c>
      <c r="O464" s="223">
        <f t="shared" si="7"/>
        <v>462</v>
      </c>
    </row>
    <row r="465" spans="1:15" x14ac:dyDescent="0.25">
      <c r="A465" s="223" t="str">
        <f>IFERROR(IF(VLOOKUP($O465,'APOIO-DESPESAS'!$A$3:$N$962,2,FALSE)="","",VLOOKUP($O465,'APOIO-DESPESAS'!$A$3:$N$962,2,FALSE)),"")</f>
        <v/>
      </c>
      <c r="B465" s="223" t="str">
        <f>IFERROR(IF(VLOOKUP($O465,'APOIO-DESPESAS'!$A$3:$N$962,3,FALSE)="","",VLOOKUP($O465,'APOIO-DESPESAS'!$A$3:$N$962,3,FALSE)),"")</f>
        <v/>
      </c>
      <c r="C465" s="223" t="str">
        <f>IFERROR(IF(VLOOKUP($O465,'APOIO-DESPESAS'!$A$3:$N$962,4,FALSE)="","",VLOOKUP($O465,'APOIO-DESPESAS'!$A$3:$N$962,4,FALSE)),"")</f>
        <v/>
      </c>
      <c r="D465" s="223" t="str">
        <f>IFERROR(IF(VLOOKUP($O465,'APOIO-DESPESAS'!$A$3:$N$962,5,FALSE)="","",VLOOKUP($O465,'APOIO-DESPESAS'!$A$3:$N$962,5,FALSE)),"")</f>
        <v/>
      </c>
      <c r="E465" s="223" t="str">
        <f>IFERROR(IF(VLOOKUP($O465,'APOIO-DESPESAS'!$A$3:$N$962,6,FALSE)="","",VLOOKUP($O465,'APOIO-DESPESAS'!$A$3:$N$962,6,FALSE)),"")</f>
        <v/>
      </c>
      <c r="F465" s="223" t="str">
        <f>IFERROR(IF(VLOOKUP($O465,'APOIO-DESPESAS'!$A$3:$N$962,7,FALSE)="","",VLOOKUP($O465,'APOIO-DESPESAS'!$A$3:$N$962,7,FALSE)),"")</f>
        <v/>
      </c>
      <c r="G465" s="223" t="str">
        <f>IFERROR(IF(VLOOKUP($O465,'APOIO-DESPESAS'!$A$3:$N$962,8,FALSE)="","",VLOOKUP($O465,'APOIO-DESPESAS'!$A$3:$N$962,8,FALSE)),"")</f>
        <v/>
      </c>
      <c r="H465" s="223" t="str">
        <f>IFERROR(IF(VLOOKUP($O465,'APOIO-DESPESAS'!$A$3:$N$962,9,FALSE)="","",VLOOKUP($O465,'APOIO-DESPESAS'!$A$3:$N$962,9,FALSE)),"")</f>
        <v/>
      </c>
      <c r="I465" s="223" t="str">
        <f>IFERROR(IF(VLOOKUP($O465,'APOIO-DESPESAS'!$A$3:$N$962,10,FALSE)="","",VLOOKUP($O465,'APOIO-DESPESAS'!$A$3:$N$962,10,FALSE)),"")</f>
        <v/>
      </c>
      <c r="J465" s="223" t="str">
        <f>IFERROR(IF(VLOOKUP($O465,'APOIO-DESPESAS'!$A$3:$N$962,11,FALSE)="","",VLOOKUP($O465,'APOIO-DESPESAS'!$A$3:$N$962,11,FALSE)),"")</f>
        <v/>
      </c>
      <c r="K465" s="223" t="str">
        <f>IFERROR(IF(VLOOKUP($O465,'APOIO-DESPESAS'!$A$3:$N$962,12,FALSE)="","",VLOOKUP($O465,'APOIO-DESPESAS'!$A$3:$N$962,12,FALSE)),"")</f>
        <v/>
      </c>
      <c r="L465" s="223" t="str">
        <f>IFERROR(IF(VLOOKUP($O465,'APOIO-DESPESAS'!$A$3:$N$962,13,FALSE)="","",VLOOKUP($O465,'APOIO-DESPESAS'!$A$3:$N$962,13,FALSE)),"")</f>
        <v/>
      </c>
      <c r="M465" s="223" t="str">
        <f>IFERROR(IF(VLOOKUP($O465,'APOIO-DESPESAS'!$A$3:$N$962,14,FALSE)="","",VLOOKUP($O465,'APOIO-DESPESAS'!$A$3:$N$962,14,FALSE)),"")</f>
        <v/>
      </c>
      <c r="O465" s="223">
        <f t="shared" si="7"/>
        <v>463</v>
      </c>
    </row>
    <row r="466" spans="1:15" x14ac:dyDescent="0.25">
      <c r="A466" s="223" t="str">
        <f>IFERROR(IF(VLOOKUP($O466,'APOIO-DESPESAS'!$A$3:$N$962,2,FALSE)="","",VLOOKUP($O466,'APOIO-DESPESAS'!$A$3:$N$962,2,FALSE)),"")</f>
        <v/>
      </c>
      <c r="B466" s="223" t="str">
        <f>IFERROR(IF(VLOOKUP($O466,'APOIO-DESPESAS'!$A$3:$N$962,3,FALSE)="","",VLOOKUP($O466,'APOIO-DESPESAS'!$A$3:$N$962,3,FALSE)),"")</f>
        <v/>
      </c>
      <c r="C466" s="223" t="str">
        <f>IFERROR(IF(VLOOKUP($O466,'APOIO-DESPESAS'!$A$3:$N$962,4,FALSE)="","",VLOOKUP($O466,'APOIO-DESPESAS'!$A$3:$N$962,4,FALSE)),"")</f>
        <v/>
      </c>
      <c r="D466" s="223" t="str">
        <f>IFERROR(IF(VLOOKUP($O466,'APOIO-DESPESAS'!$A$3:$N$962,5,FALSE)="","",VLOOKUP($O466,'APOIO-DESPESAS'!$A$3:$N$962,5,FALSE)),"")</f>
        <v/>
      </c>
      <c r="E466" s="223" t="str">
        <f>IFERROR(IF(VLOOKUP($O466,'APOIO-DESPESAS'!$A$3:$N$962,6,FALSE)="","",VLOOKUP($O466,'APOIO-DESPESAS'!$A$3:$N$962,6,FALSE)),"")</f>
        <v/>
      </c>
      <c r="F466" s="223" t="str">
        <f>IFERROR(IF(VLOOKUP($O466,'APOIO-DESPESAS'!$A$3:$N$962,7,FALSE)="","",VLOOKUP($O466,'APOIO-DESPESAS'!$A$3:$N$962,7,FALSE)),"")</f>
        <v/>
      </c>
      <c r="G466" s="223" t="str">
        <f>IFERROR(IF(VLOOKUP($O466,'APOIO-DESPESAS'!$A$3:$N$962,8,FALSE)="","",VLOOKUP($O466,'APOIO-DESPESAS'!$A$3:$N$962,8,FALSE)),"")</f>
        <v/>
      </c>
      <c r="H466" s="223" t="str">
        <f>IFERROR(IF(VLOOKUP($O466,'APOIO-DESPESAS'!$A$3:$N$962,9,FALSE)="","",VLOOKUP($O466,'APOIO-DESPESAS'!$A$3:$N$962,9,FALSE)),"")</f>
        <v/>
      </c>
      <c r="I466" s="223" t="str">
        <f>IFERROR(IF(VLOOKUP($O466,'APOIO-DESPESAS'!$A$3:$N$962,10,FALSE)="","",VLOOKUP($O466,'APOIO-DESPESAS'!$A$3:$N$962,10,FALSE)),"")</f>
        <v/>
      </c>
      <c r="J466" s="223" t="str">
        <f>IFERROR(IF(VLOOKUP($O466,'APOIO-DESPESAS'!$A$3:$N$962,11,FALSE)="","",VLOOKUP($O466,'APOIO-DESPESAS'!$A$3:$N$962,11,FALSE)),"")</f>
        <v/>
      </c>
      <c r="K466" s="223" t="str">
        <f>IFERROR(IF(VLOOKUP($O466,'APOIO-DESPESAS'!$A$3:$N$962,12,FALSE)="","",VLOOKUP($O466,'APOIO-DESPESAS'!$A$3:$N$962,12,FALSE)),"")</f>
        <v/>
      </c>
      <c r="L466" s="223" t="str">
        <f>IFERROR(IF(VLOOKUP($O466,'APOIO-DESPESAS'!$A$3:$N$962,13,FALSE)="","",VLOOKUP($O466,'APOIO-DESPESAS'!$A$3:$N$962,13,FALSE)),"")</f>
        <v/>
      </c>
      <c r="M466" s="223" t="str">
        <f>IFERROR(IF(VLOOKUP($O466,'APOIO-DESPESAS'!$A$3:$N$962,14,FALSE)="","",VLOOKUP($O466,'APOIO-DESPESAS'!$A$3:$N$962,14,FALSE)),"")</f>
        <v/>
      </c>
      <c r="O466" s="223">
        <f t="shared" si="7"/>
        <v>464</v>
      </c>
    </row>
    <row r="467" spans="1:15" x14ac:dyDescent="0.25">
      <c r="A467" s="223" t="str">
        <f>IFERROR(IF(VLOOKUP($O467,'APOIO-DESPESAS'!$A$3:$N$962,2,FALSE)="","",VLOOKUP($O467,'APOIO-DESPESAS'!$A$3:$N$962,2,FALSE)),"")</f>
        <v/>
      </c>
      <c r="B467" s="223" t="str">
        <f>IFERROR(IF(VLOOKUP($O467,'APOIO-DESPESAS'!$A$3:$N$962,3,FALSE)="","",VLOOKUP($O467,'APOIO-DESPESAS'!$A$3:$N$962,3,FALSE)),"")</f>
        <v/>
      </c>
      <c r="C467" s="223" t="str">
        <f>IFERROR(IF(VLOOKUP($O467,'APOIO-DESPESAS'!$A$3:$N$962,4,FALSE)="","",VLOOKUP($O467,'APOIO-DESPESAS'!$A$3:$N$962,4,FALSE)),"")</f>
        <v/>
      </c>
      <c r="D467" s="223" t="str">
        <f>IFERROR(IF(VLOOKUP($O467,'APOIO-DESPESAS'!$A$3:$N$962,5,FALSE)="","",VLOOKUP($O467,'APOIO-DESPESAS'!$A$3:$N$962,5,FALSE)),"")</f>
        <v/>
      </c>
      <c r="E467" s="223" t="str">
        <f>IFERROR(IF(VLOOKUP($O467,'APOIO-DESPESAS'!$A$3:$N$962,6,FALSE)="","",VLOOKUP($O467,'APOIO-DESPESAS'!$A$3:$N$962,6,FALSE)),"")</f>
        <v/>
      </c>
      <c r="F467" s="223" t="str">
        <f>IFERROR(IF(VLOOKUP($O467,'APOIO-DESPESAS'!$A$3:$N$962,7,FALSE)="","",VLOOKUP($O467,'APOIO-DESPESAS'!$A$3:$N$962,7,FALSE)),"")</f>
        <v/>
      </c>
      <c r="G467" s="223" t="str">
        <f>IFERROR(IF(VLOOKUP($O467,'APOIO-DESPESAS'!$A$3:$N$962,8,FALSE)="","",VLOOKUP($O467,'APOIO-DESPESAS'!$A$3:$N$962,8,FALSE)),"")</f>
        <v/>
      </c>
      <c r="H467" s="223" t="str">
        <f>IFERROR(IF(VLOOKUP($O467,'APOIO-DESPESAS'!$A$3:$N$962,9,FALSE)="","",VLOOKUP($O467,'APOIO-DESPESAS'!$A$3:$N$962,9,FALSE)),"")</f>
        <v/>
      </c>
      <c r="I467" s="223" t="str">
        <f>IFERROR(IF(VLOOKUP($O467,'APOIO-DESPESAS'!$A$3:$N$962,10,FALSE)="","",VLOOKUP($O467,'APOIO-DESPESAS'!$A$3:$N$962,10,FALSE)),"")</f>
        <v/>
      </c>
      <c r="J467" s="223" t="str">
        <f>IFERROR(IF(VLOOKUP($O467,'APOIO-DESPESAS'!$A$3:$N$962,11,FALSE)="","",VLOOKUP($O467,'APOIO-DESPESAS'!$A$3:$N$962,11,FALSE)),"")</f>
        <v/>
      </c>
      <c r="K467" s="223" t="str">
        <f>IFERROR(IF(VLOOKUP($O467,'APOIO-DESPESAS'!$A$3:$N$962,12,FALSE)="","",VLOOKUP($O467,'APOIO-DESPESAS'!$A$3:$N$962,12,FALSE)),"")</f>
        <v/>
      </c>
      <c r="L467" s="223" t="str">
        <f>IFERROR(IF(VLOOKUP($O467,'APOIO-DESPESAS'!$A$3:$N$962,13,FALSE)="","",VLOOKUP($O467,'APOIO-DESPESAS'!$A$3:$N$962,13,FALSE)),"")</f>
        <v/>
      </c>
      <c r="M467" s="223" t="str">
        <f>IFERROR(IF(VLOOKUP($O467,'APOIO-DESPESAS'!$A$3:$N$962,14,FALSE)="","",VLOOKUP($O467,'APOIO-DESPESAS'!$A$3:$N$962,14,FALSE)),"")</f>
        <v/>
      </c>
      <c r="O467" s="223">
        <f t="shared" si="7"/>
        <v>465</v>
      </c>
    </row>
    <row r="468" spans="1:15" x14ac:dyDescent="0.25">
      <c r="A468" s="223" t="str">
        <f>IFERROR(IF(VLOOKUP($O468,'APOIO-DESPESAS'!$A$3:$N$962,2,FALSE)="","",VLOOKUP($O468,'APOIO-DESPESAS'!$A$3:$N$962,2,FALSE)),"")</f>
        <v/>
      </c>
      <c r="B468" s="223" t="str">
        <f>IFERROR(IF(VLOOKUP($O468,'APOIO-DESPESAS'!$A$3:$N$962,3,FALSE)="","",VLOOKUP($O468,'APOIO-DESPESAS'!$A$3:$N$962,3,FALSE)),"")</f>
        <v/>
      </c>
      <c r="C468" s="223" t="str">
        <f>IFERROR(IF(VLOOKUP($O468,'APOIO-DESPESAS'!$A$3:$N$962,4,FALSE)="","",VLOOKUP($O468,'APOIO-DESPESAS'!$A$3:$N$962,4,FALSE)),"")</f>
        <v/>
      </c>
      <c r="D468" s="223" t="str">
        <f>IFERROR(IF(VLOOKUP($O468,'APOIO-DESPESAS'!$A$3:$N$962,5,FALSE)="","",VLOOKUP($O468,'APOIO-DESPESAS'!$A$3:$N$962,5,FALSE)),"")</f>
        <v/>
      </c>
      <c r="E468" s="223" t="str">
        <f>IFERROR(IF(VLOOKUP($O468,'APOIO-DESPESAS'!$A$3:$N$962,6,FALSE)="","",VLOOKUP($O468,'APOIO-DESPESAS'!$A$3:$N$962,6,FALSE)),"")</f>
        <v/>
      </c>
      <c r="F468" s="223" t="str">
        <f>IFERROR(IF(VLOOKUP($O468,'APOIO-DESPESAS'!$A$3:$N$962,7,FALSE)="","",VLOOKUP($O468,'APOIO-DESPESAS'!$A$3:$N$962,7,FALSE)),"")</f>
        <v/>
      </c>
      <c r="G468" s="223" t="str">
        <f>IFERROR(IF(VLOOKUP($O468,'APOIO-DESPESAS'!$A$3:$N$962,8,FALSE)="","",VLOOKUP($O468,'APOIO-DESPESAS'!$A$3:$N$962,8,FALSE)),"")</f>
        <v/>
      </c>
      <c r="H468" s="223" t="str">
        <f>IFERROR(IF(VLOOKUP($O468,'APOIO-DESPESAS'!$A$3:$N$962,9,FALSE)="","",VLOOKUP($O468,'APOIO-DESPESAS'!$A$3:$N$962,9,FALSE)),"")</f>
        <v/>
      </c>
      <c r="I468" s="223" t="str">
        <f>IFERROR(IF(VLOOKUP($O468,'APOIO-DESPESAS'!$A$3:$N$962,10,FALSE)="","",VLOOKUP($O468,'APOIO-DESPESAS'!$A$3:$N$962,10,FALSE)),"")</f>
        <v/>
      </c>
      <c r="J468" s="223" t="str">
        <f>IFERROR(IF(VLOOKUP($O468,'APOIO-DESPESAS'!$A$3:$N$962,11,FALSE)="","",VLOOKUP($O468,'APOIO-DESPESAS'!$A$3:$N$962,11,FALSE)),"")</f>
        <v/>
      </c>
      <c r="K468" s="223" t="str">
        <f>IFERROR(IF(VLOOKUP($O468,'APOIO-DESPESAS'!$A$3:$N$962,12,FALSE)="","",VLOOKUP($O468,'APOIO-DESPESAS'!$A$3:$N$962,12,FALSE)),"")</f>
        <v/>
      </c>
      <c r="L468" s="223" t="str">
        <f>IFERROR(IF(VLOOKUP($O468,'APOIO-DESPESAS'!$A$3:$N$962,13,FALSE)="","",VLOOKUP($O468,'APOIO-DESPESAS'!$A$3:$N$962,13,FALSE)),"")</f>
        <v/>
      </c>
      <c r="M468" s="223" t="str">
        <f>IFERROR(IF(VLOOKUP($O468,'APOIO-DESPESAS'!$A$3:$N$962,14,FALSE)="","",VLOOKUP($O468,'APOIO-DESPESAS'!$A$3:$N$962,14,FALSE)),"")</f>
        <v/>
      </c>
      <c r="O468" s="223">
        <f t="shared" si="7"/>
        <v>466</v>
      </c>
    </row>
    <row r="469" spans="1:15" x14ac:dyDescent="0.25">
      <c r="A469" s="223" t="str">
        <f>IFERROR(IF(VLOOKUP($O469,'APOIO-DESPESAS'!$A$3:$N$962,2,FALSE)="","",VLOOKUP($O469,'APOIO-DESPESAS'!$A$3:$N$962,2,FALSE)),"")</f>
        <v/>
      </c>
      <c r="B469" s="223" t="str">
        <f>IFERROR(IF(VLOOKUP($O469,'APOIO-DESPESAS'!$A$3:$N$962,3,FALSE)="","",VLOOKUP($O469,'APOIO-DESPESAS'!$A$3:$N$962,3,FALSE)),"")</f>
        <v/>
      </c>
      <c r="C469" s="223" t="str">
        <f>IFERROR(IF(VLOOKUP($O469,'APOIO-DESPESAS'!$A$3:$N$962,4,FALSE)="","",VLOOKUP($O469,'APOIO-DESPESAS'!$A$3:$N$962,4,FALSE)),"")</f>
        <v/>
      </c>
      <c r="D469" s="223" t="str">
        <f>IFERROR(IF(VLOOKUP($O469,'APOIO-DESPESAS'!$A$3:$N$962,5,FALSE)="","",VLOOKUP($O469,'APOIO-DESPESAS'!$A$3:$N$962,5,FALSE)),"")</f>
        <v/>
      </c>
      <c r="E469" s="223" t="str">
        <f>IFERROR(IF(VLOOKUP($O469,'APOIO-DESPESAS'!$A$3:$N$962,6,FALSE)="","",VLOOKUP($O469,'APOIO-DESPESAS'!$A$3:$N$962,6,FALSE)),"")</f>
        <v/>
      </c>
      <c r="F469" s="223" t="str">
        <f>IFERROR(IF(VLOOKUP($O469,'APOIO-DESPESAS'!$A$3:$N$962,7,FALSE)="","",VLOOKUP($O469,'APOIO-DESPESAS'!$A$3:$N$962,7,FALSE)),"")</f>
        <v/>
      </c>
      <c r="G469" s="223" t="str">
        <f>IFERROR(IF(VLOOKUP($O469,'APOIO-DESPESAS'!$A$3:$N$962,8,FALSE)="","",VLOOKUP($O469,'APOIO-DESPESAS'!$A$3:$N$962,8,FALSE)),"")</f>
        <v/>
      </c>
      <c r="H469" s="223" t="str">
        <f>IFERROR(IF(VLOOKUP($O469,'APOIO-DESPESAS'!$A$3:$N$962,9,FALSE)="","",VLOOKUP($O469,'APOIO-DESPESAS'!$A$3:$N$962,9,FALSE)),"")</f>
        <v/>
      </c>
      <c r="I469" s="223" t="str">
        <f>IFERROR(IF(VLOOKUP($O469,'APOIO-DESPESAS'!$A$3:$N$962,10,FALSE)="","",VLOOKUP($O469,'APOIO-DESPESAS'!$A$3:$N$962,10,FALSE)),"")</f>
        <v/>
      </c>
      <c r="J469" s="223" t="str">
        <f>IFERROR(IF(VLOOKUP($O469,'APOIO-DESPESAS'!$A$3:$N$962,11,FALSE)="","",VLOOKUP($O469,'APOIO-DESPESAS'!$A$3:$N$962,11,FALSE)),"")</f>
        <v/>
      </c>
      <c r="K469" s="223" t="str">
        <f>IFERROR(IF(VLOOKUP($O469,'APOIO-DESPESAS'!$A$3:$N$962,12,FALSE)="","",VLOOKUP($O469,'APOIO-DESPESAS'!$A$3:$N$962,12,FALSE)),"")</f>
        <v/>
      </c>
      <c r="L469" s="223" t="str">
        <f>IFERROR(IF(VLOOKUP($O469,'APOIO-DESPESAS'!$A$3:$N$962,13,FALSE)="","",VLOOKUP($O469,'APOIO-DESPESAS'!$A$3:$N$962,13,FALSE)),"")</f>
        <v/>
      </c>
      <c r="M469" s="223" t="str">
        <f>IFERROR(IF(VLOOKUP($O469,'APOIO-DESPESAS'!$A$3:$N$962,14,FALSE)="","",VLOOKUP($O469,'APOIO-DESPESAS'!$A$3:$N$962,14,FALSE)),"")</f>
        <v/>
      </c>
      <c r="O469" s="223">
        <f t="shared" si="7"/>
        <v>467</v>
      </c>
    </row>
    <row r="470" spans="1:15" x14ac:dyDescent="0.25">
      <c r="A470" s="223" t="str">
        <f>IFERROR(IF(VLOOKUP($O470,'APOIO-DESPESAS'!$A$3:$N$962,2,FALSE)="","",VLOOKUP($O470,'APOIO-DESPESAS'!$A$3:$N$962,2,FALSE)),"")</f>
        <v/>
      </c>
      <c r="B470" s="223" t="str">
        <f>IFERROR(IF(VLOOKUP($O470,'APOIO-DESPESAS'!$A$3:$N$962,3,FALSE)="","",VLOOKUP($O470,'APOIO-DESPESAS'!$A$3:$N$962,3,FALSE)),"")</f>
        <v/>
      </c>
      <c r="C470" s="223" t="str">
        <f>IFERROR(IF(VLOOKUP($O470,'APOIO-DESPESAS'!$A$3:$N$962,4,FALSE)="","",VLOOKUP($O470,'APOIO-DESPESAS'!$A$3:$N$962,4,FALSE)),"")</f>
        <v/>
      </c>
      <c r="D470" s="223" t="str">
        <f>IFERROR(IF(VLOOKUP($O470,'APOIO-DESPESAS'!$A$3:$N$962,5,FALSE)="","",VLOOKUP($O470,'APOIO-DESPESAS'!$A$3:$N$962,5,FALSE)),"")</f>
        <v/>
      </c>
      <c r="E470" s="223" t="str">
        <f>IFERROR(IF(VLOOKUP($O470,'APOIO-DESPESAS'!$A$3:$N$962,6,FALSE)="","",VLOOKUP($O470,'APOIO-DESPESAS'!$A$3:$N$962,6,FALSE)),"")</f>
        <v/>
      </c>
      <c r="F470" s="223" t="str">
        <f>IFERROR(IF(VLOOKUP($O470,'APOIO-DESPESAS'!$A$3:$N$962,7,FALSE)="","",VLOOKUP($O470,'APOIO-DESPESAS'!$A$3:$N$962,7,FALSE)),"")</f>
        <v/>
      </c>
      <c r="G470" s="223" t="str">
        <f>IFERROR(IF(VLOOKUP($O470,'APOIO-DESPESAS'!$A$3:$N$962,8,FALSE)="","",VLOOKUP($O470,'APOIO-DESPESAS'!$A$3:$N$962,8,FALSE)),"")</f>
        <v/>
      </c>
      <c r="H470" s="223" t="str">
        <f>IFERROR(IF(VLOOKUP($O470,'APOIO-DESPESAS'!$A$3:$N$962,9,FALSE)="","",VLOOKUP($O470,'APOIO-DESPESAS'!$A$3:$N$962,9,FALSE)),"")</f>
        <v/>
      </c>
      <c r="I470" s="223" t="str">
        <f>IFERROR(IF(VLOOKUP($O470,'APOIO-DESPESAS'!$A$3:$N$962,10,FALSE)="","",VLOOKUP($O470,'APOIO-DESPESAS'!$A$3:$N$962,10,FALSE)),"")</f>
        <v/>
      </c>
      <c r="J470" s="223" t="str">
        <f>IFERROR(IF(VLOOKUP($O470,'APOIO-DESPESAS'!$A$3:$N$962,11,FALSE)="","",VLOOKUP($O470,'APOIO-DESPESAS'!$A$3:$N$962,11,FALSE)),"")</f>
        <v/>
      </c>
      <c r="K470" s="223" t="str">
        <f>IFERROR(IF(VLOOKUP($O470,'APOIO-DESPESAS'!$A$3:$N$962,12,FALSE)="","",VLOOKUP($O470,'APOIO-DESPESAS'!$A$3:$N$962,12,FALSE)),"")</f>
        <v/>
      </c>
      <c r="L470" s="223" t="str">
        <f>IFERROR(IF(VLOOKUP($O470,'APOIO-DESPESAS'!$A$3:$N$962,13,FALSE)="","",VLOOKUP($O470,'APOIO-DESPESAS'!$A$3:$N$962,13,FALSE)),"")</f>
        <v/>
      </c>
      <c r="M470" s="223" t="str">
        <f>IFERROR(IF(VLOOKUP($O470,'APOIO-DESPESAS'!$A$3:$N$962,14,FALSE)="","",VLOOKUP($O470,'APOIO-DESPESAS'!$A$3:$N$962,14,FALSE)),"")</f>
        <v/>
      </c>
      <c r="O470" s="223">
        <f t="shared" si="7"/>
        <v>468</v>
      </c>
    </row>
    <row r="471" spans="1:15" x14ac:dyDescent="0.25">
      <c r="A471" s="223" t="str">
        <f>IFERROR(IF(VLOOKUP($O471,'APOIO-DESPESAS'!$A$3:$N$962,2,FALSE)="","",VLOOKUP($O471,'APOIO-DESPESAS'!$A$3:$N$962,2,FALSE)),"")</f>
        <v/>
      </c>
      <c r="B471" s="223" t="str">
        <f>IFERROR(IF(VLOOKUP($O471,'APOIO-DESPESAS'!$A$3:$N$962,3,FALSE)="","",VLOOKUP($O471,'APOIO-DESPESAS'!$A$3:$N$962,3,FALSE)),"")</f>
        <v/>
      </c>
      <c r="C471" s="223" t="str">
        <f>IFERROR(IF(VLOOKUP($O471,'APOIO-DESPESAS'!$A$3:$N$962,4,FALSE)="","",VLOOKUP($O471,'APOIO-DESPESAS'!$A$3:$N$962,4,FALSE)),"")</f>
        <v/>
      </c>
      <c r="D471" s="223" t="str">
        <f>IFERROR(IF(VLOOKUP($O471,'APOIO-DESPESAS'!$A$3:$N$962,5,FALSE)="","",VLOOKUP($O471,'APOIO-DESPESAS'!$A$3:$N$962,5,FALSE)),"")</f>
        <v/>
      </c>
      <c r="E471" s="223" t="str">
        <f>IFERROR(IF(VLOOKUP($O471,'APOIO-DESPESAS'!$A$3:$N$962,6,FALSE)="","",VLOOKUP($O471,'APOIO-DESPESAS'!$A$3:$N$962,6,FALSE)),"")</f>
        <v/>
      </c>
      <c r="F471" s="223" t="str">
        <f>IFERROR(IF(VLOOKUP($O471,'APOIO-DESPESAS'!$A$3:$N$962,7,FALSE)="","",VLOOKUP($O471,'APOIO-DESPESAS'!$A$3:$N$962,7,FALSE)),"")</f>
        <v/>
      </c>
      <c r="G471" s="223" t="str">
        <f>IFERROR(IF(VLOOKUP($O471,'APOIO-DESPESAS'!$A$3:$N$962,8,FALSE)="","",VLOOKUP($O471,'APOIO-DESPESAS'!$A$3:$N$962,8,FALSE)),"")</f>
        <v/>
      </c>
      <c r="H471" s="223" t="str">
        <f>IFERROR(IF(VLOOKUP($O471,'APOIO-DESPESAS'!$A$3:$N$962,9,FALSE)="","",VLOOKUP($O471,'APOIO-DESPESAS'!$A$3:$N$962,9,FALSE)),"")</f>
        <v/>
      </c>
      <c r="I471" s="223" t="str">
        <f>IFERROR(IF(VLOOKUP($O471,'APOIO-DESPESAS'!$A$3:$N$962,10,FALSE)="","",VLOOKUP($O471,'APOIO-DESPESAS'!$A$3:$N$962,10,FALSE)),"")</f>
        <v/>
      </c>
      <c r="J471" s="223" t="str">
        <f>IFERROR(IF(VLOOKUP($O471,'APOIO-DESPESAS'!$A$3:$N$962,11,FALSE)="","",VLOOKUP($O471,'APOIO-DESPESAS'!$A$3:$N$962,11,FALSE)),"")</f>
        <v/>
      </c>
      <c r="K471" s="223" t="str">
        <f>IFERROR(IF(VLOOKUP($O471,'APOIO-DESPESAS'!$A$3:$N$962,12,FALSE)="","",VLOOKUP($O471,'APOIO-DESPESAS'!$A$3:$N$962,12,FALSE)),"")</f>
        <v/>
      </c>
      <c r="L471" s="223" t="str">
        <f>IFERROR(IF(VLOOKUP($O471,'APOIO-DESPESAS'!$A$3:$N$962,13,FALSE)="","",VLOOKUP($O471,'APOIO-DESPESAS'!$A$3:$N$962,13,FALSE)),"")</f>
        <v/>
      </c>
      <c r="M471" s="223" t="str">
        <f>IFERROR(IF(VLOOKUP($O471,'APOIO-DESPESAS'!$A$3:$N$962,14,FALSE)="","",VLOOKUP($O471,'APOIO-DESPESAS'!$A$3:$N$962,14,FALSE)),"")</f>
        <v/>
      </c>
      <c r="O471" s="223">
        <f t="shared" si="7"/>
        <v>469</v>
      </c>
    </row>
    <row r="472" spans="1:15" x14ac:dyDescent="0.25">
      <c r="A472" s="223" t="str">
        <f>IFERROR(IF(VLOOKUP($O472,'APOIO-DESPESAS'!$A$3:$N$962,2,FALSE)="","",VLOOKUP($O472,'APOIO-DESPESAS'!$A$3:$N$962,2,FALSE)),"")</f>
        <v/>
      </c>
      <c r="B472" s="223" t="str">
        <f>IFERROR(IF(VLOOKUP($O472,'APOIO-DESPESAS'!$A$3:$N$962,3,FALSE)="","",VLOOKUP($O472,'APOIO-DESPESAS'!$A$3:$N$962,3,FALSE)),"")</f>
        <v/>
      </c>
      <c r="C472" s="223" t="str">
        <f>IFERROR(IF(VLOOKUP($O472,'APOIO-DESPESAS'!$A$3:$N$962,4,FALSE)="","",VLOOKUP($O472,'APOIO-DESPESAS'!$A$3:$N$962,4,FALSE)),"")</f>
        <v/>
      </c>
      <c r="D472" s="223" t="str">
        <f>IFERROR(IF(VLOOKUP($O472,'APOIO-DESPESAS'!$A$3:$N$962,5,FALSE)="","",VLOOKUP($O472,'APOIO-DESPESAS'!$A$3:$N$962,5,FALSE)),"")</f>
        <v/>
      </c>
      <c r="E472" s="223" t="str">
        <f>IFERROR(IF(VLOOKUP($O472,'APOIO-DESPESAS'!$A$3:$N$962,6,FALSE)="","",VLOOKUP($O472,'APOIO-DESPESAS'!$A$3:$N$962,6,FALSE)),"")</f>
        <v/>
      </c>
      <c r="F472" s="223" t="str">
        <f>IFERROR(IF(VLOOKUP($O472,'APOIO-DESPESAS'!$A$3:$N$962,7,FALSE)="","",VLOOKUP($O472,'APOIO-DESPESAS'!$A$3:$N$962,7,FALSE)),"")</f>
        <v/>
      </c>
      <c r="G472" s="223" t="str">
        <f>IFERROR(IF(VLOOKUP($O472,'APOIO-DESPESAS'!$A$3:$N$962,8,FALSE)="","",VLOOKUP($O472,'APOIO-DESPESAS'!$A$3:$N$962,8,FALSE)),"")</f>
        <v/>
      </c>
      <c r="H472" s="223" t="str">
        <f>IFERROR(IF(VLOOKUP($O472,'APOIO-DESPESAS'!$A$3:$N$962,9,FALSE)="","",VLOOKUP($O472,'APOIO-DESPESAS'!$A$3:$N$962,9,FALSE)),"")</f>
        <v/>
      </c>
      <c r="I472" s="223" t="str">
        <f>IFERROR(IF(VLOOKUP($O472,'APOIO-DESPESAS'!$A$3:$N$962,10,FALSE)="","",VLOOKUP($O472,'APOIO-DESPESAS'!$A$3:$N$962,10,FALSE)),"")</f>
        <v/>
      </c>
      <c r="J472" s="223" t="str">
        <f>IFERROR(IF(VLOOKUP($O472,'APOIO-DESPESAS'!$A$3:$N$962,11,FALSE)="","",VLOOKUP($O472,'APOIO-DESPESAS'!$A$3:$N$962,11,FALSE)),"")</f>
        <v/>
      </c>
      <c r="K472" s="223" t="str">
        <f>IFERROR(IF(VLOOKUP($O472,'APOIO-DESPESAS'!$A$3:$N$962,12,FALSE)="","",VLOOKUP($O472,'APOIO-DESPESAS'!$A$3:$N$962,12,FALSE)),"")</f>
        <v/>
      </c>
      <c r="L472" s="223" t="str">
        <f>IFERROR(IF(VLOOKUP($O472,'APOIO-DESPESAS'!$A$3:$N$962,13,FALSE)="","",VLOOKUP($O472,'APOIO-DESPESAS'!$A$3:$N$962,13,FALSE)),"")</f>
        <v/>
      </c>
      <c r="M472" s="223" t="str">
        <f>IFERROR(IF(VLOOKUP($O472,'APOIO-DESPESAS'!$A$3:$N$962,14,FALSE)="","",VLOOKUP($O472,'APOIO-DESPESAS'!$A$3:$N$962,14,FALSE)),"")</f>
        <v/>
      </c>
      <c r="O472" s="223">
        <f t="shared" si="7"/>
        <v>470</v>
      </c>
    </row>
    <row r="473" spans="1:15" x14ac:dyDescent="0.25">
      <c r="A473" s="223" t="str">
        <f>IFERROR(IF(VLOOKUP($O473,'APOIO-DESPESAS'!$A$3:$N$962,2,FALSE)="","",VLOOKUP($O473,'APOIO-DESPESAS'!$A$3:$N$962,2,FALSE)),"")</f>
        <v/>
      </c>
      <c r="B473" s="223" t="str">
        <f>IFERROR(IF(VLOOKUP($O473,'APOIO-DESPESAS'!$A$3:$N$962,3,FALSE)="","",VLOOKUP($O473,'APOIO-DESPESAS'!$A$3:$N$962,3,FALSE)),"")</f>
        <v/>
      </c>
      <c r="C473" s="223" t="str">
        <f>IFERROR(IF(VLOOKUP($O473,'APOIO-DESPESAS'!$A$3:$N$962,4,FALSE)="","",VLOOKUP($O473,'APOIO-DESPESAS'!$A$3:$N$962,4,FALSE)),"")</f>
        <v/>
      </c>
      <c r="D473" s="223" t="str">
        <f>IFERROR(IF(VLOOKUP($O473,'APOIO-DESPESAS'!$A$3:$N$962,5,FALSE)="","",VLOOKUP($O473,'APOIO-DESPESAS'!$A$3:$N$962,5,FALSE)),"")</f>
        <v/>
      </c>
      <c r="E473" s="223" t="str">
        <f>IFERROR(IF(VLOOKUP($O473,'APOIO-DESPESAS'!$A$3:$N$962,6,FALSE)="","",VLOOKUP($O473,'APOIO-DESPESAS'!$A$3:$N$962,6,FALSE)),"")</f>
        <v/>
      </c>
      <c r="F473" s="223" t="str">
        <f>IFERROR(IF(VLOOKUP($O473,'APOIO-DESPESAS'!$A$3:$N$962,7,FALSE)="","",VLOOKUP($O473,'APOIO-DESPESAS'!$A$3:$N$962,7,FALSE)),"")</f>
        <v/>
      </c>
      <c r="G473" s="223" t="str">
        <f>IFERROR(IF(VLOOKUP($O473,'APOIO-DESPESAS'!$A$3:$N$962,8,FALSE)="","",VLOOKUP($O473,'APOIO-DESPESAS'!$A$3:$N$962,8,FALSE)),"")</f>
        <v/>
      </c>
      <c r="H473" s="223" t="str">
        <f>IFERROR(IF(VLOOKUP($O473,'APOIO-DESPESAS'!$A$3:$N$962,9,FALSE)="","",VLOOKUP($O473,'APOIO-DESPESAS'!$A$3:$N$962,9,FALSE)),"")</f>
        <v/>
      </c>
      <c r="I473" s="223" t="str">
        <f>IFERROR(IF(VLOOKUP($O473,'APOIO-DESPESAS'!$A$3:$N$962,10,FALSE)="","",VLOOKUP($O473,'APOIO-DESPESAS'!$A$3:$N$962,10,FALSE)),"")</f>
        <v/>
      </c>
      <c r="J473" s="223" t="str">
        <f>IFERROR(IF(VLOOKUP($O473,'APOIO-DESPESAS'!$A$3:$N$962,11,FALSE)="","",VLOOKUP($O473,'APOIO-DESPESAS'!$A$3:$N$962,11,FALSE)),"")</f>
        <v/>
      </c>
      <c r="K473" s="223" t="str">
        <f>IFERROR(IF(VLOOKUP($O473,'APOIO-DESPESAS'!$A$3:$N$962,12,FALSE)="","",VLOOKUP($O473,'APOIO-DESPESAS'!$A$3:$N$962,12,FALSE)),"")</f>
        <v/>
      </c>
      <c r="L473" s="223" t="str">
        <f>IFERROR(IF(VLOOKUP($O473,'APOIO-DESPESAS'!$A$3:$N$962,13,FALSE)="","",VLOOKUP($O473,'APOIO-DESPESAS'!$A$3:$N$962,13,FALSE)),"")</f>
        <v/>
      </c>
      <c r="M473" s="223" t="str">
        <f>IFERROR(IF(VLOOKUP($O473,'APOIO-DESPESAS'!$A$3:$N$962,14,FALSE)="","",VLOOKUP($O473,'APOIO-DESPESAS'!$A$3:$N$962,14,FALSE)),"")</f>
        <v/>
      </c>
      <c r="O473" s="223">
        <f t="shared" si="7"/>
        <v>471</v>
      </c>
    </row>
    <row r="474" spans="1:15" x14ac:dyDescent="0.25">
      <c r="A474" s="223" t="str">
        <f>IFERROR(IF(VLOOKUP($O474,'APOIO-DESPESAS'!$A$3:$N$962,2,FALSE)="","",VLOOKUP($O474,'APOIO-DESPESAS'!$A$3:$N$962,2,FALSE)),"")</f>
        <v/>
      </c>
      <c r="B474" s="223" t="str">
        <f>IFERROR(IF(VLOOKUP($O474,'APOIO-DESPESAS'!$A$3:$N$962,3,FALSE)="","",VLOOKUP($O474,'APOIO-DESPESAS'!$A$3:$N$962,3,FALSE)),"")</f>
        <v/>
      </c>
      <c r="C474" s="223" t="str">
        <f>IFERROR(IF(VLOOKUP($O474,'APOIO-DESPESAS'!$A$3:$N$962,4,FALSE)="","",VLOOKUP($O474,'APOIO-DESPESAS'!$A$3:$N$962,4,FALSE)),"")</f>
        <v/>
      </c>
      <c r="D474" s="223" t="str">
        <f>IFERROR(IF(VLOOKUP($O474,'APOIO-DESPESAS'!$A$3:$N$962,5,FALSE)="","",VLOOKUP($O474,'APOIO-DESPESAS'!$A$3:$N$962,5,FALSE)),"")</f>
        <v/>
      </c>
      <c r="E474" s="223" t="str">
        <f>IFERROR(IF(VLOOKUP($O474,'APOIO-DESPESAS'!$A$3:$N$962,6,FALSE)="","",VLOOKUP($O474,'APOIO-DESPESAS'!$A$3:$N$962,6,FALSE)),"")</f>
        <v/>
      </c>
      <c r="F474" s="223" t="str">
        <f>IFERROR(IF(VLOOKUP($O474,'APOIO-DESPESAS'!$A$3:$N$962,7,FALSE)="","",VLOOKUP($O474,'APOIO-DESPESAS'!$A$3:$N$962,7,FALSE)),"")</f>
        <v/>
      </c>
      <c r="G474" s="223" t="str">
        <f>IFERROR(IF(VLOOKUP($O474,'APOIO-DESPESAS'!$A$3:$N$962,8,FALSE)="","",VLOOKUP($O474,'APOIO-DESPESAS'!$A$3:$N$962,8,FALSE)),"")</f>
        <v/>
      </c>
      <c r="H474" s="223" t="str">
        <f>IFERROR(IF(VLOOKUP($O474,'APOIO-DESPESAS'!$A$3:$N$962,9,FALSE)="","",VLOOKUP($O474,'APOIO-DESPESAS'!$A$3:$N$962,9,FALSE)),"")</f>
        <v/>
      </c>
      <c r="I474" s="223" t="str">
        <f>IFERROR(IF(VLOOKUP($O474,'APOIO-DESPESAS'!$A$3:$N$962,10,FALSE)="","",VLOOKUP($O474,'APOIO-DESPESAS'!$A$3:$N$962,10,FALSE)),"")</f>
        <v/>
      </c>
      <c r="J474" s="223" t="str">
        <f>IFERROR(IF(VLOOKUP($O474,'APOIO-DESPESAS'!$A$3:$N$962,11,FALSE)="","",VLOOKUP($O474,'APOIO-DESPESAS'!$A$3:$N$962,11,FALSE)),"")</f>
        <v/>
      </c>
      <c r="K474" s="223" t="str">
        <f>IFERROR(IF(VLOOKUP($O474,'APOIO-DESPESAS'!$A$3:$N$962,12,FALSE)="","",VLOOKUP($O474,'APOIO-DESPESAS'!$A$3:$N$962,12,FALSE)),"")</f>
        <v/>
      </c>
      <c r="L474" s="223" t="str">
        <f>IFERROR(IF(VLOOKUP($O474,'APOIO-DESPESAS'!$A$3:$N$962,13,FALSE)="","",VLOOKUP($O474,'APOIO-DESPESAS'!$A$3:$N$962,13,FALSE)),"")</f>
        <v/>
      </c>
      <c r="M474" s="223" t="str">
        <f>IFERROR(IF(VLOOKUP($O474,'APOIO-DESPESAS'!$A$3:$N$962,14,FALSE)="","",VLOOKUP($O474,'APOIO-DESPESAS'!$A$3:$N$962,14,FALSE)),"")</f>
        <v/>
      </c>
      <c r="O474" s="223">
        <f t="shared" si="7"/>
        <v>472</v>
      </c>
    </row>
    <row r="475" spans="1:15" x14ac:dyDescent="0.25">
      <c r="A475" s="223" t="str">
        <f>IFERROR(IF(VLOOKUP($O475,'APOIO-DESPESAS'!$A$3:$N$962,2,FALSE)="","",VLOOKUP($O475,'APOIO-DESPESAS'!$A$3:$N$962,2,FALSE)),"")</f>
        <v/>
      </c>
      <c r="B475" s="223" t="str">
        <f>IFERROR(IF(VLOOKUP($O475,'APOIO-DESPESAS'!$A$3:$N$962,3,FALSE)="","",VLOOKUP($O475,'APOIO-DESPESAS'!$A$3:$N$962,3,FALSE)),"")</f>
        <v/>
      </c>
      <c r="C475" s="223" t="str">
        <f>IFERROR(IF(VLOOKUP($O475,'APOIO-DESPESAS'!$A$3:$N$962,4,FALSE)="","",VLOOKUP($O475,'APOIO-DESPESAS'!$A$3:$N$962,4,FALSE)),"")</f>
        <v/>
      </c>
      <c r="D475" s="223" t="str">
        <f>IFERROR(IF(VLOOKUP($O475,'APOIO-DESPESAS'!$A$3:$N$962,5,FALSE)="","",VLOOKUP($O475,'APOIO-DESPESAS'!$A$3:$N$962,5,FALSE)),"")</f>
        <v/>
      </c>
      <c r="E475" s="223" t="str">
        <f>IFERROR(IF(VLOOKUP($O475,'APOIO-DESPESAS'!$A$3:$N$962,6,FALSE)="","",VLOOKUP($O475,'APOIO-DESPESAS'!$A$3:$N$962,6,FALSE)),"")</f>
        <v/>
      </c>
      <c r="F475" s="223" t="str">
        <f>IFERROR(IF(VLOOKUP($O475,'APOIO-DESPESAS'!$A$3:$N$962,7,FALSE)="","",VLOOKUP($O475,'APOIO-DESPESAS'!$A$3:$N$962,7,FALSE)),"")</f>
        <v/>
      </c>
      <c r="G475" s="223" t="str">
        <f>IFERROR(IF(VLOOKUP($O475,'APOIO-DESPESAS'!$A$3:$N$962,8,FALSE)="","",VLOOKUP($O475,'APOIO-DESPESAS'!$A$3:$N$962,8,FALSE)),"")</f>
        <v/>
      </c>
      <c r="H475" s="223" t="str">
        <f>IFERROR(IF(VLOOKUP($O475,'APOIO-DESPESAS'!$A$3:$N$962,9,FALSE)="","",VLOOKUP($O475,'APOIO-DESPESAS'!$A$3:$N$962,9,FALSE)),"")</f>
        <v/>
      </c>
      <c r="I475" s="223" t="str">
        <f>IFERROR(IF(VLOOKUP($O475,'APOIO-DESPESAS'!$A$3:$N$962,10,FALSE)="","",VLOOKUP($O475,'APOIO-DESPESAS'!$A$3:$N$962,10,FALSE)),"")</f>
        <v/>
      </c>
      <c r="J475" s="223" t="str">
        <f>IFERROR(IF(VLOOKUP($O475,'APOIO-DESPESAS'!$A$3:$N$962,11,FALSE)="","",VLOOKUP($O475,'APOIO-DESPESAS'!$A$3:$N$962,11,FALSE)),"")</f>
        <v/>
      </c>
      <c r="K475" s="223" t="str">
        <f>IFERROR(IF(VLOOKUP($O475,'APOIO-DESPESAS'!$A$3:$N$962,12,FALSE)="","",VLOOKUP($O475,'APOIO-DESPESAS'!$A$3:$N$962,12,FALSE)),"")</f>
        <v/>
      </c>
      <c r="L475" s="223" t="str">
        <f>IFERROR(IF(VLOOKUP($O475,'APOIO-DESPESAS'!$A$3:$N$962,13,FALSE)="","",VLOOKUP($O475,'APOIO-DESPESAS'!$A$3:$N$962,13,FALSE)),"")</f>
        <v/>
      </c>
      <c r="M475" s="223" t="str">
        <f>IFERROR(IF(VLOOKUP($O475,'APOIO-DESPESAS'!$A$3:$N$962,14,FALSE)="","",VLOOKUP($O475,'APOIO-DESPESAS'!$A$3:$N$962,14,FALSE)),"")</f>
        <v/>
      </c>
      <c r="O475" s="223">
        <f t="shared" si="7"/>
        <v>473</v>
      </c>
    </row>
    <row r="476" spans="1:15" x14ac:dyDescent="0.25">
      <c r="A476" s="223" t="str">
        <f>IFERROR(IF(VLOOKUP($O476,'APOIO-DESPESAS'!$A$3:$N$962,2,FALSE)="","",VLOOKUP($O476,'APOIO-DESPESAS'!$A$3:$N$962,2,FALSE)),"")</f>
        <v/>
      </c>
      <c r="B476" s="223" t="str">
        <f>IFERROR(IF(VLOOKUP($O476,'APOIO-DESPESAS'!$A$3:$N$962,3,FALSE)="","",VLOOKUP($O476,'APOIO-DESPESAS'!$A$3:$N$962,3,FALSE)),"")</f>
        <v/>
      </c>
      <c r="C476" s="223" t="str">
        <f>IFERROR(IF(VLOOKUP($O476,'APOIO-DESPESAS'!$A$3:$N$962,4,FALSE)="","",VLOOKUP($O476,'APOIO-DESPESAS'!$A$3:$N$962,4,FALSE)),"")</f>
        <v/>
      </c>
      <c r="D476" s="223" t="str">
        <f>IFERROR(IF(VLOOKUP($O476,'APOIO-DESPESAS'!$A$3:$N$962,5,FALSE)="","",VLOOKUP($O476,'APOIO-DESPESAS'!$A$3:$N$962,5,FALSE)),"")</f>
        <v/>
      </c>
      <c r="E476" s="223" t="str">
        <f>IFERROR(IF(VLOOKUP($O476,'APOIO-DESPESAS'!$A$3:$N$962,6,FALSE)="","",VLOOKUP($O476,'APOIO-DESPESAS'!$A$3:$N$962,6,FALSE)),"")</f>
        <v/>
      </c>
      <c r="F476" s="223" t="str">
        <f>IFERROR(IF(VLOOKUP($O476,'APOIO-DESPESAS'!$A$3:$N$962,7,FALSE)="","",VLOOKUP($O476,'APOIO-DESPESAS'!$A$3:$N$962,7,FALSE)),"")</f>
        <v/>
      </c>
      <c r="G476" s="223" t="str">
        <f>IFERROR(IF(VLOOKUP($O476,'APOIO-DESPESAS'!$A$3:$N$962,8,FALSE)="","",VLOOKUP($O476,'APOIO-DESPESAS'!$A$3:$N$962,8,FALSE)),"")</f>
        <v/>
      </c>
      <c r="H476" s="223" t="str">
        <f>IFERROR(IF(VLOOKUP($O476,'APOIO-DESPESAS'!$A$3:$N$962,9,FALSE)="","",VLOOKUP($O476,'APOIO-DESPESAS'!$A$3:$N$962,9,FALSE)),"")</f>
        <v/>
      </c>
      <c r="I476" s="223" t="str">
        <f>IFERROR(IF(VLOOKUP($O476,'APOIO-DESPESAS'!$A$3:$N$962,10,FALSE)="","",VLOOKUP($O476,'APOIO-DESPESAS'!$A$3:$N$962,10,FALSE)),"")</f>
        <v/>
      </c>
      <c r="J476" s="223" t="str">
        <f>IFERROR(IF(VLOOKUP($O476,'APOIO-DESPESAS'!$A$3:$N$962,11,FALSE)="","",VLOOKUP($O476,'APOIO-DESPESAS'!$A$3:$N$962,11,FALSE)),"")</f>
        <v/>
      </c>
      <c r="K476" s="223" t="str">
        <f>IFERROR(IF(VLOOKUP($O476,'APOIO-DESPESAS'!$A$3:$N$962,12,FALSE)="","",VLOOKUP($O476,'APOIO-DESPESAS'!$A$3:$N$962,12,FALSE)),"")</f>
        <v/>
      </c>
      <c r="L476" s="223" t="str">
        <f>IFERROR(IF(VLOOKUP($O476,'APOIO-DESPESAS'!$A$3:$N$962,13,FALSE)="","",VLOOKUP($O476,'APOIO-DESPESAS'!$A$3:$N$962,13,FALSE)),"")</f>
        <v/>
      </c>
      <c r="M476" s="223" t="str">
        <f>IFERROR(IF(VLOOKUP($O476,'APOIO-DESPESAS'!$A$3:$N$962,14,FALSE)="","",VLOOKUP($O476,'APOIO-DESPESAS'!$A$3:$N$962,14,FALSE)),"")</f>
        <v/>
      </c>
      <c r="O476" s="223">
        <f t="shared" si="7"/>
        <v>474</v>
      </c>
    </row>
    <row r="477" spans="1:15" x14ac:dyDescent="0.25">
      <c r="A477" s="223" t="str">
        <f>IFERROR(IF(VLOOKUP($O477,'APOIO-DESPESAS'!$A$3:$N$962,2,FALSE)="","",VLOOKUP($O477,'APOIO-DESPESAS'!$A$3:$N$962,2,FALSE)),"")</f>
        <v/>
      </c>
      <c r="B477" s="223" t="str">
        <f>IFERROR(IF(VLOOKUP($O477,'APOIO-DESPESAS'!$A$3:$N$962,3,FALSE)="","",VLOOKUP($O477,'APOIO-DESPESAS'!$A$3:$N$962,3,FALSE)),"")</f>
        <v/>
      </c>
      <c r="C477" s="223" t="str">
        <f>IFERROR(IF(VLOOKUP($O477,'APOIO-DESPESAS'!$A$3:$N$962,4,FALSE)="","",VLOOKUP($O477,'APOIO-DESPESAS'!$A$3:$N$962,4,FALSE)),"")</f>
        <v/>
      </c>
      <c r="D477" s="223" t="str">
        <f>IFERROR(IF(VLOOKUP($O477,'APOIO-DESPESAS'!$A$3:$N$962,5,FALSE)="","",VLOOKUP($O477,'APOIO-DESPESAS'!$A$3:$N$962,5,FALSE)),"")</f>
        <v/>
      </c>
      <c r="E477" s="223" t="str">
        <f>IFERROR(IF(VLOOKUP($O477,'APOIO-DESPESAS'!$A$3:$N$962,6,FALSE)="","",VLOOKUP($O477,'APOIO-DESPESAS'!$A$3:$N$962,6,FALSE)),"")</f>
        <v/>
      </c>
      <c r="F477" s="223" t="str">
        <f>IFERROR(IF(VLOOKUP($O477,'APOIO-DESPESAS'!$A$3:$N$962,7,FALSE)="","",VLOOKUP($O477,'APOIO-DESPESAS'!$A$3:$N$962,7,FALSE)),"")</f>
        <v/>
      </c>
      <c r="G477" s="223" t="str">
        <f>IFERROR(IF(VLOOKUP($O477,'APOIO-DESPESAS'!$A$3:$N$962,8,FALSE)="","",VLOOKUP($O477,'APOIO-DESPESAS'!$A$3:$N$962,8,FALSE)),"")</f>
        <v/>
      </c>
      <c r="H477" s="223" t="str">
        <f>IFERROR(IF(VLOOKUP($O477,'APOIO-DESPESAS'!$A$3:$N$962,9,FALSE)="","",VLOOKUP($O477,'APOIO-DESPESAS'!$A$3:$N$962,9,FALSE)),"")</f>
        <v/>
      </c>
      <c r="I477" s="223" t="str">
        <f>IFERROR(IF(VLOOKUP($O477,'APOIO-DESPESAS'!$A$3:$N$962,10,FALSE)="","",VLOOKUP($O477,'APOIO-DESPESAS'!$A$3:$N$962,10,FALSE)),"")</f>
        <v/>
      </c>
      <c r="J477" s="223" t="str">
        <f>IFERROR(IF(VLOOKUP($O477,'APOIO-DESPESAS'!$A$3:$N$962,11,FALSE)="","",VLOOKUP($O477,'APOIO-DESPESAS'!$A$3:$N$962,11,FALSE)),"")</f>
        <v/>
      </c>
      <c r="K477" s="223" t="str">
        <f>IFERROR(IF(VLOOKUP($O477,'APOIO-DESPESAS'!$A$3:$N$962,12,FALSE)="","",VLOOKUP($O477,'APOIO-DESPESAS'!$A$3:$N$962,12,FALSE)),"")</f>
        <v/>
      </c>
      <c r="L477" s="223" t="str">
        <f>IFERROR(IF(VLOOKUP($O477,'APOIO-DESPESAS'!$A$3:$N$962,13,FALSE)="","",VLOOKUP($O477,'APOIO-DESPESAS'!$A$3:$N$962,13,FALSE)),"")</f>
        <v/>
      </c>
      <c r="M477" s="223" t="str">
        <f>IFERROR(IF(VLOOKUP($O477,'APOIO-DESPESAS'!$A$3:$N$962,14,FALSE)="","",VLOOKUP($O477,'APOIO-DESPESAS'!$A$3:$N$962,14,FALSE)),"")</f>
        <v/>
      </c>
      <c r="O477" s="223">
        <f t="shared" si="7"/>
        <v>475</v>
      </c>
    </row>
    <row r="478" spans="1:15" x14ac:dyDescent="0.25">
      <c r="A478" s="223" t="str">
        <f>IFERROR(IF(VLOOKUP($O478,'APOIO-DESPESAS'!$A$3:$N$962,2,FALSE)="","",VLOOKUP($O478,'APOIO-DESPESAS'!$A$3:$N$962,2,FALSE)),"")</f>
        <v/>
      </c>
      <c r="B478" s="223" t="str">
        <f>IFERROR(IF(VLOOKUP($O478,'APOIO-DESPESAS'!$A$3:$N$962,3,FALSE)="","",VLOOKUP($O478,'APOIO-DESPESAS'!$A$3:$N$962,3,FALSE)),"")</f>
        <v/>
      </c>
      <c r="C478" s="223" t="str">
        <f>IFERROR(IF(VLOOKUP($O478,'APOIO-DESPESAS'!$A$3:$N$962,4,FALSE)="","",VLOOKUP($O478,'APOIO-DESPESAS'!$A$3:$N$962,4,FALSE)),"")</f>
        <v/>
      </c>
      <c r="D478" s="223" t="str">
        <f>IFERROR(IF(VLOOKUP($O478,'APOIO-DESPESAS'!$A$3:$N$962,5,FALSE)="","",VLOOKUP($O478,'APOIO-DESPESAS'!$A$3:$N$962,5,FALSE)),"")</f>
        <v/>
      </c>
      <c r="E478" s="223" t="str">
        <f>IFERROR(IF(VLOOKUP($O478,'APOIO-DESPESAS'!$A$3:$N$962,6,FALSE)="","",VLOOKUP($O478,'APOIO-DESPESAS'!$A$3:$N$962,6,FALSE)),"")</f>
        <v/>
      </c>
      <c r="F478" s="223" t="str">
        <f>IFERROR(IF(VLOOKUP($O478,'APOIO-DESPESAS'!$A$3:$N$962,7,FALSE)="","",VLOOKUP($O478,'APOIO-DESPESAS'!$A$3:$N$962,7,FALSE)),"")</f>
        <v/>
      </c>
      <c r="G478" s="223" t="str">
        <f>IFERROR(IF(VLOOKUP($O478,'APOIO-DESPESAS'!$A$3:$N$962,8,FALSE)="","",VLOOKUP($O478,'APOIO-DESPESAS'!$A$3:$N$962,8,FALSE)),"")</f>
        <v/>
      </c>
      <c r="H478" s="223" t="str">
        <f>IFERROR(IF(VLOOKUP($O478,'APOIO-DESPESAS'!$A$3:$N$962,9,FALSE)="","",VLOOKUP($O478,'APOIO-DESPESAS'!$A$3:$N$962,9,FALSE)),"")</f>
        <v/>
      </c>
      <c r="I478" s="223" t="str">
        <f>IFERROR(IF(VLOOKUP($O478,'APOIO-DESPESAS'!$A$3:$N$962,10,FALSE)="","",VLOOKUP($O478,'APOIO-DESPESAS'!$A$3:$N$962,10,FALSE)),"")</f>
        <v/>
      </c>
      <c r="J478" s="223" t="str">
        <f>IFERROR(IF(VLOOKUP($O478,'APOIO-DESPESAS'!$A$3:$N$962,11,FALSE)="","",VLOOKUP($O478,'APOIO-DESPESAS'!$A$3:$N$962,11,FALSE)),"")</f>
        <v/>
      </c>
      <c r="K478" s="223" t="str">
        <f>IFERROR(IF(VLOOKUP($O478,'APOIO-DESPESAS'!$A$3:$N$962,12,FALSE)="","",VLOOKUP($O478,'APOIO-DESPESAS'!$A$3:$N$962,12,FALSE)),"")</f>
        <v/>
      </c>
      <c r="L478" s="223" t="str">
        <f>IFERROR(IF(VLOOKUP($O478,'APOIO-DESPESAS'!$A$3:$N$962,13,FALSE)="","",VLOOKUP($O478,'APOIO-DESPESAS'!$A$3:$N$962,13,FALSE)),"")</f>
        <v/>
      </c>
      <c r="M478" s="223" t="str">
        <f>IFERROR(IF(VLOOKUP($O478,'APOIO-DESPESAS'!$A$3:$N$962,14,FALSE)="","",VLOOKUP($O478,'APOIO-DESPESAS'!$A$3:$N$962,14,FALSE)),"")</f>
        <v/>
      </c>
      <c r="O478" s="223">
        <f t="shared" si="7"/>
        <v>476</v>
      </c>
    </row>
    <row r="479" spans="1:15" x14ac:dyDescent="0.25">
      <c r="A479" s="223" t="str">
        <f>IFERROR(IF(VLOOKUP($O479,'APOIO-DESPESAS'!$A$3:$N$962,2,FALSE)="","",VLOOKUP($O479,'APOIO-DESPESAS'!$A$3:$N$962,2,FALSE)),"")</f>
        <v/>
      </c>
      <c r="B479" s="223" t="str">
        <f>IFERROR(IF(VLOOKUP($O479,'APOIO-DESPESAS'!$A$3:$N$962,3,FALSE)="","",VLOOKUP($O479,'APOIO-DESPESAS'!$A$3:$N$962,3,FALSE)),"")</f>
        <v/>
      </c>
      <c r="C479" s="223" t="str">
        <f>IFERROR(IF(VLOOKUP($O479,'APOIO-DESPESAS'!$A$3:$N$962,4,FALSE)="","",VLOOKUP($O479,'APOIO-DESPESAS'!$A$3:$N$962,4,FALSE)),"")</f>
        <v/>
      </c>
      <c r="D479" s="223" t="str">
        <f>IFERROR(IF(VLOOKUP($O479,'APOIO-DESPESAS'!$A$3:$N$962,5,FALSE)="","",VLOOKUP($O479,'APOIO-DESPESAS'!$A$3:$N$962,5,FALSE)),"")</f>
        <v/>
      </c>
      <c r="E479" s="223" t="str">
        <f>IFERROR(IF(VLOOKUP($O479,'APOIO-DESPESAS'!$A$3:$N$962,6,FALSE)="","",VLOOKUP($O479,'APOIO-DESPESAS'!$A$3:$N$962,6,FALSE)),"")</f>
        <v/>
      </c>
      <c r="F479" s="223" t="str">
        <f>IFERROR(IF(VLOOKUP($O479,'APOIO-DESPESAS'!$A$3:$N$962,7,FALSE)="","",VLOOKUP($O479,'APOIO-DESPESAS'!$A$3:$N$962,7,FALSE)),"")</f>
        <v/>
      </c>
      <c r="G479" s="223" t="str">
        <f>IFERROR(IF(VLOOKUP($O479,'APOIO-DESPESAS'!$A$3:$N$962,8,FALSE)="","",VLOOKUP($O479,'APOIO-DESPESAS'!$A$3:$N$962,8,FALSE)),"")</f>
        <v/>
      </c>
      <c r="H479" s="223" t="str">
        <f>IFERROR(IF(VLOOKUP($O479,'APOIO-DESPESAS'!$A$3:$N$962,9,FALSE)="","",VLOOKUP($O479,'APOIO-DESPESAS'!$A$3:$N$962,9,FALSE)),"")</f>
        <v/>
      </c>
      <c r="I479" s="223" t="str">
        <f>IFERROR(IF(VLOOKUP($O479,'APOIO-DESPESAS'!$A$3:$N$962,10,FALSE)="","",VLOOKUP($O479,'APOIO-DESPESAS'!$A$3:$N$962,10,FALSE)),"")</f>
        <v/>
      </c>
      <c r="J479" s="223" t="str">
        <f>IFERROR(IF(VLOOKUP($O479,'APOIO-DESPESAS'!$A$3:$N$962,11,FALSE)="","",VLOOKUP($O479,'APOIO-DESPESAS'!$A$3:$N$962,11,FALSE)),"")</f>
        <v/>
      </c>
      <c r="K479" s="223" t="str">
        <f>IFERROR(IF(VLOOKUP($O479,'APOIO-DESPESAS'!$A$3:$N$962,12,FALSE)="","",VLOOKUP($O479,'APOIO-DESPESAS'!$A$3:$N$962,12,FALSE)),"")</f>
        <v/>
      </c>
      <c r="L479" s="223" t="str">
        <f>IFERROR(IF(VLOOKUP($O479,'APOIO-DESPESAS'!$A$3:$N$962,13,FALSE)="","",VLOOKUP($O479,'APOIO-DESPESAS'!$A$3:$N$962,13,FALSE)),"")</f>
        <v/>
      </c>
      <c r="M479" s="223" t="str">
        <f>IFERROR(IF(VLOOKUP($O479,'APOIO-DESPESAS'!$A$3:$N$962,14,FALSE)="","",VLOOKUP($O479,'APOIO-DESPESAS'!$A$3:$N$962,14,FALSE)),"")</f>
        <v/>
      </c>
      <c r="O479" s="223">
        <f t="shared" si="7"/>
        <v>477</v>
      </c>
    </row>
    <row r="480" spans="1:15" x14ac:dyDescent="0.25">
      <c r="A480" s="223" t="str">
        <f>IFERROR(IF(VLOOKUP($O480,'APOIO-DESPESAS'!$A$3:$N$962,2,FALSE)="","",VLOOKUP($O480,'APOIO-DESPESAS'!$A$3:$N$962,2,FALSE)),"")</f>
        <v/>
      </c>
      <c r="B480" s="223" t="str">
        <f>IFERROR(IF(VLOOKUP($O480,'APOIO-DESPESAS'!$A$3:$N$962,3,FALSE)="","",VLOOKUP($O480,'APOIO-DESPESAS'!$A$3:$N$962,3,FALSE)),"")</f>
        <v/>
      </c>
      <c r="C480" s="223" t="str">
        <f>IFERROR(IF(VLOOKUP($O480,'APOIO-DESPESAS'!$A$3:$N$962,4,FALSE)="","",VLOOKUP($O480,'APOIO-DESPESAS'!$A$3:$N$962,4,FALSE)),"")</f>
        <v/>
      </c>
      <c r="D480" s="223" t="str">
        <f>IFERROR(IF(VLOOKUP($O480,'APOIO-DESPESAS'!$A$3:$N$962,5,FALSE)="","",VLOOKUP($O480,'APOIO-DESPESAS'!$A$3:$N$962,5,FALSE)),"")</f>
        <v/>
      </c>
      <c r="E480" s="223" t="str">
        <f>IFERROR(IF(VLOOKUP($O480,'APOIO-DESPESAS'!$A$3:$N$962,6,FALSE)="","",VLOOKUP($O480,'APOIO-DESPESAS'!$A$3:$N$962,6,FALSE)),"")</f>
        <v/>
      </c>
      <c r="F480" s="223" t="str">
        <f>IFERROR(IF(VLOOKUP($O480,'APOIO-DESPESAS'!$A$3:$N$962,7,FALSE)="","",VLOOKUP($O480,'APOIO-DESPESAS'!$A$3:$N$962,7,FALSE)),"")</f>
        <v/>
      </c>
      <c r="G480" s="223" t="str">
        <f>IFERROR(IF(VLOOKUP($O480,'APOIO-DESPESAS'!$A$3:$N$962,8,FALSE)="","",VLOOKUP($O480,'APOIO-DESPESAS'!$A$3:$N$962,8,FALSE)),"")</f>
        <v/>
      </c>
      <c r="H480" s="223" t="str">
        <f>IFERROR(IF(VLOOKUP($O480,'APOIO-DESPESAS'!$A$3:$N$962,9,FALSE)="","",VLOOKUP($O480,'APOIO-DESPESAS'!$A$3:$N$962,9,FALSE)),"")</f>
        <v/>
      </c>
      <c r="I480" s="223" t="str">
        <f>IFERROR(IF(VLOOKUP($O480,'APOIO-DESPESAS'!$A$3:$N$962,10,FALSE)="","",VLOOKUP($O480,'APOIO-DESPESAS'!$A$3:$N$962,10,FALSE)),"")</f>
        <v/>
      </c>
      <c r="J480" s="223" t="str">
        <f>IFERROR(IF(VLOOKUP($O480,'APOIO-DESPESAS'!$A$3:$N$962,11,FALSE)="","",VLOOKUP($O480,'APOIO-DESPESAS'!$A$3:$N$962,11,FALSE)),"")</f>
        <v/>
      </c>
      <c r="K480" s="223" t="str">
        <f>IFERROR(IF(VLOOKUP($O480,'APOIO-DESPESAS'!$A$3:$N$962,12,FALSE)="","",VLOOKUP($O480,'APOIO-DESPESAS'!$A$3:$N$962,12,FALSE)),"")</f>
        <v/>
      </c>
      <c r="L480" s="223" t="str">
        <f>IFERROR(IF(VLOOKUP($O480,'APOIO-DESPESAS'!$A$3:$N$962,13,FALSE)="","",VLOOKUP($O480,'APOIO-DESPESAS'!$A$3:$N$962,13,FALSE)),"")</f>
        <v/>
      </c>
      <c r="M480" s="223" t="str">
        <f>IFERROR(IF(VLOOKUP($O480,'APOIO-DESPESAS'!$A$3:$N$962,14,FALSE)="","",VLOOKUP($O480,'APOIO-DESPESAS'!$A$3:$N$962,14,FALSE)),"")</f>
        <v/>
      </c>
      <c r="O480" s="223">
        <f t="shared" si="7"/>
        <v>478</v>
      </c>
    </row>
    <row r="481" spans="1:15" x14ac:dyDescent="0.25">
      <c r="A481" s="223" t="str">
        <f>IFERROR(IF(VLOOKUP($O481,'APOIO-DESPESAS'!$A$3:$N$962,2,FALSE)="","",VLOOKUP($O481,'APOIO-DESPESAS'!$A$3:$N$962,2,FALSE)),"")</f>
        <v/>
      </c>
      <c r="B481" s="223" t="str">
        <f>IFERROR(IF(VLOOKUP($O481,'APOIO-DESPESAS'!$A$3:$N$962,3,FALSE)="","",VLOOKUP($O481,'APOIO-DESPESAS'!$A$3:$N$962,3,FALSE)),"")</f>
        <v/>
      </c>
      <c r="C481" s="223" t="str">
        <f>IFERROR(IF(VLOOKUP($O481,'APOIO-DESPESAS'!$A$3:$N$962,4,FALSE)="","",VLOOKUP($O481,'APOIO-DESPESAS'!$A$3:$N$962,4,FALSE)),"")</f>
        <v/>
      </c>
      <c r="D481" s="223" t="str">
        <f>IFERROR(IF(VLOOKUP($O481,'APOIO-DESPESAS'!$A$3:$N$962,5,FALSE)="","",VLOOKUP($O481,'APOIO-DESPESAS'!$A$3:$N$962,5,FALSE)),"")</f>
        <v/>
      </c>
      <c r="E481" s="223" t="str">
        <f>IFERROR(IF(VLOOKUP($O481,'APOIO-DESPESAS'!$A$3:$N$962,6,FALSE)="","",VLOOKUP($O481,'APOIO-DESPESAS'!$A$3:$N$962,6,FALSE)),"")</f>
        <v/>
      </c>
      <c r="F481" s="223" t="str">
        <f>IFERROR(IF(VLOOKUP($O481,'APOIO-DESPESAS'!$A$3:$N$962,7,FALSE)="","",VLOOKUP($O481,'APOIO-DESPESAS'!$A$3:$N$962,7,FALSE)),"")</f>
        <v/>
      </c>
      <c r="G481" s="223" t="str">
        <f>IFERROR(IF(VLOOKUP($O481,'APOIO-DESPESAS'!$A$3:$N$962,8,FALSE)="","",VLOOKUP($O481,'APOIO-DESPESAS'!$A$3:$N$962,8,FALSE)),"")</f>
        <v/>
      </c>
      <c r="H481" s="223" t="str">
        <f>IFERROR(IF(VLOOKUP($O481,'APOIO-DESPESAS'!$A$3:$N$962,9,FALSE)="","",VLOOKUP($O481,'APOIO-DESPESAS'!$A$3:$N$962,9,FALSE)),"")</f>
        <v/>
      </c>
      <c r="I481" s="223" t="str">
        <f>IFERROR(IF(VLOOKUP($O481,'APOIO-DESPESAS'!$A$3:$N$962,10,FALSE)="","",VLOOKUP($O481,'APOIO-DESPESAS'!$A$3:$N$962,10,FALSE)),"")</f>
        <v/>
      </c>
      <c r="J481" s="223" t="str">
        <f>IFERROR(IF(VLOOKUP($O481,'APOIO-DESPESAS'!$A$3:$N$962,11,FALSE)="","",VLOOKUP($O481,'APOIO-DESPESAS'!$A$3:$N$962,11,FALSE)),"")</f>
        <v/>
      </c>
      <c r="K481" s="223" t="str">
        <f>IFERROR(IF(VLOOKUP($O481,'APOIO-DESPESAS'!$A$3:$N$962,12,FALSE)="","",VLOOKUP($O481,'APOIO-DESPESAS'!$A$3:$N$962,12,FALSE)),"")</f>
        <v/>
      </c>
      <c r="L481" s="223" t="str">
        <f>IFERROR(IF(VLOOKUP($O481,'APOIO-DESPESAS'!$A$3:$N$962,13,FALSE)="","",VLOOKUP($O481,'APOIO-DESPESAS'!$A$3:$N$962,13,FALSE)),"")</f>
        <v/>
      </c>
      <c r="M481" s="223" t="str">
        <f>IFERROR(IF(VLOOKUP($O481,'APOIO-DESPESAS'!$A$3:$N$962,14,FALSE)="","",VLOOKUP($O481,'APOIO-DESPESAS'!$A$3:$N$962,14,FALSE)),"")</f>
        <v/>
      </c>
      <c r="O481" s="223">
        <f t="shared" si="7"/>
        <v>479</v>
      </c>
    </row>
    <row r="482" spans="1:15" x14ac:dyDescent="0.25">
      <c r="A482" s="223" t="str">
        <f>IFERROR(IF(VLOOKUP($O482,'APOIO-DESPESAS'!$A$3:$N$962,2,FALSE)="","",VLOOKUP($O482,'APOIO-DESPESAS'!$A$3:$N$962,2,FALSE)),"")</f>
        <v/>
      </c>
      <c r="B482" s="223" t="str">
        <f>IFERROR(IF(VLOOKUP($O482,'APOIO-DESPESAS'!$A$3:$N$962,3,FALSE)="","",VLOOKUP($O482,'APOIO-DESPESAS'!$A$3:$N$962,3,FALSE)),"")</f>
        <v/>
      </c>
      <c r="C482" s="223" t="str">
        <f>IFERROR(IF(VLOOKUP($O482,'APOIO-DESPESAS'!$A$3:$N$962,4,FALSE)="","",VLOOKUP($O482,'APOIO-DESPESAS'!$A$3:$N$962,4,FALSE)),"")</f>
        <v/>
      </c>
      <c r="D482" s="223" t="str">
        <f>IFERROR(IF(VLOOKUP($O482,'APOIO-DESPESAS'!$A$3:$N$962,5,FALSE)="","",VLOOKUP($O482,'APOIO-DESPESAS'!$A$3:$N$962,5,FALSE)),"")</f>
        <v/>
      </c>
      <c r="E482" s="223" t="str">
        <f>IFERROR(IF(VLOOKUP($O482,'APOIO-DESPESAS'!$A$3:$N$962,6,FALSE)="","",VLOOKUP($O482,'APOIO-DESPESAS'!$A$3:$N$962,6,FALSE)),"")</f>
        <v/>
      </c>
      <c r="F482" s="223" t="str">
        <f>IFERROR(IF(VLOOKUP($O482,'APOIO-DESPESAS'!$A$3:$N$962,7,FALSE)="","",VLOOKUP($O482,'APOIO-DESPESAS'!$A$3:$N$962,7,FALSE)),"")</f>
        <v/>
      </c>
      <c r="G482" s="223" t="str">
        <f>IFERROR(IF(VLOOKUP($O482,'APOIO-DESPESAS'!$A$3:$N$962,8,FALSE)="","",VLOOKUP($O482,'APOIO-DESPESAS'!$A$3:$N$962,8,FALSE)),"")</f>
        <v/>
      </c>
      <c r="H482" s="223" t="str">
        <f>IFERROR(IF(VLOOKUP($O482,'APOIO-DESPESAS'!$A$3:$N$962,9,FALSE)="","",VLOOKUP($O482,'APOIO-DESPESAS'!$A$3:$N$962,9,FALSE)),"")</f>
        <v/>
      </c>
      <c r="I482" s="223" t="str">
        <f>IFERROR(IF(VLOOKUP($O482,'APOIO-DESPESAS'!$A$3:$N$962,10,FALSE)="","",VLOOKUP($O482,'APOIO-DESPESAS'!$A$3:$N$962,10,FALSE)),"")</f>
        <v/>
      </c>
      <c r="J482" s="223" t="str">
        <f>IFERROR(IF(VLOOKUP($O482,'APOIO-DESPESAS'!$A$3:$N$962,11,FALSE)="","",VLOOKUP($O482,'APOIO-DESPESAS'!$A$3:$N$962,11,FALSE)),"")</f>
        <v/>
      </c>
      <c r="K482" s="223" t="str">
        <f>IFERROR(IF(VLOOKUP($O482,'APOIO-DESPESAS'!$A$3:$N$962,12,FALSE)="","",VLOOKUP($O482,'APOIO-DESPESAS'!$A$3:$N$962,12,FALSE)),"")</f>
        <v/>
      </c>
      <c r="L482" s="223" t="str">
        <f>IFERROR(IF(VLOOKUP($O482,'APOIO-DESPESAS'!$A$3:$N$962,13,FALSE)="","",VLOOKUP($O482,'APOIO-DESPESAS'!$A$3:$N$962,13,FALSE)),"")</f>
        <v/>
      </c>
      <c r="M482" s="223" t="str">
        <f>IFERROR(IF(VLOOKUP($O482,'APOIO-DESPESAS'!$A$3:$N$962,14,FALSE)="","",VLOOKUP($O482,'APOIO-DESPESAS'!$A$3:$N$962,14,FALSE)),"")</f>
        <v/>
      </c>
      <c r="O482" s="223">
        <f t="shared" si="7"/>
        <v>480</v>
      </c>
    </row>
    <row r="483" spans="1:15" x14ac:dyDescent="0.25">
      <c r="A483" s="223" t="str">
        <f>IFERROR(IF(VLOOKUP($O483,'APOIO-DESPESAS'!$A$3:$N$962,2,FALSE)="","",VLOOKUP($O483,'APOIO-DESPESAS'!$A$3:$N$962,2,FALSE)),"")</f>
        <v/>
      </c>
      <c r="B483" s="223" t="str">
        <f>IFERROR(IF(VLOOKUP($O483,'APOIO-DESPESAS'!$A$3:$N$962,3,FALSE)="","",VLOOKUP($O483,'APOIO-DESPESAS'!$A$3:$N$962,3,FALSE)),"")</f>
        <v/>
      </c>
      <c r="C483" s="223" t="str">
        <f>IFERROR(IF(VLOOKUP($O483,'APOIO-DESPESAS'!$A$3:$N$962,4,FALSE)="","",VLOOKUP($O483,'APOIO-DESPESAS'!$A$3:$N$962,4,FALSE)),"")</f>
        <v/>
      </c>
      <c r="D483" s="223" t="str">
        <f>IFERROR(IF(VLOOKUP($O483,'APOIO-DESPESAS'!$A$3:$N$962,5,FALSE)="","",VLOOKUP($O483,'APOIO-DESPESAS'!$A$3:$N$962,5,FALSE)),"")</f>
        <v/>
      </c>
      <c r="E483" s="223" t="str">
        <f>IFERROR(IF(VLOOKUP($O483,'APOIO-DESPESAS'!$A$3:$N$962,6,FALSE)="","",VLOOKUP($O483,'APOIO-DESPESAS'!$A$3:$N$962,6,FALSE)),"")</f>
        <v/>
      </c>
      <c r="F483" s="223" t="str">
        <f>IFERROR(IF(VLOOKUP($O483,'APOIO-DESPESAS'!$A$3:$N$962,7,FALSE)="","",VLOOKUP($O483,'APOIO-DESPESAS'!$A$3:$N$962,7,FALSE)),"")</f>
        <v/>
      </c>
      <c r="G483" s="223" t="str">
        <f>IFERROR(IF(VLOOKUP($O483,'APOIO-DESPESAS'!$A$3:$N$962,8,FALSE)="","",VLOOKUP($O483,'APOIO-DESPESAS'!$A$3:$N$962,8,FALSE)),"")</f>
        <v/>
      </c>
      <c r="H483" s="223" t="str">
        <f>IFERROR(IF(VLOOKUP($O483,'APOIO-DESPESAS'!$A$3:$N$962,9,FALSE)="","",VLOOKUP($O483,'APOIO-DESPESAS'!$A$3:$N$962,9,FALSE)),"")</f>
        <v/>
      </c>
      <c r="I483" s="223" t="str">
        <f>IFERROR(IF(VLOOKUP($O483,'APOIO-DESPESAS'!$A$3:$N$962,10,FALSE)="","",VLOOKUP($O483,'APOIO-DESPESAS'!$A$3:$N$962,10,FALSE)),"")</f>
        <v/>
      </c>
      <c r="J483" s="223" t="str">
        <f>IFERROR(IF(VLOOKUP($O483,'APOIO-DESPESAS'!$A$3:$N$962,11,FALSE)="","",VLOOKUP($O483,'APOIO-DESPESAS'!$A$3:$N$962,11,FALSE)),"")</f>
        <v/>
      </c>
      <c r="K483" s="223" t="str">
        <f>IFERROR(IF(VLOOKUP($O483,'APOIO-DESPESAS'!$A$3:$N$962,12,FALSE)="","",VLOOKUP($O483,'APOIO-DESPESAS'!$A$3:$N$962,12,FALSE)),"")</f>
        <v/>
      </c>
      <c r="L483" s="223" t="str">
        <f>IFERROR(IF(VLOOKUP($O483,'APOIO-DESPESAS'!$A$3:$N$962,13,FALSE)="","",VLOOKUP($O483,'APOIO-DESPESAS'!$A$3:$N$962,13,FALSE)),"")</f>
        <v/>
      </c>
      <c r="M483" s="223" t="str">
        <f>IFERROR(IF(VLOOKUP($O483,'APOIO-DESPESAS'!$A$3:$N$962,14,FALSE)="","",VLOOKUP($O483,'APOIO-DESPESAS'!$A$3:$N$962,14,FALSE)),"")</f>
        <v/>
      </c>
      <c r="O483" s="223">
        <f t="shared" si="7"/>
        <v>481</v>
      </c>
    </row>
    <row r="484" spans="1:15" x14ac:dyDescent="0.25">
      <c r="A484" s="223" t="str">
        <f>IFERROR(IF(VLOOKUP($O484,'APOIO-DESPESAS'!$A$3:$N$962,2,FALSE)="","",VLOOKUP($O484,'APOIO-DESPESAS'!$A$3:$N$962,2,FALSE)),"")</f>
        <v/>
      </c>
      <c r="B484" s="223" t="str">
        <f>IFERROR(IF(VLOOKUP($O484,'APOIO-DESPESAS'!$A$3:$N$962,3,FALSE)="","",VLOOKUP($O484,'APOIO-DESPESAS'!$A$3:$N$962,3,FALSE)),"")</f>
        <v/>
      </c>
      <c r="C484" s="223" t="str">
        <f>IFERROR(IF(VLOOKUP($O484,'APOIO-DESPESAS'!$A$3:$N$962,4,FALSE)="","",VLOOKUP($O484,'APOIO-DESPESAS'!$A$3:$N$962,4,FALSE)),"")</f>
        <v/>
      </c>
      <c r="D484" s="223" t="str">
        <f>IFERROR(IF(VLOOKUP($O484,'APOIO-DESPESAS'!$A$3:$N$962,5,FALSE)="","",VLOOKUP($O484,'APOIO-DESPESAS'!$A$3:$N$962,5,FALSE)),"")</f>
        <v/>
      </c>
      <c r="E484" s="223" t="str">
        <f>IFERROR(IF(VLOOKUP($O484,'APOIO-DESPESAS'!$A$3:$N$962,6,FALSE)="","",VLOOKUP($O484,'APOIO-DESPESAS'!$A$3:$N$962,6,FALSE)),"")</f>
        <v/>
      </c>
      <c r="F484" s="223" t="str">
        <f>IFERROR(IF(VLOOKUP($O484,'APOIO-DESPESAS'!$A$3:$N$962,7,FALSE)="","",VLOOKUP($O484,'APOIO-DESPESAS'!$A$3:$N$962,7,FALSE)),"")</f>
        <v/>
      </c>
      <c r="G484" s="223" t="str">
        <f>IFERROR(IF(VLOOKUP($O484,'APOIO-DESPESAS'!$A$3:$N$962,8,FALSE)="","",VLOOKUP($O484,'APOIO-DESPESAS'!$A$3:$N$962,8,FALSE)),"")</f>
        <v/>
      </c>
      <c r="H484" s="223" t="str">
        <f>IFERROR(IF(VLOOKUP($O484,'APOIO-DESPESAS'!$A$3:$N$962,9,FALSE)="","",VLOOKUP($O484,'APOIO-DESPESAS'!$A$3:$N$962,9,FALSE)),"")</f>
        <v/>
      </c>
      <c r="I484" s="223" t="str">
        <f>IFERROR(IF(VLOOKUP($O484,'APOIO-DESPESAS'!$A$3:$N$962,10,FALSE)="","",VLOOKUP($O484,'APOIO-DESPESAS'!$A$3:$N$962,10,FALSE)),"")</f>
        <v/>
      </c>
      <c r="J484" s="223" t="str">
        <f>IFERROR(IF(VLOOKUP($O484,'APOIO-DESPESAS'!$A$3:$N$962,11,FALSE)="","",VLOOKUP($O484,'APOIO-DESPESAS'!$A$3:$N$962,11,FALSE)),"")</f>
        <v/>
      </c>
      <c r="K484" s="223" t="str">
        <f>IFERROR(IF(VLOOKUP($O484,'APOIO-DESPESAS'!$A$3:$N$962,12,FALSE)="","",VLOOKUP($O484,'APOIO-DESPESAS'!$A$3:$N$962,12,FALSE)),"")</f>
        <v/>
      </c>
      <c r="L484" s="223" t="str">
        <f>IFERROR(IF(VLOOKUP($O484,'APOIO-DESPESAS'!$A$3:$N$962,13,FALSE)="","",VLOOKUP($O484,'APOIO-DESPESAS'!$A$3:$N$962,13,FALSE)),"")</f>
        <v/>
      </c>
      <c r="M484" s="223" t="str">
        <f>IFERROR(IF(VLOOKUP($O484,'APOIO-DESPESAS'!$A$3:$N$962,14,FALSE)="","",VLOOKUP($O484,'APOIO-DESPESAS'!$A$3:$N$962,14,FALSE)),"")</f>
        <v/>
      </c>
      <c r="O484" s="223">
        <f t="shared" si="7"/>
        <v>482</v>
      </c>
    </row>
    <row r="485" spans="1:15" x14ac:dyDescent="0.25">
      <c r="A485" s="223" t="str">
        <f>IFERROR(IF(VLOOKUP($O485,'APOIO-DESPESAS'!$A$3:$N$962,2,FALSE)="","",VLOOKUP($O485,'APOIO-DESPESAS'!$A$3:$N$962,2,FALSE)),"")</f>
        <v/>
      </c>
      <c r="B485" s="223" t="str">
        <f>IFERROR(IF(VLOOKUP($O485,'APOIO-DESPESAS'!$A$3:$N$962,3,FALSE)="","",VLOOKUP($O485,'APOIO-DESPESAS'!$A$3:$N$962,3,FALSE)),"")</f>
        <v/>
      </c>
      <c r="C485" s="223" t="str">
        <f>IFERROR(IF(VLOOKUP($O485,'APOIO-DESPESAS'!$A$3:$N$962,4,FALSE)="","",VLOOKUP($O485,'APOIO-DESPESAS'!$A$3:$N$962,4,FALSE)),"")</f>
        <v/>
      </c>
      <c r="D485" s="223" t="str">
        <f>IFERROR(IF(VLOOKUP($O485,'APOIO-DESPESAS'!$A$3:$N$962,5,FALSE)="","",VLOOKUP($O485,'APOIO-DESPESAS'!$A$3:$N$962,5,FALSE)),"")</f>
        <v/>
      </c>
      <c r="E485" s="223" t="str">
        <f>IFERROR(IF(VLOOKUP($O485,'APOIO-DESPESAS'!$A$3:$N$962,6,FALSE)="","",VLOOKUP($O485,'APOIO-DESPESAS'!$A$3:$N$962,6,FALSE)),"")</f>
        <v/>
      </c>
      <c r="F485" s="223" t="str">
        <f>IFERROR(IF(VLOOKUP($O485,'APOIO-DESPESAS'!$A$3:$N$962,7,FALSE)="","",VLOOKUP($O485,'APOIO-DESPESAS'!$A$3:$N$962,7,FALSE)),"")</f>
        <v/>
      </c>
      <c r="G485" s="223" t="str">
        <f>IFERROR(IF(VLOOKUP($O485,'APOIO-DESPESAS'!$A$3:$N$962,8,FALSE)="","",VLOOKUP($O485,'APOIO-DESPESAS'!$A$3:$N$962,8,FALSE)),"")</f>
        <v/>
      </c>
      <c r="H485" s="223" t="str">
        <f>IFERROR(IF(VLOOKUP($O485,'APOIO-DESPESAS'!$A$3:$N$962,9,FALSE)="","",VLOOKUP($O485,'APOIO-DESPESAS'!$A$3:$N$962,9,FALSE)),"")</f>
        <v/>
      </c>
      <c r="I485" s="223" t="str">
        <f>IFERROR(IF(VLOOKUP($O485,'APOIO-DESPESAS'!$A$3:$N$962,10,FALSE)="","",VLOOKUP($O485,'APOIO-DESPESAS'!$A$3:$N$962,10,FALSE)),"")</f>
        <v/>
      </c>
      <c r="J485" s="223" t="str">
        <f>IFERROR(IF(VLOOKUP($O485,'APOIO-DESPESAS'!$A$3:$N$962,11,FALSE)="","",VLOOKUP($O485,'APOIO-DESPESAS'!$A$3:$N$962,11,FALSE)),"")</f>
        <v/>
      </c>
      <c r="K485" s="223" t="str">
        <f>IFERROR(IF(VLOOKUP($O485,'APOIO-DESPESAS'!$A$3:$N$962,12,FALSE)="","",VLOOKUP($O485,'APOIO-DESPESAS'!$A$3:$N$962,12,FALSE)),"")</f>
        <v/>
      </c>
      <c r="L485" s="223" t="str">
        <f>IFERROR(IF(VLOOKUP($O485,'APOIO-DESPESAS'!$A$3:$N$962,13,FALSE)="","",VLOOKUP($O485,'APOIO-DESPESAS'!$A$3:$N$962,13,FALSE)),"")</f>
        <v/>
      </c>
      <c r="M485" s="223" t="str">
        <f>IFERROR(IF(VLOOKUP($O485,'APOIO-DESPESAS'!$A$3:$N$962,14,FALSE)="","",VLOOKUP($O485,'APOIO-DESPESAS'!$A$3:$N$962,14,FALSE)),"")</f>
        <v/>
      </c>
      <c r="O485" s="223">
        <f t="shared" si="7"/>
        <v>483</v>
      </c>
    </row>
    <row r="486" spans="1:15" x14ac:dyDescent="0.25">
      <c r="A486" s="223" t="str">
        <f>IFERROR(IF(VLOOKUP($O486,'APOIO-DESPESAS'!$A$3:$N$962,2,FALSE)="","",VLOOKUP($O486,'APOIO-DESPESAS'!$A$3:$N$962,2,FALSE)),"")</f>
        <v/>
      </c>
      <c r="B486" s="223" t="str">
        <f>IFERROR(IF(VLOOKUP($O486,'APOIO-DESPESAS'!$A$3:$N$962,3,FALSE)="","",VLOOKUP($O486,'APOIO-DESPESAS'!$A$3:$N$962,3,FALSE)),"")</f>
        <v/>
      </c>
      <c r="C486" s="223" t="str">
        <f>IFERROR(IF(VLOOKUP($O486,'APOIO-DESPESAS'!$A$3:$N$962,4,FALSE)="","",VLOOKUP($O486,'APOIO-DESPESAS'!$A$3:$N$962,4,FALSE)),"")</f>
        <v/>
      </c>
      <c r="D486" s="223" t="str">
        <f>IFERROR(IF(VLOOKUP($O486,'APOIO-DESPESAS'!$A$3:$N$962,5,FALSE)="","",VLOOKUP($O486,'APOIO-DESPESAS'!$A$3:$N$962,5,FALSE)),"")</f>
        <v/>
      </c>
      <c r="E486" s="223" t="str">
        <f>IFERROR(IF(VLOOKUP($O486,'APOIO-DESPESAS'!$A$3:$N$962,6,FALSE)="","",VLOOKUP($O486,'APOIO-DESPESAS'!$A$3:$N$962,6,FALSE)),"")</f>
        <v/>
      </c>
      <c r="F486" s="223" t="str">
        <f>IFERROR(IF(VLOOKUP($O486,'APOIO-DESPESAS'!$A$3:$N$962,7,FALSE)="","",VLOOKUP($O486,'APOIO-DESPESAS'!$A$3:$N$962,7,FALSE)),"")</f>
        <v/>
      </c>
      <c r="G486" s="223" t="str">
        <f>IFERROR(IF(VLOOKUP($O486,'APOIO-DESPESAS'!$A$3:$N$962,8,FALSE)="","",VLOOKUP($O486,'APOIO-DESPESAS'!$A$3:$N$962,8,FALSE)),"")</f>
        <v/>
      </c>
      <c r="H486" s="223" t="str">
        <f>IFERROR(IF(VLOOKUP($O486,'APOIO-DESPESAS'!$A$3:$N$962,9,FALSE)="","",VLOOKUP($O486,'APOIO-DESPESAS'!$A$3:$N$962,9,FALSE)),"")</f>
        <v/>
      </c>
      <c r="I486" s="223" t="str">
        <f>IFERROR(IF(VLOOKUP($O486,'APOIO-DESPESAS'!$A$3:$N$962,10,FALSE)="","",VLOOKUP($O486,'APOIO-DESPESAS'!$A$3:$N$962,10,FALSE)),"")</f>
        <v/>
      </c>
      <c r="J486" s="223" t="str">
        <f>IFERROR(IF(VLOOKUP($O486,'APOIO-DESPESAS'!$A$3:$N$962,11,FALSE)="","",VLOOKUP($O486,'APOIO-DESPESAS'!$A$3:$N$962,11,FALSE)),"")</f>
        <v/>
      </c>
      <c r="K486" s="223" t="str">
        <f>IFERROR(IF(VLOOKUP($O486,'APOIO-DESPESAS'!$A$3:$N$962,12,FALSE)="","",VLOOKUP($O486,'APOIO-DESPESAS'!$A$3:$N$962,12,FALSE)),"")</f>
        <v/>
      </c>
      <c r="L486" s="223" t="str">
        <f>IFERROR(IF(VLOOKUP($O486,'APOIO-DESPESAS'!$A$3:$N$962,13,FALSE)="","",VLOOKUP($O486,'APOIO-DESPESAS'!$A$3:$N$962,13,FALSE)),"")</f>
        <v/>
      </c>
      <c r="M486" s="223" t="str">
        <f>IFERROR(IF(VLOOKUP($O486,'APOIO-DESPESAS'!$A$3:$N$962,14,FALSE)="","",VLOOKUP($O486,'APOIO-DESPESAS'!$A$3:$N$962,14,FALSE)),"")</f>
        <v/>
      </c>
      <c r="O486" s="223">
        <f t="shared" si="7"/>
        <v>484</v>
      </c>
    </row>
    <row r="487" spans="1:15" x14ac:dyDescent="0.25">
      <c r="A487" s="223" t="str">
        <f>IFERROR(IF(VLOOKUP($O487,'APOIO-DESPESAS'!$A$3:$N$962,2,FALSE)="","",VLOOKUP($O487,'APOIO-DESPESAS'!$A$3:$N$962,2,FALSE)),"")</f>
        <v/>
      </c>
      <c r="B487" s="223" t="str">
        <f>IFERROR(IF(VLOOKUP($O487,'APOIO-DESPESAS'!$A$3:$N$962,3,FALSE)="","",VLOOKUP($O487,'APOIO-DESPESAS'!$A$3:$N$962,3,FALSE)),"")</f>
        <v/>
      </c>
      <c r="C487" s="223" t="str">
        <f>IFERROR(IF(VLOOKUP($O487,'APOIO-DESPESAS'!$A$3:$N$962,4,FALSE)="","",VLOOKUP($O487,'APOIO-DESPESAS'!$A$3:$N$962,4,FALSE)),"")</f>
        <v/>
      </c>
      <c r="D487" s="223" t="str">
        <f>IFERROR(IF(VLOOKUP($O487,'APOIO-DESPESAS'!$A$3:$N$962,5,FALSE)="","",VLOOKUP($O487,'APOIO-DESPESAS'!$A$3:$N$962,5,FALSE)),"")</f>
        <v/>
      </c>
      <c r="E487" s="223" t="str">
        <f>IFERROR(IF(VLOOKUP($O487,'APOIO-DESPESAS'!$A$3:$N$962,6,FALSE)="","",VLOOKUP($O487,'APOIO-DESPESAS'!$A$3:$N$962,6,FALSE)),"")</f>
        <v/>
      </c>
      <c r="F487" s="223" t="str">
        <f>IFERROR(IF(VLOOKUP($O487,'APOIO-DESPESAS'!$A$3:$N$962,7,FALSE)="","",VLOOKUP($O487,'APOIO-DESPESAS'!$A$3:$N$962,7,FALSE)),"")</f>
        <v/>
      </c>
      <c r="G487" s="223" t="str">
        <f>IFERROR(IF(VLOOKUP($O487,'APOIO-DESPESAS'!$A$3:$N$962,8,FALSE)="","",VLOOKUP($O487,'APOIO-DESPESAS'!$A$3:$N$962,8,FALSE)),"")</f>
        <v/>
      </c>
      <c r="H487" s="223" t="str">
        <f>IFERROR(IF(VLOOKUP($O487,'APOIO-DESPESAS'!$A$3:$N$962,9,FALSE)="","",VLOOKUP($O487,'APOIO-DESPESAS'!$A$3:$N$962,9,FALSE)),"")</f>
        <v/>
      </c>
      <c r="I487" s="223" t="str">
        <f>IFERROR(IF(VLOOKUP($O487,'APOIO-DESPESAS'!$A$3:$N$962,10,FALSE)="","",VLOOKUP($O487,'APOIO-DESPESAS'!$A$3:$N$962,10,FALSE)),"")</f>
        <v/>
      </c>
      <c r="J487" s="223" t="str">
        <f>IFERROR(IF(VLOOKUP($O487,'APOIO-DESPESAS'!$A$3:$N$962,11,FALSE)="","",VLOOKUP($O487,'APOIO-DESPESAS'!$A$3:$N$962,11,FALSE)),"")</f>
        <v/>
      </c>
      <c r="K487" s="223" t="str">
        <f>IFERROR(IF(VLOOKUP($O487,'APOIO-DESPESAS'!$A$3:$N$962,12,FALSE)="","",VLOOKUP($O487,'APOIO-DESPESAS'!$A$3:$N$962,12,FALSE)),"")</f>
        <v/>
      </c>
      <c r="L487" s="223" t="str">
        <f>IFERROR(IF(VLOOKUP($O487,'APOIO-DESPESAS'!$A$3:$N$962,13,FALSE)="","",VLOOKUP($O487,'APOIO-DESPESAS'!$A$3:$N$962,13,FALSE)),"")</f>
        <v/>
      </c>
      <c r="M487" s="223" t="str">
        <f>IFERROR(IF(VLOOKUP($O487,'APOIO-DESPESAS'!$A$3:$N$962,14,FALSE)="","",VLOOKUP($O487,'APOIO-DESPESAS'!$A$3:$N$962,14,FALSE)),"")</f>
        <v/>
      </c>
      <c r="O487" s="223">
        <f t="shared" si="7"/>
        <v>485</v>
      </c>
    </row>
    <row r="488" spans="1:15" x14ac:dyDescent="0.25">
      <c r="A488" s="223" t="str">
        <f>IFERROR(IF(VLOOKUP($O488,'APOIO-DESPESAS'!$A$3:$N$962,2,FALSE)="","",VLOOKUP($O488,'APOIO-DESPESAS'!$A$3:$N$962,2,FALSE)),"")</f>
        <v/>
      </c>
      <c r="B488" s="223" t="str">
        <f>IFERROR(IF(VLOOKUP($O488,'APOIO-DESPESAS'!$A$3:$N$962,3,FALSE)="","",VLOOKUP($O488,'APOIO-DESPESAS'!$A$3:$N$962,3,FALSE)),"")</f>
        <v/>
      </c>
      <c r="C488" s="223" t="str">
        <f>IFERROR(IF(VLOOKUP($O488,'APOIO-DESPESAS'!$A$3:$N$962,4,FALSE)="","",VLOOKUP($O488,'APOIO-DESPESAS'!$A$3:$N$962,4,FALSE)),"")</f>
        <v/>
      </c>
      <c r="D488" s="223" t="str">
        <f>IFERROR(IF(VLOOKUP($O488,'APOIO-DESPESAS'!$A$3:$N$962,5,FALSE)="","",VLOOKUP($O488,'APOIO-DESPESAS'!$A$3:$N$962,5,FALSE)),"")</f>
        <v/>
      </c>
      <c r="E488" s="223" t="str">
        <f>IFERROR(IF(VLOOKUP($O488,'APOIO-DESPESAS'!$A$3:$N$962,6,FALSE)="","",VLOOKUP($O488,'APOIO-DESPESAS'!$A$3:$N$962,6,FALSE)),"")</f>
        <v/>
      </c>
      <c r="F488" s="223" t="str">
        <f>IFERROR(IF(VLOOKUP($O488,'APOIO-DESPESAS'!$A$3:$N$962,7,FALSE)="","",VLOOKUP($O488,'APOIO-DESPESAS'!$A$3:$N$962,7,FALSE)),"")</f>
        <v/>
      </c>
      <c r="G488" s="223" t="str">
        <f>IFERROR(IF(VLOOKUP($O488,'APOIO-DESPESAS'!$A$3:$N$962,8,FALSE)="","",VLOOKUP($O488,'APOIO-DESPESAS'!$A$3:$N$962,8,FALSE)),"")</f>
        <v/>
      </c>
      <c r="H488" s="223" t="str">
        <f>IFERROR(IF(VLOOKUP($O488,'APOIO-DESPESAS'!$A$3:$N$962,9,FALSE)="","",VLOOKUP($O488,'APOIO-DESPESAS'!$A$3:$N$962,9,FALSE)),"")</f>
        <v/>
      </c>
      <c r="I488" s="223" t="str">
        <f>IFERROR(IF(VLOOKUP($O488,'APOIO-DESPESAS'!$A$3:$N$962,10,FALSE)="","",VLOOKUP($O488,'APOIO-DESPESAS'!$A$3:$N$962,10,FALSE)),"")</f>
        <v/>
      </c>
      <c r="J488" s="223" t="str">
        <f>IFERROR(IF(VLOOKUP($O488,'APOIO-DESPESAS'!$A$3:$N$962,11,FALSE)="","",VLOOKUP($O488,'APOIO-DESPESAS'!$A$3:$N$962,11,FALSE)),"")</f>
        <v/>
      </c>
      <c r="K488" s="223" t="str">
        <f>IFERROR(IF(VLOOKUP($O488,'APOIO-DESPESAS'!$A$3:$N$962,12,FALSE)="","",VLOOKUP($O488,'APOIO-DESPESAS'!$A$3:$N$962,12,FALSE)),"")</f>
        <v/>
      </c>
      <c r="L488" s="223" t="str">
        <f>IFERROR(IF(VLOOKUP($O488,'APOIO-DESPESAS'!$A$3:$N$962,13,FALSE)="","",VLOOKUP($O488,'APOIO-DESPESAS'!$A$3:$N$962,13,FALSE)),"")</f>
        <v/>
      </c>
      <c r="M488" s="223" t="str">
        <f>IFERROR(IF(VLOOKUP($O488,'APOIO-DESPESAS'!$A$3:$N$962,14,FALSE)="","",VLOOKUP($O488,'APOIO-DESPESAS'!$A$3:$N$962,14,FALSE)),"")</f>
        <v/>
      </c>
      <c r="O488" s="223">
        <f t="shared" si="7"/>
        <v>486</v>
      </c>
    </row>
    <row r="489" spans="1:15" x14ac:dyDescent="0.25">
      <c r="A489" s="223" t="str">
        <f>IFERROR(IF(VLOOKUP($O489,'APOIO-DESPESAS'!$A$3:$N$962,2,FALSE)="","",VLOOKUP($O489,'APOIO-DESPESAS'!$A$3:$N$962,2,FALSE)),"")</f>
        <v/>
      </c>
      <c r="B489" s="223" t="str">
        <f>IFERROR(IF(VLOOKUP($O489,'APOIO-DESPESAS'!$A$3:$N$962,3,FALSE)="","",VLOOKUP($O489,'APOIO-DESPESAS'!$A$3:$N$962,3,FALSE)),"")</f>
        <v/>
      </c>
      <c r="C489" s="223" t="str">
        <f>IFERROR(IF(VLOOKUP($O489,'APOIO-DESPESAS'!$A$3:$N$962,4,FALSE)="","",VLOOKUP($O489,'APOIO-DESPESAS'!$A$3:$N$962,4,FALSE)),"")</f>
        <v/>
      </c>
      <c r="D489" s="223" t="str">
        <f>IFERROR(IF(VLOOKUP($O489,'APOIO-DESPESAS'!$A$3:$N$962,5,FALSE)="","",VLOOKUP($O489,'APOIO-DESPESAS'!$A$3:$N$962,5,FALSE)),"")</f>
        <v/>
      </c>
      <c r="E489" s="223" t="str">
        <f>IFERROR(IF(VLOOKUP($O489,'APOIO-DESPESAS'!$A$3:$N$962,6,FALSE)="","",VLOOKUP($O489,'APOIO-DESPESAS'!$A$3:$N$962,6,FALSE)),"")</f>
        <v/>
      </c>
      <c r="F489" s="223" t="str">
        <f>IFERROR(IF(VLOOKUP($O489,'APOIO-DESPESAS'!$A$3:$N$962,7,FALSE)="","",VLOOKUP($O489,'APOIO-DESPESAS'!$A$3:$N$962,7,FALSE)),"")</f>
        <v/>
      </c>
      <c r="G489" s="223" t="str">
        <f>IFERROR(IF(VLOOKUP($O489,'APOIO-DESPESAS'!$A$3:$N$962,8,FALSE)="","",VLOOKUP($O489,'APOIO-DESPESAS'!$A$3:$N$962,8,FALSE)),"")</f>
        <v/>
      </c>
      <c r="H489" s="223" t="str">
        <f>IFERROR(IF(VLOOKUP($O489,'APOIO-DESPESAS'!$A$3:$N$962,9,FALSE)="","",VLOOKUP($O489,'APOIO-DESPESAS'!$A$3:$N$962,9,FALSE)),"")</f>
        <v/>
      </c>
      <c r="I489" s="223" t="str">
        <f>IFERROR(IF(VLOOKUP($O489,'APOIO-DESPESAS'!$A$3:$N$962,10,FALSE)="","",VLOOKUP($O489,'APOIO-DESPESAS'!$A$3:$N$962,10,FALSE)),"")</f>
        <v/>
      </c>
      <c r="J489" s="223" t="str">
        <f>IFERROR(IF(VLOOKUP($O489,'APOIO-DESPESAS'!$A$3:$N$962,11,FALSE)="","",VLOOKUP($O489,'APOIO-DESPESAS'!$A$3:$N$962,11,FALSE)),"")</f>
        <v/>
      </c>
      <c r="K489" s="223" t="str">
        <f>IFERROR(IF(VLOOKUP($O489,'APOIO-DESPESAS'!$A$3:$N$962,12,FALSE)="","",VLOOKUP($O489,'APOIO-DESPESAS'!$A$3:$N$962,12,FALSE)),"")</f>
        <v/>
      </c>
      <c r="L489" s="223" t="str">
        <f>IFERROR(IF(VLOOKUP($O489,'APOIO-DESPESAS'!$A$3:$N$962,13,FALSE)="","",VLOOKUP($O489,'APOIO-DESPESAS'!$A$3:$N$962,13,FALSE)),"")</f>
        <v/>
      </c>
      <c r="M489" s="223" t="str">
        <f>IFERROR(IF(VLOOKUP($O489,'APOIO-DESPESAS'!$A$3:$N$962,14,FALSE)="","",VLOOKUP($O489,'APOIO-DESPESAS'!$A$3:$N$962,14,FALSE)),"")</f>
        <v/>
      </c>
      <c r="O489" s="223">
        <f t="shared" si="7"/>
        <v>487</v>
      </c>
    </row>
    <row r="490" spans="1:15" x14ac:dyDescent="0.25">
      <c r="A490" s="223" t="str">
        <f>IFERROR(IF(VLOOKUP($O490,'APOIO-DESPESAS'!$A$3:$N$962,2,FALSE)="","",VLOOKUP($O490,'APOIO-DESPESAS'!$A$3:$N$962,2,FALSE)),"")</f>
        <v/>
      </c>
      <c r="B490" s="223" t="str">
        <f>IFERROR(IF(VLOOKUP($O490,'APOIO-DESPESAS'!$A$3:$N$962,3,FALSE)="","",VLOOKUP($O490,'APOIO-DESPESAS'!$A$3:$N$962,3,FALSE)),"")</f>
        <v/>
      </c>
      <c r="C490" s="223" t="str">
        <f>IFERROR(IF(VLOOKUP($O490,'APOIO-DESPESAS'!$A$3:$N$962,4,FALSE)="","",VLOOKUP($O490,'APOIO-DESPESAS'!$A$3:$N$962,4,FALSE)),"")</f>
        <v/>
      </c>
      <c r="D490" s="223" t="str">
        <f>IFERROR(IF(VLOOKUP($O490,'APOIO-DESPESAS'!$A$3:$N$962,5,FALSE)="","",VLOOKUP($O490,'APOIO-DESPESAS'!$A$3:$N$962,5,FALSE)),"")</f>
        <v/>
      </c>
      <c r="E490" s="223" t="str">
        <f>IFERROR(IF(VLOOKUP($O490,'APOIO-DESPESAS'!$A$3:$N$962,6,FALSE)="","",VLOOKUP($O490,'APOIO-DESPESAS'!$A$3:$N$962,6,FALSE)),"")</f>
        <v/>
      </c>
      <c r="F490" s="223" t="str">
        <f>IFERROR(IF(VLOOKUP($O490,'APOIO-DESPESAS'!$A$3:$N$962,7,FALSE)="","",VLOOKUP($O490,'APOIO-DESPESAS'!$A$3:$N$962,7,FALSE)),"")</f>
        <v/>
      </c>
      <c r="G490" s="223" t="str">
        <f>IFERROR(IF(VLOOKUP($O490,'APOIO-DESPESAS'!$A$3:$N$962,8,FALSE)="","",VLOOKUP($O490,'APOIO-DESPESAS'!$A$3:$N$962,8,FALSE)),"")</f>
        <v/>
      </c>
      <c r="H490" s="223" t="str">
        <f>IFERROR(IF(VLOOKUP($O490,'APOIO-DESPESAS'!$A$3:$N$962,9,FALSE)="","",VLOOKUP($O490,'APOIO-DESPESAS'!$A$3:$N$962,9,FALSE)),"")</f>
        <v/>
      </c>
      <c r="I490" s="223" t="str">
        <f>IFERROR(IF(VLOOKUP($O490,'APOIO-DESPESAS'!$A$3:$N$962,10,FALSE)="","",VLOOKUP($O490,'APOIO-DESPESAS'!$A$3:$N$962,10,FALSE)),"")</f>
        <v/>
      </c>
      <c r="J490" s="223" t="str">
        <f>IFERROR(IF(VLOOKUP($O490,'APOIO-DESPESAS'!$A$3:$N$962,11,FALSE)="","",VLOOKUP($O490,'APOIO-DESPESAS'!$A$3:$N$962,11,FALSE)),"")</f>
        <v/>
      </c>
      <c r="K490" s="223" t="str">
        <f>IFERROR(IF(VLOOKUP($O490,'APOIO-DESPESAS'!$A$3:$N$962,12,FALSE)="","",VLOOKUP($O490,'APOIO-DESPESAS'!$A$3:$N$962,12,FALSE)),"")</f>
        <v/>
      </c>
      <c r="L490" s="223" t="str">
        <f>IFERROR(IF(VLOOKUP($O490,'APOIO-DESPESAS'!$A$3:$N$962,13,FALSE)="","",VLOOKUP($O490,'APOIO-DESPESAS'!$A$3:$N$962,13,FALSE)),"")</f>
        <v/>
      </c>
      <c r="M490" s="223" t="str">
        <f>IFERROR(IF(VLOOKUP($O490,'APOIO-DESPESAS'!$A$3:$N$962,14,FALSE)="","",VLOOKUP($O490,'APOIO-DESPESAS'!$A$3:$N$962,14,FALSE)),"")</f>
        <v/>
      </c>
      <c r="O490" s="223">
        <f t="shared" si="7"/>
        <v>488</v>
      </c>
    </row>
    <row r="491" spans="1:15" x14ac:dyDescent="0.25">
      <c r="A491" s="223" t="str">
        <f>IFERROR(IF(VLOOKUP($O491,'APOIO-DESPESAS'!$A$3:$N$962,2,FALSE)="","",VLOOKUP($O491,'APOIO-DESPESAS'!$A$3:$N$962,2,FALSE)),"")</f>
        <v/>
      </c>
      <c r="B491" s="223" t="str">
        <f>IFERROR(IF(VLOOKUP($O491,'APOIO-DESPESAS'!$A$3:$N$962,3,FALSE)="","",VLOOKUP($O491,'APOIO-DESPESAS'!$A$3:$N$962,3,FALSE)),"")</f>
        <v/>
      </c>
      <c r="C491" s="223" t="str">
        <f>IFERROR(IF(VLOOKUP($O491,'APOIO-DESPESAS'!$A$3:$N$962,4,FALSE)="","",VLOOKUP($O491,'APOIO-DESPESAS'!$A$3:$N$962,4,FALSE)),"")</f>
        <v/>
      </c>
      <c r="D491" s="223" t="str">
        <f>IFERROR(IF(VLOOKUP($O491,'APOIO-DESPESAS'!$A$3:$N$962,5,FALSE)="","",VLOOKUP($O491,'APOIO-DESPESAS'!$A$3:$N$962,5,FALSE)),"")</f>
        <v/>
      </c>
      <c r="E491" s="223" t="str">
        <f>IFERROR(IF(VLOOKUP($O491,'APOIO-DESPESAS'!$A$3:$N$962,6,FALSE)="","",VLOOKUP($O491,'APOIO-DESPESAS'!$A$3:$N$962,6,FALSE)),"")</f>
        <v/>
      </c>
      <c r="F491" s="223" t="str">
        <f>IFERROR(IF(VLOOKUP($O491,'APOIO-DESPESAS'!$A$3:$N$962,7,FALSE)="","",VLOOKUP($O491,'APOIO-DESPESAS'!$A$3:$N$962,7,FALSE)),"")</f>
        <v/>
      </c>
      <c r="G491" s="223" t="str">
        <f>IFERROR(IF(VLOOKUP($O491,'APOIO-DESPESAS'!$A$3:$N$962,8,FALSE)="","",VLOOKUP($O491,'APOIO-DESPESAS'!$A$3:$N$962,8,FALSE)),"")</f>
        <v/>
      </c>
      <c r="H491" s="223" t="str">
        <f>IFERROR(IF(VLOOKUP($O491,'APOIO-DESPESAS'!$A$3:$N$962,9,FALSE)="","",VLOOKUP($O491,'APOIO-DESPESAS'!$A$3:$N$962,9,FALSE)),"")</f>
        <v/>
      </c>
      <c r="I491" s="223" t="str">
        <f>IFERROR(IF(VLOOKUP($O491,'APOIO-DESPESAS'!$A$3:$N$962,10,FALSE)="","",VLOOKUP($O491,'APOIO-DESPESAS'!$A$3:$N$962,10,FALSE)),"")</f>
        <v/>
      </c>
      <c r="J491" s="223" t="str">
        <f>IFERROR(IF(VLOOKUP($O491,'APOIO-DESPESAS'!$A$3:$N$962,11,FALSE)="","",VLOOKUP($O491,'APOIO-DESPESAS'!$A$3:$N$962,11,FALSE)),"")</f>
        <v/>
      </c>
      <c r="K491" s="223" t="str">
        <f>IFERROR(IF(VLOOKUP($O491,'APOIO-DESPESAS'!$A$3:$N$962,12,FALSE)="","",VLOOKUP($O491,'APOIO-DESPESAS'!$A$3:$N$962,12,FALSE)),"")</f>
        <v/>
      </c>
      <c r="L491" s="223" t="str">
        <f>IFERROR(IF(VLOOKUP($O491,'APOIO-DESPESAS'!$A$3:$N$962,13,FALSE)="","",VLOOKUP($O491,'APOIO-DESPESAS'!$A$3:$N$962,13,FALSE)),"")</f>
        <v/>
      </c>
      <c r="M491" s="223" t="str">
        <f>IFERROR(IF(VLOOKUP($O491,'APOIO-DESPESAS'!$A$3:$N$962,14,FALSE)="","",VLOOKUP($O491,'APOIO-DESPESAS'!$A$3:$N$962,14,FALSE)),"")</f>
        <v/>
      </c>
      <c r="O491" s="223">
        <f t="shared" si="7"/>
        <v>489</v>
      </c>
    </row>
    <row r="492" spans="1:15" x14ac:dyDescent="0.25">
      <c r="A492" s="223" t="str">
        <f>IFERROR(IF(VLOOKUP($O492,'APOIO-DESPESAS'!$A$3:$N$962,2,FALSE)="","",VLOOKUP($O492,'APOIO-DESPESAS'!$A$3:$N$962,2,FALSE)),"")</f>
        <v/>
      </c>
      <c r="B492" s="223" t="str">
        <f>IFERROR(IF(VLOOKUP($O492,'APOIO-DESPESAS'!$A$3:$N$962,3,FALSE)="","",VLOOKUP($O492,'APOIO-DESPESAS'!$A$3:$N$962,3,FALSE)),"")</f>
        <v/>
      </c>
      <c r="C492" s="223" t="str">
        <f>IFERROR(IF(VLOOKUP($O492,'APOIO-DESPESAS'!$A$3:$N$962,4,FALSE)="","",VLOOKUP($O492,'APOIO-DESPESAS'!$A$3:$N$962,4,FALSE)),"")</f>
        <v/>
      </c>
      <c r="D492" s="223" t="str">
        <f>IFERROR(IF(VLOOKUP($O492,'APOIO-DESPESAS'!$A$3:$N$962,5,FALSE)="","",VLOOKUP($O492,'APOIO-DESPESAS'!$A$3:$N$962,5,FALSE)),"")</f>
        <v/>
      </c>
      <c r="E492" s="223" t="str">
        <f>IFERROR(IF(VLOOKUP($O492,'APOIO-DESPESAS'!$A$3:$N$962,6,FALSE)="","",VLOOKUP($O492,'APOIO-DESPESAS'!$A$3:$N$962,6,FALSE)),"")</f>
        <v/>
      </c>
      <c r="F492" s="223" t="str">
        <f>IFERROR(IF(VLOOKUP($O492,'APOIO-DESPESAS'!$A$3:$N$962,7,FALSE)="","",VLOOKUP($O492,'APOIO-DESPESAS'!$A$3:$N$962,7,FALSE)),"")</f>
        <v/>
      </c>
      <c r="G492" s="223" t="str">
        <f>IFERROR(IF(VLOOKUP($O492,'APOIO-DESPESAS'!$A$3:$N$962,8,FALSE)="","",VLOOKUP($O492,'APOIO-DESPESAS'!$A$3:$N$962,8,FALSE)),"")</f>
        <v/>
      </c>
      <c r="H492" s="223" t="str">
        <f>IFERROR(IF(VLOOKUP($O492,'APOIO-DESPESAS'!$A$3:$N$962,9,FALSE)="","",VLOOKUP($O492,'APOIO-DESPESAS'!$A$3:$N$962,9,FALSE)),"")</f>
        <v/>
      </c>
      <c r="I492" s="223" t="str">
        <f>IFERROR(IF(VLOOKUP($O492,'APOIO-DESPESAS'!$A$3:$N$962,10,FALSE)="","",VLOOKUP($O492,'APOIO-DESPESAS'!$A$3:$N$962,10,FALSE)),"")</f>
        <v/>
      </c>
      <c r="J492" s="223" t="str">
        <f>IFERROR(IF(VLOOKUP($O492,'APOIO-DESPESAS'!$A$3:$N$962,11,FALSE)="","",VLOOKUP($O492,'APOIO-DESPESAS'!$A$3:$N$962,11,FALSE)),"")</f>
        <v/>
      </c>
      <c r="K492" s="223" t="str">
        <f>IFERROR(IF(VLOOKUP($O492,'APOIO-DESPESAS'!$A$3:$N$962,12,FALSE)="","",VLOOKUP($O492,'APOIO-DESPESAS'!$A$3:$N$962,12,FALSE)),"")</f>
        <v/>
      </c>
      <c r="L492" s="223" t="str">
        <f>IFERROR(IF(VLOOKUP($O492,'APOIO-DESPESAS'!$A$3:$N$962,13,FALSE)="","",VLOOKUP($O492,'APOIO-DESPESAS'!$A$3:$N$962,13,FALSE)),"")</f>
        <v/>
      </c>
      <c r="M492" s="223" t="str">
        <f>IFERROR(IF(VLOOKUP($O492,'APOIO-DESPESAS'!$A$3:$N$962,14,FALSE)="","",VLOOKUP($O492,'APOIO-DESPESAS'!$A$3:$N$962,14,FALSE)),"")</f>
        <v/>
      </c>
      <c r="O492" s="223">
        <f t="shared" si="7"/>
        <v>490</v>
      </c>
    </row>
    <row r="493" spans="1:15" x14ac:dyDescent="0.25">
      <c r="A493" s="223" t="str">
        <f>IFERROR(IF(VLOOKUP($O493,'APOIO-DESPESAS'!$A$3:$N$962,2,FALSE)="","",VLOOKUP($O493,'APOIO-DESPESAS'!$A$3:$N$962,2,FALSE)),"")</f>
        <v/>
      </c>
      <c r="B493" s="223" t="str">
        <f>IFERROR(IF(VLOOKUP($O493,'APOIO-DESPESAS'!$A$3:$N$962,3,FALSE)="","",VLOOKUP($O493,'APOIO-DESPESAS'!$A$3:$N$962,3,FALSE)),"")</f>
        <v/>
      </c>
      <c r="C493" s="223" t="str">
        <f>IFERROR(IF(VLOOKUP($O493,'APOIO-DESPESAS'!$A$3:$N$962,4,FALSE)="","",VLOOKUP($O493,'APOIO-DESPESAS'!$A$3:$N$962,4,FALSE)),"")</f>
        <v/>
      </c>
      <c r="D493" s="223" t="str">
        <f>IFERROR(IF(VLOOKUP($O493,'APOIO-DESPESAS'!$A$3:$N$962,5,FALSE)="","",VLOOKUP($O493,'APOIO-DESPESAS'!$A$3:$N$962,5,FALSE)),"")</f>
        <v/>
      </c>
      <c r="E493" s="223" t="str">
        <f>IFERROR(IF(VLOOKUP($O493,'APOIO-DESPESAS'!$A$3:$N$962,6,FALSE)="","",VLOOKUP($O493,'APOIO-DESPESAS'!$A$3:$N$962,6,FALSE)),"")</f>
        <v/>
      </c>
      <c r="F493" s="223" t="str">
        <f>IFERROR(IF(VLOOKUP($O493,'APOIO-DESPESAS'!$A$3:$N$962,7,FALSE)="","",VLOOKUP($O493,'APOIO-DESPESAS'!$A$3:$N$962,7,FALSE)),"")</f>
        <v/>
      </c>
      <c r="G493" s="223" t="str">
        <f>IFERROR(IF(VLOOKUP($O493,'APOIO-DESPESAS'!$A$3:$N$962,8,FALSE)="","",VLOOKUP($O493,'APOIO-DESPESAS'!$A$3:$N$962,8,FALSE)),"")</f>
        <v/>
      </c>
      <c r="H493" s="223" t="str">
        <f>IFERROR(IF(VLOOKUP($O493,'APOIO-DESPESAS'!$A$3:$N$962,9,FALSE)="","",VLOOKUP($O493,'APOIO-DESPESAS'!$A$3:$N$962,9,FALSE)),"")</f>
        <v/>
      </c>
      <c r="I493" s="223" t="str">
        <f>IFERROR(IF(VLOOKUP($O493,'APOIO-DESPESAS'!$A$3:$N$962,10,FALSE)="","",VLOOKUP($O493,'APOIO-DESPESAS'!$A$3:$N$962,10,FALSE)),"")</f>
        <v/>
      </c>
      <c r="J493" s="223" t="str">
        <f>IFERROR(IF(VLOOKUP($O493,'APOIO-DESPESAS'!$A$3:$N$962,11,FALSE)="","",VLOOKUP($O493,'APOIO-DESPESAS'!$A$3:$N$962,11,FALSE)),"")</f>
        <v/>
      </c>
      <c r="K493" s="223" t="str">
        <f>IFERROR(IF(VLOOKUP($O493,'APOIO-DESPESAS'!$A$3:$N$962,12,FALSE)="","",VLOOKUP($O493,'APOIO-DESPESAS'!$A$3:$N$962,12,FALSE)),"")</f>
        <v/>
      </c>
      <c r="L493" s="223" t="str">
        <f>IFERROR(IF(VLOOKUP($O493,'APOIO-DESPESAS'!$A$3:$N$962,13,FALSE)="","",VLOOKUP($O493,'APOIO-DESPESAS'!$A$3:$N$962,13,FALSE)),"")</f>
        <v/>
      </c>
      <c r="M493" s="223" t="str">
        <f>IFERROR(IF(VLOOKUP($O493,'APOIO-DESPESAS'!$A$3:$N$962,14,FALSE)="","",VLOOKUP($O493,'APOIO-DESPESAS'!$A$3:$N$962,14,FALSE)),"")</f>
        <v/>
      </c>
      <c r="O493" s="223">
        <f t="shared" si="7"/>
        <v>491</v>
      </c>
    </row>
    <row r="494" spans="1:15" x14ac:dyDescent="0.25">
      <c r="A494" s="223" t="str">
        <f>IFERROR(IF(VLOOKUP($O494,'APOIO-DESPESAS'!$A$3:$N$962,2,FALSE)="","",VLOOKUP($O494,'APOIO-DESPESAS'!$A$3:$N$962,2,FALSE)),"")</f>
        <v/>
      </c>
      <c r="B494" s="223" t="str">
        <f>IFERROR(IF(VLOOKUP($O494,'APOIO-DESPESAS'!$A$3:$N$962,3,FALSE)="","",VLOOKUP($O494,'APOIO-DESPESAS'!$A$3:$N$962,3,FALSE)),"")</f>
        <v/>
      </c>
      <c r="C494" s="223" t="str">
        <f>IFERROR(IF(VLOOKUP($O494,'APOIO-DESPESAS'!$A$3:$N$962,4,FALSE)="","",VLOOKUP($O494,'APOIO-DESPESAS'!$A$3:$N$962,4,FALSE)),"")</f>
        <v/>
      </c>
      <c r="D494" s="223" t="str">
        <f>IFERROR(IF(VLOOKUP($O494,'APOIO-DESPESAS'!$A$3:$N$962,5,FALSE)="","",VLOOKUP($O494,'APOIO-DESPESAS'!$A$3:$N$962,5,FALSE)),"")</f>
        <v/>
      </c>
      <c r="E494" s="223" t="str">
        <f>IFERROR(IF(VLOOKUP($O494,'APOIO-DESPESAS'!$A$3:$N$962,6,FALSE)="","",VLOOKUP($O494,'APOIO-DESPESAS'!$A$3:$N$962,6,FALSE)),"")</f>
        <v/>
      </c>
      <c r="F494" s="223" t="str">
        <f>IFERROR(IF(VLOOKUP($O494,'APOIO-DESPESAS'!$A$3:$N$962,7,FALSE)="","",VLOOKUP($O494,'APOIO-DESPESAS'!$A$3:$N$962,7,FALSE)),"")</f>
        <v/>
      </c>
      <c r="G494" s="223" t="str">
        <f>IFERROR(IF(VLOOKUP($O494,'APOIO-DESPESAS'!$A$3:$N$962,8,FALSE)="","",VLOOKUP($O494,'APOIO-DESPESAS'!$A$3:$N$962,8,FALSE)),"")</f>
        <v/>
      </c>
      <c r="H494" s="223" t="str">
        <f>IFERROR(IF(VLOOKUP($O494,'APOIO-DESPESAS'!$A$3:$N$962,9,FALSE)="","",VLOOKUP($O494,'APOIO-DESPESAS'!$A$3:$N$962,9,FALSE)),"")</f>
        <v/>
      </c>
      <c r="I494" s="223" t="str">
        <f>IFERROR(IF(VLOOKUP($O494,'APOIO-DESPESAS'!$A$3:$N$962,10,FALSE)="","",VLOOKUP($O494,'APOIO-DESPESAS'!$A$3:$N$962,10,FALSE)),"")</f>
        <v/>
      </c>
      <c r="J494" s="223" t="str">
        <f>IFERROR(IF(VLOOKUP($O494,'APOIO-DESPESAS'!$A$3:$N$962,11,FALSE)="","",VLOOKUP($O494,'APOIO-DESPESAS'!$A$3:$N$962,11,FALSE)),"")</f>
        <v/>
      </c>
      <c r="K494" s="223" t="str">
        <f>IFERROR(IF(VLOOKUP($O494,'APOIO-DESPESAS'!$A$3:$N$962,12,FALSE)="","",VLOOKUP($O494,'APOIO-DESPESAS'!$A$3:$N$962,12,FALSE)),"")</f>
        <v/>
      </c>
      <c r="L494" s="223" t="str">
        <f>IFERROR(IF(VLOOKUP($O494,'APOIO-DESPESAS'!$A$3:$N$962,13,FALSE)="","",VLOOKUP($O494,'APOIO-DESPESAS'!$A$3:$N$962,13,FALSE)),"")</f>
        <v/>
      </c>
      <c r="M494" s="223" t="str">
        <f>IFERROR(IF(VLOOKUP($O494,'APOIO-DESPESAS'!$A$3:$N$962,14,FALSE)="","",VLOOKUP($O494,'APOIO-DESPESAS'!$A$3:$N$962,14,FALSE)),"")</f>
        <v/>
      </c>
      <c r="O494" s="223">
        <f t="shared" si="7"/>
        <v>492</v>
      </c>
    </row>
    <row r="495" spans="1:15" x14ac:dyDescent="0.25">
      <c r="A495" s="223" t="str">
        <f>IFERROR(IF(VLOOKUP($O495,'APOIO-DESPESAS'!$A$3:$N$962,2,FALSE)="","",VLOOKUP($O495,'APOIO-DESPESAS'!$A$3:$N$962,2,FALSE)),"")</f>
        <v/>
      </c>
      <c r="B495" s="223" t="str">
        <f>IFERROR(IF(VLOOKUP($O495,'APOIO-DESPESAS'!$A$3:$N$962,3,FALSE)="","",VLOOKUP($O495,'APOIO-DESPESAS'!$A$3:$N$962,3,FALSE)),"")</f>
        <v/>
      </c>
      <c r="C495" s="223" t="str">
        <f>IFERROR(IF(VLOOKUP($O495,'APOIO-DESPESAS'!$A$3:$N$962,4,FALSE)="","",VLOOKUP($O495,'APOIO-DESPESAS'!$A$3:$N$962,4,FALSE)),"")</f>
        <v/>
      </c>
      <c r="D495" s="223" t="str">
        <f>IFERROR(IF(VLOOKUP($O495,'APOIO-DESPESAS'!$A$3:$N$962,5,FALSE)="","",VLOOKUP($O495,'APOIO-DESPESAS'!$A$3:$N$962,5,FALSE)),"")</f>
        <v/>
      </c>
      <c r="E495" s="223" t="str">
        <f>IFERROR(IF(VLOOKUP($O495,'APOIO-DESPESAS'!$A$3:$N$962,6,FALSE)="","",VLOOKUP($O495,'APOIO-DESPESAS'!$A$3:$N$962,6,FALSE)),"")</f>
        <v/>
      </c>
      <c r="F495" s="223" t="str">
        <f>IFERROR(IF(VLOOKUP($O495,'APOIO-DESPESAS'!$A$3:$N$962,7,FALSE)="","",VLOOKUP($O495,'APOIO-DESPESAS'!$A$3:$N$962,7,FALSE)),"")</f>
        <v/>
      </c>
      <c r="G495" s="223" t="str">
        <f>IFERROR(IF(VLOOKUP($O495,'APOIO-DESPESAS'!$A$3:$N$962,8,FALSE)="","",VLOOKUP($O495,'APOIO-DESPESAS'!$A$3:$N$962,8,FALSE)),"")</f>
        <v/>
      </c>
      <c r="H495" s="223" t="str">
        <f>IFERROR(IF(VLOOKUP($O495,'APOIO-DESPESAS'!$A$3:$N$962,9,FALSE)="","",VLOOKUP($O495,'APOIO-DESPESAS'!$A$3:$N$962,9,FALSE)),"")</f>
        <v/>
      </c>
      <c r="I495" s="223" t="str">
        <f>IFERROR(IF(VLOOKUP($O495,'APOIO-DESPESAS'!$A$3:$N$962,10,FALSE)="","",VLOOKUP($O495,'APOIO-DESPESAS'!$A$3:$N$962,10,FALSE)),"")</f>
        <v/>
      </c>
      <c r="J495" s="223" t="str">
        <f>IFERROR(IF(VLOOKUP($O495,'APOIO-DESPESAS'!$A$3:$N$962,11,FALSE)="","",VLOOKUP($O495,'APOIO-DESPESAS'!$A$3:$N$962,11,FALSE)),"")</f>
        <v/>
      </c>
      <c r="K495" s="223" t="str">
        <f>IFERROR(IF(VLOOKUP($O495,'APOIO-DESPESAS'!$A$3:$N$962,12,FALSE)="","",VLOOKUP($O495,'APOIO-DESPESAS'!$A$3:$N$962,12,FALSE)),"")</f>
        <v/>
      </c>
      <c r="L495" s="223" t="str">
        <f>IFERROR(IF(VLOOKUP($O495,'APOIO-DESPESAS'!$A$3:$N$962,13,FALSE)="","",VLOOKUP($O495,'APOIO-DESPESAS'!$A$3:$N$962,13,FALSE)),"")</f>
        <v/>
      </c>
      <c r="M495" s="223" t="str">
        <f>IFERROR(IF(VLOOKUP($O495,'APOIO-DESPESAS'!$A$3:$N$962,14,FALSE)="","",VLOOKUP($O495,'APOIO-DESPESAS'!$A$3:$N$962,14,FALSE)),"")</f>
        <v/>
      </c>
      <c r="O495" s="223">
        <f t="shared" si="7"/>
        <v>493</v>
      </c>
    </row>
    <row r="496" spans="1:15" x14ac:dyDescent="0.25">
      <c r="A496" s="223" t="str">
        <f>IFERROR(IF(VLOOKUP($O496,'APOIO-DESPESAS'!$A$3:$N$962,2,FALSE)="","",VLOOKUP($O496,'APOIO-DESPESAS'!$A$3:$N$962,2,FALSE)),"")</f>
        <v/>
      </c>
      <c r="B496" s="223" t="str">
        <f>IFERROR(IF(VLOOKUP($O496,'APOIO-DESPESAS'!$A$3:$N$962,3,FALSE)="","",VLOOKUP($O496,'APOIO-DESPESAS'!$A$3:$N$962,3,FALSE)),"")</f>
        <v/>
      </c>
      <c r="C496" s="223" t="str">
        <f>IFERROR(IF(VLOOKUP($O496,'APOIO-DESPESAS'!$A$3:$N$962,4,FALSE)="","",VLOOKUP($O496,'APOIO-DESPESAS'!$A$3:$N$962,4,FALSE)),"")</f>
        <v/>
      </c>
      <c r="D496" s="223" t="str">
        <f>IFERROR(IF(VLOOKUP($O496,'APOIO-DESPESAS'!$A$3:$N$962,5,FALSE)="","",VLOOKUP($O496,'APOIO-DESPESAS'!$A$3:$N$962,5,FALSE)),"")</f>
        <v/>
      </c>
      <c r="E496" s="223" t="str">
        <f>IFERROR(IF(VLOOKUP($O496,'APOIO-DESPESAS'!$A$3:$N$962,6,FALSE)="","",VLOOKUP($O496,'APOIO-DESPESAS'!$A$3:$N$962,6,FALSE)),"")</f>
        <v/>
      </c>
      <c r="F496" s="223" t="str">
        <f>IFERROR(IF(VLOOKUP($O496,'APOIO-DESPESAS'!$A$3:$N$962,7,FALSE)="","",VLOOKUP($O496,'APOIO-DESPESAS'!$A$3:$N$962,7,FALSE)),"")</f>
        <v/>
      </c>
      <c r="G496" s="223" t="str">
        <f>IFERROR(IF(VLOOKUP($O496,'APOIO-DESPESAS'!$A$3:$N$962,8,FALSE)="","",VLOOKUP($O496,'APOIO-DESPESAS'!$A$3:$N$962,8,FALSE)),"")</f>
        <v/>
      </c>
      <c r="H496" s="223" t="str">
        <f>IFERROR(IF(VLOOKUP($O496,'APOIO-DESPESAS'!$A$3:$N$962,9,FALSE)="","",VLOOKUP($O496,'APOIO-DESPESAS'!$A$3:$N$962,9,FALSE)),"")</f>
        <v/>
      </c>
      <c r="I496" s="223" t="str">
        <f>IFERROR(IF(VLOOKUP($O496,'APOIO-DESPESAS'!$A$3:$N$962,10,FALSE)="","",VLOOKUP($O496,'APOIO-DESPESAS'!$A$3:$N$962,10,FALSE)),"")</f>
        <v/>
      </c>
      <c r="J496" s="223" t="str">
        <f>IFERROR(IF(VLOOKUP($O496,'APOIO-DESPESAS'!$A$3:$N$962,11,FALSE)="","",VLOOKUP($O496,'APOIO-DESPESAS'!$A$3:$N$962,11,FALSE)),"")</f>
        <v/>
      </c>
      <c r="K496" s="223" t="str">
        <f>IFERROR(IF(VLOOKUP($O496,'APOIO-DESPESAS'!$A$3:$N$962,12,FALSE)="","",VLOOKUP($O496,'APOIO-DESPESAS'!$A$3:$N$962,12,FALSE)),"")</f>
        <v/>
      </c>
      <c r="L496" s="223" t="str">
        <f>IFERROR(IF(VLOOKUP($O496,'APOIO-DESPESAS'!$A$3:$N$962,13,FALSE)="","",VLOOKUP($O496,'APOIO-DESPESAS'!$A$3:$N$962,13,FALSE)),"")</f>
        <v/>
      </c>
      <c r="M496" s="223" t="str">
        <f>IFERROR(IF(VLOOKUP($O496,'APOIO-DESPESAS'!$A$3:$N$962,14,FALSE)="","",VLOOKUP($O496,'APOIO-DESPESAS'!$A$3:$N$962,14,FALSE)),"")</f>
        <v/>
      </c>
      <c r="O496" s="223">
        <f t="shared" si="7"/>
        <v>494</v>
      </c>
    </row>
    <row r="497" spans="1:15" x14ac:dyDescent="0.25">
      <c r="A497" s="223" t="str">
        <f>IFERROR(IF(VLOOKUP($O497,'APOIO-DESPESAS'!$A$3:$N$962,2,FALSE)="","",VLOOKUP($O497,'APOIO-DESPESAS'!$A$3:$N$962,2,FALSE)),"")</f>
        <v/>
      </c>
      <c r="B497" s="223" t="str">
        <f>IFERROR(IF(VLOOKUP($O497,'APOIO-DESPESAS'!$A$3:$N$962,3,FALSE)="","",VLOOKUP($O497,'APOIO-DESPESAS'!$A$3:$N$962,3,FALSE)),"")</f>
        <v/>
      </c>
      <c r="C497" s="223" t="str">
        <f>IFERROR(IF(VLOOKUP($O497,'APOIO-DESPESAS'!$A$3:$N$962,4,FALSE)="","",VLOOKUP($O497,'APOIO-DESPESAS'!$A$3:$N$962,4,FALSE)),"")</f>
        <v/>
      </c>
      <c r="D497" s="223" t="str">
        <f>IFERROR(IF(VLOOKUP($O497,'APOIO-DESPESAS'!$A$3:$N$962,5,FALSE)="","",VLOOKUP($O497,'APOIO-DESPESAS'!$A$3:$N$962,5,FALSE)),"")</f>
        <v/>
      </c>
      <c r="E497" s="223" t="str">
        <f>IFERROR(IF(VLOOKUP($O497,'APOIO-DESPESAS'!$A$3:$N$962,6,FALSE)="","",VLOOKUP($O497,'APOIO-DESPESAS'!$A$3:$N$962,6,FALSE)),"")</f>
        <v/>
      </c>
      <c r="F497" s="223" t="str">
        <f>IFERROR(IF(VLOOKUP($O497,'APOIO-DESPESAS'!$A$3:$N$962,7,FALSE)="","",VLOOKUP($O497,'APOIO-DESPESAS'!$A$3:$N$962,7,FALSE)),"")</f>
        <v/>
      </c>
      <c r="G497" s="223" t="str">
        <f>IFERROR(IF(VLOOKUP($O497,'APOIO-DESPESAS'!$A$3:$N$962,8,FALSE)="","",VLOOKUP($O497,'APOIO-DESPESAS'!$A$3:$N$962,8,FALSE)),"")</f>
        <v/>
      </c>
      <c r="H497" s="223" t="str">
        <f>IFERROR(IF(VLOOKUP($O497,'APOIO-DESPESAS'!$A$3:$N$962,9,FALSE)="","",VLOOKUP($O497,'APOIO-DESPESAS'!$A$3:$N$962,9,FALSE)),"")</f>
        <v/>
      </c>
      <c r="I497" s="223" t="str">
        <f>IFERROR(IF(VLOOKUP($O497,'APOIO-DESPESAS'!$A$3:$N$962,10,FALSE)="","",VLOOKUP($O497,'APOIO-DESPESAS'!$A$3:$N$962,10,FALSE)),"")</f>
        <v/>
      </c>
      <c r="J497" s="223" t="str">
        <f>IFERROR(IF(VLOOKUP($O497,'APOIO-DESPESAS'!$A$3:$N$962,11,FALSE)="","",VLOOKUP($O497,'APOIO-DESPESAS'!$A$3:$N$962,11,FALSE)),"")</f>
        <v/>
      </c>
      <c r="K497" s="223" t="str">
        <f>IFERROR(IF(VLOOKUP($O497,'APOIO-DESPESAS'!$A$3:$N$962,12,FALSE)="","",VLOOKUP($O497,'APOIO-DESPESAS'!$A$3:$N$962,12,FALSE)),"")</f>
        <v/>
      </c>
      <c r="L497" s="223" t="str">
        <f>IFERROR(IF(VLOOKUP($O497,'APOIO-DESPESAS'!$A$3:$N$962,13,FALSE)="","",VLOOKUP($O497,'APOIO-DESPESAS'!$A$3:$N$962,13,FALSE)),"")</f>
        <v/>
      </c>
      <c r="M497" s="223" t="str">
        <f>IFERROR(IF(VLOOKUP($O497,'APOIO-DESPESAS'!$A$3:$N$962,14,FALSE)="","",VLOOKUP($O497,'APOIO-DESPESAS'!$A$3:$N$962,14,FALSE)),"")</f>
        <v/>
      </c>
      <c r="O497" s="223">
        <f t="shared" si="7"/>
        <v>495</v>
      </c>
    </row>
    <row r="498" spans="1:15" x14ac:dyDescent="0.25">
      <c r="A498" s="223" t="str">
        <f>IFERROR(IF(VLOOKUP($O498,'APOIO-DESPESAS'!$A$3:$N$962,2,FALSE)="","",VLOOKUP($O498,'APOIO-DESPESAS'!$A$3:$N$962,2,FALSE)),"")</f>
        <v/>
      </c>
      <c r="B498" s="223" t="str">
        <f>IFERROR(IF(VLOOKUP($O498,'APOIO-DESPESAS'!$A$3:$N$962,3,FALSE)="","",VLOOKUP($O498,'APOIO-DESPESAS'!$A$3:$N$962,3,FALSE)),"")</f>
        <v/>
      </c>
      <c r="C498" s="223" t="str">
        <f>IFERROR(IF(VLOOKUP($O498,'APOIO-DESPESAS'!$A$3:$N$962,4,FALSE)="","",VLOOKUP($O498,'APOIO-DESPESAS'!$A$3:$N$962,4,FALSE)),"")</f>
        <v/>
      </c>
      <c r="D498" s="223" t="str">
        <f>IFERROR(IF(VLOOKUP($O498,'APOIO-DESPESAS'!$A$3:$N$962,5,FALSE)="","",VLOOKUP($O498,'APOIO-DESPESAS'!$A$3:$N$962,5,FALSE)),"")</f>
        <v/>
      </c>
      <c r="E498" s="223" t="str">
        <f>IFERROR(IF(VLOOKUP($O498,'APOIO-DESPESAS'!$A$3:$N$962,6,FALSE)="","",VLOOKUP($O498,'APOIO-DESPESAS'!$A$3:$N$962,6,FALSE)),"")</f>
        <v/>
      </c>
      <c r="F498" s="223" t="str">
        <f>IFERROR(IF(VLOOKUP($O498,'APOIO-DESPESAS'!$A$3:$N$962,7,FALSE)="","",VLOOKUP($O498,'APOIO-DESPESAS'!$A$3:$N$962,7,FALSE)),"")</f>
        <v/>
      </c>
      <c r="G498" s="223" t="str">
        <f>IFERROR(IF(VLOOKUP($O498,'APOIO-DESPESAS'!$A$3:$N$962,8,FALSE)="","",VLOOKUP($O498,'APOIO-DESPESAS'!$A$3:$N$962,8,FALSE)),"")</f>
        <v/>
      </c>
      <c r="H498" s="223" t="str">
        <f>IFERROR(IF(VLOOKUP($O498,'APOIO-DESPESAS'!$A$3:$N$962,9,FALSE)="","",VLOOKUP($O498,'APOIO-DESPESAS'!$A$3:$N$962,9,FALSE)),"")</f>
        <v/>
      </c>
      <c r="I498" s="223" t="str">
        <f>IFERROR(IF(VLOOKUP($O498,'APOIO-DESPESAS'!$A$3:$N$962,10,FALSE)="","",VLOOKUP($O498,'APOIO-DESPESAS'!$A$3:$N$962,10,FALSE)),"")</f>
        <v/>
      </c>
      <c r="J498" s="223" t="str">
        <f>IFERROR(IF(VLOOKUP($O498,'APOIO-DESPESAS'!$A$3:$N$962,11,FALSE)="","",VLOOKUP($O498,'APOIO-DESPESAS'!$A$3:$N$962,11,FALSE)),"")</f>
        <v/>
      </c>
      <c r="K498" s="223" t="str">
        <f>IFERROR(IF(VLOOKUP($O498,'APOIO-DESPESAS'!$A$3:$N$962,12,FALSE)="","",VLOOKUP($O498,'APOIO-DESPESAS'!$A$3:$N$962,12,FALSE)),"")</f>
        <v/>
      </c>
      <c r="L498" s="223" t="str">
        <f>IFERROR(IF(VLOOKUP($O498,'APOIO-DESPESAS'!$A$3:$N$962,13,FALSE)="","",VLOOKUP($O498,'APOIO-DESPESAS'!$A$3:$N$962,13,FALSE)),"")</f>
        <v/>
      </c>
      <c r="M498" s="223" t="str">
        <f>IFERROR(IF(VLOOKUP($O498,'APOIO-DESPESAS'!$A$3:$N$962,14,FALSE)="","",VLOOKUP($O498,'APOIO-DESPESAS'!$A$3:$N$962,14,FALSE)),"")</f>
        <v/>
      </c>
      <c r="O498" s="223">
        <f t="shared" si="7"/>
        <v>496</v>
      </c>
    </row>
    <row r="499" spans="1:15" x14ac:dyDescent="0.25">
      <c r="A499" s="223" t="str">
        <f>IFERROR(IF(VLOOKUP($O499,'APOIO-DESPESAS'!$A$3:$N$962,2,FALSE)="","",VLOOKUP($O499,'APOIO-DESPESAS'!$A$3:$N$962,2,FALSE)),"")</f>
        <v/>
      </c>
      <c r="B499" s="223" t="str">
        <f>IFERROR(IF(VLOOKUP($O499,'APOIO-DESPESAS'!$A$3:$N$962,3,FALSE)="","",VLOOKUP($O499,'APOIO-DESPESAS'!$A$3:$N$962,3,FALSE)),"")</f>
        <v/>
      </c>
      <c r="C499" s="223" t="str">
        <f>IFERROR(IF(VLOOKUP($O499,'APOIO-DESPESAS'!$A$3:$N$962,4,FALSE)="","",VLOOKUP($O499,'APOIO-DESPESAS'!$A$3:$N$962,4,FALSE)),"")</f>
        <v/>
      </c>
      <c r="D499" s="223" t="str">
        <f>IFERROR(IF(VLOOKUP($O499,'APOIO-DESPESAS'!$A$3:$N$962,5,FALSE)="","",VLOOKUP($O499,'APOIO-DESPESAS'!$A$3:$N$962,5,FALSE)),"")</f>
        <v/>
      </c>
      <c r="E499" s="223" t="str">
        <f>IFERROR(IF(VLOOKUP($O499,'APOIO-DESPESAS'!$A$3:$N$962,6,FALSE)="","",VLOOKUP($O499,'APOIO-DESPESAS'!$A$3:$N$962,6,FALSE)),"")</f>
        <v/>
      </c>
      <c r="F499" s="223" t="str">
        <f>IFERROR(IF(VLOOKUP($O499,'APOIO-DESPESAS'!$A$3:$N$962,7,FALSE)="","",VLOOKUP($O499,'APOIO-DESPESAS'!$A$3:$N$962,7,FALSE)),"")</f>
        <v/>
      </c>
      <c r="G499" s="223" t="str">
        <f>IFERROR(IF(VLOOKUP($O499,'APOIO-DESPESAS'!$A$3:$N$962,8,FALSE)="","",VLOOKUP($O499,'APOIO-DESPESAS'!$A$3:$N$962,8,FALSE)),"")</f>
        <v/>
      </c>
      <c r="H499" s="223" t="str">
        <f>IFERROR(IF(VLOOKUP($O499,'APOIO-DESPESAS'!$A$3:$N$962,9,FALSE)="","",VLOOKUP($O499,'APOIO-DESPESAS'!$A$3:$N$962,9,FALSE)),"")</f>
        <v/>
      </c>
      <c r="I499" s="223" t="str">
        <f>IFERROR(IF(VLOOKUP($O499,'APOIO-DESPESAS'!$A$3:$N$962,10,FALSE)="","",VLOOKUP($O499,'APOIO-DESPESAS'!$A$3:$N$962,10,FALSE)),"")</f>
        <v/>
      </c>
      <c r="J499" s="223" t="str">
        <f>IFERROR(IF(VLOOKUP($O499,'APOIO-DESPESAS'!$A$3:$N$962,11,FALSE)="","",VLOOKUP($O499,'APOIO-DESPESAS'!$A$3:$N$962,11,FALSE)),"")</f>
        <v/>
      </c>
      <c r="K499" s="223" t="str">
        <f>IFERROR(IF(VLOOKUP($O499,'APOIO-DESPESAS'!$A$3:$N$962,12,FALSE)="","",VLOOKUP($O499,'APOIO-DESPESAS'!$A$3:$N$962,12,FALSE)),"")</f>
        <v/>
      </c>
      <c r="L499" s="223" t="str">
        <f>IFERROR(IF(VLOOKUP($O499,'APOIO-DESPESAS'!$A$3:$N$962,13,FALSE)="","",VLOOKUP($O499,'APOIO-DESPESAS'!$A$3:$N$962,13,FALSE)),"")</f>
        <v/>
      </c>
      <c r="M499" s="223" t="str">
        <f>IFERROR(IF(VLOOKUP($O499,'APOIO-DESPESAS'!$A$3:$N$962,14,FALSE)="","",VLOOKUP($O499,'APOIO-DESPESAS'!$A$3:$N$962,14,FALSE)),"")</f>
        <v/>
      </c>
      <c r="O499" s="223">
        <f t="shared" si="7"/>
        <v>497</v>
      </c>
    </row>
    <row r="500" spans="1:15" x14ac:dyDescent="0.25">
      <c r="A500" s="223" t="str">
        <f>IFERROR(IF(VLOOKUP($O500,'APOIO-DESPESAS'!$A$3:$N$962,2,FALSE)="","",VLOOKUP($O500,'APOIO-DESPESAS'!$A$3:$N$962,2,FALSE)),"")</f>
        <v/>
      </c>
      <c r="B500" s="223" t="str">
        <f>IFERROR(IF(VLOOKUP($O500,'APOIO-DESPESAS'!$A$3:$N$962,3,FALSE)="","",VLOOKUP($O500,'APOIO-DESPESAS'!$A$3:$N$962,3,FALSE)),"")</f>
        <v/>
      </c>
      <c r="C500" s="223" t="str">
        <f>IFERROR(IF(VLOOKUP($O500,'APOIO-DESPESAS'!$A$3:$N$962,4,FALSE)="","",VLOOKUP($O500,'APOIO-DESPESAS'!$A$3:$N$962,4,FALSE)),"")</f>
        <v/>
      </c>
      <c r="D500" s="223" t="str">
        <f>IFERROR(IF(VLOOKUP($O500,'APOIO-DESPESAS'!$A$3:$N$962,5,FALSE)="","",VLOOKUP($O500,'APOIO-DESPESAS'!$A$3:$N$962,5,FALSE)),"")</f>
        <v/>
      </c>
      <c r="E500" s="223" t="str">
        <f>IFERROR(IF(VLOOKUP($O500,'APOIO-DESPESAS'!$A$3:$N$962,6,FALSE)="","",VLOOKUP($O500,'APOIO-DESPESAS'!$A$3:$N$962,6,FALSE)),"")</f>
        <v/>
      </c>
      <c r="F500" s="223" t="str">
        <f>IFERROR(IF(VLOOKUP($O500,'APOIO-DESPESAS'!$A$3:$N$962,7,FALSE)="","",VLOOKUP($O500,'APOIO-DESPESAS'!$A$3:$N$962,7,FALSE)),"")</f>
        <v/>
      </c>
      <c r="G500" s="223" t="str">
        <f>IFERROR(IF(VLOOKUP($O500,'APOIO-DESPESAS'!$A$3:$N$962,8,FALSE)="","",VLOOKUP($O500,'APOIO-DESPESAS'!$A$3:$N$962,8,FALSE)),"")</f>
        <v/>
      </c>
      <c r="H500" s="223" t="str">
        <f>IFERROR(IF(VLOOKUP($O500,'APOIO-DESPESAS'!$A$3:$N$962,9,FALSE)="","",VLOOKUP($O500,'APOIO-DESPESAS'!$A$3:$N$962,9,FALSE)),"")</f>
        <v/>
      </c>
      <c r="I500" s="223" t="str">
        <f>IFERROR(IF(VLOOKUP($O500,'APOIO-DESPESAS'!$A$3:$N$962,10,FALSE)="","",VLOOKUP($O500,'APOIO-DESPESAS'!$A$3:$N$962,10,FALSE)),"")</f>
        <v/>
      </c>
      <c r="J500" s="223" t="str">
        <f>IFERROR(IF(VLOOKUP($O500,'APOIO-DESPESAS'!$A$3:$N$962,11,FALSE)="","",VLOOKUP($O500,'APOIO-DESPESAS'!$A$3:$N$962,11,FALSE)),"")</f>
        <v/>
      </c>
      <c r="K500" s="223" t="str">
        <f>IFERROR(IF(VLOOKUP($O500,'APOIO-DESPESAS'!$A$3:$N$962,12,FALSE)="","",VLOOKUP($O500,'APOIO-DESPESAS'!$A$3:$N$962,12,FALSE)),"")</f>
        <v/>
      </c>
      <c r="L500" s="223" t="str">
        <f>IFERROR(IF(VLOOKUP($O500,'APOIO-DESPESAS'!$A$3:$N$962,13,FALSE)="","",VLOOKUP($O500,'APOIO-DESPESAS'!$A$3:$N$962,13,FALSE)),"")</f>
        <v/>
      </c>
      <c r="M500" s="223" t="str">
        <f>IFERROR(IF(VLOOKUP($O500,'APOIO-DESPESAS'!$A$3:$N$962,14,FALSE)="","",VLOOKUP($O500,'APOIO-DESPESAS'!$A$3:$N$962,14,FALSE)),"")</f>
        <v/>
      </c>
      <c r="O500" s="223">
        <f t="shared" si="7"/>
        <v>498</v>
      </c>
    </row>
    <row r="501" spans="1:15" x14ac:dyDescent="0.25">
      <c r="A501" s="223" t="str">
        <f>IFERROR(IF(VLOOKUP($O501,'APOIO-DESPESAS'!$A$3:$N$962,2,FALSE)="","",VLOOKUP($O501,'APOIO-DESPESAS'!$A$3:$N$962,2,FALSE)),"")</f>
        <v/>
      </c>
      <c r="B501" s="223" t="str">
        <f>IFERROR(IF(VLOOKUP($O501,'APOIO-DESPESAS'!$A$3:$N$962,3,FALSE)="","",VLOOKUP($O501,'APOIO-DESPESAS'!$A$3:$N$962,3,FALSE)),"")</f>
        <v/>
      </c>
      <c r="C501" s="223" t="str">
        <f>IFERROR(IF(VLOOKUP($O501,'APOIO-DESPESAS'!$A$3:$N$962,4,FALSE)="","",VLOOKUP($O501,'APOIO-DESPESAS'!$A$3:$N$962,4,FALSE)),"")</f>
        <v/>
      </c>
      <c r="D501" s="223" t="str">
        <f>IFERROR(IF(VLOOKUP($O501,'APOIO-DESPESAS'!$A$3:$N$962,5,FALSE)="","",VLOOKUP($O501,'APOIO-DESPESAS'!$A$3:$N$962,5,FALSE)),"")</f>
        <v/>
      </c>
      <c r="E501" s="223" t="str">
        <f>IFERROR(IF(VLOOKUP($O501,'APOIO-DESPESAS'!$A$3:$N$962,6,FALSE)="","",VLOOKUP($O501,'APOIO-DESPESAS'!$A$3:$N$962,6,FALSE)),"")</f>
        <v/>
      </c>
      <c r="F501" s="223" t="str">
        <f>IFERROR(IF(VLOOKUP($O501,'APOIO-DESPESAS'!$A$3:$N$962,7,FALSE)="","",VLOOKUP($O501,'APOIO-DESPESAS'!$A$3:$N$962,7,FALSE)),"")</f>
        <v/>
      </c>
      <c r="G501" s="223" t="str">
        <f>IFERROR(IF(VLOOKUP($O501,'APOIO-DESPESAS'!$A$3:$N$962,8,FALSE)="","",VLOOKUP($O501,'APOIO-DESPESAS'!$A$3:$N$962,8,FALSE)),"")</f>
        <v/>
      </c>
      <c r="H501" s="223" t="str">
        <f>IFERROR(IF(VLOOKUP($O501,'APOIO-DESPESAS'!$A$3:$N$962,9,FALSE)="","",VLOOKUP($O501,'APOIO-DESPESAS'!$A$3:$N$962,9,FALSE)),"")</f>
        <v/>
      </c>
      <c r="I501" s="223" t="str">
        <f>IFERROR(IF(VLOOKUP($O501,'APOIO-DESPESAS'!$A$3:$N$962,10,FALSE)="","",VLOOKUP($O501,'APOIO-DESPESAS'!$A$3:$N$962,10,FALSE)),"")</f>
        <v/>
      </c>
      <c r="J501" s="223" t="str">
        <f>IFERROR(IF(VLOOKUP($O501,'APOIO-DESPESAS'!$A$3:$N$962,11,FALSE)="","",VLOOKUP($O501,'APOIO-DESPESAS'!$A$3:$N$962,11,FALSE)),"")</f>
        <v/>
      </c>
      <c r="K501" s="223" t="str">
        <f>IFERROR(IF(VLOOKUP($O501,'APOIO-DESPESAS'!$A$3:$N$962,12,FALSE)="","",VLOOKUP($O501,'APOIO-DESPESAS'!$A$3:$N$962,12,FALSE)),"")</f>
        <v/>
      </c>
      <c r="L501" s="223" t="str">
        <f>IFERROR(IF(VLOOKUP($O501,'APOIO-DESPESAS'!$A$3:$N$962,13,FALSE)="","",VLOOKUP($O501,'APOIO-DESPESAS'!$A$3:$N$962,13,FALSE)),"")</f>
        <v/>
      </c>
      <c r="M501" s="223" t="str">
        <f>IFERROR(IF(VLOOKUP($O501,'APOIO-DESPESAS'!$A$3:$N$962,14,FALSE)="","",VLOOKUP($O501,'APOIO-DESPESAS'!$A$3:$N$962,14,FALSE)),"")</f>
        <v/>
      </c>
      <c r="O501" s="223">
        <f t="shared" si="7"/>
        <v>499</v>
      </c>
    </row>
    <row r="502" spans="1:15" x14ac:dyDescent="0.25">
      <c r="A502" s="223" t="str">
        <f>IFERROR(IF(VLOOKUP($O502,'APOIO-DESPESAS'!$A$3:$N$962,2,FALSE)="","",VLOOKUP($O502,'APOIO-DESPESAS'!$A$3:$N$962,2,FALSE)),"")</f>
        <v/>
      </c>
      <c r="B502" s="223" t="str">
        <f>IFERROR(IF(VLOOKUP($O502,'APOIO-DESPESAS'!$A$3:$N$962,3,FALSE)="","",VLOOKUP($O502,'APOIO-DESPESAS'!$A$3:$N$962,3,FALSE)),"")</f>
        <v/>
      </c>
      <c r="C502" s="223" t="str">
        <f>IFERROR(IF(VLOOKUP($O502,'APOIO-DESPESAS'!$A$3:$N$962,4,FALSE)="","",VLOOKUP($O502,'APOIO-DESPESAS'!$A$3:$N$962,4,FALSE)),"")</f>
        <v/>
      </c>
      <c r="D502" s="223" t="str">
        <f>IFERROR(IF(VLOOKUP($O502,'APOIO-DESPESAS'!$A$3:$N$962,5,FALSE)="","",VLOOKUP($O502,'APOIO-DESPESAS'!$A$3:$N$962,5,FALSE)),"")</f>
        <v/>
      </c>
      <c r="E502" s="223" t="str">
        <f>IFERROR(IF(VLOOKUP($O502,'APOIO-DESPESAS'!$A$3:$N$962,6,FALSE)="","",VLOOKUP($O502,'APOIO-DESPESAS'!$A$3:$N$962,6,FALSE)),"")</f>
        <v/>
      </c>
      <c r="F502" s="223" t="str">
        <f>IFERROR(IF(VLOOKUP($O502,'APOIO-DESPESAS'!$A$3:$N$962,7,FALSE)="","",VLOOKUP($O502,'APOIO-DESPESAS'!$A$3:$N$962,7,FALSE)),"")</f>
        <v/>
      </c>
      <c r="G502" s="223" t="str">
        <f>IFERROR(IF(VLOOKUP($O502,'APOIO-DESPESAS'!$A$3:$N$962,8,FALSE)="","",VLOOKUP($O502,'APOIO-DESPESAS'!$A$3:$N$962,8,FALSE)),"")</f>
        <v/>
      </c>
      <c r="H502" s="223" t="str">
        <f>IFERROR(IF(VLOOKUP($O502,'APOIO-DESPESAS'!$A$3:$N$962,9,FALSE)="","",VLOOKUP($O502,'APOIO-DESPESAS'!$A$3:$N$962,9,FALSE)),"")</f>
        <v/>
      </c>
      <c r="I502" s="223" t="str">
        <f>IFERROR(IF(VLOOKUP($O502,'APOIO-DESPESAS'!$A$3:$N$962,10,FALSE)="","",VLOOKUP($O502,'APOIO-DESPESAS'!$A$3:$N$962,10,FALSE)),"")</f>
        <v/>
      </c>
      <c r="J502" s="223" t="str">
        <f>IFERROR(IF(VLOOKUP($O502,'APOIO-DESPESAS'!$A$3:$N$962,11,FALSE)="","",VLOOKUP($O502,'APOIO-DESPESAS'!$A$3:$N$962,11,FALSE)),"")</f>
        <v/>
      </c>
      <c r="K502" s="223" t="str">
        <f>IFERROR(IF(VLOOKUP($O502,'APOIO-DESPESAS'!$A$3:$N$962,12,FALSE)="","",VLOOKUP($O502,'APOIO-DESPESAS'!$A$3:$N$962,12,FALSE)),"")</f>
        <v/>
      </c>
      <c r="L502" s="223" t="str">
        <f>IFERROR(IF(VLOOKUP($O502,'APOIO-DESPESAS'!$A$3:$N$962,13,FALSE)="","",VLOOKUP($O502,'APOIO-DESPESAS'!$A$3:$N$962,13,FALSE)),"")</f>
        <v/>
      </c>
      <c r="M502" s="223" t="str">
        <f>IFERROR(IF(VLOOKUP($O502,'APOIO-DESPESAS'!$A$3:$N$962,14,FALSE)="","",VLOOKUP($O502,'APOIO-DESPESAS'!$A$3:$N$962,14,FALSE)),"")</f>
        <v/>
      </c>
      <c r="O502" s="223">
        <f t="shared" si="7"/>
        <v>500</v>
      </c>
    </row>
    <row r="503" spans="1:15" x14ac:dyDescent="0.25">
      <c r="A503" s="223" t="str">
        <f>IFERROR(IF(VLOOKUP($O503,'APOIO-DESPESAS'!$A$3:$N$962,2,FALSE)="","",VLOOKUP($O503,'APOIO-DESPESAS'!$A$3:$N$962,2,FALSE)),"")</f>
        <v/>
      </c>
      <c r="B503" s="223" t="str">
        <f>IFERROR(IF(VLOOKUP($O503,'APOIO-DESPESAS'!$A$3:$N$962,3,FALSE)="","",VLOOKUP($O503,'APOIO-DESPESAS'!$A$3:$N$962,3,FALSE)),"")</f>
        <v/>
      </c>
      <c r="C503" s="223" t="str">
        <f>IFERROR(IF(VLOOKUP($O503,'APOIO-DESPESAS'!$A$3:$N$962,4,FALSE)="","",VLOOKUP($O503,'APOIO-DESPESAS'!$A$3:$N$962,4,FALSE)),"")</f>
        <v/>
      </c>
      <c r="D503" s="223" t="str">
        <f>IFERROR(IF(VLOOKUP($O503,'APOIO-DESPESAS'!$A$3:$N$962,5,FALSE)="","",VLOOKUP($O503,'APOIO-DESPESAS'!$A$3:$N$962,5,FALSE)),"")</f>
        <v/>
      </c>
      <c r="E503" s="223" t="str">
        <f>IFERROR(IF(VLOOKUP($O503,'APOIO-DESPESAS'!$A$3:$N$962,6,FALSE)="","",VLOOKUP($O503,'APOIO-DESPESAS'!$A$3:$N$962,6,FALSE)),"")</f>
        <v/>
      </c>
      <c r="F503" s="223" t="str">
        <f>IFERROR(IF(VLOOKUP($O503,'APOIO-DESPESAS'!$A$3:$N$962,7,FALSE)="","",VLOOKUP($O503,'APOIO-DESPESAS'!$A$3:$N$962,7,FALSE)),"")</f>
        <v/>
      </c>
      <c r="G503" s="223" t="str">
        <f>IFERROR(IF(VLOOKUP($O503,'APOIO-DESPESAS'!$A$3:$N$962,8,FALSE)="","",VLOOKUP($O503,'APOIO-DESPESAS'!$A$3:$N$962,8,FALSE)),"")</f>
        <v/>
      </c>
      <c r="H503" s="223" t="str">
        <f>IFERROR(IF(VLOOKUP($O503,'APOIO-DESPESAS'!$A$3:$N$962,9,FALSE)="","",VLOOKUP($O503,'APOIO-DESPESAS'!$A$3:$N$962,9,FALSE)),"")</f>
        <v/>
      </c>
      <c r="I503" s="223" t="str">
        <f>IFERROR(IF(VLOOKUP($O503,'APOIO-DESPESAS'!$A$3:$N$962,10,FALSE)="","",VLOOKUP($O503,'APOIO-DESPESAS'!$A$3:$N$962,10,FALSE)),"")</f>
        <v/>
      </c>
      <c r="J503" s="223" t="str">
        <f>IFERROR(IF(VLOOKUP($O503,'APOIO-DESPESAS'!$A$3:$N$962,11,FALSE)="","",VLOOKUP($O503,'APOIO-DESPESAS'!$A$3:$N$962,11,FALSE)),"")</f>
        <v/>
      </c>
      <c r="K503" s="223" t="str">
        <f>IFERROR(IF(VLOOKUP($O503,'APOIO-DESPESAS'!$A$3:$N$962,12,FALSE)="","",VLOOKUP($O503,'APOIO-DESPESAS'!$A$3:$N$962,12,FALSE)),"")</f>
        <v/>
      </c>
      <c r="L503" s="223" t="str">
        <f>IFERROR(IF(VLOOKUP($O503,'APOIO-DESPESAS'!$A$3:$N$962,13,FALSE)="","",VLOOKUP($O503,'APOIO-DESPESAS'!$A$3:$N$962,13,FALSE)),"")</f>
        <v/>
      </c>
      <c r="M503" s="223" t="str">
        <f>IFERROR(IF(VLOOKUP($O503,'APOIO-DESPESAS'!$A$3:$N$962,14,FALSE)="","",VLOOKUP($O503,'APOIO-DESPESAS'!$A$3:$N$962,14,FALSE)),"")</f>
        <v/>
      </c>
      <c r="O503" s="223">
        <f t="shared" si="7"/>
        <v>501</v>
      </c>
    </row>
    <row r="504" spans="1:15" x14ac:dyDescent="0.25">
      <c r="A504" s="223" t="str">
        <f>IFERROR(IF(VLOOKUP($O504,'APOIO-DESPESAS'!$A$3:$N$962,2,FALSE)="","",VLOOKUP($O504,'APOIO-DESPESAS'!$A$3:$N$962,2,FALSE)),"")</f>
        <v/>
      </c>
      <c r="B504" s="223" t="str">
        <f>IFERROR(IF(VLOOKUP($O504,'APOIO-DESPESAS'!$A$3:$N$962,3,FALSE)="","",VLOOKUP($O504,'APOIO-DESPESAS'!$A$3:$N$962,3,FALSE)),"")</f>
        <v/>
      </c>
      <c r="C504" s="223" t="str">
        <f>IFERROR(IF(VLOOKUP($O504,'APOIO-DESPESAS'!$A$3:$N$962,4,FALSE)="","",VLOOKUP($O504,'APOIO-DESPESAS'!$A$3:$N$962,4,FALSE)),"")</f>
        <v/>
      </c>
      <c r="D504" s="223" t="str">
        <f>IFERROR(IF(VLOOKUP($O504,'APOIO-DESPESAS'!$A$3:$N$962,5,FALSE)="","",VLOOKUP($O504,'APOIO-DESPESAS'!$A$3:$N$962,5,FALSE)),"")</f>
        <v/>
      </c>
      <c r="E504" s="223" t="str">
        <f>IFERROR(IF(VLOOKUP($O504,'APOIO-DESPESAS'!$A$3:$N$962,6,FALSE)="","",VLOOKUP($O504,'APOIO-DESPESAS'!$A$3:$N$962,6,FALSE)),"")</f>
        <v/>
      </c>
      <c r="F504" s="223" t="str">
        <f>IFERROR(IF(VLOOKUP($O504,'APOIO-DESPESAS'!$A$3:$N$962,7,FALSE)="","",VLOOKUP($O504,'APOIO-DESPESAS'!$A$3:$N$962,7,FALSE)),"")</f>
        <v/>
      </c>
      <c r="G504" s="223" t="str">
        <f>IFERROR(IF(VLOOKUP($O504,'APOIO-DESPESAS'!$A$3:$N$962,8,FALSE)="","",VLOOKUP($O504,'APOIO-DESPESAS'!$A$3:$N$962,8,FALSE)),"")</f>
        <v/>
      </c>
      <c r="H504" s="223" t="str">
        <f>IFERROR(IF(VLOOKUP($O504,'APOIO-DESPESAS'!$A$3:$N$962,9,FALSE)="","",VLOOKUP($O504,'APOIO-DESPESAS'!$A$3:$N$962,9,FALSE)),"")</f>
        <v/>
      </c>
      <c r="I504" s="223" t="str">
        <f>IFERROR(IF(VLOOKUP($O504,'APOIO-DESPESAS'!$A$3:$N$962,10,FALSE)="","",VLOOKUP($O504,'APOIO-DESPESAS'!$A$3:$N$962,10,FALSE)),"")</f>
        <v/>
      </c>
      <c r="J504" s="223" t="str">
        <f>IFERROR(IF(VLOOKUP($O504,'APOIO-DESPESAS'!$A$3:$N$962,11,FALSE)="","",VLOOKUP($O504,'APOIO-DESPESAS'!$A$3:$N$962,11,FALSE)),"")</f>
        <v/>
      </c>
      <c r="K504" s="223" t="str">
        <f>IFERROR(IF(VLOOKUP($O504,'APOIO-DESPESAS'!$A$3:$N$962,12,FALSE)="","",VLOOKUP($O504,'APOIO-DESPESAS'!$A$3:$N$962,12,FALSE)),"")</f>
        <v/>
      </c>
      <c r="L504" s="223" t="str">
        <f>IFERROR(IF(VLOOKUP($O504,'APOIO-DESPESAS'!$A$3:$N$962,13,FALSE)="","",VLOOKUP($O504,'APOIO-DESPESAS'!$A$3:$N$962,13,FALSE)),"")</f>
        <v/>
      </c>
      <c r="M504" s="223" t="str">
        <f>IFERROR(IF(VLOOKUP($O504,'APOIO-DESPESAS'!$A$3:$N$962,14,FALSE)="","",VLOOKUP($O504,'APOIO-DESPESAS'!$A$3:$N$962,14,FALSE)),"")</f>
        <v/>
      </c>
      <c r="O504" s="223">
        <f t="shared" si="7"/>
        <v>502</v>
      </c>
    </row>
    <row r="505" spans="1:15" x14ac:dyDescent="0.25">
      <c r="A505" s="223" t="str">
        <f>IFERROR(IF(VLOOKUP($O505,'APOIO-DESPESAS'!$A$3:$N$962,2,FALSE)="","",VLOOKUP($O505,'APOIO-DESPESAS'!$A$3:$N$962,2,FALSE)),"")</f>
        <v/>
      </c>
      <c r="B505" s="223" t="str">
        <f>IFERROR(IF(VLOOKUP($O505,'APOIO-DESPESAS'!$A$3:$N$962,3,FALSE)="","",VLOOKUP($O505,'APOIO-DESPESAS'!$A$3:$N$962,3,FALSE)),"")</f>
        <v/>
      </c>
      <c r="C505" s="223" t="str">
        <f>IFERROR(IF(VLOOKUP($O505,'APOIO-DESPESAS'!$A$3:$N$962,4,FALSE)="","",VLOOKUP($O505,'APOIO-DESPESAS'!$A$3:$N$962,4,FALSE)),"")</f>
        <v/>
      </c>
      <c r="D505" s="223" t="str">
        <f>IFERROR(IF(VLOOKUP($O505,'APOIO-DESPESAS'!$A$3:$N$962,5,FALSE)="","",VLOOKUP($O505,'APOIO-DESPESAS'!$A$3:$N$962,5,FALSE)),"")</f>
        <v/>
      </c>
      <c r="E505" s="223" t="str">
        <f>IFERROR(IF(VLOOKUP($O505,'APOIO-DESPESAS'!$A$3:$N$962,6,FALSE)="","",VLOOKUP($O505,'APOIO-DESPESAS'!$A$3:$N$962,6,FALSE)),"")</f>
        <v/>
      </c>
      <c r="F505" s="223" t="str">
        <f>IFERROR(IF(VLOOKUP($O505,'APOIO-DESPESAS'!$A$3:$N$962,7,FALSE)="","",VLOOKUP($O505,'APOIO-DESPESAS'!$A$3:$N$962,7,FALSE)),"")</f>
        <v/>
      </c>
      <c r="G505" s="223" t="str">
        <f>IFERROR(IF(VLOOKUP($O505,'APOIO-DESPESAS'!$A$3:$N$962,8,FALSE)="","",VLOOKUP($O505,'APOIO-DESPESAS'!$A$3:$N$962,8,FALSE)),"")</f>
        <v/>
      </c>
      <c r="H505" s="223" t="str">
        <f>IFERROR(IF(VLOOKUP($O505,'APOIO-DESPESAS'!$A$3:$N$962,9,FALSE)="","",VLOOKUP($O505,'APOIO-DESPESAS'!$A$3:$N$962,9,FALSE)),"")</f>
        <v/>
      </c>
      <c r="I505" s="223" t="str">
        <f>IFERROR(IF(VLOOKUP($O505,'APOIO-DESPESAS'!$A$3:$N$962,10,FALSE)="","",VLOOKUP($O505,'APOIO-DESPESAS'!$A$3:$N$962,10,FALSE)),"")</f>
        <v/>
      </c>
      <c r="J505" s="223" t="str">
        <f>IFERROR(IF(VLOOKUP($O505,'APOIO-DESPESAS'!$A$3:$N$962,11,FALSE)="","",VLOOKUP($O505,'APOIO-DESPESAS'!$A$3:$N$962,11,FALSE)),"")</f>
        <v/>
      </c>
      <c r="K505" s="223" t="str">
        <f>IFERROR(IF(VLOOKUP($O505,'APOIO-DESPESAS'!$A$3:$N$962,12,FALSE)="","",VLOOKUP($O505,'APOIO-DESPESAS'!$A$3:$N$962,12,FALSE)),"")</f>
        <v/>
      </c>
      <c r="L505" s="223" t="str">
        <f>IFERROR(IF(VLOOKUP($O505,'APOIO-DESPESAS'!$A$3:$N$962,13,FALSE)="","",VLOOKUP($O505,'APOIO-DESPESAS'!$A$3:$N$962,13,FALSE)),"")</f>
        <v/>
      </c>
      <c r="M505" s="223" t="str">
        <f>IFERROR(IF(VLOOKUP($O505,'APOIO-DESPESAS'!$A$3:$N$962,14,FALSE)="","",VLOOKUP($O505,'APOIO-DESPESAS'!$A$3:$N$962,14,FALSE)),"")</f>
        <v/>
      </c>
      <c r="O505" s="223">
        <f t="shared" si="7"/>
        <v>503</v>
      </c>
    </row>
    <row r="506" spans="1:15" x14ac:dyDescent="0.25">
      <c r="A506" s="223" t="str">
        <f>IFERROR(IF(VLOOKUP($O506,'APOIO-DESPESAS'!$A$3:$N$962,2,FALSE)="","",VLOOKUP($O506,'APOIO-DESPESAS'!$A$3:$N$962,2,FALSE)),"")</f>
        <v/>
      </c>
      <c r="B506" s="223" t="str">
        <f>IFERROR(IF(VLOOKUP($O506,'APOIO-DESPESAS'!$A$3:$N$962,3,FALSE)="","",VLOOKUP($O506,'APOIO-DESPESAS'!$A$3:$N$962,3,FALSE)),"")</f>
        <v/>
      </c>
      <c r="C506" s="223" t="str">
        <f>IFERROR(IF(VLOOKUP($O506,'APOIO-DESPESAS'!$A$3:$N$962,4,FALSE)="","",VLOOKUP($O506,'APOIO-DESPESAS'!$A$3:$N$962,4,FALSE)),"")</f>
        <v/>
      </c>
      <c r="D506" s="223" t="str">
        <f>IFERROR(IF(VLOOKUP($O506,'APOIO-DESPESAS'!$A$3:$N$962,5,FALSE)="","",VLOOKUP($O506,'APOIO-DESPESAS'!$A$3:$N$962,5,FALSE)),"")</f>
        <v/>
      </c>
      <c r="E506" s="223" t="str">
        <f>IFERROR(IF(VLOOKUP($O506,'APOIO-DESPESAS'!$A$3:$N$962,6,FALSE)="","",VLOOKUP($O506,'APOIO-DESPESAS'!$A$3:$N$962,6,FALSE)),"")</f>
        <v/>
      </c>
      <c r="F506" s="223" t="str">
        <f>IFERROR(IF(VLOOKUP($O506,'APOIO-DESPESAS'!$A$3:$N$962,7,FALSE)="","",VLOOKUP($O506,'APOIO-DESPESAS'!$A$3:$N$962,7,FALSE)),"")</f>
        <v/>
      </c>
      <c r="G506" s="223" t="str">
        <f>IFERROR(IF(VLOOKUP($O506,'APOIO-DESPESAS'!$A$3:$N$962,8,FALSE)="","",VLOOKUP($O506,'APOIO-DESPESAS'!$A$3:$N$962,8,FALSE)),"")</f>
        <v/>
      </c>
      <c r="H506" s="223" t="str">
        <f>IFERROR(IF(VLOOKUP($O506,'APOIO-DESPESAS'!$A$3:$N$962,9,FALSE)="","",VLOOKUP($O506,'APOIO-DESPESAS'!$A$3:$N$962,9,FALSE)),"")</f>
        <v/>
      </c>
      <c r="I506" s="223" t="str">
        <f>IFERROR(IF(VLOOKUP($O506,'APOIO-DESPESAS'!$A$3:$N$962,10,FALSE)="","",VLOOKUP($O506,'APOIO-DESPESAS'!$A$3:$N$962,10,FALSE)),"")</f>
        <v/>
      </c>
      <c r="J506" s="223" t="str">
        <f>IFERROR(IF(VLOOKUP($O506,'APOIO-DESPESAS'!$A$3:$N$962,11,FALSE)="","",VLOOKUP($O506,'APOIO-DESPESAS'!$A$3:$N$962,11,FALSE)),"")</f>
        <v/>
      </c>
      <c r="K506" s="223" t="str">
        <f>IFERROR(IF(VLOOKUP($O506,'APOIO-DESPESAS'!$A$3:$N$962,12,FALSE)="","",VLOOKUP($O506,'APOIO-DESPESAS'!$A$3:$N$962,12,FALSE)),"")</f>
        <v/>
      </c>
      <c r="L506" s="223" t="str">
        <f>IFERROR(IF(VLOOKUP($O506,'APOIO-DESPESAS'!$A$3:$N$962,13,FALSE)="","",VLOOKUP($O506,'APOIO-DESPESAS'!$A$3:$N$962,13,FALSE)),"")</f>
        <v/>
      </c>
      <c r="M506" s="223" t="str">
        <f>IFERROR(IF(VLOOKUP($O506,'APOIO-DESPESAS'!$A$3:$N$962,14,FALSE)="","",VLOOKUP($O506,'APOIO-DESPESAS'!$A$3:$N$962,14,FALSE)),"")</f>
        <v/>
      </c>
      <c r="O506" s="223">
        <f t="shared" si="7"/>
        <v>504</v>
      </c>
    </row>
    <row r="507" spans="1:15" x14ac:dyDescent="0.25">
      <c r="A507" s="223" t="str">
        <f>IFERROR(IF(VLOOKUP($O507,'APOIO-DESPESAS'!$A$3:$N$962,2,FALSE)="","",VLOOKUP($O507,'APOIO-DESPESAS'!$A$3:$N$962,2,FALSE)),"")</f>
        <v/>
      </c>
      <c r="B507" s="223" t="str">
        <f>IFERROR(IF(VLOOKUP($O507,'APOIO-DESPESAS'!$A$3:$N$962,3,FALSE)="","",VLOOKUP($O507,'APOIO-DESPESAS'!$A$3:$N$962,3,FALSE)),"")</f>
        <v/>
      </c>
      <c r="C507" s="223" t="str">
        <f>IFERROR(IF(VLOOKUP($O507,'APOIO-DESPESAS'!$A$3:$N$962,4,FALSE)="","",VLOOKUP($O507,'APOIO-DESPESAS'!$A$3:$N$962,4,FALSE)),"")</f>
        <v/>
      </c>
      <c r="D507" s="223" t="str">
        <f>IFERROR(IF(VLOOKUP($O507,'APOIO-DESPESAS'!$A$3:$N$962,5,FALSE)="","",VLOOKUP($O507,'APOIO-DESPESAS'!$A$3:$N$962,5,FALSE)),"")</f>
        <v/>
      </c>
      <c r="E507" s="223" t="str">
        <f>IFERROR(IF(VLOOKUP($O507,'APOIO-DESPESAS'!$A$3:$N$962,6,FALSE)="","",VLOOKUP($O507,'APOIO-DESPESAS'!$A$3:$N$962,6,FALSE)),"")</f>
        <v/>
      </c>
      <c r="F507" s="223" t="str">
        <f>IFERROR(IF(VLOOKUP($O507,'APOIO-DESPESAS'!$A$3:$N$962,7,FALSE)="","",VLOOKUP($O507,'APOIO-DESPESAS'!$A$3:$N$962,7,FALSE)),"")</f>
        <v/>
      </c>
      <c r="G507" s="223" t="str">
        <f>IFERROR(IF(VLOOKUP($O507,'APOIO-DESPESAS'!$A$3:$N$962,8,FALSE)="","",VLOOKUP($O507,'APOIO-DESPESAS'!$A$3:$N$962,8,FALSE)),"")</f>
        <v/>
      </c>
      <c r="H507" s="223" t="str">
        <f>IFERROR(IF(VLOOKUP($O507,'APOIO-DESPESAS'!$A$3:$N$962,9,FALSE)="","",VLOOKUP($O507,'APOIO-DESPESAS'!$A$3:$N$962,9,FALSE)),"")</f>
        <v/>
      </c>
      <c r="I507" s="223" t="str">
        <f>IFERROR(IF(VLOOKUP($O507,'APOIO-DESPESAS'!$A$3:$N$962,10,FALSE)="","",VLOOKUP($O507,'APOIO-DESPESAS'!$A$3:$N$962,10,FALSE)),"")</f>
        <v/>
      </c>
      <c r="J507" s="223" t="str">
        <f>IFERROR(IF(VLOOKUP($O507,'APOIO-DESPESAS'!$A$3:$N$962,11,FALSE)="","",VLOOKUP($O507,'APOIO-DESPESAS'!$A$3:$N$962,11,FALSE)),"")</f>
        <v/>
      </c>
      <c r="K507" s="223" t="str">
        <f>IFERROR(IF(VLOOKUP($O507,'APOIO-DESPESAS'!$A$3:$N$962,12,FALSE)="","",VLOOKUP($O507,'APOIO-DESPESAS'!$A$3:$N$962,12,FALSE)),"")</f>
        <v/>
      </c>
      <c r="L507" s="223" t="str">
        <f>IFERROR(IF(VLOOKUP($O507,'APOIO-DESPESAS'!$A$3:$N$962,13,FALSE)="","",VLOOKUP($O507,'APOIO-DESPESAS'!$A$3:$N$962,13,FALSE)),"")</f>
        <v/>
      </c>
      <c r="M507" s="223" t="str">
        <f>IFERROR(IF(VLOOKUP($O507,'APOIO-DESPESAS'!$A$3:$N$962,14,FALSE)="","",VLOOKUP($O507,'APOIO-DESPESAS'!$A$3:$N$962,14,FALSE)),"")</f>
        <v/>
      </c>
      <c r="O507" s="223">
        <f t="shared" si="7"/>
        <v>505</v>
      </c>
    </row>
    <row r="508" spans="1:15" x14ac:dyDescent="0.25">
      <c r="A508" s="223" t="str">
        <f>IFERROR(IF(VLOOKUP($O508,'APOIO-DESPESAS'!$A$3:$N$962,2,FALSE)="","",VLOOKUP($O508,'APOIO-DESPESAS'!$A$3:$N$962,2,FALSE)),"")</f>
        <v/>
      </c>
      <c r="B508" s="223" t="str">
        <f>IFERROR(IF(VLOOKUP($O508,'APOIO-DESPESAS'!$A$3:$N$962,3,FALSE)="","",VLOOKUP($O508,'APOIO-DESPESAS'!$A$3:$N$962,3,FALSE)),"")</f>
        <v/>
      </c>
      <c r="C508" s="223" t="str">
        <f>IFERROR(IF(VLOOKUP($O508,'APOIO-DESPESAS'!$A$3:$N$962,4,FALSE)="","",VLOOKUP($O508,'APOIO-DESPESAS'!$A$3:$N$962,4,FALSE)),"")</f>
        <v/>
      </c>
      <c r="D508" s="223" t="str">
        <f>IFERROR(IF(VLOOKUP($O508,'APOIO-DESPESAS'!$A$3:$N$962,5,FALSE)="","",VLOOKUP($O508,'APOIO-DESPESAS'!$A$3:$N$962,5,FALSE)),"")</f>
        <v/>
      </c>
      <c r="E508" s="223" t="str">
        <f>IFERROR(IF(VLOOKUP($O508,'APOIO-DESPESAS'!$A$3:$N$962,6,FALSE)="","",VLOOKUP($O508,'APOIO-DESPESAS'!$A$3:$N$962,6,FALSE)),"")</f>
        <v/>
      </c>
      <c r="F508" s="223" t="str">
        <f>IFERROR(IF(VLOOKUP($O508,'APOIO-DESPESAS'!$A$3:$N$962,7,FALSE)="","",VLOOKUP($O508,'APOIO-DESPESAS'!$A$3:$N$962,7,FALSE)),"")</f>
        <v/>
      </c>
      <c r="G508" s="223" t="str">
        <f>IFERROR(IF(VLOOKUP($O508,'APOIO-DESPESAS'!$A$3:$N$962,8,FALSE)="","",VLOOKUP($O508,'APOIO-DESPESAS'!$A$3:$N$962,8,FALSE)),"")</f>
        <v/>
      </c>
      <c r="H508" s="223" t="str">
        <f>IFERROR(IF(VLOOKUP($O508,'APOIO-DESPESAS'!$A$3:$N$962,9,FALSE)="","",VLOOKUP($O508,'APOIO-DESPESAS'!$A$3:$N$962,9,FALSE)),"")</f>
        <v/>
      </c>
      <c r="I508" s="223" t="str">
        <f>IFERROR(IF(VLOOKUP($O508,'APOIO-DESPESAS'!$A$3:$N$962,10,FALSE)="","",VLOOKUP($O508,'APOIO-DESPESAS'!$A$3:$N$962,10,FALSE)),"")</f>
        <v/>
      </c>
      <c r="J508" s="223" t="str">
        <f>IFERROR(IF(VLOOKUP($O508,'APOIO-DESPESAS'!$A$3:$N$962,11,FALSE)="","",VLOOKUP($O508,'APOIO-DESPESAS'!$A$3:$N$962,11,FALSE)),"")</f>
        <v/>
      </c>
      <c r="K508" s="223" t="str">
        <f>IFERROR(IF(VLOOKUP($O508,'APOIO-DESPESAS'!$A$3:$N$962,12,FALSE)="","",VLOOKUP($O508,'APOIO-DESPESAS'!$A$3:$N$962,12,FALSE)),"")</f>
        <v/>
      </c>
      <c r="L508" s="223" t="str">
        <f>IFERROR(IF(VLOOKUP($O508,'APOIO-DESPESAS'!$A$3:$N$962,13,FALSE)="","",VLOOKUP($O508,'APOIO-DESPESAS'!$A$3:$N$962,13,FALSE)),"")</f>
        <v/>
      </c>
      <c r="M508" s="223" t="str">
        <f>IFERROR(IF(VLOOKUP($O508,'APOIO-DESPESAS'!$A$3:$N$962,14,FALSE)="","",VLOOKUP($O508,'APOIO-DESPESAS'!$A$3:$N$962,14,FALSE)),"")</f>
        <v/>
      </c>
      <c r="O508" s="223">
        <f t="shared" si="7"/>
        <v>506</v>
      </c>
    </row>
    <row r="509" spans="1:15" x14ac:dyDescent="0.25">
      <c r="A509" s="223" t="str">
        <f>IFERROR(IF(VLOOKUP($O509,'APOIO-DESPESAS'!$A$3:$N$962,2,FALSE)="","",VLOOKUP($O509,'APOIO-DESPESAS'!$A$3:$N$962,2,FALSE)),"")</f>
        <v/>
      </c>
      <c r="B509" s="223" t="str">
        <f>IFERROR(IF(VLOOKUP($O509,'APOIO-DESPESAS'!$A$3:$N$962,3,FALSE)="","",VLOOKUP($O509,'APOIO-DESPESAS'!$A$3:$N$962,3,FALSE)),"")</f>
        <v/>
      </c>
      <c r="C509" s="223" t="str">
        <f>IFERROR(IF(VLOOKUP($O509,'APOIO-DESPESAS'!$A$3:$N$962,4,FALSE)="","",VLOOKUP($O509,'APOIO-DESPESAS'!$A$3:$N$962,4,FALSE)),"")</f>
        <v/>
      </c>
      <c r="D509" s="223" t="str">
        <f>IFERROR(IF(VLOOKUP($O509,'APOIO-DESPESAS'!$A$3:$N$962,5,FALSE)="","",VLOOKUP($O509,'APOIO-DESPESAS'!$A$3:$N$962,5,FALSE)),"")</f>
        <v/>
      </c>
      <c r="E509" s="223" t="str">
        <f>IFERROR(IF(VLOOKUP($O509,'APOIO-DESPESAS'!$A$3:$N$962,6,FALSE)="","",VLOOKUP($O509,'APOIO-DESPESAS'!$A$3:$N$962,6,FALSE)),"")</f>
        <v/>
      </c>
      <c r="F509" s="223" t="str">
        <f>IFERROR(IF(VLOOKUP($O509,'APOIO-DESPESAS'!$A$3:$N$962,7,FALSE)="","",VLOOKUP($O509,'APOIO-DESPESAS'!$A$3:$N$962,7,FALSE)),"")</f>
        <v/>
      </c>
      <c r="G509" s="223" t="str">
        <f>IFERROR(IF(VLOOKUP($O509,'APOIO-DESPESAS'!$A$3:$N$962,8,FALSE)="","",VLOOKUP($O509,'APOIO-DESPESAS'!$A$3:$N$962,8,FALSE)),"")</f>
        <v/>
      </c>
      <c r="H509" s="223" t="str">
        <f>IFERROR(IF(VLOOKUP($O509,'APOIO-DESPESAS'!$A$3:$N$962,9,FALSE)="","",VLOOKUP($O509,'APOIO-DESPESAS'!$A$3:$N$962,9,FALSE)),"")</f>
        <v/>
      </c>
      <c r="I509" s="223" t="str">
        <f>IFERROR(IF(VLOOKUP($O509,'APOIO-DESPESAS'!$A$3:$N$962,10,FALSE)="","",VLOOKUP($O509,'APOIO-DESPESAS'!$A$3:$N$962,10,FALSE)),"")</f>
        <v/>
      </c>
      <c r="J509" s="223" t="str">
        <f>IFERROR(IF(VLOOKUP($O509,'APOIO-DESPESAS'!$A$3:$N$962,11,FALSE)="","",VLOOKUP($O509,'APOIO-DESPESAS'!$A$3:$N$962,11,FALSE)),"")</f>
        <v/>
      </c>
      <c r="K509" s="223" t="str">
        <f>IFERROR(IF(VLOOKUP($O509,'APOIO-DESPESAS'!$A$3:$N$962,12,FALSE)="","",VLOOKUP($O509,'APOIO-DESPESAS'!$A$3:$N$962,12,FALSE)),"")</f>
        <v/>
      </c>
      <c r="L509" s="223" t="str">
        <f>IFERROR(IF(VLOOKUP($O509,'APOIO-DESPESAS'!$A$3:$N$962,13,FALSE)="","",VLOOKUP($O509,'APOIO-DESPESAS'!$A$3:$N$962,13,FALSE)),"")</f>
        <v/>
      </c>
      <c r="M509" s="223" t="str">
        <f>IFERROR(IF(VLOOKUP($O509,'APOIO-DESPESAS'!$A$3:$N$962,14,FALSE)="","",VLOOKUP($O509,'APOIO-DESPESAS'!$A$3:$N$962,14,FALSE)),"")</f>
        <v/>
      </c>
      <c r="O509" s="223">
        <f t="shared" si="7"/>
        <v>507</v>
      </c>
    </row>
    <row r="510" spans="1:15" x14ac:dyDescent="0.25">
      <c r="A510" s="223" t="str">
        <f>IFERROR(IF(VLOOKUP($O510,'APOIO-DESPESAS'!$A$3:$N$962,2,FALSE)="","",VLOOKUP($O510,'APOIO-DESPESAS'!$A$3:$N$962,2,FALSE)),"")</f>
        <v/>
      </c>
      <c r="B510" s="223" t="str">
        <f>IFERROR(IF(VLOOKUP($O510,'APOIO-DESPESAS'!$A$3:$N$962,3,FALSE)="","",VLOOKUP($O510,'APOIO-DESPESAS'!$A$3:$N$962,3,FALSE)),"")</f>
        <v/>
      </c>
      <c r="C510" s="223" t="str">
        <f>IFERROR(IF(VLOOKUP($O510,'APOIO-DESPESAS'!$A$3:$N$962,4,FALSE)="","",VLOOKUP($O510,'APOIO-DESPESAS'!$A$3:$N$962,4,FALSE)),"")</f>
        <v/>
      </c>
      <c r="D510" s="223" t="str">
        <f>IFERROR(IF(VLOOKUP($O510,'APOIO-DESPESAS'!$A$3:$N$962,5,FALSE)="","",VLOOKUP($O510,'APOIO-DESPESAS'!$A$3:$N$962,5,FALSE)),"")</f>
        <v/>
      </c>
      <c r="E510" s="223" t="str">
        <f>IFERROR(IF(VLOOKUP($O510,'APOIO-DESPESAS'!$A$3:$N$962,6,FALSE)="","",VLOOKUP($O510,'APOIO-DESPESAS'!$A$3:$N$962,6,FALSE)),"")</f>
        <v/>
      </c>
      <c r="F510" s="223" t="str">
        <f>IFERROR(IF(VLOOKUP($O510,'APOIO-DESPESAS'!$A$3:$N$962,7,FALSE)="","",VLOOKUP($O510,'APOIO-DESPESAS'!$A$3:$N$962,7,FALSE)),"")</f>
        <v/>
      </c>
      <c r="G510" s="223" t="str">
        <f>IFERROR(IF(VLOOKUP($O510,'APOIO-DESPESAS'!$A$3:$N$962,8,FALSE)="","",VLOOKUP($O510,'APOIO-DESPESAS'!$A$3:$N$962,8,FALSE)),"")</f>
        <v/>
      </c>
      <c r="H510" s="223" t="str">
        <f>IFERROR(IF(VLOOKUP($O510,'APOIO-DESPESAS'!$A$3:$N$962,9,FALSE)="","",VLOOKUP($O510,'APOIO-DESPESAS'!$A$3:$N$962,9,FALSE)),"")</f>
        <v/>
      </c>
      <c r="I510" s="223" t="str">
        <f>IFERROR(IF(VLOOKUP($O510,'APOIO-DESPESAS'!$A$3:$N$962,10,FALSE)="","",VLOOKUP($O510,'APOIO-DESPESAS'!$A$3:$N$962,10,FALSE)),"")</f>
        <v/>
      </c>
      <c r="J510" s="223" t="str">
        <f>IFERROR(IF(VLOOKUP($O510,'APOIO-DESPESAS'!$A$3:$N$962,11,FALSE)="","",VLOOKUP($O510,'APOIO-DESPESAS'!$A$3:$N$962,11,FALSE)),"")</f>
        <v/>
      </c>
      <c r="K510" s="223" t="str">
        <f>IFERROR(IF(VLOOKUP($O510,'APOIO-DESPESAS'!$A$3:$N$962,12,FALSE)="","",VLOOKUP($O510,'APOIO-DESPESAS'!$A$3:$N$962,12,FALSE)),"")</f>
        <v/>
      </c>
      <c r="L510" s="223" t="str">
        <f>IFERROR(IF(VLOOKUP($O510,'APOIO-DESPESAS'!$A$3:$N$962,13,FALSE)="","",VLOOKUP($O510,'APOIO-DESPESAS'!$A$3:$N$962,13,FALSE)),"")</f>
        <v/>
      </c>
      <c r="M510" s="223" t="str">
        <f>IFERROR(IF(VLOOKUP($O510,'APOIO-DESPESAS'!$A$3:$N$962,14,FALSE)="","",VLOOKUP($O510,'APOIO-DESPESAS'!$A$3:$N$962,14,FALSE)),"")</f>
        <v/>
      </c>
      <c r="O510" s="223">
        <f t="shared" si="7"/>
        <v>508</v>
      </c>
    </row>
    <row r="511" spans="1:15" x14ac:dyDescent="0.25">
      <c r="A511" s="223" t="str">
        <f>IFERROR(IF(VLOOKUP($O511,'APOIO-DESPESAS'!$A$3:$N$962,2,FALSE)="","",VLOOKUP($O511,'APOIO-DESPESAS'!$A$3:$N$962,2,FALSE)),"")</f>
        <v/>
      </c>
      <c r="B511" s="223" t="str">
        <f>IFERROR(IF(VLOOKUP($O511,'APOIO-DESPESAS'!$A$3:$N$962,3,FALSE)="","",VLOOKUP($O511,'APOIO-DESPESAS'!$A$3:$N$962,3,FALSE)),"")</f>
        <v/>
      </c>
      <c r="C511" s="223" t="str">
        <f>IFERROR(IF(VLOOKUP($O511,'APOIO-DESPESAS'!$A$3:$N$962,4,FALSE)="","",VLOOKUP($O511,'APOIO-DESPESAS'!$A$3:$N$962,4,FALSE)),"")</f>
        <v/>
      </c>
      <c r="D511" s="223" t="str">
        <f>IFERROR(IF(VLOOKUP($O511,'APOIO-DESPESAS'!$A$3:$N$962,5,FALSE)="","",VLOOKUP($O511,'APOIO-DESPESAS'!$A$3:$N$962,5,FALSE)),"")</f>
        <v/>
      </c>
      <c r="E511" s="223" t="str">
        <f>IFERROR(IF(VLOOKUP($O511,'APOIO-DESPESAS'!$A$3:$N$962,6,FALSE)="","",VLOOKUP($O511,'APOIO-DESPESAS'!$A$3:$N$962,6,FALSE)),"")</f>
        <v/>
      </c>
      <c r="F511" s="223" t="str">
        <f>IFERROR(IF(VLOOKUP($O511,'APOIO-DESPESAS'!$A$3:$N$962,7,FALSE)="","",VLOOKUP($O511,'APOIO-DESPESAS'!$A$3:$N$962,7,FALSE)),"")</f>
        <v/>
      </c>
      <c r="G511" s="223" t="str">
        <f>IFERROR(IF(VLOOKUP($O511,'APOIO-DESPESAS'!$A$3:$N$962,8,FALSE)="","",VLOOKUP($O511,'APOIO-DESPESAS'!$A$3:$N$962,8,FALSE)),"")</f>
        <v/>
      </c>
      <c r="H511" s="223" t="str">
        <f>IFERROR(IF(VLOOKUP($O511,'APOIO-DESPESAS'!$A$3:$N$962,9,FALSE)="","",VLOOKUP($O511,'APOIO-DESPESAS'!$A$3:$N$962,9,FALSE)),"")</f>
        <v/>
      </c>
      <c r="I511" s="223" t="str">
        <f>IFERROR(IF(VLOOKUP($O511,'APOIO-DESPESAS'!$A$3:$N$962,10,FALSE)="","",VLOOKUP($O511,'APOIO-DESPESAS'!$A$3:$N$962,10,FALSE)),"")</f>
        <v/>
      </c>
      <c r="J511" s="223" t="str">
        <f>IFERROR(IF(VLOOKUP($O511,'APOIO-DESPESAS'!$A$3:$N$962,11,FALSE)="","",VLOOKUP($O511,'APOIO-DESPESAS'!$A$3:$N$962,11,FALSE)),"")</f>
        <v/>
      </c>
      <c r="K511" s="223" t="str">
        <f>IFERROR(IF(VLOOKUP($O511,'APOIO-DESPESAS'!$A$3:$N$962,12,FALSE)="","",VLOOKUP($O511,'APOIO-DESPESAS'!$A$3:$N$962,12,FALSE)),"")</f>
        <v/>
      </c>
      <c r="L511" s="223" t="str">
        <f>IFERROR(IF(VLOOKUP($O511,'APOIO-DESPESAS'!$A$3:$N$962,13,FALSE)="","",VLOOKUP($O511,'APOIO-DESPESAS'!$A$3:$N$962,13,FALSE)),"")</f>
        <v/>
      </c>
      <c r="M511" s="223" t="str">
        <f>IFERROR(IF(VLOOKUP($O511,'APOIO-DESPESAS'!$A$3:$N$962,14,FALSE)="","",VLOOKUP($O511,'APOIO-DESPESAS'!$A$3:$N$962,14,FALSE)),"")</f>
        <v/>
      </c>
      <c r="O511" s="223">
        <f t="shared" si="7"/>
        <v>509</v>
      </c>
    </row>
    <row r="512" spans="1:15" x14ac:dyDescent="0.25">
      <c r="A512" s="223" t="str">
        <f>IFERROR(IF(VLOOKUP($O512,'APOIO-DESPESAS'!$A$3:$N$962,2,FALSE)="","",VLOOKUP($O512,'APOIO-DESPESAS'!$A$3:$N$962,2,FALSE)),"")</f>
        <v/>
      </c>
      <c r="B512" s="223" t="str">
        <f>IFERROR(IF(VLOOKUP($O512,'APOIO-DESPESAS'!$A$3:$N$962,3,FALSE)="","",VLOOKUP($O512,'APOIO-DESPESAS'!$A$3:$N$962,3,FALSE)),"")</f>
        <v/>
      </c>
      <c r="C512" s="223" t="str">
        <f>IFERROR(IF(VLOOKUP($O512,'APOIO-DESPESAS'!$A$3:$N$962,4,FALSE)="","",VLOOKUP($O512,'APOIO-DESPESAS'!$A$3:$N$962,4,FALSE)),"")</f>
        <v/>
      </c>
      <c r="D512" s="223" t="str">
        <f>IFERROR(IF(VLOOKUP($O512,'APOIO-DESPESAS'!$A$3:$N$962,5,FALSE)="","",VLOOKUP($O512,'APOIO-DESPESAS'!$A$3:$N$962,5,FALSE)),"")</f>
        <v/>
      </c>
      <c r="E512" s="223" t="str">
        <f>IFERROR(IF(VLOOKUP($O512,'APOIO-DESPESAS'!$A$3:$N$962,6,FALSE)="","",VLOOKUP($O512,'APOIO-DESPESAS'!$A$3:$N$962,6,FALSE)),"")</f>
        <v/>
      </c>
      <c r="F512" s="223" t="str">
        <f>IFERROR(IF(VLOOKUP($O512,'APOIO-DESPESAS'!$A$3:$N$962,7,FALSE)="","",VLOOKUP($O512,'APOIO-DESPESAS'!$A$3:$N$962,7,FALSE)),"")</f>
        <v/>
      </c>
      <c r="G512" s="223" t="str">
        <f>IFERROR(IF(VLOOKUP($O512,'APOIO-DESPESAS'!$A$3:$N$962,8,FALSE)="","",VLOOKUP($O512,'APOIO-DESPESAS'!$A$3:$N$962,8,FALSE)),"")</f>
        <v/>
      </c>
      <c r="H512" s="223" t="str">
        <f>IFERROR(IF(VLOOKUP($O512,'APOIO-DESPESAS'!$A$3:$N$962,9,FALSE)="","",VLOOKUP($O512,'APOIO-DESPESAS'!$A$3:$N$962,9,FALSE)),"")</f>
        <v/>
      </c>
      <c r="I512" s="223" t="str">
        <f>IFERROR(IF(VLOOKUP($O512,'APOIO-DESPESAS'!$A$3:$N$962,10,FALSE)="","",VLOOKUP($O512,'APOIO-DESPESAS'!$A$3:$N$962,10,FALSE)),"")</f>
        <v/>
      </c>
      <c r="J512" s="223" t="str">
        <f>IFERROR(IF(VLOOKUP($O512,'APOIO-DESPESAS'!$A$3:$N$962,11,FALSE)="","",VLOOKUP($O512,'APOIO-DESPESAS'!$A$3:$N$962,11,FALSE)),"")</f>
        <v/>
      </c>
      <c r="K512" s="223" t="str">
        <f>IFERROR(IF(VLOOKUP($O512,'APOIO-DESPESAS'!$A$3:$N$962,12,FALSE)="","",VLOOKUP($O512,'APOIO-DESPESAS'!$A$3:$N$962,12,FALSE)),"")</f>
        <v/>
      </c>
      <c r="L512" s="223" t="str">
        <f>IFERROR(IF(VLOOKUP($O512,'APOIO-DESPESAS'!$A$3:$N$962,13,FALSE)="","",VLOOKUP($O512,'APOIO-DESPESAS'!$A$3:$N$962,13,FALSE)),"")</f>
        <v/>
      </c>
      <c r="M512" s="223" t="str">
        <f>IFERROR(IF(VLOOKUP($O512,'APOIO-DESPESAS'!$A$3:$N$962,14,FALSE)="","",VLOOKUP($O512,'APOIO-DESPESAS'!$A$3:$N$962,14,FALSE)),"")</f>
        <v/>
      </c>
      <c r="O512" s="223">
        <f t="shared" si="7"/>
        <v>510</v>
      </c>
    </row>
    <row r="513" spans="1:15" x14ac:dyDescent="0.25">
      <c r="A513" s="223" t="str">
        <f>IFERROR(IF(VLOOKUP($O513,'APOIO-DESPESAS'!$A$3:$N$962,2,FALSE)="","",VLOOKUP($O513,'APOIO-DESPESAS'!$A$3:$N$962,2,FALSE)),"")</f>
        <v/>
      </c>
      <c r="B513" s="223" t="str">
        <f>IFERROR(IF(VLOOKUP($O513,'APOIO-DESPESAS'!$A$3:$N$962,3,FALSE)="","",VLOOKUP($O513,'APOIO-DESPESAS'!$A$3:$N$962,3,FALSE)),"")</f>
        <v/>
      </c>
      <c r="C513" s="223" t="str">
        <f>IFERROR(IF(VLOOKUP($O513,'APOIO-DESPESAS'!$A$3:$N$962,4,FALSE)="","",VLOOKUP($O513,'APOIO-DESPESAS'!$A$3:$N$962,4,FALSE)),"")</f>
        <v/>
      </c>
      <c r="D513" s="223" t="str">
        <f>IFERROR(IF(VLOOKUP($O513,'APOIO-DESPESAS'!$A$3:$N$962,5,FALSE)="","",VLOOKUP($O513,'APOIO-DESPESAS'!$A$3:$N$962,5,FALSE)),"")</f>
        <v/>
      </c>
      <c r="E513" s="223" t="str">
        <f>IFERROR(IF(VLOOKUP($O513,'APOIO-DESPESAS'!$A$3:$N$962,6,FALSE)="","",VLOOKUP($O513,'APOIO-DESPESAS'!$A$3:$N$962,6,FALSE)),"")</f>
        <v/>
      </c>
      <c r="F513" s="223" t="str">
        <f>IFERROR(IF(VLOOKUP($O513,'APOIO-DESPESAS'!$A$3:$N$962,7,FALSE)="","",VLOOKUP($O513,'APOIO-DESPESAS'!$A$3:$N$962,7,FALSE)),"")</f>
        <v/>
      </c>
      <c r="G513" s="223" t="str">
        <f>IFERROR(IF(VLOOKUP($O513,'APOIO-DESPESAS'!$A$3:$N$962,8,FALSE)="","",VLOOKUP($O513,'APOIO-DESPESAS'!$A$3:$N$962,8,FALSE)),"")</f>
        <v/>
      </c>
      <c r="H513" s="223" t="str">
        <f>IFERROR(IF(VLOOKUP($O513,'APOIO-DESPESAS'!$A$3:$N$962,9,FALSE)="","",VLOOKUP($O513,'APOIO-DESPESAS'!$A$3:$N$962,9,FALSE)),"")</f>
        <v/>
      </c>
      <c r="I513" s="223" t="str">
        <f>IFERROR(IF(VLOOKUP($O513,'APOIO-DESPESAS'!$A$3:$N$962,10,FALSE)="","",VLOOKUP($O513,'APOIO-DESPESAS'!$A$3:$N$962,10,FALSE)),"")</f>
        <v/>
      </c>
      <c r="J513" s="223" t="str">
        <f>IFERROR(IF(VLOOKUP($O513,'APOIO-DESPESAS'!$A$3:$N$962,11,FALSE)="","",VLOOKUP($O513,'APOIO-DESPESAS'!$A$3:$N$962,11,FALSE)),"")</f>
        <v/>
      </c>
      <c r="K513" s="223" t="str">
        <f>IFERROR(IF(VLOOKUP($O513,'APOIO-DESPESAS'!$A$3:$N$962,12,FALSE)="","",VLOOKUP($O513,'APOIO-DESPESAS'!$A$3:$N$962,12,FALSE)),"")</f>
        <v/>
      </c>
      <c r="L513" s="223" t="str">
        <f>IFERROR(IF(VLOOKUP($O513,'APOIO-DESPESAS'!$A$3:$N$962,13,FALSE)="","",VLOOKUP($O513,'APOIO-DESPESAS'!$A$3:$N$962,13,FALSE)),"")</f>
        <v/>
      </c>
      <c r="M513" s="223" t="str">
        <f>IFERROR(IF(VLOOKUP($O513,'APOIO-DESPESAS'!$A$3:$N$962,14,FALSE)="","",VLOOKUP($O513,'APOIO-DESPESAS'!$A$3:$N$962,14,FALSE)),"")</f>
        <v/>
      </c>
      <c r="O513" s="223">
        <f t="shared" si="7"/>
        <v>511</v>
      </c>
    </row>
    <row r="514" spans="1:15" x14ac:dyDescent="0.25">
      <c r="A514" s="223" t="str">
        <f>IFERROR(IF(VLOOKUP($O514,'APOIO-DESPESAS'!$A$3:$N$962,2,FALSE)="","",VLOOKUP($O514,'APOIO-DESPESAS'!$A$3:$N$962,2,FALSE)),"")</f>
        <v/>
      </c>
      <c r="B514" s="223" t="str">
        <f>IFERROR(IF(VLOOKUP($O514,'APOIO-DESPESAS'!$A$3:$N$962,3,FALSE)="","",VLOOKUP($O514,'APOIO-DESPESAS'!$A$3:$N$962,3,FALSE)),"")</f>
        <v/>
      </c>
      <c r="C514" s="223" t="str">
        <f>IFERROR(IF(VLOOKUP($O514,'APOIO-DESPESAS'!$A$3:$N$962,4,FALSE)="","",VLOOKUP($O514,'APOIO-DESPESAS'!$A$3:$N$962,4,FALSE)),"")</f>
        <v/>
      </c>
      <c r="D514" s="223" t="str">
        <f>IFERROR(IF(VLOOKUP($O514,'APOIO-DESPESAS'!$A$3:$N$962,5,FALSE)="","",VLOOKUP($O514,'APOIO-DESPESAS'!$A$3:$N$962,5,FALSE)),"")</f>
        <v/>
      </c>
      <c r="E514" s="223" t="str">
        <f>IFERROR(IF(VLOOKUP($O514,'APOIO-DESPESAS'!$A$3:$N$962,6,FALSE)="","",VLOOKUP($O514,'APOIO-DESPESAS'!$A$3:$N$962,6,FALSE)),"")</f>
        <v/>
      </c>
      <c r="F514" s="223" t="str">
        <f>IFERROR(IF(VLOOKUP($O514,'APOIO-DESPESAS'!$A$3:$N$962,7,FALSE)="","",VLOOKUP($O514,'APOIO-DESPESAS'!$A$3:$N$962,7,FALSE)),"")</f>
        <v/>
      </c>
      <c r="G514" s="223" t="str">
        <f>IFERROR(IF(VLOOKUP($O514,'APOIO-DESPESAS'!$A$3:$N$962,8,FALSE)="","",VLOOKUP($O514,'APOIO-DESPESAS'!$A$3:$N$962,8,FALSE)),"")</f>
        <v/>
      </c>
      <c r="H514" s="223" t="str">
        <f>IFERROR(IF(VLOOKUP($O514,'APOIO-DESPESAS'!$A$3:$N$962,9,FALSE)="","",VLOOKUP($O514,'APOIO-DESPESAS'!$A$3:$N$962,9,FALSE)),"")</f>
        <v/>
      </c>
      <c r="I514" s="223" t="str">
        <f>IFERROR(IF(VLOOKUP($O514,'APOIO-DESPESAS'!$A$3:$N$962,10,FALSE)="","",VLOOKUP($O514,'APOIO-DESPESAS'!$A$3:$N$962,10,FALSE)),"")</f>
        <v/>
      </c>
      <c r="J514" s="223" t="str">
        <f>IFERROR(IF(VLOOKUP($O514,'APOIO-DESPESAS'!$A$3:$N$962,11,FALSE)="","",VLOOKUP($O514,'APOIO-DESPESAS'!$A$3:$N$962,11,FALSE)),"")</f>
        <v/>
      </c>
      <c r="K514" s="223" t="str">
        <f>IFERROR(IF(VLOOKUP($O514,'APOIO-DESPESAS'!$A$3:$N$962,12,FALSE)="","",VLOOKUP($O514,'APOIO-DESPESAS'!$A$3:$N$962,12,FALSE)),"")</f>
        <v/>
      </c>
      <c r="L514" s="223" t="str">
        <f>IFERROR(IF(VLOOKUP($O514,'APOIO-DESPESAS'!$A$3:$N$962,13,FALSE)="","",VLOOKUP($O514,'APOIO-DESPESAS'!$A$3:$N$962,13,FALSE)),"")</f>
        <v/>
      </c>
      <c r="M514" s="223" t="str">
        <f>IFERROR(IF(VLOOKUP($O514,'APOIO-DESPESAS'!$A$3:$N$962,14,FALSE)="","",VLOOKUP($O514,'APOIO-DESPESAS'!$A$3:$N$962,14,FALSE)),"")</f>
        <v/>
      </c>
      <c r="O514" s="223">
        <f t="shared" si="7"/>
        <v>512</v>
      </c>
    </row>
    <row r="515" spans="1:15" x14ac:dyDescent="0.25">
      <c r="A515" s="223" t="str">
        <f>IFERROR(IF(VLOOKUP($O515,'APOIO-DESPESAS'!$A$3:$N$962,2,FALSE)="","",VLOOKUP($O515,'APOIO-DESPESAS'!$A$3:$N$962,2,FALSE)),"")</f>
        <v/>
      </c>
      <c r="B515" s="223" t="str">
        <f>IFERROR(IF(VLOOKUP($O515,'APOIO-DESPESAS'!$A$3:$N$962,3,FALSE)="","",VLOOKUP($O515,'APOIO-DESPESAS'!$A$3:$N$962,3,FALSE)),"")</f>
        <v/>
      </c>
      <c r="C515" s="223" t="str">
        <f>IFERROR(IF(VLOOKUP($O515,'APOIO-DESPESAS'!$A$3:$N$962,4,FALSE)="","",VLOOKUP($O515,'APOIO-DESPESAS'!$A$3:$N$962,4,FALSE)),"")</f>
        <v/>
      </c>
      <c r="D515" s="223" t="str">
        <f>IFERROR(IF(VLOOKUP($O515,'APOIO-DESPESAS'!$A$3:$N$962,5,FALSE)="","",VLOOKUP($O515,'APOIO-DESPESAS'!$A$3:$N$962,5,FALSE)),"")</f>
        <v/>
      </c>
      <c r="E515" s="223" t="str">
        <f>IFERROR(IF(VLOOKUP($O515,'APOIO-DESPESAS'!$A$3:$N$962,6,FALSE)="","",VLOOKUP($O515,'APOIO-DESPESAS'!$A$3:$N$962,6,FALSE)),"")</f>
        <v/>
      </c>
      <c r="F515" s="223" t="str">
        <f>IFERROR(IF(VLOOKUP($O515,'APOIO-DESPESAS'!$A$3:$N$962,7,FALSE)="","",VLOOKUP($O515,'APOIO-DESPESAS'!$A$3:$N$962,7,FALSE)),"")</f>
        <v/>
      </c>
      <c r="G515" s="223" t="str">
        <f>IFERROR(IF(VLOOKUP($O515,'APOIO-DESPESAS'!$A$3:$N$962,8,FALSE)="","",VLOOKUP($O515,'APOIO-DESPESAS'!$A$3:$N$962,8,FALSE)),"")</f>
        <v/>
      </c>
      <c r="H515" s="223" t="str">
        <f>IFERROR(IF(VLOOKUP($O515,'APOIO-DESPESAS'!$A$3:$N$962,9,FALSE)="","",VLOOKUP($O515,'APOIO-DESPESAS'!$A$3:$N$962,9,FALSE)),"")</f>
        <v/>
      </c>
      <c r="I515" s="223" t="str">
        <f>IFERROR(IF(VLOOKUP($O515,'APOIO-DESPESAS'!$A$3:$N$962,10,FALSE)="","",VLOOKUP($O515,'APOIO-DESPESAS'!$A$3:$N$962,10,FALSE)),"")</f>
        <v/>
      </c>
      <c r="J515" s="223" t="str">
        <f>IFERROR(IF(VLOOKUP($O515,'APOIO-DESPESAS'!$A$3:$N$962,11,FALSE)="","",VLOOKUP($O515,'APOIO-DESPESAS'!$A$3:$N$962,11,FALSE)),"")</f>
        <v/>
      </c>
      <c r="K515" s="223" t="str">
        <f>IFERROR(IF(VLOOKUP($O515,'APOIO-DESPESAS'!$A$3:$N$962,12,FALSE)="","",VLOOKUP($O515,'APOIO-DESPESAS'!$A$3:$N$962,12,FALSE)),"")</f>
        <v/>
      </c>
      <c r="L515" s="223" t="str">
        <f>IFERROR(IF(VLOOKUP($O515,'APOIO-DESPESAS'!$A$3:$N$962,13,FALSE)="","",VLOOKUP($O515,'APOIO-DESPESAS'!$A$3:$N$962,13,FALSE)),"")</f>
        <v/>
      </c>
      <c r="M515" s="223" t="str">
        <f>IFERROR(IF(VLOOKUP($O515,'APOIO-DESPESAS'!$A$3:$N$962,14,FALSE)="","",VLOOKUP($O515,'APOIO-DESPESAS'!$A$3:$N$962,14,FALSE)),"")</f>
        <v/>
      </c>
      <c r="O515" s="223">
        <f t="shared" si="7"/>
        <v>513</v>
      </c>
    </row>
    <row r="516" spans="1:15" x14ac:dyDescent="0.25">
      <c r="A516" s="223" t="str">
        <f>IFERROR(IF(VLOOKUP($O516,'APOIO-DESPESAS'!$A$3:$N$962,2,FALSE)="","",VLOOKUP($O516,'APOIO-DESPESAS'!$A$3:$N$962,2,FALSE)),"")</f>
        <v/>
      </c>
      <c r="B516" s="223" t="str">
        <f>IFERROR(IF(VLOOKUP($O516,'APOIO-DESPESAS'!$A$3:$N$962,3,FALSE)="","",VLOOKUP($O516,'APOIO-DESPESAS'!$A$3:$N$962,3,FALSE)),"")</f>
        <v/>
      </c>
      <c r="C516" s="223" t="str">
        <f>IFERROR(IF(VLOOKUP($O516,'APOIO-DESPESAS'!$A$3:$N$962,4,FALSE)="","",VLOOKUP($O516,'APOIO-DESPESAS'!$A$3:$N$962,4,FALSE)),"")</f>
        <v/>
      </c>
      <c r="D516" s="223" t="str">
        <f>IFERROR(IF(VLOOKUP($O516,'APOIO-DESPESAS'!$A$3:$N$962,5,FALSE)="","",VLOOKUP($O516,'APOIO-DESPESAS'!$A$3:$N$962,5,FALSE)),"")</f>
        <v/>
      </c>
      <c r="E516" s="223" t="str">
        <f>IFERROR(IF(VLOOKUP($O516,'APOIO-DESPESAS'!$A$3:$N$962,6,FALSE)="","",VLOOKUP($O516,'APOIO-DESPESAS'!$A$3:$N$962,6,FALSE)),"")</f>
        <v/>
      </c>
      <c r="F516" s="223" t="str">
        <f>IFERROR(IF(VLOOKUP($O516,'APOIO-DESPESAS'!$A$3:$N$962,7,FALSE)="","",VLOOKUP($O516,'APOIO-DESPESAS'!$A$3:$N$962,7,FALSE)),"")</f>
        <v/>
      </c>
      <c r="G516" s="223" t="str">
        <f>IFERROR(IF(VLOOKUP($O516,'APOIO-DESPESAS'!$A$3:$N$962,8,FALSE)="","",VLOOKUP($O516,'APOIO-DESPESAS'!$A$3:$N$962,8,FALSE)),"")</f>
        <v/>
      </c>
      <c r="H516" s="223" t="str">
        <f>IFERROR(IF(VLOOKUP($O516,'APOIO-DESPESAS'!$A$3:$N$962,9,FALSE)="","",VLOOKUP($O516,'APOIO-DESPESAS'!$A$3:$N$962,9,FALSE)),"")</f>
        <v/>
      </c>
      <c r="I516" s="223" t="str">
        <f>IFERROR(IF(VLOOKUP($O516,'APOIO-DESPESAS'!$A$3:$N$962,10,FALSE)="","",VLOOKUP($O516,'APOIO-DESPESAS'!$A$3:$N$962,10,FALSE)),"")</f>
        <v/>
      </c>
      <c r="J516" s="223" t="str">
        <f>IFERROR(IF(VLOOKUP($O516,'APOIO-DESPESAS'!$A$3:$N$962,11,FALSE)="","",VLOOKUP($O516,'APOIO-DESPESAS'!$A$3:$N$962,11,FALSE)),"")</f>
        <v/>
      </c>
      <c r="K516" s="223" t="str">
        <f>IFERROR(IF(VLOOKUP($O516,'APOIO-DESPESAS'!$A$3:$N$962,12,FALSE)="","",VLOOKUP($O516,'APOIO-DESPESAS'!$A$3:$N$962,12,FALSE)),"")</f>
        <v/>
      </c>
      <c r="L516" s="223" t="str">
        <f>IFERROR(IF(VLOOKUP($O516,'APOIO-DESPESAS'!$A$3:$N$962,13,FALSE)="","",VLOOKUP($O516,'APOIO-DESPESAS'!$A$3:$N$962,13,FALSE)),"")</f>
        <v/>
      </c>
      <c r="M516" s="223" t="str">
        <f>IFERROR(IF(VLOOKUP($O516,'APOIO-DESPESAS'!$A$3:$N$962,14,FALSE)="","",VLOOKUP($O516,'APOIO-DESPESAS'!$A$3:$N$962,14,FALSE)),"")</f>
        <v/>
      </c>
      <c r="O516" s="223">
        <f t="shared" si="7"/>
        <v>514</v>
      </c>
    </row>
    <row r="517" spans="1:15" x14ac:dyDescent="0.25">
      <c r="A517" s="223" t="str">
        <f>IFERROR(IF(VLOOKUP($O517,'APOIO-DESPESAS'!$A$3:$N$962,2,FALSE)="","",VLOOKUP($O517,'APOIO-DESPESAS'!$A$3:$N$962,2,FALSE)),"")</f>
        <v/>
      </c>
      <c r="B517" s="223" t="str">
        <f>IFERROR(IF(VLOOKUP($O517,'APOIO-DESPESAS'!$A$3:$N$962,3,FALSE)="","",VLOOKUP($O517,'APOIO-DESPESAS'!$A$3:$N$962,3,FALSE)),"")</f>
        <v/>
      </c>
      <c r="C517" s="223" t="str">
        <f>IFERROR(IF(VLOOKUP($O517,'APOIO-DESPESAS'!$A$3:$N$962,4,FALSE)="","",VLOOKUP($O517,'APOIO-DESPESAS'!$A$3:$N$962,4,FALSE)),"")</f>
        <v/>
      </c>
      <c r="D517" s="223" t="str">
        <f>IFERROR(IF(VLOOKUP($O517,'APOIO-DESPESAS'!$A$3:$N$962,5,FALSE)="","",VLOOKUP($O517,'APOIO-DESPESAS'!$A$3:$N$962,5,FALSE)),"")</f>
        <v/>
      </c>
      <c r="E517" s="223" t="str">
        <f>IFERROR(IF(VLOOKUP($O517,'APOIO-DESPESAS'!$A$3:$N$962,6,FALSE)="","",VLOOKUP($O517,'APOIO-DESPESAS'!$A$3:$N$962,6,FALSE)),"")</f>
        <v/>
      </c>
      <c r="F517" s="223" t="str">
        <f>IFERROR(IF(VLOOKUP($O517,'APOIO-DESPESAS'!$A$3:$N$962,7,FALSE)="","",VLOOKUP($O517,'APOIO-DESPESAS'!$A$3:$N$962,7,FALSE)),"")</f>
        <v/>
      </c>
      <c r="G517" s="223" t="str">
        <f>IFERROR(IF(VLOOKUP($O517,'APOIO-DESPESAS'!$A$3:$N$962,8,FALSE)="","",VLOOKUP($O517,'APOIO-DESPESAS'!$A$3:$N$962,8,FALSE)),"")</f>
        <v/>
      </c>
      <c r="H517" s="223" t="str">
        <f>IFERROR(IF(VLOOKUP($O517,'APOIO-DESPESAS'!$A$3:$N$962,9,FALSE)="","",VLOOKUP($O517,'APOIO-DESPESAS'!$A$3:$N$962,9,FALSE)),"")</f>
        <v/>
      </c>
      <c r="I517" s="223" t="str">
        <f>IFERROR(IF(VLOOKUP($O517,'APOIO-DESPESAS'!$A$3:$N$962,10,FALSE)="","",VLOOKUP($O517,'APOIO-DESPESAS'!$A$3:$N$962,10,FALSE)),"")</f>
        <v/>
      </c>
      <c r="J517" s="223" t="str">
        <f>IFERROR(IF(VLOOKUP($O517,'APOIO-DESPESAS'!$A$3:$N$962,11,FALSE)="","",VLOOKUP($O517,'APOIO-DESPESAS'!$A$3:$N$962,11,FALSE)),"")</f>
        <v/>
      </c>
      <c r="K517" s="223" t="str">
        <f>IFERROR(IF(VLOOKUP($O517,'APOIO-DESPESAS'!$A$3:$N$962,12,FALSE)="","",VLOOKUP($O517,'APOIO-DESPESAS'!$A$3:$N$962,12,FALSE)),"")</f>
        <v/>
      </c>
      <c r="L517" s="223" t="str">
        <f>IFERROR(IF(VLOOKUP($O517,'APOIO-DESPESAS'!$A$3:$N$962,13,FALSE)="","",VLOOKUP($O517,'APOIO-DESPESAS'!$A$3:$N$962,13,FALSE)),"")</f>
        <v/>
      </c>
      <c r="M517" s="223" t="str">
        <f>IFERROR(IF(VLOOKUP($O517,'APOIO-DESPESAS'!$A$3:$N$962,14,FALSE)="","",VLOOKUP($O517,'APOIO-DESPESAS'!$A$3:$N$962,14,FALSE)),"")</f>
        <v/>
      </c>
      <c r="O517" s="223">
        <f t="shared" ref="O517:O580" si="8">O516+1</f>
        <v>515</v>
      </c>
    </row>
    <row r="518" spans="1:15" x14ac:dyDescent="0.25">
      <c r="A518" s="223" t="str">
        <f>IFERROR(IF(VLOOKUP($O518,'APOIO-DESPESAS'!$A$3:$N$962,2,FALSE)="","",VLOOKUP($O518,'APOIO-DESPESAS'!$A$3:$N$962,2,FALSE)),"")</f>
        <v/>
      </c>
      <c r="B518" s="223" t="str">
        <f>IFERROR(IF(VLOOKUP($O518,'APOIO-DESPESAS'!$A$3:$N$962,3,FALSE)="","",VLOOKUP($O518,'APOIO-DESPESAS'!$A$3:$N$962,3,FALSE)),"")</f>
        <v/>
      </c>
      <c r="C518" s="223" t="str">
        <f>IFERROR(IF(VLOOKUP($O518,'APOIO-DESPESAS'!$A$3:$N$962,4,FALSE)="","",VLOOKUP($O518,'APOIO-DESPESAS'!$A$3:$N$962,4,FALSE)),"")</f>
        <v/>
      </c>
      <c r="D518" s="223" t="str">
        <f>IFERROR(IF(VLOOKUP($O518,'APOIO-DESPESAS'!$A$3:$N$962,5,FALSE)="","",VLOOKUP($O518,'APOIO-DESPESAS'!$A$3:$N$962,5,FALSE)),"")</f>
        <v/>
      </c>
      <c r="E518" s="223" t="str">
        <f>IFERROR(IF(VLOOKUP($O518,'APOIO-DESPESAS'!$A$3:$N$962,6,FALSE)="","",VLOOKUP($O518,'APOIO-DESPESAS'!$A$3:$N$962,6,FALSE)),"")</f>
        <v/>
      </c>
      <c r="F518" s="223" t="str">
        <f>IFERROR(IF(VLOOKUP($O518,'APOIO-DESPESAS'!$A$3:$N$962,7,FALSE)="","",VLOOKUP($O518,'APOIO-DESPESAS'!$A$3:$N$962,7,FALSE)),"")</f>
        <v/>
      </c>
      <c r="G518" s="223" t="str">
        <f>IFERROR(IF(VLOOKUP($O518,'APOIO-DESPESAS'!$A$3:$N$962,8,FALSE)="","",VLOOKUP($O518,'APOIO-DESPESAS'!$A$3:$N$962,8,FALSE)),"")</f>
        <v/>
      </c>
      <c r="H518" s="223" t="str">
        <f>IFERROR(IF(VLOOKUP($O518,'APOIO-DESPESAS'!$A$3:$N$962,9,FALSE)="","",VLOOKUP($O518,'APOIO-DESPESAS'!$A$3:$N$962,9,FALSE)),"")</f>
        <v/>
      </c>
      <c r="I518" s="223" t="str">
        <f>IFERROR(IF(VLOOKUP($O518,'APOIO-DESPESAS'!$A$3:$N$962,10,FALSE)="","",VLOOKUP($O518,'APOIO-DESPESAS'!$A$3:$N$962,10,FALSE)),"")</f>
        <v/>
      </c>
      <c r="J518" s="223" t="str">
        <f>IFERROR(IF(VLOOKUP($O518,'APOIO-DESPESAS'!$A$3:$N$962,11,FALSE)="","",VLOOKUP($O518,'APOIO-DESPESAS'!$A$3:$N$962,11,FALSE)),"")</f>
        <v/>
      </c>
      <c r="K518" s="223" t="str">
        <f>IFERROR(IF(VLOOKUP($O518,'APOIO-DESPESAS'!$A$3:$N$962,12,FALSE)="","",VLOOKUP($O518,'APOIO-DESPESAS'!$A$3:$N$962,12,FALSE)),"")</f>
        <v/>
      </c>
      <c r="L518" s="223" t="str">
        <f>IFERROR(IF(VLOOKUP($O518,'APOIO-DESPESAS'!$A$3:$N$962,13,FALSE)="","",VLOOKUP($O518,'APOIO-DESPESAS'!$A$3:$N$962,13,FALSE)),"")</f>
        <v/>
      </c>
      <c r="M518" s="223" t="str">
        <f>IFERROR(IF(VLOOKUP($O518,'APOIO-DESPESAS'!$A$3:$N$962,14,FALSE)="","",VLOOKUP($O518,'APOIO-DESPESAS'!$A$3:$N$962,14,FALSE)),"")</f>
        <v/>
      </c>
      <c r="O518" s="223">
        <f t="shared" si="8"/>
        <v>516</v>
      </c>
    </row>
    <row r="519" spans="1:15" x14ac:dyDescent="0.25">
      <c r="A519" s="223" t="str">
        <f>IFERROR(IF(VLOOKUP($O519,'APOIO-DESPESAS'!$A$3:$N$962,2,FALSE)="","",VLOOKUP($O519,'APOIO-DESPESAS'!$A$3:$N$962,2,FALSE)),"")</f>
        <v/>
      </c>
      <c r="B519" s="223" t="str">
        <f>IFERROR(IF(VLOOKUP($O519,'APOIO-DESPESAS'!$A$3:$N$962,3,FALSE)="","",VLOOKUP($O519,'APOIO-DESPESAS'!$A$3:$N$962,3,FALSE)),"")</f>
        <v/>
      </c>
      <c r="C519" s="223" t="str">
        <f>IFERROR(IF(VLOOKUP($O519,'APOIO-DESPESAS'!$A$3:$N$962,4,FALSE)="","",VLOOKUP($O519,'APOIO-DESPESAS'!$A$3:$N$962,4,FALSE)),"")</f>
        <v/>
      </c>
      <c r="D519" s="223" t="str">
        <f>IFERROR(IF(VLOOKUP($O519,'APOIO-DESPESAS'!$A$3:$N$962,5,FALSE)="","",VLOOKUP($O519,'APOIO-DESPESAS'!$A$3:$N$962,5,FALSE)),"")</f>
        <v/>
      </c>
      <c r="E519" s="223" t="str">
        <f>IFERROR(IF(VLOOKUP($O519,'APOIO-DESPESAS'!$A$3:$N$962,6,FALSE)="","",VLOOKUP($O519,'APOIO-DESPESAS'!$A$3:$N$962,6,FALSE)),"")</f>
        <v/>
      </c>
      <c r="F519" s="223" t="str">
        <f>IFERROR(IF(VLOOKUP($O519,'APOIO-DESPESAS'!$A$3:$N$962,7,FALSE)="","",VLOOKUP($O519,'APOIO-DESPESAS'!$A$3:$N$962,7,FALSE)),"")</f>
        <v/>
      </c>
      <c r="G519" s="223" t="str">
        <f>IFERROR(IF(VLOOKUP($O519,'APOIO-DESPESAS'!$A$3:$N$962,8,FALSE)="","",VLOOKUP($O519,'APOIO-DESPESAS'!$A$3:$N$962,8,FALSE)),"")</f>
        <v/>
      </c>
      <c r="H519" s="223" t="str">
        <f>IFERROR(IF(VLOOKUP($O519,'APOIO-DESPESAS'!$A$3:$N$962,9,FALSE)="","",VLOOKUP($O519,'APOIO-DESPESAS'!$A$3:$N$962,9,FALSE)),"")</f>
        <v/>
      </c>
      <c r="I519" s="223" t="str">
        <f>IFERROR(IF(VLOOKUP($O519,'APOIO-DESPESAS'!$A$3:$N$962,10,FALSE)="","",VLOOKUP($O519,'APOIO-DESPESAS'!$A$3:$N$962,10,FALSE)),"")</f>
        <v/>
      </c>
      <c r="J519" s="223" t="str">
        <f>IFERROR(IF(VLOOKUP($O519,'APOIO-DESPESAS'!$A$3:$N$962,11,FALSE)="","",VLOOKUP($O519,'APOIO-DESPESAS'!$A$3:$N$962,11,FALSE)),"")</f>
        <v/>
      </c>
      <c r="K519" s="223" t="str">
        <f>IFERROR(IF(VLOOKUP($O519,'APOIO-DESPESAS'!$A$3:$N$962,12,FALSE)="","",VLOOKUP($O519,'APOIO-DESPESAS'!$A$3:$N$962,12,FALSE)),"")</f>
        <v/>
      </c>
      <c r="L519" s="223" t="str">
        <f>IFERROR(IF(VLOOKUP($O519,'APOIO-DESPESAS'!$A$3:$N$962,13,FALSE)="","",VLOOKUP($O519,'APOIO-DESPESAS'!$A$3:$N$962,13,FALSE)),"")</f>
        <v/>
      </c>
      <c r="M519" s="223" t="str">
        <f>IFERROR(IF(VLOOKUP($O519,'APOIO-DESPESAS'!$A$3:$N$962,14,FALSE)="","",VLOOKUP($O519,'APOIO-DESPESAS'!$A$3:$N$962,14,FALSE)),"")</f>
        <v/>
      </c>
      <c r="O519" s="223">
        <f t="shared" si="8"/>
        <v>517</v>
      </c>
    </row>
    <row r="520" spans="1:15" x14ac:dyDescent="0.25">
      <c r="A520" s="223" t="str">
        <f>IFERROR(IF(VLOOKUP($O520,'APOIO-DESPESAS'!$A$3:$N$962,2,FALSE)="","",VLOOKUP($O520,'APOIO-DESPESAS'!$A$3:$N$962,2,FALSE)),"")</f>
        <v/>
      </c>
      <c r="B520" s="223" t="str">
        <f>IFERROR(IF(VLOOKUP($O520,'APOIO-DESPESAS'!$A$3:$N$962,3,FALSE)="","",VLOOKUP($O520,'APOIO-DESPESAS'!$A$3:$N$962,3,FALSE)),"")</f>
        <v/>
      </c>
      <c r="C520" s="223" t="str">
        <f>IFERROR(IF(VLOOKUP($O520,'APOIO-DESPESAS'!$A$3:$N$962,4,FALSE)="","",VLOOKUP($O520,'APOIO-DESPESAS'!$A$3:$N$962,4,FALSE)),"")</f>
        <v/>
      </c>
      <c r="D520" s="223" t="str">
        <f>IFERROR(IF(VLOOKUP($O520,'APOIO-DESPESAS'!$A$3:$N$962,5,FALSE)="","",VLOOKUP($O520,'APOIO-DESPESAS'!$A$3:$N$962,5,FALSE)),"")</f>
        <v/>
      </c>
      <c r="E520" s="223" t="str">
        <f>IFERROR(IF(VLOOKUP($O520,'APOIO-DESPESAS'!$A$3:$N$962,6,FALSE)="","",VLOOKUP($O520,'APOIO-DESPESAS'!$A$3:$N$962,6,FALSE)),"")</f>
        <v/>
      </c>
      <c r="F520" s="223" t="str">
        <f>IFERROR(IF(VLOOKUP($O520,'APOIO-DESPESAS'!$A$3:$N$962,7,FALSE)="","",VLOOKUP($O520,'APOIO-DESPESAS'!$A$3:$N$962,7,FALSE)),"")</f>
        <v/>
      </c>
      <c r="G520" s="223" t="str">
        <f>IFERROR(IF(VLOOKUP($O520,'APOIO-DESPESAS'!$A$3:$N$962,8,FALSE)="","",VLOOKUP($O520,'APOIO-DESPESAS'!$A$3:$N$962,8,FALSE)),"")</f>
        <v/>
      </c>
      <c r="H520" s="223" t="str">
        <f>IFERROR(IF(VLOOKUP($O520,'APOIO-DESPESAS'!$A$3:$N$962,9,FALSE)="","",VLOOKUP($O520,'APOIO-DESPESAS'!$A$3:$N$962,9,FALSE)),"")</f>
        <v/>
      </c>
      <c r="I520" s="223" t="str">
        <f>IFERROR(IF(VLOOKUP($O520,'APOIO-DESPESAS'!$A$3:$N$962,10,FALSE)="","",VLOOKUP($O520,'APOIO-DESPESAS'!$A$3:$N$962,10,FALSE)),"")</f>
        <v/>
      </c>
      <c r="J520" s="223" t="str">
        <f>IFERROR(IF(VLOOKUP($O520,'APOIO-DESPESAS'!$A$3:$N$962,11,FALSE)="","",VLOOKUP($O520,'APOIO-DESPESAS'!$A$3:$N$962,11,FALSE)),"")</f>
        <v/>
      </c>
      <c r="K520" s="223" t="str">
        <f>IFERROR(IF(VLOOKUP($O520,'APOIO-DESPESAS'!$A$3:$N$962,12,FALSE)="","",VLOOKUP($O520,'APOIO-DESPESAS'!$A$3:$N$962,12,FALSE)),"")</f>
        <v/>
      </c>
      <c r="L520" s="223" t="str">
        <f>IFERROR(IF(VLOOKUP($O520,'APOIO-DESPESAS'!$A$3:$N$962,13,FALSE)="","",VLOOKUP($O520,'APOIO-DESPESAS'!$A$3:$N$962,13,FALSE)),"")</f>
        <v/>
      </c>
      <c r="M520" s="223" t="str">
        <f>IFERROR(IF(VLOOKUP($O520,'APOIO-DESPESAS'!$A$3:$N$962,14,FALSE)="","",VLOOKUP($O520,'APOIO-DESPESAS'!$A$3:$N$962,14,FALSE)),"")</f>
        <v/>
      </c>
      <c r="O520" s="223">
        <f t="shared" si="8"/>
        <v>518</v>
      </c>
    </row>
    <row r="521" spans="1:15" x14ac:dyDescent="0.25">
      <c r="A521" s="223" t="str">
        <f>IFERROR(IF(VLOOKUP($O521,'APOIO-DESPESAS'!$A$3:$N$962,2,FALSE)="","",VLOOKUP($O521,'APOIO-DESPESAS'!$A$3:$N$962,2,FALSE)),"")</f>
        <v/>
      </c>
      <c r="B521" s="223" t="str">
        <f>IFERROR(IF(VLOOKUP($O521,'APOIO-DESPESAS'!$A$3:$N$962,3,FALSE)="","",VLOOKUP($O521,'APOIO-DESPESAS'!$A$3:$N$962,3,FALSE)),"")</f>
        <v/>
      </c>
      <c r="C521" s="223" t="str">
        <f>IFERROR(IF(VLOOKUP($O521,'APOIO-DESPESAS'!$A$3:$N$962,4,FALSE)="","",VLOOKUP($O521,'APOIO-DESPESAS'!$A$3:$N$962,4,FALSE)),"")</f>
        <v/>
      </c>
      <c r="D521" s="223" t="str">
        <f>IFERROR(IF(VLOOKUP($O521,'APOIO-DESPESAS'!$A$3:$N$962,5,FALSE)="","",VLOOKUP($O521,'APOIO-DESPESAS'!$A$3:$N$962,5,FALSE)),"")</f>
        <v/>
      </c>
      <c r="E521" s="223" t="str">
        <f>IFERROR(IF(VLOOKUP($O521,'APOIO-DESPESAS'!$A$3:$N$962,6,FALSE)="","",VLOOKUP($O521,'APOIO-DESPESAS'!$A$3:$N$962,6,FALSE)),"")</f>
        <v/>
      </c>
      <c r="F521" s="223" t="str">
        <f>IFERROR(IF(VLOOKUP($O521,'APOIO-DESPESAS'!$A$3:$N$962,7,FALSE)="","",VLOOKUP($O521,'APOIO-DESPESAS'!$A$3:$N$962,7,FALSE)),"")</f>
        <v/>
      </c>
      <c r="G521" s="223" t="str">
        <f>IFERROR(IF(VLOOKUP($O521,'APOIO-DESPESAS'!$A$3:$N$962,8,FALSE)="","",VLOOKUP($O521,'APOIO-DESPESAS'!$A$3:$N$962,8,FALSE)),"")</f>
        <v/>
      </c>
      <c r="H521" s="223" t="str">
        <f>IFERROR(IF(VLOOKUP($O521,'APOIO-DESPESAS'!$A$3:$N$962,9,FALSE)="","",VLOOKUP($O521,'APOIO-DESPESAS'!$A$3:$N$962,9,FALSE)),"")</f>
        <v/>
      </c>
      <c r="I521" s="223" t="str">
        <f>IFERROR(IF(VLOOKUP($O521,'APOIO-DESPESAS'!$A$3:$N$962,10,FALSE)="","",VLOOKUP($O521,'APOIO-DESPESAS'!$A$3:$N$962,10,FALSE)),"")</f>
        <v/>
      </c>
      <c r="J521" s="223" t="str">
        <f>IFERROR(IF(VLOOKUP($O521,'APOIO-DESPESAS'!$A$3:$N$962,11,FALSE)="","",VLOOKUP($O521,'APOIO-DESPESAS'!$A$3:$N$962,11,FALSE)),"")</f>
        <v/>
      </c>
      <c r="K521" s="223" t="str">
        <f>IFERROR(IF(VLOOKUP($O521,'APOIO-DESPESAS'!$A$3:$N$962,12,FALSE)="","",VLOOKUP($O521,'APOIO-DESPESAS'!$A$3:$N$962,12,FALSE)),"")</f>
        <v/>
      </c>
      <c r="L521" s="223" t="str">
        <f>IFERROR(IF(VLOOKUP($O521,'APOIO-DESPESAS'!$A$3:$N$962,13,FALSE)="","",VLOOKUP($O521,'APOIO-DESPESAS'!$A$3:$N$962,13,FALSE)),"")</f>
        <v/>
      </c>
      <c r="M521" s="223" t="str">
        <f>IFERROR(IF(VLOOKUP($O521,'APOIO-DESPESAS'!$A$3:$N$962,14,FALSE)="","",VLOOKUP($O521,'APOIO-DESPESAS'!$A$3:$N$962,14,FALSE)),"")</f>
        <v/>
      </c>
      <c r="O521" s="223">
        <f t="shared" si="8"/>
        <v>519</v>
      </c>
    </row>
    <row r="522" spans="1:15" x14ac:dyDescent="0.25">
      <c r="A522" s="223" t="str">
        <f>IFERROR(IF(VLOOKUP($O522,'APOIO-DESPESAS'!$A$3:$N$962,2,FALSE)="","",VLOOKUP($O522,'APOIO-DESPESAS'!$A$3:$N$962,2,FALSE)),"")</f>
        <v/>
      </c>
      <c r="B522" s="223" t="str">
        <f>IFERROR(IF(VLOOKUP($O522,'APOIO-DESPESAS'!$A$3:$N$962,3,FALSE)="","",VLOOKUP($O522,'APOIO-DESPESAS'!$A$3:$N$962,3,FALSE)),"")</f>
        <v/>
      </c>
      <c r="C522" s="223" t="str">
        <f>IFERROR(IF(VLOOKUP($O522,'APOIO-DESPESAS'!$A$3:$N$962,4,FALSE)="","",VLOOKUP($O522,'APOIO-DESPESAS'!$A$3:$N$962,4,FALSE)),"")</f>
        <v/>
      </c>
      <c r="D522" s="223" t="str">
        <f>IFERROR(IF(VLOOKUP($O522,'APOIO-DESPESAS'!$A$3:$N$962,5,FALSE)="","",VLOOKUP($O522,'APOIO-DESPESAS'!$A$3:$N$962,5,FALSE)),"")</f>
        <v/>
      </c>
      <c r="E522" s="223" t="str">
        <f>IFERROR(IF(VLOOKUP($O522,'APOIO-DESPESAS'!$A$3:$N$962,6,FALSE)="","",VLOOKUP($O522,'APOIO-DESPESAS'!$A$3:$N$962,6,FALSE)),"")</f>
        <v/>
      </c>
      <c r="F522" s="223" t="str">
        <f>IFERROR(IF(VLOOKUP($O522,'APOIO-DESPESAS'!$A$3:$N$962,7,FALSE)="","",VLOOKUP($O522,'APOIO-DESPESAS'!$A$3:$N$962,7,FALSE)),"")</f>
        <v/>
      </c>
      <c r="G522" s="223" t="str">
        <f>IFERROR(IF(VLOOKUP($O522,'APOIO-DESPESAS'!$A$3:$N$962,8,FALSE)="","",VLOOKUP($O522,'APOIO-DESPESAS'!$A$3:$N$962,8,FALSE)),"")</f>
        <v/>
      </c>
      <c r="H522" s="223" t="str">
        <f>IFERROR(IF(VLOOKUP($O522,'APOIO-DESPESAS'!$A$3:$N$962,9,FALSE)="","",VLOOKUP($O522,'APOIO-DESPESAS'!$A$3:$N$962,9,FALSE)),"")</f>
        <v/>
      </c>
      <c r="I522" s="223" t="str">
        <f>IFERROR(IF(VLOOKUP($O522,'APOIO-DESPESAS'!$A$3:$N$962,10,FALSE)="","",VLOOKUP($O522,'APOIO-DESPESAS'!$A$3:$N$962,10,FALSE)),"")</f>
        <v/>
      </c>
      <c r="J522" s="223" t="str">
        <f>IFERROR(IF(VLOOKUP($O522,'APOIO-DESPESAS'!$A$3:$N$962,11,FALSE)="","",VLOOKUP($O522,'APOIO-DESPESAS'!$A$3:$N$962,11,FALSE)),"")</f>
        <v/>
      </c>
      <c r="K522" s="223" t="str">
        <f>IFERROR(IF(VLOOKUP($O522,'APOIO-DESPESAS'!$A$3:$N$962,12,FALSE)="","",VLOOKUP($O522,'APOIO-DESPESAS'!$A$3:$N$962,12,FALSE)),"")</f>
        <v/>
      </c>
      <c r="L522" s="223" t="str">
        <f>IFERROR(IF(VLOOKUP($O522,'APOIO-DESPESAS'!$A$3:$N$962,13,FALSE)="","",VLOOKUP($O522,'APOIO-DESPESAS'!$A$3:$N$962,13,FALSE)),"")</f>
        <v/>
      </c>
      <c r="M522" s="223" t="str">
        <f>IFERROR(IF(VLOOKUP($O522,'APOIO-DESPESAS'!$A$3:$N$962,14,FALSE)="","",VLOOKUP($O522,'APOIO-DESPESAS'!$A$3:$N$962,14,FALSE)),"")</f>
        <v/>
      </c>
      <c r="O522" s="223">
        <f t="shared" si="8"/>
        <v>520</v>
      </c>
    </row>
    <row r="523" spans="1:15" x14ac:dyDescent="0.25">
      <c r="A523" s="223" t="str">
        <f>IFERROR(IF(VLOOKUP($O523,'APOIO-DESPESAS'!$A$3:$N$962,2,FALSE)="","",VLOOKUP($O523,'APOIO-DESPESAS'!$A$3:$N$962,2,FALSE)),"")</f>
        <v/>
      </c>
      <c r="B523" s="223" t="str">
        <f>IFERROR(IF(VLOOKUP($O523,'APOIO-DESPESAS'!$A$3:$N$962,3,FALSE)="","",VLOOKUP($O523,'APOIO-DESPESAS'!$A$3:$N$962,3,FALSE)),"")</f>
        <v/>
      </c>
      <c r="C523" s="223" t="str">
        <f>IFERROR(IF(VLOOKUP($O523,'APOIO-DESPESAS'!$A$3:$N$962,4,FALSE)="","",VLOOKUP($O523,'APOIO-DESPESAS'!$A$3:$N$962,4,FALSE)),"")</f>
        <v/>
      </c>
      <c r="D523" s="223" t="str">
        <f>IFERROR(IF(VLOOKUP($O523,'APOIO-DESPESAS'!$A$3:$N$962,5,FALSE)="","",VLOOKUP($O523,'APOIO-DESPESAS'!$A$3:$N$962,5,FALSE)),"")</f>
        <v/>
      </c>
      <c r="E523" s="223" t="str">
        <f>IFERROR(IF(VLOOKUP($O523,'APOIO-DESPESAS'!$A$3:$N$962,6,FALSE)="","",VLOOKUP($O523,'APOIO-DESPESAS'!$A$3:$N$962,6,FALSE)),"")</f>
        <v/>
      </c>
      <c r="F523" s="223" t="str">
        <f>IFERROR(IF(VLOOKUP($O523,'APOIO-DESPESAS'!$A$3:$N$962,7,FALSE)="","",VLOOKUP($O523,'APOIO-DESPESAS'!$A$3:$N$962,7,FALSE)),"")</f>
        <v/>
      </c>
      <c r="G523" s="223" t="str">
        <f>IFERROR(IF(VLOOKUP($O523,'APOIO-DESPESAS'!$A$3:$N$962,8,FALSE)="","",VLOOKUP($O523,'APOIO-DESPESAS'!$A$3:$N$962,8,FALSE)),"")</f>
        <v/>
      </c>
      <c r="H523" s="223" t="str">
        <f>IFERROR(IF(VLOOKUP($O523,'APOIO-DESPESAS'!$A$3:$N$962,9,FALSE)="","",VLOOKUP($O523,'APOIO-DESPESAS'!$A$3:$N$962,9,FALSE)),"")</f>
        <v/>
      </c>
      <c r="I523" s="223" t="str">
        <f>IFERROR(IF(VLOOKUP($O523,'APOIO-DESPESAS'!$A$3:$N$962,10,FALSE)="","",VLOOKUP($O523,'APOIO-DESPESAS'!$A$3:$N$962,10,FALSE)),"")</f>
        <v/>
      </c>
      <c r="J523" s="223" t="str">
        <f>IFERROR(IF(VLOOKUP($O523,'APOIO-DESPESAS'!$A$3:$N$962,11,FALSE)="","",VLOOKUP($O523,'APOIO-DESPESAS'!$A$3:$N$962,11,FALSE)),"")</f>
        <v/>
      </c>
      <c r="K523" s="223" t="str">
        <f>IFERROR(IF(VLOOKUP($O523,'APOIO-DESPESAS'!$A$3:$N$962,12,FALSE)="","",VLOOKUP($O523,'APOIO-DESPESAS'!$A$3:$N$962,12,FALSE)),"")</f>
        <v/>
      </c>
      <c r="L523" s="223" t="str">
        <f>IFERROR(IF(VLOOKUP($O523,'APOIO-DESPESAS'!$A$3:$N$962,13,FALSE)="","",VLOOKUP($O523,'APOIO-DESPESAS'!$A$3:$N$962,13,FALSE)),"")</f>
        <v/>
      </c>
      <c r="M523" s="223" t="str">
        <f>IFERROR(IF(VLOOKUP($O523,'APOIO-DESPESAS'!$A$3:$N$962,14,FALSE)="","",VLOOKUP($O523,'APOIO-DESPESAS'!$A$3:$N$962,14,FALSE)),"")</f>
        <v/>
      </c>
      <c r="O523" s="223">
        <f t="shared" si="8"/>
        <v>521</v>
      </c>
    </row>
    <row r="524" spans="1:15" x14ac:dyDescent="0.25">
      <c r="A524" s="223" t="str">
        <f>IFERROR(IF(VLOOKUP($O524,'APOIO-DESPESAS'!$A$3:$N$962,2,FALSE)="","",VLOOKUP($O524,'APOIO-DESPESAS'!$A$3:$N$962,2,FALSE)),"")</f>
        <v/>
      </c>
      <c r="B524" s="223" t="str">
        <f>IFERROR(IF(VLOOKUP($O524,'APOIO-DESPESAS'!$A$3:$N$962,3,FALSE)="","",VLOOKUP($O524,'APOIO-DESPESAS'!$A$3:$N$962,3,FALSE)),"")</f>
        <v/>
      </c>
      <c r="C524" s="223" t="str">
        <f>IFERROR(IF(VLOOKUP($O524,'APOIO-DESPESAS'!$A$3:$N$962,4,FALSE)="","",VLOOKUP($O524,'APOIO-DESPESAS'!$A$3:$N$962,4,FALSE)),"")</f>
        <v/>
      </c>
      <c r="D524" s="223" t="str">
        <f>IFERROR(IF(VLOOKUP($O524,'APOIO-DESPESAS'!$A$3:$N$962,5,FALSE)="","",VLOOKUP($O524,'APOIO-DESPESAS'!$A$3:$N$962,5,FALSE)),"")</f>
        <v/>
      </c>
      <c r="E524" s="223" t="str">
        <f>IFERROR(IF(VLOOKUP($O524,'APOIO-DESPESAS'!$A$3:$N$962,6,FALSE)="","",VLOOKUP($O524,'APOIO-DESPESAS'!$A$3:$N$962,6,FALSE)),"")</f>
        <v/>
      </c>
      <c r="F524" s="223" t="str">
        <f>IFERROR(IF(VLOOKUP($O524,'APOIO-DESPESAS'!$A$3:$N$962,7,FALSE)="","",VLOOKUP($O524,'APOIO-DESPESAS'!$A$3:$N$962,7,FALSE)),"")</f>
        <v/>
      </c>
      <c r="G524" s="223" t="str">
        <f>IFERROR(IF(VLOOKUP($O524,'APOIO-DESPESAS'!$A$3:$N$962,8,FALSE)="","",VLOOKUP($O524,'APOIO-DESPESAS'!$A$3:$N$962,8,FALSE)),"")</f>
        <v/>
      </c>
      <c r="H524" s="223" t="str">
        <f>IFERROR(IF(VLOOKUP($O524,'APOIO-DESPESAS'!$A$3:$N$962,9,FALSE)="","",VLOOKUP($O524,'APOIO-DESPESAS'!$A$3:$N$962,9,FALSE)),"")</f>
        <v/>
      </c>
      <c r="I524" s="223" t="str">
        <f>IFERROR(IF(VLOOKUP($O524,'APOIO-DESPESAS'!$A$3:$N$962,10,FALSE)="","",VLOOKUP($O524,'APOIO-DESPESAS'!$A$3:$N$962,10,FALSE)),"")</f>
        <v/>
      </c>
      <c r="J524" s="223" t="str">
        <f>IFERROR(IF(VLOOKUP($O524,'APOIO-DESPESAS'!$A$3:$N$962,11,FALSE)="","",VLOOKUP($O524,'APOIO-DESPESAS'!$A$3:$N$962,11,FALSE)),"")</f>
        <v/>
      </c>
      <c r="K524" s="223" t="str">
        <f>IFERROR(IF(VLOOKUP($O524,'APOIO-DESPESAS'!$A$3:$N$962,12,FALSE)="","",VLOOKUP($O524,'APOIO-DESPESAS'!$A$3:$N$962,12,FALSE)),"")</f>
        <v/>
      </c>
      <c r="L524" s="223" t="str">
        <f>IFERROR(IF(VLOOKUP($O524,'APOIO-DESPESAS'!$A$3:$N$962,13,FALSE)="","",VLOOKUP($O524,'APOIO-DESPESAS'!$A$3:$N$962,13,FALSE)),"")</f>
        <v/>
      </c>
      <c r="M524" s="223" t="str">
        <f>IFERROR(IF(VLOOKUP($O524,'APOIO-DESPESAS'!$A$3:$N$962,14,FALSE)="","",VLOOKUP($O524,'APOIO-DESPESAS'!$A$3:$N$962,14,FALSE)),"")</f>
        <v/>
      </c>
      <c r="O524" s="223">
        <f t="shared" si="8"/>
        <v>522</v>
      </c>
    </row>
    <row r="525" spans="1:15" x14ac:dyDescent="0.25">
      <c r="A525" s="223" t="str">
        <f>IFERROR(IF(VLOOKUP($O525,'APOIO-DESPESAS'!$A$3:$N$962,2,FALSE)="","",VLOOKUP($O525,'APOIO-DESPESAS'!$A$3:$N$962,2,FALSE)),"")</f>
        <v/>
      </c>
      <c r="B525" s="223" t="str">
        <f>IFERROR(IF(VLOOKUP($O525,'APOIO-DESPESAS'!$A$3:$N$962,3,FALSE)="","",VLOOKUP($O525,'APOIO-DESPESAS'!$A$3:$N$962,3,FALSE)),"")</f>
        <v/>
      </c>
      <c r="C525" s="223" t="str">
        <f>IFERROR(IF(VLOOKUP($O525,'APOIO-DESPESAS'!$A$3:$N$962,4,FALSE)="","",VLOOKUP($O525,'APOIO-DESPESAS'!$A$3:$N$962,4,FALSE)),"")</f>
        <v/>
      </c>
      <c r="D525" s="223" t="str">
        <f>IFERROR(IF(VLOOKUP($O525,'APOIO-DESPESAS'!$A$3:$N$962,5,FALSE)="","",VLOOKUP($O525,'APOIO-DESPESAS'!$A$3:$N$962,5,FALSE)),"")</f>
        <v/>
      </c>
      <c r="E525" s="223" t="str">
        <f>IFERROR(IF(VLOOKUP($O525,'APOIO-DESPESAS'!$A$3:$N$962,6,FALSE)="","",VLOOKUP($O525,'APOIO-DESPESAS'!$A$3:$N$962,6,FALSE)),"")</f>
        <v/>
      </c>
      <c r="F525" s="223" t="str">
        <f>IFERROR(IF(VLOOKUP($O525,'APOIO-DESPESAS'!$A$3:$N$962,7,FALSE)="","",VLOOKUP($O525,'APOIO-DESPESAS'!$A$3:$N$962,7,FALSE)),"")</f>
        <v/>
      </c>
      <c r="G525" s="223" t="str">
        <f>IFERROR(IF(VLOOKUP($O525,'APOIO-DESPESAS'!$A$3:$N$962,8,FALSE)="","",VLOOKUP($O525,'APOIO-DESPESAS'!$A$3:$N$962,8,FALSE)),"")</f>
        <v/>
      </c>
      <c r="H525" s="223" t="str">
        <f>IFERROR(IF(VLOOKUP($O525,'APOIO-DESPESAS'!$A$3:$N$962,9,FALSE)="","",VLOOKUP($O525,'APOIO-DESPESAS'!$A$3:$N$962,9,FALSE)),"")</f>
        <v/>
      </c>
      <c r="I525" s="223" t="str">
        <f>IFERROR(IF(VLOOKUP($O525,'APOIO-DESPESAS'!$A$3:$N$962,10,FALSE)="","",VLOOKUP($O525,'APOIO-DESPESAS'!$A$3:$N$962,10,FALSE)),"")</f>
        <v/>
      </c>
      <c r="J525" s="223" t="str">
        <f>IFERROR(IF(VLOOKUP($O525,'APOIO-DESPESAS'!$A$3:$N$962,11,FALSE)="","",VLOOKUP($O525,'APOIO-DESPESAS'!$A$3:$N$962,11,FALSE)),"")</f>
        <v/>
      </c>
      <c r="K525" s="223" t="str">
        <f>IFERROR(IF(VLOOKUP($O525,'APOIO-DESPESAS'!$A$3:$N$962,12,FALSE)="","",VLOOKUP($O525,'APOIO-DESPESAS'!$A$3:$N$962,12,FALSE)),"")</f>
        <v/>
      </c>
      <c r="L525" s="223" t="str">
        <f>IFERROR(IF(VLOOKUP($O525,'APOIO-DESPESAS'!$A$3:$N$962,13,FALSE)="","",VLOOKUP($O525,'APOIO-DESPESAS'!$A$3:$N$962,13,FALSE)),"")</f>
        <v/>
      </c>
      <c r="M525" s="223" t="str">
        <f>IFERROR(IF(VLOOKUP($O525,'APOIO-DESPESAS'!$A$3:$N$962,14,FALSE)="","",VLOOKUP($O525,'APOIO-DESPESAS'!$A$3:$N$962,14,FALSE)),"")</f>
        <v/>
      </c>
      <c r="O525" s="223">
        <f t="shared" si="8"/>
        <v>523</v>
      </c>
    </row>
    <row r="526" spans="1:15" x14ac:dyDescent="0.25">
      <c r="A526" s="223" t="str">
        <f>IFERROR(IF(VLOOKUP($O526,'APOIO-DESPESAS'!$A$3:$N$962,2,FALSE)="","",VLOOKUP($O526,'APOIO-DESPESAS'!$A$3:$N$962,2,FALSE)),"")</f>
        <v/>
      </c>
      <c r="B526" s="223" t="str">
        <f>IFERROR(IF(VLOOKUP($O526,'APOIO-DESPESAS'!$A$3:$N$962,3,FALSE)="","",VLOOKUP($O526,'APOIO-DESPESAS'!$A$3:$N$962,3,FALSE)),"")</f>
        <v/>
      </c>
      <c r="C526" s="223" t="str">
        <f>IFERROR(IF(VLOOKUP($O526,'APOIO-DESPESAS'!$A$3:$N$962,4,FALSE)="","",VLOOKUP($O526,'APOIO-DESPESAS'!$A$3:$N$962,4,FALSE)),"")</f>
        <v/>
      </c>
      <c r="D526" s="223" t="str">
        <f>IFERROR(IF(VLOOKUP($O526,'APOIO-DESPESAS'!$A$3:$N$962,5,FALSE)="","",VLOOKUP($O526,'APOIO-DESPESAS'!$A$3:$N$962,5,FALSE)),"")</f>
        <v/>
      </c>
      <c r="E526" s="223" t="str">
        <f>IFERROR(IF(VLOOKUP($O526,'APOIO-DESPESAS'!$A$3:$N$962,6,FALSE)="","",VLOOKUP($O526,'APOIO-DESPESAS'!$A$3:$N$962,6,FALSE)),"")</f>
        <v/>
      </c>
      <c r="F526" s="223" t="str">
        <f>IFERROR(IF(VLOOKUP($O526,'APOIO-DESPESAS'!$A$3:$N$962,7,FALSE)="","",VLOOKUP($O526,'APOIO-DESPESAS'!$A$3:$N$962,7,FALSE)),"")</f>
        <v/>
      </c>
      <c r="G526" s="223" t="str">
        <f>IFERROR(IF(VLOOKUP($O526,'APOIO-DESPESAS'!$A$3:$N$962,8,FALSE)="","",VLOOKUP($O526,'APOIO-DESPESAS'!$A$3:$N$962,8,FALSE)),"")</f>
        <v/>
      </c>
      <c r="H526" s="223" t="str">
        <f>IFERROR(IF(VLOOKUP($O526,'APOIO-DESPESAS'!$A$3:$N$962,9,FALSE)="","",VLOOKUP($O526,'APOIO-DESPESAS'!$A$3:$N$962,9,FALSE)),"")</f>
        <v/>
      </c>
      <c r="I526" s="223" t="str">
        <f>IFERROR(IF(VLOOKUP($O526,'APOIO-DESPESAS'!$A$3:$N$962,10,FALSE)="","",VLOOKUP($O526,'APOIO-DESPESAS'!$A$3:$N$962,10,FALSE)),"")</f>
        <v/>
      </c>
      <c r="J526" s="223" t="str">
        <f>IFERROR(IF(VLOOKUP($O526,'APOIO-DESPESAS'!$A$3:$N$962,11,FALSE)="","",VLOOKUP($O526,'APOIO-DESPESAS'!$A$3:$N$962,11,FALSE)),"")</f>
        <v/>
      </c>
      <c r="K526" s="223" t="str">
        <f>IFERROR(IF(VLOOKUP($O526,'APOIO-DESPESAS'!$A$3:$N$962,12,FALSE)="","",VLOOKUP($O526,'APOIO-DESPESAS'!$A$3:$N$962,12,FALSE)),"")</f>
        <v/>
      </c>
      <c r="L526" s="223" t="str">
        <f>IFERROR(IF(VLOOKUP($O526,'APOIO-DESPESAS'!$A$3:$N$962,13,FALSE)="","",VLOOKUP($O526,'APOIO-DESPESAS'!$A$3:$N$962,13,FALSE)),"")</f>
        <v/>
      </c>
      <c r="M526" s="223" t="str">
        <f>IFERROR(IF(VLOOKUP($O526,'APOIO-DESPESAS'!$A$3:$N$962,14,FALSE)="","",VLOOKUP($O526,'APOIO-DESPESAS'!$A$3:$N$962,14,FALSE)),"")</f>
        <v/>
      </c>
      <c r="O526" s="223">
        <f t="shared" si="8"/>
        <v>524</v>
      </c>
    </row>
    <row r="527" spans="1:15" x14ac:dyDescent="0.25">
      <c r="A527" s="223" t="str">
        <f>IFERROR(IF(VLOOKUP($O527,'APOIO-DESPESAS'!$A$3:$N$962,2,FALSE)="","",VLOOKUP($O527,'APOIO-DESPESAS'!$A$3:$N$962,2,FALSE)),"")</f>
        <v/>
      </c>
      <c r="B527" s="223" t="str">
        <f>IFERROR(IF(VLOOKUP($O527,'APOIO-DESPESAS'!$A$3:$N$962,3,FALSE)="","",VLOOKUP($O527,'APOIO-DESPESAS'!$A$3:$N$962,3,FALSE)),"")</f>
        <v/>
      </c>
      <c r="C527" s="223" t="str">
        <f>IFERROR(IF(VLOOKUP($O527,'APOIO-DESPESAS'!$A$3:$N$962,4,FALSE)="","",VLOOKUP($O527,'APOIO-DESPESAS'!$A$3:$N$962,4,FALSE)),"")</f>
        <v/>
      </c>
      <c r="D527" s="223" t="str">
        <f>IFERROR(IF(VLOOKUP($O527,'APOIO-DESPESAS'!$A$3:$N$962,5,FALSE)="","",VLOOKUP($O527,'APOIO-DESPESAS'!$A$3:$N$962,5,FALSE)),"")</f>
        <v/>
      </c>
      <c r="E527" s="223" t="str">
        <f>IFERROR(IF(VLOOKUP($O527,'APOIO-DESPESAS'!$A$3:$N$962,6,FALSE)="","",VLOOKUP($O527,'APOIO-DESPESAS'!$A$3:$N$962,6,FALSE)),"")</f>
        <v/>
      </c>
      <c r="F527" s="223" t="str">
        <f>IFERROR(IF(VLOOKUP($O527,'APOIO-DESPESAS'!$A$3:$N$962,7,FALSE)="","",VLOOKUP($O527,'APOIO-DESPESAS'!$A$3:$N$962,7,FALSE)),"")</f>
        <v/>
      </c>
      <c r="G527" s="223" t="str">
        <f>IFERROR(IF(VLOOKUP($O527,'APOIO-DESPESAS'!$A$3:$N$962,8,FALSE)="","",VLOOKUP($O527,'APOIO-DESPESAS'!$A$3:$N$962,8,FALSE)),"")</f>
        <v/>
      </c>
      <c r="H527" s="223" t="str">
        <f>IFERROR(IF(VLOOKUP($O527,'APOIO-DESPESAS'!$A$3:$N$962,9,FALSE)="","",VLOOKUP($O527,'APOIO-DESPESAS'!$A$3:$N$962,9,FALSE)),"")</f>
        <v/>
      </c>
      <c r="I527" s="223" t="str">
        <f>IFERROR(IF(VLOOKUP($O527,'APOIO-DESPESAS'!$A$3:$N$962,10,FALSE)="","",VLOOKUP($O527,'APOIO-DESPESAS'!$A$3:$N$962,10,FALSE)),"")</f>
        <v/>
      </c>
      <c r="J527" s="223" t="str">
        <f>IFERROR(IF(VLOOKUP($O527,'APOIO-DESPESAS'!$A$3:$N$962,11,FALSE)="","",VLOOKUP($O527,'APOIO-DESPESAS'!$A$3:$N$962,11,FALSE)),"")</f>
        <v/>
      </c>
      <c r="K527" s="223" t="str">
        <f>IFERROR(IF(VLOOKUP($O527,'APOIO-DESPESAS'!$A$3:$N$962,12,FALSE)="","",VLOOKUP($O527,'APOIO-DESPESAS'!$A$3:$N$962,12,FALSE)),"")</f>
        <v/>
      </c>
      <c r="L527" s="223" t="str">
        <f>IFERROR(IF(VLOOKUP($O527,'APOIO-DESPESAS'!$A$3:$N$962,13,FALSE)="","",VLOOKUP($O527,'APOIO-DESPESAS'!$A$3:$N$962,13,FALSE)),"")</f>
        <v/>
      </c>
      <c r="M527" s="223" t="str">
        <f>IFERROR(IF(VLOOKUP($O527,'APOIO-DESPESAS'!$A$3:$N$962,14,FALSE)="","",VLOOKUP($O527,'APOIO-DESPESAS'!$A$3:$N$962,14,FALSE)),"")</f>
        <v/>
      </c>
      <c r="O527" s="223">
        <f t="shared" si="8"/>
        <v>525</v>
      </c>
    </row>
    <row r="528" spans="1:15" x14ac:dyDescent="0.25">
      <c r="A528" s="223" t="str">
        <f>IFERROR(IF(VLOOKUP($O528,'APOIO-DESPESAS'!$A$3:$N$962,2,FALSE)="","",VLOOKUP($O528,'APOIO-DESPESAS'!$A$3:$N$962,2,FALSE)),"")</f>
        <v/>
      </c>
      <c r="B528" s="223" t="str">
        <f>IFERROR(IF(VLOOKUP($O528,'APOIO-DESPESAS'!$A$3:$N$962,3,FALSE)="","",VLOOKUP($O528,'APOIO-DESPESAS'!$A$3:$N$962,3,FALSE)),"")</f>
        <v/>
      </c>
      <c r="C528" s="223" t="str">
        <f>IFERROR(IF(VLOOKUP($O528,'APOIO-DESPESAS'!$A$3:$N$962,4,FALSE)="","",VLOOKUP($O528,'APOIO-DESPESAS'!$A$3:$N$962,4,FALSE)),"")</f>
        <v/>
      </c>
      <c r="D528" s="223" t="str">
        <f>IFERROR(IF(VLOOKUP($O528,'APOIO-DESPESAS'!$A$3:$N$962,5,FALSE)="","",VLOOKUP($O528,'APOIO-DESPESAS'!$A$3:$N$962,5,FALSE)),"")</f>
        <v/>
      </c>
      <c r="E528" s="223" t="str">
        <f>IFERROR(IF(VLOOKUP($O528,'APOIO-DESPESAS'!$A$3:$N$962,6,FALSE)="","",VLOOKUP($O528,'APOIO-DESPESAS'!$A$3:$N$962,6,FALSE)),"")</f>
        <v/>
      </c>
      <c r="F528" s="223" t="str">
        <f>IFERROR(IF(VLOOKUP($O528,'APOIO-DESPESAS'!$A$3:$N$962,7,FALSE)="","",VLOOKUP($O528,'APOIO-DESPESAS'!$A$3:$N$962,7,FALSE)),"")</f>
        <v/>
      </c>
      <c r="G528" s="223" t="str">
        <f>IFERROR(IF(VLOOKUP($O528,'APOIO-DESPESAS'!$A$3:$N$962,8,FALSE)="","",VLOOKUP($O528,'APOIO-DESPESAS'!$A$3:$N$962,8,FALSE)),"")</f>
        <v/>
      </c>
      <c r="H528" s="223" t="str">
        <f>IFERROR(IF(VLOOKUP($O528,'APOIO-DESPESAS'!$A$3:$N$962,9,FALSE)="","",VLOOKUP($O528,'APOIO-DESPESAS'!$A$3:$N$962,9,FALSE)),"")</f>
        <v/>
      </c>
      <c r="I528" s="223" t="str">
        <f>IFERROR(IF(VLOOKUP($O528,'APOIO-DESPESAS'!$A$3:$N$962,10,FALSE)="","",VLOOKUP($O528,'APOIO-DESPESAS'!$A$3:$N$962,10,FALSE)),"")</f>
        <v/>
      </c>
      <c r="J528" s="223" t="str">
        <f>IFERROR(IF(VLOOKUP($O528,'APOIO-DESPESAS'!$A$3:$N$962,11,FALSE)="","",VLOOKUP($O528,'APOIO-DESPESAS'!$A$3:$N$962,11,FALSE)),"")</f>
        <v/>
      </c>
      <c r="K528" s="223" t="str">
        <f>IFERROR(IF(VLOOKUP($O528,'APOIO-DESPESAS'!$A$3:$N$962,12,FALSE)="","",VLOOKUP($O528,'APOIO-DESPESAS'!$A$3:$N$962,12,FALSE)),"")</f>
        <v/>
      </c>
      <c r="L528" s="223" t="str">
        <f>IFERROR(IF(VLOOKUP($O528,'APOIO-DESPESAS'!$A$3:$N$962,13,FALSE)="","",VLOOKUP($O528,'APOIO-DESPESAS'!$A$3:$N$962,13,FALSE)),"")</f>
        <v/>
      </c>
      <c r="M528" s="223" t="str">
        <f>IFERROR(IF(VLOOKUP($O528,'APOIO-DESPESAS'!$A$3:$N$962,14,FALSE)="","",VLOOKUP($O528,'APOIO-DESPESAS'!$A$3:$N$962,14,FALSE)),"")</f>
        <v/>
      </c>
      <c r="O528" s="223">
        <f t="shared" si="8"/>
        <v>526</v>
      </c>
    </row>
    <row r="529" spans="1:15" x14ac:dyDescent="0.25">
      <c r="A529" s="223" t="str">
        <f>IFERROR(IF(VLOOKUP($O529,'APOIO-DESPESAS'!$A$3:$N$962,2,FALSE)="","",VLOOKUP($O529,'APOIO-DESPESAS'!$A$3:$N$962,2,FALSE)),"")</f>
        <v/>
      </c>
      <c r="B529" s="223" t="str">
        <f>IFERROR(IF(VLOOKUP($O529,'APOIO-DESPESAS'!$A$3:$N$962,3,FALSE)="","",VLOOKUP($O529,'APOIO-DESPESAS'!$A$3:$N$962,3,FALSE)),"")</f>
        <v/>
      </c>
      <c r="C529" s="223" t="str">
        <f>IFERROR(IF(VLOOKUP($O529,'APOIO-DESPESAS'!$A$3:$N$962,4,FALSE)="","",VLOOKUP($O529,'APOIO-DESPESAS'!$A$3:$N$962,4,FALSE)),"")</f>
        <v/>
      </c>
      <c r="D529" s="223" t="str">
        <f>IFERROR(IF(VLOOKUP($O529,'APOIO-DESPESAS'!$A$3:$N$962,5,FALSE)="","",VLOOKUP($O529,'APOIO-DESPESAS'!$A$3:$N$962,5,FALSE)),"")</f>
        <v/>
      </c>
      <c r="E529" s="223" t="str">
        <f>IFERROR(IF(VLOOKUP($O529,'APOIO-DESPESAS'!$A$3:$N$962,6,FALSE)="","",VLOOKUP($O529,'APOIO-DESPESAS'!$A$3:$N$962,6,FALSE)),"")</f>
        <v/>
      </c>
      <c r="F529" s="223" t="str">
        <f>IFERROR(IF(VLOOKUP($O529,'APOIO-DESPESAS'!$A$3:$N$962,7,FALSE)="","",VLOOKUP($O529,'APOIO-DESPESAS'!$A$3:$N$962,7,FALSE)),"")</f>
        <v/>
      </c>
      <c r="G529" s="223" t="str">
        <f>IFERROR(IF(VLOOKUP($O529,'APOIO-DESPESAS'!$A$3:$N$962,8,FALSE)="","",VLOOKUP($O529,'APOIO-DESPESAS'!$A$3:$N$962,8,FALSE)),"")</f>
        <v/>
      </c>
      <c r="H529" s="223" t="str">
        <f>IFERROR(IF(VLOOKUP($O529,'APOIO-DESPESAS'!$A$3:$N$962,9,FALSE)="","",VLOOKUP($O529,'APOIO-DESPESAS'!$A$3:$N$962,9,FALSE)),"")</f>
        <v/>
      </c>
      <c r="I529" s="223" t="str">
        <f>IFERROR(IF(VLOOKUP($O529,'APOIO-DESPESAS'!$A$3:$N$962,10,FALSE)="","",VLOOKUP($O529,'APOIO-DESPESAS'!$A$3:$N$962,10,FALSE)),"")</f>
        <v/>
      </c>
      <c r="J529" s="223" t="str">
        <f>IFERROR(IF(VLOOKUP($O529,'APOIO-DESPESAS'!$A$3:$N$962,11,FALSE)="","",VLOOKUP($O529,'APOIO-DESPESAS'!$A$3:$N$962,11,FALSE)),"")</f>
        <v/>
      </c>
      <c r="K529" s="223" t="str">
        <f>IFERROR(IF(VLOOKUP($O529,'APOIO-DESPESAS'!$A$3:$N$962,12,FALSE)="","",VLOOKUP($O529,'APOIO-DESPESAS'!$A$3:$N$962,12,FALSE)),"")</f>
        <v/>
      </c>
      <c r="L529" s="223" t="str">
        <f>IFERROR(IF(VLOOKUP($O529,'APOIO-DESPESAS'!$A$3:$N$962,13,FALSE)="","",VLOOKUP($O529,'APOIO-DESPESAS'!$A$3:$N$962,13,FALSE)),"")</f>
        <v/>
      </c>
      <c r="M529" s="223" t="str">
        <f>IFERROR(IF(VLOOKUP($O529,'APOIO-DESPESAS'!$A$3:$N$962,14,FALSE)="","",VLOOKUP($O529,'APOIO-DESPESAS'!$A$3:$N$962,14,FALSE)),"")</f>
        <v/>
      </c>
      <c r="O529" s="223">
        <f t="shared" si="8"/>
        <v>527</v>
      </c>
    </row>
    <row r="530" spans="1:15" x14ac:dyDescent="0.25">
      <c r="A530" s="223" t="str">
        <f>IFERROR(IF(VLOOKUP($O530,'APOIO-DESPESAS'!$A$3:$N$962,2,FALSE)="","",VLOOKUP($O530,'APOIO-DESPESAS'!$A$3:$N$962,2,FALSE)),"")</f>
        <v/>
      </c>
      <c r="B530" s="223" t="str">
        <f>IFERROR(IF(VLOOKUP($O530,'APOIO-DESPESAS'!$A$3:$N$962,3,FALSE)="","",VLOOKUP($O530,'APOIO-DESPESAS'!$A$3:$N$962,3,FALSE)),"")</f>
        <v/>
      </c>
      <c r="C530" s="223" t="str">
        <f>IFERROR(IF(VLOOKUP($O530,'APOIO-DESPESAS'!$A$3:$N$962,4,FALSE)="","",VLOOKUP($O530,'APOIO-DESPESAS'!$A$3:$N$962,4,FALSE)),"")</f>
        <v/>
      </c>
      <c r="D530" s="223" t="str">
        <f>IFERROR(IF(VLOOKUP($O530,'APOIO-DESPESAS'!$A$3:$N$962,5,FALSE)="","",VLOOKUP($O530,'APOIO-DESPESAS'!$A$3:$N$962,5,FALSE)),"")</f>
        <v/>
      </c>
      <c r="E530" s="223" t="str">
        <f>IFERROR(IF(VLOOKUP($O530,'APOIO-DESPESAS'!$A$3:$N$962,6,FALSE)="","",VLOOKUP($O530,'APOIO-DESPESAS'!$A$3:$N$962,6,FALSE)),"")</f>
        <v/>
      </c>
      <c r="F530" s="223" t="str">
        <f>IFERROR(IF(VLOOKUP($O530,'APOIO-DESPESAS'!$A$3:$N$962,7,FALSE)="","",VLOOKUP($O530,'APOIO-DESPESAS'!$A$3:$N$962,7,FALSE)),"")</f>
        <v/>
      </c>
      <c r="G530" s="223" t="str">
        <f>IFERROR(IF(VLOOKUP($O530,'APOIO-DESPESAS'!$A$3:$N$962,8,FALSE)="","",VLOOKUP($O530,'APOIO-DESPESAS'!$A$3:$N$962,8,FALSE)),"")</f>
        <v/>
      </c>
      <c r="H530" s="223" t="str">
        <f>IFERROR(IF(VLOOKUP($O530,'APOIO-DESPESAS'!$A$3:$N$962,9,FALSE)="","",VLOOKUP($O530,'APOIO-DESPESAS'!$A$3:$N$962,9,FALSE)),"")</f>
        <v/>
      </c>
      <c r="I530" s="223" t="str">
        <f>IFERROR(IF(VLOOKUP($O530,'APOIO-DESPESAS'!$A$3:$N$962,10,FALSE)="","",VLOOKUP($O530,'APOIO-DESPESAS'!$A$3:$N$962,10,FALSE)),"")</f>
        <v/>
      </c>
      <c r="J530" s="223" t="str">
        <f>IFERROR(IF(VLOOKUP($O530,'APOIO-DESPESAS'!$A$3:$N$962,11,FALSE)="","",VLOOKUP($O530,'APOIO-DESPESAS'!$A$3:$N$962,11,FALSE)),"")</f>
        <v/>
      </c>
      <c r="K530" s="223" t="str">
        <f>IFERROR(IF(VLOOKUP($O530,'APOIO-DESPESAS'!$A$3:$N$962,12,FALSE)="","",VLOOKUP($O530,'APOIO-DESPESAS'!$A$3:$N$962,12,FALSE)),"")</f>
        <v/>
      </c>
      <c r="L530" s="223" t="str">
        <f>IFERROR(IF(VLOOKUP($O530,'APOIO-DESPESAS'!$A$3:$N$962,13,FALSE)="","",VLOOKUP($O530,'APOIO-DESPESAS'!$A$3:$N$962,13,FALSE)),"")</f>
        <v/>
      </c>
      <c r="M530" s="223" t="str">
        <f>IFERROR(IF(VLOOKUP($O530,'APOIO-DESPESAS'!$A$3:$N$962,14,FALSE)="","",VLOOKUP($O530,'APOIO-DESPESAS'!$A$3:$N$962,14,FALSE)),"")</f>
        <v/>
      </c>
      <c r="O530" s="223">
        <f t="shared" si="8"/>
        <v>528</v>
      </c>
    </row>
    <row r="531" spans="1:15" x14ac:dyDescent="0.25">
      <c r="A531" s="223" t="str">
        <f>IFERROR(IF(VLOOKUP($O531,'APOIO-DESPESAS'!$A$3:$N$962,2,FALSE)="","",VLOOKUP($O531,'APOIO-DESPESAS'!$A$3:$N$962,2,FALSE)),"")</f>
        <v/>
      </c>
      <c r="B531" s="223" t="str">
        <f>IFERROR(IF(VLOOKUP($O531,'APOIO-DESPESAS'!$A$3:$N$962,3,FALSE)="","",VLOOKUP($O531,'APOIO-DESPESAS'!$A$3:$N$962,3,FALSE)),"")</f>
        <v/>
      </c>
      <c r="C531" s="223" t="str">
        <f>IFERROR(IF(VLOOKUP($O531,'APOIO-DESPESAS'!$A$3:$N$962,4,FALSE)="","",VLOOKUP($O531,'APOIO-DESPESAS'!$A$3:$N$962,4,FALSE)),"")</f>
        <v/>
      </c>
      <c r="D531" s="223" t="str">
        <f>IFERROR(IF(VLOOKUP($O531,'APOIO-DESPESAS'!$A$3:$N$962,5,FALSE)="","",VLOOKUP($O531,'APOIO-DESPESAS'!$A$3:$N$962,5,FALSE)),"")</f>
        <v/>
      </c>
      <c r="E531" s="223" t="str">
        <f>IFERROR(IF(VLOOKUP($O531,'APOIO-DESPESAS'!$A$3:$N$962,6,FALSE)="","",VLOOKUP($O531,'APOIO-DESPESAS'!$A$3:$N$962,6,FALSE)),"")</f>
        <v/>
      </c>
      <c r="F531" s="223" t="str">
        <f>IFERROR(IF(VLOOKUP($O531,'APOIO-DESPESAS'!$A$3:$N$962,7,FALSE)="","",VLOOKUP($O531,'APOIO-DESPESAS'!$A$3:$N$962,7,FALSE)),"")</f>
        <v/>
      </c>
      <c r="G531" s="223" t="str">
        <f>IFERROR(IF(VLOOKUP($O531,'APOIO-DESPESAS'!$A$3:$N$962,8,FALSE)="","",VLOOKUP($O531,'APOIO-DESPESAS'!$A$3:$N$962,8,FALSE)),"")</f>
        <v/>
      </c>
      <c r="H531" s="223" t="str">
        <f>IFERROR(IF(VLOOKUP($O531,'APOIO-DESPESAS'!$A$3:$N$962,9,FALSE)="","",VLOOKUP($O531,'APOIO-DESPESAS'!$A$3:$N$962,9,FALSE)),"")</f>
        <v/>
      </c>
      <c r="I531" s="223" t="str">
        <f>IFERROR(IF(VLOOKUP($O531,'APOIO-DESPESAS'!$A$3:$N$962,10,FALSE)="","",VLOOKUP($O531,'APOIO-DESPESAS'!$A$3:$N$962,10,FALSE)),"")</f>
        <v/>
      </c>
      <c r="J531" s="223" t="str">
        <f>IFERROR(IF(VLOOKUP($O531,'APOIO-DESPESAS'!$A$3:$N$962,11,FALSE)="","",VLOOKUP($O531,'APOIO-DESPESAS'!$A$3:$N$962,11,FALSE)),"")</f>
        <v/>
      </c>
      <c r="K531" s="223" t="str">
        <f>IFERROR(IF(VLOOKUP($O531,'APOIO-DESPESAS'!$A$3:$N$962,12,FALSE)="","",VLOOKUP($O531,'APOIO-DESPESAS'!$A$3:$N$962,12,FALSE)),"")</f>
        <v/>
      </c>
      <c r="L531" s="223" t="str">
        <f>IFERROR(IF(VLOOKUP($O531,'APOIO-DESPESAS'!$A$3:$N$962,13,FALSE)="","",VLOOKUP($O531,'APOIO-DESPESAS'!$A$3:$N$962,13,FALSE)),"")</f>
        <v/>
      </c>
      <c r="M531" s="223" t="str">
        <f>IFERROR(IF(VLOOKUP($O531,'APOIO-DESPESAS'!$A$3:$N$962,14,FALSE)="","",VLOOKUP($O531,'APOIO-DESPESAS'!$A$3:$N$962,14,FALSE)),"")</f>
        <v/>
      </c>
      <c r="O531" s="223">
        <f t="shared" si="8"/>
        <v>529</v>
      </c>
    </row>
    <row r="532" spans="1:15" x14ac:dyDescent="0.25">
      <c r="A532" s="223" t="str">
        <f>IFERROR(IF(VLOOKUP($O532,'APOIO-DESPESAS'!$A$3:$N$962,2,FALSE)="","",VLOOKUP($O532,'APOIO-DESPESAS'!$A$3:$N$962,2,FALSE)),"")</f>
        <v/>
      </c>
      <c r="B532" s="223" t="str">
        <f>IFERROR(IF(VLOOKUP($O532,'APOIO-DESPESAS'!$A$3:$N$962,3,FALSE)="","",VLOOKUP($O532,'APOIO-DESPESAS'!$A$3:$N$962,3,FALSE)),"")</f>
        <v/>
      </c>
      <c r="C532" s="223" t="str">
        <f>IFERROR(IF(VLOOKUP($O532,'APOIO-DESPESAS'!$A$3:$N$962,4,FALSE)="","",VLOOKUP($O532,'APOIO-DESPESAS'!$A$3:$N$962,4,FALSE)),"")</f>
        <v/>
      </c>
      <c r="D532" s="223" t="str">
        <f>IFERROR(IF(VLOOKUP($O532,'APOIO-DESPESAS'!$A$3:$N$962,5,FALSE)="","",VLOOKUP($O532,'APOIO-DESPESAS'!$A$3:$N$962,5,FALSE)),"")</f>
        <v/>
      </c>
      <c r="E532" s="223" t="str">
        <f>IFERROR(IF(VLOOKUP($O532,'APOIO-DESPESAS'!$A$3:$N$962,6,FALSE)="","",VLOOKUP($O532,'APOIO-DESPESAS'!$A$3:$N$962,6,FALSE)),"")</f>
        <v/>
      </c>
      <c r="F532" s="223" t="str">
        <f>IFERROR(IF(VLOOKUP($O532,'APOIO-DESPESAS'!$A$3:$N$962,7,FALSE)="","",VLOOKUP($O532,'APOIO-DESPESAS'!$A$3:$N$962,7,FALSE)),"")</f>
        <v/>
      </c>
      <c r="G532" s="223" t="str">
        <f>IFERROR(IF(VLOOKUP($O532,'APOIO-DESPESAS'!$A$3:$N$962,8,FALSE)="","",VLOOKUP($O532,'APOIO-DESPESAS'!$A$3:$N$962,8,FALSE)),"")</f>
        <v/>
      </c>
      <c r="H532" s="223" t="str">
        <f>IFERROR(IF(VLOOKUP($O532,'APOIO-DESPESAS'!$A$3:$N$962,9,FALSE)="","",VLOOKUP($O532,'APOIO-DESPESAS'!$A$3:$N$962,9,FALSE)),"")</f>
        <v/>
      </c>
      <c r="I532" s="223" t="str">
        <f>IFERROR(IF(VLOOKUP($O532,'APOIO-DESPESAS'!$A$3:$N$962,10,FALSE)="","",VLOOKUP($O532,'APOIO-DESPESAS'!$A$3:$N$962,10,FALSE)),"")</f>
        <v/>
      </c>
      <c r="J532" s="223" t="str">
        <f>IFERROR(IF(VLOOKUP($O532,'APOIO-DESPESAS'!$A$3:$N$962,11,FALSE)="","",VLOOKUP($O532,'APOIO-DESPESAS'!$A$3:$N$962,11,FALSE)),"")</f>
        <v/>
      </c>
      <c r="K532" s="223" t="str">
        <f>IFERROR(IF(VLOOKUP($O532,'APOIO-DESPESAS'!$A$3:$N$962,12,FALSE)="","",VLOOKUP($O532,'APOIO-DESPESAS'!$A$3:$N$962,12,FALSE)),"")</f>
        <v/>
      </c>
      <c r="L532" s="223" t="str">
        <f>IFERROR(IF(VLOOKUP($O532,'APOIO-DESPESAS'!$A$3:$N$962,13,FALSE)="","",VLOOKUP($O532,'APOIO-DESPESAS'!$A$3:$N$962,13,FALSE)),"")</f>
        <v/>
      </c>
      <c r="M532" s="223" t="str">
        <f>IFERROR(IF(VLOOKUP($O532,'APOIO-DESPESAS'!$A$3:$N$962,14,FALSE)="","",VLOOKUP($O532,'APOIO-DESPESAS'!$A$3:$N$962,14,FALSE)),"")</f>
        <v/>
      </c>
      <c r="O532" s="223">
        <f t="shared" si="8"/>
        <v>530</v>
      </c>
    </row>
    <row r="533" spans="1:15" x14ac:dyDescent="0.25">
      <c r="A533" s="223" t="str">
        <f>IFERROR(IF(VLOOKUP($O533,'APOIO-DESPESAS'!$A$3:$N$962,2,FALSE)="","",VLOOKUP($O533,'APOIO-DESPESAS'!$A$3:$N$962,2,FALSE)),"")</f>
        <v/>
      </c>
      <c r="B533" s="223" t="str">
        <f>IFERROR(IF(VLOOKUP($O533,'APOIO-DESPESAS'!$A$3:$N$962,3,FALSE)="","",VLOOKUP($O533,'APOIO-DESPESAS'!$A$3:$N$962,3,FALSE)),"")</f>
        <v/>
      </c>
      <c r="C533" s="223" t="str">
        <f>IFERROR(IF(VLOOKUP($O533,'APOIO-DESPESAS'!$A$3:$N$962,4,FALSE)="","",VLOOKUP($O533,'APOIO-DESPESAS'!$A$3:$N$962,4,FALSE)),"")</f>
        <v/>
      </c>
      <c r="D533" s="223" t="str">
        <f>IFERROR(IF(VLOOKUP($O533,'APOIO-DESPESAS'!$A$3:$N$962,5,FALSE)="","",VLOOKUP($O533,'APOIO-DESPESAS'!$A$3:$N$962,5,FALSE)),"")</f>
        <v/>
      </c>
      <c r="E533" s="223" t="str">
        <f>IFERROR(IF(VLOOKUP($O533,'APOIO-DESPESAS'!$A$3:$N$962,6,FALSE)="","",VLOOKUP($O533,'APOIO-DESPESAS'!$A$3:$N$962,6,FALSE)),"")</f>
        <v/>
      </c>
      <c r="F533" s="223" t="str">
        <f>IFERROR(IF(VLOOKUP($O533,'APOIO-DESPESAS'!$A$3:$N$962,7,FALSE)="","",VLOOKUP($O533,'APOIO-DESPESAS'!$A$3:$N$962,7,FALSE)),"")</f>
        <v/>
      </c>
      <c r="G533" s="223" t="str">
        <f>IFERROR(IF(VLOOKUP($O533,'APOIO-DESPESAS'!$A$3:$N$962,8,FALSE)="","",VLOOKUP($O533,'APOIO-DESPESAS'!$A$3:$N$962,8,FALSE)),"")</f>
        <v/>
      </c>
      <c r="H533" s="223" t="str">
        <f>IFERROR(IF(VLOOKUP($O533,'APOIO-DESPESAS'!$A$3:$N$962,9,FALSE)="","",VLOOKUP($O533,'APOIO-DESPESAS'!$A$3:$N$962,9,FALSE)),"")</f>
        <v/>
      </c>
      <c r="I533" s="223" t="str">
        <f>IFERROR(IF(VLOOKUP($O533,'APOIO-DESPESAS'!$A$3:$N$962,10,FALSE)="","",VLOOKUP($O533,'APOIO-DESPESAS'!$A$3:$N$962,10,FALSE)),"")</f>
        <v/>
      </c>
      <c r="J533" s="223" t="str">
        <f>IFERROR(IF(VLOOKUP($O533,'APOIO-DESPESAS'!$A$3:$N$962,11,FALSE)="","",VLOOKUP($O533,'APOIO-DESPESAS'!$A$3:$N$962,11,FALSE)),"")</f>
        <v/>
      </c>
      <c r="K533" s="223" t="str">
        <f>IFERROR(IF(VLOOKUP($O533,'APOIO-DESPESAS'!$A$3:$N$962,12,FALSE)="","",VLOOKUP($O533,'APOIO-DESPESAS'!$A$3:$N$962,12,FALSE)),"")</f>
        <v/>
      </c>
      <c r="L533" s="223" t="str">
        <f>IFERROR(IF(VLOOKUP($O533,'APOIO-DESPESAS'!$A$3:$N$962,13,FALSE)="","",VLOOKUP($O533,'APOIO-DESPESAS'!$A$3:$N$962,13,FALSE)),"")</f>
        <v/>
      </c>
      <c r="M533" s="223" t="str">
        <f>IFERROR(IF(VLOOKUP($O533,'APOIO-DESPESAS'!$A$3:$N$962,14,FALSE)="","",VLOOKUP($O533,'APOIO-DESPESAS'!$A$3:$N$962,14,FALSE)),"")</f>
        <v/>
      </c>
      <c r="O533" s="223">
        <f t="shared" si="8"/>
        <v>531</v>
      </c>
    </row>
    <row r="534" spans="1:15" x14ac:dyDescent="0.25">
      <c r="A534" s="223" t="str">
        <f>IFERROR(IF(VLOOKUP($O534,'APOIO-DESPESAS'!$A$3:$N$962,2,FALSE)="","",VLOOKUP($O534,'APOIO-DESPESAS'!$A$3:$N$962,2,FALSE)),"")</f>
        <v/>
      </c>
      <c r="B534" s="223" t="str">
        <f>IFERROR(IF(VLOOKUP($O534,'APOIO-DESPESAS'!$A$3:$N$962,3,FALSE)="","",VLOOKUP($O534,'APOIO-DESPESAS'!$A$3:$N$962,3,FALSE)),"")</f>
        <v/>
      </c>
      <c r="C534" s="223" t="str">
        <f>IFERROR(IF(VLOOKUP($O534,'APOIO-DESPESAS'!$A$3:$N$962,4,FALSE)="","",VLOOKUP($O534,'APOIO-DESPESAS'!$A$3:$N$962,4,FALSE)),"")</f>
        <v/>
      </c>
      <c r="D534" s="223" t="str">
        <f>IFERROR(IF(VLOOKUP($O534,'APOIO-DESPESAS'!$A$3:$N$962,5,FALSE)="","",VLOOKUP($O534,'APOIO-DESPESAS'!$A$3:$N$962,5,FALSE)),"")</f>
        <v/>
      </c>
      <c r="E534" s="223" t="str">
        <f>IFERROR(IF(VLOOKUP($O534,'APOIO-DESPESAS'!$A$3:$N$962,6,FALSE)="","",VLOOKUP($O534,'APOIO-DESPESAS'!$A$3:$N$962,6,FALSE)),"")</f>
        <v/>
      </c>
      <c r="F534" s="223" t="str">
        <f>IFERROR(IF(VLOOKUP($O534,'APOIO-DESPESAS'!$A$3:$N$962,7,FALSE)="","",VLOOKUP($O534,'APOIO-DESPESAS'!$A$3:$N$962,7,FALSE)),"")</f>
        <v/>
      </c>
      <c r="G534" s="223" t="str">
        <f>IFERROR(IF(VLOOKUP($O534,'APOIO-DESPESAS'!$A$3:$N$962,8,FALSE)="","",VLOOKUP($O534,'APOIO-DESPESAS'!$A$3:$N$962,8,FALSE)),"")</f>
        <v/>
      </c>
      <c r="H534" s="223" t="str">
        <f>IFERROR(IF(VLOOKUP($O534,'APOIO-DESPESAS'!$A$3:$N$962,9,FALSE)="","",VLOOKUP($O534,'APOIO-DESPESAS'!$A$3:$N$962,9,FALSE)),"")</f>
        <v/>
      </c>
      <c r="I534" s="223" t="str">
        <f>IFERROR(IF(VLOOKUP($O534,'APOIO-DESPESAS'!$A$3:$N$962,10,FALSE)="","",VLOOKUP($O534,'APOIO-DESPESAS'!$A$3:$N$962,10,FALSE)),"")</f>
        <v/>
      </c>
      <c r="J534" s="223" t="str">
        <f>IFERROR(IF(VLOOKUP($O534,'APOIO-DESPESAS'!$A$3:$N$962,11,FALSE)="","",VLOOKUP($O534,'APOIO-DESPESAS'!$A$3:$N$962,11,FALSE)),"")</f>
        <v/>
      </c>
      <c r="K534" s="223" t="str">
        <f>IFERROR(IF(VLOOKUP($O534,'APOIO-DESPESAS'!$A$3:$N$962,12,FALSE)="","",VLOOKUP($O534,'APOIO-DESPESAS'!$A$3:$N$962,12,FALSE)),"")</f>
        <v/>
      </c>
      <c r="L534" s="223" t="str">
        <f>IFERROR(IF(VLOOKUP($O534,'APOIO-DESPESAS'!$A$3:$N$962,13,FALSE)="","",VLOOKUP($O534,'APOIO-DESPESAS'!$A$3:$N$962,13,FALSE)),"")</f>
        <v/>
      </c>
      <c r="M534" s="223" t="str">
        <f>IFERROR(IF(VLOOKUP($O534,'APOIO-DESPESAS'!$A$3:$N$962,14,FALSE)="","",VLOOKUP($O534,'APOIO-DESPESAS'!$A$3:$N$962,14,FALSE)),"")</f>
        <v/>
      </c>
      <c r="O534" s="223">
        <f t="shared" si="8"/>
        <v>532</v>
      </c>
    </row>
    <row r="535" spans="1:15" x14ac:dyDescent="0.25">
      <c r="A535" s="223" t="str">
        <f>IFERROR(IF(VLOOKUP($O535,'APOIO-DESPESAS'!$A$3:$N$962,2,FALSE)="","",VLOOKUP($O535,'APOIO-DESPESAS'!$A$3:$N$962,2,FALSE)),"")</f>
        <v/>
      </c>
      <c r="B535" s="223" t="str">
        <f>IFERROR(IF(VLOOKUP($O535,'APOIO-DESPESAS'!$A$3:$N$962,3,FALSE)="","",VLOOKUP($O535,'APOIO-DESPESAS'!$A$3:$N$962,3,FALSE)),"")</f>
        <v/>
      </c>
      <c r="C535" s="223" t="str">
        <f>IFERROR(IF(VLOOKUP($O535,'APOIO-DESPESAS'!$A$3:$N$962,4,FALSE)="","",VLOOKUP($O535,'APOIO-DESPESAS'!$A$3:$N$962,4,FALSE)),"")</f>
        <v/>
      </c>
      <c r="D535" s="223" t="str">
        <f>IFERROR(IF(VLOOKUP($O535,'APOIO-DESPESAS'!$A$3:$N$962,5,FALSE)="","",VLOOKUP($O535,'APOIO-DESPESAS'!$A$3:$N$962,5,FALSE)),"")</f>
        <v/>
      </c>
      <c r="E535" s="223" t="str">
        <f>IFERROR(IF(VLOOKUP($O535,'APOIO-DESPESAS'!$A$3:$N$962,6,FALSE)="","",VLOOKUP($O535,'APOIO-DESPESAS'!$A$3:$N$962,6,FALSE)),"")</f>
        <v/>
      </c>
      <c r="F535" s="223" t="str">
        <f>IFERROR(IF(VLOOKUP($O535,'APOIO-DESPESAS'!$A$3:$N$962,7,FALSE)="","",VLOOKUP($O535,'APOIO-DESPESAS'!$A$3:$N$962,7,FALSE)),"")</f>
        <v/>
      </c>
      <c r="G535" s="223" t="str">
        <f>IFERROR(IF(VLOOKUP($O535,'APOIO-DESPESAS'!$A$3:$N$962,8,FALSE)="","",VLOOKUP($O535,'APOIO-DESPESAS'!$A$3:$N$962,8,FALSE)),"")</f>
        <v/>
      </c>
      <c r="H535" s="223" t="str">
        <f>IFERROR(IF(VLOOKUP($O535,'APOIO-DESPESAS'!$A$3:$N$962,9,FALSE)="","",VLOOKUP($O535,'APOIO-DESPESAS'!$A$3:$N$962,9,FALSE)),"")</f>
        <v/>
      </c>
      <c r="I535" s="223" t="str">
        <f>IFERROR(IF(VLOOKUP($O535,'APOIO-DESPESAS'!$A$3:$N$962,10,FALSE)="","",VLOOKUP($O535,'APOIO-DESPESAS'!$A$3:$N$962,10,FALSE)),"")</f>
        <v/>
      </c>
      <c r="J535" s="223" t="str">
        <f>IFERROR(IF(VLOOKUP($O535,'APOIO-DESPESAS'!$A$3:$N$962,11,FALSE)="","",VLOOKUP($O535,'APOIO-DESPESAS'!$A$3:$N$962,11,FALSE)),"")</f>
        <v/>
      </c>
      <c r="K535" s="223" t="str">
        <f>IFERROR(IF(VLOOKUP($O535,'APOIO-DESPESAS'!$A$3:$N$962,12,FALSE)="","",VLOOKUP($O535,'APOIO-DESPESAS'!$A$3:$N$962,12,FALSE)),"")</f>
        <v/>
      </c>
      <c r="L535" s="223" t="str">
        <f>IFERROR(IF(VLOOKUP($O535,'APOIO-DESPESAS'!$A$3:$N$962,13,FALSE)="","",VLOOKUP($O535,'APOIO-DESPESAS'!$A$3:$N$962,13,FALSE)),"")</f>
        <v/>
      </c>
      <c r="M535" s="223" t="str">
        <f>IFERROR(IF(VLOOKUP($O535,'APOIO-DESPESAS'!$A$3:$N$962,14,FALSE)="","",VLOOKUP($O535,'APOIO-DESPESAS'!$A$3:$N$962,14,FALSE)),"")</f>
        <v/>
      </c>
      <c r="O535" s="223">
        <f t="shared" si="8"/>
        <v>533</v>
      </c>
    </row>
    <row r="536" spans="1:15" x14ac:dyDescent="0.25">
      <c r="A536" s="223" t="str">
        <f>IFERROR(IF(VLOOKUP($O536,'APOIO-DESPESAS'!$A$3:$N$962,2,FALSE)="","",VLOOKUP($O536,'APOIO-DESPESAS'!$A$3:$N$962,2,FALSE)),"")</f>
        <v/>
      </c>
      <c r="B536" s="223" t="str">
        <f>IFERROR(IF(VLOOKUP($O536,'APOIO-DESPESAS'!$A$3:$N$962,3,FALSE)="","",VLOOKUP($O536,'APOIO-DESPESAS'!$A$3:$N$962,3,FALSE)),"")</f>
        <v/>
      </c>
      <c r="C536" s="223" t="str">
        <f>IFERROR(IF(VLOOKUP($O536,'APOIO-DESPESAS'!$A$3:$N$962,4,FALSE)="","",VLOOKUP($O536,'APOIO-DESPESAS'!$A$3:$N$962,4,FALSE)),"")</f>
        <v/>
      </c>
      <c r="D536" s="223" t="str">
        <f>IFERROR(IF(VLOOKUP($O536,'APOIO-DESPESAS'!$A$3:$N$962,5,FALSE)="","",VLOOKUP($O536,'APOIO-DESPESAS'!$A$3:$N$962,5,FALSE)),"")</f>
        <v/>
      </c>
      <c r="E536" s="223" t="str">
        <f>IFERROR(IF(VLOOKUP($O536,'APOIO-DESPESAS'!$A$3:$N$962,6,FALSE)="","",VLOOKUP($O536,'APOIO-DESPESAS'!$A$3:$N$962,6,FALSE)),"")</f>
        <v/>
      </c>
      <c r="F536" s="223" t="str">
        <f>IFERROR(IF(VLOOKUP($O536,'APOIO-DESPESAS'!$A$3:$N$962,7,FALSE)="","",VLOOKUP($O536,'APOIO-DESPESAS'!$A$3:$N$962,7,FALSE)),"")</f>
        <v/>
      </c>
      <c r="G536" s="223" t="str">
        <f>IFERROR(IF(VLOOKUP($O536,'APOIO-DESPESAS'!$A$3:$N$962,8,FALSE)="","",VLOOKUP($O536,'APOIO-DESPESAS'!$A$3:$N$962,8,FALSE)),"")</f>
        <v/>
      </c>
      <c r="H536" s="223" t="str">
        <f>IFERROR(IF(VLOOKUP($O536,'APOIO-DESPESAS'!$A$3:$N$962,9,FALSE)="","",VLOOKUP($O536,'APOIO-DESPESAS'!$A$3:$N$962,9,FALSE)),"")</f>
        <v/>
      </c>
      <c r="I536" s="223" t="str">
        <f>IFERROR(IF(VLOOKUP($O536,'APOIO-DESPESAS'!$A$3:$N$962,10,FALSE)="","",VLOOKUP($O536,'APOIO-DESPESAS'!$A$3:$N$962,10,FALSE)),"")</f>
        <v/>
      </c>
      <c r="J536" s="223" t="str">
        <f>IFERROR(IF(VLOOKUP($O536,'APOIO-DESPESAS'!$A$3:$N$962,11,FALSE)="","",VLOOKUP($O536,'APOIO-DESPESAS'!$A$3:$N$962,11,FALSE)),"")</f>
        <v/>
      </c>
      <c r="K536" s="223" t="str">
        <f>IFERROR(IF(VLOOKUP($O536,'APOIO-DESPESAS'!$A$3:$N$962,12,FALSE)="","",VLOOKUP($O536,'APOIO-DESPESAS'!$A$3:$N$962,12,FALSE)),"")</f>
        <v/>
      </c>
      <c r="L536" s="223" t="str">
        <f>IFERROR(IF(VLOOKUP($O536,'APOIO-DESPESAS'!$A$3:$N$962,13,FALSE)="","",VLOOKUP($O536,'APOIO-DESPESAS'!$A$3:$N$962,13,FALSE)),"")</f>
        <v/>
      </c>
      <c r="M536" s="223" t="str">
        <f>IFERROR(IF(VLOOKUP($O536,'APOIO-DESPESAS'!$A$3:$N$962,14,FALSE)="","",VLOOKUP($O536,'APOIO-DESPESAS'!$A$3:$N$962,14,FALSE)),"")</f>
        <v/>
      </c>
      <c r="O536" s="223">
        <f t="shared" si="8"/>
        <v>534</v>
      </c>
    </row>
    <row r="537" spans="1:15" x14ac:dyDescent="0.25">
      <c r="A537" s="223" t="str">
        <f>IFERROR(IF(VLOOKUP($O537,'APOIO-DESPESAS'!$A$3:$N$962,2,FALSE)="","",VLOOKUP($O537,'APOIO-DESPESAS'!$A$3:$N$962,2,FALSE)),"")</f>
        <v/>
      </c>
      <c r="B537" s="223" t="str">
        <f>IFERROR(IF(VLOOKUP($O537,'APOIO-DESPESAS'!$A$3:$N$962,3,FALSE)="","",VLOOKUP($O537,'APOIO-DESPESAS'!$A$3:$N$962,3,FALSE)),"")</f>
        <v/>
      </c>
      <c r="C537" s="223" t="str">
        <f>IFERROR(IF(VLOOKUP($O537,'APOIO-DESPESAS'!$A$3:$N$962,4,FALSE)="","",VLOOKUP($O537,'APOIO-DESPESAS'!$A$3:$N$962,4,FALSE)),"")</f>
        <v/>
      </c>
      <c r="D537" s="223" t="str">
        <f>IFERROR(IF(VLOOKUP($O537,'APOIO-DESPESAS'!$A$3:$N$962,5,FALSE)="","",VLOOKUP($O537,'APOIO-DESPESAS'!$A$3:$N$962,5,FALSE)),"")</f>
        <v/>
      </c>
      <c r="E537" s="223" t="str">
        <f>IFERROR(IF(VLOOKUP($O537,'APOIO-DESPESAS'!$A$3:$N$962,6,FALSE)="","",VLOOKUP($O537,'APOIO-DESPESAS'!$A$3:$N$962,6,FALSE)),"")</f>
        <v/>
      </c>
      <c r="F537" s="223" t="str">
        <f>IFERROR(IF(VLOOKUP($O537,'APOIO-DESPESAS'!$A$3:$N$962,7,FALSE)="","",VLOOKUP($O537,'APOIO-DESPESAS'!$A$3:$N$962,7,FALSE)),"")</f>
        <v/>
      </c>
      <c r="G537" s="223" t="str">
        <f>IFERROR(IF(VLOOKUP($O537,'APOIO-DESPESAS'!$A$3:$N$962,8,FALSE)="","",VLOOKUP($O537,'APOIO-DESPESAS'!$A$3:$N$962,8,FALSE)),"")</f>
        <v/>
      </c>
      <c r="H537" s="223" t="str">
        <f>IFERROR(IF(VLOOKUP($O537,'APOIO-DESPESAS'!$A$3:$N$962,9,FALSE)="","",VLOOKUP($O537,'APOIO-DESPESAS'!$A$3:$N$962,9,FALSE)),"")</f>
        <v/>
      </c>
      <c r="I537" s="223" t="str">
        <f>IFERROR(IF(VLOOKUP($O537,'APOIO-DESPESAS'!$A$3:$N$962,10,FALSE)="","",VLOOKUP($O537,'APOIO-DESPESAS'!$A$3:$N$962,10,FALSE)),"")</f>
        <v/>
      </c>
      <c r="J537" s="223" t="str">
        <f>IFERROR(IF(VLOOKUP($O537,'APOIO-DESPESAS'!$A$3:$N$962,11,FALSE)="","",VLOOKUP($O537,'APOIO-DESPESAS'!$A$3:$N$962,11,FALSE)),"")</f>
        <v/>
      </c>
      <c r="K537" s="223" t="str">
        <f>IFERROR(IF(VLOOKUP($O537,'APOIO-DESPESAS'!$A$3:$N$962,12,FALSE)="","",VLOOKUP($O537,'APOIO-DESPESAS'!$A$3:$N$962,12,FALSE)),"")</f>
        <v/>
      </c>
      <c r="L537" s="223" t="str">
        <f>IFERROR(IF(VLOOKUP($O537,'APOIO-DESPESAS'!$A$3:$N$962,13,FALSE)="","",VLOOKUP($O537,'APOIO-DESPESAS'!$A$3:$N$962,13,FALSE)),"")</f>
        <v/>
      </c>
      <c r="M537" s="223" t="str">
        <f>IFERROR(IF(VLOOKUP($O537,'APOIO-DESPESAS'!$A$3:$N$962,14,FALSE)="","",VLOOKUP($O537,'APOIO-DESPESAS'!$A$3:$N$962,14,FALSE)),"")</f>
        <v/>
      </c>
      <c r="O537" s="223">
        <f t="shared" si="8"/>
        <v>535</v>
      </c>
    </row>
    <row r="538" spans="1:15" x14ac:dyDescent="0.25">
      <c r="A538" s="223" t="str">
        <f>IFERROR(IF(VLOOKUP($O538,'APOIO-DESPESAS'!$A$3:$N$962,2,FALSE)="","",VLOOKUP($O538,'APOIO-DESPESAS'!$A$3:$N$962,2,FALSE)),"")</f>
        <v/>
      </c>
      <c r="B538" s="223" t="str">
        <f>IFERROR(IF(VLOOKUP($O538,'APOIO-DESPESAS'!$A$3:$N$962,3,FALSE)="","",VLOOKUP($O538,'APOIO-DESPESAS'!$A$3:$N$962,3,FALSE)),"")</f>
        <v/>
      </c>
      <c r="C538" s="223" t="str">
        <f>IFERROR(IF(VLOOKUP($O538,'APOIO-DESPESAS'!$A$3:$N$962,4,FALSE)="","",VLOOKUP($O538,'APOIO-DESPESAS'!$A$3:$N$962,4,FALSE)),"")</f>
        <v/>
      </c>
      <c r="D538" s="223" t="str">
        <f>IFERROR(IF(VLOOKUP($O538,'APOIO-DESPESAS'!$A$3:$N$962,5,FALSE)="","",VLOOKUP($O538,'APOIO-DESPESAS'!$A$3:$N$962,5,FALSE)),"")</f>
        <v/>
      </c>
      <c r="E538" s="223" t="str">
        <f>IFERROR(IF(VLOOKUP($O538,'APOIO-DESPESAS'!$A$3:$N$962,6,FALSE)="","",VLOOKUP($O538,'APOIO-DESPESAS'!$A$3:$N$962,6,FALSE)),"")</f>
        <v/>
      </c>
      <c r="F538" s="223" t="str">
        <f>IFERROR(IF(VLOOKUP($O538,'APOIO-DESPESAS'!$A$3:$N$962,7,FALSE)="","",VLOOKUP($O538,'APOIO-DESPESAS'!$A$3:$N$962,7,FALSE)),"")</f>
        <v/>
      </c>
      <c r="G538" s="223" t="str">
        <f>IFERROR(IF(VLOOKUP($O538,'APOIO-DESPESAS'!$A$3:$N$962,8,FALSE)="","",VLOOKUP($O538,'APOIO-DESPESAS'!$A$3:$N$962,8,FALSE)),"")</f>
        <v/>
      </c>
      <c r="H538" s="223" t="str">
        <f>IFERROR(IF(VLOOKUP($O538,'APOIO-DESPESAS'!$A$3:$N$962,9,FALSE)="","",VLOOKUP($O538,'APOIO-DESPESAS'!$A$3:$N$962,9,FALSE)),"")</f>
        <v/>
      </c>
      <c r="I538" s="223" t="str">
        <f>IFERROR(IF(VLOOKUP($O538,'APOIO-DESPESAS'!$A$3:$N$962,10,FALSE)="","",VLOOKUP($O538,'APOIO-DESPESAS'!$A$3:$N$962,10,FALSE)),"")</f>
        <v/>
      </c>
      <c r="J538" s="223" t="str">
        <f>IFERROR(IF(VLOOKUP($O538,'APOIO-DESPESAS'!$A$3:$N$962,11,FALSE)="","",VLOOKUP($O538,'APOIO-DESPESAS'!$A$3:$N$962,11,FALSE)),"")</f>
        <v/>
      </c>
      <c r="K538" s="223" t="str">
        <f>IFERROR(IF(VLOOKUP($O538,'APOIO-DESPESAS'!$A$3:$N$962,12,FALSE)="","",VLOOKUP($O538,'APOIO-DESPESAS'!$A$3:$N$962,12,FALSE)),"")</f>
        <v/>
      </c>
      <c r="L538" s="223" t="str">
        <f>IFERROR(IF(VLOOKUP($O538,'APOIO-DESPESAS'!$A$3:$N$962,13,FALSE)="","",VLOOKUP($O538,'APOIO-DESPESAS'!$A$3:$N$962,13,FALSE)),"")</f>
        <v/>
      </c>
      <c r="M538" s="223" t="str">
        <f>IFERROR(IF(VLOOKUP($O538,'APOIO-DESPESAS'!$A$3:$N$962,14,FALSE)="","",VLOOKUP($O538,'APOIO-DESPESAS'!$A$3:$N$962,14,FALSE)),"")</f>
        <v/>
      </c>
      <c r="O538" s="223">
        <f t="shared" si="8"/>
        <v>536</v>
      </c>
    </row>
    <row r="539" spans="1:15" x14ac:dyDescent="0.25">
      <c r="A539" s="223" t="str">
        <f>IFERROR(IF(VLOOKUP($O539,'APOIO-DESPESAS'!$A$3:$N$962,2,FALSE)="","",VLOOKUP($O539,'APOIO-DESPESAS'!$A$3:$N$962,2,FALSE)),"")</f>
        <v/>
      </c>
      <c r="B539" s="223" t="str">
        <f>IFERROR(IF(VLOOKUP($O539,'APOIO-DESPESAS'!$A$3:$N$962,3,FALSE)="","",VLOOKUP($O539,'APOIO-DESPESAS'!$A$3:$N$962,3,FALSE)),"")</f>
        <v/>
      </c>
      <c r="C539" s="223" t="str">
        <f>IFERROR(IF(VLOOKUP($O539,'APOIO-DESPESAS'!$A$3:$N$962,4,FALSE)="","",VLOOKUP($O539,'APOIO-DESPESAS'!$A$3:$N$962,4,FALSE)),"")</f>
        <v/>
      </c>
      <c r="D539" s="223" t="str">
        <f>IFERROR(IF(VLOOKUP($O539,'APOIO-DESPESAS'!$A$3:$N$962,5,FALSE)="","",VLOOKUP($O539,'APOIO-DESPESAS'!$A$3:$N$962,5,FALSE)),"")</f>
        <v/>
      </c>
      <c r="E539" s="223" t="str">
        <f>IFERROR(IF(VLOOKUP($O539,'APOIO-DESPESAS'!$A$3:$N$962,6,FALSE)="","",VLOOKUP($O539,'APOIO-DESPESAS'!$A$3:$N$962,6,FALSE)),"")</f>
        <v/>
      </c>
      <c r="F539" s="223" t="str">
        <f>IFERROR(IF(VLOOKUP($O539,'APOIO-DESPESAS'!$A$3:$N$962,7,FALSE)="","",VLOOKUP($O539,'APOIO-DESPESAS'!$A$3:$N$962,7,FALSE)),"")</f>
        <v/>
      </c>
      <c r="G539" s="223" t="str">
        <f>IFERROR(IF(VLOOKUP($O539,'APOIO-DESPESAS'!$A$3:$N$962,8,FALSE)="","",VLOOKUP($O539,'APOIO-DESPESAS'!$A$3:$N$962,8,FALSE)),"")</f>
        <v/>
      </c>
      <c r="H539" s="223" t="str">
        <f>IFERROR(IF(VLOOKUP($O539,'APOIO-DESPESAS'!$A$3:$N$962,9,FALSE)="","",VLOOKUP($O539,'APOIO-DESPESAS'!$A$3:$N$962,9,FALSE)),"")</f>
        <v/>
      </c>
      <c r="I539" s="223" t="str">
        <f>IFERROR(IF(VLOOKUP($O539,'APOIO-DESPESAS'!$A$3:$N$962,10,FALSE)="","",VLOOKUP($O539,'APOIO-DESPESAS'!$A$3:$N$962,10,FALSE)),"")</f>
        <v/>
      </c>
      <c r="J539" s="223" t="str">
        <f>IFERROR(IF(VLOOKUP($O539,'APOIO-DESPESAS'!$A$3:$N$962,11,FALSE)="","",VLOOKUP($O539,'APOIO-DESPESAS'!$A$3:$N$962,11,FALSE)),"")</f>
        <v/>
      </c>
      <c r="K539" s="223" t="str">
        <f>IFERROR(IF(VLOOKUP($O539,'APOIO-DESPESAS'!$A$3:$N$962,12,FALSE)="","",VLOOKUP($O539,'APOIO-DESPESAS'!$A$3:$N$962,12,FALSE)),"")</f>
        <v/>
      </c>
      <c r="L539" s="223" t="str">
        <f>IFERROR(IF(VLOOKUP($O539,'APOIO-DESPESAS'!$A$3:$N$962,13,FALSE)="","",VLOOKUP($O539,'APOIO-DESPESAS'!$A$3:$N$962,13,FALSE)),"")</f>
        <v/>
      </c>
      <c r="M539" s="223" t="str">
        <f>IFERROR(IF(VLOOKUP($O539,'APOIO-DESPESAS'!$A$3:$N$962,14,FALSE)="","",VLOOKUP($O539,'APOIO-DESPESAS'!$A$3:$N$962,14,FALSE)),"")</f>
        <v/>
      </c>
      <c r="O539" s="223">
        <f t="shared" si="8"/>
        <v>537</v>
      </c>
    </row>
    <row r="540" spans="1:15" x14ac:dyDescent="0.25">
      <c r="A540" s="223" t="str">
        <f>IFERROR(IF(VLOOKUP($O540,'APOIO-DESPESAS'!$A$3:$N$962,2,FALSE)="","",VLOOKUP($O540,'APOIO-DESPESAS'!$A$3:$N$962,2,FALSE)),"")</f>
        <v/>
      </c>
      <c r="B540" s="223" t="str">
        <f>IFERROR(IF(VLOOKUP($O540,'APOIO-DESPESAS'!$A$3:$N$962,3,FALSE)="","",VLOOKUP($O540,'APOIO-DESPESAS'!$A$3:$N$962,3,FALSE)),"")</f>
        <v/>
      </c>
      <c r="C540" s="223" t="str">
        <f>IFERROR(IF(VLOOKUP($O540,'APOIO-DESPESAS'!$A$3:$N$962,4,FALSE)="","",VLOOKUP($O540,'APOIO-DESPESAS'!$A$3:$N$962,4,FALSE)),"")</f>
        <v/>
      </c>
      <c r="D540" s="223" t="str">
        <f>IFERROR(IF(VLOOKUP($O540,'APOIO-DESPESAS'!$A$3:$N$962,5,FALSE)="","",VLOOKUP($O540,'APOIO-DESPESAS'!$A$3:$N$962,5,FALSE)),"")</f>
        <v/>
      </c>
      <c r="E540" s="223" t="str">
        <f>IFERROR(IF(VLOOKUP($O540,'APOIO-DESPESAS'!$A$3:$N$962,6,FALSE)="","",VLOOKUP($O540,'APOIO-DESPESAS'!$A$3:$N$962,6,FALSE)),"")</f>
        <v/>
      </c>
      <c r="F540" s="223" t="str">
        <f>IFERROR(IF(VLOOKUP($O540,'APOIO-DESPESAS'!$A$3:$N$962,7,FALSE)="","",VLOOKUP($O540,'APOIO-DESPESAS'!$A$3:$N$962,7,FALSE)),"")</f>
        <v/>
      </c>
      <c r="G540" s="223" t="str">
        <f>IFERROR(IF(VLOOKUP($O540,'APOIO-DESPESAS'!$A$3:$N$962,8,FALSE)="","",VLOOKUP($O540,'APOIO-DESPESAS'!$A$3:$N$962,8,FALSE)),"")</f>
        <v/>
      </c>
      <c r="H540" s="223" t="str">
        <f>IFERROR(IF(VLOOKUP($O540,'APOIO-DESPESAS'!$A$3:$N$962,9,FALSE)="","",VLOOKUP($O540,'APOIO-DESPESAS'!$A$3:$N$962,9,FALSE)),"")</f>
        <v/>
      </c>
      <c r="I540" s="223" t="str">
        <f>IFERROR(IF(VLOOKUP($O540,'APOIO-DESPESAS'!$A$3:$N$962,10,FALSE)="","",VLOOKUP($O540,'APOIO-DESPESAS'!$A$3:$N$962,10,FALSE)),"")</f>
        <v/>
      </c>
      <c r="J540" s="223" t="str">
        <f>IFERROR(IF(VLOOKUP($O540,'APOIO-DESPESAS'!$A$3:$N$962,11,FALSE)="","",VLOOKUP($O540,'APOIO-DESPESAS'!$A$3:$N$962,11,FALSE)),"")</f>
        <v/>
      </c>
      <c r="K540" s="223" t="str">
        <f>IFERROR(IF(VLOOKUP($O540,'APOIO-DESPESAS'!$A$3:$N$962,12,FALSE)="","",VLOOKUP($O540,'APOIO-DESPESAS'!$A$3:$N$962,12,FALSE)),"")</f>
        <v/>
      </c>
      <c r="L540" s="223" t="str">
        <f>IFERROR(IF(VLOOKUP($O540,'APOIO-DESPESAS'!$A$3:$N$962,13,FALSE)="","",VLOOKUP($O540,'APOIO-DESPESAS'!$A$3:$N$962,13,FALSE)),"")</f>
        <v/>
      </c>
      <c r="M540" s="223" t="str">
        <f>IFERROR(IF(VLOOKUP($O540,'APOIO-DESPESAS'!$A$3:$N$962,14,FALSE)="","",VLOOKUP($O540,'APOIO-DESPESAS'!$A$3:$N$962,14,FALSE)),"")</f>
        <v/>
      </c>
      <c r="O540" s="223">
        <f t="shared" si="8"/>
        <v>538</v>
      </c>
    </row>
    <row r="541" spans="1:15" x14ac:dyDescent="0.25">
      <c r="A541" s="223" t="str">
        <f>IFERROR(IF(VLOOKUP($O541,'APOIO-DESPESAS'!$A$3:$N$962,2,FALSE)="","",VLOOKUP($O541,'APOIO-DESPESAS'!$A$3:$N$962,2,FALSE)),"")</f>
        <v/>
      </c>
      <c r="B541" s="223" t="str">
        <f>IFERROR(IF(VLOOKUP($O541,'APOIO-DESPESAS'!$A$3:$N$962,3,FALSE)="","",VLOOKUP($O541,'APOIO-DESPESAS'!$A$3:$N$962,3,FALSE)),"")</f>
        <v/>
      </c>
      <c r="C541" s="223" t="str">
        <f>IFERROR(IF(VLOOKUP($O541,'APOIO-DESPESAS'!$A$3:$N$962,4,FALSE)="","",VLOOKUP($O541,'APOIO-DESPESAS'!$A$3:$N$962,4,FALSE)),"")</f>
        <v/>
      </c>
      <c r="D541" s="223" t="str">
        <f>IFERROR(IF(VLOOKUP($O541,'APOIO-DESPESAS'!$A$3:$N$962,5,FALSE)="","",VLOOKUP($O541,'APOIO-DESPESAS'!$A$3:$N$962,5,FALSE)),"")</f>
        <v/>
      </c>
      <c r="E541" s="223" t="str">
        <f>IFERROR(IF(VLOOKUP($O541,'APOIO-DESPESAS'!$A$3:$N$962,6,FALSE)="","",VLOOKUP($O541,'APOIO-DESPESAS'!$A$3:$N$962,6,FALSE)),"")</f>
        <v/>
      </c>
      <c r="F541" s="223" t="str">
        <f>IFERROR(IF(VLOOKUP($O541,'APOIO-DESPESAS'!$A$3:$N$962,7,FALSE)="","",VLOOKUP($O541,'APOIO-DESPESAS'!$A$3:$N$962,7,FALSE)),"")</f>
        <v/>
      </c>
      <c r="G541" s="223" t="str">
        <f>IFERROR(IF(VLOOKUP($O541,'APOIO-DESPESAS'!$A$3:$N$962,8,FALSE)="","",VLOOKUP($O541,'APOIO-DESPESAS'!$A$3:$N$962,8,FALSE)),"")</f>
        <v/>
      </c>
      <c r="H541" s="223" t="str">
        <f>IFERROR(IF(VLOOKUP($O541,'APOIO-DESPESAS'!$A$3:$N$962,9,FALSE)="","",VLOOKUP($O541,'APOIO-DESPESAS'!$A$3:$N$962,9,FALSE)),"")</f>
        <v/>
      </c>
      <c r="I541" s="223" t="str">
        <f>IFERROR(IF(VLOOKUP($O541,'APOIO-DESPESAS'!$A$3:$N$962,10,FALSE)="","",VLOOKUP($O541,'APOIO-DESPESAS'!$A$3:$N$962,10,FALSE)),"")</f>
        <v/>
      </c>
      <c r="J541" s="223" t="str">
        <f>IFERROR(IF(VLOOKUP($O541,'APOIO-DESPESAS'!$A$3:$N$962,11,FALSE)="","",VLOOKUP($O541,'APOIO-DESPESAS'!$A$3:$N$962,11,FALSE)),"")</f>
        <v/>
      </c>
      <c r="K541" s="223" t="str">
        <f>IFERROR(IF(VLOOKUP($O541,'APOIO-DESPESAS'!$A$3:$N$962,12,FALSE)="","",VLOOKUP($O541,'APOIO-DESPESAS'!$A$3:$N$962,12,FALSE)),"")</f>
        <v/>
      </c>
      <c r="L541" s="223" t="str">
        <f>IFERROR(IF(VLOOKUP($O541,'APOIO-DESPESAS'!$A$3:$N$962,13,FALSE)="","",VLOOKUP($O541,'APOIO-DESPESAS'!$A$3:$N$962,13,FALSE)),"")</f>
        <v/>
      </c>
      <c r="M541" s="223" t="str">
        <f>IFERROR(IF(VLOOKUP($O541,'APOIO-DESPESAS'!$A$3:$N$962,14,FALSE)="","",VLOOKUP($O541,'APOIO-DESPESAS'!$A$3:$N$962,14,FALSE)),"")</f>
        <v/>
      </c>
      <c r="O541" s="223">
        <f t="shared" si="8"/>
        <v>539</v>
      </c>
    </row>
    <row r="542" spans="1:15" x14ac:dyDescent="0.25">
      <c r="A542" s="223" t="str">
        <f>IFERROR(IF(VLOOKUP($O542,'APOIO-DESPESAS'!$A$3:$N$962,2,FALSE)="","",VLOOKUP($O542,'APOIO-DESPESAS'!$A$3:$N$962,2,FALSE)),"")</f>
        <v/>
      </c>
      <c r="B542" s="223" t="str">
        <f>IFERROR(IF(VLOOKUP($O542,'APOIO-DESPESAS'!$A$3:$N$962,3,FALSE)="","",VLOOKUP($O542,'APOIO-DESPESAS'!$A$3:$N$962,3,FALSE)),"")</f>
        <v/>
      </c>
      <c r="C542" s="223" t="str">
        <f>IFERROR(IF(VLOOKUP($O542,'APOIO-DESPESAS'!$A$3:$N$962,4,FALSE)="","",VLOOKUP($O542,'APOIO-DESPESAS'!$A$3:$N$962,4,FALSE)),"")</f>
        <v/>
      </c>
      <c r="D542" s="223" t="str">
        <f>IFERROR(IF(VLOOKUP($O542,'APOIO-DESPESAS'!$A$3:$N$962,5,FALSE)="","",VLOOKUP($O542,'APOIO-DESPESAS'!$A$3:$N$962,5,FALSE)),"")</f>
        <v/>
      </c>
      <c r="E542" s="223" t="str">
        <f>IFERROR(IF(VLOOKUP($O542,'APOIO-DESPESAS'!$A$3:$N$962,6,FALSE)="","",VLOOKUP($O542,'APOIO-DESPESAS'!$A$3:$N$962,6,FALSE)),"")</f>
        <v/>
      </c>
      <c r="F542" s="223" t="str">
        <f>IFERROR(IF(VLOOKUP($O542,'APOIO-DESPESAS'!$A$3:$N$962,7,FALSE)="","",VLOOKUP($O542,'APOIO-DESPESAS'!$A$3:$N$962,7,FALSE)),"")</f>
        <v/>
      </c>
      <c r="G542" s="223" t="str">
        <f>IFERROR(IF(VLOOKUP($O542,'APOIO-DESPESAS'!$A$3:$N$962,8,FALSE)="","",VLOOKUP($O542,'APOIO-DESPESAS'!$A$3:$N$962,8,FALSE)),"")</f>
        <v/>
      </c>
      <c r="H542" s="223" t="str">
        <f>IFERROR(IF(VLOOKUP($O542,'APOIO-DESPESAS'!$A$3:$N$962,9,FALSE)="","",VLOOKUP($O542,'APOIO-DESPESAS'!$A$3:$N$962,9,FALSE)),"")</f>
        <v/>
      </c>
      <c r="I542" s="223" t="str">
        <f>IFERROR(IF(VLOOKUP($O542,'APOIO-DESPESAS'!$A$3:$N$962,10,FALSE)="","",VLOOKUP($O542,'APOIO-DESPESAS'!$A$3:$N$962,10,FALSE)),"")</f>
        <v/>
      </c>
      <c r="J542" s="223" t="str">
        <f>IFERROR(IF(VLOOKUP($O542,'APOIO-DESPESAS'!$A$3:$N$962,11,FALSE)="","",VLOOKUP($O542,'APOIO-DESPESAS'!$A$3:$N$962,11,FALSE)),"")</f>
        <v/>
      </c>
      <c r="K542" s="223" t="str">
        <f>IFERROR(IF(VLOOKUP($O542,'APOIO-DESPESAS'!$A$3:$N$962,12,FALSE)="","",VLOOKUP($O542,'APOIO-DESPESAS'!$A$3:$N$962,12,FALSE)),"")</f>
        <v/>
      </c>
      <c r="L542" s="223" t="str">
        <f>IFERROR(IF(VLOOKUP($O542,'APOIO-DESPESAS'!$A$3:$N$962,13,FALSE)="","",VLOOKUP($O542,'APOIO-DESPESAS'!$A$3:$N$962,13,FALSE)),"")</f>
        <v/>
      </c>
      <c r="M542" s="223" t="str">
        <f>IFERROR(IF(VLOOKUP($O542,'APOIO-DESPESAS'!$A$3:$N$962,14,FALSE)="","",VLOOKUP($O542,'APOIO-DESPESAS'!$A$3:$N$962,14,FALSE)),"")</f>
        <v/>
      </c>
      <c r="O542" s="223">
        <f t="shared" si="8"/>
        <v>540</v>
      </c>
    </row>
    <row r="543" spans="1:15" x14ac:dyDescent="0.25">
      <c r="A543" s="223" t="str">
        <f>IFERROR(IF(VLOOKUP($O543,'APOIO-DESPESAS'!$A$3:$N$962,2,FALSE)="","",VLOOKUP($O543,'APOIO-DESPESAS'!$A$3:$N$962,2,FALSE)),"")</f>
        <v/>
      </c>
      <c r="B543" s="223" t="str">
        <f>IFERROR(IF(VLOOKUP($O543,'APOIO-DESPESAS'!$A$3:$N$962,3,FALSE)="","",VLOOKUP($O543,'APOIO-DESPESAS'!$A$3:$N$962,3,FALSE)),"")</f>
        <v/>
      </c>
      <c r="C543" s="223" t="str">
        <f>IFERROR(IF(VLOOKUP($O543,'APOIO-DESPESAS'!$A$3:$N$962,4,FALSE)="","",VLOOKUP($O543,'APOIO-DESPESAS'!$A$3:$N$962,4,FALSE)),"")</f>
        <v/>
      </c>
      <c r="D543" s="223" t="str">
        <f>IFERROR(IF(VLOOKUP($O543,'APOIO-DESPESAS'!$A$3:$N$962,5,FALSE)="","",VLOOKUP($O543,'APOIO-DESPESAS'!$A$3:$N$962,5,FALSE)),"")</f>
        <v/>
      </c>
      <c r="E543" s="223" t="str">
        <f>IFERROR(IF(VLOOKUP($O543,'APOIO-DESPESAS'!$A$3:$N$962,6,FALSE)="","",VLOOKUP($O543,'APOIO-DESPESAS'!$A$3:$N$962,6,FALSE)),"")</f>
        <v/>
      </c>
      <c r="F543" s="223" t="str">
        <f>IFERROR(IF(VLOOKUP($O543,'APOIO-DESPESAS'!$A$3:$N$962,7,FALSE)="","",VLOOKUP($O543,'APOIO-DESPESAS'!$A$3:$N$962,7,FALSE)),"")</f>
        <v/>
      </c>
      <c r="G543" s="223" t="str">
        <f>IFERROR(IF(VLOOKUP($O543,'APOIO-DESPESAS'!$A$3:$N$962,8,FALSE)="","",VLOOKUP($O543,'APOIO-DESPESAS'!$A$3:$N$962,8,FALSE)),"")</f>
        <v/>
      </c>
      <c r="H543" s="223" t="str">
        <f>IFERROR(IF(VLOOKUP($O543,'APOIO-DESPESAS'!$A$3:$N$962,9,FALSE)="","",VLOOKUP($O543,'APOIO-DESPESAS'!$A$3:$N$962,9,FALSE)),"")</f>
        <v/>
      </c>
      <c r="I543" s="223" t="str">
        <f>IFERROR(IF(VLOOKUP($O543,'APOIO-DESPESAS'!$A$3:$N$962,10,FALSE)="","",VLOOKUP($O543,'APOIO-DESPESAS'!$A$3:$N$962,10,FALSE)),"")</f>
        <v/>
      </c>
      <c r="J543" s="223" t="str">
        <f>IFERROR(IF(VLOOKUP($O543,'APOIO-DESPESAS'!$A$3:$N$962,11,FALSE)="","",VLOOKUP($O543,'APOIO-DESPESAS'!$A$3:$N$962,11,FALSE)),"")</f>
        <v/>
      </c>
      <c r="K543" s="223" t="str">
        <f>IFERROR(IF(VLOOKUP($O543,'APOIO-DESPESAS'!$A$3:$N$962,12,FALSE)="","",VLOOKUP($O543,'APOIO-DESPESAS'!$A$3:$N$962,12,FALSE)),"")</f>
        <v/>
      </c>
      <c r="L543" s="223" t="str">
        <f>IFERROR(IF(VLOOKUP($O543,'APOIO-DESPESAS'!$A$3:$N$962,13,FALSE)="","",VLOOKUP($O543,'APOIO-DESPESAS'!$A$3:$N$962,13,FALSE)),"")</f>
        <v/>
      </c>
      <c r="M543" s="223" t="str">
        <f>IFERROR(IF(VLOOKUP($O543,'APOIO-DESPESAS'!$A$3:$N$962,14,FALSE)="","",VLOOKUP($O543,'APOIO-DESPESAS'!$A$3:$N$962,14,FALSE)),"")</f>
        <v/>
      </c>
      <c r="O543" s="223">
        <f t="shared" si="8"/>
        <v>541</v>
      </c>
    </row>
    <row r="544" spans="1:15" x14ac:dyDescent="0.25">
      <c r="A544" s="223" t="str">
        <f>IFERROR(IF(VLOOKUP($O544,'APOIO-DESPESAS'!$A$3:$N$962,2,FALSE)="","",VLOOKUP($O544,'APOIO-DESPESAS'!$A$3:$N$962,2,FALSE)),"")</f>
        <v/>
      </c>
      <c r="B544" s="223" t="str">
        <f>IFERROR(IF(VLOOKUP($O544,'APOIO-DESPESAS'!$A$3:$N$962,3,FALSE)="","",VLOOKUP($O544,'APOIO-DESPESAS'!$A$3:$N$962,3,FALSE)),"")</f>
        <v/>
      </c>
      <c r="C544" s="223" t="str">
        <f>IFERROR(IF(VLOOKUP($O544,'APOIO-DESPESAS'!$A$3:$N$962,4,FALSE)="","",VLOOKUP($O544,'APOIO-DESPESAS'!$A$3:$N$962,4,FALSE)),"")</f>
        <v/>
      </c>
      <c r="D544" s="223" t="str">
        <f>IFERROR(IF(VLOOKUP($O544,'APOIO-DESPESAS'!$A$3:$N$962,5,FALSE)="","",VLOOKUP($O544,'APOIO-DESPESAS'!$A$3:$N$962,5,FALSE)),"")</f>
        <v/>
      </c>
      <c r="E544" s="223" t="str">
        <f>IFERROR(IF(VLOOKUP($O544,'APOIO-DESPESAS'!$A$3:$N$962,6,FALSE)="","",VLOOKUP($O544,'APOIO-DESPESAS'!$A$3:$N$962,6,FALSE)),"")</f>
        <v/>
      </c>
      <c r="F544" s="223" t="str">
        <f>IFERROR(IF(VLOOKUP($O544,'APOIO-DESPESAS'!$A$3:$N$962,7,FALSE)="","",VLOOKUP($O544,'APOIO-DESPESAS'!$A$3:$N$962,7,FALSE)),"")</f>
        <v/>
      </c>
      <c r="G544" s="223" t="str">
        <f>IFERROR(IF(VLOOKUP($O544,'APOIO-DESPESAS'!$A$3:$N$962,8,FALSE)="","",VLOOKUP($O544,'APOIO-DESPESAS'!$A$3:$N$962,8,FALSE)),"")</f>
        <v/>
      </c>
      <c r="H544" s="223" t="str">
        <f>IFERROR(IF(VLOOKUP($O544,'APOIO-DESPESAS'!$A$3:$N$962,9,FALSE)="","",VLOOKUP($O544,'APOIO-DESPESAS'!$A$3:$N$962,9,FALSE)),"")</f>
        <v/>
      </c>
      <c r="I544" s="223" t="str">
        <f>IFERROR(IF(VLOOKUP($O544,'APOIO-DESPESAS'!$A$3:$N$962,10,FALSE)="","",VLOOKUP($O544,'APOIO-DESPESAS'!$A$3:$N$962,10,FALSE)),"")</f>
        <v/>
      </c>
      <c r="J544" s="223" t="str">
        <f>IFERROR(IF(VLOOKUP($O544,'APOIO-DESPESAS'!$A$3:$N$962,11,FALSE)="","",VLOOKUP($O544,'APOIO-DESPESAS'!$A$3:$N$962,11,FALSE)),"")</f>
        <v/>
      </c>
      <c r="K544" s="223" t="str">
        <f>IFERROR(IF(VLOOKUP($O544,'APOIO-DESPESAS'!$A$3:$N$962,12,FALSE)="","",VLOOKUP($O544,'APOIO-DESPESAS'!$A$3:$N$962,12,FALSE)),"")</f>
        <v/>
      </c>
      <c r="L544" s="223" t="str">
        <f>IFERROR(IF(VLOOKUP($O544,'APOIO-DESPESAS'!$A$3:$N$962,13,FALSE)="","",VLOOKUP($O544,'APOIO-DESPESAS'!$A$3:$N$962,13,FALSE)),"")</f>
        <v/>
      </c>
      <c r="M544" s="223" t="str">
        <f>IFERROR(IF(VLOOKUP($O544,'APOIO-DESPESAS'!$A$3:$N$962,14,FALSE)="","",VLOOKUP($O544,'APOIO-DESPESAS'!$A$3:$N$962,14,FALSE)),"")</f>
        <v/>
      </c>
      <c r="O544" s="223">
        <f t="shared" si="8"/>
        <v>542</v>
      </c>
    </row>
    <row r="545" spans="1:15" x14ac:dyDescent="0.25">
      <c r="A545" s="223" t="str">
        <f>IFERROR(IF(VLOOKUP($O545,'APOIO-DESPESAS'!$A$3:$N$962,2,FALSE)="","",VLOOKUP($O545,'APOIO-DESPESAS'!$A$3:$N$962,2,FALSE)),"")</f>
        <v/>
      </c>
      <c r="B545" s="223" t="str">
        <f>IFERROR(IF(VLOOKUP($O545,'APOIO-DESPESAS'!$A$3:$N$962,3,FALSE)="","",VLOOKUP($O545,'APOIO-DESPESAS'!$A$3:$N$962,3,FALSE)),"")</f>
        <v/>
      </c>
      <c r="C545" s="223" t="str">
        <f>IFERROR(IF(VLOOKUP($O545,'APOIO-DESPESAS'!$A$3:$N$962,4,FALSE)="","",VLOOKUP($O545,'APOIO-DESPESAS'!$A$3:$N$962,4,FALSE)),"")</f>
        <v/>
      </c>
      <c r="D545" s="223" t="str">
        <f>IFERROR(IF(VLOOKUP($O545,'APOIO-DESPESAS'!$A$3:$N$962,5,FALSE)="","",VLOOKUP($O545,'APOIO-DESPESAS'!$A$3:$N$962,5,FALSE)),"")</f>
        <v/>
      </c>
      <c r="E545" s="223" t="str">
        <f>IFERROR(IF(VLOOKUP($O545,'APOIO-DESPESAS'!$A$3:$N$962,6,FALSE)="","",VLOOKUP($O545,'APOIO-DESPESAS'!$A$3:$N$962,6,FALSE)),"")</f>
        <v/>
      </c>
      <c r="F545" s="223" t="str">
        <f>IFERROR(IF(VLOOKUP($O545,'APOIO-DESPESAS'!$A$3:$N$962,7,FALSE)="","",VLOOKUP($O545,'APOIO-DESPESAS'!$A$3:$N$962,7,FALSE)),"")</f>
        <v/>
      </c>
      <c r="G545" s="223" t="str">
        <f>IFERROR(IF(VLOOKUP($O545,'APOIO-DESPESAS'!$A$3:$N$962,8,FALSE)="","",VLOOKUP($O545,'APOIO-DESPESAS'!$A$3:$N$962,8,FALSE)),"")</f>
        <v/>
      </c>
      <c r="H545" s="223" t="str">
        <f>IFERROR(IF(VLOOKUP($O545,'APOIO-DESPESAS'!$A$3:$N$962,9,FALSE)="","",VLOOKUP($O545,'APOIO-DESPESAS'!$A$3:$N$962,9,FALSE)),"")</f>
        <v/>
      </c>
      <c r="I545" s="223" t="str">
        <f>IFERROR(IF(VLOOKUP($O545,'APOIO-DESPESAS'!$A$3:$N$962,10,FALSE)="","",VLOOKUP($O545,'APOIO-DESPESAS'!$A$3:$N$962,10,FALSE)),"")</f>
        <v/>
      </c>
      <c r="J545" s="223" t="str">
        <f>IFERROR(IF(VLOOKUP($O545,'APOIO-DESPESAS'!$A$3:$N$962,11,FALSE)="","",VLOOKUP($O545,'APOIO-DESPESAS'!$A$3:$N$962,11,FALSE)),"")</f>
        <v/>
      </c>
      <c r="K545" s="223" t="str">
        <f>IFERROR(IF(VLOOKUP($O545,'APOIO-DESPESAS'!$A$3:$N$962,12,FALSE)="","",VLOOKUP($O545,'APOIO-DESPESAS'!$A$3:$N$962,12,FALSE)),"")</f>
        <v/>
      </c>
      <c r="L545" s="223" t="str">
        <f>IFERROR(IF(VLOOKUP($O545,'APOIO-DESPESAS'!$A$3:$N$962,13,FALSE)="","",VLOOKUP($O545,'APOIO-DESPESAS'!$A$3:$N$962,13,FALSE)),"")</f>
        <v/>
      </c>
      <c r="M545" s="223" t="str">
        <f>IFERROR(IF(VLOOKUP($O545,'APOIO-DESPESAS'!$A$3:$N$962,14,FALSE)="","",VLOOKUP($O545,'APOIO-DESPESAS'!$A$3:$N$962,14,FALSE)),"")</f>
        <v/>
      </c>
      <c r="O545" s="223">
        <f t="shared" si="8"/>
        <v>543</v>
      </c>
    </row>
    <row r="546" spans="1:15" x14ac:dyDescent="0.25">
      <c r="A546" s="223" t="str">
        <f>IFERROR(IF(VLOOKUP($O546,'APOIO-DESPESAS'!$A$3:$N$962,2,FALSE)="","",VLOOKUP($O546,'APOIO-DESPESAS'!$A$3:$N$962,2,FALSE)),"")</f>
        <v/>
      </c>
      <c r="B546" s="223" t="str">
        <f>IFERROR(IF(VLOOKUP($O546,'APOIO-DESPESAS'!$A$3:$N$962,3,FALSE)="","",VLOOKUP($O546,'APOIO-DESPESAS'!$A$3:$N$962,3,FALSE)),"")</f>
        <v/>
      </c>
      <c r="C546" s="223" t="str">
        <f>IFERROR(IF(VLOOKUP($O546,'APOIO-DESPESAS'!$A$3:$N$962,4,FALSE)="","",VLOOKUP($O546,'APOIO-DESPESAS'!$A$3:$N$962,4,FALSE)),"")</f>
        <v/>
      </c>
      <c r="D546" s="223" t="str">
        <f>IFERROR(IF(VLOOKUP($O546,'APOIO-DESPESAS'!$A$3:$N$962,5,FALSE)="","",VLOOKUP($O546,'APOIO-DESPESAS'!$A$3:$N$962,5,FALSE)),"")</f>
        <v/>
      </c>
      <c r="E546" s="223" t="str">
        <f>IFERROR(IF(VLOOKUP($O546,'APOIO-DESPESAS'!$A$3:$N$962,6,FALSE)="","",VLOOKUP($O546,'APOIO-DESPESAS'!$A$3:$N$962,6,FALSE)),"")</f>
        <v/>
      </c>
      <c r="F546" s="223" t="str">
        <f>IFERROR(IF(VLOOKUP($O546,'APOIO-DESPESAS'!$A$3:$N$962,7,FALSE)="","",VLOOKUP($O546,'APOIO-DESPESAS'!$A$3:$N$962,7,FALSE)),"")</f>
        <v/>
      </c>
      <c r="G546" s="223" t="str">
        <f>IFERROR(IF(VLOOKUP($O546,'APOIO-DESPESAS'!$A$3:$N$962,8,FALSE)="","",VLOOKUP($O546,'APOIO-DESPESAS'!$A$3:$N$962,8,FALSE)),"")</f>
        <v/>
      </c>
      <c r="H546" s="223" t="str">
        <f>IFERROR(IF(VLOOKUP($O546,'APOIO-DESPESAS'!$A$3:$N$962,9,FALSE)="","",VLOOKUP($O546,'APOIO-DESPESAS'!$A$3:$N$962,9,FALSE)),"")</f>
        <v/>
      </c>
      <c r="I546" s="223" t="str">
        <f>IFERROR(IF(VLOOKUP($O546,'APOIO-DESPESAS'!$A$3:$N$962,10,FALSE)="","",VLOOKUP($O546,'APOIO-DESPESAS'!$A$3:$N$962,10,FALSE)),"")</f>
        <v/>
      </c>
      <c r="J546" s="223" t="str">
        <f>IFERROR(IF(VLOOKUP($O546,'APOIO-DESPESAS'!$A$3:$N$962,11,FALSE)="","",VLOOKUP($O546,'APOIO-DESPESAS'!$A$3:$N$962,11,FALSE)),"")</f>
        <v/>
      </c>
      <c r="K546" s="223" t="str">
        <f>IFERROR(IF(VLOOKUP($O546,'APOIO-DESPESAS'!$A$3:$N$962,12,FALSE)="","",VLOOKUP($O546,'APOIO-DESPESAS'!$A$3:$N$962,12,FALSE)),"")</f>
        <v/>
      </c>
      <c r="L546" s="223" t="str">
        <f>IFERROR(IF(VLOOKUP($O546,'APOIO-DESPESAS'!$A$3:$N$962,13,FALSE)="","",VLOOKUP($O546,'APOIO-DESPESAS'!$A$3:$N$962,13,FALSE)),"")</f>
        <v/>
      </c>
      <c r="M546" s="223" t="str">
        <f>IFERROR(IF(VLOOKUP($O546,'APOIO-DESPESAS'!$A$3:$N$962,14,FALSE)="","",VLOOKUP($O546,'APOIO-DESPESAS'!$A$3:$N$962,14,FALSE)),"")</f>
        <v/>
      </c>
      <c r="O546" s="223">
        <f t="shared" si="8"/>
        <v>544</v>
      </c>
    </row>
    <row r="547" spans="1:15" x14ac:dyDescent="0.25">
      <c r="A547" s="223" t="str">
        <f>IFERROR(IF(VLOOKUP($O547,'APOIO-DESPESAS'!$A$3:$N$962,2,FALSE)="","",VLOOKUP($O547,'APOIO-DESPESAS'!$A$3:$N$962,2,FALSE)),"")</f>
        <v/>
      </c>
      <c r="B547" s="223" t="str">
        <f>IFERROR(IF(VLOOKUP($O547,'APOIO-DESPESAS'!$A$3:$N$962,3,FALSE)="","",VLOOKUP($O547,'APOIO-DESPESAS'!$A$3:$N$962,3,FALSE)),"")</f>
        <v/>
      </c>
      <c r="C547" s="223" t="str">
        <f>IFERROR(IF(VLOOKUP($O547,'APOIO-DESPESAS'!$A$3:$N$962,4,FALSE)="","",VLOOKUP($O547,'APOIO-DESPESAS'!$A$3:$N$962,4,FALSE)),"")</f>
        <v/>
      </c>
      <c r="D547" s="223" t="str">
        <f>IFERROR(IF(VLOOKUP($O547,'APOIO-DESPESAS'!$A$3:$N$962,5,FALSE)="","",VLOOKUP($O547,'APOIO-DESPESAS'!$A$3:$N$962,5,FALSE)),"")</f>
        <v/>
      </c>
      <c r="E547" s="223" t="str">
        <f>IFERROR(IF(VLOOKUP($O547,'APOIO-DESPESAS'!$A$3:$N$962,6,FALSE)="","",VLOOKUP($O547,'APOIO-DESPESAS'!$A$3:$N$962,6,FALSE)),"")</f>
        <v/>
      </c>
      <c r="F547" s="223" t="str">
        <f>IFERROR(IF(VLOOKUP($O547,'APOIO-DESPESAS'!$A$3:$N$962,7,FALSE)="","",VLOOKUP($O547,'APOIO-DESPESAS'!$A$3:$N$962,7,FALSE)),"")</f>
        <v/>
      </c>
      <c r="G547" s="223" t="str">
        <f>IFERROR(IF(VLOOKUP($O547,'APOIO-DESPESAS'!$A$3:$N$962,8,FALSE)="","",VLOOKUP($O547,'APOIO-DESPESAS'!$A$3:$N$962,8,FALSE)),"")</f>
        <v/>
      </c>
      <c r="H547" s="223" t="str">
        <f>IFERROR(IF(VLOOKUP($O547,'APOIO-DESPESAS'!$A$3:$N$962,9,FALSE)="","",VLOOKUP($O547,'APOIO-DESPESAS'!$A$3:$N$962,9,FALSE)),"")</f>
        <v/>
      </c>
      <c r="I547" s="223" t="str">
        <f>IFERROR(IF(VLOOKUP($O547,'APOIO-DESPESAS'!$A$3:$N$962,10,FALSE)="","",VLOOKUP($O547,'APOIO-DESPESAS'!$A$3:$N$962,10,FALSE)),"")</f>
        <v/>
      </c>
      <c r="J547" s="223" t="str">
        <f>IFERROR(IF(VLOOKUP($O547,'APOIO-DESPESAS'!$A$3:$N$962,11,FALSE)="","",VLOOKUP($O547,'APOIO-DESPESAS'!$A$3:$N$962,11,FALSE)),"")</f>
        <v/>
      </c>
      <c r="K547" s="223" t="str">
        <f>IFERROR(IF(VLOOKUP($O547,'APOIO-DESPESAS'!$A$3:$N$962,12,FALSE)="","",VLOOKUP($O547,'APOIO-DESPESAS'!$A$3:$N$962,12,FALSE)),"")</f>
        <v/>
      </c>
      <c r="L547" s="223" t="str">
        <f>IFERROR(IF(VLOOKUP($O547,'APOIO-DESPESAS'!$A$3:$N$962,13,FALSE)="","",VLOOKUP($O547,'APOIO-DESPESAS'!$A$3:$N$962,13,FALSE)),"")</f>
        <v/>
      </c>
      <c r="M547" s="223" t="str">
        <f>IFERROR(IF(VLOOKUP($O547,'APOIO-DESPESAS'!$A$3:$N$962,14,FALSE)="","",VLOOKUP($O547,'APOIO-DESPESAS'!$A$3:$N$962,14,FALSE)),"")</f>
        <v/>
      </c>
      <c r="O547" s="223">
        <f t="shared" si="8"/>
        <v>545</v>
      </c>
    </row>
    <row r="548" spans="1:15" x14ac:dyDescent="0.25">
      <c r="A548" s="223" t="str">
        <f>IFERROR(IF(VLOOKUP($O548,'APOIO-DESPESAS'!$A$3:$N$962,2,FALSE)="","",VLOOKUP($O548,'APOIO-DESPESAS'!$A$3:$N$962,2,FALSE)),"")</f>
        <v/>
      </c>
      <c r="B548" s="223" t="str">
        <f>IFERROR(IF(VLOOKUP($O548,'APOIO-DESPESAS'!$A$3:$N$962,3,FALSE)="","",VLOOKUP($O548,'APOIO-DESPESAS'!$A$3:$N$962,3,FALSE)),"")</f>
        <v/>
      </c>
      <c r="C548" s="223" t="str">
        <f>IFERROR(IF(VLOOKUP($O548,'APOIO-DESPESAS'!$A$3:$N$962,4,FALSE)="","",VLOOKUP($O548,'APOIO-DESPESAS'!$A$3:$N$962,4,FALSE)),"")</f>
        <v/>
      </c>
      <c r="D548" s="223" t="str">
        <f>IFERROR(IF(VLOOKUP($O548,'APOIO-DESPESAS'!$A$3:$N$962,5,FALSE)="","",VLOOKUP($O548,'APOIO-DESPESAS'!$A$3:$N$962,5,FALSE)),"")</f>
        <v/>
      </c>
      <c r="E548" s="223" t="str">
        <f>IFERROR(IF(VLOOKUP($O548,'APOIO-DESPESAS'!$A$3:$N$962,6,FALSE)="","",VLOOKUP($O548,'APOIO-DESPESAS'!$A$3:$N$962,6,FALSE)),"")</f>
        <v/>
      </c>
      <c r="F548" s="223" t="str">
        <f>IFERROR(IF(VLOOKUP($O548,'APOIO-DESPESAS'!$A$3:$N$962,7,FALSE)="","",VLOOKUP($O548,'APOIO-DESPESAS'!$A$3:$N$962,7,FALSE)),"")</f>
        <v/>
      </c>
      <c r="G548" s="223" t="str">
        <f>IFERROR(IF(VLOOKUP($O548,'APOIO-DESPESAS'!$A$3:$N$962,8,FALSE)="","",VLOOKUP($O548,'APOIO-DESPESAS'!$A$3:$N$962,8,FALSE)),"")</f>
        <v/>
      </c>
      <c r="H548" s="223" t="str">
        <f>IFERROR(IF(VLOOKUP($O548,'APOIO-DESPESAS'!$A$3:$N$962,9,FALSE)="","",VLOOKUP($O548,'APOIO-DESPESAS'!$A$3:$N$962,9,FALSE)),"")</f>
        <v/>
      </c>
      <c r="I548" s="223" t="str">
        <f>IFERROR(IF(VLOOKUP($O548,'APOIO-DESPESAS'!$A$3:$N$962,10,FALSE)="","",VLOOKUP($O548,'APOIO-DESPESAS'!$A$3:$N$962,10,FALSE)),"")</f>
        <v/>
      </c>
      <c r="J548" s="223" t="str">
        <f>IFERROR(IF(VLOOKUP($O548,'APOIO-DESPESAS'!$A$3:$N$962,11,FALSE)="","",VLOOKUP($O548,'APOIO-DESPESAS'!$A$3:$N$962,11,FALSE)),"")</f>
        <v/>
      </c>
      <c r="K548" s="223" t="str">
        <f>IFERROR(IF(VLOOKUP($O548,'APOIO-DESPESAS'!$A$3:$N$962,12,FALSE)="","",VLOOKUP($O548,'APOIO-DESPESAS'!$A$3:$N$962,12,FALSE)),"")</f>
        <v/>
      </c>
      <c r="L548" s="223" t="str">
        <f>IFERROR(IF(VLOOKUP($O548,'APOIO-DESPESAS'!$A$3:$N$962,13,FALSE)="","",VLOOKUP($O548,'APOIO-DESPESAS'!$A$3:$N$962,13,FALSE)),"")</f>
        <v/>
      </c>
      <c r="M548" s="223" t="str">
        <f>IFERROR(IF(VLOOKUP($O548,'APOIO-DESPESAS'!$A$3:$N$962,14,FALSE)="","",VLOOKUP($O548,'APOIO-DESPESAS'!$A$3:$N$962,14,FALSE)),"")</f>
        <v/>
      </c>
      <c r="O548" s="223">
        <f t="shared" si="8"/>
        <v>546</v>
      </c>
    </row>
    <row r="549" spans="1:15" x14ac:dyDescent="0.25">
      <c r="A549" s="223" t="str">
        <f>IFERROR(IF(VLOOKUP($O549,'APOIO-DESPESAS'!$A$3:$N$962,2,FALSE)="","",VLOOKUP($O549,'APOIO-DESPESAS'!$A$3:$N$962,2,FALSE)),"")</f>
        <v/>
      </c>
      <c r="B549" s="223" t="str">
        <f>IFERROR(IF(VLOOKUP($O549,'APOIO-DESPESAS'!$A$3:$N$962,3,FALSE)="","",VLOOKUP($O549,'APOIO-DESPESAS'!$A$3:$N$962,3,FALSE)),"")</f>
        <v/>
      </c>
      <c r="C549" s="223" t="str">
        <f>IFERROR(IF(VLOOKUP($O549,'APOIO-DESPESAS'!$A$3:$N$962,4,FALSE)="","",VLOOKUP($O549,'APOIO-DESPESAS'!$A$3:$N$962,4,FALSE)),"")</f>
        <v/>
      </c>
      <c r="D549" s="223" t="str">
        <f>IFERROR(IF(VLOOKUP($O549,'APOIO-DESPESAS'!$A$3:$N$962,5,FALSE)="","",VLOOKUP($O549,'APOIO-DESPESAS'!$A$3:$N$962,5,FALSE)),"")</f>
        <v/>
      </c>
      <c r="E549" s="223" t="str">
        <f>IFERROR(IF(VLOOKUP($O549,'APOIO-DESPESAS'!$A$3:$N$962,6,FALSE)="","",VLOOKUP($O549,'APOIO-DESPESAS'!$A$3:$N$962,6,FALSE)),"")</f>
        <v/>
      </c>
      <c r="F549" s="223" t="str">
        <f>IFERROR(IF(VLOOKUP($O549,'APOIO-DESPESAS'!$A$3:$N$962,7,FALSE)="","",VLOOKUP($O549,'APOIO-DESPESAS'!$A$3:$N$962,7,FALSE)),"")</f>
        <v/>
      </c>
      <c r="G549" s="223" t="str">
        <f>IFERROR(IF(VLOOKUP($O549,'APOIO-DESPESAS'!$A$3:$N$962,8,FALSE)="","",VLOOKUP($O549,'APOIO-DESPESAS'!$A$3:$N$962,8,FALSE)),"")</f>
        <v/>
      </c>
      <c r="H549" s="223" t="str">
        <f>IFERROR(IF(VLOOKUP($O549,'APOIO-DESPESAS'!$A$3:$N$962,9,FALSE)="","",VLOOKUP($O549,'APOIO-DESPESAS'!$A$3:$N$962,9,FALSE)),"")</f>
        <v/>
      </c>
      <c r="I549" s="223" t="str">
        <f>IFERROR(IF(VLOOKUP($O549,'APOIO-DESPESAS'!$A$3:$N$962,10,FALSE)="","",VLOOKUP($O549,'APOIO-DESPESAS'!$A$3:$N$962,10,FALSE)),"")</f>
        <v/>
      </c>
      <c r="J549" s="223" t="str">
        <f>IFERROR(IF(VLOOKUP($O549,'APOIO-DESPESAS'!$A$3:$N$962,11,FALSE)="","",VLOOKUP($O549,'APOIO-DESPESAS'!$A$3:$N$962,11,FALSE)),"")</f>
        <v/>
      </c>
      <c r="K549" s="223" t="str">
        <f>IFERROR(IF(VLOOKUP($O549,'APOIO-DESPESAS'!$A$3:$N$962,12,FALSE)="","",VLOOKUP($O549,'APOIO-DESPESAS'!$A$3:$N$962,12,FALSE)),"")</f>
        <v/>
      </c>
      <c r="L549" s="223" t="str">
        <f>IFERROR(IF(VLOOKUP($O549,'APOIO-DESPESAS'!$A$3:$N$962,13,FALSE)="","",VLOOKUP($O549,'APOIO-DESPESAS'!$A$3:$N$962,13,FALSE)),"")</f>
        <v/>
      </c>
      <c r="M549" s="223" t="str">
        <f>IFERROR(IF(VLOOKUP($O549,'APOIO-DESPESAS'!$A$3:$N$962,14,FALSE)="","",VLOOKUP($O549,'APOIO-DESPESAS'!$A$3:$N$962,14,FALSE)),"")</f>
        <v/>
      </c>
      <c r="O549" s="223">
        <f t="shared" si="8"/>
        <v>547</v>
      </c>
    </row>
    <row r="550" spans="1:15" x14ac:dyDescent="0.25">
      <c r="A550" s="223" t="str">
        <f>IFERROR(IF(VLOOKUP($O550,'APOIO-DESPESAS'!$A$3:$N$962,2,FALSE)="","",VLOOKUP($O550,'APOIO-DESPESAS'!$A$3:$N$962,2,FALSE)),"")</f>
        <v/>
      </c>
      <c r="B550" s="223" t="str">
        <f>IFERROR(IF(VLOOKUP($O550,'APOIO-DESPESAS'!$A$3:$N$962,3,FALSE)="","",VLOOKUP($O550,'APOIO-DESPESAS'!$A$3:$N$962,3,FALSE)),"")</f>
        <v/>
      </c>
      <c r="C550" s="223" t="str">
        <f>IFERROR(IF(VLOOKUP($O550,'APOIO-DESPESAS'!$A$3:$N$962,4,FALSE)="","",VLOOKUP($O550,'APOIO-DESPESAS'!$A$3:$N$962,4,FALSE)),"")</f>
        <v/>
      </c>
      <c r="D550" s="223" t="str">
        <f>IFERROR(IF(VLOOKUP($O550,'APOIO-DESPESAS'!$A$3:$N$962,5,FALSE)="","",VLOOKUP($O550,'APOIO-DESPESAS'!$A$3:$N$962,5,FALSE)),"")</f>
        <v/>
      </c>
      <c r="E550" s="223" t="str">
        <f>IFERROR(IF(VLOOKUP($O550,'APOIO-DESPESAS'!$A$3:$N$962,6,FALSE)="","",VLOOKUP($O550,'APOIO-DESPESAS'!$A$3:$N$962,6,FALSE)),"")</f>
        <v/>
      </c>
      <c r="F550" s="223" t="str">
        <f>IFERROR(IF(VLOOKUP($O550,'APOIO-DESPESAS'!$A$3:$N$962,7,FALSE)="","",VLOOKUP($O550,'APOIO-DESPESAS'!$A$3:$N$962,7,FALSE)),"")</f>
        <v/>
      </c>
      <c r="G550" s="223" t="str">
        <f>IFERROR(IF(VLOOKUP($O550,'APOIO-DESPESAS'!$A$3:$N$962,8,FALSE)="","",VLOOKUP($O550,'APOIO-DESPESAS'!$A$3:$N$962,8,FALSE)),"")</f>
        <v/>
      </c>
      <c r="H550" s="223" t="str">
        <f>IFERROR(IF(VLOOKUP($O550,'APOIO-DESPESAS'!$A$3:$N$962,9,FALSE)="","",VLOOKUP($O550,'APOIO-DESPESAS'!$A$3:$N$962,9,FALSE)),"")</f>
        <v/>
      </c>
      <c r="I550" s="223" t="str">
        <f>IFERROR(IF(VLOOKUP($O550,'APOIO-DESPESAS'!$A$3:$N$962,10,FALSE)="","",VLOOKUP($O550,'APOIO-DESPESAS'!$A$3:$N$962,10,FALSE)),"")</f>
        <v/>
      </c>
      <c r="J550" s="223" t="str">
        <f>IFERROR(IF(VLOOKUP($O550,'APOIO-DESPESAS'!$A$3:$N$962,11,FALSE)="","",VLOOKUP($O550,'APOIO-DESPESAS'!$A$3:$N$962,11,FALSE)),"")</f>
        <v/>
      </c>
      <c r="K550" s="223" t="str">
        <f>IFERROR(IF(VLOOKUP($O550,'APOIO-DESPESAS'!$A$3:$N$962,12,FALSE)="","",VLOOKUP($O550,'APOIO-DESPESAS'!$A$3:$N$962,12,FALSE)),"")</f>
        <v/>
      </c>
      <c r="L550" s="223" t="str">
        <f>IFERROR(IF(VLOOKUP($O550,'APOIO-DESPESAS'!$A$3:$N$962,13,FALSE)="","",VLOOKUP($O550,'APOIO-DESPESAS'!$A$3:$N$962,13,FALSE)),"")</f>
        <v/>
      </c>
      <c r="M550" s="223" t="str">
        <f>IFERROR(IF(VLOOKUP($O550,'APOIO-DESPESAS'!$A$3:$N$962,14,FALSE)="","",VLOOKUP($O550,'APOIO-DESPESAS'!$A$3:$N$962,14,FALSE)),"")</f>
        <v/>
      </c>
      <c r="O550" s="223">
        <f t="shared" si="8"/>
        <v>548</v>
      </c>
    </row>
    <row r="551" spans="1:15" x14ac:dyDescent="0.25">
      <c r="A551" s="223" t="str">
        <f>IFERROR(IF(VLOOKUP($O551,'APOIO-DESPESAS'!$A$3:$N$962,2,FALSE)="","",VLOOKUP($O551,'APOIO-DESPESAS'!$A$3:$N$962,2,FALSE)),"")</f>
        <v/>
      </c>
      <c r="B551" s="223" t="str">
        <f>IFERROR(IF(VLOOKUP($O551,'APOIO-DESPESAS'!$A$3:$N$962,3,FALSE)="","",VLOOKUP($O551,'APOIO-DESPESAS'!$A$3:$N$962,3,FALSE)),"")</f>
        <v/>
      </c>
      <c r="C551" s="223" t="str">
        <f>IFERROR(IF(VLOOKUP($O551,'APOIO-DESPESAS'!$A$3:$N$962,4,FALSE)="","",VLOOKUP($O551,'APOIO-DESPESAS'!$A$3:$N$962,4,FALSE)),"")</f>
        <v/>
      </c>
      <c r="D551" s="223" t="str">
        <f>IFERROR(IF(VLOOKUP($O551,'APOIO-DESPESAS'!$A$3:$N$962,5,FALSE)="","",VLOOKUP($O551,'APOIO-DESPESAS'!$A$3:$N$962,5,FALSE)),"")</f>
        <v/>
      </c>
      <c r="E551" s="223" t="str">
        <f>IFERROR(IF(VLOOKUP($O551,'APOIO-DESPESAS'!$A$3:$N$962,6,FALSE)="","",VLOOKUP($O551,'APOIO-DESPESAS'!$A$3:$N$962,6,FALSE)),"")</f>
        <v/>
      </c>
      <c r="F551" s="223" t="str">
        <f>IFERROR(IF(VLOOKUP($O551,'APOIO-DESPESAS'!$A$3:$N$962,7,FALSE)="","",VLOOKUP($O551,'APOIO-DESPESAS'!$A$3:$N$962,7,FALSE)),"")</f>
        <v/>
      </c>
      <c r="G551" s="223" t="str">
        <f>IFERROR(IF(VLOOKUP($O551,'APOIO-DESPESAS'!$A$3:$N$962,8,FALSE)="","",VLOOKUP($O551,'APOIO-DESPESAS'!$A$3:$N$962,8,FALSE)),"")</f>
        <v/>
      </c>
      <c r="H551" s="223" t="str">
        <f>IFERROR(IF(VLOOKUP($O551,'APOIO-DESPESAS'!$A$3:$N$962,9,FALSE)="","",VLOOKUP($O551,'APOIO-DESPESAS'!$A$3:$N$962,9,FALSE)),"")</f>
        <v/>
      </c>
      <c r="I551" s="223" t="str">
        <f>IFERROR(IF(VLOOKUP($O551,'APOIO-DESPESAS'!$A$3:$N$962,10,FALSE)="","",VLOOKUP($O551,'APOIO-DESPESAS'!$A$3:$N$962,10,FALSE)),"")</f>
        <v/>
      </c>
      <c r="J551" s="223" t="str">
        <f>IFERROR(IF(VLOOKUP($O551,'APOIO-DESPESAS'!$A$3:$N$962,11,FALSE)="","",VLOOKUP($O551,'APOIO-DESPESAS'!$A$3:$N$962,11,FALSE)),"")</f>
        <v/>
      </c>
      <c r="K551" s="223" t="str">
        <f>IFERROR(IF(VLOOKUP($O551,'APOIO-DESPESAS'!$A$3:$N$962,12,FALSE)="","",VLOOKUP($O551,'APOIO-DESPESAS'!$A$3:$N$962,12,FALSE)),"")</f>
        <v/>
      </c>
      <c r="L551" s="223" t="str">
        <f>IFERROR(IF(VLOOKUP($O551,'APOIO-DESPESAS'!$A$3:$N$962,13,FALSE)="","",VLOOKUP($O551,'APOIO-DESPESAS'!$A$3:$N$962,13,FALSE)),"")</f>
        <v/>
      </c>
      <c r="M551" s="223" t="str">
        <f>IFERROR(IF(VLOOKUP($O551,'APOIO-DESPESAS'!$A$3:$N$962,14,FALSE)="","",VLOOKUP($O551,'APOIO-DESPESAS'!$A$3:$N$962,14,FALSE)),"")</f>
        <v/>
      </c>
      <c r="O551" s="223">
        <f t="shared" si="8"/>
        <v>549</v>
      </c>
    </row>
    <row r="552" spans="1:15" x14ac:dyDescent="0.25">
      <c r="A552" s="223" t="str">
        <f>IFERROR(IF(VLOOKUP($O552,'APOIO-DESPESAS'!$A$3:$N$962,2,FALSE)="","",VLOOKUP($O552,'APOIO-DESPESAS'!$A$3:$N$962,2,FALSE)),"")</f>
        <v/>
      </c>
      <c r="B552" s="223" t="str">
        <f>IFERROR(IF(VLOOKUP($O552,'APOIO-DESPESAS'!$A$3:$N$962,3,FALSE)="","",VLOOKUP($O552,'APOIO-DESPESAS'!$A$3:$N$962,3,FALSE)),"")</f>
        <v/>
      </c>
      <c r="C552" s="223" t="str">
        <f>IFERROR(IF(VLOOKUP($O552,'APOIO-DESPESAS'!$A$3:$N$962,4,FALSE)="","",VLOOKUP($O552,'APOIO-DESPESAS'!$A$3:$N$962,4,FALSE)),"")</f>
        <v/>
      </c>
      <c r="D552" s="223" t="str">
        <f>IFERROR(IF(VLOOKUP($O552,'APOIO-DESPESAS'!$A$3:$N$962,5,FALSE)="","",VLOOKUP($O552,'APOIO-DESPESAS'!$A$3:$N$962,5,FALSE)),"")</f>
        <v/>
      </c>
      <c r="E552" s="223" t="str">
        <f>IFERROR(IF(VLOOKUP($O552,'APOIO-DESPESAS'!$A$3:$N$962,6,FALSE)="","",VLOOKUP($O552,'APOIO-DESPESAS'!$A$3:$N$962,6,FALSE)),"")</f>
        <v/>
      </c>
      <c r="F552" s="223" t="str">
        <f>IFERROR(IF(VLOOKUP($O552,'APOIO-DESPESAS'!$A$3:$N$962,7,FALSE)="","",VLOOKUP($O552,'APOIO-DESPESAS'!$A$3:$N$962,7,FALSE)),"")</f>
        <v/>
      </c>
      <c r="G552" s="223" t="str">
        <f>IFERROR(IF(VLOOKUP($O552,'APOIO-DESPESAS'!$A$3:$N$962,8,FALSE)="","",VLOOKUP($O552,'APOIO-DESPESAS'!$A$3:$N$962,8,FALSE)),"")</f>
        <v/>
      </c>
      <c r="H552" s="223" t="str">
        <f>IFERROR(IF(VLOOKUP($O552,'APOIO-DESPESAS'!$A$3:$N$962,9,FALSE)="","",VLOOKUP($O552,'APOIO-DESPESAS'!$A$3:$N$962,9,FALSE)),"")</f>
        <v/>
      </c>
      <c r="I552" s="223" t="str">
        <f>IFERROR(IF(VLOOKUP($O552,'APOIO-DESPESAS'!$A$3:$N$962,10,FALSE)="","",VLOOKUP($O552,'APOIO-DESPESAS'!$A$3:$N$962,10,FALSE)),"")</f>
        <v/>
      </c>
      <c r="J552" s="223" t="str">
        <f>IFERROR(IF(VLOOKUP($O552,'APOIO-DESPESAS'!$A$3:$N$962,11,FALSE)="","",VLOOKUP($O552,'APOIO-DESPESAS'!$A$3:$N$962,11,FALSE)),"")</f>
        <v/>
      </c>
      <c r="K552" s="223" t="str">
        <f>IFERROR(IF(VLOOKUP($O552,'APOIO-DESPESAS'!$A$3:$N$962,12,FALSE)="","",VLOOKUP($O552,'APOIO-DESPESAS'!$A$3:$N$962,12,FALSE)),"")</f>
        <v/>
      </c>
      <c r="L552" s="223" t="str">
        <f>IFERROR(IF(VLOOKUP($O552,'APOIO-DESPESAS'!$A$3:$N$962,13,FALSE)="","",VLOOKUP($O552,'APOIO-DESPESAS'!$A$3:$N$962,13,FALSE)),"")</f>
        <v/>
      </c>
      <c r="M552" s="223" t="str">
        <f>IFERROR(IF(VLOOKUP($O552,'APOIO-DESPESAS'!$A$3:$N$962,14,FALSE)="","",VLOOKUP($O552,'APOIO-DESPESAS'!$A$3:$N$962,14,FALSE)),"")</f>
        <v/>
      </c>
      <c r="O552" s="223">
        <f t="shared" si="8"/>
        <v>550</v>
      </c>
    </row>
    <row r="553" spans="1:15" x14ac:dyDescent="0.25">
      <c r="A553" s="223" t="str">
        <f>IFERROR(IF(VLOOKUP($O553,'APOIO-DESPESAS'!$A$3:$N$962,2,FALSE)="","",VLOOKUP($O553,'APOIO-DESPESAS'!$A$3:$N$962,2,FALSE)),"")</f>
        <v/>
      </c>
      <c r="B553" s="223" t="str">
        <f>IFERROR(IF(VLOOKUP($O553,'APOIO-DESPESAS'!$A$3:$N$962,3,FALSE)="","",VLOOKUP($O553,'APOIO-DESPESAS'!$A$3:$N$962,3,FALSE)),"")</f>
        <v/>
      </c>
      <c r="C553" s="223" t="str">
        <f>IFERROR(IF(VLOOKUP($O553,'APOIO-DESPESAS'!$A$3:$N$962,4,FALSE)="","",VLOOKUP($O553,'APOIO-DESPESAS'!$A$3:$N$962,4,FALSE)),"")</f>
        <v/>
      </c>
      <c r="D553" s="223" t="str">
        <f>IFERROR(IF(VLOOKUP($O553,'APOIO-DESPESAS'!$A$3:$N$962,5,FALSE)="","",VLOOKUP($O553,'APOIO-DESPESAS'!$A$3:$N$962,5,FALSE)),"")</f>
        <v/>
      </c>
      <c r="E553" s="223" t="str">
        <f>IFERROR(IF(VLOOKUP($O553,'APOIO-DESPESAS'!$A$3:$N$962,6,FALSE)="","",VLOOKUP($O553,'APOIO-DESPESAS'!$A$3:$N$962,6,FALSE)),"")</f>
        <v/>
      </c>
      <c r="F553" s="223" t="str">
        <f>IFERROR(IF(VLOOKUP($O553,'APOIO-DESPESAS'!$A$3:$N$962,7,FALSE)="","",VLOOKUP($O553,'APOIO-DESPESAS'!$A$3:$N$962,7,FALSE)),"")</f>
        <v/>
      </c>
      <c r="G553" s="223" t="str">
        <f>IFERROR(IF(VLOOKUP($O553,'APOIO-DESPESAS'!$A$3:$N$962,8,FALSE)="","",VLOOKUP($O553,'APOIO-DESPESAS'!$A$3:$N$962,8,FALSE)),"")</f>
        <v/>
      </c>
      <c r="H553" s="223" t="str">
        <f>IFERROR(IF(VLOOKUP($O553,'APOIO-DESPESAS'!$A$3:$N$962,9,FALSE)="","",VLOOKUP($O553,'APOIO-DESPESAS'!$A$3:$N$962,9,FALSE)),"")</f>
        <v/>
      </c>
      <c r="I553" s="223" t="str">
        <f>IFERROR(IF(VLOOKUP($O553,'APOIO-DESPESAS'!$A$3:$N$962,10,FALSE)="","",VLOOKUP($O553,'APOIO-DESPESAS'!$A$3:$N$962,10,FALSE)),"")</f>
        <v/>
      </c>
      <c r="J553" s="223" t="str">
        <f>IFERROR(IF(VLOOKUP($O553,'APOIO-DESPESAS'!$A$3:$N$962,11,FALSE)="","",VLOOKUP($O553,'APOIO-DESPESAS'!$A$3:$N$962,11,FALSE)),"")</f>
        <v/>
      </c>
      <c r="K553" s="223" t="str">
        <f>IFERROR(IF(VLOOKUP($O553,'APOIO-DESPESAS'!$A$3:$N$962,12,FALSE)="","",VLOOKUP($O553,'APOIO-DESPESAS'!$A$3:$N$962,12,FALSE)),"")</f>
        <v/>
      </c>
      <c r="L553" s="223" t="str">
        <f>IFERROR(IF(VLOOKUP($O553,'APOIO-DESPESAS'!$A$3:$N$962,13,FALSE)="","",VLOOKUP($O553,'APOIO-DESPESAS'!$A$3:$N$962,13,FALSE)),"")</f>
        <v/>
      </c>
      <c r="M553" s="223" t="str">
        <f>IFERROR(IF(VLOOKUP($O553,'APOIO-DESPESAS'!$A$3:$N$962,14,FALSE)="","",VLOOKUP($O553,'APOIO-DESPESAS'!$A$3:$N$962,14,FALSE)),"")</f>
        <v/>
      </c>
      <c r="O553" s="223">
        <f t="shared" si="8"/>
        <v>551</v>
      </c>
    </row>
    <row r="554" spans="1:15" x14ac:dyDescent="0.25">
      <c r="A554" s="223" t="str">
        <f>IFERROR(IF(VLOOKUP($O554,'APOIO-DESPESAS'!$A$3:$N$962,2,FALSE)="","",VLOOKUP($O554,'APOIO-DESPESAS'!$A$3:$N$962,2,FALSE)),"")</f>
        <v/>
      </c>
      <c r="B554" s="223" t="str">
        <f>IFERROR(IF(VLOOKUP($O554,'APOIO-DESPESAS'!$A$3:$N$962,3,FALSE)="","",VLOOKUP($O554,'APOIO-DESPESAS'!$A$3:$N$962,3,FALSE)),"")</f>
        <v/>
      </c>
      <c r="C554" s="223" t="str">
        <f>IFERROR(IF(VLOOKUP($O554,'APOIO-DESPESAS'!$A$3:$N$962,4,FALSE)="","",VLOOKUP($O554,'APOIO-DESPESAS'!$A$3:$N$962,4,FALSE)),"")</f>
        <v/>
      </c>
      <c r="D554" s="223" t="str">
        <f>IFERROR(IF(VLOOKUP($O554,'APOIO-DESPESAS'!$A$3:$N$962,5,FALSE)="","",VLOOKUP($O554,'APOIO-DESPESAS'!$A$3:$N$962,5,FALSE)),"")</f>
        <v/>
      </c>
      <c r="E554" s="223" t="str">
        <f>IFERROR(IF(VLOOKUP($O554,'APOIO-DESPESAS'!$A$3:$N$962,6,FALSE)="","",VLOOKUP($O554,'APOIO-DESPESAS'!$A$3:$N$962,6,FALSE)),"")</f>
        <v/>
      </c>
      <c r="F554" s="223" t="str">
        <f>IFERROR(IF(VLOOKUP($O554,'APOIO-DESPESAS'!$A$3:$N$962,7,FALSE)="","",VLOOKUP($O554,'APOIO-DESPESAS'!$A$3:$N$962,7,FALSE)),"")</f>
        <v/>
      </c>
      <c r="G554" s="223" t="str">
        <f>IFERROR(IF(VLOOKUP($O554,'APOIO-DESPESAS'!$A$3:$N$962,8,FALSE)="","",VLOOKUP($O554,'APOIO-DESPESAS'!$A$3:$N$962,8,FALSE)),"")</f>
        <v/>
      </c>
      <c r="H554" s="223" t="str">
        <f>IFERROR(IF(VLOOKUP($O554,'APOIO-DESPESAS'!$A$3:$N$962,9,FALSE)="","",VLOOKUP($O554,'APOIO-DESPESAS'!$A$3:$N$962,9,FALSE)),"")</f>
        <v/>
      </c>
      <c r="I554" s="223" t="str">
        <f>IFERROR(IF(VLOOKUP($O554,'APOIO-DESPESAS'!$A$3:$N$962,10,FALSE)="","",VLOOKUP($O554,'APOIO-DESPESAS'!$A$3:$N$962,10,FALSE)),"")</f>
        <v/>
      </c>
      <c r="J554" s="223" t="str">
        <f>IFERROR(IF(VLOOKUP($O554,'APOIO-DESPESAS'!$A$3:$N$962,11,FALSE)="","",VLOOKUP($O554,'APOIO-DESPESAS'!$A$3:$N$962,11,FALSE)),"")</f>
        <v/>
      </c>
      <c r="K554" s="223" t="str">
        <f>IFERROR(IF(VLOOKUP($O554,'APOIO-DESPESAS'!$A$3:$N$962,12,FALSE)="","",VLOOKUP($O554,'APOIO-DESPESAS'!$A$3:$N$962,12,FALSE)),"")</f>
        <v/>
      </c>
      <c r="L554" s="223" t="str">
        <f>IFERROR(IF(VLOOKUP($O554,'APOIO-DESPESAS'!$A$3:$N$962,13,FALSE)="","",VLOOKUP($O554,'APOIO-DESPESAS'!$A$3:$N$962,13,FALSE)),"")</f>
        <v/>
      </c>
      <c r="M554" s="223" t="str">
        <f>IFERROR(IF(VLOOKUP($O554,'APOIO-DESPESAS'!$A$3:$N$962,14,FALSE)="","",VLOOKUP($O554,'APOIO-DESPESAS'!$A$3:$N$962,14,FALSE)),"")</f>
        <v/>
      </c>
      <c r="O554" s="223">
        <f t="shared" si="8"/>
        <v>552</v>
      </c>
    </row>
    <row r="555" spans="1:15" x14ac:dyDescent="0.25">
      <c r="A555" s="223" t="str">
        <f>IFERROR(IF(VLOOKUP($O555,'APOIO-DESPESAS'!$A$3:$N$962,2,FALSE)="","",VLOOKUP($O555,'APOIO-DESPESAS'!$A$3:$N$962,2,FALSE)),"")</f>
        <v/>
      </c>
      <c r="B555" s="223" t="str">
        <f>IFERROR(IF(VLOOKUP($O555,'APOIO-DESPESAS'!$A$3:$N$962,3,FALSE)="","",VLOOKUP($O555,'APOIO-DESPESAS'!$A$3:$N$962,3,FALSE)),"")</f>
        <v/>
      </c>
      <c r="C555" s="223" t="str">
        <f>IFERROR(IF(VLOOKUP($O555,'APOIO-DESPESAS'!$A$3:$N$962,4,FALSE)="","",VLOOKUP($O555,'APOIO-DESPESAS'!$A$3:$N$962,4,FALSE)),"")</f>
        <v/>
      </c>
      <c r="D555" s="223" t="str">
        <f>IFERROR(IF(VLOOKUP($O555,'APOIO-DESPESAS'!$A$3:$N$962,5,FALSE)="","",VLOOKUP($O555,'APOIO-DESPESAS'!$A$3:$N$962,5,FALSE)),"")</f>
        <v/>
      </c>
      <c r="E555" s="223" t="str">
        <f>IFERROR(IF(VLOOKUP($O555,'APOIO-DESPESAS'!$A$3:$N$962,6,FALSE)="","",VLOOKUP($O555,'APOIO-DESPESAS'!$A$3:$N$962,6,FALSE)),"")</f>
        <v/>
      </c>
      <c r="F555" s="223" t="str">
        <f>IFERROR(IF(VLOOKUP($O555,'APOIO-DESPESAS'!$A$3:$N$962,7,FALSE)="","",VLOOKUP($O555,'APOIO-DESPESAS'!$A$3:$N$962,7,FALSE)),"")</f>
        <v/>
      </c>
      <c r="G555" s="223" t="str">
        <f>IFERROR(IF(VLOOKUP($O555,'APOIO-DESPESAS'!$A$3:$N$962,8,FALSE)="","",VLOOKUP($O555,'APOIO-DESPESAS'!$A$3:$N$962,8,FALSE)),"")</f>
        <v/>
      </c>
      <c r="H555" s="223" t="str">
        <f>IFERROR(IF(VLOOKUP($O555,'APOIO-DESPESAS'!$A$3:$N$962,9,FALSE)="","",VLOOKUP($O555,'APOIO-DESPESAS'!$A$3:$N$962,9,FALSE)),"")</f>
        <v/>
      </c>
      <c r="I555" s="223" t="str">
        <f>IFERROR(IF(VLOOKUP($O555,'APOIO-DESPESAS'!$A$3:$N$962,10,FALSE)="","",VLOOKUP($O555,'APOIO-DESPESAS'!$A$3:$N$962,10,FALSE)),"")</f>
        <v/>
      </c>
      <c r="J555" s="223" t="str">
        <f>IFERROR(IF(VLOOKUP($O555,'APOIO-DESPESAS'!$A$3:$N$962,11,FALSE)="","",VLOOKUP($O555,'APOIO-DESPESAS'!$A$3:$N$962,11,FALSE)),"")</f>
        <v/>
      </c>
      <c r="K555" s="223" t="str">
        <f>IFERROR(IF(VLOOKUP($O555,'APOIO-DESPESAS'!$A$3:$N$962,12,FALSE)="","",VLOOKUP($O555,'APOIO-DESPESAS'!$A$3:$N$962,12,FALSE)),"")</f>
        <v/>
      </c>
      <c r="L555" s="223" t="str">
        <f>IFERROR(IF(VLOOKUP($O555,'APOIO-DESPESAS'!$A$3:$N$962,13,FALSE)="","",VLOOKUP($O555,'APOIO-DESPESAS'!$A$3:$N$962,13,FALSE)),"")</f>
        <v/>
      </c>
      <c r="M555" s="223" t="str">
        <f>IFERROR(IF(VLOOKUP($O555,'APOIO-DESPESAS'!$A$3:$N$962,14,FALSE)="","",VLOOKUP($O555,'APOIO-DESPESAS'!$A$3:$N$962,14,FALSE)),"")</f>
        <v/>
      </c>
      <c r="O555" s="223">
        <f t="shared" si="8"/>
        <v>553</v>
      </c>
    </row>
    <row r="556" spans="1:15" x14ac:dyDescent="0.25">
      <c r="A556" s="223" t="str">
        <f>IFERROR(IF(VLOOKUP($O556,'APOIO-DESPESAS'!$A$3:$N$962,2,FALSE)="","",VLOOKUP($O556,'APOIO-DESPESAS'!$A$3:$N$962,2,FALSE)),"")</f>
        <v/>
      </c>
      <c r="B556" s="223" t="str">
        <f>IFERROR(IF(VLOOKUP($O556,'APOIO-DESPESAS'!$A$3:$N$962,3,FALSE)="","",VLOOKUP($O556,'APOIO-DESPESAS'!$A$3:$N$962,3,FALSE)),"")</f>
        <v/>
      </c>
      <c r="C556" s="223" t="str">
        <f>IFERROR(IF(VLOOKUP($O556,'APOIO-DESPESAS'!$A$3:$N$962,4,FALSE)="","",VLOOKUP($O556,'APOIO-DESPESAS'!$A$3:$N$962,4,FALSE)),"")</f>
        <v/>
      </c>
      <c r="D556" s="223" t="str">
        <f>IFERROR(IF(VLOOKUP($O556,'APOIO-DESPESAS'!$A$3:$N$962,5,FALSE)="","",VLOOKUP($O556,'APOIO-DESPESAS'!$A$3:$N$962,5,FALSE)),"")</f>
        <v/>
      </c>
      <c r="E556" s="223" t="str">
        <f>IFERROR(IF(VLOOKUP($O556,'APOIO-DESPESAS'!$A$3:$N$962,6,FALSE)="","",VLOOKUP($O556,'APOIO-DESPESAS'!$A$3:$N$962,6,FALSE)),"")</f>
        <v/>
      </c>
      <c r="F556" s="223" t="str">
        <f>IFERROR(IF(VLOOKUP($O556,'APOIO-DESPESAS'!$A$3:$N$962,7,FALSE)="","",VLOOKUP($O556,'APOIO-DESPESAS'!$A$3:$N$962,7,FALSE)),"")</f>
        <v/>
      </c>
      <c r="G556" s="223" t="str">
        <f>IFERROR(IF(VLOOKUP($O556,'APOIO-DESPESAS'!$A$3:$N$962,8,FALSE)="","",VLOOKUP($O556,'APOIO-DESPESAS'!$A$3:$N$962,8,FALSE)),"")</f>
        <v/>
      </c>
      <c r="H556" s="223" t="str">
        <f>IFERROR(IF(VLOOKUP($O556,'APOIO-DESPESAS'!$A$3:$N$962,9,FALSE)="","",VLOOKUP($O556,'APOIO-DESPESAS'!$A$3:$N$962,9,FALSE)),"")</f>
        <v/>
      </c>
      <c r="I556" s="223" t="str">
        <f>IFERROR(IF(VLOOKUP($O556,'APOIO-DESPESAS'!$A$3:$N$962,10,FALSE)="","",VLOOKUP($O556,'APOIO-DESPESAS'!$A$3:$N$962,10,FALSE)),"")</f>
        <v/>
      </c>
      <c r="J556" s="223" t="str">
        <f>IFERROR(IF(VLOOKUP($O556,'APOIO-DESPESAS'!$A$3:$N$962,11,FALSE)="","",VLOOKUP($O556,'APOIO-DESPESAS'!$A$3:$N$962,11,FALSE)),"")</f>
        <v/>
      </c>
      <c r="K556" s="223" t="str">
        <f>IFERROR(IF(VLOOKUP($O556,'APOIO-DESPESAS'!$A$3:$N$962,12,FALSE)="","",VLOOKUP($O556,'APOIO-DESPESAS'!$A$3:$N$962,12,FALSE)),"")</f>
        <v/>
      </c>
      <c r="L556" s="223" t="str">
        <f>IFERROR(IF(VLOOKUP($O556,'APOIO-DESPESAS'!$A$3:$N$962,13,FALSE)="","",VLOOKUP($O556,'APOIO-DESPESAS'!$A$3:$N$962,13,FALSE)),"")</f>
        <v/>
      </c>
      <c r="M556" s="223" t="str">
        <f>IFERROR(IF(VLOOKUP($O556,'APOIO-DESPESAS'!$A$3:$N$962,14,FALSE)="","",VLOOKUP($O556,'APOIO-DESPESAS'!$A$3:$N$962,14,FALSE)),"")</f>
        <v/>
      </c>
      <c r="O556" s="223">
        <f t="shared" si="8"/>
        <v>554</v>
      </c>
    </row>
    <row r="557" spans="1:15" x14ac:dyDescent="0.25">
      <c r="A557" s="223" t="str">
        <f>IFERROR(IF(VLOOKUP($O557,'APOIO-DESPESAS'!$A$3:$N$962,2,FALSE)="","",VLOOKUP($O557,'APOIO-DESPESAS'!$A$3:$N$962,2,FALSE)),"")</f>
        <v/>
      </c>
      <c r="B557" s="223" t="str">
        <f>IFERROR(IF(VLOOKUP($O557,'APOIO-DESPESAS'!$A$3:$N$962,3,FALSE)="","",VLOOKUP($O557,'APOIO-DESPESAS'!$A$3:$N$962,3,FALSE)),"")</f>
        <v/>
      </c>
      <c r="C557" s="223" t="str">
        <f>IFERROR(IF(VLOOKUP($O557,'APOIO-DESPESAS'!$A$3:$N$962,4,FALSE)="","",VLOOKUP($O557,'APOIO-DESPESAS'!$A$3:$N$962,4,FALSE)),"")</f>
        <v/>
      </c>
      <c r="D557" s="223" t="str">
        <f>IFERROR(IF(VLOOKUP($O557,'APOIO-DESPESAS'!$A$3:$N$962,5,FALSE)="","",VLOOKUP($O557,'APOIO-DESPESAS'!$A$3:$N$962,5,FALSE)),"")</f>
        <v/>
      </c>
      <c r="E557" s="223" t="str">
        <f>IFERROR(IF(VLOOKUP($O557,'APOIO-DESPESAS'!$A$3:$N$962,6,FALSE)="","",VLOOKUP($O557,'APOIO-DESPESAS'!$A$3:$N$962,6,FALSE)),"")</f>
        <v/>
      </c>
      <c r="F557" s="223" t="str">
        <f>IFERROR(IF(VLOOKUP($O557,'APOIO-DESPESAS'!$A$3:$N$962,7,FALSE)="","",VLOOKUP($O557,'APOIO-DESPESAS'!$A$3:$N$962,7,FALSE)),"")</f>
        <v/>
      </c>
      <c r="G557" s="223" t="str">
        <f>IFERROR(IF(VLOOKUP($O557,'APOIO-DESPESAS'!$A$3:$N$962,8,FALSE)="","",VLOOKUP($O557,'APOIO-DESPESAS'!$A$3:$N$962,8,FALSE)),"")</f>
        <v/>
      </c>
      <c r="H557" s="223" t="str">
        <f>IFERROR(IF(VLOOKUP($O557,'APOIO-DESPESAS'!$A$3:$N$962,9,FALSE)="","",VLOOKUP($O557,'APOIO-DESPESAS'!$A$3:$N$962,9,FALSE)),"")</f>
        <v/>
      </c>
      <c r="I557" s="223" t="str">
        <f>IFERROR(IF(VLOOKUP($O557,'APOIO-DESPESAS'!$A$3:$N$962,10,FALSE)="","",VLOOKUP($O557,'APOIO-DESPESAS'!$A$3:$N$962,10,FALSE)),"")</f>
        <v/>
      </c>
      <c r="J557" s="223" t="str">
        <f>IFERROR(IF(VLOOKUP($O557,'APOIO-DESPESAS'!$A$3:$N$962,11,FALSE)="","",VLOOKUP($O557,'APOIO-DESPESAS'!$A$3:$N$962,11,FALSE)),"")</f>
        <v/>
      </c>
      <c r="K557" s="223" t="str">
        <f>IFERROR(IF(VLOOKUP($O557,'APOIO-DESPESAS'!$A$3:$N$962,12,FALSE)="","",VLOOKUP($O557,'APOIO-DESPESAS'!$A$3:$N$962,12,FALSE)),"")</f>
        <v/>
      </c>
      <c r="L557" s="223" t="str">
        <f>IFERROR(IF(VLOOKUP($O557,'APOIO-DESPESAS'!$A$3:$N$962,13,FALSE)="","",VLOOKUP($O557,'APOIO-DESPESAS'!$A$3:$N$962,13,FALSE)),"")</f>
        <v/>
      </c>
      <c r="M557" s="223" t="str">
        <f>IFERROR(IF(VLOOKUP($O557,'APOIO-DESPESAS'!$A$3:$N$962,14,FALSE)="","",VLOOKUP($O557,'APOIO-DESPESAS'!$A$3:$N$962,14,FALSE)),"")</f>
        <v/>
      </c>
      <c r="O557" s="223">
        <f t="shared" si="8"/>
        <v>555</v>
      </c>
    </row>
    <row r="558" spans="1:15" x14ac:dyDescent="0.25">
      <c r="A558" s="223" t="str">
        <f>IFERROR(IF(VLOOKUP($O558,'APOIO-DESPESAS'!$A$3:$N$962,2,FALSE)="","",VLOOKUP($O558,'APOIO-DESPESAS'!$A$3:$N$962,2,FALSE)),"")</f>
        <v/>
      </c>
      <c r="B558" s="223" t="str">
        <f>IFERROR(IF(VLOOKUP($O558,'APOIO-DESPESAS'!$A$3:$N$962,3,FALSE)="","",VLOOKUP($O558,'APOIO-DESPESAS'!$A$3:$N$962,3,FALSE)),"")</f>
        <v/>
      </c>
      <c r="C558" s="223" t="str">
        <f>IFERROR(IF(VLOOKUP($O558,'APOIO-DESPESAS'!$A$3:$N$962,4,FALSE)="","",VLOOKUP($O558,'APOIO-DESPESAS'!$A$3:$N$962,4,FALSE)),"")</f>
        <v/>
      </c>
      <c r="D558" s="223" t="str">
        <f>IFERROR(IF(VLOOKUP($O558,'APOIO-DESPESAS'!$A$3:$N$962,5,FALSE)="","",VLOOKUP($O558,'APOIO-DESPESAS'!$A$3:$N$962,5,FALSE)),"")</f>
        <v/>
      </c>
      <c r="E558" s="223" t="str">
        <f>IFERROR(IF(VLOOKUP($O558,'APOIO-DESPESAS'!$A$3:$N$962,6,FALSE)="","",VLOOKUP($O558,'APOIO-DESPESAS'!$A$3:$N$962,6,FALSE)),"")</f>
        <v/>
      </c>
      <c r="F558" s="223" t="str">
        <f>IFERROR(IF(VLOOKUP($O558,'APOIO-DESPESAS'!$A$3:$N$962,7,FALSE)="","",VLOOKUP($O558,'APOIO-DESPESAS'!$A$3:$N$962,7,FALSE)),"")</f>
        <v/>
      </c>
      <c r="G558" s="223" t="str">
        <f>IFERROR(IF(VLOOKUP($O558,'APOIO-DESPESAS'!$A$3:$N$962,8,FALSE)="","",VLOOKUP($O558,'APOIO-DESPESAS'!$A$3:$N$962,8,FALSE)),"")</f>
        <v/>
      </c>
      <c r="H558" s="223" t="str">
        <f>IFERROR(IF(VLOOKUP($O558,'APOIO-DESPESAS'!$A$3:$N$962,9,FALSE)="","",VLOOKUP($O558,'APOIO-DESPESAS'!$A$3:$N$962,9,FALSE)),"")</f>
        <v/>
      </c>
      <c r="I558" s="223" t="str">
        <f>IFERROR(IF(VLOOKUP($O558,'APOIO-DESPESAS'!$A$3:$N$962,10,FALSE)="","",VLOOKUP($O558,'APOIO-DESPESAS'!$A$3:$N$962,10,FALSE)),"")</f>
        <v/>
      </c>
      <c r="J558" s="223" t="str">
        <f>IFERROR(IF(VLOOKUP($O558,'APOIO-DESPESAS'!$A$3:$N$962,11,FALSE)="","",VLOOKUP($O558,'APOIO-DESPESAS'!$A$3:$N$962,11,FALSE)),"")</f>
        <v/>
      </c>
      <c r="K558" s="223" t="str">
        <f>IFERROR(IF(VLOOKUP($O558,'APOIO-DESPESAS'!$A$3:$N$962,12,FALSE)="","",VLOOKUP($O558,'APOIO-DESPESAS'!$A$3:$N$962,12,FALSE)),"")</f>
        <v/>
      </c>
      <c r="L558" s="223" t="str">
        <f>IFERROR(IF(VLOOKUP($O558,'APOIO-DESPESAS'!$A$3:$N$962,13,FALSE)="","",VLOOKUP($O558,'APOIO-DESPESAS'!$A$3:$N$962,13,FALSE)),"")</f>
        <v/>
      </c>
      <c r="M558" s="223" t="str">
        <f>IFERROR(IF(VLOOKUP($O558,'APOIO-DESPESAS'!$A$3:$N$962,14,FALSE)="","",VLOOKUP($O558,'APOIO-DESPESAS'!$A$3:$N$962,14,FALSE)),"")</f>
        <v/>
      </c>
      <c r="O558" s="223">
        <f t="shared" si="8"/>
        <v>556</v>
      </c>
    </row>
    <row r="559" spans="1:15" x14ac:dyDescent="0.25">
      <c r="A559" s="223" t="str">
        <f>IFERROR(IF(VLOOKUP($O559,'APOIO-DESPESAS'!$A$3:$N$962,2,FALSE)="","",VLOOKUP($O559,'APOIO-DESPESAS'!$A$3:$N$962,2,FALSE)),"")</f>
        <v/>
      </c>
      <c r="B559" s="223" t="str">
        <f>IFERROR(IF(VLOOKUP($O559,'APOIO-DESPESAS'!$A$3:$N$962,3,FALSE)="","",VLOOKUP($O559,'APOIO-DESPESAS'!$A$3:$N$962,3,FALSE)),"")</f>
        <v/>
      </c>
      <c r="C559" s="223" t="str">
        <f>IFERROR(IF(VLOOKUP($O559,'APOIO-DESPESAS'!$A$3:$N$962,4,FALSE)="","",VLOOKUP($O559,'APOIO-DESPESAS'!$A$3:$N$962,4,FALSE)),"")</f>
        <v/>
      </c>
      <c r="D559" s="223" t="str">
        <f>IFERROR(IF(VLOOKUP($O559,'APOIO-DESPESAS'!$A$3:$N$962,5,FALSE)="","",VLOOKUP($O559,'APOIO-DESPESAS'!$A$3:$N$962,5,FALSE)),"")</f>
        <v/>
      </c>
      <c r="E559" s="223" t="str">
        <f>IFERROR(IF(VLOOKUP($O559,'APOIO-DESPESAS'!$A$3:$N$962,6,FALSE)="","",VLOOKUP($O559,'APOIO-DESPESAS'!$A$3:$N$962,6,FALSE)),"")</f>
        <v/>
      </c>
      <c r="F559" s="223" t="str">
        <f>IFERROR(IF(VLOOKUP($O559,'APOIO-DESPESAS'!$A$3:$N$962,7,FALSE)="","",VLOOKUP($O559,'APOIO-DESPESAS'!$A$3:$N$962,7,FALSE)),"")</f>
        <v/>
      </c>
      <c r="G559" s="223" t="str">
        <f>IFERROR(IF(VLOOKUP($O559,'APOIO-DESPESAS'!$A$3:$N$962,8,FALSE)="","",VLOOKUP($O559,'APOIO-DESPESAS'!$A$3:$N$962,8,FALSE)),"")</f>
        <v/>
      </c>
      <c r="H559" s="223" t="str">
        <f>IFERROR(IF(VLOOKUP($O559,'APOIO-DESPESAS'!$A$3:$N$962,9,FALSE)="","",VLOOKUP($O559,'APOIO-DESPESAS'!$A$3:$N$962,9,FALSE)),"")</f>
        <v/>
      </c>
      <c r="I559" s="223" t="str">
        <f>IFERROR(IF(VLOOKUP($O559,'APOIO-DESPESAS'!$A$3:$N$962,10,FALSE)="","",VLOOKUP($O559,'APOIO-DESPESAS'!$A$3:$N$962,10,FALSE)),"")</f>
        <v/>
      </c>
      <c r="J559" s="223" t="str">
        <f>IFERROR(IF(VLOOKUP($O559,'APOIO-DESPESAS'!$A$3:$N$962,11,FALSE)="","",VLOOKUP($O559,'APOIO-DESPESAS'!$A$3:$N$962,11,FALSE)),"")</f>
        <v/>
      </c>
      <c r="K559" s="223" t="str">
        <f>IFERROR(IF(VLOOKUP($O559,'APOIO-DESPESAS'!$A$3:$N$962,12,FALSE)="","",VLOOKUP($O559,'APOIO-DESPESAS'!$A$3:$N$962,12,FALSE)),"")</f>
        <v/>
      </c>
      <c r="L559" s="223" t="str">
        <f>IFERROR(IF(VLOOKUP($O559,'APOIO-DESPESAS'!$A$3:$N$962,13,FALSE)="","",VLOOKUP($O559,'APOIO-DESPESAS'!$A$3:$N$962,13,FALSE)),"")</f>
        <v/>
      </c>
      <c r="M559" s="223" t="str">
        <f>IFERROR(IF(VLOOKUP($O559,'APOIO-DESPESAS'!$A$3:$N$962,14,FALSE)="","",VLOOKUP($O559,'APOIO-DESPESAS'!$A$3:$N$962,14,FALSE)),"")</f>
        <v/>
      </c>
      <c r="O559" s="223">
        <f t="shared" si="8"/>
        <v>557</v>
      </c>
    </row>
    <row r="560" spans="1:15" x14ac:dyDescent="0.25">
      <c r="A560" s="223" t="str">
        <f>IFERROR(IF(VLOOKUP($O560,'APOIO-DESPESAS'!$A$3:$N$962,2,FALSE)="","",VLOOKUP($O560,'APOIO-DESPESAS'!$A$3:$N$962,2,FALSE)),"")</f>
        <v/>
      </c>
      <c r="B560" s="223" t="str">
        <f>IFERROR(IF(VLOOKUP($O560,'APOIO-DESPESAS'!$A$3:$N$962,3,FALSE)="","",VLOOKUP($O560,'APOIO-DESPESAS'!$A$3:$N$962,3,FALSE)),"")</f>
        <v/>
      </c>
      <c r="C560" s="223" t="str">
        <f>IFERROR(IF(VLOOKUP($O560,'APOIO-DESPESAS'!$A$3:$N$962,4,FALSE)="","",VLOOKUP($O560,'APOIO-DESPESAS'!$A$3:$N$962,4,FALSE)),"")</f>
        <v/>
      </c>
      <c r="D560" s="223" t="str">
        <f>IFERROR(IF(VLOOKUP($O560,'APOIO-DESPESAS'!$A$3:$N$962,5,FALSE)="","",VLOOKUP($O560,'APOIO-DESPESAS'!$A$3:$N$962,5,FALSE)),"")</f>
        <v/>
      </c>
      <c r="E560" s="223" t="str">
        <f>IFERROR(IF(VLOOKUP($O560,'APOIO-DESPESAS'!$A$3:$N$962,6,FALSE)="","",VLOOKUP($O560,'APOIO-DESPESAS'!$A$3:$N$962,6,FALSE)),"")</f>
        <v/>
      </c>
      <c r="F560" s="223" t="str">
        <f>IFERROR(IF(VLOOKUP($O560,'APOIO-DESPESAS'!$A$3:$N$962,7,FALSE)="","",VLOOKUP($O560,'APOIO-DESPESAS'!$A$3:$N$962,7,FALSE)),"")</f>
        <v/>
      </c>
      <c r="G560" s="223" t="str">
        <f>IFERROR(IF(VLOOKUP($O560,'APOIO-DESPESAS'!$A$3:$N$962,8,FALSE)="","",VLOOKUP($O560,'APOIO-DESPESAS'!$A$3:$N$962,8,FALSE)),"")</f>
        <v/>
      </c>
      <c r="H560" s="223" t="str">
        <f>IFERROR(IF(VLOOKUP($O560,'APOIO-DESPESAS'!$A$3:$N$962,9,FALSE)="","",VLOOKUP($O560,'APOIO-DESPESAS'!$A$3:$N$962,9,FALSE)),"")</f>
        <v/>
      </c>
      <c r="I560" s="223" t="str">
        <f>IFERROR(IF(VLOOKUP($O560,'APOIO-DESPESAS'!$A$3:$N$962,10,FALSE)="","",VLOOKUP($O560,'APOIO-DESPESAS'!$A$3:$N$962,10,FALSE)),"")</f>
        <v/>
      </c>
      <c r="J560" s="223" t="str">
        <f>IFERROR(IF(VLOOKUP($O560,'APOIO-DESPESAS'!$A$3:$N$962,11,FALSE)="","",VLOOKUP($O560,'APOIO-DESPESAS'!$A$3:$N$962,11,FALSE)),"")</f>
        <v/>
      </c>
      <c r="K560" s="223" t="str">
        <f>IFERROR(IF(VLOOKUP($O560,'APOIO-DESPESAS'!$A$3:$N$962,12,FALSE)="","",VLOOKUP($O560,'APOIO-DESPESAS'!$A$3:$N$962,12,FALSE)),"")</f>
        <v/>
      </c>
      <c r="L560" s="223" t="str">
        <f>IFERROR(IF(VLOOKUP($O560,'APOIO-DESPESAS'!$A$3:$N$962,13,FALSE)="","",VLOOKUP($O560,'APOIO-DESPESAS'!$A$3:$N$962,13,FALSE)),"")</f>
        <v/>
      </c>
      <c r="M560" s="223" t="str">
        <f>IFERROR(IF(VLOOKUP($O560,'APOIO-DESPESAS'!$A$3:$N$962,14,FALSE)="","",VLOOKUP($O560,'APOIO-DESPESAS'!$A$3:$N$962,14,FALSE)),"")</f>
        <v/>
      </c>
      <c r="O560" s="223">
        <f t="shared" si="8"/>
        <v>558</v>
      </c>
    </row>
    <row r="561" spans="1:15" x14ac:dyDescent="0.25">
      <c r="A561" s="223" t="str">
        <f>IFERROR(IF(VLOOKUP($O561,'APOIO-DESPESAS'!$A$3:$N$962,2,FALSE)="","",VLOOKUP($O561,'APOIO-DESPESAS'!$A$3:$N$962,2,FALSE)),"")</f>
        <v/>
      </c>
      <c r="B561" s="223" t="str">
        <f>IFERROR(IF(VLOOKUP($O561,'APOIO-DESPESAS'!$A$3:$N$962,3,FALSE)="","",VLOOKUP($O561,'APOIO-DESPESAS'!$A$3:$N$962,3,FALSE)),"")</f>
        <v/>
      </c>
      <c r="C561" s="223" t="str">
        <f>IFERROR(IF(VLOOKUP($O561,'APOIO-DESPESAS'!$A$3:$N$962,4,FALSE)="","",VLOOKUP($O561,'APOIO-DESPESAS'!$A$3:$N$962,4,FALSE)),"")</f>
        <v/>
      </c>
      <c r="D561" s="223" t="str">
        <f>IFERROR(IF(VLOOKUP($O561,'APOIO-DESPESAS'!$A$3:$N$962,5,FALSE)="","",VLOOKUP($O561,'APOIO-DESPESAS'!$A$3:$N$962,5,FALSE)),"")</f>
        <v/>
      </c>
      <c r="E561" s="223" t="str">
        <f>IFERROR(IF(VLOOKUP($O561,'APOIO-DESPESAS'!$A$3:$N$962,6,FALSE)="","",VLOOKUP($O561,'APOIO-DESPESAS'!$A$3:$N$962,6,FALSE)),"")</f>
        <v/>
      </c>
      <c r="F561" s="223" t="str">
        <f>IFERROR(IF(VLOOKUP($O561,'APOIO-DESPESAS'!$A$3:$N$962,7,FALSE)="","",VLOOKUP($O561,'APOIO-DESPESAS'!$A$3:$N$962,7,FALSE)),"")</f>
        <v/>
      </c>
      <c r="G561" s="223" t="str">
        <f>IFERROR(IF(VLOOKUP($O561,'APOIO-DESPESAS'!$A$3:$N$962,8,FALSE)="","",VLOOKUP($O561,'APOIO-DESPESAS'!$A$3:$N$962,8,FALSE)),"")</f>
        <v/>
      </c>
      <c r="H561" s="223" t="str">
        <f>IFERROR(IF(VLOOKUP($O561,'APOIO-DESPESAS'!$A$3:$N$962,9,FALSE)="","",VLOOKUP($O561,'APOIO-DESPESAS'!$A$3:$N$962,9,FALSE)),"")</f>
        <v/>
      </c>
      <c r="I561" s="223" t="str">
        <f>IFERROR(IF(VLOOKUP($O561,'APOIO-DESPESAS'!$A$3:$N$962,10,FALSE)="","",VLOOKUP($O561,'APOIO-DESPESAS'!$A$3:$N$962,10,FALSE)),"")</f>
        <v/>
      </c>
      <c r="J561" s="223" t="str">
        <f>IFERROR(IF(VLOOKUP($O561,'APOIO-DESPESAS'!$A$3:$N$962,11,FALSE)="","",VLOOKUP($O561,'APOIO-DESPESAS'!$A$3:$N$962,11,FALSE)),"")</f>
        <v/>
      </c>
      <c r="K561" s="223" t="str">
        <f>IFERROR(IF(VLOOKUP($O561,'APOIO-DESPESAS'!$A$3:$N$962,12,FALSE)="","",VLOOKUP($O561,'APOIO-DESPESAS'!$A$3:$N$962,12,FALSE)),"")</f>
        <v/>
      </c>
      <c r="L561" s="223" t="str">
        <f>IFERROR(IF(VLOOKUP($O561,'APOIO-DESPESAS'!$A$3:$N$962,13,FALSE)="","",VLOOKUP($O561,'APOIO-DESPESAS'!$A$3:$N$962,13,FALSE)),"")</f>
        <v/>
      </c>
      <c r="M561" s="223" t="str">
        <f>IFERROR(IF(VLOOKUP($O561,'APOIO-DESPESAS'!$A$3:$N$962,14,FALSE)="","",VLOOKUP($O561,'APOIO-DESPESAS'!$A$3:$N$962,14,FALSE)),"")</f>
        <v/>
      </c>
      <c r="O561" s="223">
        <f t="shared" si="8"/>
        <v>559</v>
      </c>
    </row>
    <row r="562" spans="1:15" x14ac:dyDescent="0.25">
      <c r="A562" s="223" t="str">
        <f>IFERROR(IF(VLOOKUP($O562,'APOIO-DESPESAS'!$A$3:$N$962,2,FALSE)="","",VLOOKUP($O562,'APOIO-DESPESAS'!$A$3:$N$962,2,FALSE)),"")</f>
        <v/>
      </c>
      <c r="B562" s="223" t="str">
        <f>IFERROR(IF(VLOOKUP($O562,'APOIO-DESPESAS'!$A$3:$N$962,3,FALSE)="","",VLOOKUP($O562,'APOIO-DESPESAS'!$A$3:$N$962,3,FALSE)),"")</f>
        <v/>
      </c>
      <c r="C562" s="223" t="str">
        <f>IFERROR(IF(VLOOKUP($O562,'APOIO-DESPESAS'!$A$3:$N$962,4,FALSE)="","",VLOOKUP($O562,'APOIO-DESPESAS'!$A$3:$N$962,4,FALSE)),"")</f>
        <v/>
      </c>
      <c r="D562" s="223" t="str">
        <f>IFERROR(IF(VLOOKUP($O562,'APOIO-DESPESAS'!$A$3:$N$962,5,FALSE)="","",VLOOKUP($O562,'APOIO-DESPESAS'!$A$3:$N$962,5,FALSE)),"")</f>
        <v/>
      </c>
      <c r="E562" s="223" t="str">
        <f>IFERROR(IF(VLOOKUP($O562,'APOIO-DESPESAS'!$A$3:$N$962,6,FALSE)="","",VLOOKUP($O562,'APOIO-DESPESAS'!$A$3:$N$962,6,FALSE)),"")</f>
        <v/>
      </c>
      <c r="F562" s="223" t="str">
        <f>IFERROR(IF(VLOOKUP($O562,'APOIO-DESPESAS'!$A$3:$N$962,7,FALSE)="","",VLOOKUP($O562,'APOIO-DESPESAS'!$A$3:$N$962,7,FALSE)),"")</f>
        <v/>
      </c>
      <c r="G562" s="223" t="str">
        <f>IFERROR(IF(VLOOKUP($O562,'APOIO-DESPESAS'!$A$3:$N$962,8,FALSE)="","",VLOOKUP($O562,'APOIO-DESPESAS'!$A$3:$N$962,8,FALSE)),"")</f>
        <v/>
      </c>
      <c r="H562" s="223" t="str">
        <f>IFERROR(IF(VLOOKUP($O562,'APOIO-DESPESAS'!$A$3:$N$962,9,FALSE)="","",VLOOKUP($O562,'APOIO-DESPESAS'!$A$3:$N$962,9,FALSE)),"")</f>
        <v/>
      </c>
      <c r="I562" s="223" t="str">
        <f>IFERROR(IF(VLOOKUP($O562,'APOIO-DESPESAS'!$A$3:$N$962,10,FALSE)="","",VLOOKUP($O562,'APOIO-DESPESAS'!$A$3:$N$962,10,FALSE)),"")</f>
        <v/>
      </c>
      <c r="J562" s="223" t="str">
        <f>IFERROR(IF(VLOOKUP($O562,'APOIO-DESPESAS'!$A$3:$N$962,11,FALSE)="","",VLOOKUP($O562,'APOIO-DESPESAS'!$A$3:$N$962,11,FALSE)),"")</f>
        <v/>
      </c>
      <c r="K562" s="223" t="str">
        <f>IFERROR(IF(VLOOKUP($O562,'APOIO-DESPESAS'!$A$3:$N$962,12,FALSE)="","",VLOOKUP($O562,'APOIO-DESPESAS'!$A$3:$N$962,12,FALSE)),"")</f>
        <v/>
      </c>
      <c r="L562" s="223" t="str">
        <f>IFERROR(IF(VLOOKUP($O562,'APOIO-DESPESAS'!$A$3:$N$962,13,FALSE)="","",VLOOKUP($O562,'APOIO-DESPESAS'!$A$3:$N$962,13,FALSE)),"")</f>
        <v/>
      </c>
      <c r="M562" s="223" t="str">
        <f>IFERROR(IF(VLOOKUP($O562,'APOIO-DESPESAS'!$A$3:$N$962,14,FALSE)="","",VLOOKUP($O562,'APOIO-DESPESAS'!$A$3:$N$962,14,FALSE)),"")</f>
        <v/>
      </c>
      <c r="O562" s="223">
        <f t="shared" si="8"/>
        <v>560</v>
      </c>
    </row>
    <row r="563" spans="1:15" x14ac:dyDescent="0.25">
      <c r="A563" s="223" t="str">
        <f>IFERROR(IF(VLOOKUP($O563,'APOIO-DESPESAS'!$A$3:$N$962,2,FALSE)="","",VLOOKUP($O563,'APOIO-DESPESAS'!$A$3:$N$962,2,FALSE)),"")</f>
        <v/>
      </c>
      <c r="B563" s="223" t="str">
        <f>IFERROR(IF(VLOOKUP($O563,'APOIO-DESPESAS'!$A$3:$N$962,3,FALSE)="","",VLOOKUP($O563,'APOIO-DESPESAS'!$A$3:$N$962,3,FALSE)),"")</f>
        <v/>
      </c>
      <c r="C563" s="223" t="str">
        <f>IFERROR(IF(VLOOKUP($O563,'APOIO-DESPESAS'!$A$3:$N$962,4,FALSE)="","",VLOOKUP($O563,'APOIO-DESPESAS'!$A$3:$N$962,4,FALSE)),"")</f>
        <v/>
      </c>
      <c r="D563" s="223" t="str">
        <f>IFERROR(IF(VLOOKUP($O563,'APOIO-DESPESAS'!$A$3:$N$962,5,FALSE)="","",VLOOKUP($O563,'APOIO-DESPESAS'!$A$3:$N$962,5,FALSE)),"")</f>
        <v/>
      </c>
      <c r="E563" s="223" t="str">
        <f>IFERROR(IF(VLOOKUP($O563,'APOIO-DESPESAS'!$A$3:$N$962,6,FALSE)="","",VLOOKUP($O563,'APOIO-DESPESAS'!$A$3:$N$962,6,FALSE)),"")</f>
        <v/>
      </c>
      <c r="F563" s="223" t="str">
        <f>IFERROR(IF(VLOOKUP($O563,'APOIO-DESPESAS'!$A$3:$N$962,7,FALSE)="","",VLOOKUP($O563,'APOIO-DESPESAS'!$A$3:$N$962,7,FALSE)),"")</f>
        <v/>
      </c>
      <c r="G563" s="223" t="str">
        <f>IFERROR(IF(VLOOKUP($O563,'APOIO-DESPESAS'!$A$3:$N$962,8,FALSE)="","",VLOOKUP($O563,'APOIO-DESPESAS'!$A$3:$N$962,8,FALSE)),"")</f>
        <v/>
      </c>
      <c r="H563" s="223" t="str">
        <f>IFERROR(IF(VLOOKUP($O563,'APOIO-DESPESAS'!$A$3:$N$962,9,FALSE)="","",VLOOKUP($O563,'APOIO-DESPESAS'!$A$3:$N$962,9,FALSE)),"")</f>
        <v/>
      </c>
      <c r="I563" s="223" t="str">
        <f>IFERROR(IF(VLOOKUP($O563,'APOIO-DESPESAS'!$A$3:$N$962,10,FALSE)="","",VLOOKUP($O563,'APOIO-DESPESAS'!$A$3:$N$962,10,FALSE)),"")</f>
        <v/>
      </c>
      <c r="J563" s="223" t="str">
        <f>IFERROR(IF(VLOOKUP($O563,'APOIO-DESPESAS'!$A$3:$N$962,11,FALSE)="","",VLOOKUP($O563,'APOIO-DESPESAS'!$A$3:$N$962,11,FALSE)),"")</f>
        <v/>
      </c>
      <c r="K563" s="223" t="str">
        <f>IFERROR(IF(VLOOKUP($O563,'APOIO-DESPESAS'!$A$3:$N$962,12,FALSE)="","",VLOOKUP($O563,'APOIO-DESPESAS'!$A$3:$N$962,12,FALSE)),"")</f>
        <v/>
      </c>
      <c r="L563" s="223" t="str">
        <f>IFERROR(IF(VLOOKUP($O563,'APOIO-DESPESAS'!$A$3:$N$962,13,FALSE)="","",VLOOKUP($O563,'APOIO-DESPESAS'!$A$3:$N$962,13,FALSE)),"")</f>
        <v/>
      </c>
      <c r="M563" s="223" t="str">
        <f>IFERROR(IF(VLOOKUP($O563,'APOIO-DESPESAS'!$A$3:$N$962,14,FALSE)="","",VLOOKUP($O563,'APOIO-DESPESAS'!$A$3:$N$962,14,FALSE)),"")</f>
        <v/>
      </c>
      <c r="O563" s="223">
        <f t="shared" si="8"/>
        <v>561</v>
      </c>
    </row>
    <row r="564" spans="1:15" x14ac:dyDescent="0.25">
      <c r="A564" s="223" t="str">
        <f>IFERROR(IF(VLOOKUP($O564,'APOIO-DESPESAS'!$A$3:$N$962,2,FALSE)="","",VLOOKUP($O564,'APOIO-DESPESAS'!$A$3:$N$962,2,FALSE)),"")</f>
        <v/>
      </c>
      <c r="B564" s="223" t="str">
        <f>IFERROR(IF(VLOOKUP($O564,'APOIO-DESPESAS'!$A$3:$N$962,3,FALSE)="","",VLOOKUP($O564,'APOIO-DESPESAS'!$A$3:$N$962,3,FALSE)),"")</f>
        <v/>
      </c>
      <c r="C564" s="223" t="str">
        <f>IFERROR(IF(VLOOKUP($O564,'APOIO-DESPESAS'!$A$3:$N$962,4,FALSE)="","",VLOOKUP($O564,'APOIO-DESPESAS'!$A$3:$N$962,4,FALSE)),"")</f>
        <v/>
      </c>
      <c r="D564" s="223" t="str">
        <f>IFERROR(IF(VLOOKUP($O564,'APOIO-DESPESAS'!$A$3:$N$962,5,FALSE)="","",VLOOKUP($O564,'APOIO-DESPESAS'!$A$3:$N$962,5,FALSE)),"")</f>
        <v/>
      </c>
      <c r="E564" s="223" t="str">
        <f>IFERROR(IF(VLOOKUP($O564,'APOIO-DESPESAS'!$A$3:$N$962,6,FALSE)="","",VLOOKUP($O564,'APOIO-DESPESAS'!$A$3:$N$962,6,FALSE)),"")</f>
        <v/>
      </c>
      <c r="F564" s="223" t="str">
        <f>IFERROR(IF(VLOOKUP($O564,'APOIO-DESPESAS'!$A$3:$N$962,7,FALSE)="","",VLOOKUP($O564,'APOIO-DESPESAS'!$A$3:$N$962,7,FALSE)),"")</f>
        <v/>
      </c>
      <c r="G564" s="223" t="str">
        <f>IFERROR(IF(VLOOKUP($O564,'APOIO-DESPESAS'!$A$3:$N$962,8,FALSE)="","",VLOOKUP($O564,'APOIO-DESPESAS'!$A$3:$N$962,8,FALSE)),"")</f>
        <v/>
      </c>
      <c r="H564" s="223" t="str">
        <f>IFERROR(IF(VLOOKUP($O564,'APOIO-DESPESAS'!$A$3:$N$962,9,FALSE)="","",VLOOKUP($O564,'APOIO-DESPESAS'!$A$3:$N$962,9,FALSE)),"")</f>
        <v/>
      </c>
      <c r="I564" s="223" t="str">
        <f>IFERROR(IF(VLOOKUP($O564,'APOIO-DESPESAS'!$A$3:$N$962,10,FALSE)="","",VLOOKUP($O564,'APOIO-DESPESAS'!$A$3:$N$962,10,FALSE)),"")</f>
        <v/>
      </c>
      <c r="J564" s="223" t="str">
        <f>IFERROR(IF(VLOOKUP($O564,'APOIO-DESPESAS'!$A$3:$N$962,11,FALSE)="","",VLOOKUP($O564,'APOIO-DESPESAS'!$A$3:$N$962,11,FALSE)),"")</f>
        <v/>
      </c>
      <c r="K564" s="223" t="str">
        <f>IFERROR(IF(VLOOKUP($O564,'APOIO-DESPESAS'!$A$3:$N$962,12,FALSE)="","",VLOOKUP($O564,'APOIO-DESPESAS'!$A$3:$N$962,12,FALSE)),"")</f>
        <v/>
      </c>
      <c r="L564" s="223" t="str">
        <f>IFERROR(IF(VLOOKUP($O564,'APOIO-DESPESAS'!$A$3:$N$962,13,FALSE)="","",VLOOKUP($O564,'APOIO-DESPESAS'!$A$3:$N$962,13,FALSE)),"")</f>
        <v/>
      </c>
      <c r="M564" s="223" t="str">
        <f>IFERROR(IF(VLOOKUP($O564,'APOIO-DESPESAS'!$A$3:$N$962,14,FALSE)="","",VLOOKUP($O564,'APOIO-DESPESAS'!$A$3:$N$962,14,FALSE)),"")</f>
        <v/>
      </c>
      <c r="O564" s="223">
        <f t="shared" si="8"/>
        <v>562</v>
      </c>
    </row>
    <row r="565" spans="1:15" x14ac:dyDescent="0.25">
      <c r="A565" s="223" t="str">
        <f>IFERROR(IF(VLOOKUP($O565,'APOIO-DESPESAS'!$A$3:$N$962,2,FALSE)="","",VLOOKUP($O565,'APOIO-DESPESAS'!$A$3:$N$962,2,FALSE)),"")</f>
        <v/>
      </c>
      <c r="B565" s="223" t="str">
        <f>IFERROR(IF(VLOOKUP($O565,'APOIO-DESPESAS'!$A$3:$N$962,3,FALSE)="","",VLOOKUP($O565,'APOIO-DESPESAS'!$A$3:$N$962,3,FALSE)),"")</f>
        <v/>
      </c>
      <c r="C565" s="223" t="str">
        <f>IFERROR(IF(VLOOKUP($O565,'APOIO-DESPESAS'!$A$3:$N$962,4,FALSE)="","",VLOOKUP($O565,'APOIO-DESPESAS'!$A$3:$N$962,4,FALSE)),"")</f>
        <v/>
      </c>
      <c r="D565" s="223" t="str">
        <f>IFERROR(IF(VLOOKUP($O565,'APOIO-DESPESAS'!$A$3:$N$962,5,FALSE)="","",VLOOKUP($O565,'APOIO-DESPESAS'!$A$3:$N$962,5,FALSE)),"")</f>
        <v/>
      </c>
      <c r="E565" s="223" t="str">
        <f>IFERROR(IF(VLOOKUP($O565,'APOIO-DESPESAS'!$A$3:$N$962,6,FALSE)="","",VLOOKUP($O565,'APOIO-DESPESAS'!$A$3:$N$962,6,FALSE)),"")</f>
        <v/>
      </c>
      <c r="F565" s="223" t="str">
        <f>IFERROR(IF(VLOOKUP($O565,'APOIO-DESPESAS'!$A$3:$N$962,7,FALSE)="","",VLOOKUP($O565,'APOIO-DESPESAS'!$A$3:$N$962,7,FALSE)),"")</f>
        <v/>
      </c>
      <c r="G565" s="223" t="str">
        <f>IFERROR(IF(VLOOKUP($O565,'APOIO-DESPESAS'!$A$3:$N$962,8,FALSE)="","",VLOOKUP($O565,'APOIO-DESPESAS'!$A$3:$N$962,8,FALSE)),"")</f>
        <v/>
      </c>
      <c r="H565" s="223" t="str">
        <f>IFERROR(IF(VLOOKUP($O565,'APOIO-DESPESAS'!$A$3:$N$962,9,FALSE)="","",VLOOKUP($O565,'APOIO-DESPESAS'!$A$3:$N$962,9,FALSE)),"")</f>
        <v/>
      </c>
      <c r="I565" s="223" t="str">
        <f>IFERROR(IF(VLOOKUP($O565,'APOIO-DESPESAS'!$A$3:$N$962,10,FALSE)="","",VLOOKUP($O565,'APOIO-DESPESAS'!$A$3:$N$962,10,FALSE)),"")</f>
        <v/>
      </c>
      <c r="J565" s="223" t="str">
        <f>IFERROR(IF(VLOOKUP($O565,'APOIO-DESPESAS'!$A$3:$N$962,11,FALSE)="","",VLOOKUP($O565,'APOIO-DESPESAS'!$A$3:$N$962,11,FALSE)),"")</f>
        <v/>
      </c>
      <c r="K565" s="223" t="str">
        <f>IFERROR(IF(VLOOKUP($O565,'APOIO-DESPESAS'!$A$3:$N$962,12,FALSE)="","",VLOOKUP($O565,'APOIO-DESPESAS'!$A$3:$N$962,12,FALSE)),"")</f>
        <v/>
      </c>
      <c r="L565" s="223" t="str">
        <f>IFERROR(IF(VLOOKUP($O565,'APOIO-DESPESAS'!$A$3:$N$962,13,FALSE)="","",VLOOKUP($O565,'APOIO-DESPESAS'!$A$3:$N$962,13,FALSE)),"")</f>
        <v/>
      </c>
      <c r="M565" s="223" t="str">
        <f>IFERROR(IF(VLOOKUP($O565,'APOIO-DESPESAS'!$A$3:$N$962,14,FALSE)="","",VLOOKUP($O565,'APOIO-DESPESAS'!$A$3:$N$962,14,FALSE)),"")</f>
        <v/>
      </c>
      <c r="O565" s="223">
        <f t="shared" si="8"/>
        <v>563</v>
      </c>
    </row>
    <row r="566" spans="1:15" x14ac:dyDescent="0.25">
      <c r="A566" s="223" t="str">
        <f>IFERROR(IF(VLOOKUP($O566,'APOIO-DESPESAS'!$A$3:$N$962,2,FALSE)="","",VLOOKUP($O566,'APOIO-DESPESAS'!$A$3:$N$962,2,FALSE)),"")</f>
        <v/>
      </c>
      <c r="B566" s="223" t="str">
        <f>IFERROR(IF(VLOOKUP($O566,'APOIO-DESPESAS'!$A$3:$N$962,3,FALSE)="","",VLOOKUP($O566,'APOIO-DESPESAS'!$A$3:$N$962,3,FALSE)),"")</f>
        <v/>
      </c>
      <c r="C566" s="223" t="str">
        <f>IFERROR(IF(VLOOKUP($O566,'APOIO-DESPESAS'!$A$3:$N$962,4,FALSE)="","",VLOOKUP($O566,'APOIO-DESPESAS'!$A$3:$N$962,4,FALSE)),"")</f>
        <v/>
      </c>
      <c r="D566" s="223" t="str">
        <f>IFERROR(IF(VLOOKUP($O566,'APOIO-DESPESAS'!$A$3:$N$962,5,FALSE)="","",VLOOKUP($O566,'APOIO-DESPESAS'!$A$3:$N$962,5,FALSE)),"")</f>
        <v/>
      </c>
      <c r="E566" s="223" t="str">
        <f>IFERROR(IF(VLOOKUP($O566,'APOIO-DESPESAS'!$A$3:$N$962,6,FALSE)="","",VLOOKUP($O566,'APOIO-DESPESAS'!$A$3:$N$962,6,FALSE)),"")</f>
        <v/>
      </c>
      <c r="F566" s="223" t="str">
        <f>IFERROR(IF(VLOOKUP($O566,'APOIO-DESPESAS'!$A$3:$N$962,7,FALSE)="","",VLOOKUP($O566,'APOIO-DESPESAS'!$A$3:$N$962,7,FALSE)),"")</f>
        <v/>
      </c>
      <c r="G566" s="223" t="str">
        <f>IFERROR(IF(VLOOKUP($O566,'APOIO-DESPESAS'!$A$3:$N$962,8,FALSE)="","",VLOOKUP($O566,'APOIO-DESPESAS'!$A$3:$N$962,8,FALSE)),"")</f>
        <v/>
      </c>
      <c r="H566" s="223" t="str">
        <f>IFERROR(IF(VLOOKUP($O566,'APOIO-DESPESAS'!$A$3:$N$962,9,FALSE)="","",VLOOKUP($O566,'APOIO-DESPESAS'!$A$3:$N$962,9,FALSE)),"")</f>
        <v/>
      </c>
      <c r="I566" s="223" t="str">
        <f>IFERROR(IF(VLOOKUP($O566,'APOIO-DESPESAS'!$A$3:$N$962,10,FALSE)="","",VLOOKUP($O566,'APOIO-DESPESAS'!$A$3:$N$962,10,FALSE)),"")</f>
        <v/>
      </c>
      <c r="J566" s="223" t="str">
        <f>IFERROR(IF(VLOOKUP($O566,'APOIO-DESPESAS'!$A$3:$N$962,11,FALSE)="","",VLOOKUP($O566,'APOIO-DESPESAS'!$A$3:$N$962,11,FALSE)),"")</f>
        <v/>
      </c>
      <c r="K566" s="223" t="str">
        <f>IFERROR(IF(VLOOKUP($O566,'APOIO-DESPESAS'!$A$3:$N$962,12,FALSE)="","",VLOOKUP($O566,'APOIO-DESPESAS'!$A$3:$N$962,12,FALSE)),"")</f>
        <v/>
      </c>
      <c r="L566" s="223" t="str">
        <f>IFERROR(IF(VLOOKUP($O566,'APOIO-DESPESAS'!$A$3:$N$962,13,FALSE)="","",VLOOKUP($O566,'APOIO-DESPESAS'!$A$3:$N$962,13,FALSE)),"")</f>
        <v/>
      </c>
      <c r="M566" s="223" t="str">
        <f>IFERROR(IF(VLOOKUP($O566,'APOIO-DESPESAS'!$A$3:$N$962,14,FALSE)="","",VLOOKUP($O566,'APOIO-DESPESAS'!$A$3:$N$962,14,FALSE)),"")</f>
        <v/>
      </c>
      <c r="O566" s="223">
        <f t="shared" si="8"/>
        <v>564</v>
      </c>
    </row>
    <row r="567" spans="1:15" x14ac:dyDescent="0.25">
      <c r="A567" s="223" t="str">
        <f>IFERROR(IF(VLOOKUP($O567,'APOIO-DESPESAS'!$A$3:$N$962,2,FALSE)="","",VLOOKUP($O567,'APOIO-DESPESAS'!$A$3:$N$962,2,FALSE)),"")</f>
        <v/>
      </c>
      <c r="B567" s="223" t="str">
        <f>IFERROR(IF(VLOOKUP($O567,'APOIO-DESPESAS'!$A$3:$N$962,3,FALSE)="","",VLOOKUP($O567,'APOIO-DESPESAS'!$A$3:$N$962,3,FALSE)),"")</f>
        <v/>
      </c>
      <c r="C567" s="223" t="str">
        <f>IFERROR(IF(VLOOKUP($O567,'APOIO-DESPESAS'!$A$3:$N$962,4,FALSE)="","",VLOOKUP($O567,'APOIO-DESPESAS'!$A$3:$N$962,4,FALSE)),"")</f>
        <v/>
      </c>
      <c r="D567" s="223" t="str">
        <f>IFERROR(IF(VLOOKUP($O567,'APOIO-DESPESAS'!$A$3:$N$962,5,FALSE)="","",VLOOKUP($O567,'APOIO-DESPESAS'!$A$3:$N$962,5,FALSE)),"")</f>
        <v/>
      </c>
      <c r="E567" s="223" t="str">
        <f>IFERROR(IF(VLOOKUP($O567,'APOIO-DESPESAS'!$A$3:$N$962,6,FALSE)="","",VLOOKUP($O567,'APOIO-DESPESAS'!$A$3:$N$962,6,FALSE)),"")</f>
        <v/>
      </c>
      <c r="F567" s="223" t="str">
        <f>IFERROR(IF(VLOOKUP($O567,'APOIO-DESPESAS'!$A$3:$N$962,7,FALSE)="","",VLOOKUP($O567,'APOIO-DESPESAS'!$A$3:$N$962,7,FALSE)),"")</f>
        <v/>
      </c>
      <c r="G567" s="223" t="str">
        <f>IFERROR(IF(VLOOKUP($O567,'APOIO-DESPESAS'!$A$3:$N$962,8,FALSE)="","",VLOOKUP($O567,'APOIO-DESPESAS'!$A$3:$N$962,8,FALSE)),"")</f>
        <v/>
      </c>
      <c r="H567" s="223" t="str">
        <f>IFERROR(IF(VLOOKUP($O567,'APOIO-DESPESAS'!$A$3:$N$962,9,FALSE)="","",VLOOKUP($O567,'APOIO-DESPESAS'!$A$3:$N$962,9,FALSE)),"")</f>
        <v/>
      </c>
      <c r="I567" s="223" t="str">
        <f>IFERROR(IF(VLOOKUP($O567,'APOIO-DESPESAS'!$A$3:$N$962,10,FALSE)="","",VLOOKUP($O567,'APOIO-DESPESAS'!$A$3:$N$962,10,FALSE)),"")</f>
        <v/>
      </c>
      <c r="J567" s="223" t="str">
        <f>IFERROR(IF(VLOOKUP($O567,'APOIO-DESPESAS'!$A$3:$N$962,11,FALSE)="","",VLOOKUP($O567,'APOIO-DESPESAS'!$A$3:$N$962,11,FALSE)),"")</f>
        <v/>
      </c>
      <c r="K567" s="223" t="str">
        <f>IFERROR(IF(VLOOKUP($O567,'APOIO-DESPESAS'!$A$3:$N$962,12,FALSE)="","",VLOOKUP($O567,'APOIO-DESPESAS'!$A$3:$N$962,12,FALSE)),"")</f>
        <v/>
      </c>
      <c r="L567" s="223" t="str">
        <f>IFERROR(IF(VLOOKUP($O567,'APOIO-DESPESAS'!$A$3:$N$962,13,FALSE)="","",VLOOKUP($O567,'APOIO-DESPESAS'!$A$3:$N$962,13,FALSE)),"")</f>
        <v/>
      </c>
      <c r="M567" s="223" t="str">
        <f>IFERROR(IF(VLOOKUP($O567,'APOIO-DESPESAS'!$A$3:$N$962,14,FALSE)="","",VLOOKUP($O567,'APOIO-DESPESAS'!$A$3:$N$962,14,FALSE)),"")</f>
        <v/>
      </c>
      <c r="O567" s="223">
        <f t="shared" si="8"/>
        <v>565</v>
      </c>
    </row>
    <row r="568" spans="1:15" x14ac:dyDescent="0.25">
      <c r="A568" s="223" t="str">
        <f>IFERROR(IF(VLOOKUP($O568,'APOIO-DESPESAS'!$A$3:$N$962,2,FALSE)="","",VLOOKUP($O568,'APOIO-DESPESAS'!$A$3:$N$962,2,FALSE)),"")</f>
        <v/>
      </c>
      <c r="B568" s="223" t="str">
        <f>IFERROR(IF(VLOOKUP($O568,'APOIO-DESPESAS'!$A$3:$N$962,3,FALSE)="","",VLOOKUP($O568,'APOIO-DESPESAS'!$A$3:$N$962,3,FALSE)),"")</f>
        <v/>
      </c>
      <c r="C568" s="223" t="str">
        <f>IFERROR(IF(VLOOKUP($O568,'APOIO-DESPESAS'!$A$3:$N$962,4,FALSE)="","",VLOOKUP($O568,'APOIO-DESPESAS'!$A$3:$N$962,4,FALSE)),"")</f>
        <v/>
      </c>
      <c r="D568" s="223" t="str">
        <f>IFERROR(IF(VLOOKUP($O568,'APOIO-DESPESAS'!$A$3:$N$962,5,FALSE)="","",VLOOKUP($O568,'APOIO-DESPESAS'!$A$3:$N$962,5,FALSE)),"")</f>
        <v/>
      </c>
      <c r="E568" s="223" t="str">
        <f>IFERROR(IF(VLOOKUP($O568,'APOIO-DESPESAS'!$A$3:$N$962,6,FALSE)="","",VLOOKUP($O568,'APOIO-DESPESAS'!$A$3:$N$962,6,FALSE)),"")</f>
        <v/>
      </c>
      <c r="F568" s="223" t="str">
        <f>IFERROR(IF(VLOOKUP($O568,'APOIO-DESPESAS'!$A$3:$N$962,7,FALSE)="","",VLOOKUP($O568,'APOIO-DESPESAS'!$A$3:$N$962,7,FALSE)),"")</f>
        <v/>
      </c>
      <c r="G568" s="223" t="str">
        <f>IFERROR(IF(VLOOKUP($O568,'APOIO-DESPESAS'!$A$3:$N$962,8,FALSE)="","",VLOOKUP($O568,'APOIO-DESPESAS'!$A$3:$N$962,8,FALSE)),"")</f>
        <v/>
      </c>
      <c r="H568" s="223" t="str">
        <f>IFERROR(IF(VLOOKUP($O568,'APOIO-DESPESAS'!$A$3:$N$962,9,FALSE)="","",VLOOKUP($O568,'APOIO-DESPESAS'!$A$3:$N$962,9,FALSE)),"")</f>
        <v/>
      </c>
      <c r="I568" s="223" t="str">
        <f>IFERROR(IF(VLOOKUP($O568,'APOIO-DESPESAS'!$A$3:$N$962,10,FALSE)="","",VLOOKUP($O568,'APOIO-DESPESAS'!$A$3:$N$962,10,FALSE)),"")</f>
        <v/>
      </c>
      <c r="J568" s="223" t="str">
        <f>IFERROR(IF(VLOOKUP($O568,'APOIO-DESPESAS'!$A$3:$N$962,11,FALSE)="","",VLOOKUP($O568,'APOIO-DESPESAS'!$A$3:$N$962,11,FALSE)),"")</f>
        <v/>
      </c>
      <c r="K568" s="223" t="str">
        <f>IFERROR(IF(VLOOKUP($O568,'APOIO-DESPESAS'!$A$3:$N$962,12,FALSE)="","",VLOOKUP($O568,'APOIO-DESPESAS'!$A$3:$N$962,12,FALSE)),"")</f>
        <v/>
      </c>
      <c r="L568" s="223" t="str">
        <f>IFERROR(IF(VLOOKUP($O568,'APOIO-DESPESAS'!$A$3:$N$962,13,FALSE)="","",VLOOKUP($O568,'APOIO-DESPESAS'!$A$3:$N$962,13,FALSE)),"")</f>
        <v/>
      </c>
      <c r="M568" s="223" t="str">
        <f>IFERROR(IF(VLOOKUP($O568,'APOIO-DESPESAS'!$A$3:$N$962,14,FALSE)="","",VLOOKUP($O568,'APOIO-DESPESAS'!$A$3:$N$962,14,FALSE)),"")</f>
        <v/>
      </c>
      <c r="O568" s="223">
        <f t="shared" si="8"/>
        <v>566</v>
      </c>
    </row>
    <row r="569" spans="1:15" x14ac:dyDescent="0.25">
      <c r="A569" s="223" t="str">
        <f>IFERROR(IF(VLOOKUP($O569,'APOIO-DESPESAS'!$A$3:$N$962,2,FALSE)="","",VLOOKUP($O569,'APOIO-DESPESAS'!$A$3:$N$962,2,FALSE)),"")</f>
        <v/>
      </c>
      <c r="B569" s="223" t="str">
        <f>IFERROR(IF(VLOOKUP($O569,'APOIO-DESPESAS'!$A$3:$N$962,3,FALSE)="","",VLOOKUP($O569,'APOIO-DESPESAS'!$A$3:$N$962,3,FALSE)),"")</f>
        <v/>
      </c>
      <c r="C569" s="223" t="str">
        <f>IFERROR(IF(VLOOKUP($O569,'APOIO-DESPESAS'!$A$3:$N$962,4,FALSE)="","",VLOOKUP($O569,'APOIO-DESPESAS'!$A$3:$N$962,4,FALSE)),"")</f>
        <v/>
      </c>
      <c r="D569" s="223" t="str">
        <f>IFERROR(IF(VLOOKUP($O569,'APOIO-DESPESAS'!$A$3:$N$962,5,FALSE)="","",VLOOKUP($O569,'APOIO-DESPESAS'!$A$3:$N$962,5,FALSE)),"")</f>
        <v/>
      </c>
      <c r="E569" s="223" t="str">
        <f>IFERROR(IF(VLOOKUP($O569,'APOIO-DESPESAS'!$A$3:$N$962,6,FALSE)="","",VLOOKUP($O569,'APOIO-DESPESAS'!$A$3:$N$962,6,FALSE)),"")</f>
        <v/>
      </c>
      <c r="F569" s="223" t="str">
        <f>IFERROR(IF(VLOOKUP($O569,'APOIO-DESPESAS'!$A$3:$N$962,7,FALSE)="","",VLOOKUP($O569,'APOIO-DESPESAS'!$A$3:$N$962,7,FALSE)),"")</f>
        <v/>
      </c>
      <c r="G569" s="223" t="str">
        <f>IFERROR(IF(VLOOKUP($O569,'APOIO-DESPESAS'!$A$3:$N$962,8,FALSE)="","",VLOOKUP($O569,'APOIO-DESPESAS'!$A$3:$N$962,8,FALSE)),"")</f>
        <v/>
      </c>
      <c r="H569" s="223" t="str">
        <f>IFERROR(IF(VLOOKUP($O569,'APOIO-DESPESAS'!$A$3:$N$962,9,FALSE)="","",VLOOKUP($O569,'APOIO-DESPESAS'!$A$3:$N$962,9,FALSE)),"")</f>
        <v/>
      </c>
      <c r="I569" s="223" t="str">
        <f>IFERROR(IF(VLOOKUP($O569,'APOIO-DESPESAS'!$A$3:$N$962,10,FALSE)="","",VLOOKUP($O569,'APOIO-DESPESAS'!$A$3:$N$962,10,FALSE)),"")</f>
        <v/>
      </c>
      <c r="J569" s="223" t="str">
        <f>IFERROR(IF(VLOOKUP($O569,'APOIO-DESPESAS'!$A$3:$N$962,11,FALSE)="","",VLOOKUP($O569,'APOIO-DESPESAS'!$A$3:$N$962,11,FALSE)),"")</f>
        <v/>
      </c>
      <c r="K569" s="223" t="str">
        <f>IFERROR(IF(VLOOKUP($O569,'APOIO-DESPESAS'!$A$3:$N$962,12,FALSE)="","",VLOOKUP($O569,'APOIO-DESPESAS'!$A$3:$N$962,12,FALSE)),"")</f>
        <v/>
      </c>
      <c r="L569" s="223" t="str">
        <f>IFERROR(IF(VLOOKUP($O569,'APOIO-DESPESAS'!$A$3:$N$962,13,FALSE)="","",VLOOKUP($O569,'APOIO-DESPESAS'!$A$3:$N$962,13,FALSE)),"")</f>
        <v/>
      </c>
      <c r="M569" s="223" t="str">
        <f>IFERROR(IF(VLOOKUP($O569,'APOIO-DESPESAS'!$A$3:$N$962,14,FALSE)="","",VLOOKUP($O569,'APOIO-DESPESAS'!$A$3:$N$962,14,FALSE)),"")</f>
        <v/>
      </c>
      <c r="O569" s="223">
        <f t="shared" si="8"/>
        <v>567</v>
      </c>
    </row>
    <row r="570" spans="1:15" x14ac:dyDescent="0.25">
      <c r="A570" s="223" t="str">
        <f>IFERROR(IF(VLOOKUP($O570,'APOIO-DESPESAS'!$A$3:$N$962,2,FALSE)="","",VLOOKUP($O570,'APOIO-DESPESAS'!$A$3:$N$962,2,FALSE)),"")</f>
        <v/>
      </c>
      <c r="B570" s="223" t="str">
        <f>IFERROR(IF(VLOOKUP($O570,'APOIO-DESPESAS'!$A$3:$N$962,3,FALSE)="","",VLOOKUP($O570,'APOIO-DESPESAS'!$A$3:$N$962,3,FALSE)),"")</f>
        <v/>
      </c>
      <c r="C570" s="223" t="str">
        <f>IFERROR(IF(VLOOKUP($O570,'APOIO-DESPESAS'!$A$3:$N$962,4,FALSE)="","",VLOOKUP($O570,'APOIO-DESPESAS'!$A$3:$N$962,4,FALSE)),"")</f>
        <v/>
      </c>
      <c r="D570" s="223" t="str">
        <f>IFERROR(IF(VLOOKUP($O570,'APOIO-DESPESAS'!$A$3:$N$962,5,FALSE)="","",VLOOKUP($O570,'APOIO-DESPESAS'!$A$3:$N$962,5,FALSE)),"")</f>
        <v/>
      </c>
      <c r="E570" s="223" t="str">
        <f>IFERROR(IF(VLOOKUP($O570,'APOIO-DESPESAS'!$A$3:$N$962,6,FALSE)="","",VLOOKUP($O570,'APOIO-DESPESAS'!$A$3:$N$962,6,FALSE)),"")</f>
        <v/>
      </c>
      <c r="F570" s="223" t="str">
        <f>IFERROR(IF(VLOOKUP($O570,'APOIO-DESPESAS'!$A$3:$N$962,7,FALSE)="","",VLOOKUP($O570,'APOIO-DESPESAS'!$A$3:$N$962,7,FALSE)),"")</f>
        <v/>
      </c>
      <c r="G570" s="223" t="str">
        <f>IFERROR(IF(VLOOKUP($O570,'APOIO-DESPESAS'!$A$3:$N$962,8,FALSE)="","",VLOOKUP($O570,'APOIO-DESPESAS'!$A$3:$N$962,8,FALSE)),"")</f>
        <v/>
      </c>
      <c r="H570" s="223" t="str">
        <f>IFERROR(IF(VLOOKUP($O570,'APOIO-DESPESAS'!$A$3:$N$962,9,FALSE)="","",VLOOKUP($O570,'APOIO-DESPESAS'!$A$3:$N$962,9,FALSE)),"")</f>
        <v/>
      </c>
      <c r="I570" s="223" t="str">
        <f>IFERROR(IF(VLOOKUP($O570,'APOIO-DESPESAS'!$A$3:$N$962,10,FALSE)="","",VLOOKUP($O570,'APOIO-DESPESAS'!$A$3:$N$962,10,FALSE)),"")</f>
        <v/>
      </c>
      <c r="J570" s="223" t="str">
        <f>IFERROR(IF(VLOOKUP($O570,'APOIO-DESPESAS'!$A$3:$N$962,11,FALSE)="","",VLOOKUP($O570,'APOIO-DESPESAS'!$A$3:$N$962,11,FALSE)),"")</f>
        <v/>
      </c>
      <c r="K570" s="223" t="str">
        <f>IFERROR(IF(VLOOKUP($O570,'APOIO-DESPESAS'!$A$3:$N$962,12,FALSE)="","",VLOOKUP($O570,'APOIO-DESPESAS'!$A$3:$N$962,12,FALSE)),"")</f>
        <v/>
      </c>
      <c r="L570" s="223" t="str">
        <f>IFERROR(IF(VLOOKUP($O570,'APOIO-DESPESAS'!$A$3:$N$962,13,FALSE)="","",VLOOKUP($O570,'APOIO-DESPESAS'!$A$3:$N$962,13,FALSE)),"")</f>
        <v/>
      </c>
      <c r="M570" s="223" t="str">
        <f>IFERROR(IF(VLOOKUP($O570,'APOIO-DESPESAS'!$A$3:$N$962,14,FALSE)="","",VLOOKUP($O570,'APOIO-DESPESAS'!$A$3:$N$962,14,FALSE)),"")</f>
        <v/>
      </c>
      <c r="O570" s="223">
        <f t="shared" si="8"/>
        <v>568</v>
      </c>
    </row>
    <row r="571" spans="1:15" x14ac:dyDescent="0.25">
      <c r="A571" s="223" t="str">
        <f>IFERROR(IF(VLOOKUP($O571,'APOIO-DESPESAS'!$A$3:$N$962,2,FALSE)="","",VLOOKUP($O571,'APOIO-DESPESAS'!$A$3:$N$962,2,FALSE)),"")</f>
        <v/>
      </c>
      <c r="B571" s="223" t="str">
        <f>IFERROR(IF(VLOOKUP($O571,'APOIO-DESPESAS'!$A$3:$N$962,3,FALSE)="","",VLOOKUP($O571,'APOIO-DESPESAS'!$A$3:$N$962,3,FALSE)),"")</f>
        <v/>
      </c>
      <c r="C571" s="223" t="str">
        <f>IFERROR(IF(VLOOKUP($O571,'APOIO-DESPESAS'!$A$3:$N$962,4,FALSE)="","",VLOOKUP($O571,'APOIO-DESPESAS'!$A$3:$N$962,4,FALSE)),"")</f>
        <v/>
      </c>
      <c r="D571" s="223" t="str">
        <f>IFERROR(IF(VLOOKUP($O571,'APOIO-DESPESAS'!$A$3:$N$962,5,FALSE)="","",VLOOKUP($O571,'APOIO-DESPESAS'!$A$3:$N$962,5,FALSE)),"")</f>
        <v/>
      </c>
      <c r="E571" s="223" t="str">
        <f>IFERROR(IF(VLOOKUP($O571,'APOIO-DESPESAS'!$A$3:$N$962,6,FALSE)="","",VLOOKUP($O571,'APOIO-DESPESAS'!$A$3:$N$962,6,FALSE)),"")</f>
        <v/>
      </c>
      <c r="F571" s="223" t="str">
        <f>IFERROR(IF(VLOOKUP($O571,'APOIO-DESPESAS'!$A$3:$N$962,7,FALSE)="","",VLOOKUP($O571,'APOIO-DESPESAS'!$A$3:$N$962,7,FALSE)),"")</f>
        <v/>
      </c>
      <c r="G571" s="223" t="str">
        <f>IFERROR(IF(VLOOKUP($O571,'APOIO-DESPESAS'!$A$3:$N$962,8,FALSE)="","",VLOOKUP($O571,'APOIO-DESPESAS'!$A$3:$N$962,8,FALSE)),"")</f>
        <v/>
      </c>
      <c r="H571" s="223" t="str">
        <f>IFERROR(IF(VLOOKUP($O571,'APOIO-DESPESAS'!$A$3:$N$962,9,FALSE)="","",VLOOKUP($O571,'APOIO-DESPESAS'!$A$3:$N$962,9,FALSE)),"")</f>
        <v/>
      </c>
      <c r="I571" s="223" t="str">
        <f>IFERROR(IF(VLOOKUP($O571,'APOIO-DESPESAS'!$A$3:$N$962,10,FALSE)="","",VLOOKUP($O571,'APOIO-DESPESAS'!$A$3:$N$962,10,FALSE)),"")</f>
        <v/>
      </c>
      <c r="J571" s="223" t="str">
        <f>IFERROR(IF(VLOOKUP($O571,'APOIO-DESPESAS'!$A$3:$N$962,11,FALSE)="","",VLOOKUP($O571,'APOIO-DESPESAS'!$A$3:$N$962,11,FALSE)),"")</f>
        <v/>
      </c>
      <c r="K571" s="223" t="str">
        <f>IFERROR(IF(VLOOKUP($O571,'APOIO-DESPESAS'!$A$3:$N$962,12,FALSE)="","",VLOOKUP($O571,'APOIO-DESPESAS'!$A$3:$N$962,12,FALSE)),"")</f>
        <v/>
      </c>
      <c r="L571" s="223" t="str">
        <f>IFERROR(IF(VLOOKUP($O571,'APOIO-DESPESAS'!$A$3:$N$962,13,FALSE)="","",VLOOKUP($O571,'APOIO-DESPESAS'!$A$3:$N$962,13,FALSE)),"")</f>
        <v/>
      </c>
      <c r="M571" s="223" t="str">
        <f>IFERROR(IF(VLOOKUP($O571,'APOIO-DESPESAS'!$A$3:$N$962,14,FALSE)="","",VLOOKUP($O571,'APOIO-DESPESAS'!$A$3:$N$962,14,FALSE)),"")</f>
        <v/>
      </c>
      <c r="O571" s="223">
        <f t="shared" si="8"/>
        <v>569</v>
      </c>
    </row>
    <row r="572" spans="1:15" x14ac:dyDescent="0.25">
      <c r="A572" s="223" t="str">
        <f>IFERROR(IF(VLOOKUP($O572,'APOIO-DESPESAS'!$A$3:$N$962,2,FALSE)="","",VLOOKUP($O572,'APOIO-DESPESAS'!$A$3:$N$962,2,FALSE)),"")</f>
        <v/>
      </c>
      <c r="B572" s="223" t="str">
        <f>IFERROR(IF(VLOOKUP($O572,'APOIO-DESPESAS'!$A$3:$N$962,3,FALSE)="","",VLOOKUP($O572,'APOIO-DESPESAS'!$A$3:$N$962,3,FALSE)),"")</f>
        <v/>
      </c>
      <c r="C572" s="223" t="str">
        <f>IFERROR(IF(VLOOKUP($O572,'APOIO-DESPESAS'!$A$3:$N$962,4,FALSE)="","",VLOOKUP($O572,'APOIO-DESPESAS'!$A$3:$N$962,4,FALSE)),"")</f>
        <v/>
      </c>
      <c r="D572" s="223" t="str">
        <f>IFERROR(IF(VLOOKUP($O572,'APOIO-DESPESAS'!$A$3:$N$962,5,FALSE)="","",VLOOKUP($O572,'APOIO-DESPESAS'!$A$3:$N$962,5,FALSE)),"")</f>
        <v/>
      </c>
      <c r="E572" s="223" t="str">
        <f>IFERROR(IF(VLOOKUP($O572,'APOIO-DESPESAS'!$A$3:$N$962,6,FALSE)="","",VLOOKUP($O572,'APOIO-DESPESAS'!$A$3:$N$962,6,FALSE)),"")</f>
        <v/>
      </c>
      <c r="F572" s="223" t="str">
        <f>IFERROR(IF(VLOOKUP($O572,'APOIO-DESPESAS'!$A$3:$N$962,7,FALSE)="","",VLOOKUP($O572,'APOIO-DESPESAS'!$A$3:$N$962,7,FALSE)),"")</f>
        <v/>
      </c>
      <c r="G572" s="223" t="str">
        <f>IFERROR(IF(VLOOKUP($O572,'APOIO-DESPESAS'!$A$3:$N$962,8,FALSE)="","",VLOOKUP($O572,'APOIO-DESPESAS'!$A$3:$N$962,8,FALSE)),"")</f>
        <v/>
      </c>
      <c r="H572" s="223" t="str">
        <f>IFERROR(IF(VLOOKUP($O572,'APOIO-DESPESAS'!$A$3:$N$962,9,FALSE)="","",VLOOKUP($O572,'APOIO-DESPESAS'!$A$3:$N$962,9,FALSE)),"")</f>
        <v/>
      </c>
      <c r="I572" s="223" t="str">
        <f>IFERROR(IF(VLOOKUP($O572,'APOIO-DESPESAS'!$A$3:$N$962,10,FALSE)="","",VLOOKUP($O572,'APOIO-DESPESAS'!$A$3:$N$962,10,FALSE)),"")</f>
        <v/>
      </c>
      <c r="J572" s="223" t="str">
        <f>IFERROR(IF(VLOOKUP($O572,'APOIO-DESPESAS'!$A$3:$N$962,11,FALSE)="","",VLOOKUP($O572,'APOIO-DESPESAS'!$A$3:$N$962,11,FALSE)),"")</f>
        <v/>
      </c>
      <c r="K572" s="223" t="str">
        <f>IFERROR(IF(VLOOKUP($O572,'APOIO-DESPESAS'!$A$3:$N$962,12,FALSE)="","",VLOOKUP($O572,'APOIO-DESPESAS'!$A$3:$N$962,12,FALSE)),"")</f>
        <v/>
      </c>
      <c r="L572" s="223" t="str">
        <f>IFERROR(IF(VLOOKUP($O572,'APOIO-DESPESAS'!$A$3:$N$962,13,FALSE)="","",VLOOKUP($O572,'APOIO-DESPESAS'!$A$3:$N$962,13,FALSE)),"")</f>
        <v/>
      </c>
      <c r="M572" s="223" t="str">
        <f>IFERROR(IF(VLOOKUP($O572,'APOIO-DESPESAS'!$A$3:$N$962,14,FALSE)="","",VLOOKUP($O572,'APOIO-DESPESAS'!$A$3:$N$962,14,FALSE)),"")</f>
        <v/>
      </c>
      <c r="O572" s="223">
        <f t="shared" si="8"/>
        <v>570</v>
      </c>
    </row>
    <row r="573" spans="1:15" x14ac:dyDescent="0.25">
      <c r="A573" s="223" t="str">
        <f>IFERROR(IF(VLOOKUP($O573,'APOIO-DESPESAS'!$A$3:$N$962,2,FALSE)="","",VLOOKUP($O573,'APOIO-DESPESAS'!$A$3:$N$962,2,FALSE)),"")</f>
        <v/>
      </c>
      <c r="B573" s="223" t="str">
        <f>IFERROR(IF(VLOOKUP($O573,'APOIO-DESPESAS'!$A$3:$N$962,3,FALSE)="","",VLOOKUP($O573,'APOIO-DESPESAS'!$A$3:$N$962,3,FALSE)),"")</f>
        <v/>
      </c>
      <c r="C573" s="223" t="str">
        <f>IFERROR(IF(VLOOKUP($O573,'APOIO-DESPESAS'!$A$3:$N$962,4,FALSE)="","",VLOOKUP($O573,'APOIO-DESPESAS'!$A$3:$N$962,4,FALSE)),"")</f>
        <v/>
      </c>
      <c r="D573" s="223" t="str">
        <f>IFERROR(IF(VLOOKUP($O573,'APOIO-DESPESAS'!$A$3:$N$962,5,FALSE)="","",VLOOKUP($O573,'APOIO-DESPESAS'!$A$3:$N$962,5,FALSE)),"")</f>
        <v/>
      </c>
      <c r="E573" s="223" t="str">
        <f>IFERROR(IF(VLOOKUP($O573,'APOIO-DESPESAS'!$A$3:$N$962,6,FALSE)="","",VLOOKUP($O573,'APOIO-DESPESAS'!$A$3:$N$962,6,FALSE)),"")</f>
        <v/>
      </c>
      <c r="F573" s="223" t="str">
        <f>IFERROR(IF(VLOOKUP($O573,'APOIO-DESPESAS'!$A$3:$N$962,7,FALSE)="","",VLOOKUP($O573,'APOIO-DESPESAS'!$A$3:$N$962,7,FALSE)),"")</f>
        <v/>
      </c>
      <c r="G573" s="223" t="str">
        <f>IFERROR(IF(VLOOKUP($O573,'APOIO-DESPESAS'!$A$3:$N$962,8,FALSE)="","",VLOOKUP($O573,'APOIO-DESPESAS'!$A$3:$N$962,8,FALSE)),"")</f>
        <v/>
      </c>
      <c r="H573" s="223" t="str">
        <f>IFERROR(IF(VLOOKUP($O573,'APOIO-DESPESAS'!$A$3:$N$962,9,FALSE)="","",VLOOKUP($O573,'APOIO-DESPESAS'!$A$3:$N$962,9,FALSE)),"")</f>
        <v/>
      </c>
      <c r="I573" s="223" t="str">
        <f>IFERROR(IF(VLOOKUP($O573,'APOIO-DESPESAS'!$A$3:$N$962,10,FALSE)="","",VLOOKUP($O573,'APOIO-DESPESAS'!$A$3:$N$962,10,FALSE)),"")</f>
        <v/>
      </c>
      <c r="J573" s="223" t="str">
        <f>IFERROR(IF(VLOOKUP($O573,'APOIO-DESPESAS'!$A$3:$N$962,11,FALSE)="","",VLOOKUP($O573,'APOIO-DESPESAS'!$A$3:$N$962,11,FALSE)),"")</f>
        <v/>
      </c>
      <c r="K573" s="223" t="str">
        <f>IFERROR(IF(VLOOKUP($O573,'APOIO-DESPESAS'!$A$3:$N$962,12,FALSE)="","",VLOOKUP($O573,'APOIO-DESPESAS'!$A$3:$N$962,12,FALSE)),"")</f>
        <v/>
      </c>
      <c r="L573" s="223" t="str">
        <f>IFERROR(IF(VLOOKUP($O573,'APOIO-DESPESAS'!$A$3:$N$962,13,FALSE)="","",VLOOKUP($O573,'APOIO-DESPESAS'!$A$3:$N$962,13,FALSE)),"")</f>
        <v/>
      </c>
      <c r="M573" s="223" t="str">
        <f>IFERROR(IF(VLOOKUP($O573,'APOIO-DESPESAS'!$A$3:$N$962,14,FALSE)="","",VLOOKUP($O573,'APOIO-DESPESAS'!$A$3:$N$962,14,FALSE)),"")</f>
        <v/>
      </c>
      <c r="O573" s="223">
        <f t="shared" si="8"/>
        <v>571</v>
      </c>
    </row>
    <row r="574" spans="1:15" x14ac:dyDescent="0.25">
      <c r="A574" s="223" t="str">
        <f>IFERROR(IF(VLOOKUP($O574,'APOIO-DESPESAS'!$A$3:$N$962,2,FALSE)="","",VLOOKUP($O574,'APOIO-DESPESAS'!$A$3:$N$962,2,FALSE)),"")</f>
        <v/>
      </c>
      <c r="B574" s="223" t="str">
        <f>IFERROR(IF(VLOOKUP($O574,'APOIO-DESPESAS'!$A$3:$N$962,3,FALSE)="","",VLOOKUP($O574,'APOIO-DESPESAS'!$A$3:$N$962,3,FALSE)),"")</f>
        <v/>
      </c>
      <c r="C574" s="223" t="str">
        <f>IFERROR(IF(VLOOKUP($O574,'APOIO-DESPESAS'!$A$3:$N$962,4,FALSE)="","",VLOOKUP($O574,'APOIO-DESPESAS'!$A$3:$N$962,4,FALSE)),"")</f>
        <v/>
      </c>
      <c r="D574" s="223" t="str">
        <f>IFERROR(IF(VLOOKUP($O574,'APOIO-DESPESAS'!$A$3:$N$962,5,FALSE)="","",VLOOKUP($O574,'APOIO-DESPESAS'!$A$3:$N$962,5,FALSE)),"")</f>
        <v/>
      </c>
      <c r="E574" s="223" t="str">
        <f>IFERROR(IF(VLOOKUP($O574,'APOIO-DESPESAS'!$A$3:$N$962,6,FALSE)="","",VLOOKUP($O574,'APOIO-DESPESAS'!$A$3:$N$962,6,FALSE)),"")</f>
        <v/>
      </c>
      <c r="F574" s="223" t="str">
        <f>IFERROR(IF(VLOOKUP($O574,'APOIO-DESPESAS'!$A$3:$N$962,7,FALSE)="","",VLOOKUP($O574,'APOIO-DESPESAS'!$A$3:$N$962,7,FALSE)),"")</f>
        <v/>
      </c>
      <c r="G574" s="223" t="str">
        <f>IFERROR(IF(VLOOKUP($O574,'APOIO-DESPESAS'!$A$3:$N$962,8,FALSE)="","",VLOOKUP($O574,'APOIO-DESPESAS'!$A$3:$N$962,8,FALSE)),"")</f>
        <v/>
      </c>
      <c r="H574" s="223" t="str">
        <f>IFERROR(IF(VLOOKUP($O574,'APOIO-DESPESAS'!$A$3:$N$962,9,FALSE)="","",VLOOKUP($O574,'APOIO-DESPESAS'!$A$3:$N$962,9,FALSE)),"")</f>
        <v/>
      </c>
      <c r="I574" s="223" t="str">
        <f>IFERROR(IF(VLOOKUP($O574,'APOIO-DESPESAS'!$A$3:$N$962,10,FALSE)="","",VLOOKUP($O574,'APOIO-DESPESAS'!$A$3:$N$962,10,FALSE)),"")</f>
        <v/>
      </c>
      <c r="J574" s="223" t="str">
        <f>IFERROR(IF(VLOOKUP($O574,'APOIO-DESPESAS'!$A$3:$N$962,11,FALSE)="","",VLOOKUP($O574,'APOIO-DESPESAS'!$A$3:$N$962,11,FALSE)),"")</f>
        <v/>
      </c>
      <c r="K574" s="223" t="str">
        <f>IFERROR(IF(VLOOKUP($O574,'APOIO-DESPESAS'!$A$3:$N$962,12,FALSE)="","",VLOOKUP($O574,'APOIO-DESPESAS'!$A$3:$N$962,12,FALSE)),"")</f>
        <v/>
      </c>
      <c r="L574" s="223" t="str">
        <f>IFERROR(IF(VLOOKUP($O574,'APOIO-DESPESAS'!$A$3:$N$962,13,FALSE)="","",VLOOKUP($O574,'APOIO-DESPESAS'!$A$3:$N$962,13,FALSE)),"")</f>
        <v/>
      </c>
      <c r="M574" s="223" t="str">
        <f>IFERROR(IF(VLOOKUP($O574,'APOIO-DESPESAS'!$A$3:$N$962,14,FALSE)="","",VLOOKUP($O574,'APOIO-DESPESAS'!$A$3:$N$962,14,FALSE)),"")</f>
        <v/>
      </c>
      <c r="O574" s="223">
        <f t="shared" si="8"/>
        <v>572</v>
      </c>
    </row>
    <row r="575" spans="1:15" x14ac:dyDescent="0.25">
      <c r="A575" s="223" t="str">
        <f>IFERROR(IF(VLOOKUP($O575,'APOIO-DESPESAS'!$A$3:$N$962,2,FALSE)="","",VLOOKUP($O575,'APOIO-DESPESAS'!$A$3:$N$962,2,FALSE)),"")</f>
        <v/>
      </c>
      <c r="B575" s="223" t="str">
        <f>IFERROR(IF(VLOOKUP($O575,'APOIO-DESPESAS'!$A$3:$N$962,3,FALSE)="","",VLOOKUP($O575,'APOIO-DESPESAS'!$A$3:$N$962,3,FALSE)),"")</f>
        <v/>
      </c>
      <c r="C575" s="223" t="str">
        <f>IFERROR(IF(VLOOKUP($O575,'APOIO-DESPESAS'!$A$3:$N$962,4,FALSE)="","",VLOOKUP($O575,'APOIO-DESPESAS'!$A$3:$N$962,4,FALSE)),"")</f>
        <v/>
      </c>
      <c r="D575" s="223" t="str">
        <f>IFERROR(IF(VLOOKUP($O575,'APOIO-DESPESAS'!$A$3:$N$962,5,FALSE)="","",VLOOKUP($O575,'APOIO-DESPESAS'!$A$3:$N$962,5,FALSE)),"")</f>
        <v/>
      </c>
      <c r="E575" s="223" t="str">
        <f>IFERROR(IF(VLOOKUP($O575,'APOIO-DESPESAS'!$A$3:$N$962,6,FALSE)="","",VLOOKUP($O575,'APOIO-DESPESAS'!$A$3:$N$962,6,FALSE)),"")</f>
        <v/>
      </c>
      <c r="F575" s="223" t="str">
        <f>IFERROR(IF(VLOOKUP($O575,'APOIO-DESPESAS'!$A$3:$N$962,7,FALSE)="","",VLOOKUP($O575,'APOIO-DESPESAS'!$A$3:$N$962,7,FALSE)),"")</f>
        <v/>
      </c>
      <c r="G575" s="223" t="str">
        <f>IFERROR(IF(VLOOKUP($O575,'APOIO-DESPESAS'!$A$3:$N$962,8,FALSE)="","",VLOOKUP($O575,'APOIO-DESPESAS'!$A$3:$N$962,8,FALSE)),"")</f>
        <v/>
      </c>
      <c r="H575" s="223" t="str">
        <f>IFERROR(IF(VLOOKUP($O575,'APOIO-DESPESAS'!$A$3:$N$962,9,FALSE)="","",VLOOKUP($O575,'APOIO-DESPESAS'!$A$3:$N$962,9,FALSE)),"")</f>
        <v/>
      </c>
      <c r="I575" s="223" t="str">
        <f>IFERROR(IF(VLOOKUP($O575,'APOIO-DESPESAS'!$A$3:$N$962,10,FALSE)="","",VLOOKUP($O575,'APOIO-DESPESAS'!$A$3:$N$962,10,FALSE)),"")</f>
        <v/>
      </c>
      <c r="J575" s="223" t="str">
        <f>IFERROR(IF(VLOOKUP($O575,'APOIO-DESPESAS'!$A$3:$N$962,11,FALSE)="","",VLOOKUP($O575,'APOIO-DESPESAS'!$A$3:$N$962,11,FALSE)),"")</f>
        <v/>
      </c>
      <c r="K575" s="223" t="str">
        <f>IFERROR(IF(VLOOKUP($O575,'APOIO-DESPESAS'!$A$3:$N$962,12,FALSE)="","",VLOOKUP($O575,'APOIO-DESPESAS'!$A$3:$N$962,12,FALSE)),"")</f>
        <v/>
      </c>
      <c r="L575" s="223" t="str">
        <f>IFERROR(IF(VLOOKUP($O575,'APOIO-DESPESAS'!$A$3:$N$962,13,FALSE)="","",VLOOKUP($O575,'APOIO-DESPESAS'!$A$3:$N$962,13,FALSE)),"")</f>
        <v/>
      </c>
      <c r="M575" s="223" t="str">
        <f>IFERROR(IF(VLOOKUP($O575,'APOIO-DESPESAS'!$A$3:$N$962,14,FALSE)="","",VLOOKUP($O575,'APOIO-DESPESAS'!$A$3:$N$962,14,FALSE)),"")</f>
        <v/>
      </c>
      <c r="O575" s="223">
        <f t="shared" si="8"/>
        <v>573</v>
      </c>
    </row>
    <row r="576" spans="1:15" x14ac:dyDescent="0.25">
      <c r="A576" s="223" t="str">
        <f>IFERROR(IF(VLOOKUP($O576,'APOIO-DESPESAS'!$A$3:$N$962,2,FALSE)="","",VLOOKUP($O576,'APOIO-DESPESAS'!$A$3:$N$962,2,FALSE)),"")</f>
        <v/>
      </c>
      <c r="B576" s="223" t="str">
        <f>IFERROR(IF(VLOOKUP($O576,'APOIO-DESPESAS'!$A$3:$N$962,3,FALSE)="","",VLOOKUP($O576,'APOIO-DESPESAS'!$A$3:$N$962,3,FALSE)),"")</f>
        <v/>
      </c>
      <c r="C576" s="223" t="str">
        <f>IFERROR(IF(VLOOKUP($O576,'APOIO-DESPESAS'!$A$3:$N$962,4,FALSE)="","",VLOOKUP($O576,'APOIO-DESPESAS'!$A$3:$N$962,4,FALSE)),"")</f>
        <v/>
      </c>
      <c r="D576" s="223" t="str">
        <f>IFERROR(IF(VLOOKUP($O576,'APOIO-DESPESAS'!$A$3:$N$962,5,FALSE)="","",VLOOKUP($O576,'APOIO-DESPESAS'!$A$3:$N$962,5,FALSE)),"")</f>
        <v/>
      </c>
      <c r="E576" s="223" t="str">
        <f>IFERROR(IF(VLOOKUP($O576,'APOIO-DESPESAS'!$A$3:$N$962,6,FALSE)="","",VLOOKUP($O576,'APOIO-DESPESAS'!$A$3:$N$962,6,FALSE)),"")</f>
        <v/>
      </c>
      <c r="F576" s="223" t="str">
        <f>IFERROR(IF(VLOOKUP($O576,'APOIO-DESPESAS'!$A$3:$N$962,7,FALSE)="","",VLOOKUP($O576,'APOIO-DESPESAS'!$A$3:$N$962,7,FALSE)),"")</f>
        <v/>
      </c>
      <c r="G576" s="223" t="str">
        <f>IFERROR(IF(VLOOKUP($O576,'APOIO-DESPESAS'!$A$3:$N$962,8,FALSE)="","",VLOOKUP($O576,'APOIO-DESPESAS'!$A$3:$N$962,8,FALSE)),"")</f>
        <v/>
      </c>
      <c r="H576" s="223" t="str">
        <f>IFERROR(IF(VLOOKUP($O576,'APOIO-DESPESAS'!$A$3:$N$962,9,FALSE)="","",VLOOKUP($O576,'APOIO-DESPESAS'!$A$3:$N$962,9,FALSE)),"")</f>
        <v/>
      </c>
      <c r="I576" s="223" t="str">
        <f>IFERROR(IF(VLOOKUP($O576,'APOIO-DESPESAS'!$A$3:$N$962,10,FALSE)="","",VLOOKUP($O576,'APOIO-DESPESAS'!$A$3:$N$962,10,FALSE)),"")</f>
        <v/>
      </c>
      <c r="J576" s="223" t="str">
        <f>IFERROR(IF(VLOOKUP($O576,'APOIO-DESPESAS'!$A$3:$N$962,11,FALSE)="","",VLOOKUP($O576,'APOIO-DESPESAS'!$A$3:$N$962,11,FALSE)),"")</f>
        <v/>
      </c>
      <c r="K576" s="223" t="str">
        <f>IFERROR(IF(VLOOKUP($O576,'APOIO-DESPESAS'!$A$3:$N$962,12,FALSE)="","",VLOOKUP($O576,'APOIO-DESPESAS'!$A$3:$N$962,12,FALSE)),"")</f>
        <v/>
      </c>
      <c r="L576" s="223" t="str">
        <f>IFERROR(IF(VLOOKUP($O576,'APOIO-DESPESAS'!$A$3:$N$962,13,FALSE)="","",VLOOKUP($O576,'APOIO-DESPESAS'!$A$3:$N$962,13,FALSE)),"")</f>
        <v/>
      </c>
      <c r="M576" s="223" t="str">
        <f>IFERROR(IF(VLOOKUP($O576,'APOIO-DESPESAS'!$A$3:$N$962,14,FALSE)="","",VLOOKUP($O576,'APOIO-DESPESAS'!$A$3:$N$962,14,FALSE)),"")</f>
        <v/>
      </c>
      <c r="O576" s="223">
        <f t="shared" si="8"/>
        <v>574</v>
      </c>
    </row>
    <row r="577" spans="1:15" x14ac:dyDescent="0.25">
      <c r="A577" s="223" t="str">
        <f>IFERROR(IF(VLOOKUP($O577,'APOIO-DESPESAS'!$A$3:$N$962,2,FALSE)="","",VLOOKUP($O577,'APOIO-DESPESAS'!$A$3:$N$962,2,FALSE)),"")</f>
        <v/>
      </c>
      <c r="B577" s="223" t="str">
        <f>IFERROR(IF(VLOOKUP($O577,'APOIO-DESPESAS'!$A$3:$N$962,3,FALSE)="","",VLOOKUP($O577,'APOIO-DESPESAS'!$A$3:$N$962,3,FALSE)),"")</f>
        <v/>
      </c>
      <c r="C577" s="223" t="str">
        <f>IFERROR(IF(VLOOKUP($O577,'APOIO-DESPESAS'!$A$3:$N$962,4,FALSE)="","",VLOOKUP($O577,'APOIO-DESPESAS'!$A$3:$N$962,4,FALSE)),"")</f>
        <v/>
      </c>
      <c r="D577" s="223" t="str">
        <f>IFERROR(IF(VLOOKUP($O577,'APOIO-DESPESAS'!$A$3:$N$962,5,FALSE)="","",VLOOKUP($O577,'APOIO-DESPESAS'!$A$3:$N$962,5,FALSE)),"")</f>
        <v/>
      </c>
      <c r="E577" s="223" t="str">
        <f>IFERROR(IF(VLOOKUP($O577,'APOIO-DESPESAS'!$A$3:$N$962,6,FALSE)="","",VLOOKUP($O577,'APOIO-DESPESAS'!$A$3:$N$962,6,FALSE)),"")</f>
        <v/>
      </c>
      <c r="F577" s="223" t="str">
        <f>IFERROR(IF(VLOOKUP($O577,'APOIO-DESPESAS'!$A$3:$N$962,7,FALSE)="","",VLOOKUP($O577,'APOIO-DESPESAS'!$A$3:$N$962,7,FALSE)),"")</f>
        <v/>
      </c>
      <c r="G577" s="223" t="str">
        <f>IFERROR(IF(VLOOKUP($O577,'APOIO-DESPESAS'!$A$3:$N$962,8,FALSE)="","",VLOOKUP($O577,'APOIO-DESPESAS'!$A$3:$N$962,8,FALSE)),"")</f>
        <v/>
      </c>
      <c r="H577" s="223" t="str">
        <f>IFERROR(IF(VLOOKUP($O577,'APOIO-DESPESAS'!$A$3:$N$962,9,FALSE)="","",VLOOKUP($O577,'APOIO-DESPESAS'!$A$3:$N$962,9,FALSE)),"")</f>
        <v/>
      </c>
      <c r="I577" s="223" t="str">
        <f>IFERROR(IF(VLOOKUP($O577,'APOIO-DESPESAS'!$A$3:$N$962,10,FALSE)="","",VLOOKUP($O577,'APOIO-DESPESAS'!$A$3:$N$962,10,FALSE)),"")</f>
        <v/>
      </c>
      <c r="J577" s="223" t="str">
        <f>IFERROR(IF(VLOOKUP($O577,'APOIO-DESPESAS'!$A$3:$N$962,11,FALSE)="","",VLOOKUP($O577,'APOIO-DESPESAS'!$A$3:$N$962,11,FALSE)),"")</f>
        <v/>
      </c>
      <c r="K577" s="223" t="str">
        <f>IFERROR(IF(VLOOKUP($O577,'APOIO-DESPESAS'!$A$3:$N$962,12,FALSE)="","",VLOOKUP($O577,'APOIO-DESPESAS'!$A$3:$N$962,12,FALSE)),"")</f>
        <v/>
      </c>
      <c r="L577" s="223" t="str">
        <f>IFERROR(IF(VLOOKUP($O577,'APOIO-DESPESAS'!$A$3:$N$962,13,FALSE)="","",VLOOKUP($O577,'APOIO-DESPESAS'!$A$3:$N$962,13,FALSE)),"")</f>
        <v/>
      </c>
      <c r="M577" s="223" t="str">
        <f>IFERROR(IF(VLOOKUP($O577,'APOIO-DESPESAS'!$A$3:$N$962,14,FALSE)="","",VLOOKUP($O577,'APOIO-DESPESAS'!$A$3:$N$962,14,FALSE)),"")</f>
        <v/>
      </c>
      <c r="O577" s="223">
        <f t="shared" si="8"/>
        <v>575</v>
      </c>
    </row>
    <row r="578" spans="1:15" x14ac:dyDescent="0.25">
      <c r="A578" s="223" t="str">
        <f>IFERROR(IF(VLOOKUP($O578,'APOIO-DESPESAS'!$A$3:$N$962,2,FALSE)="","",VLOOKUP($O578,'APOIO-DESPESAS'!$A$3:$N$962,2,FALSE)),"")</f>
        <v/>
      </c>
      <c r="B578" s="223" t="str">
        <f>IFERROR(IF(VLOOKUP($O578,'APOIO-DESPESAS'!$A$3:$N$962,3,FALSE)="","",VLOOKUP($O578,'APOIO-DESPESAS'!$A$3:$N$962,3,FALSE)),"")</f>
        <v/>
      </c>
      <c r="C578" s="223" t="str">
        <f>IFERROR(IF(VLOOKUP($O578,'APOIO-DESPESAS'!$A$3:$N$962,4,FALSE)="","",VLOOKUP($O578,'APOIO-DESPESAS'!$A$3:$N$962,4,FALSE)),"")</f>
        <v/>
      </c>
      <c r="D578" s="223" t="str">
        <f>IFERROR(IF(VLOOKUP($O578,'APOIO-DESPESAS'!$A$3:$N$962,5,FALSE)="","",VLOOKUP($O578,'APOIO-DESPESAS'!$A$3:$N$962,5,FALSE)),"")</f>
        <v/>
      </c>
      <c r="E578" s="223" t="str">
        <f>IFERROR(IF(VLOOKUP($O578,'APOIO-DESPESAS'!$A$3:$N$962,6,FALSE)="","",VLOOKUP($O578,'APOIO-DESPESAS'!$A$3:$N$962,6,FALSE)),"")</f>
        <v/>
      </c>
      <c r="F578" s="223" t="str">
        <f>IFERROR(IF(VLOOKUP($O578,'APOIO-DESPESAS'!$A$3:$N$962,7,FALSE)="","",VLOOKUP($O578,'APOIO-DESPESAS'!$A$3:$N$962,7,FALSE)),"")</f>
        <v/>
      </c>
      <c r="G578" s="223" t="str">
        <f>IFERROR(IF(VLOOKUP($O578,'APOIO-DESPESAS'!$A$3:$N$962,8,FALSE)="","",VLOOKUP($O578,'APOIO-DESPESAS'!$A$3:$N$962,8,FALSE)),"")</f>
        <v/>
      </c>
      <c r="H578" s="223" t="str">
        <f>IFERROR(IF(VLOOKUP($O578,'APOIO-DESPESAS'!$A$3:$N$962,9,FALSE)="","",VLOOKUP($O578,'APOIO-DESPESAS'!$A$3:$N$962,9,FALSE)),"")</f>
        <v/>
      </c>
      <c r="I578" s="223" t="str">
        <f>IFERROR(IF(VLOOKUP($O578,'APOIO-DESPESAS'!$A$3:$N$962,10,FALSE)="","",VLOOKUP($O578,'APOIO-DESPESAS'!$A$3:$N$962,10,FALSE)),"")</f>
        <v/>
      </c>
      <c r="J578" s="223" t="str">
        <f>IFERROR(IF(VLOOKUP($O578,'APOIO-DESPESAS'!$A$3:$N$962,11,FALSE)="","",VLOOKUP($O578,'APOIO-DESPESAS'!$A$3:$N$962,11,FALSE)),"")</f>
        <v/>
      </c>
      <c r="K578" s="223" t="str">
        <f>IFERROR(IF(VLOOKUP($O578,'APOIO-DESPESAS'!$A$3:$N$962,12,FALSE)="","",VLOOKUP($O578,'APOIO-DESPESAS'!$A$3:$N$962,12,FALSE)),"")</f>
        <v/>
      </c>
      <c r="L578" s="223" t="str">
        <f>IFERROR(IF(VLOOKUP($O578,'APOIO-DESPESAS'!$A$3:$N$962,13,FALSE)="","",VLOOKUP($O578,'APOIO-DESPESAS'!$A$3:$N$962,13,FALSE)),"")</f>
        <v/>
      </c>
      <c r="M578" s="223" t="str">
        <f>IFERROR(IF(VLOOKUP($O578,'APOIO-DESPESAS'!$A$3:$N$962,14,FALSE)="","",VLOOKUP($O578,'APOIO-DESPESAS'!$A$3:$N$962,14,FALSE)),"")</f>
        <v/>
      </c>
      <c r="O578" s="223">
        <f t="shared" si="8"/>
        <v>576</v>
      </c>
    </row>
    <row r="579" spans="1:15" x14ac:dyDescent="0.25">
      <c r="A579" s="223" t="str">
        <f>IFERROR(IF(VLOOKUP($O579,'APOIO-DESPESAS'!$A$3:$N$962,2,FALSE)="","",VLOOKUP($O579,'APOIO-DESPESAS'!$A$3:$N$962,2,FALSE)),"")</f>
        <v/>
      </c>
      <c r="B579" s="223" t="str">
        <f>IFERROR(IF(VLOOKUP($O579,'APOIO-DESPESAS'!$A$3:$N$962,3,FALSE)="","",VLOOKUP($O579,'APOIO-DESPESAS'!$A$3:$N$962,3,FALSE)),"")</f>
        <v/>
      </c>
      <c r="C579" s="223" t="str">
        <f>IFERROR(IF(VLOOKUP($O579,'APOIO-DESPESAS'!$A$3:$N$962,4,FALSE)="","",VLOOKUP($O579,'APOIO-DESPESAS'!$A$3:$N$962,4,FALSE)),"")</f>
        <v/>
      </c>
      <c r="D579" s="223" t="str">
        <f>IFERROR(IF(VLOOKUP($O579,'APOIO-DESPESAS'!$A$3:$N$962,5,FALSE)="","",VLOOKUP($O579,'APOIO-DESPESAS'!$A$3:$N$962,5,FALSE)),"")</f>
        <v/>
      </c>
      <c r="E579" s="223" t="str">
        <f>IFERROR(IF(VLOOKUP($O579,'APOIO-DESPESAS'!$A$3:$N$962,6,FALSE)="","",VLOOKUP($O579,'APOIO-DESPESAS'!$A$3:$N$962,6,FALSE)),"")</f>
        <v/>
      </c>
      <c r="F579" s="223" t="str">
        <f>IFERROR(IF(VLOOKUP($O579,'APOIO-DESPESAS'!$A$3:$N$962,7,FALSE)="","",VLOOKUP($O579,'APOIO-DESPESAS'!$A$3:$N$962,7,FALSE)),"")</f>
        <v/>
      </c>
      <c r="G579" s="223" t="str">
        <f>IFERROR(IF(VLOOKUP($O579,'APOIO-DESPESAS'!$A$3:$N$962,8,FALSE)="","",VLOOKUP($O579,'APOIO-DESPESAS'!$A$3:$N$962,8,FALSE)),"")</f>
        <v/>
      </c>
      <c r="H579" s="223" t="str">
        <f>IFERROR(IF(VLOOKUP($O579,'APOIO-DESPESAS'!$A$3:$N$962,9,FALSE)="","",VLOOKUP($O579,'APOIO-DESPESAS'!$A$3:$N$962,9,FALSE)),"")</f>
        <v/>
      </c>
      <c r="I579" s="223" t="str">
        <f>IFERROR(IF(VLOOKUP($O579,'APOIO-DESPESAS'!$A$3:$N$962,10,FALSE)="","",VLOOKUP($O579,'APOIO-DESPESAS'!$A$3:$N$962,10,FALSE)),"")</f>
        <v/>
      </c>
      <c r="J579" s="223" t="str">
        <f>IFERROR(IF(VLOOKUP($O579,'APOIO-DESPESAS'!$A$3:$N$962,11,FALSE)="","",VLOOKUP($O579,'APOIO-DESPESAS'!$A$3:$N$962,11,FALSE)),"")</f>
        <v/>
      </c>
      <c r="K579" s="223" t="str">
        <f>IFERROR(IF(VLOOKUP($O579,'APOIO-DESPESAS'!$A$3:$N$962,12,FALSE)="","",VLOOKUP($O579,'APOIO-DESPESAS'!$A$3:$N$962,12,FALSE)),"")</f>
        <v/>
      </c>
      <c r="L579" s="223" t="str">
        <f>IFERROR(IF(VLOOKUP($O579,'APOIO-DESPESAS'!$A$3:$N$962,13,FALSE)="","",VLOOKUP($O579,'APOIO-DESPESAS'!$A$3:$N$962,13,FALSE)),"")</f>
        <v/>
      </c>
      <c r="M579" s="223" t="str">
        <f>IFERROR(IF(VLOOKUP($O579,'APOIO-DESPESAS'!$A$3:$N$962,14,FALSE)="","",VLOOKUP($O579,'APOIO-DESPESAS'!$A$3:$N$962,14,FALSE)),"")</f>
        <v/>
      </c>
      <c r="O579" s="223">
        <f t="shared" si="8"/>
        <v>577</v>
      </c>
    </row>
    <row r="580" spans="1:15" x14ac:dyDescent="0.25">
      <c r="A580" s="223" t="str">
        <f>IFERROR(IF(VLOOKUP($O580,'APOIO-DESPESAS'!$A$3:$N$962,2,FALSE)="","",VLOOKUP($O580,'APOIO-DESPESAS'!$A$3:$N$962,2,FALSE)),"")</f>
        <v/>
      </c>
      <c r="B580" s="223" t="str">
        <f>IFERROR(IF(VLOOKUP($O580,'APOIO-DESPESAS'!$A$3:$N$962,3,FALSE)="","",VLOOKUP($O580,'APOIO-DESPESAS'!$A$3:$N$962,3,FALSE)),"")</f>
        <v/>
      </c>
      <c r="C580" s="223" t="str">
        <f>IFERROR(IF(VLOOKUP($O580,'APOIO-DESPESAS'!$A$3:$N$962,4,FALSE)="","",VLOOKUP($O580,'APOIO-DESPESAS'!$A$3:$N$962,4,FALSE)),"")</f>
        <v/>
      </c>
      <c r="D580" s="223" t="str">
        <f>IFERROR(IF(VLOOKUP($O580,'APOIO-DESPESAS'!$A$3:$N$962,5,FALSE)="","",VLOOKUP($O580,'APOIO-DESPESAS'!$A$3:$N$962,5,FALSE)),"")</f>
        <v/>
      </c>
      <c r="E580" s="223" t="str">
        <f>IFERROR(IF(VLOOKUP($O580,'APOIO-DESPESAS'!$A$3:$N$962,6,FALSE)="","",VLOOKUP($O580,'APOIO-DESPESAS'!$A$3:$N$962,6,FALSE)),"")</f>
        <v/>
      </c>
      <c r="F580" s="223" t="str">
        <f>IFERROR(IF(VLOOKUP($O580,'APOIO-DESPESAS'!$A$3:$N$962,7,FALSE)="","",VLOOKUP($O580,'APOIO-DESPESAS'!$A$3:$N$962,7,FALSE)),"")</f>
        <v/>
      </c>
      <c r="G580" s="223" t="str">
        <f>IFERROR(IF(VLOOKUP($O580,'APOIO-DESPESAS'!$A$3:$N$962,8,FALSE)="","",VLOOKUP($O580,'APOIO-DESPESAS'!$A$3:$N$962,8,FALSE)),"")</f>
        <v/>
      </c>
      <c r="H580" s="223" t="str">
        <f>IFERROR(IF(VLOOKUP($O580,'APOIO-DESPESAS'!$A$3:$N$962,9,FALSE)="","",VLOOKUP($O580,'APOIO-DESPESAS'!$A$3:$N$962,9,FALSE)),"")</f>
        <v/>
      </c>
      <c r="I580" s="223" t="str">
        <f>IFERROR(IF(VLOOKUP($O580,'APOIO-DESPESAS'!$A$3:$N$962,10,FALSE)="","",VLOOKUP($O580,'APOIO-DESPESAS'!$A$3:$N$962,10,FALSE)),"")</f>
        <v/>
      </c>
      <c r="J580" s="223" t="str">
        <f>IFERROR(IF(VLOOKUP($O580,'APOIO-DESPESAS'!$A$3:$N$962,11,FALSE)="","",VLOOKUP($O580,'APOIO-DESPESAS'!$A$3:$N$962,11,FALSE)),"")</f>
        <v/>
      </c>
      <c r="K580" s="223" t="str">
        <f>IFERROR(IF(VLOOKUP($O580,'APOIO-DESPESAS'!$A$3:$N$962,12,FALSE)="","",VLOOKUP($O580,'APOIO-DESPESAS'!$A$3:$N$962,12,FALSE)),"")</f>
        <v/>
      </c>
      <c r="L580" s="223" t="str">
        <f>IFERROR(IF(VLOOKUP($O580,'APOIO-DESPESAS'!$A$3:$N$962,13,FALSE)="","",VLOOKUP($O580,'APOIO-DESPESAS'!$A$3:$N$962,13,FALSE)),"")</f>
        <v/>
      </c>
      <c r="M580" s="223" t="str">
        <f>IFERROR(IF(VLOOKUP($O580,'APOIO-DESPESAS'!$A$3:$N$962,14,FALSE)="","",VLOOKUP($O580,'APOIO-DESPESAS'!$A$3:$N$962,14,FALSE)),"")</f>
        <v/>
      </c>
      <c r="O580" s="223">
        <f t="shared" si="8"/>
        <v>578</v>
      </c>
    </row>
    <row r="581" spans="1:15" x14ac:dyDescent="0.25">
      <c r="A581" s="223" t="str">
        <f>IFERROR(IF(VLOOKUP($O581,'APOIO-DESPESAS'!$A$3:$N$962,2,FALSE)="","",VLOOKUP($O581,'APOIO-DESPESAS'!$A$3:$N$962,2,FALSE)),"")</f>
        <v/>
      </c>
      <c r="B581" s="223" t="str">
        <f>IFERROR(IF(VLOOKUP($O581,'APOIO-DESPESAS'!$A$3:$N$962,3,FALSE)="","",VLOOKUP($O581,'APOIO-DESPESAS'!$A$3:$N$962,3,FALSE)),"")</f>
        <v/>
      </c>
      <c r="C581" s="223" t="str">
        <f>IFERROR(IF(VLOOKUP($O581,'APOIO-DESPESAS'!$A$3:$N$962,4,FALSE)="","",VLOOKUP($O581,'APOIO-DESPESAS'!$A$3:$N$962,4,FALSE)),"")</f>
        <v/>
      </c>
      <c r="D581" s="223" t="str">
        <f>IFERROR(IF(VLOOKUP($O581,'APOIO-DESPESAS'!$A$3:$N$962,5,FALSE)="","",VLOOKUP($O581,'APOIO-DESPESAS'!$A$3:$N$962,5,FALSE)),"")</f>
        <v/>
      </c>
      <c r="E581" s="223" t="str">
        <f>IFERROR(IF(VLOOKUP($O581,'APOIO-DESPESAS'!$A$3:$N$962,6,FALSE)="","",VLOOKUP($O581,'APOIO-DESPESAS'!$A$3:$N$962,6,FALSE)),"")</f>
        <v/>
      </c>
      <c r="F581" s="223" t="str">
        <f>IFERROR(IF(VLOOKUP($O581,'APOIO-DESPESAS'!$A$3:$N$962,7,FALSE)="","",VLOOKUP($O581,'APOIO-DESPESAS'!$A$3:$N$962,7,FALSE)),"")</f>
        <v/>
      </c>
      <c r="G581" s="223" t="str">
        <f>IFERROR(IF(VLOOKUP($O581,'APOIO-DESPESAS'!$A$3:$N$962,8,FALSE)="","",VLOOKUP($O581,'APOIO-DESPESAS'!$A$3:$N$962,8,FALSE)),"")</f>
        <v/>
      </c>
      <c r="H581" s="223" t="str">
        <f>IFERROR(IF(VLOOKUP($O581,'APOIO-DESPESAS'!$A$3:$N$962,9,FALSE)="","",VLOOKUP($O581,'APOIO-DESPESAS'!$A$3:$N$962,9,FALSE)),"")</f>
        <v/>
      </c>
      <c r="I581" s="223" t="str">
        <f>IFERROR(IF(VLOOKUP($O581,'APOIO-DESPESAS'!$A$3:$N$962,10,FALSE)="","",VLOOKUP($O581,'APOIO-DESPESAS'!$A$3:$N$962,10,FALSE)),"")</f>
        <v/>
      </c>
      <c r="J581" s="223" t="str">
        <f>IFERROR(IF(VLOOKUP($O581,'APOIO-DESPESAS'!$A$3:$N$962,11,FALSE)="","",VLOOKUP($O581,'APOIO-DESPESAS'!$A$3:$N$962,11,FALSE)),"")</f>
        <v/>
      </c>
      <c r="K581" s="223" t="str">
        <f>IFERROR(IF(VLOOKUP($O581,'APOIO-DESPESAS'!$A$3:$N$962,12,FALSE)="","",VLOOKUP($O581,'APOIO-DESPESAS'!$A$3:$N$962,12,FALSE)),"")</f>
        <v/>
      </c>
      <c r="L581" s="223" t="str">
        <f>IFERROR(IF(VLOOKUP($O581,'APOIO-DESPESAS'!$A$3:$N$962,13,FALSE)="","",VLOOKUP($O581,'APOIO-DESPESAS'!$A$3:$N$962,13,FALSE)),"")</f>
        <v/>
      </c>
      <c r="M581" s="223" t="str">
        <f>IFERROR(IF(VLOOKUP($O581,'APOIO-DESPESAS'!$A$3:$N$962,14,FALSE)="","",VLOOKUP($O581,'APOIO-DESPESAS'!$A$3:$N$962,14,FALSE)),"")</f>
        <v/>
      </c>
      <c r="O581" s="223">
        <f t="shared" ref="O581:O644" si="9">O580+1</f>
        <v>579</v>
      </c>
    </row>
    <row r="582" spans="1:15" x14ac:dyDescent="0.25">
      <c r="A582" s="223" t="str">
        <f>IFERROR(IF(VLOOKUP($O582,'APOIO-DESPESAS'!$A$3:$N$962,2,FALSE)="","",VLOOKUP($O582,'APOIO-DESPESAS'!$A$3:$N$962,2,FALSE)),"")</f>
        <v/>
      </c>
      <c r="B582" s="223" t="str">
        <f>IFERROR(IF(VLOOKUP($O582,'APOIO-DESPESAS'!$A$3:$N$962,3,FALSE)="","",VLOOKUP($O582,'APOIO-DESPESAS'!$A$3:$N$962,3,FALSE)),"")</f>
        <v/>
      </c>
      <c r="C582" s="223" t="str">
        <f>IFERROR(IF(VLOOKUP($O582,'APOIO-DESPESAS'!$A$3:$N$962,4,FALSE)="","",VLOOKUP($O582,'APOIO-DESPESAS'!$A$3:$N$962,4,FALSE)),"")</f>
        <v/>
      </c>
      <c r="D582" s="223" t="str">
        <f>IFERROR(IF(VLOOKUP($O582,'APOIO-DESPESAS'!$A$3:$N$962,5,FALSE)="","",VLOOKUP($O582,'APOIO-DESPESAS'!$A$3:$N$962,5,FALSE)),"")</f>
        <v/>
      </c>
      <c r="E582" s="223" t="str">
        <f>IFERROR(IF(VLOOKUP($O582,'APOIO-DESPESAS'!$A$3:$N$962,6,FALSE)="","",VLOOKUP($O582,'APOIO-DESPESAS'!$A$3:$N$962,6,FALSE)),"")</f>
        <v/>
      </c>
      <c r="F582" s="223" t="str">
        <f>IFERROR(IF(VLOOKUP($O582,'APOIO-DESPESAS'!$A$3:$N$962,7,FALSE)="","",VLOOKUP($O582,'APOIO-DESPESAS'!$A$3:$N$962,7,FALSE)),"")</f>
        <v/>
      </c>
      <c r="G582" s="223" t="str">
        <f>IFERROR(IF(VLOOKUP($O582,'APOIO-DESPESAS'!$A$3:$N$962,8,FALSE)="","",VLOOKUP($O582,'APOIO-DESPESAS'!$A$3:$N$962,8,FALSE)),"")</f>
        <v/>
      </c>
      <c r="H582" s="223" t="str">
        <f>IFERROR(IF(VLOOKUP($O582,'APOIO-DESPESAS'!$A$3:$N$962,9,FALSE)="","",VLOOKUP($O582,'APOIO-DESPESAS'!$A$3:$N$962,9,FALSE)),"")</f>
        <v/>
      </c>
      <c r="I582" s="223" t="str">
        <f>IFERROR(IF(VLOOKUP($O582,'APOIO-DESPESAS'!$A$3:$N$962,10,FALSE)="","",VLOOKUP($O582,'APOIO-DESPESAS'!$A$3:$N$962,10,FALSE)),"")</f>
        <v/>
      </c>
      <c r="J582" s="223" t="str">
        <f>IFERROR(IF(VLOOKUP($O582,'APOIO-DESPESAS'!$A$3:$N$962,11,FALSE)="","",VLOOKUP($O582,'APOIO-DESPESAS'!$A$3:$N$962,11,FALSE)),"")</f>
        <v/>
      </c>
      <c r="K582" s="223" t="str">
        <f>IFERROR(IF(VLOOKUP($O582,'APOIO-DESPESAS'!$A$3:$N$962,12,FALSE)="","",VLOOKUP($O582,'APOIO-DESPESAS'!$A$3:$N$962,12,FALSE)),"")</f>
        <v/>
      </c>
      <c r="L582" s="223" t="str">
        <f>IFERROR(IF(VLOOKUP($O582,'APOIO-DESPESAS'!$A$3:$N$962,13,FALSE)="","",VLOOKUP($O582,'APOIO-DESPESAS'!$A$3:$N$962,13,FALSE)),"")</f>
        <v/>
      </c>
      <c r="M582" s="223" t="str">
        <f>IFERROR(IF(VLOOKUP($O582,'APOIO-DESPESAS'!$A$3:$N$962,14,FALSE)="","",VLOOKUP($O582,'APOIO-DESPESAS'!$A$3:$N$962,14,FALSE)),"")</f>
        <v/>
      </c>
      <c r="O582" s="223">
        <f t="shared" si="9"/>
        <v>580</v>
      </c>
    </row>
    <row r="583" spans="1:15" x14ac:dyDescent="0.25">
      <c r="A583" s="223" t="str">
        <f>IFERROR(IF(VLOOKUP($O583,'APOIO-DESPESAS'!$A$3:$N$962,2,FALSE)="","",VLOOKUP($O583,'APOIO-DESPESAS'!$A$3:$N$962,2,FALSE)),"")</f>
        <v/>
      </c>
      <c r="B583" s="223" t="str">
        <f>IFERROR(IF(VLOOKUP($O583,'APOIO-DESPESAS'!$A$3:$N$962,3,FALSE)="","",VLOOKUP($O583,'APOIO-DESPESAS'!$A$3:$N$962,3,FALSE)),"")</f>
        <v/>
      </c>
      <c r="C583" s="223" t="str">
        <f>IFERROR(IF(VLOOKUP($O583,'APOIO-DESPESAS'!$A$3:$N$962,4,FALSE)="","",VLOOKUP($O583,'APOIO-DESPESAS'!$A$3:$N$962,4,FALSE)),"")</f>
        <v/>
      </c>
      <c r="D583" s="223" t="str">
        <f>IFERROR(IF(VLOOKUP($O583,'APOIO-DESPESAS'!$A$3:$N$962,5,FALSE)="","",VLOOKUP($O583,'APOIO-DESPESAS'!$A$3:$N$962,5,FALSE)),"")</f>
        <v/>
      </c>
      <c r="E583" s="223" t="str">
        <f>IFERROR(IF(VLOOKUP($O583,'APOIO-DESPESAS'!$A$3:$N$962,6,FALSE)="","",VLOOKUP($O583,'APOIO-DESPESAS'!$A$3:$N$962,6,FALSE)),"")</f>
        <v/>
      </c>
      <c r="F583" s="223" t="str">
        <f>IFERROR(IF(VLOOKUP($O583,'APOIO-DESPESAS'!$A$3:$N$962,7,FALSE)="","",VLOOKUP($O583,'APOIO-DESPESAS'!$A$3:$N$962,7,FALSE)),"")</f>
        <v/>
      </c>
      <c r="G583" s="223" t="str">
        <f>IFERROR(IF(VLOOKUP($O583,'APOIO-DESPESAS'!$A$3:$N$962,8,FALSE)="","",VLOOKUP($O583,'APOIO-DESPESAS'!$A$3:$N$962,8,FALSE)),"")</f>
        <v/>
      </c>
      <c r="H583" s="223" t="str">
        <f>IFERROR(IF(VLOOKUP($O583,'APOIO-DESPESAS'!$A$3:$N$962,9,FALSE)="","",VLOOKUP($O583,'APOIO-DESPESAS'!$A$3:$N$962,9,FALSE)),"")</f>
        <v/>
      </c>
      <c r="I583" s="223" t="str">
        <f>IFERROR(IF(VLOOKUP($O583,'APOIO-DESPESAS'!$A$3:$N$962,10,FALSE)="","",VLOOKUP($O583,'APOIO-DESPESAS'!$A$3:$N$962,10,FALSE)),"")</f>
        <v/>
      </c>
      <c r="J583" s="223" t="str">
        <f>IFERROR(IF(VLOOKUP($O583,'APOIO-DESPESAS'!$A$3:$N$962,11,FALSE)="","",VLOOKUP($O583,'APOIO-DESPESAS'!$A$3:$N$962,11,FALSE)),"")</f>
        <v/>
      </c>
      <c r="K583" s="223" t="str">
        <f>IFERROR(IF(VLOOKUP($O583,'APOIO-DESPESAS'!$A$3:$N$962,12,FALSE)="","",VLOOKUP($O583,'APOIO-DESPESAS'!$A$3:$N$962,12,FALSE)),"")</f>
        <v/>
      </c>
      <c r="L583" s="223" t="str">
        <f>IFERROR(IF(VLOOKUP($O583,'APOIO-DESPESAS'!$A$3:$N$962,13,FALSE)="","",VLOOKUP($O583,'APOIO-DESPESAS'!$A$3:$N$962,13,FALSE)),"")</f>
        <v/>
      </c>
      <c r="M583" s="223" t="str">
        <f>IFERROR(IF(VLOOKUP($O583,'APOIO-DESPESAS'!$A$3:$N$962,14,FALSE)="","",VLOOKUP($O583,'APOIO-DESPESAS'!$A$3:$N$962,14,FALSE)),"")</f>
        <v/>
      </c>
      <c r="O583" s="223">
        <f t="shared" si="9"/>
        <v>581</v>
      </c>
    </row>
    <row r="584" spans="1:15" x14ac:dyDescent="0.25">
      <c r="A584" s="223" t="str">
        <f>IFERROR(IF(VLOOKUP($O584,'APOIO-DESPESAS'!$A$3:$N$962,2,FALSE)="","",VLOOKUP($O584,'APOIO-DESPESAS'!$A$3:$N$962,2,FALSE)),"")</f>
        <v/>
      </c>
      <c r="B584" s="223" t="str">
        <f>IFERROR(IF(VLOOKUP($O584,'APOIO-DESPESAS'!$A$3:$N$962,3,FALSE)="","",VLOOKUP($O584,'APOIO-DESPESAS'!$A$3:$N$962,3,FALSE)),"")</f>
        <v/>
      </c>
      <c r="C584" s="223" t="str">
        <f>IFERROR(IF(VLOOKUP($O584,'APOIO-DESPESAS'!$A$3:$N$962,4,FALSE)="","",VLOOKUP($O584,'APOIO-DESPESAS'!$A$3:$N$962,4,FALSE)),"")</f>
        <v/>
      </c>
      <c r="D584" s="223" t="str">
        <f>IFERROR(IF(VLOOKUP($O584,'APOIO-DESPESAS'!$A$3:$N$962,5,FALSE)="","",VLOOKUP($O584,'APOIO-DESPESAS'!$A$3:$N$962,5,FALSE)),"")</f>
        <v/>
      </c>
      <c r="E584" s="223" t="str">
        <f>IFERROR(IF(VLOOKUP($O584,'APOIO-DESPESAS'!$A$3:$N$962,6,FALSE)="","",VLOOKUP($O584,'APOIO-DESPESAS'!$A$3:$N$962,6,FALSE)),"")</f>
        <v/>
      </c>
      <c r="F584" s="223" t="str">
        <f>IFERROR(IF(VLOOKUP($O584,'APOIO-DESPESAS'!$A$3:$N$962,7,FALSE)="","",VLOOKUP($O584,'APOIO-DESPESAS'!$A$3:$N$962,7,FALSE)),"")</f>
        <v/>
      </c>
      <c r="G584" s="223" t="str">
        <f>IFERROR(IF(VLOOKUP($O584,'APOIO-DESPESAS'!$A$3:$N$962,8,FALSE)="","",VLOOKUP($O584,'APOIO-DESPESAS'!$A$3:$N$962,8,FALSE)),"")</f>
        <v/>
      </c>
      <c r="H584" s="223" t="str">
        <f>IFERROR(IF(VLOOKUP($O584,'APOIO-DESPESAS'!$A$3:$N$962,9,FALSE)="","",VLOOKUP($O584,'APOIO-DESPESAS'!$A$3:$N$962,9,FALSE)),"")</f>
        <v/>
      </c>
      <c r="I584" s="223" t="str">
        <f>IFERROR(IF(VLOOKUP($O584,'APOIO-DESPESAS'!$A$3:$N$962,10,FALSE)="","",VLOOKUP($O584,'APOIO-DESPESAS'!$A$3:$N$962,10,FALSE)),"")</f>
        <v/>
      </c>
      <c r="J584" s="223" t="str">
        <f>IFERROR(IF(VLOOKUP($O584,'APOIO-DESPESAS'!$A$3:$N$962,11,FALSE)="","",VLOOKUP($O584,'APOIO-DESPESAS'!$A$3:$N$962,11,FALSE)),"")</f>
        <v/>
      </c>
      <c r="K584" s="223" t="str">
        <f>IFERROR(IF(VLOOKUP($O584,'APOIO-DESPESAS'!$A$3:$N$962,12,FALSE)="","",VLOOKUP($O584,'APOIO-DESPESAS'!$A$3:$N$962,12,FALSE)),"")</f>
        <v/>
      </c>
      <c r="L584" s="223" t="str">
        <f>IFERROR(IF(VLOOKUP($O584,'APOIO-DESPESAS'!$A$3:$N$962,13,FALSE)="","",VLOOKUP($O584,'APOIO-DESPESAS'!$A$3:$N$962,13,FALSE)),"")</f>
        <v/>
      </c>
      <c r="M584" s="223" t="str">
        <f>IFERROR(IF(VLOOKUP($O584,'APOIO-DESPESAS'!$A$3:$N$962,14,FALSE)="","",VLOOKUP($O584,'APOIO-DESPESAS'!$A$3:$N$962,14,FALSE)),"")</f>
        <v/>
      </c>
      <c r="O584" s="223">
        <f t="shared" si="9"/>
        <v>582</v>
      </c>
    </row>
    <row r="585" spans="1:15" x14ac:dyDescent="0.25">
      <c r="A585" s="223" t="str">
        <f>IFERROR(IF(VLOOKUP($O585,'APOIO-DESPESAS'!$A$3:$N$962,2,FALSE)="","",VLOOKUP($O585,'APOIO-DESPESAS'!$A$3:$N$962,2,FALSE)),"")</f>
        <v/>
      </c>
      <c r="B585" s="223" t="str">
        <f>IFERROR(IF(VLOOKUP($O585,'APOIO-DESPESAS'!$A$3:$N$962,3,FALSE)="","",VLOOKUP($O585,'APOIO-DESPESAS'!$A$3:$N$962,3,FALSE)),"")</f>
        <v/>
      </c>
      <c r="C585" s="223" t="str">
        <f>IFERROR(IF(VLOOKUP($O585,'APOIO-DESPESAS'!$A$3:$N$962,4,FALSE)="","",VLOOKUP($O585,'APOIO-DESPESAS'!$A$3:$N$962,4,FALSE)),"")</f>
        <v/>
      </c>
      <c r="D585" s="223" t="str">
        <f>IFERROR(IF(VLOOKUP($O585,'APOIO-DESPESAS'!$A$3:$N$962,5,FALSE)="","",VLOOKUP($O585,'APOIO-DESPESAS'!$A$3:$N$962,5,FALSE)),"")</f>
        <v/>
      </c>
      <c r="E585" s="223" t="str">
        <f>IFERROR(IF(VLOOKUP($O585,'APOIO-DESPESAS'!$A$3:$N$962,6,FALSE)="","",VLOOKUP($O585,'APOIO-DESPESAS'!$A$3:$N$962,6,FALSE)),"")</f>
        <v/>
      </c>
      <c r="F585" s="223" t="str">
        <f>IFERROR(IF(VLOOKUP($O585,'APOIO-DESPESAS'!$A$3:$N$962,7,FALSE)="","",VLOOKUP($O585,'APOIO-DESPESAS'!$A$3:$N$962,7,FALSE)),"")</f>
        <v/>
      </c>
      <c r="G585" s="223" t="str">
        <f>IFERROR(IF(VLOOKUP($O585,'APOIO-DESPESAS'!$A$3:$N$962,8,FALSE)="","",VLOOKUP($O585,'APOIO-DESPESAS'!$A$3:$N$962,8,FALSE)),"")</f>
        <v/>
      </c>
      <c r="H585" s="223" t="str">
        <f>IFERROR(IF(VLOOKUP($O585,'APOIO-DESPESAS'!$A$3:$N$962,9,FALSE)="","",VLOOKUP($O585,'APOIO-DESPESAS'!$A$3:$N$962,9,FALSE)),"")</f>
        <v/>
      </c>
      <c r="I585" s="223" t="str">
        <f>IFERROR(IF(VLOOKUP($O585,'APOIO-DESPESAS'!$A$3:$N$962,10,FALSE)="","",VLOOKUP($O585,'APOIO-DESPESAS'!$A$3:$N$962,10,FALSE)),"")</f>
        <v/>
      </c>
      <c r="J585" s="223" t="str">
        <f>IFERROR(IF(VLOOKUP($O585,'APOIO-DESPESAS'!$A$3:$N$962,11,FALSE)="","",VLOOKUP($O585,'APOIO-DESPESAS'!$A$3:$N$962,11,FALSE)),"")</f>
        <v/>
      </c>
      <c r="K585" s="223" t="str">
        <f>IFERROR(IF(VLOOKUP($O585,'APOIO-DESPESAS'!$A$3:$N$962,12,FALSE)="","",VLOOKUP($O585,'APOIO-DESPESAS'!$A$3:$N$962,12,FALSE)),"")</f>
        <v/>
      </c>
      <c r="L585" s="223" t="str">
        <f>IFERROR(IF(VLOOKUP($O585,'APOIO-DESPESAS'!$A$3:$N$962,13,FALSE)="","",VLOOKUP($O585,'APOIO-DESPESAS'!$A$3:$N$962,13,FALSE)),"")</f>
        <v/>
      </c>
      <c r="M585" s="223" t="str">
        <f>IFERROR(IF(VLOOKUP($O585,'APOIO-DESPESAS'!$A$3:$N$962,14,FALSE)="","",VLOOKUP($O585,'APOIO-DESPESAS'!$A$3:$N$962,14,FALSE)),"")</f>
        <v/>
      </c>
      <c r="O585" s="223">
        <f t="shared" si="9"/>
        <v>583</v>
      </c>
    </row>
    <row r="586" spans="1:15" x14ac:dyDescent="0.25">
      <c r="A586" s="223" t="str">
        <f>IFERROR(IF(VLOOKUP($O586,'APOIO-DESPESAS'!$A$3:$N$962,2,FALSE)="","",VLOOKUP($O586,'APOIO-DESPESAS'!$A$3:$N$962,2,FALSE)),"")</f>
        <v/>
      </c>
      <c r="B586" s="223" t="str">
        <f>IFERROR(IF(VLOOKUP($O586,'APOIO-DESPESAS'!$A$3:$N$962,3,FALSE)="","",VLOOKUP($O586,'APOIO-DESPESAS'!$A$3:$N$962,3,FALSE)),"")</f>
        <v/>
      </c>
      <c r="C586" s="223" t="str">
        <f>IFERROR(IF(VLOOKUP($O586,'APOIO-DESPESAS'!$A$3:$N$962,4,FALSE)="","",VLOOKUP($O586,'APOIO-DESPESAS'!$A$3:$N$962,4,FALSE)),"")</f>
        <v/>
      </c>
      <c r="D586" s="223" t="str">
        <f>IFERROR(IF(VLOOKUP($O586,'APOIO-DESPESAS'!$A$3:$N$962,5,FALSE)="","",VLOOKUP($O586,'APOIO-DESPESAS'!$A$3:$N$962,5,FALSE)),"")</f>
        <v/>
      </c>
      <c r="E586" s="223" t="str">
        <f>IFERROR(IF(VLOOKUP($O586,'APOIO-DESPESAS'!$A$3:$N$962,6,FALSE)="","",VLOOKUP($O586,'APOIO-DESPESAS'!$A$3:$N$962,6,FALSE)),"")</f>
        <v/>
      </c>
      <c r="F586" s="223" t="str">
        <f>IFERROR(IF(VLOOKUP($O586,'APOIO-DESPESAS'!$A$3:$N$962,7,FALSE)="","",VLOOKUP($O586,'APOIO-DESPESAS'!$A$3:$N$962,7,FALSE)),"")</f>
        <v/>
      </c>
      <c r="G586" s="223" t="str">
        <f>IFERROR(IF(VLOOKUP($O586,'APOIO-DESPESAS'!$A$3:$N$962,8,FALSE)="","",VLOOKUP($O586,'APOIO-DESPESAS'!$A$3:$N$962,8,FALSE)),"")</f>
        <v/>
      </c>
      <c r="H586" s="223" t="str">
        <f>IFERROR(IF(VLOOKUP($O586,'APOIO-DESPESAS'!$A$3:$N$962,9,FALSE)="","",VLOOKUP($O586,'APOIO-DESPESAS'!$A$3:$N$962,9,FALSE)),"")</f>
        <v/>
      </c>
      <c r="I586" s="223" t="str">
        <f>IFERROR(IF(VLOOKUP($O586,'APOIO-DESPESAS'!$A$3:$N$962,10,FALSE)="","",VLOOKUP($O586,'APOIO-DESPESAS'!$A$3:$N$962,10,FALSE)),"")</f>
        <v/>
      </c>
      <c r="J586" s="223" t="str">
        <f>IFERROR(IF(VLOOKUP($O586,'APOIO-DESPESAS'!$A$3:$N$962,11,FALSE)="","",VLOOKUP($O586,'APOIO-DESPESAS'!$A$3:$N$962,11,FALSE)),"")</f>
        <v/>
      </c>
      <c r="K586" s="223" t="str">
        <f>IFERROR(IF(VLOOKUP($O586,'APOIO-DESPESAS'!$A$3:$N$962,12,FALSE)="","",VLOOKUP($O586,'APOIO-DESPESAS'!$A$3:$N$962,12,FALSE)),"")</f>
        <v/>
      </c>
      <c r="L586" s="223" t="str">
        <f>IFERROR(IF(VLOOKUP($O586,'APOIO-DESPESAS'!$A$3:$N$962,13,FALSE)="","",VLOOKUP($O586,'APOIO-DESPESAS'!$A$3:$N$962,13,FALSE)),"")</f>
        <v/>
      </c>
      <c r="M586" s="223" t="str">
        <f>IFERROR(IF(VLOOKUP($O586,'APOIO-DESPESAS'!$A$3:$N$962,14,FALSE)="","",VLOOKUP($O586,'APOIO-DESPESAS'!$A$3:$N$962,14,FALSE)),"")</f>
        <v/>
      </c>
      <c r="O586" s="223">
        <f t="shared" si="9"/>
        <v>584</v>
      </c>
    </row>
    <row r="587" spans="1:15" x14ac:dyDescent="0.25">
      <c r="A587" s="223" t="str">
        <f>IFERROR(IF(VLOOKUP($O587,'APOIO-DESPESAS'!$A$3:$N$962,2,FALSE)="","",VLOOKUP($O587,'APOIO-DESPESAS'!$A$3:$N$962,2,FALSE)),"")</f>
        <v/>
      </c>
      <c r="B587" s="223" t="str">
        <f>IFERROR(IF(VLOOKUP($O587,'APOIO-DESPESAS'!$A$3:$N$962,3,FALSE)="","",VLOOKUP($O587,'APOIO-DESPESAS'!$A$3:$N$962,3,FALSE)),"")</f>
        <v/>
      </c>
      <c r="C587" s="223" t="str">
        <f>IFERROR(IF(VLOOKUP($O587,'APOIO-DESPESAS'!$A$3:$N$962,4,FALSE)="","",VLOOKUP($O587,'APOIO-DESPESAS'!$A$3:$N$962,4,FALSE)),"")</f>
        <v/>
      </c>
      <c r="D587" s="223" t="str">
        <f>IFERROR(IF(VLOOKUP($O587,'APOIO-DESPESAS'!$A$3:$N$962,5,FALSE)="","",VLOOKUP($O587,'APOIO-DESPESAS'!$A$3:$N$962,5,FALSE)),"")</f>
        <v/>
      </c>
      <c r="E587" s="223" t="str">
        <f>IFERROR(IF(VLOOKUP($O587,'APOIO-DESPESAS'!$A$3:$N$962,6,FALSE)="","",VLOOKUP($O587,'APOIO-DESPESAS'!$A$3:$N$962,6,FALSE)),"")</f>
        <v/>
      </c>
      <c r="F587" s="223" t="str">
        <f>IFERROR(IF(VLOOKUP($O587,'APOIO-DESPESAS'!$A$3:$N$962,7,FALSE)="","",VLOOKUP($O587,'APOIO-DESPESAS'!$A$3:$N$962,7,FALSE)),"")</f>
        <v/>
      </c>
      <c r="G587" s="223" t="str">
        <f>IFERROR(IF(VLOOKUP($O587,'APOIO-DESPESAS'!$A$3:$N$962,8,FALSE)="","",VLOOKUP($O587,'APOIO-DESPESAS'!$A$3:$N$962,8,FALSE)),"")</f>
        <v/>
      </c>
      <c r="H587" s="223" t="str">
        <f>IFERROR(IF(VLOOKUP($O587,'APOIO-DESPESAS'!$A$3:$N$962,9,FALSE)="","",VLOOKUP($O587,'APOIO-DESPESAS'!$A$3:$N$962,9,FALSE)),"")</f>
        <v/>
      </c>
      <c r="I587" s="223" t="str">
        <f>IFERROR(IF(VLOOKUP($O587,'APOIO-DESPESAS'!$A$3:$N$962,10,FALSE)="","",VLOOKUP($O587,'APOIO-DESPESAS'!$A$3:$N$962,10,FALSE)),"")</f>
        <v/>
      </c>
      <c r="J587" s="223" t="str">
        <f>IFERROR(IF(VLOOKUP($O587,'APOIO-DESPESAS'!$A$3:$N$962,11,FALSE)="","",VLOOKUP($O587,'APOIO-DESPESAS'!$A$3:$N$962,11,FALSE)),"")</f>
        <v/>
      </c>
      <c r="K587" s="223" t="str">
        <f>IFERROR(IF(VLOOKUP($O587,'APOIO-DESPESAS'!$A$3:$N$962,12,FALSE)="","",VLOOKUP($O587,'APOIO-DESPESAS'!$A$3:$N$962,12,FALSE)),"")</f>
        <v/>
      </c>
      <c r="L587" s="223" t="str">
        <f>IFERROR(IF(VLOOKUP($O587,'APOIO-DESPESAS'!$A$3:$N$962,13,FALSE)="","",VLOOKUP($O587,'APOIO-DESPESAS'!$A$3:$N$962,13,FALSE)),"")</f>
        <v/>
      </c>
      <c r="M587" s="223" t="str">
        <f>IFERROR(IF(VLOOKUP($O587,'APOIO-DESPESAS'!$A$3:$N$962,14,FALSE)="","",VLOOKUP($O587,'APOIO-DESPESAS'!$A$3:$N$962,14,FALSE)),"")</f>
        <v/>
      </c>
      <c r="O587" s="223">
        <f t="shared" si="9"/>
        <v>585</v>
      </c>
    </row>
    <row r="588" spans="1:15" x14ac:dyDescent="0.25">
      <c r="A588" s="223" t="str">
        <f>IFERROR(IF(VLOOKUP($O588,'APOIO-DESPESAS'!$A$3:$N$962,2,FALSE)="","",VLOOKUP($O588,'APOIO-DESPESAS'!$A$3:$N$962,2,FALSE)),"")</f>
        <v/>
      </c>
      <c r="B588" s="223" t="str">
        <f>IFERROR(IF(VLOOKUP($O588,'APOIO-DESPESAS'!$A$3:$N$962,3,FALSE)="","",VLOOKUP($O588,'APOIO-DESPESAS'!$A$3:$N$962,3,FALSE)),"")</f>
        <v/>
      </c>
      <c r="C588" s="223" t="str">
        <f>IFERROR(IF(VLOOKUP($O588,'APOIO-DESPESAS'!$A$3:$N$962,4,FALSE)="","",VLOOKUP($O588,'APOIO-DESPESAS'!$A$3:$N$962,4,FALSE)),"")</f>
        <v/>
      </c>
      <c r="D588" s="223" t="str">
        <f>IFERROR(IF(VLOOKUP($O588,'APOIO-DESPESAS'!$A$3:$N$962,5,FALSE)="","",VLOOKUP($O588,'APOIO-DESPESAS'!$A$3:$N$962,5,FALSE)),"")</f>
        <v/>
      </c>
      <c r="E588" s="223" t="str">
        <f>IFERROR(IF(VLOOKUP($O588,'APOIO-DESPESAS'!$A$3:$N$962,6,FALSE)="","",VLOOKUP($O588,'APOIO-DESPESAS'!$A$3:$N$962,6,FALSE)),"")</f>
        <v/>
      </c>
      <c r="F588" s="223" t="str">
        <f>IFERROR(IF(VLOOKUP($O588,'APOIO-DESPESAS'!$A$3:$N$962,7,FALSE)="","",VLOOKUP($O588,'APOIO-DESPESAS'!$A$3:$N$962,7,FALSE)),"")</f>
        <v/>
      </c>
      <c r="G588" s="223" t="str">
        <f>IFERROR(IF(VLOOKUP($O588,'APOIO-DESPESAS'!$A$3:$N$962,8,FALSE)="","",VLOOKUP($O588,'APOIO-DESPESAS'!$A$3:$N$962,8,FALSE)),"")</f>
        <v/>
      </c>
      <c r="H588" s="223" t="str">
        <f>IFERROR(IF(VLOOKUP($O588,'APOIO-DESPESAS'!$A$3:$N$962,9,FALSE)="","",VLOOKUP($O588,'APOIO-DESPESAS'!$A$3:$N$962,9,FALSE)),"")</f>
        <v/>
      </c>
      <c r="I588" s="223" t="str">
        <f>IFERROR(IF(VLOOKUP($O588,'APOIO-DESPESAS'!$A$3:$N$962,10,FALSE)="","",VLOOKUP($O588,'APOIO-DESPESAS'!$A$3:$N$962,10,FALSE)),"")</f>
        <v/>
      </c>
      <c r="J588" s="223" t="str">
        <f>IFERROR(IF(VLOOKUP($O588,'APOIO-DESPESAS'!$A$3:$N$962,11,FALSE)="","",VLOOKUP($O588,'APOIO-DESPESAS'!$A$3:$N$962,11,FALSE)),"")</f>
        <v/>
      </c>
      <c r="K588" s="223" t="str">
        <f>IFERROR(IF(VLOOKUP($O588,'APOIO-DESPESAS'!$A$3:$N$962,12,FALSE)="","",VLOOKUP($O588,'APOIO-DESPESAS'!$A$3:$N$962,12,FALSE)),"")</f>
        <v/>
      </c>
      <c r="L588" s="223" t="str">
        <f>IFERROR(IF(VLOOKUP($O588,'APOIO-DESPESAS'!$A$3:$N$962,13,FALSE)="","",VLOOKUP($O588,'APOIO-DESPESAS'!$A$3:$N$962,13,FALSE)),"")</f>
        <v/>
      </c>
      <c r="M588" s="223" t="str">
        <f>IFERROR(IF(VLOOKUP($O588,'APOIO-DESPESAS'!$A$3:$N$962,14,FALSE)="","",VLOOKUP($O588,'APOIO-DESPESAS'!$A$3:$N$962,14,FALSE)),"")</f>
        <v/>
      </c>
      <c r="O588" s="223">
        <f t="shared" si="9"/>
        <v>586</v>
      </c>
    </row>
    <row r="589" spans="1:15" x14ac:dyDescent="0.25">
      <c r="A589" s="223" t="str">
        <f>IFERROR(IF(VLOOKUP($O589,'APOIO-DESPESAS'!$A$3:$N$962,2,FALSE)="","",VLOOKUP($O589,'APOIO-DESPESAS'!$A$3:$N$962,2,FALSE)),"")</f>
        <v/>
      </c>
      <c r="B589" s="223" t="str">
        <f>IFERROR(IF(VLOOKUP($O589,'APOIO-DESPESAS'!$A$3:$N$962,3,FALSE)="","",VLOOKUP($O589,'APOIO-DESPESAS'!$A$3:$N$962,3,FALSE)),"")</f>
        <v/>
      </c>
      <c r="C589" s="223" t="str">
        <f>IFERROR(IF(VLOOKUP($O589,'APOIO-DESPESAS'!$A$3:$N$962,4,FALSE)="","",VLOOKUP($O589,'APOIO-DESPESAS'!$A$3:$N$962,4,FALSE)),"")</f>
        <v/>
      </c>
      <c r="D589" s="223" t="str">
        <f>IFERROR(IF(VLOOKUP($O589,'APOIO-DESPESAS'!$A$3:$N$962,5,FALSE)="","",VLOOKUP($O589,'APOIO-DESPESAS'!$A$3:$N$962,5,FALSE)),"")</f>
        <v/>
      </c>
      <c r="E589" s="223" t="str">
        <f>IFERROR(IF(VLOOKUP($O589,'APOIO-DESPESAS'!$A$3:$N$962,6,FALSE)="","",VLOOKUP($O589,'APOIO-DESPESAS'!$A$3:$N$962,6,FALSE)),"")</f>
        <v/>
      </c>
      <c r="F589" s="223" t="str">
        <f>IFERROR(IF(VLOOKUP($O589,'APOIO-DESPESAS'!$A$3:$N$962,7,FALSE)="","",VLOOKUP($O589,'APOIO-DESPESAS'!$A$3:$N$962,7,FALSE)),"")</f>
        <v/>
      </c>
      <c r="G589" s="223" t="str">
        <f>IFERROR(IF(VLOOKUP($O589,'APOIO-DESPESAS'!$A$3:$N$962,8,FALSE)="","",VLOOKUP($O589,'APOIO-DESPESAS'!$A$3:$N$962,8,FALSE)),"")</f>
        <v/>
      </c>
      <c r="H589" s="223" t="str">
        <f>IFERROR(IF(VLOOKUP($O589,'APOIO-DESPESAS'!$A$3:$N$962,9,FALSE)="","",VLOOKUP($O589,'APOIO-DESPESAS'!$A$3:$N$962,9,FALSE)),"")</f>
        <v/>
      </c>
      <c r="I589" s="223" t="str">
        <f>IFERROR(IF(VLOOKUP($O589,'APOIO-DESPESAS'!$A$3:$N$962,10,FALSE)="","",VLOOKUP($O589,'APOIO-DESPESAS'!$A$3:$N$962,10,FALSE)),"")</f>
        <v/>
      </c>
      <c r="J589" s="223" t="str">
        <f>IFERROR(IF(VLOOKUP($O589,'APOIO-DESPESAS'!$A$3:$N$962,11,FALSE)="","",VLOOKUP($O589,'APOIO-DESPESAS'!$A$3:$N$962,11,FALSE)),"")</f>
        <v/>
      </c>
      <c r="K589" s="223" t="str">
        <f>IFERROR(IF(VLOOKUP($O589,'APOIO-DESPESAS'!$A$3:$N$962,12,FALSE)="","",VLOOKUP($O589,'APOIO-DESPESAS'!$A$3:$N$962,12,FALSE)),"")</f>
        <v/>
      </c>
      <c r="L589" s="223" t="str">
        <f>IFERROR(IF(VLOOKUP($O589,'APOIO-DESPESAS'!$A$3:$N$962,13,FALSE)="","",VLOOKUP($O589,'APOIO-DESPESAS'!$A$3:$N$962,13,FALSE)),"")</f>
        <v/>
      </c>
      <c r="M589" s="223" t="str">
        <f>IFERROR(IF(VLOOKUP($O589,'APOIO-DESPESAS'!$A$3:$N$962,14,FALSE)="","",VLOOKUP($O589,'APOIO-DESPESAS'!$A$3:$N$962,14,FALSE)),"")</f>
        <v/>
      </c>
      <c r="O589" s="223">
        <f t="shared" si="9"/>
        <v>587</v>
      </c>
    </row>
    <row r="590" spans="1:15" x14ac:dyDescent="0.25">
      <c r="A590" s="223" t="str">
        <f>IFERROR(IF(VLOOKUP($O590,'APOIO-DESPESAS'!$A$3:$N$962,2,FALSE)="","",VLOOKUP($O590,'APOIO-DESPESAS'!$A$3:$N$962,2,FALSE)),"")</f>
        <v/>
      </c>
      <c r="B590" s="223" t="str">
        <f>IFERROR(IF(VLOOKUP($O590,'APOIO-DESPESAS'!$A$3:$N$962,3,FALSE)="","",VLOOKUP($O590,'APOIO-DESPESAS'!$A$3:$N$962,3,FALSE)),"")</f>
        <v/>
      </c>
      <c r="C590" s="223" t="str">
        <f>IFERROR(IF(VLOOKUP($O590,'APOIO-DESPESAS'!$A$3:$N$962,4,FALSE)="","",VLOOKUP($O590,'APOIO-DESPESAS'!$A$3:$N$962,4,FALSE)),"")</f>
        <v/>
      </c>
      <c r="D590" s="223" t="str">
        <f>IFERROR(IF(VLOOKUP($O590,'APOIO-DESPESAS'!$A$3:$N$962,5,FALSE)="","",VLOOKUP($O590,'APOIO-DESPESAS'!$A$3:$N$962,5,FALSE)),"")</f>
        <v/>
      </c>
      <c r="E590" s="223" t="str">
        <f>IFERROR(IF(VLOOKUP($O590,'APOIO-DESPESAS'!$A$3:$N$962,6,FALSE)="","",VLOOKUP($O590,'APOIO-DESPESAS'!$A$3:$N$962,6,FALSE)),"")</f>
        <v/>
      </c>
      <c r="F590" s="223" t="str">
        <f>IFERROR(IF(VLOOKUP($O590,'APOIO-DESPESAS'!$A$3:$N$962,7,FALSE)="","",VLOOKUP($O590,'APOIO-DESPESAS'!$A$3:$N$962,7,FALSE)),"")</f>
        <v/>
      </c>
      <c r="G590" s="223" t="str">
        <f>IFERROR(IF(VLOOKUP($O590,'APOIO-DESPESAS'!$A$3:$N$962,8,FALSE)="","",VLOOKUP($O590,'APOIO-DESPESAS'!$A$3:$N$962,8,FALSE)),"")</f>
        <v/>
      </c>
      <c r="H590" s="223" t="str">
        <f>IFERROR(IF(VLOOKUP($O590,'APOIO-DESPESAS'!$A$3:$N$962,9,FALSE)="","",VLOOKUP($O590,'APOIO-DESPESAS'!$A$3:$N$962,9,FALSE)),"")</f>
        <v/>
      </c>
      <c r="I590" s="223" t="str">
        <f>IFERROR(IF(VLOOKUP($O590,'APOIO-DESPESAS'!$A$3:$N$962,10,FALSE)="","",VLOOKUP($O590,'APOIO-DESPESAS'!$A$3:$N$962,10,FALSE)),"")</f>
        <v/>
      </c>
      <c r="J590" s="223" t="str">
        <f>IFERROR(IF(VLOOKUP($O590,'APOIO-DESPESAS'!$A$3:$N$962,11,FALSE)="","",VLOOKUP($O590,'APOIO-DESPESAS'!$A$3:$N$962,11,FALSE)),"")</f>
        <v/>
      </c>
      <c r="K590" s="223" t="str">
        <f>IFERROR(IF(VLOOKUP($O590,'APOIO-DESPESAS'!$A$3:$N$962,12,FALSE)="","",VLOOKUP($O590,'APOIO-DESPESAS'!$A$3:$N$962,12,FALSE)),"")</f>
        <v/>
      </c>
      <c r="L590" s="223" t="str">
        <f>IFERROR(IF(VLOOKUP($O590,'APOIO-DESPESAS'!$A$3:$N$962,13,FALSE)="","",VLOOKUP($O590,'APOIO-DESPESAS'!$A$3:$N$962,13,FALSE)),"")</f>
        <v/>
      </c>
      <c r="M590" s="223" t="str">
        <f>IFERROR(IF(VLOOKUP($O590,'APOIO-DESPESAS'!$A$3:$N$962,14,FALSE)="","",VLOOKUP($O590,'APOIO-DESPESAS'!$A$3:$N$962,14,FALSE)),"")</f>
        <v/>
      </c>
      <c r="O590" s="223">
        <f t="shared" si="9"/>
        <v>588</v>
      </c>
    </row>
    <row r="591" spans="1:15" x14ac:dyDescent="0.25">
      <c r="A591" s="223" t="str">
        <f>IFERROR(IF(VLOOKUP($O591,'APOIO-DESPESAS'!$A$3:$N$962,2,FALSE)="","",VLOOKUP($O591,'APOIO-DESPESAS'!$A$3:$N$962,2,FALSE)),"")</f>
        <v/>
      </c>
      <c r="B591" s="223" t="str">
        <f>IFERROR(IF(VLOOKUP($O591,'APOIO-DESPESAS'!$A$3:$N$962,3,FALSE)="","",VLOOKUP($O591,'APOIO-DESPESAS'!$A$3:$N$962,3,FALSE)),"")</f>
        <v/>
      </c>
      <c r="C591" s="223" t="str">
        <f>IFERROR(IF(VLOOKUP($O591,'APOIO-DESPESAS'!$A$3:$N$962,4,FALSE)="","",VLOOKUP($O591,'APOIO-DESPESAS'!$A$3:$N$962,4,FALSE)),"")</f>
        <v/>
      </c>
      <c r="D591" s="223" t="str">
        <f>IFERROR(IF(VLOOKUP($O591,'APOIO-DESPESAS'!$A$3:$N$962,5,FALSE)="","",VLOOKUP($O591,'APOIO-DESPESAS'!$A$3:$N$962,5,FALSE)),"")</f>
        <v/>
      </c>
      <c r="E591" s="223" t="str">
        <f>IFERROR(IF(VLOOKUP($O591,'APOIO-DESPESAS'!$A$3:$N$962,6,FALSE)="","",VLOOKUP($O591,'APOIO-DESPESAS'!$A$3:$N$962,6,FALSE)),"")</f>
        <v/>
      </c>
      <c r="F591" s="223" t="str">
        <f>IFERROR(IF(VLOOKUP($O591,'APOIO-DESPESAS'!$A$3:$N$962,7,FALSE)="","",VLOOKUP($O591,'APOIO-DESPESAS'!$A$3:$N$962,7,FALSE)),"")</f>
        <v/>
      </c>
      <c r="G591" s="223" t="str">
        <f>IFERROR(IF(VLOOKUP($O591,'APOIO-DESPESAS'!$A$3:$N$962,8,FALSE)="","",VLOOKUP($O591,'APOIO-DESPESAS'!$A$3:$N$962,8,FALSE)),"")</f>
        <v/>
      </c>
      <c r="H591" s="223" t="str">
        <f>IFERROR(IF(VLOOKUP($O591,'APOIO-DESPESAS'!$A$3:$N$962,9,FALSE)="","",VLOOKUP($O591,'APOIO-DESPESAS'!$A$3:$N$962,9,FALSE)),"")</f>
        <v/>
      </c>
      <c r="I591" s="223" t="str">
        <f>IFERROR(IF(VLOOKUP($O591,'APOIO-DESPESAS'!$A$3:$N$962,10,FALSE)="","",VLOOKUP($O591,'APOIO-DESPESAS'!$A$3:$N$962,10,FALSE)),"")</f>
        <v/>
      </c>
      <c r="J591" s="223" t="str">
        <f>IFERROR(IF(VLOOKUP($O591,'APOIO-DESPESAS'!$A$3:$N$962,11,FALSE)="","",VLOOKUP($O591,'APOIO-DESPESAS'!$A$3:$N$962,11,FALSE)),"")</f>
        <v/>
      </c>
      <c r="K591" s="223" t="str">
        <f>IFERROR(IF(VLOOKUP($O591,'APOIO-DESPESAS'!$A$3:$N$962,12,FALSE)="","",VLOOKUP($O591,'APOIO-DESPESAS'!$A$3:$N$962,12,FALSE)),"")</f>
        <v/>
      </c>
      <c r="L591" s="223" t="str">
        <f>IFERROR(IF(VLOOKUP($O591,'APOIO-DESPESAS'!$A$3:$N$962,13,FALSE)="","",VLOOKUP($O591,'APOIO-DESPESAS'!$A$3:$N$962,13,FALSE)),"")</f>
        <v/>
      </c>
      <c r="M591" s="223" t="str">
        <f>IFERROR(IF(VLOOKUP($O591,'APOIO-DESPESAS'!$A$3:$N$962,14,FALSE)="","",VLOOKUP($O591,'APOIO-DESPESAS'!$A$3:$N$962,14,FALSE)),"")</f>
        <v/>
      </c>
      <c r="O591" s="223">
        <f t="shared" si="9"/>
        <v>589</v>
      </c>
    </row>
    <row r="592" spans="1:15" x14ac:dyDescent="0.25">
      <c r="A592" s="223" t="str">
        <f>IFERROR(IF(VLOOKUP($O592,'APOIO-DESPESAS'!$A$3:$N$962,2,FALSE)="","",VLOOKUP($O592,'APOIO-DESPESAS'!$A$3:$N$962,2,FALSE)),"")</f>
        <v/>
      </c>
      <c r="B592" s="223" t="str">
        <f>IFERROR(IF(VLOOKUP($O592,'APOIO-DESPESAS'!$A$3:$N$962,3,FALSE)="","",VLOOKUP($O592,'APOIO-DESPESAS'!$A$3:$N$962,3,FALSE)),"")</f>
        <v/>
      </c>
      <c r="C592" s="223" t="str">
        <f>IFERROR(IF(VLOOKUP($O592,'APOIO-DESPESAS'!$A$3:$N$962,4,FALSE)="","",VLOOKUP($O592,'APOIO-DESPESAS'!$A$3:$N$962,4,FALSE)),"")</f>
        <v/>
      </c>
      <c r="D592" s="223" t="str">
        <f>IFERROR(IF(VLOOKUP($O592,'APOIO-DESPESAS'!$A$3:$N$962,5,FALSE)="","",VLOOKUP($O592,'APOIO-DESPESAS'!$A$3:$N$962,5,FALSE)),"")</f>
        <v/>
      </c>
      <c r="E592" s="223" t="str">
        <f>IFERROR(IF(VLOOKUP($O592,'APOIO-DESPESAS'!$A$3:$N$962,6,FALSE)="","",VLOOKUP($O592,'APOIO-DESPESAS'!$A$3:$N$962,6,FALSE)),"")</f>
        <v/>
      </c>
      <c r="F592" s="223" t="str">
        <f>IFERROR(IF(VLOOKUP($O592,'APOIO-DESPESAS'!$A$3:$N$962,7,FALSE)="","",VLOOKUP($O592,'APOIO-DESPESAS'!$A$3:$N$962,7,FALSE)),"")</f>
        <v/>
      </c>
      <c r="G592" s="223" t="str">
        <f>IFERROR(IF(VLOOKUP($O592,'APOIO-DESPESAS'!$A$3:$N$962,8,FALSE)="","",VLOOKUP($O592,'APOIO-DESPESAS'!$A$3:$N$962,8,FALSE)),"")</f>
        <v/>
      </c>
      <c r="H592" s="223" t="str">
        <f>IFERROR(IF(VLOOKUP($O592,'APOIO-DESPESAS'!$A$3:$N$962,9,FALSE)="","",VLOOKUP($O592,'APOIO-DESPESAS'!$A$3:$N$962,9,FALSE)),"")</f>
        <v/>
      </c>
      <c r="I592" s="223" t="str">
        <f>IFERROR(IF(VLOOKUP($O592,'APOIO-DESPESAS'!$A$3:$N$962,10,FALSE)="","",VLOOKUP($O592,'APOIO-DESPESAS'!$A$3:$N$962,10,FALSE)),"")</f>
        <v/>
      </c>
      <c r="J592" s="223" t="str">
        <f>IFERROR(IF(VLOOKUP($O592,'APOIO-DESPESAS'!$A$3:$N$962,11,FALSE)="","",VLOOKUP($O592,'APOIO-DESPESAS'!$A$3:$N$962,11,FALSE)),"")</f>
        <v/>
      </c>
      <c r="K592" s="223" t="str">
        <f>IFERROR(IF(VLOOKUP($O592,'APOIO-DESPESAS'!$A$3:$N$962,12,FALSE)="","",VLOOKUP($O592,'APOIO-DESPESAS'!$A$3:$N$962,12,FALSE)),"")</f>
        <v/>
      </c>
      <c r="L592" s="223" t="str">
        <f>IFERROR(IF(VLOOKUP($O592,'APOIO-DESPESAS'!$A$3:$N$962,13,FALSE)="","",VLOOKUP($O592,'APOIO-DESPESAS'!$A$3:$N$962,13,FALSE)),"")</f>
        <v/>
      </c>
      <c r="M592" s="223" t="str">
        <f>IFERROR(IF(VLOOKUP($O592,'APOIO-DESPESAS'!$A$3:$N$962,14,FALSE)="","",VLOOKUP($O592,'APOIO-DESPESAS'!$A$3:$N$962,14,FALSE)),"")</f>
        <v/>
      </c>
      <c r="O592" s="223">
        <f t="shared" si="9"/>
        <v>590</v>
      </c>
    </row>
    <row r="593" spans="1:15" x14ac:dyDescent="0.25">
      <c r="A593" s="223" t="str">
        <f>IFERROR(IF(VLOOKUP($O593,'APOIO-DESPESAS'!$A$3:$N$962,2,FALSE)="","",VLOOKUP($O593,'APOIO-DESPESAS'!$A$3:$N$962,2,FALSE)),"")</f>
        <v/>
      </c>
      <c r="B593" s="223" t="str">
        <f>IFERROR(IF(VLOOKUP($O593,'APOIO-DESPESAS'!$A$3:$N$962,3,FALSE)="","",VLOOKUP($O593,'APOIO-DESPESAS'!$A$3:$N$962,3,FALSE)),"")</f>
        <v/>
      </c>
      <c r="C593" s="223" t="str">
        <f>IFERROR(IF(VLOOKUP($O593,'APOIO-DESPESAS'!$A$3:$N$962,4,FALSE)="","",VLOOKUP($O593,'APOIO-DESPESAS'!$A$3:$N$962,4,FALSE)),"")</f>
        <v/>
      </c>
      <c r="D593" s="223" t="str">
        <f>IFERROR(IF(VLOOKUP($O593,'APOIO-DESPESAS'!$A$3:$N$962,5,FALSE)="","",VLOOKUP($O593,'APOIO-DESPESAS'!$A$3:$N$962,5,FALSE)),"")</f>
        <v/>
      </c>
      <c r="E593" s="223" t="str">
        <f>IFERROR(IF(VLOOKUP($O593,'APOIO-DESPESAS'!$A$3:$N$962,6,FALSE)="","",VLOOKUP($O593,'APOIO-DESPESAS'!$A$3:$N$962,6,FALSE)),"")</f>
        <v/>
      </c>
      <c r="F593" s="223" t="str">
        <f>IFERROR(IF(VLOOKUP($O593,'APOIO-DESPESAS'!$A$3:$N$962,7,FALSE)="","",VLOOKUP($O593,'APOIO-DESPESAS'!$A$3:$N$962,7,FALSE)),"")</f>
        <v/>
      </c>
      <c r="G593" s="223" t="str">
        <f>IFERROR(IF(VLOOKUP($O593,'APOIO-DESPESAS'!$A$3:$N$962,8,FALSE)="","",VLOOKUP($O593,'APOIO-DESPESAS'!$A$3:$N$962,8,FALSE)),"")</f>
        <v/>
      </c>
      <c r="H593" s="223" t="str">
        <f>IFERROR(IF(VLOOKUP($O593,'APOIO-DESPESAS'!$A$3:$N$962,9,FALSE)="","",VLOOKUP($O593,'APOIO-DESPESAS'!$A$3:$N$962,9,FALSE)),"")</f>
        <v/>
      </c>
      <c r="I593" s="223" t="str">
        <f>IFERROR(IF(VLOOKUP($O593,'APOIO-DESPESAS'!$A$3:$N$962,10,FALSE)="","",VLOOKUP($O593,'APOIO-DESPESAS'!$A$3:$N$962,10,FALSE)),"")</f>
        <v/>
      </c>
      <c r="J593" s="223" t="str">
        <f>IFERROR(IF(VLOOKUP($O593,'APOIO-DESPESAS'!$A$3:$N$962,11,FALSE)="","",VLOOKUP($O593,'APOIO-DESPESAS'!$A$3:$N$962,11,FALSE)),"")</f>
        <v/>
      </c>
      <c r="K593" s="223" t="str">
        <f>IFERROR(IF(VLOOKUP($O593,'APOIO-DESPESAS'!$A$3:$N$962,12,FALSE)="","",VLOOKUP($O593,'APOIO-DESPESAS'!$A$3:$N$962,12,FALSE)),"")</f>
        <v/>
      </c>
      <c r="L593" s="223" t="str">
        <f>IFERROR(IF(VLOOKUP($O593,'APOIO-DESPESAS'!$A$3:$N$962,13,FALSE)="","",VLOOKUP($O593,'APOIO-DESPESAS'!$A$3:$N$962,13,FALSE)),"")</f>
        <v/>
      </c>
      <c r="M593" s="223" t="str">
        <f>IFERROR(IF(VLOOKUP($O593,'APOIO-DESPESAS'!$A$3:$N$962,14,FALSE)="","",VLOOKUP($O593,'APOIO-DESPESAS'!$A$3:$N$962,14,FALSE)),"")</f>
        <v/>
      </c>
      <c r="O593" s="223">
        <f t="shared" si="9"/>
        <v>591</v>
      </c>
    </row>
    <row r="594" spans="1:15" x14ac:dyDescent="0.25">
      <c r="A594" s="223" t="str">
        <f>IFERROR(IF(VLOOKUP($O594,'APOIO-DESPESAS'!$A$3:$N$962,2,FALSE)="","",VLOOKUP($O594,'APOIO-DESPESAS'!$A$3:$N$962,2,FALSE)),"")</f>
        <v/>
      </c>
      <c r="B594" s="223" t="str">
        <f>IFERROR(IF(VLOOKUP($O594,'APOIO-DESPESAS'!$A$3:$N$962,3,FALSE)="","",VLOOKUP($O594,'APOIO-DESPESAS'!$A$3:$N$962,3,FALSE)),"")</f>
        <v/>
      </c>
      <c r="C594" s="223" t="str">
        <f>IFERROR(IF(VLOOKUP($O594,'APOIO-DESPESAS'!$A$3:$N$962,4,FALSE)="","",VLOOKUP($O594,'APOIO-DESPESAS'!$A$3:$N$962,4,FALSE)),"")</f>
        <v/>
      </c>
      <c r="D594" s="223" t="str">
        <f>IFERROR(IF(VLOOKUP($O594,'APOIO-DESPESAS'!$A$3:$N$962,5,FALSE)="","",VLOOKUP($O594,'APOIO-DESPESAS'!$A$3:$N$962,5,FALSE)),"")</f>
        <v/>
      </c>
      <c r="E594" s="223" t="str">
        <f>IFERROR(IF(VLOOKUP($O594,'APOIO-DESPESAS'!$A$3:$N$962,6,FALSE)="","",VLOOKUP($O594,'APOIO-DESPESAS'!$A$3:$N$962,6,FALSE)),"")</f>
        <v/>
      </c>
      <c r="F594" s="223" t="str">
        <f>IFERROR(IF(VLOOKUP($O594,'APOIO-DESPESAS'!$A$3:$N$962,7,FALSE)="","",VLOOKUP($O594,'APOIO-DESPESAS'!$A$3:$N$962,7,FALSE)),"")</f>
        <v/>
      </c>
      <c r="G594" s="223" t="str">
        <f>IFERROR(IF(VLOOKUP($O594,'APOIO-DESPESAS'!$A$3:$N$962,8,FALSE)="","",VLOOKUP($O594,'APOIO-DESPESAS'!$A$3:$N$962,8,FALSE)),"")</f>
        <v/>
      </c>
      <c r="H594" s="223" t="str">
        <f>IFERROR(IF(VLOOKUP($O594,'APOIO-DESPESAS'!$A$3:$N$962,9,FALSE)="","",VLOOKUP($O594,'APOIO-DESPESAS'!$A$3:$N$962,9,FALSE)),"")</f>
        <v/>
      </c>
      <c r="I594" s="223" t="str">
        <f>IFERROR(IF(VLOOKUP($O594,'APOIO-DESPESAS'!$A$3:$N$962,10,FALSE)="","",VLOOKUP($O594,'APOIO-DESPESAS'!$A$3:$N$962,10,FALSE)),"")</f>
        <v/>
      </c>
      <c r="J594" s="223" t="str">
        <f>IFERROR(IF(VLOOKUP($O594,'APOIO-DESPESAS'!$A$3:$N$962,11,FALSE)="","",VLOOKUP($O594,'APOIO-DESPESAS'!$A$3:$N$962,11,FALSE)),"")</f>
        <v/>
      </c>
      <c r="K594" s="223" t="str">
        <f>IFERROR(IF(VLOOKUP($O594,'APOIO-DESPESAS'!$A$3:$N$962,12,FALSE)="","",VLOOKUP($O594,'APOIO-DESPESAS'!$A$3:$N$962,12,FALSE)),"")</f>
        <v/>
      </c>
      <c r="L594" s="223" t="str">
        <f>IFERROR(IF(VLOOKUP($O594,'APOIO-DESPESAS'!$A$3:$N$962,13,FALSE)="","",VLOOKUP($O594,'APOIO-DESPESAS'!$A$3:$N$962,13,FALSE)),"")</f>
        <v/>
      </c>
      <c r="M594" s="223" t="str">
        <f>IFERROR(IF(VLOOKUP($O594,'APOIO-DESPESAS'!$A$3:$N$962,14,FALSE)="","",VLOOKUP($O594,'APOIO-DESPESAS'!$A$3:$N$962,14,FALSE)),"")</f>
        <v/>
      </c>
      <c r="O594" s="223">
        <f t="shared" si="9"/>
        <v>592</v>
      </c>
    </row>
    <row r="595" spans="1:15" x14ac:dyDescent="0.25">
      <c r="A595" s="223" t="str">
        <f>IFERROR(IF(VLOOKUP($O595,'APOIO-DESPESAS'!$A$3:$N$962,2,FALSE)="","",VLOOKUP($O595,'APOIO-DESPESAS'!$A$3:$N$962,2,FALSE)),"")</f>
        <v/>
      </c>
      <c r="B595" s="223" t="str">
        <f>IFERROR(IF(VLOOKUP($O595,'APOIO-DESPESAS'!$A$3:$N$962,3,FALSE)="","",VLOOKUP($O595,'APOIO-DESPESAS'!$A$3:$N$962,3,FALSE)),"")</f>
        <v/>
      </c>
      <c r="C595" s="223" t="str">
        <f>IFERROR(IF(VLOOKUP($O595,'APOIO-DESPESAS'!$A$3:$N$962,4,FALSE)="","",VLOOKUP($O595,'APOIO-DESPESAS'!$A$3:$N$962,4,FALSE)),"")</f>
        <v/>
      </c>
      <c r="D595" s="223" t="str">
        <f>IFERROR(IF(VLOOKUP($O595,'APOIO-DESPESAS'!$A$3:$N$962,5,FALSE)="","",VLOOKUP($O595,'APOIO-DESPESAS'!$A$3:$N$962,5,FALSE)),"")</f>
        <v/>
      </c>
      <c r="E595" s="223" t="str">
        <f>IFERROR(IF(VLOOKUP($O595,'APOIO-DESPESAS'!$A$3:$N$962,6,FALSE)="","",VLOOKUP($O595,'APOIO-DESPESAS'!$A$3:$N$962,6,FALSE)),"")</f>
        <v/>
      </c>
      <c r="F595" s="223" t="str">
        <f>IFERROR(IF(VLOOKUP($O595,'APOIO-DESPESAS'!$A$3:$N$962,7,FALSE)="","",VLOOKUP($O595,'APOIO-DESPESAS'!$A$3:$N$962,7,FALSE)),"")</f>
        <v/>
      </c>
      <c r="G595" s="223" t="str">
        <f>IFERROR(IF(VLOOKUP($O595,'APOIO-DESPESAS'!$A$3:$N$962,8,FALSE)="","",VLOOKUP($O595,'APOIO-DESPESAS'!$A$3:$N$962,8,FALSE)),"")</f>
        <v/>
      </c>
      <c r="H595" s="223" t="str">
        <f>IFERROR(IF(VLOOKUP($O595,'APOIO-DESPESAS'!$A$3:$N$962,9,FALSE)="","",VLOOKUP($O595,'APOIO-DESPESAS'!$A$3:$N$962,9,FALSE)),"")</f>
        <v/>
      </c>
      <c r="I595" s="223" t="str">
        <f>IFERROR(IF(VLOOKUP($O595,'APOIO-DESPESAS'!$A$3:$N$962,10,FALSE)="","",VLOOKUP($O595,'APOIO-DESPESAS'!$A$3:$N$962,10,FALSE)),"")</f>
        <v/>
      </c>
      <c r="J595" s="223" t="str">
        <f>IFERROR(IF(VLOOKUP($O595,'APOIO-DESPESAS'!$A$3:$N$962,11,FALSE)="","",VLOOKUP($O595,'APOIO-DESPESAS'!$A$3:$N$962,11,FALSE)),"")</f>
        <v/>
      </c>
      <c r="K595" s="223" t="str">
        <f>IFERROR(IF(VLOOKUP($O595,'APOIO-DESPESAS'!$A$3:$N$962,12,FALSE)="","",VLOOKUP($O595,'APOIO-DESPESAS'!$A$3:$N$962,12,FALSE)),"")</f>
        <v/>
      </c>
      <c r="L595" s="223" t="str">
        <f>IFERROR(IF(VLOOKUP($O595,'APOIO-DESPESAS'!$A$3:$N$962,13,FALSE)="","",VLOOKUP($O595,'APOIO-DESPESAS'!$A$3:$N$962,13,FALSE)),"")</f>
        <v/>
      </c>
      <c r="M595" s="223" t="str">
        <f>IFERROR(IF(VLOOKUP($O595,'APOIO-DESPESAS'!$A$3:$N$962,14,FALSE)="","",VLOOKUP($O595,'APOIO-DESPESAS'!$A$3:$N$962,14,FALSE)),"")</f>
        <v/>
      </c>
      <c r="O595" s="223">
        <f t="shared" si="9"/>
        <v>593</v>
      </c>
    </row>
    <row r="596" spans="1:15" x14ac:dyDescent="0.25">
      <c r="A596" s="223" t="str">
        <f>IFERROR(IF(VLOOKUP($O596,'APOIO-DESPESAS'!$A$3:$N$962,2,FALSE)="","",VLOOKUP($O596,'APOIO-DESPESAS'!$A$3:$N$962,2,FALSE)),"")</f>
        <v/>
      </c>
      <c r="B596" s="223" t="str">
        <f>IFERROR(IF(VLOOKUP($O596,'APOIO-DESPESAS'!$A$3:$N$962,3,FALSE)="","",VLOOKUP($O596,'APOIO-DESPESAS'!$A$3:$N$962,3,FALSE)),"")</f>
        <v/>
      </c>
      <c r="C596" s="223" t="str">
        <f>IFERROR(IF(VLOOKUP($O596,'APOIO-DESPESAS'!$A$3:$N$962,4,FALSE)="","",VLOOKUP($O596,'APOIO-DESPESAS'!$A$3:$N$962,4,FALSE)),"")</f>
        <v/>
      </c>
      <c r="D596" s="223" t="str">
        <f>IFERROR(IF(VLOOKUP($O596,'APOIO-DESPESAS'!$A$3:$N$962,5,FALSE)="","",VLOOKUP($O596,'APOIO-DESPESAS'!$A$3:$N$962,5,FALSE)),"")</f>
        <v/>
      </c>
      <c r="E596" s="223" t="str">
        <f>IFERROR(IF(VLOOKUP($O596,'APOIO-DESPESAS'!$A$3:$N$962,6,FALSE)="","",VLOOKUP($O596,'APOIO-DESPESAS'!$A$3:$N$962,6,FALSE)),"")</f>
        <v/>
      </c>
      <c r="F596" s="223" t="str">
        <f>IFERROR(IF(VLOOKUP($O596,'APOIO-DESPESAS'!$A$3:$N$962,7,FALSE)="","",VLOOKUP($O596,'APOIO-DESPESAS'!$A$3:$N$962,7,FALSE)),"")</f>
        <v/>
      </c>
      <c r="G596" s="223" t="str">
        <f>IFERROR(IF(VLOOKUP($O596,'APOIO-DESPESAS'!$A$3:$N$962,8,FALSE)="","",VLOOKUP($O596,'APOIO-DESPESAS'!$A$3:$N$962,8,FALSE)),"")</f>
        <v/>
      </c>
      <c r="H596" s="223" t="str">
        <f>IFERROR(IF(VLOOKUP($O596,'APOIO-DESPESAS'!$A$3:$N$962,9,FALSE)="","",VLOOKUP($O596,'APOIO-DESPESAS'!$A$3:$N$962,9,FALSE)),"")</f>
        <v/>
      </c>
      <c r="I596" s="223" t="str">
        <f>IFERROR(IF(VLOOKUP($O596,'APOIO-DESPESAS'!$A$3:$N$962,10,FALSE)="","",VLOOKUP($O596,'APOIO-DESPESAS'!$A$3:$N$962,10,FALSE)),"")</f>
        <v/>
      </c>
      <c r="J596" s="223" t="str">
        <f>IFERROR(IF(VLOOKUP($O596,'APOIO-DESPESAS'!$A$3:$N$962,11,FALSE)="","",VLOOKUP($O596,'APOIO-DESPESAS'!$A$3:$N$962,11,FALSE)),"")</f>
        <v/>
      </c>
      <c r="K596" s="223" t="str">
        <f>IFERROR(IF(VLOOKUP($O596,'APOIO-DESPESAS'!$A$3:$N$962,12,FALSE)="","",VLOOKUP($O596,'APOIO-DESPESAS'!$A$3:$N$962,12,FALSE)),"")</f>
        <v/>
      </c>
      <c r="L596" s="223" t="str">
        <f>IFERROR(IF(VLOOKUP($O596,'APOIO-DESPESAS'!$A$3:$N$962,13,FALSE)="","",VLOOKUP($O596,'APOIO-DESPESAS'!$A$3:$N$962,13,FALSE)),"")</f>
        <v/>
      </c>
      <c r="M596" s="223" t="str">
        <f>IFERROR(IF(VLOOKUP($O596,'APOIO-DESPESAS'!$A$3:$N$962,14,FALSE)="","",VLOOKUP($O596,'APOIO-DESPESAS'!$A$3:$N$962,14,FALSE)),"")</f>
        <v/>
      </c>
      <c r="O596" s="223">
        <f t="shared" si="9"/>
        <v>594</v>
      </c>
    </row>
    <row r="597" spans="1:15" x14ac:dyDescent="0.25">
      <c r="A597" s="223" t="str">
        <f>IFERROR(IF(VLOOKUP($O597,'APOIO-DESPESAS'!$A$3:$N$962,2,FALSE)="","",VLOOKUP($O597,'APOIO-DESPESAS'!$A$3:$N$962,2,FALSE)),"")</f>
        <v/>
      </c>
      <c r="B597" s="223" t="str">
        <f>IFERROR(IF(VLOOKUP($O597,'APOIO-DESPESAS'!$A$3:$N$962,3,FALSE)="","",VLOOKUP($O597,'APOIO-DESPESAS'!$A$3:$N$962,3,FALSE)),"")</f>
        <v/>
      </c>
      <c r="C597" s="223" t="str">
        <f>IFERROR(IF(VLOOKUP($O597,'APOIO-DESPESAS'!$A$3:$N$962,4,FALSE)="","",VLOOKUP($O597,'APOIO-DESPESAS'!$A$3:$N$962,4,FALSE)),"")</f>
        <v/>
      </c>
      <c r="D597" s="223" t="str">
        <f>IFERROR(IF(VLOOKUP($O597,'APOIO-DESPESAS'!$A$3:$N$962,5,FALSE)="","",VLOOKUP($O597,'APOIO-DESPESAS'!$A$3:$N$962,5,FALSE)),"")</f>
        <v/>
      </c>
      <c r="E597" s="223" t="str">
        <f>IFERROR(IF(VLOOKUP($O597,'APOIO-DESPESAS'!$A$3:$N$962,6,FALSE)="","",VLOOKUP($O597,'APOIO-DESPESAS'!$A$3:$N$962,6,FALSE)),"")</f>
        <v/>
      </c>
      <c r="F597" s="223" t="str">
        <f>IFERROR(IF(VLOOKUP($O597,'APOIO-DESPESAS'!$A$3:$N$962,7,FALSE)="","",VLOOKUP($O597,'APOIO-DESPESAS'!$A$3:$N$962,7,FALSE)),"")</f>
        <v/>
      </c>
      <c r="G597" s="223" t="str">
        <f>IFERROR(IF(VLOOKUP($O597,'APOIO-DESPESAS'!$A$3:$N$962,8,FALSE)="","",VLOOKUP($O597,'APOIO-DESPESAS'!$A$3:$N$962,8,FALSE)),"")</f>
        <v/>
      </c>
      <c r="H597" s="223" t="str">
        <f>IFERROR(IF(VLOOKUP($O597,'APOIO-DESPESAS'!$A$3:$N$962,9,FALSE)="","",VLOOKUP($O597,'APOIO-DESPESAS'!$A$3:$N$962,9,FALSE)),"")</f>
        <v/>
      </c>
      <c r="I597" s="223" t="str">
        <f>IFERROR(IF(VLOOKUP($O597,'APOIO-DESPESAS'!$A$3:$N$962,10,FALSE)="","",VLOOKUP($O597,'APOIO-DESPESAS'!$A$3:$N$962,10,FALSE)),"")</f>
        <v/>
      </c>
      <c r="J597" s="223" t="str">
        <f>IFERROR(IF(VLOOKUP($O597,'APOIO-DESPESAS'!$A$3:$N$962,11,FALSE)="","",VLOOKUP($O597,'APOIO-DESPESAS'!$A$3:$N$962,11,FALSE)),"")</f>
        <v/>
      </c>
      <c r="K597" s="223" t="str">
        <f>IFERROR(IF(VLOOKUP($O597,'APOIO-DESPESAS'!$A$3:$N$962,12,FALSE)="","",VLOOKUP($O597,'APOIO-DESPESAS'!$A$3:$N$962,12,FALSE)),"")</f>
        <v/>
      </c>
      <c r="L597" s="223" t="str">
        <f>IFERROR(IF(VLOOKUP($O597,'APOIO-DESPESAS'!$A$3:$N$962,13,FALSE)="","",VLOOKUP($O597,'APOIO-DESPESAS'!$A$3:$N$962,13,FALSE)),"")</f>
        <v/>
      </c>
      <c r="M597" s="223" t="str">
        <f>IFERROR(IF(VLOOKUP($O597,'APOIO-DESPESAS'!$A$3:$N$962,14,FALSE)="","",VLOOKUP($O597,'APOIO-DESPESAS'!$A$3:$N$962,14,FALSE)),"")</f>
        <v/>
      </c>
      <c r="O597" s="223">
        <f t="shared" si="9"/>
        <v>595</v>
      </c>
    </row>
    <row r="598" spans="1:15" x14ac:dyDescent="0.25">
      <c r="A598" s="223" t="str">
        <f>IFERROR(IF(VLOOKUP($O598,'APOIO-DESPESAS'!$A$3:$N$962,2,FALSE)="","",VLOOKUP($O598,'APOIO-DESPESAS'!$A$3:$N$962,2,FALSE)),"")</f>
        <v/>
      </c>
      <c r="B598" s="223" t="str">
        <f>IFERROR(IF(VLOOKUP($O598,'APOIO-DESPESAS'!$A$3:$N$962,3,FALSE)="","",VLOOKUP($O598,'APOIO-DESPESAS'!$A$3:$N$962,3,FALSE)),"")</f>
        <v/>
      </c>
      <c r="C598" s="223" t="str">
        <f>IFERROR(IF(VLOOKUP($O598,'APOIO-DESPESAS'!$A$3:$N$962,4,FALSE)="","",VLOOKUP($O598,'APOIO-DESPESAS'!$A$3:$N$962,4,FALSE)),"")</f>
        <v/>
      </c>
      <c r="D598" s="223" t="str">
        <f>IFERROR(IF(VLOOKUP($O598,'APOIO-DESPESAS'!$A$3:$N$962,5,FALSE)="","",VLOOKUP($O598,'APOIO-DESPESAS'!$A$3:$N$962,5,FALSE)),"")</f>
        <v/>
      </c>
      <c r="E598" s="223" t="str">
        <f>IFERROR(IF(VLOOKUP($O598,'APOIO-DESPESAS'!$A$3:$N$962,6,FALSE)="","",VLOOKUP($O598,'APOIO-DESPESAS'!$A$3:$N$962,6,FALSE)),"")</f>
        <v/>
      </c>
      <c r="F598" s="223" t="str">
        <f>IFERROR(IF(VLOOKUP($O598,'APOIO-DESPESAS'!$A$3:$N$962,7,FALSE)="","",VLOOKUP($O598,'APOIO-DESPESAS'!$A$3:$N$962,7,FALSE)),"")</f>
        <v/>
      </c>
      <c r="G598" s="223" t="str">
        <f>IFERROR(IF(VLOOKUP($O598,'APOIO-DESPESAS'!$A$3:$N$962,8,FALSE)="","",VLOOKUP($O598,'APOIO-DESPESAS'!$A$3:$N$962,8,FALSE)),"")</f>
        <v/>
      </c>
      <c r="H598" s="223" t="str">
        <f>IFERROR(IF(VLOOKUP($O598,'APOIO-DESPESAS'!$A$3:$N$962,9,FALSE)="","",VLOOKUP($O598,'APOIO-DESPESAS'!$A$3:$N$962,9,FALSE)),"")</f>
        <v/>
      </c>
      <c r="I598" s="223" t="str">
        <f>IFERROR(IF(VLOOKUP($O598,'APOIO-DESPESAS'!$A$3:$N$962,10,FALSE)="","",VLOOKUP($O598,'APOIO-DESPESAS'!$A$3:$N$962,10,FALSE)),"")</f>
        <v/>
      </c>
      <c r="J598" s="223" t="str">
        <f>IFERROR(IF(VLOOKUP($O598,'APOIO-DESPESAS'!$A$3:$N$962,11,FALSE)="","",VLOOKUP($O598,'APOIO-DESPESAS'!$A$3:$N$962,11,FALSE)),"")</f>
        <v/>
      </c>
      <c r="K598" s="223" t="str">
        <f>IFERROR(IF(VLOOKUP($O598,'APOIO-DESPESAS'!$A$3:$N$962,12,FALSE)="","",VLOOKUP($O598,'APOIO-DESPESAS'!$A$3:$N$962,12,FALSE)),"")</f>
        <v/>
      </c>
      <c r="L598" s="223" t="str">
        <f>IFERROR(IF(VLOOKUP($O598,'APOIO-DESPESAS'!$A$3:$N$962,13,FALSE)="","",VLOOKUP($O598,'APOIO-DESPESAS'!$A$3:$N$962,13,FALSE)),"")</f>
        <v/>
      </c>
      <c r="M598" s="223" t="str">
        <f>IFERROR(IF(VLOOKUP($O598,'APOIO-DESPESAS'!$A$3:$N$962,14,FALSE)="","",VLOOKUP($O598,'APOIO-DESPESAS'!$A$3:$N$962,14,FALSE)),"")</f>
        <v/>
      </c>
      <c r="O598" s="223">
        <f t="shared" si="9"/>
        <v>596</v>
      </c>
    </row>
    <row r="599" spans="1:15" x14ac:dyDescent="0.25">
      <c r="A599" s="223" t="str">
        <f>IFERROR(IF(VLOOKUP($O599,'APOIO-DESPESAS'!$A$3:$N$962,2,FALSE)="","",VLOOKUP($O599,'APOIO-DESPESAS'!$A$3:$N$962,2,FALSE)),"")</f>
        <v/>
      </c>
      <c r="B599" s="223" t="str">
        <f>IFERROR(IF(VLOOKUP($O599,'APOIO-DESPESAS'!$A$3:$N$962,3,FALSE)="","",VLOOKUP($O599,'APOIO-DESPESAS'!$A$3:$N$962,3,FALSE)),"")</f>
        <v/>
      </c>
      <c r="C599" s="223" t="str">
        <f>IFERROR(IF(VLOOKUP($O599,'APOIO-DESPESAS'!$A$3:$N$962,4,FALSE)="","",VLOOKUP($O599,'APOIO-DESPESAS'!$A$3:$N$962,4,FALSE)),"")</f>
        <v/>
      </c>
      <c r="D599" s="223" t="str">
        <f>IFERROR(IF(VLOOKUP($O599,'APOIO-DESPESAS'!$A$3:$N$962,5,FALSE)="","",VLOOKUP($O599,'APOIO-DESPESAS'!$A$3:$N$962,5,FALSE)),"")</f>
        <v/>
      </c>
      <c r="E599" s="223" t="str">
        <f>IFERROR(IF(VLOOKUP($O599,'APOIO-DESPESAS'!$A$3:$N$962,6,FALSE)="","",VLOOKUP($O599,'APOIO-DESPESAS'!$A$3:$N$962,6,FALSE)),"")</f>
        <v/>
      </c>
      <c r="F599" s="223" t="str">
        <f>IFERROR(IF(VLOOKUP($O599,'APOIO-DESPESAS'!$A$3:$N$962,7,FALSE)="","",VLOOKUP($O599,'APOIO-DESPESAS'!$A$3:$N$962,7,FALSE)),"")</f>
        <v/>
      </c>
      <c r="G599" s="223" t="str">
        <f>IFERROR(IF(VLOOKUP($O599,'APOIO-DESPESAS'!$A$3:$N$962,8,FALSE)="","",VLOOKUP($O599,'APOIO-DESPESAS'!$A$3:$N$962,8,FALSE)),"")</f>
        <v/>
      </c>
      <c r="H599" s="223" t="str">
        <f>IFERROR(IF(VLOOKUP($O599,'APOIO-DESPESAS'!$A$3:$N$962,9,FALSE)="","",VLOOKUP($O599,'APOIO-DESPESAS'!$A$3:$N$962,9,FALSE)),"")</f>
        <v/>
      </c>
      <c r="I599" s="223" t="str">
        <f>IFERROR(IF(VLOOKUP($O599,'APOIO-DESPESAS'!$A$3:$N$962,10,FALSE)="","",VLOOKUP($O599,'APOIO-DESPESAS'!$A$3:$N$962,10,FALSE)),"")</f>
        <v/>
      </c>
      <c r="J599" s="223" t="str">
        <f>IFERROR(IF(VLOOKUP($O599,'APOIO-DESPESAS'!$A$3:$N$962,11,FALSE)="","",VLOOKUP($O599,'APOIO-DESPESAS'!$A$3:$N$962,11,FALSE)),"")</f>
        <v/>
      </c>
      <c r="K599" s="223" t="str">
        <f>IFERROR(IF(VLOOKUP($O599,'APOIO-DESPESAS'!$A$3:$N$962,12,FALSE)="","",VLOOKUP($O599,'APOIO-DESPESAS'!$A$3:$N$962,12,FALSE)),"")</f>
        <v/>
      </c>
      <c r="L599" s="223" t="str">
        <f>IFERROR(IF(VLOOKUP($O599,'APOIO-DESPESAS'!$A$3:$N$962,13,FALSE)="","",VLOOKUP($O599,'APOIO-DESPESAS'!$A$3:$N$962,13,FALSE)),"")</f>
        <v/>
      </c>
      <c r="M599" s="223" t="str">
        <f>IFERROR(IF(VLOOKUP($O599,'APOIO-DESPESAS'!$A$3:$N$962,14,FALSE)="","",VLOOKUP($O599,'APOIO-DESPESAS'!$A$3:$N$962,14,FALSE)),"")</f>
        <v/>
      </c>
      <c r="O599" s="223">
        <f t="shared" si="9"/>
        <v>597</v>
      </c>
    </row>
    <row r="600" spans="1:15" x14ac:dyDescent="0.25">
      <c r="A600" s="223" t="str">
        <f>IFERROR(IF(VLOOKUP($O600,'APOIO-DESPESAS'!$A$3:$N$962,2,FALSE)="","",VLOOKUP($O600,'APOIO-DESPESAS'!$A$3:$N$962,2,FALSE)),"")</f>
        <v/>
      </c>
      <c r="B600" s="223" t="str">
        <f>IFERROR(IF(VLOOKUP($O600,'APOIO-DESPESAS'!$A$3:$N$962,3,FALSE)="","",VLOOKUP($O600,'APOIO-DESPESAS'!$A$3:$N$962,3,FALSE)),"")</f>
        <v/>
      </c>
      <c r="C600" s="223" t="str">
        <f>IFERROR(IF(VLOOKUP($O600,'APOIO-DESPESAS'!$A$3:$N$962,4,FALSE)="","",VLOOKUP($O600,'APOIO-DESPESAS'!$A$3:$N$962,4,FALSE)),"")</f>
        <v/>
      </c>
      <c r="D600" s="223" t="str">
        <f>IFERROR(IF(VLOOKUP($O600,'APOIO-DESPESAS'!$A$3:$N$962,5,FALSE)="","",VLOOKUP($O600,'APOIO-DESPESAS'!$A$3:$N$962,5,FALSE)),"")</f>
        <v/>
      </c>
      <c r="E600" s="223" t="str">
        <f>IFERROR(IF(VLOOKUP($O600,'APOIO-DESPESAS'!$A$3:$N$962,6,FALSE)="","",VLOOKUP($O600,'APOIO-DESPESAS'!$A$3:$N$962,6,FALSE)),"")</f>
        <v/>
      </c>
      <c r="F600" s="223" t="str">
        <f>IFERROR(IF(VLOOKUP($O600,'APOIO-DESPESAS'!$A$3:$N$962,7,FALSE)="","",VLOOKUP($O600,'APOIO-DESPESAS'!$A$3:$N$962,7,FALSE)),"")</f>
        <v/>
      </c>
      <c r="G600" s="223" t="str">
        <f>IFERROR(IF(VLOOKUP($O600,'APOIO-DESPESAS'!$A$3:$N$962,8,FALSE)="","",VLOOKUP($O600,'APOIO-DESPESAS'!$A$3:$N$962,8,FALSE)),"")</f>
        <v/>
      </c>
      <c r="H600" s="223" t="str">
        <f>IFERROR(IF(VLOOKUP($O600,'APOIO-DESPESAS'!$A$3:$N$962,9,FALSE)="","",VLOOKUP($O600,'APOIO-DESPESAS'!$A$3:$N$962,9,FALSE)),"")</f>
        <v/>
      </c>
      <c r="I600" s="223" t="str">
        <f>IFERROR(IF(VLOOKUP($O600,'APOIO-DESPESAS'!$A$3:$N$962,10,FALSE)="","",VLOOKUP($O600,'APOIO-DESPESAS'!$A$3:$N$962,10,FALSE)),"")</f>
        <v/>
      </c>
      <c r="J600" s="223" t="str">
        <f>IFERROR(IF(VLOOKUP($O600,'APOIO-DESPESAS'!$A$3:$N$962,11,FALSE)="","",VLOOKUP($O600,'APOIO-DESPESAS'!$A$3:$N$962,11,FALSE)),"")</f>
        <v/>
      </c>
      <c r="K600" s="223" t="str">
        <f>IFERROR(IF(VLOOKUP($O600,'APOIO-DESPESAS'!$A$3:$N$962,12,FALSE)="","",VLOOKUP($O600,'APOIO-DESPESAS'!$A$3:$N$962,12,FALSE)),"")</f>
        <v/>
      </c>
      <c r="L600" s="223" t="str">
        <f>IFERROR(IF(VLOOKUP($O600,'APOIO-DESPESAS'!$A$3:$N$962,13,FALSE)="","",VLOOKUP($O600,'APOIO-DESPESAS'!$A$3:$N$962,13,FALSE)),"")</f>
        <v/>
      </c>
      <c r="M600" s="223" t="str">
        <f>IFERROR(IF(VLOOKUP($O600,'APOIO-DESPESAS'!$A$3:$N$962,14,FALSE)="","",VLOOKUP($O600,'APOIO-DESPESAS'!$A$3:$N$962,14,FALSE)),"")</f>
        <v/>
      </c>
      <c r="O600" s="223">
        <f t="shared" si="9"/>
        <v>598</v>
      </c>
    </row>
    <row r="601" spans="1:15" x14ac:dyDescent="0.25">
      <c r="A601" s="223" t="str">
        <f>IFERROR(IF(VLOOKUP($O601,'APOIO-DESPESAS'!$A$3:$N$962,2,FALSE)="","",VLOOKUP($O601,'APOIO-DESPESAS'!$A$3:$N$962,2,FALSE)),"")</f>
        <v/>
      </c>
      <c r="B601" s="223" t="str">
        <f>IFERROR(IF(VLOOKUP($O601,'APOIO-DESPESAS'!$A$3:$N$962,3,FALSE)="","",VLOOKUP($O601,'APOIO-DESPESAS'!$A$3:$N$962,3,FALSE)),"")</f>
        <v/>
      </c>
      <c r="C601" s="223" t="str">
        <f>IFERROR(IF(VLOOKUP($O601,'APOIO-DESPESAS'!$A$3:$N$962,4,FALSE)="","",VLOOKUP($O601,'APOIO-DESPESAS'!$A$3:$N$962,4,FALSE)),"")</f>
        <v/>
      </c>
      <c r="D601" s="223" t="str">
        <f>IFERROR(IF(VLOOKUP($O601,'APOIO-DESPESAS'!$A$3:$N$962,5,FALSE)="","",VLOOKUP($O601,'APOIO-DESPESAS'!$A$3:$N$962,5,FALSE)),"")</f>
        <v/>
      </c>
      <c r="E601" s="223" t="str">
        <f>IFERROR(IF(VLOOKUP($O601,'APOIO-DESPESAS'!$A$3:$N$962,6,FALSE)="","",VLOOKUP($O601,'APOIO-DESPESAS'!$A$3:$N$962,6,FALSE)),"")</f>
        <v/>
      </c>
      <c r="F601" s="223" t="str">
        <f>IFERROR(IF(VLOOKUP($O601,'APOIO-DESPESAS'!$A$3:$N$962,7,FALSE)="","",VLOOKUP($O601,'APOIO-DESPESAS'!$A$3:$N$962,7,FALSE)),"")</f>
        <v/>
      </c>
      <c r="G601" s="223" t="str">
        <f>IFERROR(IF(VLOOKUP($O601,'APOIO-DESPESAS'!$A$3:$N$962,8,FALSE)="","",VLOOKUP($O601,'APOIO-DESPESAS'!$A$3:$N$962,8,FALSE)),"")</f>
        <v/>
      </c>
      <c r="H601" s="223" t="str">
        <f>IFERROR(IF(VLOOKUP($O601,'APOIO-DESPESAS'!$A$3:$N$962,9,FALSE)="","",VLOOKUP($O601,'APOIO-DESPESAS'!$A$3:$N$962,9,FALSE)),"")</f>
        <v/>
      </c>
      <c r="I601" s="223" t="str">
        <f>IFERROR(IF(VLOOKUP($O601,'APOIO-DESPESAS'!$A$3:$N$962,10,FALSE)="","",VLOOKUP($O601,'APOIO-DESPESAS'!$A$3:$N$962,10,FALSE)),"")</f>
        <v/>
      </c>
      <c r="J601" s="223" t="str">
        <f>IFERROR(IF(VLOOKUP($O601,'APOIO-DESPESAS'!$A$3:$N$962,11,FALSE)="","",VLOOKUP($O601,'APOIO-DESPESAS'!$A$3:$N$962,11,FALSE)),"")</f>
        <v/>
      </c>
      <c r="K601" s="223" t="str">
        <f>IFERROR(IF(VLOOKUP($O601,'APOIO-DESPESAS'!$A$3:$N$962,12,FALSE)="","",VLOOKUP($O601,'APOIO-DESPESAS'!$A$3:$N$962,12,FALSE)),"")</f>
        <v/>
      </c>
      <c r="L601" s="223" t="str">
        <f>IFERROR(IF(VLOOKUP($O601,'APOIO-DESPESAS'!$A$3:$N$962,13,FALSE)="","",VLOOKUP($O601,'APOIO-DESPESAS'!$A$3:$N$962,13,FALSE)),"")</f>
        <v/>
      </c>
      <c r="M601" s="223" t="str">
        <f>IFERROR(IF(VLOOKUP($O601,'APOIO-DESPESAS'!$A$3:$N$962,14,FALSE)="","",VLOOKUP($O601,'APOIO-DESPESAS'!$A$3:$N$962,14,FALSE)),"")</f>
        <v/>
      </c>
      <c r="O601" s="223">
        <f t="shared" si="9"/>
        <v>599</v>
      </c>
    </row>
    <row r="602" spans="1:15" x14ac:dyDescent="0.25">
      <c r="A602" s="223" t="str">
        <f>IFERROR(IF(VLOOKUP($O602,'APOIO-DESPESAS'!$A$3:$N$962,2,FALSE)="","",VLOOKUP($O602,'APOIO-DESPESAS'!$A$3:$N$962,2,FALSE)),"")</f>
        <v/>
      </c>
      <c r="B602" s="223" t="str">
        <f>IFERROR(IF(VLOOKUP($O602,'APOIO-DESPESAS'!$A$3:$N$962,3,FALSE)="","",VLOOKUP($O602,'APOIO-DESPESAS'!$A$3:$N$962,3,FALSE)),"")</f>
        <v/>
      </c>
      <c r="C602" s="223" t="str">
        <f>IFERROR(IF(VLOOKUP($O602,'APOIO-DESPESAS'!$A$3:$N$962,4,FALSE)="","",VLOOKUP($O602,'APOIO-DESPESAS'!$A$3:$N$962,4,FALSE)),"")</f>
        <v/>
      </c>
      <c r="D602" s="223" t="str">
        <f>IFERROR(IF(VLOOKUP($O602,'APOIO-DESPESAS'!$A$3:$N$962,5,FALSE)="","",VLOOKUP($O602,'APOIO-DESPESAS'!$A$3:$N$962,5,FALSE)),"")</f>
        <v/>
      </c>
      <c r="E602" s="223" t="str">
        <f>IFERROR(IF(VLOOKUP($O602,'APOIO-DESPESAS'!$A$3:$N$962,6,FALSE)="","",VLOOKUP($O602,'APOIO-DESPESAS'!$A$3:$N$962,6,FALSE)),"")</f>
        <v/>
      </c>
      <c r="F602" s="223" t="str">
        <f>IFERROR(IF(VLOOKUP($O602,'APOIO-DESPESAS'!$A$3:$N$962,7,FALSE)="","",VLOOKUP($O602,'APOIO-DESPESAS'!$A$3:$N$962,7,FALSE)),"")</f>
        <v/>
      </c>
      <c r="G602" s="223" t="str">
        <f>IFERROR(IF(VLOOKUP($O602,'APOIO-DESPESAS'!$A$3:$N$962,8,FALSE)="","",VLOOKUP($O602,'APOIO-DESPESAS'!$A$3:$N$962,8,FALSE)),"")</f>
        <v/>
      </c>
      <c r="H602" s="223" t="str">
        <f>IFERROR(IF(VLOOKUP($O602,'APOIO-DESPESAS'!$A$3:$N$962,9,FALSE)="","",VLOOKUP($O602,'APOIO-DESPESAS'!$A$3:$N$962,9,FALSE)),"")</f>
        <v/>
      </c>
      <c r="I602" s="223" t="str">
        <f>IFERROR(IF(VLOOKUP($O602,'APOIO-DESPESAS'!$A$3:$N$962,10,FALSE)="","",VLOOKUP($O602,'APOIO-DESPESAS'!$A$3:$N$962,10,FALSE)),"")</f>
        <v/>
      </c>
      <c r="J602" s="223" t="str">
        <f>IFERROR(IF(VLOOKUP($O602,'APOIO-DESPESAS'!$A$3:$N$962,11,FALSE)="","",VLOOKUP($O602,'APOIO-DESPESAS'!$A$3:$N$962,11,FALSE)),"")</f>
        <v/>
      </c>
      <c r="K602" s="223" t="str">
        <f>IFERROR(IF(VLOOKUP($O602,'APOIO-DESPESAS'!$A$3:$N$962,12,FALSE)="","",VLOOKUP($O602,'APOIO-DESPESAS'!$A$3:$N$962,12,FALSE)),"")</f>
        <v/>
      </c>
      <c r="L602" s="223" t="str">
        <f>IFERROR(IF(VLOOKUP($O602,'APOIO-DESPESAS'!$A$3:$N$962,13,FALSE)="","",VLOOKUP($O602,'APOIO-DESPESAS'!$A$3:$N$962,13,FALSE)),"")</f>
        <v/>
      </c>
      <c r="M602" s="223" t="str">
        <f>IFERROR(IF(VLOOKUP($O602,'APOIO-DESPESAS'!$A$3:$N$962,14,FALSE)="","",VLOOKUP($O602,'APOIO-DESPESAS'!$A$3:$N$962,14,FALSE)),"")</f>
        <v/>
      </c>
      <c r="O602" s="223">
        <f t="shared" si="9"/>
        <v>600</v>
      </c>
    </row>
    <row r="603" spans="1:15" x14ac:dyDescent="0.25">
      <c r="A603" s="223" t="str">
        <f>IFERROR(IF(VLOOKUP($O603,'APOIO-DESPESAS'!$A$3:$N$962,2,FALSE)="","",VLOOKUP($O603,'APOIO-DESPESAS'!$A$3:$N$962,2,FALSE)),"")</f>
        <v/>
      </c>
      <c r="B603" s="223" t="str">
        <f>IFERROR(IF(VLOOKUP($O603,'APOIO-DESPESAS'!$A$3:$N$962,3,FALSE)="","",VLOOKUP($O603,'APOIO-DESPESAS'!$A$3:$N$962,3,FALSE)),"")</f>
        <v/>
      </c>
      <c r="C603" s="223" t="str">
        <f>IFERROR(IF(VLOOKUP($O603,'APOIO-DESPESAS'!$A$3:$N$962,4,FALSE)="","",VLOOKUP($O603,'APOIO-DESPESAS'!$A$3:$N$962,4,FALSE)),"")</f>
        <v/>
      </c>
      <c r="D603" s="223" t="str">
        <f>IFERROR(IF(VLOOKUP($O603,'APOIO-DESPESAS'!$A$3:$N$962,5,FALSE)="","",VLOOKUP($O603,'APOIO-DESPESAS'!$A$3:$N$962,5,FALSE)),"")</f>
        <v/>
      </c>
      <c r="E603" s="223" t="str">
        <f>IFERROR(IF(VLOOKUP($O603,'APOIO-DESPESAS'!$A$3:$N$962,6,FALSE)="","",VLOOKUP($O603,'APOIO-DESPESAS'!$A$3:$N$962,6,FALSE)),"")</f>
        <v/>
      </c>
      <c r="F603" s="223" t="str">
        <f>IFERROR(IF(VLOOKUP($O603,'APOIO-DESPESAS'!$A$3:$N$962,7,FALSE)="","",VLOOKUP($O603,'APOIO-DESPESAS'!$A$3:$N$962,7,FALSE)),"")</f>
        <v/>
      </c>
      <c r="G603" s="223" t="str">
        <f>IFERROR(IF(VLOOKUP($O603,'APOIO-DESPESAS'!$A$3:$N$962,8,FALSE)="","",VLOOKUP($O603,'APOIO-DESPESAS'!$A$3:$N$962,8,FALSE)),"")</f>
        <v/>
      </c>
      <c r="H603" s="223" t="str">
        <f>IFERROR(IF(VLOOKUP($O603,'APOIO-DESPESAS'!$A$3:$N$962,9,FALSE)="","",VLOOKUP($O603,'APOIO-DESPESAS'!$A$3:$N$962,9,FALSE)),"")</f>
        <v/>
      </c>
      <c r="I603" s="223" t="str">
        <f>IFERROR(IF(VLOOKUP($O603,'APOIO-DESPESAS'!$A$3:$N$962,10,FALSE)="","",VLOOKUP($O603,'APOIO-DESPESAS'!$A$3:$N$962,10,FALSE)),"")</f>
        <v/>
      </c>
      <c r="J603" s="223" t="str">
        <f>IFERROR(IF(VLOOKUP($O603,'APOIO-DESPESAS'!$A$3:$N$962,11,FALSE)="","",VLOOKUP($O603,'APOIO-DESPESAS'!$A$3:$N$962,11,FALSE)),"")</f>
        <v/>
      </c>
      <c r="K603" s="223" t="str">
        <f>IFERROR(IF(VLOOKUP($O603,'APOIO-DESPESAS'!$A$3:$N$962,12,FALSE)="","",VLOOKUP($O603,'APOIO-DESPESAS'!$A$3:$N$962,12,FALSE)),"")</f>
        <v/>
      </c>
      <c r="L603" s="223" t="str">
        <f>IFERROR(IF(VLOOKUP($O603,'APOIO-DESPESAS'!$A$3:$N$962,13,FALSE)="","",VLOOKUP($O603,'APOIO-DESPESAS'!$A$3:$N$962,13,FALSE)),"")</f>
        <v/>
      </c>
      <c r="M603" s="223" t="str">
        <f>IFERROR(IF(VLOOKUP($O603,'APOIO-DESPESAS'!$A$3:$N$962,14,FALSE)="","",VLOOKUP($O603,'APOIO-DESPESAS'!$A$3:$N$962,14,FALSE)),"")</f>
        <v/>
      </c>
      <c r="O603" s="223">
        <f t="shared" si="9"/>
        <v>601</v>
      </c>
    </row>
    <row r="604" spans="1:15" x14ac:dyDescent="0.25">
      <c r="A604" s="223" t="str">
        <f>IFERROR(IF(VLOOKUP($O604,'APOIO-DESPESAS'!$A$3:$N$962,2,FALSE)="","",VLOOKUP($O604,'APOIO-DESPESAS'!$A$3:$N$962,2,FALSE)),"")</f>
        <v/>
      </c>
      <c r="B604" s="223" t="str">
        <f>IFERROR(IF(VLOOKUP($O604,'APOIO-DESPESAS'!$A$3:$N$962,3,FALSE)="","",VLOOKUP($O604,'APOIO-DESPESAS'!$A$3:$N$962,3,FALSE)),"")</f>
        <v/>
      </c>
      <c r="C604" s="223" t="str">
        <f>IFERROR(IF(VLOOKUP($O604,'APOIO-DESPESAS'!$A$3:$N$962,4,FALSE)="","",VLOOKUP($O604,'APOIO-DESPESAS'!$A$3:$N$962,4,FALSE)),"")</f>
        <v/>
      </c>
      <c r="D604" s="223" t="str">
        <f>IFERROR(IF(VLOOKUP($O604,'APOIO-DESPESAS'!$A$3:$N$962,5,FALSE)="","",VLOOKUP($O604,'APOIO-DESPESAS'!$A$3:$N$962,5,FALSE)),"")</f>
        <v/>
      </c>
      <c r="E604" s="223" t="str">
        <f>IFERROR(IF(VLOOKUP($O604,'APOIO-DESPESAS'!$A$3:$N$962,6,FALSE)="","",VLOOKUP($O604,'APOIO-DESPESAS'!$A$3:$N$962,6,FALSE)),"")</f>
        <v/>
      </c>
      <c r="F604" s="223" t="str">
        <f>IFERROR(IF(VLOOKUP($O604,'APOIO-DESPESAS'!$A$3:$N$962,7,FALSE)="","",VLOOKUP($O604,'APOIO-DESPESAS'!$A$3:$N$962,7,FALSE)),"")</f>
        <v/>
      </c>
      <c r="G604" s="223" t="str">
        <f>IFERROR(IF(VLOOKUP($O604,'APOIO-DESPESAS'!$A$3:$N$962,8,FALSE)="","",VLOOKUP($O604,'APOIO-DESPESAS'!$A$3:$N$962,8,FALSE)),"")</f>
        <v/>
      </c>
      <c r="H604" s="223" t="str">
        <f>IFERROR(IF(VLOOKUP($O604,'APOIO-DESPESAS'!$A$3:$N$962,9,FALSE)="","",VLOOKUP($O604,'APOIO-DESPESAS'!$A$3:$N$962,9,FALSE)),"")</f>
        <v/>
      </c>
      <c r="I604" s="223" t="str">
        <f>IFERROR(IF(VLOOKUP($O604,'APOIO-DESPESAS'!$A$3:$N$962,10,FALSE)="","",VLOOKUP($O604,'APOIO-DESPESAS'!$A$3:$N$962,10,FALSE)),"")</f>
        <v/>
      </c>
      <c r="J604" s="223" t="str">
        <f>IFERROR(IF(VLOOKUP($O604,'APOIO-DESPESAS'!$A$3:$N$962,11,FALSE)="","",VLOOKUP($O604,'APOIO-DESPESAS'!$A$3:$N$962,11,FALSE)),"")</f>
        <v/>
      </c>
      <c r="K604" s="223" t="str">
        <f>IFERROR(IF(VLOOKUP($O604,'APOIO-DESPESAS'!$A$3:$N$962,12,FALSE)="","",VLOOKUP($O604,'APOIO-DESPESAS'!$A$3:$N$962,12,FALSE)),"")</f>
        <v/>
      </c>
      <c r="L604" s="223" t="str">
        <f>IFERROR(IF(VLOOKUP($O604,'APOIO-DESPESAS'!$A$3:$N$962,13,FALSE)="","",VLOOKUP($O604,'APOIO-DESPESAS'!$A$3:$N$962,13,FALSE)),"")</f>
        <v/>
      </c>
      <c r="M604" s="223" t="str">
        <f>IFERROR(IF(VLOOKUP($O604,'APOIO-DESPESAS'!$A$3:$N$962,14,FALSE)="","",VLOOKUP($O604,'APOIO-DESPESAS'!$A$3:$N$962,14,FALSE)),"")</f>
        <v/>
      </c>
      <c r="O604" s="223">
        <f t="shared" si="9"/>
        <v>602</v>
      </c>
    </row>
    <row r="605" spans="1:15" x14ac:dyDescent="0.25">
      <c r="A605" s="223" t="str">
        <f>IFERROR(IF(VLOOKUP($O605,'APOIO-DESPESAS'!$A$3:$N$962,2,FALSE)="","",VLOOKUP($O605,'APOIO-DESPESAS'!$A$3:$N$962,2,FALSE)),"")</f>
        <v/>
      </c>
      <c r="B605" s="223" t="str">
        <f>IFERROR(IF(VLOOKUP($O605,'APOIO-DESPESAS'!$A$3:$N$962,3,FALSE)="","",VLOOKUP($O605,'APOIO-DESPESAS'!$A$3:$N$962,3,FALSE)),"")</f>
        <v/>
      </c>
      <c r="C605" s="223" t="str">
        <f>IFERROR(IF(VLOOKUP($O605,'APOIO-DESPESAS'!$A$3:$N$962,4,FALSE)="","",VLOOKUP($O605,'APOIO-DESPESAS'!$A$3:$N$962,4,FALSE)),"")</f>
        <v/>
      </c>
      <c r="D605" s="223" t="str">
        <f>IFERROR(IF(VLOOKUP($O605,'APOIO-DESPESAS'!$A$3:$N$962,5,FALSE)="","",VLOOKUP($O605,'APOIO-DESPESAS'!$A$3:$N$962,5,FALSE)),"")</f>
        <v/>
      </c>
      <c r="E605" s="223" t="str">
        <f>IFERROR(IF(VLOOKUP($O605,'APOIO-DESPESAS'!$A$3:$N$962,6,FALSE)="","",VLOOKUP($O605,'APOIO-DESPESAS'!$A$3:$N$962,6,FALSE)),"")</f>
        <v/>
      </c>
      <c r="F605" s="223" t="str">
        <f>IFERROR(IF(VLOOKUP($O605,'APOIO-DESPESAS'!$A$3:$N$962,7,FALSE)="","",VLOOKUP($O605,'APOIO-DESPESAS'!$A$3:$N$962,7,FALSE)),"")</f>
        <v/>
      </c>
      <c r="G605" s="223" t="str">
        <f>IFERROR(IF(VLOOKUP($O605,'APOIO-DESPESAS'!$A$3:$N$962,8,FALSE)="","",VLOOKUP($O605,'APOIO-DESPESAS'!$A$3:$N$962,8,FALSE)),"")</f>
        <v/>
      </c>
      <c r="H605" s="223" t="str">
        <f>IFERROR(IF(VLOOKUP($O605,'APOIO-DESPESAS'!$A$3:$N$962,9,FALSE)="","",VLOOKUP($O605,'APOIO-DESPESAS'!$A$3:$N$962,9,FALSE)),"")</f>
        <v/>
      </c>
      <c r="I605" s="223" t="str">
        <f>IFERROR(IF(VLOOKUP($O605,'APOIO-DESPESAS'!$A$3:$N$962,10,FALSE)="","",VLOOKUP($O605,'APOIO-DESPESAS'!$A$3:$N$962,10,FALSE)),"")</f>
        <v/>
      </c>
      <c r="J605" s="223" t="str">
        <f>IFERROR(IF(VLOOKUP($O605,'APOIO-DESPESAS'!$A$3:$N$962,11,FALSE)="","",VLOOKUP($O605,'APOIO-DESPESAS'!$A$3:$N$962,11,FALSE)),"")</f>
        <v/>
      </c>
      <c r="K605" s="223" t="str">
        <f>IFERROR(IF(VLOOKUP($O605,'APOIO-DESPESAS'!$A$3:$N$962,12,FALSE)="","",VLOOKUP($O605,'APOIO-DESPESAS'!$A$3:$N$962,12,FALSE)),"")</f>
        <v/>
      </c>
      <c r="L605" s="223" t="str">
        <f>IFERROR(IF(VLOOKUP($O605,'APOIO-DESPESAS'!$A$3:$N$962,13,FALSE)="","",VLOOKUP($O605,'APOIO-DESPESAS'!$A$3:$N$962,13,FALSE)),"")</f>
        <v/>
      </c>
      <c r="M605" s="223" t="str">
        <f>IFERROR(IF(VLOOKUP($O605,'APOIO-DESPESAS'!$A$3:$N$962,14,FALSE)="","",VLOOKUP($O605,'APOIO-DESPESAS'!$A$3:$N$962,14,FALSE)),"")</f>
        <v/>
      </c>
      <c r="O605" s="223">
        <f t="shared" si="9"/>
        <v>603</v>
      </c>
    </row>
    <row r="606" spans="1:15" x14ac:dyDescent="0.25">
      <c r="A606" s="223" t="str">
        <f>IFERROR(IF(VLOOKUP($O606,'APOIO-DESPESAS'!$A$3:$N$962,2,FALSE)="","",VLOOKUP($O606,'APOIO-DESPESAS'!$A$3:$N$962,2,FALSE)),"")</f>
        <v/>
      </c>
      <c r="B606" s="223" t="str">
        <f>IFERROR(IF(VLOOKUP($O606,'APOIO-DESPESAS'!$A$3:$N$962,3,FALSE)="","",VLOOKUP($O606,'APOIO-DESPESAS'!$A$3:$N$962,3,FALSE)),"")</f>
        <v/>
      </c>
      <c r="C606" s="223" t="str">
        <f>IFERROR(IF(VLOOKUP($O606,'APOIO-DESPESAS'!$A$3:$N$962,4,FALSE)="","",VLOOKUP($O606,'APOIO-DESPESAS'!$A$3:$N$962,4,FALSE)),"")</f>
        <v/>
      </c>
      <c r="D606" s="223" t="str">
        <f>IFERROR(IF(VLOOKUP($O606,'APOIO-DESPESAS'!$A$3:$N$962,5,FALSE)="","",VLOOKUP($O606,'APOIO-DESPESAS'!$A$3:$N$962,5,FALSE)),"")</f>
        <v/>
      </c>
      <c r="E606" s="223" t="str">
        <f>IFERROR(IF(VLOOKUP($O606,'APOIO-DESPESAS'!$A$3:$N$962,6,FALSE)="","",VLOOKUP($O606,'APOIO-DESPESAS'!$A$3:$N$962,6,FALSE)),"")</f>
        <v/>
      </c>
      <c r="F606" s="223" t="str">
        <f>IFERROR(IF(VLOOKUP($O606,'APOIO-DESPESAS'!$A$3:$N$962,7,FALSE)="","",VLOOKUP($O606,'APOIO-DESPESAS'!$A$3:$N$962,7,FALSE)),"")</f>
        <v/>
      </c>
      <c r="G606" s="223" t="str">
        <f>IFERROR(IF(VLOOKUP($O606,'APOIO-DESPESAS'!$A$3:$N$962,8,FALSE)="","",VLOOKUP($O606,'APOIO-DESPESAS'!$A$3:$N$962,8,FALSE)),"")</f>
        <v/>
      </c>
      <c r="H606" s="223" t="str">
        <f>IFERROR(IF(VLOOKUP($O606,'APOIO-DESPESAS'!$A$3:$N$962,9,FALSE)="","",VLOOKUP($O606,'APOIO-DESPESAS'!$A$3:$N$962,9,FALSE)),"")</f>
        <v/>
      </c>
      <c r="I606" s="223" t="str">
        <f>IFERROR(IF(VLOOKUP($O606,'APOIO-DESPESAS'!$A$3:$N$962,10,FALSE)="","",VLOOKUP($O606,'APOIO-DESPESAS'!$A$3:$N$962,10,FALSE)),"")</f>
        <v/>
      </c>
      <c r="J606" s="223" t="str">
        <f>IFERROR(IF(VLOOKUP($O606,'APOIO-DESPESAS'!$A$3:$N$962,11,FALSE)="","",VLOOKUP($O606,'APOIO-DESPESAS'!$A$3:$N$962,11,FALSE)),"")</f>
        <v/>
      </c>
      <c r="K606" s="223" t="str">
        <f>IFERROR(IF(VLOOKUP($O606,'APOIO-DESPESAS'!$A$3:$N$962,12,FALSE)="","",VLOOKUP($O606,'APOIO-DESPESAS'!$A$3:$N$962,12,FALSE)),"")</f>
        <v/>
      </c>
      <c r="L606" s="223" t="str">
        <f>IFERROR(IF(VLOOKUP($O606,'APOIO-DESPESAS'!$A$3:$N$962,13,FALSE)="","",VLOOKUP($O606,'APOIO-DESPESAS'!$A$3:$N$962,13,FALSE)),"")</f>
        <v/>
      </c>
      <c r="M606" s="223" t="str">
        <f>IFERROR(IF(VLOOKUP($O606,'APOIO-DESPESAS'!$A$3:$N$962,14,FALSE)="","",VLOOKUP($O606,'APOIO-DESPESAS'!$A$3:$N$962,14,FALSE)),"")</f>
        <v/>
      </c>
      <c r="O606" s="223">
        <f t="shared" si="9"/>
        <v>604</v>
      </c>
    </row>
    <row r="607" spans="1:15" x14ac:dyDescent="0.25">
      <c r="A607" s="223" t="str">
        <f>IFERROR(IF(VLOOKUP($O607,'APOIO-DESPESAS'!$A$3:$N$962,2,FALSE)="","",VLOOKUP($O607,'APOIO-DESPESAS'!$A$3:$N$962,2,FALSE)),"")</f>
        <v/>
      </c>
      <c r="B607" s="223" t="str">
        <f>IFERROR(IF(VLOOKUP($O607,'APOIO-DESPESAS'!$A$3:$N$962,3,FALSE)="","",VLOOKUP($O607,'APOIO-DESPESAS'!$A$3:$N$962,3,FALSE)),"")</f>
        <v/>
      </c>
      <c r="C607" s="223" t="str">
        <f>IFERROR(IF(VLOOKUP($O607,'APOIO-DESPESAS'!$A$3:$N$962,4,FALSE)="","",VLOOKUP($O607,'APOIO-DESPESAS'!$A$3:$N$962,4,FALSE)),"")</f>
        <v/>
      </c>
      <c r="D607" s="223" t="str">
        <f>IFERROR(IF(VLOOKUP($O607,'APOIO-DESPESAS'!$A$3:$N$962,5,FALSE)="","",VLOOKUP($O607,'APOIO-DESPESAS'!$A$3:$N$962,5,FALSE)),"")</f>
        <v/>
      </c>
      <c r="E607" s="223" t="str">
        <f>IFERROR(IF(VLOOKUP($O607,'APOIO-DESPESAS'!$A$3:$N$962,6,FALSE)="","",VLOOKUP($O607,'APOIO-DESPESAS'!$A$3:$N$962,6,FALSE)),"")</f>
        <v/>
      </c>
      <c r="F607" s="223" t="str">
        <f>IFERROR(IF(VLOOKUP($O607,'APOIO-DESPESAS'!$A$3:$N$962,7,FALSE)="","",VLOOKUP($O607,'APOIO-DESPESAS'!$A$3:$N$962,7,FALSE)),"")</f>
        <v/>
      </c>
      <c r="G607" s="223" t="str">
        <f>IFERROR(IF(VLOOKUP($O607,'APOIO-DESPESAS'!$A$3:$N$962,8,FALSE)="","",VLOOKUP($O607,'APOIO-DESPESAS'!$A$3:$N$962,8,FALSE)),"")</f>
        <v/>
      </c>
      <c r="H607" s="223" t="str">
        <f>IFERROR(IF(VLOOKUP($O607,'APOIO-DESPESAS'!$A$3:$N$962,9,FALSE)="","",VLOOKUP($O607,'APOIO-DESPESAS'!$A$3:$N$962,9,FALSE)),"")</f>
        <v/>
      </c>
      <c r="I607" s="223" t="str">
        <f>IFERROR(IF(VLOOKUP($O607,'APOIO-DESPESAS'!$A$3:$N$962,10,FALSE)="","",VLOOKUP($O607,'APOIO-DESPESAS'!$A$3:$N$962,10,FALSE)),"")</f>
        <v/>
      </c>
      <c r="J607" s="223" t="str">
        <f>IFERROR(IF(VLOOKUP($O607,'APOIO-DESPESAS'!$A$3:$N$962,11,FALSE)="","",VLOOKUP($O607,'APOIO-DESPESAS'!$A$3:$N$962,11,FALSE)),"")</f>
        <v/>
      </c>
      <c r="K607" s="223" t="str">
        <f>IFERROR(IF(VLOOKUP($O607,'APOIO-DESPESAS'!$A$3:$N$962,12,FALSE)="","",VLOOKUP($O607,'APOIO-DESPESAS'!$A$3:$N$962,12,FALSE)),"")</f>
        <v/>
      </c>
      <c r="L607" s="223" t="str">
        <f>IFERROR(IF(VLOOKUP($O607,'APOIO-DESPESAS'!$A$3:$N$962,13,FALSE)="","",VLOOKUP($O607,'APOIO-DESPESAS'!$A$3:$N$962,13,FALSE)),"")</f>
        <v/>
      </c>
      <c r="M607" s="223" t="str">
        <f>IFERROR(IF(VLOOKUP($O607,'APOIO-DESPESAS'!$A$3:$N$962,14,FALSE)="","",VLOOKUP($O607,'APOIO-DESPESAS'!$A$3:$N$962,14,FALSE)),"")</f>
        <v/>
      </c>
      <c r="O607" s="223">
        <f t="shared" si="9"/>
        <v>605</v>
      </c>
    </row>
    <row r="608" spans="1:15" x14ac:dyDescent="0.25">
      <c r="A608" s="223" t="str">
        <f>IFERROR(IF(VLOOKUP($O608,'APOIO-DESPESAS'!$A$3:$N$962,2,FALSE)="","",VLOOKUP($O608,'APOIO-DESPESAS'!$A$3:$N$962,2,FALSE)),"")</f>
        <v/>
      </c>
      <c r="B608" s="223" t="str">
        <f>IFERROR(IF(VLOOKUP($O608,'APOIO-DESPESAS'!$A$3:$N$962,3,FALSE)="","",VLOOKUP($O608,'APOIO-DESPESAS'!$A$3:$N$962,3,FALSE)),"")</f>
        <v/>
      </c>
      <c r="C608" s="223" t="str">
        <f>IFERROR(IF(VLOOKUP($O608,'APOIO-DESPESAS'!$A$3:$N$962,4,FALSE)="","",VLOOKUP($O608,'APOIO-DESPESAS'!$A$3:$N$962,4,FALSE)),"")</f>
        <v/>
      </c>
      <c r="D608" s="223" t="str">
        <f>IFERROR(IF(VLOOKUP($O608,'APOIO-DESPESAS'!$A$3:$N$962,5,FALSE)="","",VLOOKUP($O608,'APOIO-DESPESAS'!$A$3:$N$962,5,FALSE)),"")</f>
        <v/>
      </c>
      <c r="E608" s="223" t="str">
        <f>IFERROR(IF(VLOOKUP($O608,'APOIO-DESPESAS'!$A$3:$N$962,6,FALSE)="","",VLOOKUP($O608,'APOIO-DESPESAS'!$A$3:$N$962,6,FALSE)),"")</f>
        <v/>
      </c>
      <c r="F608" s="223" t="str">
        <f>IFERROR(IF(VLOOKUP($O608,'APOIO-DESPESAS'!$A$3:$N$962,7,FALSE)="","",VLOOKUP($O608,'APOIO-DESPESAS'!$A$3:$N$962,7,FALSE)),"")</f>
        <v/>
      </c>
      <c r="G608" s="223" t="str">
        <f>IFERROR(IF(VLOOKUP($O608,'APOIO-DESPESAS'!$A$3:$N$962,8,FALSE)="","",VLOOKUP($O608,'APOIO-DESPESAS'!$A$3:$N$962,8,FALSE)),"")</f>
        <v/>
      </c>
      <c r="H608" s="223" t="str">
        <f>IFERROR(IF(VLOOKUP($O608,'APOIO-DESPESAS'!$A$3:$N$962,9,FALSE)="","",VLOOKUP($O608,'APOIO-DESPESAS'!$A$3:$N$962,9,FALSE)),"")</f>
        <v/>
      </c>
      <c r="I608" s="223" t="str">
        <f>IFERROR(IF(VLOOKUP($O608,'APOIO-DESPESAS'!$A$3:$N$962,10,FALSE)="","",VLOOKUP($O608,'APOIO-DESPESAS'!$A$3:$N$962,10,FALSE)),"")</f>
        <v/>
      </c>
      <c r="J608" s="223" t="str">
        <f>IFERROR(IF(VLOOKUP($O608,'APOIO-DESPESAS'!$A$3:$N$962,11,FALSE)="","",VLOOKUP($O608,'APOIO-DESPESAS'!$A$3:$N$962,11,FALSE)),"")</f>
        <v/>
      </c>
      <c r="K608" s="223" t="str">
        <f>IFERROR(IF(VLOOKUP($O608,'APOIO-DESPESAS'!$A$3:$N$962,12,FALSE)="","",VLOOKUP($O608,'APOIO-DESPESAS'!$A$3:$N$962,12,FALSE)),"")</f>
        <v/>
      </c>
      <c r="L608" s="223" t="str">
        <f>IFERROR(IF(VLOOKUP($O608,'APOIO-DESPESAS'!$A$3:$N$962,13,FALSE)="","",VLOOKUP($O608,'APOIO-DESPESAS'!$A$3:$N$962,13,FALSE)),"")</f>
        <v/>
      </c>
      <c r="M608" s="223" t="str">
        <f>IFERROR(IF(VLOOKUP($O608,'APOIO-DESPESAS'!$A$3:$N$962,14,FALSE)="","",VLOOKUP($O608,'APOIO-DESPESAS'!$A$3:$N$962,14,FALSE)),"")</f>
        <v/>
      </c>
      <c r="O608" s="223">
        <f t="shared" si="9"/>
        <v>606</v>
      </c>
    </row>
    <row r="609" spans="1:15" x14ac:dyDescent="0.25">
      <c r="A609" s="223" t="str">
        <f>IFERROR(IF(VLOOKUP($O609,'APOIO-DESPESAS'!$A$3:$N$962,2,FALSE)="","",VLOOKUP($O609,'APOIO-DESPESAS'!$A$3:$N$962,2,FALSE)),"")</f>
        <v/>
      </c>
      <c r="B609" s="223" t="str">
        <f>IFERROR(IF(VLOOKUP($O609,'APOIO-DESPESAS'!$A$3:$N$962,3,FALSE)="","",VLOOKUP($O609,'APOIO-DESPESAS'!$A$3:$N$962,3,FALSE)),"")</f>
        <v/>
      </c>
      <c r="C609" s="223" t="str">
        <f>IFERROR(IF(VLOOKUP($O609,'APOIO-DESPESAS'!$A$3:$N$962,4,FALSE)="","",VLOOKUP($O609,'APOIO-DESPESAS'!$A$3:$N$962,4,FALSE)),"")</f>
        <v/>
      </c>
      <c r="D609" s="223" t="str">
        <f>IFERROR(IF(VLOOKUP($O609,'APOIO-DESPESAS'!$A$3:$N$962,5,FALSE)="","",VLOOKUP($O609,'APOIO-DESPESAS'!$A$3:$N$962,5,FALSE)),"")</f>
        <v/>
      </c>
      <c r="E609" s="223" t="str">
        <f>IFERROR(IF(VLOOKUP($O609,'APOIO-DESPESAS'!$A$3:$N$962,6,FALSE)="","",VLOOKUP($O609,'APOIO-DESPESAS'!$A$3:$N$962,6,FALSE)),"")</f>
        <v/>
      </c>
      <c r="F609" s="223" t="str">
        <f>IFERROR(IF(VLOOKUP($O609,'APOIO-DESPESAS'!$A$3:$N$962,7,FALSE)="","",VLOOKUP($O609,'APOIO-DESPESAS'!$A$3:$N$962,7,FALSE)),"")</f>
        <v/>
      </c>
      <c r="G609" s="223" t="str">
        <f>IFERROR(IF(VLOOKUP($O609,'APOIO-DESPESAS'!$A$3:$N$962,8,FALSE)="","",VLOOKUP($O609,'APOIO-DESPESAS'!$A$3:$N$962,8,FALSE)),"")</f>
        <v/>
      </c>
      <c r="H609" s="223" t="str">
        <f>IFERROR(IF(VLOOKUP($O609,'APOIO-DESPESAS'!$A$3:$N$962,9,FALSE)="","",VLOOKUP($O609,'APOIO-DESPESAS'!$A$3:$N$962,9,FALSE)),"")</f>
        <v/>
      </c>
      <c r="I609" s="223" t="str">
        <f>IFERROR(IF(VLOOKUP($O609,'APOIO-DESPESAS'!$A$3:$N$962,10,FALSE)="","",VLOOKUP($O609,'APOIO-DESPESAS'!$A$3:$N$962,10,FALSE)),"")</f>
        <v/>
      </c>
      <c r="J609" s="223" t="str">
        <f>IFERROR(IF(VLOOKUP($O609,'APOIO-DESPESAS'!$A$3:$N$962,11,FALSE)="","",VLOOKUP($O609,'APOIO-DESPESAS'!$A$3:$N$962,11,FALSE)),"")</f>
        <v/>
      </c>
      <c r="K609" s="223" t="str">
        <f>IFERROR(IF(VLOOKUP($O609,'APOIO-DESPESAS'!$A$3:$N$962,12,FALSE)="","",VLOOKUP($O609,'APOIO-DESPESAS'!$A$3:$N$962,12,FALSE)),"")</f>
        <v/>
      </c>
      <c r="L609" s="223" t="str">
        <f>IFERROR(IF(VLOOKUP($O609,'APOIO-DESPESAS'!$A$3:$N$962,13,FALSE)="","",VLOOKUP($O609,'APOIO-DESPESAS'!$A$3:$N$962,13,FALSE)),"")</f>
        <v/>
      </c>
      <c r="M609" s="223" t="str">
        <f>IFERROR(IF(VLOOKUP($O609,'APOIO-DESPESAS'!$A$3:$N$962,14,FALSE)="","",VLOOKUP($O609,'APOIO-DESPESAS'!$A$3:$N$962,14,FALSE)),"")</f>
        <v/>
      </c>
      <c r="O609" s="223">
        <f t="shared" si="9"/>
        <v>607</v>
      </c>
    </row>
    <row r="610" spans="1:15" x14ac:dyDescent="0.25">
      <c r="A610" s="223" t="str">
        <f>IFERROR(IF(VLOOKUP($O610,'APOIO-DESPESAS'!$A$3:$N$962,2,FALSE)="","",VLOOKUP($O610,'APOIO-DESPESAS'!$A$3:$N$962,2,FALSE)),"")</f>
        <v/>
      </c>
      <c r="B610" s="223" t="str">
        <f>IFERROR(IF(VLOOKUP($O610,'APOIO-DESPESAS'!$A$3:$N$962,3,FALSE)="","",VLOOKUP($O610,'APOIO-DESPESAS'!$A$3:$N$962,3,FALSE)),"")</f>
        <v/>
      </c>
      <c r="C610" s="223" t="str">
        <f>IFERROR(IF(VLOOKUP($O610,'APOIO-DESPESAS'!$A$3:$N$962,4,FALSE)="","",VLOOKUP($O610,'APOIO-DESPESAS'!$A$3:$N$962,4,FALSE)),"")</f>
        <v/>
      </c>
      <c r="D610" s="223" t="str">
        <f>IFERROR(IF(VLOOKUP($O610,'APOIO-DESPESAS'!$A$3:$N$962,5,FALSE)="","",VLOOKUP($O610,'APOIO-DESPESAS'!$A$3:$N$962,5,FALSE)),"")</f>
        <v/>
      </c>
      <c r="E610" s="223" t="str">
        <f>IFERROR(IF(VLOOKUP($O610,'APOIO-DESPESAS'!$A$3:$N$962,6,FALSE)="","",VLOOKUP($O610,'APOIO-DESPESAS'!$A$3:$N$962,6,FALSE)),"")</f>
        <v/>
      </c>
      <c r="F610" s="223" t="str">
        <f>IFERROR(IF(VLOOKUP($O610,'APOIO-DESPESAS'!$A$3:$N$962,7,FALSE)="","",VLOOKUP($O610,'APOIO-DESPESAS'!$A$3:$N$962,7,FALSE)),"")</f>
        <v/>
      </c>
      <c r="G610" s="223" t="str">
        <f>IFERROR(IF(VLOOKUP($O610,'APOIO-DESPESAS'!$A$3:$N$962,8,FALSE)="","",VLOOKUP($O610,'APOIO-DESPESAS'!$A$3:$N$962,8,FALSE)),"")</f>
        <v/>
      </c>
      <c r="H610" s="223" t="str">
        <f>IFERROR(IF(VLOOKUP($O610,'APOIO-DESPESAS'!$A$3:$N$962,9,FALSE)="","",VLOOKUP($O610,'APOIO-DESPESAS'!$A$3:$N$962,9,FALSE)),"")</f>
        <v/>
      </c>
      <c r="I610" s="223" t="str">
        <f>IFERROR(IF(VLOOKUP($O610,'APOIO-DESPESAS'!$A$3:$N$962,10,FALSE)="","",VLOOKUP($O610,'APOIO-DESPESAS'!$A$3:$N$962,10,FALSE)),"")</f>
        <v/>
      </c>
      <c r="J610" s="223" t="str">
        <f>IFERROR(IF(VLOOKUP($O610,'APOIO-DESPESAS'!$A$3:$N$962,11,FALSE)="","",VLOOKUP($O610,'APOIO-DESPESAS'!$A$3:$N$962,11,FALSE)),"")</f>
        <v/>
      </c>
      <c r="K610" s="223" t="str">
        <f>IFERROR(IF(VLOOKUP($O610,'APOIO-DESPESAS'!$A$3:$N$962,12,FALSE)="","",VLOOKUP($O610,'APOIO-DESPESAS'!$A$3:$N$962,12,FALSE)),"")</f>
        <v/>
      </c>
      <c r="L610" s="223" t="str">
        <f>IFERROR(IF(VLOOKUP($O610,'APOIO-DESPESAS'!$A$3:$N$962,13,FALSE)="","",VLOOKUP($O610,'APOIO-DESPESAS'!$A$3:$N$962,13,FALSE)),"")</f>
        <v/>
      </c>
      <c r="M610" s="223" t="str">
        <f>IFERROR(IF(VLOOKUP($O610,'APOIO-DESPESAS'!$A$3:$N$962,14,FALSE)="","",VLOOKUP($O610,'APOIO-DESPESAS'!$A$3:$N$962,14,FALSE)),"")</f>
        <v/>
      </c>
      <c r="O610" s="223">
        <f t="shared" si="9"/>
        <v>608</v>
      </c>
    </row>
    <row r="611" spans="1:15" x14ac:dyDescent="0.25">
      <c r="A611" s="223" t="str">
        <f>IFERROR(IF(VLOOKUP($O611,'APOIO-DESPESAS'!$A$3:$N$962,2,FALSE)="","",VLOOKUP($O611,'APOIO-DESPESAS'!$A$3:$N$962,2,FALSE)),"")</f>
        <v/>
      </c>
      <c r="B611" s="223" t="str">
        <f>IFERROR(IF(VLOOKUP($O611,'APOIO-DESPESAS'!$A$3:$N$962,3,FALSE)="","",VLOOKUP($O611,'APOIO-DESPESAS'!$A$3:$N$962,3,FALSE)),"")</f>
        <v/>
      </c>
      <c r="C611" s="223" t="str">
        <f>IFERROR(IF(VLOOKUP($O611,'APOIO-DESPESAS'!$A$3:$N$962,4,FALSE)="","",VLOOKUP($O611,'APOIO-DESPESAS'!$A$3:$N$962,4,FALSE)),"")</f>
        <v/>
      </c>
      <c r="D611" s="223" t="str">
        <f>IFERROR(IF(VLOOKUP($O611,'APOIO-DESPESAS'!$A$3:$N$962,5,FALSE)="","",VLOOKUP($O611,'APOIO-DESPESAS'!$A$3:$N$962,5,FALSE)),"")</f>
        <v/>
      </c>
      <c r="E611" s="223" t="str">
        <f>IFERROR(IF(VLOOKUP($O611,'APOIO-DESPESAS'!$A$3:$N$962,6,FALSE)="","",VLOOKUP($O611,'APOIO-DESPESAS'!$A$3:$N$962,6,FALSE)),"")</f>
        <v/>
      </c>
      <c r="F611" s="223" t="str">
        <f>IFERROR(IF(VLOOKUP($O611,'APOIO-DESPESAS'!$A$3:$N$962,7,FALSE)="","",VLOOKUP($O611,'APOIO-DESPESAS'!$A$3:$N$962,7,FALSE)),"")</f>
        <v/>
      </c>
      <c r="G611" s="223" t="str">
        <f>IFERROR(IF(VLOOKUP($O611,'APOIO-DESPESAS'!$A$3:$N$962,8,FALSE)="","",VLOOKUP($O611,'APOIO-DESPESAS'!$A$3:$N$962,8,FALSE)),"")</f>
        <v/>
      </c>
      <c r="H611" s="223" t="str">
        <f>IFERROR(IF(VLOOKUP($O611,'APOIO-DESPESAS'!$A$3:$N$962,9,FALSE)="","",VLOOKUP($O611,'APOIO-DESPESAS'!$A$3:$N$962,9,FALSE)),"")</f>
        <v/>
      </c>
      <c r="I611" s="223" t="str">
        <f>IFERROR(IF(VLOOKUP($O611,'APOIO-DESPESAS'!$A$3:$N$962,10,FALSE)="","",VLOOKUP($O611,'APOIO-DESPESAS'!$A$3:$N$962,10,FALSE)),"")</f>
        <v/>
      </c>
      <c r="J611" s="223" t="str">
        <f>IFERROR(IF(VLOOKUP($O611,'APOIO-DESPESAS'!$A$3:$N$962,11,FALSE)="","",VLOOKUP($O611,'APOIO-DESPESAS'!$A$3:$N$962,11,FALSE)),"")</f>
        <v/>
      </c>
      <c r="K611" s="223" t="str">
        <f>IFERROR(IF(VLOOKUP($O611,'APOIO-DESPESAS'!$A$3:$N$962,12,FALSE)="","",VLOOKUP($O611,'APOIO-DESPESAS'!$A$3:$N$962,12,FALSE)),"")</f>
        <v/>
      </c>
      <c r="L611" s="223" t="str">
        <f>IFERROR(IF(VLOOKUP($O611,'APOIO-DESPESAS'!$A$3:$N$962,13,FALSE)="","",VLOOKUP($O611,'APOIO-DESPESAS'!$A$3:$N$962,13,FALSE)),"")</f>
        <v/>
      </c>
      <c r="M611" s="223" t="str">
        <f>IFERROR(IF(VLOOKUP($O611,'APOIO-DESPESAS'!$A$3:$N$962,14,FALSE)="","",VLOOKUP($O611,'APOIO-DESPESAS'!$A$3:$N$962,14,FALSE)),"")</f>
        <v/>
      </c>
      <c r="O611" s="223">
        <f t="shared" si="9"/>
        <v>609</v>
      </c>
    </row>
    <row r="612" spans="1:15" x14ac:dyDescent="0.25">
      <c r="A612" s="223" t="str">
        <f>IFERROR(IF(VLOOKUP($O612,'APOIO-DESPESAS'!$A$3:$N$962,2,FALSE)="","",VLOOKUP($O612,'APOIO-DESPESAS'!$A$3:$N$962,2,FALSE)),"")</f>
        <v/>
      </c>
      <c r="B612" s="223" t="str">
        <f>IFERROR(IF(VLOOKUP($O612,'APOIO-DESPESAS'!$A$3:$N$962,3,FALSE)="","",VLOOKUP($O612,'APOIO-DESPESAS'!$A$3:$N$962,3,FALSE)),"")</f>
        <v/>
      </c>
      <c r="C612" s="223" t="str">
        <f>IFERROR(IF(VLOOKUP($O612,'APOIO-DESPESAS'!$A$3:$N$962,4,FALSE)="","",VLOOKUP($O612,'APOIO-DESPESAS'!$A$3:$N$962,4,FALSE)),"")</f>
        <v/>
      </c>
      <c r="D612" s="223" t="str">
        <f>IFERROR(IF(VLOOKUP($O612,'APOIO-DESPESAS'!$A$3:$N$962,5,FALSE)="","",VLOOKUP($O612,'APOIO-DESPESAS'!$A$3:$N$962,5,FALSE)),"")</f>
        <v/>
      </c>
      <c r="E612" s="223" t="str">
        <f>IFERROR(IF(VLOOKUP($O612,'APOIO-DESPESAS'!$A$3:$N$962,6,FALSE)="","",VLOOKUP($O612,'APOIO-DESPESAS'!$A$3:$N$962,6,FALSE)),"")</f>
        <v/>
      </c>
      <c r="F612" s="223" t="str">
        <f>IFERROR(IF(VLOOKUP($O612,'APOIO-DESPESAS'!$A$3:$N$962,7,FALSE)="","",VLOOKUP($O612,'APOIO-DESPESAS'!$A$3:$N$962,7,FALSE)),"")</f>
        <v/>
      </c>
      <c r="G612" s="223" t="str">
        <f>IFERROR(IF(VLOOKUP($O612,'APOIO-DESPESAS'!$A$3:$N$962,8,FALSE)="","",VLOOKUP($O612,'APOIO-DESPESAS'!$A$3:$N$962,8,FALSE)),"")</f>
        <v/>
      </c>
      <c r="H612" s="223" t="str">
        <f>IFERROR(IF(VLOOKUP($O612,'APOIO-DESPESAS'!$A$3:$N$962,9,FALSE)="","",VLOOKUP($O612,'APOIO-DESPESAS'!$A$3:$N$962,9,FALSE)),"")</f>
        <v/>
      </c>
      <c r="I612" s="223" t="str">
        <f>IFERROR(IF(VLOOKUP($O612,'APOIO-DESPESAS'!$A$3:$N$962,10,FALSE)="","",VLOOKUP($O612,'APOIO-DESPESAS'!$A$3:$N$962,10,FALSE)),"")</f>
        <v/>
      </c>
      <c r="J612" s="223" t="str">
        <f>IFERROR(IF(VLOOKUP($O612,'APOIO-DESPESAS'!$A$3:$N$962,11,FALSE)="","",VLOOKUP($O612,'APOIO-DESPESAS'!$A$3:$N$962,11,FALSE)),"")</f>
        <v/>
      </c>
      <c r="K612" s="223" t="str">
        <f>IFERROR(IF(VLOOKUP($O612,'APOIO-DESPESAS'!$A$3:$N$962,12,FALSE)="","",VLOOKUP($O612,'APOIO-DESPESAS'!$A$3:$N$962,12,FALSE)),"")</f>
        <v/>
      </c>
      <c r="L612" s="223" t="str">
        <f>IFERROR(IF(VLOOKUP($O612,'APOIO-DESPESAS'!$A$3:$N$962,13,FALSE)="","",VLOOKUP($O612,'APOIO-DESPESAS'!$A$3:$N$962,13,FALSE)),"")</f>
        <v/>
      </c>
      <c r="M612" s="223" t="str">
        <f>IFERROR(IF(VLOOKUP($O612,'APOIO-DESPESAS'!$A$3:$N$962,14,FALSE)="","",VLOOKUP($O612,'APOIO-DESPESAS'!$A$3:$N$962,14,FALSE)),"")</f>
        <v/>
      </c>
      <c r="O612" s="223">
        <f t="shared" si="9"/>
        <v>610</v>
      </c>
    </row>
    <row r="613" spans="1:15" x14ac:dyDescent="0.25">
      <c r="A613" s="223" t="str">
        <f>IFERROR(IF(VLOOKUP($O613,'APOIO-DESPESAS'!$A$3:$N$962,2,FALSE)="","",VLOOKUP($O613,'APOIO-DESPESAS'!$A$3:$N$962,2,FALSE)),"")</f>
        <v/>
      </c>
      <c r="B613" s="223" t="str">
        <f>IFERROR(IF(VLOOKUP($O613,'APOIO-DESPESAS'!$A$3:$N$962,3,FALSE)="","",VLOOKUP($O613,'APOIO-DESPESAS'!$A$3:$N$962,3,FALSE)),"")</f>
        <v/>
      </c>
      <c r="C613" s="223" t="str">
        <f>IFERROR(IF(VLOOKUP($O613,'APOIO-DESPESAS'!$A$3:$N$962,4,FALSE)="","",VLOOKUP($O613,'APOIO-DESPESAS'!$A$3:$N$962,4,FALSE)),"")</f>
        <v/>
      </c>
      <c r="D613" s="223" t="str">
        <f>IFERROR(IF(VLOOKUP($O613,'APOIO-DESPESAS'!$A$3:$N$962,5,FALSE)="","",VLOOKUP($O613,'APOIO-DESPESAS'!$A$3:$N$962,5,FALSE)),"")</f>
        <v/>
      </c>
      <c r="E613" s="223" t="str">
        <f>IFERROR(IF(VLOOKUP($O613,'APOIO-DESPESAS'!$A$3:$N$962,6,FALSE)="","",VLOOKUP($O613,'APOIO-DESPESAS'!$A$3:$N$962,6,FALSE)),"")</f>
        <v/>
      </c>
      <c r="F613" s="223" t="str">
        <f>IFERROR(IF(VLOOKUP($O613,'APOIO-DESPESAS'!$A$3:$N$962,7,FALSE)="","",VLOOKUP($O613,'APOIO-DESPESAS'!$A$3:$N$962,7,FALSE)),"")</f>
        <v/>
      </c>
      <c r="G613" s="223" t="str">
        <f>IFERROR(IF(VLOOKUP($O613,'APOIO-DESPESAS'!$A$3:$N$962,8,FALSE)="","",VLOOKUP($O613,'APOIO-DESPESAS'!$A$3:$N$962,8,FALSE)),"")</f>
        <v/>
      </c>
      <c r="H613" s="223" t="str">
        <f>IFERROR(IF(VLOOKUP($O613,'APOIO-DESPESAS'!$A$3:$N$962,9,FALSE)="","",VLOOKUP($O613,'APOIO-DESPESAS'!$A$3:$N$962,9,FALSE)),"")</f>
        <v/>
      </c>
      <c r="I613" s="223" t="str">
        <f>IFERROR(IF(VLOOKUP($O613,'APOIO-DESPESAS'!$A$3:$N$962,10,FALSE)="","",VLOOKUP($O613,'APOIO-DESPESAS'!$A$3:$N$962,10,FALSE)),"")</f>
        <v/>
      </c>
      <c r="J613" s="223" t="str">
        <f>IFERROR(IF(VLOOKUP($O613,'APOIO-DESPESAS'!$A$3:$N$962,11,FALSE)="","",VLOOKUP($O613,'APOIO-DESPESAS'!$A$3:$N$962,11,FALSE)),"")</f>
        <v/>
      </c>
      <c r="K613" s="223" t="str">
        <f>IFERROR(IF(VLOOKUP($O613,'APOIO-DESPESAS'!$A$3:$N$962,12,FALSE)="","",VLOOKUP($O613,'APOIO-DESPESAS'!$A$3:$N$962,12,FALSE)),"")</f>
        <v/>
      </c>
      <c r="L613" s="223" t="str">
        <f>IFERROR(IF(VLOOKUP($O613,'APOIO-DESPESAS'!$A$3:$N$962,13,FALSE)="","",VLOOKUP($O613,'APOIO-DESPESAS'!$A$3:$N$962,13,FALSE)),"")</f>
        <v/>
      </c>
      <c r="M613" s="223" t="str">
        <f>IFERROR(IF(VLOOKUP($O613,'APOIO-DESPESAS'!$A$3:$N$962,14,FALSE)="","",VLOOKUP($O613,'APOIO-DESPESAS'!$A$3:$N$962,14,FALSE)),"")</f>
        <v/>
      </c>
      <c r="O613" s="223">
        <f t="shared" si="9"/>
        <v>611</v>
      </c>
    </row>
    <row r="614" spans="1:15" x14ac:dyDescent="0.25">
      <c r="A614" s="223" t="str">
        <f>IFERROR(IF(VLOOKUP($O614,'APOIO-DESPESAS'!$A$3:$N$962,2,FALSE)="","",VLOOKUP($O614,'APOIO-DESPESAS'!$A$3:$N$962,2,FALSE)),"")</f>
        <v/>
      </c>
      <c r="B614" s="223" t="str">
        <f>IFERROR(IF(VLOOKUP($O614,'APOIO-DESPESAS'!$A$3:$N$962,3,FALSE)="","",VLOOKUP($O614,'APOIO-DESPESAS'!$A$3:$N$962,3,FALSE)),"")</f>
        <v/>
      </c>
      <c r="C614" s="223" t="str">
        <f>IFERROR(IF(VLOOKUP($O614,'APOIO-DESPESAS'!$A$3:$N$962,4,FALSE)="","",VLOOKUP($O614,'APOIO-DESPESAS'!$A$3:$N$962,4,FALSE)),"")</f>
        <v/>
      </c>
      <c r="D614" s="223" t="str">
        <f>IFERROR(IF(VLOOKUP($O614,'APOIO-DESPESAS'!$A$3:$N$962,5,FALSE)="","",VLOOKUP($O614,'APOIO-DESPESAS'!$A$3:$N$962,5,FALSE)),"")</f>
        <v/>
      </c>
      <c r="E614" s="223" t="str">
        <f>IFERROR(IF(VLOOKUP($O614,'APOIO-DESPESAS'!$A$3:$N$962,6,FALSE)="","",VLOOKUP($O614,'APOIO-DESPESAS'!$A$3:$N$962,6,FALSE)),"")</f>
        <v/>
      </c>
      <c r="F614" s="223" t="str">
        <f>IFERROR(IF(VLOOKUP($O614,'APOIO-DESPESAS'!$A$3:$N$962,7,FALSE)="","",VLOOKUP($O614,'APOIO-DESPESAS'!$A$3:$N$962,7,FALSE)),"")</f>
        <v/>
      </c>
      <c r="G614" s="223" t="str">
        <f>IFERROR(IF(VLOOKUP($O614,'APOIO-DESPESAS'!$A$3:$N$962,8,FALSE)="","",VLOOKUP($O614,'APOIO-DESPESAS'!$A$3:$N$962,8,FALSE)),"")</f>
        <v/>
      </c>
      <c r="H614" s="223" t="str">
        <f>IFERROR(IF(VLOOKUP($O614,'APOIO-DESPESAS'!$A$3:$N$962,9,FALSE)="","",VLOOKUP($O614,'APOIO-DESPESAS'!$A$3:$N$962,9,FALSE)),"")</f>
        <v/>
      </c>
      <c r="I614" s="223" t="str">
        <f>IFERROR(IF(VLOOKUP($O614,'APOIO-DESPESAS'!$A$3:$N$962,10,FALSE)="","",VLOOKUP($O614,'APOIO-DESPESAS'!$A$3:$N$962,10,FALSE)),"")</f>
        <v/>
      </c>
      <c r="J614" s="223" t="str">
        <f>IFERROR(IF(VLOOKUP($O614,'APOIO-DESPESAS'!$A$3:$N$962,11,FALSE)="","",VLOOKUP($O614,'APOIO-DESPESAS'!$A$3:$N$962,11,FALSE)),"")</f>
        <v/>
      </c>
      <c r="K614" s="223" t="str">
        <f>IFERROR(IF(VLOOKUP($O614,'APOIO-DESPESAS'!$A$3:$N$962,12,FALSE)="","",VLOOKUP($O614,'APOIO-DESPESAS'!$A$3:$N$962,12,FALSE)),"")</f>
        <v/>
      </c>
      <c r="L614" s="223" t="str">
        <f>IFERROR(IF(VLOOKUP($O614,'APOIO-DESPESAS'!$A$3:$N$962,13,FALSE)="","",VLOOKUP($O614,'APOIO-DESPESAS'!$A$3:$N$962,13,FALSE)),"")</f>
        <v/>
      </c>
      <c r="M614" s="223" t="str">
        <f>IFERROR(IF(VLOOKUP($O614,'APOIO-DESPESAS'!$A$3:$N$962,14,FALSE)="","",VLOOKUP($O614,'APOIO-DESPESAS'!$A$3:$N$962,14,FALSE)),"")</f>
        <v/>
      </c>
      <c r="O614" s="223">
        <f t="shared" si="9"/>
        <v>612</v>
      </c>
    </row>
    <row r="615" spans="1:15" x14ac:dyDescent="0.25">
      <c r="A615" s="223" t="str">
        <f>IFERROR(IF(VLOOKUP($O615,'APOIO-DESPESAS'!$A$3:$N$962,2,FALSE)="","",VLOOKUP($O615,'APOIO-DESPESAS'!$A$3:$N$962,2,FALSE)),"")</f>
        <v/>
      </c>
      <c r="B615" s="223" t="str">
        <f>IFERROR(IF(VLOOKUP($O615,'APOIO-DESPESAS'!$A$3:$N$962,3,FALSE)="","",VLOOKUP($O615,'APOIO-DESPESAS'!$A$3:$N$962,3,FALSE)),"")</f>
        <v/>
      </c>
      <c r="C615" s="223" t="str">
        <f>IFERROR(IF(VLOOKUP($O615,'APOIO-DESPESAS'!$A$3:$N$962,4,FALSE)="","",VLOOKUP($O615,'APOIO-DESPESAS'!$A$3:$N$962,4,FALSE)),"")</f>
        <v/>
      </c>
      <c r="D615" s="223" t="str">
        <f>IFERROR(IF(VLOOKUP($O615,'APOIO-DESPESAS'!$A$3:$N$962,5,FALSE)="","",VLOOKUP($O615,'APOIO-DESPESAS'!$A$3:$N$962,5,FALSE)),"")</f>
        <v/>
      </c>
      <c r="E615" s="223" t="str">
        <f>IFERROR(IF(VLOOKUP($O615,'APOIO-DESPESAS'!$A$3:$N$962,6,FALSE)="","",VLOOKUP($O615,'APOIO-DESPESAS'!$A$3:$N$962,6,FALSE)),"")</f>
        <v/>
      </c>
      <c r="F615" s="223" t="str">
        <f>IFERROR(IF(VLOOKUP($O615,'APOIO-DESPESAS'!$A$3:$N$962,7,FALSE)="","",VLOOKUP($O615,'APOIO-DESPESAS'!$A$3:$N$962,7,FALSE)),"")</f>
        <v/>
      </c>
      <c r="G615" s="223" t="str">
        <f>IFERROR(IF(VLOOKUP($O615,'APOIO-DESPESAS'!$A$3:$N$962,8,FALSE)="","",VLOOKUP($O615,'APOIO-DESPESAS'!$A$3:$N$962,8,FALSE)),"")</f>
        <v/>
      </c>
      <c r="H615" s="223" t="str">
        <f>IFERROR(IF(VLOOKUP($O615,'APOIO-DESPESAS'!$A$3:$N$962,9,FALSE)="","",VLOOKUP($O615,'APOIO-DESPESAS'!$A$3:$N$962,9,FALSE)),"")</f>
        <v/>
      </c>
      <c r="I615" s="223" t="str">
        <f>IFERROR(IF(VLOOKUP($O615,'APOIO-DESPESAS'!$A$3:$N$962,10,FALSE)="","",VLOOKUP($O615,'APOIO-DESPESAS'!$A$3:$N$962,10,FALSE)),"")</f>
        <v/>
      </c>
      <c r="J615" s="223" t="str">
        <f>IFERROR(IF(VLOOKUP($O615,'APOIO-DESPESAS'!$A$3:$N$962,11,FALSE)="","",VLOOKUP($O615,'APOIO-DESPESAS'!$A$3:$N$962,11,FALSE)),"")</f>
        <v/>
      </c>
      <c r="K615" s="223" t="str">
        <f>IFERROR(IF(VLOOKUP($O615,'APOIO-DESPESAS'!$A$3:$N$962,12,FALSE)="","",VLOOKUP($O615,'APOIO-DESPESAS'!$A$3:$N$962,12,FALSE)),"")</f>
        <v/>
      </c>
      <c r="L615" s="223" t="str">
        <f>IFERROR(IF(VLOOKUP($O615,'APOIO-DESPESAS'!$A$3:$N$962,13,FALSE)="","",VLOOKUP($O615,'APOIO-DESPESAS'!$A$3:$N$962,13,FALSE)),"")</f>
        <v/>
      </c>
      <c r="M615" s="223" t="str">
        <f>IFERROR(IF(VLOOKUP($O615,'APOIO-DESPESAS'!$A$3:$N$962,14,FALSE)="","",VLOOKUP($O615,'APOIO-DESPESAS'!$A$3:$N$962,14,FALSE)),"")</f>
        <v/>
      </c>
      <c r="O615" s="223">
        <f t="shared" si="9"/>
        <v>613</v>
      </c>
    </row>
    <row r="616" spans="1:15" x14ac:dyDescent="0.25">
      <c r="A616" s="223" t="str">
        <f>IFERROR(IF(VLOOKUP($O616,'APOIO-DESPESAS'!$A$3:$N$962,2,FALSE)="","",VLOOKUP($O616,'APOIO-DESPESAS'!$A$3:$N$962,2,FALSE)),"")</f>
        <v/>
      </c>
      <c r="B616" s="223" t="str">
        <f>IFERROR(IF(VLOOKUP($O616,'APOIO-DESPESAS'!$A$3:$N$962,3,FALSE)="","",VLOOKUP($O616,'APOIO-DESPESAS'!$A$3:$N$962,3,FALSE)),"")</f>
        <v/>
      </c>
      <c r="C616" s="223" t="str">
        <f>IFERROR(IF(VLOOKUP($O616,'APOIO-DESPESAS'!$A$3:$N$962,4,FALSE)="","",VLOOKUP($O616,'APOIO-DESPESAS'!$A$3:$N$962,4,FALSE)),"")</f>
        <v/>
      </c>
      <c r="D616" s="223" t="str">
        <f>IFERROR(IF(VLOOKUP($O616,'APOIO-DESPESAS'!$A$3:$N$962,5,FALSE)="","",VLOOKUP($O616,'APOIO-DESPESAS'!$A$3:$N$962,5,FALSE)),"")</f>
        <v/>
      </c>
      <c r="E616" s="223" t="str">
        <f>IFERROR(IF(VLOOKUP($O616,'APOIO-DESPESAS'!$A$3:$N$962,6,FALSE)="","",VLOOKUP($O616,'APOIO-DESPESAS'!$A$3:$N$962,6,FALSE)),"")</f>
        <v/>
      </c>
      <c r="F616" s="223" t="str">
        <f>IFERROR(IF(VLOOKUP($O616,'APOIO-DESPESAS'!$A$3:$N$962,7,FALSE)="","",VLOOKUP($O616,'APOIO-DESPESAS'!$A$3:$N$962,7,FALSE)),"")</f>
        <v/>
      </c>
      <c r="G616" s="223" t="str">
        <f>IFERROR(IF(VLOOKUP($O616,'APOIO-DESPESAS'!$A$3:$N$962,8,FALSE)="","",VLOOKUP($O616,'APOIO-DESPESAS'!$A$3:$N$962,8,FALSE)),"")</f>
        <v/>
      </c>
      <c r="H616" s="223" t="str">
        <f>IFERROR(IF(VLOOKUP($O616,'APOIO-DESPESAS'!$A$3:$N$962,9,FALSE)="","",VLOOKUP($O616,'APOIO-DESPESAS'!$A$3:$N$962,9,FALSE)),"")</f>
        <v/>
      </c>
      <c r="I616" s="223" t="str">
        <f>IFERROR(IF(VLOOKUP($O616,'APOIO-DESPESAS'!$A$3:$N$962,10,FALSE)="","",VLOOKUP($O616,'APOIO-DESPESAS'!$A$3:$N$962,10,FALSE)),"")</f>
        <v/>
      </c>
      <c r="J616" s="223" t="str">
        <f>IFERROR(IF(VLOOKUP($O616,'APOIO-DESPESAS'!$A$3:$N$962,11,FALSE)="","",VLOOKUP($O616,'APOIO-DESPESAS'!$A$3:$N$962,11,FALSE)),"")</f>
        <v/>
      </c>
      <c r="K616" s="223" t="str">
        <f>IFERROR(IF(VLOOKUP($O616,'APOIO-DESPESAS'!$A$3:$N$962,12,FALSE)="","",VLOOKUP($O616,'APOIO-DESPESAS'!$A$3:$N$962,12,FALSE)),"")</f>
        <v/>
      </c>
      <c r="L616" s="223" t="str">
        <f>IFERROR(IF(VLOOKUP($O616,'APOIO-DESPESAS'!$A$3:$N$962,13,FALSE)="","",VLOOKUP($O616,'APOIO-DESPESAS'!$A$3:$N$962,13,FALSE)),"")</f>
        <v/>
      </c>
      <c r="M616" s="223" t="str">
        <f>IFERROR(IF(VLOOKUP($O616,'APOIO-DESPESAS'!$A$3:$N$962,14,FALSE)="","",VLOOKUP($O616,'APOIO-DESPESAS'!$A$3:$N$962,14,FALSE)),"")</f>
        <v/>
      </c>
      <c r="O616" s="223">
        <f t="shared" si="9"/>
        <v>614</v>
      </c>
    </row>
    <row r="617" spans="1:15" x14ac:dyDescent="0.25">
      <c r="A617" s="223" t="str">
        <f>IFERROR(IF(VLOOKUP($O617,'APOIO-DESPESAS'!$A$3:$N$962,2,FALSE)="","",VLOOKUP($O617,'APOIO-DESPESAS'!$A$3:$N$962,2,FALSE)),"")</f>
        <v/>
      </c>
      <c r="B617" s="223" t="str">
        <f>IFERROR(IF(VLOOKUP($O617,'APOIO-DESPESAS'!$A$3:$N$962,3,FALSE)="","",VLOOKUP($O617,'APOIO-DESPESAS'!$A$3:$N$962,3,FALSE)),"")</f>
        <v/>
      </c>
      <c r="C617" s="223" t="str">
        <f>IFERROR(IF(VLOOKUP($O617,'APOIO-DESPESAS'!$A$3:$N$962,4,FALSE)="","",VLOOKUP($O617,'APOIO-DESPESAS'!$A$3:$N$962,4,FALSE)),"")</f>
        <v/>
      </c>
      <c r="D617" s="223" t="str">
        <f>IFERROR(IF(VLOOKUP($O617,'APOIO-DESPESAS'!$A$3:$N$962,5,FALSE)="","",VLOOKUP($O617,'APOIO-DESPESAS'!$A$3:$N$962,5,FALSE)),"")</f>
        <v/>
      </c>
      <c r="E617" s="223" t="str">
        <f>IFERROR(IF(VLOOKUP($O617,'APOIO-DESPESAS'!$A$3:$N$962,6,FALSE)="","",VLOOKUP($O617,'APOIO-DESPESAS'!$A$3:$N$962,6,FALSE)),"")</f>
        <v/>
      </c>
      <c r="F617" s="223" t="str">
        <f>IFERROR(IF(VLOOKUP($O617,'APOIO-DESPESAS'!$A$3:$N$962,7,FALSE)="","",VLOOKUP($O617,'APOIO-DESPESAS'!$A$3:$N$962,7,FALSE)),"")</f>
        <v/>
      </c>
      <c r="G617" s="223" t="str">
        <f>IFERROR(IF(VLOOKUP($O617,'APOIO-DESPESAS'!$A$3:$N$962,8,FALSE)="","",VLOOKUP($O617,'APOIO-DESPESAS'!$A$3:$N$962,8,FALSE)),"")</f>
        <v/>
      </c>
      <c r="H617" s="223" t="str">
        <f>IFERROR(IF(VLOOKUP($O617,'APOIO-DESPESAS'!$A$3:$N$962,9,FALSE)="","",VLOOKUP($O617,'APOIO-DESPESAS'!$A$3:$N$962,9,FALSE)),"")</f>
        <v/>
      </c>
      <c r="I617" s="223" t="str">
        <f>IFERROR(IF(VLOOKUP($O617,'APOIO-DESPESAS'!$A$3:$N$962,10,FALSE)="","",VLOOKUP($O617,'APOIO-DESPESAS'!$A$3:$N$962,10,FALSE)),"")</f>
        <v/>
      </c>
      <c r="J617" s="223" t="str">
        <f>IFERROR(IF(VLOOKUP($O617,'APOIO-DESPESAS'!$A$3:$N$962,11,FALSE)="","",VLOOKUP($O617,'APOIO-DESPESAS'!$A$3:$N$962,11,FALSE)),"")</f>
        <v/>
      </c>
      <c r="K617" s="223" t="str">
        <f>IFERROR(IF(VLOOKUP($O617,'APOIO-DESPESAS'!$A$3:$N$962,12,FALSE)="","",VLOOKUP($O617,'APOIO-DESPESAS'!$A$3:$N$962,12,FALSE)),"")</f>
        <v/>
      </c>
      <c r="L617" s="223" t="str">
        <f>IFERROR(IF(VLOOKUP($O617,'APOIO-DESPESAS'!$A$3:$N$962,13,FALSE)="","",VLOOKUP($O617,'APOIO-DESPESAS'!$A$3:$N$962,13,FALSE)),"")</f>
        <v/>
      </c>
      <c r="M617" s="223" t="str">
        <f>IFERROR(IF(VLOOKUP($O617,'APOIO-DESPESAS'!$A$3:$N$962,14,FALSE)="","",VLOOKUP($O617,'APOIO-DESPESAS'!$A$3:$N$962,14,FALSE)),"")</f>
        <v/>
      </c>
      <c r="O617" s="223">
        <f t="shared" si="9"/>
        <v>615</v>
      </c>
    </row>
    <row r="618" spans="1:15" x14ac:dyDescent="0.25">
      <c r="A618" s="223" t="str">
        <f>IFERROR(IF(VLOOKUP($O618,'APOIO-DESPESAS'!$A$3:$N$962,2,FALSE)="","",VLOOKUP($O618,'APOIO-DESPESAS'!$A$3:$N$962,2,FALSE)),"")</f>
        <v/>
      </c>
      <c r="B618" s="223" t="str">
        <f>IFERROR(IF(VLOOKUP($O618,'APOIO-DESPESAS'!$A$3:$N$962,3,FALSE)="","",VLOOKUP($O618,'APOIO-DESPESAS'!$A$3:$N$962,3,FALSE)),"")</f>
        <v/>
      </c>
      <c r="C618" s="223" t="str">
        <f>IFERROR(IF(VLOOKUP($O618,'APOIO-DESPESAS'!$A$3:$N$962,4,FALSE)="","",VLOOKUP($O618,'APOIO-DESPESAS'!$A$3:$N$962,4,FALSE)),"")</f>
        <v/>
      </c>
      <c r="D618" s="223" t="str">
        <f>IFERROR(IF(VLOOKUP($O618,'APOIO-DESPESAS'!$A$3:$N$962,5,FALSE)="","",VLOOKUP($O618,'APOIO-DESPESAS'!$A$3:$N$962,5,FALSE)),"")</f>
        <v/>
      </c>
      <c r="E618" s="223" t="str">
        <f>IFERROR(IF(VLOOKUP($O618,'APOIO-DESPESAS'!$A$3:$N$962,6,FALSE)="","",VLOOKUP($O618,'APOIO-DESPESAS'!$A$3:$N$962,6,FALSE)),"")</f>
        <v/>
      </c>
      <c r="F618" s="223" t="str">
        <f>IFERROR(IF(VLOOKUP($O618,'APOIO-DESPESAS'!$A$3:$N$962,7,FALSE)="","",VLOOKUP($O618,'APOIO-DESPESAS'!$A$3:$N$962,7,FALSE)),"")</f>
        <v/>
      </c>
      <c r="G618" s="223" t="str">
        <f>IFERROR(IF(VLOOKUP($O618,'APOIO-DESPESAS'!$A$3:$N$962,8,FALSE)="","",VLOOKUP($O618,'APOIO-DESPESAS'!$A$3:$N$962,8,FALSE)),"")</f>
        <v/>
      </c>
      <c r="H618" s="223" t="str">
        <f>IFERROR(IF(VLOOKUP($O618,'APOIO-DESPESAS'!$A$3:$N$962,9,FALSE)="","",VLOOKUP($O618,'APOIO-DESPESAS'!$A$3:$N$962,9,FALSE)),"")</f>
        <v/>
      </c>
      <c r="I618" s="223" t="str">
        <f>IFERROR(IF(VLOOKUP($O618,'APOIO-DESPESAS'!$A$3:$N$962,10,FALSE)="","",VLOOKUP($O618,'APOIO-DESPESAS'!$A$3:$N$962,10,FALSE)),"")</f>
        <v/>
      </c>
      <c r="J618" s="223" t="str">
        <f>IFERROR(IF(VLOOKUP($O618,'APOIO-DESPESAS'!$A$3:$N$962,11,FALSE)="","",VLOOKUP($O618,'APOIO-DESPESAS'!$A$3:$N$962,11,FALSE)),"")</f>
        <v/>
      </c>
      <c r="K618" s="223" t="str">
        <f>IFERROR(IF(VLOOKUP($O618,'APOIO-DESPESAS'!$A$3:$N$962,12,FALSE)="","",VLOOKUP($O618,'APOIO-DESPESAS'!$A$3:$N$962,12,FALSE)),"")</f>
        <v/>
      </c>
      <c r="L618" s="223" t="str">
        <f>IFERROR(IF(VLOOKUP($O618,'APOIO-DESPESAS'!$A$3:$N$962,13,FALSE)="","",VLOOKUP($O618,'APOIO-DESPESAS'!$A$3:$N$962,13,FALSE)),"")</f>
        <v/>
      </c>
      <c r="M618" s="223" t="str">
        <f>IFERROR(IF(VLOOKUP($O618,'APOIO-DESPESAS'!$A$3:$N$962,14,FALSE)="","",VLOOKUP($O618,'APOIO-DESPESAS'!$A$3:$N$962,14,FALSE)),"")</f>
        <v/>
      </c>
      <c r="O618" s="223">
        <f t="shared" si="9"/>
        <v>616</v>
      </c>
    </row>
    <row r="619" spans="1:15" x14ac:dyDescent="0.25">
      <c r="A619" s="223" t="str">
        <f>IFERROR(IF(VLOOKUP($O619,'APOIO-DESPESAS'!$A$3:$N$962,2,FALSE)="","",VLOOKUP($O619,'APOIO-DESPESAS'!$A$3:$N$962,2,FALSE)),"")</f>
        <v/>
      </c>
      <c r="B619" s="223" t="str">
        <f>IFERROR(IF(VLOOKUP($O619,'APOIO-DESPESAS'!$A$3:$N$962,3,FALSE)="","",VLOOKUP($O619,'APOIO-DESPESAS'!$A$3:$N$962,3,FALSE)),"")</f>
        <v/>
      </c>
      <c r="C619" s="223" t="str">
        <f>IFERROR(IF(VLOOKUP($O619,'APOIO-DESPESAS'!$A$3:$N$962,4,FALSE)="","",VLOOKUP($O619,'APOIO-DESPESAS'!$A$3:$N$962,4,FALSE)),"")</f>
        <v/>
      </c>
      <c r="D619" s="223" t="str">
        <f>IFERROR(IF(VLOOKUP($O619,'APOIO-DESPESAS'!$A$3:$N$962,5,FALSE)="","",VLOOKUP($O619,'APOIO-DESPESAS'!$A$3:$N$962,5,FALSE)),"")</f>
        <v/>
      </c>
      <c r="E619" s="223" t="str">
        <f>IFERROR(IF(VLOOKUP($O619,'APOIO-DESPESAS'!$A$3:$N$962,6,FALSE)="","",VLOOKUP($O619,'APOIO-DESPESAS'!$A$3:$N$962,6,FALSE)),"")</f>
        <v/>
      </c>
      <c r="F619" s="223" t="str">
        <f>IFERROR(IF(VLOOKUP($O619,'APOIO-DESPESAS'!$A$3:$N$962,7,FALSE)="","",VLOOKUP($O619,'APOIO-DESPESAS'!$A$3:$N$962,7,FALSE)),"")</f>
        <v/>
      </c>
      <c r="G619" s="223" t="str">
        <f>IFERROR(IF(VLOOKUP($O619,'APOIO-DESPESAS'!$A$3:$N$962,8,FALSE)="","",VLOOKUP($O619,'APOIO-DESPESAS'!$A$3:$N$962,8,FALSE)),"")</f>
        <v/>
      </c>
      <c r="H619" s="223" t="str">
        <f>IFERROR(IF(VLOOKUP($O619,'APOIO-DESPESAS'!$A$3:$N$962,9,FALSE)="","",VLOOKUP($O619,'APOIO-DESPESAS'!$A$3:$N$962,9,FALSE)),"")</f>
        <v/>
      </c>
      <c r="I619" s="223" t="str">
        <f>IFERROR(IF(VLOOKUP($O619,'APOIO-DESPESAS'!$A$3:$N$962,10,FALSE)="","",VLOOKUP($O619,'APOIO-DESPESAS'!$A$3:$N$962,10,FALSE)),"")</f>
        <v/>
      </c>
      <c r="J619" s="223" t="str">
        <f>IFERROR(IF(VLOOKUP($O619,'APOIO-DESPESAS'!$A$3:$N$962,11,FALSE)="","",VLOOKUP($O619,'APOIO-DESPESAS'!$A$3:$N$962,11,FALSE)),"")</f>
        <v/>
      </c>
      <c r="K619" s="223" t="str">
        <f>IFERROR(IF(VLOOKUP($O619,'APOIO-DESPESAS'!$A$3:$N$962,12,FALSE)="","",VLOOKUP($O619,'APOIO-DESPESAS'!$A$3:$N$962,12,FALSE)),"")</f>
        <v/>
      </c>
      <c r="L619" s="223" t="str">
        <f>IFERROR(IF(VLOOKUP($O619,'APOIO-DESPESAS'!$A$3:$N$962,13,FALSE)="","",VLOOKUP($O619,'APOIO-DESPESAS'!$A$3:$N$962,13,FALSE)),"")</f>
        <v/>
      </c>
      <c r="M619" s="223" t="str">
        <f>IFERROR(IF(VLOOKUP($O619,'APOIO-DESPESAS'!$A$3:$N$962,14,FALSE)="","",VLOOKUP($O619,'APOIO-DESPESAS'!$A$3:$N$962,14,FALSE)),"")</f>
        <v/>
      </c>
      <c r="O619" s="223">
        <f t="shared" si="9"/>
        <v>617</v>
      </c>
    </row>
    <row r="620" spans="1:15" x14ac:dyDescent="0.25">
      <c r="A620" s="223" t="str">
        <f>IFERROR(IF(VLOOKUP($O620,'APOIO-DESPESAS'!$A$3:$N$962,2,FALSE)="","",VLOOKUP($O620,'APOIO-DESPESAS'!$A$3:$N$962,2,FALSE)),"")</f>
        <v/>
      </c>
      <c r="B620" s="223" t="str">
        <f>IFERROR(IF(VLOOKUP($O620,'APOIO-DESPESAS'!$A$3:$N$962,3,FALSE)="","",VLOOKUP($O620,'APOIO-DESPESAS'!$A$3:$N$962,3,FALSE)),"")</f>
        <v/>
      </c>
      <c r="C620" s="223" t="str">
        <f>IFERROR(IF(VLOOKUP($O620,'APOIO-DESPESAS'!$A$3:$N$962,4,FALSE)="","",VLOOKUP($O620,'APOIO-DESPESAS'!$A$3:$N$962,4,FALSE)),"")</f>
        <v/>
      </c>
      <c r="D620" s="223" t="str">
        <f>IFERROR(IF(VLOOKUP($O620,'APOIO-DESPESAS'!$A$3:$N$962,5,FALSE)="","",VLOOKUP($O620,'APOIO-DESPESAS'!$A$3:$N$962,5,FALSE)),"")</f>
        <v/>
      </c>
      <c r="E620" s="223" t="str">
        <f>IFERROR(IF(VLOOKUP($O620,'APOIO-DESPESAS'!$A$3:$N$962,6,FALSE)="","",VLOOKUP($O620,'APOIO-DESPESAS'!$A$3:$N$962,6,FALSE)),"")</f>
        <v/>
      </c>
      <c r="F620" s="223" t="str">
        <f>IFERROR(IF(VLOOKUP($O620,'APOIO-DESPESAS'!$A$3:$N$962,7,FALSE)="","",VLOOKUP($O620,'APOIO-DESPESAS'!$A$3:$N$962,7,FALSE)),"")</f>
        <v/>
      </c>
      <c r="G620" s="223" t="str">
        <f>IFERROR(IF(VLOOKUP($O620,'APOIO-DESPESAS'!$A$3:$N$962,8,FALSE)="","",VLOOKUP($O620,'APOIO-DESPESAS'!$A$3:$N$962,8,FALSE)),"")</f>
        <v/>
      </c>
      <c r="H620" s="223" t="str">
        <f>IFERROR(IF(VLOOKUP($O620,'APOIO-DESPESAS'!$A$3:$N$962,9,FALSE)="","",VLOOKUP($O620,'APOIO-DESPESAS'!$A$3:$N$962,9,FALSE)),"")</f>
        <v/>
      </c>
      <c r="I620" s="223" t="str">
        <f>IFERROR(IF(VLOOKUP($O620,'APOIO-DESPESAS'!$A$3:$N$962,10,FALSE)="","",VLOOKUP($O620,'APOIO-DESPESAS'!$A$3:$N$962,10,FALSE)),"")</f>
        <v/>
      </c>
      <c r="J620" s="223" t="str">
        <f>IFERROR(IF(VLOOKUP($O620,'APOIO-DESPESAS'!$A$3:$N$962,11,FALSE)="","",VLOOKUP($O620,'APOIO-DESPESAS'!$A$3:$N$962,11,FALSE)),"")</f>
        <v/>
      </c>
      <c r="K620" s="223" t="str">
        <f>IFERROR(IF(VLOOKUP($O620,'APOIO-DESPESAS'!$A$3:$N$962,12,FALSE)="","",VLOOKUP($O620,'APOIO-DESPESAS'!$A$3:$N$962,12,FALSE)),"")</f>
        <v/>
      </c>
      <c r="L620" s="223" t="str">
        <f>IFERROR(IF(VLOOKUP($O620,'APOIO-DESPESAS'!$A$3:$N$962,13,FALSE)="","",VLOOKUP($O620,'APOIO-DESPESAS'!$A$3:$N$962,13,FALSE)),"")</f>
        <v/>
      </c>
      <c r="M620" s="223" t="str">
        <f>IFERROR(IF(VLOOKUP($O620,'APOIO-DESPESAS'!$A$3:$N$962,14,FALSE)="","",VLOOKUP($O620,'APOIO-DESPESAS'!$A$3:$N$962,14,FALSE)),"")</f>
        <v/>
      </c>
      <c r="O620" s="223">
        <f t="shared" si="9"/>
        <v>618</v>
      </c>
    </row>
    <row r="621" spans="1:15" x14ac:dyDescent="0.25">
      <c r="A621" s="223" t="str">
        <f>IFERROR(IF(VLOOKUP($O621,'APOIO-DESPESAS'!$A$3:$N$962,2,FALSE)="","",VLOOKUP($O621,'APOIO-DESPESAS'!$A$3:$N$962,2,FALSE)),"")</f>
        <v/>
      </c>
      <c r="B621" s="223" t="str">
        <f>IFERROR(IF(VLOOKUP($O621,'APOIO-DESPESAS'!$A$3:$N$962,3,FALSE)="","",VLOOKUP($O621,'APOIO-DESPESAS'!$A$3:$N$962,3,FALSE)),"")</f>
        <v/>
      </c>
      <c r="C621" s="223" t="str">
        <f>IFERROR(IF(VLOOKUP($O621,'APOIO-DESPESAS'!$A$3:$N$962,4,FALSE)="","",VLOOKUP($O621,'APOIO-DESPESAS'!$A$3:$N$962,4,FALSE)),"")</f>
        <v/>
      </c>
      <c r="D621" s="223" t="str">
        <f>IFERROR(IF(VLOOKUP($O621,'APOIO-DESPESAS'!$A$3:$N$962,5,FALSE)="","",VLOOKUP($O621,'APOIO-DESPESAS'!$A$3:$N$962,5,FALSE)),"")</f>
        <v/>
      </c>
      <c r="E621" s="223" t="str">
        <f>IFERROR(IF(VLOOKUP($O621,'APOIO-DESPESAS'!$A$3:$N$962,6,FALSE)="","",VLOOKUP($O621,'APOIO-DESPESAS'!$A$3:$N$962,6,FALSE)),"")</f>
        <v/>
      </c>
      <c r="F621" s="223" t="str">
        <f>IFERROR(IF(VLOOKUP($O621,'APOIO-DESPESAS'!$A$3:$N$962,7,FALSE)="","",VLOOKUP($O621,'APOIO-DESPESAS'!$A$3:$N$962,7,FALSE)),"")</f>
        <v/>
      </c>
      <c r="G621" s="223" t="str">
        <f>IFERROR(IF(VLOOKUP($O621,'APOIO-DESPESAS'!$A$3:$N$962,8,FALSE)="","",VLOOKUP($O621,'APOIO-DESPESAS'!$A$3:$N$962,8,FALSE)),"")</f>
        <v/>
      </c>
      <c r="H621" s="223" t="str">
        <f>IFERROR(IF(VLOOKUP($O621,'APOIO-DESPESAS'!$A$3:$N$962,9,FALSE)="","",VLOOKUP($O621,'APOIO-DESPESAS'!$A$3:$N$962,9,FALSE)),"")</f>
        <v/>
      </c>
      <c r="I621" s="223" t="str">
        <f>IFERROR(IF(VLOOKUP($O621,'APOIO-DESPESAS'!$A$3:$N$962,10,FALSE)="","",VLOOKUP($O621,'APOIO-DESPESAS'!$A$3:$N$962,10,FALSE)),"")</f>
        <v/>
      </c>
      <c r="J621" s="223" t="str">
        <f>IFERROR(IF(VLOOKUP($O621,'APOIO-DESPESAS'!$A$3:$N$962,11,FALSE)="","",VLOOKUP($O621,'APOIO-DESPESAS'!$A$3:$N$962,11,FALSE)),"")</f>
        <v/>
      </c>
      <c r="K621" s="223" t="str">
        <f>IFERROR(IF(VLOOKUP($O621,'APOIO-DESPESAS'!$A$3:$N$962,12,FALSE)="","",VLOOKUP($O621,'APOIO-DESPESAS'!$A$3:$N$962,12,FALSE)),"")</f>
        <v/>
      </c>
      <c r="L621" s="223" t="str">
        <f>IFERROR(IF(VLOOKUP($O621,'APOIO-DESPESAS'!$A$3:$N$962,13,FALSE)="","",VLOOKUP($O621,'APOIO-DESPESAS'!$A$3:$N$962,13,FALSE)),"")</f>
        <v/>
      </c>
      <c r="M621" s="223" t="str">
        <f>IFERROR(IF(VLOOKUP($O621,'APOIO-DESPESAS'!$A$3:$N$962,14,FALSE)="","",VLOOKUP($O621,'APOIO-DESPESAS'!$A$3:$N$962,14,FALSE)),"")</f>
        <v/>
      </c>
      <c r="O621" s="223">
        <f t="shared" si="9"/>
        <v>619</v>
      </c>
    </row>
    <row r="622" spans="1:15" x14ac:dyDescent="0.25">
      <c r="A622" s="223" t="str">
        <f>IFERROR(IF(VLOOKUP($O622,'APOIO-DESPESAS'!$A$3:$N$962,2,FALSE)="","",VLOOKUP($O622,'APOIO-DESPESAS'!$A$3:$N$962,2,FALSE)),"")</f>
        <v/>
      </c>
      <c r="B622" s="223" t="str">
        <f>IFERROR(IF(VLOOKUP($O622,'APOIO-DESPESAS'!$A$3:$N$962,3,FALSE)="","",VLOOKUP($O622,'APOIO-DESPESAS'!$A$3:$N$962,3,FALSE)),"")</f>
        <v/>
      </c>
      <c r="C622" s="223" t="str">
        <f>IFERROR(IF(VLOOKUP($O622,'APOIO-DESPESAS'!$A$3:$N$962,4,FALSE)="","",VLOOKUP($O622,'APOIO-DESPESAS'!$A$3:$N$962,4,FALSE)),"")</f>
        <v/>
      </c>
      <c r="D622" s="223" t="str">
        <f>IFERROR(IF(VLOOKUP($O622,'APOIO-DESPESAS'!$A$3:$N$962,5,FALSE)="","",VLOOKUP($O622,'APOIO-DESPESAS'!$A$3:$N$962,5,FALSE)),"")</f>
        <v/>
      </c>
      <c r="E622" s="223" t="str">
        <f>IFERROR(IF(VLOOKUP($O622,'APOIO-DESPESAS'!$A$3:$N$962,6,FALSE)="","",VLOOKUP($O622,'APOIO-DESPESAS'!$A$3:$N$962,6,FALSE)),"")</f>
        <v/>
      </c>
      <c r="F622" s="223" t="str">
        <f>IFERROR(IF(VLOOKUP($O622,'APOIO-DESPESAS'!$A$3:$N$962,7,FALSE)="","",VLOOKUP($O622,'APOIO-DESPESAS'!$A$3:$N$962,7,FALSE)),"")</f>
        <v/>
      </c>
      <c r="G622" s="223" t="str">
        <f>IFERROR(IF(VLOOKUP($O622,'APOIO-DESPESAS'!$A$3:$N$962,8,FALSE)="","",VLOOKUP($O622,'APOIO-DESPESAS'!$A$3:$N$962,8,FALSE)),"")</f>
        <v/>
      </c>
      <c r="H622" s="223" t="str">
        <f>IFERROR(IF(VLOOKUP($O622,'APOIO-DESPESAS'!$A$3:$N$962,9,FALSE)="","",VLOOKUP($O622,'APOIO-DESPESAS'!$A$3:$N$962,9,FALSE)),"")</f>
        <v/>
      </c>
      <c r="I622" s="223" t="str">
        <f>IFERROR(IF(VLOOKUP($O622,'APOIO-DESPESAS'!$A$3:$N$962,10,FALSE)="","",VLOOKUP($O622,'APOIO-DESPESAS'!$A$3:$N$962,10,FALSE)),"")</f>
        <v/>
      </c>
      <c r="J622" s="223" t="str">
        <f>IFERROR(IF(VLOOKUP($O622,'APOIO-DESPESAS'!$A$3:$N$962,11,FALSE)="","",VLOOKUP($O622,'APOIO-DESPESAS'!$A$3:$N$962,11,FALSE)),"")</f>
        <v/>
      </c>
      <c r="K622" s="223" t="str">
        <f>IFERROR(IF(VLOOKUP($O622,'APOIO-DESPESAS'!$A$3:$N$962,12,FALSE)="","",VLOOKUP($O622,'APOIO-DESPESAS'!$A$3:$N$962,12,FALSE)),"")</f>
        <v/>
      </c>
      <c r="L622" s="223" t="str">
        <f>IFERROR(IF(VLOOKUP($O622,'APOIO-DESPESAS'!$A$3:$N$962,13,FALSE)="","",VLOOKUP($O622,'APOIO-DESPESAS'!$A$3:$N$962,13,FALSE)),"")</f>
        <v/>
      </c>
      <c r="M622" s="223" t="str">
        <f>IFERROR(IF(VLOOKUP($O622,'APOIO-DESPESAS'!$A$3:$N$962,14,FALSE)="","",VLOOKUP($O622,'APOIO-DESPESAS'!$A$3:$N$962,14,FALSE)),"")</f>
        <v/>
      </c>
      <c r="O622" s="223">
        <f t="shared" si="9"/>
        <v>620</v>
      </c>
    </row>
    <row r="623" spans="1:15" x14ac:dyDescent="0.25">
      <c r="A623" s="223" t="str">
        <f>IFERROR(IF(VLOOKUP($O623,'APOIO-DESPESAS'!$A$3:$N$962,2,FALSE)="","",VLOOKUP($O623,'APOIO-DESPESAS'!$A$3:$N$962,2,FALSE)),"")</f>
        <v/>
      </c>
      <c r="B623" s="223" t="str">
        <f>IFERROR(IF(VLOOKUP($O623,'APOIO-DESPESAS'!$A$3:$N$962,3,FALSE)="","",VLOOKUP($O623,'APOIO-DESPESAS'!$A$3:$N$962,3,FALSE)),"")</f>
        <v/>
      </c>
      <c r="C623" s="223" t="str">
        <f>IFERROR(IF(VLOOKUP($O623,'APOIO-DESPESAS'!$A$3:$N$962,4,FALSE)="","",VLOOKUP($O623,'APOIO-DESPESAS'!$A$3:$N$962,4,FALSE)),"")</f>
        <v/>
      </c>
      <c r="D623" s="223" t="str">
        <f>IFERROR(IF(VLOOKUP($O623,'APOIO-DESPESAS'!$A$3:$N$962,5,FALSE)="","",VLOOKUP($O623,'APOIO-DESPESAS'!$A$3:$N$962,5,FALSE)),"")</f>
        <v/>
      </c>
      <c r="E623" s="223" t="str">
        <f>IFERROR(IF(VLOOKUP($O623,'APOIO-DESPESAS'!$A$3:$N$962,6,FALSE)="","",VLOOKUP($O623,'APOIO-DESPESAS'!$A$3:$N$962,6,FALSE)),"")</f>
        <v/>
      </c>
      <c r="F623" s="223" t="str">
        <f>IFERROR(IF(VLOOKUP($O623,'APOIO-DESPESAS'!$A$3:$N$962,7,FALSE)="","",VLOOKUP($O623,'APOIO-DESPESAS'!$A$3:$N$962,7,FALSE)),"")</f>
        <v/>
      </c>
      <c r="G623" s="223" t="str">
        <f>IFERROR(IF(VLOOKUP($O623,'APOIO-DESPESAS'!$A$3:$N$962,8,FALSE)="","",VLOOKUP($O623,'APOIO-DESPESAS'!$A$3:$N$962,8,FALSE)),"")</f>
        <v/>
      </c>
      <c r="H623" s="223" t="str">
        <f>IFERROR(IF(VLOOKUP($O623,'APOIO-DESPESAS'!$A$3:$N$962,9,FALSE)="","",VLOOKUP($O623,'APOIO-DESPESAS'!$A$3:$N$962,9,FALSE)),"")</f>
        <v/>
      </c>
      <c r="I623" s="223" t="str">
        <f>IFERROR(IF(VLOOKUP($O623,'APOIO-DESPESAS'!$A$3:$N$962,10,FALSE)="","",VLOOKUP($O623,'APOIO-DESPESAS'!$A$3:$N$962,10,FALSE)),"")</f>
        <v/>
      </c>
      <c r="J623" s="223" t="str">
        <f>IFERROR(IF(VLOOKUP($O623,'APOIO-DESPESAS'!$A$3:$N$962,11,FALSE)="","",VLOOKUP($O623,'APOIO-DESPESAS'!$A$3:$N$962,11,FALSE)),"")</f>
        <v/>
      </c>
      <c r="K623" s="223" t="str">
        <f>IFERROR(IF(VLOOKUP($O623,'APOIO-DESPESAS'!$A$3:$N$962,12,FALSE)="","",VLOOKUP($O623,'APOIO-DESPESAS'!$A$3:$N$962,12,FALSE)),"")</f>
        <v/>
      </c>
      <c r="L623" s="223" t="str">
        <f>IFERROR(IF(VLOOKUP($O623,'APOIO-DESPESAS'!$A$3:$N$962,13,FALSE)="","",VLOOKUP($O623,'APOIO-DESPESAS'!$A$3:$N$962,13,FALSE)),"")</f>
        <v/>
      </c>
      <c r="M623" s="223" t="str">
        <f>IFERROR(IF(VLOOKUP($O623,'APOIO-DESPESAS'!$A$3:$N$962,14,FALSE)="","",VLOOKUP($O623,'APOIO-DESPESAS'!$A$3:$N$962,14,FALSE)),"")</f>
        <v/>
      </c>
      <c r="O623" s="223">
        <f t="shared" si="9"/>
        <v>621</v>
      </c>
    </row>
    <row r="624" spans="1:15" x14ac:dyDescent="0.25">
      <c r="A624" s="223" t="str">
        <f>IFERROR(IF(VLOOKUP($O624,'APOIO-DESPESAS'!$A$3:$N$962,2,FALSE)="","",VLOOKUP($O624,'APOIO-DESPESAS'!$A$3:$N$962,2,FALSE)),"")</f>
        <v/>
      </c>
      <c r="B624" s="223" t="str">
        <f>IFERROR(IF(VLOOKUP($O624,'APOIO-DESPESAS'!$A$3:$N$962,3,FALSE)="","",VLOOKUP($O624,'APOIO-DESPESAS'!$A$3:$N$962,3,FALSE)),"")</f>
        <v/>
      </c>
      <c r="C624" s="223" t="str">
        <f>IFERROR(IF(VLOOKUP($O624,'APOIO-DESPESAS'!$A$3:$N$962,4,FALSE)="","",VLOOKUP($O624,'APOIO-DESPESAS'!$A$3:$N$962,4,FALSE)),"")</f>
        <v/>
      </c>
      <c r="D624" s="223" t="str">
        <f>IFERROR(IF(VLOOKUP($O624,'APOIO-DESPESAS'!$A$3:$N$962,5,FALSE)="","",VLOOKUP($O624,'APOIO-DESPESAS'!$A$3:$N$962,5,FALSE)),"")</f>
        <v/>
      </c>
      <c r="E624" s="223" t="str">
        <f>IFERROR(IF(VLOOKUP($O624,'APOIO-DESPESAS'!$A$3:$N$962,6,FALSE)="","",VLOOKUP($O624,'APOIO-DESPESAS'!$A$3:$N$962,6,FALSE)),"")</f>
        <v/>
      </c>
      <c r="F624" s="223" t="str">
        <f>IFERROR(IF(VLOOKUP($O624,'APOIO-DESPESAS'!$A$3:$N$962,7,FALSE)="","",VLOOKUP($O624,'APOIO-DESPESAS'!$A$3:$N$962,7,FALSE)),"")</f>
        <v/>
      </c>
      <c r="G624" s="223" t="str">
        <f>IFERROR(IF(VLOOKUP($O624,'APOIO-DESPESAS'!$A$3:$N$962,8,FALSE)="","",VLOOKUP($O624,'APOIO-DESPESAS'!$A$3:$N$962,8,FALSE)),"")</f>
        <v/>
      </c>
      <c r="H624" s="223" t="str">
        <f>IFERROR(IF(VLOOKUP($O624,'APOIO-DESPESAS'!$A$3:$N$962,9,FALSE)="","",VLOOKUP($O624,'APOIO-DESPESAS'!$A$3:$N$962,9,FALSE)),"")</f>
        <v/>
      </c>
      <c r="I624" s="223" t="str">
        <f>IFERROR(IF(VLOOKUP($O624,'APOIO-DESPESAS'!$A$3:$N$962,10,FALSE)="","",VLOOKUP($O624,'APOIO-DESPESAS'!$A$3:$N$962,10,FALSE)),"")</f>
        <v/>
      </c>
      <c r="J624" s="223" t="str">
        <f>IFERROR(IF(VLOOKUP($O624,'APOIO-DESPESAS'!$A$3:$N$962,11,FALSE)="","",VLOOKUP($O624,'APOIO-DESPESAS'!$A$3:$N$962,11,FALSE)),"")</f>
        <v/>
      </c>
      <c r="K624" s="223" t="str">
        <f>IFERROR(IF(VLOOKUP($O624,'APOIO-DESPESAS'!$A$3:$N$962,12,FALSE)="","",VLOOKUP($O624,'APOIO-DESPESAS'!$A$3:$N$962,12,FALSE)),"")</f>
        <v/>
      </c>
      <c r="L624" s="223" t="str">
        <f>IFERROR(IF(VLOOKUP($O624,'APOIO-DESPESAS'!$A$3:$N$962,13,FALSE)="","",VLOOKUP($O624,'APOIO-DESPESAS'!$A$3:$N$962,13,FALSE)),"")</f>
        <v/>
      </c>
      <c r="M624" s="223" t="str">
        <f>IFERROR(IF(VLOOKUP($O624,'APOIO-DESPESAS'!$A$3:$N$962,14,FALSE)="","",VLOOKUP($O624,'APOIO-DESPESAS'!$A$3:$N$962,14,FALSE)),"")</f>
        <v/>
      </c>
      <c r="O624" s="223">
        <f t="shared" si="9"/>
        <v>622</v>
      </c>
    </row>
    <row r="625" spans="1:15" x14ac:dyDescent="0.25">
      <c r="A625" s="223" t="str">
        <f>IFERROR(IF(VLOOKUP($O625,'APOIO-DESPESAS'!$A$3:$N$962,2,FALSE)="","",VLOOKUP($O625,'APOIO-DESPESAS'!$A$3:$N$962,2,FALSE)),"")</f>
        <v/>
      </c>
      <c r="B625" s="223" t="str">
        <f>IFERROR(IF(VLOOKUP($O625,'APOIO-DESPESAS'!$A$3:$N$962,3,FALSE)="","",VLOOKUP($O625,'APOIO-DESPESAS'!$A$3:$N$962,3,FALSE)),"")</f>
        <v/>
      </c>
      <c r="C625" s="223" t="str">
        <f>IFERROR(IF(VLOOKUP($O625,'APOIO-DESPESAS'!$A$3:$N$962,4,FALSE)="","",VLOOKUP($O625,'APOIO-DESPESAS'!$A$3:$N$962,4,FALSE)),"")</f>
        <v/>
      </c>
      <c r="D625" s="223" t="str">
        <f>IFERROR(IF(VLOOKUP($O625,'APOIO-DESPESAS'!$A$3:$N$962,5,FALSE)="","",VLOOKUP($O625,'APOIO-DESPESAS'!$A$3:$N$962,5,FALSE)),"")</f>
        <v/>
      </c>
      <c r="E625" s="223" t="str">
        <f>IFERROR(IF(VLOOKUP($O625,'APOIO-DESPESAS'!$A$3:$N$962,6,FALSE)="","",VLOOKUP($O625,'APOIO-DESPESAS'!$A$3:$N$962,6,FALSE)),"")</f>
        <v/>
      </c>
      <c r="F625" s="223" t="str">
        <f>IFERROR(IF(VLOOKUP($O625,'APOIO-DESPESAS'!$A$3:$N$962,7,FALSE)="","",VLOOKUP($O625,'APOIO-DESPESAS'!$A$3:$N$962,7,FALSE)),"")</f>
        <v/>
      </c>
      <c r="G625" s="223" t="str">
        <f>IFERROR(IF(VLOOKUP($O625,'APOIO-DESPESAS'!$A$3:$N$962,8,FALSE)="","",VLOOKUP($O625,'APOIO-DESPESAS'!$A$3:$N$962,8,FALSE)),"")</f>
        <v/>
      </c>
      <c r="H625" s="223" t="str">
        <f>IFERROR(IF(VLOOKUP($O625,'APOIO-DESPESAS'!$A$3:$N$962,9,FALSE)="","",VLOOKUP($O625,'APOIO-DESPESAS'!$A$3:$N$962,9,FALSE)),"")</f>
        <v/>
      </c>
      <c r="I625" s="223" t="str">
        <f>IFERROR(IF(VLOOKUP($O625,'APOIO-DESPESAS'!$A$3:$N$962,10,FALSE)="","",VLOOKUP($O625,'APOIO-DESPESAS'!$A$3:$N$962,10,FALSE)),"")</f>
        <v/>
      </c>
      <c r="J625" s="223" t="str">
        <f>IFERROR(IF(VLOOKUP($O625,'APOIO-DESPESAS'!$A$3:$N$962,11,FALSE)="","",VLOOKUP($O625,'APOIO-DESPESAS'!$A$3:$N$962,11,FALSE)),"")</f>
        <v/>
      </c>
      <c r="K625" s="223" t="str">
        <f>IFERROR(IF(VLOOKUP($O625,'APOIO-DESPESAS'!$A$3:$N$962,12,FALSE)="","",VLOOKUP($O625,'APOIO-DESPESAS'!$A$3:$N$962,12,FALSE)),"")</f>
        <v/>
      </c>
      <c r="L625" s="223" t="str">
        <f>IFERROR(IF(VLOOKUP($O625,'APOIO-DESPESAS'!$A$3:$N$962,13,FALSE)="","",VLOOKUP($O625,'APOIO-DESPESAS'!$A$3:$N$962,13,FALSE)),"")</f>
        <v/>
      </c>
      <c r="M625" s="223" t="str">
        <f>IFERROR(IF(VLOOKUP($O625,'APOIO-DESPESAS'!$A$3:$N$962,14,FALSE)="","",VLOOKUP($O625,'APOIO-DESPESAS'!$A$3:$N$962,14,FALSE)),"")</f>
        <v/>
      </c>
      <c r="O625" s="223">
        <f t="shared" si="9"/>
        <v>623</v>
      </c>
    </row>
    <row r="626" spans="1:15" x14ac:dyDescent="0.25">
      <c r="A626" s="223" t="str">
        <f>IFERROR(IF(VLOOKUP($O626,'APOIO-DESPESAS'!$A$3:$N$962,2,FALSE)="","",VLOOKUP($O626,'APOIO-DESPESAS'!$A$3:$N$962,2,FALSE)),"")</f>
        <v/>
      </c>
      <c r="B626" s="223" t="str">
        <f>IFERROR(IF(VLOOKUP($O626,'APOIO-DESPESAS'!$A$3:$N$962,3,FALSE)="","",VLOOKUP($O626,'APOIO-DESPESAS'!$A$3:$N$962,3,FALSE)),"")</f>
        <v/>
      </c>
      <c r="C626" s="223" t="str">
        <f>IFERROR(IF(VLOOKUP($O626,'APOIO-DESPESAS'!$A$3:$N$962,4,FALSE)="","",VLOOKUP($O626,'APOIO-DESPESAS'!$A$3:$N$962,4,FALSE)),"")</f>
        <v/>
      </c>
      <c r="D626" s="223" t="str">
        <f>IFERROR(IF(VLOOKUP($O626,'APOIO-DESPESAS'!$A$3:$N$962,5,FALSE)="","",VLOOKUP($O626,'APOIO-DESPESAS'!$A$3:$N$962,5,FALSE)),"")</f>
        <v/>
      </c>
      <c r="E626" s="223" t="str">
        <f>IFERROR(IF(VLOOKUP($O626,'APOIO-DESPESAS'!$A$3:$N$962,6,FALSE)="","",VLOOKUP($O626,'APOIO-DESPESAS'!$A$3:$N$962,6,FALSE)),"")</f>
        <v/>
      </c>
      <c r="F626" s="223" t="str">
        <f>IFERROR(IF(VLOOKUP($O626,'APOIO-DESPESAS'!$A$3:$N$962,7,FALSE)="","",VLOOKUP($O626,'APOIO-DESPESAS'!$A$3:$N$962,7,FALSE)),"")</f>
        <v/>
      </c>
      <c r="G626" s="223" t="str">
        <f>IFERROR(IF(VLOOKUP($O626,'APOIO-DESPESAS'!$A$3:$N$962,8,FALSE)="","",VLOOKUP($O626,'APOIO-DESPESAS'!$A$3:$N$962,8,FALSE)),"")</f>
        <v/>
      </c>
      <c r="H626" s="223" t="str">
        <f>IFERROR(IF(VLOOKUP($O626,'APOIO-DESPESAS'!$A$3:$N$962,9,FALSE)="","",VLOOKUP($O626,'APOIO-DESPESAS'!$A$3:$N$962,9,FALSE)),"")</f>
        <v/>
      </c>
      <c r="I626" s="223" t="str">
        <f>IFERROR(IF(VLOOKUP($O626,'APOIO-DESPESAS'!$A$3:$N$962,10,FALSE)="","",VLOOKUP($O626,'APOIO-DESPESAS'!$A$3:$N$962,10,FALSE)),"")</f>
        <v/>
      </c>
      <c r="J626" s="223" t="str">
        <f>IFERROR(IF(VLOOKUP($O626,'APOIO-DESPESAS'!$A$3:$N$962,11,FALSE)="","",VLOOKUP($O626,'APOIO-DESPESAS'!$A$3:$N$962,11,FALSE)),"")</f>
        <v/>
      </c>
      <c r="K626" s="223" t="str">
        <f>IFERROR(IF(VLOOKUP($O626,'APOIO-DESPESAS'!$A$3:$N$962,12,FALSE)="","",VLOOKUP($O626,'APOIO-DESPESAS'!$A$3:$N$962,12,FALSE)),"")</f>
        <v/>
      </c>
      <c r="L626" s="223" t="str">
        <f>IFERROR(IF(VLOOKUP($O626,'APOIO-DESPESAS'!$A$3:$N$962,13,FALSE)="","",VLOOKUP($O626,'APOIO-DESPESAS'!$A$3:$N$962,13,FALSE)),"")</f>
        <v/>
      </c>
      <c r="M626" s="223" t="str">
        <f>IFERROR(IF(VLOOKUP($O626,'APOIO-DESPESAS'!$A$3:$N$962,14,FALSE)="","",VLOOKUP($O626,'APOIO-DESPESAS'!$A$3:$N$962,14,FALSE)),"")</f>
        <v/>
      </c>
      <c r="O626" s="223">
        <f t="shared" si="9"/>
        <v>624</v>
      </c>
    </row>
    <row r="627" spans="1:15" x14ac:dyDescent="0.25">
      <c r="A627" s="223" t="str">
        <f>IFERROR(IF(VLOOKUP($O627,'APOIO-DESPESAS'!$A$3:$N$962,2,FALSE)="","",VLOOKUP($O627,'APOIO-DESPESAS'!$A$3:$N$962,2,FALSE)),"")</f>
        <v/>
      </c>
      <c r="B627" s="223" t="str">
        <f>IFERROR(IF(VLOOKUP($O627,'APOIO-DESPESAS'!$A$3:$N$962,3,FALSE)="","",VLOOKUP($O627,'APOIO-DESPESAS'!$A$3:$N$962,3,FALSE)),"")</f>
        <v/>
      </c>
      <c r="C627" s="223" t="str">
        <f>IFERROR(IF(VLOOKUP($O627,'APOIO-DESPESAS'!$A$3:$N$962,4,FALSE)="","",VLOOKUP($O627,'APOIO-DESPESAS'!$A$3:$N$962,4,FALSE)),"")</f>
        <v/>
      </c>
      <c r="D627" s="223" t="str">
        <f>IFERROR(IF(VLOOKUP($O627,'APOIO-DESPESAS'!$A$3:$N$962,5,FALSE)="","",VLOOKUP($O627,'APOIO-DESPESAS'!$A$3:$N$962,5,FALSE)),"")</f>
        <v/>
      </c>
      <c r="E627" s="223" t="str">
        <f>IFERROR(IF(VLOOKUP($O627,'APOIO-DESPESAS'!$A$3:$N$962,6,FALSE)="","",VLOOKUP($O627,'APOIO-DESPESAS'!$A$3:$N$962,6,FALSE)),"")</f>
        <v/>
      </c>
      <c r="F627" s="223" t="str">
        <f>IFERROR(IF(VLOOKUP($O627,'APOIO-DESPESAS'!$A$3:$N$962,7,FALSE)="","",VLOOKUP($O627,'APOIO-DESPESAS'!$A$3:$N$962,7,FALSE)),"")</f>
        <v/>
      </c>
      <c r="G627" s="223" t="str">
        <f>IFERROR(IF(VLOOKUP($O627,'APOIO-DESPESAS'!$A$3:$N$962,8,FALSE)="","",VLOOKUP($O627,'APOIO-DESPESAS'!$A$3:$N$962,8,FALSE)),"")</f>
        <v/>
      </c>
      <c r="H627" s="223" t="str">
        <f>IFERROR(IF(VLOOKUP($O627,'APOIO-DESPESAS'!$A$3:$N$962,9,FALSE)="","",VLOOKUP($O627,'APOIO-DESPESAS'!$A$3:$N$962,9,FALSE)),"")</f>
        <v/>
      </c>
      <c r="I627" s="223" t="str">
        <f>IFERROR(IF(VLOOKUP($O627,'APOIO-DESPESAS'!$A$3:$N$962,10,FALSE)="","",VLOOKUP($O627,'APOIO-DESPESAS'!$A$3:$N$962,10,FALSE)),"")</f>
        <v/>
      </c>
      <c r="J627" s="223" t="str">
        <f>IFERROR(IF(VLOOKUP($O627,'APOIO-DESPESAS'!$A$3:$N$962,11,FALSE)="","",VLOOKUP($O627,'APOIO-DESPESAS'!$A$3:$N$962,11,FALSE)),"")</f>
        <v/>
      </c>
      <c r="K627" s="223" t="str">
        <f>IFERROR(IF(VLOOKUP($O627,'APOIO-DESPESAS'!$A$3:$N$962,12,FALSE)="","",VLOOKUP($O627,'APOIO-DESPESAS'!$A$3:$N$962,12,FALSE)),"")</f>
        <v/>
      </c>
      <c r="L627" s="223" t="str">
        <f>IFERROR(IF(VLOOKUP($O627,'APOIO-DESPESAS'!$A$3:$N$962,13,FALSE)="","",VLOOKUP($O627,'APOIO-DESPESAS'!$A$3:$N$962,13,FALSE)),"")</f>
        <v/>
      </c>
      <c r="M627" s="223" t="str">
        <f>IFERROR(IF(VLOOKUP($O627,'APOIO-DESPESAS'!$A$3:$N$962,14,FALSE)="","",VLOOKUP($O627,'APOIO-DESPESAS'!$A$3:$N$962,14,FALSE)),"")</f>
        <v/>
      </c>
      <c r="O627" s="223">
        <f t="shared" si="9"/>
        <v>625</v>
      </c>
    </row>
    <row r="628" spans="1:15" x14ac:dyDescent="0.25">
      <c r="A628" s="223" t="str">
        <f>IFERROR(IF(VLOOKUP($O628,'APOIO-DESPESAS'!$A$3:$N$962,2,FALSE)="","",VLOOKUP($O628,'APOIO-DESPESAS'!$A$3:$N$962,2,FALSE)),"")</f>
        <v/>
      </c>
      <c r="B628" s="223" t="str">
        <f>IFERROR(IF(VLOOKUP($O628,'APOIO-DESPESAS'!$A$3:$N$962,3,FALSE)="","",VLOOKUP($O628,'APOIO-DESPESAS'!$A$3:$N$962,3,FALSE)),"")</f>
        <v/>
      </c>
      <c r="C628" s="223" t="str">
        <f>IFERROR(IF(VLOOKUP($O628,'APOIO-DESPESAS'!$A$3:$N$962,4,FALSE)="","",VLOOKUP($O628,'APOIO-DESPESAS'!$A$3:$N$962,4,FALSE)),"")</f>
        <v/>
      </c>
      <c r="D628" s="223" t="str">
        <f>IFERROR(IF(VLOOKUP($O628,'APOIO-DESPESAS'!$A$3:$N$962,5,FALSE)="","",VLOOKUP($O628,'APOIO-DESPESAS'!$A$3:$N$962,5,FALSE)),"")</f>
        <v/>
      </c>
      <c r="E628" s="223" t="str">
        <f>IFERROR(IF(VLOOKUP($O628,'APOIO-DESPESAS'!$A$3:$N$962,6,FALSE)="","",VLOOKUP($O628,'APOIO-DESPESAS'!$A$3:$N$962,6,FALSE)),"")</f>
        <v/>
      </c>
      <c r="F628" s="223" t="str">
        <f>IFERROR(IF(VLOOKUP($O628,'APOIO-DESPESAS'!$A$3:$N$962,7,FALSE)="","",VLOOKUP($O628,'APOIO-DESPESAS'!$A$3:$N$962,7,FALSE)),"")</f>
        <v/>
      </c>
      <c r="G628" s="223" t="str">
        <f>IFERROR(IF(VLOOKUP($O628,'APOIO-DESPESAS'!$A$3:$N$962,8,FALSE)="","",VLOOKUP($O628,'APOIO-DESPESAS'!$A$3:$N$962,8,FALSE)),"")</f>
        <v/>
      </c>
      <c r="H628" s="223" t="str">
        <f>IFERROR(IF(VLOOKUP($O628,'APOIO-DESPESAS'!$A$3:$N$962,9,FALSE)="","",VLOOKUP($O628,'APOIO-DESPESAS'!$A$3:$N$962,9,FALSE)),"")</f>
        <v/>
      </c>
      <c r="I628" s="223" t="str">
        <f>IFERROR(IF(VLOOKUP($O628,'APOIO-DESPESAS'!$A$3:$N$962,10,FALSE)="","",VLOOKUP($O628,'APOIO-DESPESAS'!$A$3:$N$962,10,FALSE)),"")</f>
        <v/>
      </c>
      <c r="J628" s="223" t="str">
        <f>IFERROR(IF(VLOOKUP($O628,'APOIO-DESPESAS'!$A$3:$N$962,11,FALSE)="","",VLOOKUP($O628,'APOIO-DESPESAS'!$A$3:$N$962,11,FALSE)),"")</f>
        <v/>
      </c>
      <c r="K628" s="223" t="str">
        <f>IFERROR(IF(VLOOKUP($O628,'APOIO-DESPESAS'!$A$3:$N$962,12,FALSE)="","",VLOOKUP($O628,'APOIO-DESPESAS'!$A$3:$N$962,12,FALSE)),"")</f>
        <v/>
      </c>
      <c r="L628" s="223" t="str">
        <f>IFERROR(IF(VLOOKUP($O628,'APOIO-DESPESAS'!$A$3:$N$962,13,FALSE)="","",VLOOKUP($O628,'APOIO-DESPESAS'!$A$3:$N$962,13,FALSE)),"")</f>
        <v/>
      </c>
      <c r="M628" s="223" t="str">
        <f>IFERROR(IF(VLOOKUP($O628,'APOIO-DESPESAS'!$A$3:$N$962,14,FALSE)="","",VLOOKUP($O628,'APOIO-DESPESAS'!$A$3:$N$962,14,FALSE)),"")</f>
        <v/>
      </c>
      <c r="O628" s="223">
        <f t="shared" si="9"/>
        <v>626</v>
      </c>
    </row>
    <row r="629" spans="1:15" x14ac:dyDescent="0.25">
      <c r="A629" s="223" t="str">
        <f>IFERROR(IF(VLOOKUP($O629,'APOIO-DESPESAS'!$A$3:$N$962,2,FALSE)="","",VLOOKUP($O629,'APOIO-DESPESAS'!$A$3:$N$962,2,FALSE)),"")</f>
        <v/>
      </c>
      <c r="B629" s="223" t="str">
        <f>IFERROR(IF(VLOOKUP($O629,'APOIO-DESPESAS'!$A$3:$N$962,3,FALSE)="","",VLOOKUP($O629,'APOIO-DESPESAS'!$A$3:$N$962,3,FALSE)),"")</f>
        <v/>
      </c>
      <c r="C629" s="223" t="str">
        <f>IFERROR(IF(VLOOKUP($O629,'APOIO-DESPESAS'!$A$3:$N$962,4,FALSE)="","",VLOOKUP($O629,'APOIO-DESPESAS'!$A$3:$N$962,4,FALSE)),"")</f>
        <v/>
      </c>
      <c r="D629" s="223" t="str">
        <f>IFERROR(IF(VLOOKUP($O629,'APOIO-DESPESAS'!$A$3:$N$962,5,FALSE)="","",VLOOKUP($O629,'APOIO-DESPESAS'!$A$3:$N$962,5,FALSE)),"")</f>
        <v/>
      </c>
      <c r="E629" s="223" t="str">
        <f>IFERROR(IF(VLOOKUP($O629,'APOIO-DESPESAS'!$A$3:$N$962,6,FALSE)="","",VLOOKUP($O629,'APOIO-DESPESAS'!$A$3:$N$962,6,FALSE)),"")</f>
        <v/>
      </c>
      <c r="F629" s="223" t="str">
        <f>IFERROR(IF(VLOOKUP($O629,'APOIO-DESPESAS'!$A$3:$N$962,7,FALSE)="","",VLOOKUP($O629,'APOIO-DESPESAS'!$A$3:$N$962,7,FALSE)),"")</f>
        <v/>
      </c>
      <c r="G629" s="223" t="str">
        <f>IFERROR(IF(VLOOKUP($O629,'APOIO-DESPESAS'!$A$3:$N$962,8,FALSE)="","",VLOOKUP($O629,'APOIO-DESPESAS'!$A$3:$N$962,8,FALSE)),"")</f>
        <v/>
      </c>
      <c r="H629" s="223" t="str">
        <f>IFERROR(IF(VLOOKUP($O629,'APOIO-DESPESAS'!$A$3:$N$962,9,FALSE)="","",VLOOKUP($O629,'APOIO-DESPESAS'!$A$3:$N$962,9,FALSE)),"")</f>
        <v/>
      </c>
      <c r="I629" s="223" t="str">
        <f>IFERROR(IF(VLOOKUP($O629,'APOIO-DESPESAS'!$A$3:$N$962,10,FALSE)="","",VLOOKUP($O629,'APOIO-DESPESAS'!$A$3:$N$962,10,FALSE)),"")</f>
        <v/>
      </c>
      <c r="J629" s="223" t="str">
        <f>IFERROR(IF(VLOOKUP($O629,'APOIO-DESPESAS'!$A$3:$N$962,11,FALSE)="","",VLOOKUP($O629,'APOIO-DESPESAS'!$A$3:$N$962,11,FALSE)),"")</f>
        <v/>
      </c>
      <c r="K629" s="223" t="str">
        <f>IFERROR(IF(VLOOKUP($O629,'APOIO-DESPESAS'!$A$3:$N$962,12,FALSE)="","",VLOOKUP($O629,'APOIO-DESPESAS'!$A$3:$N$962,12,FALSE)),"")</f>
        <v/>
      </c>
      <c r="L629" s="223" t="str">
        <f>IFERROR(IF(VLOOKUP($O629,'APOIO-DESPESAS'!$A$3:$N$962,13,FALSE)="","",VLOOKUP($O629,'APOIO-DESPESAS'!$A$3:$N$962,13,FALSE)),"")</f>
        <v/>
      </c>
      <c r="M629" s="223" t="str">
        <f>IFERROR(IF(VLOOKUP($O629,'APOIO-DESPESAS'!$A$3:$N$962,14,FALSE)="","",VLOOKUP($O629,'APOIO-DESPESAS'!$A$3:$N$962,14,FALSE)),"")</f>
        <v/>
      </c>
      <c r="O629" s="223">
        <f t="shared" si="9"/>
        <v>627</v>
      </c>
    </row>
    <row r="630" spans="1:15" x14ac:dyDescent="0.25">
      <c r="A630" s="223" t="str">
        <f>IFERROR(IF(VLOOKUP($O630,'APOIO-DESPESAS'!$A$3:$N$962,2,FALSE)="","",VLOOKUP($O630,'APOIO-DESPESAS'!$A$3:$N$962,2,FALSE)),"")</f>
        <v/>
      </c>
      <c r="B630" s="223" t="str">
        <f>IFERROR(IF(VLOOKUP($O630,'APOIO-DESPESAS'!$A$3:$N$962,3,FALSE)="","",VLOOKUP($O630,'APOIO-DESPESAS'!$A$3:$N$962,3,FALSE)),"")</f>
        <v/>
      </c>
      <c r="C630" s="223" t="str">
        <f>IFERROR(IF(VLOOKUP($O630,'APOIO-DESPESAS'!$A$3:$N$962,4,FALSE)="","",VLOOKUP($O630,'APOIO-DESPESAS'!$A$3:$N$962,4,FALSE)),"")</f>
        <v/>
      </c>
      <c r="D630" s="223" t="str">
        <f>IFERROR(IF(VLOOKUP($O630,'APOIO-DESPESAS'!$A$3:$N$962,5,FALSE)="","",VLOOKUP($O630,'APOIO-DESPESAS'!$A$3:$N$962,5,FALSE)),"")</f>
        <v/>
      </c>
      <c r="E630" s="223" t="str">
        <f>IFERROR(IF(VLOOKUP($O630,'APOIO-DESPESAS'!$A$3:$N$962,6,FALSE)="","",VLOOKUP($O630,'APOIO-DESPESAS'!$A$3:$N$962,6,FALSE)),"")</f>
        <v/>
      </c>
      <c r="F630" s="223" t="str">
        <f>IFERROR(IF(VLOOKUP($O630,'APOIO-DESPESAS'!$A$3:$N$962,7,FALSE)="","",VLOOKUP($O630,'APOIO-DESPESAS'!$A$3:$N$962,7,FALSE)),"")</f>
        <v/>
      </c>
      <c r="G630" s="223" t="str">
        <f>IFERROR(IF(VLOOKUP($O630,'APOIO-DESPESAS'!$A$3:$N$962,8,FALSE)="","",VLOOKUP($O630,'APOIO-DESPESAS'!$A$3:$N$962,8,FALSE)),"")</f>
        <v/>
      </c>
      <c r="H630" s="223" t="str">
        <f>IFERROR(IF(VLOOKUP($O630,'APOIO-DESPESAS'!$A$3:$N$962,9,FALSE)="","",VLOOKUP($O630,'APOIO-DESPESAS'!$A$3:$N$962,9,FALSE)),"")</f>
        <v/>
      </c>
      <c r="I630" s="223" t="str">
        <f>IFERROR(IF(VLOOKUP($O630,'APOIO-DESPESAS'!$A$3:$N$962,10,FALSE)="","",VLOOKUP($O630,'APOIO-DESPESAS'!$A$3:$N$962,10,FALSE)),"")</f>
        <v/>
      </c>
      <c r="J630" s="223" t="str">
        <f>IFERROR(IF(VLOOKUP($O630,'APOIO-DESPESAS'!$A$3:$N$962,11,FALSE)="","",VLOOKUP($O630,'APOIO-DESPESAS'!$A$3:$N$962,11,FALSE)),"")</f>
        <v/>
      </c>
      <c r="K630" s="223" t="str">
        <f>IFERROR(IF(VLOOKUP($O630,'APOIO-DESPESAS'!$A$3:$N$962,12,FALSE)="","",VLOOKUP($O630,'APOIO-DESPESAS'!$A$3:$N$962,12,FALSE)),"")</f>
        <v/>
      </c>
      <c r="L630" s="223" t="str">
        <f>IFERROR(IF(VLOOKUP($O630,'APOIO-DESPESAS'!$A$3:$N$962,13,FALSE)="","",VLOOKUP($O630,'APOIO-DESPESAS'!$A$3:$N$962,13,FALSE)),"")</f>
        <v/>
      </c>
      <c r="M630" s="223" t="str">
        <f>IFERROR(IF(VLOOKUP($O630,'APOIO-DESPESAS'!$A$3:$N$962,14,FALSE)="","",VLOOKUP($O630,'APOIO-DESPESAS'!$A$3:$N$962,14,FALSE)),"")</f>
        <v/>
      </c>
      <c r="O630" s="223">
        <f t="shared" si="9"/>
        <v>628</v>
      </c>
    </row>
    <row r="631" spans="1:15" x14ac:dyDescent="0.25">
      <c r="A631" s="223" t="str">
        <f>IFERROR(IF(VLOOKUP($O631,'APOIO-DESPESAS'!$A$3:$N$962,2,FALSE)="","",VLOOKUP($O631,'APOIO-DESPESAS'!$A$3:$N$962,2,FALSE)),"")</f>
        <v/>
      </c>
      <c r="B631" s="223" t="str">
        <f>IFERROR(IF(VLOOKUP($O631,'APOIO-DESPESAS'!$A$3:$N$962,3,FALSE)="","",VLOOKUP($O631,'APOIO-DESPESAS'!$A$3:$N$962,3,FALSE)),"")</f>
        <v/>
      </c>
      <c r="C631" s="223" t="str">
        <f>IFERROR(IF(VLOOKUP($O631,'APOIO-DESPESAS'!$A$3:$N$962,4,FALSE)="","",VLOOKUP($O631,'APOIO-DESPESAS'!$A$3:$N$962,4,FALSE)),"")</f>
        <v/>
      </c>
      <c r="D631" s="223" t="str">
        <f>IFERROR(IF(VLOOKUP($O631,'APOIO-DESPESAS'!$A$3:$N$962,5,FALSE)="","",VLOOKUP($O631,'APOIO-DESPESAS'!$A$3:$N$962,5,FALSE)),"")</f>
        <v/>
      </c>
      <c r="E631" s="223" t="str">
        <f>IFERROR(IF(VLOOKUP($O631,'APOIO-DESPESAS'!$A$3:$N$962,6,FALSE)="","",VLOOKUP($O631,'APOIO-DESPESAS'!$A$3:$N$962,6,FALSE)),"")</f>
        <v/>
      </c>
      <c r="F631" s="223" t="str">
        <f>IFERROR(IF(VLOOKUP($O631,'APOIO-DESPESAS'!$A$3:$N$962,7,FALSE)="","",VLOOKUP($O631,'APOIO-DESPESAS'!$A$3:$N$962,7,FALSE)),"")</f>
        <v/>
      </c>
      <c r="G631" s="223" t="str">
        <f>IFERROR(IF(VLOOKUP($O631,'APOIO-DESPESAS'!$A$3:$N$962,8,FALSE)="","",VLOOKUP($O631,'APOIO-DESPESAS'!$A$3:$N$962,8,FALSE)),"")</f>
        <v/>
      </c>
      <c r="H631" s="223" t="str">
        <f>IFERROR(IF(VLOOKUP($O631,'APOIO-DESPESAS'!$A$3:$N$962,9,FALSE)="","",VLOOKUP($O631,'APOIO-DESPESAS'!$A$3:$N$962,9,FALSE)),"")</f>
        <v/>
      </c>
      <c r="I631" s="223" t="str">
        <f>IFERROR(IF(VLOOKUP($O631,'APOIO-DESPESAS'!$A$3:$N$962,10,FALSE)="","",VLOOKUP($O631,'APOIO-DESPESAS'!$A$3:$N$962,10,FALSE)),"")</f>
        <v/>
      </c>
      <c r="J631" s="223" t="str">
        <f>IFERROR(IF(VLOOKUP($O631,'APOIO-DESPESAS'!$A$3:$N$962,11,FALSE)="","",VLOOKUP($O631,'APOIO-DESPESAS'!$A$3:$N$962,11,FALSE)),"")</f>
        <v/>
      </c>
      <c r="K631" s="223" t="str">
        <f>IFERROR(IF(VLOOKUP($O631,'APOIO-DESPESAS'!$A$3:$N$962,12,FALSE)="","",VLOOKUP($O631,'APOIO-DESPESAS'!$A$3:$N$962,12,FALSE)),"")</f>
        <v/>
      </c>
      <c r="L631" s="223" t="str">
        <f>IFERROR(IF(VLOOKUP($O631,'APOIO-DESPESAS'!$A$3:$N$962,13,FALSE)="","",VLOOKUP($O631,'APOIO-DESPESAS'!$A$3:$N$962,13,FALSE)),"")</f>
        <v/>
      </c>
      <c r="M631" s="223" t="str">
        <f>IFERROR(IF(VLOOKUP($O631,'APOIO-DESPESAS'!$A$3:$N$962,14,FALSE)="","",VLOOKUP($O631,'APOIO-DESPESAS'!$A$3:$N$962,14,FALSE)),"")</f>
        <v/>
      </c>
      <c r="O631" s="223">
        <f t="shared" si="9"/>
        <v>629</v>
      </c>
    </row>
    <row r="632" spans="1:15" x14ac:dyDescent="0.25">
      <c r="A632" s="223" t="str">
        <f>IFERROR(IF(VLOOKUP($O632,'APOIO-DESPESAS'!$A$3:$N$962,2,FALSE)="","",VLOOKUP($O632,'APOIO-DESPESAS'!$A$3:$N$962,2,FALSE)),"")</f>
        <v/>
      </c>
      <c r="B632" s="223" t="str">
        <f>IFERROR(IF(VLOOKUP($O632,'APOIO-DESPESAS'!$A$3:$N$962,3,FALSE)="","",VLOOKUP($O632,'APOIO-DESPESAS'!$A$3:$N$962,3,FALSE)),"")</f>
        <v/>
      </c>
      <c r="C632" s="223" t="str">
        <f>IFERROR(IF(VLOOKUP($O632,'APOIO-DESPESAS'!$A$3:$N$962,4,FALSE)="","",VLOOKUP($O632,'APOIO-DESPESAS'!$A$3:$N$962,4,FALSE)),"")</f>
        <v/>
      </c>
      <c r="D632" s="223" t="str">
        <f>IFERROR(IF(VLOOKUP($O632,'APOIO-DESPESAS'!$A$3:$N$962,5,FALSE)="","",VLOOKUP($O632,'APOIO-DESPESAS'!$A$3:$N$962,5,FALSE)),"")</f>
        <v/>
      </c>
      <c r="E632" s="223" t="str">
        <f>IFERROR(IF(VLOOKUP($O632,'APOIO-DESPESAS'!$A$3:$N$962,6,FALSE)="","",VLOOKUP($O632,'APOIO-DESPESAS'!$A$3:$N$962,6,FALSE)),"")</f>
        <v/>
      </c>
      <c r="F632" s="223" t="str">
        <f>IFERROR(IF(VLOOKUP($O632,'APOIO-DESPESAS'!$A$3:$N$962,7,FALSE)="","",VLOOKUP($O632,'APOIO-DESPESAS'!$A$3:$N$962,7,FALSE)),"")</f>
        <v/>
      </c>
      <c r="G632" s="223" t="str">
        <f>IFERROR(IF(VLOOKUP($O632,'APOIO-DESPESAS'!$A$3:$N$962,8,FALSE)="","",VLOOKUP($O632,'APOIO-DESPESAS'!$A$3:$N$962,8,FALSE)),"")</f>
        <v/>
      </c>
      <c r="H632" s="223" t="str">
        <f>IFERROR(IF(VLOOKUP($O632,'APOIO-DESPESAS'!$A$3:$N$962,9,FALSE)="","",VLOOKUP($O632,'APOIO-DESPESAS'!$A$3:$N$962,9,FALSE)),"")</f>
        <v/>
      </c>
      <c r="I632" s="223" t="str">
        <f>IFERROR(IF(VLOOKUP($O632,'APOIO-DESPESAS'!$A$3:$N$962,10,FALSE)="","",VLOOKUP($O632,'APOIO-DESPESAS'!$A$3:$N$962,10,FALSE)),"")</f>
        <v/>
      </c>
      <c r="J632" s="223" t="str">
        <f>IFERROR(IF(VLOOKUP($O632,'APOIO-DESPESAS'!$A$3:$N$962,11,FALSE)="","",VLOOKUP($O632,'APOIO-DESPESAS'!$A$3:$N$962,11,FALSE)),"")</f>
        <v/>
      </c>
      <c r="K632" s="223" t="str">
        <f>IFERROR(IF(VLOOKUP($O632,'APOIO-DESPESAS'!$A$3:$N$962,12,FALSE)="","",VLOOKUP($O632,'APOIO-DESPESAS'!$A$3:$N$962,12,FALSE)),"")</f>
        <v/>
      </c>
      <c r="L632" s="223" t="str">
        <f>IFERROR(IF(VLOOKUP($O632,'APOIO-DESPESAS'!$A$3:$N$962,13,FALSE)="","",VLOOKUP($O632,'APOIO-DESPESAS'!$A$3:$N$962,13,FALSE)),"")</f>
        <v/>
      </c>
      <c r="M632" s="223" t="str">
        <f>IFERROR(IF(VLOOKUP($O632,'APOIO-DESPESAS'!$A$3:$N$962,14,FALSE)="","",VLOOKUP($O632,'APOIO-DESPESAS'!$A$3:$N$962,14,FALSE)),"")</f>
        <v/>
      </c>
      <c r="O632" s="223">
        <f t="shared" si="9"/>
        <v>630</v>
      </c>
    </row>
    <row r="633" spans="1:15" x14ac:dyDescent="0.25">
      <c r="A633" s="223" t="str">
        <f>IFERROR(IF(VLOOKUP($O633,'APOIO-DESPESAS'!$A$3:$N$962,2,FALSE)="","",VLOOKUP($O633,'APOIO-DESPESAS'!$A$3:$N$962,2,FALSE)),"")</f>
        <v/>
      </c>
      <c r="B633" s="223" t="str">
        <f>IFERROR(IF(VLOOKUP($O633,'APOIO-DESPESAS'!$A$3:$N$962,3,FALSE)="","",VLOOKUP($O633,'APOIO-DESPESAS'!$A$3:$N$962,3,FALSE)),"")</f>
        <v/>
      </c>
      <c r="C633" s="223" t="str">
        <f>IFERROR(IF(VLOOKUP($O633,'APOIO-DESPESAS'!$A$3:$N$962,4,FALSE)="","",VLOOKUP($O633,'APOIO-DESPESAS'!$A$3:$N$962,4,FALSE)),"")</f>
        <v/>
      </c>
      <c r="D633" s="223" t="str">
        <f>IFERROR(IF(VLOOKUP($O633,'APOIO-DESPESAS'!$A$3:$N$962,5,FALSE)="","",VLOOKUP($O633,'APOIO-DESPESAS'!$A$3:$N$962,5,FALSE)),"")</f>
        <v/>
      </c>
      <c r="E633" s="223" t="str">
        <f>IFERROR(IF(VLOOKUP($O633,'APOIO-DESPESAS'!$A$3:$N$962,6,FALSE)="","",VLOOKUP($O633,'APOIO-DESPESAS'!$A$3:$N$962,6,FALSE)),"")</f>
        <v/>
      </c>
      <c r="F633" s="223" t="str">
        <f>IFERROR(IF(VLOOKUP($O633,'APOIO-DESPESAS'!$A$3:$N$962,7,FALSE)="","",VLOOKUP($O633,'APOIO-DESPESAS'!$A$3:$N$962,7,FALSE)),"")</f>
        <v/>
      </c>
      <c r="G633" s="223" t="str">
        <f>IFERROR(IF(VLOOKUP($O633,'APOIO-DESPESAS'!$A$3:$N$962,8,FALSE)="","",VLOOKUP($O633,'APOIO-DESPESAS'!$A$3:$N$962,8,FALSE)),"")</f>
        <v/>
      </c>
      <c r="H633" s="223" t="str">
        <f>IFERROR(IF(VLOOKUP($O633,'APOIO-DESPESAS'!$A$3:$N$962,9,FALSE)="","",VLOOKUP($O633,'APOIO-DESPESAS'!$A$3:$N$962,9,FALSE)),"")</f>
        <v/>
      </c>
      <c r="I633" s="223" t="str">
        <f>IFERROR(IF(VLOOKUP($O633,'APOIO-DESPESAS'!$A$3:$N$962,10,FALSE)="","",VLOOKUP($O633,'APOIO-DESPESAS'!$A$3:$N$962,10,FALSE)),"")</f>
        <v/>
      </c>
      <c r="J633" s="223" t="str">
        <f>IFERROR(IF(VLOOKUP($O633,'APOIO-DESPESAS'!$A$3:$N$962,11,FALSE)="","",VLOOKUP($O633,'APOIO-DESPESAS'!$A$3:$N$962,11,FALSE)),"")</f>
        <v/>
      </c>
      <c r="K633" s="223" t="str">
        <f>IFERROR(IF(VLOOKUP($O633,'APOIO-DESPESAS'!$A$3:$N$962,12,FALSE)="","",VLOOKUP($O633,'APOIO-DESPESAS'!$A$3:$N$962,12,FALSE)),"")</f>
        <v/>
      </c>
      <c r="L633" s="223" t="str">
        <f>IFERROR(IF(VLOOKUP($O633,'APOIO-DESPESAS'!$A$3:$N$962,13,FALSE)="","",VLOOKUP($O633,'APOIO-DESPESAS'!$A$3:$N$962,13,FALSE)),"")</f>
        <v/>
      </c>
      <c r="M633" s="223" t="str">
        <f>IFERROR(IF(VLOOKUP($O633,'APOIO-DESPESAS'!$A$3:$N$962,14,FALSE)="","",VLOOKUP($O633,'APOIO-DESPESAS'!$A$3:$N$962,14,FALSE)),"")</f>
        <v/>
      </c>
      <c r="O633" s="223">
        <f t="shared" si="9"/>
        <v>631</v>
      </c>
    </row>
    <row r="634" spans="1:15" x14ac:dyDescent="0.25">
      <c r="A634" s="223" t="str">
        <f>IFERROR(IF(VLOOKUP($O634,'APOIO-DESPESAS'!$A$3:$N$962,2,FALSE)="","",VLOOKUP($O634,'APOIO-DESPESAS'!$A$3:$N$962,2,FALSE)),"")</f>
        <v/>
      </c>
      <c r="B634" s="223" t="str">
        <f>IFERROR(IF(VLOOKUP($O634,'APOIO-DESPESAS'!$A$3:$N$962,3,FALSE)="","",VLOOKUP($O634,'APOIO-DESPESAS'!$A$3:$N$962,3,FALSE)),"")</f>
        <v/>
      </c>
      <c r="C634" s="223" t="str">
        <f>IFERROR(IF(VLOOKUP($O634,'APOIO-DESPESAS'!$A$3:$N$962,4,FALSE)="","",VLOOKUP($O634,'APOIO-DESPESAS'!$A$3:$N$962,4,FALSE)),"")</f>
        <v/>
      </c>
      <c r="D634" s="223" t="str">
        <f>IFERROR(IF(VLOOKUP($O634,'APOIO-DESPESAS'!$A$3:$N$962,5,FALSE)="","",VLOOKUP($O634,'APOIO-DESPESAS'!$A$3:$N$962,5,FALSE)),"")</f>
        <v/>
      </c>
      <c r="E634" s="223" t="str">
        <f>IFERROR(IF(VLOOKUP($O634,'APOIO-DESPESAS'!$A$3:$N$962,6,FALSE)="","",VLOOKUP($O634,'APOIO-DESPESAS'!$A$3:$N$962,6,FALSE)),"")</f>
        <v/>
      </c>
      <c r="F634" s="223" t="str">
        <f>IFERROR(IF(VLOOKUP($O634,'APOIO-DESPESAS'!$A$3:$N$962,7,FALSE)="","",VLOOKUP($O634,'APOIO-DESPESAS'!$A$3:$N$962,7,FALSE)),"")</f>
        <v/>
      </c>
      <c r="G634" s="223" t="str">
        <f>IFERROR(IF(VLOOKUP($O634,'APOIO-DESPESAS'!$A$3:$N$962,8,FALSE)="","",VLOOKUP($O634,'APOIO-DESPESAS'!$A$3:$N$962,8,FALSE)),"")</f>
        <v/>
      </c>
      <c r="H634" s="223" t="str">
        <f>IFERROR(IF(VLOOKUP($O634,'APOIO-DESPESAS'!$A$3:$N$962,9,FALSE)="","",VLOOKUP($O634,'APOIO-DESPESAS'!$A$3:$N$962,9,FALSE)),"")</f>
        <v/>
      </c>
      <c r="I634" s="223" t="str">
        <f>IFERROR(IF(VLOOKUP($O634,'APOIO-DESPESAS'!$A$3:$N$962,10,FALSE)="","",VLOOKUP($O634,'APOIO-DESPESAS'!$A$3:$N$962,10,FALSE)),"")</f>
        <v/>
      </c>
      <c r="J634" s="223" t="str">
        <f>IFERROR(IF(VLOOKUP($O634,'APOIO-DESPESAS'!$A$3:$N$962,11,FALSE)="","",VLOOKUP($O634,'APOIO-DESPESAS'!$A$3:$N$962,11,FALSE)),"")</f>
        <v/>
      </c>
      <c r="K634" s="223" t="str">
        <f>IFERROR(IF(VLOOKUP($O634,'APOIO-DESPESAS'!$A$3:$N$962,12,FALSE)="","",VLOOKUP($O634,'APOIO-DESPESAS'!$A$3:$N$962,12,FALSE)),"")</f>
        <v/>
      </c>
      <c r="L634" s="223" t="str">
        <f>IFERROR(IF(VLOOKUP($O634,'APOIO-DESPESAS'!$A$3:$N$962,13,FALSE)="","",VLOOKUP($O634,'APOIO-DESPESAS'!$A$3:$N$962,13,FALSE)),"")</f>
        <v/>
      </c>
      <c r="M634" s="223" t="str">
        <f>IFERROR(IF(VLOOKUP($O634,'APOIO-DESPESAS'!$A$3:$N$962,14,FALSE)="","",VLOOKUP($O634,'APOIO-DESPESAS'!$A$3:$N$962,14,FALSE)),"")</f>
        <v/>
      </c>
      <c r="O634" s="223">
        <f t="shared" si="9"/>
        <v>632</v>
      </c>
    </row>
    <row r="635" spans="1:15" x14ac:dyDescent="0.25">
      <c r="A635" s="223" t="str">
        <f>IFERROR(IF(VLOOKUP($O635,'APOIO-DESPESAS'!$A$3:$N$962,2,FALSE)="","",VLOOKUP($O635,'APOIO-DESPESAS'!$A$3:$N$962,2,FALSE)),"")</f>
        <v/>
      </c>
      <c r="B635" s="223" t="str">
        <f>IFERROR(IF(VLOOKUP($O635,'APOIO-DESPESAS'!$A$3:$N$962,3,FALSE)="","",VLOOKUP($O635,'APOIO-DESPESAS'!$A$3:$N$962,3,FALSE)),"")</f>
        <v/>
      </c>
      <c r="C635" s="223" t="str">
        <f>IFERROR(IF(VLOOKUP($O635,'APOIO-DESPESAS'!$A$3:$N$962,4,FALSE)="","",VLOOKUP($O635,'APOIO-DESPESAS'!$A$3:$N$962,4,FALSE)),"")</f>
        <v/>
      </c>
      <c r="D635" s="223" t="str">
        <f>IFERROR(IF(VLOOKUP($O635,'APOIO-DESPESAS'!$A$3:$N$962,5,FALSE)="","",VLOOKUP($O635,'APOIO-DESPESAS'!$A$3:$N$962,5,FALSE)),"")</f>
        <v/>
      </c>
      <c r="E635" s="223" t="str">
        <f>IFERROR(IF(VLOOKUP($O635,'APOIO-DESPESAS'!$A$3:$N$962,6,FALSE)="","",VLOOKUP($O635,'APOIO-DESPESAS'!$A$3:$N$962,6,FALSE)),"")</f>
        <v/>
      </c>
      <c r="F635" s="223" t="str">
        <f>IFERROR(IF(VLOOKUP($O635,'APOIO-DESPESAS'!$A$3:$N$962,7,FALSE)="","",VLOOKUP($O635,'APOIO-DESPESAS'!$A$3:$N$962,7,FALSE)),"")</f>
        <v/>
      </c>
      <c r="G635" s="223" t="str">
        <f>IFERROR(IF(VLOOKUP($O635,'APOIO-DESPESAS'!$A$3:$N$962,8,FALSE)="","",VLOOKUP($O635,'APOIO-DESPESAS'!$A$3:$N$962,8,FALSE)),"")</f>
        <v/>
      </c>
      <c r="H635" s="223" t="str">
        <f>IFERROR(IF(VLOOKUP($O635,'APOIO-DESPESAS'!$A$3:$N$962,9,FALSE)="","",VLOOKUP($O635,'APOIO-DESPESAS'!$A$3:$N$962,9,FALSE)),"")</f>
        <v/>
      </c>
      <c r="I635" s="223" t="str">
        <f>IFERROR(IF(VLOOKUP($O635,'APOIO-DESPESAS'!$A$3:$N$962,10,FALSE)="","",VLOOKUP($O635,'APOIO-DESPESAS'!$A$3:$N$962,10,FALSE)),"")</f>
        <v/>
      </c>
      <c r="J635" s="223" t="str">
        <f>IFERROR(IF(VLOOKUP($O635,'APOIO-DESPESAS'!$A$3:$N$962,11,FALSE)="","",VLOOKUP($O635,'APOIO-DESPESAS'!$A$3:$N$962,11,FALSE)),"")</f>
        <v/>
      </c>
      <c r="K635" s="223" t="str">
        <f>IFERROR(IF(VLOOKUP($O635,'APOIO-DESPESAS'!$A$3:$N$962,12,FALSE)="","",VLOOKUP($O635,'APOIO-DESPESAS'!$A$3:$N$962,12,FALSE)),"")</f>
        <v/>
      </c>
      <c r="L635" s="223" t="str">
        <f>IFERROR(IF(VLOOKUP($O635,'APOIO-DESPESAS'!$A$3:$N$962,13,FALSE)="","",VLOOKUP($O635,'APOIO-DESPESAS'!$A$3:$N$962,13,FALSE)),"")</f>
        <v/>
      </c>
      <c r="M635" s="223" t="str">
        <f>IFERROR(IF(VLOOKUP($O635,'APOIO-DESPESAS'!$A$3:$N$962,14,FALSE)="","",VLOOKUP($O635,'APOIO-DESPESAS'!$A$3:$N$962,14,FALSE)),"")</f>
        <v/>
      </c>
      <c r="O635" s="223">
        <f t="shared" si="9"/>
        <v>633</v>
      </c>
    </row>
    <row r="636" spans="1:15" x14ac:dyDescent="0.25">
      <c r="A636" s="223" t="str">
        <f>IFERROR(IF(VLOOKUP($O636,'APOIO-DESPESAS'!$A$3:$N$962,2,FALSE)="","",VLOOKUP($O636,'APOIO-DESPESAS'!$A$3:$N$962,2,FALSE)),"")</f>
        <v/>
      </c>
      <c r="B636" s="223" t="str">
        <f>IFERROR(IF(VLOOKUP($O636,'APOIO-DESPESAS'!$A$3:$N$962,3,FALSE)="","",VLOOKUP($O636,'APOIO-DESPESAS'!$A$3:$N$962,3,FALSE)),"")</f>
        <v/>
      </c>
      <c r="C636" s="223" t="str">
        <f>IFERROR(IF(VLOOKUP($O636,'APOIO-DESPESAS'!$A$3:$N$962,4,FALSE)="","",VLOOKUP($O636,'APOIO-DESPESAS'!$A$3:$N$962,4,FALSE)),"")</f>
        <v/>
      </c>
      <c r="D636" s="223" t="str">
        <f>IFERROR(IF(VLOOKUP($O636,'APOIO-DESPESAS'!$A$3:$N$962,5,FALSE)="","",VLOOKUP($O636,'APOIO-DESPESAS'!$A$3:$N$962,5,FALSE)),"")</f>
        <v/>
      </c>
      <c r="E636" s="223" t="str">
        <f>IFERROR(IF(VLOOKUP($O636,'APOIO-DESPESAS'!$A$3:$N$962,6,FALSE)="","",VLOOKUP($O636,'APOIO-DESPESAS'!$A$3:$N$962,6,FALSE)),"")</f>
        <v/>
      </c>
      <c r="F636" s="223" t="str">
        <f>IFERROR(IF(VLOOKUP($O636,'APOIO-DESPESAS'!$A$3:$N$962,7,FALSE)="","",VLOOKUP($O636,'APOIO-DESPESAS'!$A$3:$N$962,7,FALSE)),"")</f>
        <v/>
      </c>
      <c r="G636" s="223" t="str">
        <f>IFERROR(IF(VLOOKUP($O636,'APOIO-DESPESAS'!$A$3:$N$962,8,FALSE)="","",VLOOKUP($O636,'APOIO-DESPESAS'!$A$3:$N$962,8,FALSE)),"")</f>
        <v/>
      </c>
      <c r="H636" s="223" t="str">
        <f>IFERROR(IF(VLOOKUP($O636,'APOIO-DESPESAS'!$A$3:$N$962,9,FALSE)="","",VLOOKUP($O636,'APOIO-DESPESAS'!$A$3:$N$962,9,FALSE)),"")</f>
        <v/>
      </c>
      <c r="I636" s="223" t="str">
        <f>IFERROR(IF(VLOOKUP($O636,'APOIO-DESPESAS'!$A$3:$N$962,10,FALSE)="","",VLOOKUP($O636,'APOIO-DESPESAS'!$A$3:$N$962,10,FALSE)),"")</f>
        <v/>
      </c>
      <c r="J636" s="223" t="str">
        <f>IFERROR(IF(VLOOKUP($O636,'APOIO-DESPESAS'!$A$3:$N$962,11,FALSE)="","",VLOOKUP($O636,'APOIO-DESPESAS'!$A$3:$N$962,11,FALSE)),"")</f>
        <v/>
      </c>
      <c r="K636" s="223" t="str">
        <f>IFERROR(IF(VLOOKUP($O636,'APOIO-DESPESAS'!$A$3:$N$962,12,FALSE)="","",VLOOKUP($O636,'APOIO-DESPESAS'!$A$3:$N$962,12,FALSE)),"")</f>
        <v/>
      </c>
      <c r="L636" s="223" t="str">
        <f>IFERROR(IF(VLOOKUP($O636,'APOIO-DESPESAS'!$A$3:$N$962,13,FALSE)="","",VLOOKUP($O636,'APOIO-DESPESAS'!$A$3:$N$962,13,FALSE)),"")</f>
        <v/>
      </c>
      <c r="M636" s="223" t="str">
        <f>IFERROR(IF(VLOOKUP($O636,'APOIO-DESPESAS'!$A$3:$N$962,14,FALSE)="","",VLOOKUP($O636,'APOIO-DESPESAS'!$A$3:$N$962,14,FALSE)),"")</f>
        <v/>
      </c>
      <c r="O636" s="223">
        <f t="shared" si="9"/>
        <v>634</v>
      </c>
    </row>
    <row r="637" spans="1:15" x14ac:dyDescent="0.25">
      <c r="A637" s="223" t="str">
        <f>IFERROR(IF(VLOOKUP($O637,'APOIO-DESPESAS'!$A$3:$N$962,2,FALSE)="","",VLOOKUP($O637,'APOIO-DESPESAS'!$A$3:$N$962,2,FALSE)),"")</f>
        <v/>
      </c>
      <c r="B637" s="223" t="str">
        <f>IFERROR(IF(VLOOKUP($O637,'APOIO-DESPESAS'!$A$3:$N$962,3,FALSE)="","",VLOOKUP($O637,'APOIO-DESPESAS'!$A$3:$N$962,3,FALSE)),"")</f>
        <v/>
      </c>
      <c r="C637" s="223" t="str">
        <f>IFERROR(IF(VLOOKUP($O637,'APOIO-DESPESAS'!$A$3:$N$962,4,FALSE)="","",VLOOKUP($O637,'APOIO-DESPESAS'!$A$3:$N$962,4,FALSE)),"")</f>
        <v/>
      </c>
      <c r="D637" s="223" t="str">
        <f>IFERROR(IF(VLOOKUP($O637,'APOIO-DESPESAS'!$A$3:$N$962,5,FALSE)="","",VLOOKUP($O637,'APOIO-DESPESAS'!$A$3:$N$962,5,FALSE)),"")</f>
        <v/>
      </c>
      <c r="E637" s="223" t="str">
        <f>IFERROR(IF(VLOOKUP($O637,'APOIO-DESPESAS'!$A$3:$N$962,6,FALSE)="","",VLOOKUP($O637,'APOIO-DESPESAS'!$A$3:$N$962,6,FALSE)),"")</f>
        <v/>
      </c>
      <c r="F637" s="223" t="str">
        <f>IFERROR(IF(VLOOKUP($O637,'APOIO-DESPESAS'!$A$3:$N$962,7,FALSE)="","",VLOOKUP($O637,'APOIO-DESPESAS'!$A$3:$N$962,7,FALSE)),"")</f>
        <v/>
      </c>
      <c r="G637" s="223" t="str">
        <f>IFERROR(IF(VLOOKUP($O637,'APOIO-DESPESAS'!$A$3:$N$962,8,FALSE)="","",VLOOKUP($O637,'APOIO-DESPESAS'!$A$3:$N$962,8,FALSE)),"")</f>
        <v/>
      </c>
      <c r="H637" s="223" t="str">
        <f>IFERROR(IF(VLOOKUP($O637,'APOIO-DESPESAS'!$A$3:$N$962,9,FALSE)="","",VLOOKUP($O637,'APOIO-DESPESAS'!$A$3:$N$962,9,FALSE)),"")</f>
        <v/>
      </c>
      <c r="I637" s="223" t="str">
        <f>IFERROR(IF(VLOOKUP($O637,'APOIO-DESPESAS'!$A$3:$N$962,10,FALSE)="","",VLOOKUP($O637,'APOIO-DESPESAS'!$A$3:$N$962,10,FALSE)),"")</f>
        <v/>
      </c>
      <c r="J637" s="223" t="str">
        <f>IFERROR(IF(VLOOKUP($O637,'APOIO-DESPESAS'!$A$3:$N$962,11,FALSE)="","",VLOOKUP($O637,'APOIO-DESPESAS'!$A$3:$N$962,11,FALSE)),"")</f>
        <v/>
      </c>
      <c r="K637" s="223" t="str">
        <f>IFERROR(IF(VLOOKUP($O637,'APOIO-DESPESAS'!$A$3:$N$962,12,FALSE)="","",VLOOKUP($O637,'APOIO-DESPESAS'!$A$3:$N$962,12,FALSE)),"")</f>
        <v/>
      </c>
      <c r="L637" s="223" t="str">
        <f>IFERROR(IF(VLOOKUP($O637,'APOIO-DESPESAS'!$A$3:$N$962,13,FALSE)="","",VLOOKUP($O637,'APOIO-DESPESAS'!$A$3:$N$962,13,FALSE)),"")</f>
        <v/>
      </c>
      <c r="M637" s="223" t="str">
        <f>IFERROR(IF(VLOOKUP($O637,'APOIO-DESPESAS'!$A$3:$N$962,14,FALSE)="","",VLOOKUP($O637,'APOIO-DESPESAS'!$A$3:$N$962,14,FALSE)),"")</f>
        <v/>
      </c>
      <c r="O637" s="223">
        <f t="shared" si="9"/>
        <v>635</v>
      </c>
    </row>
    <row r="638" spans="1:15" x14ac:dyDescent="0.25">
      <c r="A638" s="223" t="str">
        <f>IFERROR(IF(VLOOKUP($O638,'APOIO-DESPESAS'!$A$3:$N$962,2,FALSE)="","",VLOOKUP($O638,'APOIO-DESPESAS'!$A$3:$N$962,2,FALSE)),"")</f>
        <v/>
      </c>
      <c r="B638" s="223" t="str">
        <f>IFERROR(IF(VLOOKUP($O638,'APOIO-DESPESAS'!$A$3:$N$962,3,FALSE)="","",VLOOKUP($O638,'APOIO-DESPESAS'!$A$3:$N$962,3,FALSE)),"")</f>
        <v/>
      </c>
      <c r="C638" s="223" t="str">
        <f>IFERROR(IF(VLOOKUP($O638,'APOIO-DESPESAS'!$A$3:$N$962,4,FALSE)="","",VLOOKUP($O638,'APOIO-DESPESAS'!$A$3:$N$962,4,FALSE)),"")</f>
        <v/>
      </c>
      <c r="D638" s="223" t="str">
        <f>IFERROR(IF(VLOOKUP($O638,'APOIO-DESPESAS'!$A$3:$N$962,5,FALSE)="","",VLOOKUP($O638,'APOIO-DESPESAS'!$A$3:$N$962,5,FALSE)),"")</f>
        <v/>
      </c>
      <c r="E638" s="223" t="str">
        <f>IFERROR(IF(VLOOKUP($O638,'APOIO-DESPESAS'!$A$3:$N$962,6,FALSE)="","",VLOOKUP($O638,'APOIO-DESPESAS'!$A$3:$N$962,6,FALSE)),"")</f>
        <v/>
      </c>
      <c r="F638" s="223" t="str">
        <f>IFERROR(IF(VLOOKUP($O638,'APOIO-DESPESAS'!$A$3:$N$962,7,FALSE)="","",VLOOKUP($O638,'APOIO-DESPESAS'!$A$3:$N$962,7,FALSE)),"")</f>
        <v/>
      </c>
      <c r="G638" s="223" t="str">
        <f>IFERROR(IF(VLOOKUP($O638,'APOIO-DESPESAS'!$A$3:$N$962,8,FALSE)="","",VLOOKUP($O638,'APOIO-DESPESAS'!$A$3:$N$962,8,FALSE)),"")</f>
        <v/>
      </c>
      <c r="H638" s="223" t="str">
        <f>IFERROR(IF(VLOOKUP($O638,'APOIO-DESPESAS'!$A$3:$N$962,9,FALSE)="","",VLOOKUP($O638,'APOIO-DESPESAS'!$A$3:$N$962,9,FALSE)),"")</f>
        <v/>
      </c>
      <c r="I638" s="223" t="str">
        <f>IFERROR(IF(VLOOKUP($O638,'APOIO-DESPESAS'!$A$3:$N$962,10,FALSE)="","",VLOOKUP($O638,'APOIO-DESPESAS'!$A$3:$N$962,10,FALSE)),"")</f>
        <v/>
      </c>
      <c r="J638" s="223" t="str">
        <f>IFERROR(IF(VLOOKUP($O638,'APOIO-DESPESAS'!$A$3:$N$962,11,FALSE)="","",VLOOKUP($O638,'APOIO-DESPESAS'!$A$3:$N$962,11,FALSE)),"")</f>
        <v/>
      </c>
      <c r="K638" s="223" t="str">
        <f>IFERROR(IF(VLOOKUP($O638,'APOIO-DESPESAS'!$A$3:$N$962,12,FALSE)="","",VLOOKUP($O638,'APOIO-DESPESAS'!$A$3:$N$962,12,FALSE)),"")</f>
        <v/>
      </c>
      <c r="L638" s="223" t="str">
        <f>IFERROR(IF(VLOOKUP($O638,'APOIO-DESPESAS'!$A$3:$N$962,13,FALSE)="","",VLOOKUP($O638,'APOIO-DESPESAS'!$A$3:$N$962,13,FALSE)),"")</f>
        <v/>
      </c>
      <c r="M638" s="223" t="str">
        <f>IFERROR(IF(VLOOKUP($O638,'APOIO-DESPESAS'!$A$3:$N$962,14,FALSE)="","",VLOOKUP($O638,'APOIO-DESPESAS'!$A$3:$N$962,14,FALSE)),"")</f>
        <v/>
      </c>
      <c r="O638" s="223">
        <f t="shared" si="9"/>
        <v>636</v>
      </c>
    </row>
    <row r="639" spans="1:15" x14ac:dyDescent="0.25">
      <c r="A639" s="223" t="str">
        <f>IFERROR(IF(VLOOKUP($O639,'APOIO-DESPESAS'!$A$3:$N$962,2,FALSE)="","",VLOOKUP($O639,'APOIO-DESPESAS'!$A$3:$N$962,2,FALSE)),"")</f>
        <v/>
      </c>
      <c r="B639" s="223" t="str">
        <f>IFERROR(IF(VLOOKUP($O639,'APOIO-DESPESAS'!$A$3:$N$962,3,FALSE)="","",VLOOKUP($O639,'APOIO-DESPESAS'!$A$3:$N$962,3,FALSE)),"")</f>
        <v/>
      </c>
      <c r="C639" s="223" t="str">
        <f>IFERROR(IF(VLOOKUP($O639,'APOIO-DESPESAS'!$A$3:$N$962,4,FALSE)="","",VLOOKUP($O639,'APOIO-DESPESAS'!$A$3:$N$962,4,FALSE)),"")</f>
        <v/>
      </c>
      <c r="D639" s="223" t="str">
        <f>IFERROR(IF(VLOOKUP($O639,'APOIO-DESPESAS'!$A$3:$N$962,5,FALSE)="","",VLOOKUP($O639,'APOIO-DESPESAS'!$A$3:$N$962,5,FALSE)),"")</f>
        <v/>
      </c>
      <c r="E639" s="223" t="str">
        <f>IFERROR(IF(VLOOKUP($O639,'APOIO-DESPESAS'!$A$3:$N$962,6,FALSE)="","",VLOOKUP($O639,'APOIO-DESPESAS'!$A$3:$N$962,6,FALSE)),"")</f>
        <v/>
      </c>
      <c r="F639" s="223" t="str">
        <f>IFERROR(IF(VLOOKUP($O639,'APOIO-DESPESAS'!$A$3:$N$962,7,FALSE)="","",VLOOKUP($O639,'APOIO-DESPESAS'!$A$3:$N$962,7,FALSE)),"")</f>
        <v/>
      </c>
      <c r="G639" s="223" t="str">
        <f>IFERROR(IF(VLOOKUP($O639,'APOIO-DESPESAS'!$A$3:$N$962,8,FALSE)="","",VLOOKUP($O639,'APOIO-DESPESAS'!$A$3:$N$962,8,FALSE)),"")</f>
        <v/>
      </c>
      <c r="H639" s="223" t="str">
        <f>IFERROR(IF(VLOOKUP($O639,'APOIO-DESPESAS'!$A$3:$N$962,9,FALSE)="","",VLOOKUP($O639,'APOIO-DESPESAS'!$A$3:$N$962,9,FALSE)),"")</f>
        <v/>
      </c>
      <c r="I639" s="223" t="str">
        <f>IFERROR(IF(VLOOKUP($O639,'APOIO-DESPESAS'!$A$3:$N$962,10,FALSE)="","",VLOOKUP($O639,'APOIO-DESPESAS'!$A$3:$N$962,10,FALSE)),"")</f>
        <v/>
      </c>
      <c r="J639" s="223" t="str">
        <f>IFERROR(IF(VLOOKUP($O639,'APOIO-DESPESAS'!$A$3:$N$962,11,FALSE)="","",VLOOKUP($O639,'APOIO-DESPESAS'!$A$3:$N$962,11,FALSE)),"")</f>
        <v/>
      </c>
      <c r="K639" s="223" t="str">
        <f>IFERROR(IF(VLOOKUP($O639,'APOIO-DESPESAS'!$A$3:$N$962,12,FALSE)="","",VLOOKUP($O639,'APOIO-DESPESAS'!$A$3:$N$962,12,FALSE)),"")</f>
        <v/>
      </c>
      <c r="L639" s="223" t="str">
        <f>IFERROR(IF(VLOOKUP($O639,'APOIO-DESPESAS'!$A$3:$N$962,13,FALSE)="","",VLOOKUP($O639,'APOIO-DESPESAS'!$A$3:$N$962,13,FALSE)),"")</f>
        <v/>
      </c>
      <c r="M639" s="223" t="str">
        <f>IFERROR(IF(VLOOKUP($O639,'APOIO-DESPESAS'!$A$3:$N$962,14,FALSE)="","",VLOOKUP($O639,'APOIO-DESPESAS'!$A$3:$N$962,14,FALSE)),"")</f>
        <v/>
      </c>
      <c r="O639" s="223">
        <f t="shared" si="9"/>
        <v>637</v>
      </c>
    </row>
    <row r="640" spans="1:15" x14ac:dyDescent="0.25">
      <c r="A640" s="223" t="str">
        <f>IFERROR(IF(VLOOKUP($O640,'APOIO-DESPESAS'!$A$3:$N$962,2,FALSE)="","",VLOOKUP($O640,'APOIO-DESPESAS'!$A$3:$N$962,2,FALSE)),"")</f>
        <v/>
      </c>
      <c r="B640" s="223" t="str">
        <f>IFERROR(IF(VLOOKUP($O640,'APOIO-DESPESAS'!$A$3:$N$962,3,FALSE)="","",VLOOKUP($O640,'APOIO-DESPESAS'!$A$3:$N$962,3,FALSE)),"")</f>
        <v/>
      </c>
      <c r="C640" s="223" t="str">
        <f>IFERROR(IF(VLOOKUP($O640,'APOIO-DESPESAS'!$A$3:$N$962,4,FALSE)="","",VLOOKUP($O640,'APOIO-DESPESAS'!$A$3:$N$962,4,FALSE)),"")</f>
        <v/>
      </c>
      <c r="D640" s="223" t="str">
        <f>IFERROR(IF(VLOOKUP($O640,'APOIO-DESPESAS'!$A$3:$N$962,5,FALSE)="","",VLOOKUP($O640,'APOIO-DESPESAS'!$A$3:$N$962,5,FALSE)),"")</f>
        <v/>
      </c>
      <c r="E640" s="223" t="str">
        <f>IFERROR(IF(VLOOKUP($O640,'APOIO-DESPESAS'!$A$3:$N$962,6,FALSE)="","",VLOOKUP($O640,'APOIO-DESPESAS'!$A$3:$N$962,6,FALSE)),"")</f>
        <v/>
      </c>
      <c r="F640" s="223" t="str">
        <f>IFERROR(IF(VLOOKUP($O640,'APOIO-DESPESAS'!$A$3:$N$962,7,FALSE)="","",VLOOKUP($O640,'APOIO-DESPESAS'!$A$3:$N$962,7,FALSE)),"")</f>
        <v/>
      </c>
      <c r="G640" s="223" t="str">
        <f>IFERROR(IF(VLOOKUP($O640,'APOIO-DESPESAS'!$A$3:$N$962,8,FALSE)="","",VLOOKUP($O640,'APOIO-DESPESAS'!$A$3:$N$962,8,FALSE)),"")</f>
        <v/>
      </c>
      <c r="H640" s="223" t="str">
        <f>IFERROR(IF(VLOOKUP($O640,'APOIO-DESPESAS'!$A$3:$N$962,9,FALSE)="","",VLOOKUP($O640,'APOIO-DESPESAS'!$A$3:$N$962,9,FALSE)),"")</f>
        <v/>
      </c>
      <c r="I640" s="223" t="str">
        <f>IFERROR(IF(VLOOKUP($O640,'APOIO-DESPESAS'!$A$3:$N$962,10,FALSE)="","",VLOOKUP($O640,'APOIO-DESPESAS'!$A$3:$N$962,10,FALSE)),"")</f>
        <v/>
      </c>
      <c r="J640" s="223" t="str">
        <f>IFERROR(IF(VLOOKUP($O640,'APOIO-DESPESAS'!$A$3:$N$962,11,FALSE)="","",VLOOKUP($O640,'APOIO-DESPESAS'!$A$3:$N$962,11,FALSE)),"")</f>
        <v/>
      </c>
      <c r="K640" s="223" t="str">
        <f>IFERROR(IF(VLOOKUP($O640,'APOIO-DESPESAS'!$A$3:$N$962,12,FALSE)="","",VLOOKUP($O640,'APOIO-DESPESAS'!$A$3:$N$962,12,FALSE)),"")</f>
        <v/>
      </c>
      <c r="L640" s="223" t="str">
        <f>IFERROR(IF(VLOOKUP($O640,'APOIO-DESPESAS'!$A$3:$N$962,13,FALSE)="","",VLOOKUP($O640,'APOIO-DESPESAS'!$A$3:$N$962,13,FALSE)),"")</f>
        <v/>
      </c>
      <c r="M640" s="223" t="str">
        <f>IFERROR(IF(VLOOKUP($O640,'APOIO-DESPESAS'!$A$3:$N$962,14,FALSE)="","",VLOOKUP($O640,'APOIO-DESPESAS'!$A$3:$N$962,14,FALSE)),"")</f>
        <v/>
      </c>
      <c r="O640" s="223">
        <f t="shared" si="9"/>
        <v>638</v>
      </c>
    </row>
    <row r="641" spans="1:15" x14ac:dyDescent="0.25">
      <c r="A641" s="223" t="str">
        <f>IFERROR(IF(VLOOKUP($O641,'APOIO-DESPESAS'!$A$3:$N$962,2,FALSE)="","",VLOOKUP($O641,'APOIO-DESPESAS'!$A$3:$N$962,2,FALSE)),"")</f>
        <v/>
      </c>
      <c r="B641" s="223" t="str">
        <f>IFERROR(IF(VLOOKUP($O641,'APOIO-DESPESAS'!$A$3:$N$962,3,FALSE)="","",VLOOKUP($O641,'APOIO-DESPESAS'!$A$3:$N$962,3,FALSE)),"")</f>
        <v/>
      </c>
      <c r="C641" s="223" t="str">
        <f>IFERROR(IF(VLOOKUP($O641,'APOIO-DESPESAS'!$A$3:$N$962,4,FALSE)="","",VLOOKUP($O641,'APOIO-DESPESAS'!$A$3:$N$962,4,FALSE)),"")</f>
        <v/>
      </c>
      <c r="D641" s="223" t="str">
        <f>IFERROR(IF(VLOOKUP($O641,'APOIO-DESPESAS'!$A$3:$N$962,5,FALSE)="","",VLOOKUP($O641,'APOIO-DESPESAS'!$A$3:$N$962,5,FALSE)),"")</f>
        <v/>
      </c>
      <c r="E641" s="223" t="str">
        <f>IFERROR(IF(VLOOKUP($O641,'APOIO-DESPESAS'!$A$3:$N$962,6,FALSE)="","",VLOOKUP($O641,'APOIO-DESPESAS'!$A$3:$N$962,6,FALSE)),"")</f>
        <v/>
      </c>
      <c r="F641" s="223" t="str">
        <f>IFERROR(IF(VLOOKUP($O641,'APOIO-DESPESAS'!$A$3:$N$962,7,FALSE)="","",VLOOKUP($O641,'APOIO-DESPESAS'!$A$3:$N$962,7,FALSE)),"")</f>
        <v/>
      </c>
      <c r="G641" s="223" t="str">
        <f>IFERROR(IF(VLOOKUP($O641,'APOIO-DESPESAS'!$A$3:$N$962,8,FALSE)="","",VLOOKUP($O641,'APOIO-DESPESAS'!$A$3:$N$962,8,FALSE)),"")</f>
        <v/>
      </c>
      <c r="H641" s="223" t="str">
        <f>IFERROR(IF(VLOOKUP($O641,'APOIO-DESPESAS'!$A$3:$N$962,9,FALSE)="","",VLOOKUP($O641,'APOIO-DESPESAS'!$A$3:$N$962,9,FALSE)),"")</f>
        <v/>
      </c>
      <c r="I641" s="223" t="str">
        <f>IFERROR(IF(VLOOKUP($O641,'APOIO-DESPESAS'!$A$3:$N$962,10,FALSE)="","",VLOOKUP($O641,'APOIO-DESPESAS'!$A$3:$N$962,10,FALSE)),"")</f>
        <v/>
      </c>
      <c r="J641" s="223" t="str">
        <f>IFERROR(IF(VLOOKUP($O641,'APOIO-DESPESAS'!$A$3:$N$962,11,FALSE)="","",VLOOKUP($O641,'APOIO-DESPESAS'!$A$3:$N$962,11,FALSE)),"")</f>
        <v/>
      </c>
      <c r="K641" s="223" t="str">
        <f>IFERROR(IF(VLOOKUP($O641,'APOIO-DESPESAS'!$A$3:$N$962,12,FALSE)="","",VLOOKUP($O641,'APOIO-DESPESAS'!$A$3:$N$962,12,FALSE)),"")</f>
        <v/>
      </c>
      <c r="L641" s="223" t="str">
        <f>IFERROR(IF(VLOOKUP($O641,'APOIO-DESPESAS'!$A$3:$N$962,13,FALSE)="","",VLOOKUP($O641,'APOIO-DESPESAS'!$A$3:$N$962,13,FALSE)),"")</f>
        <v/>
      </c>
      <c r="M641" s="223" t="str">
        <f>IFERROR(IF(VLOOKUP($O641,'APOIO-DESPESAS'!$A$3:$N$962,14,FALSE)="","",VLOOKUP($O641,'APOIO-DESPESAS'!$A$3:$N$962,14,FALSE)),"")</f>
        <v/>
      </c>
      <c r="O641" s="223">
        <f t="shared" si="9"/>
        <v>639</v>
      </c>
    </row>
    <row r="642" spans="1:15" x14ac:dyDescent="0.25">
      <c r="A642" s="223" t="str">
        <f>IFERROR(IF(VLOOKUP($O642,'APOIO-DESPESAS'!$A$3:$N$962,2,FALSE)="","",VLOOKUP($O642,'APOIO-DESPESAS'!$A$3:$N$962,2,FALSE)),"")</f>
        <v/>
      </c>
      <c r="B642" s="223" t="str">
        <f>IFERROR(IF(VLOOKUP($O642,'APOIO-DESPESAS'!$A$3:$N$962,3,FALSE)="","",VLOOKUP($O642,'APOIO-DESPESAS'!$A$3:$N$962,3,FALSE)),"")</f>
        <v/>
      </c>
      <c r="C642" s="223" t="str">
        <f>IFERROR(IF(VLOOKUP($O642,'APOIO-DESPESAS'!$A$3:$N$962,4,FALSE)="","",VLOOKUP($O642,'APOIO-DESPESAS'!$A$3:$N$962,4,FALSE)),"")</f>
        <v/>
      </c>
      <c r="D642" s="223" t="str">
        <f>IFERROR(IF(VLOOKUP($O642,'APOIO-DESPESAS'!$A$3:$N$962,5,FALSE)="","",VLOOKUP($O642,'APOIO-DESPESAS'!$A$3:$N$962,5,FALSE)),"")</f>
        <v/>
      </c>
      <c r="E642" s="223" t="str">
        <f>IFERROR(IF(VLOOKUP($O642,'APOIO-DESPESAS'!$A$3:$N$962,6,FALSE)="","",VLOOKUP($O642,'APOIO-DESPESAS'!$A$3:$N$962,6,FALSE)),"")</f>
        <v/>
      </c>
      <c r="F642" s="223" t="str">
        <f>IFERROR(IF(VLOOKUP($O642,'APOIO-DESPESAS'!$A$3:$N$962,7,FALSE)="","",VLOOKUP($O642,'APOIO-DESPESAS'!$A$3:$N$962,7,FALSE)),"")</f>
        <v/>
      </c>
      <c r="G642" s="223" t="str">
        <f>IFERROR(IF(VLOOKUP($O642,'APOIO-DESPESAS'!$A$3:$N$962,8,FALSE)="","",VLOOKUP($O642,'APOIO-DESPESAS'!$A$3:$N$962,8,FALSE)),"")</f>
        <v/>
      </c>
      <c r="H642" s="223" t="str">
        <f>IFERROR(IF(VLOOKUP($O642,'APOIO-DESPESAS'!$A$3:$N$962,9,FALSE)="","",VLOOKUP($O642,'APOIO-DESPESAS'!$A$3:$N$962,9,FALSE)),"")</f>
        <v/>
      </c>
      <c r="I642" s="223" t="str">
        <f>IFERROR(IF(VLOOKUP($O642,'APOIO-DESPESAS'!$A$3:$N$962,10,FALSE)="","",VLOOKUP($O642,'APOIO-DESPESAS'!$A$3:$N$962,10,FALSE)),"")</f>
        <v/>
      </c>
      <c r="J642" s="223" t="str">
        <f>IFERROR(IF(VLOOKUP($O642,'APOIO-DESPESAS'!$A$3:$N$962,11,FALSE)="","",VLOOKUP($O642,'APOIO-DESPESAS'!$A$3:$N$962,11,FALSE)),"")</f>
        <v/>
      </c>
      <c r="K642" s="223" t="str">
        <f>IFERROR(IF(VLOOKUP($O642,'APOIO-DESPESAS'!$A$3:$N$962,12,FALSE)="","",VLOOKUP($O642,'APOIO-DESPESAS'!$A$3:$N$962,12,FALSE)),"")</f>
        <v/>
      </c>
      <c r="L642" s="223" t="str">
        <f>IFERROR(IF(VLOOKUP($O642,'APOIO-DESPESAS'!$A$3:$N$962,13,FALSE)="","",VLOOKUP($O642,'APOIO-DESPESAS'!$A$3:$N$962,13,FALSE)),"")</f>
        <v/>
      </c>
      <c r="M642" s="223" t="str">
        <f>IFERROR(IF(VLOOKUP($O642,'APOIO-DESPESAS'!$A$3:$N$962,14,FALSE)="","",VLOOKUP($O642,'APOIO-DESPESAS'!$A$3:$N$962,14,FALSE)),"")</f>
        <v/>
      </c>
      <c r="O642" s="223">
        <f t="shared" si="9"/>
        <v>640</v>
      </c>
    </row>
    <row r="643" spans="1:15" x14ac:dyDescent="0.25">
      <c r="A643" s="223" t="str">
        <f>IFERROR(IF(VLOOKUP($O643,'APOIO-DESPESAS'!$A$3:$N$962,2,FALSE)="","",VLOOKUP($O643,'APOIO-DESPESAS'!$A$3:$N$962,2,FALSE)),"")</f>
        <v/>
      </c>
      <c r="B643" s="223" t="str">
        <f>IFERROR(IF(VLOOKUP($O643,'APOIO-DESPESAS'!$A$3:$N$962,3,FALSE)="","",VLOOKUP($O643,'APOIO-DESPESAS'!$A$3:$N$962,3,FALSE)),"")</f>
        <v/>
      </c>
      <c r="C643" s="223" t="str">
        <f>IFERROR(IF(VLOOKUP($O643,'APOIO-DESPESAS'!$A$3:$N$962,4,FALSE)="","",VLOOKUP($O643,'APOIO-DESPESAS'!$A$3:$N$962,4,FALSE)),"")</f>
        <v/>
      </c>
      <c r="D643" s="223" t="str">
        <f>IFERROR(IF(VLOOKUP($O643,'APOIO-DESPESAS'!$A$3:$N$962,5,FALSE)="","",VLOOKUP($O643,'APOIO-DESPESAS'!$A$3:$N$962,5,FALSE)),"")</f>
        <v/>
      </c>
      <c r="E643" s="223" t="str">
        <f>IFERROR(IF(VLOOKUP($O643,'APOIO-DESPESAS'!$A$3:$N$962,6,FALSE)="","",VLOOKUP($O643,'APOIO-DESPESAS'!$A$3:$N$962,6,FALSE)),"")</f>
        <v/>
      </c>
      <c r="F643" s="223" t="str">
        <f>IFERROR(IF(VLOOKUP($O643,'APOIO-DESPESAS'!$A$3:$N$962,7,FALSE)="","",VLOOKUP($O643,'APOIO-DESPESAS'!$A$3:$N$962,7,FALSE)),"")</f>
        <v/>
      </c>
      <c r="G643" s="223" t="str">
        <f>IFERROR(IF(VLOOKUP($O643,'APOIO-DESPESAS'!$A$3:$N$962,8,FALSE)="","",VLOOKUP($O643,'APOIO-DESPESAS'!$A$3:$N$962,8,FALSE)),"")</f>
        <v/>
      </c>
      <c r="H643" s="223" t="str">
        <f>IFERROR(IF(VLOOKUP($O643,'APOIO-DESPESAS'!$A$3:$N$962,9,FALSE)="","",VLOOKUP($O643,'APOIO-DESPESAS'!$A$3:$N$962,9,FALSE)),"")</f>
        <v/>
      </c>
      <c r="I643" s="223" t="str">
        <f>IFERROR(IF(VLOOKUP($O643,'APOIO-DESPESAS'!$A$3:$N$962,10,FALSE)="","",VLOOKUP($O643,'APOIO-DESPESAS'!$A$3:$N$962,10,FALSE)),"")</f>
        <v/>
      </c>
      <c r="J643" s="223" t="str">
        <f>IFERROR(IF(VLOOKUP($O643,'APOIO-DESPESAS'!$A$3:$N$962,11,FALSE)="","",VLOOKUP($O643,'APOIO-DESPESAS'!$A$3:$N$962,11,FALSE)),"")</f>
        <v/>
      </c>
      <c r="K643" s="223" t="str">
        <f>IFERROR(IF(VLOOKUP($O643,'APOIO-DESPESAS'!$A$3:$N$962,12,FALSE)="","",VLOOKUP($O643,'APOIO-DESPESAS'!$A$3:$N$962,12,FALSE)),"")</f>
        <v/>
      </c>
      <c r="L643" s="223" t="str">
        <f>IFERROR(IF(VLOOKUP($O643,'APOIO-DESPESAS'!$A$3:$N$962,13,FALSE)="","",VLOOKUP($O643,'APOIO-DESPESAS'!$A$3:$N$962,13,FALSE)),"")</f>
        <v/>
      </c>
      <c r="M643" s="223" t="str">
        <f>IFERROR(IF(VLOOKUP($O643,'APOIO-DESPESAS'!$A$3:$N$962,14,FALSE)="","",VLOOKUP($O643,'APOIO-DESPESAS'!$A$3:$N$962,14,FALSE)),"")</f>
        <v/>
      </c>
      <c r="O643" s="223">
        <f t="shared" si="9"/>
        <v>641</v>
      </c>
    </row>
    <row r="644" spans="1:15" x14ac:dyDescent="0.25">
      <c r="A644" s="223" t="str">
        <f>IFERROR(IF(VLOOKUP($O644,'APOIO-DESPESAS'!$A$3:$N$962,2,FALSE)="","",VLOOKUP($O644,'APOIO-DESPESAS'!$A$3:$N$962,2,FALSE)),"")</f>
        <v/>
      </c>
      <c r="B644" s="223" t="str">
        <f>IFERROR(IF(VLOOKUP($O644,'APOIO-DESPESAS'!$A$3:$N$962,3,FALSE)="","",VLOOKUP($O644,'APOIO-DESPESAS'!$A$3:$N$962,3,FALSE)),"")</f>
        <v/>
      </c>
      <c r="C644" s="223" t="str">
        <f>IFERROR(IF(VLOOKUP($O644,'APOIO-DESPESAS'!$A$3:$N$962,4,FALSE)="","",VLOOKUP($O644,'APOIO-DESPESAS'!$A$3:$N$962,4,FALSE)),"")</f>
        <v/>
      </c>
      <c r="D644" s="223" t="str">
        <f>IFERROR(IF(VLOOKUP($O644,'APOIO-DESPESAS'!$A$3:$N$962,5,FALSE)="","",VLOOKUP($O644,'APOIO-DESPESAS'!$A$3:$N$962,5,FALSE)),"")</f>
        <v/>
      </c>
      <c r="E644" s="223" t="str">
        <f>IFERROR(IF(VLOOKUP($O644,'APOIO-DESPESAS'!$A$3:$N$962,6,FALSE)="","",VLOOKUP($O644,'APOIO-DESPESAS'!$A$3:$N$962,6,FALSE)),"")</f>
        <v/>
      </c>
      <c r="F644" s="223" t="str">
        <f>IFERROR(IF(VLOOKUP($O644,'APOIO-DESPESAS'!$A$3:$N$962,7,FALSE)="","",VLOOKUP($O644,'APOIO-DESPESAS'!$A$3:$N$962,7,FALSE)),"")</f>
        <v/>
      </c>
      <c r="G644" s="223" t="str">
        <f>IFERROR(IF(VLOOKUP($O644,'APOIO-DESPESAS'!$A$3:$N$962,8,FALSE)="","",VLOOKUP($O644,'APOIO-DESPESAS'!$A$3:$N$962,8,FALSE)),"")</f>
        <v/>
      </c>
      <c r="H644" s="223" t="str">
        <f>IFERROR(IF(VLOOKUP($O644,'APOIO-DESPESAS'!$A$3:$N$962,9,FALSE)="","",VLOOKUP($O644,'APOIO-DESPESAS'!$A$3:$N$962,9,FALSE)),"")</f>
        <v/>
      </c>
      <c r="I644" s="223" t="str">
        <f>IFERROR(IF(VLOOKUP($O644,'APOIO-DESPESAS'!$A$3:$N$962,10,FALSE)="","",VLOOKUP($O644,'APOIO-DESPESAS'!$A$3:$N$962,10,FALSE)),"")</f>
        <v/>
      </c>
      <c r="J644" s="223" t="str">
        <f>IFERROR(IF(VLOOKUP($O644,'APOIO-DESPESAS'!$A$3:$N$962,11,FALSE)="","",VLOOKUP($O644,'APOIO-DESPESAS'!$A$3:$N$962,11,FALSE)),"")</f>
        <v/>
      </c>
      <c r="K644" s="223" t="str">
        <f>IFERROR(IF(VLOOKUP($O644,'APOIO-DESPESAS'!$A$3:$N$962,12,FALSE)="","",VLOOKUP($O644,'APOIO-DESPESAS'!$A$3:$N$962,12,FALSE)),"")</f>
        <v/>
      </c>
      <c r="L644" s="223" t="str">
        <f>IFERROR(IF(VLOOKUP($O644,'APOIO-DESPESAS'!$A$3:$N$962,13,FALSE)="","",VLOOKUP($O644,'APOIO-DESPESAS'!$A$3:$N$962,13,FALSE)),"")</f>
        <v/>
      </c>
      <c r="M644" s="223" t="str">
        <f>IFERROR(IF(VLOOKUP($O644,'APOIO-DESPESAS'!$A$3:$N$962,14,FALSE)="","",VLOOKUP($O644,'APOIO-DESPESAS'!$A$3:$N$962,14,FALSE)),"")</f>
        <v/>
      </c>
      <c r="O644" s="223">
        <f t="shared" si="9"/>
        <v>642</v>
      </c>
    </row>
    <row r="645" spans="1:15" x14ac:dyDescent="0.25">
      <c r="A645" s="223" t="str">
        <f>IFERROR(IF(VLOOKUP($O645,'APOIO-DESPESAS'!$A$3:$N$962,2,FALSE)="","",VLOOKUP($O645,'APOIO-DESPESAS'!$A$3:$N$962,2,FALSE)),"")</f>
        <v/>
      </c>
      <c r="B645" s="223" t="str">
        <f>IFERROR(IF(VLOOKUP($O645,'APOIO-DESPESAS'!$A$3:$N$962,3,FALSE)="","",VLOOKUP($O645,'APOIO-DESPESAS'!$A$3:$N$962,3,FALSE)),"")</f>
        <v/>
      </c>
      <c r="C645" s="223" t="str">
        <f>IFERROR(IF(VLOOKUP($O645,'APOIO-DESPESAS'!$A$3:$N$962,4,FALSE)="","",VLOOKUP($O645,'APOIO-DESPESAS'!$A$3:$N$962,4,FALSE)),"")</f>
        <v/>
      </c>
      <c r="D645" s="223" t="str">
        <f>IFERROR(IF(VLOOKUP($O645,'APOIO-DESPESAS'!$A$3:$N$962,5,FALSE)="","",VLOOKUP($O645,'APOIO-DESPESAS'!$A$3:$N$962,5,FALSE)),"")</f>
        <v/>
      </c>
      <c r="E645" s="223" t="str">
        <f>IFERROR(IF(VLOOKUP($O645,'APOIO-DESPESAS'!$A$3:$N$962,6,FALSE)="","",VLOOKUP($O645,'APOIO-DESPESAS'!$A$3:$N$962,6,FALSE)),"")</f>
        <v/>
      </c>
      <c r="F645" s="223" t="str">
        <f>IFERROR(IF(VLOOKUP($O645,'APOIO-DESPESAS'!$A$3:$N$962,7,FALSE)="","",VLOOKUP($O645,'APOIO-DESPESAS'!$A$3:$N$962,7,FALSE)),"")</f>
        <v/>
      </c>
      <c r="G645" s="223" t="str">
        <f>IFERROR(IF(VLOOKUP($O645,'APOIO-DESPESAS'!$A$3:$N$962,8,FALSE)="","",VLOOKUP($O645,'APOIO-DESPESAS'!$A$3:$N$962,8,FALSE)),"")</f>
        <v/>
      </c>
      <c r="H645" s="223" t="str">
        <f>IFERROR(IF(VLOOKUP($O645,'APOIO-DESPESAS'!$A$3:$N$962,9,FALSE)="","",VLOOKUP($O645,'APOIO-DESPESAS'!$A$3:$N$962,9,FALSE)),"")</f>
        <v/>
      </c>
      <c r="I645" s="223" t="str">
        <f>IFERROR(IF(VLOOKUP($O645,'APOIO-DESPESAS'!$A$3:$N$962,10,FALSE)="","",VLOOKUP($O645,'APOIO-DESPESAS'!$A$3:$N$962,10,FALSE)),"")</f>
        <v/>
      </c>
      <c r="J645" s="223" t="str">
        <f>IFERROR(IF(VLOOKUP($O645,'APOIO-DESPESAS'!$A$3:$N$962,11,FALSE)="","",VLOOKUP($O645,'APOIO-DESPESAS'!$A$3:$N$962,11,FALSE)),"")</f>
        <v/>
      </c>
      <c r="K645" s="223" t="str">
        <f>IFERROR(IF(VLOOKUP($O645,'APOIO-DESPESAS'!$A$3:$N$962,12,FALSE)="","",VLOOKUP($O645,'APOIO-DESPESAS'!$A$3:$N$962,12,FALSE)),"")</f>
        <v/>
      </c>
      <c r="L645" s="223" t="str">
        <f>IFERROR(IF(VLOOKUP($O645,'APOIO-DESPESAS'!$A$3:$N$962,13,FALSE)="","",VLOOKUP($O645,'APOIO-DESPESAS'!$A$3:$N$962,13,FALSE)),"")</f>
        <v/>
      </c>
      <c r="M645" s="223" t="str">
        <f>IFERROR(IF(VLOOKUP($O645,'APOIO-DESPESAS'!$A$3:$N$962,14,FALSE)="","",VLOOKUP($O645,'APOIO-DESPESAS'!$A$3:$N$962,14,FALSE)),"")</f>
        <v/>
      </c>
      <c r="O645" s="223">
        <f t="shared" ref="O645:O708" si="10">O644+1</f>
        <v>643</v>
      </c>
    </row>
    <row r="646" spans="1:15" x14ac:dyDescent="0.25">
      <c r="A646" s="223" t="str">
        <f>IFERROR(IF(VLOOKUP($O646,'APOIO-DESPESAS'!$A$3:$N$962,2,FALSE)="","",VLOOKUP($O646,'APOIO-DESPESAS'!$A$3:$N$962,2,FALSE)),"")</f>
        <v/>
      </c>
      <c r="B646" s="223" t="str">
        <f>IFERROR(IF(VLOOKUP($O646,'APOIO-DESPESAS'!$A$3:$N$962,3,FALSE)="","",VLOOKUP($O646,'APOIO-DESPESAS'!$A$3:$N$962,3,FALSE)),"")</f>
        <v/>
      </c>
      <c r="C646" s="223" t="str">
        <f>IFERROR(IF(VLOOKUP($O646,'APOIO-DESPESAS'!$A$3:$N$962,4,FALSE)="","",VLOOKUP($O646,'APOIO-DESPESAS'!$A$3:$N$962,4,FALSE)),"")</f>
        <v/>
      </c>
      <c r="D646" s="223" t="str">
        <f>IFERROR(IF(VLOOKUP($O646,'APOIO-DESPESAS'!$A$3:$N$962,5,FALSE)="","",VLOOKUP($O646,'APOIO-DESPESAS'!$A$3:$N$962,5,FALSE)),"")</f>
        <v/>
      </c>
      <c r="E646" s="223" t="str">
        <f>IFERROR(IF(VLOOKUP($O646,'APOIO-DESPESAS'!$A$3:$N$962,6,FALSE)="","",VLOOKUP($O646,'APOIO-DESPESAS'!$A$3:$N$962,6,FALSE)),"")</f>
        <v/>
      </c>
      <c r="F646" s="223" t="str">
        <f>IFERROR(IF(VLOOKUP($O646,'APOIO-DESPESAS'!$A$3:$N$962,7,FALSE)="","",VLOOKUP($O646,'APOIO-DESPESAS'!$A$3:$N$962,7,FALSE)),"")</f>
        <v/>
      </c>
      <c r="G646" s="223" t="str">
        <f>IFERROR(IF(VLOOKUP($O646,'APOIO-DESPESAS'!$A$3:$N$962,8,FALSE)="","",VLOOKUP($O646,'APOIO-DESPESAS'!$A$3:$N$962,8,FALSE)),"")</f>
        <v/>
      </c>
      <c r="H646" s="223" t="str">
        <f>IFERROR(IF(VLOOKUP($O646,'APOIO-DESPESAS'!$A$3:$N$962,9,FALSE)="","",VLOOKUP($O646,'APOIO-DESPESAS'!$A$3:$N$962,9,FALSE)),"")</f>
        <v/>
      </c>
      <c r="I646" s="223" t="str">
        <f>IFERROR(IF(VLOOKUP($O646,'APOIO-DESPESAS'!$A$3:$N$962,10,FALSE)="","",VLOOKUP($O646,'APOIO-DESPESAS'!$A$3:$N$962,10,FALSE)),"")</f>
        <v/>
      </c>
      <c r="J646" s="223" t="str">
        <f>IFERROR(IF(VLOOKUP($O646,'APOIO-DESPESAS'!$A$3:$N$962,11,FALSE)="","",VLOOKUP($O646,'APOIO-DESPESAS'!$A$3:$N$962,11,FALSE)),"")</f>
        <v/>
      </c>
      <c r="K646" s="223" t="str">
        <f>IFERROR(IF(VLOOKUP($O646,'APOIO-DESPESAS'!$A$3:$N$962,12,FALSE)="","",VLOOKUP($O646,'APOIO-DESPESAS'!$A$3:$N$962,12,FALSE)),"")</f>
        <v/>
      </c>
      <c r="L646" s="223" t="str">
        <f>IFERROR(IF(VLOOKUP($O646,'APOIO-DESPESAS'!$A$3:$N$962,13,FALSE)="","",VLOOKUP($O646,'APOIO-DESPESAS'!$A$3:$N$962,13,FALSE)),"")</f>
        <v/>
      </c>
      <c r="M646" s="223" t="str">
        <f>IFERROR(IF(VLOOKUP($O646,'APOIO-DESPESAS'!$A$3:$N$962,14,FALSE)="","",VLOOKUP($O646,'APOIO-DESPESAS'!$A$3:$N$962,14,FALSE)),"")</f>
        <v/>
      </c>
      <c r="O646" s="223">
        <f t="shared" si="10"/>
        <v>644</v>
      </c>
    </row>
    <row r="647" spans="1:15" x14ac:dyDescent="0.25">
      <c r="A647" s="223" t="str">
        <f>IFERROR(IF(VLOOKUP($O647,'APOIO-DESPESAS'!$A$3:$N$962,2,FALSE)="","",VLOOKUP($O647,'APOIO-DESPESAS'!$A$3:$N$962,2,FALSE)),"")</f>
        <v/>
      </c>
      <c r="B647" s="223" t="str">
        <f>IFERROR(IF(VLOOKUP($O647,'APOIO-DESPESAS'!$A$3:$N$962,3,FALSE)="","",VLOOKUP($O647,'APOIO-DESPESAS'!$A$3:$N$962,3,FALSE)),"")</f>
        <v/>
      </c>
      <c r="C647" s="223" t="str">
        <f>IFERROR(IF(VLOOKUP($O647,'APOIO-DESPESAS'!$A$3:$N$962,4,FALSE)="","",VLOOKUP($O647,'APOIO-DESPESAS'!$A$3:$N$962,4,FALSE)),"")</f>
        <v/>
      </c>
      <c r="D647" s="223" t="str">
        <f>IFERROR(IF(VLOOKUP($O647,'APOIO-DESPESAS'!$A$3:$N$962,5,FALSE)="","",VLOOKUP($O647,'APOIO-DESPESAS'!$A$3:$N$962,5,FALSE)),"")</f>
        <v/>
      </c>
      <c r="E647" s="223" t="str">
        <f>IFERROR(IF(VLOOKUP($O647,'APOIO-DESPESAS'!$A$3:$N$962,6,FALSE)="","",VLOOKUP($O647,'APOIO-DESPESAS'!$A$3:$N$962,6,FALSE)),"")</f>
        <v/>
      </c>
      <c r="F647" s="223" t="str">
        <f>IFERROR(IF(VLOOKUP($O647,'APOIO-DESPESAS'!$A$3:$N$962,7,FALSE)="","",VLOOKUP($O647,'APOIO-DESPESAS'!$A$3:$N$962,7,FALSE)),"")</f>
        <v/>
      </c>
      <c r="G647" s="223" t="str">
        <f>IFERROR(IF(VLOOKUP($O647,'APOIO-DESPESAS'!$A$3:$N$962,8,FALSE)="","",VLOOKUP($O647,'APOIO-DESPESAS'!$A$3:$N$962,8,FALSE)),"")</f>
        <v/>
      </c>
      <c r="H647" s="223" t="str">
        <f>IFERROR(IF(VLOOKUP($O647,'APOIO-DESPESAS'!$A$3:$N$962,9,FALSE)="","",VLOOKUP($O647,'APOIO-DESPESAS'!$A$3:$N$962,9,FALSE)),"")</f>
        <v/>
      </c>
      <c r="I647" s="223" t="str">
        <f>IFERROR(IF(VLOOKUP($O647,'APOIO-DESPESAS'!$A$3:$N$962,10,FALSE)="","",VLOOKUP($O647,'APOIO-DESPESAS'!$A$3:$N$962,10,FALSE)),"")</f>
        <v/>
      </c>
      <c r="J647" s="223" t="str">
        <f>IFERROR(IF(VLOOKUP($O647,'APOIO-DESPESAS'!$A$3:$N$962,11,FALSE)="","",VLOOKUP($O647,'APOIO-DESPESAS'!$A$3:$N$962,11,FALSE)),"")</f>
        <v/>
      </c>
      <c r="K647" s="223" t="str">
        <f>IFERROR(IF(VLOOKUP($O647,'APOIO-DESPESAS'!$A$3:$N$962,12,FALSE)="","",VLOOKUP($O647,'APOIO-DESPESAS'!$A$3:$N$962,12,FALSE)),"")</f>
        <v/>
      </c>
      <c r="L647" s="223" t="str">
        <f>IFERROR(IF(VLOOKUP($O647,'APOIO-DESPESAS'!$A$3:$N$962,13,FALSE)="","",VLOOKUP($O647,'APOIO-DESPESAS'!$A$3:$N$962,13,FALSE)),"")</f>
        <v/>
      </c>
      <c r="M647" s="223" t="str">
        <f>IFERROR(IF(VLOOKUP($O647,'APOIO-DESPESAS'!$A$3:$N$962,14,FALSE)="","",VLOOKUP($O647,'APOIO-DESPESAS'!$A$3:$N$962,14,FALSE)),"")</f>
        <v/>
      </c>
      <c r="O647" s="223">
        <f t="shared" si="10"/>
        <v>645</v>
      </c>
    </row>
    <row r="648" spans="1:15" x14ac:dyDescent="0.25">
      <c r="A648" s="223" t="str">
        <f>IFERROR(IF(VLOOKUP($O648,'APOIO-DESPESAS'!$A$3:$N$962,2,FALSE)="","",VLOOKUP($O648,'APOIO-DESPESAS'!$A$3:$N$962,2,FALSE)),"")</f>
        <v/>
      </c>
      <c r="B648" s="223" t="str">
        <f>IFERROR(IF(VLOOKUP($O648,'APOIO-DESPESAS'!$A$3:$N$962,3,FALSE)="","",VLOOKUP($O648,'APOIO-DESPESAS'!$A$3:$N$962,3,FALSE)),"")</f>
        <v/>
      </c>
      <c r="C648" s="223" t="str">
        <f>IFERROR(IF(VLOOKUP($O648,'APOIO-DESPESAS'!$A$3:$N$962,4,FALSE)="","",VLOOKUP($O648,'APOIO-DESPESAS'!$A$3:$N$962,4,FALSE)),"")</f>
        <v/>
      </c>
      <c r="D648" s="223" t="str">
        <f>IFERROR(IF(VLOOKUP($O648,'APOIO-DESPESAS'!$A$3:$N$962,5,FALSE)="","",VLOOKUP($O648,'APOIO-DESPESAS'!$A$3:$N$962,5,FALSE)),"")</f>
        <v/>
      </c>
      <c r="E648" s="223" t="str">
        <f>IFERROR(IF(VLOOKUP($O648,'APOIO-DESPESAS'!$A$3:$N$962,6,FALSE)="","",VLOOKUP($O648,'APOIO-DESPESAS'!$A$3:$N$962,6,FALSE)),"")</f>
        <v/>
      </c>
      <c r="F648" s="223" t="str">
        <f>IFERROR(IF(VLOOKUP($O648,'APOIO-DESPESAS'!$A$3:$N$962,7,FALSE)="","",VLOOKUP($O648,'APOIO-DESPESAS'!$A$3:$N$962,7,FALSE)),"")</f>
        <v/>
      </c>
      <c r="G648" s="223" t="str">
        <f>IFERROR(IF(VLOOKUP($O648,'APOIO-DESPESAS'!$A$3:$N$962,8,FALSE)="","",VLOOKUP($O648,'APOIO-DESPESAS'!$A$3:$N$962,8,FALSE)),"")</f>
        <v/>
      </c>
      <c r="H648" s="223" t="str">
        <f>IFERROR(IF(VLOOKUP($O648,'APOIO-DESPESAS'!$A$3:$N$962,9,FALSE)="","",VLOOKUP($O648,'APOIO-DESPESAS'!$A$3:$N$962,9,FALSE)),"")</f>
        <v/>
      </c>
      <c r="I648" s="223" t="str">
        <f>IFERROR(IF(VLOOKUP($O648,'APOIO-DESPESAS'!$A$3:$N$962,10,FALSE)="","",VLOOKUP($O648,'APOIO-DESPESAS'!$A$3:$N$962,10,FALSE)),"")</f>
        <v/>
      </c>
      <c r="J648" s="223" t="str">
        <f>IFERROR(IF(VLOOKUP($O648,'APOIO-DESPESAS'!$A$3:$N$962,11,FALSE)="","",VLOOKUP($O648,'APOIO-DESPESAS'!$A$3:$N$962,11,FALSE)),"")</f>
        <v/>
      </c>
      <c r="K648" s="223" t="str">
        <f>IFERROR(IF(VLOOKUP($O648,'APOIO-DESPESAS'!$A$3:$N$962,12,FALSE)="","",VLOOKUP($O648,'APOIO-DESPESAS'!$A$3:$N$962,12,FALSE)),"")</f>
        <v/>
      </c>
      <c r="L648" s="223" t="str">
        <f>IFERROR(IF(VLOOKUP($O648,'APOIO-DESPESAS'!$A$3:$N$962,13,FALSE)="","",VLOOKUP($O648,'APOIO-DESPESAS'!$A$3:$N$962,13,FALSE)),"")</f>
        <v/>
      </c>
      <c r="M648" s="223" t="str">
        <f>IFERROR(IF(VLOOKUP($O648,'APOIO-DESPESAS'!$A$3:$N$962,14,FALSE)="","",VLOOKUP($O648,'APOIO-DESPESAS'!$A$3:$N$962,14,FALSE)),"")</f>
        <v/>
      </c>
      <c r="O648" s="223">
        <f t="shared" si="10"/>
        <v>646</v>
      </c>
    </row>
    <row r="649" spans="1:15" x14ac:dyDescent="0.25">
      <c r="A649" s="223" t="str">
        <f>IFERROR(IF(VLOOKUP($O649,'APOIO-DESPESAS'!$A$3:$N$962,2,FALSE)="","",VLOOKUP($O649,'APOIO-DESPESAS'!$A$3:$N$962,2,FALSE)),"")</f>
        <v/>
      </c>
      <c r="B649" s="223" t="str">
        <f>IFERROR(IF(VLOOKUP($O649,'APOIO-DESPESAS'!$A$3:$N$962,3,FALSE)="","",VLOOKUP($O649,'APOIO-DESPESAS'!$A$3:$N$962,3,FALSE)),"")</f>
        <v/>
      </c>
      <c r="C649" s="223" t="str">
        <f>IFERROR(IF(VLOOKUP($O649,'APOIO-DESPESAS'!$A$3:$N$962,4,FALSE)="","",VLOOKUP($O649,'APOIO-DESPESAS'!$A$3:$N$962,4,FALSE)),"")</f>
        <v/>
      </c>
      <c r="D649" s="223" t="str">
        <f>IFERROR(IF(VLOOKUP($O649,'APOIO-DESPESAS'!$A$3:$N$962,5,FALSE)="","",VLOOKUP($O649,'APOIO-DESPESAS'!$A$3:$N$962,5,FALSE)),"")</f>
        <v/>
      </c>
      <c r="E649" s="223" t="str">
        <f>IFERROR(IF(VLOOKUP($O649,'APOIO-DESPESAS'!$A$3:$N$962,6,FALSE)="","",VLOOKUP($O649,'APOIO-DESPESAS'!$A$3:$N$962,6,FALSE)),"")</f>
        <v/>
      </c>
      <c r="F649" s="223" t="str">
        <f>IFERROR(IF(VLOOKUP($O649,'APOIO-DESPESAS'!$A$3:$N$962,7,FALSE)="","",VLOOKUP($O649,'APOIO-DESPESAS'!$A$3:$N$962,7,FALSE)),"")</f>
        <v/>
      </c>
      <c r="G649" s="223" t="str">
        <f>IFERROR(IF(VLOOKUP($O649,'APOIO-DESPESAS'!$A$3:$N$962,8,FALSE)="","",VLOOKUP($O649,'APOIO-DESPESAS'!$A$3:$N$962,8,FALSE)),"")</f>
        <v/>
      </c>
      <c r="H649" s="223" t="str">
        <f>IFERROR(IF(VLOOKUP($O649,'APOIO-DESPESAS'!$A$3:$N$962,9,FALSE)="","",VLOOKUP($O649,'APOIO-DESPESAS'!$A$3:$N$962,9,FALSE)),"")</f>
        <v/>
      </c>
      <c r="I649" s="223" t="str">
        <f>IFERROR(IF(VLOOKUP($O649,'APOIO-DESPESAS'!$A$3:$N$962,10,FALSE)="","",VLOOKUP($O649,'APOIO-DESPESAS'!$A$3:$N$962,10,FALSE)),"")</f>
        <v/>
      </c>
      <c r="J649" s="223" t="str">
        <f>IFERROR(IF(VLOOKUP($O649,'APOIO-DESPESAS'!$A$3:$N$962,11,FALSE)="","",VLOOKUP($O649,'APOIO-DESPESAS'!$A$3:$N$962,11,FALSE)),"")</f>
        <v/>
      </c>
      <c r="K649" s="223" t="str">
        <f>IFERROR(IF(VLOOKUP($O649,'APOIO-DESPESAS'!$A$3:$N$962,12,FALSE)="","",VLOOKUP($O649,'APOIO-DESPESAS'!$A$3:$N$962,12,FALSE)),"")</f>
        <v/>
      </c>
      <c r="L649" s="223" t="str">
        <f>IFERROR(IF(VLOOKUP($O649,'APOIO-DESPESAS'!$A$3:$N$962,13,FALSE)="","",VLOOKUP($O649,'APOIO-DESPESAS'!$A$3:$N$962,13,FALSE)),"")</f>
        <v/>
      </c>
      <c r="M649" s="223" t="str">
        <f>IFERROR(IF(VLOOKUP($O649,'APOIO-DESPESAS'!$A$3:$N$962,14,FALSE)="","",VLOOKUP($O649,'APOIO-DESPESAS'!$A$3:$N$962,14,FALSE)),"")</f>
        <v/>
      </c>
      <c r="O649" s="223">
        <f t="shared" si="10"/>
        <v>647</v>
      </c>
    </row>
    <row r="650" spans="1:15" x14ac:dyDescent="0.25">
      <c r="A650" s="223" t="str">
        <f>IFERROR(IF(VLOOKUP($O650,'APOIO-DESPESAS'!$A$3:$N$962,2,FALSE)="","",VLOOKUP($O650,'APOIO-DESPESAS'!$A$3:$N$962,2,FALSE)),"")</f>
        <v/>
      </c>
      <c r="B650" s="223" t="str">
        <f>IFERROR(IF(VLOOKUP($O650,'APOIO-DESPESAS'!$A$3:$N$962,3,FALSE)="","",VLOOKUP($O650,'APOIO-DESPESAS'!$A$3:$N$962,3,FALSE)),"")</f>
        <v/>
      </c>
      <c r="C650" s="223" t="str">
        <f>IFERROR(IF(VLOOKUP($O650,'APOIO-DESPESAS'!$A$3:$N$962,4,FALSE)="","",VLOOKUP($O650,'APOIO-DESPESAS'!$A$3:$N$962,4,FALSE)),"")</f>
        <v/>
      </c>
      <c r="D650" s="223" t="str">
        <f>IFERROR(IF(VLOOKUP($O650,'APOIO-DESPESAS'!$A$3:$N$962,5,FALSE)="","",VLOOKUP($O650,'APOIO-DESPESAS'!$A$3:$N$962,5,FALSE)),"")</f>
        <v/>
      </c>
      <c r="E650" s="223" t="str">
        <f>IFERROR(IF(VLOOKUP($O650,'APOIO-DESPESAS'!$A$3:$N$962,6,FALSE)="","",VLOOKUP($O650,'APOIO-DESPESAS'!$A$3:$N$962,6,FALSE)),"")</f>
        <v/>
      </c>
      <c r="F650" s="223" t="str">
        <f>IFERROR(IF(VLOOKUP($O650,'APOIO-DESPESAS'!$A$3:$N$962,7,FALSE)="","",VLOOKUP($O650,'APOIO-DESPESAS'!$A$3:$N$962,7,FALSE)),"")</f>
        <v/>
      </c>
      <c r="G650" s="223" t="str">
        <f>IFERROR(IF(VLOOKUP($O650,'APOIO-DESPESAS'!$A$3:$N$962,8,FALSE)="","",VLOOKUP($O650,'APOIO-DESPESAS'!$A$3:$N$962,8,FALSE)),"")</f>
        <v/>
      </c>
      <c r="H650" s="223" t="str">
        <f>IFERROR(IF(VLOOKUP($O650,'APOIO-DESPESAS'!$A$3:$N$962,9,FALSE)="","",VLOOKUP($O650,'APOIO-DESPESAS'!$A$3:$N$962,9,FALSE)),"")</f>
        <v/>
      </c>
      <c r="I650" s="223" t="str">
        <f>IFERROR(IF(VLOOKUP($O650,'APOIO-DESPESAS'!$A$3:$N$962,10,FALSE)="","",VLOOKUP($O650,'APOIO-DESPESAS'!$A$3:$N$962,10,FALSE)),"")</f>
        <v/>
      </c>
      <c r="J650" s="223" t="str">
        <f>IFERROR(IF(VLOOKUP($O650,'APOIO-DESPESAS'!$A$3:$N$962,11,FALSE)="","",VLOOKUP($O650,'APOIO-DESPESAS'!$A$3:$N$962,11,FALSE)),"")</f>
        <v/>
      </c>
      <c r="K650" s="223" t="str">
        <f>IFERROR(IF(VLOOKUP($O650,'APOIO-DESPESAS'!$A$3:$N$962,12,FALSE)="","",VLOOKUP($O650,'APOIO-DESPESAS'!$A$3:$N$962,12,FALSE)),"")</f>
        <v/>
      </c>
      <c r="L650" s="223" t="str">
        <f>IFERROR(IF(VLOOKUP($O650,'APOIO-DESPESAS'!$A$3:$N$962,13,FALSE)="","",VLOOKUP($O650,'APOIO-DESPESAS'!$A$3:$N$962,13,FALSE)),"")</f>
        <v/>
      </c>
      <c r="M650" s="223" t="str">
        <f>IFERROR(IF(VLOOKUP($O650,'APOIO-DESPESAS'!$A$3:$N$962,14,FALSE)="","",VLOOKUP($O650,'APOIO-DESPESAS'!$A$3:$N$962,14,FALSE)),"")</f>
        <v/>
      </c>
      <c r="O650" s="223">
        <f t="shared" si="10"/>
        <v>648</v>
      </c>
    </row>
    <row r="651" spans="1:15" x14ac:dyDescent="0.25">
      <c r="A651" s="223" t="str">
        <f>IFERROR(IF(VLOOKUP($O651,'APOIO-DESPESAS'!$A$3:$N$962,2,FALSE)="","",VLOOKUP($O651,'APOIO-DESPESAS'!$A$3:$N$962,2,FALSE)),"")</f>
        <v/>
      </c>
      <c r="B651" s="223" t="str">
        <f>IFERROR(IF(VLOOKUP($O651,'APOIO-DESPESAS'!$A$3:$N$962,3,FALSE)="","",VLOOKUP($O651,'APOIO-DESPESAS'!$A$3:$N$962,3,FALSE)),"")</f>
        <v/>
      </c>
      <c r="C651" s="223" t="str">
        <f>IFERROR(IF(VLOOKUP($O651,'APOIO-DESPESAS'!$A$3:$N$962,4,FALSE)="","",VLOOKUP($O651,'APOIO-DESPESAS'!$A$3:$N$962,4,FALSE)),"")</f>
        <v/>
      </c>
      <c r="D651" s="223" t="str">
        <f>IFERROR(IF(VLOOKUP($O651,'APOIO-DESPESAS'!$A$3:$N$962,5,FALSE)="","",VLOOKUP($O651,'APOIO-DESPESAS'!$A$3:$N$962,5,FALSE)),"")</f>
        <v/>
      </c>
      <c r="E651" s="223" t="str">
        <f>IFERROR(IF(VLOOKUP($O651,'APOIO-DESPESAS'!$A$3:$N$962,6,FALSE)="","",VLOOKUP($O651,'APOIO-DESPESAS'!$A$3:$N$962,6,FALSE)),"")</f>
        <v/>
      </c>
      <c r="F651" s="223" t="str">
        <f>IFERROR(IF(VLOOKUP($O651,'APOIO-DESPESAS'!$A$3:$N$962,7,FALSE)="","",VLOOKUP($O651,'APOIO-DESPESAS'!$A$3:$N$962,7,FALSE)),"")</f>
        <v/>
      </c>
      <c r="G651" s="223" t="str">
        <f>IFERROR(IF(VLOOKUP($O651,'APOIO-DESPESAS'!$A$3:$N$962,8,FALSE)="","",VLOOKUP($O651,'APOIO-DESPESAS'!$A$3:$N$962,8,FALSE)),"")</f>
        <v/>
      </c>
      <c r="H651" s="223" t="str">
        <f>IFERROR(IF(VLOOKUP($O651,'APOIO-DESPESAS'!$A$3:$N$962,9,FALSE)="","",VLOOKUP($O651,'APOIO-DESPESAS'!$A$3:$N$962,9,FALSE)),"")</f>
        <v/>
      </c>
      <c r="I651" s="223" t="str">
        <f>IFERROR(IF(VLOOKUP($O651,'APOIO-DESPESAS'!$A$3:$N$962,10,FALSE)="","",VLOOKUP($O651,'APOIO-DESPESAS'!$A$3:$N$962,10,FALSE)),"")</f>
        <v/>
      </c>
      <c r="J651" s="223" t="str">
        <f>IFERROR(IF(VLOOKUP($O651,'APOIO-DESPESAS'!$A$3:$N$962,11,FALSE)="","",VLOOKUP($O651,'APOIO-DESPESAS'!$A$3:$N$962,11,FALSE)),"")</f>
        <v/>
      </c>
      <c r="K651" s="223" t="str">
        <f>IFERROR(IF(VLOOKUP($O651,'APOIO-DESPESAS'!$A$3:$N$962,12,FALSE)="","",VLOOKUP($O651,'APOIO-DESPESAS'!$A$3:$N$962,12,FALSE)),"")</f>
        <v/>
      </c>
      <c r="L651" s="223" t="str">
        <f>IFERROR(IF(VLOOKUP($O651,'APOIO-DESPESAS'!$A$3:$N$962,13,FALSE)="","",VLOOKUP($O651,'APOIO-DESPESAS'!$A$3:$N$962,13,FALSE)),"")</f>
        <v/>
      </c>
      <c r="M651" s="223" t="str">
        <f>IFERROR(IF(VLOOKUP($O651,'APOIO-DESPESAS'!$A$3:$N$962,14,FALSE)="","",VLOOKUP($O651,'APOIO-DESPESAS'!$A$3:$N$962,14,FALSE)),"")</f>
        <v/>
      </c>
      <c r="O651" s="223">
        <f t="shared" si="10"/>
        <v>649</v>
      </c>
    </row>
    <row r="652" spans="1:15" x14ac:dyDescent="0.25">
      <c r="A652" s="223" t="str">
        <f>IFERROR(IF(VLOOKUP($O652,'APOIO-DESPESAS'!$A$3:$N$962,2,FALSE)="","",VLOOKUP($O652,'APOIO-DESPESAS'!$A$3:$N$962,2,FALSE)),"")</f>
        <v/>
      </c>
      <c r="B652" s="223" t="str">
        <f>IFERROR(IF(VLOOKUP($O652,'APOIO-DESPESAS'!$A$3:$N$962,3,FALSE)="","",VLOOKUP($O652,'APOIO-DESPESAS'!$A$3:$N$962,3,FALSE)),"")</f>
        <v/>
      </c>
      <c r="C652" s="223" t="str">
        <f>IFERROR(IF(VLOOKUP($O652,'APOIO-DESPESAS'!$A$3:$N$962,4,FALSE)="","",VLOOKUP($O652,'APOIO-DESPESAS'!$A$3:$N$962,4,FALSE)),"")</f>
        <v/>
      </c>
      <c r="D652" s="223" t="str">
        <f>IFERROR(IF(VLOOKUP($O652,'APOIO-DESPESAS'!$A$3:$N$962,5,FALSE)="","",VLOOKUP($O652,'APOIO-DESPESAS'!$A$3:$N$962,5,FALSE)),"")</f>
        <v/>
      </c>
      <c r="E652" s="223" t="str">
        <f>IFERROR(IF(VLOOKUP($O652,'APOIO-DESPESAS'!$A$3:$N$962,6,FALSE)="","",VLOOKUP($O652,'APOIO-DESPESAS'!$A$3:$N$962,6,FALSE)),"")</f>
        <v/>
      </c>
      <c r="F652" s="223" t="str">
        <f>IFERROR(IF(VLOOKUP($O652,'APOIO-DESPESAS'!$A$3:$N$962,7,FALSE)="","",VLOOKUP($O652,'APOIO-DESPESAS'!$A$3:$N$962,7,FALSE)),"")</f>
        <v/>
      </c>
      <c r="G652" s="223" t="str">
        <f>IFERROR(IF(VLOOKUP($O652,'APOIO-DESPESAS'!$A$3:$N$962,8,FALSE)="","",VLOOKUP($O652,'APOIO-DESPESAS'!$A$3:$N$962,8,FALSE)),"")</f>
        <v/>
      </c>
      <c r="H652" s="223" t="str">
        <f>IFERROR(IF(VLOOKUP($O652,'APOIO-DESPESAS'!$A$3:$N$962,9,FALSE)="","",VLOOKUP($O652,'APOIO-DESPESAS'!$A$3:$N$962,9,FALSE)),"")</f>
        <v/>
      </c>
      <c r="I652" s="223" t="str">
        <f>IFERROR(IF(VLOOKUP($O652,'APOIO-DESPESAS'!$A$3:$N$962,10,FALSE)="","",VLOOKUP($O652,'APOIO-DESPESAS'!$A$3:$N$962,10,FALSE)),"")</f>
        <v/>
      </c>
      <c r="J652" s="223" t="str">
        <f>IFERROR(IF(VLOOKUP($O652,'APOIO-DESPESAS'!$A$3:$N$962,11,FALSE)="","",VLOOKUP($O652,'APOIO-DESPESAS'!$A$3:$N$962,11,FALSE)),"")</f>
        <v/>
      </c>
      <c r="K652" s="223" t="str">
        <f>IFERROR(IF(VLOOKUP($O652,'APOIO-DESPESAS'!$A$3:$N$962,12,FALSE)="","",VLOOKUP($O652,'APOIO-DESPESAS'!$A$3:$N$962,12,FALSE)),"")</f>
        <v/>
      </c>
      <c r="L652" s="223" t="str">
        <f>IFERROR(IF(VLOOKUP($O652,'APOIO-DESPESAS'!$A$3:$N$962,13,FALSE)="","",VLOOKUP($O652,'APOIO-DESPESAS'!$A$3:$N$962,13,FALSE)),"")</f>
        <v/>
      </c>
      <c r="M652" s="223" t="str">
        <f>IFERROR(IF(VLOOKUP($O652,'APOIO-DESPESAS'!$A$3:$N$962,14,FALSE)="","",VLOOKUP($O652,'APOIO-DESPESAS'!$A$3:$N$962,14,FALSE)),"")</f>
        <v/>
      </c>
      <c r="O652" s="223">
        <f t="shared" si="10"/>
        <v>650</v>
      </c>
    </row>
    <row r="653" spans="1:15" x14ac:dyDescent="0.25">
      <c r="A653" s="223" t="str">
        <f>IFERROR(IF(VLOOKUP($O653,'APOIO-DESPESAS'!$A$3:$N$962,2,FALSE)="","",VLOOKUP($O653,'APOIO-DESPESAS'!$A$3:$N$962,2,FALSE)),"")</f>
        <v/>
      </c>
      <c r="B653" s="223" t="str">
        <f>IFERROR(IF(VLOOKUP($O653,'APOIO-DESPESAS'!$A$3:$N$962,3,FALSE)="","",VLOOKUP($O653,'APOIO-DESPESAS'!$A$3:$N$962,3,FALSE)),"")</f>
        <v/>
      </c>
      <c r="C653" s="223" t="str">
        <f>IFERROR(IF(VLOOKUP($O653,'APOIO-DESPESAS'!$A$3:$N$962,4,FALSE)="","",VLOOKUP($O653,'APOIO-DESPESAS'!$A$3:$N$962,4,FALSE)),"")</f>
        <v/>
      </c>
      <c r="D653" s="223" t="str">
        <f>IFERROR(IF(VLOOKUP($O653,'APOIO-DESPESAS'!$A$3:$N$962,5,FALSE)="","",VLOOKUP($O653,'APOIO-DESPESAS'!$A$3:$N$962,5,FALSE)),"")</f>
        <v/>
      </c>
      <c r="E653" s="223" t="str">
        <f>IFERROR(IF(VLOOKUP($O653,'APOIO-DESPESAS'!$A$3:$N$962,6,FALSE)="","",VLOOKUP($O653,'APOIO-DESPESAS'!$A$3:$N$962,6,FALSE)),"")</f>
        <v/>
      </c>
      <c r="F653" s="223" t="str">
        <f>IFERROR(IF(VLOOKUP($O653,'APOIO-DESPESAS'!$A$3:$N$962,7,FALSE)="","",VLOOKUP($O653,'APOIO-DESPESAS'!$A$3:$N$962,7,FALSE)),"")</f>
        <v/>
      </c>
      <c r="G653" s="223" t="str">
        <f>IFERROR(IF(VLOOKUP($O653,'APOIO-DESPESAS'!$A$3:$N$962,8,FALSE)="","",VLOOKUP($O653,'APOIO-DESPESAS'!$A$3:$N$962,8,FALSE)),"")</f>
        <v/>
      </c>
      <c r="H653" s="223" t="str">
        <f>IFERROR(IF(VLOOKUP($O653,'APOIO-DESPESAS'!$A$3:$N$962,9,FALSE)="","",VLOOKUP($O653,'APOIO-DESPESAS'!$A$3:$N$962,9,FALSE)),"")</f>
        <v/>
      </c>
      <c r="I653" s="223" t="str">
        <f>IFERROR(IF(VLOOKUP($O653,'APOIO-DESPESAS'!$A$3:$N$962,10,FALSE)="","",VLOOKUP($O653,'APOIO-DESPESAS'!$A$3:$N$962,10,FALSE)),"")</f>
        <v/>
      </c>
      <c r="J653" s="223" t="str">
        <f>IFERROR(IF(VLOOKUP($O653,'APOIO-DESPESAS'!$A$3:$N$962,11,FALSE)="","",VLOOKUP($O653,'APOIO-DESPESAS'!$A$3:$N$962,11,FALSE)),"")</f>
        <v/>
      </c>
      <c r="K653" s="223" t="str">
        <f>IFERROR(IF(VLOOKUP($O653,'APOIO-DESPESAS'!$A$3:$N$962,12,FALSE)="","",VLOOKUP($O653,'APOIO-DESPESAS'!$A$3:$N$962,12,FALSE)),"")</f>
        <v/>
      </c>
      <c r="L653" s="223" t="str">
        <f>IFERROR(IF(VLOOKUP($O653,'APOIO-DESPESAS'!$A$3:$N$962,13,FALSE)="","",VLOOKUP($O653,'APOIO-DESPESAS'!$A$3:$N$962,13,FALSE)),"")</f>
        <v/>
      </c>
      <c r="M653" s="223" t="str">
        <f>IFERROR(IF(VLOOKUP($O653,'APOIO-DESPESAS'!$A$3:$N$962,14,FALSE)="","",VLOOKUP($O653,'APOIO-DESPESAS'!$A$3:$N$962,14,FALSE)),"")</f>
        <v/>
      </c>
      <c r="O653" s="223">
        <f t="shared" si="10"/>
        <v>651</v>
      </c>
    </row>
    <row r="654" spans="1:15" x14ac:dyDescent="0.25">
      <c r="A654" s="223" t="str">
        <f>IFERROR(IF(VLOOKUP($O654,'APOIO-DESPESAS'!$A$3:$N$962,2,FALSE)="","",VLOOKUP($O654,'APOIO-DESPESAS'!$A$3:$N$962,2,FALSE)),"")</f>
        <v/>
      </c>
      <c r="B654" s="223" t="str">
        <f>IFERROR(IF(VLOOKUP($O654,'APOIO-DESPESAS'!$A$3:$N$962,3,FALSE)="","",VLOOKUP($O654,'APOIO-DESPESAS'!$A$3:$N$962,3,FALSE)),"")</f>
        <v/>
      </c>
      <c r="C654" s="223" t="str">
        <f>IFERROR(IF(VLOOKUP($O654,'APOIO-DESPESAS'!$A$3:$N$962,4,FALSE)="","",VLOOKUP($O654,'APOIO-DESPESAS'!$A$3:$N$962,4,FALSE)),"")</f>
        <v/>
      </c>
      <c r="D654" s="223" t="str">
        <f>IFERROR(IF(VLOOKUP($O654,'APOIO-DESPESAS'!$A$3:$N$962,5,FALSE)="","",VLOOKUP($O654,'APOIO-DESPESAS'!$A$3:$N$962,5,FALSE)),"")</f>
        <v/>
      </c>
      <c r="E654" s="223" t="str">
        <f>IFERROR(IF(VLOOKUP($O654,'APOIO-DESPESAS'!$A$3:$N$962,6,FALSE)="","",VLOOKUP($O654,'APOIO-DESPESAS'!$A$3:$N$962,6,FALSE)),"")</f>
        <v/>
      </c>
      <c r="F654" s="223" t="str">
        <f>IFERROR(IF(VLOOKUP($O654,'APOIO-DESPESAS'!$A$3:$N$962,7,FALSE)="","",VLOOKUP($O654,'APOIO-DESPESAS'!$A$3:$N$962,7,FALSE)),"")</f>
        <v/>
      </c>
      <c r="G654" s="223" t="str">
        <f>IFERROR(IF(VLOOKUP($O654,'APOIO-DESPESAS'!$A$3:$N$962,8,FALSE)="","",VLOOKUP($O654,'APOIO-DESPESAS'!$A$3:$N$962,8,FALSE)),"")</f>
        <v/>
      </c>
      <c r="H654" s="223" t="str">
        <f>IFERROR(IF(VLOOKUP($O654,'APOIO-DESPESAS'!$A$3:$N$962,9,FALSE)="","",VLOOKUP($O654,'APOIO-DESPESAS'!$A$3:$N$962,9,FALSE)),"")</f>
        <v/>
      </c>
      <c r="I654" s="223" t="str">
        <f>IFERROR(IF(VLOOKUP($O654,'APOIO-DESPESAS'!$A$3:$N$962,10,FALSE)="","",VLOOKUP($O654,'APOIO-DESPESAS'!$A$3:$N$962,10,FALSE)),"")</f>
        <v/>
      </c>
      <c r="J654" s="223" t="str">
        <f>IFERROR(IF(VLOOKUP($O654,'APOIO-DESPESAS'!$A$3:$N$962,11,FALSE)="","",VLOOKUP($O654,'APOIO-DESPESAS'!$A$3:$N$962,11,FALSE)),"")</f>
        <v/>
      </c>
      <c r="K654" s="223" t="str">
        <f>IFERROR(IF(VLOOKUP($O654,'APOIO-DESPESAS'!$A$3:$N$962,12,FALSE)="","",VLOOKUP($O654,'APOIO-DESPESAS'!$A$3:$N$962,12,FALSE)),"")</f>
        <v/>
      </c>
      <c r="L654" s="223" t="str">
        <f>IFERROR(IF(VLOOKUP($O654,'APOIO-DESPESAS'!$A$3:$N$962,13,FALSE)="","",VLOOKUP($O654,'APOIO-DESPESAS'!$A$3:$N$962,13,FALSE)),"")</f>
        <v/>
      </c>
      <c r="M654" s="223" t="str">
        <f>IFERROR(IF(VLOOKUP($O654,'APOIO-DESPESAS'!$A$3:$N$962,14,FALSE)="","",VLOOKUP($O654,'APOIO-DESPESAS'!$A$3:$N$962,14,FALSE)),"")</f>
        <v/>
      </c>
      <c r="O654" s="223">
        <f t="shared" si="10"/>
        <v>652</v>
      </c>
    </row>
    <row r="655" spans="1:15" x14ac:dyDescent="0.25">
      <c r="A655" s="223" t="str">
        <f>IFERROR(IF(VLOOKUP($O655,'APOIO-DESPESAS'!$A$3:$N$962,2,FALSE)="","",VLOOKUP($O655,'APOIO-DESPESAS'!$A$3:$N$962,2,FALSE)),"")</f>
        <v/>
      </c>
      <c r="B655" s="223" t="str">
        <f>IFERROR(IF(VLOOKUP($O655,'APOIO-DESPESAS'!$A$3:$N$962,3,FALSE)="","",VLOOKUP($O655,'APOIO-DESPESAS'!$A$3:$N$962,3,FALSE)),"")</f>
        <v/>
      </c>
      <c r="C655" s="223" t="str">
        <f>IFERROR(IF(VLOOKUP($O655,'APOIO-DESPESAS'!$A$3:$N$962,4,FALSE)="","",VLOOKUP($O655,'APOIO-DESPESAS'!$A$3:$N$962,4,FALSE)),"")</f>
        <v/>
      </c>
      <c r="D655" s="223" t="str">
        <f>IFERROR(IF(VLOOKUP($O655,'APOIO-DESPESAS'!$A$3:$N$962,5,FALSE)="","",VLOOKUP($O655,'APOIO-DESPESAS'!$A$3:$N$962,5,FALSE)),"")</f>
        <v/>
      </c>
      <c r="E655" s="223" t="str">
        <f>IFERROR(IF(VLOOKUP($O655,'APOIO-DESPESAS'!$A$3:$N$962,6,FALSE)="","",VLOOKUP($O655,'APOIO-DESPESAS'!$A$3:$N$962,6,FALSE)),"")</f>
        <v/>
      </c>
      <c r="F655" s="223" t="str">
        <f>IFERROR(IF(VLOOKUP($O655,'APOIO-DESPESAS'!$A$3:$N$962,7,FALSE)="","",VLOOKUP($O655,'APOIO-DESPESAS'!$A$3:$N$962,7,FALSE)),"")</f>
        <v/>
      </c>
      <c r="G655" s="223" t="str">
        <f>IFERROR(IF(VLOOKUP($O655,'APOIO-DESPESAS'!$A$3:$N$962,8,FALSE)="","",VLOOKUP($O655,'APOIO-DESPESAS'!$A$3:$N$962,8,FALSE)),"")</f>
        <v/>
      </c>
      <c r="H655" s="223" t="str">
        <f>IFERROR(IF(VLOOKUP($O655,'APOIO-DESPESAS'!$A$3:$N$962,9,FALSE)="","",VLOOKUP($O655,'APOIO-DESPESAS'!$A$3:$N$962,9,FALSE)),"")</f>
        <v/>
      </c>
      <c r="I655" s="223" t="str">
        <f>IFERROR(IF(VLOOKUP($O655,'APOIO-DESPESAS'!$A$3:$N$962,10,FALSE)="","",VLOOKUP($O655,'APOIO-DESPESAS'!$A$3:$N$962,10,FALSE)),"")</f>
        <v/>
      </c>
      <c r="J655" s="223" t="str">
        <f>IFERROR(IF(VLOOKUP($O655,'APOIO-DESPESAS'!$A$3:$N$962,11,FALSE)="","",VLOOKUP($O655,'APOIO-DESPESAS'!$A$3:$N$962,11,FALSE)),"")</f>
        <v/>
      </c>
      <c r="K655" s="223" t="str">
        <f>IFERROR(IF(VLOOKUP($O655,'APOIO-DESPESAS'!$A$3:$N$962,12,FALSE)="","",VLOOKUP($O655,'APOIO-DESPESAS'!$A$3:$N$962,12,FALSE)),"")</f>
        <v/>
      </c>
      <c r="L655" s="223" t="str">
        <f>IFERROR(IF(VLOOKUP($O655,'APOIO-DESPESAS'!$A$3:$N$962,13,FALSE)="","",VLOOKUP($O655,'APOIO-DESPESAS'!$A$3:$N$962,13,FALSE)),"")</f>
        <v/>
      </c>
      <c r="M655" s="223" t="str">
        <f>IFERROR(IF(VLOOKUP($O655,'APOIO-DESPESAS'!$A$3:$N$962,14,FALSE)="","",VLOOKUP($O655,'APOIO-DESPESAS'!$A$3:$N$962,14,FALSE)),"")</f>
        <v/>
      </c>
      <c r="O655" s="223">
        <f t="shared" si="10"/>
        <v>653</v>
      </c>
    </row>
    <row r="656" spans="1:15" x14ac:dyDescent="0.25">
      <c r="A656" s="223" t="str">
        <f>IFERROR(IF(VLOOKUP($O656,'APOIO-DESPESAS'!$A$3:$N$962,2,FALSE)="","",VLOOKUP($O656,'APOIO-DESPESAS'!$A$3:$N$962,2,FALSE)),"")</f>
        <v/>
      </c>
      <c r="B656" s="223" t="str">
        <f>IFERROR(IF(VLOOKUP($O656,'APOIO-DESPESAS'!$A$3:$N$962,3,FALSE)="","",VLOOKUP($O656,'APOIO-DESPESAS'!$A$3:$N$962,3,FALSE)),"")</f>
        <v/>
      </c>
      <c r="C656" s="223" t="str">
        <f>IFERROR(IF(VLOOKUP($O656,'APOIO-DESPESAS'!$A$3:$N$962,4,FALSE)="","",VLOOKUP($O656,'APOIO-DESPESAS'!$A$3:$N$962,4,FALSE)),"")</f>
        <v/>
      </c>
      <c r="D656" s="223" t="str">
        <f>IFERROR(IF(VLOOKUP($O656,'APOIO-DESPESAS'!$A$3:$N$962,5,FALSE)="","",VLOOKUP($O656,'APOIO-DESPESAS'!$A$3:$N$962,5,FALSE)),"")</f>
        <v/>
      </c>
      <c r="E656" s="223" t="str">
        <f>IFERROR(IF(VLOOKUP($O656,'APOIO-DESPESAS'!$A$3:$N$962,6,FALSE)="","",VLOOKUP($O656,'APOIO-DESPESAS'!$A$3:$N$962,6,FALSE)),"")</f>
        <v/>
      </c>
      <c r="F656" s="223" t="str">
        <f>IFERROR(IF(VLOOKUP($O656,'APOIO-DESPESAS'!$A$3:$N$962,7,FALSE)="","",VLOOKUP($O656,'APOIO-DESPESAS'!$A$3:$N$962,7,FALSE)),"")</f>
        <v/>
      </c>
      <c r="G656" s="223" t="str">
        <f>IFERROR(IF(VLOOKUP($O656,'APOIO-DESPESAS'!$A$3:$N$962,8,FALSE)="","",VLOOKUP($O656,'APOIO-DESPESAS'!$A$3:$N$962,8,FALSE)),"")</f>
        <v/>
      </c>
      <c r="H656" s="223" t="str">
        <f>IFERROR(IF(VLOOKUP($O656,'APOIO-DESPESAS'!$A$3:$N$962,9,FALSE)="","",VLOOKUP($O656,'APOIO-DESPESAS'!$A$3:$N$962,9,FALSE)),"")</f>
        <v/>
      </c>
      <c r="I656" s="223" t="str">
        <f>IFERROR(IF(VLOOKUP($O656,'APOIO-DESPESAS'!$A$3:$N$962,10,FALSE)="","",VLOOKUP($O656,'APOIO-DESPESAS'!$A$3:$N$962,10,FALSE)),"")</f>
        <v/>
      </c>
      <c r="J656" s="223" t="str">
        <f>IFERROR(IF(VLOOKUP($O656,'APOIO-DESPESAS'!$A$3:$N$962,11,FALSE)="","",VLOOKUP($O656,'APOIO-DESPESAS'!$A$3:$N$962,11,FALSE)),"")</f>
        <v/>
      </c>
      <c r="K656" s="223" t="str">
        <f>IFERROR(IF(VLOOKUP($O656,'APOIO-DESPESAS'!$A$3:$N$962,12,FALSE)="","",VLOOKUP($O656,'APOIO-DESPESAS'!$A$3:$N$962,12,FALSE)),"")</f>
        <v/>
      </c>
      <c r="L656" s="223" t="str">
        <f>IFERROR(IF(VLOOKUP($O656,'APOIO-DESPESAS'!$A$3:$N$962,13,FALSE)="","",VLOOKUP($O656,'APOIO-DESPESAS'!$A$3:$N$962,13,FALSE)),"")</f>
        <v/>
      </c>
      <c r="M656" s="223" t="str">
        <f>IFERROR(IF(VLOOKUP($O656,'APOIO-DESPESAS'!$A$3:$N$962,14,FALSE)="","",VLOOKUP($O656,'APOIO-DESPESAS'!$A$3:$N$962,14,FALSE)),"")</f>
        <v/>
      </c>
      <c r="O656" s="223">
        <f t="shared" si="10"/>
        <v>654</v>
      </c>
    </row>
    <row r="657" spans="1:15" x14ac:dyDescent="0.25">
      <c r="A657" s="223" t="str">
        <f>IFERROR(IF(VLOOKUP($O657,'APOIO-DESPESAS'!$A$3:$N$962,2,FALSE)="","",VLOOKUP($O657,'APOIO-DESPESAS'!$A$3:$N$962,2,FALSE)),"")</f>
        <v/>
      </c>
      <c r="B657" s="223" t="str">
        <f>IFERROR(IF(VLOOKUP($O657,'APOIO-DESPESAS'!$A$3:$N$962,3,FALSE)="","",VLOOKUP($O657,'APOIO-DESPESAS'!$A$3:$N$962,3,FALSE)),"")</f>
        <v/>
      </c>
      <c r="C657" s="223" t="str">
        <f>IFERROR(IF(VLOOKUP($O657,'APOIO-DESPESAS'!$A$3:$N$962,4,FALSE)="","",VLOOKUP($O657,'APOIO-DESPESAS'!$A$3:$N$962,4,FALSE)),"")</f>
        <v/>
      </c>
      <c r="D657" s="223" t="str">
        <f>IFERROR(IF(VLOOKUP($O657,'APOIO-DESPESAS'!$A$3:$N$962,5,FALSE)="","",VLOOKUP($O657,'APOIO-DESPESAS'!$A$3:$N$962,5,FALSE)),"")</f>
        <v/>
      </c>
      <c r="E657" s="223" t="str">
        <f>IFERROR(IF(VLOOKUP($O657,'APOIO-DESPESAS'!$A$3:$N$962,6,FALSE)="","",VLOOKUP($O657,'APOIO-DESPESAS'!$A$3:$N$962,6,FALSE)),"")</f>
        <v/>
      </c>
      <c r="F657" s="223" t="str">
        <f>IFERROR(IF(VLOOKUP($O657,'APOIO-DESPESAS'!$A$3:$N$962,7,FALSE)="","",VLOOKUP($O657,'APOIO-DESPESAS'!$A$3:$N$962,7,FALSE)),"")</f>
        <v/>
      </c>
      <c r="G657" s="223" t="str">
        <f>IFERROR(IF(VLOOKUP($O657,'APOIO-DESPESAS'!$A$3:$N$962,8,FALSE)="","",VLOOKUP($O657,'APOIO-DESPESAS'!$A$3:$N$962,8,FALSE)),"")</f>
        <v/>
      </c>
      <c r="H657" s="223" t="str">
        <f>IFERROR(IF(VLOOKUP($O657,'APOIO-DESPESAS'!$A$3:$N$962,9,FALSE)="","",VLOOKUP($O657,'APOIO-DESPESAS'!$A$3:$N$962,9,FALSE)),"")</f>
        <v/>
      </c>
      <c r="I657" s="223" t="str">
        <f>IFERROR(IF(VLOOKUP($O657,'APOIO-DESPESAS'!$A$3:$N$962,10,FALSE)="","",VLOOKUP($O657,'APOIO-DESPESAS'!$A$3:$N$962,10,FALSE)),"")</f>
        <v/>
      </c>
      <c r="J657" s="223" t="str">
        <f>IFERROR(IF(VLOOKUP($O657,'APOIO-DESPESAS'!$A$3:$N$962,11,FALSE)="","",VLOOKUP($O657,'APOIO-DESPESAS'!$A$3:$N$962,11,FALSE)),"")</f>
        <v/>
      </c>
      <c r="K657" s="223" t="str">
        <f>IFERROR(IF(VLOOKUP($O657,'APOIO-DESPESAS'!$A$3:$N$962,12,FALSE)="","",VLOOKUP($O657,'APOIO-DESPESAS'!$A$3:$N$962,12,FALSE)),"")</f>
        <v/>
      </c>
      <c r="L657" s="223" t="str">
        <f>IFERROR(IF(VLOOKUP($O657,'APOIO-DESPESAS'!$A$3:$N$962,13,FALSE)="","",VLOOKUP($O657,'APOIO-DESPESAS'!$A$3:$N$962,13,FALSE)),"")</f>
        <v/>
      </c>
      <c r="M657" s="223" t="str">
        <f>IFERROR(IF(VLOOKUP($O657,'APOIO-DESPESAS'!$A$3:$N$962,14,FALSE)="","",VLOOKUP($O657,'APOIO-DESPESAS'!$A$3:$N$962,14,FALSE)),"")</f>
        <v/>
      </c>
      <c r="O657" s="223">
        <f t="shared" si="10"/>
        <v>655</v>
      </c>
    </row>
    <row r="658" spans="1:15" x14ac:dyDescent="0.25">
      <c r="A658" s="223" t="str">
        <f>IFERROR(IF(VLOOKUP($O658,'APOIO-DESPESAS'!$A$3:$N$962,2,FALSE)="","",VLOOKUP($O658,'APOIO-DESPESAS'!$A$3:$N$962,2,FALSE)),"")</f>
        <v/>
      </c>
      <c r="B658" s="223" t="str">
        <f>IFERROR(IF(VLOOKUP($O658,'APOIO-DESPESAS'!$A$3:$N$962,3,FALSE)="","",VLOOKUP($O658,'APOIO-DESPESAS'!$A$3:$N$962,3,FALSE)),"")</f>
        <v/>
      </c>
      <c r="C658" s="223" t="str">
        <f>IFERROR(IF(VLOOKUP($O658,'APOIO-DESPESAS'!$A$3:$N$962,4,FALSE)="","",VLOOKUP($O658,'APOIO-DESPESAS'!$A$3:$N$962,4,FALSE)),"")</f>
        <v/>
      </c>
      <c r="D658" s="223" t="str">
        <f>IFERROR(IF(VLOOKUP($O658,'APOIO-DESPESAS'!$A$3:$N$962,5,FALSE)="","",VLOOKUP($O658,'APOIO-DESPESAS'!$A$3:$N$962,5,FALSE)),"")</f>
        <v/>
      </c>
      <c r="E658" s="223" t="str">
        <f>IFERROR(IF(VLOOKUP($O658,'APOIO-DESPESAS'!$A$3:$N$962,6,FALSE)="","",VLOOKUP($O658,'APOIO-DESPESAS'!$A$3:$N$962,6,FALSE)),"")</f>
        <v/>
      </c>
      <c r="F658" s="223" t="str">
        <f>IFERROR(IF(VLOOKUP($O658,'APOIO-DESPESAS'!$A$3:$N$962,7,FALSE)="","",VLOOKUP($O658,'APOIO-DESPESAS'!$A$3:$N$962,7,FALSE)),"")</f>
        <v/>
      </c>
      <c r="G658" s="223" t="str">
        <f>IFERROR(IF(VLOOKUP($O658,'APOIO-DESPESAS'!$A$3:$N$962,8,FALSE)="","",VLOOKUP($O658,'APOIO-DESPESAS'!$A$3:$N$962,8,FALSE)),"")</f>
        <v/>
      </c>
      <c r="H658" s="223" t="str">
        <f>IFERROR(IF(VLOOKUP($O658,'APOIO-DESPESAS'!$A$3:$N$962,9,FALSE)="","",VLOOKUP($O658,'APOIO-DESPESAS'!$A$3:$N$962,9,FALSE)),"")</f>
        <v/>
      </c>
      <c r="I658" s="223" t="str">
        <f>IFERROR(IF(VLOOKUP($O658,'APOIO-DESPESAS'!$A$3:$N$962,10,FALSE)="","",VLOOKUP($O658,'APOIO-DESPESAS'!$A$3:$N$962,10,FALSE)),"")</f>
        <v/>
      </c>
      <c r="J658" s="223" t="str">
        <f>IFERROR(IF(VLOOKUP($O658,'APOIO-DESPESAS'!$A$3:$N$962,11,FALSE)="","",VLOOKUP($O658,'APOIO-DESPESAS'!$A$3:$N$962,11,FALSE)),"")</f>
        <v/>
      </c>
      <c r="K658" s="223" t="str">
        <f>IFERROR(IF(VLOOKUP($O658,'APOIO-DESPESAS'!$A$3:$N$962,12,FALSE)="","",VLOOKUP($O658,'APOIO-DESPESAS'!$A$3:$N$962,12,FALSE)),"")</f>
        <v/>
      </c>
      <c r="L658" s="223" t="str">
        <f>IFERROR(IF(VLOOKUP($O658,'APOIO-DESPESAS'!$A$3:$N$962,13,FALSE)="","",VLOOKUP($O658,'APOIO-DESPESAS'!$A$3:$N$962,13,FALSE)),"")</f>
        <v/>
      </c>
      <c r="M658" s="223" t="str">
        <f>IFERROR(IF(VLOOKUP($O658,'APOIO-DESPESAS'!$A$3:$N$962,14,FALSE)="","",VLOOKUP($O658,'APOIO-DESPESAS'!$A$3:$N$962,14,FALSE)),"")</f>
        <v/>
      </c>
      <c r="O658" s="223">
        <f t="shared" si="10"/>
        <v>656</v>
      </c>
    </row>
    <row r="659" spans="1:15" x14ac:dyDescent="0.25">
      <c r="A659" s="223" t="str">
        <f>IFERROR(IF(VLOOKUP($O659,'APOIO-DESPESAS'!$A$3:$N$962,2,FALSE)="","",VLOOKUP($O659,'APOIO-DESPESAS'!$A$3:$N$962,2,FALSE)),"")</f>
        <v/>
      </c>
      <c r="B659" s="223" t="str">
        <f>IFERROR(IF(VLOOKUP($O659,'APOIO-DESPESAS'!$A$3:$N$962,3,FALSE)="","",VLOOKUP($O659,'APOIO-DESPESAS'!$A$3:$N$962,3,FALSE)),"")</f>
        <v/>
      </c>
      <c r="C659" s="223" t="str">
        <f>IFERROR(IF(VLOOKUP($O659,'APOIO-DESPESAS'!$A$3:$N$962,4,FALSE)="","",VLOOKUP($O659,'APOIO-DESPESAS'!$A$3:$N$962,4,FALSE)),"")</f>
        <v/>
      </c>
      <c r="D659" s="223" t="str">
        <f>IFERROR(IF(VLOOKUP($O659,'APOIO-DESPESAS'!$A$3:$N$962,5,FALSE)="","",VLOOKUP($O659,'APOIO-DESPESAS'!$A$3:$N$962,5,FALSE)),"")</f>
        <v/>
      </c>
      <c r="E659" s="223" t="str">
        <f>IFERROR(IF(VLOOKUP($O659,'APOIO-DESPESAS'!$A$3:$N$962,6,FALSE)="","",VLOOKUP($O659,'APOIO-DESPESAS'!$A$3:$N$962,6,FALSE)),"")</f>
        <v/>
      </c>
      <c r="F659" s="223" t="str">
        <f>IFERROR(IF(VLOOKUP($O659,'APOIO-DESPESAS'!$A$3:$N$962,7,FALSE)="","",VLOOKUP($O659,'APOIO-DESPESAS'!$A$3:$N$962,7,FALSE)),"")</f>
        <v/>
      </c>
      <c r="G659" s="223" t="str">
        <f>IFERROR(IF(VLOOKUP($O659,'APOIO-DESPESAS'!$A$3:$N$962,8,FALSE)="","",VLOOKUP($O659,'APOIO-DESPESAS'!$A$3:$N$962,8,FALSE)),"")</f>
        <v/>
      </c>
      <c r="H659" s="223" t="str">
        <f>IFERROR(IF(VLOOKUP($O659,'APOIO-DESPESAS'!$A$3:$N$962,9,FALSE)="","",VLOOKUP($O659,'APOIO-DESPESAS'!$A$3:$N$962,9,FALSE)),"")</f>
        <v/>
      </c>
      <c r="I659" s="223" t="str">
        <f>IFERROR(IF(VLOOKUP($O659,'APOIO-DESPESAS'!$A$3:$N$962,10,FALSE)="","",VLOOKUP($O659,'APOIO-DESPESAS'!$A$3:$N$962,10,FALSE)),"")</f>
        <v/>
      </c>
      <c r="J659" s="223" t="str">
        <f>IFERROR(IF(VLOOKUP($O659,'APOIO-DESPESAS'!$A$3:$N$962,11,FALSE)="","",VLOOKUP($O659,'APOIO-DESPESAS'!$A$3:$N$962,11,FALSE)),"")</f>
        <v/>
      </c>
      <c r="K659" s="223" t="str">
        <f>IFERROR(IF(VLOOKUP($O659,'APOIO-DESPESAS'!$A$3:$N$962,12,FALSE)="","",VLOOKUP($O659,'APOIO-DESPESAS'!$A$3:$N$962,12,FALSE)),"")</f>
        <v/>
      </c>
      <c r="L659" s="223" t="str">
        <f>IFERROR(IF(VLOOKUP($O659,'APOIO-DESPESAS'!$A$3:$N$962,13,FALSE)="","",VLOOKUP($O659,'APOIO-DESPESAS'!$A$3:$N$962,13,FALSE)),"")</f>
        <v/>
      </c>
      <c r="M659" s="223" t="str">
        <f>IFERROR(IF(VLOOKUP($O659,'APOIO-DESPESAS'!$A$3:$N$962,14,FALSE)="","",VLOOKUP($O659,'APOIO-DESPESAS'!$A$3:$N$962,14,FALSE)),"")</f>
        <v/>
      </c>
      <c r="O659" s="223">
        <f t="shared" si="10"/>
        <v>657</v>
      </c>
    </row>
    <row r="660" spans="1:15" x14ac:dyDescent="0.25">
      <c r="A660" s="223" t="str">
        <f>IFERROR(IF(VLOOKUP($O660,'APOIO-DESPESAS'!$A$3:$N$962,2,FALSE)="","",VLOOKUP($O660,'APOIO-DESPESAS'!$A$3:$N$962,2,FALSE)),"")</f>
        <v/>
      </c>
      <c r="B660" s="223" t="str">
        <f>IFERROR(IF(VLOOKUP($O660,'APOIO-DESPESAS'!$A$3:$N$962,3,FALSE)="","",VLOOKUP($O660,'APOIO-DESPESAS'!$A$3:$N$962,3,FALSE)),"")</f>
        <v/>
      </c>
      <c r="C660" s="223" t="str">
        <f>IFERROR(IF(VLOOKUP($O660,'APOIO-DESPESAS'!$A$3:$N$962,4,FALSE)="","",VLOOKUP($O660,'APOIO-DESPESAS'!$A$3:$N$962,4,FALSE)),"")</f>
        <v/>
      </c>
      <c r="D660" s="223" t="str">
        <f>IFERROR(IF(VLOOKUP($O660,'APOIO-DESPESAS'!$A$3:$N$962,5,FALSE)="","",VLOOKUP($O660,'APOIO-DESPESAS'!$A$3:$N$962,5,FALSE)),"")</f>
        <v/>
      </c>
      <c r="E660" s="223" t="str">
        <f>IFERROR(IF(VLOOKUP($O660,'APOIO-DESPESAS'!$A$3:$N$962,6,FALSE)="","",VLOOKUP($O660,'APOIO-DESPESAS'!$A$3:$N$962,6,FALSE)),"")</f>
        <v/>
      </c>
      <c r="F660" s="223" t="str">
        <f>IFERROR(IF(VLOOKUP($O660,'APOIO-DESPESAS'!$A$3:$N$962,7,FALSE)="","",VLOOKUP($O660,'APOIO-DESPESAS'!$A$3:$N$962,7,FALSE)),"")</f>
        <v/>
      </c>
      <c r="G660" s="223" t="str">
        <f>IFERROR(IF(VLOOKUP($O660,'APOIO-DESPESAS'!$A$3:$N$962,8,FALSE)="","",VLOOKUP($O660,'APOIO-DESPESAS'!$A$3:$N$962,8,FALSE)),"")</f>
        <v/>
      </c>
      <c r="H660" s="223" t="str">
        <f>IFERROR(IF(VLOOKUP($O660,'APOIO-DESPESAS'!$A$3:$N$962,9,FALSE)="","",VLOOKUP($O660,'APOIO-DESPESAS'!$A$3:$N$962,9,FALSE)),"")</f>
        <v/>
      </c>
      <c r="I660" s="223" t="str">
        <f>IFERROR(IF(VLOOKUP($O660,'APOIO-DESPESAS'!$A$3:$N$962,10,FALSE)="","",VLOOKUP($O660,'APOIO-DESPESAS'!$A$3:$N$962,10,FALSE)),"")</f>
        <v/>
      </c>
      <c r="J660" s="223" t="str">
        <f>IFERROR(IF(VLOOKUP($O660,'APOIO-DESPESAS'!$A$3:$N$962,11,FALSE)="","",VLOOKUP($O660,'APOIO-DESPESAS'!$A$3:$N$962,11,FALSE)),"")</f>
        <v/>
      </c>
      <c r="K660" s="223" t="str">
        <f>IFERROR(IF(VLOOKUP($O660,'APOIO-DESPESAS'!$A$3:$N$962,12,FALSE)="","",VLOOKUP($O660,'APOIO-DESPESAS'!$A$3:$N$962,12,FALSE)),"")</f>
        <v/>
      </c>
      <c r="L660" s="223" t="str">
        <f>IFERROR(IF(VLOOKUP($O660,'APOIO-DESPESAS'!$A$3:$N$962,13,FALSE)="","",VLOOKUP($O660,'APOIO-DESPESAS'!$A$3:$N$962,13,FALSE)),"")</f>
        <v/>
      </c>
      <c r="M660" s="223" t="str">
        <f>IFERROR(IF(VLOOKUP($O660,'APOIO-DESPESAS'!$A$3:$N$962,14,FALSE)="","",VLOOKUP($O660,'APOIO-DESPESAS'!$A$3:$N$962,14,FALSE)),"")</f>
        <v/>
      </c>
      <c r="O660" s="223">
        <f t="shared" si="10"/>
        <v>658</v>
      </c>
    </row>
    <row r="661" spans="1:15" x14ac:dyDescent="0.25">
      <c r="A661" s="223" t="str">
        <f>IFERROR(IF(VLOOKUP($O661,'APOIO-DESPESAS'!$A$3:$N$962,2,FALSE)="","",VLOOKUP($O661,'APOIO-DESPESAS'!$A$3:$N$962,2,FALSE)),"")</f>
        <v/>
      </c>
      <c r="B661" s="223" t="str">
        <f>IFERROR(IF(VLOOKUP($O661,'APOIO-DESPESAS'!$A$3:$N$962,3,FALSE)="","",VLOOKUP($O661,'APOIO-DESPESAS'!$A$3:$N$962,3,FALSE)),"")</f>
        <v/>
      </c>
      <c r="C661" s="223" t="str">
        <f>IFERROR(IF(VLOOKUP($O661,'APOIO-DESPESAS'!$A$3:$N$962,4,FALSE)="","",VLOOKUP($O661,'APOIO-DESPESAS'!$A$3:$N$962,4,FALSE)),"")</f>
        <v/>
      </c>
      <c r="D661" s="223" t="str">
        <f>IFERROR(IF(VLOOKUP($O661,'APOIO-DESPESAS'!$A$3:$N$962,5,FALSE)="","",VLOOKUP($O661,'APOIO-DESPESAS'!$A$3:$N$962,5,FALSE)),"")</f>
        <v/>
      </c>
      <c r="E661" s="223" t="str">
        <f>IFERROR(IF(VLOOKUP($O661,'APOIO-DESPESAS'!$A$3:$N$962,6,FALSE)="","",VLOOKUP($O661,'APOIO-DESPESAS'!$A$3:$N$962,6,FALSE)),"")</f>
        <v/>
      </c>
      <c r="F661" s="223" t="str">
        <f>IFERROR(IF(VLOOKUP($O661,'APOIO-DESPESAS'!$A$3:$N$962,7,FALSE)="","",VLOOKUP($O661,'APOIO-DESPESAS'!$A$3:$N$962,7,FALSE)),"")</f>
        <v/>
      </c>
      <c r="G661" s="223" t="str">
        <f>IFERROR(IF(VLOOKUP($O661,'APOIO-DESPESAS'!$A$3:$N$962,8,FALSE)="","",VLOOKUP($O661,'APOIO-DESPESAS'!$A$3:$N$962,8,FALSE)),"")</f>
        <v/>
      </c>
      <c r="H661" s="223" t="str">
        <f>IFERROR(IF(VLOOKUP($O661,'APOIO-DESPESAS'!$A$3:$N$962,9,FALSE)="","",VLOOKUP($O661,'APOIO-DESPESAS'!$A$3:$N$962,9,FALSE)),"")</f>
        <v/>
      </c>
      <c r="I661" s="223" t="str">
        <f>IFERROR(IF(VLOOKUP($O661,'APOIO-DESPESAS'!$A$3:$N$962,10,FALSE)="","",VLOOKUP($O661,'APOIO-DESPESAS'!$A$3:$N$962,10,FALSE)),"")</f>
        <v/>
      </c>
      <c r="J661" s="223" t="str">
        <f>IFERROR(IF(VLOOKUP($O661,'APOIO-DESPESAS'!$A$3:$N$962,11,FALSE)="","",VLOOKUP($O661,'APOIO-DESPESAS'!$A$3:$N$962,11,FALSE)),"")</f>
        <v/>
      </c>
      <c r="K661" s="223" t="str">
        <f>IFERROR(IF(VLOOKUP($O661,'APOIO-DESPESAS'!$A$3:$N$962,12,FALSE)="","",VLOOKUP($O661,'APOIO-DESPESAS'!$A$3:$N$962,12,FALSE)),"")</f>
        <v/>
      </c>
      <c r="L661" s="223" t="str">
        <f>IFERROR(IF(VLOOKUP($O661,'APOIO-DESPESAS'!$A$3:$N$962,13,FALSE)="","",VLOOKUP($O661,'APOIO-DESPESAS'!$A$3:$N$962,13,FALSE)),"")</f>
        <v/>
      </c>
      <c r="M661" s="223" t="str">
        <f>IFERROR(IF(VLOOKUP($O661,'APOIO-DESPESAS'!$A$3:$N$962,14,FALSE)="","",VLOOKUP($O661,'APOIO-DESPESAS'!$A$3:$N$962,14,FALSE)),"")</f>
        <v/>
      </c>
      <c r="O661" s="223">
        <f t="shared" si="10"/>
        <v>659</v>
      </c>
    </row>
    <row r="662" spans="1:15" x14ac:dyDescent="0.25">
      <c r="A662" s="223" t="str">
        <f>IFERROR(IF(VLOOKUP($O662,'APOIO-DESPESAS'!$A$3:$N$962,2,FALSE)="","",VLOOKUP($O662,'APOIO-DESPESAS'!$A$3:$N$962,2,FALSE)),"")</f>
        <v/>
      </c>
      <c r="B662" s="223" t="str">
        <f>IFERROR(IF(VLOOKUP($O662,'APOIO-DESPESAS'!$A$3:$N$962,3,FALSE)="","",VLOOKUP($O662,'APOIO-DESPESAS'!$A$3:$N$962,3,FALSE)),"")</f>
        <v/>
      </c>
      <c r="C662" s="223" t="str">
        <f>IFERROR(IF(VLOOKUP($O662,'APOIO-DESPESAS'!$A$3:$N$962,4,FALSE)="","",VLOOKUP($O662,'APOIO-DESPESAS'!$A$3:$N$962,4,FALSE)),"")</f>
        <v/>
      </c>
      <c r="D662" s="223" t="str">
        <f>IFERROR(IF(VLOOKUP($O662,'APOIO-DESPESAS'!$A$3:$N$962,5,FALSE)="","",VLOOKUP($O662,'APOIO-DESPESAS'!$A$3:$N$962,5,FALSE)),"")</f>
        <v/>
      </c>
      <c r="E662" s="223" t="str">
        <f>IFERROR(IF(VLOOKUP($O662,'APOIO-DESPESAS'!$A$3:$N$962,6,FALSE)="","",VLOOKUP($O662,'APOIO-DESPESAS'!$A$3:$N$962,6,FALSE)),"")</f>
        <v/>
      </c>
      <c r="F662" s="223" t="str">
        <f>IFERROR(IF(VLOOKUP($O662,'APOIO-DESPESAS'!$A$3:$N$962,7,FALSE)="","",VLOOKUP($O662,'APOIO-DESPESAS'!$A$3:$N$962,7,FALSE)),"")</f>
        <v/>
      </c>
      <c r="G662" s="223" t="str">
        <f>IFERROR(IF(VLOOKUP($O662,'APOIO-DESPESAS'!$A$3:$N$962,8,FALSE)="","",VLOOKUP($O662,'APOIO-DESPESAS'!$A$3:$N$962,8,FALSE)),"")</f>
        <v/>
      </c>
      <c r="H662" s="223" t="str">
        <f>IFERROR(IF(VLOOKUP($O662,'APOIO-DESPESAS'!$A$3:$N$962,9,FALSE)="","",VLOOKUP($O662,'APOIO-DESPESAS'!$A$3:$N$962,9,FALSE)),"")</f>
        <v/>
      </c>
      <c r="I662" s="223" t="str">
        <f>IFERROR(IF(VLOOKUP($O662,'APOIO-DESPESAS'!$A$3:$N$962,10,FALSE)="","",VLOOKUP($O662,'APOIO-DESPESAS'!$A$3:$N$962,10,FALSE)),"")</f>
        <v/>
      </c>
      <c r="J662" s="223" t="str">
        <f>IFERROR(IF(VLOOKUP($O662,'APOIO-DESPESAS'!$A$3:$N$962,11,FALSE)="","",VLOOKUP($O662,'APOIO-DESPESAS'!$A$3:$N$962,11,FALSE)),"")</f>
        <v/>
      </c>
      <c r="K662" s="223" t="str">
        <f>IFERROR(IF(VLOOKUP($O662,'APOIO-DESPESAS'!$A$3:$N$962,12,FALSE)="","",VLOOKUP($O662,'APOIO-DESPESAS'!$A$3:$N$962,12,FALSE)),"")</f>
        <v/>
      </c>
      <c r="L662" s="223" t="str">
        <f>IFERROR(IF(VLOOKUP($O662,'APOIO-DESPESAS'!$A$3:$N$962,13,FALSE)="","",VLOOKUP($O662,'APOIO-DESPESAS'!$A$3:$N$962,13,FALSE)),"")</f>
        <v/>
      </c>
      <c r="M662" s="223" t="str">
        <f>IFERROR(IF(VLOOKUP($O662,'APOIO-DESPESAS'!$A$3:$N$962,14,FALSE)="","",VLOOKUP($O662,'APOIO-DESPESAS'!$A$3:$N$962,14,FALSE)),"")</f>
        <v/>
      </c>
      <c r="O662" s="223">
        <f t="shared" si="10"/>
        <v>660</v>
      </c>
    </row>
    <row r="663" spans="1:15" x14ac:dyDescent="0.25">
      <c r="A663" s="223" t="str">
        <f>IFERROR(IF(VLOOKUP($O663,'APOIO-DESPESAS'!$A$3:$N$962,2,FALSE)="","",VLOOKUP($O663,'APOIO-DESPESAS'!$A$3:$N$962,2,FALSE)),"")</f>
        <v/>
      </c>
      <c r="B663" s="223" t="str">
        <f>IFERROR(IF(VLOOKUP($O663,'APOIO-DESPESAS'!$A$3:$N$962,3,FALSE)="","",VLOOKUP($O663,'APOIO-DESPESAS'!$A$3:$N$962,3,FALSE)),"")</f>
        <v/>
      </c>
      <c r="C663" s="223" t="str">
        <f>IFERROR(IF(VLOOKUP($O663,'APOIO-DESPESAS'!$A$3:$N$962,4,FALSE)="","",VLOOKUP($O663,'APOIO-DESPESAS'!$A$3:$N$962,4,FALSE)),"")</f>
        <v/>
      </c>
      <c r="D663" s="223" t="str">
        <f>IFERROR(IF(VLOOKUP($O663,'APOIO-DESPESAS'!$A$3:$N$962,5,FALSE)="","",VLOOKUP($O663,'APOIO-DESPESAS'!$A$3:$N$962,5,FALSE)),"")</f>
        <v/>
      </c>
      <c r="E663" s="223" t="str">
        <f>IFERROR(IF(VLOOKUP($O663,'APOIO-DESPESAS'!$A$3:$N$962,6,FALSE)="","",VLOOKUP($O663,'APOIO-DESPESAS'!$A$3:$N$962,6,FALSE)),"")</f>
        <v/>
      </c>
      <c r="F663" s="223" t="str">
        <f>IFERROR(IF(VLOOKUP($O663,'APOIO-DESPESAS'!$A$3:$N$962,7,FALSE)="","",VLOOKUP($O663,'APOIO-DESPESAS'!$A$3:$N$962,7,FALSE)),"")</f>
        <v/>
      </c>
      <c r="G663" s="223" t="str">
        <f>IFERROR(IF(VLOOKUP($O663,'APOIO-DESPESAS'!$A$3:$N$962,8,FALSE)="","",VLOOKUP($O663,'APOIO-DESPESAS'!$A$3:$N$962,8,FALSE)),"")</f>
        <v/>
      </c>
      <c r="H663" s="223" t="str">
        <f>IFERROR(IF(VLOOKUP($O663,'APOIO-DESPESAS'!$A$3:$N$962,9,FALSE)="","",VLOOKUP($O663,'APOIO-DESPESAS'!$A$3:$N$962,9,FALSE)),"")</f>
        <v/>
      </c>
      <c r="I663" s="223" t="str">
        <f>IFERROR(IF(VLOOKUP($O663,'APOIO-DESPESAS'!$A$3:$N$962,10,FALSE)="","",VLOOKUP($O663,'APOIO-DESPESAS'!$A$3:$N$962,10,FALSE)),"")</f>
        <v/>
      </c>
      <c r="J663" s="223" t="str">
        <f>IFERROR(IF(VLOOKUP($O663,'APOIO-DESPESAS'!$A$3:$N$962,11,FALSE)="","",VLOOKUP($O663,'APOIO-DESPESAS'!$A$3:$N$962,11,FALSE)),"")</f>
        <v/>
      </c>
      <c r="K663" s="223" t="str">
        <f>IFERROR(IF(VLOOKUP($O663,'APOIO-DESPESAS'!$A$3:$N$962,12,FALSE)="","",VLOOKUP($O663,'APOIO-DESPESAS'!$A$3:$N$962,12,FALSE)),"")</f>
        <v/>
      </c>
      <c r="L663" s="223" t="str">
        <f>IFERROR(IF(VLOOKUP($O663,'APOIO-DESPESAS'!$A$3:$N$962,13,FALSE)="","",VLOOKUP($O663,'APOIO-DESPESAS'!$A$3:$N$962,13,FALSE)),"")</f>
        <v/>
      </c>
      <c r="M663" s="223" t="str">
        <f>IFERROR(IF(VLOOKUP($O663,'APOIO-DESPESAS'!$A$3:$N$962,14,FALSE)="","",VLOOKUP($O663,'APOIO-DESPESAS'!$A$3:$N$962,14,FALSE)),"")</f>
        <v/>
      </c>
      <c r="O663" s="223">
        <f t="shared" si="10"/>
        <v>661</v>
      </c>
    </row>
    <row r="664" spans="1:15" x14ac:dyDescent="0.25">
      <c r="A664" s="223" t="str">
        <f>IFERROR(IF(VLOOKUP($O664,'APOIO-DESPESAS'!$A$3:$N$962,2,FALSE)="","",VLOOKUP($O664,'APOIO-DESPESAS'!$A$3:$N$962,2,FALSE)),"")</f>
        <v/>
      </c>
      <c r="B664" s="223" t="str">
        <f>IFERROR(IF(VLOOKUP($O664,'APOIO-DESPESAS'!$A$3:$N$962,3,FALSE)="","",VLOOKUP($O664,'APOIO-DESPESAS'!$A$3:$N$962,3,FALSE)),"")</f>
        <v/>
      </c>
      <c r="C664" s="223" t="str">
        <f>IFERROR(IF(VLOOKUP($O664,'APOIO-DESPESAS'!$A$3:$N$962,4,FALSE)="","",VLOOKUP($O664,'APOIO-DESPESAS'!$A$3:$N$962,4,FALSE)),"")</f>
        <v/>
      </c>
      <c r="D664" s="223" t="str">
        <f>IFERROR(IF(VLOOKUP($O664,'APOIO-DESPESAS'!$A$3:$N$962,5,FALSE)="","",VLOOKUP($O664,'APOIO-DESPESAS'!$A$3:$N$962,5,FALSE)),"")</f>
        <v/>
      </c>
      <c r="E664" s="223" t="str">
        <f>IFERROR(IF(VLOOKUP($O664,'APOIO-DESPESAS'!$A$3:$N$962,6,FALSE)="","",VLOOKUP($O664,'APOIO-DESPESAS'!$A$3:$N$962,6,FALSE)),"")</f>
        <v/>
      </c>
      <c r="F664" s="223" t="str">
        <f>IFERROR(IF(VLOOKUP($O664,'APOIO-DESPESAS'!$A$3:$N$962,7,FALSE)="","",VLOOKUP($O664,'APOIO-DESPESAS'!$A$3:$N$962,7,FALSE)),"")</f>
        <v/>
      </c>
      <c r="G664" s="223" t="str">
        <f>IFERROR(IF(VLOOKUP($O664,'APOIO-DESPESAS'!$A$3:$N$962,8,FALSE)="","",VLOOKUP($O664,'APOIO-DESPESAS'!$A$3:$N$962,8,FALSE)),"")</f>
        <v/>
      </c>
      <c r="H664" s="223" t="str">
        <f>IFERROR(IF(VLOOKUP($O664,'APOIO-DESPESAS'!$A$3:$N$962,9,FALSE)="","",VLOOKUP($O664,'APOIO-DESPESAS'!$A$3:$N$962,9,FALSE)),"")</f>
        <v/>
      </c>
      <c r="I664" s="223" t="str">
        <f>IFERROR(IF(VLOOKUP($O664,'APOIO-DESPESAS'!$A$3:$N$962,10,FALSE)="","",VLOOKUP($O664,'APOIO-DESPESAS'!$A$3:$N$962,10,FALSE)),"")</f>
        <v/>
      </c>
      <c r="J664" s="223" t="str">
        <f>IFERROR(IF(VLOOKUP($O664,'APOIO-DESPESAS'!$A$3:$N$962,11,FALSE)="","",VLOOKUP($O664,'APOIO-DESPESAS'!$A$3:$N$962,11,FALSE)),"")</f>
        <v/>
      </c>
      <c r="K664" s="223" t="str">
        <f>IFERROR(IF(VLOOKUP($O664,'APOIO-DESPESAS'!$A$3:$N$962,12,FALSE)="","",VLOOKUP($O664,'APOIO-DESPESAS'!$A$3:$N$962,12,FALSE)),"")</f>
        <v/>
      </c>
      <c r="L664" s="223" t="str">
        <f>IFERROR(IF(VLOOKUP($O664,'APOIO-DESPESAS'!$A$3:$N$962,13,FALSE)="","",VLOOKUP($O664,'APOIO-DESPESAS'!$A$3:$N$962,13,FALSE)),"")</f>
        <v/>
      </c>
      <c r="M664" s="223" t="str">
        <f>IFERROR(IF(VLOOKUP($O664,'APOIO-DESPESAS'!$A$3:$N$962,14,FALSE)="","",VLOOKUP($O664,'APOIO-DESPESAS'!$A$3:$N$962,14,FALSE)),"")</f>
        <v/>
      </c>
      <c r="O664" s="223">
        <f t="shared" si="10"/>
        <v>662</v>
      </c>
    </row>
    <row r="665" spans="1:15" x14ac:dyDescent="0.25">
      <c r="A665" s="223" t="str">
        <f>IFERROR(IF(VLOOKUP($O665,'APOIO-DESPESAS'!$A$3:$N$962,2,FALSE)="","",VLOOKUP($O665,'APOIO-DESPESAS'!$A$3:$N$962,2,FALSE)),"")</f>
        <v/>
      </c>
      <c r="B665" s="223" t="str">
        <f>IFERROR(IF(VLOOKUP($O665,'APOIO-DESPESAS'!$A$3:$N$962,3,FALSE)="","",VLOOKUP($O665,'APOIO-DESPESAS'!$A$3:$N$962,3,FALSE)),"")</f>
        <v/>
      </c>
      <c r="C665" s="223" t="str">
        <f>IFERROR(IF(VLOOKUP($O665,'APOIO-DESPESAS'!$A$3:$N$962,4,FALSE)="","",VLOOKUP($O665,'APOIO-DESPESAS'!$A$3:$N$962,4,FALSE)),"")</f>
        <v/>
      </c>
      <c r="D665" s="223" t="str">
        <f>IFERROR(IF(VLOOKUP($O665,'APOIO-DESPESAS'!$A$3:$N$962,5,FALSE)="","",VLOOKUP($O665,'APOIO-DESPESAS'!$A$3:$N$962,5,FALSE)),"")</f>
        <v/>
      </c>
      <c r="E665" s="223" t="str">
        <f>IFERROR(IF(VLOOKUP($O665,'APOIO-DESPESAS'!$A$3:$N$962,6,FALSE)="","",VLOOKUP($O665,'APOIO-DESPESAS'!$A$3:$N$962,6,FALSE)),"")</f>
        <v/>
      </c>
      <c r="F665" s="223" t="str">
        <f>IFERROR(IF(VLOOKUP($O665,'APOIO-DESPESAS'!$A$3:$N$962,7,FALSE)="","",VLOOKUP($O665,'APOIO-DESPESAS'!$A$3:$N$962,7,FALSE)),"")</f>
        <v/>
      </c>
      <c r="G665" s="223" t="str">
        <f>IFERROR(IF(VLOOKUP($O665,'APOIO-DESPESAS'!$A$3:$N$962,8,FALSE)="","",VLOOKUP($O665,'APOIO-DESPESAS'!$A$3:$N$962,8,FALSE)),"")</f>
        <v/>
      </c>
      <c r="H665" s="223" t="str">
        <f>IFERROR(IF(VLOOKUP($O665,'APOIO-DESPESAS'!$A$3:$N$962,9,FALSE)="","",VLOOKUP($O665,'APOIO-DESPESAS'!$A$3:$N$962,9,FALSE)),"")</f>
        <v/>
      </c>
      <c r="I665" s="223" t="str">
        <f>IFERROR(IF(VLOOKUP($O665,'APOIO-DESPESAS'!$A$3:$N$962,10,FALSE)="","",VLOOKUP($O665,'APOIO-DESPESAS'!$A$3:$N$962,10,FALSE)),"")</f>
        <v/>
      </c>
      <c r="J665" s="223" t="str">
        <f>IFERROR(IF(VLOOKUP($O665,'APOIO-DESPESAS'!$A$3:$N$962,11,FALSE)="","",VLOOKUP($O665,'APOIO-DESPESAS'!$A$3:$N$962,11,FALSE)),"")</f>
        <v/>
      </c>
      <c r="K665" s="223" t="str">
        <f>IFERROR(IF(VLOOKUP($O665,'APOIO-DESPESAS'!$A$3:$N$962,12,FALSE)="","",VLOOKUP($O665,'APOIO-DESPESAS'!$A$3:$N$962,12,FALSE)),"")</f>
        <v/>
      </c>
      <c r="L665" s="223" t="str">
        <f>IFERROR(IF(VLOOKUP($O665,'APOIO-DESPESAS'!$A$3:$N$962,13,FALSE)="","",VLOOKUP($O665,'APOIO-DESPESAS'!$A$3:$N$962,13,FALSE)),"")</f>
        <v/>
      </c>
      <c r="M665" s="223" t="str">
        <f>IFERROR(IF(VLOOKUP($O665,'APOIO-DESPESAS'!$A$3:$N$962,14,FALSE)="","",VLOOKUP($O665,'APOIO-DESPESAS'!$A$3:$N$962,14,FALSE)),"")</f>
        <v/>
      </c>
      <c r="O665" s="223">
        <f t="shared" si="10"/>
        <v>663</v>
      </c>
    </row>
    <row r="666" spans="1:15" x14ac:dyDescent="0.25">
      <c r="A666" s="223" t="str">
        <f>IFERROR(IF(VLOOKUP($O666,'APOIO-DESPESAS'!$A$3:$N$962,2,FALSE)="","",VLOOKUP($O666,'APOIO-DESPESAS'!$A$3:$N$962,2,FALSE)),"")</f>
        <v/>
      </c>
      <c r="B666" s="223" t="str">
        <f>IFERROR(IF(VLOOKUP($O666,'APOIO-DESPESAS'!$A$3:$N$962,3,FALSE)="","",VLOOKUP($O666,'APOIO-DESPESAS'!$A$3:$N$962,3,FALSE)),"")</f>
        <v/>
      </c>
      <c r="C666" s="223" t="str">
        <f>IFERROR(IF(VLOOKUP($O666,'APOIO-DESPESAS'!$A$3:$N$962,4,FALSE)="","",VLOOKUP($O666,'APOIO-DESPESAS'!$A$3:$N$962,4,FALSE)),"")</f>
        <v/>
      </c>
      <c r="D666" s="223" t="str">
        <f>IFERROR(IF(VLOOKUP($O666,'APOIO-DESPESAS'!$A$3:$N$962,5,FALSE)="","",VLOOKUP($O666,'APOIO-DESPESAS'!$A$3:$N$962,5,FALSE)),"")</f>
        <v/>
      </c>
      <c r="E666" s="223" t="str">
        <f>IFERROR(IF(VLOOKUP($O666,'APOIO-DESPESAS'!$A$3:$N$962,6,FALSE)="","",VLOOKUP($O666,'APOIO-DESPESAS'!$A$3:$N$962,6,FALSE)),"")</f>
        <v/>
      </c>
      <c r="F666" s="223" t="str">
        <f>IFERROR(IF(VLOOKUP($O666,'APOIO-DESPESAS'!$A$3:$N$962,7,FALSE)="","",VLOOKUP($O666,'APOIO-DESPESAS'!$A$3:$N$962,7,FALSE)),"")</f>
        <v/>
      </c>
      <c r="G666" s="223" t="str">
        <f>IFERROR(IF(VLOOKUP($O666,'APOIO-DESPESAS'!$A$3:$N$962,8,FALSE)="","",VLOOKUP($O666,'APOIO-DESPESAS'!$A$3:$N$962,8,FALSE)),"")</f>
        <v/>
      </c>
      <c r="H666" s="223" t="str">
        <f>IFERROR(IF(VLOOKUP($O666,'APOIO-DESPESAS'!$A$3:$N$962,9,FALSE)="","",VLOOKUP($O666,'APOIO-DESPESAS'!$A$3:$N$962,9,FALSE)),"")</f>
        <v/>
      </c>
      <c r="I666" s="223" t="str">
        <f>IFERROR(IF(VLOOKUP($O666,'APOIO-DESPESAS'!$A$3:$N$962,10,FALSE)="","",VLOOKUP($O666,'APOIO-DESPESAS'!$A$3:$N$962,10,FALSE)),"")</f>
        <v/>
      </c>
      <c r="J666" s="223" t="str">
        <f>IFERROR(IF(VLOOKUP($O666,'APOIO-DESPESAS'!$A$3:$N$962,11,FALSE)="","",VLOOKUP($O666,'APOIO-DESPESAS'!$A$3:$N$962,11,FALSE)),"")</f>
        <v/>
      </c>
      <c r="K666" s="223" t="str">
        <f>IFERROR(IF(VLOOKUP($O666,'APOIO-DESPESAS'!$A$3:$N$962,12,FALSE)="","",VLOOKUP($O666,'APOIO-DESPESAS'!$A$3:$N$962,12,FALSE)),"")</f>
        <v/>
      </c>
      <c r="L666" s="223" t="str">
        <f>IFERROR(IF(VLOOKUP($O666,'APOIO-DESPESAS'!$A$3:$N$962,13,FALSE)="","",VLOOKUP($O666,'APOIO-DESPESAS'!$A$3:$N$962,13,FALSE)),"")</f>
        <v/>
      </c>
      <c r="M666" s="223" t="str">
        <f>IFERROR(IF(VLOOKUP($O666,'APOIO-DESPESAS'!$A$3:$N$962,14,FALSE)="","",VLOOKUP($O666,'APOIO-DESPESAS'!$A$3:$N$962,14,FALSE)),"")</f>
        <v/>
      </c>
      <c r="O666" s="223">
        <f t="shared" si="10"/>
        <v>664</v>
      </c>
    </row>
    <row r="667" spans="1:15" x14ac:dyDescent="0.25">
      <c r="A667" s="223" t="str">
        <f>IFERROR(IF(VLOOKUP($O667,'APOIO-DESPESAS'!$A$3:$N$962,2,FALSE)="","",VLOOKUP($O667,'APOIO-DESPESAS'!$A$3:$N$962,2,FALSE)),"")</f>
        <v/>
      </c>
      <c r="B667" s="223" t="str">
        <f>IFERROR(IF(VLOOKUP($O667,'APOIO-DESPESAS'!$A$3:$N$962,3,FALSE)="","",VLOOKUP($O667,'APOIO-DESPESAS'!$A$3:$N$962,3,FALSE)),"")</f>
        <v/>
      </c>
      <c r="C667" s="223" t="str">
        <f>IFERROR(IF(VLOOKUP($O667,'APOIO-DESPESAS'!$A$3:$N$962,4,FALSE)="","",VLOOKUP($O667,'APOIO-DESPESAS'!$A$3:$N$962,4,FALSE)),"")</f>
        <v/>
      </c>
      <c r="D667" s="223" t="str">
        <f>IFERROR(IF(VLOOKUP($O667,'APOIO-DESPESAS'!$A$3:$N$962,5,FALSE)="","",VLOOKUP($O667,'APOIO-DESPESAS'!$A$3:$N$962,5,FALSE)),"")</f>
        <v/>
      </c>
      <c r="E667" s="223" t="str">
        <f>IFERROR(IF(VLOOKUP($O667,'APOIO-DESPESAS'!$A$3:$N$962,6,FALSE)="","",VLOOKUP($O667,'APOIO-DESPESAS'!$A$3:$N$962,6,FALSE)),"")</f>
        <v/>
      </c>
      <c r="F667" s="223" t="str">
        <f>IFERROR(IF(VLOOKUP($O667,'APOIO-DESPESAS'!$A$3:$N$962,7,FALSE)="","",VLOOKUP($O667,'APOIO-DESPESAS'!$A$3:$N$962,7,FALSE)),"")</f>
        <v/>
      </c>
      <c r="G667" s="223" t="str">
        <f>IFERROR(IF(VLOOKUP($O667,'APOIO-DESPESAS'!$A$3:$N$962,8,FALSE)="","",VLOOKUP($O667,'APOIO-DESPESAS'!$A$3:$N$962,8,FALSE)),"")</f>
        <v/>
      </c>
      <c r="H667" s="223" t="str">
        <f>IFERROR(IF(VLOOKUP($O667,'APOIO-DESPESAS'!$A$3:$N$962,9,FALSE)="","",VLOOKUP($O667,'APOIO-DESPESAS'!$A$3:$N$962,9,FALSE)),"")</f>
        <v/>
      </c>
      <c r="I667" s="223" t="str">
        <f>IFERROR(IF(VLOOKUP($O667,'APOIO-DESPESAS'!$A$3:$N$962,10,FALSE)="","",VLOOKUP($O667,'APOIO-DESPESAS'!$A$3:$N$962,10,FALSE)),"")</f>
        <v/>
      </c>
      <c r="J667" s="223" t="str">
        <f>IFERROR(IF(VLOOKUP($O667,'APOIO-DESPESAS'!$A$3:$N$962,11,FALSE)="","",VLOOKUP($O667,'APOIO-DESPESAS'!$A$3:$N$962,11,FALSE)),"")</f>
        <v/>
      </c>
      <c r="K667" s="223" t="str">
        <f>IFERROR(IF(VLOOKUP($O667,'APOIO-DESPESAS'!$A$3:$N$962,12,FALSE)="","",VLOOKUP($O667,'APOIO-DESPESAS'!$A$3:$N$962,12,FALSE)),"")</f>
        <v/>
      </c>
      <c r="L667" s="223" t="str">
        <f>IFERROR(IF(VLOOKUP($O667,'APOIO-DESPESAS'!$A$3:$N$962,13,FALSE)="","",VLOOKUP($O667,'APOIO-DESPESAS'!$A$3:$N$962,13,FALSE)),"")</f>
        <v/>
      </c>
      <c r="M667" s="223" t="str">
        <f>IFERROR(IF(VLOOKUP($O667,'APOIO-DESPESAS'!$A$3:$N$962,14,FALSE)="","",VLOOKUP($O667,'APOIO-DESPESAS'!$A$3:$N$962,14,FALSE)),"")</f>
        <v/>
      </c>
      <c r="O667" s="223">
        <f t="shared" si="10"/>
        <v>665</v>
      </c>
    </row>
    <row r="668" spans="1:15" x14ac:dyDescent="0.25">
      <c r="A668" s="223" t="str">
        <f>IFERROR(IF(VLOOKUP($O668,'APOIO-DESPESAS'!$A$3:$N$962,2,FALSE)="","",VLOOKUP($O668,'APOIO-DESPESAS'!$A$3:$N$962,2,FALSE)),"")</f>
        <v/>
      </c>
      <c r="B668" s="223" t="str">
        <f>IFERROR(IF(VLOOKUP($O668,'APOIO-DESPESAS'!$A$3:$N$962,3,FALSE)="","",VLOOKUP($O668,'APOIO-DESPESAS'!$A$3:$N$962,3,FALSE)),"")</f>
        <v/>
      </c>
      <c r="C668" s="223" t="str">
        <f>IFERROR(IF(VLOOKUP($O668,'APOIO-DESPESAS'!$A$3:$N$962,4,FALSE)="","",VLOOKUP($O668,'APOIO-DESPESAS'!$A$3:$N$962,4,FALSE)),"")</f>
        <v/>
      </c>
      <c r="D668" s="223" t="str">
        <f>IFERROR(IF(VLOOKUP($O668,'APOIO-DESPESAS'!$A$3:$N$962,5,FALSE)="","",VLOOKUP($O668,'APOIO-DESPESAS'!$A$3:$N$962,5,FALSE)),"")</f>
        <v/>
      </c>
      <c r="E668" s="223" t="str">
        <f>IFERROR(IF(VLOOKUP($O668,'APOIO-DESPESAS'!$A$3:$N$962,6,FALSE)="","",VLOOKUP($O668,'APOIO-DESPESAS'!$A$3:$N$962,6,FALSE)),"")</f>
        <v/>
      </c>
      <c r="F668" s="223" t="str">
        <f>IFERROR(IF(VLOOKUP($O668,'APOIO-DESPESAS'!$A$3:$N$962,7,FALSE)="","",VLOOKUP($O668,'APOIO-DESPESAS'!$A$3:$N$962,7,FALSE)),"")</f>
        <v/>
      </c>
      <c r="G668" s="223" t="str">
        <f>IFERROR(IF(VLOOKUP($O668,'APOIO-DESPESAS'!$A$3:$N$962,8,FALSE)="","",VLOOKUP($O668,'APOIO-DESPESAS'!$A$3:$N$962,8,FALSE)),"")</f>
        <v/>
      </c>
      <c r="H668" s="223" t="str">
        <f>IFERROR(IF(VLOOKUP($O668,'APOIO-DESPESAS'!$A$3:$N$962,9,FALSE)="","",VLOOKUP($O668,'APOIO-DESPESAS'!$A$3:$N$962,9,FALSE)),"")</f>
        <v/>
      </c>
      <c r="I668" s="223" t="str">
        <f>IFERROR(IF(VLOOKUP($O668,'APOIO-DESPESAS'!$A$3:$N$962,10,FALSE)="","",VLOOKUP($O668,'APOIO-DESPESAS'!$A$3:$N$962,10,FALSE)),"")</f>
        <v/>
      </c>
      <c r="J668" s="223" t="str">
        <f>IFERROR(IF(VLOOKUP($O668,'APOIO-DESPESAS'!$A$3:$N$962,11,FALSE)="","",VLOOKUP($O668,'APOIO-DESPESAS'!$A$3:$N$962,11,FALSE)),"")</f>
        <v/>
      </c>
      <c r="K668" s="223" t="str">
        <f>IFERROR(IF(VLOOKUP($O668,'APOIO-DESPESAS'!$A$3:$N$962,12,FALSE)="","",VLOOKUP($O668,'APOIO-DESPESAS'!$A$3:$N$962,12,FALSE)),"")</f>
        <v/>
      </c>
      <c r="L668" s="223" t="str">
        <f>IFERROR(IF(VLOOKUP($O668,'APOIO-DESPESAS'!$A$3:$N$962,13,FALSE)="","",VLOOKUP($O668,'APOIO-DESPESAS'!$A$3:$N$962,13,FALSE)),"")</f>
        <v/>
      </c>
      <c r="M668" s="223" t="str">
        <f>IFERROR(IF(VLOOKUP($O668,'APOIO-DESPESAS'!$A$3:$N$962,14,FALSE)="","",VLOOKUP($O668,'APOIO-DESPESAS'!$A$3:$N$962,14,FALSE)),"")</f>
        <v/>
      </c>
      <c r="O668" s="223">
        <f t="shared" si="10"/>
        <v>666</v>
      </c>
    </row>
    <row r="669" spans="1:15" x14ac:dyDescent="0.25">
      <c r="A669" s="223" t="str">
        <f>IFERROR(IF(VLOOKUP($O669,'APOIO-DESPESAS'!$A$3:$N$962,2,FALSE)="","",VLOOKUP($O669,'APOIO-DESPESAS'!$A$3:$N$962,2,FALSE)),"")</f>
        <v/>
      </c>
      <c r="B669" s="223" t="str">
        <f>IFERROR(IF(VLOOKUP($O669,'APOIO-DESPESAS'!$A$3:$N$962,3,FALSE)="","",VLOOKUP($O669,'APOIO-DESPESAS'!$A$3:$N$962,3,FALSE)),"")</f>
        <v/>
      </c>
      <c r="C669" s="223" t="str">
        <f>IFERROR(IF(VLOOKUP($O669,'APOIO-DESPESAS'!$A$3:$N$962,4,FALSE)="","",VLOOKUP($O669,'APOIO-DESPESAS'!$A$3:$N$962,4,FALSE)),"")</f>
        <v/>
      </c>
      <c r="D669" s="223" t="str">
        <f>IFERROR(IF(VLOOKUP($O669,'APOIO-DESPESAS'!$A$3:$N$962,5,FALSE)="","",VLOOKUP($O669,'APOIO-DESPESAS'!$A$3:$N$962,5,FALSE)),"")</f>
        <v/>
      </c>
      <c r="E669" s="223" t="str">
        <f>IFERROR(IF(VLOOKUP($O669,'APOIO-DESPESAS'!$A$3:$N$962,6,FALSE)="","",VLOOKUP($O669,'APOIO-DESPESAS'!$A$3:$N$962,6,FALSE)),"")</f>
        <v/>
      </c>
      <c r="F669" s="223" t="str">
        <f>IFERROR(IF(VLOOKUP($O669,'APOIO-DESPESAS'!$A$3:$N$962,7,FALSE)="","",VLOOKUP($O669,'APOIO-DESPESAS'!$A$3:$N$962,7,FALSE)),"")</f>
        <v/>
      </c>
      <c r="G669" s="223" t="str">
        <f>IFERROR(IF(VLOOKUP($O669,'APOIO-DESPESAS'!$A$3:$N$962,8,FALSE)="","",VLOOKUP($O669,'APOIO-DESPESAS'!$A$3:$N$962,8,FALSE)),"")</f>
        <v/>
      </c>
      <c r="H669" s="223" t="str">
        <f>IFERROR(IF(VLOOKUP($O669,'APOIO-DESPESAS'!$A$3:$N$962,9,FALSE)="","",VLOOKUP($O669,'APOIO-DESPESAS'!$A$3:$N$962,9,FALSE)),"")</f>
        <v/>
      </c>
      <c r="I669" s="223" t="str">
        <f>IFERROR(IF(VLOOKUP($O669,'APOIO-DESPESAS'!$A$3:$N$962,10,FALSE)="","",VLOOKUP($O669,'APOIO-DESPESAS'!$A$3:$N$962,10,FALSE)),"")</f>
        <v/>
      </c>
      <c r="J669" s="223" t="str">
        <f>IFERROR(IF(VLOOKUP($O669,'APOIO-DESPESAS'!$A$3:$N$962,11,FALSE)="","",VLOOKUP($O669,'APOIO-DESPESAS'!$A$3:$N$962,11,FALSE)),"")</f>
        <v/>
      </c>
      <c r="K669" s="223" t="str">
        <f>IFERROR(IF(VLOOKUP($O669,'APOIO-DESPESAS'!$A$3:$N$962,12,FALSE)="","",VLOOKUP($O669,'APOIO-DESPESAS'!$A$3:$N$962,12,FALSE)),"")</f>
        <v/>
      </c>
      <c r="L669" s="223" t="str">
        <f>IFERROR(IF(VLOOKUP($O669,'APOIO-DESPESAS'!$A$3:$N$962,13,FALSE)="","",VLOOKUP($O669,'APOIO-DESPESAS'!$A$3:$N$962,13,FALSE)),"")</f>
        <v/>
      </c>
      <c r="M669" s="223" t="str">
        <f>IFERROR(IF(VLOOKUP($O669,'APOIO-DESPESAS'!$A$3:$N$962,14,FALSE)="","",VLOOKUP($O669,'APOIO-DESPESAS'!$A$3:$N$962,14,FALSE)),"")</f>
        <v/>
      </c>
      <c r="O669" s="223">
        <f t="shared" si="10"/>
        <v>667</v>
      </c>
    </row>
    <row r="670" spans="1:15" x14ac:dyDescent="0.25">
      <c r="A670" s="223" t="str">
        <f>IFERROR(IF(VLOOKUP($O670,'APOIO-DESPESAS'!$A$3:$N$962,2,FALSE)="","",VLOOKUP($O670,'APOIO-DESPESAS'!$A$3:$N$962,2,FALSE)),"")</f>
        <v/>
      </c>
      <c r="B670" s="223" t="str">
        <f>IFERROR(IF(VLOOKUP($O670,'APOIO-DESPESAS'!$A$3:$N$962,3,FALSE)="","",VLOOKUP($O670,'APOIO-DESPESAS'!$A$3:$N$962,3,FALSE)),"")</f>
        <v/>
      </c>
      <c r="C670" s="223" t="str">
        <f>IFERROR(IF(VLOOKUP($O670,'APOIO-DESPESAS'!$A$3:$N$962,4,FALSE)="","",VLOOKUP($O670,'APOIO-DESPESAS'!$A$3:$N$962,4,FALSE)),"")</f>
        <v/>
      </c>
      <c r="D670" s="223" t="str">
        <f>IFERROR(IF(VLOOKUP($O670,'APOIO-DESPESAS'!$A$3:$N$962,5,FALSE)="","",VLOOKUP($O670,'APOIO-DESPESAS'!$A$3:$N$962,5,FALSE)),"")</f>
        <v/>
      </c>
      <c r="E670" s="223" t="str">
        <f>IFERROR(IF(VLOOKUP($O670,'APOIO-DESPESAS'!$A$3:$N$962,6,FALSE)="","",VLOOKUP($O670,'APOIO-DESPESAS'!$A$3:$N$962,6,FALSE)),"")</f>
        <v/>
      </c>
      <c r="F670" s="223" t="str">
        <f>IFERROR(IF(VLOOKUP($O670,'APOIO-DESPESAS'!$A$3:$N$962,7,FALSE)="","",VLOOKUP($O670,'APOIO-DESPESAS'!$A$3:$N$962,7,FALSE)),"")</f>
        <v/>
      </c>
      <c r="G670" s="223" t="str">
        <f>IFERROR(IF(VLOOKUP($O670,'APOIO-DESPESAS'!$A$3:$N$962,8,FALSE)="","",VLOOKUP($O670,'APOIO-DESPESAS'!$A$3:$N$962,8,FALSE)),"")</f>
        <v/>
      </c>
      <c r="H670" s="223" t="str">
        <f>IFERROR(IF(VLOOKUP($O670,'APOIO-DESPESAS'!$A$3:$N$962,9,FALSE)="","",VLOOKUP($O670,'APOIO-DESPESAS'!$A$3:$N$962,9,FALSE)),"")</f>
        <v/>
      </c>
      <c r="I670" s="223" t="str">
        <f>IFERROR(IF(VLOOKUP($O670,'APOIO-DESPESAS'!$A$3:$N$962,10,FALSE)="","",VLOOKUP($O670,'APOIO-DESPESAS'!$A$3:$N$962,10,FALSE)),"")</f>
        <v/>
      </c>
      <c r="J670" s="223" t="str">
        <f>IFERROR(IF(VLOOKUP($O670,'APOIO-DESPESAS'!$A$3:$N$962,11,FALSE)="","",VLOOKUP($O670,'APOIO-DESPESAS'!$A$3:$N$962,11,FALSE)),"")</f>
        <v/>
      </c>
      <c r="K670" s="223" t="str">
        <f>IFERROR(IF(VLOOKUP($O670,'APOIO-DESPESAS'!$A$3:$N$962,12,FALSE)="","",VLOOKUP($O670,'APOIO-DESPESAS'!$A$3:$N$962,12,FALSE)),"")</f>
        <v/>
      </c>
      <c r="L670" s="223" t="str">
        <f>IFERROR(IF(VLOOKUP($O670,'APOIO-DESPESAS'!$A$3:$N$962,13,FALSE)="","",VLOOKUP($O670,'APOIO-DESPESAS'!$A$3:$N$962,13,FALSE)),"")</f>
        <v/>
      </c>
      <c r="M670" s="223" t="str">
        <f>IFERROR(IF(VLOOKUP($O670,'APOIO-DESPESAS'!$A$3:$N$962,14,FALSE)="","",VLOOKUP($O670,'APOIO-DESPESAS'!$A$3:$N$962,14,FALSE)),"")</f>
        <v/>
      </c>
      <c r="O670" s="223">
        <f t="shared" si="10"/>
        <v>668</v>
      </c>
    </row>
    <row r="671" spans="1:15" x14ac:dyDescent="0.25">
      <c r="A671" s="223" t="str">
        <f>IFERROR(IF(VLOOKUP($O671,'APOIO-DESPESAS'!$A$3:$N$962,2,FALSE)="","",VLOOKUP($O671,'APOIO-DESPESAS'!$A$3:$N$962,2,FALSE)),"")</f>
        <v/>
      </c>
      <c r="B671" s="223" t="str">
        <f>IFERROR(IF(VLOOKUP($O671,'APOIO-DESPESAS'!$A$3:$N$962,3,FALSE)="","",VLOOKUP($O671,'APOIO-DESPESAS'!$A$3:$N$962,3,FALSE)),"")</f>
        <v/>
      </c>
      <c r="C671" s="223" t="str">
        <f>IFERROR(IF(VLOOKUP($O671,'APOIO-DESPESAS'!$A$3:$N$962,4,FALSE)="","",VLOOKUP($O671,'APOIO-DESPESAS'!$A$3:$N$962,4,FALSE)),"")</f>
        <v/>
      </c>
      <c r="D671" s="223" t="str">
        <f>IFERROR(IF(VLOOKUP($O671,'APOIO-DESPESAS'!$A$3:$N$962,5,FALSE)="","",VLOOKUP($O671,'APOIO-DESPESAS'!$A$3:$N$962,5,FALSE)),"")</f>
        <v/>
      </c>
      <c r="E671" s="223" t="str">
        <f>IFERROR(IF(VLOOKUP($O671,'APOIO-DESPESAS'!$A$3:$N$962,6,FALSE)="","",VLOOKUP($O671,'APOIO-DESPESAS'!$A$3:$N$962,6,FALSE)),"")</f>
        <v/>
      </c>
      <c r="F671" s="223" t="str">
        <f>IFERROR(IF(VLOOKUP($O671,'APOIO-DESPESAS'!$A$3:$N$962,7,FALSE)="","",VLOOKUP($O671,'APOIO-DESPESAS'!$A$3:$N$962,7,FALSE)),"")</f>
        <v/>
      </c>
      <c r="G671" s="223" t="str">
        <f>IFERROR(IF(VLOOKUP($O671,'APOIO-DESPESAS'!$A$3:$N$962,8,FALSE)="","",VLOOKUP($O671,'APOIO-DESPESAS'!$A$3:$N$962,8,FALSE)),"")</f>
        <v/>
      </c>
      <c r="H671" s="223" t="str">
        <f>IFERROR(IF(VLOOKUP($O671,'APOIO-DESPESAS'!$A$3:$N$962,9,FALSE)="","",VLOOKUP($O671,'APOIO-DESPESAS'!$A$3:$N$962,9,FALSE)),"")</f>
        <v/>
      </c>
      <c r="I671" s="223" t="str">
        <f>IFERROR(IF(VLOOKUP($O671,'APOIO-DESPESAS'!$A$3:$N$962,10,FALSE)="","",VLOOKUP($O671,'APOIO-DESPESAS'!$A$3:$N$962,10,FALSE)),"")</f>
        <v/>
      </c>
      <c r="J671" s="223" t="str">
        <f>IFERROR(IF(VLOOKUP($O671,'APOIO-DESPESAS'!$A$3:$N$962,11,FALSE)="","",VLOOKUP($O671,'APOIO-DESPESAS'!$A$3:$N$962,11,FALSE)),"")</f>
        <v/>
      </c>
      <c r="K671" s="223" t="str">
        <f>IFERROR(IF(VLOOKUP($O671,'APOIO-DESPESAS'!$A$3:$N$962,12,FALSE)="","",VLOOKUP($O671,'APOIO-DESPESAS'!$A$3:$N$962,12,FALSE)),"")</f>
        <v/>
      </c>
      <c r="L671" s="223" t="str">
        <f>IFERROR(IF(VLOOKUP($O671,'APOIO-DESPESAS'!$A$3:$N$962,13,FALSE)="","",VLOOKUP($O671,'APOIO-DESPESAS'!$A$3:$N$962,13,FALSE)),"")</f>
        <v/>
      </c>
      <c r="M671" s="223" t="str">
        <f>IFERROR(IF(VLOOKUP($O671,'APOIO-DESPESAS'!$A$3:$N$962,14,FALSE)="","",VLOOKUP($O671,'APOIO-DESPESAS'!$A$3:$N$962,14,FALSE)),"")</f>
        <v/>
      </c>
      <c r="O671" s="223">
        <f t="shared" si="10"/>
        <v>669</v>
      </c>
    </row>
    <row r="672" spans="1:15" x14ac:dyDescent="0.25">
      <c r="A672" s="223" t="str">
        <f>IFERROR(IF(VLOOKUP($O672,'APOIO-DESPESAS'!$A$3:$N$962,2,FALSE)="","",VLOOKUP($O672,'APOIO-DESPESAS'!$A$3:$N$962,2,FALSE)),"")</f>
        <v/>
      </c>
      <c r="B672" s="223" t="str">
        <f>IFERROR(IF(VLOOKUP($O672,'APOIO-DESPESAS'!$A$3:$N$962,3,FALSE)="","",VLOOKUP($O672,'APOIO-DESPESAS'!$A$3:$N$962,3,FALSE)),"")</f>
        <v/>
      </c>
      <c r="C672" s="223" t="str">
        <f>IFERROR(IF(VLOOKUP($O672,'APOIO-DESPESAS'!$A$3:$N$962,4,FALSE)="","",VLOOKUP($O672,'APOIO-DESPESAS'!$A$3:$N$962,4,FALSE)),"")</f>
        <v/>
      </c>
      <c r="D672" s="223" t="str">
        <f>IFERROR(IF(VLOOKUP($O672,'APOIO-DESPESAS'!$A$3:$N$962,5,FALSE)="","",VLOOKUP($O672,'APOIO-DESPESAS'!$A$3:$N$962,5,FALSE)),"")</f>
        <v/>
      </c>
      <c r="E672" s="223" t="str">
        <f>IFERROR(IF(VLOOKUP($O672,'APOIO-DESPESAS'!$A$3:$N$962,6,FALSE)="","",VLOOKUP($O672,'APOIO-DESPESAS'!$A$3:$N$962,6,FALSE)),"")</f>
        <v/>
      </c>
      <c r="F672" s="223" t="str">
        <f>IFERROR(IF(VLOOKUP($O672,'APOIO-DESPESAS'!$A$3:$N$962,7,FALSE)="","",VLOOKUP($O672,'APOIO-DESPESAS'!$A$3:$N$962,7,FALSE)),"")</f>
        <v/>
      </c>
      <c r="G672" s="223" t="str">
        <f>IFERROR(IF(VLOOKUP($O672,'APOIO-DESPESAS'!$A$3:$N$962,8,FALSE)="","",VLOOKUP($O672,'APOIO-DESPESAS'!$A$3:$N$962,8,FALSE)),"")</f>
        <v/>
      </c>
      <c r="H672" s="223" t="str">
        <f>IFERROR(IF(VLOOKUP($O672,'APOIO-DESPESAS'!$A$3:$N$962,9,FALSE)="","",VLOOKUP($O672,'APOIO-DESPESAS'!$A$3:$N$962,9,FALSE)),"")</f>
        <v/>
      </c>
      <c r="I672" s="223" t="str">
        <f>IFERROR(IF(VLOOKUP($O672,'APOIO-DESPESAS'!$A$3:$N$962,10,FALSE)="","",VLOOKUP($O672,'APOIO-DESPESAS'!$A$3:$N$962,10,FALSE)),"")</f>
        <v/>
      </c>
      <c r="J672" s="223" t="str">
        <f>IFERROR(IF(VLOOKUP($O672,'APOIO-DESPESAS'!$A$3:$N$962,11,FALSE)="","",VLOOKUP($O672,'APOIO-DESPESAS'!$A$3:$N$962,11,FALSE)),"")</f>
        <v/>
      </c>
      <c r="K672" s="223" t="str">
        <f>IFERROR(IF(VLOOKUP($O672,'APOIO-DESPESAS'!$A$3:$N$962,12,FALSE)="","",VLOOKUP($O672,'APOIO-DESPESAS'!$A$3:$N$962,12,FALSE)),"")</f>
        <v/>
      </c>
      <c r="L672" s="223" t="str">
        <f>IFERROR(IF(VLOOKUP($O672,'APOIO-DESPESAS'!$A$3:$N$962,13,FALSE)="","",VLOOKUP($O672,'APOIO-DESPESAS'!$A$3:$N$962,13,FALSE)),"")</f>
        <v/>
      </c>
      <c r="M672" s="223" t="str">
        <f>IFERROR(IF(VLOOKUP($O672,'APOIO-DESPESAS'!$A$3:$N$962,14,FALSE)="","",VLOOKUP($O672,'APOIO-DESPESAS'!$A$3:$N$962,14,FALSE)),"")</f>
        <v/>
      </c>
      <c r="O672" s="223">
        <f t="shared" si="10"/>
        <v>670</v>
      </c>
    </row>
    <row r="673" spans="1:15" x14ac:dyDescent="0.25">
      <c r="A673" s="223" t="str">
        <f>IFERROR(IF(VLOOKUP($O673,'APOIO-DESPESAS'!$A$3:$N$962,2,FALSE)="","",VLOOKUP($O673,'APOIO-DESPESAS'!$A$3:$N$962,2,FALSE)),"")</f>
        <v/>
      </c>
      <c r="B673" s="223" t="str">
        <f>IFERROR(IF(VLOOKUP($O673,'APOIO-DESPESAS'!$A$3:$N$962,3,FALSE)="","",VLOOKUP($O673,'APOIO-DESPESAS'!$A$3:$N$962,3,FALSE)),"")</f>
        <v/>
      </c>
      <c r="C673" s="223" t="str">
        <f>IFERROR(IF(VLOOKUP($O673,'APOIO-DESPESAS'!$A$3:$N$962,4,FALSE)="","",VLOOKUP($O673,'APOIO-DESPESAS'!$A$3:$N$962,4,FALSE)),"")</f>
        <v/>
      </c>
      <c r="D673" s="223" t="str">
        <f>IFERROR(IF(VLOOKUP($O673,'APOIO-DESPESAS'!$A$3:$N$962,5,FALSE)="","",VLOOKUP($O673,'APOIO-DESPESAS'!$A$3:$N$962,5,FALSE)),"")</f>
        <v/>
      </c>
      <c r="E673" s="223" t="str">
        <f>IFERROR(IF(VLOOKUP($O673,'APOIO-DESPESAS'!$A$3:$N$962,6,FALSE)="","",VLOOKUP($O673,'APOIO-DESPESAS'!$A$3:$N$962,6,FALSE)),"")</f>
        <v/>
      </c>
      <c r="F673" s="223" t="str">
        <f>IFERROR(IF(VLOOKUP($O673,'APOIO-DESPESAS'!$A$3:$N$962,7,FALSE)="","",VLOOKUP($O673,'APOIO-DESPESAS'!$A$3:$N$962,7,FALSE)),"")</f>
        <v/>
      </c>
      <c r="G673" s="223" t="str">
        <f>IFERROR(IF(VLOOKUP($O673,'APOIO-DESPESAS'!$A$3:$N$962,8,FALSE)="","",VLOOKUP($O673,'APOIO-DESPESAS'!$A$3:$N$962,8,FALSE)),"")</f>
        <v/>
      </c>
      <c r="H673" s="223" t="str">
        <f>IFERROR(IF(VLOOKUP($O673,'APOIO-DESPESAS'!$A$3:$N$962,9,FALSE)="","",VLOOKUP($O673,'APOIO-DESPESAS'!$A$3:$N$962,9,FALSE)),"")</f>
        <v/>
      </c>
      <c r="I673" s="223" t="str">
        <f>IFERROR(IF(VLOOKUP($O673,'APOIO-DESPESAS'!$A$3:$N$962,10,FALSE)="","",VLOOKUP($O673,'APOIO-DESPESAS'!$A$3:$N$962,10,FALSE)),"")</f>
        <v/>
      </c>
      <c r="J673" s="223" t="str">
        <f>IFERROR(IF(VLOOKUP($O673,'APOIO-DESPESAS'!$A$3:$N$962,11,FALSE)="","",VLOOKUP($O673,'APOIO-DESPESAS'!$A$3:$N$962,11,FALSE)),"")</f>
        <v/>
      </c>
      <c r="K673" s="223" t="str">
        <f>IFERROR(IF(VLOOKUP($O673,'APOIO-DESPESAS'!$A$3:$N$962,12,FALSE)="","",VLOOKUP($O673,'APOIO-DESPESAS'!$A$3:$N$962,12,FALSE)),"")</f>
        <v/>
      </c>
      <c r="L673" s="223" t="str">
        <f>IFERROR(IF(VLOOKUP($O673,'APOIO-DESPESAS'!$A$3:$N$962,13,FALSE)="","",VLOOKUP($O673,'APOIO-DESPESAS'!$A$3:$N$962,13,FALSE)),"")</f>
        <v/>
      </c>
      <c r="M673" s="223" t="str">
        <f>IFERROR(IF(VLOOKUP($O673,'APOIO-DESPESAS'!$A$3:$N$962,14,FALSE)="","",VLOOKUP($O673,'APOIO-DESPESAS'!$A$3:$N$962,14,FALSE)),"")</f>
        <v/>
      </c>
      <c r="O673" s="223">
        <f t="shared" si="10"/>
        <v>671</v>
      </c>
    </row>
    <row r="674" spans="1:15" x14ac:dyDescent="0.25">
      <c r="A674" s="223" t="str">
        <f>IFERROR(IF(VLOOKUP($O674,'APOIO-DESPESAS'!$A$3:$N$962,2,FALSE)="","",VLOOKUP($O674,'APOIO-DESPESAS'!$A$3:$N$962,2,FALSE)),"")</f>
        <v/>
      </c>
      <c r="B674" s="223" t="str">
        <f>IFERROR(IF(VLOOKUP($O674,'APOIO-DESPESAS'!$A$3:$N$962,3,FALSE)="","",VLOOKUP($O674,'APOIO-DESPESAS'!$A$3:$N$962,3,FALSE)),"")</f>
        <v/>
      </c>
      <c r="C674" s="223" t="str">
        <f>IFERROR(IF(VLOOKUP($O674,'APOIO-DESPESAS'!$A$3:$N$962,4,FALSE)="","",VLOOKUP($O674,'APOIO-DESPESAS'!$A$3:$N$962,4,FALSE)),"")</f>
        <v/>
      </c>
      <c r="D674" s="223" t="str">
        <f>IFERROR(IF(VLOOKUP($O674,'APOIO-DESPESAS'!$A$3:$N$962,5,FALSE)="","",VLOOKUP($O674,'APOIO-DESPESAS'!$A$3:$N$962,5,FALSE)),"")</f>
        <v/>
      </c>
      <c r="E674" s="223" t="str">
        <f>IFERROR(IF(VLOOKUP($O674,'APOIO-DESPESAS'!$A$3:$N$962,6,FALSE)="","",VLOOKUP($O674,'APOIO-DESPESAS'!$A$3:$N$962,6,FALSE)),"")</f>
        <v/>
      </c>
      <c r="F674" s="223" t="str">
        <f>IFERROR(IF(VLOOKUP($O674,'APOIO-DESPESAS'!$A$3:$N$962,7,FALSE)="","",VLOOKUP($O674,'APOIO-DESPESAS'!$A$3:$N$962,7,FALSE)),"")</f>
        <v/>
      </c>
      <c r="G674" s="223" t="str">
        <f>IFERROR(IF(VLOOKUP($O674,'APOIO-DESPESAS'!$A$3:$N$962,8,FALSE)="","",VLOOKUP($O674,'APOIO-DESPESAS'!$A$3:$N$962,8,FALSE)),"")</f>
        <v/>
      </c>
      <c r="H674" s="223" t="str">
        <f>IFERROR(IF(VLOOKUP($O674,'APOIO-DESPESAS'!$A$3:$N$962,9,FALSE)="","",VLOOKUP($O674,'APOIO-DESPESAS'!$A$3:$N$962,9,FALSE)),"")</f>
        <v/>
      </c>
      <c r="I674" s="223" t="str">
        <f>IFERROR(IF(VLOOKUP($O674,'APOIO-DESPESAS'!$A$3:$N$962,10,FALSE)="","",VLOOKUP($O674,'APOIO-DESPESAS'!$A$3:$N$962,10,FALSE)),"")</f>
        <v/>
      </c>
      <c r="J674" s="223" t="str">
        <f>IFERROR(IF(VLOOKUP($O674,'APOIO-DESPESAS'!$A$3:$N$962,11,FALSE)="","",VLOOKUP($O674,'APOIO-DESPESAS'!$A$3:$N$962,11,FALSE)),"")</f>
        <v/>
      </c>
      <c r="K674" s="223" t="str">
        <f>IFERROR(IF(VLOOKUP($O674,'APOIO-DESPESAS'!$A$3:$N$962,12,FALSE)="","",VLOOKUP($O674,'APOIO-DESPESAS'!$A$3:$N$962,12,FALSE)),"")</f>
        <v/>
      </c>
      <c r="L674" s="223" t="str">
        <f>IFERROR(IF(VLOOKUP($O674,'APOIO-DESPESAS'!$A$3:$N$962,13,FALSE)="","",VLOOKUP($O674,'APOIO-DESPESAS'!$A$3:$N$962,13,FALSE)),"")</f>
        <v/>
      </c>
      <c r="M674" s="223" t="str">
        <f>IFERROR(IF(VLOOKUP($O674,'APOIO-DESPESAS'!$A$3:$N$962,14,FALSE)="","",VLOOKUP($O674,'APOIO-DESPESAS'!$A$3:$N$962,14,FALSE)),"")</f>
        <v/>
      </c>
      <c r="O674" s="223">
        <f t="shared" si="10"/>
        <v>672</v>
      </c>
    </row>
    <row r="675" spans="1:15" x14ac:dyDescent="0.25">
      <c r="A675" s="223" t="str">
        <f>IFERROR(IF(VLOOKUP($O675,'APOIO-DESPESAS'!$A$3:$N$962,2,FALSE)="","",VLOOKUP($O675,'APOIO-DESPESAS'!$A$3:$N$962,2,FALSE)),"")</f>
        <v/>
      </c>
      <c r="B675" s="223" t="str">
        <f>IFERROR(IF(VLOOKUP($O675,'APOIO-DESPESAS'!$A$3:$N$962,3,FALSE)="","",VLOOKUP($O675,'APOIO-DESPESAS'!$A$3:$N$962,3,FALSE)),"")</f>
        <v/>
      </c>
      <c r="C675" s="223" t="str">
        <f>IFERROR(IF(VLOOKUP($O675,'APOIO-DESPESAS'!$A$3:$N$962,4,FALSE)="","",VLOOKUP($O675,'APOIO-DESPESAS'!$A$3:$N$962,4,FALSE)),"")</f>
        <v/>
      </c>
      <c r="D675" s="223" t="str">
        <f>IFERROR(IF(VLOOKUP($O675,'APOIO-DESPESAS'!$A$3:$N$962,5,FALSE)="","",VLOOKUP($O675,'APOIO-DESPESAS'!$A$3:$N$962,5,FALSE)),"")</f>
        <v/>
      </c>
      <c r="E675" s="223" t="str">
        <f>IFERROR(IF(VLOOKUP($O675,'APOIO-DESPESAS'!$A$3:$N$962,6,FALSE)="","",VLOOKUP($O675,'APOIO-DESPESAS'!$A$3:$N$962,6,FALSE)),"")</f>
        <v/>
      </c>
      <c r="F675" s="223" t="str">
        <f>IFERROR(IF(VLOOKUP($O675,'APOIO-DESPESAS'!$A$3:$N$962,7,FALSE)="","",VLOOKUP($O675,'APOIO-DESPESAS'!$A$3:$N$962,7,FALSE)),"")</f>
        <v/>
      </c>
      <c r="G675" s="223" t="str">
        <f>IFERROR(IF(VLOOKUP($O675,'APOIO-DESPESAS'!$A$3:$N$962,8,FALSE)="","",VLOOKUP($O675,'APOIO-DESPESAS'!$A$3:$N$962,8,FALSE)),"")</f>
        <v/>
      </c>
      <c r="H675" s="223" t="str">
        <f>IFERROR(IF(VLOOKUP($O675,'APOIO-DESPESAS'!$A$3:$N$962,9,FALSE)="","",VLOOKUP($O675,'APOIO-DESPESAS'!$A$3:$N$962,9,FALSE)),"")</f>
        <v/>
      </c>
      <c r="I675" s="223" t="str">
        <f>IFERROR(IF(VLOOKUP($O675,'APOIO-DESPESAS'!$A$3:$N$962,10,FALSE)="","",VLOOKUP($O675,'APOIO-DESPESAS'!$A$3:$N$962,10,FALSE)),"")</f>
        <v/>
      </c>
      <c r="J675" s="223" t="str">
        <f>IFERROR(IF(VLOOKUP($O675,'APOIO-DESPESAS'!$A$3:$N$962,11,FALSE)="","",VLOOKUP($O675,'APOIO-DESPESAS'!$A$3:$N$962,11,FALSE)),"")</f>
        <v/>
      </c>
      <c r="K675" s="223" t="str">
        <f>IFERROR(IF(VLOOKUP($O675,'APOIO-DESPESAS'!$A$3:$N$962,12,FALSE)="","",VLOOKUP($O675,'APOIO-DESPESAS'!$A$3:$N$962,12,FALSE)),"")</f>
        <v/>
      </c>
      <c r="L675" s="223" t="str">
        <f>IFERROR(IF(VLOOKUP($O675,'APOIO-DESPESAS'!$A$3:$N$962,13,FALSE)="","",VLOOKUP($O675,'APOIO-DESPESAS'!$A$3:$N$962,13,FALSE)),"")</f>
        <v/>
      </c>
      <c r="M675" s="223" t="str">
        <f>IFERROR(IF(VLOOKUP($O675,'APOIO-DESPESAS'!$A$3:$N$962,14,FALSE)="","",VLOOKUP($O675,'APOIO-DESPESAS'!$A$3:$N$962,14,FALSE)),"")</f>
        <v/>
      </c>
      <c r="O675" s="223">
        <f t="shared" si="10"/>
        <v>673</v>
      </c>
    </row>
    <row r="676" spans="1:15" x14ac:dyDescent="0.25">
      <c r="A676" s="223" t="str">
        <f>IFERROR(IF(VLOOKUP($O676,'APOIO-DESPESAS'!$A$3:$N$962,2,FALSE)="","",VLOOKUP($O676,'APOIO-DESPESAS'!$A$3:$N$962,2,FALSE)),"")</f>
        <v/>
      </c>
      <c r="B676" s="223" t="str">
        <f>IFERROR(IF(VLOOKUP($O676,'APOIO-DESPESAS'!$A$3:$N$962,3,FALSE)="","",VLOOKUP($O676,'APOIO-DESPESAS'!$A$3:$N$962,3,FALSE)),"")</f>
        <v/>
      </c>
      <c r="C676" s="223" t="str">
        <f>IFERROR(IF(VLOOKUP($O676,'APOIO-DESPESAS'!$A$3:$N$962,4,FALSE)="","",VLOOKUP($O676,'APOIO-DESPESAS'!$A$3:$N$962,4,FALSE)),"")</f>
        <v/>
      </c>
      <c r="D676" s="223" t="str">
        <f>IFERROR(IF(VLOOKUP($O676,'APOIO-DESPESAS'!$A$3:$N$962,5,FALSE)="","",VLOOKUP($O676,'APOIO-DESPESAS'!$A$3:$N$962,5,FALSE)),"")</f>
        <v/>
      </c>
      <c r="E676" s="223" t="str">
        <f>IFERROR(IF(VLOOKUP($O676,'APOIO-DESPESAS'!$A$3:$N$962,6,FALSE)="","",VLOOKUP($O676,'APOIO-DESPESAS'!$A$3:$N$962,6,FALSE)),"")</f>
        <v/>
      </c>
      <c r="F676" s="223" t="str">
        <f>IFERROR(IF(VLOOKUP($O676,'APOIO-DESPESAS'!$A$3:$N$962,7,FALSE)="","",VLOOKUP($O676,'APOIO-DESPESAS'!$A$3:$N$962,7,FALSE)),"")</f>
        <v/>
      </c>
      <c r="G676" s="223" t="str">
        <f>IFERROR(IF(VLOOKUP($O676,'APOIO-DESPESAS'!$A$3:$N$962,8,FALSE)="","",VLOOKUP($O676,'APOIO-DESPESAS'!$A$3:$N$962,8,FALSE)),"")</f>
        <v/>
      </c>
      <c r="H676" s="223" t="str">
        <f>IFERROR(IF(VLOOKUP($O676,'APOIO-DESPESAS'!$A$3:$N$962,9,FALSE)="","",VLOOKUP($O676,'APOIO-DESPESAS'!$A$3:$N$962,9,FALSE)),"")</f>
        <v/>
      </c>
      <c r="I676" s="223" t="str">
        <f>IFERROR(IF(VLOOKUP($O676,'APOIO-DESPESAS'!$A$3:$N$962,10,FALSE)="","",VLOOKUP($O676,'APOIO-DESPESAS'!$A$3:$N$962,10,FALSE)),"")</f>
        <v/>
      </c>
      <c r="J676" s="223" t="str">
        <f>IFERROR(IF(VLOOKUP($O676,'APOIO-DESPESAS'!$A$3:$N$962,11,FALSE)="","",VLOOKUP($O676,'APOIO-DESPESAS'!$A$3:$N$962,11,FALSE)),"")</f>
        <v/>
      </c>
      <c r="K676" s="223" t="str">
        <f>IFERROR(IF(VLOOKUP($O676,'APOIO-DESPESAS'!$A$3:$N$962,12,FALSE)="","",VLOOKUP($O676,'APOIO-DESPESAS'!$A$3:$N$962,12,FALSE)),"")</f>
        <v/>
      </c>
      <c r="L676" s="223" t="str">
        <f>IFERROR(IF(VLOOKUP($O676,'APOIO-DESPESAS'!$A$3:$N$962,13,FALSE)="","",VLOOKUP($O676,'APOIO-DESPESAS'!$A$3:$N$962,13,FALSE)),"")</f>
        <v/>
      </c>
      <c r="M676" s="223" t="str">
        <f>IFERROR(IF(VLOOKUP($O676,'APOIO-DESPESAS'!$A$3:$N$962,14,FALSE)="","",VLOOKUP($O676,'APOIO-DESPESAS'!$A$3:$N$962,14,FALSE)),"")</f>
        <v/>
      </c>
      <c r="O676" s="223">
        <f t="shared" si="10"/>
        <v>674</v>
      </c>
    </row>
    <row r="677" spans="1:15" x14ac:dyDescent="0.25">
      <c r="A677" s="223" t="str">
        <f>IFERROR(IF(VLOOKUP($O677,'APOIO-DESPESAS'!$A$3:$N$962,2,FALSE)="","",VLOOKUP($O677,'APOIO-DESPESAS'!$A$3:$N$962,2,FALSE)),"")</f>
        <v/>
      </c>
      <c r="B677" s="223" t="str">
        <f>IFERROR(IF(VLOOKUP($O677,'APOIO-DESPESAS'!$A$3:$N$962,3,FALSE)="","",VLOOKUP($O677,'APOIO-DESPESAS'!$A$3:$N$962,3,FALSE)),"")</f>
        <v/>
      </c>
      <c r="C677" s="223" t="str">
        <f>IFERROR(IF(VLOOKUP($O677,'APOIO-DESPESAS'!$A$3:$N$962,4,FALSE)="","",VLOOKUP($O677,'APOIO-DESPESAS'!$A$3:$N$962,4,FALSE)),"")</f>
        <v/>
      </c>
      <c r="D677" s="223" t="str">
        <f>IFERROR(IF(VLOOKUP($O677,'APOIO-DESPESAS'!$A$3:$N$962,5,FALSE)="","",VLOOKUP($O677,'APOIO-DESPESAS'!$A$3:$N$962,5,FALSE)),"")</f>
        <v/>
      </c>
      <c r="E677" s="223" t="str">
        <f>IFERROR(IF(VLOOKUP($O677,'APOIO-DESPESAS'!$A$3:$N$962,6,FALSE)="","",VLOOKUP($O677,'APOIO-DESPESAS'!$A$3:$N$962,6,FALSE)),"")</f>
        <v/>
      </c>
      <c r="F677" s="223" t="str">
        <f>IFERROR(IF(VLOOKUP($O677,'APOIO-DESPESAS'!$A$3:$N$962,7,FALSE)="","",VLOOKUP($O677,'APOIO-DESPESAS'!$A$3:$N$962,7,FALSE)),"")</f>
        <v/>
      </c>
      <c r="G677" s="223" t="str">
        <f>IFERROR(IF(VLOOKUP($O677,'APOIO-DESPESAS'!$A$3:$N$962,8,FALSE)="","",VLOOKUP($O677,'APOIO-DESPESAS'!$A$3:$N$962,8,FALSE)),"")</f>
        <v/>
      </c>
      <c r="H677" s="223" t="str">
        <f>IFERROR(IF(VLOOKUP($O677,'APOIO-DESPESAS'!$A$3:$N$962,9,FALSE)="","",VLOOKUP($O677,'APOIO-DESPESAS'!$A$3:$N$962,9,FALSE)),"")</f>
        <v/>
      </c>
      <c r="I677" s="223" t="str">
        <f>IFERROR(IF(VLOOKUP($O677,'APOIO-DESPESAS'!$A$3:$N$962,10,FALSE)="","",VLOOKUP($O677,'APOIO-DESPESAS'!$A$3:$N$962,10,FALSE)),"")</f>
        <v/>
      </c>
      <c r="J677" s="223" t="str">
        <f>IFERROR(IF(VLOOKUP($O677,'APOIO-DESPESAS'!$A$3:$N$962,11,FALSE)="","",VLOOKUP($O677,'APOIO-DESPESAS'!$A$3:$N$962,11,FALSE)),"")</f>
        <v/>
      </c>
      <c r="K677" s="223" t="str">
        <f>IFERROR(IF(VLOOKUP($O677,'APOIO-DESPESAS'!$A$3:$N$962,12,FALSE)="","",VLOOKUP($O677,'APOIO-DESPESAS'!$A$3:$N$962,12,FALSE)),"")</f>
        <v/>
      </c>
      <c r="L677" s="223" t="str">
        <f>IFERROR(IF(VLOOKUP($O677,'APOIO-DESPESAS'!$A$3:$N$962,13,FALSE)="","",VLOOKUP($O677,'APOIO-DESPESAS'!$A$3:$N$962,13,FALSE)),"")</f>
        <v/>
      </c>
      <c r="M677" s="223" t="str">
        <f>IFERROR(IF(VLOOKUP($O677,'APOIO-DESPESAS'!$A$3:$N$962,14,FALSE)="","",VLOOKUP($O677,'APOIO-DESPESAS'!$A$3:$N$962,14,FALSE)),"")</f>
        <v/>
      </c>
      <c r="O677" s="223">
        <f t="shared" si="10"/>
        <v>675</v>
      </c>
    </row>
    <row r="678" spans="1:15" x14ac:dyDescent="0.25">
      <c r="A678" s="223" t="str">
        <f>IFERROR(IF(VLOOKUP($O678,'APOIO-DESPESAS'!$A$3:$N$962,2,FALSE)="","",VLOOKUP($O678,'APOIO-DESPESAS'!$A$3:$N$962,2,FALSE)),"")</f>
        <v/>
      </c>
      <c r="B678" s="223" t="str">
        <f>IFERROR(IF(VLOOKUP($O678,'APOIO-DESPESAS'!$A$3:$N$962,3,FALSE)="","",VLOOKUP($O678,'APOIO-DESPESAS'!$A$3:$N$962,3,FALSE)),"")</f>
        <v/>
      </c>
      <c r="C678" s="223" t="str">
        <f>IFERROR(IF(VLOOKUP($O678,'APOIO-DESPESAS'!$A$3:$N$962,4,FALSE)="","",VLOOKUP($O678,'APOIO-DESPESAS'!$A$3:$N$962,4,FALSE)),"")</f>
        <v/>
      </c>
      <c r="D678" s="223" t="str">
        <f>IFERROR(IF(VLOOKUP($O678,'APOIO-DESPESAS'!$A$3:$N$962,5,FALSE)="","",VLOOKUP($O678,'APOIO-DESPESAS'!$A$3:$N$962,5,FALSE)),"")</f>
        <v/>
      </c>
      <c r="E678" s="223" t="str">
        <f>IFERROR(IF(VLOOKUP($O678,'APOIO-DESPESAS'!$A$3:$N$962,6,FALSE)="","",VLOOKUP($O678,'APOIO-DESPESAS'!$A$3:$N$962,6,FALSE)),"")</f>
        <v/>
      </c>
      <c r="F678" s="223" t="str">
        <f>IFERROR(IF(VLOOKUP($O678,'APOIO-DESPESAS'!$A$3:$N$962,7,FALSE)="","",VLOOKUP($O678,'APOIO-DESPESAS'!$A$3:$N$962,7,FALSE)),"")</f>
        <v/>
      </c>
      <c r="G678" s="223" t="str">
        <f>IFERROR(IF(VLOOKUP($O678,'APOIO-DESPESAS'!$A$3:$N$962,8,FALSE)="","",VLOOKUP($O678,'APOIO-DESPESAS'!$A$3:$N$962,8,FALSE)),"")</f>
        <v/>
      </c>
      <c r="H678" s="223" t="str">
        <f>IFERROR(IF(VLOOKUP($O678,'APOIO-DESPESAS'!$A$3:$N$962,9,FALSE)="","",VLOOKUP($O678,'APOIO-DESPESAS'!$A$3:$N$962,9,FALSE)),"")</f>
        <v/>
      </c>
      <c r="I678" s="223" t="str">
        <f>IFERROR(IF(VLOOKUP($O678,'APOIO-DESPESAS'!$A$3:$N$962,10,FALSE)="","",VLOOKUP($O678,'APOIO-DESPESAS'!$A$3:$N$962,10,FALSE)),"")</f>
        <v/>
      </c>
      <c r="J678" s="223" t="str">
        <f>IFERROR(IF(VLOOKUP($O678,'APOIO-DESPESAS'!$A$3:$N$962,11,FALSE)="","",VLOOKUP($O678,'APOIO-DESPESAS'!$A$3:$N$962,11,FALSE)),"")</f>
        <v/>
      </c>
      <c r="K678" s="223" t="str">
        <f>IFERROR(IF(VLOOKUP($O678,'APOIO-DESPESAS'!$A$3:$N$962,12,FALSE)="","",VLOOKUP($O678,'APOIO-DESPESAS'!$A$3:$N$962,12,FALSE)),"")</f>
        <v/>
      </c>
      <c r="L678" s="223" t="str">
        <f>IFERROR(IF(VLOOKUP($O678,'APOIO-DESPESAS'!$A$3:$N$962,13,FALSE)="","",VLOOKUP($O678,'APOIO-DESPESAS'!$A$3:$N$962,13,FALSE)),"")</f>
        <v/>
      </c>
      <c r="M678" s="223" t="str">
        <f>IFERROR(IF(VLOOKUP($O678,'APOIO-DESPESAS'!$A$3:$N$962,14,FALSE)="","",VLOOKUP($O678,'APOIO-DESPESAS'!$A$3:$N$962,14,FALSE)),"")</f>
        <v/>
      </c>
      <c r="O678" s="223">
        <f t="shared" si="10"/>
        <v>676</v>
      </c>
    </row>
    <row r="679" spans="1:15" x14ac:dyDescent="0.25">
      <c r="A679" s="223" t="str">
        <f>IFERROR(IF(VLOOKUP($O679,'APOIO-DESPESAS'!$A$3:$N$962,2,FALSE)="","",VLOOKUP($O679,'APOIO-DESPESAS'!$A$3:$N$962,2,FALSE)),"")</f>
        <v/>
      </c>
      <c r="B679" s="223" t="str">
        <f>IFERROR(IF(VLOOKUP($O679,'APOIO-DESPESAS'!$A$3:$N$962,3,FALSE)="","",VLOOKUP($O679,'APOIO-DESPESAS'!$A$3:$N$962,3,FALSE)),"")</f>
        <v/>
      </c>
      <c r="C679" s="223" t="str">
        <f>IFERROR(IF(VLOOKUP($O679,'APOIO-DESPESAS'!$A$3:$N$962,4,FALSE)="","",VLOOKUP($O679,'APOIO-DESPESAS'!$A$3:$N$962,4,FALSE)),"")</f>
        <v/>
      </c>
      <c r="D679" s="223" t="str">
        <f>IFERROR(IF(VLOOKUP($O679,'APOIO-DESPESAS'!$A$3:$N$962,5,FALSE)="","",VLOOKUP($O679,'APOIO-DESPESAS'!$A$3:$N$962,5,FALSE)),"")</f>
        <v/>
      </c>
      <c r="E679" s="223" t="str">
        <f>IFERROR(IF(VLOOKUP($O679,'APOIO-DESPESAS'!$A$3:$N$962,6,FALSE)="","",VLOOKUP($O679,'APOIO-DESPESAS'!$A$3:$N$962,6,FALSE)),"")</f>
        <v/>
      </c>
      <c r="F679" s="223" t="str">
        <f>IFERROR(IF(VLOOKUP($O679,'APOIO-DESPESAS'!$A$3:$N$962,7,FALSE)="","",VLOOKUP($O679,'APOIO-DESPESAS'!$A$3:$N$962,7,FALSE)),"")</f>
        <v/>
      </c>
      <c r="G679" s="223" t="str">
        <f>IFERROR(IF(VLOOKUP($O679,'APOIO-DESPESAS'!$A$3:$N$962,8,FALSE)="","",VLOOKUP($O679,'APOIO-DESPESAS'!$A$3:$N$962,8,FALSE)),"")</f>
        <v/>
      </c>
      <c r="H679" s="223" t="str">
        <f>IFERROR(IF(VLOOKUP($O679,'APOIO-DESPESAS'!$A$3:$N$962,9,FALSE)="","",VLOOKUP($O679,'APOIO-DESPESAS'!$A$3:$N$962,9,FALSE)),"")</f>
        <v/>
      </c>
      <c r="I679" s="223" t="str">
        <f>IFERROR(IF(VLOOKUP($O679,'APOIO-DESPESAS'!$A$3:$N$962,10,FALSE)="","",VLOOKUP($O679,'APOIO-DESPESAS'!$A$3:$N$962,10,FALSE)),"")</f>
        <v/>
      </c>
      <c r="J679" s="223" t="str">
        <f>IFERROR(IF(VLOOKUP($O679,'APOIO-DESPESAS'!$A$3:$N$962,11,FALSE)="","",VLOOKUP($O679,'APOIO-DESPESAS'!$A$3:$N$962,11,FALSE)),"")</f>
        <v/>
      </c>
      <c r="K679" s="223" t="str">
        <f>IFERROR(IF(VLOOKUP($O679,'APOIO-DESPESAS'!$A$3:$N$962,12,FALSE)="","",VLOOKUP($O679,'APOIO-DESPESAS'!$A$3:$N$962,12,FALSE)),"")</f>
        <v/>
      </c>
      <c r="L679" s="223" t="str">
        <f>IFERROR(IF(VLOOKUP($O679,'APOIO-DESPESAS'!$A$3:$N$962,13,FALSE)="","",VLOOKUP($O679,'APOIO-DESPESAS'!$A$3:$N$962,13,FALSE)),"")</f>
        <v/>
      </c>
      <c r="M679" s="223" t="str">
        <f>IFERROR(IF(VLOOKUP($O679,'APOIO-DESPESAS'!$A$3:$N$962,14,FALSE)="","",VLOOKUP($O679,'APOIO-DESPESAS'!$A$3:$N$962,14,FALSE)),"")</f>
        <v/>
      </c>
      <c r="O679" s="223">
        <f t="shared" si="10"/>
        <v>677</v>
      </c>
    </row>
    <row r="680" spans="1:15" x14ac:dyDescent="0.25">
      <c r="A680" s="223" t="str">
        <f>IFERROR(IF(VLOOKUP($O680,'APOIO-DESPESAS'!$A$3:$N$962,2,FALSE)="","",VLOOKUP($O680,'APOIO-DESPESAS'!$A$3:$N$962,2,FALSE)),"")</f>
        <v/>
      </c>
      <c r="B680" s="223" t="str">
        <f>IFERROR(IF(VLOOKUP($O680,'APOIO-DESPESAS'!$A$3:$N$962,3,FALSE)="","",VLOOKUP($O680,'APOIO-DESPESAS'!$A$3:$N$962,3,FALSE)),"")</f>
        <v/>
      </c>
      <c r="C680" s="223" t="str">
        <f>IFERROR(IF(VLOOKUP($O680,'APOIO-DESPESAS'!$A$3:$N$962,4,FALSE)="","",VLOOKUP($O680,'APOIO-DESPESAS'!$A$3:$N$962,4,FALSE)),"")</f>
        <v/>
      </c>
      <c r="D680" s="223" t="str">
        <f>IFERROR(IF(VLOOKUP($O680,'APOIO-DESPESAS'!$A$3:$N$962,5,FALSE)="","",VLOOKUP($O680,'APOIO-DESPESAS'!$A$3:$N$962,5,FALSE)),"")</f>
        <v/>
      </c>
      <c r="E680" s="223" t="str">
        <f>IFERROR(IF(VLOOKUP($O680,'APOIO-DESPESAS'!$A$3:$N$962,6,FALSE)="","",VLOOKUP($O680,'APOIO-DESPESAS'!$A$3:$N$962,6,FALSE)),"")</f>
        <v/>
      </c>
      <c r="F680" s="223" t="str">
        <f>IFERROR(IF(VLOOKUP($O680,'APOIO-DESPESAS'!$A$3:$N$962,7,FALSE)="","",VLOOKUP($O680,'APOIO-DESPESAS'!$A$3:$N$962,7,FALSE)),"")</f>
        <v/>
      </c>
      <c r="G680" s="223" t="str">
        <f>IFERROR(IF(VLOOKUP($O680,'APOIO-DESPESAS'!$A$3:$N$962,8,FALSE)="","",VLOOKUP($O680,'APOIO-DESPESAS'!$A$3:$N$962,8,FALSE)),"")</f>
        <v/>
      </c>
      <c r="H680" s="223" t="str">
        <f>IFERROR(IF(VLOOKUP($O680,'APOIO-DESPESAS'!$A$3:$N$962,9,FALSE)="","",VLOOKUP($O680,'APOIO-DESPESAS'!$A$3:$N$962,9,FALSE)),"")</f>
        <v/>
      </c>
      <c r="I680" s="223" t="str">
        <f>IFERROR(IF(VLOOKUP($O680,'APOIO-DESPESAS'!$A$3:$N$962,10,FALSE)="","",VLOOKUP($O680,'APOIO-DESPESAS'!$A$3:$N$962,10,FALSE)),"")</f>
        <v/>
      </c>
      <c r="J680" s="223" t="str">
        <f>IFERROR(IF(VLOOKUP($O680,'APOIO-DESPESAS'!$A$3:$N$962,11,FALSE)="","",VLOOKUP($O680,'APOIO-DESPESAS'!$A$3:$N$962,11,FALSE)),"")</f>
        <v/>
      </c>
      <c r="K680" s="223" t="str">
        <f>IFERROR(IF(VLOOKUP($O680,'APOIO-DESPESAS'!$A$3:$N$962,12,FALSE)="","",VLOOKUP($O680,'APOIO-DESPESAS'!$A$3:$N$962,12,FALSE)),"")</f>
        <v/>
      </c>
      <c r="L680" s="223" t="str">
        <f>IFERROR(IF(VLOOKUP($O680,'APOIO-DESPESAS'!$A$3:$N$962,13,FALSE)="","",VLOOKUP($O680,'APOIO-DESPESAS'!$A$3:$N$962,13,FALSE)),"")</f>
        <v/>
      </c>
      <c r="M680" s="223" t="str">
        <f>IFERROR(IF(VLOOKUP($O680,'APOIO-DESPESAS'!$A$3:$N$962,14,FALSE)="","",VLOOKUP($O680,'APOIO-DESPESAS'!$A$3:$N$962,14,FALSE)),"")</f>
        <v/>
      </c>
      <c r="O680" s="223">
        <f t="shared" si="10"/>
        <v>678</v>
      </c>
    </row>
    <row r="681" spans="1:15" x14ac:dyDescent="0.25">
      <c r="A681" s="223" t="str">
        <f>IFERROR(IF(VLOOKUP($O681,'APOIO-DESPESAS'!$A$3:$N$962,2,FALSE)="","",VLOOKUP($O681,'APOIO-DESPESAS'!$A$3:$N$962,2,FALSE)),"")</f>
        <v/>
      </c>
      <c r="B681" s="223" t="str">
        <f>IFERROR(IF(VLOOKUP($O681,'APOIO-DESPESAS'!$A$3:$N$962,3,FALSE)="","",VLOOKUP($O681,'APOIO-DESPESAS'!$A$3:$N$962,3,FALSE)),"")</f>
        <v/>
      </c>
      <c r="C681" s="223" t="str">
        <f>IFERROR(IF(VLOOKUP($O681,'APOIO-DESPESAS'!$A$3:$N$962,4,FALSE)="","",VLOOKUP($O681,'APOIO-DESPESAS'!$A$3:$N$962,4,FALSE)),"")</f>
        <v/>
      </c>
      <c r="D681" s="223" t="str">
        <f>IFERROR(IF(VLOOKUP($O681,'APOIO-DESPESAS'!$A$3:$N$962,5,FALSE)="","",VLOOKUP($O681,'APOIO-DESPESAS'!$A$3:$N$962,5,FALSE)),"")</f>
        <v/>
      </c>
      <c r="E681" s="223" t="str">
        <f>IFERROR(IF(VLOOKUP($O681,'APOIO-DESPESAS'!$A$3:$N$962,6,FALSE)="","",VLOOKUP($O681,'APOIO-DESPESAS'!$A$3:$N$962,6,FALSE)),"")</f>
        <v/>
      </c>
      <c r="F681" s="223" t="str">
        <f>IFERROR(IF(VLOOKUP($O681,'APOIO-DESPESAS'!$A$3:$N$962,7,FALSE)="","",VLOOKUP($O681,'APOIO-DESPESAS'!$A$3:$N$962,7,FALSE)),"")</f>
        <v/>
      </c>
      <c r="G681" s="223" t="str">
        <f>IFERROR(IF(VLOOKUP($O681,'APOIO-DESPESAS'!$A$3:$N$962,8,FALSE)="","",VLOOKUP($O681,'APOIO-DESPESAS'!$A$3:$N$962,8,FALSE)),"")</f>
        <v/>
      </c>
      <c r="H681" s="223" t="str">
        <f>IFERROR(IF(VLOOKUP($O681,'APOIO-DESPESAS'!$A$3:$N$962,9,FALSE)="","",VLOOKUP($O681,'APOIO-DESPESAS'!$A$3:$N$962,9,FALSE)),"")</f>
        <v/>
      </c>
      <c r="I681" s="223" t="str">
        <f>IFERROR(IF(VLOOKUP($O681,'APOIO-DESPESAS'!$A$3:$N$962,10,FALSE)="","",VLOOKUP($O681,'APOIO-DESPESAS'!$A$3:$N$962,10,FALSE)),"")</f>
        <v/>
      </c>
      <c r="J681" s="223" t="str">
        <f>IFERROR(IF(VLOOKUP($O681,'APOIO-DESPESAS'!$A$3:$N$962,11,FALSE)="","",VLOOKUP($O681,'APOIO-DESPESAS'!$A$3:$N$962,11,FALSE)),"")</f>
        <v/>
      </c>
      <c r="K681" s="223" t="str">
        <f>IFERROR(IF(VLOOKUP($O681,'APOIO-DESPESAS'!$A$3:$N$962,12,FALSE)="","",VLOOKUP($O681,'APOIO-DESPESAS'!$A$3:$N$962,12,FALSE)),"")</f>
        <v/>
      </c>
      <c r="L681" s="223" t="str">
        <f>IFERROR(IF(VLOOKUP($O681,'APOIO-DESPESAS'!$A$3:$N$962,13,FALSE)="","",VLOOKUP($O681,'APOIO-DESPESAS'!$A$3:$N$962,13,FALSE)),"")</f>
        <v/>
      </c>
      <c r="M681" s="223" t="str">
        <f>IFERROR(IF(VLOOKUP($O681,'APOIO-DESPESAS'!$A$3:$N$962,14,FALSE)="","",VLOOKUP($O681,'APOIO-DESPESAS'!$A$3:$N$962,14,FALSE)),"")</f>
        <v/>
      </c>
      <c r="O681" s="223">
        <f t="shared" si="10"/>
        <v>679</v>
      </c>
    </row>
    <row r="682" spans="1:15" x14ac:dyDescent="0.25">
      <c r="A682" s="223" t="str">
        <f>IFERROR(IF(VLOOKUP($O682,'APOIO-DESPESAS'!$A$3:$N$962,2,FALSE)="","",VLOOKUP($O682,'APOIO-DESPESAS'!$A$3:$N$962,2,FALSE)),"")</f>
        <v/>
      </c>
      <c r="B682" s="223" t="str">
        <f>IFERROR(IF(VLOOKUP($O682,'APOIO-DESPESAS'!$A$3:$N$962,3,FALSE)="","",VLOOKUP($O682,'APOIO-DESPESAS'!$A$3:$N$962,3,FALSE)),"")</f>
        <v/>
      </c>
      <c r="C682" s="223" t="str">
        <f>IFERROR(IF(VLOOKUP($O682,'APOIO-DESPESAS'!$A$3:$N$962,4,FALSE)="","",VLOOKUP($O682,'APOIO-DESPESAS'!$A$3:$N$962,4,FALSE)),"")</f>
        <v/>
      </c>
      <c r="D682" s="223" t="str">
        <f>IFERROR(IF(VLOOKUP($O682,'APOIO-DESPESAS'!$A$3:$N$962,5,FALSE)="","",VLOOKUP($O682,'APOIO-DESPESAS'!$A$3:$N$962,5,FALSE)),"")</f>
        <v/>
      </c>
      <c r="E682" s="223" t="str">
        <f>IFERROR(IF(VLOOKUP($O682,'APOIO-DESPESAS'!$A$3:$N$962,6,FALSE)="","",VLOOKUP($O682,'APOIO-DESPESAS'!$A$3:$N$962,6,FALSE)),"")</f>
        <v/>
      </c>
      <c r="F682" s="223" t="str">
        <f>IFERROR(IF(VLOOKUP($O682,'APOIO-DESPESAS'!$A$3:$N$962,7,FALSE)="","",VLOOKUP($O682,'APOIO-DESPESAS'!$A$3:$N$962,7,FALSE)),"")</f>
        <v/>
      </c>
      <c r="G682" s="223" t="str">
        <f>IFERROR(IF(VLOOKUP($O682,'APOIO-DESPESAS'!$A$3:$N$962,8,FALSE)="","",VLOOKUP($O682,'APOIO-DESPESAS'!$A$3:$N$962,8,FALSE)),"")</f>
        <v/>
      </c>
      <c r="H682" s="223" t="str">
        <f>IFERROR(IF(VLOOKUP($O682,'APOIO-DESPESAS'!$A$3:$N$962,9,FALSE)="","",VLOOKUP($O682,'APOIO-DESPESAS'!$A$3:$N$962,9,FALSE)),"")</f>
        <v/>
      </c>
      <c r="I682" s="223" t="str">
        <f>IFERROR(IF(VLOOKUP($O682,'APOIO-DESPESAS'!$A$3:$N$962,10,FALSE)="","",VLOOKUP($O682,'APOIO-DESPESAS'!$A$3:$N$962,10,FALSE)),"")</f>
        <v/>
      </c>
      <c r="J682" s="223" t="str">
        <f>IFERROR(IF(VLOOKUP($O682,'APOIO-DESPESAS'!$A$3:$N$962,11,FALSE)="","",VLOOKUP($O682,'APOIO-DESPESAS'!$A$3:$N$962,11,FALSE)),"")</f>
        <v/>
      </c>
      <c r="K682" s="223" t="str">
        <f>IFERROR(IF(VLOOKUP($O682,'APOIO-DESPESAS'!$A$3:$N$962,12,FALSE)="","",VLOOKUP($O682,'APOIO-DESPESAS'!$A$3:$N$962,12,FALSE)),"")</f>
        <v/>
      </c>
      <c r="L682" s="223" t="str">
        <f>IFERROR(IF(VLOOKUP($O682,'APOIO-DESPESAS'!$A$3:$N$962,13,FALSE)="","",VLOOKUP($O682,'APOIO-DESPESAS'!$A$3:$N$962,13,FALSE)),"")</f>
        <v/>
      </c>
      <c r="M682" s="223" t="str">
        <f>IFERROR(IF(VLOOKUP($O682,'APOIO-DESPESAS'!$A$3:$N$962,14,FALSE)="","",VLOOKUP($O682,'APOIO-DESPESAS'!$A$3:$N$962,14,FALSE)),"")</f>
        <v/>
      </c>
      <c r="O682" s="223">
        <f t="shared" si="10"/>
        <v>680</v>
      </c>
    </row>
    <row r="683" spans="1:15" x14ac:dyDescent="0.25">
      <c r="A683" s="223" t="str">
        <f>IFERROR(IF(VLOOKUP($O683,'APOIO-DESPESAS'!$A$3:$N$962,2,FALSE)="","",VLOOKUP($O683,'APOIO-DESPESAS'!$A$3:$N$962,2,FALSE)),"")</f>
        <v/>
      </c>
      <c r="B683" s="223" t="str">
        <f>IFERROR(IF(VLOOKUP($O683,'APOIO-DESPESAS'!$A$3:$N$962,3,FALSE)="","",VLOOKUP($O683,'APOIO-DESPESAS'!$A$3:$N$962,3,FALSE)),"")</f>
        <v/>
      </c>
      <c r="C683" s="223" t="str">
        <f>IFERROR(IF(VLOOKUP($O683,'APOIO-DESPESAS'!$A$3:$N$962,4,FALSE)="","",VLOOKUP($O683,'APOIO-DESPESAS'!$A$3:$N$962,4,FALSE)),"")</f>
        <v/>
      </c>
      <c r="D683" s="223" t="str">
        <f>IFERROR(IF(VLOOKUP($O683,'APOIO-DESPESAS'!$A$3:$N$962,5,FALSE)="","",VLOOKUP($O683,'APOIO-DESPESAS'!$A$3:$N$962,5,FALSE)),"")</f>
        <v/>
      </c>
      <c r="E683" s="223" t="str">
        <f>IFERROR(IF(VLOOKUP($O683,'APOIO-DESPESAS'!$A$3:$N$962,6,FALSE)="","",VLOOKUP($O683,'APOIO-DESPESAS'!$A$3:$N$962,6,FALSE)),"")</f>
        <v/>
      </c>
      <c r="F683" s="223" t="str">
        <f>IFERROR(IF(VLOOKUP($O683,'APOIO-DESPESAS'!$A$3:$N$962,7,FALSE)="","",VLOOKUP($O683,'APOIO-DESPESAS'!$A$3:$N$962,7,FALSE)),"")</f>
        <v/>
      </c>
      <c r="G683" s="223" t="str">
        <f>IFERROR(IF(VLOOKUP($O683,'APOIO-DESPESAS'!$A$3:$N$962,8,FALSE)="","",VLOOKUP($O683,'APOIO-DESPESAS'!$A$3:$N$962,8,FALSE)),"")</f>
        <v/>
      </c>
      <c r="H683" s="223" t="str">
        <f>IFERROR(IF(VLOOKUP($O683,'APOIO-DESPESAS'!$A$3:$N$962,9,FALSE)="","",VLOOKUP($O683,'APOIO-DESPESAS'!$A$3:$N$962,9,FALSE)),"")</f>
        <v/>
      </c>
      <c r="I683" s="223" t="str">
        <f>IFERROR(IF(VLOOKUP($O683,'APOIO-DESPESAS'!$A$3:$N$962,10,FALSE)="","",VLOOKUP($O683,'APOIO-DESPESAS'!$A$3:$N$962,10,FALSE)),"")</f>
        <v/>
      </c>
      <c r="J683" s="223" t="str">
        <f>IFERROR(IF(VLOOKUP($O683,'APOIO-DESPESAS'!$A$3:$N$962,11,FALSE)="","",VLOOKUP($O683,'APOIO-DESPESAS'!$A$3:$N$962,11,FALSE)),"")</f>
        <v/>
      </c>
      <c r="K683" s="223" t="str">
        <f>IFERROR(IF(VLOOKUP($O683,'APOIO-DESPESAS'!$A$3:$N$962,12,FALSE)="","",VLOOKUP($O683,'APOIO-DESPESAS'!$A$3:$N$962,12,FALSE)),"")</f>
        <v/>
      </c>
      <c r="L683" s="223" t="str">
        <f>IFERROR(IF(VLOOKUP($O683,'APOIO-DESPESAS'!$A$3:$N$962,13,FALSE)="","",VLOOKUP($O683,'APOIO-DESPESAS'!$A$3:$N$962,13,FALSE)),"")</f>
        <v/>
      </c>
      <c r="M683" s="223" t="str">
        <f>IFERROR(IF(VLOOKUP($O683,'APOIO-DESPESAS'!$A$3:$N$962,14,FALSE)="","",VLOOKUP($O683,'APOIO-DESPESAS'!$A$3:$N$962,14,FALSE)),"")</f>
        <v/>
      </c>
      <c r="O683" s="223">
        <f t="shared" si="10"/>
        <v>681</v>
      </c>
    </row>
    <row r="684" spans="1:15" x14ac:dyDescent="0.25">
      <c r="A684" s="223" t="str">
        <f>IFERROR(IF(VLOOKUP($O684,'APOIO-DESPESAS'!$A$3:$N$962,2,FALSE)="","",VLOOKUP($O684,'APOIO-DESPESAS'!$A$3:$N$962,2,FALSE)),"")</f>
        <v/>
      </c>
      <c r="B684" s="223" t="str">
        <f>IFERROR(IF(VLOOKUP($O684,'APOIO-DESPESAS'!$A$3:$N$962,3,FALSE)="","",VLOOKUP($O684,'APOIO-DESPESAS'!$A$3:$N$962,3,FALSE)),"")</f>
        <v/>
      </c>
      <c r="C684" s="223" t="str">
        <f>IFERROR(IF(VLOOKUP($O684,'APOIO-DESPESAS'!$A$3:$N$962,4,FALSE)="","",VLOOKUP($O684,'APOIO-DESPESAS'!$A$3:$N$962,4,FALSE)),"")</f>
        <v/>
      </c>
      <c r="D684" s="223" t="str">
        <f>IFERROR(IF(VLOOKUP($O684,'APOIO-DESPESAS'!$A$3:$N$962,5,FALSE)="","",VLOOKUP($O684,'APOIO-DESPESAS'!$A$3:$N$962,5,FALSE)),"")</f>
        <v/>
      </c>
      <c r="E684" s="223" t="str">
        <f>IFERROR(IF(VLOOKUP($O684,'APOIO-DESPESAS'!$A$3:$N$962,6,FALSE)="","",VLOOKUP($O684,'APOIO-DESPESAS'!$A$3:$N$962,6,FALSE)),"")</f>
        <v/>
      </c>
      <c r="F684" s="223" t="str">
        <f>IFERROR(IF(VLOOKUP($O684,'APOIO-DESPESAS'!$A$3:$N$962,7,FALSE)="","",VLOOKUP($O684,'APOIO-DESPESAS'!$A$3:$N$962,7,FALSE)),"")</f>
        <v/>
      </c>
      <c r="G684" s="223" t="str">
        <f>IFERROR(IF(VLOOKUP($O684,'APOIO-DESPESAS'!$A$3:$N$962,8,FALSE)="","",VLOOKUP($O684,'APOIO-DESPESAS'!$A$3:$N$962,8,FALSE)),"")</f>
        <v/>
      </c>
      <c r="H684" s="223" t="str">
        <f>IFERROR(IF(VLOOKUP($O684,'APOIO-DESPESAS'!$A$3:$N$962,9,FALSE)="","",VLOOKUP($O684,'APOIO-DESPESAS'!$A$3:$N$962,9,FALSE)),"")</f>
        <v/>
      </c>
      <c r="I684" s="223" t="str">
        <f>IFERROR(IF(VLOOKUP($O684,'APOIO-DESPESAS'!$A$3:$N$962,10,FALSE)="","",VLOOKUP($O684,'APOIO-DESPESAS'!$A$3:$N$962,10,FALSE)),"")</f>
        <v/>
      </c>
      <c r="J684" s="223" t="str">
        <f>IFERROR(IF(VLOOKUP($O684,'APOIO-DESPESAS'!$A$3:$N$962,11,FALSE)="","",VLOOKUP($O684,'APOIO-DESPESAS'!$A$3:$N$962,11,FALSE)),"")</f>
        <v/>
      </c>
      <c r="K684" s="223" t="str">
        <f>IFERROR(IF(VLOOKUP($O684,'APOIO-DESPESAS'!$A$3:$N$962,12,FALSE)="","",VLOOKUP($O684,'APOIO-DESPESAS'!$A$3:$N$962,12,FALSE)),"")</f>
        <v/>
      </c>
      <c r="L684" s="223" t="str">
        <f>IFERROR(IF(VLOOKUP($O684,'APOIO-DESPESAS'!$A$3:$N$962,13,FALSE)="","",VLOOKUP($O684,'APOIO-DESPESAS'!$A$3:$N$962,13,FALSE)),"")</f>
        <v/>
      </c>
      <c r="M684" s="223" t="str">
        <f>IFERROR(IF(VLOOKUP($O684,'APOIO-DESPESAS'!$A$3:$N$962,14,FALSE)="","",VLOOKUP($O684,'APOIO-DESPESAS'!$A$3:$N$962,14,FALSE)),"")</f>
        <v/>
      </c>
      <c r="O684" s="223">
        <f t="shared" si="10"/>
        <v>682</v>
      </c>
    </row>
    <row r="685" spans="1:15" x14ac:dyDescent="0.25">
      <c r="A685" s="223" t="str">
        <f>IFERROR(IF(VLOOKUP($O685,'APOIO-DESPESAS'!$A$3:$N$962,2,FALSE)="","",VLOOKUP($O685,'APOIO-DESPESAS'!$A$3:$N$962,2,FALSE)),"")</f>
        <v/>
      </c>
      <c r="B685" s="223" t="str">
        <f>IFERROR(IF(VLOOKUP($O685,'APOIO-DESPESAS'!$A$3:$N$962,3,FALSE)="","",VLOOKUP($O685,'APOIO-DESPESAS'!$A$3:$N$962,3,FALSE)),"")</f>
        <v/>
      </c>
      <c r="C685" s="223" t="str">
        <f>IFERROR(IF(VLOOKUP($O685,'APOIO-DESPESAS'!$A$3:$N$962,4,FALSE)="","",VLOOKUP($O685,'APOIO-DESPESAS'!$A$3:$N$962,4,FALSE)),"")</f>
        <v/>
      </c>
      <c r="D685" s="223" t="str">
        <f>IFERROR(IF(VLOOKUP($O685,'APOIO-DESPESAS'!$A$3:$N$962,5,FALSE)="","",VLOOKUP($O685,'APOIO-DESPESAS'!$A$3:$N$962,5,FALSE)),"")</f>
        <v/>
      </c>
      <c r="E685" s="223" t="str">
        <f>IFERROR(IF(VLOOKUP($O685,'APOIO-DESPESAS'!$A$3:$N$962,6,FALSE)="","",VLOOKUP($O685,'APOIO-DESPESAS'!$A$3:$N$962,6,FALSE)),"")</f>
        <v/>
      </c>
      <c r="F685" s="223" t="str">
        <f>IFERROR(IF(VLOOKUP($O685,'APOIO-DESPESAS'!$A$3:$N$962,7,FALSE)="","",VLOOKUP($O685,'APOIO-DESPESAS'!$A$3:$N$962,7,FALSE)),"")</f>
        <v/>
      </c>
      <c r="G685" s="223" t="str">
        <f>IFERROR(IF(VLOOKUP($O685,'APOIO-DESPESAS'!$A$3:$N$962,8,FALSE)="","",VLOOKUP($O685,'APOIO-DESPESAS'!$A$3:$N$962,8,FALSE)),"")</f>
        <v/>
      </c>
      <c r="H685" s="223" t="str">
        <f>IFERROR(IF(VLOOKUP($O685,'APOIO-DESPESAS'!$A$3:$N$962,9,FALSE)="","",VLOOKUP($O685,'APOIO-DESPESAS'!$A$3:$N$962,9,FALSE)),"")</f>
        <v/>
      </c>
      <c r="I685" s="223" t="str">
        <f>IFERROR(IF(VLOOKUP($O685,'APOIO-DESPESAS'!$A$3:$N$962,10,FALSE)="","",VLOOKUP($O685,'APOIO-DESPESAS'!$A$3:$N$962,10,FALSE)),"")</f>
        <v/>
      </c>
      <c r="J685" s="223" t="str">
        <f>IFERROR(IF(VLOOKUP($O685,'APOIO-DESPESAS'!$A$3:$N$962,11,FALSE)="","",VLOOKUP($O685,'APOIO-DESPESAS'!$A$3:$N$962,11,FALSE)),"")</f>
        <v/>
      </c>
      <c r="K685" s="223" t="str">
        <f>IFERROR(IF(VLOOKUP($O685,'APOIO-DESPESAS'!$A$3:$N$962,12,FALSE)="","",VLOOKUP($O685,'APOIO-DESPESAS'!$A$3:$N$962,12,FALSE)),"")</f>
        <v/>
      </c>
      <c r="L685" s="223" t="str">
        <f>IFERROR(IF(VLOOKUP($O685,'APOIO-DESPESAS'!$A$3:$N$962,13,FALSE)="","",VLOOKUP($O685,'APOIO-DESPESAS'!$A$3:$N$962,13,FALSE)),"")</f>
        <v/>
      </c>
      <c r="M685" s="223" t="str">
        <f>IFERROR(IF(VLOOKUP($O685,'APOIO-DESPESAS'!$A$3:$N$962,14,FALSE)="","",VLOOKUP($O685,'APOIO-DESPESAS'!$A$3:$N$962,14,FALSE)),"")</f>
        <v/>
      </c>
      <c r="O685" s="223">
        <f t="shared" si="10"/>
        <v>683</v>
      </c>
    </row>
    <row r="686" spans="1:15" x14ac:dyDescent="0.25">
      <c r="A686" s="223" t="str">
        <f>IFERROR(IF(VLOOKUP($O686,'APOIO-DESPESAS'!$A$3:$N$962,2,FALSE)="","",VLOOKUP($O686,'APOIO-DESPESAS'!$A$3:$N$962,2,FALSE)),"")</f>
        <v/>
      </c>
      <c r="B686" s="223" t="str">
        <f>IFERROR(IF(VLOOKUP($O686,'APOIO-DESPESAS'!$A$3:$N$962,3,FALSE)="","",VLOOKUP($O686,'APOIO-DESPESAS'!$A$3:$N$962,3,FALSE)),"")</f>
        <v/>
      </c>
      <c r="C686" s="223" t="str">
        <f>IFERROR(IF(VLOOKUP($O686,'APOIO-DESPESAS'!$A$3:$N$962,4,FALSE)="","",VLOOKUP($O686,'APOIO-DESPESAS'!$A$3:$N$962,4,FALSE)),"")</f>
        <v/>
      </c>
      <c r="D686" s="223" t="str">
        <f>IFERROR(IF(VLOOKUP($O686,'APOIO-DESPESAS'!$A$3:$N$962,5,FALSE)="","",VLOOKUP($O686,'APOIO-DESPESAS'!$A$3:$N$962,5,FALSE)),"")</f>
        <v/>
      </c>
      <c r="E686" s="223" t="str">
        <f>IFERROR(IF(VLOOKUP($O686,'APOIO-DESPESAS'!$A$3:$N$962,6,FALSE)="","",VLOOKUP($O686,'APOIO-DESPESAS'!$A$3:$N$962,6,FALSE)),"")</f>
        <v/>
      </c>
      <c r="F686" s="223" t="str">
        <f>IFERROR(IF(VLOOKUP($O686,'APOIO-DESPESAS'!$A$3:$N$962,7,FALSE)="","",VLOOKUP($O686,'APOIO-DESPESAS'!$A$3:$N$962,7,FALSE)),"")</f>
        <v/>
      </c>
      <c r="G686" s="223" t="str">
        <f>IFERROR(IF(VLOOKUP($O686,'APOIO-DESPESAS'!$A$3:$N$962,8,FALSE)="","",VLOOKUP($O686,'APOIO-DESPESAS'!$A$3:$N$962,8,FALSE)),"")</f>
        <v/>
      </c>
      <c r="H686" s="223" t="str">
        <f>IFERROR(IF(VLOOKUP($O686,'APOIO-DESPESAS'!$A$3:$N$962,9,FALSE)="","",VLOOKUP($O686,'APOIO-DESPESAS'!$A$3:$N$962,9,FALSE)),"")</f>
        <v/>
      </c>
      <c r="I686" s="223" t="str">
        <f>IFERROR(IF(VLOOKUP($O686,'APOIO-DESPESAS'!$A$3:$N$962,10,FALSE)="","",VLOOKUP($O686,'APOIO-DESPESAS'!$A$3:$N$962,10,FALSE)),"")</f>
        <v/>
      </c>
      <c r="J686" s="223" t="str">
        <f>IFERROR(IF(VLOOKUP($O686,'APOIO-DESPESAS'!$A$3:$N$962,11,FALSE)="","",VLOOKUP($O686,'APOIO-DESPESAS'!$A$3:$N$962,11,FALSE)),"")</f>
        <v/>
      </c>
      <c r="K686" s="223" t="str">
        <f>IFERROR(IF(VLOOKUP($O686,'APOIO-DESPESAS'!$A$3:$N$962,12,FALSE)="","",VLOOKUP($O686,'APOIO-DESPESAS'!$A$3:$N$962,12,FALSE)),"")</f>
        <v/>
      </c>
      <c r="L686" s="223" t="str">
        <f>IFERROR(IF(VLOOKUP($O686,'APOIO-DESPESAS'!$A$3:$N$962,13,FALSE)="","",VLOOKUP($O686,'APOIO-DESPESAS'!$A$3:$N$962,13,FALSE)),"")</f>
        <v/>
      </c>
      <c r="M686" s="223" t="str">
        <f>IFERROR(IF(VLOOKUP($O686,'APOIO-DESPESAS'!$A$3:$N$962,14,FALSE)="","",VLOOKUP($O686,'APOIO-DESPESAS'!$A$3:$N$962,14,FALSE)),"")</f>
        <v/>
      </c>
      <c r="O686" s="223">
        <f t="shared" si="10"/>
        <v>684</v>
      </c>
    </row>
    <row r="687" spans="1:15" x14ac:dyDescent="0.25">
      <c r="A687" s="223" t="str">
        <f>IFERROR(IF(VLOOKUP($O687,'APOIO-DESPESAS'!$A$3:$N$962,2,FALSE)="","",VLOOKUP($O687,'APOIO-DESPESAS'!$A$3:$N$962,2,FALSE)),"")</f>
        <v/>
      </c>
      <c r="B687" s="223" t="str">
        <f>IFERROR(IF(VLOOKUP($O687,'APOIO-DESPESAS'!$A$3:$N$962,3,FALSE)="","",VLOOKUP($O687,'APOIO-DESPESAS'!$A$3:$N$962,3,FALSE)),"")</f>
        <v/>
      </c>
      <c r="C687" s="223" t="str">
        <f>IFERROR(IF(VLOOKUP($O687,'APOIO-DESPESAS'!$A$3:$N$962,4,FALSE)="","",VLOOKUP($O687,'APOIO-DESPESAS'!$A$3:$N$962,4,FALSE)),"")</f>
        <v/>
      </c>
      <c r="D687" s="223" t="str">
        <f>IFERROR(IF(VLOOKUP($O687,'APOIO-DESPESAS'!$A$3:$N$962,5,FALSE)="","",VLOOKUP($O687,'APOIO-DESPESAS'!$A$3:$N$962,5,FALSE)),"")</f>
        <v/>
      </c>
      <c r="E687" s="223" t="str">
        <f>IFERROR(IF(VLOOKUP($O687,'APOIO-DESPESAS'!$A$3:$N$962,6,FALSE)="","",VLOOKUP($O687,'APOIO-DESPESAS'!$A$3:$N$962,6,FALSE)),"")</f>
        <v/>
      </c>
      <c r="F687" s="223" t="str">
        <f>IFERROR(IF(VLOOKUP($O687,'APOIO-DESPESAS'!$A$3:$N$962,7,FALSE)="","",VLOOKUP($O687,'APOIO-DESPESAS'!$A$3:$N$962,7,FALSE)),"")</f>
        <v/>
      </c>
      <c r="G687" s="223" t="str">
        <f>IFERROR(IF(VLOOKUP($O687,'APOIO-DESPESAS'!$A$3:$N$962,8,FALSE)="","",VLOOKUP($O687,'APOIO-DESPESAS'!$A$3:$N$962,8,FALSE)),"")</f>
        <v/>
      </c>
      <c r="H687" s="223" t="str">
        <f>IFERROR(IF(VLOOKUP($O687,'APOIO-DESPESAS'!$A$3:$N$962,9,FALSE)="","",VLOOKUP($O687,'APOIO-DESPESAS'!$A$3:$N$962,9,FALSE)),"")</f>
        <v/>
      </c>
      <c r="I687" s="223" t="str">
        <f>IFERROR(IF(VLOOKUP($O687,'APOIO-DESPESAS'!$A$3:$N$962,10,FALSE)="","",VLOOKUP($O687,'APOIO-DESPESAS'!$A$3:$N$962,10,FALSE)),"")</f>
        <v/>
      </c>
      <c r="J687" s="223" t="str">
        <f>IFERROR(IF(VLOOKUP($O687,'APOIO-DESPESAS'!$A$3:$N$962,11,FALSE)="","",VLOOKUP($O687,'APOIO-DESPESAS'!$A$3:$N$962,11,FALSE)),"")</f>
        <v/>
      </c>
      <c r="K687" s="223" t="str">
        <f>IFERROR(IF(VLOOKUP($O687,'APOIO-DESPESAS'!$A$3:$N$962,12,FALSE)="","",VLOOKUP($O687,'APOIO-DESPESAS'!$A$3:$N$962,12,FALSE)),"")</f>
        <v/>
      </c>
      <c r="L687" s="223" t="str">
        <f>IFERROR(IF(VLOOKUP($O687,'APOIO-DESPESAS'!$A$3:$N$962,13,FALSE)="","",VLOOKUP($O687,'APOIO-DESPESAS'!$A$3:$N$962,13,FALSE)),"")</f>
        <v/>
      </c>
      <c r="M687" s="223" t="str">
        <f>IFERROR(IF(VLOOKUP($O687,'APOIO-DESPESAS'!$A$3:$N$962,14,FALSE)="","",VLOOKUP($O687,'APOIO-DESPESAS'!$A$3:$N$962,14,FALSE)),"")</f>
        <v/>
      </c>
      <c r="O687" s="223">
        <f t="shared" si="10"/>
        <v>685</v>
      </c>
    </row>
    <row r="688" spans="1:15" x14ac:dyDescent="0.25">
      <c r="A688" s="223" t="str">
        <f>IFERROR(IF(VLOOKUP($O688,'APOIO-DESPESAS'!$A$3:$N$962,2,FALSE)="","",VLOOKUP($O688,'APOIO-DESPESAS'!$A$3:$N$962,2,FALSE)),"")</f>
        <v/>
      </c>
      <c r="B688" s="223" t="str">
        <f>IFERROR(IF(VLOOKUP($O688,'APOIO-DESPESAS'!$A$3:$N$962,3,FALSE)="","",VLOOKUP($O688,'APOIO-DESPESAS'!$A$3:$N$962,3,FALSE)),"")</f>
        <v/>
      </c>
      <c r="C688" s="223" t="str">
        <f>IFERROR(IF(VLOOKUP($O688,'APOIO-DESPESAS'!$A$3:$N$962,4,FALSE)="","",VLOOKUP($O688,'APOIO-DESPESAS'!$A$3:$N$962,4,FALSE)),"")</f>
        <v/>
      </c>
      <c r="D688" s="223" t="str">
        <f>IFERROR(IF(VLOOKUP($O688,'APOIO-DESPESAS'!$A$3:$N$962,5,FALSE)="","",VLOOKUP($O688,'APOIO-DESPESAS'!$A$3:$N$962,5,FALSE)),"")</f>
        <v/>
      </c>
      <c r="E688" s="223" t="str">
        <f>IFERROR(IF(VLOOKUP($O688,'APOIO-DESPESAS'!$A$3:$N$962,6,FALSE)="","",VLOOKUP($O688,'APOIO-DESPESAS'!$A$3:$N$962,6,FALSE)),"")</f>
        <v/>
      </c>
      <c r="F688" s="223" t="str">
        <f>IFERROR(IF(VLOOKUP($O688,'APOIO-DESPESAS'!$A$3:$N$962,7,FALSE)="","",VLOOKUP($O688,'APOIO-DESPESAS'!$A$3:$N$962,7,FALSE)),"")</f>
        <v/>
      </c>
      <c r="G688" s="223" t="str">
        <f>IFERROR(IF(VLOOKUP($O688,'APOIO-DESPESAS'!$A$3:$N$962,8,FALSE)="","",VLOOKUP($O688,'APOIO-DESPESAS'!$A$3:$N$962,8,FALSE)),"")</f>
        <v/>
      </c>
      <c r="H688" s="223" t="str">
        <f>IFERROR(IF(VLOOKUP($O688,'APOIO-DESPESAS'!$A$3:$N$962,9,FALSE)="","",VLOOKUP($O688,'APOIO-DESPESAS'!$A$3:$N$962,9,FALSE)),"")</f>
        <v/>
      </c>
      <c r="I688" s="223" t="str">
        <f>IFERROR(IF(VLOOKUP($O688,'APOIO-DESPESAS'!$A$3:$N$962,10,FALSE)="","",VLOOKUP($O688,'APOIO-DESPESAS'!$A$3:$N$962,10,FALSE)),"")</f>
        <v/>
      </c>
      <c r="J688" s="223" t="str">
        <f>IFERROR(IF(VLOOKUP($O688,'APOIO-DESPESAS'!$A$3:$N$962,11,FALSE)="","",VLOOKUP($O688,'APOIO-DESPESAS'!$A$3:$N$962,11,FALSE)),"")</f>
        <v/>
      </c>
      <c r="K688" s="223" t="str">
        <f>IFERROR(IF(VLOOKUP($O688,'APOIO-DESPESAS'!$A$3:$N$962,12,FALSE)="","",VLOOKUP($O688,'APOIO-DESPESAS'!$A$3:$N$962,12,FALSE)),"")</f>
        <v/>
      </c>
      <c r="L688" s="223" t="str">
        <f>IFERROR(IF(VLOOKUP($O688,'APOIO-DESPESAS'!$A$3:$N$962,13,FALSE)="","",VLOOKUP($O688,'APOIO-DESPESAS'!$A$3:$N$962,13,FALSE)),"")</f>
        <v/>
      </c>
      <c r="M688" s="223" t="str">
        <f>IFERROR(IF(VLOOKUP($O688,'APOIO-DESPESAS'!$A$3:$N$962,14,FALSE)="","",VLOOKUP($O688,'APOIO-DESPESAS'!$A$3:$N$962,14,FALSE)),"")</f>
        <v/>
      </c>
      <c r="O688" s="223">
        <f t="shared" si="10"/>
        <v>686</v>
      </c>
    </row>
    <row r="689" spans="1:15" x14ac:dyDescent="0.25">
      <c r="A689" s="223" t="str">
        <f>IFERROR(IF(VLOOKUP($O689,'APOIO-DESPESAS'!$A$3:$N$962,2,FALSE)="","",VLOOKUP($O689,'APOIO-DESPESAS'!$A$3:$N$962,2,FALSE)),"")</f>
        <v/>
      </c>
      <c r="B689" s="223" t="str">
        <f>IFERROR(IF(VLOOKUP($O689,'APOIO-DESPESAS'!$A$3:$N$962,3,FALSE)="","",VLOOKUP($O689,'APOIO-DESPESAS'!$A$3:$N$962,3,FALSE)),"")</f>
        <v/>
      </c>
      <c r="C689" s="223" t="str">
        <f>IFERROR(IF(VLOOKUP($O689,'APOIO-DESPESAS'!$A$3:$N$962,4,FALSE)="","",VLOOKUP($O689,'APOIO-DESPESAS'!$A$3:$N$962,4,FALSE)),"")</f>
        <v/>
      </c>
      <c r="D689" s="223" t="str">
        <f>IFERROR(IF(VLOOKUP($O689,'APOIO-DESPESAS'!$A$3:$N$962,5,FALSE)="","",VLOOKUP($O689,'APOIO-DESPESAS'!$A$3:$N$962,5,FALSE)),"")</f>
        <v/>
      </c>
      <c r="E689" s="223" t="str">
        <f>IFERROR(IF(VLOOKUP($O689,'APOIO-DESPESAS'!$A$3:$N$962,6,FALSE)="","",VLOOKUP($O689,'APOIO-DESPESAS'!$A$3:$N$962,6,FALSE)),"")</f>
        <v/>
      </c>
      <c r="F689" s="223" t="str">
        <f>IFERROR(IF(VLOOKUP($O689,'APOIO-DESPESAS'!$A$3:$N$962,7,FALSE)="","",VLOOKUP($O689,'APOIO-DESPESAS'!$A$3:$N$962,7,FALSE)),"")</f>
        <v/>
      </c>
      <c r="G689" s="223" t="str">
        <f>IFERROR(IF(VLOOKUP($O689,'APOIO-DESPESAS'!$A$3:$N$962,8,FALSE)="","",VLOOKUP($O689,'APOIO-DESPESAS'!$A$3:$N$962,8,FALSE)),"")</f>
        <v/>
      </c>
      <c r="H689" s="223" t="str">
        <f>IFERROR(IF(VLOOKUP($O689,'APOIO-DESPESAS'!$A$3:$N$962,9,FALSE)="","",VLOOKUP($O689,'APOIO-DESPESAS'!$A$3:$N$962,9,FALSE)),"")</f>
        <v/>
      </c>
      <c r="I689" s="223" t="str">
        <f>IFERROR(IF(VLOOKUP($O689,'APOIO-DESPESAS'!$A$3:$N$962,10,FALSE)="","",VLOOKUP($O689,'APOIO-DESPESAS'!$A$3:$N$962,10,FALSE)),"")</f>
        <v/>
      </c>
      <c r="J689" s="223" t="str">
        <f>IFERROR(IF(VLOOKUP($O689,'APOIO-DESPESAS'!$A$3:$N$962,11,FALSE)="","",VLOOKUP($O689,'APOIO-DESPESAS'!$A$3:$N$962,11,FALSE)),"")</f>
        <v/>
      </c>
      <c r="K689" s="223" t="str">
        <f>IFERROR(IF(VLOOKUP($O689,'APOIO-DESPESAS'!$A$3:$N$962,12,FALSE)="","",VLOOKUP($O689,'APOIO-DESPESAS'!$A$3:$N$962,12,FALSE)),"")</f>
        <v/>
      </c>
      <c r="L689" s="223" t="str">
        <f>IFERROR(IF(VLOOKUP($O689,'APOIO-DESPESAS'!$A$3:$N$962,13,FALSE)="","",VLOOKUP($O689,'APOIO-DESPESAS'!$A$3:$N$962,13,FALSE)),"")</f>
        <v/>
      </c>
      <c r="M689" s="223" t="str">
        <f>IFERROR(IF(VLOOKUP($O689,'APOIO-DESPESAS'!$A$3:$N$962,14,FALSE)="","",VLOOKUP($O689,'APOIO-DESPESAS'!$A$3:$N$962,14,FALSE)),"")</f>
        <v/>
      </c>
      <c r="O689" s="223">
        <f t="shared" si="10"/>
        <v>687</v>
      </c>
    </row>
    <row r="690" spans="1:15" x14ac:dyDescent="0.25">
      <c r="A690" s="223" t="str">
        <f>IFERROR(IF(VLOOKUP($O690,'APOIO-DESPESAS'!$A$3:$N$962,2,FALSE)="","",VLOOKUP($O690,'APOIO-DESPESAS'!$A$3:$N$962,2,FALSE)),"")</f>
        <v/>
      </c>
      <c r="B690" s="223" t="str">
        <f>IFERROR(IF(VLOOKUP($O690,'APOIO-DESPESAS'!$A$3:$N$962,3,FALSE)="","",VLOOKUP($O690,'APOIO-DESPESAS'!$A$3:$N$962,3,FALSE)),"")</f>
        <v/>
      </c>
      <c r="C690" s="223" t="str">
        <f>IFERROR(IF(VLOOKUP($O690,'APOIO-DESPESAS'!$A$3:$N$962,4,FALSE)="","",VLOOKUP($O690,'APOIO-DESPESAS'!$A$3:$N$962,4,FALSE)),"")</f>
        <v/>
      </c>
      <c r="D690" s="223" t="str">
        <f>IFERROR(IF(VLOOKUP($O690,'APOIO-DESPESAS'!$A$3:$N$962,5,FALSE)="","",VLOOKUP($O690,'APOIO-DESPESAS'!$A$3:$N$962,5,FALSE)),"")</f>
        <v/>
      </c>
      <c r="E690" s="223" t="str">
        <f>IFERROR(IF(VLOOKUP($O690,'APOIO-DESPESAS'!$A$3:$N$962,6,FALSE)="","",VLOOKUP($O690,'APOIO-DESPESAS'!$A$3:$N$962,6,FALSE)),"")</f>
        <v/>
      </c>
      <c r="F690" s="223" t="str">
        <f>IFERROR(IF(VLOOKUP($O690,'APOIO-DESPESAS'!$A$3:$N$962,7,FALSE)="","",VLOOKUP($O690,'APOIO-DESPESAS'!$A$3:$N$962,7,FALSE)),"")</f>
        <v/>
      </c>
      <c r="G690" s="223" t="str">
        <f>IFERROR(IF(VLOOKUP($O690,'APOIO-DESPESAS'!$A$3:$N$962,8,FALSE)="","",VLOOKUP($O690,'APOIO-DESPESAS'!$A$3:$N$962,8,FALSE)),"")</f>
        <v/>
      </c>
      <c r="H690" s="223" t="str">
        <f>IFERROR(IF(VLOOKUP($O690,'APOIO-DESPESAS'!$A$3:$N$962,9,FALSE)="","",VLOOKUP($O690,'APOIO-DESPESAS'!$A$3:$N$962,9,FALSE)),"")</f>
        <v/>
      </c>
      <c r="I690" s="223" t="str">
        <f>IFERROR(IF(VLOOKUP($O690,'APOIO-DESPESAS'!$A$3:$N$962,10,FALSE)="","",VLOOKUP($O690,'APOIO-DESPESAS'!$A$3:$N$962,10,FALSE)),"")</f>
        <v/>
      </c>
      <c r="J690" s="223" t="str">
        <f>IFERROR(IF(VLOOKUP($O690,'APOIO-DESPESAS'!$A$3:$N$962,11,FALSE)="","",VLOOKUP($O690,'APOIO-DESPESAS'!$A$3:$N$962,11,FALSE)),"")</f>
        <v/>
      </c>
      <c r="K690" s="223" t="str">
        <f>IFERROR(IF(VLOOKUP($O690,'APOIO-DESPESAS'!$A$3:$N$962,12,FALSE)="","",VLOOKUP($O690,'APOIO-DESPESAS'!$A$3:$N$962,12,FALSE)),"")</f>
        <v/>
      </c>
      <c r="L690" s="223" t="str">
        <f>IFERROR(IF(VLOOKUP($O690,'APOIO-DESPESAS'!$A$3:$N$962,13,FALSE)="","",VLOOKUP($O690,'APOIO-DESPESAS'!$A$3:$N$962,13,FALSE)),"")</f>
        <v/>
      </c>
      <c r="M690" s="223" t="str">
        <f>IFERROR(IF(VLOOKUP($O690,'APOIO-DESPESAS'!$A$3:$N$962,14,FALSE)="","",VLOOKUP($O690,'APOIO-DESPESAS'!$A$3:$N$962,14,FALSE)),"")</f>
        <v/>
      </c>
      <c r="O690" s="223">
        <f t="shared" si="10"/>
        <v>688</v>
      </c>
    </row>
    <row r="691" spans="1:15" x14ac:dyDescent="0.25">
      <c r="A691" s="223" t="str">
        <f>IFERROR(IF(VLOOKUP($O691,'APOIO-DESPESAS'!$A$3:$N$962,2,FALSE)="","",VLOOKUP($O691,'APOIO-DESPESAS'!$A$3:$N$962,2,FALSE)),"")</f>
        <v/>
      </c>
      <c r="B691" s="223" t="str">
        <f>IFERROR(IF(VLOOKUP($O691,'APOIO-DESPESAS'!$A$3:$N$962,3,FALSE)="","",VLOOKUP($O691,'APOIO-DESPESAS'!$A$3:$N$962,3,FALSE)),"")</f>
        <v/>
      </c>
      <c r="C691" s="223" t="str">
        <f>IFERROR(IF(VLOOKUP($O691,'APOIO-DESPESAS'!$A$3:$N$962,4,FALSE)="","",VLOOKUP($O691,'APOIO-DESPESAS'!$A$3:$N$962,4,FALSE)),"")</f>
        <v/>
      </c>
      <c r="D691" s="223" t="str">
        <f>IFERROR(IF(VLOOKUP($O691,'APOIO-DESPESAS'!$A$3:$N$962,5,FALSE)="","",VLOOKUP($O691,'APOIO-DESPESAS'!$A$3:$N$962,5,FALSE)),"")</f>
        <v/>
      </c>
      <c r="E691" s="223" t="str">
        <f>IFERROR(IF(VLOOKUP($O691,'APOIO-DESPESAS'!$A$3:$N$962,6,FALSE)="","",VLOOKUP($O691,'APOIO-DESPESAS'!$A$3:$N$962,6,FALSE)),"")</f>
        <v/>
      </c>
      <c r="F691" s="223" t="str">
        <f>IFERROR(IF(VLOOKUP($O691,'APOIO-DESPESAS'!$A$3:$N$962,7,FALSE)="","",VLOOKUP($O691,'APOIO-DESPESAS'!$A$3:$N$962,7,FALSE)),"")</f>
        <v/>
      </c>
      <c r="G691" s="223" t="str">
        <f>IFERROR(IF(VLOOKUP($O691,'APOIO-DESPESAS'!$A$3:$N$962,8,FALSE)="","",VLOOKUP($O691,'APOIO-DESPESAS'!$A$3:$N$962,8,FALSE)),"")</f>
        <v/>
      </c>
      <c r="H691" s="223" t="str">
        <f>IFERROR(IF(VLOOKUP($O691,'APOIO-DESPESAS'!$A$3:$N$962,9,FALSE)="","",VLOOKUP($O691,'APOIO-DESPESAS'!$A$3:$N$962,9,FALSE)),"")</f>
        <v/>
      </c>
      <c r="I691" s="223" t="str">
        <f>IFERROR(IF(VLOOKUP($O691,'APOIO-DESPESAS'!$A$3:$N$962,10,FALSE)="","",VLOOKUP($O691,'APOIO-DESPESAS'!$A$3:$N$962,10,FALSE)),"")</f>
        <v/>
      </c>
      <c r="J691" s="223" t="str">
        <f>IFERROR(IF(VLOOKUP($O691,'APOIO-DESPESAS'!$A$3:$N$962,11,FALSE)="","",VLOOKUP($O691,'APOIO-DESPESAS'!$A$3:$N$962,11,FALSE)),"")</f>
        <v/>
      </c>
      <c r="K691" s="223" t="str">
        <f>IFERROR(IF(VLOOKUP($O691,'APOIO-DESPESAS'!$A$3:$N$962,12,FALSE)="","",VLOOKUP($O691,'APOIO-DESPESAS'!$A$3:$N$962,12,FALSE)),"")</f>
        <v/>
      </c>
      <c r="L691" s="223" t="str">
        <f>IFERROR(IF(VLOOKUP($O691,'APOIO-DESPESAS'!$A$3:$N$962,13,FALSE)="","",VLOOKUP($O691,'APOIO-DESPESAS'!$A$3:$N$962,13,FALSE)),"")</f>
        <v/>
      </c>
      <c r="M691" s="223" t="str">
        <f>IFERROR(IF(VLOOKUP($O691,'APOIO-DESPESAS'!$A$3:$N$962,14,FALSE)="","",VLOOKUP($O691,'APOIO-DESPESAS'!$A$3:$N$962,14,FALSE)),"")</f>
        <v/>
      </c>
      <c r="O691" s="223">
        <f t="shared" si="10"/>
        <v>689</v>
      </c>
    </row>
    <row r="692" spans="1:15" x14ac:dyDescent="0.25">
      <c r="A692" s="223" t="str">
        <f>IFERROR(IF(VLOOKUP($O692,'APOIO-DESPESAS'!$A$3:$N$962,2,FALSE)="","",VLOOKUP($O692,'APOIO-DESPESAS'!$A$3:$N$962,2,FALSE)),"")</f>
        <v/>
      </c>
      <c r="B692" s="223" t="str">
        <f>IFERROR(IF(VLOOKUP($O692,'APOIO-DESPESAS'!$A$3:$N$962,3,FALSE)="","",VLOOKUP($O692,'APOIO-DESPESAS'!$A$3:$N$962,3,FALSE)),"")</f>
        <v/>
      </c>
      <c r="C692" s="223" t="str">
        <f>IFERROR(IF(VLOOKUP($O692,'APOIO-DESPESAS'!$A$3:$N$962,4,FALSE)="","",VLOOKUP($O692,'APOIO-DESPESAS'!$A$3:$N$962,4,FALSE)),"")</f>
        <v/>
      </c>
      <c r="D692" s="223" t="str">
        <f>IFERROR(IF(VLOOKUP($O692,'APOIO-DESPESAS'!$A$3:$N$962,5,FALSE)="","",VLOOKUP($O692,'APOIO-DESPESAS'!$A$3:$N$962,5,FALSE)),"")</f>
        <v/>
      </c>
      <c r="E692" s="223" t="str">
        <f>IFERROR(IF(VLOOKUP($O692,'APOIO-DESPESAS'!$A$3:$N$962,6,FALSE)="","",VLOOKUP($O692,'APOIO-DESPESAS'!$A$3:$N$962,6,FALSE)),"")</f>
        <v/>
      </c>
      <c r="F692" s="223" t="str">
        <f>IFERROR(IF(VLOOKUP($O692,'APOIO-DESPESAS'!$A$3:$N$962,7,FALSE)="","",VLOOKUP($O692,'APOIO-DESPESAS'!$A$3:$N$962,7,FALSE)),"")</f>
        <v/>
      </c>
      <c r="G692" s="223" t="str">
        <f>IFERROR(IF(VLOOKUP($O692,'APOIO-DESPESAS'!$A$3:$N$962,8,FALSE)="","",VLOOKUP($O692,'APOIO-DESPESAS'!$A$3:$N$962,8,FALSE)),"")</f>
        <v/>
      </c>
      <c r="H692" s="223" t="str">
        <f>IFERROR(IF(VLOOKUP($O692,'APOIO-DESPESAS'!$A$3:$N$962,9,FALSE)="","",VLOOKUP($O692,'APOIO-DESPESAS'!$A$3:$N$962,9,FALSE)),"")</f>
        <v/>
      </c>
      <c r="I692" s="223" t="str">
        <f>IFERROR(IF(VLOOKUP($O692,'APOIO-DESPESAS'!$A$3:$N$962,10,FALSE)="","",VLOOKUP($O692,'APOIO-DESPESAS'!$A$3:$N$962,10,FALSE)),"")</f>
        <v/>
      </c>
      <c r="J692" s="223" t="str">
        <f>IFERROR(IF(VLOOKUP($O692,'APOIO-DESPESAS'!$A$3:$N$962,11,FALSE)="","",VLOOKUP($O692,'APOIO-DESPESAS'!$A$3:$N$962,11,FALSE)),"")</f>
        <v/>
      </c>
      <c r="K692" s="223" t="str">
        <f>IFERROR(IF(VLOOKUP($O692,'APOIO-DESPESAS'!$A$3:$N$962,12,FALSE)="","",VLOOKUP($O692,'APOIO-DESPESAS'!$A$3:$N$962,12,FALSE)),"")</f>
        <v/>
      </c>
      <c r="L692" s="223" t="str">
        <f>IFERROR(IF(VLOOKUP($O692,'APOIO-DESPESAS'!$A$3:$N$962,13,FALSE)="","",VLOOKUP($O692,'APOIO-DESPESAS'!$A$3:$N$962,13,FALSE)),"")</f>
        <v/>
      </c>
      <c r="M692" s="223" t="str">
        <f>IFERROR(IF(VLOOKUP($O692,'APOIO-DESPESAS'!$A$3:$N$962,14,FALSE)="","",VLOOKUP($O692,'APOIO-DESPESAS'!$A$3:$N$962,14,FALSE)),"")</f>
        <v/>
      </c>
      <c r="O692" s="223">
        <f t="shared" si="10"/>
        <v>690</v>
      </c>
    </row>
    <row r="693" spans="1:15" x14ac:dyDescent="0.25">
      <c r="A693" s="223" t="str">
        <f>IFERROR(IF(VLOOKUP($O693,'APOIO-DESPESAS'!$A$3:$N$962,2,FALSE)="","",VLOOKUP($O693,'APOIO-DESPESAS'!$A$3:$N$962,2,FALSE)),"")</f>
        <v/>
      </c>
      <c r="B693" s="223" t="str">
        <f>IFERROR(IF(VLOOKUP($O693,'APOIO-DESPESAS'!$A$3:$N$962,3,FALSE)="","",VLOOKUP($O693,'APOIO-DESPESAS'!$A$3:$N$962,3,FALSE)),"")</f>
        <v/>
      </c>
      <c r="C693" s="223" t="str">
        <f>IFERROR(IF(VLOOKUP($O693,'APOIO-DESPESAS'!$A$3:$N$962,4,FALSE)="","",VLOOKUP($O693,'APOIO-DESPESAS'!$A$3:$N$962,4,FALSE)),"")</f>
        <v/>
      </c>
      <c r="D693" s="223" t="str">
        <f>IFERROR(IF(VLOOKUP($O693,'APOIO-DESPESAS'!$A$3:$N$962,5,FALSE)="","",VLOOKUP($O693,'APOIO-DESPESAS'!$A$3:$N$962,5,FALSE)),"")</f>
        <v/>
      </c>
      <c r="E693" s="223" t="str">
        <f>IFERROR(IF(VLOOKUP($O693,'APOIO-DESPESAS'!$A$3:$N$962,6,FALSE)="","",VLOOKUP($O693,'APOIO-DESPESAS'!$A$3:$N$962,6,FALSE)),"")</f>
        <v/>
      </c>
      <c r="F693" s="223" t="str">
        <f>IFERROR(IF(VLOOKUP($O693,'APOIO-DESPESAS'!$A$3:$N$962,7,FALSE)="","",VLOOKUP($O693,'APOIO-DESPESAS'!$A$3:$N$962,7,FALSE)),"")</f>
        <v/>
      </c>
      <c r="G693" s="223" t="str">
        <f>IFERROR(IF(VLOOKUP($O693,'APOIO-DESPESAS'!$A$3:$N$962,8,FALSE)="","",VLOOKUP($O693,'APOIO-DESPESAS'!$A$3:$N$962,8,FALSE)),"")</f>
        <v/>
      </c>
      <c r="H693" s="223" t="str">
        <f>IFERROR(IF(VLOOKUP($O693,'APOIO-DESPESAS'!$A$3:$N$962,9,FALSE)="","",VLOOKUP($O693,'APOIO-DESPESAS'!$A$3:$N$962,9,FALSE)),"")</f>
        <v/>
      </c>
      <c r="I693" s="223" t="str">
        <f>IFERROR(IF(VLOOKUP($O693,'APOIO-DESPESAS'!$A$3:$N$962,10,FALSE)="","",VLOOKUP($O693,'APOIO-DESPESAS'!$A$3:$N$962,10,FALSE)),"")</f>
        <v/>
      </c>
      <c r="J693" s="223" t="str">
        <f>IFERROR(IF(VLOOKUP($O693,'APOIO-DESPESAS'!$A$3:$N$962,11,FALSE)="","",VLOOKUP($O693,'APOIO-DESPESAS'!$A$3:$N$962,11,FALSE)),"")</f>
        <v/>
      </c>
      <c r="K693" s="223" t="str">
        <f>IFERROR(IF(VLOOKUP($O693,'APOIO-DESPESAS'!$A$3:$N$962,12,FALSE)="","",VLOOKUP($O693,'APOIO-DESPESAS'!$A$3:$N$962,12,FALSE)),"")</f>
        <v/>
      </c>
      <c r="L693" s="223" t="str">
        <f>IFERROR(IF(VLOOKUP($O693,'APOIO-DESPESAS'!$A$3:$N$962,13,FALSE)="","",VLOOKUP($O693,'APOIO-DESPESAS'!$A$3:$N$962,13,FALSE)),"")</f>
        <v/>
      </c>
      <c r="M693" s="223" t="str">
        <f>IFERROR(IF(VLOOKUP($O693,'APOIO-DESPESAS'!$A$3:$N$962,14,FALSE)="","",VLOOKUP($O693,'APOIO-DESPESAS'!$A$3:$N$962,14,FALSE)),"")</f>
        <v/>
      </c>
      <c r="O693" s="223">
        <f t="shared" si="10"/>
        <v>691</v>
      </c>
    </row>
    <row r="694" spans="1:15" x14ac:dyDescent="0.25">
      <c r="A694" s="223" t="str">
        <f>IFERROR(IF(VLOOKUP($O694,'APOIO-DESPESAS'!$A$3:$N$962,2,FALSE)="","",VLOOKUP($O694,'APOIO-DESPESAS'!$A$3:$N$962,2,FALSE)),"")</f>
        <v/>
      </c>
      <c r="B694" s="223" t="str">
        <f>IFERROR(IF(VLOOKUP($O694,'APOIO-DESPESAS'!$A$3:$N$962,3,FALSE)="","",VLOOKUP($O694,'APOIO-DESPESAS'!$A$3:$N$962,3,FALSE)),"")</f>
        <v/>
      </c>
      <c r="C694" s="223" t="str">
        <f>IFERROR(IF(VLOOKUP($O694,'APOIO-DESPESAS'!$A$3:$N$962,4,FALSE)="","",VLOOKUP($O694,'APOIO-DESPESAS'!$A$3:$N$962,4,FALSE)),"")</f>
        <v/>
      </c>
      <c r="D694" s="223" t="str">
        <f>IFERROR(IF(VLOOKUP($O694,'APOIO-DESPESAS'!$A$3:$N$962,5,FALSE)="","",VLOOKUP($O694,'APOIO-DESPESAS'!$A$3:$N$962,5,FALSE)),"")</f>
        <v/>
      </c>
      <c r="E694" s="223" t="str">
        <f>IFERROR(IF(VLOOKUP($O694,'APOIO-DESPESAS'!$A$3:$N$962,6,FALSE)="","",VLOOKUP($O694,'APOIO-DESPESAS'!$A$3:$N$962,6,FALSE)),"")</f>
        <v/>
      </c>
      <c r="F694" s="223" t="str">
        <f>IFERROR(IF(VLOOKUP($O694,'APOIO-DESPESAS'!$A$3:$N$962,7,FALSE)="","",VLOOKUP($O694,'APOIO-DESPESAS'!$A$3:$N$962,7,FALSE)),"")</f>
        <v/>
      </c>
      <c r="G694" s="223" t="str">
        <f>IFERROR(IF(VLOOKUP($O694,'APOIO-DESPESAS'!$A$3:$N$962,8,FALSE)="","",VLOOKUP($O694,'APOIO-DESPESAS'!$A$3:$N$962,8,FALSE)),"")</f>
        <v/>
      </c>
      <c r="H694" s="223" t="str">
        <f>IFERROR(IF(VLOOKUP($O694,'APOIO-DESPESAS'!$A$3:$N$962,9,FALSE)="","",VLOOKUP($O694,'APOIO-DESPESAS'!$A$3:$N$962,9,FALSE)),"")</f>
        <v/>
      </c>
      <c r="I694" s="223" t="str">
        <f>IFERROR(IF(VLOOKUP($O694,'APOIO-DESPESAS'!$A$3:$N$962,10,FALSE)="","",VLOOKUP($O694,'APOIO-DESPESAS'!$A$3:$N$962,10,FALSE)),"")</f>
        <v/>
      </c>
      <c r="J694" s="223" t="str">
        <f>IFERROR(IF(VLOOKUP($O694,'APOIO-DESPESAS'!$A$3:$N$962,11,FALSE)="","",VLOOKUP($O694,'APOIO-DESPESAS'!$A$3:$N$962,11,FALSE)),"")</f>
        <v/>
      </c>
      <c r="K694" s="223" t="str">
        <f>IFERROR(IF(VLOOKUP($O694,'APOIO-DESPESAS'!$A$3:$N$962,12,FALSE)="","",VLOOKUP($O694,'APOIO-DESPESAS'!$A$3:$N$962,12,FALSE)),"")</f>
        <v/>
      </c>
      <c r="L694" s="223" t="str">
        <f>IFERROR(IF(VLOOKUP($O694,'APOIO-DESPESAS'!$A$3:$N$962,13,FALSE)="","",VLOOKUP($O694,'APOIO-DESPESAS'!$A$3:$N$962,13,FALSE)),"")</f>
        <v/>
      </c>
      <c r="M694" s="223" t="str">
        <f>IFERROR(IF(VLOOKUP($O694,'APOIO-DESPESAS'!$A$3:$N$962,14,FALSE)="","",VLOOKUP($O694,'APOIO-DESPESAS'!$A$3:$N$962,14,FALSE)),"")</f>
        <v/>
      </c>
      <c r="O694" s="223">
        <f t="shared" si="10"/>
        <v>692</v>
      </c>
    </row>
    <row r="695" spans="1:15" x14ac:dyDescent="0.25">
      <c r="A695" s="223" t="str">
        <f>IFERROR(IF(VLOOKUP($O695,'APOIO-DESPESAS'!$A$3:$N$962,2,FALSE)="","",VLOOKUP($O695,'APOIO-DESPESAS'!$A$3:$N$962,2,FALSE)),"")</f>
        <v/>
      </c>
      <c r="B695" s="223" t="str">
        <f>IFERROR(IF(VLOOKUP($O695,'APOIO-DESPESAS'!$A$3:$N$962,3,FALSE)="","",VLOOKUP($O695,'APOIO-DESPESAS'!$A$3:$N$962,3,FALSE)),"")</f>
        <v/>
      </c>
      <c r="C695" s="223" t="str">
        <f>IFERROR(IF(VLOOKUP($O695,'APOIO-DESPESAS'!$A$3:$N$962,4,FALSE)="","",VLOOKUP($O695,'APOIO-DESPESAS'!$A$3:$N$962,4,FALSE)),"")</f>
        <v/>
      </c>
      <c r="D695" s="223" t="str">
        <f>IFERROR(IF(VLOOKUP($O695,'APOIO-DESPESAS'!$A$3:$N$962,5,FALSE)="","",VLOOKUP($O695,'APOIO-DESPESAS'!$A$3:$N$962,5,FALSE)),"")</f>
        <v/>
      </c>
      <c r="E695" s="223" t="str">
        <f>IFERROR(IF(VLOOKUP($O695,'APOIO-DESPESAS'!$A$3:$N$962,6,FALSE)="","",VLOOKUP($O695,'APOIO-DESPESAS'!$A$3:$N$962,6,FALSE)),"")</f>
        <v/>
      </c>
      <c r="F695" s="223" t="str">
        <f>IFERROR(IF(VLOOKUP($O695,'APOIO-DESPESAS'!$A$3:$N$962,7,FALSE)="","",VLOOKUP($O695,'APOIO-DESPESAS'!$A$3:$N$962,7,FALSE)),"")</f>
        <v/>
      </c>
      <c r="G695" s="223" t="str">
        <f>IFERROR(IF(VLOOKUP($O695,'APOIO-DESPESAS'!$A$3:$N$962,8,FALSE)="","",VLOOKUP($O695,'APOIO-DESPESAS'!$A$3:$N$962,8,FALSE)),"")</f>
        <v/>
      </c>
      <c r="H695" s="223" t="str">
        <f>IFERROR(IF(VLOOKUP($O695,'APOIO-DESPESAS'!$A$3:$N$962,9,FALSE)="","",VLOOKUP($O695,'APOIO-DESPESAS'!$A$3:$N$962,9,FALSE)),"")</f>
        <v/>
      </c>
      <c r="I695" s="223" t="str">
        <f>IFERROR(IF(VLOOKUP($O695,'APOIO-DESPESAS'!$A$3:$N$962,10,FALSE)="","",VLOOKUP($O695,'APOIO-DESPESAS'!$A$3:$N$962,10,FALSE)),"")</f>
        <v/>
      </c>
      <c r="J695" s="223" t="str">
        <f>IFERROR(IF(VLOOKUP($O695,'APOIO-DESPESAS'!$A$3:$N$962,11,FALSE)="","",VLOOKUP($O695,'APOIO-DESPESAS'!$A$3:$N$962,11,FALSE)),"")</f>
        <v/>
      </c>
      <c r="K695" s="223" t="str">
        <f>IFERROR(IF(VLOOKUP($O695,'APOIO-DESPESAS'!$A$3:$N$962,12,FALSE)="","",VLOOKUP($O695,'APOIO-DESPESAS'!$A$3:$N$962,12,FALSE)),"")</f>
        <v/>
      </c>
      <c r="L695" s="223" t="str">
        <f>IFERROR(IF(VLOOKUP($O695,'APOIO-DESPESAS'!$A$3:$N$962,13,FALSE)="","",VLOOKUP($O695,'APOIO-DESPESAS'!$A$3:$N$962,13,FALSE)),"")</f>
        <v/>
      </c>
      <c r="M695" s="223" t="str">
        <f>IFERROR(IF(VLOOKUP($O695,'APOIO-DESPESAS'!$A$3:$N$962,14,FALSE)="","",VLOOKUP($O695,'APOIO-DESPESAS'!$A$3:$N$962,14,FALSE)),"")</f>
        <v/>
      </c>
      <c r="O695" s="223">
        <f t="shared" si="10"/>
        <v>693</v>
      </c>
    </row>
    <row r="696" spans="1:15" x14ac:dyDescent="0.25">
      <c r="A696" s="223" t="str">
        <f>IFERROR(IF(VLOOKUP($O696,'APOIO-DESPESAS'!$A$3:$N$962,2,FALSE)="","",VLOOKUP($O696,'APOIO-DESPESAS'!$A$3:$N$962,2,FALSE)),"")</f>
        <v/>
      </c>
      <c r="B696" s="223" t="str">
        <f>IFERROR(IF(VLOOKUP($O696,'APOIO-DESPESAS'!$A$3:$N$962,3,FALSE)="","",VLOOKUP($O696,'APOIO-DESPESAS'!$A$3:$N$962,3,FALSE)),"")</f>
        <v/>
      </c>
      <c r="C696" s="223" t="str">
        <f>IFERROR(IF(VLOOKUP($O696,'APOIO-DESPESAS'!$A$3:$N$962,4,FALSE)="","",VLOOKUP($O696,'APOIO-DESPESAS'!$A$3:$N$962,4,FALSE)),"")</f>
        <v/>
      </c>
      <c r="D696" s="223" t="str">
        <f>IFERROR(IF(VLOOKUP($O696,'APOIO-DESPESAS'!$A$3:$N$962,5,FALSE)="","",VLOOKUP($O696,'APOIO-DESPESAS'!$A$3:$N$962,5,FALSE)),"")</f>
        <v/>
      </c>
      <c r="E696" s="223" t="str">
        <f>IFERROR(IF(VLOOKUP($O696,'APOIO-DESPESAS'!$A$3:$N$962,6,FALSE)="","",VLOOKUP($O696,'APOIO-DESPESAS'!$A$3:$N$962,6,FALSE)),"")</f>
        <v/>
      </c>
      <c r="F696" s="223" t="str">
        <f>IFERROR(IF(VLOOKUP($O696,'APOIO-DESPESAS'!$A$3:$N$962,7,FALSE)="","",VLOOKUP($O696,'APOIO-DESPESAS'!$A$3:$N$962,7,FALSE)),"")</f>
        <v/>
      </c>
      <c r="G696" s="223" t="str">
        <f>IFERROR(IF(VLOOKUP($O696,'APOIO-DESPESAS'!$A$3:$N$962,8,FALSE)="","",VLOOKUP($O696,'APOIO-DESPESAS'!$A$3:$N$962,8,FALSE)),"")</f>
        <v/>
      </c>
      <c r="H696" s="223" t="str">
        <f>IFERROR(IF(VLOOKUP($O696,'APOIO-DESPESAS'!$A$3:$N$962,9,FALSE)="","",VLOOKUP($O696,'APOIO-DESPESAS'!$A$3:$N$962,9,FALSE)),"")</f>
        <v/>
      </c>
      <c r="I696" s="223" t="str">
        <f>IFERROR(IF(VLOOKUP($O696,'APOIO-DESPESAS'!$A$3:$N$962,10,FALSE)="","",VLOOKUP($O696,'APOIO-DESPESAS'!$A$3:$N$962,10,FALSE)),"")</f>
        <v/>
      </c>
      <c r="J696" s="223" t="str">
        <f>IFERROR(IF(VLOOKUP($O696,'APOIO-DESPESAS'!$A$3:$N$962,11,FALSE)="","",VLOOKUP($O696,'APOIO-DESPESAS'!$A$3:$N$962,11,FALSE)),"")</f>
        <v/>
      </c>
      <c r="K696" s="223" t="str">
        <f>IFERROR(IF(VLOOKUP($O696,'APOIO-DESPESAS'!$A$3:$N$962,12,FALSE)="","",VLOOKUP($O696,'APOIO-DESPESAS'!$A$3:$N$962,12,FALSE)),"")</f>
        <v/>
      </c>
      <c r="L696" s="223" t="str">
        <f>IFERROR(IF(VLOOKUP($O696,'APOIO-DESPESAS'!$A$3:$N$962,13,FALSE)="","",VLOOKUP($O696,'APOIO-DESPESAS'!$A$3:$N$962,13,FALSE)),"")</f>
        <v/>
      </c>
      <c r="M696" s="223" t="str">
        <f>IFERROR(IF(VLOOKUP($O696,'APOIO-DESPESAS'!$A$3:$N$962,14,FALSE)="","",VLOOKUP($O696,'APOIO-DESPESAS'!$A$3:$N$962,14,FALSE)),"")</f>
        <v/>
      </c>
      <c r="O696" s="223">
        <f t="shared" si="10"/>
        <v>694</v>
      </c>
    </row>
    <row r="697" spans="1:15" x14ac:dyDescent="0.25">
      <c r="A697" s="223" t="str">
        <f>IFERROR(IF(VLOOKUP($O697,'APOIO-DESPESAS'!$A$3:$N$962,2,FALSE)="","",VLOOKUP($O697,'APOIO-DESPESAS'!$A$3:$N$962,2,FALSE)),"")</f>
        <v/>
      </c>
      <c r="B697" s="223" t="str">
        <f>IFERROR(IF(VLOOKUP($O697,'APOIO-DESPESAS'!$A$3:$N$962,3,FALSE)="","",VLOOKUP($O697,'APOIO-DESPESAS'!$A$3:$N$962,3,FALSE)),"")</f>
        <v/>
      </c>
      <c r="C697" s="223" t="str">
        <f>IFERROR(IF(VLOOKUP($O697,'APOIO-DESPESAS'!$A$3:$N$962,4,FALSE)="","",VLOOKUP($O697,'APOIO-DESPESAS'!$A$3:$N$962,4,FALSE)),"")</f>
        <v/>
      </c>
      <c r="D697" s="223" t="str">
        <f>IFERROR(IF(VLOOKUP($O697,'APOIO-DESPESAS'!$A$3:$N$962,5,FALSE)="","",VLOOKUP($O697,'APOIO-DESPESAS'!$A$3:$N$962,5,FALSE)),"")</f>
        <v/>
      </c>
      <c r="E697" s="223" t="str">
        <f>IFERROR(IF(VLOOKUP($O697,'APOIO-DESPESAS'!$A$3:$N$962,6,FALSE)="","",VLOOKUP($O697,'APOIO-DESPESAS'!$A$3:$N$962,6,FALSE)),"")</f>
        <v/>
      </c>
      <c r="F697" s="223" t="str">
        <f>IFERROR(IF(VLOOKUP($O697,'APOIO-DESPESAS'!$A$3:$N$962,7,FALSE)="","",VLOOKUP($O697,'APOIO-DESPESAS'!$A$3:$N$962,7,FALSE)),"")</f>
        <v/>
      </c>
      <c r="G697" s="223" t="str">
        <f>IFERROR(IF(VLOOKUP($O697,'APOIO-DESPESAS'!$A$3:$N$962,8,FALSE)="","",VLOOKUP($O697,'APOIO-DESPESAS'!$A$3:$N$962,8,FALSE)),"")</f>
        <v/>
      </c>
      <c r="H697" s="223" t="str">
        <f>IFERROR(IF(VLOOKUP($O697,'APOIO-DESPESAS'!$A$3:$N$962,9,FALSE)="","",VLOOKUP($O697,'APOIO-DESPESAS'!$A$3:$N$962,9,FALSE)),"")</f>
        <v/>
      </c>
      <c r="I697" s="223" t="str">
        <f>IFERROR(IF(VLOOKUP($O697,'APOIO-DESPESAS'!$A$3:$N$962,10,FALSE)="","",VLOOKUP($O697,'APOIO-DESPESAS'!$A$3:$N$962,10,FALSE)),"")</f>
        <v/>
      </c>
      <c r="J697" s="223" t="str">
        <f>IFERROR(IF(VLOOKUP($O697,'APOIO-DESPESAS'!$A$3:$N$962,11,FALSE)="","",VLOOKUP($O697,'APOIO-DESPESAS'!$A$3:$N$962,11,FALSE)),"")</f>
        <v/>
      </c>
      <c r="K697" s="223" t="str">
        <f>IFERROR(IF(VLOOKUP($O697,'APOIO-DESPESAS'!$A$3:$N$962,12,FALSE)="","",VLOOKUP($O697,'APOIO-DESPESAS'!$A$3:$N$962,12,FALSE)),"")</f>
        <v/>
      </c>
      <c r="L697" s="223" t="str">
        <f>IFERROR(IF(VLOOKUP($O697,'APOIO-DESPESAS'!$A$3:$N$962,13,FALSE)="","",VLOOKUP($O697,'APOIO-DESPESAS'!$A$3:$N$962,13,FALSE)),"")</f>
        <v/>
      </c>
      <c r="M697" s="223" t="str">
        <f>IFERROR(IF(VLOOKUP($O697,'APOIO-DESPESAS'!$A$3:$N$962,14,FALSE)="","",VLOOKUP($O697,'APOIO-DESPESAS'!$A$3:$N$962,14,FALSE)),"")</f>
        <v/>
      </c>
      <c r="O697" s="223">
        <f t="shared" si="10"/>
        <v>695</v>
      </c>
    </row>
    <row r="698" spans="1:15" x14ac:dyDescent="0.25">
      <c r="A698" s="223" t="str">
        <f>IFERROR(IF(VLOOKUP($O698,'APOIO-DESPESAS'!$A$3:$N$962,2,FALSE)="","",VLOOKUP($O698,'APOIO-DESPESAS'!$A$3:$N$962,2,FALSE)),"")</f>
        <v/>
      </c>
      <c r="B698" s="223" t="str">
        <f>IFERROR(IF(VLOOKUP($O698,'APOIO-DESPESAS'!$A$3:$N$962,3,FALSE)="","",VLOOKUP($O698,'APOIO-DESPESAS'!$A$3:$N$962,3,FALSE)),"")</f>
        <v/>
      </c>
      <c r="C698" s="223" t="str">
        <f>IFERROR(IF(VLOOKUP($O698,'APOIO-DESPESAS'!$A$3:$N$962,4,FALSE)="","",VLOOKUP($O698,'APOIO-DESPESAS'!$A$3:$N$962,4,FALSE)),"")</f>
        <v/>
      </c>
      <c r="D698" s="223" t="str">
        <f>IFERROR(IF(VLOOKUP($O698,'APOIO-DESPESAS'!$A$3:$N$962,5,FALSE)="","",VLOOKUP($O698,'APOIO-DESPESAS'!$A$3:$N$962,5,FALSE)),"")</f>
        <v/>
      </c>
      <c r="E698" s="223" t="str">
        <f>IFERROR(IF(VLOOKUP($O698,'APOIO-DESPESAS'!$A$3:$N$962,6,FALSE)="","",VLOOKUP($O698,'APOIO-DESPESAS'!$A$3:$N$962,6,FALSE)),"")</f>
        <v/>
      </c>
      <c r="F698" s="223" t="str">
        <f>IFERROR(IF(VLOOKUP($O698,'APOIO-DESPESAS'!$A$3:$N$962,7,FALSE)="","",VLOOKUP($O698,'APOIO-DESPESAS'!$A$3:$N$962,7,FALSE)),"")</f>
        <v/>
      </c>
      <c r="G698" s="223" t="str">
        <f>IFERROR(IF(VLOOKUP($O698,'APOIO-DESPESAS'!$A$3:$N$962,8,FALSE)="","",VLOOKUP($O698,'APOIO-DESPESAS'!$A$3:$N$962,8,FALSE)),"")</f>
        <v/>
      </c>
      <c r="H698" s="223" t="str">
        <f>IFERROR(IF(VLOOKUP($O698,'APOIO-DESPESAS'!$A$3:$N$962,9,FALSE)="","",VLOOKUP($O698,'APOIO-DESPESAS'!$A$3:$N$962,9,FALSE)),"")</f>
        <v/>
      </c>
      <c r="I698" s="223" t="str">
        <f>IFERROR(IF(VLOOKUP($O698,'APOIO-DESPESAS'!$A$3:$N$962,10,FALSE)="","",VLOOKUP($O698,'APOIO-DESPESAS'!$A$3:$N$962,10,FALSE)),"")</f>
        <v/>
      </c>
      <c r="J698" s="223" t="str">
        <f>IFERROR(IF(VLOOKUP($O698,'APOIO-DESPESAS'!$A$3:$N$962,11,FALSE)="","",VLOOKUP($O698,'APOIO-DESPESAS'!$A$3:$N$962,11,FALSE)),"")</f>
        <v/>
      </c>
      <c r="K698" s="223" t="str">
        <f>IFERROR(IF(VLOOKUP($O698,'APOIO-DESPESAS'!$A$3:$N$962,12,FALSE)="","",VLOOKUP($O698,'APOIO-DESPESAS'!$A$3:$N$962,12,FALSE)),"")</f>
        <v/>
      </c>
      <c r="L698" s="223" t="str">
        <f>IFERROR(IF(VLOOKUP($O698,'APOIO-DESPESAS'!$A$3:$N$962,13,FALSE)="","",VLOOKUP($O698,'APOIO-DESPESAS'!$A$3:$N$962,13,FALSE)),"")</f>
        <v/>
      </c>
      <c r="M698" s="223" t="str">
        <f>IFERROR(IF(VLOOKUP($O698,'APOIO-DESPESAS'!$A$3:$N$962,14,FALSE)="","",VLOOKUP($O698,'APOIO-DESPESAS'!$A$3:$N$962,14,FALSE)),"")</f>
        <v/>
      </c>
      <c r="O698" s="223">
        <f t="shared" si="10"/>
        <v>696</v>
      </c>
    </row>
    <row r="699" spans="1:15" x14ac:dyDescent="0.25">
      <c r="A699" s="223" t="str">
        <f>IFERROR(IF(VLOOKUP($O699,'APOIO-DESPESAS'!$A$3:$N$962,2,FALSE)="","",VLOOKUP($O699,'APOIO-DESPESAS'!$A$3:$N$962,2,FALSE)),"")</f>
        <v/>
      </c>
      <c r="B699" s="223" t="str">
        <f>IFERROR(IF(VLOOKUP($O699,'APOIO-DESPESAS'!$A$3:$N$962,3,FALSE)="","",VLOOKUP($O699,'APOIO-DESPESAS'!$A$3:$N$962,3,FALSE)),"")</f>
        <v/>
      </c>
      <c r="C699" s="223" t="str">
        <f>IFERROR(IF(VLOOKUP($O699,'APOIO-DESPESAS'!$A$3:$N$962,4,FALSE)="","",VLOOKUP($O699,'APOIO-DESPESAS'!$A$3:$N$962,4,FALSE)),"")</f>
        <v/>
      </c>
      <c r="D699" s="223" t="str">
        <f>IFERROR(IF(VLOOKUP($O699,'APOIO-DESPESAS'!$A$3:$N$962,5,FALSE)="","",VLOOKUP($O699,'APOIO-DESPESAS'!$A$3:$N$962,5,FALSE)),"")</f>
        <v/>
      </c>
      <c r="E699" s="223" t="str">
        <f>IFERROR(IF(VLOOKUP($O699,'APOIO-DESPESAS'!$A$3:$N$962,6,FALSE)="","",VLOOKUP($O699,'APOIO-DESPESAS'!$A$3:$N$962,6,FALSE)),"")</f>
        <v/>
      </c>
      <c r="F699" s="223" t="str">
        <f>IFERROR(IF(VLOOKUP($O699,'APOIO-DESPESAS'!$A$3:$N$962,7,FALSE)="","",VLOOKUP($O699,'APOIO-DESPESAS'!$A$3:$N$962,7,FALSE)),"")</f>
        <v/>
      </c>
      <c r="G699" s="223" t="str">
        <f>IFERROR(IF(VLOOKUP($O699,'APOIO-DESPESAS'!$A$3:$N$962,8,FALSE)="","",VLOOKUP($O699,'APOIO-DESPESAS'!$A$3:$N$962,8,FALSE)),"")</f>
        <v/>
      </c>
      <c r="H699" s="223" t="str">
        <f>IFERROR(IF(VLOOKUP($O699,'APOIO-DESPESAS'!$A$3:$N$962,9,FALSE)="","",VLOOKUP($O699,'APOIO-DESPESAS'!$A$3:$N$962,9,FALSE)),"")</f>
        <v/>
      </c>
      <c r="I699" s="223" t="str">
        <f>IFERROR(IF(VLOOKUP($O699,'APOIO-DESPESAS'!$A$3:$N$962,10,FALSE)="","",VLOOKUP($O699,'APOIO-DESPESAS'!$A$3:$N$962,10,FALSE)),"")</f>
        <v/>
      </c>
      <c r="J699" s="223" t="str">
        <f>IFERROR(IF(VLOOKUP($O699,'APOIO-DESPESAS'!$A$3:$N$962,11,FALSE)="","",VLOOKUP($O699,'APOIO-DESPESAS'!$A$3:$N$962,11,FALSE)),"")</f>
        <v/>
      </c>
      <c r="K699" s="223" t="str">
        <f>IFERROR(IF(VLOOKUP($O699,'APOIO-DESPESAS'!$A$3:$N$962,12,FALSE)="","",VLOOKUP($O699,'APOIO-DESPESAS'!$A$3:$N$962,12,FALSE)),"")</f>
        <v/>
      </c>
      <c r="L699" s="223" t="str">
        <f>IFERROR(IF(VLOOKUP($O699,'APOIO-DESPESAS'!$A$3:$N$962,13,FALSE)="","",VLOOKUP($O699,'APOIO-DESPESAS'!$A$3:$N$962,13,FALSE)),"")</f>
        <v/>
      </c>
      <c r="M699" s="223" t="str">
        <f>IFERROR(IF(VLOOKUP($O699,'APOIO-DESPESAS'!$A$3:$N$962,14,FALSE)="","",VLOOKUP($O699,'APOIO-DESPESAS'!$A$3:$N$962,14,FALSE)),"")</f>
        <v/>
      </c>
      <c r="O699" s="223">
        <f t="shared" si="10"/>
        <v>697</v>
      </c>
    </row>
    <row r="700" spans="1:15" x14ac:dyDescent="0.25">
      <c r="A700" s="223" t="str">
        <f>IFERROR(IF(VLOOKUP($O700,'APOIO-DESPESAS'!$A$3:$N$962,2,FALSE)="","",VLOOKUP($O700,'APOIO-DESPESAS'!$A$3:$N$962,2,FALSE)),"")</f>
        <v/>
      </c>
      <c r="B700" s="223" t="str">
        <f>IFERROR(IF(VLOOKUP($O700,'APOIO-DESPESAS'!$A$3:$N$962,3,FALSE)="","",VLOOKUP($O700,'APOIO-DESPESAS'!$A$3:$N$962,3,FALSE)),"")</f>
        <v/>
      </c>
      <c r="C700" s="223" t="str">
        <f>IFERROR(IF(VLOOKUP($O700,'APOIO-DESPESAS'!$A$3:$N$962,4,FALSE)="","",VLOOKUP($O700,'APOIO-DESPESAS'!$A$3:$N$962,4,FALSE)),"")</f>
        <v/>
      </c>
      <c r="D700" s="223" t="str">
        <f>IFERROR(IF(VLOOKUP($O700,'APOIO-DESPESAS'!$A$3:$N$962,5,FALSE)="","",VLOOKUP($O700,'APOIO-DESPESAS'!$A$3:$N$962,5,FALSE)),"")</f>
        <v/>
      </c>
      <c r="E700" s="223" t="str">
        <f>IFERROR(IF(VLOOKUP($O700,'APOIO-DESPESAS'!$A$3:$N$962,6,FALSE)="","",VLOOKUP($O700,'APOIO-DESPESAS'!$A$3:$N$962,6,FALSE)),"")</f>
        <v/>
      </c>
      <c r="F700" s="223" t="str">
        <f>IFERROR(IF(VLOOKUP($O700,'APOIO-DESPESAS'!$A$3:$N$962,7,FALSE)="","",VLOOKUP($O700,'APOIO-DESPESAS'!$A$3:$N$962,7,FALSE)),"")</f>
        <v/>
      </c>
      <c r="G700" s="223" t="str">
        <f>IFERROR(IF(VLOOKUP($O700,'APOIO-DESPESAS'!$A$3:$N$962,8,FALSE)="","",VLOOKUP($O700,'APOIO-DESPESAS'!$A$3:$N$962,8,FALSE)),"")</f>
        <v/>
      </c>
      <c r="H700" s="223" t="str">
        <f>IFERROR(IF(VLOOKUP($O700,'APOIO-DESPESAS'!$A$3:$N$962,9,FALSE)="","",VLOOKUP($O700,'APOIO-DESPESAS'!$A$3:$N$962,9,FALSE)),"")</f>
        <v/>
      </c>
      <c r="I700" s="223" t="str">
        <f>IFERROR(IF(VLOOKUP($O700,'APOIO-DESPESAS'!$A$3:$N$962,10,FALSE)="","",VLOOKUP($O700,'APOIO-DESPESAS'!$A$3:$N$962,10,FALSE)),"")</f>
        <v/>
      </c>
      <c r="J700" s="223" t="str">
        <f>IFERROR(IF(VLOOKUP($O700,'APOIO-DESPESAS'!$A$3:$N$962,11,FALSE)="","",VLOOKUP($O700,'APOIO-DESPESAS'!$A$3:$N$962,11,FALSE)),"")</f>
        <v/>
      </c>
      <c r="K700" s="223" t="str">
        <f>IFERROR(IF(VLOOKUP($O700,'APOIO-DESPESAS'!$A$3:$N$962,12,FALSE)="","",VLOOKUP($O700,'APOIO-DESPESAS'!$A$3:$N$962,12,FALSE)),"")</f>
        <v/>
      </c>
      <c r="L700" s="223" t="str">
        <f>IFERROR(IF(VLOOKUP($O700,'APOIO-DESPESAS'!$A$3:$N$962,13,FALSE)="","",VLOOKUP($O700,'APOIO-DESPESAS'!$A$3:$N$962,13,FALSE)),"")</f>
        <v/>
      </c>
      <c r="M700" s="223" t="str">
        <f>IFERROR(IF(VLOOKUP($O700,'APOIO-DESPESAS'!$A$3:$N$962,14,FALSE)="","",VLOOKUP($O700,'APOIO-DESPESAS'!$A$3:$N$962,14,FALSE)),"")</f>
        <v/>
      </c>
      <c r="O700" s="223">
        <f t="shared" si="10"/>
        <v>698</v>
      </c>
    </row>
    <row r="701" spans="1:15" x14ac:dyDescent="0.25">
      <c r="A701" s="223" t="str">
        <f>IFERROR(IF(VLOOKUP($O701,'APOIO-DESPESAS'!$A$3:$N$962,2,FALSE)="","",VLOOKUP($O701,'APOIO-DESPESAS'!$A$3:$N$962,2,FALSE)),"")</f>
        <v/>
      </c>
      <c r="B701" s="223" t="str">
        <f>IFERROR(IF(VLOOKUP($O701,'APOIO-DESPESAS'!$A$3:$N$962,3,FALSE)="","",VLOOKUP($O701,'APOIO-DESPESAS'!$A$3:$N$962,3,FALSE)),"")</f>
        <v/>
      </c>
      <c r="C701" s="223" t="str">
        <f>IFERROR(IF(VLOOKUP($O701,'APOIO-DESPESAS'!$A$3:$N$962,4,FALSE)="","",VLOOKUP($O701,'APOIO-DESPESAS'!$A$3:$N$962,4,FALSE)),"")</f>
        <v/>
      </c>
      <c r="D701" s="223" t="str">
        <f>IFERROR(IF(VLOOKUP($O701,'APOIO-DESPESAS'!$A$3:$N$962,5,FALSE)="","",VLOOKUP($O701,'APOIO-DESPESAS'!$A$3:$N$962,5,FALSE)),"")</f>
        <v/>
      </c>
      <c r="E701" s="223" t="str">
        <f>IFERROR(IF(VLOOKUP($O701,'APOIO-DESPESAS'!$A$3:$N$962,6,FALSE)="","",VLOOKUP($O701,'APOIO-DESPESAS'!$A$3:$N$962,6,FALSE)),"")</f>
        <v/>
      </c>
      <c r="F701" s="223" t="str">
        <f>IFERROR(IF(VLOOKUP($O701,'APOIO-DESPESAS'!$A$3:$N$962,7,FALSE)="","",VLOOKUP($O701,'APOIO-DESPESAS'!$A$3:$N$962,7,FALSE)),"")</f>
        <v/>
      </c>
      <c r="G701" s="223" t="str">
        <f>IFERROR(IF(VLOOKUP($O701,'APOIO-DESPESAS'!$A$3:$N$962,8,FALSE)="","",VLOOKUP($O701,'APOIO-DESPESAS'!$A$3:$N$962,8,FALSE)),"")</f>
        <v/>
      </c>
      <c r="H701" s="223" t="str">
        <f>IFERROR(IF(VLOOKUP($O701,'APOIO-DESPESAS'!$A$3:$N$962,9,FALSE)="","",VLOOKUP($O701,'APOIO-DESPESAS'!$A$3:$N$962,9,FALSE)),"")</f>
        <v/>
      </c>
      <c r="I701" s="223" t="str">
        <f>IFERROR(IF(VLOOKUP($O701,'APOIO-DESPESAS'!$A$3:$N$962,10,FALSE)="","",VLOOKUP($O701,'APOIO-DESPESAS'!$A$3:$N$962,10,FALSE)),"")</f>
        <v/>
      </c>
      <c r="J701" s="223" t="str">
        <f>IFERROR(IF(VLOOKUP($O701,'APOIO-DESPESAS'!$A$3:$N$962,11,FALSE)="","",VLOOKUP($O701,'APOIO-DESPESAS'!$A$3:$N$962,11,FALSE)),"")</f>
        <v/>
      </c>
      <c r="K701" s="223" t="str">
        <f>IFERROR(IF(VLOOKUP($O701,'APOIO-DESPESAS'!$A$3:$N$962,12,FALSE)="","",VLOOKUP($O701,'APOIO-DESPESAS'!$A$3:$N$962,12,FALSE)),"")</f>
        <v/>
      </c>
      <c r="L701" s="223" t="str">
        <f>IFERROR(IF(VLOOKUP($O701,'APOIO-DESPESAS'!$A$3:$N$962,13,FALSE)="","",VLOOKUP($O701,'APOIO-DESPESAS'!$A$3:$N$962,13,FALSE)),"")</f>
        <v/>
      </c>
      <c r="M701" s="223" t="str">
        <f>IFERROR(IF(VLOOKUP($O701,'APOIO-DESPESAS'!$A$3:$N$962,14,FALSE)="","",VLOOKUP($O701,'APOIO-DESPESAS'!$A$3:$N$962,14,FALSE)),"")</f>
        <v/>
      </c>
      <c r="O701" s="223">
        <f t="shared" si="10"/>
        <v>699</v>
      </c>
    </row>
    <row r="702" spans="1:15" x14ac:dyDescent="0.25">
      <c r="A702" s="223" t="str">
        <f>IFERROR(IF(VLOOKUP($O702,'APOIO-DESPESAS'!$A$3:$N$962,2,FALSE)="","",VLOOKUP($O702,'APOIO-DESPESAS'!$A$3:$N$962,2,FALSE)),"")</f>
        <v/>
      </c>
      <c r="B702" s="223" t="str">
        <f>IFERROR(IF(VLOOKUP($O702,'APOIO-DESPESAS'!$A$3:$N$962,3,FALSE)="","",VLOOKUP($O702,'APOIO-DESPESAS'!$A$3:$N$962,3,FALSE)),"")</f>
        <v/>
      </c>
      <c r="C702" s="223" t="str">
        <f>IFERROR(IF(VLOOKUP($O702,'APOIO-DESPESAS'!$A$3:$N$962,4,FALSE)="","",VLOOKUP($O702,'APOIO-DESPESAS'!$A$3:$N$962,4,FALSE)),"")</f>
        <v/>
      </c>
      <c r="D702" s="223" t="str">
        <f>IFERROR(IF(VLOOKUP($O702,'APOIO-DESPESAS'!$A$3:$N$962,5,FALSE)="","",VLOOKUP($O702,'APOIO-DESPESAS'!$A$3:$N$962,5,FALSE)),"")</f>
        <v/>
      </c>
      <c r="E702" s="223" t="str">
        <f>IFERROR(IF(VLOOKUP($O702,'APOIO-DESPESAS'!$A$3:$N$962,6,FALSE)="","",VLOOKUP($O702,'APOIO-DESPESAS'!$A$3:$N$962,6,FALSE)),"")</f>
        <v/>
      </c>
      <c r="F702" s="223" t="str">
        <f>IFERROR(IF(VLOOKUP($O702,'APOIO-DESPESAS'!$A$3:$N$962,7,FALSE)="","",VLOOKUP($O702,'APOIO-DESPESAS'!$A$3:$N$962,7,FALSE)),"")</f>
        <v/>
      </c>
      <c r="G702" s="223" t="str">
        <f>IFERROR(IF(VLOOKUP($O702,'APOIO-DESPESAS'!$A$3:$N$962,8,FALSE)="","",VLOOKUP($O702,'APOIO-DESPESAS'!$A$3:$N$962,8,FALSE)),"")</f>
        <v/>
      </c>
      <c r="H702" s="223" t="str">
        <f>IFERROR(IF(VLOOKUP($O702,'APOIO-DESPESAS'!$A$3:$N$962,9,FALSE)="","",VLOOKUP($O702,'APOIO-DESPESAS'!$A$3:$N$962,9,FALSE)),"")</f>
        <v/>
      </c>
      <c r="I702" s="223" t="str">
        <f>IFERROR(IF(VLOOKUP($O702,'APOIO-DESPESAS'!$A$3:$N$962,10,FALSE)="","",VLOOKUP($O702,'APOIO-DESPESAS'!$A$3:$N$962,10,FALSE)),"")</f>
        <v/>
      </c>
      <c r="J702" s="223" t="str">
        <f>IFERROR(IF(VLOOKUP($O702,'APOIO-DESPESAS'!$A$3:$N$962,11,FALSE)="","",VLOOKUP($O702,'APOIO-DESPESAS'!$A$3:$N$962,11,FALSE)),"")</f>
        <v/>
      </c>
      <c r="K702" s="223" t="str">
        <f>IFERROR(IF(VLOOKUP($O702,'APOIO-DESPESAS'!$A$3:$N$962,12,FALSE)="","",VLOOKUP($O702,'APOIO-DESPESAS'!$A$3:$N$962,12,FALSE)),"")</f>
        <v/>
      </c>
      <c r="L702" s="223" t="str">
        <f>IFERROR(IF(VLOOKUP($O702,'APOIO-DESPESAS'!$A$3:$N$962,13,FALSE)="","",VLOOKUP($O702,'APOIO-DESPESAS'!$A$3:$N$962,13,FALSE)),"")</f>
        <v/>
      </c>
      <c r="M702" s="223" t="str">
        <f>IFERROR(IF(VLOOKUP($O702,'APOIO-DESPESAS'!$A$3:$N$962,14,FALSE)="","",VLOOKUP($O702,'APOIO-DESPESAS'!$A$3:$N$962,14,FALSE)),"")</f>
        <v/>
      </c>
      <c r="O702" s="223">
        <f t="shared" si="10"/>
        <v>700</v>
      </c>
    </row>
    <row r="703" spans="1:15" x14ac:dyDescent="0.25">
      <c r="A703" s="223" t="str">
        <f>IFERROR(IF(VLOOKUP($O703,'APOIO-DESPESAS'!$A$3:$N$962,2,FALSE)="","",VLOOKUP($O703,'APOIO-DESPESAS'!$A$3:$N$962,2,FALSE)),"")</f>
        <v/>
      </c>
      <c r="B703" s="223" t="str">
        <f>IFERROR(IF(VLOOKUP($O703,'APOIO-DESPESAS'!$A$3:$N$962,3,FALSE)="","",VLOOKUP($O703,'APOIO-DESPESAS'!$A$3:$N$962,3,FALSE)),"")</f>
        <v/>
      </c>
      <c r="C703" s="223" t="str">
        <f>IFERROR(IF(VLOOKUP($O703,'APOIO-DESPESAS'!$A$3:$N$962,4,FALSE)="","",VLOOKUP($O703,'APOIO-DESPESAS'!$A$3:$N$962,4,FALSE)),"")</f>
        <v/>
      </c>
      <c r="D703" s="223" t="str">
        <f>IFERROR(IF(VLOOKUP($O703,'APOIO-DESPESAS'!$A$3:$N$962,5,FALSE)="","",VLOOKUP($O703,'APOIO-DESPESAS'!$A$3:$N$962,5,FALSE)),"")</f>
        <v/>
      </c>
      <c r="E703" s="223" t="str">
        <f>IFERROR(IF(VLOOKUP($O703,'APOIO-DESPESAS'!$A$3:$N$962,6,FALSE)="","",VLOOKUP($O703,'APOIO-DESPESAS'!$A$3:$N$962,6,FALSE)),"")</f>
        <v/>
      </c>
      <c r="F703" s="223" t="str">
        <f>IFERROR(IF(VLOOKUP($O703,'APOIO-DESPESAS'!$A$3:$N$962,7,FALSE)="","",VLOOKUP($O703,'APOIO-DESPESAS'!$A$3:$N$962,7,FALSE)),"")</f>
        <v/>
      </c>
      <c r="G703" s="223" t="str">
        <f>IFERROR(IF(VLOOKUP($O703,'APOIO-DESPESAS'!$A$3:$N$962,8,FALSE)="","",VLOOKUP($O703,'APOIO-DESPESAS'!$A$3:$N$962,8,FALSE)),"")</f>
        <v/>
      </c>
      <c r="H703" s="223" t="str">
        <f>IFERROR(IF(VLOOKUP($O703,'APOIO-DESPESAS'!$A$3:$N$962,9,FALSE)="","",VLOOKUP($O703,'APOIO-DESPESAS'!$A$3:$N$962,9,FALSE)),"")</f>
        <v/>
      </c>
      <c r="I703" s="223" t="str">
        <f>IFERROR(IF(VLOOKUP($O703,'APOIO-DESPESAS'!$A$3:$N$962,10,FALSE)="","",VLOOKUP($O703,'APOIO-DESPESAS'!$A$3:$N$962,10,FALSE)),"")</f>
        <v/>
      </c>
      <c r="J703" s="223" t="str">
        <f>IFERROR(IF(VLOOKUP($O703,'APOIO-DESPESAS'!$A$3:$N$962,11,FALSE)="","",VLOOKUP($O703,'APOIO-DESPESAS'!$A$3:$N$962,11,FALSE)),"")</f>
        <v/>
      </c>
      <c r="K703" s="223" t="str">
        <f>IFERROR(IF(VLOOKUP($O703,'APOIO-DESPESAS'!$A$3:$N$962,12,FALSE)="","",VLOOKUP($O703,'APOIO-DESPESAS'!$A$3:$N$962,12,FALSE)),"")</f>
        <v/>
      </c>
      <c r="L703" s="223" t="str">
        <f>IFERROR(IF(VLOOKUP($O703,'APOIO-DESPESAS'!$A$3:$N$962,13,FALSE)="","",VLOOKUP($O703,'APOIO-DESPESAS'!$A$3:$N$962,13,FALSE)),"")</f>
        <v/>
      </c>
      <c r="M703" s="223" t="str">
        <f>IFERROR(IF(VLOOKUP($O703,'APOIO-DESPESAS'!$A$3:$N$962,14,FALSE)="","",VLOOKUP($O703,'APOIO-DESPESAS'!$A$3:$N$962,14,FALSE)),"")</f>
        <v/>
      </c>
      <c r="O703" s="223">
        <f t="shared" si="10"/>
        <v>701</v>
      </c>
    </row>
    <row r="704" spans="1:15" x14ac:dyDescent="0.25">
      <c r="A704" s="223" t="str">
        <f>IFERROR(IF(VLOOKUP($O704,'APOIO-DESPESAS'!$A$3:$N$962,2,FALSE)="","",VLOOKUP($O704,'APOIO-DESPESAS'!$A$3:$N$962,2,FALSE)),"")</f>
        <v/>
      </c>
      <c r="B704" s="223" t="str">
        <f>IFERROR(IF(VLOOKUP($O704,'APOIO-DESPESAS'!$A$3:$N$962,3,FALSE)="","",VLOOKUP($O704,'APOIO-DESPESAS'!$A$3:$N$962,3,FALSE)),"")</f>
        <v/>
      </c>
      <c r="C704" s="223" t="str">
        <f>IFERROR(IF(VLOOKUP($O704,'APOIO-DESPESAS'!$A$3:$N$962,4,FALSE)="","",VLOOKUP($O704,'APOIO-DESPESAS'!$A$3:$N$962,4,FALSE)),"")</f>
        <v/>
      </c>
      <c r="D704" s="223" t="str">
        <f>IFERROR(IF(VLOOKUP($O704,'APOIO-DESPESAS'!$A$3:$N$962,5,FALSE)="","",VLOOKUP($O704,'APOIO-DESPESAS'!$A$3:$N$962,5,FALSE)),"")</f>
        <v/>
      </c>
      <c r="E704" s="223" t="str">
        <f>IFERROR(IF(VLOOKUP($O704,'APOIO-DESPESAS'!$A$3:$N$962,6,FALSE)="","",VLOOKUP($O704,'APOIO-DESPESAS'!$A$3:$N$962,6,FALSE)),"")</f>
        <v/>
      </c>
      <c r="F704" s="223" t="str">
        <f>IFERROR(IF(VLOOKUP($O704,'APOIO-DESPESAS'!$A$3:$N$962,7,FALSE)="","",VLOOKUP($O704,'APOIO-DESPESAS'!$A$3:$N$962,7,FALSE)),"")</f>
        <v/>
      </c>
      <c r="G704" s="223" t="str">
        <f>IFERROR(IF(VLOOKUP($O704,'APOIO-DESPESAS'!$A$3:$N$962,8,FALSE)="","",VLOOKUP($O704,'APOIO-DESPESAS'!$A$3:$N$962,8,FALSE)),"")</f>
        <v/>
      </c>
      <c r="H704" s="223" t="str">
        <f>IFERROR(IF(VLOOKUP($O704,'APOIO-DESPESAS'!$A$3:$N$962,9,FALSE)="","",VLOOKUP($O704,'APOIO-DESPESAS'!$A$3:$N$962,9,FALSE)),"")</f>
        <v/>
      </c>
      <c r="I704" s="223" t="str">
        <f>IFERROR(IF(VLOOKUP($O704,'APOIO-DESPESAS'!$A$3:$N$962,10,FALSE)="","",VLOOKUP($O704,'APOIO-DESPESAS'!$A$3:$N$962,10,FALSE)),"")</f>
        <v/>
      </c>
      <c r="J704" s="223" t="str">
        <f>IFERROR(IF(VLOOKUP($O704,'APOIO-DESPESAS'!$A$3:$N$962,11,FALSE)="","",VLOOKUP($O704,'APOIO-DESPESAS'!$A$3:$N$962,11,FALSE)),"")</f>
        <v/>
      </c>
      <c r="K704" s="223" t="str">
        <f>IFERROR(IF(VLOOKUP($O704,'APOIO-DESPESAS'!$A$3:$N$962,12,FALSE)="","",VLOOKUP($O704,'APOIO-DESPESAS'!$A$3:$N$962,12,FALSE)),"")</f>
        <v/>
      </c>
      <c r="L704" s="223" t="str">
        <f>IFERROR(IF(VLOOKUP($O704,'APOIO-DESPESAS'!$A$3:$N$962,13,FALSE)="","",VLOOKUP($O704,'APOIO-DESPESAS'!$A$3:$N$962,13,FALSE)),"")</f>
        <v/>
      </c>
      <c r="M704" s="223" t="str">
        <f>IFERROR(IF(VLOOKUP($O704,'APOIO-DESPESAS'!$A$3:$N$962,14,FALSE)="","",VLOOKUP($O704,'APOIO-DESPESAS'!$A$3:$N$962,14,FALSE)),"")</f>
        <v/>
      </c>
      <c r="O704" s="223">
        <f t="shared" si="10"/>
        <v>702</v>
      </c>
    </row>
    <row r="705" spans="1:15" x14ac:dyDescent="0.25">
      <c r="A705" s="223" t="str">
        <f>IFERROR(IF(VLOOKUP($O705,'APOIO-DESPESAS'!$A$3:$N$962,2,FALSE)="","",VLOOKUP($O705,'APOIO-DESPESAS'!$A$3:$N$962,2,FALSE)),"")</f>
        <v/>
      </c>
      <c r="B705" s="223" t="str">
        <f>IFERROR(IF(VLOOKUP($O705,'APOIO-DESPESAS'!$A$3:$N$962,3,FALSE)="","",VLOOKUP($O705,'APOIO-DESPESAS'!$A$3:$N$962,3,FALSE)),"")</f>
        <v/>
      </c>
      <c r="C705" s="223" t="str">
        <f>IFERROR(IF(VLOOKUP($O705,'APOIO-DESPESAS'!$A$3:$N$962,4,FALSE)="","",VLOOKUP($O705,'APOIO-DESPESAS'!$A$3:$N$962,4,FALSE)),"")</f>
        <v/>
      </c>
      <c r="D705" s="223" t="str">
        <f>IFERROR(IF(VLOOKUP($O705,'APOIO-DESPESAS'!$A$3:$N$962,5,FALSE)="","",VLOOKUP($O705,'APOIO-DESPESAS'!$A$3:$N$962,5,FALSE)),"")</f>
        <v/>
      </c>
      <c r="E705" s="223" t="str">
        <f>IFERROR(IF(VLOOKUP($O705,'APOIO-DESPESAS'!$A$3:$N$962,6,FALSE)="","",VLOOKUP($O705,'APOIO-DESPESAS'!$A$3:$N$962,6,FALSE)),"")</f>
        <v/>
      </c>
      <c r="F705" s="223" t="str">
        <f>IFERROR(IF(VLOOKUP($O705,'APOIO-DESPESAS'!$A$3:$N$962,7,FALSE)="","",VLOOKUP($O705,'APOIO-DESPESAS'!$A$3:$N$962,7,FALSE)),"")</f>
        <v/>
      </c>
      <c r="G705" s="223" t="str">
        <f>IFERROR(IF(VLOOKUP($O705,'APOIO-DESPESAS'!$A$3:$N$962,8,FALSE)="","",VLOOKUP($O705,'APOIO-DESPESAS'!$A$3:$N$962,8,FALSE)),"")</f>
        <v/>
      </c>
      <c r="H705" s="223" t="str">
        <f>IFERROR(IF(VLOOKUP($O705,'APOIO-DESPESAS'!$A$3:$N$962,9,FALSE)="","",VLOOKUP($O705,'APOIO-DESPESAS'!$A$3:$N$962,9,FALSE)),"")</f>
        <v/>
      </c>
      <c r="I705" s="223" t="str">
        <f>IFERROR(IF(VLOOKUP($O705,'APOIO-DESPESAS'!$A$3:$N$962,10,FALSE)="","",VLOOKUP($O705,'APOIO-DESPESAS'!$A$3:$N$962,10,FALSE)),"")</f>
        <v/>
      </c>
      <c r="J705" s="223" t="str">
        <f>IFERROR(IF(VLOOKUP($O705,'APOIO-DESPESAS'!$A$3:$N$962,11,FALSE)="","",VLOOKUP($O705,'APOIO-DESPESAS'!$A$3:$N$962,11,FALSE)),"")</f>
        <v/>
      </c>
      <c r="K705" s="223" t="str">
        <f>IFERROR(IF(VLOOKUP($O705,'APOIO-DESPESAS'!$A$3:$N$962,12,FALSE)="","",VLOOKUP($O705,'APOIO-DESPESAS'!$A$3:$N$962,12,FALSE)),"")</f>
        <v/>
      </c>
      <c r="L705" s="223" t="str">
        <f>IFERROR(IF(VLOOKUP($O705,'APOIO-DESPESAS'!$A$3:$N$962,13,FALSE)="","",VLOOKUP($O705,'APOIO-DESPESAS'!$A$3:$N$962,13,FALSE)),"")</f>
        <v/>
      </c>
      <c r="M705" s="223" t="str">
        <f>IFERROR(IF(VLOOKUP($O705,'APOIO-DESPESAS'!$A$3:$N$962,14,FALSE)="","",VLOOKUP($O705,'APOIO-DESPESAS'!$A$3:$N$962,14,FALSE)),"")</f>
        <v/>
      </c>
      <c r="O705" s="223">
        <f t="shared" si="10"/>
        <v>703</v>
      </c>
    </row>
    <row r="706" spans="1:15" x14ac:dyDescent="0.25">
      <c r="A706" s="223" t="str">
        <f>IFERROR(IF(VLOOKUP($O706,'APOIO-DESPESAS'!$A$3:$N$962,2,FALSE)="","",VLOOKUP($O706,'APOIO-DESPESAS'!$A$3:$N$962,2,FALSE)),"")</f>
        <v/>
      </c>
      <c r="B706" s="223" t="str">
        <f>IFERROR(IF(VLOOKUP($O706,'APOIO-DESPESAS'!$A$3:$N$962,3,FALSE)="","",VLOOKUP($O706,'APOIO-DESPESAS'!$A$3:$N$962,3,FALSE)),"")</f>
        <v/>
      </c>
      <c r="C706" s="223" t="str">
        <f>IFERROR(IF(VLOOKUP($O706,'APOIO-DESPESAS'!$A$3:$N$962,4,FALSE)="","",VLOOKUP($O706,'APOIO-DESPESAS'!$A$3:$N$962,4,FALSE)),"")</f>
        <v/>
      </c>
      <c r="D706" s="223" t="str">
        <f>IFERROR(IF(VLOOKUP($O706,'APOIO-DESPESAS'!$A$3:$N$962,5,FALSE)="","",VLOOKUP($O706,'APOIO-DESPESAS'!$A$3:$N$962,5,FALSE)),"")</f>
        <v/>
      </c>
      <c r="E706" s="223" t="str">
        <f>IFERROR(IF(VLOOKUP($O706,'APOIO-DESPESAS'!$A$3:$N$962,6,FALSE)="","",VLOOKUP($O706,'APOIO-DESPESAS'!$A$3:$N$962,6,FALSE)),"")</f>
        <v/>
      </c>
      <c r="F706" s="223" t="str">
        <f>IFERROR(IF(VLOOKUP($O706,'APOIO-DESPESAS'!$A$3:$N$962,7,FALSE)="","",VLOOKUP($O706,'APOIO-DESPESAS'!$A$3:$N$962,7,FALSE)),"")</f>
        <v/>
      </c>
      <c r="G706" s="223" t="str">
        <f>IFERROR(IF(VLOOKUP($O706,'APOIO-DESPESAS'!$A$3:$N$962,8,FALSE)="","",VLOOKUP($O706,'APOIO-DESPESAS'!$A$3:$N$962,8,FALSE)),"")</f>
        <v/>
      </c>
      <c r="H706" s="223" t="str">
        <f>IFERROR(IF(VLOOKUP($O706,'APOIO-DESPESAS'!$A$3:$N$962,9,FALSE)="","",VLOOKUP($O706,'APOIO-DESPESAS'!$A$3:$N$962,9,FALSE)),"")</f>
        <v/>
      </c>
      <c r="I706" s="223" t="str">
        <f>IFERROR(IF(VLOOKUP($O706,'APOIO-DESPESAS'!$A$3:$N$962,10,FALSE)="","",VLOOKUP($O706,'APOIO-DESPESAS'!$A$3:$N$962,10,FALSE)),"")</f>
        <v/>
      </c>
      <c r="J706" s="223" t="str">
        <f>IFERROR(IF(VLOOKUP($O706,'APOIO-DESPESAS'!$A$3:$N$962,11,FALSE)="","",VLOOKUP($O706,'APOIO-DESPESAS'!$A$3:$N$962,11,FALSE)),"")</f>
        <v/>
      </c>
      <c r="K706" s="223" t="str">
        <f>IFERROR(IF(VLOOKUP($O706,'APOIO-DESPESAS'!$A$3:$N$962,12,FALSE)="","",VLOOKUP($O706,'APOIO-DESPESAS'!$A$3:$N$962,12,FALSE)),"")</f>
        <v/>
      </c>
      <c r="L706" s="223" t="str">
        <f>IFERROR(IF(VLOOKUP($O706,'APOIO-DESPESAS'!$A$3:$N$962,13,FALSE)="","",VLOOKUP($O706,'APOIO-DESPESAS'!$A$3:$N$962,13,FALSE)),"")</f>
        <v/>
      </c>
      <c r="M706" s="223" t="str">
        <f>IFERROR(IF(VLOOKUP($O706,'APOIO-DESPESAS'!$A$3:$N$962,14,FALSE)="","",VLOOKUP($O706,'APOIO-DESPESAS'!$A$3:$N$962,14,FALSE)),"")</f>
        <v/>
      </c>
      <c r="O706" s="223">
        <f t="shared" si="10"/>
        <v>704</v>
      </c>
    </row>
    <row r="707" spans="1:15" x14ac:dyDescent="0.25">
      <c r="A707" s="223" t="str">
        <f>IFERROR(IF(VLOOKUP($O707,'APOIO-DESPESAS'!$A$3:$N$962,2,FALSE)="","",VLOOKUP($O707,'APOIO-DESPESAS'!$A$3:$N$962,2,FALSE)),"")</f>
        <v/>
      </c>
      <c r="B707" s="223" t="str">
        <f>IFERROR(IF(VLOOKUP($O707,'APOIO-DESPESAS'!$A$3:$N$962,3,FALSE)="","",VLOOKUP($O707,'APOIO-DESPESAS'!$A$3:$N$962,3,FALSE)),"")</f>
        <v/>
      </c>
      <c r="C707" s="223" t="str">
        <f>IFERROR(IF(VLOOKUP($O707,'APOIO-DESPESAS'!$A$3:$N$962,4,FALSE)="","",VLOOKUP($O707,'APOIO-DESPESAS'!$A$3:$N$962,4,FALSE)),"")</f>
        <v/>
      </c>
      <c r="D707" s="223" t="str">
        <f>IFERROR(IF(VLOOKUP($O707,'APOIO-DESPESAS'!$A$3:$N$962,5,FALSE)="","",VLOOKUP($O707,'APOIO-DESPESAS'!$A$3:$N$962,5,FALSE)),"")</f>
        <v/>
      </c>
      <c r="E707" s="223" t="str">
        <f>IFERROR(IF(VLOOKUP($O707,'APOIO-DESPESAS'!$A$3:$N$962,6,FALSE)="","",VLOOKUP($O707,'APOIO-DESPESAS'!$A$3:$N$962,6,FALSE)),"")</f>
        <v/>
      </c>
      <c r="F707" s="223" t="str">
        <f>IFERROR(IF(VLOOKUP($O707,'APOIO-DESPESAS'!$A$3:$N$962,7,FALSE)="","",VLOOKUP($O707,'APOIO-DESPESAS'!$A$3:$N$962,7,FALSE)),"")</f>
        <v/>
      </c>
      <c r="G707" s="223" t="str">
        <f>IFERROR(IF(VLOOKUP($O707,'APOIO-DESPESAS'!$A$3:$N$962,8,FALSE)="","",VLOOKUP($O707,'APOIO-DESPESAS'!$A$3:$N$962,8,FALSE)),"")</f>
        <v/>
      </c>
      <c r="H707" s="223" t="str">
        <f>IFERROR(IF(VLOOKUP($O707,'APOIO-DESPESAS'!$A$3:$N$962,9,FALSE)="","",VLOOKUP($O707,'APOIO-DESPESAS'!$A$3:$N$962,9,FALSE)),"")</f>
        <v/>
      </c>
      <c r="I707" s="223" t="str">
        <f>IFERROR(IF(VLOOKUP($O707,'APOIO-DESPESAS'!$A$3:$N$962,10,FALSE)="","",VLOOKUP($O707,'APOIO-DESPESAS'!$A$3:$N$962,10,FALSE)),"")</f>
        <v/>
      </c>
      <c r="J707" s="223" t="str">
        <f>IFERROR(IF(VLOOKUP($O707,'APOIO-DESPESAS'!$A$3:$N$962,11,FALSE)="","",VLOOKUP($O707,'APOIO-DESPESAS'!$A$3:$N$962,11,FALSE)),"")</f>
        <v/>
      </c>
      <c r="K707" s="223" t="str">
        <f>IFERROR(IF(VLOOKUP($O707,'APOIO-DESPESAS'!$A$3:$N$962,12,FALSE)="","",VLOOKUP($O707,'APOIO-DESPESAS'!$A$3:$N$962,12,FALSE)),"")</f>
        <v/>
      </c>
      <c r="L707" s="223" t="str">
        <f>IFERROR(IF(VLOOKUP($O707,'APOIO-DESPESAS'!$A$3:$N$962,13,FALSE)="","",VLOOKUP($O707,'APOIO-DESPESAS'!$A$3:$N$962,13,FALSE)),"")</f>
        <v/>
      </c>
      <c r="M707" s="223" t="str">
        <f>IFERROR(IF(VLOOKUP($O707,'APOIO-DESPESAS'!$A$3:$N$962,14,FALSE)="","",VLOOKUP($O707,'APOIO-DESPESAS'!$A$3:$N$962,14,FALSE)),"")</f>
        <v/>
      </c>
      <c r="O707" s="223">
        <f t="shared" si="10"/>
        <v>705</v>
      </c>
    </row>
    <row r="708" spans="1:15" x14ac:dyDescent="0.25">
      <c r="A708" s="223" t="str">
        <f>IFERROR(IF(VLOOKUP($O708,'APOIO-DESPESAS'!$A$3:$N$962,2,FALSE)="","",VLOOKUP($O708,'APOIO-DESPESAS'!$A$3:$N$962,2,FALSE)),"")</f>
        <v/>
      </c>
      <c r="B708" s="223" t="str">
        <f>IFERROR(IF(VLOOKUP($O708,'APOIO-DESPESAS'!$A$3:$N$962,3,FALSE)="","",VLOOKUP($O708,'APOIO-DESPESAS'!$A$3:$N$962,3,FALSE)),"")</f>
        <v/>
      </c>
      <c r="C708" s="223" t="str">
        <f>IFERROR(IF(VLOOKUP($O708,'APOIO-DESPESAS'!$A$3:$N$962,4,FALSE)="","",VLOOKUP($O708,'APOIO-DESPESAS'!$A$3:$N$962,4,FALSE)),"")</f>
        <v/>
      </c>
      <c r="D708" s="223" t="str">
        <f>IFERROR(IF(VLOOKUP($O708,'APOIO-DESPESAS'!$A$3:$N$962,5,FALSE)="","",VLOOKUP($O708,'APOIO-DESPESAS'!$A$3:$N$962,5,FALSE)),"")</f>
        <v/>
      </c>
      <c r="E708" s="223" t="str">
        <f>IFERROR(IF(VLOOKUP($O708,'APOIO-DESPESAS'!$A$3:$N$962,6,FALSE)="","",VLOOKUP($O708,'APOIO-DESPESAS'!$A$3:$N$962,6,FALSE)),"")</f>
        <v/>
      </c>
      <c r="F708" s="223" t="str">
        <f>IFERROR(IF(VLOOKUP($O708,'APOIO-DESPESAS'!$A$3:$N$962,7,FALSE)="","",VLOOKUP($O708,'APOIO-DESPESAS'!$A$3:$N$962,7,FALSE)),"")</f>
        <v/>
      </c>
      <c r="G708" s="223" t="str">
        <f>IFERROR(IF(VLOOKUP($O708,'APOIO-DESPESAS'!$A$3:$N$962,8,FALSE)="","",VLOOKUP($O708,'APOIO-DESPESAS'!$A$3:$N$962,8,FALSE)),"")</f>
        <v/>
      </c>
      <c r="H708" s="223" t="str">
        <f>IFERROR(IF(VLOOKUP($O708,'APOIO-DESPESAS'!$A$3:$N$962,9,FALSE)="","",VLOOKUP($O708,'APOIO-DESPESAS'!$A$3:$N$962,9,FALSE)),"")</f>
        <v/>
      </c>
      <c r="I708" s="223" t="str">
        <f>IFERROR(IF(VLOOKUP($O708,'APOIO-DESPESAS'!$A$3:$N$962,10,FALSE)="","",VLOOKUP($O708,'APOIO-DESPESAS'!$A$3:$N$962,10,FALSE)),"")</f>
        <v/>
      </c>
      <c r="J708" s="223" t="str">
        <f>IFERROR(IF(VLOOKUP($O708,'APOIO-DESPESAS'!$A$3:$N$962,11,FALSE)="","",VLOOKUP($O708,'APOIO-DESPESAS'!$A$3:$N$962,11,FALSE)),"")</f>
        <v/>
      </c>
      <c r="K708" s="223" t="str">
        <f>IFERROR(IF(VLOOKUP($O708,'APOIO-DESPESAS'!$A$3:$N$962,12,FALSE)="","",VLOOKUP($O708,'APOIO-DESPESAS'!$A$3:$N$962,12,FALSE)),"")</f>
        <v/>
      </c>
      <c r="L708" s="223" t="str">
        <f>IFERROR(IF(VLOOKUP($O708,'APOIO-DESPESAS'!$A$3:$N$962,13,FALSE)="","",VLOOKUP($O708,'APOIO-DESPESAS'!$A$3:$N$962,13,FALSE)),"")</f>
        <v/>
      </c>
      <c r="M708" s="223" t="str">
        <f>IFERROR(IF(VLOOKUP($O708,'APOIO-DESPESAS'!$A$3:$N$962,14,FALSE)="","",VLOOKUP($O708,'APOIO-DESPESAS'!$A$3:$N$962,14,FALSE)),"")</f>
        <v/>
      </c>
      <c r="O708" s="223">
        <f t="shared" si="10"/>
        <v>706</v>
      </c>
    </row>
    <row r="709" spans="1:15" x14ac:dyDescent="0.25">
      <c r="A709" s="223" t="str">
        <f>IFERROR(IF(VLOOKUP($O709,'APOIO-DESPESAS'!$A$3:$N$962,2,FALSE)="","",VLOOKUP($O709,'APOIO-DESPESAS'!$A$3:$N$962,2,FALSE)),"")</f>
        <v/>
      </c>
      <c r="B709" s="223" t="str">
        <f>IFERROR(IF(VLOOKUP($O709,'APOIO-DESPESAS'!$A$3:$N$962,3,FALSE)="","",VLOOKUP($O709,'APOIO-DESPESAS'!$A$3:$N$962,3,FALSE)),"")</f>
        <v/>
      </c>
      <c r="C709" s="223" t="str">
        <f>IFERROR(IF(VLOOKUP($O709,'APOIO-DESPESAS'!$A$3:$N$962,4,FALSE)="","",VLOOKUP($O709,'APOIO-DESPESAS'!$A$3:$N$962,4,FALSE)),"")</f>
        <v/>
      </c>
      <c r="D709" s="223" t="str">
        <f>IFERROR(IF(VLOOKUP($O709,'APOIO-DESPESAS'!$A$3:$N$962,5,FALSE)="","",VLOOKUP($O709,'APOIO-DESPESAS'!$A$3:$N$962,5,FALSE)),"")</f>
        <v/>
      </c>
      <c r="E709" s="223" t="str">
        <f>IFERROR(IF(VLOOKUP($O709,'APOIO-DESPESAS'!$A$3:$N$962,6,FALSE)="","",VLOOKUP($O709,'APOIO-DESPESAS'!$A$3:$N$962,6,FALSE)),"")</f>
        <v/>
      </c>
      <c r="F709" s="223" t="str">
        <f>IFERROR(IF(VLOOKUP($O709,'APOIO-DESPESAS'!$A$3:$N$962,7,FALSE)="","",VLOOKUP($O709,'APOIO-DESPESAS'!$A$3:$N$962,7,FALSE)),"")</f>
        <v/>
      </c>
      <c r="G709" s="223" t="str">
        <f>IFERROR(IF(VLOOKUP($O709,'APOIO-DESPESAS'!$A$3:$N$962,8,FALSE)="","",VLOOKUP($O709,'APOIO-DESPESAS'!$A$3:$N$962,8,FALSE)),"")</f>
        <v/>
      </c>
      <c r="H709" s="223" t="str">
        <f>IFERROR(IF(VLOOKUP($O709,'APOIO-DESPESAS'!$A$3:$N$962,9,FALSE)="","",VLOOKUP($O709,'APOIO-DESPESAS'!$A$3:$N$962,9,FALSE)),"")</f>
        <v/>
      </c>
      <c r="I709" s="223" t="str">
        <f>IFERROR(IF(VLOOKUP($O709,'APOIO-DESPESAS'!$A$3:$N$962,10,FALSE)="","",VLOOKUP($O709,'APOIO-DESPESAS'!$A$3:$N$962,10,FALSE)),"")</f>
        <v/>
      </c>
      <c r="J709" s="223" t="str">
        <f>IFERROR(IF(VLOOKUP($O709,'APOIO-DESPESAS'!$A$3:$N$962,11,FALSE)="","",VLOOKUP($O709,'APOIO-DESPESAS'!$A$3:$N$962,11,FALSE)),"")</f>
        <v/>
      </c>
      <c r="K709" s="223" t="str">
        <f>IFERROR(IF(VLOOKUP($O709,'APOIO-DESPESAS'!$A$3:$N$962,12,FALSE)="","",VLOOKUP($O709,'APOIO-DESPESAS'!$A$3:$N$962,12,FALSE)),"")</f>
        <v/>
      </c>
      <c r="L709" s="223" t="str">
        <f>IFERROR(IF(VLOOKUP($O709,'APOIO-DESPESAS'!$A$3:$N$962,13,FALSE)="","",VLOOKUP($O709,'APOIO-DESPESAS'!$A$3:$N$962,13,FALSE)),"")</f>
        <v/>
      </c>
      <c r="M709" s="223" t="str">
        <f>IFERROR(IF(VLOOKUP($O709,'APOIO-DESPESAS'!$A$3:$N$962,14,FALSE)="","",VLOOKUP($O709,'APOIO-DESPESAS'!$A$3:$N$962,14,FALSE)),"")</f>
        <v/>
      </c>
      <c r="O709" s="223">
        <f t="shared" ref="O709:O772" si="11">O708+1</f>
        <v>707</v>
      </c>
    </row>
    <row r="710" spans="1:15" x14ac:dyDescent="0.25">
      <c r="A710" s="223" t="str">
        <f>IFERROR(IF(VLOOKUP($O710,'APOIO-DESPESAS'!$A$3:$N$962,2,FALSE)="","",VLOOKUP($O710,'APOIO-DESPESAS'!$A$3:$N$962,2,FALSE)),"")</f>
        <v/>
      </c>
      <c r="B710" s="223" t="str">
        <f>IFERROR(IF(VLOOKUP($O710,'APOIO-DESPESAS'!$A$3:$N$962,3,FALSE)="","",VLOOKUP($O710,'APOIO-DESPESAS'!$A$3:$N$962,3,FALSE)),"")</f>
        <v/>
      </c>
      <c r="C710" s="223" t="str">
        <f>IFERROR(IF(VLOOKUP($O710,'APOIO-DESPESAS'!$A$3:$N$962,4,FALSE)="","",VLOOKUP($O710,'APOIO-DESPESAS'!$A$3:$N$962,4,FALSE)),"")</f>
        <v/>
      </c>
      <c r="D710" s="223" t="str">
        <f>IFERROR(IF(VLOOKUP($O710,'APOIO-DESPESAS'!$A$3:$N$962,5,FALSE)="","",VLOOKUP($O710,'APOIO-DESPESAS'!$A$3:$N$962,5,FALSE)),"")</f>
        <v/>
      </c>
      <c r="E710" s="223" t="str">
        <f>IFERROR(IF(VLOOKUP($O710,'APOIO-DESPESAS'!$A$3:$N$962,6,FALSE)="","",VLOOKUP($O710,'APOIO-DESPESAS'!$A$3:$N$962,6,FALSE)),"")</f>
        <v/>
      </c>
      <c r="F710" s="223" t="str">
        <f>IFERROR(IF(VLOOKUP($O710,'APOIO-DESPESAS'!$A$3:$N$962,7,FALSE)="","",VLOOKUP($O710,'APOIO-DESPESAS'!$A$3:$N$962,7,FALSE)),"")</f>
        <v/>
      </c>
      <c r="G710" s="223" t="str">
        <f>IFERROR(IF(VLOOKUP($O710,'APOIO-DESPESAS'!$A$3:$N$962,8,FALSE)="","",VLOOKUP($O710,'APOIO-DESPESAS'!$A$3:$N$962,8,FALSE)),"")</f>
        <v/>
      </c>
      <c r="H710" s="223" t="str">
        <f>IFERROR(IF(VLOOKUP($O710,'APOIO-DESPESAS'!$A$3:$N$962,9,FALSE)="","",VLOOKUP($O710,'APOIO-DESPESAS'!$A$3:$N$962,9,FALSE)),"")</f>
        <v/>
      </c>
      <c r="I710" s="223" t="str">
        <f>IFERROR(IF(VLOOKUP($O710,'APOIO-DESPESAS'!$A$3:$N$962,10,FALSE)="","",VLOOKUP($O710,'APOIO-DESPESAS'!$A$3:$N$962,10,FALSE)),"")</f>
        <v/>
      </c>
      <c r="J710" s="223" t="str">
        <f>IFERROR(IF(VLOOKUP($O710,'APOIO-DESPESAS'!$A$3:$N$962,11,FALSE)="","",VLOOKUP($O710,'APOIO-DESPESAS'!$A$3:$N$962,11,FALSE)),"")</f>
        <v/>
      </c>
      <c r="K710" s="223" t="str">
        <f>IFERROR(IF(VLOOKUP($O710,'APOIO-DESPESAS'!$A$3:$N$962,12,FALSE)="","",VLOOKUP($O710,'APOIO-DESPESAS'!$A$3:$N$962,12,FALSE)),"")</f>
        <v/>
      </c>
      <c r="L710" s="223" t="str">
        <f>IFERROR(IF(VLOOKUP($O710,'APOIO-DESPESAS'!$A$3:$N$962,13,FALSE)="","",VLOOKUP($O710,'APOIO-DESPESAS'!$A$3:$N$962,13,FALSE)),"")</f>
        <v/>
      </c>
      <c r="M710" s="223" t="str">
        <f>IFERROR(IF(VLOOKUP($O710,'APOIO-DESPESAS'!$A$3:$N$962,14,FALSE)="","",VLOOKUP($O710,'APOIO-DESPESAS'!$A$3:$N$962,14,FALSE)),"")</f>
        <v/>
      </c>
      <c r="O710" s="223">
        <f t="shared" si="11"/>
        <v>708</v>
      </c>
    </row>
    <row r="711" spans="1:15" x14ac:dyDescent="0.25">
      <c r="A711" s="223" t="str">
        <f>IFERROR(IF(VLOOKUP($O711,'APOIO-DESPESAS'!$A$3:$N$962,2,FALSE)="","",VLOOKUP($O711,'APOIO-DESPESAS'!$A$3:$N$962,2,FALSE)),"")</f>
        <v/>
      </c>
      <c r="B711" s="223" t="str">
        <f>IFERROR(IF(VLOOKUP($O711,'APOIO-DESPESAS'!$A$3:$N$962,3,FALSE)="","",VLOOKUP($O711,'APOIO-DESPESAS'!$A$3:$N$962,3,FALSE)),"")</f>
        <v/>
      </c>
      <c r="C711" s="223" t="str">
        <f>IFERROR(IF(VLOOKUP($O711,'APOIO-DESPESAS'!$A$3:$N$962,4,FALSE)="","",VLOOKUP($O711,'APOIO-DESPESAS'!$A$3:$N$962,4,FALSE)),"")</f>
        <v/>
      </c>
      <c r="D711" s="223" t="str">
        <f>IFERROR(IF(VLOOKUP($O711,'APOIO-DESPESAS'!$A$3:$N$962,5,FALSE)="","",VLOOKUP($O711,'APOIO-DESPESAS'!$A$3:$N$962,5,FALSE)),"")</f>
        <v/>
      </c>
      <c r="E711" s="223" t="str">
        <f>IFERROR(IF(VLOOKUP($O711,'APOIO-DESPESAS'!$A$3:$N$962,6,FALSE)="","",VLOOKUP($O711,'APOIO-DESPESAS'!$A$3:$N$962,6,FALSE)),"")</f>
        <v/>
      </c>
      <c r="F711" s="223" t="str">
        <f>IFERROR(IF(VLOOKUP($O711,'APOIO-DESPESAS'!$A$3:$N$962,7,FALSE)="","",VLOOKUP($O711,'APOIO-DESPESAS'!$A$3:$N$962,7,FALSE)),"")</f>
        <v/>
      </c>
      <c r="G711" s="223" t="str">
        <f>IFERROR(IF(VLOOKUP($O711,'APOIO-DESPESAS'!$A$3:$N$962,8,FALSE)="","",VLOOKUP($O711,'APOIO-DESPESAS'!$A$3:$N$962,8,FALSE)),"")</f>
        <v/>
      </c>
      <c r="H711" s="223" t="str">
        <f>IFERROR(IF(VLOOKUP($O711,'APOIO-DESPESAS'!$A$3:$N$962,9,FALSE)="","",VLOOKUP($O711,'APOIO-DESPESAS'!$A$3:$N$962,9,FALSE)),"")</f>
        <v/>
      </c>
      <c r="I711" s="223" t="str">
        <f>IFERROR(IF(VLOOKUP($O711,'APOIO-DESPESAS'!$A$3:$N$962,10,FALSE)="","",VLOOKUP($O711,'APOIO-DESPESAS'!$A$3:$N$962,10,FALSE)),"")</f>
        <v/>
      </c>
      <c r="J711" s="223" t="str">
        <f>IFERROR(IF(VLOOKUP($O711,'APOIO-DESPESAS'!$A$3:$N$962,11,FALSE)="","",VLOOKUP($O711,'APOIO-DESPESAS'!$A$3:$N$962,11,FALSE)),"")</f>
        <v/>
      </c>
      <c r="K711" s="223" t="str">
        <f>IFERROR(IF(VLOOKUP($O711,'APOIO-DESPESAS'!$A$3:$N$962,12,FALSE)="","",VLOOKUP($O711,'APOIO-DESPESAS'!$A$3:$N$962,12,FALSE)),"")</f>
        <v/>
      </c>
      <c r="L711" s="223" t="str">
        <f>IFERROR(IF(VLOOKUP($O711,'APOIO-DESPESAS'!$A$3:$N$962,13,FALSE)="","",VLOOKUP($O711,'APOIO-DESPESAS'!$A$3:$N$962,13,FALSE)),"")</f>
        <v/>
      </c>
      <c r="M711" s="223" t="str">
        <f>IFERROR(IF(VLOOKUP($O711,'APOIO-DESPESAS'!$A$3:$N$962,14,FALSE)="","",VLOOKUP($O711,'APOIO-DESPESAS'!$A$3:$N$962,14,FALSE)),"")</f>
        <v/>
      </c>
      <c r="O711" s="223">
        <f t="shared" si="11"/>
        <v>709</v>
      </c>
    </row>
    <row r="712" spans="1:15" x14ac:dyDescent="0.25">
      <c r="A712" s="223" t="str">
        <f>IFERROR(IF(VLOOKUP($O712,'APOIO-DESPESAS'!$A$3:$N$962,2,FALSE)="","",VLOOKUP($O712,'APOIO-DESPESAS'!$A$3:$N$962,2,FALSE)),"")</f>
        <v/>
      </c>
      <c r="B712" s="223" t="str">
        <f>IFERROR(IF(VLOOKUP($O712,'APOIO-DESPESAS'!$A$3:$N$962,3,FALSE)="","",VLOOKUP($O712,'APOIO-DESPESAS'!$A$3:$N$962,3,FALSE)),"")</f>
        <v/>
      </c>
      <c r="C712" s="223" t="str">
        <f>IFERROR(IF(VLOOKUP($O712,'APOIO-DESPESAS'!$A$3:$N$962,4,FALSE)="","",VLOOKUP($O712,'APOIO-DESPESAS'!$A$3:$N$962,4,FALSE)),"")</f>
        <v/>
      </c>
      <c r="D712" s="223" t="str">
        <f>IFERROR(IF(VLOOKUP($O712,'APOIO-DESPESAS'!$A$3:$N$962,5,FALSE)="","",VLOOKUP($O712,'APOIO-DESPESAS'!$A$3:$N$962,5,FALSE)),"")</f>
        <v/>
      </c>
      <c r="E712" s="223" t="str">
        <f>IFERROR(IF(VLOOKUP($O712,'APOIO-DESPESAS'!$A$3:$N$962,6,FALSE)="","",VLOOKUP($O712,'APOIO-DESPESAS'!$A$3:$N$962,6,FALSE)),"")</f>
        <v/>
      </c>
      <c r="F712" s="223" t="str">
        <f>IFERROR(IF(VLOOKUP($O712,'APOIO-DESPESAS'!$A$3:$N$962,7,FALSE)="","",VLOOKUP($O712,'APOIO-DESPESAS'!$A$3:$N$962,7,FALSE)),"")</f>
        <v/>
      </c>
      <c r="G712" s="223" t="str">
        <f>IFERROR(IF(VLOOKUP($O712,'APOIO-DESPESAS'!$A$3:$N$962,8,FALSE)="","",VLOOKUP($O712,'APOIO-DESPESAS'!$A$3:$N$962,8,FALSE)),"")</f>
        <v/>
      </c>
      <c r="H712" s="223" t="str">
        <f>IFERROR(IF(VLOOKUP($O712,'APOIO-DESPESAS'!$A$3:$N$962,9,FALSE)="","",VLOOKUP($O712,'APOIO-DESPESAS'!$A$3:$N$962,9,FALSE)),"")</f>
        <v/>
      </c>
      <c r="I712" s="223" t="str">
        <f>IFERROR(IF(VLOOKUP($O712,'APOIO-DESPESAS'!$A$3:$N$962,10,FALSE)="","",VLOOKUP($O712,'APOIO-DESPESAS'!$A$3:$N$962,10,FALSE)),"")</f>
        <v/>
      </c>
      <c r="J712" s="223" t="str">
        <f>IFERROR(IF(VLOOKUP($O712,'APOIO-DESPESAS'!$A$3:$N$962,11,FALSE)="","",VLOOKUP($O712,'APOIO-DESPESAS'!$A$3:$N$962,11,FALSE)),"")</f>
        <v/>
      </c>
      <c r="K712" s="223" t="str">
        <f>IFERROR(IF(VLOOKUP($O712,'APOIO-DESPESAS'!$A$3:$N$962,12,FALSE)="","",VLOOKUP($O712,'APOIO-DESPESAS'!$A$3:$N$962,12,FALSE)),"")</f>
        <v/>
      </c>
      <c r="L712" s="223" t="str">
        <f>IFERROR(IF(VLOOKUP($O712,'APOIO-DESPESAS'!$A$3:$N$962,13,FALSE)="","",VLOOKUP($O712,'APOIO-DESPESAS'!$A$3:$N$962,13,FALSE)),"")</f>
        <v/>
      </c>
      <c r="M712" s="223" t="str">
        <f>IFERROR(IF(VLOOKUP($O712,'APOIO-DESPESAS'!$A$3:$N$962,14,FALSE)="","",VLOOKUP($O712,'APOIO-DESPESAS'!$A$3:$N$962,14,FALSE)),"")</f>
        <v/>
      </c>
      <c r="O712" s="223">
        <f t="shared" si="11"/>
        <v>710</v>
      </c>
    </row>
    <row r="713" spans="1:15" x14ac:dyDescent="0.25">
      <c r="A713" s="223" t="str">
        <f>IFERROR(IF(VLOOKUP($O713,'APOIO-DESPESAS'!$A$3:$N$962,2,FALSE)="","",VLOOKUP($O713,'APOIO-DESPESAS'!$A$3:$N$962,2,FALSE)),"")</f>
        <v/>
      </c>
      <c r="B713" s="223" t="str">
        <f>IFERROR(IF(VLOOKUP($O713,'APOIO-DESPESAS'!$A$3:$N$962,3,FALSE)="","",VLOOKUP($O713,'APOIO-DESPESAS'!$A$3:$N$962,3,FALSE)),"")</f>
        <v/>
      </c>
      <c r="C713" s="223" t="str">
        <f>IFERROR(IF(VLOOKUP($O713,'APOIO-DESPESAS'!$A$3:$N$962,4,FALSE)="","",VLOOKUP($O713,'APOIO-DESPESAS'!$A$3:$N$962,4,FALSE)),"")</f>
        <v/>
      </c>
      <c r="D713" s="223" t="str">
        <f>IFERROR(IF(VLOOKUP($O713,'APOIO-DESPESAS'!$A$3:$N$962,5,FALSE)="","",VLOOKUP($O713,'APOIO-DESPESAS'!$A$3:$N$962,5,FALSE)),"")</f>
        <v/>
      </c>
      <c r="E713" s="223" t="str">
        <f>IFERROR(IF(VLOOKUP($O713,'APOIO-DESPESAS'!$A$3:$N$962,6,FALSE)="","",VLOOKUP($O713,'APOIO-DESPESAS'!$A$3:$N$962,6,FALSE)),"")</f>
        <v/>
      </c>
      <c r="F713" s="223" t="str">
        <f>IFERROR(IF(VLOOKUP($O713,'APOIO-DESPESAS'!$A$3:$N$962,7,FALSE)="","",VLOOKUP($O713,'APOIO-DESPESAS'!$A$3:$N$962,7,FALSE)),"")</f>
        <v/>
      </c>
      <c r="G713" s="223" t="str">
        <f>IFERROR(IF(VLOOKUP($O713,'APOIO-DESPESAS'!$A$3:$N$962,8,FALSE)="","",VLOOKUP($O713,'APOIO-DESPESAS'!$A$3:$N$962,8,FALSE)),"")</f>
        <v/>
      </c>
      <c r="H713" s="223" t="str">
        <f>IFERROR(IF(VLOOKUP($O713,'APOIO-DESPESAS'!$A$3:$N$962,9,FALSE)="","",VLOOKUP($O713,'APOIO-DESPESAS'!$A$3:$N$962,9,FALSE)),"")</f>
        <v/>
      </c>
      <c r="I713" s="223" t="str">
        <f>IFERROR(IF(VLOOKUP($O713,'APOIO-DESPESAS'!$A$3:$N$962,10,FALSE)="","",VLOOKUP($O713,'APOIO-DESPESAS'!$A$3:$N$962,10,FALSE)),"")</f>
        <v/>
      </c>
      <c r="J713" s="223" t="str">
        <f>IFERROR(IF(VLOOKUP($O713,'APOIO-DESPESAS'!$A$3:$N$962,11,FALSE)="","",VLOOKUP($O713,'APOIO-DESPESAS'!$A$3:$N$962,11,FALSE)),"")</f>
        <v/>
      </c>
      <c r="K713" s="223" t="str">
        <f>IFERROR(IF(VLOOKUP($O713,'APOIO-DESPESAS'!$A$3:$N$962,12,FALSE)="","",VLOOKUP($O713,'APOIO-DESPESAS'!$A$3:$N$962,12,FALSE)),"")</f>
        <v/>
      </c>
      <c r="L713" s="223" t="str">
        <f>IFERROR(IF(VLOOKUP($O713,'APOIO-DESPESAS'!$A$3:$N$962,13,FALSE)="","",VLOOKUP($O713,'APOIO-DESPESAS'!$A$3:$N$962,13,FALSE)),"")</f>
        <v/>
      </c>
      <c r="M713" s="223" t="str">
        <f>IFERROR(IF(VLOOKUP($O713,'APOIO-DESPESAS'!$A$3:$N$962,14,FALSE)="","",VLOOKUP($O713,'APOIO-DESPESAS'!$A$3:$N$962,14,FALSE)),"")</f>
        <v/>
      </c>
      <c r="O713" s="223">
        <f t="shared" si="11"/>
        <v>711</v>
      </c>
    </row>
    <row r="714" spans="1:15" x14ac:dyDescent="0.25">
      <c r="A714" s="223" t="str">
        <f>IFERROR(IF(VLOOKUP($O714,'APOIO-DESPESAS'!$A$3:$N$962,2,FALSE)="","",VLOOKUP($O714,'APOIO-DESPESAS'!$A$3:$N$962,2,FALSE)),"")</f>
        <v/>
      </c>
      <c r="B714" s="223" t="str">
        <f>IFERROR(IF(VLOOKUP($O714,'APOIO-DESPESAS'!$A$3:$N$962,3,FALSE)="","",VLOOKUP($O714,'APOIO-DESPESAS'!$A$3:$N$962,3,FALSE)),"")</f>
        <v/>
      </c>
      <c r="C714" s="223" t="str">
        <f>IFERROR(IF(VLOOKUP($O714,'APOIO-DESPESAS'!$A$3:$N$962,4,FALSE)="","",VLOOKUP($O714,'APOIO-DESPESAS'!$A$3:$N$962,4,FALSE)),"")</f>
        <v/>
      </c>
      <c r="D714" s="223" t="str">
        <f>IFERROR(IF(VLOOKUP($O714,'APOIO-DESPESAS'!$A$3:$N$962,5,FALSE)="","",VLOOKUP($O714,'APOIO-DESPESAS'!$A$3:$N$962,5,FALSE)),"")</f>
        <v/>
      </c>
      <c r="E714" s="223" t="str">
        <f>IFERROR(IF(VLOOKUP($O714,'APOIO-DESPESAS'!$A$3:$N$962,6,FALSE)="","",VLOOKUP($O714,'APOIO-DESPESAS'!$A$3:$N$962,6,FALSE)),"")</f>
        <v/>
      </c>
      <c r="F714" s="223" t="str">
        <f>IFERROR(IF(VLOOKUP($O714,'APOIO-DESPESAS'!$A$3:$N$962,7,FALSE)="","",VLOOKUP($O714,'APOIO-DESPESAS'!$A$3:$N$962,7,FALSE)),"")</f>
        <v/>
      </c>
      <c r="G714" s="223" t="str">
        <f>IFERROR(IF(VLOOKUP($O714,'APOIO-DESPESAS'!$A$3:$N$962,8,FALSE)="","",VLOOKUP($O714,'APOIO-DESPESAS'!$A$3:$N$962,8,FALSE)),"")</f>
        <v/>
      </c>
      <c r="H714" s="223" t="str">
        <f>IFERROR(IF(VLOOKUP($O714,'APOIO-DESPESAS'!$A$3:$N$962,9,FALSE)="","",VLOOKUP($O714,'APOIO-DESPESAS'!$A$3:$N$962,9,FALSE)),"")</f>
        <v/>
      </c>
      <c r="I714" s="223" t="str">
        <f>IFERROR(IF(VLOOKUP($O714,'APOIO-DESPESAS'!$A$3:$N$962,10,FALSE)="","",VLOOKUP($O714,'APOIO-DESPESAS'!$A$3:$N$962,10,FALSE)),"")</f>
        <v/>
      </c>
      <c r="J714" s="223" t="str">
        <f>IFERROR(IF(VLOOKUP($O714,'APOIO-DESPESAS'!$A$3:$N$962,11,FALSE)="","",VLOOKUP($O714,'APOIO-DESPESAS'!$A$3:$N$962,11,FALSE)),"")</f>
        <v/>
      </c>
      <c r="K714" s="223" t="str">
        <f>IFERROR(IF(VLOOKUP($O714,'APOIO-DESPESAS'!$A$3:$N$962,12,FALSE)="","",VLOOKUP($O714,'APOIO-DESPESAS'!$A$3:$N$962,12,FALSE)),"")</f>
        <v/>
      </c>
      <c r="L714" s="223" t="str">
        <f>IFERROR(IF(VLOOKUP($O714,'APOIO-DESPESAS'!$A$3:$N$962,13,FALSE)="","",VLOOKUP($O714,'APOIO-DESPESAS'!$A$3:$N$962,13,FALSE)),"")</f>
        <v/>
      </c>
      <c r="M714" s="223" t="str">
        <f>IFERROR(IF(VLOOKUP($O714,'APOIO-DESPESAS'!$A$3:$N$962,14,FALSE)="","",VLOOKUP($O714,'APOIO-DESPESAS'!$A$3:$N$962,14,FALSE)),"")</f>
        <v/>
      </c>
      <c r="O714" s="223">
        <f t="shared" si="11"/>
        <v>712</v>
      </c>
    </row>
    <row r="715" spans="1:15" x14ac:dyDescent="0.25">
      <c r="A715" s="223" t="str">
        <f>IFERROR(IF(VLOOKUP($O715,'APOIO-DESPESAS'!$A$3:$N$962,2,FALSE)="","",VLOOKUP($O715,'APOIO-DESPESAS'!$A$3:$N$962,2,FALSE)),"")</f>
        <v/>
      </c>
      <c r="B715" s="223" t="str">
        <f>IFERROR(IF(VLOOKUP($O715,'APOIO-DESPESAS'!$A$3:$N$962,3,FALSE)="","",VLOOKUP($O715,'APOIO-DESPESAS'!$A$3:$N$962,3,FALSE)),"")</f>
        <v/>
      </c>
      <c r="C715" s="223" t="str">
        <f>IFERROR(IF(VLOOKUP($O715,'APOIO-DESPESAS'!$A$3:$N$962,4,FALSE)="","",VLOOKUP($O715,'APOIO-DESPESAS'!$A$3:$N$962,4,FALSE)),"")</f>
        <v/>
      </c>
      <c r="D715" s="223" t="str">
        <f>IFERROR(IF(VLOOKUP($O715,'APOIO-DESPESAS'!$A$3:$N$962,5,FALSE)="","",VLOOKUP($O715,'APOIO-DESPESAS'!$A$3:$N$962,5,FALSE)),"")</f>
        <v/>
      </c>
      <c r="E715" s="223" t="str">
        <f>IFERROR(IF(VLOOKUP($O715,'APOIO-DESPESAS'!$A$3:$N$962,6,FALSE)="","",VLOOKUP($O715,'APOIO-DESPESAS'!$A$3:$N$962,6,FALSE)),"")</f>
        <v/>
      </c>
      <c r="F715" s="223" t="str">
        <f>IFERROR(IF(VLOOKUP($O715,'APOIO-DESPESAS'!$A$3:$N$962,7,FALSE)="","",VLOOKUP($O715,'APOIO-DESPESAS'!$A$3:$N$962,7,FALSE)),"")</f>
        <v/>
      </c>
      <c r="G715" s="223" t="str">
        <f>IFERROR(IF(VLOOKUP($O715,'APOIO-DESPESAS'!$A$3:$N$962,8,FALSE)="","",VLOOKUP($O715,'APOIO-DESPESAS'!$A$3:$N$962,8,FALSE)),"")</f>
        <v/>
      </c>
      <c r="H715" s="223" t="str">
        <f>IFERROR(IF(VLOOKUP($O715,'APOIO-DESPESAS'!$A$3:$N$962,9,FALSE)="","",VLOOKUP($O715,'APOIO-DESPESAS'!$A$3:$N$962,9,FALSE)),"")</f>
        <v/>
      </c>
      <c r="I715" s="223" t="str">
        <f>IFERROR(IF(VLOOKUP($O715,'APOIO-DESPESAS'!$A$3:$N$962,10,FALSE)="","",VLOOKUP($O715,'APOIO-DESPESAS'!$A$3:$N$962,10,FALSE)),"")</f>
        <v/>
      </c>
      <c r="J715" s="223" t="str">
        <f>IFERROR(IF(VLOOKUP($O715,'APOIO-DESPESAS'!$A$3:$N$962,11,FALSE)="","",VLOOKUP($O715,'APOIO-DESPESAS'!$A$3:$N$962,11,FALSE)),"")</f>
        <v/>
      </c>
      <c r="K715" s="223" t="str">
        <f>IFERROR(IF(VLOOKUP($O715,'APOIO-DESPESAS'!$A$3:$N$962,12,FALSE)="","",VLOOKUP($O715,'APOIO-DESPESAS'!$A$3:$N$962,12,FALSE)),"")</f>
        <v/>
      </c>
      <c r="L715" s="223" t="str">
        <f>IFERROR(IF(VLOOKUP($O715,'APOIO-DESPESAS'!$A$3:$N$962,13,FALSE)="","",VLOOKUP($O715,'APOIO-DESPESAS'!$A$3:$N$962,13,FALSE)),"")</f>
        <v/>
      </c>
      <c r="M715" s="223" t="str">
        <f>IFERROR(IF(VLOOKUP($O715,'APOIO-DESPESAS'!$A$3:$N$962,14,FALSE)="","",VLOOKUP($O715,'APOIO-DESPESAS'!$A$3:$N$962,14,FALSE)),"")</f>
        <v/>
      </c>
      <c r="O715" s="223">
        <f t="shared" si="11"/>
        <v>713</v>
      </c>
    </row>
    <row r="716" spans="1:15" x14ac:dyDescent="0.25">
      <c r="A716" s="223" t="str">
        <f>IFERROR(IF(VLOOKUP($O716,'APOIO-DESPESAS'!$A$3:$N$962,2,FALSE)="","",VLOOKUP($O716,'APOIO-DESPESAS'!$A$3:$N$962,2,FALSE)),"")</f>
        <v/>
      </c>
      <c r="B716" s="223" t="str">
        <f>IFERROR(IF(VLOOKUP($O716,'APOIO-DESPESAS'!$A$3:$N$962,3,FALSE)="","",VLOOKUP($O716,'APOIO-DESPESAS'!$A$3:$N$962,3,FALSE)),"")</f>
        <v/>
      </c>
      <c r="C716" s="223" t="str">
        <f>IFERROR(IF(VLOOKUP($O716,'APOIO-DESPESAS'!$A$3:$N$962,4,FALSE)="","",VLOOKUP($O716,'APOIO-DESPESAS'!$A$3:$N$962,4,FALSE)),"")</f>
        <v/>
      </c>
      <c r="D716" s="223" t="str">
        <f>IFERROR(IF(VLOOKUP($O716,'APOIO-DESPESAS'!$A$3:$N$962,5,FALSE)="","",VLOOKUP($O716,'APOIO-DESPESAS'!$A$3:$N$962,5,FALSE)),"")</f>
        <v/>
      </c>
      <c r="E716" s="223" t="str">
        <f>IFERROR(IF(VLOOKUP($O716,'APOIO-DESPESAS'!$A$3:$N$962,6,FALSE)="","",VLOOKUP($O716,'APOIO-DESPESAS'!$A$3:$N$962,6,FALSE)),"")</f>
        <v/>
      </c>
      <c r="F716" s="223" t="str">
        <f>IFERROR(IF(VLOOKUP($O716,'APOIO-DESPESAS'!$A$3:$N$962,7,FALSE)="","",VLOOKUP($O716,'APOIO-DESPESAS'!$A$3:$N$962,7,FALSE)),"")</f>
        <v/>
      </c>
      <c r="G716" s="223" t="str">
        <f>IFERROR(IF(VLOOKUP($O716,'APOIO-DESPESAS'!$A$3:$N$962,8,FALSE)="","",VLOOKUP($O716,'APOIO-DESPESAS'!$A$3:$N$962,8,FALSE)),"")</f>
        <v/>
      </c>
      <c r="H716" s="223" t="str">
        <f>IFERROR(IF(VLOOKUP($O716,'APOIO-DESPESAS'!$A$3:$N$962,9,FALSE)="","",VLOOKUP($O716,'APOIO-DESPESAS'!$A$3:$N$962,9,FALSE)),"")</f>
        <v/>
      </c>
      <c r="I716" s="223" t="str">
        <f>IFERROR(IF(VLOOKUP($O716,'APOIO-DESPESAS'!$A$3:$N$962,10,FALSE)="","",VLOOKUP($O716,'APOIO-DESPESAS'!$A$3:$N$962,10,FALSE)),"")</f>
        <v/>
      </c>
      <c r="J716" s="223" t="str">
        <f>IFERROR(IF(VLOOKUP($O716,'APOIO-DESPESAS'!$A$3:$N$962,11,FALSE)="","",VLOOKUP($O716,'APOIO-DESPESAS'!$A$3:$N$962,11,FALSE)),"")</f>
        <v/>
      </c>
      <c r="K716" s="223" t="str">
        <f>IFERROR(IF(VLOOKUP($O716,'APOIO-DESPESAS'!$A$3:$N$962,12,FALSE)="","",VLOOKUP($O716,'APOIO-DESPESAS'!$A$3:$N$962,12,FALSE)),"")</f>
        <v/>
      </c>
      <c r="L716" s="223" t="str">
        <f>IFERROR(IF(VLOOKUP($O716,'APOIO-DESPESAS'!$A$3:$N$962,13,FALSE)="","",VLOOKUP($O716,'APOIO-DESPESAS'!$A$3:$N$962,13,FALSE)),"")</f>
        <v/>
      </c>
      <c r="M716" s="223" t="str">
        <f>IFERROR(IF(VLOOKUP($O716,'APOIO-DESPESAS'!$A$3:$N$962,14,FALSE)="","",VLOOKUP($O716,'APOIO-DESPESAS'!$A$3:$N$962,14,FALSE)),"")</f>
        <v/>
      </c>
      <c r="O716" s="223">
        <f t="shared" si="11"/>
        <v>714</v>
      </c>
    </row>
    <row r="717" spans="1:15" x14ac:dyDescent="0.25">
      <c r="A717" s="223" t="str">
        <f>IFERROR(IF(VLOOKUP($O717,'APOIO-DESPESAS'!$A$3:$N$962,2,FALSE)="","",VLOOKUP($O717,'APOIO-DESPESAS'!$A$3:$N$962,2,FALSE)),"")</f>
        <v/>
      </c>
      <c r="B717" s="223" t="str">
        <f>IFERROR(IF(VLOOKUP($O717,'APOIO-DESPESAS'!$A$3:$N$962,3,FALSE)="","",VLOOKUP($O717,'APOIO-DESPESAS'!$A$3:$N$962,3,FALSE)),"")</f>
        <v/>
      </c>
      <c r="C717" s="223" t="str">
        <f>IFERROR(IF(VLOOKUP($O717,'APOIO-DESPESAS'!$A$3:$N$962,4,FALSE)="","",VLOOKUP($O717,'APOIO-DESPESAS'!$A$3:$N$962,4,FALSE)),"")</f>
        <v/>
      </c>
      <c r="D717" s="223" t="str">
        <f>IFERROR(IF(VLOOKUP($O717,'APOIO-DESPESAS'!$A$3:$N$962,5,FALSE)="","",VLOOKUP($O717,'APOIO-DESPESAS'!$A$3:$N$962,5,FALSE)),"")</f>
        <v/>
      </c>
      <c r="E717" s="223" t="str">
        <f>IFERROR(IF(VLOOKUP($O717,'APOIO-DESPESAS'!$A$3:$N$962,6,FALSE)="","",VLOOKUP($O717,'APOIO-DESPESAS'!$A$3:$N$962,6,FALSE)),"")</f>
        <v/>
      </c>
      <c r="F717" s="223" t="str">
        <f>IFERROR(IF(VLOOKUP($O717,'APOIO-DESPESAS'!$A$3:$N$962,7,FALSE)="","",VLOOKUP($O717,'APOIO-DESPESAS'!$A$3:$N$962,7,FALSE)),"")</f>
        <v/>
      </c>
      <c r="G717" s="223" t="str">
        <f>IFERROR(IF(VLOOKUP($O717,'APOIO-DESPESAS'!$A$3:$N$962,8,FALSE)="","",VLOOKUP($O717,'APOIO-DESPESAS'!$A$3:$N$962,8,FALSE)),"")</f>
        <v/>
      </c>
      <c r="H717" s="223" t="str">
        <f>IFERROR(IF(VLOOKUP($O717,'APOIO-DESPESAS'!$A$3:$N$962,9,FALSE)="","",VLOOKUP($O717,'APOIO-DESPESAS'!$A$3:$N$962,9,FALSE)),"")</f>
        <v/>
      </c>
      <c r="I717" s="223" t="str">
        <f>IFERROR(IF(VLOOKUP($O717,'APOIO-DESPESAS'!$A$3:$N$962,10,FALSE)="","",VLOOKUP($O717,'APOIO-DESPESAS'!$A$3:$N$962,10,FALSE)),"")</f>
        <v/>
      </c>
      <c r="J717" s="223" t="str">
        <f>IFERROR(IF(VLOOKUP($O717,'APOIO-DESPESAS'!$A$3:$N$962,11,FALSE)="","",VLOOKUP($O717,'APOIO-DESPESAS'!$A$3:$N$962,11,FALSE)),"")</f>
        <v/>
      </c>
      <c r="K717" s="223" t="str">
        <f>IFERROR(IF(VLOOKUP($O717,'APOIO-DESPESAS'!$A$3:$N$962,12,FALSE)="","",VLOOKUP($O717,'APOIO-DESPESAS'!$A$3:$N$962,12,FALSE)),"")</f>
        <v/>
      </c>
      <c r="L717" s="223" t="str">
        <f>IFERROR(IF(VLOOKUP($O717,'APOIO-DESPESAS'!$A$3:$N$962,13,FALSE)="","",VLOOKUP($O717,'APOIO-DESPESAS'!$A$3:$N$962,13,FALSE)),"")</f>
        <v/>
      </c>
      <c r="M717" s="223" t="str">
        <f>IFERROR(IF(VLOOKUP($O717,'APOIO-DESPESAS'!$A$3:$N$962,14,FALSE)="","",VLOOKUP($O717,'APOIO-DESPESAS'!$A$3:$N$962,14,FALSE)),"")</f>
        <v/>
      </c>
      <c r="O717" s="223">
        <f t="shared" si="11"/>
        <v>715</v>
      </c>
    </row>
    <row r="718" spans="1:15" x14ac:dyDescent="0.25">
      <c r="A718" s="223" t="str">
        <f>IFERROR(IF(VLOOKUP($O718,'APOIO-DESPESAS'!$A$3:$N$962,2,FALSE)="","",VLOOKUP($O718,'APOIO-DESPESAS'!$A$3:$N$962,2,FALSE)),"")</f>
        <v/>
      </c>
      <c r="B718" s="223" t="str">
        <f>IFERROR(IF(VLOOKUP($O718,'APOIO-DESPESAS'!$A$3:$N$962,3,FALSE)="","",VLOOKUP($O718,'APOIO-DESPESAS'!$A$3:$N$962,3,FALSE)),"")</f>
        <v/>
      </c>
      <c r="C718" s="223" t="str">
        <f>IFERROR(IF(VLOOKUP($O718,'APOIO-DESPESAS'!$A$3:$N$962,4,FALSE)="","",VLOOKUP($O718,'APOIO-DESPESAS'!$A$3:$N$962,4,FALSE)),"")</f>
        <v/>
      </c>
      <c r="D718" s="223" t="str">
        <f>IFERROR(IF(VLOOKUP($O718,'APOIO-DESPESAS'!$A$3:$N$962,5,FALSE)="","",VLOOKUP($O718,'APOIO-DESPESAS'!$A$3:$N$962,5,FALSE)),"")</f>
        <v/>
      </c>
      <c r="E718" s="223" t="str">
        <f>IFERROR(IF(VLOOKUP($O718,'APOIO-DESPESAS'!$A$3:$N$962,6,FALSE)="","",VLOOKUP($O718,'APOIO-DESPESAS'!$A$3:$N$962,6,FALSE)),"")</f>
        <v/>
      </c>
      <c r="F718" s="223" t="str">
        <f>IFERROR(IF(VLOOKUP($O718,'APOIO-DESPESAS'!$A$3:$N$962,7,FALSE)="","",VLOOKUP($O718,'APOIO-DESPESAS'!$A$3:$N$962,7,FALSE)),"")</f>
        <v/>
      </c>
      <c r="G718" s="223" t="str">
        <f>IFERROR(IF(VLOOKUP($O718,'APOIO-DESPESAS'!$A$3:$N$962,8,FALSE)="","",VLOOKUP($O718,'APOIO-DESPESAS'!$A$3:$N$962,8,FALSE)),"")</f>
        <v/>
      </c>
      <c r="H718" s="223" t="str">
        <f>IFERROR(IF(VLOOKUP($O718,'APOIO-DESPESAS'!$A$3:$N$962,9,FALSE)="","",VLOOKUP($O718,'APOIO-DESPESAS'!$A$3:$N$962,9,FALSE)),"")</f>
        <v/>
      </c>
      <c r="I718" s="223" t="str">
        <f>IFERROR(IF(VLOOKUP($O718,'APOIO-DESPESAS'!$A$3:$N$962,10,FALSE)="","",VLOOKUP($O718,'APOIO-DESPESAS'!$A$3:$N$962,10,FALSE)),"")</f>
        <v/>
      </c>
      <c r="J718" s="223" t="str">
        <f>IFERROR(IF(VLOOKUP($O718,'APOIO-DESPESAS'!$A$3:$N$962,11,FALSE)="","",VLOOKUP($O718,'APOIO-DESPESAS'!$A$3:$N$962,11,FALSE)),"")</f>
        <v/>
      </c>
      <c r="K718" s="223" t="str">
        <f>IFERROR(IF(VLOOKUP($O718,'APOIO-DESPESAS'!$A$3:$N$962,12,FALSE)="","",VLOOKUP($O718,'APOIO-DESPESAS'!$A$3:$N$962,12,FALSE)),"")</f>
        <v/>
      </c>
      <c r="L718" s="223" t="str">
        <f>IFERROR(IF(VLOOKUP($O718,'APOIO-DESPESAS'!$A$3:$N$962,13,FALSE)="","",VLOOKUP($O718,'APOIO-DESPESAS'!$A$3:$N$962,13,FALSE)),"")</f>
        <v/>
      </c>
      <c r="M718" s="223" t="str">
        <f>IFERROR(IF(VLOOKUP($O718,'APOIO-DESPESAS'!$A$3:$N$962,14,FALSE)="","",VLOOKUP($O718,'APOIO-DESPESAS'!$A$3:$N$962,14,FALSE)),"")</f>
        <v/>
      </c>
      <c r="O718" s="223">
        <f t="shared" si="11"/>
        <v>716</v>
      </c>
    </row>
    <row r="719" spans="1:15" x14ac:dyDescent="0.25">
      <c r="A719" s="223" t="str">
        <f>IFERROR(IF(VLOOKUP($O719,'APOIO-DESPESAS'!$A$3:$N$962,2,FALSE)="","",VLOOKUP($O719,'APOIO-DESPESAS'!$A$3:$N$962,2,FALSE)),"")</f>
        <v/>
      </c>
      <c r="B719" s="223" t="str">
        <f>IFERROR(IF(VLOOKUP($O719,'APOIO-DESPESAS'!$A$3:$N$962,3,FALSE)="","",VLOOKUP($O719,'APOIO-DESPESAS'!$A$3:$N$962,3,FALSE)),"")</f>
        <v/>
      </c>
      <c r="C719" s="223" t="str">
        <f>IFERROR(IF(VLOOKUP($O719,'APOIO-DESPESAS'!$A$3:$N$962,4,FALSE)="","",VLOOKUP($O719,'APOIO-DESPESAS'!$A$3:$N$962,4,FALSE)),"")</f>
        <v/>
      </c>
      <c r="D719" s="223" t="str">
        <f>IFERROR(IF(VLOOKUP($O719,'APOIO-DESPESAS'!$A$3:$N$962,5,FALSE)="","",VLOOKUP($O719,'APOIO-DESPESAS'!$A$3:$N$962,5,FALSE)),"")</f>
        <v/>
      </c>
      <c r="E719" s="223" t="str">
        <f>IFERROR(IF(VLOOKUP($O719,'APOIO-DESPESAS'!$A$3:$N$962,6,FALSE)="","",VLOOKUP($O719,'APOIO-DESPESAS'!$A$3:$N$962,6,FALSE)),"")</f>
        <v/>
      </c>
      <c r="F719" s="223" t="str">
        <f>IFERROR(IF(VLOOKUP($O719,'APOIO-DESPESAS'!$A$3:$N$962,7,FALSE)="","",VLOOKUP($O719,'APOIO-DESPESAS'!$A$3:$N$962,7,FALSE)),"")</f>
        <v/>
      </c>
      <c r="G719" s="223" t="str">
        <f>IFERROR(IF(VLOOKUP($O719,'APOIO-DESPESAS'!$A$3:$N$962,8,FALSE)="","",VLOOKUP($O719,'APOIO-DESPESAS'!$A$3:$N$962,8,FALSE)),"")</f>
        <v/>
      </c>
      <c r="H719" s="223" t="str">
        <f>IFERROR(IF(VLOOKUP($O719,'APOIO-DESPESAS'!$A$3:$N$962,9,FALSE)="","",VLOOKUP($O719,'APOIO-DESPESAS'!$A$3:$N$962,9,FALSE)),"")</f>
        <v/>
      </c>
      <c r="I719" s="223" t="str">
        <f>IFERROR(IF(VLOOKUP($O719,'APOIO-DESPESAS'!$A$3:$N$962,10,FALSE)="","",VLOOKUP($O719,'APOIO-DESPESAS'!$A$3:$N$962,10,FALSE)),"")</f>
        <v/>
      </c>
      <c r="J719" s="223" t="str">
        <f>IFERROR(IF(VLOOKUP($O719,'APOIO-DESPESAS'!$A$3:$N$962,11,FALSE)="","",VLOOKUP($O719,'APOIO-DESPESAS'!$A$3:$N$962,11,FALSE)),"")</f>
        <v/>
      </c>
      <c r="K719" s="223" t="str">
        <f>IFERROR(IF(VLOOKUP($O719,'APOIO-DESPESAS'!$A$3:$N$962,12,FALSE)="","",VLOOKUP($O719,'APOIO-DESPESAS'!$A$3:$N$962,12,FALSE)),"")</f>
        <v/>
      </c>
      <c r="L719" s="223" t="str">
        <f>IFERROR(IF(VLOOKUP($O719,'APOIO-DESPESAS'!$A$3:$N$962,13,FALSE)="","",VLOOKUP($O719,'APOIO-DESPESAS'!$A$3:$N$962,13,FALSE)),"")</f>
        <v/>
      </c>
      <c r="M719" s="223" t="str">
        <f>IFERROR(IF(VLOOKUP($O719,'APOIO-DESPESAS'!$A$3:$N$962,14,FALSE)="","",VLOOKUP($O719,'APOIO-DESPESAS'!$A$3:$N$962,14,FALSE)),"")</f>
        <v/>
      </c>
      <c r="O719" s="223">
        <f t="shared" si="11"/>
        <v>717</v>
      </c>
    </row>
    <row r="720" spans="1:15" x14ac:dyDescent="0.25">
      <c r="A720" s="223" t="str">
        <f>IFERROR(IF(VLOOKUP($O720,'APOIO-DESPESAS'!$A$3:$N$962,2,FALSE)="","",VLOOKUP($O720,'APOIO-DESPESAS'!$A$3:$N$962,2,FALSE)),"")</f>
        <v/>
      </c>
      <c r="B720" s="223" t="str">
        <f>IFERROR(IF(VLOOKUP($O720,'APOIO-DESPESAS'!$A$3:$N$962,3,FALSE)="","",VLOOKUP($O720,'APOIO-DESPESAS'!$A$3:$N$962,3,FALSE)),"")</f>
        <v/>
      </c>
      <c r="C720" s="223" t="str">
        <f>IFERROR(IF(VLOOKUP($O720,'APOIO-DESPESAS'!$A$3:$N$962,4,FALSE)="","",VLOOKUP($O720,'APOIO-DESPESAS'!$A$3:$N$962,4,FALSE)),"")</f>
        <v/>
      </c>
      <c r="D720" s="223" t="str">
        <f>IFERROR(IF(VLOOKUP($O720,'APOIO-DESPESAS'!$A$3:$N$962,5,FALSE)="","",VLOOKUP($O720,'APOIO-DESPESAS'!$A$3:$N$962,5,FALSE)),"")</f>
        <v/>
      </c>
      <c r="E720" s="223" t="str">
        <f>IFERROR(IF(VLOOKUP($O720,'APOIO-DESPESAS'!$A$3:$N$962,6,FALSE)="","",VLOOKUP($O720,'APOIO-DESPESAS'!$A$3:$N$962,6,FALSE)),"")</f>
        <v/>
      </c>
      <c r="F720" s="223" t="str">
        <f>IFERROR(IF(VLOOKUP($O720,'APOIO-DESPESAS'!$A$3:$N$962,7,FALSE)="","",VLOOKUP($O720,'APOIO-DESPESAS'!$A$3:$N$962,7,FALSE)),"")</f>
        <v/>
      </c>
      <c r="G720" s="223" t="str">
        <f>IFERROR(IF(VLOOKUP($O720,'APOIO-DESPESAS'!$A$3:$N$962,8,FALSE)="","",VLOOKUP($O720,'APOIO-DESPESAS'!$A$3:$N$962,8,FALSE)),"")</f>
        <v/>
      </c>
      <c r="H720" s="223" t="str">
        <f>IFERROR(IF(VLOOKUP($O720,'APOIO-DESPESAS'!$A$3:$N$962,9,FALSE)="","",VLOOKUP($O720,'APOIO-DESPESAS'!$A$3:$N$962,9,FALSE)),"")</f>
        <v/>
      </c>
      <c r="I720" s="223" t="str">
        <f>IFERROR(IF(VLOOKUP($O720,'APOIO-DESPESAS'!$A$3:$N$962,10,FALSE)="","",VLOOKUP($O720,'APOIO-DESPESAS'!$A$3:$N$962,10,FALSE)),"")</f>
        <v/>
      </c>
      <c r="J720" s="223" t="str">
        <f>IFERROR(IF(VLOOKUP($O720,'APOIO-DESPESAS'!$A$3:$N$962,11,FALSE)="","",VLOOKUP($O720,'APOIO-DESPESAS'!$A$3:$N$962,11,FALSE)),"")</f>
        <v/>
      </c>
      <c r="K720" s="223" t="str">
        <f>IFERROR(IF(VLOOKUP($O720,'APOIO-DESPESAS'!$A$3:$N$962,12,FALSE)="","",VLOOKUP($O720,'APOIO-DESPESAS'!$A$3:$N$962,12,FALSE)),"")</f>
        <v/>
      </c>
      <c r="L720" s="223" t="str">
        <f>IFERROR(IF(VLOOKUP($O720,'APOIO-DESPESAS'!$A$3:$N$962,13,FALSE)="","",VLOOKUP($O720,'APOIO-DESPESAS'!$A$3:$N$962,13,FALSE)),"")</f>
        <v/>
      </c>
      <c r="M720" s="223" t="str">
        <f>IFERROR(IF(VLOOKUP($O720,'APOIO-DESPESAS'!$A$3:$N$962,14,FALSE)="","",VLOOKUP($O720,'APOIO-DESPESAS'!$A$3:$N$962,14,FALSE)),"")</f>
        <v/>
      </c>
      <c r="O720" s="223">
        <f t="shared" si="11"/>
        <v>718</v>
      </c>
    </row>
    <row r="721" spans="1:15" x14ac:dyDescent="0.25">
      <c r="A721" s="223" t="str">
        <f>IFERROR(IF(VLOOKUP($O721,'APOIO-DESPESAS'!$A$3:$N$962,2,FALSE)="","",VLOOKUP($O721,'APOIO-DESPESAS'!$A$3:$N$962,2,FALSE)),"")</f>
        <v/>
      </c>
      <c r="B721" s="223" t="str">
        <f>IFERROR(IF(VLOOKUP($O721,'APOIO-DESPESAS'!$A$3:$N$962,3,FALSE)="","",VLOOKUP($O721,'APOIO-DESPESAS'!$A$3:$N$962,3,FALSE)),"")</f>
        <v/>
      </c>
      <c r="C721" s="223" t="str">
        <f>IFERROR(IF(VLOOKUP($O721,'APOIO-DESPESAS'!$A$3:$N$962,4,FALSE)="","",VLOOKUP($O721,'APOIO-DESPESAS'!$A$3:$N$962,4,FALSE)),"")</f>
        <v/>
      </c>
      <c r="D721" s="223" t="str">
        <f>IFERROR(IF(VLOOKUP($O721,'APOIO-DESPESAS'!$A$3:$N$962,5,FALSE)="","",VLOOKUP($O721,'APOIO-DESPESAS'!$A$3:$N$962,5,FALSE)),"")</f>
        <v/>
      </c>
      <c r="E721" s="223" t="str">
        <f>IFERROR(IF(VLOOKUP($O721,'APOIO-DESPESAS'!$A$3:$N$962,6,FALSE)="","",VLOOKUP($O721,'APOIO-DESPESAS'!$A$3:$N$962,6,FALSE)),"")</f>
        <v/>
      </c>
      <c r="F721" s="223" t="str">
        <f>IFERROR(IF(VLOOKUP($O721,'APOIO-DESPESAS'!$A$3:$N$962,7,FALSE)="","",VLOOKUP($O721,'APOIO-DESPESAS'!$A$3:$N$962,7,FALSE)),"")</f>
        <v/>
      </c>
      <c r="G721" s="223" t="str">
        <f>IFERROR(IF(VLOOKUP($O721,'APOIO-DESPESAS'!$A$3:$N$962,8,FALSE)="","",VLOOKUP($O721,'APOIO-DESPESAS'!$A$3:$N$962,8,FALSE)),"")</f>
        <v/>
      </c>
      <c r="H721" s="223" t="str">
        <f>IFERROR(IF(VLOOKUP($O721,'APOIO-DESPESAS'!$A$3:$N$962,9,FALSE)="","",VLOOKUP($O721,'APOIO-DESPESAS'!$A$3:$N$962,9,FALSE)),"")</f>
        <v/>
      </c>
      <c r="I721" s="223" t="str">
        <f>IFERROR(IF(VLOOKUP($O721,'APOIO-DESPESAS'!$A$3:$N$962,10,FALSE)="","",VLOOKUP($O721,'APOIO-DESPESAS'!$A$3:$N$962,10,FALSE)),"")</f>
        <v/>
      </c>
      <c r="J721" s="223" t="str">
        <f>IFERROR(IF(VLOOKUP($O721,'APOIO-DESPESAS'!$A$3:$N$962,11,FALSE)="","",VLOOKUP($O721,'APOIO-DESPESAS'!$A$3:$N$962,11,FALSE)),"")</f>
        <v/>
      </c>
      <c r="K721" s="223" t="str">
        <f>IFERROR(IF(VLOOKUP($O721,'APOIO-DESPESAS'!$A$3:$N$962,12,FALSE)="","",VLOOKUP($O721,'APOIO-DESPESAS'!$A$3:$N$962,12,FALSE)),"")</f>
        <v/>
      </c>
      <c r="L721" s="223" t="str">
        <f>IFERROR(IF(VLOOKUP($O721,'APOIO-DESPESAS'!$A$3:$N$962,13,FALSE)="","",VLOOKUP($O721,'APOIO-DESPESAS'!$A$3:$N$962,13,FALSE)),"")</f>
        <v/>
      </c>
      <c r="M721" s="223" t="str">
        <f>IFERROR(IF(VLOOKUP($O721,'APOIO-DESPESAS'!$A$3:$N$962,14,FALSE)="","",VLOOKUP($O721,'APOIO-DESPESAS'!$A$3:$N$962,14,FALSE)),"")</f>
        <v/>
      </c>
      <c r="O721" s="223">
        <f t="shared" si="11"/>
        <v>719</v>
      </c>
    </row>
    <row r="722" spans="1:15" x14ac:dyDescent="0.25">
      <c r="A722" s="223" t="str">
        <f>IFERROR(IF(VLOOKUP($O722,'APOIO-DESPESAS'!$A$3:$N$962,2,FALSE)="","",VLOOKUP($O722,'APOIO-DESPESAS'!$A$3:$N$962,2,FALSE)),"")</f>
        <v/>
      </c>
      <c r="B722" s="223" t="str">
        <f>IFERROR(IF(VLOOKUP($O722,'APOIO-DESPESAS'!$A$3:$N$962,3,FALSE)="","",VLOOKUP($O722,'APOIO-DESPESAS'!$A$3:$N$962,3,FALSE)),"")</f>
        <v/>
      </c>
      <c r="C722" s="223" t="str">
        <f>IFERROR(IF(VLOOKUP($O722,'APOIO-DESPESAS'!$A$3:$N$962,4,FALSE)="","",VLOOKUP($O722,'APOIO-DESPESAS'!$A$3:$N$962,4,FALSE)),"")</f>
        <v/>
      </c>
      <c r="D722" s="223" t="str">
        <f>IFERROR(IF(VLOOKUP($O722,'APOIO-DESPESAS'!$A$3:$N$962,5,FALSE)="","",VLOOKUP($O722,'APOIO-DESPESAS'!$A$3:$N$962,5,FALSE)),"")</f>
        <v/>
      </c>
      <c r="E722" s="223" t="str">
        <f>IFERROR(IF(VLOOKUP($O722,'APOIO-DESPESAS'!$A$3:$N$962,6,FALSE)="","",VLOOKUP($O722,'APOIO-DESPESAS'!$A$3:$N$962,6,FALSE)),"")</f>
        <v/>
      </c>
      <c r="F722" s="223" t="str">
        <f>IFERROR(IF(VLOOKUP($O722,'APOIO-DESPESAS'!$A$3:$N$962,7,FALSE)="","",VLOOKUP($O722,'APOIO-DESPESAS'!$A$3:$N$962,7,FALSE)),"")</f>
        <v/>
      </c>
      <c r="G722" s="223" t="str">
        <f>IFERROR(IF(VLOOKUP($O722,'APOIO-DESPESAS'!$A$3:$N$962,8,FALSE)="","",VLOOKUP($O722,'APOIO-DESPESAS'!$A$3:$N$962,8,FALSE)),"")</f>
        <v/>
      </c>
      <c r="H722" s="223" t="str">
        <f>IFERROR(IF(VLOOKUP($O722,'APOIO-DESPESAS'!$A$3:$N$962,9,FALSE)="","",VLOOKUP($O722,'APOIO-DESPESAS'!$A$3:$N$962,9,FALSE)),"")</f>
        <v/>
      </c>
      <c r="I722" s="223" t="str">
        <f>IFERROR(IF(VLOOKUP($O722,'APOIO-DESPESAS'!$A$3:$N$962,10,FALSE)="","",VLOOKUP($O722,'APOIO-DESPESAS'!$A$3:$N$962,10,FALSE)),"")</f>
        <v/>
      </c>
      <c r="J722" s="223" t="str">
        <f>IFERROR(IF(VLOOKUP($O722,'APOIO-DESPESAS'!$A$3:$N$962,11,FALSE)="","",VLOOKUP($O722,'APOIO-DESPESAS'!$A$3:$N$962,11,FALSE)),"")</f>
        <v/>
      </c>
      <c r="K722" s="223" t="str">
        <f>IFERROR(IF(VLOOKUP($O722,'APOIO-DESPESAS'!$A$3:$N$962,12,FALSE)="","",VLOOKUP($O722,'APOIO-DESPESAS'!$A$3:$N$962,12,FALSE)),"")</f>
        <v/>
      </c>
      <c r="L722" s="223" t="str">
        <f>IFERROR(IF(VLOOKUP($O722,'APOIO-DESPESAS'!$A$3:$N$962,13,FALSE)="","",VLOOKUP($O722,'APOIO-DESPESAS'!$A$3:$N$962,13,FALSE)),"")</f>
        <v/>
      </c>
      <c r="M722" s="223" t="str">
        <f>IFERROR(IF(VLOOKUP($O722,'APOIO-DESPESAS'!$A$3:$N$962,14,FALSE)="","",VLOOKUP($O722,'APOIO-DESPESAS'!$A$3:$N$962,14,FALSE)),"")</f>
        <v/>
      </c>
      <c r="O722" s="223">
        <f t="shared" si="11"/>
        <v>720</v>
      </c>
    </row>
    <row r="723" spans="1:15" x14ac:dyDescent="0.25">
      <c r="A723" s="223" t="str">
        <f>IFERROR(IF(VLOOKUP($O723,'APOIO-DESPESAS'!$A$3:$N$962,2,FALSE)="","",VLOOKUP($O723,'APOIO-DESPESAS'!$A$3:$N$962,2,FALSE)),"")</f>
        <v/>
      </c>
      <c r="B723" s="223" t="str">
        <f>IFERROR(IF(VLOOKUP($O723,'APOIO-DESPESAS'!$A$3:$N$962,3,FALSE)="","",VLOOKUP($O723,'APOIO-DESPESAS'!$A$3:$N$962,3,FALSE)),"")</f>
        <v/>
      </c>
      <c r="C723" s="223" t="str">
        <f>IFERROR(IF(VLOOKUP($O723,'APOIO-DESPESAS'!$A$3:$N$962,4,FALSE)="","",VLOOKUP($O723,'APOIO-DESPESAS'!$A$3:$N$962,4,FALSE)),"")</f>
        <v/>
      </c>
      <c r="D723" s="223" t="str">
        <f>IFERROR(IF(VLOOKUP($O723,'APOIO-DESPESAS'!$A$3:$N$962,5,FALSE)="","",VLOOKUP($O723,'APOIO-DESPESAS'!$A$3:$N$962,5,FALSE)),"")</f>
        <v/>
      </c>
      <c r="E723" s="223" t="str">
        <f>IFERROR(IF(VLOOKUP($O723,'APOIO-DESPESAS'!$A$3:$N$962,6,FALSE)="","",VLOOKUP($O723,'APOIO-DESPESAS'!$A$3:$N$962,6,FALSE)),"")</f>
        <v/>
      </c>
      <c r="F723" s="223" t="str">
        <f>IFERROR(IF(VLOOKUP($O723,'APOIO-DESPESAS'!$A$3:$N$962,7,FALSE)="","",VLOOKUP($O723,'APOIO-DESPESAS'!$A$3:$N$962,7,FALSE)),"")</f>
        <v/>
      </c>
      <c r="G723" s="223" t="str">
        <f>IFERROR(IF(VLOOKUP($O723,'APOIO-DESPESAS'!$A$3:$N$962,8,FALSE)="","",VLOOKUP($O723,'APOIO-DESPESAS'!$A$3:$N$962,8,FALSE)),"")</f>
        <v/>
      </c>
      <c r="H723" s="223" t="str">
        <f>IFERROR(IF(VLOOKUP($O723,'APOIO-DESPESAS'!$A$3:$N$962,9,FALSE)="","",VLOOKUP($O723,'APOIO-DESPESAS'!$A$3:$N$962,9,FALSE)),"")</f>
        <v/>
      </c>
      <c r="I723" s="223" t="str">
        <f>IFERROR(IF(VLOOKUP($O723,'APOIO-DESPESAS'!$A$3:$N$962,10,FALSE)="","",VLOOKUP($O723,'APOIO-DESPESAS'!$A$3:$N$962,10,FALSE)),"")</f>
        <v/>
      </c>
      <c r="J723" s="223" t="str">
        <f>IFERROR(IF(VLOOKUP($O723,'APOIO-DESPESAS'!$A$3:$N$962,11,FALSE)="","",VLOOKUP($O723,'APOIO-DESPESAS'!$A$3:$N$962,11,FALSE)),"")</f>
        <v/>
      </c>
      <c r="K723" s="223" t="str">
        <f>IFERROR(IF(VLOOKUP($O723,'APOIO-DESPESAS'!$A$3:$N$962,12,FALSE)="","",VLOOKUP($O723,'APOIO-DESPESAS'!$A$3:$N$962,12,FALSE)),"")</f>
        <v/>
      </c>
      <c r="L723" s="223" t="str">
        <f>IFERROR(IF(VLOOKUP($O723,'APOIO-DESPESAS'!$A$3:$N$962,13,FALSE)="","",VLOOKUP($O723,'APOIO-DESPESAS'!$A$3:$N$962,13,FALSE)),"")</f>
        <v/>
      </c>
      <c r="M723" s="223" t="str">
        <f>IFERROR(IF(VLOOKUP($O723,'APOIO-DESPESAS'!$A$3:$N$962,14,FALSE)="","",VLOOKUP($O723,'APOIO-DESPESAS'!$A$3:$N$962,14,FALSE)),"")</f>
        <v/>
      </c>
      <c r="O723" s="223">
        <f t="shared" si="11"/>
        <v>721</v>
      </c>
    </row>
    <row r="724" spans="1:15" x14ac:dyDescent="0.25">
      <c r="A724" s="223" t="str">
        <f>IFERROR(IF(VLOOKUP($O724,'APOIO-DESPESAS'!$A$3:$N$962,2,FALSE)="","",VLOOKUP($O724,'APOIO-DESPESAS'!$A$3:$N$962,2,FALSE)),"")</f>
        <v/>
      </c>
      <c r="B724" s="223" t="str">
        <f>IFERROR(IF(VLOOKUP($O724,'APOIO-DESPESAS'!$A$3:$N$962,3,FALSE)="","",VLOOKUP($O724,'APOIO-DESPESAS'!$A$3:$N$962,3,FALSE)),"")</f>
        <v/>
      </c>
      <c r="C724" s="223" t="str">
        <f>IFERROR(IF(VLOOKUP($O724,'APOIO-DESPESAS'!$A$3:$N$962,4,FALSE)="","",VLOOKUP($O724,'APOIO-DESPESAS'!$A$3:$N$962,4,FALSE)),"")</f>
        <v/>
      </c>
      <c r="D724" s="223" t="str">
        <f>IFERROR(IF(VLOOKUP($O724,'APOIO-DESPESAS'!$A$3:$N$962,5,FALSE)="","",VLOOKUP($O724,'APOIO-DESPESAS'!$A$3:$N$962,5,FALSE)),"")</f>
        <v/>
      </c>
      <c r="E724" s="223" t="str">
        <f>IFERROR(IF(VLOOKUP($O724,'APOIO-DESPESAS'!$A$3:$N$962,6,FALSE)="","",VLOOKUP($O724,'APOIO-DESPESAS'!$A$3:$N$962,6,FALSE)),"")</f>
        <v/>
      </c>
      <c r="F724" s="223" t="str">
        <f>IFERROR(IF(VLOOKUP($O724,'APOIO-DESPESAS'!$A$3:$N$962,7,FALSE)="","",VLOOKUP($O724,'APOIO-DESPESAS'!$A$3:$N$962,7,FALSE)),"")</f>
        <v/>
      </c>
      <c r="G724" s="223" t="str">
        <f>IFERROR(IF(VLOOKUP($O724,'APOIO-DESPESAS'!$A$3:$N$962,8,FALSE)="","",VLOOKUP($O724,'APOIO-DESPESAS'!$A$3:$N$962,8,FALSE)),"")</f>
        <v/>
      </c>
      <c r="H724" s="223" t="str">
        <f>IFERROR(IF(VLOOKUP($O724,'APOIO-DESPESAS'!$A$3:$N$962,9,FALSE)="","",VLOOKUP($O724,'APOIO-DESPESAS'!$A$3:$N$962,9,FALSE)),"")</f>
        <v/>
      </c>
      <c r="I724" s="223" t="str">
        <f>IFERROR(IF(VLOOKUP($O724,'APOIO-DESPESAS'!$A$3:$N$962,10,FALSE)="","",VLOOKUP($O724,'APOIO-DESPESAS'!$A$3:$N$962,10,FALSE)),"")</f>
        <v/>
      </c>
      <c r="J724" s="223" t="str">
        <f>IFERROR(IF(VLOOKUP($O724,'APOIO-DESPESAS'!$A$3:$N$962,11,FALSE)="","",VLOOKUP($O724,'APOIO-DESPESAS'!$A$3:$N$962,11,FALSE)),"")</f>
        <v/>
      </c>
      <c r="K724" s="223" t="str">
        <f>IFERROR(IF(VLOOKUP($O724,'APOIO-DESPESAS'!$A$3:$N$962,12,FALSE)="","",VLOOKUP($O724,'APOIO-DESPESAS'!$A$3:$N$962,12,FALSE)),"")</f>
        <v/>
      </c>
      <c r="L724" s="223" t="str">
        <f>IFERROR(IF(VLOOKUP($O724,'APOIO-DESPESAS'!$A$3:$N$962,13,FALSE)="","",VLOOKUP($O724,'APOIO-DESPESAS'!$A$3:$N$962,13,FALSE)),"")</f>
        <v/>
      </c>
      <c r="M724" s="223" t="str">
        <f>IFERROR(IF(VLOOKUP($O724,'APOIO-DESPESAS'!$A$3:$N$962,14,FALSE)="","",VLOOKUP($O724,'APOIO-DESPESAS'!$A$3:$N$962,14,FALSE)),"")</f>
        <v/>
      </c>
      <c r="O724" s="223">
        <f t="shared" si="11"/>
        <v>722</v>
      </c>
    </row>
    <row r="725" spans="1:15" x14ac:dyDescent="0.25">
      <c r="A725" s="223" t="str">
        <f>IFERROR(IF(VLOOKUP($O725,'APOIO-DESPESAS'!$A$3:$N$962,2,FALSE)="","",VLOOKUP($O725,'APOIO-DESPESAS'!$A$3:$N$962,2,FALSE)),"")</f>
        <v/>
      </c>
      <c r="B725" s="223" t="str">
        <f>IFERROR(IF(VLOOKUP($O725,'APOIO-DESPESAS'!$A$3:$N$962,3,FALSE)="","",VLOOKUP($O725,'APOIO-DESPESAS'!$A$3:$N$962,3,FALSE)),"")</f>
        <v/>
      </c>
      <c r="C725" s="223" t="str">
        <f>IFERROR(IF(VLOOKUP($O725,'APOIO-DESPESAS'!$A$3:$N$962,4,FALSE)="","",VLOOKUP($O725,'APOIO-DESPESAS'!$A$3:$N$962,4,FALSE)),"")</f>
        <v/>
      </c>
      <c r="D725" s="223" t="str">
        <f>IFERROR(IF(VLOOKUP($O725,'APOIO-DESPESAS'!$A$3:$N$962,5,FALSE)="","",VLOOKUP($O725,'APOIO-DESPESAS'!$A$3:$N$962,5,FALSE)),"")</f>
        <v/>
      </c>
      <c r="E725" s="223" t="str">
        <f>IFERROR(IF(VLOOKUP($O725,'APOIO-DESPESAS'!$A$3:$N$962,6,FALSE)="","",VLOOKUP($O725,'APOIO-DESPESAS'!$A$3:$N$962,6,FALSE)),"")</f>
        <v/>
      </c>
      <c r="F725" s="223" t="str">
        <f>IFERROR(IF(VLOOKUP($O725,'APOIO-DESPESAS'!$A$3:$N$962,7,FALSE)="","",VLOOKUP($O725,'APOIO-DESPESAS'!$A$3:$N$962,7,FALSE)),"")</f>
        <v/>
      </c>
      <c r="G725" s="223" t="str">
        <f>IFERROR(IF(VLOOKUP($O725,'APOIO-DESPESAS'!$A$3:$N$962,8,FALSE)="","",VLOOKUP($O725,'APOIO-DESPESAS'!$A$3:$N$962,8,FALSE)),"")</f>
        <v/>
      </c>
      <c r="H725" s="223" t="str">
        <f>IFERROR(IF(VLOOKUP($O725,'APOIO-DESPESAS'!$A$3:$N$962,9,FALSE)="","",VLOOKUP($O725,'APOIO-DESPESAS'!$A$3:$N$962,9,FALSE)),"")</f>
        <v/>
      </c>
      <c r="I725" s="223" t="str">
        <f>IFERROR(IF(VLOOKUP($O725,'APOIO-DESPESAS'!$A$3:$N$962,10,FALSE)="","",VLOOKUP($O725,'APOIO-DESPESAS'!$A$3:$N$962,10,FALSE)),"")</f>
        <v/>
      </c>
      <c r="J725" s="223" t="str">
        <f>IFERROR(IF(VLOOKUP($O725,'APOIO-DESPESAS'!$A$3:$N$962,11,FALSE)="","",VLOOKUP($O725,'APOIO-DESPESAS'!$A$3:$N$962,11,FALSE)),"")</f>
        <v/>
      </c>
      <c r="K725" s="223" t="str">
        <f>IFERROR(IF(VLOOKUP($O725,'APOIO-DESPESAS'!$A$3:$N$962,12,FALSE)="","",VLOOKUP($O725,'APOIO-DESPESAS'!$A$3:$N$962,12,FALSE)),"")</f>
        <v/>
      </c>
      <c r="L725" s="223" t="str">
        <f>IFERROR(IF(VLOOKUP($O725,'APOIO-DESPESAS'!$A$3:$N$962,13,FALSE)="","",VLOOKUP($O725,'APOIO-DESPESAS'!$A$3:$N$962,13,FALSE)),"")</f>
        <v/>
      </c>
      <c r="M725" s="223" t="str">
        <f>IFERROR(IF(VLOOKUP($O725,'APOIO-DESPESAS'!$A$3:$N$962,14,FALSE)="","",VLOOKUP($O725,'APOIO-DESPESAS'!$A$3:$N$962,14,FALSE)),"")</f>
        <v/>
      </c>
      <c r="O725" s="223">
        <f t="shared" si="11"/>
        <v>723</v>
      </c>
    </row>
    <row r="726" spans="1:15" x14ac:dyDescent="0.25">
      <c r="A726" s="223" t="str">
        <f>IFERROR(IF(VLOOKUP($O726,'APOIO-DESPESAS'!$A$3:$N$962,2,FALSE)="","",VLOOKUP($O726,'APOIO-DESPESAS'!$A$3:$N$962,2,FALSE)),"")</f>
        <v/>
      </c>
      <c r="B726" s="223" t="str">
        <f>IFERROR(IF(VLOOKUP($O726,'APOIO-DESPESAS'!$A$3:$N$962,3,FALSE)="","",VLOOKUP($O726,'APOIO-DESPESAS'!$A$3:$N$962,3,FALSE)),"")</f>
        <v/>
      </c>
      <c r="C726" s="223" t="str">
        <f>IFERROR(IF(VLOOKUP($O726,'APOIO-DESPESAS'!$A$3:$N$962,4,FALSE)="","",VLOOKUP($O726,'APOIO-DESPESAS'!$A$3:$N$962,4,FALSE)),"")</f>
        <v/>
      </c>
      <c r="D726" s="223" t="str">
        <f>IFERROR(IF(VLOOKUP($O726,'APOIO-DESPESAS'!$A$3:$N$962,5,FALSE)="","",VLOOKUP($O726,'APOIO-DESPESAS'!$A$3:$N$962,5,FALSE)),"")</f>
        <v/>
      </c>
      <c r="E726" s="223" t="str">
        <f>IFERROR(IF(VLOOKUP($O726,'APOIO-DESPESAS'!$A$3:$N$962,6,FALSE)="","",VLOOKUP($O726,'APOIO-DESPESAS'!$A$3:$N$962,6,FALSE)),"")</f>
        <v/>
      </c>
      <c r="F726" s="223" t="str">
        <f>IFERROR(IF(VLOOKUP($O726,'APOIO-DESPESAS'!$A$3:$N$962,7,FALSE)="","",VLOOKUP($O726,'APOIO-DESPESAS'!$A$3:$N$962,7,FALSE)),"")</f>
        <v/>
      </c>
      <c r="G726" s="223" t="str">
        <f>IFERROR(IF(VLOOKUP($O726,'APOIO-DESPESAS'!$A$3:$N$962,8,FALSE)="","",VLOOKUP($O726,'APOIO-DESPESAS'!$A$3:$N$962,8,FALSE)),"")</f>
        <v/>
      </c>
      <c r="H726" s="223" t="str">
        <f>IFERROR(IF(VLOOKUP($O726,'APOIO-DESPESAS'!$A$3:$N$962,9,FALSE)="","",VLOOKUP($O726,'APOIO-DESPESAS'!$A$3:$N$962,9,FALSE)),"")</f>
        <v/>
      </c>
      <c r="I726" s="223" t="str">
        <f>IFERROR(IF(VLOOKUP($O726,'APOIO-DESPESAS'!$A$3:$N$962,10,FALSE)="","",VLOOKUP($O726,'APOIO-DESPESAS'!$A$3:$N$962,10,FALSE)),"")</f>
        <v/>
      </c>
      <c r="J726" s="223" t="str">
        <f>IFERROR(IF(VLOOKUP($O726,'APOIO-DESPESAS'!$A$3:$N$962,11,FALSE)="","",VLOOKUP($O726,'APOIO-DESPESAS'!$A$3:$N$962,11,FALSE)),"")</f>
        <v/>
      </c>
      <c r="K726" s="223" t="str">
        <f>IFERROR(IF(VLOOKUP($O726,'APOIO-DESPESAS'!$A$3:$N$962,12,FALSE)="","",VLOOKUP($O726,'APOIO-DESPESAS'!$A$3:$N$962,12,FALSE)),"")</f>
        <v/>
      </c>
      <c r="L726" s="223" t="str">
        <f>IFERROR(IF(VLOOKUP($O726,'APOIO-DESPESAS'!$A$3:$N$962,13,FALSE)="","",VLOOKUP($O726,'APOIO-DESPESAS'!$A$3:$N$962,13,FALSE)),"")</f>
        <v/>
      </c>
      <c r="M726" s="223" t="str">
        <f>IFERROR(IF(VLOOKUP($O726,'APOIO-DESPESAS'!$A$3:$N$962,14,FALSE)="","",VLOOKUP($O726,'APOIO-DESPESAS'!$A$3:$N$962,14,FALSE)),"")</f>
        <v/>
      </c>
      <c r="O726" s="223">
        <f t="shared" si="11"/>
        <v>724</v>
      </c>
    </row>
    <row r="727" spans="1:15" x14ac:dyDescent="0.25">
      <c r="A727" s="223" t="str">
        <f>IFERROR(IF(VLOOKUP($O727,'APOIO-DESPESAS'!$A$3:$N$962,2,FALSE)="","",VLOOKUP($O727,'APOIO-DESPESAS'!$A$3:$N$962,2,FALSE)),"")</f>
        <v/>
      </c>
      <c r="B727" s="223" t="str">
        <f>IFERROR(IF(VLOOKUP($O727,'APOIO-DESPESAS'!$A$3:$N$962,3,FALSE)="","",VLOOKUP($O727,'APOIO-DESPESAS'!$A$3:$N$962,3,FALSE)),"")</f>
        <v/>
      </c>
      <c r="C727" s="223" t="str">
        <f>IFERROR(IF(VLOOKUP($O727,'APOIO-DESPESAS'!$A$3:$N$962,4,FALSE)="","",VLOOKUP($O727,'APOIO-DESPESAS'!$A$3:$N$962,4,FALSE)),"")</f>
        <v/>
      </c>
      <c r="D727" s="223" t="str">
        <f>IFERROR(IF(VLOOKUP($O727,'APOIO-DESPESAS'!$A$3:$N$962,5,FALSE)="","",VLOOKUP($O727,'APOIO-DESPESAS'!$A$3:$N$962,5,FALSE)),"")</f>
        <v/>
      </c>
      <c r="E727" s="223" t="str">
        <f>IFERROR(IF(VLOOKUP($O727,'APOIO-DESPESAS'!$A$3:$N$962,6,FALSE)="","",VLOOKUP($O727,'APOIO-DESPESAS'!$A$3:$N$962,6,FALSE)),"")</f>
        <v/>
      </c>
      <c r="F727" s="223" t="str">
        <f>IFERROR(IF(VLOOKUP($O727,'APOIO-DESPESAS'!$A$3:$N$962,7,FALSE)="","",VLOOKUP($O727,'APOIO-DESPESAS'!$A$3:$N$962,7,FALSE)),"")</f>
        <v/>
      </c>
      <c r="G727" s="223" t="str">
        <f>IFERROR(IF(VLOOKUP($O727,'APOIO-DESPESAS'!$A$3:$N$962,8,FALSE)="","",VLOOKUP($O727,'APOIO-DESPESAS'!$A$3:$N$962,8,FALSE)),"")</f>
        <v/>
      </c>
      <c r="H727" s="223" t="str">
        <f>IFERROR(IF(VLOOKUP($O727,'APOIO-DESPESAS'!$A$3:$N$962,9,FALSE)="","",VLOOKUP($O727,'APOIO-DESPESAS'!$A$3:$N$962,9,FALSE)),"")</f>
        <v/>
      </c>
      <c r="I727" s="223" t="str">
        <f>IFERROR(IF(VLOOKUP($O727,'APOIO-DESPESAS'!$A$3:$N$962,10,FALSE)="","",VLOOKUP($O727,'APOIO-DESPESAS'!$A$3:$N$962,10,FALSE)),"")</f>
        <v/>
      </c>
      <c r="J727" s="223" t="str">
        <f>IFERROR(IF(VLOOKUP($O727,'APOIO-DESPESAS'!$A$3:$N$962,11,FALSE)="","",VLOOKUP($O727,'APOIO-DESPESAS'!$A$3:$N$962,11,FALSE)),"")</f>
        <v/>
      </c>
      <c r="K727" s="223" t="str">
        <f>IFERROR(IF(VLOOKUP($O727,'APOIO-DESPESAS'!$A$3:$N$962,12,FALSE)="","",VLOOKUP($O727,'APOIO-DESPESAS'!$A$3:$N$962,12,FALSE)),"")</f>
        <v/>
      </c>
      <c r="L727" s="223" t="str">
        <f>IFERROR(IF(VLOOKUP($O727,'APOIO-DESPESAS'!$A$3:$N$962,13,FALSE)="","",VLOOKUP($O727,'APOIO-DESPESAS'!$A$3:$N$962,13,FALSE)),"")</f>
        <v/>
      </c>
      <c r="M727" s="223" t="str">
        <f>IFERROR(IF(VLOOKUP($O727,'APOIO-DESPESAS'!$A$3:$N$962,14,FALSE)="","",VLOOKUP($O727,'APOIO-DESPESAS'!$A$3:$N$962,14,FALSE)),"")</f>
        <v/>
      </c>
      <c r="O727" s="223">
        <f t="shared" si="11"/>
        <v>725</v>
      </c>
    </row>
    <row r="728" spans="1:15" x14ac:dyDescent="0.25">
      <c r="A728" s="223" t="str">
        <f>IFERROR(IF(VLOOKUP($O728,'APOIO-DESPESAS'!$A$3:$N$962,2,FALSE)="","",VLOOKUP($O728,'APOIO-DESPESAS'!$A$3:$N$962,2,FALSE)),"")</f>
        <v/>
      </c>
      <c r="B728" s="223" t="str">
        <f>IFERROR(IF(VLOOKUP($O728,'APOIO-DESPESAS'!$A$3:$N$962,3,FALSE)="","",VLOOKUP($O728,'APOIO-DESPESAS'!$A$3:$N$962,3,FALSE)),"")</f>
        <v/>
      </c>
      <c r="C728" s="223" t="str">
        <f>IFERROR(IF(VLOOKUP($O728,'APOIO-DESPESAS'!$A$3:$N$962,4,FALSE)="","",VLOOKUP($O728,'APOIO-DESPESAS'!$A$3:$N$962,4,FALSE)),"")</f>
        <v/>
      </c>
      <c r="D728" s="223" t="str">
        <f>IFERROR(IF(VLOOKUP($O728,'APOIO-DESPESAS'!$A$3:$N$962,5,FALSE)="","",VLOOKUP($O728,'APOIO-DESPESAS'!$A$3:$N$962,5,FALSE)),"")</f>
        <v/>
      </c>
      <c r="E728" s="223" t="str">
        <f>IFERROR(IF(VLOOKUP($O728,'APOIO-DESPESAS'!$A$3:$N$962,6,FALSE)="","",VLOOKUP($O728,'APOIO-DESPESAS'!$A$3:$N$962,6,FALSE)),"")</f>
        <v/>
      </c>
      <c r="F728" s="223" t="str">
        <f>IFERROR(IF(VLOOKUP($O728,'APOIO-DESPESAS'!$A$3:$N$962,7,FALSE)="","",VLOOKUP($O728,'APOIO-DESPESAS'!$A$3:$N$962,7,FALSE)),"")</f>
        <v/>
      </c>
      <c r="G728" s="223" t="str">
        <f>IFERROR(IF(VLOOKUP($O728,'APOIO-DESPESAS'!$A$3:$N$962,8,FALSE)="","",VLOOKUP($O728,'APOIO-DESPESAS'!$A$3:$N$962,8,FALSE)),"")</f>
        <v/>
      </c>
      <c r="H728" s="223" t="str">
        <f>IFERROR(IF(VLOOKUP($O728,'APOIO-DESPESAS'!$A$3:$N$962,9,FALSE)="","",VLOOKUP($O728,'APOIO-DESPESAS'!$A$3:$N$962,9,FALSE)),"")</f>
        <v/>
      </c>
      <c r="I728" s="223" t="str">
        <f>IFERROR(IF(VLOOKUP($O728,'APOIO-DESPESAS'!$A$3:$N$962,10,FALSE)="","",VLOOKUP($O728,'APOIO-DESPESAS'!$A$3:$N$962,10,FALSE)),"")</f>
        <v/>
      </c>
      <c r="J728" s="223" t="str">
        <f>IFERROR(IF(VLOOKUP($O728,'APOIO-DESPESAS'!$A$3:$N$962,11,FALSE)="","",VLOOKUP($O728,'APOIO-DESPESAS'!$A$3:$N$962,11,FALSE)),"")</f>
        <v/>
      </c>
      <c r="K728" s="223" t="str">
        <f>IFERROR(IF(VLOOKUP($O728,'APOIO-DESPESAS'!$A$3:$N$962,12,FALSE)="","",VLOOKUP($O728,'APOIO-DESPESAS'!$A$3:$N$962,12,FALSE)),"")</f>
        <v/>
      </c>
      <c r="L728" s="223" t="str">
        <f>IFERROR(IF(VLOOKUP($O728,'APOIO-DESPESAS'!$A$3:$N$962,13,FALSE)="","",VLOOKUP($O728,'APOIO-DESPESAS'!$A$3:$N$962,13,FALSE)),"")</f>
        <v/>
      </c>
      <c r="M728" s="223" t="str">
        <f>IFERROR(IF(VLOOKUP($O728,'APOIO-DESPESAS'!$A$3:$N$962,14,FALSE)="","",VLOOKUP($O728,'APOIO-DESPESAS'!$A$3:$N$962,14,FALSE)),"")</f>
        <v/>
      </c>
      <c r="O728" s="223">
        <f t="shared" si="11"/>
        <v>726</v>
      </c>
    </row>
    <row r="729" spans="1:15" x14ac:dyDescent="0.25">
      <c r="A729" s="223" t="str">
        <f>IFERROR(IF(VLOOKUP($O729,'APOIO-DESPESAS'!$A$3:$N$962,2,FALSE)="","",VLOOKUP($O729,'APOIO-DESPESAS'!$A$3:$N$962,2,FALSE)),"")</f>
        <v/>
      </c>
      <c r="B729" s="223" t="str">
        <f>IFERROR(IF(VLOOKUP($O729,'APOIO-DESPESAS'!$A$3:$N$962,3,FALSE)="","",VLOOKUP($O729,'APOIO-DESPESAS'!$A$3:$N$962,3,FALSE)),"")</f>
        <v/>
      </c>
      <c r="C729" s="223" t="str">
        <f>IFERROR(IF(VLOOKUP($O729,'APOIO-DESPESAS'!$A$3:$N$962,4,FALSE)="","",VLOOKUP($O729,'APOIO-DESPESAS'!$A$3:$N$962,4,FALSE)),"")</f>
        <v/>
      </c>
      <c r="D729" s="223" t="str">
        <f>IFERROR(IF(VLOOKUP($O729,'APOIO-DESPESAS'!$A$3:$N$962,5,FALSE)="","",VLOOKUP($O729,'APOIO-DESPESAS'!$A$3:$N$962,5,FALSE)),"")</f>
        <v/>
      </c>
      <c r="E729" s="223" t="str">
        <f>IFERROR(IF(VLOOKUP($O729,'APOIO-DESPESAS'!$A$3:$N$962,6,FALSE)="","",VLOOKUP($O729,'APOIO-DESPESAS'!$A$3:$N$962,6,FALSE)),"")</f>
        <v/>
      </c>
      <c r="F729" s="223" t="str">
        <f>IFERROR(IF(VLOOKUP($O729,'APOIO-DESPESAS'!$A$3:$N$962,7,FALSE)="","",VLOOKUP($O729,'APOIO-DESPESAS'!$A$3:$N$962,7,FALSE)),"")</f>
        <v/>
      </c>
      <c r="G729" s="223" t="str">
        <f>IFERROR(IF(VLOOKUP($O729,'APOIO-DESPESAS'!$A$3:$N$962,8,FALSE)="","",VLOOKUP($O729,'APOIO-DESPESAS'!$A$3:$N$962,8,FALSE)),"")</f>
        <v/>
      </c>
      <c r="H729" s="223" t="str">
        <f>IFERROR(IF(VLOOKUP($O729,'APOIO-DESPESAS'!$A$3:$N$962,9,FALSE)="","",VLOOKUP($O729,'APOIO-DESPESAS'!$A$3:$N$962,9,FALSE)),"")</f>
        <v/>
      </c>
      <c r="I729" s="223" t="str">
        <f>IFERROR(IF(VLOOKUP($O729,'APOIO-DESPESAS'!$A$3:$N$962,10,FALSE)="","",VLOOKUP($O729,'APOIO-DESPESAS'!$A$3:$N$962,10,FALSE)),"")</f>
        <v/>
      </c>
      <c r="J729" s="223" t="str">
        <f>IFERROR(IF(VLOOKUP($O729,'APOIO-DESPESAS'!$A$3:$N$962,11,FALSE)="","",VLOOKUP($O729,'APOIO-DESPESAS'!$A$3:$N$962,11,FALSE)),"")</f>
        <v/>
      </c>
      <c r="K729" s="223" t="str">
        <f>IFERROR(IF(VLOOKUP($O729,'APOIO-DESPESAS'!$A$3:$N$962,12,FALSE)="","",VLOOKUP($O729,'APOIO-DESPESAS'!$A$3:$N$962,12,FALSE)),"")</f>
        <v/>
      </c>
      <c r="L729" s="223" t="str">
        <f>IFERROR(IF(VLOOKUP($O729,'APOIO-DESPESAS'!$A$3:$N$962,13,FALSE)="","",VLOOKUP($O729,'APOIO-DESPESAS'!$A$3:$N$962,13,FALSE)),"")</f>
        <v/>
      </c>
      <c r="M729" s="223" t="str">
        <f>IFERROR(IF(VLOOKUP($O729,'APOIO-DESPESAS'!$A$3:$N$962,14,FALSE)="","",VLOOKUP($O729,'APOIO-DESPESAS'!$A$3:$N$962,14,FALSE)),"")</f>
        <v/>
      </c>
      <c r="O729" s="223">
        <f t="shared" si="11"/>
        <v>727</v>
      </c>
    </row>
    <row r="730" spans="1:15" x14ac:dyDescent="0.25">
      <c r="A730" s="223" t="str">
        <f>IFERROR(IF(VLOOKUP($O730,'APOIO-DESPESAS'!$A$3:$N$962,2,FALSE)="","",VLOOKUP($O730,'APOIO-DESPESAS'!$A$3:$N$962,2,FALSE)),"")</f>
        <v/>
      </c>
      <c r="B730" s="223" t="str">
        <f>IFERROR(IF(VLOOKUP($O730,'APOIO-DESPESAS'!$A$3:$N$962,3,FALSE)="","",VLOOKUP($O730,'APOIO-DESPESAS'!$A$3:$N$962,3,FALSE)),"")</f>
        <v/>
      </c>
      <c r="C730" s="223" t="str">
        <f>IFERROR(IF(VLOOKUP($O730,'APOIO-DESPESAS'!$A$3:$N$962,4,FALSE)="","",VLOOKUP($O730,'APOIO-DESPESAS'!$A$3:$N$962,4,FALSE)),"")</f>
        <v/>
      </c>
      <c r="D730" s="223" t="str">
        <f>IFERROR(IF(VLOOKUP($O730,'APOIO-DESPESAS'!$A$3:$N$962,5,FALSE)="","",VLOOKUP($O730,'APOIO-DESPESAS'!$A$3:$N$962,5,FALSE)),"")</f>
        <v/>
      </c>
      <c r="E730" s="223" t="str">
        <f>IFERROR(IF(VLOOKUP($O730,'APOIO-DESPESAS'!$A$3:$N$962,6,FALSE)="","",VLOOKUP($O730,'APOIO-DESPESAS'!$A$3:$N$962,6,FALSE)),"")</f>
        <v/>
      </c>
      <c r="F730" s="223" t="str">
        <f>IFERROR(IF(VLOOKUP($O730,'APOIO-DESPESAS'!$A$3:$N$962,7,FALSE)="","",VLOOKUP($O730,'APOIO-DESPESAS'!$A$3:$N$962,7,FALSE)),"")</f>
        <v/>
      </c>
      <c r="G730" s="223" t="str">
        <f>IFERROR(IF(VLOOKUP($O730,'APOIO-DESPESAS'!$A$3:$N$962,8,FALSE)="","",VLOOKUP($O730,'APOIO-DESPESAS'!$A$3:$N$962,8,FALSE)),"")</f>
        <v/>
      </c>
      <c r="H730" s="223" t="str">
        <f>IFERROR(IF(VLOOKUP($O730,'APOIO-DESPESAS'!$A$3:$N$962,9,FALSE)="","",VLOOKUP($O730,'APOIO-DESPESAS'!$A$3:$N$962,9,FALSE)),"")</f>
        <v/>
      </c>
      <c r="I730" s="223" t="str">
        <f>IFERROR(IF(VLOOKUP($O730,'APOIO-DESPESAS'!$A$3:$N$962,10,FALSE)="","",VLOOKUP($O730,'APOIO-DESPESAS'!$A$3:$N$962,10,FALSE)),"")</f>
        <v/>
      </c>
      <c r="J730" s="223" t="str">
        <f>IFERROR(IF(VLOOKUP($O730,'APOIO-DESPESAS'!$A$3:$N$962,11,FALSE)="","",VLOOKUP($O730,'APOIO-DESPESAS'!$A$3:$N$962,11,FALSE)),"")</f>
        <v/>
      </c>
      <c r="K730" s="223" t="str">
        <f>IFERROR(IF(VLOOKUP($O730,'APOIO-DESPESAS'!$A$3:$N$962,12,FALSE)="","",VLOOKUP($O730,'APOIO-DESPESAS'!$A$3:$N$962,12,FALSE)),"")</f>
        <v/>
      </c>
      <c r="L730" s="223" t="str">
        <f>IFERROR(IF(VLOOKUP($O730,'APOIO-DESPESAS'!$A$3:$N$962,13,FALSE)="","",VLOOKUP($O730,'APOIO-DESPESAS'!$A$3:$N$962,13,FALSE)),"")</f>
        <v/>
      </c>
      <c r="M730" s="223" t="str">
        <f>IFERROR(IF(VLOOKUP($O730,'APOIO-DESPESAS'!$A$3:$N$962,14,FALSE)="","",VLOOKUP($O730,'APOIO-DESPESAS'!$A$3:$N$962,14,FALSE)),"")</f>
        <v/>
      </c>
      <c r="O730" s="223">
        <f t="shared" si="11"/>
        <v>728</v>
      </c>
    </row>
    <row r="731" spans="1:15" x14ac:dyDescent="0.25">
      <c r="A731" s="223" t="str">
        <f>IFERROR(IF(VLOOKUP($O731,'APOIO-DESPESAS'!$A$3:$N$962,2,FALSE)="","",VLOOKUP($O731,'APOIO-DESPESAS'!$A$3:$N$962,2,FALSE)),"")</f>
        <v/>
      </c>
      <c r="B731" s="223" t="str">
        <f>IFERROR(IF(VLOOKUP($O731,'APOIO-DESPESAS'!$A$3:$N$962,3,FALSE)="","",VLOOKUP($O731,'APOIO-DESPESAS'!$A$3:$N$962,3,FALSE)),"")</f>
        <v/>
      </c>
      <c r="C731" s="223" t="str">
        <f>IFERROR(IF(VLOOKUP($O731,'APOIO-DESPESAS'!$A$3:$N$962,4,FALSE)="","",VLOOKUP($O731,'APOIO-DESPESAS'!$A$3:$N$962,4,FALSE)),"")</f>
        <v/>
      </c>
      <c r="D731" s="223" t="str">
        <f>IFERROR(IF(VLOOKUP($O731,'APOIO-DESPESAS'!$A$3:$N$962,5,FALSE)="","",VLOOKUP($O731,'APOIO-DESPESAS'!$A$3:$N$962,5,FALSE)),"")</f>
        <v/>
      </c>
      <c r="E731" s="223" t="str">
        <f>IFERROR(IF(VLOOKUP($O731,'APOIO-DESPESAS'!$A$3:$N$962,6,FALSE)="","",VLOOKUP($O731,'APOIO-DESPESAS'!$A$3:$N$962,6,FALSE)),"")</f>
        <v/>
      </c>
      <c r="F731" s="223" t="str">
        <f>IFERROR(IF(VLOOKUP($O731,'APOIO-DESPESAS'!$A$3:$N$962,7,FALSE)="","",VLOOKUP($O731,'APOIO-DESPESAS'!$A$3:$N$962,7,FALSE)),"")</f>
        <v/>
      </c>
      <c r="G731" s="223" t="str">
        <f>IFERROR(IF(VLOOKUP($O731,'APOIO-DESPESAS'!$A$3:$N$962,8,FALSE)="","",VLOOKUP($O731,'APOIO-DESPESAS'!$A$3:$N$962,8,FALSE)),"")</f>
        <v/>
      </c>
      <c r="H731" s="223" t="str">
        <f>IFERROR(IF(VLOOKUP($O731,'APOIO-DESPESAS'!$A$3:$N$962,9,FALSE)="","",VLOOKUP($O731,'APOIO-DESPESAS'!$A$3:$N$962,9,FALSE)),"")</f>
        <v/>
      </c>
      <c r="I731" s="223" t="str">
        <f>IFERROR(IF(VLOOKUP($O731,'APOIO-DESPESAS'!$A$3:$N$962,10,FALSE)="","",VLOOKUP($O731,'APOIO-DESPESAS'!$A$3:$N$962,10,FALSE)),"")</f>
        <v/>
      </c>
      <c r="J731" s="223" t="str">
        <f>IFERROR(IF(VLOOKUP($O731,'APOIO-DESPESAS'!$A$3:$N$962,11,FALSE)="","",VLOOKUP($O731,'APOIO-DESPESAS'!$A$3:$N$962,11,FALSE)),"")</f>
        <v/>
      </c>
      <c r="K731" s="223" t="str">
        <f>IFERROR(IF(VLOOKUP($O731,'APOIO-DESPESAS'!$A$3:$N$962,12,FALSE)="","",VLOOKUP($O731,'APOIO-DESPESAS'!$A$3:$N$962,12,FALSE)),"")</f>
        <v/>
      </c>
      <c r="L731" s="223" t="str">
        <f>IFERROR(IF(VLOOKUP($O731,'APOIO-DESPESAS'!$A$3:$N$962,13,FALSE)="","",VLOOKUP($O731,'APOIO-DESPESAS'!$A$3:$N$962,13,FALSE)),"")</f>
        <v/>
      </c>
      <c r="M731" s="223" t="str">
        <f>IFERROR(IF(VLOOKUP($O731,'APOIO-DESPESAS'!$A$3:$N$962,14,FALSE)="","",VLOOKUP($O731,'APOIO-DESPESAS'!$A$3:$N$962,14,FALSE)),"")</f>
        <v/>
      </c>
      <c r="O731" s="223">
        <f t="shared" si="11"/>
        <v>729</v>
      </c>
    </row>
    <row r="732" spans="1:15" x14ac:dyDescent="0.25">
      <c r="A732" s="223" t="str">
        <f>IFERROR(IF(VLOOKUP($O732,'APOIO-DESPESAS'!$A$3:$N$962,2,FALSE)="","",VLOOKUP($O732,'APOIO-DESPESAS'!$A$3:$N$962,2,FALSE)),"")</f>
        <v/>
      </c>
      <c r="B732" s="223" t="str">
        <f>IFERROR(IF(VLOOKUP($O732,'APOIO-DESPESAS'!$A$3:$N$962,3,FALSE)="","",VLOOKUP($O732,'APOIO-DESPESAS'!$A$3:$N$962,3,FALSE)),"")</f>
        <v/>
      </c>
      <c r="C732" s="223" t="str">
        <f>IFERROR(IF(VLOOKUP($O732,'APOIO-DESPESAS'!$A$3:$N$962,4,FALSE)="","",VLOOKUP($O732,'APOIO-DESPESAS'!$A$3:$N$962,4,FALSE)),"")</f>
        <v/>
      </c>
      <c r="D732" s="223" t="str">
        <f>IFERROR(IF(VLOOKUP($O732,'APOIO-DESPESAS'!$A$3:$N$962,5,FALSE)="","",VLOOKUP($O732,'APOIO-DESPESAS'!$A$3:$N$962,5,FALSE)),"")</f>
        <v/>
      </c>
      <c r="E732" s="223" t="str">
        <f>IFERROR(IF(VLOOKUP($O732,'APOIO-DESPESAS'!$A$3:$N$962,6,FALSE)="","",VLOOKUP($O732,'APOIO-DESPESAS'!$A$3:$N$962,6,FALSE)),"")</f>
        <v/>
      </c>
      <c r="F732" s="223" t="str">
        <f>IFERROR(IF(VLOOKUP($O732,'APOIO-DESPESAS'!$A$3:$N$962,7,FALSE)="","",VLOOKUP($O732,'APOIO-DESPESAS'!$A$3:$N$962,7,FALSE)),"")</f>
        <v/>
      </c>
      <c r="G732" s="223" t="str">
        <f>IFERROR(IF(VLOOKUP($O732,'APOIO-DESPESAS'!$A$3:$N$962,8,FALSE)="","",VLOOKUP($O732,'APOIO-DESPESAS'!$A$3:$N$962,8,FALSE)),"")</f>
        <v/>
      </c>
      <c r="H732" s="223" t="str">
        <f>IFERROR(IF(VLOOKUP($O732,'APOIO-DESPESAS'!$A$3:$N$962,9,FALSE)="","",VLOOKUP($O732,'APOIO-DESPESAS'!$A$3:$N$962,9,FALSE)),"")</f>
        <v/>
      </c>
      <c r="I732" s="223" t="str">
        <f>IFERROR(IF(VLOOKUP($O732,'APOIO-DESPESAS'!$A$3:$N$962,10,FALSE)="","",VLOOKUP($O732,'APOIO-DESPESAS'!$A$3:$N$962,10,FALSE)),"")</f>
        <v/>
      </c>
      <c r="J732" s="223" t="str">
        <f>IFERROR(IF(VLOOKUP($O732,'APOIO-DESPESAS'!$A$3:$N$962,11,FALSE)="","",VLOOKUP($O732,'APOIO-DESPESAS'!$A$3:$N$962,11,FALSE)),"")</f>
        <v/>
      </c>
      <c r="K732" s="223" t="str">
        <f>IFERROR(IF(VLOOKUP($O732,'APOIO-DESPESAS'!$A$3:$N$962,12,FALSE)="","",VLOOKUP($O732,'APOIO-DESPESAS'!$A$3:$N$962,12,FALSE)),"")</f>
        <v/>
      </c>
      <c r="L732" s="223" t="str">
        <f>IFERROR(IF(VLOOKUP($O732,'APOIO-DESPESAS'!$A$3:$N$962,13,FALSE)="","",VLOOKUP($O732,'APOIO-DESPESAS'!$A$3:$N$962,13,FALSE)),"")</f>
        <v/>
      </c>
      <c r="M732" s="223" t="str">
        <f>IFERROR(IF(VLOOKUP($O732,'APOIO-DESPESAS'!$A$3:$N$962,14,FALSE)="","",VLOOKUP($O732,'APOIO-DESPESAS'!$A$3:$N$962,14,FALSE)),"")</f>
        <v/>
      </c>
      <c r="O732" s="223">
        <f t="shared" si="11"/>
        <v>730</v>
      </c>
    </row>
    <row r="733" spans="1:15" x14ac:dyDescent="0.25">
      <c r="A733" s="223" t="str">
        <f>IFERROR(IF(VLOOKUP($O733,'APOIO-DESPESAS'!$A$3:$N$962,2,FALSE)="","",VLOOKUP($O733,'APOIO-DESPESAS'!$A$3:$N$962,2,FALSE)),"")</f>
        <v/>
      </c>
      <c r="B733" s="223" t="str">
        <f>IFERROR(IF(VLOOKUP($O733,'APOIO-DESPESAS'!$A$3:$N$962,3,FALSE)="","",VLOOKUP($O733,'APOIO-DESPESAS'!$A$3:$N$962,3,FALSE)),"")</f>
        <v/>
      </c>
      <c r="C733" s="223" t="str">
        <f>IFERROR(IF(VLOOKUP($O733,'APOIO-DESPESAS'!$A$3:$N$962,4,FALSE)="","",VLOOKUP($O733,'APOIO-DESPESAS'!$A$3:$N$962,4,FALSE)),"")</f>
        <v/>
      </c>
      <c r="D733" s="223" t="str">
        <f>IFERROR(IF(VLOOKUP($O733,'APOIO-DESPESAS'!$A$3:$N$962,5,FALSE)="","",VLOOKUP($O733,'APOIO-DESPESAS'!$A$3:$N$962,5,FALSE)),"")</f>
        <v/>
      </c>
      <c r="E733" s="223" t="str">
        <f>IFERROR(IF(VLOOKUP($O733,'APOIO-DESPESAS'!$A$3:$N$962,6,FALSE)="","",VLOOKUP($O733,'APOIO-DESPESAS'!$A$3:$N$962,6,FALSE)),"")</f>
        <v/>
      </c>
      <c r="F733" s="223" t="str">
        <f>IFERROR(IF(VLOOKUP($O733,'APOIO-DESPESAS'!$A$3:$N$962,7,FALSE)="","",VLOOKUP($O733,'APOIO-DESPESAS'!$A$3:$N$962,7,FALSE)),"")</f>
        <v/>
      </c>
      <c r="G733" s="223" t="str">
        <f>IFERROR(IF(VLOOKUP($O733,'APOIO-DESPESAS'!$A$3:$N$962,8,FALSE)="","",VLOOKUP($O733,'APOIO-DESPESAS'!$A$3:$N$962,8,FALSE)),"")</f>
        <v/>
      </c>
      <c r="H733" s="223" t="str">
        <f>IFERROR(IF(VLOOKUP($O733,'APOIO-DESPESAS'!$A$3:$N$962,9,FALSE)="","",VLOOKUP($O733,'APOIO-DESPESAS'!$A$3:$N$962,9,FALSE)),"")</f>
        <v/>
      </c>
      <c r="I733" s="223" t="str">
        <f>IFERROR(IF(VLOOKUP($O733,'APOIO-DESPESAS'!$A$3:$N$962,10,FALSE)="","",VLOOKUP($O733,'APOIO-DESPESAS'!$A$3:$N$962,10,FALSE)),"")</f>
        <v/>
      </c>
      <c r="J733" s="223" t="str">
        <f>IFERROR(IF(VLOOKUP($O733,'APOIO-DESPESAS'!$A$3:$N$962,11,FALSE)="","",VLOOKUP($O733,'APOIO-DESPESAS'!$A$3:$N$962,11,FALSE)),"")</f>
        <v/>
      </c>
      <c r="K733" s="223" t="str">
        <f>IFERROR(IF(VLOOKUP($O733,'APOIO-DESPESAS'!$A$3:$N$962,12,FALSE)="","",VLOOKUP($O733,'APOIO-DESPESAS'!$A$3:$N$962,12,FALSE)),"")</f>
        <v/>
      </c>
      <c r="L733" s="223" t="str">
        <f>IFERROR(IF(VLOOKUP($O733,'APOIO-DESPESAS'!$A$3:$N$962,13,FALSE)="","",VLOOKUP($O733,'APOIO-DESPESAS'!$A$3:$N$962,13,FALSE)),"")</f>
        <v/>
      </c>
      <c r="M733" s="223" t="str">
        <f>IFERROR(IF(VLOOKUP($O733,'APOIO-DESPESAS'!$A$3:$N$962,14,FALSE)="","",VLOOKUP($O733,'APOIO-DESPESAS'!$A$3:$N$962,14,FALSE)),"")</f>
        <v/>
      </c>
      <c r="O733" s="223">
        <f t="shared" si="11"/>
        <v>731</v>
      </c>
    </row>
    <row r="734" spans="1:15" x14ac:dyDescent="0.25">
      <c r="A734" s="223" t="str">
        <f>IFERROR(IF(VLOOKUP($O734,'APOIO-DESPESAS'!$A$3:$N$962,2,FALSE)="","",VLOOKUP($O734,'APOIO-DESPESAS'!$A$3:$N$962,2,FALSE)),"")</f>
        <v/>
      </c>
      <c r="B734" s="223" t="str">
        <f>IFERROR(IF(VLOOKUP($O734,'APOIO-DESPESAS'!$A$3:$N$962,3,FALSE)="","",VLOOKUP($O734,'APOIO-DESPESAS'!$A$3:$N$962,3,FALSE)),"")</f>
        <v/>
      </c>
      <c r="C734" s="223" t="str">
        <f>IFERROR(IF(VLOOKUP($O734,'APOIO-DESPESAS'!$A$3:$N$962,4,FALSE)="","",VLOOKUP($O734,'APOIO-DESPESAS'!$A$3:$N$962,4,FALSE)),"")</f>
        <v/>
      </c>
      <c r="D734" s="223" t="str">
        <f>IFERROR(IF(VLOOKUP($O734,'APOIO-DESPESAS'!$A$3:$N$962,5,FALSE)="","",VLOOKUP($O734,'APOIO-DESPESAS'!$A$3:$N$962,5,FALSE)),"")</f>
        <v/>
      </c>
      <c r="E734" s="223" t="str">
        <f>IFERROR(IF(VLOOKUP($O734,'APOIO-DESPESAS'!$A$3:$N$962,6,FALSE)="","",VLOOKUP($O734,'APOIO-DESPESAS'!$A$3:$N$962,6,FALSE)),"")</f>
        <v/>
      </c>
      <c r="F734" s="223" t="str">
        <f>IFERROR(IF(VLOOKUP($O734,'APOIO-DESPESAS'!$A$3:$N$962,7,FALSE)="","",VLOOKUP($O734,'APOIO-DESPESAS'!$A$3:$N$962,7,FALSE)),"")</f>
        <v/>
      </c>
      <c r="G734" s="223" t="str">
        <f>IFERROR(IF(VLOOKUP($O734,'APOIO-DESPESAS'!$A$3:$N$962,8,FALSE)="","",VLOOKUP($O734,'APOIO-DESPESAS'!$A$3:$N$962,8,FALSE)),"")</f>
        <v/>
      </c>
      <c r="H734" s="223" t="str">
        <f>IFERROR(IF(VLOOKUP($O734,'APOIO-DESPESAS'!$A$3:$N$962,9,FALSE)="","",VLOOKUP($O734,'APOIO-DESPESAS'!$A$3:$N$962,9,FALSE)),"")</f>
        <v/>
      </c>
      <c r="I734" s="223" t="str">
        <f>IFERROR(IF(VLOOKUP($O734,'APOIO-DESPESAS'!$A$3:$N$962,10,FALSE)="","",VLOOKUP($O734,'APOIO-DESPESAS'!$A$3:$N$962,10,FALSE)),"")</f>
        <v/>
      </c>
      <c r="J734" s="223" t="str">
        <f>IFERROR(IF(VLOOKUP($O734,'APOIO-DESPESAS'!$A$3:$N$962,11,FALSE)="","",VLOOKUP($O734,'APOIO-DESPESAS'!$A$3:$N$962,11,FALSE)),"")</f>
        <v/>
      </c>
      <c r="K734" s="223" t="str">
        <f>IFERROR(IF(VLOOKUP($O734,'APOIO-DESPESAS'!$A$3:$N$962,12,FALSE)="","",VLOOKUP($O734,'APOIO-DESPESAS'!$A$3:$N$962,12,FALSE)),"")</f>
        <v/>
      </c>
      <c r="L734" s="223" t="str">
        <f>IFERROR(IF(VLOOKUP($O734,'APOIO-DESPESAS'!$A$3:$N$962,13,FALSE)="","",VLOOKUP($O734,'APOIO-DESPESAS'!$A$3:$N$962,13,FALSE)),"")</f>
        <v/>
      </c>
      <c r="M734" s="223" t="str">
        <f>IFERROR(IF(VLOOKUP($O734,'APOIO-DESPESAS'!$A$3:$N$962,14,FALSE)="","",VLOOKUP($O734,'APOIO-DESPESAS'!$A$3:$N$962,14,FALSE)),"")</f>
        <v/>
      </c>
      <c r="O734" s="223">
        <f t="shared" si="11"/>
        <v>732</v>
      </c>
    </row>
    <row r="735" spans="1:15" x14ac:dyDescent="0.25">
      <c r="A735" s="223" t="str">
        <f>IFERROR(IF(VLOOKUP($O735,'APOIO-DESPESAS'!$A$3:$N$962,2,FALSE)="","",VLOOKUP($O735,'APOIO-DESPESAS'!$A$3:$N$962,2,FALSE)),"")</f>
        <v/>
      </c>
      <c r="B735" s="223" t="str">
        <f>IFERROR(IF(VLOOKUP($O735,'APOIO-DESPESAS'!$A$3:$N$962,3,FALSE)="","",VLOOKUP($O735,'APOIO-DESPESAS'!$A$3:$N$962,3,FALSE)),"")</f>
        <v/>
      </c>
      <c r="C735" s="223" t="str">
        <f>IFERROR(IF(VLOOKUP($O735,'APOIO-DESPESAS'!$A$3:$N$962,4,FALSE)="","",VLOOKUP($O735,'APOIO-DESPESAS'!$A$3:$N$962,4,FALSE)),"")</f>
        <v/>
      </c>
      <c r="D735" s="223" t="str">
        <f>IFERROR(IF(VLOOKUP($O735,'APOIO-DESPESAS'!$A$3:$N$962,5,FALSE)="","",VLOOKUP($O735,'APOIO-DESPESAS'!$A$3:$N$962,5,FALSE)),"")</f>
        <v/>
      </c>
      <c r="E735" s="223" t="str">
        <f>IFERROR(IF(VLOOKUP($O735,'APOIO-DESPESAS'!$A$3:$N$962,6,FALSE)="","",VLOOKUP($O735,'APOIO-DESPESAS'!$A$3:$N$962,6,FALSE)),"")</f>
        <v/>
      </c>
      <c r="F735" s="223" t="str">
        <f>IFERROR(IF(VLOOKUP($O735,'APOIO-DESPESAS'!$A$3:$N$962,7,FALSE)="","",VLOOKUP($O735,'APOIO-DESPESAS'!$A$3:$N$962,7,FALSE)),"")</f>
        <v/>
      </c>
      <c r="G735" s="223" t="str">
        <f>IFERROR(IF(VLOOKUP($O735,'APOIO-DESPESAS'!$A$3:$N$962,8,FALSE)="","",VLOOKUP($O735,'APOIO-DESPESAS'!$A$3:$N$962,8,FALSE)),"")</f>
        <v/>
      </c>
      <c r="H735" s="223" t="str">
        <f>IFERROR(IF(VLOOKUP($O735,'APOIO-DESPESAS'!$A$3:$N$962,9,FALSE)="","",VLOOKUP($O735,'APOIO-DESPESAS'!$A$3:$N$962,9,FALSE)),"")</f>
        <v/>
      </c>
      <c r="I735" s="223" t="str">
        <f>IFERROR(IF(VLOOKUP($O735,'APOIO-DESPESAS'!$A$3:$N$962,10,FALSE)="","",VLOOKUP($O735,'APOIO-DESPESAS'!$A$3:$N$962,10,FALSE)),"")</f>
        <v/>
      </c>
      <c r="J735" s="223" t="str">
        <f>IFERROR(IF(VLOOKUP($O735,'APOIO-DESPESAS'!$A$3:$N$962,11,FALSE)="","",VLOOKUP($O735,'APOIO-DESPESAS'!$A$3:$N$962,11,FALSE)),"")</f>
        <v/>
      </c>
      <c r="K735" s="223" t="str">
        <f>IFERROR(IF(VLOOKUP($O735,'APOIO-DESPESAS'!$A$3:$N$962,12,FALSE)="","",VLOOKUP($O735,'APOIO-DESPESAS'!$A$3:$N$962,12,FALSE)),"")</f>
        <v/>
      </c>
      <c r="L735" s="223" t="str">
        <f>IFERROR(IF(VLOOKUP($O735,'APOIO-DESPESAS'!$A$3:$N$962,13,FALSE)="","",VLOOKUP($O735,'APOIO-DESPESAS'!$A$3:$N$962,13,FALSE)),"")</f>
        <v/>
      </c>
      <c r="M735" s="223" t="str">
        <f>IFERROR(IF(VLOOKUP($O735,'APOIO-DESPESAS'!$A$3:$N$962,14,FALSE)="","",VLOOKUP($O735,'APOIO-DESPESAS'!$A$3:$N$962,14,FALSE)),"")</f>
        <v/>
      </c>
      <c r="O735" s="223">
        <f t="shared" si="11"/>
        <v>733</v>
      </c>
    </row>
    <row r="736" spans="1:15" x14ac:dyDescent="0.25">
      <c r="A736" s="223" t="str">
        <f>IFERROR(IF(VLOOKUP($O736,'APOIO-DESPESAS'!$A$3:$N$962,2,FALSE)="","",VLOOKUP($O736,'APOIO-DESPESAS'!$A$3:$N$962,2,FALSE)),"")</f>
        <v/>
      </c>
      <c r="B736" s="223" t="str">
        <f>IFERROR(IF(VLOOKUP($O736,'APOIO-DESPESAS'!$A$3:$N$962,3,FALSE)="","",VLOOKUP($O736,'APOIO-DESPESAS'!$A$3:$N$962,3,FALSE)),"")</f>
        <v/>
      </c>
      <c r="C736" s="223" t="str">
        <f>IFERROR(IF(VLOOKUP($O736,'APOIO-DESPESAS'!$A$3:$N$962,4,FALSE)="","",VLOOKUP($O736,'APOIO-DESPESAS'!$A$3:$N$962,4,FALSE)),"")</f>
        <v/>
      </c>
      <c r="D736" s="223" t="str">
        <f>IFERROR(IF(VLOOKUP($O736,'APOIO-DESPESAS'!$A$3:$N$962,5,FALSE)="","",VLOOKUP($O736,'APOIO-DESPESAS'!$A$3:$N$962,5,FALSE)),"")</f>
        <v/>
      </c>
      <c r="E736" s="223" t="str">
        <f>IFERROR(IF(VLOOKUP($O736,'APOIO-DESPESAS'!$A$3:$N$962,6,FALSE)="","",VLOOKUP($O736,'APOIO-DESPESAS'!$A$3:$N$962,6,FALSE)),"")</f>
        <v/>
      </c>
      <c r="F736" s="223" t="str">
        <f>IFERROR(IF(VLOOKUP($O736,'APOIO-DESPESAS'!$A$3:$N$962,7,FALSE)="","",VLOOKUP($O736,'APOIO-DESPESAS'!$A$3:$N$962,7,FALSE)),"")</f>
        <v/>
      </c>
      <c r="G736" s="223" t="str">
        <f>IFERROR(IF(VLOOKUP($O736,'APOIO-DESPESAS'!$A$3:$N$962,8,FALSE)="","",VLOOKUP($O736,'APOIO-DESPESAS'!$A$3:$N$962,8,FALSE)),"")</f>
        <v/>
      </c>
      <c r="H736" s="223" t="str">
        <f>IFERROR(IF(VLOOKUP($O736,'APOIO-DESPESAS'!$A$3:$N$962,9,FALSE)="","",VLOOKUP($O736,'APOIO-DESPESAS'!$A$3:$N$962,9,FALSE)),"")</f>
        <v/>
      </c>
      <c r="I736" s="223" t="str">
        <f>IFERROR(IF(VLOOKUP($O736,'APOIO-DESPESAS'!$A$3:$N$962,10,FALSE)="","",VLOOKUP($O736,'APOIO-DESPESAS'!$A$3:$N$962,10,FALSE)),"")</f>
        <v/>
      </c>
      <c r="J736" s="223" t="str">
        <f>IFERROR(IF(VLOOKUP($O736,'APOIO-DESPESAS'!$A$3:$N$962,11,FALSE)="","",VLOOKUP($O736,'APOIO-DESPESAS'!$A$3:$N$962,11,FALSE)),"")</f>
        <v/>
      </c>
      <c r="K736" s="223" t="str">
        <f>IFERROR(IF(VLOOKUP($O736,'APOIO-DESPESAS'!$A$3:$N$962,12,FALSE)="","",VLOOKUP($O736,'APOIO-DESPESAS'!$A$3:$N$962,12,FALSE)),"")</f>
        <v/>
      </c>
      <c r="L736" s="223" t="str">
        <f>IFERROR(IF(VLOOKUP($O736,'APOIO-DESPESAS'!$A$3:$N$962,13,FALSE)="","",VLOOKUP($O736,'APOIO-DESPESAS'!$A$3:$N$962,13,FALSE)),"")</f>
        <v/>
      </c>
      <c r="M736" s="223" t="str">
        <f>IFERROR(IF(VLOOKUP($O736,'APOIO-DESPESAS'!$A$3:$N$962,14,FALSE)="","",VLOOKUP($O736,'APOIO-DESPESAS'!$A$3:$N$962,14,FALSE)),"")</f>
        <v/>
      </c>
      <c r="O736" s="223">
        <f t="shared" si="11"/>
        <v>734</v>
      </c>
    </row>
    <row r="737" spans="1:15" x14ac:dyDescent="0.25">
      <c r="A737" s="223" t="str">
        <f>IFERROR(IF(VLOOKUP($O737,'APOIO-DESPESAS'!$A$3:$N$962,2,FALSE)="","",VLOOKUP($O737,'APOIO-DESPESAS'!$A$3:$N$962,2,FALSE)),"")</f>
        <v/>
      </c>
      <c r="B737" s="223" t="str">
        <f>IFERROR(IF(VLOOKUP($O737,'APOIO-DESPESAS'!$A$3:$N$962,3,FALSE)="","",VLOOKUP($O737,'APOIO-DESPESAS'!$A$3:$N$962,3,FALSE)),"")</f>
        <v/>
      </c>
      <c r="C737" s="223" t="str">
        <f>IFERROR(IF(VLOOKUP($O737,'APOIO-DESPESAS'!$A$3:$N$962,4,FALSE)="","",VLOOKUP($O737,'APOIO-DESPESAS'!$A$3:$N$962,4,FALSE)),"")</f>
        <v/>
      </c>
      <c r="D737" s="223" t="str">
        <f>IFERROR(IF(VLOOKUP($O737,'APOIO-DESPESAS'!$A$3:$N$962,5,FALSE)="","",VLOOKUP($O737,'APOIO-DESPESAS'!$A$3:$N$962,5,FALSE)),"")</f>
        <v/>
      </c>
      <c r="E737" s="223" t="str">
        <f>IFERROR(IF(VLOOKUP($O737,'APOIO-DESPESAS'!$A$3:$N$962,6,FALSE)="","",VLOOKUP($O737,'APOIO-DESPESAS'!$A$3:$N$962,6,FALSE)),"")</f>
        <v/>
      </c>
      <c r="F737" s="223" t="str">
        <f>IFERROR(IF(VLOOKUP($O737,'APOIO-DESPESAS'!$A$3:$N$962,7,FALSE)="","",VLOOKUP($O737,'APOIO-DESPESAS'!$A$3:$N$962,7,FALSE)),"")</f>
        <v/>
      </c>
      <c r="G737" s="223" t="str">
        <f>IFERROR(IF(VLOOKUP($O737,'APOIO-DESPESAS'!$A$3:$N$962,8,FALSE)="","",VLOOKUP($O737,'APOIO-DESPESAS'!$A$3:$N$962,8,FALSE)),"")</f>
        <v/>
      </c>
      <c r="H737" s="223" t="str">
        <f>IFERROR(IF(VLOOKUP($O737,'APOIO-DESPESAS'!$A$3:$N$962,9,FALSE)="","",VLOOKUP($O737,'APOIO-DESPESAS'!$A$3:$N$962,9,FALSE)),"")</f>
        <v/>
      </c>
      <c r="I737" s="223" t="str">
        <f>IFERROR(IF(VLOOKUP($O737,'APOIO-DESPESAS'!$A$3:$N$962,10,FALSE)="","",VLOOKUP($O737,'APOIO-DESPESAS'!$A$3:$N$962,10,FALSE)),"")</f>
        <v/>
      </c>
      <c r="J737" s="223" t="str">
        <f>IFERROR(IF(VLOOKUP($O737,'APOIO-DESPESAS'!$A$3:$N$962,11,FALSE)="","",VLOOKUP($O737,'APOIO-DESPESAS'!$A$3:$N$962,11,FALSE)),"")</f>
        <v/>
      </c>
      <c r="K737" s="223" t="str">
        <f>IFERROR(IF(VLOOKUP($O737,'APOIO-DESPESAS'!$A$3:$N$962,12,FALSE)="","",VLOOKUP($O737,'APOIO-DESPESAS'!$A$3:$N$962,12,FALSE)),"")</f>
        <v/>
      </c>
      <c r="L737" s="223" t="str">
        <f>IFERROR(IF(VLOOKUP($O737,'APOIO-DESPESAS'!$A$3:$N$962,13,FALSE)="","",VLOOKUP($O737,'APOIO-DESPESAS'!$A$3:$N$962,13,FALSE)),"")</f>
        <v/>
      </c>
      <c r="M737" s="223" t="str">
        <f>IFERROR(IF(VLOOKUP($O737,'APOIO-DESPESAS'!$A$3:$N$962,14,FALSE)="","",VLOOKUP($O737,'APOIO-DESPESAS'!$A$3:$N$962,14,FALSE)),"")</f>
        <v/>
      </c>
      <c r="O737" s="223">
        <f t="shared" si="11"/>
        <v>735</v>
      </c>
    </row>
    <row r="738" spans="1:15" x14ac:dyDescent="0.25">
      <c r="A738" s="223" t="str">
        <f>IFERROR(IF(VLOOKUP($O738,'APOIO-DESPESAS'!$A$3:$N$962,2,FALSE)="","",VLOOKUP($O738,'APOIO-DESPESAS'!$A$3:$N$962,2,FALSE)),"")</f>
        <v/>
      </c>
      <c r="B738" s="223" t="str">
        <f>IFERROR(IF(VLOOKUP($O738,'APOIO-DESPESAS'!$A$3:$N$962,3,FALSE)="","",VLOOKUP($O738,'APOIO-DESPESAS'!$A$3:$N$962,3,FALSE)),"")</f>
        <v/>
      </c>
      <c r="C738" s="223" t="str">
        <f>IFERROR(IF(VLOOKUP($O738,'APOIO-DESPESAS'!$A$3:$N$962,4,FALSE)="","",VLOOKUP($O738,'APOIO-DESPESAS'!$A$3:$N$962,4,FALSE)),"")</f>
        <v/>
      </c>
      <c r="D738" s="223" t="str">
        <f>IFERROR(IF(VLOOKUP($O738,'APOIO-DESPESAS'!$A$3:$N$962,5,FALSE)="","",VLOOKUP($O738,'APOIO-DESPESAS'!$A$3:$N$962,5,FALSE)),"")</f>
        <v/>
      </c>
      <c r="E738" s="223" t="str">
        <f>IFERROR(IF(VLOOKUP($O738,'APOIO-DESPESAS'!$A$3:$N$962,6,FALSE)="","",VLOOKUP($O738,'APOIO-DESPESAS'!$A$3:$N$962,6,FALSE)),"")</f>
        <v/>
      </c>
      <c r="F738" s="223" t="str">
        <f>IFERROR(IF(VLOOKUP($O738,'APOIO-DESPESAS'!$A$3:$N$962,7,FALSE)="","",VLOOKUP($O738,'APOIO-DESPESAS'!$A$3:$N$962,7,FALSE)),"")</f>
        <v/>
      </c>
      <c r="G738" s="223" t="str">
        <f>IFERROR(IF(VLOOKUP($O738,'APOIO-DESPESAS'!$A$3:$N$962,8,FALSE)="","",VLOOKUP($O738,'APOIO-DESPESAS'!$A$3:$N$962,8,FALSE)),"")</f>
        <v/>
      </c>
      <c r="H738" s="223" t="str">
        <f>IFERROR(IF(VLOOKUP($O738,'APOIO-DESPESAS'!$A$3:$N$962,9,FALSE)="","",VLOOKUP($O738,'APOIO-DESPESAS'!$A$3:$N$962,9,FALSE)),"")</f>
        <v/>
      </c>
      <c r="I738" s="223" t="str">
        <f>IFERROR(IF(VLOOKUP($O738,'APOIO-DESPESAS'!$A$3:$N$962,10,FALSE)="","",VLOOKUP($O738,'APOIO-DESPESAS'!$A$3:$N$962,10,FALSE)),"")</f>
        <v/>
      </c>
      <c r="J738" s="223" t="str">
        <f>IFERROR(IF(VLOOKUP($O738,'APOIO-DESPESAS'!$A$3:$N$962,11,FALSE)="","",VLOOKUP($O738,'APOIO-DESPESAS'!$A$3:$N$962,11,FALSE)),"")</f>
        <v/>
      </c>
      <c r="K738" s="223" t="str">
        <f>IFERROR(IF(VLOOKUP($O738,'APOIO-DESPESAS'!$A$3:$N$962,12,FALSE)="","",VLOOKUP($O738,'APOIO-DESPESAS'!$A$3:$N$962,12,FALSE)),"")</f>
        <v/>
      </c>
      <c r="L738" s="223" t="str">
        <f>IFERROR(IF(VLOOKUP($O738,'APOIO-DESPESAS'!$A$3:$N$962,13,FALSE)="","",VLOOKUP($O738,'APOIO-DESPESAS'!$A$3:$N$962,13,FALSE)),"")</f>
        <v/>
      </c>
      <c r="M738" s="223" t="str">
        <f>IFERROR(IF(VLOOKUP($O738,'APOIO-DESPESAS'!$A$3:$N$962,14,FALSE)="","",VLOOKUP($O738,'APOIO-DESPESAS'!$A$3:$N$962,14,FALSE)),"")</f>
        <v/>
      </c>
      <c r="O738" s="223">
        <f t="shared" si="11"/>
        <v>736</v>
      </c>
    </row>
    <row r="739" spans="1:15" x14ac:dyDescent="0.25">
      <c r="A739" s="223" t="str">
        <f>IFERROR(IF(VLOOKUP($O739,'APOIO-DESPESAS'!$A$3:$N$962,2,FALSE)="","",VLOOKUP($O739,'APOIO-DESPESAS'!$A$3:$N$962,2,FALSE)),"")</f>
        <v/>
      </c>
      <c r="B739" s="223" t="str">
        <f>IFERROR(IF(VLOOKUP($O739,'APOIO-DESPESAS'!$A$3:$N$962,3,FALSE)="","",VLOOKUP($O739,'APOIO-DESPESAS'!$A$3:$N$962,3,FALSE)),"")</f>
        <v/>
      </c>
      <c r="C739" s="223" t="str">
        <f>IFERROR(IF(VLOOKUP($O739,'APOIO-DESPESAS'!$A$3:$N$962,4,FALSE)="","",VLOOKUP($O739,'APOIO-DESPESAS'!$A$3:$N$962,4,FALSE)),"")</f>
        <v/>
      </c>
      <c r="D739" s="223" t="str">
        <f>IFERROR(IF(VLOOKUP($O739,'APOIO-DESPESAS'!$A$3:$N$962,5,FALSE)="","",VLOOKUP($O739,'APOIO-DESPESAS'!$A$3:$N$962,5,FALSE)),"")</f>
        <v/>
      </c>
      <c r="E739" s="223" t="str">
        <f>IFERROR(IF(VLOOKUP($O739,'APOIO-DESPESAS'!$A$3:$N$962,6,FALSE)="","",VLOOKUP($O739,'APOIO-DESPESAS'!$A$3:$N$962,6,FALSE)),"")</f>
        <v/>
      </c>
      <c r="F739" s="223" t="str">
        <f>IFERROR(IF(VLOOKUP($O739,'APOIO-DESPESAS'!$A$3:$N$962,7,FALSE)="","",VLOOKUP($O739,'APOIO-DESPESAS'!$A$3:$N$962,7,FALSE)),"")</f>
        <v/>
      </c>
      <c r="G739" s="223" t="str">
        <f>IFERROR(IF(VLOOKUP($O739,'APOIO-DESPESAS'!$A$3:$N$962,8,FALSE)="","",VLOOKUP($O739,'APOIO-DESPESAS'!$A$3:$N$962,8,FALSE)),"")</f>
        <v/>
      </c>
      <c r="H739" s="223" t="str">
        <f>IFERROR(IF(VLOOKUP($O739,'APOIO-DESPESAS'!$A$3:$N$962,9,FALSE)="","",VLOOKUP($O739,'APOIO-DESPESAS'!$A$3:$N$962,9,FALSE)),"")</f>
        <v/>
      </c>
      <c r="I739" s="223" t="str">
        <f>IFERROR(IF(VLOOKUP($O739,'APOIO-DESPESAS'!$A$3:$N$962,10,FALSE)="","",VLOOKUP($O739,'APOIO-DESPESAS'!$A$3:$N$962,10,FALSE)),"")</f>
        <v/>
      </c>
      <c r="J739" s="223" t="str">
        <f>IFERROR(IF(VLOOKUP($O739,'APOIO-DESPESAS'!$A$3:$N$962,11,FALSE)="","",VLOOKUP($O739,'APOIO-DESPESAS'!$A$3:$N$962,11,FALSE)),"")</f>
        <v/>
      </c>
      <c r="K739" s="223" t="str">
        <f>IFERROR(IF(VLOOKUP($O739,'APOIO-DESPESAS'!$A$3:$N$962,12,FALSE)="","",VLOOKUP($O739,'APOIO-DESPESAS'!$A$3:$N$962,12,FALSE)),"")</f>
        <v/>
      </c>
      <c r="L739" s="223" t="str">
        <f>IFERROR(IF(VLOOKUP($O739,'APOIO-DESPESAS'!$A$3:$N$962,13,FALSE)="","",VLOOKUP($O739,'APOIO-DESPESAS'!$A$3:$N$962,13,FALSE)),"")</f>
        <v/>
      </c>
      <c r="M739" s="223" t="str">
        <f>IFERROR(IF(VLOOKUP($O739,'APOIO-DESPESAS'!$A$3:$N$962,14,FALSE)="","",VLOOKUP($O739,'APOIO-DESPESAS'!$A$3:$N$962,14,FALSE)),"")</f>
        <v/>
      </c>
      <c r="O739" s="223">
        <f t="shared" si="11"/>
        <v>737</v>
      </c>
    </row>
    <row r="740" spans="1:15" x14ac:dyDescent="0.25">
      <c r="A740" s="223" t="str">
        <f>IFERROR(IF(VLOOKUP($O740,'APOIO-DESPESAS'!$A$3:$N$962,2,FALSE)="","",VLOOKUP($O740,'APOIO-DESPESAS'!$A$3:$N$962,2,FALSE)),"")</f>
        <v/>
      </c>
      <c r="B740" s="223" t="str">
        <f>IFERROR(IF(VLOOKUP($O740,'APOIO-DESPESAS'!$A$3:$N$962,3,FALSE)="","",VLOOKUP($O740,'APOIO-DESPESAS'!$A$3:$N$962,3,FALSE)),"")</f>
        <v/>
      </c>
      <c r="C740" s="223" t="str">
        <f>IFERROR(IF(VLOOKUP($O740,'APOIO-DESPESAS'!$A$3:$N$962,4,FALSE)="","",VLOOKUP($O740,'APOIO-DESPESAS'!$A$3:$N$962,4,FALSE)),"")</f>
        <v/>
      </c>
      <c r="D740" s="223" t="str">
        <f>IFERROR(IF(VLOOKUP($O740,'APOIO-DESPESAS'!$A$3:$N$962,5,FALSE)="","",VLOOKUP($O740,'APOIO-DESPESAS'!$A$3:$N$962,5,FALSE)),"")</f>
        <v/>
      </c>
      <c r="E740" s="223" t="str">
        <f>IFERROR(IF(VLOOKUP($O740,'APOIO-DESPESAS'!$A$3:$N$962,6,FALSE)="","",VLOOKUP($O740,'APOIO-DESPESAS'!$A$3:$N$962,6,FALSE)),"")</f>
        <v/>
      </c>
      <c r="F740" s="223" t="str">
        <f>IFERROR(IF(VLOOKUP($O740,'APOIO-DESPESAS'!$A$3:$N$962,7,FALSE)="","",VLOOKUP($O740,'APOIO-DESPESAS'!$A$3:$N$962,7,FALSE)),"")</f>
        <v/>
      </c>
      <c r="G740" s="223" t="str">
        <f>IFERROR(IF(VLOOKUP($O740,'APOIO-DESPESAS'!$A$3:$N$962,8,FALSE)="","",VLOOKUP($O740,'APOIO-DESPESAS'!$A$3:$N$962,8,FALSE)),"")</f>
        <v/>
      </c>
      <c r="H740" s="223" t="str">
        <f>IFERROR(IF(VLOOKUP($O740,'APOIO-DESPESAS'!$A$3:$N$962,9,FALSE)="","",VLOOKUP($O740,'APOIO-DESPESAS'!$A$3:$N$962,9,FALSE)),"")</f>
        <v/>
      </c>
      <c r="I740" s="223" t="str">
        <f>IFERROR(IF(VLOOKUP($O740,'APOIO-DESPESAS'!$A$3:$N$962,10,FALSE)="","",VLOOKUP($O740,'APOIO-DESPESAS'!$A$3:$N$962,10,FALSE)),"")</f>
        <v/>
      </c>
      <c r="J740" s="223" t="str">
        <f>IFERROR(IF(VLOOKUP($O740,'APOIO-DESPESAS'!$A$3:$N$962,11,FALSE)="","",VLOOKUP($O740,'APOIO-DESPESAS'!$A$3:$N$962,11,FALSE)),"")</f>
        <v/>
      </c>
      <c r="K740" s="223" t="str">
        <f>IFERROR(IF(VLOOKUP($O740,'APOIO-DESPESAS'!$A$3:$N$962,12,FALSE)="","",VLOOKUP($O740,'APOIO-DESPESAS'!$A$3:$N$962,12,FALSE)),"")</f>
        <v/>
      </c>
      <c r="L740" s="223" t="str">
        <f>IFERROR(IF(VLOOKUP($O740,'APOIO-DESPESAS'!$A$3:$N$962,13,FALSE)="","",VLOOKUP($O740,'APOIO-DESPESAS'!$A$3:$N$962,13,FALSE)),"")</f>
        <v/>
      </c>
      <c r="M740" s="223" t="str">
        <f>IFERROR(IF(VLOOKUP($O740,'APOIO-DESPESAS'!$A$3:$N$962,14,FALSE)="","",VLOOKUP($O740,'APOIO-DESPESAS'!$A$3:$N$962,14,FALSE)),"")</f>
        <v/>
      </c>
      <c r="O740" s="223">
        <f t="shared" si="11"/>
        <v>738</v>
      </c>
    </row>
    <row r="741" spans="1:15" x14ac:dyDescent="0.25">
      <c r="A741" s="223" t="str">
        <f>IFERROR(IF(VLOOKUP($O741,'APOIO-DESPESAS'!$A$3:$N$962,2,FALSE)="","",VLOOKUP($O741,'APOIO-DESPESAS'!$A$3:$N$962,2,FALSE)),"")</f>
        <v/>
      </c>
      <c r="B741" s="223" t="str">
        <f>IFERROR(IF(VLOOKUP($O741,'APOIO-DESPESAS'!$A$3:$N$962,3,FALSE)="","",VLOOKUP($O741,'APOIO-DESPESAS'!$A$3:$N$962,3,FALSE)),"")</f>
        <v/>
      </c>
      <c r="C741" s="223" t="str">
        <f>IFERROR(IF(VLOOKUP($O741,'APOIO-DESPESAS'!$A$3:$N$962,4,FALSE)="","",VLOOKUP($O741,'APOIO-DESPESAS'!$A$3:$N$962,4,FALSE)),"")</f>
        <v/>
      </c>
      <c r="D741" s="223" t="str">
        <f>IFERROR(IF(VLOOKUP($O741,'APOIO-DESPESAS'!$A$3:$N$962,5,FALSE)="","",VLOOKUP($O741,'APOIO-DESPESAS'!$A$3:$N$962,5,FALSE)),"")</f>
        <v/>
      </c>
      <c r="E741" s="223" t="str">
        <f>IFERROR(IF(VLOOKUP($O741,'APOIO-DESPESAS'!$A$3:$N$962,6,FALSE)="","",VLOOKUP($O741,'APOIO-DESPESAS'!$A$3:$N$962,6,FALSE)),"")</f>
        <v/>
      </c>
      <c r="F741" s="223" t="str">
        <f>IFERROR(IF(VLOOKUP($O741,'APOIO-DESPESAS'!$A$3:$N$962,7,FALSE)="","",VLOOKUP($O741,'APOIO-DESPESAS'!$A$3:$N$962,7,FALSE)),"")</f>
        <v/>
      </c>
      <c r="G741" s="223" t="str">
        <f>IFERROR(IF(VLOOKUP($O741,'APOIO-DESPESAS'!$A$3:$N$962,8,FALSE)="","",VLOOKUP($O741,'APOIO-DESPESAS'!$A$3:$N$962,8,FALSE)),"")</f>
        <v/>
      </c>
      <c r="H741" s="223" t="str">
        <f>IFERROR(IF(VLOOKUP($O741,'APOIO-DESPESAS'!$A$3:$N$962,9,FALSE)="","",VLOOKUP($O741,'APOIO-DESPESAS'!$A$3:$N$962,9,FALSE)),"")</f>
        <v/>
      </c>
      <c r="I741" s="223" t="str">
        <f>IFERROR(IF(VLOOKUP($O741,'APOIO-DESPESAS'!$A$3:$N$962,10,FALSE)="","",VLOOKUP($O741,'APOIO-DESPESAS'!$A$3:$N$962,10,FALSE)),"")</f>
        <v/>
      </c>
      <c r="J741" s="223" t="str">
        <f>IFERROR(IF(VLOOKUP($O741,'APOIO-DESPESAS'!$A$3:$N$962,11,FALSE)="","",VLOOKUP($O741,'APOIO-DESPESAS'!$A$3:$N$962,11,FALSE)),"")</f>
        <v/>
      </c>
      <c r="K741" s="223" t="str">
        <f>IFERROR(IF(VLOOKUP($O741,'APOIO-DESPESAS'!$A$3:$N$962,12,FALSE)="","",VLOOKUP($O741,'APOIO-DESPESAS'!$A$3:$N$962,12,FALSE)),"")</f>
        <v/>
      </c>
      <c r="L741" s="223" t="str">
        <f>IFERROR(IF(VLOOKUP($O741,'APOIO-DESPESAS'!$A$3:$N$962,13,FALSE)="","",VLOOKUP($O741,'APOIO-DESPESAS'!$A$3:$N$962,13,FALSE)),"")</f>
        <v/>
      </c>
      <c r="M741" s="223" t="str">
        <f>IFERROR(IF(VLOOKUP($O741,'APOIO-DESPESAS'!$A$3:$N$962,14,FALSE)="","",VLOOKUP($O741,'APOIO-DESPESAS'!$A$3:$N$962,14,FALSE)),"")</f>
        <v/>
      </c>
      <c r="O741" s="223">
        <f t="shared" si="11"/>
        <v>739</v>
      </c>
    </row>
    <row r="742" spans="1:15" x14ac:dyDescent="0.25">
      <c r="A742" s="223" t="str">
        <f>IFERROR(IF(VLOOKUP($O742,'APOIO-DESPESAS'!$A$3:$N$962,2,FALSE)="","",VLOOKUP($O742,'APOIO-DESPESAS'!$A$3:$N$962,2,FALSE)),"")</f>
        <v/>
      </c>
      <c r="B742" s="223" t="str">
        <f>IFERROR(IF(VLOOKUP($O742,'APOIO-DESPESAS'!$A$3:$N$962,3,FALSE)="","",VLOOKUP($O742,'APOIO-DESPESAS'!$A$3:$N$962,3,FALSE)),"")</f>
        <v/>
      </c>
      <c r="C742" s="223" t="str">
        <f>IFERROR(IF(VLOOKUP($O742,'APOIO-DESPESAS'!$A$3:$N$962,4,FALSE)="","",VLOOKUP($O742,'APOIO-DESPESAS'!$A$3:$N$962,4,FALSE)),"")</f>
        <v/>
      </c>
      <c r="D742" s="223" t="str">
        <f>IFERROR(IF(VLOOKUP($O742,'APOIO-DESPESAS'!$A$3:$N$962,5,FALSE)="","",VLOOKUP($O742,'APOIO-DESPESAS'!$A$3:$N$962,5,FALSE)),"")</f>
        <v/>
      </c>
      <c r="E742" s="223" t="str">
        <f>IFERROR(IF(VLOOKUP($O742,'APOIO-DESPESAS'!$A$3:$N$962,6,FALSE)="","",VLOOKUP($O742,'APOIO-DESPESAS'!$A$3:$N$962,6,FALSE)),"")</f>
        <v/>
      </c>
      <c r="F742" s="223" t="str">
        <f>IFERROR(IF(VLOOKUP($O742,'APOIO-DESPESAS'!$A$3:$N$962,7,FALSE)="","",VLOOKUP($O742,'APOIO-DESPESAS'!$A$3:$N$962,7,FALSE)),"")</f>
        <v/>
      </c>
      <c r="G742" s="223" t="str">
        <f>IFERROR(IF(VLOOKUP($O742,'APOIO-DESPESAS'!$A$3:$N$962,8,FALSE)="","",VLOOKUP($O742,'APOIO-DESPESAS'!$A$3:$N$962,8,FALSE)),"")</f>
        <v/>
      </c>
      <c r="H742" s="223" t="str">
        <f>IFERROR(IF(VLOOKUP($O742,'APOIO-DESPESAS'!$A$3:$N$962,9,FALSE)="","",VLOOKUP($O742,'APOIO-DESPESAS'!$A$3:$N$962,9,FALSE)),"")</f>
        <v/>
      </c>
      <c r="I742" s="223" t="str">
        <f>IFERROR(IF(VLOOKUP($O742,'APOIO-DESPESAS'!$A$3:$N$962,10,FALSE)="","",VLOOKUP($O742,'APOIO-DESPESAS'!$A$3:$N$962,10,FALSE)),"")</f>
        <v/>
      </c>
      <c r="J742" s="223" t="str">
        <f>IFERROR(IF(VLOOKUP($O742,'APOIO-DESPESAS'!$A$3:$N$962,11,FALSE)="","",VLOOKUP($O742,'APOIO-DESPESAS'!$A$3:$N$962,11,FALSE)),"")</f>
        <v/>
      </c>
      <c r="K742" s="223" t="str">
        <f>IFERROR(IF(VLOOKUP($O742,'APOIO-DESPESAS'!$A$3:$N$962,12,FALSE)="","",VLOOKUP($O742,'APOIO-DESPESAS'!$A$3:$N$962,12,FALSE)),"")</f>
        <v/>
      </c>
      <c r="L742" s="223" t="str">
        <f>IFERROR(IF(VLOOKUP($O742,'APOIO-DESPESAS'!$A$3:$N$962,13,FALSE)="","",VLOOKUP($O742,'APOIO-DESPESAS'!$A$3:$N$962,13,FALSE)),"")</f>
        <v/>
      </c>
      <c r="M742" s="223" t="str">
        <f>IFERROR(IF(VLOOKUP($O742,'APOIO-DESPESAS'!$A$3:$N$962,14,FALSE)="","",VLOOKUP($O742,'APOIO-DESPESAS'!$A$3:$N$962,14,FALSE)),"")</f>
        <v/>
      </c>
      <c r="O742" s="223">
        <f t="shared" si="11"/>
        <v>740</v>
      </c>
    </row>
    <row r="743" spans="1:15" x14ac:dyDescent="0.25">
      <c r="A743" s="223" t="str">
        <f>IFERROR(IF(VLOOKUP($O743,'APOIO-DESPESAS'!$A$3:$N$962,2,FALSE)="","",VLOOKUP($O743,'APOIO-DESPESAS'!$A$3:$N$962,2,FALSE)),"")</f>
        <v/>
      </c>
      <c r="B743" s="223" t="str">
        <f>IFERROR(IF(VLOOKUP($O743,'APOIO-DESPESAS'!$A$3:$N$962,3,FALSE)="","",VLOOKUP($O743,'APOIO-DESPESAS'!$A$3:$N$962,3,FALSE)),"")</f>
        <v/>
      </c>
      <c r="C743" s="223" t="str">
        <f>IFERROR(IF(VLOOKUP($O743,'APOIO-DESPESAS'!$A$3:$N$962,4,FALSE)="","",VLOOKUP($O743,'APOIO-DESPESAS'!$A$3:$N$962,4,FALSE)),"")</f>
        <v/>
      </c>
      <c r="D743" s="223" t="str">
        <f>IFERROR(IF(VLOOKUP($O743,'APOIO-DESPESAS'!$A$3:$N$962,5,FALSE)="","",VLOOKUP($O743,'APOIO-DESPESAS'!$A$3:$N$962,5,FALSE)),"")</f>
        <v/>
      </c>
      <c r="E743" s="223" t="str">
        <f>IFERROR(IF(VLOOKUP($O743,'APOIO-DESPESAS'!$A$3:$N$962,6,FALSE)="","",VLOOKUP($O743,'APOIO-DESPESAS'!$A$3:$N$962,6,FALSE)),"")</f>
        <v/>
      </c>
      <c r="F743" s="223" t="str">
        <f>IFERROR(IF(VLOOKUP($O743,'APOIO-DESPESAS'!$A$3:$N$962,7,FALSE)="","",VLOOKUP($O743,'APOIO-DESPESAS'!$A$3:$N$962,7,FALSE)),"")</f>
        <v/>
      </c>
      <c r="G743" s="223" t="str">
        <f>IFERROR(IF(VLOOKUP($O743,'APOIO-DESPESAS'!$A$3:$N$962,8,FALSE)="","",VLOOKUP($O743,'APOIO-DESPESAS'!$A$3:$N$962,8,FALSE)),"")</f>
        <v/>
      </c>
      <c r="H743" s="223" t="str">
        <f>IFERROR(IF(VLOOKUP($O743,'APOIO-DESPESAS'!$A$3:$N$962,9,FALSE)="","",VLOOKUP($O743,'APOIO-DESPESAS'!$A$3:$N$962,9,FALSE)),"")</f>
        <v/>
      </c>
      <c r="I743" s="223" t="str">
        <f>IFERROR(IF(VLOOKUP($O743,'APOIO-DESPESAS'!$A$3:$N$962,10,FALSE)="","",VLOOKUP($O743,'APOIO-DESPESAS'!$A$3:$N$962,10,FALSE)),"")</f>
        <v/>
      </c>
      <c r="J743" s="223" t="str">
        <f>IFERROR(IF(VLOOKUP($O743,'APOIO-DESPESAS'!$A$3:$N$962,11,FALSE)="","",VLOOKUP($O743,'APOIO-DESPESAS'!$A$3:$N$962,11,FALSE)),"")</f>
        <v/>
      </c>
      <c r="K743" s="223" t="str">
        <f>IFERROR(IF(VLOOKUP($O743,'APOIO-DESPESAS'!$A$3:$N$962,12,FALSE)="","",VLOOKUP($O743,'APOIO-DESPESAS'!$A$3:$N$962,12,FALSE)),"")</f>
        <v/>
      </c>
      <c r="L743" s="223" t="str">
        <f>IFERROR(IF(VLOOKUP($O743,'APOIO-DESPESAS'!$A$3:$N$962,13,FALSE)="","",VLOOKUP($O743,'APOIO-DESPESAS'!$A$3:$N$962,13,FALSE)),"")</f>
        <v/>
      </c>
      <c r="M743" s="223" t="str">
        <f>IFERROR(IF(VLOOKUP($O743,'APOIO-DESPESAS'!$A$3:$N$962,14,FALSE)="","",VLOOKUP($O743,'APOIO-DESPESAS'!$A$3:$N$962,14,FALSE)),"")</f>
        <v/>
      </c>
      <c r="O743" s="223">
        <f t="shared" si="11"/>
        <v>741</v>
      </c>
    </row>
    <row r="744" spans="1:15" x14ac:dyDescent="0.25">
      <c r="A744" s="223" t="str">
        <f>IFERROR(IF(VLOOKUP($O744,'APOIO-DESPESAS'!$A$3:$N$962,2,FALSE)="","",VLOOKUP($O744,'APOIO-DESPESAS'!$A$3:$N$962,2,FALSE)),"")</f>
        <v/>
      </c>
      <c r="B744" s="223" t="str">
        <f>IFERROR(IF(VLOOKUP($O744,'APOIO-DESPESAS'!$A$3:$N$962,3,FALSE)="","",VLOOKUP($O744,'APOIO-DESPESAS'!$A$3:$N$962,3,FALSE)),"")</f>
        <v/>
      </c>
      <c r="C744" s="223" t="str">
        <f>IFERROR(IF(VLOOKUP($O744,'APOIO-DESPESAS'!$A$3:$N$962,4,FALSE)="","",VLOOKUP($O744,'APOIO-DESPESAS'!$A$3:$N$962,4,FALSE)),"")</f>
        <v/>
      </c>
      <c r="D744" s="223" t="str">
        <f>IFERROR(IF(VLOOKUP($O744,'APOIO-DESPESAS'!$A$3:$N$962,5,FALSE)="","",VLOOKUP($O744,'APOIO-DESPESAS'!$A$3:$N$962,5,FALSE)),"")</f>
        <v/>
      </c>
      <c r="E744" s="223" t="str">
        <f>IFERROR(IF(VLOOKUP($O744,'APOIO-DESPESAS'!$A$3:$N$962,6,FALSE)="","",VLOOKUP($O744,'APOIO-DESPESAS'!$A$3:$N$962,6,FALSE)),"")</f>
        <v/>
      </c>
      <c r="F744" s="223" t="str">
        <f>IFERROR(IF(VLOOKUP($O744,'APOIO-DESPESAS'!$A$3:$N$962,7,FALSE)="","",VLOOKUP($O744,'APOIO-DESPESAS'!$A$3:$N$962,7,FALSE)),"")</f>
        <v/>
      </c>
      <c r="G744" s="223" t="str">
        <f>IFERROR(IF(VLOOKUP($O744,'APOIO-DESPESAS'!$A$3:$N$962,8,FALSE)="","",VLOOKUP($O744,'APOIO-DESPESAS'!$A$3:$N$962,8,FALSE)),"")</f>
        <v/>
      </c>
      <c r="H744" s="223" t="str">
        <f>IFERROR(IF(VLOOKUP($O744,'APOIO-DESPESAS'!$A$3:$N$962,9,FALSE)="","",VLOOKUP($O744,'APOIO-DESPESAS'!$A$3:$N$962,9,FALSE)),"")</f>
        <v/>
      </c>
      <c r="I744" s="223" t="str">
        <f>IFERROR(IF(VLOOKUP($O744,'APOIO-DESPESAS'!$A$3:$N$962,10,FALSE)="","",VLOOKUP($O744,'APOIO-DESPESAS'!$A$3:$N$962,10,FALSE)),"")</f>
        <v/>
      </c>
      <c r="J744" s="223" t="str">
        <f>IFERROR(IF(VLOOKUP($O744,'APOIO-DESPESAS'!$A$3:$N$962,11,FALSE)="","",VLOOKUP($O744,'APOIO-DESPESAS'!$A$3:$N$962,11,FALSE)),"")</f>
        <v/>
      </c>
      <c r="K744" s="223" t="str">
        <f>IFERROR(IF(VLOOKUP($O744,'APOIO-DESPESAS'!$A$3:$N$962,12,FALSE)="","",VLOOKUP($O744,'APOIO-DESPESAS'!$A$3:$N$962,12,FALSE)),"")</f>
        <v/>
      </c>
      <c r="L744" s="223" t="str">
        <f>IFERROR(IF(VLOOKUP($O744,'APOIO-DESPESAS'!$A$3:$N$962,13,FALSE)="","",VLOOKUP($O744,'APOIO-DESPESAS'!$A$3:$N$962,13,FALSE)),"")</f>
        <v/>
      </c>
      <c r="M744" s="223" t="str">
        <f>IFERROR(IF(VLOOKUP($O744,'APOIO-DESPESAS'!$A$3:$N$962,14,FALSE)="","",VLOOKUP($O744,'APOIO-DESPESAS'!$A$3:$N$962,14,FALSE)),"")</f>
        <v/>
      </c>
      <c r="O744" s="223">
        <f t="shared" si="11"/>
        <v>742</v>
      </c>
    </row>
    <row r="745" spans="1:15" x14ac:dyDescent="0.25">
      <c r="A745" s="223" t="str">
        <f>IFERROR(IF(VLOOKUP($O745,'APOIO-DESPESAS'!$A$3:$N$962,2,FALSE)="","",VLOOKUP($O745,'APOIO-DESPESAS'!$A$3:$N$962,2,FALSE)),"")</f>
        <v/>
      </c>
      <c r="B745" s="223" t="str">
        <f>IFERROR(IF(VLOOKUP($O745,'APOIO-DESPESAS'!$A$3:$N$962,3,FALSE)="","",VLOOKUP($O745,'APOIO-DESPESAS'!$A$3:$N$962,3,FALSE)),"")</f>
        <v/>
      </c>
      <c r="C745" s="223" t="str">
        <f>IFERROR(IF(VLOOKUP($O745,'APOIO-DESPESAS'!$A$3:$N$962,4,FALSE)="","",VLOOKUP($O745,'APOIO-DESPESAS'!$A$3:$N$962,4,FALSE)),"")</f>
        <v/>
      </c>
      <c r="D745" s="223" t="str">
        <f>IFERROR(IF(VLOOKUP($O745,'APOIO-DESPESAS'!$A$3:$N$962,5,FALSE)="","",VLOOKUP($O745,'APOIO-DESPESAS'!$A$3:$N$962,5,FALSE)),"")</f>
        <v/>
      </c>
      <c r="E745" s="223" t="str">
        <f>IFERROR(IF(VLOOKUP($O745,'APOIO-DESPESAS'!$A$3:$N$962,6,FALSE)="","",VLOOKUP($O745,'APOIO-DESPESAS'!$A$3:$N$962,6,FALSE)),"")</f>
        <v/>
      </c>
      <c r="F745" s="223" t="str">
        <f>IFERROR(IF(VLOOKUP($O745,'APOIO-DESPESAS'!$A$3:$N$962,7,FALSE)="","",VLOOKUP($O745,'APOIO-DESPESAS'!$A$3:$N$962,7,FALSE)),"")</f>
        <v/>
      </c>
      <c r="G745" s="223" t="str">
        <f>IFERROR(IF(VLOOKUP($O745,'APOIO-DESPESAS'!$A$3:$N$962,8,FALSE)="","",VLOOKUP($O745,'APOIO-DESPESAS'!$A$3:$N$962,8,FALSE)),"")</f>
        <v/>
      </c>
      <c r="H745" s="223" t="str">
        <f>IFERROR(IF(VLOOKUP($O745,'APOIO-DESPESAS'!$A$3:$N$962,9,FALSE)="","",VLOOKUP($O745,'APOIO-DESPESAS'!$A$3:$N$962,9,FALSE)),"")</f>
        <v/>
      </c>
      <c r="I745" s="223" t="str">
        <f>IFERROR(IF(VLOOKUP($O745,'APOIO-DESPESAS'!$A$3:$N$962,10,FALSE)="","",VLOOKUP($O745,'APOIO-DESPESAS'!$A$3:$N$962,10,FALSE)),"")</f>
        <v/>
      </c>
      <c r="J745" s="223" t="str">
        <f>IFERROR(IF(VLOOKUP($O745,'APOIO-DESPESAS'!$A$3:$N$962,11,FALSE)="","",VLOOKUP($O745,'APOIO-DESPESAS'!$A$3:$N$962,11,FALSE)),"")</f>
        <v/>
      </c>
      <c r="K745" s="223" t="str">
        <f>IFERROR(IF(VLOOKUP($O745,'APOIO-DESPESAS'!$A$3:$N$962,12,FALSE)="","",VLOOKUP($O745,'APOIO-DESPESAS'!$A$3:$N$962,12,FALSE)),"")</f>
        <v/>
      </c>
      <c r="L745" s="223" t="str">
        <f>IFERROR(IF(VLOOKUP($O745,'APOIO-DESPESAS'!$A$3:$N$962,13,FALSE)="","",VLOOKUP($O745,'APOIO-DESPESAS'!$A$3:$N$962,13,FALSE)),"")</f>
        <v/>
      </c>
      <c r="M745" s="223" t="str">
        <f>IFERROR(IF(VLOOKUP($O745,'APOIO-DESPESAS'!$A$3:$N$962,14,FALSE)="","",VLOOKUP($O745,'APOIO-DESPESAS'!$A$3:$N$962,14,FALSE)),"")</f>
        <v/>
      </c>
      <c r="O745" s="223">
        <f t="shared" si="11"/>
        <v>743</v>
      </c>
    </row>
    <row r="746" spans="1:15" x14ac:dyDescent="0.25">
      <c r="A746" s="223" t="str">
        <f>IFERROR(IF(VLOOKUP($O746,'APOIO-DESPESAS'!$A$3:$N$962,2,FALSE)="","",VLOOKUP($O746,'APOIO-DESPESAS'!$A$3:$N$962,2,FALSE)),"")</f>
        <v/>
      </c>
      <c r="B746" s="223" t="str">
        <f>IFERROR(IF(VLOOKUP($O746,'APOIO-DESPESAS'!$A$3:$N$962,3,FALSE)="","",VLOOKUP($O746,'APOIO-DESPESAS'!$A$3:$N$962,3,FALSE)),"")</f>
        <v/>
      </c>
      <c r="C746" s="223" t="str">
        <f>IFERROR(IF(VLOOKUP($O746,'APOIO-DESPESAS'!$A$3:$N$962,4,FALSE)="","",VLOOKUP($O746,'APOIO-DESPESAS'!$A$3:$N$962,4,FALSE)),"")</f>
        <v/>
      </c>
      <c r="D746" s="223" t="str">
        <f>IFERROR(IF(VLOOKUP($O746,'APOIO-DESPESAS'!$A$3:$N$962,5,FALSE)="","",VLOOKUP($O746,'APOIO-DESPESAS'!$A$3:$N$962,5,FALSE)),"")</f>
        <v/>
      </c>
      <c r="E746" s="223" t="str">
        <f>IFERROR(IF(VLOOKUP($O746,'APOIO-DESPESAS'!$A$3:$N$962,6,FALSE)="","",VLOOKUP($O746,'APOIO-DESPESAS'!$A$3:$N$962,6,FALSE)),"")</f>
        <v/>
      </c>
      <c r="F746" s="223" t="str">
        <f>IFERROR(IF(VLOOKUP($O746,'APOIO-DESPESAS'!$A$3:$N$962,7,FALSE)="","",VLOOKUP($O746,'APOIO-DESPESAS'!$A$3:$N$962,7,FALSE)),"")</f>
        <v/>
      </c>
      <c r="G746" s="223" t="str">
        <f>IFERROR(IF(VLOOKUP($O746,'APOIO-DESPESAS'!$A$3:$N$962,8,FALSE)="","",VLOOKUP($O746,'APOIO-DESPESAS'!$A$3:$N$962,8,FALSE)),"")</f>
        <v/>
      </c>
      <c r="H746" s="223" t="str">
        <f>IFERROR(IF(VLOOKUP($O746,'APOIO-DESPESAS'!$A$3:$N$962,9,FALSE)="","",VLOOKUP($O746,'APOIO-DESPESAS'!$A$3:$N$962,9,FALSE)),"")</f>
        <v/>
      </c>
      <c r="I746" s="223" t="str">
        <f>IFERROR(IF(VLOOKUP($O746,'APOIO-DESPESAS'!$A$3:$N$962,10,FALSE)="","",VLOOKUP($O746,'APOIO-DESPESAS'!$A$3:$N$962,10,FALSE)),"")</f>
        <v/>
      </c>
      <c r="J746" s="223" t="str">
        <f>IFERROR(IF(VLOOKUP($O746,'APOIO-DESPESAS'!$A$3:$N$962,11,FALSE)="","",VLOOKUP($O746,'APOIO-DESPESAS'!$A$3:$N$962,11,FALSE)),"")</f>
        <v/>
      </c>
      <c r="K746" s="223" t="str">
        <f>IFERROR(IF(VLOOKUP($O746,'APOIO-DESPESAS'!$A$3:$N$962,12,FALSE)="","",VLOOKUP($O746,'APOIO-DESPESAS'!$A$3:$N$962,12,FALSE)),"")</f>
        <v/>
      </c>
      <c r="L746" s="223" t="str">
        <f>IFERROR(IF(VLOOKUP($O746,'APOIO-DESPESAS'!$A$3:$N$962,13,FALSE)="","",VLOOKUP($O746,'APOIO-DESPESAS'!$A$3:$N$962,13,FALSE)),"")</f>
        <v/>
      </c>
      <c r="M746" s="223" t="str">
        <f>IFERROR(IF(VLOOKUP($O746,'APOIO-DESPESAS'!$A$3:$N$962,14,FALSE)="","",VLOOKUP($O746,'APOIO-DESPESAS'!$A$3:$N$962,14,FALSE)),"")</f>
        <v/>
      </c>
      <c r="O746" s="223">
        <f t="shared" si="11"/>
        <v>744</v>
      </c>
    </row>
    <row r="747" spans="1:15" x14ac:dyDescent="0.25">
      <c r="A747" s="223" t="str">
        <f>IFERROR(IF(VLOOKUP($O747,'APOIO-DESPESAS'!$A$3:$N$962,2,FALSE)="","",VLOOKUP($O747,'APOIO-DESPESAS'!$A$3:$N$962,2,FALSE)),"")</f>
        <v/>
      </c>
      <c r="B747" s="223" t="str">
        <f>IFERROR(IF(VLOOKUP($O747,'APOIO-DESPESAS'!$A$3:$N$962,3,FALSE)="","",VLOOKUP($O747,'APOIO-DESPESAS'!$A$3:$N$962,3,FALSE)),"")</f>
        <v/>
      </c>
      <c r="C747" s="223" t="str">
        <f>IFERROR(IF(VLOOKUP($O747,'APOIO-DESPESAS'!$A$3:$N$962,4,FALSE)="","",VLOOKUP($O747,'APOIO-DESPESAS'!$A$3:$N$962,4,FALSE)),"")</f>
        <v/>
      </c>
      <c r="D747" s="223" t="str">
        <f>IFERROR(IF(VLOOKUP($O747,'APOIO-DESPESAS'!$A$3:$N$962,5,FALSE)="","",VLOOKUP($O747,'APOIO-DESPESAS'!$A$3:$N$962,5,FALSE)),"")</f>
        <v/>
      </c>
      <c r="E747" s="223" t="str">
        <f>IFERROR(IF(VLOOKUP($O747,'APOIO-DESPESAS'!$A$3:$N$962,6,FALSE)="","",VLOOKUP($O747,'APOIO-DESPESAS'!$A$3:$N$962,6,FALSE)),"")</f>
        <v/>
      </c>
      <c r="F747" s="223" t="str">
        <f>IFERROR(IF(VLOOKUP($O747,'APOIO-DESPESAS'!$A$3:$N$962,7,FALSE)="","",VLOOKUP($O747,'APOIO-DESPESAS'!$A$3:$N$962,7,FALSE)),"")</f>
        <v/>
      </c>
      <c r="G747" s="223" t="str">
        <f>IFERROR(IF(VLOOKUP($O747,'APOIO-DESPESAS'!$A$3:$N$962,8,FALSE)="","",VLOOKUP($O747,'APOIO-DESPESAS'!$A$3:$N$962,8,FALSE)),"")</f>
        <v/>
      </c>
      <c r="H747" s="223" t="str">
        <f>IFERROR(IF(VLOOKUP($O747,'APOIO-DESPESAS'!$A$3:$N$962,9,FALSE)="","",VLOOKUP($O747,'APOIO-DESPESAS'!$A$3:$N$962,9,FALSE)),"")</f>
        <v/>
      </c>
      <c r="I747" s="223" t="str">
        <f>IFERROR(IF(VLOOKUP($O747,'APOIO-DESPESAS'!$A$3:$N$962,10,FALSE)="","",VLOOKUP($O747,'APOIO-DESPESAS'!$A$3:$N$962,10,FALSE)),"")</f>
        <v/>
      </c>
      <c r="J747" s="223" t="str">
        <f>IFERROR(IF(VLOOKUP($O747,'APOIO-DESPESAS'!$A$3:$N$962,11,FALSE)="","",VLOOKUP($O747,'APOIO-DESPESAS'!$A$3:$N$962,11,FALSE)),"")</f>
        <v/>
      </c>
      <c r="K747" s="223" t="str">
        <f>IFERROR(IF(VLOOKUP($O747,'APOIO-DESPESAS'!$A$3:$N$962,12,FALSE)="","",VLOOKUP($O747,'APOIO-DESPESAS'!$A$3:$N$962,12,FALSE)),"")</f>
        <v/>
      </c>
      <c r="L747" s="223" t="str">
        <f>IFERROR(IF(VLOOKUP($O747,'APOIO-DESPESAS'!$A$3:$N$962,13,FALSE)="","",VLOOKUP($O747,'APOIO-DESPESAS'!$A$3:$N$962,13,FALSE)),"")</f>
        <v/>
      </c>
      <c r="M747" s="223" t="str">
        <f>IFERROR(IF(VLOOKUP($O747,'APOIO-DESPESAS'!$A$3:$N$962,14,FALSE)="","",VLOOKUP($O747,'APOIO-DESPESAS'!$A$3:$N$962,14,FALSE)),"")</f>
        <v/>
      </c>
      <c r="O747" s="223">
        <f t="shared" si="11"/>
        <v>745</v>
      </c>
    </row>
    <row r="748" spans="1:15" x14ac:dyDescent="0.25">
      <c r="A748" s="223" t="str">
        <f>IFERROR(IF(VLOOKUP($O748,'APOIO-DESPESAS'!$A$3:$N$962,2,FALSE)="","",VLOOKUP($O748,'APOIO-DESPESAS'!$A$3:$N$962,2,FALSE)),"")</f>
        <v/>
      </c>
      <c r="B748" s="223" t="str">
        <f>IFERROR(IF(VLOOKUP($O748,'APOIO-DESPESAS'!$A$3:$N$962,3,FALSE)="","",VLOOKUP($O748,'APOIO-DESPESAS'!$A$3:$N$962,3,FALSE)),"")</f>
        <v/>
      </c>
      <c r="C748" s="223" t="str">
        <f>IFERROR(IF(VLOOKUP($O748,'APOIO-DESPESAS'!$A$3:$N$962,4,FALSE)="","",VLOOKUP($O748,'APOIO-DESPESAS'!$A$3:$N$962,4,FALSE)),"")</f>
        <v/>
      </c>
      <c r="D748" s="223" t="str">
        <f>IFERROR(IF(VLOOKUP($O748,'APOIO-DESPESAS'!$A$3:$N$962,5,FALSE)="","",VLOOKUP($O748,'APOIO-DESPESAS'!$A$3:$N$962,5,FALSE)),"")</f>
        <v/>
      </c>
      <c r="E748" s="223" t="str">
        <f>IFERROR(IF(VLOOKUP($O748,'APOIO-DESPESAS'!$A$3:$N$962,6,FALSE)="","",VLOOKUP($O748,'APOIO-DESPESAS'!$A$3:$N$962,6,FALSE)),"")</f>
        <v/>
      </c>
      <c r="F748" s="223" t="str">
        <f>IFERROR(IF(VLOOKUP($O748,'APOIO-DESPESAS'!$A$3:$N$962,7,FALSE)="","",VLOOKUP($O748,'APOIO-DESPESAS'!$A$3:$N$962,7,FALSE)),"")</f>
        <v/>
      </c>
      <c r="G748" s="223" t="str">
        <f>IFERROR(IF(VLOOKUP($O748,'APOIO-DESPESAS'!$A$3:$N$962,8,FALSE)="","",VLOOKUP($O748,'APOIO-DESPESAS'!$A$3:$N$962,8,FALSE)),"")</f>
        <v/>
      </c>
      <c r="H748" s="223" t="str">
        <f>IFERROR(IF(VLOOKUP($O748,'APOIO-DESPESAS'!$A$3:$N$962,9,FALSE)="","",VLOOKUP($O748,'APOIO-DESPESAS'!$A$3:$N$962,9,FALSE)),"")</f>
        <v/>
      </c>
      <c r="I748" s="223" t="str">
        <f>IFERROR(IF(VLOOKUP($O748,'APOIO-DESPESAS'!$A$3:$N$962,10,FALSE)="","",VLOOKUP($O748,'APOIO-DESPESAS'!$A$3:$N$962,10,FALSE)),"")</f>
        <v/>
      </c>
      <c r="J748" s="223" t="str">
        <f>IFERROR(IF(VLOOKUP($O748,'APOIO-DESPESAS'!$A$3:$N$962,11,FALSE)="","",VLOOKUP($O748,'APOIO-DESPESAS'!$A$3:$N$962,11,FALSE)),"")</f>
        <v/>
      </c>
      <c r="K748" s="223" t="str">
        <f>IFERROR(IF(VLOOKUP($O748,'APOIO-DESPESAS'!$A$3:$N$962,12,FALSE)="","",VLOOKUP($O748,'APOIO-DESPESAS'!$A$3:$N$962,12,FALSE)),"")</f>
        <v/>
      </c>
      <c r="L748" s="223" t="str">
        <f>IFERROR(IF(VLOOKUP($O748,'APOIO-DESPESAS'!$A$3:$N$962,13,FALSE)="","",VLOOKUP($O748,'APOIO-DESPESAS'!$A$3:$N$962,13,FALSE)),"")</f>
        <v/>
      </c>
      <c r="M748" s="223" t="str">
        <f>IFERROR(IF(VLOOKUP($O748,'APOIO-DESPESAS'!$A$3:$N$962,14,FALSE)="","",VLOOKUP($O748,'APOIO-DESPESAS'!$A$3:$N$962,14,FALSE)),"")</f>
        <v/>
      </c>
      <c r="O748" s="223">
        <f t="shared" si="11"/>
        <v>746</v>
      </c>
    </row>
    <row r="749" spans="1:15" x14ac:dyDescent="0.25">
      <c r="A749" s="223" t="str">
        <f>IFERROR(IF(VLOOKUP($O749,'APOIO-DESPESAS'!$A$3:$N$962,2,FALSE)="","",VLOOKUP($O749,'APOIO-DESPESAS'!$A$3:$N$962,2,FALSE)),"")</f>
        <v/>
      </c>
      <c r="B749" s="223" t="str">
        <f>IFERROR(IF(VLOOKUP($O749,'APOIO-DESPESAS'!$A$3:$N$962,3,FALSE)="","",VLOOKUP($O749,'APOIO-DESPESAS'!$A$3:$N$962,3,FALSE)),"")</f>
        <v/>
      </c>
      <c r="C749" s="223" t="str">
        <f>IFERROR(IF(VLOOKUP($O749,'APOIO-DESPESAS'!$A$3:$N$962,4,FALSE)="","",VLOOKUP($O749,'APOIO-DESPESAS'!$A$3:$N$962,4,FALSE)),"")</f>
        <v/>
      </c>
      <c r="D749" s="223" t="str">
        <f>IFERROR(IF(VLOOKUP($O749,'APOIO-DESPESAS'!$A$3:$N$962,5,FALSE)="","",VLOOKUP($O749,'APOIO-DESPESAS'!$A$3:$N$962,5,FALSE)),"")</f>
        <v/>
      </c>
      <c r="E749" s="223" t="str">
        <f>IFERROR(IF(VLOOKUP($O749,'APOIO-DESPESAS'!$A$3:$N$962,6,FALSE)="","",VLOOKUP($O749,'APOIO-DESPESAS'!$A$3:$N$962,6,FALSE)),"")</f>
        <v/>
      </c>
      <c r="F749" s="223" t="str">
        <f>IFERROR(IF(VLOOKUP($O749,'APOIO-DESPESAS'!$A$3:$N$962,7,FALSE)="","",VLOOKUP($O749,'APOIO-DESPESAS'!$A$3:$N$962,7,FALSE)),"")</f>
        <v/>
      </c>
      <c r="G749" s="223" t="str">
        <f>IFERROR(IF(VLOOKUP($O749,'APOIO-DESPESAS'!$A$3:$N$962,8,FALSE)="","",VLOOKUP($O749,'APOIO-DESPESAS'!$A$3:$N$962,8,FALSE)),"")</f>
        <v/>
      </c>
      <c r="H749" s="223" t="str">
        <f>IFERROR(IF(VLOOKUP($O749,'APOIO-DESPESAS'!$A$3:$N$962,9,FALSE)="","",VLOOKUP($O749,'APOIO-DESPESAS'!$A$3:$N$962,9,FALSE)),"")</f>
        <v/>
      </c>
      <c r="I749" s="223" t="str">
        <f>IFERROR(IF(VLOOKUP($O749,'APOIO-DESPESAS'!$A$3:$N$962,10,FALSE)="","",VLOOKUP($O749,'APOIO-DESPESAS'!$A$3:$N$962,10,FALSE)),"")</f>
        <v/>
      </c>
      <c r="J749" s="223" t="str">
        <f>IFERROR(IF(VLOOKUP($O749,'APOIO-DESPESAS'!$A$3:$N$962,11,FALSE)="","",VLOOKUP($O749,'APOIO-DESPESAS'!$A$3:$N$962,11,FALSE)),"")</f>
        <v/>
      </c>
      <c r="K749" s="223" t="str">
        <f>IFERROR(IF(VLOOKUP($O749,'APOIO-DESPESAS'!$A$3:$N$962,12,FALSE)="","",VLOOKUP($O749,'APOIO-DESPESAS'!$A$3:$N$962,12,FALSE)),"")</f>
        <v/>
      </c>
      <c r="L749" s="223" t="str">
        <f>IFERROR(IF(VLOOKUP($O749,'APOIO-DESPESAS'!$A$3:$N$962,13,FALSE)="","",VLOOKUP($O749,'APOIO-DESPESAS'!$A$3:$N$962,13,FALSE)),"")</f>
        <v/>
      </c>
      <c r="M749" s="223" t="str">
        <f>IFERROR(IF(VLOOKUP($O749,'APOIO-DESPESAS'!$A$3:$N$962,14,FALSE)="","",VLOOKUP($O749,'APOIO-DESPESAS'!$A$3:$N$962,14,FALSE)),"")</f>
        <v/>
      </c>
      <c r="O749" s="223">
        <f t="shared" si="11"/>
        <v>747</v>
      </c>
    </row>
    <row r="750" spans="1:15" x14ac:dyDescent="0.25">
      <c r="A750" s="223" t="str">
        <f>IFERROR(IF(VLOOKUP($O750,'APOIO-DESPESAS'!$A$3:$N$962,2,FALSE)="","",VLOOKUP($O750,'APOIO-DESPESAS'!$A$3:$N$962,2,FALSE)),"")</f>
        <v/>
      </c>
      <c r="B750" s="223" t="str">
        <f>IFERROR(IF(VLOOKUP($O750,'APOIO-DESPESAS'!$A$3:$N$962,3,FALSE)="","",VLOOKUP($O750,'APOIO-DESPESAS'!$A$3:$N$962,3,FALSE)),"")</f>
        <v/>
      </c>
      <c r="C750" s="223" t="str">
        <f>IFERROR(IF(VLOOKUP($O750,'APOIO-DESPESAS'!$A$3:$N$962,4,FALSE)="","",VLOOKUP($O750,'APOIO-DESPESAS'!$A$3:$N$962,4,FALSE)),"")</f>
        <v/>
      </c>
      <c r="D750" s="223" t="str">
        <f>IFERROR(IF(VLOOKUP($O750,'APOIO-DESPESAS'!$A$3:$N$962,5,FALSE)="","",VLOOKUP($O750,'APOIO-DESPESAS'!$A$3:$N$962,5,FALSE)),"")</f>
        <v/>
      </c>
      <c r="E750" s="223" t="str">
        <f>IFERROR(IF(VLOOKUP($O750,'APOIO-DESPESAS'!$A$3:$N$962,6,FALSE)="","",VLOOKUP($O750,'APOIO-DESPESAS'!$A$3:$N$962,6,FALSE)),"")</f>
        <v/>
      </c>
      <c r="F750" s="223" t="str">
        <f>IFERROR(IF(VLOOKUP($O750,'APOIO-DESPESAS'!$A$3:$N$962,7,FALSE)="","",VLOOKUP($O750,'APOIO-DESPESAS'!$A$3:$N$962,7,FALSE)),"")</f>
        <v/>
      </c>
      <c r="G750" s="223" t="str">
        <f>IFERROR(IF(VLOOKUP($O750,'APOIO-DESPESAS'!$A$3:$N$962,8,FALSE)="","",VLOOKUP($O750,'APOIO-DESPESAS'!$A$3:$N$962,8,FALSE)),"")</f>
        <v/>
      </c>
      <c r="H750" s="223" t="str">
        <f>IFERROR(IF(VLOOKUP($O750,'APOIO-DESPESAS'!$A$3:$N$962,9,FALSE)="","",VLOOKUP($O750,'APOIO-DESPESAS'!$A$3:$N$962,9,FALSE)),"")</f>
        <v/>
      </c>
      <c r="I750" s="223" t="str">
        <f>IFERROR(IF(VLOOKUP($O750,'APOIO-DESPESAS'!$A$3:$N$962,10,FALSE)="","",VLOOKUP($O750,'APOIO-DESPESAS'!$A$3:$N$962,10,FALSE)),"")</f>
        <v/>
      </c>
      <c r="J750" s="223" t="str">
        <f>IFERROR(IF(VLOOKUP($O750,'APOIO-DESPESAS'!$A$3:$N$962,11,FALSE)="","",VLOOKUP($O750,'APOIO-DESPESAS'!$A$3:$N$962,11,FALSE)),"")</f>
        <v/>
      </c>
      <c r="K750" s="223" t="str">
        <f>IFERROR(IF(VLOOKUP($O750,'APOIO-DESPESAS'!$A$3:$N$962,12,FALSE)="","",VLOOKUP($O750,'APOIO-DESPESAS'!$A$3:$N$962,12,FALSE)),"")</f>
        <v/>
      </c>
      <c r="L750" s="223" t="str">
        <f>IFERROR(IF(VLOOKUP($O750,'APOIO-DESPESAS'!$A$3:$N$962,13,FALSE)="","",VLOOKUP($O750,'APOIO-DESPESAS'!$A$3:$N$962,13,FALSE)),"")</f>
        <v/>
      </c>
      <c r="M750" s="223" t="str">
        <f>IFERROR(IF(VLOOKUP($O750,'APOIO-DESPESAS'!$A$3:$N$962,14,FALSE)="","",VLOOKUP($O750,'APOIO-DESPESAS'!$A$3:$N$962,14,FALSE)),"")</f>
        <v/>
      </c>
      <c r="O750" s="223">
        <f t="shared" si="11"/>
        <v>748</v>
      </c>
    </row>
    <row r="751" spans="1:15" x14ac:dyDescent="0.25">
      <c r="A751" s="223" t="str">
        <f>IFERROR(IF(VLOOKUP($O751,'APOIO-DESPESAS'!$A$3:$N$962,2,FALSE)="","",VLOOKUP($O751,'APOIO-DESPESAS'!$A$3:$N$962,2,FALSE)),"")</f>
        <v/>
      </c>
      <c r="B751" s="223" t="str">
        <f>IFERROR(IF(VLOOKUP($O751,'APOIO-DESPESAS'!$A$3:$N$962,3,FALSE)="","",VLOOKUP($O751,'APOIO-DESPESAS'!$A$3:$N$962,3,FALSE)),"")</f>
        <v/>
      </c>
      <c r="C751" s="223" t="str">
        <f>IFERROR(IF(VLOOKUP($O751,'APOIO-DESPESAS'!$A$3:$N$962,4,FALSE)="","",VLOOKUP($O751,'APOIO-DESPESAS'!$A$3:$N$962,4,FALSE)),"")</f>
        <v/>
      </c>
      <c r="D751" s="223" t="str">
        <f>IFERROR(IF(VLOOKUP($O751,'APOIO-DESPESAS'!$A$3:$N$962,5,FALSE)="","",VLOOKUP($O751,'APOIO-DESPESAS'!$A$3:$N$962,5,FALSE)),"")</f>
        <v/>
      </c>
      <c r="E751" s="223" t="str">
        <f>IFERROR(IF(VLOOKUP($O751,'APOIO-DESPESAS'!$A$3:$N$962,6,FALSE)="","",VLOOKUP($O751,'APOIO-DESPESAS'!$A$3:$N$962,6,FALSE)),"")</f>
        <v/>
      </c>
      <c r="F751" s="223" t="str">
        <f>IFERROR(IF(VLOOKUP($O751,'APOIO-DESPESAS'!$A$3:$N$962,7,FALSE)="","",VLOOKUP($O751,'APOIO-DESPESAS'!$A$3:$N$962,7,FALSE)),"")</f>
        <v/>
      </c>
      <c r="G751" s="223" t="str">
        <f>IFERROR(IF(VLOOKUP($O751,'APOIO-DESPESAS'!$A$3:$N$962,8,FALSE)="","",VLOOKUP($O751,'APOIO-DESPESAS'!$A$3:$N$962,8,FALSE)),"")</f>
        <v/>
      </c>
      <c r="H751" s="223" t="str">
        <f>IFERROR(IF(VLOOKUP($O751,'APOIO-DESPESAS'!$A$3:$N$962,9,FALSE)="","",VLOOKUP($O751,'APOIO-DESPESAS'!$A$3:$N$962,9,FALSE)),"")</f>
        <v/>
      </c>
      <c r="I751" s="223" t="str">
        <f>IFERROR(IF(VLOOKUP($O751,'APOIO-DESPESAS'!$A$3:$N$962,10,FALSE)="","",VLOOKUP($O751,'APOIO-DESPESAS'!$A$3:$N$962,10,FALSE)),"")</f>
        <v/>
      </c>
      <c r="J751" s="223" t="str">
        <f>IFERROR(IF(VLOOKUP($O751,'APOIO-DESPESAS'!$A$3:$N$962,11,FALSE)="","",VLOOKUP($O751,'APOIO-DESPESAS'!$A$3:$N$962,11,FALSE)),"")</f>
        <v/>
      </c>
      <c r="K751" s="223" t="str">
        <f>IFERROR(IF(VLOOKUP($O751,'APOIO-DESPESAS'!$A$3:$N$962,12,FALSE)="","",VLOOKUP($O751,'APOIO-DESPESAS'!$A$3:$N$962,12,FALSE)),"")</f>
        <v/>
      </c>
      <c r="L751" s="223" t="str">
        <f>IFERROR(IF(VLOOKUP($O751,'APOIO-DESPESAS'!$A$3:$N$962,13,FALSE)="","",VLOOKUP($O751,'APOIO-DESPESAS'!$A$3:$N$962,13,FALSE)),"")</f>
        <v/>
      </c>
      <c r="M751" s="223" t="str">
        <f>IFERROR(IF(VLOOKUP($O751,'APOIO-DESPESAS'!$A$3:$N$962,14,FALSE)="","",VLOOKUP($O751,'APOIO-DESPESAS'!$A$3:$N$962,14,FALSE)),"")</f>
        <v/>
      </c>
      <c r="O751" s="223">
        <f t="shared" si="11"/>
        <v>749</v>
      </c>
    </row>
    <row r="752" spans="1:15" x14ac:dyDescent="0.25">
      <c r="A752" s="223" t="str">
        <f>IFERROR(IF(VLOOKUP($O752,'APOIO-DESPESAS'!$A$3:$N$962,2,FALSE)="","",VLOOKUP($O752,'APOIO-DESPESAS'!$A$3:$N$962,2,FALSE)),"")</f>
        <v/>
      </c>
      <c r="B752" s="223" t="str">
        <f>IFERROR(IF(VLOOKUP($O752,'APOIO-DESPESAS'!$A$3:$N$962,3,FALSE)="","",VLOOKUP($O752,'APOIO-DESPESAS'!$A$3:$N$962,3,FALSE)),"")</f>
        <v/>
      </c>
      <c r="C752" s="223" t="str">
        <f>IFERROR(IF(VLOOKUP($O752,'APOIO-DESPESAS'!$A$3:$N$962,4,FALSE)="","",VLOOKUP($O752,'APOIO-DESPESAS'!$A$3:$N$962,4,FALSE)),"")</f>
        <v/>
      </c>
      <c r="D752" s="223" t="str">
        <f>IFERROR(IF(VLOOKUP($O752,'APOIO-DESPESAS'!$A$3:$N$962,5,FALSE)="","",VLOOKUP($O752,'APOIO-DESPESAS'!$A$3:$N$962,5,FALSE)),"")</f>
        <v/>
      </c>
      <c r="E752" s="223" t="str">
        <f>IFERROR(IF(VLOOKUP($O752,'APOIO-DESPESAS'!$A$3:$N$962,6,FALSE)="","",VLOOKUP($O752,'APOIO-DESPESAS'!$A$3:$N$962,6,FALSE)),"")</f>
        <v/>
      </c>
      <c r="F752" s="223" t="str">
        <f>IFERROR(IF(VLOOKUP($O752,'APOIO-DESPESAS'!$A$3:$N$962,7,FALSE)="","",VLOOKUP($O752,'APOIO-DESPESAS'!$A$3:$N$962,7,FALSE)),"")</f>
        <v/>
      </c>
      <c r="G752" s="223" t="str">
        <f>IFERROR(IF(VLOOKUP($O752,'APOIO-DESPESAS'!$A$3:$N$962,8,FALSE)="","",VLOOKUP($O752,'APOIO-DESPESAS'!$A$3:$N$962,8,FALSE)),"")</f>
        <v/>
      </c>
      <c r="H752" s="223" t="str">
        <f>IFERROR(IF(VLOOKUP($O752,'APOIO-DESPESAS'!$A$3:$N$962,9,FALSE)="","",VLOOKUP($O752,'APOIO-DESPESAS'!$A$3:$N$962,9,FALSE)),"")</f>
        <v/>
      </c>
      <c r="I752" s="223" t="str">
        <f>IFERROR(IF(VLOOKUP($O752,'APOIO-DESPESAS'!$A$3:$N$962,10,FALSE)="","",VLOOKUP($O752,'APOIO-DESPESAS'!$A$3:$N$962,10,FALSE)),"")</f>
        <v/>
      </c>
      <c r="J752" s="223" t="str">
        <f>IFERROR(IF(VLOOKUP($O752,'APOIO-DESPESAS'!$A$3:$N$962,11,FALSE)="","",VLOOKUP($O752,'APOIO-DESPESAS'!$A$3:$N$962,11,FALSE)),"")</f>
        <v/>
      </c>
      <c r="K752" s="223" t="str">
        <f>IFERROR(IF(VLOOKUP($O752,'APOIO-DESPESAS'!$A$3:$N$962,12,FALSE)="","",VLOOKUP($O752,'APOIO-DESPESAS'!$A$3:$N$962,12,FALSE)),"")</f>
        <v/>
      </c>
      <c r="L752" s="223" t="str">
        <f>IFERROR(IF(VLOOKUP($O752,'APOIO-DESPESAS'!$A$3:$N$962,13,FALSE)="","",VLOOKUP($O752,'APOIO-DESPESAS'!$A$3:$N$962,13,FALSE)),"")</f>
        <v/>
      </c>
      <c r="M752" s="223" t="str">
        <f>IFERROR(IF(VLOOKUP($O752,'APOIO-DESPESAS'!$A$3:$N$962,14,FALSE)="","",VLOOKUP($O752,'APOIO-DESPESAS'!$A$3:$N$962,14,FALSE)),"")</f>
        <v/>
      </c>
      <c r="O752" s="223">
        <f t="shared" si="11"/>
        <v>750</v>
      </c>
    </row>
    <row r="753" spans="1:15" x14ac:dyDescent="0.25">
      <c r="A753" s="223" t="str">
        <f>IFERROR(IF(VLOOKUP($O753,'APOIO-DESPESAS'!$A$3:$N$962,2,FALSE)="","",VLOOKUP($O753,'APOIO-DESPESAS'!$A$3:$N$962,2,FALSE)),"")</f>
        <v/>
      </c>
      <c r="B753" s="223" t="str">
        <f>IFERROR(IF(VLOOKUP($O753,'APOIO-DESPESAS'!$A$3:$N$962,3,FALSE)="","",VLOOKUP($O753,'APOIO-DESPESAS'!$A$3:$N$962,3,FALSE)),"")</f>
        <v/>
      </c>
      <c r="C753" s="223" t="str">
        <f>IFERROR(IF(VLOOKUP($O753,'APOIO-DESPESAS'!$A$3:$N$962,4,FALSE)="","",VLOOKUP($O753,'APOIO-DESPESAS'!$A$3:$N$962,4,FALSE)),"")</f>
        <v/>
      </c>
      <c r="D753" s="223" t="str">
        <f>IFERROR(IF(VLOOKUP($O753,'APOIO-DESPESAS'!$A$3:$N$962,5,FALSE)="","",VLOOKUP($O753,'APOIO-DESPESAS'!$A$3:$N$962,5,FALSE)),"")</f>
        <v/>
      </c>
      <c r="E753" s="223" t="str">
        <f>IFERROR(IF(VLOOKUP($O753,'APOIO-DESPESAS'!$A$3:$N$962,6,FALSE)="","",VLOOKUP($O753,'APOIO-DESPESAS'!$A$3:$N$962,6,FALSE)),"")</f>
        <v/>
      </c>
      <c r="F753" s="223" t="str">
        <f>IFERROR(IF(VLOOKUP($O753,'APOIO-DESPESAS'!$A$3:$N$962,7,FALSE)="","",VLOOKUP($O753,'APOIO-DESPESAS'!$A$3:$N$962,7,FALSE)),"")</f>
        <v/>
      </c>
      <c r="G753" s="223" t="str">
        <f>IFERROR(IF(VLOOKUP($O753,'APOIO-DESPESAS'!$A$3:$N$962,8,FALSE)="","",VLOOKUP($O753,'APOIO-DESPESAS'!$A$3:$N$962,8,FALSE)),"")</f>
        <v/>
      </c>
      <c r="H753" s="223" t="str">
        <f>IFERROR(IF(VLOOKUP($O753,'APOIO-DESPESAS'!$A$3:$N$962,9,FALSE)="","",VLOOKUP($O753,'APOIO-DESPESAS'!$A$3:$N$962,9,FALSE)),"")</f>
        <v/>
      </c>
      <c r="I753" s="223" t="str">
        <f>IFERROR(IF(VLOOKUP($O753,'APOIO-DESPESAS'!$A$3:$N$962,10,FALSE)="","",VLOOKUP($O753,'APOIO-DESPESAS'!$A$3:$N$962,10,FALSE)),"")</f>
        <v/>
      </c>
      <c r="J753" s="223" t="str">
        <f>IFERROR(IF(VLOOKUP($O753,'APOIO-DESPESAS'!$A$3:$N$962,11,FALSE)="","",VLOOKUP($O753,'APOIO-DESPESAS'!$A$3:$N$962,11,FALSE)),"")</f>
        <v/>
      </c>
      <c r="K753" s="223" t="str">
        <f>IFERROR(IF(VLOOKUP($O753,'APOIO-DESPESAS'!$A$3:$N$962,12,FALSE)="","",VLOOKUP($O753,'APOIO-DESPESAS'!$A$3:$N$962,12,FALSE)),"")</f>
        <v/>
      </c>
      <c r="L753" s="223" t="str">
        <f>IFERROR(IF(VLOOKUP($O753,'APOIO-DESPESAS'!$A$3:$N$962,13,FALSE)="","",VLOOKUP($O753,'APOIO-DESPESAS'!$A$3:$N$962,13,FALSE)),"")</f>
        <v/>
      </c>
      <c r="M753" s="223" t="str">
        <f>IFERROR(IF(VLOOKUP($O753,'APOIO-DESPESAS'!$A$3:$N$962,14,FALSE)="","",VLOOKUP($O753,'APOIO-DESPESAS'!$A$3:$N$962,14,FALSE)),"")</f>
        <v/>
      </c>
      <c r="O753" s="223">
        <f t="shared" si="11"/>
        <v>751</v>
      </c>
    </row>
    <row r="754" spans="1:15" x14ac:dyDescent="0.25">
      <c r="A754" s="223" t="str">
        <f>IFERROR(IF(VLOOKUP($O754,'APOIO-DESPESAS'!$A$3:$N$962,2,FALSE)="","",VLOOKUP($O754,'APOIO-DESPESAS'!$A$3:$N$962,2,FALSE)),"")</f>
        <v/>
      </c>
      <c r="B754" s="223" t="str">
        <f>IFERROR(IF(VLOOKUP($O754,'APOIO-DESPESAS'!$A$3:$N$962,3,FALSE)="","",VLOOKUP($O754,'APOIO-DESPESAS'!$A$3:$N$962,3,FALSE)),"")</f>
        <v/>
      </c>
      <c r="C754" s="223" t="str">
        <f>IFERROR(IF(VLOOKUP($O754,'APOIO-DESPESAS'!$A$3:$N$962,4,FALSE)="","",VLOOKUP($O754,'APOIO-DESPESAS'!$A$3:$N$962,4,FALSE)),"")</f>
        <v/>
      </c>
      <c r="D754" s="223" t="str">
        <f>IFERROR(IF(VLOOKUP($O754,'APOIO-DESPESAS'!$A$3:$N$962,5,FALSE)="","",VLOOKUP($O754,'APOIO-DESPESAS'!$A$3:$N$962,5,FALSE)),"")</f>
        <v/>
      </c>
      <c r="E754" s="223" t="str">
        <f>IFERROR(IF(VLOOKUP($O754,'APOIO-DESPESAS'!$A$3:$N$962,6,FALSE)="","",VLOOKUP($O754,'APOIO-DESPESAS'!$A$3:$N$962,6,FALSE)),"")</f>
        <v/>
      </c>
      <c r="F754" s="223" t="str">
        <f>IFERROR(IF(VLOOKUP($O754,'APOIO-DESPESAS'!$A$3:$N$962,7,FALSE)="","",VLOOKUP($O754,'APOIO-DESPESAS'!$A$3:$N$962,7,FALSE)),"")</f>
        <v/>
      </c>
      <c r="G754" s="223" t="str">
        <f>IFERROR(IF(VLOOKUP($O754,'APOIO-DESPESAS'!$A$3:$N$962,8,FALSE)="","",VLOOKUP($O754,'APOIO-DESPESAS'!$A$3:$N$962,8,FALSE)),"")</f>
        <v/>
      </c>
      <c r="H754" s="223" t="str">
        <f>IFERROR(IF(VLOOKUP($O754,'APOIO-DESPESAS'!$A$3:$N$962,9,FALSE)="","",VLOOKUP($O754,'APOIO-DESPESAS'!$A$3:$N$962,9,FALSE)),"")</f>
        <v/>
      </c>
      <c r="I754" s="223" t="str">
        <f>IFERROR(IF(VLOOKUP($O754,'APOIO-DESPESAS'!$A$3:$N$962,10,FALSE)="","",VLOOKUP($O754,'APOIO-DESPESAS'!$A$3:$N$962,10,FALSE)),"")</f>
        <v/>
      </c>
      <c r="J754" s="223" t="str">
        <f>IFERROR(IF(VLOOKUP($O754,'APOIO-DESPESAS'!$A$3:$N$962,11,FALSE)="","",VLOOKUP($O754,'APOIO-DESPESAS'!$A$3:$N$962,11,FALSE)),"")</f>
        <v/>
      </c>
      <c r="K754" s="223" t="str">
        <f>IFERROR(IF(VLOOKUP($O754,'APOIO-DESPESAS'!$A$3:$N$962,12,FALSE)="","",VLOOKUP($O754,'APOIO-DESPESAS'!$A$3:$N$962,12,FALSE)),"")</f>
        <v/>
      </c>
      <c r="L754" s="223" t="str">
        <f>IFERROR(IF(VLOOKUP($O754,'APOIO-DESPESAS'!$A$3:$N$962,13,FALSE)="","",VLOOKUP($O754,'APOIO-DESPESAS'!$A$3:$N$962,13,FALSE)),"")</f>
        <v/>
      </c>
      <c r="M754" s="223" t="str">
        <f>IFERROR(IF(VLOOKUP($O754,'APOIO-DESPESAS'!$A$3:$N$962,14,FALSE)="","",VLOOKUP($O754,'APOIO-DESPESAS'!$A$3:$N$962,14,FALSE)),"")</f>
        <v/>
      </c>
      <c r="O754" s="223">
        <f t="shared" si="11"/>
        <v>752</v>
      </c>
    </row>
    <row r="755" spans="1:15" x14ac:dyDescent="0.25">
      <c r="A755" s="223" t="str">
        <f>IFERROR(IF(VLOOKUP($O755,'APOIO-DESPESAS'!$A$3:$N$962,2,FALSE)="","",VLOOKUP($O755,'APOIO-DESPESAS'!$A$3:$N$962,2,FALSE)),"")</f>
        <v/>
      </c>
      <c r="B755" s="223" t="str">
        <f>IFERROR(IF(VLOOKUP($O755,'APOIO-DESPESAS'!$A$3:$N$962,3,FALSE)="","",VLOOKUP($O755,'APOIO-DESPESAS'!$A$3:$N$962,3,FALSE)),"")</f>
        <v/>
      </c>
      <c r="C755" s="223" t="str">
        <f>IFERROR(IF(VLOOKUP($O755,'APOIO-DESPESAS'!$A$3:$N$962,4,FALSE)="","",VLOOKUP($O755,'APOIO-DESPESAS'!$A$3:$N$962,4,FALSE)),"")</f>
        <v/>
      </c>
      <c r="D755" s="223" t="str">
        <f>IFERROR(IF(VLOOKUP($O755,'APOIO-DESPESAS'!$A$3:$N$962,5,FALSE)="","",VLOOKUP($O755,'APOIO-DESPESAS'!$A$3:$N$962,5,FALSE)),"")</f>
        <v/>
      </c>
      <c r="E755" s="223" t="str">
        <f>IFERROR(IF(VLOOKUP($O755,'APOIO-DESPESAS'!$A$3:$N$962,6,FALSE)="","",VLOOKUP($O755,'APOIO-DESPESAS'!$A$3:$N$962,6,FALSE)),"")</f>
        <v/>
      </c>
      <c r="F755" s="223" t="str">
        <f>IFERROR(IF(VLOOKUP($O755,'APOIO-DESPESAS'!$A$3:$N$962,7,FALSE)="","",VLOOKUP($O755,'APOIO-DESPESAS'!$A$3:$N$962,7,FALSE)),"")</f>
        <v/>
      </c>
      <c r="G755" s="223" t="str">
        <f>IFERROR(IF(VLOOKUP($O755,'APOIO-DESPESAS'!$A$3:$N$962,8,FALSE)="","",VLOOKUP($O755,'APOIO-DESPESAS'!$A$3:$N$962,8,FALSE)),"")</f>
        <v/>
      </c>
      <c r="H755" s="223" t="str">
        <f>IFERROR(IF(VLOOKUP($O755,'APOIO-DESPESAS'!$A$3:$N$962,9,FALSE)="","",VLOOKUP($O755,'APOIO-DESPESAS'!$A$3:$N$962,9,FALSE)),"")</f>
        <v/>
      </c>
      <c r="I755" s="223" t="str">
        <f>IFERROR(IF(VLOOKUP($O755,'APOIO-DESPESAS'!$A$3:$N$962,10,FALSE)="","",VLOOKUP($O755,'APOIO-DESPESAS'!$A$3:$N$962,10,FALSE)),"")</f>
        <v/>
      </c>
      <c r="J755" s="223" t="str">
        <f>IFERROR(IF(VLOOKUP($O755,'APOIO-DESPESAS'!$A$3:$N$962,11,FALSE)="","",VLOOKUP($O755,'APOIO-DESPESAS'!$A$3:$N$962,11,FALSE)),"")</f>
        <v/>
      </c>
      <c r="K755" s="223" t="str">
        <f>IFERROR(IF(VLOOKUP($O755,'APOIO-DESPESAS'!$A$3:$N$962,12,FALSE)="","",VLOOKUP($O755,'APOIO-DESPESAS'!$A$3:$N$962,12,FALSE)),"")</f>
        <v/>
      </c>
      <c r="L755" s="223" t="str">
        <f>IFERROR(IF(VLOOKUP($O755,'APOIO-DESPESAS'!$A$3:$N$962,13,FALSE)="","",VLOOKUP($O755,'APOIO-DESPESAS'!$A$3:$N$962,13,FALSE)),"")</f>
        <v/>
      </c>
      <c r="M755" s="223" t="str">
        <f>IFERROR(IF(VLOOKUP($O755,'APOIO-DESPESAS'!$A$3:$N$962,14,FALSE)="","",VLOOKUP($O755,'APOIO-DESPESAS'!$A$3:$N$962,14,FALSE)),"")</f>
        <v/>
      </c>
      <c r="O755" s="223">
        <f t="shared" si="11"/>
        <v>753</v>
      </c>
    </row>
    <row r="756" spans="1:15" x14ac:dyDescent="0.25">
      <c r="A756" s="223" t="str">
        <f>IFERROR(IF(VLOOKUP($O756,'APOIO-DESPESAS'!$A$3:$N$962,2,FALSE)="","",VLOOKUP($O756,'APOIO-DESPESAS'!$A$3:$N$962,2,FALSE)),"")</f>
        <v/>
      </c>
      <c r="B756" s="223" t="str">
        <f>IFERROR(IF(VLOOKUP($O756,'APOIO-DESPESAS'!$A$3:$N$962,3,FALSE)="","",VLOOKUP($O756,'APOIO-DESPESAS'!$A$3:$N$962,3,FALSE)),"")</f>
        <v/>
      </c>
      <c r="C756" s="223" t="str">
        <f>IFERROR(IF(VLOOKUP($O756,'APOIO-DESPESAS'!$A$3:$N$962,4,FALSE)="","",VLOOKUP($O756,'APOIO-DESPESAS'!$A$3:$N$962,4,FALSE)),"")</f>
        <v/>
      </c>
      <c r="D756" s="223" t="str">
        <f>IFERROR(IF(VLOOKUP($O756,'APOIO-DESPESAS'!$A$3:$N$962,5,FALSE)="","",VLOOKUP($O756,'APOIO-DESPESAS'!$A$3:$N$962,5,FALSE)),"")</f>
        <v/>
      </c>
      <c r="E756" s="223" t="str">
        <f>IFERROR(IF(VLOOKUP($O756,'APOIO-DESPESAS'!$A$3:$N$962,6,FALSE)="","",VLOOKUP($O756,'APOIO-DESPESAS'!$A$3:$N$962,6,FALSE)),"")</f>
        <v/>
      </c>
      <c r="F756" s="223" t="str">
        <f>IFERROR(IF(VLOOKUP($O756,'APOIO-DESPESAS'!$A$3:$N$962,7,FALSE)="","",VLOOKUP($O756,'APOIO-DESPESAS'!$A$3:$N$962,7,FALSE)),"")</f>
        <v/>
      </c>
      <c r="G756" s="223" t="str">
        <f>IFERROR(IF(VLOOKUP($O756,'APOIO-DESPESAS'!$A$3:$N$962,8,FALSE)="","",VLOOKUP($O756,'APOIO-DESPESAS'!$A$3:$N$962,8,FALSE)),"")</f>
        <v/>
      </c>
      <c r="H756" s="223" t="str">
        <f>IFERROR(IF(VLOOKUP($O756,'APOIO-DESPESAS'!$A$3:$N$962,9,FALSE)="","",VLOOKUP($O756,'APOIO-DESPESAS'!$A$3:$N$962,9,FALSE)),"")</f>
        <v/>
      </c>
      <c r="I756" s="223" t="str">
        <f>IFERROR(IF(VLOOKUP($O756,'APOIO-DESPESAS'!$A$3:$N$962,10,FALSE)="","",VLOOKUP($O756,'APOIO-DESPESAS'!$A$3:$N$962,10,FALSE)),"")</f>
        <v/>
      </c>
      <c r="J756" s="223" t="str">
        <f>IFERROR(IF(VLOOKUP($O756,'APOIO-DESPESAS'!$A$3:$N$962,11,FALSE)="","",VLOOKUP($O756,'APOIO-DESPESAS'!$A$3:$N$962,11,FALSE)),"")</f>
        <v/>
      </c>
      <c r="K756" s="223" t="str">
        <f>IFERROR(IF(VLOOKUP($O756,'APOIO-DESPESAS'!$A$3:$N$962,12,FALSE)="","",VLOOKUP($O756,'APOIO-DESPESAS'!$A$3:$N$962,12,FALSE)),"")</f>
        <v/>
      </c>
      <c r="L756" s="223" t="str">
        <f>IFERROR(IF(VLOOKUP($O756,'APOIO-DESPESAS'!$A$3:$N$962,13,FALSE)="","",VLOOKUP($O756,'APOIO-DESPESAS'!$A$3:$N$962,13,FALSE)),"")</f>
        <v/>
      </c>
      <c r="M756" s="223" t="str">
        <f>IFERROR(IF(VLOOKUP($O756,'APOIO-DESPESAS'!$A$3:$N$962,14,FALSE)="","",VLOOKUP($O756,'APOIO-DESPESAS'!$A$3:$N$962,14,FALSE)),"")</f>
        <v/>
      </c>
      <c r="O756" s="223">
        <f t="shared" si="11"/>
        <v>754</v>
      </c>
    </row>
    <row r="757" spans="1:15" x14ac:dyDescent="0.25">
      <c r="A757" s="223" t="str">
        <f>IFERROR(IF(VLOOKUP($O757,'APOIO-DESPESAS'!$A$3:$N$962,2,FALSE)="","",VLOOKUP($O757,'APOIO-DESPESAS'!$A$3:$N$962,2,FALSE)),"")</f>
        <v/>
      </c>
      <c r="B757" s="223" t="str">
        <f>IFERROR(IF(VLOOKUP($O757,'APOIO-DESPESAS'!$A$3:$N$962,3,FALSE)="","",VLOOKUP($O757,'APOIO-DESPESAS'!$A$3:$N$962,3,FALSE)),"")</f>
        <v/>
      </c>
      <c r="C757" s="223" t="str">
        <f>IFERROR(IF(VLOOKUP($O757,'APOIO-DESPESAS'!$A$3:$N$962,4,FALSE)="","",VLOOKUP($O757,'APOIO-DESPESAS'!$A$3:$N$962,4,FALSE)),"")</f>
        <v/>
      </c>
      <c r="D757" s="223" t="str">
        <f>IFERROR(IF(VLOOKUP($O757,'APOIO-DESPESAS'!$A$3:$N$962,5,FALSE)="","",VLOOKUP($O757,'APOIO-DESPESAS'!$A$3:$N$962,5,FALSE)),"")</f>
        <v/>
      </c>
      <c r="E757" s="223" t="str">
        <f>IFERROR(IF(VLOOKUP($O757,'APOIO-DESPESAS'!$A$3:$N$962,6,FALSE)="","",VLOOKUP($O757,'APOIO-DESPESAS'!$A$3:$N$962,6,FALSE)),"")</f>
        <v/>
      </c>
      <c r="F757" s="223" t="str">
        <f>IFERROR(IF(VLOOKUP($O757,'APOIO-DESPESAS'!$A$3:$N$962,7,FALSE)="","",VLOOKUP($O757,'APOIO-DESPESAS'!$A$3:$N$962,7,FALSE)),"")</f>
        <v/>
      </c>
      <c r="G757" s="223" t="str">
        <f>IFERROR(IF(VLOOKUP($O757,'APOIO-DESPESAS'!$A$3:$N$962,8,FALSE)="","",VLOOKUP($O757,'APOIO-DESPESAS'!$A$3:$N$962,8,FALSE)),"")</f>
        <v/>
      </c>
      <c r="H757" s="223" t="str">
        <f>IFERROR(IF(VLOOKUP($O757,'APOIO-DESPESAS'!$A$3:$N$962,9,FALSE)="","",VLOOKUP($O757,'APOIO-DESPESAS'!$A$3:$N$962,9,FALSE)),"")</f>
        <v/>
      </c>
      <c r="I757" s="223" t="str">
        <f>IFERROR(IF(VLOOKUP($O757,'APOIO-DESPESAS'!$A$3:$N$962,10,FALSE)="","",VLOOKUP($O757,'APOIO-DESPESAS'!$A$3:$N$962,10,FALSE)),"")</f>
        <v/>
      </c>
      <c r="J757" s="223" t="str">
        <f>IFERROR(IF(VLOOKUP($O757,'APOIO-DESPESAS'!$A$3:$N$962,11,FALSE)="","",VLOOKUP($O757,'APOIO-DESPESAS'!$A$3:$N$962,11,FALSE)),"")</f>
        <v/>
      </c>
      <c r="K757" s="223" t="str">
        <f>IFERROR(IF(VLOOKUP($O757,'APOIO-DESPESAS'!$A$3:$N$962,12,FALSE)="","",VLOOKUP($O757,'APOIO-DESPESAS'!$A$3:$N$962,12,FALSE)),"")</f>
        <v/>
      </c>
      <c r="L757" s="223" t="str">
        <f>IFERROR(IF(VLOOKUP($O757,'APOIO-DESPESAS'!$A$3:$N$962,13,FALSE)="","",VLOOKUP($O757,'APOIO-DESPESAS'!$A$3:$N$962,13,FALSE)),"")</f>
        <v/>
      </c>
      <c r="M757" s="223" t="str">
        <f>IFERROR(IF(VLOOKUP($O757,'APOIO-DESPESAS'!$A$3:$N$962,14,FALSE)="","",VLOOKUP($O757,'APOIO-DESPESAS'!$A$3:$N$962,14,FALSE)),"")</f>
        <v/>
      </c>
      <c r="O757" s="223">
        <f t="shared" si="11"/>
        <v>755</v>
      </c>
    </row>
    <row r="758" spans="1:15" x14ac:dyDescent="0.25">
      <c r="A758" s="223" t="str">
        <f>IFERROR(IF(VLOOKUP($O758,'APOIO-DESPESAS'!$A$3:$N$962,2,FALSE)="","",VLOOKUP($O758,'APOIO-DESPESAS'!$A$3:$N$962,2,FALSE)),"")</f>
        <v/>
      </c>
      <c r="B758" s="223" t="str">
        <f>IFERROR(IF(VLOOKUP($O758,'APOIO-DESPESAS'!$A$3:$N$962,3,FALSE)="","",VLOOKUP($O758,'APOIO-DESPESAS'!$A$3:$N$962,3,FALSE)),"")</f>
        <v/>
      </c>
      <c r="C758" s="223" t="str">
        <f>IFERROR(IF(VLOOKUP($O758,'APOIO-DESPESAS'!$A$3:$N$962,4,FALSE)="","",VLOOKUP($O758,'APOIO-DESPESAS'!$A$3:$N$962,4,FALSE)),"")</f>
        <v/>
      </c>
      <c r="D758" s="223" t="str">
        <f>IFERROR(IF(VLOOKUP($O758,'APOIO-DESPESAS'!$A$3:$N$962,5,FALSE)="","",VLOOKUP($O758,'APOIO-DESPESAS'!$A$3:$N$962,5,FALSE)),"")</f>
        <v/>
      </c>
      <c r="E758" s="223" t="str">
        <f>IFERROR(IF(VLOOKUP($O758,'APOIO-DESPESAS'!$A$3:$N$962,6,FALSE)="","",VLOOKUP($O758,'APOIO-DESPESAS'!$A$3:$N$962,6,FALSE)),"")</f>
        <v/>
      </c>
      <c r="F758" s="223" t="str">
        <f>IFERROR(IF(VLOOKUP($O758,'APOIO-DESPESAS'!$A$3:$N$962,7,FALSE)="","",VLOOKUP($O758,'APOIO-DESPESAS'!$A$3:$N$962,7,FALSE)),"")</f>
        <v/>
      </c>
      <c r="G758" s="223" t="str">
        <f>IFERROR(IF(VLOOKUP($O758,'APOIO-DESPESAS'!$A$3:$N$962,8,FALSE)="","",VLOOKUP($O758,'APOIO-DESPESAS'!$A$3:$N$962,8,FALSE)),"")</f>
        <v/>
      </c>
      <c r="H758" s="223" t="str">
        <f>IFERROR(IF(VLOOKUP($O758,'APOIO-DESPESAS'!$A$3:$N$962,9,FALSE)="","",VLOOKUP($O758,'APOIO-DESPESAS'!$A$3:$N$962,9,FALSE)),"")</f>
        <v/>
      </c>
      <c r="I758" s="223" t="str">
        <f>IFERROR(IF(VLOOKUP($O758,'APOIO-DESPESAS'!$A$3:$N$962,10,FALSE)="","",VLOOKUP($O758,'APOIO-DESPESAS'!$A$3:$N$962,10,FALSE)),"")</f>
        <v/>
      </c>
      <c r="J758" s="223" t="str">
        <f>IFERROR(IF(VLOOKUP($O758,'APOIO-DESPESAS'!$A$3:$N$962,11,FALSE)="","",VLOOKUP($O758,'APOIO-DESPESAS'!$A$3:$N$962,11,FALSE)),"")</f>
        <v/>
      </c>
      <c r="K758" s="223" t="str">
        <f>IFERROR(IF(VLOOKUP($O758,'APOIO-DESPESAS'!$A$3:$N$962,12,FALSE)="","",VLOOKUP($O758,'APOIO-DESPESAS'!$A$3:$N$962,12,FALSE)),"")</f>
        <v/>
      </c>
      <c r="L758" s="223" t="str">
        <f>IFERROR(IF(VLOOKUP($O758,'APOIO-DESPESAS'!$A$3:$N$962,13,FALSE)="","",VLOOKUP($O758,'APOIO-DESPESAS'!$A$3:$N$962,13,FALSE)),"")</f>
        <v/>
      </c>
      <c r="M758" s="223" t="str">
        <f>IFERROR(IF(VLOOKUP($O758,'APOIO-DESPESAS'!$A$3:$N$962,14,FALSE)="","",VLOOKUP($O758,'APOIO-DESPESAS'!$A$3:$N$962,14,FALSE)),"")</f>
        <v/>
      </c>
      <c r="O758" s="223">
        <f t="shared" si="11"/>
        <v>756</v>
      </c>
    </row>
    <row r="759" spans="1:15" x14ac:dyDescent="0.25">
      <c r="A759" s="223" t="str">
        <f>IFERROR(IF(VLOOKUP($O759,'APOIO-DESPESAS'!$A$3:$N$962,2,FALSE)="","",VLOOKUP($O759,'APOIO-DESPESAS'!$A$3:$N$962,2,FALSE)),"")</f>
        <v/>
      </c>
      <c r="B759" s="223" t="str">
        <f>IFERROR(IF(VLOOKUP($O759,'APOIO-DESPESAS'!$A$3:$N$962,3,FALSE)="","",VLOOKUP($O759,'APOIO-DESPESAS'!$A$3:$N$962,3,FALSE)),"")</f>
        <v/>
      </c>
      <c r="C759" s="223" t="str">
        <f>IFERROR(IF(VLOOKUP($O759,'APOIO-DESPESAS'!$A$3:$N$962,4,FALSE)="","",VLOOKUP($O759,'APOIO-DESPESAS'!$A$3:$N$962,4,FALSE)),"")</f>
        <v/>
      </c>
      <c r="D759" s="223" t="str">
        <f>IFERROR(IF(VLOOKUP($O759,'APOIO-DESPESAS'!$A$3:$N$962,5,FALSE)="","",VLOOKUP($O759,'APOIO-DESPESAS'!$A$3:$N$962,5,FALSE)),"")</f>
        <v/>
      </c>
      <c r="E759" s="223" t="str">
        <f>IFERROR(IF(VLOOKUP($O759,'APOIO-DESPESAS'!$A$3:$N$962,6,FALSE)="","",VLOOKUP($O759,'APOIO-DESPESAS'!$A$3:$N$962,6,FALSE)),"")</f>
        <v/>
      </c>
      <c r="F759" s="223" t="str">
        <f>IFERROR(IF(VLOOKUP($O759,'APOIO-DESPESAS'!$A$3:$N$962,7,FALSE)="","",VLOOKUP($O759,'APOIO-DESPESAS'!$A$3:$N$962,7,FALSE)),"")</f>
        <v/>
      </c>
      <c r="G759" s="223" t="str">
        <f>IFERROR(IF(VLOOKUP($O759,'APOIO-DESPESAS'!$A$3:$N$962,8,FALSE)="","",VLOOKUP($O759,'APOIO-DESPESAS'!$A$3:$N$962,8,FALSE)),"")</f>
        <v/>
      </c>
      <c r="H759" s="223" t="str">
        <f>IFERROR(IF(VLOOKUP($O759,'APOIO-DESPESAS'!$A$3:$N$962,9,FALSE)="","",VLOOKUP($O759,'APOIO-DESPESAS'!$A$3:$N$962,9,FALSE)),"")</f>
        <v/>
      </c>
      <c r="I759" s="223" t="str">
        <f>IFERROR(IF(VLOOKUP($O759,'APOIO-DESPESAS'!$A$3:$N$962,10,FALSE)="","",VLOOKUP($O759,'APOIO-DESPESAS'!$A$3:$N$962,10,FALSE)),"")</f>
        <v/>
      </c>
      <c r="J759" s="223" t="str">
        <f>IFERROR(IF(VLOOKUP($O759,'APOIO-DESPESAS'!$A$3:$N$962,11,FALSE)="","",VLOOKUP($O759,'APOIO-DESPESAS'!$A$3:$N$962,11,FALSE)),"")</f>
        <v/>
      </c>
      <c r="K759" s="223" t="str">
        <f>IFERROR(IF(VLOOKUP($O759,'APOIO-DESPESAS'!$A$3:$N$962,12,FALSE)="","",VLOOKUP($O759,'APOIO-DESPESAS'!$A$3:$N$962,12,FALSE)),"")</f>
        <v/>
      </c>
      <c r="L759" s="223" t="str">
        <f>IFERROR(IF(VLOOKUP($O759,'APOIO-DESPESAS'!$A$3:$N$962,13,FALSE)="","",VLOOKUP($O759,'APOIO-DESPESAS'!$A$3:$N$962,13,FALSE)),"")</f>
        <v/>
      </c>
      <c r="M759" s="223" t="str">
        <f>IFERROR(IF(VLOOKUP($O759,'APOIO-DESPESAS'!$A$3:$N$962,14,FALSE)="","",VLOOKUP($O759,'APOIO-DESPESAS'!$A$3:$N$962,14,FALSE)),"")</f>
        <v/>
      </c>
      <c r="O759" s="223">
        <f t="shared" si="11"/>
        <v>757</v>
      </c>
    </row>
    <row r="760" spans="1:15" x14ac:dyDescent="0.25">
      <c r="A760" s="223" t="str">
        <f>IFERROR(IF(VLOOKUP($O760,'APOIO-DESPESAS'!$A$3:$N$962,2,FALSE)="","",VLOOKUP($O760,'APOIO-DESPESAS'!$A$3:$N$962,2,FALSE)),"")</f>
        <v/>
      </c>
      <c r="B760" s="223" t="str">
        <f>IFERROR(IF(VLOOKUP($O760,'APOIO-DESPESAS'!$A$3:$N$962,3,FALSE)="","",VLOOKUP($O760,'APOIO-DESPESAS'!$A$3:$N$962,3,FALSE)),"")</f>
        <v/>
      </c>
      <c r="C760" s="223" t="str">
        <f>IFERROR(IF(VLOOKUP($O760,'APOIO-DESPESAS'!$A$3:$N$962,4,FALSE)="","",VLOOKUP($O760,'APOIO-DESPESAS'!$A$3:$N$962,4,FALSE)),"")</f>
        <v/>
      </c>
      <c r="D760" s="223" t="str">
        <f>IFERROR(IF(VLOOKUP($O760,'APOIO-DESPESAS'!$A$3:$N$962,5,FALSE)="","",VLOOKUP($O760,'APOIO-DESPESAS'!$A$3:$N$962,5,FALSE)),"")</f>
        <v/>
      </c>
      <c r="E760" s="223" t="str">
        <f>IFERROR(IF(VLOOKUP($O760,'APOIO-DESPESAS'!$A$3:$N$962,6,FALSE)="","",VLOOKUP($O760,'APOIO-DESPESAS'!$A$3:$N$962,6,FALSE)),"")</f>
        <v/>
      </c>
      <c r="F760" s="223" t="str">
        <f>IFERROR(IF(VLOOKUP($O760,'APOIO-DESPESAS'!$A$3:$N$962,7,FALSE)="","",VLOOKUP($O760,'APOIO-DESPESAS'!$A$3:$N$962,7,FALSE)),"")</f>
        <v/>
      </c>
      <c r="G760" s="223" t="str">
        <f>IFERROR(IF(VLOOKUP($O760,'APOIO-DESPESAS'!$A$3:$N$962,8,FALSE)="","",VLOOKUP($O760,'APOIO-DESPESAS'!$A$3:$N$962,8,FALSE)),"")</f>
        <v/>
      </c>
      <c r="H760" s="223" t="str">
        <f>IFERROR(IF(VLOOKUP($O760,'APOIO-DESPESAS'!$A$3:$N$962,9,FALSE)="","",VLOOKUP($O760,'APOIO-DESPESAS'!$A$3:$N$962,9,FALSE)),"")</f>
        <v/>
      </c>
      <c r="I760" s="223" t="str">
        <f>IFERROR(IF(VLOOKUP($O760,'APOIO-DESPESAS'!$A$3:$N$962,10,FALSE)="","",VLOOKUP($O760,'APOIO-DESPESAS'!$A$3:$N$962,10,FALSE)),"")</f>
        <v/>
      </c>
      <c r="J760" s="223" t="str">
        <f>IFERROR(IF(VLOOKUP($O760,'APOIO-DESPESAS'!$A$3:$N$962,11,FALSE)="","",VLOOKUP($O760,'APOIO-DESPESAS'!$A$3:$N$962,11,FALSE)),"")</f>
        <v/>
      </c>
      <c r="K760" s="223" t="str">
        <f>IFERROR(IF(VLOOKUP($O760,'APOIO-DESPESAS'!$A$3:$N$962,12,FALSE)="","",VLOOKUP($O760,'APOIO-DESPESAS'!$A$3:$N$962,12,FALSE)),"")</f>
        <v/>
      </c>
      <c r="L760" s="223" t="str">
        <f>IFERROR(IF(VLOOKUP($O760,'APOIO-DESPESAS'!$A$3:$N$962,13,FALSE)="","",VLOOKUP($O760,'APOIO-DESPESAS'!$A$3:$N$962,13,FALSE)),"")</f>
        <v/>
      </c>
      <c r="M760" s="223" t="str">
        <f>IFERROR(IF(VLOOKUP($O760,'APOIO-DESPESAS'!$A$3:$N$962,14,FALSE)="","",VLOOKUP($O760,'APOIO-DESPESAS'!$A$3:$N$962,14,FALSE)),"")</f>
        <v/>
      </c>
      <c r="O760" s="223">
        <f t="shared" si="11"/>
        <v>758</v>
      </c>
    </row>
    <row r="761" spans="1:15" x14ac:dyDescent="0.25">
      <c r="A761" s="223" t="str">
        <f>IFERROR(IF(VLOOKUP($O761,'APOIO-DESPESAS'!$A$3:$N$962,2,FALSE)="","",VLOOKUP($O761,'APOIO-DESPESAS'!$A$3:$N$962,2,FALSE)),"")</f>
        <v/>
      </c>
      <c r="B761" s="223" t="str">
        <f>IFERROR(IF(VLOOKUP($O761,'APOIO-DESPESAS'!$A$3:$N$962,3,FALSE)="","",VLOOKUP($O761,'APOIO-DESPESAS'!$A$3:$N$962,3,FALSE)),"")</f>
        <v/>
      </c>
      <c r="C761" s="223" t="str">
        <f>IFERROR(IF(VLOOKUP($O761,'APOIO-DESPESAS'!$A$3:$N$962,4,FALSE)="","",VLOOKUP($O761,'APOIO-DESPESAS'!$A$3:$N$962,4,FALSE)),"")</f>
        <v/>
      </c>
      <c r="D761" s="223" t="str">
        <f>IFERROR(IF(VLOOKUP($O761,'APOIO-DESPESAS'!$A$3:$N$962,5,FALSE)="","",VLOOKUP($O761,'APOIO-DESPESAS'!$A$3:$N$962,5,FALSE)),"")</f>
        <v/>
      </c>
      <c r="E761" s="223" t="str">
        <f>IFERROR(IF(VLOOKUP($O761,'APOIO-DESPESAS'!$A$3:$N$962,6,FALSE)="","",VLOOKUP($O761,'APOIO-DESPESAS'!$A$3:$N$962,6,FALSE)),"")</f>
        <v/>
      </c>
      <c r="F761" s="223" t="str">
        <f>IFERROR(IF(VLOOKUP($O761,'APOIO-DESPESAS'!$A$3:$N$962,7,FALSE)="","",VLOOKUP($O761,'APOIO-DESPESAS'!$A$3:$N$962,7,FALSE)),"")</f>
        <v/>
      </c>
      <c r="G761" s="223" t="str">
        <f>IFERROR(IF(VLOOKUP($O761,'APOIO-DESPESAS'!$A$3:$N$962,8,FALSE)="","",VLOOKUP($O761,'APOIO-DESPESAS'!$A$3:$N$962,8,FALSE)),"")</f>
        <v/>
      </c>
      <c r="H761" s="223" t="str">
        <f>IFERROR(IF(VLOOKUP($O761,'APOIO-DESPESAS'!$A$3:$N$962,9,FALSE)="","",VLOOKUP($O761,'APOIO-DESPESAS'!$A$3:$N$962,9,FALSE)),"")</f>
        <v/>
      </c>
      <c r="I761" s="223" t="str">
        <f>IFERROR(IF(VLOOKUP($O761,'APOIO-DESPESAS'!$A$3:$N$962,10,FALSE)="","",VLOOKUP($O761,'APOIO-DESPESAS'!$A$3:$N$962,10,FALSE)),"")</f>
        <v/>
      </c>
      <c r="J761" s="223" t="str">
        <f>IFERROR(IF(VLOOKUP($O761,'APOIO-DESPESAS'!$A$3:$N$962,11,FALSE)="","",VLOOKUP($O761,'APOIO-DESPESAS'!$A$3:$N$962,11,FALSE)),"")</f>
        <v/>
      </c>
      <c r="K761" s="223" t="str">
        <f>IFERROR(IF(VLOOKUP($O761,'APOIO-DESPESAS'!$A$3:$N$962,12,FALSE)="","",VLOOKUP($O761,'APOIO-DESPESAS'!$A$3:$N$962,12,FALSE)),"")</f>
        <v/>
      </c>
      <c r="L761" s="223" t="str">
        <f>IFERROR(IF(VLOOKUP($O761,'APOIO-DESPESAS'!$A$3:$N$962,13,FALSE)="","",VLOOKUP($O761,'APOIO-DESPESAS'!$A$3:$N$962,13,FALSE)),"")</f>
        <v/>
      </c>
      <c r="M761" s="223" t="str">
        <f>IFERROR(IF(VLOOKUP($O761,'APOIO-DESPESAS'!$A$3:$N$962,14,FALSE)="","",VLOOKUP($O761,'APOIO-DESPESAS'!$A$3:$N$962,14,FALSE)),"")</f>
        <v/>
      </c>
      <c r="O761" s="223">
        <f t="shared" si="11"/>
        <v>759</v>
      </c>
    </row>
    <row r="762" spans="1:15" x14ac:dyDescent="0.25">
      <c r="A762" s="223" t="str">
        <f>IFERROR(IF(VLOOKUP($O762,'APOIO-DESPESAS'!$A$3:$N$962,2,FALSE)="","",VLOOKUP($O762,'APOIO-DESPESAS'!$A$3:$N$962,2,FALSE)),"")</f>
        <v/>
      </c>
      <c r="B762" s="223" t="str">
        <f>IFERROR(IF(VLOOKUP($O762,'APOIO-DESPESAS'!$A$3:$N$962,3,FALSE)="","",VLOOKUP($O762,'APOIO-DESPESAS'!$A$3:$N$962,3,FALSE)),"")</f>
        <v/>
      </c>
      <c r="C762" s="223" t="str">
        <f>IFERROR(IF(VLOOKUP($O762,'APOIO-DESPESAS'!$A$3:$N$962,4,FALSE)="","",VLOOKUP($O762,'APOIO-DESPESAS'!$A$3:$N$962,4,FALSE)),"")</f>
        <v/>
      </c>
      <c r="D762" s="223" t="str">
        <f>IFERROR(IF(VLOOKUP($O762,'APOIO-DESPESAS'!$A$3:$N$962,5,FALSE)="","",VLOOKUP($O762,'APOIO-DESPESAS'!$A$3:$N$962,5,FALSE)),"")</f>
        <v/>
      </c>
      <c r="E762" s="223" t="str">
        <f>IFERROR(IF(VLOOKUP($O762,'APOIO-DESPESAS'!$A$3:$N$962,6,FALSE)="","",VLOOKUP($O762,'APOIO-DESPESAS'!$A$3:$N$962,6,FALSE)),"")</f>
        <v/>
      </c>
      <c r="F762" s="223" t="str">
        <f>IFERROR(IF(VLOOKUP($O762,'APOIO-DESPESAS'!$A$3:$N$962,7,FALSE)="","",VLOOKUP($O762,'APOIO-DESPESAS'!$A$3:$N$962,7,FALSE)),"")</f>
        <v/>
      </c>
      <c r="G762" s="223" t="str">
        <f>IFERROR(IF(VLOOKUP($O762,'APOIO-DESPESAS'!$A$3:$N$962,8,FALSE)="","",VLOOKUP($O762,'APOIO-DESPESAS'!$A$3:$N$962,8,FALSE)),"")</f>
        <v/>
      </c>
      <c r="H762" s="223" t="str">
        <f>IFERROR(IF(VLOOKUP($O762,'APOIO-DESPESAS'!$A$3:$N$962,9,FALSE)="","",VLOOKUP($O762,'APOIO-DESPESAS'!$A$3:$N$962,9,FALSE)),"")</f>
        <v/>
      </c>
      <c r="I762" s="223" t="str">
        <f>IFERROR(IF(VLOOKUP($O762,'APOIO-DESPESAS'!$A$3:$N$962,10,FALSE)="","",VLOOKUP($O762,'APOIO-DESPESAS'!$A$3:$N$962,10,FALSE)),"")</f>
        <v/>
      </c>
      <c r="J762" s="223" t="str">
        <f>IFERROR(IF(VLOOKUP($O762,'APOIO-DESPESAS'!$A$3:$N$962,11,FALSE)="","",VLOOKUP($O762,'APOIO-DESPESAS'!$A$3:$N$962,11,FALSE)),"")</f>
        <v/>
      </c>
      <c r="K762" s="223" t="str">
        <f>IFERROR(IF(VLOOKUP($O762,'APOIO-DESPESAS'!$A$3:$N$962,12,FALSE)="","",VLOOKUP($O762,'APOIO-DESPESAS'!$A$3:$N$962,12,FALSE)),"")</f>
        <v/>
      </c>
      <c r="L762" s="223" t="str">
        <f>IFERROR(IF(VLOOKUP($O762,'APOIO-DESPESAS'!$A$3:$N$962,13,FALSE)="","",VLOOKUP($O762,'APOIO-DESPESAS'!$A$3:$N$962,13,FALSE)),"")</f>
        <v/>
      </c>
      <c r="M762" s="223" t="str">
        <f>IFERROR(IF(VLOOKUP($O762,'APOIO-DESPESAS'!$A$3:$N$962,14,FALSE)="","",VLOOKUP($O762,'APOIO-DESPESAS'!$A$3:$N$962,14,FALSE)),"")</f>
        <v/>
      </c>
      <c r="O762" s="223">
        <f t="shared" si="11"/>
        <v>760</v>
      </c>
    </row>
    <row r="763" spans="1:15" x14ac:dyDescent="0.25">
      <c r="A763" s="223" t="str">
        <f>IFERROR(IF(VLOOKUP($O763,'APOIO-DESPESAS'!$A$3:$N$962,2,FALSE)="","",VLOOKUP($O763,'APOIO-DESPESAS'!$A$3:$N$962,2,FALSE)),"")</f>
        <v/>
      </c>
      <c r="B763" s="223" t="str">
        <f>IFERROR(IF(VLOOKUP($O763,'APOIO-DESPESAS'!$A$3:$N$962,3,FALSE)="","",VLOOKUP($O763,'APOIO-DESPESAS'!$A$3:$N$962,3,FALSE)),"")</f>
        <v/>
      </c>
      <c r="C763" s="223" t="str">
        <f>IFERROR(IF(VLOOKUP($O763,'APOIO-DESPESAS'!$A$3:$N$962,4,FALSE)="","",VLOOKUP($O763,'APOIO-DESPESAS'!$A$3:$N$962,4,FALSE)),"")</f>
        <v/>
      </c>
      <c r="D763" s="223" t="str">
        <f>IFERROR(IF(VLOOKUP($O763,'APOIO-DESPESAS'!$A$3:$N$962,5,FALSE)="","",VLOOKUP($O763,'APOIO-DESPESAS'!$A$3:$N$962,5,FALSE)),"")</f>
        <v/>
      </c>
      <c r="E763" s="223" t="str">
        <f>IFERROR(IF(VLOOKUP($O763,'APOIO-DESPESAS'!$A$3:$N$962,6,FALSE)="","",VLOOKUP($O763,'APOIO-DESPESAS'!$A$3:$N$962,6,FALSE)),"")</f>
        <v/>
      </c>
      <c r="F763" s="223" t="str">
        <f>IFERROR(IF(VLOOKUP($O763,'APOIO-DESPESAS'!$A$3:$N$962,7,FALSE)="","",VLOOKUP($O763,'APOIO-DESPESAS'!$A$3:$N$962,7,FALSE)),"")</f>
        <v/>
      </c>
      <c r="G763" s="223" t="str">
        <f>IFERROR(IF(VLOOKUP($O763,'APOIO-DESPESAS'!$A$3:$N$962,8,FALSE)="","",VLOOKUP($O763,'APOIO-DESPESAS'!$A$3:$N$962,8,FALSE)),"")</f>
        <v/>
      </c>
      <c r="H763" s="223" t="str">
        <f>IFERROR(IF(VLOOKUP($O763,'APOIO-DESPESAS'!$A$3:$N$962,9,FALSE)="","",VLOOKUP($O763,'APOIO-DESPESAS'!$A$3:$N$962,9,FALSE)),"")</f>
        <v/>
      </c>
      <c r="I763" s="223" t="str">
        <f>IFERROR(IF(VLOOKUP($O763,'APOIO-DESPESAS'!$A$3:$N$962,10,FALSE)="","",VLOOKUP($O763,'APOIO-DESPESAS'!$A$3:$N$962,10,FALSE)),"")</f>
        <v/>
      </c>
      <c r="J763" s="223" t="str">
        <f>IFERROR(IF(VLOOKUP($O763,'APOIO-DESPESAS'!$A$3:$N$962,11,FALSE)="","",VLOOKUP($O763,'APOIO-DESPESAS'!$A$3:$N$962,11,FALSE)),"")</f>
        <v/>
      </c>
      <c r="K763" s="223" t="str">
        <f>IFERROR(IF(VLOOKUP($O763,'APOIO-DESPESAS'!$A$3:$N$962,12,FALSE)="","",VLOOKUP($O763,'APOIO-DESPESAS'!$A$3:$N$962,12,FALSE)),"")</f>
        <v/>
      </c>
      <c r="L763" s="223" t="str">
        <f>IFERROR(IF(VLOOKUP($O763,'APOIO-DESPESAS'!$A$3:$N$962,13,FALSE)="","",VLOOKUP($O763,'APOIO-DESPESAS'!$A$3:$N$962,13,FALSE)),"")</f>
        <v/>
      </c>
      <c r="M763" s="223" t="str">
        <f>IFERROR(IF(VLOOKUP($O763,'APOIO-DESPESAS'!$A$3:$N$962,14,FALSE)="","",VLOOKUP($O763,'APOIO-DESPESAS'!$A$3:$N$962,14,FALSE)),"")</f>
        <v/>
      </c>
      <c r="O763" s="223">
        <f t="shared" si="11"/>
        <v>761</v>
      </c>
    </row>
    <row r="764" spans="1:15" x14ac:dyDescent="0.25">
      <c r="A764" s="223" t="str">
        <f>IFERROR(IF(VLOOKUP($O764,'APOIO-DESPESAS'!$A$3:$N$962,2,FALSE)="","",VLOOKUP($O764,'APOIO-DESPESAS'!$A$3:$N$962,2,FALSE)),"")</f>
        <v/>
      </c>
      <c r="B764" s="223" t="str">
        <f>IFERROR(IF(VLOOKUP($O764,'APOIO-DESPESAS'!$A$3:$N$962,3,FALSE)="","",VLOOKUP($O764,'APOIO-DESPESAS'!$A$3:$N$962,3,FALSE)),"")</f>
        <v/>
      </c>
      <c r="C764" s="223" t="str">
        <f>IFERROR(IF(VLOOKUP($O764,'APOIO-DESPESAS'!$A$3:$N$962,4,FALSE)="","",VLOOKUP($O764,'APOIO-DESPESAS'!$A$3:$N$962,4,FALSE)),"")</f>
        <v/>
      </c>
      <c r="D764" s="223" t="str">
        <f>IFERROR(IF(VLOOKUP($O764,'APOIO-DESPESAS'!$A$3:$N$962,5,FALSE)="","",VLOOKUP($O764,'APOIO-DESPESAS'!$A$3:$N$962,5,FALSE)),"")</f>
        <v/>
      </c>
      <c r="E764" s="223" t="str">
        <f>IFERROR(IF(VLOOKUP($O764,'APOIO-DESPESAS'!$A$3:$N$962,6,FALSE)="","",VLOOKUP($O764,'APOIO-DESPESAS'!$A$3:$N$962,6,FALSE)),"")</f>
        <v/>
      </c>
      <c r="F764" s="223" t="str">
        <f>IFERROR(IF(VLOOKUP($O764,'APOIO-DESPESAS'!$A$3:$N$962,7,FALSE)="","",VLOOKUP($O764,'APOIO-DESPESAS'!$A$3:$N$962,7,FALSE)),"")</f>
        <v/>
      </c>
      <c r="G764" s="223" t="str">
        <f>IFERROR(IF(VLOOKUP($O764,'APOIO-DESPESAS'!$A$3:$N$962,8,FALSE)="","",VLOOKUP($O764,'APOIO-DESPESAS'!$A$3:$N$962,8,FALSE)),"")</f>
        <v/>
      </c>
      <c r="H764" s="223" t="str">
        <f>IFERROR(IF(VLOOKUP($O764,'APOIO-DESPESAS'!$A$3:$N$962,9,FALSE)="","",VLOOKUP($O764,'APOIO-DESPESAS'!$A$3:$N$962,9,FALSE)),"")</f>
        <v/>
      </c>
      <c r="I764" s="223" t="str">
        <f>IFERROR(IF(VLOOKUP($O764,'APOIO-DESPESAS'!$A$3:$N$962,10,FALSE)="","",VLOOKUP($O764,'APOIO-DESPESAS'!$A$3:$N$962,10,FALSE)),"")</f>
        <v/>
      </c>
      <c r="J764" s="223" t="str">
        <f>IFERROR(IF(VLOOKUP($O764,'APOIO-DESPESAS'!$A$3:$N$962,11,FALSE)="","",VLOOKUP($O764,'APOIO-DESPESAS'!$A$3:$N$962,11,FALSE)),"")</f>
        <v/>
      </c>
      <c r="K764" s="223" t="str">
        <f>IFERROR(IF(VLOOKUP($O764,'APOIO-DESPESAS'!$A$3:$N$962,12,FALSE)="","",VLOOKUP($O764,'APOIO-DESPESAS'!$A$3:$N$962,12,FALSE)),"")</f>
        <v/>
      </c>
      <c r="L764" s="223" t="str">
        <f>IFERROR(IF(VLOOKUP($O764,'APOIO-DESPESAS'!$A$3:$N$962,13,FALSE)="","",VLOOKUP($O764,'APOIO-DESPESAS'!$A$3:$N$962,13,FALSE)),"")</f>
        <v/>
      </c>
      <c r="M764" s="223" t="str">
        <f>IFERROR(IF(VLOOKUP($O764,'APOIO-DESPESAS'!$A$3:$N$962,14,FALSE)="","",VLOOKUP($O764,'APOIO-DESPESAS'!$A$3:$N$962,14,FALSE)),"")</f>
        <v/>
      </c>
      <c r="O764" s="223">
        <f t="shared" si="11"/>
        <v>762</v>
      </c>
    </row>
    <row r="765" spans="1:15" x14ac:dyDescent="0.25">
      <c r="A765" s="223" t="str">
        <f>IFERROR(IF(VLOOKUP($O765,'APOIO-DESPESAS'!$A$3:$N$962,2,FALSE)="","",VLOOKUP($O765,'APOIO-DESPESAS'!$A$3:$N$962,2,FALSE)),"")</f>
        <v/>
      </c>
      <c r="B765" s="223" t="str">
        <f>IFERROR(IF(VLOOKUP($O765,'APOIO-DESPESAS'!$A$3:$N$962,3,FALSE)="","",VLOOKUP($O765,'APOIO-DESPESAS'!$A$3:$N$962,3,FALSE)),"")</f>
        <v/>
      </c>
      <c r="C765" s="223" t="str">
        <f>IFERROR(IF(VLOOKUP($O765,'APOIO-DESPESAS'!$A$3:$N$962,4,FALSE)="","",VLOOKUP($O765,'APOIO-DESPESAS'!$A$3:$N$962,4,FALSE)),"")</f>
        <v/>
      </c>
      <c r="D765" s="223" t="str">
        <f>IFERROR(IF(VLOOKUP($O765,'APOIO-DESPESAS'!$A$3:$N$962,5,FALSE)="","",VLOOKUP($O765,'APOIO-DESPESAS'!$A$3:$N$962,5,FALSE)),"")</f>
        <v/>
      </c>
      <c r="E765" s="223" t="str">
        <f>IFERROR(IF(VLOOKUP($O765,'APOIO-DESPESAS'!$A$3:$N$962,6,FALSE)="","",VLOOKUP($O765,'APOIO-DESPESAS'!$A$3:$N$962,6,FALSE)),"")</f>
        <v/>
      </c>
      <c r="F765" s="223" t="str">
        <f>IFERROR(IF(VLOOKUP($O765,'APOIO-DESPESAS'!$A$3:$N$962,7,FALSE)="","",VLOOKUP($O765,'APOIO-DESPESAS'!$A$3:$N$962,7,FALSE)),"")</f>
        <v/>
      </c>
      <c r="G765" s="223" t="str">
        <f>IFERROR(IF(VLOOKUP($O765,'APOIO-DESPESAS'!$A$3:$N$962,8,FALSE)="","",VLOOKUP($O765,'APOIO-DESPESAS'!$A$3:$N$962,8,FALSE)),"")</f>
        <v/>
      </c>
      <c r="H765" s="223" t="str">
        <f>IFERROR(IF(VLOOKUP($O765,'APOIO-DESPESAS'!$A$3:$N$962,9,FALSE)="","",VLOOKUP($O765,'APOIO-DESPESAS'!$A$3:$N$962,9,FALSE)),"")</f>
        <v/>
      </c>
      <c r="I765" s="223" t="str">
        <f>IFERROR(IF(VLOOKUP($O765,'APOIO-DESPESAS'!$A$3:$N$962,10,FALSE)="","",VLOOKUP($O765,'APOIO-DESPESAS'!$A$3:$N$962,10,FALSE)),"")</f>
        <v/>
      </c>
      <c r="J765" s="223" t="str">
        <f>IFERROR(IF(VLOOKUP($O765,'APOIO-DESPESAS'!$A$3:$N$962,11,FALSE)="","",VLOOKUP($O765,'APOIO-DESPESAS'!$A$3:$N$962,11,FALSE)),"")</f>
        <v/>
      </c>
      <c r="K765" s="223" t="str">
        <f>IFERROR(IF(VLOOKUP($O765,'APOIO-DESPESAS'!$A$3:$N$962,12,FALSE)="","",VLOOKUP($O765,'APOIO-DESPESAS'!$A$3:$N$962,12,FALSE)),"")</f>
        <v/>
      </c>
      <c r="L765" s="223" t="str">
        <f>IFERROR(IF(VLOOKUP($O765,'APOIO-DESPESAS'!$A$3:$N$962,13,FALSE)="","",VLOOKUP($O765,'APOIO-DESPESAS'!$A$3:$N$962,13,FALSE)),"")</f>
        <v/>
      </c>
      <c r="M765" s="223" t="str">
        <f>IFERROR(IF(VLOOKUP($O765,'APOIO-DESPESAS'!$A$3:$N$962,14,FALSE)="","",VLOOKUP($O765,'APOIO-DESPESAS'!$A$3:$N$962,14,FALSE)),"")</f>
        <v/>
      </c>
      <c r="O765" s="223">
        <f t="shared" si="11"/>
        <v>763</v>
      </c>
    </row>
    <row r="766" spans="1:15" x14ac:dyDescent="0.25">
      <c r="A766" s="223" t="str">
        <f>IFERROR(IF(VLOOKUP($O766,'APOIO-DESPESAS'!$A$3:$N$962,2,FALSE)="","",VLOOKUP($O766,'APOIO-DESPESAS'!$A$3:$N$962,2,FALSE)),"")</f>
        <v/>
      </c>
      <c r="B766" s="223" t="str">
        <f>IFERROR(IF(VLOOKUP($O766,'APOIO-DESPESAS'!$A$3:$N$962,3,FALSE)="","",VLOOKUP($O766,'APOIO-DESPESAS'!$A$3:$N$962,3,FALSE)),"")</f>
        <v/>
      </c>
      <c r="C766" s="223" t="str">
        <f>IFERROR(IF(VLOOKUP($O766,'APOIO-DESPESAS'!$A$3:$N$962,4,FALSE)="","",VLOOKUP($O766,'APOIO-DESPESAS'!$A$3:$N$962,4,FALSE)),"")</f>
        <v/>
      </c>
      <c r="D766" s="223" t="str">
        <f>IFERROR(IF(VLOOKUP($O766,'APOIO-DESPESAS'!$A$3:$N$962,5,FALSE)="","",VLOOKUP($O766,'APOIO-DESPESAS'!$A$3:$N$962,5,FALSE)),"")</f>
        <v/>
      </c>
      <c r="E766" s="223" t="str">
        <f>IFERROR(IF(VLOOKUP($O766,'APOIO-DESPESAS'!$A$3:$N$962,6,FALSE)="","",VLOOKUP($O766,'APOIO-DESPESAS'!$A$3:$N$962,6,FALSE)),"")</f>
        <v/>
      </c>
      <c r="F766" s="223" t="str">
        <f>IFERROR(IF(VLOOKUP($O766,'APOIO-DESPESAS'!$A$3:$N$962,7,FALSE)="","",VLOOKUP($O766,'APOIO-DESPESAS'!$A$3:$N$962,7,FALSE)),"")</f>
        <v/>
      </c>
      <c r="G766" s="223" t="str">
        <f>IFERROR(IF(VLOOKUP($O766,'APOIO-DESPESAS'!$A$3:$N$962,8,FALSE)="","",VLOOKUP($O766,'APOIO-DESPESAS'!$A$3:$N$962,8,FALSE)),"")</f>
        <v/>
      </c>
      <c r="H766" s="223" t="str">
        <f>IFERROR(IF(VLOOKUP($O766,'APOIO-DESPESAS'!$A$3:$N$962,9,FALSE)="","",VLOOKUP($O766,'APOIO-DESPESAS'!$A$3:$N$962,9,FALSE)),"")</f>
        <v/>
      </c>
      <c r="I766" s="223" t="str">
        <f>IFERROR(IF(VLOOKUP($O766,'APOIO-DESPESAS'!$A$3:$N$962,10,FALSE)="","",VLOOKUP($O766,'APOIO-DESPESAS'!$A$3:$N$962,10,FALSE)),"")</f>
        <v/>
      </c>
      <c r="J766" s="223" t="str">
        <f>IFERROR(IF(VLOOKUP($O766,'APOIO-DESPESAS'!$A$3:$N$962,11,FALSE)="","",VLOOKUP($O766,'APOIO-DESPESAS'!$A$3:$N$962,11,FALSE)),"")</f>
        <v/>
      </c>
      <c r="K766" s="223" t="str">
        <f>IFERROR(IF(VLOOKUP($O766,'APOIO-DESPESAS'!$A$3:$N$962,12,FALSE)="","",VLOOKUP($O766,'APOIO-DESPESAS'!$A$3:$N$962,12,FALSE)),"")</f>
        <v/>
      </c>
      <c r="L766" s="223" t="str">
        <f>IFERROR(IF(VLOOKUP($O766,'APOIO-DESPESAS'!$A$3:$N$962,13,FALSE)="","",VLOOKUP($O766,'APOIO-DESPESAS'!$A$3:$N$962,13,FALSE)),"")</f>
        <v/>
      </c>
      <c r="M766" s="223" t="str">
        <f>IFERROR(IF(VLOOKUP($O766,'APOIO-DESPESAS'!$A$3:$N$962,14,FALSE)="","",VLOOKUP($O766,'APOIO-DESPESAS'!$A$3:$N$962,14,FALSE)),"")</f>
        <v/>
      </c>
      <c r="O766" s="223">
        <f t="shared" si="11"/>
        <v>764</v>
      </c>
    </row>
    <row r="767" spans="1:15" x14ac:dyDescent="0.25">
      <c r="A767" s="223" t="str">
        <f>IFERROR(IF(VLOOKUP($O767,'APOIO-DESPESAS'!$A$3:$N$962,2,FALSE)="","",VLOOKUP($O767,'APOIO-DESPESAS'!$A$3:$N$962,2,FALSE)),"")</f>
        <v/>
      </c>
      <c r="B767" s="223" t="str">
        <f>IFERROR(IF(VLOOKUP($O767,'APOIO-DESPESAS'!$A$3:$N$962,3,FALSE)="","",VLOOKUP($O767,'APOIO-DESPESAS'!$A$3:$N$962,3,FALSE)),"")</f>
        <v/>
      </c>
      <c r="C767" s="223" t="str">
        <f>IFERROR(IF(VLOOKUP($O767,'APOIO-DESPESAS'!$A$3:$N$962,4,FALSE)="","",VLOOKUP($O767,'APOIO-DESPESAS'!$A$3:$N$962,4,FALSE)),"")</f>
        <v/>
      </c>
      <c r="D767" s="223" t="str">
        <f>IFERROR(IF(VLOOKUP($O767,'APOIO-DESPESAS'!$A$3:$N$962,5,FALSE)="","",VLOOKUP($O767,'APOIO-DESPESAS'!$A$3:$N$962,5,FALSE)),"")</f>
        <v/>
      </c>
      <c r="E767" s="223" t="str">
        <f>IFERROR(IF(VLOOKUP($O767,'APOIO-DESPESAS'!$A$3:$N$962,6,FALSE)="","",VLOOKUP($O767,'APOIO-DESPESAS'!$A$3:$N$962,6,FALSE)),"")</f>
        <v/>
      </c>
      <c r="F767" s="223" t="str">
        <f>IFERROR(IF(VLOOKUP($O767,'APOIO-DESPESAS'!$A$3:$N$962,7,FALSE)="","",VLOOKUP($O767,'APOIO-DESPESAS'!$A$3:$N$962,7,FALSE)),"")</f>
        <v/>
      </c>
      <c r="G767" s="223" t="str">
        <f>IFERROR(IF(VLOOKUP($O767,'APOIO-DESPESAS'!$A$3:$N$962,8,FALSE)="","",VLOOKUP($O767,'APOIO-DESPESAS'!$A$3:$N$962,8,FALSE)),"")</f>
        <v/>
      </c>
      <c r="H767" s="223" t="str">
        <f>IFERROR(IF(VLOOKUP($O767,'APOIO-DESPESAS'!$A$3:$N$962,9,FALSE)="","",VLOOKUP($O767,'APOIO-DESPESAS'!$A$3:$N$962,9,FALSE)),"")</f>
        <v/>
      </c>
      <c r="I767" s="223" t="str">
        <f>IFERROR(IF(VLOOKUP($O767,'APOIO-DESPESAS'!$A$3:$N$962,10,FALSE)="","",VLOOKUP($O767,'APOIO-DESPESAS'!$A$3:$N$962,10,FALSE)),"")</f>
        <v/>
      </c>
      <c r="J767" s="223" t="str">
        <f>IFERROR(IF(VLOOKUP($O767,'APOIO-DESPESAS'!$A$3:$N$962,11,FALSE)="","",VLOOKUP($O767,'APOIO-DESPESAS'!$A$3:$N$962,11,FALSE)),"")</f>
        <v/>
      </c>
      <c r="K767" s="223" t="str">
        <f>IFERROR(IF(VLOOKUP($O767,'APOIO-DESPESAS'!$A$3:$N$962,12,FALSE)="","",VLOOKUP($O767,'APOIO-DESPESAS'!$A$3:$N$962,12,FALSE)),"")</f>
        <v/>
      </c>
      <c r="L767" s="223" t="str">
        <f>IFERROR(IF(VLOOKUP($O767,'APOIO-DESPESAS'!$A$3:$N$962,13,FALSE)="","",VLOOKUP($O767,'APOIO-DESPESAS'!$A$3:$N$962,13,FALSE)),"")</f>
        <v/>
      </c>
      <c r="M767" s="223" t="str">
        <f>IFERROR(IF(VLOOKUP($O767,'APOIO-DESPESAS'!$A$3:$N$962,14,FALSE)="","",VLOOKUP($O767,'APOIO-DESPESAS'!$A$3:$N$962,14,FALSE)),"")</f>
        <v/>
      </c>
      <c r="O767" s="223">
        <f t="shared" si="11"/>
        <v>765</v>
      </c>
    </row>
    <row r="768" spans="1:15" x14ac:dyDescent="0.25">
      <c r="A768" s="223" t="str">
        <f>IFERROR(IF(VLOOKUP($O768,'APOIO-DESPESAS'!$A$3:$N$962,2,FALSE)="","",VLOOKUP($O768,'APOIO-DESPESAS'!$A$3:$N$962,2,FALSE)),"")</f>
        <v/>
      </c>
      <c r="B768" s="223" t="str">
        <f>IFERROR(IF(VLOOKUP($O768,'APOIO-DESPESAS'!$A$3:$N$962,3,FALSE)="","",VLOOKUP($O768,'APOIO-DESPESAS'!$A$3:$N$962,3,FALSE)),"")</f>
        <v/>
      </c>
      <c r="C768" s="223" t="str">
        <f>IFERROR(IF(VLOOKUP($O768,'APOIO-DESPESAS'!$A$3:$N$962,4,FALSE)="","",VLOOKUP($O768,'APOIO-DESPESAS'!$A$3:$N$962,4,FALSE)),"")</f>
        <v/>
      </c>
      <c r="D768" s="223" t="str">
        <f>IFERROR(IF(VLOOKUP($O768,'APOIO-DESPESAS'!$A$3:$N$962,5,FALSE)="","",VLOOKUP($O768,'APOIO-DESPESAS'!$A$3:$N$962,5,FALSE)),"")</f>
        <v/>
      </c>
      <c r="E768" s="223" t="str">
        <f>IFERROR(IF(VLOOKUP($O768,'APOIO-DESPESAS'!$A$3:$N$962,6,FALSE)="","",VLOOKUP($O768,'APOIO-DESPESAS'!$A$3:$N$962,6,FALSE)),"")</f>
        <v/>
      </c>
      <c r="F768" s="223" t="str">
        <f>IFERROR(IF(VLOOKUP($O768,'APOIO-DESPESAS'!$A$3:$N$962,7,FALSE)="","",VLOOKUP($O768,'APOIO-DESPESAS'!$A$3:$N$962,7,FALSE)),"")</f>
        <v/>
      </c>
      <c r="G768" s="223" t="str">
        <f>IFERROR(IF(VLOOKUP($O768,'APOIO-DESPESAS'!$A$3:$N$962,8,FALSE)="","",VLOOKUP($O768,'APOIO-DESPESAS'!$A$3:$N$962,8,FALSE)),"")</f>
        <v/>
      </c>
      <c r="H768" s="223" t="str">
        <f>IFERROR(IF(VLOOKUP($O768,'APOIO-DESPESAS'!$A$3:$N$962,9,FALSE)="","",VLOOKUP($O768,'APOIO-DESPESAS'!$A$3:$N$962,9,FALSE)),"")</f>
        <v/>
      </c>
      <c r="I768" s="223" t="str">
        <f>IFERROR(IF(VLOOKUP($O768,'APOIO-DESPESAS'!$A$3:$N$962,10,FALSE)="","",VLOOKUP($O768,'APOIO-DESPESAS'!$A$3:$N$962,10,FALSE)),"")</f>
        <v/>
      </c>
      <c r="J768" s="223" t="str">
        <f>IFERROR(IF(VLOOKUP($O768,'APOIO-DESPESAS'!$A$3:$N$962,11,FALSE)="","",VLOOKUP($O768,'APOIO-DESPESAS'!$A$3:$N$962,11,FALSE)),"")</f>
        <v/>
      </c>
      <c r="K768" s="223" t="str">
        <f>IFERROR(IF(VLOOKUP($O768,'APOIO-DESPESAS'!$A$3:$N$962,12,FALSE)="","",VLOOKUP($O768,'APOIO-DESPESAS'!$A$3:$N$962,12,FALSE)),"")</f>
        <v/>
      </c>
      <c r="L768" s="223" t="str">
        <f>IFERROR(IF(VLOOKUP($O768,'APOIO-DESPESAS'!$A$3:$N$962,13,FALSE)="","",VLOOKUP($O768,'APOIO-DESPESAS'!$A$3:$N$962,13,FALSE)),"")</f>
        <v/>
      </c>
      <c r="M768" s="223" t="str">
        <f>IFERROR(IF(VLOOKUP($O768,'APOIO-DESPESAS'!$A$3:$N$962,14,FALSE)="","",VLOOKUP($O768,'APOIO-DESPESAS'!$A$3:$N$962,14,FALSE)),"")</f>
        <v/>
      </c>
      <c r="O768" s="223">
        <f t="shared" si="11"/>
        <v>766</v>
      </c>
    </row>
    <row r="769" spans="1:15" x14ac:dyDescent="0.25">
      <c r="A769" s="223" t="str">
        <f>IFERROR(IF(VLOOKUP($O769,'APOIO-DESPESAS'!$A$3:$N$962,2,FALSE)="","",VLOOKUP($O769,'APOIO-DESPESAS'!$A$3:$N$962,2,FALSE)),"")</f>
        <v/>
      </c>
      <c r="B769" s="223" t="str">
        <f>IFERROR(IF(VLOOKUP($O769,'APOIO-DESPESAS'!$A$3:$N$962,3,FALSE)="","",VLOOKUP($O769,'APOIO-DESPESAS'!$A$3:$N$962,3,FALSE)),"")</f>
        <v/>
      </c>
      <c r="C769" s="223" t="str">
        <f>IFERROR(IF(VLOOKUP($O769,'APOIO-DESPESAS'!$A$3:$N$962,4,FALSE)="","",VLOOKUP($O769,'APOIO-DESPESAS'!$A$3:$N$962,4,FALSE)),"")</f>
        <v/>
      </c>
      <c r="D769" s="223" t="str">
        <f>IFERROR(IF(VLOOKUP($O769,'APOIO-DESPESAS'!$A$3:$N$962,5,FALSE)="","",VLOOKUP($O769,'APOIO-DESPESAS'!$A$3:$N$962,5,FALSE)),"")</f>
        <v/>
      </c>
      <c r="E769" s="223" t="str">
        <f>IFERROR(IF(VLOOKUP($O769,'APOIO-DESPESAS'!$A$3:$N$962,6,FALSE)="","",VLOOKUP($O769,'APOIO-DESPESAS'!$A$3:$N$962,6,FALSE)),"")</f>
        <v/>
      </c>
      <c r="F769" s="223" t="str">
        <f>IFERROR(IF(VLOOKUP($O769,'APOIO-DESPESAS'!$A$3:$N$962,7,FALSE)="","",VLOOKUP($O769,'APOIO-DESPESAS'!$A$3:$N$962,7,FALSE)),"")</f>
        <v/>
      </c>
      <c r="G769" s="223" t="str">
        <f>IFERROR(IF(VLOOKUP($O769,'APOIO-DESPESAS'!$A$3:$N$962,8,FALSE)="","",VLOOKUP($O769,'APOIO-DESPESAS'!$A$3:$N$962,8,FALSE)),"")</f>
        <v/>
      </c>
      <c r="H769" s="223" t="str">
        <f>IFERROR(IF(VLOOKUP($O769,'APOIO-DESPESAS'!$A$3:$N$962,9,FALSE)="","",VLOOKUP($O769,'APOIO-DESPESAS'!$A$3:$N$962,9,FALSE)),"")</f>
        <v/>
      </c>
      <c r="I769" s="223" t="str">
        <f>IFERROR(IF(VLOOKUP($O769,'APOIO-DESPESAS'!$A$3:$N$962,10,FALSE)="","",VLOOKUP($O769,'APOIO-DESPESAS'!$A$3:$N$962,10,FALSE)),"")</f>
        <v/>
      </c>
      <c r="J769" s="223" t="str">
        <f>IFERROR(IF(VLOOKUP($O769,'APOIO-DESPESAS'!$A$3:$N$962,11,FALSE)="","",VLOOKUP($O769,'APOIO-DESPESAS'!$A$3:$N$962,11,FALSE)),"")</f>
        <v/>
      </c>
      <c r="K769" s="223" t="str">
        <f>IFERROR(IF(VLOOKUP($O769,'APOIO-DESPESAS'!$A$3:$N$962,12,FALSE)="","",VLOOKUP($O769,'APOIO-DESPESAS'!$A$3:$N$962,12,FALSE)),"")</f>
        <v/>
      </c>
      <c r="L769" s="223" t="str">
        <f>IFERROR(IF(VLOOKUP($O769,'APOIO-DESPESAS'!$A$3:$N$962,13,FALSE)="","",VLOOKUP($O769,'APOIO-DESPESAS'!$A$3:$N$962,13,FALSE)),"")</f>
        <v/>
      </c>
      <c r="M769" s="223" t="str">
        <f>IFERROR(IF(VLOOKUP($O769,'APOIO-DESPESAS'!$A$3:$N$962,14,FALSE)="","",VLOOKUP($O769,'APOIO-DESPESAS'!$A$3:$N$962,14,FALSE)),"")</f>
        <v/>
      </c>
      <c r="O769" s="223">
        <f t="shared" si="11"/>
        <v>767</v>
      </c>
    </row>
    <row r="770" spans="1:15" x14ac:dyDescent="0.25">
      <c r="A770" s="223" t="str">
        <f>IFERROR(IF(VLOOKUP($O770,'APOIO-DESPESAS'!$A$3:$N$962,2,FALSE)="","",VLOOKUP($O770,'APOIO-DESPESAS'!$A$3:$N$962,2,FALSE)),"")</f>
        <v/>
      </c>
      <c r="B770" s="223" t="str">
        <f>IFERROR(IF(VLOOKUP($O770,'APOIO-DESPESAS'!$A$3:$N$962,3,FALSE)="","",VLOOKUP($O770,'APOIO-DESPESAS'!$A$3:$N$962,3,FALSE)),"")</f>
        <v/>
      </c>
      <c r="C770" s="223" t="str">
        <f>IFERROR(IF(VLOOKUP($O770,'APOIO-DESPESAS'!$A$3:$N$962,4,FALSE)="","",VLOOKUP($O770,'APOIO-DESPESAS'!$A$3:$N$962,4,FALSE)),"")</f>
        <v/>
      </c>
      <c r="D770" s="223" t="str">
        <f>IFERROR(IF(VLOOKUP($O770,'APOIO-DESPESAS'!$A$3:$N$962,5,FALSE)="","",VLOOKUP($O770,'APOIO-DESPESAS'!$A$3:$N$962,5,FALSE)),"")</f>
        <v/>
      </c>
      <c r="E770" s="223" t="str">
        <f>IFERROR(IF(VLOOKUP($O770,'APOIO-DESPESAS'!$A$3:$N$962,6,FALSE)="","",VLOOKUP($O770,'APOIO-DESPESAS'!$A$3:$N$962,6,FALSE)),"")</f>
        <v/>
      </c>
      <c r="F770" s="223" t="str">
        <f>IFERROR(IF(VLOOKUP($O770,'APOIO-DESPESAS'!$A$3:$N$962,7,FALSE)="","",VLOOKUP($O770,'APOIO-DESPESAS'!$A$3:$N$962,7,FALSE)),"")</f>
        <v/>
      </c>
      <c r="G770" s="223" t="str">
        <f>IFERROR(IF(VLOOKUP($O770,'APOIO-DESPESAS'!$A$3:$N$962,8,FALSE)="","",VLOOKUP($O770,'APOIO-DESPESAS'!$A$3:$N$962,8,FALSE)),"")</f>
        <v/>
      </c>
      <c r="H770" s="223" t="str">
        <f>IFERROR(IF(VLOOKUP($O770,'APOIO-DESPESAS'!$A$3:$N$962,9,FALSE)="","",VLOOKUP($O770,'APOIO-DESPESAS'!$A$3:$N$962,9,FALSE)),"")</f>
        <v/>
      </c>
      <c r="I770" s="223" t="str">
        <f>IFERROR(IF(VLOOKUP($O770,'APOIO-DESPESAS'!$A$3:$N$962,10,FALSE)="","",VLOOKUP($O770,'APOIO-DESPESAS'!$A$3:$N$962,10,FALSE)),"")</f>
        <v/>
      </c>
      <c r="J770" s="223" t="str">
        <f>IFERROR(IF(VLOOKUP($O770,'APOIO-DESPESAS'!$A$3:$N$962,11,FALSE)="","",VLOOKUP($O770,'APOIO-DESPESAS'!$A$3:$N$962,11,FALSE)),"")</f>
        <v/>
      </c>
      <c r="K770" s="223" t="str">
        <f>IFERROR(IF(VLOOKUP($O770,'APOIO-DESPESAS'!$A$3:$N$962,12,FALSE)="","",VLOOKUP($O770,'APOIO-DESPESAS'!$A$3:$N$962,12,FALSE)),"")</f>
        <v/>
      </c>
      <c r="L770" s="223" t="str">
        <f>IFERROR(IF(VLOOKUP($O770,'APOIO-DESPESAS'!$A$3:$N$962,13,FALSE)="","",VLOOKUP($O770,'APOIO-DESPESAS'!$A$3:$N$962,13,FALSE)),"")</f>
        <v/>
      </c>
      <c r="M770" s="223" t="str">
        <f>IFERROR(IF(VLOOKUP($O770,'APOIO-DESPESAS'!$A$3:$N$962,14,FALSE)="","",VLOOKUP($O770,'APOIO-DESPESAS'!$A$3:$N$962,14,FALSE)),"")</f>
        <v/>
      </c>
      <c r="O770" s="223">
        <f t="shared" si="11"/>
        <v>768</v>
      </c>
    </row>
    <row r="771" spans="1:15" x14ac:dyDescent="0.25">
      <c r="A771" s="223" t="str">
        <f>IFERROR(IF(VLOOKUP($O771,'APOIO-DESPESAS'!$A$3:$N$962,2,FALSE)="","",VLOOKUP($O771,'APOIO-DESPESAS'!$A$3:$N$962,2,FALSE)),"")</f>
        <v/>
      </c>
      <c r="B771" s="223" t="str">
        <f>IFERROR(IF(VLOOKUP($O771,'APOIO-DESPESAS'!$A$3:$N$962,3,FALSE)="","",VLOOKUP($O771,'APOIO-DESPESAS'!$A$3:$N$962,3,FALSE)),"")</f>
        <v/>
      </c>
      <c r="C771" s="223" t="str">
        <f>IFERROR(IF(VLOOKUP($O771,'APOIO-DESPESAS'!$A$3:$N$962,4,FALSE)="","",VLOOKUP($O771,'APOIO-DESPESAS'!$A$3:$N$962,4,FALSE)),"")</f>
        <v/>
      </c>
      <c r="D771" s="223" t="str">
        <f>IFERROR(IF(VLOOKUP($O771,'APOIO-DESPESAS'!$A$3:$N$962,5,FALSE)="","",VLOOKUP($O771,'APOIO-DESPESAS'!$A$3:$N$962,5,FALSE)),"")</f>
        <v/>
      </c>
      <c r="E771" s="223" t="str">
        <f>IFERROR(IF(VLOOKUP($O771,'APOIO-DESPESAS'!$A$3:$N$962,6,FALSE)="","",VLOOKUP($O771,'APOIO-DESPESAS'!$A$3:$N$962,6,FALSE)),"")</f>
        <v/>
      </c>
      <c r="F771" s="223" t="str">
        <f>IFERROR(IF(VLOOKUP($O771,'APOIO-DESPESAS'!$A$3:$N$962,7,FALSE)="","",VLOOKUP($O771,'APOIO-DESPESAS'!$A$3:$N$962,7,FALSE)),"")</f>
        <v/>
      </c>
      <c r="G771" s="223" t="str">
        <f>IFERROR(IF(VLOOKUP($O771,'APOIO-DESPESAS'!$A$3:$N$962,8,FALSE)="","",VLOOKUP($O771,'APOIO-DESPESAS'!$A$3:$N$962,8,FALSE)),"")</f>
        <v/>
      </c>
      <c r="H771" s="223" t="str">
        <f>IFERROR(IF(VLOOKUP($O771,'APOIO-DESPESAS'!$A$3:$N$962,9,FALSE)="","",VLOOKUP($O771,'APOIO-DESPESAS'!$A$3:$N$962,9,FALSE)),"")</f>
        <v/>
      </c>
      <c r="I771" s="223" t="str">
        <f>IFERROR(IF(VLOOKUP($O771,'APOIO-DESPESAS'!$A$3:$N$962,10,FALSE)="","",VLOOKUP($O771,'APOIO-DESPESAS'!$A$3:$N$962,10,FALSE)),"")</f>
        <v/>
      </c>
      <c r="J771" s="223" t="str">
        <f>IFERROR(IF(VLOOKUP($O771,'APOIO-DESPESAS'!$A$3:$N$962,11,FALSE)="","",VLOOKUP($O771,'APOIO-DESPESAS'!$A$3:$N$962,11,FALSE)),"")</f>
        <v/>
      </c>
      <c r="K771" s="223" t="str">
        <f>IFERROR(IF(VLOOKUP($O771,'APOIO-DESPESAS'!$A$3:$N$962,12,FALSE)="","",VLOOKUP($O771,'APOIO-DESPESAS'!$A$3:$N$962,12,FALSE)),"")</f>
        <v/>
      </c>
      <c r="L771" s="223" t="str">
        <f>IFERROR(IF(VLOOKUP($O771,'APOIO-DESPESAS'!$A$3:$N$962,13,FALSE)="","",VLOOKUP($O771,'APOIO-DESPESAS'!$A$3:$N$962,13,FALSE)),"")</f>
        <v/>
      </c>
      <c r="M771" s="223" t="str">
        <f>IFERROR(IF(VLOOKUP($O771,'APOIO-DESPESAS'!$A$3:$N$962,14,FALSE)="","",VLOOKUP($O771,'APOIO-DESPESAS'!$A$3:$N$962,14,FALSE)),"")</f>
        <v/>
      </c>
      <c r="O771" s="223">
        <f t="shared" si="11"/>
        <v>769</v>
      </c>
    </row>
    <row r="772" spans="1:15" x14ac:dyDescent="0.25">
      <c r="A772" s="223" t="str">
        <f>IFERROR(IF(VLOOKUP($O772,'APOIO-DESPESAS'!$A$3:$N$962,2,FALSE)="","",VLOOKUP($O772,'APOIO-DESPESAS'!$A$3:$N$962,2,FALSE)),"")</f>
        <v/>
      </c>
      <c r="B772" s="223" t="str">
        <f>IFERROR(IF(VLOOKUP($O772,'APOIO-DESPESAS'!$A$3:$N$962,3,FALSE)="","",VLOOKUP($O772,'APOIO-DESPESAS'!$A$3:$N$962,3,FALSE)),"")</f>
        <v/>
      </c>
      <c r="C772" s="223" t="str">
        <f>IFERROR(IF(VLOOKUP($O772,'APOIO-DESPESAS'!$A$3:$N$962,4,FALSE)="","",VLOOKUP($O772,'APOIO-DESPESAS'!$A$3:$N$962,4,FALSE)),"")</f>
        <v/>
      </c>
      <c r="D772" s="223" t="str">
        <f>IFERROR(IF(VLOOKUP($O772,'APOIO-DESPESAS'!$A$3:$N$962,5,FALSE)="","",VLOOKUP($O772,'APOIO-DESPESAS'!$A$3:$N$962,5,FALSE)),"")</f>
        <v/>
      </c>
      <c r="E772" s="223" t="str">
        <f>IFERROR(IF(VLOOKUP($O772,'APOIO-DESPESAS'!$A$3:$N$962,6,FALSE)="","",VLOOKUP($O772,'APOIO-DESPESAS'!$A$3:$N$962,6,FALSE)),"")</f>
        <v/>
      </c>
      <c r="F772" s="223" t="str">
        <f>IFERROR(IF(VLOOKUP($O772,'APOIO-DESPESAS'!$A$3:$N$962,7,FALSE)="","",VLOOKUP($O772,'APOIO-DESPESAS'!$A$3:$N$962,7,FALSE)),"")</f>
        <v/>
      </c>
      <c r="G772" s="223" t="str">
        <f>IFERROR(IF(VLOOKUP($O772,'APOIO-DESPESAS'!$A$3:$N$962,8,FALSE)="","",VLOOKUP($O772,'APOIO-DESPESAS'!$A$3:$N$962,8,FALSE)),"")</f>
        <v/>
      </c>
      <c r="H772" s="223" t="str">
        <f>IFERROR(IF(VLOOKUP($O772,'APOIO-DESPESAS'!$A$3:$N$962,9,FALSE)="","",VLOOKUP($O772,'APOIO-DESPESAS'!$A$3:$N$962,9,FALSE)),"")</f>
        <v/>
      </c>
      <c r="I772" s="223" t="str">
        <f>IFERROR(IF(VLOOKUP($O772,'APOIO-DESPESAS'!$A$3:$N$962,10,FALSE)="","",VLOOKUP($O772,'APOIO-DESPESAS'!$A$3:$N$962,10,FALSE)),"")</f>
        <v/>
      </c>
      <c r="J772" s="223" t="str">
        <f>IFERROR(IF(VLOOKUP($O772,'APOIO-DESPESAS'!$A$3:$N$962,11,FALSE)="","",VLOOKUP($O772,'APOIO-DESPESAS'!$A$3:$N$962,11,FALSE)),"")</f>
        <v/>
      </c>
      <c r="K772" s="223" t="str">
        <f>IFERROR(IF(VLOOKUP($O772,'APOIO-DESPESAS'!$A$3:$N$962,12,FALSE)="","",VLOOKUP($O772,'APOIO-DESPESAS'!$A$3:$N$962,12,FALSE)),"")</f>
        <v/>
      </c>
      <c r="L772" s="223" t="str">
        <f>IFERROR(IF(VLOOKUP($O772,'APOIO-DESPESAS'!$A$3:$N$962,13,FALSE)="","",VLOOKUP($O772,'APOIO-DESPESAS'!$A$3:$N$962,13,FALSE)),"")</f>
        <v/>
      </c>
      <c r="M772" s="223" t="str">
        <f>IFERROR(IF(VLOOKUP($O772,'APOIO-DESPESAS'!$A$3:$N$962,14,FALSE)="","",VLOOKUP($O772,'APOIO-DESPESAS'!$A$3:$N$962,14,FALSE)),"")</f>
        <v/>
      </c>
      <c r="O772" s="223">
        <f t="shared" si="11"/>
        <v>770</v>
      </c>
    </row>
    <row r="773" spans="1:15" x14ac:dyDescent="0.25">
      <c r="A773" s="223" t="str">
        <f>IFERROR(IF(VLOOKUP($O773,'APOIO-DESPESAS'!$A$3:$N$962,2,FALSE)="","",VLOOKUP($O773,'APOIO-DESPESAS'!$A$3:$N$962,2,FALSE)),"")</f>
        <v/>
      </c>
      <c r="B773" s="223" t="str">
        <f>IFERROR(IF(VLOOKUP($O773,'APOIO-DESPESAS'!$A$3:$N$962,3,FALSE)="","",VLOOKUP($O773,'APOIO-DESPESAS'!$A$3:$N$962,3,FALSE)),"")</f>
        <v/>
      </c>
      <c r="C773" s="223" t="str">
        <f>IFERROR(IF(VLOOKUP($O773,'APOIO-DESPESAS'!$A$3:$N$962,4,FALSE)="","",VLOOKUP($O773,'APOIO-DESPESAS'!$A$3:$N$962,4,FALSE)),"")</f>
        <v/>
      </c>
      <c r="D773" s="223" t="str">
        <f>IFERROR(IF(VLOOKUP($O773,'APOIO-DESPESAS'!$A$3:$N$962,5,FALSE)="","",VLOOKUP($O773,'APOIO-DESPESAS'!$A$3:$N$962,5,FALSE)),"")</f>
        <v/>
      </c>
      <c r="E773" s="223" t="str">
        <f>IFERROR(IF(VLOOKUP($O773,'APOIO-DESPESAS'!$A$3:$N$962,6,FALSE)="","",VLOOKUP($O773,'APOIO-DESPESAS'!$A$3:$N$962,6,FALSE)),"")</f>
        <v/>
      </c>
      <c r="F773" s="223" t="str">
        <f>IFERROR(IF(VLOOKUP($O773,'APOIO-DESPESAS'!$A$3:$N$962,7,FALSE)="","",VLOOKUP($O773,'APOIO-DESPESAS'!$A$3:$N$962,7,FALSE)),"")</f>
        <v/>
      </c>
      <c r="G773" s="223" t="str">
        <f>IFERROR(IF(VLOOKUP($O773,'APOIO-DESPESAS'!$A$3:$N$962,8,FALSE)="","",VLOOKUP($O773,'APOIO-DESPESAS'!$A$3:$N$962,8,FALSE)),"")</f>
        <v/>
      </c>
      <c r="H773" s="223" t="str">
        <f>IFERROR(IF(VLOOKUP($O773,'APOIO-DESPESAS'!$A$3:$N$962,9,FALSE)="","",VLOOKUP($O773,'APOIO-DESPESAS'!$A$3:$N$962,9,FALSE)),"")</f>
        <v/>
      </c>
      <c r="I773" s="223" t="str">
        <f>IFERROR(IF(VLOOKUP($O773,'APOIO-DESPESAS'!$A$3:$N$962,10,FALSE)="","",VLOOKUP($O773,'APOIO-DESPESAS'!$A$3:$N$962,10,FALSE)),"")</f>
        <v/>
      </c>
      <c r="J773" s="223" t="str">
        <f>IFERROR(IF(VLOOKUP($O773,'APOIO-DESPESAS'!$A$3:$N$962,11,FALSE)="","",VLOOKUP($O773,'APOIO-DESPESAS'!$A$3:$N$962,11,FALSE)),"")</f>
        <v/>
      </c>
      <c r="K773" s="223" t="str">
        <f>IFERROR(IF(VLOOKUP($O773,'APOIO-DESPESAS'!$A$3:$N$962,12,FALSE)="","",VLOOKUP($O773,'APOIO-DESPESAS'!$A$3:$N$962,12,FALSE)),"")</f>
        <v/>
      </c>
      <c r="L773" s="223" t="str">
        <f>IFERROR(IF(VLOOKUP($O773,'APOIO-DESPESAS'!$A$3:$N$962,13,FALSE)="","",VLOOKUP($O773,'APOIO-DESPESAS'!$A$3:$N$962,13,FALSE)),"")</f>
        <v/>
      </c>
      <c r="M773" s="223" t="str">
        <f>IFERROR(IF(VLOOKUP($O773,'APOIO-DESPESAS'!$A$3:$N$962,14,FALSE)="","",VLOOKUP($O773,'APOIO-DESPESAS'!$A$3:$N$962,14,FALSE)),"")</f>
        <v/>
      </c>
      <c r="O773" s="223">
        <f t="shared" ref="O773:O836" si="12">O772+1</f>
        <v>771</v>
      </c>
    </row>
    <row r="774" spans="1:15" x14ac:dyDescent="0.25">
      <c r="A774" s="223" t="str">
        <f>IFERROR(IF(VLOOKUP($O774,'APOIO-DESPESAS'!$A$3:$N$962,2,FALSE)="","",VLOOKUP($O774,'APOIO-DESPESAS'!$A$3:$N$962,2,FALSE)),"")</f>
        <v/>
      </c>
      <c r="B774" s="223" t="str">
        <f>IFERROR(IF(VLOOKUP($O774,'APOIO-DESPESAS'!$A$3:$N$962,3,FALSE)="","",VLOOKUP($O774,'APOIO-DESPESAS'!$A$3:$N$962,3,FALSE)),"")</f>
        <v/>
      </c>
      <c r="C774" s="223" t="str">
        <f>IFERROR(IF(VLOOKUP($O774,'APOIO-DESPESAS'!$A$3:$N$962,4,FALSE)="","",VLOOKUP($O774,'APOIO-DESPESAS'!$A$3:$N$962,4,FALSE)),"")</f>
        <v/>
      </c>
      <c r="D774" s="223" t="str">
        <f>IFERROR(IF(VLOOKUP($O774,'APOIO-DESPESAS'!$A$3:$N$962,5,FALSE)="","",VLOOKUP($O774,'APOIO-DESPESAS'!$A$3:$N$962,5,FALSE)),"")</f>
        <v/>
      </c>
      <c r="E774" s="223" t="str">
        <f>IFERROR(IF(VLOOKUP($O774,'APOIO-DESPESAS'!$A$3:$N$962,6,FALSE)="","",VLOOKUP($O774,'APOIO-DESPESAS'!$A$3:$N$962,6,FALSE)),"")</f>
        <v/>
      </c>
      <c r="F774" s="223" t="str">
        <f>IFERROR(IF(VLOOKUP($O774,'APOIO-DESPESAS'!$A$3:$N$962,7,FALSE)="","",VLOOKUP($O774,'APOIO-DESPESAS'!$A$3:$N$962,7,FALSE)),"")</f>
        <v/>
      </c>
      <c r="G774" s="223" t="str">
        <f>IFERROR(IF(VLOOKUP($O774,'APOIO-DESPESAS'!$A$3:$N$962,8,FALSE)="","",VLOOKUP($O774,'APOIO-DESPESAS'!$A$3:$N$962,8,FALSE)),"")</f>
        <v/>
      </c>
      <c r="H774" s="223" t="str">
        <f>IFERROR(IF(VLOOKUP($O774,'APOIO-DESPESAS'!$A$3:$N$962,9,FALSE)="","",VLOOKUP($O774,'APOIO-DESPESAS'!$A$3:$N$962,9,FALSE)),"")</f>
        <v/>
      </c>
      <c r="I774" s="223" t="str">
        <f>IFERROR(IF(VLOOKUP($O774,'APOIO-DESPESAS'!$A$3:$N$962,10,FALSE)="","",VLOOKUP($O774,'APOIO-DESPESAS'!$A$3:$N$962,10,FALSE)),"")</f>
        <v/>
      </c>
      <c r="J774" s="223" t="str">
        <f>IFERROR(IF(VLOOKUP($O774,'APOIO-DESPESAS'!$A$3:$N$962,11,FALSE)="","",VLOOKUP($O774,'APOIO-DESPESAS'!$A$3:$N$962,11,FALSE)),"")</f>
        <v/>
      </c>
      <c r="K774" s="223" t="str">
        <f>IFERROR(IF(VLOOKUP($O774,'APOIO-DESPESAS'!$A$3:$N$962,12,FALSE)="","",VLOOKUP($O774,'APOIO-DESPESAS'!$A$3:$N$962,12,FALSE)),"")</f>
        <v/>
      </c>
      <c r="L774" s="223" t="str">
        <f>IFERROR(IF(VLOOKUP($O774,'APOIO-DESPESAS'!$A$3:$N$962,13,FALSE)="","",VLOOKUP($O774,'APOIO-DESPESAS'!$A$3:$N$962,13,FALSE)),"")</f>
        <v/>
      </c>
      <c r="M774" s="223" t="str">
        <f>IFERROR(IF(VLOOKUP($O774,'APOIO-DESPESAS'!$A$3:$N$962,14,FALSE)="","",VLOOKUP($O774,'APOIO-DESPESAS'!$A$3:$N$962,14,FALSE)),"")</f>
        <v/>
      </c>
      <c r="O774" s="223">
        <f t="shared" si="12"/>
        <v>772</v>
      </c>
    </row>
    <row r="775" spans="1:15" x14ac:dyDescent="0.25">
      <c r="A775" s="223" t="str">
        <f>IFERROR(IF(VLOOKUP($O775,'APOIO-DESPESAS'!$A$3:$N$962,2,FALSE)="","",VLOOKUP($O775,'APOIO-DESPESAS'!$A$3:$N$962,2,FALSE)),"")</f>
        <v/>
      </c>
      <c r="B775" s="223" t="str">
        <f>IFERROR(IF(VLOOKUP($O775,'APOIO-DESPESAS'!$A$3:$N$962,3,FALSE)="","",VLOOKUP($O775,'APOIO-DESPESAS'!$A$3:$N$962,3,FALSE)),"")</f>
        <v/>
      </c>
      <c r="C775" s="223" t="str">
        <f>IFERROR(IF(VLOOKUP($O775,'APOIO-DESPESAS'!$A$3:$N$962,4,FALSE)="","",VLOOKUP($O775,'APOIO-DESPESAS'!$A$3:$N$962,4,FALSE)),"")</f>
        <v/>
      </c>
      <c r="D775" s="223" t="str">
        <f>IFERROR(IF(VLOOKUP($O775,'APOIO-DESPESAS'!$A$3:$N$962,5,FALSE)="","",VLOOKUP($O775,'APOIO-DESPESAS'!$A$3:$N$962,5,FALSE)),"")</f>
        <v/>
      </c>
      <c r="E775" s="223" t="str">
        <f>IFERROR(IF(VLOOKUP($O775,'APOIO-DESPESAS'!$A$3:$N$962,6,FALSE)="","",VLOOKUP($O775,'APOIO-DESPESAS'!$A$3:$N$962,6,FALSE)),"")</f>
        <v/>
      </c>
      <c r="F775" s="223" t="str">
        <f>IFERROR(IF(VLOOKUP($O775,'APOIO-DESPESAS'!$A$3:$N$962,7,FALSE)="","",VLOOKUP($O775,'APOIO-DESPESAS'!$A$3:$N$962,7,FALSE)),"")</f>
        <v/>
      </c>
      <c r="G775" s="223" t="str">
        <f>IFERROR(IF(VLOOKUP($O775,'APOIO-DESPESAS'!$A$3:$N$962,8,FALSE)="","",VLOOKUP($O775,'APOIO-DESPESAS'!$A$3:$N$962,8,FALSE)),"")</f>
        <v/>
      </c>
      <c r="H775" s="223" t="str">
        <f>IFERROR(IF(VLOOKUP($O775,'APOIO-DESPESAS'!$A$3:$N$962,9,FALSE)="","",VLOOKUP($O775,'APOIO-DESPESAS'!$A$3:$N$962,9,FALSE)),"")</f>
        <v/>
      </c>
      <c r="I775" s="223" t="str">
        <f>IFERROR(IF(VLOOKUP($O775,'APOIO-DESPESAS'!$A$3:$N$962,10,FALSE)="","",VLOOKUP($O775,'APOIO-DESPESAS'!$A$3:$N$962,10,FALSE)),"")</f>
        <v/>
      </c>
      <c r="J775" s="223" t="str">
        <f>IFERROR(IF(VLOOKUP($O775,'APOIO-DESPESAS'!$A$3:$N$962,11,FALSE)="","",VLOOKUP($O775,'APOIO-DESPESAS'!$A$3:$N$962,11,FALSE)),"")</f>
        <v/>
      </c>
      <c r="K775" s="223" t="str">
        <f>IFERROR(IF(VLOOKUP($O775,'APOIO-DESPESAS'!$A$3:$N$962,12,FALSE)="","",VLOOKUP($O775,'APOIO-DESPESAS'!$A$3:$N$962,12,FALSE)),"")</f>
        <v/>
      </c>
      <c r="L775" s="223" t="str">
        <f>IFERROR(IF(VLOOKUP($O775,'APOIO-DESPESAS'!$A$3:$N$962,13,FALSE)="","",VLOOKUP($O775,'APOIO-DESPESAS'!$A$3:$N$962,13,FALSE)),"")</f>
        <v/>
      </c>
      <c r="M775" s="223" t="str">
        <f>IFERROR(IF(VLOOKUP($O775,'APOIO-DESPESAS'!$A$3:$N$962,14,FALSE)="","",VLOOKUP($O775,'APOIO-DESPESAS'!$A$3:$N$962,14,FALSE)),"")</f>
        <v/>
      </c>
      <c r="O775" s="223">
        <f t="shared" si="12"/>
        <v>773</v>
      </c>
    </row>
    <row r="776" spans="1:15" x14ac:dyDescent="0.25">
      <c r="A776" s="223" t="str">
        <f>IFERROR(IF(VLOOKUP($O776,'APOIO-DESPESAS'!$A$3:$N$962,2,FALSE)="","",VLOOKUP($O776,'APOIO-DESPESAS'!$A$3:$N$962,2,FALSE)),"")</f>
        <v/>
      </c>
      <c r="B776" s="223" t="str">
        <f>IFERROR(IF(VLOOKUP($O776,'APOIO-DESPESAS'!$A$3:$N$962,3,FALSE)="","",VLOOKUP($O776,'APOIO-DESPESAS'!$A$3:$N$962,3,FALSE)),"")</f>
        <v/>
      </c>
      <c r="C776" s="223" t="str">
        <f>IFERROR(IF(VLOOKUP($O776,'APOIO-DESPESAS'!$A$3:$N$962,4,FALSE)="","",VLOOKUP($O776,'APOIO-DESPESAS'!$A$3:$N$962,4,FALSE)),"")</f>
        <v/>
      </c>
      <c r="D776" s="223" t="str">
        <f>IFERROR(IF(VLOOKUP($O776,'APOIO-DESPESAS'!$A$3:$N$962,5,FALSE)="","",VLOOKUP($O776,'APOIO-DESPESAS'!$A$3:$N$962,5,FALSE)),"")</f>
        <v/>
      </c>
      <c r="E776" s="223" t="str">
        <f>IFERROR(IF(VLOOKUP($O776,'APOIO-DESPESAS'!$A$3:$N$962,6,FALSE)="","",VLOOKUP($O776,'APOIO-DESPESAS'!$A$3:$N$962,6,FALSE)),"")</f>
        <v/>
      </c>
      <c r="F776" s="223" t="str">
        <f>IFERROR(IF(VLOOKUP($O776,'APOIO-DESPESAS'!$A$3:$N$962,7,FALSE)="","",VLOOKUP($O776,'APOIO-DESPESAS'!$A$3:$N$962,7,FALSE)),"")</f>
        <v/>
      </c>
      <c r="G776" s="223" t="str">
        <f>IFERROR(IF(VLOOKUP($O776,'APOIO-DESPESAS'!$A$3:$N$962,8,FALSE)="","",VLOOKUP($O776,'APOIO-DESPESAS'!$A$3:$N$962,8,FALSE)),"")</f>
        <v/>
      </c>
      <c r="H776" s="223" t="str">
        <f>IFERROR(IF(VLOOKUP($O776,'APOIO-DESPESAS'!$A$3:$N$962,9,FALSE)="","",VLOOKUP($O776,'APOIO-DESPESAS'!$A$3:$N$962,9,FALSE)),"")</f>
        <v/>
      </c>
      <c r="I776" s="223" t="str">
        <f>IFERROR(IF(VLOOKUP($O776,'APOIO-DESPESAS'!$A$3:$N$962,10,FALSE)="","",VLOOKUP($O776,'APOIO-DESPESAS'!$A$3:$N$962,10,FALSE)),"")</f>
        <v/>
      </c>
      <c r="J776" s="223" t="str">
        <f>IFERROR(IF(VLOOKUP($O776,'APOIO-DESPESAS'!$A$3:$N$962,11,FALSE)="","",VLOOKUP($O776,'APOIO-DESPESAS'!$A$3:$N$962,11,FALSE)),"")</f>
        <v/>
      </c>
      <c r="K776" s="223" t="str">
        <f>IFERROR(IF(VLOOKUP($O776,'APOIO-DESPESAS'!$A$3:$N$962,12,FALSE)="","",VLOOKUP($O776,'APOIO-DESPESAS'!$A$3:$N$962,12,FALSE)),"")</f>
        <v/>
      </c>
      <c r="L776" s="223" t="str">
        <f>IFERROR(IF(VLOOKUP($O776,'APOIO-DESPESAS'!$A$3:$N$962,13,FALSE)="","",VLOOKUP($O776,'APOIO-DESPESAS'!$A$3:$N$962,13,FALSE)),"")</f>
        <v/>
      </c>
      <c r="M776" s="223" t="str">
        <f>IFERROR(IF(VLOOKUP($O776,'APOIO-DESPESAS'!$A$3:$N$962,14,FALSE)="","",VLOOKUP($O776,'APOIO-DESPESAS'!$A$3:$N$962,14,FALSE)),"")</f>
        <v/>
      </c>
      <c r="O776" s="223">
        <f t="shared" si="12"/>
        <v>774</v>
      </c>
    </row>
    <row r="777" spans="1:15" x14ac:dyDescent="0.25">
      <c r="A777" s="223" t="str">
        <f>IFERROR(IF(VLOOKUP($O777,'APOIO-DESPESAS'!$A$3:$N$962,2,FALSE)="","",VLOOKUP($O777,'APOIO-DESPESAS'!$A$3:$N$962,2,FALSE)),"")</f>
        <v/>
      </c>
      <c r="B777" s="223" t="str">
        <f>IFERROR(IF(VLOOKUP($O777,'APOIO-DESPESAS'!$A$3:$N$962,3,FALSE)="","",VLOOKUP($O777,'APOIO-DESPESAS'!$A$3:$N$962,3,FALSE)),"")</f>
        <v/>
      </c>
      <c r="C777" s="223" t="str">
        <f>IFERROR(IF(VLOOKUP($O777,'APOIO-DESPESAS'!$A$3:$N$962,4,FALSE)="","",VLOOKUP($O777,'APOIO-DESPESAS'!$A$3:$N$962,4,FALSE)),"")</f>
        <v/>
      </c>
      <c r="D777" s="223" t="str">
        <f>IFERROR(IF(VLOOKUP($O777,'APOIO-DESPESAS'!$A$3:$N$962,5,FALSE)="","",VLOOKUP($O777,'APOIO-DESPESAS'!$A$3:$N$962,5,FALSE)),"")</f>
        <v/>
      </c>
      <c r="E777" s="223" t="str">
        <f>IFERROR(IF(VLOOKUP($O777,'APOIO-DESPESAS'!$A$3:$N$962,6,FALSE)="","",VLOOKUP($O777,'APOIO-DESPESAS'!$A$3:$N$962,6,FALSE)),"")</f>
        <v/>
      </c>
      <c r="F777" s="223" t="str">
        <f>IFERROR(IF(VLOOKUP($O777,'APOIO-DESPESAS'!$A$3:$N$962,7,FALSE)="","",VLOOKUP($O777,'APOIO-DESPESAS'!$A$3:$N$962,7,FALSE)),"")</f>
        <v/>
      </c>
      <c r="G777" s="223" t="str">
        <f>IFERROR(IF(VLOOKUP($O777,'APOIO-DESPESAS'!$A$3:$N$962,8,FALSE)="","",VLOOKUP($O777,'APOIO-DESPESAS'!$A$3:$N$962,8,FALSE)),"")</f>
        <v/>
      </c>
      <c r="H777" s="223" t="str">
        <f>IFERROR(IF(VLOOKUP($O777,'APOIO-DESPESAS'!$A$3:$N$962,9,FALSE)="","",VLOOKUP($O777,'APOIO-DESPESAS'!$A$3:$N$962,9,FALSE)),"")</f>
        <v/>
      </c>
      <c r="I777" s="223" t="str">
        <f>IFERROR(IF(VLOOKUP($O777,'APOIO-DESPESAS'!$A$3:$N$962,10,FALSE)="","",VLOOKUP($O777,'APOIO-DESPESAS'!$A$3:$N$962,10,FALSE)),"")</f>
        <v/>
      </c>
      <c r="J777" s="223" t="str">
        <f>IFERROR(IF(VLOOKUP($O777,'APOIO-DESPESAS'!$A$3:$N$962,11,FALSE)="","",VLOOKUP($O777,'APOIO-DESPESAS'!$A$3:$N$962,11,FALSE)),"")</f>
        <v/>
      </c>
      <c r="K777" s="223" t="str">
        <f>IFERROR(IF(VLOOKUP($O777,'APOIO-DESPESAS'!$A$3:$N$962,12,FALSE)="","",VLOOKUP($O777,'APOIO-DESPESAS'!$A$3:$N$962,12,FALSE)),"")</f>
        <v/>
      </c>
      <c r="L777" s="223" t="str">
        <f>IFERROR(IF(VLOOKUP($O777,'APOIO-DESPESAS'!$A$3:$N$962,13,FALSE)="","",VLOOKUP($O777,'APOIO-DESPESAS'!$A$3:$N$962,13,FALSE)),"")</f>
        <v/>
      </c>
      <c r="M777" s="223" t="str">
        <f>IFERROR(IF(VLOOKUP($O777,'APOIO-DESPESAS'!$A$3:$N$962,14,FALSE)="","",VLOOKUP($O777,'APOIO-DESPESAS'!$A$3:$N$962,14,FALSE)),"")</f>
        <v/>
      </c>
      <c r="O777" s="223">
        <f t="shared" si="12"/>
        <v>775</v>
      </c>
    </row>
    <row r="778" spans="1:15" x14ac:dyDescent="0.25">
      <c r="A778" s="223" t="str">
        <f>IFERROR(IF(VLOOKUP($O778,'APOIO-DESPESAS'!$A$3:$N$962,2,FALSE)="","",VLOOKUP($O778,'APOIO-DESPESAS'!$A$3:$N$962,2,FALSE)),"")</f>
        <v/>
      </c>
      <c r="B778" s="223" t="str">
        <f>IFERROR(IF(VLOOKUP($O778,'APOIO-DESPESAS'!$A$3:$N$962,3,FALSE)="","",VLOOKUP($O778,'APOIO-DESPESAS'!$A$3:$N$962,3,FALSE)),"")</f>
        <v/>
      </c>
      <c r="C778" s="223" t="str">
        <f>IFERROR(IF(VLOOKUP($O778,'APOIO-DESPESAS'!$A$3:$N$962,4,FALSE)="","",VLOOKUP($O778,'APOIO-DESPESAS'!$A$3:$N$962,4,FALSE)),"")</f>
        <v/>
      </c>
      <c r="D778" s="223" t="str">
        <f>IFERROR(IF(VLOOKUP($O778,'APOIO-DESPESAS'!$A$3:$N$962,5,FALSE)="","",VLOOKUP($O778,'APOIO-DESPESAS'!$A$3:$N$962,5,FALSE)),"")</f>
        <v/>
      </c>
      <c r="E778" s="223" t="str">
        <f>IFERROR(IF(VLOOKUP($O778,'APOIO-DESPESAS'!$A$3:$N$962,6,FALSE)="","",VLOOKUP($O778,'APOIO-DESPESAS'!$A$3:$N$962,6,FALSE)),"")</f>
        <v/>
      </c>
      <c r="F778" s="223" t="str">
        <f>IFERROR(IF(VLOOKUP($O778,'APOIO-DESPESAS'!$A$3:$N$962,7,FALSE)="","",VLOOKUP($O778,'APOIO-DESPESAS'!$A$3:$N$962,7,FALSE)),"")</f>
        <v/>
      </c>
      <c r="G778" s="223" t="str">
        <f>IFERROR(IF(VLOOKUP($O778,'APOIO-DESPESAS'!$A$3:$N$962,8,FALSE)="","",VLOOKUP($O778,'APOIO-DESPESAS'!$A$3:$N$962,8,FALSE)),"")</f>
        <v/>
      </c>
      <c r="H778" s="223" t="str">
        <f>IFERROR(IF(VLOOKUP($O778,'APOIO-DESPESAS'!$A$3:$N$962,9,FALSE)="","",VLOOKUP($O778,'APOIO-DESPESAS'!$A$3:$N$962,9,FALSE)),"")</f>
        <v/>
      </c>
      <c r="I778" s="223" t="str">
        <f>IFERROR(IF(VLOOKUP($O778,'APOIO-DESPESAS'!$A$3:$N$962,10,FALSE)="","",VLOOKUP($O778,'APOIO-DESPESAS'!$A$3:$N$962,10,FALSE)),"")</f>
        <v/>
      </c>
      <c r="J778" s="223" t="str">
        <f>IFERROR(IF(VLOOKUP($O778,'APOIO-DESPESAS'!$A$3:$N$962,11,FALSE)="","",VLOOKUP($O778,'APOIO-DESPESAS'!$A$3:$N$962,11,FALSE)),"")</f>
        <v/>
      </c>
      <c r="K778" s="223" t="str">
        <f>IFERROR(IF(VLOOKUP($O778,'APOIO-DESPESAS'!$A$3:$N$962,12,FALSE)="","",VLOOKUP($O778,'APOIO-DESPESAS'!$A$3:$N$962,12,FALSE)),"")</f>
        <v/>
      </c>
      <c r="L778" s="223" t="str">
        <f>IFERROR(IF(VLOOKUP($O778,'APOIO-DESPESAS'!$A$3:$N$962,13,FALSE)="","",VLOOKUP($O778,'APOIO-DESPESAS'!$A$3:$N$962,13,FALSE)),"")</f>
        <v/>
      </c>
      <c r="M778" s="223" t="str">
        <f>IFERROR(IF(VLOOKUP($O778,'APOIO-DESPESAS'!$A$3:$N$962,14,FALSE)="","",VLOOKUP($O778,'APOIO-DESPESAS'!$A$3:$N$962,14,FALSE)),"")</f>
        <v/>
      </c>
      <c r="O778" s="223">
        <f t="shared" si="12"/>
        <v>776</v>
      </c>
    </row>
    <row r="779" spans="1:15" x14ac:dyDescent="0.25">
      <c r="A779" s="223" t="str">
        <f>IFERROR(IF(VLOOKUP($O779,'APOIO-DESPESAS'!$A$3:$N$962,2,FALSE)="","",VLOOKUP($O779,'APOIO-DESPESAS'!$A$3:$N$962,2,FALSE)),"")</f>
        <v/>
      </c>
      <c r="B779" s="223" t="str">
        <f>IFERROR(IF(VLOOKUP($O779,'APOIO-DESPESAS'!$A$3:$N$962,3,FALSE)="","",VLOOKUP($O779,'APOIO-DESPESAS'!$A$3:$N$962,3,FALSE)),"")</f>
        <v/>
      </c>
      <c r="C779" s="223" t="str">
        <f>IFERROR(IF(VLOOKUP($O779,'APOIO-DESPESAS'!$A$3:$N$962,4,FALSE)="","",VLOOKUP($O779,'APOIO-DESPESAS'!$A$3:$N$962,4,FALSE)),"")</f>
        <v/>
      </c>
      <c r="D779" s="223" t="str">
        <f>IFERROR(IF(VLOOKUP($O779,'APOIO-DESPESAS'!$A$3:$N$962,5,FALSE)="","",VLOOKUP($O779,'APOIO-DESPESAS'!$A$3:$N$962,5,FALSE)),"")</f>
        <v/>
      </c>
      <c r="E779" s="223" t="str">
        <f>IFERROR(IF(VLOOKUP($O779,'APOIO-DESPESAS'!$A$3:$N$962,6,FALSE)="","",VLOOKUP($O779,'APOIO-DESPESAS'!$A$3:$N$962,6,FALSE)),"")</f>
        <v/>
      </c>
      <c r="F779" s="223" t="str">
        <f>IFERROR(IF(VLOOKUP($O779,'APOIO-DESPESAS'!$A$3:$N$962,7,FALSE)="","",VLOOKUP($O779,'APOIO-DESPESAS'!$A$3:$N$962,7,FALSE)),"")</f>
        <v/>
      </c>
      <c r="G779" s="223" t="str">
        <f>IFERROR(IF(VLOOKUP($O779,'APOIO-DESPESAS'!$A$3:$N$962,8,FALSE)="","",VLOOKUP($O779,'APOIO-DESPESAS'!$A$3:$N$962,8,FALSE)),"")</f>
        <v/>
      </c>
      <c r="H779" s="223" t="str">
        <f>IFERROR(IF(VLOOKUP($O779,'APOIO-DESPESAS'!$A$3:$N$962,9,FALSE)="","",VLOOKUP($O779,'APOIO-DESPESAS'!$A$3:$N$962,9,FALSE)),"")</f>
        <v/>
      </c>
      <c r="I779" s="223" t="str">
        <f>IFERROR(IF(VLOOKUP($O779,'APOIO-DESPESAS'!$A$3:$N$962,10,FALSE)="","",VLOOKUP($O779,'APOIO-DESPESAS'!$A$3:$N$962,10,FALSE)),"")</f>
        <v/>
      </c>
      <c r="J779" s="223" t="str">
        <f>IFERROR(IF(VLOOKUP($O779,'APOIO-DESPESAS'!$A$3:$N$962,11,FALSE)="","",VLOOKUP($O779,'APOIO-DESPESAS'!$A$3:$N$962,11,FALSE)),"")</f>
        <v/>
      </c>
      <c r="K779" s="223" t="str">
        <f>IFERROR(IF(VLOOKUP($O779,'APOIO-DESPESAS'!$A$3:$N$962,12,FALSE)="","",VLOOKUP($O779,'APOIO-DESPESAS'!$A$3:$N$962,12,FALSE)),"")</f>
        <v/>
      </c>
      <c r="L779" s="223" t="str">
        <f>IFERROR(IF(VLOOKUP($O779,'APOIO-DESPESAS'!$A$3:$N$962,13,FALSE)="","",VLOOKUP($O779,'APOIO-DESPESAS'!$A$3:$N$962,13,FALSE)),"")</f>
        <v/>
      </c>
      <c r="M779" s="223" t="str">
        <f>IFERROR(IF(VLOOKUP($O779,'APOIO-DESPESAS'!$A$3:$N$962,14,FALSE)="","",VLOOKUP($O779,'APOIO-DESPESAS'!$A$3:$N$962,14,FALSE)),"")</f>
        <v/>
      </c>
      <c r="O779" s="223">
        <f t="shared" si="12"/>
        <v>777</v>
      </c>
    </row>
    <row r="780" spans="1:15" x14ac:dyDescent="0.25">
      <c r="A780" s="223" t="str">
        <f>IFERROR(IF(VLOOKUP($O780,'APOIO-DESPESAS'!$A$3:$N$962,2,FALSE)="","",VLOOKUP($O780,'APOIO-DESPESAS'!$A$3:$N$962,2,FALSE)),"")</f>
        <v/>
      </c>
      <c r="B780" s="223" t="str">
        <f>IFERROR(IF(VLOOKUP($O780,'APOIO-DESPESAS'!$A$3:$N$962,3,FALSE)="","",VLOOKUP($O780,'APOIO-DESPESAS'!$A$3:$N$962,3,FALSE)),"")</f>
        <v/>
      </c>
      <c r="C780" s="223" t="str">
        <f>IFERROR(IF(VLOOKUP($O780,'APOIO-DESPESAS'!$A$3:$N$962,4,FALSE)="","",VLOOKUP($O780,'APOIO-DESPESAS'!$A$3:$N$962,4,FALSE)),"")</f>
        <v/>
      </c>
      <c r="D780" s="223" t="str">
        <f>IFERROR(IF(VLOOKUP($O780,'APOIO-DESPESAS'!$A$3:$N$962,5,FALSE)="","",VLOOKUP($O780,'APOIO-DESPESAS'!$A$3:$N$962,5,FALSE)),"")</f>
        <v/>
      </c>
      <c r="E780" s="223" t="str">
        <f>IFERROR(IF(VLOOKUP($O780,'APOIO-DESPESAS'!$A$3:$N$962,6,FALSE)="","",VLOOKUP($O780,'APOIO-DESPESAS'!$A$3:$N$962,6,FALSE)),"")</f>
        <v/>
      </c>
      <c r="F780" s="223" t="str">
        <f>IFERROR(IF(VLOOKUP($O780,'APOIO-DESPESAS'!$A$3:$N$962,7,FALSE)="","",VLOOKUP($O780,'APOIO-DESPESAS'!$A$3:$N$962,7,FALSE)),"")</f>
        <v/>
      </c>
      <c r="G780" s="223" t="str">
        <f>IFERROR(IF(VLOOKUP($O780,'APOIO-DESPESAS'!$A$3:$N$962,8,FALSE)="","",VLOOKUP($O780,'APOIO-DESPESAS'!$A$3:$N$962,8,FALSE)),"")</f>
        <v/>
      </c>
      <c r="H780" s="223" t="str">
        <f>IFERROR(IF(VLOOKUP($O780,'APOIO-DESPESAS'!$A$3:$N$962,9,FALSE)="","",VLOOKUP($O780,'APOIO-DESPESAS'!$A$3:$N$962,9,FALSE)),"")</f>
        <v/>
      </c>
      <c r="I780" s="223" t="str">
        <f>IFERROR(IF(VLOOKUP($O780,'APOIO-DESPESAS'!$A$3:$N$962,10,FALSE)="","",VLOOKUP($O780,'APOIO-DESPESAS'!$A$3:$N$962,10,FALSE)),"")</f>
        <v/>
      </c>
      <c r="J780" s="223" t="str">
        <f>IFERROR(IF(VLOOKUP($O780,'APOIO-DESPESAS'!$A$3:$N$962,11,FALSE)="","",VLOOKUP($O780,'APOIO-DESPESAS'!$A$3:$N$962,11,FALSE)),"")</f>
        <v/>
      </c>
      <c r="K780" s="223" t="str">
        <f>IFERROR(IF(VLOOKUP($O780,'APOIO-DESPESAS'!$A$3:$N$962,12,FALSE)="","",VLOOKUP($O780,'APOIO-DESPESAS'!$A$3:$N$962,12,FALSE)),"")</f>
        <v/>
      </c>
      <c r="L780" s="223" t="str">
        <f>IFERROR(IF(VLOOKUP($O780,'APOIO-DESPESAS'!$A$3:$N$962,13,FALSE)="","",VLOOKUP($O780,'APOIO-DESPESAS'!$A$3:$N$962,13,FALSE)),"")</f>
        <v/>
      </c>
      <c r="M780" s="223" t="str">
        <f>IFERROR(IF(VLOOKUP($O780,'APOIO-DESPESAS'!$A$3:$N$962,14,FALSE)="","",VLOOKUP($O780,'APOIO-DESPESAS'!$A$3:$N$962,14,FALSE)),"")</f>
        <v/>
      </c>
      <c r="O780" s="223">
        <f t="shared" si="12"/>
        <v>778</v>
      </c>
    </row>
    <row r="781" spans="1:15" x14ac:dyDescent="0.25">
      <c r="A781" s="223" t="str">
        <f>IFERROR(IF(VLOOKUP($O781,'APOIO-DESPESAS'!$A$3:$N$962,2,FALSE)="","",VLOOKUP($O781,'APOIO-DESPESAS'!$A$3:$N$962,2,FALSE)),"")</f>
        <v/>
      </c>
      <c r="B781" s="223" t="str">
        <f>IFERROR(IF(VLOOKUP($O781,'APOIO-DESPESAS'!$A$3:$N$962,3,FALSE)="","",VLOOKUP($O781,'APOIO-DESPESAS'!$A$3:$N$962,3,FALSE)),"")</f>
        <v/>
      </c>
      <c r="C781" s="223" t="str">
        <f>IFERROR(IF(VLOOKUP($O781,'APOIO-DESPESAS'!$A$3:$N$962,4,FALSE)="","",VLOOKUP($O781,'APOIO-DESPESAS'!$A$3:$N$962,4,FALSE)),"")</f>
        <v/>
      </c>
      <c r="D781" s="223" t="str">
        <f>IFERROR(IF(VLOOKUP($O781,'APOIO-DESPESAS'!$A$3:$N$962,5,FALSE)="","",VLOOKUP($O781,'APOIO-DESPESAS'!$A$3:$N$962,5,FALSE)),"")</f>
        <v/>
      </c>
      <c r="E781" s="223" t="str">
        <f>IFERROR(IF(VLOOKUP($O781,'APOIO-DESPESAS'!$A$3:$N$962,6,FALSE)="","",VLOOKUP($O781,'APOIO-DESPESAS'!$A$3:$N$962,6,FALSE)),"")</f>
        <v/>
      </c>
      <c r="F781" s="223" t="str">
        <f>IFERROR(IF(VLOOKUP($O781,'APOIO-DESPESAS'!$A$3:$N$962,7,FALSE)="","",VLOOKUP($O781,'APOIO-DESPESAS'!$A$3:$N$962,7,FALSE)),"")</f>
        <v/>
      </c>
      <c r="G781" s="223" t="str">
        <f>IFERROR(IF(VLOOKUP($O781,'APOIO-DESPESAS'!$A$3:$N$962,8,FALSE)="","",VLOOKUP($O781,'APOIO-DESPESAS'!$A$3:$N$962,8,FALSE)),"")</f>
        <v/>
      </c>
      <c r="H781" s="223" t="str">
        <f>IFERROR(IF(VLOOKUP($O781,'APOIO-DESPESAS'!$A$3:$N$962,9,FALSE)="","",VLOOKUP($O781,'APOIO-DESPESAS'!$A$3:$N$962,9,FALSE)),"")</f>
        <v/>
      </c>
      <c r="I781" s="223" t="str">
        <f>IFERROR(IF(VLOOKUP($O781,'APOIO-DESPESAS'!$A$3:$N$962,10,FALSE)="","",VLOOKUP($O781,'APOIO-DESPESAS'!$A$3:$N$962,10,FALSE)),"")</f>
        <v/>
      </c>
      <c r="J781" s="223" t="str">
        <f>IFERROR(IF(VLOOKUP($O781,'APOIO-DESPESAS'!$A$3:$N$962,11,FALSE)="","",VLOOKUP($O781,'APOIO-DESPESAS'!$A$3:$N$962,11,FALSE)),"")</f>
        <v/>
      </c>
      <c r="K781" s="223" t="str">
        <f>IFERROR(IF(VLOOKUP($O781,'APOIO-DESPESAS'!$A$3:$N$962,12,FALSE)="","",VLOOKUP($O781,'APOIO-DESPESAS'!$A$3:$N$962,12,FALSE)),"")</f>
        <v/>
      </c>
      <c r="L781" s="223" t="str">
        <f>IFERROR(IF(VLOOKUP($O781,'APOIO-DESPESAS'!$A$3:$N$962,13,FALSE)="","",VLOOKUP($O781,'APOIO-DESPESAS'!$A$3:$N$962,13,FALSE)),"")</f>
        <v/>
      </c>
      <c r="M781" s="223" t="str">
        <f>IFERROR(IF(VLOOKUP($O781,'APOIO-DESPESAS'!$A$3:$N$962,14,FALSE)="","",VLOOKUP($O781,'APOIO-DESPESAS'!$A$3:$N$962,14,FALSE)),"")</f>
        <v/>
      </c>
      <c r="O781" s="223">
        <f t="shared" si="12"/>
        <v>779</v>
      </c>
    </row>
    <row r="782" spans="1:15" x14ac:dyDescent="0.25">
      <c r="A782" s="223" t="str">
        <f>IFERROR(IF(VLOOKUP($O782,'APOIO-DESPESAS'!$A$3:$N$962,2,FALSE)="","",VLOOKUP($O782,'APOIO-DESPESAS'!$A$3:$N$962,2,FALSE)),"")</f>
        <v/>
      </c>
      <c r="B782" s="223" t="str">
        <f>IFERROR(IF(VLOOKUP($O782,'APOIO-DESPESAS'!$A$3:$N$962,3,FALSE)="","",VLOOKUP($O782,'APOIO-DESPESAS'!$A$3:$N$962,3,FALSE)),"")</f>
        <v/>
      </c>
      <c r="C782" s="223" t="str">
        <f>IFERROR(IF(VLOOKUP($O782,'APOIO-DESPESAS'!$A$3:$N$962,4,FALSE)="","",VLOOKUP($O782,'APOIO-DESPESAS'!$A$3:$N$962,4,FALSE)),"")</f>
        <v/>
      </c>
      <c r="D782" s="223" t="str">
        <f>IFERROR(IF(VLOOKUP($O782,'APOIO-DESPESAS'!$A$3:$N$962,5,FALSE)="","",VLOOKUP($O782,'APOIO-DESPESAS'!$A$3:$N$962,5,FALSE)),"")</f>
        <v/>
      </c>
      <c r="E782" s="223" t="str">
        <f>IFERROR(IF(VLOOKUP($O782,'APOIO-DESPESAS'!$A$3:$N$962,6,FALSE)="","",VLOOKUP($O782,'APOIO-DESPESAS'!$A$3:$N$962,6,FALSE)),"")</f>
        <v/>
      </c>
      <c r="F782" s="223" t="str">
        <f>IFERROR(IF(VLOOKUP($O782,'APOIO-DESPESAS'!$A$3:$N$962,7,FALSE)="","",VLOOKUP($O782,'APOIO-DESPESAS'!$A$3:$N$962,7,FALSE)),"")</f>
        <v/>
      </c>
      <c r="G782" s="223" t="str">
        <f>IFERROR(IF(VLOOKUP($O782,'APOIO-DESPESAS'!$A$3:$N$962,8,FALSE)="","",VLOOKUP($O782,'APOIO-DESPESAS'!$A$3:$N$962,8,FALSE)),"")</f>
        <v/>
      </c>
      <c r="H782" s="223" t="str">
        <f>IFERROR(IF(VLOOKUP($O782,'APOIO-DESPESAS'!$A$3:$N$962,9,FALSE)="","",VLOOKUP($O782,'APOIO-DESPESAS'!$A$3:$N$962,9,FALSE)),"")</f>
        <v/>
      </c>
      <c r="I782" s="223" t="str">
        <f>IFERROR(IF(VLOOKUP($O782,'APOIO-DESPESAS'!$A$3:$N$962,10,FALSE)="","",VLOOKUP($O782,'APOIO-DESPESAS'!$A$3:$N$962,10,FALSE)),"")</f>
        <v/>
      </c>
      <c r="J782" s="223" t="str">
        <f>IFERROR(IF(VLOOKUP($O782,'APOIO-DESPESAS'!$A$3:$N$962,11,FALSE)="","",VLOOKUP($O782,'APOIO-DESPESAS'!$A$3:$N$962,11,FALSE)),"")</f>
        <v/>
      </c>
      <c r="K782" s="223" t="str">
        <f>IFERROR(IF(VLOOKUP($O782,'APOIO-DESPESAS'!$A$3:$N$962,12,FALSE)="","",VLOOKUP($O782,'APOIO-DESPESAS'!$A$3:$N$962,12,FALSE)),"")</f>
        <v/>
      </c>
      <c r="L782" s="223" t="str">
        <f>IFERROR(IF(VLOOKUP($O782,'APOIO-DESPESAS'!$A$3:$N$962,13,FALSE)="","",VLOOKUP($O782,'APOIO-DESPESAS'!$A$3:$N$962,13,FALSE)),"")</f>
        <v/>
      </c>
      <c r="M782" s="223" t="str">
        <f>IFERROR(IF(VLOOKUP($O782,'APOIO-DESPESAS'!$A$3:$N$962,14,FALSE)="","",VLOOKUP($O782,'APOIO-DESPESAS'!$A$3:$N$962,14,FALSE)),"")</f>
        <v/>
      </c>
      <c r="O782" s="223">
        <f t="shared" si="12"/>
        <v>780</v>
      </c>
    </row>
    <row r="783" spans="1:15" x14ac:dyDescent="0.25">
      <c r="A783" s="223" t="str">
        <f>IFERROR(IF(VLOOKUP($O783,'APOIO-DESPESAS'!$A$3:$N$962,2,FALSE)="","",VLOOKUP($O783,'APOIO-DESPESAS'!$A$3:$N$962,2,FALSE)),"")</f>
        <v/>
      </c>
      <c r="B783" s="223" t="str">
        <f>IFERROR(IF(VLOOKUP($O783,'APOIO-DESPESAS'!$A$3:$N$962,3,FALSE)="","",VLOOKUP($O783,'APOIO-DESPESAS'!$A$3:$N$962,3,FALSE)),"")</f>
        <v/>
      </c>
      <c r="C783" s="223" t="str">
        <f>IFERROR(IF(VLOOKUP($O783,'APOIO-DESPESAS'!$A$3:$N$962,4,FALSE)="","",VLOOKUP($O783,'APOIO-DESPESAS'!$A$3:$N$962,4,FALSE)),"")</f>
        <v/>
      </c>
      <c r="D783" s="223" t="str">
        <f>IFERROR(IF(VLOOKUP($O783,'APOIO-DESPESAS'!$A$3:$N$962,5,FALSE)="","",VLOOKUP($O783,'APOIO-DESPESAS'!$A$3:$N$962,5,FALSE)),"")</f>
        <v/>
      </c>
      <c r="E783" s="223" t="str">
        <f>IFERROR(IF(VLOOKUP($O783,'APOIO-DESPESAS'!$A$3:$N$962,6,FALSE)="","",VLOOKUP($O783,'APOIO-DESPESAS'!$A$3:$N$962,6,FALSE)),"")</f>
        <v/>
      </c>
      <c r="F783" s="223" t="str">
        <f>IFERROR(IF(VLOOKUP($O783,'APOIO-DESPESAS'!$A$3:$N$962,7,FALSE)="","",VLOOKUP($O783,'APOIO-DESPESAS'!$A$3:$N$962,7,FALSE)),"")</f>
        <v/>
      </c>
      <c r="G783" s="223" t="str">
        <f>IFERROR(IF(VLOOKUP($O783,'APOIO-DESPESAS'!$A$3:$N$962,8,FALSE)="","",VLOOKUP($O783,'APOIO-DESPESAS'!$A$3:$N$962,8,FALSE)),"")</f>
        <v/>
      </c>
      <c r="H783" s="223" t="str">
        <f>IFERROR(IF(VLOOKUP($O783,'APOIO-DESPESAS'!$A$3:$N$962,9,FALSE)="","",VLOOKUP($O783,'APOIO-DESPESAS'!$A$3:$N$962,9,FALSE)),"")</f>
        <v/>
      </c>
      <c r="I783" s="223" t="str">
        <f>IFERROR(IF(VLOOKUP($O783,'APOIO-DESPESAS'!$A$3:$N$962,10,FALSE)="","",VLOOKUP($O783,'APOIO-DESPESAS'!$A$3:$N$962,10,FALSE)),"")</f>
        <v/>
      </c>
      <c r="J783" s="223" t="str">
        <f>IFERROR(IF(VLOOKUP($O783,'APOIO-DESPESAS'!$A$3:$N$962,11,FALSE)="","",VLOOKUP($O783,'APOIO-DESPESAS'!$A$3:$N$962,11,FALSE)),"")</f>
        <v/>
      </c>
      <c r="K783" s="223" t="str">
        <f>IFERROR(IF(VLOOKUP($O783,'APOIO-DESPESAS'!$A$3:$N$962,12,FALSE)="","",VLOOKUP($O783,'APOIO-DESPESAS'!$A$3:$N$962,12,FALSE)),"")</f>
        <v/>
      </c>
      <c r="L783" s="223" t="str">
        <f>IFERROR(IF(VLOOKUP($O783,'APOIO-DESPESAS'!$A$3:$N$962,13,FALSE)="","",VLOOKUP($O783,'APOIO-DESPESAS'!$A$3:$N$962,13,FALSE)),"")</f>
        <v/>
      </c>
      <c r="M783" s="223" t="str">
        <f>IFERROR(IF(VLOOKUP($O783,'APOIO-DESPESAS'!$A$3:$N$962,14,FALSE)="","",VLOOKUP($O783,'APOIO-DESPESAS'!$A$3:$N$962,14,FALSE)),"")</f>
        <v/>
      </c>
      <c r="O783" s="223">
        <f t="shared" si="12"/>
        <v>781</v>
      </c>
    </row>
    <row r="784" spans="1:15" x14ac:dyDescent="0.25">
      <c r="A784" s="223" t="str">
        <f>IFERROR(IF(VLOOKUP($O784,'APOIO-DESPESAS'!$A$3:$N$962,2,FALSE)="","",VLOOKUP($O784,'APOIO-DESPESAS'!$A$3:$N$962,2,FALSE)),"")</f>
        <v/>
      </c>
      <c r="B784" s="223" t="str">
        <f>IFERROR(IF(VLOOKUP($O784,'APOIO-DESPESAS'!$A$3:$N$962,3,FALSE)="","",VLOOKUP($O784,'APOIO-DESPESAS'!$A$3:$N$962,3,FALSE)),"")</f>
        <v/>
      </c>
      <c r="C784" s="223" t="str">
        <f>IFERROR(IF(VLOOKUP($O784,'APOIO-DESPESAS'!$A$3:$N$962,4,FALSE)="","",VLOOKUP($O784,'APOIO-DESPESAS'!$A$3:$N$962,4,FALSE)),"")</f>
        <v/>
      </c>
      <c r="D784" s="223" t="str">
        <f>IFERROR(IF(VLOOKUP($O784,'APOIO-DESPESAS'!$A$3:$N$962,5,FALSE)="","",VLOOKUP($O784,'APOIO-DESPESAS'!$A$3:$N$962,5,FALSE)),"")</f>
        <v/>
      </c>
      <c r="E784" s="223" t="str">
        <f>IFERROR(IF(VLOOKUP($O784,'APOIO-DESPESAS'!$A$3:$N$962,6,FALSE)="","",VLOOKUP($O784,'APOIO-DESPESAS'!$A$3:$N$962,6,FALSE)),"")</f>
        <v/>
      </c>
      <c r="F784" s="223" t="str">
        <f>IFERROR(IF(VLOOKUP($O784,'APOIO-DESPESAS'!$A$3:$N$962,7,FALSE)="","",VLOOKUP($O784,'APOIO-DESPESAS'!$A$3:$N$962,7,FALSE)),"")</f>
        <v/>
      </c>
      <c r="G784" s="223" t="str">
        <f>IFERROR(IF(VLOOKUP($O784,'APOIO-DESPESAS'!$A$3:$N$962,8,FALSE)="","",VLOOKUP($O784,'APOIO-DESPESAS'!$A$3:$N$962,8,FALSE)),"")</f>
        <v/>
      </c>
      <c r="H784" s="223" t="str">
        <f>IFERROR(IF(VLOOKUP($O784,'APOIO-DESPESAS'!$A$3:$N$962,9,FALSE)="","",VLOOKUP($O784,'APOIO-DESPESAS'!$A$3:$N$962,9,FALSE)),"")</f>
        <v/>
      </c>
      <c r="I784" s="223" t="str">
        <f>IFERROR(IF(VLOOKUP($O784,'APOIO-DESPESAS'!$A$3:$N$962,10,FALSE)="","",VLOOKUP($O784,'APOIO-DESPESAS'!$A$3:$N$962,10,FALSE)),"")</f>
        <v/>
      </c>
      <c r="J784" s="223" t="str">
        <f>IFERROR(IF(VLOOKUP($O784,'APOIO-DESPESAS'!$A$3:$N$962,11,FALSE)="","",VLOOKUP($O784,'APOIO-DESPESAS'!$A$3:$N$962,11,FALSE)),"")</f>
        <v/>
      </c>
      <c r="K784" s="223" t="str">
        <f>IFERROR(IF(VLOOKUP($O784,'APOIO-DESPESAS'!$A$3:$N$962,12,FALSE)="","",VLOOKUP($O784,'APOIO-DESPESAS'!$A$3:$N$962,12,FALSE)),"")</f>
        <v/>
      </c>
      <c r="L784" s="223" t="str">
        <f>IFERROR(IF(VLOOKUP($O784,'APOIO-DESPESAS'!$A$3:$N$962,13,FALSE)="","",VLOOKUP($O784,'APOIO-DESPESAS'!$A$3:$N$962,13,FALSE)),"")</f>
        <v/>
      </c>
      <c r="M784" s="223" t="str">
        <f>IFERROR(IF(VLOOKUP($O784,'APOIO-DESPESAS'!$A$3:$N$962,14,FALSE)="","",VLOOKUP($O784,'APOIO-DESPESAS'!$A$3:$N$962,14,FALSE)),"")</f>
        <v/>
      </c>
      <c r="O784" s="223">
        <f t="shared" si="12"/>
        <v>782</v>
      </c>
    </row>
    <row r="785" spans="1:15" x14ac:dyDescent="0.25">
      <c r="A785" s="223" t="str">
        <f>IFERROR(IF(VLOOKUP($O785,'APOIO-DESPESAS'!$A$3:$N$962,2,FALSE)="","",VLOOKUP($O785,'APOIO-DESPESAS'!$A$3:$N$962,2,FALSE)),"")</f>
        <v/>
      </c>
      <c r="B785" s="223" t="str">
        <f>IFERROR(IF(VLOOKUP($O785,'APOIO-DESPESAS'!$A$3:$N$962,3,FALSE)="","",VLOOKUP($O785,'APOIO-DESPESAS'!$A$3:$N$962,3,FALSE)),"")</f>
        <v/>
      </c>
      <c r="C785" s="223" t="str">
        <f>IFERROR(IF(VLOOKUP($O785,'APOIO-DESPESAS'!$A$3:$N$962,4,FALSE)="","",VLOOKUP($O785,'APOIO-DESPESAS'!$A$3:$N$962,4,FALSE)),"")</f>
        <v/>
      </c>
      <c r="D785" s="223" t="str">
        <f>IFERROR(IF(VLOOKUP($O785,'APOIO-DESPESAS'!$A$3:$N$962,5,FALSE)="","",VLOOKUP($O785,'APOIO-DESPESAS'!$A$3:$N$962,5,FALSE)),"")</f>
        <v/>
      </c>
      <c r="E785" s="223" t="str">
        <f>IFERROR(IF(VLOOKUP($O785,'APOIO-DESPESAS'!$A$3:$N$962,6,FALSE)="","",VLOOKUP($O785,'APOIO-DESPESAS'!$A$3:$N$962,6,FALSE)),"")</f>
        <v/>
      </c>
      <c r="F785" s="223" t="str">
        <f>IFERROR(IF(VLOOKUP($O785,'APOIO-DESPESAS'!$A$3:$N$962,7,FALSE)="","",VLOOKUP($O785,'APOIO-DESPESAS'!$A$3:$N$962,7,FALSE)),"")</f>
        <v/>
      </c>
      <c r="G785" s="223" t="str">
        <f>IFERROR(IF(VLOOKUP($O785,'APOIO-DESPESAS'!$A$3:$N$962,8,FALSE)="","",VLOOKUP($O785,'APOIO-DESPESAS'!$A$3:$N$962,8,FALSE)),"")</f>
        <v/>
      </c>
      <c r="H785" s="223" t="str">
        <f>IFERROR(IF(VLOOKUP($O785,'APOIO-DESPESAS'!$A$3:$N$962,9,FALSE)="","",VLOOKUP($O785,'APOIO-DESPESAS'!$A$3:$N$962,9,FALSE)),"")</f>
        <v/>
      </c>
      <c r="I785" s="223" t="str">
        <f>IFERROR(IF(VLOOKUP($O785,'APOIO-DESPESAS'!$A$3:$N$962,10,FALSE)="","",VLOOKUP($O785,'APOIO-DESPESAS'!$A$3:$N$962,10,FALSE)),"")</f>
        <v/>
      </c>
      <c r="J785" s="223" t="str">
        <f>IFERROR(IF(VLOOKUP($O785,'APOIO-DESPESAS'!$A$3:$N$962,11,FALSE)="","",VLOOKUP($O785,'APOIO-DESPESAS'!$A$3:$N$962,11,FALSE)),"")</f>
        <v/>
      </c>
      <c r="K785" s="223" t="str">
        <f>IFERROR(IF(VLOOKUP($O785,'APOIO-DESPESAS'!$A$3:$N$962,12,FALSE)="","",VLOOKUP($O785,'APOIO-DESPESAS'!$A$3:$N$962,12,FALSE)),"")</f>
        <v/>
      </c>
      <c r="L785" s="223" t="str">
        <f>IFERROR(IF(VLOOKUP($O785,'APOIO-DESPESAS'!$A$3:$N$962,13,FALSE)="","",VLOOKUP($O785,'APOIO-DESPESAS'!$A$3:$N$962,13,FALSE)),"")</f>
        <v/>
      </c>
      <c r="M785" s="223" t="str">
        <f>IFERROR(IF(VLOOKUP($O785,'APOIO-DESPESAS'!$A$3:$N$962,14,FALSE)="","",VLOOKUP($O785,'APOIO-DESPESAS'!$A$3:$N$962,14,FALSE)),"")</f>
        <v/>
      </c>
      <c r="O785" s="223">
        <f t="shared" si="12"/>
        <v>783</v>
      </c>
    </row>
    <row r="786" spans="1:15" x14ac:dyDescent="0.25">
      <c r="A786" s="223" t="str">
        <f>IFERROR(IF(VLOOKUP($O786,'APOIO-DESPESAS'!$A$3:$N$962,2,FALSE)="","",VLOOKUP($O786,'APOIO-DESPESAS'!$A$3:$N$962,2,FALSE)),"")</f>
        <v/>
      </c>
      <c r="B786" s="223" t="str">
        <f>IFERROR(IF(VLOOKUP($O786,'APOIO-DESPESAS'!$A$3:$N$962,3,FALSE)="","",VLOOKUP($O786,'APOIO-DESPESAS'!$A$3:$N$962,3,FALSE)),"")</f>
        <v/>
      </c>
      <c r="C786" s="223" t="str">
        <f>IFERROR(IF(VLOOKUP($O786,'APOIO-DESPESAS'!$A$3:$N$962,4,FALSE)="","",VLOOKUP($O786,'APOIO-DESPESAS'!$A$3:$N$962,4,FALSE)),"")</f>
        <v/>
      </c>
      <c r="D786" s="223" t="str">
        <f>IFERROR(IF(VLOOKUP($O786,'APOIO-DESPESAS'!$A$3:$N$962,5,FALSE)="","",VLOOKUP($O786,'APOIO-DESPESAS'!$A$3:$N$962,5,FALSE)),"")</f>
        <v/>
      </c>
      <c r="E786" s="223" t="str">
        <f>IFERROR(IF(VLOOKUP($O786,'APOIO-DESPESAS'!$A$3:$N$962,6,FALSE)="","",VLOOKUP($O786,'APOIO-DESPESAS'!$A$3:$N$962,6,FALSE)),"")</f>
        <v/>
      </c>
      <c r="F786" s="223" t="str">
        <f>IFERROR(IF(VLOOKUP($O786,'APOIO-DESPESAS'!$A$3:$N$962,7,FALSE)="","",VLOOKUP($O786,'APOIO-DESPESAS'!$A$3:$N$962,7,FALSE)),"")</f>
        <v/>
      </c>
      <c r="G786" s="223" t="str">
        <f>IFERROR(IF(VLOOKUP($O786,'APOIO-DESPESAS'!$A$3:$N$962,8,FALSE)="","",VLOOKUP($O786,'APOIO-DESPESAS'!$A$3:$N$962,8,FALSE)),"")</f>
        <v/>
      </c>
      <c r="H786" s="223" t="str">
        <f>IFERROR(IF(VLOOKUP($O786,'APOIO-DESPESAS'!$A$3:$N$962,9,FALSE)="","",VLOOKUP($O786,'APOIO-DESPESAS'!$A$3:$N$962,9,FALSE)),"")</f>
        <v/>
      </c>
      <c r="I786" s="223" t="str">
        <f>IFERROR(IF(VLOOKUP($O786,'APOIO-DESPESAS'!$A$3:$N$962,10,FALSE)="","",VLOOKUP($O786,'APOIO-DESPESAS'!$A$3:$N$962,10,FALSE)),"")</f>
        <v/>
      </c>
      <c r="J786" s="223" t="str">
        <f>IFERROR(IF(VLOOKUP($O786,'APOIO-DESPESAS'!$A$3:$N$962,11,FALSE)="","",VLOOKUP($O786,'APOIO-DESPESAS'!$A$3:$N$962,11,FALSE)),"")</f>
        <v/>
      </c>
      <c r="K786" s="223" t="str">
        <f>IFERROR(IF(VLOOKUP($O786,'APOIO-DESPESAS'!$A$3:$N$962,12,FALSE)="","",VLOOKUP($O786,'APOIO-DESPESAS'!$A$3:$N$962,12,FALSE)),"")</f>
        <v/>
      </c>
      <c r="L786" s="223" t="str">
        <f>IFERROR(IF(VLOOKUP($O786,'APOIO-DESPESAS'!$A$3:$N$962,13,FALSE)="","",VLOOKUP($O786,'APOIO-DESPESAS'!$A$3:$N$962,13,FALSE)),"")</f>
        <v/>
      </c>
      <c r="M786" s="223" t="str">
        <f>IFERROR(IF(VLOOKUP($O786,'APOIO-DESPESAS'!$A$3:$N$962,14,FALSE)="","",VLOOKUP($O786,'APOIO-DESPESAS'!$A$3:$N$962,14,FALSE)),"")</f>
        <v/>
      </c>
      <c r="O786" s="223">
        <f t="shared" si="12"/>
        <v>784</v>
      </c>
    </row>
    <row r="787" spans="1:15" x14ac:dyDescent="0.25">
      <c r="A787" s="223" t="str">
        <f>IFERROR(IF(VLOOKUP($O787,'APOIO-DESPESAS'!$A$3:$N$962,2,FALSE)="","",VLOOKUP($O787,'APOIO-DESPESAS'!$A$3:$N$962,2,FALSE)),"")</f>
        <v/>
      </c>
      <c r="B787" s="223" t="str">
        <f>IFERROR(IF(VLOOKUP($O787,'APOIO-DESPESAS'!$A$3:$N$962,3,FALSE)="","",VLOOKUP($O787,'APOIO-DESPESAS'!$A$3:$N$962,3,FALSE)),"")</f>
        <v/>
      </c>
      <c r="C787" s="223" t="str">
        <f>IFERROR(IF(VLOOKUP($O787,'APOIO-DESPESAS'!$A$3:$N$962,4,FALSE)="","",VLOOKUP($O787,'APOIO-DESPESAS'!$A$3:$N$962,4,FALSE)),"")</f>
        <v/>
      </c>
      <c r="D787" s="223" t="str">
        <f>IFERROR(IF(VLOOKUP($O787,'APOIO-DESPESAS'!$A$3:$N$962,5,FALSE)="","",VLOOKUP($O787,'APOIO-DESPESAS'!$A$3:$N$962,5,FALSE)),"")</f>
        <v/>
      </c>
      <c r="E787" s="223" t="str">
        <f>IFERROR(IF(VLOOKUP($O787,'APOIO-DESPESAS'!$A$3:$N$962,6,FALSE)="","",VLOOKUP($O787,'APOIO-DESPESAS'!$A$3:$N$962,6,FALSE)),"")</f>
        <v/>
      </c>
      <c r="F787" s="223" t="str">
        <f>IFERROR(IF(VLOOKUP($O787,'APOIO-DESPESAS'!$A$3:$N$962,7,FALSE)="","",VLOOKUP($O787,'APOIO-DESPESAS'!$A$3:$N$962,7,FALSE)),"")</f>
        <v/>
      </c>
      <c r="G787" s="223" t="str">
        <f>IFERROR(IF(VLOOKUP($O787,'APOIO-DESPESAS'!$A$3:$N$962,8,FALSE)="","",VLOOKUP($O787,'APOIO-DESPESAS'!$A$3:$N$962,8,FALSE)),"")</f>
        <v/>
      </c>
      <c r="H787" s="223" t="str">
        <f>IFERROR(IF(VLOOKUP($O787,'APOIO-DESPESAS'!$A$3:$N$962,9,FALSE)="","",VLOOKUP($O787,'APOIO-DESPESAS'!$A$3:$N$962,9,FALSE)),"")</f>
        <v/>
      </c>
      <c r="I787" s="223" t="str">
        <f>IFERROR(IF(VLOOKUP($O787,'APOIO-DESPESAS'!$A$3:$N$962,10,FALSE)="","",VLOOKUP($O787,'APOIO-DESPESAS'!$A$3:$N$962,10,FALSE)),"")</f>
        <v/>
      </c>
      <c r="J787" s="223" t="str">
        <f>IFERROR(IF(VLOOKUP($O787,'APOIO-DESPESAS'!$A$3:$N$962,11,FALSE)="","",VLOOKUP($O787,'APOIO-DESPESAS'!$A$3:$N$962,11,FALSE)),"")</f>
        <v/>
      </c>
      <c r="K787" s="223" t="str">
        <f>IFERROR(IF(VLOOKUP($O787,'APOIO-DESPESAS'!$A$3:$N$962,12,FALSE)="","",VLOOKUP($O787,'APOIO-DESPESAS'!$A$3:$N$962,12,FALSE)),"")</f>
        <v/>
      </c>
      <c r="L787" s="223" t="str">
        <f>IFERROR(IF(VLOOKUP($O787,'APOIO-DESPESAS'!$A$3:$N$962,13,FALSE)="","",VLOOKUP($O787,'APOIO-DESPESAS'!$A$3:$N$962,13,FALSE)),"")</f>
        <v/>
      </c>
      <c r="M787" s="223" t="str">
        <f>IFERROR(IF(VLOOKUP($O787,'APOIO-DESPESAS'!$A$3:$N$962,14,FALSE)="","",VLOOKUP($O787,'APOIO-DESPESAS'!$A$3:$N$962,14,FALSE)),"")</f>
        <v/>
      </c>
      <c r="O787" s="223">
        <f t="shared" si="12"/>
        <v>785</v>
      </c>
    </row>
    <row r="788" spans="1:15" x14ac:dyDescent="0.25">
      <c r="A788" s="223" t="str">
        <f>IFERROR(IF(VLOOKUP($O788,'APOIO-DESPESAS'!$A$3:$N$962,2,FALSE)="","",VLOOKUP($O788,'APOIO-DESPESAS'!$A$3:$N$962,2,FALSE)),"")</f>
        <v/>
      </c>
      <c r="B788" s="223" t="str">
        <f>IFERROR(IF(VLOOKUP($O788,'APOIO-DESPESAS'!$A$3:$N$962,3,FALSE)="","",VLOOKUP($O788,'APOIO-DESPESAS'!$A$3:$N$962,3,FALSE)),"")</f>
        <v/>
      </c>
      <c r="C788" s="223" t="str">
        <f>IFERROR(IF(VLOOKUP($O788,'APOIO-DESPESAS'!$A$3:$N$962,4,FALSE)="","",VLOOKUP($O788,'APOIO-DESPESAS'!$A$3:$N$962,4,FALSE)),"")</f>
        <v/>
      </c>
      <c r="D788" s="223" t="str">
        <f>IFERROR(IF(VLOOKUP($O788,'APOIO-DESPESAS'!$A$3:$N$962,5,FALSE)="","",VLOOKUP($O788,'APOIO-DESPESAS'!$A$3:$N$962,5,FALSE)),"")</f>
        <v/>
      </c>
      <c r="E788" s="223" t="str">
        <f>IFERROR(IF(VLOOKUP($O788,'APOIO-DESPESAS'!$A$3:$N$962,6,FALSE)="","",VLOOKUP($O788,'APOIO-DESPESAS'!$A$3:$N$962,6,FALSE)),"")</f>
        <v/>
      </c>
      <c r="F788" s="223" t="str">
        <f>IFERROR(IF(VLOOKUP($O788,'APOIO-DESPESAS'!$A$3:$N$962,7,FALSE)="","",VLOOKUP($O788,'APOIO-DESPESAS'!$A$3:$N$962,7,FALSE)),"")</f>
        <v/>
      </c>
      <c r="G788" s="223" t="str">
        <f>IFERROR(IF(VLOOKUP($O788,'APOIO-DESPESAS'!$A$3:$N$962,8,FALSE)="","",VLOOKUP($O788,'APOIO-DESPESAS'!$A$3:$N$962,8,FALSE)),"")</f>
        <v/>
      </c>
      <c r="H788" s="223" t="str">
        <f>IFERROR(IF(VLOOKUP($O788,'APOIO-DESPESAS'!$A$3:$N$962,9,FALSE)="","",VLOOKUP($O788,'APOIO-DESPESAS'!$A$3:$N$962,9,FALSE)),"")</f>
        <v/>
      </c>
      <c r="I788" s="223" t="str">
        <f>IFERROR(IF(VLOOKUP($O788,'APOIO-DESPESAS'!$A$3:$N$962,10,FALSE)="","",VLOOKUP($O788,'APOIO-DESPESAS'!$A$3:$N$962,10,FALSE)),"")</f>
        <v/>
      </c>
      <c r="J788" s="223" t="str">
        <f>IFERROR(IF(VLOOKUP($O788,'APOIO-DESPESAS'!$A$3:$N$962,11,FALSE)="","",VLOOKUP($O788,'APOIO-DESPESAS'!$A$3:$N$962,11,FALSE)),"")</f>
        <v/>
      </c>
      <c r="K788" s="223" t="str">
        <f>IFERROR(IF(VLOOKUP($O788,'APOIO-DESPESAS'!$A$3:$N$962,12,FALSE)="","",VLOOKUP($O788,'APOIO-DESPESAS'!$A$3:$N$962,12,FALSE)),"")</f>
        <v/>
      </c>
      <c r="L788" s="223" t="str">
        <f>IFERROR(IF(VLOOKUP($O788,'APOIO-DESPESAS'!$A$3:$N$962,13,FALSE)="","",VLOOKUP($O788,'APOIO-DESPESAS'!$A$3:$N$962,13,FALSE)),"")</f>
        <v/>
      </c>
      <c r="M788" s="223" t="str">
        <f>IFERROR(IF(VLOOKUP($O788,'APOIO-DESPESAS'!$A$3:$N$962,14,FALSE)="","",VLOOKUP($O788,'APOIO-DESPESAS'!$A$3:$N$962,14,FALSE)),"")</f>
        <v/>
      </c>
      <c r="O788" s="223">
        <f t="shared" si="12"/>
        <v>786</v>
      </c>
    </row>
    <row r="789" spans="1:15" x14ac:dyDescent="0.25">
      <c r="A789" s="223" t="str">
        <f>IFERROR(IF(VLOOKUP($O789,'APOIO-DESPESAS'!$A$3:$N$962,2,FALSE)="","",VLOOKUP($O789,'APOIO-DESPESAS'!$A$3:$N$962,2,FALSE)),"")</f>
        <v/>
      </c>
      <c r="B789" s="223" t="str">
        <f>IFERROR(IF(VLOOKUP($O789,'APOIO-DESPESAS'!$A$3:$N$962,3,FALSE)="","",VLOOKUP($O789,'APOIO-DESPESAS'!$A$3:$N$962,3,FALSE)),"")</f>
        <v/>
      </c>
      <c r="C789" s="223" t="str">
        <f>IFERROR(IF(VLOOKUP($O789,'APOIO-DESPESAS'!$A$3:$N$962,4,FALSE)="","",VLOOKUP($O789,'APOIO-DESPESAS'!$A$3:$N$962,4,FALSE)),"")</f>
        <v/>
      </c>
      <c r="D789" s="223" t="str">
        <f>IFERROR(IF(VLOOKUP($O789,'APOIO-DESPESAS'!$A$3:$N$962,5,FALSE)="","",VLOOKUP($O789,'APOIO-DESPESAS'!$A$3:$N$962,5,FALSE)),"")</f>
        <v/>
      </c>
      <c r="E789" s="223" t="str">
        <f>IFERROR(IF(VLOOKUP($O789,'APOIO-DESPESAS'!$A$3:$N$962,6,FALSE)="","",VLOOKUP($O789,'APOIO-DESPESAS'!$A$3:$N$962,6,FALSE)),"")</f>
        <v/>
      </c>
      <c r="F789" s="223" t="str">
        <f>IFERROR(IF(VLOOKUP($O789,'APOIO-DESPESAS'!$A$3:$N$962,7,FALSE)="","",VLOOKUP($O789,'APOIO-DESPESAS'!$A$3:$N$962,7,FALSE)),"")</f>
        <v/>
      </c>
      <c r="G789" s="223" t="str">
        <f>IFERROR(IF(VLOOKUP($O789,'APOIO-DESPESAS'!$A$3:$N$962,8,FALSE)="","",VLOOKUP($O789,'APOIO-DESPESAS'!$A$3:$N$962,8,FALSE)),"")</f>
        <v/>
      </c>
      <c r="H789" s="223" t="str">
        <f>IFERROR(IF(VLOOKUP($O789,'APOIO-DESPESAS'!$A$3:$N$962,9,FALSE)="","",VLOOKUP($O789,'APOIO-DESPESAS'!$A$3:$N$962,9,FALSE)),"")</f>
        <v/>
      </c>
      <c r="I789" s="223" t="str">
        <f>IFERROR(IF(VLOOKUP($O789,'APOIO-DESPESAS'!$A$3:$N$962,10,FALSE)="","",VLOOKUP($O789,'APOIO-DESPESAS'!$A$3:$N$962,10,FALSE)),"")</f>
        <v/>
      </c>
      <c r="J789" s="223" t="str">
        <f>IFERROR(IF(VLOOKUP($O789,'APOIO-DESPESAS'!$A$3:$N$962,11,FALSE)="","",VLOOKUP($O789,'APOIO-DESPESAS'!$A$3:$N$962,11,FALSE)),"")</f>
        <v/>
      </c>
      <c r="K789" s="223" t="str">
        <f>IFERROR(IF(VLOOKUP($O789,'APOIO-DESPESAS'!$A$3:$N$962,12,FALSE)="","",VLOOKUP($O789,'APOIO-DESPESAS'!$A$3:$N$962,12,FALSE)),"")</f>
        <v/>
      </c>
      <c r="L789" s="223" t="str">
        <f>IFERROR(IF(VLOOKUP($O789,'APOIO-DESPESAS'!$A$3:$N$962,13,FALSE)="","",VLOOKUP($O789,'APOIO-DESPESAS'!$A$3:$N$962,13,FALSE)),"")</f>
        <v/>
      </c>
      <c r="M789" s="223" t="str">
        <f>IFERROR(IF(VLOOKUP($O789,'APOIO-DESPESAS'!$A$3:$N$962,14,FALSE)="","",VLOOKUP($O789,'APOIO-DESPESAS'!$A$3:$N$962,14,FALSE)),"")</f>
        <v/>
      </c>
      <c r="O789" s="223">
        <f t="shared" si="12"/>
        <v>787</v>
      </c>
    </row>
    <row r="790" spans="1:15" x14ac:dyDescent="0.25">
      <c r="A790" s="223" t="str">
        <f>IFERROR(IF(VLOOKUP($O790,'APOIO-DESPESAS'!$A$3:$N$962,2,FALSE)="","",VLOOKUP($O790,'APOIO-DESPESAS'!$A$3:$N$962,2,FALSE)),"")</f>
        <v/>
      </c>
      <c r="B790" s="223" t="str">
        <f>IFERROR(IF(VLOOKUP($O790,'APOIO-DESPESAS'!$A$3:$N$962,3,FALSE)="","",VLOOKUP($O790,'APOIO-DESPESAS'!$A$3:$N$962,3,FALSE)),"")</f>
        <v/>
      </c>
      <c r="C790" s="223" t="str">
        <f>IFERROR(IF(VLOOKUP($O790,'APOIO-DESPESAS'!$A$3:$N$962,4,FALSE)="","",VLOOKUP($O790,'APOIO-DESPESAS'!$A$3:$N$962,4,FALSE)),"")</f>
        <v/>
      </c>
      <c r="D790" s="223" t="str">
        <f>IFERROR(IF(VLOOKUP($O790,'APOIO-DESPESAS'!$A$3:$N$962,5,FALSE)="","",VLOOKUP($O790,'APOIO-DESPESAS'!$A$3:$N$962,5,FALSE)),"")</f>
        <v/>
      </c>
      <c r="E790" s="223" t="str">
        <f>IFERROR(IF(VLOOKUP($O790,'APOIO-DESPESAS'!$A$3:$N$962,6,FALSE)="","",VLOOKUP($O790,'APOIO-DESPESAS'!$A$3:$N$962,6,FALSE)),"")</f>
        <v/>
      </c>
      <c r="F790" s="223" t="str">
        <f>IFERROR(IF(VLOOKUP($O790,'APOIO-DESPESAS'!$A$3:$N$962,7,FALSE)="","",VLOOKUP($O790,'APOIO-DESPESAS'!$A$3:$N$962,7,FALSE)),"")</f>
        <v/>
      </c>
      <c r="G790" s="223" t="str">
        <f>IFERROR(IF(VLOOKUP($O790,'APOIO-DESPESAS'!$A$3:$N$962,8,FALSE)="","",VLOOKUP($O790,'APOIO-DESPESAS'!$A$3:$N$962,8,FALSE)),"")</f>
        <v/>
      </c>
      <c r="H790" s="223" t="str">
        <f>IFERROR(IF(VLOOKUP($O790,'APOIO-DESPESAS'!$A$3:$N$962,9,FALSE)="","",VLOOKUP($O790,'APOIO-DESPESAS'!$A$3:$N$962,9,FALSE)),"")</f>
        <v/>
      </c>
      <c r="I790" s="223" t="str">
        <f>IFERROR(IF(VLOOKUP($O790,'APOIO-DESPESAS'!$A$3:$N$962,10,FALSE)="","",VLOOKUP($O790,'APOIO-DESPESAS'!$A$3:$N$962,10,FALSE)),"")</f>
        <v/>
      </c>
      <c r="J790" s="223" t="str">
        <f>IFERROR(IF(VLOOKUP($O790,'APOIO-DESPESAS'!$A$3:$N$962,11,FALSE)="","",VLOOKUP($O790,'APOIO-DESPESAS'!$A$3:$N$962,11,FALSE)),"")</f>
        <v/>
      </c>
      <c r="K790" s="223" t="str">
        <f>IFERROR(IF(VLOOKUP($O790,'APOIO-DESPESAS'!$A$3:$N$962,12,FALSE)="","",VLOOKUP($O790,'APOIO-DESPESAS'!$A$3:$N$962,12,FALSE)),"")</f>
        <v/>
      </c>
      <c r="L790" s="223" t="str">
        <f>IFERROR(IF(VLOOKUP($O790,'APOIO-DESPESAS'!$A$3:$N$962,13,FALSE)="","",VLOOKUP($O790,'APOIO-DESPESAS'!$A$3:$N$962,13,FALSE)),"")</f>
        <v/>
      </c>
      <c r="M790" s="223" t="str">
        <f>IFERROR(IF(VLOOKUP($O790,'APOIO-DESPESAS'!$A$3:$N$962,14,FALSE)="","",VLOOKUP($O790,'APOIO-DESPESAS'!$A$3:$N$962,14,FALSE)),"")</f>
        <v/>
      </c>
      <c r="O790" s="223">
        <f t="shared" si="12"/>
        <v>788</v>
      </c>
    </row>
    <row r="791" spans="1:15" x14ac:dyDescent="0.25">
      <c r="A791" s="223" t="str">
        <f>IFERROR(IF(VLOOKUP($O791,'APOIO-DESPESAS'!$A$3:$N$962,2,FALSE)="","",VLOOKUP($O791,'APOIO-DESPESAS'!$A$3:$N$962,2,FALSE)),"")</f>
        <v/>
      </c>
      <c r="B791" s="223" t="str">
        <f>IFERROR(IF(VLOOKUP($O791,'APOIO-DESPESAS'!$A$3:$N$962,3,FALSE)="","",VLOOKUP($O791,'APOIO-DESPESAS'!$A$3:$N$962,3,FALSE)),"")</f>
        <v/>
      </c>
      <c r="C791" s="223" t="str">
        <f>IFERROR(IF(VLOOKUP($O791,'APOIO-DESPESAS'!$A$3:$N$962,4,FALSE)="","",VLOOKUP($O791,'APOIO-DESPESAS'!$A$3:$N$962,4,FALSE)),"")</f>
        <v/>
      </c>
      <c r="D791" s="223" t="str">
        <f>IFERROR(IF(VLOOKUP($O791,'APOIO-DESPESAS'!$A$3:$N$962,5,FALSE)="","",VLOOKUP($O791,'APOIO-DESPESAS'!$A$3:$N$962,5,FALSE)),"")</f>
        <v/>
      </c>
      <c r="E791" s="223" t="str">
        <f>IFERROR(IF(VLOOKUP($O791,'APOIO-DESPESAS'!$A$3:$N$962,6,FALSE)="","",VLOOKUP($O791,'APOIO-DESPESAS'!$A$3:$N$962,6,FALSE)),"")</f>
        <v/>
      </c>
      <c r="F791" s="223" t="str">
        <f>IFERROR(IF(VLOOKUP($O791,'APOIO-DESPESAS'!$A$3:$N$962,7,FALSE)="","",VLOOKUP($O791,'APOIO-DESPESAS'!$A$3:$N$962,7,FALSE)),"")</f>
        <v/>
      </c>
      <c r="G791" s="223" t="str">
        <f>IFERROR(IF(VLOOKUP($O791,'APOIO-DESPESAS'!$A$3:$N$962,8,FALSE)="","",VLOOKUP($O791,'APOIO-DESPESAS'!$A$3:$N$962,8,FALSE)),"")</f>
        <v/>
      </c>
      <c r="H791" s="223" t="str">
        <f>IFERROR(IF(VLOOKUP($O791,'APOIO-DESPESAS'!$A$3:$N$962,9,FALSE)="","",VLOOKUP($O791,'APOIO-DESPESAS'!$A$3:$N$962,9,FALSE)),"")</f>
        <v/>
      </c>
      <c r="I791" s="223" t="str">
        <f>IFERROR(IF(VLOOKUP($O791,'APOIO-DESPESAS'!$A$3:$N$962,10,FALSE)="","",VLOOKUP($O791,'APOIO-DESPESAS'!$A$3:$N$962,10,FALSE)),"")</f>
        <v/>
      </c>
      <c r="J791" s="223" t="str">
        <f>IFERROR(IF(VLOOKUP($O791,'APOIO-DESPESAS'!$A$3:$N$962,11,FALSE)="","",VLOOKUP($O791,'APOIO-DESPESAS'!$A$3:$N$962,11,FALSE)),"")</f>
        <v/>
      </c>
      <c r="K791" s="223" t="str">
        <f>IFERROR(IF(VLOOKUP($O791,'APOIO-DESPESAS'!$A$3:$N$962,12,FALSE)="","",VLOOKUP($O791,'APOIO-DESPESAS'!$A$3:$N$962,12,FALSE)),"")</f>
        <v/>
      </c>
      <c r="L791" s="223" t="str">
        <f>IFERROR(IF(VLOOKUP($O791,'APOIO-DESPESAS'!$A$3:$N$962,13,FALSE)="","",VLOOKUP($O791,'APOIO-DESPESAS'!$A$3:$N$962,13,FALSE)),"")</f>
        <v/>
      </c>
      <c r="M791" s="223" t="str">
        <f>IFERROR(IF(VLOOKUP($O791,'APOIO-DESPESAS'!$A$3:$N$962,14,FALSE)="","",VLOOKUP($O791,'APOIO-DESPESAS'!$A$3:$N$962,14,FALSE)),"")</f>
        <v/>
      </c>
      <c r="O791" s="223">
        <f t="shared" si="12"/>
        <v>789</v>
      </c>
    </row>
    <row r="792" spans="1:15" x14ac:dyDescent="0.25">
      <c r="A792" s="223" t="str">
        <f>IFERROR(IF(VLOOKUP($O792,'APOIO-DESPESAS'!$A$3:$N$962,2,FALSE)="","",VLOOKUP($O792,'APOIO-DESPESAS'!$A$3:$N$962,2,FALSE)),"")</f>
        <v/>
      </c>
      <c r="B792" s="223" t="str">
        <f>IFERROR(IF(VLOOKUP($O792,'APOIO-DESPESAS'!$A$3:$N$962,3,FALSE)="","",VLOOKUP($O792,'APOIO-DESPESAS'!$A$3:$N$962,3,FALSE)),"")</f>
        <v/>
      </c>
      <c r="C792" s="223" t="str">
        <f>IFERROR(IF(VLOOKUP($O792,'APOIO-DESPESAS'!$A$3:$N$962,4,FALSE)="","",VLOOKUP($O792,'APOIO-DESPESAS'!$A$3:$N$962,4,FALSE)),"")</f>
        <v/>
      </c>
      <c r="D792" s="223" t="str">
        <f>IFERROR(IF(VLOOKUP($O792,'APOIO-DESPESAS'!$A$3:$N$962,5,FALSE)="","",VLOOKUP($O792,'APOIO-DESPESAS'!$A$3:$N$962,5,FALSE)),"")</f>
        <v/>
      </c>
      <c r="E792" s="223" t="str">
        <f>IFERROR(IF(VLOOKUP($O792,'APOIO-DESPESAS'!$A$3:$N$962,6,FALSE)="","",VLOOKUP($O792,'APOIO-DESPESAS'!$A$3:$N$962,6,FALSE)),"")</f>
        <v/>
      </c>
      <c r="F792" s="223" t="str">
        <f>IFERROR(IF(VLOOKUP($O792,'APOIO-DESPESAS'!$A$3:$N$962,7,FALSE)="","",VLOOKUP($O792,'APOIO-DESPESAS'!$A$3:$N$962,7,FALSE)),"")</f>
        <v/>
      </c>
      <c r="G792" s="223" t="str">
        <f>IFERROR(IF(VLOOKUP($O792,'APOIO-DESPESAS'!$A$3:$N$962,8,FALSE)="","",VLOOKUP($O792,'APOIO-DESPESAS'!$A$3:$N$962,8,FALSE)),"")</f>
        <v/>
      </c>
      <c r="H792" s="223" t="str">
        <f>IFERROR(IF(VLOOKUP($O792,'APOIO-DESPESAS'!$A$3:$N$962,9,FALSE)="","",VLOOKUP($O792,'APOIO-DESPESAS'!$A$3:$N$962,9,FALSE)),"")</f>
        <v/>
      </c>
      <c r="I792" s="223" t="str">
        <f>IFERROR(IF(VLOOKUP($O792,'APOIO-DESPESAS'!$A$3:$N$962,10,FALSE)="","",VLOOKUP($O792,'APOIO-DESPESAS'!$A$3:$N$962,10,FALSE)),"")</f>
        <v/>
      </c>
      <c r="J792" s="223" t="str">
        <f>IFERROR(IF(VLOOKUP($O792,'APOIO-DESPESAS'!$A$3:$N$962,11,FALSE)="","",VLOOKUP($O792,'APOIO-DESPESAS'!$A$3:$N$962,11,FALSE)),"")</f>
        <v/>
      </c>
      <c r="K792" s="223" t="str">
        <f>IFERROR(IF(VLOOKUP($O792,'APOIO-DESPESAS'!$A$3:$N$962,12,FALSE)="","",VLOOKUP($O792,'APOIO-DESPESAS'!$A$3:$N$962,12,FALSE)),"")</f>
        <v/>
      </c>
      <c r="L792" s="223" t="str">
        <f>IFERROR(IF(VLOOKUP($O792,'APOIO-DESPESAS'!$A$3:$N$962,13,FALSE)="","",VLOOKUP($O792,'APOIO-DESPESAS'!$A$3:$N$962,13,FALSE)),"")</f>
        <v/>
      </c>
      <c r="M792" s="223" t="str">
        <f>IFERROR(IF(VLOOKUP($O792,'APOIO-DESPESAS'!$A$3:$N$962,14,FALSE)="","",VLOOKUP($O792,'APOIO-DESPESAS'!$A$3:$N$962,14,FALSE)),"")</f>
        <v/>
      </c>
      <c r="O792" s="223">
        <f t="shared" si="12"/>
        <v>790</v>
      </c>
    </row>
    <row r="793" spans="1:15" x14ac:dyDescent="0.25">
      <c r="A793" s="223" t="str">
        <f>IFERROR(IF(VLOOKUP($O793,'APOIO-DESPESAS'!$A$3:$N$962,2,FALSE)="","",VLOOKUP($O793,'APOIO-DESPESAS'!$A$3:$N$962,2,FALSE)),"")</f>
        <v/>
      </c>
      <c r="B793" s="223" t="str">
        <f>IFERROR(IF(VLOOKUP($O793,'APOIO-DESPESAS'!$A$3:$N$962,3,FALSE)="","",VLOOKUP($O793,'APOIO-DESPESAS'!$A$3:$N$962,3,FALSE)),"")</f>
        <v/>
      </c>
      <c r="C793" s="223" t="str">
        <f>IFERROR(IF(VLOOKUP($O793,'APOIO-DESPESAS'!$A$3:$N$962,4,FALSE)="","",VLOOKUP($O793,'APOIO-DESPESAS'!$A$3:$N$962,4,FALSE)),"")</f>
        <v/>
      </c>
      <c r="D793" s="223" t="str">
        <f>IFERROR(IF(VLOOKUP($O793,'APOIO-DESPESAS'!$A$3:$N$962,5,FALSE)="","",VLOOKUP($O793,'APOIO-DESPESAS'!$A$3:$N$962,5,FALSE)),"")</f>
        <v/>
      </c>
      <c r="E793" s="223" t="str">
        <f>IFERROR(IF(VLOOKUP($O793,'APOIO-DESPESAS'!$A$3:$N$962,6,FALSE)="","",VLOOKUP($O793,'APOIO-DESPESAS'!$A$3:$N$962,6,FALSE)),"")</f>
        <v/>
      </c>
      <c r="F793" s="223" t="str">
        <f>IFERROR(IF(VLOOKUP($O793,'APOIO-DESPESAS'!$A$3:$N$962,7,FALSE)="","",VLOOKUP($O793,'APOIO-DESPESAS'!$A$3:$N$962,7,FALSE)),"")</f>
        <v/>
      </c>
      <c r="G793" s="223" t="str">
        <f>IFERROR(IF(VLOOKUP($O793,'APOIO-DESPESAS'!$A$3:$N$962,8,FALSE)="","",VLOOKUP($O793,'APOIO-DESPESAS'!$A$3:$N$962,8,FALSE)),"")</f>
        <v/>
      </c>
      <c r="H793" s="223" t="str">
        <f>IFERROR(IF(VLOOKUP($O793,'APOIO-DESPESAS'!$A$3:$N$962,9,FALSE)="","",VLOOKUP($O793,'APOIO-DESPESAS'!$A$3:$N$962,9,FALSE)),"")</f>
        <v/>
      </c>
      <c r="I793" s="223" t="str">
        <f>IFERROR(IF(VLOOKUP($O793,'APOIO-DESPESAS'!$A$3:$N$962,10,FALSE)="","",VLOOKUP($O793,'APOIO-DESPESAS'!$A$3:$N$962,10,FALSE)),"")</f>
        <v/>
      </c>
      <c r="J793" s="223" t="str">
        <f>IFERROR(IF(VLOOKUP($O793,'APOIO-DESPESAS'!$A$3:$N$962,11,FALSE)="","",VLOOKUP($O793,'APOIO-DESPESAS'!$A$3:$N$962,11,FALSE)),"")</f>
        <v/>
      </c>
      <c r="K793" s="223" t="str">
        <f>IFERROR(IF(VLOOKUP($O793,'APOIO-DESPESAS'!$A$3:$N$962,12,FALSE)="","",VLOOKUP($O793,'APOIO-DESPESAS'!$A$3:$N$962,12,FALSE)),"")</f>
        <v/>
      </c>
      <c r="L793" s="223" t="str">
        <f>IFERROR(IF(VLOOKUP($O793,'APOIO-DESPESAS'!$A$3:$N$962,13,FALSE)="","",VLOOKUP($O793,'APOIO-DESPESAS'!$A$3:$N$962,13,FALSE)),"")</f>
        <v/>
      </c>
      <c r="M793" s="223" t="str">
        <f>IFERROR(IF(VLOOKUP($O793,'APOIO-DESPESAS'!$A$3:$N$962,14,FALSE)="","",VLOOKUP($O793,'APOIO-DESPESAS'!$A$3:$N$962,14,FALSE)),"")</f>
        <v/>
      </c>
      <c r="O793" s="223">
        <f t="shared" si="12"/>
        <v>791</v>
      </c>
    </row>
    <row r="794" spans="1:15" x14ac:dyDescent="0.25">
      <c r="A794" s="223" t="str">
        <f>IFERROR(IF(VLOOKUP($O794,'APOIO-DESPESAS'!$A$3:$N$962,2,FALSE)="","",VLOOKUP($O794,'APOIO-DESPESAS'!$A$3:$N$962,2,FALSE)),"")</f>
        <v/>
      </c>
      <c r="B794" s="223" t="str">
        <f>IFERROR(IF(VLOOKUP($O794,'APOIO-DESPESAS'!$A$3:$N$962,3,FALSE)="","",VLOOKUP($O794,'APOIO-DESPESAS'!$A$3:$N$962,3,FALSE)),"")</f>
        <v/>
      </c>
      <c r="C794" s="223" t="str">
        <f>IFERROR(IF(VLOOKUP($O794,'APOIO-DESPESAS'!$A$3:$N$962,4,FALSE)="","",VLOOKUP($O794,'APOIO-DESPESAS'!$A$3:$N$962,4,FALSE)),"")</f>
        <v/>
      </c>
      <c r="D794" s="223" t="str">
        <f>IFERROR(IF(VLOOKUP($O794,'APOIO-DESPESAS'!$A$3:$N$962,5,FALSE)="","",VLOOKUP($O794,'APOIO-DESPESAS'!$A$3:$N$962,5,FALSE)),"")</f>
        <v/>
      </c>
      <c r="E794" s="223" t="str">
        <f>IFERROR(IF(VLOOKUP($O794,'APOIO-DESPESAS'!$A$3:$N$962,6,FALSE)="","",VLOOKUP($O794,'APOIO-DESPESAS'!$A$3:$N$962,6,FALSE)),"")</f>
        <v/>
      </c>
      <c r="F794" s="223" t="str">
        <f>IFERROR(IF(VLOOKUP($O794,'APOIO-DESPESAS'!$A$3:$N$962,7,FALSE)="","",VLOOKUP($O794,'APOIO-DESPESAS'!$A$3:$N$962,7,FALSE)),"")</f>
        <v/>
      </c>
      <c r="G794" s="223" t="str">
        <f>IFERROR(IF(VLOOKUP($O794,'APOIO-DESPESAS'!$A$3:$N$962,8,FALSE)="","",VLOOKUP($O794,'APOIO-DESPESAS'!$A$3:$N$962,8,FALSE)),"")</f>
        <v/>
      </c>
      <c r="H794" s="223" t="str">
        <f>IFERROR(IF(VLOOKUP($O794,'APOIO-DESPESAS'!$A$3:$N$962,9,FALSE)="","",VLOOKUP($O794,'APOIO-DESPESAS'!$A$3:$N$962,9,FALSE)),"")</f>
        <v/>
      </c>
      <c r="I794" s="223" t="str">
        <f>IFERROR(IF(VLOOKUP($O794,'APOIO-DESPESAS'!$A$3:$N$962,10,FALSE)="","",VLOOKUP($O794,'APOIO-DESPESAS'!$A$3:$N$962,10,FALSE)),"")</f>
        <v/>
      </c>
      <c r="J794" s="223" t="str">
        <f>IFERROR(IF(VLOOKUP($O794,'APOIO-DESPESAS'!$A$3:$N$962,11,FALSE)="","",VLOOKUP($O794,'APOIO-DESPESAS'!$A$3:$N$962,11,FALSE)),"")</f>
        <v/>
      </c>
      <c r="K794" s="223" t="str">
        <f>IFERROR(IF(VLOOKUP($O794,'APOIO-DESPESAS'!$A$3:$N$962,12,FALSE)="","",VLOOKUP($O794,'APOIO-DESPESAS'!$A$3:$N$962,12,FALSE)),"")</f>
        <v/>
      </c>
      <c r="L794" s="223" t="str">
        <f>IFERROR(IF(VLOOKUP($O794,'APOIO-DESPESAS'!$A$3:$N$962,13,FALSE)="","",VLOOKUP($O794,'APOIO-DESPESAS'!$A$3:$N$962,13,FALSE)),"")</f>
        <v/>
      </c>
      <c r="M794" s="223" t="str">
        <f>IFERROR(IF(VLOOKUP($O794,'APOIO-DESPESAS'!$A$3:$N$962,14,FALSE)="","",VLOOKUP($O794,'APOIO-DESPESAS'!$A$3:$N$962,14,FALSE)),"")</f>
        <v/>
      </c>
      <c r="O794" s="223">
        <f t="shared" si="12"/>
        <v>792</v>
      </c>
    </row>
    <row r="795" spans="1:15" x14ac:dyDescent="0.25">
      <c r="A795" s="223" t="str">
        <f>IFERROR(IF(VLOOKUP($O795,'APOIO-DESPESAS'!$A$3:$N$962,2,FALSE)="","",VLOOKUP($O795,'APOIO-DESPESAS'!$A$3:$N$962,2,FALSE)),"")</f>
        <v/>
      </c>
      <c r="B795" s="223" t="str">
        <f>IFERROR(IF(VLOOKUP($O795,'APOIO-DESPESAS'!$A$3:$N$962,3,FALSE)="","",VLOOKUP($O795,'APOIO-DESPESAS'!$A$3:$N$962,3,FALSE)),"")</f>
        <v/>
      </c>
      <c r="C795" s="223" t="str">
        <f>IFERROR(IF(VLOOKUP($O795,'APOIO-DESPESAS'!$A$3:$N$962,4,FALSE)="","",VLOOKUP($O795,'APOIO-DESPESAS'!$A$3:$N$962,4,FALSE)),"")</f>
        <v/>
      </c>
      <c r="D795" s="223" t="str">
        <f>IFERROR(IF(VLOOKUP($O795,'APOIO-DESPESAS'!$A$3:$N$962,5,FALSE)="","",VLOOKUP($O795,'APOIO-DESPESAS'!$A$3:$N$962,5,FALSE)),"")</f>
        <v/>
      </c>
      <c r="E795" s="223" t="str">
        <f>IFERROR(IF(VLOOKUP($O795,'APOIO-DESPESAS'!$A$3:$N$962,6,FALSE)="","",VLOOKUP($O795,'APOIO-DESPESAS'!$A$3:$N$962,6,FALSE)),"")</f>
        <v/>
      </c>
      <c r="F795" s="223" t="str">
        <f>IFERROR(IF(VLOOKUP($O795,'APOIO-DESPESAS'!$A$3:$N$962,7,FALSE)="","",VLOOKUP($O795,'APOIO-DESPESAS'!$A$3:$N$962,7,FALSE)),"")</f>
        <v/>
      </c>
      <c r="G795" s="223" t="str">
        <f>IFERROR(IF(VLOOKUP($O795,'APOIO-DESPESAS'!$A$3:$N$962,8,FALSE)="","",VLOOKUP($O795,'APOIO-DESPESAS'!$A$3:$N$962,8,FALSE)),"")</f>
        <v/>
      </c>
      <c r="H795" s="223" t="str">
        <f>IFERROR(IF(VLOOKUP($O795,'APOIO-DESPESAS'!$A$3:$N$962,9,FALSE)="","",VLOOKUP($O795,'APOIO-DESPESAS'!$A$3:$N$962,9,FALSE)),"")</f>
        <v/>
      </c>
      <c r="I795" s="223" t="str">
        <f>IFERROR(IF(VLOOKUP($O795,'APOIO-DESPESAS'!$A$3:$N$962,10,FALSE)="","",VLOOKUP($O795,'APOIO-DESPESAS'!$A$3:$N$962,10,FALSE)),"")</f>
        <v/>
      </c>
      <c r="J795" s="223" t="str">
        <f>IFERROR(IF(VLOOKUP($O795,'APOIO-DESPESAS'!$A$3:$N$962,11,FALSE)="","",VLOOKUP($O795,'APOIO-DESPESAS'!$A$3:$N$962,11,FALSE)),"")</f>
        <v/>
      </c>
      <c r="K795" s="223" t="str">
        <f>IFERROR(IF(VLOOKUP($O795,'APOIO-DESPESAS'!$A$3:$N$962,12,FALSE)="","",VLOOKUP($O795,'APOIO-DESPESAS'!$A$3:$N$962,12,FALSE)),"")</f>
        <v/>
      </c>
      <c r="L795" s="223" t="str">
        <f>IFERROR(IF(VLOOKUP($O795,'APOIO-DESPESAS'!$A$3:$N$962,13,FALSE)="","",VLOOKUP($O795,'APOIO-DESPESAS'!$A$3:$N$962,13,FALSE)),"")</f>
        <v/>
      </c>
      <c r="M795" s="223" t="str">
        <f>IFERROR(IF(VLOOKUP($O795,'APOIO-DESPESAS'!$A$3:$N$962,14,FALSE)="","",VLOOKUP($O795,'APOIO-DESPESAS'!$A$3:$N$962,14,FALSE)),"")</f>
        <v/>
      </c>
      <c r="O795" s="223">
        <f t="shared" si="12"/>
        <v>793</v>
      </c>
    </row>
    <row r="796" spans="1:15" x14ac:dyDescent="0.25">
      <c r="A796" s="223" t="str">
        <f>IFERROR(IF(VLOOKUP($O796,'APOIO-DESPESAS'!$A$3:$N$962,2,FALSE)="","",VLOOKUP($O796,'APOIO-DESPESAS'!$A$3:$N$962,2,FALSE)),"")</f>
        <v/>
      </c>
      <c r="B796" s="223" t="str">
        <f>IFERROR(IF(VLOOKUP($O796,'APOIO-DESPESAS'!$A$3:$N$962,3,FALSE)="","",VLOOKUP($O796,'APOIO-DESPESAS'!$A$3:$N$962,3,FALSE)),"")</f>
        <v/>
      </c>
      <c r="C796" s="223" t="str">
        <f>IFERROR(IF(VLOOKUP($O796,'APOIO-DESPESAS'!$A$3:$N$962,4,FALSE)="","",VLOOKUP($O796,'APOIO-DESPESAS'!$A$3:$N$962,4,FALSE)),"")</f>
        <v/>
      </c>
      <c r="D796" s="223" t="str">
        <f>IFERROR(IF(VLOOKUP($O796,'APOIO-DESPESAS'!$A$3:$N$962,5,FALSE)="","",VLOOKUP($O796,'APOIO-DESPESAS'!$A$3:$N$962,5,FALSE)),"")</f>
        <v/>
      </c>
      <c r="E796" s="223" t="str">
        <f>IFERROR(IF(VLOOKUP($O796,'APOIO-DESPESAS'!$A$3:$N$962,6,FALSE)="","",VLOOKUP($O796,'APOIO-DESPESAS'!$A$3:$N$962,6,FALSE)),"")</f>
        <v/>
      </c>
      <c r="F796" s="223" t="str">
        <f>IFERROR(IF(VLOOKUP($O796,'APOIO-DESPESAS'!$A$3:$N$962,7,FALSE)="","",VLOOKUP($O796,'APOIO-DESPESAS'!$A$3:$N$962,7,FALSE)),"")</f>
        <v/>
      </c>
      <c r="G796" s="223" t="str">
        <f>IFERROR(IF(VLOOKUP($O796,'APOIO-DESPESAS'!$A$3:$N$962,8,FALSE)="","",VLOOKUP($O796,'APOIO-DESPESAS'!$A$3:$N$962,8,FALSE)),"")</f>
        <v/>
      </c>
      <c r="H796" s="223" t="str">
        <f>IFERROR(IF(VLOOKUP($O796,'APOIO-DESPESAS'!$A$3:$N$962,9,FALSE)="","",VLOOKUP($O796,'APOIO-DESPESAS'!$A$3:$N$962,9,FALSE)),"")</f>
        <v/>
      </c>
      <c r="I796" s="223" t="str">
        <f>IFERROR(IF(VLOOKUP($O796,'APOIO-DESPESAS'!$A$3:$N$962,10,FALSE)="","",VLOOKUP($O796,'APOIO-DESPESAS'!$A$3:$N$962,10,FALSE)),"")</f>
        <v/>
      </c>
      <c r="J796" s="223" t="str">
        <f>IFERROR(IF(VLOOKUP($O796,'APOIO-DESPESAS'!$A$3:$N$962,11,FALSE)="","",VLOOKUP($O796,'APOIO-DESPESAS'!$A$3:$N$962,11,FALSE)),"")</f>
        <v/>
      </c>
      <c r="K796" s="223" t="str">
        <f>IFERROR(IF(VLOOKUP($O796,'APOIO-DESPESAS'!$A$3:$N$962,12,FALSE)="","",VLOOKUP($O796,'APOIO-DESPESAS'!$A$3:$N$962,12,FALSE)),"")</f>
        <v/>
      </c>
      <c r="L796" s="223" t="str">
        <f>IFERROR(IF(VLOOKUP($O796,'APOIO-DESPESAS'!$A$3:$N$962,13,FALSE)="","",VLOOKUP($O796,'APOIO-DESPESAS'!$A$3:$N$962,13,FALSE)),"")</f>
        <v/>
      </c>
      <c r="M796" s="223" t="str">
        <f>IFERROR(IF(VLOOKUP($O796,'APOIO-DESPESAS'!$A$3:$N$962,14,FALSE)="","",VLOOKUP($O796,'APOIO-DESPESAS'!$A$3:$N$962,14,FALSE)),"")</f>
        <v/>
      </c>
      <c r="O796" s="223">
        <f t="shared" si="12"/>
        <v>794</v>
      </c>
    </row>
    <row r="797" spans="1:15" x14ac:dyDescent="0.25">
      <c r="A797" s="223" t="str">
        <f>IFERROR(IF(VLOOKUP($O797,'APOIO-DESPESAS'!$A$3:$N$962,2,FALSE)="","",VLOOKUP($O797,'APOIO-DESPESAS'!$A$3:$N$962,2,FALSE)),"")</f>
        <v/>
      </c>
      <c r="B797" s="223" t="str">
        <f>IFERROR(IF(VLOOKUP($O797,'APOIO-DESPESAS'!$A$3:$N$962,3,FALSE)="","",VLOOKUP($O797,'APOIO-DESPESAS'!$A$3:$N$962,3,FALSE)),"")</f>
        <v/>
      </c>
      <c r="C797" s="223" t="str">
        <f>IFERROR(IF(VLOOKUP($O797,'APOIO-DESPESAS'!$A$3:$N$962,4,FALSE)="","",VLOOKUP($O797,'APOIO-DESPESAS'!$A$3:$N$962,4,FALSE)),"")</f>
        <v/>
      </c>
      <c r="D797" s="223" t="str">
        <f>IFERROR(IF(VLOOKUP($O797,'APOIO-DESPESAS'!$A$3:$N$962,5,FALSE)="","",VLOOKUP($O797,'APOIO-DESPESAS'!$A$3:$N$962,5,FALSE)),"")</f>
        <v/>
      </c>
      <c r="E797" s="223" t="str">
        <f>IFERROR(IF(VLOOKUP($O797,'APOIO-DESPESAS'!$A$3:$N$962,6,FALSE)="","",VLOOKUP($O797,'APOIO-DESPESAS'!$A$3:$N$962,6,FALSE)),"")</f>
        <v/>
      </c>
      <c r="F797" s="223" t="str">
        <f>IFERROR(IF(VLOOKUP($O797,'APOIO-DESPESAS'!$A$3:$N$962,7,FALSE)="","",VLOOKUP($O797,'APOIO-DESPESAS'!$A$3:$N$962,7,FALSE)),"")</f>
        <v/>
      </c>
      <c r="G797" s="223" t="str">
        <f>IFERROR(IF(VLOOKUP($O797,'APOIO-DESPESAS'!$A$3:$N$962,8,FALSE)="","",VLOOKUP($O797,'APOIO-DESPESAS'!$A$3:$N$962,8,FALSE)),"")</f>
        <v/>
      </c>
      <c r="H797" s="223" t="str">
        <f>IFERROR(IF(VLOOKUP($O797,'APOIO-DESPESAS'!$A$3:$N$962,9,FALSE)="","",VLOOKUP($O797,'APOIO-DESPESAS'!$A$3:$N$962,9,FALSE)),"")</f>
        <v/>
      </c>
      <c r="I797" s="223" t="str">
        <f>IFERROR(IF(VLOOKUP($O797,'APOIO-DESPESAS'!$A$3:$N$962,10,FALSE)="","",VLOOKUP($O797,'APOIO-DESPESAS'!$A$3:$N$962,10,FALSE)),"")</f>
        <v/>
      </c>
      <c r="J797" s="223" t="str">
        <f>IFERROR(IF(VLOOKUP($O797,'APOIO-DESPESAS'!$A$3:$N$962,11,FALSE)="","",VLOOKUP($O797,'APOIO-DESPESAS'!$A$3:$N$962,11,FALSE)),"")</f>
        <v/>
      </c>
      <c r="K797" s="223" t="str">
        <f>IFERROR(IF(VLOOKUP($O797,'APOIO-DESPESAS'!$A$3:$N$962,12,FALSE)="","",VLOOKUP($O797,'APOIO-DESPESAS'!$A$3:$N$962,12,FALSE)),"")</f>
        <v/>
      </c>
      <c r="L797" s="223" t="str">
        <f>IFERROR(IF(VLOOKUP($O797,'APOIO-DESPESAS'!$A$3:$N$962,13,FALSE)="","",VLOOKUP($O797,'APOIO-DESPESAS'!$A$3:$N$962,13,FALSE)),"")</f>
        <v/>
      </c>
      <c r="M797" s="223" t="str">
        <f>IFERROR(IF(VLOOKUP($O797,'APOIO-DESPESAS'!$A$3:$N$962,14,FALSE)="","",VLOOKUP($O797,'APOIO-DESPESAS'!$A$3:$N$962,14,FALSE)),"")</f>
        <v/>
      </c>
      <c r="O797" s="223">
        <f t="shared" si="12"/>
        <v>795</v>
      </c>
    </row>
    <row r="798" spans="1:15" x14ac:dyDescent="0.25">
      <c r="A798" s="223" t="str">
        <f>IFERROR(IF(VLOOKUP($O798,'APOIO-DESPESAS'!$A$3:$N$962,2,FALSE)="","",VLOOKUP($O798,'APOIO-DESPESAS'!$A$3:$N$962,2,FALSE)),"")</f>
        <v/>
      </c>
      <c r="B798" s="223" t="str">
        <f>IFERROR(IF(VLOOKUP($O798,'APOIO-DESPESAS'!$A$3:$N$962,3,FALSE)="","",VLOOKUP($O798,'APOIO-DESPESAS'!$A$3:$N$962,3,FALSE)),"")</f>
        <v/>
      </c>
      <c r="C798" s="223" t="str">
        <f>IFERROR(IF(VLOOKUP($O798,'APOIO-DESPESAS'!$A$3:$N$962,4,FALSE)="","",VLOOKUP($O798,'APOIO-DESPESAS'!$A$3:$N$962,4,FALSE)),"")</f>
        <v/>
      </c>
      <c r="D798" s="223" t="str">
        <f>IFERROR(IF(VLOOKUP($O798,'APOIO-DESPESAS'!$A$3:$N$962,5,FALSE)="","",VLOOKUP($O798,'APOIO-DESPESAS'!$A$3:$N$962,5,FALSE)),"")</f>
        <v/>
      </c>
      <c r="E798" s="223" t="str">
        <f>IFERROR(IF(VLOOKUP($O798,'APOIO-DESPESAS'!$A$3:$N$962,6,FALSE)="","",VLOOKUP($O798,'APOIO-DESPESAS'!$A$3:$N$962,6,FALSE)),"")</f>
        <v/>
      </c>
      <c r="F798" s="223" t="str">
        <f>IFERROR(IF(VLOOKUP($O798,'APOIO-DESPESAS'!$A$3:$N$962,7,FALSE)="","",VLOOKUP($O798,'APOIO-DESPESAS'!$A$3:$N$962,7,FALSE)),"")</f>
        <v/>
      </c>
      <c r="G798" s="223" t="str">
        <f>IFERROR(IF(VLOOKUP($O798,'APOIO-DESPESAS'!$A$3:$N$962,8,FALSE)="","",VLOOKUP($O798,'APOIO-DESPESAS'!$A$3:$N$962,8,FALSE)),"")</f>
        <v/>
      </c>
      <c r="H798" s="223" t="str">
        <f>IFERROR(IF(VLOOKUP($O798,'APOIO-DESPESAS'!$A$3:$N$962,9,FALSE)="","",VLOOKUP($O798,'APOIO-DESPESAS'!$A$3:$N$962,9,FALSE)),"")</f>
        <v/>
      </c>
      <c r="I798" s="223" t="str">
        <f>IFERROR(IF(VLOOKUP($O798,'APOIO-DESPESAS'!$A$3:$N$962,10,FALSE)="","",VLOOKUP($O798,'APOIO-DESPESAS'!$A$3:$N$962,10,FALSE)),"")</f>
        <v/>
      </c>
      <c r="J798" s="223" t="str">
        <f>IFERROR(IF(VLOOKUP($O798,'APOIO-DESPESAS'!$A$3:$N$962,11,FALSE)="","",VLOOKUP($O798,'APOIO-DESPESAS'!$A$3:$N$962,11,FALSE)),"")</f>
        <v/>
      </c>
      <c r="K798" s="223" t="str">
        <f>IFERROR(IF(VLOOKUP($O798,'APOIO-DESPESAS'!$A$3:$N$962,12,FALSE)="","",VLOOKUP($O798,'APOIO-DESPESAS'!$A$3:$N$962,12,FALSE)),"")</f>
        <v/>
      </c>
      <c r="L798" s="223" t="str">
        <f>IFERROR(IF(VLOOKUP($O798,'APOIO-DESPESAS'!$A$3:$N$962,13,FALSE)="","",VLOOKUP($O798,'APOIO-DESPESAS'!$A$3:$N$962,13,FALSE)),"")</f>
        <v/>
      </c>
      <c r="M798" s="223" t="str">
        <f>IFERROR(IF(VLOOKUP($O798,'APOIO-DESPESAS'!$A$3:$N$962,14,FALSE)="","",VLOOKUP($O798,'APOIO-DESPESAS'!$A$3:$N$962,14,FALSE)),"")</f>
        <v/>
      </c>
      <c r="O798" s="223">
        <f t="shared" si="12"/>
        <v>796</v>
      </c>
    </row>
    <row r="799" spans="1:15" x14ac:dyDescent="0.25">
      <c r="A799" s="223" t="str">
        <f>IFERROR(IF(VLOOKUP($O799,'APOIO-DESPESAS'!$A$3:$N$962,2,FALSE)="","",VLOOKUP($O799,'APOIO-DESPESAS'!$A$3:$N$962,2,FALSE)),"")</f>
        <v/>
      </c>
      <c r="B799" s="223" t="str">
        <f>IFERROR(IF(VLOOKUP($O799,'APOIO-DESPESAS'!$A$3:$N$962,3,FALSE)="","",VLOOKUP($O799,'APOIO-DESPESAS'!$A$3:$N$962,3,FALSE)),"")</f>
        <v/>
      </c>
      <c r="C799" s="223" t="str">
        <f>IFERROR(IF(VLOOKUP($O799,'APOIO-DESPESAS'!$A$3:$N$962,4,FALSE)="","",VLOOKUP($O799,'APOIO-DESPESAS'!$A$3:$N$962,4,FALSE)),"")</f>
        <v/>
      </c>
      <c r="D799" s="223" t="str">
        <f>IFERROR(IF(VLOOKUP($O799,'APOIO-DESPESAS'!$A$3:$N$962,5,FALSE)="","",VLOOKUP($O799,'APOIO-DESPESAS'!$A$3:$N$962,5,FALSE)),"")</f>
        <v/>
      </c>
      <c r="E799" s="223" t="str">
        <f>IFERROR(IF(VLOOKUP($O799,'APOIO-DESPESAS'!$A$3:$N$962,6,FALSE)="","",VLOOKUP($O799,'APOIO-DESPESAS'!$A$3:$N$962,6,FALSE)),"")</f>
        <v/>
      </c>
      <c r="F799" s="223" t="str">
        <f>IFERROR(IF(VLOOKUP($O799,'APOIO-DESPESAS'!$A$3:$N$962,7,FALSE)="","",VLOOKUP($O799,'APOIO-DESPESAS'!$A$3:$N$962,7,FALSE)),"")</f>
        <v/>
      </c>
      <c r="G799" s="223" t="str">
        <f>IFERROR(IF(VLOOKUP($O799,'APOIO-DESPESAS'!$A$3:$N$962,8,FALSE)="","",VLOOKUP($O799,'APOIO-DESPESAS'!$A$3:$N$962,8,FALSE)),"")</f>
        <v/>
      </c>
      <c r="H799" s="223" t="str">
        <f>IFERROR(IF(VLOOKUP($O799,'APOIO-DESPESAS'!$A$3:$N$962,9,FALSE)="","",VLOOKUP($O799,'APOIO-DESPESAS'!$A$3:$N$962,9,FALSE)),"")</f>
        <v/>
      </c>
      <c r="I799" s="223" t="str">
        <f>IFERROR(IF(VLOOKUP($O799,'APOIO-DESPESAS'!$A$3:$N$962,10,FALSE)="","",VLOOKUP($O799,'APOIO-DESPESAS'!$A$3:$N$962,10,FALSE)),"")</f>
        <v/>
      </c>
      <c r="J799" s="223" t="str">
        <f>IFERROR(IF(VLOOKUP($O799,'APOIO-DESPESAS'!$A$3:$N$962,11,FALSE)="","",VLOOKUP($O799,'APOIO-DESPESAS'!$A$3:$N$962,11,FALSE)),"")</f>
        <v/>
      </c>
      <c r="K799" s="223" t="str">
        <f>IFERROR(IF(VLOOKUP($O799,'APOIO-DESPESAS'!$A$3:$N$962,12,FALSE)="","",VLOOKUP($O799,'APOIO-DESPESAS'!$A$3:$N$962,12,FALSE)),"")</f>
        <v/>
      </c>
      <c r="L799" s="223" t="str">
        <f>IFERROR(IF(VLOOKUP($O799,'APOIO-DESPESAS'!$A$3:$N$962,13,FALSE)="","",VLOOKUP($O799,'APOIO-DESPESAS'!$A$3:$N$962,13,FALSE)),"")</f>
        <v/>
      </c>
      <c r="M799" s="223" t="str">
        <f>IFERROR(IF(VLOOKUP($O799,'APOIO-DESPESAS'!$A$3:$N$962,14,FALSE)="","",VLOOKUP($O799,'APOIO-DESPESAS'!$A$3:$N$962,14,FALSE)),"")</f>
        <v/>
      </c>
      <c r="O799" s="223">
        <f t="shared" si="12"/>
        <v>797</v>
      </c>
    </row>
    <row r="800" spans="1:15" x14ac:dyDescent="0.25">
      <c r="A800" s="223" t="str">
        <f>IFERROR(IF(VLOOKUP($O800,'APOIO-DESPESAS'!$A$3:$N$962,2,FALSE)="","",VLOOKUP($O800,'APOIO-DESPESAS'!$A$3:$N$962,2,FALSE)),"")</f>
        <v/>
      </c>
      <c r="B800" s="223" t="str">
        <f>IFERROR(IF(VLOOKUP($O800,'APOIO-DESPESAS'!$A$3:$N$962,3,FALSE)="","",VLOOKUP($O800,'APOIO-DESPESAS'!$A$3:$N$962,3,FALSE)),"")</f>
        <v/>
      </c>
      <c r="C800" s="223" t="str">
        <f>IFERROR(IF(VLOOKUP($O800,'APOIO-DESPESAS'!$A$3:$N$962,4,FALSE)="","",VLOOKUP($O800,'APOIO-DESPESAS'!$A$3:$N$962,4,FALSE)),"")</f>
        <v/>
      </c>
      <c r="D800" s="223" t="str">
        <f>IFERROR(IF(VLOOKUP($O800,'APOIO-DESPESAS'!$A$3:$N$962,5,FALSE)="","",VLOOKUP($O800,'APOIO-DESPESAS'!$A$3:$N$962,5,FALSE)),"")</f>
        <v/>
      </c>
      <c r="E800" s="223" t="str">
        <f>IFERROR(IF(VLOOKUP($O800,'APOIO-DESPESAS'!$A$3:$N$962,6,FALSE)="","",VLOOKUP($O800,'APOIO-DESPESAS'!$A$3:$N$962,6,FALSE)),"")</f>
        <v/>
      </c>
      <c r="F800" s="223" t="str">
        <f>IFERROR(IF(VLOOKUP($O800,'APOIO-DESPESAS'!$A$3:$N$962,7,FALSE)="","",VLOOKUP($O800,'APOIO-DESPESAS'!$A$3:$N$962,7,FALSE)),"")</f>
        <v/>
      </c>
      <c r="G800" s="223" t="str">
        <f>IFERROR(IF(VLOOKUP($O800,'APOIO-DESPESAS'!$A$3:$N$962,8,FALSE)="","",VLOOKUP($O800,'APOIO-DESPESAS'!$A$3:$N$962,8,FALSE)),"")</f>
        <v/>
      </c>
      <c r="H800" s="223" t="str">
        <f>IFERROR(IF(VLOOKUP($O800,'APOIO-DESPESAS'!$A$3:$N$962,9,FALSE)="","",VLOOKUP($O800,'APOIO-DESPESAS'!$A$3:$N$962,9,FALSE)),"")</f>
        <v/>
      </c>
      <c r="I800" s="223" t="str">
        <f>IFERROR(IF(VLOOKUP($O800,'APOIO-DESPESAS'!$A$3:$N$962,10,FALSE)="","",VLOOKUP($O800,'APOIO-DESPESAS'!$A$3:$N$962,10,FALSE)),"")</f>
        <v/>
      </c>
      <c r="J800" s="223" t="str">
        <f>IFERROR(IF(VLOOKUP($O800,'APOIO-DESPESAS'!$A$3:$N$962,11,FALSE)="","",VLOOKUP($O800,'APOIO-DESPESAS'!$A$3:$N$962,11,FALSE)),"")</f>
        <v/>
      </c>
      <c r="K800" s="223" t="str">
        <f>IFERROR(IF(VLOOKUP($O800,'APOIO-DESPESAS'!$A$3:$N$962,12,FALSE)="","",VLOOKUP($O800,'APOIO-DESPESAS'!$A$3:$N$962,12,FALSE)),"")</f>
        <v/>
      </c>
      <c r="L800" s="223" t="str">
        <f>IFERROR(IF(VLOOKUP($O800,'APOIO-DESPESAS'!$A$3:$N$962,13,FALSE)="","",VLOOKUP($O800,'APOIO-DESPESAS'!$A$3:$N$962,13,FALSE)),"")</f>
        <v/>
      </c>
      <c r="M800" s="223" t="str">
        <f>IFERROR(IF(VLOOKUP($O800,'APOIO-DESPESAS'!$A$3:$N$962,14,FALSE)="","",VLOOKUP($O800,'APOIO-DESPESAS'!$A$3:$N$962,14,FALSE)),"")</f>
        <v/>
      </c>
      <c r="O800" s="223">
        <f t="shared" si="12"/>
        <v>798</v>
      </c>
    </row>
    <row r="801" spans="1:15" x14ac:dyDescent="0.25">
      <c r="A801" s="223" t="str">
        <f>IFERROR(IF(VLOOKUP($O801,'APOIO-DESPESAS'!$A$3:$N$962,2,FALSE)="","",VLOOKUP($O801,'APOIO-DESPESAS'!$A$3:$N$962,2,FALSE)),"")</f>
        <v/>
      </c>
      <c r="B801" s="223" t="str">
        <f>IFERROR(IF(VLOOKUP($O801,'APOIO-DESPESAS'!$A$3:$N$962,3,FALSE)="","",VLOOKUP($O801,'APOIO-DESPESAS'!$A$3:$N$962,3,FALSE)),"")</f>
        <v/>
      </c>
      <c r="C801" s="223" t="str">
        <f>IFERROR(IF(VLOOKUP($O801,'APOIO-DESPESAS'!$A$3:$N$962,4,FALSE)="","",VLOOKUP($O801,'APOIO-DESPESAS'!$A$3:$N$962,4,FALSE)),"")</f>
        <v/>
      </c>
      <c r="D801" s="223" t="str">
        <f>IFERROR(IF(VLOOKUP($O801,'APOIO-DESPESAS'!$A$3:$N$962,5,FALSE)="","",VLOOKUP($O801,'APOIO-DESPESAS'!$A$3:$N$962,5,FALSE)),"")</f>
        <v/>
      </c>
      <c r="E801" s="223" t="str">
        <f>IFERROR(IF(VLOOKUP($O801,'APOIO-DESPESAS'!$A$3:$N$962,6,FALSE)="","",VLOOKUP($O801,'APOIO-DESPESAS'!$A$3:$N$962,6,FALSE)),"")</f>
        <v/>
      </c>
      <c r="F801" s="223" t="str">
        <f>IFERROR(IF(VLOOKUP($O801,'APOIO-DESPESAS'!$A$3:$N$962,7,FALSE)="","",VLOOKUP($O801,'APOIO-DESPESAS'!$A$3:$N$962,7,FALSE)),"")</f>
        <v/>
      </c>
      <c r="G801" s="223" t="str">
        <f>IFERROR(IF(VLOOKUP($O801,'APOIO-DESPESAS'!$A$3:$N$962,8,FALSE)="","",VLOOKUP($O801,'APOIO-DESPESAS'!$A$3:$N$962,8,FALSE)),"")</f>
        <v/>
      </c>
      <c r="H801" s="223" t="str">
        <f>IFERROR(IF(VLOOKUP($O801,'APOIO-DESPESAS'!$A$3:$N$962,9,FALSE)="","",VLOOKUP($O801,'APOIO-DESPESAS'!$A$3:$N$962,9,FALSE)),"")</f>
        <v/>
      </c>
      <c r="I801" s="223" t="str">
        <f>IFERROR(IF(VLOOKUP($O801,'APOIO-DESPESAS'!$A$3:$N$962,10,FALSE)="","",VLOOKUP($O801,'APOIO-DESPESAS'!$A$3:$N$962,10,FALSE)),"")</f>
        <v/>
      </c>
      <c r="J801" s="223" t="str">
        <f>IFERROR(IF(VLOOKUP($O801,'APOIO-DESPESAS'!$A$3:$N$962,11,FALSE)="","",VLOOKUP($O801,'APOIO-DESPESAS'!$A$3:$N$962,11,FALSE)),"")</f>
        <v/>
      </c>
      <c r="K801" s="223" t="str">
        <f>IFERROR(IF(VLOOKUP($O801,'APOIO-DESPESAS'!$A$3:$N$962,12,FALSE)="","",VLOOKUP($O801,'APOIO-DESPESAS'!$A$3:$N$962,12,FALSE)),"")</f>
        <v/>
      </c>
      <c r="L801" s="223" t="str">
        <f>IFERROR(IF(VLOOKUP($O801,'APOIO-DESPESAS'!$A$3:$N$962,13,FALSE)="","",VLOOKUP($O801,'APOIO-DESPESAS'!$A$3:$N$962,13,FALSE)),"")</f>
        <v/>
      </c>
      <c r="M801" s="223" t="str">
        <f>IFERROR(IF(VLOOKUP($O801,'APOIO-DESPESAS'!$A$3:$N$962,14,FALSE)="","",VLOOKUP($O801,'APOIO-DESPESAS'!$A$3:$N$962,14,FALSE)),"")</f>
        <v/>
      </c>
      <c r="O801" s="223">
        <f t="shared" si="12"/>
        <v>799</v>
      </c>
    </row>
    <row r="802" spans="1:15" x14ac:dyDescent="0.25">
      <c r="A802" s="223" t="str">
        <f>IFERROR(IF(VLOOKUP($O802,'APOIO-DESPESAS'!$A$3:$N$962,2,FALSE)="","",VLOOKUP($O802,'APOIO-DESPESAS'!$A$3:$N$962,2,FALSE)),"")</f>
        <v/>
      </c>
      <c r="B802" s="223" t="str">
        <f>IFERROR(IF(VLOOKUP($O802,'APOIO-DESPESAS'!$A$3:$N$962,3,FALSE)="","",VLOOKUP($O802,'APOIO-DESPESAS'!$A$3:$N$962,3,FALSE)),"")</f>
        <v/>
      </c>
      <c r="C802" s="223" t="str">
        <f>IFERROR(IF(VLOOKUP($O802,'APOIO-DESPESAS'!$A$3:$N$962,4,FALSE)="","",VLOOKUP($O802,'APOIO-DESPESAS'!$A$3:$N$962,4,FALSE)),"")</f>
        <v/>
      </c>
      <c r="D802" s="223" t="str">
        <f>IFERROR(IF(VLOOKUP($O802,'APOIO-DESPESAS'!$A$3:$N$962,5,FALSE)="","",VLOOKUP($O802,'APOIO-DESPESAS'!$A$3:$N$962,5,FALSE)),"")</f>
        <v/>
      </c>
      <c r="E802" s="223" t="str">
        <f>IFERROR(IF(VLOOKUP($O802,'APOIO-DESPESAS'!$A$3:$N$962,6,FALSE)="","",VLOOKUP($O802,'APOIO-DESPESAS'!$A$3:$N$962,6,FALSE)),"")</f>
        <v/>
      </c>
      <c r="F802" s="223" t="str">
        <f>IFERROR(IF(VLOOKUP($O802,'APOIO-DESPESAS'!$A$3:$N$962,7,FALSE)="","",VLOOKUP($O802,'APOIO-DESPESAS'!$A$3:$N$962,7,FALSE)),"")</f>
        <v/>
      </c>
      <c r="G802" s="223" t="str">
        <f>IFERROR(IF(VLOOKUP($O802,'APOIO-DESPESAS'!$A$3:$N$962,8,FALSE)="","",VLOOKUP($O802,'APOIO-DESPESAS'!$A$3:$N$962,8,FALSE)),"")</f>
        <v/>
      </c>
      <c r="H802" s="223" t="str">
        <f>IFERROR(IF(VLOOKUP($O802,'APOIO-DESPESAS'!$A$3:$N$962,9,FALSE)="","",VLOOKUP($O802,'APOIO-DESPESAS'!$A$3:$N$962,9,FALSE)),"")</f>
        <v/>
      </c>
      <c r="I802" s="223" t="str">
        <f>IFERROR(IF(VLOOKUP($O802,'APOIO-DESPESAS'!$A$3:$N$962,10,FALSE)="","",VLOOKUP($O802,'APOIO-DESPESAS'!$A$3:$N$962,10,FALSE)),"")</f>
        <v/>
      </c>
      <c r="J802" s="223" t="str">
        <f>IFERROR(IF(VLOOKUP($O802,'APOIO-DESPESAS'!$A$3:$N$962,11,FALSE)="","",VLOOKUP($O802,'APOIO-DESPESAS'!$A$3:$N$962,11,FALSE)),"")</f>
        <v/>
      </c>
      <c r="K802" s="223" t="str">
        <f>IFERROR(IF(VLOOKUP($O802,'APOIO-DESPESAS'!$A$3:$N$962,12,FALSE)="","",VLOOKUP($O802,'APOIO-DESPESAS'!$A$3:$N$962,12,FALSE)),"")</f>
        <v/>
      </c>
      <c r="L802" s="223" t="str">
        <f>IFERROR(IF(VLOOKUP($O802,'APOIO-DESPESAS'!$A$3:$N$962,13,FALSE)="","",VLOOKUP($O802,'APOIO-DESPESAS'!$A$3:$N$962,13,FALSE)),"")</f>
        <v/>
      </c>
      <c r="M802" s="223" t="str">
        <f>IFERROR(IF(VLOOKUP($O802,'APOIO-DESPESAS'!$A$3:$N$962,14,FALSE)="","",VLOOKUP($O802,'APOIO-DESPESAS'!$A$3:$N$962,14,FALSE)),"")</f>
        <v/>
      </c>
      <c r="O802" s="223">
        <f t="shared" si="12"/>
        <v>800</v>
      </c>
    </row>
    <row r="803" spans="1:15" x14ac:dyDescent="0.25">
      <c r="A803" s="223" t="str">
        <f>IFERROR(IF(VLOOKUP($O803,'APOIO-DESPESAS'!$A$3:$N$962,2,FALSE)="","",VLOOKUP($O803,'APOIO-DESPESAS'!$A$3:$N$962,2,FALSE)),"")</f>
        <v/>
      </c>
      <c r="B803" s="223" t="str">
        <f>IFERROR(IF(VLOOKUP($O803,'APOIO-DESPESAS'!$A$3:$N$962,3,FALSE)="","",VLOOKUP($O803,'APOIO-DESPESAS'!$A$3:$N$962,3,FALSE)),"")</f>
        <v/>
      </c>
      <c r="C803" s="223" t="str">
        <f>IFERROR(IF(VLOOKUP($O803,'APOIO-DESPESAS'!$A$3:$N$962,4,FALSE)="","",VLOOKUP($O803,'APOIO-DESPESAS'!$A$3:$N$962,4,FALSE)),"")</f>
        <v/>
      </c>
      <c r="D803" s="223" t="str">
        <f>IFERROR(IF(VLOOKUP($O803,'APOIO-DESPESAS'!$A$3:$N$962,5,FALSE)="","",VLOOKUP($O803,'APOIO-DESPESAS'!$A$3:$N$962,5,FALSE)),"")</f>
        <v/>
      </c>
      <c r="E803" s="223" t="str">
        <f>IFERROR(IF(VLOOKUP($O803,'APOIO-DESPESAS'!$A$3:$N$962,6,FALSE)="","",VLOOKUP($O803,'APOIO-DESPESAS'!$A$3:$N$962,6,FALSE)),"")</f>
        <v/>
      </c>
      <c r="F803" s="223" t="str">
        <f>IFERROR(IF(VLOOKUP($O803,'APOIO-DESPESAS'!$A$3:$N$962,7,FALSE)="","",VLOOKUP($O803,'APOIO-DESPESAS'!$A$3:$N$962,7,FALSE)),"")</f>
        <v/>
      </c>
      <c r="G803" s="223" t="str">
        <f>IFERROR(IF(VLOOKUP($O803,'APOIO-DESPESAS'!$A$3:$N$962,8,FALSE)="","",VLOOKUP($O803,'APOIO-DESPESAS'!$A$3:$N$962,8,FALSE)),"")</f>
        <v/>
      </c>
      <c r="H803" s="223" t="str">
        <f>IFERROR(IF(VLOOKUP($O803,'APOIO-DESPESAS'!$A$3:$N$962,9,FALSE)="","",VLOOKUP($O803,'APOIO-DESPESAS'!$A$3:$N$962,9,FALSE)),"")</f>
        <v/>
      </c>
      <c r="I803" s="223" t="str">
        <f>IFERROR(IF(VLOOKUP($O803,'APOIO-DESPESAS'!$A$3:$N$962,10,FALSE)="","",VLOOKUP($O803,'APOIO-DESPESAS'!$A$3:$N$962,10,FALSE)),"")</f>
        <v/>
      </c>
      <c r="J803" s="223" t="str">
        <f>IFERROR(IF(VLOOKUP($O803,'APOIO-DESPESAS'!$A$3:$N$962,11,FALSE)="","",VLOOKUP($O803,'APOIO-DESPESAS'!$A$3:$N$962,11,FALSE)),"")</f>
        <v/>
      </c>
      <c r="K803" s="223" t="str">
        <f>IFERROR(IF(VLOOKUP($O803,'APOIO-DESPESAS'!$A$3:$N$962,12,FALSE)="","",VLOOKUP($O803,'APOIO-DESPESAS'!$A$3:$N$962,12,FALSE)),"")</f>
        <v/>
      </c>
      <c r="L803" s="223" t="str">
        <f>IFERROR(IF(VLOOKUP($O803,'APOIO-DESPESAS'!$A$3:$N$962,13,FALSE)="","",VLOOKUP($O803,'APOIO-DESPESAS'!$A$3:$N$962,13,FALSE)),"")</f>
        <v/>
      </c>
      <c r="M803" s="223" t="str">
        <f>IFERROR(IF(VLOOKUP($O803,'APOIO-DESPESAS'!$A$3:$N$962,14,FALSE)="","",VLOOKUP($O803,'APOIO-DESPESAS'!$A$3:$N$962,14,FALSE)),"")</f>
        <v/>
      </c>
      <c r="O803" s="223">
        <f t="shared" si="12"/>
        <v>801</v>
      </c>
    </row>
    <row r="804" spans="1:15" x14ac:dyDescent="0.25">
      <c r="A804" s="223" t="str">
        <f>IFERROR(IF(VLOOKUP($O804,'APOIO-DESPESAS'!$A$3:$N$962,2,FALSE)="","",VLOOKUP($O804,'APOIO-DESPESAS'!$A$3:$N$962,2,FALSE)),"")</f>
        <v/>
      </c>
      <c r="B804" s="223" t="str">
        <f>IFERROR(IF(VLOOKUP($O804,'APOIO-DESPESAS'!$A$3:$N$962,3,FALSE)="","",VLOOKUP($O804,'APOIO-DESPESAS'!$A$3:$N$962,3,FALSE)),"")</f>
        <v/>
      </c>
      <c r="C804" s="223" t="str">
        <f>IFERROR(IF(VLOOKUP($O804,'APOIO-DESPESAS'!$A$3:$N$962,4,FALSE)="","",VLOOKUP($O804,'APOIO-DESPESAS'!$A$3:$N$962,4,FALSE)),"")</f>
        <v/>
      </c>
      <c r="D804" s="223" t="str">
        <f>IFERROR(IF(VLOOKUP($O804,'APOIO-DESPESAS'!$A$3:$N$962,5,FALSE)="","",VLOOKUP($O804,'APOIO-DESPESAS'!$A$3:$N$962,5,FALSE)),"")</f>
        <v/>
      </c>
      <c r="E804" s="223" t="str">
        <f>IFERROR(IF(VLOOKUP($O804,'APOIO-DESPESAS'!$A$3:$N$962,6,FALSE)="","",VLOOKUP($O804,'APOIO-DESPESAS'!$A$3:$N$962,6,FALSE)),"")</f>
        <v/>
      </c>
      <c r="F804" s="223" t="str">
        <f>IFERROR(IF(VLOOKUP($O804,'APOIO-DESPESAS'!$A$3:$N$962,7,FALSE)="","",VLOOKUP($O804,'APOIO-DESPESAS'!$A$3:$N$962,7,FALSE)),"")</f>
        <v/>
      </c>
      <c r="G804" s="223" t="str">
        <f>IFERROR(IF(VLOOKUP($O804,'APOIO-DESPESAS'!$A$3:$N$962,8,FALSE)="","",VLOOKUP($O804,'APOIO-DESPESAS'!$A$3:$N$962,8,FALSE)),"")</f>
        <v/>
      </c>
      <c r="H804" s="223" t="str">
        <f>IFERROR(IF(VLOOKUP($O804,'APOIO-DESPESAS'!$A$3:$N$962,9,FALSE)="","",VLOOKUP($O804,'APOIO-DESPESAS'!$A$3:$N$962,9,FALSE)),"")</f>
        <v/>
      </c>
      <c r="I804" s="223" t="str">
        <f>IFERROR(IF(VLOOKUP($O804,'APOIO-DESPESAS'!$A$3:$N$962,10,FALSE)="","",VLOOKUP($O804,'APOIO-DESPESAS'!$A$3:$N$962,10,FALSE)),"")</f>
        <v/>
      </c>
      <c r="J804" s="223" t="str">
        <f>IFERROR(IF(VLOOKUP($O804,'APOIO-DESPESAS'!$A$3:$N$962,11,FALSE)="","",VLOOKUP($O804,'APOIO-DESPESAS'!$A$3:$N$962,11,FALSE)),"")</f>
        <v/>
      </c>
      <c r="K804" s="223" t="str">
        <f>IFERROR(IF(VLOOKUP($O804,'APOIO-DESPESAS'!$A$3:$N$962,12,FALSE)="","",VLOOKUP($O804,'APOIO-DESPESAS'!$A$3:$N$962,12,FALSE)),"")</f>
        <v/>
      </c>
      <c r="L804" s="223" t="str">
        <f>IFERROR(IF(VLOOKUP($O804,'APOIO-DESPESAS'!$A$3:$N$962,13,FALSE)="","",VLOOKUP($O804,'APOIO-DESPESAS'!$A$3:$N$962,13,FALSE)),"")</f>
        <v/>
      </c>
      <c r="M804" s="223" t="str">
        <f>IFERROR(IF(VLOOKUP($O804,'APOIO-DESPESAS'!$A$3:$N$962,14,FALSE)="","",VLOOKUP($O804,'APOIO-DESPESAS'!$A$3:$N$962,14,FALSE)),"")</f>
        <v/>
      </c>
      <c r="O804" s="223">
        <f t="shared" si="12"/>
        <v>802</v>
      </c>
    </row>
    <row r="805" spans="1:15" x14ac:dyDescent="0.25">
      <c r="A805" s="223" t="str">
        <f>IFERROR(IF(VLOOKUP($O805,'APOIO-DESPESAS'!$A$3:$N$962,2,FALSE)="","",VLOOKUP($O805,'APOIO-DESPESAS'!$A$3:$N$962,2,FALSE)),"")</f>
        <v/>
      </c>
      <c r="B805" s="223" t="str">
        <f>IFERROR(IF(VLOOKUP($O805,'APOIO-DESPESAS'!$A$3:$N$962,3,FALSE)="","",VLOOKUP($O805,'APOIO-DESPESAS'!$A$3:$N$962,3,FALSE)),"")</f>
        <v/>
      </c>
      <c r="C805" s="223" t="str">
        <f>IFERROR(IF(VLOOKUP($O805,'APOIO-DESPESAS'!$A$3:$N$962,4,FALSE)="","",VLOOKUP($O805,'APOIO-DESPESAS'!$A$3:$N$962,4,FALSE)),"")</f>
        <v/>
      </c>
      <c r="D805" s="223" t="str">
        <f>IFERROR(IF(VLOOKUP($O805,'APOIO-DESPESAS'!$A$3:$N$962,5,FALSE)="","",VLOOKUP($O805,'APOIO-DESPESAS'!$A$3:$N$962,5,FALSE)),"")</f>
        <v/>
      </c>
      <c r="E805" s="223" t="str">
        <f>IFERROR(IF(VLOOKUP($O805,'APOIO-DESPESAS'!$A$3:$N$962,6,FALSE)="","",VLOOKUP($O805,'APOIO-DESPESAS'!$A$3:$N$962,6,FALSE)),"")</f>
        <v/>
      </c>
      <c r="F805" s="223" t="str">
        <f>IFERROR(IF(VLOOKUP($O805,'APOIO-DESPESAS'!$A$3:$N$962,7,FALSE)="","",VLOOKUP($O805,'APOIO-DESPESAS'!$A$3:$N$962,7,FALSE)),"")</f>
        <v/>
      </c>
      <c r="G805" s="223" t="str">
        <f>IFERROR(IF(VLOOKUP($O805,'APOIO-DESPESAS'!$A$3:$N$962,8,FALSE)="","",VLOOKUP($O805,'APOIO-DESPESAS'!$A$3:$N$962,8,FALSE)),"")</f>
        <v/>
      </c>
      <c r="H805" s="223" t="str">
        <f>IFERROR(IF(VLOOKUP($O805,'APOIO-DESPESAS'!$A$3:$N$962,9,FALSE)="","",VLOOKUP($O805,'APOIO-DESPESAS'!$A$3:$N$962,9,FALSE)),"")</f>
        <v/>
      </c>
      <c r="I805" s="223" t="str">
        <f>IFERROR(IF(VLOOKUP($O805,'APOIO-DESPESAS'!$A$3:$N$962,10,FALSE)="","",VLOOKUP($O805,'APOIO-DESPESAS'!$A$3:$N$962,10,FALSE)),"")</f>
        <v/>
      </c>
      <c r="J805" s="223" t="str">
        <f>IFERROR(IF(VLOOKUP($O805,'APOIO-DESPESAS'!$A$3:$N$962,11,FALSE)="","",VLOOKUP($O805,'APOIO-DESPESAS'!$A$3:$N$962,11,FALSE)),"")</f>
        <v/>
      </c>
      <c r="K805" s="223" t="str">
        <f>IFERROR(IF(VLOOKUP($O805,'APOIO-DESPESAS'!$A$3:$N$962,12,FALSE)="","",VLOOKUP($O805,'APOIO-DESPESAS'!$A$3:$N$962,12,FALSE)),"")</f>
        <v/>
      </c>
      <c r="L805" s="223" t="str">
        <f>IFERROR(IF(VLOOKUP($O805,'APOIO-DESPESAS'!$A$3:$N$962,13,FALSE)="","",VLOOKUP($O805,'APOIO-DESPESAS'!$A$3:$N$962,13,FALSE)),"")</f>
        <v/>
      </c>
      <c r="M805" s="223" t="str">
        <f>IFERROR(IF(VLOOKUP($O805,'APOIO-DESPESAS'!$A$3:$N$962,14,FALSE)="","",VLOOKUP($O805,'APOIO-DESPESAS'!$A$3:$N$962,14,FALSE)),"")</f>
        <v/>
      </c>
      <c r="O805" s="223">
        <f t="shared" si="12"/>
        <v>803</v>
      </c>
    </row>
    <row r="806" spans="1:15" x14ac:dyDescent="0.25">
      <c r="A806" s="223" t="str">
        <f>IFERROR(IF(VLOOKUP($O806,'APOIO-DESPESAS'!$A$3:$N$962,2,FALSE)="","",VLOOKUP($O806,'APOIO-DESPESAS'!$A$3:$N$962,2,FALSE)),"")</f>
        <v/>
      </c>
      <c r="B806" s="223" t="str">
        <f>IFERROR(IF(VLOOKUP($O806,'APOIO-DESPESAS'!$A$3:$N$962,3,FALSE)="","",VLOOKUP($O806,'APOIO-DESPESAS'!$A$3:$N$962,3,FALSE)),"")</f>
        <v/>
      </c>
      <c r="C806" s="223" t="str">
        <f>IFERROR(IF(VLOOKUP($O806,'APOIO-DESPESAS'!$A$3:$N$962,4,FALSE)="","",VLOOKUP($O806,'APOIO-DESPESAS'!$A$3:$N$962,4,FALSE)),"")</f>
        <v/>
      </c>
      <c r="D806" s="223" t="str">
        <f>IFERROR(IF(VLOOKUP($O806,'APOIO-DESPESAS'!$A$3:$N$962,5,FALSE)="","",VLOOKUP($O806,'APOIO-DESPESAS'!$A$3:$N$962,5,FALSE)),"")</f>
        <v/>
      </c>
      <c r="E806" s="223" t="str">
        <f>IFERROR(IF(VLOOKUP($O806,'APOIO-DESPESAS'!$A$3:$N$962,6,FALSE)="","",VLOOKUP($O806,'APOIO-DESPESAS'!$A$3:$N$962,6,FALSE)),"")</f>
        <v/>
      </c>
      <c r="F806" s="223" t="str">
        <f>IFERROR(IF(VLOOKUP($O806,'APOIO-DESPESAS'!$A$3:$N$962,7,FALSE)="","",VLOOKUP($O806,'APOIO-DESPESAS'!$A$3:$N$962,7,FALSE)),"")</f>
        <v/>
      </c>
      <c r="G806" s="223" t="str">
        <f>IFERROR(IF(VLOOKUP($O806,'APOIO-DESPESAS'!$A$3:$N$962,8,FALSE)="","",VLOOKUP($O806,'APOIO-DESPESAS'!$A$3:$N$962,8,FALSE)),"")</f>
        <v/>
      </c>
      <c r="H806" s="223" t="str">
        <f>IFERROR(IF(VLOOKUP($O806,'APOIO-DESPESAS'!$A$3:$N$962,9,FALSE)="","",VLOOKUP($O806,'APOIO-DESPESAS'!$A$3:$N$962,9,FALSE)),"")</f>
        <v/>
      </c>
      <c r="I806" s="223" t="str">
        <f>IFERROR(IF(VLOOKUP($O806,'APOIO-DESPESAS'!$A$3:$N$962,10,FALSE)="","",VLOOKUP($O806,'APOIO-DESPESAS'!$A$3:$N$962,10,FALSE)),"")</f>
        <v/>
      </c>
      <c r="J806" s="223" t="str">
        <f>IFERROR(IF(VLOOKUP($O806,'APOIO-DESPESAS'!$A$3:$N$962,11,FALSE)="","",VLOOKUP($O806,'APOIO-DESPESAS'!$A$3:$N$962,11,FALSE)),"")</f>
        <v/>
      </c>
      <c r="K806" s="223" t="str">
        <f>IFERROR(IF(VLOOKUP($O806,'APOIO-DESPESAS'!$A$3:$N$962,12,FALSE)="","",VLOOKUP($O806,'APOIO-DESPESAS'!$A$3:$N$962,12,FALSE)),"")</f>
        <v/>
      </c>
      <c r="L806" s="223" t="str">
        <f>IFERROR(IF(VLOOKUP($O806,'APOIO-DESPESAS'!$A$3:$N$962,13,FALSE)="","",VLOOKUP($O806,'APOIO-DESPESAS'!$A$3:$N$962,13,FALSE)),"")</f>
        <v/>
      </c>
      <c r="M806" s="223" t="str">
        <f>IFERROR(IF(VLOOKUP($O806,'APOIO-DESPESAS'!$A$3:$N$962,14,FALSE)="","",VLOOKUP($O806,'APOIO-DESPESAS'!$A$3:$N$962,14,FALSE)),"")</f>
        <v/>
      </c>
      <c r="O806" s="223">
        <f t="shared" si="12"/>
        <v>804</v>
      </c>
    </row>
    <row r="807" spans="1:15" x14ac:dyDescent="0.25">
      <c r="A807" s="223" t="str">
        <f>IFERROR(IF(VLOOKUP($O807,'APOIO-DESPESAS'!$A$3:$N$962,2,FALSE)="","",VLOOKUP($O807,'APOIO-DESPESAS'!$A$3:$N$962,2,FALSE)),"")</f>
        <v/>
      </c>
      <c r="B807" s="223" t="str">
        <f>IFERROR(IF(VLOOKUP($O807,'APOIO-DESPESAS'!$A$3:$N$962,3,FALSE)="","",VLOOKUP($O807,'APOIO-DESPESAS'!$A$3:$N$962,3,FALSE)),"")</f>
        <v/>
      </c>
      <c r="C807" s="223" t="str">
        <f>IFERROR(IF(VLOOKUP($O807,'APOIO-DESPESAS'!$A$3:$N$962,4,FALSE)="","",VLOOKUP($O807,'APOIO-DESPESAS'!$A$3:$N$962,4,FALSE)),"")</f>
        <v/>
      </c>
      <c r="D807" s="223" t="str">
        <f>IFERROR(IF(VLOOKUP($O807,'APOIO-DESPESAS'!$A$3:$N$962,5,FALSE)="","",VLOOKUP($O807,'APOIO-DESPESAS'!$A$3:$N$962,5,FALSE)),"")</f>
        <v/>
      </c>
      <c r="E807" s="223" t="str">
        <f>IFERROR(IF(VLOOKUP($O807,'APOIO-DESPESAS'!$A$3:$N$962,6,FALSE)="","",VLOOKUP($O807,'APOIO-DESPESAS'!$A$3:$N$962,6,FALSE)),"")</f>
        <v/>
      </c>
      <c r="F807" s="223" t="str">
        <f>IFERROR(IF(VLOOKUP($O807,'APOIO-DESPESAS'!$A$3:$N$962,7,FALSE)="","",VLOOKUP($O807,'APOIO-DESPESAS'!$A$3:$N$962,7,FALSE)),"")</f>
        <v/>
      </c>
      <c r="G807" s="223" t="str">
        <f>IFERROR(IF(VLOOKUP($O807,'APOIO-DESPESAS'!$A$3:$N$962,8,FALSE)="","",VLOOKUP($O807,'APOIO-DESPESAS'!$A$3:$N$962,8,FALSE)),"")</f>
        <v/>
      </c>
      <c r="H807" s="223" t="str">
        <f>IFERROR(IF(VLOOKUP($O807,'APOIO-DESPESAS'!$A$3:$N$962,9,FALSE)="","",VLOOKUP($O807,'APOIO-DESPESAS'!$A$3:$N$962,9,FALSE)),"")</f>
        <v/>
      </c>
      <c r="I807" s="223" t="str">
        <f>IFERROR(IF(VLOOKUP($O807,'APOIO-DESPESAS'!$A$3:$N$962,10,FALSE)="","",VLOOKUP($O807,'APOIO-DESPESAS'!$A$3:$N$962,10,FALSE)),"")</f>
        <v/>
      </c>
      <c r="J807" s="223" t="str">
        <f>IFERROR(IF(VLOOKUP($O807,'APOIO-DESPESAS'!$A$3:$N$962,11,FALSE)="","",VLOOKUP($O807,'APOIO-DESPESAS'!$A$3:$N$962,11,FALSE)),"")</f>
        <v/>
      </c>
      <c r="K807" s="223" t="str">
        <f>IFERROR(IF(VLOOKUP($O807,'APOIO-DESPESAS'!$A$3:$N$962,12,FALSE)="","",VLOOKUP($O807,'APOIO-DESPESAS'!$A$3:$N$962,12,FALSE)),"")</f>
        <v/>
      </c>
      <c r="L807" s="223" t="str">
        <f>IFERROR(IF(VLOOKUP($O807,'APOIO-DESPESAS'!$A$3:$N$962,13,FALSE)="","",VLOOKUP($O807,'APOIO-DESPESAS'!$A$3:$N$962,13,FALSE)),"")</f>
        <v/>
      </c>
      <c r="M807" s="223" t="str">
        <f>IFERROR(IF(VLOOKUP($O807,'APOIO-DESPESAS'!$A$3:$N$962,14,FALSE)="","",VLOOKUP($O807,'APOIO-DESPESAS'!$A$3:$N$962,14,FALSE)),"")</f>
        <v/>
      </c>
      <c r="O807" s="223">
        <f t="shared" si="12"/>
        <v>805</v>
      </c>
    </row>
    <row r="808" spans="1:15" x14ac:dyDescent="0.25">
      <c r="A808" s="223" t="str">
        <f>IFERROR(IF(VLOOKUP($O808,'APOIO-DESPESAS'!$A$3:$N$962,2,FALSE)="","",VLOOKUP($O808,'APOIO-DESPESAS'!$A$3:$N$962,2,FALSE)),"")</f>
        <v/>
      </c>
      <c r="B808" s="223" t="str">
        <f>IFERROR(IF(VLOOKUP($O808,'APOIO-DESPESAS'!$A$3:$N$962,3,FALSE)="","",VLOOKUP($O808,'APOIO-DESPESAS'!$A$3:$N$962,3,FALSE)),"")</f>
        <v/>
      </c>
      <c r="C808" s="223" t="str">
        <f>IFERROR(IF(VLOOKUP($O808,'APOIO-DESPESAS'!$A$3:$N$962,4,FALSE)="","",VLOOKUP($O808,'APOIO-DESPESAS'!$A$3:$N$962,4,FALSE)),"")</f>
        <v/>
      </c>
      <c r="D808" s="223" t="str">
        <f>IFERROR(IF(VLOOKUP($O808,'APOIO-DESPESAS'!$A$3:$N$962,5,FALSE)="","",VLOOKUP($O808,'APOIO-DESPESAS'!$A$3:$N$962,5,FALSE)),"")</f>
        <v/>
      </c>
      <c r="E808" s="223" t="str">
        <f>IFERROR(IF(VLOOKUP($O808,'APOIO-DESPESAS'!$A$3:$N$962,6,FALSE)="","",VLOOKUP($O808,'APOIO-DESPESAS'!$A$3:$N$962,6,FALSE)),"")</f>
        <v/>
      </c>
      <c r="F808" s="223" t="str">
        <f>IFERROR(IF(VLOOKUP($O808,'APOIO-DESPESAS'!$A$3:$N$962,7,FALSE)="","",VLOOKUP($O808,'APOIO-DESPESAS'!$A$3:$N$962,7,FALSE)),"")</f>
        <v/>
      </c>
      <c r="G808" s="223" t="str">
        <f>IFERROR(IF(VLOOKUP($O808,'APOIO-DESPESAS'!$A$3:$N$962,8,FALSE)="","",VLOOKUP($O808,'APOIO-DESPESAS'!$A$3:$N$962,8,FALSE)),"")</f>
        <v/>
      </c>
      <c r="H808" s="223" t="str">
        <f>IFERROR(IF(VLOOKUP($O808,'APOIO-DESPESAS'!$A$3:$N$962,9,FALSE)="","",VLOOKUP($O808,'APOIO-DESPESAS'!$A$3:$N$962,9,FALSE)),"")</f>
        <v/>
      </c>
      <c r="I808" s="223" t="str">
        <f>IFERROR(IF(VLOOKUP($O808,'APOIO-DESPESAS'!$A$3:$N$962,10,FALSE)="","",VLOOKUP($O808,'APOIO-DESPESAS'!$A$3:$N$962,10,FALSE)),"")</f>
        <v/>
      </c>
      <c r="J808" s="223" t="str">
        <f>IFERROR(IF(VLOOKUP($O808,'APOIO-DESPESAS'!$A$3:$N$962,11,FALSE)="","",VLOOKUP($O808,'APOIO-DESPESAS'!$A$3:$N$962,11,FALSE)),"")</f>
        <v/>
      </c>
      <c r="K808" s="223" t="str">
        <f>IFERROR(IF(VLOOKUP($O808,'APOIO-DESPESAS'!$A$3:$N$962,12,FALSE)="","",VLOOKUP($O808,'APOIO-DESPESAS'!$A$3:$N$962,12,FALSE)),"")</f>
        <v/>
      </c>
      <c r="L808" s="223" t="str">
        <f>IFERROR(IF(VLOOKUP($O808,'APOIO-DESPESAS'!$A$3:$N$962,13,FALSE)="","",VLOOKUP($O808,'APOIO-DESPESAS'!$A$3:$N$962,13,FALSE)),"")</f>
        <v/>
      </c>
      <c r="M808" s="223" t="str">
        <f>IFERROR(IF(VLOOKUP($O808,'APOIO-DESPESAS'!$A$3:$N$962,14,FALSE)="","",VLOOKUP($O808,'APOIO-DESPESAS'!$A$3:$N$962,14,FALSE)),"")</f>
        <v/>
      </c>
      <c r="O808" s="223">
        <f t="shared" si="12"/>
        <v>806</v>
      </c>
    </row>
    <row r="809" spans="1:15" x14ac:dyDescent="0.25">
      <c r="A809" s="223" t="str">
        <f>IFERROR(IF(VLOOKUP($O809,'APOIO-DESPESAS'!$A$3:$N$962,2,FALSE)="","",VLOOKUP($O809,'APOIO-DESPESAS'!$A$3:$N$962,2,FALSE)),"")</f>
        <v/>
      </c>
      <c r="B809" s="223" t="str">
        <f>IFERROR(IF(VLOOKUP($O809,'APOIO-DESPESAS'!$A$3:$N$962,3,FALSE)="","",VLOOKUP($O809,'APOIO-DESPESAS'!$A$3:$N$962,3,FALSE)),"")</f>
        <v/>
      </c>
      <c r="C809" s="223" t="str">
        <f>IFERROR(IF(VLOOKUP($O809,'APOIO-DESPESAS'!$A$3:$N$962,4,FALSE)="","",VLOOKUP($O809,'APOIO-DESPESAS'!$A$3:$N$962,4,FALSE)),"")</f>
        <v/>
      </c>
      <c r="D809" s="223" t="str">
        <f>IFERROR(IF(VLOOKUP($O809,'APOIO-DESPESAS'!$A$3:$N$962,5,FALSE)="","",VLOOKUP($O809,'APOIO-DESPESAS'!$A$3:$N$962,5,FALSE)),"")</f>
        <v/>
      </c>
      <c r="E809" s="223" t="str">
        <f>IFERROR(IF(VLOOKUP($O809,'APOIO-DESPESAS'!$A$3:$N$962,6,FALSE)="","",VLOOKUP($O809,'APOIO-DESPESAS'!$A$3:$N$962,6,FALSE)),"")</f>
        <v/>
      </c>
      <c r="F809" s="223" t="str">
        <f>IFERROR(IF(VLOOKUP($O809,'APOIO-DESPESAS'!$A$3:$N$962,7,FALSE)="","",VLOOKUP($O809,'APOIO-DESPESAS'!$A$3:$N$962,7,FALSE)),"")</f>
        <v/>
      </c>
      <c r="G809" s="223" t="str">
        <f>IFERROR(IF(VLOOKUP($O809,'APOIO-DESPESAS'!$A$3:$N$962,8,FALSE)="","",VLOOKUP($O809,'APOIO-DESPESAS'!$A$3:$N$962,8,FALSE)),"")</f>
        <v/>
      </c>
      <c r="H809" s="223" t="str">
        <f>IFERROR(IF(VLOOKUP($O809,'APOIO-DESPESAS'!$A$3:$N$962,9,FALSE)="","",VLOOKUP($O809,'APOIO-DESPESAS'!$A$3:$N$962,9,FALSE)),"")</f>
        <v/>
      </c>
      <c r="I809" s="223" t="str">
        <f>IFERROR(IF(VLOOKUP($O809,'APOIO-DESPESAS'!$A$3:$N$962,10,FALSE)="","",VLOOKUP($O809,'APOIO-DESPESAS'!$A$3:$N$962,10,FALSE)),"")</f>
        <v/>
      </c>
      <c r="J809" s="223" t="str">
        <f>IFERROR(IF(VLOOKUP($O809,'APOIO-DESPESAS'!$A$3:$N$962,11,FALSE)="","",VLOOKUP($O809,'APOIO-DESPESAS'!$A$3:$N$962,11,FALSE)),"")</f>
        <v/>
      </c>
      <c r="K809" s="223" t="str">
        <f>IFERROR(IF(VLOOKUP($O809,'APOIO-DESPESAS'!$A$3:$N$962,12,FALSE)="","",VLOOKUP($O809,'APOIO-DESPESAS'!$A$3:$N$962,12,FALSE)),"")</f>
        <v/>
      </c>
      <c r="L809" s="223" t="str">
        <f>IFERROR(IF(VLOOKUP($O809,'APOIO-DESPESAS'!$A$3:$N$962,13,FALSE)="","",VLOOKUP($O809,'APOIO-DESPESAS'!$A$3:$N$962,13,FALSE)),"")</f>
        <v/>
      </c>
      <c r="M809" s="223" t="str">
        <f>IFERROR(IF(VLOOKUP($O809,'APOIO-DESPESAS'!$A$3:$N$962,14,FALSE)="","",VLOOKUP($O809,'APOIO-DESPESAS'!$A$3:$N$962,14,FALSE)),"")</f>
        <v/>
      </c>
      <c r="O809" s="223">
        <f t="shared" si="12"/>
        <v>807</v>
      </c>
    </row>
    <row r="810" spans="1:15" x14ac:dyDescent="0.25">
      <c r="A810" s="223" t="str">
        <f>IFERROR(IF(VLOOKUP($O810,'APOIO-DESPESAS'!$A$3:$N$962,2,FALSE)="","",VLOOKUP($O810,'APOIO-DESPESAS'!$A$3:$N$962,2,FALSE)),"")</f>
        <v/>
      </c>
      <c r="B810" s="223" t="str">
        <f>IFERROR(IF(VLOOKUP($O810,'APOIO-DESPESAS'!$A$3:$N$962,3,FALSE)="","",VLOOKUP($O810,'APOIO-DESPESAS'!$A$3:$N$962,3,FALSE)),"")</f>
        <v/>
      </c>
      <c r="C810" s="223" t="str">
        <f>IFERROR(IF(VLOOKUP($O810,'APOIO-DESPESAS'!$A$3:$N$962,4,FALSE)="","",VLOOKUP($O810,'APOIO-DESPESAS'!$A$3:$N$962,4,FALSE)),"")</f>
        <v/>
      </c>
      <c r="D810" s="223" t="str">
        <f>IFERROR(IF(VLOOKUP($O810,'APOIO-DESPESAS'!$A$3:$N$962,5,FALSE)="","",VLOOKUP($O810,'APOIO-DESPESAS'!$A$3:$N$962,5,FALSE)),"")</f>
        <v/>
      </c>
      <c r="E810" s="223" t="str">
        <f>IFERROR(IF(VLOOKUP($O810,'APOIO-DESPESAS'!$A$3:$N$962,6,FALSE)="","",VLOOKUP($O810,'APOIO-DESPESAS'!$A$3:$N$962,6,FALSE)),"")</f>
        <v/>
      </c>
      <c r="F810" s="223" t="str">
        <f>IFERROR(IF(VLOOKUP($O810,'APOIO-DESPESAS'!$A$3:$N$962,7,FALSE)="","",VLOOKUP($O810,'APOIO-DESPESAS'!$A$3:$N$962,7,FALSE)),"")</f>
        <v/>
      </c>
      <c r="G810" s="223" t="str">
        <f>IFERROR(IF(VLOOKUP($O810,'APOIO-DESPESAS'!$A$3:$N$962,8,FALSE)="","",VLOOKUP($O810,'APOIO-DESPESAS'!$A$3:$N$962,8,FALSE)),"")</f>
        <v/>
      </c>
      <c r="H810" s="223" t="str">
        <f>IFERROR(IF(VLOOKUP($O810,'APOIO-DESPESAS'!$A$3:$N$962,9,FALSE)="","",VLOOKUP($O810,'APOIO-DESPESAS'!$A$3:$N$962,9,FALSE)),"")</f>
        <v/>
      </c>
      <c r="I810" s="223" t="str">
        <f>IFERROR(IF(VLOOKUP($O810,'APOIO-DESPESAS'!$A$3:$N$962,10,FALSE)="","",VLOOKUP($O810,'APOIO-DESPESAS'!$A$3:$N$962,10,FALSE)),"")</f>
        <v/>
      </c>
      <c r="J810" s="223" t="str">
        <f>IFERROR(IF(VLOOKUP($O810,'APOIO-DESPESAS'!$A$3:$N$962,11,FALSE)="","",VLOOKUP($O810,'APOIO-DESPESAS'!$A$3:$N$962,11,FALSE)),"")</f>
        <v/>
      </c>
      <c r="K810" s="223" t="str">
        <f>IFERROR(IF(VLOOKUP($O810,'APOIO-DESPESAS'!$A$3:$N$962,12,FALSE)="","",VLOOKUP($O810,'APOIO-DESPESAS'!$A$3:$N$962,12,FALSE)),"")</f>
        <v/>
      </c>
      <c r="L810" s="223" t="str">
        <f>IFERROR(IF(VLOOKUP($O810,'APOIO-DESPESAS'!$A$3:$N$962,13,FALSE)="","",VLOOKUP($O810,'APOIO-DESPESAS'!$A$3:$N$962,13,FALSE)),"")</f>
        <v/>
      </c>
      <c r="M810" s="223" t="str">
        <f>IFERROR(IF(VLOOKUP($O810,'APOIO-DESPESAS'!$A$3:$N$962,14,FALSE)="","",VLOOKUP($O810,'APOIO-DESPESAS'!$A$3:$N$962,14,FALSE)),"")</f>
        <v/>
      </c>
      <c r="O810" s="223">
        <f t="shared" si="12"/>
        <v>808</v>
      </c>
    </row>
    <row r="811" spans="1:15" x14ac:dyDescent="0.25">
      <c r="A811" s="223" t="str">
        <f>IFERROR(IF(VLOOKUP($O811,'APOIO-DESPESAS'!$A$3:$N$962,2,FALSE)="","",VLOOKUP($O811,'APOIO-DESPESAS'!$A$3:$N$962,2,FALSE)),"")</f>
        <v/>
      </c>
      <c r="B811" s="223" t="str">
        <f>IFERROR(IF(VLOOKUP($O811,'APOIO-DESPESAS'!$A$3:$N$962,3,FALSE)="","",VLOOKUP($O811,'APOIO-DESPESAS'!$A$3:$N$962,3,FALSE)),"")</f>
        <v/>
      </c>
      <c r="C811" s="223" t="str">
        <f>IFERROR(IF(VLOOKUP($O811,'APOIO-DESPESAS'!$A$3:$N$962,4,FALSE)="","",VLOOKUP($O811,'APOIO-DESPESAS'!$A$3:$N$962,4,FALSE)),"")</f>
        <v/>
      </c>
      <c r="D811" s="223" t="str">
        <f>IFERROR(IF(VLOOKUP($O811,'APOIO-DESPESAS'!$A$3:$N$962,5,FALSE)="","",VLOOKUP($O811,'APOIO-DESPESAS'!$A$3:$N$962,5,FALSE)),"")</f>
        <v/>
      </c>
      <c r="E811" s="223" t="str">
        <f>IFERROR(IF(VLOOKUP($O811,'APOIO-DESPESAS'!$A$3:$N$962,6,FALSE)="","",VLOOKUP($O811,'APOIO-DESPESAS'!$A$3:$N$962,6,FALSE)),"")</f>
        <v/>
      </c>
      <c r="F811" s="223" t="str">
        <f>IFERROR(IF(VLOOKUP($O811,'APOIO-DESPESAS'!$A$3:$N$962,7,FALSE)="","",VLOOKUP($O811,'APOIO-DESPESAS'!$A$3:$N$962,7,FALSE)),"")</f>
        <v/>
      </c>
      <c r="G811" s="223" t="str">
        <f>IFERROR(IF(VLOOKUP($O811,'APOIO-DESPESAS'!$A$3:$N$962,8,FALSE)="","",VLOOKUP($O811,'APOIO-DESPESAS'!$A$3:$N$962,8,FALSE)),"")</f>
        <v/>
      </c>
      <c r="H811" s="223" t="str">
        <f>IFERROR(IF(VLOOKUP($O811,'APOIO-DESPESAS'!$A$3:$N$962,9,FALSE)="","",VLOOKUP($O811,'APOIO-DESPESAS'!$A$3:$N$962,9,FALSE)),"")</f>
        <v/>
      </c>
      <c r="I811" s="223" t="str">
        <f>IFERROR(IF(VLOOKUP($O811,'APOIO-DESPESAS'!$A$3:$N$962,10,FALSE)="","",VLOOKUP($O811,'APOIO-DESPESAS'!$A$3:$N$962,10,FALSE)),"")</f>
        <v/>
      </c>
      <c r="J811" s="223" t="str">
        <f>IFERROR(IF(VLOOKUP($O811,'APOIO-DESPESAS'!$A$3:$N$962,11,FALSE)="","",VLOOKUP($O811,'APOIO-DESPESAS'!$A$3:$N$962,11,FALSE)),"")</f>
        <v/>
      </c>
      <c r="K811" s="223" t="str">
        <f>IFERROR(IF(VLOOKUP($O811,'APOIO-DESPESAS'!$A$3:$N$962,12,FALSE)="","",VLOOKUP($O811,'APOIO-DESPESAS'!$A$3:$N$962,12,FALSE)),"")</f>
        <v/>
      </c>
      <c r="L811" s="223" t="str">
        <f>IFERROR(IF(VLOOKUP($O811,'APOIO-DESPESAS'!$A$3:$N$962,13,FALSE)="","",VLOOKUP($O811,'APOIO-DESPESAS'!$A$3:$N$962,13,FALSE)),"")</f>
        <v/>
      </c>
      <c r="M811" s="223" t="str">
        <f>IFERROR(IF(VLOOKUP($O811,'APOIO-DESPESAS'!$A$3:$N$962,14,FALSE)="","",VLOOKUP($O811,'APOIO-DESPESAS'!$A$3:$N$962,14,FALSE)),"")</f>
        <v/>
      </c>
      <c r="O811" s="223">
        <f t="shared" si="12"/>
        <v>809</v>
      </c>
    </row>
    <row r="812" spans="1:15" x14ac:dyDescent="0.25">
      <c r="A812" s="223" t="str">
        <f>IFERROR(IF(VLOOKUP($O812,'APOIO-DESPESAS'!$A$3:$N$962,2,FALSE)="","",VLOOKUP($O812,'APOIO-DESPESAS'!$A$3:$N$962,2,FALSE)),"")</f>
        <v/>
      </c>
      <c r="B812" s="223" t="str">
        <f>IFERROR(IF(VLOOKUP($O812,'APOIO-DESPESAS'!$A$3:$N$962,3,FALSE)="","",VLOOKUP($O812,'APOIO-DESPESAS'!$A$3:$N$962,3,FALSE)),"")</f>
        <v/>
      </c>
      <c r="C812" s="223" t="str">
        <f>IFERROR(IF(VLOOKUP($O812,'APOIO-DESPESAS'!$A$3:$N$962,4,FALSE)="","",VLOOKUP($O812,'APOIO-DESPESAS'!$A$3:$N$962,4,FALSE)),"")</f>
        <v/>
      </c>
      <c r="D812" s="223" t="str">
        <f>IFERROR(IF(VLOOKUP($O812,'APOIO-DESPESAS'!$A$3:$N$962,5,FALSE)="","",VLOOKUP($O812,'APOIO-DESPESAS'!$A$3:$N$962,5,FALSE)),"")</f>
        <v/>
      </c>
      <c r="E812" s="223" t="str">
        <f>IFERROR(IF(VLOOKUP($O812,'APOIO-DESPESAS'!$A$3:$N$962,6,FALSE)="","",VLOOKUP($O812,'APOIO-DESPESAS'!$A$3:$N$962,6,FALSE)),"")</f>
        <v/>
      </c>
      <c r="F812" s="223" t="str">
        <f>IFERROR(IF(VLOOKUP($O812,'APOIO-DESPESAS'!$A$3:$N$962,7,FALSE)="","",VLOOKUP($O812,'APOIO-DESPESAS'!$A$3:$N$962,7,FALSE)),"")</f>
        <v/>
      </c>
      <c r="G812" s="223" t="str">
        <f>IFERROR(IF(VLOOKUP($O812,'APOIO-DESPESAS'!$A$3:$N$962,8,FALSE)="","",VLOOKUP($O812,'APOIO-DESPESAS'!$A$3:$N$962,8,FALSE)),"")</f>
        <v/>
      </c>
      <c r="H812" s="223" t="str">
        <f>IFERROR(IF(VLOOKUP($O812,'APOIO-DESPESAS'!$A$3:$N$962,9,FALSE)="","",VLOOKUP($O812,'APOIO-DESPESAS'!$A$3:$N$962,9,FALSE)),"")</f>
        <v/>
      </c>
      <c r="I812" s="223" t="str">
        <f>IFERROR(IF(VLOOKUP($O812,'APOIO-DESPESAS'!$A$3:$N$962,10,FALSE)="","",VLOOKUP($O812,'APOIO-DESPESAS'!$A$3:$N$962,10,FALSE)),"")</f>
        <v/>
      </c>
      <c r="J812" s="223" t="str">
        <f>IFERROR(IF(VLOOKUP($O812,'APOIO-DESPESAS'!$A$3:$N$962,11,FALSE)="","",VLOOKUP($O812,'APOIO-DESPESAS'!$A$3:$N$962,11,FALSE)),"")</f>
        <v/>
      </c>
      <c r="K812" s="223" t="str">
        <f>IFERROR(IF(VLOOKUP($O812,'APOIO-DESPESAS'!$A$3:$N$962,12,FALSE)="","",VLOOKUP($O812,'APOIO-DESPESAS'!$A$3:$N$962,12,FALSE)),"")</f>
        <v/>
      </c>
      <c r="L812" s="223" t="str">
        <f>IFERROR(IF(VLOOKUP($O812,'APOIO-DESPESAS'!$A$3:$N$962,13,FALSE)="","",VLOOKUP($O812,'APOIO-DESPESAS'!$A$3:$N$962,13,FALSE)),"")</f>
        <v/>
      </c>
      <c r="M812" s="223" t="str">
        <f>IFERROR(IF(VLOOKUP($O812,'APOIO-DESPESAS'!$A$3:$N$962,14,FALSE)="","",VLOOKUP($O812,'APOIO-DESPESAS'!$A$3:$N$962,14,FALSE)),"")</f>
        <v/>
      </c>
      <c r="O812" s="223">
        <f t="shared" si="12"/>
        <v>810</v>
      </c>
    </row>
    <row r="813" spans="1:15" x14ac:dyDescent="0.25">
      <c r="A813" s="223" t="str">
        <f>IFERROR(IF(VLOOKUP($O813,'APOIO-DESPESAS'!$A$3:$N$962,2,FALSE)="","",VLOOKUP($O813,'APOIO-DESPESAS'!$A$3:$N$962,2,FALSE)),"")</f>
        <v/>
      </c>
      <c r="B813" s="223" t="str">
        <f>IFERROR(IF(VLOOKUP($O813,'APOIO-DESPESAS'!$A$3:$N$962,3,FALSE)="","",VLOOKUP($O813,'APOIO-DESPESAS'!$A$3:$N$962,3,FALSE)),"")</f>
        <v/>
      </c>
      <c r="C813" s="223" t="str">
        <f>IFERROR(IF(VLOOKUP($O813,'APOIO-DESPESAS'!$A$3:$N$962,4,FALSE)="","",VLOOKUP($O813,'APOIO-DESPESAS'!$A$3:$N$962,4,FALSE)),"")</f>
        <v/>
      </c>
      <c r="D813" s="223" t="str">
        <f>IFERROR(IF(VLOOKUP($O813,'APOIO-DESPESAS'!$A$3:$N$962,5,FALSE)="","",VLOOKUP($O813,'APOIO-DESPESAS'!$A$3:$N$962,5,FALSE)),"")</f>
        <v/>
      </c>
      <c r="E813" s="223" t="str">
        <f>IFERROR(IF(VLOOKUP($O813,'APOIO-DESPESAS'!$A$3:$N$962,6,FALSE)="","",VLOOKUP($O813,'APOIO-DESPESAS'!$A$3:$N$962,6,FALSE)),"")</f>
        <v/>
      </c>
      <c r="F813" s="223" t="str">
        <f>IFERROR(IF(VLOOKUP($O813,'APOIO-DESPESAS'!$A$3:$N$962,7,FALSE)="","",VLOOKUP($O813,'APOIO-DESPESAS'!$A$3:$N$962,7,FALSE)),"")</f>
        <v/>
      </c>
      <c r="G813" s="223" t="str">
        <f>IFERROR(IF(VLOOKUP($O813,'APOIO-DESPESAS'!$A$3:$N$962,8,FALSE)="","",VLOOKUP($O813,'APOIO-DESPESAS'!$A$3:$N$962,8,FALSE)),"")</f>
        <v/>
      </c>
      <c r="H813" s="223" t="str">
        <f>IFERROR(IF(VLOOKUP($O813,'APOIO-DESPESAS'!$A$3:$N$962,9,FALSE)="","",VLOOKUP($O813,'APOIO-DESPESAS'!$A$3:$N$962,9,FALSE)),"")</f>
        <v/>
      </c>
      <c r="I813" s="223" t="str">
        <f>IFERROR(IF(VLOOKUP($O813,'APOIO-DESPESAS'!$A$3:$N$962,10,FALSE)="","",VLOOKUP($O813,'APOIO-DESPESAS'!$A$3:$N$962,10,FALSE)),"")</f>
        <v/>
      </c>
      <c r="J813" s="223" t="str">
        <f>IFERROR(IF(VLOOKUP($O813,'APOIO-DESPESAS'!$A$3:$N$962,11,FALSE)="","",VLOOKUP($O813,'APOIO-DESPESAS'!$A$3:$N$962,11,FALSE)),"")</f>
        <v/>
      </c>
      <c r="K813" s="223" t="str">
        <f>IFERROR(IF(VLOOKUP($O813,'APOIO-DESPESAS'!$A$3:$N$962,12,FALSE)="","",VLOOKUP($O813,'APOIO-DESPESAS'!$A$3:$N$962,12,FALSE)),"")</f>
        <v/>
      </c>
      <c r="L813" s="223" t="str">
        <f>IFERROR(IF(VLOOKUP($O813,'APOIO-DESPESAS'!$A$3:$N$962,13,FALSE)="","",VLOOKUP($O813,'APOIO-DESPESAS'!$A$3:$N$962,13,FALSE)),"")</f>
        <v/>
      </c>
      <c r="M813" s="223" t="str">
        <f>IFERROR(IF(VLOOKUP($O813,'APOIO-DESPESAS'!$A$3:$N$962,14,FALSE)="","",VLOOKUP($O813,'APOIO-DESPESAS'!$A$3:$N$962,14,FALSE)),"")</f>
        <v/>
      </c>
      <c r="O813" s="223">
        <f t="shared" si="12"/>
        <v>811</v>
      </c>
    </row>
    <row r="814" spans="1:15" x14ac:dyDescent="0.25">
      <c r="A814" s="223" t="str">
        <f>IFERROR(IF(VLOOKUP($O814,'APOIO-DESPESAS'!$A$3:$N$962,2,FALSE)="","",VLOOKUP($O814,'APOIO-DESPESAS'!$A$3:$N$962,2,FALSE)),"")</f>
        <v/>
      </c>
      <c r="B814" s="223" t="str">
        <f>IFERROR(IF(VLOOKUP($O814,'APOIO-DESPESAS'!$A$3:$N$962,3,FALSE)="","",VLOOKUP($O814,'APOIO-DESPESAS'!$A$3:$N$962,3,FALSE)),"")</f>
        <v/>
      </c>
      <c r="C814" s="223" t="str">
        <f>IFERROR(IF(VLOOKUP($O814,'APOIO-DESPESAS'!$A$3:$N$962,4,FALSE)="","",VLOOKUP($O814,'APOIO-DESPESAS'!$A$3:$N$962,4,FALSE)),"")</f>
        <v/>
      </c>
      <c r="D814" s="223" t="str">
        <f>IFERROR(IF(VLOOKUP($O814,'APOIO-DESPESAS'!$A$3:$N$962,5,FALSE)="","",VLOOKUP($O814,'APOIO-DESPESAS'!$A$3:$N$962,5,FALSE)),"")</f>
        <v/>
      </c>
      <c r="E814" s="223" t="str">
        <f>IFERROR(IF(VLOOKUP($O814,'APOIO-DESPESAS'!$A$3:$N$962,6,FALSE)="","",VLOOKUP($O814,'APOIO-DESPESAS'!$A$3:$N$962,6,FALSE)),"")</f>
        <v/>
      </c>
      <c r="F814" s="223" t="str">
        <f>IFERROR(IF(VLOOKUP($O814,'APOIO-DESPESAS'!$A$3:$N$962,7,FALSE)="","",VLOOKUP($O814,'APOIO-DESPESAS'!$A$3:$N$962,7,FALSE)),"")</f>
        <v/>
      </c>
      <c r="G814" s="223" t="str">
        <f>IFERROR(IF(VLOOKUP($O814,'APOIO-DESPESAS'!$A$3:$N$962,8,FALSE)="","",VLOOKUP($O814,'APOIO-DESPESAS'!$A$3:$N$962,8,FALSE)),"")</f>
        <v/>
      </c>
      <c r="H814" s="223" t="str">
        <f>IFERROR(IF(VLOOKUP($O814,'APOIO-DESPESAS'!$A$3:$N$962,9,FALSE)="","",VLOOKUP($O814,'APOIO-DESPESAS'!$A$3:$N$962,9,FALSE)),"")</f>
        <v/>
      </c>
      <c r="I814" s="223" t="str">
        <f>IFERROR(IF(VLOOKUP($O814,'APOIO-DESPESAS'!$A$3:$N$962,10,FALSE)="","",VLOOKUP($O814,'APOIO-DESPESAS'!$A$3:$N$962,10,FALSE)),"")</f>
        <v/>
      </c>
      <c r="J814" s="223" t="str">
        <f>IFERROR(IF(VLOOKUP($O814,'APOIO-DESPESAS'!$A$3:$N$962,11,FALSE)="","",VLOOKUP($O814,'APOIO-DESPESAS'!$A$3:$N$962,11,FALSE)),"")</f>
        <v/>
      </c>
      <c r="K814" s="223" t="str">
        <f>IFERROR(IF(VLOOKUP($O814,'APOIO-DESPESAS'!$A$3:$N$962,12,FALSE)="","",VLOOKUP($O814,'APOIO-DESPESAS'!$A$3:$N$962,12,FALSE)),"")</f>
        <v/>
      </c>
      <c r="L814" s="223" t="str">
        <f>IFERROR(IF(VLOOKUP($O814,'APOIO-DESPESAS'!$A$3:$N$962,13,FALSE)="","",VLOOKUP($O814,'APOIO-DESPESAS'!$A$3:$N$962,13,FALSE)),"")</f>
        <v/>
      </c>
      <c r="M814" s="223" t="str">
        <f>IFERROR(IF(VLOOKUP($O814,'APOIO-DESPESAS'!$A$3:$N$962,14,FALSE)="","",VLOOKUP($O814,'APOIO-DESPESAS'!$A$3:$N$962,14,FALSE)),"")</f>
        <v/>
      </c>
      <c r="O814" s="223">
        <f t="shared" si="12"/>
        <v>812</v>
      </c>
    </row>
    <row r="815" spans="1:15" x14ac:dyDescent="0.25">
      <c r="A815" s="223" t="str">
        <f>IFERROR(IF(VLOOKUP($O815,'APOIO-DESPESAS'!$A$3:$N$962,2,FALSE)="","",VLOOKUP($O815,'APOIO-DESPESAS'!$A$3:$N$962,2,FALSE)),"")</f>
        <v/>
      </c>
      <c r="B815" s="223" t="str">
        <f>IFERROR(IF(VLOOKUP($O815,'APOIO-DESPESAS'!$A$3:$N$962,3,FALSE)="","",VLOOKUP($O815,'APOIO-DESPESAS'!$A$3:$N$962,3,FALSE)),"")</f>
        <v/>
      </c>
      <c r="C815" s="223" t="str">
        <f>IFERROR(IF(VLOOKUP($O815,'APOIO-DESPESAS'!$A$3:$N$962,4,FALSE)="","",VLOOKUP($O815,'APOIO-DESPESAS'!$A$3:$N$962,4,FALSE)),"")</f>
        <v/>
      </c>
      <c r="D815" s="223" t="str">
        <f>IFERROR(IF(VLOOKUP($O815,'APOIO-DESPESAS'!$A$3:$N$962,5,FALSE)="","",VLOOKUP($O815,'APOIO-DESPESAS'!$A$3:$N$962,5,FALSE)),"")</f>
        <v/>
      </c>
      <c r="E815" s="223" t="str">
        <f>IFERROR(IF(VLOOKUP($O815,'APOIO-DESPESAS'!$A$3:$N$962,6,FALSE)="","",VLOOKUP($O815,'APOIO-DESPESAS'!$A$3:$N$962,6,FALSE)),"")</f>
        <v/>
      </c>
      <c r="F815" s="223" t="str">
        <f>IFERROR(IF(VLOOKUP($O815,'APOIO-DESPESAS'!$A$3:$N$962,7,FALSE)="","",VLOOKUP($O815,'APOIO-DESPESAS'!$A$3:$N$962,7,FALSE)),"")</f>
        <v/>
      </c>
      <c r="G815" s="223" t="str">
        <f>IFERROR(IF(VLOOKUP($O815,'APOIO-DESPESAS'!$A$3:$N$962,8,FALSE)="","",VLOOKUP($O815,'APOIO-DESPESAS'!$A$3:$N$962,8,FALSE)),"")</f>
        <v/>
      </c>
      <c r="H815" s="223" t="str">
        <f>IFERROR(IF(VLOOKUP($O815,'APOIO-DESPESAS'!$A$3:$N$962,9,FALSE)="","",VLOOKUP($O815,'APOIO-DESPESAS'!$A$3:$N$962,9,FALSE)),"")</f>
        <v/>
      </c>
      <c r="I815" s="223" t="str">
        <f>IFERROR(IF(VLOOKUP($O815,'APOIO-DESPESAS'!$A$3:$N$962,10,FALSE)="","",VLOOKUP($O815,'APOIO-DESPESAS'!$A$3:$N$962,10,FALSE)),"")</f>
        <v/>
      </c>
      <c r="J815" s="223" t="str">
        <f>IFERROR(IF(VLOOKUP($O815,'APOIO-DESPESAS'!$A$3:$N$962,11,FALSE)="","",VLOOKUP($O815,'APOIO-DESPESAS'!$A$3:$N$962,11,FALSE)),"")</f>
        <v/>
      </c>
      <c r="K815" s="223" t="str">
        <f>IFERROR(IF(VLOOKUP($O815,'APOIO-DESPESAS'!$A$3:$N$962,12,FALSE)="","",VLOOKUP($O815,'APOIO-DESPESAS'!$A$3:$N$962,12,FALSE)),"")</f>
        <v/>
      </c>
      <c r="L815" s="223" t="str">
        <f>IFERROR(IF(VLOOKUP($O815,'APOIO-DESPESAS'!$A$3:$N$962,13,FALSE)="","",VLOOKUP($O815,'APOIO-DESPESAS'!$A$3:$N$962,13,FALSE)),"")</f>
        <v/>
      </c>
      <c r="M815" s="223" t="str">
        <f>IFERROR(IF(VLOOKUP($O815,'APOIO-DESPESAS'!$A$3:$N$962,14,FALSE)="","",VLOOKUP($O815,'APOIO-DESPESAS'!$A$3:$N$962,14,FALSE)),"")</f>
        <v/>
      </c>
      <c r="O815" s="223">
        <f t="shared" si="12"/>
        <v>813</v>
      </c>
    </row>
    <row r="816" spans="1:15" x14ac:dyDescent="0.25">
      <c r="A816" s="223" t="str">
        <f>IFERROR(IF(VLOOKUP($O816,'APOIO-DESPESAS'!$A$3:$N$962,2,FALSE)="","",VLOOKUP($O816,'APOIO-DESPESAS'!$A$3:$N$962,2,FALSE)),"")</f>
        <v/>
      </c>
      <c r="B816" s="223" t="str">
        <f>IFERROR(IF(VLOOKUP($O816,'APOIO-DESPESAS'!$A$3:$N$962,3,FALSE)="","",VLOOKUP($O816,'APOIO-DESPESAS'!$A$3:$N$962,3,FALSE)),"")</f>
        <v/>
      </c>
      <c r="C816" s="223" t="str">
        <f>IFERROR(IF(VLOOKUP($O816,'APOIO-DESPESAS'!$A$3:$N$962,4,FALSE)="","",VLOOKUP($O816,'APOIO-DESPESAS'!$A$3:$N$962,4,FALSE)),"")</f>
        <v/>
      </c>
      <c r="D816" s="223" t="str">
        <f>IFERROR(IF(VLOOKUP($O816,'APOIO-DESPESAS'!$A$3:$N$962,5,FALSE)="","",VLOOKUP($O816,'APOIO-DESPESAS'!$A$3:$N$962,5,FALSE)),"")</f>
        <v/>
      </c>
      <c r="E816" s="223" t="str">
        <f>IFERROR(IF(VLOOKUP($O816,'APOIO-DESPESAS'!$A$3:$N$962,6,FALSE)="","",VLOOKUP($O816,'APOIO-DESPESAS'!$A$3:$N$962,6,FALSE)),"")</f>
        <v/>
      </c>
      <c r="F816" s="223" t="str">
        <f>IFERROR(IF(VLOOKUP($O816,'APOIO-DESPESAS'!$A$3:$N$962,7,FALSE)="","",VLOOKUP($O816,'APOIO-DESPESAS'!$A$3:$N$962,7,FALSE)),"")</f>
        <v/>
      </c>
      <c r="G816" s="223" t="str">
        <f>IFERROR(IF(VLOOKUP($O816,'APOIO-DESPESAS'!$A$3:$N$962,8,FALSE)="","",VLOOKUP($O816,'APOIO-DESPESAS'!$A$3:$N$962,8,FALSE)),"")</f>
        <v/>
      </c>
      <c r="H816" s="223" t="str">
        <f>IFERROR(IF(VLOOKUP($O816,'APOIO-DESPESAS'!$A$3:$N$962,9,FALSE)="","",VLOOKUP($O816,'APOIO-DESPESAS'!$A$3:$N$962,9,FALSE)),"")</f>
        <v/>
      </c>
      <c r="I816" s="223" t="str">
        <f>IFERROR(IF(VLOOKUP($O816,'APOIO-DESPESAS'!$A$3:$N$962,10,FALSE)="","",VLOOKUP($O816,'APOIO-DESPESAS'!$A$3:$N$962,10,FALSE)),"")</f>
        <v/>
      </c>
      <c r="J816" s="223" t="str">
        <f>IFERROR(IF(VLOOKUP($O816,'APOIO-DESPESAS'!$A$3:$N$962,11,FALSE)="","",VLOOKUP($O816,'APOIO-DESPESAS'!$A$3:$N$962,11,FALSE)),"")</f>
        <v/>
      </c>
      <c r="K816" s="223" t="str">
        <f>IFERROR(IF(VLOOKUP($O816,'APOIO-DESPESAS'!$A$3:$N$962,12,FALSE)="","",VLOOKUP($O816,'APOIO-DESPESAS'!$A$3:$N$962,12,FALSE)),"")</f>
        <v/>
      </c>
      <c r="L816" s="223" t="str">
        <f>IFERROR(IF(VLOOKUP($O816,'APOIO-DESPESAS'!$A$3:$N$962,13,FALSE)="","",VLOOKUP($O816,'APOIO-DESPESAS'!$A$3:$N$962,13,FALSE)),"")</f>
        <v/>
      </c>
      <c r="M816" s="223" t="str">
        <f>IFERROR(IF(VLOOKUP($O816,'APOIO-DESPESAS'!$A$3:$N$962,14,FALSE)="","",VLOOKUP($O816,'APOIO-DESPESAS'!$A$3:$N$962,14,FALSE)),"")</f>
        <v/>
      </c>
      <c r="O816" s="223">
        <f t="shared" si="12"/>
        <v>814</v>
      </c>
    </row>
    <row r="817" spans="1:15" x14ac:dyDescent="0.25">
      <c r="A817" s="223" t="str">
        <f>IFERROR(IF(VLOOKUP($O817,'APOIO-DESPESAS'!$A$3:$N$962,2,FALSE)="","",VLOOKUP($O817,'APOIO-DESPESAS'!$A$3:$N$962,2,FALSE)),"")</f>
        <v/>
      </c>
      <c r="B817" s="223" t="str">
        <f>IFERROR(IF(VLOOKUP($O817,'APOIO-DESPESAS'!$A$3:$N$962,3,FALSE)="","",VLOOKUP($O817,'APOIO-DESPESAS'!$A$3:$N$962,3,FALSE)),"")</f>
        <v/>
      </c>
      <c r="C817" s="223" t="str">
        <f>IFERROR(IF(VLOOKUP($O817,'APOIO-DESPESAS'!$A$3:$N$962,4,FALSE)="","",VLOOKUP($O817,'APOIO-DESPESAS'!$A$3:$N$962,4,FALSE)),"")</f>
        <v/>
      </c>
      <c r="D817" s="223" t="str">
        <f>IFERROR(IF(VLOOKUP($O817,'APOIO-DESPESAS'!$A$3:$N$962,5,FALSE)="","",VLOOKUP($O817,'APOIO-DESPESAS'!$A$3:$N$962,5,FALSE)),"")</f>
        <v/>
      </c>
      <c r="E817" s="223" t="str">
        <f>IFERROR(IF(VLOOKUP($O817,'APOIO-DESPESAS'!$A$3:$N$962,6,FALSE)="","",VLOOKUP($O817,'APOIO-DESPESAS'!$A$3:$N$962,6,FALSE)),"")</f>
        <v/>
      </c>
      <c r="F817" s="223" t="str">
        <f>IFERROR(IF(VLOOKUP($O817,'APOIO-DESPESAS'!$A$3:$N$962,7,FALSE)="","",VLOOKUP($O817,'APOIO-DESPESAS'!$A$3:$N$962,7,FALSE)),"")</f>
        <v/>
      </c>
      <c r="G817" s="223" t="str">
        <f>IFERROR(IF(VLOOKUP($O817,'APOIO-DESPESAS'!$A$3:$N$962,8,FALSE)="","",VLOOKUP($O817,'APOIO-DESPESAS'!$A$3:$N$962,8,FALSE)),"")</f>
        <v/>
      </c>
      <c r="H817" s="223" t="str">
        <f>IFERROR(IF(VLOOKUP($O817,'APOIO-DESPESAS'!$A$3:$N$962,9,FALSE)="","",VLOOKUP($O817,'APOIO-DESPESAS'!$A$3:$N$962,9,FALSE)),"")</f>
        <v/>
      </c>
      <c r="I817" s="223" t="str">
        <f>IFERROR(IF(VLOOKUP($O817,'APOIO-DESPESAS'!$A$3:$N$962,10,FALSE)="","",VLOOKUP($O817,'APOIO-DESPESAS'!$A$3:$N$962,10,FALSE)),"")</f>
        <v/>
      </c>
      <c r="J817" s="223" t="str">
        <f>IFERROR(IF(VLOOKUP($O817,'APOIO-DESPESAS'!$A$3:$N$962,11,FALSE)="","",VLOOKUP($O817,'APOIO-DESPESAS'!$A$3:$N$962,11,FALSE)),"")</f>
        <v/>
      </c>
      <c r="K817" s="223" t="str">
        <f>IFERROR(IF(VLOOKUP($O817,'APOIO-DESPESAS'!$A$3:$N$962,12,FALSE)="","",VLOOKUP($O817,'APOIO-DESPESAS'!$A$3:$N$962,12,FALSE)),"")</f>
        <v/>
      </c>
      <c r="L817" s="223" t="str">
        <f>IFERROR(IF(VLOOKUP($O817,'APOIO-DESPESAS'!$A$3:$N$962,13,FALSE)="","",VLOOKUP($O817,'APOIO-DESPESAS'!$A$3:$N$962,13,FALSE)),"")</f>
        <v/>
      </c>
      <c r="M817" s="223" t="str">
        <f>IFERROR(IF(VLOOKUP($O817,'APOIO-DESPESAS'!$A$3:$N$962,14,FALSE)="","",VLOOKUP($O817,'APOIO-DESPESAS'!$A$3:$N$962,14,FALSE)),"")</f>
        <v/>
      </c>
      <c r="O817" s="223">
        <f t="shared" si="12"/>
        <v>815</v>
      </c>
    </row>
    <row r="818" spans="1:15" x14ac:dyDescent="0.25">
      <c r="A818" s="223" t="str">
        <f>IFERROR(IF(VLOOKUP($O818,'APOIO-DESPESAS'!$A$3:$N$962,2,FALSE)="","",VLOOKUP($O818,'APOIO-DESPESAS'!$A$3:$N$962,2,FALSE)),"")</f>
        <v/>
      </c>
      <c r="B818" s="223" t="str">
        <f>IFERROR(IF(VLOOKUP($O818,'APOIO-DESPESAS'!$A$3:$N$962,3,FALSE)="","",VLOOKUP($O818,'APOIO-DESPESAS'!$A$3:$N$962,3,FALSE)),"")</f>
        <v/>
      </c>
      <c r="C818" s="223" t="str">
        <f>IFERROR(IF(VLOOKUP($O818,'APOIO-DESPESAS'!$A$3:$N$962,4,FALSE)="","",VLOOKUP($O818,'APOIO-DESPESAS'!$A$3:$N$962,4,FALSE)),"")</f>
        <v/>
      </c>
      <c r="D818" s="223" t="str">
        <f>IFERROR(IF(VLOOKUP($O818,'APOIO-DESPESAS'!$A$3:$N$962,5,FALSE)="","",VLOOKUP($O818,'APOIO-DESPESAS'!$A$3:$N$962,5,FALSE)),"")</f>
        <v/>
      </c>
      <c r="E818" s="223" t="str">
        <f>IFERROR(IF(VLOOKUP($O818,'APOIO-DESPESAS'!$A$3:$N$962,6,FALSE)="","",VLOOKUP($O818,'APOIO-DESPESAS'!$A$3:$N$962,6,FALSE)),"")</f>
        <v/>
      </c>
      <c r="F818" s="223" t="str">
        <f>IFERROR(IF(VLOOKUP($O818,'APOIO-DESPESAS'!$A$3:$N$962,7,FALSE)="","",VLOOKUP($O818,'APOIO-DESPESAS'!$A$3:$N$962,7,FALSE)),"")</f>
        <v/>
      </c>
      <c r="G818" s="223" t="str">
        <f>IFERROR(IF(VLOOKUP($O818,'APOIO-DESPESAS'!$A$3:$N$962,8,FALSE)="","",VLOOKUP($O818,'APOIO-DESPESAS'!$A$3:$N$962,8,FALSE)),"")</f>
        <v/>
      </c>
      <c r="H818" s="223" t="str">
        <f>IFERROR(IF(VLOOKUP($O818,'APOIO-DESPESAS'!$A$3:$N$962,9,FALSE)="","",VLOOKUP($O818,'APOIO-DESPESAS'!$A$3:$N$962,9,FALSE)),"")</f>
        <v/>
      </c>
      <c r="I818" s="223" t="str">
        <f>IFERROR(IF(VLOOKUP($O818,'APOIO-DESPESAS'!$A$3:$N$962,10,FALSE)="","",VLOOKUP($O818,'APOIO-DESPESAS'!$A$3:$N$962,10,FALSE)),"")</f>
        <v/>
      </c>
      <c r="J818" s="223" t="str">
        <f>IFERROR(IF(VLOOKUP($O818,'APOIO-DESPESAS'!$A$3:$N$962,11,FALSE)="","",VLOOKUP($O818,'APOIO-DESPESAS'!$A$3:$N$962,11,FALSE)),"")</f>
        <v/>
      </c>
      <c r="K818" s="223" t="str">
        <f>IFERROR(IF(VLOOKUP($O818,'APOIO-DESPESAS'!$A$3:$N$962,12,FALSE)="","",VLOOKUP($O818,'APOIO-DESPESAS'!$A$3:$N$962,12,FALSE)),"")</f>
        <v/>
      </c>
      <c r="L818" s="223" t="str">
        <f>IFERROR(IF(VLOOKUP($O818,'APOIO-DESPESAS'!$A$3:$N$962,13,FALSE)="","",VLOOKUP($O818,'APOIO-DESPESAS'!$A$3:$N$962,13,FALSE)),"")</f>
        <v/>
      </c>
      <c r="M818" s="223" t="str">
        <f>IFERROR(IF(VLOOKUP($O818,'APOIO-DESPESAS'!$A$3:$N$962,14,FALSE)="","",VLOOKUP($O818,'APOIO-DESPESAS'!$A$3:$N$962,14,FALSE)),"")</f>
        <v/>
      </c>
      <c r="O818" s="223">
        <f t="shared" si="12"/>
        <v>816</v>
      </c>
    </row>
    <row r="819" spans="1:15" x14ac:dyDescent="0.25">
      <c r="A819" s="223" t="str">
        <f>IFERROR(IF(VLOOKUP($O819,'APOIO-DESPESAS'!$A$3:$N$962,2,FALSE)="","",VLOOKUP($O819,'APOIO-DESPESAS'!$A$3:$N$962,2,FALSE)),"")</f>
        <v/>
      </c>
      <c r="B819" s="223" t="str">
        <f>IFERROR(IF(VLOOKUP($O819,'APOIO-DESPESAS'!$A$3:$N$962,3,FALSE)="","",VLOOKUP($O819,'APOIO-DESPESAS'!$A$3:$N$962,3,FALSE)),"")</f>
        <v/>
      </c>
      <c r="C819" s="223" t="str">
        <f>IFERROR(IF(VLOOKUP($O819,'APOIO-DESPESAS'!$A$3:$N$962,4,FALSE)="","",VLOOKUP($O819,'APOIO-DESPESAS'!$A$3:$N$962,4,FALSE)),"")</f>
        <v/>
      </c>
      <c r="D819" s="223" t="str">
        <f>IFERROR(IF(VLOOKUP($O819,'APOIO-DESPESAS'!$A$3:$N$962,5,FALSE)="","",VLOOKUP($O819,'APOIO-DESPESAS'!$A$3:$N$962,5,FALSE)),"")</f>
        <v/>
      </c>
      <c r="E819" s="223" t="str">
        <f>IFERROR(IF(VLOOKUP($O819,'APOIO-DESPESAS'!$A$3:$N$962,6,FALSE)="","",VLOOKUP($O819,'APOIO-DESPESAS'!$A$3:$N$962,6,FALSE)),"")</f>
        <v/>
      </c>
      <c r="F819" s="223" t="str">
        <f>IFERROR(IF(VLOOKUP($O819,'APOIO-DESPESAS'!$A$3:$N$962,7,FALSE)="","",VLOOKUP($O819,'APOIO-DESPESAS'!$A$3:$N$962,7,FALSE)),"")</f>
        <v/>
      </c>
      <c r="G819" s="223" t="str">
        <f>IFERROR(IF(VLOOKUP($O819,'APOIO-DESPESAS'!$A$3:$N$962,8,FALSE)="","",VLOOKUP($O819,'APOIO-DESPESAS'!$A$3:$N$962,8,FALSE)),"")</f>
        <v/>
      </c>
      <c r="H819" s="223" t="str">
        <f>IFERROR(IF(VLOOKUP($O819,'APOIO-DESPESAS'!$A$3:$N$962,9,FALSE)="","",VLOOKUP($O819,'APOIO-DESPESAS'!$A$3:$N$962,9,FALSE)),"")</f>
        <v/>
      </c>
      <c r="I819" s="223" t="str">
        <f>IFERROR(IF(VLOOKUP($O819,'APOIO-DESPESAS'!$A$3:$N$962,10,FALSE)="","",VLOOKUP($O819,'APOIO-DESPESAS'!$A$3:$N$962,10,FALSE)),"")</f>
        <v/>
      </c>
      <c r="J819" s="223" t="str">
        <f>IFERROR(IF(VLOOKUP($O819,'APOIO-DESPESAS'!$A$3:$N$962,11,FALSE)="","",VLOOKUP($O819,'APOIO-DESPESAS'!$A$3:$N$962,11,FALSE)),"")</f>
        <v/>
      </c>
      <c r="K819" s="223" t="str">
        <f>IFERROR(IF(VLOOKUP($O819,'APOIO-DESPESAS'!$A$3:$N$962,12,FALSE)="","",VLOOKUP($O819,'APOIO-DESPESAS'!$A$3:$N$962,12,FALSE)),"")</f>
        <v/>
      </c>
      <c r="L819" s="223" t="str">
        <f>IFERROR(IF(VLOOKUP($O819,'APOIO-DESPESAS'!$A$3:$N$962,13,FALSE)="","",VLOOKUP($O819,'APOIO-DESPESAS'!$A$3:$N$962,13,FALSE)),"")</f>
        <v/>
      </c>
      <c r="M819" s="223" t="str">
        <f>IFERROR(IF(VLOOKUP($O819,'APOIO-DESPESAS'!$A$3:$N$962,14,FALSE)="","",VLOOKUP($O819,'APOIO-DESPESAS'!$A$3:$N$962,14,FALSE)),"")</f>
        <v/>
      </c>
      <c r="O819" s="223">
        <f t="shared" si="12"/>
        <v>817</v>
      </c>
    </row>
    <row r="820" spans="1:15" x14ac:dyDescent="0.25">
      <c r="A820" s="223" t="str">
        <f>IFERROR(IF(VLOOKUP($O820,'APOIO-DESPESAS'!$A$3:$N$962,2,FALSE)="","",VLOOKUP($O820,'APOIO-DESPESAS'!$A$3:$N$962,2,FALSE)),"")</f>
        <v/>
      </c>
      <c r="B820" s="223" t="str">
        <f>IFERROR(IF(VLOOKUP($O820,'APOIO-DESPESAS'!$A$3:$N$962,3,FALSE)="","",VLOOKUP($O820,'APOIO-DESPESAS'!$A$3:$N$962,3,FALSE)),"")</f>
        <v/>
      </c>
      <c r="C820" s="223" t="str">
        <f>IFERROR(IF(VLOOKUP($O820,'APOIO-DESPESAS'!$A$3:$N$962,4,FALSE)="","",VLOOKUP($O820,'APOIO-DESPESAS'!$A$3:$N$962,4,FALSE)),"")</f>
        <v/>
      </c>
      <c r="D820" s="223" t="str">
        <f>IFERROR(IF(VLOOKUP($O820,'APOIO-DESPESAS'!$A$3:$N$962,5,FALSE)="","",VLOOKUP($O820,'APOIO-DESPESAS'!$A$3:$N$962,5,FALSE)),"")</f>
        <v/>
      </c>
      <c r="E820" s="223" t="str">
        <f>IFERROR(IF(VLOOKUP($O820,'APOIO-DESPESAS'!$A$3:$N$962,6,FALSE)="","",VLOOKUP($O820,'APOIO-DESPESAS'!$A$3:$N$962,6,FALSE)),"")</f>
        <v/>
      </c>
      <c r="F820" s="223" t="str">
        <f>IFERROR(IF(VLOOKUP($O820,'APOIO-DESPESAS'!$A$3:$N$962,7,FALSE)="","",VLOOKUP($O820,'APOIO-DESPESAS'!$A$3:$N$962,7,FALSE)),"")</f>
        <v/>
      </c>
      <c r="G820" s="223" t="str">
        <f>IFERROR(IF(VLOOKUP($O820,'APOIO-DESPESAS'!$A$3:$N$962,8,FALSE)="","",VLOOKUP($O820,'APOIO-DESPESAS'!$A$3:$N$962,8,FALSE)),"")</f>
        <v/>
      </c>
      <c r="H820" s="223" t="str">
        <f>IFERROR(IF(VLOOKUP($O820,'APOIO-DESPESAS'!$A$3:$N$962,9,FALSE)="","",VLOOKUP($O820,'APOIO-DESPESAS'!$A$3:$N$962,9,FALSE)),"")</f>
        <v/>
      </c>
      <c r="I820" s="223" t="str">
        <f>IFERROR(IF(VLOOKUP($O820,'APOIO-DESPESAS'!$A$3:$N$962,10,FALSE)="","",VLOOKUP($O820,'APOIO-DESPESAS'!$A$3:$N$962,10,FALSE)),"")</f>
        <v/>
      </c>
      <c r="J820" s="223" t="str">
        <f>IFERROR(IF(VLOOKUP($O820,'APOIO-DESPESAS'!$A$3:$N$962,11,FALSE)="","",VLOOKUP($O820,'APOIO-DESPESAS'!$A$3:$N$962,11,FALSE)),"")</f>
        <v/>
      </c>
      <c r="K820" s="223" t="str">
        <f>IFERROR(IF(VLOOKUP($O820,'APOIO-DESPESAS'!$A$3:$N$962,12,FALSE)="","",VLOOKUP($O820,'APOIO-DESPESAS'!$A$3:$N$962,12,FALSE)),"")</f>
        <v/>
      </c>
      <c r="L820" s="223" t="str">
        <f>IFERROR(IF(VLOOKUP($O820,'APOIO-DESPESAS'!$A$3:$N$962,13,FALSE)="","",VLOOKUP($O820,'APOIO-DESPESAS'!$A$3:$N$962,13,FALSE)),"")</f>
        <v/>
      </c>
      <c r="M820" s="223" t="str">
        <f>IFERROR(IF(VLOOKUP($O820,'APOIO-DESPESAS'!$A$3:$N$962,14,FALSE)="","",VLOOKUP($O820,'APOIO-DESPESAS'!$A$3:$N$962,14,FALSE)),"")</f>
        <v/>
      </c>
      <c r="O820" s="223">
        <f t="shared" si="12"/>
        <v>818</v>
      </c>
    </row>
    <row r="821" spans="1:15" x14ac:dyDescent="0.25">
      <c r="A821" s="223" t="str">
        <f>IFERROR(IF(VLOOKUP($O821,'APOIO-DESPESAS'!$A$3:$N$962,2,FALSE)="","",VLOOKUP($O821,'APOIO-DESPESAS'!$A$3:$N$962,2,FALSE)),"")</f>
        <v/>
      </c>
      <c r="B821" s="223" t="str">
        <f>IFERROR(IF(VLOOKUP($O821,'APOIO-DESPESAS'!$A$3:$N$962,3,FALSE)="","",VLOOKUP($O821,'APOIO-DESPESAS'!$A$3:$N$962,3,FALSE)),"")</f>
        <v/>
      </c>
      <c r="C821" s="223" t="str">
        <f>IFERROR(IF(VLOOKUP($O821,'APOIO-DESPESAS'!$A$3:$N$962,4,FALSE)="","",VLOOKUP($O821,'APOIO-DESPESAS'!$A$3:$N$962,4,FALSE)),"")</f>
        <v/>
      </c>
      <c r="D821" s="223" t="str">
        <f>IFERROR(IF(VLOOKUP($O821,'APOIO-DESPESAS'!$A$3:$N$962,5,FALSE)="","",VLOOKUP($O821,'APOIO-DESPESAS'!$A$3:$N$962,5,FALSE)),"")</f>
        <v/>
      </c>
      <c r="E821" s="223" t="str">
        <f>IFERROR(IF(VLOOKUP($O821,'APOIO-DESPESAS'!$A$3:$N$962,6,FALSE)="","",VLOOKUP($O821,'APOIO-DESPESAS'!$A$3:$N$962,6,FALSE)),"")</f>
        <v/>
      </c>
      <c r="F821" s="223" t="str">
        <f>IFERROR(IF(VLOOKUP($O821,'APOIO-DESPESAS'!$A$3:$N$962,7,FALSE)="","",VLOOKUP($O821,'APOIO-DESPESAS'!$A$3:$N$962,7,FALSE)),"")</f>
        <v/>
      </c>
      <c r="G821" s="223" t="str">
        <f>IFERROR(IF(VLOOKUP($O821,'APOIO-DESPESAS'!$A$3:$N$962,8,FALSE)="","",VLOOKUP($O821,'APOIO-DESPESAS'!$A$3:$N$962,8,FALSE)),"")</f>
        <v/>
      </c>
      <c r="H821" s="223" t="str">
        <f>IFERROR(IF(VLOOKUP($O821,'APOIO-DESPESAS'!$A$3:$N$962,9,FALSE)="","",VLOOKUP($O821,'APOIO-DESPESAS'!$A$3:$N$962,9,FALSE)),"")</f>
        <v/>
      </c>
      <c r="I821" s="223" t="str">
        <f>IFERROR(IF(VLOOKUP($O821,'APOIO-DESPESAS'!$A$3:$N$962,10,FALSE)="","",VLOOKUP($O821,'APOIO-DESPESAS'!$A$3:$N$962,10,FALSE)),"")</f>
        <v/>
      </c>
      <c r="J821" s="223" t="str">
        <f>IFERROR(IF(VLOOKUP($O821,'APOIO-DESPESAS'!$A$3:$N$962,11,FALSE)="","",VLOOKUP($O821,'APOIO-DESPESAS'!$A$3:$N$962,11,FALSE)),"")</f>
        <v/>
      </c>
      <c r="K821" s="223" t="str">
        <f>IFERROR(IF(VLOOKUP($O821,'APOIO-DESPESAS'!$A$3:$N$962,12,FALSE)="","",VLOOKUP($O821,'APOIO-DESPESAS'!$A$3:$N$962,12,FALSE)),"")</f>
        <v/>
      </c>
      <c r="L821" s="223" t="str">
        <f>IFERROR(IF(VLOOKUP($O821,'APOIO-DESPESAS'!$A$3:$N$962,13,FALSE)="","",VLOOKUP($O821,'APOIO-DESPESAS'!$A$3:$N$962,13,FALSE)),"")</f>
        <v/>
      </c>
      <c r="M821" s="223" t="str">
        <f>IFERROR(IF(VLOOKUP($O821,'APOIO-DESPESAS'!$A$3:$N$962,14,FALSE)="","",VLOOKUP($O821,'APOIO-DESPESAS'!$A$3:$N$962,14,FALSE)),"")</f>
        <v/>
      </c>
      <c r="O821" s="223">
        <f t="shared" si="12"/>
        <v>819</v>
      </c>
    </row>
    <row r="822" spans="1:15" x14ac:dyDescent="0.25">
      <c r="A822" s="223" t="str">
        <f>IFERROR(IF(VLOOKUP($O822,'APOIO-DESPESAS'!$A$3:$N$962,2,FALSE)="","",VLOOKUP($O822,'APOIO-DESPESAS'!$A$3:$N$962,2,FALSE)),"")</f>
        <v/>
      </c>
      <c r="B822" s="223" t="str">
        <f>IFERROR(IF(VLOOKUP($O822,'APOIO-DESPESAS'!$A$3:$N$962,3,FALSE)="","",VLOOKUP($O822,'APOIO-DESPESAS'!$A$3:$N$962,3,FALSE)),"")</f>
        <v/>
      </c>
      <c r="C822" s="223" t="str">
        <f>IFERROR(IF(VLOOKUP($O822,'APOIO-DESPESAS'!$A$3:$N$962,4,FALSE)="","",VLOOKUP($O822,'APOIO-DESPESAS'!$A$3:$N$962,4,FALSE)),"")</f>
        <v/>
      </c>
      <c r="D822" s="223" t="str">
        <f>IFERROR(IF(VLOOKUP($O822,'APOIO-DESPESAS'!$A$3:$N$962,5,FALSE)="","",VLOOKUP($O822,'APOIO-DESPESAS'!$A$3:$N$962,5,FALSE)),"")</f>
        <v/>
      </c>
      <c r="E822" s="223" t="str">
        <f>IFERROR(IF(VLOOKUP($O822,'APOIO-DESPESAS'!$A$3:$N$962,6,FALSE)="","",VLOOKUP($O822,'APOIO-DESPESAS'!$A$3:$N$962,6,FALSE)),"")</f>
        <v/>
      </c>
      <c r="F822" s="223" t="str">
        <f>IFERROR(IF(VLOOKUP($O822,'APOIO-DESPESAS'!$A$3:$N$962,7,FALSE)="","",VLOOKUP($O822,'APOIO-DESPESAS'!$A$3:$N$962,7,FALSE)),"")</f>
        <v/>
      </c>
      <c r="G822" s="223" t="str">
        <f>IFERROR(IF(VLOOKUP($O822,'APOIO-DESPESAS'!$A$3:$N$962,8,FALSE)="","",VLOOKUP($O822,'APOIO-DESPESAS'!$A$3:$N$962,8,FALSE)),"")</f>
        <v/>
      </c>
      <c r="H822" s="223" t="str">
        <f>IFERROR(IF(VLOOKUP($O822,'APOIO-DESPESAS'!$A$3:$N$962,9,FALSE)="","",VLOOKUP($O822,'APOIO-DESPESAS'!$A$3:$N$962,9,FALSE)),"")</f>
        <v/>
      </c>
      <c r="I822" s="223" t="str">
        <f>IFERROR(IF(VLOOKUP($O822,'APOIO-DESPESAS'!$A$3:$N$962,10,FALSE)="","",VLOOKUP($O822,'APOIO-DESPESAS'!$A$3:$N$962,10,FALSE)),"")</f>
        <v/>
      </c>
      <c r="J822" s="223" t="str">
        <f>IFERROR(IF(VLOOKUP($O822,'APOIO-DESPESAS'!$A$3:$N$962,11,FALSE)="","",VLOOKUP($O822,'APOIO-DESPESAS'!$A$3:$N$962,11,FALSE)),"")</f>
        <v/>
      </c>
      <c r="K822" s="223" t="str">
        <f>IFERROR(IF(VLOOKUP($O822,'APOIO-DESPESAS'!$A$3:$N$962,12,FALSE)="","",VLOOKUP($O822,'APOIO-DESPESAS'!$A$3:$N$962,12,FALSE)),"")</f>
        <v/>
      </c>
      <c r="L822" s="223" t="str">
        <f>IFERROR(IF(VLOOKUP($O822,'APOIO-DESPESAS'!$A$3:$N$962,13,FALSE)="","",VLOOKUP($O822,'APOIO-DESPESAS'!$A$3:$N$962,13,FALSE)),"")</f>
        <v/>
      </c>
      <c r="M822" s="223" t="str">
        <f>IFERROR(IF(VLOOKUP($O822,'APOIO-DESPESAS'!$A$3:$N$962,14,FALSE)="","",VLOOKUP($O822,'APOIO-DESPESAS'!$A$3:$N$962,14,FALSE)),"")</f>
        <v/>
      </c>
      <c r="O822" s="223">
        <f t="shared" si="12"/>
        <v>820</v>
      </c>
    </row>
    <row r="823" spans="1:15" x14ac:dyDescent="0.25">
      <c r="A823" s="223" t="str">
        <f>IFERROR(IF(VLOOKUP($O823,'APOIO-DESPESAS'!$A$3:$N$962,2,FALSE)="","",VLOOKUP($O823,'APOIO-DESPESAS'!$A$3:$N$962,2,FALSE)),"")</f>
        <v/>
      </c>
      <c r="B823" s="223" t="str">
        <f>IFERROR(IF(VLOOKUP($O823,'APOIO-DESPESAS'!$A$3:$N$962,3,FALSE)="","",VLOOKUP($O823,'APOIO-DESPESAS'!$A$3:$N$962,3,FALSE)),"")</f>
        <v/>
      </c>
      <c r="C823" s="223" t="str">
        <f>IFERROR(IF(VLOOKUP($O823,'APOIO-DESPESAS'!$A$3:$N$962,4,FALSE)="","",VLOOKUP($O823,'APOIO-DESPESAS'!$A$3:$N$962,4,FALSE)),"")</f>
        <v/>
      </c>
      <c r="D823" s="223" t="str">
        <f>IFERROR(IF(VLOOKUP($O823,'APOIO-DESPESAS'!$A$3:$N$962,5,FALSE)="","",VLOOKUP($O823,'APOIO-DESPESAS'!$A$3:$N$962,5,FALSE)),"")</f>
        <v/>
      </c>
      <c r="E823" s="223" t="str">
        <f>IFERROR(IF(VLOOKUP($O823,'APOIO-DESPESAS'!$A$3:$N$962,6,FALSE)="","",VLOOKUP($O823,'APOIO-DESPESAS'!$A$3:$N$962,6,FALSE)),"")</f>
        <v/>
      </c>
      <c r="F823" s="223" t="str">
        <f>IFERROR(IF(VLOOKUP($O823,'APOIO-DESPESAS'!$A$3:$N$962,7,FALSE)="","",VLOOKUP($O823,'APOIO-DESPESAS'!$A$3:$N$962,7,FALSE)),"")</f>
        <v/>
      </c>
      <c r="G823" s="223" t="str">
        <f>IFERROR(IF(VLOOKUP($O823,'APOIO-DESPESAS'!$A$3:$N$962,8,FALSE)="","",VLOOKUP($O823,'APOIO-DESPESAS'!$A$3:$N$962,8,FALSE)),"")</f>
        <v/>
      </c>
      <c r="H823" s="223" t="str">
        <f>IFERROR(IF(VLOOKUP($O823,'APOIO-DESPESAS'!$A$3:$N$962,9,FALSE)="","",VLOOKUP($O823,'APOIO-DESPESAS'!$A$3:$N$962,9,FALSE)),"")</f>
        <v/>
      </c>
      <c r="I823" s="223" t="str">
        <f>IFERROR(IF(VLOOKUP($O823,'APOIO-DESPESAS'!$A$3:$N$962,10,FALSE)="","",VLOOKUP($O823,'APOIO-DESPESAS'!$A$3:$N$962,10,FALSE)),"")</f>
        <v/>
      </c>
      <c r="J823" s="223" t="str">
        <f>IFERROR(IF(VLOOKUP($O823,'APOIO-DESPESAS'!$A$3:$N$962,11,FALSE)="","",VLOOKUP($O823,'APOIO-DESPESAS'!$A$3:$N$962,11,FALSE)),"")</f>
        <v/>
      </c>
      <c r="K823" s="223" t="str">
        <f>IFERROR(IF(VLOOKUP($O823,'APOIO-DESPESAS'!$A$3:$N$962,12,FALSE)="","",VLOOKUP($O823,'APOIO-DESPESAS'!$A$3:$N$962,12,FALSE)),"")</f>
        <v/>
      </c>
      <c r="L823" s="223" t="str">
        <f>IFERROR(IF(VLOOKUP($O823,'APOIO-DESPESAS'!$A$3:$N$962,13,FALSE)="","",VLOOKUP($O823,'APOIO-DESPESAS'!$A$3:$N$962,13,FALSE)),"")</f>
        <v/>
      </c>
      <c r="M823" s="223" t="str">
        <f>IFERROR(IF(VLOOKUP($O823,'APOIO-DESPESAS'!$A$3:$N$962,14,FALSE)="","",VLOOKUP($O823,'APOIO-DESPESAS'!$A$3:$N$962,14,FALSE)),"")</f>
        <v/>
      </c>
      <c r="O823" s="223">
        <f t="shared" si="12"/>
        <v>821</v>
      </c>
    </row>
    <row r="824" spans="1:15" x14ac:dyDescent="0.25">
      <c r="A824" s="223" t="str">
        <f>IFERROR(IF(VLOOKUP($O824,'APOIO-DESPESAS'!$A$3:$N$962,2,FALSE)="","",VLOOKUP($O824,'APOIO-DESPESAS'!$A$3:$N$962,2,FALSE)),"")</f>
        <v/>
      </c>
      <c r="B824" s="223" t="str">
        <f>IFERROR(IF(VLOOKUP($O824,'APOIO-DESPESAS'!$A$3:$N$962,3,FALSE)="","",VLOOKUP($O824,'APOIO-DESPESAS'!$A$3:$N$962,3,FALSE)),"")</f>
        <v/>
      </c>
      <c r="C824" s="223" t="str">
        <f>IFERROR(IF(VLOOKUP($O824,'APOIO-DESPESAS'!$A$3:$N$962,4,FALSE)="","",VLOOKUP($O824,'APOIO-DESPESAS'!$A$3:$N$962,4,FALSE)),"")</f>
        <v/>
      </c>
      <c r="D824" s="223" t="str">
        <f>IFERROR(IF(VLOOKUP($O824,'APOIO-DESPESAS'!$A$3:$N$962,5,FALSE)="","",VLOOKUP($O824,'APOIO-DESPESAS'!$A$3:$N$962,5,FALSE)),"")</f>
        <v/>
      </c>
      <c r="E824" s="223" t="str">
        <f>IFERROR(IF(VLOOKUP($O824,'APOIO-DESPESAS'!$A$3:$N$962,6,FALSE)="","",VLOOKUP($O824,'APOIO-DESPESAS'!$A$3:$N$962,6,FALSE)),"")</f>
        <v/>
      </c>
      <c r="F824" s="223" t="str">
        <f>IFERROR(IF(VLOOKUP($O824,'APOIO-DESPESAS'!$A$3:$N$962,7,FALSE)="","",VLOOKUP($O824,'APOIO-DESPESAS'!$A$3:$N$962,7,FALSE)),"")</f>
        <v/>
      </c>
      <c r="G824" s="223" t="str">
        <f>IFERROR(IF(VLOOKUP($O824,'APOIO-DESPESAS'!$A$3:$N$962,8,FALSE)="","",VLOOKUP($O824,'APOIO-DESPESAS'!$A$3:$N$962,8,FALSE)),"")</f>
        <v/>
      </c>
      <c r="H824" s="223" t="str">
        <f>IFERROR(IF(VLOOKUP($O824,'APOIO-DESPESAS'!$A$3:$N$962,9,FALSE)="","",VLOOKUP($O824,'APOIO-DESPESAS'!$A$3:$N$962,9,FALSE)),"")</f>
        <v/>
      </c>
      <c r="I824" s="223" t="str">
        <f>IFERROR(IF(VLOOKUP($O824,'APOIO-DESPESAS'!$A$3:$N$962,10,FALSE)="","",VLOOKUP($O824,'APOIO-DESPESAS'!$A$3:$N$962,10,FALSE)),"")</f>
        <v/>
      </c>
      <c r="J824" s="223" t="str">
        <f>IFERROR(IF(VLOOKUP($O824,'APOIO-DESPESAS'!$A$3:$N$962,11,FALSE)="","",VLOOKUP($O824,'APOIO-DESPESAS'!$A$3:$N$962,11,FALSE)),"")</f>
        <v/>
      </c>
      <c r="K824" s="223" t="str">
        <f>IFERROR(IF(VLOOKUP($O824,'APOIO-DESPESAS'!$A$3:$N$962,12,FALSE)="","",VLOOKUP($O824,'APOIO-DESPESAS'!$A$3:$N$962,12,FALSE)),"")</f>
        <v/>
      </c>
      <c r="L824" s="223" t="str">
        <f>IFERROR(IF(VLOOKUP($O824,'APOIO-DESPESAS'!$A$3:$N$962,13,FALSE)="","",VLOOKUP($O824,'APOIO-DESPESAS'!$A$3:$N$962,13,FALSE)),"")</f>
        <v/>
      </c>
      <c r="M824" s="223" t="str">
        <f>IFERROR(IF(VLOOKUP($O824,'APOIO-DESPESAS'!$A$3:$N$962,14,FALSE)="","",VLOOKUP($O824,'APOIO-DESPESAS'!$A$3:$N$962,14,FALSE)),"")</f>
        <v/>
      </c>
      <c r="O824" s="223">
        <f t="shared" si="12"/>
        <v>822</v>
      </c>
    </row>
    <row r="825" spans="1:15" x14ac:dyDescent="0.25">
      <c r="A825" s="223" t="str">
        <f>IFERROR(IF(VLOOKUP($O825,'APOIO-DESPESAS'!$A$3:$N$962,2,FALSE)="","",VLOOKUP($O825,'APOIO-DESPESAS'!$A$3:$N$962,2,FALSE)),"")</f>
        <v/>
      </c>
      <c r="B825" s="223" t="str">
        <f>IFERROR(IF(VLOOKUP($O825,'APOIO-DESPESAS'!$A$3:$N$962,3,FALSE)="","",VLOOKUP($O825,'APOIO-DESPESAS'!$A$3:$N$962,3,FALSE)),"")</f>
        <v/>
      </c>
      <c r="C825" s="223" t="str">
        <f>IFERROR(IF(VLOOKUP($O825,'APOIO-DESPESAS'!$A$3:$N$962,4,FALSE)="","",VLOOKUP($O825,'APOIO-DESPESAS'!$A$3:$N$962,4,FALSE)),"")</f>
        <v/>
      </c>
      <c r="D825" s="223" t="str">
        <f>IFERROR(IF(VLOOKUP($O825,'APOIO-DESPESAS'!$A$3:$N$962,5,FALSE)="","",VLOOKUP($O825,'APOIO-DESPESAS'!$A$3:$N$962,5,FALSE)),"")</f>
        <v/>
      </c>
      <c r="E825" s="223" t="str">
        <f>IFERROR(IF(VLOOKUP($O825,'APOIO-DESPESAS'!$A$3:$N$962,6,FALSE)="","",VLOOKUP($O825,'APOIO-DESPESAS'!$A$3:$N$962,6,FALSE)),"")</f>
        <v/>
      </c>
      <c r="F825" s="223" t="str">
        <f>IFERROR(IF(VLOOKUP($O825,'APOIO-DESPESAS'!$A$3:$N$962,7,FALSE)="","",VLOOKUP($O825,'APOIO-DESPESAS'!$A$3:$N$962,7,FALSE)),"")</f>
        <v/>
      </c>
      <c r="G825" s="223" t="str">
        <f>IFERROR(IF(VLOOKUP($O825,'APOIO-DESPESAS'!$A$3:$N$962,8,FALSE)="","",VLOOKUP($O825,'APOIO-DESPESAS'!$A$3:$N$962,8,FALSE)),"")</f>
        <v/>
      </c>
      <c r="H825" s="223" t="str">
        <f>IFERROR(IF(VLOOKUP($O825,'APOIO-DESPESAS'!$A$3:$N$962,9,FALSE)="","",VLOOKUP($O825,'APOIO-DESPESAS'!$A$3:$N$962,9,FALSE)),"")</f>
        <v/>
      </c>
      <c r="I825" s="223" t="str">
        <f>IFERROR(IF(VLOOKUP($O825,'APOIO-DESPESAS'!$A$3:$N$962,10,FALSE)="","",VLOOKUP($O825,'APOIO-DESPESAS'!$A$3:$N$962,10,FALSE)),"")</f>
        <v/>
      </c>
      <c r="J825" s="223" t="str">
        <f>IFERROR(IF(VLOOKUP($O825,'APOIO-DESPESAS'!$A$3:$N$962,11,FALSE)="","",VLOOKUP($O825,'APOIO-DESPESAS'!$A$3:$N$962,11,FALSE)),"")</f>
        <v/>
      </c>
      <c r="K825" s="223" t="str">
        <f>IFERROR(IF(VLOOKUP($O825,'APOIO-DESPESAS'!$A$3:$N$962,12,FALSE)="","",VLOOKUP($O825,'APOIO-DESPESAS'!$A$3:$N$962,12,FALSE)),"")</f>
        <v/>
      </c>
      <c r="L825" s="223" t="str">
        <f>IFERROR(IF(VLOOKUP($O825,'APOIO-DESPESAS'!$A$3:$N$962,13,FALSE)="","",VLOOKUP($O825,'APOIO-DESPESAS'!$A$3:$N$962,13,FALSE)),"")</f>
        <v/>
      </c>
      <c r="M825" s="223" t="str">
        <f>IFERROR(IF(VLOOKUP($O825,'APOIO-DESPESAS'!$A$3:$N$962,14,FALSE)="","",VLOOKUP($O825,'APOIO-DESPESAS'!$A$3:$N$962,14,FALSE)),"")</f>
        <v/>
      </c>
      <c r="O825" s="223">
        <f t="shared" si="12"/>
        <v>823</v>
      </c>
    </row>
    <row r="826" spans="1:15" x14ac:dyDescent="0.25">
      <c r="A826" s="223" t="str">
        <f>IFERROR(IF(VLOOKUP($O826,'APOIO-DESPESAS'!$A$3:$N$962,2,FALSE)="","",VLOOKUP($O826,'APOIO-DESPESAS'!$A$3:$N$962,2,FALSE)),"")</f>
        <v/>
      </c>
      <c r="B826" s="223" t="str">
        <f>IFERROR(IF(VLOOKUP($O826,'APOIO-DESPESAS'!$A$3:$N$962,3,FALSE)="","",VLOOKUP($O826,'APOIO-DESPESAS'!$A$3:$N$962,3,FALSE)),"")</f>
        <v/>
      </c>
      <c r="C826" s="223" t="str">
        <f>IFERROR(IF(VLOOKUP($O826,'APOIO-DESPESAS'!$A$3:$N$962,4,FALSE)="","",VLOOKUP($O826,'APOIO-DESPESAS'!$A$3:$N$962,4,FALSE)),"")</f>
        <v/>
      </c>
      <c r="D826" s="223" t="str">
        <f>IFERROR(IF(VLOOKUP($O826,'APOIO-DESPESAS'!$A$3:$N$962,5,FALSE)="","",VLOOKUP($O826,'APOIO-DESPESAS'!$A$3:$N$962,5,FALSE)),"")</f>
        <v/>
      </c>
      <c r="E826" s="223" t="str">
        <f>IFERROR(IF(VLOOKUP($O826,'APOIO-DESPESAS'!$A$3:$N$962,6,FALSE)="","",VLOOKUP($O826,'APOIO-DESPESAS'!$A$3:$N$962,6,FALSE)),"")</f>
        <v/>
      </c>
      <c r="F826" s="223" t="str">
        <f>IFERROR(IF(VLOOKUP($O826,'APOIO-DESPESAS'!$A$3:$N$962,7,FALSE)="","",VLOOKUP($O826,'APOIO-DESPESAS'!$A$3:$N$962,7,FALSE)),"")</f>
        <v/>
      </c>
      <c r="G826" s="223" t="str">
        <f>IFERROR(IF(VLOOKUP($O826,'APOIO-DESPESAS'!$A$3:$N$962,8,FALSE)="","",VLOOKUP($O826,'APOIO-DESPESAS'!$A$3:$N$962,8,FALSE)),"")</f>
        <v/>
      </c>
      <c r="H826" s="223" t="str">
        <f>IFERROR(IF(VLOOKUP($O826,'APOIO-DESPESAS'!$A$3:$N$962,9,FALSE)="","",VLOOKUP($O826,'APOIO-DESPESAS'!$A$3:$N$962,9,FALSE)),"")</f>
        <v/>
      </c>
      <c r="I826" s="223" t="str">
        <f>IFERROR(IF(VLOOKUP($O826,'APOIO-DESPESAS'!$A$3:$N$962,10,FALSE)="","",VLOOKUP($O826,'APOIO-DESPESAS'!$A$3:$N$962,10,FALSE)),"")</f>
        <v/>
      </c>
      <c r="J826" s="223" t="str">
        <f>IFERROR(IF(VLOOKUP($O826,'APOIO-DESPESAS'!$A$3:$N$962,11,FALSE)="","",VLOOKUP($O826,'APOIO-DESPESAS'!$A$3:$N$962,11,FALSE)),"")</f>
        <v/>
      </c>
      <c r="K826" s="223" t="str">
        <f>IFERROR(IF(VLOOKUP($O826,'APOIO-DESPESAS'!$A$3:$N$962,12,FALSE)="","",VLOOKUP($O826,'APOIO-DESPESAS'!$A$3:$N$962,12,FALSE)),"")</f>
        <v/>
      </c>
      <c r="L826" s="223" t="str">
        <f>IFERROR(IF(VLOOKUP($O826,'APOIO-DESPESAS'!$A$3:$N$962,13,FALSE)="","",VLOOKUP($O826,'APOIO-DESPESAS'!$A$3:$N$962,13,FALSE)),"")</f>
        <v/>
      </c>
      <c r="M826" s="223" t="str">
        <f>IFERROR(IF(VLOOKUP($O826,'APOIO-DESPESAS'!$A$3:$N$962,14,FALSE)="","",VLOOKUP($O826,'APOIO-DESPESAS'!$A$3:$N$962,14,FALSE)),"")</f>
        <v/>
      </c>
      <c r="O826" s="223">
        <f t="shared" si="12"/>
        <v>824</v>
      </c>
    </row>
    <row r="827" spans="1:15" x14ac:dyDescent="0.25">
      <c r="A827" s="223" t="str">
        <f>IFERROR(IF(VLOOKUP($O827,'APOIO-DESPESAS'!$A$3:$N$962,2,FALSE)="","",VLOOKUP($O827,'APOIO-DESPESAS'!$A$3:$N$962,2,FALSE)),"")</f>
        <v/>
      </c>
      <c r="B827" s="223" t="str">
        <f>IFERROR(IF(VLOOKUP($O827,'APOIO-DESPESAS'!$A$3:$N$962,3,FALSE)="","",VLOOKUP($O827,'APOIO-DESPESAS'!$A$3:$N$962,3,FALSE)),"")</f>
        <v/>
      </c>
      <c r="C827" s="223" t="str">
        <f>IFERROR(IF(VLOOKUP($O827,'APOIO-DESPESAS'!$A$3:$N$962,4,FALSE)="","",VLOOKUP($O827,'APOIO-DESPESAS'!$A$3:$N$962,4,FALSE)),"")</f>
        <v/>
      </c>
      <c r="D827" s="223" t="str">
        <f>IFERROR(IF(VLOOKUP($O827,'APOIO-DESPESAS'!$A$3:$N$962,5,FALSE)="","",VLOOKUP($O827,'APOIO-DESPESAS'!$A$3:$N$962,5,FALSE)),"")</f>
        <v/>
      </c>
      <c r="E827" s="223" t="str">
        <f>IFERROR(IF(VLOOKUP($O827,'APOIO-DESPESAS'!$A$3:$N$962,6,FALSE)="","",VLOOKUP($O827,'APOIO-DESPESAS'!$A$3:$N$962,6,FALSE)),"")</f>
        <v/>
      </c>
      <c r="F827" s="223" t="str">
        <f>IFERROR(IF(VLOOKUP($O827,'APOIO-DESPESAS'!$A$3:$N$962,7,FALSE)="","",VLOOKUP($O827,'APOIO-DESPESAS'!$A$3:$N$962,7,FALSE)),"")</f>
        <v/>
      </c>
      <c r="G827" s="223" t="str">
        <f>IFERROR(IF(VLOOKUP($O827,'APOIO-DESPESAS'!$A$3:$N$962,8,FALSE)="","",VLOOKUP($O827,'APOIO-DESPESAS'!$A$3:$N$962,8,FALSE)),"")</f>
        <v/>
      </c>
      <c r="H827" s="223" t="str">
        <f>IFERROR(IF(VLOOKUP($O827,'APOIO-DESPESAS'!$A$3:$N$962,9,FALSE)="","",VLOOKUP($O827,'APOIO-DESPESAS'!$A$3:$N$962,9,FALSE)),"")</f>
        <v/>
      </c>
      <c r="I827" s="223" t="str">
        <f>IFERROR(IF(VLOOKUP($O827,'APOIO-DESPESAS'!$A$3:$N$962,10,FALSE)="","",VLOOKUP($O827,'APOIO-DESPESAS'!$A$3:$N$962,10,FALSE)),"")</f>
        <v/>
      </c>
      <c r="J827" s="223" t="str">
        <f>IFERROR(IF(VLOOKUP($O827,'APOIO-DESPESAS'!$A$3:$N$962,11,FALSE)="","",VLOOKUP($O827,'APOIO-DESPESAS'!$A$3:$N$962,11,FALSE)),"")</f>
        <v/>
      </c>
      <c r="K827" s="223" t="str">
        <f>IFERROR(IF(VLOOKUP($O827,'APOIO-DESPESAS'!$A$3:$N$962,12,FALSE)="","",VLOOKUP($O827,'APOIO-DESPESAS'!$A$3:$N$962,12,FALSE)),"")</f>
        <v/>
      </c>
      <c r="L827" s="223" t="str">
        <f>IFERROR(IF(VLOOKUP($O827,'APOIO-DESPESAS'!$A$3:$N$962,13,FALSE)="","",VLOOKUP($O827,'APOIO-DESPESAS'!$A$3:$N$962,13,FALSE)),"")</f>
        <v/>
      </c>
      <c r="M827" s="223" t="str">
        <f>IFERROR(IF(VLOOKUP($O827,'APOIO-DESPESAS'!$A$3:$N$962,14,FALSE)="","",VLOOKUP($O827,'APOIO-DESPESAS'!$A$3:$N$962,14,FALSE)),"")</f>
        <v/>
      </c>
      <c r="O827" s="223">
        <f t="shared" si="12"/>
        <v>825</v>
      </c>
    </row>
    <row r="828" spans="1:15" x14ac:dyDescent="0.25">
      <c r="A828" s="223" t="str">
        <f>IFERROR(IF(VLOOKUP($O828,'APOIO-DESPESAS'!$A$3:$N$962,2,FALSE)="","",VLOOKUP($O828,'APOIO-DESPESAS'!$A$3:$N$962,2,FALSE)),"")</f>
        <v/>
      </c>
      <c r="B828" s="223" t="str">
        <f>IFERROR(IF(VLOOKUP($O828,'APOIO-DESPESAS'!$A$3:$N$962,3,FALSE)="","",VLOOKUP($O828,'APOIO-DESPESAS'!$A$3:$N$962,3,FALSE)),"")</f>
        <v/>
      </c>
      <c r="C828" s="223" t="str">
        <f>IFERROR(IF(VLOOKUP($O828,'APOIO-DESPESAS'!$A$3:$N$962,4,FALSE)="","",VLOOKUP($O828,'APOIO-DESPESAS'!$A$3:$N$962,4,FALSE)),"")</f>
        <v/>
      </c>
      <c r="D828" s="223" t="str">
        <f>IFERROR(IF(VLOOKUP($O828,'APOIO-DESPESAS'!$A$3:$N$962,5,FALSE)="","",VLOOKUP($O828,'APOIO-DESPESAS'!$A$3:$N$962,5,FALSE)),"")</f>
        <v/>
      </c>
      <c r="E828" s="223" t="str">
        <f>IFERROR(IF(VLOOKUP($O828,'APOIO-DESPESAS'!$A$3:$N$962,6,FALSE)="","",VLOOKUP($O828,'APOIO-DESPESAS'!$A$3:$N$962,6,FALSE)),"")</f>
        <v/>
      </c>
      <c r="F828" s="223" t="str">
        <f>IFERROR(IF(VLOOKUP($O828,'APOIO-DESPESAS'!$A$3:$N$962,7,FALSE)="","",VLOOKUP($O828,'APOIO-DESPESAS'!$A$3:$N$962,7,FALSE)),"")</f>
        <v/>
      </c>
      <c r="G828" s="223" t="str">
        <f>IFERROR(IF(VLOOKUP($O828,'APOIO-DESPESAS'!$A$3:$N$962,8,FALSE)="","",VLOOKUP($O828,'APOIO-DESPESAS'!$A$3:$N$962,8,FALSE)),"")</f>
        <v/>
      </c>
      <c r="H828" s="223" t="str">
        <f>IFERROR(IF(VLOOKUP($O828,'APOIO-DESPESAS'!$A$3:$N$962,9,FALSE)="","",VLOOKUP($O828,'APOIO-DESPESAS'!$A$3:$N$962,9,FALSE)),"")</f>
        <v/>
      </c>
      <c r="I828" s="223" t="str">
        <f>IFERROR(IF(VLOOKUP($O828,'APOIO-DESPESAS'!$A$3:$N$962,10,FALSE)="","",VLOOKUP($O828,'APOIO-DESPESAS'!$A$3:$N$962,10,FALSE)),"")</f>
        <v/>
      </c>
      <c r="J828" s="223" t="str">
        <f>IFERROR(IF(VLOOKUP($O828,'APOIO-DESPESAS'!$A$3:$N$962,11,FALSE)="","",VLOOKUP($O828,'APOIO-DESPESAS'!$A$3:$N$962,11,FALSE)),"")</f>
        <v/>
      </c>
      <c r="K828" s="223" t="str">
        <f>IFERROR(IF(VLOOKUP($O828,'APOIO-DESPESAS'!$A$3:$N$962,12,FALSE)="","",VLOOKUP($O828,'APOIO-DESPESAS'!$A$3:$N$962,12,FALSE)),"")</f>
        <v/>
      </c>
      <c r="L828" s="223" t="str">
        <f>IFERROR(IF(VLOOKUP($O828,'APOIO-DESPESAS'!$A$3:$N$962,13,FALSE)="","",VLOOKUP($O828,'APOIO-DESPESAS'!$A$3:$N$962,13,FALSE)),"")</f>
        <v/>
      </c>
      <c r="M828" s="223" t="str">
        <f>IFERROR(IF(VLOOKUP($O828,'APOIO-DESPESAS'!$A$3:$N$962,14,FALSE)="","",VLOOKUP($O828,'APOIO-DESPESAS'!$A$3:$N$962,14,FALSE)),"")</f>
        <v/>
      </c>
      <c r="O828" s="223">
        <f t="shared" si="12"/>
        <v>826</v>
      </c>
    </row>
    <row r="829" spans="1:15" x14ac:dyDescent="0.25">
      <c r="A829" s="223" t="str">
        <f>IFERROR(IF(VLOOKUP($O829,'APOIO-DESPESAS'!$A$3:$N$962,2,FALSE)="","",VLOOKUP($O829,'APOIO-DESPESAS'!$A$3:$N$962,2,FALSE)),"")</f>
        <v/>
      </c>
      <c r="B829" s="223" t="str">
        <f>IFERROR(IF(VLOOKUP($O829,'APOIO-DESPESAS'!$A$3:$N$962,3,FALSE)="","",VLOOKUP($O829,'APOIO-DESPESAS'!$A$3:$N$962,3,FALSE)),"")</f>
        <v/>
      </c>
      <c r="C829" s="223" t="str">
        <f>IFERROR(IF(VLOOKUP($O829,'APOIO-DESPESAS'!$A$3:$N$962,4,FALSE)="","",VLOOKUP($O829,'APOIO-DESPESAS'!$A$3:$N$962,4,FALSE)),"")</f>
        <v/>
      </c>
      <c r="D829" s="223" t="str">
        <f>IFERROR(IF(VLOOKUP($O829,'APOIO-DESPESAS'!$A$3:$N$962,5,FALSE)="","",VLOOKUP($O829,'APOIO-DESPESAS'!$A$3:$N$962,5,FALSE)),"")</f>
        <v/>
      </c>
      <c r="E829" s="223" t="str">
        <f>IFERROR(IF(VLOOKUP($O829,'APOIO-DESPESAS'!$A$3:$N$962,6,FALSE)="","",VLOOKUP($O829,'APOIO-DESPESAS'!$A$3:$N$962,6,FALSE)),"")</f>
        <v/>
      </c>
      <c r="F829" s="223" t="str">
        <f>IFERROR(IF(VLOOKUP($O829,'APOIO-DESPESAS'!$A$3:$N$962,7,FALSE)="","",VLOOKUP($O829,'APOIO-DESPESAS'!$A$3:$N$962,7,FALSE)),"")</f>
        <v/>
      </c>
      <c r="G829" s="223" t="str">
        <f>IFERROR(IF(VLOOKUP($O829,'APOIO-DESPESAS'!$A$3:$N$962,8,FALSE)="","",VLOOKUP($O829,'APOIO-DESPESAS'!$A$3:$N$962,8,FALSE)),"")</f>
        <v/>
      </c>
      <c r="H829" s="223" t="str">
        <f>IFERROR(IF(VLOOKUP($O829,'APOIO-DESPESAS'!$A$3:$N$962,9,FALSE)="","",VLOOKUP($O829,'APOIO-DESPESAS'!$A$3:$N$962,9,FALSE)),"")</f>
        <v/>
      </c>
      <c r="I829" s="223" t="str">
        <f>IFERROR(IF(VLOOKUP($O829,'APOIO-DESPESAS'!$A$3:$N$962,10,FALSE)="","",VLOOKUP($O829,'APOIO-DESPESAS'!$A$3:$N$962,10,FALSE)),"")</f>
        <v/>
      </c>
      <c r="J829" s="223" t="str">
        <f>IFERROR(IF(VLOOKUP($O829,'APOIO-DESPESAS'!$A$3:$N$962,11,FALSE)="","",VLOOKUP($O829,'APOIO-DESPESAS'!$A$3:$N$962,11,FALSE)),"")</f>
        <v/>
      </c>
      <c r="K829" s="223" t="str">
        <f>IFERROR(IF(VLOOKUP($O829,'APOIO-DESPESAS'!$A$3:$N$962,12,FALSE)="","",VLOOKUP($O829,'APOIO-DESPESAS'!$A$3:$N$962,12,FALSE)),"")</f>
        <v/>
      </c>
      <c r="L829" s="223" t="str">
        <f>IFERROR(IF(VLOOKUP($O829,'APOIO-DESPESAS'!$A$3:$N$962,13,FALSE)="","",VLOOKUP($O829,'APOIO-DESPESAS'!$A$3:$N$962,13,FALSE)),"")</f>
        <v/>
      </c>
      <c r="M829" s="223" t="str">
        <f>IFERROR(IF(VLOOKUP($O829,'APOIO-DESPESAS'!$A$3:$N$962,14,FALSE)="","",VLOOKUP($O829,'APOIO-DESPESAS'!$A$3:$N$962,14,FALSE)),"")</f>
        <v/>
      </c>
      <c r="O829" s="223">
        <f t="shared" si="12"/>
        <v>827</v>
      </c>
    </row>
    <row r="830" spans="1:15" x14ac:dyDescent="0.25">
      <c r="A830" s="223" t="str">
        <f>IFERROR(IF(VLOOKUP($O830,'APOIO-DESPESAS'!$A$3:$N$962,2,FALSE)="","",VLOOKUP($O830,'APOIO-DESPESAS'!$A$3:$N$962,2,FALSE)),"")</f>
        <v/>
      </c>
      <c r="B830" s="223" t="str">
        <f>IFERROR(IF(VLOOKUP($O830,'APOIO-DESPESAS'!$A$3:$N$962,3,FALSE)="","",VLOOKUP($O830,'APOIO-DESPESAS'!$A$3:$N$962,3,FALSE)),"")</f>
        <v/>
      </c>
      <c r="C830" s="223" t="str">
        <f>IFERROR(IF(VLOOKUP($O830,'APOIO-DESPESAS'!$A$3:$N$962,4,FALSE)="","",VLOOKUP($O830,'APOIO-DESPESAS'!$A$3:$N$962,4,FALSE)),"")</f>
        <v/>
      </c>
      <c r="D830" s="223" t="str">
        <f>IFERROR(IF(VLOOKUP($O830,'APOIO-DESPESAS'!$A$3:$N$962,5,FALSE)="","",VLOOKUP($O830,'APOIO-DESPESAS'!$A$3:$N$962,5,FALSE)),"")</f>
        <v/>
      </c>
      <c r="E830" s="223" t="str">
        <f>IFERROR(IF(VLOOKUP($O830,'APOIO-DESPESAS'!$A$3:$N$962,6,FALSE)="","",VLOOKUP($O830,'APOIO-DESPESAS'!$A$3:$N$962,6,FALSE)),"")</f>
        <v/>
      </c>
      <c r="F830" s="223" t="str">
        <f>IFERROR(IF(VLOOKUP($O830,'APOIO-DESPESAS'!$A$3:$N$962,7,FALSE)="","",VLOOKUP($O830,'APOIO-DESPESAS'!$A$3:$N$962,7,FALSE)),"")</f>
        <v/>
      </c>
      <c r="G830" s="223" t="str">
        <f>IFERROR(IF(VLOOKUP($O830,'APOIO-DESPESAS'!$A$3:$N$962,8,FALSE)="","",VLOOKUP($O830,'APOIO-DESPESAS'!$A$3:$N$962,8,FALSE)),"")</f>
        <v/>
      </c>
      <c r="H830" s="223" t="str">
        <f>IFERROR(IF(VLOOKUP($O830,'APOIO-DESPESAS'!$A$3:$N$962,9,FALSE)="","",VLOOKUP($O830,'APOIO-DESPESAS'!$A$3:$N$962,9,FALSE)),"")</f>
        <v/>
      </c>
      <c r="I830" s="223" t="str">
        <f>IFERROR(IF(VLOOKUP($O830,'APOIO-DESPESAS'!$A$3:$N$962,10,FALSE)="","",VLOOKUP($O830,'APOIO-DESPESAS'!$A$3:$N$962,10,FALSE)),"")</f>
        <v/>
      </c>
      <c r="J830" s="223" t="str">
        <f>IFERROR(IF(VLOOKUP($O830,'APOIO-DESPESAS'!$A$3:$N$962,11,FALSE)="","",VLOOKUP($O830,'APOIO-DESPESAS'!$A$3:$N$962,11,FALSE)),"")</f>
        <v/>
      </c>
      <c r="K830" s="223" t="str">
        <f>IFERROR(IF(VLOOKUP($O830,'APOIO-DESPESAS'!$A$3:$N$962,12,FALSE)="","",VLOOKUP($O830,'APOIO-DESPESAS'!$A$3:$N$962,12,FALSE)),"")</f>
        <v/>
      </c>
      <c r="L830" s="223" t="str">
        <f>IFERROR(IF(VLOOKUP($O830,'APOIO-DESPESAS'!$A$3:$N$962,13,FALSE)="","",VLOOKUP($O830,'APOIO-DESPESAS'!$A$3:$N$962,13,FALSE)),"")</f>
        <v/>
      </c>
      <c r="M830" s="223" t="str">
        <f>IFERROR(IF(VLOOKUP($O830,'APOIO-DESPESAS'!$A$3:$N$962,14,FALSE)="","",VLOOKUP($O830,'APOIO-DESPESAS'!$A$3:$N$962,14,FALSE)),"")</f>
        <v/>
      </c>
      <c r="O830" s="223">
        <f t="shared" si="12"/>
        <v>828</v>
      </c>
    </row>
    <row r="831" spans="1:15" x14ac:dyDescent="0.25">
      <c r="A831" s="223" t="str">
        <f>IFERROR(IF(VLOOKUP($O831,'APOIO-DESPESAS'!$A$3:$N$962,2,FALSE)="","",VLOOKUP($O831,'APOIO-DESPESAS'!$A$3:$N$962,2,FALSE)),"")</f>
        <v/>
      </c>
      <c r="B831" s="223" t="str">
        <f>IFERROR(IF(VLOOKUP($O831,'APOIO-DESPESAS'!$A$3:$N$962,3,FALSE)="","",VLOOKUP($O831,'APOIO-DESPESAS'!$A$3:$N$962,3,FALSE)),"")</f>
        <v/>
      </c>
      <c r="C831" s="223" t="str">
        <f>IFERROR(IF(VLOOKUP($O831,'APOIO-DESPESAS'!$A$3:$N$962,4,FALSE)="","",VLOOKUP($O831,'APOIO-DESPESAS'!$A$3:$N$962,4,FALSE)),"")</f>
        <v/>
      </c>
      <c r="D831" s="223" t="str">
        <f>IFERROR(IF(VLOOKUP($O831,'APOIO-DESPESAS'!$A$3:$N$962,5,FALSE)="","",VLOOKUP($O831,'APOIO-DESPESAS'!$A$3:$N$962,5,FALSE)),"")</f>
        <v/>
      </c>
      <c r="E831" s="223" t="str">
        <f>IFERROR(IF(VLOOKUP($O831,'APOIO-DESPESAS'!$A$3:$N$962,6,FALSE)="","",VLOOKUP($O831,'APOIO-DESPESAS'!$A$3:$N$962,6,FALSE)),"")</f>
        <v/>
      </c>
      <c r="F831" s="223" t="str">
        <f>IFERROR(IF(VLOOKUP($O831,'APOIO-DESPESAS'!$A$3:$N$962,7,FALSE)="","",VLOOKUP($O831,'APOIO-DESPESAS'!$A$3:$N$962,7,FALSE)),"")</f>
        <v/>
      </c>
      <c r="G831" s="223" t="str">
        <f>IFERROR(IF(VLOOKUP($O831,'APOIO-DESPESAS'!$A$3:$N$962,8,FALSE)="","",VLOOKUP($O831,'APOIO-DESPESAS'!$A$3:$N$962,8,FALSE)),"")</f>
        <v/>
      </c>
      <c r="H831" s="223" t="str">
        <f>IFERROR(IF(VLOOKUP($O831,'APOIO-DESPESAS'!$A$3:$N$962,9,FALSE)="","",VLOOKUP($O831,'APOIO-DESPESAS'!$A$3:$N$962,9,FALSE)),"")</f>
        <v/>
      </c>
      <c r="I831" s="223" t="str">
        <f>IFERROR(IF(VLOOKUP($O831,'APOIO-DESPESAS'!$A$3:$N$962,10,FALSE)="","",VLOOKUP($O831,'APOIO-DESPESAS'!$A$3:$N$962,10,FALSE)),"")</f>
        <v/>
      </c>
      <c r="J831" s="223" t="str">
        <f>IFERROR(IF(VLOOKUP($O831,'APOIO-DESPESAS'!$A$3:$N$962,11,FALSE)="","",VLOOKUP($O831,'APOIO-DESPESAS'!$A$3:$N$962,11,FALSE)),"")</f>
        <v/>
      </c>
      <c r="K831" s="223" t="str">
        <f>IFERROR(IF(VLOOKUP($O831,'APOIO-DESPESAS'!$A$3:$N$962,12,FALSE)="","",VLOOKUP($O831,'APOIO-DESPESAS'!$A$3:$N$962,12,FALSE)),"")</f>
        <v/>
      </c>
      <c r="L831" s="223" t="str">
        <f>IFERROR(IF(VLOOKUP($O831,'APOIO-DESPESAS'!$A$3:$N$962,13,FALSE)="","",VLOOKUP($O831,'APOIO-DESPESAS'!$A$3:$N$962,13,FALSE)),"")</f>
        <v/>
      </c>
      <c r="M831" s="223" t="str">
        <f>IFERROR(IF(VLOOKUP($O831,'APOIO-DESPESAS'!$A$3:$N$962,14,FALSE)="","",VLOOKUP($O831,'APOIO-DESPESAS'!$A$3:$N$962,14,FALSE)),"")</f>
        <v/>
      </c>
      <c r="O831" s="223">
        <f t="shared" si="12"/>
        <v>829</v>
      </c>
    </row>
    <row r="832" spans="1:15" x14ac:dyDescent="0.25">
      <c r="A832" s="223" t="str">
        <f>IFERROR(IF(VLOOKUP($O832,'APOIO-DESPESAS'!$A$3:$N$962,2,FALSE)="","",VLOOKUP($O832,'APOIO-DESPESAS'!$A$3:$N$962,2,FALSE)),"")</f>
        <v/>
      </c>
      <c r="B832" s="223" t="str">
        <f>IFERROR(IF(VLOOKUP($O832,'APOIO-DESPESAS'!$A$3:$N$962,3,FALSE)="","",VLOOKUP($O832,'APOIO-DESPESAS'!$A$3:$N$962,3,FALSE)),"")</f>
        <v/>
      </c>
      <c r="C832" s="223" t="str">
        <f>IFERROR(IF(VLOOKUP($O832,'APOIO-DESPESAS'!$A$3:$N$962,4,FALSE)="","",VLOOKUP($O832,'APOIO-DESPESAS'!$A$3:$N$962,4,FALSE)),"")</f>
        <v/>
      </c>
      <c r="D832" s="223" t="str">
        <f>IFERROR(IF(VLOOKUP($O832,'APOIO-DESPESAS'!$A$3:$N$962,5,FALSE)="","",VLOOKUP($O832,'APOIO-DESPESAS'!$A$3:$N$962,5,FALSE)),"")</f>
        <v/>
      </c>
      <c r="E832" s="223" t="str">
        <f>IFERROR(IF(VLOOKUP($O832,'APOIO-DESPESAS'!$A$3:$N$962,6,FALSE)="","",VLOOKUP($O832,'APOIO-DESPESAS'!$A$3:$N$962,6,FALSE)),"")</f>
        <v/>
      </c>
      <c r="F832" s="223" t="str">
        <f>IFERROR(IF(VLOOKUP($O832,'APOIO-DESPESAS'!$A$3:$N$962,7,FALSE)="","",VLOOKUP($O832,'APOIO-DESPESAS'!$A$3:$N$962,7,FALSE)),"")</f>
        <v/>
      </c>
      <c r="G832" s="223" t="str">
        <f>IFERROR(IF(VLOOKUP($O832,'APOIO-DESPESAS'!$A$3:$N$962,8,FALSE)="","",VLOOKUP($O832,'APOIO-DESPESAS'!$A$3:$N$962,8,FALSE)),"")</f>
        <v/>
      </c>
      <c r="H832" s="223" t="str">
        <f>IFERROR(IF(VLOOKUP($O832,'APOIO-DESPESAS'!$A$3:$N$962,9,FALSE)="","",VLOOKUP($O832,'APOIO-DESPESAS'!$A$3:$N$962,9,FALSE)),"")</f>
        <v/>
      </c>
      <c r="I832" s="223" t="str">
        <f>IFERROR(IF(VLOOKUP($O832,'APOIO-DESPESAS'!$A$3:$N$962,10,FALSE)="","",VLOOKUP($O832,'APOIO-DESPESAS'!$A$3:$N$962,10,FALSE)),"")</f>
        <v/>
      </c>
      <c r="J832" s="223" t="str">
        <f>IFERROR(IF(VLOOKUP($O832,'APOIO-DESPESAS'!$A$3:$N$962,11,FALSE)="","",VLOOKUP($O832,'APOIO-DESPESAS'!$A$3:$N$962,11,FALSE)),"")</f>
        <v/>
      </c>
      <c r="K832" s="223" t="str">
        <f>IFERROR(IF(VLOOKUP($O832,'APOIO-DESPESAS'!$A$3:$N$962,12,FALSE)="","",VLOOKUP($O832,'APOIO-DESPESAS'!$A$3:$N$962,12,FALSE)),"")</f>
        <v/>
      </c>
      <c r="L832" s="223" t="str">
        <f>IFERROR(IF(VLOOKUP($O832,'APOIO-DESPESAS'!$A$3:$N$962,13,FALSE)="","",VLOOKUP($O832,'APOIO-DESPESAS'!$A$3:$N$962,13,FALSE)),"")</f>
        <v/>
      </c>
      <c r="M832" s="223" t="str">
        <f>IFERROR(IF(VLOOKUP($O832,'APOIO-DESPESAS'!$A$3:$N$962,14,FALSE)="","",VLOOKUP($O832,'APOIO-DESPESAS'!$A$3:$N$962,14,FALSE)),"")</f>
        <v/>
      </c>
      <c r="O832" s="223">
        <f t="shared" si="12"/>
        <v>830</v>
      </c>
    </row>
    <row r="833" spans="1:15" x14ac:dyDescent="0.25">
      <c r="A833" s="223" t="str">
        <f>IFERROR(IF(VLOOKUP($O833,'APOIO-DESPESAS'!$A$3:$N$962,2,FALSE)="","",VLOOKUP($O833,'APOIO-DESPESAS'!$A$3:$N$962,2,FALSE)),"")</f>
        <v/>
      </c>
      <c r="B833" s="223" t="str">
        <f>IFERROR(IF(VLOOKUP($O833,'APOIO-DESPESAS'!$A$3:$N$962,3,FALSE)="","",VLOOKUP($O833,'APOIO-DESPESAS'!$A$3:$N$962,3,FALSE)),"")</f>
        <v/>
      </c>
      <c r="C833" s="223" t="str">
        <f>IFERROR(IF(VLOOKUP($O833,'APOIO-DESPESAS'!$A$3:$N$962,4,FALSE)="","",VLOOKUP($O833,'APOIO-DESPESAS'!$A$3:$N$962,4,FALSE)),"")</f>
        <v/>
      </c>
      <c r="D833" s="223" t="str">
        <f>IFERROR(IF(VLOOKUP($O833,'APOIO-DESPESAS'!$A$3:$N$962,5,FALSE)="","",VLOOKUP($O833,'APOIO-DESPESAS'!$A$3:$N$962,5,FALSE)),"")</f>
        <v/>
      </c>
      <c r="E833" s="223" t="str">
        <f>IFERROR(IF(VLOOKUP($O833,'APOIO-DESPESAS'!$A$3:$N$962,6,FALSE)="","",VLOOKUP($O833,'APOIO-DESPESAS'!$A$3:$N$962,6,FALSE)),"")</f>
        <v/>
      </c>
      <c r="F833" s="223" t="str">
        <f>IFERROR(IF(VLOOKUP($O833,'APOIO-DESPESAS'!$A$3:$N$962,7,FALSE)="","",VLOOKUP($O833,'APOIO-DESPESAS'!$A$3:$N$962,7,FALSE)),"")</f>
        <v/>
      </c>
      <c r="G833" s="223" t="str">
        <f>IFERROR(IF(VLOOKUP($O833,'APOIO-DESPESAS'!$A$3:$N$962,8,FALSE)="","",VLOOKUP($O833,'APOIO-DESPESAS'!$A$3:$N$962,8,FALSE)),"")</f>
        <v/>
      </c>
      <c r="H833" s="223" t="str">
        <f>IFERROR(IF(VLOOKUP($O833,'APOIO-DESPESAS'!$A$3:$N$962,9,FALSE)="","",VLOOKUP($O833,'APOIO-DESPESAS'!$A$3:$N$962,9,FALSE)),"")</f>
        <v/>
      </c>
      <c r="I833" s="223" t="str">
        <f>IFERROR(IF(VLOOKUP($O833,'APOIO-DESPESAS'!$A$3:$N$962,10,FALSE)="","",VLOOKUP($O833,'APOIO-DESPESAS'!$A$3:$N$962,10,FALSE)),"")</f>
        <v/>
      </c>
      <c r="J833" s="223" t="str">
        <f>IFERROR(IF(VLOOKUP($O833,'APOIO-DESPESAS'!$A$3:$N$962,11,FALSE)="","",VLOOKUP($O833,'APOIO-DESPESAS'!$A$3:$N$962,11,FALSE)),"")</f>
        <v/>
      </c>
      <c r="K833" s="223" t="str">
        <f>IFERROR(IF(VLOOKUP($O833,'APOIO-DESPESAS'!$A$3:$N$962,12,FALSE)="","",VLOOKUP($O833,'APOIO-DESPESAS'!$A$3:$N$962,12,FALSE)),"")</f>
        <v/>
      </c>
      <c r="L833" s="223" t="str">
        <f>IFERROR(IF(VLOOKUP($O833,'APOIO-DESPESAS'!$A$3:$N$962,13,FALSE)="","",VLOOKUP($O833,'APOIO-DESPESAS'!$A$3:$N$962,13,FALSE)),"")</f>
        <v/>
      </c>
      <c r="M833" s="223" t="str">
        <f>IFERROR(IF(VLOOKUP($O833,'APOIO-DESPESAS'!$A$3:$N$962,14,FALSE)="","",VLOOKUP($O833,'APOIO-DESPESAS'!$A$3:$N$962,14,FALSE)),"")</f>
        <v/>
      </c>
      <c r="O833" s="223">
        <f t="shared" si="12"/>
        <v>831</v>
      </c>
    </row>
    <row r="834" spans="1:15" x14ac:dyDescent="0.25">
      <c r="A834" s="223" t="str">
        <f>IFERROR(IF(VLOOKUP($O834,'APOIO-DESPESAS'!$A$3:$N$962,2,FALSE)="","",VLOOKUP($O834,'APOIO-DESPESAS'!$A$3:$N$962,2,FALSE)),"")</f>
        <v/>
      </c>
      <c r="B834" s="223" t="str">
        <f>IFERROR(IF(VLOOKUP($O834,'APOIO-DESPESAS'!$A$3:$N$962,3,FALSE)="","",VLOOKUP($O834,'APOIO-DESPESAS'!$A$3:$N$962,3,FALSE)),"")</f>
        <v/>
      </c>
      <c r="C834" s="223" t="str">
        <f>IFERROR(IF(VLOOKUP($O834,'APOIO-DESPESAS'!$A$3:$N$962,4,FALSE)="","",VLOOKUP($O834,'APOIO-DESPESAS'!$A$3:$N$962,4,FALSE)),"")</f>
        <v/>
      </c>
      <c r="D834" s="223" t="str">
        <f>IFERROR(IF(VLOOKUP($O834,'APOIO-DESPESAS'!$A$3:$N$962,5,FALSE)="","",VLOOKUP($O834,'APOIO-DESPESAS'!$A$3:$N$962,5,FALSE)),"")</f>
        <v/>
      </c>
      <c r="E834" s="223" t="str">
        <f>IFERROR(IF(VLOOKUP($O834,'APOIO-DESPESAS'!$A$3:$N$962,6,FALSE)="","",VLOOKUP($O834,'APOIO-DESPESAS'!$A$3:$N$962,6,FALSE)),"")</f>
        <v/>
      </c>
      <c r="F834" s="223" t="str">
        <f>IFERROR(IF(VLOOKUP($O834,'APOIO-DESPESAS'!$A$3:$N$962,7,FALSE)="","",VLOOKUP($O834,'APOIO-DESPESAS'!$A$3:$N$962,7,FALSE)),"")</f>
        <v/>
      </c>
      <c r="G834" s="223" t="str">
        <f>IFERROR(IF(VLOOKUP($O834,'APOIO-DESPESAS'!$A$3:$N$962,8,FALSE)="","",VLOOKUP($O834,'APOIO-DESPESAS'!$A$3:$N$962,8,FALSE)),"")</f>
        <v/>
      </c>
      <c r="H834" s="223" t="str">
        <f>IFERROR(IF(VLOOKUP($O834,'APOIO-DESPESAS'!$A$3:$N$962,9,FALSE)="","",VLOOKUP($O834,'APOIO-DESPESAS'!$A$3:$N$962,9,FALSE)),"")</f>
        <v/>
      </c>
      <c r="I834" s="223" t="str">
        <f>IFERROR(IF(VLOOKUP($O834,'APOIO-DESPESAS'!$A$3:$N$962,10,FALSE)="","",VLOOKUP($O834,'APOIO-DESPESAS'!$A$3:$N$962,10,FALSE)),"")</f>
        <v/>
      </c>
      <c r="J834" s="223" t="str">
        <f>IFERROR(IF(VLOOKUP($O834,'APOIO-DESPESAS'!$A$3:$N$962,11,FALSE)="","",VLOOKUP($O834,'APOIO-DESPESAS'!$A$3:$N$962,11,FALSE)),"")</f>
        <v/>
      </c>
      <c r="K834" s="223" t="str">
        <f>IFERROR(IF(VLOOKUP($O834,'APOIO-DESPESAS'!$A$3:$N$962,12,FALSE)="","",VLOOKUP($O834,'APOIO-DESPESAS'!$A$3:$N$962,12,FALSE)),"")</f>
        <v/>
      </c>
      <c r="L834" s="223" t="str">
        <f>IFERROR(IF(VLOOKUP($O834,'APOIO-DESPESAS'!$A$3:$N$962,13,FALSE)="","",VLOOKUP($O834,'APOIO-DESPESAS'!$A$3:$N$962,13,FALSE)),"")</f>
        <v/>
      </c>
      <c r="M834" s="223" t="str">
        <f>IFERROR(IF(VLOOKUP($O834,'APOIO-DESPESAS'!$A$3:$N$962,14,FALSE)="","",VLOOKUP($O834,'APOIO-DESPESAS'!$A$3:$N$962,14,FALSE)),"")</f>
        <v/>
      </c>
      <c r="O834" s="223">
        <f t="shared" si="12"/>
        <v>832</v>
      </c>
    </row>
    <row r="835" spans="1:15" x14ac:dyDescent="0.25">
      <c r="A835" s="223" t="str">
        <f>IFERROR(IF(VLOOKUP($O835,'APOIO-DESPESAS'!$A$3:$N$962,2,FALSE)="","",VLOOKUP($O835,'APOIO-DESPESAS'!$A$3:$N$962,2,FALSE)),"")</f>
        <v/>
      </c>
      <c r="B835" s="223" t="str">
        <f>IFERROR(IF(VLOOKUP($O835,'APOIO-DESPESAS'!$A$3:$N$962,3,FALSE)="","",VLOOKUP($O835,'APOIO-DESPESAS'!$A$3:$N$962,3,FALSE)),"")</f>
        <v/>
      </c>
      <c r="C835" s="223" t="str">
        <f>IFERROR(IF(VLOOKUP($O835,'APOIO-DESPESAS'!$A$3:$N$962,4,FALSE)="","",VLOOKUP($O835,'APOIO-DESPESAS'!$A$3:$N$962,4,FALSE)),"")</f>
        <v/>
      </c>
      <c r="D835" s="223" t="str">
        <f>IFERROR(IF(VLOOKUP($O835,'APOIO-DESPESAS'!$A$3:$N$962,5,FALSE)="","",VLOOKUP($O835,'APOIO-DESPESAS'!$A$3:$N$962,5,FALSE)),"")</f>
        <v/>
      </c>
      <c r="E835" s="223" t="str">
        <f>IFERROR(IF(VLOOKUP($O835,'APOIO-DESPESAS'!$A$3:$N$962,6,FALSE)="","",VLOOKUP($O835,'APOIO-DESPESAS'!$A$3:$N$962,6,FALSE)),"")</f>
        <v/>
      </c>
      <c r="F835" s="223" t="str">
        <f>IFERROR(IF(VLOOKUP($O835,'APOIO-DESPESAS'!$A$3:$N$962,7,FALSE)="","",VLOOKUP($O835,'APOIO-DESPESAS'!$A$3:$N$962,7,FALSE)),"")</f>
        <v/>
      </c>
      <c r="G835" s="223" t="str">
        <f>IFERROR(IF(VLOOKUP($O835,'APOIO-DESPESAS'!$A$3:$N$962,8,FALSE)="","",VLOOKUP($O835,'APOIO-DESPESAS'!$A$3:$N$962,8,FALSE)),"")</f>
        <v/>
      </c>
      <c r="H835" s="223" t="str">
        <f>IFERROR(IF(VLOOKUP($O835,'APOIO-DESPESAS'!$A$3:$N$962,9,FALSE)="","",VLOOKUP($O835,'APOIO-DESPESAS'!$A$3:$N$962,9,FALSE)),"")</f>
        <v/>
      </c>
      <c r="I835" s="223" t="str">
        <f>IFERROR(IF(VLOOKUP($O835,'APOIO-DESPESAS'!$A$3:$N$962,10,FALSE)="","",VLOOKUP($O835,'APOIO-DESPESAS'!$A$3:$N$962,10,FALSE)),"")</f>
        <v/>
      </c>
      <c r="J835" s="223" t="str">
        <f>IFERROR(IF(VLOOKUP($O835,'APOIO-DESPESAS'!$A$3:$N$962,11,FALSE)="","",VLOOKUP($O835,'APOIO-DESPESAS'!$A$3:$N$962,11,FALSE)),"")</f>
        <v/>
      </c>
      <c r="K835" s="223" t="str">
        <f>IFERROR(IF(VLOOKUP($O835,'APOIO-DESPESAS'!$A$3:$N$962,12,FALSE)="","",VLOOKUP($O835,'APOIO-DESPESAS'!$A$3:$N$962,12,FALSE)),"")</f>
        <v/>
      </c>
      <c r="L835" s="223" t="str">
        <f>IFERROR(IF(VLOOKUP($O835,'APOIO-DESPESAS'!$A$3:$N$962,13,FALSE)="","",VLOOKUP($O835,'APOIO-DESPESAS'!$A$3:$N$962,13,FALSE)),"")</f>
        <v/>
      </c>
      <c r="M835" s="223" t="str">
        <f>IFERROR(IF(VLOOKUP($O835,'APOIO-DESPESAS'!$A$3:$N$962,14,FALSE)="","",VLOOKUP($O835,'APOIO-DESPESAS'!$A$3:$N$962,14,FALSE)),"")</f>
        <v/>
      </c>
      <c r="O835" s="223">
        <f t="shared" si="12"/>
        <v>833</v>
      </c>
    </row>
    <row r="836" spans="1:15" x14ac:dyDescent="0.25">
      <c r="A836" s="223" t="str">
        <f>IFERROR(IF(VLOOKUP($O836,'APOIO-DESPESAS'!$A$3:$N$962,2,FALSE)="","",VLOOKUP($O836,'APOIO-DESPESAS'!$A$3:$N$962,2,FALSE)),"")</f>
        <v/>
      </c>
      <c r="B836" s="223" t="str">
        <f>IFERROR(IF(VLOOKUP($O836,'APOIO-DESPESAS'!$A$3:$N$962,3,FALSE)="","",VLOOKUP($O836,'APOIO-DESPESAS'!$A$3:$N$962,3,FALSE)),"")</f>
        <v/>
      </c>
      <c r="C836" s="223" t="str">
        <f>IFERROR(IF(VLOOKUP($O836,'APOIO-DESPESAS'!$A$3:$N$962,4,FALSE)="","",VLOOKUP($O836,'APOIO-DESPESAS'!$A$3:$N$962,4,FALSE)),"")</f>
        <v/>
      </c>
      <c r="D836" s="223" t="str">
        <f>IFERROR(IF(VLOOKUP($O836,'APOIO-DESPESAS'!$A$3:$N$962,5,FALSE)="","",VLOOKUP($O836,'APOIO-DESPESAS'!$A$3:$N$962,5,FALSE)),"")</f>
        <v/>
      </c>
      <c r="E836" s="223" t="str">
        <f>IFERROR(IF(VLOOKUP($O836,'APOIO-DESPESAS'!$A$3:$N$962,6,FALSE)="","",VLOOKUP($O836,'APOIO-DESPESAS'!$A$3:$N$962,6,FALSE)),"")</f>
        <v/>
      </c>
      <c r="F836" s="223" t="str">
        <f>IFERROR(IF(VLOOKUP($O836,'APOIO-DESPESAS'!$A$3:$N$962,7,FALSE)="","",VLOOKUP($O836,'APOIO-DESPESAS'!$A$3:$N$962,7,FALSE)),"")</f>
        <v/>
      </c>
      <c r="G836" s="223" t="str">
        <f>IFERROR(IF(VLOOKUP($O836,'APOIO-DESPESAS'!$A$3:$N$962,8,FALSE)="","",VLOOKUP($O836,'APOIO-DESPESAS'!$A$3:$N$962,8,FALSE)),"")</f>
        <v/>
      </c>
      <c r="H836" s="223" t="str">
        <f>IFERROR(IF(VLOOKUP($O836,'APOIO-DESPESAS'!$A$3:$N$962,9,FALSE)="","",VLOOKUP($O836,'APOIO-DESPESAS'!$A$3:$N$962,9,FALSE)),"")</f>
        <v/>
      </c>
      <c r="I836" s="223" t="str">
        <f>IFERROR(IF(VLOOKUP($O836,'APOIO-DESPESAS'!$A$3:$N$962,10,FALSE)="","",VLOOKUP($O836,'APOIO-DESPESAS'!$A$3:$N$962,10,FALSE)),"")</f>
        <v/>
      </c>
      <c r="J836" s="223" t="str">
        <f>IFERROR(IF(VLOOKUP($O836,'APOIO-DESPESAS'!$A$3:$N$962,11,FALSE)="","",VLOOKUP($O836,'APOIO-DESPESAS'!$A$3:$N$962,11,FALSE)),"")</f>
        <v/>
      </c>
      <c r="K836" s="223" t="str">
        <f>IFERROR(IF(VLOOKUP($O836,'APOIO-DESPESAS'!$A$3:$N$962,12,FALSE)="","",VLOOKUP($O836,'APOIO-DESPESAS'!$A$3:$N$962,12,FALSE)),"")</f>
        <v/>
      </c>
      <c r="L836" s="223" t="str">
        <f>IFERROR(IF(VLOOKUP($O836,'APOIO-DESPESAS'!$A$3:$N$962,13,FALSE)="","",VLOOKUP($O836,'APOIO-DESPESAS'!$A$3:$N$962,13,FALSE)),"")</f>
        <v/>
      </c>
      <c r="M836" s="223" t="str">
        <f>IFERROR(IF(VLOOKUP($O836,'APOIO-DESPESAS'!$A$3:$N$962,14,FALSE)="","",VLOOKUP($O836,'APOIO-DESPESAS'!$A$3:$N$962,14,FALSE)),"")</f>
        <v/>
      </c>
      <c r="O836" s="223">
        <f t="shared" si="12"/>
        <v>834</v>
      </c>
    </row>
    <row r="837" spans="1:15" x14ac:dyDescent="0.25">
      <c r="A837" s="223" t="str">
        <f>IFERROR(IF(VLOOKUP($O837,'APOIO-DESPESAS'!$A$3:$N$962,2,FALSE)="","",VLOOKUP($O837,'APOIO-DESPESAS'!$A$3:$N$962,2,FALSE)),"")</f>
        <v/>
      </c>
      <c r="B837" s="223" t="str">
        <f>IFERROR(IF(VLOOKUP($O837,'APOIO-DESPESAS'!$A$3:$N$962,3,FALSE)="","",VLOOKUP($O837,'APOIO-DESPESAS'!$A$3:$N$962,3,FALSE)),"")</f>
        <v/>
      </c>
      <c r="C837" s="223" t="str">
        <f>IFERROR(IF(VLOOKUP($O837,'APOIO-DESPESAS'!$A$3:$N$962,4,FALSE)="","",VLOOKUP($O837,'APOIO-DESPESAS'!$A$3:$N$962,4,FALSE)),"")</f>
        <v/>
      </c>
      <c r="D837" s="223" t="str">
        <f>IFERROR(IF(VLOOKUP($O837,'APOIO-DESPESAS'!$A$3:$N$962,5,FALSE)="","",VLOOKUP($O837,'APOIO-DESPESAS'!$A$3:$N$962,5,FALSE)),"")</f>
        <v/>
      </c>
      <c r="E837" s="223" t="str">
        <f>IFERROR(IF(VLOOKUP($O837,'APOIO-DESPESAS'!$A$3:$N$962,6,FALSE)="","",VLOOKUP($O837,'APOIO-DESPESAS'!$A$3:$N$962,6,FALSE)),"")</f>
        <v/>
      </c>
      <c r="F837" s="223" t="str">
        <f>IFERROR(IF(VLOOKUP($O837,'APOIO-DESPESAS'!$A$3:$N$962,7,FALSE)="","",VLOOKUP($O837,'APOIO-DESPESAS'!$A$3:$N$962,7,FALSE)),"")</f>
        <v/>
      </c>
      <c r="G837" s="223" t="str">
        <f>IFERROR(IF(VLOOKUP($O837,'APOIO-DESPESAS'!$A$3:$N$962,8,FALSE)="","",VLOOKUP($O837,'APOIO-DESPESAS'!$A$3:$N$962,8,FALSE)),"")</f>
        <v/>
      </c>
      <c r="H837" s="223" t="str">
        <f>IFERROR(IF(VLOOKUP($O837,'APOIO-DESPESAS'!$A$3:$N$962,9,FALSE)="","",VLOOKUP($O837,'APOIO-DESPESAS'!$A$3:$N$962,9,FALSE)),"")</f>
        <v/>
      </c>
      <c r="I837" s="223" t="str">
        <f>IFERROR(IF(VLOOKUP($O837,'APOIO-DESPESAS'!$A$3:$N$962,10,FALSE)="","",VLOOKUP($O837,'APOIO-DESPESAS'!$A$3:$N$962,10,FALSE)),"")</f>
        <v/>
      </c>
      <c r="J837" s="223" t="str">
        <f>IFERROR(IF(VLOOKUP($O837,'APOIO-DESPESAS'!$A$3:$N$962,11,FALSE)="","",VLOOKUP($O837,'APOIO-DESPESAS'!$A$3:$N$962,11,FALSE)),"")</f>
        <v/>
      </c>
      <c r="K837" s="223" t="str">
        <f>IFERROR(IF(VLOOKUP($O837,'APOIO-DESPESAS'!$A$3:$N$962,12,FALSE)="","",VLOOKUP($O837,'APOIO-DESPESAS'!$A$3:$N$962,12,FALSE)),"")</f>
        <v/>
      </c>
      <c r="L837" s="223" t="str">
        <f>IFERROR(IF(VLOOKUP($O837,'APOIO-DESPESAS'!$A$3:$N$962,13,FALSE)="","",VLOOKUP($O837,'APOIO-DESPESAS'!$A$3:$N$962,13,FALSE)),"")</f>
        <v/>
      </c>
      <c r="M837" s="223" t="str">
        <f>IFERROR(IF(VLOOKUP($O837,'APOIO-DESPESAS'!$A$3:$N$962,14,FALSE)="","",VLOOKUP($O837,'APOIO-DESPESAS'!$A$3:$N$962,14,FALSE)),"")</f>
        <v/>
      </c>
      <c r="O837" s="223">
        <f t="shared" ref="O837:O900" si="13">O836+1</f>
        <v>835</v>
      </c>
    </row>
    <row r="838" spans="1:15" x14ac:dyDescent="0.25">
      <c r="A838" s="223" t="str">
        <f>IFERROR(IF(VLOOKUP($O838,'APOIO-DESPESAS'!$A$3:$N$962,2,FALSE)="","",VLOOKUP($O838,'APOIO-DESPESAS'!$A$3:$N$962,2,FALSE)),"")</f>
        <v/>
      </c>
      <c r="B838" s="223" t="str">
        <f>IFERROR(IF(VLOOKUP($O838,'APOIO-DESPESAS'!$A$3:$N$962,3,FALSE)="","",VLOOKUP($O838,'APOIO-DESPESAS'!$A$3:$N$962,3,FALSE)),"")</f>
        <v/>
      </c>
      <c r="C838" s="223" t="str">
        <f>IFERROR(IF(VLOOKUP($O838,'APOIO-DESPESAS'!$A$3:$N$962,4,FALSE)="","",VLOOKUP($O838,'APOIO-DESPESAS'!$A$3:$N$962,4,FALSE)),"")</f>
        <v/>
      </c>
      <c r="D838" s="223" t="str">
        <f>IFERROR(IF(VLOOKUP($O838,'APOIO-DESPESAS'!$A$3:$N$962,5,FALSE)="","",VLOOKUP($O838,'APOIO-DESPESAS'!$A$3:$N$962,5,FALSE)),"")</f>
        <v/>
      </c>
      <c r="E838" s="223" t="str">
        <f>IFERROR(IF(VLOOKUP($O838,'APOIO-DESPESAS'!$A$3:$N$962,6,FALSE)="","",VLOOKUP($O838,'APOIO-DESPESAS'!$A$3:$N$962,6,FALSE)),"")</f>
        <v/>
      </c>
      <c r="F838" s="223" t="str">
        <f>IFERROR(IF(VLOOKUP($O838,'APOIO-DESPESAS'!$A$3:$N$962,7,FALSE)="","",VLOOKUP($O838,'APOIO-DESPESAS'!$A$3:$N$962,7,FALSE)),"")</f>
        <v/>
      </c>
      <c r="G838" s="223" t="str">
        <f>IFERROR(IF(VLOOKUP($O838,'APOIO-DESPESAS'!$A$3:$N$962,8,FALSE)="","",VLOOKUP($O838,'APOIO-DESPESAS'!$A$3:$N$962,8,FALSE)),"")</f>
        <v/>
      </c>
      <c r="H838" s="223" t="str">
        <f>IFERROR(IF(VLOOKUP($O838,'APOIO-DESPESAS'!$A$3:$N$962,9,FALSE)="","",VLOOKUP($O838,'APOIO-DESPESAS'!$A$3:$N$962,9,FALSE)),"")</f>
        <v/>
      </c>
      <c r="I838" s="223" t="str">
        <f>IFERROR(IF(VLOOKUP($O838,'APOIO-DESPESAS'!$A$3:$N$962,10,FALSE)="","",VLOOKUP($O838,'APOIO-DESPESAS'!$A$3:$N$962,10,FALSE)),"")</f>
        <v/>
      </c>
      <c r="J838" s="223" t="str">
        <f>IFERROR(IF(VLOOKUP($O838,'APOIO-DESPESAS'!$A$3:$N$962,11,FALSE)="","",VLOOKUP($O838,'APOIO-DESPESAS'!$A$3:$N$962,11,FALSE)),"")</f>
        <v/>
      </c>
      <c r="K838" s="223" t="str">
        <f>IFERROR(IF(VLOOKUP($O838,'APOIO-DESPESAS'!$A$3:$N$962,12,FALSE)="","",VLOOKUP($O838,'APOIO-DESPESAS'!$A$3:$N$962,12,FALSE)),"")</f>
        <v/>
      </c>
      <c r="L838" s="223" t="str">
        <f>IFERROR(IF(VLOOKUP($O838,'APOIO-DESPESAS'!$A$3:$N$962,13,FALSE)="","",VLOOKUP($O838,'APOIO-DESPESAS'!$A$3:$N$962,13,FALSE)),"")</f>
        <v/>
      </c>
      <c r="M838" s="223" t="str">
        <f>IFERROR(IF(VLOOKUP($O838,'APOIO-DESPESAS'!$A$3:$N$962,14,FALSE)="","",VLOOKUP($O838,'APOIO-DESPESAS'!$A$3:$N$962,14,FALSE)),"")</f>
        <v/>
      </c>
      <c r="O838" s="223">
        <f t="shared" si="13"/>
        <v>836</v>
      </c>
    </row>
    <row r="839" spans="1:15" x14ac:dyDescent="0.25">
      <c r="A839" s="223" t="str">
        <f>IFERROR(IF(VLOOKUP($O839,'APOIO-DESPESAS'!$A$3:$N$962,2,FALSE)="","",VLOOKUP($O839,'APOIO-DESPESAS'!$A$3:$N$962,2,FALSE)),"")</f>
        <v/>
      </c>
      <c r="B839" s="223" t="str">
        <f>IFERROR(IF(VLOOKUP($O839,'APOIO-DESPESAS'!$A$3:$N$962,3,FALSE)="","",VLOOKUP($O839,'APOIO-DESPESAS'!$A$3:$N$962,3,FALSE)),"")</f>
        <v/>
      </c>
      <c r="C839" s="223" t="str">
        <f>IFERROR(IF(VLOOKUP($O839,'APOIO-DESPESAS'!$A$3:$N$962,4,FALSE)="","",VLOOKUP($O839,'APOIO-DESPESAS'!$A$3:$N$962,4,FALSE)),"")</f>
        <v/>
      </c>
      <c r="D839" s="223" t="str">
        <f>IFERROR(IF(VLOOKUP($O839,'APOIO-DESPESAS'!$A$3:$N$962,5,FALSE)="","",VLOOKUP($O839,'APOIO-DESPESAS'!$A$3:$N$962,5,FALSE)),"")</f>
        <v/>
      </c>
      <c r="E839" s="223" t="str">
        <f>IFERROR(IF(VLOOKUP($O839,'APOIO-DESPESAS'!$A$3:$N$962,6,FALSE)="","",VLOOKUP($O839,'APOIO-DESPESAS'!$A$3:$N$962,6,FALSE)),"")</f>
        <v/>
      </c>
      <c r="F839" s="223" t="str">
        <f>IFERROR(IF(VLOOKUP($O839,'APOIO-DESPESAS'!$A$3:$N$962,7,FALSE)="","",VLOOKUP($O839,'APOIO-DESPESAS'!$A$3:$N$962,7,FALSE)),"")</f>
        <v/>
      </c>
      <c r="G839" s="223" t="str">
        <f>IFERROR(IF(VLOOKUP($O839,'APOIO-DESPESAS'!$A$3:$N$962,8,FALSE)="","",VLOOKUP($O839,'APOIO-DESPESAS'!$A$3:$N$962,8,FALSE)),"")</f>
        <v/>
      </c>
      <c r="H839" s="223" t="str">
        <f>IFERROR(IF(VLOOKUP($O839,'APOIO-DESPESAS'!$A$3:$N$962,9,FALSE)="","",VLOOKUP($O839,'APOIO-DESPESAS'!$A$3:$N$962,9,FALSE)),"")</f>
        <v/>
      </c>
      <c r="I839" s="223" t="str">
        <f>IFERROR(IF(VLOOKUP($O839,'APOIO-DESPESAS'!$A$3:$N$962,10,FALSE)="","",VLOOKUP($O839,'APOIO-DESPESAS'!$A$3:$N$962,10,FALSE)),"")</f>
        <v/>
      </c>
      <c r="J839" s="223" t="str">
        <f>IFERROR(IF(VLOOKUP($O839,'APOIO-DESPESAS'!$A$3:$N$962,11,FALSE)="","",VLOOKUP($O839,'APOIO-DESPESAS'!$A$3:$N$962,11,FALSE)),"")</f>
        <v/>
      </c>
      <c r="K839" s="223" t="str">
        <f>IFERROR(IF(VLOOKUP($O839,'APOIO-DESPESAS'!$A$3:$N$962,12,FALSE)="","",VLOOKUP($O839,'APOIO-DESPESAS'!$A$3:$N$962,12,FALSE)),"")</f>
        <v/>
      </c>
      <c r="L839" s="223" t="str">
        <f>IFERROR(IF(VLOOKUP($O839,'APOIO-DESPESAS'!$A$3:$N$962,13,FALSE)="","",VLOOKUP($O839,'APOIO-DESPESAS'!$A$3:$N$962,13,FALSE)),"")</f>
        <v/>
      </c>
      <c r="M839" s="223" t="str">
        <f>IFERROR(IF(VLOOKUP($O839,'APOIO-DESPESAS'!$A$3:$N$962,14,FALSE)="","",VLOOKUP($O839,'APOIO-DESPESAS'!$A$3:$N$962,14,FALSE)),"")</f>
        <v/>
      </c>
      <c r="O839" s="223">
        <f t="shared" si="13"/>
        <v>837</v>
      </c>
    </row>
    <row r="840" spans="1:15" x14ac:dyDescent="0.25">
      <c r="A840" s="223" t="str">
        <f>IFERROR(IF(VLOOKUP($O840,'APOIO-DESPESAS'!$A$3:$N$962,2,FALSE)="","",VLOOKUP($O840,'APOIO-DESPESAS'!$A$3:$N$962,2,FALSE)),"")</f>
        <v/>
      </c>
      <c r="B840" s="223" t="str">
        <f>IFERROR(IF(VLOOKUP($O840,'APOIO-DESPESAS'!$A$3:$N$962,3,FALSE)="","",VLOOKUP($O840,'APOIO-DESPESAS'!$A$3:$N$962,3,FALSE)),"")</f>
        <v/>
      </c>
      <c r="C840" s="223" t="str">
        <f>IFERROR(IF(VLOOKUP($O840,'APOIO-DESPESAS'!$A$3:$N$962,4,FALSE)="","",VLOOKUP($O840,'APOIO-DESPESAS'!$A$3:$N$962,4,FALSE)),"")</f>
        <v/>
      </c>
      <c r="D840" s="223" t="str">
        <f>IFERROR(IF(VLOOKUP($O840,'APOIO-DESPESAS'!$A$3:$N$962,5,FALSE)="","",VLOOKUP($O840,'APOIO-DESPESAS'!$A$3:$N$962,5,FALSE)),"")</f>
        <v/>
      </c>
      <c r="E840" s="223" t="str">
        <f>IFERROR(IF(VLOOKUP($O840,'APOIO-DESPESAS'!$A$3:$N$962,6,FALSE)="","",VLOOKUP($O840,'APOIO-DESPESAS'!$A$3:$N$962,6,FALSE)),"")</f>
        <v/>
      </c>
      <c r="F840" s="223" t="str">
        <f>IFERROR(IF(VLOOKUP($O840,'APOIO-DESPESAS'!$A$3:$N$962,7,FALSE)="","",VLOOKUP($O840,'APOIO-DESPESAS'!$A$3:$N$962,7,FALSE)),"")</f>
        <v/>
      </c>
      <c r="G840" s="223" t="str">
        <f>IFERROR(IF(VLOOKUP($O840,'APOIO-DESPESAS'!$A$3:$N$962,8,FALSE)="","",VLOOKUP($O840,'APOIO-DESPESAS'!$A$3:$N$962,8,FALSE)),"")</f>
        <v/>
      </c>
      <c r="H840" s="223" t="str">
        <f>IFERROR(IF(VLOOKUP($O840,'APOIO-DESPESAS'!$A$3:$N$962,9,FALSE)="","",VLOOKUP($O840,'APOIO-DESPESAS'!$A$3:$N$962,9,FALSE)),"")</f>
        <v/>
      </c>
      <c r="I840" s="223" t="str">
        <f>IFERROR(IF(VLOOKUP($O840,'APOIO-DESPESAS'!$A$3:$N$962,10,FALSE)="","",VLOOKUP($O840,'APOIO-DESPESAS'!$A$3:$N$962,10,FALSE)),"")</f>
        <v/>
      </c>
      <c r="J840" s="223" t="str">
        <f>IFERROR(IF(VLOOKUP($O840,'APOIO-DESPESAS'!$A$3:$N$962,11,FALSE)="","",VLOOKUP($O840,'APOIO-DESPESAS'!$A$3:$N$962,11,FALSE)),"")</f>
        <v/>
      </c>
      <c r="K840" s="223" t="str">
        <f>IFERROR(IF(VLOOKUP($O840,'APOIO-DESPESAS'!$A$3:$N$962,12,FALSE)="","",VLOOKUP($O840,'APOIO-DESPESAS'!$A$3:$N$962,12,FALSE)),"")</f>
        <v/>
      </c>
      <c r="L840" s="223" t="str">
        <f>IFERROR(IF(VLOOKUP($O840,'APOIO-DESPESAS'!$A$3:$N$962,13,FALSE)="","",VLOOKUP($O840,'APOIO-DESPESAS'!$A$3:$N$962,13,FALSE)),"")</f>
        <v/>
      </c>
      <c r="M840" s="223" t="str">
        <f>IFERROR(IF(VLOOKUP($O840,'APOIO-DESPESAS'!$A$3:$N$962,14,FALSE)="","",VLOOKUP($O840,'APOIO-DESPESAS'!$A$3:$N$962,14,FALSE)),"")</f>
        <v/>
      </c>
      <c r="O840" s="223">
        <f t="shared" si="13"/>
        <v>838</v>
      </c>
    </row>
    <row r="841" spans="1:15" x14ac:dyDescent="0.25">
      <c r="A841" s="223" t="str">
        <f>IFERROR(IF(VLOOKUP($O841,'APOIO-DESPESAS'!$A$3:$N$962,2,FALSE)="","",VLOOKUP($O841,'APOIO-DESPESAS'!$A$3:$N$962,2,FALSE)),"")</f>
        <v/>
      </c>
      <c r="B841" s="223" t="str">
        <f>IFERROR(IF(VLOOKUP($O841,'APOIO-DESPESAS'!$A$3:$N$962,3,FALSE)="","",VLOOKUP($O841,'APOIO-DESPESAS'!$A$3:$N$962,3,FALSE)),"")</f>
        <v/>
      </c>
      <c r="C841" s="223" t="str">
        <f>IFERROR(IF(VLOOKUP($O841,'APOIO-DESPESAS'!$A$3:$N$962,4,FALSE)="","",VLOOKUP($O841,'APOIO-DESPESAS'!$A$3:$N$962,4,FALSE)),"")</f>
        <v/>
      </c>
      <c r="D841" s="223" t="str">
        <f>IFERROR(IF(VLOOKUP($O841,'APOIO-DESPESAS'!$A$3:$N$962,5,FALSE)="","",VLOOKUP($O841,'APOIO-DESPESAS'!$A$3:$N$962,5,FALSE)),"")</f>
        <v/>
      </c>
      <c r="E841" s="223" t="str">
        <f>IFERROR(IF(VLOOKUP($O841,'APOIO-DESPESAS'!$A$3:$N$962,6,FALSE)="","",VLOOKUP($O841,'APOIO-DESPESAS'!$A$3:$N$962,6,FALSE)),"")</f>
        <v/>
      </c>
      <c r="F841" s="223" t="str">
        <f>IFERROR(IF(VLOOKUP($O841,'APOIO-DESPESAS'!$A$3:$N$962,7,FALSE)="","",VLOOKUP($O841,'APOIO-DESPESAS'!$A$3:$N$962,7,FALSE)),"")</f>
        <v/>
      </c>
      <c r="G841" s="223" t="str">
        <f>IFERROR(IF(VLOOKUP($O841,'APOIO-DESPESAS'!$A$3:$N$962,8,FALSE)="","",VLOOKUP($O841,'APOIO-DESPESAS'!$A$3:$N$962,8,FALSE)),"")</f>
        <v/>
      </c>
      <c r="H841" s="223" t="str">
        <f>IFERROR(IF(VLOOKUP($O841,'APOIO-DESPESAS'!$A$3:$N$962,9,FALSE)="","",VLOOKUP($O841,'APOIO-DESPESAS'!$A$3:$N$962,9,FALSE)),"")</f>
        <v/>
      </c>
      <c r="I841" s="223" t="str">
        <f>IFERROR(IF(VLOOKUP($O841,'APOIO-DESPESAS'!$A$3:$N$962,10,FALSE)="","",VLOOKUP($O841,'APOIO-DESPESAS'!$A$3:$N$962,10,FALSE)),"")</f>
        <v/>
      </c>
      <c r="J841" s="223" t="str">
        <f>IFERROR(IF(VLOOKUP($O841,'APOIO-DESPESAS'!$A$3:$N$962,11,FALSE)="","",VLOOKUP($O841,'APOIO-DESPESAS'!$A$3:$N$962,11,FALSE)),"")</f>
        <v/>
      </c>
      <c r="K841" s="223" t="str">
        <f>IFERROR(IF(VLOOKUP($O841,'APOIO-DESPESAS'!$A$3:$N$962,12,FALSE)="","",VLOOKUP($O841,'APOIO-DESPESAS'!$A$3:$N$962,12,FALSE)),"")</f>
        <v/>
      </c>
      <c r="L841" s="223" t="str">
        <f>IFERROR(IF(VLOOKUP($O841,'APOIO-DESPESAS'!$A$3:$N$962,13,FALSE)="","",VLOOKUP($O841,'APOIO-DESPESAS'!$A$3:$N$962,13,FALSE)),"")</f>
        <v/>
      </c>
      <c r="M841" s="223" t="str">
        <f>IFERROR(IF(VLOOKUP($O841,'APOIO-DESPESAS'!$A$3:$N$962,14,FALSE)="","",VLOOKUP($O841,'APOIO-DESPESAS'!$A$3:$N$962,14,FALSE)),"")</f>
        <v/>
      </c>
      <c r="O841" s="223">
        <f t="shared" si="13"/>
        <v>839</v>
      </c>
    </row>
    <row r="842" spans="1:15" x14ac:dyDescent="0.25">
      <c r="A842" s="223" t="str">
        <f>IFERROR(IF(VLOOKUP($O842,'APOIO-DESPESAS'!$A$3:$N$962,2,FALSE)="","",VLOOKUP($O842,'APOIO-DESPESAS'!$A$3:$N$962,2,FALSE)),"")</f>
        <v/>
      </c>
      <c r="B842" s="223" t="str">
        <f>IFERROR(IF(VLOOKUP($O842,'APOIO-DESPESAS'!$A$3:$N$962,3,FALSE)="","",VLOOKUP($O842,'APOIO-DESPESAS'!$A$3:$N$962,3,FALSE)),"")</f>
        <v/>
      </c>
      <c r="C842" s="223" t="str">
        <f>IFERROR(IF(VLOOKUP($O842,'APOIO-DESPESAS'!$A$3:$N$962,4,FALSE)="","",VLOOKUP($O842,'APOIO-DESPESAS'!$A$3:$N$962,4,FALSE)),"")</f>
        <v/>
      </c>
      <c r="D842" s="223" t="str">
        <f>IFERROR(IF(VLOOKUP($O842,'APOIO-DESPESAS'!$A$3:$N$962,5,FALSE)="","",VLOOKUP($O842,'APOIO-DESPESAS'!$A$3:$N$962,5,FALSE)),"")</f>
        <v/>
      </c>
      <c r="E842" s="223" t="str">
        <f>IFERROR(IF(VLOOKUP($O842,'APOIO-DESPESAS'!$A$3:$N$962,6,FALSE)="","",VLOOKUP($O842,'APOIO-DESPESAS'!$A$3:$N$962,6,FALSE)),"")</f>
        <v/>
      </c>
      <c r="F842" s="223" t="str">
        <f>IFERROR(IF(VLOOKUP($O842,'APOIO-DESPESAS'!$A$3:$N$962,7,FALSE)="","",VLOOKUP($O842,'APOIO-DESPESAS'!$A$3:$N$962,7,FALSE)),"")</f>
        <v/>
      </c>
      <c r="G842" s="223" t="str">
        <f>IFERROR(IF(VLOOKUP($O842,'APOIO-DESPESAS'!$A$3:$N$962,8,FALSE)="","",VLOOKUP($O842,'APOIO-DESPESAS'!$A$3:$N$962,8,FALSE)),"")</f>
        <v/>
      </c>
      <c r="H842" s="223" t="str">
        <f>IFERROR(IF(VLOOKUP($O842,'APOIO-DESPESAS'!$A$3:$N$962,9,FALSE)="","",VLOOKUP($O842,'APOIO-DESPESAS'!$A$3:$N$962,9,FALSE)),"")</f>
        <v/>
      </c>
      <c r="I842" s="223" t="str">
        <f>IFERROR(IF(VLOOKUP($O842,'APOIO-DESPESAS'!$A$3:$N$962,10,FALSE)="","",VLOOKUP($O842,'APOIO-DESPESAS'!$A$3:$N$962,10,FALSE)),"")</f>
        <v/>
      </c>
      <c r="J842" s="223" t="str">
        <f>IFERROR(IF(VLOOKUP($O842,'APOIO-DESPESAS'!$A$3:$N$962,11,FALSE)="","",VLOOKUP($O842,'APOIO-DESPESAS'!$A$3:$N$962,11,FALSE)),"")</f>
        <v/>
      </c>
      <c r="K842" s="223" t="str">
        <f>IFERROR(IF(VLOOKUP($O842,'APOIO-DESPESAS'!$A$3:$N$962,12,FALSE)="","",VLOOKUP($O842,'APOIO-DESPESAS'!$A$3:$N$962,12,FALSE)),"")</f>
        <v/>
      </c>
      <c r="L842" s="223" t="str">
        <f>IFERROR(IF(VLOOKUP($O842,'APOIO-DESPESAS'!$A$3:$N$962,13,FALSE)="","",VLOOKUP($O842,'APOIO-DESPESAS'!$A$3:$N$962,13,FALSE)),"")</f>
        <v/>
      </c>
      <c r="M842" s="223" t="str">
        <f>IFERROR(IF(VLOOKUP($O842,'APOIO-DESPESAS'!$A$3:$N$962,14,FALSE)="","",VLOOKUP($O842,'APOIO-DESPESAS'!$A$3:$N$962,14,FALSE)),"")</f>
        <v/>
      </c>
      <c r="O842" s="223">
        <f t="shared" si="13"/>
        <v>840</v>
      </c>
    </row>
    <row r="843" spans="1:15" x14ac:dyDescent="0.25">
      <c r="A843" s="223" t="str">
        <f>IFERROR(IF(VLOOKUP($O843,'APOIO-DESPESAS'!$A$3:$N$962,2,FALSE)="","",VLOOKUP($O843,'APOIO-DESPESAS'!$A$3:$N$962,2,FALSE)),"")</f>
        <v/>
      </c>
      <c r="B843" s="223" t="str">
        <f>IFERROR(IF(VLOOKUP($O843,'APOIO-DESPESAS'!$A$3:$N$962,3,FALSE)="","",VLOOKUP($O843,'APOIO-DESPESAS'!$A$3:$N$962,3,FALSE)),"")</f>
        <v/>
      </c>
      <c r="C843" s="223" t="str">
        <f>IFERROR(IF(VLOOKUP($O843,'APOIO-DESPESAS'!$A$3:$N$962,4,FALSE)="","",VLOOKUP($O843,'APOIO-DESPESAS'!$A$3:$N$962,4,FALSE)),"")</f>
        <v/>
      </c>
      <c r="D843" s="223" t="str">
        <f>IFERROR(IF(VLOOKUP($O843,'APOIO-DESPESAS'!$A$3:$N$962,5,FALSE)="","",VLOOKUP($O843,'APOIO-DESPESAS'!$A$3:$N$962,5,FALSE)),"")</f>
        <v/>
      </c>
      <c r="E843" s="223" t="str">
        <f>IFERROR(IF(VLOOKUP($O843,'APOIO-DESPESAS'!$A$3:$N$962,6,FALSE)="","",VLOOKUP($O843,'APOIO-DESPESAS'!$A$3:$N$962,6,FALSE)),"")</f>
        <v/>
      </c>
      <c r="F843" s="223" t="str">
        <f>IFERROR(IF(VLOOKUP($O843,'APOIO-DESPESAS'!$A$3:$N$962,7,FALSE)="","",VLOOKUP($O843,'APOIO-DESPESAS'!$A$3:$N$962,7,FALSE)),"")</f>
        <v/>
      </c>
      <c r="G843" s="223" t="str">
        <f>IFERROR(IF(VLOOKUP($O843,'APOIO-DESPESAS'!$A$3:$N$962,8,FALSE)="","",VLOOKUP($O843,'APOIO-DESPESAS'!$A$3:$N$962,8,FALSE)),"")</f>
        <v/>
      </c>
      <c r="H843" s="223" t="str">
        <f>IFERROR(IF(VLOOKUP($O843,'APOIO-DESPESAS'!$A$3:$N$962,9,FALSE)="","",VLOOKUP($O843,'APOIO-DESPESAS'!$A$3:$N$962,9,FALSE)),"")</f>
        <v/>
      </c>
      <c r="I843" s="223" t="str">
        <f>IFERROR(IF(VLOOKUP($O843,'APOIO-DESPESAS'!$A$3:$N$962,10,FALSE)="","",VLOOKUP($O843,'APOIO-DESPESAS'!$A$3:$N$962,10,FALSE)),"")</f>
        <v/>
      </c>
      <c r="J843" s="223" t="str">
        <f>IFERROR(IF(VLOOKUP($O843,'APOIO-DESPESAS'!$A$3:$N$962,11,FALSE)="","",VLOOKUP($O843,'APOIO-DESPESAS'!$A$3:$N$962,11,FALSE)),"")</f>
        <v/>
      </c>
      <c r="K843" s="223" t="str">
        <f>IFERROR(IF(VLOOKUP($O843,'APOIO-DESPESAS'!$A$3:$N$962,12,FALSE)="","",VLOOKUP($O843,'APOIO-DESPESAS'!$A$3:$N$962,12,FALSE)),"")</f>
        <v/>
      </c>
      <c r="L843" s="223" t="str">
        <f>IFERROR(IF(VLOOKUP($O843,'APOIO-DESPESAS'!$A$3:$N$962,13,FALSE)="","",VLOOKUP($O843,'APOIO-DESPESAS'!$A$3:$N$962,13,FALSE)),"")</f>
        <v/>
      </c>
      <c r="M843" s="223" t="str">
        <f>IFERROR(IF(VLOOKUP($O843,'APOIO-DESPESAS'!$A$3:$N$962,14,FALSE)="","",VLOOKUP($O843,'APOIO-DESPESAS'!$A$3:$N$962,14,FALSE)),"")</f>
        <v/>
      </c>
      <c r="O843" s="223">
        <f t="shared" si="13"/>
        <v>841</v>
      </c>
    </row>
    <row r="844" spans="1:15" x14ac:dyDescent="0.25">
      <c r="A844" s="223" t="str">
        <f>IFERROR(IF(VLOOKUP($O844,'APOIO-DESPESAS'!$A$3:$N$962,2,FALSE)="","",VLOOKUP($O844,'APOIO-DESPESAS'!$A$3:$N$962,2,FALSE)),"")</f>
        <v/>
      </c>
      <c r="B844" s="223" t="str">
        <f>IFERROR(IF(VLOOKUP($O844,'APOIO-DESPESAS'!$A$3:$N$962,3,FALSE)="","",VLOOKUP($O844,'APOIO-DESPESAS'!$A$3:$N$962,3,FALSE)),"")</f>
        <v/>
      </c>
      <c r="C844" s="223" t="str">
        <f>IFERROR(IF(VLOOKUP($O844,'APOIO-DESPESAS'!$A$3:$N$962,4,FALSE)="","",VLOOKUP($O844,'APOIO-DESPESAS'!$A$3:$N$962,4,FALSE)),"")</f>
        <v/>
      </c>
      <c r="D844" s="223" t="str">
        <f>IFERROR(IF(VLOOKUP($O844,'APOIO-DESPESAS'!$A$3:$N$962,5,FALSE)="","",VLOOKUP($O844,'APOIO-DESPESAS'!$A$3:$N$962,5,FALSE)),"")</f>
        <v/>
      </c>
      <c r="E844" s="223" t="str">
        <f>IFERROR(IF(VLOOKUP($O844,'APOIO-DESPESAS'!$A$3:$N$962,6,FALSE)="","",VLOOKUP($O844,'APOIO-DESPESAS'!$A$3:$N$962,6,FALSE)),"")</f>
        <v/>
      </c>
      <c r="F844" s="223" t="str">
        <f>IFERROR(IF(VLOOKUP($O844,'APOIO-DESPESAS'!$A$3:$N$962,7,FALSE)="","",VLOOKUP($O844,'APOIO-DESPESAS'!$A$3:$N$962,7,FALSE)),"")</f>
        <v/>
      </c>
      <c r="G844" s="223" t="str">
        <f>IFERROR(IF(VLOOKUP($O844,'APOIO-DESPESAS'!$A$3:$N$962,8,FALSE)="","",VLOOKUP($O844,'APOIO-DESPESAS'!$A$3:$N$962,8,FALSE)),"")</f>
        <v/>
      </c>
      <c r="H844" s="223" t="str">
        <f>IFERROR(IF(VLOOKUP($O844,'APOIO-DESPESAS'!$A$3:$N$962,9,FALSE)="","",VLOOKUP($O844,'APOIO-DESPESAS'!$A$3:$N$962,9,FALSE)),"")</f>
        <v/>
      </c>
      <c r="I844" s="223" t="str">
        <f>IFERROR(IF(VLOOKUP($O844,'APOIO-DESPESAS'!$A$3:$N$962,10,FALSE)="","",VLOOKUP($O844,'APOIO-DESPESAS'!$A$3:$N$962,10,FALSE)),"")</f>
        <v/>
      </c>
      <c r="J844" s="223" t="str">
        <f>IFERROR(IF(VLOOKUP($O844,'APOIO-DESPESAS'!$A$3:$N$962,11,FALSE)="","",VLOOKUP($O844,'APOIO-DESPESAS'!$A$3:$N$962,11,FALSE)),"")</f>
        <v/>
      </c>
      <c r="K844" s="223" t="str">
        <f>IFERROR(IF(VLOOKUP($O844,'APOIO-DESPESAS'!$A$3:$N$962,12,FALSE)="","",VLOOKUP($O844,'APOIO-DESPESAS'!$A$3:$N$962,12,FALSE)),"")</f>
        <v/>
      </c>
      <c r="L844" s="223" t="str">
        <f>IFERROR(IF(VLOOKUP($O844,'APOIO-DESPESAS'!$A$3:$N$962,13,FALSE)="","",VLOOKUP($O844,'APOIO-DESPESAS'!$A$3:$N$962,13,FALSE)),"")</f>
        <v/>
      </c>
      <c r="M844" s="223" t="str">
        <f>IFERROR(IF(VLOOKUP($O844,'APOIO-DESPESAS'!$A$3:$N$962,14,FALSE)="","",VLOOKUP($O844,'APOIO-DESPESAS'!$A$3:$N$962,14,FALSE)),"")</f>
        <v/>
      </c>
      <c r="O844" s="223">
        <f t="shared" si="13"/>
        <v>842</v>
      </c>
    </row>
    <row r="845" spans="1:15" x14ac:dyDescent="0.25">
      <c r="A845" s="223" t="str">
        <f>IFERROR(IF(VLOOKUP($O845,'APOIO-DESPESAS'!$A$3:$N$962,2,FALSE)="","",VLOOKUP($O845,'APOIO-DESPESAS'!$A$3:$N$962,2,FALSE)),"")</f>
        <v/>
      </c>
      <c r="B845" s="223" t="str">
        <f>IFERROR(IF(VLOOKUP($O845,'APOIO-DESPESAS'!$A$3:$N$962,3,FALSE)="","",VLOOKUP($O845,'APOIO-DESPESAS'!$A$3:$N$962,3,FALSE)),"")</f>
        <v/>
      </c>
      <c r="C845" s="223" t="str">
        <f>IFERROR(IF(VLOOKUP($O845,'APOIO-DESPESAS'!$A$3:$N$962,4,FALSE)="","",VLOOKUP($O845,'APOIO-DESPESAS'!$A$3:$N$962,4,FALSE)),"")</f>
        <v/>
      </c>
      <c r="D845" s="223" t="str">
        <f>IFERROR(IF(VLOOKUP($O845,'APOIO-DESPESAS'!$A$3:$N$962,5,FALSE)="","",VLOOKUP($O845,'APOIO-DESPESAS'!$A$3:$N$962,5,FALSE)),"")</f>
        <v/>
      </c>
      <c r="E845" s="223" t="str">
        <f>IFERROR(IF(VLOOKUP($O845,'APOIO-DESPESAS'!$A$3:$N$962,6,FALSE)="","",VLOOKUP($O845,'APOIO-DESPESAS'!$A$3:$N$962,6,FALSE)),"")</f>
        <v/>
      </c>
      <c r="F845" s="223" t="str">
        <f>IFERROR(IF(VLOOKUP($O845,'APOIO-DESPESAS'!$A$3:$N$962,7,FALSE)="","",VLOOKUP($O845,'APOIO-DESPESAS'!$A$3:$N$962,7,FALSE)),"")</f>
        <v/>
      </c>
      <c r="G845" s="223" t="str">
        <f>IFERROR(IF(VLOOKUP($O845,'APOIO-DESPESAS'!$A$3:$N$962,8,FALSE)="","",VLOOKUP($O845,'APOIO-DESPESAS'!$A$3:$N$962,8,FALSE)),"")</f>
        <v/>
      </c>
      <c r="H845" s="223" t="str">
        <f>IFERROR(IF(VLOOKUP($O845,'APOIO-DESPESAS'!$A$3:$N$962,9,FALSE)="","",VLOOKUP($O845,'APOIO-DESPESAS'!$A$3:$N$962,9,FALSE)),"")</f>
        <v/>
      </c>
      <c r="I845" s="223" t="str">
        <f>IFERROR(IF(VLOOKUP($O845,'APOIO-DESPESAS'!$A$3:$N$962,10,FALSE)="","",VLOOKUP($O845,'APOIO-DESPESAS'!$A$3:$N$962,10,FALSE)),"")</f>
        <v/>
      </c>
      <c r="J845" s="223" t="str">
        <f>IFERROR(IF(VLOOKUP($O845,'APOIO-DESPESAS'!$A$3:$N$962,11,FALSE)="","",VLOOKUP($O845,'APOIO-DESPESAS'!$A$3:$N$962,11,FALSE)),"")</f>
        <v/>
      </c>
      <c r="K845" s="223" t="str">
        <f>IFERROR(IF(VLOOKUP($O845,'APOIO-DESPESAS'!$A$3:$N$962,12,FALSE)="","",VLOOKUP($O845,'APOIO-DESPESAS'!$A$3:$N$962,12,FALSE)),"")</f>
        <v/>
      </c>
      <c r="L845" s="223" t="str">
        <f>IFERROR(IF(VLOOKUP($O845,'APOIO-DESPESAS'!$A$3:$N$962,13,FALSE)="","",VLOOKUP($O845,'APOIO-DESPESAS'!$A$3:$N$962,13,FALSE)),"")</f>
        <v/>
      </c>
      <c r="M845" s="223" t="str">
        <f>IFERROR(IF(VLOOKUP($O845,'APOIO-DESPESAS'!$A$3:$N$962,14,FALSE)="","",VLOOKUP($O845,'APOIO-DESPESAS'!$A$3:$N$962,14,FALSE)),"")</f>
        <v/>
      </c>
      <c r="O845" s="223">
        <f t="shared" si="13"/>
        <v>843</v>
      </c>
    </row>
    <row r="846" spans="1:15" x14ac:dyDescent="0.25">
      <c r="A846" s="223" t="str">
        <f>IFERROR(IF(VLOOKUP($O846,'APOIO-DESPESAS'!$A$3:$N$962,2,FALSE)="","",VLOOKUP($O846,'APOIO-DESPESAS'!$A$3:$N$962,2,FALSE)),"")</f>
        <v/>
      </c>
      <c r="B846" s="223" t="str">
        <f>IFERROR(IF(VLOOKUP($O846,'APOIO-DESPESAS'!$A$3:$N$962,3,FALSE)="","",VLOOKUP($O846,'APOIO-DESPESAS'!$A$3:$N$962,3,FALSE)),"")</f>
        <v/>
      </c>
      <c r="C846" s="223" t="str">
        <f>IFERROR(IF(VLOOKUP($O846,'APOIO-DESPESAS'!$A$3:$N$962,4,FALSE)="","",VLOOKUP($O846,'APOIO-DESPESAS'!$A$3:$N$962,4,FALSE)),"")</f>
        <v/>
      </c>
      <c r="D846" s="223" t="str">
        <f>IFERROR(IF(VLOOKUP($O846,'APOIO-DESPESAS'!$A$3:$N$962,5,FALSE)="","",VLOOKUP($O846,'APOIO-DESPESAS'!$A$3:$N$962,5,FALSE)),"")</f>
        <v/>
      </c>
      <c r="E846" s="223" t="str">
        <f>IFERROR(IF(VLOOKUP($O846,'APOIO-DESPESAS'!$A$3:$N$962,6,FALSE)="","",VLOOKUP($O846,'APOIO-DESPESAS'!$A$3:$N$962,6,FALSE)),"")</f>
        <v/>
      </c>
      <c r="F846" s="223" t="str">
        <f>IFERROR(IF(VLOOKUP($O846,'APOIO-DESPESAS'!$A$3:$N$962,7,FALSE)="","",VLOOKUP($O846,'APOIO-DESPESAS'!$A$3:$N$962,7,FALSE)),"")</f>
        <v/>
      </c>
      <c r="G846" s="223" t="str">
        <f>IFERROR(IF(VLOOKUP($O846,'APOIO-DESPESAS'!$A$3:$N$962,8,FALSE)="","",VLOOKUP($O846,'APOIO-DESPESAS'!$A$3:$N$962,8,FALSE)),"")</f>
        <v/>
      </c>
      <c r="H846" s="223" t="str">
        <f>IFERROR(IF(VLOOKUP($O846,'APOIO-DESPESAS'!$A$3:$N$962,9,FALSE)="","",VLOOKUP($O846,'APOIO-DESPESAS'!$A$3:$N$962,9,FALSE)),"")</f>
        <v/>
      </c>
      <c r="I846" s="223" t="str">
        <f>IFERROR(IF(VLOOKUP($O846,'APOIO-DESPESAS'!$A$3:$N$962,10,FALSE)="","",VLOOKUP($O846,'APOIO-DESPESAS'!$A$3:$N$962,10,FALSE)),"")</f>
        <v/>
      </c>
      <c r="J846" s="223" t="str">
        <f>IFERROR(IF(VLOOKUP($O846,'APOIO-DESPESAS'!$A$3:$N$962,11,FALSE)="","",VLOOKUP($O846,'APOIO-DESPESAS'!$A$3:$N$962,11,FALSE)),"")</f>
        <v/>
      </c>
      <c r="K846" s="223" t="str">
        <f>IFERROR(IF(VLOOKUP($O846,'APOIO-DESPESAS'!$A$3:$N$962,12,FALSE)="","",VLOOKUP($O846,'APOIO-DESPESAS'!$A$3:$N$962,12,FALSE)),"")</f>
        <v/>
      </c>
      <c r="L846" s="223" t="str">
        <f>IFERROR(IF(VLOOKUP($O846,'APOIO-DESPESAS'!$A$3:$N$962,13,FALSE)="","",VLOOKUP($O846,'APOIO-DESPESAS'!$A$3:$N$962,13,FALSE)),"")</f>
        <v/>
      </c>
      <c r="M846" s="223" t="str">
        <f>IFERROR(IF(VLOOKUP($O846,'APOIO-DESPESAS'!$A$3:$N$962,14,FALSE)="","",VLOOKUP($O846,'APOIO-DESPESAS'!$A$3:$N$962,14,FALSE)),"")</f>
        <v/>
      </c>
      <c r="O846" s="223">
        <f t="shared" si="13"/>
        <v>844</v>
      </c>
    </row>
    <row r="847" spans="1:15" x14ac:dyDescent="0.25">
      <c r="A847" s="223" t="str">
        <f>IFERROR(IF(VLOOKUP($O847,'APOIO-DESPESAS'!$A$3:$N$962,2,FALSE)="","",VLOOKUP($O847,'APOIO-DESPESAS'!$A$3:$N$962,2,FALSE)),"")</f>
        <v/>
      </c>
      <c r="B847" s="223" t="str">
        <f>IFERROR(IF(VLOOKUP($O847,'APOIO-DESPESAS'!$A$3:$N$962,3,FALSE)="","",VLOOKUP($O847,'APOIO-DESPESAS'!$A$3:$N$962,3,FALSE)),"")</f>
        <v/>
      </c>
      <c r="C847" s="223" t="str">
        <f>IFERROR(IF(VLOOKUP($O847,'APOIO-DESPESAS'!$A$3:$N$962,4,FALSE)="","",VLOOKUP($O847,'APOIO-DESPESAS'!$A$3:$N$962,4,FALSE)),"")</f>
        <v/>
      </c>
      <c r="D847" s="223" t="str">
        <f>IFERROR(IF(VLOOKUP($O847,'APOIO-DESPESAS'!$A$3:$N$962,5,FALSE)="","",VLOOKUP($O847,'APOIO-DESPESAS'!$A$3:$N$962,5,FALSE)),"")</f>
        <v/>
      </c>
      <c r="E847" s="223" t="str">
        <f>IFERROR(IF(VLOOKUP($O847,'APOIO-DESPESAS'!$A$3:$N$962,6,FALSE)="","",VLOOKUP($O847,'APOIO-DESPESAS'!$A$3:$N$962,6,FALSE)),"")</f>
        <v/>
      </c>
      <c r="F847" s="223" t="str">
        <f>IFERROR(IF(VLOOKUP($O847,'APOIO-DESPESAS'!$A$3:$N$962,7,FALSE)="","",VLOOKUP($O847,'APOIO-DESPESAS'!$A$3:$N$962,7,FALSE)),"")</f>
        <v/>
      </c>
      <c r="G847" s="223" t="str">
        <f>IFERROR(IF(VLOOKUP($O847,'APOIO-DESPESAS'!$A$3:$N$962,8,FALSE)="","",VLOOKUP($O847,'APOIO-DESPESAS'!$A$3:$N$962,8,FALSE)),"")</f>
        <v/>
      </c>
      <c r="H847" s="223" t="str">
        <f>IFERROR(IF(VLOOKUP($O847,'APOIO-DESPESAS'!$A$3:$N$962,9,FALSE)="","",VLOOKUP($O847,'APOIO-DESPESAS'!$A$3:$N$962,9,FALSE)),"")</f>
        <v/>
      </c>
      <c r="I847" s="223" t="str">
        <f>IFERROR(IF(VLOOKUP($O847,'APOIO-DESPESAS'!$A$3:$N$962,10,FALSE)="","",VLOOKUP($O847,'APOIO-DESPESAS'!$A$3:$N$962,10,FALSE)),"")</f>
        <v/>
      </c>
      <c r="J847" s="223" t="str">
        <f>IFERROR(IF(VLOOKUP($O847,'APOIO-DESPESAS'!$A$3:$N$962,11,FALSE)="","",VLOOKUP($O847,'APOIO-DESPESAS'!$A$3:$N$962,11,FALSE)),"")</f>
        <v/>
      </c>
      <c r="K847" s="223" t="str">
        <f>IFERROR(IF(VLOOKUP($O847,'APOIO-DESPESAS'!$A$3:$N$962,12,FALSE)="","",VLOOKUP($O847,'APOIO-DESPESAS'!$A$3:$N$962,12,FALSE)),"")</f>
        <v/>
      </c>
      <c r="L847" s="223" t="str">
        <f>IFERROR(IF(VLOOKUP($O847,'APOIO-DESPESAS'!$A$3:$N$962,13,FALSE)="","",VLOOKUP($O847,'APOIO-DESPESAS'!$A$3:$N$962,13,FALSE)),"")</f>
        <v/>
      </c>
      <c r="M847" s="223" t="str">
        <f>IFERROR(IF(VLOOKUP($O847,'APOIO-DESPESAS'!$A$3:$N$962,14,FALSE)="","",VLOOKUP($O847,'APOIO-DESPESAS'!$A$3:$N$962,14,FALSE)),"")</f>
        <v/>
      </c>
      <c r="O847" s="223">
        <f t="shared" si="13"/>
        <v>845</v>
      </c>
    </row>
    <row r="848" spans="1:15" x14ac:dyDescent="0.25">
      <c r="A848" s="223" t="str">
        <f>IFERROR(IF(VLOOKUP($O848,'APOIO-DESPESAS'!$A$3:$N$962,2,FALSE)="","",VLOOKUP($O848,'APOIO-DESPESAS'!$A$3:$N$962,2,FALSE)),"")</f>
        <v/>
      </c>
      <c r="B848" s="223" t="str">
        <f>IFERROR(IF(VLOOKUP($O848,'APOIO-DESPESAS'!$A$3:$N$962,3,FALSE)="","",VLOOKUP($O848,'APOIO-DESPESAS'!$A$3:$N$962,3,FALSE)),"")</f>
        <v/>
      </c>
      <c r="C848" s="223" t="str">
        <f>IFERROR(IF(VLOOKUP($O848,'APOIO-DESPESAS'!$A$3:$N$962,4,FALSE)="","",VLOOKUP($O848,'APOIO-DESPESAS'!$A$3:$N$962,4,FALSE)),"")</f>
        <v/>
      </c>
      <c r="D848" s="223" t="str">
        <f>IFERROR(IF(VLOOKUP($O848,'APOIO-DESPESAS'!$A$3:$N$962,5,FALSE)="","",VLOOKUP($O848,'APOIO-DESPESAS'!$A$3:$N$962,5,FALSE)),"")</f>
        <v/>
      </c>
      <c r="E848" s="223" t="str">
        <f>IFERROR(IF(VLOOKUP($O848,'APOIO-DESPESAS'!$A$3:$N$962,6,FALSE)="","",VLOOKUP($O848,'APOIO-DESPESAS'!$A$3:$N$962,6,FALSE)),"")</f>
        <v/>
      </c>
      <c r="F848" s="223" t="str">
        <f>IFERROR(IF(VLOOKUP($O848,'APOIO-DESPESAS'!$A$3:$N$962,7,FALSE)="","",VLOOKUP($O848,'APOIO-DESPESAS'!$A$3:$N$962,7,FALSE)),"")</f>
        <v/>
      </c>
      <c r="G848" s="223" t="str">
        <f>IFERROR(IF(VLOOKUP($O848,'APOIO-DESPESAS'!$A$3:$N$962,8,FALSE)="","",VLOOKUP($O848,'APOIO-DESPESAS'!$A$3:$N$962,8,FALSE)),"")</f>
        <v/>
      </c>
      <c r="H848" s="223" t="str">
        <f>IFERROR(IF(VLOOKUP($O848,'APOIO-DESPESAS'!$A$3:$N$962,9,FALSE)="","",VLOOKUP($O848,'APOIO-DESPESAS'!$A$3:$N$962,9,FALSE)),"")</f>
        <v/>
      </c>
      <c r="I848" s="223" t="str">
        <f>IFERROR(IF(VLOOKUP($O848,'APOIO-DESPESAS'!$A$3:$N$962,10,FALSE)="","",VLOOKUP($O848,'APOIO-DESPESAS'!$A$3:$N$962,10,FALSE)),"")</f>
        <v/>
      </c>
      <c r="J848" s="223" t="str">
        <f>IFERROR(IF(VLOOKUP($O848,'APOIO-DESPESAS'!$A$3:$N$962,11,FALSE)="","",VLOOKUP($O848,'APOIO-DESPESAS'!$A$3:$N$962,11,FALSE)),"")</f>
        <v/>
      </c>
      <c r="K848" s="223" t="str">
        <f>IFERROR(IF(VLOOKUP($O848,'APOIO-DESPESAS'!$A$3:$N$962,12,FALSE)="","",VLOOKUP($O848,'APOIO-DESPESAS'!$A$3:$N$962,12,FALSE)),"")</f>
        <v/>
      </c>
      <c r="L848" s="223" t="str">
        <f>IFERROR(IF(VLOOKUP($O848,'APOIO-DESPESAS'!$A$3:$N$962,13,FALSE)="","",VLOOKUP($O848,'APOIO-DESPESAS'!$A$3:$N$962,13,FALSE)),"")</f>
        <v/>
      </c>
      <c r="M848" s="223" t="str">
        <f>IFERROR(IF(VLOOKUP($O848,'APOIO-DESPESAS'!$A$3:$N$962,14,FALSE)="","",VLOOKUP($O848,'APOIO-DESPESAS'!$A$3:$N$962,14,FALSE)),"")</f>
        <v/>
      </c>
      <c r="O848" s="223">
        <f t="shared" si="13"/>
        <v>846</v>
      </c>
    </row>
    <row r="849" spans="1:15" x14ac:dyDescent="0.25">
      <c r="A849" s="223" t="str">
        <f>IFERROR(IF(VLOOKUP($O849,'APOIO-DESPESAS'!$A$3:$N$962,2,FALSE)="","",VLOOKUP($O849,'APOIO-DESPESAS'!$A$3:$N$962,2,FALSE)),"")</f>
        <v/>
      </c>
      <c r="B849" s="223" t="str">
        <f>IFERROR(IF(VLOOKUP($O849,'APOIO-DESPESAS'!$A$3:$N$962,3,FALSE)="","",VLOOKUP($O849,'APOIO-DESPESAS'!$A$3:$N$962,3,FALSE)),"")</f>
        <v/>
      </c>
      <c r="C849" s="223" t="str">
        <f>IFERROR(IF(VLOOKUP($O849,'APOIO-DESPESAS'!$A$3:$N$962,4,FALSE)="","",VLOOKUP($O849,'APOIO-DESPESAS'!$A$3:$N$962,4,FALSE)),"")</f>
        <v/>
      </c>
      <c r="D849" s="223" t="str">
        <f>IFERROR(IF(VLOOKUP($O849,'APOIO-DESPESAS'!$A$3:$N$962,5,FALSE)="","",VLOOKUP($O849,'APOIO-DESPESAS'!$A$3:$N$962,5,FALSE)),"")</f>
        <v/>
      </c>
      <c r="E849" s="223" t="str">
        <f>IFERROR(IF(VLOOKUP($O849,'APOIO-DESPESAS'!$A$3:$N$962,6,FALSE)="","",VLOOKUP($O849,'APOIO-DESPESAS'!$A$3:$N$962,6,FALSE)),"")</f>
        <v/>
      </c>
      <c r="F849" s="223" t="str">
        <f>IFERROR(IF(VLOOKUP($O849,'APOIO-DESPESAS'!$A$3:$N$962,7,FALSE)="","",VLOOKUP($O849,'APOIO-DESPESAS'!$A$3:$N$962,7,FALSE)),"")</f>
        <v/>
      </c>
      <c r="G849" s="223" t="str">
        <f>IFERROR(IF(VLOOKUP($O849,'APOIO-DESPESAS'!$A$3:$N$962,8,FALSE)="","",VLOOKUP($O849,'APOIO-DESPESAS'!$A$3:$N$962,8,FALSE)),"")</f>
        <v/>
      </c>
      <c r="H849" s="223" t="str">
        <f>IFERROR(IF(VLOOKUP($O849,'APOIO-DESPESAS'!$A$3:$N$962,9,FALSE)="","",VLOOKUP($O849,'APOIO-DESPESAS'!$A$3:$N$962,9,FALSE)),"")</f>
        <v/>
      </c>
      <c r="I849" s="223" t="str">
        <f>IFERROR(IF(VLOOKUP($O849,'APOIO-DESPESAS'!$A$3:$N$962,10,FALSE)="","",VLOOKUP($O849,'APOIO-DESPESAS'!$A$3:$N$962,10,FALSE)),"")</f>
        <v/>
      </c>
      <c r="J849" s="223" t="str">
        <f>IFERROR(IF(VLOOKUP($O849,'APOIO-DESPESAS'!$A$3:$N$962,11,FALSE)="","",VLOOKUP($O849,'APOIO-DESPESAS'!$A$3:$N$962,11,FALSE)),"")</f>
        <v/>
      </c>
      <c r="K849" s="223" t="str">
        <f>IFERROR(IF(VLOOKUP($O849,'APOIO-DESPESAS'!$A$3:$N$962,12,FALSE)="","",VLOOKUP($O849,'APOIO-DESPESAS'!$A$3:$N$962,12,FALSE)),"")</f>
        <v/>
      </c>
      <c r="L849" s="223" t="str">
        <f>IFERROR(IF(VLOOKUP($O849,'APOIO-DESPESAS'!$A$3:$N$962,13,FALSE)="","",VLOOKUP($O849,'APOIO-DESPESAS'!$A$3:$N$962,13,FALSE)),"")</f>
        <v/>
      </c>
      <c r="M849" s="223" t="str">
        <f>IFERROR(IF(VLOOKUP($O849,'APOIO-DESPESAS'!$A$3:$N$962,14,FALSE)="","",VLOOKUP($O849,'APOIO-DESPESAS'!$A$3:$N$962,14,FALSE)),"")</f>
        <v/>
      </c>
      <c r="O849" s="223">
        <f t="shared" si="13"/>
        <v>847</v>
      </c>
    </row>
    <row r="850" spans="1:15" x14ac:dyDescent="0.25">
      <c r="A850" s="223" t="str">
        <f>IFERROR(IF(VLOOKUP($O850,'APOIO-DESPESAS'!$A$3:$N$962,2,FALSE)="","",VLOOKUP($O850,'APOIO-DESPESAS'!$A$3:$N$962,2,FALSE)),"")</f>
        <v/>
      </c>
      <c r="B850" s="223" t="str">
        <f>IFERROR(IF(VLOOKUP($O850,'APOIO-DESPESAS'!$A$3:$N$962,3,FALSE)="","",VLOOKUP($O850,'APOIO-DESPESAS'!$A$3:$N$962,3,FALSE)),"")</f>
        <v/>
      </c>
      <c r="C850" s="223" t="str">
        <f>IFERROR(IF(VLOOKUP($O850,'APOIO-DESPESAS'!$A$3:$N$962,4,FALSE)="","",VLOOKUP($O850,'APOIO-DESPESAS'!$A$3:$N$962,4,FALSE)),"")</f>
        <v/>
      </c>
      <c r="D850" s="223" t="str">
        <f>IFERROR(IF(VLOOKUP($O850,'APOIO-DESPESAS'!$A$3:$N$962,5,FALSE)="","",VLOOKUP($O850,'APOIO-DESPESAS'!$A$3:$N$962,5,FALSE)),"")</f>
        <v/>
      </c>
      <c r="E850" s="223" t="str">
        <f>IFERROR(IF(VLOOKUP($O850,'APOIO-DESPESAS'!$A$3:$N$962,6,FALSE)="","",VLOOKUP($O850,'APOIO-DESPESAS'!$A$3:$N$962,6,FALSE)),"")</f>
        <v/>
      </c>
      <c r="F850" s="223" t="str">
        <f>IFERROR(IF(VLOOKUP($O850,'APOIO-DESPESAS'!$A$3:$N$962,7,FALSE)="","",VLOOKUP($O850,'APOIO-DESPESAS'!$A$3:$N$962,7,FALSE)),"")</f>
        <v/>
      </c>
      <c r="G850" s="223" t="str">
        <f>IFERROR(IF(VLOOKUP($O850,'APOIO-DESPESAS'!$A$3:$N$962,8,FALSE)="","",VLOOKUP($O850,'APOIO-DESPESAS'!$A$3:$N$962,8,FALSE)),"")</f>
        <v/>
      </c>
      <c r="H850" s="223" t="str">
        <f>IFERROR(IF(VLOOKUP($O850,'APOIO-DESPESAS'!$A$3:$N$962,9,FALSE)="","",VLOOKUP($O850,'APOIO-DESPESAS'!$A$3:$N$962,9,FALSE)),"")</f>
        <v/>
      </c>
      <c r="I850" s="223" t="str">
        <f>IFERROR(IF(VLOOKUP($O850,'APOIO-DESPESAS'!$A$3:$N$962,10,FALSE)="","",VLOOKUP($O850,'APOIO-DESPESAS'!$A$3:$N$962,10,FALSE)),"")</f>
        <v/>
      </c>
      <c r="J850" s="223" t="str">
        <f>IFERROR(IF(VLOOKUP($O850,'APOIO-DESPESAS'!$A$3:$N$962,11,FALSE)="","",VLOOKUP($O850,'APOIO-DESPESAS'!$A$3:$N$962,11,FALSE)),"")</f>
        <v/>
      </c>
      <c r="K850" s="223" t="str">
        <f>IFERROR(IF(VLOOKUP($O850,'APOIO-DESPESAS'!$A$3:$N$962,12,FALSE)="","",VLOOKUP($O850,'APOIO-DESPESAS'!$A$3:$N$962,12,FALSE)),"")</f>
        <v/>
      </c>
      <c r="L850" s="223" t="str">
        <f>IFERROR(IF(VLOOKUP($O850,'APOIO-DESPESAS'!$A$3:$N$962,13,FALSE)="","",VLOOKUP($O850,'APOIO-DESPESAS'!$A$3:$N$962,13,FALSE)),"")</f>
        <v/>
      </c>
      <c r="M850" s="223" t="str">
        <f>IFERROR(IF(VLOOKUP($O850,'APOIO-DESPESAS'!$A$3:$N$962,14,FALSE)="","",VLOOKUP($O850,'APOIO-DESPESAS'!$A$3:$N$962,14,FALSE)),"")</f>
        <v/>
      </c>
      <c r="O850" s="223">
        <f t="shared" si="13"/>
        <v>848</v>
      </c>
    </row>
    <row r="851" spans="1:15" x14ac:dyDescent="0.25">
      <c r="A851" s="223" t="str">
        <f>IFERROR(IF(VLOOKUP($O851,'APOIO-DESPESAS'!$A$3:$N$962,2,FALSE)="","",VLOOKUP($O851,'APOIO-DESPESAS'!$A$3:$N$962,2,FALSE)),"")</f>
        <v/>
      </c>
      <c r="B851" s="223" t="str">
        <f>IFERROR(IF(VLOOKUP($O851,'APOIO-DESPESAS'!$A$3:$N$962,3,FALSE)="","",VLOOKUP($O851,'APOIO-DESPESAS'!$A$3:$N$962,3,FALSE)),"")</f>
        <v/>
      </c>
      <c r="C851" s="223" t="str">
        <f>IFERROR(IF(VLOOKUP($O851,'APOIO-DESPESAS'!$A$3:$N$962,4,FALSE)="","",VLOOKUP($O851,'APOIO-DESPESAS'!$A$3:$N$962,4,FALSE)),"")</f>
        <v/>
      </c>
      <c r="D851" s="223" t="str">
        <f>IFERROR(IF(VLOOKUP($O851,'APOIO-DESPESAS'!$A$3:$N$962,5,FALSE)="","",VLOOKUP($O851,'APOIO-DESPESAS'!$A$3:$N$962,5,FALSE)),"")</f>
        <v/>
      </c>
      <c r="E851" s="223" t="str">
        <f>IFERROR(IF(VLOOKUP($O851,'APOIO-DESPESAS'!$A$3:$N$962,6,FALSE)="","",VLOOKUP($O851,'APOIO-DESPESAS'!$A$3:$N$962,6,FALSE)),"")</f>
        <v/>
      </c>
      <c r="F851" s="223" t="str">
        <f>IFERROR(IF(VLOOKUP($O851,'APOIO-DESPESAS'!$A$3:$N$962,7,FALSE)="","",VLOOKUP($O851,'APOIO-DESPESAS'!$A$3:$N$962,7,FALSE)),"")</f>
        <v/>
      </c>
      <c r="G851" s="223" t="str">
        <f>IFERROR(IF(VLOOKUP($O851,'APOIO-DESPESAS'!$A$3:$N$962,8,FALSE)="","",VLOOKUP($O851,'APOIO-DESPESAS'!$A$3:$N$962,8,FALSE)),"")</f>
        <v/>
      </c>
      <c r="H851" s="223" t="str">
        <f>IFERROR(IF(VLOOKUP($O851,'APOIO-DESPESAS'!$A$3:$N$962,9,FALSE)="","",VLOOKUP($O851,'APOIO-DESPESAS'!$A$3:$N$962,9,FALSE)),"")</f>
        <v/>
      </c>
      <c r="I851" s="223" t="str">
        <f>IFERROR(IF(VLOOKUP($O851,'APOIO-DESPESAS'!$A$3:$N$962,10,FALSE)="","",VLOOKUP($O851,'APOIO-DESPESAS'!$A$3:$N$962,10,FALSE)),"")</f>
        <v/>
      </c>
      <c r="J851" s="223" t="str">
        <f>IFERROR(IF(VLOOKUP($O851,'APOIO-DESPESAS'!$A$3:$N$962,11,FALSE)="","",VLOOKUP($O851,'APOIO-DESPESAS'!$A$3:$N$962,11,FALSE)),"")</f>
        <v/>
      </c>
      <c r="K851" s="223" t="str">
        <f>IFERROR(IF(VLOOKUP($O851,'APOIO-DESPESAS'!$A$3:$N$962,12,FALSE)="","",VLOOKUP($O851,'APOIO-DESPESAS'!$A$3:$N$962,12,FALSE)),"")</f>
        <v/>
      </c>
      <c r="L851" s="223" t="str">
        <f>IFERROR(IF(VLOOKUP($O851,'APOIO-DESPESAS'!$A$3:$N$962,13,FALSE)="","",VLOOKUP($O851,'APOIO-DESPESAS'!$A$3:$N$962,13,FALSE)),"")</f>
        <v/>
      </c>
      <c r="M851" s="223" t="str">
        <f>IFERROR(IF(VLOOKUP($O851,'APOIO-DESPESAS'!$A$3:$N$962,14,FALSE)="","",VLOOKUP($O851,'APOIO-DESPESAS'!$A$3:$N$962,14,FALSE)),"")</f>
        <v/>
      </c>
      <c r="O851" s="223">
        <f t="shared" si="13"/>
        <v>849</v>
      </c>
    </row>
    <row r="852" spans="1:15" x14ac:dyDescent="0.25">
      <c r="A852" s="223" t="str">
        <f>IFERROR(IF(VLOOKUP($O852,'APOIO-DESPESAS'!$A$3:$N$962,2,FALSE)="","",VLOOKUP($O852,'APOIO-DESPESAS'!$A$3:$N$962,2,FALSE)),"")</f>
        <v/>
      </c>
      <c r="B852" s="223" t="str">
        <f>IFERROR(IF(VLOOKUP($O852,'APOIO-DESPESAS'!$A$3:$N$962,3,FALSE)="","",VLOOKUP($O852,'APOIO-DESPESAS'!$A$3:$N$962,3,FALSE)),"")</f>
        <v/>
      </c>
      <c r="C852" s="223" t="str">
        <f>IFERROR(IF(VLOOKUP($O852,'APOIO-DESPESAS'!$A$3:$N$962,4,FALSE)="","",VLOOKUP($O852,'APOIO-DESPESAS'!$A$3:$N$962,4,FALSE)),"")</f>
        <v/>
      </c>
      <c r="D852" s="223" t="str">
        <f>IFERROR(IF(VLOOKUP($O852,'APOIO-DESPESAS'!$A$3:$N$962,5,FALSE)="","",VLOOKUP($O852,'APOIO-DESPESAS'!$A$3:$N$962,5,FALSE)),"")</f>
        <v/>
      </c>
      <c r="E852" s="223" t="str">
        <f>IFERROR(IF(VLOOKUP($O852,'APOIO-DESPESAS'!$A$3:$N$962,6,FALSE)="","",VLOOKUP($O852,'APOIO-DESPESAS'!$A$3:$N$962,6,FALSE)),"")</f>
        <v/>
      </c>
      <c r="F852" s="223" t="str">
        <f>IFERROR(IF(VLOOKUP($O852,'APOIO-DESPESAS'!$A$3:$N$962,7,FALSE)="","",VLOOKUP($O852,'APOIO-DESPESAS'!$A$3:$N$962,7,FALSE)),"")</f>
        <v/>
      </c>
      <c r="G852" s="223" t="str">
        <f>IFERROR(IF(VLOOKUP($O852,'APOIO-DESPESAS'!$A$3:$N$962,8,FALSE)="","",VLOOKUP($O852,'APOIO-DESPESAS'!$A$3:$N$962,8,FALSE)),"")</f>
        <v/>
      </c>
      <c r="H852" s="223" t="str">
        <f>IFERROR(IF(VLOOKUP($O852,'APOIO-DESPESAS'!$A$3:$N$962,9,FALSE)="","",VLOOKUP($O852,'APOIO-DESPESAS'!$A$3:$N$962,9,FALSE)),"")</f>
        <v/>
      </c>
      <c r="I852" s="223" t="str">
        <f>IFERROR(IF(VLOOKUP($O852,'APOIO-DESPESAS'!$A$3:$N$962,10,FALSE)="","",VLOOKUP($O852,'APOIO-DESPESAS'!$A$3:$N$962,10,FALSE)),"")</f>
        <v/>
      </c>
      <c r="J852" s="223" t="str">
        <f>IFERROR(IF(VLOOKUP($O852,'APOIO-DESPESAS'!$A$3:$N$962,11,FALSE)="","",VLOOKUP($O852,'APOIO-DESPESAS'!$A$3:$N$962,11,FALSE)),"")</f>
        <v/>
      </c>
      <c r="K852" s="223" t="str">
        <f>IFERROR(IF(VLOOKUP($O852,'APOIO-DESPESAS'!$A$3:$N$962,12,FALSE)="","",VLOOKUP($O852,'APOIO-DESPESAS'!$A$3:$N$962,12,FALSE)),"")</f>
        <v/>
      </c>
      <c r="L852" s="223" t="str">
        <f>IFERROR(IF(VLOOKUP($O852,'APOIO-DESPESAS'!$A$3:$N$962,13,FALSE)="","",VLOOKUP($O852,'APOIO-DESPESAS'!$A$3:$N$962,13,FALSE)),"")</f>
        <v/>
      </c>
      <c r="M852" s="223" t="str">
        <f>IFERROR(IF(VLOOKUP($O852,'APOIO-DESPESAS'!$A$3:$N$962,14,FALSE)="","",VLOOKUP($O852,'APOIO-DESPESAS'!$A$3:$N$962,14,FALSE)),"")</f>
        <v/>
      </c>
      <c r="O852" s="223">
        <f t="shared" si="13"/>
        <v>850</v>
      </c>
    </row>
    <row r="853" spans="1:15" x14ac:dyDescent="0.25">
      <c r="A853" s="223" t="str">
        <f>IFERROR(IF(VLOOKUP($O853,'APOIO-DESPESAS'!$A$3:$N$962,2,FALSE)="","",VLOOKUP($O853,'APOIO-DESPESAS'!$A$3:$N$962,2,FALSE)),"")</f>
        <v/>
      </c>
      <c r="B853" s="223" t="str">
        <f>IFERROR(IF(VLOOKUP($O853,'APOIO-DESPESAS'!$A$3:$N$962,3,FALSE)="","",VLOOKUP($O853,'APOIO-DESPESAS'!$A$3:$N$962,3,FALSE)),"")</f>
        <v/>
      </c>
      <c r="C853" s="223" t="str">
        <f>IFERROR(IF(VLOOKUP($O853,'APOIO-DESPESAS'!$A$3:$N$962,4,FALSE)="","",VLOOKUP($O853,'APOIO-DESPESAS'!$A$3:$N$962,4,FALSE)),"")</f>
        <v/>
      </c>
      <c r="D853" s="223" t="str">
        <f>IFERROR(IF(VLOOKUP($O853,'APOIO-DESPESAS'!$A$3:$N$962,5,FALSE)="","",VLOOKUP($O853,'APOIO-DESPESAS'!$A$3:$N$962,5,FALSE)),"")</f>
        <v/>
      </c>
      <c r="E853" s="223" t="str">
        <f>IFERROR(IF(VLOOKUP($O853,'APOIO-DESPESAS'!$A$3:$N$962,6,FALSE)="","",VLOOKUP($O853,'APOIO-DESPESAS'!$A$3:$N$962,6,FALSE)),"")</f>
        <v/>
      </c>
      <c r="F853" s="223" t="str">
        <f>IFERROR(IF(VLOOKUP($O853,'APOIO-DESPESAS'!$A$3:$N$962,7,FALSE)="","",VLOOKUP($O853,'APOIO-DESPESAS'!$A$3:$N$962,7,FALSE)),"")</f>
        <v/>
      </c>
      <c r="G853" s="223" t="str">
        <f>IFERROR(IF(VLOOKUP($O853,'APOIO-DESPESAS'!$A$3:$N$962,8,FALSE)="","",VLOOKUP($O853,'APOIO-DESPESAS'!$A$3:$N$962,8,FALSE)),"")</f>
        <v/>
      </c>
      <c r="H853" s="223" t="str">
        <f>IFERROR(IF(VLOOKUP($O853,'APOIO-DESPESAS'!$A$3:$N$962,9,FALSE)="","",VLOOKUP($O853,'APOIO-DESPESAS'!$A$3:$N$962,9,FALSE)),"")</f>
        <v/>
      </c>
      <c r="I853" s="223" t="str">
        <f>IFERROR(IF(VLOOKUP($O853,'APOIO-DESPESAS'!$A$3:$N$962,10,FALSE)="","",VLOOKUP($O853,'APOIO-DESPESAS'!$A$3:$N$962,10,FALSE)),"")</f>
        <v/>
      </c>
      <c r="J853" s="223" t="str">
        <f>IFERROR(IF(VLOOKUP($O853,'APOIO-DESPESAS'!$A$3:$N$962,11,FALSE)="","",VLOOKUP($O853,'APOIO-DESPESAS'!$A$3:$N$962,11,FALSE)),"")</f>
        <v/>
      </c>
      <c r="K853" s="223" t="str">
        <f>IFERROR(IF(VLOOKUP($O853,'APOIO-DESPESAS'!$A$3:$N$962,12,FALSE)="","",VLOOKUP($O853,'APOIO-DESPESAS'!$A$3:$N$962,12,FALSE)),"")</f>
        <v/>
      </c>
      <c r="L853" s="223" t="str">
        <f>IFERROR(IF(VLOOKUP($O853,'APOIO-DESPESAS'!$A$3:$N$962,13,FALSE)="","",VLOOKUP($O853,'APOIO-DESPESAS'!$A$3:$N$962,13,FALSE)),"")</f>
        <v/>
      </c>
      <c r="M853" s="223" t="str">
        <f>IFERROR(IF(VLOOKUP($O853,'APOIO-DESPESAS'!$A$3:$N$962,14,FALSE)="","",VLOOKUP($O853,'APOIO-DESPESAS'!$A$3:$N$962,14,FALSE)),"")</f>
        <v/>
      </c>
      <c r="O853" s="223">
        <f t="shared" si="13"/>
        <v>851</v>
      </c>
    </row>
    <row r="854" spans="1:15" x14ac:dyDescent="0.25">
      <c r="A854" s="223" t="str">
        <f>IFERROR(IF(VLOOKUP($O854,'APOIO-DESPESAS'!$A$3:$N$962,2,FALSE)="","",VLOOKUP($O854,'APOIO-DESPESAS'!$A$3:$N$962,2,FALSE)),"")</f>
        <v/>
      </c>
      <c r="B854" s="223" t="str">
        <f>IFERROR(IF(VLOOKUP($O854,'APOIO-DESPESAS'!$A$3:$N$962,3,FALSE)="","",VLOOKUP($O854,'APOIO-DESPESAS'!$A$3:$N$962,3,FALSE)),"")</f>
        <v/>
      </c>
      <c r="C854" s="223" t="str">
        <f>IFERROR(IF(VLOOKUP($O854,'APOIO-DESPESAS'!$A$3:$N$962,4,FALSE)="","",VLOOKUP($O854,'APOIO-DESPESAS'!$A$3:$N$962,4,FALSE)),"")</f>
        <v/>
      </c>
      <c r="D854" s="223" t="str">
        <f>IFERROR(IF(VLOOKUP($O854,'APOIO-DESPESAS'!$A$3:$N$962,5,FALSE)="","",VLOOKUP($O854,'APOIO-DESPESAS'!$A$3:$N$962,5,FALSE)),"")</f>
        <v/>
      </c>
      <c r="E854" s="223" t="str">
        <f>IFERROR(IF(VLOOKUP($O854,'APOIO-DESPESAS'!$A$3:$N$962,6,FALSE)="","",VLOOKUP($O854,'APOIO-DESPESAS'!$A$3:$N$962,6,FALSE)),"")</f>
        <v/>
      </c>
      <c r="F854" s="223" t="str">
        <f>IFERROR(IF(VLOOKUP($O854,'APOIO-DESPESAS'!$A$3:$N$962,7,FALSE)="","",VLOOKUP($O854,'APOIO-DESPESAS'!$A$3:$N$962,7,FALSE)),"")</f>
        <v/>
      </c>
      <c r="G854" s="223" t="str">
        <f>IFERROR(IF(VLOOKUP($O854,'APOIO-DESPESAS'!$A$3:$N$962,8,FALSE)="","",VLOOKUP($O854,'APOIO-DESPESAS'!$A$3:$N$962,8,FALSE)),"")</f>
        <v/>
      </c>
      <c r="H854" s="223" t="str">
        <f>IFERROR(IF(VLOOKUP($O854,'APOIO-DESPESAS'!$A$3:$N$962,9,FALSE)="","",VLOOKUP($O854,'APOIO-DESPESAS'!$A$3:$N$962,9,FALSE)),"")</f>
        <v/>
      </c>
      <c r="I854" s="223" t="str">
        <f>IFERROR(IF(VLOOKUP($O854,'APOIO-DESPESAS'!$A$3:$N$962,10,FALSE)="","",VLOOKUP($O854,'APOIO-DESPESAS'!$A$3:$N$962,10,FALSE)),"")</f>
        <v/>
      </c>
      <c r="J854" s="223" t="str">
        <f>IFERROR(IF(VLOOKUP($O854,'APOIO-DESPESAS'!$A$3:$N$962,11,FALSE)="","",VLOOKUP($O854,'APOIO-DESPESAS'!$A$3:$N$962,11,FALSE)),"")</f>
        <v/>
      </c>
      <c r="K854" s="223" t="str">
        <f>IFERROR(IF(VLOOKUP($O854,'APOIO-DESPESAS'!$A$3:$N$962,12,FALSE)="","",VLOOKUP($O854,'APOIO-DESPESAS'!$A$3:$N$962,12,FALSE)),"")</f>
        <v/>
      </c>
      <c r="L854" s="223" t="str">
        <f>IFERROR(IF(VLOOKUP($O854,'APOIO-DESPESAS'!$A$3:$N$962,13,FALSE)="","",VLOOKUP($O854,'APOIO-DESPESAS'!$A$3:$N$962,13,FALSE)),"")</f>
        <v/>
      </c>
      <c r="M854" s="223" t="str">
        <f>IFERROR(IF(VLOOKUP($O854,'APOIO-DESPESAS'!$A$3:$N$962,14,FALSE)="","",VLOOKUP($O854,'APOIO-DESPESAS'!$A$3:$N$962,14,FALSE)),"")</f>
        <v/>
      </c>
      <c r="O854" s="223">
        <f t="shared" si="13"/>
        <v>852</v>
      </c>
    </row>
    <row r="855" spans="1:15" x14ac:dyDescent="0.25">
      <c r="A855" s="223" t="str">
        <f>IFERROR(IF(VLOOKUP($O855,'APOIO-DESPESAS'!$A$3:$N$962,2,FALSE)="","",VLOOKUP($O855,'APOIO-DESPESAS'!$A$3:$N$962,2,FALSE)),"")</f>
        <v/>
      </c>
      <c r="B855" s="223" t="str">
        <f>IFERROR(IF(VLOOKUP($O855,'APOIO-DESPESAS'!$A$3:$N$962,3,FALSE)="","",VLOOKUP($O855,'APOIO-DESPESAS'!$A$3:$N$962,3,FALSE)),"")</f>
        <v/>
      </c>
      <c r="C855" s="223" t="str">
        <f>IFERROR(IF(VLOOKUP($O855,'APOIO-DESPESAS'!$A$3:$N$962,4,FALSE)="","",VLOOKUP($O855,'APOIO-DESPESAS'!$A$3:$N$962,4,FALSE)),"")</f>
        <v/>
      </c>
      <c r="D855" s="223" t="str">
        <f>IFERROR(IF(VLOOKUP($O855,'APOIO-DESPESAS'!$A$3:$N$962,5,FALSE)="","",VLOOKUP($O855,'APOIO-DESPESAS'!$A$3:$N$962,5,FALSE)),"")</f>
        <v/>
      </c>
      <c r="E855" s="223" t="str">
        <f>IFERROR(IF(VLOOKUP($O855,'APOIO-DESPESAS'!$A$3:$N$962,6,FALSE)="","",VLOOKUP($O855,'APOIO-DESPESAS'!$A$3:$N$962,6,FALSE)),"")</f>
        <v/>
      </c>
      <c r="F855" s="223" t="str">
        <f>IFERROR(IF(VLOOKUP($O855,'APOIO-DESPESAS'!$A$3:$N$962,7,FALSE)="","",VLOOKUP($O855,'APOIO-DESPESAS'!$A$3:$N$962,7,FALSE)),"")</f>
        <v/>
      </c>
      <c r="G855" s="223" t="str">
        <f>IFERROR(IF(VLOOKUP($O855,'APOIO-DESPESAS'!$A$3:$N$962,8,FALSE)="","",VLOOKUP($O855,'APOIO-DESPESAS'!$A$3:$N$962,8,FALSE)),"")</f>
        <v/>
      </c>
      <c r="H855" s="223" t="str">
        <f>IFERROR(IF(VLOOKUP($O855,'APOIO-DESPESAS'!$A$3:$N$962,9,FALSE)="","",VLOOKUP($O855,'APOIO-DESPESAS'!$A$3:$N$962,9,FALSE)),"")</f>
        <v/>
      </c>
      <c r="I855" s="223" t="str">
        <f>IFERROR(IF(VLOOKUP($O855,'APOIO-DESPESAS'!$A$3:$N$962,10,FALSE)="","",VLOOKUP($O855,'APOIO-DESPESAS'!$A$3:$N$962,10,FALSE)),"")</f>
        <v/>
      </c>
      <c r="J855" s="223" t="str">
        <f>IFERROR(IF(VLOOKUP($O855,'APOIO-DESPESAS'!$A$3:$N$962,11,FALSE)="","",VLOOKUP($O855,'APOIO-DESPESAS'!$A$3:$N$962,11,FALSE)),"")</f>
        <v/>
      </c>
      <c r="K855" s="223" t="str">
        <f>IFERROR(IF(VLOOKUP($O855,'APOIO-DESPESAS'!$A$3:$N$962,12,FALSE)="","",VLOOKUP($O855,'APOIO-DESPESAS'!$A$3:$N$962,12,FALSE)),"")</f>
        <v/>
      </c>
      <c r="L855" s="223" t="str">
        <f>IFERROR(IF(VLOOKUP($O855,'APOIO-DESPESAS'!$A$3:$N$962,13,FALSE)="","",VLOOKUP($O855,'APOIO-DESPESAS'!$A$3:$N$962,13,FALSE)),"")</f>
        <v/>
      </c>
      <c r="M855" s="223" t="str">
        <f>IFERROR(IF(VLOOKUP($O855,'APOIO-DESPESAS'!$A$3:$N$962,14,FALSE)="","",VLOOKUP($O855,'APOIO-DESPESAS'!$A$3:$N$962,14,FALSE)),"")</f>
        <v/>
      </c>
      <c r="O855" s="223">
        <f t="shared" si="13"/>
        <v>853</v>
      </c>
    </row>
    <row r="856" spans="1:15" x14ac:dyDescent="0.25">
      <c r="A856" s="223" t="str">
        <f>IFERROR(IF(VLOOKUP($O856,'APOIO-DESPESAS'!$A$3:$N$962,2,FALSE)="","",VLOOKUP($O856,'APOIO-DESPESAS'!$A$3:$N$962,2,FALSE)),"")</f>
        <v/>
      </c>
      <c r="B856" s="223" t="str">
        <f>IFERROR(IF(VLOOKUP($O856,'APOIO-DESPESAS'!$A$3:$N$962,3,FALSE)="","",VLOOKUP($O856,'APOIO-DESPESAS'!$A$3:$N$962,3,FALSE)),"")</f>
        <v/>
      </c>
      <c r="C856" s="223" t="str">
        <f>IFERROR(IF(VLOOKUP($O856,'APOIO-DESPESAS'!$A$3:$N$962,4,FALSE)="","",VLOOKUP($O856,'APOIO-DESPESAS'!$A$3:$N$962,4,FALSE)),"")</f>
        <v/>
      </c>
      <c r="D856" s="223" t="str">
        <f>IFERROR(IF(VLOOKUP($O856,'APOIO-DESPESAS'!$A$3:$N$962,5,FALSE)="","",VLOOKUP($O856,'APOIO-DESPESAS'!$A$3:$N$962,5,FALSE)),"")</f>
        <v/>
      </c>
      <c r="E856" s="223" t="str">
        <f>IFERROR(IF(VLOOKUP($O856,'APOIO-DESPESAS'!$A$3:$N$962,6,FALSE)="","",VLOOKUP($O856,'APOIO-DESPESAS'!$A$3:$N$962,6,FALSE)),"")</f>
        <v/>
      </c>
      <c r="F856" s="223" t="str">
        <f>IFERROR(IF(VLOOKUP($O856,'APOIO-DESPESAS'!$A$3:$N$962,7,FALSE)="","",VLOOKUP($O856,'APOIO-DESPESAS'!$A$3:$N$962,7,FALSE)),"")</f>
        <v/>
      </c>
      <c r="G856" s="223" t="str">
        <f>IFERROR(IF(VLOOKUP($O856,'APOIO-DESPESAS'!$A$3:$N$962,8,FALSE)="","",VLOOKUP($O856,'APOIO-DESPESAS'!$A$3:$N$962,8,FALSE)),"")</f>
        <v/>
      </c>
      <c r="H856" s="223" t="str">
        <f>IFERROR(IF(VLOOKUP($O856,'APOIO-DESPESAS'!$A$3:$N$962,9,FALSE)="","",VLOOKUP($O856,'APOIO-DESPESAS'!$A$3:$N$962,9,FALSE)),"")</f>
        <v/>
      </c>
      <c r="I856" s="223" t="str">
        <f>IFERROR(IF(VLOOKUP($O856,'APOIO-DESPESAS'!$A$3:$N$962,10,FALSE)="","",VLOOKUP($O856,'APOIO-DESPESAS'!$A$3:$N$962,10,FALSE)),"")</f>
        <v/>
      </c>
      <c r="J856" s="223" t="str">
        <f>IFERROR(IF(VLOOKUP($O856,'APOIO-DESPESAS'!$A$3:$N$962,11,FALSE)="","",VLOOKUP($O856,'APOIO-DESPESAS'!$A$3:$N$962,11,FALSE)),"")</f>
        <v/>
      </c>
      <c r="K856" s="223" t="str">
        <f>IFERROR(IF(VLOOKUP($O856,'APOIO-DESPESAS'!$A$3:$N$962,12,FALSE)="","",VLOOKUP($O856,'APOIO-DESPESAS'!$A$3:$N$962,12,FALSE)),"")</f>
        <v/>
      </c>
      <c r="L856" s="223" t="str">
        <f>IFERROR(IF(VLOOKUP($O856,'APOIO-DESPESAS'!$A$3:$N$962,13,FALSE)="","",VLOOKUP($O856,'APOIO-DESPESAS'!$A$3:$N$962,13,FALSE)),"")</f>
        <v/>
      </c>
      <c r="M856" s="223" t="str">
        <f>IFERROR(IF(VLOOKUP($O856,'APOIO-DESPESAS'!$A$3:$N$962,14,FALSE)="","",VLOOKUP($O856,'APOIO-DESPESAS'!$A$3:$N$962,14,FALSE)),"")</f>
        <v/>
      </c>
      <c r="O856" s="223">
        <f t="shared" si="13"/>
        <v>854</v>
      </c>
    </row>
    <row r="857" spans="1:15" x14ac:dyDescent="0.25">
      <c r="A857" s="223" t="str">
        <f>IFERROR(IF(VLOOKUP($O857,'APOIO-DESPESAS'!$A$3:$N$962,2,FALSE)="","",VLOOKUP($O857,'APOIO-DESPESAS'!$A$3:$N$962,2,FALSE)),"")</f>
        <v/>
      </c>
      <c r="B857" s="223" t="str">
        <f>IFERROR(IF(VLOOKUP($O857,'APOIO-DESPESAS'!$A$3:$N$962,3,FALSE)="","",VLOOKUP($O857,'APOIO-DESPESAS'!$A$3:$N$962,3,FALSE)),"")</f>
        <v/>
      </c>
      <c r="C857" s="223" t="str">
        <f>IFERROR(IF(VLOOKUP($O857,'APOIO-DESPESAS'!$A$3:$N$962,4,FALSE)="","",VLOOKUP($O857,'APOIO-DESPESAS'!$A$3:$N$962,4,FALSE)),"")</f>
        <v/>
      </c>
      <c r="D857" s="223" t="str">
        <f>IFERROR(IF(VLOOKUP($O857,'APOIO-DESPESAS'!$A$3:$N$962,5,FALSE)="","",VLOOKUP($O857,'APOIO-DESPESAS'!$A$3:$N$962,5,FALSE)),"")</f>
        <v/>
      </c>
      <c r="E857" s="223" t="str">
        <f>IFERROR(IF(VLOOKUP($O857,'APOIO-DESPESAS'!$A$3:$N$962,6,FALSE)="","",VLOOKUP($O857,'APOIO-DESPESAS'!$A$3:$N$962,6,FALSE)),"")</f>
        <v/>
      </c>
      <c r="F857" s="223" t="str">
        <f>IFERROR(IF(VLOOKUP($O857,'APOIO-DESPESAS'!$A$3:$N$962,7,FALSE)="","",VLOOKUP($O857,'APOIO-DESPESAS'!$A$3:$N$962,7,FALSE)),"")</f>
        <v/>
      </c>
      <c r="G857" s="223" t="str">
        <f>IFERROR(IF(VLOOKUP($O857,'APOIO-DESPESAS'!$A$3:$N$962,8,FALSE)="","",VLOOKUP($O857,'APOIO-DESPESAS'!$A$3:$N$962,8,FALSE)),"")</f>
        <v/>
      </c>
      <c r="H857" s="223" t="str">
        <f>IFERROR(IF(VLOOKUP($O857,'APOIO-DESPESAS'!$A$3:$N$962,9,FALSE)="","",VLOOKUP($O857,'APOIO-DESPESAS'!$A$3:$N$962,9,FALSE)),"")</f>
        <v/>
      </c>
      <c r="I857" s="223" t="str">
        <f>IFERROR(IF(VLOOKUP($O857,'APOIO-DESPESAS'!$A$3:$N$962,10,FALSE)="","",VLOOKUP($O857,'APOIO-DESPESAS'!$A$3:$N$962,10,FALSE)),"")</f>
        <v/>
      </c>
      <c r="J857" s="223" t="str">
        <f>IFERROR(IF(VLOOKUP($O857,'APOIO-DESPESAS'!$A$3:$N$962,11,FALSE)="","",VLOOKUP($O857,'APOIO-DESPESAS'!$A$3:$N$962,11,FALSE)),"")</f>
        <v/>
      </c>
      <c r="K857" s="223" t="str">
        <f>IFERROR(IF(VLOOKUP($O857,'APOIO-DESPESAS'!$A$3:$N$962,12,FALSE)="","",VLOOKUP($O857,'APOIO-DESPESAS'!$A$3:$N$962,12,FALSE)),"")</f>
        <v/>
      </c>
      <c r="L857" s="223" t="str">
        <f>IFERROR(IF(VLOOKUP($O857,'APOIO-DESPESAS'!$A$3:$N$962,13,FALSE)="","",VLOOKUP($O857,'APOIO-DESPESAS'!$A$3:$N$962,13,FALSE)),"")</f>
        <v/>
      </c>
      <c r="M857" s="223" t="str">
        <f>IFERROR(IF(VLOOKUP($O857,'APOIO-DESPESAS'!$A$3:$N$962,14,FALSE)="","",VLOOKUP($O857,'APOIO-DESPESAS'!$A$3:$N$962,14,FALSE)),"")</f>
        <v/>
      </c>
      <c r="O857" s="223">
        <f t="shared" si="13"/>
        <v>855</v>
      </c>
    </row>
    <row r="858" spans="1:15" x14ac:dyDescent="0.25">
      <c r="A858" s="223" t="str">
        <f>IFERROR(IF(VLOOKUP($O858,'APOIO-DESPESAS'!$A$3:$N$962,2,FALSE)="","",VLOOKUP($O858,'APOIO-DESPESAS'!$A$3:$N$962,2,FALSE)),"")</f>
        <v/>
      </c>
      <c r="B858" s="223" t="str">
        <f>IFERROR(IF(VLOOKUP($O858,'APOIO-DESPESAS'!$A$3:$N$962,3,FALSE)="","",VLOOKUP($O858,'APOIO-DESPESAS'!$A$3:$N$962,3,FALSE)),"")</f>
        <v/>
      </c>
      <c r="C858" s="223" t="str">
        <f>IFERROR(IF(VLOOKUP($O858,'APOIO-DESPESAS'!$A$3:$N$962,4,FALSE)="","",VLOOKUP($O858,'APOIO-DESPESAS'!$A$3:$N$962,4,FALSE)),"")</f>
        <v/>
      </c>
      <c r="D858" s="223" t="str">
        <f>IFERROR(IF(VLOOKUP($O858,'APOIO-DESPESAS'!$A$3:$N$962,5,FALSE)="","",VLOOKUP($O858,'APOIO-DESPESAS'!$A$3:$N$962,5,FALSE)),"")</f>
        <v/>
      </c>
      <c r="E858" s="223" t="str">
        <f>IFERROR(IF(VLOOKUP($O858,'APOIO-DESPESAS'!$A$3:$N$962,6,FALSE)="","",VLOOKUP($O858,'APOIO-DESPESAS'!$A$3:$N$962,6,FALSE)),"")</f>
        <v/>
      </c>
      <c r="F858" s="223" t="str">
        <f>IFERROR(IF(VLOOKUP($O858,'APOIO-DESPESAS'!$A$3:$N$962,7,FALSE)="","",VLOOKUP($O858,'APOIO-DESPESAS'!$A$3:$N$962,7,FALSE)),"")</f>
        <v/>
      </c>
      <c r="G858" s="223" t="str">
        <f>IFERROR(IF(VLOOKUP($O858,'APOIO-DESPESAS'!$A$3:$N$962,8,FALSE)="","",VLOOKUP($O858,'APOIO-DESPESAS'!$A$3:$N$962,8,FALSE)),"")</f>
        <v/>
      </c>
      <c r="H858" s="223" t="str">
        <f>IFERROR(IF(VLOOKUP($O858,'APOIO-DESPESAS'!$A$3:$N$962,9,FALSE)="","",VLOOKUP($O858,'APOIO-DESPESAS'!$A$3:$N$962,9,FALSE)),"")</f>
        <v/>
      </c>
      <c r="I858" s="223" t="str">
        <f>IFERROR(IF(VLOOKUP($O858,'APOIO-DESPESAS'!$A$3:$N$962,10,FALSE)="","",VLOOKUP($O858,'APOIO-DESPESAS'!$A$3:$N$962,10,FALSE)),"")</f>
        <v/>
      </c>
      <c r="J858" s="223" t="str">
        <f>IFERROR(IF(VLOOKUP($O858,'APOIO-DESPESAS'!$A$3:$N$962,11,FALSE)="","",VLOOKUP($O858,'APOIO-DESPESAS'!$A$3:$N$962,11,FALSE)),"")</f>
        <v/>
      </c>
      <c r="K858" s="223" t="str">
        <f>IFERROR(IF(VLOOKUP($O858,'APOIO-DESPESAS'!$A$3:$N$962,12,FALSE)="","",VLOOKUP($O858,'APOIO-DESPESAS'!$A$3:$N$962,12,FALSE)),"")</f>
        <v/>
      </c>
      <c r="L858" s="223" t="str">
        <f>IFERROR(IF(VLOOKUP($O858,'APOIO-DESPESAS'!$A$3:$N$962,13,FALSE)="","",VLOOKUP($O858,'APOIO-DESPESAS'!$A$3:$N$962,13,FALSE)),"")</f>
        <v/>
      </c>
      <c r="M858" s="223" t="str">
        <f>IFERROR(IF(VLOOKUP($O858,'APOIO-DESPESAS'!$A$3:$N$962,14,FALSE)="","",VLOOKUP($O858,'APOIO-DESPESAS'!$A$3:$N$962,14,FALSE)),"")</f>
        <v/>
      </c>
      <c r="O858" s="223">
        <f t="shared" si="13"/>
        <v>856</v>
      </c>
    </row>
    <row r="859" spans="1:15" x14ac:dyDescent="0.25">
      <c r="A859" s="223" t="str">
        <f>IFERROR(IF(VLOOKUP($O859,'APOIO-DESPESAS'!$A$3:$N$962,2,FALSE)="","",VLOOKUP($O859,'APOIO-DESPESAS'!$A$3:$N$962,2,FALSE)),"")</f>
        <v/>
      </c>
      <c r="B859" s="223" t="str">
        <f>IFERROR(IF(VLOOKUP($O859,'APOIO-DESPESAS'!$A$3:$N$962,3,FALSE)="","",VLOOKUP($O859,'APOIO-DESPESAS'!$A$3:$N$962,3,FALSE)),"")</f>
        <v/>
      </c>
      <c r="C859" s="223" t="str">
        <f>IFERROR(IF(VLOOKUP($O859,'APOIO-DESPESAS'!$A$3:$N$962,4,FALSE)="","",VLOOKUP($O859,'APOIO-DESPESAS'!$A$3:$N$962,4,FALSE)),"")</f>
        <v/>
      </c>
      <c r="D859" s="223" t="str">
        <f>IFERROR(IF(VLOOKUP($O859,'APOIO-DESPESAS'!$A$3:$N$962,5,FALSE)="","",VLOOKUP($O859,'APOIO-DESPESAS'!$A$3:$N$962,5,FALSE)),"")</f>
        <v/>
      </c>
      <c r="E859" s="223" t="str">
        <f>IFERROR(IF(VLOOKUP($O859,'APOIO-DESPESAS'!$A$3:$N$962,6,FALSE)="","",VLOOKUP($O859,'APOIO-DESPESAS'!$A$3:$N$962,6,FALSE)),"")</f>
        <v/>
      </c>
      <c r="F859" s="223" t="str">
        <f>IFERROR(IF(VLOOKUP($O859,'APOIO-DESPESAS'!$A$3:$N$962,7,FALSE)="","",VLOOKUP($O859,'APOIO-DESPESAS'!$A$3:$N$962,7,FALSE)),"")</f>
        <v/>
      </c>
      <c r="G859" s="223" t="str">
        <f>IFERROR(IF(VLOOKUP($O859,'APOIO-DESPESAS'!$A$3:$N$962,8,FALSE)="","",VLOOKUP($O859,'APOIO-DESPESAS'!$A$3:$N$962,8,FALSE)),"")</f>
        <v/>
      </c>
      <c r="H859" s="223" t="str">
        <f>IFERROR(IF(VLOOKUP($O859,'APOIO-DESPESAS'!$A$3:$N$962,9,FALSE)="","",VLOOKUP($O859,'APOIO-DESPESAS'!$A$3:$N$962,9,FALSE)),"")</f>
        <v/>
      </c>
      <c r="I859" s="223" t="str">
        <f>IFERROR(IF(VLOOKUP($O859,'APOIO-DESPESAS'!$A$3:$N$962,10,FALSE)="","",VLOOKUP($O859,'APOIO-DESPESAS'!$A$3:$N$962,10,FALSE)),"")</f>
        <v/>
      </c>
      <c r="J859" s="223" t="str">
        <f>IFERROR(IF(VLOOKUP($O859,'APOIO-DESPESAS'!$A$3:$N$962,11,FALSE)="","",VLOOKUP($O859,'APOIO-DESPESAS'!$A$3:$N$962,11,FALSE)),"")</f>
        <v/>
      </c>
      <c r="K859" s="223" t="str">
        <f>IFERROR(IF(VLOOKUP($O859,'APOIO-DESPESAS'!$A$3:$N$962,12,FALSE)="","",VLOOKUP($O859,'APOIO-DESPESAS'!$A$3:$N$962,12,FALSE)),"")</f>
        <v/>
      </c>
      <c r="L859" s="223" t="str">
        <f>IFERROR(IF(VLOOKUP($O859,'APOIO-DESPESAS'!$A$3:$N$962,13,FALSE)="","",VLOOKUP($O859,'APOIO-DESPESAS'!$A$3:$N$962,13,FALSE)),"")</f>
        <v/>
      </c>
      <c r="M859" s="223" t="str">
        <f>IFERROR(IF(VLOOKUP($O859,'APOIO-DESPESAS'!$A$3:$N$962,14,FALSE)="","",VLOOKUP($O859,'APOIO-DESPESAS'!$A$3:$N$962,14,FALSE)),"")</f>
        <v/>
      </c>
      <c r="O859" s="223">
        <f t="shared" si="13"/>
        <v>857</v>
      </c>
    </row>
    <row r="860" spans="1:15" x14ac:dyDescent="0.25">
      <c r="A860" s="223" t="str">
        <f>IFERROR(IF(VLOOKUP($O860,'APOIO-DESPESAS'!$A$3:$N$962,2,FALSE)="","",VLOOKUP($O860,'APOIO-DESPESAS'!$A$3:$N$962,2,FALSE)),"")</f>
        <v/>
      </c>
      <c r="B860" s="223" t="str">
        <f>IFERROR(IF(VLOOKUP($O860,'APOIO-DESPESAS'!$A$3:$N$962,3,FALSE)="","",VLOOKUP($O860,'APOIO-DESPESAS'!$A$3:$N$962,3,FALSE)),"")</f>
        <v/>
      </c>
      <c r="C860" s="223" t="str">
        <f>IFERROR(IF(VLOOKUP($O860,'APOIO-DESPESAS'!$A$3:$N$962,4,FALSE)="","",VLOOKUP($O860,'APOIO-DESPESAS'!$A$3:$N$962,4,FALSE)),"")</f>
        <v/>
      </c>
      <c r="D860" s="223" t="str">
        <f>IFERROR(IF(VLOOKUP($O860,'APOIO-DESPESAS'!$A$3:$N$962,5,FALSE)="","",VLOOKUP($O860,'APOIO-DESPESAS'!$A$3:$N$962,5,FALSE)),"")</f>
        <v/>
      </c>
      <c r="E860" s="223" t="str">
        <f>IFERROR(IF(VLOOKUP($O860,'APOIO-DESPESAS'!$A$3:$N$962,6,FALSE)="","",VLOOKUP($O860,'APOIO-DESPESAS'!$A$3:$N$962,6,FALSE)),"")</f>
        <v/>
      </c>
      <c r="F860" s="223" t="str">
        <f>IFERROR(IF(VLOOKUP($O860,'APOIO-DESPESAS'!$A$3:$N$962,7,FALSE)="","",VLOOKUP($O860,'APOIO-DESPESAS'!$A$3:$N$962,7,FALSE)),"")</f>
        <v/>
      </c>
      <c r="G860" s="223" t="str">
        <f>IFERROR(IF(VLOOKUP($O860,'APOIO-DESPESAS'!$A$3:$N$962,8,FALSE)="","",VLOOKUP($O860,'APOIO-DESPESAS'!$A$3:$N$962,8,FALSE)),"")</f>
        <v/>
      </c>
      <c r="H860" s="223" t="str">
        <f>IFERROR(IF(VLOOKUP($O860,'APOIO-DESPESAS'!$A$3:$N$962,9,FALSE)="","",VLOOKUP($O860,'APOIO-DESPESAS'!$A$3:$N$962,9,FALSE)),"")</f>
        <v/>
      </c>
      <c r="I860" s="223" t="str">
        <f>IFERROR(IF(VLOOKUP($O860,'APOIO-DESPESAS'!$A$3:$N$962,10,FALSE)="","",VLOOKUP($O860,'APOIO-DESPESAS'!$A$3:$N$962,10,FALSE)),"")</f>
        <v/>
      </c>
      <c r="J860" s="223" t="str">
        <f>IFERROR(IF(VLOOKUP($O860,'APOIO-DESPESAS'!$A$3:$N$962,11,FALSE)="","",VLOOKUP($O860,'APOIO-DESPESAS'!$A$3:$N$962,11,FALSE)),"")</f>
        <v/>
      </c>
      <c r="K860" s="223" t="str">
        <f>IFERROR(IF(VLOOKUP($O860,'APOIO-DESPESAS'!$A$3:$N$962,12,FALSE)="","",VLOOKUP($O860,'APOIO-DESPESAS'!$A$3:$N$962,12,FALSE)),"")</f>
        <v/>
      </c>
      <c r="L860" s="223" t="str">
        <f>IFERROR(IF(VLOOKUP($O860,'APOIO-DESPESAS'!$A$3:$N$962,13,FALSE)="","",VLOOKUP($O860,'APOIO-DESPESAS'!$A$3:$N$962,13,FALSE)),"")</f>
        <v/>
      </c>
      <c r="M860" s="223" t="str">
        <f>IFERROR(IF(VLOOKUP($O860,'APOIO-DESPESAS'!$A$3:$N$962,14,FALSE)="","",VLOOKUP($O860,'APOIO-DESPESAS'!$A$3:$N$962,14,FALSE)),"")</f>
        <v/>
      </c>
      <c r="O860" s="223">
        <f t="shared" si="13"/>
        <v>858</v>
      </c>
    </row>
    <row r="861" spans="1:15" x14ac:dyDescent="0.25">
      <c r="A861" s="223" t="str">
        <f>IFERROR(IF(VLOOKUP($O861,'APOIO-DESPESAS'!$A$3:$N$962,2,FALSE)="","",VLOOKUP($O861,'APOIO-DESPESAS'!$A$3:$N$962,2,FALSE)),"")</f>
        <v/>
      </c>
      <c r="B861" s="223" t="str">
        <f>IFERROR(IF(VLOOKUP($O861,'APOIO-DESPESAS'!$A$3:$N$962,3,FALSE)="","",VLOOKUP($O861,'APOIO-DESPESAS'!$A$3:$N$962,3,FALSE)),"")</f>
        <v/>
      </c>
      <c r="C861" s="223" t="str">
        <f>IFERROR(IF(VLOOKUP($O861,'APOIO-DESPESAS'!$A$3:$N$962,4,FALSE)="","",VLOOKUP($O861,'APOIO-DESPESAS'!$A$3:$N$962,4,FALSE)),"")</f>
        <v/>
      </c>
      <c r="D861" s="223" t="str">
        <f>IFERROR(IF(VLOOKUP($O861,'APOIO-DESPESAS'!$A$3:$N$962,5,FALSE)="","",VLOOKUP($O861,'APOIO-DESPESAS'!$A$3:$N$962,5,FALSE)),"")</f>
        <v/>
      </c>
      <c r="E861" s="223" t="str">
        <f>IFERROR(IF(VLOOKUP($O861,'APOIO-DESPESAS'!$A$3:$N$962,6,FALSE)="","",VLOOKUP($O861,'APOIO-DESPESAS'!$A$3:$N$962,6,FALSE)),"")</f>
        <v/>
      </c>
      <c r="F861" s="223" t="str">
        <f>IFERROR(IF(VLOOKUP($O861,'APOIO-DESPESAS'!$A$3:$N$962,7,FALSE)="","",VLOOKUP($O861,'APOIO-DESPESAS'!$A$3:$N$962,7,FALSE)),"")</f>
        <v/>
      </c>
      <c r="G861" s="223" t="str">
        <f>IFERROR(IF(VLOOKUP($O861,'APOIO-DESPESAS'!$A$3:$N$962,8,FALSE)="","",VLOOKUP($O861,'APOIO-DESPESAS'!$A$3:$N$962,8,FALSE)),"")</f>
        <v/>
      </c>
      <c r="H861" s="223" t="str">
        <f>IFERROR(IF(VLOOKUP($O861,'APOIO-DESPESAS'!$A$3:$N$962,9,FALSE)="","",VLOOKUP($O861,'APOIO-DESPESAS'!$A$3:$N$962,9,FALSE)),"")</f>
        <v/>
      </c>
      <c r="I861" s="223" t="str">
        <f>IFERROR(IF(VLOOKUP($O861,'APOIO-DESPESAS'!$A$3:$N$962,10,FALSE)="","",VLOOKUP($O861,'APOIO-DESPESAS'!$A$3:$N$962,10,FALSE)),"")</f>
        <v/>
      </c>
      <c r="J861" s="223" t="str">
        <f>IFERROR(IF(VLOOKUP($O861,'APOIO-DESPESAS'!$A$3:$N$962,11,FALSE)="","",VLOOKUP($O861,'APOIO-DESPESAS'!$A$3:$N$962,11,FALSE)),"")</f>
        <v/>
      </c>
      <c r="K861" s="223" t="str">
        <f>IFERROR(IF(VLOOKUP($O861,'APOIO-DESPESAS'!$A$3:$N$962,12,FALSE)="","",VLOOKUP($O861,'APOIO-DESPESAS'!$A$3:$N$962,12,FALSE)),"")</f>
        <v/>
      </c>
      <c r="L861" s="223" t="str">
        <f>IFERROR(IF(VLOOKUP($O861,'APOIO-DESPESAS'!$A$3:$N$962,13,FALSE)="","",VLOOKUP($O861,'APOIO-DESPESAS'!$A$3:$N$962,13,FALSE)),"")</f>
        <v/>
      </c>
      <c r="M861" s="223" t="str">
        <f>IFERROR(IF(VLOOKUP($O861,'APOIO-DESPESAS'!$A$3:$N$962,14,FALSE)="","",VLOOKUP($O861,'APOIO-DESPESAS'!$A$3:$N$962,14,FALSE)),"")</f>
        <v/>
      </c>
      <c r="O861" s="223">
        <f t="shared" si="13"/>
        <v>859</v>
      </c>
    </row>
    <row r="862" spans="1:15" x14ac:dyDescent="0.25">
      <c r="A862" s="223" t="str">
        <f>IFERROR(IF(VLOOKUP($O862,'APOIO-DESPESAS'!$A$3:$N$962,2,FALSE)="","",VLOOKUP($O862,'APOIO-DESPESAS'!$A$3:$N$962,2,FALSE)),"")</f>
        <v/>
      </c>
      <c r="B862" s="223" t="str">
        <f>IFERROR(IF(VLOOKUP($O862,'APOIO-DESPESAS'!$A$3:$N$962,3,FALSE)="","",VLOOKUP($O862,'APOIO-DESPESAS'!$A$3:$N$962,3,FALSE)),"")</f>
        <v/>
      </c>
      <c r="C862" s="223" t="str">
        <f>IFERROR(IF(VLOOKUP($O862,'APOIO-DESPESAS'!$A$3:$N$962,4,FALSE)="","",VLOOKUP($O862,'APOIO-DESPESAS'!$A$3:$N$962,4,FALSE)),"")</f>
        <v/>
      </c>
      <c r="D862" s="223" t="str">
        <f>IFERROR(IF(VLOOKUP($O862,'APOIO-DESPESAS'!$A$3:$N$962,5,FALSE)="","",VLOOKUP($O862,'APOIO-DESPESAS'!$A$3:$N$962,5,FALSE)),"")</f>
        <v/>
      </c>
      <c r="E862" s="223" t="str">
        <f>IFERROR(IF(VLOOKUP($O862,'APOIO-DESPESAS'!$A$3:$N$962,6,FALSE)="","",VLOOKUP($O862,'APOIO-DESPESAS'!$A$3:$N$962,6,FALSE)),"")</f>
        <v/>
      </c>
      <c r="F862" s="223" t="str">
        <f>IFERROR(IF(VLOOKUP($O862,'APOIO-DESPESAS'!$A$3:$N$962,7,FALSE)="","",VLOOKUP($O862,'APOIO-DESPESAS'!$A$3:$N$962,7,FALSE)),"")</f>
        <v/>
      </c>
      <c r="G862" s="223" t="str">
        <f>IFERROR(IF(VLOOKUP($O862,'APOIO-DESPESAS'!$A$3:$N$962,8,FALSE)="","",VLOOKUP($O862,'APOIO-DESPESAS'!$A$3:$N$962,8,FALSE)),"")</f>
        <v/>
      </c>
      <c r="H862" s="223" t="str">
        <f>IFERROR(IF(VLOOKUP($O862,'APOIO-DESPESAS'!$A$3:$N$962,9,FALSE)="","",VLOOKUP($O862,'APOIO-DESPESAS'!$A$3:$N$962,9,FALSE)),"")</f>
        <v/>
      </c>
      <c r="I862" s="223" t="str">
        <f>IFERROR(IF(VLOOKUP($O862,'APOIO-DESPESAS'!$A$3:$N$962,10,FALSE)="","",VLOOKUP($O862,'APOIO-DESPESAS'!$A$3:$N$962,10,FALSE)),"")</f>
        <v/>
      </c>
      <c r="J862" s="223" t="str">
        <f>IFERROR(IF(VLOOKUP($O862,'APOIO-DESPESAS'!$A$3:$N$962,11,FALSE)="","",VLOOKUP($O862,'APOIO-DESPESAS'!$A$3:$N$962,11,FALSE)),"")</f>
        <v/>
      </c>
      <c r="K862" s="223" t="str">
        <f>IFERROR(IF(VLOOKUP($O862,'APOIO-DESPESAS'!$A$3:$N$962,12,FALSE)="","",VLOOKUP($O862,'APOIO-DESPESAS'!$A$3:$N$962,12,FALSE)),"")</f>
        <v/>
      </c>
      <c r="L862" s="223" t="str">
        <f>IFERROR(IF(VLOOKUP($O862,'APOIO-DESPESAS'!$A$3:$N$962,13,FALSE)="","",VLOOKUP($O862,'APOIO-DESPESAS'!$A$3:$N$962,13,FALSE)),"")</f>
        <v/>
      </c>
      <c r="M862" s="223" t="str">
        <f>IFERROR(IF(VLOOKUP($O862,'APOIO-DESPESAS'!$A$3:$N$962,14,FALSE)="","",VLOOKUP($O862,'APOIO-DESPESAS'!$A$3:$N$962,14,FALSE)),"")</f>
        <v/>
      </c>
      <c r="O862" s="223">
        <f t="shared" si="13"/>
        <v>860</v>
      </c>
    </row>
    <row r="863" spans="1:15" x14ac:dyDescent="0.25">
      <c r="A863" s="223" t="str">
        <f>IFERROR(IF(VLOOKUP($O863,'APOIO-DESPESAS'!$A$3:$N$962,2,FALSE)="","",VLOOKUP($O863,'APOIO-DESPESAS'!$A$3:$N$962,2,FALSE)),"")</f>
        <v/>
      </c>
      <c r="B863" s="223" t="str">
        <f>IFERROR(IF(VLOOKUP($O863,'APOIO-DESPESAS'!$A$3:$N$962,3,FALSE)="","",VLOOKUP($O863,'APOIO-DESPESAS'!$A$3:$N$962,3,FALSE)),"")</f>
        <v/>
      </c>
      <c r="C863" s="223" t="str">
        <f>IFERROR(IF(VLOOKUP($O863,'APOIO-DESPESAS'!$A$3:$N$962,4,FALSE)="","",VLOOKUP($O863,'APOIO-DESPESAS'!$A$3:$N$962,4,FALSE)),"")</f>
        <v/>
      </c>
      <c r="D863" s="223" t="str">
        <f>IFERROR(IF(VLOOKUP($O863,'APOIO-DESPESAS'!$A$3:$N$962,5,FALSE)="","",VLOOKUP($O863,'APOIO-DESPESAS'!$A$3:$N$962,5,FALSE)),"")</f>
        <v/>
      </c>
      <c r="E863" s="223" t="str">
        <f>IFERROR(IF(VLOOKUP($O863,'APOIO-DESPESAS'!$A$3:$N$962,6,FALSE)="","",VLOOKUP($O863,'APOIO-DESPESAS'!$A$3:$N$962,6,FALSE)),"")</f>
        <v/>
      </c>
      <c r="F863" s="223" t="str">
        <f>IFERROR(IF(VLOOKUP($O863,'APOIO-DESPESAS'!$A$3:$N$962,7,FALSE)="","",VLOOKUP($O863,'APOIO-DESPESAS'!$A$3:$N$962,7,FALSE)),"")</f>
        <v/>
      </c>
      <c r="G863" s="223" t="str">
        <f>IFERROR(IF(VLOOKUP($O863,'APOIO-DESPESAS'!$A$3:$N$962,8,FALSE)="","",VLOOKUP($O863,'APOIO-DESPESAS'!$A$3:$N$962,8,FALSE)),"")</f>
        <v/>
      </c>
      <c r="H863" s="223" t="str">
        <f>IFERROR(IF(VLOOKUP($O863,'APOIO-DESPESAS'!$A$3:$N$962,9,FALSE)="","",VLOOKUP($O863,'APOIO-DESPESAS'!$A$3:$N$962,9,FALSE)),"")</f>
        <v/>
      </c>
      <c r="I863" s="223" t="str">
        <f>IFERROR(IF(VLOOKUP($O863,'APOIO-DESPESAS'!$A$3:$N$962,10,FALSE)="","",VLOOKUP($O863,'APOIO-DESPESAS'!$A$3:$N$962,10,FALSE)),"")</f>
        <v/>
      </c>
      <c r="J863" s="223" t="str">
        <f>IFERROR(IF(VLOOKUP($O863,'APOIO-DESPESAS'!$A$3:$N$962,11,FALSE)="","",VLOOKUP($O863,'APOIO-DESPESAS'!$A$3:$N$962,11,FALSE)),"")</f>
        <v/>
      </c>
      <c r="K863" s="223" t="str">
        <f>IFERROR(IF(VLOOKUP($O863,'APOIO-DESPESAS'!$A$3:$N$962,12,FALSE)="","",VLOOKUP($O863,'APOIO-DESPESAS'!$A$3:$N$962,12,FALSE)),"")</f>
        <v/>
      </c>
      <c r="L863" s="223" t="str">
        <f>IFERROR(IF(VLOOKUP($O863,'APOIO-DESPESAS'!$A$3:$N$962,13,FALSE)="","",VLOOKUP($O863,'APOIO-DESPESAS'!$A$3:$N$962,13,FALSE)),"")</f>
        <v/>
      </c>
      <c r="M863" s="223" t="str">
        <f>IFERROR(IF(VLOOKUP($O863,'APOIO-DESPESAS'!$A$3:$N$962,14,FALSE)="","",VLOOKUP($O863,'APOIO-DESPESAS'!$A$3:$N$962,14,FALSE)),"")</f>
        <v/>
      </c>
      <c r="O863" s="223">
        <f t="shared" si="13"/>
        <v>861</v>
      </c>
    </row>
    <row r="864" spans="1:15" x14ac:dyDescent="0.25">
      <c r="A864" s="223" t="str">
        <f>IFERROR(IF(VLOOKUP($O864,'APOIO-DESPESAS'!$A$3:$N$962,2,FALSE)="","",VLOOKUP($O864,'APOIO-DESPESAS'!$A$3:$N$962,2,FALSE)),"")</f>
        <v/>
      </c>
      <c r="B864" s="223" t="str">
        <f>IFERROR(IF(VLOOKUP($O864,'APOIO-DESPESAS'!$A$3:$N$962,3,FALSE)="","",VLOOKUP($O864,'APOIO-DESPESAS'!$A$3:$N$962,3,FALSE)),"")</f>
        <v/>
      </c>
      <c r="C864" s="223" t="str">
        <f>IFERROR(IF(VLOOKUP($O864,'APOIO-DESPESAS'!$A$3:$N$962,4,FALSE)="","",VLOOKUP($O864,'APOIO-DESPESAS'!$A$3:$N$962,4,FALSE)),"")</f>
        <v/>
      </c>
      <c r="D864" s="223" t="str">
        <f>IFERROR(IF(VLOOKUP($O864,'APOIO-DESPESAS'!$A$3:$N$962,5,FALSE)="","",VLOOKUP($O864,'APOIO-DESPESAS'!$A$3:$N$962,5,FALSE)),"")</f>
        <v/>
      </c>
      <c r="E864" s="223" t="str">
        <f>IFERROR(IF(VLOOKUP($O864,'APOIO-DESPESAS'!$A$3:$N$962,6,FALSE)="","",VLOOKUP($O864,'APOIO-DESPESAS'!$A$3:$N$962,6,FALSE)),"")</f>
        <v/>
      </c>
      <c r="F864" s="223" t="str">
        <f>IFERROR(IF(VLOOKUP($O864,'APOIO-DESPESAS'!$A$3:$N$962,7,FALSE)="","",VLOOKUP($O864,'APOIO-DESPESAS'!$A$3:$N$962,7,FALSE)),"")</f>
        <v/>
      </c>
      <c r="G864" s="223" t="str">
        <f>IFERROR(IF(VLOOKUP($O864,'APOIO-DESPESAS'!$A$3:$N$962,8,FALSE)="","",VLOOKUP($O864,'APOIO-DESPESAS'!$A$3:$N$962,8,FALSE)),"")</f>
        <v/>
      </c>
      <c r="H864" s="223" t="str">
        <f>IFERROR(IF(VLOOKUP($O864,'APOIO-DESPESAS'!$A$3:$N$962,9,FALSE)="","",VLOOKUP($O864,'APOIO-DESPESAS'!$A$3:$N$962,9,FALSE)),"")</f>
        <v/>
      </c>
      <c r="I864" s="223" t="str">
        <f>IFERROR(IF(VLOOKUP($O864,'APOIO-DESPESAS'!$A$3:$N$962,10,FALSE)="","",VLOOKUP($O864,'APOIO-DESPESAS'!$A$3:$N$962,10,FALSE)),"")</f>
        <v/>
      </c>
      <c r="J864" s="223" t="str">
        <f>IFERROR(IF(VLOOKUP($O864,'APOIO-DESPESAS'!$A$3:$N$962,11,FALSE)="","",VLOOKUP($O864,'APOIO-DESPESAS'!$A$3:$N$962,11,FALSE)),"")</f>
        <v/>
      </c>
      <c r="K864" s="223" t="str">
        <f>IFERROR(IF(VLOOKUP($O864,'APOIO-DESPESAS'!$A$3:$N$962,12,FALSE)="","",VLOOKUP($O864,'APOIO-DESPESAS'!$A$3:$N$962,12,FALSE)),"")</f>
        <v/>
      </c>
      <c r="L864" s="223" t="str">
        <f>IFERROR(IF(VLOOKUP($O864,'APOIO-DESPESAS'!$A$3:$N$962,13,FALSE)="","",VLOOKUP($O864,'APOIO-DESPESAS'!$A$3:$N$962,13,FALSE)),"")</f>
        <v/>
      </c>
      <c r="M864" s="223" t="str">
        <f>IFERROR(IF(VLOOKUP($O864,'APOIO-DESPESAS'!$A$3:$N$962,14,FALSE)="","",VLOOKUP($O864,'APOIO-DESPESAS'!$A$3:$N$962,14,FALSE)),"")</f>
        <v/>
      </c>
      <c r="O864" s="223">
        <f t="shared" si="13"/>
        <v>862</v>
      </c>
    </row>
    <row r="865" spans="1:15" x14ac:dyDescent="0.25">
      <c r="A865" s="223" t="str">
        <f>IFERROR(IF(VLOOKUP($O865,'APOIO-DESPESAS'!$A$3:$N$962,2,FALSE)="","",VLOOKUP($O865,'APOIO-DESPESAS'!$A$3:$N$962,2,FALSE)),"")</f>
        <v/>
      </c>
      <c r="B865" s="223" t="str">
        <f>IFERROR(IF(VLOOKUP($O865,'APOIO-DESPESAS'!$A$3:$N$962,3,FALSE)="","",VLOOKUP($O865,'APOIO-DESPESAS'!$A$3:$N$962,3,FALSE)),"")</f>
        <v/>
      </c>
      <c r="C865" s="223" t="str">
        <f>IFERROR(IF(VLOOKUP($O865,'APOIO-DESPESAS'!$A$3:$N$962,4,FALSE)="","",VLOOKUP($O865,'APOIO-DESPESAS'!$A$3:$N$962,4,FALSE)),"")</f>
        <v/>
      </c>
      <c r="D865" s="223" t="str">
        <f>IFERROR(IF(VLOOKUP($O865,'APOIO-DESPESAS'!$A$3:$N$962,5,FALSE)="","",VLOOKUP($O865,'APOIO-DESPESAS'!$A$3:$N$962,5,FALSE)),"")</f>
        <v/>
      </c>
      <c r="E865" s="223" t="str">
        <f>IFERROR(IF(VLOOKUP($O865,'APOIO-DESPESAS'!$A$3:$N$962,6,FALSE)="","",VLOOKUP($O865,'APOIO-DESPESAS'!$A$3:$N$962,6,FALSE)),"")</f>
        <v/>
      </c>
      <c r="F865" s="223" t="str">
        <f>IFERROR(IF(VLOOKUP($O865,'APOIO-DESPESAS'!$A$3:$N$962,7,FALSE)="","",VLOOKUP($O865,'APOIO-DESPESAS'!$A$3:$N$962,7,FALSE)),"")</f>
        <v/>
      </c>
      <c r="G865" s="223" t="str">
        <f>IFERROR(IF(VLOOKUP($O865,'APOIO-DESPESAS'!$A$3:$N$962,8,FALSE)="","",VLOOKUP($O865,'APOIO-DESPESAS'!$A$3:$N$962,8,FALSE)),"")</f>
        <v/>
      </c>
      <c r="H865" s="223" t="str">
        <f>IFERROR(IF(VLOOKUP($O865,'APOIO-DESPESAS'!$A$3:$N$962,9,FALSE)="","",VLOOKUP($O865,'APOIO-DESPESAS'!$A$3:$N$962,9,FALSE)),"")</f>
        <v/>
      </c>
      <c r="I865" s="223" t="str">
        <f>IFERROR(IF(VLOOKUP($O865,'APOIO-DESPESAS'!$A$3:$N$962,10,FALSE)="","",VLOOKUP($O865,'APOIO-DESPESAS'!$A$3:$N$962,10,FALSE)),"")</f>
        <v/>
      </c>
      <c r="J865" s="223" t="str">
        <f>IFERROR(IF(VLOOKUP($O865,'APOIO-DESPESAS'!$A$3:$N$962,11,FALSE)="","",VLOOKUP($O865,'APOIO-DESPESAS'!$A$3:$N$962,11,FALSE)),"")</f>
        <v/>
      </c>
      <c r="K865" s="223" t="str">
        <f>IFERROR(IF(VLOOKUP($O865,'APOIO-DESPESAS'!$A$3:$N$962,12,FALSE)="","",VLOOKUP($O865,'APOIO-DESPESAS'!$A$3:$N$962,12,FALSE)),"")</f>
        <v/>
      </c>
      <c r="L865" s="223" t="str">
        <f>IFERROR(IF(VLOOKUP($O865,'APOIO-DESPESAS'!$A$3:$N$962,13,FALSE)="","",VLOOKUP($O865,'APOIO-DESPESAS'!$A$3:$N$962,13,FALSE)),"")</f>
        <v/>
      </c>
      <c r="M865" s="223" t="str">
        <f>IFERROR(IF(VLOOKUP($O865,'APOIO-DESPESAS'!$A$3:$N$962,14,FALSE)="","",VLOOKUP($O865,'APOIO-DESPESAS'!$A$3:$N$962,14,FALSE)),"")</f>
        <v/>
      </c>
      <c r="O865" s="223">
        <f t="shared" si="13"/>
        <v>863</v>
      </c>
    </row>
    <row r="866" spans="1:15" x14ac:dyDescent="0.25">
      <c r="A866" s="223" t="str">
        <f>IFERROR(IF(VLOOKUP($O866,'APOIO-DESPESAS'!$A$3:$N$962,2,FALSE)="","",VLOOKUP($O866,'APOIO-DESPESAS'!$A$3:$N$962,2,FALSE)),"")</f>
        <v/>
      </c>
      <c r="B866" s="223" t="str">
        <f>IFERROR(IF(VLOOKUP($O866,'APOIO-DESPESAS'!$A$3:$N$962,3,FALSE)="","",VLOOKUP($O866,'APOIO-DESPESAS'!$A$3:$N$962,3,FALSE)),"")</f>
        <v/>
      </c>
      <c r="C866" s="223" t="str">
        <f>IFERROR(IF(VLOOKUP($O866,'APOIO-DESPESAS'!$A$3:$N$962,4,FALSE)="","",VLOOKUP($O866,'APOIO-DESPESAS'!$A$3:$N$962,4,FALSE)),"")</f>
        <v/>
      </c>
      <c r="D866" s="223" t="str">
        <f>IFERROR(IF(VLOOKUP($O866,'APOIO-DESPESAS'!$A$3:$N$962,5,FALSE)="","",VLOOKUP($O866,'APOIO-DESPESAS'!$A$3:$N$962,5,FALSE)),"")</f>
        <v/>
      </c>
      <c r="E866" s="223" t="str">
        <f>IFERROR(IF(VLOOKUP($O866,'APOIO-DESPESAS'!$A$3:$N$962,6,FALSE)="","",VLOOKUP($O866,'APOIO-DESPESAS'!$A$3:$N$962,6,FALSE)),"")</f>
        <v/>
      </c>
      <c r="F866" s="223" t="str">
        <f>IFERROR(IF(VLOOKUP($O866,'APOIO-DESPESAS'!$A$3:$N$962,7,FALSE)="","",VLOOKUP($O866,'APOIO-DESPESAS'!$A$3:$N$962,7,FALSE)),"")</f>
        <v/>
      </c>
      <c r="G866" s="223" t="str">
        <f>IFERROR(IF(VLOOKUP($O866,'APOIO-DESPESAS'!$A$3:$N$962,8,FALSE)="","",VLOOKUP($O866,'APOIO-DESPESAS'!$A$3:$N$962,8,FALSE)),"")</f>
        <v/>
      </c>
      <c r="H866" s="223" t="str">
        <f>IFERROR(IF(VLOOKUP($O866,'APOIO-DESPESAS'!$A$3:$N$962,9,FALSE)="","",VLOOKUP($O866,'APOIO-DESPESAS'!$A$3:$N$962,9,FALSE)),"")</f>
        <v/>
      </c>
      <c r="I866" s="223" t="str">
        <f>IFERROR(IF(VLOOKUP($O866,'APOIO-DESPESAS'!$A$3:$N$962,10,FALSE)="","",VLOOKUP($O866,'APOIO-DESPESAS'!$A$3:$N$962,10,FALSE)),"")</f>
        <v/>
      </c>
      <c r="J866" s="223" t="str">
        <f>IFERROR(IF(VLOOKUP($O866,'APOIO-DESPESAS'!$A$3:$N$962,11,FALSE)="","",VLOOKUP($O866,'APOIO-DESPESAS'!$A$3:$N$962,11,FALSE)),"")</f>
        <v/>
      </c>
      <c r="K866" s="223" t="str">
        <f>IFERROR(IF(VLOOKUP($O866,'APOIO-DESPESAS'!$A$3:$N$962,12,FALSE)="","",VLOOKUP($O866,'APOIO-DESPESAS'!$A$3:$N$962,12,FALSE)),"")</f>
        <v/>
      </c>
      <c r="L866" s="223" t="str">
        <f>IFERROR(IF(VLOOKUP($O866,'APOIO-DESPESAS'!$A$3:$N$962,13,FALSE)="","",VLOOKUP($O866,'APOIO-DESPESAS'!$A$3:$N$962,13,FALSE)),"")</f>
        <v/>
      </c>
      <c r="M866" s="223" t="str">
        <f>IFERROR(IF(VLOOKUP($O866,'APOIO-DESPESAS'!$A$3:$N$962,14,FALSE)="","",VLOOKUP($O866,'APOIO-DESPESAS'!$A$3:$N$962,14,FALSE)),"")</f>
        <v/>
      </c>
      <c r="O866" s="223">
        <f t="shared" si="13"/>
        <v>864</v>
      </c>
    </row>
    <row r="867" spans="1:15" x14ac:dyDescent="0.25">
      <c r="A867" s="223" t="str">
        <f>IFERROR(IF(VLOOKUP($O867,'APOIO-DESPESAS'!$A$3:$N$962,2,FALSE)="","",VLOOKUP($O867,'APOIO-DESPESAS'!$A$3:$N$962,2,FALSE)),"")</f>
        <v/>
      </c>
      <c r="B867" s="223" t="str">
        <f>IFERROR(IF(VLOOKUP($O867,'APOIO-DESPESAS'!$A$3:$N$962,3,FALSE)="","",VLOOKUP($O867,'APOIO-DESPESAS'!$A$3:$N$962,3,FALSE)),"")</f>
        <v/>
      </c>
      <c r="C867" s="223" t="str">
        <f>IFERROR(IF(VLOOKUP($O867,'APOIO-DESPESAS'!$A$3:$N$962,4,FALSE)="","",VLOOKUP($O867,'APOIO-DESPESAS'!$A$3:$N$962,4,FALSE)),"")</f>
        <v/>
      </c>
      <c r="D867" s="223" t="str">
        <f>IFERROR(IF(VLOOKUP($O867,'APOIO-DESPESAS'!$A$3:$N$962,5,FALSE)="","",VLOOKUP($O867,'APOIO-DESPESAS'!$A$3:$N$962,5,FALSE)),"")</f>
        <v/>
      </c>
      <c r="E867" s="223" t="str">
        <f>IFERROR(IF(VLOOKUP($O867,'APOIO-DESPESAS'!$A$3:$N$962,6,FALSE)="","",VLOOKUP($O867,'APOIO-DESPESAS'!$A$3:$N$962,6,FALSE)),"")</f>
        <v/>
      </c>
      <c r="F867" s="223" t="str">
        <f>IFERROR(IF(VLOOKUP($O867,'APOIO-DESPESAS'!$A$3:$N$962,7,FALSE)="","",VLOOKUP($O867,'APOIO-DESPESAS'!$A$3:$N$962,7,FALSE)),"")</f>
        <v/>
      </c>
      <c r="G867" s="223" t="str">
        <f>IFERROR(IF(VLOOKUP($O867,'APOIO-DESPESAS'!$A$3:$N$962,8,FALSE)="","",VLOOKUP($O867,'APOIO-DESPESAS'!$A$3:$N$962,8,FALSE)),"")</f>
        <v/>
      </c>
      <c r="H867" s="223" t="str">
        <f>IFERROR(IF(VLOOKUP($O867,'APOIO-DESPESAS'!$A$3:$N$962,9,FALSE)="","",VLOOKUP($O867,'APOIO-DESPESAS'!$A$3:$N$962,9,FALSE)),"")</f>
        <v/>
      </c>
      <c r="I867" s="223" t="str">
        <f>IFERROR(IF(VLOOKUP($O867,'APOIO-DESPESAS'!$A$3:$N$962,10,FALSE)="","",VLOOKUP($O867,'APOIO-DESPESAS'!$A$3:$N$962,10,FALSE)),"")</f>
        <v/>
      </c>
      <c r="J867" s="223" t="str">
        <f>IFERROR(IF(VLOOKUP($O867,'APOIO-DESPESAS'!$A$3:$N$962,11,FALSE)="","",VLOOKUP($O867,'APOIO-DESPESAS'!$A$3:$N$962,11,FALSE)),"")</f>
        <v/>
      </c>
      <c r="K867" s="223" t="str">
        <f>IFERROR(IF(VLOOKUP($O867,'APOIO-DESPESAS'!$A$3:$N$962,12,FALSE)="","",VLOOKUP($O867,'APOIO-DESPESAS'!$A$3:$N$962,12,FALSE)),"")</f>
        <v/>
      </c>
      <c r="L867" s="223" t="str">
        <f>IFERROR(IF(VLOOKUP($O867,'APOIO-DESPESAS'!$A$3:$N$962,13,FALSE)="","",VLOOKUP($O867,'APOIO-DESPESAS'!$A$3:$N$962,13,FALSE)),"")</f>
        <v/>
      </c>
      <c r="M867" s="223" t="str">
        <f>IFERROR(IF(VLOOKUP($O867,'APOIO-DESPESAS'!$A$3:$N$962,14,FALSE)="","",VLOOKUP($O867,'APOIO-DESPESAS'!$A$3:$N$962,14,FALSE)),"")</f>
        <v/>
      </c>
      <c r="O867" s="223">
        <f t="shared" si="13"/>
        <v>865</v>
      </c>
    </row>
    <row r="868" spans="1:15" x14ac:dyDescent="0.25">
      <c r="A868" s="223" t="str">
        <f>IFERROR(IF(VLOOKUP($O868,'APOIO-DESPESAS'!$A$3:$N$962,2,FALSE)="","",VLOOKUP($O868,'APOIO-DESPESAS'!$A$3:$N$962,2,FALSE)),"")</f>
        <v/>
      </c>
      <c r="B868" s="223" t="str">
        <f>IFERROR(IF(VLOOKUP($O868,'APOIO-DESPESAS'!$A$3:$N$962,3,FALSE)="","",VLOOKUP($O868,'APOIO-DESPESAS'!$A$3:$N$962,3,FALSE)),"")</f>
        <v/>
      </c>
      <c r="C868" s="223" t="str">
        <f>IFERROR(IF(VLOOKUP($O868,'APOIO-DESPESAS'!$A$3:$N$962,4,FALSE)="","",VLOOKUP($O868,'APOIO-DESPESAS'!$A$3:$N$962,4,FALSE)),"")</f>
        <v/>
      </c>
      <c r="D868" s="223" t="str">
        <f>IFERROR(IF(VLOOKUP($O868,'APOIO-DESPESAS'!$A$3:$N$962,5,FALSE)="","",VLOOKUP($O868,'APOIO-DESPESAS'!$A$3:$N$962,5,FALSE)),"")</f>
        <v/>
      </c>
      <c r="E868" s="223" t="str">
        <f>IFERROR(IF(VLOOKUP($O868,'APOIO-DESPESAS'!$A$3:$N$962,6,FALSE)="","",VLOOKUP($O868,'APOIO-DESPESAS'!$A$3:$N$962,6,FALSE)),"")</f>
        <v/>
      </c>
      <c r="F868" s="223" t="str">
        <f>IFERROR(IF(VLOOKUP($O868,'APOIO-DESPESAS'!$A$3:$N$962,7,FALSE)="","",VLOOKUP($O868,'APOIO-DESPESAS'!$A$3:$N$962,7,FALSE)),"")</f>
        <v/>
      </c>
      <c r="G868" s="223" t="str">
        <f>IFERROR(IF(VLOOKUP($O868,'APOIO-DESPESAS'!$A$3:$N$962,8,FALSE)="","",VLOOKUP($O868,'APOIO-DESPESAS'!$A$3:$N$962,8,FALSE)),"")</f>
        <v/>
      </c>
      <c r="H868" s="223" t="str">
        <f>IFERROR(IF(VLOOKUP($O868,'APOIO-DESPESAS'!$A$3:$N$962,9,FALSE)="","",VLOOKUP($O868,'APOIO-DESPESAS'!$A$3:$N$962,9,FALSE)),"")</f>
        <v/>
      </c>
      <c r="I868" s="223" t="str">
        <f>IFERROR(IF(VLOOKUP($O868,'APOIO-DESPESAS'!$A$3:$N$962,10,FALSE)="","",VLOOKUP($O868,'APOIO-DESPESAS'!$A$3:$N$962,10,FALSE)),"")</f>
        <v/>
      </c>
      <c r="J868" s="223" t="str">
        <f>IFERROR(IF(VLOOKUP($O868,'APOIO-DESPESAS'!$A$3:$N$962,11,FALSE)="","",VLOOKUP($O868,'APOIO-DESPESAS'!$A$3:$N$962,11,FALSE)),"")</f>
        <v/>
      </c>
      <c r="K868" s="223" t="str">
        <f>IFERROR(IF(VLOOKUP($O868,'APOIO-DESPESAS'!$A$3:$N$962,12,FALSE)="","",VLOOKUP($O868,'APOIO-DESPESAS'!$A$3:$N$962,12,FALSE)),"")</f>
        <v/>
      </c>
      <c r="L868" s="223" t="str">
        <f>IFERROR(IF(VLOOKUP($O868,'APOIO-DESPESAS'!$A$3:$N$962,13,FALSE)="","",VLOOKUP($O868,'APOIO-DESPESAS'!$A$3:$N$962,13,FALSE)),"")</f>
        <v/>
      </c>
      <c r="M868" s="223" t="str">
        <f>IFERROR(IF(VLOOKUP($O868,'APOIO-DESPESAS'!$A$3:$N$962,14,FALSE)="","",VLOOKUP($O868,'APOIO-DESPESAS'!$A$3:$N$962,14,FALSE)),"")</f>
        <v/>
      </c>
      <c r="O868" s="223">
        <f t="shared" si="13"/>
        <v>866</v>
      </c>
    </row>
    <row r="869" spans="1:15" x14ac:dyDescent="0.25">
      <c r="A869" s="223" t="str">
        <f>IFERROR(IF(VLOOKUP($O869,'APOIO-DESPESAS'!$A$3:$N$962,2,FALSE)="","",VLOOKUP($O869,'APOIO-DESPESAS'!$A$3:$N$962,2,FALSE)),"")</f>
        <v/>
      </c>
      <c r="B869" s="223" t="str">
        <f>IFERROR(IF(VLOOKUP($O869,'APOIO-DESPESAS'!$A$3:$N$962,3,FALSE)="","",VLOOKUP($O869,'APOIO-DESPESAS'!$A$3:$N$962,3,FALSE)),"")</f>
        <v/>
      </c>
      <c r="C869" s="223" t="str">
        <f>IFERROR(IF(VLOOKUP($O869,'APOIO-DESPESAS'!$A$3:$N$962,4,FALSE)="","",VLOOKUP($O869,'APOIO-DESPESAS'!$A$3:$N$962,4,FALSE)),"")</f>
        <v/>
      </c>
      <c r="D869" s="223" t="str">
        <f>IFERROR(IF(VLOOKUP($O869,'APOIO-DESPESAS'!$A$3:$N$962,5,FALSE)="","",VLOOKUP($O869,'APOIO-DESPESAS'!$A$3:$N$962,5,FALSE)),"")</f>
        <v/>
      </c>
      <c r="E869" s="223" t="str">
        <f>IFERROR(IF(VLOOKUP($O869,'APOIO-DESPESAS'!$A$3:$N$962,6,FALSE)="","",VLOOKUP($O869,'APOIO-DESPESAS'!$A$3:$N$962,6,FALSE)),"")</f>
        <v/>
      </c>
      <c r="F869" s="223" t="str">
        <f>IFERROR(IF(VLOOKUP($O869,'APOIO-DESPESAS'!$A$3:$N$962,7,FALSE)="","",VLOOKUP($O869,'APOIO-DESPESAS'!$A$3:$N$962,7,FALSE)),"")</f>
        <v/>
      </c>
      <c r="G869" s="223" t="str">
        <f>IFERROR(IF(VLOOKUP($O869,'APOIO-DESPESAS'!$A$3:$N$962,8,FALSE)="","",VLOOKUP($O869,'APOIO-DESPESAS'!$A$3:$N$962,8,FALSE)),"")</f>
        <v/>
      </c>
      <c r="H869" s="223" t="str">
        <f>IFERROR(IF(VLOOKUP($O869,'APOIO-DESPESAS'!$A$3:$N$962,9,FALSE)="","",VLOOKUP($O869,'APOIO-DESPESAS'!$A$3:$N$962,9,FALSE)),"")</f>
        <v/>
      </c>
      <c r="I869" s="223" t="str">
        <f>IFERROR(IF(VLOOKUP($O869,'APOIO-DESPESAS'!$A$3:$N$962,10,FALSE)="","",VLOOKUP($O869,'APOIO-DESPESAS'!$A$3:$N$962,10,FALSE)),"")</f>
        <v/>
      </c>
      <c r="J869" s="223" t="str">
        <f>IFERROR(IF(VLOOKUP($O869,'APOIO-DESPESAS'!$A$3:$N$962,11,FALSE)="","",VLOOKUP($O869,'APOIO-DESPESAS'!$A$3:$N$962,11,FALSE)),"")</f>
        <v/>
      </c>
      <c r="K869" s="223" t="str">
        <f>IFERROR(IF(VLOOKUP($O869,'APOIO-DESPESAS'!$A$3:$N$962,12,FALSE)="","",VLOOKUP($O869,'APOIO-DESPESAS'!$A$3:$N$962,12,FALSE)),"")</f>
        <v/>
      </c>
      <c r="L869" s="223" t="str">
        <f>IFERROR(IF(VLOOKUP($O869,'APOIO-DESPESAS'!$A$3:$N$962,13,FALSE)="","",VLOOKUP($O869,'APOIO-DESPESAS'!$A$3:$N$962,13,FALSE)),"")</f>
        <v/>
      </c>
      <c r="M869" s="223" t="str">
        <f>IFERROR(IF(VLOOKUP($O869,'APOIO-DESPESAS'!$A$3:$N$962,14,FALSE)="","",VLOOKUP($O869,'APOIO-DESPESAS'!$A$3:$N$962,14,FALSE)),"")</f>
        <v/>
      </c>
      <c r="O869" s="223">
        <f t="shared" si="13"/>
        <v>867</v>
      </c>
    </row>
    <row r="870" spans="1:15" x14ac:dyDescent="0.25">
      <c r="A870" s="223" t="str">
        <f>IFERROR(IF(VLOOKUP($O870,'APOIO-DESPESAS'!$A$3:$N$962,2,FALSE)="","",VLOOKUP($O870,'APOIO-DESPESAS'!$A$3:$N$962,2,FALSE)),"")</f>
        <v/>
      </c>
      <c r="B870" s="223" t="str">
        <f>IFERROR(IF(VLOOKUP($O870,'APOIO-DESPESAS'!$A$3:$N$962,3,FALSE)="","",VLOOKUP($O870,'APOIO-DESPESAS'!$A$3:$N$962,3,FALSE)),"")</f>
        <v/>
      </c>
      <c r="C870" s="223" t="str">
        <f>IFERROR(IF(VLOOKUP($O870,'APOIO-DESPESAS'!$A$3:$N$962,4,FALSE)="","",VLOOKUP($O870,'APOIO-DESPESAS'!$A$3:$N$962,4,FALSE)),"")</f>
        <v/>
      </c>
      <c r="D870" s="223" t="str">
        <f>IFERROR(IF(VLOOKUP($O870,'APOIO-DESPESAS'!$A$3:$N$962,5,FALSE)="","",VLOOKUP($O870,'APOIO-DESPESAS'!$A$3:$N$962,5,FALSE)),"")</f>
        <v/>
      </c>
      <c r="E870" s="223" t="str">
        <f>IFERROR(IF(VLOOKUP($O870,'APOIO-DESPESAS'!$A$3:$N$962,6,FALSE)="","",VLOOKUP($O870,'APOIO-DESPESAS'!$A$3:$N$962,6,FALSE)),"")</f>
        <v/>
      </c>
      <c r="F870" s="223" t="str">
        <f>IFERROR(IF(VLOOKUP($O870,'APOIO-DESPESAS'!$A$3:$N$962,7,FALSE)="","",VLOOKUP($O870,'APOIO-DESPESAS'!$A$3:$N$962,7,FALSE)),"")</f>
        <v/>
      </c>
      <c r="G870" s="223" t="str">
        <f>IFERROR(IF(VLOOKUP($O870,'APOIO-DESPESAS'!$A$3:$N$962,8,FALSE)="","",VLOOKUP($O870,'APOIO-DESPESAS'!$A$3:$N$962,8,FALSE)),"")</f>
        <v/>
      </c>
      <c r="H870" s="223" t="str">
        <f>IFERROR(IF(VLOOKUP($O870,'APOIO-DESPESAS'!$A$3:$N$962,9,FALSE)="","",VLOOKUP($O870,'APOIO-DESPESAS'!$A$3:$N$962,9,FALSE)),"")</f>
        <v/>
      </c>
      <c r="I870" s="223" t="str">
        <f>IFERROR(IF(VLOOKUP($O870,'APOIO-DESPESAS'!$A$3:$N$962,10,FALSE)="","",VLOOKUP($O870,'APOIO-DESPESAS'!$A$3:$N$962,10,FALSE)),"")</f>
        <v/>
      </c>
      <c r="J870" s="223" t="str">
        <f>IFERROR(IF(VLOOKUP($O870,'APOIO-DESPESAS'!$A$3:$N$962,11,FALSE)="","",VLOOKUP($O870,'APOIO-DESPESAS'!$A$3:$N$962,11,FALSE)),"")</f>
        <v/>
      </c>
      <c r="K870" s="223" t="str">
        <f>IFERROR(IF(VLOOKUP($O870,'APOIO-DESPESAS'!$A$3:$N$962,12,FALSE)="","",VLOOKUP($O870,'APOIO-DESPESAS'!$A$3:$N$962,12,FALSE)),"")</f>
        <v/>
      </c>
      <c r="L870" s="223" t="str">
        <f>IFERROR(IF(VLOOKUP($O870,'APOIO-DESPESAS'!$A$3:$N$962,13,FALSE)="","",VLOOKUP($O870,'APOIO-DESPESAS'!$A$3:$N$962,13,FALSE)),"")</f>
        <v/>
      </c>
      <c r="M870" s="223" t="str">
        <f>IFERROR(IF(VLOOKUP($O870,'APOIO-DESPESAS'!$A$3:$N$962,14,FALSE)="","",VLOOKUP($O870,'APOIO-DESPESAS'!$A$3:$N$962,14,FALSE)),"")</f>
        <v/>
      </c>
      <c r="O870" s="223">
        <f t="shared" si="13"/>
        <v>868</v>
      </c>
    </row>
    <row r="871" spans="1:15" x14ac:dyDescent="0.25">
      <c r="A871" s="223" t="str">
        <f>IFERROR(IF(VLOOKUP($O871,'APOIO-DESPESAS'!$A$3:$N$962,2,FALSE)="","",VLOOKUP($O871,'APOIO-DESPESAS'!$A$3:$N$962,2,FALSE)),"")</f>
        <v/>
      </c>
      <c r="B871" s="223" t="str">
        <f>IFERROR(IF(VLOOKUP($O871,'APOIO-DESPESAS'!$A$3:$N$962,3,FALSE)="","",VLOOKUP($O871,'APOIO-DESPESAS'!$A$3:$N$962,3,FALSE)),"")</f>
        <v/>
      </c>
      <c r="C871" s="223" t="str">
        <f>IFERROR(IF(VLOOKUP($O871,'APOIO-DESPESAS'!$A$3:$N$962,4,FALSE)="","",VLOOKUP($O871,'APOIO-DESPESAS'!$A$3:$N$962,4,FALSE)),"")</f>
        <v/>
      </c>
      <c r="D871" s="223" t="str">
        <f>IFERROR(IF(VLOOKUP($O871,'APOIO-DESPESAS'!$A$3:$N$962,5,FALSE)="","",VLOOKUP($O871,'APOIO-DESPESAS'!$A$3:$N$962,5,FALSE)),"")</f>
        <v/>
      </c>
      <c r="E871" s="223" t="str">
        <f>IFERROR(IF(VLOOKUP($O871,'APOIO-DESPESAS'!$A$3:$N$962,6,FALSE)="","",VLOOKUP($O871,'APOIO-DESPESAS'!$A$3:$N$962,6,FALSE)),"")</f>
        <v/>
      </c>
      <c r="F871" s="223" t="str">
        <f>IFERROR(IF(VLOOKUP($O871,'APOIO-DESPESAS'!$A$3:$N$962,7,FALSE)="","",VLOOKUP($O871,'APOIO-DESPESAS'!$A$3:$N$962,7,FALSE)),"")</f>
        <v/>
      </c>
      <c r="G871" s="223" t="str">
        <f>IFERROR(IF(VLOOKUP($O871,'APOIO-DESPESAS'!$A$3:$N$962,8,FALSE)="","",VLOOKUP($O871,'APOIO-DESPESAS'!$A$3:$N$962,8,FALSE)),"")</f>
        <v/>
      </c>
      <c r="H871" s="223" t="str">
        <f>IFERROR(IF(VLOOKUP($O871,'APOIO-DESPESAS'!$A$3:$N$962,9,FALSE)="","",VLOOKUP($O871,'APOIO-DESPESAS'!$A$3:$N$962,9,FALSE)),"")</f>
        <v/>
      </c>
      <c r="I871" s="223" t="str">
        <f>IFERROR(IF(VLOOKUP($O871,'APOIO-DESPESAS'!$A$3:$N$962,10,FALSE)="","",VLOOKUP($O871,'APOIO-DESPESAS'!$A$3:$N$962,10,FALSE)),"")</f>
        <v/>
      </c>
      <c r="J871" s="223" t="str">
        <f>IFERROR(IF(VLOOKUP($O871,'APOIO-DESPESAS'!$A$3:$N$962,11,FALSE)="","",VLOOKUP($O871,'APOIO-DESPESAS'!$A$3:$N$962,11,FALSE)),"")</f>
        <v/>
      </c>
      <c r="K871" s="223" t="str">
        <f>IFERROR(IF(VLOOKUP($O871,'APOIO-DESPESAS'!$A$3:$N$962,12,FALSE)="","",VLOOKUP($O871,'APOIO-DESPESAS'!$A$3:$N$962,12,FALSE)),"")</f>
        <v/>
      </c>
      <c r="L871" s="223" t="str">
        <f>IFERROR(IF(VLOOKUP($O871,'APOIO-DESPESAS'!$A$3:$N$962,13,FALSE)="","",VLOOKUP($O871,'APOIO-DESPESAS'!$A$3:$N$962,13,FALSE)),"")</f>
        <v/>
      </c>
      <c r="M871" s="223" t="str">
        <f>IFERROR(IF(VLOOKUP($O871,'APOIO-DESPESAS'!$A$3:$N$962,14,FALSE)="","",VLOOKUP($O871,'APOIO-DESPESAS'!$A$3:$N$962,14,FALSE)),"")</f>
        <v/>
      </c>
      <c r="O871" s="223">
        <f t="shared" si="13"/>
        <v>869</v>
      </c>
    </row>
    <row r="872" spans="1:15" x14ac:dyDescent="0.25">
      <c r="A872" s="223" t="str">
        <f>IFERROR(IF(VLOOKUP($O872,'APOIO-DESPESAS'!$A$3:$N$962,2,FALSE)="","",VLOOKUP($O872,'APOIO-DESPESAS'!$A$3:$N$962,2,FALSE)),"")</f>
        <v/>
      </c>
      <c r="B872" s="223" t="str">
        <f>IFERROR(IF(VLOOKUP($O872,'APOIO-DESPESAS'!$A$3:$N$962,3,FALSE)="","",VLOOKUP($O872,'APOIO-DESPESAS'!$A$3:$N$962,3,FALSE)),"")</f>
        <v/>
      </c>
      <c r="C872" s="223" t="str">
        <f>IFERROR(IF(VLOOKUP($O872,'APOIO-DESPESAS'!$A$3:$N$962,4,FALSE)="","",VLOOKUP($O872,'APOIO-DESPESAS'!$A$3:$N$962,4,FALSE)),"")</f>
        <v/>
      </c>
      <c r="D872" s="223" t="str">
        <f>IFERROR(IF(VLOOKUP($O872,'APOIO-DESPESAS'!$A$3:$N$962,5,FALSE)="","",VLOOKUP($O872,'APOIO-DESPESAS'!$A$3:$N$962,5,FALSE)),"")</f>
        <v/>
      </c>
      <c r="E872" s="223" t="str">
        <f>IFERROR(IF(VLOOKUP($O872,'APOIO-DESPESAS'!$A$3:$N$962,6,FALSE)="","",VLOOKUP($O872,'APOIO-DESPESAS'!$A$3:$N$962,6,FALSE)),"")</f>
        <v/>
      </c>
      <c r="F872" s="223" t="str">
        <f>IFERROR(IF(VLOOKUP($O872,'APOIO-DESPESAS'!$A$3:$N$962,7,FALSE)="","",VLOOKUP($O872,'APOIO-DESPESAS'!$A$3:$N$962,7,FALSE)),"")</f>
        <v/>
      </c>
      <c r="G872" s="223" t="str">
        <f>IFERROR(IF(VLOOKUP($O872,'APOIO-DESPESAS'!$A$3:$N$962,8,FALSE)="","",VLOOKUP($O872,'APOIO-DESPESAS'!$A$3:$N$962,8,FALSE)),"")</f>
        <v/>
      </c>
      <c r="H872" s="223" t="str">
        <f>IFERROR(IF(VLOOKUP($O872,'APOIO-DESPESAS'!$A$3:$N$962,9,FALSE)="","",VLOOKUP($O872,'APOIO-DESPESAS'!$A$3:$N$962,9,FALSE)),"")</f>
        <v/>
      </c>
      <c r="I872" s="223" t="str">
        <f>IFERROR(IF(VLOOKUP($O872,'APOIO-DESPESAS'!$A$3:$N$962,10,FALSE)="","",VLOOKUP($O872,'APOIO-DESPESAS'!$A$3:$N$962,10,FALSE)),"")</f>
        <v/>
      </c>
      <c r="J872" s="223" t="str">
        <f>IFERROR(IF(VLOOKUP($O872,'APOIO-DESPESAS'!$A$3:$N$962,11,FALSE)="","",VLOOKUP($O872,'APOIO-DESPESAS'!$A$3:$N$962,11,FALSE)),"")</f>
        <v/>
      </c>
      <c r="K872" s="223" t="str">
        <f>IFERROR(IF(VLOOKUP($O872,'APOIO-DESPESAS'!$A$3:$N$962,12,FALSE)="","",VLOOKUP($O872,'APOIO-DESPESAS'!$A$3:$N$962,12,FALSE)),"")</f>
        <v/>
      </c>
      <c r="L872" s="223" t="str">
        <f>IFERROR(IF(VLOOKUP($O872,'APOIO-DESPESAS'!$A$3:$N$962,13,FALSE)="","",VLOOKUP($O872,'APOIO-DESPESAS'!$A$3:$N$962,13,FALSE)),"")</f>
        <v/>
      </c>
      <c r="M872" s="223" t="str">
        <f>IFERROR(IF(VLOOKUP($O872,'APOIO-DESPESAS'!$A$3:$N$962,14,FALSE)="","",VLOOKUP($O872,'APOIO-DESPESAS'!$A$3:$N$962,14,FALSE)),"")</f>
        <v/>
      </c>
      <c r="O872" s="223">
        <f t="shared" si="13"/>
        <v>870</v>
      </c>
    </row>
    <row r="873" spans="1:15" x14ac:dyDescent="0.25">
      <c r="A873" s="223" t="str">
        <f>IFERROR(IF(VLOOKUP($O873,'APOIO-DESPESAS'!$A$3:$N$962,2,FALSE)="","",VLOOKUP($O873,'APOIO-DESPESAS'!$A$3:$N$962,2,FALSE)),"")</f>
        <v/>
      </c>
      <c r="B873" s="223" t="str">
        <f>IFERROR(IF(VLOOKUP($O873,'APOIO-DESPESAS'!$A$3:$N$962,3,FALSE)="","",VLOOKUP($O873,'APOIO-DESPESAS'!$A$3:$N$962,3,FALSE)),"")</f>
        <v/>
      </c>
      <c r="C873" s="223" t="str">
        <f>IFERROR(IF(VLOOKUP($O873,'APOIO-DESPESAS'!$A$3:$N$962,4,FALSE)="","",VLOOKUP($O873,'APOIO-DESPESAS'!$A$3:$N$962,4,FALSE)),"")</f>
        <v/>
      </c>
      <c r="D873" s="223" t="str">
        <f>IFERROR(IF(VLOOKUP($O873,'APOIO-DESPESAS'!$A$3:$N$962,5,FALSE)="","",VLOOKUP($O873,'APOIO-DESPESAS'!$A$3:$N$962,5,FALSE)),"")</f>
        <v/>
      </c>
      <c r="E873" s="223" t="str">
        <f>IFERROR(IF(VLOOKUP($O873,'APOIO-DESPESAS'!$A$3:$N$962,6,FALSE)="","",VLOOKUP($O873,'APOIO-DESPESAS'!$A$3:$N$962,6,FALSE)),"")</f>
        <v/>
      </c>
      <c r="F873" s="223" t="str">
        <f>IFERROR(IF(VLOOKUP($O873,'APOIO-DESPESAS'!$A$3:$N$962,7,FALSE)="","",VLOOKUP($O873,'APOIO-DESPESAS'!$A$3:$N$962,7,FALSE)),"")</f>
        <v/>
      </c>
      <c r="G873" s="223" t="str">
        <f>IFERROR(IF(VLOOKUP($O873,'APOIO-DESPESAS'!$A$3:$N$962,8,FALSE)="","",VLOOKUP($O873,'APOIO-DESPESAS'!$A$3:$N$962,8,FALSE)),"")</f>
        <v/>
      </c>
      <c r="H873" s="223" t="str">
        <f>IFERROR(IF(VLOOKUP($O873,'APOIO-DESPESAS'!$A$3:$N$962,9,FALSE)="","",VLOOKUP($O873,'APOIO-DESPESAS'!$A$3:$N$962,9,FALSE)),"")</f>
        <v/>
      </c>
      <c r="I873" s="223" t="str">
        <f>IFERROR(IF(VLOOKUP($O873,'APOIO-DESPESAS'!$A$3:$N$962,10,FALSE)="","",VLOOKUP($O873,'APOIO-DESPESAS'!$A$3:$N$962,10,FALSE)),"")</f>
        <v/>
      </c>
      <c r="J873" s="223" t="str">
        <f>IFERROR(IF(VLOOKUP($O873,'APOIO-DESPESAS'!$A$3:$N$962,11,FALSE)="","",VLOOKUP($O873,'APOIO-DESPESAS'!$A$3:$N$962,11,FALSE)),"")</f>
        <v/>
      </c>
      <c r="K873" s="223" t="str">
        <f>IFERROR(IF(VLOOKUP($O873,'APOIO-DESPESAS'!$A$3:$N$962,12,FALSE)="","",VLOOKUP($O873,'APOIO-DESPESAS'!$A$3:$N$962,12,FALSE)),"")</f>
        <v/>
      </c>
      <c r="L873" s="223" t="str">
        <f>IFERROR(IF(VLOOKUP($O873,'APOIO-DESPESAS'!$A$3:$N$962,13,FALSE)="","",VLOOKUP($O873,'APOIO-DESPESAS'!$A$3:$N$962,13,FALSE)),"")</f>
        <v/>
      </c>
      <c r="M873" s="223" t="str">
        <f>IFERROR(IF(VLOOKUP($O873,'APOIO-DESPESAS'!$A$3:$N$962,14,FALSE)="","",VLOOKUP($O873,'APOIO-DESPESAS'!$A$3:$N$962,14,FALSE)),"")</f>
        <v/>
      </c>
      <c r="O873" s="223">
        <f t="shared" si="13"/>
        <v>871</v>
      </c>
    </row>
    <row r="874" spans="1:15" x14ac:dyDescent="0.25">
      <c r="A874" s="223" t="str">
        <f>IFERROR(IF(VLOOKUP($O874,'APOIO-DESPESAS'!$A$3:$N$962,2,FALSE)="","",VLOOKUP($O874,'APOIO-DESPESAS'!$A$3:$N$962,2,FALSE)),"")</f>
        <v/>
      </c>
      <c r="B874" s="223" t="str">
        <f>IFERROR(IF(VLOOKUP($O874,'APOIO-DESPESAS'!$A$3:$N$962,3,FALSE)="","",VLOOKUP($O874,'APOIO-DESPESAS'!$A$3:$N$962,3,FALSE)),"")</f>
        <v/>
      </c>
      <c r="C874" s="223" t="str">
        <f>IFERROR(IF(VLOOKUP($O874,'APOIO-DESPESAS'!$A$3:$N$962,4,FALSE)="","",VLOOKUP($O874,'APOIO-DESPESAS'!$A$3:$N$962,4,FALSE)),"")</f>
        <v/>
      </c>
      <c r="D874" s="223" t="str">
        <f>IFERROR(IF(VLOOKUP($O874,'APOIO-DESPESAS'!$A$3:$N$962,5,FALSE)="","",VLOOKUP($O874,'APOIO-DESPESAS'!$A$3:$N$962,5,FALSE)),"")</f>
        <v/>
      </c>
      <c r="E874" s="223" t="str">
        <f>IFERROR(IF(VLOOKUP($O874,'APOIO-DESPESAS'!$A$3:$N$962,6,FALSE)="","",VLOOKUP($O874,'APOIO-DESPESAS'!$A$3:$N$962,6,FALSE)),"")</f>
        <v/>
      </c>
      <c r="F874" s="223" t="str">
        <f>IFERROR(IF(VLOOKUP($O874,'APOIO-DESPESAS'!$A$3:$N$962,7,FALSE)="","",VLOOKUP($O874,'APOIO-DESPESAS'!$A$3:$N$962,7,FALSE)),"")</f>
        <v/>
      </c>
      <c r="G874" s="223" t="str">
        <f>IFERROR(IF(VLOOKUP($O874,'APOIO-DESPESAS'!$A$3:$N$962,8,FALSE)="","",VLOOKUP($O874,'APOIO-DESPESAS'!$A$3:$N$962,8,FALSE)),"")</f>
        <v/>
      </c>
      <c r="H874" s="223" t="str">
        <f>IFERROR(IF(VLOOKUP($O874,'APOIO-DESPESAS'!$A$3:$N$962,9,FALSE)="","",VLOOKUP($O874,'APOIO-DESPESAS'!$A$3:$N$962,9,FALSE)),"")</f>
        <v/>
      </c>
      <c r="I874" s="223" t="str">
        <f>IFERROR(IF(VLOOKUP($O874,'APOIO-DESPESAS'!$A$3:$N$962,10,FALSE)="","",VLOOKUP($O874,'APOIO-DESPESAS'!$A$3:$N$962,10,FALSE)),"")</f>
        <v/>
      </c>
      <c r="J874" s="223" t="str">
        <f>IFERROR(IF(VLOOKUP($O874,'APOIO-DESPESAS'!$A$3:$N$962,11,FALSE)="","",VLOOKUP($O874,'APOIO-DESPESAS'!$A$3:$N$962,11,FALSE)),"")</f>
        <v/>
      </c>
      <c r="K874" s="223" t="str">
        <f>IFERROR(IF(VLOOKUP($O874,'APOIO-DESPESAS'!$A$3:$N$962,12,FALSE)="","",VLOOKUP($O874,'APOIO-DESPESAS'!$A$3:$N$962,12,FALSE)),"")</f>
        <v/>
      </c>
      <c r="L874" s="223" t="str">
        <f>IFERROR(IF(VLOOKUP($O874,'APOIO-DESPESAS'!$A$3:$N$962,13,FALSE)="","",VLOOKUP($O874,'APOIO-DESPESAS'!$A$3:$N$962,13,FALSE)),"")</f>
        <v/>
      </c>
      <c r="M874" s="223" t="str">
        <f>IFERROR(IF(VLOOKUP($O874,'APOIO-DESPESAS'!$A$3:$N$962,14,FALSE)="","",VLOOKUP($O874,'APOIO-DESPESAS'!$A$3:$N$962,14,FALSE)),"")</f>
        <v/>
      </c>
      <c r="O874" s="223">
        <f t="shared" si="13"/>
        <v>872</v>
      </c>
    </row>
    <row r="875" spans="1:15" x14ac:dyDescent="0.25">
      <c r="A875" s="223" t="str">
        <f>IFERROR(IF(VLOOKUP($O875,'APOIO-DESPESAS'!$A$3:$N$962,2,FALSE)="","",VLOOKUP($O875,'APOIO-DESPESAS'!$A$3:$N$962,2,FALSE)),"")</f>
        <v/>
      </c>
      <c r="B875" s="223" t="str">
        <f>IFERROR(IF(VLOOKUP($O875,'APOIO-DESPESAS'!$A$3:$N$962,3,FALSE)="","",VLOOKUP($O875,'APOIO-DESPESAS'!$A$3:$N$962,3,FALSE)),"")</f>
        <v/>
      </c>
      <c r="C875" s="223" t="str">
        <f>IFERROR(IF(VLOOKUP($O875,'APOIO-DESPESAS'!$A$3:$N$962,4,FALSE)="","",VLOOKUP($O875,'APOIO-DESPESAS'!$A$3:$N$962,4,FALSE)),"")</f>
        <v/>
      </c>
      <c r="D875" s="223" t="str">
        <f>IFERROR(IF(VLOOKUP($O875,'APOIO-DESPESAS'!$A$3:$N$962,5,FALSE)="","",VLOOKUP($O875,'APOIO-DESPESAS'!$A$3:$N$962,5,FALSE)),"")</f>
        <v/>
      </c>
      <c r="E875" s="223" t="str">
        <f>IFERROR(IF(VLOOKUP($O875,'APOIO-DESPESAS'!$A$3:$N$962,6,FALSE)="","",VLOOKUP($O875,'APOIO-DESPESAS'!$A$3:$N$962,6,FALSE)),"")</f>
        <v/>
      </c>
      <c r="F875" s="223" t="str">
        <f>IFERROR(IF(VLOOKUP($O875,'APOIO-DESPESAS'!$A$3:$N$962,7,FALSE)="","",VLOOKUP($O875,'APOIO-DESPESAS'!$A$3:$N$962,7,FALSE)),"")</f>
        <v/>
      </c>
      <c r="G875" s="223" t="str">
        <f>IFERROR(IF(VLOOKUP($O875,'APOIO-DESPESAS'!$A$3:$N$962,8,FALSE)="","",VLOOKUP($O875,'APOIO-DESPESAS'!$A$3:$N$962,8,FALSE)),"")</f>
        <v/>
      </c>
      <c r="H875" s="223" t="str">
        <f>IFERROR(IF(VLOOKUP($O875,'APOIO-DESPESAS'!$A$3:$N$962,9,FALSE)="","",VLOOKUP($O875,'APOIO-DESPESAS'!$A$3:$N$962,9,FALSE)),"")</f>
        <v/>
      </c>
      <c r="I875" s="223" t="str">
        <f>IFERROR(IF(VLOOKUP($O875,'APOIO-DESPESAS'!$A$3:$N$962,10,FALSE)="","",VLOOKUP($O875,'APOIO-DESPESAS'!$A$3:$N$962,10,FALSE)),"")</f>
        <v/>
      </c>
      <c r="J875" s="223" t="str">
        <f>IFERROR(IF(VLOOKUP($O875,'APOIO-DESPESAS'!$A$3:$N$962,11,FALSE)="","",VLOOKUP($O875,'APOIO-DESPESAS'!$A$3:$N$962,11,FALSE)),"")</f>
        <v/>
      </c>
      <c r="K875" s="223" t="str">
        <f>IFERROR(IF(VLOOKUP($O875,'APOIO-DESPESAS'!$A$3:$N$962,12,FALSE)="","",VLOOKUP($O875,'APOIO-DESPESAS'!$A$3:$N$962,12,FALSE)),"")</f>
        <v/>
      </c>
      <c r="L875" s="223" t="str">
        <f>IFERROR(IF(VLOOKUP($O875,'APOIO-DESPESAS'!$A$3:$N$962,13,FALSE)="","",VLOOKUP($O875,'APOIO-DESPESAS'!$A$3:$N$962,13,FALSE)),"")</f>
        <v/>
      </c>
      <c r="M875" s="223" t="str">
        <f>IFERROR(IF(VLOOKUP($O875,'APOIO-DESPESAS'!$A$3:$N$962,14,FALSE)="","",VLOOKUP($O875,'APOIO-DESPESAS'!$A$3:$N$962,14,FALSE)),"")</f>
        <v/>
      </c>
      <c r="O875" s="223">
        <f t="shared" si="13"/>
        <v>873</v>
      </c>
    </row>
    <row r="876" spans="1:15" x14ac:dyDescent="0.25">
      <c r="A876" s="223" t="str">
        <f>IFERROR(IF(VLOOKUP($O876,'APOIO-DESPESAS'!$A$3:$N$962,2,FALSE)="","",VLOOKUP($O876,'APOIO-DESPESAS'!$A$3:$N$962,2,FALSE)),"")</f>
        <v/>
      </c>
      <c r="B876" s="223" t="str">
        <f>IFERROR(IF(VLOOKUP($O876,'APOIO-DESPESAS'!$A$3:$N$962,3,FALSE)="","",VLOOKUP($O876,'APOIO-DESPESAS'!$A$3:$N$962,3,FALSE)),"")</f>
        <v/>
      </c>
      <c r="C876" s="223" t="str">
        <f>IFERROR(IF(VLOOKUP($O876,'APOIO-DESPESAS'!$A$3:$N$962,4,FALSE)="","",VLOOKUP($O876,'APOIO-DESPESAS'!$A$3:$N$962,4,FALSE)),"")</f>
        <v/>
      </c>
      <c r="D876" s="223" t="str">
        <f>IFERROR(IF(VLOOKUP($O876,'APOIO-DESPESAS'!$A$3:$N$962,5,FALSE)="","",VLOOKUP($O876,'APOIO-DESPESAS'!$A$3:$N$962,5,FALSE)),"")</f>
        <v/>
      </c>
      <c r="E876" s="223" t="str">
        <f>IFERROR(IF(VLOOKUP($O876,'APOIO-DESPESAS'!$A$3:$N$962,6,FALSE)="","",VLOOKUP($O876,'APOIO-DESPESAS'!$A$3:$N$962,6,FALSE)),"")</f>
        <v/>
      </c>
      <c r="F876" s="223" t="str">
        <f>IFERROR(IF(VLOOKUP($O876,'APOIO-DESPESAS'!$A$3:$N$962,7,FALSE)="","",VLOOKUP($O876,'APOIO-DESPESAS'!$A$3:$N$962,7,FALSE)),"")</f>
        <v/>
      </c>
      <c r="G876" s="223" t="str">
        <f>IFERROR(IF(VLOOKUP($O876,'APOIO-DESPESAS'!$A$3:$N$962,8,FALSE)="","",VLOOKUP($O876,'APOIO-DESPESAS'!$A$3:$N$962,8,FALSE)),"")</f>
        <v/>
      </c>
      <c r="H876" s="223" t="str">
        <f>IFERROR(IF(VLOOKUP($O876,'APOIO-DESPESAS'!$A$3:$N$962,9,FALSE)="","",VLOOKUP($O876,'APOIO-DESPESAS'!$A$3:$N$962,9,FALSE)),"")</f>
        <v/>
      </c>
      <c r="I876" s="223" t="str">
        <f>IFERROR(IF(VLOOKUP($O876,'APOIO-DESPESAS'!$A$3:$N$962,10,FALSE)="","",VLOOKUP($O876,'APOIO-DESPESAS'!$A$3:$N$962,10,FALSE)),"")</f>
        <v/>
      </c>
      <c r="J876" s="223" t="str">
        <f>IFERROR(IF(VLOOKUP($O876,'APOIO-DESPESAS'!$A$3:$N$962,11,FALSE)="","",VLOOKUP($O876,'APOIO-DESPESAS'!$A$3:$N$962,11,FALSE)),"")</f>
        <v/>
      </c>
      <c r="K876" s="223" t="str">
        <f>IFERROR(IF(VLOOKUP($O876,'APOIO-DESPESAS'!$A$3:$N$962,12,FALSE)="","",VLOOKUP($O876,'APOIO-DESPESAS'!$A$3:$N$962,12,FALSE)),"")</f>
        <v/>
      </c>
      <c r="L876" s="223" t="str">
        <f>IFERROR(IF(VLOOKUP($O876,'APOIO-DESPESAS'!$A$3:$N$962,13,FALSE)="","",VLOOKUP($O876,'APOIO-DESPESAS'!$A$3:$N$962,13,FALSE)),"")</f>
        <v/>
      </c>
      <c r="M876" s="223" t="str">
        <f>IFERROR(IF(VLOOKUP($O876,'APOIO-DESPESAS'!$A$3:$N$962,14,FALSE)="","",VLOOKUP($O876,'APOIO-DESPESAS'!$A$3:$N$962,14,FALSE)),"")</f>
        <v/>
      </c>
      <c r="O876" s="223">
        <f t="shared" si="13"/>
        <v>874</v>
      </c>
    </row>
    <row r="877" spans="1:15" x14ac:dyDescent="0.25">
      <c r="A877" s="223" t="str">
        <f>IFERROR(IF(VLOOKUP($O877,'APOIO-DESPESAS'!$A$3:$N$962,2,FALSE)="","",VLOOKUP($O877,'APOIO-DESPESAS'!$A$3:$N$962,2,FALSE)),"")</f>
        <v/>
      </c>
      <c r="B877" s="223" t="str">
        <f>IFERROR(IF(VLOOKUP($O877,'APOIO-DESPESAS'!$A$3:$N$962,3,FALSE)="","",VLOOKUP($O877,'APOIO-DESPESAS'!$A$3:$N$962,3,FALSE)),"")</f>
        <v/>
      </c>
      <c r="C877" s="223" t="str">
        <f>IFERROR(IF(VLOOKUP($O877,'APOIO-DESPESAS'!$A$3:$N$962,4,FALSE)="","",VLOOKUP($O877,'APOIO-DESPESAS'!$A$3:$N$962,4,FALSE)),"")</f>
        <v/>
      </c>
      <c r="D877" s="223" t="str">
        <f>IFERROR(IF(VLOOKUP($O877,'APOIO-DESPESAS'!$A$3:$N$962,5,FALSE)="","",VLOOKUP($O877,'APOIO-DESPESAS'!$A$3:$N$962,5,FALSE)),"")</f>
        <v/>
      </c>
      <c r="E877" s="223" t="str">
        <f>IFERROR(IF(VLOOKUP($O877,'APOIO-DESPESAS'!$A$3:$N$962,6,FALSE)="","",VLOOKUP($O877,'APOIO-DESPESAS'!$A$3:$N$962,6,FALSE)),"")</f>
        <v/>
      </c>
      <c r="F877" s="223" t="str">
        <f>IFERROR(IF(VLOOKUP($O877,'APOIO-DESPESAS'!$A$3:$N$962,7,FALSE)="","",VLOOKUP($O877,'APOIO-DESPESAS'!$A$3:$N$962,7,FALSE)),"")</f>
        <v/>
      </c>
      <c r="G877" s="223" t="str">
        <f>IFERROR(IF(VLOOKUP($O877,'APOIO-DESPESAS'!$A$3:$N$962,8,FALSE)="","",VLOOKUP($O877,'APOIO-DESPESAS'!$A$3:$N$962,8,FALSE)),"")</f>
        <v/>
      </c>
      <c r="H877" s="223" t="str">
        <f>IFERROR(IF(VLOOKUP($O877,'APOIO-DESPESAS'!$A$3:$N$962,9,FALSE)="","",VLOOKUP($O877,'APOIO-DESPESAS'!$A$3:$N$962,9,FALSE)),"")</f>
        <v/>
      </c>
      <c r="I877" s="223" t="str">
        <f>IFERROR(IF(VLOOKUP($O877,'APOIO-DESPESAS'!$A$3:$N$962,10,FALSE)="","",VLOOKUP($O877,'APOIO-DESPESAS'!$A$3:$N$962,10,FALSE)),"")</f>
        <v/>
      </c>
      <c r="J877" s="223" t="str">
        <f>IFERROR(IF(VLOOKUP($O877,'APOIO-DESPESAS'!$A$3:$N$962,11,FALSE)="","",VLOOKUP($O877,'APOIO-DESPESAS'!$A$3:$N$962,11,FALSE)),"")</f>
        <v/>
      </c>
      <c r="K877" s="223" t="str">
        <f>IFERROR(IF(VLOOKUP($O877,'APOIO-DESPESAS'!$A$3:$N$962,12,FALSE)="","",VLOOKUP($O877,'APOIO-DESPESAS'!$A$3:$N$962,12,FALSE)),"")</f>
        <v/>
      </c>
      <c r="L877" s="223" t="str">
        <f>IFERROR(IF(VLOOKUP($O877,'APOIO-DESPESAS'!$A$3:$N$962,13,FALSE)="","",VLOOKUP($O877,'APOIO-DESPESAS'!$A$3:$N$962,13,FALSE)),"")</f>
        <v/>
      </c>
      <c r="M877" s="223" t="str">
        <f>IFERROR(IF(VLOOKUP($O877,'APOIO-DESPESAS'!$A$3:$N$962,14,FALSE)="","",VLOOKUP($O877,'APOIO-DESPESAS'!$A$3:$N$962,14,FALSE)),"")</f>
        <v/>
      </c>
      <c r="O877" s="223">
        <f t="shared" si="13"/>
        <v>875</v>
      </c>
    </row>
    <row r="878" spans="1:15" x14ac:dyDescent="0.25">
      <c r="A878" s="223" t="str">
        <f>IFERROR(IF(VLOOKUP($O878,'APOIO-DESPESAS'!$A$3:$N$962,2,FALSE)="","",VLOOKUP($O878,'APOIO-DESPESAS'!$A$3:$N$962,2,FALSE)),"")</f>
        <v/>
      </c>
      <c r="B878" s="223" t="str">
        <f>IFERROR(IF(VLOOKUP($O878,'APOIO-DESPESAS'!$A$3:$N$962,3,FALSE)="","",VLOOKUP($O878,'APOIO-DESPESAS'!$A$3:$N$962,3,FALSE)),"")</f>
        <v/>
      </c>
      <c r="C878" s="223" t="str">
        <f>IFERROR(IF(VLOOKUP($O878,'APOIO-DESPESAS'!$A$3:$N$962,4,FALSE)="","",VLOOKUP($O878,'APOIO-DESPESAS'!$A$3:$N$962,4,FALSE)),"")</f>
        <v/>
      </c>
      <c r="D878" s="223" t="str">
        <f>IFERROR(IF(VLOOKUP($O878,'APOIO-DESPESAS'!$A$3:$N$962,5,FALSE)="","",VLOOKUP($O878,'APOIO-DESPESAS'!$A$3:$N$962,5,FALSE)),"")</f>
        <v/>
      </c>
      <c r="E878" s="223" t="str">
        <f>IFERROR(IF(VLOOKUP($O878,'APOIO-DESPESAS'!$A$3:$N$962,6,FALSE)="","",VLOOKUP($O878,'APOIO-DESPESAS'!$A$3:$N$962,6,FALSE)),"")</f>
        <v/>
      </c>
      <c r="F878" s="223" t="str">
        <f>IFERROR(IF(VLOOKUP($O878,'APOIO-DESPESAS'!$A$3:$N$962,7,FALSE)="","",VLOOKUP($O878,'APOIO-DESPESAS'!$A$3:$N$962,7,FALSE)),"")</f>
        <v/>
      </c>
      <c r="G878" s="223" t="str">
        <f>IFERROR(IF(VLOOKUP($O878,'APOIO-DESPESAS'!$A$3:$N$962,8,FALSE)="","",VLOOKUP($O878,'APOIO-DESPESAS'!$A$3:$N$962,8,FALSE)),"")</f>
        <v/>
      </c>
      <c r="H878" s="223" t="str">
        <f>IFERROR(IF(VLOOKUP($O878,'APOIO-DESPESAS'!$A$3:$N$962,9,FALSE)="","",VLOOKUP($O878,'APOIO-DESPESAS'!$A$3:$N$962,9,FALSE)),"")</f>
        <v/>
      </c>
      <c r="I878" s="223" t="str">
        <f>IFERROR(IF(VLOOKUP($O878,'APOIO-DESPESAS'!$A$3:$N$962,10,FALSE)="","",VLOOKUP($O878,'APOIO-DESPESAS'!$A$3:$N$962,10,FALSE)),"")</f>
        <v/>
      </c>
      <c r="J878" s="223" t="str">
        <f>IFERROR(IF(VLOOKUP($O878,'APOIO-DESPESAS'!$A$3:$N$962,11,FALSE)="","",VLOOKUP($O878,'APOIO-DESPESAS'!$A$3:$N$962,11,FALSE)),"")</f>
        <v/>
      </c>
      <c r="K878" s="223" t="str">
        <f>IFERROR(IF(VLOOKUP($O878,'APOIO-DESPESAS'!$A$3:$N$962,12,FALSE)="","",VLOOKUP($O878,'APOIO-DESPESAS'!$A$3:$N$962,12,FALSE)),"")</f>
        <v/>
      </c>
      <c r="L878" s="223" t="str">
        <f>IFERROR(IF(VLOOKUP($O878,'APOIO-DESPESAS'!$A$3:$N$962,13,FALSE)="","",VLOOKUP($O878,'APOIO-DESPESAS'!$A$3:$N$962,13,FALSE)),"")</f>
        <v/>
      </c>
      <c r="M878" s="223" t="str">
        <f>IFERROR(IF(VLOOKUP($O878,'APOIO-DESPESAS'!$A$3:$N$962,14,FALSE)="","",VLOOKUP($O878,'APOIO-DESPESAS'!$A$3:$N$962,14,FALSE)),"")</f>
        <v/>
      </c>
      <c r="O878" s="223">
        <f t="shared" si="13"/>
        <v>876</v>
      </c>
    </row>
    <row r="879" spans="1:15" x14ac:dyDescent="0.25">
      <c r="A879" s="223" t="str">
        <f>IFERROR(IF(VLOOKUP($O879,'APOIO-DESPESAS'!$A$3:$N$962,2,FALSE)="","",VLOOKUP($O879,'APOIO-DESPESAS'!$A$3:$N$962,2,FALSE)),"")</f>
        <v/>
      </c>
      <c r="B879" s="223" t="str">
        <f>IFERROR(IF(VLOOKUP($O879,'APOIO-DESPESAS'!$A$3:$N$962,3,FALSE)="","",VLOOKUP($O879,'APOIO-DESPESAS'!$A$3:$N$962,3,FALSE)),"")</f>
        <v/>
      </c>
      <c r="C879" s="223" t="str">
        <f>IFERROR(IF(VLOOKUP($O879,'APOIO-DESPESAS'!$A$3:$N$962,4,FALSE)="","",VLOOKUP($O879,'APOIO-DESPESAS'!$A$3:$N$962,4,FALSE)),"")</f>
        <v/>
      </c>
      <c r="D879" s="223" t="str">
        <f>IFERROR(IF(VLOOKUP($O879,'APOIO-DESPESAS'!$A$3:$N$962,5,FALSE)="","",VLOOKUP($O879,'APOIO-DESPESAS'!$A$3:$N$962,5,FALSE)),"")</f>
        <v/>
      </c>
      <c r="E879" s="223" t="str">
        <f>IFERROR(IF(VLOOKUP($O879,'APOIO-DESPESAS'!$A$3:$N$962,6,FALSE)="","",VLOOKUP($O879,'APOIO-DESPESAS'!$A$3:$N$962,6,FALSE)),"")</f>
        <v/>
      </c>
      <c r="F879" s="223" t="str">
        <f>IFERROR(IF(VLOOKUP($O879,'APOIO-DESPESAS'!$A$3:$N$962,7,FALSE)="","",VLOOKUP($O879,'APOIO-DESPESAS'!$A$3:$N$962,7,FALSE)),"")</f>
        <v/>
      </c>
      <c r="G879" s="223" t="str">
        <f>IFERROR(IF(VLOOKUP($O879,'APOIO-DESPESAS'!$A$3:$N$962,8,FALSE)="","",VLOOKUP($O879,'APOIO-DESPESAS'!$A$3:$N$962,8,FALSE)),"")</f>
        <v/>
      </c>
      <c r="H879" s="223" t="str">
        <f>IFERROR(IF(VLOOKUP($O879,'APOIO-DESPESAS'!$A$3:$N$962,9,FALSE)="","",VLOOKUP($O879,'APOIO-DESPESAS'!$A$3:$N$962,9,FALSE)),"")</f>
        <v/>
      </c>
      <c r="I879" s="223" t="str">
        <f>IFERROR(IF(VLOOKUP($O879,'APOIO-DESPESAS'!$A$3:$N$962,10,FALSE)="","",VLOOKUP($O879,'APOIO-DESPESAS'!$A$3:$N$962,10,FALSE)),"")</f>
        <v/>
      </c>
      <c r="J879" s="223" t="str">
        <f>IFERROR(IF(VLOOKUP($O879,'APOIO-DESPESAS'!$A$3:$N$962,11,FALSE)="","",VLOOKUP($O879,'APOIO-DESPESAS'!$A$3:$N$962,11,FALSE)),"")</f>
        <v/>
      </c>
      <c r="K879" s="223" t="str">
        <f>IFERROR(IF(VLOOKUP($O879,'APOIO-DESPESAS'!$A$3:$N$962,12,FALSE)="","",VLOOKUP($O879,'APOIO-DESPESAS'!$A$3:$N$962,12,FALSE)),"")</f>
        <v/>
      </c>
      <c r="L879" s="223" t="str">
        <f>IFERROR(IF(VLOOKUP($O879,'APOIO-DESPESAS'!$A$3:$N$962,13,FALSE)="","",VLOOKUP($O879,'APOIO-DESPESAS'!$A$3:$N$962,13,FALSE)),"")</f>
        <v/>
      </c>
      <c r="M879" s="223" t="str">
        <f>IFERROR(IF(VLOOKUP($O879,'APOIO-DESPESAS'!$A$3:$N$962,14,FALSE)="","",VLOOKUP($O879,'APOIO-DESPESAS'!$A$3:$N$962,14,FALSE)),"")</f>
        <v/>
      </c>
      <c r="O879" s="223">
        <f t="shared" si="13"/>
        <v>877</v>
      </c>
    </row>
    <row r="880" spans="1:15" x14ac:dyDescent="0.25">
      <c r="A880" s="223" t="str">
        <f>IFERROR(IF(VLOOKUP($O880,'APOIO-DESPESAS'!$A$3:$N$962,2,FALSE)="","",VLOOKUP($O880,'APOIO-DESPESAS'!$A$3:$N$962,2,FALSE)),"")</f>
        <v/>
      </c>
      <c r="B880" s="223" t="str">
        <f>IFERROR(IF(VLOOKUP($O880,'APOIO-DESPESAS'!$A$3:$N$962,3,FALSE)="","",VLOOKUP($O880,'APOIO-DESPESAS'!$A$3:$N$962,3,FALSE)),"")</f>
        <v/>
      </c>
      <c r="C880" s="223" t="str">
        <f>IFERROR(IF(VLOOKUP($O880,'APOIO-DESPESAS'!$A$3:$N$962,4,FALSE)="","",VLOOKUP($O880,'APOIO-DESPESAS'!$A$3:$N$962,4,FALSE)),"")</f>
        <v/>
      </c>
      <c r="D880" s="223" t="str">
        <f>IFERROR(IF(VLOOKUP($O880,'APOIO-DESPESAS'!$A$3:$N$962,5,FALSE)="","",VLOOKUP($O880,'APOIO-DESPESAS'!$A$3:$N$962,5,FALSE)),"")</f>
        <v/>
      </c>
      <c r="E880" s="223" t="str">
        <f>IFERROR(IF(VLOOKUP($O880,'APOIO-DESPESAS'!$A$3:$N$962,6,FALSE)="","",VLOOKUP($O880,'APOIO-DESPESAS'!$A$3:$N$962,6,FALSE)),"")</f>
        <v/>
      </c>
      <c r="F880" s="223" t="str">
        <f>IFERROR(IF(VLOOKUP($O880,'APOIO-DESPESAS'!$A$3:$N$962,7,FALSE)="","",VLOOKUP($O880,'APOIO-DESPESAS'!$A$3:$N$962,7,FALSE)),"")</f>
        <v/>
      </c>
      <c r="G880" s="223" t="str">
        <f>IFERROR(IF(VLOOKUP($O880,'APOIO-DESPESAS'!$A$3:$N$962,8,FALSE)="","",VLOOKUP($O880,'APOIO-DESPESAS'!$A$3:$N$962,8,FALSE)),"")</f>
        <v/>
      </c>
      <c r="H880" s="223" t="str">
        <f>IFERROR(IF(VLOOKUP($O880,'APOIO-DESPESAS'!$A$3:$N$962,9,FALSE)="","",VLOOKUP($O880,'APOIO-DESPESAS'!$A$3:$N$962,9,FALSE)),"")</f>
        <v/>
      </c>
      <c r="I880" s="223" t="str">
        <f>IFERROR(IF(VLOOKUP($O880,'APOIO-DESPESAS'!$A$3:$N$962,10,FALSE)="","",VLOOKUP($O880,'APOIO-DESPESAS'!$A$3:$N$962,10,FALSE)),"")</f>
        <v/>
      </c>
      <c r="J880" s="223" t="str">
        <f>IFERROR(IF(VLOOKUP($O880,'APOIO-DESPESAS'!$A$3:$N$962,11,FALSE)="","",VLOOKUP($O880,'APOIO-DESPESAS'!$A$3:$N$962,11,FALSE)),"")</f>
        <v/>
      </c>
      <c r="K880" s="223" t="str">
        <f>IFERROR(IF(VLOOKUP($O880,'APOIO-DESPESAS'!$A$3:$N$962,12,FALSE)="","",VLOOKUP($O880,'APOIO-DESPESAS'!$A$3:$N$962,12,FALSE)),"")</f>
        <v/>
      </c>
      <c r="L880" s="223" t="str">
        <f>IFERROR(IF(VLOOKUP($O880,'APOIO-DESPESAS'!$A$3:$N$962,13,FALSE)="","",VLOOKUP($O880,'APOIO-DESPESAS'!$A$3:$N$962,13,FALSE)),"")</f>
        <v/>
      </c>
      <c r="M880" s="223" t="str">
        <f>IFERROR(IF(VLOOKUP($O880,'APOIO-DESPESAS'!$A$3:$N$962,14,FALSE)="","",VLOOKUP($O880,'APOIO-DESPESAS'!$A$3:$N$962,14,FALSE)),"")</f>
        <v/>
      </c>
      <c r="O880" s="223">
        <f t="shared" si="13"/>
        <v>878</v>
      </c>
    </row>
    <row r="881" spans="1:15" x14ac:dyDescent="0.25">
      <c r="A881" s="223" t="str">
        <f>IFERROR(IF(VLOOKUP($O881,'APOIO-DESPESAS'!$A$3:$N$962,2,FALSE)="","",VLOOKUP($O881,'APOIO-DESPESAS'!$A$3:$N$962,2,FALSE)),"")</f>
        <v/>
      </c>
      <c r="B881" s="223" t="str">
        <f>IFERROR(IF(VLOOKUP($O881,'APOIO-DESPESAS'!$A$3:$N$962,3,FALSE)="","",VLOOKUP($O881,'APOIO-DESPESAS'!$A$3:$N$962,3,FALSE)),"")</f>
        <v/>
      </c>
      <c r="C881" s="223" t="str">
        <f>IFERROR(IF(VLOOKUP($O881,'APOIO-DESPESAS'!$A$3:$N$962,4,FALSE)="","",VLOOKUP($O881,'APOIO-DESPESAS'!$A$3:$N$962,4,FALSE)),"")</f>
        <v/>
      </c>
      <c r="D881" s="223" t="str">
        <f>IFERROR(IF(VLOOKUP($O881,'APOIO-DESPESAS'!$A$3:$N$962,5,FALSE)="","",VLOOKUP($O881,'APOIO-DESPESAS'!$A$3:$N$962,5,FALSE)),"")</f>
        <v/>
      </c>
      <c r="E881" s="223" t="str">
        <f>IFERROR(IF(VLOOKUP($O881,'APOIO-DESPESAS'!$A$3:$N$962,6,FALSE)="","",VLOOKUP($O881,'APOIO-DESPESAS'!$A$3:$N$962,6,FALSE)),"")</f>
        <v/>
      </c>
      <c r="F881" s="223" t="str">
        <f>IFERROR(IF(VLOOKUP($O881,'APOIO-DESPESAS'!$A$3:$N$962,7,FALSE)="","",VLOOKUP($O881,'APOIO-DESPESAS'!$A$3:$N$962,7,FALSE)),"")</f>
        <v/>
      </c>
      <c r="G881" s="223" t="str">
        <f>IFERROR(IF(VLOOKUP($O881,'APOIO-DESPESAS'!$A$3:$N$962,8,FALSE)="","",VLOOKUP($O881,'APOIO-DESPESAS'!$A$3:$N$962,8,FALSE)),"")</f>
        <v/>
      </c>
      <c r="H881" s="223" t="str">
        <f>IFERROR(IF(VLOOKUP($O881,'APOIO-DESPESAS'!$A$3:$N$962,9,FALSE)="","",VLOOKUP($O881,'APOIO-DESPESAS'!$A$3:$N$962,9,FALSE)),"")</f>
        <v/>
      </c>
      <c r="I881" s="223" t="str">
        <f>IFERROR(IF(VLOOKUP($O881,'APOIO-DESPESAS'!$A$3:$N$962,10,FALSE)="","",VLOOKUP($O881,'APOIO-DESPESAS'!$A$3:$N$962,10,FALSE)),"")</f>
        <v/>
      </c>
      <c r="J881" s="223" t="str">
        <f>IFERROR(IF(VLOOKUP($O881,'APOIO-DESPESAS'!$A$3:$N$962,11,FALSE)="","",VLOOKUP($O881,'APOIO-DESPESAS'!$A$3:$N$962,11,FALSE)),"")</f>
        <v/>
      </c>
      <c r="K881" s="223" t="str">
        <f>IFERROR(IF(VLOOKUP($O881,'APOIO-DESPESAS'!$A$3:$N$962,12,FALSE)="","",VLOOKUP($O881,'APOIO-DESPESAS'!$A$3:$N$962,12,FALSE)),"")</f>
        <v/>
      </c>
      <c r="L881" s="223" t="str">
        <f>IFERROR(IF(VLOOKUP($O881,'APOIO-DESPESAS'!$A$3:$N$962,13,FALSE)="","",VLOOKUP($O881,'APOIO-DESPESAS'!$A$3:$N$962,13,FALSE)),"")</f>
        <v/>
      </c>
      <c r="M881" s="223" t="str">
        <f>IFERROR(IF(VLOOKUP($O881,'APOIO-DESPESAS'!$A$3:$N$962,14,FALSE)="","",VLOOKUP($O881,'APOIO-DESPESAS'!$A$3:$N$962,14,FALSE)),"")</f>
        <v/>
      </c>
      <c r="O881" s="223">
        <f t="shared" si="13"/>
        <v>879</v>
      </c>
    </row>
    <row r="882" spans="1:15" x14ac:dyDescent="0.25">
      <c r="A882" s="223" t="str">
        <f>IFERROR(IF(VLOOKUP($O882,'APOIO-DESPESAS'!$A$3:$N$962,2,FALSE)="","",VLOOKUP($O882,'APOIO-DESPESAS'!$A$3:$N$962,2,FALSE)),"")</f>
        <v/>
      </c>
      <c r="B882" s="223" t="str">
        <f>IFERROR(IF(VLOOKUP($O882,'APOIO-DESPESAS'!$A$3:$N$962,3,FALSE)="","",VLOOKUP($O882,'APOIO-DESPESAS'!$A$3:$N$962,3,FALSE)),"")</f>
        <v/>
      </c>
      <c r="C882" s="223" t="str">
        <f>IFERROR(IF(VLOOKUP($O882,'APOIO-DESPESAS'!$A$3:$N$962,4,FALSE)="","",VLOOKUP($O882,'APOIO-DESPESAS'!$A$3:$N$962,4,FALSE)),"")</f>
        <v/>
      </c>
      <c r="D882" s="223" t="str">
        <f>IFERROR(IF(VLOOKUP($O882,'APOIO-DESPESAS'!$A$3:$N$962,5,FALSE)="","",VLOOKUP($O882,'APOIO-DESPESAS'!$A$3:$N$962,5,FALSE)),"")</f>
        <v/>
      </c>
      <c r="E882" s="223" t="str">
        <f>IFERROR(IF(VLOOKUP($O882,'APOIO-DESPESAS'!$A$3:$N$962,6,FALSE)="","",VLOOKUP($O882,'APOIO-DESPESAS'!$A$3:$N$962,6,FALSE)),"")</f>
        <v/>
      </c>
      <c r="F882" s="223" t="str">
        <f>IFERROR(IF(VLOOKUP($O882,'APOIO-DESPESAS'!$A$3:$N$962,7,FALSE)="","",VLOOKUP($O882,'APOIO-DESPESAS'!$A$3:$N$962,7,FALSE)),"")</f>
        <v/>
      </c>
      <c r="G882" s="223" t="str">
        <f>IFERROR(IF(VLOOKUP($O882,'APOIO-DESPESAS'!$A$3:$N$962,8,FALSE)="","",VLOOKUP($O882,'APOIO-DESPESAS'!$A$3:$N$962,8,FALSE)),"")</f>
        <v/>
      </c>
      <c r="H882" s="223" t="str">
        <f>IFERROR(IF(VLOOKUP($O882,'APOIO-DESPESAS'!$A$3:$N$962,9,FALSE)="","",VLOOKUP($O882,'APOIO-DESPESAS'!$A$3:$N$962,9,FALSE)),"")</f>
        <v/>
      </c>
      <c r="I882" s="223" t="str">
        <f>IFERROR(IF(VLOOKUP($O882,'APOIO-DESPESAS'!$A$3:$N$962,10,FALSE)="","",VLOOKUP($O882,'APOIO-DESPESAS'!$A$3:$N$962,10,FALSE)),"")</f>
        <v/>
      </c>
      <c r="J882" s="223" t="str">
        <f>IFERROR(IF(VLOOKUP($O882,'APOIO-DESPESAS'!$A$3:$N$962,11,FALSE)="","",VLOOKUP($O882,'APOIO-DESPESAS'!$A$3:$N$962,11,FALSE)),"")</f>
        <v/>
      </c>
      <c r="K882" s="223" t="str">
        <f>IFERROR(IF(VLOOKUP($O882,'APOIO-DESPESAS'!$A$3:$N$962,12,FALSE)="","",VLOOKUP($O882,'APOIO-DESPESAS'!$A$3:$N$962,12,FALSE)),"")</f>
        <v/>
      </c>
      <c r="L882" s="223" t="str">
        <f>IFERROR(IF(VLOOKUP($O882,'APOIO-DESPESAS'!$A$3:$N$962,13,FALSE)="","",VLOOKUP($O882,'APOIO-DESPESAS'!$A$3:$N$962,13,FALSE)),"")</f>
        <v/>
      </c>
      <c r="M882" s="223" t="str">
        <f>IFERROR(IF(VLOOKUP($O882,'APOIO-DESPESAS'!$A$3:$N$962,14,FALSE)="","",VLOOKUP($O882,'APOIO-DESPESAS'!$A$3:$N$962,14,FALSE)),"")</f>
        <v/>
      </c>
      <c r="O882" s="223">
        <f t="shared" si="13"/>
        <v>880</v>
      </c>
    </row>
    <row r="883" spans="1:15" x14ac:dyDescent="0.25">
      <c r="A883" s="223" t="str">
        <f>IFERROR(IF(VLOOKUP($O883,'APOIO-DESPESAS'!$A$3:$N$962,2,FALSE)="","",VLOOKUP($O883,'APOIO-DESPESAS'!$A$3:$N$962,2,FALSE)),"")</f>
        <v/>
      </c>
      <c r="B883" s="223" t="str">
        <f>IFERROR(IF(VLOOKUP($O883,'APOIO-DESPESAS'!$A$3:$N$962,3,FALSE)="","",VLOOKUP($O883,'APOIO-DESPESAS'!$A$3:$N$962,3,FALSE)),"")</f>
        <v/>
      </c>
      <c r="C883" s="223" t="str">
        <f>IFERROR(IF(VLOOKUP($O883,'APOIO-DESPESAS'!$A$3:$N$962,4,FALSE)="","",VLOOKUP($O883,'APOIO-DESPESAS'!$A$3:$N$962,4,FALSE)),"")</f>
        <v/>
      </c>
      <c r="D883" s="223" t="str">
        <f>IFERROR(IF(VLOOKUP($O883,'APOIO-DESPESAS'!$A$3:$N$962,5,FALSE)="","",VLOOKUP($O883,'APOIO-DESPESAS'!$A$3:$N$962,5,FALSE)),"")</f>
        <v/>
      </c>
      <c r="E883" s="223" t="str">
        <f>IFERROR(IF(VLOOKUP($O883,'APOIO-DESPESAS'!$A$3:$N$962,6,FALSE)="","",VLOOKUP($O883,'APOIO-DESPESAS'!$A$3:$N$962,6,FALSE)),"")</f>
        <v/>
      </c>
      <c r="F883" s="223" t="str">
        <f>IFERROR(IF(VLOOKUP($O883,'APOIO-DESPESAS'!$A$3:$N$962,7,FALSE)="","",VLOOKUP($O883,'APOIO-DESPESAS'!$A$3:$N$962,7,FALSE)),"")</f>
        <v/>
      </c>
      <c r="G883" s="223" t="str">
        <f>IFERROR(IF(VLOOKUP($O883,'APOIO-DESPESAS'!$A$3:$N$962,8,FALSE)="","",VLOOKUP($O883,'APOIO-DESPESAS'!$A$3:$N$962,8,FALSE)),"")</f>
        <v/>
      </c>
      <c r="H883" s="223" t="str">
        <f>IFERROR(IF(VLOOKUP($O883,'APOIO-DESPESAS'!$A$3:$N$962,9,FALSE)="","",VLOOKUP($O883,'APOIO-DESPESAS'!$A$3:$N$962,9,FALSE)),"")</f>
        <v/>
      </c>
      <c r="I883" s="223" t="str">
        <f>IFERROR(IF(VLOOKUP($O883,'APOIO-DESPESAS'!$A$3:$N$962,10,FALSE)="","",VLOOKUP($O883,'APOIO-DESPESAS'!$A$3:$N$962,10,FALSE)),"")</f>
        <v/>
      </c>
      <c r="J883" s="223" t="str">
        <f>IFERROR(IF(VLOOKUP($O883,'APOIO-DESPESAS'!$A$3:$N$962,11,FALSE)="","",VLOOKUP($O883,'APOIO-DESPESAS'!$A$3:$N$962,11,FALSE)),"")</f>
        <v/>
      </c>
      <c r="K883" s="223" t="str">
        <f>IFERROR(IF(VLOOKUP($O883,'APOIO-DESPESAS'!$A$3:$N$962,12,FALSE)="","",VLOOKUP($O883,'APOIO-DESPESAS'!$A$3:$N$962,12,FALSE)),"")</f>
        <v/>
      </c>
      <c r="L883" s="223" t="str">
        <f>IFERROR(IF(VLOOKUP($O883,'APOIO-DESPESAS'!$A$3:$N$962,13,FALSE)="","",VLOOKUP($O883,'APOIO-DESPESAS'!$A$3:$N$962,13,FALSE)),"")</f>
        <v/>
      </c>
      <c r="M883" s="223" t="str">
        <f>IFERROR(IF(VLOOKUP($O883,'APOIO-DESPESAS'!$A$3:$N$962,14,FALSE)="","",VLOOKUP($O883,'APOIO-DESPESAS'!$A$3:$N$962,14,FALSE)),"")</f>
        <v/>
      </c>
      <c r="O883" s="223">
        <f t="shared" si="13"/>
        <v>881</v>
      </c>
    </row>
    <row r="884" spans="1:15" x14ac:dyDescent="0.25">
      <c r="A884" s="223" t="str">
        <f>IFERROR(IF(VLOOKUP($O884,'APOIO-DESPESAS'!$A$3:$N$962,2,FALSE)="","",VLOOKUP($O884,'APOIO-DESPESAS'!$A$3:$N$962,2,FALSE)),"")</f>
        <v/>
      </c>
      <c r="B884" s="223" t="str">
        <f>IFERROR(IF(VLOOKUP($O884,'APOIO-DESPESAS'!$A$3:$N$962,3,FALSE)="","",VLOOKUP($O884,'APOIO-DESPESAS'!$A$3:$N$962,3,FALSE)),"")</f>
        <v/>
      </c>
      <c r="C884" s="223" t="str">
        <f>IFERROR(IF(VLOOKUP($O884,'APOIO-DESPESAS'!$A$3:$N$962,4,FALSE)="","",VLOOKUP($O884,'APOIO-DESPESAS'!$A$3:$N$962,4,FALSE)),"")</f>
        <v/>
      </c>
      <c r="D884" s="223" t="str">
        <f>IFERROR(IF(VLOOKUP($O884,'APOIO-DESPESAS'!$A$3:$N$962,5,FALSE)="","",VLOOKUP($O884,'APOIO-DESPESAS'!$A$3:$N$962,5,FALSE)),"")</f>
        <v/>
      </c>
      <c r="E884" s="223" t="str">
        <f>IFERROR(IF(VLOOKUP($O884,'APOIO-DESPESAS'!$A$3:$N$962,6,FALSE)="","",VLOOKUP($O884,'APOIO-DESPESAS'!$A$3:$N$962,6,FALSE)),"")</f>
        <v/>
      </c>
      <c r="F884" s="223" t="str">
        <f>IFERROR(IF(VLOOKUP($O884,'APOIO-DESPESAS'!$A$3:$N$962,7,FALSE)="","",VLOOKUP($O884,'APOIO-DESPESAS'!$A$3:$N$962,7,FALSE)),"")</f>
        <v/>
      </c>
      <c r="G884" s="223" t="str">
        <f>IFERROR(IF(VLOOKUP($O884,'APOIO-DESPESAS'!$A$3:$N$962,8,FALSE)="","",VLOOKUP($O884,'APOIO-DESPESAS'!$A$3:$N$962,8,FALSE)),"")</f>
        <v/>
      </c>
      <c r="H884" s="223" t="str">
        <f>IFERROR(IF(VLOOKUP($O884,'APOIO-DESPESAS'!$A$3:$N$962,9,FALSE)="","",VLOOKUP($O884,'APOIO-DESPESAS'!$A$3:$N$962,9,FALSE)),"")</f>
        <v/>
      </c>
      <c r="I884" s="223" t="str">
        <f>IFERROR(IF(VLOOKUP($O884,'APOIO-DESPESAS'!$A$3:$N$962,10,FALSE)="","",VLOOKUP($O884,'APOIO-DESPESAS'!$A$3:$N$962,10,FALSE)),"")</f>
        <v/>
      </c>
      <c r="J884" s="223" t="str">
        <f>IFERROR(IF(VLOOKUP($O884,'APOIO-DESPESAS'!$A$3:$N$962,11,FALSE)="","",VLOOKUP($O884,'APOIO-DESPESAS'!$A$3:$N$962,11,FALSE)),"")</f>
        <v/>
      </c>
      <c r="K884" s="223" t="str">
        <f>IFERROR(IF(VLOOKUP($O884,'APOIO-DESPESAS'!$A$3:$N$962,12,FALSE)="","",VLOOKUP($O884,'APOIO-DESPESAS'!$A$3:$N$962,12,FALSE)),"")</f>
        <v/>
      </c>
      <c r="L884" s="223" t="str">
        <f>IFERROR(IF(VLOOKUP($O884,'APOIO-DESPESAS'!$A$3:$N$962,13,FALSE)="","",VLOOKUP($O884,'APOIO-DESPESAS'!$A$3:$N$962,13,FALSE)),"")</f>
        <v/>
      </c>
      <c r="M884" s="223" t="str">
        <f>IFERROR(IF(VLOOKUP($O884,'APOIO-DESPESAS'!$A$3:$N$962,14,FALSE)="","",VLOOKUP($O884,'APOIO-DESPESAS'!$A$3:$N$962,14,FALSE)),"")</f>
        <v/>
      </c>
      <c r="O884" s="223">
        <f t="shared" si="13"/>
        <v>882</v>
      </c>
    </row>
    <row r="885" spans="1:15" x14ac:dyDescent="0.25">
      <c r="A885" s="223" t="str">
        <f>IFERROR(IF(VLOOKUP($O885,'APOIO-DESPESAS'!$A$3:$N$962,2,FALSE)="","",VLOOKUP($O885,'APOIO-DESPESAS'!$A$3:$N$962,2,FALSE)),"")</f>
        <v/>
      </c>
      <c r="B885" s="223" t="str">
        <f>IFERROR(IF(VLOOKUP($O885,'APOIO-DESPESAS'!$A$3:$N$962,3,FALSE)="","",VLOOKUP($O885,'APOIO-DESPESAS'!$A$3:$N$962,3,FALSE)),"")</f>
        <v/>
      </c>
      <c r="C885" s="223" t="str">
        <f>IFERROR(IF(VLOOKUP($O885,'APOIO-DESPESAS'!$A$3:$N$962,4,FALSE)="","",VLOOKUP($O885,'APOIO-DESPESAS'!$A$3:$N$962,4,FALSE)),"")</f>
        <v/>
      </c>
      <c r="D885" s="223" t="str">
        <f>IFERROR(IF(VLOOKUP($O885,'APOIO-DESPESAS'!$A$3:$N$962,5,FALSE)="","",VLOOKUP($O885,'APOIO-DESPESAS'!$A$3:$N$962,5,FALSE)),"")</f>
        <v/>
      </c>
      <c r="E885" s="223" t="str">
        <f>IFERROR(IF(VLOOKUP($O885,'APOIO-DESPESAS'!$A$3:$N$962,6,FALSE)="","",VLOOKUP($O885,'APOIO-DESPESAS'!$A$3:$N$962,6,FALSE)),"")</f>
        <v/>
      </c>
      <c r="F885" s="223" t="str">
        <f>IFERROR(IF(VLOOKUP($O885,'APOIO-DESPESAS'!$A$3:$N$962,7,FALSE)="","",VLOOKUP($O885,'APOIO-DESPESAS'!$A$3:$N$962,7,FALSE)),"")</f>
        <v/>
      </c>
      <c r="G885" s="223" t="str">
        <f>IFERROR(IF(VLOOKUP($O885,'APOIO-DESPESAS'!$A$3:$N$962,8,FALSE)="","",VLOOKUP($O885,'APOIO-DESPESAS'!$A$3:$N$962,8,FALSE)),"")</f>
        <v/>
      </c>
      <c r="H885" s="223" t="str">
        <f>IFERROR(IF(VLOOKUP($O885,'APOIO-DESPESAS'!$A$3:$N$962,9,FALSE)="","",VLOOKUP($O885,'APOIO-DESPESAS'!$A$3:$N$962,9,FALSE)),"")</f>
        <v/>
      </c>
      <c r="I885" s="223" t="str">
        <f>IFERROR(IF(VLOOKUP($O885,'APOIO-DESPESAS'!$A$3:$N$962,10,FALSE)="","",VLOOKUP($O885,'APOIO-DESPESAS'!$A$3:$N$962,10,FALSE)),"")</f>
        <v/>
      </c>
      <c r="J885" s="223" t="str">
        <f>IFERROR(IF(VLOOKUP($O885,'APOIO-DESPESAS'!$A$3:$N$962,11,FALSE)="","",VLOOKUP($O885,'APOIO-DESPESAS'!$A$3:$N$962,11,FALSE)),"")</f>
        <v/>
      </c>
      <c r="K885" s="223" t="str">
        <f>IFERROR(IF(VLOOKUP($O885,'APOIO-DESPESAS'!$A$3:$N$962,12,FALSE)="","",VLOOKUP($O885,'APOIO-DESPESAS'!$A$3:$N$962,12,FALSE)),"")</f>
        <v/>
      </c>
      <c r="L885" s="223" t="str">
        <f>IFERROR(IF(VLOOKUP($O885,'APOIO-DESPESAS'!$A$3:$N$962,13,FALSE)="","",VLOOKUP($O885,'APOIO-DESPESAS'!$A$3:$N$962,13,FALSE)),"")</f>
        <v/>
      </c>
      <c r="M885" s="223" t="str">
        <f>IFERROR(IF(VLOOKUP($O885,'APOIO-DESPESAS'!$A$3:$N$962,14,FALSE)="","",VLOOKUP($O885,'APOIO-DESPESAS'!$A$3:$N$962,14,FALSE)),"")</f>
        <v/>
      </c>
      <c r="O885" s="223">
        <f t="shared" si="13"/>
        <v>883</v>
      </c>
    </row>
    <row r="886" spans="1:15" x14ac:dyDescent="0.25">
      <c r="A886" s="223" t="str">
        <f>IFERROR(IF(VLOOKUP($O886,'APOIO-DESPESAS'!$A$3:$N$962,2,FALSE)="","",VLOOKUP($O886,'APOIO-DESPESAS'!$A$3:$N$962,2,FALSE)),"")</f>
        <v/>
      </c>
      <c r="B886" s="223" t="str">
        <f>IFERROR(IF(VLOOKUP($O886,'APOIO-DESPESAS'!$A$3:$N$962,3,FALSE)="","",VLOOKUP($O886,'APOIO-DESPESAS'!$A$3:$N$962,3,FALSE)),"")</f>
        <v/>
      </c>
      <c r="C886" s="223" t="str">
        <f>IFERROR(IF(VLOOKUP($O886,'APOIO-DESPESAS'!$A$3:$N$962,4,FALSE)="","",VLOOKUP($O886,'APOIO-DESPESAS'!$A$3:$N$962,4,FALSE)),"")</f>
        <v/>
      </c>
      <c r="D886" s="223" t="str">
        <f>IFERROR(IF(VLOOKUP($O886,'APOIO-DESPESAS'!$A$3:$N$962,5,FALSE)="","",VLOOKUP($O886,'APOIO-DESPESAS'!$A$3:$N$962,5,FALSE)),"")</f>
        <v/>
      </c>
      <c r="E886" s="223" t="str">
        <f>IFERROR(IF(VLOOKUP($O886,'APOIO-DESPESAS'!$A$3:$N$962,6,FALSE)="","",VLOOKUP($O886,'APOIO-DESPESAS'!$A$3:$N$962,6,FALSE)),"")</f>
        <v/>
      </c>
      <c r="F886" s="223" t="str">
        <f>IFERROR(IF(VLOOKUP($O886,'APOIO-DESPESAS'!$A$3:$N$962,7,FALSE)="","",VLOOKUP($O886,'APOIO-DESPESAS'!$A$3:$N$962,7,FALSE)),"")</f>
        <v/>
      </c>
      <c r="G886" s="223" t="str">
        <f>IFERROR(IF(VLOOKUP($O886,'APOIO-DESPESAS'!$A$3:$N$962,8,FALSE)="","",VLOOKUP($O886,'APOIO-DESPESAS'!$A$3:$N$962,8,FALSE)),"")</f>
        <v/>
      </c>
      <c r="H886" s="223" t="str">
        <f>IFERROR(IF(VLOOKUP($O886,'APOIO-DESPESAS'!$A$3:$N$962,9,FALSE)="","",VLOOKUP($O886,'APOIO-DESPESAS'!$A$3:$N$962,9,FALSE)),"")</f>
        <v/>
      </c>
      <c r="I886" s="223" t="str">
        <f>IFERROR(IF(VLOOKUP($O886,'APOIO-DESPESAS'!$A$3:$N$962,10,FALSE)="","",VLOOKUP($O886,'APOIO-DESPESAS'!$A$3:$N$962,10,FALSE)),"")</f>
        <v/>
      </c>
      <c r="J886" s="223" t="str">
        <f>IFERROR(IF(VLOOKUP($O886,'APOIO-DESPESAS'!$A$3:$N$962,11,FALSE)="","",VLOOKUP($O886,'APOIO-DESPESAS'!$A$3:$N$962,11,FALSE)),"")</f>
        <v/>
      </c>
      <c r="K886" s="223" t="str">
        <f>IFERROR(IF(VLOOKUP($O886,'APOIO-DESPESAS'!$A$3:$N$962,12,FALSE)="","",VLOOKUP($O886,'APOIO-DESPESAS'!$A$3:$N$962,12,FALSE)),"")</f>
        <v/>
      </c>
      <c r="L886" s="223" t="str">
        <f>IFERROR(IF(VLOOKUP($O886,'APOIO-DESPESAS'!$A$3:$N$962,13,FALSE)="","",VLOOKUP($O886,'APOIO-DESPESAS'!$A$3:$N$962,13,FALSE)),"")</f>
        <v/>
      </c>
      <c r="M886" s="223" t="str">
        <f>IFERROR(IF(VLOOKUP($O886,'APOIO-DESPESAS'!$A$3:$N$962,14,FALSE)="","",VLOOKUP($O886,'APOIO-DESPESAS'!$A$3:$N$962,14,FALSE)),"")</f>
        <v/>
      </c>
      <c r="O886" s="223">
        <f t="shared" si="13"/>
        <v>884</v>
      </c>
    </row>
    <row r="887" spans="1:15" x14ac:dyDescent="0.25">
      <c r="A887" s="223" t="str">
        <f>IFERROR(IF(VLOOKUP($O887,'APOIO-DESPESAS'!$A$3:$N$962,2,FALSE)="","",VLOOKUP($O887,'APOIO-DESPESAS'!$A$3:$N$962,2,FALSE)),"")</f>
        <v/>
      </c>
      <c r="B887" s="223" t="str">
        <f>IFERROR(IF(VLOOKUP($O887,'APOIO-DESPESAS'!$A$3:$N$962,3,FALSE)="","",VLOOKUP($O887,'APOIO-DESPESAS'!$A$3:$N$962,3,FALSE)),"")</f>
        <v/>
      </c>
      <c r="C887" s="223" t="str">
        <f>IFERROR(IF(VLOOKUP($O887,'APOIO-DESPESAS'!$A$3:$N$962,4,FALSE)="","",VLOOKUP($O887,'APOIO-DESPESAS'!$A$3:$N$962,4,FALSE)),"")</f>
        <v/>
      </c>
      <c r="D887" s="223" t="str">
        <f>IFERROR(IF(VLOOKUP($O887,'APOIO-DESPESAS'!$A$3:$N$962,5,FALSE)="","",VLOOKUP($O887,'APOIO-DESPESAS'!$A$3:$N$962,5,FALSE)),"")</f>
        <v/>
      </c>
      <c r="E887" s="223" t="str">
        <f>IFERROR(IF(VLOOKUP($O887,'APOIO-DESPESAS'!$A$3:$N$962,6,FALSE)="","",VLOOKUP($O887,'APOIO-DESPESAS'!$A$3:$N$962,6,FALSE)),"")</f>
        <v/>
      </c>
      <c r="F887" s="223" t="str">
        <f>IFERROR(IF(VLOOKUP($O887,'APOIO-DESPESAS'!$A$3:$N$962,7,FALSE)="","",VLOOKUP($O887,'APOIO-DESPESAS'!$A$3:$N$962,7,FALSE)),"")</f>
        <v/>
      </c>
      <c r="G887" s="223" t="str">
        <f>IFERROR(IF(VLOOKUP($O887,'APOIO-DESPESAS'!$A$3:$N$962,8,FALSE)="","",VLOOKUP($O887,'APOIO-DESPESAS'!$A$3:$N$962,8,FALSE)),"")</f>
        <v/>
      </c>
      <c r="H887" s="223" t="str">
        <f>IFERROR(IF(VLOOKUP($O887,'APOIO-DESPESAS'!$A$3:$N$962,9,FALSE)="","",VLOOKUP($O887,'APOIO-DESPESAS'!$A$3:$N$962,9,FALSE)),"")</f>
        <v/>
      </c>
      <c r="I887" s="223" t="str">
        <f>IFERROR(IF(VLOOKUP($O887,'APOIO-DESPESAS'!$A$3:$N$962,10,FALSE)="","",VLOOKUP($O887,'APOIO-DESPESAS'!$A$3:$N$962,10,FALSE)),"")</f>
        <v/>
      </c>
      <c r="J887" s="223" t="str">
        <f>IFERROR(IF(VLOOKUP($O887,'APOIO-DESPESAS'!$A$3:$N$962,11,FALSE)="","",VLOOKUP($O887,'APOIO-DESPESAS'!$A$3:$N$962,11,FALSE)),"")</f>
        <v/>
      </c>
      <c r="K887" s="223" t="str">
        <f>IFERROR(IF(VLOOKUP($O887,'APOIO-DESPESAS'!$A$3:$N$962,12,FALSE)="","",VLOOKUP($O887,'APOIO-DESPESAS'!$A$3:$N$962,12,FALSE)),"")</f>
        <v/>
      </c>
      <c r="L887" s="223" t="str">
        <f>IFERROR(IF(VLOOKUP($O887,'APOIO-DESPESAS'!$A$3:$N$962,13,FALSE)="","",VLOOKUP($O887,'APOIO-DESPESAS'!$A$3:$N$962,13,FALSE)),"")</f>
        <v/>
      </c>
      <c r="M887" s="223" t="str">
        <f>IFERROR(IF(VLOOKUP($O887,'APOIO-DESPESAS'!$A$3:$N$962,14,FALSE)="","",VLOOKUP($O887,'APOIO-DESPESAS'!$A$3:$N$962,14,FALSE)),"")</f>
        <v/>
      </c>
      <c r="O887" s="223">
        <f t="shared" si="13"/>
        <v>885</v>
      </c>
    </row>
    <row r="888" spans="1:15" x14ac:dyDescent="0.25">
      <c r="A888" s="223" t="str">
        <f>IFERROR(IF(VLOOKUP($O888,'APOIO-DESPESAS'!$A$3:$N$962,2,FALSE)="","",VLOOKUP($O888,'APOIO-DESPESAS'!$A$3:$N$962,2,FALSE)),"")</f>
        <v/>
      </c>
      <c r="B888" s="223" t="str">
        <f>IFERROR(IF(VLOOKUP($O888,'APOIO-DESPESAS'!$A$3:$N$962,3,FALSE)="","",VLOOKUP($O888,'APOIO-DESPESAS'!$A$3:$N$962,3,FALSE)),"")</f>
        <v/>
      </c>
      <c r="C888" s="223" t="str">
        <f>IFERROR(IF(VLOOKUP($O888,'APOIO-DESPESAS'!$A$3:$N$962,4,FALSE)="","",VLOOKUP($O888,'APOIO-DESPESAS'!$A$3:$N$962,4,FALSE)),"")</f>
        <v/>
      </c>
      <c r="D888" s="223" t="str">
        <f>IFERROR(IF(VLOOKUP($O888,'APOIO-DESPESAS'!$A$3:$N$962,5,FALSE)="","",VLOOKUP($O888,'APOIO-DESPESAS'!$A$3:$N$962,5,FALSE)),"")</f>
        <v/>
      </c>
      <c r="E888" s="223" t="str">
        <f>IFERROR(IF(VLOOKUP($O888,'APOIO-DESPESAS'!$A$3:$N$962,6,FALSE)="","",VLOOKUP($O888,'APOIO-DESPESAS'!$A$3:$N$962,6,FALSE)),"")</f>
        <v/>
      </c>
      <c r="F888" s="223" t="str">
        <f>IFERROR(IF(VLOOKUP($O888,'APOIO-DESPESAS'!$A$3:$N$962,7,FALSE)="","",VLOOKUP($O888,'APOIO-DESPESAS'!$A$3:$N$962,7,FALSE)),"")</f>
        <v/>
      </c>
      <c r="G888" s="223" t="str">
        <f>IFERROR(IF(VLOOKUP($O888,'APOIO-DESPESAS'!$A$3:$N$962,8,FALSE)="","",VLOOKUP($O888,'APOIO-DESPESAS'!$A$3:$N$962,8,FALSE)),"")</f>
        <v/>
      </c>
      <c r="H888" s="223" t="str">
        <f>IFERROR(IF(VLOOKUP($O888,'APOIO-DESPESAS'!$A$3:$N$962,9,FALSE)="","",VLOOKUP($O888,'APOIO-DESPESAS'!$A$3:$N$962,9,FALSE)),"")</f>
        <v/>
      </c>
      <c r="I888" s="223" t="str">
        <f>IFERROR(IF(VLOOKUP($O888,'APOIO-DESPESAS'!$A$3:$N$962,10,FALSE)="","",VLOOKUP($O888,'APOIO-DESPESAS'!$A$3:$N$962,10,FALSE)),"")</f>
        <v/>
      </c>
      <c r="J888" s="223" t="str">
        <f>IFERROR(IF(VLOOKUP($O888,'APOIO-DESPESAS'!$A$3:$N$962,11,FALSE)="","",VLOOKUP($O888,'APOIO-DESPESAS'!$A$3:$N$962,11,FALSE)),"")</f>
        <v/>
      </c>
      <c r="K888" s="223" t="str">
        <f>IFERROR(IF(VLOOKUP($O888,'APOIO-DESPESAS'!$A$3:$N$962,12,FALSE)="","",VLOOKUP($O888,'APOIO-DESPESAS'!$A$3:$N$962,12,FALSE)),"")</f>
        <v/>
      </c>
      <c r="L888" s="223" t="str">
        <f>IFERROR(IF(VLOOKUP($O888,'APOIO-DESPESAS'!$A$3:$N$962,13,FALSE)="","",VLOOKUP($O888,'APOIO-DESPESAS'!$A$3:$N$962,13,FALSE)),"")</f>
        <v/>
      </c>
      <c r="M888" s="223" t="str">
        <f>IFERROR(IF(VLOOKUP($O888,'APOIO-DESPESAS'!$A$3:$N$962,14,FALSE)="","",VLOOKUP($O888,'APOIO-DESPESAS'!$A$3:$N$962,14,FALSE)),"")</f>
        <v/>
      </c>
      <c r="O888" s="223">
        <f t="shared" si="13"/>
        <v>886</v>
      </c>
    </row>
    <row r="889" spans="1:15" x14ac:dyDescent="0.25">
      <c r="A889" s="223" t="str">
        <f>IFERROR(IF(VLOOKUP($O889,'APOIO-DESPESAS'!$A$3:$N$962,2,FALSE)="","",VLOOKUP($O889,'APOIO-DESPESAS'!$A$3:$N$962,2,FALSE)),"")</f>
        <v/>
      </c>
      <c r="B889" s="223" t="str">
        <f>IFERROR(IF(VLOOKUP($O889,'APOIO-DESPESAS'!$A$3:$N$962,3,FALSE)="","",VLOOKUP($O889,'APOIO-DESPESAS'!$A$3:$N$962,3,FALSE)),"")</f>
        <v/>
      </c>
      <c r="C889" s="223" t="str">
        <f>IFERROR(IF(VLOOKUP($O889,'APOIO-DESPESAS'!$A$3:$N$962,4,FALSE)="","",VLOOKUP($O889,'APOIO-DESPESAS'!$A$3:$N$962,4,FALSE)),"")</f>
        <v/>
      </c>
      <c r="D889" s="223" t="str">
        <f>IFERROR(IF(VLOOKUP($O889,'APOIO-DESPESAS'!$A$3:$N$962,5,FALSE)="","",VLOOKUP($O889,'APOIO-DESPESAS'!$A$3:$N$962,5,FALSE)),"")</f>
        <v/>
      </c>
      <c r="E889" s="223" t="str">
        <f>IFERROR(IF(VLOOKUP($O889,'APOIO-DESPESAS'!$A$3:$N$962,6,FALSE)="","",VLOOKUP($O889,'APOIO-DESPESAS'!$A$3:$N$962,6,FALSE)),"")</f>
        <v/>
      </c>
      <c r="F889" s="223" t="str">
        <f>IFERROR(IF(VLOOKUP($O889,'APOIO-DESPESAS'!$A$3:$N$962,7,FALSE)="","",VLOOKUP($O889,'APOIO-DESPESAS'!$A$3:$N$962,7,FALSE)),"")</f>
        <v/>
      </c>
      <c r="G889" s="223" t="str">
        <f>IFERROR(IF(VLOOKUP($O889,'APOIO-DESPESAS'!$A$3:$N$962,8,FALSE)="","",VLOOKUP($O889,'APOIO-DESPESAS'!$A$3:$N$962,8,FALSE)),"")</f>
        <v/>
      </c>
      <c r="H889" s="223" t="str">
        <f>IFERROR(IF(VLOOKUP($O889,'APOIO-DESPESAS'!$A$3:$N$962,9,FALSE)="","",VLOOKUP($O889,'APOIO-DESPESAS'!$A$3:$N$962,9,FALSE)),"")</f>
        <v/>
      </c>
      <c r="I889" s="223" t="str">
        <f>IFERROR(IF(VLOOKUP($O889,'APOIO-DESPESAS'!$A$3:$N$962,10,FALSE)="","",VLOOKUP($O889,'APOIO-DESPESAS'!$A$3:$N$962,10,FALSE)),"")</f>
        <v/>
      </c>
      <c r="J889" s="223" t="str">
        <f>IFERROR(IF(VLOOKUP($O889,'APOIO-DESPESAS'!$A$3:$N$962,11,FALSE)="","",VLOOKUP($O889,'APOIO-DESPESAS'!$A$3:$N$962,11,FALSE)),"")</f>
        <v/>
      </c>
      <c r="K889" s="223" t="str">
        <f>IFERROR(IF(VLOOKUP($O889,'APOIO-DESPESAS'!$A$3:$N$962,12,FALSE)="","",VLOOKUP($O889,'APOIO-DESPESAS'!$A$3:$N$962,12,FALSE)),"")</f>
        <v/>
      </c>
      <c r="L889" s="223" t="str">
        <f>IFERROR(IF(VLOOKUP($O889,'APOIO-DESPESAS'!$A$3:$N$962,13,FALSE)="","",VLOOKUP($O889,'APOIO-DESPESAS'!$A$3:$N$962,13,FALSE)),"")</f>
        <v/>
      </c>
      <c r="M889" s="223" t="str">
        <f>IFERROR(IF(VLOOKUP($O889,'APOIO-DESPESAS'!$A$3:$N$962,14,FALSE)="","",VLOOKUP($O889,'APOIO-DESPESAS'!$A$3:$N$962,14,FALSE)),"")</f>
        <v/>
      </c>
      <c r="O889" s="223">
        <f t="shared" si="13"/>
        <v>887</v>
      </c>
    </row>
    <row r="890" spans="1:15" x14ac:dyDescent="0.25">
      <c r="A890" s="223" t="str">
        <f>IFERROR(IF(VLOOKUP($O890,'APOIO-DESPESAS'!$A$3:$N$962,2,FALSE)="","",VLOOKUP($O890,'APOIO-DESPESAS'!$A$3:$N$962,2,FALSE)),"")</f>
        <v/>
      </c>
      <c r="B890" s="223" t="str">
        <f>IFERROR(IF(VLOOKUP($O890,'APOIO-DESPESAS'!$A$3:$N$962,3,FALSE)="","",VLOOKUP($O890,'APOIO-DESPESAS'!$A$3:$N$962,3,FALSE)),"")</f>
        <v/>
      </c>
      <c r="C890" s="223" t="str">
        <f>IFERROR(IF(VLOOKUP($O890,'APOIO-DESPESAS'!$A$3:$N$962,4,FALSE)="","",VLOOKUP($O890,'APOIO-DESPESAS'!$A$3:$N$962,4,FALSE)),"")</f>
        <v/>
      </c>
      <c r="D890" s="223" t="str">
        <f>IFERROR(IF(VLOOKUP($O890,'APOIO-DESPESAS'!$A$3:$N$962,5,FALSE)="","",VLOOKUP($O890,'APOIO-DESPESAS'!$A$3:$N$962,5,FALSE)),"")</f>
        <v/>
      </c>
      <c r="E890" s="223" t="str">
        <f>IFERROR(IF(VLOOKUP($O890,'APOIO-DESPESAS'!$A$3:$N$962,6,FALSE)="","",VLOOKUP($O890,'APOIO-DESPESAS'!$A$3:$N$962,6,FALSE)),"")</f>
        <v/>
      </c>
      <c r="F890" s="223" t="str">
        <f>IFERROR(IF(VLOOKUP($O890,'APOIO-DESPESAS'!$A$3:$N$962,7,FALSE)="","",VLOOKUP($O890,'APOIO-DESPESAS'!$A$3:$N$962,7,FALSE)),"")</f>
        <v/>
      </c>
      <c r="G890" s="223" t="str">
        <f>IFERROR(IF(VLOOKUP($O890,'APOIO-DESPESAS'!$A$3:$N$962,8,FALSE)="","",VLOOKUP($O890,'APOIO-DESPESAS'!$A$3:$N$962,8,FALSE)),"")</f>
        <v/>
      </c>
      <c r="H890" s="223" t="str">
        <f>IFERROR(IF(VLOOKUP($O890,'APOIO-DESPESAS'!$A$3:$N$962,9,FALSE)="","",VLOOKUP($O890,'APOIO-DESPESAS'!$A$3:$N$962,9,FALSE)),"")</f>
        <v/>
      </c>
      <c r="I890" s="223" t="str">
        <f>IFERROR(IF(VLOOKUP($O890,'APOIO-DESPESAS'!$A$3:$N$962,10,FALSE)="","",VLOOKUP($O890,'APOIO-DESPESAS'!$A$3:$N$962,10,FALSE)),"")</f>
        <v/>
      </c>
      <c r="J890" s="223" t="str">
        <f>IFERROR(IF(VLOOKUP($O890,'APOIO-DESPESAS'!$A$3:$N$962,11,FALSE)="","",VLOOKUP($O890,'APOIO-DESPESAS'!$A$3:$N$962,11,FALSE)),"")</f>
        <v/>
      </c>
      <c r="K890" s="223" t="str">
        <f>IFERROR(IF(VLOOKUP($O890,'APOIO-DESPESAS'!$A$3:$N$962,12,FALSE)="","",VLOOKUP($O890,'APOIO-DESPESAS'!$A$3:$N$962,12,FALSE)),"")</f>
        <v/>
      </c>
      <c r="L890" s="223" t="str">
        <f>IFERROR(IF(VLOOKUP($O890,'APOIO-DESPESAS'!$A$3:$N$962,13,FALSE)="","",VLOOKUP($O890,'APOIO-DESPESAS'!$A$3:$N$962,13,FALSE)),"")</f>
        <v/>
      </c>
      <c r="M890" s="223" t="str">
        <f>IFERROR(IF(VLOOKUP($O890,'APOIO-DESPESAS'!$A$3:$N$962,14,FALSE)="","",VLOOKUP($O890,'APOIO-DESPESAS'!$A$3:$N$962,14,FALSE)),"")</f>
        <v/>
      </c>
      <c r="O890" s="223">
        <f t="shared" si="13"/>
        <v>888</v>
      </c>
    </row>
    <row r="891" spans="1:15" x14ac:dyDescent="0.25">
      <c r="A891" s="223" t="str">
        <f>IFERROR(IF(VLOOKUP($O891,'APOIO-DESPESAS'!$A$3:$N$962,2,FALSE)="","",VLOOKUP($O891,'APOIO-DESPESAS'!$A$3:$N$962,2,FALSE)),"")</f>
        <v/>
      </c>
      <c r="B891" s="223" t="str">
        <f>IFERROR(IF(VLOOKUP($O891,'APOIO-DESPESAS'!$A$3:$N$962,3,FALSE)="","",VLOOKUP($O891,'APOIO-DESPESAS'!$A$3:$N$962,3,FALSE)),"")</f>
        <v/>
      </c>
      <c r="C891" s="223" t="str">
        <f>IFERROR(IF(VLOOKUP($O891,'APOIO-DESPESAS'!$A$3:$N$962,4,FALSE)="","",VLOOKUP($O891,'APOIO-DESPESAS'!$A$3:$N$962,4,FALSE)),"")</f>
        <v/>
      </c>
      <c r="D891" s="223" t="str">
        <f>IFERROR(IF(VLOOKUP($O891,'APOIO-DESPESAS'!$A$3:$N$962,5,FALSE)="","",VLOOKUP($O891,'APOIO-DESPESAS'!$A$3:$N$962,5,FALSE)),"")</f>
        <v/>
      </c>
      <c r="E891" s="223" t="str">
        <f>IFERROR(IF(VLOOKUP($O891,'APOIO-DESPESAS'!$A$3:$N$962,6,FALSE)="","",VLOOKUP($O891,'APOIO-DESPESAS'!$A$3:$N$962,6,FALSE)),"")</f>
        <v/>
      </c>
      <c r="F891" s="223" t="str">
        <f>IFERROR(IF(VLOOKUP($O891,'APOIO-DESPESAS'!$A$3:$N$962,7,FALSE)="","",VLOOKUP($O891,'APOIO-DESPESAS'!$A$3:$N$962,7,FALSE)),"")</f>
        <v/>
      </c>
      <c r="G891" s="223" t="str">
        <f>IFERROR(IF(VLOOKUP($O891,'APOIO-DESPESAS'!$A$3:$N$962,8,FALSE)="","",VLOOKUP($O891,'APOIO-DESPESAS'!$A$3:$N$962,8,FALSE)),"")</f>
        <v/>
      </c>
      <c r="H891" s="223" t="str">
        <f>IFERROR(IF(VLOOKUP($O891,'APOIO-DESPESAS'!$A$3:$N$962,9,FALSE)="","",VLOOKUP($O891,'APOIO-DESPESAS'!$A$3:$N$962,9,FALSE)),"")</f>
        <v/>
      </c>
      <c r="I891" s="223" t="str">
        <f>IFERROR(IF(VLOOKUP($O891,'APOIO-DESPESAS'!$A$3:$N$962,10,FALSE)="","",VLOOKUP($O891,'APOIO-DESPESAS'!$A$3:$N$962,10,FALSE)),"")</f>
        <v/>
      </c>
      <c r="J891" s="223" t="str">
        <f>IFERROR(IF(VLOOKUP($O891,'APOIO-DESPESAS'!$A$3:$N$962,11,FALSE)="","",VLOOKUP($O891,'APOIO-DESPESAS'!$A$3:$N$962,11,FALSE)),"")</f>
        <v/>
      </c>
      <c r="K891" s="223" t="str">
        <f>IFERROR(IF(VLOOKUP($O891,'APOIO-DESPESAS'!$A$3:$N$962,12,FALSE)="","",VLOOKUP($O891,'APOIO-DESPESAS'!$A$3:$N$962,12,FALSE)),"")</f>
        <v/>
      </c>
      <c r="L891" s="223" t="str">
        <f>IFERROR(IF(VLOOKUP($O891,'APOIO-DESPESAS'!$A$3:$N$962,13,FALSE)="","",VLOOKUP($O891,'APOIO-DESPESAS'!$A$3:$N$962,13,FALSE)),"")</f>
        <v/>
      </c>
      <c r="M891" s="223" t="str">
        <f>IFERROR(IF(VLOOKUP($O891,'APOIO-DESPESAS'!$A$3:$N$962,14,FALSE)="","",VLOOKUP($O891,'APOIO-DESPESAS'!$A$3:$N$962,14,FALSE)),"")</f>
        <v/>
      </c>
      <c r="O891" s="223">
        <f t="shared" si="13"/>
        <v>889</v>
      </c>
    </row>
    <row r="892" spans="1:15" x14ac:dyDescent="0.25">
      <c r="A892" s="223" t="str">
        <f>IFERROR(IF(VLOOKUP($O892,'APOIO-DESPESAS'!$A$3:$N$962,2,FALSE)="","",VLOOKUP($O892,'APOIO-DESPESAS'!$A$3:$N$962,2,FALSE)),"")</f>
        <v/>
      </c>
      <c r="B892" s="223" t="str">
        <f>IFERROR(IF(VLOOKUP($O892,'APOIO-DESPESAS'!$A$3:$N$962,3,FALSE)="","",VLOOKUP($O892,'APOIO-DESPESAS'!$A$3:$N$962,3,FALSE)),"")</f>
        <v/>
      </c>
      <c r="C892" s="223" t="str">
        <f>IFERROR(IF(VLOOKUP($O892,'APOIO-DESPESAS'!$A$3:$N$962,4,FALSE)="","",VLOOKUP($O892,'APOIO-DESPESAS'!$A$3:$N$962,4,FALSE)),"")</f>
        <v/>
      </c>
      <c r="D892" s="223" t="str">
        <f>IFERROR(IF(VLOOKUP($O892,'APOIO-DESPESAS'!$A$3:$N$962,5,FALSE)="","",VLOOKUP($O892,'APOIO-DESPESAS'!$A$3:$N$962,5,FALSE)),"")</f>
        <v/>
      </c>
      <c r="E892" s="223" t="str">
        <f>IFERROR(IF(VLOOKUP($O892,'APOIO-DESPESAS'!$A$3:$N$962,6,FALSE)="","",VLOOKUP($O892,'APOIO-DESPESAS'!$A$3:$N$962,6,FALSE)),"")</f>
        <v/>
      </c>
      <c r="F892" s="223" t="str">
        <f>IFERROR(IF(VLOOKUP($O892,'APOIO-DESPESAS'!$A$3:$N$962,7,FALSE)="","",VLOOKUP($O892,'APOIO-DESPESAS'!$A$3:$N$962,7,FALSE)),"")</f>
        <v/>
      </c>
      <c r="G892" s="223" t="str">
        <f>IFERROR(IF(VLOOKUP($O892,'APOIO-DESPESAS'!$A$3:$N$962,8,FALSE)="","",VLOOKUP($O892,'APOIO-DESPESAS'!$A$3:$N$962,8,FALSE)),"")</f>
        <v/>
      </c>
      <c r="H892" s="223" t="str">
        <f>IFERROR(IF(VLOOKUP($O892,'APOIO-DESPESAS'!$A$3:$N$962,9,FALSE)="","",VLOOKUP($O892,'APOIO-DESPESAS'!$A$3:$N$962,9,FALSE)),"")</f>
        <v/>
      </c>
      <c r="I892" s="223" t="str">
        <f>IFERROR(IF(VLOOKUP($O892,'APOIO-DESPESAS'!$A$3:$N$962,10,FALSE)="","",VLOOKUP($O892,'APOIO-DESPESAS'!$A$3:$N$962,10,FALSE)),"")</f>
        <v/>
      </c>
      <c r="J892" s="223" t="str">
        <f>IFERROR(IF(VLOOKUP($O892,'APOIO-DESPESAS'!$A$3:$N$962,11,FALSE)="","",VLOOKUP($O892,'APOIO-DESPESAS'!$A$3:$N$962,11,FALSE)),"")</f>
        <v/>
      </c>
      <c r="K892" s="223" t="str">
        <f>IFERROR(IF(VLOOKUP($O892,'APOIO-DESPESAS'!$A$3:$N$962,12,FALSE)="","",VLOOKUP($O892,'APOIO-DESPESAS'!$A$3:$N$962,12,FALSE)),"")</f>
        <v/>
      </c>
      <c r="L892" s="223" t="str">
        <f>IFERROR(IF(VLOOKUP($O892,'APOIO-DESPESAS'!$A$3:$N$962,13,FALSE)="","",VLOOKUP($O892,'APOIO-DESPESAS'!$A$3:$N$962,13,FALSE)),"")</f>
        <v/>
      </c>
      <c r="M892" s="223" t="str">
        <f>IFERROR(IF(VLOOKUP($O892,'APOIO-DESPESAS'!$A$3:$N$962,14,FALSE)="","",VLOOKUP($O892,'APOIO-DESPESAS'!$A$3:$N$962,14,FALSE)),"")</f>
        <v/>
      </c>
      <c r="O892" s="223">
        <f t="shared" si="13"/>
        <v>890</v>
      </c>
    </row>
    <row r="893" spans="1:15" x14ac:dyDescent="0.25">
      <c r="A893" s="223" t="str">
        <f>IFERROR(IF(VLOOKUP($O893,'APOIO-DESPESAS'!$A$3:$N$962,2,FALSE)="","",VLOOKUP($O893,'APOIO-DESPESAS'!$A$3:$N$962,2,FALSE)),"")</f>
        <v/>
      </c>
      <c r="B893" s="223" t="str">
        <f>IFERROR(IF(VLOOKUP($O893,'APOIO-DESPESAS'!$A$3:$N$962,3,FALSE)="","",VLOOKUP($O893,'APOIO-DESPESAS'!$A$3:$N$962,3,FALSE)),"")</f>
        <v/>
      </c>
      <c r="C893" s="223" t="str">
        <f>IFERROR(IF(VLOOKUP($O893,'APOIO-DESPESAS'!$A$3:$N$962,4,FALSE)="","",VLOOKUP($O893,'APOIO-DESPESAS'!$A$3:$N$962,4,FALSE)),"")</f>
        <v/>
      </c>
      <c r="D893" s="223" t="str">
        <f>IFERROR(IF(VLOOKUP($O893,'APOIO-DESPESAS'!$A$3:$N$962,5,FALSE)="","",VLOOKUP($O893,'APOIO-DESPESAS'!$A$3:$N$962,5,FALSE)),"")</f>
        <v/>
      </c>
      <c r="E893" s="223" t="str">
        <f>IFERROR(IF(VLOOKUP($O893,'APOIO-DESPESAS'!$A$3:$N$962,6,FALSE)="","",VLOOKUP($O893,'APOIO-DESPESAS'!$A$3:$N$962,6,FALSE)),"")</f>
        <v/>
      </c>
      <c r="F893" s="223" t="str">
        <f>IFERROR(IF(VLOOKUP($O893,'APOIO-DESPESAS'!$A$3:$N$962,7,FALSE)="","",VLOOKUP($O893,'APOIO-DESPESAS'!$A$3:$N$962,7,FALSE)),"")</f>
        <v/>
      </c>
      <c r="G893" s="223" t="str">
        <f>IFERROR(IF(VLOOKUP($O893,'APOIO-DESPESAS'!$A$3:$N$962,8,FALSE)="","",VLOOKUP($O893,'APOIO-DESPESAS'!$A$3:$N$962,8,FALSE)),"")</f>
        <v/>
      </c>
      <c r="H893" s="223" t="str">
        <f>IFERROR(IF(VLOOKUP($O893,'APOIO-DESPESAS'!$A$3:$N$962,9,FALSE)="","",VLOOKUP($O893,'APOIO-DESPESAS'!$A$3:$N$962,9,FALSE)),"")</f>
        <v/>
      </c>
      <c r="I893" s="223" t="str">
        <f>IFERROR(IF(VLOOKUP($O893,'APOIO-DESPESAS'!$A$3:$N$962,10,FALSE)="","",VLOOKUP($O893,'APOIO-DESPESAS'!$A$3:$N$962,10,FALSE)),"")</f>
        <v/>
      </c>
      <c r="J893" s="223" t="str">
        <f>IFERROR(IF(VLOOKUP($O893,'APOIO-DESPESAS'!$A$3:$N$962,11,FALSE)="","",VLOOKUP($O893,'APOIO-DESPESAS'!$A$3:$N$962,11,FALSE)),"")</f>
        <v/>
      </c>
      <c r="K893" s="223" t="str">
        <f>IFERROR(IF(VLOOKUP($O893,'APOIO-DESPESAS'!$A$3:$N$962,12,FALSE)="","",VLOOKUP($O893,'APOIO-DESPESAS'!$A$3:$N$962,12,FALSE)),"")</f>
        <v/>
      </c>
      <c r="L893" s="223" t="str">
        <f>IFERROR(IF(VLOOKUP($O893,'APOIO-DESPESAS'!$A$3:$N$962,13,FALSE)="","",VLOOKUP($O893,'APOIO-DESPESAS'!$A$3:$N$962,13,FALSE)),"")</f>
        <v/>
      </c>
      <c r="M893" s="223" t="str">
        <f>IFERROR(IF(VLOOKUP($O893,'APOIO-DESPESAS'!$A$3:$N$962,14,FALSE)="","",VLOOKUP($O893,'APOIO-DESPESAS'!$A$3:$N$962,14,FALSE)),"")</f>
        <v/>
      </c>
      <c r="O893" s="223">
        <f t="shared" si="13"/>
        <v>891</v>
      </c>
    </row>
    <row r="894" spans="1:15" x14ac:dyDescent="0.25">
      <c r="A894" s="223" t="str">
        <f>IFERROR(IF(VLOOKUP($O894,'APOIO-DESPESAS'!$A$3:$N$962,2,FALSE)="","",VLOOKUP($O894,'APOIO-DESPESAS'!$A$3:$N$962,2,FALSE)),"")</f>
        <v/>
      </c>
      <c r="B894" s="223" t="str">
        <f>IFERROR(IF(VLOOKUP($O894,'APOIO-DESPESAS'!$A$3:$N$962,3,FALSE)="","",VLOOKUP($O894,'APOIO-DESPESAS'!$A$3:$N$962,3,FALSE)),"")</f>
        <v/>
      </c>
      <c r="C894" s="223" t="str">
        <f>IFERROR(IF(VLOOKUP($O894,'APOIO-DESPESAS'!$A$3:$N$962,4,FALSE)="","",VLOOKUP($O894,'APOIO-DESPESAS'!$A$3:$N$962,4,FALSE)),"")</f>
        <v/>
      </c>
      <c r="D894" s="223" t="str">
        <f>IFERROR(IF(VLOOKUP($O894,'APOIO-DESPESAS'!$A$3:$N$962,5,FALSE)="","",VLOOKUP($O894,'APOIO-DESPESAS'!$A$3:$N$962,5,FALSE)),"")</f>
        <v/>
      </c>
      <c r="E894" s="223" t="str">
        <f>IFERROR(IF(VLOOKUP($O894,'APOIO-DESPESAS'!$A$3:$N$962,6,FALSE)="","",VLOOKUP($O894,'APOIO-DESPESAS'!$A$3:$N$962,6,FALSE)),"")</f>
        <v/>
      </c>
      <c r="F894" s="223" t="str">
        <f>IFERROR(IF(VLOOKUP($O894,'APOIO-DESPESAS'!$A$3:$N$962,7,FALSE)="","",VLOOKUP($O894,'APOIO-DESPESAS'!$A$3:$N$962,7,FALSE)),"")</f>
        <v/>
      </c>
      <c r="G894" s="223" t="str">
        <f>IFERROR(IF(VLOOKUP($O894,'APOIO-DESPESAS'!$A$3:$N$962,8,FALSE)="","",VLOOKUP($O894,'APOIO-DESPESAS'!$A$3:$N$962,8,FALSE)),"")</f>
        <v/>
      </c>
      <c r="H894" s="223" t="str">
        <f>IFERROR(IF(VLOOKUP($O894,'APOIO-DESPESAS'!$A$3:$N$962,9,FALSE)="","",VLOOKUP($O894,'APOIO-DESPESAS'!$A$3:$N$962,9,FALSE)),"")</f>
        <v/>
      </c>
      <c r="I894" s="223" t="str">
        <f>IFERROR(IF(VLOOKUP($O894,'APOIO-DESPESAS'!$A$3:$N$962,10,FALSE)="","",VLOOKUP($O894,'APOIO-DESPESAS'!$A$3:$N$962,10,FALSE)),"")</f>
        <v/>
      </c>
      <c r="J894" s="223" t="str">
        <f>IFERROR(IF(VLOOKUP($O894,'APOIO-DESPESAS'!$A$3:$N$962,11,FALSE)="","",VLOOKUP($O894,'APOIO-DESPESAS'!$A$3:$N$962,11,FALSE)),"")</f>
        <v/>
      </c>
      <c r="K894" s="223" t="str">
        <f>IFERROR(IF(VLOOKUP($O894,'APOIO-DESPESAS'!$A$3:$N$962,12,FALSE)="","",VLOOKUP($O894,'APOIO-DESPESAS'!$A$3:$N$962,12,FALSE)),"")</f>
        <v/>
      </c>
      <c r="L894" s="223" t="str">
        <f>IFERROR(IF(VLOOKUP($O894,'APOIO-DESPESAS'!$A$3:$N$962,13,FALSE)="","",VLOOKUP($O894,'APOIO-DESPESAS'!$A$3:$N$962,13,FALSE)),"")</f>
        <v/>
      </c>
      <c r="M894" s="223" t="str">
        <f>IFERROR(IF(VLOOKUP($O894,'APOIO-DESPESAS'!$A$3:$N$962,14,FALSE)="","",VLOOKUP($O894,'APOIO-DESPESAS'!$A$3:$N$962,14,FALSE)),"")</f>
        <v/>
      </c>
      <c r="O894" s="223">
        <f t="shared" si="13"/>
        <v>892</v>
      </c>
    </row>
    <row r="895" spans="1:15" x14ac:dyDescent="0.25">
      <c r="A895" s="223" t="str">
        <f>IFERROR(IF(VLOOKUP($O895,'APOIO-DESPESAS'!$A$3:$N$962,2,FALSE)="","",VLOOKUP($O895,'APOIO-DESPESAS'!$A$3:$N$962,2,FALSE)),"")</f>
        <v/>
      </c>
      <c r="B895" s="223" t="str">
        <f>IFERROR(IF(VLOOKUP($O895,'APOIO-DESPESAS'!$A$3:$N$962,3,FALSE)="","",VLOOKUP($O895,'APOIO-DESPESAS'!$A$3:$N$962,3,FALSE)),"")</f>
        <v/>
      </c>
      <c r="C895" s="223" t="str">
        <f>IFERROR(IF(VLOOKUP($O895,'APOIO-DESPESAS'!$A$3:$N$962,4,FALSE)="","",VLOOKUP($O895,'APOIO-DESPESAS'!$A$3:$N$962,4,FALSE)),"")</f>
        <v/>
      </c>
      <c r="D895" s="223" t="str">
        <f>IFERROR(IF(VLOOKUP($O895,'APOIO-DESPESAS'!$A$3:$N$962,5,FALSE)="","",VLOOKUP($O895,'APOIO-DESPESAS'!$A$3:$N$962,5,FALSE)),"")</f>
        <v/>
      </c>
      <c r="E895" s="223" t="str">
        <f>IFERROR(IF(VLOOKUP($O895,'APOIO-DESPESAS'!$A$3:$N$962,6,FALSE)="","",VLOOKUP($O895,'APOIO-DESPESAS'!$A$3:$N$962,6,FALSE)),"")</f>
        <v/>
      </c>
      <c r="F895" s="223" t="str">
        <f>IFERROR(IF(VLOOKUP($O895,'APOIO-DESPESAS'!$A$3:$N$962,7,FALSE)="","",VLOOKUP($O895,'APOIO-DESPESAS'!$A$3:$N$962,7,FALSE)),"")</f>
        <v/>
      </c>
      <c r="G895" s="223" t="str">
        <f>IFERROR(IF(VLOOKUP($O895,'APOIO-DESPESAS'!$A$3:$N$962,8,FALSE)="","",VLOOKUP($O895,'APOIO-DESPESAS'!$A$3:$N$962,8,FALSE)),"")</f>
        <v/>
      </c>
      <c r="H895" s="223" t="str">
        <f>IFERROR(IF(VLOOKUP($O895,'APOIO-DESPESAS'!$A$3:$N$962,9,FALSE)="","",VLOOKUP($O895,'APOIO-DESPESAS'!$A$3:$N$962,9,FALSE)),"")</f>
        <v/>
      </c>
      <c r="I895" s="223" t="str">
        <f>IFERROR(IF(VLOOKUP($O895,'APOIO-DESPESAS'!$A$3:$N$962,10,FALSE)="","",VLOOKUP($O895,'APOIO-DESPESAS'!$A$3:$N$962,10,FALSE)),"")</f>
        <v/>
      </c>
      <c r="J895" s="223" t="str">
        <f>IFERROR(IF(VLOOKUP($O895,'APOIO-DESPESAS'!$A$3:$N$962,11,FALSE)="","",VLOOKUP($O895,'APOIO-DESPESAS'!$A$3:$N$962,11,FALSE)),"")</f>
        <v/>
      </c>
      <c r="K895" s="223" t="str">
        <f>IFERROR(IF(VLOOKUP($O895,'APOIO-DESPESAS'!$A$3:$N$962,12,FALSE)="","",VLOOKUP($O895,'APOIO-DESPESAS'!$A$3:$N$962,12,FALSE)),"")</f>
        <v/>
      </c>
      <c r="L895" s="223" t="str">
        <f>IFERROR(IF(VLOOKUP($O895,'APOIO-DESPESAS'!$A$3:$N$962,13,FALSE)="","",VLOOKUP($O895,'APOIO-DESPESAS'!$A$3:$N$962,13,FALSE)),"")</f>
        <v/>
      </c>
      <c r="M895" s="223" t="str">
        <f>IFERROR(IF(VLOOKUP($O895,'APOIO-DESPESAS'!$A$3:$N$962,14,FALSE)="","",VLOOKUP($O895,'APOIO-DESPESAS'!$A$3:$N$962,14,FALSE)),"")</f>
        <v/>
      </c>
      <c r="O895" s="223">
        <f t="shared" si="13"/>
        <v>893</v>
      </c>
    </row>
    <row r="896" spans="1:15" x14ac:dyDescent="0.25">
      <c r="A896" s="223" t="str">
        <f>IFERROR(IF(VLOOKUP($O896,'APOIO-DESPESAS'!$A$3:$N$962,2,FALSE)="","",VLOOKUP($O896,'APOIO-DESPESAS'!$A$3:$N$962,2,FALSE)),"")</f>
        <v/>
      </c>
      <c r="B896" s="223" t="str">
        <f>IFERROR(IF(VLOOKUP($O896,'APOIO-DESPESAS'!$A$3:$N$962,3,FALSE)="","",VLOOKUP($O896,'APOIO-DESPESAS'!$A$3:$N$962,3,FALSE)),"")</f>
        <v/>
      </c>
      <c r="C896" s="223" t="str">
        <f>IFERROR(IF(VLOOKUP($O896,'APOIO-DESPESAS'!$A$3:$N$962,4,FALSE)="","",VLOOKUP($O896,'APOIO-DESPESAS'!$A$3:$N$962,4,FALSE)),"")</f>
        <v/>
      </c>
      <c r="D896" s="223" t="str">
        <f>IFERROR(IF(VLOOKUP($O896,'APOIO-DESPESAS'!$A$3:$N$962,5,FALSE)="","",VLOOKUP($O896,'APOIO-DESPESAS'!$A$3:$N$962,5,FALSE)),"")</f>
        <v/>
      </c>
      <c r="E896" s="223" t="str">
        <f>IFERROR(IF(VLOOKUP($O896,'APOIO-DESPESAS'!$A$3:$N$962,6,FALSE)="","",VLOOKUP($O896,'APOIO-DESPESAS'!$A$3:$N$962,6,FALSE)),"")</f>
        <v/>
      </c>
      <c r="F896" s="223" t="str">
        <f>IFERROR(IF(VLOOKUP($O896,'APOIO-DESPESAS'!$A$3:$N$962,7,FALSE)="","",VLOOKUP($O896,'APOIO-DESPESAS'!$A$3:$N$962,7,FALSE)),"")</f>
        <v/>
      </c>
      <c r="G896" s="223" t="str">
        <f>IFERROR(IF(VLOOKUP($O896,'APOIO-DESPESAS'!$A$3:$N$962,8,FALSE)="","",VLOOKUP($O896,'APOIO-DESPESAS'!$A$3:$N$962,8,FALSE)),"")</f>
        <v/>
      </c>
      <c r="H896" s="223" t="str">
        <f>IFERROR(IF(VLOOKUP($O896,'APOIO-DESPESAS'!$A$3:$N$962,9,FALSE)="","",VLOOKUP($O896,'APOIO-DESPESAS'!$A$3:$N$962,9,FALSE)),"")</f>
        <v/>
      </c>
      <c r="I896" s="223" t="str">
        <f>IFERROR(IF(VLOOKUP($O896,'APOIO-DESPESAS'!$A$3:$N$962,10,FALSE)="","",VLOOKUP($O896,'APOIO-DESPESAS'!$A$3:$N$962,10,FALSE)),"")</f>
        <v/>
      </c>
      <c r="J896" s="223" t="str">
        <f>IFERROR(IF(VLOOKUP($O896,'APOIO-DESPESAS'!$A$3:$N$962,11,FALSE)="","",VLOOKUP($O896,'APOIO-DESPESAS'!$A$3:$N$962,11,FALSE)),"")</f>
        <v/>
      </c>
      <c r="K896" s="223" t="str">
        <f>IFERROR(IF(VLOOKUP($O896,'APOIO-DESPESAS'!$A$3:$N$962,12,FALSE)="","",VLOOKUP($O896,'APOIO-DESPESAS'!$A$3:$N$962,12,FALSE)),"")</f>
        <v/>
      </c>
      <c r="L896" s="223" t="str">
        <f>IFERROR(IF(VLOOKUP($O896,'APOIO-DESPESAS'!$A$3:$N$962,13,FALSE)="","",VLOOKUP($O896,'APOIO-DESPESAS'!$A$3:$N$962,13,FALSE)),"")</f>
        <v/>
      </c>
      <c r="M896" s="223" t="str">
        <f>IFERROR(IF(VLOOKUP($O896,'APOIO-DESPESAS'!$A$3:$N$962,14,FALSE)="","",VLOOKUP($O896,'APOIO-DESPESAS'!$A$3:$N$962,14,FALSE)),"")</f>
        <v/>
      </c>
      <c r="O896" s="223">
        <f t="shared" si="13"/>
        <v>894</v>
      </c>
    </row>
    <row r="897" spans="1:15" x14ac:dyDescent="0.25">
      <c r="A897" s="223" t="str">
        <f>IFERROR(IF(VLOOKUP($O897,'APOIO-DESPESAS'!$A$3:$N$962,2,FALSE)="","",VLOOKUP($O897,'APOIO-DESPESAS'!$A$3:$N$962,2,FALSE)),"")</f>
        <v/>
      </c>
      <c r="B897" s="223" t="str">
        <f>IFERROR(IF(VLOOKUP($O897,'APOIO-DESPESAS'!$A$3:$N$962,3,FALSE)="","",VLOOKUP($O897,'APOIO-DESPESAS'!$A$3:$N$962,3,FALSE)),"")</f>
        <v/>
      </c>
      <c r="C897" s="223" t="str">
        <f>IFERROR(IF(VLOOKUP($O897,'APOIO-DESPESAS'!$A$3:$N$962,4,FALSE)="","",VLOOKUP($O897,'APOIO-DESPESAS'!$A$3:$N$962,4,FALSE)),"")</f>
        <v/>
      </c>
      <c r="D897" s="223" t="str">
        <f>IFERROR(IF(VLOOKUP($O897,'APOIO-DESPESAS'!$A$3:$N$962,5,FALSE)="","",VLOOKUP($O897,'APOIO-DESPESAS'!$A$3:$N$962,5,FALSE)),"")</f>
        <v/>
      </c>
      <c r="E897" s="223" t="str">
        <f>IFERROR(IF(VLOOKUP($O897,'APOIO-DESPESAS'!$A$3:$N$962,6,FALSE)="","",VLOOKUP($O897,'APOIO-DESPESAS'!$A$3:$N$962,6,FALSE)),"")</f>
        <v/>
      </c>
      <c r="F897" s="223" t="str">
        <f>IFERROR(IF(VLOOKUP($O897,'APOIO-DESPESAS'!$A$3:$N$962,7,FALSE)="","",VLOOKUP($O897,'APOIO-DESPESAS'!$A$3:$N$962,7,FALSE)),"")</f>
        <v/>
      </c>
      <c r="G897" s="223" t="str">
        <f>IFERROR(IF(VLOOKUP($O897,'APOIO-DESPESAS'!$A$3:$N$962,8,FALSE)="","",VLOOKUP($O897,'APOIO-DESPESAS'!$A$3:$N$962,8,FALSE)),"")</f>
        <v/>
      </c>
      <c r="H897" s="223" t="str">
        <f>IFERROR(IF(VLOOKUP($O897,'APOIO-DESPESAS'!$A$3:$N$962,9,FALSE)="","",VLOOKUP($O897,'APOIO-DESPESAS'!$A$3:$N$962,9,FALSE)),"")</f>
        <v/>
      </c>
      <c r="I897" s="223" t="str">
        <f>IFERROR(IF(VLOOKUP($O897,'APOIO-DESPESAS'!$A$3:$N$962,10,FALSE)="","",VLOOKUP($O897,'APOIO-DESPESAS'!$A$3:$N$962,10,FALSE)),"")</f>
        <v/>
      </c>
      <c r="J897" s="223" t="str">
        <f>IFERROR(IF(VLOOKUP($O897,'APOIO-DESPESAS'!$A$3:$N$962,11,FALSE)="","",VLOOKUP($O897,'APOIO-DESPESAS'!$A$3:$N$962,11,FALSE)),"")</f>
        <v/>
      </c>
      <c r="K897" s="223" t="str">
        <f>IFERROR(IF(VLOOKUP($O897,'APOIO-DESPESAS'!$A$3:$N$962,12,FALSE)="","",VLOOKUP($O897,'APOIO-DESPESAS'!$A$3:$N$962,12,FALSE)),"")</f>
        <v/>
      </c>
      <c r="L897" s="223" t="str">
        <f>IFERROR(IF(VLOOKUP($O897,'APOIO-DESPESAS'!$A$3:$N$962,13,FALSE)="","",VLOOKUP($O897,'APOIO-DESPESAS'!$A$3:$N$962,13,FALSE)),"")</f>
        <v/>
      </c>
      <c r="M897" s="223" t="str">
        <f>IFERROR(IF(VLOOKUP($O897,'APOIO-DESPESAS'!$A$3:$N$962,14,FALSE)="","",VLOOKUP($O897,'APOIO-DESPESAS'!$A$3:$N$962,14,FALSE)),"")</f>
        <v/>
      </c>
      <c r="O897" s="223">
        <f t="shared" si="13"/>
        <v>895</v>
      </c>
    </row>
    <row r="898" spans="1:15" x14ac:dyDescent="0.25">
      <c r="A898" s="223" t="str">
        <f>IFERROR(IF(VLOOKUP($O898,'APOIO-DESPESAS'!$A$3:$N$962,2,FALSE)="","",VLOOKUP($O898,'APOIO-DESPESAS'!$A$3:$N$962,2,FALSE)),"")</f>
        <v/>
      </c>
      <c r="B898" s="223" t="str">
        <f>IFERROR(IF(VLOOKUP($O898,'APOIO-DESPESAS'!$A$3:$N$962,3,FALSE)="","",VLOOKUP($O898,'APOIO-DESPESAS'!$A$3:$N$962,3,FALSE)),"")</f>
        <v/>
      </c>
      <c r="C898" s="223" t="str">
        <f>IFERROR(IF(VLOOKUP($O898,'APOIO-DESPESAS'!$A$3:$N$962,4,FALSE)="","",VLOOKUP($O898,'APOIO-DESPESAS'!$A$3:$N$962,4,FALSE)),"")</f>
        <v/>
      </c>
      <c r="D898" s="223" t="str">
        <f>IFERROR(IF(VLOOKUP($O898,'APOIO-DESPESAS'!$A$3:$N$962,5,FALSE)="","",VLOOKUP($O898,'APOIO-DESPESAS'!$A$3:$N$962,5,FALSE)),"")</f>
        <v/>
      </c>
      <c r="E898" s="223" t="str">
        <f>IFERROR(IF(VLOOKUP($O898,'APOIO-DESPESAS'!$A$3:$N$962,6,FALSE)="","",VLOOKUP($O898,'APOIO-DESPESAS'!$A$3:$N$962,6,FALSE)),"")</f>
        <v/>
      </c>
      <c r="F898" s="223" t="str">
        <f>IFERROR(IF(VLOOKUP($O898,'APOIO-DESPESAS'!$A$3:$N$962,7,FALSE)="","",VLOOKUP($O898,'APOIO-DESPESAS'!$A$3:$N$962,7,FALSE)),"")</f>
        <v/>
      </c>
      <c r="G898" s="223" t="str">
        <f>IFERROR(IF(VLOOKUP($O898,'APOIO-DESPESAS'!$A$3:$N$962,8,FALSE)="","",VLOOKUP($O898,'APOIO-DESPESAS'!$A$3:$N$962,8,FALSE)),"")</f>
        <v/>
      </c>
      <c r="H898" s="223" t="str">
        <f>IFERROR(IF(VLOOKUP($O898,'APOIO-DESPESAS'!$A$3:$N$962,9,FALSE)="","",VLOOKUP($O898,'APOIO-DESPESAS'!$A$3:$N$962,9,FALSE)),"")</f>
        <v/>
      </c>
      <c r="I898" s="223" t="str">
        <f>IFERROR(IF(VLOOKUP($O898,'APOIO-DESPESAS'!$A$3:$N$962,10,FALSE)="","",VLOOKUP($O898,'APOIO-DESPESAS'!$A$3:$N$962,10,FALSE)),"")</f>
        <v/>
      </c>
      <c r="J898" s="223" t="str">
        <f>IFERROR(IF(VLOOKUP($O898,'APOIO-DESPESAS'!$A$3:$N$962,11,FALSE)="","",VLOOKUP($O898,'APOIO-DESPESAS'!$A$3:$N$962,11,FALSE)),"")</f>
        <v/>
      </c>
      <c r="K898" s="223" t="str">
        <f>IFERROR(IF(VLOOKUP($O898,'APOIO-DESPESAS'!$A$3:$N$962,12,FALSE)="","",VLOOKUP($O898,'APOIO-DESPESAS'!$A$3:$N$962,12,FALSE)),"")</f>
        <v/>
      </c>
      <c r="L898" s="223" t="str">
        <f>IFERROR(IF(VLOOKUP($O898,'APOIO-DESPESAS'!$A$3:$N$962,13,FALSE)="","",VLOOKUP($O898,'APOIO-DESPESAS'!$A$3:$N$962,13,FALSE)),"")</f>
        <v/>
      </c>
      <c r="M898" s="223" t="str">
        <f>IFERROR(IF(VLOOKUP($O898,'APOIO-DESPESAS'!$A$3:$N$962,14,FALSE)="","",VLOOKUP($O898,'APOIO-DESPESAS'!$A$3:$N$962,14,FALSE)),"")</f>
        <v/>
      </c>
      <c r="O898" s="223">
        <f t="shared" si="13"/>
        <v>896</v>
      </c>
    </row>
    <row r="899" spans="1:15" x14ac:dyDescent="0.25">
      <c r="A899" s="223" t="str">
        <f>IFERROR(IF(VLOOKUP($O899,'APOIO-DESPESAS'!$A$3:$N$962,2,FALSE)="","",VLOOKUP($O899,'APOIO-DESPESAS'!$A$3:$N$962,2,FALSE)),"")</f>
        <v/>
      </c>
      <c r="B899" s="223" t="str">
        <f>IFERROR(IF(VLOOKUP($O899,'APOIO-DESPESAS'!$A$3:$N$962,3,FALSE)="","",VLOOKUP($O899,'APOIO-DESPESAS'!$A$3:$N$962,3,FALSE)),"")</f>
        <v/>
      </c>
      <c r="C899" s="223" t="str">
        <f>IFERROR(IF(VLOOKUP($O899,'APOIO-DESPESAS'!$A$3:$N$962,4,FALSE)="","",VLOOKUP($O899,'APOIO-DESPESAS'!$A$3:$N$962,4,FALSE)),"")</f>
        <v/>
      </c>
      <c r="D899" s="223" t="str">
        <f>IFERROR(IF(VLOOKUP($O899,'APOIO-DESPESAS'!$A$3:$N$962,5,FALSE)="","",VLOOKUP($O899,'APOIO-DESPESAS'!$A$3:$N$962,5,FALSE)),"")</f>
        <v/>
      </c>
      <c r="E899" s="223" t="str">
        <f>IFERROR(IF(VLOOKUP($O899,'APOIO-DESPESAS'!$A$3:$N$962,6,FALSE)="","",VLOOKUP($O899,'APOIO-DESPESAS'!$A$3:$N$962,6,FALSE)),"")</f>
        <v/>
      </c>
      <c r="F899" s="223" t="str">
        <f>IFERROR(IF(VLOOKUP($O899,'APOIO-DESPESAS'!$A$3:$N$962,7,FALSE)="","",VLOOKUP($O899,'APOIO-DESPESAS'!$A$3:$N$962,7,FALSE)),"")</f>
        <v/>
      </c>
      <c r="G899" s="223" t="str">
        <f>IFERROR(IF(VLOOKUP($O899,'APOIO-DESPESAS'!$A$3:$N$962,8,FALSE)="","",VLOOKUP($O899,'APOIO-DESPESAS'!$A$3:$N$962,8,FALSE)),"")</f>
        <v/>
      </c>
      <c r="H899" s="223" t="str">
        <f>IFERROR(IF(VLOOKUP($O899,'APOIO-DESPESAS'!$A$3:$N$962,9,FALSE)="","",VLOOKUP($O899,'APOIO-DESPESAS'!$A$3:$N$962,9,FALSE)),"")</f>
        <v/>
      </c>
      <c r="I899" s="223" t="str">
        <f>IFERROR(IF(VLOOKUP($O899,'APOIO-DESPESAS'!$A$3:$N$962,10,FALSE)="","",VLOOKUP($O899,'APOIO-DESPESAS'!$A$3:$N$962,10,FALSE)),"")</f>
        <v/>
      </c>
      <c r="J899" s="223" t="str">
        <f>IFERROR(IF(VLOOKUP($O899,'APOIO-DESPESAS'!$A$3:$N$962,11,FALSE)="","",VLOOKUP($O899,'APOIO-DESPESAS'!$A$3:$N$962,11,FALSE)),"")</f>
        <v/>
      </c>
      <c r="K899" s="223" t="str">
        <f>IFERROR(IF(VLOOKUP($O899,'APOIO-DESPESAS'!$A$3:$N$962,12,FALSE)="","",VLOOKUP($O899,'APOIO-DESPESAS'!$A$3:$N$962,12,FALSE)),"")</f>
        <v/>
      </c>
      <c r="L899" s="223" t="str">
        <f>IFERROR(IF(VLOOKUP($O899,'APOIO-DESPESAS'!$A$3:$N$962,13,FALSE)="","",VLOOKUP($O899,'APOIO-DESPESAS'!$A$3:$N$962,13,FALSE)),"")</f>
        <v/>
      </c>
      <c r="M899" s="223" t="str">
        <f>IFERROR(IF(VLOOKUP($O899,'APOIO-DESPESAS'!$A$3:$N$962,14,FALSE)="","",VLOOKUP($O899,'APOIO-DESPESAS'!$A$3:$N$962,14,FALSE)),"")</f>
        <v/>
      </c>
      <c r="O899" s="223">
        <f t="shared" si="13"/>
        <v>897</v>
      </c>
    </row>
    <row r="900" spans="1:15" x14ac:dyDescent="0.25">
      <c r="A900" s="223" t="str">
        <f>IFERROR(IF(VLOOKUP($O900,'APOIO-DESPESAS'!$A$3:$N$962,2,FALSE)="","",VLOOKUP($O900,'APOIO-DESPESAS'!$A$3:$N$962,2,FALSE)),"")</f>
        <v/>
      </c>
      <c r="B900" s="223" t="str">
        <f>IFERROR(IF(VLOOKUP($O900,'APOIO-DESPESAS'!$A$3:$N$962,3,FALSE)="","",VLOOKUP($O900,'APOIO-DESPESAS'!$A$3:$N$962,3,FALSE)),"")</f>
        <v/>
      </c>
      <c r="C900" s="223" t="str">
        <f>IFERROR(IF(VLOOKUP($O900,'APOIO-DESPESAS'!$A$3:$N$962,4,FALSE)="","",VLOOKUP($O900,'APOIO-DESPESAS'!$A$3:$N$962,4,FALSE)),"")</f>
        <v/>
      </c>
      <c r="D900" s="223" t="str">
        <f>IFERROR(IF(VLOOKUP($O900,'APOIO-DESPESAS'!$A$3:$N$962,5,FALSE)="","",VLOOKUP($O900,'APOIO-DESPESAS'!$A$3:$N$962,5,FALSE)),"")</f>
        <v/>
      </c>
      <c r="E900" s="223" t="str">
        <f>IFERROR(IF(VLOOKUP($O900,'APOIO-DESPESAS'!$A$3:$N$962,6,FALSE)="","",VLOOKUP($O900,'APOIO-DESPESAS'!$A$3:$N$962,6,FALSE)),"")</f>
        <v/>
      </c>
      <c r="F900" s="223" t="str">
        <f>IFERROR(IF(VLOOKUP($O900,'APOIO-DESPESAS'!$A$3:$N$962,7,FALSE)="","",VLOOKUP($O900,'APOIO-DESPESAS'!$A$3:$N$962,7,FALSE)),"")</f>
        <v/>
      </c>
      <c r="G900" s="223" t="str">
        <f>IFERROR(IF(VLOOKUP($O900,'APOIO-DESPESAS'!$A$3:$N$962,8,FALSE)="","",VLOOKUP($O900,'APOIO-DESPESAS'!$A$3:$N$962,8,FALSE)),"")</f>
        <v/>
      </c>
      <c r="H900" s="223" t="str">
        <f>IFERROR(IF(VLOOKUP($O900,'APOIO-DESPESAS'!$A$3:$N$962,9,FALSE)="","",VLOOKUP($O900,'APOIO-DESPESAS'!$A$3:$N$962,9,FALSE)),"")</f>
        <v/>
      </c>
      <c r="I900" s="223" t="str">
        <f>IFERROR(IF(VLOOKUP($O900,'APOIO-DESPESAS'!$A$3:$N$962,10,FALSE)="","",VLOOKUP($O900,'APOIO-DESPESAS'!$A$3:$N$962,10,FALSE)),"")</f>
        <v/>
      </c>
      <c r="J900" s="223" t="str">
        <f>IFERROR(IF(VLOOKUP($O900,'APOIO-DESPESAS'!$A$3:$N$962,11,FALSE)="","",VLOOKUP($O900,'APOIO-DESPESAS'!$A$3:$N$962,11,FALSE)),"")</f>
        <v/>
      </c>
      <c r="K900" s="223" t="str">
        <f>IFERROR(IF(VLOOKUP($O900,'APOIO-DESPESAS'!$A$3:$N$962,12,FALSE)="","",VLOOKUP($O900,'APOIO-DESPESAS'!$A$3:$N$962,12,FALSE)),"")</f>
        <v/>
      </c>
      <c r="L900" s="223" t="str">
        <f>IFERROR(IF(VLOOKUP($O900,'APOIO-DESPESAS'!$A$3:$N$962,13,FALSE)="","",VLOOKUP($O900,'APOIO-DESPESAS'!$A$3:$N$962,13,FALSE)),"")</f>
        <v/>
      </c>
      <c r="M900" s="223" t="str">
        <f>IFERROR(IF(VLOOKUP($O900,'APOIO-DESPESAS'!$A$3:$N$962,14,FALSE)="","",VLOOKUP($O900,'APOIO-DESPESAS'!$A$3:$N$962,14,FALSE)),"")</f>
        <v/>
      </c>
      <c r="O900" s="223">
        <f t="shared" si="13"/>
        <v>898</v>
      </c>
    </row>
    <row r="901" spans="1:15" x14ac:dyDescent="0.25">
      <c r="A901" s="223" t="str">
        <f>IFERROR(IF(VLOOKUP($O901,'APOIO-DESPESAS'!$A$3:$N$962,2,FALSE)="","",VLOOKUP($O901,'APOIO-DESPESAS'!$A$3:$N$962,2,FALSE)),"")</f>
        <v/>
      </c>
      <c r="B901" s="223" t="str">
        <f>IFERROR(IF(VLOOKUP($O901,'APOIO-DESPESAS'!$A$3:$N$962,3,FALSE)="","",VLOOKUP($O901,'APOIO-DESPESAS'!$A$3:$N$962,3,FALSE)),"")</f>
        <v/>
      </c>
      <c r="C901" s="223" t="str">
        <f>IFERROR(IF(VLOOKUP($O901,'APOIO-DESPESAS'!$A$3:$N$962,4,FALSE)="","",VLOOKUP($O901,'APOIO-DESPESAS'!$A$3:$N$962,4,FALSE)),"")</f>
        <v/>
      </c>
      <c r="D901" s="223" t="str">
        <f>IFERROR(IF(VLOOKUP($O901,'APOIO-DESPESAS'!$A$3:$N$962,5,FALSE)="","",VLOOKUP($O901,'APOIO-DESPESAS'!$A$3:$N$962,5,FALSE)),"")</f>
        <v/>
      </c>
      <c r="E901" s="223" t="str">
        <f>IFERROR(IF(VLOOKUP($O901,'APOIO-DESPESAS'!$A$3:$N$962,6,FALSE)="","",VLOOKUP($O901,'APOIO-DESPESAS'!$A$3:$N$962,6,FALSE)),"")</f>
        <v/>
      </c>
      <c r="F901" s="223" t="str">
        <f>IFERROR(IF(VLOOKUP($O901,'APOIO-DESPESAS'!$A$3:$N$962,7,FALSE)="","",VLOOKUP($O901,'APOIO-DESPESAS'!$A$3:$N$962,7,FALSE)),"")</f>
        <v/>
      </c>
      <c r="G901" s="223" t="str">
        <f>IFERROR(IF(VLOOKUP($O901,'APOIO-DESPESAS'!$A$3:$N$962,8,FALSE)="","",VLOOKUP($O901,'APOIO-DESPESAS'!$A$3:$N$962,8,FALSE)),"")</f>
        <v/>
      </c>
      <c r="H901" s="223" t="str">
        <f>IFERROR(IF(VLOOKUP($O901,'APOIO-DESPESAS'!$A$3:$N$962,9,FALSE)="","",VLOOKUP($O901,'APOIO-DESPESAS'!$A$3:$N$962,9,FALSE)),"")</f>
        <v/>
      </c>
      <c r="I901" s="223" t="str">
        <f>IFERROR(IF(VLOOKUP($O901,'APOIO-DESPESAS'!$A$3:$N$962,10,FALSE)="","",VLOOKUP($O901,'APOIO-DESPESAS'!$A$3:$N$962,10,FALSE)),"")</f>
        <v/>
      </c>
      <c r="J901" s="223" t="str">
        <f>IFERROR(IF(VLOOKUP($O901,'APOIO-DESPESAS'!$A$3:$N$962,11,FALSE)="","",VLOOKUP($O901,'APOIO-DESPESAS'!$A$3:$N$962,11,FALSE)),"")</f>
        <v/>
      </c>
      <c r="K901" s="223" t="str">
        <f>IFERROR(IF(VLOOKUP($O901,'APOIO-DESPESAS'!$A$3:$N$962,12,FALSE)="","",VLOOKUP($O901,'APOIO-DESPESAS'!$A$3:$N$962,12,FALSE)),"")</f>
        <v/>
      </c>
      <c r="L901" s="223" t="str">
        <f>IFERROR(IF(VLOOKUP($O901,'APOIO-DESPESAS'!$A$3:$N$962,13,FALSE)="","",VLOOKUP($O901,'APOIO-DESPESAS'!$A$3:$N$962,13,FALSE)),"")</f>
        <v/>
      </c>
      <c r="M901" s="223" t="str">
        <f>IFERROR(IF(VLOOKUP($O901,'APOIO-DESPESAS'!$A$3:$N$962,14,FALSE)="","",VLOOKUP($O901,'APOIO-DESPESAS'!$A$3:$N$962,14,FALSE)),"")</f>
        <v/>
      </c>
      <c r="O901" s="223">
        <f t="shared" ref="O901:O964" si="14">O900+1</f>
        <v>899</v>
      </c>
    </row>
    <row r="902" spans="1:15" x14ac:dyDescent="0.25">
      <c r="A902" s="223" t="str">
        <f>IFERROR(IF(VLOOKUP($O902,'APOIO-DESPESAS'!$A$3:$N$962,2,FALSE)="","",VLOOKUP($O902,'APOIO-DESPESAS'!$A$3:$N$962,2,FALSE)),"")</f>
        <v/>
      </c>
      <c r="B902" s="223" t="str">
        <f>IFERROR(IF(VLOOKUP($O902,'APOIO-DESPESAS'!$A$3:$N$962,3,FALSE)="","",VLOOKUP($O902,'APOIO-DESPESAS'!$A$3:$N$962,3,FALSE)),"")</f>
        <v/>
      </c>
      <c r="C902" s="223" t="str">
        <f>IFERROR(IF(VLOOKUP($O902,'APOIO-DESPESAS'!$A$3:$N$962,4,FALSE)="","",VLOOKUP($O902,'APOIO-DESPESAS'!$A$3:$N$962,4,FALSE)),"")</f>
        <v/>
      </c>
      <c r="D902" s="223" t="str">
        <f>IFERROR(IF(VLOOKUP($O902,'APOIO-DESPESAS'!$A$3:$N$962,5,FALSE)="","",VLOOKUP($O902,'APOIO-DESPESAS'!$A$3:$N$962,5,FALSE)),"")</f>
        <v/>
      </c>
      <c r="E902" s="223" t="str">
        <f>IFERROR(IF(VLOOKUP($O902,'APOIO-DESPESAS'!$A$3:$N$962,6,FALSE)="","",VLOOKUP($O902,'APOIO-DESPESAS'!$A$3:$N$962,6,FALSE)),"")</f>
        <v/>
      </c>
      <c r="F902" s="223" t="str">
        <f>IFERROR(IF(VLOOKUP($O902,'APOIO-DESPESAS'!$A$3:$N$962,7,FALSE)="","",VLOOKUP($O902,'APOIO-DESPESAS'!$A$3:$N$962,7,FALSE)),"")</f>
        <v/>
      </c>
      <c r="G902" s="223" t="str">
        <f>IFERROR(IF(VLOOKUP($O902,'APOIO-DESPESAS'!$A$3:$N$962,8,FALSE)="","",VLOOKUP($O902,'APOIO-DESPESAS'!$A$3:$N$962,8,FALSE)),"")</f>
        <v/>
      </c>
      <c r="H902" s="223" t="str">
        <f>IFERROR(IF(VLOOKUP($O902,'APOIO-DESPESAS'!$A$3:$N$962,9,FALSE)="","",VLOOKUP($O902,'APOIO-DESPESAS'!$A$3:$N$962,9,FALSE)),"")</f>
        <v/>
      </c>
      <c r="I902" s="223" t="str">
        <f>IFERROR(IF(VLOOKUP($O902,'APOIO-DESPESAS'!$A$3:$N$962,10,FALSE)="","",VLOOKUP($O902,'APOIO-DESPESAS'!$A$3:$N$962,10,FALSE)),"")</f>
        <v/>
      </c>
      <c r="J902" s="223" t="str">
        <f>IFERROR(IF(VLOOKUP($O902,'APOIO-DESPESAS'!$A$3:$N$962,11,FALSE)="","",VLOOKUP($O902,'APOIO-DESPESAS'!$A$3:$N$962,11,FALSE)),"")</f>
        <v/>
      </c>
      <c r="K902" s="223" t="str">
        <f>IFERROR(IF(VLOOKUP($O902,'APOIO-DESPESAS'!$A$3:$N$962,12,FALSE)="","",VLOOKUP($O902,'APOIO-DESPESAS'!$A$3:$N$962,12,FALSE)),"")</f>
        <v/>
      </c>
      <c r="L902" s="223" t="str">
        <f>IFERROR(IF(VLOOKUP($O902,'APOIO-DESPESAS'!$A$3:$N$962,13,FALSE)="","",VLOOKUP($O902,'APOIO-DESPESAS'!$A$3:$N$962,13,FALSE)),"")</f>
        <v/>
      </c>
      <c r="M902" s="223" t="str">
        <f>IFERROR(IF(VLOOKUP($O902,'APOIO-DESPESAS'!$A$3:$N$962,14,FALSE)="","",VLOOKUP($O902,'APOIO-DESPESAS'!$A$3:$N$962,14,FALSE)),"")</f>
        <v/>
      </c>
      <c r="O902" s="223">
        <f t="shared" si="14"/>
        <v>900</v>
      </c>
    </row>
    <row r="903" spans="1:15" x14ac:dyDescent="0.25">
      <c r="A903" s="223" t="str">
        <f>IFERROR(IF(VLOOKUP($O903,'APOIO-DESPESAS'!$A$3:$N$962,2,FALSE)="","",VLOOKUP($O903,'APOIO-DESPESAS'!$A$3:$N$962,2,FALSE)),"")</f>
        <v/>
      </c>
      <c r="B903" s="223" t="str">
        <f>IFERROR(IF(VLOOKUP($O903,'APOIO-DESPESAS'!$A$3:$N$962,3,FALSE)="","",VLOOKUP($O903,'APOIO-DESPESAS'!$A$3:$N$962,3,FALSE)),"")</f>
        <v/>
      </c>
      <c r="C903" s="223" t="str">
        <f>IFERROR(IF(VLOOKUP($O903,'APOIO-DESPESAS'!$A$3:$N$962,4,FALSE)="","",VLOOKUP($O903,'APOIO-DESPESAS'!$A$3:$N$962,4,FALSE)),"")</f>
        <v/>
      </c>
      <c r="D903" s="223" t="str">
        <f>IFERROR(IF(VLOOKUP($O903,'APOIO-DESPESAS'!$A$3:$N$962,5,FALSE)="","",VLOOKUP($O903,'APOIO-DESPESAS'!$A$3:$N$962,5,FALSE)),"")</f>
        <v/>
      </c>
      <c r="E903" s="223" t="str">
        <f>IFERROR(IF(VLOOKUP($O903,'APOIO-DESPESAS'!$A$3:$N$962,6,FALSE)="","",VLOOKUP($O903,'APOIO-DESPESAS'!$A$3:$N$962,6,FALSE)),"")</f>
        <v/>
      </c>
      <c r="F903" s="223" t="str">
        <f>IFERROR(IF(VLOOKUP($O903,'APOIO-DESPESAS'!$A$3:$N$962,7,FALSE)="","",VLOOKUP($O903,'APOIO-DESPESAS'!$A$3:$N$962,7,FALSE)),"")</f>
        <v/>
      </c>
      <c r="G903" s="223" t="str">
        <f>IFERROR(IF(VLOOKUP($O903,'APOIO-DESPESAS'!$A$3:$N$962,8,FALSE)="","",VLOOKUP($O903,'APOIO-DESPESAS'!$A$3:$N$962,8,FALSE)),"")</f>
        <v/>
      </c>
      <c r="H903" s="223" t="str">
        <f>IFERROR(IF(VLOOKUP($O903,'APOIO-DESPESAS'!$A$3:$N$962,9,FALSE)="","",VLOOKUP($O903,'APOIO-DESPESAS'!$A$3:$N$962,9,FALSE)),"")</f>
        <v/>
      </c>
      <c r="I903" s="223" t="str">
        <f>IFERROR(IF(VLOOKUP($O903,'APOIO-DESPESAS'!$A$3:$N$962,10,FALSE)="","",VLOOKUP($O903,'APOIO-DESPESAS'!$A$3:$N$962,10,FALSE)),"")</f>
        <v/>
      </c>
      <c r="J903" s="223" t="str">
        <f>IFERROR(IF(VLOOKUP($O903,'APOIO-DESPESAS'!$A$3:$N$962,11,FALSE)="","",VLOOKUP($O903,'APOIO-DESPESAS'!$A$3:$N$962,11,FALSE)),"")</f>
        <v/>
      </c>
      <c r="K903" s="223" t="str">
        <f>IFERROR(IF(VLOOKUP($O903,'APOIO-DESPESAS'!$A$3:$N$962,12,FALSE)="","",VLOOKUP($O903,'APOIO-DESPESAS'!$A$3:$N$962,12,FALSE)),"")</f>
        <v/>
      </c>
      <c r="L903" s="223" t="str">
        <f>IFERROR(IF(VLOOKUP($O903,'APOIO-DESPESAS'!$A$3:$N$962,13,FALSE)="","",VLOOKUP($O903,'APOIO-DESPESAS'!$A$3:$N$962,13,FALSE)),"")</f>
        <v/>
      </c>
      <c r="M903" s="223" t="str">
        <f>IFERROR(IF(VLOOKUP($O903,'APOIO-DESPESAS'!$A$3:$N$962,14,FALSE)="","",VLOOKUP($O903,'APOIO-DESPESAS'!$A$3:$N$962,14,FALSE)),"")</f>
        <v/>
      </c>
      <c r="O903" s="223">
        <f t="shared" si="14"/>
        <v>901</v>
      </c>
    </row>
    <row r="904" spans="1:15" x14ac:dyDescent="0.25">
      <c r="A904" s="223" t="str">
        <f>IFERROR(IF(VLOOKUP($O904,'APOIO-DESPESAS'!$A$3:$N$962,2,FALSE)="","",VLOOKUP($O904,'APOIO-DESPESAS'!$A$3:$N$962,2,FALSE)),"")</f>
        <v/>
      </c>
      <c r="B904" s="223" t="str">
        <f>IFERROR(IF(VLOOKUP($O904,'APOIO-DESPESAS'!$A$3:$N$962,3,FALSE)="","",VLOOKUP($O904,'APOIO-DESPESAS'!$A$3:$N$962,3,FALSE)),"")</f>
        <v/>
      </c>
      <c r="C904" s="223" t="str">
        <f>IFERROR(IF(VLOOKUP($O904,'APOIO-DESPESAS'!$A$3:$N$962,4,FALSE)="","",VLOOKUP($O904,'APOIO-DESPESAS'!$A$3:$N$962,4,FALSE)),"")</f>
        <v/>
      </c>
      <c r="D904" s="223" t="str">
        <f>IFERROR(IF(VLOOKUP($O904,'APOIO-DESPESAS'!$A$3:$N$962,5,FALSE)="","",VLOOKUP($O904,'APOIO-DESPESAS'!$A$3:$N$962,5,FALSE)),"")</f>
        <v/>
      </c>
      <c r="E904" s="223" t="str">
        <f>IFERROR(IF(VLOOKUP($O904,'APOIO-DESPESAS'!$A$3:$N$962,6,FALSE)="","",VLOOKUP($O904,'APOIO-DESPESAS'!$A$3:$N$962,6,FALSE)),"")</f>
        <v/>
      </c>
      <c r="F904" s="223" t="str">
        <f>IFERROR(IF(VLOOKUP($O904,'APOIO-DESPESAS'!$A$3:$N$962,7,FALSE)="","",VLOOKUP($O904,'APOIO-DESPESAS'!$A$3:$N$962,7,FALSE)),"")</f>
        <v/>
      </c>
      <c r="G904" s="223" t="str">
        <f>IFERROR(IF(VLOOKUP($O904,'APOIO-DESPESAS'!$A$3:$N$962,8,FALSE)="","",VLOOKUP($O904,'APOIO-DESPESAS'!$A$3:$N$962,8,FALSE)),"")</f>
        <v/>
      </c>
      <c r="H904" s="223" t="str">
        <f>IFERROR(IF(VLOOKUP($O904,'APOIO-DESPESAS'!$A$3:$N$962,9,FALSE)="","",VLOOKUP($O904,'APOIO-DESPESAS'!$A$3:$N$962,9,FALSE)),"")</f>
        <v/>
      </c>
      <c r="I904" s="223" t="str">
        <f>IFERROR(IF(VLOOKUP($O904,'APOIO-DESPESAS'!$A$3:$N$962,10,FALSE)="","",VLOOKUP($O904,'APOIO-DESPESAS'!$A$3:$N$962,10,FALSE)),"")</f>
        <v/>
      </c>
      <c r="J904" s="223" t="str">
        <f>IFERROR(IF(VLOOKUP($O904,'APOIO-DESPESAS'!$A$3:$N$962,11,FALSE)="","",VLOOKUP($O904,'APOIO-DESPESAS'!$A$3:$N$962,11,FALSE)),"")</f>
        <v/>
      </c>
      <c r="K904" s="223" t="str">
        <f>IFERROR(IF(VLOOKUP($O904,'APOIO-DESPESAS'!$A$3:$N$962,12,FALSE)="","",VLOOKUP($O904,'APOIO-DESPESAS'!$A$3:$N$962,12,FALSE)),"")</f>
        <v/>
      </c>
      <c r="L904" s="223" t="str">
        <f>IFERROR(IF(VLOOKUP($O904,'APOIO-DESPESAS'!$A$3:$N$962,13,FALSE)="","",VLOOKUP($O904,'APOIO-DESPESAS'!$A$3:$N$962,13,FALSE)),"")</f>
        <v/>
      </c>
      <c r="M904" s="223" t="str">
        <f>IFERROR(IF(VLOOKUP($O904,'APOIO-DESPESAS'!$A$3:$N$962,14,FALSE)="","",VLOOKUP($O904,'APOIO-DESPESAS'!$A$3:$N$962,14,FALSE)),"")</f>
        <v/>
      </c>
      <c r="O904" s="223">
        <f t="shared" si="14"/>
        <v>902</v>
      </c>
    </row>
    <row r="905" spans="1:15" x14ac:dyDescent="0.25">
      <c r="A905" s="223" t="str">
        <f>IFERROR(IF(VLOOKUP($O905,'APOIO-DESPESAS'!$A$3:$N$962,2,FALSE)="","",VLOOKUP($O905,'APOIO-DESPESAS'!$A$3:$N$962,2,FALSE)),"")</f>
        <v/>
      </c>
      <c r="B905" s="223" t="str">
        <f>IFERROR(IF(VLOOKUP($O905,'APOIO-DESPESAS'!$A$3:$N$962,3,FALSE)="","",VLOOKUP($O905,'APOIO-DESPESAS'!$A$3:$N$962,3,FALSE)),"")</f>
        <v/>
      </c>
      <c r="C905" s="223" t="str">
        <f>IFERROR(IF(VLOOKUP($O905,'APOIO-DESPESAS'!$A$3:$N$962,4,FALSE)="","",VLOOKUP($O905,'APOIO-DESPESAS'!$A$3:$N$962,4,FALSE)),"")</f>
        <v/>
      </c>
      <c r="D905" s="223" t="str">
        <f>IFERROR(IF(VLOOKUP($O905,'APOIO-DESPESAS'!$A$3:$N$962,5,FALSE)="","",VLOOKUP($O905,'APOIO-DESPESAS'!$A$3:$N$962,5,FALSE)),"")</f>
        <v/>
      </c>
      <c r="E905" s="223" t="str">
        <f>IFERROR(IF(VLOOKUP($O905,'APOIO-DESPESAS'!$A$3:$N$962,6,FALSE)="","",VLOOKUP($O905,'APOIO-DESPESAS'!$A$3:$N$962,6,FALSE)),"")</f>
        <v/>
      </c>
      <c r="F905" s="223" t="str">
        <f>IFERROR(IF(VLOOKUP($O905,'APOIO-DESPESAS'!$A$3:$N$962,7,FALSE)="","",VLOOKUP($O905,'APOIO-DESPESAS'!$A$3:$N$962,7,FALSE)),"")</f>
        <v/>
      </c>
      <c r="G905" s="223" t="str">
        <f>IFERROR(IF(VLOOKUP($O905,'APOIO-DESPESAS'!$A$3:$N$962,8,FALSE)="","",VLOOKUP($O905,'APOIO-DESPESAS'!$A$3:$N$962,8,FALSE)),"")</f>
        <v/>
      </c>
      <c r="H905" s="223" t="str">
        <f>IFERROR(IF(VLOOKUP($O905,'APOIO-DESPESAS'!$A$3:$N$962,9,FALSE)="","",VLOOKUP($O905,'APOIO-DESPESAS'!$A$3:$N$962,9,FALSE)),"")</f>
        <v/>
      </c>
      <c r="I905" s="223" t="str">
        <f>IFERROR(IF(VLOOKUP($O905,'APOIO-DESPESAS'!$A$3:$N$962,10,FALSE)="","",VLOOKUP($O905,'APOIO-DESPESAS'!$A$3:$N$962,10,FALSE)),"")</f>
        <v/>
      </c>
      <c r="J905" s="223" t="str">
        <f>IFERROR(IF(VLOOKUP($O905,'APOIO-DESPESAS'!$A$3:$N$962,11,FALSE)="","",VLOOKUP($O905,'APOIO-DESPESAS'!$A$3:$N$962,11,FALSE)),"")</f>
        <v/>
      </c>
      <c r="K905" s="223" t="str">
        <f>IFERROR(IF(VLOOKUP($O905,'APOIO-DESPESAS'!$A$3:$N$962,12,FALSE)="","",VLOOKUP($O905,'APOIO-DESPESAS'!$A$3:$N$962,12,FALSE)),"")</f>
        <v/>
      </c>
      <c r="L905" s="223" t="str">
        <f>IFERROR(IF(VLOOKUP($O905,'APOIO-DESPESAS'!$A$3:$N$962,13,FALSE)="","",VLOOKUP($O905,'APOIO-DESPESAS'!$A$3:$N$962,13,FALSE)),"")</f>
        <v/>
      </c>
      <c r="M905" s="223" t="str">
        <f>IFERROR(IF(VLOOKUP($O905,'APOIO-DESPESAS'!$A$3:$N$962,14,FALSE)="","",VLOOKUP($O905,'APOIO-DESPESAS'!$A$3:$N$962,14,FALSE)),"")</f>
        <v/>
      </c>
      <c r="O905" s="223">
        <f t="shared" si="14"/>
        <v>903</v>
      </c>
    </row>
    <row r="906" spans="1:15" x14ac:dyDescent="0.25">
      <c r="A906" s="223" t="str">
        <f>IFERROR(IF(VLOOKUP($O906,'APOIO-DESPESAS'!$A$3:$N$962,2,FALSE)="","",VLOOKUP($O906,'APOIO-DESPESAS'!$A$3:$N$962,2,FALSE)),"")</f>
        <v/>
      </c>
      <c r="B906" s="223" t="str">
        <f>IFERROR(IF(VLOOKUP($O906,'APOIO-DESPESAS'!$A$3:$N$962,3,FALSE)="","",VLOOKUP($O906,'APOIO-DESPESAS'!$A$3:$N$962,3,FALSE)),"")</f>
        <v/>
      </c>
      <c r="C906" s="223" t="str">
        <f>IFERROR(IF(VLOOKUP($O906,'APOIO-DESPESAS'!$A$3:$N$962,4,FALSE)="","",VLOOKUP($O906,'APOIO-DESPESAS'!$A$3:$N$962,4,FALSE)),"")</f>
        <v/>
      </c>
      <c r="D906" s="223" t="str">
        <f>IFERROR(IF(VLOOKUP($O906,'APOIO-DESPESAS'!$A$3:$N$962,5,FALSE)="","",VLOOKUP($O906,'APOIO-DESPESAS'!$A$3:$N$962,5,FALSE)),"")</f>
        <v/>
      </c>
      <c r="E906" s="223" t="str">
        <f>IFERROR(IF(VLOOKUP($O906,'APOIO-DESPESAS'!$A$3:$N$962,6,FALSE)="","",VLOOKUP($O906,'APOIO-DESPESAS'!$A$3:$N$962,6,FALSE)),"")</f>
        <v/>
      </c>
      <c r="F906" s="223" t="str">
        <f>IFERROR(IF(VLOOKUP($O906,'APOIO-DESPESAS'!$A$3:$N$962,7,FALSE)="","",VLOOKUP($O906,'APOIO-DESPESAS'!$A$3:$N$962,7,FALSE)),"")</f>
        <v/>
      </c>
      <c r="G906" s="223" t="str">
        <f>IFERROR(IF(VLOOKUP($O906,'APOIO-DESPESAS'!$A$3:$N$962,8,FALSE)="","",VLOOKUP($O906,'APOIO-DESPESAS'!$A$3:$N$962,8,FALSE)),"")</f>
        <v/>
      </c>
      <c r="H906" s="223" t="str">
        <f>IFERROR(IF(VLOOKUP($O906,'APOIO-DESPESAS'!$A$3:$N$962,9,FALSE)="","",VLOOKUP($O906,'APOIO-DESPESAS'!$A$3:$N$962,9,FALSE)),"")</f>
        <v/>
      </c>
      <c r="I906" s="223" t="str">
        <f>IFERROR(IF(VLOOKUP($O906,'APOIO-DESPESAS'!$A$3:$N$962,10,FALSE)="","",VLOOKUP($O906,'APOIO-DESPESAS'!$A$3:$N$962,10,FALSE)),"")</f>
        <v/>
      </c>
      <c r="J906" s="223" t="str">
        <f>IFERROR(IF(VLOOKUP($O906,'APOIO-DESPESAS'!$A$3:$N$962,11,FALSE)="","",VLOOKUP($O906,'APOIO-DESPESAS'!$A$3:$N$962,11,FALSE)),"")</f>
        <v/>
      </c>
      <c r="K906" s="223" t="str">
        <f>IFERROR(IF(VLOOKUP($O906,'APOIO-DESPESAS'!$A$3:$N$962,12,FALSE)="","",VLOOKUP($O906,'APOIO-DESPESAS'!$A$3:$N$962,12,FALSE)),"")</f>
        <v/>
      </c>
      <c r="L906" s="223" t="str">
        <f>IFERROR(IF(VLOOKUP($O906,'APOIO-DESPESAS'!$A$3:$N$962,13,FALSE)="","",VLOOKUP($O906,'APOIO-DESPESAS'!$A$3:$N$962,13,FALSE)),"")</f>
        <v/>
      </c>
      <c r="M906" s="223" t="str">
        <f>IFERROR(IF(VLOOKUP($O906,'APOIO-DESPESAS'!$A$3:$N$962,14,FALSE)="","",VLOOKUP($O906,'APOIO-DESPESAS'!$A$3:$N$962,14,FALSE)),"")</f>
        <v/>
      </c>
      <c r="O906" s="223">
        <f t="shared" si="14"/>
        <v>904</v>
      </c>
    </row>
    <row r="907" spans="1:15" x14ac:dyDescent="0.25">
      <c r="A907" s="223" t="str">
        <f>IFERROR(IF(VLOOKUP($O907,'APOIO-DESPESAS'!$A$3:$N$962,2,FALSE)="","",VLOOKUP($O907,'APOIO-DESPESAS'!$A$3:$N$962,2,FALSE)),"")</f>
        <v/>
      </c>
      <c r="B907" s="223" t="str">
        <f>IFERROR(IF(VLOOKUP($O907,'APOIO-DESPESAS'!$A$3:$N$962,3,FALSE)="","",VLOOKUP($O907,'APOIO-DESPESAS'!$A$3:$N$962,3,FALSE)),"")</f>
        <v/>
      </c>
      <c r="C907" s="223" t="str">
        <f>IFERROR(IF(VLOOKUP($O907,'APOIO-DESPESAS'!$A$3:$N$962,4,FALSE)="","",VLOOKUP($O907,'APOIO-DESPESAS'!$A$3:$N$962,4,FALSE)),"")</f>
        <v/>
      </c>
      <c r="D907" s="223" t="str">
        <f>IFERROR(IF(VLOOKUP($O907,'APOIO-DESPESAS'!$A$3:$N$962,5,FALSE)="","",VLOOKUP($O907,'APOIO-DESPESAS'!$A$3:$N$962,5,FALSE)),"")</f>
        <v/>
      </c>
      <c r="E907" s="223" t="str">
        <f>IFERROR(IF(VLOOKUP($O907,'APOIO-DESPESAS'!$A$3:$N$962,6,FALSE)="","",VLOOKUP($O907,'APOIO-DESPESAS'!$A$3:$N$962,6,FALSE)),"")</f>
        <v/>
      </c>
      <c r="F907" s="223" t="str">
        <f>IFERROR(IF(VLOOKUP($O907,'APOIO-DESPESAS'!$A$3:$N$962,7,FALSE)="","",VLOOKUP($O907,'APOIO-DESPESAS'!$A$3:$N$962,7,FALSE)),"")</f>
        <v/>
      </c>
      <c r="G907" s="223" t="str">
        <f>IFERROR(IF(VLOOKUP($O907,'APOIO-DESPESAS'!$A$3:$N$962,8,FALSE)="","",VLOOKUP($O907,'APOIO-DESPESAS'!$A$3:$N$962,8,FALSE)),"")</f>
        <v/>
      </c>
      <c r="H907" s="223" t="str">
        <f>IFERROR(IF(VLOOKUP($O907,'APOIO-DESPESAS'!$A$3:$N$962,9,FALSE)="","",VLOOKUP($O907,'APOIO-DESPESAS'!$A$3:$N$962,9,FALSE)),"")</f>
        <v/>
      </c>
      <c r="I907" s="223" t="str">
        <f>IFERROR(IF(VLOOKUP($O907,'APOIO-DESPESAS'!$A$3:$N$962,10,FALSE)="","",VLOOKUP($O907,'APOIO-DESPESAS'!$A$3:$N$962,10,FALSE)),"")</f>
        <v/>
      </c>
      <c r="J907" s="223" t="str">
        <f>IFERROR(IF(VLOOKUP($O907,'APOIO-DESPESAS'!$A$3:$N$962,11,FALSE)="","",VLOOKUP($O907,'APOIO-DESPESAS'!$A$3:$N$962,11,FALSE)),"")</f>
        <v/>
      </c>
      <c r="K907" s="223" t="str">
        <f>IFERROR(IF(VLOOKUP($O907,'APOIO-DESPESAS'!$A$3:$N$962,12,FALSE)="","",VLOOKUP($O907,'APOIO-DESPESAS'!$A$3:$N$962,12,FALSE)),"")</f>
        <v/>
      </c>
      <c r="L907" s="223" t="str">
        <f>IFERROR(IF(VLOOKUP($O907,'APOIO-DESPESAS'!$A$3:$N$962,13,FALSE)="","",VLOOKUP($O907,'APOIO-DESPESAS'!$A$3:$N$962,13,FALSE)),"")</f>
        <v/>
      </c>
      <c r="M907" s="223" t="str">
        <f>IFERROR(IF(VLOOKUP($O907,'APOIO-DESPESAS'!$A$3:$N$962,14,FALSE)="","",VLOOKUP($O907,'APOIO-DESPESAS'!$A$3:$N$962,14,FALSE)),"")</f>
        <v/>
      </c>
      <c r="O907" s="223">
        <f t="shared" si="14"/>
        <v>905</v>
      </c>
    </row>
    <row r="908" spans="1:15" x14ac:dyDescent="0.25">
      <c r="A908" s="223" t="str">
        <f>IFERROR(IF(VLOOKUP($O908,'APOIO-DESPESAS'!$A$3:$N$962,2,FALSE)="","",VLOOKUP($O908,'APOIO-DESPESAS'!$A$3:$N$962,2,FALSE)),"")</f>
        <v/>
      </c>
      <c r="B908" s="223" t="str">
        <f>IFERROR(IF(VLOOKUP($O908,'APOIO-DESPESAS'!$A$3:$N$962,3,FALSE)="","",VLOOKUP($O908,'APOIO-DESPESAS'!$A$3:$N$962,3,FALSE)),"")</f>
        <v/>
      </c>
      <c r="C908" s="223" t="str">
        <f>IFERROR(IF(VLOOKUP($O908,'APOIO-DESPESAS'!$A$3:$N$962,4,FALSE)="","",VLOOKUP($O908,'APOIO-DESPESAS'!$A$3:$N$962,4,FALSE)),"")</f>
        <v/>
      </c>
      <c r="D908" s="223" t="str">
        <f>IFERROR(IF(VLOOKUP($O908,'APOIO-DESPESAS'!$A$3:$N$962,5,FALSE)="","",VLOOKUP($O908,'APOIO-DESPESAS'!$A$3:$N$962,5,FALSE)),"")</f>
        <v/>
      </c>
      <c r="E908" s="223" t="str">
        <f>IFERROR(IF(VLOOKUP($O908,'APOIO-DESPESAS'!$A$3:$N$962,6,FALSE)="","",VLOOKUP($O908,'APOIO-DESPESAS'!$A$3:$N$962,6,FALSE)),"")</f>
        <v/>
      </c>
      <c r="F908" s="223" t="str">
        <f>IFERROR(IF(VLOOKUP($O908,'APOIO-DESPESAS'!$A$3:$N$962,7,FALSE)="","",VLOOKUP($O908,'APOIO-DESPESAS'!$A$3:$N$962,7,FALSE)),"")</f>
        <v/>
      </c>
      <c r="G908" s="223" t="str">
        <f>IFERROR(IF(VLOOKUP($O908,'APOIO-DESPESAS'!$A$3:$N$962,8,FALSE)="","",VLOOKUP($O908,'APOIO-DESPESAS'!$A$3:$N$962,8,FALSE)),"")</f>
        <v/>
      </c>
      <c r="H908" s="223" t="str">
        <f>IFERROR(IF(VLOOKUP($O908,'APOIO-DESPESAS'!$A$3:$N$962,9,FALSE)="","",VLOOKUP($O908,'APOIO-DESPESAS'!$A$3:$N$962,9,FALSE)),"")</f>
        <v/>
      </c>
      <c r="I908" s="223" t="str">
        <f>IFERROR(IF(VLOOKUP($O908,'APOIO-DESPESAS'!$A$3:$N$962,10,FALSE)="","",VLOOKUP($O908,'APOIO-DESPESAS'!$A$3:$N$962,10,FALSE)),"")</f>
        <v/>
      </c>
      <c r="J908" s="223" t="str">
        <f>IFERROR(IF(VLOOKUP($O908,'APOIO-DESPESAS'!$A$3:$N$962,11,FALSE)="","",VLOOKUP($O908,'APOIO-DESPESAS'!$A$3:$N$962,11,FALSE)),"")</f>
        <v/>
      </c>
      <c r="K908" s="223" t="str">
        <f>IFERROR(IF(VLOOKUP($O908,'APOIO-DESPESAS'!$A$3:$N$962,12,FALSE)="","",VLOOKUP($O908,'APOIO-DESPESAS'!$A$3:$N$962,12,FALSE)),"")</f>
        <v/>
      </c>
      <c r="L908" s="223" t="str">
        <f>IFERROR(IF(VLOOKUP($O908,'APOIO-DESPESAS'!$A$3:$N$962,13,FALSE)="","",VLOOKUP($O908,'APOIO-DESPESAS'!$A$3:$N$962,13,FALSE)),"")</f>
        <v/>
      </c>
      <c r="M908" s="223" t="str">
        <f>IFERROR(IF(VLOOKUP($O908,'APOIO-DESPESAS'!$A$3:$N$962,14,FALSE)="","",VLOOKUP($O908,'APOIO-DESPESAS'!$A$3:$N$962,14,FALSE)),"")</f>
        <v/>
      </c>
      <c r="O908" s="223">
        <f t="shared" si="14"/>
        <v>906</v>
      </c>
    </row>
    <row r="909" spans="1:15" x14ac:dyDescent="0.25">
      <c r="A909" s="223" t="str">
        <f>IFERROR(IF(VLOOKUP($O909,'APOIO-DESPESAS'!$A$3:$N$962,2,FALSE)="","",VLOOKUP($O909,'APOIO-DESPESAS'!$A$3:$N$962,2,FALSE)),"")</f>
        <v/>
      </c>
      <c r="B909" s="223" t="str">
        <f>IFERROR(IF(VLOOKUP($O909,'APOIO-DESPESAS'!$A$3:$N$962,3,FALSE)="","",VLOOKUP($O909,'APOIO-DESPESAS'!$A$3:$N$962,3,FALSE)),"")</f>
        <v/>
      </c>
      <c r="C909" s="223" t="str">
        <f>IFERROR(IF(VLOOKUP($O909,'APOIO-DESPESAS'!$A$3:$N$962,4,FALSE)="","",VLOOKUP($O909,'APOIO-DESPESAS'!$A$3:$N$962,4,FALSE)),"")</f>
        <v/>
      </c>
      <c r="D909" s="223" t="str">
        <f>IFERROR(IF(VLOOKUP($O909,'APOIO-DESPESAS'!$A$3:$N$962,5,FALSE)="","",VLOOKUP($O909,'APOIO-DESPESAS'!$A$3:$N$962,5,FALSE)),"")</f>
        <v/>
      </c>
      <c r="E909" s="223" t="str">
        <f>IFERROR(IF(VLOOKUP($O909,'APOIO-DESPESAS'!$A$3:$N$962,6,FALSE)="","",VLOOKUP($O909,'APOIO-DESPESAS'!$A$3:$N$962,6,FALSE)),"")</f>
        <v/>
      </c>
      <c r="F909" s="223" t="str">
        <f>IFERROR(IF(VLOOKUP($O909,'APOIO-DESPESAS'!$A$3:$N$962,7,FALSE)="","",VLOOKUP($O909,'APOIO-DESPESAS'!$A$3:$N$962,7,FALSE)),"")</f>
        <v/>
      </c>
      <c r="G909" s="223" t="str">
        <f>IFERROR(IF(VLOOKUP($O909,'APOIO-DESPESAS'!$A$3:$N$962,8,FALSE)="","",VLOOKUP($O909,'APOIO-DESPESAS'!$A$3:$N$962,8,FALSE)),"")</f>
        <v/>
      </c>
      <c r="H909" s="223" t="str">
        <f>IFERROR(IF(VLOOKUP($O909,'APOIO-DESPESAS'!$A$3:$N$962,9,FALSE)="","",VLOOKUP($O909,'APOIO-DESPESAS'!$A$3:$N$962,9,FALSE)),"")</f>
        <v/>
      </c>
      <c r="I909" s="223" t="str">
        <f>IFERROR(IF(VLOOKUP($O909,'APOIO-DESPESAS'!$A$3:$N$962,10,FALSE)="","",VLOOKUP($O909,'APOIO-DESPESAS'!$A$3:$N$962,10,FALSE)),"")</f>
        <v/>
      </c>
      <c r="J909" s="223" t="str">
        <f>IFERROR(IF(VLOOKUP($O909,'APOIO-DESPESAS'!$A$3:$N$962,11,FALSE)="","",VLOOKUP($O909,'APOIO-DESPESAS'!$A$3:$N$962,11,FALSE)),"")</f>
        <v/>
      </c>
      <c r="K909" s="223" t="str">
        <f>IFERROR(IF(VLOOKUP($O909,'APOIO-DESPESAS'!$A$3:$N$962,12,FALSE)="","",VLOOKUP($O909,'APOIO-DESPESAS'!$A$3:$N$962,12,FALSE)),"")</f>
        <v/>
      </c>
      <c r="L909" s="223" t="str">
        <f>IFERROR(IF(VLOOKUP($O909,'APOIO-DESPESAS'!$A$3:$N$962,13,FALSE)="","",VLOOKUP($O909,'APOIO-DESPESAS'!$A$3:$N$962,13,FALSE)),"")</f>
        <v/>
      </c>
      <c r="M909" s="223" t="str">
        <f>IFERROR(IF(VLOOKUP($O909,'APOIO-DESPESAS'!$A$3:$N$962,14,FALSE)="","",VLOOKUP($O909,'APOIO-DESPESAS'!$A$3:$N$962,14,FALSE)),"")</f>
        <v/>
      </c>
      <c r="O909" s="223">
        <f t="shared" si="14"/>
        <v>907</v>
      </c>
    </row>
    <row r="910" spans="1:15" x14ac:dyDescent="0.25">
      <c r="A910" s="223" t="str">
        <f>IFERROR(IF(VLOOKUP($O910,'APOIO-DESPESAS'!$A$3:$N$962,2,FALSE)="","",VLOOKUP($O910,'APOIO-DESPESAS'!$A$3:$N$962,2,FALSE)),"")</f>
        <v/>
      </c>
      <c r="B910" s="223" t="str">
        <f>IFERROR(IF(VLOOKUP($O910,'APOIO-DESPESAS'!$A$3:$N$962,3,FALSE)="","",VLOOKUP($O910,'APOIO-DESPESAS'!$A$3:$N$962,3,FALSE)),"")</f>
        <v/>
      </c>
      <c r="C910" s="223" t="str">
        <f>IFERROR(IF(VLOOKUP($O910,'APOIO-DESPESAS'!$A$3:$N$962,4,FALSE)="","",VLOOKUP($O910,'APOIO-DESPESAS'!$A$3:$N$962,4,FALSE)),"")</f>
        <v/>
      </c>
      <c r="D910" s="223" t="str">
        <f>IFERROR(IF(VLOOKUP($O910,'APOIO-DESPESAS'!$A$3:$N$962,5,FALSE)="","",VLOOKUP($O910,'APOIO-DESPESAS'!$A$3:$N$962,5,FALSE)),"")</f>
        <v/>
      </c>
      <c r="E910" s="223" t="str">
        <f>IFERROR(IF(VLOOKUP($O910,'APOIO-DESPESAS'!$A$3:$N$962,6,FALSE)="","",VLOOKUP($O910,'APOIO-DESPESAS'!$A$3:$N$962,6,FALSE)),"")</f>
        <v/>
      </c>
      <c r="F910" s="223" t="str">
        <f>IFERROR(IF(VLOOKUP($O910,'APOIO-DESPESAS'!$A$3:$N$962,7,FALSE)="","",VLOOKUP($O910,'APOIO-DESPESAS'!$A$3:$N$962,7,FALSE)),"")</f>
        <v/>
      </c>
      <c r="G910" s="223" t="str">
        <f>IFERROR(IF(VLOOKUP($O910,'APOIO-DESPESAS'!$A$3:$N$962,8,FALSE)="","",VLOOKUP($O910,'APOIO-DESPESAS'!$A$3:$N$962,8,FALSE)),"")</f>
        <v/>
      </c>
      <c r="H910" s="223" t="str">
        <f>IFERROR(IF(VLOOKUP($O910,'APOIO-DESPESAS'!$A$3:$N$962,9,FALSE)="","",VLOOKUP($O910,'APOIO-DESPESAS'!$A$3:$N$962,9,FALSE)),"")</f>
        <v/>
      </c>
      <c r="I910" s="223" t="str">
        <f>IFERROR(IF(VLOOKUP($O910,'APOIO-DESPESAS'!$A$3:$N$962,10,FALSE)="","",VLOOKUP($O910,'APOIO-DESPESAS'!$A$3:$N$962,10,FALSE)),"")</f>
        <v/>
      </c>
      <c r="J910" s="223" t="str">
        <f>IFERROR(IF(VLOOKUP($O910,'APOIO-DESPESAS'!$A$3:$N$962,11,FALSE)="","",VLOOKUP($O910,'APOIO-DESPESAS'!$A$3:$N$962,11,FALSE)),"")</f>
        <v/>
      </c>
      <c r="K910" s="223" t="str">
        <f>IFERROR(IF(VLOOKUP($O910,'APOIO-DESPESAS'!$A$3:$N$962,12,FALSE)="","",VLOOKUP($O910,'APOIO-DESPESAS'!$A$3:$N$962,12,FALSE)),"")</f>
        <v/>
      </c>
      <c r="L910" s="223" t="str">
        <f>IFERROR(IF(VLOOKUP($O910,'APOIO-DESPESAS'!$A$3:$N$962,13,FALSE)="","",VLOOKUP($O910,'APOIO-DESPESAS'!$A$3:$N$962,13,FALSE)),"")</f>
        <v/>
      </c>
      <c r="M910" s="223" t="str">
        <f>IFERROR(IF(VLOOKUP($O910,'APOIO-DESPESAS'!$A$3:$N$962,14,FALSE)="","",VLOOKUP($O910,'APOIO-DESPESAS'!$A$3:$N$962,14,FALSE)),"")</f>
        <v/>
      </c>
      <c r="O910" s="223">
        <f t="shared" si="14"/>
        <v>908</v>
      </c>
    </row>
    <row r="911" spans="1:15" x14ac:dyDescent="0.25">
      <c r="A911" s="223" t="str">
        <f>IFERROR(IF(VLOOKUP($O911,'APOIO-DESPESAS'!$A$3:$N$962,2,FALSE)="","",VLOOKUP($O911,'APOIO-DESPESAS'!$A$3:$N$962,2,FALSE)),"")</f>
        <v/>
      </c>
      <c r="B911" s="223" t="str">
        <f>IFERROR(IF(VLOOKUP($O911,'APOIO-DESPESAS'!$A$3:$N$962,3,FALSE)="","",VLOOKUP($O911,'APOIO-DESPESAS'!$A$3:$N$962,3,FALSE)),"")</f>
        <v/>
      </c>
      <c r="C911" s="223" t="str">
        <f>IFERROR(IF(VLOOKUP($O911,'APOIO-DESPESAS'!$A$3:$N$962,4,FALSE)="","",VLOOKUP($O911,'APOIO-DESPESAS'!$A$3:$N$962,4,FALSE)),"")</f>
        <v/>
      </c>
      <c r="D911" s="223" t="str">
        <f>IFERROR(IF(VLOOKUP($O911,'APOIO-DESPESAS'!$A$3:$N$962,5,FALSE)="","",VLOOKUP($O911,'APOIO-DESPESAS'!$A$3:$N$962,5,FALSE)),"")</f>
        <v/>
      </c>
      <c r="E911" s="223" t="str">
        <f>IFERROR(IF(VLOOKUP($O911,'APOIO-DESPESAS'!$A$3:$N$962,6,FALSE)="","",VLOOKUP($O911,'APOIO-DESPESAS'!$A$3:$N$962,6,FALSE)),"")</f>
        <v/>
      </c>
      <c r="F911" s="223" t="str">
        <f>IFERROR(IF(VLOOKUP($O911,'APOIO-DESPESAS'!$A$3:$N$962,7,FALSE)="","",VLOOKUP($O911,'APOIO-DESPESAS'!$A$3:$N$962,7,FALSE)),"")</f>
        <v/>
      </c>
      <c r="G911" s="223" t="str">
        <f>IFERROR(IF(VLOOKUP($O911,'APOIO-DESPESAS'!$A$3:$N$962,8,FALSE)="","",VLOOKUP($O911,'APOIO-DESPESAS'!$A$3:$N$962,8,FALSE)),"")</f>
        <v/>
      </c>
      <c r="H911" s="223" t="str">
        <f>IFERROR(IF(VLOOKUP($O911,'APOIO-DESPESAS'!$A$3:$N$962,9,FALSE)="","",VLOOKUP($O911,'APOIO-DESPESAS'!$A$3:$N$962,9,FALSE)),"")</f>
        <v/>
      </c>
      <c r="I911" s="223" t="str">
        <f>IFERROR(IF(VLOOKUP($O911,'APOIO-DESPESAS'!$A$3:$N$962,10,FALSE)="","",VLOOKUP($O911,'APOIO-DESPESAS'!$A$3:$N$962,10,FALSE)),"")</f>
        <v/>
      </c>
      <c r="J911" s="223" t="str">
        <f>IFERROR(IF(VLOOKUP($O911,'APOIO-DESPESAS'!$A$3:$N$962,11,FALSE)="","",VLOOKUP($O911,'APOIO-DESPESAS'!$A$3:$N$962,11,FALSE)),"")</f>
        <v/>
      </c>
      <c r="K911" s="223" t="str">
        <f>IFERROR(IF(VLOOKUP($O911,'APOIO-DESPESAS'!$A$3:$N$962,12,FALSE)="","",VLOOKUP($O911,'APOIO-DESPESAS'!$A$3:$N$962,12,FALSE)),"")</f>
        <v/>
      </c>
      <c r="L911" s="223" t="str">
        <f>IFERROR(IF(VLOOKUP($O911,'APOIO-DESPESAS'!$A$3:$N$962,13,FALSE)="","",VLOOKUP($O911,'APOIO-DESPESAS'!$A$3:$N$962,13,FALSE)),"")</f>
        <v/>
      </c>
      <c r="M911" s="223" t="str">
        <f>IFERROR(IF(VLOOKUP($O911,'APOIO-DESPESAS'!$A$3:$N$962,14,FALSE)="","",VLOOKUP($O911,'APOIO-DESPESAS'!$A$3:$N$962,14,FALSE)),"")</f>
        <v/>
      </c>
      <c r="O911" s="223">
        <f t="shared" si="14"/>
        <v>909</v>
      </c>
    </row>
    <row r="912" spans="1:15" x14ac:dyDescent="0.25">
      <c r="A912" s="223" t="str">
        <f>IFERROR(IF(VLOOKUP($O912,'APOIO-DESPESAS'!$A$3:$N$962,2,FALSE)="","",VLOOKUP($O912,'APOIO-DESPESAS'!$A$3:$N$962,2,FALSE)),"")</f>
        <v/>
      </c>
      <c r="B912" s="223" t="str">
        <f>IFERROR(IF(VLOOKUP($O912,'APOIO-DESPESAS'!$A$3:$N$962,3,FALSE)="","",VLOOKUP($O912,'APOIO-DESPESAS'!$A$3:$N$962,3,FALSE)),"")</f>
        <v/>
      </c>
      <c r="C912" s="223" t="str">
        <f>IFERROR(IF(VLOOKUP($O912,'APOIO-DESPESAS'!$A$3:$N$962,4,FALSE)="","",VLOOKUP($O912,'APOIO-DESPESAS'!$A$3:$N$962,4,FALSE)),"")</f>
        <v/>
      </c>
      <c r="D912" s="223" t="str">
        <f>IFERROR(IF(VLOOKUP($O912,'APOIO-DESPESAS'!$A$3:$N$962,5,FALSE)="","",VLOOKUP($O912,'APOIO-DESPESAS'!$A$3:$N$962,5,FALSE)),"")</f>
        <v/>
      </c>
      <c r="E912" s="223" t="str">
        <f>IFERROR(IF(VLOOKUP($O912,'APOIO-DESPESAS'!$A$3:$N$962,6,FALSE)="","",VLOOKUP($O912,'APOIO-DESPESAS'!$A$3:$N$962,6,FALSE)),"")</f>
        <v/>
      </c>
      <c r="F912" s="223" t="str">
        <f>IFERROR(IF(VLOOKUP($O912,'APOIO-DESPESAS'!$A$3:$N$962,7,FALSE)="","",VLOOKUP($O912,'APOIO-DESPESAS'!$A$3:$N$962,7,FALSE)),"")</f>
        <v/>
      </c>
      <c r="G912" s="223" t="str">
        <f>IFERROR(IF(VLOOKUP($O912,'APOIO-DESPESAS'!$A$3:$N$962,8,FALSE)="","",VLOOKUP($O912,'APOIO-DESPESAS'!$A$3:$N$962,8,FALSE)),"")</f>
        <v/>
      </c>
      <c r="H912" s="223" t="str">
        <f>IFERROR(IF(VLOOKUP($O912,'APOIO-DESPESAS'!$A$3:$N$962,9,FALSE)="","",VLOOKUP($O912,'APOIO-DESPESAS'!$A$3:$N$962,9,FALSE)),"")</f>
        <v/>
      </c>
      <c r="I912" s="223" t="str">
        <f>IFERROR(IF(VLOOKUP($O912,'APOIO-DESPESAS'!$A$3:$N$962,10,FALSE)="","",VLOOKUP($O912,'APOIO-DESPESAS'!$A$3:$N$962,10,FALSE)),"")</f>
        <v/>
      </c>
      <c r="J912" s="223" t="str">
        <f>IFERROR(IF(VLOOKUP($O912,'APOIO-DESPESAS'!$A$3:$N$962,11,FALSE)="","",VLOOKUP($O912,'APOIO-DESPESAS'!$A$3:$N$962,11,FALSE)),"")</f>
        <v/>
      </c>
      <c r="K912" s="223" t="str">
        <f>IFERROR(IF(VLOOKUP($O912,'APOIO-DESPESAS'!$A$3:$N$962,12,FALSE)="","",VLOOKUP($O912,'APOIO-DESPESAS'!$A$3:$N$962,12,FALSE)),"")</f>
        <v/>
      </c>
      <c r="L912" s="223" t="str">
        <f>IFERROR(IF(VLOOKUP($O912,'APOIO-DESPESAS'!$A$3:$N$962,13,FALSE)="","",VLOOKUP($O912,'APOIO-DESPESAS'!$A$3:$N$962,13,FALSE)),"")</f>
        <v/>
      </c>
      <c r="M912" s="223" t="str">
        <f>IFERROR(IF(VLOOKUP($O912,'APOIO-DESPESAS'!$A$3:$N$962,14,FALSE)="","",VLOOKUP($O912,'APOIO-DESPESAS'!$A$3:$N$962,14,FALSE)),"")</f>
        <v/>
      </c>
      <c r="O912" s="223">
        <f t="shared" si="14"/>
        <v>910</v>
      </c>
    </row>
    <row r="913" spans="1:15" x14ac:dyDescent="0.25">
      <c r="A913" s="223" t="str">
        <f>IFERROR(IF(VLOOKUP($O913,'APOIO-DESPESAS'!$A$3:$N$962,2,FALSE)="","",VLOOKUP($O913,'APOIO-DESPESAS'!$A$3:$N$962,2,FALSE)),"")</f>
        <v/>
      </c>
      <c r="B913" s="223" t="str">
        <f>IFERROR(IF(VLOOKUP($O913,'APOIO-DESPESAS'!$A$3:$N$962,3,FALSE)="","",VLOOKUP($O913,'APOIO-DESPESAS'!$A$3:$N$962,3,FALSE)),"")</f>
        <v/>
      </c>
      <c r="C913" s="223" t="str">
        <f>IFERROR(IF(VLOOKUP($O913,'APOIO-DESPESAS'!$A$3:$N$962,4,FALSE)="","",VLOOKUP($O913,'APOIO-DESPESAS'!$A$3:$N$962,4,FALSE)),"")</f>
        <v/>
      </c>
      <c r="D913" s="223" t="str">
        <f>IFERROR(IF(VLOOKUP($O913,'APOIO-DESPESAS'!$A$3:$N$962,5,FALSE)="","",VLOOKUP($O913,'APOIO-DESPESAS'!$A$3:$N$962,5,FALSE)),"")</f>
        <v/>
      </c>
      <c r="E913" s="223" t="str">
        <f>IFERROR(IF(VLOOKUP($O913,'APOIO-DESPESAS'!$A$3:$N$962,6,FALSE)="","",VLOOKUP($O913,'APOIO-DESPESAS'!$A$3:$N$962,6,FALSE)),"")</f>
        <v/>
      </c>
      <c r="F913" s="223" t="str">
        <f>IFERROR(IF(VLOOKUP($O913,'APOIO-DESPESAS'!$A$3:$N$962,7,FALSE)="","",VLOOKUP($O913,'APOIO-DESPESAS'!$A$3:$N$962,7,FALSE)),"")</f>
        <v/>
      </c>
      <c r="G913" s="223" t="str">
        <f>IFERROR(IF(VLOOKUP($O913,'APOIO-DESPESAS'!$A$3:$N$962,8,FALSE)="","",VLOOKUP($O913,'APOIO-DESPESAS'!$A$3:$N$962,8,FALSE)),"")</f>
        <v/>
      </c>
      <c r="H913" s="223" t="str">
        <f>IFERROR(IF(VLOOKUP($O913,'APOIO-DESPESAS'!$A$3:$N$962,9,FALSE)="","",VLOOKUP($O913,'APOIO-DESPESAS'!$A$3:$N$962,9,FALSE)),"")</f>
        <v/>
      </c>
      <c r="I913" s="223" t="str">
        <f>IFERROR(IF(VLOOKUP($O913,'APOIO-DESPESAS'!$A$3:$N$962,10,FALSE)="","",VLOOKUP($O913,'APOIO-DESPESAS'!$A$3:$N$962,10,FALSE)),"")</f>
        <v/>
      </c>
      <c r="J913" s="223" t="str">
        <f>IFERROR(IF(VLOOKUP($O913,'APOIO-DESPESAS'!$A$3:$N$962,11,FALSE)="","",VLOOKUP($O913,'APOIO-DESPESAS'!$A$3:$N$962,11,FALSE)),"")</f>
        <v/>
      </c>
      <c r="K913" s="223" t="str">
        <f>IFERROR(IF(VLOOKUP($O913,'APOIO-DESPESAS'!$A$3:$N$962,12,FALSE)="","",VLOOKUP($O913,'APOIO-DESPESAS'!$A$3:$N$962,12,FALSE)),"")</f>
        <v/>
      </c>
      <c r="L913" s="223" t="str">
        <f>IFERROR(IF(VLOOKUP($O913,'APOIO-DESPESAS'!$A$3:$N$962,13,FALSE)="","",VLOOKUP($O913,'APOIO-DESPESAS'!$A$3:$N$962,13,FALSE)),"")</f>
        <v/>
      </c>
      <c r="M913" s="223" t="str">
        <f>IFERROR(IF(VLOOKUP($O913,'APOIO-DESPESAS'!$A$3:$N$962,14,FALSE)="","",VLOOKUP($O913,'APOIO-DESPESAS'!$A$3:$N$962,14,FALSE)),"")</f>
        <v/>
      </c>
      <c r="O913" s="223">
        <f t="shared" si="14"/>
        <v>911</v>
      </c>
    </row>
    <row r="914" spans="1:15" x14ac:dyDescent="0.25">
      <c r="A914" s="223" t="str">
        <f>IFERROR(IF(VLOOKUP($O914,'APOIO-DESPESAS'!$A$3:$N$962,2,FALSE)="","",VLOOKUP($O914,'APOIO-DESPESAS'!$A$3:$N$962,2,FALSE)),"")</f>
        <v/>
      </c>
      <c r="B914" s="223" t="str">
        <f>IFERROR(IF(VLOOKUP($O914,'APOIO-DESPESAS'!$A$3:$N$962,3,FALSE)="","",VLOOKUP($O914,'APOIO-DESPESAS'!$A$3:$N$962,3,FALSE)),"")</f>
        <v/>
      </c>
      <c r="C914" s="223" t="str">
        <f>IFERROR(IF(VLOOKUP($O914,'APOIO-DESPESAS'!$A$3:$N$962,4,FALSE)="","",VLOOKUP($O914,'APOIO-DESPESAS'!$A$3:$N$962,4,FALSE)),"")</f>
        <v/>
      </c>
      <c r="D914" s="223" t="str">
        <f>IFERROR(IF(VLOOKUP($O914,'APOIO-DESPESAS'!$A$3:$N$962,5,FALSE)="","",VLOOKUP($O914,'APOIO-DESPESAS'!$A$3:$N$962,5,FALSE)),"")</f>
        <v/>
      </c>
      <c r="E914" s="223" t="str">
        <f>IFERROR(IF(VLOOKUP($O914,'APOIO-DESPESAS'!$A$3:$N$962,6,FALSE)="","",VLOOKUP($O914,'APOIO-DESPESAS'!$A$3:$N$962,6,FALSE)),"")</f>
        <v/>
      </c>
      <c r="F914" s="223" t="str">
        <f>IFERROR(IF(VLOOKUP($O914,'APOIO-DESPESAS'!$A$3:$N$962,7,FALSE)="","",VLOOKUP($O914,'APOIO-DESPESAS'!$A$3:$N$962,7,FALSE)),"")</f>
        <v/>
      </c>
      <c r="G914" s="223" t="str">
        <f>IFERROR(IF(VLOOKUP($O914,'APOIO-DESPESAS'!$A$3:$N$962,8,FALSE)="","",VLOOKUP($O914,'APOIO-DESPESAS'!$A$3:$N$962,8,FALSE)),"")</f>
        <v/>
      </c>
      <c r="H914" s="223" t="str">
        <f>IFERROR(IF(VLOOKUP($O914,'APOIO-DESPESAS'!$A$3:$N$962,9,FALSE)="","",VLOOKUP($O914,'APOIO-DESPESAS'!$A$3:$N$962,9,FALSE)),"")</f>
        <v/>
      </c>
      <c r="I914" s="223" t="str">
        <f>IFERROR(IF(VLOOKUP($O914,'APOIO-DESPESAS'!$A$3:$N$962,10,FALSE)="","",VLOOKUP($O914,'APOIO-DESPESAS'!$A$3:$N$962,10,FALSE)),"")</f>
        <v/>
      </c>
      <c r="J914" s="223" t="str">
        <f>IFERROR(IF(VLOOKUP($O914,'APOIO-DESPESAS'!$A$3:$N$962,11,FALSE)="","",VLOOKUP($O914,'APOIO-DESPESAS'!$A$3:$N$962,11,FALSE)),"")</f>
        <v/>
      </c>
      <c r="K914" s="223" t="str">
        <f>IFERROR(IF(VLOOKUP($O914,'APOIO-DESPESAS'!$A$3:$N$962,12,FALSE)="","",VLOOKUP($O914,'APOIO-DESPESAS'!$A$3:$N$962,12,FALSE)),"")</f>
        <v/>
      </c>
      <c r="L914" s="223" t="str">
        <f>IFERROR(IF(VLOOKUP($O914,'APOIO-DESPESAS'!$A$3:$N$962,13,FALSE)="","",VLOOKUP($O914,'APOIO-DESPESAS'!$A$3:$N$962,13,FALSE)),"")</f>
        <v/>
      </c>
      <c r="M914" s="223" t="str">
        <f>IFERROR(IF(VLOOKUP($O914,'APOIO-DESPESAS'!$A$3:$N$962,14,FALSE)="","",VLOOKUP($O914,'APOIO-DESPESAS'!$A$3:$N$962,14,FALSE)),"")</f>
        <v/>
      </c>
      <c r="O914" s="223">
        <f t="shared" si="14"/>
        <v>912</v>
      </c>
    </row>
    <row r="915" spans="1:15" x14ac:dyDescent="0.25">
      <c r="A915" s="223" t="str">
        <f>IFERROR(IF(VLOOKUP($O915,'APOIO-DESPESAS'!$A$3:$N$962,2,FALSE)="","",VLOOKUP($O915,'APOIO-DESPESAS'!$A$3:$N$962,2,FALSE)),"")</f>
        <v/>
      </c>
      <c r="B915" s="223" t="str">
        <f>IFERROR(IF(VLOOKUP($O915,'APOIO-DESPESAS'!$A$3:$N$962,3,FALSE)="","",VLOOKUP($O915,'APOIO-DESPESAS'!$A$3:$N$962,3,FALSE)),"")</f>
        <v/>
      </c>
      <c r="C915" s="223" t="str">
        <f>IFERROR(IF(VLOOKUP($O915,'APOIO-DESPESAS'!$A$3:$N$962,4,FALSE)="","",VLOOKUP($O915,'APOIO-DESPESAS'!$A$3:$N$962,4,FALSE)),"")</f>
        <v/>
      </c>
      <c r="D915" s="223" t="str">
        <f>IFERROR(IF(VLOOKUP($O915,'APOIO-DESPESAS'!$A$3:$N$962,5,FALSE)="","",VLOOKUP($O915,'APOIO-DESPESAS'!$A$3:$N$962,5,FALSE)),"")</f>
        <v/>
      </c>
      <c r="E915" s="223" t="str">
        <f>IFERROR(IF(VLOOKUP($O915,'APOIO-DESPESAS'!$A$3:$N$962,6,FALSE)="","",VLOOKUP($O915,'APOIO-DESPESAS'!$A$3:$N$962,6,FALSE)),"")</f>
        <v/>
      </c>
      <c r="F915" s="223" t="str">
        <f>IFERROR(IF(VLOOKUP($O915,'APOIO-DESPESAS'!$A$3:$N$962,7,FALSE)="","",VLOOKUP($O915,'APOIO-DESPESAS'!$A$3:$N$962,7,FALSE)),"")</f>
        <v/>
      </c>
      <c r="G915" s="223" t="str">
        <f>IFERROR(IF(VLOOKUP($O915,'APOIO-DESPESAS'!$A$3:$N$962,8,FALSE)="","",VLOOKUP($O915,'APOIO-DESPESAS'!$A$3:$N$962,8,FALSE)),"")</f>
        <v/>
      </c>
      <c r="H915" s="223" t="str">
        <f>IFERROR(IF(VLOOKUP($O915,'APOIO-DESPESAS'!$A$3:$N$962,9,FALSE)="","",VLOOKUP($O915,'APOIO-DESPESAS'!$A$3:$N$962,9,FALSE)),"")</f>
        <v/>
      </c>
      <c r="I915" s="223" t="str">
        <f>IFERROR(IF(VLOOKUP($O915,'APOIO-DESPESAS'!$A$3:$N$962,10,FALSE)="","",VLOOKUP($O915,'APOIO-DESPESAS'!$A$3:$N$962,10,FALSE)),"")</f>
        <v/>
      </c>
      <c r="J915" s="223" t="str">
        <f>IFERROR(IF(VLOOKUP($O915,'APOIO-DESPESAS'!$A$3:$N$962,11,FALSE)="","",VLOOKUP($O915,'APOIO-DESPESAS'!$A$3:$N$962,11,FALSE)),"")</f>
        <v/>
      </c>
      <c r="K915" s="223" t="str">
        <f>IFERROR(IF(VLOOKUP($O915,'APOIO-DESPESAS'!$A$3:$N$962,12,FALSE)="","",VLOOKUP($O915,'APOIO-DESPESAS'!$A$3:$N$962,12,FALSE)),"")</f>
        <v/>
      </c>
      <c r="L915" s="223" t="str">
        <f>IFERROR(IF(VLOOKUP($O915,'APOIO-DESPESAS'!$A$3:$N$962,13,FALSE)="","",VLOOKUP($O915,'APOIO-DESPESAS'!$A$3:$N$962,13,FALSE)),"")</f>
        <v/>
      </c>
      <c r="M915" s="223" t="str">
        <f>IFERROR(IF(VLOOKUP($O915,'APOIO-DESPESAS'!$A$3:$N$962,14,FALSE)="","",VLOOKUP($O915,'APOIO-DESPESAS'!$A$3:$N$962,14,FALSE)),"")</f>
        <v/>
      </c>
      <c r="O915" s="223">
        <f t="shared" si="14"/>
        <v>913</v>
      </c>
    </row>
    <row r="916" spans="1:15" x14ac:dyDescent="0.25">
      <c r="A916" s="223" t="str">
        <f>IFERROR(IF(VLOOKUP($O916,'APOIO-DESPESAS'!$A$3:$N$962,2,FALSE)="","",VLOOKUP($O916,'APOIO-DESPESAS'!$A$3:$N$962,2,FALSE)),"")</f>
        <v/>
      </c>
      <c r="B916" s="223" t="str">
        <f>IFERROR(IF(VLOOKUP($O916,'APOIO-DESPESAS'!$A$3:$N$962,3,FALSE)="","",VLOOKUP($O916,'APOIO-DESPESAS'!$A$3:$N$962,3,FALSE)),"")</f>
        <v/>
      </c>
      <c r="C916" s="223" t="str">
        <f>IFERROR(IF(VLOOKUP($O916,'APOIO-DESPESAS'!$A$3:$N$962,4,FALSE)="","",VLOOKUP($O916,'APOIO-DESPESAS'!$A$3:$N$962,4,FALSE)),"")</f>
        <v/>
      </c>
      <c r="D916" s="223" t="str">
        <f>IFERROR(IF(VLOOKUP($O916,'APOIO-DESPESAS'!$A$3:$N$962,5,FALSE)="","",VLOOKUP($O916,'APOIO-DESPESAS'!$A$3:$N$962,5,FALSE)),"")</f>
        <v/>
      </c>
      <c r="E916" s="223" t="str">
        <f>IFERROR(IF(VLOOKUP($O916,'APOIO-DESPESAS'!$A$3:$N$962,6,FALSE)="","",VLOOKUP($O916,'APOIO-DESPESAS'!$A$3:$N$962,6,FALSE)),"")</f>
        <v/>
      </c>
      <c r="F916" s="223" t="str">
        <f>IFERROR(IF(VLOOKUP($O916,'APOIO-DESPESAS'!$A$3:$N$962,7,FALSE)="","",VLOOKUP($O916,'APOIO-DESPESAS'!$A$3:$N$962,7,FALSE)),"")</f>
        <v/>
      </c>
      <c r="G916" s="223" t="str">
        <f>IFERROR(IF(VLOOKUP($O916,'APOIO-DESPESAS'!$A$3:$N$962,8,FALSE)="","",VLOOKUP($O916,'APOIO-DESPESAS'!$A$3:$N$962,8,FALSE)),"")</f>
        <v/>
      </c>
      <c r="H916" s="223" t="str">
        <f>IFERROR(IF(VLOOKUP($O916,'APOIO-DESPESAS'!$A$3:$N$962,9,FALSE)="","",VLOOKUP($O916,'APOIO-DESPESAS'!$A$3:$N$962,9,FALSE)),"")</f>
        <v/>
      </c>
      <c r="I916" s="223" t="str">
        <f>IFERROR(IF(VLOOKUP($O916,'APOIO-DESPESAS'!$A$3:$N$962,10,FALSE)="","",VLOOKUP($O916,'APOIO-DESPESAS'!$A$3:$N$962,10,FALSE)),"")</f>
        <v/>
      </c>
      <c r="J916" s="223" t="str">
        <f>IFERROR(IF(VLOOKUP($O916,'APOIO-DESPESAS'!$A$3:$N$962,11,FALSE)="","",VLOOKUP($O916,'APOIO-DESPESAS'!$A$3:$N$962,11,FALSE)),"")</f>
        <v/>
      </c>
      <c r="K916" s="223" t="str">
        <f>IFERROR(IF(VLOOKUP($O916,'APOIO-DESPESAS'!$A$3:$N$962,12,FALSE)="","",VLOOKUP($O916,'APOIO-DESPESAS'!$A$3:$N$962,12,FALSE)),"")</f>
        <v/>
      </c>
      <c r="L916" s="223" t="str">
        <f>IFERROR(IF(VLOOKUP($O916,'APOIO-DESPESAS'!$A$3:$N$962,13,FALSE)="","",VLOOKUP($O916,'APOIO-DESPESAS'!$A$3:$N$962,13,FALSE)),"")</f>
        <v/>
      </c>
      <c r="M916" s="223" t="str">
        <f>IFERROR(IF(VLOOKUP($O916,'APOIO-DESPESAS'!$A$3:$N$962,14,FALSE)="","",VLOOKUP($O916,'APOIO-DESPESAS'!$A$3:$N$962,14,FALSE)),"")</f>
        <v/>
      </c>
      <c r="O916" s="223">
        <f t="shared" si="14"/>
        <v>914</v>
      </c>
    </row>
    <row r="917" spans="1:15" x14ac:dyDescent="0.25">
      <c r="A917" s="223" t="str">
        <f>IFERROR(IF(VLOOKUP($O917,'APOIO-DESPESAS'!$A$3:$N$962,2,FALSE)="","",VLOOKUP($O917,'APOIO-DESPESAS'!$A$3:$N$962,2,FALSE)),"")</f>
        <v/>
      </c>
      <c r="B917" s="223" t="str">
        <f>IFERROR(IF(VLOOKUP($O917,'APOIO-DESPESAS'!$A$3:$N$962,3,FALSE)="","",VLOOKUP($O917,'APOIO-DESPESAS'!$A$3:$N$962,3,FALSE)),"")</f>
        <v/>
      </c>
      <c r="C917" s="223" t="str">
        <f>IFERROR(IF(VLOOKUP($O917,'APOIO-DESPESAS'!$A$3:$N$962,4,FALSE)="","",VLOOKUP($O917,'APOIO-DESPESAS'!$A$3:$N$962,4,FALSE)),"")</f>
        <v/>
      </c>
      <c r="D917" s="223" t="str">
        <f>IFERROR(IF(VLOOKUP($O917,'APOIO-DESPESAS'!$A$3:$N$962,5,FALSE)="","",VLOOKUP($O917,'APOIO-DESPESAS'!$A$3:$N$962,5,FALSE)),"")</f>
        <v/>
      </c>
      <c r="E917" s="223" t="str">
        <f>IFERROR(IF(VLOOKUP($O917,'APOIO-DESPESAS'!$A$3:$N$962,6,FALSE)="","",VLOOKUP($O917,'APOIO-DESPESAS'!$A$3:$N$962,6,FALSE)),"")</f>
        <v/>
      </c>
      <c r="F917" s="223" t="str">
        <f>IFERROR(IF(VLOOKUP($O917,'APOIO-DESPESAS'!$A$3:$N$962,7,FALSE)="","",VLOOKUP($O917,'APOIO-DESPESAS'!$A$3:$N$962,7,FALSE)),"")</f>
        <v/>
      </c>
      <c r="G917" s="223" t="str">
        <f>IFERROR(IF(VLOOKUP($O917,'APOIO-DESPESAS'!$A$3:$N$962,8,FALSE)="","",VLOOKUP($O917,'APOIO-DESPESAS'!$A$3:$N$962,8,FALSE)),"")</f>
        <v/>
      </c>
      <c r="H917" s="223" t="str">
        <f>IFERROR(IF(VLOOKUP($O917,'APOIO-DESPESAS'!$A$3:$N$962,9,FALSE)="","",VLOOKUP($O917,'APOIO-DESPESAS'!$A$3:$N$962,9,FALSE)),"")</f>
        <v/>
      </c>
      <c r="I917" s="223" t="str">
        <f>IFERROR(IF(VLOOKUP($O917,'APOIO-DESPESAS'!$A$3:$N$962,10,FALSE)="","",VLOOKUP($O917,'APOIO-DESPESAS'!$A$3:$N$962,10,FALSE)),"")</f>
        <v/>
      </c>
      <c r="J917" s="223" t="str">
        <f>IFERROR(IF(VLOOKUP($O917,'APOIO-DESPESAS'!$A$3:$N$962,11,FALSE)="","",VLOOKUP($O917,'APOIO-DESPESAS'!$A$3:$N$962,11,FALSE)),"")</f>
        <v/>
      </c>
      <c r="K917" s="223" t="str">
        <f>IFERROR(IF(VLOOKUP($O917,'APOIO-DESPESAS'!$A$3:$N$962,12,FALSE)="","",VLOOKUP($O917,'APOIO-DESPESAS'!$A$3:$N$962,12,FALSE)),"")</f>
        <v/>
      </c>
      <c r="L917" s="223" t="str">
        <f>IFERROR(IF(VLOOKUP($O917,'APOIO-DESPESAS'!$A$3:$N$962,13,FALSE)="","",VLOOKUP($O917,'APOIO-DESPESAS'!$A$3:$N$962,13,FALSE)),"")</f>
        <v/>
      </c>
      <c r="M917" s="223" t="str">
        <f>IFERROR(IF(VLOOKUP($O917,'APOIO-DESPESAS'!$A$3:$N$962,14,FALSE)="","",VLOOKUP($O917,'APOIO-DESPESAS'!$A$3:$N$962,14,FALSE)),"")</f>
        <v/>
      </c>
      <c r="O917" s="223">
        <f t="shared" si="14"/>
        <v>915</v>
      </c>
    </row>
    <row r="918" spans="1:15" x14ac:dyDescent="0.25">
      <c r="A918" s="223" t="str">
        <f>IFERROR(IF(VLOOKUP($O918,'APOIO-DESPESAS'!$A$3:$N$962,2,FALSE)="","",VLOOKUP($O918,'APOIO-DESPESAS'!$A$3:$N$962,2,FALSE)),"")</f>
        <v/>
      </c>
      <c r="B918" s="223" t="str">
        <f>IFERROR(IF(VLOOKUP($O918,'APOIO-DESPESAS'!$A$3:$N$962,3,FALSE)="","",VLOOKUP($O918,'APOIO-DESPESAS'!$A$3:$N$962,3,FALSE)),"")</f>
        <v/>
      </c>
      <c r="C918" s="223" t="str">
        <f>IFERROR(IF(VLOOKUP($O918,'APOIO-DESPESAS'!$A$3:$N$962,4,FALSE)="","",VLOOKUP($O918,'APOIO-DESPESAS'!$A$3:$N$962,4,FALSE)),"")</f>
        <v/>
      </c>
      <c r="D918" s="223" t="str">
        <f>IFERROR(IF(VLOOKUP($O918,'APOIO-DESPESAS'!$A$3:$N$962,5,FALSE)="","",VLOOKUP($O918,'APOIO-DESPESAS'!$A$3:$N$962,5,FALSE)),"")</f>
        <v/>
      </c>
      <c r="E918" s="223" t="str">
        <f>IFERROR(IF(VLOOKUP($O918,'APOIO-DESPESAS'!$A$3:$N$962,6,FALSE)="","",VLOOKUP($O918,'APOIO-DESPESAS'!$A$3:$N$962,6,FALSE)),"")</f>
        <v/>
      </c>
      <c r="F918" s="223" t="str">
        <f>IFERROR(IF(VLOOKUP($O918,'APOIO-DESPESAS'!$A$3:$N$962,7,FALSE)="","",VLOOKUP($O918,'APOIO-DESPESAS'!$A$3:$N$962,7,FALSE)),"")</f>
        <v/>
      </c>
      <c r="G918" s="223" t="str">
        <f>IFERROR(IF(VLOOKUP($O918,'APOIO-DESPESAS'!$A$3:$N$962,8,FALSE)="","",VLOOKUP($O918,'APOIO-DESPESAS'!$A$3:$N$962,8,FALSE)),"")</f>
        <v/>
      </c>
      <c r="H918" s="223" t="str">
        <f>IFERROR(IF(VLOOKUP($O918,'APOIO-DESPESAS'!$A$3:$N$962,9,FALSE)="","",VLOOKUP($O918,'APOIO-DESPESAS'!$A$3:$N$962,9,FALSE)),"")</f>
        <v/>
      </c>
      <c r="I918" s="223" t="str">
        <f>IFERROR(IF(VLOOKUP($O918,'APOIO-DESPESAS'!$A$3:$N$962,10,FALSE)="","",VLOOKUP($O918,'APOIO-DESPESAS'!$A$3:$N$962,10,FALSE)),"")</f>
        <v/>
      </c>
      <c r="J918" s="223" t="str">
        <f>IFERROR(IF(VLOOKUP($O918,'APOIO-DESPESAS'!$A$3:$N$962,11,FALSE)="","",VLOOKUP($O918,'APOIO-DESPESAS'!$A$3:$N$962,11,FALSE)),"")</f>
        <v/>
      </c>
      <c r="K918" s="223" t="str">
        <f>IFERROR(IF(VLOOKUP($O918,'APOIO-DESPESAS'!$A$3:$N$962,12,FALSE)="","",VLOOKUP($O918,'APOIO-DESPESAS'!$A$3:$N$962,12,FALSE)),"")</f>
        <v/>
      </c>
      <c r="L918" s="223" t="str">
        <f>IFERROR(IF(VLOOKUP($O918,'APOIO-DESPESAS'!$A$3:$N$962,13,FALSE)="","",VLOOKUP($O918,'APOIO-DESPESAS'!$A$3:$N$962,13,FALSE)),"")</f>
        <v/>
      </c>
      <c r="M918" s="223" t="str">
        <f>IFERROR(IF(VLOOKUP($O918,'APOIO-DESPESAS'!$A$3:$N$962,14,FALSE)="","",VLOOKUP($O918,'APOIO-DESPESAS'!$A$3:$N$962,14,FALSE)),"")</f>
        <v/>
      </c>
      <c r="O918" s="223">
        <f t="shared" si="14"/>
        <v>916</v>
      </c>
    </row>
    <row r="919" spans="1:15" x14ac:dyDescent="0.25">
      <c r="A919" s="223" t="str">
        <f>IFERROR(IF(VLOOKUP($O919,'APOIO-DESPESAS'!$A$3:$N$962,2,FALSE)="","",VLOOKUP($O919,'APOIO-DESPESAS'!$A$3:$N$962,2,FALSE)),"")</f>
        <v/>
      </c>
      <c r="B919" s="223" t="str">
        <f>IFERROR(IF(VLOOKUP($O919,'APOIO-DESPESAS'!$A$3:$N$962,3,FALSE)="","",VLOOKUP($O919,'APOIO-DESPESAS'!$A$3:$N$962,3,FALSE)),"")</f>
        <v/>
      </c>
      <c r="C919" s="223" t="str">
        <f>IFERROR(IF(VLOOKUP($O919,'APOIO-DESPESAS'!$A$3:$N$962,4,FALSE)="","",VLOOKUP($O919,'APOIO-DESPESAS'!$A$3:$N$962,4,FALSE)),"")</f>
        <v/>
      </c>
      <c r="D919" s="223" t="str">
        <f>IFERROR(IF(VLOOKUP($O919,'APOIO-DESPESAS'!$A$3:$N$962,5,FALSE)="","",VLOOKUP($O919,'APOIO-DESPESAS'!$A$3:$N$962,5,FALSE)),"")</f>
        <v/>
      </c>
      <c r="E919" s="223" t="str">
        <f>IFERROR(IF(VLOOKUP($O919,'APOIO-DESPESAS'!$A$3:$N$962,6,FALSE)="","",VLOOKUP($O919,'APOIO-DESPESAS'!$A$3:$N$962,6,FALSE)),"")</f>
        <v/>
      </c>
      <c r="F919" s="223" t="str">
        <f>IFERROR(IF(VLOOKUP($O919,'APOIO-DESPESAS'!$A$3:$N$962,7,FALSE)="","",VLOOKUP($O919,'APOIO-DESPESAS'!$A$3:$N$962,7,FALSE)),"")</f>
        <v/>
      </c>
      <c r="G919" s="223" t="str">
        <f>IFERROR(IF(VLOOKUP($O919,'APOIO-DESPESAS'!$A$3:$N$962,8,FALSE)="","",VLOOKUP($O919,'APOIO-DESPESAS'!$A$3:$N$962,8,FALSE)),"")</f>
        <v/>
      </c>
      <c r="H919" s="223" t="str">
        <f>IFERROR(IF(VLOOKUP($O919,'APOIO-DESPESAS'!$A$3:$N$962,9,FALSE)="","",VLOOKUP($O919,'APOIO-DESPESAS'!$A$3:$N$962,9,FALSE)),"")</f>
        <v/>
      </c>
      <c r="I919" s="223" t="str">
        <f>IFERROR(IF(VLOOKUP($O919,'APOIO-DESPESAS'!$A$3:$N$962,10,FALSE)="","",VLOOKUP($O919,'APOIO-DESPESAS'!$A$3:$N$962,10,FALSE)),"")</f>
        <v/>
      </c>
      <c r="J919" s="223" t="str">
        <f>IFERROR(IF(VLOOKUP($O919,'APOIO-DESPESAS'!$A$3:$N$962,11,FALSE)="","",VLOOKUP($O919,'APOIO-DESPESAS'!$A$3:$N$962,11,FALSE)),"")</f>
        <v/>
      </c>
      <c r="K919" s="223" t="str">
        <f>IFERROR(IF(VLOOKUP($O919,'APOIO-DESPESAS'!$A$3:$N$962,12,FALSE)="","",VLOOKUP($O919,'APOIO-DESPESAS'!$A$3:$N$962,12,FALSE)),"")</f>
        <v/>
      </c>
      <c r="L919" s="223" t="str">
        <f>IFERROR(IF(VLOOKUP($O919,'APOIO-DESPESAS'!$A$3:$N$962,13,FALSE)="","",VLOOKUP($O919,'APOIO-DESPESAS'!$A$3:$N$962,13,FALSE)),"")</f>
        <v/>
      </c>
      <c r="M919" s="223" t="str">
        <f>IFERROR(IF(VLOOKUP($O919,'APOIO-DESPESAS'!$A$3:$N$962,14,FALSE)="","",VLOOKUP($O919,'APOIO-DESPESAS'!$A$3:$N$962,14,FALSE)),"")</f>
        <v/>
      </c>
      <c r="O919" s="223">
        <f t="shared" si="14"/>
        <v>917</v>
      </c>
    </row>
    <row r="920" spans="1:15" x14ac:dyDescent="0.25">
      <c r="A920" s="223" t="str">
        <f>IFERROR(IF(VLOOKUP($O920,'APOIO-DESPESAS'!$A$3:$N$962,2,FALSE)="","",VLOOKUP($O920,'APOIO-DESPESAS'!$A$3:$N$962,2,FALSE)),"")</f>
        <v/>
      </c>
      <c r="B920" s="223" t="str">
        <f>IFERROR(IF(VLOOKUP($O920,'APOIO-DESPESAS'!$A$3:$N$962,3,FALSE)="","",VLOOKUP($O920,'APOIO-DESPESAS'!$A$3:$N$962,3,FALSE)),"")</f>
        <v/>
      </c>
      <c r="C920" s="223" t="str">
        <f>IFERROR(IF(VLOOKUP($O920,'APOIO-DESPESAS'!$A$3:$N$962,4,FALSE)="","",VLOOKUP($O920,'APOIO-DESPESAS'!$A$3:$N$962,4,FALSE)),"")</f>
        <v/>
      </c>
      <c r="D920" s="223" t="str">
        <f>IFERROR(IF(VLOOKUP($O920,'APOIO-DESPESAS'!$A$3:$N$962,5,FALSE)="","",VLOOKUP($O920,'APOIO-DESPESAS'!$A$3:$N$962,5,FALSE)),"")</f>
        <v/>
      </c>
      <c r="E920" s="223" t="str">
        <f>IFERROR(IF(VLOOKUP($O920,'APOIO-DESPESAS'!$A$3:$N$962,6,FALSE)="","",VLOOKUP($O920,'APOIO-DESPESAS'!$A$3:$N$962,6,FALSE)),"")</f>
        <v/>
      </c>
      <c r="F920" s="223" t="str">
        <f>IFERROR(IF(VLOOKUP($O920,'APOIO-DESPESAS'!$A$3:$N$962,7,FALSE)="","",VLOOKUP($O920,'APOIO-DESPESAS'!$A$3:$N$962,7,FALSE)),"")</f>
        <v/>
      </c>
      <c r="G920" s="223" t="str">
        <f>IFERROR(IF(VLOOKUP($O920,'APOIO-DESPESAS'!$A$3:$N$962,8,FALSE)="","",VLOOKUP($O920,'APOIO-DESPESAS'!$A$3:$N$962,8,FALSE)),"")</f>
        <v/>
      </c>
      <c r="H920" s="223" t="str">
        <f>IFERROR(IF(VLOOKUP($O920,'APOIO-DESPESAS'!$A$3:$N$962,9,FALSE)="","",VLOOKUP($O920,'APOIO-DESPESAS'!$A$3:$N$962,9,FALSE)),"")</f>
        <v/>
      </c>
      <c r="I920" s="223" t="str">
        <f>IFERROR(IF(VLOOKUP($O920,'APOIO-DESPESAS'!$A$3:$N$962,10,FALSE)="","",VLOOKUP($O920,'APOIO-DESPESAS'!$A$3:$N$962,10,FALSE)),"")</f>
        <v/>
      </c>
      <c r="J920" s="223" t="str">
        <f>IFERROR(IF(VLOOKUP($O920,'APOIO-DESPESAS'!$A$3:$N$962,11,FALSE)="","",VLOOKUP($O920,'APOIO-DESPESAS'!$A$3:$N$962,11,FALSE)),"")</f>
        <v/>
      </c>
      <c r="K920" s="223" t="str">
        <f>IFERROR(IF(VLOOKUP($O920,'APOIO-DESPESAS'!$A$3:$N$962,12,FALSE)="","",VLOOKUP($O920,'APOIO-DESPESAS'!$A$3:$N$962,12,FALSE)),"")</f>
        <v/>
      </c>
      <c r="L920" s="223" t="str">
        <f>IFERROR(IF(VLOOKUP($O920,'APOIO-DESPESAS'!$A$3:$N$962,13,FALSE)="","",VLOOKUP($O920,'APOIO-DESPESAS'!$A$3:$N$962,13,FALSE)),"")</f>
        <v/>
      </c>
      <c r="M920" s="223" t="str">
        <f>IFERROR(IF(VLOOKUP($O920,'APOIO-DESPESAS'!$A$3:$N$962,14,FALSE)="","",VLOOKUP($O920,'APOIO-DESPESAS'!$A$3:$N$962,14,FALSE)),"")</f>
        <v/>
      </c>
      <c r="O920" s="223">
        <f t="shared" si="14"/>
        <v>918</v>
      </c>
    </row>
    <row r="921" spans="1:15" x14ac:dyDescent="0.25">
      <c r="A921" s="223" t="str">
        <f>IFERROR(IF(VLOOKUP($O921,'APOIO-DESPESAS'!$A$3:$N$962,2,FALSE)="","",VLOOKUP($O921,'APOIO-DESPESAS'!$A$3:$N$962,2,FALSE)),"")</f>
        <v/>
      </c>
      <c r="B921" s="223" t="str">
        <f>IFERROR(IF(VLOOKUP($O921,'APOIO-DESPESAS'!$A$3:$N$962,3,FALSE)="","",VLOOKUP($O921,'APOIO-DESPESAS'!$A$3:$N$962,3,FALSE)),"")</f>
        <v/>
      </c>
      <c r="C921" s="223" t="str">
        <f>IFERROR(IF(VLOOKUP($O921,'APOIO-DESPESAS'!$A$3:$N$962,4,FALSE)="","",VLOOKUP($O921,'APOIO-DESPESAS'!$A$3:$N$962,4,FALSE)),"")</f>
        <v/>
      </c>
      <c r="D921" s="223" t="str">
        <f>IFERROR(IF(VLOOKUP($O921,'APOIO-DESPESAS'!$A$3:$N$962,5,FALSE)="","",VLOOKUP($O921,'APOIO-DESPESAS'!$A$3:$N$962,5,FALSE)),"")</f>
        <v/>
      </c>
      <c r="E921" s="223" t="str">
        <f>IFERROR(IF(VLOOKUP($O921,'APOIO-DESPESAS'!$A$3:$N$962,6,FALSE)="","",VLOOKUP($O921,'APOIO-DESPESAS'!$A$3:$N$962,6,FALSE)),"")</f>
        <v/>
      </c>
      <c r="F921" s="223" t="str">
        <f>IFERROR(IF(VLOOKUP($O921,'APOIO-DESPESAS'!$A$3:$N$962,7,FALSE)="","",VLOOKUP($O921,'APOIO-DESPESAS'!$A$3:$N$962,7,FALSE)),"")</f>
        <v/>
      </c>
      <c r="G921" s="223" t="str">
        <f>IFERROR(IF(VLOOKUP($O921,'APOIO-DESPESAS'!$A$3:$N$962,8,FALSE)="","",VLOOKUP($O921,'APOIO-DESPESAS'!$A$3:$N$962,8,FALSE)),"")</f>
        <v/>
      </c>
      <c r="H921" s="223" t="str">
        <f>IFERROR(IF(VLOOKUP($O921,'APOIO-DESPESAS'!$A$3:$N$962,9,FALSE)="","",VLOOKUP($O921,'APOIO-DESPESAS'!$A$3:$N$962,9,FALSE)),"")</f>
        <v/>
      </c>
      <c r="I921" s="223" t="str">
        <f>IFERROR(IF(VLOOKUP($O921,'APOIO-DESPESAS'!$A$3:$N$962,10,FALSE)="","",VLOOKUP($O921,'APOIO-DESPESAS'!$A$3:$N$962,10,FALSE)),"")</f>
        <v/>
      </c>
      <c r="J921" s="223" t="str">
        <f>IFERROR(IF(VLOOKUP($O921,'APOIO-DESPESAS'!$A$3:$N$962,11,FALSE)="","",VLOOKUP($O921,'APOIO-DESPESAS'!$A$3:$N$962,11,FALSE)),"")</f>
        <v/>
      </c>
      <c r="K921" s="223" t="str">
        <f>IFERROR(IF(VLOOKUP($O921,'APOIO-DESPESAS'!$A$3:$N$962,12,FALSE)="","",VLOOKUP($O921,'APOIO-DESPESAS'!$A$3:$N$962,12,FALSE)),"")</f>
        <v/>
      </c>
      <c r="L921" s="223" t="str">
        <f>IFERROR(IF(VLOOKUP($O921,'APOIO-DESPESAS'!$A$3:$N$962,13,FALSE)="","",VLOOKUP($O921,'APOIO-DESPESAS'!$A$3:$N$962,13,FALSE)),"")</f>
        <v/>
      </c>
      <c r="M921" s="223" t="str">
        <f>IFERROR(IF(VLOOKUP($O921,'APOIO-DESPESAS'!$A$3:$N$962,14,FALSE)="","",VLOOKUP($O921,'APOIO-DESPESAS'!$A$3:$N$962,14,FALSE)),"")</f>
        <v/>
      </c>
      <c r="O921" s="223">
        <f t="shared" si="14"/>
        <v>919</v>
      </c>
    </row>
    <row r="922" spans="1:15" x14ac:dyDescent="0.25">
      <c r="A922" s="223" t="str">
        <f>IFERROR(IF(VLOOKUP($O922,'APOIO-DESPESAS'!$A$3:$N$962,2,FALSE)="","",VLOOKUP($O922,'APOIO-DESPESAS'!$A$3:$N$962,2,FALSE)),"")</f>
        <v/>
      </c>
      <c r="B922" s="223" t="str">
        <f>IFERROR(IF(VLOOKUP($O922,'APOIO-DESPESAS'!$A$3:$N$962,3,FALSE)="","",VLOOKUP($O922,'APOIO-DESPESAS'!$A$3:$N$962,3,FALSE)),"")</f>
        <v/>
      </c>
      <c r="C922" s="223" t="str">
        <f>IFERROR(IF(VLOOKUP($O922,'APOIO-DESPESAS'!$A$3:$N$962,4,FALSE)="","",VLOOKUP($O922,'APOIO-DESPESAS'!$A$3:$N$962,4,FALSE)),"")</f>
        <v/>
      </c>
      <c r="D922" s="223" t="str">
        <f>IFERROR(IF(VLOOKUP($O922,'APOIO-DESPESAS'!$A$3:$N$962,5,FALSE)="","",VLOOKUP($O922,'APOIO-DESPESAS'!$A$3:$N$962,5,FALSE)),"")</f>
        <v/>
      </c>
      <c r="E922" s="223" t="str">
        <f>IFERROR(IF(VLOOKUP($O922,'APOIO-DESPESAS'!$A$3:$N$962,6,FALSE)="","",VLOOKUP($O922,'APOIO-DESPESAS'!$A$3:$N$962,6,FALSE)),"")</f>
        <v/>
      </c>
      <c r="F922" s="223" t="str">
        <f>IFERROR(IF(VLOOKUP($O922,'APOIO-DESPESAS'!$A$3:$N$962,7,FALSE)="","",VLOOKUP($O922,'APOIO-DESPESAS'!$A$3:$N$962,7,FALSE)),"")</f>
        <v/>
      </c>
      <c r="G922" s="223" t="str">
        <f>IFERROR(IF(VLOOKUP($O922,'APOIO-DESPESAS'!$A$3:$N$962,8,FALSE)="","",VLOOKUP($O922,'APOIO-DESPESAS'!$A$3:$N$962,8,FALSE)),"")</f>
        <v/>
      </c>
      <c r="H922" s="223" t="str">
        <f>IFERROR(IF(VLOOKUP($O922,'APOIO-DESPESAS'!$A$3:$N$962,9,FALSE)="","",VLOOKUP($O922,'APOIO-DESPESAS'!$A$3:$N$962,9,FALSE)),"")</f>
        <v/>
      </c>
      <c r="I922" s="223" t="str">
        <f>IFERROR(IF(VLOOKUP($O922,'APOIO-DESPESAS'!$A$3:$N$962,10,FALSE)="","",VLOOKUP($O922,'APOIO-DESPESAS'!$A$3:$N$962,10,FALSE)),"")</f>
        <v/>
      </c>
      <c r="J922" s="223" t="str">
        <f>IFERROR(IF(VLOOKUP($O922,'APOIO-DESPESAS'!$A$3:$N$962,11,FALSE)="","",VLOOKUP($O922,'APOIO-DESPESAS'!$A$3:$N$962,11,FALSE)),"")</f>
        <v/>
      </c>
      <c r="K922" s="223" t="str">
        <f>IFERROR(IF(VLOOKUP($O922,'APOIO-DESPESAS'!$A$3:$N$962,12,FALSE)="","",VLOOKUP($O922,'APOIO-DESPESAS'!$A$3:$N$962,12,FALSE)),"")</f>
        <v/>
      </c>
      <c r="L922" s="223" t="str">
        <f>IFERROR(IF(VLOOKUP($O922,'APOIO-DESPESAS'!$A$3:$N$962,13,FALSE)="","",VLOOKUP($O922,'APOIO-DESPESAS'!$A$3:$N$962,13,FALSE)),"")</f>
        <v/>
      </c>
      <c r="M922" s="223" t="str">
        <f>IFERROR(IF(VLOOKUP($O922,'APOIO-DESPESAS'!$A$3:$N$962,14,FALSE)="","",VLOOKUP($O922,'APOIO-DESPESAS'!$A$3:$N$962,14,FALSE)),"")</f>
        <v/>
      </c>
      <c r="O922" s="223">
        <f t="shared" si="14"/>
        <v>920</v>
      </c>
    </row>
    <row r="923" spans="1:15" x14ac:dyDescent="0.25">
      <c r="A923" s="223" t="str">
        <f>IFERROR(IF(VLOOKUP($O923,'APOIO-DESPESAS'!$A$3:$N$962,2,FALSE)="","",VLOOKUP($O923,'APOIO-DESPESAS'!$A$3:$N$962,2,FALSE)),"")</f>
        <v/>
      </c>
      <c r="B923" s="223" t="str">
        <f>IFERROR(IF(VLOOKUP($O923,'APOIO-DESPESAS'!$A$3:$N$962,3,FALSE)="","",VLOOKUP($O923,'APOIO-DESPESAS'!$A$3:$N$962,3,FALSE)),"")</f>
        <v/>
      </c>
      <c r="C923" s="223" t="str">
        <f>IFERROR(IF(VLOOKUP($O923,'APOIO-DESPESAS'!$A$3:$N$962,4,FALSE)="","",VLOOKUP($O923,'APOIO-DESPESAS'!$A$3:$N$962,4,FALSE)),"")</f>
        <v/>
      </c>
      <c r="D923" s="223" t="str">
        <f>IFERROR(IF(VLOOKUP($O923,'APOIO-DESPESAS'!$A$3:$N$962,5,FALSE)="","",VLOOKUP($O923,'APOIO-DESPESAS'!$A$3:$N$962,5,FALSE)),"")</f>
        <v/>
      </c>
      <c r="E923" s="223" t="str">
        <f>IFERROR(IF(VLOOKUP($O923,'APOIO-DESPESAS'!$A$3:$N$962,6,FALSE)="","",VLOOKUP($O923,'APOIO-DESPESAS'!$A$3:$N$962,6,FALSE)),"")</f>
        <v/>
      </c>
      <c r="F923" s="223" t="str">
        <f>IFERROR(IF(VLOOKUP($O923,'APOIO-DESPESAS'!$A$3:$N$962,7,FALSE)="","",VLOOKUP($O923,'APOIO-DESPESAS'!$A$3:$N$962,7,FALSE)),"")</f>
        <v/>
      </c>
      <c r="G923" s="223" t="str">
        <f>IFERROR(IF(VLOOKUP($O923,'APOIO-DESPESAS'!$A$3:$N$962,8,FALSE)="","",VLOOKUP($O923,'APOIO-DESPESAS'!$A$3:$N$962,8,FALSE)),"")</f>
        <v/>
      </c>
      <c r="H923" s="223" t="str">
        <f>IFERROR(IF(VLOOKUP($O923,'APOIO-DESPESAS'!$A$3:$N$962,9,FALSE)="","",VLOOKUP($O923,'APOIO-DESPESAS'!$A$3:$N$962,9,FALSE)),"")</f>
        <v/>
      </c>
      <c r="I923" s="223" t="str">
        <f>IFERROR(IF(VLOOKUP($O923,'APOIO-DESPESAS'!$A$3:$N$962,10,FALSE)="","",VLOOKUP($O923,'APOIO-DESPESAS'!$A$3:$N$962,10,FALSE)),"")</f>
        <v/>
      </c>
      <c r="J923" s="223" t="str">
        <f>IFERROR(IF(VLOOKUP($O923,'APOIO-DESPESAS'!$A$3:$N$962,11,FALSE)="","",VLOOKUP($O923,'APOIO-DESPESAS'!$A$3:$N$962,11,FALSE)),"")</f>
        <v/>
      </c>
      <c r="K923" s="223" t="str">
        <f>IFERROR(IF(VLOOKUP($O923,'APOIO-DESPESAS'!$A$3:$N$962,12,FALSE)="","",VLOOKUP($O923,'APOIO-DESPESAS'!$A$3:$N$962,12,FALSE)),"")</f>
        <v/>
      </c>
      <c r="L923" s="223" t="str">
        <f>IFERROR(IF(VLOOKUP($O923,'APOIO-DESPESAS'!$A$3:$N$962,13,FALSE)="","",VLOOKUP($O923,'APOIO-DESPESAS'!$A$3:$N$962,13,FALSE)),"")</f>
        <v/>
      </c>
      <c r="M923" s="223" t="str">
        <f>IFERROR(IF(VLOOKUP($O923,'APOIO-DESPESAS'!$A$3:$N$962,14,FALSE)="","",VLOOKUP($O923,'APOIO-DESPESAS'!$A$3:$N$962,14,FALSE)),"")</f>
        <v/>
      </c>
      <c r="O923" s="223">
        <f t="shared" si="14"/>
        <v>921</v>
      </c>
    </row>
    <row r="924" spans="1:15" x14ac:dyDescent="0.25">
      <c r="A924" s="223" t="str">
        <f>IFERROR(IF(VLOOKUP($O924,'APOIO-DESPESAS'!$A$3:$N$962,2,FALSE)="","",VLOOKUP($O924,'APOIO-DESPESAS'!$A$3:$N$962,2,FALSE)),"")</f>
        <v/>
      </c>
      <c r="B924" s="223" t="str">
        <f>IFERROR(IF(VLOOKUP($O924,'APOIO-DESPESAS'!$A$3:$N$962,3,FALSE)="","",VLOOKUP($O924,'APOIO-DESPESAS'!$A$3:$N$962,3,FALSE)),"")</f>
        <v/>
      </c>
      <c r="C924" s="223" t="str">
        <f>IFERROR(IF(VLOOKUP($O924,'APOIO-DESPESAS'!$A$3:$N$962,4,FALSE)="","",VLOOKUP($O924,'APOIO-DESPESAS'!$A$3:$N$962,4,FALSE)),"")</f>
        <v/>
      </c>
      <c r="D924" s="223" t="str">
        <f>IFERROR(IF(VLOOKUP($O924,'APOIO-DESPESAS'!$A$3:$N$962,5,FALSE)="","",VLOOKUP($O924,'APOIO-DESPESAS'!$A$3:$N$962,5,FALSE)),"")</f>
        <v/>
      </c>
      <c r="E924" s="223" t="str">
        <f>IFERROR(IF(VLOOKUP($O924,'APOIO-DESPESAS'!$A$3:$N$962,6,FALSE)="","",VLOOKUP($O924,'APOIO-DESPESAS'!$A$3:$N$962,6,FALSE)),"")</f>
        <v/>
      </c>
      <c r="F924" s="223" t="str">
        <f>IFERROR(IF(VLOOKUP($O924,'APOIO-DESPESAS'!$A$3:$N$962,7,FALSE)="","",VLOOKUP($O924,'APOIO-DESPESAS'!$A$3:$N$962,7,FALSE)),"")</f>
        <v/>
      </c>
      <c r="G924" s="223" t="str">
        <f>IFERROR(IF(VLOOKUP($O924,'APOIO-DESPESAS'!$A$3:$N$962,8,FALSE)="","",VLOOKUP($O924,'APOIO-DESPESAS'!$A$3:$N$962,8,FALSE)),"")</f>
        <v/>
      </c>
      <c r="H924" s="223" t="str">
        <f>IFERROR(IF(VLOOKUP($O924,'APOIO-DESPESAS'!$A$3:$N$962,9,FALSE)="","",VLOOKUP($O924,'APOIO-DESPESAS'!$A$3:$N$962,9,FALSE)),"")</f>
        <v/>
      </c>
      <c r="I924" s="223" t="str">
        <f>IFERROR(IF(VLOOKUP($O924,'APOIO-DESPESAS'!$A$3:$N$962,10,FALSE)="","",VLOOKUP($O924,'APOIO-DESPESAS'!$A$3:$N$962,10,FALSE)),"")</f>
        <v/>
      </c>
      <c r="J924" s="223" t="str">
        <f>IFERROR(IF(VLOOKUP($O924,'APOIO-DESPESAS'!$A$3:$N$962,11,FALSE)="","",VLOOKUP($O924,'APOIO-DESPESAS'!$A$3:$N$962,11,FALSE)),"")</f>
        <v/>
      </c>
      <c r="K924" s="223" t="str">
        <f>IFERROR(IF(VLOOKUP($O924,'APOIO-DESPESAS'!$A$3:$N$962,12,FALSE)="","",VLOOKUP($O924,'APOIO-DESPESAS'!$A$3:$N$962,12,FALSE)),"")</f>
        <v/>
      </c>
      <c r="L924" s="223" t="str">
        <f>IFERROR(IF(VLOOKUP($O924,'APOIO-DESPESAS'!$A$3:$N$962,13,FALSE)="","",VLOOKUP($O924,'APOIO-DESPESAS'!$A$3:$N$962,13,FALSE)),"")</f>
        <v/>
      </c>
      <c r="M924" s="223" t="str">
        <f>IFERROR(IF(VLOOKUP($O924,'APOIO-DESPESAS'!$A$3:$N$962,14,FALSE)="","",VLOOKUP($O924,'APOIO-DESPESAS'!$A$3:$N$962,14,FALSE)),"")</f>
        <v/>
      </c>
      <c r="O924" s="223">
        <f t="shared" si="14"/>
        <v>922</v>
      </c>
    </row>
    <row r="925" spans="1:15" x14ac:dyDescent="0.25">
      <c r="A925" s="223" t="str">
        <f>IFERROR(IF(VLOOKUP($O925,'APOIO-DESPESAS'!$A$3:$N$962,2,FALSE)="","",VLOOKUP($O925,'APOIO-DESPESAS'!$A$3:$N$962,2,FALSE)),"")</f>
        <v/>
      </c>
      <c r="B925" s="223" t="str">
        <f>IFERROR(IF(VLOOKUP($O925,'APOIO-DESPESAS'!$A$3:$N$962,3,FALSE)="","",VLOOKUP($O925,'APOIO-DESPESAS'!$A$3:$N$962,3,FALSE)),"")</f>
        <v/>
      </c>
      <c r="C925" s="223" t="str">
        <f>IFERROR(IF(VLOOKUP($O925,'APOIO-DESPESAS'!$A$3:$N$962,4,FALSE)="","",VLOOKUP($O925,'APOIO-DESPESAS'!$A$3:$N$962,4,FALSE)),"")</f>
        <v/>
      </c>
      <c r="D925" s="223" t="str">
        <f>IFERROR(IF(VLOOKUP($O925,'APOIO-DESPESAS'!$A$3:$N$962,5,FALSE)="","",VLOOKUP($O925,'APOIO-DESPESAS'!$A$3:$N$962,5,FALSE)),"")</f>
        <v/>
      </c>
      <c r="E925" s="223" t="str">
        <f>IFERROR(IF(VLOOKUP($O925,'APOIO-DESPESAS'!$A$3:$N$962,6,FALSE)="","",VLOOKUP($O925,'APOIO-DESPESAS'!$A$3:$N$962,6,FALSE)),"")</f>
        <v/>
      </c>
      <c r="F925" s="223" t="str">
        <f>IFERROR(IF(VLOOKUP($O925,'APOIO-DESPESAS'!$A$3:$N$962,7,FALSE)="","",VLOOKUP($O925,'APOIO-DESPESAS'!$A$3:$N$962,7,FALSE)),"")</f>
        <v/>
      </c>
      <c r="G925" s="223" t="str">
        <f>IFERROR(IF(VLOOKUP($O925,'APOIO-DESPESAS'!$A$3:$N$962,8,FALSE)="","",VLOOKUP($O925,'APOIO-DESPESAS'!$A$3:$N$962,8,FALSE)),"")</f>
        <v/>
      </c>
      <c r="H925" s="223" t="str">
        <f>IFERROR(IF(VLOOKUP($O925,'APOIO-DESPESAS'!$A$3:$N$962,9,FALSE)="","",VLOOKUP($O925,'APOIO-DESPESAS'!$A$3:$N$962,9,FALSE)),"")</f>
        <v/>
      </c>
      <c r="I925" s="223" t="str">
        <f>IFERROR(IF(VLOOKUP($O925,'APOIO-DESPESAS'!$A$3:$N$962,10,FALSE)="","",VLOOKUP($O925,'APOIO-DESPESAS'!$A$3:$N$962,10,FALSE)),"")</f>
        <v/>
      </c>
      <c r="J925" s="223" t="str">
        <f>IFERROR(IF(VLOOKUP($O925,'APOIO-DESPESAS'!$A$3:$N$962,11,FALSE)="","",VLOOKUP($O925,'APOIO-DESPESAS'!$A$3:$N$962,11,FALSE)),"")</f>
        <v/>
      </c>
      <c r="K925" s="223" t="str">
        <f>IFERROR(IF(VLOOKUP($O925,'APOIO-DESPESAS'!$A$3:$N$962,12,FALSE)="","",VLOOKUP($O925,'APOIO-DESPESAS'!$A$3:$N$962,12,FALSE)),"")</f>
        <v/>
      </c>
      <c r="L925" s="223" t="str">
        <f>IFERROR(IF(VLOOKUP($O925,'APOIO-DESPESAS'!$A$3:$N$962,13,FALSE)="","",VLOOKUP($O925,'APOIO-DESPESAS'!$A$3:$N$962,13,FALSE)),"")</f>
        <v/>
      </c>
      <c r="M925" s="223" t="str">
        <f>IFERROR(IF(VLOOKUP($O925,'APOIO-DESPESAS'!$A$3:$N$962,14,FALSE)="","",VLOOKUP($O925,'APOIO-DESPESAS'!$A$3:$N$962,14,FALSE)),"")</f>
        <v/>
      </c>
      <c r="O925" s="223">
        <f t="shared" si="14"/>
        <v>923</v>
      </c>
    </row>
    <row r="926" spans="1:15" x14ac:dyDescent="0.25">
      <c r="A926" s="223" t="str">
        <f>IFERROR(IF(VLOOKUP($O926,'APOIO-DESPESAS'!$A$3:$N$962,2,FALSE)="","",VLOOKUP($O926,'APOIO-DESPESAS'!$A$3:$N$962,2,FALSE)),"")</f>
        <v/>
      </c>
      <c r="B926" s="223" t="str">
        <f>IFERROR(IF(VLOOKUP($O926,'APOIO-DESPESAS'!$A$3:$N$962,3,FALSE)="","",VLOOKUP($O926,'APOIO-DESPESAS'!$A$3:$N$962,3,FALSE)),"")</f>
        <v/>
      </c>
      <c r="C926" s="223" t="str">
        <f>IFERROR(IF(VLOOKUP($O926,'APOIO-DESPESAS'!$A$3:$N$962,4,FALSE)="","",VLOOKUP($O926,'APOIO-DESPESAS'!$A$3:$N$962,4,FALSE)),"")</f>
        <v/>
      </c>
      <c r="D926" s="223" t="str">
        <f>IFERROR(IF(VLOOKUP($O926,'APOIO-DESPESAS'!$A$3:$N$962,5,FALSE)="","",VLOOKUP($O926,'APOIO-DESPESAS'!$A$3:$N$962,5,FALSE)),"")</f>
        <v/>
      </c>
      <c r="E926" s="223" t="str">
        <f>IFERROR(IF(VLOOKUP($O926,'APOIO-DESPESAS'!$A$3:$N$962,6,FALSE)="","",VLOOKUP($O926,'APOIO-DESPESAS'!$A$3:$N$962,6,FALSE)),"")</f>
        <v/>
      </c>
      <c r="F926" s="223" t="str">
        <f>IFERROR(IF(VLOOKUP($O926,'APOIO-DESPESAS'!$A$3:$N$962,7,FALSE)="","",VLOOKUP($O926,'APOIO-DESPESAS'!$A$3:$N$962,7,FALSE)),"")</f>
        <v/>
      </c>
      <c r="G926" s="223" t="str">
        <f>IFERROR(IF(VLOOKUP($O926,'APOIO-DESPESAS'!$A$3:$N$962,8,FALSE)="","",VLOOKUP($O926,'APOIO-DESPESAS'!$A$3:$N$962,8,FALSE)),"")</f>
        <v/>
      </c>
      <c r="H926" s="223" t="str">
        <f>IFERROR(IF(VLOOKUP($O926,'APOIO-DESPESAS'!$A$3:$N$962,9,FALSE)="","",VLOOKUP($O926,'APOIO-DESPESAS'!$A$3:$N$962,9,FALSE)),"")</f>
        <v/>
      </c>
      <c r="I926" s="223" t="str">
        <f>IFERROR(IF(VLOOKUP($O926,'APOIO-DESPESAS'!$A$3:$N$962,10,FALSE)="","",VLOOKUP($O926,'APOIO-DESPESAS'!$A$3:$N$962,10,FALSE)),"")</f>
        <v/>
      </c>
      <c r="J926" s="223" t="str">
        <f>IFERROR(IF(VLOOKUP($O926,'APOIO-DESPESAS'!$A$3:$N$962,11,FALSE)="","",VLOOKUP($O926,'APOIO-DESPESAS'!$A$3:$N$962,11,FALSE)),"")</f>
        <v/>
      </c>
      <c r="K926" s="223" t="str">
        <f>IFERROR(IF(VLOOKUP($O926,'APOIO-DESPESAS'!$A$3:$N$962,12,FALSE)="","",VLOOKUP($O926,'APOIO-DESPESAS'!$A$3:$N$962,12,FALSE)),"")</f>
        <v/>
      </c>
      <c r="L926" s="223" t="str">
        <f>IFERROR(IF(VLOOKUP($O926,'APOIO-DESPESAS'!$A$3:$N$962,13,FALSE)="","",VLOOKUP($O926,'APOIO-DESPESAS'!$A$3:$N$962,13,FALSE)),"")</f>
        <v/>
      </c>
      <c r="M926" s="223" t="str">
        <f>IFERROR(IF(VLOOKUP($O926,'APOIO-DESPESAS'!$A$3:$N$962,14,FALSE)="","",VLOOKUP($O926,'APOIO-DESPESAS'!$A$3:$N$962,14,FALSE)),"")</f>
        <v/>
      </c>
      <c r="O926" s="223">
        <f t="shared" si="14"/>
        <v>924</v>
      </c>
    </row>
    <row r="927" spans="1:15" x14ac:dyDescent="0.25">
      <c r="A927" s="223" t="str">
        <f>IFERROR(IF(VLOOKUP($O927,'APOIO-DESPESAS'!$A$3:$N$962,2,FALSE)="","",VLOOKUP($O927,'APOIO-DESPESAS'!$A$3:$N$962,2,FALSE)),"")</f>
        <v/>
      </c>
      <c r="B927" s="223" t="str">
        <f>IFERROR(IF(VLOOKUP($O927,'APOIO-DESPESAS'!$A$3:$N$962,3,FALSE)="","",VLOOKUP($O927,'APOIO-DESPESAS'!$A$3:$N$962,3,FALSE)),"")</f>
        <v/>
      </c>
      <c r="C927" s="223" t="str">
        <f>IFERROR(IF(VLOOKUP($O927,'APOIO-DESPESAS'!$A$3:$N$962,4,FALSE)="","",VLOOKUP($O927,'APOIO-DESPESAS'!$A$3:$N$962,4,FALSE)),"")</f>
        <v/>
      </c>
      <c r="D927" s="223" t="str">
        <f>IFERROR(IF(VLOOKUP($O927,'APOIO-DESPESAS'!$A$3:$N$962,5,FALSE)="","",VLOOKUP($O927,'APOIO-DESPESAS'!$A$3:$N$962,5,FALSE)),"")</f>
        <v/>
      </c>
      <c r="E927" s="223" t="str">
        <f>IFERROR(IF(VLOOKUP($O927,'APOIO-DESPESAS'!$A$3:$N$962,6,FALSE)="","",VLOOKUP($O927,'APOIO-DESPESAS'!$A$3:$N$962,6,FALSE)),"")</f>
        <v/>
      </c>
      <c r="F927" s="223" t="str">
        <f>IFERROR(IF(VLOOKUP($O927,'APOIO-DESPESAS'!$A$3:$N$962,7,FALSE)="","",VLOOKUP($O927,'APOIO-DESPESAS'!$A$3:$N$962,7,FALSE)),"")</f>
        <v/>
      </c>
      <c r="G927" s="223" t="str">
        <f>IFERROR(IF(VLOOKUP($O927,'APOIO-DESPESAS'!$A$3:$N$962,8,FALSE)="","",VLOOKUP($O927,'APOIO-DESPESAS'!$A$3:$N$962,8,FALSE)),"")</f>
        <v/>
      </c>
      <c r="H927" s="223" t="str">
        <f>IFERROR(IF(VLOOKUP($O927,'APOIO-DESPESAS'!$A$3:$N$962,9,FALSE)="","",VLOOKUP($O927,'APOIO-DESPESAS'!$A$3:$N$962,9,FALSE)),"")</f>
        <v/>
      </c>
      <c r="I927" s="223" t="str">
        <f>IFERROR(IF(VLOOKUP($O927,'APOIO-DESPESAS'!$A$3:$N$962,10,FALSE)="","",VLOOKUP($O927,'APOIO-DESPESAS'!$A$3:$N$962,10,FALSE)),"")</f>
        <v/>
      </c>
      <c r="J927" s="223" t="str">
        <f>IFERROR(IF(VLOOKUP($O927,'APOIO-DESPESAS'!$A$3:$N$962,11,FALSE)="","",VLOOKUP($O927,'APOIO-DESPESAS'!$A$3:$N$962,11,FALSE)),"")</f>
        <v/>
      </c>
      <c r="K927" s="223" t="str">
        <f>IFERROR(IF(VLOOKUP($O927,'APOIO-DESPESAS'!$A$3:$N$962,12,FALSE)="","",VLOOKUP($O927,'APOIO-DESPESAS'!$A$3:$N$962,12,FALSE)),"")</f>
        <v/>
      </c>
      <c r="L927" s="223" t="str">
        <f>IFERROR(IF(VLOOKUP($O927,'APOIO-DESPESAS'!$A$3:$N$962,13,FALSE)="","",VLOOKUP($O927,'APOIO-DESPESAS'!$A$3:$N$962,13,FALSE)),"")</f>
        <v/>
      </c>
      <c r="M927" s="223" t="str">
        <f>IFERROR(IF(VLOOKUP($O927,'APOIO-DESPESAS'!$A$3:$N$962,14,FALSE)="","",VLOOKUP($O927,'APOIO-DESPESAS'!$A$3:$N$962,14,FALSE)),"")</f>
        <v/>
      </c>
      <c r="O927" s="223">
        <f t="shared" si="14"/>
        <v>925</v>
      </c>
    </row>
    <row r="928" spans="1:15" x14ac:dyDescent="0.25">
      <c r="A928" s="223" t="str">
        <f>IFERROR(IF(VLOOKUP($O928,'APOIO-DESPESAS'!$A$3:$N$962,2,FALSE)="","",VLOOKUP($O928,'APOIO-DESPESAS'!$A$3:$N$962,2,FALSE)),"")</f>
        <v/>
      </c>
      <c r="B928" s="223" t="str">
        <f>IFERROR(IF(VLOOKUP($O928,'APOIO-DESPESAS'!$A$3:$N$962,3,FALSE)="","",VLOOKUP($O928,'APOIO-DESPESAS'!$A$3:$N$962,3,FALSE)),"")</f>
        <v/>
      </c>
      <c r="C928" s="223" t="str">
        <f>IFERROR(IF(VLOOKUP($O928,'APOIO-DESPESAS'!$A$3:$N$962,4,FALSE)="","",VLOOKUP($O928,'APOIO-DESPESAS'!$A$3:$N$962,4,FALSE)),"")</f>
        <v/>
      </c>
      <c r="D928" s="223" t="str">
        <f>IFERROR(IF(VLOOKUP($O928,'APOIO-DESPESAS'!$A$3:$N$962,5,FALSE)="","",VLOOKUP($O928,'APOIO-DESPESAS'!$A$3:$N$962,5,FALSE)),"")</f>
        <v/>
      </c>
      <c r="E928" s="223" t="str">
        <f>IFERROR(IF(VLOOKUP($O928,'APOIO-DESPESAS'!$A$3:$N$962,6,FALSE)="","",VLOOKUP($O928,'APOIO-DESPESAS'!$A$3:$N$962,6,FALSE)),"")</f>
        <v/>
      </c>
      <c r="F928" s="223" t="str">
        <f>IFERROR(IF(VLOOKUP($O928,'APOIO-DESPESAS'!$A$3:$N$962,7,FALSE)="","",VLOOKUP($O928,'APOIO-DESPESAS'!$A$3:$N$962,7,FALSE)),"")</f>
        <v/>
      </c>
      <c r="G928" s="223" t="str">
        <f>IFERROR(IF(VLOOKUP($O928,'APOIO-DESPESAS'!$A$3:$N$962,8,FALSE)="","",VLOOKUP($O928,'APOIO-DESPESAS'!$A$3:$N$962,8,FALSE)),"")</f>
        <v/>
      </c>
      <c r="H928" s="223" t="str">
        <f>IFERROR(IF(VLOOKUP($O928,'APOIO-DESPESAS'!$A$3:$N$962,9,FALSE)="","",VLOOKUP($O928,'APOIO-DESPESAS'!$A$3:$N$962,9,FALSE)),"")</f>
        <v/>
      </c>
      <c r="I928" s="223" t="str">
        <f>IFERROR(IF(VLOOKUP($O928,'APOIO-DESPESAS'!$A$3:$N$962,10,FALSE)="","",VLOOKUP($O928,'APOIO-DESPESAS'!$A$3:$N$962,10,FALSE)),"")</f>
        <v/>
      </c>
      <c r="J928" s="223" t="str">
        <f>IFERROR(IF(VLOOKUP($O928,'APOIO-DESPESAS'!$A$3:$N$962,11,FALSE)="","",VLOOKUP($O928,'APOIO-DESPESAS'!$A$3:$N$962,11,FALSE)),"")</f>
        <v/>
      </c>
      <c r="K928" s="223" t="str">
        <f>IFERROR(IF(VLOOKUP($O928,'APOIO-DESPESAS'!$A$3:$N$962,12,FALSE)="","",VLOOKUP($O928,'APOIO-DESPESAS'!$A$3:$N$962,12,FALSE)),"")</f>
        <v/>
      </c>
      <c r="L928" s="223" t="str">
        <f>IFERROR(IF(VLOOKUP($O928,'APOIO-DESPESAS'!$A$3:$N$962,13,FALSE)="","",VLOOKUP($O928,'APOIO-DESPESAS'!$A$3:$N$962,13,FALSE)),"")</f>
        <v/>
      </c>
      <c r="M928" s="223" t="str">
        <f>IFERROR(IF(VLOOKUP($O928,'APOIO-DESPESAS'!$A$3:$N$962,14,FALSE)="","",VLOOKUP($O928,'APOIO-DESPESAS'!$A$3:$N$962,14,FALSE)),"")</f>
        <v/>
      </c>
      <c r="O928" s="223">
        <f t="shared" si="14"/>
        <v>926</v>
      </c>
    </row>
    <row r="929" spans="1:15" x14ac:dyDescent="0.25">
      <c r="A929" s="223" t="str">
        <f>IFERROR(IF(VLOOKUP($O929,'APOIO-DESPESAS'!$A$3:$N$962,2,FALSE)="","",VLOOKUP($O929,'APOIO-DESPESAS'!$A$3:$N$962,2,FALSE)),"")</f>
        <v/>
      </c>
      <c r="B929" s="223" t="str">
        <f>IFERROR(IF(VLOOKUP($O929,'APOIO-DESPESAS'!$A$3:$N$962,3,FALSE)="","",VLOOKUP($O929,'APOIO-DESPESAS'!$A$3:$N$962,3,FALSE)),"")</f>
        <v/>
      </c>
      <c r="C929" s="223" t="str">
        <f>IFERROR(IF(VLOOKUP($O929,'APOIO-DESPESAS'!$A$3:$N$962,4,FALSE)="","",VLOOKUP($O929,'APOIO-DESPESAS'!$A$3:$N$962,4,FALSE)),"")</f>
        <v/>
      </c>
      <c r="D929" s="223" t="str">
        <f>IFERROR(IF(VLOOKUP($O929,'APOIO-DESPESAS'!$A$3:$N$962,5,FALSE)="","",VLOOKUP($O929,'APOIO-DESPESAS'!$A$3:$N$962,5,FALSE)),"")</f>
        <v/>
      </c>
      <c r="E929" s="223" t="str">
        <f>IFERROR(IF(VLOOKUP($O929,'APOIO-DESPESAS'!$A$3:$N$962,6,FALSE)="","",VLOOKUP($O929,'APOIO-DESPESAS'!$A$3:$N$962,6,FALSE)),"")</f>
        <v/>
      </c>
      <c r="F929" s="223" t="str">
        <f>IFERROR(IF(VLOOKUP($O929,'APOIO-DESPESAS'!$A$3:$N$962,7,FALSE)="","",VLOOKUP($O929,'APOIO-DESPESAS'!$A$3:$N$962,7,FALSE)),"")</f>
        <v/>
      </c>
      <c r="G929" s="223" t="str">
        <f>IFERROR(IF(VLOOKUP($O929,'APOIO-DESPESAS'!$A$3:$N$962,8,FALSE)="","",VLOOKUP($O929,'APOIO-DESPESAS'!$A$3:$N$962,8,FALSE)),"")</f>
        <v/>
      </c>
      <c r="H929" s="223" t="str">
        <f>IFERROR(IF(VLOOKUP($O929,'APOIO-DESPESAS'!$A$3:$N$962,9,FALSE)="","",VLOOKUP($O929,'APOIO-DESPESAS'!$A$3:$N$962,9,FALSE)),"")</f>
        <v/>
      </c>
      <c r="I929" s="223" t="str">
        <f>IFERROR(IF(VLOOKUP($O929,'APOIO-DESPESAS'!$A$3:$N$962,10,FALSE)="","",VLOOKUP($O929,'APOIO-DESPESAS'!$A$3:$N$962,10,FALSE)),"")</f>
        <v/>
      </c>
      <c r="J929" s="223" t="str">
        <f>IFERROR(IF(VLOOKUP($O929,'APOIO-DESPESAS'!$A$3:$N$962,11,FALSE)="","",VLOOKUP($O929,'APOIO-DESPESAS'!$A$3:$N$962,11,FALSE)),"")</f>
        <v/>
      </c>
      <c r="K929" s="223" t="str">
        <f>IFERROR(IF(VLOOKUP($O929,'APOIO-DESPESAS'!$A$3:$N$962,12,FALSE)="","",VLOOKUP($O929,'APOIO-DESPESAS'!$A$3:$N$962,12,FALSE)),"")</f>
        <v/>
      </c>
      <c r="L929" s="223" t="str">
        <f>IFERROR(IF(VLOOKUP($O929,'APOIO-DESPESAS'!$A$3:$N$962,13,FALSE)="","",VLOOKUP($O929,'APOIO-DESPESAS'!$A$3:$N$962,13,FALSE)),"")</f>
        <v/>
      </c>
      <c r="M929" s="223" t="str">
        <f>IFERROR(IF(VLOOKUP($O929,'APOIO-DESPESAS'!$A$3:$N$962,14,FALSE)="","",VLOOKUP($O929,'APOIO-DESPESAS'!$A$3:$N$962,14,FALSE)),"")</f>
        <v/>
      </c>
      <c r="O929" s="223">
        <f t="shared" si="14"/>
        <v>927</v>
      </c>
    </row>
    <row r="930" spans="1:15" x14ac:dyDescent="0.25">
      <c r="A930" s="223" t="str">
        <f>IFERROR(IF(VLOOKUP($O930,'APOIO-DESPESAS'!$A$3:$N$962,2,FALSE)="","",VLOOKUP($O930,'APOIO-DESPESAS'!$A$3:$N$962,2,FALSE)),"")</f>
        <v/>
      </c>
      <c r="B930" s="223" t="str">
        <f>IFERROR(IF(VLOOKUP($O930,'APOIO-DESPESAS'!$A$3:$N$962,3,FALSE)="","",VLOOKUP($O930,'APOIO-DESPESAS'!$A$3:$N$962,3,FALSE)),"")</f>
        <v/>
      </c>
      <c r="C930" s="223" t="str">
        <f>IFERROR(IF(VLOOKUP($O930,'APOIO-DESPESAS'!$A$3:$N$962,4,FALSE)="","",VLOOKUP($O930,'APOIO-DESPESAS'!$A$3:$N$962,4,FALSE)),"")</f>
        <v/>
      </c>
      <c r="D930" s="223" t="str">
        <f>IFERROR(IF(VLOOKUP($O930,'APOIO-DESPESAS'!$A$3:$N$962,5,FALSE)="","",VLOOKUP($O930,'APOIO-DESPESAS'!$A$3:$N$962,5,FALSE)),"")</f>
        <v/>
      </c>
      <c r="E930" s="223" t="str">
        <f>IFERROR(IF(VLOOKUP($O930,'APOIO-DESPESAS'!$A$3:$N$962,6,FALSE)="","",VLOOKUP($O930,'APOIO-DESPESAS'!$A$3:$N$962,6,FALSE)),"")</f>
        <v/>
      </c>
      <c r="F930" s="223" t="str">
        <f>IFERROR(IF(VLOOKUP($O930,'APOIO-DESPESAS'!$A$3:$N$962,7,FALSE)="","",VLOOKUP($O930,'APOIO-DESPESAS'!$A$3:$N$962,7,FALSE)),"")</f>
        <v/>
      </c>
      <c r="G930" s="223" t="str">
        <f>IFERROR(IF(VLOOKUP($O930,'APOIO-DESPESAS'!$A$3:$N$962,8,FALSE)="","",VLOOKUP($O930,'APOIO-DESPESAS'!$A$3:$N$962,8,FALSE)),"")</f>
        <v/>
      </c>
      <c r="H930" s="223" t="str">
        <f>IFERROR(IF(VLOOKUP($O930,'APOIO-DESPESAS'!$A$3:$N$962,9,FALSE)="","",VLOOKUP($O930,'APOIO-DESPESAS'!$A$3:$N$962,9,FALSE)),"")</f>
        <v/>
      </c>
      <c r="I930" s="223" t="str">
        <f>IFERROR(IF(VLOOKUP($O930,'APOIO-DESPESAS'!$A$3:$N$962,10,FALSE)="","",VLOOKUP($O930,'APOIO-DESPESAS'!$A$3:$N$962,10,FALSE)),"")</f>
        <v/>
      </c>
      <c r="J930" s="223" t="str">
        <f>IFERROR(IF(VLOOKUP($O930,'APOIO-DESPESAS'!$A$3:$N$962,11,FALSE)="","",VLOOKUP($O930,'APOIO-DESPESAS'!$A$3:$N$962,11,FALSE)),"")</f>
        <v/>
      </c>
      <c r="K930" s="223" t="str">
        <f>IFERROR(IF(VLOOKUP($O930,'APOIO-DESPESAS'!$A$3:$N$962,12,FALSE)="","",VLOOKUP($O930,'APOIO-DESPESAS'!$A$3:$N$962,12,FALSE)),"")</f>
        <v/>
      </c>
      <c r="L930" s="223" t="str">
        <f>IFERROR(IF(VLOOKUP($O930,'APOIO-DESPESAS'!$A$3:$N$962,13,FALSE)="","",VLOOKUP($O930,'APOIO-DESPESAS'!$A$3:$N$962,13,FALSE)),"")</f>
        <v/>
      </c>
      <c r="M930" s="223" t="str">
        <f>IFERROR(IF(VLOOKUP($O930,'APOIO-DESPESAS'!$A$3:$N$962,14,FALSE)="","",VLOOKUP($O930,'APOIO-DESPESAS'!$A$3:$N$962,14,FALSE)),"")</f>
        <v/>
      </c>
      <c r="O930" s="223">
        <f t="shared" si="14"/>
        <v>928</v>
      </c>
    </row>
    <row r="931" spans="1:15" x14ac:dyDescent="0.25">
      <c r="A931" s="223" t="str">
        <f>IFERROR(IF(VLOOKUP($O931,'APOIO-DESPESAS'!$A$3:$N$962,2,FALSE)="","",VLOOKUP($O931,'APOIO-DESPESAS'!$A$3:$N$962,2,FALSE)),"")</f>
        <v/>
      </c>
      <c r="B931" s="223" t="str">
        <f>IFERROR(IF(VLOOKUP($O931,'APOIO-DESPESAS'!$A$3:$N$962,3,FALSE)="","",VLOOKUP($O931,'APOIO-DESPESAS'!$A$3:$N$962,3,FALSE)),"")</f>
        <v/>
      </c>
      <c r="C931" s="223" t="str">
        <f>IFERROR(IF(VLOOKUP($O931,'APOIO-DESPESAS'!$A$3:$N$962,4,FALSE)="","",VLOOKUP($O931,'APOIO-DESPESAS'!$A$3:$N$962,4,FALSE)),"")</f>
        <v/>
      </c>
      <c r="D931" s="223" t="str">
        <f>IFERROR(IF(VLOOKUP($O931,'APOIO-DESPESAS'!$A$3:$N$962,5,FALSE)="","",VLOOKUP($O931,'APOIO-DESPESAS'!$A$3:$N$962,5,FALSE)),"")</f>
        <v/>
      </c>
      <c r="E931" s="223" t="str">
        <f>IFERROR(IF(VLOOKUP($O931,'APOIO-DESPESAS'!$A$3:$N$962,6,FALSE)="","",VLOOKUP($O931,'APOIO-DESPESAS'!$A$3:$N$962,6,FALSE)),"")</f>
        <v/>
      </c>
      <c r="F931" s="223" t="str">
        <f>IFERROR(IF(VLOOKUP($O931,'APOIO-DESPESAS'!$A$3:$N$962,7,FALSE)="","",VLOOKUP($O931,'APOIO-DESPESAS'!$A$3:$N$962,7,FALSE)),"")</f>
        <v/>
      </c>
      <c r="G931" s="223" t="str">
        <f>IFERROR(IF(VLOOKUP($O931,'APOIO-DESPESAS'!$A$3:$N$962,8,FALSE)="","",VLOOKUP($O931,'APOIO-DESPESAS'!$A$3:$N$962,8,FALSE)),"")</f>
        <v/>
      </c>
      <c r="H931" s="223" t="str">
        <f>IFERROR(IF(VLOOKUP($O931,'APOIO-DESPESAS'!$A$3:$N$962,9,FALSE)="","",VLOOKUP($O931,'APOIO-DESPESAS'!$A$3:$N$962,9,FALSE)),"")</f>
        <v/>
      </c>
      <c r="I931" s="223" t="str">
        <f>IFERROR(IF(VLOOKUP($O931,'APOIO-DESPESAS'!$A$3:$N$962,10,FALSE)="","",VLOOKUP($O931,'APOIO-DESPESAS'!$A$3:$N$962,10,FALSE)),"")</f>
        <v/>
      </c>
      <c r="J931" s="223" t="str">
        <f>IFERROR(IF(VLOOKUP($O931,'APOIO-DESPESAS'!$A$3:$N$962,11,FALSE)="","",VLOOKUP($O931,'APOIO-DESPESAS'!$A$3:$N$962,11,FALSE)),"")</f>
        <v/>
      </c>
      <c r="K931" s="223" t="str">
        <f>IFERROR(IF(VLOOKUP($O931,'APOIO-DESPESAS'!$A$3:$N$962,12,FALSE)="","",VLOOKUP($O931,'APOIO-DESPESAS'!$A$3:$N$962,12,FALSE)),"")</f>
        <v/>
      </c>
      <c r="L931" s="223" t="str">
        <f>IFERROR(IF(VLOOKUP($O931,'APOIO-DESPESAS'!$A$3:$N$962,13,FALSE)="","",VLOOKUP($O931,'APOIO-DESPESAS'!$A$3:$N$962,13,FALSE)),"")</f>
        <v/>
      </c>
      <c r="M931" s="223" t="str">
        <f>IFERROR(IF(VLOOKUP($O931,'APOIO-DESPESAS'!$A$3:$N$962,14,FALSE)="","",VLOOKUP($O931,'APOIO-DESPESAS'!$A$3:$N$962,14,FALSE)),"")</f>
        <v/>
      </c>
      <c r="O931" s="223">
        <f t="shared" si="14"/>
        <v>929</v>
      </c>
    </row>
    <row r="932" spans="1:15" x14ac:dyDescent="0.25">
      <c r="A932" s="223" t="str">
        <f>IFERROR(IF(VLOOKUP($O932,'APOIO-DESPESAS'!$A$3:$N$962,2,FALSE)="","",VLOOKUP($O932,'APOIO-DESPESAS'!$A$3:$N$962,2,FALSE)),"")</f>
        <v/>
      </c>
      <c r="B932" s="223" t="str">
        <f>IFERROR(IF(VLOOKUP($O932,'APOIO-DESPESAS'!$A$3:$N$962,3,FALSE)="","",VLOOKUP($O932,'APOIO-DESPESAS'!$A$3:$N$962,3,FALSE)),"")</f>
        <v/>
      </c>
      <c r="C932" s="223" t="str">
        <f>IFERROR(IF(VLOOKUP($O932,'APOIO-DESPESAS'!$A$3:$N$962,4,FALSE)="","",VLOOKUP($O932,'APOIO-DESPESAS'!$A$3:$N$962,4,FALSE)),"")</f>
        <v/>
      </c>
      <c r="D932" s="223" t="str">
        <f>IFERROR(IF(VLOOKUP($O932,'APOIO-DESPESAS'!$A$3:$N$962,5,FALSE)="","",VLOOKUP($O932,'APOIO-DESPESAS'!$A$3:$N$962,5,FALSE)),"")</f>
        <v/>
      </c>
      <c r="E932" s="223" t="str">
        <f>IFERROR(IF(VLOOKUP($O932,'APOIO-DESPESAS'!$A$3:$N$962,6,FALSE)="","",VLOOKUP($O932,'APOIO-DESPESAS'!$A$3:$N$962,6,FALSE)),"")</f>
        <v/>
      </c>
      <c r="F932" s="223" t="str">
        <f>IFERROR(IF(VLOOKUP($O932,'APOIO-DESPESAS'!$A$3:$N$962,7,FALSE)="","",VLOOKUP($O932,'APOIO-DESPESAS'!$A$3:$N$962,7,FALSE)),"")</f>
        <v/>
      </c>
      <c r="G932" s="223" t="str">
        <f>IFERROR(IF(VLOOKUP($O932,'APOIO-DESPESAS'!$A$3:$N$962,8,FALSE)="","",VLOOKUP($O932,'APOIO-DESPESAS'!$A$3:$N$962,8,FALSE)),"")</f>
        <v/>
      </c>
      <c r="H932" s="223" t="str">
        <f>IFERROR(IF(VLOOKUP($O932,'APOIO-DESPESAS'!$A$3:$N$962,9,FALSE)="","",VLOOKUP($O932,'APOIO-DESPESAS'!$A$3:$N$962,9,FALSE)),"")</f>
        <v/>
      </c>
      <c r="I932" s="223" t="str">
        <f>IFERROR(IF(VLOOKUP($O932,'APOIO-DESPESAS'!$A$3:$N$962,10,FALSE)="","",VLOOKUP($O932,'APOIO-DESPESAS'!$A$3:$N$962,10,FALSE)),"")</f>
        <v/>
      </c>
      <c r="J932" s="223" t="str">
        <f>IFERROR(IF(VLOOKUP($O932,'APOIO-DESPESAS'!$A$3:$N$962,11,FALSE)="","",VLOOKUP($O932,'APOIO-DESPESAS'!$A$3:$N$962,11,FALSE)),"")</f>
        <v/>
      </c>
      <c r="K932" s="223" t="str">
        <f>IFERROR(IF(VLOOKUP($O932,'APOIO-DESPESAS'!$A$3:$N$962,12,FALSE)="","",VLOOKUP($O932,'APOIO-DESPESAS'!$A$3:$N$962,12,FALSE)),"")</f>
        <v/>
      </c>
      <c r="L932" s="223" t="str">
        <f>IFERROR(IF(VLOOKUP($O932,'APOIO-DESPESAS'!$A$3:$N$962,13,FALSE)="","",VLOOKUP($O932,'APOIO-DESPESAS'!$A$3:$N$962,13,FALSE)),"")</f>
        <v/>
      </c>
      <c r="M932" s="223" t="str">
        <f>IFERROR(IF(VLOOKUP($O932,'APOIO-DESPESAS'!$A$3:$N$962,14,FALSE)="","",VLOOKUP($O932,'APOIO-DESPESAS'!$A$3:$N$962,14,FALSE)),"")</f>
        <v/>
      </c>
      <c r="O932" s="223">
        <f t="shared" si="14"/>
        <v>930</v>
      </c>
    </row>
    <row r="933" spans="1:15" x14ac:dyDescent="0.25">
      <c r="A933" s="223" t="str">
        <f>IFERROR(IF(VLOOKUP($O933,'APOIO-DESPESAS'!$A$3:$N$962,2,FALSE)="","",VLOOKUP($O933,'APOIO-DESPESAS'!$A$3:$N$962,2,FALSE)),"")</f>
        <v/>
      </c>
      <c r="B933" s="223" t="str">
        <f>IFERROR(IF(VLOOKUP($O933,'APOIO-DESPESAS'!$A$3:$N$962,3,FALSE)="","",VLOOKUP($O933,'APOIO-DESPESAS'!$A$3:$N$962,3,FALSE)),"")</f>
        <v/>
      </c>
      <c r="C933" s="223" t="str">
        <f>IFERROR(IF(VLOOKUP($O933,'APOIO-DESPESAS'!$A$3:$N$962,4,FALSE)="","",VLOOKUP($O933,'APOIO-DESPESAS'!$A$3:$N$962,4,FALSE)),"")</f>
        <v/>
      </c>
      <c r="D933" s="223" t="str">
        <f>IFERROR(IF(VLOOKUP($O933,'APOIO-DESPESAS'!$A$3:$N$962,5,FALSE)="","",VLOOKUP($O933,'APOIO-DESPESAS'!$A$3:$N$962,5,FALSE)),"")</f>
        <v/>
      </c>
      <c r="E933" s="223" t="str">
        <f>IFERROR(IF(VLOOKUP($O933,'APOIO-DESPESAS'!$A$3:$N$962,6,FALSE)="","",VLOOKUP($O933,'APOIO-DESPESAS'!$A$3:$N$962,6,FALSE)),"")</f>
        <v/>
      </c>
      <c r="F933" s="223" t="str">
        <f>IFERROR(IF(VLOOKUP($O933,'APOIO-DESPESAS'!$A$3:$N$962,7,FALSE)="","",VLOOKUP($O933,'APOIO-DESPESAS'!$A$3:$N$962,7,FALSE)),"")</f>
        <v/>
      </c>
      <c r="G933" s="223" t="str">
        <f>IFERROR(IF(VLOOKUP($O933,'APOIO-DESPESAS'!$A$3:$N$962,8,FALSE)="","",VLOOKUP($O933,'APOIO-DESPESAS'!$A$3:$N$962,8,FALSE)),"")</f>
        <v/>
      </c>
      <c r="H933" s="223" t="str">
        <f>IFERROR(IF(VLOOKUP($O933,'APOIO-DESPESAS'!$A$3:$N$962,9,FALSE)="","",VLOOKUP($O933,'APOIO-DESPESAS'!$A$3:$N$962,9,FALSE)),"")</f>
        <v/>
      </c>
      <c r="I933" s="223" t="str">
        <f>IFERROR(IF(VLOOKUP($O933,'APOIO-DESPESAS'!$A$3:$N$962,10,FALSE)="","",VLOOKUP($O933,'APOIO-DESPESAS'!$A$3:$N$962,10,FALSE)),"")</f>
        <v/>
      </c>
      <c r="J933" s="223" t="str">
        <f>IFERROR(IF(VLOOKUP($O933,'APOIO-DESPESAS'!$A$3:$N$962,11,FALSE)="","",VLOOKUP($O933,'APOIO-DESPESAS'!$A$3:$N$962,11,FALSE)),"")</f>
        <v/>
      </c>
      <c r="K933" s="223" t="str">
        <f>IFERROR(IF(VLOOKUP($O933,'APOIO-DESPESAS'!$A$3:$N$962,12,FALSE)="","",VLOOKUP($O933,'APOIO-DESPESAS'!$A$3:$N$962,12,FALSE)),"")</f>
        <v/>
      </c>
      <c r="L933" s="223" t="str">
        <f>IFERROR(IF(VLOOKUP($O933,'APOIO-DESPESAS'!$A$3:$N$962,13,FALSE)="","",VLOOKUP($O933,'APOIO-DESPESAS'!$A$3:$N$962,13,FALSE)),"")</f>
        <v/>
      </c>
      <c r="M933" s="223" t="str">
        <f>IFERROR(IF(VLOOKUP($O933,'APOIO-DESPESAS'!$A$3:$N$962,14,FALSE)="","",VLOOKUP($O933,'APOIO-DESPESAS'!$A$3:$N$962,14,FALSE)),"")</f>
        <v/>
      </c>
      <c r="O933" s="223">
        <f t="shared" si="14"/>
        <v>931</v>
      </c>
    </row>
    <row r="934" spans="1:15" x14ac:dyDescent="0.25">
      <c r="A934" s="223" t="str">
        <f>IFERROR(IF(VLOOKUP($O934,'APOIO-DESPESAS'!$A$3:$N$962,2,FALSE)="","",VLOOKUP($O934,'APOIO-DESPESAS'!$A$3:$N$962,2,FALSE)),"")</f>
        <v/>
      </c>
      <c r="B934" s="223" t="str">
        <f>IFERROR(IF(VLOOKUP($O934,'APOIO-DESPESAS'!$A$3:$N$962,3,FALSE)="","",VLOOKUP($O934,'APOIO-DESPESAS'!$A$3:$N$962,3,FALSE)),"")</f>
        <v/>
      </c>
      <c r="C934" s="223" t="str">
        <f>IFERROR(IF(VLOOKUP($O934,'APOIO-DESPESAS'!$A$3:$N$962,4,FALSE)="","",VLOOKUP($O934,'APOIO-DESPESAS'!$A$3:$N$962,4,FALSE)),"")</f>
        <v/>
      </c>
      <c r="D934" s="223" t="str">
        <f>IFERROR(IF(VLOOKUP($O934,'APOIO-DESPESAS'!$A$3:$N$962,5,FALSE)="","",VLOOKUP($O934,'APOIO-DESPESAS'!$A$3:$N$962,5,FALSE)),"")</f>
        <v/>
      </c>
      <c r="E934" s="223" t="str">
        <f>IFERROR(IF(VLOOKUP($O934,'APOIO-DESPESAS'!$A$3:$N$962,6,FALSE)="","",VLOOKUP($O934,'APOIO-DESPESAS'!$A$3:$N$962,6,FALSE)),"")</f>
        <v/>
      </c>
      <c r="F934" s="223" t="str">
        <f>IFERROR(IF(VLOOKUP($O934,'APOIO-DESPESAS'!$A$3:$N$962,7,FALSE)="","",VLOOKUP($O934,'APOIO-DESPESAS'!$A$3:$N$962,7,FALSE)),"")</f>
        <v/>
      </c>
      <c r="G934" s="223" t="str">
        <f>IFERROR(IF(VLOOKUP($O934,'APOIO-DESPESAS'!$A$3:$N$962,8,FALSE)="","",VLOOKUP($O934,'APOIO-DESPESAS'!$A$3:$N$962,8,FALSE)),"")</f>
        <v/>
      </c>
      <c r="H934" s="223" t="str">
        <f>IFERROR(IF(VLOOKUP($O934,'APOIO-DESPESAS'!$A$3:$N$962,9,FALSE)="","",VLOOKUP($O934,'APOIO-DESPESAS'!$A$3:$N$962,9,FALSE)),"")</f>
        <v/>
      </c>
      <c r="I934" s="223" t="str">
        <f>IFERROR(IF(VLOOKUP($O934,'APOIO-DESPESAS'!$A$3:$N$962,10,FALSE)="","",VLOOKUP($O934,'APOIO-DESPESAS'!$A$3:$N$962,10,FALSE)),"")</f>
        <v/>
      </c>
      <c r="J934" s="223" t="str">
        <f>IFERROR(IF(VLOOKUP($O934,'APOIO-DESPESAS'!$A$3:$N$962,11,FALSE)="","",VLOOKUP($O934,'APOIO-DESPESAS'!$A$3:$N$962,11,FALSE)),"")</f>
        <v/>
      </c>
      <c r="K934" s="223" t="str">
        <f>IFERROR(IF(VLOOKUP($O934,'APOIO-DESPESAS'!$A$3:$N$962,12,FALSE)="","",VLOOKUP($O934,'APOIO-DESPESAS'!$A$3:$N$962,12,FALSE)),"")</f>
        <v/>
      </c>
      <c r="L934" s="223" t="str">
        <f>IFERROR(IF(VLOOKUP($O934,'APOIO-DESPESAS'!$A$3:$N$962,13,FALSE)="","",VLOOKUP($O934,'APOIO-DESPESAS'!$A$3:$N$962,13,FALSE)),"")</f>
        <v/>
      </c>
      <c r="M934" s="223" t="str">
        <f>IFERROR(IF(VLOOKUP($O934,'APOIO-DESPESAS'!$A$3:$N$962,14,FALSE)="","",VLOOKUP($O934,'APOIO-DESPESAS'!$A$3:$N$962,14,FALSE)),"")</f>
        <v/>
      </c>
      <c r="O934" s="223">
        <f t="shared" si="14"/>
        <v>932</v>
      </c>
    </row>
    <row r="935" spans="1:15" x14ac:dyDescent="0.25">
      <c r="A935" s="223" t="str">
        <f>IFERROR(IF(VLOOKUP($O935,'APOIO-DESPESAS'!$A$3:$N$962,2,FALSE)="","",VLOOKUP($O935,'APOIO-DESPESAS'!$A$3:$N$962,2,FALSE)),"")</f>
        <v/>
      </c>
      <c r="B935" s="223" t="str">
        <f>IFERROR(IF(VLOOKUP($O935,'APOIO-DESPESAS'!$A$3:$N$962,3,FALSE)="","",VLOOKUP($O935,'APOIO-DESPESAS'!$A$3:$N$962,3,FALSE)),"")</f>
        <v/>
      </c>
      <c r="C935" s="223" t="str">
        <f>IFERROR(IF(VLOOKUP($O935,'APOIO-DESPESAS'!$A$3:$N$962,4,FALSE)="","",VLOOKUP($O935,'APOIO-DESPESAS'!$A$3:$N$962,4,FALSE)),"")</f>
        <v/>
      </c>
      <c r="D935" s="223" t="str">
        <f>IFERROR(IF(VLOOKUP($O935,'APOIO-DESPESAS'!$A$3:$N$962,5,FALSE)="","",VLOOKUP($O935,'APOIO-DESPESAS'!$A$3:$N$962,5,FALSE)),"")</f>
        <v/>
      </c>
      <c r="E935" s="223" t="str">
        <f>IFERROR(IF(VLOOKUP($O935,'APOIO-DESPESAS'!$A$3:$N$962,6,FALSE)="","",VLOOKUP($O935,'APOIO-DESPESAS'!$A$3:$N$962,6,FALSE)),"")</f>
        <v/>
      </c>
      <c r="F935" s="223" t="str">
        <f>IFERROR(IF(VLOOKUP($O935,'APOIO-DESPESAS'!$A$3:$N$962,7,FALSE)="","",VLOOKUP($O935,'APOIO-DESPESAS'!$A$3:$N$962,7,FALSE)),"")</f>
        <v/>
      </c>
      <c r="G935" s="223" t="str">
        <f>IFERROR(IF(VLOOKUP($O935,'APOIO-DESPESAS'!$A$3:$N$962,8,FALSE)="","",VLOOKUP($O935,'APOIO-DESPESAS'!$A$3:$N$962,8,FALSE)),"")</f>
        <v/>
      </c>
      <c r="H935" s="223" t="str">
        <f>IFERROR(IF(VLOOKUP($O935,'APOIO-DESPESAS'!$A$3:$N$962,9,FALSE)="","",VLOOKUP($O935,'APOIO-DESPESAS'!$A$3:$N$962,9,FALSE)),"")</f>
        <v/>
      </c>
      <c r="I935" s="223" t="str">
        <f>IFERROR(IF(VLOOKUP($O935,'APOIO-DESPESAS'!$A$3:$N$962,10,FALSE)="","",VLOOKUP($O935,'APOIO-DESPESAS'!$A$3:$N$962,10,FALSE)),"")</f>
        <v/>
      </c>
      <c r="J935" s="223" t="str">
        <f>IFERROR(IF(VLOOKUP($O935,'APOIO-DESPESAS'!$A$3:$N$962,11,FALSE)="","",VLOOKUP($O935,'APOIO-DESPESAS'!$A$3:$N$962,11,FALSE)),"")</f>
        <v/>
      </c>
      <c r="K935" s="223" t="str">
        <f>IFERROR(IF(VLOOKUP($O935,'APOIO-DESPESAS'!$A$3:$N$962,12,FALSE)="","",VLOOKUP($O935,'APOIO-DESPESAS'!$A$3:$N$962,12,FALSE)),"")</f>
        <v/>
      </c>
      <c r="L935" s="223" t="str">
        <f>IFERROR(IF(VLOOKUP($O935,'APOIO-DESPESAS'!$A$3:$N$962,13,FALSE)="","",VLOOKUP($O935,'APOIO-DESPESAS'!$A$3:$N$962,13,FALSE)),"")</f>
        <v/>
      </c>
      <c r="M935" s="223" t="str">
        <f>IFERROR(IF(VLOOKUP($O935,'APOIO-DESPESAS'!$A$3:$N$962,14,FALSE)="","",VLOOKUP($O935,'APOIO-DESPESAS'!$A$3:$N$962,14,FALSE)),"")</f>
        <v/>
      </c>
      <c r="O935" s="223">
        <f t="shared" si="14"/>
        <v>933</v>
      </c>
    </row>
    <row r="936" spans="1:15" x14ac:dyDescent="0.25">
      <c r="A936" s="223" t="str">
        <f>IFERROR(IF(VLOOKUP($O936,'APOIO-DESPESAS'!$A$3:$N$962,2,FALSE)="","",VLOOKUP($O936,'APOIO-DESPESAS'!$A$3:$N$962,2,FALSE)),"")</f>
        <v/>
      </c>
      <c r="B936" s="223" t="str">
        <f>IFERROR(IF(VLOOKUP($O936,'APOIO-DESPESAS'!$A$3:$N$962,3,FALSE)="","",VLOOKUP($O936,'APOIO-DESPESAS'!$A$3:$N$962,3,FALSE)),"")</f>
        <v/>
      </c>
      <c r="C936" s="223" t="str">
        <f>IFERROR(IF(VLOOKUP($O936,'APOIO-DESPESAS'!$A$3:$N$962,4,FALSE)="","",VLOOKUP($O936,'APOIO-DESPESAS'!$A$3:$N$962,4,FALSE)),"")</f>
        <v/>
      </c>
      <c r="D936" s="223" t="str">
        <f>IFERROR(IF(VLOOKUP($O936,'APOIO-DESPESAS'!$A$3:$N$962,5,FALSE)="","",VLOOKUP($O936,'APOIO-DESPESAS'!$A$3:$N$962,5,FALSE)),"")</f>
        <v/>
      </c>
      <c r="E936" s="223" t="str">
        <f>IFERROR(IF(VLOOKUP($O936,'APOIO-DESPESAS'!$A$3:$N$962,6,FALSE)="","",VLOOKUP($O936,'APOIO-DESPESAS'!$A$3:$N$962,6,FALSE)),"")</f>
        <v/>
      </c>
      <c r="F936" s="223" t="str">
        <f>IFERROR(IF(VLOOKUP($O936,'APOIO-DESPESAS'!$A$3:$N$962,7,FALSE)="","",VLOOKUP($O936,'APOIO-DESPESAS'!$A$3:$N$962,7,FALSE)),"")</f>
        <v/>
      </c>
      <c r="G936" s="223" t="str">
        <f>IFERROR(IF(VLOOKUP($O936,'APOIO-DESPESAS'!$A$3:$N$962,8,FALSE)="","",VLOOKUP($O936,'APOIO-DESPESAS'!$A$3:$N$962,8,FALSE)),"")</f>
        <v/>
      </c>
      <c r="H936" s="223" t="str">
        <f>IFERROR(IF(VLOOKUP($O936,'APOIO-DESPESAS'!$A$3:$N$962,9,FALSE)="","",VLOOKUP($O936,'APOIO-DESPESAS'!$A$3:$N$962,9,FALSE)),"")</f>
        <v/>
      </c>
      <c r="I936" s="223" t="str">
        <f>IFERROR(IF(VLOOKUP($O936,'APOIO-DESPESAS'!$A$3:$N$962,10,FALSE)="","",VLOOKUP($O936,'APOIO-DESPESAS'!$A$3:$N$962,10,FALSE)),"")</f>
        <v/>
      </c>
      <c r="J936" s="223" t="str">
        <f>IFERROR(IF(VLOOKUP($O936,'APOIO-DESPESAS'!$A$3:$N$962,11,FALSE)="","",VLOOKUP($O936,'APOIO-DESPESAS'!$A$3:$N$962,11,FALSE)),"")</f>
        <v/>
      </c>
      <c r="K936" s="223" t="str">
        <f>IFERROR(IF(VLOOKUP($O936,'APOIO-DESPESAS'!$A$3:$N$962,12,FALSE)="","",VLOOKUP($O936,'APOIO-DESPESAS'!$A$3:$N$962,12,FALSE)),"")</f>
        <v/>
      </c>
      <c r="L936" s="223" t="str">
        <f>IFERROR(IF(VLOOKUP($O936,'APOIO-DESPESAS'!$A$3:$N$962,13,FALSE)="","",VLOOKUP($O936,'APOIO-DESPESAS'!$A$3:$N$962,13,FALSE)),"")</f>
        <v/>
      </c>
      <c r="M936" s="223" t="str">
        <f>IFERROR(IF(VLOOKUP($O936,'APOIO-DESPESAS'!$A$3:$N$962,14,FALSE)="","",VLOOKUP($O936,'APOIO-DESPESAS'!$A$3:$N$962,14,FALSE)),"")</f>
        <v/>
      </c>
      <c r="O936" s="223">
        <f t="shared" si="14"/>
        <v>934</v>
      </c>
    </row>
    <row r="937" spans="1:15" x14ac:dyDescent="0.25">
      <c r="A937" s="223" t="str">
        <f>IFERROR(IF(VLOOKUP($O937,'APOIO-DESPESAS'!$A$3:$N$962,2,FALSE)="","",VLOOKUP($O937,'APOIO-DESPESAS'!$A$3:$N$962,2,FALSE)),"")</f>
        <v/>
      </c>
      <c r="B937" s="223" t="str">
        <f>IFERROR(IF(VLOOKUP($O937,'APOIO-DESPESAS'!$A$3:$N$962,3,FALSE)="","",VLOOKUP($O937,'APOIO-DESPESAS'!$A$3:$N$962,3,FALSE)),"")</f>
        <v/>
      </c>
      <c r="C937" s="223" t="str">
        <f>IFERROR(IF(VLOOKUP($O937,'APOIO-DESPESAS'!$A$3:$N$962,4,FALSE)="","",VLOOKUP($O937,'APOIO-DESPESAS'!$A$3:$N$962,4,FALSE)),"")</f>
        <v/>
      </c>
      <c r="D937" s="223" t="str">
        <f>IFERROR(IF(VLOOKUP($O937,'APOIO-DESPESAS'!$A$3:$N$962,5,FALSE)="","",VLOOKUP($O937,'APOIO-DESPESAS'!$A$3:$N$962,5,FALSE)),"")</f>
        <v/>
      </c>
      <c r="E937" s="223" t="str">
        <f>IFERROR(IF(VLOOKUP($O937,'APOIO-DESPESAS'!$A$3:$N$962,6,FALSE)="","",VLOOKUP($O937,'APOIO-DESPESAS'!$A$3:$N$962,6,FALSE)),"")</f>
        <v/>
      </c>
      <c r="F937" s="223" t="str">
        <f>IFERROR(IF(VLOOKUP($O937,'APOIO-DESPESAS'!$A$3:$N$962,7,FALSE)="","",VLOOKUP($O937,'APOIO-DESPESAS'!$A$3:$N$962,7,FALSE)),"")</f>
        <v/>
      </c>
      <c r="G937" s="223" t="str">
        <f>IFERROR(IF(VLOOKUP($O937,'APOIO-DESPESAS'!$A$3:$N$962,8,FALSE)="","",VLOOKUP($O937,'APOIO-DESPESAS'!$A$3:$N$962,8,FALSE)),"")</f>
        <v/>
      </c>
      <c r="H937" s="223" t="str">
        <f>IFERROR(IF(VLOOKUP($O937,'APOIO-DESPESAS'!$A$3:$N$962,9,FALSE)="","",VLOOKUP($O937,'APOIO-DESPESAS'!$A$3:$N$962,9,FALSE)),"")</f>
        <v/>
      </c>
      <c r="I937" s="223" t="str">
        <f>IFERROR(IF(VLOOKUP($O937,'APOIO-DESPESAS'!$A$3:$N$962,10,FALSE)="","",VLOOKUP($O937,'APOIO-DESPESAS'!$A$3:$N$962,10,FALSE)),"")</f>
        <v/>
      </c>
      <c r="J937" s="223" t="str">
        <f>IFERROR(IF(VLOOKUP($O937,'APOIO-DESPESAS'!$A$3:$N$962,11,FALSE)="","",VLOOKUP($O937,'APOIO-DESPESAS'!$A$3:$N$962,11,FALSE)),"")</f>
        <v/>
      </c>
      <c r="K937" s="223" t="str">
        <f>IFERROR(IF(VLOOKUP($O937,'APOIO-DESPESAS'!$A$3:$N$962,12,FALSE)="","",VLOOKUP($O937,'APOIO-DESPESAS'!$A$3:$N$962,12,FALSE)),"")</f>
        <v/>
      </c>
      <c r="L937" s="223" t="str">
        <f>IFERROR(IF(VLOOKUP($O937,'APOIO-DESPESAS'!$A$3:$N$962,13,FALSE)="","",VLOOKUP($O937,'APOIO-DESPESAS'!$A$3:$N$962,13,FALSE)),"")</f>
        <v/>
      </c>
      <c r="M937" s="223" t="str">
        <f>IFERROR(IF(VLOOKUP($O937,'APOIO-DESPESAS'!$A$3:$N$962,14,FALSE)="","",VLOOKUP($O937,'APOIO-DESPESAS'!$A$3:$N$962,14,FALSE)),"")</f>
        <v/>
      </c>
      <c r="O937" s="223">
        <f t="shared" si="14"/>
        <v>935</v>
      </c>
    </row>
    <row r="938" spans="1:15" x14ac:dyDescent="0.25">
      <c r="A938" s="223" t="str">
        <f>IFERROR(IF(VLOOKUP($O938,'APOIO-DESPESAS'!$A$3:$N$962,2,FALSE)="","",VLOOKUP($O938,'APOIO-DESPESAS'!$A$3:$N$962,2,FALSE)),"")</f>
        <v/>
      </c>
      <c r="B938" s="223" t="str">
        <f>IFERROR(IF(VLOOKUP($O938,'APOIO-DESPESAS'!$A$3:$N$962,3,FALSE)="","",VLOOKUP($O938,'APOIO-DESPESAS'!$A$3:$N$962,3,FALSE)),"")</f>
        <v/>
      </c>
      <c r="C938" s="223" t="str">
        <f>IFERROR(IF(VLOOKUP($O938,'APOIO-DESPESAS'!$A$3:$N$962,4,FALSE)="","",VLOOKUP($O938,'APOIO-DESPESAS'!$A$3:$N$962,4,FALSE)),"")</f>
        <v/>
      </c>
      <c r="D938" s="223" t="str">
        <f>IFERROR(IF(VLOOKUP($O938,'APOIO-DESPESAS'!$A$3:$N$962,5,FALSE)="","",VLOOKUP($O938,'APOIO-DESPESAS'!$A$3:$N$962,5,FALSE)),"")</f>
        <v/>
      </c>
      <c r="E938" s="223" t="str">
        <f>IFERROR(IF(VLOOKUP($O938,'APOIO-DESPESAS'!$A$3:$N$962,6,FALSE)="","",VLOOKUP($O938,'APOIO-DESPESAS'!$A$3:$N$962,6,FALSE)),"")</f>
        <v/>
      </c>
      <c r="F938" s="223" t="str">
        <f>IFERROR(IF(VLOOKUP($O938,'APOIO-DESPESAS'!$A$3:$N$962,7,FALSE)="","",VLOOKUP($O938,'APOIO-DESPESAS'!$A$3:$N$962,7,FALSE)),"")</f>
        <v/>
      </c>
      <c r="G938" s="223" t="str">
        <f>IFERROR(IF(VLOOKUP($O938,'APOIO-DESPESAS'!$A$3:$N$962,8,FALSE)="","",VLOOKUP($O938,'APOIO-DESPESAS'!$A$3:$N$962,8,FALSE)),"")</f>
        <v/>
      </c>
      <c r="H938" s="223" t="str">
        <f>IFERROR(IF(VLOOKUP($O938,'APOIO-DESPESAS'!$A$3:$N$962,9,FALSE)="","",VLOOKUP($O938,'APOIO-DESPESAS'!$A$3:$N$962,9,FALSE)),"")</f>
        <v/>
      </c>
      <c r="I938" s="223" t="str">
        <f>IFERROR(IF(VLOOKUP($O938,'APOIO-DESPESAS'!$A$3:$N$962,10,FALSE)="","",VLOOKUP($O938,'APOIO-DESPESAS'!$A$3:$N$962,10,FALSE)),"")</f>
        <v/>
      </c>
      <c r="J938" s="223" t="str">
        <f>IFERROR(IF(VLOOKUP($O938,'APOIO-DESPESAS'!$A$3:$N$962,11,FALSE)="","",VLOOKUP($O938,'APOIO-DESPESAS'!$A$3:$N$962,11,FALSE)),"")</f>
        <v/>
      </c>
      <c r="K938" s="223" t="str">
        <f>IFERROR(IF(VLOOKUP($O938,'APOIO-DESPESAS'!$A$3:$N$962,12,FALSE)="","",VLOOKUP($O938,'APOIO-DESPESAS'!$A$3:$N$962,12,FALSE)),"")</f>
        <v/>
      </c>
      <c r="L938" s="223" t="str">
        <f>IFERROR(IF(VLOOKUP($O938,'APOIO-DESPESAS'!$A$3:$N$962,13,FALSE)="","",VLOOKUP($O938,'APOIO-DESPESAS'!$A$3:$N$962,13,FALSE)),"")</f>
        <v/>
      </c>
      <c r="M938" s="223" t="str">
        <f>IFERROR(IF(VLOOKUP($O938,'APOIO-DESPESAS'!$A$3:$N$962,14,FALSE)="","",VLOOKUP($O938,'APOIO-DESPESAS'!$A$3:$N$962,14,FALSE)),"")</f>
        <v/>
      </c>
      <c r="O938" s="223">
        <f t="shared" si="14"/>
        <v>936</v>
      </c>
    </row>
    <row r="939" spans="1:15" x14ac:dyDescent="0.25">
      <c r="A939" s="223" t="str">
        <f>IFERROR(IF(VLOOKUP($O939,'APOIO-DESPESAS'!$A$3:$N$962,2,FALSE)="","",VLOOKUP($O939,'APOIO-DESPESAS'!$A$3:$N$962,2,FALSE)),"")</f>
        <v/>
      </c>
      <c r="B939" s="223" t="str">
        <f>IFERROR(IF(VLOOKUP($O939,'APOIO-DESPESAS'!$A$3:$N$962,3,FALSE)="","",VLOOKUP($O939,'APOIO-DESPESAS'!$A$3:$N$962,3,FALSE)),"")</f>
        <v/>
      </c>
      <c r="C939" s="223" t="str">
        <f>IFERROR(IF(VLOOKUP($O939,'APOIO-DESPESAS'!$A$3:$N$962,4,FALSE)="","",VLOOKUP($O939,'APOIO-DESPESAS'!$A$3:$N$962,4,FALSE)),"")</f>
        <v/>
      </c>
      <c r="D939" s="223" t="str">
        <f>IFERROR(IF(VLOOKUP($O939,'APOIO-DESPESAS'!$A$3:$N$962,5,FALSE)="","",VLOOKUP($O939,'APOIO-DESPESAS'!$A$3:$N$962,5,FALSE)),"")</f>
        <v/>
      </c>
      <c r="E939" s="223" t="str">
        <f>IFERROR(IF(VLOOKUP($O939,'APOIO-DESPESAS'!$A$3:$N$962,6,FALSE)="","",VLOOKUP($O939,'APOIO-DESPESAS'!$A$3:$N$962,6,FALSE)),"")</f>
        <v/>
      </c>
      <c r="F939" s="223" t="str">
        <f>IFERROR(IF(VLOOKUP($O939,'APOIO-DESPESAS'!$A$3:$N$962,7,FALSE)="","",VLOOKUP($O939,'APOIO-DESPESAS'!$A$3:$N$962,7,FALSE)),"")</f>
        <v/>
      </c>
      <c r="G939" s="223" t="str">
        <f>IFERROR(IF(VLOOKUP($O939,'APOIO-DESPESAS'!$A$3:$N$962,8,FALSE)="","",VLOOKUP($O939,'APOIO-DESPESAS'!$A$3:$N$962,8,FALSE)),"")</f>
        <v/>
      </c>
      <c r="H939" s="223" t="str">
        <f>IFERROR(IF(VLOOKUP($O939,'APOIO-DESPESAS'!$A$3:$N$962,9,FALSE)="","",VLOOKUP($O939,'APOIO-DESPESAS'!$A$3:$N$962,9,FALSE)),"")</f>
        <v/>
      </c>
      <c r="I939" s="223" t="str">
        <f>IFERROR(IF(VLOOKUP($O939,'APOIO-DESPESAS'!$A$3:$N$962,10,FALSE)="","",VLOOKUP($O939,'APOIO-DESPESAS'!$A$3:$N$962,10,FALSE)),"")</f>
        <v/>
      </c>
      <c r="J939" s="223" t="str">
        <f>IFERROR(IF(VLOOKUP($O939,'APOIO-DESPESAS'!$A$3:$N$962,11,FALSE)="","",VLOOKUP($O939,'APOIO-DESPESAS'!$A$3:$N$962,11,FALSE)),"")</f>
        <v/>
      </c>
      <c r="K939" s="223" t="str">
        <f>IFERROR(IF(VLOOKUP($O939,'APOIO-DESPESAS'!$A$3:$N$962,12,FALSE)="","",VLOOKUP($O939,'APOIO-DESPESAS'!$A$3:$N$962,12,FALSE)),"")</f>
        <v/>
      </c>
      <c r="L939" s="223" t="str">
        <f>IFERROR(IF(VLOOKUP($O939,'APOIO-DESPESAS'!$A$3:$N$962,13,FALSE)="","",VLOOKUP($O939,'APOIO-DESPESAS'!$A$3:$N$962,13,FALSE)),"")</f>
        <v/>
      </c>
      <c r="M939" s="223" t="str">
        <f>IFERROR(IF(VLOOKUP($O939,'APOIO-DESPESAS'!$A$3:$N$962,14,FALSE)="","",VLOOKUP($O939,'APOIO-DESPESAS'!$A$3:$N$962,14,FALSE)),"")</f>
        <v/>
      </c>
      <c r="O939" s="223">
        <f t="shared" si="14"/>
        <v>937</v>
      </c>
    </row>
    <row r="940" spans="1:15" x14ac:dyDescent="0.25">
      <c r="A940" s="223" t="str">
        <f>IFERROR(IF(VLOOKUP($O940,'APOIO-DESPESAS'!$A$3:$N$962,2,FALSE)="","",VLOOKUP($O940,'APOIO-DESPESAS'!$A$3:$N$962,2,FALSE)),"")</f>
        <v/>
      </c>
      <c r="B940" s="223" t="str">
        <f>IFERROR(IF(VLOOKUP($O940,'APOIO-DESPESAS'!$A$3:$N$962,3,FALSE)="","",VLOOKUP($O940,'APOIO-DESPESAS'!$A$3:$N$962,3,FALSE)),"")</f>
        <v/>
      </c>
      <c r="C940" s="223" t="str">
        <f>IFERROR(IF(VLOOKUP($O940,'APOIO-DESPESAS'!$A$3:$N$962,4,FALSE)="","",VLOOKUP($O940,'APOIO-DESPESAS'!$A$3:$N$962,4,FALSE)),"")</f>
        <v/>
      </c>
      <c r="D940" s="223" t="str">
        <f>IFERROR(IF(VLOOKUP($O940,'APOIO-DESPESAS'!$A$3:$N$962,5,FALSE)="","",VLOOKUP($O940,'APOIO-DESPESAS'!$A$3:$N$962,5,FALSE)),"")</f>
        <v/>
      </c>
      <c r="E940" s="223" t="str">
        <f>IFERROR(IF(VLOOKUP($O940,'APOIO-DESPESAS'!$A$3:$N$962,6,FALSE)="","",VLOOKUP($O940,'APOIO-DESPESAS'!$A$3:$N$962,6,FALSE)),"")</f>
        <v/>
      </c>
      <c r="F940" s="223" t="str">
        <f>IFERROR(IF(VLOOKUP($O940,'APOIO-DESPESAS'!$A$3:$N$962,7,FALSE)="","",VLOOKUP($O940,'APOIO-DESPESAS'!$A$3:$N$962,7,FALSE)),"")</f>
        <v/>
      </c>
      <c r="G940" s="223" t="str">
        <f>IFERROR(IF(VLOOKUP($O940,'APOIO-DESPESAS'!$A$3:$N$962,8,FALSE)="","",VLOOKUP($O940,'APOIO-DESPESAS'!$A$3:$N$962,8,FALSE)),"")</f>
        <v/>
      </c>
      <c r="H940" s="223" t="str">
        <f>IFERROR(IF(VLOOKUP($O940,'APOIO-DESPESAS'!$A$3:$N$962,9,FALSE)="","",VLOOKUP($O940,'APOIO-DESPESAS'!$A$3:$N$962,9,FALSE)),"")</f>
        <v/>
      </c>
      <c r="I940" s="223" t="str">
        <f>IFERROR(IF(VLOOKUP($O940,'APOIO-DESPESAS'!$A$3:$N$962,10,FALSE)="","",VLOOKUP($O940,'APOIO-DESPESAS'!$A$3:$N$962,10,FALSE)),"")</f>
        <v/>
      </c>
      <c r="J940" s="223" t="str">
        <f>IFERROR(IF(VLOOKUP($O940,'APOIO-DESPESAS'!$A$3:$N$962,11,FALSE)="","",VLOOKUP($O940,'APOIO-DESPESAS'!$A$3:$N$962,11,FALSE)),"")</f>
        <v/>
      </c>
      <c r="K940" s="223" t="str">
        <f>IFERROR(IF(VLOOKUP($O940,'APOIO-DESPESAS'!$A$3:$N$962,12,FALSE)="","",VLOOKUP($O940,'APOIO-DESPESAS'!$A$3:$N$962,12,FALSE)),"")</f>
        <v/>
      </c>
      <c r="L940" s="223" t="str">
        <f>IFERROR(IF(VLOOKUP($O940,'APOIO-DESPESAS'!$A$3:$N$962,13,FALSE)="","",VLOOKUP($O940,'APOIO-DESPESAS'!$A$3:$N$962,13,FALSE)),"")</f>
        <v/>
      </c>
      <c r="M940" s="223" t="str">
        <f>IFERROR(IF(VLOOKUP($O940,'APOIO-DESPESAS'!$A$3:$N$962,14,FALSE)="","",VLOOKUP($O940,'APOIO-DESPESAS'!$A$3:$N$962,14,FALSE)),"")</f>
        <v/>
      </c>
      <c r="O940" s="223">
        <f t="shared" si="14"/>
        <v>938</v>
      </c>
    </row>
    <row r="941" spans="1:15" x14ac:dyDescent="0.25">
      <c r="A941" s="223" t="str">
        <f>IFERROR(IF(VLOOKUP($O941,'APOIO-DESPESAS'!$A$3:$N$962,2,FALSE)="","",VLOOKUP($O941,'APOIO-DESPESAS'!$A$3:$N$962,2,FALSE)),"")</f>
        <v/>
      </c>
      <c r="B941" s="223" t="str">
        <f>IFERROR(IF(VLOOKUP($O941,'APOIO-DESPESAS'!$A$3:$N$962,3,FALSE)="","",VLOOKUP($O941,'APOIO-DESPESAS'!$A$3:$N$962,3,FALSE)),"")</f>
        <v/>
      </c>
      <c r="C941" s="223" t="str">
        <f>IFERROR(IF(VLOOKUP($O941,'APOIO-DESPESAS'!$A$3:$N$962,4,FALSE)="","",VLOOKUP($O941,'APOIO-DESPESAS'!$A$3:$N$962,4,FALSE)),"")</f>
        <v/>
      </c>
      <c r="D941" s="223" t="str">
        <f>IFERROR(IF(VLOOKUP($O941,'APOIO-DESPESAS'!$A$3:$N$962,5,FALSE)="","",VLOOKUP($O941,'APOIO-DESPESAS'!$A$3:$N$962,5,FALSE)),"")</f>
        <v/>
      </c>
      <c r="E941" s="223" t="str">
        <f>IFERROR(IF(VLOOKUP($O941,'APOIO-DESPESAS'!$A$3:$N$962,6,FALSE)="","",VLOOKUP($O941,'APOIO-DESPESAS'!$A$3:$N$962,6,FALSE)),"")</f>
        <v/>
      </c>
      <c r="F941" s="223" t="str">
        <f>IFERROR(IF(VLOOKUP($O941,'APOIO-DESPESAS'!$A$3:$N$962,7,FALSE)="","",VLOOKUP($O941,'APOIO-DESPESAS'!$A$3:$N$962,7,FALSE)),"")</f>
        <v/>
      </c>
      <c r="G941" s="223" t="str">
        <f>IFERROR(IF(VLOOKUP($O941,'APOIO-DESPESAS'!$A$3:$N$962,8,FALSE)="","",VLOOKUP($O941,'APOIO-DESPESAS'!$A$3:$N$962,8,FALSE)),"")</f>
        <v/>
      </c>
      <c r="H941" s="223" t="str">
        <f>IFERROR(IF(VLOOKUP($O941,'APOIO-DESPESAS'!$A$3:$N$962,9,FALSE)="","",VLOOKUP($O941,'APOIO-DESPESAS'!$A$3:$N$962,9,FALSE)),"")</f>
        <v/>
      </c>
      <c r="I941" s="223" t="str">
        <f>IFERROR(IF(VLOOKUP($O941,'APOIO-DESPESAS'!$A$3:$N$962,10,FALSE)="","",VLOOKUP($O941,'APOIO-DESPESAS'!$A$3:$N$962,10,FALSE)),"")</f>
        <v/>
      </c>
      <c r="J941" s="223" t="str">
        <f>IFERROR(IF(VLOOKUP($O941,'APOIO-DESPESAS'!$A$3:$N$962,11,FALSE)="","",VLOOKUP($O941,'APOIO-DESPESAS'!$A$3:$N$962,11,FALSE)),"")</f>
        <v/>
      </c>
      <c r="K941" s="223" t="str">
        <f>IFERROR(IF(VLOOKUP($O941,'APOIO-DESPESAS'!$A$3:$N$962,12,FALSE)="","",VLOOKUP($O941,'APOIO-DESPESAS'!$A$3:$N$962,12,FALSE)),"")</f>
        <v/>
      </c>
      <c r="L941" s="223" t="str">
        <f>IFERROR(IF(VLOOKUP($O941,'APOIO-DESPESAS'!$A$3:$N$962,13,FALSE)="","",VLOOKUP($O941,'APOIO-DESPESAS'!$A$3:$N$962,13,FALSE)),"")</f>
        <v/>
      </c>
      <c r="M941" s="223" t="str">
        <f>IFERROR(IF(VLOOKUP($O941,'APOIO-DESPESAS'!$A$3:$N$962,14,FALSE)="","",VLOOKUP($O941,'APOIO-DESPESAS'!$A$3:$N$962,14,FALSE)),"")</f>
        <v/>
      </c>
      <c r="O941" s="223">
        <f t="shared" si="14"/>
        <v>939</v>
      </c>
    </row>
    <row r="942" spans="1:15" x14ac:dyDescent="0.25">
      <c r="A942" s="223" t="str">
        <f>IFERROR(IF(VLOOKUP($O942,'APOIO-DESPESAS'!$A$3:$N$962,2,FALSE)="","",VLOOKUP($O942,'APOIO-DESPESAS'!$A$3:$N$962,2,FALSE)),"")</f>
        <v/>
      </c>
      <c r="B942" s="223" t="str">
        <f>IFERROR(IF(VLOOKUP($O942,'APOIO-DESPESAS'!$A$3:$N$962,3,FALSE)="","",VLOOKUP($O942,'APOIO-DESPESAS'!$A$3:$N$962,3,FALSE)),"")</f>
        <v/>
      </c>
      <c r="C942" s="223" t="str">
        <f>IFERROR(IF(VLOOKUP($O942,'APOIO-DESPESAS'!$A$3:$N$962,4,FALSE)="","",VLOOKUP($O942,'APOIO-DESPESAS'!$A$3:$N$962,4,FALSE)),"")</f>
        <v/>
      </c>
      <c r="D942" s="223" t="str">
        <f>IFERROR(IF(VLOOKUP($O942,'APOIO-DESPESAS'!$A$3:$N$962,5,FALSE)="","",VLOOKUP($O942,'APOIO-DESPESAS'!$A$3:$N$962,5,FALSE)),"")</f>
        <v/>
      </c>
      <c r="E942" s="223" t="str">
        <f>IFERROR(IF(VLOOKUP($O942,'APOIO-DESPESAS'!$A$3:$N$962,6,FALSE)="","",VLOOKUP($O942,'APOIO-DESPESAS'!$A$3:$N$962,6,FALSE)),"")</f>
        <v/>
      </c>
      <c r="F942" s="223" t="str">
        <f>IFERROR(IF(VLOOKUP($O942,'APOIO-DESPESAS'!$A$3:$N$962,7,FALSE)="","",VLOOKUP($O942,'APOIO-DESPESAS'!$A$3:$N$962,7,FALSE)),"")</f>
        <v/>
      </c>
      <c r="G942" s="223" t="str">
        <f>IFERROR(IF(VLOOKUP($O942,'APOIO-DESPESAS'!$A$3:$N$962,8,FALSE)="","",VLOOKUP($O942,'APOIO-DESPESAS'!$A$3:$N$962,8,FALSE)),"")</f>
        <v/>
      </c>
      <c r="H942" s="223" t="str">
        <f>IFERROR(IF(VLOOKUP($O942,'APOIO-DESPESAS'!$A$3:$N$962,9,FALSE)="","",VLOOKUP($O942,'APOIO-DESPESAS'!$A$3:$N$962,9,FALSE)),"")</f>
        <v/>
      </c>
      <c r="I942" s="223" t="str">
        <f>IFERROR(IF(VLOOKUP($O942,'APOIO-DESPESAS'!$A$3:$N$962,10,FALSE)="","",VLOOKUP($O942,'APOIO-DESPESAS'!$A$3:$N$962,10,FALSE)),"")</f>
        <v/>
      </c>
      <c r="J942" s="223" t="str">
        <f>IFERROR(IF(VLOOKUP($O942,'APOIO-DESPESAS'!$A$3:$N$962,11,FALSE)="","",VLOOKUP($O942,'APOIO-DESPESAS'!$A$3:$N$962,11,FALSE)),"")</f>
        <v/>
      </c>
      <c r="K942" s="223" t="str">
        <f>IFERROR(IF(VLOOKUP($O942,'APOIO-DESPESAS'!$A$3:$N$962,12,FALSE)="","",VLOOKUP($O942,'APOIO-DESPESAS'!$A$3:$N$962,12,FALSE)),"")</f>
        <v/>
      </c>
      <c r="L942" s="223" t="str">
        <f>IFERROR(IF(VLOOKUP($O942,'APOIO-DESPESAS'!$A$3:$N$962,13,FALSE)="","",VLOOKUP($O942,'APOIO-DESPESAS'!$A$3:$N$962,13,FALSE)),"")</f>
        <v/>
      </c>
      <c r="M942" s="223" t="str">
        <f>IFERROR(IF(VLOOKUP($O942,'APOIO-DESPESAS'!$A$3:$N$962,14,FALSE)="","",VLOOKUP($O942,'APOIO-DESPESAS'!$A$3:$N$962,14,FALSE)),"")</f>
        <v/>
      </c>
      <c r="O942" s="223">
        <f t="shared" si="14"/>
        <v>940</v>
      </c>
    </row>
    <row r="943" spans="1:15" x14ac:dyDescent="0.25">
      <c r="A943" s="223" t="str">
        <f>IFERROR(IF(VLOOKUP($O943,'APOIO-DESPESAS'!$A$3:$N$962,2,FALSE)="","",VLOOKUP($O943,'APOIO-DESPESAS'!$A$3:$N$962,2,FALSE)),"")</f>
        <v/>
      </c>
      <c r="B943" s="223" t="str">
        <f>IFERROR(IF(VLOOKUP($O943,'APOIO-DESPESAS'!$A$3:$N$962,3,FALSE)="","",VLOOKUP($O943,'APOIO-DESPESAS'!$A$3:$N$962,3,FALSE)),"")</f>
        <v/>
      </c>
      <c r="C943" s="223" t="str">
        <f>IFERROR(IF(VLOOKUP($O943,'APOIO-DESPESAS'!$A$3:$N$962,4,FALSE)="","",VLOOKUP($O943,'APOIO-DESPESAS'!$A$3:$N$962,4,FALSE)),"")</f>
        <v/>
      </c>
      <c r="D943" s="223" t="str">
        <f>IFERROR(IF(VLOOKUP($O943,'APOIO-DESPESAS'!$A$3:$N$962,5,FALSE)="","",VLOOKUP($O943,'APOIO-DESPESAS'!$A$3:$N$962,5,FALSE)),"")</f>
        <v/>
      </c>
      <c r="E943" s="223" t="str">
        <f>IFERROR(IF(VLOOKUP($O943,'APOIO-DESPESAS'!$A$3:$N$962,6,FALSE)="","",VLOOKUP($O943,'APOIO-DESPESAS'!$A$3:$N$962,6,FALSE)),"")</f>
        <v/>
      </c>
      <c r="F943" s="223" t="str">
        <f>IFERROR(IF(VLOOKUP($O943,'APOIO-DESPESAS'!$A$3:$N$962,7,FALSE)="","",VLOOKUP($O943,'APOIO-DESPESAS'!$A$3:$N$962,7,FALSE)),"")</f>
        <v/>
      </c>
      <c r="G943" s="223" t="str">
        <f>IFERROR(IF(VLOOKUP($O943,'APOIO-DESPESAS'!$A$3:$N$962,8,FALSE)="","",VLOOKUP($O943,'APOIO-DESPESAS'!$A$3:$N$962,8,FALSE)),"")</f>
        <v/>
      </c>
      <c r="H943" s="223" t="str">
        <f>IFERROR(IF(VLOOKUP($O943,'APOIO-DESPESAS'!$A$3:$N$962,9,FALSE)="","",VLOOKUP($O943,'APOIO-DESPESAS'!$A$3:$N$962,9,FALSE)),"")</f>
        <v/>
      </c>
      <c r="I943" s="223" t="str">
        <f>IFERROR(IF(VLOOKUP($O943,'APOIO-DESPESAS'!$A$3:$N$962,10,FALSE)="","",VLOOKUP($O943,'APOIO-DESPESAS'!$A$3:$N$962,10,FALSE)),"")</f>
        <v/>
      </c>
      <c r="J943" s="223" t="str">
        <f>IFERROR(IF(VLOOKUP($O943,'APOIO-DESPESAS'!$A$3:$N$962,11,FALSE)="","",VLOOKUP($O943,'APOIO-DESPESAS'!$A$3:$N$962,11,FALSE)),"")</f>
        <v/>
      </c>
      <c r="K943" s="223" t="str">
        <f>IFERROR(IF(VLOOKUP($O943,'APOIO-DESPESAS'!$A$3:$N$962,12,FALSE)="","",VLOOKUP($O943,'APOIO-DESPESAS'!$A$3:$N$962,12,FALSE)),"")</f>
        <v/>
      </c>
      <c r="L943" s="223" t="str">
        <f>IFERROR(IF(VLOOKUP($O943,'APOIO-DESPESAS'!$A$3:$N$962,13,FALSE)="","",VLOOKUP($O943,'APOIO-DESPESAS'!$A$3:$N$962,13,FALSE)),"")</f>
        <v/>
      </c>
      <c r="M943" s="223" t="str">
        <f>IFERROR(IF(VLOOKUP($O943,'APOIO-DESPESAS'!$A$3:$N$962,14,FALSE)="","",VLOOKUP($O943,'APOIO-DESPESAS'!$A$3:$N$962,14,FALSE)),"")</f>
        <v/>
      </c>
      <c r="O943" s="223">
        <f t="shared" si="14"/>
        <v>941</v>
      </c>
    </row>
    <row r="944" spans="1:15" x14ac:dyDescent="0.25">
      <c r="A944" s="223" t="str">
        <f>IFERROR(IF(VLOOKUP($O944,'APOIO-DESPESAS'!$A$3:$N$962,2,FALSE)="","",VLOOKUP($O944,'APOIO-DESPESAS'!$A$3:$N$962,2,FALSE)),"")</f>
        <v/>
      </c>
      <c r="B944" s="223" t="str">
        <f>IFERROR(IF(VLOOKUP($O944,'APOIO-DESPESAS'!$A$3:$N$962,3,FALSE)="","",VLOOKUP($O944,'APOIO-DESPESAS'!$A$3:$N$962,3,FALSE)),"")</f>
        <v/>
      </c>
      <c r="C944" s="223" t="str">
        <f>IFERROR(IF(VLOOKUP($O944,'APOIO-DESPESAS'!$A$3:$N$962,4,FALSE)="","",VLOOKUP($O944,'APOIO-DESPESAS'!$A$3:$N$962,4,FALSE)),"")</f>
        <v/>
      </c>
      <c r="D944" s="223" t="str">
        <f>IFERROR(IF(VLOOKUP($O944,'APOIO-DESPESAS'!$A$3:$N$962,5,FALSE)="","",VLOOKUP($O944,'APOIO-DESPESAS'!$A$3:$N$962,5,FALSE)),"")</f>
        <v/>
      </c>
      <c r="E944" s="223" t="str">
        <f>IFERROR(IF(VLOOKUP($O944,'APOIO-DESPESAS'!$A$3:$N$962,6,FALSE)="","",VLOOKUP($O944,'APOIO-DESPESAS'!$A$3:$N$962,6,FALSE)),"")</f>
        <v/>
      </c>
      <c r="F944" s="223" t="str">
        <f>IFERROR(IF(VLOOKUP($O944,'APOIO-DESPESAS'!$A$3:$N$962,7,FALSE)="","",VLOOKUP($O944,'APOIO-DESPESAS'!$A$3:$N$962,7,FALSE)),"")</f>
        <v/>
      </c>
      <c r="G944" s="223" t="str">
        <f>IFERROR(IF(VLOOKUP($O944,'APOIO-DESPESAS'!$A$3:$N$962,8,FALSE)="","",VLOOKUP($O944,'APOIO-DESPESAS'!$A$3:$N$962,8,FALSE)),"")</f>
        <v/>
      </c>
      <c r="H944" s="223" t="str">
        <f>IFERROR(IF(VLOOKUP($O944,'APOIO-DESPESAS'!$A$3:$N$962,9,FALSE)="","",VLOOKUP($O944,'APOIO-DESPESAS'!$A$3:$N$962,9,FALSE)),"")</f>
        <v/>
      </c>
      <c r="I944" s="223" t="str">
        <f>IFERROR(IF(VLOOKUP($O944,'APOIO-DESPESAS'!$A$3:$N$962,10,FALSE)="","",VLOOKUP($O944,'APOIO-DESPESAS'!$A$3:$N$962,10,FALSE)),"")</f>
        <v/>
      </c>
      <c r="J944" s="223" t="str">
        <f>IFERROR(IF(VLOOKUP($O944,'APOIO-DESPESAS'!$A$3:$N$962,11,FALSE)="","",VLOOKUP($O944,'APOIO-DESPESAS'!$A$3:$N$962,11,FALSE)),"")</f>
        <v/>
      </c>
      <c r="K944" s="223" t="str">
        <f>IFERROR(IF(VLOOKUP($O944,'APOIO-DESPESAS'!$A$3:$N$962,12,FALSE)="","",VLOOKUP($O944,'APOIO-DESPESAS'!$A$3:$N$962,12,FALSE)),"")</f>
        <v/>
      </c>
      <c r="L944" s="223" t="str">
        <f>IFERROR(IF(VLOOKUP($O944,'APOIO-DESPESAS'!$A$3:$N$962,13,FALSE)="","",VLOOKUP($O944,'APOIO-DESPESAS'!$A$3:$N$962,13,FALSE)),"")</f>
        <v/>
      </c>
      <c r="M944" s="223" t="str">
        <f>IFERROR(IF(VLOOKUP($O944,'APOIO-DESPESAS'!$A$3:$N$962,14,FALSE)="","",VLOOKUP($O944,'APOIO-DESPESAS'!$A$3:$N$962,14,FALSE)),"")</f>
        <v/>
      </c>
      <c r="O944" s="223">
        <f t="shared" si="14"/>
        <v>942</v>
      </c>
    </row>
    <row r="945" spans="1:15" x14ac:dyDescent="0.25">
      <c r="A945" s="223" t="str">
        <f>IFERROR(IF(VLOOKUP($O945,'APOIO-DESPESAS'!$A$3:$N$962,2,FALSE)="","",VLOOKUP($O945,'APOIO-DESPESAS'!$A$3:$N$962,2,FALSE)),"")</f>
        <v/>
      </c>
      <c r="B945" s="223" t="str">
        <f>IFERROR(IF(VLOOKUP($O945,'APOIO-DESPESAS'!$A$3:$N$962,3,FALSE)="","",VLOOKUP($O945,'APOIO-DESPESAS'!$A$3:$N$962,3,FALSE)),"")</f>
        <v/>
      </c>
      <c r="C945" s="223" t="str">
        <f>IFERROR(IF(VLOOKUP($O945,'APOIO-DESPESAS'!$A$3:$N$962,4,FALSE)="","",VLOOKUP($O945,'APOIO-DESPESAS'!$A$3:$N$962,4,FALSE)),"")</f>
        <v/>
      </c>
      <c r="D945" s="223" t="str">
        <f>IFERROR(IF(VLOOKUP($O945,'APOIO-DESPESAS'!$A$3:$N$962,5,FALSE)="","",VLOOKUP($O945,'APOIO-DESPESAS'!$A$3:$N$962,5,FALSE)),"")</f>
        <v/>
      </c>
      <c r="E945" s="223" t="str">
        <f>IFERROR(IF(VLOOKUP($O945,'APOIO-DESPESAS'!$A$3:$N$962,6,FALSE)="","",VLOOKUP($O945,'APOIO-DESPESAS'!$A$3:$N$962,6,FALSE)),"")</f>
        <v/>
      </c>
      <c r="F945" s="223" t="str">
        <f>IFERROR(IF(VLOOKUP($O945,'APOIO-DESPESAS'!$A$3:$N$962,7,FALSE)="","",VLOOKUP($O945,'APOIO-DESPESAS'!$A$3:$N$962,7,FALSE)),"")</f>
        <v/>
      </c>
      <c r="G945" s="223" t="str">
        <f>IFERROR(IF(VLOOKUP($O945,'APOIO-DESPESAS'!$A$3:$N$962,8,FALSE)="","",VLOOKUP($O945,'APOIO-DESPESAS'!$A$3:$N$962,8,FALSE)),"")</f>
        <v/>
      </c>
      <c r="H945" s="223" t="str">
        <f>IFERROR(IF(VLOOKUP($O945,'APOIO-DESPESAS'!$A$3:$N$962,9,FALSE)="","",VLOOKUP($O945,'APOIO-DESPESAS'!$A$3:$N$962,9,FALSE)),"")</f>
        <v/>
      </c>
      <c r="I945" s="223" t="str">
        <f>IFERROR(IF(VLOOKUP($O945,'APOIO-DESPESAS'!$A$3:$N$962,10,FALSE)="","",VLOOKUP($O945,'APOIO-DESPESAS'!$A$3:$N$962,10,FALSE)),"")</f>
        <v/>
      </c>
      <c r="J945" s="223" t="str">
        <f>IFERROR(IF(VLOOKUP($O945,'APOIO-DESPESAS'!$A$3:$N$962,11,FALSE)="","",VLOOKUP($O945,'APOIO-DESPESAS'!$A$3:$N$962,11,FALSE)),"")</f>
        <v/>
      </c>
      <c r="K945" s="223" t="str">
        <f>IFERROR(IF(VLOOKUP($O945,'APOIO-DESPESAS'!$A$3:$N$962,12,FALSE)="","",VLOOKUP($O945,'APOIO-DESPESAS'!$A$3:$N$962,12,FALSE)),"")</f>
        <v/>
      </c>
      <c r="L945" s="223" t="str">
        <f>IFERROR(IF(VLOOKUP($O945,'APOIO-DESPESAS'!$A$3:$N$962,13,FALSE)="","",VLOOKUP($O945,'APOIO-DESPESAS'!$A$3:$N$962,13,FALSE)),"")</f>
        <v/>
      </c>
      <c r="M945" s="223" t="str">
        <f>IFERROR(IF(VLOOKUP($O945,'APOIO-DESPESAS'!$A$3:$N$962,14,FALSE)="","",VLOOKUP($O945,'APOIO-DESPESAS'!$A$3:$N$962,14,FALSE)),"")</f>
        <v/>
      </c>
      <c r="O945" s="223">
        <f t="shared" si="14"/>
        <v>943</v>
      </c>
    </row>
    <row r="946" spans="1:15" x14ac:dyDescent="0.25">
      <c r="A946" s="223" t="str">
        <f>IFERROR(IF(VLOOKUP($O946,'APOIO-DESPESAS'!$A$3:$N$962,2,FALSE)="","",VLOOKUP($O946,'APOIO-DESPESAS'!$A$3:$N$962,2,FALSE)),"")</f>
        <v/>
      </c>
      <c r="B946" s="223" t="str">
        <f>IFERROR(IF(VLOOKUP($O946,'APOIO-DESPESAS'!$A$3:$N$962,3,FALSE)="","",VLOOKUP($O946,'APOIO-DESPESAS'!$A$3:$N$962,3,FALSE)),"")</f>
        <v/>
      </c>
      <c r="C946" s="223" t="str">
        <f>IFERROR(IF(VLOOKUP($O946,'APOIO-DESPESAS'!$A$3:$N$962,4,FALSE)="","",VLOOKUP($O946,'APOIO-DESPESAS'!$A$3:$N$962,4,FALSE)),"")</f>
        <v/>
      </c>
      <c r="D946" s="223" t="str">
        <f>IFERROR(IF(VLOOKUP($O946,'APOIO-DESPESAS'!$A$3:$N$962,5,FALSE)="","",VLOOKUP($O946,'APOIO-DESPESAS'!$A$3:$N$962,5,FALSE)),"")</f>
        <v/>
      </c>
      <c r="E946" s="223" t="str">
        <f>IFERROR(IF(VLOOKUP($O946,'APOIO-DESPESAS'!$A$3:$N$962,6,FALSE)="","",VLOOKUP($O946,'APOIO-DESPESAS'!$A$3:$N$962,6,FALSE)),"")</f>
        <v/>
      </c>
      <c r="F946" s="223" t="str">
        <f>IFERROR(IF(VLOOKUP($O946,'APOIO-DESPESAS'!$A$3:$N$962,7,FALSE)="","",VLOOKUP($O946,'APOIO-DESPESAS'!$A$3:$N$962,7,FALSE)),"")</f>
        <v/>
      </c>
      <c r="G946" s="223" t="str">
        <f>IFERROR(IF(VLOOKUP($O946,'APOIO-DESPESAS'!$A$3:$N$962,8,FALSE)="","",VLOOKUP($O946,'APOIO-DESPESAS'!$A$3:$N$962,8,FALSE)),"")</f>
        <v/>
      </c>
      <c r="H946" s="223" t="str">
        <f>IFERROR(IF(VLOOKUP($O946,'APOIO-DESPESAS'!$A$3:$N$962,9,FALSE)="","",VLOOKUP($O946,'APOIO-DESPESAS'!$A$3:$N$962,9,FALSE)),"")</f>
        <v/>
      </c>
      <c r="I946" s="223" t="str">
        <f>IFERROR(IF(VLOOKUP($O946,'APOIO-DESPESAS'!$A$3:$N$962,10,FALSE)="","",VLOOKUP($O946,'APOIO-DESPESAS'!$A$3:$N$962,10,FALSE)),"")</f>
        <v/>
      </c>
      <c r="J946" s="223" t="str">
        <f>IFERROR(IF(VLOOKUP($O946,'APOIO-DESPESAS'!$A$3:$N$962,11,FALSE)="","",VLOOKUP($O946,'APOIO-DESPESAS'!$A$3:$N$962,11,FALSE)),"")</f>
        <v/>
      </c>
      <c r="K946" s="223" t="str">
        <f>IFERROR(IF(VLOOKUP($O946,'APOIO-DESPESAS'!$A$3:$N$962,12,FALSE)="","",VLOOKUP($O946,'APOIO-DESPESAS'!$A$3:$N$962,12,FALSE)),"")</f>
        <v/>
      </c>
      <c r="L946" s="223" t="str">
        <f>IFERROR(IF(VLOOKUP($O946,'APOIO-DESPESAS'!$A$3:$N$962,13,FALSE)="","",VLOOKUP($O946,'APOIO-DESPESAS'!$A$3:$N$962,13,FALSE)),"")</f>
        <v/>
      </c>
      <c r="M946" s="223" t="str">
        <f>IFERROR(IF(VLOOKUP($O946,'APOIO-DESPESAS'!$A$3:$N$962,14,FALSE)="","",VLOOKUP($O946,'APOIO-DESPESAS'!$A$3:$N$962,14,FALSE)),"")</f>
        <v/>
      </c>
      <c r="O946" s="223">
        <f t="shared" si="14"/>
        <v>944</v>
      </c>
    </row>
    <row r="947" spans="1:15" x14ac:dyDescent="0.25">
      <c r="A947" s="223" t="str">
        <f>IFERROR(IF(VLOOKUP($O947,'APOIO-DESPESAS'!$A$3:$N$962,2,FALSE)="","",VLOOKUP($O947,'APOIO-DESPESAS'!$A$3:$N$962,2,FALSE)),"")</f>
        <v/>
      </c>
      <c r="B947" s="223" t="str">
        <f>IFERROR(IF(VLOOKUP($O947,'APOIO-DESPESAS'!$A$3:$N$962,3,FALSE)="","",VLOOKUP($O947,'APOIO-DESPESAS'!$A$3:$N$962,3,FALSE)),"")</f>
        <v/>
      </c>
      <c r="C947" s="223" t="str">
        <f>IFERROR(IF(VLOOKUP($O947,'APOIO-DESPESAS'!$A$3:$N$962,4,FALSE)="","",VLOOKUP($O947,'APOIO-DESPESAS'!$A$3:$N$962,4,FALSE)),"")</f>
        <v/>
      </c>
      <c r="D947" s="223" t="str">
        <f>IFERROR(IF(VLOOKUP($O947,'APOIO-DESPESAS'!$A$3:$N$962,5,FALSE)="","",VLOOKUP($O947,'APOIO-DESPESAS'!$A$3:$N$962,5,FALSE)),"")</f>
        <v/>
      </c>
      <c r="E947" s="223" t="str">
        <f>IFERROR(IF(VLOOKUP($O947,'APOIO-DESPESAS'!$A$3:$N$962,6,FALSE)="","",VLOOKUP($O947,'APOIO-DESPESAS'!$A$3:$N$962,6,FALSE)),"")</f>
        <v/>
      </c>
      <c r="F947" s="223" t="str">
        <f>IFERROR(IF(VLOOKUP($O947,'APOIO-DESPESAS'!$A$3:$N$962,7,FALSE)="","",VLOOKUP($O947,'APOIO-DESPESAS'!$A$3:$N$962,7,FALSE)),"")</f>
        <v/>
      </c>
      <c r="G947" s="223" t="str">
        <f>IFERROR(IF(VLOOKUP($O947,'APOIO-DESPESAS'!$A$3:$N$962,8,FALSE)="","",VLOOKUP($O947,'APOIO-DESPESAS'!$A$3:$N$962,8,FALSE)),"")</f>
        <v/>
      </c>
      <c r="H947" s="223" t="str">
        <f>IFERROR(IF(VLOOKUP($O947,'APOIO-DESPESAS'!$A$3:$N$962,9,FALSE)="","",VLOOKUP($O947,'APOIO-DESPESAS'!$A$3:$N$962,9,FALSE)),"")</f>
        <v/>
      </c>
      <c r="I947" s="223" t="str">
        <f>IFERROR(IF(VLOOKUP($O947,'APOIO-DESPESAS'!$A$3:$N$962,10,FALSE)="","",VLOOKUP($O947,'APOIO-DESPESAS'!$A$3:$N$962,10,FALSE)),"")</f>
        <v/>
      </c>
      <c r="J947" s="223" t="str">
        <f>IFERROR(IF(VLOOKUP($O947,'APOIO-DESPESAS'!$A$3:$N$962,11,FALSE)="","",VLOOKUP($O947,'APOIO-DESPESAS'!$A$3:$N$962,11,FALSE)),"")</f>
        <v/>
      </c>
      <c r="K947" s="223" t="str">
        <f>IFERROR(IF(VLOOKUP($O947,'APOIO-DESPESAS'!$A$3:$N$962,12,FALSE)="","",VLOOKUP($O947,'APOIO-DESPESAS'!$A$3:$N$962,12,FALSE)),"")</f>
        <v/>
      </c>
      <c r="L947" s="223" t="str">
        <f>IFERROR(IF(VLOOKUP($O947,'APOIO-DESPESAS'!$A$3:$N$962,13,FALSE)="","",VLOOKUP($O947,'APOIO-DESPESAS'!$A$3:$N$962,13,FALSE)),"")</f>
        <v/>
      </c>
      <c r="M947" s="223" t="str">
        <f>IFERROR(IF(VLOOKUP($O947,'APOIO-DESPESAS'!$A$3:$N$962,14,FALSE)="","",VLOOKUP($O947,'APOIO-DESPESAS'!$A$3:$N$962,14,FALSE)),"")</f>
        <v/>
      </c>
      <c r="O947" s="223">
        <f t="shared" si="14"/>
        <v>945</v>
      </c>
    </row>
    <row r="948" spans="1:15" x14ac:dyDescent="0.25">
      <c r="A948" s="223" t="str">
        <f>IFERROR(IF(VLOOKUP($O948,'APOIO-DESPESAS'!$A$3:$N$962,2,FALSE)="","",VLOOKUP($O948,'APOIO-DESPESAS'!$A$3:$N$962,2,FALSE)),"")</f>
        <v/>
      </c>
      <c r="B948" s="223" t="str">
        <f>IFERROR(IF(VLOOKUP($O948,'APOIO-DESPESAS'!$A$3:$N$962,3,FALSE)="","",VLOOKUP($O948,'APOIO-DESPESAS'!$A$3:$N$962,3,FALSE)),"")</f>
        <v/>
      </c>
      <c r="C948" s="223" t="str">
        <f>IFERROR(IF(VLOOKUP($O948,'APOIO-DESPESAS'!$A$3:$N$962,4,FALSE)="","",VLOOKUP($O948,'APOIO-DESPESAS'!$A$3:$N$962,4,FALSE)),"")</f>
        <v/>
      </c>
      <c r="D948" s="223" t="str">
        <f>IFERROR(IF(VLOOKUP($O948,'APOIO-DESPESAS'!$A$3:$N$962,5,FALSE)="","",VLOOKUP($O948,'APOIO-DESPESAS'!$A$3:$N$962,5,FALSE)),"")</f>
        <v/>
      </c>
      <c r="E948" s="223" t="str">
        <f>IFERROR(IF(VLOOKUP($O948,'APOIO-DESPESAS'!$A$3:$N$962,6,FALSE)="","",VLOOKUP($O948,'APOIO-DESPESAS'!$A$3:$N$962,6,FALSE)),"")</f>
        <v/>
      </c>
      <c r="F948" s="223" t="str">
        <f>IFERROR(IF(VLOOKUP($O948,'APOIO-DESPESAS'!$A$3:$N$962,7,FALSE)="","",VLOOKUP($O948,'APOIO-DESPESAS'!$A$3:$N$962,7,FALSE)),"")</f>
        <v/>
      </c>
      <c r="G948" s="223" t="str">
        <f>IFERROR(IF(VLOOKUP($O948,'APOIO-DESPESAS'!$A$3:$N$962,8,FALSE)="","",VLOOKUP($O948,'APOIO-DESPESAS'!$A$3:$N$962,8,FALSE)),"")</f>
        <v/>
      </c>
      <c r="H948" s="223" t="str">
        <f>IFERROR(IF(VLOOKUP($O948,'APOIO-DESPESAS'!$A$3:$N$962,9,FALSE)="","",VLOOKUP($O948,'APOIO-DESPESAS'!$A$3:$N$962,9,FALSE)),"")</f>
        <v/>
      </c>
      <c r="I948" s="223" t="str">
        <f>IFERROR(IF(VLOOKUP($O948,'APOIO-DESPESAS'!$A$3:$N$962,10,FALSE)="","",VLOOKUP($O948,'APOIO-DESPESAS'!$A$3:$N$962,10,FALSE)),"")</f>
        <v/>
      </c>
      <c r="J948" s="223" t="str">
        <f>IFERROR(IF(VLOOKUP($O948,'APOIO-DESPESAS'!$A$3:$N$962,11,FALSE)="","",VLOOKUP($O948,'APOIO-DESPESAS'!$A$3:$N$962,11,FALSE)),"")</f>
        <v/>
      </c>
      <c r="K948" s="223" t="str">
        <f>IFERROR(IF(VLOOKUP($O948,'APOIO-DESPESAS'!$A$3:$N$962,12,FALSE)="","",VLOOKUP($O948,'APOIO-DESPESAS'!$A$3:$N$962,12,FALSE)),"")</f>
        <v/>
      </c>
      <c r="L948" s="223" t="str">
        <f>IFERROR(IF(VLOOKUP($O948,'APOIO-DESPESAS'!$A$3:$N$962,13,FALSE)="","",VLOOKUP($O948,'APOIO-DESPESAS'!$A$3:$N$962,13,FALSE)),"")</f>
        <v/>
      </c>
      <c r="M948" s="223" t="str">
        <f>IFERROR(IF(VLOOKUP($O948,'APOIO-DESPESAS'!$A$3:$N$962,14,FALSE)="","",VLOOKUP($O948,'APOIO-DESPESAS'!$A$3:$N$962,14,FALSE)),"")</f>
        <v/>
      </c>
      <c r="O948" s="223">
        <f t="shared" si="14"/>
        <v>946</v>
      </c>
    </row>
    <row r="949" spans="1:15" x14ac:dyDescent="0.25">
      <c r="A949" s="223" t="str">
        <f>IFERROR(IF(VLOOKUP($O949,'APOIO-DESPESAS'!$A$3:$N$962,2,FALSE)="","",VLOOKUP($O949,'APOIO-DESPESAS'!$A$3:$N$962,2,FALSE)),"")</f>
        <v/>
      </c>
      <c r="B949" s="223" t="str">
        <f>IFERROR(IF(VLOOKUP($O949,'APOIO-DESPESAS'!$A$3:$N$962,3,FALSE)="","",VLOOKUP($O949,'APOIO-DESPESAS'!$A$3:$N$962,3,FALSE)),"")</f>
        <v/>
      </c>
      <c r="C949" s="223" t="str">
        <f>IFERROR(IF(VLOOKUP($O949,'APOIO-DESPESAS'!$A$3:$N$962,4,FALSE)="","",VLOOKUP($O949,'APOIO-DESPESAS'!$A$3:$N$962,4,FALSE)),"")</f>
        <v/>
      </c>
      <c r="D949" s="223" t="str">
        <f>IFERROR(IF(VLOOKUP($O949,'APOIO-DESPESAS'!$A$3:$N$962,5,FALSE)="","",VLOOKUP($O949,'APOIO-DESPESAS'!$A$3:$N$962,5,FALSE)),"")</f>
        <v/>
      </c>
      <c r="E949" s="223" t="str">
        <f>IFERROR(IF(VLOOKUP($O949,'APOIO-DESPESAS'!$A$3:$N$962,6,FALSE)="","",VLOOKUP($O949,'APOIO-DESPESAS'!$A$3:$N$962,6,FALSE)),"")</f>
        <v/>
      </c>
      <c r="F949" s="223" t="str">
        <f>IFERROR(IF(VLOOKUP($O949,'APOIO-DESPESAS'!$A$3:$N$962,7,FALSE)="","",VLOOKUP($O949,'APOIO-DESPESAS'!$A$3:$N$962,7,FALSE)),"")</f>
        <v/>
      </c>
      <c r="G949" s="223" t="str">
        <f>IFERROR(IF(VLOOKUP($O949,'APOIO-DESPESAS'!$A$3:$N$962,8,FALSE)="","",VLOOKUP($O949,'APOIO-DESPESAS'!$A$3:$N$962,8,FALSE)),"")</f>
        <v/>
      </c>
      <c r="H949" s="223" t="str">
        <f>IFERROR(IF(VLOOKUP($O949,'APOIO-DESPESAS'!$A$3:$N$962,9,FALSE)="","",VLOOKUP($O949,'APOIO-DESPESAS'!$A$3:$N$962,9,FALSE)),"")</f>
        <v/>
      </c>
      <c r="I949" s="223" t="str">
        <f>IFERROR(IF(VLOOKUP($O949,'APOIO-DESPESAS'!$A$3:$N$962,10,FALSE)="","",VLOOKUP($O949,'APOIO-DESPESAS'!$A$3:$N$962,10,FALSE)),"")</f>
        <v/>
      </c>
      <c r="J949" s="223" t="str">
        <f>IFERROR(IF(VLOOKUP($O949,'APOIO-DESPESAS'!$A$3:$N$962,11,FALSE)="","",VLOOKUP($O949,'APOIO-DESPESAS'!$A$3:$N$962,11,FALSE)),"")</f>
        <v/>
      </c>
      <c r="K949" s="223" t="str">
        <f>IFERROR(IF(VLOOKUP($O949,'APOIO-DESPESAS'!$A$3:$N$962,12,FALSE)="","",VLOOKUP($O949,'APOIO-DESPESAS'!$A$3:$N$962,12,FALSE)),"")</f>
        <v/>
      </c>
      <c r="L949" s="223" t="str">
        <f>IFERROR(IF(VLOOKUP($O949,'APOIO-DESPESAS'!$A$3:$N$962,13,FALSE)="","",VLOOKUP($O949,'APOIO-DESPESAS'!$A$3:$N$962,13,FALSE)),"")</f>
        <v/>
      </c>
      <c r="M949" s="223" t="str">
        <f>IFERROR(IF(VLOOKUP($O949,'APOIO-DESPESAS'!$A$3:$N$962,14,FALSE)="","",VLOOKUP($O949,'APOIO-DESPESAS'!$A$3:$N$962,14,FALSE)),"")</f>
        <v/>
      </c>
      <c r="O949" s="223">
        <f t="shared" si="14"/>
        <v>947</v>
      </c>
    </row>
    <row r="950" spans="1:15" x14ac:dyDescent="0.25">
      <c r="A950" s="223" t="str">
        <f>IFERROR(IF(VLOOKUP($O950,'APOIO-DESPESAS'!$A$3:$N$962,2,FALSE)="","",VLOOKUP($O950,'APOIO-DESPESAS'!$A$3:$N$962,2,FALSE)),"")</f>
        <v/>
      </c>
      <c r="B950" s="223" t="str">
        <f>IFERROR(IF(VLOOKUP($O950,'APOIO-DESPESAS'!$A$3:$N$962,3,FALSE)="","",VLOOKUP($O950,'APOIO-DESPESAS'!$A$3:$N$962,3,FALSE)),"")</f>
        <v/>
      </c>
      <c r="C950" s="223" t="str">
        <f>IFERROR(IF(VLOOKUP($O950,'APOIO-DESPESAS'!$A$3:$N$962,4,FALSE)="","",VLOOKUP($O950,'APOIO-DESPESAS'!$A$3:$N$962,4,FALSE)),"")</f>
        <v/>
      </c>
      <c r="D950" s="223" t="str">
        <f>IFERROR(IF(VLOOKUP($O950,'APOIO-DESPESAS'!$A$3:$N$962,5,FALSE)="","",VLOOKUP($O950,'APOIO-DESPESAS'!$A$3:$N$962,5,FALSE)),"")</f>
        <v/>
      </c>
      <c r="E950" s="223" t="str">
        <f>IFERROR(IF(VLOOKUP($O950,'APOIO-DESPESAS'!$A$3:$N$962,6,FALSE)="","",VLOOKUP($O950,'APOIO-DESPESAS'!$A$3:$N$962,6,FALSE)),"")</f>
        <v/>
      </c>
      <c r="F950" s="223" t="str">
        <f>IFERROR(IF(VLOOKUP($O950,'APOIO-DESPESAS'!$A$3:$N$962,7,FALSE)="","",VLOOKUP($O950,'APOIO-DESPESAS'!$A$3:$N$962,7,FALSE)),"")</f>
        <v/>
      </c>
      <c r="G950" s="223" t="str">
        <f>IFERROR(IF(VLOOKUP($O950,'APOIO-DESPESAS'!$A$3:$N$962,8,FALSE)="","",VLOOKUP($O950,'APOIO-DESPESAS'!$A$3:$N$962,8,FALSE)),"")</f>
        <v/>
      </c>
      <c r="H950" s="223" t="str">
        <f>IFERROR(IF(VLOOKUP($O950,'APOIO-DESPESAS'!$A$3:$N$962,9,FALSE)="","",VLOOKUP($O950,'APOIO-DESPESAS'!$A$3:$N$962,9,FALSE)),"")</f>
        <v/>
      </c>
      <c r="I950" s="223" t="str">
        <f>IFERROR(IF(VLOOKUP($O950,'APOIO-DESPESAS'!$A$3:$N$962,10,FALSE)="","",VLOOKUP($O950,'APOIO-DESPESAS'!$A$3:$N$962,10,FALSE)),"")</f>
        <v/>
      </c>
      <c r="J950" s="223" t="str">
        <f>IFERROR(IF(VLOOKUP($O950,'APOIO-DESPESAS'!$A$3:$N$962,11,FALSE)="","",VLOOKUP($O950,'APOIO-DESPESAS'!$A$3:$N$962,11,FALSE)),"")</f>
        <v/>
      </c>
      <c r="K950" s="223" t="str">
        <f>IFERROR(IF(VLOOKUP($O950,'APOIO-DESPESAS'!$A$3:$N$962,12,FALSE)="","",VLOOKUP($O950,'APOIO-DESPESAS'!$A$3:$N$962,12,FALSE)),"")</f>
        <v/>
      </c>
      <c r="L950" s="223" t="str">
        <f>IFERROR(IF(VLOOKUP($O950,'APOIO-DESPESAS'!$A$3:$N$962,13,FALSE)="","",VLOOKUP($O950,'APOIO-DESPESAS'!$A$3:$N$962,13,FALSE)),"")</f>
        <v/>
      </c>
      <c r="M950" s="223" t="str">
        <f>IFERROR(IF(VLOOKUP($O950,'APOIO-DESPESAS'!$A$3:$N$962,14,FALSE)="","",VLOOKUP($O950,'APOIO-DESPESAS'!$A$3:$N$962,14,FALSE)),"")</f>
        <v/>
      </c>
      <c r="O950" s="223">
        <f t="shared" si="14"/>
        <v>948</v>
      </c>
    </row>
    <row r="951" spans="1:15" x14ac:dyDescent="0.25">
      <c r="A951" s="223" t="str">
        <f>IFERROR(IF(VLOOKUP($O951,'APOIO-DESPESAS'!$A$3:$N$962,2,FALSE)="","",VLOOKUP($O951,'APOIO-DESPESAS'!$A$3:$N$962,2,FALSE)),"")</f>
        <v/>
      </c>
      <c r="B951" s="223" t="str">
        <f>IFERROR(IF(VLOOKUP($O951,'APOIO-DESPESAS'!$A$3:$N$962,3,FALSE)="","",VLOOKUP($O951,'APOIO-DESPESAS'!$A$3:$N$962,3,FALSE)),"")</f>
        <v/>
      </c>
      <c r="C951" s="223" t="str">
        <f>IFERROR(IF(VLOOKUP($O951,'APOIO-DESPESAS'!$A$3:$N$962,4,FALSE)="","",VLOOKUP($O951,'APOIO-DESPESAS'!$A$3:$N$962,4,FALSE)),"")</f>
        <v/>
      </c>
      <c r="D951" s="223" t="str">
        <f>IFERROR(IF(VLOOKUP($O951,'APOIO-DESPESAS'!$A$3:$N$962,5,FALSE)="","",VLOOKUP($O951,'APOIO-DESPESAS'!$A$3:$N$962,5,FALSE)),"")</f>
        <v/>
      </c>
      <c r="E951" s="223" t="str">
        <f>IFERROR(IF(VLOOKUP($O951,'APOIO-DESPESAS'!$A$3:$N$962,6,FALSE)="","",VLOOKUP($O951,'APOIO-DESPESAS'!$A$3:$N$962,6,FALSE)),"")</f>
        <v/>
      </c>
      <c r="F951" s="223" t="str">
        <f>IFERROR(IF(VLOOKUP($O951,'APOIO-DESPESAS'!$A$3:$N$962,7,FALSE)="","",VLOOKUP($O951,'APOIO-DESPESAS'!$A$3:$N$962,7,FALSE)),"")</f>
        <v/>
      </c>
      <c r="G951" s="223" t="str">
        <f>IFERROR(IF(VLOOKUP($O951,'APOIO-DESPESAS'!$A$3:$N$962,8,FALSE)="","",VLOOKUP($O951,'APOIO-DESPESAS'!$A$3:$N$962,8,FALSE)),"")</f>
        <v/>
      </c>
      <c r="H951" s="223" t="str">
        <f>IFERROR(IF(VLOOKUP($O951,'APOIO-DESPESAS'!$A$3:$N$962,9,FALSE)="","",VLOOKUP($O951,'APOIO-DESPESAS'!$A$3:$N$962,9,FALSE)),"")</f>
        <v/>
      </c>
      <c r="I951" s="223" t="str">
        <f>IFERROR(IF(VLOOKUP($O951,'APOIO-DESPESAS'!$A$3:$N$962,10,FALSE)="","",VLOOKUP($O951,'APOIO-DESPESAS'!$A$3:$N$962,10,FALSE)),"")</f>
        <v/>
      </c>
      <c r="J951" s="223" t="str">
        <f>IFERROR(IF(VLOOKUP($O951,'APOIO-DESPESAS'!$A$3:$N$962,11,FALSE)="","",VLOOKUP($O951,'APOIO-DESPESAS'!$A$3:$N$962,11,FALSE)),"")</f>
        <v/>
      </c>
      <c r="K951" s="223" t="str">
        <f>IFERROR(IF(VLOOKUP($O951,'APOIO-DESPESAS'!$A$3:$N$962,12,FALSE)="","",VLOOKUP($O951,'APOIO-DESPESAS'!$A$3:$N$962,12,FALSE)),"")</f>
        <v/>
      </c>
      <c r="L951" s="223" t="str">
        <f>IFERROR(IF(VLOOKUP($O951,'APOIO-DESPESAS'!$A$3:$N$962,13,FALSE)="","",VLOOKUP($O951,'APOIO-DESPESAS'!$A$3:$N$962,13,FALSE)),"")</f>
        <v/>
      </c>
      <c r="M951" s="223" t="str">
        <f>IFERROR(IF(VLOOKUP($O951,'APOIO-DESPESAS'!$A$3:$N$962,14,FALSE)="","",VLOOKUP($O951,'APOIO-DESPESAS'!$A$3:$N$962,14,FALSE)),"")</f>
        <v/>
      </c>
      <c r="O951" s="223">
        <f t="shared" si="14"/>
        <v>949</v>
      </c>
    </row>
    <row r="952" spans="1:15" x14ac:dyDescent="0.25">
      <c r="A952" s="223" t="str">
        <f>IFERROR(IF(VLOOKUP($O952,'APOIO-DESPESAS'!$A$3:$N$962,2,FALSE)="","",VLOOKUP($O952,'APOIO-DESPESAS'!$A$3:$N$962,2,FALSE)),"")</f>
        <v/>
      </c>
      <c r="B952" s="223" t="str">
        <f>IFERROR(IF(VLOOKUP($O952,'APOIO-DESPESAS'!$A$3:$N$962,3,FALSE)="","",VLOOKUP($O952,'APOIO-DESPESAS'!$A$3:$N$962,3,FALSE)),"")</f>
        <v/>
      </c>
      <c r="C952" s="223" t="str">
        <f>IFERROR(IF(VLOOKUP($O952,'APOIO-DESPESAS'!$A$3:$N$962,4,FALSE)="","",VLOOKUP($O952,'APOIO-DESPESAS'!$A$3:$N$962,4,FALSE)),"")</f>
        <v/>
      </c>
      <c r="D952" s="223" t="str">
        <f>IFERROR(IF(VLOOKUP($O952,'APOIO-DESPESAS'!$A$3:$N$962,5,FALSE)="","",VLOOKUP($O952,'APOIO-DESPESAS'!$A$3:$N$962,5,FALSE)),"")</f>
        <v/>
      </c>
      <c r="E952" s="223" t="str">
        <f>IFERROR(IF(VLOOKUP($O952,'APOIO-DESPESAS'!$A$3:$N$962,6,FALSE)="","",VLOOKUP($O952,'APOIO-DESPESAS'!$A$3:$N$962,6,FALSE)),"")</f>
        <v/>
      </c>
      <c r="F952" s="223" t="str">
        <f>IFERROR(IF(VLOOKUP($O952,'APOIO-DESPESAS'!$A$3:$N$962,7,FALSE)="","",VLOOKUP($O952,'APOIO-DESPESAS'!$A$3:$N$962,7,FALSE)),"")</f>
        <v/>
      </c>
      <c r="G952" s="223" t="str">
        <f>IFERROR(IF(VLOOKUP($O952,'APOIO-DESPESAS'!$A$3:$N$962,8,FALSE)="","",VLOOKUP($O952,'APOIO-DESPESAS'!$A$3:$N$962,8,FALSE)),"")</f>
        <v/>
      </c>
      <c r="H952" s="223" t="str">
        <f>IFERROR(IF(VLOOKUP($O952,'APOIO-DESPESAS'!$A$3:$N$962,9,FALSE)="","",VLOOKUP($O952,'APOIO-DESPESAS'!$A$3:$N$962,9,FALSE)),"")</f>
        <v/>
      </c>
      <c r="I952" s="223" t="str">
        <f>IFERROR(IF(VLOOKUP($O952,'APOIO-DESPESAS'!$A$3:$N$962,10,FALSE)="","",VLOOKUP($O952,'APOIO-DESPESAS'!$A$3:$N$962,10,FALSE)),"")</f>
        <v/>
      </c>
      <c r="J952" s="223" t="str">
        <f>IFERROR(IF(VLOOKUP($O952,'APOIO-DESPESAS'!$A$3:$N$962,11,FALSE)="","",VLOOKUP($O952,'APOIO-DESPESAS'!$A$3:$N$962,11,FALSE)),"")</f>
        <v/>
      </c>
      <c r="K952" s="223" t="str">
        <f>IFERROR(IF(VLOOKUP($O952,'APOIO-DESPESAS'!$A$3:$N$962,12,FALSE)="","",VLOOKUP($O952,'APOIO-DESPESAS'!$A$3:$N$962,12,FALSE)),"")</f>
        <v/>
      </c>
      <c r="L952" s="223" t="str">
        <f>IFERROR(IF(VLOOKUP($O952,'APOIO-DESPESAS'!$A$3:$N$962,13,FALSE)="","",VLOOKUP($O952,'APOIO-DESPESAS'!$A$3:$N$962,13,FALSE)),"")</f>
        <v/>
      </c>
      <c r="M952" s="223" t="str">
        <f>IFERROR(IF(VLOOKUP($O952,'APOIO-DESPESAS'!$A$3:$N$962,14,FALSE)="","",VLOOKUP($O952,'APOIO-DESPESAS'!$A$3:$N$962,14,FALSE)),"")</f>
        <v/>
      </c>
      <c r="O952" s="223">
        <f t="shared" si="14"/>
        <v>950</v>
      </c>
    </row>
    <row r="953" spans="1:15" x14ac:dyDescent="0.25">
      <c r="A953" s="223" t="str">
        <f>IFERROR(IF(VLOOKUP($O953,'APOIO-DESPESAS'!$A$3:$N$962,2,FALSE)="","",VLOOKUP($O953,'APOIO-DESPESAS'!$A$3:$N$962,2,FALSE)),"")</f>
        <v/>
      </c>
      <c r="B953" s="223" t="str">
        <f>IFERROR(IF(VLOOKUP($O953,'APOIO-DESPESAS'!$A$3:$N$962,3,FALSE)="","",VLOOKUP($O953,'APOIO-DESPESAS'!$A$3:$N$962,3,FALSE)),"")</f>
        <v/>
      </c>
      <c r="C953" s="223" t="str">
        <f>IFERROR(IF(VLOOKUP($O953,'APOIO-DESPESAS'!$A$3:$N$962,4,FALSE)="","",VLOOKUP($O953,'APOIO-DESPESAS'!$A$3:$N$962,4,FALSE)),"")</f>
        <v/>
      </c>
      <c r="D953" s="223" t="str">
        <f>IFERROR(IF(VLOOKUP($O953,'APOIO-DESPESAS'!$A$3:$N$962,5,FALSE)="","",VLOOKUP($O953,'APOIO-DESPESAS'!$A$3:$N$962,5,FALSE)),"")</f>
        <v/>
      </c>
      <c r="E953" s="223" t="str">
        <f>IFERROR(IF(VLOOKUP($O953,'APOIO-DESPESAS'!$A$3:$N$962,6,FALSE)="","",VLOOKUP($O953,'APOIO-DESPESAS'!$A$3:$N$962,6,FALSE)),"")</f>
        <v/>
      </c>
      <c r="F953" s="223" t="str">
        <f>IFERROR(IF(VLOOKUP($O953,'APOIO-DESPESAS'!$A$3:$N$962,7,FALSE)="","",VLOOKUP($O953,'APOIO-DESPESAS'!$A$3:$N$962,7,FALSE)),"")</f>
        <v/>
      </c>
      <c r="G953" s="223" t="str">
        <f>IFERROR(IF(VLOOKUP($O953,'APOIO-DESPESAS'!$A$3:$N$962,8,FALSE)="","",VLOOKUP($O953,'APOIO-DESPESAS'!$A$3:$N$962,8,FALSE)),"")</f>
        <v/>
      </c>
      <c r="H953" s="223" t="str">
        <f>IFERROR(IF(VLOOKUP($O953,'APOIO-DESPESAS'!$A$3:$N$962,9,FALSE)="","",VLOOKUP($O953,'APOIO-DESPESAS'!$A$3:$N$962,9,FALSE)),"")</f>
        <v/>
      </c>
      <c r="I953" s="223" t="str">
        <f>IFERROR(IF(VLOOKUP($O953,'APOIO-DESPESAS'!$A$3:$N$962,10,FALSE)="","",VLOOKUP($O953,'APOIO-DESPESAS'!$A$3:$N$962,10,FALSE)),"")</f>
        <v/>
      </c>
      <c r="J953" s="223" t="str">
        <f>IFERROR(IF(VLOOKUP($O953,'APOIO-DESPESAS'!$A$3:$N$962,11,FALSE)="","",VLOOKUP($O953,'APOIO-DESPESAS'!$A$3:$N$962,11,FALSE)),"")</f>
        <v/>
      </c>
      <c r="K953" s="223" t="str">
        <f>IFERROR(IF(VLOOKUP($O953,'APOIO-DESPESAS'!$A$3:$N$962,12,FALSE)="","",VLOOKUP($O953,'APOIO-DESPESAS'!$A$3:$N$962,12,FALSE)),"")</f>
        <v/>
      </c>
      <c r="L953" s="223" t="str">
        <f>IFERROR(IF(VLOOKUP($O953,'APOIO-DESPESAS'!$A$3:$N$962,13,FALSE)="","",VLOOKUP($O953,'APOIO-DESPESAS'!$A$3:$N$962,13,FALSE)),"")</f>
        <v/>
      </c>
      <c r="M953" s="223" t="str">
        <f>IFERROR(IF(VLOOKUP($O953,'APOIO-DESPESAS'!$A$3:$N$962,14,FALSE)="","",VLOOKUP($O953,'APOIO-DESPESAS'!$A$3:$N$962,14,FALSE)),"")</f>
        <v/>
      </c>
      <c r="O953" s="223">
        <f t="shared" si="14"/>
        <v>951</v>
      </c>
    </row>
    <row r="954" spans="1:15" x14ac:dyDescent="0.25">
      <c r="A954" s="223" t="str">
        <f>IFERROR(IF(VLOOKUP($O954,'APOIO-DESPESAS'!$A$3:$N$962,2,FALSE)="","",VLOOKUP($O954,'APOIO-DESPESAS'!$A$3:$N$962,2,FALSE)),"")</f>
        <v/>
      </c>
      <c r="B954" s="223" t="str">
        <f>IFERROR(IF(VLOOKUP($O954,'APOIO-DESPESAS'!$A$3:$N$962,3,FALSE)="","",VLOOKUP($O954,'APOIO-DESPESAS'!$A$3:$N$962,3,FALSE)),"")</f>
        <v/>
      </c>
      <c r="C954" s="223" t="str">
        <f>IFERROR(IF(VLOOKUP($O954,'APOIO-DESPESAS'!$A$3:$N$962,4,FALSE)="","",VLOOKUP($O954,'APOIO-DESPESAS'!$A$3:$N$962,4,FALSE)),"")</f>
        <v/>
      </c>
      <c r="D954" s="223" t="str">
        <f>IFERROR(IF(VLOOKUP($O954,'APOIO-DESPESAS'!$A$3:$N$962,5,FALSE)="","",VLOOKUP($O954,'APOIO-DESPESAS'!$A$3:$N$962,5,FALSE)),"")</f>
        <v/>
      </c>
      <c r="E954" s="223" t="str">
        <f>IFERROR(IF(VLOOKUP($O954,'APOIO-DESPESAS'!$A$3:$N$962,6,FALSE)="","",VLOOKUP($O954,'APOIO-DESPESAS'!$A$3:$N$962,6,FALSE)),"")</f>
        <v/>
      </c>
      <c r="F954" s="223" t="str">
        <f>IFERROR(IF(VLOOKUP($O954,'APOIO-DESPESAS'!$A$3:$N$962,7,FALSE)="","",VLOOKUP($O954,'APOIO-DESPESAS'!$A$3:$N$962,7,FALSE)),"")</f>
        <v/>
      </c>
      <c r="G954" s="223" t="str">
        <f>IFERROR(IF(VLOOKUP($O954,'APOIO-DESPESAS'!$A$3:$N$962,8,FALSE)="","",VLOOKUP($O954,'APOIO-DESPESAS'!$A$3:$N$962,8,FALSE)),"")</f>
        <v/>
      </c>
      <c r="H954" s="223" t="str">
        <f>IFERROR(IF(VLOOKUP($O954,'APOIO-DESPESAS'!$A$3:$N$962,9,FALSE)="","",VLOOKUP($O954,'APOIO-DESPESAS'!$A$3:$N$962,9,FALSE)),"")</f>
        <v/>
      </c>
      <c r="I954" s="223" t="str">
        <f>IFERROR(IF(VLOOKUP($O954,'APOIO-DESPESAS'!$A$3:$N$962,10,FALSE)="","",VLOOKUP($O954,'APOIO-DESPESAS'!$A$3:$N$962,10,FALSE)),"")</f>
        <v/>
      </c>
      <c r="J954" s="223" t="str">
        <f>IFERROR(IF(VLOOKUP($O954,'APOIO-DESPESAS'!$A$3:$N$962,11,FALSE)="","",VLOOKUP($O954,'APOIO-DESPESAS'!$A$3:$N$962,11,FALSE)),"")</f>
        <v/>
      </c>
      <c r="K954" s="223" t="str">
        <f>IFERROR(IF(VLOOKUP($O954,'APOIO-DESPESAS'!$A$3:$N$962,12,FALSE)="","",VLOOKUP($O954,'APOIO-DESPESAS'!$A$3:$N$962,12,FALSE)),"")</f>
        <v/>
      </c>
      <c r="L954" s="223" t="str">
        <f>IFERROR(IF(VLOOKUP($O954,'APOIO-DESPESAS'!$A$3:$N$962,13,FALSE)="","",VLOOKUP($O954,'APOIO-DESPESAS'!$A$3:$N$962,13,FALSE)),"")</f>
        <v/>
      </c>
      <c r="M954" s="223" t="str">
        <f>IFERROR(IF(VLOOKUP($O954,'APOIO-DESPESAS'!$A$3:$N$962,14,FALSE)="","",VLOOKUP($O954,'APOIO-DESPESAS'!$A$3:$N$962,14,FALSE)),"")</f>
        <v/>
      </c>
      <c r="O954" s="223">
        <f t="shared" si="14"/>
        <v>952</v>
      </c>
    </row>
    <row r="955" spans="1:15" x14ac:dyDescent="0.25">
      <c r="A955" s="223" t="str">
        <f>IFERROR(IF(VLOOKUP($O955,'APOIO-DESPESAS'!$A$3:$N$962,2,FALSE)="","",VLOOKUP($O955,'APOIO-DESPESAS'!$A$3:$N$962,2,FALSE)),"")</f>
        <v/>
      </c>
      <c r="B955" s="223" t="str">
        <f>IFERROR(IF(VLOOKUP($O955,'APOIO-DESPESAS'!$A$3:$N$962,3,FALSE)="","",VLOOKUP($O955,'APOIO-DESPESAS'!$A$3:$N$962,3,FALSE)),"")</f>
        <v/>
      </c>
      <c r="C955" s="223" t="str">
        <f>IFERROR(IF(VLOOKUP($O955,'APOIO-DESPESAS'!$A$3:$N$962,4,FALSE)="","",VLOOKUP($O955,'APOIO-DESPESAS'!$A$3:$N$962,4,FALSE)),"")</f>
        <v/>
      </c>
      <c r="D955" s="223" t="str">
        <f>IFERROR(IF(VLOOKUP($O955,'APOIO-DESPESAS'!$A$3:$N$962,5,FALSE)="","",VLOOKUP($O955,'APOIO-DESPESAS'!$A$3:$N$962,5,FALSE)),"")</f>
        <v/>
      </c>
      <c r="E955" s="223" t="str">
        <f>IFERROR(IF(VLOOKUP($O955,'APOIO-DESPESAS'!$A$3:$N$962,6,FALSE)="","",VLOOKUP($O955,'APOIO-DESPESAS'!$A$3:$N$962,6,FALSE)),"")</f>
        <v/>
      </c>
      <c r="F955" s="223" t="str">
        <f>IFERROR(IF(VLOOKUP($O955,'APOIO-DESPESAS'!$A$3:$N$962,7,FALSE)="","",VLOOKUP($O955,'APOIO-DESPESAS'!$A$3:$N$962,7,FALSE)),"")</f>
        <v/>
      </c>
      <c r="G955" s="223" t="str">
        <f>IFERROR(IF(VLOOKUP($O955,'APOIO-DESPESAS'!$A$3:$N$962,8,FALSE)="","",VLOOKUP($O955,'APOIO-DESPESAS'!$A$3:$N$962,8,FALSE)),"")</f>
        <v/>
      </c>
      <c r="H955" s="223" t="str">
        <f>IFERROR(IF(VLOOKUP($O955,'APOIO-DESPESAS'!$A$3:$N$962,9,FALSE)="","",VLOOKUP($O955,'APOIO-DESPESAS'!$A$3:$N$962,9,FALSE)),"")</f>
        <v/>
      </c>
      <c r="I955" s="223" t="str">
        <f>IFERROR(IF(VLOOKUP($O955,'APOIO-DESPESAS'!$A$3:$N$962,10,FALSE)="","",VLOOKUP($O955,'APOIO-DESPESAS'!$A$3:$N$962,10,FALSE)),"")</f>
        <v/>
      </c>
      <c r="J955" s="223" t="str">
        <f>IFERROR(IF(VLOOKUP($O955,'APOIO-DESPESAS'!$A$3:$N$962,11,FALSE)="","",VLOOKUP($O955,'APOIO-DESPESAS'!$A$3:$N$962,11,FALSE)),"")</f>
        <v/>
      </c>
      <c r="K955" s="223" t="str">
        <f>IFERROR(IF(VLOOKUP($O955,'APOIO-DESPESAS'!$A$3:$N$962,12,FALSE)="","",VLOOKUP($O955,'APOIO-DESPESAS'!$A$3:$N$962,12,FALSE)),"")</f>
        <v/>
      </c>
      <c r="L955" s="223" t="str">
        <f>IFERROR(IF(VLOOKUP($O955,'APOIO-DESPESAS'!$A$3:$N$962,13,FALSE)="","",VLOOKUP($O955,'APOIO-DESPESAS'!$A$3:$N$962,13,FALSE)),"")</f>
        <v/>
      </c>
      <c r="M955" s="223" t="str">
        <f>IFERROR(IF(VLOOKUP($O955,'APOIO-DESPESAS'!$A$3:$N$962,14,FALSE)="","",VLOOKUP($O955,'APOIO-DESPESAS'!$A$3:$N$962,14,FALSE)),"")</f>
        <v/>
      </c>
      <c r="O955" s="223">
        <f t="shared" si="14"/>
        <v>953</v>
      </c>
    </row>
    <row r="956" spans="1:15" x14ac:dyDescent="0.25">
      <c r="A956" s="223" t="str">
        <f>IFERROR(IF(VLOOKUP($O956,'APOIO-DESPESAS'!$A$3:$N$962,2,FALSE)="","",VLOOKUP($O956,'APOIO-DESPESAS'!$A$3:$N$962,2,FALSE)),"")</f>
        <v/>
      </c>
      <c r="B956" s="223" t="str">
        <f>IFERROR(IF(VLOOKUP($O956,'APOIO-DESPESAS'!$A$3:$N$962,3,FALSE)="","",VLOOKUP($O956,'APOIO-DESPESAS'!$A$3:$N$962,3,FALSE)),"")</f>
        <v/>
      </c>
      <c r="C956" s="223" t="str">
        <f>IFERROR(IF(VLOOKUP($O956,'APOIO-DESPESAS'!$A$3:$N$962,4,FALSE)="","",VLOOKUP($O956,'APOIO-DESPESAS'!$A$3:$N$962,4,FALSE)),"")</f>
        <v/>
      </c>
      <c r="D956" s="223" t="str">
        <f>IFERROR(IF(VLOOKUP($O956,'APOIO-DESPESAS'!$A$3:$N$962,5,FALSE)="","",VLOOKUP($O956,'APOIO-DESPESAS'!$A$3:$N$962,5,FALSE)),"")</f>
        <v/>
      </c>
      <c r="E956" s="223" t="str">
        <f>IFERROR(IF(VLOOKUP($O956,'APOIO-DESPESAS'!$A$3:$N$962,6,FALSE)="","",VLOOKUP($O956,'APOIO-DESPESAS'!$A$3:$N$962,6,FALSE)),"")</f>
        <v/>
      </c>
      <c r="F956" s="223" t="str">
        <f>IFERROR(IF(VLOOKUP($O956,'APOIO-DESPESAS'!$A$3:$N$962,7,FALSE)="","",VLOOKUP($O956,'APOIO-DESPESAS'!$A$3:$N$962,7,FALSE)),"")</f>
        <v/>
      </c>
      <c r="G956" s="223" t="str">
        <f>IFERROR(IF(VLOOKUP($O956,'APOIO-DESPESAS'!$A$3:$N$962,8,FALSE)="","",VLOOKUP($O956,'APOIO-DESPESAS'!$A$3:$N$962,8,FALSE)),"")</f>
        <v/>
      </c>
      <c r="H956" s="223" t="str">
        <f>IFERROR(IF(VLOOKUP($O956,'APOIO-DESPESAS'!$A$3:$N$962,9,FALSE)="","",VLOOKUP($O956,'APOIO-DESPESAS'!$A$3:$N$962,9,FALSE)),"")</f>
        <v/>
      </c>
      <c r="I956" s="223" t="str">
        <f>IFERROR(IF(VLOOKUP($O956,'APOIO-DESPESAS'!$A$3:$N$962,10,FALSE)="","",VLOOKUP($O956,'APOIO-DESPESAS'!$A$3:$N$962,10,FALSE)),"")</f>
        <v/>
      </c>
      <c r="J956" s="223" t="str">
        <f>IFERROR(IF(VLOOKUP($O956,'APOIO-DESPESAS'!$A$3:$N$962,11,FALSE)="","",VLOOKUP($O956,'APOIO-DESPESAS'!$A$3:$N$962,11,FALSE)),"")</f>
        <v/>
      </c>
      <c r="K956" s="223" t="str">
        <f>IFERROR(IF(VLOOKUP($O956,'APOIO-DESPESAS'!$A$3:$N$962,12,FALSE)="","",VLOOKUP($O956,'APOIO-DESPESAS'!$A$3:$N$962,12,FALSE)),"")</f>
        <v/>
      </c>
      <c r="L956" s="223" t="str">
        <f>IFERROR(IF(VLOOKUP($O956,'APOIO-DESPESAS'!$A$3:$N$962,13,FALSE)="","",VLOOKUP($O956,'APOIO-DESPESAS'!$A$3:$N$962,13,FALSE)),"")</f>
        <v/>
      </c>
      <c r="M956" s="223" t="str">
        <f>IFERROR(IF(VLOOKUP($O956,'APOIO-DESPESAS'!$A$3:$N$962,14,FALSE)="","",VLOOKUP($O956,'APOIO-DESPESAS'!$A$3:$N$962,14,FALSE)),"")</f>
        <v/>
      </c>
      <c r="O956" s="223">
        <f t="shared" si="14"/>
        <v>954</v>
      </c>
    </row>
    <row r="957" spans="1:15" x14ac:dyDescent="0.25">
      <c r="A957" s="223" t="str">
        <f>IFERROR(IF(VLOOKUP($O957,'APOIO-DESPESAS'!$A$3:$N$962,2,FALSE)="","",VLOOKUP($O957,'APOIO-DESPESAS'!$A$3:$N$962,2,FALSE)),"")</f>
        <v/>
      </c>
      <c r="B957" s="223" t="str">
        <f>IFERROR(IF(VLOOKUP($O957,'APOIO-DESPESAS'!$A$3:$N$962,3,FALSE)="","",VLOOKUP($O957,'APOIO-DESPESAS'!$A$3:$N$962,3,FALSE)),"")</f>
        <v/>
      </c>
      <c r="C957" s="223" t="str">
        <f>IFERROR(IF(VLOOKUP($O957,'APOIO-DESPESAS'!$A$3:$N$962,4,FALSE)="","",VLOOKUP($O957,'APOIO-DESPESAS'!$A$3:$N$962,4,FALSE)),"")</f>
        <v/>
      </c>
      <c r="D957" s="223" t="str">
        <f>IFERROR(IF(VLOOKUP($O957,'APOIO-DESPESAS'!$A$3:$N$962,5,FALSE)="","",VLOOKUP($O957,'APOIO-DESPESAS'!$A$3:$N$962,5,FALSE)),"")</f>
        <v/>
      </c>
      <c r="E957" s="223" t="str">
        <f>IFERROR(IF(VLOOKUP($O957,'APOIO-DESPESAS'!$A$3:$N$962,6,FALSE)="","",VLOOKUP($O957,'APOIO-DESPESAS'!$A$3:$N$962,6,FALSE)),"")</f>
        <v/>
      </c>
      <c r="F957" s="223" t="str">
        <f>IFERROR(IF(VLOOKUP($O957,'APOIO-DESPESAS'!$A$3:$N$962,7,FALSE)="","",VLOOKUP($O957,'APOIO-DESPESAS'!$A$3:$N$962,7,FALSE)),"")</f>
        <v/>
      </c>
      <c r="G957" s="223" t="str">
        <f>IFERROR(IF(VLOOKUP($O957,'APOIO-DESPESAS'!$A$3:$N$962,8,FALSE)="","",VLOOKUP($O957,'APOIO-DESPESAS'!$A$3:$N$962,8,FALSE)),"")</f>
        <v/>
      </c>
      <c r="H957" s="223" t="str">
        <f>IFERROR(IF(VLOOKUP($O957,'APOIO-DESPESAS'!$A$3:$N$962,9,FALSE)="","",VLOOKUP($O957,'APOIO-DESPESAS'!$A$3:$N$962,9,FALSE)),"")</f>
        <v/>
      </c>
      <c r="I957" s="223" t="str">
        <f>IFERROR(IF(VLOOKUP($O957,'APOIO-DESPESAS'!$A$3:$N$962,10,FALSE)="","",VLOOKUP($O957,'APOIO-DESPESAS'!$A$3:$N$962,10,FALSE)),"")</f>
        <v/>
      </c>
      <c r="J957" s="223" t="str">
        <f>IFERROR(IF(VLOOKUP($O957,'APOIO-DESPESAS'!$A$3:$N$962,11,FALSE)="","",VLOOKUP($O957,'APOIO-DESPESAS'!$A$3:$N$962,11,FALSE)),"")</f>
        <v/>
      </c>
      <c r="K957" s="223" t="str">
        <f>IFERROR(IF(VLOOKUP($O957,'APOIO-DESPESAS'!$A$3:$N$962,12,FALSE)="","",VLOOKUP($O957,'APOIO-DESPESAS'!$A$3:$N$962,12,FALSE)),"")</f>
        <v/>
      </c>
      <c r="L957" s="223" t="str">
        <f>IFERROR(IF(VLOOKUP($O957,'APOIO-DESPESAS'!$A$3:$N$962,13,FALSE)="","",VLOOKUP($O957,'APOIO-DESPESAS'!$A$3:$N$962,13,FALSE)),"")</f>
        <v/>
      </c>
      <c r="M957" s="223" t="str">
        <f>IFERROR(IF(VLOOKUP($O957,'APOIO-DESPESAS'!$A$3:$N$962,14,FALSE)="","",VLOOKUP($O957,'APOIO-DESPESAS'!$A$3:$N$962,14,FALSE)),"")</f>
        <v/>
      </c>
      <c r="O957" s="223">
        <f t="shared" si="14"/>
        <v>955</v>
      </c>
    </row>
    <row r="958" spans="1:15" x14ac:dyDescent="0.25">
      <c r="A958" s="223" t="str">
        <f>IFERROR(IF(VLOOKUP($O958,'APOIO-DESPESAS'!$A$3:$N$962,2,FALSE)="","",VLOOKUP($O958,'APOIO-DESPESAS'!$A$3:$N$962,2,FALSE)),"")</f>
        <v/>
      </c>
      <c r="B958" s="223" t="str">
        <f>IFERROR(IF(VLOOKUP($O958,'APOIO-DESPESAS'!$A$3:$N$962,3,FALSE)="","",VLOOKUP($O958,'APOIO-DESPESAS'!$A$3:$N$962,3,FALSE)),"")</f>
        <v/>
      </c>
      <c r="C958" s="223" t="str">
        <f>IFERROR(IF(VLOOKUP($O958,'APOIO-DESPESAS'!$A$3:$N$962,4,FALSE)="","",VLOOKUP($O958,'APOIO-DESPESAS'!$A$3:$N$962,4,FALSE)),"")</f>
        <v/>
      </c>
      <c r="D958" s="223" t="str">
        <f>IFERROR(IF(VLOOKUP($O958,'APOIO-DESPESAS'!$A$3:$N$962,5,FALSE)="","",VLOOKUP($O958,'APOIO-DESPESAS'!$A$3:$N$962,5,FALSE)),"")</f>
        <v/>
      </c>
      <c r="E958" s="223" t="str">
        <f>IFERROR(IF(VLOOKUP($O958,'APOIO-DESPESAS'!$A$3:$N$962,6,FALSE)="","",VLOOKUP($O958,'APOIO-DESPESAS'!$A$3:$N$962,6,FALSE)),"")</f>
        <v/>
      </c>
      <c r="F958" s="223" t="str">
        <f>IFERROR(IF(VLOOKUP($O958,'APOIO-DESPESAS'!$A$3:$N$962,7,FALSE)="","",VLOOKUP($O958,'APOIO-DESPESAS'!$A$3:$N$962,7,FALSE)),"")</f>
        <v/>
      </c>
      <c r="G958" s="223" t="str">
        <f>IFERROR(IF(VLOOKUP($O958,'APOIO-DESPESAS'!$A$3:$N$962,8,FALSE)="","",VLOOKUP($O958,'APOIO-DESPESAS'!$A$3:$N$962,8,FALSE)),"")</f>
        <v/>
      </c>
      <c r="H958" s="223" t="str">
        <f>IFERROR(IF(VLOOKUP($O958,'APOIO-DESPESAS'!$A$3:$N$962,9,FALSE)="","",VLOOKUP($O958,'APOIO-DESPESAS'!$A$3:$N$962,9,FALSE)),"")</f>
        <v/>
      </c>
      <c r="I958" s="223" t="str">
        <f>IFERROR(IF(VLOOKUP($O958,'APOIO-DESPESAS'!$A$3:$N$962,10,FALSE)="","",VLOOKUP($O958,'APOIO-DESPESAS'!$A$3:$N$962,10,FALSE)),"")</f>
        <v/>
      </c>
      <c r="J958" s="223" t="str">
        <f>IFERROR(IF(VLOOKUP($O958,'APOIO-DESPESAS'!$A$3:$N$962,11,FALSE)="","",VLOOKUP($O958,'APOIO-DESPESAS'!$A$3:$N$962,11,FALSE)),"")</f>
        <v/>
      </c>
      <c r="K958" s="223" t="str">
        <f>IFERROR(IF(VLOOKUP($O958,'APOIO-DESPESAS'!$A$3:$N$962,12,FALSE)="","",VLOOKUP($O958,'APOIO-DESPESAS'!$A$3:$N$962,12,FALSE)),"")</f>
        <v/>
      </c>
      <c r="L958" s="223" t="str">
        <f>IFERROR(IF(VLOOKUP($O958,'APOIO-DESPESAS'!$A$3:$N$962,13,FALSE)="","",VLOOKUP($O958,'APOIO-DESPESAS'!$A$3:$N$962,13,FALSE)),"")</f>
        <v/>
      </c>
      <c r="M958" s="223" t="str">
        <f>IFERROR(IF(VLOOKUP($O958,'APOIO-DESPESAS'!$A$3:$N$962,14,FALSE)="","",VLOOKUP($O958,'APOIO-DESPESAS'!$A$3:$N$962,14,FALSE)),"")</f>
        <v/>
      </c>
      <c r="O958" s="223">
        <f t="shared" si="14"/>
        <v>956</v>
      </c>
    </row>
    <row r="959" spans="1:15" x14ac:dyDescent="0.25">
      <c r="A959" s="223" t="str">
        <f>IFERROR(IF(VLOOKUP($O959,'APOIO-DESPESAS'!$A$3:$N$962,2,FALSE)="","",VLOOKUP($O959,'APOIO-DESPESAS'!$A$3:$N$962,2,FALSE)),"")</f>
        <v/>
      </c>
      <c r="B959" s="223" t="str">
        <f>IFERROR(IF(VLOOKUP($O959,'APOIO-DESPESAS'!$A$3:$N$962,3,FALSE)="","",VLOOKUP($O959,'APOIO-DESPESAS'!$A$3:$N$962,3,FALSE)),"")</f>
        <v/>
      </c>
      <c r="C959" s="223" t="str">
        <f>IFERROR(IF(VLOOKUP($O959,'APOIO-DESPESAS'!$A$3:$N$962,4,FALSE)="","",VLOOKUP($O959,'APOIO-DESPESAS'!$A$3:$N$962,4,FALSE)),"")</f>
        <v/>
      </c>
      <c r="D959" s="223" t="str">
        <f>IFERROR(IF(VLOOKUP($O959,'APOIO-DESPESAS'!$A$3:$N$962,5,FALSE)="","",VLOOKUP($O959,'APOIO-DESPESAS'!$A$3:$N$962,5,FALSE)),"")</f>
        <v/>
      </c>
      <c r="E959" s="223" t="str">
        <f>IFERROR(IF(VLOOKUP($O959,'APOIO-DESPESAS'!$A$3:$N$962,6,FALSE)="","",VLOOKUP($O959,'APOIO-DESPESAS'!$A$3:$N$962,6,FALSE)),"")</f>
        <v/>
      </c>
      <c r="F959" s="223" t="str">
        <f>IFERROR(IF(VLOOKUP($O959,'APOIO-DESPESAS'!$A$3:$N$962,7,FALSE)="","",VLOOKUP($O959,'APOIO-DESPESAS'!$A$3:$N$962,7,FALSE)),"")</f>
        <v/>
      </c>
      <c r="G959" s="223" t="str">
        <f>IFERROR(IF(VLOOKUP($O959,'APOIO-DESPESAS'!$A$3:$N$962,8,FALSE)="","",VLOOKUP($O959,'APOIO-DESPESAS'!$A$3:$N$962,8,FALSE)),"")</f>
        <v/>
      </c>
      <c r="H959" s="223" t="str">
        <f>IFERROR(IF(VLOOKUP($O959,'APOIO-DESPESAS'!$A$3:$N$962,9,FALSE)="","",VLOOKUP($O959,'APOIO-DESPESAS'!$A$3:$N$962,9,FALSE)),"")</f>
        <v/>
      </c>
      <c r="I959" s="223" t="str">
        <f>IFERROR(IF(VLOOKUP($O959,'APOIO-DESPESAS'!$A$3:$N$962,10,FALSE)="","",VLOOKUP($O959,'APOIO-DESPESAS'!$A$3:$N$962,10,FALSE)),"")</f>
        <v/>
      </c>
      <c r="J959" s="223" t="str">
        <f>IFERROR(IF(VLOOKUP($O959,'APOIO-DESPESAS'!$A$3:$N$962,11,FALSE)="","",VLOOKUP($O959,'APOIO-DESPESAS'!$A$3:$N$962,11,FALSE)),"")</f>
        <v/>
      </c>
      <c r="K959" s="223" t="str">
        <f>IFERROR(IF(VLOOKUP($O959,'APOIO-DESPESAS'!$A$3:$N$962,12,FALSE)="","",VLOOKUP($O959,'APOIO-DESPESAS'!$A$3:$N$962,12,FALSE)),"")</f>
        <v/>
      </c>
      <c r="L959" s="223" t="str">
        <f>IFERROR(IF(VLOOKUP($O959,'APOIO-DESPESAS'!$A$3:$N$962,13,FALSE)="","",VLOOKUP($O959,'APOIO-DESPESAS'!$A$3:$N$962,13,FALSE)),"")</f>
        <v/>
      </c>
      <c r="M959" s="223" t="str">
        <f>IFERROR(IF(VLOOKUP($O959,'APOIO-DESPESAS'!$A$3:$N$962,14,FALSE)="","",VLOOKUP($O959,'APOIO-DESPESAS'!$A$3:$N$962,14,FALSE)),"")</f>
        <v/>
      </c>
      <c r="O959" s="223">
        <f t="shared" si="14"/>
        <v>957</v>
      </c>
    </row>
    <row r="960" spans="1:15" x14ac:dyDescent="0.25">
      <c r="A960" s="223" t="str">
        <f>IFERROR(IF(VLOOKUP($O960,'APOIO-DESPESAS'!$A$3:$N$962,2,FALSE)="","",VLOOKUP($O960,'APOIO-DESPESAS'!$A$3:$N$962,2,FALSE)),"")</f>
        <v/>
      </c>
      <c r="B960" s="223" t="str">
        <f>IFERROR(IF(VLOOKUP($O960,'APOIO-DESPESAS'!$A$3:$N$962,3,FALSE)="","",VLOOKUP($O960,'APOIO-DESPESAS'!$A$3:$N$962,3,FALSE)),"")</f>
        <v/>
      </c>
      <c r="C960" s="223" t="str">
        <f>IFERROR(IF(VLOOKUP($O960,'APOIO-DESPESAS'!$A$3:$N$962,4,FALSE)="","",VLOOKUP($O960,'APOIO-DESPESAS'!$A$3:$N$962,4,FALSE)),"")</f>
        <v/>
      </c>
      <c r="D960" s="223" t="str">
        <f>IFERROR(IF(VLOOKUP($O960,'APOIO-DESPESAS'!$A$3:$N$962,5,FALSE)="","",VLOOKUP($O960,'APOIO-DESPESAS'!$A$3:$N$962,5,FALSE)),"")</f>
        <v/>
      </c>
      <c r="E960" s="223" t="str">
        <f>IFERROR(IF(VLOOKUP($O960,'APOIO-DESPESAS'!$A$3:$N$962,6,FALSE)="","",VLOOKUP($O960,'APOIO-DESPESAS'!$A$3:$N$962,6,FALSE)),"")</f>
        <v/>
      </c>
      <c r="F960" s="223" t="str">
        <f>IFERROR(IF(VLOOKUP($O960,'APOIO-DESPESAS'!$A$3:$N$962,7,FALSE)="","",VLOOKUP($O960,'APOIO-DESPESAS'!$A$3:$N$962,7,FALSE)),"")</f>
        <v/>
      </c>
      <c r="G960" s="223" t="str">
        <f>IFERROR(IF(VLOOKUP($O960,'APOIO-DESPESAS'!$A$3:$N$962,8,FALSE)="","",VLOOKUP($O960,'APOIO-DESPESAS'!$A$3:$N$962,8,FALSE)),"")</f>
        <v/>
      </c>
      <c r="H960" s="223" t="str">
        <f>IFERROR(IF(VLOOKUP($O960,'APOIO-DESPESAS'!$A$3:$N$962,9,FALSE)="","",VLOOKUP($O960,'APOIO-DESPESAS'!$A$3:$N$962,9,FALSE)),"")</f>
        <v/>
      </c>
      <c r="I960" s="223" t="str">
        <f>IFERROR(IF(VLOOKUP($O960,'APOIO-DESPESAS'!$A$3:$N$962,10,FALSE)="","",VLOOKUP($O960,'APOIO-DESPESAS'!$A$3:$N$962,10,FALSE)),"")</f>
        <v/>
      </c>
      <c r="J960" s="223" t="str">
        <f>IFERROR(IF(VLOOKUP($O960,'APOIO-DESPESAS'!$A$3:$N$962,11,FALSE)="","",VLOOKUP($O960,'APOIO-DESPESAS'!$A$3:$N$962,11,FALSE)),"")</f>
        <v/>
      </c>
      <c r="K960" s="223" t="str">
        <f>IFERROR(IF(VLOOKUP($O960,'APOIO-DESPESAS'!$A$3:$N$962,12,FALSE)="","",VLOOKUP($O960,'APOIO-DESPESAS'!$A$3:$N$962,12,FALSE)),"")</f>
        <v/>
      </c>
      <c r="L960" s="223" t="str">
        <f>IFERROR(IF(VLOOKUP($O960,'APOIO-DESPESAS'!$A$3:$N$962,13,FALSE)="","",VLOOKUP($O960,'APOIO-DESPESAS'!$A$3:$N$962,13,FALSE)),"")</f>
        <v/>
      </c>
      <c r="M960" s="223" t="str">
        <f>IFERROR(IF(VLOOKUP($O960,'APOIO-DESPESAS'!$A$3:$N$962,14,FALSE)="","",VLOOKUP($O960,'APOIO-DESPESAS'!$A$3:$N$962,14,FALSE)),"")</f>
        <v/>
      </c>
      <c r="O960" s="223">
        <f t="shared" si="14"/>
        <v>958</v>
      </c>
    </row>
    <row r="961" spans="1:15" x14ac:dyDescent="0.25">
      <c r="A961" s="223" t="str">
        <f>IFERROR(IF(VLOOKUP($O961,'APOIO-DESPESAS'!$A$3:$N$962,2,FALSE)="","",VLOOKUP($O961,'APOIO-DESPESAS'!$A$3:$N$962,2,FALSE)),"")</f>
        <v/>
      </c>
      <c r="B961" s="223" t="str">
        <f>IFERROR(IF(VLOOKUP($O961,'APOIO-DESPESAS'!$A$3:$N$962,3,FALSE)="","",VLOOKUP($O961,'APOIO-DESPESAS'!$A$3:$N$962,3,FALSE)),"")</f>
        <v/>
      </c>
      <c r="C961" s="223" t="str">
        <f>IFERROR(IF(VLOOKUP($O961,'APOIO-DESPESAS'!$A$3:$N$962,4,FALSE)="","",VLOOKUP($O961,'APOIO-DESPESAS'!$A$3:$N$962,4,FALSE)),"")</f>
        <v/>
      </c>
      <c r="D961" s="223" t="str">
        <f>IFERROR(IF(VLOOKUP($O961,'APOIO-DESPESAS'!$A$3:$N$962,5,FALSE)="","",VLOOKUP($O961,'APOIO-DESPESAS'!$A$3:$N$962,5,FALSE)),"")</f>
        <v/>
      </c>
      <c r="E961" s="223" t="str">
        <f>IFERROR(IF(VLOOKUP($O961,'APOIO-DESPESAS'!$A$3:$N$962,6,FALSE)="","",VLOOKUP($O961,'APOIO-DESPESAS'!$A$3:$N$962,6,FALSE)),"")</f>
        <v/>
      </c>
      <c r="F961" s="223" t="str">
        <f>IFERROR(IF(VLOOKUP($O961,'APOIO-DESPESAS'!$A$3:$N$962,7,FALSE)="","",VLOOKUP($O961,'APOIO-DESPESAS'!$A$3:$N$962,7,FALSE)),"")</f>
        <v/>
      </c>
      <c r="G961" s="223" t="str">
        <f>IFERROR(IF(VLOOKUP($O961,'APOIO-DESPESAS'!$A$3:$N$962,8,FALSE)="","",VLOOKUP($O961,'APOIO-DESPESAS'!$A$3:$N$962,8,FALSE)),"")</f>
        <v/>
      </c>
      <c r="H961" s="223" t="str">
        <f>IFERROR(IF(VLOOKUP($O961,'APOIO-DESPESAS'!$A$3:$N$962,9,FALSE)="","",VLOOKUP($O961,'APOIO-DESPESAS'!$A$3:$N$962,9,FALSE)),"")</f>
        <v/>
      </c>
      <c r="I961" s="223" t="str">
        <f>IFERROR(IF(VLOOKUP($O961,'APOIO-DESPESAS'!$A$3:$N$962,10,FALSE)="","",VLOOKUP($O961,'APOIO-DESPESAS'!$A$3:$N$962,10,FALSE)),"")</f>
        <v/>
      </c>
      <c r="J961" s="223" t="str">
        <f>IFERROR(IF(VLOOKUP($O961,'APOIO-DESPESAS'!$A$3:$N$962,11,FALSE)="","",VLOOKUP($O961,'APOIO-DESPESAS'!$A$3:$N$962,11,FALSE)),"")</f>
        <v/>
      </c>
      <c r="K961" s="223" t="str">
        <f>IFERROR(IF(VLOOKUP($O961,'APOIO-DESPESAS'!$A$3:$N$962,12,FALSE)="","",VLOOKUP($O961,'APOIO-DESPESAS'!$A$3:$N$962,12,FALSE)),"")</f>
        <v/>
      </c>
      <c r="L961" s="223" t="str">
        <f>IFERROR(IF(VLOOKUP($O961,'APOIO-DESPESAS'!$A$3:$N$962,13,FALSE)="","",VLOOKUP($O961,'APOIO-DESPESAS'!$A$3:$N$962,13,FALSE)),"")</f>
        <v/>
      </c>
      <c r="M961" s="223" t="str">
        <f>IFERROR(IF(VLOOKUP($O961,'APOIO-DESPESAS'!$A$3:$N$962,14,FALSE)="","",VLOOKUP($O961,'APOIO-DESPESAS'!$A$3:$N$962,14,FALSE)),"")</f>
        <v/>
      </c>
      <c r="O961" s="223">
        <f t="shared" si="14"/>
        <v>959</v>
      </c>
    </row>
    <row r="962" spans="1:15" x14ac:dyDescent="0.25">
      <c r="A962" s="223" t="str">
        <f>IFERROR(IF(VLOOKUP($O962,'APOIO-DESPESAS'!$A$3:$N$962,2,FALSE)="","",VLOOKUP($O962,'APOIO-DESPESAS'!$A$3:$N$962,2,FALSE)),"")</f>
        <v/>
      </c>
      <c r="B962" s="223" t="str">
        <f>IFERROR(IF(VLOOKUP($O962,'APOIO-DESPESAS'!$A$3:$N$962,3,FALSE)="","",VLOOKUP($O962,'APOIO-DESPESAS'!$A$3:$N$962,3,FALSE)),"")</f>
        <v/>
      </c>
      <c r="C962" s="223" t="str">
        <f>IFERROR(IF(VLOOKUP($O962,'APOIO-DESPESAS'!$A$3:$N$962,4,FALSE)="","",VLOOKUP($O962,'APOIO-DESPESAS'!$A$3:$N$962,4,FALSE)),"")</f>
        <v/>
      </c>
      <c r="D962" s="223" t="str">
        <f>IFERROR(IF(VLOOKUP($O962,'APOIO-DESPESAS'!$A$3:$N$962,5,FALSE)="","",VLOOKUP($O962,'APOIO-DESPESAS'!$A$3:$N$962,5,FALSE)),"")</f>
        <v/>
      </c>
      <c r="E962" s="223" t="str">
        <f>IFERROR(IF(VLOOKUP($O962,'APOIO-DESPESAS'!$A$3:$N$962,6,FALSE)="","",VLOOKUP($O962,'APOIO-DESPESAS'!$A$3:$N$962,6,FALSE)),"")</f>
        <v/>
      </c>
      <c r="F962" s="223" t="str">
        <f>IFERROR(IF(VLOOKUP($O962,'APOIO-DESPESAS'!$A$3:$N$962,7,FALSE)="","",VLOOKUP($O962,'APOIO-DESPESAS'!$A$3:$N$962,7,FALSE)),"")</f>
        <v/>
      </c>
      <c r="G962" s="223" t="str">
        <f>IFERROR(IF(VLOOKUP($O962,'APOIO-DESPESAS'!$A$3:$N$962,8,FALSE)="","",VLOOKUP($O962,'APOIO-DESPESAS'!$A$3:$N$962,8,FALSE)),"")</f>
        <v/>
      </c>
      <c r="H962" s="223" t="str">
        <f>IFERROR(IF(VLOOKUP($O962,'APOIO-DESPESAS'!$A$3:$N$962,9,FALSE)="","",VLOOKUP($O962,'APOIO-DESPESAS'!$A$3:$N$962,9,FALSE)),"")</f>
        <v/>
      </c>
      <c r="I962" s="223" t="str">
        <f>IFERROR(IF(VLOOKUP($O962,'APOIO-DESPESAS'!$A$3:$N$962,10,FALSE)="","",VLOOKUP($O962,'APOIO-DESPESAS'!$A$3:$N$962,10,FALSE)),"")</f>
        <v/>
      </c>
      <c r="J962" s="223" t="str">
        <f>IFERROR(IF(VLOOKUP($O962,'APOIO-DESPESAS'!$A$3:$N$962,11,FALSE)="","",VLOOKUP($O962,'APOIO-DESPESAS'!$A$3:$N$962,11,FALSE)),"")</f>
        <v/>
      </c>
      <c r="K962" s="223" t="str">
        <f>IFERROR(IF(VLOOKUP($O962,'APOIO-DESPESAS'!$A$3:$N$962,12,FALSE)="","",VLOOKUP($O962,'APOIO-DESPESAS'!$A$3:$N$962,12,FALSE)),"")</f>
        <v/>
      </c>
      <c r="L962" s="223" t="str">
        <f>IFERROR(IF(VLOOKUP($O962,'APOIO-DESPESAS'!$A$3:$N$962,13,FALSE)="","",VLOOKUP($O962,'APOIO-DESPESAS'!$A$3:$N$962,13,FALSE)),"")</f>
        <v/>
      </c>
      <c r="M962" s="223" t="str">
        <f>IFERROR(IF(VLOOKUP($O962,'APOIO-DESPESAS'!$A$3:$N$962,14,FALSE)="","",VLOOKUP($O962,'APOIO-DESPESAS'!$A$3:$N$962,14,FALSE)),"")</f>
        <v/>
      </c>
      <c r="O962" s="223">
        <f t="shared" si="14"/>
        <v>960</v>
      </c>
    </row>
    <row r="963" spans="1:15" x14ac:dyDescent="0.25">
      <c r="A963" s="223" t="str">
        <f>IFERROR(IF(VLOOKUP($O963,'APOIO-DESPESAS'!$A$3:$N$962,2,FALSE)="","",VLOOKUP($O963,'APOIO-DESPESAS'!$A$3:$N$962,2,FALSE)),"")</f>
        <v/>
      </c>
      <c r="B963" s="223" t="str">
        <f>IFERROR(IF(VLOOKUP($O963,'APOIO-DESPESAS'!$A$3:$N$962,3,FALSE)="","",VLOOKUP($O963,'APOIO-DESPESAS'!$A$3:$N$962,3,FALSE)),"")</f>
        <v/>
      </c>
      <c r="C963" s="223" t="str">
        <f>IFERROR(IF(VLOOKUP($O963,'APOIO-DESPESAS'!$A$3:$N$962,4,FALSE)="","",VLOOKUP($O963,'APOIO-DESPESAS'!$A$3:$N$962,4,FALSE)),"")</f>
        <v/>
      </c>
      <c r="D963" s="223" t="str">
        <f>IFERROR(IF(VLOOKUP($O963,'APOIO-DESPESAS'!$A$3:$N$962,5,FALSE)="","",VLOOKUP($O963,'APOIO-DESPESAS'!$A$3:$N$962,5,FALSE)),"")</f>
        <v/>
      </c>
      <c r="E963" s="223" t="str">
        <f>IFERROR(IF(VLOOKUP($O963,'APOIO-DESPESAS'!$A$3:$N$962,6,FALSE)="","",VLOOKUP($O963,'APOIO-DESPESAS'!$A$3:$N$962,6,FALSE)),"")</f>
        <v/>
      </c>
      <c r="F963" s="223" t="str">
        <f>IFERROR(IF(VLOOKUP($O963,'APOIO-DESPESAS'!$A$3:$N$962,7,FALSE)="","",VLOOKUP($O963,'APOIO-DESPESAS'!$A$3:$N$962,7,FALSE)),"")</f>
        <v/>
      </c>
      <c r="G963" s="223" t="str">
        <f>IFERROR(IF(VLOOKUP($O963,'APOIO-DESPESAS'!$A$3:$N$962,8,FALSE)="","",VLOOKUP($O963,'APOIO-DESPESAS'!$A$3:$N$962,8,FALSE)),"")</f>
        <v/>
      </c>
      <c r="H963" s="223" t="str">
        <f>IFERROR(IF(VLOOKUP($O963,'APOIO-DESPESAS'!$A$3:$N$962,9,FALSE)="","",VLOOKUP($O963,'APOIO-DESPESAS'!$A$3:$N$962,9,FALSE)),"")</f>
        <v/>
      </c>
      <c r="I963" s="223" t="str">
        <f>IFERROR(IF(VLOOKUP($O963,'APOIO-DESPESAS'!$A$3:$N$962,10,FALSE)="","",VLOOKUP($O963,'APOIO-DESPESAS'!$A$3:$N$962,10,FALSE)),"")</f>
        <v/>
      </c>
      <c r="J963" s="223" t="str">
        <f>IFERROR(IF(VLOOKUP($O963,'APOIO-DESPESAS'!$A$3:$N$962,11,FALSE)="","",VLOOKUP($O963,'APOIO-DESPESAS'!$A$3:$N$962,11,FALSE)),"")</f>
        <v/>
      </c>
      <c r="K963" s="223" t="str">
        <f>IFERROR(IF(VLOOKUP($O963,'APOIO-DESPESAS'!$A$3:$N$962,12,FALSE)="","",VLOOKUP($O963,'APOIO-DESPESAS'!$A$3:$N$962,12,FALSE)),"")</f>
        <v/>
      </c>
      <c r="L963" s="223" t="str">
        <f>IFERROR(IF(VLOOKUP($O963,'APOIO-DESPESAS'!$A$3:$N$962,13,FALSE)="","",VLOOKUP($O963,'APOIO-DESPESAS'!$A$3:$N$962,13,FALSE)),"")</f>
        <v/>
      </c>
      <c r="M963" s="223" t="str">
        <f>IFERROR(IF(VLOOKUP($O963,'APOIO-DESPESAS'!$A$3:$N$962,14,FALSE)="","",VLOOKUP($O963,'APOIO-DESPESAS'!$A$3:$N$962,14,FALSE)),"")</f>
        <v/>
      </c>
      <c r="O963" s="223">
        <f t="shared" si="14"/>
        <v>961</v>
      </c>
    </row>
    <row r="964" spans="1:15" x14ac:dyDescent="0.25">
      <c r="A964" s="223" t="str">
        <f>IFERROR(IF(VLOOKUP($O964,'APOIO-DESPESAS'!$A$3:$N$962,2,FALSE)="","",VLOOKUP($O964,'APOIO-DESPESAS'!$A$3:$N$962,2,FALSE)),"")</f>
        <v/>
      </c>
      <c r="B964" s="223" t="str">
        <f>IFERROR(IF(VLOOKUP($O964,'APOIO-DESPESAS'!$A$3:$N$962,3,FALSE)="","",VLOOKUP($O964,'APOIO-DESPESAS'!$A$3:$N$962,3,FALSE)),"")</f>
        <v/>
      </c>
      <c r="C964" s="223" t="str">
        <f>IFERROR(IF(VLOOKUP($O964,'APOIO-DESPESAS'!$A$3:$N$962,4,FALSE)="","",VLOOKUP($O964,'APOIO-DESPESAS'!$A$3:$N$962,4,FALSE)),"")</f>
        <v/>
      </c>
      <c r="D964" s="223" t="str">
        <f>IFERROR(IF(VLOOKUP($O964,'APOIO-DESPESAS'!$A$3:$N$962,5,FALSE)="","",VLOOKUP($O964,'APOIO-DESPESAS'!$A$3:$N$962,5,FALSE)),"")</f>
        <v/>
      </c>
      <c r="E964" s="223" t="str">
        <f>IFERROR(IF(VLOOKUP($O964,'APOIO-DESPESAS'!$A$3:$N$962,6,FALSE)="","",VLOOKUP($O964,'APOIO-DESPESAS'!$A$3:$N$962,6,FALSE)),"")</f>
        <v/>
      </c>
      <c r="F964" s="223" t="str">
        <f>IFERROR(IF(VLOOKUP($O964,'APOIO-DESPESAS'!$A$3:$N$962,7,FALSE)="","",VLOOKUP($O964,'APOIO-DESPESAS'!$A$3:$N$962,7,FALSE)),"")</f>
        <v/>
      </c>
      <c r="G964" s="223" t="str">
        <f>IFERROR(IF(VLOOKUP($O964,'APOIO-DESPESAS'!$A$3:$N$962,8,FALSE)="","",VLOOKUP($O964,'APOIO-DESPESAS'!$A$3:$N$962,8,FALSE)),"")</f>
        <v/>
      </c>
      <c r="H964" s="223" t="str">
        <f>IFERROR(IF(VLOOKUP($O964,'APOIO-DESPESAS'!$A$3:$N$962,9,FALSE)="","",VLOOKUP($O964,'APOIO-DESPESAS'!$A$3:$N$962,9,FALSE)),"")</f>
        <v/>
      </c>
      <c r="I964" s="223" t="str">
        <f>IFERROR(IF(VLOOKUP($O964,'APOIO-DESPESAS'!$A$3:$N$962,10,FALSE)="","",VLOOKUP($O964,'APOIO-DESPESAS'!$A$3:$N$962,10,FALSE)),"")</f>
        <v/>
      </c>
      <c r="J964" s="223" t="str">
        <f>IFERROR(IF(VLOOKUP($O964,'APOIO-DESPESAS'!$A$3:$N$962,11,FALSE)="","",VLOOKUP($O964,'APOIO-DESPESAS'!$A$3:$N$962,11,FALSE)),"")</f>
        <v/>
      </c>
      <c r="K964" s="223" t="str">
        <f>IFERROR(IF(VLOOKUP($O964,'APOIO-DESPESAS'!$A$3:$N$962,12,FALSE)="","",VLOOKUP($O964,'APOIO-DESPESAS'!$A$3:$N$962,12,FALSE)),"")</f>
        <v/>
      </c>
      <c r="L964" s="223" t="str">
        <f>IFERROR(IF(VLOOKUP($O964,'APOIO-DESPESAS'!$A$3:$N$962,13,FALSE)="","",VLOOKUP($O964,'APOIO-DESPESAS'!$A$3:$N$962,13,FALSE)),"")</f>
        <v/>
      </c>
      <c r="M964" s="223" t="str">
        <f>IFERROR(IF(VLOOKUP($O964,'APOIO-DESPESAS'!$A$3:$N$962,14,FALSE)="","",VLOOKUP($O964,'APOIO-DESPESAS'!$A$3:$N$962,14,FALSE)),"")</f>
        <v/>
      </c>
      <c r="O964" s="223">
        <f t="shared" si="14"/>
        <v>962</v>
      </c>
    </row>
    <row r="965" spans="1:15" x14ac:dyDescent="0.25">
      <c r="A965" s="223" t="str">
        <f>IFERROR(IF(VLOOKUP($O965,'APOIO-DESPESAS'!$A$3:$N$962,2,FALSE)="","",VLOOKUP($O965,'APOIO-DESPESAS'!$A$3:$N$962,2,FALSE)),"")</f>
        <v/>
      </c>
      <c r="B965" s="223" t="str">
        <f>IFERROR(IF(VLOOKUP($O965,'APOIO-DESPESAS'!$A$3:$N$962,3,FALSE)="","",VLOOKUP($O965,'APOIO-DESPESAS'!$A$3:$N$962,3,FALSE)),"")</f>
        <v/>
      </c>
      <c r="C965" s="223" t="str">
        <f>IFERROR(IF(VLOOKUP($O965,'APOIO-DESPESAS'!$A$3:$N$962,4,FALSE)="","",VLOOKUP($O965,'APOIO-DESPESAS'!$A$3:$N$962,4,FALSE)),"")</f>
        <v/>
      </c>
      <c r="D965" s="223" t="str">
        <f>IFERROR(IF(VLOOKUP($O965,'APOIO-DESPESAS'!$A$3:$N$962,5,FALSE)="","",VLOOKUP($O965,'APOIO-DESPESAS'!$A$3:$N$962,5,FALSE)),"")</f>
        <v/>
      </c>
      <c r="E965" s="223" t="str">
        <f>IFERROR(IF(VLOOKUP($O965,'APOIO-DESPESAS'!$A$3:$N$962,6,FALSE)="","",VLOOKUP($O965,'APOIO-DESPESAS'!$A$3:$N$962,6,FALSE)),"")</f>
        <v/>
      </c>
      <c r="F965" s="223" t="str">
        <f>IFERROR(IF(VLOOKUP($O965,'APOIO-DESPESAS'!$A$3:$N$962,7,FALSE)="","",VLOOKUP($O965,'APOIO-DESPESAS'!$A$3:$N$962,7,FALSE)),"")</f>
        <v/>
      </c>
      <c r="G965" s="223" t="str">
        <f>IFERROR(IF(VLOOKUP($O965,'APOIO-DESPESAS'!$A$3:$N$962,8,FALSE)="","",VLOOKUP($O965,'APOIO-DESPESAS'!$A$3:$N$962,8,FALSE)),"")</f>
        <v/>
      </c>
      <c r="H965" s="223" t="str">
        <f>IFERROR(IF(VLOOKUP($O965,'APOIO-DESPESAS'!$A$3:$N$962,9,FALSE)="","",VLOOKUP($O965,'APOIO-DESPESAS'!$A$3:$N$962,9,FALSE)),"")</f>
        <v/>
      </c>
      <c r="I965" s="223" t="str">
        <f>IFERROR(IF(VLOOKUP($O965,'APOIO-DESPESAS'!$A$3:$N$962,10,FALSE)="","",VLOOKUP($O965,'APOIO-DESPESAS'!$A$3:$N$962,10,FALSE)),"")</f>
        <v/>
      </c>
      <c r="J965" s="223" t="str">
        <f>IFERROR(IF(VLOOKUP($O965,'APOIO-DESPESAS'!$A$3:$N$962,11,FALSE)="","",VLOOKUP($O965,'APOIO-DESPESAS'!$A$3:$N$962,11,FALSE)),"")</f>
        <v/>
      </c>
      <c r="K965" s="223" t="str">
        <f>IFERROR(IF(VLOOKUP($O965,'APOIO-DESPESAS'!$A$3:$N$962,12,FALSE)="","",VLOOKUP($O965,'APOIO-DESPESAS'!$A$3:$N$962,12,FALSE)),"")</f>
        <v/>
      </c>
      <c r="L965" s="223" t="str">
        <f>IFERROR(IF(VLOOKUP($O965,'APOIO-DESPESAS'!$A$3:$N$962,13,FALSE)="","",VLOOKUP($O965,'APOIO-DESPESAS'!$A$3:$N$962,13,FALSE)),"")</f>
        <v/>
      </c>
      <c r="M965" s="223" t="str">
        <f>IFERROR(IF(VLOOKUP($O965,'APOIO-DESPESAS'!$A$3:$N$962,14,FALSE)="","",VLOOKUP($O965,'APOIO-DESPESAS'!$A$3:$N$962,14,FALSE)),"")</f>
        <v/>
      </c>
      <c r="O965" s="223">
        <f t="shared" ref="O965:O1028" si="15">O964+1</f>
        <v>963</v>
      </c>
    </row>
    <row r="966" spans="1:15" x14ac:dyDescent="0.25">
      <c r="A966" s="223" t="str">
        <f>IFERROR(IF(VLOOKUP($O966,'APOIO-DESPESAS'!$A$3:$N$962,2,FALSE)="","",VLOOKUP($O966,'APOIO-DESPESAS'!$A$3:$N$962,2,FALSE)),"")</f>
        <v/>
      </c>
      <c r="B966" s="223" t="str">
        <f>IFERROR(IF(VLOOKUP($O966,'APOIO-DESPESAS'!$A$3:$N$962,3,FALSE)="","",VLOOKUP($O966,'APOIO-DESPESAS'!$A$3:$N$962,3,FALSE)),"")</f>
        <v/>
      </c>
      <c r="C966" s="223" t="str">
        <f>IFERROR(IF(VLOOKUP($O966,'APOIO-DESPESAS'!$A$3:$N$962,4,FALSE)="","",VLOOKUP($O966,'APOIO-DESPESAS'!$A$3:$N$962,4,FALSE)),"")</f>
        <v/>
      </c>
      <c r="D966" s="223" t="str">
        <f>IFERROR(IF(VLOOKUP($O966,'APOIO-DESPESAS'!$A$3:$N$962,5,FALSE)="","",VLOOKUP($O966,'APOIO-DESPESAS'!$A$3:$N$962,5,FALSE)),"")</f>
        <v/>
      </c>
      <c r="E966" s="223" t="str">
        <f>IFERROR(IF(VLOOKUP($O966,'APOIO-DESPESAS'!$A$3:$N$962,6,FALSE)="","",VLOOKUP($O966,'APOIO-DESPESAS'!$A$3:$N$962,6,FALSE)),"")</f>
        <v/>
      </c>
      <c r="F966" s="223" t="str">
        <f>IFERROR(IF(VLOOKUP($O966,'APOIO-DESPESAS'!$A$3:$N$962,7,FALSE)="","",VLOOKUP($O966,'APOIO-DESPESAS'!$A$3:$N$962,7,FALSE)),"")</f>
        <v/>
      </c>
      <c r="G966" s="223" t="str">
        <f>IFERROR(IF(VLOOKUP($O966,'APOIO-DESPESAS'!$A$3:$N$962,8,FALSE)="","",VLOOKUP($O966,'APOIO-DESPESAS'!$A$3:$N$962,8,FALSE)),"")</f>
        <v/>
      </c>
      <c r="H966" s="223" t="str">
        <f>IFERROR(IF(VLOOKUP($O966,'APOIO-DESPESAS'!$A$3:$N$962,9,FALSE)="","",VLOOKUP($O966,'APOIO-DESPESAS'!$A$3:$N$962,9,FALSE)),"")</f>
        <v/>
      </c>
      <c r="I966" s="223" t="str">
        <f>IFERROR(IF(VLOOKUP($O966,'APOIO-DESPESAS'!$A$3:$N$962,10,FALSE)="","",VLOOKUP($O966,'APOIO-DESPESAS'!$A$3:$N$962,10,FALSE)),"")</f>
        <v/>
      </c>
      <c r="J966" s="223" t="str">
        <f>IFERROR(IF(VLOOKUP($O966,'APOIO-DESPESAS'!$A$3:$N$962,11,FALSE)="","",VLOOKUP($O966,'APOIO-DESPESAS'!$A$3:$N$962,11,FALSE)),"")</f>
        <v/>
      </c>
      <c r="K966" s="223" t="str">
        <f>IFERROR(IF(VLOOKUP($O966,'APOIO-DESPESAS'!$A$3:$N$962,12,FALSE)="","",VLOOKUP($O966,'APOIO-DESPESAS'!$A$3:$N$962,12,FALSE)),"")</f>
        <v/>
      </c>
      <c r="L966" s="223" t="str">
        <f>IFERROR(IF(VLOOKUP($O966,'APOIO-DESPESAS'!$A$3:$N$962,13,FALSE)="","",VLOOKUP($O966,'APOIO-DESPESAS'!$A$3:$N$962,13,FALSE)),"")</f>
        <v/>
      </c>
      <c r="M966" s="223" t="str">
        <f>IFERROR(IF(VLOOKUP($O966,'APOIO-DESPESAS'!$A$3:$N$962,14,FALSE)="","",VLOOKUP($O966,'APOIO-DESPESAS'!$A$3:$N$962,14,FALSE)),"")</f>
        <v/>
      </c>
      <c r="O966" s="223">
        <f t="shared" si="15"/>
        <v>964</v>
      </c>
    </row>
    <row r="967" spans="1:15" x14ac:dyDescent="0.25">
      <c r="A967" s="223" t="str">
        <f>IFERROR(IF(VLOOKUP($O967,'APOIO-DESPESAS'!$A$3:$N$962,2,FALSE)="","",VLOOKUP($O967,'APOIO-DESPESAS'!$A$3:$N$962,2,FALSE)),"")</f>
        <v/>
      </c>
      <c r="B967" s="223" t="str">
        <f>IFERROR(IF(VLOOKUP($O967,'APOIO-DESPESAS'!$A$3:$N$962,3,FALSE)="","",VLOOKUP($O967,'APOIO-DESPESAS'!$A$3:$N$962,3,FALSE)),"")</f>
        <v/>
      </c>
      <c r="C967" s="223" t="str">
        <f>IFERROR(IF(VLOOKUP($O967,'APOIO-DESPESAS'!$A$3:$N$962,4,FALSE)="","",VLOOKUP($O967,'APOIO-DESPESAS'!$A$3:$N$962,4,FALSE)),"")</f>
        <v/>
      </c>
      <c r="D967" s="223" t="str">
        <f>IFERROR(IF(VLOOKUP($O967,'APOIO-DESPESAS'!$A$3:$N$962,5,FALSE)="","",VLOOKUP($O967,'APOIO-DESPESAS'!$A$3:$N$962,5,FALSE)),"")</f>
        <v/>
      </c>
      <c r="E967" s="223" t="str">
        <f>IFERROR(IF(VLOOKUP($O967,'APOIO-DESPESAS'!$A$3:$N$962,6,FALSE)="","",VLOOKUP($O967,'APOIO-DESPESAS'!$A$3:$N$962,6,FALSE)),"")</f>
        <v/>
      </c>
      <c r="F967" s="223" t="str">
        <f>IFERROR(IF(VLOOKUP($O967,'APOIO-DESPESAS'!$A$3:$N$962,7,FALSE)="","",VLOOKUP($O967,'APOIO-DESPESAS'!$A$3:$N$962,7,FALSE)),"")</f>
        <v/>
      </c>
      <c r="G967" s="223" t="str">
        <f>IFERROR(IF(VLOOKUP($O967,'APOIO-DESPESAS'!$A$3:$N$962,8,FALSE)="","",VLOOKUP($O967,'APOIO-DESPESAS'!$A$3:$N$962,8,FALSE)),"")</f>
        <v/>
      </c>
      <c r="H967" s="223" t="str">
        <f>IFERROR(IF(VLOOKUP($O967,'APOIO-DESPESAS'!$A$3:$N$962,9,FALSE)="","",VLOOKUP($O967,'APOIO-DESPESAS'!$A$3:$N$962,9,FALSE)),"")</f>
        <v/>
      </c>
      <c r="I967" s="223" t="str">
        <f>IFERROR(IF(VLOOKUP($O967,'APOIO-DESPESAS'!$A$3:$N$962,10,FALSE)="","",VLOOKUP($O967,'APOIO-DESPESAS'!$A$3:$N$962,10,FALSE)),"")</f>
        <v/>
      </c>
      <c r="J967" s="223" t="str">
        <f>IFERROR(IF(VLOOKUP($O967,'APOIO-DESPESAS'!$A$3:$N$962,11,FALSE)="","",VLOOKUP($O967,'APOIO-DESPESAS'!$A$3:$N$962,11,FALSE)),"")</f>
        <v/>
      </c>
      <c r="K967" s="223" t="str">
        <f>IFERROR(IF(VLOOKUP($O967,'APOIO-DESPESAS'!$A$3:$N$962,12,FALSE)="","",VLOOKUP($O967,'APOIO-DESPESAS'!$A$3:$N$962,12,FALSE)),"")</f>
        <v/>
      </c>
      <c r="L967" s="223" t="str">
        <f>IFERROR(IF(VLOOKUP($O967,'APOIO-DESPESAS'!$A$3:$N$962,13,FALSE)="","",VLOOKUP($O967,'APOIO-DESPESAS'!$A$3:$N$962,13,FALSE)),"")</f>
        <v/>
      </c>
      <c r="M967" s="223" t="str">
        <f>IFERROR(IF(VLOOKUP($O967,'APOIO-DESPESAS'!$A$3:$N$962,14,FALSE)="","",VLOOKUP($O967,'APOIO-DESPESAS'!$A$3:$N$962,14,FALSE)),"")</f>
        <v/>
      </c>
      <c r="O967" s="223">
        <f t="shared" si="15"/>
        <v>965</v>
      </c>
    </row>
    <row r="968" spans="1:15" x14ac:dyDescent="0.25">
      <c r="A968" s="223" t="str">
        <f>IFERROR(IF(VLOOKUP($O968,'APOIO-DESPESAS'!$A$3:$N$962,2,FALSE)="","",VLOOKUP($O968,'APOIO-DESPESAS'!$A$3:$N$962,2,FALSE)),"")</f>
        <v/>
      </c>
      <c r="B968" s="223" t="str">
        <f>IFERROR(IF(VLOOKUP($O968,'APOIO-DESPESAS'!$A$3:$N$962,3,FALSE)="","",VLOOKUP($O968,'APOIO-DESPESAS'!$A$3:$N$962,3,FALSE)),"")</f>
        <v/>
      </c>
      <c r="C968" s="223" t="str">
        <f>IFERROR(IF(VLOOKUP($O968,'APOIO-DESPESAS'!$A$3:$N$962,4,FALSE)="","",VLOOKUP($O968,'APOIO-DESPESAS'!$A$3:$N$962,4,FALSE)),"")</f>
        <v/>
      </c>
      <c r="D968" s="223" t="str">
        <f>IFERROR(IF(VLOOKUP($O968,'APOIO-DESPESAS'!$A$3:$N$962,5,FALSE)="","",VLOOKUP($O968,'APOIO-DESPESAS'!$A$3:$N$962,5,FALSE)),"")</f>
        <v/>
      </c>
      <c r="E968" s="223" t="str">
        <f>IFERROR(IF(VLOOKUP($O968,'APOIO-DESPESAS'!$A$3:$N$962,6,FALSE)="","",VLOOKUP($O968,'APOIO-DESPESAS'!$A$3:$N$962,6,FALSE)),"")</f>
        <v/>
      </c>
      <c r="F968" s="223" t="str">
        <f>IFERROR(IF(VLOOKUP($O968,'APOIO-DESPESAS'!$A$3:$N$962,7,FALSE)="","",VLOOKUP($O968,'APOIO-DESPESAS'!$A$3:$N$962,7,FALSE)),"")</f>
        <v/>
      </c>
      <c r="G968" s="223" t="str">
        <f>IFERROR(IF(VLOOKUP($O968,'APOIO-DESPESAS'!$A$3:$N$962,8,FALSE)="","",VLOOKUP($O968,'APOIO-DESPESAS'!$A$3:$N$962,8,FALSE)),"")</f>
        <v/>
      </c>
      <c r="H968" s="223" t="str">
        <f>IFERROR(IF(VLOOKUP($O968,'APOIO-DESPESAS'!$A$3:$N$962,9,FALSE)="","",VLOOKUP($O968,'APOIO-DESPESAS'!$A$3:$N$962,9,FALSE)),"")</f>
        <v/>
      </c>
      <c r="I968" s="223" t="str">
        <f>IFERROR(IF(VLOOKUP($O968,'APOIO-DESPESAS'!$A$3:$N$962,10,FALSE)="","",VLOOKUP($O968,'APOIO-DESPESAS'!$A$3:$N$962,10,FALSE)),"")</f>
        <v/>
      </c>
      <c r="J968" s="223" t="str">
        <f>IFERROR(IF(VLOOKUP($O968,'APOIO-DESPESAS'!$A$3:$N$962,11,FALSE)="","",VLOOKUP($O968,'APOIO-DESPESAS'!$A$3:$N$962,11,FALSE)),"")</f>
        <v/>
      </c>
      <c r="K968" s="223" t="str">
        <f>IFERROR(IF(VLOOKUP($O968,'APOIO-DESPESAS'!$A$3:$N$962,12,FALSE)="","",VLOOKUP($O968,'APOIO-DESPESAS'!$A$3:$N$962,12,FALSE)),"")</f>
        <v/>
      </c>
      <c r="L968" s="223" t="str">
        <f>IFERROR(IF(VLOOKUP($O968,'APOIO-DESPESAS'!$A$3:$N$962,13,FALSE)="","",VLOOKUP($O968,'APOIO-DESPESAS'!$A$3:$N$962,13,FALSE)),"")</f>
        <v/>
      </c>
      <c r="M968" s="223" t="str">
        <f>IFERROR(IF(VLOOKUP($O968,'APOIO-DESPESAS'!$A$3:$N$962,14,FALSE)="","",VLOOKUP($O968,'APOIO-DESPESAS'!$A$3:$N$962,14,FALSE)),"")</f>
        <v/>
      </c>
      <c r="O968" s="223">
        <f t="shared" si="15"/>
        <v>966</v>
      </c>
    </row>
    <row r="969" spans="1:15" x14ac:dyDescent="0.25">
      <c r="A969" s="223" t="str">
        <f>IFERROR(IF(VLOOKUP($O969,'APOIO-DESPESAS'!$A$3:$N$962,2,FALSE)="","",VLOOKUP($O969,'APOIO-DESPESAS'!$A$3:$N$962,2,FALSE)),"")</f>
        <v/>
      </c>
      <c r="B969" s="223" t="str">
        <f>IFERROR(IF(VLOOKUP($O969,'APOIO-DESPESAS'!$A$3:$N$962,3,FALSE)="","",VLOOKUP($O969,'APOIO-DESPESAS'!$A$3:$N$962,3,FALSE)),"")</f>
        <v/>
      </c>
      <c r="C969" s="223" t="str">
        <f>IFERROR(IF(VLOOKUP($O969,'APOIO-DESPESAS'!$A$3:$N$962,4,FALSE)="","",VLOOKUP($O969,'APOIO-DESPESAS'!$A$3:$N$962,4,FALSE)),"")</f>
        <v/>
      </c>
      <c r="D969" s="223" t="str">
        <f>IFERROR(IF(VLOOKUP($O969,'APOIO-DESPESAS'!$A$3:$N$962,5,FALSE)="","",VLOOKUP($O969,'APOIO-DESPESAS'!$A$3:$N$962,5,FALSE)),"")</f>
        <v/>
      </c>
      <c r="E969" s="223" t="str">
        <f>IFERROR(IF(VLOOKUP($O969,'APOIO-DESPESAS'!$A$3:$N$962,6,FALSE)="","",VLOOKUP($O969,'APOIO-DESPESAS'!$A$3:$N$962,6,FALSE)),"")</f>
        <v/>
      </c>
      <c r="F969" s="223" t="str">
        <f>IFERROR(IF(VLOOKUP($O969,'APOIO-DESPESAS'!$A$3:$N$962,7,FALSE)="","",VLOOKUP($O969,'APOIO-DESPESAS'!$A$3:$N$962,7,FALSE)),"")</f>
        <v/>
      </c>
      <c r="G969" s="223" t="str">
        <f>IFERROR(IF(VLOOKUP($O969,'APOIO-DESPESAS'!$A$3:$N$962,8,FALSE)="","",VLOOKUP($O969,'APOIO-DESPESAS'!$A$3:$N$962,8,FALSE)),"")</f>
        <v/>
      </c>
      <c r="H969" s="223" t="str">
        <f>IFERROR(IF(VLOOKUP($O969,'APOIO-DESPESAS'!$A$3:$N$962,9,FALSE)="","",VLOOKUP($O969,'APOIO-DESPESAS'!$A$3:$N$962,9,FALSE)),"")</f>
        <v/>
      </c>
      <c r="I969" s="223" t="str">
        <f>IFERROR(IF(VLOOKUP($O969,'APOIO-DESPESAS'!$A$3:$N$962,10,FALSE)="","",VLOOKUP($O969,'APOIO-DESPESAS'!$A$3:$N$962,10,FALSE)),"")</f>
        <v/>
      </c>
      <c r="J969" s="223" t="str">
        <f>IFERROR(IF(VLOOKUP($O969,'APOIO-DESPESAS'!$A$3:$N$962,11,FALSE)="","",VLOOKUP($O969,'APOIO-DESPESAS'!$A$3:$N$962,11,FALSE)),"")</f>
        <v/>
      </c>
      <c r="K969" s="223" t="str">
        <f>IFERROR(IF(VLOOKUP($O969,'APOIO-DESPESAS'!$A$3:$N$962,12,FALSE)="","",VLOOKUP($O969,'APOIO-DESPESAS'!$A$3:$N$962,12,FALSE)),"")</f>
        <v/>
      </c>
      <c r="L969" s="223" t="str">
        <f>IFERROR(IF(VLOOKUP($O969,'APOIO-DESPESAS'!$A$3:$N$962,13,FALSE)="","",VLOOKUP($O969,'APOIO-DESPESAS'!$A$3:$N$962,13,FALSE)),"")</f>
        <v/>
      </c>
      <c r="M969" s="223" t="str">
        <f>IFERROR(IF(VLOOKUP($O969,'APOIO-DESPESAS'!$A$3:$N$962,14,FALSE)="","",VLOOKUP($O969,'APOIO-DESPESAS'!$A$3:$N$962,14,FALSE)),"")</f>
        <v/>
      </c>
      <c r="O969" s="223">
        <f t="shared" si="15"/>
        <v>967</v>
      </c>
    </row>
    <row r="970" spans="1:15" x14ac:dyDescent="0.25">
      <c r="A970" s="223" t="str">
        <f>IFERROR(IF(VLOOKUP($O970,'APOIO-DESPESAS'!$A$3:$N$962,2,FALSE)="","",VLOOKUP($O970,'APOIO-DESPESAS'!$A$3:$N$962,2,FALSE)),"")</f>
        <v/>
      </c>
      <c r="B970" s="223" t="str">
        <f>IFERROR(IF(VLOOKUP($O970,'APOIO-DESPESAS'!$A$3:$N$962,3,FALSE)="","",VLOOKUP($O970,'APOIO-DESPESAS'!$A$3:$N$962,3,FALSE)),"")</f>
        <v/>
      </c>
      <c r="C970" s="223" t="str">
        <f>IFERROR(IF(VLOOKUP($O970,'APOIO-DESPESAS'!$A$3:$N$962,4,FALSE)="","",VLOOKUP($O970,'APOIO-DESPESAS'!$A$3:$N$962,4,FALSE)),"")</f>
        <v/>
      </c>
      <c r="D970" s="223" t="str">
        <f>IFERROR(IF(VLOOKUP($O970,'APOIO-DESPESAS'!$A$3:$N$962,5,FALSE)="","",VLOOKUP($O970,'APOIO-DESPESAS'!$A$3:$N$962,5,FALSE)),"")</f>
        <v/>
      </c>
      <c r="E970" s="223" t="str">
        <f>IFERROR(IF(VLOOKUP($O970,'APOIO-DESPESAS'!$A$3:$N$962,6,FALSE)="","",VLOOKUP($O970,'APOIO-DESPESAS'!$A$3:$N$962,6,FALSE)),"")</f>
        <v/>
      </c>
      <c r="F970" s="223" t="str">
        <f>IFERROR(IF(VLOOKUP($O970,'APOIO-DESPESAS'!$A$3:$N$962,7,FALSE)="","",VLOOKUP($O970,'APOIO-DESPESAS'!$A$3:$N$962,7,FALSE)),"")</f>
        <v/>
      </c>
      <c r="G970" s="223" t="str">
        <f>IFERROR(IF(VLOOKUP($O970,'APOIO-DESPESAS'!$A$3:$N$962,8,FALSE)="","",VLOOKUP($O970,'APOIO-DESPESAS'!$A$3:$N$962,8,FALSE)),"")</f>
        <v/>
      </c>
      <c r="H970" s="223" t="str">
        <f>IFERROR(IF(VLOOKUP($O970,'APOIO-DESPESAS'!$A$3:$N$962,9,FALSE)="","",VLOOKUP($O970,'APOIO-DESPESAS'!$A$3:$N$962,9,FALSE)),"")</f>
        <v/>
      </c>
      <c r="I970" s="223" t="str">
        <f>IFERROR(IF(VLOOKUP($O970,'APOIO-DESPESAS'!$A$3:$N$962,10,FALSE)="","",VLOOKUP($O970,'APOIO-DESPESAS'!$A$3:$N$962,10,FALSE)),"")</f>
        <v/>
      </c>
      <c r="J970" s="223" t="str">
        <f>IFERROR(IF(VLOOKUP($O970,'APOIO-DESPESAS'!$A$3:$N$962,11,FALSE)="","",VLOOKUP($O970,'APOIO-DESPESAS'!$A$3:$N$962,11,FALSE)),"")</f>
        <v/>
      </c>
      <c r="K970" s="223" t="str">
        <f>IFERROR(IF(VLOOKUP($O970,'APOIO-DESPESAS'!$A$3:$N$962,12,FALSE)="","",VLOOKUP($O970,'APOIO-DESPESAS'!$A$3:$N$962,12,FALSE)),"")</f>
        <v/>
      </c>
      <c r="L970" s="223" t="str">
        <f>IFERROR(IF(VLOOKUP($O970,'APOIO-DESPESAS'!$A$3:$N$962,13,FALSE)="","",VLOOKUP($O970,'APOIO-DESPESAS'!$A$3:$N$962,13,FALSE)),"")</f>
        <v/>
      </c>
      <c r="M970" s="223" t="str">
        <f>IFERROR(IF(VLOOKUP($O970,'APOIO-DESPESAS'!$A$3:$N$962,14,FALSE)="","",VLOOKUP($O970,'APOIO-DESPESAS'!$A$3:$N$962,14,FALSE)),"")</f>
        <v/>
      </c>
      <c r="O970" s="223">
        <f t="shared" si="15"/>
        <v>968</v>
      </c>
    </row>
    <row r="971" spans="1:15" x14ac:dyDescent="0.25">
      <c r="A971" s="223" t="str">
        <f>IFERROR(IF(VLOOKUP($O971,'APOIO-DESPESAS'!$A$3:$N$962,2,FALSE)="","",VLOOKUP($O971,'APOIO-DESPESAS'!$A$3:$N$962,2,FALSE)),"")</f>
        <v/>
      </c>
      <c r="B971" s="223" t="str">
        <f>IFERROR(IF(VLOOKUP($O971,'APOIO-DESPESAS'!$A$3:$N$962,3,FALSE)="","",VLOOKUP($O971,'APOIO-DESPESAS'!$A$3:$N$962,3,FALSE)),"")</f>
        <v/>
      </c>
      <c r="C971" s="223" t="str">
        <f>IFERROR(IF(VLOOKUP($O971,'APOIO-DESPESAS'!$A$3:$N$962,4,FALSE)="","",VLOOKUP($O971,'APOIO-DESPESAS'!$A$3:$N$962,4,FALSE)),"")</f>
        <v/>
      </c>
      <c r="D971" s="223" t="str">
        <f>IFERROR(IF(VLOOKUP($O971,'APOIO-DESPESAS'!$A$3:$N$962,5,FALSE)="","",VLOOKUP($O971,'APOIO-DESPESAS'!$A$3:$N$962,5,FALSE)),"")</f>
        <v/>
      </c>
      <c r="E971" s="223" t="str">
        <f>IFERROR(IF(VLOOKUP($O971,'APOIO-DESPESAS'!$A$3:$N$962,6,FALSE)="","",VLOOKUP($O971,'APOIO-DESPESAS'!$A$3:$N$962,6,FALSE)),"")</f>
        <v/>
      </c>
      <c r="F971" s="223" t="str">
        <f>IFERROR(IF(VLOOKUP($O971,'APOIO-DESPESAS'!$A$3:$N$962,7,FALSE)="","",VLOOKUP($O971,'APOIO-DESPESAS'!$A$3:$N$962,7,FALSE)),"")</f>
        <v/>
      </c>
      <c r="G971" s="223" t="str">
        <f>IFERROR(IF(VLOOKUP($O971,'APOIO-DESPESAS'!$A$3:$N$962,8,FALSE)="","",VLOOKUP($O971,'APOIO-DESPESAS'!$A$3:$N$962,8,FALSE)),"")</f>
        <v/>
      </c>
      <c r="H971" s="223" t="str">
        <f>IFERROR(IF(VLOOKUP($O971,'APOIO-DESPESAS'!$A$3:$N$962,9,FALSE)="","",VLOOKUP($O971,'APOIO-DESPESAS'!$A$3:$N$962,9,FALSE)),"")</f>
        <v/>
      </c>
      <c r="I971" s="223" t="str">
        <f>IFERROR(IF(VLOOKUP($O971,'APOIO-DESPESAS'!$A$3:$N$962,10,FALSE)="","",VLOOKUP($O971,'APOIO-DESPESAS'!$A$3:$N$962,10,FALSE)),"")</f>
        <v/>
      </c>
      <c r="J971" s="223" t="str">
        <f>IFERROR(IF(VLOOKUP($O971,'APOIO-DESPESAS'!$A$3:$N$962,11,FALSE)="","",VLOOKUP($O971,'APOIO-DESPESAS'!$A$3:$N$962,11,FALSE)),"")</f>
        <v/>
      </c>
      <c r="K971" s="223" t="str">
        <f>IFERROR(IF(VLOOKUP($O971,'APOIO-DESPESAS'!$A$3:$N$962,12,FALSE)="","",VLOOKUP($O971,'APOIO-DESPESAS'!$A$3:$N$962,12,FALSE)),"")</f>
        <v/>
      </c>
      <c r="L971" s="223" t="str">
        <f>IFERROR(IF(VLOOKUP($O971,'APOIO-DESPESAS'!$A$3:$N$962,13,FALSE)="","",VLOOKUP($O971,'APOIO-DESPESAS'!$A$3:$N$962,13,FALSE)),"")</f>
        <v/>
      </c>
      <c r="M971" s="223" t="str">
        <f>IFERROR(IF(VLOOKUP($O971,'APOIO-DESPESAS'!$A$3:$N$962,14,FALSE)="","",VLOOKUP($O971,'APOIO-DESPESAS'!$A$3:$N$962,14,FALSE)),"")</f>
        <v/>
      </c>
      <c r="O971" s="223">
        <f t="shared" si="15"/>
        <v>969</v>
      </c>
    </row>
    <row r="972" spans="1:15" x14ac:dyDescent="0.25">
      <c r="A972" s="223" t="str">
        <f>IFERROR(IF(VLOOKUP($O972,'APOIO-DESPESAS'!$A$3:$N$962,2,FALSE)="","",VLOOKUP($O972,'APOIO-DESPESAS'!$A$3:$N$962,2,FALSE)),"")</f>
        <v/>
      </c>
      <c r="B972" s="223" t="str">
        <f>IFERROR(IF(VLOOKUP($O972,'APOIO-DESPESAS'!$A$3:$N$962,3,FALSE)="","",VLOOKUP($O972,'APOIO-DESPESAS'!$A$3:$N$962,3,FALSE)),"")</f>
        <v/>
      </c>
      <c r="C972" s="223" t="str">
        <f>IFERROR(IF(VLOOKUP($O972,'APOIO-DESPESAS'!$A$3:$N$962,4,FALSE)="","",VLOOKUP($O972,'APOIO-DESPESAS'!$A$3:$N$962,4,FALSE)),"")</f>
        <v/>
      </c>
      <c r="D972" s="223" t="str">
        <f>IFERROR(IF(VLOOKUP($O972,'APOIO-DESPESAS'!$A$3:$N$962,5,FALSE)="","",VLOOKUP($O972,'APOIO-DESPESAS'!$A$3:$N$962,5,FALSE)),"")</f>
        <v/>
      </c>
      <c r="E972" s="223" t="str">
        <f>IFERROR(IF(VLOOKUP($O972,'APOIO-DESPESAS'!$A$3:$N$962,6,FALSE)="","",VLOOKUP($O972,'APOIO-DESPESAS'!$A$3:$N$962,6,FALSE)),"")</f>
        <v/>
      </c>
      <c r="F972" s="223" t="str">
        <f>IFERROR(IF(VLOOKUP($O972,'APOIO-DESPESAS'!$A$3:$N$962,7,FALSE)="","",VLOOKUP($O972,'APOIO-DESPESAS'!$A$3:$N$962,7,FALSE)),"")</f>
        <v/>
      </c>
      <c r="G972" s="223" t="str">
        <f>IFERROR(IF(VLOOKUP($O972,'APOIO-DESPESAS'!$A$3:$N$962,8,FALSE)="","",VLOOKUP($O972,'APOIO-DESPESAS'!$A$3:$N$962,8,FALSE)),"")</f>
        <v/>
      </c>
      <c r="H972" s="223" t="str">
        <f>IFERROR(IF(VLOOKUP($O972,'APOIO-DESPESAS'!$A$3:$N$962,9,FALSE)="","",VLOOKUP($O972,'APOIO-DESPESAS'!$A$3:$N$962,9,FALSE)),"")</f>
        <v/>
      </c>
      <c r="I972" s="223" t="str">
        <f>IFERROR(IF(VLOOKUP($O972,'APOIO-DESPESAS'!$A$3:$N$962,10,FALSE)="","",VLOOKUP($O972,'APOIO-DESPESAS'!$A$3:$N$962,10,FALSE)),"")</f>
        <v/>
      </c>
      <c r="J972" s="223" t="str">
        <f>IFERROR(IF(VLOOKUP($O972,'APOIO-DESPESAS'!$A$3:$N$962,11,FALSE)="","",VLOOKUP($O972,'APOIO-DESPESAS'!$A$3:$N$962,11,FALSE)),"")</f>
        <v/>
      </c>
      <c r="K972" s="223" t="str">
        <f>IFERROR(IF(VLOOKUP($O972,'APOIO-DESPESAS'!$A$3:$N$962,12,FALSE)="","",VLOOKUP($O972,'APOIO-DESPESAS'!$A$3:$N$962,12,FALSE)),"")</f>
        <v/>
      </c>
      <c r="L972" s="223" t="str">
        <f>IFERROR(IF(VLOOKUP($O972,'APOIO-DESPESAS'!$A$3:$N$962,13,FALSE)="","",VLOOKUP($O972,'APOIO-DESPESAS'!$A$3:$N$962,13,FALSE)),"")</f>
        <v/>
      </c>
      <c r="M972" s="223" t="str">
        <f>IFERROR(IF(VLOOKUP($O972,'APOIO-DESPESAS'!$A$3:$N$962,14,FALSE)="","",VLOOKUP($O972,'APOIO-DESPESAS'!$A$3:$N$962,14,FALSE)),"")</f>
        <v/>
      </c>
      <c r="O972" s="223">
        <f t="shared" si="15"/>
        <v>970</v>
      </c>
    </row>
    <row r="973" spans="1:15" x14ac:dyDescent="0.25">
      <c r="A973" s="223" t="str">
        <f>IFERROR(IF(VLOOKUP($O973,'APOIO-DESPESAS'!$A$3:$N$962,2,FALSE)="","",VLOOKUP($O973,'APOIO-DESPESAS'!$A$3:$N$962,2,FALSE)),"")</f>
        <v/>
      </c>
      <c r="B973" s="223" t="str">
        <f>IFERROR(IF(VLOOKUP($O973,'APOIO-DESPESAS'!$A$3:$N$962,3,FALSE)="","",VLOOKUP($O973,'APOIO-DESPESAS'!$A$3:$N$962,3,FALSE)),"")</f>
        <v/>
      </c>
      <c r="C973" s="223" t="str">
        <f>IFERROR(IF(VLOOKUP($O973,'APOIO-DESPESAS'!$A$3:$N$962,4,FALSE)="","",VLOOKUP($O973,'APOIO-DESPESAS'!$A$3:$N$962,4,FALSE)),"")</f>
        <v/>
      </c>
      <c r="D973" s="223" t="str">
        <f>IFERROR(IF(VLOOKUP($O973,'APOIO-DESPESAS'!$A$3:$N$962,5,FALSE)="","",VLOOKUP($O973,'APOIO-DESPESAS'!$A$3:$N$962,5,FALSE)),"")</f>
        <v/>
      </c>
      <c r="E973" s="223" t="str">
        <f>IFERROR(IF(VLOOKUP($O973,'APOIO-DESPESAS'!$A$3:$N$962,6,FALSE)="","",VLOOKUP($O973,'APOIO-DESPESAS'!$A$3:$N$962,6,FALSE)),"")</f>
        <v/>
      </c>
      <c r="F973" s="223" t="str">
        <f>IFERROR(IF(VLOOKUP($O973,'APOIO-DESPESAS'!$A$3:$N$962,7,FALSE)="","",VLOOKUP($O973,'APOIO-DESPESAS'!$A$3:$N$962,7,FALSE)),"")</f>
        <v/>
      </c>
      <c r="G973" s="223" t="str">
        <f>IFERROR(IF(VLOOKUP($O973,'APOIO-DESPESAS'!$A$3:$N$962,8,FALSE)="","",VLOOKUP($O973,'APOIO-DESPESAS'!$A$3:$N$962,8,FALSE)),"")</f>
        <v/>
      </c>
      <c r="H973" s="223" t="str">
        <f>IFERROR(IF(VLOOKUP($O973,'APOIO-DESPESAS'!$A$3:$N$962,9,FALSE)="","",VLOOKUP($O973,'APOIO-DESPESAS'!$A$3:$N$962,9,FALSE)),"")</f>
        <v/>
      </c>
      <c r="I973" s="223" t="str">
        <f>IFERROR(IF(VLOOKUP($O973,'APOIO-DESPESAS'!$A$3:$N$962,10,FALSE)="","",VLOOKUP($O973,'APOIO-DESPESAS'!$A$3:$N$962,10,FALSE)),"")</f>
        <v/>
      </c>
      <c r="J973" s="223" t="str">
        <f>IFERROR(IF(VLOOKUP($O973,'APOIO-DESPESAS'!$A$3:$N$962,11,FALSE)="","",VLOOKUP($O973,'APOIO-DESPESAS'!$A$3:$N$962,11,FALSE)),"")</f>
        <v/>
      </c>
      <c r="K973" s="223" t="str">
        <f>IFERROR(IF(VLOOKUP($O973,'APOIO-DESPESAS'!$A$3:$N$962,12,FALSE)="","",VLOOKUP($O973,'APOIO-DESPESAS'!$A$3:$N$962,12,FALSE)),"")</f>
        <v/>
      </c>
      <c r="L973" s="223" t="str">
        <f>IFERROR(IF(VLOOKUP($O973,'APOIO-DESPESAS'!$A$3:$N$962,13,FALSE)="","",VLOOKUP($O973,'APOIO-DESPESAS'!$A$3:$N$962,13,FALSE)),"")</f>
        <v/>
      </c>
      <c r="M973" s="223" t="str">
        <f>IFERROR(IF(VLOOKUP($O973,'APOIO-DESPESAS'!$A$3:$N$962,14,FALSE)="","",VLOOKUP($O973,'APOIO-DESPESAS'!$A$3:$N$962,14,FALSE)),"")</f>
        <v/>
      </c>
      <c r="O973" s="223">
        <f t="shared" si="15"/>
        <v>971</v>
      </c>
    </row>
    <row r="974" spans="1:15" x14ac:dyDescent="0.25">
      <c r="A974" s="223" t="str">
        <f>IFERROR(IF(VLOOKUP($O974,'APOIO-DESPESAS'!$A$3:$N$962,2,FALSE)="","",VLOOKUP($O974,'APOIO-DESPESAS'!$A$3:$N$962,2,FALSE)),"")</f>
        <v/>
      </c>
      <c r="B974" s="223" t="str">
        <f>IFERROR(IF(VLOOKUP($O974,'APOIO-DESPESAS'!$A$3:$N$962,3,FALSE)="","",VLOOKUP($O974,'APOIO-DESPESAS'!$A$3:$N$962,3,FALSE)),"")</f>
        <v/>
      </c>
      <c r="C974" s="223" t="str">
        <f>IFERROR(IF(VLOOKUP($O974,'APOIO-DESPESAS'!$A$3:$N$962,4,FALSE)="","",VLOOKUP($O974,'APOIO-DESPESAS'!$A$3:$N$962,4,FALSE)),"")</f>
        <v/>
      </c>
      <c r="D974" s="223" t="str">
        <f>IFERROR(IF(VLOOKUP($O974,'APOIO-DESPESAS'!$A$3:$N$962,5,FALSE)="","",VLOOKUP($O974,'APOIO-DESPESAS'!$A$3:$N$962,5,FALSE)),"")</f>
        <v/>
      </c>
      <c r="E974" s="223" t="str">
        <f>IFERROR(IF(VLOOKUP($O974,'APOIO-DESPESAS'!$A$3:$N$962,6,FALSE)="","",VLOOKUP($O974,'APOIO-DESPESAS'!$A$3:$N$962,6,FALSE)),"")</f>
        <v/>
      </c>
      <c r="F974" s="223" t="str">
        <f>IFERROR(IF(VLOOKUP($O974,'APOIO-DESPESAS'!$A$3:$N$962,7,FALSE)="","",VLOOKUP($O974,'APOIO-DESPESAS'!$A$3:$N$962,7,FALSE)),"")</f>
        <v/>
      </c>
      <c r="G974" s="223" t="str">
        <f>IFERROR(IF(VLOOKUP($O974,'APOIO-DESPESAS'!$A$3:$N$962,8,FALSE)="","",VLOOKUP($O974,'APOIO-DESPESAS'!$A$3:$N$962,8,FALSE)),"")</f>
        <v/>
      </c>
      <c r="H974" s="223" t="str">
        <f>IFERROR(IF(VLOOKUP($O974,'APOIO-DESPESAS'!$A$3:$N$962,9,FALSE)="","",VLOOKUP($O974,'APOIO-DESPESAS'!$A$3:$N$962,9,FALSE)),"")</f>
        <v/>
      </c>
      <c r="I974" s="223" t="str">
        <f>IFERROR(IF(VLOOKUP($O974,'APOIO-DESPESAS'!$A$3:$N$962,10,FALSE)="","",VLOOKUP($O974,'APOIO-DESPESAS'!$A$3:$N$962,10,FALSE)),"")</f>
        <v/>
      </c>
      <c r="J974" s="223" t="str">
        <f>IFERROR(IF(VLOOKUP($O974,'APOIO-DESPESAS'!$A$3:$N$962,11,FALSE)="","",VLOOKUP($O974,'APOIO-DESPESAS'!$A$3:$N$962,11,FALSE)),"")</f>
        <v/>
      </c>
      <c r="K974" s="223" t="str">
        <f>IFERROR(IF(VLOOKUP($O974,'APOIO-DESPESAS'!$A$3:$N$962,12,FALSE)="","",VLOOKUP($O974,'APOIO-DESPESAS'!$A$3:$N$962,12,FALSE)),"")</f>
        <v/>
      </c>
      <c r="L974" s="223" t="str">
        <f>IFERROR(IF(VLOOKUP($O974,'APOIO-DESPESAS'!$A$3:$N$962,13,FALSE)="","",VLOOKUP($O974,'APOIO-DESPESAS'!$A$3:$N$962,13,FALSE)),"")</f>
        <v/>
      </c>
      <c r="M974" s="223" t="str">
        <f>IFERROR(IF(VLOOKUP($O974,'APOIO-DESPESAS'!$A$3:$N$962,14,FALSE)="","",VLOOKUP($O974,'APOIO-DESPESAS'!$A$3:$N$962,14,FALSE)),"")</f>
        <v/>
      </c>
      <c r="O974" s="223">
        <f t="shared" si="15"/>
        <v>972</v>
      </c>
    </row>
    <row r="975" spans="1:15" x14ac:dyDescent="0.25">
      <c r="A975" s="223" t="str">
        <f>IFERROR(IF(VLOOKUP($O975,'APOIO-DESPESAS'!$A$3:$N$962,2,FALSE)="","",VLOOKUP($O975,'APOIO-DESPESAS'!$A$3:$N$962,2,FALSE)),"")</f>
        <v/>
      </c>
      <c r="B975" s="223" t="str">
        <f>IFERROR(IF(VLOOKUP($O975,'APOIO-DESPESAS'!$A$3:$N$962,3,FALSE)="","",VLOOKUP($O975,'APOIO-DESPESAS'!$A$3:$N$962,3,FALSE)),"")</f>
        <v/>
      </c>
      <c r="C975" s="223" t="str">
        <f>IFERROR(IF(VLOOKUP($O975,'APOIO-DESPESAS'!$A$3:$N$962,4,FALSE)="","",VLOOKUP($O975,'APOIO-DESPESAS'!$A$3:$N$962,4,FALSE)),"")</f>
        <v/>
      </c>
      <c r="D975" s="223" t="str">
        <f>IFERROR(IF(VLOOKUP($O975,'APOIO-DESPESAS'!$A$3:$N$962,5,FALSE)="","",VLOOKUP($O975,'APOIO-DESPESAS'!$A$3:$N$962,5,FALSE)),"")</f>
        <v/>
      </c>
      <c r="E975" s="223" t="str">
        <f>IFERROR(IF(VLOOKUP($O975,'APOIO-DESPESAS'!$A$3:$N$962,6,FALSE)="","",VLOOKUP($O975,'APOIO-DESPESAS'!$A$3:$N$962,6,FALSE)),"")</f>
        <v/>
      </c>
      <c r="F975" s="223" t="str">
        <f>IFERROR(IF(VLOOKUP($O975,'APOIO-DESPESAS'!$A$3:$N$962,7,FALSE)="","",VLOOKUP($O975,'APOIO-DESPESAS'!$A$3:$N$962,7,FALSE)),"")</f>
        <v/>
      </c>
      <c r="G975" s="223" t="str">
        <f>IFERROR(IF(VLOOKUP($O975,'APOIO-DESPESAS'!$A$3:$N$962,8,FALSE)="","",VLOOKUP($O975,'APOIO-DESPESAS'!$A$3:$N$962,8,FALSE)),"")</f>
        <v/>
      </c>
      <c r="H975" s="223" t="str">
        <f>IFERROR(IF(VLOOKUP($O975,'APOIO-DESPESAS'!$A$3:$N$962,9,FALSE)="","",VLOOKUP($O975,'APOIO-DESPESAS'!$A$3:$N$962,9,FALSE)),"")</f>
        <v/>
      </c>
      <c r="I975" s="223" t="str">
        <f>IFERROR(IF(VLOOKUP($O975,'APOIO-DESPESAS'!$A$3:$N$962,10,FALSE)="","",VLOOKUP($O975,'APOIO-DESPESAS'!$A$3:$N$962,10,FALSE)),"")</f>
        <v/>
      </c>
      <c r="J975" s="223" t="str">
        <f>IFERROR(IF(VLOOKUP($O975,'APOIO-DESPESAS'!$A$3:$N$962,11,FALSE)="","",VLOOKUP($O975,'APOIO-DESPESAS'!$A$3:$N$962,11,FALSE)),"")</f>
        <v/>
      </c>
      <c r="K975" s="223" t="str">
        <f>IFERROR(IF(VLOOKUP($O975,'APOIO-DESPESAS'!$A$3:$N$962,12,FALSE)="","",VLOOKUP($O975,'APOIO-DESPESAS'!$A$3:$N$962,12,FALSE)),"")</f>
        <v/>
      </c>
      <c r="L975" s="223" t="str">
        <f>IFERROR(IF(VLOOKUP($O975,'APOIO-DESPESAS'!$A$3:$N$962,13,FALSE)="","",VLOOKUP($O975,'APOIO-DESPESAS'!$A$3:$N$962,13,FALSE)),"")</f>
        <v/>
      </c>
      <c r="M975" s="223" t="str">
        <f>IFERROR(IF(VLOOKUP($O975,'APOIO-DESPESAS'!$A$3:$N$962,14,FALSE)="","",VLOOKUP($O975,'APOIO-DESPESAS'!$A$3:$N$962,14,FALSE)),"")</f>
        <v/>
      </c>
      <c r="O975" s="223">
        <f t="shared" si="15"/>
        <v>973</v>
      </c>
    </row>
    <row r="976" spans="1:15" x14ac:dyDescent="0.25">
      <c r="A976" s="223" t="str">
        <f>IFERROR(IF(VLOOKUP($O976,'APOIO-DESPESAS'!$A$3:$N$962,2,FALSE)="","",VLOOKUP($O976,'APOIO-DESPESAS'!$A$3:$N$962,2,FALSE)),"")</f>
        <v/>
      </c>
      <c r="B976" s="223" t="str">
        <f>IFERROR(IF(VLOOKUP($O976,'APOIO-DESPESAS'!$A$3:$N$962,3,FALSE)="","",VLOOKUP($O976,'APOIO-DESPESAS'!$A$3:$N$962,3,FALSE)),"")</f>
        <v/>
      </c>
      <c r="C976" s="223" t="str">
        <f>IFERROR(IF(VLOOKUP($O976,'APOIO-DESPESAS'!$A$3:$N$962,4,FALSE)="","",VLOOKUP($O976,'APOIO-DESPESAS'!$A$3:$N$962,4,FALSE)),"")</f>
        <v/>
      </c>
      <c r="D976" s="223" t="str">
        <f>IFERROR(IF(VLOOKUP($O976,'APOIO-DESPESAS'!$A$3:$N$962,5,FALSE)="","",VLOOKUP($O976,'APOIO-DESPESAS'!$A$3:$N$962,5,FALSE)),"")</f>
        <v/>
      </c>
      <c r="E976" s="223" t="str">
        <f>IFERROR(IF(VLOOKUP($O976,'APOIO-DESPESAS'!$A$3:$N$962,6,FALSE)="","",VLOOKUP($O976,'APOIO-DESPESAS'!$A$3:$N$962,6,FALSE)),"")</f>
        <v/>
      </c>
      <c r="F976" s="223" t="str">
        <f>IFERROR(IF(VLOOKUP($O976,'APOIO-DESPESAS'!$A$3:$N$962,7,FALSE)="","",VLOOKUP($O976,'APOIO-DESPESAS'!$A$3:$N$962,7,FALSE)),"")</f>
        <v/>
      </c>
      <c r="G976" s="223" t="str">
        <f>IFERROR(IF(VLOOKUP($O976,'APOIO-DESPESAS'!$A$3:$N$962,8,FALSE)="","",VLOOKUP($O976,'APOIO-DESPESAS'!$A$3:$N$962,8,FALSE)),"")</f>
        <v/>
      </c>
      <c r="H976" s="223" t="str">
        <f>IFERROR(IF(VLOOKUP($O976,'APOIO-DESPESAS'!$A$3:$N$962,9,FALSE)="","",VLOOKUP($O976,'APOIO-DESPESAS'!$A$3:$N$962,9,FALSE)),"")</f>
        <v/>
      </c>
      <c r="I976" s="223" t="str">
        <f>IFERROR(IF(VLOOKUP($O976,'APOIO-DESPESAS'!$A$3:$N$962,10,FALSE)="","",VLOOKUP($O976,'APOIO-DESPESAS'!$A$3:$N$962,10,FALSE)),"")</f>
        <v/>
      </c>
      <c r="J976" s="223" t="str">
        <f>IFERROR(IF(VLOOKUP($O976,'APOIO-DESPESAS'!$A$3:$N$962,11,FALSE)="","",VLOOKUP($O976,'APOIO-DESPESAS'!$A$3:$N$962,11,FALSE)),"")</f>
        <v/>
      </c>
      <c r="K976" s="223" t="str">
        <f>IFERROR(IF(VLOOKUP($O976,'APOIO-DESPESAS'!$A$3:$N$962,12,FALSE)="","",VLOOKUP($O976,'APOIO-DESPESAS'!$A$3:$N$962,12,FALSE)),"")</f>
        <v/>
      </c>
      <c r="L976" s="223" t="str">
        <f>IFERROR(IF(VLOOKUP($O976,'APOIO-DESPESAS'!$A$3:$N$962,13,FALSE)="","",VLOOKUP($O976,'APOIO-DESPESAS'!$A$3:$N$962,13,FALSE)),"")</f>
        <v/>
      </c>
      <c r="M976" s="223" t="str">
        <f>IFERROR(IF(VLOOKUP($O976,'APOIO-DESPESAS'!$A$3:$N$962,14,FALSE)="","",VLOOKUP($O976,'APOIO-DESPESAS'!$A$3:$N$962,14,FALSE)),"")</f>
        <v/>
      </c>
      <c r="O976" s="223">
        <f t="shared" si="15"/>
        <v>974</v>
      </c>
    </row>
    <row r="977" spans="1:15" x14ac:dyDescent="0.25">
      <c r="A977" s="223" t="str">
        <f>IFERROR(IF(VLOOKUP($O977,'APOIO-DESPESAS'!$A$3:$N$962,2,FALSE)="","",VLOOKUP($O977,'APOIO-DESPESAS'!$A$3:$N$962,2,FALSE)),"")</f>
        <v/>
      </c>
      <c r="B977" s="223" t="str">
        <f>IFERROR(IF(VLOOKUP($O977,'APOIO-DESPESAS'!$A$3:$N$962,3,FALSE)="","",VLOOKUP($O977,'APOIO-DESPESAS'!$A$3:$N$962,3,FALSE)),"")</f>
        <v/>
      </c>
      <c r="C977" s="223" t="str">
        <f>IFERROR(IF(VLOOKUP($O977,'APOIO-DESPESAS'!$A$3:$N$962,4,FALSE)="","",VLOOKUP($O977,'APOIO-DESPESAS'!$A$3:$N$962,4,FALSE)),"")</f>
        <v/>
      </c>
      <c r="D977" s="223" t="str">
        <f>IFERROR(IF(VLOOKUP($O977,'APOIO-DESPESAS'!$A$3:$N$962,5,FALSE)="","",VLOOKUP($O977,'APOIO-DESPESAS'!$A$3:$N$962,5,FALSE)),"")</f>
        <v/>
      </c>
      <c r="E977" s="223" t="str">
        <f>IFERROR(IF(VLOOKUP($O977,'APOIO-DESPESAS'!$A$3:$N$962,6,FALSE)="","",VLOOKUP($O977,'APOIO-DESPESAS'!$A$3:$N$962,6,FALSE)),"")</f>
        <v/>
      </c>
      <c r="F977" s="223" t="str">
        <f>IFERROR(IF(VLOOKUP($O977,'APOIO-DESPESAS'!$A$3:$N$962,7,FALSE)="","",VLOOKUP($O977,'APOIO-DESPESAS'!$A$3:$N$962,7,FALSE)),"")</f>
        <v/>
      </c>
      <c r="G977" s="223" t="str">
        <f>IFERROR(IF(VLOOKUP($O977,'APOIO-DESPESAS'!$A$3:$N$962,8,FALSE)="","",VLOOKUP($O977,'APOIO-DESPESAS'!$A$3:$N$962,8,FALSE)),"")</f>
        <v/>
      </c>
      <c r="H977" s="223" t="str">
        <f>IFERROR(IF(VLOOKUP($O977,'APOIO-DESPESAS'!$A$3:$N$962,9,FALSE)="","",VLOOKUP($O977,'APOIO-DESPESAS'!$A$3:$N$962,9,FALSE)),"")</f>
        <v/>
      </c>
      <c r="I977" s="223" t="str">
        <f>IFERROR(IF(VLOOKUP($O977,'APOIO-DESPESAS'!$A$3:$N$962,10,FALSE)="","",VLOOKUP($O977,'APOIO-DESPESAS'!$A$3:$N$962,10,FALSE)),"")</f>
        <v/>
      </c>
      <c r="J977" s="223" t="str">
        <f>IFERROR(IF(VLOOKUP($O977,'APOIO-DESPESAS'!$A$3:$N$962,11,FALSE)="","",VLOOKUP($O977,'APOIO-DESPESAS'!$A$3:$N$962,11,FALSE)),"")</f>
        <v/>
      </c>
      <c r="K977" s="223" t="str">
        <f>IFERROR(IF(VLOOKUP($O977,'APOIO-DESPESAS'!$A$3:$N$962,12,FALSE)="","",VLOOKUP($O977,'APOIO-DESPESAS'!$A$3:$N$962,12,FALSE)),"")</f>
        <v/>
      </c>
      <c r="L977" s="223" t="str">
        <f>IFERROR(IF(VLOOKUP($O977,'APOIO-DESPESAS'!$A$3:$N$962,13,FALSE)="","",VLOOKUP($O977,'APOIO-DESPESAS'!$A$3:$N$962,13,FALSE)),"")</f>
        <v/>
      </c>
      <c r="M977" s="223" t="str">
        <f>IFERROR(IF(VLOOKUP($O977,'APOIO-DESPESAS'!$A$3:$N$962,14,FALSE)="","",VLOOKUP($O977,'APOIO-DESPESAS'!$A$3:$N$962,14,FALSE)),"")</f>
        <v/>
      </c>
      <c r="O977" s="223">
        <f t="shared" si="15"/>
        <v>975</v>
      </c>
    </row>
    <row r="978" spans="1:15" x14ac:dyDescent="0.25">
      <c r="A978" s="223" t="str">
        <f>IFERROR(IF(VLOOKUP($O978,'APOIO-DESPESAS'!$A$3:$N$962,2,FALSE)="","",VLOOKUP($O978,'APOIO-DESPESAS'!$A$3:$N$962,2,FALSE)),"")</f>
        <v/>
      </c>
      <c r="B978" s="223" t="str">
        <f>IFERROR(IF(VLOOKUP($O978,'APOIO-DESPESAS'!$A$3:$N$962,3,FALSE)="","",VLOOKUP($O978,'APOIO-DESPESAS'!$A$3:$N$962,3,FALSE)),"")</f>
        <v/>
      </c>
      <c r="C978" s="223" t="str">
        <f>IFERROR(IF(VLOOKUP($O978,'APOIO-DESPESAS'!$A$3:$N$962,4,FALSE)="","",VLOOKUP($O978,'APOIO-DESPESAS'!$A$3:$N$962,4,FALSE)),"")</f>
        <v/>
      </c>
      <c r="D978" s="223" t="str">
        <f>IFERROR(IF(VLOOKUP($O978,'APOIO-DESPESAS'!$A$3:$N$962,5,FALSE)="","",VLOOKUP($O978,'APOIO-DESPESAS'!$A$3:$N$962,5,FALSE)),"")</f>
        <v/>
      </c>
      <c r="E978" s="223" t="str">
        <f>IFERROR(IF(VLOOKUP($O978,'APOIO-DESPESAS'!$A$3:$N$962,6,FALSE)="","",VLOOKUP($O978,'APOIO-DESPESAS'!$A$3:$N$962,6,FALSE)),"")</f>
        <v/>
      </c>
      <c r="F978" s="223" t="str">
        <f>IFERROR(IF(VLOOKUP($O978,'APOIO-DESPESAS'!$A$3:$N$962,7,FALSE)="","",VLOOKUP($O978,'APOIO-DESPESAS'!$A$3:$N$962,7,FALSE)),"")</f>
        <v/>
      </c>
      <c r="G978" s="223" t="str">
        <f>IFERROR(IF(VLOOKUP($O978,'APOIO-DESPESAS'!$A$3:$N$962,8,FALSE)="","",VLOOKUP($O978,'APOIO-DESPESAS'!$A$3:$N$962,8,FALSE)),"")</f>
        <v/>
      </c>
      <c r="H978" s="223" t="str">
        <f>IFERROR(IF(VLOOKUP($O978,'APOIO-DESPESAS'!$A$3:$N$962,9,FALSE)="","",VLOOKUP($O978,'APOIO-DESPESAS'!$A$3:$N$962,9,FALSE)),"")</f>
        <v/>
      </c>
      <c r="I978" s="223" t="str">
        <f>IFERROR(IF(VLOOKUP($O978,'APOIO-DESPESAS'!$A$3:$N$962,10,FALSE)="","",VLOOKUP($O978,'APOIO-DESPESAS'!$A$3:$N$962,10,FALSE)),"")</f>
        <v/>
      </c>
      <c r="J978" s="223" t="str">
        <f>IFERROR(IF(VLOOKUP($O978,'APOIO-DESPESAS'!$A$3:$N$962,11,FALSE)="","",VLOOKUP($O978,'APOIO-DESPESAS'!$A$3:$N$962,11,FALSE)),"")</f>
        <v/>
      </c>
      <c r="K978" s="223" t="str">
        <f>IFERROR(IF(VLOOKUP($O978,'APOIO-DESPESAS'!$A$3:$N$962,12,FALSE)="","",VLOOKUP($O978,'APOIO-DESPESAS'!$A$3:$N$962,12,FALSE)),"")</f>
        <v/>
      </c>
      <c r="L978" s="223" t="str">
        <f>IFERROR(IF(VLOOKUP($O978,'APOIO-DESPESAS'!$A$3:$N$962,13,FALSE)="","",VLOOKUP($O978,'APOIO-DESPESAS'!$A$3:$N$962,13,FALSE)),"")</f>
        <v/>
      </c>
      <c r="M978" s="223" t="str">
        <f>IFERROR(IF(VLOOKUP($O978,'APOIO-DESPESAS'!$A$3:$N$962,14,FALSE)="","",VLOOKUP($O978,'APOIO-DESPESAS'!$A$3:$N$962,14,FALSE)),"")</f>
        <v/>
      </c>
      <c r="O978" s="223">
        <f t="shared" si="15"/>
        <v>976</v>
      </c>
    </row>
    <row r="979" spans="1:15" x14ac:dyDescent="0.25">
      <c r="A979" s="223" t="str">
        <f>IFERROR(IF(VLOOKUP($O979,'APOIO-DESPESAS'!$A$3:$N$962,2,FALSE)="","",VLOOKUP($O979,'APOIO-DESPESAS'!$A$3:$N$962,2,FALSE)),"")</f>
        <v/>
      </c>
      <c r="B979" s="223" t="str">
        <f>IFERROR(IF(VLOOKUP($O979,'APOIO-DESPESAS'!$A$3:$N$962,3,FALSE)="","",VLOOKUP($O979,'APOIO-DESPESAS'!$A$3:$N$962,3,FALSE)),"")</f>
        <v/>
      </c>
      <c r="C979" s="223" t="str">
        <f>IFERROR(IF(VLOOKUP($O979,'APOIO-DESPESAS'!$A$3:$N$962,4,FALSE)="","",VLOOKUP($O979,'APOIO-DESPESAS'!$A$3:$N$962,4,FALSE)),"")</f>
        <v/>
      </c>
      <c r="D979" s="223" t="str">
        <f>IFERROR(IF(VLOOKUP($O979,'APOIO-DESPESAS'!$A$3:$N$962,5,FALSE)="","",VLOOKUP($O979,'APOIO-DESPESAS'!$A$3:$N$962,5,FALSE)),"")</f>
        <v/>
      </c>
      <c r="E979" s="223" t="str">
        <f>IFERROR(IF(VLOOKUP($O979,'APOIO-DESPESAS'!$A$3:$N$962,6,FALSE)="","",VLOOKUP($O979,'APOIO-DESPESAS'!$A$3:$N$962,6,FALSE)),"")</f>
        <v/>
      </c>
      <c r="F979" s="223" t="str">
        <f>IFERROR(IF(VLOOKUP($O979,'APOIO-DESPESAS'!$A$3:$N$962,7,FALSE)="","",VLOOKUP($O979,'APOIO-DESPESAS'!$A$3:$N$962,7,FALSE)),"")</f>
        <v/>
      </c>
      <c r="G979" s="223" t="str">
        <f>IFERROR(IF(VLOOKUP($O979,'APOIO-DESPESAS'!$A$3:$N$962,8,FALSE)="","",VLOOKUP($O979,'APOIO-DESPESAS'!$A$3:$N$962,8,FALSE)),"")</f>
        <v/>
      </c>
      <c r="H979" s="223" t="str">
        <f>IFERROR(IF(VLOOKUP($O979,'APOIO-DESPESAS'!$A$3:$N$962,9,FALSE)="","",VLOOKUP($O979,'APOIO-DESPESAS'!$A$3:$N$962,9,FALSE)),"")</f>
        <v/>
      </c>
      <c r="I979" s="223" t="str">
        <f>IFERROR(IF(VLOOKUP($O979,'APOIO-DESPESAS'!$A$3:$N$962,10,FALSE)="","",VLOOKUP($O979,'APOIO-DESPESAS'!$A$3:$N$962,10,FALSE)),"")</f>
        <v/>
      </c>
      <c r="J979" s="223" t="str">
        <f>IFERROR(IF(VLOOKUP($O979,'APOIO-DESPESAS'!$A$3:$N$962,11,FALSE)="","",VLOOKUP($O979,'APOIO-DESPESAS'!$A$3:$N$962,11,FALSE)),"")</f>
        <v/>
      </c>
      <c r="K979" s="223" t="str">
        <f>IFERROR(IF(VLOOKUP($O979,'APOIO-DESPESAS'!$A$3:$N$962,12,FALSE)="","",VLOOKUP($O979,'APOIO-DESPESAS'!$A$3:$N$962,12,FALSE)),"")</f>
        <v/>
      </c>
      <c r="L979" s="223" t="str">
        <f>IFERROR(IF(VLOOKUP($O979,'APOIO-DESPESAS'!$A$3:$N$962,13,FALSE)="","",VLOOKUP($O979,'APOIO-DESPESAS'!$A$3:$N$962,13,FALSE)),"")</f>
        <v/>
      </c>
      <c r="M979" s="223" t="str">
        <f>IFERROR(IF(VLOOKUP($O979,'APOIO-DESPESAS'!$A$3:$N$962,14,FALSE)="","",VLOOKUP($O979,'APOIO-DESPESAS'!$A$3:$N$962,14,FALSE)),"")</f>
        <v/>
      </c>
      <c r="O979" s="223">
        <f t="shared" si="15"/>
        <v>977</v>
      </c>
    </row>
    <row r="980" spans="1:15" x14ac:dyDescent="0.25">
      <c r="A980" s="223" t="str">
        <f>IFERROR(IF(VLOOKUP($O980,'APOIO-DESPESAS'!$A$3:$N$962,2,FALSE)="","",VLOOKUP($O980,'APOIO-DESPESAS'!$A$3:$N$962,2,FALSE)),"")</f>
        <v/>
      </c>
      <c r="B980" s="223" t="str">
        <f>IFERROR(IF(VLOOKUP($O980,'APOIO-DESPESAS'!$A$3:$N$962,3,FALSE)="","",VLOOKUP($O980,'APOIO-DESPESAS'!$A$3:$N$962,3,FALSE)),"")</f>
        <v/>
      </c>
      <c r="C980" s="223" t="str">
        <f>IFERROR(IF(VLOOKUP($O980,'APOIO-DESPESAS'!$A$3:$N$962,4,FALSE)="","",VLOOKUP($O980,'APOIO-DESPESAS'!$A$3:$N$962,4,FALSE)),"")</f>
        <v/>
      </c>
      <c r="D980" s="223" t="str">
        <f>IFERROR(IF(VLOOKUP($O980,'APOIO-DESPESAS'!$A$3:$N$962,5,FALSE)="","",VLOOKUP($O980,'APOIO-DESPESAS'!$A$3:$N$962,5,FALSE)),"")</f>
        <v/>
      </c>
      <c r="E980" s="223" t="str">
        <f>IFERROR(IF(VLOOKUP($O980,'APOIO-DESPESAS'!$A$3:$N$962,6,FALSE)="","",VLOOKUP($O980,'APOIO-DESPESAS'!$A$3:$N$962,6,FALSE)),"")</f>
        <v/>
      </c>
      <c r="F980" s="223" t="str">
        <f>IFERROR(IF(VLOOKUP($O980,'APOIO-DESPESAS'!$A$3:$N$962,7,FALSE)="","",VLOOKUP($O980,'APOIO-DESPESAS'!$A$3:$N$962,7,FALSE)),"")</f>
        <v/>
      </c>
      <c r="G980" s="223" t="str">
        <f>IFERROR(IF(VLOOKUP($O980,'APOIO-DESPESAS'!$A$3:$N$962,8,FALSE)="","",VLOOKUP($O980,'APOIO-DESPESAS'!$A$3:$N$962,8,FALSE)),"")</f>
        <v/>
      </c>
      <c r="H980" s="223" t="str">
        <f>IFERROR(IF(VLOOKUP($O980,'APOIO-DESPESAS'!$A$3:$N$962,9,FALSE)="","",VLOOKUP($O980,'APOIO-DESPESAS'!$A$3:$N$962,9,FALSE)),"")</f>
        <v/>
      </c>
      <c r="I980" s="223" t="str">
        <f>IFERROR(IF(VLOOKUP($O980,'APOIO-DESPESAS'!$A$3:$N$962,10,FALSE)="","",VLOOKUP($O980,'APOIO-DESPESAS'!$A$3:$N$962,10,FALSE)),"")</f>
        <v/>
      </c>
      <c r="J980" s="223" t="str">
        <f>IFERROR(IF(VLOOKUP($O980,'APOIO-DESPESAS'!$A$3:$N$962,11,FALSE)="","",VLOOKUP($O980,'APOIO-DESPESAS'!$A$3:$N$962,11,FALSE)),"")</f>
        <v/>
      </c>
      <c r="K980" s="223" t="str">
        <f>IFERROR(IF(VLOOKUP($O980,'APOIO-DESPESAS'!$A$3:$N$962,12,FALSE)="","",VLOOKUP($O980,'APOIO-DESPESAS'!$A$3:$N$962,12,FALSE)),"")</f>
        <v/>
      </c>
      <c r="L980" s="223" t="str">
        <f>IFERROR(IF(VLOOKUP($O980,'APOIO-DESPESAS'!$A$3:$N$962,13,FALSE)="","",VLOOKUP($O980,'APOIO-DESPESAS'!$A$3:$N$962,13,FALSE)),"")</f>
        <v/>
      </c>
      <c r="M980" s="223" t="str">
        <f>IFERROR(IF(VLOOKUP($O980,'APOIO-DESPESAS'!$A$3:$N$962,14,FALSE)="","",VLOOKUP($O980,'APOIO-DESPESAS'!$A$3:$N$962,14,FALSE)),"")</f>
        <v/>
      </c>
      <c r="O980" s="223">
        <f t="shared" si="15"/>
        <v>978</v>
      </c>
    </row>
    <row r="981" spans="1:15" x14ac:dyDescent="0.25">
      <c r="A981" s="223" t="str">
        <f>IFERROR(IF(VLOOKUP($O981,'APOIO-DESPESAS'!$A$3:$N$962,2,FALSE)="","",VLOOKUP($O981,'APOIO-DESPESAS'!$A$3:$N$962,2,FALSE)),"")</f>
        <v/>
      </c>
      <c r="B981" s="223" t="str">
        <f>IFERROR(IF(VLOOKUP($O981,'APOIO-DESPESAS'!$A$3:$N$962,3,FALSE)="","",VLOOKUP($O981,'APOIO-DESPESAS'!$A$3:$N$962,3,FALSE)),"")</f>
        <v/>
      </c>
      <c r="C981" s="223" t="str">
        <f>IFERROR(IF(VLOOKUP($O981,'APOIO-DESPESAS'!$A$3:$N$962,4,FALSE)="","",VLOOKUP($O981,'APOIO-DESPESAS'!$A$3:$N$962,4,FALSE)),"")</f>
        <v/>
      </c>
      <c r="D981" s="223" t="str">
        <f>IFERROR(IF(VLOOKUP($O981,'APOIO-DESPESAS'!$A$3:$N$962,5,FALSE)="","",VLOOKUP($O981,'APOIO-DESPESAS'!$A$3:$N$962,5,FALSE)),"")</f>
        <v/>
      </c>
      <c r="E981" s="223" t="str">
        <f>IFERROR(IF(VLOOKUP($O981,'APOIO-DESPESAS'!$A$3:$N$962,6,FALSE)="","",VLOOKUP($O981,'APOIO-DESPESAS'!$A$3:$N$962,6,FALSE)),"")</f>
        <v/>
      </c>
      <c r="F981" s="223" t="str">
        <f>IFERROR(IF(VLOOKUP($O981,'APOIO-DESPESAS'!$A$3:$N$962,7,FALSE)="","",VLOOKUP($O981,'APOIO-DESPESAS'!$A$3:$N$962,7,FALSE)),"")</f>
        <v/>
      </c>
      <c r="G981" s="223" t="str">
        <f>IFERROR(IF(VLOOKUP($O981,'APOIO-DESPESAS'!$A$3:$N$962,8,FALSE)="","",VLOOKUP($O981,'APOIO-DESPESAS'!$A$3:$N$962,8,FALSE)),"")</f>
        <v/>
      </c>
      <c r="H981" s="223" t="str">
        <f>IFERROR(IF(VLOOKUP($O981,'APOIO-DESPESAS'!$A$3:$N$962,9,FALSE)="","",VLOOKUP($O981,'APOIO-DESPESAS'!$A$3:$N$962,9,FALSE)),"")</f>
        <v/>
      </c>
      <c r="I981" s="223" t="str">
        <f>IFERROR(IF(VLOOKUP($O981,'APOIO-DESPESAS'!$A$3:$N$962,10,FALSE)="","",VLOOKUP($O981,'APOIO-DESPESAS'!$A$3:$N$962,10,FALSE)),"")</f>
        <v/>
      </c>
      <c r="J981" s="223" t="str">
        <f>IFERROR(IF(VLOOKUP($O981,'APOIO-DESPESAS'!$A$3:$N$962,11,FALSE)="","",VLOOKUP($O981,'APOIO-DESPESAS'!$A$3:$N$962,11,FALSE)),"")</f>
        <v/>
      </c>
      <c r="K981" s="223" t="str">
        <f>IFERROR(IF(VLOOKUP($O981,'APOIO-DESPESAS'!$A$3:$N$962,12,FALSE)="","",VLOOKUP($O981,'APOIO-DESPESAS'!$A$3:$N$962,12,FALSE)),"")</f>
        <v/>
      </c>
      <c r="L981" s="223" t="str">
        <f>IFERROR(IF(VLOOKUP($O981,'APOIO-DESPESAS'!$A$3:$N$962,13,FALSE)="","",VLOOKUP($O981,'APOIO-DESPESAS'!$A$3:$N$962,13,FALSE)),"")</f>
        <v/>
      </c>
      <c r="M981" s="223" t="str">
        <f>IFERROR(IF(VLOOKUP($O981,'APOIO-DESPESAS'!$A$3:$N$962,14,FALSE)="","",VLOOKUP($O981,'APOIO-DESPESAS'!$A$3:$N$962,14,FALSE)),"")</f>
        <v/>
      </c>
      <c r="O981" s="223">
        <f t="shared" si="15"/>
        <v>979</v>
      </c>
    </row>
    <row r="982" spans="1:15" x14ac:dyDescent="0.25">
      <c r="A982" s="223" t="str">
        <f>IFERROR(IF(VLOOKUP($O982,'APOIO-DESPESAS'!$A$3:$N$962,2,FALSE)="","",VLOOKUP($O982,'APOIO-DESPESAS'!$A$3:$N$962,2,FALSE)),"")</f>
        <v/>
      </c>
      <c r="B982" s="223" t="str">
        <f>IFERROR(IF(VLOOKUP($O982,'APOIO-DESPESAS'!$A$3:$N$962,3,FALSE)="","",VLOOKUP($O982,'APOIO-DESPESAS'!$A$3:$N$962,3,FALSE)),"")</f>
        <v/>
      </c>
      <c r="C982" s="223" t="str">
        <f>IFERROR(IF(VLOOKUP($O982,'APOIO-DESPESAS'!$A$3:$N$962,4,FALSE)="","",VLOOKUP($O982,'APOIO-DESPESAS'!$A$3:$N$962,4,FALSE)),"")</f>
        <v/>
      </c>
      <c r="D982" s="223" t="str">
        <f>IFERROR(IF(VLOOKUP($O982,'APOIO-DESPESAS'!$A$3:$N$962,5,FALSE)="","",VLOOKUP($O982,'APOIO-DESPESAS'!$A$3:$N$962,5,FALSE)),"")</f>
        <v/>
      </c>
      <c r="E982" s="223" t="str">
        <f>IFERROR(IF(VLOOKUP($O982,'APOIO-DESPESAS'!$A$3:$N$962,6,FALSE)="","",VLOOKUP($O982,'APOIO-DESPESAS'!$A$3:$N$962,6,FALSE)),"")</f>
        <v/>
      </c>
      <c r="F982" s="223" t="str">
        <f>IFERROR(IF(VLOOKUP($O982,'APOIO-DESPESAS'!$A$3:$N$962,7,FALSE)="","",VLOOKUP($O982,'APOIO-DESPESAS'!$A$3:$N$962,7,FALSE)),"")</f>
        <v/>
      </c>
      <c r="G982" s="223" t="str">
        <f>IFERROR(IF(VLOOKUP($O982,'APOIO-DESPESAS'!$A$3:$N$962,8,FALSE)="","",VLOOKUP($O982,'APOIO-DESPESAS'!$A$3:$N$962,8,FALSE)),"")</f>
        <v/>
      </c>
      <c r="H982" s="223" t="str">
        <f>IFERROR(IF(VLOOKUP($O982,'APOIO-DESPESAS'!$A$3:$N$962,9,FALSE)="","",VLOOKUP($O982,'APOIO-DESPESAS'!$A$3:$N$962,9,FALSE)),"")</f>
        <v/>
      </c>
      <c r="I982" s="223" t="str">
        <f>IFERROR(IF(VLOOKUP($O982,'APOIO-DESPESAS'!$A$3:$N$962,10,FALSE)="","",VLOOKUP($O982,'APOIO-DESPESAS'!$A$3:$N$962,10,FALSE)),"")</f>
        <v/>
      </c>
      <c r="J982" s="223" t="str">
        <f>IFERROR(IF(VLOOKUP($O982,'APOIO-DESPESAS'!$A$3:$N$962,11,FALSE)="","",VLOOKUP($O982,'APOIO-DESPESAS'!$A$3:$N$962,11,FALSE)),"")</f>
        <v/>
      </c>
      <c r="K982" s="223" t="str">
        <f>IFERROR(IF(VLOOKUP($O982,'APOIO-DESPESAS'!$A$3:$N$962,12,FALSE)="","",VLOOKUP($O982,'APOIO-DESPESAS'!$A$3:$N$962,12,FALSE)),"")</f>
        <v/>
      </c>
      <c r="L982" s="223" t="str">
        <f>IFERROR(IF(VLOOKUP($O982,'APOIO-DESPESAS'!$A$3:$N$962,13,FALSE)="","",VLOOKUP($O982,'APOIO-DESPESAS'!$A$3:$N$962,13,FALSE)),"")</f>
        <v/>
      </c>
      <c r="M982" s="223" t="str">
        <f>IFERROR(IF(VLOOKUP($O982,'APOIO-DESPESAS'!$A$3:$N$962,14,FALSE)="","",VLOOKUP($O982,'APOIO-DESPESAS'!$A$3:$N$962,14,FALSE)),"")</f>
        <v/>
      </c>
      <c r="O982" s="223">
        <f t="shared" si="15"/>
        <v>980</v>
      </c>
    </row>
    <row r="983" spans="1:15" x14ac:dyDescent="0.25">
      <c r="A983" s="223" t="str">
        <f>IFERROR(IF(VLOOKUP($O983,'APOIO-DESPESAS'!$A$3:$N$962,2,FALSE)="","",VLOOKUP($O983,'APOIO-DESPESAS'!$A$3:$N$962,2,FALSE)),"")</f>
        <v/>
      </c>
      <c r="B983" s="223" t="str">
        <f>IFERROR(IF(VLOOKUP($O983,'APOIO-DESPESAS'!$A$3:$N$962,3,FALSE)="","",VLOOKUP($O983,'APOIO-DESPESAS'!$A$3:$N$962,3,FALSE)),"")</f>
        <v/>
      </c>
      <c r="C983" s="223" t="str">
        <f>IFERROR(IF(VLOOKUP($O983,'APOIO-DESPESAS'!$A$3:$N$962,4,FALSE)="","",VLOOKUP($O983,'APOIO-DESPESAS'!$A$3:$N$962,4,FALSE)),"")</f>
        <v/>
      </c>
      <c r="D983" s="223" t="str">
        <f>IFERROR(IF(VLOOKUP($O983,'APOIO-DESPESAS'!$A$3:$N$962,5,FALSE)="","",VLOOKUP($O983,'APOIO-DESPESAS'!$A$3:$N$962,5,FALSE)),"")</f>
        <v/>
      </c>
      <c r="E983" s="223" t="str">
        <f>IFERROR(IF(VLOOKUP($O983,'APOIO-DESPESAS'!$A$3:$N$962,6,FALSE)="","",VLOOKUP($O983,'APOIO-DESPESAS'!$A$3:$N$962,6,FALSE)),"")</f>
        <v/>
      </c>
      <c r="F983" s="223" t="str">
        <f>IFERROR(IF(VLOOKUP($O983,'APOIO-DESPESAS'!$A$3:$N$962,7,FALSE)="","",VLOOKUP($O983,'APOIO-DESPESAS'!$A$3:$N$962,7,FALSE)),"")</f>
        <v/>
      </c>
      <c r="G983" s="223" t="str">
        <f>IFERROR(IF(VLOOKUP($O983,'APOIO-DESPESAS'!$A$3:$N$962,8,FALSE)="","",VLOOKUP($O983,'APOIO-DESPESAS'!$A$3:$N$962,8,FALSE)),"")</f>
        <v/>
      </c>
      <c r="H983" s="223" t="str">
        <f>IFERROR(IF(VLOOKUP($O983,'APOIO-DESPESAS'!$A$3:$N$962,9,FALSE)="","",VLOOKUP($O983,'APOIO-DESPESAS'!$A$3:$N$962,9,FALSE)),"")</f>
        <v/>
      </c>
      <c r="I983" s="223" t="str">
        <f>IFERROR(IF(VLOOKUP($O983,'APOIO-DESPESAS'!$A$3:$N$962,10,FALSE)="","",VLOOKUP($O983,'APOIO-DESPESAS'!$A$3:$N$962,10,FALSE)),"")</f>
        <v/>
      </c>
      <c r="J983" s="223" t="str">
        <f>IFERROR(IF(VLOOKUP($O983,'APOIO-DESPESAS'!$A$3:$N$962,11,FALSE)="","",VLOOKUP($O983,'APOIO-DESPESAS'!$A$3:$N$962,11,FALSE)),"")</f>
        <v/>
      </c>
      <c r="K983" s="223" t="str">
        <f>IFERROR(IF(VLOOKUP($O983,'APOIO-DESPESAS'!$A$3:$N$962,12,FALSE)="","",VLOOKUP($O983,'APOIO-DESPESAS'!$A$3:$N$962,12,FALSE)),"")</f>
        <v/>
      </c>
      <c r="L983" s="223" t="str">
        <f>IFERROR(IF(VLOOKUP($O983,'APOIO-DESPESAS'!$A$3:$N$962,13,FALSE)="","",VLOOKUP($O983,'APOIO-DESPESAS'!$A$3:$N$962,13,FALSE)),"")</f>
        <v/>
      </c>
      <c r="M983" s="223" t="str">
        <f>IFERROR(IF(VLOOKUP($O983,'APOIO-DESPESAS'!$A$3:$N$962,14,FALSE)="","",VLOOKUP($O983,'APOIO-DESPESAS'!$A$3:$N$962,14,FALSE)),"")</f>
        <v/>
      </c>
      <c r="O983" s="223">
        <f t="shared" si="15"/>
        <v>981</v>
      </c>
    </row>
    <row r="984" spans="1:15" x14ac:dyDescent="0.25">
      <c r="A984" s="223" t="str">
        <f>IFERROR(IF(VLOOKUP($O984,'APOIO-DESPESAS'!$A$3:$N$962,2,FALSE)="","",VLOOKUP($O984,'APOIO-DESPESAS'!$A$3:$N$962,2,FALSE)),"")</f>
        <v/>
      </c>
      <c r="B984" s="223" t="str">
        <f>IFERROR(IF(VLOOKUP($O984,'APOIO-DESPESAS'!$A$3:$N$962,3,FALSE)="","",VLOOKUP($O984,'APOIO-DESPESAS'!$A$3:$N$962,3,FALSE)),"")</f>
        <v/>
      </c>
      <c r="C984" s="223" t="str">
        <f>IFERROR(IF(VLOOKUP($O984,'APOIO-DESPESAS'!$A$3:$N$962,4,FALSE)="","",VLOOKUP($O984,'APOIO-DESPESAS'!$A$3:$N$962,4,FALSE)),"")</f>
        <v/>
      </c>
      <c r="D984" s="223" t="str">
        <f>IFERROR(IF(VLOOKUP($O984,'APOIO-DESPESAS'!$A$3:$N$962,5,FALSE)="","",VLOOKUP($O984,'APOIO-DESPESAS'!$A$3:$N$962,5,FALSE)),"")</f>
        <v/>
      </c>
      <c r="E984" s="223" t="str">
        <f>IFERROR(IF(VLOOKUP($O984,'APOIO-DESPESAS'!$A$3:$N$962,6,FALSE)="","",VLOOKUP($O984,'APOIO-DESPESAS'!$A$3:$N$962,6,FALSE)),"")</f>
        <v/>
      </c>
      <c r="F984" s="223" t="str">
        <f>IFERROR(IF(VLOOKUP($O984,'APOIO-DESPESAS'!$A$3:$N$962,7,FALSE)="","",VLOOKUP($O984,'APOIO-DESPESAS'!$A$3:$N$962,7,FALSE)),"")</f>
        <v/>
      </c>
      <c r="G984" s="223" t="str">
        <f>IFERROR(IF(VLOOKUP($O984,'APOIO-DESPESAS'!$A$3:$N$962,8,FALSE)="","",VLOOKUP($O984,'APOIO-DESPESAS'!$A$3:$N$962,8,FALSE)),"")</f>
        <v/>
      </c>
      <c r="H984" s="223" t="str">
        <f>IFERROR(IF(VLOOKUP($O984,'APOIO-DESPESAS'!$A$3:$N$962,9,FALSE)="","",VLOOKUP($O984,'APOIO-DESPESAS'!$A$3:$N$962,9,FALSE)),"")</f>
        <v/>
      </c>
      <c r="I984" s="223" t="str">
        <f>IFERROR(IF(VLOOKUP($O984,'APOIO-DESPESAS'!$A$3:$N$962,10,FALSE)="","",VLOOKUP($O984,'APOIO-DESPESAS'!$A$3:$N$962,10,FALSE)),"")</f>
        <v/>
      </c>
      <c r="J984" s="223" t="str">
        <f>IFERROR(IF(VLOOKUP($O984,'APOIO-DESPESAS'!$A$3:$N$962,11,FALSE)="","",VLOOKUP($O984,'APOIO-DESPESAS'!$A$3:$N$962,11,FALSE)),"")</f>
        <v/>
      </c>
      <c r="K984" s="223" t="str">
        <f>IFERROR(IF(VLOOKUP($O984,'APOIO-DESPESAS'!$A$3:$N$962,12,FALSE)="","",VLOOKUP($O984,'APOIO-DESPESAS'!$A$3:$N$962,12,FALSE)),"")</f>
        <v/>
      </c>
      <c r="L984" s="223" t="str">
        <f>IFERROR(IF(VLOOKUP($O984,'APOIO-DESPESAS'!$A$3:$N$962,13,FALSE)="","",VLOOKUP($O984,'APOIO-DESPESAS'!$A$3:$N$962,13,FALSE)),"")</f>
        <v/>
      </c>
      <c r="M984" s="223" t="str">
        <f>IFERROR(IF(VLOOKUP($O984,'APOIO-DESPESAS'!$A$3:$N$962,14,FALSE)="","",VLOOKUP($O984,'APOIO-DESPESAS'!$A$3:$N$962,14,FALSE)),"")</f>
        <v/>
      </c>
      <c r="O984" s="223">
        <f t="shared" si="15"/>
        <v>982</v>
      </c>
    </row>
    <row r="985" spans="1:15" x14ac:dyDescent="0.25">
      <c r="A985" s="223" t="str">
        <f>IFERROR(IF(VLOOKUP($O985,'APOIO-DESPESAS'!$A$3:$N$962,2,FALSE)="","",VLOOKUP($O985,'APOIO-DESPESAS'!$A$3:$N$962,2,FALSE)),"")</f>
        <v/>
      </c>
      <c r="B985" s="223" t="str">
        <f>IFERROR(IF(VLOOKUP($O985,'APOIO-DESPESAS'!$A$3:$N$962,3,FALSE)="","",VLOOKUP($O985,'APOIO-DESPESAS'!$A$3:$N$962,3,FALSE)),"")</f>
        <v/>
      </c>
      <c r="C985" s="223" t="str">
        <f>IFERROR(IF(VLOOKUP($O985,'APOIO-DESPESAS'!$A$3:$N$962,4,FALSE)="","",VLOOKUP($O985,'APOIO-DESPESAS'!$A$3:$N$962,4,FALSE)),"")</f>
        <v/>
      </c>
      <c r="D985" s="223" t="str">
        <f>IFERROR(IF(VLOOKUP($O985,'APOIO-DESPESAS'!$A$3:$N$962,5,FALSE)="","",VLOOKUP($O985,'APOIO-DESPESAS'!$A$3:$N$962,5,FALSE)),"")</f>
        <v/>
      </c>
      <c r="E985" s="223" t="str">
        <f>IFERROR(IF(VLOOKUP($O985,'APOIO-DESPESAS'!$A$3:$N$962,6,FALSE)="","",VLOOKUP($O985,'APOIO-DESPESAS'!$A$3:$N$962,6,FALSE)),"")</f>
        <v/>
      </c>
      <c r="F985" s="223" t="str">
        <f>IFERROR(IF(VLOOKUP($O985,'APOIO-DESPESAS'!$A$3:$N$962,7,FALSE)="","",VLOOKUP($O985,'APOIO-DESPESAS'!$A$3:$N$962,7,FALSE)),"")</f>
        <v/>
      </c>
      <c r="G985" s="223" t="str">
        <f>IFERROR(IF(VLOOKUP($O985,'APOIO-DESPESAS'!$A$3:$N$962,8,FALSE)="","",VLOOKUP($O985,'APOIO-DESPESAS'!$A$3:$N$962,8,FALSE)),"")</f>
        <v/>
      </c>
      <c r="H985" s="223" t="str">
        <f>IFERROR(IF(VLOOKUP($O985,'APOIO-DESPESAS'!$A$3:$N$962,9,FALSE)="","",VLOOKUP($O985,'APOIO-DESPESAS'!$A$3:$N$962,9,FALSE)),"")</f>
        <v/>
      </c>
      <c r="I985" s="223" t="str">
        <f>IFERROR(IF(VLOOKUP($O985,'APOIO-DESPESAS'!$A$3:$N$962,10,FALSE)="","",VLOOKUP($O985,'APOIO-DESPESAS'!$A$3:$N$962,10,FALSE)),"")</f>
        <v/>
      </c>
      <c r="J985" s="223" t="str">
        <f>IFERROR(IF(VLOOKUP($O985,'APOIO-DESPESAS'!$A$3:$N$962,11,FALSE)="","",VLOOKUP($O985,'APOIO-DESPESAS'!$A$3:$N$962,11,FALSE)),"")</f>
        <v/>
      </c>
      <c r="K985" s="223" t="str">
        <f>IFERROR(IF(VLOOKUP($O985,'APOIO-DESPESAS'!$A$3:$N$962,12,FALSE)="","",VLOOKUP($O985,'APOIO-DESPESAS'!$A$3:$N$962,12,FALSE)),"")</f>
        <v/>
      </c>
      <c r="L985" s="223" t="str">
        <f>IFERROR(IF(VLOOKUP($O985,'APOIO-DESPESAS'!$A$3:$N$962,13,FALSE)="","",VLOOKUP($O985,'APOIO-DESPESAS'!$A$3:$N$962,13,FALSE)),"")</f>
        <v/>
      </c>
      <c r="M985" s="223" t="str">
        <f>IFERROR(IF(VLOOKUP($O985,'APOIO-DESPESAS'!$A$3:$N$962,14,FALSE)="","",VLOOKUP($O985,'APOIO-DESPESAS'!$A$3:$N$962,14,FALSE)),"")</f>
        <v/>
      </c>
      <c r="O985" s="223">
        <f t="shared" si="15"/>
        <v>983</v>
      </c>
    </row>
    <row r="986" spans="1:15" x14ac:dyDescent="0.25">
      <c r="A986" s="223" t="str">
        <f>IFERROR(IF(VLOOKUP($O986,'APOIO-DESPESAS'!$A$3:$N$962,2,FALSE)="","",VLOOKUP($O986,'APOIO-DESPESAS'!$A$3:$N$962,2,FALSE)),"")</f>
        <v/>
      </c>
      <c r="B986" s="223" t="str">
        <f>IFERROR(IF(VLOOKUP($O986,'APOIO-DESPESAS'!$A$3:$N$962,3,FALSE)="","",VLOOKUP($O986,'APOIO-DESPESAS'!$A$3:$N$962,3,FALSE)),"")</f>
        <v/>
      </c>
      <c r="C986" s="223" t="str">
        <f>IFERROR(IF(VLOOKUP($O986,'APOIO-DESPESAS'!$A$3:$N$962,4,FALSE)="","",VLOOKUP($O986,'APOIO-DESPESAS'!$A$3:$N$962,4,FALSE)),"")</f>
        <v/>
      </c>
      <c r="D986" s="223" t="str">
        <f>IFERROR(IF(VLOOKUP($O986,'APOIO-DESPESAS'!$A$3:$N$962,5,FALSE)="","",VLOOKUP($O986,'APOIO-DESPESAS'!$A$3:$N$962,5,FALSE)),"")</f>
        <v/>
      </c>
      <c r="E986" s="223" t="str">
        <f>IFERROR(IF(VLOOKUP($O986,'APOIO-DESPESAS'!$A$3:$N$962,6,FALSE)="","",VLOOKUP($O986,'APOIO-DESPESAS'!$A$3:$N$962,6,FALSE)),"")</f>
        <v/>
      </c>
      <c r="F986" s="223" t="str">
        <f>IFERROR(IF(VLOOKUP($O986,'APOIO-DESPESAS'!$A$3:$N$962,7,FALSE)="","",VLOOKUP($O986,'APOIO-DESPESAS'!$A$3:$N$962,7,FALSE)),"")</f>
        <v/>
      </c>
      <c r="G986" s="223" t="str">
        <f>IFERROR(IF(VLOOKUP($O986,'APOIO-DESPESAS'!$A$3:$N$962,8,FALSE)="","",VLOOKUP($O986,'APOIO-DESPESAS'!$A$3:$N$962,8,FALSE)),"")</f>
        <v/>
      </c>
      <c r="H986" s="223" t="str">
        <f>IFERROR(IF(VLOOKUP($O986,'APOIO-DESPESAS'!$A$3:$N$962,9,FALSE)="","",VLOOKUP($O986,'APOIO-DESPESAS'!$A$3:$N$962,9,FALSE)),"")</f>
        <v/>
      </c>
      <c r="I986" s="223" t="str">
        <f>IFERROR(IF(VLOOKUP($O986,'APOIO-DESPESAS'!$A$3:$N$962,10,FALSE)="","",VLOOKUP($O986,'APOIO-DESPESAS'!$A$3:$N$962,10,FALSE)),"")</f>
        <v/>
      </c>
      <c r="J986" s="223" t="str">
        <f>IFERROR(IF(VLOOKUP($O986,'APOIO-DESPESAS'!$A$3:$N$962,11,FALSE)="","",VLOOKUP($O986,'APOIO-DESPESAS'!$A$3:$N$962,11,FALSE)),"")</f>
        <v/>
      </c>
      <c r="K986" s="223" t="str">
        <f>IFERROR(IF(VLOOKUP($O986,'APOIO-DESPESAS'!$A$3:$N$962,12,FALSE)="","",VLOOKUP($O986,'APOIO-DESPESAS'!$A$3:$N$962,12,FALSE)),"")</f>
        <v/>
      </c>
      <c r="L986" s="223" t="str">
        <f>IFERROR(IF(VLOOKUP($O986,'APOIO-DESPESAS'!$A$3:$N$962,13,FALSE)="","",VLOOKUP($O986,'APOIO-DESPESAS'!$A$3:$N$962,13,FALSE)),"")</f>
        <v/>
      </c>
      <c r="M986" s="223" t="str">
        <f>IFERROR(IF(VLOOKUP($O986,'APOIO-DESPESAS'!$A$3:$N$962,14,FALSE)="","",VLOOKUP($O986,'APOIO-DESPESAS'!$A$3:$N$962,14,FALSE)),"")</f>
        <v/>
      </c>
      <c r="O986" s="223">
        <f t="shared" si="15"/>
        <v>984</v>
      </c>
    </row>
    <row r="987" spans="1:15" x14ac:dyDescent="0.25">
      <c r="A987" s="223" t="str">
        <f>IFERROR(IF(VLOOKUP($O987,'APOIO-DESPESAS'!$A$3:$N$962,2,FALSE)="","",VLOOKUP($O987,'APOIO-DESPESAS'!$A$3:$N$962,2,FALSE)),"")</f>
        <v/>
      </c>
      <c r="B987" s="223" t="str">
        <f>IFERROR(IF(VLOOKUP($O987,'APOIO-DESPESAS'!$A$3:$N$962,3,FALSE)="","",VLOOKUP($O987,'APOIO-DESPESAS'!$A$3:$N$962,3,FALSE)),"")</f>
        <v/>
      </c>
      <c r="C987" s="223" t="str">
        <f>IFERROR(IF(VLOOKUP($O987,'APOIO-DESPESAS'!$A$3:$N$962,4,FALSE)="","",VLOOKUP($O987,'APOIO-DESPESAS'!$A$3:$N$962,4,FALSE)),"")</f>
        <v/>
      </c>
      <c r="D987" s="223" t="str">
        <f>IFERROR(IF(VLOOKUP($O987,'APOIO-DESPESAS'!$A$3:$N$962,5,FALSE)="","",VLOOKUP($O987,'APOIO-DESPESAS'!$A$3:$N$962,5,FALSE)),"")</f>
        <v/>
      </c>
      <c r="E987" s="223" t="str">
        <f>IFERROR(IF(VLOOKUP($O987,'APOIO-DESPESAS'!$A$3:$N$962,6,FALSE)="","",VLOOKUP($O987,'APOIO-DESPESAS'!$A$3:$N$962,6,FALSE)),"")</f>
        <v/>
      </c>
      <c r="F987" s="223" t="str">
        <f>IFERROR(IF(VLOOKUP($O987,'APOIO-DESPESAS'!$A$3:$N$962,7,FALSE)="","",VLOOKUP($O987,'APOIO-DESPESAS'!$A$3:$N$962,7,FALSE)),"")</f>
        <v/>
      </c>
      <c r="G987" s="223" t="str">
        <f>IFERROR(IF(VLOOKUP($O987,'APOIO-DESPESAS'!$A$3:$N$962,8,FALSE)="","",VLOOKUP($O987,'APOIO-DESPESAS'!$A$3:$N$962,8,FALSE)),"")</f>
        <v/>
      </c>
      <c r="H987" s="223" t="str">
        <f>IFERROR(IF(VLOOKUP($O987,'APOIO-DESPESAS'!$A$3:$N$962,9,FALSE)="","",VLOOKUP($O987,'APOIO-DESPESAS'!$A$3:$N$962,9,FALSE)),"")</f>
        <v/>
      </c>
      <c r="I987" s="223" t="str">
        <f>IFERROR(IF(VLOOKUP($O987,'APOIO-DESPESAS'!$A$3:$N$962,10,FALSE)="","",VLOOKUP($O987,'APOIO-DESPESAS'!$A$3:$N$962,10,FALSE)),"")</f>
        <v/>
      </c>
      <c r="J987" s="223" t="str">
        <f>IFERROR(IF(VLOOKUP($O987,'APOIO-DESPESAS'!$A$3:$N$962,11,FALSE)="","",VLOOKUP($O987,'APOIO-DESPESAS'!$A$3:$N$962,11,FALSE)),"")</f>
        <v/>
      </c>
      <c r="K987" s="223" t="str">
        <f>IFERROR(IF(VLOOKUP($O987,'APOIO-DESPESAS'!$A$3:$N$962,12,FALSE)="","",VLOOKUP($O987,'APOIO-DESPESAS'!$A$3:$N$962,12,FALSE)),"")</f>
        <v/>
      </c>
      <c r="L987" s="223" t="str">
        <f>IFERROR(IF(VLOOKUP($O987,'APOIO-DESPESAS'!$A$3:$N$962,13,FALSE)="","",VLOOKUP($O987,'APOIO-DESPESAS'!$A$3:$N$962,13,FALSE)),"")</f>
        <v/>
      </c>
      <c r="M987" s="223" t="str">
        <f>IFERROR(IF(VLOOKUP($O987,'APOIO-DESPESAS'!$A$3:$N$962,14,FALSE)="","",VLOOKUP($O987,'APOIO-DESPESAS'!$A$3:$N$962,14,FALSE)),"")</f>
        <v/>
      </c>
      <c r="O987" s="223">
        <f t="shared" si="15"/>
        <v>985</v>
      </c>
    </row>
    <row r="988" spans="1:15" x14ac:dyDescent="0.25">
      <c r="A988" s="223" t="str">
        <f>IFERROR(IF(VLOOKUP($O988,'APOIO-DESPESAS'!$A$3:$N$962,2,FALSE)="","",VLOOKUP($O988,'APOIO-DESPESAS'!$A$3:$N$962,2,FALSE)),"")</f>
        <v/>
      </c>
      <c r="B988" s="223" t="str">
        <f>IFERROR(IF(VLOOKUP($O988,'APOIO-DESPESAS'!$A$3:$N$962,3,FALSE)="","",VLOOKUP($O988,'APOIO-DESPESAS'!$A$3:$N$962,3,FALSE)),"")</f>
        <v/>
      </c>
      <c r="C988" s="223" t="str">
        <f>IFERROR(IF(VLOOKUP($O988,'APOIO-DESPESAS'!$A$3:$N$962,4,FALSE)="","",VLOOKUP($O988,'APOIO-DESPESAS'!$A$3:$N$962,4,FALSE)),"")</f>
        <v/>
      </c>
      <c r="D988" s="223" t="str">
        <f>IFERROR(IF(VLOOKUP($O988,'APOIO-DESPESAS'!$A$3:$N$962,5,FALSE)="","",VLOOKUP($O988,'APOIO-DESPESAS'!$A$3:$N$962,5,FALSE)),"")</f>
        <v/>
      </c>
      <c r="E988" s="223" t="str">
        <f>IFERROR(IF(VLOOKUP($O988,'APOIO-DESPESAS'!$A$3:$N$962,6,FALSE)="","",VLOOKUP($O988,'APOIO-DESPESAS'!$A$3:$N$962,6,FALSE)),"")</f>
        <v/>
      </c>
      <c r="F988" s="223" t="str">
        <f>IFERROR(IF(VLOOKUP($O988,'APOIO-DESPESAS'!$A$3:$N$962,7,FALSE)="","",VLOOKUP($O988,'APOIO-DESPESAS'!$A$3:$N$962,7,FALSE)),"")</f>
        <v/>
      </c>
      <c r="G988" s="223" t="str">
        <f>IFERROR(IF(VLOOKUP($O988,'APOIO-DESPESAS'!$A$3:$N$962,8,FALSE)="","",VLOOKUP($O988,'APOIO-DESPESAS'!$A$3:$N$962,8,FALSE)),"")</f>
        <v/>
      </c>
      <c r="H988" s="223" t="str">
        <f>IFERROR(IF(VLOOKUP($O988,'APOIO-DESPESAS'!$A$3:$N$962,9,FALSE)="","",VLOOKUP($O988,'APOIO-DESPESAS'!$A$3:$N$962,9,FALSE)),"")</f>
        <v/>
      </c>
      <c r="I988" s="223" t="str">
        <f>IFERROR(IF(VLOOKUP($O988,'APOIO-DESPESAS'!$A$3:$N$962,10,FALSE)="","",VLOOKUP($O988,'APOIO-DESPESAS'!$A$3:$N$962,10,FALSE)),"")</f>
        <v/>
      </c>
      <c r="J988" s="223" t="str">
        <f>IFERROR(IF(VLOOKUP($O988,'APOIO-DESPESAS'!$A$3:$N$962,11,FALSE)="","",VLOOKUP($O988,'APOIO-DESPESAS'!$A$3:$N$962,11,FALSE)),"")</f>
        <v/>
      </c>
      <c r="K988" s="223" t="str">
        <f>IFERROR(IF(VLOOKUP($O988,'APOIO-DESPESAS'!$A$3:$N$962,12,FALSE)="","",VLOOKUP($O988,'APOIO-DESPESAS'!$A$3:$N$962,12,FALSE)),"")</f>
        <v/>
      </c>
      <c r="L988" s="223" t="str">
        <f>IFERROR(IF(VLOOKUP($O988,'APOIO-DESPESAS'!$A$3:$N$962,13,FALSE)="","",VLOOKUP($O988,'APOIO-DESPESAS'!$A$3:$N$962,13,FALSE)),"")</f>
        <v/>
      </c>
      <c r="M988" s="223" t="str">
        <f>IFERROR(IF(VLOOKUP($O988,'APOIO-DESPESAS'!$A$3:$N$962,14,FALSE)="","",VLOOKUP($O988,'APOIO-DESPESAS'!$A$3:$N$962,14,FALSE)),"")</f>
        <v/>
      </c>
      <c r="O988" s="223">
        <f t="shared" si="15"/>
        <v>986</v>
      </c>
    </row>
    <row r="989" spans="1:15" x14ac:dyDescent="0.25">
      <c r="A989" s="223" t="str">
        <f>IFERROR(IF(VLOOKUP($O989,'APOIO-DESPESAS'!$A$3:$N$962,2,FALSE)="","",VLOOKUP($O989,'APOIO-DESPESAS'!$A$3:$N$962,2,FALSE)),"")</f>
        <v/>
      </c>
      <c r="B989" s="223" t="str">
        <f>IFERROR(IF(VLOOKUP($O989,'APOIO-DESPESAS'!$A$3:$N$962,3,FALSE)="","",VLOOKUP($O989,'APOIO-DESPESAS'!$A$3:$N$962,3,FALSE)),"")</f>
        <v/>
      </c>
      <c r="C989" s="223" t="str">
        <f>IFERROR(IF(VLOOKUP($O989,'APOIO-DESPESAS'!$A$3:$N$962,4,FALSE)="","",VLOOKUP($O989,'APOIO-DESPESAS'!$A$3:$N$962,4,FALSE)),"")</f>
        <v/>
      </c>
      <c r="D989" s="223" t="str">
        <f>IFERROR(IF(VLOOKUP($O989,'APOIO-DESPESAS'!$A$3:$N$962,5,FALSE)="","",VLOOKUP($O989,'APOIO-DESPESAS'!$A$3:$N$962,5,FALSE)),"")</f>
        <v/>
      </c>
      <c r="E989" s="223" t="str">
        <f>IFERROR(IF(VLOOKUP($O989,'APOIO-DESPESAS'!$A$3:$N$962,6,FALSE)="","",VLOOKUP($O989,'APOIO-DESPESAS'!$A$3:$N$962,6,FALSE)),"")</f>
        <v/>
      </c>
      <c r="F989" s="223" t="str">
        <f>IFERROR(IF(VLOOKUP($O989,'APOIO-DESPESAS'!$A$3:$N$962,7,FALSE)="","",VLOOKUP($O989,'APOIO-DESPESAS'!$A$3:$N$962,7,FALSE)),"")</f>
        <v/>
      </c>
      <c r="G989" s="223" t="str">
        <f>IFERROR(IF(VLOOKUP($O989,'APOIO-DESPESAS'!$A$3:$N$962,8,FALSE)="","",VLOOKUP($O989,'APOIO-DESPESAS'!$A$3:$N$962,8,FALSE)),"")</f>
        <v/>
      </c>
      <c r="H989" s="223" t="str">
        <f>IFERROR(IF(VLOOKUP($O989,'APOIO-DESPESAS'!$A$3:$N$962,9,FALSE)="","",VLOOKUP($O989,'APOIO-DESPESAS'!$A$3:$N$962,9,FALSE)),"")</f>
        <v/>
      </c>
      <c r="I989" s="223" t="str">
        <f>IFERROR(IF(VLOOKUP($O989,'APOIO-DESPESAS'!$A$3:$N$962,10,FALSE)="","",VLOOKUP($O989,'APOIO-DESPESAS'!$A$3:$N$962,10,FALSE)),"")</f>
        <v/>
      </c>
      <c r="J989" s="223" t="str">
        <f>IFERROR(IF(VLOOKUP($O989,'APOIO-DESPESAS'!$A$3:$N$962,11,FALSE)="","",VLOOKUP($O989,'APOIO-DESPESAS'!$A$3:$N$962,11,FALSE)),"")</f>
        <v/>
      </c>
      <c r="K989" s="223" t="str">
        <f>IFERROR(IF(VLOOKUP($O989,'APOIO-DESPESAS'!$A$3:$N$962,12,FALSE)="","",VLOOKUP($O989,'APOIO-DESPESAS'!$A$3:$N$962,12,FALSE)),"")</f>
        <v/>
      </c>
      <c r="L989" s="223" t="str">
        <f>IFERROR(IF(VLOOKUP($O989,'APOIO-DESPESAS'!$A$3:$N$962,13,FALSE)="","",VLOOKUP($O989,'APOIO-DESPESAS'!$A$3:$N$962,13,FALSE)),"")</f>
        <v/>
      </c>
      <c r="M989" s="223" t="str">
        <f>IFERROR(IF(VLOOKUP($O989,'APOIO-DESPESAS'!$A$3:$N$962,14,FALSE)="","",VLOOKUP($O989,'APOIO-DESPESAS'!$A$3:$N$962,14,FALSE)),"")</f>
        <v/>
      </c>
      <c r="O989" s="223">
        <f t="shared" si="15"/>
        <v>987</v>
      </c>
    </row>
    <row r="990" spans="1:15" x14ac:dyDescent="0.25">
      <c r="A990" s="223" t="str">
        <f>IFERROR(IF(VLOOKUP($O990,'APOIO-DESPESAS'!$A$3:$N$962,2,FALSE)="","",VLOOKUP($O990,'APOIO-DESPESAS'!$A$3:$N$962,2,FALSE)),"")</f>
        <v/>
      </c>
      <c r="B990" s="223" t="str">
        <f>IFERROR(IF(VLOOKUP($O990,'APOIO-DESPESAS'!$A$3:$N$962,3,FALSE)="","",VLOOKUP($O990,'APOIO-DESPESAS'!$A$3:$N$962,3,FALSE)),"")</f>
        <v/>
      </c>
      <c r="C990" s="223" t="str">
        <f>IFERROR(IF(VLOOKUP($O990,'APOIO-DESPESAS'!$A$3:$N$962,4,FALSE)="","",VLOOKUP($O990,'APOIO-DESPESAS'!$A$3:$N$962,4,FALSE)),"")</f>
        <v/>
      </c>
      <c r="D990" s="223" t="str">
        <f>IFERROR(IF(VLOOKUP($O990,'APOIO-DESPESAS'!$A$3:$N$962,5,FALSE)="","",VLOOKUP($O990,'APOIO-DESPESAS'!$A$3:$N$962,5,FALSE)),"")</f>
        <v/>
      </c>
      <c r="E990" s="223" t="str">
        <f>IFERROR(IF(VLOOKUP($O990,'APOIO-DESPESAS'!$A$3:$N$962,6,FALSE)="","",VLOOKUP($O990,'APOIO-DESPESAS'!$A$3:$N$962,6,FALSE)),"")</f>
        <v/>
      </c>
      <c r="F990" s="223" t="str">
        <f>IFERROR(IF(VLOOKUP($O990,'APOIO-DESPESAS'!$A$3:$N$962,7,FALSE)="","",VLOOKUP($O990,'APOIO-DESPESAS'!$A$3:$N$962,7,FALSE)),"")</f>
        <v/>
      </c>
      <c r="G990" s="223" t="str">
        <f>IFERROR(IF(VLOOKUP($O990,'APOIO-DESPESAS'!$A$3:$N$962,8,FALSE)="","",VLOOKUP($O990,'APOIO-DESPESAS'!$A$3:$N$962,8,FALSE)),"")</f>
        <v/>
      </c>
      <c r="H990" s="223" t="str">
        <f>IFERROR(IF(VLOOKUP($O990,'APOIO-DESPESAS'!$A$3:$N$962,9,FALSE)="","",VLOOKUP($O990,'APOIO-DESPESAS'!$A$3:$N$962,9,FALSE)),"")</f>
        <v/>
      </c>
      <c r="I990" s="223" t="str">
        <f>IFERROR(IF(VLOOKUP($O990,'APOIO-DESPESAS'!$A$3:$N$962,10,FALSE)="","",VLOOKUP($O990,'APOIO-DESPESAS'!$A$3:$N$962,10,FALSE)),"")</f>
        <v/>
      </c>
      <c r="J990" s="223" t="str">
        <f>IFERROR(IF(VLOOKUP($O990,'APOIO-DESPESAS'!$A$3:$N$962,11,FALSE)="","",VLOOKUP($O990,'APOIO-DESPESAS'!$A$3:$N$962,11,FALSE)),"")</f>
        <v/>
      </c>
      <c r="K990" s="223" t="str">
        <f>IFERROR(IF(VLOOKUP($O990,'APOIO-DESPESAS'!$A$3:$N$962,12,FALSE)="","",VLOOKUP($O990,'APOIO-DESPESAS'!$A$3:$N$962,12,FALSE)),"")</f>
        <v/>
      </c>
      <c r="L990" s="223" t="str">
        <f>IFERROR(IF(VLOOKUP($O990,'APOIO-DESPESAS'!$A$3:$N$962,13,FALSE)="","",VLOOKUP($O990,'APOIO-DESPESAS'!$A$3:$N$962,13,FALSE)),"")</f>
        <v/>
      </c>
      <c r="M990" s="223" t="str">
        <f>IFERROR(IF(VLOOKUP($O990,'APOIO-DESPESAS'!$A$3:$N$962,14,FALSE)="","",VLOOKUP($O990,'APOIO-DESPESAS'!$A$3:$N$962,14,FALSE)),"")</f>
        <v/>
      </c>
      <c r="O990" s="223">
        <f t="shared" si="15"/>
        <v>988</v>
      </c>
    </row>
    <row r="991" spans="1:15" x14ac:dyDescent="0.25">
      <c r="A991" s="223" t="str">
        <f>IFERROR(IF(VLOOKUP($O991,'APOIO-DESPESAS'!$A$3:$N$962,2,FALSE)="","",VLOOKUP($O991,'APOIO-DESPESAS'!$A$3:$N$962,2,FALSE)),"")</f>
        <v/>
      </c>
      <c r="B991" s="223" t="str">
        <f>IFERROR(IF(VLOOKUP($O991,'APOIO-DESPESAS'!$A$3:$N$962,3,FALSE)="","",VLOOKUP($O991,'APOIO-DESPESAS'!$A$3:$N$962,3,FALSE)),"")</f>
        <v/>
      </c>
      <c r="C991" s="223" t="str">
        <f>IFERROR(IF(VLOOKUP($O991,'APOIO-DESPESAS'!$A$3:$N$962,4,FALSE)="","",VLOOKUP($O991,'APOIO-DESPESAS'!$A$3:$N$962,4,FALSE)),"")</f>
        <v/>
      </c>
      <c r="D991" s="223" t="str">
        <f>IFERROR(IF(VLOOKUP($O991,'APOIO-DESPESAS'!$A$3:$N$962,5,FALSE)="","",VLOOKUP($O991,'APOIO-DESPESAS'!$A$3:$N$962,5,FALSE)),"")</f>
        <v/>
      </c>
      <c r="E991" s="223" t="str">
        <f>IFERROR(IF(VLOOKUP($O991,'APOIO-DESPESAS'!$A$3:$N$962,6,FALSE)="","",VLOOKUP($O991,'APOIO-DESPESAS'!$A$3:$N$962,6,FALSE)),"")</f>
        <v/>
      </c>
      <c r="F991" s="223" t="str">
        <f>IFERROR(IF(VLOOKUP($O991,'APOIO-DESPESAS'!$A$3:$N$962,7,FALSE)="","",VLOOKUP($O991,'APOIO-DESPESAS'!$A$3:$N$962,7,FALSE)),"")</f>
        <v/>
      </c>
      <c r="G991" s="223" t="str">
        <f>IFERROR(IF(VLOOKUP($O991,'APOIO-DESPESAS'!$A$3:$N$962,8,FALSE)="","",VLOOKUP($O991,'APOIO-DESPESAS'!$A$3:$N$962,8,FALSE)),"")</f>
        <v/>
      </c>
      <c r="H991" s="223" t="str">
        <f>IFERROR(IF(VLOOKUP($O991,'APOIO-DESPESAS'!$A$3:$N$962,9,FALSE)="","",VLOOKUP($O991,'APOIO-DESPESAS'!$A$3:$N$962,9,FALSE)),"")</f>
        <v/>
      </c>
      <c r="I991" s="223" t="str">
        <f>IFERROR(IF(VLOOKUP($O991,'APOIO-DESPESAS'!$A$3:$N$962,10,FALSE)="","",VLOOKUP($O991,'APOIO-DESPESAS'!$A$3:$N$962,10,FALSE)),"")</f>
        <v/>
      </c>
      <c r="J991" s="223" t="str">
        <f>IFERROR(IF(VLOOKUP($O991,'APOIO-DESPESAS'!$A$3:$N$962,11,FALSE)="","",VLOOKUP($O991,'APOIO-DESPESAS'!$A$3:$N$962,11,FALSE)),"")</f>
        <v/>
      </c>
      <c r="K991" s="223" t="str">
        <f>IFERROR(IF(VLOOKUP($O991,'APOIO-DESPESAS'!$A$3:$N$962,12,FALSE)="","",VLOOKUP($O991,'APOIO-DESPESAS'!$A$3:$N$962,12,FALSE)),"")</f>
        <v/>
      </c>
      <c r="L991" s="223" t="str">
        <f>IFERROR(IF(VLOOKUP($O991,'APOIO-DESPESAS'!$A$3:$N$962,13,FALSE)="","",VLOOKUP($O991,'APOIO-DESPESAS'!$A$3:$N$962,13,FALSE)),"")</f>
        <v/>
      </c>
      <c r="M991" s="223" t="str">
        <f>IFERROR(IF(VLOOKUP($O991,'APOIO-DESPESAS'!$A$3:$N$962,14,FALSE)="","",VLOOKUP($O991,'APOIO-DESPESAS'!$A$3:$N$962,14,FALSE)),"")</f>
        <v/>
      </c>
      <c r="O991" s="223">
        <f t="shared" si="15"/>
        <v>989</v>
      </c>
    </row>
    <row r="992" spans="1:15" x14ac:dyDescent="0.25">
      <c r="A992" s="223" t="str">
        <f>IFERROR(IF(VLOOKUP($O992,'APOIO-DESPESAS'!$A$3:$N$962,2,FALSE)="","",VLOOKUP($O992,'APOIO-DESPESAS'!$A$3:$N$962,2,FALSE)),"")</f>
        <v/>
      </c>
      <c r="B992" s="223" t="str">
        <f>IFERROR(IF(VLOOKUP($O992,'APOIO-DESPESAS'!$A$3:$N$962,3,FALSE)="","",VLOOKUP($O992,'APOIO-DESPESAS'!$A$3:$N$962,3,FALSE)),"")</f>
        <v/>
      </c>
      <c r="C992" s="223" t="str">
        <f>IFERROR(IF(VLOOKUP($O992,'APOIO-DESPESAS'!$A$3:$N$962,4,FALSE)="","",VLOOKUP($O992,'APOIO-DESPESAS'!$A$3:$N$962,4,FALSE)),"")</f>
        <v/>
      </c>
      <c r="D992" s="223" t="str">
        <f>IFERROR(IF(VLOOKUP($O992,'APOIO-DESPESAS'!$A$3:$N$962,5,FALSE)="","",VLOOKUP($O992,'APOIO-DESPESAS'!$A$3:$N$962,5,FALSE)),"")</f>
        <v/>
      </c>
      <c r="E992" s="223" t="str">
        <f>IFERROR(IF(VLOOKUP($O992,'APOIO-DESPESAS'!$A$3:$N$962,6,FALSE)="","",VLOOKUP($O992,'APOIO-DESPESAS'!$A$3:$N$962,6,FALSE)),"")</f>
        <v/>
      </c>
      <c r="F992" s="223" t="str">
        <f>IFERROR(IF(VLOOKUP($O992,'APOIO-DESPESAS'!$A$3:$N$962,7,FALSE)="","",VLOOKUP($O992,'APOIO-DESPESAS'!$A$3:$N$962,7,FALSE)),"")</f>
        <v/>
      </c>
      <c r="G992" s="223" t="str">
        <f>IFERROR(IF(VLOOKUP($O992,'APOIO-DESPESAS'!$A$3:$N$962,8,FALSE)="","",VLOOKUP($O992,'APOIO-DESPESAS'!$A$3:$N$962,8,FALSE)),"")</f>
        <v/>
      </c>
      <c r="H992" s="223" t="str">
        <f>IFERROR(IF(VLOOKUP($O992,'APOIO-DESPESAS'!$A$3:$N$962,9,FALSE)="","",VLOOKUP($O992,'APOIO-DESPESAS'!$A$3:$N$962,9,FALSE)),"")</f>
        <v/>
      </c>
      <c r="I992" s="223" t="str">
        <f>IFERROR(IF(VLOOKUP($O992,'APOIO-DESPESAS'!$A$3:$N$962,10,FALSE)="","",VLOOKUP($O992,'APOIO-DESPESAS'!$A$3:$N$962,10,FALSE)),"")</f>
        <v/>
      </c>
      <c r="J992" s="223" t="str">
        <f>IFERROR(IF(VLOOKUP($O992,'APOIO-DESPESAS'!$A$3:$N$962,11,FALSE)="","",VLOOKUP($O992,'APOIO-DESPESAS'!$A$3:$N$962,11,FALSE)),"")</f>
        <v/>
      </c>
      <c r="K992" s="223" t="str">
        <f>IFERROR(IF(VLOOKUP($O992,'APOIO-DESPESAS'!$A$3:$N$962,12,FALSE)="","",VLOOKUP($O992,'APOIO-DESPESAS'!$A$3:$N$962,12,FALSE)),"")</f>
        <v/>
      </c>
      <c r="L992" s="223" t="str">
        <f>IFERROR(IF(VLOOKUP($O992,'APOIO-DESPESAS'!$A$3:$N$962,13,FALSE)="","",VLOOKUP($O992,'APOIO-DESPESAS'!$A$3:$N$962,13,FALSE)),"")</f>
        <v/>
      </c>
      <c r="M992" s="223" t="str">
        <f>IFERROR(IF(VLOOKUP($O992,'APOIO-DESPESAS'!$A$3:$N$962,14,FALSE)="","",VLOOKUP($O992,'APOIO-DESPESAS'!$A$3:$N$962,14,FALSE)),"")</f>
        <v/>
      </c>
      <c r="O992" s="223">
        <f t="shared" si="15"/>
        <v>990</v>
      </c>
    </row>
    <row r="993" spans="1:15" x14ac:dyDescent="0.25">
      <c r="A993" s="223" t="str">
        <f>IFERROR(IF(VLOOKUP($O993,'APOIO-DESPESAS'!$A$3:$N$962,2,FALSE)="","",VLOOKUP($O993,'APOIO-DESPESAS'!$A$3:$N$962,2,FALSE)),"")</f>
        <v/>
      </c>
      <c r="B993" s="223" t="str">
        <f>IFERROR(IF(VLOOKUP($O993,'APOIO-DESPESAS'!$A$3:$N$962,3,FALSE)="","",VLOOKUP($O993,'APOIO-DESPESAS'!$A$3:$N$962,3,FALSE)),"")</f>
        <v/>
      </c>
      <c r="C993" s="223" t="str">
        <f>IFERROR(IF(VLOOKUP($O993,'APOIO-DESPESAS'!$A$3:$N$962,4,FALSE)="","",VLOOKUP($O993,'APOIO-DESPESAS'!$A$3:$N$962,4,FALSE)),"")</f>
        <v/>
      </c>
      <c r="D993" s="223" t="str">
        <f>IFERROR(IF(VLOOKUP($O993,'APOIO-DESPESAS'!$A$3:$N$962,5,FALSE)="","",VLOOKUP($O993,'APOIO-DESPESAS'!$A$3:$N$962,5,FALSE)),"")</f>
        <v/>
      </c>
      <c r="E993" s="223" t="str">
        <f>IFERROR(IF(VLOOKUP($O993,'APOIO-DESPESAS'!$A$3:$N$962,6,FALSE)="","",VLOOKUP($O993,'APOIO-DESPESAS'!$A$3:$N$962,6,FALSE)),"")</f>
        <v/>
      </c>
      <c r="F993" s="223" t="str">
        <f>IFERROR(IF(VLOOKUP($O993,'APOIO-DESPESAS'!$A$3:$N$962,7,FALSE)="","",VLOOKUP($O993,'APOIO-DESPESAS'!$A$3:$N$962,7,FALSE)),"")</f>
        <v/>
      </c>
      <c r="G993" s="223" t="str">
        <f>IFERROR(IF(VLOOKUP($O993,'APOIO-DESPESAS'!$A$3:$N$962,8,FALSE)="","",VLOOKUP($O993,'APOIO-DESPESAS'!$A$3:$N$962,8,FALSE)),"")</f>
        <v/>
      </c>
      <c r="H993" s="223" t="str">
        <f>IFERROR(IF(VLOOKUP($O993,'APOIO-DESPESAS'!$A$3:$N$962,9,FALSE)="","",VLOOKUP($O993,'APOIO-DESPESAS'!$A$3:$N$962,9,FALSE)),"")</f>
        <v/>
      </c>
      <c r="I993" s="223" t="str">
        <f>IFERROR(IF(VLOOKUP($O993,'APOIO-DESPESAS'!$A$3:$N$962,10,FALSE)="","",VLOOKUP($O993,'APOIO-DESPESAS'!$A$3:$N$962,10,FALSE)),"")</f>
        <v/>
      </c>
      <c r="J993" s="223" t="str">
        <f>IFERROR(IF(VLOOKUP($O993,'APOIO-DESPESAS'!$A$3:$N$962,11,FALSE)="","",VLOOKUP($O993,'APOIO-DESPESAS'!$A$3:$N$962,11,FALSE)),"")</f>
        <v/>
      </c>
      <c r="K993" s="223" t="str">
        <f>IFERROR(IF(VLOOKUP($O993,'APOIO-DESPESAS'!$A$3:$N$962,12,FALSE)="","",VLOOKUP($O993,'APOIO-DESPESAS'!$A$3:$N$962,12,FALSE)),"")</f>
        <v/>
      </c>
      <c r="L993" s="223" t="str">
        <f>IFERROR(IF(VLOOKUP($O993,'APOIO-DESPESAS'!$A$3:$N$962,13,FALSE)="","",VLOOKUP($O993,'APOIO-DESPESAS'!$A$3:$N$962,13,FALSE)),"")</f>
        <v/>
      </c>
      <c r="M993" s="223" t="str">
        <f>IFERROR(IF(VLOOKUP($O993,'APOIO-DESPESAS'!$A$3:$N$962,14,FALSE)="","",VLOOKUP($O993,'APOIO-DESPESAS'!$A$3:$N$962,14,FALSE)),"")</f>
        <v/>
      </c>
      <c r="O993" s="223">
        <f t="shared" si="15"/>
        <v>991</v>
      </c>
    </row>
    <row r="994" spans="1:15" x14ac:dyDescent="0.25">
      <c r="A994" s="223" t="str">
        <f>IFERROR(IF(VLOOKUP($O994,'APOIO-DESPESAS'!$A$3:$N$962,2,FALSE)="","",VLOOKUP($O994,'APOIO-DESPESAS'!$A$3:$N$962,2,FALSE)),"")</f>
        <v/>
      </c>
      <c r="B994" s="223" t="str">
        <f>IFERROR(IF(VLOOKUP($O994,'APOIO-DESPESAS'!$A$3:$N$962,3,FALSE)="","",VLOOKUP($O994,'APOIO-DESPESAS'!$A$3:$N$962,3,FALSE)),"")</f>
        <v/>
      </c>
      <c r="C994" s="223" t="str">
        <f>IFERROR(IF(VLOOKUP($O994,'APOIO-DESPESAS'!$A$3:$N$962,4,FALSE)="","",VLOOKUP($O994,'APOIO-DESPESAS'!$A$3:$N$962,4,FALSE)),"")</f>
        <v/>
      </c>
      <c r="D994" s="223" t="str">
        <f>IFERROR(IF(VLOOKUP($O994,'APOIO-DESPESAS'!$A$3:$N$962,5,FALSE)="","",VLOOKUP($O994,'APOIO-DESPESAS'!$A$3:$N$962,5,FALSE)),"")</f>
        <v/>
      </c>
      <c r="E994" s="223" t="str">
        <f>IFERROR(IF(VLOOKUP($O994,'APOIO-DESPESAS'!$A$3:$N$962,6,FALSE)="","",VLOOKUP($O994,'APOIO-DESPESAS'!$A$3:$N$962,6,FALSE)),"")</f>
        <v/>
      </c>
      <c r="F994" s="223" t="str">
        <f>IFERROR(IF(VLOOKUP($O994,'APOIO-DESPESAS'!$A$3:$N$962,7,FALSE)="","",VLOOKUP($O994,'APOIO-DESPESAS'!$A$3:$N$962,7,FALSE)),"")</f>
        <v/>
      </c>
      <c r="G994" s="223" t="str">
        <f>IFERROR(IF(VLOOKUP($O994,'APOIO-DESPESAS'!$A$3:$N$962,8,FALSE)="","",VLOOKUP($O994,'APOIO-DESPESAS'!$A$3:$N$962,8,FALSE)),"")</f>
        <v/>
      </c>
      <c r="H994" s="223" t="str">
        <f>IFERROR(IF(VLOOKUP($O994,'APOIO-DESPESAS'!$A$3:$N$962,9,FALSE)="","",VLOOKUP($O994,'APOIO-DESPESAS'!$A$3:$N$962,9,FALSE)),"")</f>
        <v/>
      </c>
      <c r="I994" s="223" t="str">
        <f>IFERROR(IF(VLOOKUP($O994,'APOIO-DESPESAS'!$A$3:$N$962,10,FALSE)="","",VLOOKUP($O994,'APOIO-DESPESAS'!$A$3:$N$962,10,FALSE)),"")</f>
        <v/>
      </c>
      <c r="J994" s="223" t="str">
        <f>IFERROR(IF(VLOOKUP($O994,'APOIO-DESPESAS'!$A$3:$N$962,11,FALSE)="","",VLOOKUP($O994,'APOIO-DESPESAS'!$A$3:$N$962,11,FALSE)),"")</f>
        <v/>
      </c>
      <c r="K994" s="223" t="str">
        <f>IFERROR(IF(VLOOKUP($O994,'APOIO-DESPESAS'!$A$3:$N$962,12,FALSE)="","",VLOOKUP($O994,'APOIO-DESPESAS'!$A$3:$N$962,12,FALSE)),"")</f>
        <v/>
      </c>
      <c r="L994" s="223" t="str">
        <f>IFERROR(IF(VLOOKUP($O994,'APOIO-DESPESAS'!$A$3:$N$962,13,FALSE)="","",VLOOKUP($O994,'APOIO-DESPESAS'!$A$3:$N$962,13,FALSE)),"")</f>
        <v/>
      </c>
      <c r="M994" s="223" t="str">
        <f>IFERROR(IF(VLOOKUP($O994,'APOIO-DESPESAS'!$A$3:$N$962,14,FALSE)="","",VLOOKUP($O994,'APOIO-DESPESAS'!$A$3:$N$962,14,FALSE)),"")</f>
        <v/>
      </c>
      <c r="O994" s="223">
        <f t="shared" si="15"/>
        <v>992</v>
      </c>
    </row>
    <row r="995" spans="1:15" x14ac:dyDescent="0.25">
      <c r="A995" s="223" t="str">
        <f>IFERROR(IF(VLOOKUP($O995,'APOIO-DESPESAS'!$A$3:$N$962,2,FALSE)="","",VLOOKUP($O995,'APOIO-DESPESAS'!$A$3:$N$962,2,FALSE)),"")</f>
        <v/>
      </c>
      <c r="B995" s="223" t="str">
        <f>IFERROR(IF(VLOOKUP($O995,'APOIO-DESPESAS'!$A$3:$N$962,3,FALSE)="","",VLOOKUP($O995,'APOIO-DESPESAS'!$A$3:$N$962,3,FALSE)),"")</f>
        <v/>
      </c>
      <c r="C995" s="223" t="str">
        <f>IFERROR(IF(VLOOKUP($O995,'APOIO-DESPESAS'!$A$3:$N$962,4,FALSE)="","",VLOOKUP($O995,'APOIO-DESPESAS'!$A$3:$N$962,4,FALSE)),"")</f>
        <v/>
      </c>
      <c r="D995" s="223" t="str">
        <f>IFERROR(IF(VLOOKUP($O995,'APOIO-DESPESAS'!$A$3:$N$962,5,FALSE)="","",VLOOKUP($O995,'APOIO-DESPESAS'!$A$3:$N$962,5,FALSE)),"")</f>
        <v/>
      </c>
      <c r="E995" s="223" t="str">
        <f>IFERROR(IF(VLOOKUP($O995,'APOIO-DESPESAS'!$A$3:$N$962,6,FALSE)="","",VLOOKUP($O995,'APOIO-DESPESAS'!$A$3:$N$962,6,FALSE)),"")</f>
        <v/>
      </c>
      <c r="F995" s="223" t="str">
        <f>IFERROR(IF(VLOOKUP($O995,'APOIO-DESPESAS'!$A$3:$N$962,7,FALSE)="","",VLOOKUP($O995,'APOIO-DESPESAS'!$A$3:$N$962,7,FALSE)),"")</f>
        <v/>
      </c>
      <c r="G995" s="223" t="str">
        <f>IFERROR(IF(VLOOKUP($O995,'APOIO-DESPESAS'!$A$3:$N$962,8,FALSE)="","",VLOOKUP($O995,'APOIO-DESPESAS'!$A$3:$N$962,8,FALSE)),"")</f>
        <v/>
      </c>
      <c r="H995" s="223" t="str">
        <f>IFERROR(IF(VLOOKUP($O995,'APOIO-DESPESAS'!$A$3:$N$962,9,FALSE)="","",VLOOKUP($O995,'APOIO-DESPESAS'!$A$3:$N$962,9,FALSE)),"")</f>
        <v/>
      </c>
      <c r="I995" s="223" t="str">
        <f>IFERROR(IF(VLOOKUP($O995,'APOIO-DESPESAS'!$A$3:$N$962,10,FALSE)="","",VLOOKUP($O995,'APOIO-DESPESAS'!$A$3:$N$962,10,FALSE)),"")</f>
        <v/>
      </c>
      <c r="J995" s="223" t="str">
        <f>IFERROR(IF(VLOOKUP($O995,'APOIO-DESPESAS'!$A$3:$N$962,11,FALSE)="","",VLOOKUP($O995,'APOIO-DESPESAS'!$A$3:$N$962,11,FALSE)),"")</f>
        <v/>
      </c>
      <c r="K995" s="223" t="str">
        <f>IFERROR(IF(VLOOKUP($O995,'APOIO-DESPESAS'!$A$3:$N$962,12,FALSE)="","",VLOOKUP($O995,'APOIO-DESPESAS'!$A$3:$N$962,12,FALSE)),"")</f>
        <v/>
      </c>
      <c r="L995" s="223" t="str">
        <f>IFERROR(IF(VLOOKUP($O995,'APOIO-DESPESAS'!$A$3:$N$962,13,FALSE)="","",VLOOKUP($O995,'APOIO-DESPESAS'!$A$3:$N$962,13,FALSE)),"")</f>
        <v/>
      </c>
      <c r="M995" s="223" t="str">
        <f>IFERROR(IF(VLOOKUP($O995,'APOIO-DESPESAS'!$A$3:$N$962,14,FALSE)="","",VLOOKUP($O995,'APOIO-DESPESAS'!$A$3:$N$962,14,FALSE)),"")</f>
        <v/>
      </c>
      <c r="O995" s="223">
        <f t="shared" si="15"/>
        <v>993</v>
      </c>
    </row>
    <row r="996" spans="1:15" x14ac:dyDescent="0.25">
      <c r="A996" s="223" t="str">
        <f>IFERROR(IF(VLOOKUP($O996,'APOIO-DESPESAS'!$A$3:$N$962,2,FALSE)="","",VLOOKUP($O996,'APOIO-DESPESAS'!$A$3:$N$962,2,FALSE)),"")</f>
        <v/>
      </c>
      <c r="B996" s="223" t="str">
        <f>IFERROR(IF(VLOOKUP($O996,'APOIO-DESPESAS'!$A$3:$N$962,3,FALSE)="","",VLOOKUP($O996,'APOIO-DESPESAS'!$A$3:$N$962,3,FALSE)),"")</f>
        <v/>
      </c>
      <c r="C996" s="223" t="str">
        <f>IFERROR(IF(VLOOKUP($O996,'APOIO-DESPESAS'!$A$3:$N$962,4,FALSE)="","",VLOOKUP($O996,'APOIO-DESPESAS'!$A$3:$N$962,4,FALSE)),"")</f>
        <v/>
      </c>
      <c r="D996" s="223" t="str">
        <f>IFERROR(IF(VLOOKUP($O996,'APOIO-DESPESAS'!$A$3:$N$962,5,FALSE)="","",VLOOKUP($O996,'APOIO-DESPESAS'!$A$3:$N$962,5,FALSE)),"")</f>
        <v/>
      </c>
      <c r="E996" s="223" t="str">
        <f>IFERROR(IF(VLOOKUP($O996,'APOIO-DESPESAS'!$A$3:$N$962,6,FALSE)="","",VLOOKUP($O996,'APOIO-DESPESAS'!$A$3:$N$962,6,FALSE)),"")</f>
        <v/>
      </c>
      <c r="F996" s="223" t="str">
        <f>IFERROR(IF(VLOOKUP($O996,'APOIO-DESPESAS'!$A$3:$N$962,7,FALSE)="","",VLOOKUP($O996,'APOIO-DESPESAS'!$A$3:$N$962,7,FALSE)),"")</f>
        <v/>
      </c>
      <c r="G996" s="223" t="str">
        <f>IFERROR(IF(VLOOKUP($O996,'APOIO-DESPESAS'!$A$3:$N$962,8,FALSE)="","",VLOOKUP($O996,'APOIO-DESPESAS'!$A$3:$N$962,8,FALSE)),"")</f>
        <v/>
      </c>
      <c r="H996" s="223" t="str">
        <f>IFERROR(IF(VLOOKUP($O996,'APOIO-DESPESAS'!$A$3:$N$962,9,FALSE)="","",VLOOKUP($O996,'APOIO-DESPESAS'!$A$3:$N$962,9,FALSE)),"")</f>
        <v/>
      </c>
      <c r="I996" s="223" t="str">
        <f>IFERROR(IF(VLOOKUP($O996,'APOIO-DESPESAS'!$A$3:$N$962,10,FALSE)="","",VLOOKUP($O996,'APOIO-DESPESAS'!$A$3:$N$962,10,FALSE)),"")</f>
        <v/>
      </c>
      <c r="J996" s="223" t="str">
        <f>IFERROR(IF(VLOOKUP($O996,'APOIO-DESPESAS'!$A$3:$N$962,11,FALSE)="","",VLOOKUP($O996,'APOIO-DESPESAS'!$A$3:$N$962,11,FALSE)),"")</f>
        <v/>
      </c>
      <c r="K996" s="223" t="str">
        <f>IFERROR(IF(VLOOKUP($O996,'APOIO-DESPESAS'!$A$3:$N$962,12,FALSE)="","",VLOOKUP($O996,'APOIO-DESPESAS'!$A$3:$N$962,12,FALSE)),"")</f>
        <v/>
      </c>
      <c r="L996" s="223" t="str">
        <f>IFERROR(IF(VLOOKUP($O996,'APOIO-DESPESAS'!$A$3:$N$962,13,FALSE)="","",VLOOKUP($O996,'APOIO-DESPESAS'!$A$3:$N$962,13,FALSE)),"")</f>
        <v/>
      </c>
      <c r="M996" s="223" t="str">
        <f>IFERROR(IF(VLOOKUP($O996,'APOIO-DESPESAS'!$A$3:$N$962,14,FALSE)="","",VLOOKUP($O996,'APOIO-DESPESAS'!$A$3:$N$962,14,FALSE)),"")</f>
        <v/>
      </c>
      <c r="O996" s="223">
        <f t="shared" si="15"/>
        <v>994</v>
      </c>
    </row>
    <row r="997" spans="1:15" x14ac:dyDescent="0.25">
      <c r="A997" s="223" t="str">
        <f>IFERROR(IF(VLOOKUP($O997,'APOIO-DESPESAS'!$A$3:$N$962,2,FALSE)="","",VLOOKUP($O997,'APOIO-DESPESAS'!$A$3:$N$962,2,FALSE)),"")</f>
        <v/>
      </c>
      <c r="B997" s="223" t="str">
        <f>IFERROR(IF(VLOOKUP($O997,'APOIO-DESPESAS'!$A$3:$N$962,3,FALSE)="","",VLOOKUP($O997,'APOIO-DESPESAS'!$A$3:$N$962,3,FALSE)),"")</f>
        <v/>
      </c>
      <c r="C997" s="223" t="str">
        <f>IFERROR(IF(VLOOKUP($O997,'APOIO-DESPESAS'!$A$3:$N$962,4,FALSE)="","",VLOOKUP($O997,'APOIO-DESPESAS'!$A$3:$N$962,4,FALSE)),"")</f>
        <v/>
      </c>
      <c r="D997" s="223" t="str">
        <f>IFERROR(IF(VLOOKUP($O997,'APOIO-DESPESAS'!$A$3:$N$962,5,FALSE)="","",VLOOKUP($O997,'APOIO-DESPESAS'!$A$3:$N$962,5,FALSE)),"")</f>
        <v/>
      </c>
      <c r="E997" s="223" t="str">
        <f>IFERROR(IF(VLOOKUP($O997,'APOIO-DESPESAS'!$A$3:$N$962,6,FALSE)="","",VLOOKUP($O997,'APOIO-DESPESAS'!$A$3:$N$962,6,FALSE)),"")</f>
        <v/>
      </c>
      <c r="F997" s="223" t="str">
        <f>IFERROR(IF(VLOOKUP($O997,'APOIO-DESPESAS'!$A$3:$N$962,7,FALSE)="","",VLOOKUP($O997,'APOIO-DESPESAS'!$A$3:$N$962,7,FALSE)),"")</f>
        <v/>
      </c>
      <c r="G997" s="223" t="str">
        <f>IFERROR(IF(VLOOKUP($O997,'APOIO-DESPESAS'!$A$3:$N$962,8,FALSE)="","",VLOOKUP($O997,'APOIO-DESPESAS'!$A$3:$N$962,8,FALSE)),"")</f>
        <v/>
      </c>
      <c r="H997" s="223" t="str">
        <f>IFERROR(IF(VLOOKUP($O997,'APOIO-DESPESAS'!$A$3:$N$962,9,FALSE)="","",VLOOKUP($O997,'APOIO-DESPESAS'!$A$3:$N$962,9,FALSE)),"")</f>
        <v/>
      </c>
      <c r="I997" s="223" t="str">
        <f>IFERROR(IF(VLOOKUP($O997,'APOIO-DESPESAS'!$A$3:$N$962,10,FALSE)="","",VLOOKUP($O997,'APOIO-DESPESAS'!$A$3:$N$962,10,FALSE)),"")</f>
        <v/>
      </c>
      <c r="J997" s="223" t="str">
        <f>IFERROR(IF(VLOOKUP($O997,'APOIO-DESPESAS'!$A$3:$N$962,11,FALSE)="","",VLOOKUP($O997,'APOIO-DESPESAS'!$A$3:$N$962,11,FALSE)),"")</f>
        <v/>
      </c>
      <c r="K997" s="223" t="str">
        <f>IFERROR(IF(VLOOKUP($O997,'APOIO-DESPESAS'!$A$3:$N$962,12,FALSE)="","",VLOOKUP($O997,'APOIO-DESPESAS'!$A$3:$N$962,12,FALSE)),"")</f>
        <v/>
      </c>
      <c r="L997" s="223" t="str">
        <f>IFERROR(IF(VLOOKUP($O997,'APOIO-DESPESAS'!$A$3:$N$962,13,FALSE)="","",VLOOKUP($O997,'APOIO-DESPESAS'!$A$3:$N$962,13,FALSE)),"")</f>
        <v/>
      </c>
      <c r="M997" s="223" t="str">
        <f>IFERROR(IF(VLOOKUP($O997,'APOIO-DESPESAS'!$A$3:$N$962,14,FALSE)="","",VLOOKUP($O997,'APOIO-DESPESAS'!$A$3:$N$962,14,FALSE)),"")</f>
        <v/>
      </c>
      <c r="O997" s="223">
        <f t="shared" si="15"/>
        <v>995</v>
      </c>
    </row>
    <row r="998" spans="1:15" x14ac:dyDescent="0.25">
      <c r="A998" s="223" t="str">
        <f>IFERROR(IF(VLOOKUP($O998,'APOIO-DESPESAS'!$A$3:$N$962,2,FALSE)="","",VLOOKUP($O998,'APOIO-DESPESAS'!$A$3:$N$962,2,FALSE)),"")</f>
        <v/>
      </c>
      <c r="B998" s="223" t="str">
        <f>IFERROR(IF(VLOOKUP($O998,'APOIO-DESPESAS'!$A$3:$N$962,3,FALSE)="","",VLOOKUP($O998,'APOIO-DESPESAS'!$A$3:$N$962,3,FALSE)),"")</f>
        <v/>
      </c>
      <c r="C998" s="223" t="str">
        <f>IFERROR(IF(VLOOKUP($O998,'APOIO-DESPESAS'!$A$3:$N$962,4,FALSE)="","",VLOOKUP($O998,'APOIO-DESPESAS'!$A$3:$N$962,4,FALSE)),"")</f>
        <v/>
      </c>
      <c r="D998" s="223" t="str">
        <f>IFERROR(IF(VLOOKUP($O998,'APOIO-DESPESAS'!$A$3:$N$962,5,FALSE)="","",VLOOKUP($O998,'APOIO-DESPESAS'!$A$3:$N$962,5,FALSE)),"")</f>
        <v/>
      </c>
      <c r="E998" s="223" t="str">
        <f>IFERROR(IF(VLOOKUP($O998,'APOIO-DESPESAS'!$A$3:$N$962,6,FALSE)="","",VLOOKUP($O998,'APOIO-DESPESAS'!$A$3:$N$962,6,FALSE)),"")</f>
        <v/>
      </c>
      <c r="F998" s="223" t="str">
        <f>IFERROR(IF(VLOOKUP($O998,'APOIO-DESPESAS'!$A$3:$N$962,7,FALSE)="","",VLOOKUP($O998,'APOIO-DESPESAS'!$A$3:$N$962,7,FALSE)),"")</f>
        <v/>
      </c>
      <c r="G998" s="223" t="str">
        <f>IFERROR(IF(VLOOKUP($O998,'APOIO-DESPESAS'!$A$3:$N$962,8,FALSE)="","",VLOOKUP($O998,'APOIO-DESPESAS'!$A$3:$N$962,8,FALSE)),"")</f>
        <v/>
      </c>
      <c r="H998" s="223" t="str">
        <f>IFERROR(IF(VLOOKUP($O998,'APOIO-DESPESAS'!$A$3:$N$962,9,FALSE)="","",VLOOKUP($O998,'APOIO-DESPESAS'!$A$3:$N$962,9,FALSE)),"")</f>
        <v/>
      </c>
      <c r="I998" s="223" t="str">
        <f>IFERROR(IF(VLOOKUP($O998,'APOIO-DESPESAS'!$A$3:$N$962,10,FALSE)="","",VLOOKUP($O998,'APOIO-DESPESAS'!$A$3:$N$962,10,FALSE)),"")</f>
        <v/>
      </c>
      <c r="J998" s="223" t="str">
        <f>IFERROR(IF(VLOOKUP($O998,'APOIO-DESPESAS'!$A$3:$N$962,11,FALSE)="","",VLOOKUP($O998,'APOIO-DESPESAS'!$A$3:$N$962,11,FALSE)),"")</f>
        <v/>
      </c>
      <c r="K998" s="223" t="str">
        <f>IFERROR(IF(VLOOKUP($O998,'APOIO-DESPESAS'!$A$3:$N$962,12,FALSE)="","",VLOOKUP($O998,'APOIO-DESPESAS'!$A$3:$N$962,12,FALSE)),"")</f>
        <v/>
      </c>
      <c r="L998" s="223" t="str">
        <f>IFERROR(IF(VLOOKUP($O998,'APOIO-DESPESAS'!$A$3:$N$962,13,FALSE)="","",VLOOKUP($O998,'APOIO-DESPESAS'!$A$3:$N$962,13,FALSE)),"")</f>
        <v/>
      </c>
      <c r="M998" s="223" t="str">
        <f>IFERROR(IF(VLOOKUP($O998,'APOIO-DESPESAS'!$A$3:$N$962,14,FALSE)="","",VLOOKUP($O998,'APOIO-DESPESAS'!$A$3:$N$962,14,FALSE)),"")</f>
        <v/>
      </c>
      <c r="O998" s="223">
        <f t="shared" si="15"/>
        <v>996</v>
      </c>
    </row>
    <row r="999" spans="1:15" x14ac:dyDescent="0.25">
      <c r="A999" s="223" t="str">
        <f>IFERROR(IF(VLOOKUP($O999,'APOIO-DESPESAS'!$A$3:$N$962,2,FALSE)="","",VLOOKUP($O999,'APOIO-DESPESAS'!$A$3:$N$962,2,FALSE)),"")</f>
        <v/>
      </c>
      <c r="B999" s="223" t="str">
        <f>IFERROR(IF(VLOOKUP($O999,'APOIO-DESPESAS'!$A$3:$N$962,3,FALSE)="","",VLOOKUP($O999,'APOIO-DESPESAS'!$A$3:$N$962,3,FALSE)),"")</f>
        <v/>
      </c>
      <c r="C999" s="223" t="str">
        <f>IFERROR(IF(VLOOKUP($O999,'APOIO-DESPESAS'!$A$3:$N$962,4,FALSE)="","",VLOOKUP($O999,'APOIO-DESPESAS'!$A$3:$N$962,4,FALSE)),"")</f>
        <v/>
      </c>
      <c r="D999" s="223" t="str">
        <f>IFERROR(IF(VLOOKUP($O999,'APOIO-DESPESAS'!$A$3:$N$962,5,FALSE)="","",VLOOKUP($O999,'APOIO-DESPESAS'!$A$3:$N$962,5,FALSE)),"")</f>
        <v/>
      </c>
      <c r="E999" s="223" t="str">
        <f>IFERROR(IF(VLOOKUP($O999,'APOIO-DESPESAS'!$A$3:$N$962,6,FALSE)="","",VLOOKUP($O999,'APOIO-DESPESAS'!$A$3:$N$962,6,FALSE)),"")</f>
        <v/>
      </c>
      <c r="F999" s="223" t="str">
        <f>IFERROR(IF(VLOOKUP($O999,'APOIO-DESPESAS'!$A$3:$N$962,7,FALSE)="","",VLOOKUP($O999,'APOIO-DESPESAS'!$A$3:$N$962,7,FALSE)),"")</f>
        <v/>
      </c>
      <c r="G999" s="223" t="str">
        <f>IFERROR(IF(VLOOKUP($O999,'APOIO-DESPESAS'!$A$3:$N$962,8,FALSE)="","",VLOOKUP($O999,'APOIO-DESPESAS'!$A$3:$N$962,8,FALSE)),"")</f>
        <v/>
      </c>
      <c r="H999" s="223" t="str">
        <f>IFERROR(IF(VLOOKUP($O999,'APOIO-DESPESAS'!$A$3:$N$962,9,FALSE)="","",VLOOKUP($O999,'APOIO-DESPESAS'!$A$3:$N$962,9,FALSE)),"")</f>
        <v/>
      </c>
      <c r="I999" s="223" t="str">
        <f>IFERROR(IF(VLOOKUP($O999,'APOIO-DESPESAS'!$A$3:$N$962,10,FALSE)="","",VLOOKUP($O999,'APOIO-DESPESAS'!$A$3:$N$962,10,FALSE)),"")</f>
        <v/>
      </c>
      <c r="J999" s="223" t="str">
        <f>IFERROR(IF(VLOOKUP($O999,'APOIO-DESPESAS'!$A$3:$N$962,11,FALSE)="","",VLOOKUP($O999,'APOIO-DESPESAS'!$A$3:$N$962,11,FALSE)),"")</f>
        <v/>
      </c>
      <c r="K999" s="223" t="str">
        <f>IFERROR(IF(VLOOKUP($O999,'APOIO-DESPESAS'!$A$3:$N$962,12,FALSE)="","",VLOOKUP($O999,'APOIO-DESPESAS'!$A$3:$N$962,12,FALSE)),"")</f>
        <v/>
      </c>
      <c r="L999" s="223" t="str">
        <f>IFERROR(IF(VLOOKUP($O999,'APOIO-DESPESAS'!$A$3:$N$962,13,FALSE)="","",VLOOKUP($O999,'APOIO-DESPESAS'!$A$3:$N$962,13,FALSE)),"")</f>
        <v/>
      </c>
      <c r="M999" s="223" t="str">
        <f>IFERROR(IF(VLOOKUP($O999,'APOIO-DESPESAS'!$A$3:$N$962,14,FALSE)="","",VLOOKUP($O999,'APOIO-DESPESAS'!$A$3:$N$962,14,FALSE)),"")</f>
        <v/>
      </c>
      <c r="O999" s="223">
        <f t="shared" si="15"/>
        <v>997</v>
      </c>
    </row>
    <row r="1000" spans="1:15" x14ac:dyDescent="0.25">
      <c r="A1000" s="223" t="str">
        <f>IFERROR(IF(VLOOKUP($O1000,'APOIO-DESPESAS'!$A$3:$N$962,2,FALSE)="","",VLOOKUP($O1000,'APOIO-DESPESAS'!$A$3:$N$962,2,FALSE)),"")</f>
        <v/>
      </c>
      <c r="B1000" s="223" t="str">
        <f>IFERROR(IF(VLOOKUP($O1000,'APOIO-DESPESAS'!$A$3:$N$962,3,FALSE)="","",VLOOKUP($O1000,'APOIO-DESPESAS'!$A$3:$N$962,3,FALSE)),"")</f>
        <v/>
      </c>
      <c r="C1000" s="223" t="str">
        <f>IFERROR(IF(VLOOKUP($O1000,'APOIO-DESPESAS'!$A$3:$N$962,4,FALSE)="","",VLOOKUP($O1000,'APOIO-DESPESAS'!$A$3:$N$962,4,FALSE)),"")</f>
        <v/>
      </c>
      <c r="D1000" s="223" t="str">
        <f>IFERROR(IF(VLOOKUP($O1000,'APOIO-DESPESAS'!$A$3:$N$962,5,FALSE)="","",VLOOKUP($O1000,'APOIO-DESPESAS'!$A$3:$N$962,5,FALSE)),"")</f>
        <v/>
      </c>
      <c r="E1000" s="223" t="str">
        <f>IFERROR(IF(VLOOKUP($O1000,'APOIO-DESPESAS'!$A$3:$N$962,6,FALSE)="","",VLOOKUP($O1000,'APOIO-DESPESAS'!$A$3:$N$962,6,FALSE)),"")</f>
        <v/>
      </c>
      <c r="F1000" s="223" t="str">
        <f>IFERROR(IF(VLOOKUP($O1000,'APOIO-DESPESAS'!$A$3:$N$962,7,FALSE)="","",VLOOKUP($O1000,'APOIO-DESPESAS'!$A$3:$N$962,7,FALSE)),"")</f>
        <v/>
      </c>
      <c r="G1000" s="223" t="str">
        <f>IFERROR(IF(VLOOKUP($O1000,'APOIO-DESPESAS'!$A$3:$N$962,8,FALSE)="","",VLOOKUP($O1000,'APOIO-DESPESAS'!$A$3:$N$962,8,FALSE)),"")</f>
        <v/>
      </c>
      <c r="H1000" s="223" t="str">
        <f>IFERROR(IF(VLOOKUP($O1000,'APOIO-DESPESAS'!$A$3:$N$962,9,FALSE)="","",VLOOKUP($O1000,'APOIO-DESPESAS'!$A$3:$N$962,9,FALSE)),"")</f>
        <v/>
      </c>
      <c r="I1000" s="223" t="str">
        <f>IFERROR(IF(VLOOKUP($O1000,'APOIO-DESPESAS'!$A$3:$N$962,10,FALSE)="","",VLOOKUP($O1000,'APOIO-DESPESAS'!$A$3:$N$962,10,FALSE)),"")</f>
        <v/>
      </c>
      <c r="J1000" s="223" t="str">
        <f>IFERROR(IF(VLOOKUP($O1000,'APOIO-DESPESAS'!$A$3:$N$962,11,FALSE)="","",VLOOKUP($O1000,'APOIO-DESPESAS'!$A$3:$N$962,11,FALSE)),"")</f>
        <v/>
      </c>
      <c r="K1000" s="223" t="str">
        <f>IFERROR(IF(VLOOKUP($O1000,'APOIO-DESPESAS'!$A$3:$N$962,12,FALSE)="","",VLOOKUP($O1000,'APOIO-DESPESAS'!$A$3:$N$962,12,FALSE)),"")</f>
        <v/>
      </c>
      <c r="L1000" s="223" t="str">
        <f>IFERROR(IF(VLOOKUP($O1000,'APOIO-DESPESAS'!$A$3:$N$962,13,FALSE)="","",VLOOKUP($O1000,'APOIO-DESPESAS'!$A$3:$N$962,13,FALSE)),"")</f>
        <v/>
      </c>
      <c r="M1000" s="223" t="str">
        <f>IFERROR(IF(VLOOKUP($O1000,'APOIO-DESPESAS'!$A$3:$N$962,14,FALSE)="","",VLOOKUP($O1000,'APOIO-DESPESAS'!$A$3:$N$962,14,FALSE)),"")</f>
        <v/>
      </c>
      <c r="O1000" s="223">
        <f t="shared" si="15"/>
        <v>998</v>
      </c>
    </row>
    <row r="1001" spans="1:15" x14ac:dyDescent="0.25">
      <c r="A1001" s="223" t="str">
        <f>IFERROR(IF(VLOOKUP($O1001,'APOIO-DESPESAS'!$A$3:$N$962,2,FALSE)="","",VLOOKUP($O1001,'APOIO-DESPESAS'!$A$3:$N$962,2,FALSE)),"")</f>
        <v/>
      </c>
      <c r="B1001" s="223" t="str">
        <f>IFERROR(IF(VLOOKUP($O1001,'APOIO-DESPESAS'!$A$3:$N$962,3,FALSE)="","",VLOOKUP($O1001,'APOIO-DESPESAS'!$A$3:$N$962,3,FALSE)),"")</f>
        <v/>
      </c>
      <c r="C1001" s="223" t="str">
        <f>IFERROR(IF(VLOOKUP($O1001,'APOIO-DESPESAS'!$A$3:$N$962,4,FALSE)="","",VLOOKUP($O1001,'APOIO-DESPESAS'!$A$3:$N$962,4,FALSE)),"")</f>
        <v/>
      </c>
      <c r="D1001" s="223" t="str">
        <f>IFERROR(IF(VLOOKUP($O1001,'APOIO-DESPESAS'!$A$3:$N$962,5,FALSE)="","",VLOOKUP($O1001,'APOIO-DESPESAS'!$A$3:$N$962,5,FALSE)),"")</f>
        <v/>
      </c>
      <c r="E1001" s="223" t="str">
        <f>IFERROR(IF(VLOOKUP($O1001,'APOIO-DESPESAS'!$A$3:$N$962,6,FALSE)="","",VLOOKUP($O1001,'APOIO-DESPESAS'!$A$3:$N$962,6,FALSE)),"")</f>
        <v/>
      </c>
      <c r="F1001" s="223" t="str">
        <f>IFERROR(IF(VLOOKUP($O1001,'APOIO-DESPESAS'!$A$3:$N$962,7,FALSE)="","",VLOOKUP($O1001,'APOIO-DESPESAS'!$A$3:$N$962,7,FALSE)),"")</f>
        <v/>
      </c>
      <c r="G1001" s="223" t="str">
        <f>IFERROR(IF(VLOOKUP($O1001,'APOIO-DESPESAS'!$A$3:$N$962,8,FALSE)="","",VLOOKUP($O1001,'APOIO-DESPESAS'!$A$3:$N$962,8,FALSE)),"")</f>
        <v/>
      </c>
      <c r="H1001" s="223" t="str">
        <f>IFERROR(IF(VLOOKUP($O1001,'APOIO-DESPESAS'!$A$3:$N$962,9,FALSE)="","",VLOOKUP($O1001,'APOIO-DESPESAS'!$A$3:$N$962,9,FALSE)),"")</f>
        <v/>
      </c>
      <c r="I1001" s="223" t="str">
        <f>IFERROR(IF(VLOOKUP($O1001,'APOIO-DESPESAS'!$A$3:$N$962,10,FALSE)="","",VLOOKUP($O1001,'APOIO-DESPESAS'!$A$3:$N$962,10,FALSE)),"")</f>
        <v/>
      </c>
      <c r="J1001" s="223" t="str">
        <f>IFERROR(IF(VLOOKUP($O1001,'APOIO-DESPESAS'!$A$3:$N$962,11,FALSE)="","",VLOOKUP($O1001,'APOIO-DESPESAS'!$A$3:$N$962,11,FALSE)),"")</f>
        <v/>
      </c>
      <c r="K1001" s="223" t="str">
        <f>IFERROR(IF(VLOOKUP($O1001,'APOIO-DESPESAS'!$A$3:$N$962,12,FALSE)="","",VLOOKUP($O1001,'APOIO-DESPESAS'!$A$3:$N$962,12,FALSE)),"")</f>
        <v/>
      </c>
      <c r="L1001" s="223" t="str">
        <f>IFERROR(IF(VLOOKUP($O1001,'APOIO-DESPESAS'!$A$3:$N$962,13,FALSE)="","",VLOOKUP($O1001,'APOIO-DESPESAS'!$A$3:$N$962,13,FALSE)),"")</f>
        <v/>
      </c>
      <c r="M1001" s="223" t="str">
        <f>IFERROR(IF(VLOOKUP($O1001,'APOIO-DESPESAS'!$A$3:$N$962,14,FALSE)="","",VLOOKUP($O1001,'APOIO-DESPESAS'!$A$3:$N$962,14,FALSE)),"")</f>
        <v/>
      </c>
      <c r="O1001" s="223">
        <f t="shared" si="15"/>
        <v>999</v>
      </c>
    </row>
    <row r="1002" spans="1:15" x14ac:dyDescent="0.25">
      <c r="A1002" s="223" t="str">
        <f>IFERROR(IF(VLOOKUP($O1002,'APOIO-DESPESAS'!$A$3:$N$962,2,FALSE)="","",VLOOKUP($O1002,'APOIO-DESPESAS'!$A$3:$N$962,2,FALSE)),"")</f>
        <v/>
      </c>
      <c r="B1002" s="223" t="str">
        <f>IFERROR(IF(VLOOKUP($O1002,'APOIO-DESPESAS'!$A$3:$N$962,3,FALSE)="","",VLOOKUP($O1002,'APOIO-DESPESAS'!$A$3:$N$962,3,FALSE)),"")</f>
        <v/>
      </c>
      <c r="C1002" s="223" t="str">
        <f>IFERROR(IF(VLOOKUP($O1002,'APOIO-DESPESAS'!$A$3:$N$962,4,FALSE)="","",VLOOKUP($O1002,'APOIO-DESPESAS'!$A$3:$N$962,4,FALSE)),"")</f>
        <v/>
      </c>
      <c r="D1002" s="223" t="str">
        <f>IFERROR(IF(VLOOKUP($O1002,'APOIO-DESPESAS'!$A$3:$N$962,5,FALSE)="","",VLOOKUP($O1002,'APOIO-DESPESAS'!$A$3:$N$962,5,FALSE)),"")</f>
        <v/>
      </c>
      <c r="E1002" s="223" t="str">
        <f>IFERROR(IF(VLOOKUP($O1002,'APOIO-DESPESAS'!$A$3:$N$962,6,FALSE)="","",VLOOKUP($O1002,'APOIO-DESPESAS'!$A$3:$N$962,6,FALSE)),"")</f>
        <v/>
      </c>
      <c r="F1002" s="223" t="str">
        <f>IFERROR(IF(VLOOKUP($O1002,'APOIO-DESPESAS'!$A$3:$N$962,7,FALSE)="","",VLOOKUP($O1002,'APOIO-DESPESAS'!$A$3:$N$962,7,FALSE)),"")</f>
        <v/>
      </c>
      <c r="G1002" s="223" t="str">
        <f>IFERROR(IF(VLOOKUP($O1002,'APOIO-DESPESAS'!$A$3:$N$962,8,FALSE)="","",VLOOKUP($O1002,'APOIO-DESPESAS'!$A$3:$N$962,8,FALSE)),"")</f>
        <v/>
      </c>
      <c r="H1002" s="223" t="str">
        <f>IFERROR(IF(VLOOKUP($O1002,'APOIO-DESPESAS'!$A$3:$N$962,9,FALSE)="","",VLOOKUP($O1002,'APOIO-DESPESAS'!$A$3:$N$962,9,FALSE)),"")</f>
        <v/>
      </c>
      <c r="I1002" s="223" t="str">
        <f>IFERROR(IF(VLOOKUP($O1002,'APOIO-DESPESAS'!$A$3:$N$962,10,FALSE)="","",VLOOKUP($O1002,'APOIO-DESPESAS'!$A$3:$N$962,10,FALSE)),"")</f>
        <v/>
      </c>
      <c r="J1002" s="223" t="str">
        <f>IFERROR(IF(VLOOKUP($O1002,'APOIO-DESPESAS'!$A$3:$N$962,11,FALSE)="","",VLOOKUP($O1002,'APOIO-DESPESAS'!$A$3:$N$962,11,FALSE)),"")</f>
        <v/>
      </c>
      <c r="K1002" s="223" t="str">
        <f>IFERROR(IF(VLOOKUP($O1002,'APOIO-DESPESAS'!$A$3:$N$962,12,FALSE)="","",VLOOKUP($O1002,'APOIO-DESPESAS'!$A$3:$N$962,12,FALSE)),"")</f>
        <v/>
      </c>
      <c r="L1002" s="223" t="str">
        <f>IFERROR(IF(VLOOKUP($O1002,'APOIO-DESPESAS'!$A$3:$N$962,13,FALSE)="","",VLOOKUP($O1002,'APOIO-DESPESAS'!$A$3:$N$962,13,FALSE)),"")</f>
        <v/>
      </c>
      <c r="M1002" s="223" t="str">
        <f>IFERROR(IF(VLOOKUP($O1002,'APOIO-DESPESAS'!$A$3:$N$962,14,FALSE)="","",VLOOKUP($O1002,'APOIO-DESPESAS'!$A$3:$N$962,14,FALSE)),"")</f>
        <v/>
      </c>
      <c r="O1002" s="223">
        <f t="shared" si="15"/>
        <v>1000</v>
      </c>
    </row>
    <row r="1003" spans="1:15" x14ac:dyDescent="0.25">
      <c r="A1003" s="223" t="str">
        <f>IFERROR(IF(VLOOKUP($O1003,'APOIO-DESPESAS'!$A$3:$N$962,2,FALSE)="","",VLOOKUP($O1003,'APOIO-DESPESAS'!$A$3:$N$962,2,FALSE)),"")</f>
        <v/>
      </c>
      <c r="B1003" s="223" t="str">
        <f>IFERROR(IF(VLOOKUP($O1003,'APOIO-DESPESAS'!$A$3:$N$962,3,FALSE)="","",VLOOKUP($O1003,'APOIO-DESPESAS'!$A$3:$N$962,3,FALSE)),"")</f>
        <v/>
      </c>
      <c r="C1003" s="223" t="str">
        <f>IFERROR(IF(VLOOKUP($O1003,'APOIO-DESPESAS'!$A$3:$N$962,4,FALSE)="","",VLOOKUP($O1003,'APOIO-DESPESAS'!$A$3:$N$962,4,FALSE)),"")</f>
        <v/>
      </c>
      <c r="D1003" s="223" t="str">
        <f>IFERROR(IF(VLOOKUP($O1003,'APOIO-DESPESAS'!$A$3:$N$962,5,FALSE)="","",VLOOKUP($O1003,'APOIO-DESPESAS'!$A$3:$N$962,5,FALSE)),"")</f>
        <v/>
      </c>
      <c r="E1003" s="223" t="str">
        <f>IFERROR(IF(VLOOKUP($O1003,'APOIO-DESPESAS'!$A$3:$N$962,6,FALSE)="","",VLOOKUP($O1003,'APOIO-DESPESAS'!$A$3:$N$962,6,FALSE)),"")</f>
        <v/>
      </c>
      <c r="F1003" s="223" t="str">
        <f>IFERROR(IF(VLOOKUP($O1003,'APOIO-DESPESAS'!$A$3:$N$962,7,FALSE)="","",VLOOKUP($O1003,'APOIO-DESPESAS'!$A$3:$N$962,7,FALSE)),"")</f>
        <v/>
      </c>
      <c r="G1003" s="223" t="str">
        <f>IFERROR(IF(VLOOKUP($O1003,'APOIO-DESPESAS'!$A$3:$N$962,8,FALSE)="","",VLOOKUP($O1003,'APOIO-DESPESAS'!$A$3:$N$962,8,FALSE)),"")</f>
        <v/>
      </c>
      <c r="H1003" s="223" t="str">
        <f>IFERROR(IF(VLOOKUP($O1003,'APOIO-DESPESAS'!$A$3:$N$962,9,FALSE)="","",VLOOKUP($O1003,'APOIO-DESPESAS'!$A$3:$N$962,9,FALSE)),"")</f>
        <v/>
      </c>
      <c r="I1003" s="223" t="str">
        <f>IFERROR(IF(VLOOKUP($O1003,'APOIO-DESPESAS'!$A$3:$N$962,10,FALSE)="","",VLOOKUP($O1003,'APOIO-DESPESAS'!$A$3:$N$962,10,FALSE)),"")</f>
        <v/>
      </c>
      <c r="J1003" s="223" t="str">
        <f>IFERROR(IF(VLOOKUP($O1003,'APOIO-DESPESAS'!$A$3:$N$962,11,FALSE)="","",VLOOKUP($O1003,'APOIO-DESPESAS'!$A$3:$N$962,11,FALSE)),"")</f>
        <v/>
      </c>
      <c r="K1003" s="223" t="str">
        <f>IFERROR(IF(VLOOKUP($O1003,'APOIO-DESPESAS'!$A$3:$N$962,12,FALSE)="","",VLOOKUP($O1003,'APOIO-DESPESAS'!$A$3:$N$962,12,FALSE)),"")</f>
        <v/>
      </c>
      <c r="L1003" s="223" t="str">
        <f>IFERROR(IF(VLOOKUP($O1003,'APOIO-DESPESAS'!$A$3:$N$962,13,FALSE)="","",VLOOKUP($O1003,'APOIO-DESPESAS'!$A$3:$N$962,13,FALSE)),"")</f>
        <v/>
      </c>
      <c r="M1003" s="223" t="str">
        <f>IFERROR(IF(VLOOKUP($O1003,'APOIO-DESPESAS'!$A$3:$N$962,14,FALSE)="","",VLOOKUP($O1003,'APOIO-DESPESAS'!$A$3:$N$962,14,FALSE)),"")</f>
        <v/>
      </c>
      <c r="O1003" s="223">
        <f t="shared" si="15"/>
        <v>1001</v>
      </c>
    </row>
    <row r="1004" spans="1:15" x14ac:dyDescent="0.25">
      <c r="A1004" s="223" t="str">
        <f>IFERROR(IF(VLOOKUP($O1004,'APOIO-DESPESAS'!$A$3:$N$962,2,FALSE)="","",VLOOKUP($O1004,'APOIO-DESPESAS'!$A$3:$N$962,2,FALSE)),"")</f>
        <v/>
      </c>
      <c r="B1004" s="223" t="str">
        <f>IFERROR(IF(VLOOKUP($O1004,'APOIO-DESPESAS'!$A$3:$N$962,3,FALSE)="","",VLOOKUP($O1004,'APOIO-DESPESAS'!$A$3:$N$962,3,FALSE)),"")</f>
        <v/>
      </c>
      <c r="C1004" s="223" t="str">
        <f>IFERROR(IF(VLOOKUP($O1004,'APOIO-DESPESAS'!$A$3:$N$962,4,FALSE)="","",VLOOKUP($O1004,'APOIO-DESPESAS'!$A$3:$N$962,4,FALSE)),"")</f>
        <v/>
      </c>
      <c r="D1004" s="223" t="str">
        <f>IFERROR(IF(VLOOKUP($O1004,'APOIO-DESPESAS'!$A$3:$N$962,5,FALSE)="","",VLOOKUP($O1004,'APOIO-DESPESAS'!$A$3:$N$962,5,FALSE)),"")</f>
        <v/>
      </c>
      <c r="E1004" s="223" t="str">
        <f>IFERROR(IF(VLOOKUP($O1004,'APOIO-DESPESAS'!$A$3:$N$962,6,FALSE)="","",VLOOKUP($O1004,'APOIO-DESPESAS'!$A$3:$N$962,6,FALSE)),"")</f>
        <v/>
      </c>
      <c r="F1004" s="223" t="str">
        <f>IFERROR(IF(VLOOKUP($O1004,'APOIO-DESPESAS'!$A$3:$N$962,7,FALSE)="","",VLOOKUP($O1004,'APOIO-DESPESAS'!$A$3:$N$962,7,FALSE)),"")</f>
        <v/>
      </c>
      <c r="G1004" s="223" t="str">
        <f>IFERROR(IF(VLOOKUP($O1004,'APOIO-DESPESAS'!$A$3:$N$962,8,FALSE)="","",VLOOKUP($O1004,'APOIO-DESPESAS'!$A$3:$N$962,8,FALSE)),"")</f>
        <v/>
      </c>
      <c r="H1004" s="223" t="str">
        <f>IFERROR(IF(VLOOKUP($O1004,'APOIO-DESPESAS'!$A$3:$N$962,9,FALSE)="","",VLOOKUP($O1004,'APOIO-DESPESAS'!$A$3:$N$962,9,FALSE)),"")</f>
        <v/>
      </c>
      <c r="I1004" s="223" t="str">
        <f>IFERROR(IF(VLOOKUP($O1004,'APOIO-DESPESAS'!$A$3:$N$962,10,FALSE)="","",VLOOKUP($O1004,'APOIO-DESPESAS'!$A$3:$N$962,10,FALSE)),"")</f>
        <v/>
      </c>
      <c r="J1004" s="223" t="str">
        <f>IFERROR(IF(VLOOKUP($O1004,'APOIO-DESPESAS'!$A$3:$N$962,11,FALSE)="","",VLOOKUP($O1004,'APOIO-DESPESAS'!$A$3:$N$962,11,FALSE)),"")</f>
        <v/>
      </c>
      <c r="K1004" s="223" t="str">
        <f>IFERROR(IF(VLOOKUP($O1004,'APOIO-DESPESAS'!$A$3:$N$962,12,FALSE)="","",VLOOKUP($O1004,'APOIO-DESPESAS'!$A$3:$N$962,12,FALSE)),"")</f>
        <v/>
      </c>
      <c r="L1004" s="223" t="str">
        <f>IFERROR(IF(VLOOKUP($O1004,'APOIO-DESPESAS'!$A$3:$N$962,13,FALSE)="","",VLOOKUP($O1004,'APOIO-DESPESAS'!$A$3:$N$962,13,FALSE)),"")</f>
        <v/>
      </c>
      <c r="M1004" s="223" t="str">
        <f>IFERROR(IF(VLOOKUP($O1004,'APOIO-DESPESAS'!$A$3:$N$962,14,FALSE)="","",VLOOKUP($O1004,'APOIO-DESPESAS'!$A$3:$N$962,14,FALSE)),"")</f>
        <v/>
      </c>
      <c r="O1004" s="223">
        <f t="shared" si="15"/>
        <v>1002</v>
      </c>
    </row>
    <row r="1005" spans="1:15" x14ac:dyDescent="0.25">
      <c r="A1005" s="223" t="str">
        <f>IFERROR(IF(VLOOKUP($O1005,'APOIO-DESPESAS'!$A$3:$N$962,2,FALSE)="","",VLOOKUP($O1005,'APOIO-DESPESAS'!$A$3:$N$962,2,FALSE)),"")</f>
        <v/>
      </c>
      <c r="B1005" s="223" t="str">
        <f>IFERROR(IF(VLOOKUP($O1005,'APOIO-DESPESAS'!$A$3:$N$962,3,FALSE)="","",VLOOKUP($O1005,'APOIO-DESPESAS'!$A$3:$N$962,3,FALSE)),"")</f>
        <v/>
      </c>
      <c r="C1005" s="223" t="str">
        <f>IFERROR(IF(VLOOKUP($O1005,'APOIO-DESPESAS'!$A$3:$N$962,4,FALSE)="","",VLOOKUP($O1005,'APOIO-DESPESAS'!$A$3:$N$962,4,FALSE)),"")</f>
        <v/>
      </c>
      <c r="D1005" s="223" t="str">
        <f>IFERROR(IF(VLOOKUP($O1005,'APOIO-DESPESAS'!$A$3:$N$962,5,FALSE)="","",VLOOKUP($O1005,'APOIO-DESPESAS'!$A$3:$N$962,5,FALSE)),"")</f>
        <v/>
      </c>
      <c r="E1005" s="223" t="str">
        <f>IFERROR(IF(VLOOKUP($O1005,'APOIO-DESPESAS'!$A$3:$N$962,6,FALSE)="","",VLOOKUP($O1005,'APOIO-DESPESAS'!$A$3:$N$962,6,FALSE)),"")</f>
        <v/>
      </c>
      <c r="F1005" s="223" t="str">
        <f>IFERROR(IF(VLOOKUP($O1005,'APOIO-DESPESAS'!$A$3:$N$962,7,FALSE)="","",VLOOKUP($O1005,'APOIO-DESPESAS'!$A$3:$N$962,7,FALSE)),"")</f>
        <v/>
      </c>
      <c r="G1005" s="223" t="str">
        <f>IFERROR(IF(VLOOKUP($O1005,'APOIO-DESPESAS'!$A$3:$N$962,8,FALSE)="","",VLOOKUP($O1005,'APOIO-DESPESAS'!$A$3:$N$962,8,FALSE)),"")</f>
        <v/>
      </c>
      <c r="H1005" s="223" t="str">
        <f>IFERROR(IF(VLOOKUP($O1005,'APOIO-DESPESAS'!$A$3:$N$962,9,FALSE)="","",VLOOKUP($O1005,'APOIO-DESPESAS'!$A$3:$N$962,9,FALSE)),"")</f>
        <v/>
      </c>
      <c r="I1005" s="223" t="str">
        <f>IFERROR(IF(VLOOKUP($O1005,'APOIO-DESPESAS'!$A$3:$N$962,10,FALSE)="","",VLOOKUP($O1005,'APOIO-DESPESAS'!$A$3:$N$962,10,FALSE)),"")</f>
        <v/>
      </c>
      <c r="J1005" s="223" t="str">
        <f>IFERROR(IF(VLOOKUP($O1005,'APOIO-DESPESAS'!$A$3:$N$962,11,FALSE)="","",VLOOKUP($O1005,'APOIO-DESPESAS'!$A$3:$N$962,11,FALSE)),"")</f>
        <v/>
      </c>
      <c r="K1005" s="223" t="str">
        <f>IFERROR(IF(VLOOKUP($O1005,'APOIO-DESPESAS'!$A$3:$N$962,12,FALSE)="","",VLOOKUP($O1005,'APOIO-DESPESAS'!$A$3:$N$962,12,FALSE)),"")</f>
        <v/>
      </c>
      <c r="L1005" s="223" t="str">
        <f>IFERROR(IF(VLOOKUP($O1005,'APOIO-DESPESAS'!$A$3:$N$962,13,FALSE)="","",VLOOKUP($O1005,'APOIO-DESPESAS'!$A$3:$N$962,13,FALSE)),"")</f>
        <v/>
      </c>
      <c r="M1005" s="223" t="str">
        <f>IFERROR(IF(VLOOKUP($O1005,'APOIO-DESPESAS'!$A$3:$N$962,14,FALSE)="","",VLOOKUP($O1005,'APOIO-DESPESAS'!$A$3:$N$962,14,FALSE)),"")</f>
        <v/>
      </c>
      <c r="O1005" s="223">
        <f t="shared" si="15"/>
        <v>1003</v>
      </c>
    </row>
    <row r="1006" spans="1:15" x14ac:dyDescent="0.25">
      <c r="A1006" s="223" t="str">
        <f>IFERROR(IF(VLOOKUP($O1006,'APOIO-DESPESAS'!$A$3:$N$962,2,FALSE)="","",VLOOKUP($O1006,'APOIO-DESPESAS'!$A$3:$N$962,2,FALSE)),"")</f>
        <v/>
      </c>
      <c r="B1006" s="223" t="str">
        <f>IFERROR(IF(VLOOKUP($O1006,'APOIO-DESPESAS'!$A$3:$N$962,3,FALSE)="","",VLOOKUP($O1006,'APOIO-DESPESAS'!$A$3:$N$962,3,FALSE)),"")</f>
        <v/>
      </c>
      <c r="C1006" s="223" t="str">
        <f>IFERROR(IF(VLOOKUP($O1006,'APOIO-DESPESAS'!$A$3:$N$962,4,FALSE)="","",VLOOKUP($O1006,'APOIO-DESPESAS'!$A$3:$N$962,4,FALSE)),"")</f>
        <v/>
      </c>
      <c r="D1006" s="223" t="str">
        <f>IFERROR(IF(VLOOKUP($O1006,'APOIO-DESPESAS'!$A$3:$N$962,5,FALSE)="","",VLOOKUP($O1006,'APOIO-DESPESAS'!$A$3:$N$962,5,FALSE)),"")</f>
        <v/>
      </c>
      <c r="E1006" s="223" t="str">
        <f>IFERROR(IF(VLOOKUP($O1006,'APOIO-DESPESAS'!$A$3:$N$962,6,FALSE)="","",VLOOKUP($O1006,'APOIO-DESPESAS'!$A$3:$N$962,6,FALSE)),"")</f>
        <v/>
      </c>
      <c r="F1006" s="223" t="str">
        <f>IFERROR(IF(VLOOKUP($O1006,'APOIO-DESPESAS'!$A$3:$N$962,7,FALSE)="","",VLOOKUP($O1006,'APOIO-DESPESAS'!$A$3:$N$962,7,FALSE)),"")</f>
        <v/>
      </c>
      <c r="G1006" s="223" t="str">
        <f>IFERROR(IF(VLOOKUP($O1006,'APOIO-DESPESAS'!$A$3:$N$962,8,FALSE)="","",VLOOKUP($O1006,'APOIO-DESPESAS'!$A$3:$N$962,8,FALSE)),"")</f>
        <v/>
      </c>
      <c r="H1006" s="223" t="str">
        <f>IFERROR(IF(VLOOKUP($O1006,'APOIO-DESPESAS'!$A$3:$N$962,9,FALSE)="","",VLOOKUP($O1006,'APOIO-DESPESAS'!$A$3:$N$962,9,FALSE)),"")</f>
        <v/>
      </c>
      <c r="I1006" s="223" t="str">
        <f>IFERROR(IF(VLOOKUP($O1006,'APOIO-DESPESAS'!$A$3:$N$962,10,FALSE)="","",VLOOKUP($O1006,'APOIO-DESPESAS'!$A$3:$N$962,10,FALSE)),"")</f>
        <v/>
      </c>
      <c r="J1006" s="223" t="str">
        <f>IFERROR(IF(VLOOKUP($O1006,'APOIO-DESPESAS'!$A$3:$N$962,11,FALSE)="","",VLOOKUP($O1006,'APOIO-DESPESAS'!$A$3:$N$962,11,FALSE)),"")</f>
        <v/>
      </c>
      <c r="K1006" s="223" t="str">
        <f>IFERROR(IF(VLOOKUP($O1006,'APOIO-DESPESAS'!$A$3:$N$962,12,FALSE)="","",VLOOKUP($O1006,'APOIO-DESPESAS'!$A$3:$N$962,12,FALSE)),"")</f>
        <v/>
      </c>
      <c r="L1006" s="223" t="str">
        <f>IFERROR(IF(VLOOKUP($O1006,'APOIO-DESPESAS'!$A$3:$N$962,13,FALSE)="","",VLOOKUP($O1006,'APOIO-DESPESAS'!$A$3:$N$962,13,FALSE)),"")</f>
        <v/>
      </c>
      <c r="M1006" s="223" t="str">
        <f>IFERROR(IF(VLOOKUP($O1006,'APOIO-DESPESAS'!$A$3:$N$962,14,FALSE)="","",VLOOKUP($O1006,'APOIO-DESPESAS'!$A$3:$N$962,14,FALSE)),"")</f>
        <v/>
      </c>
      <c r="O1006" s="223">
        <f t="shared" si="15"/>
        <v>1004</v>
      </c>
    </row>
    <row r="1007" spans="1:15" x14ac:dyDescent="0.25">
      <c r="A1007" s="223" t="str">
        <f>IFERROR(IF(VLOOKUP($O1007,'APOIO-DESPESAS'!$A$3:$N$962,2,FALSE)="","",VLOOKUP($O1007,'APOIO-DESPESAS'!$A$3:$N$962,2,FALSE)),"")</f>
        <v/>
      </c>
      <c r="B1007" s="223" t="str">
        <f>IFERROR(IF(VLOOKUP($O1007,'APOIO-DESPESAS'!$A$3:$N$962,3,FALSE)="","",VLOOKUP($O1007,'APOIO-DESPESAS'!$A$3:$N$962,3,FALSE)),"")</f>
        <v/>
      </c>
      <c r="C1007" s="223" t="str">
        <f>IFERROR(IF(VLOOKUP($O1007,'APOIO-DESPESAS'!$A$3:$N$962,4,FALSE)="","",VLOOKUP($O1007,'APOIO-DESPESAS'!$A$3:$N$962,4,FALSE)),"")</f>
        <v/>
      </c>
      <c r="D1007" s="223" t="str">
        <f>IFERROR(IF(VLOOKUP($O1007,'APOIO-DESPESAS'!$A$3:$N$962,5,FALSE)="","",VLOOKUP($O1007,'APOIO-DESPESAS'!$A$3:$N$962,5,FALSE)),"")</f>
        <v/>
      </c>
      <c r="E1007" s="223" t="str">
        <f>IFERROR(IF(VLOOKUP($O1007,'APOIO-DESPESAS'!$A$3:$N$962,6,FALSE)="","",VLOOKUP($O1007,'APOIO-DESPESAS'!$A$3:$N$962,6,FALSE)),"")</f>
        <v/>
      </c>
      <c r="F1007" s="223" t="str">
        <f>IFERROR(IF(VLOOKUP($O1007,'APOIO-DESPESAS'!$A$3:$N$962,7,FALSE)="","",VLOOKUP($O1007,'APOIO-DESPESAS'!$A$3:$N$962,7,FALSE)),"")</f>
        <v/>
      </c>
      <c r="G1007" s="223" t="str">
        <f>IFERROR(IF(VLOOKUP($O1007,'APOIO-DESPESAS'!$A$3:$N$962,8,FALSE)="","",VLOOKUP($O1007,'APOIO-DESPESAS'!$A$3:$N$962,8,FALSE)),"")</f>
        <v/>
      </c>
      <c r="H1007" s="223" t="str">
        <f>IFERROR(IF(VLOOKUP($O1007,'APOIO-DESPESAS'!$A$3:$N$962,9,FALSE)="","",VLOOKUP($O1007,'APOIO-DESPESAS'!$A$3:$N$962,9,FALSE)),"")</f>
        <v/>
      </c>
      <c r="I1007" s="223" t="str">
        <f>IFERROR(IF(VLOOKUP($O1007,'APOIO-DESPESAS'!$A$3:$N$962,10,FALSE)="","",VLOOKUP($O1007,'APOIO-DESPESAS'!$A$3:$N$962,10,FALSE)),"")</f>
        <v/>
      </c>
      <c r="J1007" s="223" t="str">
        <f>IFERROR(IF(VLOOKUP($O1007,'APOIO-DESPESAS'!$A$3:$N$962,11,FALSE)="","",VLOOKUP($O1007,'APOIO-DESPESAS'!$A$3:$N$962,11,FALSE)),"")</f>
        <v/>
      </c>
      <c r="K1007" s="223" t="str">
        <f>IFERROR(IF(VLOOKUP($O1007,'APOIO-DESPESAS'!$A$3:$N$962,12,FALSE)="","",VLOOKUP($O1007,'APOIO-DESPESAS'!$A$3:$N$962,12,FALSE)),"")</f>
        <v/>
      </c>
      <c r="L1007" s="223" t="str">
        <f>IFERROR(IF(VLOOKUP($O1007,'APOIO-DESPESAS'!$A$3:$N$962,13,FALSE)="","",VLOOKUP($O1007,'APOIO-DESPESAS'!$A$3:$N$962,13,FALSE)),"")</f>
        <v/>
      </c>
      <c r="M1007" s="223" t="str">
        <f>IFERROR(IF(VLOOKUP($O1007,'APOIO-DESPESAS'!$A$3:$N$962,14,FALSE)="","",VLOOKUP($O1007,'APOIO-DESPESAS'!$A$3:$N$962,14,FALSE)),"")</f>
        <v/>
      </c>
      <c r="O1007" s="223">
        <f t="shared" si="15"/>
        <v>1005</v>
      </c>
    </row>
    <row r="1008" spans="1:15" x14ac:dyDescent="0.25">
      <c r="A1008" s="223" t="str">
        <f>IFERROR(IF(VLOOKUP($O1008,'APOIO-DESPESAS'!$A$3:$N$962,2,FALSE)="","",VLOOKUP($O1008,'APOIO-DESPESAS'!$A$3:$N$962,2,FALSE)),"")</f>
        <v/>
      </c>
      <c r="B1008" s="223" t="str">
        <f>IFERROR(IF(VLOOKUP($O1008,'APOIO-DESPESAS'!$A$3:$N$962,3,FALSE)="","",VLOOKUP($O1008,'APOIO-DESPESAS'!$A$3:$N$962,3,FALSE)),"")</f>
        <v/>
      </c>
      <c r="C1008" s="223" t="str">
        <f>IFERROR(IF(VLOOKUP($O1008,'APOIO-DESPESAS'!$A$3:$N$962,4,FALSE)="","",VLOOKUP($O1008,'APOIO-DESPESAS'!$A$3:$N$962,4,FALSE)),"")</f>
        <v/>
      </c>
      <c r="D1008" s="223" t="str">
        <f>IFERROR(IF(VLOOKUP($O1008,'APOIO-DESPESAS'!$A$3:$N$962,5,FALSE)="","",VLOOKUP($O1008,'APOIO-DESPESAS'!$A$3:$N$962,5,FALSE)),"")</f>
        <v/>
      </c>
      <c r="E1008" s="223" t="str">
        <f>IFERROR(IF(VLOOKUP($O1008,'APOIO-DESPESAS'!$A$3:$N$962,6,FALSE)="","",VLOOKUP($O1008,'APOIO-DESPESAS'!$A$3:$N$962,6,FALSE)),"")</f>
        <v/>
      </c>
      <c r="F1008" s="223" t="str">
        <f>IFERROR(IF(VLOOKUP($O1008,'APOIO-DESPESAS'!$A$3:$N$962,7,FALSE)="","",VLOOKUP($O1008,'APOIO-DESPESAS'!$A$3:$N$962,7,FALSE)),"")</f>
        <v/>
      </c>
      <c r="G1008" s="223" t="str">
        <f>IFERROR(IF(VLOOKUP($O1008,'APOIO-DESPESAS'!$A$3:$N$962,8,FALSE)="","",VLOOKUP($O1008,'APOIO-DESPESAS'!$A$3:$N$962,8,FALSE)),"")</f>
        <v/>
      </c>
      <c r="H1008" s="223" t="str">
        <f>IFERROR(IF(VLOOKUP($O1008,'APOIO-DESPESAS'!$A$3:$N$962,9,FALSE)="","",VLOOKUP($O1008,'APOIO-DESPESAS'!$A$3:$N$962,9,FALSE)),"")</f>
        <v/>
      </c>
      <c r="I1008" s="223" t="str">
        <f>IFERROR(IF(VLOOKUP($O1008,'APOIO-DESPESAS'!$A$3:$N$962,10,FALSE)="","",VLOOKUP($O1008,'APOIO-DESPESAS'!$A$3:$N$962,10,FALSE)),"")</f>
        <v/>
      </c>
      <c r="J1008" s="223" t="str">
        <f>IFERROR(IF(VLOOKUP($O1008,'APOIO-DESPESAS'!$A$3:$N$962,11,FALSE)="","",VLOOKUP($O1008,'APOIO-DESPESAS'!$A$3:$N$962,11,FALSE)),"")</f>
        <v/>
      </c>
      <c r="K1008" s="223" t="str">
        <f>IFERROR(IF(VLOOKUP($O1008,'APOIO-DESPESAS'!$A$3:$N$962,12,FALSE)="","",VLOOKUP($O1008,'APOIO-DESPESAS'!$A$3:$N$962,12,FALSE)),"")</f>
        <v/>
      </c>
      <c r="L1008" s="223" t="str">
        <f>IFERROR(IF(VLOOKUP($O1008,'APOIO-DESPESAS'!$A$3:$N$962,13,FALSE)="","",VLOOKUP($O1008,'APOIO-DESPESAS'!$A$3:$N$962,13,FALSE)),"")</f>
        <v/>
      </c>
      <c r="M1008" s="223" t="str">
        <f>IFERROR(IF(VLOOKUP($O1008,'APOIO-DESPESAS'!$A$3:$N$962,14,FALSE)="","",VLOOKUP($O1008,'APOIO-DESPESAS'!$A$3:$N$962,14,FALSE)),"")</f>
        <v/>
      </c>
      <c r="O1008" s="223">
        <f t="shared" si="15"/>
        <v>1006</v>
      </c>
    </row>
    <row r="1009" spans="1:15" x14ac:dyDescent="0.25">
      <c r="A1009" s="223" t="str">
        <f>IFERROR(IF(VLOOKUP($O1009,'APOIO-DESPESAS'!$A$3:$N$962,2,FALSE)="","",VLOOKUP($O1009,'APOIO-DESPESAS'!$A$3:$N$962,2,FALSE)),"")</f>
        <v/>
      </c>
      <c r="B1009" s="223" t="str">
        <f>IFERROR(IF(VLOOKUP($O1009,'APOIO-DESPESAS'!$A$3:$N$962,3,FALSE)="","",VLOOKUP($O1009,'APOIO-DESPESAS'!$A$3:$N$962,3,FALSE)),"")</f>
        <v/>
      </c>
      <c r="C1009" s="223" t="str">
        <f>IFERROR(IF(VLOOKUP($O1009,'APOIO-DESPESAS'!$A$3:$N$962,4,FALSE)="","",VLOOKUP($O1009,'APOIO-DESPESAS'!$A$3:$N$962,4,FALSE)),"")</f>
        <v/>
      </c>
      <c r="D1009" s="223" t="str">
        <f>IFERROR(IF(VLOOKUP($O1009,'APOIO-DESPESAS'!$A$3:$N$962,5,FALSE)="","",VLOOKUP($O1009,'APOIO-DESPESAS'!$A$3:$N$962,5,FALSE)),"")</f>
        <v/>
      </c>
      <c r="E1009" s="223" t="str">
        <f>IFERROR(IF(VLOOKUP($O1009,'APOIO-DESPESAS'!$A$3:$N$962,6,FALSE)="","",VLOOKUP($O1009,'APOIO-DESPESAS'!$A$3:$N$962,6,FALSE)),"")</f>
        <v/>
      </c>
      <c r="F1009" s="223" t="str">
        <f>IFERROR(IF(VLOOKUP($O1009,'APOIO-DESPESAS'!$A$3:$N$962,7,FALSE)="","",VLOOKUP($O1009,'APOIO-DESPESAS'!$A$3:$N$962,7,FALSE)),"")</f>
        <v/>
      </c>
      <c r="G1009" s="223" t="str">
        <f>IFERROR(IF(VLOOKUP($O1009,'APOIO-DESPESAS'!$A$3:$N$962,8,FALSE)="","",VLOOKUP($O1009,'APOIO-DESPESAS'!$A$3:$N$962,8,FALSE)),"")</f>
        <v/>
      </c>
      <c r="H1009" s="223" t="str">
        <f>IFERROR(IF(VLOOKUP($O1009,'APOIO-DESPESAS'!$A$3:$N$962,9,FALSE)="","",VLOOKUP($O1009,'APOIO-DESPESAS'!$A$3:$N$962,9,FALSE)),"")</f>
        <v/>
      </c>
      <c r="I1009" s="223" t="str">
        <f>IFERROR(IF(VLOOKUP($O1009,'APOIO-DESPESAS'!$A$3:$N$962,10,FALSE)="","",VLOOKUP($O1009,'APOIO-DESPESAS'!$A$3:$N$962,10,FALSE)),"")</f>
        <v/>
      </c>
      <c r="J1009" s="223" t="str">
        <f>IFERROR(IF(VLOOKUP($O1009,'APOIO-DESPESAS'!$A$3:$N$962,11,FALSE)="","",VLOOKUP($O1009,'APOIO-DESPESAS'!$A$3:$N$962,11,FALSE)),"")</f>
        <v/>
      </c>
      <c r="K1009" s="223" t="str">
        <f>IFERROR(IF(VLOOKUP($O1009,'APOIO-DESPESAS'!$A$3:$N$962,12,FALSE)="","",VLOOKUP($O1009,'APOIO-DESPESAS'!$A$3:$N$962,12,FALSE)),"")</f>
        <v/>
      </c>
      <c r="L1009" s="223" t="str">
        <f>IFERROR(IF(VLOOKUP($O1009,'APOIO-DESPESAS'!$A$3:$N$962,13,FALSE)="","",VLOOKUP($O1009,'APOIO-DESPESAS'!$A$3:$N$962,13,FALSE)),"")</f>
        <v/>
      </c>
      <c r="M1009" s="223" t="str">
        <f>IFERROR(IF(VLOOKUP($O1009,'APOIO-DESPESAS'!$A$3:$N$962,14,FALSE)="","",VLOOKUP($O1009,'APOIO-DESPESAS'!$A$3:$N$962,14,FALSE)),"")</f>
        <v/>
      </c>
      <c r="O1009" s="223">
        <f t="shared" si="15"/>
        <v>1007</v>
      </c>
    </row>
    <row r="1010" spans="1:15" x14ac:dyDescent="0.25">
      <c r="A1010" s="223" t="str">
        <f>IFERROR(IF(VLOOKUP($O1010,'APOIO-DESPESAS'!$A$3:$N$962,2,FALSE)="","",VLOOKUP($O1010,'APOIO-DESPESAS'!$A$3:$N$962,2,FALSE)),"")</f>
        <v/>
      </c>
      <c r="B1010" s="223" t="str">
        <f>IFERROR(IF(VLOOKUP($O1010,'APOIO-DESPESAS'!$A$3:$N$962,3,FALSE)="","",VLOOKUP($O1010,'APOIO-DESPESAS'!$A$3:$N$962,3,FALSE)),"")</f>
        <v/>
      </c>
      <c r="C1010" s="223" t="str">
        <f>IFERROR(IF(VLOOKUP($O1010,'APOIO-DESPESAS'!$A$3:$N$962,4,FALSE)="","",VLOOKUP($O1010,'APOIO-DESPESAS'!$A$3:$N$962,4,FALSE)),"")</f>
        <v/>
      </c>
      <c r="D1010" s="223" t="str">
        <f>IFERROR(IF(VLOOKUP($O1010,'APOIO-DESPESAS'!$A$3:$N$962,5,FALSE)="","",VLOOKUP($O1010,'APOIO-DESPESAS'!$A$3:$N$962,5,FALSE)),"")</f>
        <v/>
      </c>
      <c r="E1010" s="223" t="str">
        <f>IFERROR(IF(VLOOKUP($O1010,'APOIO-DESPESAS'!$A$3:$N$962,6,FALSE)="","",VLOOKUP($O1010,'APOIO-DESPESAS'!$A$3:$N$962,6,FALSE)),"")</f>
        <v/>
      </c>
      <c r="F1010" s="223" t="str">
        <f>IFERROR(IF(VLOOKUP($O1010,'APOIO-DESPESAS'!$A$3:$N$962,7,FALSE)="","",VLOOKUP($O1010,'APOIO-DESPESAS'!$A$3:$N$962,7,FALSE)),"")</f>
        <v/>
      </c>
      <c r="G1010" s="223" t="str">
        <f>IFERROR(IF(VLOOKUP($O1010,'APOIO-DESPESAS'!$A$3:$N$962,8,FALSE)="","",VLOOKUP($O1010,'APOIO-DESPESAS'!$A$3:$N$962,8,FALSE)),"")</f>
        <v/>
      </c>
      <c r="H1010" s="223" t="str">
        <f>IFERROR(IF(VLOOKUP($O1010,'APOIO-DESPESAS'!$A$3:$N$962,9,FALSE)="","",VLOOKUP($O1010,'APOIO-DESPESAS'!$A$3:$N$962,9,FALSE)),"")</f>
        <v/>
      </c>
      <c r="I1010" s="223" t="str">
        <f>IFERROR(IF(VLOOKUP($O1010,'APOIO-DESPESAS'!$A$3:$N$962,10,FALSE)="","",VLOOKUP($O1010,'APOIO-DESPESAS'!$A$3:$N$962,10,FALSE)),"")</f>
        <v/>
      </c>
      <c r="J1010" s="223" t="str">
        <f>IFERROR(IF(VLOOKUP($O1010,'APOIO-DESPESAS'!$A$3:$N$962,11,FALSE)="","",VLOOKUP($O1010,'APOIO-DESPESAS'!$A$3:$N$962,11,FALSE)),"")</f>
        <v/>
      </c>
      <c r="K1010" s="223" t="str">
        <f>IFERROR(IF(VLOOKUP($O1010,'APOIO-DESPESAS'!$A$3:$N$962,12,FALSE)="","",VLOOKUP($O1010,'APOIO-DESPESAS'!$A$3:$N$962,12,FALSE)),"")</f>
        <v/>
      </c>
      <c r="L1010" s="223" t="str">
        <f>IFERROR(IF(VLOOKUP($O1010,'APOIO-DESPESAS'!$A$3:$N$962,13,FALSE)="","",VLOOKUP($O1010,'APOIO-DESPESAS'!$A$3:$N$962,13,FALSE)),"")</f>
        <v/>
      </c>
      <c r="M1010" s="223" t="str">
        <f>IFERROR(IF(VLOOKUP($O1010,'APOIO-DESPESAS'!$A$3:$N$962,14,FALSE)="","",VLOOKUP($O1010,'APOIO-DESPESAS'!$A$3:$N$962,14,FALSE)),"")</f>
        <v/>
      </c>
      <c r="O1010" s="223">
        <f t="shared" si="15"/>
        <v>1008</v>
      </c>
    </row>
    <row r="1011" spans="1:15" x14ac:dyDescent="0.25">
      <c r="A1011" s="223" t="str">
        <f>IFERROR(IF(VLOOKUP($O1011,'APOIO-DESPESAS'!$A$3:$N$962,2,FALSE)="","",VLOOKUP($O1011,'APOIO-DESPESAS'!$A$3:$N$962,2,FALSE)),"")</f>
        <v/>
      </c>
      <c r="B1011" s="223" t="str">
        <f>IFERROR(IF(VLOOKUP($O1011,'APOIO-DESPESAS'!$A$3:$N$962,3,FALSE)="","",VLOOKUP($O1011,'APOIO-DESPESAS'!$A$3:$N$962,3,FALSE)),"")</f>
        <v/>
      </c>
      <c r="C1011" s="223" t="str">
        <f>IFERROR(IF(VLOOKUP($O1011,'APOIO-DESPESAS'!$A$3:$N$962,4,FALSE)="","",VLOOKUP($O1011,'APOIO-DESPESAS'!$A$3:$N$962,4,FALSE)),"")</f>
        <v/>
      </c>
      <c r="D1011" s="223" t="str">
        <f>IFERROR(IF(VLOOKUP($O1011,'APOIO-DESPESAS'!$A$3:$N$962,5,FALSE)="","",VLOOKUP($O1011,'APOIO-DESPESAS'!$A$3:$N$962,5,FALSE)),"")</f>
        <v/>
      </c>
      <c r="E1011" s="223" t="str">
        <f>IFERROR(IF(VLOOKUP($O1011,'APOIO-DESPESAS'!$A$3:$N$962,6,FALSE)="","",VLOOKUP($O1011,'APOIO-DESPESAS'!$A$3:$N$962,6,FALSE)),"")</f>
        <v/>
      </c>
      <c r="F1011" s="223" t="str">
        <f>IFERROR(IF(VLOOKUP($O1011,'APOIO-DESPESAS'!$A$3:$N$962,7,FALSE)="","",VLOOKUP($O1011,'APOIO-DESPESAS'!$A$3:$N$962,7,FALSE)),"")</f>
        <v/>
      </c>
      <c r="G1011" s="223" t="str">
        <f>IFERROR(IF(VLOOKUP($O1011,'APOIO-DESPESAS'!$A$3:$N$962,8,FALSE)="","",VLOOKUP($O1011,'APOIO-DESPESAS'!$A$3:$N$962,8,FALSE)),"")</f>
        <v/>
      </c>
      <c r="H1011" s="223" t="str">
        <f>IFERROR(IF(VLOOKUP($O1011,'APOIO-DESPESAS'!$A$3:$N$962,9,FALSE)="","",VLOOKUP($O1011,'APOIO-DESPESAS'!$A$3:$N$962,9,FALSE)),"")</f>
        <v/>
      </c>
      <c r="I1011" s="223" t="str">
        <f>IFERROR(IF(VLOOKUP($O1011,'APOIO-DESPESAS'!$A$3:$N$962,10,FALSE)="","",VLOOKUP($O1011,'APOIO-DESPESAS'!$A$3:$N$962,10,FALSE)),"")</f>
        <v/>
      </c>
      <c r="J1011" s="223" t="str">
        <f>IFERROR(IF(VLOOKUP($O1011,'APOIO-DESPESAS'!$A$3:$N$962,11,FALSE)="","",VLOOKUP($O1011,'APOIO-DESPESAS'!$A$3:$N$962,11,FALSE)),"")</f>
        <v/>
      </c>
      <c r="K1011" s="223" t="str">
        <f>IFERROR(IF(VLOOKUP($O1011,'APOIO-DESPESAS'!$A$3:$N$962,12,FALSE)="","",VLOOKUP($O1011,'APOIO-DESPESAS'!$A$3:$N$962,12,FALSE)),"")</f>
        <v/>
      </c>
      <c r="L1011" s="223" t="str">
        <f>IFERROR(IF(VLOOKUP($O1011,'APOIO-DESPESAS'!$A$3:$N$962,13,FALSE)="","",VLOOKUP($O1011,'APOIO-DESPESAS'!$A$3:$N$962,13,FALSE)),"")</f>
        <v/>
      </c>
      <c r="M1011" s="223" t="str">
        <f>IFERROR(IF(VLOOKUP($O1011,'APOIO-DESPESAS'!$A$3:$N$962,14,FALSE)="","",VLOOKUP($O1011,'APOIO-DESPESAS'!$A$3:$N$962,14,FALSE)),"")</f>
        <v/>
      </c>
      <c r="O1011" s="223">
        <f t="shared" si="15"/>
        <v>1009</v>
      </c>
    </row>
    <row r="1012" spans="1:15" x14ac:dyDescent="0.25">
      <c r="A1012" s="223" t="str">
        <f>IFERROR(IF(VLOOKUP($O1012,'APOIO-DESPESAS'!$A$3:$N$962,2,FALSE)="","",VLOOKUP($O1012,'APOIO-DESPESAS'!$A$3:$N$962,2,FALSE)),"")</f>
        <v/>
      </c>
      <c r="B1012" s="223" t="str">
        <f>IFERROR(IF(VLOOKUP($O1012,'APOIO-DESPESAS'!$A$3:$N$962,3,FALSE)="","",VLOOKUP($O1012,'APOIO-DESPESAS'!$A$3:$N$962,3,FALSE)),"")</f>
        <v/>
      </c>
      <c r="C1012" s="223" t="str">
        <f>IFERROR(IF(VLOOKUP($O1012,'APOIO-DESPESAS'!$A$3:$N$962,4,FALSE)="","",VLOOKUP($O1012,'APOIO-DESPESAS'!$A$3:$N$962,4,FALSE)),"")</f>
        <v/>
      </c>
      <c r="D1012" s="223" t="str">
        <f>IFERROR(IF(VLOOKUP($O1012,'APOIO-DESPESAS'!$A$3:$N$962,5,FALSE)="","",VLOOKUP($O1012,'APOIO-DESPESAS'!$A$3:$N$962,5,FALSE)),"")</f>
        <v/>
      </c>
      <c r="E1012" s="223" t="str">
        <f>IFERROR(IF(VLOOKUP($O1012,'APOIO-DESPESAS'!$A$3:$N$962,6,FALSE)="","",VLOOKUP($O1012,'APOIO-DESPESAS'!$A$3:$N$962,6,FALSE)),"")</f>
        <v/>
      </c>
      <c r="F1012" s="223" t="str">
        <f>IFERROR(IF(VLOOKUP($O1012,'APOIO-DESPESAS'!$A$3:$N$962,7,FALSE)="","",VLOOKUP($O1012,'APOIO-DESPESAS'!$A$3:$N$962,7,FALSE)),"")</f>
        <v/>
      </c>
      <c r="G1012" s="223" t="str">
        <f>IFERROR(IF(VLOOKUP($O1012,'APOIO-DESPESAS'!$A$3:$N$962,8,FALSE)="","",VLOOKUP($O1012,'APOIO-DESPESAS'!$A$3:$N$962,8,FALSE)),"")</f>
        <v/>
      </c>
      <c r="H1012" s="223" t="str">
        <f>IFERROR(IF(VLOOKUP($O1012,'APOIO-DESPESAS'!$A$3:$N$962,9,FALSE)="","",VLOOKUP($O1012,'APOIO-DESPESAS'!$A$3:$N$962,9,FALSE)),"")</f>
        <v/>
      </c>
      <c r="I1012" s="223" t="str">
        <f>IFERROR(IF(VLOOKUP($O1012,'APOIO-DESPESAS'!$A$3:$N$962,10,FALSE)="","",VLOOKUP($O1012,'APOIO-DESPESAS'!$A$3:$N$962,10,FALSE)),"")</f>
        <v/>
      </c>
      <c r="J1012" s="223" t="str">
        <f>IFERROR(IF(VLOOKUP($O1012,'APOIO-DESPESAS'!$A$3:$N$962,11,FALSE)="","",VLOOKUP($O1012,'APOIO-DESPESAS'!$A$3:$N$962,11,FALSE)),"")</f>
        <v/>
      </c>
      <c r="K1012" s="223" t="str">
        <f>IFERROR(IF(VLOOKUP($O1012,'APOIO-DESPESAS'!$A$3:$N$962,12,FALSE)="","",VLOOKUP($O1012,'APOIO-DESPESAS'!$A$3:$N$962,12,FALSE)),"")</f>
        <v/>
      </c>
      <c r="L1012" s="223" t="str">
        <f>IFERROR(IF(VLOOKUP($O1012,'APOIO-DESPESAS'!$A$3:$N$962,13,FALSE)="","",VLOOKUP($O1012,'APOIO-DESPESAS'!$A$3:$N$962,13,FALSE)),"")</f>
        <v/>
      </c>
      <c r="M1012" s="223" t="str">
        <f>IFERROR(IF(VLOOKUP($O1012,'APOIO-DESPESAS'!$A$3:$N$962,14,FALSE)="","",VLOOKUP($O1012,'APOIO-DESPESAS'!$A$3:$N$962,14,FALSE)),"")</f>
        <v/>
      </c>
      <c r="O1012" s="223">
        <f t="shared" si="15"/>
        <v>1010</v>
      </c>
    </row>
    <row r="1013" spans="1:15" x14ac:dyDescent="0.25">
      <c r="A1013" s="223" t="str">
        <f>IFERROR(IF(VLOOKUP($O1013,'APOIO-DESPESAS'!$A$3:$N$962,2,FALSE)="","",VLOOKUP($O1013,'APOIO-DESPESAS'!$A$3:$N$962,2,FALSE)),"")</f>
        <v/>
      </c>
      <c r="B1013" s="223" t="str">
        <f>IFERROR(IF(VLOOKUP($O1013,'APOIO-DESPESAS'!$A$3:$N$962,3,FALSE)="","",VLOOKUP($O1013,'APOIO-DESPESAS'!$A$3:$N$962,3,FALSE)),"")</f>
        <v/>
      </c>
      <c r="C1013" s="223" t="str">
        <f>IFERROR(IF(VLOOKUP($O1013,'APOIO-DESPESAS'!$A$3:$N$962,4,FALSE)="","",VLOOKUP($O1013,'APOIO-DESPESAS'!$A$3:$N$962,4,FALSE)),"")</f>
        <v/>
      </c>
      <c r="D1013" s="223" t="str">
        <f>IFERROR(IF(VLOOKUP($O1013,'APOIO-DESPESAS'!$A$3:$N$962,5,FALSE)="","",VLOOKUP($O1013,'APOIO-DESPESAS'!$A$3:$N$962,5,FALSE)),"")</f>
        <v/>
      </c>
      <c r="E1013" s="223" t="str">
        <f>IFERROR(IF(VLOOKUP($O1013,'APOIO-DESPESAS'!$A$3:$N$962,6,FALSE)="","",VLOOKUP($O1013,'APOIO-DESPESAS'!$A$3:$N$962,6,FALSE)),"")</f>
        <v/>
      </c>
      <c r="F1013" s="223" t="str">
        <f>IFERROR(IF(VLOOKUP($O1013,'APOIO-DESPESAS'!$A$3:$N$962,7,FALSE)="","",VLOOKUP($O1013,'APOIO-DESPESAS'!$A$3:$N$962,7,FALSE)),"")</f>
        <v/>
      </c>
      <c r="G1013" s="223" t="str">
        <f>IFERROR(IF(VLOOKUP($O1013,'APOIO-DESPESAS'!$A$3:$N$962,8,FALSE)="","",VLOOKUP($O1013,'APOIO-DESPESAS'!$A$3:$N$962,8,FALSE)),"")</f>
        <v/>
      </c>
      <c r="H1013" s="223" t="str">
        <f>IFERROR(IF(VLOOKUP($O1013,'APOIO-DESPESAS'!$A$3:$N$962,9,FALSE)="","",VLOOKUP($O1013,'APOIO-DESPESAS'!$A$3:$N$962,9,FALSE)),"")</f>
        <v/>
      </c>
      <c r="I1013" s="223" t="str">
        <f>IFERROR(IF(VLOOKUP($O1013,'APOIO-DESPESAS'!$A$3:$N$962,10,FALSE)="","",VLOOKUP($O1013,'APOIO-DESPESAS'!$A$3:$N$962,10,FALSE)),"")</f>
        <v/>
      </c>
      <c r="J1013" s="223" t="str">
        <f>IFERROR(IF(VLOOKUP($O1013,'APOIO-DESPESAS'!$A$3:$N$962,11,FALSE)="","",VLOOKUP($O1013,'APOIO-DESPESAS'!$A$3:$N$962,11,FALSE)),"")</f>
        <v/>
      </c>
      <c r="K1013" s="223" t="str">
        <f>IFERROR(IF(VLOOKUP($O1013,'APOIO-DESPESAS'!$A$3:$N$962,12,FALSE)="","",VLOOKUP($O1013,'APOIO-DESPESAS'!$A$3:$N$962,12,FALSE)),"")</f>
        <v/>
      </c>
      <c r="L1013" s="223" t="str">
        <f>IFERROR(IF(VLOOKUP($O1013,'APOIO-DESPESAS'!$A$3:$N$962,13,FALSE)="","",VLOOKUP($O1013,'APOIO-DESPESAS'!$A$3:$N$962,13,FALSE)),"")</f>
        <v/>
      </c>
      <c r="M1013" s="223" t="str">
        <f>IFERROR(IF(VLOOKUP($O1013,'APOIO-DESPESAS'!$A$3:$N$962,14,FALSE)="","",VLOOKUP($O1013,'APOIO-DESPESAS'!$A$3:$N$962,14,FALSE)),"")</f>
        <v/>
      </c>
      <c r="O1013" s="223">
        <f t="shared" si="15"/>
        <v>1011</v>
      </c>
    </row>
    <row r="1014" spans="1:15" x14ac:dyDescent="0.25">
      <c r="A1014" s="223" t="str">
        <f>IFERROR(IF(VLOOKUP($O1014,'APOIO-DESPESAS'!$A$3:$N$962,2,FALSE)="","",VLOOKUP($O1014,'APOIO-DESPESAS'!$A$3:$N$962,2,FALSE)),"")</f>
        <v/>
      </c>
      <c r="B1014" s="223" t="str">
        <f>IFERROR(IF(VLOOKUP($O1014,'APOIO-DESPESAS'!$A$3:$N$962,3,FALSE)="","",VLOOKUP($O1014,'APOIO-DESPESAS'!$A$3:$N$962,3,FALSE)),"")</f>
        <v/>
      </c>
      <c r="C1014" s="223" t="str">
        <f>IFERROR(IF(VLOOKUP($O1014,'APOIO-DESPESAS'!$A$3:$N$962,4,FALSE)="","",VLOOKUP($O1014,'APOIO-DESPESAS'!$A$3:$N$962,4,FALSE)),"")</f>
        <v/>
      </c>
      <c r="D1014" s="223" t="str">
        <f>IFERROR(IF(VLOOKUP($O1014,'APOIO-DESPESAS'!$A$3:$N$962,5,FALSE)="","",VLOOKUP($O1014,'APOIO-DESPESAS'!$A$3:$N$962,5,FALSE)),"")</f>
        <v/>
      </c>
      <c r="E1014" s="223" t="str">
        <f>IFERROR(IF(VLOOKUP($O1014,'APOIO-DESPESAS'!$A$3:$N$962,6,FALSE)="","",VLOOKUP($O1014,'APOIO-DESPESAS'!$A$3:$N$962,6,FALSE)),"")</f>
        <v/>
      </c>
      <c r="F1014" s="223" t="str">
        <f>IFERROR(IF(VLOOKUP($O1014,'APOIO-DESPESAS'!$A$3:$N$962,7,FALSE)="","",VLOOKUP($O1014,'APOIO-DESPESAS'!$A$3:$N$962,7,FALSE)),"")</f>
        <v/>
      </c>
      <c r="G1014" s="223" t="str">
        <f>IFERROR(IF(VLOOKUP($O1014,'APOIO-DESPESAS'!$A$3:$N$962,8,FALSE)="","",VLOOKUP($O1014,'APOIO-DESPESAS'!$A$3:$N$962,8,FALSE)),"")</f>
        <v/>
      </c>
      <c r="H1014" s="223" t="str">
        <f>IFERROR(IF(VLOOKUP($O1014,'APOIO-DESPESAS'!$A$3:$N$962,9,FALSE)="","",VLOOKUP($O1014,'APOIO-DESPESAS'!$A$3:$N$962,9,FALSE)),"")</f>
        <v/>
      </c>
      <c r="I1014" s="223" t="str">
        <f>IFERROR(IF(VLOOKUP($O1014,'APOIO-DESPESAS'!$A$3:$N$962,10,FALSE)="","",VLOOKUP($O1014,'APOIO-DESPESAS'!$A$3:$N$962,10,FALSE)),"")</f>
        <v/>
      </c>
      <c r="J1014" s="223" t="str">
        <f>IFERROR(IF(VLOOKUP($O1014,'APOIO-DESPESAS'!$A$3:$N$962,11,FALSE)="","",VLOOKUP($O1014,'APOIO-DESPESAS'!$A$3:$N$962,11,FALSE)),"")</f>
        <v/>
      </c>
      <c r="K1014" s="223" t="str">
        <f>IFERROR(IF(VLOOKUP($O1014,'APOIO-DESPESAS'!$A$3:$N$962,12,FALSE)="","",VLOOKUP($O1014,'APOIO-DESPESAS'!$A$3:$N$962,12,FALSE)),"")</f>
        <v/>
      </c>
      <c r="L1014" s="223" t="str">
        <f>IFERROR(IF(VLOOKUP($O1014,'APOIO-DESPESAS'!$A$3:$N$962,13,FALSE)="","",VLOOKUP($O1014,'APOIO-DESPESAS'!$A$3:$N$962,13,FALSE)),"")</f>
        <v/>
      </c>
      <c r="M1014" s="223" t="str">
        <f>IFERROR(IF(VLOOKUP($O1014,'APOIO-DESPESAS'!$A$3:$N$962,14,FALSE)="","",VLOOKUP($O1014,'APOIO-DESPESAS'!$A$3:$N$962,14,FALSE)),"")</f>
        <v/>
      </c>
      <c r="O1014" s="223">
        <f t="shared" si="15"/>
        <v>1012</v>
      </c>
    </row>
    <row r="1015" spans="1:15" x14ac:dyDescent="0.25">
      <c r="A1015" s="223" t="str">
        <f>IFERROR(IF(VLOOKUP($O1015,'APOIO-DESPESAS'!$A$3:$N$962,2,FALSE)="","",VLOOKUP($O1015,'APOIO-DESPESAS'!$A$3:$N$962,2,FALSE)),"")</f>
        <v/>
      </c>
      <c r="B1015" s="223" t="str">
        <f>IFERROR(IF(VLOOKUP($O1015,'APOIO-DESPESAS'!$A$3:$N$962,3,FALSE)="","",VLOOKUP($O1015,'APOIO-DESPESAS'!$A$3:$N$962,3,FALSE)),"")</f>
        <v/>
      </c>
      <c r="C1015" s="223" t="str">
        <f>IFERROR(IF(VLOOKUP($O1015,'APOIO-DESPESAS'!$A$3:$N$962,4,FALSE)="","",VLOOKUP($O1015,'APOIO-DESPESAS'!$A$3:$N$962,4,FALSE)),"")</f>
        <v/>
      </c>
      <c r="D1015" s="223" t="str">
        <f>IFERROR(IF(VLOOKUP($O1015,'APOIO-DESPESAS'!$A$3:$N$962,5,FALSE)="","",VLOOKUP($O1015,'APOIO-DESPESAS'!$A$3:$N$962,5,FALSE)),"")</f>
        <v/>
      </c>
      <c r="E1015" s="223" t="str">
        <f>IFERROR(IF(VLOOKUP($O1015,'APOIO-DESPESAS'!$A$3:$N$962,6,FALSE)="","",VLOOKUP($O1015,'APOIO-DESPESAS'!$A$3:$N$962,6,FALSE)),"")</f>
        <v/>
      </c>
      <c r="F1015" s="223" t="str">
        <f>IFERROR(IF(VLOOKUP($O1015,'APOIO-DESPESAS'!$A$3:$N$962,7,FALSE)="","",VLOOKUP($O1015,'APOIO-DESPESAS'!$A$3:$N$962,7,FALSE)),"")</f>
        <v/>
      </c>
      <c r="G1015" s="223" t="str">
        <f>IFERROR(IF(VLOOKUP($O1015,'APOIO-DESPESAS'!$A$3:$N$962,8,FALSE)="","",VLOOKUP($O1015,'APOIO-DESPESAS'!$A$3:$N$962,8,FALSE)),"")</f>
        <v/>
      </c>
      <c r="H1015" s="223" t="str">
        <f>IFERROR(IF(VLOOKUP($O1015,'APOIO-DESPESAS'!$A$3:$N$962,9,FALSE)="","",VLOOKUP($O1015,'APOIO-DESPESAS'!$A$3:$N$962,9,FALSE)),"")</f>
        <v/>
      </c>
      <c r="I1015" s="223" t="str">
        <f>IFERROR(IF(VLOOKUP($O1015,'APOIO-DESPESAS'!$A$3:$N$962,10,FALSE)="","",VLOOKUP($O1015,'APOIO-DESPESAS'!$A$3:$N$962,10,FALSE)),"")</f>
        <v/>
      </c>
      <c r="J1015" s="223" t="str">
        <f>IFERROR(IF(VLOOKUP($O1015,'APOIO-DESPESAS'!$A$3:$N$962,11,FALSE)="","",VLOOKUP($O1015,'APOIO-DESPESAS'!$A$3:$N$962,11,FALSE)),"")</f>
        <v/>
      </c>
      <c r="K1015" s="223" t="str">
        <f>IFERROR(IF(VLOOKUP($O1015,'APOIO-DESPESAS'!$A$3:$N$962,12,FALSE)="","",VLOOKUP($O1015,'APOIO-DESPESAS'!$A$3:$N$962,12,FALSE)),"")</f>
        <v/>
      </c>
      <c r="L1015" s="223" t="str">
        <f>IFERROR(IF(VLOOKUP($O1015,'APOIO-DESPESAS'!$A$3:$N$962,13,FALSE)="","",VLOOKUP($O1015,'APOIO-DESPESAS'!$A$3:$N$962,13,FALSE)),"")</f>
        <v/>
      </c>
      <c r="M1015" s="223" t="str">
        <f>IFERROR(IF(VLOOKUP($O1015,'APOIO-DESPESAS'!$A$3:$N$962,14,FALSE)="","",VLOOKUP($O1015,'APOIO-DESPESAS'!$A$3:$N$962,14,FALSE)),"")</f>
        <v/>
      </c>
      <c r="O1015" s="223">
        <f t="shared" si="15"/>
        <v>1013</v>
      </c>
    </row>
    <row r="1016" spans="1:15" x14ac:dyDescent="0.25">
      <c r="A1016" s="223" t="str">
        <f>IFERROR(IF(VLOOKUP($O1016,'APOIO-DESPESAS'!$A$3:$N$962,2,FALSE)="","",VLOOKUP($O1016,'APOIO-DESPESAS'!$A$3:$N$962,2,FALSE)),"")</f>
        <v/>
      </c>
      <c r="B1016" s="223" t="str">
        <f>IFERROR(IF(VLOOKUP($O1016,'APOIO-DESPESAS'!$A$3:$N$962,3,FALSE)="","",VLOOKUP($O1016,'APOIO-DESPESAS'!$A$3:$N$962,3,FALSE)),"")</f>
        <v/>
      </c>
      <c r="C1016" s="223" t="str">
        <f>IFERROR(IF(VLOOKUP($O1016,'APOIO-DESPESAS'!$A$3:$N$962,4,FALSE)="","",VLOOKUP($O1016,'APOIO-DESPESAS'!$A$3:$N$962,4,FALSE)),"")</f>
        <v/>
      </c>
      <c r="D1016" s="223" t="str">
        <f>IFERROR(IF(VLOOKUP($O1016,'APOIO-DESPESAS'!$A$3:$N$962,5,FALSE)="","",VLOOKUP($O1016,'APOIO-DESPESAS'!$A$3:$N$962,5,FALSE)),"")</f>
        <v/>
      </c>
      <c r="E1016" s="223" t="str">
        <f>IFERROR(IF(VLOOKUP($O1016,'APOIO-DESPESAS'!$A$3:$N$962,6,FALSE)="","",VLOOKUP($O1016,'APOIO-DESPESAS'!$A$3:$N$962,6,FALSE)),"")</f>
        <v/>
      </c>
      <c r="F1016" s="223" t="str">
        <f>IFERROR(IF(VLOOKUP($O1016,'APOIO-DESPESAS'!$A$3:$N$962,7,FALSE)="","",VLOOKUP($O1016,'APOIO-DESPESAS'!$A$3:$N$962,7,FALSE)),"")</f>
        <v/>
      </c>
      <c r="G1016" s="223" t="str">
        <f>IFERROR(IF(VLOOKUP($O1016,'APOIO-DESPESAS'!$A$3:$N$962,8,FALSE)="","",VLOOKUP($O1016,'APOIO-DESPESAS'!$A$3:$N$962,8,FALSE)),"")</f>
        <v/>
      </c>
      <c r="H1016" s="223" t="str">
        <f>IFERROR(IF(VLOOKUP($O1016,'APOIO-DESPESAS'!$A$3:$N$962,9,FALSE)="","",VLOOKUP($O1016,'APOIO-DESPESAS'!$A$3:$N$962,9,FALSE)),"")</f>
        <v/>
      </c>
      <c r="I1016" s="223" t="str">
        <f>IFERROR(IF(VLOOKUP($O1016,'APOIO-DESPESAS'!$A$3:$N$962,10,FALSE)="","",VLOOKUP($O1016,'APOIO-DESPESAS'!$A$3:$N$962,10,FALSE)),"")</f>
        <v/>
      </c>
      <c r="J1016" s="223" t="str">
        <f>IFERROR(IF(VLOOKUP($O1016,'APOIO-DESPESAS'!$A$3:$N$962,11,FALSE)="","",VLOOKUP($O1016,'APOIO-DESPESAS'!$A$3:$N$962,11,FALSE)),"")</f>
        <v/>
      </c>
      <c r="K1016" s="223" t="str">
        <f>IFERROR(IF(VLOOKUP($O1016,'APOIO-DESPESAS'!$A$3:$N$962,12,FALSE)="","",VLOOKUP($O1016,'APOIO-DESPESAS'!$A$3:$N$962,12,FALSE)),"")</f>
        <v/>
      </c>
      <c r="L1016" s="223" t="str">
        <f>IFERROR(IF(VLOOKUP($O1016,'APOIO-DESPESAS'!$A$3:$N$962,13,FALSE)="","",VLOOKUP($O1016,'APOIO-DESPESAS'!$A$3:$N$962,13,FALSE)),"")</f>
        <v/>
      </c>
      <c r="M1016" s="223" t="str">
        <f>IFERROR(IF(VLOOKUP($O1016,'APOIO-DESPESAS'!$A$3:$N$962,14,FALSE)="","",VLOOKUP($O1016,'APOIO-DESPESAS'!$A$3:$N$962,14,FALSE)),"")</f>
        <v/>
      </c>
      <c r="O1016" s="223">
        <f t="shared" si="15"/>
        <v>1014</v>
      </c>
    </row>
    <row r="1017" spans="1:15" x14ac:dyDescent="0.25">
      <c r="A1017" s="223" t="str">
        <f>IFERROR(IF(VLOOKUP($O1017,'APOIO-DESPESAS'!$A$3:$N$962,2,FALSE)="","",VLOOKUP($O1017,'APOIO-DESPESAS'!$A$3:$N$962,2,FALSE)),"")</f>
        <v/>
      </c>
      <c r="B1017" s="223" t="str">
        <f>IFERROR(IF(VLOOKUP($O1017,'APOIO-DESPESAS'!$A$3:$N$962,3,FALSE)="","",VLOOKUP($O1017,'APOIO-DESPESAS'!$A$3:$N$962,3,FALSE)),"")</f>
        <v/>
      </c>
      <c r="C1017" s="223" t="str">
        <f>IFERROR(IF(VLOOKUP($O1017,'APOIO-DESPESAS'!$A$3:$N$962,4,FALSE)="","",VLOOKUP($O1017,'APOIO-DESPESAS'!$A$3:$N$962,4,FALSE)),"")</f>
        <v/>
      </c>
      <c r="D1017" s="223" t="str">
        <f>IFERROR(IF(VLOOKUP($O1017,'APOIO-DESPESAS'!$A$3:$N$962,5,FALSE)="","",VLOOKUP($O1017,'APOIO-DESPESAS'!$A$3:$N$962,5,FALSE)),"")</f>
        <v/>
      </c>
      <c r="E1017" s="223" t="str">
        <f>IFERROR(IF(VLOOKUP($O1017,'APOIO-DESPESAS'!$A$3:$N$962,6,FALSE)="","",VLOOKUP($O1017,'APOIO-DESPESAS'!$A$3:$N$962,6,FALSE)),"")</f>
        <v/>
      </c>
      <c r="F1017" s="223" t="str">
        <f>IFERROR(IF(VLOOKUP($O1017,'APOIO-DESPESAS'!$A$3:$N$962,7,FALSE)="","",VLOOKUP($O1017,'APOIO-DESPESAS'!$A$3:$N$962,7,FALSE)),"")</f>
        <v/>
      </c>
      <c r="G1017" s="223" t="str">
        <f>IFERROR(IF(VLOOKUP($O1017,'APOIO-DESPESAS'!$A$3:$N$962,8,FALSE)="","",VLOOKUP($O1017,'APOIO-DESPESAS'!$A$3:$N$962,8,FALSE)),"")</f>
        <v/>
      </c>
      <c r="H1017" s="223" t="str">
        <f>IFERROR(IF(VLOOKUP($O1017,'APOIO-DESPESAS'!$A$3:$N$962,9,FALSE)="","",VLOOKUP($O1017,'APOIO-DESPESAS'!$A$3:$N$962,9,FALSE)),"")</f>
        <v/>
      </c>
      <c r="I1017" s="223" t="str">
        <f>IFERROR(IF(VLOOKUP($O1017,'APOIO-DESPESAS'!$A$3:$N$962,10,FALSE)="","",VLOOKUP($O1017,'APOIO-DESPESAS'!$A$3:$N$962,10,FALSE)),"")</f>
        <v/>
      </c>
      <c r="J1017" s="223" t="str">
        <f>IFERROR(IF(VLOOKUP($O1017,'APOIO-DESPESAS'!$A$3:$N$962,11,FALSE)="","",VLOOKUP($O1017,'APOIO-DESPESAS'!$A$3:$N$962,11,FALSE)),"")</f>
        <v/>
      </c>
      <c r="K1017" s="223" t="str">
        <f>IFERROR(IF(VLOOKUP($O1017,'APOIO-DESPESAS'!$A$3:$N$962,12,FALSE)="","",VLOOKUP($O1017,'APOIO-DESPESAS'!$A$3:$N$962,12,FALSE)),"")</f>
        <v/>
      </c>
      <c r="L1017" s="223" t="str">
        <f>IFERROR(IF(VLOOKUP($O1017,'APOIO-DESPESAS'!$A$3:$N$962,13,FALSE)="","",VLOOKUP($O1017,'APOIO-DESPESAS'!$A$3:$N$962,13,FALSE)),"")</f>
        <v/>
      </c>
      <c r="M1017" s="223" t="str">
        <f>IFERROR(IF(VLOOKUP($O1017,'APOIO-DESPESAS'!$A$3:$N$962,14,FALSE)="","",VLOOKUP($O1017,'APOIO-DESPESAS'!$A$3:$N$962,14,FALSE)),"")</f>
        <v/>
      </c>
      <c r="O1017" s="223">
        <f t="shared" si="15"/>
        <v>1015</v>
      </c>
    </row>
    <row r="1018" spans="1:15" x14ac:dyDescent="0.25">
      <c r="A1018" s="223" t="str">
        <f>IFERROR(IF(VLOOKUP($O1018,'APOIO-DESPESAS'!$A$3:$N$962,2,FALSE)="","",VLOOKUP($O1018,'APOIO-DESPESAS'!$A$3:$N$962,2,FALSE)),"")</f>
        <v/>
      </c>
      <c r="B1018" s="223" t="str">
        <f>IFERROR(IF(VLOOKUP($O1018,'APOIO-DESPESAS'!$A$3:$N$962,3,FALSE)="","",VLOOKUP($O1018,'APOIO-DESPESAS'!$A$3:$N$962,3,FALSE)),"")</f>
        <v/>
      </c>
      <c r="C1018" s="223" t="str">
        <f>IFERROR(IF(VLOOKUP($O1018,'APOIO-DESPESAS'!$A$3:$N$962,4,FALSE)="","",VLOOKUP($O1018,'APOIO-DESPESAS'!$A$3:$N$962,4,FALSE)),"")</f>
        <v/>
      </c>
      <c r="D1018" s="223" t="str">
        <f>IFERROR(IF(VLOOKUP($O1018,'APOIO-DESPESAS'!$A$3:$N$962,5,FALSE)="","",VLOOKUP($O1018,'APOIO-DESPESAS'!$A$3:$N$962,5,FALSE)),"")</f>
        <v/>
      </c>
      <c r="E1018" s="223" t="str">
        <f>IFERROR(IF(VLOOKUP($O1018,'APOIO-DESPESAS'!$A$3:$N$962,6,FALSE)="","",VLOOKUP($O1018,'APOIO-DESPESAS'!$A$3:$N$962,6,FALSE)),"")</f>
        <v/>
      </c>
      <c r="F1018" s="223" t="str">
        <f>IFERROR(IF(VLOOKUP($O1018,'APOIO-DESPESAS'!$A$3:$N$962,7,FALSE)="","",VLOOKUP($O1018,'APOIO-DESPESAS'!$A$3:$N$962,7,FALSE)),"")</f>
        <v/>
      </c>
      <c r="G1018" s="223" t="str">
        <f>IFERROR(IF(VLOOKUP($O1018,'APOIO-DESPESAS'!$A$3:$N$962,8,FALSE)="","",VLOOKUP($O1018,'APOIO-DESPESAS'!$A$3:$N$962,8,FALSE)),"")</f>
        <v/>
      </c>
      <c r="H1018" s="223" t="str">
        <f>IFERROR(IF(VLOOKUP($O1018,'APOIO-DESPESAS'!$A$3:$N$962,9,FALSE)="","",VLOOKUP($O1018,'APOIO-DESPESAS'!$A$3:$N$962,9,FALSE)),"")</f>
        <v/>
      </c>
      <c r="I1018" s="223" t="str">
        <f>IFERROR(IF(VLOOKUP($O1018,'APOIO-DESPESAS'!$A$3:$N$962,10,FALSE)="","",VLOOKUP($O1018,'APOIO-DESPESAS'!$A$3:$N$962,10,FALSE)),"")</f>
        <v/>
      </c>
      <c r="J1018" s="223" t="str">
        <f>IFERROR(IF(VLOOKUP($O1018,'APOIO-DESPESAS'!$A$3:$N$962,11,FALSE)="","",VLOOKUP($O1018,'APOIO-DESPESAS'!$A$3:$N$962,11,FALSE)),"")</f>
        <v/>
      </c>
      <c r="K1018" s="223" t="str">
        <f>IFERROR(IF(VLOOKUP($O1018,'APOIO-DESPESAS'!$A$3:$N$962,12,FALSE)="","",VLOOKUP($O1018,'APOIO-DESPESAS'!$A$3:$N$962,12,FALSE)),"")</f>
        <v/>
      </c>
      <c r="L1018" s="223" t="str">
        <f>IFERROR(IF(VLOOKUP($O1018,'APOIO-DESPESAS'!$A$3:$N$962,13,FALSE)="","",VLOOKUP($O1018,'APOIO-DESPESAS'!$A$3:$N$962,13,FALSE)),"")</f>
        <v/>
      </c>
      <c r="M1018" s="223" t="str">
        <f>IFERROR(IF(VLOOKUP($O1018,'APOIO-DESPESAS'!$A$3:$N$962,14,FALSE)="","",VLOOKUP($O1018,'APOIO-DESPESAS'!$A$3:$N$962,14,FALSE)),"")</f>
        <v/>
      </c>
      <c r="O1018" s="223">
        <f t="shared" si="15"/>
        <v>1016</v>
      </c>
    </row>
    <row r="1019" spans="1:15" x14ac:dyDescent="0.25">
      <c r="A1019" s="223" t="str">
        <f>IFERROR(IF(VLOOKUP($O1019,'APOIO-DESPESAS'!$A$3:$N$962,2,FALSE)="","",VLOOKUP($O1019,'APOIO-DESPESAS'!$A$3:$N$962,2,FALSE)),"")</f>
        <v/>
      </c>
      <c r="B1019" s="223" t="str">
        <f>IFERROR(IF(VLOOKUP($O1019,'APOIO-DESPESAS'!$A$3:$N$962,3,FALSE)="","",VLOOKUP($O1019,'APOIO-DESPESAS'!$A$3:$N$962,3,FALSE)),"")</f>
        <v/>
      </c>
      <c r="C1019" s="223" t="str">
        <f>IFERROR(IF(VLOOKUP($O1019,'APOIO-DESPESAS'!$A$3:$N$962,4,FALSE)="","",VLOOKUP($O1019,'APOIO-DESPESAS'!$A$3:$N$962,4,FALSE)),"")</f>
        <v/>
      </c>
      <c r="D1019" s="223" t="str">
        <f>IFERROR(IF(VLOOKUP($O1019,'APOIO-DESPESAS'!$A$3:$N$962,5,FALSE)="","",VLOOKUP($O1019,'APOIO-DESPESAS'!$A$3:$N$962,5,FALSE)),"")</f>
        <v/>
      </c>
      <c r="E1019" s="223" t="str">
        <f>IFERROR(IF(VLOOKUP($O1019,'APOIO-DESPESAS'!$A$3:$N$962,6,FALSE)="","",VLOOKUP($O1019,'APOIO-DESPESAS'!$A$3:$N$962,6,FALSE)),"")</f>
        <v/>
      </c>
      <c r="F1019" s="223" t="str">
        <f>IFERROR(IF(VLOOKUP($O1019,'APOIO-DESPESAS'!$A$3:$N$962,7,FALSE)="","",VLOOKUP($O1019,'APOIO-DESPESAS'!$A$3:$N$962,7,FALSE)),"")</f>
        <v/>
      </c>
      <c r="G1019" s="223" t="str">
        <f>IFERROR(IF(VLOOKUP($O1019,'APOIO-DESPESAS'!$A$3:$N$962,8,FALSE)="","",VLOOKUP($O1019,'APOIO-DESPESAS'!$A$3:$N$962,8,FALSE)),"")</f>
        <v/>
      </c>
      <c r="H1019" s="223" t="str">
        <f>IFERROR(IF(VLOOKUP($O1019,'APOIO-DESPESAS'!$A$3:$N$962,9,FALSE)="","",VLOOKUP($O1019,'APOIO-DESPESAS'!$A$3:$N$962,9,FALSE)),"")</f>
        <v/>
      </c>
      <c r="I1019" s="223" t="str">
        <f>IFERROR(IF(VLOOKUP($O1019,'APOIO-DESPESAS'!$A$3:$N$962,10,FALSE)="","",VLOOKUP($O1019,'APOIO-DESPESAS'!$A$3:$N$962,10,FALSE)),"")</f>
        <v/>
      </c>
      <c r="J1019" s="223" t="str">
        <f>IFERROR(IF(VLOOKUP($O1019,'APOIO-DESPESAS'!$A$3:$N$962,11,FALSE)="","",VLOOKUP($O1019,'APOIO-DESPESAS'!$A$3:$N$962,11,FALSE)),"")</f>
        <v/>
      </c>
      <c r="K1019" s="223" t="str">
        <f>IFERROR(IF(VLOOKUP($O1019,'APOIO-DESPESAS'!$A$3:$N$962,12,FALSE)="","",VLOOKUP($O1019,'APOIO-DESPESAS'!$A$3:$N$962,12,FALSE)),"")</f>
        <v/>
      </c>
      <c r="L1019" s="223" t="str">
        <f>IFERROR(IF(VLOOKUP($O1019,'APOIO-DESPESAS'!$A$3:$N$962,13,FALSE)="","",VLOOKUP($O1019,'APOIO-DESPESAS'!$A$3:$N$962,13,FALSE)),"")</f>
        <v/>
      </c>
      <c r="M1019" s="223" t="str">
        <f>IFERROR(IF(VLOOKUP($O1019,'APOIO-DESPESAS'!$A$3:$N$962,14,FALSE)="","",VLOOKUP($O1019,'APOIO-DESPESAS'!$A$3:$N$962,14,FALSE)),"")</f>
        <v/>
      </c>
      <c r="O1019" s="223">
        <f t="shared" si="15"/>
        <v>1017</v>
      </c>
    </row>
    <row r="1020" spans="1:15" x14ac:dyDescent="0.25">
      <c r="A1020" s="223" t="str">
        <f>IFERROR(IF(VLOOKUP($O1020,'APOIO-DESPESAS'!$A$3:$N$962,2,FALSE)="","",VLOOKUP($O1020,'APOIO-DESPESAS'!$A$3:$N$962,2,FALSE)),"")</f>
        <v/>
      </c>
      <c r="B1020" s="223" t="str">
        <f>IFERROR(IF(VLOOKUP($O1020,'APOIO-DESPESAS'!$A$3:$N$962,3,FALSE)="","",VLOOKUP($O1020,'APOIO-DESPESAS'!$A$3:$N$962,3,FALSE)),"")</f>
        <v/>
      </c>
      <c r="C1020" s="223" t="str">
        <f>IFERROR(IF(VLOOKUP($O1020,'APOIO-DESPESAS'!$A$3:$N$962,4,FALSE)="","",VLOOKUP($O1020,'APOIO-DESPESAS'!$A$3:$N$962,4,FALSE)),"")</f>
        <v/>
      </c>
      <c r="D1020" s="223" t="str">
        <f>IFERROR(IF(VLOOKUP($O1020,'APOIO-DESPESAS'!$A$3:$N$962,5,FALSE)="","",VLOOKUP($O1020,'APOIO-DESPESAS'!$A$3:$N$962,5,FALSE)),"")</f>
        <v/>
      </c>
      <c r="E1020" s="223" t="str">
        <f>IFERROR(IF(VLOOKUP($O1020,'APOIO-DESPESAS'!$A$3:$N$962,6,FALSE)="","",VLOOKUP($O1020,'APOIO-DESPESAS'!$A$3:$N$962,6,FALSE)),"")</f>
        <v/>
      </c>
      <c r="F1020" s="223" t="str">
        <f>IFERROR(IF(VLOOKUP($O1020,'APOIO-DESPESAS'!$A$3:$N$962,7,FALSE)="","",VLOOKUP($O1020,'APOIO-DESPESAS'!$A$3:$N$962,7,FALSE)),"")</f>
        <v/>
      </c>
      <c r="G1020" s="223" t="str">
        <f>IFERROR(IF(VLOOKUP($O1020,'APOIO-DESPESAS'!$A$3:$N$962,8,FALSE)="","",VLOOKUP($O1020,'APOIO-DESPESAS'!$A$3:$N$962,8,FALSE)),"")</f>
        <v/>
      </c>
      <c r="H1020" s="223" t="str">
        <f>IFERROR(IF(VLOOKUP($O1020,'APOIO-DESPESAS'!$A$3:$N$962,9,FALSE)="","",VLOOKUP($O1020,'APOIO-DESPESAS'!$A$3:$N$962,9,FALSE)),"")</f>
        <v/>
      </c>
      <c r="I1020" s="223" t="str">
        <f>IFERROR(IF(VLOOKUP($O1020,'APOIO-DESPESAS'!$A$3:$N$962,10,FALSE)="","",VLOOKUP($O1020,'APOIO-DESPESAS'!$A$3:$N$962,10,FALSE)),"")</f>
        <v/>
      </c>
      <c r="J1020" s="223" t="str">
        <f>IFERROR(IF(VLOOKUP($O1020,'APOIO-DESPESAS'!$A$3:$N$962,11,FALSE)="","",VLOOKUP($O1020,'APOIO-DESPESAS'!$A$3:$N$962,11,FALSE)),"")</f>
        <v/>
      </c>
      <c r="K1020" s="223" t="str">
        <f>IFERROR(IF(VLOOKUP($O1020,'APOIO-DESPESAS'!$A$3:$N$962,12,FALSE)="","",VLOOKUP($O1020,'APOIO-DESPESAS'!$A$3:$N$962,12,FALSE)),"")</f>
        <v/>
      </c>
      <c r="L1020" s="223" t="str">
        <f>IFERROR(IF(VLOOKUP($O1020,'APOIO-DESPESAS'!$A$3:$N$962,13,FALSE)="","",VLOOKUP($O1020,'APOIO-DESPESAS'!$A$3:$N$962,13,FALSE)),"")</f>
        <v/>
      </c>
      <c r="M1020" s="223" t="str">
        <f>IFERROR(IF(VLOOKUP($O1020,'APOIO-DESPESAS'!$A$3:$N$962,14,FALSE)="","",VLOOKUP($O1020,'APOIO-DESPESAS'!$A$3:$N$962,14,FALSE)),"")</f>
        <v/>
      </c>
      <c r="O1020" s="223">
        <f t="shared" si="15"/>
        <v>1018</v>
      </c>
    </row>
    <row r="1021" spans="1:15" x14ac:dyDescent="0.25">
      <c r="A1021" s="223" t="str">
        <f>IFERROR(IF(VLOOKUP($O1021,'APOIO-DESPESAS'!$A$3:$N$962,2,FALSE)="","",VLOOKUP($O1021,'APOIO-DESPESAS'!$A$3:$N$962,2,FALSE)),"")</f>
        <v/>
      </c>
      <c r="B1021" s="223" t="str">
        <f>IFERROR(IF(VLOOKUP($O1021,'APOIO-DESPESAS'!$A$3:$N$962,3,FALSE)="","",VLOOKUP($O1021,'APOIO-DESPESAS'!$A$3:$N$962,3,FALSE)),"")</f>
        <v/>
      </c>
      <c r="C1021" s="223" t="str">
        <f>IFERROR(IF(VLOOKUP($O1021,'APOIO-DESPESAS'!$A$3:$N$962,4,FALSE)="","",VLOOKUP($O1021,'APOIO-DESPESAS'!$A$3:$N$962,4,FALSE)),"")</f>
        <v/>
      </c>
      <c r="D1021" s="223" t="str">
        <f>IFERROR(IF(VLOOKUP($O1021,'APOIO-DESPESAS'!$A$3:$N$962,5,FALSE)="","",VLOOKUP($O1021,'APOIO-DESPESAS'!$A$3:$N$962,5,FALSE)),"")</f>
        <v/>
      </c>
      <c r="E1021" s="223" t="str">
        <f>IFERROR(IF(VLOOKUP($O1021,'APOIO-DESPESAS'!$A$3:$N$962,6,FALSE)="","",VLOOKUP($O1021,'APOIO-DESPESAS'!$A$3:$N$962,6,FALSE)),"")</f>
        <v/>
      </c>
      <c r="F1021" s="223" t="str">
        <f>IFERROR(IF(VLOOKUP($O1021,'APOIO-DESPESAS'!$A$3:$N$962,7,FALSE)="","",VLOOKUP($O1021,'APOIO-DESPESAS'!$A$3:$N$962,7,FALSE)),"")</f>
        <v/>
      </c>
      <c r="G1021" s="223" t="str">
        <f>IFERROR(IF(VLOOKUP($O1021,'APOIO-DESPESAS'!$A$3:$N$962,8,FALSE)="","",VLOOKUP($O1021,'APOIO-DESPESAS'!$A$3:$N$962,8,FALSE)),"")</f>
        <v/>
      </c>
      <c r="H1021" s="223" t="str">
        <f>IFERROR(IF(VLOOKUP($O1021,'APOIO-DESPESAS'!$A$3:$N$962,9,FALSE)="","",VLOOKUP($O1021,'APOIO-DESPESAS'!$A$3:$N$962,9,FALSE)),"")</f>
        <v/>
      </c>
      <c r="I1021" s="223" t="str">
        <f>IFERROR(IF(VLOOKUP($O1021,'APOIO-DESPESAS'!$A$3:$N$962,10,FALSE)="","",VLOOKUP($O1021,'APOIO-DESPESAS'!$A$3:$N$962,10,FALSE)),"")</f>
        <v/>
      </c>
      <c r="J1021" s="223" t="str">
        <f>IFERROR(IF(VLOOKUP($O1021,'APOIO-DESPESAS'!$A$3:$N$962,11,FALSE)="","",VLOOKUP($O1021,'APOIO-DESPESAS'!$A$3:$N$962,11,FALSE)),"")</f>
        <v/>
      </c>
      <c r="K1021" s="223" t="str">
        <f>IFERROR(IF(VLOOKUP($O1021,'APOIO-DESPESAS'!$A$3:$N$962,12,FALSE)="","",VLOOKUP($O1021,'APOIO-DESPESAS'!$A$3:$N$962,12,FALSE)),"")</f>
        <v/>
      </c>
      <c r="L1021" s="223" t="str">
        <f>IFERROR(IF(VLOOKUP($O1021,'APOIO-DESPESAS'!$A$3:$N$962,13,FALSE)="","",VLOOKUP($O1021,'APOIO-DESPESAS'!$A$3:$N$962,13,FALSE)),"")</f>
        <v/>
      </c>
      <c r="M1021" s="223" t="str">
        <f>IFERROR(IF(VLOOKUP($O1021,'APOIO-DESPESAS'!$A$3:$N$962,14,FALSE)="","",VLOOKUP($O1021,'APOIO-DESPESAS'!$A$3:$N$962,14,FALSE)),"")</f>
        <v/>
      </c>
      <c r="O1021" s="223">
        <f t="shared" si="15"/>
        <v>1019</v>
      </c>
    </row>
    <row r="1022" spans="1:15" x14ac:dyDescent="0.25">
      <c r="A1022" s="223" t="str">
        <f>IFERROR(IF(VLOOKUP($O1022,'APOIO-DESPESAS'!$A$3:$N$962,2,FALSE)="","",VLOOKUP($O1022,'APOIO-DESPESAS'!$A$3:$N$962,2,FALSE)),"")</f>
        <v/>
      </c>
      <c r="B1022" s="223" t="str">
        <f>IFERROR(IF(VLOOKUP($O1022,'APOIO-DESPESAS'!$A$3:$N$962,3,FALSE)="","",VLOOKUP($O1022,'APOIO-DESPESAS'!$A$3:$N$962,3,FALSE)),"")</f>
        <v/>
      </c>
      <c r="C1022" s="223" t="str">
        <f>IFERROR(IF(VLOOKUP($O1022,'APOIO-DESPESAS'!$A$3:$N$962,4,FALSE)="","",VLOOKUP($O1022,'APOIO-DESPESAS'!$A$3:$N$962,4,FALSE)),"")</f>
        <v/>
      </c>
      <c r="D1022" s="223" t="str">
        <f>IFERROR(IF(VLOOKUP($O1022,'APOIO-DESPESAS'!$A$3:$N$962,5,FALSE)="","",VLOOKUP($O1022,'APOIO-DESPESAS'!$A$3:$N$962,5,FALSE)),"")</f>
        <v/>
      </c>
      <c r="E1022" s="223" t="str">
        <f>IFERROR(IF(VLOOKUP($O1022,'APOIO-DESPESAS'!$A$3:$N$962,6,FALSE)="","",VLOOKUP($O1022,'APOIO-DESPESAS'!$A$3:$N$962,6,FALSE)),"")</f>
        <v/>
      </c>
      <c r="F1022" s="223" t="str">
        <f>IFERROR(IF(VLOOKUP($O1022,'APOIO-DESPESAS'!$A$3:$N$962,7,FALSE)="","",VLOOKUP($O1022,'APOIO-DESPESAS'!$A$3:$N$962,7,FALSE)),"")</f>
        <v/>
      </c>
      <c r="G1022" s="223" t="str">
        <f>IFERROR(IF(VLOOKUP($O1022,'APOIO-DESPESAS'!$A$3:$N$962,8,FALSE)="","",VLOOKUP($O1022,'APOIO-DESPESAS'!$A$3:$N$962,8,FALSE)),"")</f>
        <v/>
      </c>
      <c r="H1022" s="223" t="str">
        <f>IFERROR(IF(VLOOKUP($O1022,'APOIO-DESPESAS'!$A$3:$N$962,9,FALSE)="","",VLOOKUP($O1022,'APOIO-DESPESAS'!$A$3:$N$962,9,FALSE)),"")</f>
        <v/>
      </c>
      <c r="I1022" s="223" t="str">
        <f>IFERROR(IF(VLOOKUP($O1022,'APOIO-DESPESAS'!$A$3:$N$962,10,FALSE)="","",VLOOKUP($O1022,'APOIO-DESPESAS'!$A$3:$N$962,10,FALSE)),"")</f>
        <v/>
      </c>
      <c r="J1022" s="223" t="str">
        <f>IFERROR(IF(VLOOKUP($O1022,'APOIO-DESPESAS'!$A$3:$N$962,11,FALSE)="","",VLOOKUP($O1022,'APOIO-DESPESAS'!$A$3:$N$962,11,FALSE)),"")</f>
        <v/>
      </c>
      <c r="K1022" s="223" t="str">
        <f>IFERROR(IF(VLOOKUP($O1022,'APOIO-DESPESAS'!$A$3:$N$962,12,FALSE)="","",VLOOKUP($O1022,'APOIO-DESPESAS'!$A$3:$N$962,12,FALSE)),"")</f>
        <v/>
      </c>
      <c r="L1022" s="223" t="str">
        <f>IFERROR(IF(VLOOKUP($O1022,'APOIO-DESPESAS'!$A$3:$N$962,13,FALSE)="","",VLOOKUP($O1022,'APOIO-DESPESAS'!$A$3:$N$962,13,FALSE)),"")</f>
        <v/>
      </c>
      <c r="M1022" s="223" t="str">
        <f>IFERROR(IF(VLOOKUP($O1022,'APOIO-DESPESAS'!$A$3:$N$962,14,FALSE)="","",VLOOKUP($O1022,'APOIO-DESPESAS'!$A$3:$N$962,14,FALSE)),"")</f>
        <v/>
      </c>
      <c r="O1022" s="223">
        <f t="shared" si="15"/>
        <v>1020</v>
      </c>
    </row>
    <row r="1023" spans="1:15" x14ac:dyDescent="0.25">
      <c r="A1023" s="223" t="str">
        <f>IFERROR(IF(VLOOKUP($O1023,'APOIO-DESPESAS'!$A$3:$N$962,2,FALSE)="","",VLOOKUP($O1023,'APOIO-DESPESAS'!$A$3:$N$962,2,FALSE)),"")</f>
        <v/>
      </c>
      <c r="B1023" s="223" t="str">
        <f>IFERROR(IF(VLOOKUP($O1023,'APOIO-DESPESAS'!$A$3:$N$962,3,FALSE)="","",VLOOKUP($O1023,'APOIO-DESPESAS'!$A$3:$N$962,3,FALSE)),"")</f>
        <v/>
      </c>
      <c r="C1023" s="223" t="str">
        <f>IFERROR(IF(VLOOKUP($O1023,'APOIO-DESPESAS'!$A$3:$N$962,4,FALSE)="","",VLOOKUP($O1023,'APOIO-DESPESAS'!$A$3:$N$962,4,FALSE)),"")</f>
        <v/>
      </c>
      <c r="D1023" s="223" t="str">
        <f>IFERROR(IF(VLOOKUP($O1023,'APOIO-DESPESAS'!$A$3:$N$962,5,FALSE)="","",VLOOKUP($O1023,'APOIO-DESPESAS'!$A$3:$N$962,5,FALSE)),"")</f>
        <v/>
      </c>
      <c r="E1023" s="223" t="str">
        <f>IFERROR(IF(VLOOKUP($O1023,'APOIO-DESPESAS'!$A$3:$N$962,6,FALSE)="","",VLOOKUP($O1023,'APOIO-DESPESAS'!$A$3:$N$962,6,FALSE)),"")</f>
        <v/>
      </c>
      <c r="F1023" s="223" t="str">
        <f>IFERROR(IF(VLOOKUP($O1023,'APOIO-DESPESAS'!$A$3:$N$962,7,FALSE)="","",VLOOKUP($O1023,'APOIO-DESPESAS'!$A$3:$N$962,7,FALSE)),"")</f>
        <v/>
      </c>
      <c r="G1023" s="223" t="str">
        <f>IFERROR(IF(VLOOKUP($O1023,'APOIO-DESPESAS'!$A$3:$N$962,8,FALSE)="","",VLOOKUP($O1023,'APOIO-DESPESAS'!$A$3:$N$962,8,FALSE)),"")</f>
        <v/>
      </c>
      <c r="H1023" s="223" t="str">
        <f>IFERROR(IF(VLOOKUP($O1023,'APOIO-DESPESAS'!$A$3:$N$962,9,FALSE)="","",VLOOKUP($O1023,'APOIO-DESPESAS'!$A$3:$N$962,9,FALSE)),"")</f>
        <v/>
      </c>
      <c r="I1023" s="223" t="str">
        <f>IFERROR(IF(VLOOKUP($O1023,'APOIO-DESPESAS'!$A$3:$N$962,10,FALSE)="","",VLOOKUP($O1023,'APOIO-DESPESAS'!$A$3:$N$962,10,FALSE)),"")</f>
        <v/>
      </c>
      <c r="J1023" s="223" t="str">
        <f>IFERROR(IF(VLOOKUP($O1023,'APOIO-DESPESAS'!$A$3:$N$962,11,FALSE)="","",VLOOKUP($O1023,'APOIO-DESPESAS'!$A$3:$N$962,11,FALSE)),"")</f>
        <v/>
      </c>
      <c r="K1023" s="223" t="str">
        <f>IFERROR(IF(VLOOKUP($O1023,'APOIO-DESPESAS'!$A$3:$N$962,12,FALSE)="","",VLOOKUP($O1023,'APOIO-DESPESAS'!$A$3:$N$962,12,FALSE)),"")</f>
        <v/>
      </c>
      <c r="L1023" s="223" t="str">
        <f>IFERROR(IF(VLOOKUP($O1023,'APOIO-DESPESAS'!$A$3:$N$962,13,FALSE)="","",VLOOKUP($O1023,'APOIO-DESPESAS'!$A$3:$N$962,13,FALSE)),"")</f>
        <v/>
      </c>
      <c r="M1023" s="223" t="str">
        <f>IFERROR(IF(VLOOKUP($O1023,'APOIO-DESPESAS'!$A$3:$N$962,14,FALSE)="","",VLOOKUP($O1023,'APOIO-DESPESAS'!$A$3:$N$962,14,FALSE)),"")</f>
        <v/>
      </c>
      <c r="O1023" s="223">
        <f t="shared" si="15"/>
        <v>1021</v>
      </c>
    </row>
    <row r="1024" spans="1:15" x14ac:dyDescent="0.25">
      <c r="A1024" s="223" t="str">
        <f>IFERROR(IF(VLOOKUP($O1024,'APOIO-DESPESAS'!$A$3:$N$962,2,FALSE)="","",VLOOKUP($O1024,'APOIO-DESPESAS'!$A$3:$N$962,2,FALSE)),"")</f>
        <v/>
      </c>
      <c r="B1024" s="223" t="str">
        <f>IFERROR(IF(VLOOKUP($O1024,'APOIO-DESPESAS'!$A$3:$N$962,3,FALSE)="","",VLOOKUP($O1024,'APOIO-DESPESAS'!$A$3:$N$962,3,FALSE)),"")</f>
        <v/>
      </c>
      <c r="C1024" s="223" t="str">
        <f>IFERROR(IF(VLOOKUP($O1024,'APOIO-DESPESAS'!$A$3:$N$962,4,FALSE)="","",VLOOKUP($O1024,'APOIO-DESPESAS'!$A$3:$N$962,4,FALSE)),"")</f>
        <v/>
      </c>
      <c r="D1024" s="223" t="str">
        <f>IFERROR(IF(VLOOKUP($O1024,'APOIO-DESPESAS'!$A$3:$N$962,5,FALSE)="","",VLOOKUP($O1024,'APOIO-DESPESAS'!$A$3:$N$962,5,FALSE)),"")</f>
        <v/>
      </c>
      <c r="E1024" s="223" t="str">
        <f>IFERROR(IF(VLOOKUP($O1024,'APOIO-DESPESAS'!$A$3:$N$962,6,FALSE)="","",VLOOKUP($O1024,'APOIO-DESPESAS'!$A$3:$N$962,6,FALSE)),"")</f>
        <v/>
      </c>
      <c r="F1024" s="223" t="str">
        <f>IFERROR(IF(VLOOKUP($O1024,'APOIO-DESPESAS'!$A$3:$N$962,7,FALSE)="","",VLOOKUP($O1024,'APOIO-DESPESAS'!$A$3:$N$962,7,FALSE)),"")</f>
        <v/>
      </c>
      <c r="G1024" s="223" t="str">
        <f>IFERROR(IF(VLOOKUP($O1024,'APOIO-DESPESAS'!$A$3:$N$962,8,FALSE)="","",VLOOKUP($O1024,'APOIO-DESPESAS'!$A$3:$N$962,8,FALSE)),"")</f>
        <v/>
      </c>
      <c r="H1024" s="223" t="str">
        <f>IFERROR(IF(VLOOKUP($O1024,'APOIO-DESPESAS'!$A$3:$N$962,9,FALSE)="","",VLOOKUP($O1024,'APOIO-DESPESAS'!$A$3:$N$962,9,FALSE)),"")</f>
        <v/>
      </c>
      <c r="I1024" s="223" t="str">
        <f>IFERROR(IF(VLOOKUP($O1024,'APOIO-DESPESAS'!$A$3:$N$962,10,FALSE)="","",VLOOKUP($O1024,'APOIO-DESPESAS'!$A$3:$N$962,10,FALSE)),"")</f>
        <v/>
      </c>
      <c r="J1024" s="223" t="str">
        <f>IFERROR(IF(VLOOKUP($O1024,'APOIO-DESPESAS'!$A$3:$N$962,11,FALSE)="","",VLOOKUP($O1024,'APOIO-DESPESAS'!$A$3:$N$962,11,FALSE)),"")</f>
        <v/>
      </c>
      <c r="K1024" s="223" t="str">
        <f>IFERROR(IF(VLOOKUP($O1024,'APOIO-DESPESAS'!$A$3:$N$962,12,FALSE)="","",VLOOKUP($O1024,'APOIO-DESPESAS'!$A$3:$N$962,12,FALSE)),"")</f>
        <v/>
      </c>
      <c r="L1024" s="223" t="str">
        <f>IFERROR(IF(VLOOKUP($O1024,'APOIO-DESPESAS'!$A$3:$N$962,13,FALSE)="","",VLOOKUP($O1024,'APOIO-DESPESAS'!$A$3:$N$962,13,FALSE)),"")</f>
        <v/>
      </c>
      <c r="M1024" s="223" t="str">
        <f>IFERROR(IF(VLOOKUP($O1024,'APOIO-DESPESAS'!$A$3:$N$962,14,FALSE)="","",VLOOKUP($O1024,'APOIO-DESPESAS'!$A$3:$N$962,14,FALSE)),"")</f>
        <v/>
      </c>
      <c r="O1024" s="223">
        <f t="shared" si="15"/>
        <v>1022</v>
      </c>
    </row>
    <row r="1025" spans="1:15" x14ac:dyDescent="0.25">
      <c r="A1025" s="223" t="str">
        <f>IFERROR(IF(VLOOKUP($O1025,'APOIO-DESPESAS'!$A$3:$N$962,2,FALSE)="","",VLOOKUP($O1025,'APOIO-DESPESAS'!$A$3:$N$962,2,FALSE)),"")</f>
        <v/>
      </c>
      <c r="B1025" s="223" t="str">
        <f>IFERROR(IF(VLOOKUP($O1025,'APOIO-DESPESAS'!$A$3:$N$962,3,FALSE)="","",VLOOKUP($O1025,'APOIO-DESPESAS'!$A$3:$N$962,3,FALSE)),"")</f>
        <v/>
      </c>
      <c r="C1025" s="223" t="str">
        <f>IFERROR(IF(VLOOKUP($O1025,'APOIO-DESPESAS'!$A$3:$N$962,4,FALSE)="","",VLOOKUP($O1025,'APOIO-DESPESAS'!$A$3:$N$962,4,FALSE)),"")</f>
        <v/>
      </c>
      <c r="D1025" s="223" t="str">
        <f>IFERROR(IF(VLOOKUP($O1025,'APOIO-DESPESAS'!$A$3:$N$962,5,FALSE)="","",VLOOKUP($O1025,'APOIO-DESPESAS'!$A$3:$N$962,5,FALSE)),"")</f>
        <v/>
      </c>
      <c r="E1025" s="223" t="str">
        <f>IFERROR(IF(VLOOKUP($O1025,'APOIO-DESPESAS'!$A$3:$N$962,6,FALSE)="","",VLOOKUP($O1025,'APOIO-DESPESAS'!$A$3:$N$962,6,FALSE)),"")</f>
        <v/>
      </c>
      <c r="F1025" s="223" t="str">
        <f>IFERROR(IF(VLOOKUP($O1025,'APOIO-DESPESAS'!$A$3:$N$962,7,FALSE)="","",VLOOKUP($O1025,'APOIO-DESPESAS'!$A$3:$N$962,7,FALSE)),"")</f>
        <v/>
      </c>
      <c r="G1025" s="223" t="str">
        <f>IFERROR(IF(VLOOKUP($O1025,'APOIO-DESPESAS'!$A$3:$N$962,8,FALSE)="","",VLOOKUP($O1025,'APOIO-DESPESAS'!$A$3:$N$962,8,FALSE)),"")</f>
        <v/>
      </c>
      <c r="H1025" s="223" t="str">
        <f>IFERROR(IF(VLOOKUP($O1025,'APOIO-DESPESAS'!$A$3:$N$962,9,FALSE)="","",VLOOKUP($O1025,'APOIO-DESPESAS'!$A$3:$N$962,9,FALSE)),"")</f>
        <v/>
      </c>
      <c r="I1025" s="223" t="str">
        <f>IFERROR(IF(VLOOKUP($O1025,'APOIO-DESPESAS'!$A$3:$N$962,10,FALSE)="","",VLOOKUP($O1025,'APOIO-DESPESAS'!$A$3:$N$962,10,FALSE)),"")</f>
        <v/>
      </c>
      <c r="J1025" s="223" t="str">
        <f>IFERROR(IF(VLOOKUP($O1025,'APOIO-DESPESAS'!$A$3:$N$962,11,FALSE)="","",VLOOKUP($O1025,'APOIO-DESPESAS'!$A$3:$N$962,11,FALSE)),"")</f>
        <v/>
      </c>
      <c r="K1025" s="223" t="str">
        <f>IFERROR(IF(VLOOKUP($O1025,'APOIO-DESPESAS'!$A$3:$N$962,12,FALSE)="","",VLOOKUP($O1025,'APOIO-DESPESAS'!$A$3:$N$962,12,FALSE)),"")</f>
        <v/>
      </c>
      <c r="L1025" s="223" t="str">
        <f>IFERROR(IF(VLOOKUP($O1025,'APOIO-DESPESAS'!$A$3:$N$962,13,FALSE)="","",VLOOKUP($O1025,'APOIO-DESPESAS'!$A$3:$N$962,13,FALSE)),"")</f>
        <v/>
      </c>
      <c r="M1025" s="223" t="str">
        <f>IFERROR(IF(VLOOKUP($O1025,'APOIO-DESPESAS'!$A$3:$N$962,14,FALSE)="","",VLOOKUP($O1025,'APOIO-DESPESAS'!$A$3:$N$962,14,FALSE)),"")</f>
        <v/>
      </c>
      <c r="O1025" s="223">
        <f t="shared" si="15"/>
        <v>1023</v>
      </c>
    </row>
    <row r="1026" spans="1:15" x14ac:dyDescent="0.25">
      <c r="A1026" s="223" t="str">
        <f>IFERROR(IF(VLOOKUP($O1026,'APOIO-DESPESAS'!$A$3:$N$962,2,FALSE)="","",VLOOKUP($O1026,'APOIO-DESPESAS'!$A$3:$N$962,2,FALSE)),"")</f>
        <v/>
      </c>
      <c r="B1026" s="223" t="str">
        <f>IFERROR(IF(VLOOKUP($O1026,'APOIO-DESPESAS'!$A$3:$N$962,3,FALSE)="","",VLOOKUP($O1026,'APOIO-DESPESAS'!$A$3:$N$962,3,FALSE)),"")</f>
        <v/>
      </c>
      <c r="C1026" s="223" t="str">
        <f>IFERROR(IF(VLOOKUP($O1026,'APOIO-DESPESAS'!$A$3:$N$962,4,FALSE)="","",VLOOKUP($O1026,'APOIO-DESPESAS'!$A$3:$N$962,4,FALSE)),"")</f>
        <v/>
      </c>
      <c r="D1026" s="223" t="str">
        <f>IFERROR(IF(VLOOKUP($O1026,'APOIO-DESPESAS'!$A$3:$N$962,5,FALSE)="","",VLOOKUP($O1026,'APOIO-DESPESAS'!$A$3:$N$962,5,FALSE)),"")</f>
        <v/>
      </c>
      <c r="E1026" s="223" t="str">
        <f>IFERROR(IF(VLOOKUP($O1026,'APOIO-DESPESAS'!$A$3:$N$962,6,FALSE)="","",VLOOKUP($O1026,'APOIO-DESPESAS'!$A$3:$N$962,6,FALSE)),"")</f>
        <v/>
      </c>
      <c r="F1026" s="223" t="str">
        <f>IFERROR(IF(VLOOKUP($O1026,'APOIO-DESPESAS'!$A$3:$N$962,7,FALSE)="","",VLOOKUP($O1026,'APOIO-DESPESAS'!$A$3:$N$962,7,FALSE)),"")</f>
        <v/>
      </c>
      <c r="G1026" s="223" t="str">
        <f>IFERROR(IF(VLOOKUP($O1026,'APOIO-DESPESAS'!$A$3:$N$962,8,FALSE)="","",VLOOKUP($O1026,'APOIO-DESPESAS'!$A$3:$N$962,8,FALSE)),"")</f>
        <v/>
      </c>
      <c r="H1026" s="223" t="str">
        <f>IFERROR(IF(VLOOKUP($O1026,'APOIO-DESPESAS'!$A$3:$N$962,9,FALSE)="","",VLOOKUP($O1026,'APOIO-DESPESAS'!$A$3:$N$962,9,FALSE)),"")</f>
        <v/>
      </c>
      <c r="I1026" s="223" t="str">
        <f>IFERROR(IF(VLOOKUP($O1026,'APOIO-DESPESAS'!$A$3:$N$962,10,FALSE)="","",VLOOKUP($O1026,'APOIO-DESPESAS'!$A$3:$N$962,10,FALSE)),"")</f>
        <v/>
      </c>
      <c r="J1026" s="223" t="str">
        <f>IFERROR(IF(VLOOKUP($O1026,'APOIO-DESPESAS'!$A$3:$N$962,11,FALSE)="","",VLOOKUP($O1026,'APOIO-DESPESAS'!$A$3:$N$962,11,FALSE)),"")</f>
        <v/>
      </c>
      <c r="K1026" s="223" t="str">
        <f>IFERROR(IF(VLOOKUP($O1026,'APOIO-DESPESAS'!$A$3:$N$962,12,FALSE)="","",VLOOKUP($O1026,'APOIO-DESPESAS'!$A$3:$N$962,12,FALSE)),"")</f>
        <v/>
      </c>
      <c r="L1026" s="223" t="str">
        <f>IFERROR(IF(VLOOKUP($O1026,'APOIO-DESPESAS'!$A$3:$N$962,13,FALSE)="","",VLOOKUP($O1026,'APOIO-DESPESAS'!$A$3:$N$962,13,FALSE)),"")</f>
        <v/>
      </c>
      <c r="M1026" s="223" t="str">
        <f>IFERROR(IF(VLOOKUP($O1026,'APOIO-DESPESAS'!$A$3:$N$962,14,FALSE)="","",VLOOKUP($O1026,'APOIO-DESPESAS'!$A$3:$N$962,14,FALSE)),"")</f>
        <v/>
      </c>
      <c r="O1026" s="223">
        <f t="shared" si="15"/>
        <v>1024</v>
      </c>
    </row>
    <row r="1027" spans="1:15" x14ac:dyDescent="0.25">
      <c r="A1027" s="223" t="str">
        <f>IFERROR(IF(VLOOKUP($O1027,'APOIO-DESPESAS'!$A$3:$N$962,2,FALSE)="","",VLOOKUP($O1027,'APOIO-DESPESAS'!$A$3:$N$962,2,FALSE)),"")</f>
        <v/>
      </c>
      <c r="B1027" s="223" t="str">
        <f>IFERROR(IF(VLOOKUP($O1027,'APOIO-DESPESAS'!$A$3:$N$962,3,FALSE)="","",VLOOKUP($O1027,'APOIO-DESPESAS'!$A$3:$N$962,3,FALSE)),"")</f>
        <v/>
      </c>
      <c r="C1027" s="223" t="str">
        <f>IFERROR(IF(VLOOKUP($O1027,'APOIO-DESPESAS'!$A$3:$N$962,4,FALSE)="","",VLOOKUP($O1027,'APOIO-DESPESAS'!$A$3:$N$962,4,FALSE)),"")</f>
        <v/>
      </c>
      <c r="D1027" s="223" t="str">
        <f>IFERROR(IF(VLOOKUP($O1027,'APOIO-DESPESAS'!$A$3:$N$962,5,FALSE)="","",VLOOKUP($O1027,'APOIO-DESPESAS'!$A$3:$N$962,5,FALSE)),"")</f>
        <v/>
      </c>
      <c r="E1027" s="223" t="str">
        <f>IFERROR(IF(VLOOKUP($O1027,'APOIO-DESPESAS'!$A$3:$N$962,6,FALSE)="","",VLOOKUP($O1027,'APOIO-DESPESAS'!$A$3:$N$962,6,FALSE)),"")</f>
        <v/>
      </c>
      <c r="F1027" s="223" t="str">
        <f>IFERROR(IF(VLOOKUP($O1027,'APOIO-DESPESAS'!$A$3:$N$962,7,FALSE)="","",VLOOKUP($O1027,'APOIO-DESPESAS'!$A$3:$N$962,7,FALSE)),"")</f>
        <v/>
      </c>
      <c r="G1027" s="223" t="str">
        <f>IFERROR(IF(VLOOKUP($O1027,'APOIO-DESPESAS'!$A$3:$N$962,8,FALSE)="","",VLOOKUP($O1027,'APOIO-DESPESAS'!$A$3:$N$962,8,FALSE)),"")</f>
        <v/>
      </c>
      <c r="H1027" s="223" t="str">
        <f>IFERROR(IF(VLOOKUP($O1027,'APOIO-DESPESAS'!$A$3:$N$962,9,FALSE)="","",VLOOKUP($O1027,'APOIO-DESPESAS'!$A$3:$N$962,9,FALSE)),"")</f>
        <v/>
      </c>
      <c r="I1027" s="223" t="str">
        <f>IFERROR(IF(VLOOKUP($O1027,'APOIO-DESPESAS'!$A$3:$N$962,10,FALSE)="","",VLOOKUP($O1027,'APOIO-DESPESAS'!$A$3:$N$962,10,FALSE)),"")</f>
        <v/>
      </c>
      <c r="J1027" s="223" t="str">
        <f>IFERROR(IF(VLOOKUP($O1027,'APOIO-DESPESAS'!$A$3:$N$962,11,FALSE)="","",VLOOKUP($O1027,'APOIO-DESPESAS'!$A$3:$N$962,11,FALSE)),"")</f>
        <v/>
      </c>
      <c r="K1027" s="223" t="str">
        <f>IFERROR(IF(VLOOKUP($O1027,'APOIO-DESPESAS'!$A$3:$N$962,12,FALSE)="","",VLOOKUP($O1027,'APOIO-DESPESAS'!$A$3:$N$962,12,FALSE)),"")</f>
        <v/>
      </c>
      <c r="L1027" s="223" t="str">
        <f>IFERROR(IF(VLOOKUP($O1027,'APOIO-DESPESAS'!$A$3:$N$962,13,FALSE)="","",VLOOKUP($O1027,'APOIO-DESPESAS'!$A$3:$N$962,13,FALSE)),"")</f>
        <v/>
      </c>
      <c r="M1027" s="223" t="str">
        <f>IFERROR(IF(VLOOKUP($O1027,'APOIO-DESPESAS'!$A$3:$N$962,14,FALSE)="","",VLOOKUP($O1027,'APOIO-DESPESAS'!$A$3:$N$962,14,FALSE)),"")</f>
        <v/>
      </c>
      <c r="O1027" s="223">
        <f t="shared" si="15"/>
        <v>1025</v>
      </c>
    </row>
    <row r="1028" spans="1:15" x14ac:dyDescent="0.25">
      <c r="A1028" s="223" t="str">
        <f>IFERROR(IF(VLOOKUP($O1028,'APOIO-DESPESAS'!$A$3:$N$962,2,FALSE)="","",VLOOKUP($O1028,'APOIO-DESPESAS'!$A$3:$N$962,2,FALSE)),"")</f>
        <v/>
      </c>
      <c r="B1028" s="223" t="str">
        <f>IFERROR(IF(VLOOKUP($O1028,'APOIO-DESPESAS'!$A$3:$N$962,3,FALSE)="","",VLOOKUP($O1028,'APOIO-DESPESAS'!$A$3:$N$962,3,FALSE)),"")</f>
        <v/>
      </c>
      <c r="C1028" s="223" t="str">
        <f>IFERROR(IF(VLOOKUP($O1028,'APOIO-DESPESAS'!$A$3:$N$962,4,FALSE)="","",VLOOKUP($O1028,'APOIO-DESPESAS'!$A$3:$N$962,4,FALSE)),"")</f>
        <v/>
      </c>
      <c r="D1028" s="223" t="str">
        <f>IFERROR(IF(VLOOKUP($O1028,'APOIO-DESPESAS'!$A$3:$N$962,5,FALSE)="","",VLOOKUP($O1028,'APOIO-DESPESAS'!$A$3:$N$962,5,FALSE)),"")</f>
        <v/>
      </c>
      <c r="E1028" s="223" t="str">
        <f>IFERROR(IF(VLOOKUP($O1028,'APOIO-DESPESAS'!$A$3:$N$962,6,FALSE)="","",VLOOKUP($O1028,'APOIO-DESPESAS'!$A$3:$N$962,6,FALSE)),"")</f>
        <v/>
      </c>
      <c r="F1028" s="223" t="str">
        <f>IFERROR(IF(VLOOKUP($O1028,'APOIO-DESPESAS'!$A$3:$N$962,7,FALSE)="","",VLOOKUP($O1028,'APOIO-DESPESAS'!$A$3:$N$962,7,FALSE)),"")</f>
        <v/>
      </c>
      <c r="G1028" s="223" t="str">
        <f>IFERROR(IF(VLOOKUP($O1028,'APOIO-DESPESAS'!$A$3:$N$962,8,FALSE)="","",VLOOKUP($O1028,'APOIO-DESPESAS'!$A$3:$N$962,8,FALSE)),"")</f>
        <v/>
      </c>
      <c r="H1028" s="223" t="str">
        <f>IFERROR(IF(VLOOKUP($O1028,'APOIO-DESPESAS'!$A$3:$N$962,9,FALSE)="","",VLOOKUP($O1028,'APOIO-DESPESAS'!$A$3:$N$962,9,FALSE)),"")</f>
        <v/>
      </c>
      <c r="I1028" s="223" t="str">
        <f>IFERROR(IF(VLOOKUP($O1028,'APOIO-DESPESAS'!$A$3:$N$962,10,FALSE)="","",VLOOKUP($O1028,'APOIO-DESPESAS'!$A$3:$N$962,10,FALSE)),"")</f>
        <v/>
      </c>
      <c r="J1028" s="223" t="str">
        <f>IFERROR(IF(VLOOKUP($O1028,'APOIO-DESPESAS'!$A$3:$N$962,11,FALSE)="","",VLOOKUP($O1028,'APOIO-DESPESAS'!$A$3:$N$962,11,FALSE)),"")</f>
        <v/>
      </c>
      <c r="K1028" s="223" t="str">
        <f>IFERROR(IF(VLOOKUP($O1028,'APOIO-DESPESAS'!$A$3:$N$962,12,FALSE)="","",VLOOKUP($O1028,'APOIO-DESPESAS'!$A$3:$N$962,12,FALSE)),"")</f>
        <v/>
      </c>
      <c r="L1028" s="223" t="str">
        <f>IFERROR(IF(VLOOKUP($O1028,'APOIO-DESPESAS'!$A$3:$N$962,13,FALSE)="","",VLOOKUP($O1028,'APOIO-DESPESAS'!$A$3:$N$962,13,FALSE)),"")</f>
        <v/>
      </c>
      <c r="M1028" s="223" t="str">
        <f>IFERROR(IF(VLOOKUP($O1028,'APOIO-DESPESAS'!$A$3:$N$962,14,FALSE)="","",VLOOKUP($O1028,'APOIO-DESPESAS'!$A$3:$N$962,14,FALSE)),"")</f>
        <v/>
      </c>
      <c r="O1028" s="223">
        <f t="shared" si="15"/>
        <v>1026</v>
      </c>
    </row>
    <row r="1029" spans="1:15" x14ac:dyDescent="0.25">
      <c r="A1029" s="223" t="str">
        <f>IFERROR(IF(VLOOKUP($O1029,'APOIO-DESPESAS'!$A$3:$N$962,2,FALSE)="","",VLOOKUP($O1029,'APOIO-DESPESAS'!$A$3:$N$962,2,FALSE)),"")</f>
        <v/>
      </c>
      <c r="B1029" s="223" t="str">
        <f>IFERROR(IF(VLOOKUP($O1029,'APOIO-DESPESAS'!$A$3:$N$962,3,FALSE)="","",VLOOKUP($O1029,'APOIO-DESPESAS'!$A$3:$N$962,3,FALSE)),"")</f>
        <v/>
      </c>
      <c r="C1029" s="223" t="str">
        <f>IFERROR(IF(VLOOKUP($O1029,'APOIO-DESPESAS'!$A$3:$N$962,4,FALSE)="","",VLOOKUP($O1029,'APOIO-DESPESAS'!$A$3:$N$962,4,FALSE)),"")</f>
        <v/>
      </c>
      <c r="D1029" s="223" t="str">
        <f>IFERROR(IF(VLOOKUP($O1029,'APOIO-DESPESAS'!$A$3:$N$962,5,FALSE)="","",VLOOKUP($O1029,'APOIO-DESPESAS'!$A$3:$N$962,5,FALSE)),"")</f>
        <v/>
      </c>
      <c r="E1029" s="223" t="str">
        <f>IFERROR(IF(VLOOKUP($O1029,'APOIO-DESPESAS'!$A$3:$N$962,6,FALSE)="","",VLOOKUP($O1029,'APOIO-DESPESAS'!$A$3:$N$962,6,FALSE)),"")</f>
        <v/>
      </c>
      <c r="F1029" s="223" t="str">
        <f>IFERROR(IF(VLOOKUP($O1029,'APOIO-DESPESAS'!$A$3:$N$962,7,FALSE)="","",VLOOKUP($O1029,'APOIO-DESPESAS'!$A$3:$N$962,7,FALSE)),"")</f>
        <v/>
      </c>
      <c r="G1029" s="223" t="str">
        <f>IFERROR(IF(VLOOKUP($O1029,'APOIO-DESPESAS'!$A$3:$N$962,8,FALSE)="","",VLOOKUP($O1029,'APOIO-DESPESAS'!$A$3:$N$962,8,FALSE)),"")</f>
        <v/>
      </c>
      <c r="H1029" s="223" t="str">
        <f>IFERROR(IF(VLOOKUP($O1029,'APOIO-DESPESAS'!$A$3:$N$962,9,FALSE)="","",VLOOKUP($O1029,'APOIO-DESPESAS'!$A$3:$N$962,9,FALSE)),"")</f>
        <v/>
      </c>
      <c r="I1029" s="223" t="str">
        <f>IFERROR(IF(VLOOKUP($O1029,'APOIO-DESPESAS'!$A$3:$N$962,10,FALSE)="","",VLOOKUP($O1029,'APOIO-DESPESAS'!$A$3:$N$962,10,FALSE)),"")</f>
        <v/>
      </c>
      <c r="J1029" s="223" t="str">
        <f>IFERROR(IF(VLOOKUP($O1029,'APOIO-DESPESAS'!$A$3:$N$962,11,FALSE)="","",VLOOKUP($O1029,'APOIO-DESPESAS'!$A$3:$N$962,11,FALSE)),"")</f>
        <v/>
      </c>
      <c r="K1029" s="223" t="str">
        <f>IFERROR(IF(VLOOKUP($O1029,'APOIO-DESPESAS'!$A$3:$N$962,12,FALSE)="","",VLOOKUP($O1029,'APOIO-DESPESAS'!$A$3:$N$962,12,FALSE)),"")</f>
        <v/>
      </c>
      <c r="L1029" s="223" t="str">
        <f>IFERROR(IF(VLOOKUP($O1029,'APOIO-DESPESAS'!$A$3:$N$962,13,FALSE)="","",VLOOKUP($O1029,'APOIO-DESPESAS'!$A$3:$N$962,13,FALSE)),"")</f>
        <v/>
      </c>
      <c r="M1029" s="223" t="str">
        <f>IFERROR(IF(VLOOKUP($O1029,'APOIO-DESPESAS'!$A$3:$N$962,14,FALSE)="","",VLOOKUP($O1029,'APOIO-DESPESAS'!$A$3:$N$962,14,FALSE)),"")</f>
        <v/>
      </c>
      <c r="O1029" s="223">
        <f t="shared" ref="O1029:O1092" si="16">O1028+1</f>
        <v>1027</v>
      </c>
    </row>
    <row r="1030" spans="1:15" x14ac:dyDescent="0.25">
      <c r="A1030" s="223" t="str">
        <f>IFERROR(IF(VLOOKUP($O1030,'APOIO-DESPESAS'!$A$3:$N$962,2,FALSE)="","",VLOOKUP($O1030,'APOIO-DESPESAS'!$A$3:$N$962,2,FALSE)),"")</f>
        <v/>
      </c>
      <c r="B1030" s="223" t="str">
        <f>IFERROR(IF(VLOOKUP($O1030,'APOIO-DESPESAS'!$A$3:$N$962,3,FALSE)="","",VLOOKUP($O1030,'APOIO-DESPESAS'!$A$3:$N$962,3,FALSE)),"")</f>
        <v/>
      </c>
      <c r="C1030" s="223" t="str">
        <f>IFERROR(IF(VLOOKUP($O1030,'APOIO-DESPESAS'!$A$3:$N$962,4,FALSE)="","",VLOOKUP($O1030,'APOIO-DESPESAS'!$A$3:$N$962,4,FALSE)),"")</f>
        <v/>
      </c>
      <c r="D1030" s="223" t="str">
        <f>IFERROR(IF(VLOOKUP($O1030,'APOIO-DESPESAS'!$A$3:$N$962,5,FALSE)="","",VLOOKUP($O1030,'APOIO-DESPESAS'!$A$3:$N$962,5,FALSE)),"")</f>
        <v/>
      </c>
      <c r="E1030" s="223" t="str">
        <f>IFERROR(IF(VLOOKUP($O1030,'APOIO-DESPESAS'!$A$3:$N$962,6,FALSE)="","",VLOOKUP($O1030,'APOIO-DESPESAS'!$A$3:$N$962,6,FALSE)),"")</f>
        <v/>
      </c>
      <c r="F1030" s="223" t="str">
        <f>IFERROR(IF(VLOOKUP($O1030,'APOIO-DESPESAS'!$A$3:$N$962,7,FALSE)="","",VLOOKUP($O1030,'APOIO-DESPESAS'!$A$3:$N$962,7,FALSE)),"")</f>
        <v/>
      </c>
      <c r="G1030" s="223" t="str">
        <f>IFERROR(IF(VLOOKUP($O1030,'APOIO-DESPESAS'!$A$3:$N$962,8,FALSE)="","",VLOOKUP($O1030,'APOIO-DESPESAS'!$A$3:$N$962,8,FALSE)),"")</f>
        <v/>
      </c>
      <c r="H1030" s="223" t="str">
        <f>IFERROR(IF(VLOOKUP($O1030,'APOIO-DESPESAS'!$A$3:$N$962,9,FALSE)="","",VLOOKUP($O1030,'APOIO-DESPESAS'!$A$3:$N$962,9,FALSE)),"")</f>
        <v/>
      </c>
      <c r="I1030" s="223" t="str">
        <f>IFERROR(IF(VLOOKUP($O1030,'APOIO-DESPESAS'!$A$3:$N$962,10,FALSE)="","",VLOOKUP($O1030,'APOIO-DESPESAS'!$A$3:$N$962,10,FALSE)),"")</f>
        <v/>
      </c>
      <c r="J1030" s="223" t="str">
        <f>IFERROR(IF(VLOOKUP($O1030,'APOIO-DESPESAS'!$A$3:$N$962,11,FALSE)="","",VLOOKUP($O1030,'APOIO-DESPESAS'!$A$3:$N$962,11,FALSE)),"")</f>
        <v/>
      </c>
      <c r="K1030" s="223" t="str">
        <f>IFERROR(IF(VLOOKUP($O1030,'APOIO-DESPESAS'!$A$3:$N$962,12,FALSE)="","",VLOOKUP($O1030,'APOIO-DESPESAS'!$A$3:$N$962,12,FALSE)),"")</f>
        <v/>
      </c>
      <c r="L1030" s="223" t="str">
        <f>IFERROR(IF(VLOOKUP($O1030,'APOIO-DESPESAS'!$A$3:$N$962,13,FALSE)="","",VLOOKUP($O1030,'APOIO-DESPESAS'!$A$3:$N$962,13,FALSE)),"")</f>
        <v/>
      </c>
      <c r="M1030" s="223" t="str">
        <f>IFERROR(IF(VLOOKUP($O1030,'APOIO-DESPESAS'!$A$3:$N$962,14,FALSE)="","",VLOOKUP($O1030,'APOIO-DESPESAS'!$A$3:$N$962,14,FALSE)),"")</f>
        <v/>
      </c>
      <c r="O1030" s="223">
        <f t="shared" si="16"/>
        <v>1028</v>
      </c>
    </row>
    <row r="1031" spans="1:15" x14ac:dyDescent="0.25">
      <c r="A1031" s="223" t="str">
        <f>IFERROR(IF(VLOOKUP($O1031,'APOIO-DESPESAS'!$A$3:$N$962,2,FALSE)="","",VLOOKUP($O1031,'APOIO-DESPESAS'!$A$3:$N$962,2,FALSE)),"")</f>
        <v/>
      </c>
      <c r="B1031" s="223" t="str">
        <f>IFERROR(IF(VLOOKUP($O1031,'APOIO-DESPESAS'!$A$3:$N$962,3,FALSE)="","",VLOOKUP($O1031,'APOIO-DESPESAS'!$A$3:$N$962,3,FALSE)),"")</f>
        <v/>
      </c>
      <c r="C1031" s="223" t="str">
        <f>IFERROR(IF(VLOOKUP($O1031,'APOIO-DESPESAS'!$A$3:$N$962,4,FALSE)="","",VLOOKUP($O1031,'APOIO-DESPESAS'!$A$3:$N$962,4,FALSE)),"")</f>
        <v/>
      </c>
      <c r="D1031" s="223" t="str">
        <f>IFERROR(IF(VLOOKUP($O1031,'APOIO-DESPESAS'!$A$3:$N$962,5,FALSE)="","",VLOOKUP($O1031,'APOIO-DESPESAS'!$A$3:$N$962,5,FALSE)),"")</f>
        <v/>
      </c>
      <c r="E1031" s="223" t="str">
        <f>IFERROR(IF(VLOOKUP($O1031,'APOIO-DESPESAS'!$A$3:$N$962,6,FALSE)="","",VLOOKUP($O1031,'APOIO-DESPESAS'!$A$3:$N$962,6,FALSE)),"")</f>
        <v/>
      </c>
      <c r="F1031" s="223" t="str">
        <f>IFERROR(IF(VLOOKUP($O1031,'APOIO-DESPESAS'!$A$3:$N$962,7,FALSE)="","",VLOOKUP($O1031,'APOIO-DESPESAS'!$A$3:$N$962,7,FALSE)),"")</f>
        <v/>
      </c>
      <c r="G1031" s="223" t="str">
        <f>IFERROR(IF(VLOOKUP($O1031,'APOIO-DESPESAS'!$A$3:$N$962,8,FALSE)="","",VLOOKUP($O1031,'APOIO-DESPESAS'!$A$3:$N$962,8,FALSE)),"")</f>
        <v/>
      </c>
      <c r="H1031" s="223" t="str">
        <f>IFERROR(IF(VLOOKUP($O1031,'APOIO-DESPESAS'!$A$3:$N$962,9,FALSE)="","",VLOOKUP($O1031,'APOIO-DESPESAS'!$A$3:$N$962,9,FALSE)),"")</f>
        <v/>
      </c>
      <c r="I1031" s="223" t="str">
        <f>IFERROR(IF(VLOOKUP($O1031,'APOIO-DESPESAS'!$A$3:$N$962,10,FALSE)="","",VLOOKUP($O1031,'APOIO-DESPESAS'!$A$3:$N$962,10,FALSE)),"")</f>
        <v/>
      </c>
      <c r="J1031" s="223" t="str">
        <f>IFERROR(IF(VLOOKUP($O1031,'APOIO-DESPESAS'!$A$3:$N$962,11,FALSE)="","",VLOOKUP($O1031,'APOIO-DESPESAS'!$A$3:$N$962,11,FALSE)),"")</f>
        <v/>
      </c>
      <c r="K1031" s="223" t="str">
        <f>IFERROR(IF(VLOOKUP($O1031,'APOIO-DESPESAS'!$A$3:$N$962,12,FALSE)="","",VLOOKUP($O1031,'APOIO-DESPESAS'!$A$3:$N$962,12,FALSE)),"")</f>
        <v/>
      </c>
      <c r="L1031" s="223" t="str">
        <f>IFERROR(IF(VLOOKUP($O1031,'APOIO-DESPESAS'!$A$3:$N$962,13,FALSE)="","",VLOOKUP($O1031,'APOIO-DESPESAS'!$A$3:$N$962,13,FALSE)),"")</f>
        <v/>
      </c>
      <c r="M1031" s="223" t="str">
        <f>IFERROR(IF(VLOOKUP($O1031,'APOIO-DESPESAS'!$A$3:$N$962,14,FALSE)="","",VLOOKUP($O1031,'APOIO-DESPESAS'!$A$3:$N$962,14,FALSE)),"")</f>
        <v/>
      </c>
      <c r="O1031" s="223">
        <f t="shared" si="16"/>
        <v>1029</v>
      </c>
    </row>
    <row r="1032" spans="1:15" x14ac:dyDescent="0.25">
      <c r="A1032" s="223" t="str">
        <f>IFERROR(IF(VLOOKUP($O1032,'APOIO-DESPESAS'!$A$3:$N$962,2,FALSE)="","",VLOOKUP($O1032,'APOIO-DESPESAS'!$A$3:$N$962,2,FALSE)),"")</f>
        <v/>
      </c>
      <c r="B1032" s="223" t="str">
        <f>IFERROR(IF(VLOOKUP($O1032,'APOIO-DESPESAS'!$A$3:$N$962,3,FALSE)="","",VLOOKUP($O1032,'APOIO-DESPESAS'!$A$3:$N$962,3,FALSE)),"")</f>
        <v/>
      </c>
      <c r="C1032" s="223" t="str">
        <f>IFERROR(IF(VLOOKUP($O1032,'APOIO-DESPESAS'!$A$3:$N$962,4,FALSE)="","",VLOOKUP($O1032,'APOIO-DESPESAS'!$A$3:$N$962,4,FALSE)),"")</f>
        <v/>
      </c>
      <c r="D1032" s="223" t="str">
        <f>IFERROR(IF(VLOOKUP($O1032,'APOIO-DESPESAS'!$A$3:$N$962,5,FALSE)="","",VLOOKUP($O1032,'APOIO-DESPESAS'!$A$3:$N$962,5,FALSE)),"")</f>
        <v/>
      </c>
      <c r="E1032" s="223" t="str">
        <f>IFERROR(IF(VLOOKUP($O1032,'APOIO-DESPESAS'!$A$3:$N$962,6,FALSE)="","",VLOOKUP($O1032,'APOIO-DESPESAS'!$A$3:$N$962,6,FALSE)),"")</f>
        <v/>
      </c>
      <c r="F1032" s="223" t="str">
        <f>IFERROR(IF(VLOOKUP($O1032,'APOIO-DESPESAS'!$A$3:$N$962,7,FALSE)="","",VLOOKUP($O1032,'APOIO-DESPESAS'!$A$3:$N$962,7,FALSE)),"")</f>
        <v/>
      </c>
      <c r="G1032" s="223" t="str">
        <f>IFERROR(IF(VLOOKUP($O1032,'APOIO-DESPESAS'!$A$3:$N$962,8,FALSE)="","",VLOOKUP($O1032,'APOIO-DESPESAS'!$A$3:$N$962,8,FALSE)),"")</f>
        <v/>
      </c>
      <c r="H1032" s="223" t="str">
        <f>IFERROR(IF(VLOOKUP($O1032,'APOIO-DESPESAS'!$A$3:$N$962,9,FALSE)="","",VLOOKUP($O1032,'APOIO-DESPESAS'!$A$3:$N$962,9,FALSE)),"")</f>
        <v/>
      </c>
      <c r="I1032" s="223" t="str">
        <f>IFERROR(IF(VLOOKUP($O1032,'APOIO-DESPESAS'!$A$3:$N$962,10,FALSE)="","",VLOOKUP($O1032,'APOIO-DESPESAS'!$A$3:$N$962,10,FALSE)),"")</f>
        <v/>
      </c>
      <c r="J1032" s="223" t="str">
        <f>IFERROR(IF(VLOOKUP($O1032,'APOIO-DESPESAS'!$A$3:$N$962,11,FALSE)="","",VLOOKUP($O1032,'APOIO-DESPESAS'!$A$3:$N$962,11,FALSE)),"")</f>
        <v/>
      </c>
      <c r="K1032" s="223" t="str">
        <f>IFERROR(IF(VLOOKUP($O1032,'APOIO-DESPESAS'!$A$3:$N$962,12,FALSE)="","",VLOOKUP($O1032,'APOIO-DESPESAS'!$A$3:$N$962,12,FALSE)),"")</f>
        <v/>
      </c>
      <c r="L1032" s="223" t="str">
        <f>IFERROR(IF(VLOOKUP($O1032,'APOIO-DESPESAS'!$A$3:$N$962,13,FALSE)="","",VLOOKUP($O1032,'APOIO-DESPESAS'!$A$3:$N$962,13,FALSE)),"")</f>
        <v/>
      </c>
      <c r="M1032" s="223" t="str">
        <f>IFERROR(IF(VLOOKUP($O1032,'APOIO-DESPESAS'!$A$3:$N$962,14,FALSE)="","",VLOOKUP($O1032,'APOIO-DESPESAS'!$A$3:$N$962,14,FALSE)),"")</f>
        <v/>
      </c>
      <c r="O1032" s="223">
        <f t="shared" si="16"/>
        <v>1030</v>
      </c>
    </row>
    <row r="1033" spans="1:15" x14ac:dyDescent="0.25">
      <c r="A1033" s="223" t="str">
        <f>IFERROR(IF(VLOOKUP($O1033,'APOIO-DESPESAS'!$A$3:$N$962,2,FALSE)="","",VLOOKUP($O1033,'APOIO-DESPESAS'!$A$3:$N$962,2,FALSE)),"")</f>
        <v/>
      </c>
      <c r="B1033" s="223" t="str">
        <f>IFERROR(IF(VLOOKUP($O1033,'APOIO-DESPESAS'!$A$3:$N$962,3,FALSE)="","",VLOOKUP($O1033,'APOIO-DESPESAS'!$A$3:$N$962,3,FALSE)),"")</f>
        <v/>
      </c>
      <c r="C1033" s="223" t="str">
        <f>IFERROR(IF(VLOOKUP($O1033,'APOIO-DESPESAS'!$A$3:$N$962,4,FALSE)="","",VLOOKUP($O1033,'APOIO-DESPESAS'!$A$3:$N$962,4,FALSE)),"")</f>
        <v/>
      </c>
      <c r="D1033" s="223" t="str">
        <f>IFERROR(IF(VLOOKUP($O1033,'APOIO-DESPESAS'!$A$3:$N$962,5,FALSE)="","",VLOOKUP($O1033,'APOIO-DESPESAS'!$A$3:$N$962,5,FALSE)),"")</f>
        <v/>
      </c>
      <c r="E1033" s="223" t="str">
        <f>IFERROR(IF(VLOOKUP($O1033,'APOIO-DESPESAS'!$A$3:$N$962,6,FALSE)="","",VLOOKUP($O1033,'APOIO-DESPESAS'!$A$3:$N$962,6,FALSE)),"")</f>
        <v/>
      </c>
      <c r="F1033" s="223" t="str">
        <f>IFERROR(IF(VLOOKUP($O1033,'APOIO-DESPESAS'!$A$3:$N$962,7,FALSE)="","",VLOOKUP($O1033,'APOIO-DESPESAS'!$A$3:$N$962,7,FALSE)),"")</f>
        <v/>
      </c>
      <c r="G1033" s="223" t="str">
        <f>IFERROR(IF(VLOOKUP($O1033,'APOIO-DESPESAS'!$A$3:$N$962,8,FALSE)="","",VLOOKUP($O1033,'APOIO-DESPESAS'!$A$3:$N$962,8,FALSE)),"")</f>
        <v/>
      </c>
      <c r="H1033" s="223" t="str">
        <f>IFERROR(IF(VLOOKUP($O1033,'APOIO-DESPESAS'!$A$3:$N$962,9,FALSE)="","",VLOOKUP($O1033,'APOIO-DESPESAS'!$A$3:$N$962,9,FALSE)),"")</f>
        <v/>
      </c>
      <c r="I1033" s="223" t="str">
        <f>IFERROR(IF(VLOOKUP($O1033,'APOIO-DESPESAS'!$A$3:$N$962,10,FALSE)="","",VLOOKUP($O1033,'APOIO-DESPESAS'!$A$3:$N$962,10,FALSE)),"")</f>
        <v/>
      </c>
      <c r="J1033" s="223" t="str">
        <f>IFERROR(IF(VLOOKUP($O1033,'APOIO-DESPESAS'!$A$3:$N$962,11,FALSE)="","",VLOOKUP($O1033,'APOIO-DESPESAS'!$A$3:$N$962,11,FALSE)),"")</f>
        <v/>
      </c>
      <c r="K1033" s="223" t="str">
        <f>IFERROR(IF(VLOOKUP($O1033,'APOIO-DESPESAS'!$A$3:$N$962,12,FALSE)="","",VLOOKUP($O1033,'APOIO-DESPESAS'!$A$3:$N$962,12,FALSE)),"")</f>
        <v/>
      </c>
      <c r="L1033" s="223" t="str">
        <f>IFERROR(IF(VLOOKUP($O1033,'APOIO-DESPESAS'!$A$3:$N$962,13,FALSE)="","",VLOOKUP($O1033,'APOIO-DESPESAS'!$A$3:$N$962,13,FALSE)),"")</f>
        <v/>
      </c>
      <c r="M1033" s="223" t="str">
        <f>IFERROR(IF(VLOOKUP($O1033,'APOIO-DESPESAS'!$A$3:$N$962,14,FALSE)="","",VLOOKUP($O1033,'APOIO-DESPESAS'!$A$3:$N$962,14,FALSE)),"")</f>
        <v/>
      </c>
      <c r="O1033" s="223">
        <f t="shared" si="16"/>
        <v>1031</v>
      </c>
    </row>
    <row r="1034" spans="1:15" x14ac:dyDescent="0.25">
      <c r="A1034" s="223" t="str">
        <f>IFERROR(IF(VLOOKUP($O1034,'APOIO-DESPESAS'!$A$3:$N$962,2,FALSE)="","",VLOOKUP($O1034,'APOIO-DESPESAS'!$A$3:$N$962,2,FALSE)),"")</f>
        <v/>
      </c>
      <c r="B1034" s="223" t="str">
        <f>IFERROR(IF(VLOOKUP($O1034,'APOIO-DESPESAS'!$A$3:$N$962,3,FALSE)="","",VLOOKUP($O1034,'APOIO-DESPESAS'!$A$3:$N$962,3,FALSE)),"")</f>
        <v/>
      </c>
      <c r="C1034" s="223" t="str">
        <f>IFERROR(IF(VLOOKUP($O1034,'APOIO-DESPESAS'!$A$3:$N$962,4,FALSE)="","",VLOOKUP($O1034,'APOIO-DESPESAS'!$A$3:$N$962,4,FALSE)),"")</f>
        <v/>
      </c>
      <c r="D1034" s="223" t="str">
        <f>IFERROR(IF(VLOOKUP($O1034,'APOIO-DESPESAS'!$A$3:$N$962,5,FALSE)="","",VLOOKUP($O1034,'APOIO-DESPESAS'!$A$3:$N$962,5,FALSE)),"")</f>
        <v/>
      </c>
      <c r="E1034" s="223" t="str">
        <f>IFERROR(IF(VLOOKUP($O1034,'APOIO-DESPESAS'!$A$3:$N$962,6,FALSE)="","",VLOOKUP($O1034,'APOIO-DESPESAS'!$A$3:$N$962,6,FALSE)),"")</f>
        <v/>
      </c>
      <c r="F1034" s="223" t="str">
        <f>IFERROR(IF(VLOOKUP($O1034,'APOIO-DESPESAS'!$A$3:$N$962,7,FALSE)="","",VLOOKUP($O1034,'APOIO-DESPESAS'!$A$3:$N$962,7,FALSE)),"")</f>
        <v/>
      </c>
      <c r="G1034" s="223" t="str">
        <f>IFERROR(IF(VLOOKUP($O1034,'APOIO-DESPESAS'!$A$3:$N$962,8,FALSE)="","",VLOOKUP($O1034,'APOIO-DESPESAS'!$A$3:$N$962,8,FALSE)),"")</f>
        <v/>
      </c>
      <c r="H1034" s="223" t="str">
        <f>IFERROR(IF(VLOOKUP($O1034,'APOIO-DESPESAS'!$A$3:$N$962,9,FALSE)="","",VLOOKUP($O1034,'APOIO-DESPESAS'!$A$3:$N$962,9,FALSE)),"")</f>
        <v/>
      </c>
      <c r="I1034" s="223" t="str">
        <f>IFERROR(IF(VLOOKUP($O1034,'APOIO-DESPESAS'!$A$3:$N$962,10,FALSE)="","",VLOOKUP($O1034,'APOIO-DESPESAS'!$A$3:$N$962,10,FALSE)),"")</f>
        <v/>
      </c>
      <c r="J1034" s="223" t="str">
        <f>IFERROR(IF(VLOOKUP($O1034,'APOIO-DESPESAS'!$A$3:$N$962,11,FALSE)="","",VLOOKUP($O1034,'APOIO-DESPESAS'!$A$3:$N$962,11,FALSE)),"")</f>
        <v/>
      </c>
      <c r="K1034" s="223" t="str">
        <f>IFERROR(IF(VLOOKUP($O1034,'APOIO-DESPESAS'!$A$3:$N$962,12,FALSE)="","",VLOOKUP($O1034,'APOIO-DESPESAS'!$A$3:$N$962,12,FALSE)),"")</f>
        <v/>
      </c>
      <c r="L1034" s="223" t="str">
        <f>IFERROR(IF(VLOOKUP($O1034,'APOIO-DESPESAS'!$A$3:$N$962,13,FALSE)="","",VLOOKUP($O1034,'APOIO-DESPESAS'!$A$3:$N$962,13,FALSE)),"")</f>
        <v/>
      </c>
      <c r="M1034" s="223" t="str">
        <f>IFERROR(IF(VLOOKUP($O1034,'APOIO-DESPESAS'!$A$3:$N$962,14,FALSE)="","",VLOOKUP($O1034,'APOIO-DESPESAS'!$A$3:$N$962,14,FALSE)),"")</f>
        <v/>
      </c>
      <c r="O1034" s="223">
        <f t="shared" si="16"/>
        <v>1032</v>
      </c>
    </row>
    <row r="1035" spans="1:15" x14ac:dyDescent="0.25">
      <c r="A1035" s="223" t="str">
        <f>IFERROR(IF(VLOOKUP($O1035,'APOIO-DESPESAS'!$A$3:$N$962,2,FALSE)="","",VLOOKUP($O1035,'APOIO-DESPESAS'!$A$3:$N$962,2,FALSE)),"")</f>
        <v/>
      </c>
      <c r="B1035" s="223" t="str">
        <f>IFERROR(IF(VLOOKUP($O1035,'APOIO-DESPESAS'!$A$3:$N$962,3,FALSE)="","",VLOOKUP($O1035,'APOIO-DESPESAS'!$A$3:$N$962,3,FALSE)),"")</f>
        <v/>
      </c>
      <c r="C1035" s="223" t="str">
        <f>IFERROR(IF(VLOOKUP($O1035,'APOIO-DESPESAS'!$A$3:$N$962,4,FALSE)="","",VLOOKUP($O1035,'APOIO-DESPESAS'!$A$3:$N$962,4,FALSE)),"")</f>
        <v/>
      </c>
      <c r="D1035" s="223" t="str">
        <f>IFERROR(IF(VLOOKUP($O1035,'APOIO-DESPESAS'!$A$3:$N$962,5,FALSE)="","",VLOOKUP($O1035,'APOIO-DESPESAS'!$A$3:$N$962,5,FALSE)),"")</f>
        <v/>
      </c>
      <c r="E1035" s="223" t="str">
        <f>IFERROR(IF(VLOOKUP($O1035,'APOIO-DESPESAS'!$A$3:$N$962,6,FALSE)="","",VLOOKUP($O1035,'APOIO-DESPESAS'!$A$3:$N$962,6,FALSE)),"")</f>
        <v/>
      </c>
      <c r="F1035" s="223" t="str">
        <f>IFERROR(IF(VLOOKUP($O1035,'APOIO-DESPESAS'!$A$3:$N$962,7,FALSE)="","",VLOOKUP($O1035,'APOIO-DESPESAS'!$A$3:$N$962,7,FALSE)),"")</f>
        <v/>
      </c>
      <c r="G1035" s="223" t="str">
        <f>IFERROR(IF(VLOOKUP($O1035,'APOIO-DESPESAS'!$A$3:$N$962,8,FALSE)="","",VLOOKUP($O1035,'APOIO-DESPESAS'!$A$3:$N$962,8,FALSE)),"")</f>
        <v/>
      </c>
      <c r="H1035" s="223" t="str">
        <f>IFERROR(IF(VLOOKUP($O1035,'APOIO-DESPESAS'!$A$3:$N$962,9,FALSE)="","",VLOOKUP($O1035,'APOIO-DESPESAS'!$A$3:$N$962,9,FALSE)),"")</f>
        <v/>
      </c>
      <c r="I1035" s="223" t="str">
        <f>IFERROR(IF(VLOOKUP($O1035,'APOIO-DESPESAS'!$A$3:$N$962,10,FALSE)="","",VLOOKUP($O1035,'APOIO-DESPESAS'!$A$3:$N$962,10,FALSE)),"")</f>
        <v/>
      </c>
      <c r="J1035" s="223" t="str">
        <f>IFERROR(IF(VLOOKUP($O1035,'APOIO-DESPESAS'!$A$3:$N$962,11,FALSE)="","",VLOOKUP($O1035,'APOIO-DESPESAS'!$A$3:$N$962,11,FALSE)),"")</f>
        <v/>
      </c>
      <c r="K1035" s="223" t="str">
        <f>IFERROR(IF(VLOOKUP($O1035,'APOIO-DESPESAS'!$A$3:$N$962,12,FALSE)="","",VLOOKUP($O1035,'APOIO-DESPESAS'!$A$3:$N$962,12,FALSE)),"")</f>
        <v/>
      </c>
      <c r="L1035" s="223" t="str">
        <f>IFERROR(IF(VLOOKUP($O1035,'APOIO-DESPESAS'!$A$3:$N$962,13,FALSE)="","",VLOOKUP($O1035,'APOIO-DESPESAS'!$A$3:$N$962,13,FALSE)),"")</f>
        <v/>
      </c>
      <c r="M1035" s="223" t="str">
        <f>IFERROR(IF(VLOOKUP($O1035,'APOIO-DESPESAS'!$A$3:$N$962,14,FALSE)="","",VLOOKUP($O1035,'APOIO-DESPESAS'!$A$3:$N$962,14,FALSE)),"")</f>
        <v/>
      </c>
      <c r="O1035" s="223">
        <f t="shared" si="16"/>
        <v>1033</v>
      </c>
    </row>
    <row r="1036" spans="1:15" x14ac:dyDescent="0.25">
      <c r="A1036" s="223" t="str">
        <f>IFERROR(IF(VLOOKUP($O1036,'APOIO-DESPESAS'!$A$3:$N$962,2,FALSE)="","",VLOOKUP($O1036,'APOIO-DESPESAS'!$A$3:$N$962,2,FALSE)),"")</f>
        <v/>
      </c>
      <c r="B1036" s="223" t="str">
        <f>IFERROR(IF(VLOOKUP($O1036,'APOIO-DESPESAS'!$A$3:$N$962,3,FALSE)="","",VLOOKUP($O1036,'APOIO-DESPESAS'!$A$3:$N$962,3,FALSE)),"")</f>
        <v/>
      </c>
      <c r="C1036" s="223" t="str">
        <f>IFERROR(IF(VLOOKUP($O1036,'APOIO-DESPESAS'!$A$3:$N$962,4,FALSE)="","",VLOOKUP($O1036,'APOIO-DESPESAS'!$A$3:$N$962,4,FALSE)),"")</f>
        <v/>
      </c>
      <c r="D1036" s="223" t="str">
        <f>IFERROR(IF(VLOOKUP($O1036,'APOIO-DESPESAS'!$A$3:$N$962,5,FALSE)="","",VLOOKUP($O1036,'APOIO-DESPESAS'!$A$3:$N$962,5,FALSE)),"")</f>
        <v/>
      </c>
      <c r="E1036" s="223" t="str">
        <f>IFERROR(IF(VLOOKUP($O1036,'APOIO-DESPESAS'!$A$3:$N$962,6,FALSE)="","",VLOOKUP($O1036,'APOIO-DESPESAS'!$A$3:$N$962,6,FALSE)),"")</f>
        <v/>
      </c>
      <c r="F1036" s="223" t="str">
        <f>IFERROR(IF(VLOOKUP($O1036,'APOIO-DESPESAS'!$A$3:$N$962,7,FALSE)="","",VLOOKUP($O1036,'APOIO-DESPESAS'!$A$3:$N$962,7,FALSE)),"")</f>
        <v/>
      </c>
      <c r="G1036" s="223" t="str">
        <f>IFERROR(IF(VLOOKUP($O1036,'APOIO-DESPESAS'!$A$3:$N$962,8,FALSE)="","",VLOOKUP($O1036,'APOIO-DESPESAS'!$A$3:$N$962,8,FALSE)),"")</f>
        <v/>
      </c>
      <c r="H1036" s="223" t="str">
        <f>IFERROR(IF(VLOOKUP($O1036,'APOIO-DESPESAS'!$A$3:$N$962,9,FALSE)="","",VLOOKUP($O1036,'APOIO-DESPESAS'!$A$3:$N$962,9,FALSE)),"")</f>
        <v/>
      </c>
      <c r="I1036" s="223" t="str">
        <f>IFERROR(IF(VLOOKUP($O1036,'APOIO-DESPESAS'!$A$3:$N$962,10,FALSE)="","",VLOOKUP($O1036,'APOIO-DESPESAS'!$A$3:$N$962,10,FALSE)),"")</f>
        <v/>
      </c>
      <c r="J1036" s="223" t="str">
        <f>IFERROR(IF(VLOOKUP($O1036,'APOIO-DESPESAS'!$A$3:$N$962,11,FALSE)="","",VLOOKUP($O1036,'APOIO-DESPESAS'!$A$3:$N$962,11,FALSE)),"")</f>
        <v/>
      </c>
      <c r="K1036" s="223" t="str">
        <f>IFERROR(IF(VLOOKUP($O1036,'APOIO-DESPESAS'!$A$3:$N$962,12,FALSE)="","",VLOOKUP($O1036,'APOIO-DESPESAS'!$A$3:$N$962,12,FALSE)),"")</f>
        <v/>
      </c>
      <c r="L1036" s="223" t="str">
        <f>IFERROR(IF(VLOOKUP($O1036,'APOIO-DESPESAS'!$A$3:$N$962,13,FALSE)="","",VLOOKUP($O1036,'APOIO-DESPESAS'!$A$3:$N$962,13,FALSE)),"")</f>
        <v/>
      </c>
      <c r="M1036" s="223" t="str">
        <f>IFERROR(IF(VLOOKUP($O1036,'APOIO-DESPESAS'!$A$3:$N$962,14,FALSE)="","",VLOOKUP($O1036,'APOIO-DESPESAS'!$A$3:$N$962,14,FALSE)),"")</f>
        <v/>
      </c>
      <c r="O1036" s="223">
        <f t="shared" si="16"/>
        <v>1034</v>
      </c>
    </row>
    <row r="1037" spans="1:15" x14ac:dyDescent="0.25">
      <c r="A1037" s="223" t="str">
        <f>IFERROR(IF(VLOOKUP($O1037,'APOIO-DESPESAS'!$A$3:$N$962,2,FALSE)="","",VLOOKUP($O1037,'APOIO-DESPESAS'!$A$3:$N$962,2,FALSE)),"")</f>
        <v/>
      </c>
      <c r="B1037" s="223" t="str">
        <f>IFERROR(IF(VLOOKUP($O1037,'APOIO-DESPESAS'!$A$3:$N$962,3,FALSE)="","",VLOOKUP($O1037,'APOIO-DESPESAS'!$A$3:$N$962,3,FALSE)),"")</f>
        <v/>
      </c>
      <c r="C1037" s="223" t="str">
        <f>IFERROR(IF(VLOOKUP($O1037,'APOIO-DESPESAS'!$A$3:$N$962,4,FALSE)="","",VLOOKUP($O1037,'APOIO-DESPESAS'!$A$3:$N$962,4,FALSE)),"")</f>
        <v/>
      </c>
      <c r="D1037" s="223" t="str">
        <f>IFERROR(IF(VLOOKUP($O1037,'APOIO-DESPESAS'!$A$3:$N$962,5,FALSE)="","",VLOOKUP($O1037,'APOIO-DESPESAS'!$A$3:$N$962,5,FALSE)),"")</f>
        <v/>
      </c>
      <c r="E1037" s="223" t="str">
        <f>IFERROR(IF(VLOOKUP($O1037,'APOIO-DESPESAS'!$A$3:$N$962,6,FALSE)="","",VLOOKUP($O1037,'APOIO-DESPESAS'!$A$3:$N$962,6,FALSE)),"")</f>
        <v/>
      </c>
      <c r="F1037" s="223" t="str">
        <f>IFERROR(IF(VLOOKUP($O1037,'APOIO-DESPESAS'!$A$3:$N$962,7,FALSE)="","",VLOOKUP($O1037,'APOIO-DESPESAS'!$A$3:$N$962,7,FALSE)),"")</f>
        <v/>
      </c>
      <c r="G1037" s="223" t="str">
        <f>IFERROR(IF(VLOOKUP($O1037,'APOIO-DESPESAS'!$A$3:$N$962,8,FALSE)="","",VLOOKUP($O1037,'APOIO-DESPESAS'!$A$3:$N$962,8,FALSE)),"")</f>
        <v/>
      </c>
      <c r="H1037" s="223" t="str">
        <f>IFERROR(IF(VLOOKUP($O1037,'APOIO-DESPESAS'!$A$3:$N$962,9,FALSE)="","",VLOOKUP($O1037,'APOIO-DESPESAS'!$A$3:$N$962,9,FALSE)),"")</f>
        <v/>
      </c>
      <c r="I1037" s="223" t="str">
        <f>IFERROR(IF(VLOOKUP($O1037,'APOIO-DESPESAS'!$A$3:$N$962,10,FALSE)="","",VLOOKUP($O1037,'APOIO-DESPESAS'!$A$3:$N$962,10,FALSE)),"")</f>
        <v/>
      </c>
      <c r="J1037" s="223" t="str">
        <f>IFERROR(IF(VLOOKUP($O1037,'APOIO-DESPESAS'!$A$3:$N$962,11,FALSE)="","",VLOOKUP($O1037,'APOIO-DESPESAS'!$A$3:$N$962,11,FALSE)),"")</f>
        <v/>
      </c>
      <c r="K1037" s="223" t="str">
        <f>IFERROR(IF(VLOOKUP($O1037,'APOIO-DESPESAS'!$A$3:$N$962,12,FALSE)="","",VLOOKUP($O1037,'APOIO-DESPESAS'!$A$3:$N$962,12,FALSE)),"")</f>
        <v/>
      </c>
      <c r="L1037" s="223" t="str">
        <f>IFERROR(IF(VLOOKUP($O1037,'APOIO-DESPESAS'!$A$3:$N$962,13,FALSE)="","",VLOOKUP($O1037,'APOIO-DESPESAS'!$A$3:$N$962,13,FALSE)),"")</f>
        <v/>
      </c>
      <c r="M1037" s="223" t="str">
        <f>IFERROR(IF(VLOOKUP($O1037,'APOIO-DESPESAS'!$A$3:$N$962,14,FALSE)="","",VLOOKUP($O1037,'APOIO-DESPESAS'!$A$3:$N$962,14,FALSE)),"")</f>
        <v/>
      </c>
      <c r="O1037" s="223">
        <f t="shared" si="16"/>
        <v>1035</v>
      </c>
    </row>
    <row r="1038" spans="1:15" x14ac:dyDescent="0.25">
      <c r="A1038" s="223" t="str">
        <f>IFERROR(IF(VLOOKUP($O1038,'APOIO-DESPESAS'!$A$3:$N$962,2,FALSE)="","",VLOOKUP($O1038,'APOIO-DESPESAS'!$A$3:$N$962,2,FALSE)),"")</f>
        <v/>
      </c>
      <c r="B1038" s="223" t="str">
        <f>IFERROR(IF(VLOOKUP($O1038,'APOIO-DESPESAS'!$A$3:$N$962,3,FALSE)="","",VLOOKUP($O1038,'APOIO-DESPESAS'!$A$3:$N$962,3,FALSE)),"")</f>
        <v/>
      </c>
      <c r="C1038" s="223" t="str">
        <f>IFERROR(IF(VLOOKUP($O1038,'APOIO-DESPESAS'!$A$3:$N$962,4,FALSE)="","",VLOOKUP($O1038,'APOIO-DESPESAS'!$A$3:$N$962,4,FALSE)),"")</f>
        <v/>
      </c>
      <c r="D1038" s="223" t="str">
        <f>IFERROR(IF(VLOOKUP($O1038,'APOIO-DESPESAS'!$A$3:$N$962,5,FALSE)="","",VLOOKUP($O1038,'APOIO-DESPESAS'!$A$3:$N$962,5,FALSE)),"")</f>
        <v/>
      </c>
      <c r="E1038" s="223" t="str">
        <f>IFERROR(IF(VLOOKUP($O1038,'APOIO-DESPESAS'!$A$3:$N$962,6,FALSE)="","",VLOOKUP($O1038,'APOIO-DESPESAS'!$A$3:$N$962,6,FALSE)),"")</f>
        <v/>
      </c>
      <c r="F1038" s="223" t="str">
        <f>IFERROR(IF(VLOOKUP($O1038,'APOIO-DESPESAS'!$A$3:$N$962,7,FALSE)="","",VLOOKUP($O1038,'APOIO-DESPESAS'!$A$3:$N$962,7,FALSE)),"")</f>
        <v/>
      </c>
      <c r="G1038" s="223" t="str">
        <f>IFERROR(IF(VLOOKUP($O1038,'APOIO-DESPESAS'!$A$3:$N$962,8,FALSE)="","",VLOOKUP($O1038,'APOIO-DESPESAS'!$A$3:$N$962,8,FALSE)),"")</f>
        <v/>
      </c>
      <c r="H1038" s="223" t="str">
        <f>IFERROR(IF(VLOOKUP($O1038,'APOIO-DESPESAS'!$A$3:$N$962,9,FALSE)="","",VLOOKUP($O1038,'APOIO-DESPESAS'!$A$3:$N$962,9,FALSE)),"")</f>
        <v/>
      </c>
      <c r="I1038" s="223" t="str">
        <f>IFERROR(IF(VLOOKUP($O1038,'APOIO-DESPESAS'!$A$3:$N$962,10,FALSE)="","",VLOOKUP($O1038,'APOIO-DESPESAS'!$A$3:$N$962,10,FALSE)),"")</f>
        <v/>
      </c>
      <c r="J1038" s="223" t="str">
        <f>IFERROR(IF(VLOOKUP($O1038,'APOIO-DESPESAS'!$A$3:$N$962,11,FALSE)="","",VLOOKUP($O1038,'APOIO-DESPESAS'!$A$3:$N$962,11,FALSE)),"")</f>
        <v/>
      </c>
      <c r="K1038" s="223" t="str">
        <f>IFERROR(IF(VLOOKUP($O1038,'APOIO-DESPESAS'!$A$3:$N$962,12,FALSE)="","",VLOOKUP($O1038,'APOIO-DESPESAS'!$A$3:$N$962,12,FALSE)),"")</f>
        <v/>
      </c>
      <c r="L1038" s="223" t="str">
        <f>IFERROR(IF(VLOOKUP($O1038,'APOIO-DESPESAS'!$A$3:$N$962,13,FALSE)="","",VLOOKUP($O1038,'APOIO-DESPESAS'!$A$3:$N$962,13,FALSE)),"")</f>
        <v/>
      </c>
      <c r="M1038" s="223" t="str">
        <f>IFERROR(IF(VLOOKUP($O1038,'APOIO-DESPESAS'!$A$3:$N$962,14,FALSE)="","",VLOOKUP($O1038,'APOIO-DESPESAS'!$A$3:$N$962,14,FALSE)),"")</f>
        <v/>
      </c>
      <c r="O1038" s="223">
        <f t="shared" si="16"/>
        <v>1036</v>
      </c>
    </row>
    <row r="1039" spans="1:15" x14ac:dyDescent="0.25">
      <c r="A1039" s="223" t="str">
        <f>IFERROR(IF(VLOOKUP($O1039,'APOIO-DESPESAS'!$A$3:$N$962,2,FALSE)="","",VLOOKUP($O1039,'APOIO-DESPESAS'!$A$3:$N$962,2,FALSE)),"")</f>
        <v/>
      </c>
      <c r="B1039" s="223" t="str">
        <f>IFERROR(IF(VLOOKUP($O1039,'APOIO-DESPESAS'!$A$3:$N$962,3,FALSE)="","",VLOOKUP($O1039,'APOIO-DESPESAS'!$A$3:$N$962,3,FALSE)),"")</f>
        <v/>
      </c>
      <c r="C1039" s="223" t="str">
        <f>IFERROR(IF(VLOOKUP($O1039,'APOIO-DESPESAS'!$A$3:$N$962,4,FALSE)="","",VLOOKUP($O1039,'APOIO-DESPESAS'!$A$3:$N$962,4,FALSE)),"")</f>
        <v/>
      </c>
      <c r="D1039" s="223" t="str">
        <f>IFERROR(IF(VLOOKUP($O1039,'APOIO-DESPESAS'!$A$3:$N$962,5,FALSE)="","",VLOOKUP($O1039,'APOIO-DESPESAS'!$A$3:$N$962,5,FALSE)),"")</f>
        <v/>
      </c>
      <c r="E1039" s="223" t="str">
        <f>IFERROR(IF(VLOOKUP($O1039,'APOIO-DESPESAS'!$A$3:$N$962,6,FALSE)="","",VLOOKUP($O1039,'APOIO-DESPESAS'!$A$3:$N$962,6,FALSE)),"")</f>
        <v/>
      </c>
      <c r="F1039" s="223" t="str">
        <f>IFERROR(IF(VLOOKUP($O1039,'APOIO-DESPESAS'!$A$3:$N$962,7,FALSE)="","",VLOOKUP($O1039,'APOIO-DESPESAS'!$A$3:$N$962,7,FALSE)),"")</f>
        <v/>
      </c>
      <c r="G1039" s="223" t="str">
        <f>IFERROR(IF(VLOOKUP($O1039,'APOIO-DESPESAS'!$A$3:$N$962,8,FALSE)="","",VLOOKUP($O1039,'APOIO-DESPESAS'!$A$3:$N$962,8,FALSE)),"")</f>
        <v/>
      </c>
      <c r="H1039" s="223" t="str">
        <f>IFERROR(IF(VLOOKUP($O1039,'APOIO-DESPESAS'!$A$3:$N$962,9,FALSE)="","",VLOOKUP($O1039,'APOIO-DESPESAS'!$A$3:$N$962,9,FALSE)),"")</f>
        <v/>
      </c>
      <c r="I1039" s="223" t="str">
        <f>IFERROR(IF(VLOOKUP($O1039,'APOIO-DESPESAS'!$A$3:$N$962,10,FALSE)="","",VLOOKUP($O1039,'APOIO-DESPESAS'!$A$3:$N$962,10,FALSE)),"")</f>
        <v/>
      </c>
      <c r="J1039" s="223" t="str">
        <f>IFERROR(IF(VLOOKUP($O1039,'APOIO-DESPESAS'!$A$3:$N$962,11,FALSE)="","",VLOOKUP($O1039,'APOIO-DESPESAS'!$A$3:$N$962,11,FALSE)),"")</f>
        <v/>
      </c>
      <c r="K1039" s="223" t="str">
        <f>IFERROR(IF(VLOOKUP($O1039,'APOIO-DESPESAS'!$A$3:$N$962,12,FALSE)="","",VLOOKUP($O1039,'APOIO-DESPESAS'!$A$3:$N$962,12,FALSE)),"")</f>
        <v/>
      </c>
      <c r="L1039" s="223" t="str">
        <f>IFERROR(IF(VLOOKUP($O1039,'APOIO-DESPESAS'!$A$3:$N$962,13,FALSE)="","",VLOOKUP($O1039,'APOIO-DESPESAS'!$A$3:$N$962,13,FALSE)),"")</f>
        <v/>
      </c>
      <c r="M1039" s="223" t="str">
        <f>IFERROR(IF(VLOOKUP($O1039,'APOIO-DESPESAS'!$A$3:$N$962,14,FALSE)="","",VLOOKUP($O1039,'APOIO-DESPESAS'!$A$3:$N$962,14,FALSE)),"")</f>
        <v/>
      </c>
      <c r="O1039" s="223">
        <f t="shared" si="16"/>
        <v>1037</v>
      </c>
    </row>
    <row r="1040" spans="1:15" x14ac:dyDescent="0.25">
      <c r="A1040" s="223" t="str">
        <f>IFERROR(IF(VLOOKUP($O1040,'APOIO-DESPESAS'!$A$3:$N$962,2,FALSE)="","",VLOOKUP($O1040,'APOIO-DESPESAS'!$A$3:$N$962,2,FALSE)),"")</f>
        <v/>
      </c>
      <c r="B1040" s="223" t="str">
        <f>IFERROR(IF(VLOOKUP($O1040,'APOIO-DESPESAS'!$A$3:$N$962,3,FALSE)="","",VLOOKUP($O1040,'APOIO-DESPESAS'!$A$3:$N$962,3,FALSE)),"")</f>
        <v/>
      </c>
      <c r="C1040" s="223" t="str">
        <f>IFERROR(IF(VLOOKUP($O1040,'APOIO-DESPESAS'!$A$3:$N$962,4,FALSE)="","",VLOOKUP($O1040,'APOIO-DESPESAS'!$A$3:$N$962,4,FALSE)),"")</f>
        <v/>
      </c>
      <c r="D1040" s="223" t="str">
        <f>IFERROR(IF(VLOOKUP($O1040,'APOIO-DESPESAS'!$A$3:$N$962,5,FALSE)="","",VLOOKUP($O1040,'APOIO-DESPESAS'!$A$3:$N$962,5,FALSE)),"")</f>
        <v/>
      </c>
      <c r="E1040" s="223" t="str">
        <f>IFERROR(IF(VLOOKUP($O1040,'APOIO-DESPESAS'!$A$3:$N$962,6,FALSE)="","",VLOOKUP($O1040,'APOIO-DESPESAS'!$A$3:$N$962,6,FALSE)),"")</f>
        <v/>
      </c>
      <c r="F1040" s="223" t="str">
        <f>IFERROR(IF(VLOOKUP($O1040,'APOIO-DESPESAS'!$A$3:$N$962,7,FALSE)="","",VLOOKUP($O1040,'APOIO-DESPESAS'!$A$3:$N$962,7,FALSE)),"")</f>
        <v/>
      </c>
      <c r="G1040" s="223" t="str">
        <f>IFERROR(IF(VLOOKUP($O1040,'APOIO-DESPESAS'!$A$3:$N$962,8,FALSE)="","",VLOOKUP($O1040,'APOIO-DESPESAS'!$A$3:$N$962,8,FALSE)),"")</f>
        <v/>
      </c>
      <c r="H1040" s="223" t="str">
        <f>IFERROR(IF(VLOOKUP($O1040,'APOIO-DESPESAS'!$A$3:$N$962,9,FALSE)="","",VLOOKUP($O1040,'APOIO-DESPESAS'!$A$3:$N$962,9,FALSE)),"")</f>
        <v/>
      </c>
      <c r="I1040" s="223" t="str">
        <f>IFERROR(IF(VLOOKUP($O1040,'APOIO-DESPESAS'!$A$3:$N$962,10,FALSE)="","",VLOOKUP($O1040,'APOIO-DESPESAS'!$A$3:$N$962,10,FALSE)),"")</f>
        <v/>
      </c>
      <c r="J1040" s="223" t="str">
        <f>IFERROR(IF(VLOOKUP($O1040,'APOIO-DESPESAS'!$A$3:$N$962,11,FALSE)="","",VLOOKUP($O1040,'APOIO-DESPESAS'!$A$3:$N$962,11,FALSE)),"")</f>
        <v/>
      </c>
      <c r="K1040" s="223" t="str">
        <f>IFERROR(IF(VLOOKUP($O1040,'APOIO-DESPESAS'!$A$3:$N$962,12,FALSE)="","",VLOOKUP($O1040,'APOIO-DESPESAS'!$A$3:$N$962,12,FALSE)),"")</f>
        <v/>
      </c>
      <c r="L1040" s="223" t="str">
        <f>IFERROR(IF(VLOOKUP($O1040,'APOIO-DESPESAS'!$A$3:$N$962,13,FALSE)="","",VLOOKUP($O1040,'APOIO-DESPESAS'!$A$3:$N$962,13,FALSE)),"")</f>
        <v/>
      </c>
      <c r="M1040" s="223" t="str">
        <f>IFERROR(IF(VLOOKUP($O1040,'APOIO-DESPESAS'!$A$3:$N$962,14,FALSE)="","",VLOOKUP($O1040,'APOIO-DESPESAS'!$A$3:$N$962,14,FALSE)),"")</f>
        <v/>
      </c>
      <c r="O1040" s="223">
        <f t="shared" si="16"/>
        <v>1038</v>
      </c>
    </row>
    <row r="1041" spans="1:15" x14ac:dyDescent="0.25">
      <c r="A1041" s="223" t="str">
        <f>IFERROR(IF(VLOOKUP($O1041,'APOIO-DESPESAS'!$A$3:$N$962,2,FALSE)="","",VLOOKUP($O1041,'APOIO-DESPESAS'!$A$3:$N$962,2,FALSE)),"")</f>
        <v/>
      </c>
      <c r="B1041" s="223" t="str">
        <f>IFERROR(IF(VLOOKUP($O1041,'APOIO-DESPESAS'!$A$3:$N$962,3,FALSE)="","",VLOOKUP($O1041,'APOIO-DESPESAS'!$A$3:$N$962,3,FALSE)),"")</f>
        <v/>
      </c>
      <c r="C1041" s="223" t="str">
        <f>IFERROR(IF(VLOOKUP($O1041,'APOIO-DESPESAS'!$A$3:$N$962,4,FALSE)="","",VLOOKUP($O1041,'APOIO-DESPESAS'!$A$3:$N$962,4,FALSE)),"")</f>
        <v/>
      </c>
      <c r="D1041" s="223" t="str">
        <f>IFERROR(IF(VLOOKUP($O1041,'APOIO-DESPESAS'!$A$3:$N$962,5,FALSE)="","",VLOOKUP($O1041,'APOIO-DESPESAS'!$A$3:$N$962,5,FALSE)),"")</f>
        <v/>
      </c>
      <c r="E1041" s="223" t="str">
        <f>IFERROR(IF(VLOOKUP($O1041,'APOIO-DESPESAS'!$A$3:$N$962,6,FALSE)="","",VLOOKUP($O1041,'APOIO-DESPESAS'!$A$3:$N$962,6,FALSE)),"")</f>
        <v/>
      </c>
      <c r="F1041" s="223" t="str">
        <f>IFERROR(IF(VLOOKUP($O1041,'APOIO-DESPESAS'!$A$3:$N$962,7,FALSE)="","",VLOOKUP($O1041,'APOIO-DESPESAS'!$A$3:$N$962,7,FALSE)),"")</f>
        <v/>
      </c>
      <c r="G1041" s="223" t="str">
        <f>IFERROR(IF(VLOOKUP($O1041,'APOIO-DESPESAS'!$A$3:$N$962,8,FALSE)="","",VLOOKUP($O1041,'APOIO-DESPESAS'!$A$3:$N$962,8,FALSE)),"")</f>
        <v/>
      </c>
      <c r="H1041" s="223" t="str">
        <f>IFERROR(IF(VLOOKUP($O1041,'APOIO-DESPESAS'!$A$3:$N$962,9,FALSE)="","",VLOOKUP($O1041,'APOIO-DESPESAS'!$A$3:$N$962,9,FALSE)),"")</f>
        <v/>
      </c>
      <c r="I1041" s="223" t="str">
        <f>IFERROR(IF(VLOOKUP($O1041,'APOIO-DESPESAS'!$A$3:$N$962,10,FALSE)="","",VLOOKUP($O1041,'APOIO-DESPESAS'!$A$3:$N$962,10,FALSE)),"")</f>
        <v/>
      </c>
      <c r="J1041" s="223" t="str">
        <f>IFERROR(IF(VLOOKUP($O1041,'APOIO-DESPESAS'!$A$3:$N$962,11,FALSE)="","",VLOOKUP($O1041,'APOIO-DESPESAS'!$A$3:$N$962,11,FALSE)),"")</f>
        <v/>
      </c>
      <c r="K1041" s="223" t="str">
        <f>IFERROR(IF(VLOOKUP($O1041,'APOIO-DESPESAS'!$A$3:$N$962,12,FALSE)="","",VLOOKUP($O1041,'APOIO-DESPESAS'!$A$3:$N$962,12,FALSE)),"")</f>
        <v/>
      </c>
      <c r="L1041" s="223" t="str">
        <f>IFERROR(IF(VLOOKUP($O1041,'APOIO-DESPESAS'!$A$3:$N$962,13,FALSE)="","",VLOOKUP($O1041,'APOIO-DESPESAS'!$A$3:$N$962,13,FALSE)),"")</f>
        <v/>
      </c>
      <c r="M1041" s="223" t="str">
        <f>IFERROR(IF(VLOOKUP($O1041,'APOIO-DESPESAS'!$A$3:$N$962,14,FALSE)="","",VLOOKUP($O1041,'APOIO-DESPESAS'!$A$3:$N$962,14,FALSE)),"")</f>
        <v/>
      </c>
      <c r="O1041" s="223">
        <f t="shared" si="16"/>
        <v>1039</v>
      </c>
    </row>
    <row r="1042" spans="1:15" x14ac:dyDescent="0.25">
      <c r="A1042" s="223" t="str">
        <f>IFERROR(IF(VLOOKUP($O1042,'APOIO-DESPESAS'!$A$3:$N$962,2,FALSE)="","",VLOOKUP($O1042,'APOIO-DESPESAS'!$A$3:$N$962,2,FALSE)),"")</f>
        <v/>
      </c>
      <c r="B1042" s="223" t="str">
        <f>IFERROR(IF(VLOOKUP($O1042,'APOIO-DESPESAS'!$A$3:$N$962,3,FALSE)="","",VLOOKUP($O1042,'APOIO-DESPESAS'!$A$3:$N$962,3,FALSE)),"")</f>
        <v/>
      </c>
      <c r="C1042" s="223" t="str">
        <f>IFERROR(IF(VLOOKUP($O1042,'APOIO-DESPESAS'!$A$3:$N$962,4,FALSE)="","",VLOOKUP($O1042,'APOIO-DESPESAS'!$A$3:$N$962,4,FALSE)),"")</f>
        <v/>
      </c>
      <c r="D1042" s="223" t="str">
        <f>IFERROR(IF(VLOOKUP($O1042,'APOIO-DESPESAS'!$A$3:$N$962,5,FALSE)="","",VLOOKUP($O1042,'APOIO-DESPESAS'!$A$3:$N$962,5,FALSE)),"")</f>
        <v/>
      </c>
      <c r="E1042" s="223" t="str">
        <f>IFERROR(IF(VLOOKUP($O1042,'APOIO-DESPESAS'!$A$3:$N$962,6,FALSE)="","",VLOOKUP($O1042,'APOIO-DESPESAS'!$A$3:$N$962,6,FALSE)),"")</f>
        <v/>
      </c>
      <c r="F1042" s="223" t="str">
        <f>IFERROR(IF(VLOOKUP($O1042,'APOIO-DESPESAS'!$A$3:$N$962,7,FALSE)="","",VLOOKUP($O1042,'APOIO-DESPESAS'!$A$3:$N$962,7,FALSE)),"")</f>
        <v/>
      </c>
      <c r="G1042" s="223" t="str">
        <f>IFERROR(IF(VLOOKUP($O1042,'APOIO-DESPESAS'!$A$3:$N$962,8,FALSE)="","",VLOOKUP($O1042,'APOIO-DESPESAS'!$A$3:$N$962,8,FALSE)),"")</f>
        <v/>
      </c>
      <c r="H1042" s="223" t="str">
        <f>IFERROR(IF(VLOOKUP($O1042,'APOIO-DESPESAS'!$A$3:$N$962,9,FALSE)="","",VLOOKUP($O1042,'APOIO-DESPESAS'!$A$3:$N$962,9,FALSE)),"")</f>
        <v/>
      </c>
      <c r="I1042" s="223" t="str">
        <f>IFERROR(IF(VLOOKUP($O1042,'APOIO-DESPESAS'!$A$3:$N$962,10,FALSE)="","",VLOOKUP($O1042,'APOIO-DESPESAS'!$A$3:$N$962,10,FALSE)),"")</f>
        <v/>
      </c>
      <c r="J1042" s="223" t="str">
        <f>IFERROR(IF(VLOOKUP($O1042,'APOIO-DESPESAS'!$A$3:$N$962,11,FALSE)="","",VLOOKUP($O1042,'APOIO-DESPESAS'!$A$3:$N$962,11,FALSE)),"")</f>
        <v/>
      </c>
      <c r="K1042" s="223" t="str">
        <f>IFERROR(IF(VLOOKUP($O1042,'APOIO-DESPESAS'!$A$3:$N$962,12,FALSE)="","",VLOOKUP($O1042,'APOIO-DESPESAS'!$A$3:$N$962,12,FALSE)),"")</f>
        <v/>
      </c>
      <c r="L1042" s="223" t="str">
        <f>IFERROR(IF(VLOOKUP($O1042,'APOIO-DESPESAS'!$A$3:$N$962,13,FALSE)="","",VLOOKUP($O1042,'APOIO-DESPESAS'!$A$3:$N$962,13,FALSE)),"")</f>
        <v/>
      </c>
      <c r="M1042" s="223" t="str">
        <f>IFERROR(IF(VLOOKUP($O1042,'APOIO-DESPESAS'!$A$3:$N$962,14,FALSE)="","",VLOOKUP($O1042,'APOIO-DESPESAS'!$A$3:$N$962,14,FALSE)),"")</f>
        <v/>
      </c>
      <c r="O1042" s="223">
        <f t="shared" si="16"/>
        <v>1040</v>
      </c>
    </row>
    <row r="1043" spans="1:15" x14ac:dyDescent="0.25">
      <c r="A1043" s="223" t="str">
        <f>IFERROR(IF(VLOOKUP($O1043,'APOIO-DESPESAS'!$A$3:$N$962,2,FALSE)="","",VLOOKUP($O1043,'APOIO-DESPESAS'!$A$3:$N$962,2,FALSE)),"")</f>
        <v/>
      </c>
      <c r="B1043" s="223" t="str">
        <f>IFERROR(IF(VLOOKUP($O1043,'APOIO-DESPESAS'!$A$3:$N$962,3,FALSE)="","",VLOOKUP($O1043,'APOIO-DESPESAS'!$A$3:$N$962,3,FALSE)),"")</f>
        <v/>
      </c>
      <c r="C1043" s="223" t="str">
        <f>IFERROR(IF(VLOOKUP($O1043,'APOIO-DESPESAS'!$A$3:$N$962,4,FALSE)="","",VLOOKUP($O1043,'APOIO-DESPESAS'!$A$3:$N$962,4,FALSE)),"")</f>
        <v/>
      </c>
      <c r="D1043" s="223" t="str">
        <f>IFERROR(IF(VLOOKUP($O1043,'APOIO-DESPESAS'!$A$3:$N$962,5,FALSE)="","",VLOOKUP($O1043,'APOIO-DESPESAS'!$A$3:$N$962,5,FALSE)),"")</f>
        <v/>
      </c>
      <c r="E1043" s="223" t="str">
        <f>IFERROR(IF(VLOOKUP($O1043,'APOIO-DESPESAS'!$A$3:$N$962,6,FALSE)="","",VLOOKUP($O1043,'APOIO-DESPESAS'!$A$3:$N$962,6,FALSE)),"")</f>
        <v/>
      </c>
      <c r="F1043" s="223" t="str">
        <f>IFERROR(IF(VLOOKUP($O1043,'APOIO-DESPESAS'!$A$3:$N$962,7,FALSE)="","",VLOOKUP($O1043,'APOIO-DESPESAS'!$A$3:$N$962,7,FALSE)),"")</f>
        <v/>
      </c>
      <c r="G1043" s="223" t="str">
        <f>IFERROR(IF(VLOOKUP($O1043,'APOIO-DESPESAS'!$A$3:$N$962,8,FALSE)="","",VLOOKUP($O1043,'APOIO-DESPESAS'!$A$3:$N$962,8,FALSE)),"")</f>
        <v/>
      </c>
      <c r="H1043" s="223" t="str">
        <f>IFERROR(IF(VLOOKUP($O1043,'APOIO-DESPESAS'!$A$3:$N$962,9,FALSE)="","",VLOOKUP($O1043,'APOIO-DESPESAS'!$A$3:$N$962,9,FALSE)),"")</f>
        <v/>
      </c>
      <c r="I1043" s="223" t="str">
        <f>IFERROR(IF(VLOOKUP($O1043,'APOIO-DESPESAS'!$A$3:$N$962,10,FALSE)="","",VLOOKUP($O1043,'APOIO-DESPESAS'!$A$3:$N$962,10,FALSE)),"")</f>
        <v/>
      </c>
      <c r="J1043" s="223" t="str">
        <f>IFERROR(IF(VLOOKUP($O1043,'APOIO-DESPESAS'!$A$3:$N$962,11,FALSE)="","",VLOOKUP($O1043,'APOIO-DESPESAS'!$A$3:$N$962,11,FALSE)),"")</f>
        <v/>
      </c>
      <c r="K1043" s="223" t="str">
        <f>IFERROR(IF(VLOOKUP($O1043,'APOIO-DESPESAS'!$A$3:$N$962,12,FALSE)="","",VLOOKUP($O1043,'APOIO-DESPESAS'!$A$3:$N$962,12,FALSE)),"")</f>
        <v/>
      </c>
      <c r="L1043" s="223" t="str">
        <f>IFERROR(IF(VLOOKUP($O1043,'APOIO-DESPESAS'!$A$3:$N$962,13,FALSE)="","",VLOOKUP($O1043,'APOIO-DESPESAS'!$A$3:$N$962,13,FALSE)),"")</f>
        <v/>
      </c>
      <c r="M1043" s="223" t="str">
        <f>IFERROR(IF(VLOOKUP($O1043,'APOIO-DESPESAS'!$A$3:$N$962,14,FALSE)="","",VLOOKUP($O1043,'APOIO-DESPESAS'!$A$3:$N$962,14,FALSE)),"")</f>
        <v/>
      </c>
      <c r="O1043" s="223">
        <f t="shared" si="16"/>
        <v>1041</v>
      </c>
    </row>
    <row r="1044" spans="1:15" x14ac:dyDescent="0.25">
      <c r="A1044" s="223" t="str">
        <f>IFERROR(IF(VLOOKUP($O1044,'APOIO-DESPESAS'!$A$3:$N$962,2,FALSE)="","",VLOOKUP($O1044,'APOIO-DESPESAS'!$A$3:$N$962,2,FALSE)),"")</f>
        <v/>
      </c>
      <c r="B1044" s="223" t="str">
        <f>IFERROR(IF(VLOOKUP($O1044,'APOIO-DESPESAS'!$A$3:$N$962,3,FALSE)="","",VLOOKUP($O1044,'APOIO-DESPESAS'!$A$3:$N$962,3,FALSE)),"")</f>
        <v/>
      </c>
      <c r="C1044" s="223" t="str">
        <f>IFERROR(IF(VLOOKUP($O1044,'APOIO-DESPESAS'!$A$3:$N$962,4,FALSE)="","",VLOOKUP($O1044,'APOIO-DESPESAS'!$A$3:$N$962,4,FALSE)),"")</f>
        <v/>
      </c>
      <c r="D1044" s="223" t="str">
        <f>IFERROR(IF(VLOOKUP($O1044,'APOIO-DESPESAS'!$A$3:$N$962,5,FALSE)="","",VLOOKUP($O1044,'APOIO-DESPESAS'!$A$3:$N$962,5,FALSE)),"")</f>
        <v/>
      </c>
      <c r="E1044" s="223" t="str">
        <f>IFERROR(IF(VLOOKUP($O1044,'APOIO-DESPESAS'!$A$3:$N$962,6,FALSE)="","",VLOOKUP($O1044,'APOIO-DESPESAS'!$A$3:$N$962,6,FALSE)),"")</f>
        <v/>
      </c>
      <c r="F1044" s="223" t="str">
        <f>IFERROR(IF(VLOOKUP($O1044,'APOIO-DESPESAS'!$A$3:$N$962,7,FALSE)="","",VLOOKUP($O1044,'APOIO-DESPESAS'!$A$3:$N$962,7,FALSE)),"")</f>
        <v/>
      </c>
      <c r="G1044" s="223" t="str">
        <f>IFERROR(IF(VLOOKUP($O1044,'APOIO-DESPESAS'!$A$3:$N$962,8,FALSE)="","",VLOOKUP($O1044,'APOIO-DESPESAS'!$A$3:$N$962,8,FALSE)),"")</f>
        <v/>
      </c>
      <c r="H1044" s="223" t="str">
        <f>IFERROR(IF(VLOOKUP($O1044,'APOIO-DESPESAS'!$A$3:$N$962,9,FALSE)="","",VLOOKUP($O1044,'APOIO-DESPESAS'!$A$3:$N$962,9,FALSE)),"")</f>
        <v/>
      </c>
      <c r="I1044" s="223" t="str">
        <f>IFERROR(IF(VLOOKUP($O1044,'APOIO-DESPESAS'!$A$3:$N$962,10,FALSE)="","",VLOOKUP($O1044,'APOIO-DESPESAS'!$A$3:$N$962,10,FALSE)),"")</f>
        <v/>
      </c>
      <c r="J1044" s="223" t="str">
        <f>IFERROR(IF(VLOOKUP($O1044,'APOIO-DESPESAS'!$A$3:$N$962,11,FALSE)="","",VLOOKUP($O1044,'APOIO-DESPESAS'!$A$3:$N$962,11,FALSE)),"")</f>
        <v/>
      </c>
      <c r="K1044" s="223" t="str">
        <f>IFERROR(IF(VLOOKUP($O1044,'APOIO-DESPESAS'!$A$3:$N$962,12,FALSE)="","",VLOOKUP($O1044,'APOIO-DESPESAS'!$A$3:$N$962,12,FALSE)),"")</f>
        <v/>
      </c>
      <c r="L1044" s="223" t="str">
        <f>IFERROR(IF(VLOOKUP($O1044,'APOIO-DESPESAS'!$A$3:$N$962,13,FALSE)="","",VLOOKUP($O1044,'APOIO-DESPESAS'!$A$3:$N$962,13,FALSE)),"")</f>
        <v/>
      </c>
      <c r="M1044" s="223" t="str">
        <f>IFERROR(IF(VLOOKUP($O1044,'APOIO-DESPESAS'!$A$3:$N$962,14,FALSE)="","",VLOOKUP($O1044,'APOIO-DESPESAS'!$A$3:$N$962,14,FALSE)),"")</f>
        <v/>
      </c>
      <c r="O1044" s="223">
        <f t="shared" si="16"/>
        <v>1042</v>
      </c>
    </row>
    <row r="1045" spans="1:15" x14ac:dyDescent="0.25">
      <c r="A1045" s="223" t="str">
        <f>IFERROR(IF(VLOOKUP($O1045,'APOIO-DESPESAS'!$A$3:$N$962,2,FALSE)="","",VLOOKUP($O1045,'APOIO-DESPESAS'!$A$3:$N$962,2,FALSE)),"")</f>
        <v/>
      </c>
      <c r="B1045" s="223" t="str">
        <f>IFERROR(IF(VLOOKUP($O1045,'APOIO-DESPESAS'!$A$3:$N$962,3,FALSE)="","",VLOOKUP($O1045,'APOIO-DESPESAS'!$A$3:$N$962,3,FALSE)),"")</f>
        <v/>
      </c>
      <c r="C1045" s="223" t="str">
        <f>IFERROR(IF(VLOOKUP($O1045,'APOIO-DESPESAS'!$A$3:$N$962,4,FALSE)="","",VLOOKUP($O1045,'APOIO-DESPESAS'!$A$3:$N$962,4,FALSE)),"")</f>
        <v/>
      </c>
      <c r="D1045" s="223" t="str">
        <f>IFERROR(IF(VLOOKUP($O1045,'APOIO-DESPESAS'!$A$3:$N$962,5,FALSE)="","",VLOOKUP($O1045,'APOIO-DESPESAS'!$A$3:$N$962,5,FALSE)),"")</f>
        <v/>
      </c>
      <c r="E1045" s="223" t="str">
        <f>IFERROR(IF(VLOOKUP($O1045,'APOIO-DESPESAS'!$A$3:$N$962,6,FALSE)="","",VLOOKUP($O1045,'APOIO-DESPESAS'!$A$3:$N$962,6,FALSE)),"")</f>
        <v/>
      </c>
      <c r="F1045" s="223" t="str">
        <f>IFERROR(IF(VLOOKUP($O1045,'APOIO-DESPESAS'!$A$3:$N$962,7,FALSE)="","",VLOOKUP($O1045,'APOIO-DESPESAS'!$A$3:$N$962,7,FALSE)),"")</f>
        <v/>
      </c>
      <c r="G1045" s="223" t="str">
        <f>IFERROR(IF(VLOOKUP($O1045,'APOIO-DESPESAS'!$A$3:$N$962,8,FALSE)="","",VLOOKUP($O1045,'APOIO-DESPESAS'!$A$3:$N$962,8,FALSE)),"")</f>
        <v/>
      </c>
      <c r="H1045" s="223" t="str">
        <f>IFERROR(IF(VLOOKUP($O1045,'APOIO-DESPESAS'!$A$3:$N$962,9,FALSE)="","",VLOOKUP($O1045,'APOIO-DESPESAS'!$A$3:$N$962,9,FALSE)),"")</f>
        <v/>
      </c>
      <c r="I1045" s="223" t="str">
        <f>IFERROR(IF(VLOOKUP($O1045,'APOIO-DESPESAS'!$A$3:$N$962,10,FALSE)="","",VLOOKUP($O1045,'APOIO-DESPESAS'!$A$3:$N$962,10,FALSE)),"")</f>
        <v/>
      </c>
      <c r="J1045" s="223" t="str">
        <f>IFERROR(IF(VLOOKUP($O1045,'APOIO-DESPESAS'!$A$3:$N$962,11,FALSE)="","",VLOOKUP($O1045,'APOIO-DESPESAS'!$A$3:$N$962,11,FALSE)),"")</f>
        <v/>
      </c>
      <c r="K1045" s="223" t="str">
        <f>IFERROR(IF(VLOOKUP($O1045,'APOIO-DESPESAS'!$A$3:$N$962,12,FALSE)="","",VLOOKUP($O1045,'APOIO-DESPESAS'!$A$3:$N$962,12,FALSE)),"")</f>
        <v/>
      </c>
      <c r="L1045" s="223" t="str">
        <f>IFERROR(IF(VLOOKUP($O1045,'APOIO-DESPESAS'!$A$3:$N$962,13,FALSE)="","",VLOOKUP($O1045,'APOIO-DESPESAS'!$A$3:$N$962,13,FALSE)),"")</f>
        <v/>
      </c>
      <c r="M1045" s="223" t="str">
        <f>IFERROR(IF(VLOOKUP($O1045,'APOIO-DESPESAS'!$A$3:$N$962,14,FALSE)="","",VLOOKUP($O1045,'APOIO-DESPESAS'!$A$3:$N$962,14,FALSE)),"")</f>
        <v/>
      </c>
      <c r="O1045" s="223">
        <f t="shared" si="16"/>
        <v>1043</v>
      </c>
    </row>
    <row r="1046" spans="1:15" x14ac:dyDescent="0.25">
      <c r="A1046" s="223" t="str">
        <f>IFERROR(IF(VLOOKUP($O1046,'APOIO-DESPESAS'!$A$3:$N$962,2,FALSE)="","",VLOOKUP($O1046,'APOIO-DESPESAS'!$A$3:$N$962,2,FALSE)),"")</f>
        <v/>
      </c>
      <c r="B1046" s="223" t="str">
        <f>IFERROR(IF(VLOOKUP($O1046,'APOIO-DESPESAS'!$A$3:$N$962,3,FALSE)="","",VLOOKUP($O1046,'APOIO-DESPESAS'!$A$3:$N$962,3,FALSE)),"")</f>
        <v/>
      </c>
      <c r="C1046" s="223" t="str">
        <f>IFERROR(IF(VLOOKUP($O1046,'APOIO-DESPESAS'!$A$3:$N$962,4,FALSE)="","",VLOOKUP($O1046,'APOIO-DESPESAS'!$A$3:$N$962,4,FALSE)),"")</f>
        <v/>
      </c>
      <c r="D1046" s="223" t="str">
        <f>IFERROR(IF(VLOOKUP($O1046,'APOIO-DESPESAS'!$A$3:$N$962,5,FALSE)="","",VLOOKUP($O1046,'APOIO-DESPESAS'!$A$3:$N$962,5,FALSE)),"")</f>
        <v/>
      </c>
      <c r="E1046" s="223" t="str">
        <f>IFERROR(IF(VLOOKUP($O1046,'APOIO-DESPESAS'!$A$3:$N$962,6,FALSE)="","",VLOOKUP($O1046,'APOIO-DESPESAS'!$A$3:$N$962,6,FALSE)),"")</f>
        <v/>
      </c>
      <c r="F1046" s="223" t="str">
        <f>IFERROR(IF(VLOOKUP($O1046,'APOIO-DESPESAS'!$A$3:$N$962,7,FALSE)="","",VLOOKUP($O1046,'APOIO-DESPESAS'!$A$3:$N$962,7,FALSE)),"")</f>
        <v/>
      </c>
      <c r="G1046" s="223" t="str">
        <f>IFERROR(IF(VLOOKUP($O1046,'APOIO-DESPESAS'!$A$3:$N$962,8,FALSE)="","",VLOOKUP($O1046,'APOIO-DESPESAS'!$A$3:$N$962,8,FALSE)),"")</f>
        <v/>
      </c>
      <c r="H1046" s="223" t="str">
        <f>IFERROR(IF(VLOOKUP($O1046,'APOIO-DESPESAS'!$A$3:$N$962,9,FALSE)="","",VLOOKUP($O1046,'APOIO-DESPESAS'!$A$3:$N$962,9,FALSE)),"")</f>
        <v/>
      </c>
      <c r="I1046" s="223" t="str">
        <f>IFERROR(IF(VLOOKUP($O1046,'APOIO-DESPESAS'!$A$3:$N$962,10,FALSE)="","",VLOOKUP($O1046,'APOIO-DESPESAS'!$A$3:$N$962,10,FALSE)),"")</f>
        <v/>
      </c>
      <c r="J1046" s="223" t="str">
        <f>IFERROR(IF(VLOOKUP($O1046,'APOIO-DESPESAS'!$A$3:$N$962,11,FALSE)="","",VLOOKUP($O1046,'APOIO-DESPESAS'!$A$3:$N$962,11,FALSE)),"")</f>
        <v/>
      </c>
      <c r="K1046" s="223" t="str">
        <f>IFERROR(IF(VLOOKUP($O1046,'APOIO-DESPESAS'!$A$3:$N$962,12,FALSE)="","",VLOOKUP($O1046,'APOIO-DESPESAS'!$A$3:$N$962,12,FALSE)),"")</f>
        <v/>
      </c>
      <c r="L1046" s="223" t="str">
        <f>IFERROR(IF(VLOOKUP($O1046,'APOIO-DESPESAS'!$A$3:$N$962,13,FALSE)="","",VLOOKUP($O1046,'APOIO-DESPESAS'!$A$3:$N$962,13,FALSE)),"")</f>
        <v/>
      </c>
      <c r="M1046" s="223" t="str">
        <f>IFERROR(IF(VLOOKUP($O1046,'APOIO-DESPESAS'!$A$3:$N$962,14,FALSE)="","",VLOOKUP($O1046,'APOIO-DESPESAS'!$A$3:$N$962,14,FALSE)),"")</f>
        <v/>
      </c>
      <c r="O1046" s="223">
        <f t="shared" si="16"/>
        <v>1044</v>
      </c>
    </row>
    <row r="1047" spans="1:15" x14ac:dyDescent="0.25">
      <c r="A1047" s="223" t="str">
        <f>IFERROR(IF(VLOOKUP($O1047,'APOIO-DESPESAS'!$A$3:$N$962,2,FALSE)="","",VLOOKUP($O1047,'APOIO-DESPESAS'!$A$3:$N$962,2,FALSE)),"")</f>
        <v/>
      </c>
      <c r="B1047" s="223" t="str">
        <f>IFERROR(IF(VLOOKUP($O1047,'APOIO-DESPESAS'!$A$3:$N$962,3,FALSE)="","",VLOOKUP($O1047,'APOIO-DESPESAS'!$A$3:$N$962,3,FALSE)),"")</f>
        <v/>
      </c>
      <c r="C1047" s="223" t="str">
        <f>IFERROR(IF(VLOOKUP($O1047,'APOIO-DESPESAS'!$A$3:$N$962,4,FALSE)="","",VLOOKUP($O1047,'APOIO-DESPESAS'!$A$3:$N$962,4,FALSE)),"")</f>
        <v/>
      </c>
      <c r="D1047" s="223" t="str">
        <f>IFERROR(IF(VLOOKUP($O1047,'APOIO-DESPESAS'!$A$3:$N$962,5,FALSE)="","",VLOOKUP($O1047,'APOIO-DESPESAS'!$A$3:$N$962,5,FALSE)),"")</f>
        <v/>
      </c>
      <c r="E1047" s="223" t="str">
        <f>IFERROR(IF(VLOOKUP($O1047,'APOIO-DESPESAS'!$A$3:$N$962,6,FALSE)="","",VLOOKUP($O1047,'APOIO-DESPESAS'!$A$3:$N$962,6,FALSE)),"")</f>
        <v/>
      </c>
      <c r="F1047" s="223" t="str">
        <f>IFERROR(IF(VLOOKUP($O1047,'APOIO-DESPESAS'!$A$3:$N$962,7,FALSE)="","",VLOOKUP($O1047,'APOIO-DESPESAS'!$A$3:$N$962,7,FALSE)),"")</f>
        <v/>
      </c>
      <c r="G1047" s="223" t="str">
        <f>IFERROR(IF(VLOOKUP($O1047,'APOIO-DESPESAS'!$A$3:$N$962,8,FALSE)="","",VLOOKUP($O1047,'APOIO-DESPESAS'!$A$3:$N$962,8,FALSE)),"")</f>
        <v/>
      </c>
      <c r="H1047" s="223" t="str">
        <f>IFERROR(IF(VLOOKUP($O1047,'APOIO-DESPESAS'!$A$3:$N$962,9,FALSE)="","",VLOOKUP($O1047,'APOIO-DESPESAS'!$A$3:$N$962,9,FALSE)),"")</f>
        <v/>
      </c>
      <c r="I1047" s="223" t="str">
        <f>IFERROR(IF(VLOOKUP($O1047,'APOIO-DESPESAS'!$A$3:$N$962,10,FALSE)="","",VLOOKUP($O1047,'APOIO-DESPESAS'!$A$3:$N$962,10,FALSE)),"")</f>
        <v/>
      </c>
      <c r="J1047" s="223" t="str">
        <f>IFERROR(IF(VLOOKUP($O1047,'APOIO-DESPESAS'!$A$3:$N$962,11,FALSE)="","",VLOOKUP($O1047,'APOIO-DESPESAS'!$A$3:$N$962,11,FALSE)),"")</f>
        <v/>
      </c>
      <c r="K1047" s="223" t="str">
        <f>IFERROR(IF(VLOOKUP($O1047,'APOIO-DESPESAS'!$A$3:$N$962,12,FALSE)="","",VLOOKUP($O1047,'APOIO-DESPESAS'!$A$3:$N$962,12,FALSE)),"")</f>
        <v/>
      </c>
      <c r="L1047" s="223" t="str">
        <f>IFERROR(IF(VLOOKUP($O1047,'APOIO-DESPESAS'!$A$3:$N$962,13,FALSE)="","",VLOOKUP($O1047,'APOIO-DESPESAS'!$A$3:$N$962,13,FALSE)),"")</f>
        <v/>
      </c>
      <c r="M1047" s="223" t="str">
        <f>IFERROR(IF(VLOOKUP($O1047,'APOIO-DESPESAS'!$A$3:$N$962,14,FALSE)="","",VLOOKUP($O1047,'APOIO-DESPESAS'!$A$3:$N$962,14,FALSE)),"")</f>
        <v/>
      </c>
      <c r="O1047" s="223">
        <f t="shared" si="16"/>
        <v>1045</v>
      </c>
    </row>
    <row r="1048" spans="1:15" x14ac:dyDescent="0.25">
      <c r="A1048" s="223" t="str">
        <f>IFERROR(IF(VLOOKUP($O1048,'APOIO-DESPESAS'!$A$3:$N$962,2,FALSE)="","",VLOOKUP($O1048,'APOIO-DESPESAS'!$A$3:$N$962,2,FALSE)),"")</f>
        <v/>
      </c>
      <c r="B1048" s="223" t="str">
        <f>IFERROR(IF(VLOOKUP($O1048,'APOIO-DESPESAS'!$A$3:$N$962,3,FALSE)="","",VLOOKUP($O1048,'APOIO-DESPESAS'!$A$3:$N$962,3,FALSE)),"")</f>
        <v/>
      </c>
      <c r="C1048" s="223" t="str">
        <f>IFERROR(IF(VLOOKUP($O1048,'APOIO-DESPESAS'!$A$3:$N$962,4,FALSE)="","",VLOOKUP($O1048,'APOIO-DESPESAS'!$A$3:$N$962,4,FALSE)),"")</f>
        <v/>
      </c>
      <c r="D1048" s="223" t="str">
        <f>IFERROR(IF(VLOOKUP($O1048,'APOIO-DESPESAS'!$A$3:$N$962,5,FALSE)="","",VLOOKUP($O1048,'APOIO-DESPESAS'!$A$3:$N$962,5,FALSE)),"")</f>
        <v/>
      </c>
      <c r="E1048" s="223" t="str">
        <f>IFERROR(IF(VLOOKUP($O1048,'APOIO-DESPESAS'!$A$3:$N$962,6,FALSE)="","",VLOOKUP($O1048,'APOIO-DESPESAS'!$A$3:$N$962,6,FALSE)),"")</f>
        <v/>
      </c>
      <c r="F1048" s="223" t="str">
        <f>IFERROR(IF(VLOOKUP($O1048,'APOIO-DESPESAS'!$A$3:$N$962,7,FALSE)="","",VLOOKUP($O1048,'APOIO-DESPESAS'!$A$3:$N$962,7,FALSE)),"")</f>
        <v/>
      </c>
      <c r="G1048" s="223" t="str">
        <f>IFERROR(IF(VLOOKUP($O1048,'APOIO-DESPESAS'!$A$3:$N$962,8,FALSE)="","",VLOOKUP($O1048,'APOIO-DESPESAS'!$A$3:$N$962,8,FALSE)),"")</f>
        <v/>
      </c>
      <c r="H1048" s="223" t="str">
        <f>IFERROR(IF(VLOOKUP($O1048,'APOIO-DESPESAS'!$A$3:$N$962,9,FALSE)="","",VLOOKUP($O1048,'APOIO-DESPESAS'!$A$3:$N$962,9,FALSE)),"")</f>
        <v/>
      </c>
      <c r="I1048" s="223" t="str">
        <f>IFERROR(IF(VLOOKUP($O1048,'APOIO-DESPESAS'!$A$3:$N$962,10,FALSE)="","",VLOOKUP($O1048,'APOIO-DESPESAS'!$A$3:$N$962,10,FALSE)),"")</f>
        <v/>
      </c>
      <c r="J1048" s="223" t="str">
        <f>IFERROR(IF(VLOOKUP($O1048,'APOIO-DESPESAS'!$A$3:$N$962,11,FALSE)="","",VLOOKUP($O1048,'APOIO-DESPESAS'!$A$3:$N$962,11,FALSE)),"")</f>
        <v/>
      </c>
      <c r="K1048" s="223" t="str">
        <f>IFERROR(IF(VLOOKUP($O1048,'APOIO-DESPESAS'!$A$3:$N$962,12,FALSE)="","",VLOOKUP($O1048,'APOIO-DESPESAS'!$A$3:$N$962,12,FALSE)),"")</f>
        <v/>
      </c>
      <c r="L1048" s="223" t="str">
        <f>IFERROR(IF(VLOOKUP($O1048,'APOIO-DESPESAS'!$A$3:$N$962,13,FALSE)="","",VLOOKUP($O1048,'APOIO-DESPESAS'!$A$3:$N$962,13,FALSE)),"")</f>
        <v/>
      </c>
      <c r="M1048" s="223" t="str">
        <f>IFERROR(IF(VLOOKUP($O1048,'APOIO-DESPESAS'!$A$3:$N$962,14,FALSE)="","",VLOOKUP($O1048,'APOIO-DESPESAS'!$A$3:$N$962,14,FALSE)),"")</f>
        <v/>
      </c>
      <c r="O1048" s="223">
        <f t="shared" si="16"/>
        <v>1046</v>
      </c>
    </row>
    <row r="1049" spans="1:15" x14ac:dyDescent="0.25">
      <c r="A1049" s="223" t="str">
        <f>IFERROR(IF(VLOOKUP($O1049,'APOIO-DESPESAS'!$A$3:$N$962,2,FALSE)="","",VLOOKUP($O1049,'APOIO-DESPESAS'!$A$3:$N$962,2,FALSE)),"")</f>
        <v/>
      </c>
      <c r="B1049" s="223" t="str">
        <f>IFERROR(IF(VLOOKUP($O1049,'APOIO-DESPESAS'!$A$3:$N$962,3,FALSE)="","",VLOOKUP($O1049,'APOIO-DESPESAS'!$A$3:$N$962,3,FALSE)),"")</f>
        <v/>
      </c>
      <c r="C1049" s="223" t="str">
        <f>IFERROR(IF(VLOOKUP($O1049,'APOIO-DESPESAS'!$A$3:$N$962,4,FALSE)="","",VLOOKUP($O1049,'APOIO-DESPESAS'!$A$3:$N$962,4,FALSE)),"")</f>
        <v/>
      </c>
      <c r="D1049" s="223" t="str">
        <f>IFERROR(IF(VLOOKUP($O1049,'APOIO-DESPESAS'!$A$3:$N$962,5,FALSE)="","",VLOOKUP($O1049,'APOIO-DESPESAS'!$A$3:$N$962,5,FALSE)),"")</f>
        <v/>
      </c>
      <c r="E1049" s="223" t="str">
        <f>IFERROR(IF(VLOOKUP($O1049,'APOIO-DESPESAS'!$A$3:$N$962,6,FALSE)="","",VLOOKUP($O1049,'APOIO-DESPESAS'!$A$3:$N$962,6,FALSE)),"")</f>
        <v/>
      </c>
      <c r="F1049" s="223" t="str">
        <f>IFERROR(IF(VLOOKUP($O1049,'APOIO-DESPESAS'!$A$3:$N$962,7,FALSE)="","",VLOOKUP($O1049,'APOIO-DESPESAS'!$A$3:$N$962,7,FALSE)),"")</f>
        <v/>
      </c>
      <c r="G1049" s="223" t="str">
        <f>IFERROR(IF(VLOOKUP($O1049,'APOIO-DESPESAS'!$A$3:$N$962,8,FALSE)="","",VLOOKUP($O1049,'APOIO-DESPESAS'!$A$3:$N$962,8,FALSE)),"")</f>
        <v/>
      </c>
      <c r="H1049" s="223" t="str">
        <f>IFERROR(IF(VLOOKUP($O1049,'APOIO-DESPESAS'!$A$3:$N$962,9,FALSE)="","",VLOOKUP($O1049,'APOIO-DESPESAS'!$A$3:$N$962,9,FALSE)),"")</f>
        <v/>
      </c>
      <c r="I1049" s="223" t="str">
        <f>IFERROR(IF(VLOOKUP($O1049,'APOIO-DESPESAS'!$A$3:$N$962,10,FALSE)="","",VLOOKUP($O1049,'APOIO-DESPESAS'!$A$3:$N$962,10,FALSE)),"")</f>
        <v/>
      </c>
      <c r="J1049" s="223" t="str">
        <f>IFERROR(IF(VLOOKUP($O1049,'APOIO-DESPESAS'!$A$3:$N$962,11,FALSE)="","",VLOOKUP($O1049,'APOIO-DESPESAS'!$A$3:$N$962,11,FALSE)),"")</f>
        <v/>
      </c>
      <c r="K1049" s="223" t="str">
        <f>IFERROR(IF(VLOOKUP($O1049,'APOIO-DESPESAS'!$A$3:$N$962,12,FALSE)="","",VLOOKUP($O1049,'APOIO-DESPESAS'!$A$3:$N$962,12,FALSE)),"")</f>
        <v/>
      </c>
      <c r="L1049" s="223" t="str">
        <f>IFERROR(IF(VLOOKUP($O1049,'APOIO-DESPESAS'!$A$3:$N$962,13,FALSE)="","",VLOOKUP($O1049,'APOIO-DESPESAS'!$A$3:$N$962,13,FALSE)),"")</f>
        <v/>
      </c>
      <c r="M1049" s="223" t="str">
        <f>IFERROR(IF(VLOOKUP($O1049,'APOIO-DESPESAS'!$A$3:$N$962,14,FALSE)="","",VLOOKUP($O1049,'APOIO-DESPESAS'!$A$3:$N$962,14,FALSE)),"")</f>
        <v/>
      </c>
      <c r="O1049" s="223">
        <f t="shared" si="16"/>
        <v>1047</v>
      </c>
    </row>
    <row r="1050" spans="1:15" x14ac:dyDescent="0.25">
      <c r="A1050" s="223" t="str">
        <f>IFERROR(IF(VLOOKUP($O1050,'APOIO-DESPESAS'!$A$3:$N$962,2,FALSE)="","",VLOOKUP($O1050,'APOIO-DESPESAS'!$A$3:$N$962,2,FALSE)),"")</f>
        <v/>
      </c>
      <c r="B1050" s="223" t="str">
        <f>IFERROR(IF(VLOOKUP($O1050,'APOIO-DESPESAS'!$A$3:$N$962,3,FALSE)="","",VLOOKUP($O1050,'APOIO-DESPESAS'!$A$3:$N$962,3,FALSE)),"")</f>
        <v/>
      </c>
      <c r="C1050" s="223" t="str">
        <f>IFERROR(IF(VLOOKUP($O1050,'APOIO-DESPESAS'!$A$3:$N$962,4,FALSE)="","",VLOOKUP($O1050,'APOIO-DESPESAS'!$A$3:$N$962,4,FALSE)),"")</f>
        <v/>
      </c>
      <c r="D1050" s="223" t="str">
        <f>IFERROR(IF(VLOOKUP($O1050,'APOIO-DESPESAS'!$A$3:$N$962,5,FALSE)="","",VLOOKUP($O1050,'APOIO-DESPESAS'!$A$3:$N$962,5,FALSE)),"")</f>
        <v/>
      </c>
      <c r="E1050" s="223" t="str">
        <f>IFERROR(IF(VLOOKUP($O1050,'APOIO-DESPESAS'!$A$3:$N$962,6,FALSE)="","",VLOOKUP($O1050,'APOIO-DESPESAS'!$A$3:$N$962,6,FALSE)),"")</f>
        <v/>
      </c>
      <c r="F1050" s="223" t="str">
        <f>IFERROR(IF(VLOOKUP($O1050,'APOIO-DESPESAS'!$A$3:$N$962,7,FALSE)="","",VLOOKUP($O1050,'APOIO-DESPESAS'!$A$3:$N$962,7,FALSE)),"")</f>
        <v/>
      </c>
      <c r="G1050" s="223" t="str">
        <f>IFERROR(IF(VLOOKUP($O1050,'APOIO-DESPESAS'!$A$3:$N$962,8,FALSE)="","",VLOOKUP($O1050,'APOIO-DESPESAS'!$A$3:$N$962,8,FALSE)),"")</f>
        <v/>
      </c>
      <c r="H1050" s="223" t="str">
        <f>IFERROR(IF(VLOOKUP($O1050,'APOIO-DESPESAS'!$A$3:$N$962,9,FALSE)="","",VLOOKUP($O1050,'APOIO-DESPESAS'!$A$3:$N$962,9,FALSE)),"")</f>
        <v/>
      </c>
      <c r="I1050" s="223" t="str">
        <f>IFERROR(IF(VLOOKUP($O1050,'APOIO-DESPESAS'!$A$3:$N$962,10,FALSE)="","",VLOOKUP($O1050,'APOIO-DESPESAS'!$A$3:$N$962,10,FALSE)),"")</f>
        <v/>
      </c>
      <c r="J1050" s="223" t="str">
        <f>IFERROR(IF(VLOOKUP($O1050,'APOIO-DESPESAS'!$A$3:$N$962,11,FALSE)="","",VLOOKUP($O1050,'APOIO-DESPESAS'!$A$3:$N$962,11,FALSE)),"")</f>
        <v/>
      </c>
      <c r="K1050" s="223" t="str">
        <f>IFERROR(IF(VLOOKUP($O1050,'APOIO-DESPESAS'!$A$3:$N$962,12,FALSE)="","",VLOOKUP($O1050,'APOIO-DESPESAS'!$A$3:$N$962,12,FALSE)),"")</f>
        <v/>
      </c>
      <c r="L1050" s="223" t="str">
        <f>IFERROR(IF(VLOOKUP($O1050,'APOIO-DESPESAS'!$A$3:$N$962,13,FALSE)="","",VLOOKUP($O1050,'APOIO-DESPESAS'!$A$3:$N$962,13,FALSE)),"")</f>
        <v/>
      </c>
      <c r="M1050" s="223" t="str">
        <f>IFERROR(IF(VLOOKUP($O1050,'APOIO-DESPESAS'!$A$3:$N$962,14,FALSE)="","",VLOOKUP($O1050,'APOIO-DESPESAS'!$A$3:$N$962,14,FALSE)),"")</f>
        <v/>
      </c>
      <c r="O1050" s="223">
        <f t="shared" si="16"/>
        <v>1048</v>
      </c>
    </row>
    <row r="1051" spans="1:15" x14ac:dyDescent="0.25">
      <c r="A1051" s="223" t="str">
        <f>IFERROR(IF(VLOOKUP($O1051,'APOIO-DESPESAS'!$A$3:$N$962,2,FALSE)="","",VLOOKUP($O1051,'APOIO-DESPESAS'!$A$3:$N$962,2,FALSE)),"")</f>
        <v/>
      </c>
      <c r="B1051" s="223" t="str">
        <f>IFERROR(IF(VLOOKUP($O1051,'APOIO-DESPESAS'!$A$3:$N$962,3,FALSE)="","",VLOOKUP($O1051,'APOIO-DESPESAS'!$A$3:$N$962,3,FALSE)),"")</f>
        <v/>
      </c>
      <c r="C1051" s="223" t="str">
        <f>IFERROR(IF(VLOOKUP($O1051,'APOIO-DESPESAS'!$A$3:$N$962,4,FALSE)="","",VLOOKUP($O1051,'APOIO-DESPESAS'!$A$3:$N$962,4,FALSE)),"")</f>
        <v/>
      </c>
      <c r="D1051" s="223" t="str">
        <f>IFERROR(IF(VLOOKUP($O1051,'APOIO-DESPESAS'!$A$3:$N$962,5,FALSE)="","",VLOOKUP($O1051,'APOIO-DESPESAS'!$A$3:$N$962,5,FALSE)),"")</f>
        <v/>
      </c>
      <c r="E1051" s="223" t="str">
        <f>IFERROR(IF(VLOOKUP($O1051,'APOIO-DESPESAS'!$A$3:$N$962,6,FALSE)="","",VLOOKUP($O1051,'APOIO-DESPESAS'!$A$3:$N$962,6,FALSE)),"")</f>
        <v/>
      </c>
      <c r="F1051" s="223" t="str">
        <f>IFERROR(IF(VLOOKUP($O1051,'APOIO-DESPESAS'!$A$3:$N$962,7,FALSE)="","",VLOOKUP($O1051,'APOIO-DESPESAS'!$A$3:$N$962,7,FALSE)),"")</f>
        <v/>
      </c>
      <c r="G1051" s="223" t="str">
        <f>IFERROR(IF(VLOOKUP($O1051,'APOIO-DESPESAS'!$A$3:$N$962,8,FALSE)="","",VLOOKUP($O1051,'APOIO-DESPESAS'!$A$3:$N$962,8,FALSE)),"")</f>
        <v/>
      </c>
      <c r="H1051" s="223" t="str">
        <f>IFERROR(IF(VLOOKUP($O1051,'APOIO-DESPESAS'!$A$3:$N$962,9,FALSE)="","",VLOOKUP($O1051,'APOIO-DESPESAS'!$A$3:$N$962,9,FALSE)),"")</f>
        <v/>
      </c>
      <c r="I1051" s="223" t="str">
        <f>IFERROR(IF(VLOOKUP($O1051,'APOIO-DESPESAS'!$A$3:$N$962,10,FALSE)="","",VLOOKUP($O1051,'APOIO-DESPESAS'!$A$3:$N$962,10,FALSE)),"")</f>
        <v/>
      </c>
      <c r="J1051" s="223" t="str">
        <f>IFERROR(IF(VLOOKUP($O1051,'APOIO-DESPESAS'!$A$3:$N$962,11,FALSE)="","",VLOOKUP($O1051,'APOIO-DESPESAS'!$A$3:$N$962,11,FALSE)),"")</f>
        <v/>
      </c>
      <c r="K1051" s="223" t="str">
        <f>IFERROR(IF(VLOOKUP($O1051,'APOIO-DESPESAS'!$A$3:$N$962,12,FALSE)="","",VLOOKUP($O1051,'APOIO-DESPESAS'!$A$3:$N$962,12,FALSE)),"")</f>
        <v/>
      </c>
      <c r="L1051" s="223" t="str">
        <f>IFERROR(IF(VLOOKUP($O1051,'APOIO-DESPESAS'!$A$3:$N$962,13,FALSE)="","",VLOOKUP($O1051,'APOIO-DESPESAS'!$A$3:$N$962,13,FALSE)),"")</f>
        <v/>
      </c>
      <c r="M1051" s="223" t="str">
        <f>IFERROR(IF(VLOOKUP($O1051,'APOIO-DESPESAS'!$A$3:$N$962,14,FALSE)="","",VLOOKUP($O1051,'APOIO-DESPESAS'!$A$3:$N$962,14,FALSE)),"")</f>
        <v/>
      </c>
      <c r="O1051" s="223">
        <f t="shared" si="16"/>
        <v>1049</v>
      </c>
    </row>
    <row r="1052" spans="1:15" x14ac:dyDescent="0.25">
      <c r="A1052" s="223" t="str">
        <f>IFERROR(IF(VLOOKUP($O1052,'APOIO-DESPESAS'!$A$3:$N$962,2,FALSE)="","",VLOOKUP($O1052,'APOIO-DESPESAS'!$A$3:$N$962,2,FALSE)),"")</f>
        <v/>
      </c>
      <c r="B1052" s="223" t="str">
        <f>IFERROR(IF(VLOOKUP($O1052,'APOIO-DESPESAS'!$A$3:$N$962,3,FALSE)="","",VLOOKUP($O1052,'APOIO-DESPESAS'!$A$3:$N$962,3,FALSE)),"")</f>
        <v/>
      </c>
      <c r="C1052" s="223" t="str">
        <f>IFERROR(IF(VLOOKUP($O1052,'APOIO-DESPESAS'!$A$3:$N$962,4,FALSE)="","",VLOOKUP($O1052,'APOIO-DESPESAS'!$A$3:$N$962,4,FALSE)),"")</f>
        <v/>
      </c>
      <c r="D1052" s="223" t="str">
        <f>IFERROR(IF(VLOOKUP($O1052,'APOIO-DESPESAS'!$A$3:$N$962,5,FALSE)="","",VLOOKUP($O1052,'APOIO-DESPESAS'!$A$3:$N$962,5,FALSE)),"")</f>
        <v/>
      </c>
      <c r="E1052" s="223" t="str">
        <f>IFERROR(IF(VLOOKUP($O1052,'APOIO-DESPESAS'!$A$3:$N$962,6,FALSE)="","",VLOOKUP($O1052,'APOIO-DESPESAS'!$A$3:$N$962,6,FALSE)),"")</f>
        <v/>
      </c>
      <c r="F1052" s="223" t="str">
        <f>IFERROR(IF(VLOOKUP($O1052,'APOIO-DESPESAS'!$A$3:$N$962,7,FALSE)="","",VLOOKUP($O1052,'APOIO-DESPESAS'!$A$3:$N$962,7,FALSE)),"")</f>
        <v/>
      </c>
      <c r="G1052" s="223" t="str">
        <f>IFERROR(IF(VLOOKUP($O1052,'APOIO-DESPESAS'!$A$3:$N$962,8,FALSE)="","",VLOOKUP($O1052,'APOIO-DESPESAS'!$A$3:$N$962,8,FALSE)),"")</f>
        <v/>
      </c>
      <c r="H1052" s="223" t="str">
        <f>IFERROR(IF(VLOOKUP($O1052,'APOIO-DESPESAS'!$A$3:$N$962,9,FALSE)="","",VLOOKUP($O1052,'APOIO-DESPESAS'!$A$3:$N$962,9,FALSE)),"")</f>
        <v/>
      </c>
      <c r="I1052" s="223" t="str">
        <f>IFERROR(IF(VLOOKUP($O1052,'APOIO-DESPESAS'!$A$3:$N$962,10,FALSE)="","",VLOOKUP($O1052,'APOIO-DESPESAS'!$A$3:$N$962,10,FALSE)),"")</f>
        <v/>
      </c>
      <c r="J1052" s="223" t="str">
        <f>IFERROR(IF(VLOOKUP($O1052,'APOIO-DESPESAS'!$A$3:$N$962,11,FALSE)="","",VLOOKUP($O1052,'APOIO-DESPESAS'!$A$3:$N$962,11,FALSE)),"")</f>
        <v/>
      </c>
      <c r="K1052" s="223" t="str">
        <f>IFERROR(IF(VLOOKUP($O1052,'APOIO-DESPESAS'!$A$3:$N$962,12,FALSE)="","",VLOOKUP($O1052,'APOIO-DESPESAS'!$A$3:$N$962,12,FALSE)),"")</f>
        <v/>
      </c>
      <c r="L1052" s="223" t="str">
        <f>IFERROR(IF(VLOOKUP($O1052,'APOIO-DESPESAS'!$A$3:$N$962,13,FALSE)="","",VLOOKUP($O1052,'APOIO-DESPESAS'!$A$3:$N$962,13,FALSE)),"")</f>
        <v/>
      </c>
      <c r="M1052" s="223" t="str">
        <f>IFERROR(IF(VLOOKUP($O1052,'APOIO-DESPESAS'!$A$3:$N$962,14,FALSE)="","",VLOOKUP($O1052,'APOIO-DESPESAS'!$A$3:$N$962,14,FALSE)),"")</f>
        <v/>
      </c>
      <c r="O1052" s="223">
        <f t="shared" si="16"/>
        <v>1050</v>
      </c>
    </row>
    <row r="1053" spans="1:15" x14ac:dyDescent="0.25">
      <c r="A1053" s="223" t="str">
        <f>IFERROR(IF(VLOOKUP($O1053,'APOIO-DESPESAS'!$A$3:$N$962,2,FALSE)="","",VLOOKUP($O1053,'APOIO-DESPESAS'!$A$3:$N$962,2,FALSE)),"")</f>
        <v/>
      </c>
      <c r="B1053" s="223" t="str">
        <f>IFERROR(IF(VLOOKUP($O1053,'APOIO-DESPESAS'!$A$3:$N$962,3,FALSE)="","",VLOOKUP($O1053,'APOIO-DESPESAS'!$A$3:$N$962,3,FALSE)),"")</f>
        <v/>
      </c>
      <c r="C1053" s="223" t="str">
        <f>IFERROR(IF(VLOOKUP($O1053,'APOIO-DESPESAS'!$A$3:$N$962,4,FALSE)="","",VLOOKUP($O1053,'APOIO-DESPESAS'!$A$3:$N$962,4,FALSE)),"")</f>
        <v/>
      </c>
      <c r="D1053" s="223" t="str">
        <f>IFERROR(IF(VLOOKUP($O1053,'APOIO-DESPESAS'!$A$3:$N$962,5,FALSE)="","",VLOOKUP($O1053,'APOIO-DESPESAS'!$A$3:$N$962,5,FALSE)),"")</f>
        <v/>
      </c>
      <c r="E1053" s="223" t="str">
        <f>IFERROR(IF(VLOOKUP($O1053,'APOIO-DESPESAS'!$A$3:$N$962,6,FALSE)="","",VLOOKUP($O1053,'APOIO-DESPESAS'!$A$3:$N$962,6,FALSE)),"")</f>
        <v/>
      </c>
      <c r="F1053" s="223" t="str">
        <f>IFERROR(IF(VLOOKUP($O1053,'APOIO-DESPESAS'!$A$3:$N$962,7,FALSE)="","",VLOOKUP($O1053,'APOIO-DESPESAS'!$A$3:$N$962,7,FALSE)),"")</f>
        <v/>
      </c>
      <c r="G1053" s="223" t="str">
        <f>IFERROR(IF(VLOOKUP($O1053,'APOIO-DESPESAS'!$A$3:$N$962,8,FALSE)="","",VLOOKUP($O1053,'APOIO-DESPESAS'!$A$3:$N$962,8,FALSE)),"")</f>
        <v/>
      </c>
      <c r="H1053" s="223" t="str">
        <f>IFERROR(IF(VLOOKUP($O1053,'APOIO-DESPESAS'!$A$3:$N$962,9,FALSE)="","",VLOOKUP($O1053,'APOIO-DESPESAS'!$A$3:$N$962,9,FALSE)),"")</f>
        <v/>
      </c>
      <c r="I1053" s="223" t="str">
        <f>IFERROR(IF(VLOOKUP($O1053,'APOIO-DESPESAS'!$A$3:$N$962,10,FALSE)="","",VLOOKUP($O1053,'APOIO-DESPESAS'!$A$3:$N$962,10,FALSE)),"")</f>
        <v/>
      </c>
      <c r="J1053" s="223" t="str">
        <f>IFERROR(IF(VLOOKUP($O1053,'APOIO-DESPESAS'!$A$3:$N$962,11,FALSE)="","",VLOOKUP($O1053,'APOIO-DESPESAS'!$A$3:$N$962,11,FALSE)),"")</f>
        <v/>
      </c>
      <c r="K1053" s="223" t="str">
        <f>IFERROR(IF(VLOOKUP($O1053,'APOIO-DESPESAS'!$A$3:$N$962,12,FALSE)="","",VLOOKUP($O1053,'APOIO-DESPESAS'!$A$3:$N$962,12,FALSE)),"")</f>
        <v/>
      </c>
      <c r="L1053" s="223" t="str">
        <f>IFERROR(IF(VLOOKUP($O1053,'APOIO-DESPESAS'!$A$3:$N$962,13,FALSE)="","",VLOOKUP($O1053,'APOIO-DESPESAS'!$A$3:$N$962,13,FALSE)),"")</f>
        <v/>
      </c>
      <c r="M1053" s="223" t="str">
        <f>IFERROR(IF(VLOOKUP($O1053,'APOIO-DESPESAS'!$A$3:$N$962,14,FALSE)="","",VLOOKUP($O1053,'APOIO-DESPESAS'!$A$3:$N$962,14,FALSE)),"")</f>
        <v/>
      </c>
      <c r="O1053" s="223">
        <f t="shared" si="16"/>
        <v>1051</v>
      </c>
    </row>
    <row r="1054" spans="1:15" x14ac:dyDescent="0.25">
      <c r="A1054" s="223" t="str">
        <f>IFERROR(IF(VLOOKUP($O1054,'APOIO-DESPESAS'!$A$3:$N$962,2,FALSE)="","",VLOOKUP($O1054,'APOIO-DESPESAS'!$A$3:$N$962,2,FALSE)),"")</f>
        <v/>
      </c>
      <c r="B1054" s="223" t="str">
        <f>IFERROR(IF(VLOOKUP($O1054,'APOIO-DESPESAS'!$A$3:$N$962,3,FALSE)="","",VLOOKUP($O1054,'APOIO-DESPESAS'!$A$3:$N$962,3,FALSE)),"")</f>
        <v/>
      </c>
      <c r="C1054" s="223" t="str">
        <f>IFERROR(IF(VLOOKUP($O1054,'APOIO-DESPESAS'!$A$3:$N$962,4,FALSE)="","",VLOOKUP($O1054,'APOIO-DESPESAS'!$A$3:$N$962,4,FALSE)),"")</f>
        <v/>
      </c>
      <c r="D1054" s="223" t="str">
        <f>IFERROR(IF(VLOOKUP($O1054,'APOIO-DESPESAS'!$A$3:$N$962,5,FALSE)="","",VLOOKUP($O1054,'APOIO-DESPESAS'!$A$3:$N$962,5,FALSE)),"")</f>
        <v/>
      </c>
      <c r="E1054" s="223" t="str">
        <f>IFERROR(IF(VLOOKUP($O1054,'APOIO-DESPESAS'!$A$3:$N$962,6,FALSE)="","",VLOOKUP($O1054,'APOIO-DESPESAS'!$A$3:$N$962,6,FALSE)),"")</f>
        <v/>
      </c>
      <c r="F1054" s="223" t="str">
        <f>IFERROR(IF(VLOOKUP($O1054,'APOIO-DESPESAS'!$A$3:$N$962,7,FALSE)="","",VLOOKUP($O1054,'APOIO-DESPESAS'!$A$3:$N$962,7,FALSE)),"")</f>
        <v/>
      </c>
      <c r="G1054" s="223" t="str">
        <f>IFERROR(IF(VLOOKUP($O1054,'APOIO-DESPESAS'!$A$3:$N$962,8,FALSE)="","",VLOOKUP($O1054,'APOIO-DESPESAS'!$A$3:$N$962,8,FALSE)),"")</f>
        <v/>
      </c>
      <c r="H1054" s="223" t="str">
        <f>IFERROR(IF(VLOOKUP($O1054,'APOIO-DESPESAS'!$A$3:$N$962,9,FALSE)="","",VLOOKUP($O1054,'APOIO-DESPESAS'!$A$3:$N$962,9,FALSE)),"")</f>
        <v/>
      </c>
      <c r="I1054" s="223" t="str">
        <f>IFERROR(IF(VLOOKUP($O1054,'APOIO-DESPESAS'!$A$3:$N$962,10,FALSE)="","",VLOOKUP($O1054,'APOIO-DESPESAS'!$A$3:$N$962,10,FALSE)),"")</f>
        <v/>
      </c>
      <c r="J1054" s="223" t="str">
        <f>IFERROR(IF(VLOOKUP($O1054,'APOIO-DESPESAS'!$A$3:$N$962,11,FALSE)="","",VLOOKUP($O1054,'APOIO-DESPESAS'!$A$3:$N$962,11,FALSE)),"")</f>
        <v/>
      </c>
      <c r="K1054" s="223" t="str">
        <f>IFERROR(IF(VLOOKUP($O1054,'APOIO-DESPESAS'!$A$3:$N$962,12,FALSE)="","",VLOOKUP($O1054,'APOIO-DESPESAS'!$A$3:$N$962,12,FALSE)),"")</f>
        <v/>
      </c>
      <c r="L1054" s="223" t="str">
        <f>IFERROR(IF(VLOOKUP($O1054,'APOIO-DESPESAS'!$A$3:$N$962,13,FALSE)="","",VLOOKUP($O1054,'APOIO-DESPESAS'!$A$3:$N$962,13,FALSE)),"")</f>
        <v/>
      </c>
      <c r="M1054" s="223" t="str">
        <f>IFERROR(IF(VLOOKUP($O1054,'APOIO-DESPESAS'!$A$3:$N$962,14,FALSE)="","",VLOOKUP($O1054,'APOIO-DESPESAS'!$A$3:$N$962,14,FALSE)),"")</f>
        <v/>
      </c>
      <c r="O1054" s="223">
        <f t="shared" si="16"/>
        <v>1052</v>
      </c>
    </row>
    <row r="1055" spans="1:15" x14ac:dyDescent="0.25">
      <c r="A1055" s="223" t="str">
        <f>IFERROR(IF(VLOOKUP($O1055,'APOIO-DESPESAS'!$A$3:$N$962,2,FALSE)="","",VLOOKUP($O1055,'APOIO-DESPESAS'!$A$3:$N$962,2,FALSE)),"")</f>
        <v/>
      </c>
      <c r="B1055" s="223" t="str">
        <f>IFERROR(IF(VLOOKUP($O1055,'APOIO-DESPESAS'!$A$3:$N$962,3,FALSE)="","",VLOOKUP($O1055,'APOIO-DESPESAS'!$A$3:$N$962,3,FALSE)),"")</f>
        <v/>
      </c>
      <c r="C1055" s="223" t="str">
        <f>IFERROR(IF(VLOOKUP($O1055,'APOIO-DESPESAS'!$A$3:$N$962,4,FALSE)="","",VLOOKUP($O1055,'APOIO-DESPESAS'!$A$3:$N$962,4,FALSE)),"")</f>
        <v/>
      </c>
      <c r="D1055" s="223" t="str">
        <f>IFERROR(IF(VLOOKUP($O1055,'APOIO-DESPESAS'!$A$3:$N$962,5,FALSE)="","",VLOOKUP($O1055,'APOIO-DESPESAS'!$A$3:$N$962,5,FALSE)),"")</f>
        <v/>
      </c>
      <c r="E1055" s="223" t="str">
        <f>IFERROR(IF(VLOOKUP($O1055,'APOIO-DESPESAS'!$A$3:$N$962,6,FALSE)="","",VLOOKUP($O1055,'APOIO-DESPESAS'!$A$3:$N$962,6,FALSE)),"")</f>
        <v/>
      </c>
      <c r="F1055" s="223" t="str">
        <f>IFERROR(IF(VLOOKUP($O1055,'APOIO-DESPESAS'!$A$3:$N$962,7,FALSE)="","",VLOOKUP($O1055,'APOIO-DESPESAS'!$A$3:$N$962,7,FALSE)),"")</f>
        <v/>
      </c>
      <c r="G1055" s="223" t="str">
        <f>IFERROR(IF(VLOOKUP($O1055,'APOIO-DESPESAS'!$A$3:$N$962,8,FALSE)="","",VLOOKUP($O1055,'APOIO-DESPESAS'!$A$3:$N$962,8,FALSE)),"")</f>
        <v/>
      </c>
      <c r="H1055" s="223" t="str">
        <f>IFERROR(IF(VLOOKUP($O1055,'APOIO-DESPESAS'!$A$3:$N$962,9,FALSE)="","",VLOOKUP($O1055,'APOIO-DESPESAS'!$A$3:$N$962,9,FALSE)),"")</f>
        <v/>
      </c>
      <c r="I1055" s="223" t="str">
        <f>IFERROR(IF(VLOOKUP($O1055,'APOIO-DESPESAS'!$A$3:$N$962,10,FALSE)="","",VLOOKUP($O1055,'APOIO-DESPESAS'!$A$3:$N$962,10,FALSE)),"")</f>
        <v/>
      </c>
      <c r="J1055" s="223" t="str">
        <f>IFERROR(IF(VLOOKUP($O1055,'APOIO-DESPESAS'!$A$3:$N$962,11,FALSE)="","",VLOOKUP($O1055,'APOIO-DESPESAS'!$A$3:$N$962,11,FALSE)),"")</f>
        <v/>
      </c>
      <c r="K1055" s="223" t="str">
        <f>IFERROR(IF(VLOOKUP($O1055,'APOIO-DESPESAS'!$A$3:$N$962,12,FALSE)="","",VLOOKUP($O1055,'APOIO-DESPESAS'!$A$3:$N$962,12,FALSE)),"")</f>
        <v/>
      </c>
      <c r="L1055" s="223" t="str">
        <f>IFERROR(IF(VLOOKUP($O1055,'APOIO-DESPESAS'!$A$3:$N$962,13,FALSE)="","",VLOOKUP($O1055,'APOIO-DESPESAS'!$A$3:$N$962,13,FALSE)),"")</f>
        <v/>
      </c>
      <c r="M1055" s="223" t="str">
        <f>IFERROR(IF(VLOOKUP($O1055,'APOIO-DESPESAS'!$A$3:$N$962,14,FALSE)="","",VLOOKUP($O1055,'APOIO-DESPESAS'!$A$3:$N$962,14,FALSE)),"")</f>
        <v/>
      </c>
      <c r="O1055" s="223">
        <f t="shared" si="16"/>
        <v>1053</v>
      </c>
    </row>
    <row r="1056" spans="1:15" x14ac:dyDescent="0.25">
      <c r="A1056" s="223" t="str">
        <f>IFERROR(IF(VLOOKUP($O1056,'APOIO-DESPESAS'!$A$3:$N$962,2,FALSE)="","",VLOOKUP($O1056,'APOIO-DESPESAS'!$A$3:$N$962,2,FALSE)),"")</f>
        <v/>
      </c>
      <c r="B1056" s="223" t="str">
        <f>IFERROR(IF(VLOOKUP($O1056,'APOIO-DESPESAS'!$A$3:$N$962,3,FALSE)="","",VLOOKUP($O1056,'APOIO-DESPESAS'!$A$3:$N$962,3,FALSE)),"")</f>
        <v/>
      </c>
      <c r="C1056" s="223" t="str">
        <f>IFERROR(IF(VLOOKUP($O1056,'APOIO-DESPESAS'!$A$3:$N$962,4,FALSE)="","",VLOOKUP($O1056,'APOIO-DESPESAS'!$A$3:$N$962,4,FALSE)),"")</f>
        <v/>
      </c>
      <c r="D1056" s="223" t="str">
        <f>IFERROR(IF(VLOOKUP($O1056,'APOIO-DESPESAS'!$A$3:$N$962,5,FALSE)="","",VLOOKUP($O1056,'APOIO-DESPESAS'!$A$3:$N$962,5,FALSE)),"")</f>
        <v/>
      </c>
      <c r="E1056" s="223" t="str">
        <f>IFERROR(IF(VLOOKUP($O1056,'APOIO-DESPESAS'!$A$3:$N$962,6,FALSE)="","",VLOOKUP($O1056,'APOIO-DESPESAS'!$A$3:$N$962,6,FALSE)),"")</f>
        <v/>
      </c>
      <c r="F1056" s="223" t="str">
        <f>IFERROR(IF(VLOOKUP($O1056,'APOIO-DESPESAS'!$A$3:$N$962,7,FALSE)="","",VLOOKUP($O1056,'APOIO-DESPESAS'!$A$3:$N$962,7,FALSE)),"")</f>
        <v/>
      </c>
      <c r="G1056" s="223" t="str">
        <f>IFERROR(IF(VLOOKUP($O1056,'APOIO-DESPESAS'!$A$3:$N$962,8,FALSE)="","",VLOOKUP($O1056,'APOIO-DESPESAS'!$A$3:$N$962,8,FALSE)),"")</f>
        <v/>
      </c>
      <c r="H1056" s="223" t="str">
        <f>IFERROR(IF(VLOOKUP($O1056,'APOIO-DESPESAS'!$A$3:$N$962,9,FALSE)="","",VLOOKUP($O1056,'APOIO-DESPESAS'!$A$3:$N$962,9,FALSE)),"")</f>
        <v/>
      </c>
      <c r="I1056" s="223" t="str">
        <f>IFERROR(IF(VLOOKUP($O1056,'APOIO-DESPESAS'!$A$3:$N$962,10,FALSE)="","",VLOOKUP($O1056,'APOIO-DESPESAS'!$A$3:$N$962,10,FALSE)),"")</f>
        <v/>
      </c>
      <c r="J1056" s="223" t="str">
        <f>IFERROR(IF(VLOOKUP($O1056,'APOIO-DESPESAS'!$A$3:$N$962,11,FALSE)="","",VLOOKUP($O1056,'APOIO-DESPESAS'!$A$3:$N$962,11,FALSE)),"")</f>
        <v/>
      </c>
      <c r="K1056" s="223" t="str">
        <f>IFERROR(IF(VLOOKUP($O1056,'APOIO-DESPESAS'!$A$3:$N$962,12,FALSE)="","",VLOOKUP($O1056,'APOIO-DESPESAS'!$A$3:$N$962,12,FALSE)),"")</f>
        <v/>
      </c>
      <c r="L1056" s="223" t="str">
        <f>IFERROR(IF(VLOOKUP($O1056,'APOIO-DESPESAS'!$A$3:$N$962,13,FALSE)="","",VLOOKUP($O1056,'APOIO-DESPESAS'!$A$3:$N$962,13,FALSE)),"")</f>
        <v/>
      </c>
      <c r="M1056" s="223" t="str">
        <f>IFERROR(IF(VLOOKUP($O1056,'APOIO-DESPESAS'!$A$3:$N$962,14,FALSE)="","",VLOOKUP($O1056,'APOIO-DESPESAS'!$A$3:$N$962,14,FALSE)),"")</f>
        <v/>
      </c>
      <c r="O1056" s="223">
        <f t="shared" si="16"/>
        <v>1054</v>
      </c>
    </row>
    <row r="1057" spans="1:15" x14ac:dyDescent="0.25">
      <c r="A1057" s="223" t="str">
        <f>IFERROR(IF(VLOOKUP($O1057,'APOIO-DESPESAS'!$A$3:$N$962,2,FALSE)="","",VLOOKUP($O1057,'APOIO-DESPESAS'!$A$3:$N$962,2,FALSE)),"")</f>
        <v/>
      </c>
      <c r="B1057" s="223" t="str">
        <f>IFERROR(IF(VLOOKUP($O1057,'APOIO-DESPESAS'!$A$3:$N$962,3,FALSE)="","",VLOOKUP($O1057,'APOIO-DESPESAS'!$A$3:$N$962,3,FALSE)),"")</f>
        <v/>
      </c>
      <c r="C1057" s="223" t="str">
        <f>IFERROR(IF(VLOOKUP($O1057,'APOIO-DESPESAS'!$A$3:$N$962,4,FALSE)="","",VLOOKUP($O1057,'APOIO-DESPESAS'!$A$3:$N$962,4,FALSE)),"")</f>
        <v/>
      </c>
      <c r="D1057" s="223" t="str">
        <f>IFERROR(IF(VLOOKUP($O1057,'APOIO-DESPESAS'!$A$3:$N$962,5,FALSE)="","",VLOOKUP($O1057,'APOIO-DESPESAS'!$A$3:$N$962,5,FALSE)),"")</f>
        <v/>
      </c>
      <c r="E1057" s="223" t="str">
        <f>IFERROR(IF(VLOOKUP($O1057,'APOIO-DESPESAS'!$A$3:$N$962,6,FALSE)="","",VLOOKUP($O1057,'APOIO-DESPESAS'!$A$3:$N$962,6,FALSE)),"")</f>
        <v/>
      </c>
      <c r="F1057" s="223" t="str">
        <f>IFERROR(IF(VLOOKUP($O1057,'APOIO-DESPESAS'!$A$3:$N$962,7,FALSE)="","",VLOOKUP($O1057,'APOIO-DESPESAS'!$A$3:$N$962,7,FALSE)),"")</f>
        <v/>
      </c>
      <c r="G1057" s="223" t="str">
        <f>IFERROR(IF(VLOOKUP($O1057,'APOIO-DESPESAS'!$A$3:$N$962,8,FALSE)="","",VLOOKUP($O1057,'APOIO-DESPESAS'!$A$3:$N$962,8,FALSE)),"")</f>
        <v/>
      </c>
      <c r="H1057" s="223" t="str">
        <f>IFERROR(IF(VLOOKUP($O1057,'APOIO-DESPESAS'!$A$3:$N$962,9,FALSE)="","",VLOOKUP($O1057,'APOIO-DESPESAS'!$A$3:$N$962,9,FALSE)),"")</f>
        <v/>
      </c>
      <c r="I1057" s="223" t="str">
        <f>IFERROR(IF(VLOOKUP($O1057,'APOIO-DESPESAS'!$A$3:$N$962,10,FALSE)="","",VLOOKUP($O1057,'APOIO-DESPESAS'!$A$3:$N$962,10,FALSE)),"")</f>
        <v/>
      </c>
      <c r="J1057" s="223" t="str">
        <f>IFERROR(IF(VLOOKUP($O1057,'APOIO-DESPESAS'!$A$3:$N$962,11,FALSE)="","",VLOOKUP($O1057,'APOIO-DESPESAS'!$A$3:$N$962,11,FALSE)),"")</f>
        <v/>
      </c>
      <c r="K1057" s="223" t="str">
        <f>IFERROR(IF(VLOOKUP($O1057,'APOIO-DESPESAS'!$A$3:$N$962,12,FALSE)="","",VLOOKUP($O1057,'APOIO-DESPESAS'!$A$3:$N$962,12,FALSE)),"")</f>
        <v/>
      </c>
      <c r="L1057" s="223" t="str">
        <f>IFERROR(IF(VLOOKUP($O1057,'APOIO-DESPESAS'!$A$3:$N$962,13,FALSE)="","",VLOOKUP($O1057,'APOIO-DESPESAS'!$A$3:$N$962,13,FALSE)),"")</f>
        <v/>
      </c>
      <c r="M1057" s="223" t="str">
        <f>IFERROR(IF(VLOOKUP($O1057,'APOIO-DESPESAS'!$A$3:$N$962,14,FALSE)="","",VLOOKUP($O1057,'APOIO-DESPESAS'!$A$3:$N$962,14,FALSE)),"")</f>
        <v/>
      </c>
      <c r="O1057" s="223">
        <f t="shared" si="16"/>
        <v>1055</v>
      </c>
    </row>
    <row r="1058" spans="1:15" x14ac:dyDescent="0.25">
      <c r="A1058" s="223" t="str">
        <f>IFERROR(IF(VLOOKUP($O1058,'APOIO-DESPESAS'!$A$3:$N$962,2,FALSE)="","",VLOOKUP($O1058,'APOIO-DESPESAS'!$A$3:$N$962,2,FALSE)),"")</f>
        <v/>
      </c>
      <c r="B1058" s="223" t="str">
        <f>IFERROR(IF(VLOOKUP($O1058,'APOIO-DESPESAS'!$A$3:$N$962,3,FALSE)="","",VLOOKUP($O1058,'APOIO-DESPESAS'!$A$3:$N$962,3,FALSE)),"")</f>
        <v/>
      </c>
      <c r="C1058" s="223" t="str">
        <f>IFERROR(IF(VLOOKUP($O1058,'APOIO-DESPESAS'!$A$3:$N$962,4,FALSE)="","",VLOOKUP($O1058,'APOIO-DESPESAS'!$A$3:$N$962,4,FALSE)),"")</f>
        <v/>
      </c>
      <c r="D1058" s="223" t="str">
        <f>IFERROR(IF(VLOOKUP($O1058,'APOIO-DESPESAS'!$A$3:$N$962,5,FALSE)="","",VLOOKUP($O1058,'APOIO-DESPESAS'!$A$3:$N$962,5,FALSE)),"")</f>
        <v/>
      </c>
      <c r="E1058" s="223" t="str">
        <f>IFERROR(IF(VLOOKUP($O1058,'APOIO-DESPESAS'!$A$3:$N$962,6,FALSE)="","",VLOOKUP($O1058,'APOIO-DESPESAS'!$A$3:$N$962,6,FALSE)),"")</f>
        <v/>
      </c>
      <c r="F1058" s="223" t="str">
        <f>IFERROR(IF(VLOOKUP($O1058,'APOIO-DESPESAS'!$A$3:$N$962,7,FALSE)="","",VLOOKUP($O1058,'APOIO-DESPESAS'!$A$3:$N$962,7,FALSE)),"")</f>
        <v/>
      </c>
      <c r="G1058" s="223" t="str">
        <f>IFERROR(IF(VLOOKUP($O1058,'APOIO-DESPESAS'!$A$3:$N$962,8,FALSE)="","",VLOOKUP($O1058,'APOIO-DESPESAS'!$A$3:$N$962,8,FALSE)),"")</f>
        <v/>
      </c>
      <c r="H1058" s="223" t="str">
        <f>IFERROR(IF(VLOOKUP($O1058,'APOIO-DESPESAS'!$A$3:$N$962,9,FALSE)="","",VLOOKUP($O1058,'APOIO-DESPESAS'!$A$3:$N$962,9,FALSE)),"")</f>
        <v/>
      </c>
      <c r="I1058" s="223" t="str">
        <f>IFERROR(IF(VLOOKUP($O1058,'APOIO-DESPESAS'!$A$3:$N$962,10,FALSE)="","",VLOOKUP($O1058,'APOIO-DESPESAS'!$A$3:$N$962,10,FALSE)),"")</f>
        <v/>
      </c>
      <c r="J1058" s="223" t="str">
        <f>IFERROR(IF(VLOOKUP($O1058,'APOIO-DESPESAS'!$A$3:$N$962,11,FALSE)="","",VLOOKUP($O1058,'APOIO-DESPESAS'!$A$3:$N$962,11,FALSE)),"")</f>
        <v/>
      </c>
      <c r="K1058" s="223" t="str">
        <f>IFERROR(IF(VLOOKUP($O1058,'APOIO-DESPESAS'!$A$3:$N$962,12,FALSE)="","",VLOOKUP($O1058,'APOIO-DESPESAS'!$A$3:$N$962,12,FALSE)),"")</f>
        <v/>
      </c>
      <c r="L1058" s="223" t="str">
        <f>IFERROR(IF(VLOOKUP($O1058,'APOIO-DESPESAS'!$A$3:$N$962,13,FALSE)="","",VLOOKUP($O1058,'APOIO-DESPESAS'!$A$3:$N$962,13,FALSE)),"")</f>
        <v/>
      </c>
      <c r="M1058" s="223" t="str">
        <f>IFERROR(IF(VLOOKUP($O1058,'APOIO-DESPESAS'!$A$3:$N$962,14,FALSE)="","",VLOOKUP($O1058,'APOIO-DESPESAS'!$A$3:$N$962,14,FALSE)),"")</f>
        <v/>
      </c>
      <c r="O1058" s="223">
        <f t="shared" si="16"/>
        <v>1056</v>
      </c>
    </row>
    <row r="1059" spans="1:15" x14ac:dyDescent="0.25">
      <c r="A1059" s="223" t="str">
        <f>IFERROR(IF(VLOOKUP($O1059,'APOIO-DESPESAS'!$A$3:$N$962,2,FALSE)="","",VLOOKUP($O1059,'APOIO-DESPESAS'!$A$3:$N$962,2,FALSE)),"")</f>
        <v/>
      </c>
      <c r="B1059" s="223" t="str">
        <f>IFERROR(IF(VLOOKUP($O1059,'APOIO-DESPESAS'!$A$3:$N$962,3,FALSE)="","",VLOOKUP($O1059,'APOIO-DESPESAS'!$A$3:$N$962,3,FALSE)),"")</f>
        <v/>
      </c>
      <c r="C1059" s="223" t="str">
        <f>IFERROR(IF(VLOOKUP($O1059,'APOIO-DESPESAS'!$A$3:$N$962,4,FALSE)="","",VLOOKUP($O1059,'APOIO-DESPESAS'!$A$3:$N$962,4,FALSE)),"")</f>
        <v/>
      </c>
      <c r="D1059" s="223" t="str">
        <f>IFERROR(IF(VLOOKUP($O1059,'APOIO-DESPESAS'!$A$3:$N$962,5,FALSE)="","",VLOOKUP($O1059,'APOIO-DESPESAS'!$A$3:$N$962,5,FALSE)),"")</f>
        <v/>
      </c>
      <c r="E1059" s="223" t="str">
        <f>IFERROR(IF(VLOOKUP($O1059,'APOIO-DESPESAS'!$A$3:$N$962,6,FALSE)="","",VLOOKUP($O1059,'APOIO-DESPESAS'!$A$3:$N$962,6,FALSE)),"")</f>
        <v/>
      </c>
      <c r="F1059" s="223" t="str">
        <f>IFERROR(IF(VLOOKUP($O1059,'APOIO-DESPESAS'!$A$3:$N$962,7,FALSE)="","",VLOOKUP($O1059,'APOIO-DESPESAS'!$A$3:$N$962,7,FALSE)),"")</f>
        <v/>
      </c>
      <c r="G1059" s="223" t="str">
        <f>IFERROR(IF(VLOOKUP($O1059,'APOIO-DESPESAS'!$A$3:$N$962,8,FALSE)="","",VLOOKUP($O1059,'APOIO-DESPESAS'!$A$3:$N$962,8,FALSE)),"")</f>
        <v/>
      </c>
      <c r="H1059" s="223" t="str">
        <f>IFERROR(IF(VLOOKUP($O1059,'APOIO-DESPESAS'!$A$3:$N$962,9,FALSE)="","",VLOOKUP($O1059,'APOIO-DESPESAS'!$A$3:$N$962,9,FALSE)),"")</f>
        <v/>
      </c>
      <c r="I1059" s="223" t="str">
        <f>IFERROR(IF(VLOOKUP($O1059,'APOIO-DESPESAS'!$A$3:$N$962,10,FALSE)="","",VLOOKUP($O1059,'APOIO-DESPESAS'!$A$3:$N$962,10,FALSE)),"")</f>
        <v/>
      </c>
      <c r="J1059" s="223" t="str">
        <f>IFERROR(IF(VLOOKUP($O1059,'APOIO-DESPESAS'!$A$3:$N$962,11,FALSE)="","",VLOOKUP($O1059,'APOIO-DESPESAS'!$A$3:$N$962,11,FALSE)),"")</f>
        <v/>
      </c>
      <c r="K1059" s="223" t="str">
        <f>IFERROR(IF(VLOOKUP($O1059,'APOIO-DESPESAS'!$A$3:$N$962,12,FALSE)="","",VLOOKUP($O1059,'APOIO-DESPESAS'!$A$3:$N$962,12,FALSE)),"")</f>
        <v/>
      </c>
      <c r="L1059" s="223" t="str">
        <f>IFERROR(IF(VLOOKUP($O1059,'APOIO-DESPESAS'!$A$3:$N$962,13,FALSE)="","",VLOOKUP($O1059,'APOIO-DESPESAS'!$A$3:$N$962,13,FALSE)),"")</f>
        <v/>
      </c>
      <c r="M1059" s="223" t="str">
        <f>IFERROR(IF(VLOOKUP($O1059,'APOIO-DESPESAS'!$A$3:$N$962,14,FALSE)="","",VLOOKUP($O1059,'APOIO-DESPESAS'!$A$3:$N$962,14,FALSE)),"")</f>
        <v/>
      </c>
      <c r="O1059" s="223">
        <f t="shared" si="16"/>
        <v>1057</v>
      </c>
    </row>
    <row r="1060" spans="1:15" x14ac:dyDescent="0.25">
      <c r="A1060" s="223" t="str">
        <f>IFERROR(IF(VLOOKUP($O1060,'APOIO-DESPESAS'!$A$3:$N$962,2,FALSE)="","",VLOOKUP($O1060,'APOIO-DESPESAS'!$A$3:$N$962,2,FALSE)),"")</f>
        <v/>
      </c>
      <c r="B1060" s="223" t="str">
        <f>IFERROR(IF(VLOOKUP($O1060,'APOIO-DESPESAS'!$A$3:$N$962,3,FALSE)="","",VLOOKUP($O1060,'APOIO-DESPESAS'!$A$3:$N$962,3,FALSE)),"")</f>
        <v/>
      </c>
      <c r="C1060" s="223" t="str">
        <f>IFERROR(IF(VLOOKUP($O1060,'APOIO-DESPESAS'!$A$3:$N$962,4,FALSE)="","",VLOOKUP($O1060,'APOIO-DESPESAS'!$A$3:$N$962,4,FALSE)),"")</f>
        <v/>
      </c>
      <c r="D1060" s="223" t="str">
        <f>IFERROR(IF(VLOOKUP($O1060,'APOIO-DESPESAS'!$A$3:$N$962,5,FALSE)="","",VLOOKUP($O1060,'APOIO-DESPESAS'!$A$3:$N$962,5,FALSE)),"")</f>
        <v/>
      </c>
      <c r="E1060" s="223" t="str">
        <f>IFERROR(IF(VLOOKUP($O1060,'APOIO-DESPESAS'!$A$3:$N$962,6,FALSE)="","",VLOOKUP($O1060,'APOIO-DESPESAS'!$A$3:$N$962,6,FALSE)),"")</f>
        <v/>
      </c>
      <c r="F1060" s="223" t="str">
        <f>IFERROR(IF(VLOOKUP($O1060,'APOIO-DESPESAS'!$A$3:$N$962,7,FALSE)="","",VLOOKUP($O1060,'APOIO-DESPESAS'!$A$3:$N$962,7,FALSE)),"")</f>
        <v/>
      </c>
      <c r="G1060" s="223" t="str">
        <f>IFERROR(IF(VLOOKUP($O1060,'APOIO-DESPESAS'!$A$3:$N$962,8,FALSE)="","",VLOOKUP($O1060,'APOIO-DESPESAS'!$A$3:$N$962,8,FALSE)),"")</f>
        <v/>
      </c>
      <c r="H1060" s="223" t="str">
        <f>IFERROR(IF(VLOOKUP($O1060,'APOIO-DESPESAS'!$A$3:$N$962,9,FALSE)="","",VLOOKUP($O1060,'APOIO-DESPESAS'!$A$3:$N$962,9,FALSE)),"")</f>
        <v/>
      </c>
      <c r="I1060" s="223" t="str">
        <f>IFERROR(IF(VLOOKUP($O1060,'APOIO-DESPESAS'!$A$3:$N$962,10,FALSE)="","",VLOOKUP($O1060,'APOIO-DESPESAS'!$A$3:$N$962,10,FALSE)),"")</f>
        <v/>
      </c>
      <c r="J1060" s="223" t="str">
        <f>IFERROR(IF(VLOOKUP($O1060,'APOIO-DESPESAS'!$A$3:$N$962,11,FALSE)="","",VLOOKUP($O1060,'APOIO-DESPESAS'!$A$3:$N$962,11,FALSE)),"")</f>
        <v/>
      </c>
      <c r="K1060" s="223" t="str">
        <f>IFERROR(IF(VLOOKUP($O1060,'APOIO-DESPESAS'!$A$3:$N$962,12,FALSE)="","",VLOOKUP($O1060,'APOIO-DESPESAS'!$A$3:$N$962,12,FALSE)),"")</f>
        <v/>
      </c>
      <c r="L1060" s="223" t="str">
        <f>IFERROR(IF(VLOOKUP($O1060,'APOIO-DESPESAS'!$A$3:$N$962,13,FALSE)="","",VLOOKUP($O1060,'APOIO-DESPESAS'!$A$3:$N$962,13,FALSE)),"")</f>
        <v/>
      </c>
      <c r="M1060" s="223" t="str">
        <f>IFERROR(IF(VLOOKUP($O1060,'APOIO-DESPESAS'!$A$3:$N$962,14,FALSE)="","",VLOOKUP($O1060,'APOIO-DESPESAS'!$A$3:$N$962,14,FALSE)),"")</f>
        <v/>
      </c>
      <c r="O1060" s="223">
        <f t="shared" si="16"/>
        <v>1058</v>
      </c>
    </row>
    <row r="1061" spans="1:15" x14ac:dyDescent="0.25">
      <c r="A1061" s="223" t="str">
        <f>IFERROR(IF(VLOOKUP($O1061,'APOIO-DESPESAS'!$A$3:$N$962,2,FALSE)="","",VLOOKUP($O1061,'APOIO-DESPESAS'!$A$3:$N$962,2,FALSE)),"")</f>
        <v/>
      </c>
      <c r="B1061" s="223" t="str">
        <f>IFERROR(IF(VLOOKUP($O1061,'APOIO-DESPESAS'!$A$3:$N$962,3,FALSE)="","",VLOOKUP($O1061,'APOIO-DESPESAS'!$A$3:$N$962,3,FALSE)),"")</f>
        <v/>
      </c>
      <c r="C1061" s="223" t="str">
        <f>IFERROR(IF(VLOOKUP($O1061,'APOIO-DESPESAS'!$A$3:$N$962,4,FALSE)="","",VLOOKUP($O1061,'APOIO-DESPESAS'!$A$3:$N$962,4,FALSE)),"")</f>
        <v/>
      </c>
      <c r="D1061" s="223" t="str">
        <f>IFERROR(IF(VLOOKUP($O1061,'APOIO-DESPESAS'!$A$3:$N$962,5,FALSE)="","",VLOOKUP($O1061,'APOIO-DESPESAS'!$A$3:$N$962,5,FALSE)),"")</f>
        <v/>
      </c>
      <c r="E1061" s="223" t="str">
        <f>IFERROR(IF(VLOOKUP($O1061,'APOIO-DESPESAS'!$A$3:$N$962,6,FALSE)="","",VLOOKUP($O1061,'APOIO-DESPESAS'!$A$3:$N$962,6,FALSE)),"")</f>
        <v/>
      </c>
      <c r="F1061" s="223" t="str">
        <f>IFERROR(IF(VLOOKUP($O1061,'APOIO-DESPESAS'!$A$3:$N$962,7,FALSE)="","",VLOOKUP($O1061,'APOIO-DESPESAS'!$A$3:$N$962,7,FALSE)),"")</f>
        <v/>
      </c>
      <c r="G1061" s="223" t="str">
        <f>IFERROR(IF(VLOOKUP($O1061,'APOIO-DESPESAS'!$A$3:$N$962,8,FALSE)="","",VLOOKUP($O1061,'APOIO-DESPESAS'!$A$3:$N$962,8,FALSE)),"")</f>
        <v/>
      </c>
      <c r="H1061" s="223" t="str">
        <f>IFERROR(IF(VLOOKUP($O1061,'APOIO-DESPESAS'!$A$3:$N$962,9,FALSE)="","",VLOOKUP($O1061,'APOIO-DESPESAS'!$A$3:$N$962,9,FALSE)),"")</f>
        <v/>
      </c>
      <c r="I1061" s="223" t="str">
        <f>IFERROR(IF(VLOOKUP($O1061,'APOIO-DESPESAS'!$A$3:$N$962,10,FALSE)="","",VLOOKUP($O1061,'APOIO-DESPESAS'!$A$3:$N$962,10,FALSE)),"")</f>
        <v/>
      </c>
      <c r="J1061" s="223" t="str">
        <f>IFERROR(IF(VLOOKUP($O1061,'APOIO-DESPESAS'!$A$3:$N$962,11,FALSE)="","",VLOOKUP($O1061,'APOIO-DESPESAS'!$A$3:$N$962,11,FALSE)),"")</f>
        <v/>
      </c>
      <c r="K1061" s="223" t="str">
        <f>IFERROR(IF(VLOOKUP($O1061,'APOIO-DESPESAS'!$A$3:$N$962,12,FALSE)="","",VLOOKUP($O1061,'APOIO-DESPESAS'!$A$3:$N$962,12,FALSE)),"")</f>
        <v/>
      </c>
      <c r="L1061" s="223" t="str">
        <f>IFERROR(IF(VLOOKUP($O1061,'APOIO-DESPESAS'!$A$3:$N$962,13,FALSE)="","",VLOOKUP($O1061,'APOIO-DESPESAS'!$A$3:$N$962,13,FALSE)),"")</f>
        <v/>
      </c>
      <c r="M1061" s="223" t="str">
        <f>IFERROR(IF(VLOOKUP($O1061,'APOIO-DESPESAS'!$A$3:$N$962,14,FALSE)="","",VLOOKUP($O1061,'APOIO-DESPESAS'!$A$3:$N$962,14,FALSE)),"")</f>
        <v/>
      </c>
      <c r="O1061" s="223">
        <f t="shared" si="16"/>
        <v>1059</v>
      </c>
    </row>
    <row r="1062" spans="1:15" x14ac:dyDescent="0.25">
      <c r="A1062" s="223" t="str">
        <f>IFERROR(IF(VLOOKUP($O1062,'APOIO-DESPESAS'!$A$3:$N$962,2,FALSE)="","",VLOOKUP($O1062,'APOIO-DESPESAS'!$A$3:$N$962,2,FALSE)),"")</f>
        <v/>
      </c>
      <c r="B1062" s="223" t="str">
        <f>IFERROR(IF(VLOOKUP($O1062,'APOIO-DESPESAS'!$A$3:$N$962,3,FALSE)="","",VLOOKUP($O1062,'APOIO-DESPESAS'!$A$3:$N$962,3,FALSE)),"")</f>
        <v/>
      </c>
      <c r="C1062" s="223" t="str">
        <f>IFERROR(IF(VLOOKUP($O1062,'APOIO-DESPESAS'!$A$3:$N$962,4,FALSE)="","",VLOOKUP($O1062,'APOIO-DESPESAS'!$A$3:$N$962,4,FALSE)),"")</f>
        <v/>
      </c>
      <c r="D1062" s="223" t="str">
        <f>IFERROR(IF(VLOOKUP($O1062,'APOIO-DESPESAS'!$A$3:$N$962,5,FALSE)="","",VLOOKUP($O1062,'APOIO-DESPESAS'!$A$3:$N$962,5,FALSE)),"")</f>
        <v/>
      </c>
      <c r="E1062" s="223" t="str">
        <f>IFERROR(IF(VLOOKUP($O1062,'APOIO-DESPESAS'!$A$3:$N$962,6,FALSE)="","",VLOOKUP($O1062,'APOIO-DESPESAS'!$A$3:$N$962,6,FALSE)),"")</f>
        <v/>
      </c>
      <c r="F1062" s="223" t="str">
        <f>IFERROR(IF(VLOOKUP($O1062,'APOIO-DESPESAS'!$A$3:$N$962,7,FALSE)="","",VLOOKUP($O1062,'APOIO-DESPESAS'!$A$3:$N$962,7,FALSE)),"")</f>
        <v/>
      </c>
      <c r="G1062" s="223" t="str">
        <f>IFERROR(IF(VLOOKUP($O1062,'APOIO-DESPESAS'!$A$3:$N$962,8,FALSE)="","",VLOOKUP($O1062,'APOIO-DESPESAS'!$A$3:$N$962,8,FALSE)),"")</f>
        <v/>
      </c>
      <c r="H1062" s="223" t="str">
        <f>IFERROR(IF(VLOOKUP($O1062,'APOIO-DESPESAS'!$A$3:$N$962,9,FALSE)="","",VLOOKUP($O1062,'APOIO-DESPESAS'!$A$3:$N$962,9,FALSE)),"")</f>
        <v/>
      </c>
      <c r="I1062" s="223" t="str">
        <f>IFERROR(IF(VLOOKUP($O1062,'APOIO-DESPESAS'!$A$3:$N$962,10,FALSE)="","",VLOOKUP($O1062,'APOIO-DESPESAS'!$A$3:$N$962,10,FALSE)),"")</f>
        <v/>
      </c>
      <c r="J1062" s="223" t="str">
        <f>IFERROR(IF(VLOOKUP($O1062,'APOIO-DESPESAS'!$A$3:$N$962,11,FALSE)="","",VLOOKUP($O1062,'APOIO-DESPESAS'!$A$3:$N$962,11,FALSE)),"")</f>
        <v/>
      </c>
      <c r="K1062" s="223" t="str">
        <f>IFERROR(IF(VLOOKUP($O1062,'APOIO-DESPESAS'!$A$3:$N$962,12,FALSE)="","",VLOOKUP($O1062,'APOIO-DESPESAS'!$A$3:$N$962,12,FALSE)),"")</f>
        <v/>
      </c>
      <c r="L1062" s="223" t="str">
        <f>IFERROR(IF(VLOOKUP($O1062,'APOIO-DESPESAS'!$A$3:$N$962,13,FALSE)="","",VLOOKUP($O1062,'APOIO-DESPESAS'!$A$3:$N$962,13,FALSE)),"")</f>
        <v/>
      </c>
      <c r="M1062" s="223" t="str">
        <f>IFERROR(IF(VLOOKUP($O1062,'APOIO-DESPESAS'!$A$3:$N$962,14,FALSE)="","",VLOOKUP($O1062,'APOIO-DESPESAS'!$A$3:$N$962,14,FALSE)),"")</f>
        <v/>
      </c>
      <c r="O1062" s="223">
        <f t="shared" si="16"/>
        <v>1060</v>
      </c>
    </row>
    <row r="1063" spans="1:15" x14ac:dyDescent="0.25">
      <c r="A1063" s="223" t="str">
        <f>IFERROR(IF(VLOOKUP($O1063,'APOIO-DESPESAS'!$A$3:$N$962,2,FALSE)="","",VLOOKUP($O1063,'APOIO-DESPESAS'!$A$3:$N$962,2,FALSE)),"")</f>
        <v/>
      </c>
      <c r="B1063" s="223" t="str">
        <f>IFERROR(IF(VLOOKUP($O1063,'APOIO-DESPESAS'!$A$3:$N$962,3,FALSE)="","",VLOOKUP($O1063,'APOIO-DESPESAS'!$A$3:$N$962,3,FALSE)),"")</f>
        <v/>
      </c>
      <c r="C1063" s="223" t="str">
        <f>IFERROR(IF(VLOOKUP($O1063,'APOIO-DESPESAS'!$A$3:$N$962,4,FALSE)="","",VLOOKUP($O1063,'APOIO-DESPESAS'!$A$3:$N$962,4,FALSE)),"")</f>
        <v/>
      </c>
      <c r="D1063" s="223" t="str">
        <f>IFERROR(IF(VLOOKUP($O1063,'APOIO-DESPESAS'!$A$3:$N$962,5,FALSE)="","",VLOOKUP($O1063,'APOIO-DESPESAS'!$A$3:$N$962,5,FALSE)),"")</f>
        <v/>
      </c>
      <c r="E1063" s="223" t="str">
        <f>IFERROR(IF(VLOOKUP($O1063,'APOIO-DESPESAS'!$A$3:$N$962,6,FALSE)="","",VLOOKUP($O1063,'APOIO-DESPESAS'!$A$3:$N$962,6,FALSE)),"")</f>
        <v/>
      </c>
      <c r="F1063" s="223" t="str">
        <f>IFERROR(IF(VLOOKUP($O1063,'APOIO-DESPESAS'!$A$3:$N$962,7,FALSE)="","",VLOOKUP($O1063,'APOIO-DESPESAS'!$A$3:$N$962,7,FALSE)),"")</f>
        <v/>
      </c>
      <c r="G1063" s="223" t="str">
        <f>IFERROR(IF(VLOOKUP($O1063,'APOIO-DESPESAS'!$A$3:$N$962,8,FALSE)="","",VLOOKUP($O1063,'APOIO-DESPESAS'!$A$3:$N$962,8,FALSE)),"")</f>
        <v/>
      </c>
      <c r="H1063" s="223" t="str">
        <f>IFERROR(IF(VLOOKUP($O1063,'APOIO-DESPESAS'!$A$3:$N$962,9,FALSE)="","",VLOOKUP($O1063,'APOIO-DESPESAS'!$A$3:$N$962,9,FALSE)),"")</f>
        <v/>
      </c>
      <c r="I1063" s="223" t="str">
        <f>IFERROR(IF(VLOOKUP($O1063,'APOIO-DESPESAS'!$A$3:$N$962,10,FALSE)="","",VLOOKUP($O1063,'APOIO-DESPESAS'!$A$3:$N$962,10,FALSE)),"")</f>
        <v/>
      </c>
      <c r="J1063" s="223" t="str">
        <f>IFERROR(IF(VLOOKUP($O1063,'APOIO-DESPESAS'!$A$3:$N$962,11,FALSE)="","",VLOOKUP($O1063,'APOIO-DESPESAS'!$A$3:$N$962,11,FALSE)),"")</f>
        <v/>
      </c>
      <c r="K1063" s="223" t="str">
        <f>IFERROR(IF(VLOOKUP($O1063,'APOIO-DESPESAS'!$A$3:$N$962,12,FALSE)="","",VLOOKUP($O1063,'APOIO-DESPESAS'!$A$3:$N$962,12,FALSE)),"")</f>
        <v/>
      </c>
      <c r="L1063" s="223" t="str">
        <f>IFERROR(IF(VLOOKUP($O1063,'APOIO-DESPESAS'!$A$3:$N$962,13,FALSE)="","",VLOOKUP($O1063,'APOIO-DESPESAS'!$A$3:$N$962,13,FALSE)),"")</f>
        <v/>
      </c>
      <c r="M1063" s="223" t="str">
        <f>IFERROR(IF(VLOOKUP($O1063,'APOIO-DESPESAS'!$A$3:$N$962,14,FALSE)="","",VLOOKUP($O1063,'APOIO-DESPESAS'!$A$3:$N$962,14,FALSE)),"")</f>
        <v/>
      </c>
      <c r="O1063" s="223">
        <f t="shared" si="16"/>
        <v>1061</v>
      </c>
    </row>
    <row r="1064" spans="1:15" x14ac:dyDescent="0.25">
      <c r="A1064" s="223" t="str">
        <f>IFERROR(IF(VLOOKUP($O1064,'APOIO-DESPESAS'!$A$3:$N$962,2,FALSE)="","",VLOOKUP($O1064,'APOIO-DESPESAS'!$A$3:$N$962,2,FALSE)),"")</f>
        <v/>
      </c>
      <c r="B1064" s="223" t="str">
        <f>IFERROR(IF(VLOOKUP($O1064,'APOIO-DESPESAS'!$A$3:$N$962,3,FALSE)="","",VLOOKUP($O1064,'APOIO-DESPESAS'!$A$3:$N$962,3,FALSE)),"")</f>
        <v/>
      </c>
      <c r="C1064" s="223" t="str">
        <f>IFERROR(IF(VLOOKUP($O1064,'APOIO-DESPESAS'!$A$3:$N$962,4,FALSE)="","",VLOOKUP($O1064,'APOIO-DESPESAS'!$A$3:$N$962,4,FALSE)),"")</f>
        <v/>
      </c>
      <c r="D1064" s="223" t="str">
        <f>IFERROR(IF(VLOOKUP($O1064,'APOIO-DESPESAS'!$A$3:$N$962,5,FALSE)="","",VLOOKUP($O1064,'APOIO-DESPESAS'!$A$3:$N$962,5,FALSE)),"")</f>
        <v/>
      </c>
      <c r="E1064" s="223" t="str">
        <f>IFERROR(IF(VLOOKUP($O1064,'APOIO-DESPESAS'!$A$3:$N$962,6,FALSE)="","",VLOOKUP($O1064,'APOIO-DESPESAS'!$A$3:$N$962,6,FALSE)),"")</f>
        <v/>
      </c>
      <c r="F1064" s="223" t="str">
        <f>IFERROR(IF(VLOOKUP($O1064,'APOIO-DESPESAS'!$A$3:$N$962,7,FALSE)="","",VLOOKUP($O1064,'APOIO-DESPESAS'!$A$3:$N$962,7,FALSE)),"")</f>
        <v/>
      </c>
      <c r="G1064" s="223" t="str">
        <f>IFERROR(IF(VLOOKUP($O1064,'APOIO-DESPESAS'!$A$3:$N$962,8,FALSE)="","",VLOOKUP($O1064,'APOIO-DESPESAS'!$A$3:$N$962,8,FALSE)),"")</f>
        <v/>
      </c>
      <c r="H1064" s="223" t="str">
        <f>IFERROR(IF(VLOOKUP($O1064,'APOIO-DESPESAS'!$A$3:$N$962,9,FALSE)="","",VLOOKUP($O1064,'APOIO-DESPESAS'!$A$3:$N$962,9,FALSE)),"")</f>
        <v/>
      </c>
      <c r="I1064" s="223" t="str">
        <f>IFERROR(IF(VLOOKUP($O1064,'APOIO-DESPESAS'!$A$3:$N$962,10,FALSE)="","",VLOOKUP($O1064,'APOIO-DESPESAS'!$A$3:$N$962,10,FALSE)),"")</f>
        <v/>
      </c>
      <c r="J1064" s="223" t="str">
        <f>IFERROR(IF(VLOOKUP($O1064,'APOIO-DESPESAS'!$A$3:$N$962,11,FALSE)="","",VLOOKUP($O1064,'APOIO-DESPESAS'!$A$3:$N$962,11,FALSE)),"")</f>
        <v/>
      </c>
      <c r="K1064" s="223" t="str">
        <f>IFERROR(IF(VLOOKUP($O1064,'APOIO-DESPESAS'!$A$3:$N$962,12,FALSE)="","",VLOOKUP($O1064,'APOIO-DESPESAS'!$A$3:$N$962,12,FALSE)),"")</f>
        <v/>
      </c>
      <c r="L1064" s="223" t="str">
        <f>IFERROR(IF(VLOOKUP($O1064,'APOIO-DESPESAS'!$A$3:$N$962,13,FALSE)="","",VLOOKUP($O1064,'APOIO-DESPESAS'!$A$3:$N$962,13,FALSE)),"")</f>
        <v/>
      </c>
      <c r="M1064" s="223" t="str">
        <f>IFERROR(IF(VLOOKUP($O1064,'APOIO-DESPESAS'!$A$3:$N$962,14,FALSE)="","",VLOOKUP($O1064,'APOIO-DESPESAS'!$A$3:$N$962,14,FALSE)),"")</f>
        <v/>
      </c>
      <c r="O1064" s="223">
        <f t="shared" si="16"/>
        <v>1062</v>
      </c>
    </row>
    <row r="1065" spans="1:15" x14ac:dyDescent="0.25">
      <c r="A1065" s="223" t="str">
        <f>IFERROR(IF(VLOOKUP($O1065,'APOIO-DESPESAS'!$A$3:$N$962,2,FALSE)="","",VLOOKUP($O1065,'APOIO-DESPESAS'!$A$3:$N$962,2,FALSE)),"")</f>
        <v/>
      </c>
      <c r="B1065" s="223" t="str">
        <f>IFERROR(IF(VLOOKUP($O1065,'APOIO-DESPESAS'!$A$3:$N$962,3,FALSE)="","",VLOOKUP($O1065,'APOIO-DESPESAS'!$A$3:$N$962,3,FALSE)),"")</f>
        <v/>
      </c>
      <c r="C1065" s="223" t="str">
        <f>IFERROR(IF(VLOOKUP($O1065,'APOIO-DESPESAS'!$A$3:$N$962,4,FALSE)="","",VLOOKUP($O1065,'APOIO-DESPESAS'!$A$3:$N$962,4,FALSE)),"")</f>
        <v/>
      </c>
      <c r="D1065" s="223" t="str">
        <f>IFERROR(IF(VLOOKUP($O1065,'APOIO-DESPESAS'!$A$3:$N$962,5,FALSE)="","",VLOOKUP($O1065,'APOIO-DESPESAS'!$A$3:$N$962,5,FALSE)),"")</f>
        <v/>
      </c>
      <c r="E1065" s="223" t="str">
        <f>IFERROR(IF(VLOOKUP($O1065,'APOIO-DESPESAS'!$A$3:$N$962,6,FALSE)="","",VLOOKUP($O1065,'APOIO-DESPESAS'!$A$3:$N$962,6,FALSE)),"")</f>
        <v/>
      </c>
      <c r="F1065" s="223" t="str">
        <f>IFERROR(IF(VLOOKUP($O1065,'APOIO-DESPESAS'!$A$3:$N$962,7,FALSE)="","",VLOOKUP($O1065,'APOIO-DESPESAS'!$A$3:$N$962,7,FALSE)),"")</f>
        <v/>
      </c>
      <c r="G1065" s="223" t="str">
        <f>IFERROR(IF(VLOOKUP($O1065,'APOIO-DESPESAS'!$A$3:$N$962,8,FALSE)="","",VLOOKUP($O1065,'APOIO-DESPESAS'!$A$3:$N$962,8,FALSE)),"")</f>
        <v/>
      </c>
      <c r="H1065" s="223" t="str">
        <f>IFERROR(IF(VLOOKUP($O1065,'APOIO-DESPESAS'!$A$3:$N$962,9,FALSE)="","",VLOOKUP($O1065,'APOIO-DESPESAS'!$A$3:$N$962,9,FALSE)),"")</f>
        <v/>
      </c>
      <c r="I1065" s="223" t="str">
        <f>IFERROR(IF(VLOOKUP($O1065,'APOIO-DESPESAS'!$A$3:$N$962,10,FALSE)="","",VLOOKUP($O1065,'APOIO-DESPESAS'!$A$3:$N$962,10,FALSE)),"")</f>
        <v/>
      </c>
      <c r="J1065" s="223" t="str">
        <f>IFERROR(IF(VLOOKUP($O1065,'APOIO-DESPESAS'!$A$3:$N$962,11,FALSE)="","",VLOOKUP($O1065,'APOIO-DESPESAS'!$A$3:$N$962,11,FALSE)),"")</f>
        <v/>
      </c>
      <c r="K1065" s="223" t="str">
        <f>IFERROR(IF(VLOOKUP($O1065,'APOIO-DESPESAS'!$A$3:$N$962,12,FALSE)="","",VLOOKUP($O1065,'APOIO-DESPESAS'!$A$3:$N$962,12,FALSE)),"")</f>
        <v/>
      </c>
      <c r="L1065" s="223" t="str">
        <f>IFERROR(IF(VLOOKUP($O1065,'APOIO-DESPESAS'!$A$3:$N$962,13,FALSE)="","",VLOOKUP($O1065,'APOIO-DESPESAS'!$A$3:$N$962,13,FALSE)),"")</f>
        <v/>
      </c>
      <c r="M1065" s="223" t="str">
        <f>IFERROR(IF(VLOOKUP($O1065,'APOIO-DESPESAS'!$A$3:$N$962,14,FALSE)="","",VLOOKUP($O1065,'APOIO-DESPESAS'!$A$3:$N$962,14,FALSE)),"")</f>
        <v/>
      </c>
      <c r="O1065" s="223">
        <f t="shared" si="16"/>
        <v>1063</v>
      </c>
    </row>
    <row r="1066" spans="1:15" x14ac:dyDescent="0.25">
      <c r="A1066" s="223" t="str">
        <f>IFERROR(IF(VLOOKUP($O1066,'APOIO-DESPESAS'!$A$3:$N$962,2,FALSE)="","",VLOOKUP($O1066,'APOIO-DESPESAS'!$A$3:$N$962,2,FALSE)),"")</f>
        <v/>
      </c>
      <c r="B1066" s="223" t="str">
        <f>IFERROR(IF(VLOOKUP($O1066,'APOIO-DESPESAS'!$A$3:$N$962,3,FALSE)="","",VLOOKUP($O1066,'APOIO-DESPESAS'!$A$3:$N$962,3,FALSE)),"")</f>
        <v/>
      </c>
      <c r="C1066" s="223" t="str">
        <f>IFERROR(IF(VLOOKUP($O1066,'APOIO-DESPESAS'!$A$3:$N$962,4,FALSE)="","",VLOOKUP($O1066,'APOIO-DESPESAS'!$A$3:$N$962,4,FALSE)),"")</f>
        <v/>
      </c>
      <c r="D1066" s="223" t="str">
        <f>IFERROR(IF(VLOOKUP($O1066,'APOIO-DESPESAS'!$A$3:$N$962,5,FALSE)="","",VLOOKUP($O1066,'APOIO-DESPESAS'!$A$3:$N$962,5,FALSE)),"")</f>
        <v/>
      </c>
      <c r="E1066" s="223" t="str">
        <f>IFERROR(IF(VLOOKUP($O1066,'APOIO-DESPESAS'!$A$3:$N$962,6,FALSE)="","",VLOOKUP($O1066,'APOIO-DESPESAS'!$A$3:$N$962,6,FALSE)),"")</f>
        <v/>
      </c>
      <c r="F1066" s="223" t="str">
        <f>IFERROR(IF(VLOOKUP($O1066,'APOIO-DESPESAS'!$A$3:$N$962,7,FALSE)="","",VLOOKUP($O1066,'APOIO-DESPESAS'!$A$3:$N$962,7,FALSE)),"")</f>
        <v/>
      </c>
      <c r="G1066" s="223" t="str">
        <f>IFERROR(IF(VLOOKUP($O1066,'APOIO-DESPESAS'!$A$3:$N$962,8,FALSE)="","",VLOOKUP($O1066,'APOIO-DESPESAS'!$A$3:$N$962,8,FALSE)),"")</f>
        <v/>
      </c>
      <c r="H1066" s="223" t="str">
        <f>IFERROR(IF(VLOOKUP($O1066,'APOIO-DESPESAS'!$A$3:$N$962,9,FALSE)="","",VLOOKUP($O1066,'APOIO-DESPESAS'!$A$3:$N$962,9,FALSE)),"")</f>
        <v/>
      </c>
      <c r="I1066" s="223" t="str">
        <f>IFERROR(IF(VLOOKUP($O1066,'APOIO-DESPESAS'!$A$3:$N$962,10,FALSE)="","",VLOOKUP($O1066,'APOIO-DESPESAS'!$A$3:$N$962,10,FALSE)),"")</f>
        <v/>
      </c>
      <c r="J1066" s="223" t="str">
        <f>IFERROR(IF(VLOOKUP($O1066,'APOIO-DESPESAS'!$A$3:$N$962,11,FALSE)="","",VLOOKUP($O1066,'APOIO-DESPESAS'!$A$3:$N$962,11,FALSE)),"")</f>
        <v/>
      </c>
      <c r="K1066" s="223" t="str">
        <f>IFERROR(IF(VLOOKUP($O1066,'APOIO-DESPESAS'!$A$3:$N$962,12,FALSE)="","",VLOOKUP($O1066,'APOIO-DESPESAS'!$A$3:$N$962,12,FALSE)),"")</f>
        <v/>
      </c>
      <c r="L1066" s="223" t="str">
        <f>IFERROR(IF(VLOOKUP($O1066,'APOIO-DESPESAS'!$A$3:$N$962,13,FALSE)="","",VLOOKUP($O1066,'APOIO-DESPESAS'!$A$3:$N$962,13,FALSE)),"")</f>
        <v/>
      </c>
      <c r="M1066" s="223" t="str">
        <f>IFERROR(IF(VLOOKUP($O1066,'APOIO-DESPESAS'!$A$3:$N$962,14,FALSE)="","",VLOOKUP($O1066,'APOIO-DESPESAS'!$A$3:$N$962,14,FALSE)),"")</f>
        <v/>
      </c>
      <c r="O1066" s="223">
        <f t="shared" si="16"/>
        <v>1064</v>
      </c>
    </row>
    <row r="1067" spans="1:15" x14ac:dyDescent="0.25">
      <c r="A1067" s="223" t="str">
        <f>IFERROR(IF(VLOOKUP($O1067,'APOIO-DESPESAS'!$A$3:$N$962,2,FALSE)="","",VLOOKUP($O1067,'APOIO-DESPESAS'!$A$3:$N$962,2,FALSE)),"")</f>
        <v/>
      </c>
      <c r="B1067" s="223" t="str">
        <f>IFERROR(IF(VLOOKUP($O1067,'APOIO-DESPESAS'!$A$3:$N$962,3,FALSE)="","",VLOOKUP($O1067,'APOIO-DESPESAS'!$A$3:$N$962,3,FALSE)),"")</f>
        <v/>
      </c>
      <c r="C1067" s="223" t="str">
        <f>IFERROR(IF(VLOOKUP($O1067,'APOIO-DESPESAS'!$A$3:$N$962,4,FALSE)="","",VLOOKUP($O1067,'APOIO-DESPESAS'!$A$3:$N$962,4,FALSE)),"")</f>
        <v/>
      </c>
      <c r="D1067" s="223" t="str">
        <f>IFERROR(IF(VLOOKUP($O1067,'APOIO-DESPESAS'!$A$3:$N$962,5,FALSE)="","",VLOOKUP($O1067,'APOIO-DESPESAS'!$A$3:$N$962,5,FALSE)),"")</f>
        <v/>
      </c>
      <c r="E1067" s="223" t="str">
        <f>IFERROR(IF(VLOOKUP($O1067,'APOIO-DESPESAS'!$A$3:$N$962,6,FALSE)="","",VLOOKUP($O1067,'APOIO-DESPESAS'!$A$3:$N$962,6,FALSE)),"")</f>
        <v/>
      </c>
      <c r="F1067" s="223" t="str">
        <f>IFERROR(IF(VLOOKUP($O1067,'APOIO-DESPESAS'!$A$3:$N$962,7,FALSE)="","",VLOOKUP($O1067,'APOIO-DESPESAS'!$A$3:$N$962,7,FALSE)),"")</f>
        <v/>
      </c>
      <c r="G1067" s="223" t="str">
        <f>IFERROR(IF(VLOOKUP($O1067,'APOIO-DESPESAS'!$A$3:$N$962,8,FALSE)="","",VLOOKUP($O1067,'APOIO-DESPESAS'!$A$3:$N$962,8,FALSE)),"")</f>
        <v/>
      </c>
      <c r="H1067" s="223" t="str">
        <f>IFERROR(IF(VLOOKUP($O1067,'APOIO-DESPESAS'!$A$3:$N$962,9,FALSE)="","",VLOOKUP($O1067,'APOIO-DESPESAS'!$A$3:$N$962,9,FALSE)),"")</f>
        <v/>
      </c>
      <c r="I1067" s="223" t="str">
        <f>IFERROR(IF(VLOOKUP($O1067,'APOIO-DESPESAS'!$A$3:$N$962,10,FALSE)="","",VLOOKUP($O1067,'APOIO-DESPESAS'!$A$3:$N$962,10,FALSE)),"")</f>
        <v/>
      </c>
      <c r="J1067" s="223" t="str">
        <f>IFERROR(IF(VLOOKUP($O1067,'APOIO-DESPESAS'!$A$3:$N$962,11,FALSE)="","",VLOOKUP($O1067,'APOIO-DESPESAS'!$A$3:$N$962,11,FALSE)),"")</f>
        <v/>
      </c>
      <c r="K1067" s="223" t="str">
        <f>IFERROR(IF(VLOOKUP($O1067,'APOIO-DESPESAS'!$A$3:$N$962,12,FALSE)="","",VLOOKUP($O1067,'APOIO-DESPESAS'!$A$3:$N$962,12,FALSE)),"")</f>
        <v/>
      </c>
      <c r="L1067" s="223" t="str">
        <f>IFERROR(IF(VLOOKUP($O1067,'APOIO-DESPESAS'!$A$3:$N$962,13,FALSE)="","",VLOOKUP($O1067,'APOIO-DESPESAS'!$A$3:$N$962,13,FALSE)),"")</f>
        <v/>
      </c>
      <c r="M1067" s="223" t="str">
        <f>IFERROR(IF(VLOOKUP($O1067,'APOIO-DESPESAS'!$A$3:$N$962,14,FALSE)="","",VLOOKUP($O1067,'APOIO-DESPESAS'!$A$3:$N$962,14,FALSE)),"")</f>
        <v/>
      </c>
      <c r="O1067" s="223">
        <f t="shared" si="16"/>
        <v>1065</v>
      </c>
    </row>
    <row r="1068" spans="1:15" x14ac:dyDescent="0.25">
      <c r="A1068" s="223" t="str">
        <f>IFERROR(IF(VLOOKUP($O1068,'APOIO-DESPESAS'!$A$3:$N$962,2,FALSE)="","",VLOOKUP($O1068,'APOIO-DESPESAS'!$A$3:$N$962,2,FALSE)),"")</f>
        <v/>
      </c>
      <c r="B1068" s="223" t="str">
        <f>IFERROR(IF(VLOOKUP($O1068,'APOIO-DESPESAS'!$A$3:$N$962,3,FALSE)="","",VLOOKUP($O1068,'APOIO-DESPESAS'!$A$3:$N$962,3,FALSE)),"")</f>
        <v/>
      </c>
      <c r="C1068" s="223" t="str">
        <f>IFERROR(IF(VLOOKUP($O1068,'APOIO-DESPESAS'!$A$3:$N$962,4,FALSE)="","",VLOOKUP($O1068,'APOIO-DESPESAS'!$A$3:$N$962,4,FALSE)),"")</f>
        <v/>
      </c>
      <c r="D1068" s="223" t="str">
        <f>IFERROR(IF(VLOOKUP($O1068,'APOIO-DESPESAS'!$A$3:$N$962,5,FALSE)="","",VLOOKUP($O1068,'APOIO-DESPESAS'!$A$3:$N$962,5,FALSE)),"")</f>
        <v/>
      </c>
      <c r="E1068" s="223" t="str">
        <f>IFERROR(IF(VLOOKUP($O1068,'APOIO-DESPESAS'!$A$3:$N$962,6,FALSE)="","",VLOOKUP($O1068,'APOIO-DESPESAS'!$A$3:$N$962,6,FALSE)),"")</f>
        <v/>
      </c>
      <c r="F1068" s="223" t="str">
        <f>IFERROR(IF(VLOOKUP($O1068,'APOIO-DESPESAS'!$A$3:$N$962,7,FALSE)="","",VLOOKUP($O1068,'APOIO-DESPESAS'!$A$3:$N$962,7,FALSE)),"")</f>
        <v/>
      </c>
      <c r="G1068" s="223" t="str">
        <f>IFERROR(IF(VLOOKUP($O1068,'APOIO-DESPESAS'!$A$3:$N$962,8,FALSE)="","",VLOOKUP($O1068,'APOIO-DESPESAS'!$A$3:$N$962,8,FALSE)),"")</f>
        <v/>
      </c>
      <c r="H1068" s="223" t="str">
        <f>IFERROR(IF(VLOOKUP($O1068,'APOIO-DESPESAS'!$A$3:$N$962,9,FALSE)="","",VLOOKUP($O1068,'APOIO-DESPESAS'!$A$3:$N$962,9,FALSE)),"")</f>
        <v/>
      </c>
      <c r="I1068" s="223" t="str">
        <f>IFERROR(IF(VLOOKUP($O1068,'APOIO-DESPESAS'!$A$3:$N$962,10,FALSE)="","",VLOOKUP($O1068,'APOIO-DESPESAS'!$A$3:$N$962,10,FALSE)),"")</f>
        <v/>
      </c>
      <c r="J1068" s="223" t="str">
        <f>IFERROR(IF(VLOOKUP($O1068,'APOIO-DESPESAS'!$A$3:$N$962,11,FALSE)="","",VLOOKUP($O1068,'APOIO-DESPESAS'!$A$3:$N$962,11,FALSE)),"")</f>
        <v/>
      </c>
      <c r="K1068" s="223" t="str">
        <f>IFERROR(IF(VLOOKUP($O1068,'APOIO-DESPESAS'!$A$3:$N$962,12,FALSE)="","",VLOOKUP($O1068,'APOIO-DESPESAS'!$A$3:$N$962,12,FALSE)),"")</f>
        <v/>
      </c>
      <c r="L1068" s="223" t="str">
        <f>IFERROR(IF(VLOOKUP($O1068,'APOIO-DESPESAS'!$A$3:$N$962,13,FALSE)="","",VLOOKUP($O1068,'APOIO-DESPESAS'!$A$3:$N$962,13,FALSE)),"")</f>
        <v/>
      </c>
      <c r="M1068" s="223" t="str">
        <f>IFERROR(IF(VLOOKUP($O1068,'APOIO-DESPESAS'!$A$3:$N$962,14,FALSE)="","",VLOOKUP($O1068,'APOIO-DESPESAS'!$A$3:$N$962,14,FALSE)),"")</f>
        <v/>
      </c>
      <c r="O1068" s="223">
        <f t="shared" si="16"/>
        <v>1066</v>
      </c>
    </row>
    <row r="1069" spans="1:15" x14ac:dyDescent="0.25">
      <c r="A1069" s="223" t="str">
        <f>IFERROR(IF(VLOOKUP($O1069,'APOIO-DESPESAS'!$A$3:$N$962,2,FALSE)="","",VLOOKUP($O1069,'APOIO-DESPESAS'!$A$3:$N$962,2,FALSE)),"")</f>
        <v/>
      </c>
      <c r="B1069" s="223" t="str">
        <f>IFERROR(IF(VLOOKUP($O1069,'APOIO-DESPESAS'!$A$3:$N$962,3,FALSE)="","",VLOOKUP($O1069,'APOIO-DESPESAS'!$A$3:$N$962,3,FALSE)),"")</f>
        <v/>
      </c>
      <c r="C1069" s="223" t="str">
        <f>IFERROR(IF(VLOOKUP($O1069,'APOIO-DESPESAS'!$A$3:$N$962,4,FALSE)="","",VLOOKUP($O1069,'APOIO-DESPESAS'!$A$3:$N$962,4,FALSE)),"")</f>
        <v/>
      </c>
      <c r="D1069" s="223" t="str">
        <f>IFERROR(IF(VLOOKUP($O1069,'APOIO-DESPESAS'!$A$3:$N$962,5,FALSE)="","",VLOOKUP($O1069,'APOIO-DESPESAS'!$A$3:$N$962,5,FALSE)),"")</f>
        <v/>
      </c>
      <c r="E1069" s="223" t="str">
        <f>IFERROR(IF(VLOOKUP($O1069,'APOIO-DESPESAS'!$A$3:$N$962,6,FALSE)="","",VLOOKUP($O1069,'APOIO-DESPESAS'!$A$3:$N$962,6,FALSE)),"")</f>
        <v/>
      </c>
      <c r="F1069" s="223" t="str">
        <f>IFERROR(IF(VLOOKUP($O1069,'APOIO-DESPESAS'!$A$3:$N$962,7,FALSE)="","",VLOOKUP($O1069,'APOIO-DESPESAS'!$A$3:$N$962,7,FALSE)),"")</f>
        <v/>
      </c>
      <c r="G1069" s="223" t="str">
        <f>IFERROR(IF(VLOOKUP($O1069,'APOIO-DESPESAS'!$A$3:$N$962,8,FALSE)="","",VLOOKUP($O1069,'APOIO-DESPESAS'!$A$3:$N$962,8,FALSE)),"")</f>
        <v/>
      </c>
      <c r="H1069" s="223" t="str">
        <f>IFERROR(IF(VLOOKUP($O1069,'APOIO-DESPESAS'!$A$3:$N$962,9,FALSE)="","",VLOOKUP($O1069,'APOIO-DESPESAS'!$A$3:$N$962,9,FALSE)),"")</f>
        <v/>
      </c>
      <c r="I1069" s="223" t="str">
        <f>IFERROR(IF(VLOOKUP($O1069,'APOIO-DESPESAS'!$A$3:$N$962,10,FALSE)="","",VLOOKUP($O1069,'APOIO-DESPESAS'!$A$3:$N$962,10,FALSE)),"")</f>
        <v/>
      </c>
      <c r="J1069" s="223" t="str">
        <f>IFERROR(IF(VLOOKUP($O1069,'APOIO-DESPESAS'!$A$3:$N$962,11,FALSE)="","",VLOOKUP($O1069,'APOIO-DESPESAS'!$A$3:$N$962,11,FALSE)),"")</f>
        <v/>
      </c>
      <c r="K1069" s="223" t="str">
        <f>IFERROR(IF(VLOOKUP($O1069,'APOIO-DESPESAS'!$A$3:$N$962,12,FALSE)="","",VLOOKUP($O1069,'APOIO-DESPESAS'!$A$3:$N$962,12,FALSE)),"")</f>
        <v/>
      </c>
      <c r="L1069" s="223" t="str">
        <f>IFERROR(IF(VLOOKUP($O1069,'APOIO-DESPESAS'!$A$3:$N$962,13,FALSE)="","",VLOOKUP($O1069,'APOIO-DESPESAS'!$A$3:$N$962,13,FALSE)),"")</f>
        <v/>
      </c>
      <c r="M1069" s="223" t="str">
        <f>IFERROR(IF(VLOOKUP($O1069,'APOIO-DESPESAS'!$A$3:$N$962,14,FALSE)="","",VLOOKUP($O1069,'APOIO-DESPESAS'!$A$3:$N$962,14,FALSE)),"")</f>
        <v/>
      </c>
      <c r="O1069" s="223">
        <f t="shared" si="16"/>
        <v>1067</v>
      </c>
    </row>
    <row r="1070" spans="1:15" x14ac:dyDescent="0.25">
      <c r="A1070" s="223" t="str">
        <f>IFERROR(IF(VLOOKUP($O1070,'APOIO-DESPESAS'!$A$3:$N$962,2,FALSE)="","",VLOOKUP($O1070,'APOIO-DESPESAS'!$A$3:$N$962,2,FALSE)),"")</f>
        <v/>
      </c>
      <c r="B1070" s="223" t="str">
        <f>IFERROR(IF(VLOOKUP($O1070,'APOIO-DESPESAS'!$A$3:$N$962,3,FALSE)="","",VLOOKUP($O1070,'APOIO-DESPESAS'!$A$3:$N$962,3,FALSE)),"")</f>
        <v/>
      </c>
      <c r="C1070" s="223" t="str">
        <f>IFERROR(IF(VLOOKUP($O1070,'APOIO-DESPESAS'!$A$3:$N$962,4,FALSE)="","",VLOOKUP($O1070,'APOIO-DESPESAS'!$A$3:$N$962,4,FALSE)),"")</f>
        <v/>
      </c>
      <c r="D1070" s="223" t="str">
        <f>IFERROR(IF(VLOOKUP($O1070,'APOIO-DESPESAS'!$A$3:$N$962,5,FALSE)="","",VLOOKUP($O1070,'APOIO-DESPESAS'!$A$3:$N$962,5,FALSE)),"")</f>
        <v/>
      </c>
      <c r="E1070" s="223" t="str">
        <f>IFERROR(IF(VLOOKUP($O1070,'APOIO-DESPESAS'!$A$3:$N$962,6,FALSE)="","",VLOOKUP($O1070,'APOIO-DESPESAS'!$A$3:$N$962,6,FALSE)),"")</f>
        <v/>
      </c>
      <c r="F1070" s="223" t="str">
        <f>IFERROR(IF(VLOOKUP($O1070,'APOIO-DESPESAS'!$A$3:$N$962,7,FALSE)="","",VLOOKUP($O1070,'APOIO-DESPESAS'!$A$3:$N$962,7,FALSE)),"")</f>
        <v/>
      </c>
      <c r="G1070" s="223" t="str">
        <f>IFERROR(IF(VLOOKUP($O1070,'APOIO-DESPESAS'!$A$3:$N$962,8,FALSE)="","",VLOOKUP($O1070,'APOIO-DESPESAS'!$A$3:$N$962,8,FALSE)),"")</f>
        <v/>
      </c>
      <c r="H1070" s="223" t="str">
        <f>IFERROR(IF(VLOOKUP($O1070,'APOIO-DESPESAS'!$A$3:$N$962,9,FALSE)="","",VLOOKUP($O1070,'APOIO-DESPESAS'!$A$3:$N$962,9,FALSE)),"")</f>
        <v/>
      </c>
      <c r="I1070" s="223" t="str">
        <f>IFERROR(IF(VLOOKUP($O1070,'APOIO-DESPESAS'!$A$3:$N$962,10,FALSE)="","",VLOOKUP($O1070,'APOIO-DESPESAS'!$A$3:$N$962,10,FALSE)),"")</f>
        <v/>
      </c>
      <c r="J1070" s="223" t="str">
        <f>IFERROR(IF(VLOOKUP($O1070,'APOIO-DESPESAS'!$A$3:$N$962,11,FALSE)="","",VLOOKUP($O1070,'APOIO-DESPESAS'!$A$3:$N$962,11,FALSE)),"")</f>
        <v/>
      </c>
      <c r="K1070" s="223" t="str">
        <f>IFERROR(IF(VLOOKUP($O1070,'APOIO-DESPESAS'!$A$3:$N$962,12,FALSE)="","",VLOOKUP($O1070,'APOIO-DESPESAS'!$A$3:$N$962,12,FALSE)),"")</f>
        <v/>
      </c>
      <c r="L1070" s="223" t="str">
        <f>IFERROR(IF(VLOOKUP($O1070,'APOIO-DESPESAS'!$A$3:$N$962,13,FALSE)="","",VLOOKUP($O1070,'APOIO-DESPESAS'!$A$3:$N$962,13,FALSE)),"")</f>
        <v/>
      </c>
      <c r="M1070" s="223" t="str">
        <f>IFERROR(IF(VLOOKUP($O1070,'APOIO-DESPESAS'!$A$3:$N$962,14,FALSE)="","",VLOOKUP($O1070,'APOIO-DESPESAS'!$A$3:$N$962,14,FALSE)),"")</f>
        <v/>
      </c>
      <c r="O1070" s="223">
        <f t="shared" si="16"/>
        <v>1068</v>
      </c>
    </row>
    <row r="1071" spans="1:15" x14ac:dyDescent="0.25">
      <c r="A1071" s="223" t="str">
        <f>IFERROR(IF(VLOOKUP($O1071,'APOIO-DESPESAS'!$A$3:$N$962,2,FALSE)="","",VLOOKUP($O1071,'APOIO-DESPESAS'!$A$3:$N$962,2,FALSE)),"")</f>
        <v/>
      </c>
      <c r="B1071" s="223" t="str">
        <f>IFERROR(IF(VLOOKUP($O1071,'APOIO-DESPESAS'!$A$3:$N$962,3,FALSE)="","",VLOOKUP($O1071,'APOIO-DESPESAS'!$A$3:$N$962,3,FALSE)),"")</f>
        <v/>
      </c>
      <c r="C1071" s="223" t="str">
        <f>IFERROR(IF(VLOOKUP($O1071,'APOIO-DESPESAS'!$A$3:$N$962,4,FALSE)="","",VLOOKUP($O1071,'APOIO-DESPESAS'!$A$3:$N$962,4,FALSE)),"")</f>
        <v/>
      </c>
      <c r="D1071" s="223" t="str">
        <f>IFERROR(IF(VLOOKUP($O1071,'APOIO-DESPESAS'!$A$3:$N$962,5,FALSE)="","",VLOOKUP($O1071,'APOIO-DESPESAS'!$A$3:$N$962,5,FALSE)),"")</f>
        <v/>
      </c>
      <c r="E1071" s="223" t="str">
        <f>IFERROR(IF(VLOOKUP($O1071,'APOIO-DESPESAS'!$A$3:$N$962,6,FALSE)="","",VLOOKUP($O1071,'APOIO-DESPESAS'!$A$3:$N$962,6,FALSE)),"")</f>
        <v/>
      </c>
      <c r="F1071" s="223" t="str">
        <f>IFERROR(IF(VLOOKUP($O1071,'APOIO-DESPESAS'!$A$3:$N$962,7,FALSE)="","",VLOOKUP($O1071,'APOIO-DESPESAS'!$A$3:$N$962,7,FALSE)),"")</f>
        <v/>
      </c>
      <c r="G1071" s="223" t="str">
        <f>IFERROR(IF(VLOOKUP($O1071,'APOIO-DESPESAS'!$A$3:$N$962,8,FALSE)="","",VLOOKUP($O1071,'APOIO-DESPESAS'!$A$3:$N$962,8,FALSE)),"")</f>
        <v/>
      </c>
      <c r="H1071" s="223" t="str">
        <f>IFERROR(IF(VLOOKUP($O1071,'APOIO-DESPESAS'!$A$3:$N$962,9,FALSE)="","",VLOOKUP($O1071,'APOIO-DESPESAS'!$A$3:$N$962,9,FALSE)),"")</f>
        <v/>
      </c>
      <c r="I1071" s="223" t="str">
        <f>IFERROR(IF(VLOOKUP($O1071,'APOIO-DESPESAS'!$A$3:$N$962,10,FALSE)="","",VLOOKUP($O1071,'APOIO-DESPESAS'!$A$3:$N$962,10,FALSE)),"")</f>
        <v/>
      </c>
      <c r="J1071" s="223" t="str">
        <f>IFERROR(IF(VLOOKUP($O1071,'APOIO-DESPESAS'!$A$3:$N$962,11,FALSE)="","",VLOOKUP($O1071,'APOIO-DESPESAS'!$A$3:$N$962,11,FALSE)),"")</f>
        <v/>
      </c>
      <c r="K1071" s="223" t="str">
        <f>IFERROR(IF(VLOOKUP($O1071,'APOIO-DESPESAS'!$A$3:$N$962,12,FALSE)="","",VLOOKUP($O1071,'APOIO-DESPESAS'!$A$3:$N$962,12,FALSE)),"")</f>
        <v/>
      </c>
      <c r="L1071" s="223" t="str">
        <f>IFERROR(IF(VLOOKUP($O1071,'APOIO-DESPESAS'!$A$3:$N$962,13,FALSE)="","",VLOOKUP($O1071,'APOIO-DESPESAS'!$A$3:$N$962,13,FALSE)),"")</f>
        <v/>
      </c>
      <c r="M1071" s="223" t="str">
        <f>IFERROR(IF(VLOOKUP($O1071,'APOIO-DESPESAS'!$A$3:$N$962,14,FALSE)="","",VLOOKUP($O1071,'APOIO-DESPESAS'!$A$3:$N$962,14,FALSE)),"")</f>
        <v/>
      </c>
      <c r="O1071" s="223">
        <f t="shared" si="16"/>
        <v>1069</v>
      </c>
    </row>
    <row r="1072" spans="1:15" x14ac:dyDescent="0.25">
      <c r="A1072" s="223" t="str">
        <f>IFERROR(IF(VLOOKUP($O1072,'APOIO-DESPESAS'!$A$3:$N$962,2,FALSE)="","",VLOOKUP($O1072,'APOIO-DESPESAS'!$A$3:$N$962,2,FALSE)),"")</f>
        <v/>
      </c>
      <c r="B1072" s="223" t="str">
        <f>IFERROR(IF(VLOOKUP($O1072,'APOIO-DESPESAS'!$A$3:$N$962,3,FALSE)="","",VLOOKUP($O1072,'APOIO-DESPESAS'!$A$3:$N$962,3,FALSE)),"")</f>
        <v/>
      </c>
      <c r="C1072" s="223" t="str">
        <f>IFERROR(IF(VLOOKUP($O1072,'APOIO-DESPESAS'!$A$3:$N$962,4,FALSE)="","",VLOOKUP($O1072,'APOIO-DESPESAS'!$A$3:$N$962,4,FALSE)),"")</f>
        <v/>
      </c>
      <c r="D1072" s="223" t="str">
        <f>IFERROR(IF(VLOOKUP($O1072,'APOIO-DESPESAS'!$A$3:$N$962,5,FALSE)="","",VLOOKUP($O1072,'APOIO-DESPESAS'!$A$3:$N$962,5,FALSE)),"")</f>
        <v/>
      </c>
      <c r="E1072" s="223" t="str">
        <f>IFERROR(IF(VLOOKUP($O1072,'APOIO-DESPESAS'!$A$3:$N$962,6,FALSE)="","",VLOOKUP($O1072,'APOIO-DESPESAS'!$A$3:$N$962,6,FALSE)),"")</f>
        <v/>
      </c>
      <c r="F1072" s="223" t="str">
        <f>IFERROR(IF(VLOOKUP($O1072,'APOIO-DESPESAS'!$A$3:$N$962,7,FALSE)="","",VLOOKUP($O1072,'APOIO-DESPESAS'!$A$3:$N$962,7,FALSE)),"")</f>
        <v/>
      </c>
      <c r="G1072" s="223" t="str">
        <f>IFERROR(IF(VLOOKUP($O1072,'APOIO-DESPESAS'!$A$3:$N$962,8,FALSE)="","",VLOOKUP($O1072,'APOIO-DESPESAS'!$A$3:$N$962,8,FALSE)),"")</f>
        <v/>
      </c>
      <c r="H1072" s="223" t="str">
        <f>IFERROR(IF(VLOOKUP($O1072,'APOIO-DESPESAS'!$A$3:$N$962,9,FALSE)="","",VLOOKUP($O1072,'APOIO-DESPESAS'!$A$3:$N$962,9,FALSE)),"")</f>
        <v/>
      </c>
      <c r="I1072" s="223" t="str">
        <f>IFERROR(IF(VLOOKUP($O1072,'APOIO-DESPESAS'!$A$3:$N$962,10,FALSE)="","",VLOOKUP($O1072,'APOIO-DESPESAS'!$A$3:$N$962,10,FALSE)),"")</f>
        <v/>
      </c>
      <c r="J1072" s="223" t="str">
        <f>IFERROR(IF(VLOOKUP($O1072,'APOIO-DESPESAS'!$A$3:$N$962,11,FALSE)="","",VLOOKUP($O1072,'APOIO-DESPESAS'!$A$3:$N$962,11,FALSE)),"")</f>
        <v/>
      </c>
      <c r="K1072" s="223" t="str">
        <f>IFERROR(IF(VLOOKUP($O1072,'APOIO-DESPESAS'!$A$3:$N$962,12,FALSE)="","",VLOOKUP($O1072,'APOIO-DESPESAS'!$A$3:$N$962,12,FALSE)),"")</f>
        <v/>
      </c>
      <c r="L1072" s="223" t="str">
        <f>IFERROR(IF(VLOOKUP($O1072,'APOIO-DESPESAS'!$A$3:$N$962,13,FALSE)="","",VLOOKUP($O1072,'APOIO-DESPESAS'!$A$3:$N$962,13,FALSE)),"")</f>
        <v/>
      </c>
      <c r="M1072" s="223" t="str">
        <f>IFERROR(IF(VLOOKUP($O1072,'APOIO-DESPESAS'!$A$3:$N$962,14,FALSE)="","",VLOOKUP($O1072,'APOIO-DESPESAS'!$A$3:$N$962,14,FALSE)),"")</f>
        <v/>
      </c>
      <c r="O1072" s="223">
        <f t="shared" si="16"/>
        <v>1070</v>
      </c>
    </row>
    <row r="1073" spans="1:15" x14ac:dyDescent="0.25">
      <c r="A1073" s="223" t="str">
        <f>IFERROR(IF(VLOOKUP($O1073,'APOIO-DESPESAS'!$A$3:$N$962,2,FALSE)="","",VLOOKUP($O1073,'APOIO-DESPESAS'!$A$3:$N$962,2,FALSE)),"")</f>
        <v/>
      </c>
      <c r="B1073" s="223" t="str">
        <f>IFERROR(IF(VLOOKUP($O1073,'APOIO-DESPESAS'!$A$3:$N$962,3,FALSE)="","",VLOOKUP($O1073,'APOIO-DESPESAS'!$A$3:$N$962,3,FALSE)),"")</f>
        <v/>
      </c>
      <c r="C1073" s="223" t="str">
        <f>IFERROR(IF(VLOOKUP($O1073,'APOIO-DESPESAS'!$A$3:$N$962,4,FALSE)="","",VLOOKUP($O1073,'APOIO-DESPESAS'!$A$3:$N$962,4,FALSE)),"")</f>
        <v/>
      </c>
      <c r="D1073" s="223" t="str">
        <f>IFERROR(IF(VLOOKUP($O1073,'APOIO-DESPESAS'!$A$3:$N$962,5,FALSE)="","",VLOOKUP($O1073,'APOIO-DESPESAS'!$A$3:$N$962,5,FALSE)),"")</f>
        <v/>
      </c>
      <c r="E1073" s="223" t="str">
        <f>IFERROR(IF(VLOOKUP($O1073,'APOIO-DESPESAS'!$A$3:$N$962,6,FALSE)="","",VLOOKUP($O1073,'APOIO-DESPESAS'!$A$3:$N$962,6,FALSE)),"")</f>
        <v/>
      </c>
      <c r="F1073" s="223" t="str">
        <f>IFERROR(IF(VLOOKUP($O1073,'APOIO-DESPESAS'!$A$3:$N$962,7,FALSE)="","",VLOOKUP($O1073,'APOIO-DESPESAS'!$A$3:$N$962,7,FALSE)),"")</f>
        <v/>
      </c>
      <c r="G1073" s="223" t="str">
        <f>IFERROR(IF(VLOOKUP($O1073,'APOIO-DESPESAS'!$A$3:$N$962,8,FALSE)="","",VLOOKUP($O1073,'APOIO-DESPESAS'!$A$3:$N$962,8,FALSE)),"")</f>
        <v/>
      </c>
      <c r="H1073" s="223" t="str">
        <f>IFERROR(IF(VLOOKUP($O1073,'APOIO-DESPESAS'!$A$3:$N$962,9,FALSE)="","",VLOOKUP($O1073,'APOIO-DESPESAS'!$A$3:$N$962,9,FALSE)),"")</f>
        <v/>
      </c>
      <c r="I1073" s="223" t="str">
        <f>IFERROR(IF(VLOOKUP($O1073,'APOIO-DESPESAS'!$A$3:$N$962,10,FALSE)="","",VLOOKUP($O1073,'APOIO-DESPESAS'!$A$3:$N$962,10,FALSE)),"")</f>
        <v/>
      </c>
      <c r="J1073" s="223" t="str">
        <f>IFERROR(IF(VLOOKUP($O1073,'APOIO-DESPESAS'!$A$3:$N$962,11,FALSE)="","",VLOOKUP($O1073,'APOIO-DESPESAS'!$A$3:$N$962,11,FALSE)),"")</f>
        <v/>
      </c>
      <c r="K1073" s="223" t="str">
        <f>IFERROR(IF(VLOOKUP($O1073,'APOIO-DESPESAS'!$A$3:$N$962,12,FALSE)="","",VLOOKUP($O1073,'APOIO-DESPESAS'!$A$3:$N$962,12,FALSE)),"")</f>
        <v/>
      </c>
      <c r="L1073" s="223" t="str">
        <f>IFERROR(IF(VLOOKUP($O1073,'APOIO-DESPESAS'!$A$3:$N$962,13,FALSE)="","",VLOOKUP($O1073,'APOIO-DESPESAS'!$A$3:$N$962,13,FALSE)),"")</f>
        <v/>
      </c>
      <c r="M1073" s="223" t="str">
        <f>IFERROR(IF(VLOOKUP($O1073,'APOIO-DESPESAS'!$A$3:$N$962,14,FALSE)="","",VLOOKUP($O1073,'APOIO-DESPESAS'!$A$3:$N$962,14,FALSE)),"")</f>
        <v/>
      </c>
      <c r="O1073" s="223">
        <f t="shared" si="16"/>
        <v>1071</v>
      </c>
    </row>
    <row r="1074" spans="1:15" x14ac:dyDescent="0.25">
      <c r="A1074" s="223" t="str">
        <f>IFERROR(IF(VLOOKUP($O1074,'APOIO-DESPESAS'!$A$3:$N$962,2,FALSE)="","",VLOOKUP($O1074,'APOIO-DESPESAS'!$A$3:$N$962,2,FALSE)),"")</f>
        <v/>
      </c>
      <c r="B1074" s="223" t="str">
        <f>IFERROR(IF(VLOOKUP($O1074,'APOIO-DESPESAS'!$A$3:$N$962,3,FALSE)="","",VLOOKUP($O1074,'APOIO-DESPESAS'!$A$3:$N$962,3,FALSE)),"")</f>
        <v/>
      </c>
      <c r="C1074" s="223" t="str">
        <f>IFERROR(IF(VLOOKUP($O1074,'APOIO-DESPESAS'!$A$3:$N$962,4,FALSE)="","",VLOOKUP($O1074,'APOIO-DESPESAS'!$A$3:$N$962,4,FALSE)),"")</f>
        <v/>
      </c>
      <c r="D1074" s="223" t="str">
        <f>IFERROR(IF(VLOOKUP($O1074,'APOIO-DESPESAS'!$A$3:$N$962,5,FALSE)="","",VLOOKUP($O1074,'APOIO-DESPESAS'!$A$3:$N$962,5,FALSE)),"")</f>
        <v/>
      </c>
      <c r="E1074" s="223" t="str">
        <f>IFERROR(IF(VLOOKUP($O1074,'APOIO-DESPESAS'!$A$3:$N$962,6,FALSE)="","",VLOOKUP($O1074,'APOIO-DESPESAS'!$A$3:$N$962,6,FALSE)),"")</f>
        <v/>
      </c>
      <c r="F1074" s="223" t="str">
        <f>IFERROR(IF(VLOOKUP($O1074,'APOIO-DESPESAS'!$A$3:$N$962,7,FALSE)="","",VLOOKUP($O1074,'APOIO-DESPESAS'!$A$3:$N$962,7,FALSE)),"")</f>
        <v/>
      </c>
      <c r="G1074" s="223" t="str">
        <f>IFERROR(IF(VLOOKUP($O1074,'APOIO-DESPESAS'!$A$3:$N$962,8,FALSE)="","",VLOOKUP($O1074,'APOIO-DESPESAS'!$A$3:$N$962,8,FALSE)),"")</f>
        <v/>
      </c>
      <c r="H1074" s="223" t="str">
        <f>IFERROR(IF(VLOOKUP($O1074,'APOIO-DESPESAS'!$A$3:$N$962,9,FALSE)="","",VLOOKUP($O1074,'APOIO-DESPESAS'!$A$3:$N$962,9,FALSE)),"")</f>
        <v/>
      </c>
      <c r="I1074" s="223" t="str">
        <f>IFERROR(IF(VLOOKUP($O1074,'APOIO-DESPESAS'!$A$3:$N$962,10,FALSE)="","",VLOOKUP($O1074,'APOIO-DESPESAS'!$A$3:$N$962,10,FALSE)),"")</f>
        <v/>
      </c>
      <c r="J1074" s="223" t="str">
        <f>IFERROR(IF(VLOOKUP($O1074,'APOIO-DESPESAS'!$A$3:$N$962,11,FALSE)="","",VLOOKUP($O1074,'APOIO-DESPESAS'!$A$3:$N$962,11,FALSE)),"")</f>
        <v/>
      </c>
      <c r="K1074" s="223" t="str">
        <f>IFERROR(IF(VLOOKUP($O1074,'APOIO-DESPESAS'!$A$3:$N$962,12,FALSE)="","",VLOOKUP($O1074,'APOIO-DESPESAS'!$A$3:$N$962,12,FALSE)),"")</f>
        <v/>
      </c>
      <c r="L1074" s="223" t="str">
        <f>IFERROR(IF(VLOOKUP($O1074,'APOIO-DESPESAS'!$A$3:$N$962,13,FALSE)="","",VLOOKUP($O1074,'APOIO-DESPESAS'!$A$3:$N$962,13,FALSE)),"")</f>
        <v/>
      </c>
      <c r="M1074" s="223" t="str">
        <f>IFERROR(IF(VLOOKUP($O1074,'APOIO-DESPESAS'!$A$3:$N$962,14,FALSE)="","",VLOOKUP($O1074,'APOIO-DESPESAS'!$A$3:$N$962,14,FALSE)),"")</f>
        <v/>
      </c>
      <c r="O1074" s="223">
        <f t="shared" si="16"/>
        <v>1072</v>
      </c>
    </row>
    <row r="1075" spans="1:15" x14ac:dyDescent="0.25">
      <c r="A1075" s="223" t="str">
        <f>IFERROR(IF(VLOOKUP($O1075,'APOIO-DESPESAS'!$A$3:$N$962,2,FALSE)="","",VLOOKUP($O1075,'APOIO-DESPESAS'!$A$3:$N$962,2,FALSE)),"")</f>
        <v/>
      </c>
      <c r="B1075" s="223" t="str">
        <f>IFERROR(IF(VLOOKUP($O1075,'APOIO-DESPESAS'!$A$3:$N$962,3,FALSE)="","",VLOOKUP($O1075,'APOIO-DESPESAS'!$A$3:$N$962,3,FALSE)),"")</f>
        <v/>
      </c>
      <c r="C1075" s="223" t="str">
        <f>IFERROR(IF(VLOOKUP($O1075,'APOIO-DESPESAS'!$A$3:$N$962,4,FALSE)="","",VLOOKUP($O1075,'APOIO-DESPESAS'!$A$3:$N$962,4,FALSE)),"")</f>
        <v/>
      </c>
      <c r="D1075" s="223" t="str">
        <f>IFERROR(IF(VLOOKUP($O1075,'APOIO-DESPESAS'!$A$3:$N$962,5,FALSE)="","",VLOOKUP($O1075,'APOIO-DESPESAS'!$A$3:$N$962,5,FALSE)),"")</f>
        <v/>
      </c>
      <c r="E1075" s="223" t="str">
        <f>IFERROR(IF(VLOOKUP($O1075,'APOIO-DESPESAS'!$A$3:$N$962,6,FALSE)="","",VLOOKUP($O1075,'APOIO-DESPESAS'!$A$3:$N$962,6,FALSE)),"")</f>
        <v/>
      </c>
      <c r="F1075" s="223" t="str">
        <f>IFERROR(IF(VLOOKUP($O1075,'APOIO-DESPESAS'!$A$3:$N$962,7,FALSE)="","",VLOOKUP($O1075,'APOIO-DESPESAS'!$A$3:$N$962,7,FALSE)),"")</f>
        <v/>
      </c>
      <c r="G1075" s="223" t="str">
        <f>IFERROR(IF(VLOOKUP($O1075,'APOIO-DESPESAS'!$A$3:$N$962,8,FALSE)="","",VLOOKUP($O1075,'APOIO-DESPESAS'!$A$3:$N$962,8,FALSE)),"")</f>
        <v/>
      </c>
      <c r="H1075" s="223" t="str">
        <f>IFERROR(IF(VLOOKUP($O1075,'APOIO-DESPESAS'!$A$3:$N$962,9,FALSE)="","",VLOOKUP($O1075,'APOIO-DESPESAS'!$A$3:$N$962,9,FALSE)),"")</f>
        <v/>
      </c>
      <c r="I1075" s="223" t="str">
        <f>IFERROR(IF(VLOOKUP($O1075,'APOIO-DESPESAS'!$A$3:$N$962,10,FALSE)="","",VLOOKUP($O1075,'APOIO-DESPESAS'!$A$3:$N$962,10,FALSE)),"")</f>
        <v/>
      </c>
      <c r="J1075" s="223" t="str">
        <f>IFERROR(IF(VLOOKUP($O1075,'APOIO-DESPESAS'!$A$3:$N$962,11,FALSE)="","",VLOOKUP($O1075,'APOIO-DESPESAS'!$A$3:$N$962,11,FALSE)),"")</f>
        <v/>
      </c>
      <c r="K1075" s="223" t="str">
        <f>IFERROR(IF(VLOOKUP($O1075,'APOIO-DESPESAS'!$A$3:$N$962,12,FALSE)="","",VLOOKUP($O1075,'APOIO-DESPESAS'!$A$3:$N$962,12,FALSE)),"")</f>
        <v/>
      </c>
      <c r="L1075" s="223" t="str">
        <f>IFERROR(IF(VLOOKUP($O1075,'APOIO-DESPESAS'!$A$3:$N$962,13,FALSE)="","",VLOOKUP($O1075,'APOIO-DESPESAS'!$A$3:$N$962,13,FALSE)),"")</f>
        <v/>
      </c>
      <c r="M1075" s="223" t="str">
        <f>IFERROR(IF(VLOOKUP($O1075,'APOIO-DESPESAS'!$A$3:$N$962,14,FALSE)="","",VLOOKUP($O1075,'APOIO-DESPESAS'!$A$3:$N$962,14,FALSE)),"")</f>
        <v/>
      </c>
      <c r="O1075" s="223">
        <f t="shared" si="16"/>
        <v>1073</v>
      </c>
    </row>
    <row r="1076" spans="1:15" x14ac:dyDescent="0.25">
      <c r="A1076" s="223" t="str">
        <f>IFERROR(IF(VLOOKUP($O1076,'APOIO-DESPESAS'!$A$3:$N$962,2,FALSE)="","",VLOOKUP($O1076,'APOIO-DESPESAS'!$A$3:$N$962,2,FALSE)),"")</f>
        <v/>
      </c>
      <c r="B1076" s="223" t="str">
        <f>IFERROR(IF(VLOOKUP($O1076,'APOIO-DESPESAS'!$A$3:$N$962,3,FALSE)="","",VLOOKUP($O1076,'APOIO-DESPESAS'!$A$3:$N$962,3,FALSE)),"")</f>
        <v/>
      </c>
      <c r="C1076" s="223" t="str">
        <f>IFERROR(IF(VLOOKUP($O1076,'APOIO-DESPESAS'!$A$3:$N$962,4,FALSE)="","",VLOOKUP($O1076,'APOIO-DESPESAS'!$A$3:$N$962,4,FALSE)),"")</f>
        <v/>
      </c>
      <c r="D1076" s="223" t="str">
        <f>IFERROR(IF(VLOOKUP($O1076,'APOIO-DESPESAS'!$A$3:$N$962,5,FALSE)="","",VLOOKUP($O1076,'APOIO-DESPESAS'!$A$3:$N$962,5,FALSE)),"")</f>
        <v/>
      </c>
      <c r="E1076" s="223" t="str">
        <f>IFERROR(IF(VLOOKUP($O1076,'APOIO-DESPESAS'!$A$3:$N$962,6,FALSE)="","",VLOOKUP($O1076,'APOIO-DESPESAS'!$A$3:$N$962,6,FALSE)),"")</f>
        <v/>
      </c>
      <c r="F1076" s="223" t="str">
        <f>IFERROR(IF(VLOOKUP($O1076,'APOIO-DESPESAS'!$A$3:$N$962,7,FALSE)="","",VLOOKUP($O1076,'APOIO-DESPESAS'!$A$3:$N$962,7,FALSE)),"")</f>
        <v/>
      </c>
      <c r="G1076" s="223" t="str">
        <f>IFERROR(IF(VLOOKUP($O1076,'APOIO-DESPESAS'!$A$3:$N$962,8,FALSE)="","",VLOOKUP($O1076,'APOIO-DESPESAS'!$A$3:$N$962,8,FALSE)),"")</f>
        <v/>
      </c>
      <c r="H1076" s="223" t="str">
        <f>IFERROR(IF(VLOOKUP($O1076,'APOIO-DESPESAS'!$A$3:$N$962,9,FALSE)="","",VLOOKUP($O1076,'APOIO-DESPESAS'!$A$3:$N$962,9,FALSE)),"")</f>
        <v/>
      </c>
      <c r="I1076" s="223" t="str">
        <f>IFERROR(IF(VLOOKUP($O1076,'APOIO-DESPESAS'!$A$3:$N$962,10,FALSE)="","",VLOOKUP($O1076,'APOIO-DESPESAS'!$A$3:$N$962,10,FALSE)),"")</f>
        <v/>
      </c>
      <c r="J1076" s="223" t="str">
        <f>IFERROR(IF(VLOOKUP($O1076,'APOIO-DESPESAS'!$A$3:$N$962,11,FALSE)="","",VLOOKUP($O1076,'APOIO-DESPESAS'!$A$3:$N$962,11,FALSE)),"")</f>
        <v/>
      </c>
      <c r="K1076" s="223" t="str">
        <f>IFERROR(IF(VLOOKUP($O1076,'APOIO-DESPESAS'!$A$3:$N$962,12,FALSE)="","",VLOOKUP($O1076,'APOIO-DESPESAS'!$A$3:$N$962,12,FALSE)),"")</f>
        <v/>
      </c>
      <c r="L1076" s="223" t="str">
        <f>IFERROR(IF(VLOOKUP($O1076,'APOIO-DESPESAS'!$A$3:$N$962,13,FALSE)="","",VLOOKUP($O1076,'APOIO-DESPESAS'!$A$3:$N$962,13,FALSE)),"")</f>
        <v/>
      </c>
      <c r="M1076" s="223" t="str">
        <f>IFERROR(IF(VLOOKUP($O1076,'APOIO-DESPESAS'!$A$3:$N$962,14,FALSE)="","",VLOOKUP($O1076,'APOIO-DESPESAS'!$A$3:$N$962,14,FALSE)),"")</f>
        <v/>
      </c>
      <c r="O1076" s="223">
        <f t="shared" si="16"/>
        <v>1074</v>
      </c>
    </row>
    <row r="1077" spans="1:15" x14ac:dyDescent="0.25">
      <c r="A1077" s="223" t="str">
        <f>IFERROR(IF(VLOOKUP($O1077,'APOIO-DESPESAS'!$A$3:$N$962,2,FALSE)="","",VLOOKUP($O1077,'APOIO-DESPESAS'!$A$3:$N$962,2,FALSE)),"")</f>
        <v/>
      </c>
      <c r="B1077" s="223" t="str">
        <f>IFERROR(IF(VLOOKUP($O1077,'APOIO-DESPESAS'!$A$3:$N$962,3,FALSE)="","",VLOOKUP($O1077,'APOIO-DESPESAS'!$A$3:$N$962,3,FALSE)),"")</f>
        <v/>
      </c>
      <c r="C1077" s="223" t="str">
        <f>IFERROR(IF(VLOOKUP($O1077,'APOIO-DESPESAS'!$A$3:$N$962,4,FALSE)="","",VLOOKUP($O1077,'APOIO-DESPESAS'!$A$3:$N$962,4,FALSE)),"")</f>
        <v/>
      </c>
      <c r="D1077" s="223" t="str">
        <f>IFERROR(IF(VLOOKUP($O1077,'APOIO-DESPESAS'!$A$3:$N$962,5,FALSE)="","",VLOOKUP($O1077,'APOIO-DESPESAS'!$A$3:$N$962,5,FALSE)),"")</f>
        <v/>
      </c>
      <c r="E1077" s="223" t="str">
        <f>IFERROR(IF(VLOOKUP($O1077,'APOIO-DESPESAS'!$A$3:$N$962,6,FALSE)="","",VLOOKUP($O1077,'APOIO-DESPESAS'!$A$3:$N$962,6,FALSE)),"")</f>
        <v/>
      </c>
      <c r="F1077" s="223" t="str">
        <f>IFERROR(IF(VLOOKUP($O1077,'APOIO-DESPESAS'!$A$3:$N$962,7,FALSE)="","",VLOOKUP($O1077,'APOIO-DESPESAS'!$A$3:$N$962,7,FALSE)),"")</f>
        <v/>
      </c>
      <c r="G1077" s="223" t="str">
        <f>IFERROR(IF(VLOOKUP($O1077,'APOIO-DESPESAS'!$A$3:$N$962,8,FALSE)="","",VLOOKUP($O1077,'APOIO-DESPESAS'!$A$3:$N$962,8,FALSE)),"")</f>
        <v/>
      </c>
      <c r="H1077" s="223" t="str">
        <f>IFERROR(IF(VLOOKUP($O1077,'APOIO-DESPESAS'!$A$3:$N$962,9,FALSE)="","",VLOOKUP($O1077,'APOIO-DESPESAS'!$A$3:$N$962,9,FALSE)),"")</f>
        <v/>
      </c>
      <c r="I1077" s="223" t="str">
        <f>IFERROR(IF(VLOOKUP($O1077,'APOIO-DESPESAS'!$A$3:$N$962,10,FALSE)="","",VLOOKUP($O1077,'APOIO-DESPESAS'!$A$3:$N$962,10,FALSE)),"")</f>
        <v/>
      </c>
      <c r="J1077" s="223" t="str">
        <f>IFERROR(IF(VLOOKUP($O1077,'APOIO-DESPESAS'!$A$3:$N$962,11,FALSE)="","",VLOOKUP($O1077,'APOIO-DESPESAS'!$A$3:$N$962,11,FALSE)),"")</f>
        <v/>
      </c>
      <c r="K1077" s="223" t="str">
        <f>IFERROR(IF(VLOOKUP($O1077,'APOIO-DESPESAS'!$A$3:$N$962,12,FALSE)="","",VLOOKUP($O1077,'APOIO-DESPESAS'!$A$3:$N$962,12,FALSE)),"")</f>
        <v/>
      </c>
      <c r="L1077" s="223" t="str">
        <f>IFERROR(IF(VLOOKUP($O1077,'APOIO-DESPESAS'!$A$3:$N$962,13,FALSE)="","",VLOOKUP($O1077,'APOIO-DESPESAS'!$A$3:$N$962,13,FALSE)),"")</f>
        <v/>
      </c>
      <c r="M1077" s="223" t="str">
        <f>IFERROR(IF(VLOOKUP($O1077,'APOIO-DESPESAS'!$A$3:$N$962,14,FALSE)="","",VLOOKUP($O1077,'APOIO-DESPESAS'!$A$3:$N$962,14,FALSE)),"")</f>
        <v/>
      </c>
      <c r="O1077" s="223">
        <f t="shared" si="16"/>
        <v>1075</v>
      </c>
    </row>
    <row r="1078" spans="1:15" x14ac:dyDescent="0.25">
      <c r="A1078" s="223" t="str">
        <f>IFERROR(IF(VLOOKUP($O1078,'APOIO-DESPESAS'!$A$3:$N$962,2,FALSE)="","",VLOOKUP($O1078,'APOIO-DESPESAS'!$A$3:$N$962,2,FALSE)),"")</f>
        <v/>
      </c>
      <c r="B1078" s="223" t="str">
        <f>IFERROR(IF(VLOOKUP($O1078,'APOIO-DESPESAS'!$A$3:$N$962,3,FALSE)="","",VLOOKUP($O1078,'APOIO-DESPESAS'!$A$3:$N$962,3,FALSE)),"")</f>
        <v/>
      </c>
      <c r="C1078" s="223" t="str">
        <f>IFERROR(IF(VLOOKUP($O1078,'APOIO-DESPESAS'!$A$3:$N$962,4,FALSE)="","",VLOOKUP($O1078,'APOIO-DESPESAS'!$A$3:$N$962,4,FALSE)),"")</f>
        <v/>
      </c>
      <c r="D1078" s="223" t="str">
        <f>IFERROR(IF(VLOOKUP($O1078,'APOIO-DESPESAS'!$A$3:$N$962,5,FALSE)="","",VLOOKUP($O1078,'APOIO-DESPESAS'!$A$3:$N$962,5,FALSE)),"")</f>
        <v/>
      </c>
      <c r="E1078" s="223" t="str">
        <f>IFERROR(IF(VLOOKUP($O1078,'APOIO-DESPESAS'!$A$3:$N$962,6,FALSE)="","",VLOOKUP($O1078,'APOIO-DESPESAS'!$A$3:$N$962,6,FALSE)),"")</f>
        <v/>
      </c>
      <c r="F1078" s="223" t="str">
        <f>IFERROR(IF(VLOOKUP($O1078,'APOIO-DESPESAS'!$A$3:$N$962,7,FALSE)="","",VLOOKUP($O1078,'APOIO-DESPESAS'!$A$3:$N$962,7,FALSE)),"")</f>
        <v/>
      </c>
      <c r="G1078" s="223" t="str">
        <f>IFERROR(IF(VLOOKUP($O1078,'APOIO-DESPESAS'!$A$3:$N$962,8,FALSE)="","",VLOOKUP($O1078,'APOIO-DESPESAS'!$A$3:$N$962,8,FALSE)),"")</f>
        <v/>
      </c>
      <c r="H1078" s="223" t="str">
        <f>IFERROR(IF(VLOOKUP($O1078,'APOIO-DESPESAS'!$A$3:$N$962,9,FALSE)="","",VLOOKUP($O1078,'APOIO-DESPESAS'!$A$3:$N$962,9,FALSE)),"")</f>
        <v/>
      </c>
      <c r="I1078" s="223" t="str">
        <f>IFERROR(IF(VLOOKUP($O1078,'APOIO-DESPESAS'!$A$3:$N$962,10,FALSE)="","",VLOOKUP($O1078,'APOIO-DESPESAS'!$A$3:$N$962,10,FALSE)),"")</f>
        <v/>
      </c>
      <c r="J1078" s="223" t="str">
        <f>IFERROR(IF(VLOOKUP($O1078,'APOIO-DESPESAS'!$A$3:$N$962,11,FALSE)="","",VLOOKUP($O1078,'APOIO-DESPESAS'!$A$3:$N$962,11,FALSE)),"")</f>
        <v/>
      </c>
      <c r="K1078" s="223" t="str">
        <f>IFERROR(IF(VLOOKUP($O1078,'APOIO-DESPESAS'!$A$3:$N$962,12,FALSE)="","",VLOOKUP($O1078,'APOIO-DESPESAS'!$A$3:$N$962,12,FALSE)),"")</f>
        <v/>
      </c>
      <c r="L1078" s="223" t="str">
        <f>IFERROR(IF(VLOOKUP($O1078,'APOIO-DESPESAS'!$A$3:$N$962,13,FALSE)="","",VLOOKUP($O1078,'APOIO-DESPESAS'!$A$3:$N$962,13,FALSE)),"")</f>
        <v/>
      </c>
      <c r="M1078" s="223" t="str">
        <f>IFERROR(IF(VLOOKUP($O1078,'APOIO-DESPESAS'!$A$3:$N$962,14,FALSE)="","",VLOOKUP($O1078,'APOIO-DESPESAS'!$A$3:$N$962,14,FALSE)),"")</f>
        <v/>
      </c>
      <c r="O1078" s="223">
        <f t="shared" si="16"/>
        <v>1076</v>
      </c>
    </row>
    <row r="1079" spans="1:15" x14ac:dyDescent="0.25">
      <c r="A1079" s="223" t="str">
        <f>IFERROR(IF(VLOOKUP($O1079,'APOIO-DESPESAS'!$A$3:$N$962,2,FALSE)="","",VLOOKUP($O1079,'APOIO-DESPESAS'!$A$3:$N$962,2,FALSE)),"")</f>
        <v/>
      </c>
      <c r="B1079" s="223" t="str">
        <f>IFERROR(IF(VLOOKUP($O1079,'APOIO-DESPESAS'!$A$3:$N$962,3,FALSE)="","",VLOOKUP($O1079,'APOIO-DESPESAS'!$A$3:$N$962,3,FALSE)),"")</f>
        <v/>
      </c>
      <c r="C1079" s="223" t="str">
        <f>IFERROR(IF(VLOOKUP($O1079,'APOIO-DESPESAS'!$A$3:$N$962,4,FALSE)="","",VLOOKUP($O1079,'APOIO-DESPESAS'!$A$3:$N$962,4,FALSE)),"")</f>
        <v/>
      </c>
      <c r="D1079" s="223" t="str">
        <f>IFERROR(IF(VLOOKUP($O1079,'APOIO-DESPESAS'!$A$3:$N$962,5,FALSE)="","",VLOOKUP($O1079,'APOIO-DESPESAS'!$A$3:$N$962,5,FALSE)),"")</f>
        <v/>
      </c>
      <c r="E1079" s="223" t="str">
        <f>IFERROR(IF(VLOOKUP($O1079,'APOIO-DESPESAS'!$A$3:$N$962,6,FALSE)="","",VLOOKUP($O1079,'APOIO-DESPESAS'!$A$3:$N$962,6,FALSE)),"")</f>
        <v/>
      </c>
      <c r="F1079" s="223" t="str">
        <f>IFERROR(IF(VLOOKUP($O1079,'APOIO-DESPESAS'!$A$3:$N$962,7,FALSE)="","",VLOOKUP($O1079,'APOIO-DESPESAS'!$A$3:$N$962,7,FALSE)),"")</f>
        <v/>
      </c>
      <c r="G1079" s="223" t="str">
        <f>IFERROR(IF(VLOOKUP($O1079,'APOIO-DESPESAS'!$A$3:$N$962,8,FALSE)="","",VLOOKUP($O1079,'APOIO-DESPESAS'!$A$3:$N$962,8,FALSE)),"")</f>
        <v/>
      </c>
      <c r="H1079" s="223" t="str">
        <f>IFERROR(IF(VLOOKUP($O1079,'APOIO-DESPESAS'!$A$3:$N$962,9,FALSE)="","",VLOOKUP($O1079,'APOIO-DESPESAS'!$A$3:$N$962,9,FALSE)),"")</f>
        <v/>
      </c>
      <c r="I1079" s="223" t="str">
        <f>IFERROR(IF(VLOOKUP($O1079,'APOIO-DESPESAS'!$A$3:$N$962,10,FALSE)="","",VLOOKUP($O1079,'APOIO-DESPESAS'!$A$3:$N$962,10,FALSE)),"")</f>
        <v/>
      </c>
      <c r="J1079" s="223" t="str">
        <f>IFERROR(IF(VLOOKUP($O1079,'APOIO-DESPESAS'!$A$3:$N$962,11,FALSE)="","",VLOOKUP($O1079,'APOIO-DESPESAS'!$A$3:$N$962,11,FALSE)),"")</f>
        <v/>
      </c>
      <c r="K1079" s="223" t="str">
        <f>IFERROR(IF(VLOOKUP($O1079,'APOIO-DESPESAS'!$A$3:$N$962,12,FALSE)="","",VLOOKUP($O1079,'APOIO-DESPESAS'!$A$3:$N$962,12,FALSE)),"")</f>
        <v/>
      </c>
      <c r="L1079" s="223" t="str">
        <f>IFERROR(IF(VLOOKUP($O1079,'APOIO-DESPESAS'!$A$3:$N$962,13,FALSE)="","",VLOOKUP($O1079,'APOIO-DESPESAS'!$A$3:$N$962,13,FALSE)),"")</f>
        <v/>
      </c>
      <c r="M1079" s="223" t="str">
        <f>IFERROR(IF(VLOOKUP($O1079,'APOIO-DESPESAS'!$A$3:$N$962,14,FALSE)="","",VLOOKUP($O1079,'APOIO-DESPESAS'!$A$3:$N$962,14,FALSE)),"")</f>
        <v/>
      </c>
      <c r="O1079" s="223">
        <f t="shared" si="16"/>
        <v>1077</v>
      </c>
    </row>
    <row r="1080" spans="1:15" x14ac:dyDescent="0.25">
      <c r="A1080" s="223" t="str">
        <f>IFERROR(IF(VLOOKUP($O1080,'APOIO-DESPESAS'!$A$3:$N$962,2,FALSE)="","",VLOOKUP($O1080,'APOIO-DESPESAS'!$A$3:$N$962,2,FALSE)),"")</f>
        <v/>
      </c>
      <c r="B1080" s="223" t="str">
        <f>IFERROR(IF(VLOOKUP($O1080,'APOIO-DESPESAS'!$A$3:$N$962,3,FALSE)="","",VLOOKUP($O1080,'APOIO-DESPESAS'!$A$3:$N$962,3,FALSE)),"")</f>
        <v/>
      </c>
      <c r="C1080" s="223" t="str">
        <f>IFERROR(IF(VLOOKUP($O1080,'APOIO-DESPESAS'!$A$3:$N$962,4,FALSE)="","",VLOOKUP($O1080,'APOIO-DESPESAS'!$A$3:$N$962,4,FALSE)),"")</f>
        <v/>
      </c>
      <c r="D1080" s="223" t="str">
        <f>IFERROR(IF(VLOOKUP($O1080,'APOIO-DESPESAS'!$A$3:$N$962,5,FALSE)="","",VLOOKUP($O1080,'APOIO-DESPESAS'!$A$3:$N$962,5,FALSE)),"")</f>
        <v/>
      </c>
      <c r="E1080" s="223" t="str">
        <f>IFERROR(IF(VLOOKUP($O1080,'APOIO-DESPESAS'!$A$3:$N$962,6,FALSE)="","",VLOOKUP($O1080,'APOIO-DESPESAS'!$A$3:$N$962,6,FALSE)),"")</f>
        <v/>
      </c>
      <c r="F1080" s="223" t="str">
        <f>IFERROR(IF(VLOOKUP($O1080,'APOIO-DESPESAS'!$A$3:$N$962,7,FALSE)="","",VLOOKUP($O1080,'APOIO-DESPESAS'!$A$3:$N$962,7,FALSE)),"")</f>
        <v/>
      </c>
      <c r="G1080" s="223" t="str">
        <f>IFERROR(IF(VLOOKUP($O1080,'APOIO-DESPESAS'!$A$3:$N$962,8,FALSE)="","",VLOOKUP($O1080,'APOIO-DESPESAS'!$A$3:$N$962,8,FALSE)),"")</f>
        <v/>
      </c>
      <c r="H1080" s="223" t="str">
        <f>IFERROR(IF(VLOOKUP($O1080,'APOIO-DESPESAS'!$A$3:$N$962,9,FALSE)="","",VLOOKUP($O1080,'APOIO-DESPESAS'!$A$3:$N$962,9,FALSE)),"")</f>
        <v/>
      </c>
      <c r="I1080" s="223" t="str">
        <f>IFERROR(IF(VLOOKUP($O1080,'APOIO-DESPESAS'!$A$3:$N$962,10,FALSE)="","",VLOOKUP($O1080,'APOIO-DESPESAS'!$A$3:$N$962,10,FALSE)),"")</f>
        <v/>
      </c>
      <c r="J1080" s="223" t="str">
        <f>IFERROR(IF(VLOOKUP($O1080,'APOIO-DESPESAS'!$A$3:$N$962,11,FALSE)="","",VLOOKUP($O1080,'APOIO-DESPESAS'!$A$3:$N$962,11,FALSE)),"")</f>
        <v/>
      </c>
      <c r="K1080" s="223" t="str">
        <f>IFERROR(IF(VLOOKUP($O1080,'APOIO-DESPESAS'!$A$3:$N$962,12,FALSE)="","",VLOOKUP($O1080,'APOIO-DESPESAS'!$A$3:$N$962,12,FALSE)),"")</f>
        <v/>
      </c>
      <c r="L1080" s="223" t="str">
        <f>IFERROR(IF(VLOOKUP($O1080,'APOIO-DESPESAS'!$A$3:$N$962,13,FALSE)="","",VLOOKUP($O1080,'APOIO-DESPESAS'!$A$3:$N$962,13,FALSE)),"")</f>
        <v/>
      </c>
      <c r="M1080" s="223" t="str">
        <f>IFERROR(IF(VLOOKUP($O1080,'APOIO-DESPESAS'!$A$3:$N$962,14,FALSE)="","",VLOOKUP($O1080,'APOIO-DESPESAS'!$A$3:$N$962,14,FALSE)),"")</f>
        <v/>
      </c>
      <c r="O1080" s="223">
        <f t="shared" si="16"/>
        <v>1078</v>
      </c>
    </row>
    <row r="1081" spans="1:15" x14ac:dyDescent="0.25">
      <c r="A1081" s="223" t="str">
        <f>IFERROR(IF(VLOOKUP($O1081,'APOIO-DESPESAS'!$A$3:$N$962,2,FALSE)="","",VLOOKUP($O1081,'APOIO-DESPESAS'!$A$3:$N$962,2,FALSE)),"")</f>
        <v/>
      </c>
      <c r="B1081" s="223" t="str">
        <f>IFERROR(IF(VLOOKUP($O1081,'APOIO-DESPESAS'!$A$3:$N$962,3,FALSE)="","",VLOOKUP($O1081,'APOIO-DESPESAS'!$A$3:$N$962,3,FALSE)),"")</f>
        <v/>
      </c>
      <c r="C1081" s="223" t="str">
        <f>IFERROR(IF(VLOOKUP($O1081,'APOIO-DESPESAS'!$A$3:$N$962,4,FALSE)="","",VLOOKUP($O1081,'APOIO-DESPESAS'!$A$3:$N$962,4,FALSE)),"")</f>
        <v/>
      </c>
      <c r="D1081" s="223" t="str">
        <f>IFERROR(IF(VLOOKUP($O1081,'APOIO-DESPESAS'!$A$3:$N$962,5,FALSE)="","",VLOOKUP($O1081,'APOIO-DESPESAS'!$A$3:$N$962,5,FALSE)),"")</f>
        <v/>
      </c>
      <c r="E1081" s="223" t="str">
        <f>IFERROR(IF(VLOOKUP($O1081,'APOIO-DESPESAS'!$A$3:$N$962,6,FALSE)="","",VLOOKUP($O1081,'APOIO-DESPESAS'!$A$3:$N$962,6,FALSE)),"")</f>
        <v/>
      </c>
      <c r="F1081" s="223" t="str">
        <f>IFERROR(IF(VLOOKUP($O1081,'APOIO-DESPESAS'!$A$3:$N$962,7,FALSE)="","",VLOOKUP($O1081,'APOIO-DESPESAS'!$A$3:$N$962,7,FALSE)),"")</f>
        <v/>
      </c>
      <c r="G1081" s="223" t="str">
        <f>IFERROR(IF(VLOOKUP($O1081,'APOIO-DESPESAS'!$A$3:$N$962,8,FALSE)="","",VLOOKUP($O1081,'APOIO-DESPESAS'!$A$3:$N$962,8,FALSE)),"")</f>
        <v/>
      </c>
      <c r="H1081" s="223" t="str">
        <f>IFERROR(IF(VLOOKUP($O1081,'APOIO-DESPESAS'!$A$3:$N$962,9,FALSE)="","",VLOOKUP($O1081,'APOIO-DESPESAS'!$A$3:$N$962,9,FALSE)),"")</f>
        <v/>
      </c>
      <c r="I1081" s="223" t="str">
        <f>IFERROR(IF(VLOOKUP($O1081,'APOIO-DESPESAS'!$A$3:$N$962,10,FALSE)="","",VLOOKUP($O1081,'APOIO-DESPESAS'!$A$3:$N$962,10,FALSE)),"")</f>
        <v/>
      </c>
      <c r="J1081" s="223" t="str">
        <f>IFERROR(IF(VLOOKUP($O1081,'APOIO-DESPESAS'!$A$3:$N$962,11,FALSE)="","",VLOOKUP($O1081,'APOIO-DESPESAS'!$A$3:$N$962,11,FALSE)),"")</f>
        <v/>
      </c>
      <c r="K1081" s="223" t="str">
        <f>IFERROR(IF(VLOOKUP($O1081,'APOIO-DESPESAS'!$A$3:$N$962,12,FALSE)="","",VLOOKUP($O1081,'APOIO-DESPESAS'!$A$3:$N$962,12,FALSE)),"")</f>
        <v/>
      </c>
      <c r="L1081" s="223" t="str">
        <f>IFERROR(IF(VLOOKUP($O1081,'APOIO-DESPESAS'!$A$3:$N$962,13,FALSE)="","",VLOOKUP($O1081,'APOIO-DESPESAS'!$A$3:$N$962,13,FALSE)),"")</f>
        <v/>
      </c>
      <c r="M1081" s="223" t="str">
        <f>IFERROR(IF(VLOOKUP($O1081,'APOIO-DESPESAS'!$A$3:$N$962,14,FALSE)="","",VLOOKUP($O1081,'APOIO-DESPESAS'!$A$3:$N$962,14,FALSE)),"")</f>
        <v/>
      </c>
      <c r="O1081" s="223">
        <f t="shared" si="16"/>
        <v>1079</v>
      </c>
    </row>
    <row r="1082" spans="1:15" x14ac:dyDescent="0.25">
      <c r="A1082" s="223" t="str">
        <f>IFERROR(IF(VLOOKUP($O1082,'APOIO-DESPESAS'!$A$3:$N$962,2,FALSE)="","",VLOOKUP($O1082,'APOIO-DESPESAS'!$A$3:$N$962,2,FALSE)),"")</f>
        <v/>
      </c>
      <c r="B1082" s="223" t="str">
        <f>IFERROR(IF(VLOOKUP($O1082,'APOIO-DESPESAS'!$A$3:$N$962,3,FALSE)="","",VLOOKUP($O1082,'APOIO-DESPESAS'!$A$3:$N$962,3,FALSE)),"")</f>
        <v/>
      </c>
      <c r="C1082" s="223" t="str">
        <f>IFERROR(IF(VLOOKUP($O1082,'APOIO-DESPESAS'!$A$3:$N$962,4,FALSE)="","",VLOOKUP($O1082,'APOIO-DESPESAS'!$A$3:$N$962,4,FALSE)),"")</f>
        <v/>
      </c>
      <c r="D1082" s="223" t="str">
        <f>IFERROR(IF(VLOOKUP($O1082,'APOIO-DESPESAS'!$A$3:$N$962,5,FALSE)="","",VLOOKUP($O1082,'APOIO-DESPESAS'!$A$3:$N$962,5,FALSE)),"")</f>
        <v/>
      </c>
      <c r="E1082" s="223" t="str">
        <f>IFERROR(IF(VLOOKUP($O1082,'APOIO-DESPESAS'!$A$3:$N$962,6,FALSE)="","",VLOOKUP($O1082,'APOIO-DESPESAS'!$A$3:$N$962,6,FALSE)),"")</f>
        <v/>
      </c>
      <c r="F1082" s="223" t="str">
        <f>IFERROR(IF(VLOOKUP($O1082,'APOIO-DESPESAS'!$A$3:$N$962,7,FALSE)="","",VLOOKUP($O1082,'APOIO-DESPESAS'!$A$3:$N$962,7,FALSE)),"")</f>
        <v/>
      </c>
      <c r="G1082" s="223" t="str">
        <f>IFERROR(IF(VLOOKUP($O1082,'APOIO-DESPESAS'!$A$3:$N$962,8,FALSE)="","",VLOOKUP($O1082,'APOIO-DESPESAS'!$A$3:$N$962,8,FALSE)),"")</f>
        <v/>
      </c>
      <c r="H1082" s="223" t="str">
        <f>IFERROR(IF(VLOOKUP($O1082,'APOIO-DESPESAS'!$A$3:$N$962,9,FALSE)="","",VLOOKUP($O1082,'APOIO-DESPESAS'!$A$3:$N$962,9,FALSE)),"")</f>
        <v/>
      </c>
      <c r="I1082" s="223" t="str">
        <f>IFERROR(IF(VLOOKUP($O1082,'APOIO-DESPESAS'!$A$3:$N$962,10,FALSE)="","",VLOOKUP($O1082,'APOIO-DESPESAS'!$A$3:$N$962,10,FALSE)),"")</f>
        <v/>
      </c>
      <c r="J1082" s="223" t="str">
        <f>IFERROR(IF(VLOOKUP($O1082,'APOIO-DESPESAS'!$A$3:$N$962,11,FALSE)="","",VLOOKUP($O1082,'APOIO-DESPESAS'!$A$3:$N$962,11,FALSE)),"")</f>
        <v/>
      </c>
      <c r="K1082" s="223" t="str">
        <f>IFERROR(IF(VLOOKUP($O1082,'APOIO-DESPESAS'!$A$3:$N$962,12,FALSE)="","",VLOOKUP($O1082,'APOIO-DESPESAS'!$A$3:$N$962,12,FALSE)),"")</f>
        <v/>
      </c>
      <c r="L1082" s="223" t="str">
        <f>IFERROR(IF(VLOOKUP($O1082,'APOIO-DESPESAS'!$A$3:$N$962,13,FALSE)="","",VLOOKUP($O1082,'APOIO-DESPESAS'!$A$3:$N$962,13,FALSE)),"")</f>
        <v/>
      </c>
      <c r="M1082" s="223" t="str">
        <f>IFERROR(IF(VLOOKUP($O1082,'APOIO-DESPESAS'!$A$3:$N$962,14,FALSE)="","",VLOOKUP($O1082,'APOIO-DESPESAS'!$A$3:$N$962,14,FALSE)),"")</f>
        <v/>
      </c>
      <c r="O1082" s="223">
        <f t="shared" si="16"/>
        <v>1080</v>
      </c>
    </row>
    <row r="1083" spans="1:15" x14ac:dyDescent="0.25">
      <c r="A1083" s="223" t="str">
        <f>IFERROR(IF(VLOOKUP($O1083,'APOIO-DESPESAS'!$A$3:$N$962,2,FALSE)="","",VLOOKUP($O1083,'APOIO-DESPESAS'!$A$3:$N$962,2,FALSE)),"")</f>
        <v/>
      </c>
      <c r="B1083" s="223" t="str">
        <f>IFERROR(IF(VLOOKUP($O1083,'APOIO-DESPESAS'!$A$3:$N$962,3,FALSE)="","",VLOOKUP($O1083,'APOIO-DESPESAS'!$A$3:$N$962,3,FALSE)),"")</f>
        <v/>
      </c>
      <c r="C1083" s="223" t="str">
        <f>IFERROR(IF(VLOOKUP($O1083,'APOIO-DESPESAS'!$A$3:$N$962,4,FALSE)="","",VLOOKUP($O1083,'APOIO-DESPESAS'!$A$3:$N$962,4,FALSE)),"")</f>
        <v/>
      </c>
      <c r="D1083" s="223" t="str">
        <f>IFERROR(IF(VLOOKUP($O1083,'APOIO-DESPESAS'!$A$3:$N$962,5,FALSE)="","",VLOOKUP($O1083,'APOIO-DESPESAS'!$A$3:$N$962,5,FALSE)),"")</f>
        <v/>
      </c>
      <c r="E1083" s="223" t="str">
        <f>IFERROR(IF(VLOOKUP($O1083,'APOIO-DESPESAS'!$A$3:$N$962,6,FALSE)="","",VLOOKUP($O1083,'APOIO-DESPESAS'!$A$3:$N$962,6,FALSE)),"")</f>
        <v/>
      </c>
      <c r="F1083" s="223" t="str">
        <f>IFERROR(IF(VLOOKUP($O1083,'APOIO-DESPESAS'!$A$3:$N$962,7,FALSE)="","",VLOOKUP($O1083,'APOIO-DESPESAS'!$A$3:$N$962,7,FALSE)),"")</f>
        <v/>
      </c>
      <c r="G1083" s="223" t="str">
        <f>IFERROR(IF(VLOOKUP($O1083,'APOIO-DESPESAS'!$A$3:$N$962,8,FALSE)="","",VLOOKUP($O1083,'APOIO-DESPESAS'!$A$3:$N$962,8,FALSE)),"")</f>
        <v/>
      </c>
      <c r="H1083" s="223" t="str">
        <f>IFERROR(IF(VLOOKUP($O1083,'APOIO-DESPESAS'!$A$3:$N$962,9,FALSE)="","",VLOOKUP($O1083,'APOIO-DESPESAS'!$A$3:$N$962,9,FALSE)),"")</f>
        <v/>
      </c>
      <c r="I1083" s="223" t="str">
        <f>IFERROR(IF(VLOOKUP($O1083,'APOIO-DESPESAS'!$A$3:$N$962,10,FALSE)="","",VLOOKUP($O1083,'APOIO-DESPESAS'!$A$3:$N$962,10,FALSE)),"")</f>
        <v/>
      </c>
      <c r="J1083" s="223" t="str">
        <f>IFERROR(IF(VLOOKUP($O1083,'APOIO-DESPESAS'!$A$3:$N$962,11,FALSE)="","",VLOOKUP($O1083,'APOIO-DESPESAS'!$A$3:$N$962,11,FALSE)),"")</f>
        <v/>
      </c>
      <c r="K1083" s="223" t="str">
        <f>IFERROR(IF(VLOOKUP($O1083,'APOIO-DESPESAS'!$A$3:$N$962,12,FALSE)="","",VLOOKUP($O1083,'APOIO-DESPESAS'!$A$3:$N$962,12,FALSE)),"")</f>
        <v/>
      </c>
      <c r="L1083" s="223" t="str">
        <f>IFERROR(IF(VLOOKUP($O1083,'APOIO-DESPESAS'!$A$3:$N$962,13,FALSE)="","",VLOOKUP($O1083,'APOIO-DESPESAS'!$A$3:$N$962,13,FALSE)),"")</f>
        <v/>
      </c>
      <c r="M1083" s="223" t="str">
        <f>IFERROR(IF(VLOOKUP($O1083,'APOIO-DESPESAS'!$A$3:$N$962,14,FALSE)="","",VLOOKUP($O1083,'APOIO-DESPESAS'!$A$3:$N$962,14,FALSE)),"")</f>
        <v/>
      </c>
      <c r="O1083" s="223">
        <f t="shared" si="16"/>
        <v>1081</v>
      </c>
    </row>
    <row r="1084" spans="1:15" x14ac:dyDescent="0.25">
      <c r="A1084" s="223" t="str">
        <f>IFERROR(IF(VLOOKUP($O1084,'APOIO-DESPESAS'!$A$3:$N$962,2,FALSE)="","",VLOOKUP($O1084,'APOIO-DESPESAS'!$A$3:$N$962,2,FALSE)),"")</f>
        <v/>
      </c>
      <c r="B1084" s="223" t="str">
        <f>IFERROR(IF(VLOOKUP($O1084,'APOIO-DESPESAS'!$A$3:$N$962,3,FALSE)="","",VLOOKUP($O1084,'APOIO-DESPESAS'!$A$3:$N$962,3,FALSE)),"")</f>
        <v/>
      </c>
      <c r="C1084" s="223" t="str">
        <f>IFERROR(IF(VLOOKUP($O1084,'APOIO-DESPESAS'!$A$3:$N$962,4,FALSE)="","",VLOOKUP($O1084,'APOIO-DESPESAS'!$A$3:$N$962,4,FALSE)),"")</f>
        <v/>
      </c>
      <c r="D1084" s="223" t="str">
        <f>IFERROR(IF(VLOOKUP($O1084,'APOIO-DESPESAS'!$A$3:$N$962,5,FALSE)="","",VLOOKUP($O1084,'APOIO-DESPESAS'!$A$3:$N$962,5,FALSE)),"")</f>
        <v/>
      </c>
      <c r="E1084" s="223" t="str">
        <f>IFERROR(IF(VLOOKUP($O1084,'APOIO-DESPESAS'!$A$3:$N$962,6,FALSE)="","",VLOOKUP($O1084,'APOIO-DESPESAS'!$A$3:$N$962,6,FALSE)),"")</f>
        <v/>
      </c>
      <c r="F1084" s="223" t="str">
        <f>IFERROR(IF(VLOOKUP($O1084,'APOIO-DESPESAS'!$A$3:$N$962,7,FALSE)="","",VLOOKUP($O1084,'APOIO-DESPESAS'!$A$3:$N$962,7,FALSE)),"")</f>
        <v/>
      </c>
      <c r="G1084" s="223" t="str">
        <f>IFERROR(IF(VLOOKUP($O1084,'APOIO-DESPESAS'!$A$3:$N$962,8,FALSE)="","",VLOOKUP($O1084,'APOIO-DESPESAS'!$A$3:$N$962,8,FALSE)),"")</f>
        <v/>
      </c>
      <c r="H1084" s="223" t="str">
        <f>IFERROR(IF(VLOOKUP($O1084,'APOIO-DESPESAS'!$A$3:$N$962,9,FALSE)="","",VLOOKUP($O1084,'APOIO-DESPESAS'!$A$3:$N$962,9,FALSE)),"")</f>
        <v/>
      </c>
      <c r="I1084" s="223" t="str">
        <f>IFERROR(IF(VLOOKUP($O1084,'APOIO-DESPESAS'!$A$3:$N$962,10,FALSE)="","",VLOOKUP($O1084,'APOIO-DESPESAS'!$A$3:$N$962,10,FALSE)),"")</f>
        <v/>
      </c>
      <c r="J1084" s="223" t="str">
        <f>IFERROR(IF(VLOOKUP($O1084,'APOIO-DESPESAS'!$A$3:$N$962,11,FALSE)="","",VLOOKUP($O1084,'APOIO-DESPESAS'!$A$3:$N$962,11,FALSE)),"")</f>
        <v/>
      </c>
      <c r="K1084" s="223" t="str">
        <f>IFERROR(IF(VLOOKUP($O1084,'APOIO-DESPESAS'!$A$3:$N$962,12,FALSE)="","",VLOOKUP($O1084,'APOIO-DESPESAS'!$A$3:$N$962,12,FALSE)),"")</f>
        <v/>
      </c>
      <c r="L1084" s="223" t="str">
        <f>IFERROR(IF(VLOOKUP($O1084,'APOIO-DESPESAS'!$A$3:$N$962,13,FALSE)="","",VLOOKUP($O1084,'APOIO-DESPESAS'!$A$3:$N$962,13,FALSE)),"")</f>
        <v/>
      </c>
      <c r="M1084" s="223" t="str">
        <f>IFERROR(IF(VLOOKUP($O1084,'APOIO-DESPESAS'!$A$3:$N$962,14,FALSE)="","",VLOOKUP($O1084,'APOIO-DESPESAS'!$A$3:$N$962,14,FALSE)),"")</f>
        <v/>
      </c>
      <c r="O1084" s="223">
        <f t="shared" si="16"/>
        <v>1082</v>
      </c>
    </row>
    <row r="1085" spans="1:15" x14ac:dyDescent="0.25">
      <c r="A1085" s="223" t="str">
        <f>IFERROR(IF(VLOOKUP($O1085,'APOIO-DESPESAS'!$A$3:$N$962,2,FALSE)="","",VLOOKUP($O1085,'APOIO-DESPESAS'!$A$3:$N$962,2,FALSE)),"")</f>
        <v/>
      </c>
      <c r="B1085" s="223" t="str">
        <f>IFERROR(IF(VLOOKUP($O1085,'APOIO-DESPESAS'!$A$3:$N$962,3,FALSE)="","",VLOOKUP($O1085,'APOIO-DESPESAS'!$A$3:$N$962,3,FALSE)),"")</f>
        <v/>
      </c>
      <c r="C1085" s="223" t="str">
        <f>IFERROR(IF(VLOOKUP($O1085,'APOIO-DESPESAS'!$A$3:$N$962,4,FALSE)="","",VLOOKUP($O1085,'APOIO-DESPESAS'!$A$3:$N$962,4,FALSE)),"")</f>
        <v/>
      </c>
      <c r="D1085" s="223" t="str">
        <f>IFERROR(IF(VLOOKUP($O1085,'APOIO-DESPESAS'!$A$3:$N$962,5,FALSE)="","",VLOOKUP($O1085,'APOIO-DESPESAS'!$A$3:$N$962,5,FALSE)),"")</f>
        <v/>
      </c>
      <c r="E1085" s="223" t="str">
        <f>IFERROR(IF(VLOOKUP($O1085,'APOIO-DESPESAS'!$A$3:$N$962,6,FALSE)="","",VLOOKUP($O1085,'APOIO-DESPESAS'!$A$3:$N$962,6,FALSE)),"")</f>
        <v/>
      </c>
      <c r="F1085" s="223" t="str">
        <f>IFERROR(IF(VLOOKUP($O1085,'APOIO-DESPESAS'!$A$3:$N$962,7,FALSE)="","",VLOOKUP($O1085,'APOIO-DESPESAS'!$A$3:$N$962,7,FALSE)),"")</f>
        <v/>
      </c>
      <c r="G1085" s="223" t="str">
        <f>IFERROR(IF(VLOOKUP($O1085,'APOIO-DESPESAS'!$A$3:$N$962,8,FALSE)="","",VLOOKUP($O1085,'APOIO-DESPESAS'!$A$3:$N$962,8,FALSE)),"")</f>
        <v/>
      </c>
      <c r="H1085" s="223" t="str">
        <f>IFERROR(IF(VLOOKUP($O1085,'APOIO-DESPESAS'!$A$3:$N$962,9,FALSE)="","",VLOOKUP($O1085,'APOIO-DESPESAS'!$A$3:$N$962,9,FALSE)),"")</f>
        <v/>
      </c>
      <c r="I1085" s="223" t="str">
        <f>IFERROR(IF(VLOOKUP($O1085,'APOIO-DESPESAS'!$A$3:$N$962,10,FALSE)="","",VLOOKUP($O1085,'APOIO-DESPESAS'!$A$3:$N$962,10,FALSE)),"")</f>
        <v/>
      </c>
      <c r="J1085" s="223" t="str">
        <f>IFERROR(IF(VLOOKUP($O1085,'APOIO-DESPESAS'!$A$3:$N$962,11,FALSE)="","",VLOOKUP($O1085,'APOIO-DESPESAS'!$A$3:$N$962,11,FALSE)),"")</f>
        <v/>
      </c>
      <c r="K1085" s="223" t="str">
        <f>IFERROR(IF(VLOOKUP($O1085,'APOIO-DESPESAS'!$A$3:$N$962,12,FALSE)="","",VLOOKUP($O1085,'APOIO-DESPESAS'!$A$3:$N$962,12,FALSE)),"")</f>
        <v/>
      </c>
      <c r="L1085" s="223" t="str">
        <f>IFERROR(IF(VLOOKUP($O1085,'APOIO-DESPESAS'!$A$3:$N$962,13,FALSE)="","",VLOOKUP($O1085,'APOIO-DESPESAS'!$A$3:$N$962,13,FALSE)),"")</f>
        <v/>
      </c>
      <c r="M1085" s="223" t="str">
        <f>IFERROR(IF(VLOOKUP($O1085,'APOIO-DESPESAS'!$A$3:$N$962,14,FALSE)="","",VLOOKUP($O1085,'APOIO-DESPESAS'!$A$3:$N$962,14,FALSE)),"")</f>
        <v/>
      </c>
      <c r="O1085" s="223">
        <f t="shared" si="16"/>
        <v>1083</v>
      </c>
    </row>
    <row r="1086" spans="1:15" x14ac:dyDescent="0.25">
      <c r="A1086" s="223" t="str">
        <f>IFERROR(IF(VLOOKUP($O1086,'APOIO-DESPESAS'!$A$3:$N$962,2,FALSE)="","",VLOOKUP($O1086,'APOIO-DESPESAS'!$A$3:$N$962,2,FALSE)),"")</f>
        <v/>
      </c>
      <c r="B1086" s="223" t="str">
        <f>IFERROR(IF(VLOOKUP($O1086,'APOIO-DESPESAS'!$A$3:$N$962,3,FALSE)="","",VLOOKUP($O1086,'APOIO-DESPESAS'!$A$3:$N$962,3,FALSE)),"")</f>
        <v/>
      </c>
      <c r="C1086" s="223" t="str">
        <f>IFERROR(IF(VLOOKUP($O1086,'APOIO-DESPESAS'!$A$3:$N$962,4,FALSE)="","",VLOOKUP($O1086,'APOIO-DESPESAS'!$A$3:$N$962,4,FALSE)),"")</f>
        <v/>
      </c>
      <c r="D1086" s="223" t="str">
        <f>IFERROR(IF(VLOOKUP($O1086,'APOIO-DESPESAS'!$A$3:$N$962,5,FALSE)="","",VLOOKUP($O1086,'APOIO-DESPESAS'!$A$3:$N$962,5,FALSE)),"")</f>
        <v/>
      </c>
      <c r="E1086" s="223" t="str">
        <f>IFERROR(IF(VLOOKUP($O1086,'APOIO-DESPESAS'!$A$3:$N$962,6,FALSE)="","",VLOOKUP($O1086,'APOIO-DESPESAS'!$A$3:$N$962,6,FALSE)),"")</f>
        <v/>
      </c>
      <c r="F1086" s="223" t="str">
        <f>IFERROR(IF(VLOOKUP($O1086,'APOIO-DESPESAS'!$A$3:$N$962,7,FALSE)="","",VLOOKUP($O1086,'APOIO-DESPESAS'!$A$3:$N$962,7,FALSE)),"")</f>
        <v/>
      </c>
      <c r="G1086" s="223" t="str">
        <f>IFERROR(IF(VLOOKUP($O1086,'APOIO-DESPESAS'!$A$3:$N$962,8,FALSE)="","",VLOOKUP($O1086,'APOIO-DESPESAS'!$A$3:$N$962,8,FALSE)),"")</f>
        <v/>
      </c>
      <c r="H1086" s="223" t="str">
        <f>IFERROR(IF(VLOOKUP($O1086,'APOIO-DESPESAS'!$A$3:$N$962,9,FALSE)="","",VLOOKUP($O1086,'APOIO-DESPESAS'!$A$3:$N$962,9,FALSE)),"")</f>
        <v/>
      </c>
      <c r="I1086" s="223" t="str">
        <f>IFERROR(IF(VLOOKUP($O1086,'APOIO-DESPESAS'!$A$3:$N$962,10,FALSE)="","",VLOOKUP($O1086,'APOIO-DESPESAS'!$A$3:$N$962,10,FALSE)),"")</f>
        <v/>
      </c>
      <c r="J1086" s="223" t="str">
        <f>IFERROR(IF(VLOOKUP($O1086,'APOIO-DESPESAS'!$A$3:$N$962,11,FALSE)="","",VLOOKUP($O1086,'APOIO-DESPESAS'!$A$3:$N$962,11,FALSE)),"")</f>
        <v/>
      </c>
      <c r="K1086" s="223" t="str">
        <f>IFERROR(IF(VLOOKUP($O1086,'APOIO-DESPESAS'!$A$3:$N$962,12,FALSE)="","",VLOOKUP($O1086,'APOIO-DESPESAS'!$A$3:$N$962,12,FALSE)),"")</f>
        <v/>
      </c>
      <c r="L1086" s="223" t="str">
        <f>IFERROR(IF(VLOOKUP($O1086,'APOIO-DESPESAS'!$A$3:$N$962,13,FALSE)="","",VLOOKUP($O1086,'APOIO-DESPESAS'!$A$3:$N$962,13,FALSE)),"")</f>
        <v/>
      </c>
      <c r="M1086" s="223" t="str">
        <f>IFERROR(IF(VLOOKUP($O1086,'APOIO-DESPESAS'!$A$3:$N$962,14,FALSE)="","",VLOOKUP($O1086,'APOIO-DESPESAS'!$A$3:$N$962,14,FALSE)),"")</f>
        <v/>
      </c>
      <c r="O1086" s="223">
        <f t="shared" si="16"/>
        <v>1084</v>
      </c>
    </row>
    <row r="1087" spans="1:15" x14ac:dyDescent="0.25">
      <c r="A1087" s="223" t="str">
        <f>IFERROR(IF(VLOOKUP($O1087,'APOIO-DESPESAS'!$A$3:$N$962,2,FALSE)="","",VLOOKUP($O1087,'APOIO-DESPESAS'!$A$3:$N$962,2,FALSE)),"")</f>
        <v/>
      </c>
      <c r="B1087" s="223" t="str">
        <f>IFERROR(IF(VLOOKUP($O1087,'APOIO-DESPESAS'!$A$3:$N$962,3,FALSE)="","",VLOOKUP($O1087,'APOIO-DESPESAS'!$A$3:$N$962,3,FALSE)),"")</f>
        <v/>
      </c>
      <c r="C1087" s="223" t="str">
        <f>IFERROR(IF(VLOOKUP($O1087,'APOIO-DESPESAS'!$A$3:$N$962,4,FALSE)="","",VLOOKUP($O1087,'APOIO-DESPESAS'!$A$3:$N$962,4,FALSE)),"")</f>
        <v/>
      </c>
      <c r="D1087" s="223" t="str">
        <f>IFERROR(IF(VLOOKUP($O1087,'APOIO-DESPESAS'!$A$3:$N$962,5,FALSE)="","",VLOOKUP($O1087,'APOIO-DESPESAS'!$A$3:$N$962,5,FALSE)),"")</f>
        <v/>
      </c>
      <c r="E1087" s="223" t="str">
        <f>IFERROR(IF(VLOOKUP($O1087,'APOIO-DESPESAS'!$A$3:$N$962,6,FALSE)="","",VLOOKUP($O1087,'APOIO-DESPESAS'!$A$3:$N$962,6,FALSE)),"")</f>
        <v/>
      </c>
      <c r="F1087" s="223" t="str">
        <f>IFERROR(IF(VLOOKUP($O1087,'APOIO-DESPESAS'!$A$3:$N$962,7,FALSE)="","",VLOOKUP($O1087,'APOIO-DESPESAS'!$A$3:$N$962,7,FALSE)),"")</f>
        <v/>
      </c>
      <c r="G1087" s="223" t="str">
        <f>IFERROR(IF(VLOOKUP($O1087,'APOIO-DESPESAS'!$A$3:$N$962,8,FALSE)="","",VLOOKUP($O1087,'APOIO-DESPESAS'!$A$3:$N$962,8,FALSE)),"")</f>
        <v/>
      </c>
      <c r="H1087" s="223" t="str">
        <f>IFERROR(IF(VLOOKUP($O1087,'APOIO-DESPESAS'!$A$3:$N$962,9,FALSE)="","",VLOOKUP($O1087,'APOIO-DESPESAS'!$A$3:$N$962,9,FALSE)),"")</f>
        <v/>
      </c>
      <c r="I1087" s="223" t="str">
        <f>IFERROR(IF(VLOOKUP($O1087,'APOIO-DESPESAS'!$A$3:$N$962,10,FALSE)="","",VLOOKUP($O1087,'APOIO-DESPESAS'!$A$3:$N$962,10,FALSE)),"")</f>
        <v/>
      </c>
      <c r="J1087" s="223" t="str">
        <f>IFERROR(IF(VLOOKUP($O1087,'APOIO-DESPESAS'!$A$3:$N$962,11,FALSE)="","",VLOOKUP($O1087,'APOIO-DESPESAS'!$A$3:$N$962,11,FALSE)),"")</f>
        <v/>
      </c>
      <c r="K1087" s="223" t="str">
        <f>IFERROR(IF(VLOOKUP($O1087,'APOIO-DESPESAS'!$A$3:$N$962,12,FALSE)="","",VLOOKUP($O1087,'APOIO-DESPESAS'!$A$3:$N$962,12,FALSE)),"")</f>
        <v/>
      </c>
      <c r="L1087" s="223" t="str">
        <f>IFERROR(IF(VLOOKUP($O1087,'APOIO-DESPESAS'!$A$3:$N$962,13,FALSE)="","",VLOOKUP($O1087,'APOIO-DESPESAS'!$A$3:$N$962,13,FALSE)),"")</f>
        <v/>
      </c>
      <c r="M1087" s="223" t="str">
        <f>IFERROR(IF(VLOOKUP($O1087,'APOIO-DESPESAS'!$A$3:$N$962,14,FALSE)="","",VLOOKUP($O1087,'APOIO-DESPESAS'!$A$3:$N$962,14,FALSE)),"")</f>
        <v/>
      </c>
      <c r="O1087" s="223">
        <f t="shared" si="16"/>
        <v>1085</v>
      </c>
    </row>
    <row r="1088" spans="1:15" x14ac:dyDescent="0.25">
      <c r="A1088" s="223" t="str">
        <f>IFERROR(IF(VLOOKUP($O1088,'APOIO-DESPESAS'!$A$3:$N$962,2,FALSE)="","",VLOOKUP($O1088,'APOIO-DESPESAS'!$A$3:$N$962,2,FALSE)),"")</f>
        <v/>
      </c>
      <c r="B1088" s="223" t="str">
        <f>IFERROR(IF(VLOOKUP($O1088,'APOIO-DESPESAS'!$A$3:$N$962,3,FALSE)="","",VLOOKUP($O1088,'APOIO-DESPESAS'!$A$3:$N$962,3,FALSE)),"")</f>
        <v/>
      </c>
      <c r="C1088" s="223" t="str">
        <f>IFERROR(IF(VLOOKUP($O1088,'APOIO-DESPESAS'!$A$3:$N$962,4,FALSE)="","",VLOOKUP($O1088,'APOIO-DESPESAS'!$A$3:$N$962,4,FALSE)),"")</f>
        <v/>
      </c>
      <c r="D1088" s="223" t="str">
        <f>IFERROR(IF(VLOOKUP($O1088,'APOIO-DESPESAS'!$A$3:$N$962,5,FALSE)="","",VLOOKUP($O1088,'APOIO-DESPESAS'!$A$3:$N$962,5,FALSE)),"")</f>
        <v/>
      </c>
      <c r="E1088" s="223" t="str">
        <f>IFERROR(IF(VLOOKUP($O1088,'APOIO-DESPESAS'!$A$3:$N$962,6,FALSE)="","",VLOOKUP($O1088,'APOIO-DESPESAS'!$A$3:$N$962,6,FALSE)),"")</f>
        <v/>
      </c>
      <c r="F1088" s="223" t="str">
        <f>IFERROR(IF(VLOOKUP($O1088,'APOIO-DESPESAS'!$A$3:$N$962,7,FALSE)="","",VLOOKUP($O1088,'APOIO-DESPESAS'!$A$3:$N$962,7,FALSE)),"")</f>
        <v/>
      </c>
      <c r="G1088" s="223" t="str">
        <f>IFERROR(IF(VLOOKUP($O1088,'APOIO-DESPESAS'!$A$3:$N$962,8,FALSE)="","",VLOOKUP($O1088,'APOIO-DESPESAS'!$A$3:$N$962,8,FALSE)),"")</f>
        <v/>
      </c>
      <c r="H1088" s="223" t="str">
        <f>IFERROR(IF(VLOOKUP($O1088,'APOIO-DESPESAS'!$A$3:$N$962,9,FALSE)="","",VLOOKUP($O1088,'APOIO-DESPESAS'!$A$3:$N$962,9,FALSE)),"")</f>
        <v/>
      </c>
      <c r="I1088" s="223" t="str">
        <f>IFERROR(IF(VLOOKUP($O1088,'APOIO-DESPESAS'!$A$3:$N$962,10,FALSE)="","",VLOOKUP($O1088,'APOIO-DESPESAS'!$A$3:$N$962,10,FALSE)),"")</f>
        <v/>
      </c>
      <c r="J1088" s="223" t="str">
        <f>IFERROR(IF(VLOOKUP($O1088,'APOIO-DESPESAS'!$A$3:$N$962,11,FALSE)="","",VLOOKUP($O1088,'APOIO-DESPESAS'!$A$3:$N$962,11,FALSE)),"")</f>
        <v/>
      </c>
      <c r="K1088" s="223" t="str">
        <f>IFERROR(IF(VLOOKUP($O1088,'APOIO-DESPESAS'!$A$3:$N$962,12,FALSE)="","",VLOOKUP($O1088,'APOIO-DESPESAS'!$A$3:$N$962,12,FALSE)),"")</f>
        <v/>
      </c>
      <c r="L1088" s="223" t="str">
        <f>IFERROR(IF(VLOOKUP($O1088,'APOIO-DESPESAS'!$A$3:$N$962,13,FALSE)="","",VLOOKUP($O1088,'APOIO-DESPESAS'!$A$3:$N$962,13,FALSE)),"")</f>
        <v/>
      </c>
      <c r="M1088" s="223" t="str">
        <f>IFERROR(IF(VLOOKUP($O1088,'APOIO-DESPESAS'!$A$3:$N$962,14,FALSE)="","",VLOOKUP($O1088,'APOIO-DESPESAS'!$A$3:$N$962,14,FALSE)),"")</f>
        <v/>
      </c>
      <c r="O1088" s="223">
        <f t="shared" si="16"/>
        <v>1086</v>
      </c>
    </row>
    <row r="1089" spans="1:15" x14ac:dyDescent="0.25">
      <c r="A1089" s="223" t="str">
        <f>IFERROR(IF(VLOOKUP($O1089,'APOIO-DESPESAS'!$A$3:$N$962,2,FALSE)="","",VLOOKUP($O1089,'APOIO-DESPESAS'!$A$3:$N$962,2,FALSE)),"")</f>
        <v/>
      </c>
      <c r="B1089" s="223" t="str">
        <f>IFERROR(IF(VLOOKUP($O1089,'APOIO-DESPESAS'!$A$3:$N$962,3,FALSE)="","",VLOOKUP($O1089,'APOIO-DESPESAS'!$A$3:$N$962,3,FALSE)),"")</f>
        <v/>
      </c>
      <c r="C1089" s="223" t="str">
        <f>IFERROR(IF(VLOOKUP($O1089,'APOIO-DESPESAS'!$A$3:$N$962,4,FALSE)="","",VLOOKUP($O1089,'APOIO-DESPESAS'!$A$3:$N$962,4,FALSE)),"")</f>
        <v/>
      </c>
      <c r="D1089" s="223" t="str">
        <f>IFERROR(IF(VLOOKUP($O1089,'APOIO-DESPESAS'!$A$3:$N$962,5,FALSE)="","",VLOOKUP($O1089,'APOIO-DESPESAS'!$A$3:$N$962,5,FALSE)),"")</f>
        <v/>
      </c>
      <c r="E1089" s="223" t="str">
        <f>IFERROR(IF(VLOOKUP($O1089,'APOIO-DESPESAS'!$A$3:$N$962,6,FALSE)="","",VLOOKUP($O1089,'APOIO-DESPESAS'!$A$3:$N$962,6,FALSE)),"")</f>
        <v/>
      </c>
      <c r="F1089" s="223" t="str">
        <f>IFERROR(IF(VLOOKUP($O1089,'APOIO-DESPESAS'!$A$3:$N$962,7,FALSE)="","",VLOOKUP($O1089,'APOIO-DESPESAS'!$A$3:$N$962,7,FALSE)),"")</f>
        <v/>
      </c>
      <c r="G1089" s="223" t="str">
        <f>IFERROR(IF(VLOOKUP($O1089,'APOIO-DESPESAS'!$A$3:$N$962,8,FALSE)="","",VLOOKUP($O1089,'APOIO-DESPESAS'!$A$3:$N$962,8,FALSE)),"")</f>
        <v/>
      </c>
      <c r="H1089" s="223" t="str">
        <f>IFERROR(IF(VLOOKUP($O1089,'APOIO-DESPESAS'!$A$3:$N$962,9,FALSE)="","",VLOOKUP($O1089,'APOIO-DESPESAS'!$A$3:$N$962,9,FALSE)),"")</f>
        <v/>
      </c>
      <c r="I1089" s="223" t="str">
        <f>IFERROR(IF(VLOOKUP($O1089,'APOIO-DESPESAS'!$A$3:$N$962,10,FALSE)="","",VLOOKUP($O1089,'APOIO-DESPESAS'!$A$3:$N$962,10,FALSE)),"")</f>
        <v/>
      </c>
      <c r="J1089" s="223" t="str">
        <f>IFERROR(IF(VLOOKUP($O1089,'APOIO-DESPESAS'!$A$3:$N$962,11,FALSE)="","",VLOOKUP($O1089,'APOIO-DESPESAS'!$A$3:$N$962,11,FALSE)),"")</f>
        <v/>
      </c>
      <c r="K1089" s="223" t="str">
        <f>IFERROR(IF(VLOOKUP($O1089,'APOIO-DESPESAS'!$A$3:$N$962,12,FALSE)="","",VLOOKUP($O1089,'APOIO-DESPESAS'!$A$3:$N$962,12,FALSE)),"")</f>
        <v/>
      </c>
      <c r="L1089" s="223" t="str">
        <f>IFERROR(IF(VLOOKUP($O1089,'APOIO-DESPESAS'!$A$3:$N$962,13,FALSE)="","",VLOOKUP($O1089,'APOIO-DESPESAS'!$A$3:$N$962,13,FALSE)),"")</f>
        <v/>
      </c>
      <c r="M1089" s="223" t="str">
        <f>IFERROR(IF(VLOOKUP($O1089,'APOIO-DESPESAS'!$A$3:$N$962,14,FALSE)="","",VLOOKUP($O1089,'APOIO-DESPESAS'!$A$3:$N$962,14,FALSE)),"")</f>
        <v/>
      </c>
      <c r="O1089" s="223">
        <f t="shared" si="16"/>
        <v>1087</v>
      </c>
    </row>
    <row r="1090" spans="1:15" x14ac:dyDescent="0.25">
      <c r="A1090" s="223" t="str">
        <f>IFERROR(IF(VLOOKUP($O1090,'APOIO-DESPESAS'!$A$3:$N$962,2,FALSE)="","",VLOOKUP($O1090,'APOIO-DESPESAS'!$A$3:$N$962,2,FALSE)),"")</f>
        <v/>
      </c>
      <c r="B1090" s="223" t="str">
        <f>IFERROR(IF(VLOOKUP($O1090,'APOIO-DESPESAS'!$A$3:$N$962,3,FALSE)="","",VLOOKUP($O1090,'APOIO-DESPESAS'!$A$3:$N$962,3,FALSE)),"")</f>
        <v/>
      </c>
      <c r="C1090" s="223" t="str">
        <f>IFERROR(IF(VLOOKUP($O1090,'APOIO-DESPESAS'!$A$3:$N$962,4,FALSE)="","",VLOOKUP($O1090,'APOIO-DESPESAS'!$A$3:$N$962,4,FALSE)),"")</f>
        <v/>
      </c>
      <c r="D1090" s="223" t="str">
        <f>IFERROR(IF(VLOOKUP($O1090,'APOIO-DESPESAS'!$A$3:$N$962,5,FALSE)="","",VLOOKUP($O1090,'APOIO-DESPESAS'!$A$3:$N$962,5,FALSE)),"")</f>
        <v/>
      </c>
      <c r="E1090" s="223" t="str">
        <f>IFERROR(IF(VLOOKUP($O1090,'APOIO-DESPESAS'!$A$3:$N$962,6,FALSE)="","",VLOOKUP($O1090,'APOIO-DESPESAS'!$A$3:$N$962,6,FALSE)),"")</f>
        <v/>
      </c>
      <c r="F1090" s="223" t="str">
        <f>IFERROR(IF(VLOOKUP($O1090,'APOIO-DESPESAS'!$A$3:$N$962,7,FALSE)="","",VLOOKUP($O1090,'APOIO-DESPESAS'!$A$3:$N$962,7,FALSE)),"")</f>
        <v/>
      </c>
      <c r="G1090" s="223" t="str">
        <f>IFERROR(IF(VLOOKUP($O1090,'APOIO-DESPESAS'!$A$3:$N$962,8,FALSE)="","",VLOOKUP($O1090,'APOIO-DESPESAS'!$A$3:$N$962,8,FALSE)),"")</f>
        <v/>
      </c>
      <c r="H1090" s="223" t="str">
        <f>IFERROR(IF(VLOOKUP($O1090,'APOIO-DESPESAS'!$A$3:$N$962,9,FALSE)="","",VLOOKUP($O1090,'APOIO-DESPESAS'!$A$3:$N$962,9,FALSE)),"")</f>
        <v/>
      </c>
      <c r="I1090" s="223" t="str">
        <f>IFERROR(IF(VLOOKUP($O1090,'APOIO-DESPESAS'!$A$3:$N$962,10,FALSE)="","",VLOOKUP($O1090,'APOIO-DESPESAS'!$A$3:$N$962,10,FALSE)),"")</f>
        <v/>
      </c>
      <c r="J1090" s="223" t="str">
        <f>IFERROR(IF(VLOOKUP($O1090,'APOIO-DESPESAS'!$A$3:$N$962,11,FALSE)="","",VLOOKUP($O1090,'APOIO-DESPESAS'!$A$3:$N$962,11,FALSE)),"")</f>
        <v/>
      </c>
      <c r="K1090" s="223" t="str">
        <f>IFERROR(IF(VLOOKUP($O1090,'APOIO-DESPESAS'!$A$3:$N$962,12,FALSE)="","",VLOOKUP($O1090,'APOIO-DESPESAS'!$A$3:$N$962,12,FALSE)),"")</f>
        <v/>
      </c>
      <c r="L1090" s="223" t="str">
        <f>IFERROR(IF(VLOOKUP($O1090,'APOIO-DESPESAS'!$A$3:$N$962,13,FALSE)="","",VLOOKUP($O1090,'APOIO-DESPESAS'!$A$3:$N$962,13,FALSE)),"")</f>
        <v/>
      </c>
      <c r="M1090" s="223" t="str">
        <f>IFERROR(IF(VLOOKUP($O1090,'APOIO-DESPESAS'!$A$3:$N$962,14,FALSE)="","",VLOOKUP($O1090,'APOIO-DESPESAS'!$A$3:$N$962,14,FALSE)),"")</f>
        <v/>
      </c>
      <c r="O1090" s="223">
        <f t="shared" si="16"/>
        <v>1088</v>
      </c>
    </row>
    <row r="1091" spans="1:15" x14ac:dyDescent="0.25">
      <c r="A1091" s="223" t="str">
        <f>IFERROR(IF(VLOOKUP($O1091,'APOIO-DESPESAS'!$A$3:$N$962,2,FALSE)="","",VLOOKUP($O1091,'APOIO-DESPESAS'!$A$3:$N$962,2,FALSE)),"")</f>
        <v/>
      </c>
      <c r="B1091" s="223" t="str">
        <f>IFERROR(IF(VLOOKUP($O1091,'APOIO-DESPESAS'!$A$3:$N$962,3,FALSE)="","",VLOOKUP($O1091,'APOIO-DESPESAS'!$A$3:$N$962,3,FALSE)),"")</f>
        <v/>
      </c>
      <c r="C1091" s="223" t="str">
        <f>IFERROR(IF(VLOOKUP($O1091,'APOIO-DESPESAS'!$A$3:$N$962,4,FALSE)="","",VLOOKUP($O1091,'APOIO-DESPESAS'!$A$3:$N$962,4,FALSE)),"")</f>
        <v/>
      </c>
      <c r="D1091" s="223" t="str">
        <f>IFERROR(IF(VLOOKUP($O1091,'APOIO-DESPESAS'!$A$3:$N$962,5,FALSE)="","",VLOOKUP($O1091,'APOIO-DESPESAS'!$A$3:$N$962,5,FALSE)),"")</f>
        <v/>
      </c>
      <c r="E1091" s="223" t="str">
        <f>IFERROR(IF(VLOOKUP($O1091,'APOIO-DESPESAS'!$A$3:$N$962,6,FALSE)="","",VLOOKUP($O1091,'APOIO-DESPESAS'!$A$3:$N$962,6,FALSE)),"")</f>
        <v/>
      </c>
      <c r="F1091" s="223" t="str">
        <f>IFERROR(IF(VLOOKUP($O1091,'APOIO-DESPESAS'!$A$3:$N$962,7,FALSE)="","",VLOOKUP($O1091,'APOIO-DESPESAS'!$A$3:$N$962,7,FALSE)),"")</f>
        <v/>
      </c>
      <c r="G1091" s="223" t="str">
        <f>IFERROR(IF(VLOOKUP($O1091,'APOIO-DESPESAS'!$A$3:$N$962,8,FALSE)="","",VLOOKUP($O1091,'APOIO-DESPESAS'!$A$3:$N$962,8,FALSE)),"")</f>
        <v/>
      </c>
      <c r="H1091" s="223" t="str">
        <f>IFERROR(IF(VLOOKUP($O1091,'APOIO-DESPESAS'!$A$3:$N$962,9,FALSE)="","",VLOOKUP($O1091,'APOIO-DESPESAS'!$A$3:$N$962,9,FALSE)),"")</f>
        <v/>
      </c>
      <c r="I1091" s="223" t="str">
        <f>IFERROR(IF(VLOOKUP($O1091,'APOIO-DESPESAS'!$A$3:$N$962,10,FALSE)="","",VLOOKUP($O1091,'APOIO-DESPESAS'!$A$3:$N$962,10,FALSE)),"")</f>
        <v/>
      </c>
      <c r="J1091" s="223" t="str">
        <f>IFERROR(IF(VLOOKUP($O1091,'APOIO-DESPESAS'!$A$3:$N$962,11,FALSE)="","",VLOOKUP($O1091,'APOIO-DESPESAS'!$A$3:$N$962,11,FALSE)),"")</f>
        <v/>
      </c>
      <c r="K1091" s="223" t="str">
        <f>IFERROR(IF(VLOOKUP($O1091,'APOIO-DESPESAS'!$A$3:$N$962,12,FALSE)="","",VLOOKUP($O1091,'APOIO-DESPESAS'!$A$3:$N$962,12,FALSE)),"")</f>
        <v/>
      </c>
      <c r="L1091" s="223" t="str">
        <f>IFERROR(IF(VLOOKUP($O1091,'APOIO-DESPESAS'!$A$3:$N$962,13,FALSE)="","",VLOOKUP($O1091,'APOIO-DESPESAS'!$A$3:$N$962,13,FALSE)),"")</f>
        <v/>
      </c>
      <c r="M1091" s="223" t="str">
        <f>IFERROR(IF(VLOOKUP($O1091,'APOIO-DESPESAS'!$A$3:$N$962,14,FALSE)="","",VLOOKUP($O1091,'APOIO-DESPESAS'!$A$3:$N$962,14,FALSE)),"")</f>
        <v/>
      </c>
      <c r="O1091" s="223">
        <f t="shared" si="16"/>
        <v>1089</v>
      </c>
    </row>
    <row r="1092" spans="1:15" x14ac:dyDescent="0.25">
      <c r="A1092" s="223" t="str">
        <f>IFERROR(IF(VLOOKUP($O1092,'APOIO-DESPESAS'!$A$3:$N$962,2,FALSE)="","",VLOOKUP($O1092,'APOIO-DESPESAS'!$A$3:$N$962,2,FALSE)),"")</f>
        <v/>
      </c>
      <c r="B1092" s="223" t="str">
        <f>IFERROR(IF(VLOOKUP($O1092,'APOIO-DESPESAS'!$A$3:$N$962,3,FALSE)="","",VLOOKUP($O1092,'APOIO-DESPESAS'!$A$3:$N$962,3,FALSE)),"")</f>
        <v/>
      </c>
      <c r="C1092" s="223" t="str">
        <f>IFERROR(IF(VLOOKUP($O1092,'APOIO-DESPESAS'!$A$3:$N$962,4,FALSE)="","",VLOOKUP($O1092,'APOIO-DESPESAS'!$A$3:$N$962,4,FALSE)),"")</f>
        <v/>
      </c>
      <c r="D1092" s="223" t="str">
        <f>IFERROR(IF(VLOOKUP($O1092,'APOIO-DESPESAS'!$A$3:$N$962,5,FALSE)="","",VLOOKUP($O1092,'APOIO-DESPESAS'!$A$3:$N$962,5,FALSE)),"")</f>
        <v/>
      </c>
      <c r="E1092" s="223" t="str">
        <f>IFERROR(IF(VLOOKUP($O1092,'APOIO-DESPESAS'!$A$3:$N$962,6,FALSE)="","",VLOOKUP($O1092,'APOIO-DESPESAS'!$A$3:$N$962,6,FALSE)),"")</f>
        <v/>
      </c>
      <c r="F1092" s="223" t="str">
        <f>IFERROR(IF(VLOOKUP($O1092,'APOIO-DESPESAS'!$A$3:$N$962,7,FALSE)="","",VLOOKUP($O1092,'APOIO-DESPESAS'!$A$3:$N$962,7,FALSE)),"")</f>
        <v/>
      </c>
      <c r="G1092" s="223" t="str">
        <f>IFERROR(IF(VLOOKUP($O1092,'APOIO-DESPESAS'!$A$3:$N$962,8,FALSE)="","",VLOOKUP($O1092,'APOIO-DESPESAS'!$A$3:$N$962,8,FALSE)),"")</f>
        <v/>
      </c>
      <c r="H1092" s="223" t="str">
        <f>IFERROR(IF(VLOOKUP($O1092,'APOIO-DESPESAS'!$A$3:$N$962,9,FALSE)="","",VLOOKUP($O1092,'APOIO-DESPESAS'!$A$3:$N$962,9,FALSE)),"")</f>
        <v/>
      </c>
      <c r="I1092" s="223" t="str">
        <f>IFERROR(IF(VLOOKUP($O1092,'APOIO-DESPESAS'!$A$3:$N$962,10,FALSE)="","",VLOOKUP($O1092,'APOIO-DESPESAS'!$A$3:$N$962,10,FALSE)),"")</f>
        <v/>
      </c>
      <c r="J1092" s="223" t="str">
        <f>IFERROR(IF(VLOOKUP($O1092,'APOIO-DESPESAS'!$A$3:$N$962,11,FALSE)="","",VLOOKUP($O1092,'APOIO-DESPESAS'!$A$3:$N$962,11,FALSE)),"")</f>
        <v/>
      </c>
      <c r="K1092" s="223" t="str">
        <f>IFERROR(IF(VLOOKUP($O1092,'APOIO-DESPESAS'!$A$3:$N$962,12,FALSE)="","",VLOOKUP($O1092,'APOIO-DESPESAS'!$A$3:$N$962,12,FALSE)),"")</f>
        <v/>
      </c>
      <c r="L1092" s="223" t="str">
        <f>IFERROR(IF(VLOOKUP($O1092,'APOIO-DESPESAS'!$A$3:$N$962,13,FALSE)="","",VLOOKUP($O1092,'APOIO-DESPESAS'!$A$3:$N$962,13,FALSE)),"")</f>
        <v/>
      </c>
      <c r="M1092" s="223" t="str">
        <f>IFERROR(IF(VLOOKUP($O1092,'APOIO-DESPESAS'!$A$3:$N$962,14,FALSE)="","",VLOOKUP($O1092,'APOIO-DESPESAS'!$A$3:$N$962,14,FALSE)),"")</f>
        <v/>
      </c>
      <c r="O1092" s="223">
        <f t="shared" si="16"/>
        <v>1090</v>
      </c>
    </row>
    <row r="1093" spans="1:15" x14ac:dyDescent="0.25">
      <c r="A1093" s="223" t="str">
        <f>IFERROR(IF(VLOOKUP($O1093,'APOIO-DESPESAS'!$A$3:$N$962,2,FALSE)="","",VLOOKUP($O1093,'APOIO-DESPESAS'!$A$3:$N$962,2,FALSE)),"")</f>
        <v/>
      </c>
      <c r="B1093" s="223" t="str">
        <f>IFERROR(IF(VLOOKUP($O1093,'APOIO-DESPESAS'!$A$3:$N$962,3,FALSE)="","",VLOOKUP($O1093,'APOIO-DESPESAS'!$A$3:$N$962,3,FALSE)),"")</f>
        <v/>
      </c>
      <c r="C1093" s="223" t="str">
        <f>IFERROR(IF(VLOOKUP($O1093,'APOIO-DESPESAS'!$A$3:$N$962,4,FALSE)="","",VLOOKUP($O1093,'APOIO-DESPESAS'!$A$3:$N$962,4,FALSE)),"")</f>
        <v/>
      </c>
      <c r="D1093" s="223" t="str">
        <f>IFERROR(IF(VLOOKUP($O1093,'APOIO-DESPESAS'!$A$3:$N$962,5,FALSE)="","",VLOOKUP($O1093,'APOIO-DESPESAS'!$A$3:$N$962,5,FALSE)),"")</f>
        <v/>
      </c>
      <c r="E1093" s="223" t="str">
        <f>IFERROR(IF(VLOOKUP($O1093,'APOIO-DESPESAS'!$A$3:$N$962,6,FALSE)="","",VLOOKUP($O1093,'APOIO-DESPESAS'!$A$3:$N$962,6,FALSE)),"")</f>
        <v/>
      </c>
      <c r="F1093" s="223" t="str">
        <f>IFERROR(IF(VLOOKUP($O1093,'APOIO-DESPESAS'!$A$3:$N$962,7,FALSE)="","",VLOOKUP($O1093,'APOIO-DESPESAS'!$A$3:$N$962,7,FALSE)),"")</f>
        <v/>
      </c>
      <c r="G1093" s="223" t="str">
        <f>IFERROR(IF(VLOOKUP($O1093,'APOIO-DESPESAS'!$A$3:$N$962,8,FALSE)="","",VLOOKUP($O1093,'APOIO-DESPESAS'!$A$3:$N$962,8,FALSE)),"")</f>
        <v/>
      </c>
      <c r="H1093" s="223" t="str">
        <f>IFERROR(IF(VLOOKUP($O1093,'APOIO-DESPESAS'!$A$3:$N$962,9,FALSE)="","",VLOOKUP($O1093,'APOIO-DESPESAS'!$A$3:$N$962,9,FALSE)),"")</f>
        <v/>
      </c>
      <c r="I1093" s="223" t="str">
        <f>IFERROR(IF(VLOOKUP($O1093,'APOIO-DESPESAS'!$A$3:$N$962,10,FALSE)="","",VLOOKUP($O1093,'APOIO-DESPESAS'!$A$3:$N$962,10,FALSE)),"")</f>
        <v/>
      </c>
      <c r="J1093" s="223" t="str">
        <f>IFERROR(IF(VLOOKUP($O1093,'APOIO-DESPESAS'!$A$3:$N$962,11,FALSE)="","",VLOOKUP($O1093,'APOIO-DESPESAS'!$A$3:$N$962,11,FALSE)),"")</f>
        <v/>
      </c>
      <c r="K1093" s="223" t="str">
        <f>IFERROR(IF(VLOOKUP($O1093,'APOIO-DESPESAS'!$A$3:$N$962,12,FALSE)="","",VLOOKUP($O1093,'APOIO-DESPESAS'!$A$3:$N$962,12,FALSE)),"")</f>
        <v/>
      </c>
      <c r="L1093" s="223" t="str">
        <f>IFERROR(IF(VLOOKUP($O1093,'APOIO-DESPESAS'!$A$3:$N$962,13,FALSE)="","",VLOOKUP($O1093,'APOIO-DESPESAS'!$A$3:$N$962,13,FALSE)),"")</f>
        <v/>
      </c>
      <c r="M1093" s="223" t="str">
        <f>IFERROR(IF(VLOOKUP($O1093,'APOIO-DESPESAS'!$A$3:$N$962,14,FALSE)="","",VLOOKUP($O1093,'APOIO-DESPESAS'!$A$3:$N$962,14,FALSE)),"")</f>
        <v/>
      </c>
      <c r="O1093" s="223">
        <f t="shared" ref="O1093:O1156" si="17">O1092+1</f>
        <v>1091</v>
      </c>
    </row>
    <row r="1094" spans="1:15" x14ac:dyDescent="0.25">
      <c r="A1094" s="223" t="str">
        <f>IFERROR(IF(VLOOKUP($O1094,'APOIO-DESPESAS'!$A$3:$N$962,2,FALSE)="","",VLOOKUP($O1094,'APOIO-DESPESAS'!$A$3:$N$962,2,FALSE)),"")</f>
        <v/>
      </c>
      <c r="B1094" s="223" t="str">
        <f>IFERROR(IF(VLOOKUP($O1094,'APOIO-DESPESAS'!$A$3:$N$962,3,FALSE)="","",VLOOKUP($O1094,'APOIO-DESPESAS'!$A$3:$N$962,3,FALSE)),"")</f>
        <v/>
      </c>
      <c r="C1094" s="223" t="str">
        <f>IFERROR(IF(VLOOKUP($O1094,'APOIO-DESPESAS'!$A$3:$N$962,4,FALSE)="","",VLOOKUP($O1094,'APOIO-DESPESAS'!$A$3:$N$962,4,FALSE)),"")</f>
        <v/>
      </c>
      <c r="D1094" s="223" t="str">
        <f>IFERROR(IF(VLOOKUP($O1094,'APOIO-DESPESAS'!$A$3:$N$962,5,FALSE)="","",VLOOKUP($O1094,'APOIO-DESPESAS'!$A$3:$N$962,5,FALSE)),"")</f>
        <v/>
      </c>
      <c r="E1094" s="223" t="str">
        <f>IFERROR(IF(VLOOKUP($O1094,'APOIO-DESPESAS'!$A$3:$N$962,6,FALSE)="","",VLOOKUP($O1094,'APOIO-DESPESAS'!$A$3:$N$962,6,FALSE)),"")</f>
        <v/>
      </c>
      <c r="F1094" s="223" t="str">
        <f>IFERROR(IF(VLOOKUP($O1094,'APOIO-DESPESAS'!$A$3:$N$962,7,FALSE)="","",VLOOKUP($O1094,'APOIO-DESPESAS'!$A$3:$N$962,7,FALSE)),"")</f>
        <v/>
      </c>
      <c r="G1094" s="223" t="str">
        <f>IFERROR(IF(VLOOKUP($O1094,'APOIO-DESPESAS'!$A$3:$N$962,8,FALSE)="","",VLOOKUP($O1094,'APOIO-DESPESAS'!$A$3:$N$962,8,FALSE)),"")</f>
        <v/>
      </c>
      <c r="H1094" s="223" t="str">
        <f>IFERROR(IF(VLOOKUP($O1094,'APOIO-DESPESAS'!$A$3:$N$962,9,FALSE)="","",VLOOKUP($O1094,'APOIO-DESPESAS'!$A$3:$N$962,9,FALSE)),"")</f>
        <v/>
      </c>
      <c r="I1094" s="223" t="str">
        <f>IFERROR(IF(VLOOKUP($O1094,'APOIO-DESPESAS'!$A$3:$N$962,10,FALSE)="","",VLOOKUP($O1094,'APOIO-DESPESAS'!$A$3:$N$962,10,FALSE)),"")</f>
        <v/>
      </c>
      <c r="J1094" s="223" t="str">
        <f>IFERROR(IF(VLOOKUP($O1094,'APOIO-DESPESAS'!$A$3:$N$962,11,FALSE)="","",VLOOKUP($O1094,'APOIO-DESPESAS'!$A$3:$N$962,11,FALSE)),"")</f>
        <v/>
      </c>
      <c r="K1094" s="223" t="str">
        <f>IFERROR(IF(VLOOKUP($O1094,'APOIO-DESPESAS'!$A$3:$N$962,12,FALSE)="","",VLOOKUP($O1094,'APOIO-DESPESAS'!$A$3:$N$962,12,FALSE)),"")</f>
        <v/>
      </c>
      <c r="L1094" s="223" t="str">
        <f>IFERROR(IF(VLOOKUP($O1094,'APOIO-DESPESAS'!$A$3:$N$962,13,FALSE)="","",VLOOKUP($O1094,'APOIO-DESPESAS'!$A$3:$N$962,13,FALSE)),"")</f>
        <v/>
      </c>
      <c r="M1094" s="223" t="str">
        <f>IFERROR(IF(VLOOKUP($O1094,'APOIO-DESPESAS'!$A$3:$N$962,14,FALSE)="","",VLOOKUP($O1094,'APOIO-DESPESAS'!$A$3:$N$962,14,FALSE)),"")</f>
        <v/>
      </c>
      <c r="O1094" s="223">
        <f t="shared" si="17"/>
        <v>1092</v>
      </c>
    </row>
    <row r="1095" spans="1:15" x14ac:dyDescent="0.25">
      <c r="A1095" s="223" t="str">
        <f>IFERROR(IF(VLOOKUP($O1095,'APOIO-DESPESAS'!$A$3:$N$962,2,FALSE)="","",VLOOKUP($O1095,'APOIO-DESPESAS'!$A$3:$N$962,2,FALSE)),"")</f>
        <v/>
      </c>
      <c r="B1095" s="223" t="str">
        <f>IFERROR(IF(VLOOKUP($O1095,'APOIO-DESPESAS'!$A$3:$N$962,3,FALSE)="","",VLOOKUP($O1095,'APOIO-DESPESAS'!$A$3:$N$962,3,FALSE)),"")</f>
        <v/>
      </c>
      <c r="C1095" s="223" t="str">
        <f>IFERROR(IF(VLOOKUP($O1095,'APOIO-DESPESAS'!$A$3:$N$962,4,FALSE)="","",VLOOKUP($O1095,'APOIO-DESPESAS'!$A$3:$N$962,4,FALSE)),"")</f>
        <v/>
      </c>
      <c r="D1095" s="223" t="str">
        <f>IFERROR(IF(VLOOKUP($O1095,'APOIO-DESPESAS'!$A$3:$N$962,5,FALSE)="","",VLOOKUP($O1095,'APOIO-DESPESAS'!$A$3:$N$962,5,FALSE)),"")</f>
        <v/>
      </c>
      <c r="E1095" s="223" t="str">
        <f>IFERROR(IF(VLOOKUP($O1095,'APOIO-DESPESAS'!$A$3:$N$962,6,FALSE)="","",VLOOKUP($O1095,'APOIO-DESPESAS'!$A$3:$N$962,6,FALSE)),"")</f>
        <v/>
      </c>
      <c r="F1095" s="223" t="str">
        <f>IFERROR(IF(VLOOKUP($O1095,'APOIO-DESPESAS'!$A$3:$N$962,7,FALSE)="","",VLOOKUP($O1095,'APOIO-DESPESAS'!$A$3:$N$962,7,FALSE)),"")</f>
        <v/>
      </c>
      <c r="G1095" s="223" t="str">
        <f>IFERROR(IF(VLOOKUP($O1095,'APOIO-DESPESAS'!$A$3:$N$962,8,FALSE)="","",VLOOKUP($O1095,'APOIO-DESPESAS'!$A$3:$N$962,8,FALSE)),"")</f>
        <v/>
      </c>
      <c r="H1095" s="223" t="str">
        <f>IFERROR(IF(VLOOKUP($O1095,'APOIO-DESPESAS'!$A$3:$N$962,9,FALSE)="","",VLOOKUP($O1095,'APOIO-DESPESAS'!$A$3:$N$962,9,FALSE)),"")</f>
        <v/>
      </c>
      <c r="I1095" s="223" t="str">
        <f>IFERROR(IF(VLOOKUP($O1095,'APOIO-DESPESAS'!$A$3:$N$962,10,FALSE)="","",VLOOKUP($O1095,'APOIO-DESPESAS'!$A$3:$N$962,10,FALSE)),"")</f>
        <v/>
      </c>
      <c r="J1095" s="223" t="str">
        <f>IFERROR(IF(VLOOKUP($O1095,'APOIO-DESPESAS'!$A$3:$N$962,11,FALSE)="","",VLOOKUP($O1095,'APOIO-DESPESAS'!$A$3:$N$962,11,FALSE)),"")</f>
        <v/>
      </c>
      <c r="K1095" s="223" t="str">
        <f>IFERROR(IF(VLOOKUP($O1095,'APOIO-DESPESAS'!$A$3:$N$962,12,FALSE)="","",VLOOKUP($O1095,'APOIO-DESPESAS'!$A$3:$N$962,12,FALSE)),"")</f>
        <v/>
      </c>
      <c r="L1095" s="223" t="str">
        <f>IFERROR(IF(VLOOKUP($O1095,'APOIO-DESPESAS'!$A$3:$N$962,13,FALSE)="","",VLOOKUP($O1095,'APOIO-DESPESAS'!$A$3:$N$962,13,FALSE)),"")</f>
        <v/>
      </c>
      <c r="M1095" s="223" t="str">
        <f>IFERROR(IF(VLOOKUP($O1095,'APOIO-DESPESAS'!$A$3:$N$962,14,FALSE)="","",VLOOKUP($O1095,'APOIO-DESPESAS'!$A$3:$N$962,14,FALSE)),"")</f>
        <v/>
      </c>
      <c r="O1095" s="223">
        <f t="shared" si="17"/>
        <v>1093</v>
      </c>
    </row>
    <row r="1096" spans="1:15" x14ac:dyDescent="0.25">
      <c r="A1096" s="223" t="str">
        <f>IFERROR(IF(VLOOKUP($O1096,'APOIO-DESPESAS'!$A$3:$N$962,2,FALSE)="","",VLOOKUP($O1096,'APOIO-DESPESAS'!$A$3:$N$962,2,FALSE)),"")</f>
        <v/>
      </c>
      <c r="B1096" s="223" t="str">
        <f>IFERROR(IF(VLOOKUP($O1096,'APOIO-DESPESAS'!$A$3:$N$962,3,FALSE)="","",VLOOKUP($O1096,'APOIO-DESPESAS'!$A$3:$N$962,3,FALSE)),"")</f>
        <v/>
      </c>
      <c r="C1096" s="223" t="str">
        <f>IFERROR(IF(VLOOKUP($O1096,'APOIO-DESPESAS'!$A$3:$N$962,4,FALSE)="","",VLOOKUP($O1096,'APOIO-DESPESAS'!$A$3:$N$962,4,FALSE)),"")</f>
        <v/>
      </c>
      <c r="D1096" s="223" t="str">
        <f>IFERROR(IF(VLOOKUP($O1096,'APOIO-DESPESAS'!$A$3:$N$962,5,FALSE)="","",VLOOKUP($O1096,'APOIO-DESPESAS'!$A$3:$N$962,5,FALSE)),"")</f>
        <v/>
      </c>
      <c r="E1096" s="223" t="str">
        <f>IFERROR(IF(VLOOKUP($O1096,'APOIO-DESPESAS'!$A$3:$N$962,6,FALSE)="","",VLOOKUP($O1096,'APOIO-DESPESAS'!$A$3:$N$962,6,FALSE)),"")</f>
        <v/>
      </c>
      <c r="F1096" s="223" t="str">
        <f>IFERROR(IF(VLOOKUP($O1096,'APOIO-DESPESAS'!$A$3:$N$962,7,FALSE)="","",VLOOKUP($O1096,'APOIO-DESPESAS'!$A$3:$N$962,7,FALSE)),"")</f>
        <v/>
      </c>
      <c r="G1096" s="223" t="str">
        <f>IFERROR(IF(VLOOKUP($O1096,'APOIO-DESPESAS'!$A$3:$N$962,8,FALSE)="","",VLOOKUP($O1096,'APOIO-DESPESAS'!$A$3:$N$962,8,FALSE)),"")</f>
        <v/>
      </c>
      <c r="H1096" s="223" t="str">
        <f>IFERROR(IF(VLOOKUP($O1096,'APOIO-DESPESAS'!$A$3:$N$962,9,FALSE)="","",VLOOKUP($O1096,'APOIO-DESPESAS'!$A$3:$N$962,9,FALSE)),"")</f>
        <v/>
      </c>
      <c r="I1096" s="223" t="str">
        <f>IFERROR(IF(VLOOKUP($O1096,'APOIO-DESPESAS'!$A$3:$N$962,10,FALSE)="","",VLOOKUP($O1096,'APOIO-DESPESAS'!$A$3:$N$962,10,FALSE)),"")</f>
        <v/>
      </c>
      <c r="J1096" s="223" t="str">
        <f>IFERROR(IF(VLOOKUP($O1096,'APOIO-DESPESAS'!$A$3:$N$962,11,FALSE)="","",VLOOKUP($O1096,'APOIO-DESPESAS'!$A$3:$N$962,11,FALSE)),"")</f>
        <v/>
      </c>
      <c r="K1096" s="223" t="str">
        <f>IFERROR(IF(VLOOKUP($O1096,'APOIO-DESPESAS'!$A$3:$N$962,12,FALSE)="","",VLOOKUP($O1096,'APOIO-DESPESAS'!$A$3:$N$962,12,FALSE)),"")</f>
        <v/>
      </c>
      <c r="L1096" s="223" t="str">
        <f>IFERROR(IF(VLOOKUP($O1096,'APOIO-DESPESAS'!$A$3:$N$962,13,FALSE)="","",VLOOKUP($O1096,'APOIO-DESPESAS'!$A$3:$N$962,13,FALSE)),"")</f>
        <v/>
      </c>
      <c r="M1096" s="223" t="str">
        <f>IFERROR(IF(VLOOKUP($O1096,'APOIO-DESPESAS'!$A$3:$N$962,14,FALSE)="","",VLOOKUP($O1096,'APOIO-DESPESAS'!$A$3:$N$962,14,FALSE)),"")</f>
        <v/>
      </c>
      <c r="O1096" s="223">
        <f t="shared" si="17"/>
        <v>1094</v>
      </c>
    </row>
    <row r="1097" spans="1:15" x14ac:dyDescent="0.25">
      <c r="A1097" s="223" t="str">
        <f>IFERROR(IF(VLOOKUP($O1097,'APOIO-DESPESAS'!$A$3:$N$962,2,FALSE)="","",VLOOKUP($O1097,'APOIO-DESPESAS'!$A$3:$N$962,2,FALSE)),"")</f>
        <v/>
      </c>
      <c r="B1097" s="223" t="str">
        <f>IFERROR(IF(VLOOKUP($O1097,'APOIO-DESPESAS'!$A$3:$N$962,3,FALSE)="","",VLOOKUP($O1097,'APOIO-DESPESAS'!$A$3:$N$962,3,FALSE)),"")</f>
        <v/>
      </c>
      <c r="C1097" s="223" t="str">
        <f>IFERROR(IF(VLOOKUP($O1097,'APOIO-DESPESAS'!$A$3:$N$962,4,FALSE)="","",VLOOKUP($O1097,'APOIO-DESPESAS'!$A$3:$N$962,4,FALSE)),"")</f>
        <v/>
      </c>
      <c r="D1097" s="223" t="str">
        <f>IFERROR(IF(VLOOKUP($O1097,'APOIO-DESPESAS'!$A$3:$N$962,5,FALSE)="","",VLOOKUP($O1097,'APOIO-DESPESAS'!$A$3:$N$962,5,FALSE)),"")</f>
        <v/>
      </c>
      <c r="E1097" s="223" t="str">
        <f>IFERROR(IF(VLOOKUP($O1097,'APOIO-DESPESAS'!$A$3:$N$962,6,FALSE)="","",VLOOKUP($O1097,'APOIO-DESPESAS'!$A$3:$N$962,6,FALSE)),"")</f>
        <v/>
      </c>
      <c r="F1097" s="223" t="str">
        <f>IFERROR(IF(VLOOKUP($O1097,'APOIO-DESPESAS'!$A$3:$N$962,7,FALSE)="","",VLOOKUP($O1097,'APOIO-DESPESAS'!$A$3:$N$962,7,FALSE)),"")</f>
        <v/>
      </c>
      <c r="G1097" s="223" t="str">
        <f>IFERROR(IF(VLOOKUP($O1097,'APOIO-DESPESAS'!$A$3:$N$962,8,FALSE)="","",VLOOKUP($O1097,'APOIO-DESPESAS'!$A$3:$N$962,8,FALSE)),"")</f>
        <v/>
      </c>
      <c r="H1097" s="223" t="str">
        <f>IFERROR(IF(VLOOKUP($O1097,'APOIO-DESPESAS'!$A$3:$N$962,9,FALSE)="","",VLOOKUP($O1097,'APOIO-DESPESAS'!$A$3:$N$962,9,FALSE)),"")</f>
        <v/>
      </c>
      <c r="I1097" s="223" t="str">
        <f>IFERROR(IF(VLOOKUP($O1097,'APOIO-DESPESAS'!$A$3:$N$962,10,FALSE)="","",VLOOKUP($O1097,'APOIO-DESPESAS'!$A$3:$N$962,10,FALSE)),"")</f>
        <v/>
      </c>
      <c r="J1097" s="223" t="str">
        <f>IFERROR(IF(VLOOKUP($O1097,'APOIO-DESPESAS'!$A$3:$N$962,11,FALSE)="","",VLOOKUP($O1097,'APOIO-DESPESAS'!$A$3:$N$962,11,FALSE)),"")</f>
        <v/>
      </c>
      <c r="K1097" s="223" t="str">
        <f>IFERROR(IF(VLOOKUP($O1097,'APOIO-DESPESAS'!$A$3:$N$962,12,FALSE)="","",VLOOKUP($O1097,'APOIO-DESPESAS'!$A$3:$N$962,12,FALSE)),"")</f>
        <v/>
      </c>
      <c r="L1097" s="223" t="str">
        <f>IFERROR(IF(VLOOKUP($O1097,'APOIO-DESPESAS'!$A$3:$N$962,13,FALSE)="","",VLOOKUP($O1097,'APOIO-DESPESAS'!$A$3:$N$962,13,FALSE)),"")</f>
        <v/>
      </c>
      <c r="M1097" s="223" t="str">
        <f>IFERROR(IF(VLOOKUP($O1097,'APOIO-DESPESAS'!$A$3:$N$962,14,FALSE)="","",VLOOKUP($O1097,'APOIO-DESPESAS'!$A$3:$N$962,14,FALSE)),"")</f>
        <v/>
      </c>
      <c r="O1097" s="223">
        <f t="shared" si="17"/>
        <v>1095</v>
      </c>
    </row>
    <row r="1098" spans="1:15" x14ac:dyDescent="0.25">
      <c r="A1098" s="223" t="str">
        <f>IFERROR(IF(VLOOKUP($O1098,'APOIO-DESPESAS'!$A$3:$N$962,2,FALSE)="","",VLOOKUP($O1098,'APOIO-DESPESAS'!$A$3:$N$962,2,FALSE)),"")</f>
        <v/>
      </c>
      <c r="B1098" s="223" t="str">
        <f>IFERROR(IF(VLOOKUP($O1098,'APOIO-DESPESAS'!$A$3:$N$962,3,FALSE)="","",VLOOKUP($O1098,'APOIO-DESPESAS'!$A$3:$N$962,3,FALSE)),"")</f>
        <v/>
      </c>
      <c r="C1098" s="223" t="str">
        <f>IFERROR(IF(VLOOKUP($O1098,'APOIO-DESPESAS'!$A$3:$N$962,4,FALSE)="","",VLOOKUP($O1098,'APOIO-DESPESAS'!$A$3:$N$962,4,FALSE)),"")</f>
        <v/>
      </c>
      <c r="D1098" s="223" t="str">
        <f>IFERROR(IF(VLOOKUP($O1098,'APOIO-DESPESAS'!$A$3:$N$962,5,FALSE)="","",VLOOKUP($O1098,'APOIO-DESPESAS'!$A$3:$N$962,5,FALSE)),"")</f>
        <v/>
      </c>
      <c r="E1098" s="223" t="str">
        <f>IFERROR(IF(VLOOKUP($O1098,'APOIO-DESPESAS'!$A$3:$N$962,6,FALSE)="","",VLOOKUP($O1098,'APOIO-DESPESAS'!$A$3:$N$962,6,FALSE)),"")</f>
        <v/>
      </c>
      <c r="F1098" s="223" t="str">
        <f>IFERROR(IF(VLOOKUP($O1098,'APOIO-DESPESAS'!$A$3:$N$962,7,FALSE)="","",VLOOKUP($O1098,'APOIO-DESPESAS'!$A$3:$N$962,7,FALSE)),"")</f>
        <v/>
      </c>
      <c r="G1098" s="223" t="str">
        <f>IFERROR(IF(VLOOKUP($O1098,'APOIO-DESPESAS'!$A$3:$N$962,8,FALSE)="","",VLOOKUP($O1098,'APOIO-DESPESAS'!$A$3:$N$962,8,FALSE)),"")</f>
        <v/>
      </c>
      <c r="H1098" s="223" t="str">
        <f>IFERROR(IF(VLOOKUP($O1098,'APOIO-DESPESAS'!$A$3:$N$962,9,FALSE)="","",VLOOKUP($O1098,'APOIO-DESPESAS'!$A$3:$N$962,9,FALSE)),"")</f>
        <v/>
      </c>
      <c r="I1098" s="223" t="str">
        <f>IFERROR(IF(VLOOKUP($O1098,'APOIO-DESPESAS'!$A$3:$N$962,10,FALSE)="","",VLOOKUP($O1098,'APOIO-DESPESAS'!$A$3:$N$962,10,FALSE)),"")</f>
        <v/>
      </c>
      <c r="J1098" s="223" t="str">
        <f>IFERROR(IF(VLOOKUP($O1098,'APOIO-DESPESAS'!$A$3:$N$962,11,FALSE)="","",VLOOKUP($O1098,'APOIO-DESPESAS'!$A$3:$N$962,11,FALSE)),"")</f>
        <v/>
      </c>
      <c r="K1098" s="223" t="str">
        <f>IFERROR(IF(VLOOKUP($O1098,'APOIO-DESPESAS'!$A$3:$N$962,12,FALSE)="","",VLOOKUP($O1098,'APOIO-DESPESAS'!$A$3:$N$962,12,FALSE)),"")</f>
        <v/>
      </c>
      <c r="L1098" s="223" t="str">
        <f>IFERROR(IF(VLOOKUP($O1098,'APOIO-DESPESAS'!$A$3:$N$962,13,FALSE)="","",VLOOKUP($O1098,'APOIO-DESPESAS'!$A$3:$N$962,13,FALSE)),"")</f>
        <v/>
      </c>
      <c r="M1098" s="223" t="str">
        <f>IFERROR(IF(VLOOKUP($O1098,'APOIO-DESPESAS'!$A$3:$N$962,14,FALSE)="","",VLOOKUP($O1098,'APOIO-DESPESAS'!$A$3:$N$962,14,FALSE)),"")</f>
        <v/>
      </c>
      <c r="O1098" s="223">
        <f t="shared" si="17"/>
        <v>1096</v>
      </c>
    </row>
    <row r="1099" spans="1:15" x14ac:dyDescent="0.25">
      <c r="A1099" s="223" t="str">
        <f>IFERROR(IF(VLOOKUP($O1099,'APOIO-DESPESAS'!$A$3:$N$962,2,FALSE)="","",VLOOKUP($O1099,'APOIO-DESPESAS'!$A$3:$N$962,2,FALSE)),"")</f>
        <v/>
      </c>
      <c r="B1099" s="223" t="str">
        <f>IFERROR(IF(VLOOKUP($O1099,'APOIO-DESPESAS'!$A$3:$N$962,3,FALSE)="","",VLOOKUP($O1099,'APOIO-DESPESAS'!$A$3:$N$962,3,FALSE)),"")</f>
        <v/>
      </c>
      <c r="C1099" s="223" t="str">
        <f>IFERROR(IF(VLOOKUP($O1099,'APOIO-DESPESAS'!$A$3:$N$962,4,FALSE)="","",VLOOKUP($O1099,'APOIO-DESPESAS'!$A$3:$N$962,4,FALSE)),"")</f>
        <v/>
      </c>
      <c r="D1099" s="223" t="str">
        <f>IFERROR(IF(VLOOKUP($O1099,'APOIO-DESPESAS'!$A$3:$N$962,5,FALSE)="","",VLOOKUP($O1099,'APOIO-DESPESAS'!$A$3:$N$962,5,FALSE)),"")</f>
        <v/>
      </c>
      <c r="E1099" s="223" t="str">
        <f>IFERROR(IF(VLOOKUP($O1099,'APOIO-DESPESAS'!$A$3:$N$962,6,FALSE)="","",VLOOKUP($O1099,'APOIO-DESPESAS'!$A$3:$N$962,6,FALSE)),"")</f>
        <v/>
      </c>
      <c r="F1099" s="223" t="str">
        <f>IFERROR(IF(VLOOKUP($O1099,'APOIO-DESPESAS'!$A$3:$N$962,7,FALSE)="","",VLOOKUP($O1099,'APOIO-DESPESAS'!$A$3:$N$962,7,FALSE)),"")</f>
        <v/>
      </c>
      <c r="G1099" s="223" t="str">
        <f>IFERROR(IF(VLOOKUP($O1099,'APOIO-DESPESAS'!$A$3:$N$962,8,FALSE)="","",VLOOKUP($O1099,'APOIO-DESPESAS'!$A$3:$N$962,8,FALSE)),"")</f>
        <v/>
      </c>
      <c r="H1099" s="223" t="str">
        <f>IFERROR(IF(VLOOKUP($O1099,'APOIO-DESPESAS'!$A$3:$N$962,9,FALSE)="","",VLOOKUP($O1099,'APOIO-DESPESAS'!$A$3:$N$962,9,FALSE)),"")</f>
        <v/>
      </c>
      <c r="I1099" s="223" t="str">
        <f>IFERROR(IF(VLOOKUP($O1099,'APOIO-DESPESAS'!$A$3:$N$962,10,FALSE)="","",VLOOKUP($O1099,'APOIO-DESPESAS'!$A$3:$N$962,10,FALSE)),"")</f>
        <v/>
      </c>
      <c r="J1099" s="223" t="str">
        <f>IFERROR(IF(VLOOKUP($O1099,'APOIO-DESPESAS'!$A$3:$N$962,11,FALSE)="","",VLOOKUP($O1099,'APOIO-DESPESAS'!$A$3:$N$962,11,FALSE)),"")</f>
        <v/>
      </c>
      <c r="K1099" s="223" t="str">
        <f>IFERROR(IF(VLOOKUP($O1099,'APOIO-DESPESAS'!$A$3:$N$962,12,FALSE)="","",VLOOKUP($O1099,'APOIO-DESPESAS'!$A$3:$N$962,12,FALSE)),"")</f>
        <v/>
      </c>
      <c r="L1099" s="223" t="str">
        <f>IFERROR(IF(VLOOKUP($O1099,'APOIO-DESPESAS'!$A$3:$N$962,13,FALSE)="","",VLOOKUP($O1099,'APOIO-DESPESAS'!$A$3:$N$962,13,FALSE)),"")</f>
        <v/>
      </c>
      <c r="M1099" s="223" t="str">
        <f>IFERROR(IF(VLOOKUP($O1099,'APOIO-DESPESAS'!$A$3:$N$962,14,FALSE)="","",VLOOKUP($O1099,'APOIO-DESPESAS'!$A$3:$N$962,14,FALSE)),"")</f>
        <v/>
      </c>
      <c r="O1099" s="223">
        <f t="shared" si="17"/>
        <v>1097</v>
      </c>
    </row>
    <row r="1100" spans="1:15" x14ac:dyDescent="0.25">
      <c r="A1100" s="223" t="str">
        <f>IFERROR(IF(VLOOKUP($O1100,'APOIO-DESPESAS'!$A$3:$N$962,2,FALSE)="","",VLOOKUP($O1100,'APOIO-DESPESAS'!$A$3:$N$962,2,FALSE)),"")</f>
        <v/>
      </c>
      <c r="B1100" s="223" t="str">
        <f>IFERROR(IF(VLOOKUP($O1100,'APOIO-DESPESAS'!$A$3:$N$962,3,FALSE)="","",VLOOKUP($O1100,'APOIO-DESPESAS'!$A$3:$N$962,3,FALSE)),"")</f>
        <v/>
      </c>
      <c r="C1100" s="223" t="str">
        <f>IFERROR(IF(VLOOKUP($O1100,'APOIO-DESPESAS'!$A$3:$N$962,4,FALSE)="","",VLOOKUP($O1100,'APOIO-DESPESAS'!$A$3:$N$962,4,FALSE)),"")</f>
        <v/>
      </c>
      <c r="D1100" s="223" t="str">
        <f>IFERROR(IF(VLOOKUP($O1100,'APOIO-DESPESAS'!$A$3:$N$962,5,FALSE)="","",VLOOKUP($O1100,'APOIO-DESPESAS'!$A$3:$N$962,5,FALSE)),"")</f>
        <v/>
      </c>
      <c r="E1100" s="223" t="str">
        <f>IFERROR(IF(VLOOKUP($O1100,'APOIO-DESPESAS'!$A$3:$N$962,6,FALSE)="","",VLOOKUP($O1100,'APOIO-DESPESAS'!$A$3:$N$962,6,FALSE)),"")</f>
        <v/>
      </c>
      <c r="F1100" s="223" t="str">
        <f>IFERROR(IF(VLOOKUP($O1100,'APOIO-DESPESAS'!$A$3:$N$962,7,FALSE)="","",VLOOKUP($O1100,'APOIO-DESPESAS'!$A$3:$N$962,7,FALSE)),"")</f>
        <v/>
      </c>
      <c r="G1100" s="223" t="str">
        <f>IFERROR(IF(VLOOKUP($O1100,'APOIO-DESPESAS'!$A$3:$N$962,8,FALSE)="","",VLOOKUP($O1100,'APOIO-DESPESAS'!$A$3:$N$962,8,FALSE)),"")</f>
        <v/>
      </c>
      <c r="H1100" s="223" t="str">
        <f>IFERROR(IF(VLOOKUP($O1100,'APOIO-DESPESAS'!$A$3:$N$962,9,FALSE)="","",VLOOKUP($O1100,'APOIO-DESPESAS'!$A$3:$N$962,9,FALSE)),"")</f>
        <v/>
      </c>
      <c r="I1100" s="223" t="str">
        <f>IFERROR(IF(VLOOKUP($O1100,'APOIO-DESPESAS'!$A$3:$N$962,10,FALSE)="","",VLOOKUP($O1100,'APOIO-DESPESAS'!$A$3:$N$962,10,FALSE)),"")</f>
        <v/>
      </c>
      <c r="J1100" s="223" t="str">
        <f>IFERROR(IF(VLOOKUP($O1100,'APOIO-DESPESAS'!$A$3:$N$962,11,FALSE)="","",VLOOKUP($O1100,'APOIO-DESPESAS'!$A$3:$N$962,11,FALSE)),"")</f>
        <v/>
      </c>
      <c r="K1100" s="223" t="str">
        <f>IFERROR(IF(VLOOKUP($O1100,'APOIO-DESPESAS'!$A$3:$N$962,12,FALSE)="","",VLOOKUP($O1100,'APOIO-DESPESAS'!$A$3:$N$962,12,FALSE)),"")</f>
        <v/>
      </c>
      <c r="L1100" s="223" t="str">
        <f>IFERROR(IF(VLOOKUP($O1100,'APOIO-DESPESAS'!$A$3:$N$962,13,FALSE)="","",VLOOKUP($O1100,'APOIO-DESPESAS'!$A$3:$N$962,13,FALSE)),"")</f>
        <v/>
      </c>
      <c r="M1100" s="223" t="str">
        <f>IFERROR(IF(VLOOKUP($O1100,'APOIO-DESPESAS'!$A$3:$N$962,14,FALSE)="","",VLOOKUP($O1100,'APOIO-DESPESAS'!$A$3:$N$962,14,FALSE)),"")</f>
        <v/>
      </c>
      <c r="O1100" s="223">
        <f t="shared" si="17"/>
        <v>1098</v>
      </c>
    </row>
    <row r="1101" spans="1:15" x14ac:dyDescent="0.25">
      <c r="A1101" s="223" t="str">
        <f>IFERROR(IF(VLOOKUP($O1101,'APOIO-DESPESAS'!$A$3:$N$962,2,FALSE)="","",VLOOKUP($O1101,'APOIO-DESPESAS'!$A$3:$N$962,2,FALSE)),"")</f>
        <v/>
      </c>
      <c r="B1101" s="223" t="str">
        <f>IFERROR(IF(VLOOKUP($O1101,'APOIO-DESPESAS'!$A$3:$N$962,3,FALSE)="","",VLOOKUP($O1101,'APOIO-DESPESAS'!$A$3:$N$962,3,FALSE)),"")</f>
        <v/>
      </c>
      <c r="C1101" s="223" t="str">
        <f>IFERROR(IF(VLOOKUP($O1101,'APOIO-DESPESAS'!$A$3:$N$962,4,FALSE)="","",VLOOKUP($O1101,'APOIO-DESPESAS'!$A$3:$N$962,4,FALSE)),"")</f>
        <v/>
      </c>
      <c r="D1101" s="223" t="str">
        <f>IFERROR(IF(VLOOKUP($O1101,'APOIO-DESPESAS'!$A$3:$N$962,5,FALSE)="","",VLOOKUP($O1101,'APOIO-DESPESAS'!$A$3:$N$962,5,FALSE)),"")</f>
        <v/>
      </c>
      <c r="E1101" s="223" t="str">
        <f>IFERROR(IF(VLOOKUP($O1101,'APOIO-DESPESAS'!$A$3:$N$962,6,FALSE)="","",VLOOKUP($O1101,'APOIO-DESPESAS'!$A$3:$N$962,6,FALSE)),"")</f>
        <v/>
      </c>
      <c r="F1101" s="223" t="str">
        <f>IFERROR(IF(VLOOKUP($O1101,'APOIO-DESPESAS'!$A$3:$N$962,7,FALSE)="","",VLOOKUP($O1101,'APOIO-DESPESAS'!$A$3:$N$962,7,FALSE)),"")</f>
        <v/>
      </c>
      <c r="G1101" s="223" t="str">
        <f>IFERROR(IF(VLOOKUP($O1101,'APOIO-DESPESAS'!$A$3:$N$962,8,FALSE)="","",VLOOKUP($O1101,'APOIO-DESPESAS'!$A$3:$N$962,8,FALSE)),"")</f>
        <v/>
      </c>
      <c r="H1101" s="223" t="str">
        <f>IFERROR(IF(VLOOKUP($O1101,'APOIO-DESPESAS'!$A$3:$N$962,9,FALSE)="","",VLOOKUP($O1101,'APOIO-DESPESAS'!$A$3:$N$962,9,FALSE)),"")</f>
        <v/>
      </c>
      <c r="I1101" s="223" t="str">
        <f>IFERROR(IF(VLOOKUP($O1101,'APOIO-DESPESAS'!$A$3:$N$962,10,FALSE)="","",VLOOKUP($O1101,'APOIO-DESPESAS'!$A$3:$N$962,10,FALSE)),"")</f>
        <v/>
      </c>
      <c r="J1101" s="223" t="str">
        <f>IFERROR(IF(VLOOKUP($O1101,'APOIO-DESPESAS'!$A$3:$N$962,11,FALSE)="","",VLOOKUP($O1101,'APOIO-DESPESAS'!$A$3:$N$962,11,FALSE)),"")</f>
        <v/>
      </c>
      <c r="K1101" s="223" t="str">
        <f>IFERROR(IF(VLOOKUP($O1101,'APOIO-DESPESAS'!$A$3:$N$962,12,FALSE)="","",VLOOKUP($O1101,'APOIO-DESPESAS'!$A$3:$N$962,12,FALSE)),"")</f>
        <v/>
      </c>
      <c r="L1101" s="223" t="str">
        <f>IFERROR(IF(VLOOKUP($O1101,'APOIO-DESPESAS'!$A$3:$N$962,13,FALSE)="","",VLOOKUP($O1101,'APOIO-DESPESAS'!$A$3:$N$962,13,FALSE)),"")</f>
        <v/>
      </c>
      <c r="M1101" s="223" t="str">
        <f>IFERROR(IF(VLOOKUP($O1101,'APOIO-DESPESAS'!$A$3:$N$962,14,FALSE)="","",VLOOKUP($O1101,'APOIO-DESPESAS'!$A$3:$N$962,14,FALSE)),"")</f>
        <v/>
      </c>
      <c r="O1101" s="223">
        <f t="shared" si="17"/>
        <v>1099</v>
      </c>
    </row>
    <row r="1102" spans="1:15" x14ac:dyDescent="0.25">
      <c r="A1102" s="223" t="str">
        <f>IFERROR(IF(VLOOKUP($O1102,'APOIO-DESPESAS'!$A$3:$N$962,2,FALSE)="","",VLOOKUP($O1102,'APOIO-DESPESAS'!$A$3:$N$962,2,FALSE)),"")</f>
        <v/>
      </c>
      <c r="B1102" s="223" t="str">
        <f>IFERROR(IF(VLOOKUP($O1102,'APOIO-DESPESAS'!$A$3:$N$962,3,FALSE)="","",VLOOKUP($O1102,'APOIO-DESPESAS'!$A$3:$N$962,3,FALSE)),"")</f>
        <v/>
      </c>
      <c r="C1102" s="223" t="str">
        <f>IFERROR(IF(VLOOKUP($O1102,'APOIO-DESPESAS'!$A$3:$N$962,4,FALSE)="","",VLOOKUP($O1102,'APOIO-DESPESAS'!$A$3:$N$962,4,FALSE)),"")</f>
        <v/>
      </c>
      <c r="D1102" s="223" t="str">
        <f>IFERROR(IF(VLOOKUP($O1102,'APOIO-DESPESAS'!$A$3:$N$962,5,FALSE)="","",VLOOKUP($O1102,'APOIO-DESPESAS'!$A$3:$N$962,5,FALSE)),"")</f>
        <v/>
      </c>
      <c r="E1102" s="223" t="str">
        <f>IFERROR(IF(VLOOKUP($O1102,'APOIO-DESPESAS'!$A$3:$N$962,6,FALSE)="","",VLOOKUP($O1102,'APOIO-DESPESAS'!$A$3:$N$962,6,FALSE)),"")</f>
        <v/>
      </c>
      <c r="F1102" s="223" t="str">
        <f>IFERROR(IF(VLOOKUP($O1102,'APOIO-DESPESAS'!$A$3:$N$962,7,FALSE)="","",VLOOKUP($O1102,'APOIO-DESPESAS'!$A$3:$N$962,7,FALSE)),"")</f>
        <v/>
      </c>
      <c r="G1102" s="223" t="str">
        <f>IFERROR(IF(VLOOKUP($O1102,'APOIO-DESPESAS'!$A$3:$N$962,8,FALSE)="","",VLOOKUP($O1102,'APOIO-DESPESAS'!$A$3:$N$962,8,FALSE)),"")</f>
        <v/>
      </c>
      <c r="H1102" s="223" t="str">
        <f>IFERROR(IF(VLOOKUP($O1102,'APOIO-DESPESAS'!$A$3:$N$962,9,FALSE)="","",VLOOKUP($O1102,'APOIO-DESPESAS'!$A$3:$N$962,9,FALSE)),"")</f>
        <v/>
      </c>
      <c r="I1102" s="223" t="str">
        <f>IFERROR(IF(VLOOKUP($O1102,'APOIO-DESPESAS'!$A$3:$N$962,10,FALSE)="","",VLOOKUP($O1102,'APOIO-DESPESAS'!$A$3:$N$962,10,FALSE)),"")</f>
        <v/>
      </c>
      <c r="J1102" s="223" t="str">
        <f>IFERROR(IF(VLOOKUP($O1102,'APOIO-DESPESAS'!$A$3:$N$962,11,FALSE)="","",VLOOKUP($O1102,'APOIO-DESPESAS'!$A$3:$N$962,11,FALSE)),"")</f>
        <v/>
      </c>
      <c r="K1102" s="223" t="str">
        <f>IFERROR(IF(VLOOKUP($O1102,'APOIO-DESPESAS'!$A$3:$N$962,12,FALSE)="","",VLOOKUP($O1102,'APOIO-DESPESAS'!$A$3:$N$962,12,FALSE)),"")</f>
        <v/>
      </c>
      <c r="L1102" s="223" t="str">
        <f>IFERROR(IF(VLOOKUP($O1102,'APOIO-DESPESAS'!$A$3:$N$962,13,FALSE)="","",VLOOKUP($O1102,'APOIO-DESPESAS'!$A$3:$N$962,13,FALSE)),"")</f>
        <v/>
      </c>
      <c r="M1102" s="223" t="str">
        <f>IFERROR(IF(VLOOKUP($O1102,'APOIO-DESPESAS'!$A$3:$N$962,14,FALSE)="","",VLOOKUP($O1102,'APOIO-DESPESAS'!$A$3:$N$962,14,FALSE)),"")</f>
        <v/>
      </c>
      <c r="O1102" s="223">
        <f t="shared" si="17"/>
        <v>1100</v>
      </c>
    </row>
    <row r="1103" spans="1:15" x14ac:dyDescent="0.25">
      <c r="A1103" s="223" t="str">
        <f>IFERROR(IF(VLOOKUP($O1103,'APOIO-DESPESAS'!$A$3:$N$962,2,FALSE)="","",VLOOKUP($O1103,'APOIO-DESPESAS'!$A$3:$N$962,2,FALSE)),"")</f>
        <v/>
      </c>
      <c r="B1103" s="223" t="str">
        <f>IFERROR(IF(VLOOKUP($O1103,'APOIO-DESPESAS'!$A$3:$N$962,3,FALSE)="","",VLOOKUP($O1103,'APOIO-DESPESAS'!$A$3:$N$962,3,FALSE)),"")</f>
        <v/>
      </c>
      <c r="C1103" s="223" t="str">
        <f>IFERROR(IF(VLOOKUP($O1103,'APOIO-DESPESAS'!$A$3:$N$962,4,FALSE)="","",VLOOKUP($O1103,'APOIO-DESPESAS'!$A$3:$N$962,4,FALSE)),"")</f>
        <v/>
      </c>
      <c r="D1103" s="223" t="str">
        <f>IFERROR(IF(VLOOKUP($O1103,'APOIO-DESPESAS'!$A$3:$N$962,5,FALSE)="","",VLOOKUP($O1103,'APOIO-DESPESAS'!$A$3:$N$962,5,FALSE)),"")</f>
        <v/>
      </c>
      <c r="E1103" s="223" t="str">
        <f>IFERROR(IF(VLOOKUP($O1103,'APOIO-DESPESAS'!$A$3:$N$962,6,FALSE)="","",VLOOKUP($O1103,'APOIO-DESPESAS'!$A$3:$N$962,6,FALSE)),"")</f>
        <v/>
      </c>
      <c r="F1103" s="223" t="str">
        <f>IFERROR(IF(VLOOKUP($O1103,'APOIO-DESPESAS'!$A$3:$N$962,7,FALSE)="","",VLOOKUP($O1103,'APOIO-DESPESAS'!$A$3:$N$962,7,FALSE)),"")</f>
        <v/>
      </c>
      <c r="G1103" s="223" t="str">
        <f>IFERROR(IF(VLOOKUP($O1103,'APOIO-DESPESAS'!$A$3:$N$962,8,FALSE)="","",VLOOKUP($O1103,'APOIO-DESPESAS'!$A$3:$N$962,8,FALSE)),"")</f>
        <v/>
      </c>
      <c r="H1103" s="223" t="str">
        <f>IFERROR(IF(VLOOKUP($O1103,'APOIO-DESPESAS'!$A$3:$N$962,9,FALSE)="","",VLOOKUP($O1103,'APOIO-DESPESAS'!$A$3:$N$962,9,FALSE)),"")</f>
        <v/>
      </c>
      <c r="I1103" s="223" t="str">
        <f>IFERROR(IF(VLOOKUP($O1103,'APOIO-DESPESAS'!$A$3:$N$962,10,FALSE)="","",VLOOKUP($O1103,'APOIO-DESPESAS'!$A$3:$N$962,10,FALSE)),"")</f>
        <v/>
      </c>
      <c r="J1103" s="223" t="str">
        <f>IFERROR(IF(VLOOKUP($O1103,'APOIO-DESPESAS'!$A$3:$N$962,11,FALSE)="","",VLOOKUP($O1103,'APOIO-DESPESAS'!$A$3:$N$962,11,FALSE)),"")</f>
        <v/>
      </c>
      <c r="K1103" s="223" t="str">
        <f>IFERROR(IF(VLOOKUP($O1103,'APOIO-DESPESAS'!$A$3:$N$962,12,FALSE)="","",VLOOKUP($O1103,'APOIO-DESPESAS'!$A$3:$N$962,12,FALSE)),"")</f>
        <v/>
      </c>
      <c r="L1103" s="223" t="str">
        <f>IFERROR(IF(VLOOKUP($O1103,'APOIO-DESPESAS'!$A$3:$N$962,13,FALSE)="","",VLOOKUP($O1103,'APOIO-DESPESAS'!$A$3:$N$962,13,FALSE)),"")</f>
        <v/>
      </c>
      <c r="M1103" s="223" t="str">
        <f>IFERROR(IF(VLOOKUP($O1103,'APOIO-DESPESAS'!$A$3:$N$962,14,FALSE)="","",VLOOKUP($O1103,'APOIO-DESPESAS'!$A$3:$N$962,14,FALSE)),"")</f>
        <v/>
      </c>
      <c r="O1103" s="223">
        <f t="shared" si="17"/>
        <v>1101</v>
      </c>
    </row>
    <row r="1104" spans="1:15" x14ac:dyDescent="0.25">
      <c r="A1104" s="223" t="str">
        <f>IFERROR(IF(VLOOKUP($O1104,'APOIO-DESPESAS'!$A$3:$N$962,2,FALSE)="","",VLOOKUP($O1104,'APOIO-DESPESAS'!$A$3:$N$962,2,FALSE)),"")</f>
        <v/>
      </c>
      <c r="B1104" s="223" t="str">
        <f>IFERROR(IF(VLOOKUP($O1104,'APOIO-DESPESAS'!$A$3:$N$962,3,FALSE)="","",VLOOKUP($O1104,'APOIO-DESPESAS'!$A$3:$N$962,3,FALSE)),"")</f>
        <v/>
      </c>
      <c r="C1104" s="223" t="str">
        <f>IFERROR(IF(VLOOKUP($O1104,'APOIO-DESPESAS'!$A$3:$N$962,4,FALSE)="","",VLOOKUP($O1104,'APOIO-DESPESAS'!$A$3:$N$962,4,FALSE)),"")</f>
        <v/>
      </c>
      <c r="D1104" s="223" t="str">
        <f>IFERROR(IF(VLOOKUP($O1104,'APOIO-DESPESAS'!$A$3:$N$962,5,FALSE)="","",VLOOKUP($O1104,'APOIO-DESPESAS'!$A$3:$N$962,5,FALSE)),"")</f>
        <v/>
      </c>
      <c r="E1104" s="223" t="str">
        <f>IFERROR(IF(VLOOKUP($O1104,'APOIO-DESPESAS'!$A$3:$N$962,6,FALSE)="","",VLOOKUP($O1104,'APOIO-DESPESAS'!$A$3:$N$962,6,FALSE)),"")</f>
        <v/>
      </c>
      <c r="F1104" s="223" t="str">
        <f>IFERROR(IF(VLOOKUP($O1104,'APOIO-DESPESAS'!$A$3:$N$962,7,FALSE)="","",VLOOKUP($O1104,'APOIO-DESPESAS'!$A$3:$N$962,7,FALSE)),"")</f>
        <v/>
      </c>
      <c r="G1104" s="223" t="str">
        <f>IFERROR(IF(VLOOKUP($O1104,'APOIO-DESPESAS'!$A$3:$N$962,8,FALSE)="","",VLOOKUP($O1104,'APOIO-DESPESAS'!$A$3:$N$962,8,FALSE)),"")</f>
        <v/>
      </c>
      <c r="H1104" s="223" t="str">
        <f>IFERROR(IF(VLOOKUP($O1104,'APOIO-DESPESAS'!$A$3:$N$962,9,FALSE)="","",VLOOKUP($O1104,'APOIO-DESPESAS'!$A$3:$N$962,9,FALSE)),"")</f>
        <v/>
      </c>
      <c r="I1104" s="223" t="str">
        <f>IFERROR(IF(VLOOKUP($O1104,'APOIO-DESPESAS'!$A$3:$N$962,10,FALSE)="","",VLOOKUP($O1104,'APOIO-DESPESAS'!$A$3:$N$962,10,FALSE)),"")</f>
        <v/>
      </c>
      <c r="J1104" s="223" t="str">
        <f>IFERROR(IF(VLOOKUP($O1104,'APOIO-DESPESAS'!$A$3:$N$962,11,FALSE)="","",VLOOKUP($O1104,'APOIO-DESPESAS'!$A$3:$N$962,11,FALSE)),"")</f>
        <v/>
      </c>
      <c r="K1104" s="223" t="str">
        <f>IFERROR(IF(VLOOKUP($O1104,'APOIO-DESPESAS'!$A$3:$N$962,12,FALSE)="","",VLOOKUP($O1104,'APOIO-DESPESAS'!$A$3:$N$962,12,FALSE)),"")</f>
        <v/>
      </c>
      <c r="L1104" s="223" t="str">
        <f>IFERROR(IF(VLOOKUP($O1104,'APOIO-DESPESAS'!$A$3:$N$962,13,FALSE)="","",VLOOKUP($O1104,'APOIO-DESPESAS'!$A$3:$N$962,13,FALSE)),"")</f>
        <v/>
      </c>
      <c r="M1104" s="223" t="str">
        <f>IFERROR(IF(VLOOKUP($O1104,'APOIO-DESPESAS'!$A$3:$N$962,14,FALSE)="","",VLOOKUP($O1104,'APOIO-DESPESAS'!$A$3:$N$962,14,FALSE)),"")</f>
        <v/>
      </c>
      <c r="O1104" s="223">
        <f t="shared" si="17"/>
        <v>1102</v>
      </c>
    </row>
    <row r="1105" spans="1:15" x14ac:dyDescent="0.25">
      <c r="A1105" s="223" t="str">
        <f>IFERROR(IF(VLOOKUP($O1105,'APOIO-DESPESAS'!$A$3:$N$962,2,FALSE)="","",VLOOKUP($O1105,'APOIO-DESPESAS'!$A$3:$N$962,2,FALSE)),"")</f>
        <v/>
      </c>
      <c r="B1105" s="223" t="str">
        <f>IFERROR(IF(VLOOKUP($O1105,'APOIO-DESPESAS'!$A$3:$N$962,3,FALSE)="","",VLOOKUP($O1105,'APOIO-DESPESAS'!$A$3:$N$962,3,FALSE)),"")</f>
        <v/>
      </c>
      <c r="C1105" s="223" t="str">
        <f>IFERROR(IF(VLOOKUP($O1105,'APOIO-DESPESAS'!$A$3:$N$962,4,FALSE)="","",VLOOKUP($O1105,'APOIO-DESPESAS'!$A$3:$N$962,4,FALSE)),"")</f>
        <v/>
      </c>
      <c r="D1105" s="223" t="str">
        <f>IFERROR(IF(VLOOKUP($O1105,'APOIO-DESPESAS'!$A$3:$N$962,5,FALSE)="","",VLOOKUP($O1105,'APOIO-DESPESAS'!$A$3:$N$962,5,FALSE)),"")</f>
        <v/>
      </c>
      <c r="E1105" s="223" t="str">
        <f>IFERROR(IF(VLOOKUP($O1105,'APOIO-DESPESAS'!$A$3:$N$962,6,FALSE)="","",VLOOKUP($O1105,'APOIO-DESPESAS'!$A$3:$N$962,6,FALSE)),"")</f>
        <v/>
      </c>
      <c r="F1105" s="223" t="str">
        <f>IFERROR(IF(VLOOKUP($O1105,'APOIO-DESPESAS'!$A$3:$N$962,7,FALSE)="","",VLOOKUP($O1105,'APOIO-DESPESAS'!$A$3:$N$962,7,FALSE)),"")</f>
        <v/>
      </c>
      <c r="G1105" s="223" t="str">
        <f>IFERROR(IF(VLOOKUP($O1105,'APOIO-DESPESAS'!$A$3:$N$962,8,FALSE)="","",VLOOKUP($O1105,'APOIO-DESPESAS'!$A$3:$N$962,8,FALSE)),"")</f>
        <v/>
      </c>
      <c r="H1105" s="223" t="str">
        <f>IFERROR(IF(VLOOKUP($O1105,'APOIO-DESPESAS'!$A$3:$N$962,9,FALSE)="","",VLOOKUP($O1105,'APOIO-DESPESAS'!$A$3:$N$962,9,FALSE)),"")</f>
        <v/>
      </c>
      <c r="I1105" s="223" t="str">
        <f>IFERROR(IF(VLOOKUP($O1105,'APOIO-DESPESAS'!$A$3:$N$962,10,FALSE)="","",VLOOKUP($O1105,'APOIO-DESPESAS'!$A$3:$N$962,10,FALSE)),"")</f>
        <v/>
      </c>
      <c r="J1105" s="223" t="str">
        <f>IFERROR(IF(VLOOKUP($O1105,'APOIO-DESPESAS'!$A$3:$N$962,11,FALSE)="","",VLOOKUP($O1105,'APOIO-DESPESAS'!$A$3:$N$962,11,FALSE)),"")</f>
        <v/>
      </c>
      <c r="K1105" s="223" t="str">
        <f>IFERROR(IF(VLOOKUP($O1105,'APOIO-DESPESAS'!$A$3:$N$962,12,FALSE)="","",VLOOKUP($O1105,'APOIO-DESPESAS'!$A$3:$N$962,12,FALSE)),"")</f>
        <v/>
      </c>
      <c r="L1105" s="223" t="str">
        <f>IFERROR(IF(VLOOKUP($O1105,'APOIO-DESPESAS'!$A$3:$N$962,13,FALSE)="","",VLOOKUP($O1105,'APOIO-DESPESAS'!$A$3:$N$962,13,FALSE)),"")</f>
        <v/>
      </c>
      <c r="M1105" s="223" t="str">
        <f>IFERROR(IF(VLOOKUP($O1105,'APOIO-DESPESAS'!$A$3:$N$962,14,FALSE)="","",VLOOKUP($O1105,'APOIO-DESPESAS'!$A$3:$N$962,14,FALSE)),"")</f>
        <v/>
      </c>
      <c r="O1105" s="223">
        <f t="shared" si="17"/>
        <v>1103</v>
      </c>
    </row>
    <row r="1106" spans="1:15" x14ac:dyDescent="0.25">
      <c r="A1106" s="223" t="str">
        <f>IFERROR(IF(VLOOKUP($O1106,'APOIO-DESPESAS'!$A$3:$N$962,2,FALSE)="","",VLOOKUP($O1106,'APOIO-DESPESAS'!$A$3:$N$962,2,FALSE)),"")</f>
        <v/>
      </c>
      <c r="B1106" s="223" t="str">
        <f>IFERROR(IF(VLOOKUP($O1106,'APOIO-DESPESAS'!$A$3:$N$962,3,FALSE)="","",VLOOKUP($O1106,'APOIO-DESPESAS'!$A$3:$N$962,3,FALSE)),"")</f>
        <v/>
      </c>
      <c r="C1106" s="223" t="str">
        <f>IFERROR(IF(VLOOKUP($O1106,'APOIO-DESPESAS'!$A$3:$N$962,4,FALSE)="","",VLOOKUP($O1106,'APOIO-DESPESAS'!$A$3:$N$962,4,FALSE)),"")</f>
        <v/>
      </c>
      <c r="D1106" s="223" t="str">
        <f>IFERROR(IF(VLOOKUP($O1106,'APOIO-DESPESAS'!$A$3:$N$962,5,FALSE)="","",VLOOKUP($O1106,'APOIO-DESPESAS'!$A$3:$N$962,5,FALSE)),"")</f>
        <v/>
      </c>
      <c r="E1106" s="223" t="str">
        <f>IFERROR(IF(VLOOKUP($O1106,'APOIO-DESPESAS'!$A$3:$N$962,6,FALSE)="","",VLOOKUP($O1106,'APOIO-DESPESAS'!$A$3:$N$962,6,FALSE)),"")</f>
        <v/>
      </c>
      <c r="F1106" s="223" t="str">
        <f>IFERROR(IF(VLOOKUP($O1106,'APOIO-DESPESAS'!$A$3:$N$962,7,FALSE)="","",VLOOKUP($O1106,'APOIO-DESPESAS'!$A$3:$N$962,7,FALSE)),"")</f>
        <v/>
      </c>
      <c r="G1106" s="223" t="str">
        <f>IFERROR(IF(VLOOKUP($O1106,'APOIO-DESPESAS'!$A$3:$N$962,8,FALSE)="","",VLOOKUP($O1106,'APOIO-DESPESAS'!$A$3:$N$962,8,FALSE)),"")</f>
        <v/>
      </c>
      <c r="H1106" s="223" t="str">
        <f>IFERROR(IF(VLOOKUP($O1106,'APOIO-DESPESAS'!$A$3:$N$962,9,FALSE)="","",VLOOKUP($O1106,'APOIO-DESPESAS'!$A$3:$N$962,9,FALSE)),"")</f>
        <v/>
      </c>
      <c r="I1106" s="223" t="str">
        <f>IFERROR(IF(VLOOKUP($O1106,'APOIO-DESPESAS'!$A$3:$N$962,10,FALSE)="","",VLOOKUP($O1106,'APOIO-DESPESAS'!$A$3:$N$962,10,FALSE)),"")</f>
        <v/>
      </c>
      <c r="J1106" s="223" t="str">
        <f>IFERROR(IF(VLOOKUP($O1106,'APOIO-DESPESAS'!$A$3:$N$962,11,FALSE)="","",VLOOKUP($O1106,'APOIO-DESPESAS'!$A$3:$N$962,11,FALSE)),"")</f>
        <v/>
      </c>
      <c r="K1106" s="223" t="str">
        <f>IFERROR(IF(VLOOKUP($O1106,'APOIO-DESPESAS'!$A$3:$N$962,12,FALSE)="","",VLOOKUP($O1106,'APOIO-DESPESAS'!$A$3:$N$962,12,FALSE)),"")</f>
        <v/>
      </c>
      <c r="L1106" s="223" t="str">
        <f>IFERROR(IF(VLOOKUP($O1106,'APOIO-DESPESAS'!$A$3:$N$962,13,FALSE)="","",VLOOKUP($O1106,'APOIO-DESPESAS'!$A$3:$N$962,13,FALSE)),"")</f>
        <v/>
      </c>
      <c r="M1106" s="223" t="str">
        <f>IFERROR(IF(VLOOKUP($O1106,'APOIO-DESPESAS'!$A$3:$N$962,14,FALSE)="","",VLOOKUP($O1106,'APOIO-DESPESAS'!$A$3:$N$962,14,FALSE)),"")</f>
        <v/>
      </c>
      <c r="O1106" s="223">
        <f t="shared" si="17"/>
        <v>1104</v>
      </c>
    </row>
    <row r="1107" spans="1:15" x14ac:dyDescent="0.25">
      <c r="A1107" s="223" t="str">
        <f>IFERROR(IF(VLOOKUP($O1107,'APOIO-DESPESAS'!$A$3:$N$962,2,FALSE)="","",VLOOKUP($O1107,'APOIO-DESPESAS'!$A$3:$N$962,2,FALSE)),"")</f>
        <v/>
      </c>
      <c r="B1107" s="223" t="str">
        <f>IFERROR(IF(VLOOKUP($O1107,'APOIO-DESPESAS'!$A$3:$N$962,3,FALSE)="","",VLOOKUP($O1107,'APOIO-DESPESAS'!$A$3:$N$962,3,FALSE)),"")</f>
        <v/>
      </c>
      <c r="C1107" s="223" t="str">
        <f>IFERROR(IF(VLOOKUP($O1107,'APOIO-DESPESAS'!$A$3:$N$962,4,FALSE)="","",VLOOKUP($O1107,'APOIO-DESPESAS'!$A$3:$N$962,4,FALSE)),"")</f>
        <v/>
      </c>
      <c r="D1107" s="223" t="str">
        <f>IFERROR(IF(VLOOKUP($O1107,'APOIO-DESPESAS'!$A$3:$N$962,5,FALSE)="","",VLOOKUP($O1107,'APOIO-DESPESAS'!$A$3:$N$962,5,FALSE)),"")</f>
        <v/>
      </c>
      <c r="E1107" s="223" t="str">
        <f>IFERROR(IF(VLOOKUP($O1107,'APOIO-DESPESAS'!$A$3:$N$962,6,FALSE)="","",VLOOKUP($O1107,'APOIO-DESPESAS'!$A$3:$N$962,6,FALSE)),"")</f>
        <v/>
      </c>
      <c r="F1107" s="223" t="str">
        <f>IFERROR(IF(VLOOKUP($O1107,'APOIO-DESPESAS'!$A$3:$N$962,7,FALSE)="","",VLOOKUP($O1107,'APOIO-DESPESAS'!$A$3:$N$962,7,FALSE)),"")</f>
        <v/>
      </c>
      <c r="G1107" s="223" t="str">
        <f>IFERROR(IF(VLOOKUP($O1107,'APOIO-DESPESAS'!$A$3:$N$962,8,FALSE)="","",VLOOKUP($O1107,'APOIO-DESPESAS'!$A$3:$N$962,8,FALSE)),"")</f>
        <v/>
      </c>
      <c r="H1107" s="223" t="str">
        <f>IFERROR(IF(VLOOKUP($O1107,'APOIO-DESPESAS'!$A$3:$N$962,9,FALSE)="","",VLOOKUP($O1107,'APOIO-DESPESAS'!$A$3:$N$962,9,FALSE)),"")</f>
        <v/>
      </c>
      <c r="I1107" s="223" t="str">
        <f>IFERROR(IF(VLOOKUP($O1107,'APOIO-DESPESAS'!$A$3:$N$962,10,FALSE)="","",VLOOKUP($O1107,'APOIO-DESPESAS'!$A$3:$N$962,10,FALSE)),"")</f>
        <v/>
      </c>
      <c r="J1107" s="223" t="str">
        <f>IFERROR(IF(VLOOKUP($O1107,'APOIO-DESPESAS'!$A$3:$N$962,11,FALSE)="","",VLOOKUP($O1107,'APOIO-DESPESAS'!$A$3:$N$962,11,FALSE)),"")</f>
        <v/>
      </c>
      <c r="K1107" s="223" t="str">
        <f>IFERROR(IF(VLOOKUP($O1107,'APOIO-DESPESAS'!$A$3:$N$962,12,FALSE)="","",VLOOKUP($O1107,'APOIO-DESPESAS'!$A$3:$N$962,12,FALSE)),"")</f>
        <v/>
      </c>
      <c r="L1107" s="223" t="str">
        <f>IFERROR(IF(VLOOKUP($O1107,'APOIO-DESPESAS'!$A$3:$N$962,13,FALSE)="","",VLOOKUP($O1107,'APOIO-DESPESAS'!$A$3:$N$962,13,FALSE)),"")</f>
        <v/>
      </c>
      <c r="M1107" s="223" t="str">
        <f>IFERROR(IF(VLOOKUP($O1107,'APOIO-DESPESAS'!$A$3:$N$962,14,FALSE)="","",VLOOKUP($O1107,'APOIO-DESPESAS'!$A$3:$N$962,14,FALSE)),"")</f>
        <v/>
      </c>
      <c r="O1107" s="223">
        <f t="shared" si="17"/>
        <v>1105</v>
      </c>
    </row>
    <row r="1108" spans="1:15" x14ac:dyDescent="0.25">
      <c r="A1108" s="223" t="str">
        <f>IFERROR(IF(VLOOKUP($O1108,'APOIO-DESPESAS'!$A$3:$N$962,2,FALSE)="","",VLOOKUP($O1108,'APOIO-DESPESAS'!$A$3:$N$962,2,FALSE)),"")</f>
        <v/>
      </c>
      <c r="B1108" s="223" t="str">
        <f>IFERROR(IF(VLOOKUP($O1108,'APOIO-DESPESAS'!$A$3:$N$962,3,FALSE)="","",VLOOKUP($O1108,'APOIO-DESPESAS'!$A$3:$N$962,3,FALSE)),"")</f>
        <v/>
      </c>
      <c r="C1108" s="223" t="str">
        <f>IFERROR(IF(VLOOKUP($O1108,'APOIO-DESPESAS'!$A$3:$N$962,4,FALSE)="","",VLOOKUP($O1108,'APOIO-DESPESAS'!$A$3:$N$962,4,FALSE)),"")</f>
        <v/>
      </c>
      <c r="D1108" s="223" t="str">
        <f>IFERROR(IF(VLOOKUP($O1108,'APOIO-DESPESAS'!$A$3:$N$962,5,FALSE)="","",VLOOKUP($O1108,'APOIO-DESPESAS'!$A$3:$N$962,5,FALSE)),"")</f>
        <v/>
      </c>
      <c r="E1108" s="223" t="str">
        <f>IFERROR(IF(VLOOKUP($O1108,'APOIO-DESPESAS'!$A$3:$N$962,6,FALSE)="","",VLOOKUP($O1108,'APOIO-DESPESAS'!$A$3:$N$962,6,FALSE)),"")</f>
        <v/>
      </c>
      <c r="F1108" s="223" t="str">
        <f>IFERROR(IF(VLOOKUP($O1108,'APOIO-DESPESAS'!$A$3:$N$962,7,FALSE)="","",VLOOKUP($O1108,'APOIO-DESPESAS'!$A$3:$N$962,7,FALSE)),"")</f>
        <v/>
      </c>
      <c r="G1108" s="223" t="str">
        <f>IFERROR(IF(VLOOKUP($O1108,'APOIO-DESPESAS'!$A$3:$N$962,8,FALSE)="","",VLOOKUP($O1108,'APOIO-DESPESAS'!$A$3:$N$962,8,FALSE)),"")</f>
        <v/>
      </c>
      <c r="H1108" s="223" t="str">
        <f>IFERROR(IF(VLOOKUP($O1108,'APOIO-DESPESAS'!$A$3:$N$962,9,FALSE)="","",VLOOKUP($O1108,'APOIO-DESPESAS'!$A$3:$N$962,9,FALSE)),"")</f>
        <v/>
      </c>
      <c r="I1108" s="223" t="str">
        <f>IFERROR(IF(VLOOKUP($O1108,'APOIO-DESPESAS'!$A$3:$N$962,10,FALSE)="","",VLOOKUP($O1108,'APOIO-DESPESAS'!$A$3:$N$962,10,FALSE)),"")</f>
        <v/>
      </c>
      <c r="J1108" s="223" t="str">
        <f>IFERROR(IF(VLOOKUP($O1108,'APOIO-DESPESAS'!$A$3:$N$962,11,FALSE)="","",VLOOKUP($O1108,'APOIO-DESPESAS'!$A$3:$N$962,11,FALSE)),"")</f>
        <v/>
      </c>
      <c r="K1108" s="223" t="str">
        <f>IFERROR(IF(VLOOKUP($O1108,'APOIO-DESPESAS'!$A$3:$N$962,12,FALSE)="","",VLOOKUP($O1108,'APOIO-DESPESAS'!$A$3:$N$962,12,FALSE)),"")</f>
        <v/>
      </c>
      <c r="L1108" s="223" t="str">
        <f>IFERROR(IF(VLOOKUP($O1108,'APOIO-DESPESAS'!$A$3:$N$962,13,FALSE)="","",VLOOKUP($O1108,'APOIO-DESPESAS'!$A$3:$N$962,13,FALSE)),"")</f>
        <v/>
      </c>
      <c r="M1108" s="223" t="str">
        <f>IFERROR(IF(VLOOKUP($O1108,'APOIO-DESPESAS'!$A$3:$N$962,14,FALSE)="","",VLOOKUP($O1108,'APOIO-DESPESAS'!$A$3:$N$962,14,FALSE)),"")</f>
        <v/>
      </c>
      <c r="O1108" s="223">
        <f t="shared" si="17"/>
        <v>1106</v>
      </c>
    </row>
    <row r="1109" spans="1:15" x14ac:dyDescent="0.25">
      <c r="A1109" s="223" t="str">
        <f>IFERROR(IF(VLOOKUP($O1109,'APOIO-DESPESAS'!$A$3:$N$962,2,FALSE)="","",VLOOKUP($O1109,'APOIO-DESPESAS'!$A$3:$N$962,2,FALSE)),"")</f>
        <v/>
      </c>
      <c r="B1109" s="223" t="str">
        <f>IFERROR(IF(VLOOKUP($O1109,'APOIO-DESPESAS'!$A$3:$N$962,3,FALSE)="","",VLOOKUP($O1109,'APOIO-DESPESAS'!$A$3:$N$962,3,FALSE)),"")</f>
        <v/>
      </c>
      <c r="C1109" s="223" t="str">
        <f>IFERROR(IF(VLOOKUP($O1109,'APOIO-DESPESAS'!$A$3:$N$962,4,FALSE)="","",VLOOKUP($O1109,'APOIO-DESPESAS'!$A$3:$N$962,4,FALSE)),"")</f>
        <v/>
      </c>
      <c r="D1109" s="223" t="str">
        <f>IFERROR(IF(VLOOKUP($O1109,'APOIO-DESPESAS'!$A$3:$N$962,5,FALSE)="","",VLOOKUP($O1109,'APOIO-DESPESAS'!$A$3:$N$962,5,FALSE)),"")</f>
        <v/>
      </c>
      <c r="E1109" s="223" t="str">
        <f>IFERROR(IF(VLOOKUP($O1109,'APOIO-DESPESAS'!$A$3:$N$962,6,FALSE)="","",VLOOKUP($O1109,'APOIO-DESPESAS'!$A$3:$N$962,6,FALSE)),"")</f>
        <v/>
      </c>
      <c r="F1109" s="223" t="str">
        <f>IFERROR(IF(VLOOKUP($O1109,'APOIO-DESPESAS'!$A$3:$N$962,7,FALSE)="","",VLOOKUP($O1109,'APOIO-DESPESAS'!$A$3:$N$962,7,FALSE)),"")</f>
        <v/>
      </c>
      <c r="G1109" s="223" t="str">
        <f>IFERROR(IF(VLOOKUP($O1109,'APOIO-DESPESAS'!$A$3:$N$962,8,FALSE)="","",VLOOKUP($O1109,'APOIO-DESPESAS'!$A$3:$N$962,8,FALSE)),"")</f>
        <v/>
      </c>
      <c r="H1109" s="223" t="str">
        <f>IFERROR(IF(VLOOKUP($O1109,'APOIO-DESPESAS'!$A$3:$N$962,9,FALSE)="","",VLOOKUP($O1109,'APOIO-DESPESAS'!$A$3:$N$962,9,FALSE)),"")</f>
        <v/>
      </c>
      <c r="I1109" s="223" t="str">
        <f>IFERROR(IF(VLOOKUP($O1109,'APOIO-DESPESAS'!$A$3:$N$962,10,FALSE)="","",VLOOKUP($O1109,'APOIO-DESPESAS'!$A$3:$N$962,10,FALSE)),"")</f>
        <v/>
      </c>
      <c r="J1109" s="223" t="str">
        <f>IFERROR(IF(VLOOKUP($O1109,'APOIO-DESPESAS'!$A$3:$N$962,11,FALSE)="","",VLOOKUP($O1109,'APOIO-DESPESAS'!$A$3:$N$962,11,FALSE)),"")</f>
        <v/>
      </c>
      <c r="K1109" s="223" t="str">
        <f>IFERROR(IF(VLOOKUP($O1109,'APOIO-DESPESAS'!$A$3:$N$962,12,FALSE)="","",VLOOKUP($O1109,'APOIO-DESPESAS'!$A$3:$N$962,12,FALSE)),"")</f>
        <v/>
      </c>
      <c r="L1109" s="223" t="str">
        <f>IFERROR(IF(VLOOKUP($O1109,'APOIO-DESPESAS'!$A$3:$N$962,13,FALSE)="","",VLOOKUP($O1109,'APOIO-DESPESAS'!$A$3:$N$962,13,FALSE)),"")</f>
        <v/>
      </c>
      <c r="M1109" s="223" t="str">
        <f>IFERROR(IF(VLOOKUP($O1109,'APOIO-DESPESAS'!$A$3:$N$962,14,FALSE)="","",VLOOKUP($O1109,'APOIO-DESPESAS'!$A$3:$N$962,14,FALSE)),"")</f>
        <v/>
      </c>
      <c r="O1109" s="223">
        <f t="shared" si="17"/>
        <v>1107</v>
      </c>
    </row>
    <row r="1110" spans="1:15" x14ac:dyDescent="0.25">
      <c r="A1110" s="223" t="str">
        <f>IFERROR(IF(VLOOKUP($O1110,'APOIO-DESPESAS'!$A$3:$N$962,2,FALSE)="","",VLOOKUP($O1110,'APOIO-DESPESAS'!$A$3:$N$962,2,FALSE)),"")</f>
        <v/>
      </c>
      <c r="B1110" s="223" t="str">
        <f>IFERROR(IF(VLOOKUP($O1110,'APOIO-DESPESAS'!$A$3:$N$962,3,FALSE)="","",VLOOKUP($O1110,'APOIO-DESPESAS'!$A$3:$N$962,3,FALSE)),"")</f>
        <v/>
      </c>
      <c r="C1110" s="223" t="str">
        <f>IFERROR(IF(VLOOKUP($O1110,'APOIO-DESPESAS'!$A$3:$N$962,4,FALSE)="","",VLOOKUP($O1110,'APOIO-DESPESAS'!$A$3:$N$962,4,FALSE)),"")</f>
        <v/>
      </c>
      <c r="D1110" s="223" t="str">
        <f>IFERROR(IF(VLOOKUP($O1110,'APOIO-DESPESAS'!$A$3:$N$962,5,FALSE)="","",VLOOKUP($O1110,'APOIO-DESPESAS'!$A$3:$N$962,5,FALSE)),"")</f>
        <v/>
      </c>
      <c r="E1110" s="223" t="str">
        <f>IFERROR(IF(VLOOKUP($O1110,'APOIO-DESPESAS'!$A$3:$N$962,6,FALSE)="","",VLOOKUP($O1110,'APOIO-DESPESAS'!$A$3:$N$962,6,FALSE)),"")</f>
        <v/>
      </c>
      <c r="F1110" s="223" t="str">
        <f>IFERROR(IF(VLOOKUP($O1110,'APOIO-DESPESAS'!$A$3:$N$962,7,FALSE)="","",VLOOKUP($O1110,'APOIO-DESPESAS'!$A$3:$N$962,7,FALSE)),"")</f>
        <v/>
      </c>
      <c r="G1110" s="223" t="str">
        <f>IFERROR(IF(VLOOKUP($O1110,'APOIO-DESPESAS'!$A$3:$N$962,8,FALSE)="","",VLOOKUP($O1110,'APOIO-DESPESAS'!$A$3:$N$962,8,FALSE)),"")</f>
        <v/>
      </c>
      <c r="H1110" s="223" t="str">
        <f>IFERROR(IF(VLOOKUP($O1110,'APOIO-DESPESAS'!$A$3:$N$962,9,FALSE)="","",VLOOKUP($O1110,'APOIO-DESPESAS'!$A$3:$N$962,9,FALSE)),"")</f>
        <v/>
      </c>
      <c r="I1110" s="223" t="str">
        <f>IFERROR(IF(VLOOKUP($O1110,'APOIO-DESPESAS'!$A$3:$N$962,10,FALSE)="","",VLOOKUP($O1110,'APOIO-DESPESAS'!$A$3:$N$962,10,FALSE)),"")</f>
        <v/>
      </c>
      <c r="J1110" s="223" t="str">
        <f>IFERROR(IF(VLOOKUP($O1110,'APOIO-DESPESAS'!$A$3:$N$962,11,FALSE)="","",VLOOKUP($O1110,'APOIO-DESPESAS'!$A$3:$N$962,11,FALSE)),"")</f>
        <v/>
      </c>
      <c r="K1110" s="223" t="str">
        <f>IFERROR(IF(VLOOKUP($O1110,'APOIO-DESPESAS'!$A$3:$N$962,12,FALSE)="","",VLOOKUP($O1110,'APOIO-DESPESAS'!$A$3:$N$962,12,FALSE)),"")</f>
        <v/>
      </c>
      <c r="L1110" s="223" t="str">
        <f>IFERROR(IF(VLOOKUP($O1110,'APOIO-DESPESAS'!$A$3:$N$962,13,FALSE)="","",VLOOKUP($O1110,'APOIO-DESPESAS'!$A$3:$N$962,13,FALSE)),"")</f>
        <v/>
      </c>
      <c r="M1110" s="223" t="str">
        <f>IFERROR(IF(VLOOKUP($O1110,'APOIO-DESPESAS'!$A$3:$N$962,14,FALSE)="","",VLOOKUP($O1110,'APOIO-DESPESAS'!$A$3:$N$962,14,FALSE)),"")</f>
        <v/>
      </c>
      <c r="O1110" s="223">
        <f t="shared" si="17"/>
        <v>1108</v>
      </c>
    </row>
    <row r="1111" spans="1:15" x14ac:dyDescent="0.25">
      <c r="A1111" s="223" t="str">
        <f>IFERROR(IF(VLOOKUP($O1111,'APOIO-DESPESAS'!$A$3:$N$962,2,FALSE)="","",VLOOKUP($O1111,'APOIO-DESPESAS'!$A$3:$N$962,2,FALSE)),"")</f>
        <v/>
      </c>
      <c r="B1111" s="223" t="str">
        <f>IFERROR(IF(VLOOKUP($O1111,'APOIO-DESPESAS'!$A$3:$N$962,3,FALSE)="","",VLOOKUP($O1111,'APOIO-DESPESAS'!$A$3:$N$962,3,FALSE)),"")</f>
        <v/>
      </c>
      <c r="C1111" s="223" t="str">
        <f>IFERROR(IF(VLOOKUP($O1111,'APOIO-DESPESAS'!$A$3:$N$962,4,FALSE)="","",VLOOKUP($O1111,'APOIO-DESPESAS'!$A$3:$N$962,4,FALSE)),"")</f>
        <v/>
      </c>
      <c r="D1111" s="223" t="str">
        <f>IFERROR(IF(VLOOKUP($O1111,'APOIO-DESPESAS'!$A$3:$N$962,5,FALSE)="","",VLOOKUP($O1111,'APOIO-DESPESAS'!$A$3:$N$962,5,FALSE)),"")</f>
        <v/>
      </c>
      <c r="E1111" s="223" t="str">
        <f>IFERROR(IF(VLOOKUP($O1111,'APOIO-DESPESAS'!$A$3:$N$962,6,FALSE)="","",VLOOKUP($O1111,'APOIO-DESPESAS'!$A$3:$N$962,6,FALSE)),"")</f>
        <v/>
      </c>
      <c r="F1111" s="223" t="str">
        <f>IFERROR(IF(VLOOKUP($O1111,'APOIO-DESPESAS'!$A$3:$N$962,7,FALSE)="","",VLOOKUP($O1111,'APOIO-DESPESAS'!$A$3:$N$962,7,FALSE)),"")</f>
        <v/>
      </c>
      <c r="G1111" s="223" t="str">
        <f>IFERROR(IF(VLOOKUP($O1111,'APOIO-DESPESAS'!$A$3:$N$962,8,FALSE)="","",VLOOKUP($O1111,'APOIO-DESPESAS'!$A$3:$N$962,8,FALSE)),"")</f>
        <v/>
      </c>
      <c r="H1111" s="223" t="str">
        <f>IFERROR(IF(VLOOKUP($O1111,'APOIO-DESPESAS'!$A$3:$N$962,9,FALSE)="","",VLOOKUP($O1111,'APOIO-DESPESAS'!$A$3:$N$962,9,FALSE)),"")</f>
        <v/>
      </c>
      <c r="I1111" s="223" t="str">
        <f>IFERROR(IF(VLOOKUP($O1111,'APOIO-DESPESAS'!$A$3:$N$962,10,FALSE)="","",VLOOKUP($O1111,'APOIO-DESPESAS'!$A$3:$N$962,10,FALSE)),"")</f>
        <v/>
      </c>
      <c r="J1111" s="223" t="str">
        <f>IFERROR(IF(VLOOKUP($O1111,'APOIO-DESPESAS'!$A$3:$N$962,11,FALSE)="","",VLOOKUP($O1111,'APOIO-DESPESAS'!$A$3:$N$962,11,FALSE)),"")</f>
        <v/>
      </c>
      <c r="K1111" s="223" t="str">
        <f>IFERROR(IF(VLOOKUP($O1111,'APOIO-DESPESAS'!$A$3:$N$962,12,FALSE)="","",VLOOKUP($O1111,'APOIO-DESPESAS'!$A$3:$N$962,12,FALSE)),"")</f>
        <v/>
      </c>
      <c r="L1111" s="223" t="str">
        <f>IFERROR(IF(VLOOKUP($O1111,'APOIO-DESPESAS'!$A$3:$N$962,13,FALSE)="","",VLOOKUP($O1111,'APOIO-DESPESAS'!$A$3:$N$962,13,FALSE)),"")</f>
        <v/>
      </c>
      <c r="M1111" s="223" t="str">
        <f>IFERROR(IF(VLOOKUP($O1111,'APOIO-DESPESAS'!$A$3:$N$962,14,FALSE)="","",VLOOKUP($O1111,'APOIO-DESPESAS'!$A$3:$N$962,14,FALSE)),"")</f>
        <v/>
      </c>
      <c r="O1111" s="223">
        <f t="shared" si="17"/>
        <v>1109</v>
      </c>
    </row>
    <row r="1112" spans="1:15" x14ac:dyDescent="0.25">
      <c r="A1112" s="223" t="str">
        <f>IFERROR(IF(VLOOKUP($O1112,'APOIO-DESPESAS'!$A$3:$N$962,2,FALSE)="","",VLOOKUP($O1112,'APOIO-DESPESAS'!$A$3:$N$962,2,FALSE)),"")</f>
        <v/>
      </c>
      <c r="B1112" s="223" t="str">
        <f>IFERROR(IF(VLOOKUP($O1112,'APOIO-DESPESAS'!$A$3:$N$962,3,FALSE)="","",VLOOKUP($O1112,'APOIO-DESPESAS'!$A$3:$N$962,3,FALSE)),"")</f>
        <v/>
      </c>
      <c r="C1112" s="223" t="str">
        <f>IFERROR(IF(VLOOKUP($O1112,'APOIO-DESPESAS'!$A$3:$N$962,4,FALSE)="","",VLOOKUP($O1112,'APOIO-DESPESAS'!$A$3:$N$962,4,FALSE)),"")</f>
        <v/>
      </c>
      <c r="D1112" s="223" t="str">
        <f>IFERROR(IF(VLOOKUP($O1112,'APOIO-DESPESAS'!$A$3:$N$962,5,FALSE)="","",VLOOKUP($O1112,'APOIO-DESPESAS'!$A$3:$N$962,5,FALSE)),"")</f>
        <v/>
      </c>
      <c r="E1112" s="223" t="str">
        <f>IFERROR(IF(VLOOKUP($O1112,'APOIO-DESPESAS'!$A$3:$N$962,6,FALSE)="","",VLOOKUP($O1112,'APOIO-DESPESAS'!$A$3:$N$962,6,FALSE)),"")</f>
        <v/>
      </c>
      <c r="F1112" s="223" t="str">
        <f>IFERROR(IF(VLOOKUP($O1112,'APOIO-DESPESAS'!$A$3:$N$962,7,FALSE)="","",VLOOKUP($O1112,'APOIO-DESPESAS'!$A$3:$N$962,7,FALSE)),"")</f>
        <v/>
      </c>
      <c r="G1112" s="223" t="str">
        <f>IFERROR(IF(VLOOKUP($O1112,'APOIO-DESPESAS'!$A$3:$N$962,8,FALSE)="","",VLOOKUP($O1112,'APOIO-DESPESAS'!$A$3:$N$962,8,FALSE)),"")</f>
        <v/>
      </c>
      <c r="H1112" s="223" t="str">
        <f>IFERROR(IF(VLOOKUP($O1112,'APOIO-DESPESAS'!$A$3:$N$962,9,FALSE)="","",VLOOKUP($O1112,'APOIO-DESPESAS'!$A$3:$N$962,9,FALSE)),"")</f>
        <v/>
      </c>
      <c r="I1112" s="223" t="str">
        <f>IFERROR(IF(VLOOKUP($O1112,'APOIO-DESPESAS'!$A$3:$N$962,10,FALSE)="","",VLOOKUP($O1112,'APOIO-DESPESAS'!$A$3:$N$962,10,FALSE)),"")</f>
        <v/>
      </c>
      <c r="J1112" s="223" t="str">
        <f>IFERROR(IF(VLOOKUP($O1112,'APOIO-DESPESAS'!$A$3:$N$962,11,FALSE)="","",VLOOKUP($O1112,'APOIO-DESPESAS'!$A$3:$N$962,11,FALSE)),"")</f>
        <v/>
      </c>
      <c r="K1112" s="223" t="str">
        <f>IFERROR(IF(VLOOKUP($O1112,'APOIO-DESPESAS'!$A$3:$N$962,12,FALSE)="","",VLOOKUP($O1112,'APOIO-DESPESAS'!$A$3:$N$962,12,FALSE)),"")</f>
        <v/>
      </c>
      <c r="L1112" s="223" t="str">
        <f>IFERROR(IF(VLOOKUP($O1112,'APOIO-DESPESAS'!$A$3:$N$962,13,FALSE)="","",VLOOKUP($O1112,'APOIO-DESPESAS'!$A$3:$N$962,13,FALSE)),"")</f>
        <v/>
      </c>
      <c r="M1112" s="223" t="str">
        <f>IFERROR(IF(VLOOKUP($O1112,'APOIO-DESPESAS'!$A$3:$N$962,14,FALSE)="","",VLOOKUP($O1112,'APOIO-DESPESAS'!$A$3:$N$962,14,FALSE)),"")</f>
        <v/>
      </c>
      <c r="O1112" s="223">
        <f t="shared" si="17"/>
        <v>1110</v>
      </c>
    </row>
    <row r="1113" spans="1:15" x14ac:dyDescent="0.25">
      <c r="A1113" s="223" t="str">
        <f>IFERROR(IF(VLOOKUP($O1113,'APOIO-DESPESAS'!$A$3:$N$962,2,FALSE)="","",VLOOKUP($O1113,'APOIO-DESPESAS'!$A$3:$N$962,2,FALSE)),"")</f>
        <v/>
      </c>
      <c r="B1113" s="223" t="str">
        <f>IFERROR(IF(VLOOKUP($O1113,'APOIO-DESPESAS'!$A$3:$N$962,3,FALSE)="","",VLOOKUP($O1113,'APOIO-DESPESAS'!$A$3:$N$962,3,FALSE)),"")</f>
        <v/>
      </c>
      <c r="C1113" s="223" t="str">
        <f>IFERROR(IF(VLOOKUP($O1113,'APOIO-DESPESAS'!$A$3:$N$962,4,FALSE)="","",VLOOKUP($O1113,'APOIO-DESPESAS'!$A$3:$N$962,4,FALSE)),"")</f>
        <v/>
      </c>
      <c r="D1113" s="223" t="str">
        <f>IFERROR(IF(VLOOKUP($O1113,'APOIO-DESPESAS'!$A$3:$N$962,5,FALSE)="","",VLOOKUP($O1113,'APOIO-DESPESAS'!$A$3:$N$962,5,FALSE)),"")</f>
        <v/>
      </c>
      <c r="E1113" s="223" t="str">
        <f>IFERROR(IF(VLOOKUP($O1113,'APOIO-DESPESAS'!$A$3:$N$962,6,FALSE)="","",VLOOKUP($O1113,'APOIO-DESPESAS'!$A$3:$N$962,6,FALSE)),"")</f>
        <v/>
      </c>
      <c r="F1113" s="223" t="str">
        <f>IFERROR(IF(VLOOKUP($O1113,'APOIO-DESPESAS'!$A$3:$N$962,7,FALSE)="","",VLOOKUP($O1113,'APOIO-DESPESAS'!$A$3:$N$962,7,FALSE)),"")</f>
        <v/>
      </c>
      <c r="G1113" s="223" t="str">
        <f>IFERROR(IF(VLOOKUP($O1113,'APOIO-DESPESAS'!$A$3:$N$962,8,FALSE)="","",VLOOKUP($O1113,'APOIO-DESPESAS'!$A$3:$N$962,8,FALSE)),"")</f>
        <v/>
      </c>
      <c r="H1113" s="223" t="str">
        <f>IFERROR(IF(VLOOKUP($O1113,'APOIO-DESPESAS'!$A$3:$N$962,9,FALSE)="","",VLOOKUP($O1113,'APOIO-DESPESAS'!$A$3:$N$962,9,FALSE)),"")</f>
        <v/>
      </c>
      <c r="I1113" s="223" t="str">
        <f>IFERROR(IF(VLOOKUP($O1113,'APOIO-DESPESAS'!$A$3:$N$962,10,FALSE)="","",VLOOKUP($O1113,'APOIO-DESPESAS'!$A$3:$N$962,10,FALSE)),"")</f>
        <v/>
      </c>
      <c r="J1113" s="223" t="str">
        <f>IFERROR(IF(VLOOKUP($O1113,'APOIO-DESPESAS'!$A$3:$N$962,11,FALSE)="","",VLOOKUP($O1113,'APOIO-DESPESAS'!$A$3:$N$962,11,FALSE)),"")</f>
        <v/>
      </c>
      <c r="K1113" s="223" t="str">
        <f>IFERROR(IF(VLOOKUP($O1113,'APOIO-DESPESAS'!$A$3:$N$962,12,FALSE)="","",VLOOKUP($O1113,'APOIO-DESPESAS'!$A$3:$N$962,12,FALSE)),"")</f>
        <v/>
      </c>
      <c r="L1113" s="223" t="str">
        <f>IFERROR(IF(VLOOKUP($O1113,'APOIO-DESPESAS'!$A$3:$N$962,13,FALSE)="","",VLOOKUP($O1113,'APOIO-DESPESAS'!$A$3:$N$962,13,FALSE)),"")</f>
        <v/>
      </c>
      <c r="M1113" s="223" t="str">
        <f>IFERROR(IF(VLOOKUP($O1113,'APOIO-DESPESAS'!$A$3:$N$962,14,FALSE)="","",VLOOKUP($O1113,'APOIO-DESPESAS'!$A$3:$N$962,14,FALSE)),"")</f>
        <v/>
      </c>
      <c r="O1113" s="223">
        <f t="shared" si="17"/>
        <v>1111</v>
      </c>
    </row>
    <row r="1114" spans="1:15" x14ac:dyDescent="0.25">
      <c r="A1114" s="223" t="str">
        <f>IFERROR(IF(VLOOKUP($O1114,'APOIO-DESPESAS'!$A$3:$N$962,2,FALSE)="","",VLOOKUP($O1114,'APOIO-DESPESAS'!$A$3:$N$962,2,FALSE)),"")</f>
        <v/>
      </c>
      <c r="B1114" s="223" t="str">
        <f>IFERROR(IF(VLOOKUP($O1114,'APOIO-DESPESAS'!$A$3:$N$962,3,FALSE)="","",VLOOKUP($O1114,'APOIO-DESPESAS'!$A$3:$N$962,3,FALSE)),"")</f>
        <v/>
      </c>
      <c r="C1114" s="223" t="str">
        <f>IFERROR(IF(VLOOKUP($O1114,'APOIO-DESPESAS'!$A$3:$N$962,4,FALSE)="","",VLOOKUP($O1114,'APOIO-DESPESAS'!$A$3:$N$962,4,FALSE)),"")</f>
        <v/>
      </c>
      <c r="D1114" s="223" t="str">
        <f>IFERROR(IF(VLOOKUP($O1114,'APOIO-DESPESAS'!$A$3:$N$962,5,FALSE)="","",VLOOKUP($O1114,'APOIO-DESPESAS'!$A$3:$N$962,5,FALSE)),"")</f>
        <v/>
      </c>
      <c r="E1114" s="223" t="str">
        <f>IFERROR(IF(VLOOKUP($O1114,'APOIO-DESPESAS'!$A$3:$N$962,6,FALSE)="","",VLOOKUP($O1114,'APOIO-DESPESAS'!$A$3:$N$962,6,FALSE)),"")</f>
        <v/>
      </c>
      <c r="F1114" s="223" t="str">
        <f>IFERROR(IF(VLOOKUP($O1114,'APOIO-DESPESAS'!$A$3:$N$962,7,FALSE)="","",VLOOKUP($O1114,'APOIO-DESPESAS'!$A$3:$N$962,7,FALSE)),"")</f>
        <v/>
      </c>
      <c r="G1114" s="223" t="str">
        <f>IFERROR(IF(VLOOKUP($O1114,'APOIO-DESPESAS'!$A$3:$N$962,8,FALSE)="","",VLOOKUP($O1114,'APOIO-DESPESAS'!$A$3:$N$962,8,FALSE)),"")</f>
        <v/>
      </c>
      <c r="H1114" s="223" t="str">
        <f>IFERROR(IF(VLOOKUP($O1114,'APOIO-DESPESAS'!$A$3:$N$962,9,FALSE)="","",VLOOKUP($O1114,'APOIO-DESPESAS'!$A$3:$N$962,9,FALSE)),"")</f>
        <v/>
      </c>
      <c r="I1114" s="223" t="str">
        <f>IFERROR(IF(VLOOKUP($O1114,'APOIO-DESPESAS'!$A$3:$N$962,10,FALSE)="","",VLOOKUP($O1114,'APOIO-DESPESAS'!$A$3:$N$962,10,FALSE)),"")</f>
        <v/>
      </c>
      <c r="J1114" s="223" t="str">
        <f>IFERROR(IF(VLOOKUP($O1114,'APOIO-DESPESAS'!$A$3:$N$962,11,FALSE)="","",VLOOKUP($O1114,'APOIO-DESPESAS'!$A$3:$N$962,11,FALSE)),"")</f>
        <v/>
      </c>
      <c r="K1114" s="223" t="str">
        <f>IFERROR(IF(VLOOKUP($O1114,'APOIO-DESPESAS'!$A$3:$N$962,12,FALSE)="","",VLOOKUP($O1114,'APOIO-DESPESAS'!$A$3:$N$962,12,FALSE)),"")</f>
        <v/>
      </c>
      <c r="L1114" s="223" t="str">
        <f>IFERROR(IF(VLOOKUP($O1114,'APOIO-DESPESAS'!$A$3:$N$962,13,FALSE)="","",VLOOKUP($O1114,'APOIO-DESPESAS'!$A$3:$N$962,13,FALSE)),"")</f>
        <v/>
      </c>
      <c r="M1114" s="223" t="str">
        <f>IFERROR(IF(VLOOKUP($O1114,'APOIO-DESPESAS'!$A$3:$N$962,14,FALSE)="","",VLOOKUP($O1114,'APOIO-DESPESAS'!$A$3:$N$962,14,FALSE)),"")</f>
        <v/>
      </c>
      <c r="O1114" s="223">
        <f t="shared" si="17"/>
        <v>1112</v>
      </c>
    </row>
    <row r="1115" spans="1:15" x14ac:dyDescent="0.25">
      <c r="A1115" s="223" t="str">
        <f>IFERROR(IF(VLOOKUP($O1115,'APOIO-DESPESAS'!$A$3:$N$962,2,FALSE)="","",VLOOKUP($O1115,'APOIO-DESPESAS'!$A$3:$N$962,2,FALSE)),"")</f>
        <v/>
      </c>
      <c r="B1115" s="223" t="str">
        <f>IFERROR(IF(VLOOKUP($O1115,'APOIO-DESPESAS'!$A$3:$N$962,3,FALSE)="","",VLOOKUP($O1115,'APOIO-DESPESAS'!$A$3:$N$962,3,FALSE)),"")</f>
        <v/>
      </c>
      <c r="C1115" s="223" t="str">
        <f>IFERROR(IF(VLOOKUP($O1115,'APOIO-DESPESAS'!$A$3:$N$962,4,FALSE)="","",VLOOKUP($O1115,'APOIO-DESPESAS'!$A$3:$N$962,4,FALSE)),"")</f>
        <v/>
      </c>
      <c r="D1115" s="223" t="str">
        <f>IFERROR(IF(VLOOKUP($O1115,'APOIO-DESPESAS'!$A$3:$N$962,5,FALSE)="","",VLOOKUP($O1115,'APOIO-DESPESAS'!$A$3:$N$962,5,FALSE)),"")</f>
        <v/>
      </c>
      <c r="E1115" s="223" t="str">
        <f>IFERROR(IF(VLOOKUP($O1115,'APOIO-DESPESAS'!$A$3:$N$962,6,FALSE)="","",VLOOKUP($O1115,'APOIO-DESPESAS'!$A$3:$N$962,6,FALSE)),"")</f>
        <v/>
      </c>
      <c r="F1115" s="223" t="str">
        <f>IFERROR(IF(VLOOKUP($O1115,'APOIO-DESPESAS'!$A$3:$N$962,7,FALSE)="","",VLOOKUP($O1115,'APOIO-DESPESAS'!$A$3:$N$962,7,FALSE)),"")</f>
        <v/>
      </c>
      <c r="G1115" s="223" t="str">
        <f>IFERROR(IF(VLOOKUP($O1115,'APOIO-DESPESAS'!$A$3:$N$962,8,FALSE)="","",VLOOKUP($O1115,'APOIO-DESPESAS'!$A$3:$N$962,8,FALSE)),"")</f>
        <v/>
      </c>
      <c r="H1115" s="223" t="str">
        <f>IFERROR(IF(VLOOKUP($O1115,'APOIO-DESPESAS'!$A$3:$N$962,9,FALSE)="","",VLOOKUP($O1115,'APOIO-DESPESAS'!$A$3:$N$962,9,FALSE)),"")</f>
        <v/>
      </c>
      <c r="I1115" s="223" t="str">
        <f>IFERROR(IF(VLOOKUP($O1115,'APOIO-DESPESAS'!$A$3:$N$962,10,FALSE)="","",VLOOKUP($O1115,'APOIO-DESPESAS'!$A$3:$N$962,10,FALSE)),"")</f>
        <v/>
      </c>
      <c r="J1115" s="223" t="str">
        <f>IFERROR(IF(VLOOKUP($O1115,'APOIO-DESPESAS'!$A$3:$N$962,11,FALSE)="","",VLOOKUP($O1115,'APOIO-DESPESAS'!$A$3:$N$962,11,FALSE)),"")</f>
        <v/>
      </c>
      <c r="K1115" s="223" t="str">
        <f>IFERROR(IF(VLOOKUP($O1115,'APOIO-DESPESAS'!$A$3:$N$962,12,FALSE)="","",VLOOKUP($O1115,'APOIO-DESPESAS'!$A$3:$N$962,12,FALSE)),"")</f>
        <v/>
      </c>
      <c r="L1115" s="223" t="str">
        <f>IFERROR(IF(VLOOKUP($O1115,'APOIO-DESPESAS'!$A$3:$N$962,13,FALSE)="","",VLOOKUP($O1115,'APOIO-DESPESAS'!$A$3:$N$962,13,FALSE)),"")</f>
        <v/>
      </c>
      <c r="M1115" s="223" t="str">
        <f>IFERROR(IF(VLOOKUP($O1115,'APOIO-DESPESAS'!$A$3:$N$962,14,FALSE)="","",VLOOKUP($O1115,'APOIO-DESPESAS'!$A$3:$N$962,14,FALSE)),"")</f>
        <v/>
      </c>
      <c r="O1115" s="223">
        <f t="shared" si="17"/>
        <v>1113</v>
      </c>
    </row>
    <row r="1116" spans="1:15" x14ac:dyDescent="0.25">
      <c r="A1116" s="223" t="str">
        <f>IFERROR(IF(VLOOKUP($O1116,'APOIO-DESPESAS'!$A$3:$N$962,2,FALSE)="","",VLOOKUP($O1116,'APOIO-DESPESAS'!$A$3:$N$962,2,FALSE)),"")</f>
        <v/>
      </c>
      <c r="B1116" s="223" t="str">
        <f>IFERROR(IF(VLOOKUP($O1116,'APOIO-DESPESAS'!$A$3:$N$962,3,FALSE)="","",VLOOKUP($O1116,'APOIO-DESPESAS'!$A$3:$N$962,3,FALSE)),"")</f>
        <v/>
      </c>
      <c r="C1116" s="223" t="str">
        <f>IFERROR(IF(VLOOKUP($O1116,'APOIO-DESPESAS'!$A$3:$N$962,4,FALSE)="","",VLOOKUP($O1116,'APOIO-DESPESAS'!$A$3:$N$962,4,FALSE)),"")</f>
        <v/>
      </c>
      <c r="D1116" s="223" t="str">
        <f>IFERROR(IF(VLOOKUP($O1116,'APOIO-DESPESAS'!$A$3:$N$962,5,FALSE)="","",VLOOKUP($O1116,'APOIO-DESPESAS'!$A$3:$N$962,5,FALSE)),"")</f>
        <v/>
      </c>
      <c r="E1116" s="223" t="str">
        <f>IFERROR(IF(VLOOKUP($O1116,'APOIO-DESPESAS'!$A$3:$N$962,6,FALSE)="","",VLOOKUP($O1116,'APOIO-DESPESAS'!$A$3:$N$962,6,FALSE)),"")</f>
        <v/>
      </c>
      <c r="F1116" s="223" t="str">
        <f>IFERROR(IF(VLOOKUP($O1116,'APOIO-DESPESAS'!$A$3:$N$962,7,FALSE)="","",VLOOKUP($O1116,'APOIO-DESPESAS'!$A$3:$N$962,7,FALSE)),"")</f>
        <v/>
      </c>
      <c r="G1116" s="223" t="str">
        <f>IFERROR(IF(VLOOKUP($O1116,'APOIO-DESPESAS'!$A$3:$N$962,8,FALSE)="","",VLOOKUP($O1116,'APOIO-DESPESAS'!$A$3:$N$962,8,FALSE)),"")</f>
        <v/>
      </c>
      <c r="H1116" s="223" t="str">
        <f>IFERROR(IF(VLOOKUP($O1116,'APOIO-DESPESAS'!$A$3:$N$962,9,FALSE)="","",VLOOKUP($O1116,'APOIO-DESPESAS'!$A$3:$N$962,9,FALSE)),"")</f>
        <v/>
      </c>
      <c r="I1116" s="223" t="str">
        <f>IFERROR(IF(VLOOKUP($O1116,'APOIO-DESPESAS'!$A$3:$N$962,10,FALSE)="","",VLOOKUP($O1116,'APOIO-DESPESAS'!$A$3:$N$962,10,FALSE)),"")</f>
        <v/>
      </c>
      <c r="J1116" s="223" t="str">
        <f>IFERROR(IF(VLOOKUP($O1116,'APOIO-DESPESAS'!$A$3:$N$962,11,FALSE)="","",VLOOKUP($O1116,'APOIO-DESPESAS'!$A$3:$N$962,11,FALSE)),"")</f>
        <v/>
      </c>
      <c r="K1116" s="223" t="str">
        <f>IFERROR(IF(VLOOKUP($O1116,'APOIO-DESPESAS'!$A$3:$N$962,12,FALSE)="","",VLOOKUP($O1116,'APOIO-DESPESAS'!$A$3:$N$962,12,FALSE)),"")</f>
        <v/>
      </c>
      <c r="L1116" s="223" t="str">
        <f>IFERROR(IF(VLOOKUP($O1116,'APOIO-DESPESAS'!$A$3:$N$962,13,FALSE)="","",VLOOKUP($O1116,'APOIO-DESPESAS'!$A$3:$N$962,13,FALSE)),"")</f>
        <v/>
      </c>
      <c r="M1116" s="223" t="str">
        <f>IFERROR(IF(VLOOKUP($O1116,'APOIO-DESPESAS'!$A$3:$N$962,14,FALSE)="","",VLOOKUP($O1116,'APOIO-DESPESAS'!$A$3:$N$962,14,FALSE)),"")</f>
        <v/>
      </c>
      <c r="O1116" s="223">
        <f t="shared" si="17"/>
        <v>1114</v>
      </c>
    </row>
    <row r="1117" spans="1:15" x14ac:dyDescent="0.25">
      <c r="A1117" s="223" t="str">
        <f>IFERROR(IF(VLOOKUP($O1117,'APOIO-DESPESAS'!$A$3:$N$962,2,FALSE)="","",VLOOKUP($O1117,'APOIO-DESPESAS'!$A$3:$N$962,2,FALSE)),"")</f>
        <v/>
      </c>
      <c r="B1117" s="223" t="str">
        <f>IFERROR(IF(VLOOKUP($O1117,'APOIO-DESPESAS'!$A$3:$N$962,3,FALSE)="","",VLOOKUP($O1117,'APOIO-DESPESAS'!$A$3:$N$962,3,FALSE)),"")</f>
        <v/>
      </c>
      <c r="C1117" s="223" t="str">
        <f>IFERROR(IF(VLOOKUP($O1117,'APOIO-DESPESAS'!$A$3:$N$962,4,FALSE)="","",VLOOKUP($O1117,'APOIO-DESPESAS'!$A$3:$N$962,4,FALSE)),"")</f>
        <v/>
      </c>
      <c r="D1117" s="223" t="str">
        <f>IFERROR(IF(VLOOKUP($O1117,'APOIO-DESPESAS'!$A$3:$N$962,5,FALSE)="","",VLOOKUP($O1117,'APOIO-DESPESAS'!$A$3:$N$962,5,FALSE)),"")</f>
        <v/>
      </c>
      <c r="E1117" s="223" t="str">
        <f>IFERROR(IF(VLOOKUP($O1117,'APOIO-DESPESAS'!$A$3:$N$962,6,FALSE)="","",VLOOKUP($O1117,'APOIO-DESPESAS'!$A$3:$N$962,6,FALSE)),"")</f>
        <v/>
      </c>
      <c r="F1117" s="223" t="str">
        <f>IFERROR(IF(VLOOKUP($O1117,'APOIO-DESPESAS'!$A$3:$N$962,7,FALSE)="","",VLOOKUP($O1117,'APOIO-DESPESAS'!$A$3:$N$962,7,FALSE)),"")</f>
        <v/>
      </c>
      <c r="G1117" s="223" t="str">
        <f>IFERROR(IF(VLOOKUP($O1117,'APOIO-DESPESAS'!$A$3:$N$962,8,FALSE)="","",VLOOKUP($O1117,'APOIO-DESPESAS'!$A$3:$N$962,8,FALSE)),"")</f>
        <v/>
      </c>
      <c r="H1117" s="223" t="str">
        <f>IFERROR(IF(VLOOKUP($O1117,'APOIO-DESPESAS'!$A$3:$N$962,9,FALSE)="","",VLOOKUP($O1117,'APOIO-DESPESAS'!$A$3:$N$962,9,FALSE)),"")</f>
        <v/>
      </c>
      <c r="I1117" s="223" t="str">
        <f>IFERROR(IF(VLOOKUP($O1117,'APOIO-DESPESAS'!$A$3:$N$962,10,FALSE)="","",VLOOKUP($O1117,'APOIO-DESPESAS'!$A$3:$N$962,10,FALSE)),"")</f>
        <v/>
      </c>
      <c r="J1117" s="223" t="str">
        <f>IFERROR(IF(VLOOKUP($O1117,'APOIO-DESPESAS'!$A$3:$N$962,11,FALSE)="","",VLOOKUP($O1117,'APOIO-DESPESAS'!$A$3:$N$962,11,FALSE)),"")</f>
        <v/>
      </c>
      <c r="K1117" s="223" t="str">
        <f>IFERROR(IF(VLOOKUP($O1117,'APOIO-DESPESAS'!$A$3:$N$962,12,FALSE)="","",VLOOKUP($O1117,'APOIO-DESPESAS'!$A$3:$N$962,12,FALSE)),"")</f>
        <v/>
      </c>
      <c r="L1117" s="223" t="str">
        <f>IFERROR(IF(VLOOKUP($O1117,'APOIO-DESPESAS'!$A$3:$N$962,13,FALSE)="","",VLOOKUP($O1117,'APOIO-DESPESAS'!$A$3:$N$962,13,FALSE)),"")</f>
        <v/>
      </c>
      <c r="M1117" s="223" t="str">
        <f>IFERROR(IF(VLOOKUP($O1117,'APOIO-DESPESAS'!$A$3:$N$962,14,FALSE)="","",VLOOKUP($O1117,'APOIO-DESPESAS'!$A$3:$N$962,14,FALSE)),"")</f>
        <v/>
      </c>
      <c r="O1117" s="223">
        <f t="shared" si="17"/>
        <v>1115</v>
      </c>
    </row>
    <row r="1118" spans="1:15" x14ac:dyDescent="0.25">
      <c r="A1118" s="223" t="str">
        <f>IFERROR(IF(VLOOKUP($O1118,'APOIO-DESPESAS'!$A$3:$N$962,2,FALSE)="","",VLOOKUP($O1118,'APOIO-DESPESAS'!$A$3:$N$962,2,FALSE)),"")</f>
        <v/>
      </c>
      <c r="B1118" s="223" t="str">
        <f>IFERROR(IF(VLOOKUP($O1118,'APOIO-DESPESAS'!$A$3:$N$962,3,FALSE)="","",VLOOKUP($O1118,'APOIO-DESPESAS'!$A$3:$N$962,3,FALSE)),"")</f>
        <v/>
      </c>
      <c r="C1118" s="223" t="str">
        <f>IFERROR(IF(VLOOKUP($O1118,'APOIO-DESPESAS'!$A$3:$N$962,4,FALSE)="","",VLOOKUP($O1118,'APOIO-DESPESAS'!$A$3:$N$962,4,FALSE)),"")</f>
        <v/>
      </c>
      <c r="D1118" s="223" t="str">
        <f>IFERROR(IF(VLOOKUP($O1118,'APOIO-DESPESAS'!$A$3:$N$962,5,FALSE)="","",VLOOKUP($O1118,'APOIO-DESPESAS'!$A$3:$N$962,5,FALSE)),"")</f>
        <v/>
      </c>
      <c r="E1118" s="223" t="str">
        <f>IFERROR(IF(VLOOKUP($O1118,'APOIO-DESPESAS'!$A$3:$N$962,6,FALSE)="","",VLOOKUP($O1118,'APOIO-DESPESAS'!$A$3:$N$962,6,FALSE)),"")</f>
        <v/>
      </c>
      <c r="F1118" s="223" t="str">
        <f>IFERROR(IF(VLOOKUP($O1118,'APOIO-DESPESAS'!$A$3:$N$962,7,FALSE)="","",VLOOKUP($O1118,'APOIO-DESPESAS'!$A$3:$N$962,7,FALSE)),"")</f>
        <v/>
      </c>
      <c r="G1118" s="223" t="str">
        <f>IFERROR(IF(VLOOKUP($O1118,'APOIO-DESPESAS'!$A$3:$N$962,8,FALSE)="","",VLOOKUP($O1118,'APOIO-DESPESAS'!$A$3:$N$962,8,FALSE)),"")</f>
        <v/>
      </c>
      <c r="H1118" s="223" t="str">
        <f>IFERROR(IF(VLOOKUP($O1118,'APOIO-DESPESAS'!$A$3:$N$962,9,FALSE)="","",VLOOKUP($O1118,'APOIO-DESPESAS'!$A$3:$N$962,9,FALSE)),"")</f>
        <v/>
      </c>
      <c r="I1118" s="223" t="str">
        <f>IFERROR(IF(VLOOKUP($O1118,'APOIO-DESPESAS'!$A$3:$N$962,10,FALSE)="","",VLOOKUP($O1118,'APOIO-DESPESAS'!$A$3:$N$962,10,FALSE)),"")</f>
        <v/>
      </c>
      <c r="J1118" s="223" t="str">
        <f>IFERROR(IF(VLOOKUP($O1118,'APOIO-DESPESAS'!$A$3:$N$962,11,FALSE)="","",VLOOKUP($O1118,'APOIO-DESPESAS'!$A$3:$N$962,11,FALSE)),"")</f>
        <v/>
      </c>
      <c r="K1118" s="223" t="str">
        <f>IFERROR(IF(VLOOKUP($O1118,'APOIO-DESPESAS'!$A$3:$N$962,12,FALSE)="","",VLOOKUP($O1118,'APOIO-DESPESAS'!$A$3:$N$962,12,FALSE)),"")</f>
        <v/>
      </c>
      <c r="L1118" s="223" t="str">
        <f>IFERROR(IF(VLOOKUP($O1118,'APOIO-DESPESAS'!$A$3:$N$962,13,FALSE)="","",VLOOKUP($O1118,'APOIO-DESPESAS'!$A$3:$N$962,13,FALSE)),"")</f>
        <v/>
      </c>
      <c r="M1118" s="223" t="str">
        <f>IFERROR(IF(VLOOKUP($O1118,'APOIO-DESPESAS'!$A$3:$N$962,14,FALSE)="","",VLOOKUP($O1118,'APOIO-DESPESAS'!$A$3:$N$962,14,FALSE)),"")</f>
        <v/>
      </c>
      <c r="O1118" s="223">
        <f t="shared" si="17"/>
        <v>1116</v>
      </c>
    </row>
    <row r="1119" spans="1:15" x14ac:dyDescent="0.25">
      <c r="A1119" s="223" t="str">
        <f>IFERROR(IF(VLOOKUP($O1119,'APOIO-DESPESAS'!$A$3:$N$962,2,FALSE)="","",VLOOKUP($O1119,'APOIO-DESPESAS'!$A$3:$N$962,2,FALSE)),"")</f>
        <v/>
      </c>
      <c r="B1119" s="223" t="str">
        <f>IFERROR(IF(VLOOKUP($O1119,'APOIO-DESPESAS'!$A$3:$N$962,3,FALSE)="","",VLOOKUP($O1119,'APOIO-DESPESAS'!$A$3:$N$962,3,FALSE)),"")</f>
        <v/>
      </c>
      <c r="C1119" s="223" t="str">
        <f>IFERROR(IF(VLOOKUP($O1119,'APOIO-DESPESAS'!$A$3:$N$962,4,FALSE)="","",VLOOKUP($O1119,'APOIO-DESPESAS'!$A$3:$N$962,4,FALSE)),"")</f>
        <v/>
      </c>
      <c r="D1119" s="223" t="str">
        <f>IFERROR(IF(VLOOKUP($O1119,'APOIO-DESPESAS'!$A$3:$N$962,5,FALSE)="","",VLOOKUP($O1119,'APOIO-DESPESAS'!$A$3:$N$962,5,FALSE)),"")</f>
        <v/>
      </c>
      <c r="E1119" s="223" t="str">
        <f>IFERROR(IF(VLOOKUP($O1119,'APOIO-DESPESAS'!$A$3:$N$962,6,FALSE)="","",VLOOKUP($O1119,'APOIO-DESPESAS'!$A$3:$N$962,6,FALSE)),"")</f>
        <v/>
      </c>
      <c r="F1119" s="223" t="str">
        <f>IFERROR(IF(VLOOKUP($O1119,'APOIO-DESPESAS'!$A$3:$N$962,7,FALSE)="","",VLOOKUP($O1119,'APOIO-DESPESAS'!$A$3:$N$962,7,FALSE)),"")</f>
        <v/>
      </c>
      <c r="G1119" s="223" t="str">
        <f>IFERROR(IF(VLOOKUP($O1119,'APOIO-DESPESAS'!$A$3:$N$962,8,FALSE)="","",VLOOKUP($O1119,'APOIO-DESPESAS'!$A$3:$N$962,8,FALSE)),"")</f>
        <v/>
      </c>
      <c r="H1119" s="223" t="str">
        <f>IFERROR(IF(VLOOKUP($O1119,'APOIO-DESPESAS'!$A$3:$N$962,9,FALSE)="","",VLOOKUP($O1119,'APOIO-DESPESAS'!$A$3:$N$962,9,FALSE)),"")</f>
        <v/>
      </c>
      <c r="I1119" s="223" t="str">
        <f>IFERROR(IF(VLOOKUP($O1119,'APOIO-DESPESAS'!$A$3:$N$962,10,FALSE)="","",VLOOKUP($O1119,'APOIO-DESPESAS'!$A$3:$N$962,10,FALSE)),"")</f>
        <v/>
      </c>
      <c r="J1119" s="223" t="str">
        <f>IFERROR(IF(VLOOKUP($O1119,'APOIO-DESPESAS'!$A$3:$N$962,11,FALSE)="","",VLOOKUP($O1119,'APOIO-DESPESAS'!$A$3:$N$962,11,FALSE)),"")</f>
        <v/>
      </c>
      <c r="K1119" s="223" t="str">
        <f>IFERROR(IF(VLOOKUP($O1119,'APOIO-DESPESAS'!$A$3:$N$962,12,FALSE)="","",VLOOKUP($O1119,'APOIO-DESPESAS'!$A$3:$N$962,12,FALSE)),"")</f>
        <v/>
      </c>
      <c r="L1119" s="223" t="str">
        <f>IFERROR(IF(VLOOKUP($O1119,'APOIO-DESPESAS'!$A$3:$N$962,13,FALSE)="","",VLOOKUP($O1119,'APOIO-DESPESAS'!$A$3:$N$962,13,FALSE)),"")</f>
        <v/>
      </c>
      <c r="M1119" s="223" t="str">
        <f>IFERROR(IF(VLOOKUP($O1119,'APOIO-DESPESAS'!$A$3:$N$962,14,FALSE)="","",VLOOKUP($O1119,'APOIO-DESPESAS'!$A$3:$N$962,14,FALSE)),"")</f>
        <v/>
      </c>
      <c r="O1119" s="223">
        <f t="shared" si="17"/>
        <v>1117</v>
      </c>
    </row>
    <row r="1120" spans="1:15" x14ac:dyDescent="0.25">
      <c r="A1120" s="223" t="str">
        <f>IFERROR(IF(VLOOKUP($O1120,'APOIO-DESPESAS'!$A$3:$N$962,2,FALSE)="","",VLOOKUP($O1120,'APOIO-DESPESAS'!$A$3:$N$962,2,FALSE)),"")</f>
        <v/>
      </c>
      <c r="B1120" s="223" t="str">
        <f>IFERROR(IF(VLOOKUP($O1120,'APOIO-DESPESAS'!$A$3:$N$962,3,FALSE)="","",VLOOKUP($O1120,'APOIO-DESPESAS'!$A$3:$N$962,3,FALSE)),"")</f>
        <v/>
      </c>
      <c r="C1120" s="223" t="str">
        <f>IFERROR(IF(VLOOKUP($O1120,'APOIO-DESPESAS'!$A$3:$N$962,4,FALSE)="","",VLOOKUP($O1120,'APOIO-DESPESAS'!$A$3:$N$962,4,FALSE)),"")</f>
        <v/>
      </c>
      <c r="D1120" s="223" t="str">
        <f>IFERROR(IF(VLOOKUP($O1120,'APOIO-DESPESAS'!$A$3:$N$962,5,FALSE)="","",VLOOKUP($O1120,'APOIO-DESPESAS'!$A$3:$N$962,5,FALSE)),"")</f>
        <v/>
      </c>
      <c r="E1120" s="223" t="str">
        <f>IFERROR(IF(VLOOKUP($O1120,'APOIO-DESPESAS'!$A$3:$N$962,6,FALSE)="","",VLOOKUP($O1120,'APOIO-DESPESAS'!$A$3:$N$962,6,FALSE)),"")</f>
        <v/>
      </c>
      <c r="F1120" s="223" t="str">
        <f>IFERROR(IF(VLOOKUP($O1120,'APOIO-DESPESAS'!$A$3:$N$962,7,FALSE)="","",VLOOKUP($O1120,'APOIO-DESPESAS'!$A$3:$N$962,7,FALSE)),"")</f>
        <v/>
      </c>
      <c r="G1120" s="223" t="str">
        <f>IFERROR(IF(VLOOKUP($O1120,'APOIO-DESPESAS'!$A$3:$N$962,8,FALSE)="","",VLOOKUP($O1120,'APOIO-DESPESAS'!$A$3:$N$962,8,FALSE)),"")</f>
        <v/>
      </c>
      <c r="H1120" s="223" t="str">
        <f>IFERROR(IF(VLOOKUP($O1120,'APOIO-DESPESAS'!$A$3:$N$962,9,FALSE)="","",VLOOKUP($O1120,'APOIO-DESPESAS'!$A$3:$N$962,9,FALSE)),"")</f>
        <v/>
      </c>
      <c r="I1120" s="223" t="str">
        <f>IFERROR(IF(VLOOKUP($O1120,'APOIO-DESPESAS'!$A$3:$N$962,10,FALSE)="","",VLOOKUP($O1120,'APOIO-DESPESAS'!$A$3:$N$962,10,FALSE)),"")</f>
        <v/>
      </c>
      <c r="J1120" s="223" t="str">
        <f>IFERROR(IF(VLOOKUP($O1120,'APOIO-DESPESAS'!$A$3:$N$962,11,FALSE)="","",VLOOKUP($O1120,'APOIO-DESPESAS'!$A$3:$N$962,11,FALSE)),"")</f>
        <v/>
      </c>
      <c r="K1120" s="223" t="str">
        <f>IFERROR(IF(VLOOKUP($O1120,'APOIO-DESPESAS'!$A$3:$N$962,12,FALSE)="","",VLOOKUP($O1120,'APOIO-DESPESAS'!$A$3:$N$962,12,FALSE)),"")</f>
        <v/>
      </c>
      <c r="L1120" s="223" t="str">
        <f>IFERROR(IF(VLOOKUP($O1120,'APOIO-DESPESAS'!$A$3:$N$962,13,FALSE)="","",VLOOKUP($O1120,'APOIO-DESPESAS'!$A$3:$N$962,13,FALSE)),"")</f>
        <v/>
      </c>
      <c r="M1120" s="223" t="str">
        <f>IFERROR(IF(VLOOKUP($O1120,'APOIO-DESPESAS'!$A$3:$N$962,14,FALSE)="","",VLOOKUP($O1120,'APOIO-DESPESAS'!$A$3:$N$962,14,FALSE)),"")</f>
        <v/>
      </c>
      <c r="O1120" s="223">
        <f t="shared" si="17"/>
        <v>1118</v>
      </c>
    </row>
    <row r="1121" spans="1:15" x14ac:dyDescent="0.25">
      <c r="A1121" s="223" t="str">
        <f>IFERROR(IF(VLOOKUP($O1121,'APOIO-DESPESAS'!$A$3:$N$962,2,FALSE)="","",VLOOKUP($O1121,'APOIO-DESPESAS'!$A$3:$N$962,2,FALSE)),"")</f>
        <v/>
      </c>
      <c r="B1121" s="223" t="str">
        <f>IFERROR(IF(VLOOKUP($O1121,'APOIO-DESPESAS'!$A$3:$N$962,3,FALSE)="","",VLOOKUP($O1121,'APOIO-DESPESAS'!$A$3:$N$962,3,FALSE)),"")</f>
        <v/>
      </c>
      <c r="C1121" s="223" t="str">
        <f>IFERROR(IF(VLOOKUP($O1121,'APOIO-DESPESAS'!$A$3:$N$962,4,FALSE)="","",VLOOKUP($O1121,'APOIO-DESPESAS'!$A$3:$N$962,4,FALSE)),"")</f>
        <v/>
      </c>
      <c r="D1121" s="223" t="str">
        <f>IFERROR(IF(VLOOKUP($O1121,'APOIO-DESPESAS'!$A$3:$N$962,5,FALSE)="","",VLOOKUP($O1121,'APOIO-DESPESAS'!$A$3:$N$962,5,FALSE)),"")</f>
        <v/>
      </c>
      <c r="E1121" s="223" t="str">
        <f>IFERROR(IF(VLOOKUP($O1121,'APOIO-DESPESAS'!$A$3:$N$962,6,FALSE)="","",VLOOKUP($O1121,'APOIO-DESPESAS'!$A$3:$N$962,6,FALSE)),"")</f>
        <v/>
      </c>
      <c r="F1121" s="223" t="str">
        <f>IFERROR(IF(VLOOKUP($O1121,'APOIO-DESPESAS'!$A$3:$N$962,7,FALSE)="","",VLOOKUP($O1121,'APOIO-DESPESAS'!$A$3:$N$962,7,FALSE)),"")</f>
        <v/>
      </c>
      <c r="G1121" s="223" t="str">
        <f>IFERROR(IF(VLOOKUP($O1121,'APOIO-DESPESAS'!$A$3:$N$962,8,FALSE)="","",VLOOKUP($O1121,'APOIO-DESPESAS'!$A$3:$N$962,8,FALSE)),"")</f>
        <v/>
      </c>
      <c r="H1121" s="223" t="str">
        <f>IFERROR(IF(VLOOKUP($O1121,'APOIO-DESPESAS'!$A$3:$N$962,9,FALSE)="","",VLOOKUP($O1121,'APOIO-DESPESAS'!$A$3:$N$962,9,FALSE)),"")</f>
        <v/>
      </c>
      <c r="I1121" s="223" t="str">
        <f>IFERROR(IF(VLOOKUP($O1121,'APOIO-DESPESAS'!$A$3:$N$962,10,FALSE)="","",VLOOKUP($O1121,'APOIO-DESPESAS'!$A$3:$N$962,10,FALSE)),"")</f>
        <v/>
      </c>
      <c r="J1121" s="223" t="str">
        <f>IFERROR(IF(VLOOKUP($O1121,'APOIO-DESPESAS'!$A$3:$N$962,11,FALSE)="","",VLOOKUP($O1121,'APOIO-DESPESAS'!$A$3:$N$962,11,FALSE)),"")</f>
        <v/>
      </c>
      <c r="K1121" s="223" t="str">
        <f>IFERROR(IF(VLOOKUP($O1121,'APOIO-DESPESAS'!$A$3:$N$962,12,FALSE)="","",VLOOKUP($O1121,'APOIO-DESPESAS'!$A$3:$N$962,12,FALSE)),"")</f>
        <v/>
      </c>
      <c r="L1121" s="223" t="str">
        <f>IFERROR(IF(VLOOKUP($O1121,'APOIO-DESPESAS'!$A$3:$N$962,13,FALSE)="","",VLOOKUP($O1121,'APOIO-DESPESAS'!$A$3:$N$962,13,FALSE)),"")</f>
        <v/>
      </c>
      <c r="M1121" s="223" t="str">
        <f>IFERROR(IF(VLOOKUP($O1121,'APOIO-DESPESAS'!$A$3:$N$962,14,FALSE)="","",VLOOKUP($O1121,'APOIO-DESPESAS'!$A$3:$N$962,14,FALSE)),"")</f>
        <v/>
      </c>
      <c r="O1121" s="223">
        <f t="shared" si="17"/>
        <v>1119</v>
      </c>
    </row>
    <row r="1122" spans="1:15" x14ac:dyDescent="0.25">
      <c r="A1122" s="223" t="str">
        <f>IFERROR(IF(VLOOKUP($O1122,'APOIO-DESPESAS'!$A$3:$N$962,2,FALSE)="","",VLOOKUP($O1122,'APOIO-DESPESAS'!$A$3:$N$962,2,FALSE)),"")</f>
        <v/>
      </c>
      <c r="B1122" s="223" t="str">
        <f>IFERROR(IF(VLOOKUP($O1122,'APOIO-DESPESAS'!$A$3:$N$962,3,FALSE)="","",VLOOKUP($O1122,'APOIO-DESPESAS'!$A$3:$N$962,3,FALSE)),"")</f>
        <v/>
      </c>
      <c r="C1122" s="223" t="str">
        <f>IFERROR(IF(VLOOKUP($O1122,'APOIO-DESPESAS'!$A$3:$N$962,4,FALSE)="","",VLOOKUP($O1122,'APOIO-DESPESAS'!$A$3:$N$962,4,FALSE)),"")</f>
        <v/>
      </c>
      <c r="D1122" s="223" t="str">
        <f>IFERROR(IF(VLOOKUP($O1122,'APOIO-DESPESAS'!$A$3:$N$962,5,FALSE)="","",VLOOKUP($O1122,'APOIO-DESPESAS'!$A$3:$N$962,5,FALSE)),"")</f>
        <v/>
      </c>
      <c r="E1122" s="223" t="str">
        <f>IFERROR(IF(VLOOKUP($O1122,'APOIO-DESPESAS'!$A$3:$N$962,6,FALSE)="","",VLOOKUP($O1122,'APOIO-DESPESAS'!$A$3:$N$962,6,FALSE)),"")</f>
        <v/>
      </c>
      <c r="F1122" s="223" t="str">
        <f>IFERROR(IF(VLOOKUP($O1122,'APOIO-DESPESAS'!$A$3:$N$962,7,FALSE)="","",VLOOKUP($O1122,'APOIO-DESPESAS'!$A$3:$N$962,7,FALSE)),"")</f>
        <v/>
      </c>
      <c r="G1122" s="223" t="str">
        <f>IFERROR(IF(VLOOKUP($O1122,'APOIO-DESPESAS'!$A$3:$N$962,8,FALSE)="","",VLOOKUP($O1122,'APOIO-DESPESAS'!$A$3:$N$962,8,FALSE)),"")</f>
        <v/>
      </c>
      <c r="H1122" s="223" t="str">
        <f>IFERROR(IF(VLOOKUP($O1122,'APOIO-DESPESAS'!$A$3:$N$962,9,FALSE)="","",VLOOKUP($O1122,'APOIO-DESPESAS'!$A$3:$N$962,9,FALSE)),"")</f>
        <v/>
      </c>
      <c r="I1122" s="223" t="str">
        <f>IFERROR(IF(VLOOKUP($O1122,'APOIO-DESPESAS'!$A$3:$N$962,10,FALSE)="","",VLOOKUP($O1122,'APOIO-DESPESAS'!$A$3:$N$962,10,FALSE)),"")</f>
        <v/>
      </c>
      <c r="J1122" s="223" t="str">
        <f>IFERROR(IF(VLOOKUP($O1122,'APOIO-DESPESAS'!$A$3:$N$962,11,FALSE)="","",VLOOKUP($O1122,'APOIO-DESPESAS'!$A$3:$N$962,11,FALSE)),"")</f>
        <v/>
      </c>
      <c r="K1122" s="223" t="str">
        <f>IFERROR(IF(VLOOKUP($O1122,'APOIO-DESPESAS'!$A$3:$N$962,12,FALSE)="","",VLOOKUP($O1122,'APOIO-DESPESAS'!$A$3:$N$962,12,FALSE)),"")</f>
        <v/>
      </c>
      <c r="L1122" s="223" t="str">
        <f>IFERROR(IF(VLOOKUP($O1122,'APOIO-DESPESAS'!$A$3:$N$962,13,FALSE)="","",VLOOKUP($O1122,'APOIO-DESPESAS'!$A$3:$N$962,13,FALSE)),"")</f>
        <v/>
      </c>
      <c r="M1122" s="223" t="str">
        <f>IFERROR(IF(VLOOKUP($O1122,'APOIO-DESPESAS'!$A$3:$N$962,14,FALSE)="","",VLOOKUP($O1122,'APOIO-DESPESAS'!$A$3:$N$962,14,FALSE)),"")</f>
        <v/>
      </c>
      <c r="O1122" s="223">
        <f t="shared" si="17"/>
        <v>1120</v>
      </c>
    </row>
    <row r="1123" spans="1:15" x14ac:dyDescent="0.25">
      <c r="A1123" s="223" t="str">
        <f>IFERROR(IF(VLOOKUP($O1123,'APOIO-DESPESAS'!$A$3:$N$962,2,FALSE)="","",VLOOKUP($O1123,'APOIO-DESPESAS'!$A$3:$N$962,2,FALSE)),"")</f>
        <v/>
      </c>
      <c r="B1123" s="223" t="str">
        <f>IFERROR(IF(VLOOKUP($O1123,'APOIO-DESPESAS'!$A$3:$N$962,3,FALSE)="","",VLOOKUP($O1123,'APOIO-DESPESAS'!$A$3:$N$962,3,FALSE)),"")</f>
        <v/>
      </c>
      <c r="C1123" s="223" t="str">
        <f>IFERROR(IF(VLOOKUP($O1123,'APOIO-DESPESAS'!$A$3:$N$962,4,FALSE)="","",VLOOKUP($O1123,'APOIO-DESPESAS'!$A$3:$N$962,4,FALSE)),"")</f>
        <v/>
      </c>
      <c r="D1123" s="223" t="str">
        <f>IFERROR(IF(VLOOKUP($O1123,'APOIO-DESPESAS'!$A$3:$N$962,5,FALSE)="","",VLOOKUP($O1123,'APOIO-DESPESAS'!$A$3:$N$962,5,FALSE)),"")</f>
        <v/>
      </c>
      <c r="E1123" s="223" t="str">
        <f>IFERROR(IF(VLOOKUP($O1123,'APOIO-DESPESAS'!$A$3:$N$962,6,FALSE)="","",VLOOKUP($O1123,'APOIO-DESPESAS'!$A$3:$N$962,6,FALSE)),"")</f>
        <v/>
      </c>
      <c r="F1123" s="223" t="str">
        <f>IFERROR(IF(VLOOKUP($O1123,'APOIO-DESPESAS'!$A$3:$N$962,7,FALSE)="","",VLOOKUP($O1123,'APOIO-DESPESAS'!$A$3:$N$962,7,FALSE)),"")</f>
        <v/>
      </c>
      <c r="G1123" s="223" t="str">
        <f>IFERROR(IF(VLOOKUP($O1123,'APOIO-DESPESAS'!$A$3:$N$962,8,FALSE)="","",VLOOKUP($O1123,'APOIO-DESPESAS'!$A$3:$N$962,8,FALSE)),"")</f>
        <v/>
      </c>
      <c r="H1123" s="223" t="str">
        <f>IFERROR(IF(VLOOKUP($O1123,'APOIO-DESPESAS'!$A$3:$N$962,9,FALSE)="","",VLOOKUP($O1123,'APOIO-DESPESAS'!$A$3:$N$962,9,FALSE)),"")</f>
        <v/>
      </c>
      <c r="I1123" s="223" t="str">
        <f>IFERROR(IF(VLOOKUP($O1123,'APOIO-DESPESAS'!$A$3:$N$962,10,FALSE)="","",VLOOKUP($O1123,'APOIO-DESPESAS'!$A$3:$N$962,10,FALSE)),"")</f>
        <v/>
      </c>
      <c r="J1123" s="223" t="str">
        <f>IFERROR(IF(VLOOKUP($O1123,'APOIO-DESPESAS'!$A$3:$N$962,11,FALSE)="","",VLOOKUP($O1123,'APOIO-DESPESAS'!$A$3:$N$962,11,FALSE)),"")</f>
        <v/>
      </c>
      <c r="K1123" s="223" t="str">
        <f>IFERROR(IF(VLOOKUP($O1123,'APOIO-DESPESAS'!$A$3:$N$962,12,FALSE)="","",VLOOKUP($O1123,'APOIO-DESPESAS'!$A$3:$N$962,12,FALSE)),"")</f>
        <v/>
      </c>
      <c r="L1123" s="223" t="str">
        <f>IFERROR(IF(VLOOKUP($O1123,'APOIO-DESPESAS'!$A$3:$N$962,13,FALSE)="","",VLOOKUP($O1123,'APOIO-DESPESAS'!$A$3:$N$962,13,FALSE)),"")</f>
        <v/>
      </c>
      <c r="M1123" s="223" t="str">
        <f>IFERROR(IF(VLOOKUP($O1123,'APOIO-DESPESAS'!$A$3:$N$962,14,FALSE)="","",VLOOKUP($O1123,'APOIO-DESPESAS'!$A$3:$N$962,14,FALSE)),"")</f>
        <v/>
      </c>
      <c r="O1123" s="223">
        <f t="shared" si="17"/>
        <v>1121</v>
      </c>
    </row>
    <row r="1124" spans="1:15" x14ac:dyDescent="0.25">
      <c r="A1124" s="223" t="str">
        <f>IFERROR(IF(VLOOKUP($O1124,'APOIO-DESPESAS'!$A$3:$N$962,2,FALSE)="","",VLOOKUP($O1124,'APOIO-DESPESAS'!$A$3:$N$962,2,FALSE)),"")</f>
        <v/>
      </c>
      <c r="B1124" s="223" t="str">
        <f>IFERROR(IF(VLOOKUP($O1124,'APOIO-DESPESAS'!$A$3:$N$962,3,FALSE)="","",VLOOKUP($O1124,'APOIO-DESPESAS'!$A$3:$N$962,3,FALSE)),"")</f>
        <v/>
      </c>
      <c r="C1124" s="223" t="str">
        <f>IFERROR(IF(VLOOKUP($O1124,'APOIO-DESPESAS'!$A$3:$N$962,4,FALSE)="","",VLOOKUP($O1124,'APOIO-DESPESAS'!$A$3:$N$962,4,FALSE)),"")</f>
        <v/>
      </c>
      <c r="D1124" s="223" t="str">
        <f>IFERROR(IF(VLOOKUP($O1124,'APOIO-DESPESAS'!$A$3:$N$962,5,FALSE)="","",VLOOKUP($O1124,'APOIO-DESPESAS'!$A$3:$N$962,5,FALSE)),"")</f>
        <v/>
      </c>
      <c r="E1124" s="223" t="str">
        <f>IFERROR(IF(VLOOKUP($O1124,'APOIO-DESPESAS'!$A$3:$N$962,6,FALSE)="","",VLOOKUP($O1124,'APOIO-DESPESAS'!$A$3:$N$962,6,FALSE)),"")</f>
        <v/>
      </c>
      <c r="F1124" s="223" t="str">
        <f>IFERROR(IF(VLOOKUP($O1124,'APOIO-DESPESAS'!$A$3:$N$962,7,FALSE)="","",VLOOKUP($O1124,'APOIO-DESPESAS'!$A$3:$N$962,7,FALSE)),"")</f>
        <v/>
      </c>
      <c r="G1124" s="223" t="str">
        <f>IFERROR(IF(VLOOKUP($O1124,'APOIO-DESPESAS'!$A$3:$N$962,8,FALSE)="","",VLOOKUP($O1124,'APOIO-DESPESAS'!$A$3:$N$962,8,FALSE)),"")</f>
        <v/>
      </c>
      <c r="H1124" s="223" t="str">
        <f>IFERROR(IF(VLOOKUP($O1124,'APOIO-DESPESAS'!$A$3:$N$962,9,FALSE)="","",VLOOKUP($O1124,'APOIO-DESPESAS'!$A$3:$N$962,9,FALSE)),"")</f>
        <v/>
      </c>
      <c r="I1124" s="223" t="str">
        <f>IFERROR(IF(VLOOKUP($O1124,'APOIO-DESPESAS'!$A$3:$N$962,10,FALSE)="","",VLOOKUP($O1124,'APOIO-DESPESAS'!$A$3:$N$962,10,FALSE)),"")</f>
        <v/>
      </c>
      <c r="J1124" s="223" t="str">
        <f>IFERROR(IF(VLOOKUP($O1124,'APOIO-DESPESAS'!$A$3:$N$962,11,FALSE)="","",VLOOKUP($O1124,'APOIO-DESPESAS'!$A$3:$N$962,11,FALSE)),"")</f>
        <v/>
      </c>
      <c r="K1124" s="223" t="str">
        <f>IFERROR(IF(VLOOKUP($O1124,'APOIO-DESPESAS'!$A$3:$N$962,12,FALSE)="","",VLOOKUP($O1124,'APOIO-DESPESAS'!$A$3:$N$962,12,FALSE)),"")</f>
        <v/>
      </c>
      <c r="L1124" s="223" t="str">
        <f>IFERROR(IF(VLOOKUP($O1124,'APOIO-DESPESAS'!$A$3:$N$962,13,FALSE)="","",VLOOKUP($O1124,'APOIO-DESPESAS'!$A$3:$N$962,13,FALSE)),"")</f>
        <v/>
      </c>
      <c r="M1124" s="223" t="str">
        <f>IFERROR(IF(VLOOKUP($O1124,'APOIO-DESPESAS'!$A$3:$N$962,14,FALSE)="","",VLOOKUP($O1124,'APOIO-DESPESAS'!$A$3:$N$962,14,FALSE)),"")</f>
        <v/>
      </c>
      <c r="O1124" s="223">
        <f t="shared" si="17"/>
        <v>1122</v>
      </c>
    </row>
    <row r="1125" spans="1:15" x14ac:dyDescent="0.25">
      <c r="A1125" s="223" t="str">
        <f>IFERROR(IF(VLOOKUP($O1125,'APOIO-DESPESAS'!$A$3:$N$962,2,FALSE)="","",VLOOKUP($O1125,'APOIO-DESPESAS'!$A$3:$N$962,2,FALSE)),"")</f>
        <v/>
      </c>
      <c r="B1125" s="223" t="str">
        <f>IFERROR(IF(VLOOKUP($O1125,'APOIO-DESPESAS'!$A$3:$N$962,3,FALSE)="","",VLOOKUP($O1125,'APOIO-DESPESAS'!$A$3:$N$962,3,FALSE)),"")</f>
        <v/>
      </c>
      <c r="C1125" s="223" t="str">
        <f>IFERROR(IF(VLOOKUP($O1125,'APOIO-DESPESAS'!$A$3:$N$962,4,FALSE)="","",VLOOKUP($O1125,'APOIO-DESPESAS'!$A$3:$N$962,4,FALSE)),"")</f>
        <v/>
      </c>
      <c r="D1125" s="223" t="str">
        <f>IFERROR(IF(VLOOKUP($O1125,'APOIO-DESPESAS'!$A$3:$N$962,5,FALSE)="","",VLOOKUP($O1125,'APOIO-DESPESAS'!$A$3:$N$962,5,FALSE)),"")</f>
        <v/>
      </c>
      <c r="E1125" s="223" t="str">
        <f>IFERROR(IF(VLOOKUP($O1125,'APOIO-DESPESAS'!$A$3:$N$962,6,FALSE)="","",VLOOKUP($O1125,'APOIO-DESPESAS'!$A$3:$N$962,6,FALSE)),"")</f>
        <v/>
      </c>
      <c r="F1125" s="223" t="str">
        <f>IFERROR(IF(VLOOKUP($O1125,'APOIO-DESPESAS'!$A$3:$N$962,7,FALSE)="","",VLOOKUP($O1125,'APOIO-DESPESAS'!$A$3:$N$962,7,FALSE)),"")</f>
        <v/>
      </c>
      <c r="G1125" s="223" t="str">
        <f>IFERROR(IF(VLOOKUP($O1125,'APOIO-DESPESAS'!$A$3:$N$962,8,FALSE)="","",VLOOKUP($O1125,'APOIO-DESPESAS'!$A$3:$N$962,8,FALSE)),"")</f>
        <v/>
      </c>
      <c r="H1125" s="223" t="str">
        <f>IFERROR(IF(VLOOKUP($O1125,'APOIO-DESPESAS'!$A$3:$N$962,9,FALSE)="","",VLOOKUP($O1125,'APOIO-DESPESAS'!$A$3:$N$962,9,FALSE)),"")</f>
        <v/>
      </c>
      <c r="I1125" s="223" t="str">
        <f>IFERROR(IF(VLOOKUP($O1125,'APOIO-DESPESAS'!$A$3:$N$962,10,FALSE)="","",VLOOKUP($O1125,'APOIO-DESPESAS'!$A$3:$N$962,10,FALSE)),"")</f>
        <v/>
      </c>
      <c r="J1125" s="223" t="str">
        <f>IFERROR(IF(VLOOKUP($O1125,'APOIO-DESPESAS'!$A$3:$N$962,11,FALSE)="","",VLOOKUP($O1125,'APOIO-DESPESAS'!$A$3:$N$962,11,FALSE)),"")</f>
        <v/>
      </c>
      <c r="K1125" s="223" t="str">
        <f>IFERROR(IF(VLOOKUP($O1125,'APOIO-DESPESAS'!$A$3:$N$962,12,FALSE)="","",VLOOKUP($O1125,'APOIO-DESPESAS'!$A$3:$N$962,12,FALSE)),"")</f>
        <v/>
      </c>
      <c r="L1125" s="223" t="str">
        <f>IFERROR(IF(VLOOKUP($O1125,'APOIO-DESPESAS'!$A$3:$N$962,13,FALSE)="","",VLOOKUP($O1125,'APOIO-DESPESAS'!$A$3:$N$962,13,FALSE)),"")</f>
        <v/>
      </c>
      <c r="M1125" s="223" t="str">
        <f>IFERROR(IF(VLOOKUP($O1125,'APOIO-DESPESAS'!$A$3:$N$962,14,FALSE)="","",VLOOKUP($O1125,'APOIO-DESPESAS'!$A$3:$N$962,14,FALSE)),"")</f>
        <v/>
      </c>
      <c r="O1125" s="223">
        <f t="shared" si="17"/>
        <v>1123</v>
      </c>
    </row>
    <row r="1126" spans="1:15" x14ac:dyDescent="0.25">
      <c r="A1126" s="223" t="str">
        <f>IFERROR(IF(VLOOKUP($O1126,'APOIO-DESPESAS'!$A$3:$N$962,2,FALSE)="","",VLOOKUP($O1126,'APOIO-DESPESAS'!$A$3:$N$962,2,FALSE)),"")</f>
        <v/>
      </c>
      <c r="B1126" s="223" t="str">
        <f>IFERROR(IF(VLOOKUP($O1126,'APOIO-DESPESAS'!$A$3:$N$962,3,FALSE)="","",VLOOKUP($O1126,'APOIO-DESPESAS'!$A$3:$N$962,3,FALSE)),"")</f>
        <v/>
      </c>
      <c r="C1126" s="223" t="str">
        <f>IFERROR(IF(VLOOKUP($O1126,'APOIO-DESPESAS'!$A$3:$N$962,4,FALSE)="","",VLOOKUP($O1126,'APOIO-DESPESAS'!$A$3:$N$962,4,FALSE)),"")</f>
        <v/>
      </c>
      <c r="D1126" s="223" t="str">
        <f>IFERROR(IF(VLOOKUP($O1126,'APOIO-DESPESAS'!$A$3:$N$962,5,FALSE)="","",VLOOKUP($O1126,'APOIO-DESPESAS'!$A$3:$N$962,5,FALSE)),"")</f>
        <v/>
      </c>
      <c r="E1126" s="223" t="str">
        <f>IFERROR(IF(VLOOKUP($O1126,'APOIO-DESPESAS'!$A$3:$N$962,6,FALSE)="","",VLOOKUP($O1126,'APOIO-DESPESAS'!$A$3:$N$962,6,FALSE)),"")</f>
        <v/>
      </c>
      <c r="F1126" s="223" t="str">
        <f>IFERROR(IF(VLOOKUP($O1126,'APOIO-DESPESAS'!$A$3:$N$962,7,FALSE)="","",VLOOKUP($O1126,'APOIO-DESPESAS'!$A$3:$N$962,7,FALSE)),"")</f>
        <v/>
      </c>
      <c r="G1126" s="223" t="str">
        <f>IFERROR(IF(VLOOKUP($O1126,'APOIO-DESPESAS'!$A$3:$N$962,8,FALSE)="","",VLOOKUP($O1126,'APOIO-DESPESAS'!$A$3:$N$962,8,FALSE)),"")</f>
        <v/>
      </c>
      <c r="H1126" s="223" t="str">
        <f>IFERROR(IF(VLOOKUP($O1126,'APOIO-DESPESAS'!$A$3:$N$962,9,FALSE)="","",VLOOKUP($O1126,'APOIO-DESPESAS'!$A$3:$N$962,9,FALSE)),"")</f>
        <v/>
      </c>
      <c r="I1126" s="223" t="str">
        <f>IFERROR(IF(VLOOKUP($O1126,'APOIO-DESPESAS'!$A$3:$N$962,10,FALSE)="","",VLOOKUP($O1126,'APOIO-DESPESAS'!$A$3:$N$962,10,FALSE)),"")</f>
        <v/>
      </c>
      <c r="J1126" s="223" t="str">
        <f>IFERROR(IF(VLOOKUP($O1126,'APOIO-DESPESAS'!$A$3:$N$962,11,FALSE)="","",VLOOKUP($O1126,'APOIO-DESPESAS'!$A$3:$N$962,11,FALSE)),"")</f>
        <v/>
      </c>
      <c r="K1126" s="223" t="str">
        <f>IFERROR(IF(VLOOKUP($O1126,'APOIO-DESPESAS'!$A$3:$N$962,12,FALSE)="","",VLOOKUP($O1126,'APOIO-DESPESAS'!$A$3:$N$962,12,FALSE)),"")</f>
        <v/>
      </c>
      <c r="L1126" s="223" t="str">
        <f>IFERROR(IF(VLOOKUP($O1126,'APOIO-DESPESAS'!$A$3:$N$962,13,FALSE)="","",VLOOKUP($O1126,'APOIO-DESPESAS'!$A$3:$N$962,13,FALSE)),"")</f>
        <v/>
      </c>
      <c r="M1126" s="223" t="str">
        <f>IFERROR(IF(VLOOKUP($O1126,'APOIO-DESPESAS'!$A$3:$N$962,14,FALSE)="","",VLOOKUP($O1126,'APOIO-DESPESAS'!$A$3:$N$962,14,FALSE)),"")</f>
        <v/>
      </c>
      <c r="O1126" s="223">
        <f t="shared" si="17"/>
        <v>1124</v>
      </c>
    </row>
    <row r="1127" spans="1:15" x14ac:dyDescent="0.25">
      <c r="A1127" s="223" t="str">
        <f>IFERROR(IF(VLOOKUP($O1127,'APOIO-DESPESAS'!$A$3:$N$962,2,FALSE)="","",VLOOKUP($O1127,'APOIO-DESPESAS'!$A$3:$N$962,2,FALSE)),"")</f>
        <v/>
      </c>
      <c r="B1127" s="223" t="str">
        <f>IFERROR(IF(VLOOKUP($O1127,'APOIO-DESPESAS'!$A$3:$N$962,3,FALSE)="","",VLOOKUP($O1127,'APOIO-DESPESAS'!$A$3:$N$962,3,FALSE)),"")</f>
        <v/>
      </c>
      <c r="C1127" s="223" t="str">
        <f>IFERROR(IF(VLOOKUP($O1127,'APOIO-DESPESAS'!$A$3:$N$962,4,FALSE)="","",VLOOKUP($O1127,'APOIO-DESPESAS'!$A$3:$N$962,4,FALSE)),"")</f>
        <v/>
      </c>
      <c r="D1127" s="223" t="str">
        <f>IFERROR(IF(VLOOKUP($O1127,'APOIO-DESPESAS'!$A$3:$N$962,5,FALSE)="","",VLOOKUP($O1127,'APOIO-DESPESAS'!$A$3:$N$962,5,FALSE)),"")</f>
        <v/>
      </c>
      <c r="E1127" s="223" t="str">
        <f>IFERROR(IF(VLOOKUP($O1127,'APOIO-DESPESAS'!$A$3:$N$962,6,FALSE)="","",VLOOKUP($O1127,'APOIO-DESPESAS'!$A$3:$N$962,6,FALSE)),"")</f>
        <v/>
      </c>
      <c r="F1127" s="223" t="str">
        <f>IFERROR(IF(VLOOKUP($O1127,'APOIO-DESPESAS'!$A$3:$N$962,7,FALSE)="","",VLOOKUP($O1127,'APOIO-DESPESAS'!$A$3:$N$962,7,FALSE)),"")</f>
        <v/>
      </c>
      <c r="G1127" s="223" t="str">
        <f>IFERROR(IF(VLOOKUP($O1127,'APOIO-DESPESAS'!$A$3:$N$962,8,FALSE)="","",VLOOKUP($O1127,'APOIO-DESPESAS'!$A$3:$N$962,8,FALSE)),"")</f>
        <v/>
      </c>
      <c r="H1127" s="223" t="str">
        <f>IFERROR(IF(VLOOKUP($O1127,'APOIO-DESPESAS'!$A$3:$N$962,9,FALSE)="","",VLOOKUP($O1127,'APOIO-DESPESAS'!$A$3:$N$962,9,FALSE)),"")</f>
        <v/>
      </c>
      <c r="I1127" s="223" t="str">
        <f>IFERROR(IF(VLOOKUP($O1127,'APOIO-DESPESAS'!$A$3:$N$962,10,FALSE)="","",VLOOKUP($O1127,'APOIO-DESPESAS'!$A$3:$N$962,10,FALSE)),"")</f>
        <v/>
      </c>
      <c r="J1127" s="223" t="str">
        <f>IFERROR(IF(VLOOKUP($O1127,'APOIO-DESPESAS'!$A$3:$N$962,11,FALSE)="","",VLOOKUP($O1127,'APOIO-DESPESAS'!$A$3:$N$962,11,FALSE)),"")</f>
        <v/>
      </c>
      <c r="K1127" s="223" t="str">
        <f>IFERROR(IF(VLOOKUP($O1127,'APOIO-DESPESAS'!$A$3:$N$962,12,FALSE)="","",VLOOKUP($O1127,'APOIO-DESPESAS'!$A$3:$N$962,12,FALSE)),"")</f>
        <v/>
      </c>
      <c r="L1127" s="223" t="str">
        <f>IFERROR(IF(VLOOKUP($O1127,'APOIO-DESPESAS'!$A$3:$N$962,13,FALSE)="","",VLOOKUP($O1127,'APOIO-DESPESAS'!$A$3:$N$962,13,FALSE)),"")</f>
        <v/>
      </c>
      <c r="M1127" s="223" t="str">
        <f>IFERROR(IF(VLOOKUP($O1127,'APOIO-DESPESAS'!$A$3:$N$962,14,FALSE)="","",VLOOKUP($O1127,'APOIO-DESPESAS'!$A$3:$N$962,14,FALSE)),"")</f>
        <v/>
      </c>
      <c r="O1127" s="223">
        <f t="shared" si="17"/>
        <v>1125</v>
      </c>
    </row>
    <row r="1128" spans="1:15" x14ac:dyDescent="0.25">
      <c r="A1128" s="223" t="str">
        <f>IFERROR(IF(VLOOKUP($O1128,'APOIO-DESPESAS'!$A$3:$N$962,2,FALSE)="","",VLOOKUP($O1128,'APOIO-DESPESAS'!$A$3:$N$962,2,FALSE)),"")</f>
        <v/>
      </c>
      <c r="B1128" s="223" t="str">
        <f>IFERROR(IF(VLOOKUP($O1128,'APOIO-DESPESAS'!$A$3:$N$962,3,FALSE)="","",VLOOKUP($O1128,'APOIO-DESPESAS'!$A$3:$N$962,3,FALSE)),"")</f>
        <v/>
      </c>
      <c r="C1128" s="223" t="str">
        <f>IFERROR(IF(VLOOKUP($O1128,'APOIO-DESPESAS'!$A$3:$N$962,4,FALSE)="","",VLOOKUP($O1128,'APOIO-DESPESAS'!$A$3:$N$962,4,FALSE)),"")</f>
        <v/>
      </c>
      <c r="D1128" s="223" t="str">
        <f>IFERROR(IF(VLOOKUP($O1128,'APOIO-DESPESAS'!$A$3:$N$962,5,FALSE)="","",VLOOKUP($O1128,'APOIO-DESPESAS'!$A$3:$N$962,5,FALSE)),"")</f>
        <v/>
      </c>
      <c r="E1128" s="223" t="str">
        <f>IFERROR(IF(VLOOKUP($O1128,'APOIO-DESPESAS'!$A$3:$N$962,6,FALSE)="","",VLOOKUP($O1128,'APOIO-DESPESAS'!$A$3:$N$962,6,FALSE)),"")</f>
        <v/>
      </c>
      <c r="F1128" s="223" t="str">
        <f>IFERROR(IF(VLOOKUP($O1128,'APOIO-DESPESAS'!$A$3:$N$962,7,FALSE)="","",VLOOKUP($O1128,'APOIO-DESPESAS'!$A$3:$N$962,7,FALSE)),"")</f>
        <v/>
      </c>
      <c r="G1128" s="223" t="str">
        <f>IFERROR(IF(VLOOKUP($O1128,'APOIO-DESPESAS'!$A$3:$N$962,8,FALSE)="","",VLOOKUP($O1128,'APOIO-DESPESAS'!$A$3:$N$962,8,FALSE)),"")</f>
        <v/>
      </c>
      <c r="H1128" s="223" t="str">
        <f>IFERROR(IF(VLOOKUP($O1128,'APOIO-DESPESAS'!$A$3:$N$962,9,FALSE)="","",VLOOKUP($O1128,'APOIO-DESPESAS'!$A$3:$N$962,9,FALSE)),"")</f>
        <v/>
      </c>
      <c r="I1128" s="223" t="str">
        <f>IFERROR(IF(VLOOKUP($O1128,'APOIO-DESPESAS'!$A$3:$N$962,10,FALSE)="","",VLOOKUP($O1128,'APOIO-DESPESAS'!$A$3:$N$962,10,FALSE)),"")</f>
        <v/>
      </c>
      <c r="J1128" s="223" t="str">
        <f>IFERROR(IF(VLOOKUP($O1128,'APOIO-DESPESAS'!$A$3:$N$962,11,FALSE)="","",VLOOKUP($O1128,'APOIO-DESPESAS'!$A$3:$N$962,11,FALSE)),"")</f>
        <v/>
      </c>
      <c r="K1128" s="223" t="str">
        <f>IFERROR(IF(VLOOKUP($O1128,'APOIO-DESPESAS'!$A$3:$N$962,12,FALSE)="","",VLOOKUP($O1128,'APOIO-DESPESAS'!$A$3:$N$962,12,FALSE)),"")</f>
        <v/>
      </c>
      <c r="L1128" s="223" t="str">
        <f>IFERROR(IF(VLOOKUP($O1128,'APOIO-DESPESAS'!$A$3:$N$962,13,FALSE)="","",VLOOKUP($O1128,'APOIO-DESPESAS'!$A$3:$N$962,13,FALSE)),"")</f>
        <v/>
      </c>
      <c r="M1128" s="223" t="str">
        <f>IFERROR(IF(VLOOKUP($O1128,'APOIO-DESPESAS'!$A$3:$N$962,14,FALSE)="","",VLOOKUP($O1128,'APOIO-DESPESAS'!$A$3:$N$962,14,FALSE)),"")</f>
        <v/>
      </c>
      <c r="O1128" s="223">
        <f t="shared" si="17"/>
        <v>1126</v>
      </c>
    </row>
    <row r="1129" spans="1:15" x14ac:dyDescent="0.25">
      <c r="A1129" s="223" t="str">
        <f>IFERROR(IF(VLOOKUP($O1129,'APOIO-DESPESAS'!$A$3:$N$962,2,FALSE)="","",VLOOKUP($O1129,'APOIO-DESPESAS'!$A$3:$N$962,2,FALSE)),"")</f>
        <v/>
      </c>
      <c r="B1129" s="223" t="str">
        <f>IFERROR(IF(VLOOKUP($O1129,'APOIO-DESPESAS'!$A$3:$N$962,3,FALSE)="","",VLOOKUP($O1129,'APOIO-DESPESAS'!$A$3:$N$962,3,FALSE)),"")</f>
        <v/>
      </c>
      <c r="C1129" s="223" t="str">
        <f>IFERROR(IF(VLOOKUP($O1129,'APOIO-DESPESAS'!$A$3:$N$962,4,FALSE)="","",VLOOKUP($O1129,'APOIO-DESPESAS'!$A$3:$N$962,4,FALSE)),"")</f>
        <v/>
      </c>
      <c r="D1129" s="223" t="str">
        <f>IFERROR(IF(VLOOKUP($O1129,'APOIO-DESPESAS'!$A$3:$N$962,5,FALSE)="","",VLOOKUP($O1129,'APOIO-DESPESAS'!$A$3:$N$962,5,FALSE)),"")</f>
        <v/>
      </c>
      <c r="E1129" s="223" t="str">
        <f>IFERROR(IF(VLOOKUP($O1129,'APOIO-DESPESAS'!$A$3:$N$962,6,FALSE)="","",VLOOKUP($O1129,'APOIO-DESPESAS'!$A$3:$N$962,6,FALSE)),"")</f>
        <v/>
      </c>
      <c r="F1129" s="223" t="str">
        <f>IFERROR(IF(VLOOKUP($O1129,'APOIO-DESPESAS'!$A$3:$N$962,7,FALSE)="","",VLOOKUP($O1129,'APOIO-DESPESAS'!$A$3:$N$962,7,FALSE)),"")</f>
        <v/>
      </c>
      <c r="G1129" s="223" t="str">
        <f>IFERROR(IF(VLOOKUP($O1129,'APOIO-DESPESAS'!$A$3:$N$962,8,FALSE)="","",VLOOKUP($O1129,'APOIO-DESPESAS'!$A$3:$N$962,8,FALSE)),"")</f>
        <v/>
      </c>
      <c r="H1129" s="223" t="str">
        <f>IFERROR(IF(VLOOKUP($O1129,'APOIO-DESPESAS'!$A$3:$N$962,9,FALSE)="","",VLOOKUP($O1129,'APOIO-DESPESAS'!$A$3:$N$962,9,FALSE)),"")</f>
        <v/>
      </c>
      <c r="I1129" s="223" t="str">
        <f>IFERROR(IF(VLOOKUP($O1129,'APOIO-DESPESAS'!$A$3:$N$962,10,FALSE)="","",VLOOKUP($O1129,'APOIO-DESPESAS'!$A$3:$N$962,10,FALSE)),"")</f>
        <v/>
      </c>
      <c r="J1129" s="223" t="str">
        <f>IFERROR(IF(VLOOKUP($O1129,'APOIO-DESPESAS'!$A$3:$N$962,11,FALSE)="","",VLOOKUP($O1129,'APOIO-DESPESAS'!$A$3:$N$962,11,FALSE)),"")</f>
        <v/>
      </c>
      <c r="K1129" s="223" t="str">
        <f>IFERROR(IF(VLOOKUP($O1129,'APOIO-DESPESAS'!$A$3:$N$962,12,FALSE)="","",VLOOKUP($O1129,'APOIO-DESPESAS'!$A$3:$N$962,12,FALSE)),"")</f>
        <v/>
      </c>
      <c r="L1129" s="223" t="str">
        <f>IFERROR(IF(VLOOKUP($O1129,'APOIO-DESPESAS'!$A$3:$N$962,13,FALSE)="","",VLOOKUP($O1129,'APOIO-DESPESAS'!$A$3:$N$962,13,FALSE)),"")</f>
        <v/>
      </c>
      <c r="M1129" s="223" t="str">
        <f>IFERROR(IF(VLOOKUP($O1129,'APOIO-DESPESAS'!$A$3:$N$962,14,FALSE)="","",VLOOKUP($O1129,'APOIO-DESPESAS'!$A$3:$N$962,14,FALSE)),"")</f>
        <v/>
      </c>
      <c r="O1129" s="223">
        <f t="shared" si="17"/>
        <v>1127</v>
      </c>
    </row>
    <row r="1130" spans="1:15" x14ac:dyDescent="0.25">
      <c r="A1130" s="223" t="str">
        <f>IFERROR(IF(VLOOKUP($O1130,'APOIO-DESPESAS'!$A$3:$N$962,2,FALSE)="","",VLOOKUP($O1130,'APOIO-DESPESAS'!$A$3:$N$962,2,FALSE)),"")</f>
        <v/>
      </c>
      <c r="B1130" s="223" t="str">
        <f>IFERROR(IF(VLOOKUP($O1130,'APOIO-DESPESAS'!$A$3:$N$962,3,FALSE)="","",VLOOKUP($O1130,'APOIO-DESPESAS'!$A$3:$N$962,3,FALSE)),"")</f>
        <v/>
      </c>
      <c r="C1130" s="223" t="str">
        <f>IFERROR(IF(VLOOKUP($O1130,'APOIO-DESPESAS'!$A$3:$N$962,4,FALSE)="","",VLOOKUP($O1130,'APOIO-DESPESAS'!$A$3:$N$962,4,FALSE)),"")</f>
        <v/>
      </c>
      <c r="D1130" s="223" t="str">
        <f>IFERROR(IF(VLOOKUP($O1130,'APOIO-DESPESAS'!$A$3:$N$962,5,FALSE)="","",VLOOKUP($O1130,'APOIO-DESPESAS'!$A$3:$N$962,5,FALSE)),"")</f>
        <v/>
      </c>
      <c r="E1130" s="223" t="str">
        <f>IFERROR(IF(VLOOKUP($O1130,'APOIO-DESPESAS'!$A$3:$N$962,6,FALSE)="","",VLOOKUP($O1130,'APOIO-DESPESAS'!$A$3:$N$962,6,FALSE)),"")</f>
        <v/>
      </c>
      <c r="F1130" s="223" t="str">
        <f>IFERROR(IF(VLOOKUP($O1130,'APOIO-DESPESAS'!$A$3:$N$962,7,FALSE)="","",VLOOKUP($O1130,'APOIO-DESPESAS'!$A$3:$N$962,7,FALSE)),"")</f>
        <v/>
      </c>
      <c r="G1130" s="223" t="str">
        <f>IFERROR(IF(VLOOKUP($O1130,'APOIO-DESPESAS'!$A$3:$N$962,8,FALSE)="","",VLOOKUP($O1130,'APOIO-DESPESAS'!$A$3:$N$962,8,FALSE)),"")</f>
        <v/>
      </c>
      <c r="H1130" s="223" t="str">
        <f>IFERROR(IF(VLOOKUP($O1130,'APOIO-DESPESAS'!$A$3:$N$962,9,FALSE)="","",VLOOKUP($O1130,'APOIO-DESPESAS'!$A$3:$N$962,9,FALSE)),"")</f>
        <v/>
      </c>
      <c r="I1130" s="223" t="str">
        <f>IFERROR(IF(VLOOKUP($O1130,'APOIO-DESPESAS'!$A$3:$N$962,10,FALSE)="","",VLOOKUP($O1130,'APOIO-DESPESAS'!$A$3:$N$962,10,FALSE)),"")</f>
        <v/>
      </c>
      <c r="J1130" s="223" t="str">
        <f>IFERROR(IF(VLOOKUP($O1130,'APOIO-DESPESAS'!$A$3:$N$962,11,FALSE)="","",VLOOKUP($O1130,'APOIO-DESPESAS'!$A$3:$N$962,11,FALSE)),"")</f>
        <v/>
      </c>
      <c r="K1130" s="223" t="str">
        <f>IFERROR(IF(VLOOKUP($O1130,'APOIO-DESPESAS'!$A$3:$N$962,12,FALSE)="","",VLOOKUP($O1130,'APOIO-DESPESAS'!$A$3:$N$962,12,FALSE)),"")</f>
        <v/>
      </c>
      <c r="L1130" s="223" t="str">
        <f>IFERROR(IF(VLOOKUP($O1130,'APOIO-DESPESAS'!$A$3:$N$962,13,FALSE)="","",VLOOKUP($O1130,'APOIO-DESPESAS'!$A$3:$N$962,13,FALSE)),"")</f>
        <v/>
      </c>
      <c r="M1130" s="223" t="str">
        <f>IFERROR(IF(VLOOKUP($O1130,'APOIO-DESPESAS'!$A$3:$N$962,14,FALSE)="","",VLOOKUP($O1130,'APOIO-DESPESAS'!$A$3:$N$962,14,FALSE)),"")</f>
        <v/>
      </c>
      <c r="O1130" s="223">
        <f t="shared" si="17"/>
        <v>1128</v>
      </c>
    </row>
    <row r="1131" spans="1:15" x14ac:dyDescent="0.25">
      <c r="A1131" s="223" t="str">
        <f>IFERROR(IF(VLOOKUP($O1131,'APOIO-DESPESAS'!$A$3:$N$962,2,FALSE)="","",VLOOKUP($O1131,'APOIO-DESPESAS'!$A$3:$N$962,2,FALSE)),"")</f>
        <v/>
      </c>
      <c r="B1131" s="223" t="str">
        <f>IFERROR(IF(VLOOKUP($O1131,'APOIO-DESPESAS'!$A$3:$N$962,3,FALSE)="","",VLOOKUP($O1131,'APOIO-DESPESAS'!$A$3:$N$962,3,FALSE)),"")</f>
        <v/>
      </c>
      <c r="C1131" s="223" t="str">
        <f>IFERROR(IF(VLOOKUP($O1131,'APOIO-DESPESAS'!$A$3:$N$962,4,FALSE)="","",VLOOKUP($O1131,'APOIO-DESPESAS'!$A$3:$N$962,4,FALSE)),"")</f>
        <v/>
      </c>
      <c r="D1131" s="223" t="str">
        <f>IFERROR(IF(VLOOKUP($O1131,'APOIO-DESPESAS'!$A$3:$N$962,5,FALSE)="","",VLOOKUP($O1131,'APOIO-DESPESAS'!$A$3:$N$962,5,FALSE)),"")</f>
        <v/>
      </c>
      <c r="E1131" s="223" t="str">
        <f>IFERROR(IF(VLOOKUP($O1131,'APOIO-DESPESAS'!$A$3:$N$962,6,FALSE)="","",VLOOKUP($O1131,'APOIO-DESPESAS'!$A$3:$N$962,6,FALSE)),"")</f>
        <v/>
      </c>
      <c r="F1131" s="223" t="str">
        <f>IFERROR(IF(VLOOKUP($O1131,'APOIO-DESPESAS'!$A$3:$N$962,7,FALSE)="","",VLOOKUP($O1131,'APOIO-DESPESAS'!$A$3:$N$962,7,FALSE)),"")</f>
        <v/>
      </c>
      <c r="G1131" s="223" t="str">
        <f>IFERROR(IF(VLOOKUP($O1131,'APOIO-DESPESAS'!$A$3:$N$962,8,FALSE)="","",VLOOKUP($O1131,'APOIO-DESPESAS'!$A$3:$N$962,8,FALSE)),"")</f>
        <v/>
      </c>
      <c r="H1131" s="223" t="str">
        <f>IFERROR(IF(VLOOKUP($O1131,'APOIO-DESPESAS'!$A$3:$N$962,9,FALSE)="","",VLOOKUP($O1131,'APOIO-DESPESAS'!$A$3:$N$962,9,FALSE)),"")</f>
        <v/>
      </c>
      <c r="I1131" s="223" t="str">
        <f>IFERROR(IF(VLOOKUP($O1131,'APOIO-DESPESAS'!$A$3:$N$962,10,FALSE)="","",VLOOKUP($O1131,'APOIO-DESPESAS'!$A$3:$N$962,10,FALSE)),"")</f>
        <v/>
      </c>
      <c r="J1131" s="223" t="str">
        <f>IFERROR(IF(VLOOKUP($O1131,'APOIO-DESPESAS'!$A$3:$N$962,11,FALSE)="","",VLOOKUP($O1131,'APOIO-DESPESAS'!$A$3:$N$962,11,FALSE)),"")</f>
        <v/>
      </c>
      <c r="K1131" s="223" t="str">
        <f>IFERROR(IF(VLOOKUP($O1131,'APOIO-DESPESAS'!$A$3:$N$962,12,FALSE)="","",VLOOKUP($O1131,'APOIO-DESPESAS'!$A$3:$N$962,12,FALSE)),"")</f>
        <v/>
      </c>
      <c r="L1131" s="223" t="str">
        <f>IFERROR(IF(VLOOKUP($O1131,'APOIO-DESPESAS'!$A$3:$N$962,13,FALSE)="","",VLOOKUP($O1131,'APOIO-DESPESAS'!$A$3:$N$962,13,FALSE)),"")</f>
        <v/>
      </c>
      <c r="M1131" s="223" t="str">
        <f>IFERROR(IF(VLOOKUP($O1131,'APOIO-DESPESAS'!$A$3:$N$962,14,FALSE)="","",VLOOKUP($O1131,'APOIO-DESPESAS'!$A$3:$N$962,14,FALSE)),"")</f>
        <v/>
      </c>
      <c r="O1131" s="223">
        <f t="shared" si="17"/>
        <v>1129</v>
      </c>
    </row>
    <row r="1132" spans="1:15" x14ac:dyDescent="0.25">
      <c r="A1132" s="223" t="str">
        <f>IFERROR(IF(VLOOKUP($O1132,'APOIO-DESPESAS'!$A$3:$N$962,2,FALSE)="","",VLOOKUP($O1132,'APOIO-DESPESAS'!$A$3:$N$962,2,FALSE)),"")</f>
        <v/>
      </c>
      <c r="B1132" s="223" t="str">
        <f>IFERROR(IF(VLOOKUP($O1132,'APOIO-DESPESAS'!$A$3:$N$962,3,FALSE)="","",VLOOKUP($O1132,'APOIO-DESPESAS'!$A$3:$N$962,3,FALSE)),"")</f>
        <v/>
      </c>
      <c r="C1132" s="223" t="str">
        <f>IFERROR(IF(VLOOKUP($O1132,'APOIO-DESPESAS'!$A$3:$N$962,4,FALSE)="","",VLOOKUP($O1132,'APOIO-DESPESAS'!$A$3:$N$962,4,FALSE)),"")</f>
        <v/>
      </c>
      <c r="D1132" s="223" t="str">
        <f>IFERROR(IF(VLOOKUP($O1132,'APOIO-DESPESAS'!$A$3:$N$962,5,FALSE)="","",VLOOKUP($O1132,'APOIO-DESPESAS'!$A$3:$N$962,5,FALSE)),"")</f>
        <v/>
      </c>
      <c r="E1132" s="223" t="str">
        <f>IFERROR(IF(VLOOKUP($O1132,'APOIO-DESPESAS'!$A$3:$N$962,6,FALSE)="","",VLOOKUP($O1132,'APOIO-DESPESAS'!$A$3:$N$962,6,FALSE)),"")</f>
        <v/>
      </c>
      <c r="F1132" s="223" t="str">
        <f>IFERROR(IF(VLOOKUP($O1132,'APOIO-DESPESAS'!$A$3:$N$962,7,FALSE)="","",VLOOKUP($O1132,'APOIO-DESPESAS'!$A$3:$N$962,7,FALSE)),"")</f>
        <v/>
      </c>
      <c r="G1132" s="223" t="str">
        <f>IFERROR(IF(VLOOKUP($O1132,'APOIO-DESPESAS'!$A$3:$N$962,8,FALSE)="","",VLOOKUP($O1132,'APOIO-DESPESAS'!$A$3:$N$962,8,FALSE)),"")</f>
        <v/>
      </c>
      <c r="H1132" s="223" t="str">
        <f>IFERROR(IF(VLOOKUP($O1132,'APOIO-DESPESAS'!$A$3:$N$962,9,FALSE)="","",VLOOKUP($O1132,'APOIO-DESPESAS'!$A$3:$N$962,9,FALSE)),"")</f>
        <v/>
      </c>
      <c r="I1132" s="223" t="str">
        <f>IFERROR(IF(VLOOKUP($O1132,'APOIO-DESPESAS'!$A$3:$N$962,10,FALSE)="","",VLOOKUP($O1132,'APOIO-DESPESAS'!$A$3:$N$962,10,FALSE)),"")</f>
        <v/>
      </c>
      <c r="J1132" s="223" t="str">
        <f>IFERROR(IF(VLOOKUP($O1132,'APOIO-DESPESAS'!$A$3:$N$962,11,FALSE)="","",VLOOKUP($O1132,'APOIO-DESPESAS'!$A$3:$N$962,11,FALSE)),"")</f>
        <v/>
      </c>
      <c r="K1132" s="223" t="str">
        <f>IFERROR(IF(VLOOKUP($O1132,'APOIO-DESPESAS'!$A$3:$N$962,12,FALSE)="","",VLOOKUP($O1132,'APOIO-DESPESAS'!$A$3:$N$962,12,FALSE)),"")</f>
        <v/>
      </c>
      <c r="L1132" s="223" t="str">
        <f>IFERROR(IF(VLOOKUP($O1132,'APOIO-DESPESAS'!$A$3:$N$962,13,FALSE)="","",VLOOKUP($O1132,'APOIO-DESPESAS'!$A$3:$N$962,13,FALSE)),"")</f>
        <v/>
      </c>
      <c r="M1132" s="223" t="str">
        <f>IFERROR(IF(VLOOKUP($O1132,'APOIO-DESPESAS'!$A$3:$N$962,14,FALSE)="","",VLOOKUP($O1132,'APOIO-DESPESAS'!$A$3:$N$962,14,FALSE)),"")</f>
        <v/>
      </c>
      <c r="O1132" s="223">
        <f t="shared" si="17"/>
        <v>1130</v>
      </c>
    </row>
    <row r="1133" spans="1:15" x14ac:dyDescent="0.25">
      <c r="A1133" s="223" t="str">
        <f>IFERROR(IF(VLOOKUP($O1133,'APOIO-DESPESAS'!$A$3:$N$962,2,FALSE)="","",VLOOKUP($O1133,'APOIO-DESPESAS'!$A$3:$N$962,2,FALSE)),"")</f>
        <v/>
      </c>
      <c r="B1133" s="223" t="str">
        <f>IFERROR(IF(VLOOKUP($O1133,'APOIO-DESPESAS'!$A$3:$N$962,3,FALSE)="","",VLOOKUP($O1133,'APOIO-DESPESAS'!$A$3:$N$962,3,FALSE)),"")</f>
        <v/>
      </c>
      <c r="C1133" s="223" t="str">
        <f>IFERROR(IF(VLOOKUP($O1133,'APOIO-DESPESAS'!$A$3:$N$962,4,FALSE)="","",VLOOKUP($O1133,'APOIO-DESPESAS'!$A$3:$N$962,4,FALSE)),"")</f>
        <v/>
      </c>
      <c r="D1133" s="223" t="str">
        <f>IFERROR(IF(VLOOKUP($O1133,'APOIO-DESPESAS'!$A$3:$N$962,5,FALSE)="","",VLOOKUP($O1133,'APOIO-DESPESAS'!$A$3:$N$962,5,FALSE)),"")</f>
        <v/>
      </c>
      <c r="E1133" s="223" t="str">
        <f>IFERROR(IF(VLOOKUP($O1133,'APOIO-DESPESAS'!$A$3:$N$962,6,FALSE)="","",VLOOKUP($O1133,'APOIO-DESPESAS'!$A$3:$N$962,6,FALSE)),"")</f>
        <v/>
      </c>
      <c r="F1133" s="223" t="str">
        <f>IFERROR(IF(VLOOKUP($O1133,'APOIO-DESPESAS'!$A$3:$N$962,7,FALSE)="","",VLOOKUP($O1133,'APOIO-DESPESAS'!$A$3:$N$962,7,FALSE)),"")</f>
        <v/>
      </c>
      <c r="G1133" s="223" t="str">
        <f>IFERROR(IF(VLOOKUP($O1133,'APOIO-DESPESAS'!$A$3:$N$962,8,FALSE)="","",VLOOKUP($O1133,'APOIO-DESPESAS'!$A$3:$N$962,8,FALSE)),"")</f>
        <v/>
      </c>
      <c r="H1133" s="223" t="str">
        <f>IFERROR(IF(VLOOKUP($O1133,'APOIO-DESPESAS'!$A$3:$N$962,9,FALSE)="","",VLOOKUP($O1133,'APOIO-DESPESAS'!$A$3:$N$962,9,FALSE)),"")</f>
        <v/>
      </c>
      <c r="I1133" s="223" t="str">
        <f>IFERROR(IF(VLOOKUP($O1133,'APOIO-DESPESAS'!$A$3:$N$962,10,FALSE)="","",VLOOKUP($O1133,'APOIO-DESPESAS'!$A$3:$N$962,10,FALSE)),"")</f>
        <v/>
      </c>
      <c r="J1133" s="223" t="str">
        <f>IFERROR(IF(VLOOKUP($O1133,'APOIO-DESPESAS'!$A$3:$N$962,11,FALSE)="","",VLOOKUP($O1133,'APOIO-DESPESAS'!$A$3:$N$962,11,FALSE)),"")</f>
        <v/>
      </c>
      <c r="K1133" s="223" t="str">
        <f>IFERROR(IF(VLOOKUP($O1133,'APOIO-DESPESAS'!$A$3:$N$962,12,FALSE)="","",VLOOKUP($O1133,'APOIO-DESPESAS'!$A$3:$N$962,12,FALSE)),"")</f>
        <v/>
      </c>
      <c r="L1133" s="223" t="str">
        <f>IFERROR(IF(VLOOKUP($O1133,'APOIO-DESPESAS'!$A$3:$N$962,13,FALSE)="","",VLOOKUP($O1133,'APOIO-DESPESAS'!$A$3:$N$962,13,FALSE)),"")</f>
        <v/>
      </c>
      <c r="M1133" s="223" t="str">
        <f>IFERROR(IF(VLOOKUP($O1133,'APOIO-DESPESAS'!$A$3:$N$962,14,FALSE)="","",VLOOKUP($O1133,'APOIO-DESPESAS'!$A$3:$N$962,14,FALSE)),"")</f>
        <v/>
      </c>
      <c r="O1133" s="223">
        <f t="shared" si="17"/>
        <v>1131</v>
      </c>
    </row>
    <row r="1134" spans="1:15" x14ac:dyDescent="0.25">
      <c r="A1134" s="223" t="str">
        <f>IFERROR(IF(VLOOKUP($O1134,'APOIO-DESPESAS'!$A$3:$N$962,2,FALSE)="","",VLOOKUP($O1134,'APOIO-DESPESAS'!$A$3:$N$962,2,FALSE)),"")</f>
        <v/>
      </c>
      <c r="B1134" s="223" t="str">
        <f>IFERROR(IF(VLOOKUP($O1134,'APOIO-DESPESAS'!$A$3:$N$962,3,FALSE)="","",VLOOKUP($O1134,'APOIO-DESPESAS'!$A$3:$N$962,3,FALSE)),"")</f>
        <v/>
      </c>
      <c r="C1134" s="223" t="str">
        <f>IFERROR(IF(VLOOKUP($O1134,'APOIO-DESPESAS'!$A$3:$N$962,4,FALSE)="","",VLOOKUP($O1134,'APOIO-DESPESAS'!$A$3:$N$962,4,FALSE)),"")</f>
        <v/>
      </c>
      <c r="D1134" s="223" t="str">
        <f>IFERROR(IF(VLOOKUP($O1134,'APOIO-DESPESAS'!$A$3:$N$962,5,FALSE)="","",VLOOKUP($O1134,'APOIO-DESPESAS'!$A$3:$N$962,5,FALSE)),"")</f>
        <v/>
      </c>
      <c r="E1134" s="223" t="str">
        <f>IFERROR(IF(VLOOKUP($O1134,'APOIO-DESPESAS'!$A$3:$N$962,6,FALSE)="","",VLOOKUP($O1134,'APOIO-DESPESAS'!$A$3:$N$962,6,FALSE)),"")</f>
        <v/>
      </c>
      <c r="F1134" s="223" t="str">
        <f>IFERROR(IF(VLOOKUP($O1134,'APOIO-DESPESAS'!$A$3:$N$962,7,FALSE)="","",VLOOKUP($O1134,'APOIO-DESPESAS'!$A$3:$N$962,7,FALSE)),"")</f>
        <v/>
      </c>
      <c r="G1134" s="223" t="str">
        <f>IFERROR(IF(VLOOKUP($O1134,'APOIO-DESPESAS'!$A$3:$N$962,8,FALSE)="","",VLOOKUP($O1134,'APOIO-DESPESAS'!$A$3:$N$962,8,FALSE)),"")</f>
        <v/>
      </c>
      <c r="H1134" s="223" t="str">
        <f>IFERROR(IF(VLOOKUP($O1134,'APOIO-DESPESAS'!$A$3:$N$962,9,FALSE)="","",VLOOKUP($O1134,'APOIO-DESPESAS'!$A$3:$N$962,9,FALSE)),"")</f>
        <v/>
      </c>
      <c r="I1134" s="223" t="str">
        <f>IFERROR(IF(VLOOKUP($O1134,'APOIO-DESPESAS'!$A$3:$N$962,10,FALSE)="","",VLOOKUP($O1134,'APOIO-DESPESAS'!$A$3:$N$962,10,FALSE)),"")</f>
        <v/>
      </c>
      <c r="J1134" s="223" t="str">
        <f>IFERROR(IF(VLOOKUP($O1134,'APOIO-DESPESAS'!$A$3:$N$962,11,FALSE)="","",VLOOKUP($O1134,'APOIO-DESPESAS'!$A$3:$N$962,11,FALSE)),"")</f>
        <v/>
      </c>
      <c r="K1134" s="223" t="str">
        <f>IFERROR(IF(VLOOKUP($O1134,'APOIO-DESPESAS'!$A$3:$N$962,12,FALSE)="","",VLOOKUP($O1134,'APOIO-DESPESAS'!$A$3:$N$962,12,FALSE)),"")</f>
        <v/>
      </c>
      <c r="L1134" s="223" t="str">
        <f>IFERROR(IF(VLOOKUP($O1134,'APOIO-DESPESAS'!$A$3:$N$962,13,FALSE)="","",VLOOKUP($O1134,'APOIO-DESPESAS'!$A$3:$N$962,13,FALSE)),"")</f>
        <v/>
      </c>
      <c r="M1134" s="223" t="str">
        <f>IFERROR(IF(VLOOKUP($O1134,'APOIO-DESPESAS'!$A$3:$N$962,14,FALSE)="","",VLOOKUP($O1134,'APOIO-DESPESAS'!$A$3:$N$962,14,FALSE)),"")</f>
        <v/>
      </c>
      <c r="O1134" s="223">
        <f t="shared" si="17"/>
        <v>1132</v>
      </c>
    </row>
    <row r="1135" spans="1:15" x14ac:dyDescent="0.25">
      <c r="A1135" s="223" t="str">
        <f>IFERROR(IF(VLOOKUP($O1135,'APOIO-DESPESAS'!$A$3:$N$962,2,FALSE)="","",VLOOKUP($O1135,'APOIO-DESPESAS'!$A$3:$N$962,2,FALSE)),"")</f>
        <v/>
      </c>
      <c r="B1135" s="223" t="str">
        <f>IFERROR(IF(VLOOKUP($O1135,'APOIO-DESPESAS'!$A$3:$N$962,3,FALSE)="","",VLOOKUP($O1135,'APOIO-DESPESAS'!$A$3:$N$962,3,FALSE)),"")</f>
        <v/>
      </c>
      <c r="C1135" s="223" t="str">
        <f>IFERROR(IF(VLOOKUP($O1135,'APOIO-DESPESAS'!$A$3:$N$962,4,FALSE)="","",VLOOKUP($O1135,'APOIO-DESPESAS'!$A$3:$N$962,4,FALSE)),"")</f>
        <v/>
      </c>
      <c r="D1135" s="223" t="str">
        <f>IFERROR(IF(VLOOKUP($O1135,'APOIO-DESPESAS'!$A$3:$N$962,5,FALSE)="","",VLOOKUP($O1135,'APOIO-DESPESAS'!$A$3:$N$962,5,FALSE)),"")</f>
        <v/>
      </c>
      <c r="E1135" s="223" t="str">
        <f>IFERROR(IF(VLOOKUP($O1135,'APOIO-DESPESAS'!$A$3:$N$962,6,FALSE)="","",VLOOKUP($O1135,'APOIO-DESPESAS'!$A$3:$N$962,6,FALSE)),"")</f>
        <v/>
      </c>
      <c r="F1135" s="223" t="str">
        <f>IFERROR(IF(VLOOKUP($O1135,'APOIO-DESPESAS'!$A$3:$N$962,7,FALSE)="","",VLOOKUP($O1135,'APOIO-DESPESAS'!$A$3:$N$962,7,FALSE)),"")</f>
        <v/>
      </c>
      <c r="G1135" s="223" t="str">
        <f>IFERROR(IF(VLOOKUP($O1135,'APOIO-DESPESAS'!$A$3:$N$962,8,FALSE)="","",VLOOKUP($O1135,'APOIO-DESPESAS'!$A$3:$N$962,8,FALSE)),"")</f>
        <v/>
      </c>
      <c r="H1135" s="223" t="str">
        <f>IFERROR(IF(VLOOKUP($O1135,'APOIO-DESPESAS'!$A$3:$N$962,9,FALSE)="","",VLOOKUP($O1135,'APOIO-DESPESAS'!$A$3:$N$962,9,FALSE)),"")</f>
        <v/>
      </c>
      <c r="I1135" s="223" t="str">
        <f>IFERROR(IF(VLOOKUP($O1135,'APOIO-DESPESAS'!$A$3:$N$962,10,FALSE)="","",VLOOKUP($O1135,'APOIO-DESPESAS'!$A$3:$N$962,10,FALSE)),"")</f>
        <v/>
      </c>
      <c r="J1135" s="223" t="str">
        <f>IFERROR(IF(VLOOKUP($O1135,'APOIO-DESPESAS'!$A$3:$N$962,11,FALSE)="","",VLOOKUP($O1135,'APOIO-DESPESAS'!$A$3:$N$962,11,FALSE)),"")</f>
        <v/>
      </c>
      <c r="K1135" s="223" t="str">
        <f>IFERROR(IF(VLOOKUP($O1135,'APOIO-DESPESAS'!$A$3:$N$962,12,FALSE)="","",VLOOKUP($O1135,'APOIO-DESPESAS'!$A$3:$N$962,12,FALSE)),"")</f>
        <v/>
      </c>
      <c r="L1135" s="223" t="str">
        <f>IFERROR(IF(VLOOKUP($O1135,'APOIO-DESPESAS'!$A$3:$N$962,13,FALSE)="","",VLOOKUP($O1135,'APOIO-DESPESAS'!$A$3:$N$962,13,FALSE)),"")</f>
        <v/>
      </c>
      <c r="M1135" s="223" t="str">
        <f>IFERROR(IF(VLOOKUP($O1135,'APOIO-DESPESAS'!$A$3:$N$962,14,FALSE)="","",VLOOKUP($O1135,'APOIO-DESPESAS'!$A$3:$N$962,14,FALSE)),"")</f>
        <v/>
      </c>
      <c r="O1135" s="223">
        <f t="shared" si="17"/>
        <v>1133</v>
      </c>
    </row>
    <row r="1136" spans="1:15" x14ac:dyDescent="0.25">
      <c r="A1136" s="223" t="str">
        <f>IFERROR(IF(VLOOKUP($O1136,'APOIO-DESPESAS'!$A$3:$N$962,2,FALSE)="","",VLOOKUP($O1136,'APOIO-DESPESAS'!$A$3:$N$962,2,FALSE)),"")</f>
        <v/>
      </c>
      <c r="B1136" s="223" t="str">
        <f>IFERROR(IF(VLOOKUP($O1136,'APOIO-DESPESAS'!$A$3:$N$962,3,FALSE)="","",VLOOKUP($O1136,'APOIO-DESPESAS'!$A$3:$N$962,3,FALSE)),"")</f>
        <v/>
      </c>
      <c r="C1136" s="223" t="str">
        <f>IFERROR(IF(VLOOKUP($O1136,'APOIO-DESPESAS'!$A$3:$N$962,4,FALSE)="","",VLOOKUP($O1136,'APOIO-DESPESAS'!$A$3:$N$962,4,FALSE)),"")</f>
        <v/>
      </c>
      <c r="D1136" s="223" t="str">
        <f>IFERROR(IF(VLOOKUP($O1136,'APOIO-DESPESAS'!$A$3:$N$962,5,FALSE)="","",VLOOKUP($O1136,'APOIO-DESPESAS'!$A$3:$N$962,5,FALSE)),"")</f>
        <v/>
      </c>
      <c r="E1136" s="223" t="str">
        <f>IFERROR(IF(VLOOKUP($O1136,'APOIO-DESPESAS'!$A$3:$N$962,6,FALSE)="","",VLOOKUP($O1136,'APOIO-DESPESAS'!$A$3:$N$962,6,FALSE)),"")</f>
        <v/>
      </c>
      <c r="F1136" s="223" t="str">
        <f>IFERROR(IF(VLOOKUP($O1136,'APOIO-DESPESAS'!$A$3:$N$962,7,FALSE)="","",VLOOKUP($O1136,'APOIO-DESPESAS'!$A$3:$N$962,7,FALSE)),"")</f>
        <v/>
      </c>
      <c r="G1136" s="223" t="str">
        <f>IFERROR(IF(VLOOKUP($O1136,'APOIO-DESPESAS'!$A$3:$N$962,8,FALSE)="","",VLOOKUP($O1136,'APOIO-DESPESAS'!$A$3:$N$962,8,FALSE)),"")</f>
        <v/>
      </c>
      <c r="H1136" s="223" t="str">
        <f>IFERROR(IF(VLOOKUP($O1136,'APOIO-DESPESAS'!$A$3:$N$962,9,FALSE)="","",VLOOKUP($O1136,'APOIO-DESPESAS'!$A$3:$N$962,9,FALSE)),"")</f>
        <v/>
      </c>
      <c r="I1136" s="223" t="str">
        <f>IFERROR(IF(VLOOKUP($O1136,'APOIO-DESPESAS'!$A$3:$N$962,10,FALSE)="","",VLOOKUP($O1136,'APOIO-DESPESAS'!$A$3:$N$962,10,FALSE)),"")</f>
        <v/>
      </c>
      <c r="J1136" s="223" t="str">
        <f>IFERROR(IF(VLOOKUP($O1136,'APOIO-DESPESAS'!$A$3:$N$962,11,FALSE)="","",VLOOKUP($O1136,'APOIO-DESPESAS'!$A$3:$N$962,11,FALSE)),"")</f>
        <v/>
      </c>
      <c r="K1136" s="223" t="str">
        <f>IFERROR(IF(VLOOKUP($O1136,'APOIO-DESPESAS'!$A$3:$N$962,12,FALSE)="","",VLOOKUP($O1136,'APOIO-DESPESAS'!$A$3:$N$962,12,FALSE)),"")</f>
        <v/>
      </c>
      <c r="L1136" s="223" t="str">
        <f>IFERROR(IF(VLOOKUP($O1136,'APOIO-DESPESAS'!$A$3:$N$962,13,FALSE)="","",VLOOKUP($O1136,'APOIO-DESPESAS'!$A$3:$N$962,13,FALSE)),"")</f>
        <v/>
      </c>
      <c r="M1136" s="223" t="str">
        <f>IFERROR(IF(VLOOKUP($O1136,'APOIO-DESPESAS'!$A$3:$N$962,14,FALSE)="","",VLOOKUP($O1136,'APOIO-DESPESAS'!$A$3:$N$962,14,FALSE)),"")</f>
        <v/>
      </c>
      <c r="O1136" s="223">
        <f t="shared" si="17"/>
        <v>1134</v>
      </c>
    </row>
    <row r="1137" spans="1:15" x14ac:dyDescent="0.25">
      <c r="A1137" s="223" t="str">
        <f>IFERROR(IF(VLOOKUP($O1137,'APOIO-DESPESAS'!$A$3:$N$962,2,FALSE)="","",VLOOKUP($O1137,'APOIO-DESPESAS'!$A$3:$N$962,2,FALSE)),"")</f>
        <v/>
      </c>
      <c r="B1137" s="223" t="str">
        <f>IFERROR(IF(VLOOKUP($O1137,'APOIO-DESPESAS'!$A$3:$N$962,3,FALSE)="","",VLOOKUP($O1137,'APOIO-DESPESAS'!$A$3:$N$962,3,FALSE)),"")</f>
        <v/>
      </c>
      <c r="C1137" s="223" t="str">
        <f>IFERROR(IF(VLOOKUP($O1137,'APOIO-DESPESAS'!$A$3:$N$962,4,FALSE)="","",VLOOKUP($O1137,'APOIO-DESPESAS'!$A$3:$N$962,4,FALSE)),"")</f>
        <v/>
      </c>
      <c r="D1137" s="223" t="str">
        <f>IFERROR(IF(VLOOKUP($O1137,'APOIO-DESPESAS'!$A$3:$N$962,5,FALSE)="","",VLOOKUP($O1137,'APOIO-DESPESAS'!$A$3:$N$962,5,FALSE)),"")</f>
        <v/>
      </c>
      <c r="E1137" s="223" t="str">
        <f>IFERROR(IF(VLOOKUP($O1137,'APOIO-DESPESAS'!$A$3:$N$962,6,FALSE)="","",VLOOKUP($O1137,'APOIO-DESPESAS'!$A$3:$N$962,6,FALSE)),"")</f>
        <v/>
      </c>
      <c r="F1137" s="223" t="str">
        <f>IFERROR(IF(VLOOKUP($O1137,'APOIO-DESPESAS'!$A$3:$N$962,7,FALSE)="","",VLOOKUP($O1137,'APOIO-DESPESAS'!$A$3:$N$962,7,FALSE)),"")</f>
        <v/>
      </c>
      <c r="G1137" s="223" t="str">
        <f>IFERROR(IF(VLOOKUP($O1137,'APOIO-DESPESAS'!$A$3:$N$962,8,FALSE)="","",VLOOKUP($O1137,'APOIO-DESPESAS'!$A$3:$N$962,8,FALSE)),"")</f>
        <v/>
      </c>
      <c r="H1137" s="223" t="str">
        <f>IFERROR(IF(VLOOKUP($O1137,'APOIO-DESPESAS'!$A$3:$N$962,9,FALSE)="","",VLOOKUP($O1137,'APOIO-DESPESAS'!$A$3:$N$962,9,FALSE)),"")</f>
        <v/>
      </c>
      <c r="I1137" s="223" t="str">
        <f>IFERROR(IF(VLOOKUP($O1137,'APOIO-DESPESAS'!$A$3:$N$962,10,FALSE)="","",VLOOKUP($O1137,'APOIO-DESPESAS'!$A$3:$N$962,10,FALSE)),"")</f>
        <v/>
      </c>
      <c r="J1137" s="223" t="str">
        <f>IFERROR(IF(VLOOKUP($O1137,'APOIO-DESPESAS'!$A$3:$N$962,11,FALSE)="","",VLOOKUP($O1137,'APOIO-DESPESAS'!$A$3:$N$962,11,FALSE)),"")</f>
        <v/>
      </c>
      <c r="K1137" s="223" t="str">
        <f>IFERROR(IF(VLOOKUP($O1137,'APOIO-DESPESAS'!$A$3:$N$962,12,FALSE)="","",VLOOKUP($O1137,'APOIO-DESPESAS'!$A$3:$N$962,12,FALSE)),"")</f>
        <v/>
      </c>
      <c r="L1137" s="223" t="str">
        <f>IFERROR(IF(VLOOKUP($O1137,'APOIO-DESPESAS'!$A$3:$N$962,13,FALSE)="","",VLOOKUP($O1137,'APOIO-DESPESAS'!$A$3:$N$962,13,FALSE)),"")</f>
        <v/>
      </c>
      <c r="M1137" s="223" t="str">
        <f>IFERROR(IF(VLOOKUP($O1137,'APOIO-DESPESAS'!$A$3:$N$962,14,FALSE)="","",VLOOKUP($O1137,'APOIO-DESPESAS'!$A$3:$N$962,14,FALSE)),"")</f>
        <v/>
      </c>
      <c r="O1137" s="223">
        <f t="shared" si="17"/>
        <v>1135</v>
      </c>
    </row>
    <row r="1138" spans="1:15" x14ac:dyDescent="0.25">
      <c r="A1138" s="223" t="str">
        <f>IFERROR(IF(VLOOKUP($O1138,'APOIO-DESPESAS'!$A$3:$N$962,2,FALSE)="","",VLOOKUP($O1138,'APOIO-DESPESAS'!$A$3:$N$962,2,FALSE)),"")</f>
        <v/>
      </c>
      <c r="B1138" s="223" t="str">
        <f>IFERROR(IF(VLOOKUP($O1138,'APOIO-DESPESAS'!$A$3:$N$962,3,FALSE)="","",VLOOKUP($O1138,'APOIO-DESPESAS'!$A$3:$N$962,3,FALSE)),"")</f>
        <v/>
      </c>
      <c r="C1138" s="223" t="str">
        <f>IFERROR(IF(VLOOKUP($O1138,'APOIO-DESPESAS'!$A$3:$N$962,4,FALSE)="","",VLOOKUP($O1138,'APOIO-DESPESAS'!$A$3:$N$962,4,FALSE)),"")</f>
        <v/>
      </c>
      <c r="D1138" s="223" t="str">
        <f>IFERROR(IF(VLOOKUP($O1138,'APOIO-DESPESAS'!$A$3:$N$962,5,FALSE)="","",VLOOKUP($O1138,'APOIO-DESPESAS'!$A$3:$N$962,5,FALSE)),"")</f>
        <v/>
      </c>
      <c r="E1138" s="223" t="str">
        <f>IFERROR(IF(VLOOKUP($O1138,'APOIO-DESPESAS'!$A$3:$N$962,6,FALSE)="","",VLOOKUP($O1138,'APOIO-DESPESAS'!$A$3:$N$962,6,FALSE)),"")</f>
        <v/>
      </c>
      <c r="F1138" s="223" t="str">
        <f>IFERROR(IF(VLOOKUP($O1138,'APOIO-DESPESAS'!$A$3:$N$962,7,FALSE)="","",VLOOKUP($O1138,'APOIO-DESPESAS'!$A$3:$N$962,7,FALSE)),"")</f>
        <v/>
      </c>
      <c r="G1138" s="223" t="str">
        <f>IFERROR(IF(VLOOKUP($O1138,'APOIO-DESPESAS'!$A$3:$N$962,8,FALSE)="","",VLOOKUP($O1138,'APOIO-DESPESAS'!$A$3:$N$962,8,FALSE)),"")</f>
        <v/>
      </c>
      <c r="H1138" s="223" t="str">
        <f>IFERROR(IF(VLOOKUP($O1138,'APOIO-DESPESAS'!$A$3:$N$962,9,FALSE)="","",VLOOKUP($O1138,'APOIO-DESPESAS'!$A$3:$N$962,9,FALSE)),"")</f>
        <v/>
      </c>
      <c r="I1138" s="223" t="str">
        <f>IFERROR(IF(VLOOKUP($O1138,'APOIO-DESPESAS'!$A$3:$N$962,10,FALSE)="","",VLOOKUP($O1138,'APOIO-DESPESAS'!$A$3:$N$962,10,FALSE)),"")</f>
        <v/>
      </c>
      <c r="J1138" s="223" t="str">
        <f>IFERROR(IF(VLOOKUP($O1138,'APOIO-DESPESAS'!$A$3:$N$962,11,FALSE)="","",VLOOKUP($O1138,'APOIO-DESPESAS'!$A$3:$N$962,11,FALSE)),"")</f>
        <v/>
      </c>
      <c r="K1138" s="223" t="str">
        <f>IFERROR(IF(VLOOKUP($O1138,'APOIO-DESPESAS'!$A$3:$N$962,12,FALSE)="","",VLOOKUP($O1138,'APOIO-DESPESAS'!$A$3:$N$962,12,FALSE)),"")</f>
        <v/>
      </c>
      <c r="L1138" s="223" t="str">
        <f>IFERROR(IF(VLOOKUP($O1138,'APOIO-DESPESAS'!$A$3:$N$962,13,FALSE)="","",VLOOKUP($O1138,'APOIO-DESPESAS'!$A$3:$N$962,13,FALSE)),"")</f>
        <v/>
      </c>
      <c r="M1138" s="223" t="str">
        <f>IFERROR(IF(VLOOKUP($O1138,'APOIO-DESPESAS'!$A$3:$N$962,14,FALSE)="","",VLOOKUP($O1138,'APOIO-DESPESAS'!$A$3:$N$962,14,FALSE)),"")</f>
        <v/>
      </c>
      <c r="O1138" s="223">
        <f t="shared" si="17"/>
        <v>1136</v>
      </c>
    </row>
    <row r="1139" spans="1:15" x14ac:dyDescent="0.25">
      <c r="A1139" s="223" t="str">
        <f>IFERROR(IF(VLOOKUP($O1139,'APOIO-DESPESAS'!$A$3:$N$962,2,FALSE)="","",VLOOKUP($O1139,'APOIO-DESPESAS'!$A$3:$N$962,2,FALSE)),"")</f>
        <v/>
      </c>
      <c r="B1139" s="223" t="str">
        <f>IFERROR(IF(VLOOKUP($O1139,'APOIO-DESPESAS'!$A$3:$N$962,3,FALSE)="","",VLOOKUP($O1139,'APOIO-DESPESAS'!$A$3:$N$962,3,FALSE)),"")</f>
        <v/>
      </c>
      <c r="C1139" s="223" t="str">
        <f>IFERROR(IF(VLOOKUP($O1139,'APOIO-DESPESAS'!$A$3:$N$962,4,FALSE)="","",VLOOKUP($O1139,'APOIO-DESPESAS'!$A$3:$N$962,4,FALSE)),"")</f>
        <v/>
      </c>
      <c r="D1139" s="223" t="str">
        <f>IFERROR(IF(VLOOKUP($O1139,'APOIO-DESPESAS'!$A$3:$N$962,5,FALSE)="","",VLOOKUP($O1139,'APOIO-DESPESAS'!$A$3:$N$962,5,FALSE)),"")</f>
        <v/>
      </c>
      <c r="E1139" s="223" t="str">
        <f>IFERROR(IF(VLOOKUP($O1139,'APOIO-DESPESAS'!$A$3:$N$962,6,FALSE)="","",VLOOKUP($O1139,'APOIO-DESPESAS'!$A$3:$N$962,6,FALSE)),"")</f>
        <v/>
      </c>
      <c r="F1139" s="223" t="str">
        <f>IFERROR(IF(VLOOKUP($O1139,'APOIO-DESPESAS'!$A$3:$N$962,7,FALSE)="","",VLOOKUP($O1139,'APOIO-DESPESAS'!$A$3:$N$962,7,FALSE)),"")</f>
        <v/>
      </c>
      <c r="G1139" s="223" t="str">
        <f>IFERROR(IF(VLOOKUP($O1139,'APOIO-DESPESAS'!$A$3:$N$962,8,FALSE)="","",VLOOKUP($O1139,'APOIO-DESPESAS'!$A$3:$N$962,8,FALSE)),"")</f>
        <v/>
      </c>
      <c r="H1139" s="223" t="str">
        <f>IFERROR(IF(VLOOKUP($O1139,'APOIO-DESPESAS'!$A$3:$N$962,9,FALSE)="","",VLOOKUP($O1139,'APOIO-DESPESAS'!$A$3:$N$962,9,FALSE)),"")</f>
        <v/>
      </c>
      <c r="I1139" s="223" t="str">
        <f>IFERROR(IF(VLOOKUP($O1139,'APOIO-DESPESAS'!$A$3:$N$962,10,FALSE)="","",VLOOKUP($O1139,'APOIO-DESPESAS'!$A$3:$N$962,10,FALSE)),"")</f>
        <v/>
      </c>
      <c r="J1139" s="223" t="str">
        <f>IFERROR(IF(VLOOKUP($O1139,'APOIO-DESPESAS'!$A$3:$N$962,11,FALSE)="","",VLOOKUP($O1139,'APOIO-DESPESAS'!$A$3:$N$962,11,FALSE)),"")</f>
        <v/>
      </c>
      <c r="K1139" s="223" t="str">
        <f>IFERROR(IF(VLOOKUP($O1139,'APOIO-DESPESAS'!$A$3:$N$962,12,FALSE)="","",VLOOKUP($O1139,'APOIO-DESPESAS'!$A$3:$N$962,12,FALSE)),"")</f>
        <v/>
      </c>
      <c r="L1139" s="223" t="str">
        <f>IFERROR(IF(VLOOKUP($O1139,'APOIO-DESPESAS'!$A$3:$N$962,13,FALSE)="","",VLOOKUP($O1139,'APOIO-DESPESAS'!$A$3:$N$962,13,FALSE)),"")</f>
        <v/>
      </c>
      <c r="M1139" s="223" t="str">
        <f>IFERROR(IF(VLOOKUP($O1139,'APOIO-DESPESAS'!$A$3:$N$962,14,FALSE)="","",VLOOKUP($O1139,'APOIO-DESPESAS'!$A$3:$N$962,14,FALSE)),"")</f>
        <v/>
      </c>
      <c r="O1139" s="223">
        <f t="shared" si="17"/>
        <v>1137</v>
      </c>
    </row>
    <row r="1140" spans="1:15" x14ac:dyDescent="0.25">
      <c r="A1140" s="223" t="str">
        <f>IFERROR(IF(VLOOKUP($O1140,'APOIO-DESPESAS'!$A$3:$N$962,2,FALSE)="","",VLOOKUP($O1140,'APOIO-DESPESAS'!$A$3:$N$962,2,FALSE)),"")</f>
        <v/>
      </c>
      <c r="B1140" s="223" t="str">
        <f>IFERROR(IF(VLOOKUP($O1140,'APOIO-DESPESAS'!$A$3:$N$962,3,FALSE)="","",VLOOKUP($O1140,'APOIO-DESPESAS'!$A$3:$N$962,3,FALSE)),"")</f>
        <v/>
      </c>
      <c r="C1140" s="223" t="str">
        <f>IFERROR(IF(VLOOKUP($O1140,'APOIO-DESPESAS'!$A$3:$N$962,4,FALSE)="","",VLOOKUP($O1140,'APOIO-DESPESAS'!$A$3:$N$962,4,FALSE)),"")</f>
        <v/>
      </c>
      <c r="D1140" s="223" t="str">
        <f>IFERROR(IF(VLOOKUP($O1140,'APOIO-DESPESAS'!$A$3:$N$962,5,FALSE)="","",VLOOKUP($O1140,'APOIO-DESPESAS'!$A$3:$N$962,5,FALSE)),"")</f>
        <v/>
      </c>
      <c r="E1140" s="223" t="str">
        <f>IFERROR(IF(VLOOKUP($O1140,'APOIO-DESPESAS'!$A$3:$N$962,6,FALSE)="","",VLOOKUP($O1140,'APOIO-DESPESAS'!$A$3:$N$962,6,FALSE)),"")</f>
        <v/>
      </c>
      <c r="F1140" s="223" t="str">
        <f>IFERROR(IF(VLOOKUP($O1140,'APOIO-DESPESAS'!$A$3:$N$962,7,FALSE)="","",VLOOKUP($O1140,'APOIO-DESPESAS'!$A$3:$N$962,7,FALSE)),"")</f>
        <v/>
      </c>
      <c r="G1140" s="223" t="str">
        <f>IFERROR(IF(VLOOKUP($O1140,'APOIO-DESPESAS'!$A$3:$N$962,8,FALSE)="","",VLOOKUP($O1140,'APOIO-DESPESAS'!$A$3:$N$962,8,FALSE)),"")</f>
        <v/>
      </c>
      <c r="H1140" s="223" t="str">
        <f>IFERROR(IF(VLOOKUP($O1140,'APOIO-DESPESAS'!$A$3:$N$962,9,FALSE)="","",VLOOKUP($O1140,'APOIO-DESPESAS'!$A$3:$N$962,9,FALSE)),"")</f>
        <v/>
      </c>
      <c r="I1140" s="223" t="str">
        <f>IFERROR(IF(VLOOKUP($O1140,'APOIO-DESPESAS'!$A$3:$N$962,10,FALSE)="","",VLOOKUP($O1140,'APOIO-DESPESAS'!$A$3:$N$962,10,FALSE)),"")</f>
        <v/>
      </c>
      <c r="J1140" s="223" t="str">
        <f>IFERROR(IF(VLOOKUP($O1140,'APOIO-DESPESAS'!$A$3:$N$962,11,FALSE)="","",VLOOKUP($O1140,'APOIO-DESPESAS'!$A$3:$N$962,11,FALSE)),"")</f>
        <v/>
      </c>
      <c r="K1140" s="223" t="str">
        <f>IFERROR(IF(VLOOKUP($O1140,'APOIO-DESPESAS'!$A$3:$N$962,12,FALSE)="","",VLOOKUP($O1140,'APOIO-DESPESAS'!$A$3:$N$962,12,FALSE)),"")</f>
        <v/>
      </c>
      <c r="L1140" s="223" t="str">
        <f>IFERROR(IF(VLOOKUP($O1140,'APOIO-DESPESAS'!$A$3:$N$962,13,FALSE)="","",VLOOKUP($O1140,'APOIO-DESPESAS'!$A$3:$N$962,13,FALSE)),"")</f>
        <v/>
      </c>
      <c r="M1140" s="223" t="str">
        <f>IFERROR(IF(VLOOKUP($O1140,'APOIO-DESPESAS'!$A$3:$N$962,14,FALSE)="","",VLOOKUP($O1140,'APOIO-DESPESAS'!$A$3:$N$962,14,FALSE)),"")</f>
        <v/>
      </c>
      <c r="O1140" s="223">
        <f t="shared" si="17"/>
        <v>1138</v>
      </c>
    </row>
    <row r="1141" spans="1:15" x14ac:dyDescent="0.25">
      <c r="A1141" s="223" t="str">
        <f>IFERROR(IF(VLOOKUP($O1141,'APOIO-DESPESAS'!$A$3:$N$962,2,FALSE)="","",VLOOKUP($O1141,'APOIO-DESPESAS'!$A$3:$N$962,2,FALSE)),"")</f>
        <v/>
      </c>
      <c r="B1141" s="223" t="str">
        <f>IFERROR(IF(VLOOKUP($O1141,'APOIO-DESPESAS'!$A$3:$N$962,3,FALSE)="","",VLOOKUP($O1141,'APOIO-DESPESAS'!$A$3:$N$962,3,FALSE)),"")</f>
        <v/>
      </c>
      <c r="C1141" s="223" t="str">
        <f>IFERROR(IF(VLOOKUP($O1141,'APOIO-DESPESAS'!$A$3:$N$962,4,FALSE)="","",VLOOKUP($O1141,'APOIO-DESPESAS'!$A$3:$N$962,4,FALSE)),"")</f>
        <v/>
      </c>
      <c r="D1141" s="223" t="str">
        <f>IFERROR(IF(VLOOKUP($O1141,'APOIO-DESPESAS'!$A$3:$N$962,5,FALSE)="","",VLOOKUP($O1141,'APOIO-DESPESAS'!$A$3:$N$962,5,FALSE)),"")</f>
        <v/>
      </c>
      <c r="E1141" s="223" t="str">
        <f>IFERROR(IF(VLOOKUP($O1141,'APOIO-DESPESAS'!$A$3:$N$962,6,FALSE)="","",VLOOKUP($O1141,'APOIO-DESPESAS'!$A$3:$N$962,6,FALSE)),"")</f>
        <v/>
      </c>
      <c r="F1141" s="223" t="str">
        <f>IFERROR(IF(VLOOKUP($O1141,'APOIO-DESPESAS'!$A$3:$N$962,7,FALSE)="","",VLOOKUP($O1141,'APOIO-DESPESAS'!$A$3:$N$962,7,FALSE)),"")</f>
        <v/>
      </c>
      <c r="G1141" s="223" t="str">
        <f>IFERROR(IF(VLOOKUP($O1141,'APOIO-DESPESAS'!$A$3:$N$962,8,FALSE)="","",VLOOKUP($O1141,'APOIO-DESPESAS'!$A$3:$N$962,8,FALSE)),"")</f>
        <v/>
      </c>
      <c r="H1141" s="223" t="str">
        <f>IFERROR(IF(VLOOKUP($O1141,'APOIO-DESPESAS'!$A$3:$N$962,9,FALSE)="","",VLOOKUP($O1141,'APOIO-DESPESAS'!$A$3:$N$962,9,FALSE)),"")</f>
        <v/>
      </c>
      <c r="I1141" s="223" t="str">
        <f>IFERROR(IF(VLOOKUP($O1141,'APOIO-DESPESAS'!$A$3:$N$962,10,FALSE)="","",VLOOKUP($O1141,'APOIO-DESPESAS'!$A$3:$N$962,10,FALSE)),"")</f>
        <v/>
      </c>
      <c r="J1141" s="223" t="str">
        <f>IFERROR(IF(VLOOKUP($O1141,'APOIO-DESPESAS'!$A$3:$N$962,11,FALSE)="","",VLOOKUP($O1141,'APOIO-DESPESAS'!$A$3:$N$962,11,FALSE)),"")</f>
        <v/>
      </c>
      <c r="K1141" s="223" t="str">
        <f>IFERROR(IF(VLOOKUP($O1141,'APOIO-DESPESAS'!$A$3:$N$962,12,FALSE)="","",VLOOKUP($O1141,'APOIO-DESPESAS'!$A$3:$N$962,12,FALSE)),"")</f>
        <v/>
      </c>
      <c r="L1141" s="223" t="str">
        <f>IFERROR(IF(VLOOKUP($O1141,'APOIO-DESPESAS'!$A$3:$N$962,13,FALSE)="","",VLOOKUP($O1141,'APOIO-DESPESAS'!$A$3:$N$962,13,FALSE)),"")</f>
        <v/>
      </c>
      <c r="M1141" s="223" t="str">
        <f>IFERROR(IF(VLOOKUP($O1141,'APOIO-DESPESAS'!$A$3:$N$962,14,FALSE)="","",VLOOKUP($O1141,'APOIO-DESPESAS'!$A$3:$N$962,14,FALSE)),"")</f>
        <v/>
      </c>
      <c r="O1141" s="223">
        <f t="shared" si="17"/>
        <v>1139</v>
      </c>
    </row>
    <row r="1142" spans="1:15" x14ac:dyDescent="0.25">
      <c r="A1142" s="223" t="str">
        <f>IFERROR(IF(VLOOKUP($O1142,'APOIO-DESPESAS'!$A$3:$N$962,2,FALSE)="","",VLOOKUP($O1142,'APOIO-DESPESAS'!$A$3:$N$962,2,FALSE)),"")</f>
        <v/>
      </c>
      <c r="B1142" s="223" t="str">
        <f>IFERROR(IF(VLOOKUP($O1142,'APOIO-DESPESAS'!$A$3:$N$962,3,FALSE)="","",VLOOKUP($O1142,'APOIO-DESPESAS'!$A$3:$N$962,3,FALSE)),"")</f>
        <v/>
      </c>
      <c r="C1142" s="223" t="str">
        <f>IFERROR(IF(VLOOKUP($O1142,'APOIO-DESPESAS'!$A$3:$N$962,4,FALSE)="","",VLOOKUP($O1142,'APOIO-DESPESAS'!$A$3:$N$962,4,FALSE)),"")</f>
        <v/>
      </c>
      <c r="D1142" s="223" t="str">
        <f>IFERROR(IF(VLOOKUP($O1142,'APOIO-DESPESAS'!$A$3:$N$962,5,FALSE)="","",VLOOKUP($O1142,'APOIO-DESPESAS'!$A$3:$N$962,5,FALSE)),"")</f>
        <v/>
      </c>
      <c r="E1142" s="223" t="str">
        <f>IFERROR(IF(VLOOKUP($O1142,'APOIO-DESPESAS'!$A$3:$N$962,6,FALSE)="","",VLOOKUP($O1142,'APOIO-DESPESAS'!$A$3:$N$962,6,FALSE)),"")</f>
        <v/>
      </c>
      <c r="F1142" s="223" t="str">
        <f>IFERROR(IF(VLOOKUP($O1142,'APOIO-DESPESAS'!$A$3:$N$962,7,FALSE)="","",VLOOKUP($O1142,'APOIO-DESPESAS'!$A$3:$N$962,7,FALSE)),"")</f>
        <v/>
      </c>
      <c r="G1142" s="223" t="str">
        <f>IFERROR(IF(VLOOKUP($O1142,'APOIO-DESPESAS'!$A$3:$N$962,8,FALSE)="","",VLOOKUP($O1142,'APOIO-DESPESAS'!$A$3:$N$962,8,FALSE)),"")</f>
        <v/>
      </c>
      <c r="H1142" s="223" t="str">
        <f>IFERROR(IF(VLOOKUP($O1142,'APOIO-DESPESAS'!$A$3:$N$962,9,FALSE)="","",VLOOKUP($O1142,'APOIO-DESPESAS'!$A$3:$N$962,9,FALSE)),"")</f>
        <v/>
      </c>
      <c r="I1142" s="223" t="str">
        <f>IFERROR(IF(VLOOKUP($O1142,'APOIO-DESPESAS'!$A$3:$N$962,10,FALSE)="","",VLOOKUP($O1142,'APOIO-DESPESAS'!$A$3:$N$962,10,FALSE)),"")</f>
        <v/>
      </c>
      <c r="J1142" s="223" t="str">
        <f>IFERROR(IF(VLOOKUP($O1142,'APOIO-DESPESAS'!$A$3:$N$962,11,FALSE)="","",VLOOKUP($O1142,'APOIO-DESPESAS'!$A$3:$N$962,11,FALSE)),"")</f>
        <v/>
      </c>
      <c r="K1142" s="223" t="str">
        <f>IFERROR(IF(VLOOKUP($O1142,'APOIO-DESPESAS'!$A$3:$N$962,12,FALSE)="","",VLOOKUP($O1142,'APOIO-DESPESAS'!$A$3:$N$962,12,FALSE)),"")</f>
        <v/>
      </c>
      <c r="L1142" s="223" t="str">
        <f>IFERROR(IF(VLOOKUP($O1142,'APOIO-DESPESAS'!$A$3:$N$962,13,FALSE)="","",VLOOKUP($O1142,'APOIO-DESPESAS'!$A$3:$N$962,13,FALSE)),"")</f>
        <v/>
      </c>
      <c r="M1142" s="223" t="str">
        <f>IFERROR(IF(VLOOKUP($O1142,'APOIO-DESPESAS'!$A$3:$N$962,14,FALSE)="","",VLOOKUP($O1142,'APOIO-DESPESAS'!$A$3:$N$962,14,FALSE)),"")</f>
        <v/>
      </c>
      <c r="O1142" s="223">
        <f t="shared" si="17"/>
        <v>1140</v>
      </c>
    </row>
    <row r="1143" spans="1:15" x14ac:dyDescent="0.25">
      <c r="A1143" s="223" t="str">
        <f>IFERROR(IF(VLOOKUP($O1143,'APOIO-DESPESAS'!$A$3:$N$962,2,FALSE)="","",VLOOKUP($O1143,'APOIO-DESPESAS'!$A$3:$N$962,2,FALSE)),"")</f>
        <v/>
      </c>
      <c r="B1143" s="223" t="str">
        <f>IFERROR(IF(VLOOKUP($O1143,'APOIO-DESPESAS'!$A$3:$N$962,3,FALSE)="","",VLOOKUP($O1143,'APOIO-DESPESAS'!$A$3:$N$962,3,FALSE)),"")</f>
        <v/>
      </c>
      <c r="C1143" s="223" t="str">
        <f>IFERROR(IF(VLOOKUP($O1143,'APOIO-DESPESAS'!$A$3:$N$962,4,FALSE)="","",VLOOKUP($O1143,'APOIO-DESPESAS'!$A$3:$N$962,4,FALSE)),"")</f>
        <v/>
      </c>
      <c r="D1143" s="223" t="str">
        <f>IFERROR(IF(VLOOKUP($O1143,'APOIO-DESPESAS'!$A$3:$N$962,5,FALSE)="","",VLOOKUP($O1143,'APOIO-DESPESAS'!$A$3:$N$962,5,FALSE)),"")</f>
        <v/>
      </c>
      <c r="E1143" s="223" t="str">
        <f>IFERROR(IF(VLOOKUP($O1143,'APOIO-DESPESAS'!$A$3:$N$962,6,FALSE)="","",VLOOKUP($O1143,'APOIO-DESPESAS'!$A$3:$N$962,6,FALSE)),"")</f>
        <v/>
      </c>
      <c r="F1143" s="223" t="str">
        <f>IFERROR(IF(VLOOKUP($O1143,'APOIO-DESPESAS'!$A$3:$N$962,7,FALSE)="","",VLOOKUP($O1143,'APOIO-DESPESAS'!$A$3:$N$962,7,FALSE)),"")</f>
        <v/>
      </c>
      <c r="G1143" s="223" t="str">
        <f>IFERROR(IF(VLOOKUP($O1143,'APOIO-DESPESAS'!$A$3:$N$962,8,FALSE)="","",VLOOKUP($O1143,'APOIO-DESPESAS'!$A$3:$N$962,8,FALSE)),"")</f>
        <v/>
      </c>
      <c r="H1143" s="223" t="str">
        <f>IFERROR(IF(VLOOKUP($O1143,'APOIO-DESPESAS'!$A$3:$N$962,9,FALSE)="","",VLOOKUP($O1143,'APOIO-DESPESAS'!$A$3:$N$962,9,FALSE)),"")</f>
        <v/>
      </c>
      <c r="I1143" s="223" t="str">
        <f>IFERROR(IF(VLOOKUP($O1143,'APOIO-DESPESAS'!$A$3:$N$962,10,FALSE)="","",VLOOKUP($O1143,'APOIO-DESPESAS'!$A$3:$N$962,10,FALSE)),"")</f>
        <v/>
      </c>
      <c r="J1143" s="223" t="str">
        <f>IFERROR(IF(VLOOKUP($O1143,'APOIO-DESPESAS'!$A$3:$N$962,11,FALSE)="","",VLOOKUP($O1143,'APOIO-DESPESAS'!$A$3:$N$962,11,FALSE)),"")</f>
        <v/>
      </c>
      <c r="K1143" s="223" t="str">
        <f>IFERROR(IF(VLOOKUP($O1143,'APOIO-DESPESAS'!$A$3:$N$962,12,FALSE)="","",VLOOKUP($O1143,'APOIO-DESPESAS'!$A$3:$N$962,12,FALSE)),"")</f>
        <v/>
      </c>
      <c r="L1143" s="223" t="str">
        <f>IFERROR(IF(VLOOKUP($O1143,'APOIO-DESPESAS'!$A$3:$N$962,13,FALSE)="","",VLOOKUP($O1143,'APOIO-DESPESAS'!$A$3:$N$962,13,FALSE)),"")</f>
        <v/>
      </c>
      <c r="M1143" s="223" t="str">
        <f>IFERROR(IF(VLOOKUP($O1143,'APOIO-DESPESAS'!$A$3:$N$962,14,FALSE)="","",VLOOKUP($O1143,'APOIO-DESPESAS'!$A$3:$N$962,14,FALSE)),"")</f>
        <v/>
      </c>
      <c r="O1143" s="223">
        <f t="shared" si="17"/>
        <v>1141</v>
      </c>
    </row>
    <row r="1144" spans="1:15" x14ac:dyDescent="0.25">
      <c r="A1144" s="223" t="str">
        <f>IFERROR(IF(VLOOKUP($O1144,'APOIO-DESPESAS'!$A$3:$N$962,2,FALSE)="","",VLOOKUP($O1144,'APOIO-DESPESAS'!$A$3:$N$962,2,FALSE)),"")</f>
        <v/>
      </c>
      <c r="B1144" s="223" t="str">
        <f>IFERROR(IF(VLOOKUP($O1144,'APOIO-DESPESAS'!$A$3:$N$962,3,FALSE)="","",VLOOKUP($O1144,'APOIO-DESPESAS'!$A$3:$N$962,3,FALSE)),"")</f>
        <v/>
      </c>
      <c r="C1144" s="223" t="str">
        <f>IFERROR(IF(VLOOKUP($O1144,'APOIO-DESPESAS'!$A$3:$N$962,4,FALSE)="","",VLOOKUP($O1144,'APOIO-DESPESAS'!$A$3:$N$962,4,FALSE)),"")</f>
        <v/>
      </c>
      <c r="D1144" s="223" t="str">
        <f>IFERROR(IF(VLOOKUP($O1144,'APOIO-DESPESAS'!$A$3:$N$962,5,FALSE)="","",VLOOKUP($O1144,'APOIO-DESPESAS'!$A$3:$N$962,5,FALSE)),"")</f>
        <v/>
      </c>
      <c r="E1144" s="223" t="str">
        <f>IFERROR(IF(VLOOKUP($O1144,'APOIO-DESPESAS'!$A$3:$N$962,6,FALSE)="","",VLOOKUP($O1144,'APOIO-DESPESAS'!$A$3:$N$962,6,FALSE)),"")</f>
        <v/>
      </c>
      <c r="F1144" s="223" t="str">
        <f>IFERROR(IF(VLOOKUP($O1144,'APOIO-DESPESAS'!$A$3:$N$962,7,FALSE)="","",VLOOKUP($O1144,'APOIO-DESPESAS'!$A$3:$N$962,7,FALSE)),"")</f>
        <v/>
      </c>
      <c r="G1144" s="223" t="str">
        <f>IFERROR(IF(VLOOKUP($O1144,'APOIO-DESPESAS'!$A$3:$N$962,8,FALSE)="","",VLOOKUP($O1144,'APOIO-DESPESAS'!$A$3:$N$962,8,FALSE)),"")</f>
        <v/>
      </c>
      <c r="H1144" s="223" t="str">
        <f>IFERROR(IF(VLOOKUP($O1144,'APOIO-DESPESAS'!$A$3:$N$962,9,FALSE)="","",VLOOKUP($O1144,'APOIO-DESPESAS'!$A$3:$N$962,9,FALSE)),"")</f>
        <v/>
      </c>
      <c r="I1144" s="223" t="str">
        <f>IFERROR(IF(VLOOKUP($O1144,'APOIO-DESPESAS'!$A$3:$N$962,10,FALSE)="","",VLOOKUP($O1144,'APOIO-DESPESAS'!$A$3:$N$962,10,FALSE)),"")</f>
        <v/>
      </c>
      <c r="J1144" s="223" t="str">
        <f>IFERROR(IF(VLOOKUP($O1144,'APOIO-DESPESAS'!$A$3:$N$962,11,FALSE)="","",VLOOKUP($O1144,'APOIO-DESPESAS'!$A$3:$N$962,11,FALSE)),"")</f>
        <v/>
      </c>
      <c r="K1144" s="223" t="str">
        <f>IFERROR(IF(VLOOKUP($O1144,'APOIO-DESPESAS'!$A$3:$N$962,12,FALSE)="","",VLOOKUP($O1144,'APOIO-DESPESAS'!$A$3:$N$962,12,FALSE)),"")</f>
        <v/>
      </c>
      <c r="L1144" s="223" t="str">
        <f>IFERROR(IF(VLOOKUP($O1144,'APOIO-DESPESAS'!$A$3:$N$962,13,FALSE)="","",VLOOKUP($O1144,'APOIO-DESPESAS'!$A$3:$N$962,13,FALSE)),"")</f>
        <v/>
      </c>
      <c r="M1144" s="223" t="str">
        <f>IFERROR(IF(VLOOKUP($O1144,'APOIO-DESPESAS'!$A$3:$N$962,14,FALSE)="","",VLOOKUP($O1144,'APOIO-DESPESAS'!$A$3:$N$962,14,FALSE)),"")</f>
        <v/>
      </c>
      <c r="O1144" s="223">
        <f t="shared" si="17"/>
        <v>1142</v>
      </c>
    </row>
    <row r="1145" spans="1:15" x14ac:dyDescent="0.25">
      <c r="A1145" s="223" t="str">
        <f>IFERROR(IF(VLOOKUP($O1145,'APOIO-DESPESAS'!$A$3:$N$962,2,FALSE)="","",VLOOKUP($O1145,'APOIO-DESPESAS'!$A$3:$N$962,2,FALSE)),"")</f>
        <v/>
      </c>
      <c r="B1145" s="223" t="str">
        <f>IFERROR(IF(VLOOKUP($O1145,'APOIO-DESPESAS'!$A$3:$N$962,3,FALSE)="","",VLOOKUP($O1145,'APOIO-DESPESAS'!$A$3:$N$962,3,FALSE)),"")</f>
        <v/>
      </c>
      <c r="C1145" s="223" t="str">
        <f>IFERROR(IF(VLOOKUP($O1145,'APOIO-DESPESAS'!$A$3:$N$962,4,FALSE)="","",VLOOKUP($O1145,'APOIO-DESPESAS'!$A$3:$N$962,4,FALSE)),"")</f>
        <v/>
      </c>
      <c r="D1145" s="223" t="str">
        <f>IFERROR(IF(VLOOKUP($O1145,'APOIO-DESPESAS'!$A$3:$N$962,5,FALSE)="","",VLOOKUP($O1145,'APOIO-DESPESAS'!$A$3:$N$962,5,FALSE)),"")</f>
        <v/>
      </c>
      <c r="E1145" s="223" t="str">
        <f>IFERROR(IF(VLOOKUP($O1145,'APOIO-DESPESAS'!$A$3:$N$962,6,FALSE)="","",VLOOKUP($O1145,'APOIO-DESPESAS'!$A$3:$N$962,6,FALSE)),"")</f>
        <v/>
      </c>
      <c r="F1145" s="223" t="str">
        <f>IFERROR(IF(VLOOKUP($O1145,'APOIO-DESPESAS'!$A$3:$N$962,7,FALSE)="","",VLOOKUP($O1145,'APOIO-DESPESAS'!$A$3:$N$962,7,FALSE)),"")</f>
        <v/>
      </c>
      <c r="G1145" s="223" t="str">
        <f>IFERROR(IF(VLOOKUP($O1145,'APOIO-DESPESAS'!$A$3:$N$962,8,FALSE)="","",VLOOKUP($O1145,'APOIO-DESPESAS'!$A$3:$N$962,8,FALSE)),"")</f>
        <v/>
      </c>
      <c r="H1145" s="223" t="str">
        <f>IFERROR(IF(VLOOKUP($O1145,'APOIO-DESPESAS'!$A$3:$N$962,9,FALSE)="","",VLOOKUP($O1145,'APOIO-DESPESAS'!$A$3:$N$962,9,FALSE)),"")</f>
        <v/>
      </c>
      <c r="I1145" s="223" t="str">
        <f>IFERROR(IF(VLOOKUP($O1145,'APOIO-DESPESAS'!$A$3:$N$962,10,FALSE)="","",VLOOKUP($O1145,'APOIO-DESPESAS'!$A$3:$N$962,10,FALSE)),"")</f>
        <v/>
      </c>
      <c r="J1145" s="223" t="str">
        <f>IFERROR(IF(VLOOKUP($O1145,'APOIO-DESPESAS'!$A$3:$N$962,11,FALSE)="","",VLOOKUP($O1145,'APOIO-DESPESAS'!$A$3:$N$962,11,FALSE)),"")</f>
        <v/>
      </c>
      <c r="K1145" s="223" t="str">
        <f>IFERROR(IF(VLOOKUP($O1145,'APOIO-DESPESAS'!$A$3:$N$962,12,FALSE)="","",VLOOKUP($O1145,'APOIO-DESPESAS'!$A$3:$N$962,12,FALSE)),"")</f>
        <v/>
      </c>
      <c r="L1145" s="223" t="str">
        <f>IFERROR(IF(VLOOKUP($O1145,'APOIO-DESPESAS'!$A$3:$N$962,13,FALSE)="","",VLOOKUP($O1145,'APOIO-DESPESAS'!$A$3:$N$962,13,FALSE)),"")</f>
        <v/>
      </c>
      <c r="M1145" s="223" t="str">
        <f>IFERROR(IF(VLOOKUP($O1145,'APOIO-DESPESAS'!$A$3:$N$962,14,FALSE)="","",VLOOKUP($O1145,'APOIO-DESPESAS'!$A$3:$N$962,14,FALSE)),"")</f>
        <v/>
      </c>
      <c r="O1145" s="223">
        <f t="shared" si="17"/>
        <v>1143</v>
      </c>
    </row>
    <row r="1146" spans="1:15" x14ac:dyDescent="0.25">
      <c r="A1146" s="223" t="str">
        <f>IFERROR(IF(VLOOKUP($O1146,'APOIO-DESPESAS'!$A$3:$N$962,2,FALSE)="","",VLOOKUP($O1146,'APOIO-DESPESAS'!$A$3:$N$962,2,FALSE)),"")</f>
        <v/>
      </c>
      <c r="B1146" s="223" t="str">
        <f>IFERROR(IF(VLOOKUP($O1146,'APOIO-DESPESAS'!$A$3:$N$962,3,FALSE)="","",VLOOKUP($O1146,'APOIO-DESPESAS'!$A$3:$N$962,3,FALSE)),"")</f>
        <v/>
      </c>
      <c r="C1146" s="223" t="str">
        <f>IFERROR(IF(VLOOKUP($O1146,'APOIO-DESPESAS'!$A$3:$N$962,4,FALSE)="","",VLOOKUP($O1146,'APOIO-DESPESAS'!$A$3:$N$962,4,FALSE)),"")</f>
        <v/>
      </c>
      <c r="D1146" s="223" t="str">
        <f>IFERROR(IF(VLOOKUP($O1146,'APOIO-DESPESAS'!$A$3:$N$962,5,FALSE)="","",VLOOKUP($O1146,'APOIO-DESPESAS'!$A$3:$N$962,5,FALSE)),"")</f>
        <v/>
      </c>
      <c r="E1146" s="223" t="str">
        <f>IFERROR(IF(VLOOKUP($O1146,'APOIO-DESPESAS'!$A$3:$N$962,6,FALSE)="","",VLOOKUP($O1146,'APOIO-DESPESAS'!$A$3:$N$962,6,FALSE)),"")</f>
        <v/>
      </c>
      <c r="F1146" s="223" t="str">
        <f>IFERROR(IF(VLOOKUP($O1146,'APOIO-DESPESAS'!$A$3:$N$962,7,FALSE)="","",VLOOKUP($O1146,'APOIO-DESPESAS'!$A$3:$N$962,7,FALSE)),"")</f>
        <v/>
      </c>
      <c r="G1146" s="223" t="str">
        <f>IFERROR(IF(VLOOKUP($O1146,'APOIO-DESPESAS'!$A$3:$N$962,8,FALSE)="","",VLOOKUP($O1146,'APOIO-DESPESAS'!$A$3:$N$962,8,FALSE)),"")</f>
        <v/>
      </c>
      <c r="H1146" s="223" t="str">
        <f>IFERROR(IF(VLOOKUP($O1146,'APOIO-DESPESAS'!$A$3:$N$962,9,FALSE)="","",VLOOKUP($O1146,'APOIO-DESPESAS'!$A$3:$N$962,9,FALSE)),"")</f>
        <v/>
      </c>
      <c r="I1146" s="223" t="str">
        <f>IFERROR(IF(VLOOKUP($O1146,'APOIO-DESPESAS'!$A$3:$N$962,10,FALSE)="","",VLOOKUP($O1146,'APOIO-DESPESAS'!$A$3:$N$962,10,FALSE)),"")</f>
        <v/>
      </c>
      <c r="J1146" s="223" t="str">
        <f>IFERROR(IF(VLOOKUP($O1146,'APOIO-DESPESAS'!$A$3:$N$962,11,FALSE)="","",VLOOKUP($O1146,'APOIO-DESPESAS'!$A$3:$N$962,11,FALSE)),"")</f>
        <v/>
      </c>
      <c r="K1146" s="223" t="str">
        <f>IFERROR(IF(VLOOKUP($O1146,'APOIO-DESPESAS'!$A$3:$N$962,12,FALSE)="","",VLOOKUP($O1146,'APOIO-DESPESAS'!$A$3:$N$962,12,FALSE)),"")</f>
        <v/>
      </c>
      <c r="L1146" s="223" t="str">
        <f>IFERROR(IF(VLOOKUP($O1146,'APOIO-DESPESAS'!$A$3:$N$962,13,FALSE)="","",VLOOKUP($O1146,'APOIO-DESPESAS'!$A$3:$N$962,13,FALSE)),"")</f>
        <v/>
      </c>
      <c r="M1146" s="223" t="str">
        <f>IFERROR(IF(VLOOKUP($O1146,'APOIO-DESPESAS'!$A$3:$N$962,14,FALSE)="","",VLOOKUP($O1146,'APOIO-DESPESAS'!$A$3:$N$962,14,FALSE)),"")</f>
        <v/>
      </c>
      <c r="O1146" s="223">
        <f t="shared" si="17"/>
        <v>1144</v>
      </c>
    </row>
    <row r="1147" spans="1:15" x14ac:dyDescent="0.25">
      <c r="A1147" s="223" t="str">
        <f>IFERROR(IF(VLOOKUP($O1147,'APOIO-DESPESAS'!$A$3:$N$962,2,FALSE)="","",VLOOKUP($O1147,'APOIO-DESPESAS'!$A$3:$N$962,2,FALSE)),"")</f>
        <v/>
      </c>
      <c r="B1147" s="223" t="str">
        <f>IFERROR(IF(VLOOKUP($O1147,'APOIO-DESPESAS'!$A$3:$N$962,3,FALSE)="","",VLOOKUP($O1147,'APOIO-DESPESAS'!$A$3:$N$962,3,FALSE)),"")</f>
        <v/>
      </c>
      <c r="C1147" s="223" t="str">
        <f>IFERROR(IF(VLOOKUP($O1147,'APOIO-DESPESAS'!$A$3:$N$962,4,FALSE)="","",VLOOKUP($O1147,'APOIO-DESPESAS'!$A$3:$N$962,4,FALSE)),"")</f>
        <v/>
      </c>
      <c r="D1147" s="223" t="str">
        <f>IFERROR(IF(VLOOKUP($O1147,'APOIO-DESPESAS'!$A$3:$N$962,5,FALSE)="","",VLOOKUP($O1147,'APOIO-DESPESAS'!$A$3:$N$962,5,FALSE)),"")</f>
        <v/>
      </c>
      <c r="E1147" s="223" t="str">
        <f>IFERROR(IF(VLOOKUP($O1147,'APOIO-DESPESAS'!$A$3:$N$962,6,FALSE)="","",VLOOKUP($O1147,'APOIO-DESPESAS'!$A$3:$N$962,6,FALSE)),"")</f>
        <v/>
      </c>
      <c r="F1147" s="223" t="str">
        <f>IFERROR(IF(VLOOKUP($O1147,'APOIO-DESPESAS'!$A$3:$N$962,7,FALSE)="","",VLOOKUP($O1147,'APOIO-DESPESAS'!$A$3:$N$962,7,FALSE)),"")</f>
        <v/>
      </c>
      <c r="G1147" s="223" t="str">
        <f>IFERROR(IF(VLOOKUP($O1147,'APOIO-DESPESAS'!$A$3:$N$962,8,FALSE)="","",VLOOKUP($O1147,'APOIO-DESPESAS'!$A$3:$N$962,8,FALSE)),"")</f>
        <v/>
      </c>
      <c r="H1147" s="223" t="str">
        <f>IFERROR(IF(VLOOKUP($O1147,'APOIO-DESPESAS'!$A$3:$N$962,9,FALSE)="","",VLOOKUP($O1147,'APOIO-DESPESAS'!$A$3:$N$962,9,FALSE)),"")</f>
        <v/>
      </c>
      <c r="I1147" s="223" t="str">
        <f>IFERROR(IF(VLOOKUP($O1147,'APOIO-DESPESAS'!$A$3:$N$962,10,FALSE)="","",VLOOKUP($O1147,'APOIO-DESPESAS'!$A$3:$N$962,10,FALSE)),"")</f>
        <v/>
      </c>
      <c r="J1147" s="223" t="str">
        <f>IFERROR(IF(VLOOKUP($O1147,'APOIO-DESPESAS'!$A$3:$N$962,11,FALSE)="","",VLOOKUP($O1147,'APOIO-DESPESAS'!$A$3:$N$962,11,FALSE)),"")</f>
        <v/>
      </c>
      <c r="K1147" s="223" t="str">
        <f>IFERROR(IF(VLOOKUP($O1147,'APOIO-DESPESAS'!$A$3:$N$962,12,FALSE)="","",VLOOKUP($O1147,'APOIO-DESPESAS'!$A$3:$N$962,12,FALSE)),"")</f>
        <v/>
      </c>
      <c r="L1147" s="223" t="str">
        <f>IFERROR(IF(VLOOKUP($O1147,'APOIO-DESPESAS'!$A$3:$N$962,13,FALSE)="","",VLOOKUP($O1147,'APOIO-DESPESAS'!$A$3:$N$962,13,FALSE)),"")</f>
        <v/>
      </c>
      <c r="M1147" s="223" t="str">
        <f>IFERROR(IF(VLOOKUP($O1147,'APOIO-DESPESAS'!$A$3:$N$962,14,FALSE)="","",VLOOKUP($O1147,'APOIO-DESPESAS'!$A$3:$N$962,14,FALSE)),"")</f>
        <v/>
      </c>
      <c r="O1147" s="223">
        <f t="shared" si="17"/>
        <v>1145</v>
      </c>
    </row>
    <row r="1148" spans="1:15" x14ac:dyDescent="0.25">
      <c r="A1148" s="223" t="str">
        <f>IFERROR(IF(VLOOKUP($O1148,'APOIO-DESPESAS'!$A$3:$N$962,2,FALSE)="","",VLOOKUP($O1148,'APOIO-DESPESAS'!$A$3:$N$962,2,FALSE)),"")</f>
        <v/>
      </c>
      <c r="B1148" s="223" t="str">
        <f>IFERROR(IF(VLOOKUP($O1148,'APOIO-DESPESAS'!$A$3:$N$962,3,FALSE)="","",VLOOKUP($O1148,'APOIO-DESPESAS'!$A$3:$N$962,3,FALSE)),"")</f>
        <v/>
      </c>
      <c r="C1148" s="223" t="str">
        <f>IFERROR(IF(VLOOKUP($O1148,'APOIO-DESPESAS'!$A$3:$N$962,4,FALSE)="","",VLOOKUP($O1148,'APOIO-DESPESAS'!$A$3:$N$962,4,FALSE)),"")</f>
        <v/>
      </c>
      <c r="D1148" s="223" t="str">
        <f>IFERROR(IF(VLOOKUP($O1148,'APOIO-DESPESAS'!$A$3:$N$962,5,FALSE)="","",VLOOKUP($O1148,'APOIO-DESPESAS'!$A$3:$N$962,5,FALSE)),"")</f>
        <v/>
      </c>
      <c r="E1148" s="223" t="str">
        <f>IFERROR(IF(VLOOKUP($O1148,'APOIO-DESPESAS'!$A$3:$N$962,6,FALSE)="","",VLOOKUP($O1148,'APOIO-DESPESAS'!$A$3:$N$962,6,FALSE)),"")</f>
        <v/>
      </c>
      <c r="F1148" s="223" t="str">
        <f>IFERROR(IF(VLOOKUP($O1148,'APOIO-DESPESAS'!$A$3:$N$962,7,FALSE)="","",VLOOKUP($O1148,'APOIO-DESPESAS'!$A$3:$N$962,7,FALSE)),"")</f>
        <v/>
      </c>
      <c r="G1148" s="223" t="str">
        <f>IFERROR(IF(VLOOKUP($O1148,'APOIO-DESPESAS'!$A$3:$N$962,8,FALSE)="","",VLOOKUP($O1148,'APOIO-DESPESAS'!$A$3:$N$962,8,FALSE)),"")</f>
        <v/>
      </c>
      <c r="H1148" s="223" t="str">
        <f>IFERROR(IF(VLOOKUP($O1148,'APOIO-DESPESAS'!$A$3:$N$962,9,FALSE)="","",VLOOKUP($O1148,'APOIO-DESPESAS'!$A$3:$N$962,9,FALSE)),"")</f>
        <v/>
      </c>
      <c r="I1148" s="223" t="str">
        <f>IFERROR(IF(VLOOKUP($O1148,'APOIO-DESPESAS'!$A$3:$N$962,10,FALSE)="","",VLOOKUP($O1148,'APOIO-DESPESAS'!$A$3:$N$962,10,FALSE)),"")</f>
        <v/>
      </c>
      <c r="J1148" s="223" t="str">
        <f>IFERROR(IF(VLOOKUP($O1148,'APOIO-DESPESAS'!$A$3:$N$962,11,FALSE)="","",VLOOKUP($O1148,'APOIO-DESPESAS'!$A$3:$N$962,11,FALSE)),"")</f>
        <v/>
      </c>
      <c r="K1148" s="223" t="str">
        <f>IFERROR(IF(VLOOKUP($O1148,'APOIO-DESPESAS'!$A$3:$N$962,12,FALSE)="","",VLOOKUP($O1148,'APOIO-DESPESAS'!$A$3:$N$962,12,FALSE)),"")</f>
        <v/>
      </c>
      <c r="L1148" s="223" t="str">
        <f>IFERROR(IF(VLOOKUP($O1148,'APOIO-DESPESAS'!$A$3:$N$962,13,FALSE)="","",VLOOKUP($O1148,'APOIO-DESPESAS'!$A$3:$N$962,13,FALSE)),"")</f>
        <v/>
      </c>
      <c r="M1148" s="223" t="str">
        <f>IFERROR(IF(VLOOKUP($O1148,'APOIO-DESPESAS'!$A$3:$N$962,14,FALSE)="","",VLOOKUP($O1148,'APOIO-DESPESAS'!$A$3:$N$962,14,FALSE)),"")</f>
        <v/>
      </c>
      <c r="O1148" s="223">
        <f t="shared" si="17"/>
        <v>1146</v>
      </c>
    </row>
    <row r="1149" spans="1:15" x14ac:dyDescent="0.25">
      <c r="A1149" s="223" t="str">
        <f>IFERROR(IF(VLOOKUP($O1149,'APOIO-DESPESAS'!$A$3:$N$962,2,FALSE)="","",VLOOKUP($O1149,'APOIO-DESPESAS'!$A$3:$N$962,2,FALSE)),"")</f>
        <v/>
      </c>
      <c r="B1149" s="223" t="str">
        <f>IFERROR(IF(VLOOKUP($O1149,'APOIO-DESPESAS'!$A$3:$N$962,3,FALSE)="","",VLOOKUP($O1149,'APOIO-DESPESAS'!$A$3:$N$962,3,FALSE)),"")</f>
        <v/>
      </c>
      <c r="C1149" s="223" t="str">
        <f>IFERROR(IF(VLOOKUP($O1149,'APOIO-DESPESAS'!$A$3:$N$962,4,FALSE)="","",VLOOKUP($O1149,'APOIO-DESPESAS'!$A$3:$N$962,4,FALSE)),"")</f>
        <v/>
      </c>
      <c r="D1149" s="223" t="str">
        <f>IFERROR(IF(VLOOKUP($O1149,'APOIO-DESPESAS'!$A$3:$N$962,5,FALSE)="","",VLOOKUP($O1149,'APOIO-DESPESAS'!$A$3:$N$962,5,FALSE)),"")</f>
        <v/>
      </c>
      <c r="E1149" s="223" t="str">
        <f>IFERROR(IF(VLOOKUP($O1149,'APOIO-DESPESAS'!$A$3:$N$962,6,FALSE)="","",VLOOKUP($O1149,'APOIO-DESPESAS'!$A$3:$N$962,6,FALSE)),"")</f>
        <v/>
      </c>
      <c r="F1149" s="223" t="str">
        <f>IFERROR(IF(VLOOKUP($O1149,'APOIO-DESPESAS'!$A$3:$N$962,7,FALSE)="","",VLOOKUP($O1149,'APOIO-DESPESAS'!$A$3:$N$962,7,FALSE)),"")</f>
        <v/>
      </c>
      <c r="G1149" s="223" t="str">
        <f>IFERROR(IF(VLOOKUP($O1149,'APOIO-DESPESAS'!$A$3:$N$962,8,FALSE)="","",VLOOKUP($O1149,'APOIO-DESPESAS'!$A$3:$N$962,8,FALSE)),"")</f>
        <v/>
      </c>
      <c r="H1149" s="223" t="str">
        <f>IFERROR(IF(VLOOKUP($O1149,'APOIO-DESPESAS'!$A$3:$N$962,9,FALSE)="","",VLOOKUP($O1149,'APOIO-DESPESAS'!$A$3:$N$962,9,FALSE)),"")</f>
        <v/>
      </c>
      <c r="I1149" s="223" t="str">
        <f>IFERROR(IF(VLOOKUP($O1149,'APOIO-DESPESAS'!$A$3:$N$962,10,FALSE)="","",VLOOKUP($O1149,'APOIO-DESPESAS'!$A$3:$N$962,10,FALSE)),"")</f>
        <v/>
      </c>
      <c r="J1149" s="223" t="str">
        <f>IFERROR(IF(VLOOKUP($O1149,'APOIO-DESPESAS'!$A$3:$N$962,11,FALSE)="","",VLOOKUP($O1149,'APOIO-DESPESAS'!$A$3:$N$962,11,FALSE)),"")</f>
        <v/>
      </c>
      <c r="K1149" s="223" t="str">
        <f>IFERROR(IF(VLOOKUP($O1149,'APOIO-DESPESAS'!$A$3:$N$962,12,FALSE)="","",VLOOKUP($O1149,'APOIO-DESPESAS'!$A$3:$N$962,12,FALSE)),"")</f>
        <v/>
      </c>
      <c r="L1149" s="223" t="str">
        <f>IFERROR(IF(VLOOKUP($O1149,'APOIO-DESPESAS'!$A$3:$N$962,13,FALSE)="","",VLOOKUP($O1149,'APOIO-DESPESAS'!$A$3:$N$962,13,FALSE)),"")</f>
        <v/>
      </c>
      <c r="M1149" s="223" t="str">
        <f>IFERROR(IF(VLOOKUP($O1149,'APOIO-DESPESAS'!$A$3:$N$962,14,FALSE)="","",VLOOKUP($O1149,'APOIO-DESPESAS'!$A$3:$N$962,14,FALSE)),"")</f>
        <v/>
      </c>
      <c r="O1149" s="223">
        <f t="shared" si="17"/>
        <v>1147</v>
      </c>
    </row>
    <row r="1150" spans="1:15" x14ac:dyDescent="0.25">
      <c r="A1150" s="223" t="str">
        <f>IFERROR(IF(VLOOKUP($O1150,'APOIO-DESPESAS'!$A$3:$N$962,2,FALSE)="","",VLOOKUP($O1150,'APOIO-DESPESAS'!$A$3:$N$962,2,FALSE)),"")</f>
        <v/>
      </c>
      <c r="B1150" s="223" t="str">
        <f>IFERROR(IF(VLOOKUP($O1150,'APOIO-DESPESAS'!$A$3:$N$962,3,FALSE)="","",VLOOKUP($O1150,'APOIO-DESPESAS'!$A$3:$N$962,3,FALSE)),"")</f>
        <v/>
      </c>
      <c r="C1150" s="223" t="str">
        <f>IFERROR(IF(VLOOKUP($O1150,'APOIO-DESPESAS'!$A$3:$N$962,4,FALSE)="","",VLOOKUP($O1150,'APOIO-DESPESAS'!$A$3:$N$962,4,FALSE)),"")</f>
        <v/>
      </c>
      <c r="D1150" s="223" t="str">
        <f>IFERROR(IF(VLOOKUP($O1150,'APOIO-DESPESAS'!$A$3:$N$962,5,FALSE)="","",VLOOKUP($O1150,'APOIO-DESPESAS'!$A$3:$N$962,5,FALSE)),"")</f>
        <v/>
      </c>
      <c r="E1150" s="223" t="str">
        <f>IFERROR(IF(VLOOKUP($O1150,'APOIO-DESPESAS'!$A$3:$N$962,6,FALSE)="","",VLOOKUP($O1150,'APOIO-DESPESAS'!$A$3:$N$962,6,FALSE)),"")</f>
        <v/>
      </c>
      <c r="F1150" s="223" t="str">
        <f>IFERROR(IF(VLOOKUP($O1150,'APOIO-DESPESAS'!$A$3:$N$962,7,FALSE)="","",VLOOKUP($O1150,'APOIO-DESPESAS'!$A$3:$N$962,7,FALSE)),"")</f>
        <v/>
      </c>
      <c r="G1150" s="223" t="str">
        <f>IFERROR(IF(VLOOKUP($O1150,'APOIO-DESPESAS'!$A$3:$N$962,8,FALSE)="","",VLOOKUP($O1150,'APOIO-DESPESAS'!$A$3:$N$962,8,FALSE)),"")</f>
        <v/>
      </c>
      <c r="H1150" s="223" t="str">
        <f>IFERROR(IF(VLOOKUP($O1150,'APOIO-DESPESAS'!$A$3:$N$962,9,FALSE)="","",VLOOKUP($O1150,'APOIO-DESPESAS'!$A$3:$N$962,9,FALSE)),"")</f>
        <v/>
      </c>
      <c r="I1150" s="223" t="str">
        <f>IFERROR(IF(VLOOKUP($O1150,'APOIO-DESPESAS'!$A$3:$N$962,10,FALSE)="","",VLOOKUP($O1150,'APOIO-DESPESAS'!$A$3:$N$962,10,FALSE)),"")</f>
        <v/>
      </c>
      <c r="J1150" s="223" t="str">
        <f>IFERROR(IF(VLOOKUP($O1150,'APOIO-DESPESAS'!$A$3:$N$962,11,FALSE)="","",VLOOKUP($O1150,'APOIO-DESPESAS'!$A$3:$N$962,11,FALSE)),"")</f>
        <v/>
      </c>
      <c r="K1150" s="223" t="str">
        <f>IFERROR(IF(VLOOKUP($O1150,'APOIO-DESPESAS'!$A$3:$N$962,12,FALSE)="","",VLOOKUP($O1150,'APOIO-DESPESAS'!$A$3:$N$962,12,FALSE)),"")</f>
        <v/>
      </c>
      <c r="L1150" s="223" t="str">
        <f>IFERROR(IF(VLOOKUP($O1150,'APOIO-DESPESAS'!$A$3:$N$962,13,FALSE)="","",VLOOKUP($O1150,'APOIO-DESPESAS'!$A$3:$N$962,13,FALSE)),"")</f>
        <v/>
      </c>
      <c r="M1150" s="223" t="str">
        <f>IFERROR(IF(VLOOKUP($O1150,'APOIO-DESPESAS'!$A$3:$N$962,14,FALSE)="","",VLOOKUP($O1150,'APOIO-DESPESAS'!$A$3:$N$962,14,FALSE)),"")</f>
        <v/>
      </c>
      <c r="O1150" s="223">
        <f t="shared" si="17"/>
        <v>1148</v>
      </c>
    </row>
    <row r="1151" spans="1:15" x14ac:dyDescent="0.25">
      <c r="A1151" s="223" t="str">
        <f>IFERROR(IF(VLOOKUP($O1151,'APOIO-DESPESAS'!$A$3:$N$962,2,FALSE)="","",VLOOKUP($O1151,'APOIO-DESPESAS'!$A$3:$N$962,2,FALSE)),"")</f>
        <v/>
      </c>
      <c r="B1151" s="223" t="str">
        <f>IFERROR(IF(VLOOKUP($O1151,'APOIO-DESPESAS'!$A$3:$N$962,3,FALSE)="","",VLOOKUP($O1151,'APOIO-DESPESAS'!$A$3:$N$962,3,FALSE)),"")</f>
        <v/>
      </c>
      <c r="C1151" s="223" t="str">
        <f>IFERROR(IF(VLOOKUP($O1151,'APOIO-DESPESAS'!$A$3:$N$962,4,FALSE)="","",VLOOKUP($O1151,'APOIO-DESPESAS'!$A$3:$N$962,4,FALSE)),"")</f>
        <v/>
      </c>
      <c r="D1151" s="223" t="str">
        <f>IFERROR(IF(VLOOKUP($O1151,'APOIO-DESPESAS'!$A$3:$N$962,5,FALSE)="","",VLOOKUP($O1151,'APOIO-DESPESAS'!$A$3:$N$962,5,FALSE)),"")</f>
        <v/>
      </c>
      <c r="E1151" s="223" t="str">
        <f>IFERROR(IF(VLOOKUP($O1151,'APOIO-DESPESAS'!$A$3:$N$962,6,FALSE)="","",VLOOKUP($O1151,'APOIO-DESPESAS'!$A$3:$N$962,6,FALSE)),"")</f>
        <v/>
      </c>
      <c r="F1151" s="223" t="str">
        <f>IFERROR(IF(VLOOKUP($O1151,'APOIO-DESPESAS'!$A$3:$N$962,7,FALSE)="","",VLOOKUP($O1151,'APOIO-DESPESAS'!$A$3:$N$962,7,FALSE)),"")</f>
        <v/>
      </c>
      <c r="G1151" s="223" t="str">
        <f>IFERROR(IF(VLOOKUP($O1151,'APOIO-DESPESAS'!$A$3:$N$962,8,FALSE)="","",VLOOKUP($O1151,'APOIO-DESPESAS'!$A$3:$N$962,8,FALSE)),"")</f>
        <v/>
      </c>
      <c r="H1151" s="223" t="str">
        <f>IFERROR(IF(VLOOKUP($O1151,'APOIO-DESPESAS'!$A$3:$N$962,9,FALSE)="","",VLOOKUP($O1151,'APOIO-DESPESAS'!$A$3:$N$962,9,FALSE)),"")</f>
        <v/>
      </c>
      <c r="I1151" s="223" t="str">
        <f>IFERROR(IF(VLOOKUP($O1151,'APOIO-DESPESAS'!$A$3:$N$962,10,FALSE)="","",VLOOKUP($O1151,'APOIO-DESPESAS'!$A$3:$N$962,10,FALSE)),"")</f>
        <v/>
      </c>
      <c r="J1151" s="223" t="str">
        <f>IFERROR(IF(VLOOKUP($O1151,'APOIO-DESPESAS'!$A$3:$N$962,11,FALSE)="","",VLOOKUP($O1151,'APOIO-DESPESAS'!$A$3:$N$962,11,FALSE)),"")</f>
        <v/>
      </c>
      <c r="K1151" s="223" t="str">
        <f>IFERROR(IF(VLOOKUP($O1151,'APOIO-DESPESAS'!$A$3:$N$962,12,FALSE)="","",VLOOKUP($O1151,'APOIO-DESPESAS'!$A$3:$N$962,12,FALSE)),"")</f>
        <v/>
      </c>
      <c r="L1151" s="223" t="str">
        <f>IFERROR(IF(VLOOKUP($O1151,'APOIO-DESPESAS'!$A$3:$N$962,13,FALSE)="","",VLOOKUP($O1151,'APOIO-DESPESAS'!$A$3:$N$962,13,FALSE)),"")</f>
        <v/>
      </c>
      <c r="M1151" s="223" t="str">
        <f>IFERROR(IF(VLOOKUP($O1151,'APOIO-DESPESAS'!$A$3:$N$962,14,FALSE)="","",VLOOKUP($O1151,'APOIO-DESPESAS'!$A$3:$N$962,14,FALSE)),"")</f>
        <v/>
      </c>
      <c r="O1151" s="223">
        <f t="shared" si="17"/>
        <v>1149</v>
      </c>
    </row>
    <row r="1152" spans="1:15" x14ac:dyDescent="0.25">
      <c r="A1152" s="223" t="str">
        <f>IFERROR(IF(VLOOKUP($O1152,'APOIO-DESPESAS'!$A$3:$N$962,2,FALSE)="","",VLOOKUP($O1152,'APOIO-DESPESAS'!$A$3:$N$962,2,FALSE)),"")</f>
        <v/>
      </c>
      <c r="B1152" s="223" t="str">
        <f>IFERROR(IF(VLOOKUP($O1152,'APOIO-DESPESAS'!$A$3:$N$962,3,FALSE)="","",VLOOKUP($O1152,'APOIO-DESPESAS'!$A$3:$N$962,3,FALSE)),"")</f>
        <v/>
      </c>
      <c r="C1152" s="223" t="str">
        <f>IFERROR(IF(VLOOKUP($O1152,'APOIO-DESPESAS'!$A$3:$N$962,4,FALSE)="","",VLOOKUP($O1152,'APOIO-DESPESAS'!$A$3:$N$962,4,FALSE)),"")</f>
        <v/>
      </c>
      <c r="D1152" s="223" t="str">
        <f>IFERROR(IF(VLOOKUP($O1152,'APOIO-DESPESAS'!$A$3:$N$962,5,FALSE)="","",VLOOKUP($O1152,'APOIO-DESPESAS'!$A$3:$N$962,5,FALSE)),"")</f>
        <v/>
      </c>
      <c r="E1152" s="223" t="str">
        <f>IFERROR(IF(VLOOKUP($O1152,'APOIO-DESPESAS'!$A$3:$N$962,6,FALSE)="","",VLOOKUP($O1152,'APOIO-DESPESAS'!$A$3:$N$962,6,FALSE)),"")</f>
        <v/>
      </c>
      <c r="F1152" s="223" t="str">
        <f>IFERROR(IF(VLOOKUP($O1152,'APOIO-DESPESAS'!$A$3:$N$962,7,FALSE)="","",VLOOKUP($O1152,'APOIO-DESPESAS'!$A$3:$N$962,7,FALSE)),"")</f>
        <v/>
      </c>
      <c r="G1152" s="223" t="str">
        <f>IFERROR(IF(VLOOKUP($O1152,'APOIO-DESPESAS'!$A$3:$N$962,8,FALSE)="","",VLOOKUP($O1152,'APOIO-DESPESAS'!$A$3:$N$962,8,FALSE)),"")</f>
        <v/>
      </c>
      <c r="H1152" s="223" t="str">
        <f>IFERROR(IF(VLOOKUP($O1152,'APOIO-DESPESAS'!$A$3:$N$962,9,FALSE)="","",VLOOKUP($O1152,'APOIO-DESPESAS'!$A$3:$N$962,9,FALSE)),"")</f>
        <v/>
      </c>
      <c r="I1152" s="223" t="str">
        <f>IFERROR(IF(VLOOKUP($O1152,'APOIO-DESPESAS'!$A$3:$N$962,10,FALSE)="","",VLOOKUP($O1152,'APOIO-DESPESAS'!$A$3:$N$962,10,FALSE)),"")</f>
        <v/>
      </c>
      <c r="J1152" s="223" t="str">
        <f>IFERROR(IF(VLOOKUP($O1152,'APOIO-DESPESAS'!$A$3:$N$962,11,FALSE)="","",VLOOKUP($O1152,'APOIO-DESPESAS'!$A$3:$N$962,11,FALSE)),"")</f>
        <v/>
      </c>
      <c r="K1152" s="223" t="str">
        <f>IFERROR(IF(VLOOKUP($O1152,'APOIO-DESPESAS'!$A$3:$N$962,12,FALSE)="","",VLOOKUP($O1152,'APOIO-DESPESAS'!$A$3:$N$962,12,FALSE)),"")</f>
        <v/>
      </c>
      <c r="L1152" s="223" t="str">
        <f>IFERROR(IF(VLOOKUP($O1152,'APOIO-DESPESAS'!$A$3:$N$962,13,FALSE)="","",VLOOKUP($O1152,'APOIO-DESPESAS'!$A$3:$N$962,13,FALSE)),"")</f>
        <v/>
      </c>
      <c r="M1152" s="223" t="str">
        <f>IFERROR(IF(VLOOKUP($O1152,'APOIO-DESPESAS'!$A$3:$N$962,14,FALSE)="","",VLOOKUP($O1152,'APOIO-DESPESAS'!$A$3:$N$962,14,FALSE)),"")</f>
        <v/>
      </c>
      <c r="O1152" s="223">
        <f t="shared" si="17"/>
        <v>1150</v>
      </c>
    </row>
    <row r="1153" spans="1:15" x14ac:dyDescent="0.25">
      <c r="A1153" s="223" t="str">
        <f>IFERROR(IF(VLOOKUP($O1153,'APOIO-DESPESAS'!$A$3:$N$962,2,FALSE)="","",VLOOKUP($O1153,'APOIO-DESPESAS'!$A$3:$N$962,2,FALSE)),"")</f>
        <v/>
      </c>
      <c r="B1153" s="223" t="str">
        <f>IFERROR(IF(VLOOKUP($O1153,'APOIO-DESPESAS'!$A$3:$N$962,3,FALSE)="","",VLOOKUP($O1153,'APOIO-DESPESAS'!$A$3:$N$962,3,FALSE)),"")</f>
        <v/>
      </c>
      <c r="C1153" s="223" t="str">
        <f>IFERROR(IF(VLOOKUP($O1153,'APOIO-DESPESAS'!$A$3:$N$962,4,FALSE)="","",VLOOKUP($O1153,'APOIO-DESPESAS'!$A$3:$N$962,4,FALSE)),"")</f>
        <v/>
      </c>
      <c r="D1153" s="223" t="str">
        <f>IFERROR(IF(VLOOKUP($O1153,'APOIO-DESPESAS'!$A$3:$N$962,5,FALSE)="","",VLOOKUP($O1153,'APOIO-DESPESAS'!$A$3:$N$962,5,FALSE)),"")</f>
        <v/>
      </c>
      <c r="E1153" s="223" t="str">
        <f>IFERROR(IF(VLOOKUP($O1153,'APOIO-DESPESAS'!$A$3:$N$962,6,FALSE)="","",VLOOKUP($O1153,'APOIO-DESPESAS'!$A$3:$N$962,6,FALSE)),"")</f>
        <v/>
      </c>
      <c r="F1153" s="223" t="str">
        <f>IFERROR(IF(VLOOKUP($O1153,'APOIO-DESPESAS'!$A$3:$N$962,7,FALSE)="","",VLOOKUP($O1153,'APOIO-DESPESAS'!$A$3:$N$962,7,FALSE)),"")</f>
        <v/>
      </c>
      <c r="G1153" s="223" t="str">
        <f>IFERROR(IF(VLOOKUP($O1153,'APOIO-DESPESAS'!$A$3:$N$962,8,FALSE)="","",VLOOKUP($O1153,'APOIO-DESPESAS'!$A$3:$N$962,8,FALSE)),"")</f>
        <v/>
      </c>
      <c r="H1153" s="223" t="str">
        <f>IFERROR(IF(VLOOKUP($O1153,'APOIO-DESPESAS'!$A$3:$N$962,9,FALSE)="","",VLOOKUP($O1153,'APOIO-DESPESAS'!$A$3:$N$962,9,FALSE)),"")</f>
        <v/>
      </c>
      <c r="I1153" s="223" t="str">
        <f>IFERROR(IF(VLOOKUP($O1153,'APOIO-DESPESAS'!$A$3:$N$962,10,FALSE)="","",VLOOKUP($O1153,'APOIO-DESPESAS'!$A$3:$N$962,10,FALSE)),"")</f>
        <v/>
      </c>
      <c r="J1153" s="223" t="str">
        <f>IFERROR(IF(VLOOKUP($O1153,'APOIO-DESPESAS'!$A$3:$N$962,11,FALSE)="","",VLOOKUP($O1153,'APOIO-DESPESAS'!$A$3:$N$962,11,FALSE)),"")</f>
        <v/>
      </c>
      <c r="K1153" s="223" t="str">
        <f>IFERROR(IF(VLOOKUP($O1153,'APOIO-DESPESAS'!$A$3:$N$962,12,FALSE)="","",VLOOKUP($O1153,'APOIO-DESPESAS'!$A$3:$N$962,12,FALSE)),"")</f>
        <v/>
      </c>
      <c r="L1153" s="223" t="str">
        <f>IFERROR(IF(VLOOKUP($O1153,'APOIO-DESPESAS'!$A$3:$N$962,13,FALSE)="","",VLOOKUP($O1153,'APOIO-DESPESAS'!$A$3:$N$962,13,FALSE)),"")</f>
        <v/>
      </c>
      <c r="M1153" s="223" t="str">
        <f>IFERROR(IF(VLOOKUP($O1153,'APOIO-DESPESAS'!$A$3:$N$962,14,FALSE)="","",VLOOKUP($O1153,'APOIO-DESPESAS'!$A$3:$N$962,14,FALSE)),"")</f>
        <v/>
      </c>
      <c r="O1153" s="223">
        <f t="shared" si="17"/>
        <v>1151</v>
      </c>
    </row>
    <row r="1154" spans="1:15" x14ac:dyDescent="0.25">
      <c r="A1154" s="223" t="str">
        <f>IFERROR(IF(VLOOKUP($O1154,'APOIO-DESPESAS'!$A$3:$N$962,2,FALSE)="","",VLOOKUP($O1154,'APOIO-DESPESAS'!$A$3:$N$962,2,FALSE)),"")</f>
        <v/>
      </c>
      <c r="B1154" s="223" t="str">
        <f>IFERROR(IF(VLOOKUP($O1154,'APOIO-DESPESAS'!$A$3:$N$962,3,FALSE)="","",VLOOKUP($O1154,'APOIO-DESPESAS'!$A$3:$N$962,3,FALSE)),"")</f>
        <v/>
      </c>
      <c r="C1154" s="223" t="str">
        <f>IFERROR(IF(VLOOKUP($O1154,'APOIO-DESPESAS'!$A$3:$N$962,4,FALSE)="","",VLOOKUP($O1154,'APOIO-DESPESAS'!$A$3:$N$962,4,FALSE)),"")</f>
        <v/>
      </c>
      <c r="D1154" s="223" t="str">
        <f>IFERROR(IF(VLOOKUP($O1154,'APOIO-DESPESAS'!$A$3:$N$962,5,FALSE)="","",VLOOKUP($O1154,'APOIO-DESPESAS'!$A$3:$N$962,5,FALSE)),"")</f>
        <v/>
      </c>
      <c r="E1154" s="223" t="str">
        <f>IFERROR(IF(VLOOKUP($O1154,'APOIO-DESPESAS'!$A$3:$N$962,6,FALSE)="","",VLOOKUP($O1154,'APOIO-DESPESAS'!$A$3:$N$962,6,FALSE)),"")</f>
        <v/>
      </c>
      <c r="F1154" s="223" t="str">
        <f>IFERROR(IF(VLOOKUP($O1154,'APOIO-DESPESAS'!$A$3:$N$962,7,FALSE)="","",VLOOKUP($O1154,'APOIO-DESPESAS'!$A$3:$N$962,7,FALSE)),"")</f>
        <v/>
      </c>
      <c r="G1154" s="223" t="str">
        <f>IFERROR(IF(VLOOKUP($O1154,'APOIO-DESPESAS'!$A$3:$N$962,8,FALSE)="","",VLOOKUP($O1154,'APOIO-DESPESAS'!$A$3:$N$962,8,FALSE)),"")</f>
        <v/>
      </c>
      <c r="H1154" s="223" t="str">
        <f>IFERROR(IF(VLOOKUP($O1154,'APOIO-DESPESAS'!$A$3:$N$962,9,FALSE)="","",VLOOKUP($O1154,'APOIO-DESPESAS'!$A$3:$N$962,9,FALSE)),"")</f>
        <v/>
      </c>
      <c r="I1154" s="223" t="str">
        <f>IFERROR(IF(VLOOKUP($O1154,'APOIO-DESPESAS'!$A$3:$N$962,10,FALSE)="","",VLOOKUP($O1154,'APOIO-DESPESAS'!$A$3:$N$962,10,FALSE)),"")</f>
        <v/>
      </c>
      <c r="J1154" s="223" t="str">
        <f>IFERROR(IF(VLOOKUP($O1154,'APOIO-DESPESAS'!$A$3:$N$962,11,FALSE)="","",VLOOKUP($O1154,'APOIO-DESPESAS'!$A$3:$N$962,11,FALSE)),"")</f>
        <v/>
      </c>
      <c r="K1154" s="223" t="str">
        <f>IFERROR(IF(VLOOKUP($O1154,'APOIO-DESPESAS'!$A$3:$N$962,12,FALSE)="","",VLOOKUP($O1154,'APOIO-DESPESAS'!$A$3:$N$962,12,FALSE)),"")</f>
        <v/>
      </c>
      <c r="L1154" s="223" t="str">
        <f>IFERROR(IF(VLOOKUP($O1154,'APOIO-DESPESAS'!$A$3:$N$962,13,FALSE)="","",VLOOKUP($O1154,'APOIO-DESPESAS'!$A$3:$N$962,13,FALSE)),"")</f>
        <v/>
      </c>
      <c r="M1154" s="223" t="str">
        <f>IFERROR(IF(VLOOKUP($O1154,'APOIO-DESPESAS'!$A$3:$N$962,14,FALSE)="","",VLOOKUP($O1154,'APOIO-DESPESAS'!$A$3:$N$962,14,FALSE)),"")</f>
        <v/>
      </c>
      <c r="O1154" s="223">
        <f t="shared" si="17"/>
        <v>1152</v>
      </c>
    </row>
    <row r="1155" spans="1:15" x14ac:dyDescent="0.25">
      <c r="A1155" s="223" t="str">
        <f>IFERROR(IF(VLOOKUP($O1155,'APOIO-DESPESAS'!$A$3:$N$962,2,FALSE)="","",VLOOKUP($O1155,'APOIO-DESPESAS'!$A$3:$N$962,2,FALSE)),"")</f>
        <v/>
      </c>
      <c r="B1155" s="223" t="str">
        <f>IFERROR(IF(VLOOKUP($O1155,'APOIO-DESPESAS'!$A$3:$N$962,3,FALSE)="","",VLOOKUP($O1155,'APOIO-DESPESAS'!$A$3:$N$962,3,FALSE)),"")</f>
        <v/>
      </c>
      <c r="C1155" s="223" t="str">
        <f>IFERROR(IF(VLOOKUP($O1155,'APOIO-DESPESAS'!$A$3:$N$962,4,FALSE)="","",VLOOKUP($O1155,'APOIO-DESPESAS'!$A$3:$N$962,4,FALSE)),"")</f>
        <v/>
      </c>
      <c r="D1155" s="223" t="str">
        <f>IFERROR(IF(VLOOKUP($O1155,'APOIO-DESPESAS'!$A$3:$N$962,5,FALSE)="","",VLOOKUP($O1155,'APOIO-DESPESAS'!$A$3:$N$962,5,FALSE)),"")</f>
        <v/>
      </c>
      <c r="E1155" s="223" t="str">
        <f>IFERROR(IF(VLOOKUP($O1155,'APOIO-DESPESAS'!$A$3:$N$962,6,FALSE)="","",VLOOKUP($O1155,'APOIO-DESPESAS'!$A$3:$N$962,6,FALSE)),"")</f>
        <v/>
      </c>
      <c r="F1155" s="223" t="str">
        <f>IFERROR(IF(VLOOKUP($O1155,'APOIO-DESPESAS'!$A$3:$N$962,7,FALSE)="","",VLOOKUP($O1155,'APOIO-DESPESAS'!$A$3:$N$962,7,FALSE)),"")</f>
        <v/>
      </c>
      <c r="G1155" s="223" t="str">
        <f>IFERROR(IF(VLOOKUP($O1155,'APOIO-DESPESAS'!$A$3:$N$962,8,FALSE)="","",VLOOKUP($O1155,'APOIO-DESPESAS'!$A$3:$N$962,8,FALSE)),"")</f>
        <v/>
      </c>
      <c r="H1155" s="223" t="str">
        <f>IFERROR(IF(VLOOKUP($O1155,'APOIO-DESPESAS'!$A$3:$N$962,9,FALSE)="","",VLOOKUP($O1155,'APOIO-DESPESAS'!$A$3:$N$962,9,FALSE)),"")</f>
        <v/>
      </c>
      <c r="I1155" s="223" t="str">
        <f>IFERROR(IF(VLOOKUP($O1155,'APOIO-DESPESAS'!$A$3:$N$962,10,FALSE)="","",VLOOKUP($O1155,'APOIO-DESPESAS'!$A$3:$N$962,10,FALSE)),"")</f>
        <v/>
      </c>
      <c r="J1155" s="223" t="str">
        <f>IFERROR(IF(VLOOKUP($O1155,'APOIO-DESPESAS'!$A$3:$N$962,11,FALSE)="","",VLOOKUP($O1155,'APOIO-DESPESAS'!$A$3:$N$962,11,FALSE)),"")</f>
        <v/>
      </c>
      <c r="K1155" s="223" t="str">
        <f>IFERROR(IF(VLOOKUP($O1155,'APOIO-DESPESAS'!$A$3:$N$962,12,FALSE)="","",VLOOKUP($O1155,'APOIO-DESPESAS'!$A$3:$N$962,12,FALSE)),"")</f>
        <v/>
      </c>
      <c r="L1155" s="223" t="str">
        <f>IFERROR(IF(VLOOKUP($O1155,'APOIO-DESPESAS'!$A$3:$N$962,13,FALSE)="","",VLOOKUP($O1155,'APOIO-DESPESAS'!$A$3:$N$962,13,FALSE)),"")</f>
        <v/>
      </c>
      <c r="M1155" s="223" t="str">
        <f>IFERROR(IF(VLOOKUP($O1155,'APOIO-DESPESAS'!$A$3:$N$962,14,FALSE)="","",VLOOKUP($O1155,'APOIO-DESPESAS'!$A$3:$N$962,14,FALSE)),"")</f>
        <v/>
      </c>
      <c r="O1155" s="223">
        <f t="shared" si="17"/>
        <v>1153</v>
      </c>
    </row>
    <row r="1156" spans="1:15" x14ac:dyDescent="0.25">
      <c r="A1156" s="223" t="str">
        <f>IFERROR(IF(VLOOKUP($O1156,'APOIO-DESPESAS'!$A$3:$N$962,2,FALSE)="","",VLOOKUP($O1156,'APOIO-DESPESAS'!$A$3:$N$962,2,FALSE)),"")</f>
        <v/>
      </c>
      <c r="B1156" s="223" t="str">
        <f>IFERROR(IF(VLOOKUP($O1156,'APOIO-DESPESAS'!$A$3:$N$962,3,FALSE)="","",VLOOKUP($O1156,'APOIO-DESPESAS'!$A$3:$N$962,3,FALSE)),"")</f>
        <v/>
      </c>
      <c r="C1156" s="223" t="str">
        <f>IFERROR(IF(VLOOKUP($O1156,'APOIO-DESPESAS'!$A$3:$N$962,4,FALSE)="","",VLOOKUP($O1156,'APOIO-DESPESAS'!$A$3:$N$962,4,FALSE)),"")</f>
        <v/>
      </c>
      <c r="D1156" s="223" t="str">
        <f>IFERROR(IF(VLOOKUP($O1156,'APOIO-DESPESAS'!$A$3:$N$962,5,FALSE)="","",VLOOKUP($O1156,'APOIO-DESPESAS'!$A$3:$N$962,5,FALSE)),"")</f>
        <v/>
      </c>
      <c r="E1156" s="223" t="str">
        <f>IFERROR(IF(VLOOKUP($O1156,'APOIO-DESPESAS'!$A$3:$N$962,6,FALSE)="","",VLOOKUP($O1156,'APOIO-DESPESAS'!$A$3:$N$962,6,FALSE)),"")</f>
        <v/>
      </c>
      <c r="F1156" s="223" t="str">
        <f>IFERROR(IF(VLOOKUP($O1156,'APOIO-DESPESAS'!$A$3:$N$962,7,FALSE)="","",VLOOKUP($O1156,'APOIO-DESPESAS'!$A$3:$N$962,7,FALSE)),"")</f>
        <v/>
      </c>
      <c r="G1156" s="223" t="str">
        <f>IFERROR(IF(VLOOKUP($O1156,'APOIO-DESPESAS'!$A$3:$N$962,8,FALSE)="","",VLOOKUP($O1156,'APOIO-DESPESAS'!$A$3:$N$962,8,FALSE)),"")</f>
        <v/>
      </c>
      <c r="H1156" s="223" t="str">
        <f>IFERROR(IF(VLOOKUP($O1156,'APOIO-DESPESAS'!$A$3:$N$962,9,FALSE)="","",VLOOKUP($O1156,'APOIO-DESPESAS'!$A$3:$N$962,9,FALSE)),"")</f>
        <v/>
      </c>
      <c r="I1156" s="223" t="str">
        <f>IFERROR(IF(VLOOKUP($O1156,'APOIO-DESPESAS'!$A$3:$N$962,10,FALSE)="","",VLOOKUP($O1156,'APOIO-DESPESAS'!$A$3:$N$962,10,FALSE)),"")</f>
        <v/>
      </c>
      <c r="J1156" s="223" t="str">
        <f>IFERROR(IF(VLOOKUP($O1156,'APOIO-DESPESAS'!$A$3:$N$962,11,FALSE)="","",VLOOKUP($O1156,'APOIO-DESPESAS'!$A$3:$N$962,11,FALSE)),"")</f>
        <v/>
      </c>
      <c r="K1156" s="223" t="str">
        <f>IFERROR(IF(VLOOKUP($O1156,'APOIO-DESPESAS'!$A$3:$N$962,12,FALSE)="","",VLOOKUP($O1156,'APOIO-DESPESAS'!$A$3:$N$962,12,FALSE)),"")</f>
        <v/>
      </c>
      <c r="L1156" s="223" t="str">
        <f>IFERROR(IF(VLOOKUP($O1156,'APOIO-DESPESAS'!$A$3:$N$962,13,FALSE)="","",VLOOKUP($O1156,'APOIO-DESPESAS'!$A$3:$N$962,13,FALSE)),"")</f>
        <v/>
      </c>
      <c r="M1156" s="223" t="str">
        <f>IFERROR(IF(VLOOKUP($O1156,'APOIO-DESPESAS'!$A$3:$N$962,14,FALSE)="","",VLOOKUP($O1156,'APOIO-DESPESAS'!$A$3:$N$962,14,FALSE)),"")</f>
        <v/>
      </c>
      <c r="O1156" s="223">
        <f t="shared" si="17"/>
        <v>1154</v>
      </c>
    </row>
    <row r="1157" spans="1:15" x14ac:dyDescent="0.25">
      <c r="A1157" s="223" t="str">
        <f>IFERROR(IF(VLOOKUP($O1157,'APOIO-DESPESAS'!$A$3:$N$962,2,FALSE)="","",VLOOKUP($O1157,'APOIO-DESPESAS'!$A$3:$N$962,2,FALSE)),"")</f>
        <v/>
      </c>
      <c r="B1157" s="223" t="str">
        <f>IFERROR(IF(VLOOKUP($O1157,'APOIO-DESPESAS'!$A$3:$N$962,3,FALSE)="","",VLOOKUP($O1157,'APOIO-DESPESAS'!$A$3:$N$962,3,FALSE)),"")</f>
        <v/>
      </c>
      <c r="C1157" s="223" t="str">
        <f>IFERROR(IF(VLOOKUP($O1157,'APOIO-DESPESAS'!$A$3:$N$962,4,FALSE)="","",VLOOKUP($O1157,'APOIO-DESPESAS'!$A$3:$N$962,4,FALSE)),"")</f>
        <v/>
      </c>
      <c r="D1157" s="223" t="str">
        <f>IFERROR(IF(VLOOKUP($O1157,'APOIO-DESPESAS'!$A$3:$N$962,5,FALSE)="","",VLOOKUP($O1157,'APOIO-DESPESAS'!$A$3:$N$962,5,FALSE)),"")</f>
        <v/>
      </c>
      <c r="E1157" s="223" t="str">
        <f>IFERROR(IF(VLOOKUP($O1157,'APOIO-DESPESAS'!$A$3:$N$962,6,FALSE)="","",VLOOKUP($O1157,'APOIO-DESPESAS'!$A$3:$N$962,6,FALSE)),"")</f>
        <v/>
      </c>
      <c r="F1157" s="223" t="str">
        <f>IFERROR(IF(VLOOKUP($O1157,'APOIO-DESPESAS'!$A$3:$N$962,7,FALSE)="","",VLOOKUP($O1157,'APOIO-DESPESAS'!$A$3:$N$962,7,FALSE)),"")</f>
        <v/>
      </c>
      <c r="G1157" s="223" t="str">
        <f>IFERROR(IF(VLOOKUP($O1157,'APOIO-DESPESAS'!$A$3:$N$962,8,FALSE)="","",VLOOKUP($O1157,'APOIO-DESPESAS'!$A$3:$N$962,8,FALSE)),"")</f>
        <v/>
      </c>
      <c r="H1157" s="223" t="str">
        <f>IFERROR(IF(VLOOKUP($O1157,'APOIO-DESPESAS'!$A$3:$N$962,9,FALSE)="","",VLOOKUP($O1157,'APOIO-DESPESAS'!$A$3:$N$962,9,FALSE)),"")</f>
        <v/>
      </c>
      <c r="I1157" s="223" t="str">
        <f>IFERROR(IF(VLOOKUP($O1157,'APOIO-DESPESAS'!$A$3:$N$962,10,FALSE)="","",VLOOKUP($O1157,'APOIO-DESPESAS'!$A$3:$N$962,10,FALSE)),"")</f>
        <v/>
      </c>
      <c r="J1157" s="223" t="str">
        <f>IFERROR(IF(VLOOKUP($O1157,'APOIO-DESPESAS'!$A$3:$N$962,11,FALSE)="","",VLOOKUP($O1157,'APOIO-DESPESAS'!$A$3:$N$962,11,FALSE)),"")</f>
        <v/>
      </c>
      <c r="K1157" s="223" t="str">
        <f>IFERROR(IF(VLOOKUP($O1157,'APOIO-DESPESAS'!$A$3:$N$962,12,FALSE)="","",VLOOKUP($O1157,'APOIO-DESPESAS'!$A$3:$N$962,12,FALSE)),"")</f>
        <v/>
      </c>
      <c r="L1157" s="223" t="str">
        <f>IFERROR(IF(VLOOKUP($O1157,'APOIO-DESPESAS'!$A$3:$N$962,13,FALSE)="","",VLOOKUP($O1157,'APOIO-DESPESAS'!$A$3:$N$962,13,FALSE)),"")</f>
        <v/>
      </c>
      <c r="M1157" s="223" t="str">
        <f>IFERROR(IF(VLOOKUP($O1157,'APOIO-DESPESAS'!$A$3:$N$962,14,FALSE)="","",VLOOKUP($O1157,'APOIO-DESPESAS'!$A$3:$N$962,14,FALSE)),"")</f>
        <v/>
      </c>
      <c r="O1157" s="223">
        <f t="shared" ref="O1157:O1220" si="18">O1156+1</f>
        <v>1155</v>
      </c>
    </row>
    <row r="1158" spans="1:15" x14ac:dyDescent="0.25">
      <c r="A1158" s="223" t="str">
        <f>IFERROR(IF(VLOOKUP($O1158,'APOIO-DESPESAS'!$A$3:$N$962,2,FALSE)="","",VLOOKUP($O1158,'APOIO-DESPESAS'!$A$3:$N$962,2,FALSE)),"")</f>
        <v/>
      </c>
      <c r="B1158" s="223" t="str">
        <f>IFERROR(IF(VLOOKUP($O1158,'APOIO-DESPESAS'!$A$3:$N$962,3,FALSE)="","",VLOOKUP($O1158,'APOIO-DESPESAS'!$A$3:$N$962,3,FALSE)),"")</f>
        <v/>
      </c>
      <c r="C1158" s="223" t="str">
        <f>IFERROR(IF(VLOOKUP($O1158,'APOIO-DESPESAS'!$A$3:$N$962,4,FALSE)="","",VLOOKUP($O1158,'APOIO-DESPESAS'!$A$3:$N$962,4,FALSE)),"")</f>
        <v/>
      </c>
      <c r="D1158" s="223" t="str">
        <f>IFERROR(IF(VLOOKUP($O1158,'APOIO-DESPESAS'!$A$3:$N$962,5,FALSE)="","",VLOOKUP($O1158,'APOIO-DESPESAS'!$A$3:$N$962,5,FALSE)),"")</f>
        <v/>
      </c>
      <c r="E1158" s="223" t="str">
        <f>IFERROR(IF(VLOOKUP($O1158,'APOIO-DESPESAS'!$A$3:$N$962,6,FALSE)="","",VLOOKUP($O1158,'APOIO-DESPESAS'!$A$3:$N$962,6,FALSE)),"")</f>
        <v/>
      </c>
      <c r="F1158" s="223" t="str">
        <f>IFERROR(IF(VLOOKUP($O1158,'APOIO-DESPESAS'!$A$3:$N$962,7,FALSE)="","",VLOOKUP($O1158,'APOIO-DESPESAS'!$A$3:$N$962,7,FALSE)),"")</f>
        <v/>
      </c>
      <c r="G1158" s="223" t="str">
        <f>IFERROR(IF(VLOOKUP($O1158,'APOIO-DESPESAS'!$A$3:$N$962,8,FALSE)="","",VLOOKUP($O1158,'APOIO-DESPESAS'!$A$3:$N$962,8,FALSE)),"")</f>
        <v/>
      </c>
      <c r="H1158" s="223" t="str">
        <f>IFERROR(IF(VLOOKUP($O1158,'APOIO-DESPESAS'!$A$3:$N$962,9,FALSE)="","",VLOOKUP($O1158,'APOIO-DESPESAS'!$A$3:$N$962,9,FALSE)),"")</f>
        <v/>
      </c>
      <c r="I1158" s="223" t="str">
        <f>IFERROR(IF(VLOOKUP($O1158,'APOIO-DESPESAS'!$A$3:$N$962,10,FALSE)="","",VLOOKUP($O1158,'APOIO-DESPESAS'!$A$3:$N$962,10,FALSE)),"")</f>
        <v/>
      </c>
      <c r="J1158" s="223" t="str">
        <f>IFERROR(IF(VLOOKUP($O1158,'APOIO-DESPESAS'!$A$3:$N$962,11,FALSE)="","",VLOOKUP($O1158,'APOIO-DESPESAS'!$A$3:$N$962,11,FALSE)),"")</f>
        <v/>
      </c>
      <c r="K1158" s="223" t="str">
        <f>IFERROR(IF(VLOOKUP($O1158,'APOIO-DESPESAS'!$A$3:$N$962,12,FALSE)="","",VLOOKUP($O1158,'APOIO-DESPESAS'!$A$3:$N$962,12,FALSE)),"")</f>
        <v/>
      </c>
      <c r="L1158" s="223" t="str">
        <f>IFERROR(IF(VLOOKUP($O1158,'APOIO-DESPESAS'!$A$3:$N$962,13,FALSE)="","",VLOOKUP($O1158,'APOIO-DESPESAS'!$A$3:$N$962,13,FALSE)),"")</f>
        <v/>
      </c>
      <c r="M1158" s="223" t="str">
        <f>IFERROR(IF(VLOOKUP($O1158,'APOIO-DESPESAS'!$A$3:$N$962,14,FALSE)="","",VLOOKUP($O1158,'APOIO-DESPESAS'!$A$3:$N$962,14,FALSE)),"")</f>
        <v/>
      </c>
      <c r="O1158" s="223">
        <f t="shared" si="18"/>
        <v>1156</v>
      </c>
    </row>
    <row r="1159" spans="1:15" x14ac:dyDescent="0.25">
      <c r="A1159" s="223" t="str">
        <f>IFERROR(IF(VLOOKUP($O1159,'APOIO-DESPESAS'!$A$3:$N$962,2,FALSE)="","",VLOOKUP($O1159,'APOIO-DESPESAS'!$A$3:$N$962,2,FALSE)),"")</f>
        <v/>
      </c>
      <c r="B1159" s="223" t="str">
        <f>IFERROR(IF(VLOOKUP($O1159,'APOIO-DESPESAS'!$A$3:$N$962,3,FALSE)="","",VLOOKUP($O1159,'APOIO-DESPESAS'!$A$3:$N$962,3,FALSE)),"")</f>
        <v/>
      </c>
      <c r="C1159" s="223" t="str">
        <f>IFERROR(IF(VLOOKUP($O1159,'APOIO-DESPESAS'!$A$3:$N$962,4,FALSE)="","",VLOOKUP($O1159,'APOIO-DESPESAS'!$A$3:$N$962,4,FALSE)),"")</f>
        <v/>
      </c>
      <c r="D1159" s="223" t="str">
        <f>IFERROR(IF(VLOOKUP($O1159,'APOIO-DESPESAS'!$A$3:$N$962,5,FALSE)="","",VLOOKUP($O1159,'APOIO-DESPESAS'!$A$3:$N$962,5,FALSE)),"")</f>
        <v/>
      </c>
      <c r="E1159" s="223" t="str">
        <f>IFERROR(IF(VLOOKUP($O1159,'APOIO-DESPESAS'!$A$3:$N$962,6,FALSE)="","",VLOOKUP($O1159,'APOIO-DESPESAS'!$A$3:$N$962,6,FALSE)),"")</f>
        <v/>
      </c>
      <c r="F1159" s="223" t="str">
        <f>IFERROR(IF(VLOOKUP($O1159,'APOIO-DESPESAS'!$A$3:$N$962,7,FALSE)="","",VLOOKUP($O1159,'APOIO-DESPESAS'!$A$3:$N$962,7,FALSE)),"")</f>
        <v/>
      </c>
      <c r="G1159" s="223" t="str">
        <f>IFERROR(IF(VLOOKUP($O1159,'APOIO-DESPESAS'!$A$3:$N$962,8,FALSE)="","",VLOOKUP($O1159,'APOIO-DESPESAS'!$A$3:$N$962,8,FALSE)),"")</f>
        <v/>
      </c>
      <c r="H1159" s="223" t="str">
        <f>IFERROR(IF(VLOOKUP($O1159,'APOIO-DESPESAS'!$A$3:$N$962,9,FALSE)="","",VLOOKUP($O1159,'APOIO-DESPESAS'!$A$3:$N$962,9,FALSE)),"")</f>
        <v/>
      </c>
      <c r="I1159" s="223" t="str">
        <f>IFERROR(IF(VLOOKUP($O1159,'APOIO-DESPESAS'!$A$3:$N$962,10,FALSE)="","",VLOOKUP($O1159,'APOIO-DESPESAS'!$A$3:$N$962,10,FALSE)),"")</f>
        <v/>
      </c>
      <c r="J1159" s="223" t="str">
        <f>IFERROR(IF(VLOOKUP($O1159,'APOIO-DESPESAS'!$A$3:$N$962,11,FALSE)="","",VLOOKUP($O1159,'APOIO-DESPESAS'!$A$3:$N$962,11,FALSE)),"")</f>
        <v/>
      </c>
      <c r="K1159" s="223" t="str">
        <f>IFERROR(IF(VLOOKUP($O1159,'APOIO-DESPESAS'!$A$3:$N$962,12,FALSE)="","",VLOOKUP($O1159,'APOIO-DESPESAS'!$A$3:$N$962,12,FALSE)),"")</f>
        <v/>
      </c>
      <c r="L1159" s="223" t="str">
        <f>IFERROR(IF(VLOOKUP($O1159,'APOIO-DESPESAS'!$A$3:$N$962,13,FALSE)="","",VLOOKUP($O1159,'APOIO-DESPESAS'!$A$3:$N$962,13,FALSE)),"")</f>
        <v/>
      </c>
      <c r="M1159" s="223" t="str">
        <f>IFERROR(IF(VLOOKUP($O1159,'APOIO-DESPESAS'!$A$3:$N$962,14,FALSE)="","",VLOOKUP($O1159,'APOIO-DESPESAS'!$A$3:$N$962,14,FALSE)),"")</f>
        <v/>
      </c>
      <c r="O1159" s="223">
        <f t="shared" si="18"/>
        <v>1157</v>
      </c>
    </row>
    <row r="1160" spans="1:15" x14ac:dyDescent="0.25">
      <c r="A1160" s="223" t="str">
        <f>IFERROR(IF(VLOOKUP($O1160,'APOIO-DESPESAS'!$A$3:$N$962,2,FALSE)="","",VLOOKUP($O1160,'APOIO-DESPESAS'!$A$3:$N$962,2,FALSE)),"")</f>
        <v/>
      </c>
      <c r="B1160" s="223" t="str">
        <f>IFERROR(IF(VLOOKUP($O1160,'APOIO-DESPESAS'!$A$3:$N$962,3,FALSE)="","",VLOOKUP($O1160,'APOIO-DESPESAS'!$A$3:$N$962,3,FALSE)),"")</f>
        <v/>
      </c>
      <c r="C1160" s="223" t="str">
        <f>IFERROR(IF(VLOOKUP($O1160,'APOIO-DESPESAS'!$A$3:$N$962,4,FALSE)="","",VLOOKUP($O1160,'APOIO-DESPESAS'!$A$3:$N$962,4,FALSE)),"")</f>
        <v/>
      </c>
      <c r="D1160" s="223" t="str">
        <f>IFERROR(IF(VLOOKUP($O1160,'APOIO-DESPESAS'!$A$3:$N$962,5,FALSE)="","",VLOOKUP($O1160,'APOIO-DESPESAS'!$A$3:$N$962,5,FALSE)),"")</f>
        <v/>
      </c>
      <c r="E1160" s="223" t="str">
        <f>IFERROR(IF(VLOOKUP($O1160,'APOIO-DESPESAS'!$A$3:$N$962,6,FALSE)="","",VLOOKUP($O1160,'APOIO-DESPESAS'!$A$3:$N$962,6,FALSE)),"")</f>
        <v/>
      </c>
      <c r="F1160" s="223" t="str">
        <f>IFERROR(IF(VLOOKUP($O1160,'APOIO-DESPESAS'!$A$3:$N$962,7,FALSE)="","",VLOOKUP($O1160,'APOIO-DESPESAS'!$A$3:$N$962,7,FALSE)),"")</f>
        <v/>
      </c>
      <c r="G1160" s="223" t="str">
        <f>IFERROR(IF(VLOOKUP($O1160,'APOIO-DESPESAS'!$A$3:$N$962,8,FALSE)="","",VLOOKUP($O1160,'APOIO-DESPESAS'!$A$3:$N$962,8,FALSE)),"")</f>
        <v/>
      </c>
      <c r="H1160" s="223" t="str">
        <f>IFERROR(IF(VLOOKUP($O1160,'APOIO-DESPESAS'!$A$3:$N$962,9,FALSE)="","",VLOOKUP($O1160,'APOIO-DESPESAS'!$A$3:$N$962,9,FALSE)),"")</f>
        <v/>
      </c>
      <c r="I1160" s="223" t="str">
        <f>IFERROR(IF(VLOOKUP($O1160,'APOIO-DESPESAS'!$A$3:$N$962,10,FALSE)="","",VLOOKUP($O1160,'APOIO-DESPESAS'!$A$3:$N$962,10,FALSE)),"")</f>
        <v/>
      </c>
      <c r="J1160" s="223" t="str">
        <f>IFERROR(IF(VLOOKUP($O1160,'APOIO-DESPESAS'!$A$3:$N$962,11,FALSE)="","",VLOOKUP($O1160,'APOIO-DESPESAS'!$A$3:$N$962,11,FALSE)),"")</f>
        <v/>
      </c>
      <c r="K1160" s="223" t="str">
        <f>IFERROR(IF(VLOOKUP($O1160,'APOIO-DESPESAS'!$A$3:$N$962,12,FALSE)="","",VLOOKUP($O1160,'APOIO-DESPESAS'!$A$3:$N$962,12,FALSE)),"")</f>
        <v/>
      </c>
      <c r="L1160" s="223" t="str">
        <f>IFERROR(IF(VLOOKUP($O1160,'APOIO-DESPESAS'!$A$3:$N$962,13,FALSE)="","",VLOOKUP($O1160,'APOIO-DESPESAS'!$A$3:$N$962,13,FALSE)),"")</f>
        <v/>
      </c>
      <c r="M1160" s="223" t="str">
        <f>IFERROR(IF(VLOOKUP($O1160,'APOIO-DESPESAS'!$A$3:$N$962,14,FALSE)="","",VLOOKUP($O1160,'APOIO-DESPESAS'!$A$3:$N$962,14,FALSE)),"")</f>
        <v/>
      </c>
      <c r="O1160" s="223">
        <f t="shared" si="18"/>
        <v>1158</v>
      </c>
    </row>
    <row r="1161" spans="1:15" x14ac:dyDescent="0.25">
      <c r="A1161" s="223" t="str">
        <f>IFERROR(IF(VLOOKUP($O1161,'APOIO-DESPESAS'!$A$3:$N$962,2,FALSE)="","",VLOOKUP($O1161,'APOIO-DESPESAS'!$A$3:$N$962,2,FALSE)),"")</f>
        <v/>
      </c>
      <c r="B1161" s="223" t="str">
        <f>IFERROR(IF(VLOOKUP($O1161,'APOIO-DESPESAS'!$A$3:$N$962,3,FALSE)="","",VLOOKUP($O1161,'APOIO-DESPESAS'!$A$3:$N$962,3,FALSE)),"")</f>
        <v/>
      </c>
      <c r="C1161" s="223" t="str">
        <f>IFERROR(IF(VLOOKUP($O1161,'APOIO-DESPESAS'!$A$3:$N$962,4,FALSE)="","",VLOOKUP($O1161,'APOIO-DESPESAS'!$A$3:$N$962,4,FALSE)),"")</f>
        <v/>
      </c>
      <c r="D1161" s="223" t="str">
        <f>IFERROR(IF(VLOOKUP($O1161,'APOIO-DESPESAS'!$A$3:$N$962,5,FALSE)="","",VLOOKUP($O1161,'APOIO-DESPESAS'!$A$3:$N$962,5,FALSE)),"")</f>
        <v/>
      </c>
      <c r="E1161" s="223" t="str">
        <f>IFERROR(IF(VLOOKUP($O1161,'APOIO-DESPESAS'!$A$3:$N$962,6,FALSE)="","",VLOOKUP($O1161,'APOIO-DESPESAS'!$A$3:$N$962,6,FALSE)),"")</f>
        <v/>
      </c>
      <c r="F1161" s="223" t="str">
        <f>IFERROR(IF(VLOOKUP($O1161,'APOIO-DESPESAS'!$A$3:$N$962,7,FALSE)="","",VLOOKUP($O1161,'APOIO-DESPESAS'!$A$3:$N$962,7,FALSE)),"")</f>
        <v/>
      </c>
      <c r="G1161" s="223" t="str">
        <f>IFERROR(IF(VLOOKUP($O1161,'APOIO-DESPESAS'!$A$3:$N$962,8,FALSE)="","",VLOOKUP($O1161,'APOIO-DESPESAS'!$A$3:$N$962,8,FALSE)),"")</f>
        <v/>
      </c>
      <c r="H1161" s="223" t="str">
        <f>IFERROR(IF(VLOOKUP($O1161,'APOIO-DESPESAS'!$A$3:$N$962,9,FALSE)="","",VLOOKUP($O1161,'APOIO-DESPESAS'!$A$3:$N$962,9,FALSE)),"")</f>
        <v/>
      </c>
      <c r="I1161" s="223" t="str">
        <f>IFERROR(IF(VLOOKUP($O1161,'APOIO-DESPESAS'!$A$3:$N$962,10,FALSE)="","",VLOOKUP($O1161,'APOIO-DESPESAS'!$A$3:$N$962,10,FALSE)),"")</f>
        <v/>
      </c>
      <c r="J1161" s="223" t="str">
        <f>IFERROR(IF(VLOOKUP($O1161,'APOIO-DESPESAS'!$A$3:$N$962,11,FALSE)="","",VLOOKUP($O1161,'APOIO-DESPESAS'!$A$3:$N$962,11,FALSE)),"")</f>
        <v/>
      </c>
      <c r="K1161" s="223" t="str">
        <f>IFERROR(IF(VLOOKUP($O1161,'APOIO-DESPESAS'!$A$3:$N$962,12,FALSE)="","",VLOOKUP($O1161,'APOIO-DESPESAS'!$A$3:$N$962,12,FALSE)),"")</f>
        <v/>
      </c>
      <c r="L1161" s="223" t="str">
        <f>IFERROR(IF(VLOOKUP($O1161,'APOIO-DESPESAS'!$A$3:$N$962,13,FALSE)="","",VLOOKUP($O1161,'APOIO-DESPESAS'!$A$3:$N$962,13,FALSE)),"")</f>
        <v/>
      </c>
      <c r="M1161" s="223" t="str">
        <f>IFERROR(IF(VLOOKUP($O1161,'APOIO-DESPESAS'!$A$3:$N$962,14,FALSE)="","",VLOOKUP($O1161,'APOIO-DESPESAS'!$A$3:$N$962,14,FALSE)),"")</f>
        <v/>
      </c>
      <c r="O1161" s="223">
        <f t="shared" si="18"/>
        <v>1159</v>
      </c>
    </row>
    <row r="1162" spans="1:15" x14ac:dyDescent="0.25">
      <c r="A1162" s="223" t="str">
        <f>IFERROR(IF(VLOOKUP($O1162,'APOIO-DESPESAS'!$A$3:$N$962,2,FALSE)="","",VLOOKUP($O1162,'APOIO-DESPESAS'!$A$3:$N$962,2,FALSE)),"")</f>
        <v/>
      </c>
      <c r="B1162" s="223" t="str">
        <f>IFERROR(IF(VLOOKUP($O1162,'APOIO-DESPESAS'!$A$3:$N$962,3,FALSE)="","",VLOOKUP($O1162,'APOIO-DESPESAS'!$A$3:$N$962,3,FALSE)),"")</f>
        <v/>
      </c>
      <c r="C1162" s="223" t="str">
        <f>IFERROR(IF(VLOOKUP($O1162,'APOIO-DESPESAS'!$A$3:$N$962,4,FALSE)="","",VLOOKUP($O1162,'APOIO-DESPESAS'!$A$3:$N$962,4,FALSE)),"")</f>
        <v/>
      </c>
      <c r="D1162" s="223" t="str">
        <f>IFERROR(IF(VLOOKUP($O1162,'APOIO-DESPESAS'!$A$3:$N$962,5,FALSE)="","",VLOOKUP($O1162,'APOIO-DESPESAS'!$A$3:$N$962,5,FALSE)),"")</f>
        <v/>
      </c>
      <c r="E1162" s="223" t="str">
        <f>IFERROR(IF(VLOOKUP($O1162,'APOIO-DESPESAS'!$A$3:$N$962,6,FALSE)="","",VLOOKUP($O1162,'APOIO-DESPESAS'!$A$3:$N$962,6,FALSE)),"")</f>
        <v/>
      </c>
      <c r="F1162" s="223" t="str">
        <f>IFERROR(IF(VLOOKUP($O1162,'APOIO-DESPESAS'!$A$3:$N$962,7,FALSE)="","",VLOOKUP($O1162,'APOIO-DESPESAS'!$A$3:$N$962,7,FALSE)),"")</f>
        <v/>
      </c>
      <c r="G1162" s="223" t="str">
        <f>IFERROR(IF(VLOOKUP($O1162,'APOIO-DESPESAS'!$A$3:$N$962,8,FALSE)="","",VLOOKUP($O1162,'APOIO-DESPESAS'!$A$3:$N$962,8,FALSE)),"")</f>
        <v/>
      </c>
      <c r="H1162" s="223" t="str">
        <f>IFERROR(IF(VLOOKUP($O1162,'APOIO-DESPESAS'!$A$3:$N$962,9,FALSE)="","",VLOOKUP($O1162,'APOIO-DESPESAS'!$A$3:$N$962,9,FALSE)),"")</f>
        <v/>
      </c>
      <c r="I1162" s="223" t="str">
        <f>IFERROR(IF(VLOOKUP($O1162,'APOIO-DESPESAS'!$A$3:$N$962,10,FALSE)="","",VLOOKUP($O1162,'APOIO-DESPESAS'!$A$3:$N$962,10,FALSE)),"")</f>
        <v/>
      </c>
      <c r="J1162" s="223" t="str">
        <f>IFERROR(IF(VLOOKUP($O1162,'APOIO-DESPESAS'!$A$3:$N$962,11,FALSE)="","",VLOOKUP($O1162,'APOIO-DESPESAS'!$A$3:$N$962,11,FALSE)),"")</f>
        <v/>
      </c>
      <c r="K1162" s="223" t="str">
        <f>IFERROR(IF(VLOOKUP($O1162,'APOIO-DESPESAS'!$A$3:$N$962,12,FALSE)="","",VLOOKUP($O1162,'APOIO-DESPESAS'!$A$3:$N$962,12,FALSE)),"")</f>
        <v/>
      </c>
      <c r="L1162" s="223" t="str">
        <f>IFERROR(IF(VLOOKUP($O1162,'APOIO-DESPESAS'!$A$3:$N$962,13,FALSE)="","",VLOOKUP($O1162,'APOIO-DESPESAS'!$A$3:$N$962,13,FALSE)),"")</f>
        <v/>
      </c>
      <c r="M1162" s="223" t="str">
        <f>IFERROR(IF(VLOOKUP($O1162,'APOIO-DESPESAS'!$A$3:$N$962,14,FALSE)="","",VLOOKUP($O1162,'APOIO-DESPESAS'!$A$3:$N$962,14,FALSE)),"")</f>
        <v/>
      </c>
      <c r="O1162" s="223">
        <f t="shared" si="18"/>
        <v>1160</v>
      </c>
    </row>
    <row r="1163" spans="1:15" x14ac:dyDescent="0.25">
      <c r="A1163" s="223" t="str">
        <f>IFERROR(IF(VLOOKUP($O1163,'APOIO-DESPESAS'!$A$3:$N$962,2,FALSE)="","",VLOOKUP($O1163,'APOIO-DESPESAS'!$A$3:$N$962,2,FALSE)),"")</f>
        <v/>
      </c>
      <c r="B1163" s="223" t="str">
        <f>IFERROR(IF(VLOOKUP($O1163,'APOIO-DESPESAS'!$A$3:$N$962,3,FALSE)="","",VLOOKUP($O1163,'APOIO-DESPESAS'!$A$3:$N$962,3,FALSE)),"")</f>
        <v/>
      </c>
      <c r="C1163" s="223" t="str">
        <f>IFERROR(IF(VLOOKUP($O1163,'APOIO-DESPESAS'!$A$3:$N$962,4,FALSE)="","",VLOOKUP($O1163,'APOIO-DESPESAS'!$A$3:$N$962,4,FALSE)),"")</f>
        <v/>
      </c>
      <c r="D1163" s="223" t="str">
        <f>IFERROR(IF(VLOOKUP($O1163,'APOIO-DESPESAS'!$A$3:$N$962,5,FALSE)="","",VLOOKUP($O1163,'APOIO-DESPESAS'!$A$3:$N$962,5,FALSE)),"")</f>
        <v/>
      </c>
      <c r="E1163" s="223" t="str">
        <f>IFERROR(IF(VLOOKUP($O1163,'APOIO-DESPESAS'!$A$3:$N$962,6,FALSE)="","",VLOOKUP($O1163,'APOIO-DESPESAS'!$A$3:$N$962,6,FALSE)),"")</f>
        <v/>
      </c>
      <c r="F1163" s="223" t="str">
        <f>IFERROR(IF(VLOOKUP($O1163,'APOIO-DESPESAS'!$A$3:$N$962,7,FALSE)="","",VLOOKUP($O1163,'APOIO-DESPESAS'!$A$3:$N$962,7,FALSE)),"")</f>
        <v/>
      </c>
      <c r="G1163" s="223" t="str">
        <f>IFERROR(IF(VLOOKUP($O1163,'APOIO-DESPESAS'!$A$3:$N$962,8,FALSE)="","",VLOOKUP($O1163,'APOIO-DESPESAS'!$A$3:$N$962,8,FALSE)),"")</f>
        <v/>
      </c>
      <c r="H1163" s="223" t="str">
        <f>IFERROR(IF(VLOOKUP($O1163,'APOIO-DESPESAS'!$A$3:$N$962,9,FALSE)="","",VLOOKUP($O1163,'APOIO-DESPESAS'!$A$3:$N$962,9,FALSE)),"")</f>
        <v/>
      </c>
      <c r="I1163" s="223" t="str">
        <f>IFERROR(IF(VLOOKUP($O1163,'APOIO-DESPESAS'!$A$3:$N$962,10,FALSE)="","",VLOOKUP($O1163,'APOIO-DESPESAS'!$A$3:$N$962,10,FALSE)),"")</f>
        <v/>
      </c>
      <c r="J1163" s="223" t="str">
        <f>IFERROR(IF(VLOOKUP($O1163,'APOIO-DESPESAS'!$A$3:$N$962,11,FALSE)="","",VLOOKUP($O1163,'APOIO-DESPESAS'!$A$3:$N$962,11,FALSE)),"")</f>
        <v/>
      </c>
      <c r="K1163" s="223" t="str">
        <f>IFERROR(IF(VLOOKUP($O1163,'APOIO-DESPESAS'!$A$3:$N$962,12,FALSE)="","",VLOOKUP($O1163,'APOIO-DESPESAS'!$A$3:$N$962,12,FALSE)),"")</f>
        <v/>
      </c>
      <c r="L1163" s="223" t="str">
        <f>IFERROR(IF(VLOOKUP($O1163,'APOIO-DESPESAS'!$A$3:$N$962,13,FALSE)="","",VLOOKUP($O1163,'APOIO-DESPESAS'!$A$3:$N$962,13,FALSE)),"")</f>
        <v/>
      </c>
      <c r="M1163" s="223" t="str">
        <f>IFERROR(IF(VLOOKUP($O1163,'APOIO-DESPESAS'!$A$3:$N$962,14,FALSE)="","",VLOOKUP($O1163,'APOIO-DESPESAS'!$A$3:$N$962,14,FALSE)),"")</f>
        <v/>
      </c>
      <c r="O1163" s="223">
        <f t="shared" si="18"/>
        <v>1161</v>
      </c>
    </row>
    <row r="1164" spans="1:15" x14ac:dyDescent="0.25">
      <c r="A1164" s="223" t="str">
        <f>IFERROR(IF(VLOOKUP($O1164,'APOIO-DESPESAS'!$A$3:$N$962,2,FALSE)="","",VLOOKUP($O1164,'APOIO-DESPESAS'!$A$3:$N$962,2,FALSE)),"")</f>
        <v/>
      </c>
      <c r="B1164" s="223" t="str">
        <f>IFERROR(IF(VLOOKUP($O1164,'APOIO-DESPESAS'!$A$3:$N$962,3,FALSE)="","",VLOOKUP($O1164,'APOIO-DESPESAS'!$A$3:$N$962,3,FALSE)),"")</f>
        <v/>
      </c>
      <c r="C1164" s="223" t="str">
        <f>IFERROR(IF(VLOOKUP($O1164,'APOIO-DESPESAS'!$A$3:$N$962,4,FALSE)="","",VLOOKUP($O1164,'APOIO-DESPESAS'!$A$3:$N$962,4,FALSE)),"")</f>
        <v/>
      </c>
      <c r="D1164" s="223" t="str">
        <f>IFERROR(IF(VLOOKUP($O1164,'APOIO-DESPESAS'!$A$3:$N$962,5,FALSE)="","",VLOOKUP($O1164,'APOIO-DESPESAS'!$A$3:$N$962,5,FALSE)),"")</f>
        <v/>
      </c>
      <c r="E1164" s="223" t="str">
        <f>IFERROR(IF(VLOOKUP($O1164,'APOIO-DESPESAS'!$A$3:$N$962,6,FALSE)="","",VLOOKUP($O1164,'APOIO-DESPESAS'!$A$3:$N$962,6,FALSE)),"")</f>
        <v/>
      </c>
      <c r="F1164" s="223" t="str">
        <f>IFERROR(IF(VLOOKUP($O1164,'APOIO-DESPESAS'!$A$3:$N$962,7,FALSE)="","",VLOOKUP($O1164,'APOIO-DESPESAS'!$A$3:$N$962,7,FALSE)),"")</f>
        <v/>
      </c>
      <c r="G1164" s="223" t="str">
        <f>IFERROR(IF(VLOOKUP($O1164,'APOIO-DESPESAS'!$A$3:$N$962,8,FALSE)="","",VLOOKUP($O1164,'APOIO-DESPESAS'!$A$3:$N$962,8,FALSE)),"")</f>
        <v/>
      </c>
      <c r="H1164" s="223" t="str">
        <f>IFERROR(IF(VLOOKUP($O1164,'APOIO-DESPESAS'!$A$3:$N$962,9,FALSE)="","",VLOOKUP($O1164,'APOIO-DESPESAS'!$A$3:$N$962,9,FALSE)),"")</f>
        <v/>
      </c>
      <c r="I1164" s="223" t="str">
        <f>IFERROR(IF(VLOOKUP($O1164,'APOIO-DESPESAS'!$A$3:$N$962,10,FALSE)="","",VLOOKUP($O1164,'APOIO-DESPESAS'!$A$3:$N$962,10,FALSE)),"")</f>
        <v/>
      </c>
      <c r="J1164" s="223" t="str">
        <f>IFERROR(IF(VLOOKUP($O1164,'APOIO-DESPESAS'!$A$3:$N$962,11,FALSE)="","",VLOOKUP($O1164,'APOIO-DESPESAS'!$A$3:$N$962,11,FALSE)),"")</f>
        <v/>
      </c>
      <c r="K1164" s="223" t="str">
        <f>IFERROR(IF(VLOOKUP($O1164,'APOIO-DESPESAS'!$A$3:$N$962,12,FALSE)="","",VLOOKUP($O1164,'APOIO-DESPESAS'!$A$3:$N$962,12,FALSE)),"")</f>
        <v/>
      </c>
      <c r="L1164" s="223" t="str">
        <f>IFERROR(IF(VLOOKUP($O1164,'APOIO-DESPESAS'!$A$3:$N$962,13,FALSE)="","",VLOOKUP($O1164,'APOIO-DESPESAS'!$A$3:$N$962,13,FALSE)),"")</f>
        <v/>
      </c>
      <c r="M1164" s="223" t="str">
        <f>IFERROR(IF(VLOOKUP($O1164,'APOIO-DESPESAS'!$A$3:$N$962,14,FALSE)="","",VLOOKUP($O1164,'APOIO-DESPESAS'!$A$3:$N$962,14,FALSE)),"")</f>
        <v/>
      </c>
      <c r="O1164" s="223">
        <f t="shared" si="18"/>
        <v>1162</v>
      </c>
    </row>
    <row r="1165" spans="1:15" x14ac:dyDescent="0.25">
      <c r="A1165" s="223" t="str">
        <f>IFERROR(IF(VLOOKUP($O1165,'APOIO-DESPESAS'!$A$3:$N$962,2,FALSE)="","",VLOOKUP($O1165,'APOIO-DESPESAS'!$A$3:$N$962,2,FALSE)),"")</f>
        <v/>
      </c>
      <c r="B1165" s="223" t="str">
        <f>IFERROR(IF(VLOOKUP($O1165,'APOIO-DESPESAS'!$A$3:$N$962,3,FALSE)="","",VLOOKUP($O1165,'APOIO-DESPESAS'!$A$3:$N$962,3,FALSE)),"")</f>
        <v/>
      </c>
      <c r="C1165" s="223" t="str">
        <f>IFERROR(IF(VLOOKUP($O1165,'APOIO-DESPESAS'!$A$3:$N$962,4,FALSE)="","",VLOOKUP($O1165,'APOIO-DESPESAS'!$A$3:$N$962,4,FALSE)),"")</f>
        <v/>
      </c>
      <c r="D1165" s="223" t="str">
        <f>IFERROR(IF(VLOOKUP($O1165,'APOIO-DESPESAS'!$A$3:$N$962,5,FALSE)="","",VLOOKUP($O1165,'APOIO-DESPESAS'!$A$3:$N$962,5,FALSE)),"")</f>
        <v/>
      </c>
      <c r="E1165" s="223" t="str">
        <f>IFERROR(IF(VLOOKUP($O1165,'APOIO-DESPESAS'!$A$3:$N$962,6,FALSE)="","",VLOOKUP($O1165,'APOIO-DESPESAS'!$A$3:$N$962,6,FALSE)),"")</f>
        <v/>
      </c>
      <c r="F1165" s="223" t="str">
        <f>IFERROR(IF(VLOOKUP($O1165,'APOIO-DESPESAS'!$A$3:$N$962,7,FALSE)="","",VLOOKUP($O1165,'APOIO-DESPESAS'!$A$3:$N$962,7,FALSE)),"")</f>
        <v/>
      </c>
      <c r="G1165" s="223" t="str">
        <f>IFERROR(IF(VLOOKUP($O1165,'APOIO-DESPESAS'!$A$3:$N$962,8,FALSE)="","",VLOOKUP($O1165,'APOIO-DESPESAS'!$A$3:$N$962,8,FALSE)),"")</f>
        <v/>
      </c>
      <c r="H1165" s="223" t="str">
        <f>IFERROR(IF(VLOOKUP($O1165,'APOIO-DESPESAS'!$A$3:$N$962,9,FALSE)="","",VLOOKUP($O1165,'APOIO-DESPESAS'!$A$3:$N$962,9,FALSE)),"")</f>
        <v/>
      </c>
      <c r="I1165" s="223" t="str">
        <f>IFERROR(IF(VLOOKUP($O1165,'APOIO-DESPESAS'!$A$3:$N$962,10,FALSE)="","",VLOOKUP($O1165,'APOIO-DESPESAS'!$A$3:$N$962,10,FALSE)),"")</f>
        <v/>
      </c>
      <c r="J1165" s="223" t="str">
        <f>IFERROR(IF(VLOOKUP($O1165,'APOIO-DESPESAS'!$A$3:$N$962,11,FALSE)="","",VLOOKUP($O1165,'APOIO-DESPESAS'!$A$3:$N$962,11,FALSE)),"")</f>
        <v/>
      </c>
      <c r="K1165" s="223" t="str">
        <f>IFERROR(IF(VLOOKUP($O1165,'APOIO-DESPESAS'!$A$3:$N$962,12,FALSE)="","",VLOOKUP($O1165,'APOIO-DESPESAS'!$A$3:$N$962,12,FALSE)),"")</f>
        <v/>
      </c>
      <c r="L1165" s="223" t="str">
        <f>IFERROR(IF(VLOOKUP($O1165,'APOIO-DESPESAS'!$A$3:$N$962,13,FALSE)="","",VLOOKUP($O1165,'APOIO-DESPESAS'!$A$3:$N$962,13,FALSE)),"")</f>
        <v/>
      </c>
      <c r="M1165" s="223" t="str">
        <f>IFERROR(IF(VLOOKUP($O1165,'APOIO-DESPESAS'!$A$3:$N$962,14,FALSE)="","",VLOOKUP($O1165,'APOIO-DESPESAS'!$A$3:$N$962,14,FALSE)),"")</f>
        <v/>
      </c>
      <c r="O1165" s="223">
        <f t="shared" si="18"/>
        <v>1163</v>
      </c>
    </row>
    <row r="1166" spans="1:15" x14ac:dyDescent="0.25">
      <c r="A1166" s="223" t="str">
        <f>IFERROR(IF(VLOOKUP($O1166,'APOIO-DESPESAS'!$A$3:$N$962,2,FALSE)="","",VLOOKUP($O1166,'APOIO-DESPESAS'!$A$3:$N$962,2,FALSE)),"")</f>
        <v/>
      </c>
      <c r="B1166" s="223" t="str">
        <f>IFERROR(IF(VLOOKUP($O1166,'APOIO-DESPESAS'!$A$3:$N$962,3,FALSE)="","",VLOOKUP($O1166,'APOIO-DESPESAS'!$A$3:$N$962,3,FALSE)),"")</f>
        <v/>
      </c>
      <c r="C1166" s="223" t="str">
        <f>IFERROR(IF(VLOOKUP($O1166,'APOIO-DESPESAS'!$A$3:$N$962,4,FALSE)="","",VLOOKUP($O1166,'APOIO-DESPESAS'!$A$3:$N$962,4,FALSE)),"")</f>
        <v/>
      </c>
      <c r="D1166" s="223" t="str">
        <f>IFERROR(IF(VLOOKUP($O1166,'APOIO-DESPESAS'!$A$3:$N$962,5,FALSE)="","",VLOOKUP($O1166,'APOIO-DESPESAS'!$A$3:$N$962,5,FALSE)),"")</f>
        <v/>
      </c>
      <c r="E1166" s="223" t="str">
        <f>IFERROR(IF(VLOOKUP($O1166,'APOIO-DESPESAS'!$A$3:$N$962,6,FALSE)="","",VLOOKUP($O1166,'APOIO-DESPESAS'!$A$3:$N$962,6,FALSE)),"")</f>
        <v/>
      </c>
      <c r="F1166" s="223" t="str">
        <f>IFERROR(IF(VLOOKUP($O1166,'APOIO-DESPESAS'!$A$3:$N$962,7,FALSE)="","",VLOOKUP($O1166,'APOIO-DESPESAS'!$A$3:$N$962,7,FALSE)),"")</f>
        <v/>
      </c>
      <c r="G1166" s="223" t="str">
        <f>IFERROR(IF(VLOOKUP($O1166,'APOIO-DESPESAS'!$A$3:$N$962,8,FALSE)="","",VLOOKUP($O1166,'APOIO-DESPESAS'!$A$3:$N$962,8,FALSE)),"")</f>
        <v/>
      </c>
      <c r="H1166" s="223" t="str">
        <f>IFERROR(IF(VLOOKUP($O1166,'APOIO-DESPESAS'!$A$3:$N$962,9,FALSE)="","",VLOOKUP($O1166,'APOIO-DESPESAS'!$A$3:$N$962,9,FALSE)),"")</f>
        <v/>
      </c>
      <c r="I1166" s="223" t="str">
        <f>IFERROR(IF(VLOOKUP($O1166,'APOIO-DESPESAS'!$A$3:$N$962,10,FALSE)="","",VLOOKUP($O1166,'APOIO-DESPESAS'!$A$3:$N$962,10,FALSE)),"")</f>
        <v/>
      </c>
      <c r="J1166" s="223" t="str">
        <f>IFERROR(IF(VLOOKUP($O1166,'APOIO-DESPESAS'!$A$3:$N$962,11,FALSE)="","",VLOOKUP($O1166,'APOIO-DESPESAS'!$A$3:$N$962,11,FALSE)),"")</f>
        <v/>
      </c>
      <c r="K1166" s="223" t="str">
        <f>IFERROR(IF(VLOOKUP($O1166,'APOIO-DESPESAS'!$A$3:$N$962,12,FALSE)="","",VLOOKUP($O1166,'APOIO-DESPESAS'!$A$3:$N$962,12,FALSE)),"")</f>
        <v/>
      </c>
      <c r="L1166" s="223" t="str">
        <f>IFERROR(IF(VLOOKUP($O1166,'APOIO-DESPESAS'!$A$3:$N$962,13,FALSE)="","",VLOOKUP($O1166,'APOIO-DESPESAS'!$A$3:$N$962,13,FALSE)),"")</f>
        <v/>
      </c>
      <c r="M1166" s="223" t="str">
        <f>IFERROR(IF(VLOOKUP($O1166,'APOIO-DESPESAS'!$A$3:$N$962,14,FALSE)="","",VLOOKUP($O1166,'APOIO-DESPESAS'!$A$3:$N$962,14,FALSE)),"")</f>
        <v/>
      </c>
      <c r="O1166" s="223">
        <f t="shared" si="18"/>
        <v>1164</v>
      </c>
    </row>
    <row r="1167" spans="1:15" x14ac:dyDescent="0.25">
      <c r="A1167" s="223" t="str">
        <f>IFERROR(IF(VLOOKUP($O1167,'APOIO-DESPESAS'!$A$3:$N$962,2,FALSE)="","",VLOOKUP($O1167,'APOIO-DESPESAS'!$A$3:$N$962,2,FALSE)),"")</f>
        <v/>
      </c>
      <c r="B1167" s="223" t="str">
        <f>IFERROR(IF(VLOOKUP($O1167,'APOIO-DESPESAS'!$A$3:$N$962,3,FALSE)="","",VLOOKUP($O1167,'APOIO-DESPESAS'!$A$3:$N$962,3,FALSE)),"")</f>
        <v/>
      </c>
      <c r="C1167" s="223" t="str">
        <f>IFERROR(IF(VLOOKUP($O1167,'APOIO-DESPESAS'!$A$3:$N$962,4,FALSE)="","",VLOOKUP($O1167,'APOIO-DESPESAS'!$A$3:$N$962,4,FALSE)),"")</f>
        <v/>
      </c>
      <c r="D1167" s="223" t="str">
        <f>IFERROR(IF(VLOOKUP($O1167,'APOIO-DESPESAS'!$A$3:$N$962,5,FALSE)="","",VLOOKUP($O1167,'APOIO-DESPESAS'!$A$3:$N$962,5,FALSE)),"")</f>
        <v/>
      </c>
      <c r="E1167" s="223" t="str">
        <f>IFERROR(IF(VLOOKUP($O1167,'APOIO-DESPESAS'!$A$3:$N$962,6,FALSE)="","",VLOOKUP($O1167,'APOIO-DESPESAS'!$A$3:$N$962,6,FALSE)),"")</f>
        <v/>
      </c>
      <c r="F1167" s="223" t="str">
        <f>IFERROR(IF(VLOOKUP($O1167,'APOIO-DESPESAS'!$A$3:$N$962,7,FALSE)="","",VLOOKUP($O1167,'APOIO-DESPESAS'!$A$3:$N$962,7,FALSE)),"")</f>
        <v/>
      </c>
      <c r="G1167" s="223" t="str">
        <f>IFERROR(IF(VLOOKUP($O1167,'APOIO-DESPESAS'!$A$3:$N$962,8,FALSE)="","",VLOOKUP($O1167,'APOIO-DESPESAS'!$A$3:$N$962,8,FALSE)),"")</f>
        <v/>
      </c>
      <c r="H1167" s="223" t="str">
        <f>IFERROR(IF(VLOOKUP($O1167,'APOIO-DESPESAS'!$A$3:$N$962,9,FALSE)="","",VLOOKUP($O1167,'APOIO-DESPESAS'!$A$3:$N$962,9,FALSE)),"")</f>
        <v/>
      </c>
      <c r="I1167" s="223" t="str">
        <f>IFERROR(IF(VLOOKUP($O1167,'APOIO-DESPESAS'!$A$3:$N$962,10,FALSE)="","",VLOOKUP($O1167,'APOIO-DESPESAS'!$A$3:$N$962,10,FALSE)),"")</f>
        <v/>
      </c>
      <c r="J1167" s="223" t="str">
        <f>IFERROR(IF(VLOOKUP($O1167,'APOIO-DESPESAS'!$A$3:$N$962,11,FALSE)="","",VLOOKUP($O1167,'APOIO-DESPESAS'!$A$3:$N$962,11,FALSE)),"")</f>
        <v/>
      </c>
      <c r="K1167" s="223" t="str">
        <f>IFERROR(IF(VLOOKUP($O1167,'APOIO-DESPESAS'!$A$3:$N$962,12,FALSE)="","",VLOOKUP($O1167,'APOIO-DESPESAS'!$A$3:$N$962,12,FALSE)),"")</f>
        <v/>
      </c>
      <c r="L1167" s="223" t="str">
        <f>IFERROR(IF(VLOOKUP($O1167,'APOIO-DESPESAS'!$A$3:$N$962,13,FALSE)="","",VLOOKUP($O1167,'APOIO-DESPESAS'!$A$3:$N$962,13,FALSE)),"")</f>
        <v/>
      </c>
      <c r="M1167" s="223" t="str">
        <f>IFERROR(IF(VLOOKUP($O1167,'APOIO-DESPESAS'!$A$3:$N$962,14,FALSE)="","",VLOOKUP($O1167,'APOIO-DESPESAS'!$A$3:$N$962,14,FALSE)),"")</f>
        <v/>
      </c>
      <c r="O1167" s="223">
        <f t="shared" si="18"/>
        <v>1165</v>
      </c>
    </row>
    <row r="1168" spans="1:15" x14ac:dyDescent="0.25">
      <c r="A1168" s="223" t="str">
        <f>IFERROR(IF(VLOOKUP($O1168,'APOIO-DESPESAS'!$A$3:$N$962,2,FALSE)="","",VLOOKUP($O1168,'APOIO-DESPESAS'!$A$3:$N$962,2,FALSE)),"")</f>
        <v/>
      </c>
      <c r="B1168" s="223" t="str">
        <f>IFERROR(IF(VLOOKUP($O1168,'APOIO-DESPESAS'!$A$3:$N$962,3,FALSE)="","",VLOOKUP($O1168,'APOIO-DESPESAS'!$A$3:$N$962,3,FALSE)),"")</f>
        <v/>
      </c>
      <c r="C1168" s="223" t="str">
        <f>IFERROR(IF(VLOOKUP($O1168,'APOIO-DESPESAS'!$A$3:$N$962,4,FALSE)="","",VLOOKUP($O1168,'APOIO-DESPESAS'!$A$3:$N$962,4,FALSE)),"")</f>
        <v/>
      </c>
      <c r="D1168" s="223" t="str">
        <f>IFERROR(IF(VLOOKUP($O1168,'APOIO-DESPESAS'!$A$3:$N$962,5,FALSE)="","",VLOOKUP($O1168,'APOIO-DESPESAS'!$A$3:$N$962,5,FALSE)),"")</f>
        <v/>
      </c>
      <c r="E1168" s="223" t="str">
        <f>IFERROR(IF(VLOOKUP($O1168,'APOIO-DESPESAS'!$A$3:$N$962,6,FALSE)="","",VLOOKUP($O1168,'APOIO-DESPESAS'!$A$3:$N$962,6,FALSE)),"")</f>
        <v/>
      </c>
      <c r="F1168" s="223" t="str">
        <f>IFERROR(IF(VLOOKUP($O1168,'APOIO-DESPESAS'!$A$3:$N$962,7,FALSE)="","",VLOOKUP($O1168,'APOIO-DESPESAS'!$A$3:$N$962,7,FALSE)),"")</f>
        <v/>
      </c>
      <c r="G1168" s="223" t="str">
        <f>IFERROR(IF(VLOOKUP($O1168,'APOIO-DESPESAS'!$A$3:$N$962,8,FALSE)="","",VLOOKUP($O1168,'APOIO-DESPESAS'!$A$3:$N$962,8,FALSE)),"")</f>
        <v/>
      </c>
      <c r="H1168" s="223" t="str">
        <f>IFERROR(IF(VLOOKUP($O1168,'APOIO-DESPESAS'!$A$3:$N$962,9,FALSE)="","",VLOOKUP($O1168,'APOIO-DESPESAS'!$A$3:$N$962,9,FALSE)),"")</f>
        <v/>
      </c>
      <c r="I1168" s="223" t="str">
        <f>IFERROR(IF(VLOOKUP($O1168,'APOIO-DESPESAS'!$A$3:$N$962,10,FALSE)="","",VLOOKUP($O1168,'APOIO-DESPESAS'!$A$3:$N$962,10,FALSE)),"")</f>
        <v/>
      </c>
      <c r="J1168" s="223" t="str">
        <f>IFERROR(IF(VLOOKUP($O1168,'APOIO-DESPESAS'!$A$3:$N$962,11,FALSE)="","",VLOOKUP($O1168,'APOIO-DESPESAS'!$A$3:$N$962,11,FALSE)),"")</f>
        <v/>
      </c>
      <c r="K1168" s="223" t="str">
        <f>IFERROR(IF(VLOOKUP($O1168,'APOIO-DESPESAS'!$A$3:$N$962,12,FALSE)="","",VLOOKUP($O1168,'APOIO-DESPESAS'!$A$3:$N$962,12,FALSE)),"")</f>
        <v/>
      </c>
      <c r="L1168" s="223" t="str">
        <f>IFERROR(IF(VLOOKUP($O1168,'APOIO-DESPESAS'!$A$3:$N$962,13,FALSE)="","",VLOOKUP($O1168,'APOIO-DESPESAS'!$A$3:$N$962,13,FALSE)),"")</f>
        <v/>
      </c>
      <c r="M1168" s="223" t="str">
        <f>IFERROR(IF(VLOOKUP($O1168,'APOIO-DESPESAS'!$A$3:$N$962,14,FALSE)="","",VLOOKUP($O1168,'APOIO-DESPESAS'!$A$3:$N$962,14,FALSE)),"")</f>
        <v/>
      </c>
      <c r="O1168" s="223">
        <f t="shared" si="18"/>
        <v>1166</v>
      </c>
    </row>
    <row r="1169" spans="1:15" x14ac:dyDescent="0.25">
      <c r="A1169" s="223" t="str">
        <f>IFERROR(IF(VLOOKUP($O1169,'APOIO-DESPESAS'!$A$3:$N$962,2,FALSE)="","",VLOOKUP($O1169,'APOIO-DESPESAS'!$A$3:$N$962,2,FALSE)),"")</f>
        <v/>
      </c>
      <c r="B1169" s="223" t="str">
        <f>IFERROR(IF(VLOOKUP($O1169,'APOIO-DESPESAS'!$A$3:$N$962,3,FALSE)="","",VLOOKUP($O1169,'APOIO-DESPESAS'!$A$3:$N$962,3,FALSE)),"")</f>
        <v/>
      </c>
      <c r="C1169" s="223" t="str">
        <f>IFERROR(IF(VLOOKUP($O1169,'APOIO-DESPESAS'!$A$3:$N$962,4,FALSE)="","",VLOOKUP($O1169,'APOIO-DESPESAS'!$A$3:$N$962,4,FALSE)),"")</f>
        <v/>
      </c>
      <c r="D1169" s="223" t="str">
        <f>IFERROR(IF(VLOOKUP($O1169,'APOIO-DESPESAS'!$A$3:$N$962,5,FALSE)="","",VLOOKUP($O1169,'APOIO-DESPESAS'!$A$3:$N$962,5,FALSE)),"")</f>
        <v/>
      </c>
      <c r="E1169" s="223" t="str">
        <f>IFERROR(IF(VLOOKUP($O1169,'APOIO-DESPESAS'!$A$3:$N$962,6,FALSE)="","",VLOOKUP($O1169,'APOIO-DESPESAS'!$A$3:$N$962,6,FALSE)),"")</f>
        <v/>
      </c>
      <c r="F1169" s="223" t="str">
        <f>IFERROR(IF(VLOOKUP($O1169,'APOIO-DESPESAS'!$A$3:$N$962,7,FALSE)="","",VLOOKUP($O1169,'APOIO-DESPESAS'!$A$3:$N$962,7,FALSE)),"")</f>
        <v/>
      </c>
      <c r="G1169" s="223" t="str">
        <f>IFERROR(IF(VLOOKUP($O1169,'APOIO-DESPESAS'!$A$3:$N$962,8,FALSE)="","",VLOOKUP($O1169,'APOIO-DESPESAS'!$A$3:$N$962,8,FALSE)),"")</f>
        <v/>
      </c>
      <c r="H1169" s="223" t="str">
        <f>IFERROR(IF(VLOOKUP($O1169,'APOIO-DESPESAS'!$A$3:$N$962,9,FALSE)="","",VLOOKUP($O1169,'APOIO-DESPESAS'!$A$3:$N$962,9,FALSE)),"")</f>
        <v/>
      </c>
      <c r="I1169" s="223" t="str">
        <f>IFERROR(IF(VLOOKUP($O1169,'APOIO-DESPESAS'!$A$3:$N$962,10,FALSE)="","",VLOOKUP($O1169,'APOIO-DESPESAS'!$A$3:$N$962,10,FALSE)),"")</f>
        <v/>
      </c>
      <c r="J1169" s="223" t="str">
        <f>IFERROR(IF(VLOOKUP($O1169,'APOIO-DESPESAS'!$A$3:$N$962,11,FALSE)="","",VLOOKUP($O1169,'APOIO-DESPESAS'!$A$3:$N$962,11,FALSE)),"")</f>
        <v/>
      </c>
      <c r="K1169" s="223" t="str">
        <f>IFERROR(IF(VLOOKUP($O1169,'APOIO-DESPESAS'!$A$3:$N$962,12,FALSE)="","",VLOOKUP($O1169,'APOIO-DESPESAS'!$A$3:$N$962,12,FALSE)),"")</f>
        <v/>
      </c>
      <c r="L1169" s="223" t="str">
        <f>IFERROR(IF(VLOOKUP($O1169,'APOIO-DESPESAS'!$A$3:$N$962,13,FALSE)="","",VLOOKUP($O1169,'APOIO-DESPESAS'!$A$3:$N$962,13,FALSE)),"")</f>
        <v/>
      </c>
      <c r="M1169" s="223" t="str">
        <f>IFERROR(IF(VLOOKUP($O1169,'APOIO-DESPESAS'!$A$3:$N$962,14,FALSE)="","",VLOOKUP($O1169,'APOIO-DESPESAS'!$A$3:$N$962,14,FALSE)),"")</f>
        <v/>
      </c>
      <c r="O1169" s="223">
        <f t="shared" si="18"/>
        <v>1167</v>
      </c>
    </row>
    <row r="1170" spans="1:15" x14ac:dyDescent="0.25">
      <c r="A1170" s="223" t="str">
        <f>IFERROR(IF(VLOOKUP($O1170,'APOIO-DESPESAS'!$A$3:$N$962,2,FALSE)="","",VLOOKUP($O1170,'APOIO-DESPESAS'!$A$3:$N$962,2,FALSE)),"")</f>
        <v/>
      </c>
      <c r="B1170" s="223" t="str">
        <f>IFERROR(IF(VLOOKUP($O1170,'APOIO-DESPESAS'!$A$3:$N$962,3,FALSE)="","",VLOOKUP($O1170,'APOIO-DESPESAS'!$A$3:$N$962,3,FALSE)),"")</f>
        <v/>
      </c>
      <c r="C1170" s="223" t="str">
        <f>IFERROR(IF(VLOOKUP($O1170,'APOIO-DESPESAS'!$A$3:$N$962,4,FALSE)="","",VLOOKUP($O1170,'APOIO-DESPESAS'!$A$3:$N$962,4,FALSE)),"")</f>
        <v/>
      </c>
      <c r="D1170" s="223" t="str">
        <f>IFERROR(IF(VLOOKUP($O1170,'APOIO-DESPESAS'!$A$3:$N$962,5,FALSE)="","",VLOOKUP($O1170,'APOIO-DESPESAS'!$A$3:$N$962,5,FALSE)),"")</f>
        <v/>
      </c>
      <c r="E1170" s="223" t="str">
        <f>IFERROR(IF(VLOOKUP($O1170,'APOIO-DESPESAS'!$A$3:$N$962,6,FALSE)="","",VLOOKUP($O1170,'APOIO-DESPESAS'!$A$3:$N$962,6,FALSE)),"")</f>
        <v/>
      </c>
      <c r="F1170" s="223" t="str">
        <f>IFERROR(IF(VLOOKUP($O1170,'APOIO-DESPESAS'!$A$3:$N$962,7,FALSE)="","",VLOOKUP($O1170,'APOIO-DESPESAS'!$A$3:$N$962,7,FALSE)),"")</f>
        <v/>
      </c>
      <c r="G1170" s="223" t="str">
        <f>IFERROR(IF(VLOOKUP($O1170,'APOIO-DESPESAS'!$A$3:$N$962,8,FALSE)="","",VLOOKUP($O1170,'APOIO-DESPESAS'!$A$3:$N$962,8,FALSE)),"")</f>
        <v/>
      </c>
      <c r="H1170" s="223" t="str">
        <f>IFERROR(IF(VLOOKUP($O1170,'APOIO-DESPESAS'!$A$3:$N$962,9,FALSE)="","",VLOOKUP($O1170,'APOIO-DESPESAS'!$A$3:$N$962,9,FALSE)),"")</f>
        <v/>
      </c>
      <c r="I1170" s="223" t="str">
        <f>IFERROR(IF(VLOOKUP($O1170,'APOIO-DESPESAS'!$A$3:$N$962,10,FALSE)="","",VLOOKUP($O1170,'APOIO-DESPESAS'!$A$3:$N$962,10,FALSE)),"")</f>
        <v/>
      </c>
      <c r="J1170" s="223" t="str">
        <f>IFERROR(IF(VLOOKUP($O1170,'APOIO-DESPESAS'!$A$3:$N$962,11,FALSE)="","",VLOOKUP($O1170,'APOIO-DESPESAS'!$A$3:$N$962,11,FALSE)),"")</f>
        <v/>
      </c>
      <c r="K1170" s="223" t="str">
        <f>IFERROR(IF(VLOOKUP($O1170,'APOIO-DESPESAS'!$A$3:$N$962,12,FALSE)="","",VLOOKUP($O1170,'APOIO-DESPESAS'!$A$3:$N$962,12,FALSE)),"")</f>
        <v/>
      </c>
      <c r="L1170" s="223" t="str">
        <f>IFERROR(IF(VLOOKUP($O1170,'APOIO-DESPESAS'!$A$3:$N$962,13,FALSE)="","",VLOOKUP($O1170,'APOIO-DESPESAS'!$A$3:$N$962,13,FALSE)),"")</f>
        <v/>
      </c>
      <c r="M1170" s="223" t="str">
        <f>IFERROR(IF(VLOOKUP($O1170,'APOIO-DESPESAS'!$A$3:$N$962,14,FALSE)="","",VLOOKUP($O1170,'APOIO-DESPESAS'!$A$3:$N$962,14,FALSE)),"")</f>
        <v/>
      </c>
      <c r="O1170" s="223">
        <f t="shared" si="18"/>
        <v>1168</v>
      </c>
    </row>
    <row r="1171" spans="1:15" x14ac:dyDescent="0.25">
      <c r="A1171" s="223" t="str">
        <f>IFERROR(IF(VLOOKUP($O1171,'APOIO-DESPESAS'!$A$3:$N$962,2,FALSE)="","",VLOOKUP($O1171,'APOIO-DESPESAS'!$A$3:$N$962,2,FALSE)),"")</f>
        <v/>
      </c>
      <c r="B1171" s="223" t="str">
        <f>IFERROR(IF(VLOOKUP($O1171,'APOIO-DESPESAS'!$A$3:$N$962,3,FALSE)="","",VLOOKUP($O1171,'APOIO-DESPESAS'!$A$3:$N$962,3,FALSE)),"")</f>
        <v/>
      </c>
      <c r="C1171" s="223" t="str">
        <f>IFERROR(IF(VLOOKUP($O1171,'APOIO-DESPESAS'!$A$3:$N$962,4,FALSE)="","",VLOOKUP($O1171,'APOIO-DESPESAS'!$A$3:$N$962,4,FALSE)),"")</f>
        <v/>
      </c>
      <c r="D1171" s="223" t="str">
        <f>IFERROR(IF(VLOOKUP($O1171,'APOIO-DESPESAS'!$A$3:$N$962,5,FALSE)="","",VLOOKUP($O1171,'APOIO-DESPESAS'!$A$3:$N$962,5,FALSE)),"")</f>
        <v/>
      </c>
      <c r="E1171" s="223" t="str">
        <f>IFERROR(IF(VLOOKUP($O1171,'APOIO-DESPESAS'!$A$3:$N$962,6,FALSE)="","",VLOOKUP($O1171,'APOIO-DESPESAS'!$A$3:$N$962,6,FALSE)),"")</f>
        <v/>
      </c>
      <c r="F1171" s="223" t="str">
        <f>IFERROR(IF(VLOOKUP($O1171,'APOIO-DESPESAS'!$A$3:$N$962,7,FALSE)="","",VLOOKUP($O1171,'APOIO-DESPESAS'!$A$3:$N$962,7,FALSE)),"")</f>
        <v/>
      </c>
      <c r="G1171" s="223" t="str">
        <f>IFERROR(IF(VLOOKUP($O1171,'APOIO-DESPESAS'!$A$3:$N$962,8,FALSE)="","",VLOOKUP($O1171,'APOIO-DESPESAS'!$A$3:$N$962,8,FALSE)),"")</f>
        <v/>
      </c>
      <c r="H1171" s="223" t="str">
        <f>IFERROR(IF(VLOOKUP($O1171,'APOIO-DESPESAS'!$A$3:$N$962,9,FALSE)="","",VLOOKUP($O1171,'APOIO-DESPESAS'!$A$3:$N$962,9,FALSE)),"")</f>
        <v/>
      </c>
      <c r="I1171" s="223" t="str">
        <f>IFERROR(IF(VLOOKUP($O1171,'APOIO-DESPESAS'!$A$3:$N$962,10,FALSE)="","",VLOOKUP($O1171,'APOIO-DESPESAS'!$A$3:$N$962,10,FALSE)),"")</f>
        <v/>
      </c>
      <c r="J1171" s="223" t="str">
        <f>IFERROR(IF(VLOOKUP($O1171,'APOIO-DESPESAS'!$A$3:$N$962,11,FALSE)="","",VLOOKUP($O1171,'APOIO-DESPESAS'!$A$3:$N$962,11,FALSE)),"")</f>
        <v/>
      </c>
      <c r="K1171" s="223" t="str">
        <f>IFERROR(IF(VLOOKUP($O1171,'APOIO-DESPESAS'!$A$3:$N$962,12,FALSE)="","",VLOOKUP($O1171,'APOIO-DESPESAS'!$A$3:$N$962,12,FALSE)),"")</f>
        <v/>
      </c>
      <c r="L1171" s="223" t="str">
        <f>IFERROR(IF(VLOOKUP($O1171,'APOIO-DESPESAS'!$A$3:$N$962,13,FALSE)="","",VLOOKUP($O1171,'APOIO-DESPESAS'!$A$3:$N$962,13,FALSE)),"")</f>
        <v/>
      </c>
      <c r="M1171" s="223" t="str">
        <f>IFERROR(IF(VLOOKUP($O1171,'APOIO-DESPESAS'!$A$3:$N$962,14,FALSE)="","",VLOOKUP($O1171,'APOIO-DESPESAS'!$A$3:$N$962,14,FALSE)),"")</f>
        <v/>
      </c>
      <c r="O1171" s="223">
        <f t="shared" si="18"/>
        <v>1169</v>
      </c>
    </row>
    <row r="1172" spans="1:15" x14ac:dyDescent="0.25">
      <c r="A1172" s="223" t="str">
        <f>IFERROR(IF(VLOOKUP($O1172,'APOIO-DESPESAS'!$A$3:$N$962,2,FALSE)="","",VLOOKUP($O1172,'APOIO-DESPESAS'!$A$3:$N$962,2,FALSE)),"")</f>
        <v/>
      </c>
      <c r="B1172" s="223" t="str">
        <f>IFERROR(IF(VLOOKUP($O1172,'APOIO-DESPESAS'!$A$3:$N$962,3,FALSE)="","",VLOOKUP($O1172,'APOIO-DESPESAS'!$A$3:$N$962,3,FALSE)),"")</f>
        <v/>
      </c>
      <c r="C1172" s="223" t="str">
        <f>IFERROR(IF(VLOOKUP($O1172,'APOIO-DESPESAS'!$A$3:$N$962,4,FALSE)="","",VLOOKUP($O1172,'APOIO-DESPESAS'!$A$3:$N$962,4,FALSE)),"")</f>
        <v/>
      </c>
      <c r="D1172" s="223" t="str">
        <f>IFERROR(IF(VLOOKUP($O1172,'APOIO-DESPESAS'!$A$3:$N$962,5,FALSE)="","",VLOOKUP($O1172,'APOIO-DESPESAS'!$A$3:$N$962,5,FALSE)),"")</f>
        <v/>
      </c>
      <c r="E1172" s="223" t="str">
        <f>IFERROR(IF(VLOOKUP($O1172,'APOIO-DESPESAS'!$A$3:$N$962,6,FALSE)="","",VLOOKUP($O1172,'APOIO-DESPESAS'!$A$3:$N$962,6,FALSE)),"")</f>
        <v/>
      </c>
      <c r="F1172" s="223" t="str">
        <f>IFERROR(IF(VLOOKUP($O1172,'APOIO-DESPESAS'!$A$3:$N$962,7,FALSE)="","",VLOOKUP($O1172,'APOIO-DESPESAS'!$A$3:$N$962,7,FALSE)),"")</f>
        <v/>
      </c>
      <c r="G1172" s="223" t="str">
        <f>IFERROR(IF(VLOOKUP($O1172,'APOIO-DESPESAS'!$A$3:$N$962,8,FALSE)="","",VLOOKUP($O1172,'APOIO-DESPESAS'!$A$3:$N$962,8,FALSE)),"")</f>
        <v/>
      </c>
      <c r="H1172" s="223" t="str">
        <f>IFERROR(IF(VLOOKUP($O1172,'APOIO-DESPESAS'!$A$3:$N$962,9,FALSE)="","",VLOOKUP($O1172,'APOIO-DESPESAS'!$A$3:$N$962,9,FALSE)),"")</f>
        <v/>
      </c>
      <c r="I1172" s="223" t="str">
        <f>IFERROR(IF(VLOOKUP($O1172,'APOIO-DESPESAS'!$A$3:$N$962,10,FALSE)="","",VLOOKUP($O1172,'APOIO-DESPESAS'!$A$3:$N$962,10,FALSE)),"")</f>
        <v/>
      </c>
      <c r="J1172" s="223" t="str">
        <f>IFERROR(IF(VLOOKUP($O1172,'APOIO-DESPESAS'!$A$3:$N$962,11,FALSE)="","",VLOOKUP($O1172,'APOIO-DESPESAS'!$A$3:$N$962,11,FALSE)),"")</f>
        <v/>
      </c>
      <c r="K1172" s="223" t="str">
        <f>IFERROR(IF(VLOOKUP($O1172,'APOIO-DESPESAS'!$A$3:$N$962,12,FALSE)="","",VLOOKUP($O1172,'APOIO-DESPESAS'!$A$3:$N$962,12,FALSE)),"")</f>
        <v/>
      </c>
      <c r="L1172" s="223" t="str">
        <f>IFERROR(IF(VLOOKUP($O1172,'APOIO-DESPESAS'!$A$3:$N$962,13,FALSE)="","",VLOOKUP($O1172,'APOIO-DESPESAS'!$A$3:$N$962,13,FALSE)),"")</f>
        <v/>
      </c>
      <c r="M1172" s="223" t="str">
        <f>IFERROR(IF(VLOOKUP($O1172,'APOIO-DESPESAS'!$A$3:$N$962,14,FALSE)="","",VLOOKUP($O1172,'APOIO-DESPESAS'!$A$3:$N$962,14,FALSE)),"")</f>
        <v/>
      </c>
      <c r="O1172" s="223">
        <f t="shared" si="18"/>
        <v>1170</v>
      </c>
    </row>
    <row r="1173" spans="1:15" x14ac:dyDescent="0.25">
      <c r="A1173" s="223" t="str">
        <f>IFERROR(IF(VLOOKUP($O1173,'APOIO-DESPESAS'!$A$3:$N$962,2,FALSE)="","",VLOOKUP($O1173,'APOIO-DESPESAS'!$A$3:$N$962,2,FALSE)),"")</f>
        <v/>
      </c>
      <c r="B1173" s="223" t="str">
        <f>IFERROR(IF(VLOOKUP($O1173,'APOIO-DESPESAS'!$A$3:$N$962,3,FALSE)="","",VLOOKUP($O1173,'APOIO-DESPESAS'!$A$3:$N$962,3,FALSE)),"")</f>
        <v/>
      </c>
      <c r="C1173" s="223" t="str">
        <f>IFERROR(IF(VLOOKUP($O1173,'APOIO-DESPESAS'!$A$3:$N$962,4,FALSE)="","",VLOOKUP($O1173,'APOIO-DESPESAS'!$A$3:$N$962,4,FALSE)),"")</f>
        <v/>
      </c>
      <c r="D1173" s="223" t="str">
        <f>IFERROR(IF(VLOOKUP($O1173,'APOIO-DESPESAS'!$A$3:$N$962,5,FALSE)="","",VLOOKUP($O1173,'APOIO-DESPESAS'!$A$3:$N$962,5,FALSE)),"")</f>
        <v/>
      </c>
      <c r="E1173" s="223" t="str">
        <f>IFERROR(IF(VLOOKUP($O1173,'APOIO-DESPESAS'!$A$3:$N$962,6,FALSE)="","",VLOOKUP($O1173,'APOIO-DESPESAS'!$A$3:$N$962,6,FALSE)),"")</f>
        <v/>
      </c>
      <c r="F1173" s="223" t="str">
        <f>IFERROR(IF(VLOOKUP($O1173,'APOIO-DESPESAS'!$A$3:$N$962,7,FALSE)="","",VLOOKUP($O1173,'APOIO-DESPESAS'!$A$3:$N$962,7,FALSE)),"")</f>
        <v/>
      </c>
      <c r="G1173" s="223" t="str">
        <f>IFERROR(IF(VLOOKUP($O1173,'APOIO-DESPESAS'!$A$3:$N$962,8,FALSE)="","",VLOOKUP($O1173,'APOIO-DESPESAS'!$A$3:$N$962,8,FALSE)),"")</f>
        <v/>
      </c>
      <c r="H1173" s="223" t="str">
        <f>IFERROR(IF(VLOOKUP($O1173,'APOIO-DESPESAS'!$A$3:$N$962,9,FALSE)="","",VLOOKUP($O1173,'APOIO-DESPESAS'!$A$3:$N$962,9,FALSE)),"")</f>
        <v/>
      </c>
      <c r="I1173" s="223" t="str">
        <f>IFERROR(IF(VLOOKUP($O1173,'APOIO-DESPESAS'!$A$3:$N$962,10,FALSE)="","",VLOOKUP($O1173,'APOIO-DESPESAS'!$A$3:$N$962,10,FALSE)),"")</f>
        <v/>
      </c>
      <c r="J1173" s="223" t="str">
        <f>IFERROR(IF(VLOOKUP($O1173,'APOIO-DESPESAS'!$A$3:$N$962,11,FALSE)="","",VLOOKUP($O1173,'APOIO-DESPESAS'!$A$3:$N$962,11,FALSE)),"")</f>
        <v/>
      </c>
      <c r="K1173" s="223" t="str">
        <f>IFERROR(IF(VLOOKUP($O1173,'APOIO-DESPESAS'!$A$3:$N$962,12,FALSE)="","",VLOOKUP($O1173,'APOIO-DESPESAS'!$A$3:$N$962,12,FALSE)),"")</f>
        <v/>
      </c>
      <c r="L1173" s="223" t="str">
        <f>IFERROR(IF(VLOOKUP($O1173,'APOIO-DESPESAS'!$A$3:$N$962,13,FALSE)="","",VLOOKUP($O1173,'APOIO-DESPESAS'!$A$3:$N$962,13,FALSE)),"")</f>
        <v/>
      </c>
      <c r="M1173" s="223" t="str">
        <f>IFERROR(IF(VLOOKUP($O1173,'APOIO-DESPESAS'!$A$3:$N$962,14,FALSE)="","",VLOOKUP($O1173,'APOIO-DESPESAS'!$A$3:$N$962,14,FALSE)),"")</f>
        <v/>
      </c>
      <c r="O1173" s="223">
        <f t="shared" si="18"/>
        <v>1171</v>
      </c>
    </row>
    <row r="1174" spans="1:15" x14ac:dyDescent="0.25">
      <c r="A1174" s="223" t="str">
        <f>IFERROR(IF(VLOOKUP($O1174,'APOIO-DESPESAS'!$A$3:$N$962,2,FALSE)="","",VLOOKUP($O1174,'APOIO-DESPESAS'!$A$3:$N$962,2,FALSE)),"")</f>
        <v/>
      </c>
      <c r="B1174" s="223" t="str">
        <f>IFERROR(IF(VLOOKUP($O1174,'APOIO-DESPESAS'!$A$3:$N$962,3,FALSE)="","",VLOOKUP($O1174,'APOIO-DESPESAS'!$A$3:$N$962,3,FALSE)),"")</f>
        <v/>
      </c>
      <c r="C1174" s="223" t="str">
        <f>IFERROR(IF(VLOOKUP($O1174,'APOIO-DESPESAS'!$A$3:$N$962,4,FALSE)="","",VLOOKUP($O1174,'APOIO-DESPESAS'!$A$3:$N$962,4,FALSE)),"")</f>
        <v/>
      </c>
      <c r="D1174" s="223" t="str">
        <f>IFERROR(IF(VLOOKUP($O1174,'APOIO-DESPESAS'!$A$3:$N$962,5,FALSE)="","",VLOOKUP($O1174,'APOIO-DESPESAS'!$A$3:$N$962,5,FALSE)),"")</f>
        <v/>
      </c>
      <c r="E1174" s="223" t="str">
        <f>IFERROR(IF(VLOOKUP($O1174,'APOIO-DESPESAS'!$A$3:$N$962,6,FALSE)="","",VLOOKUP($O1174,'APOIO-DESPESAS'!$A$3:$N$962,6,FALSE)),"")</f>
        <v/>
      </c>
      <c r="F1174" s="223" t="str">
        <f>IFERROR(IF(VLOOKUP($O1174,'APOIO-DESPESAS'!$A$3:$N$962,7,FALSE)="","",VLOOKUP($O1174,'APOIO-DESPESAS'!$A$3:$N$962,7,FALSE)),"")</f>
        <v/>
      </c>
      <c r="G1174" s="223" t="str">
        <f>IFERROR(IF(VLOOKUP($O1174,'APOIO-DESPESAS'!$A$3:$N$962,8,FALSE)="","",VLOOKUP($O1174,'APOIO-DESPESAS'!$A$3:$N$962,8,FALSE)),"")</f>
        <v/>
      </c>
      <c r="H1174" s="223" t="str">
        <f>IFERROR(IF(VLOOKUP($O1174,'APOIO-DESPESAS'!$A$3:$N$962,9,FALSE)="","",VLOOKUP($O1174,'APOIO-DESPESAS'!$A$3:$N$962,9,FALSE)),"")</f>
        <v/>
      </c>
      <c r="I1174" s="223" t="str">
        <f>IFERROR(IF(VLOOKUP($O1174,'APOIO-DESPESAS'!$A$3:$N$962,10,FALSE)="","",VLOOKUP($O1174,'APOIO-DESPESAS'!$A$3:$N$962,10,FALSE)),"")</f>
        <v/>
      </c>
      <c r="J1174" s="223" t="str">
        <f>IFERROR(IF(VLOOKUP($O1174,'APOIO-DESPESAS'!$A$3:$N$962,11,FALSE)="","",VLOOKUP($O1174,'APOIO-DESPESAS'!$A$3:$N$962,11,FALSE)),"")</f>
        <v/>
      </c>
      <c r="K1174" s="223" t="str">
        <f>IFERROR(IF(VLOOKUP($O1174,'APOIO-DESPESAS'!$A$3:$N$962,12,FALSE)="","",VLOOKUP($O1174,'APOIO-DESPESAS'!$A$3:$N$962,12,FALSE)),"")</f>
        <v/>
      </c>
      <c r="L1174" s="223" t="str">
        <f>IFERROR(IF(VLOOKUP($O1174,'APOIO-DESPESAS'!$A$3:$N$962,13,FALSE)="","",VLOOKUP($O1174,'APOIO-DESPESAS'!$A$3:$N$962,13,FALSE)),"")</f>
        <v/>
      </c>
      <c r="M1174" s="223" t="str">
        <f>IFERROR(IF(VLOOKUP($O1174,'APOIO-DESPESAS'!$A$3:$N$962,14,FALSE)="","",VLOOKUP($O1174,'APOIO-DESPESAS'!$A$3:$N$962,14,FALSE)),"")</f>
        <v/>
      </c>
      <c r="O1174" s="223">
        <f t="shared" si="18"/>
        <v>1172</v>
      </c>
    </row>
    <row r="1175" spans="1:15" x14ac:dyDescent="0.25">
      <c r="A1175" s="223" t="str">
        <f>IFERROR(IF(VLOOKUP($O1175,'APOIO-DESPESAS'!$A$3:$N$962,2,FALSE)="","",VLOOKUP($O1175,'APOIO-DESPESAS'!$A$3:$N$962,2,FALSE)),"")</f>
        <v/>
      </c>
      <c r="B1175" s="223" t="str">
        <f>IFERROR(IF(VLOOKUP($O1175,'APOIO-DESPESAS'!$A$3:$N$962,3,FALSE)="","",VLOOKUP($O1175,'APOIO-DESPESAS'!$A$3:$N$962,3,FALSE)),"")</f>
        <v/>
      </c>
      <c r="C1175" s="223" t="str">
        <f>IFERROR(IF(VLOOKUP($O1175,'APOIO-DESPESAS'!$A$3:$N$962,4,FALSE)="","",VLOOKUP($O1175,'APOIO-DESPESAS'!$A$3:$N$962,4,FALSE)),"")</f>
        <v/>
      </c>
      <c r="D1175" s="223" t="str">
        <f>IFERROR(IF(VLOOKUP($O1175,'APOIO-DESPESAS'!$A$3:$N$962,5,FALSE)="","",VLOOKUP($O1175,'APOIO-DESPESAS'!$A$3:$N$962,5,FALSE)),"")</f>
        <v/>
      </c>
      <c r="E1175" s="223" t="str">
        <f>IFERROR(IF(VLOOKUP($O1175,'APOIO-DESPESAS'!$A$3:$N$962,6,FALSE)="","",VLOOKUP($O1175,'APOIO-DESPESAS'!$A$3:$N$962,6,FALSE)),"")</f>
        <v/>
      </c>
      <c r="F1175" s="223" t="str">
        <f>IFERROR(IF(VLOOKUP($O1175,'APOIO-DESPESAS'!$A$3:$N$962,7,FALSE)="","",VLOOKUP($O1175,'APOIO-DESPESAS'!$A$3:$N$962,7,FALSE)),"")</f>
        <v/>
      </c>
      <c r="G1175" s="223" t="str">
        <f>IFERROR(IF(VLOOKUP($O1175,'APOIO-DESPESAS'!$A$3:$N$962,8,FALSE)="","",VLOOKUP($O1175,'APOIO-DESPESAS'!$A$3:$N$962,8,FALSE)),"")</f>
        <v/>
      </c>
      <c r="H1175" s="223" t="str">
        <f>IFERROR(IF(VLOOKUP($O1175,'APOIO-DESPESAS'!$A$3:$N$962,9,FALSE)="","",VLOOKUP($O1175,'APOIO-DESPESAS'!$A$3:$N$962,9,FALSE)),"")</f>
        <v/>
      </c>
      <c r="I1175" s="223" t="str">
        <f>IFERROR(IF(VLOOKUP($O1175,'APOIO-DESPESAS'!$A$3:$N$962,10,FALSE)="","",VLOOKUP($O1175,'APOIO-DESPESAS'!$A$3:$N$962,10,FALSE)),"")</f>
        <v/>
      </c>
      <c r="J1175" s="223" t="str">
        <f>IFERROR(IF(VLOOKUP($O1175,'APOIO-DESPESAS'!$A$3:$N$962,11,FALSE)="","",VLOOKUP($O1175,'APOIO-DESPESAS'!$A$3:$N$962,11,FALSE)),"")</f>
        <v/>
      </c>
      <c r="K1175" s="223" t="str">
        <f>IFERROR(IF(VLOOKUP($O1175,'APOIO-DESPESAS'!$A$3:$N$962,12,FALSE)="","",VLOOKUP($O1175,'APOIO-DESPESAS'!$A$3:$N$962,12,FALSE)),"")</f>
        <v/>
      </c>
      <c r="L1175" s="223" t="str">
        <f>IFERROR(IF(VLOOKUP($O1175,'APOIO-DESPESAS'!$A$3:$N$962,13,FALSE)="","",VLOOKUP($O1175,'APOIO-DESPESAS'!$A$3:$N$962,13,FALSE)),"")</f>
        <v/>
      </c>
      <c r="M1175" s="223" t="str">
        <f>IFERROR(IF(VLOOKUP($O1175,'APOIO-DESPESAS'!$A$3:$N$962,14,FALSE)="","",VLOOKUP($O1175,'APOIO-DESPESAS'!$A$3:$N$962,14,FALSE)),"")</f>
        <v/>
      </c>
      <c r="O1175" s="223">
        <f t="shared" si="18"/>
        <v>1173</v>
      </c>
    </row>
    <row r="1176" spans="1:15" x14ac:dyDescent="0.25">
      <c r="A1176" s="223" t="str">
        <f>IFERROR(IF(VLOOKUP($O1176,'APOIO-DESPESAS'!$A$3:$N$962,2,FALSE)="","",VLOOKUP($O1176,'APOIO-DESPESAS'!$A$3:$N$962,2,FALSE)),"")</f>
        <v/>
      </c>
      <c r="B1176" s="223" t="str">
        <f>IFERROR(IF(VLOOKUP($O1176,'APOIO-DESPESAS'!$A$3:$N$962,3,FALSE)="","",VLOOKUP($O1176,'APOIO-DESPESAS'!$A$3:$N$962,3,FALSE)),"")</f>
        <v/>
      </c>
      <c r="C1176" s="223" t="str">
        <f>IFERROR(IF(VLOOKUP($O1176,'APOIO-DESPESAS'!$A$3:$N$962,4,FALSE)="","",VLOOKUP($O1176,'APOIO-DESPESAS'!$A$3:$N$962,4,FALSE)),"")</f>
        <v/>
      </c>
      <c r="D1176" s="223" t="str">
        <f>IFERROR(IF(VLOOKUP($O1176,'APOIO-DESPESAS'!$A$3:$N$962,5,FALSE)="","",VLOOKUP($O1176,'APOIO-DESPESAS'!$A$3:$N$962,5,FALSE)),"")</f>
        <v/>
      </c>
      <c r="E1176" s="223" t="str">
        <f>IFERROR(IF(VLOOKUP($O1176,'APOIO-DESPESAS'!$A$3:$N$962,6,FALSE)="","",VLOOKUP($O1176,'APOIO-DESPESAS'!$A$3:$N$962,6,FALSE)),"")</f>
        <v/>
      </c>
      <c r="F1176" s="223" t="str">
        <f>IFERROR(IF(VLOOKUP($O1176,'APOIO-DESPESAS'!$A$3:$N$962,7,FALSE)="","",VLOOKUP($O1176,'APOIO-DESPESAS'!$A$3:$N$962,7,FALSE)),"")</f>
        <v/>
      </c>
      <c r="G1176" s="223" t="str">
        <f>IFERROR(IF(VLOOKUP($O1176,'APOIO-DESPESAS'!$A$3:$N$962,8,FALSE)="","",VLOOKUP($O1176,'APOIO-DESPESAS'!$A$3:$N$962,8,FALSE)),"")</f>
        <v/>
      </c>
      <c r="H1176" s="223" t="str">
        <f>IFERROR(IF(VLOOKUP($O1176,'APOIO-DESPESAS'!$A$3:$N$962,9,FALSE)="","",VLOOKUP($O1176,'APOIO-DESPESAS'!$A$3:$N$962,9,FALSE)),"")</f>
        <v/>
      </c>
      <c r="I1176" s="223" t="str">
        <f>IFERROR(IF(VLOOKUP($O1176,'APOIO-DESPESAS'!$A$3:$N$962,10,FALSE)="","",VLOOKUP($O1176,'APOIO-DESPESAS'!$A$3:$N$962,10,FALSE)),"")</f>
        <v/>
      </c>
      <c r="J1176" s="223" t="str">
        <f>IFERROR(IF(VLOOKUP($O1176,'APOIO-DESPESAS'!$A$3:$N$962,11,FALSE)="","",VLOOKUP($O1176,'APOIO-DESPESAS'!$A$3:$N$962,11,FALSE)),"")</f>
        <v/>
      </c>
      <c r="K1176" s="223" t="str">
        <f>IFERROR(IF(VLOOKUP($O1176,'APOIO-DESPESAS'!$A$3:$N$962,12,FALSE)="","",VLOOKUP($O1176,'APOIO-DESPESAS'!$A$3:$N$962,12,FALSE)),"")</f>
        <v/>
      </c>
      <c r="L1176" s="223" t="str">
        <f>IFERROR(IF(VLOOKUP($O1176,'APOIO-DESPESAS'!$A$3:$N$962,13,FALSE)="","",VLOOKUP($O1176,'APOIO-DESPESAS'!$A$3:$N$962,13,FALSE)),"")</f>
        <v/>
      </c>
      <c r="M1176" s="223" t="str">
        <f>IFERROR(IF(VLOOKUP($O1176,'APOIO-DESPESAS'!$A$3:$N$962,14,FALSE)="","",VLOOKUP($O1176,'APOIO-DESPESAS'!$A$3:$N$962,14,FALSE)),"")</f>
        <v/>
      </c>
      <c r="O1176" s="223">
        <f t="shared" si="18"/>
        <v>1174</v>
      </c>
    </row>
    <row r="1177" spans="1:15" x14ac:dyDescent="0.25">
      <c r="A1177" s="223" t="str">
        <f>IFERROR(IF(VLOOKUP($O1177,'APOIO-DESPESAS'!$A$3:$N$962,2,FALSE)="","",VLOOKUP($O1177,'APOIO-DESPESAS'!$A$3:$N$962,2,FALSE)),"")</f>
        <v/>
      </c>
      <c r="B1177" s="223" t="str">
        <f>IFERROR(IF(VLOOKUP($O1177,'APOIO-DESPESAS'!$A$3:$N$962,3,FALSE)="","",VLOOKUP($O1177,'APOIO-DESPESAS'!$A$3:$N$962,3,FALSE)),"")</f>
        <v/>
      </c>
      <c r="C1177" s="223" t="str">
        <f>IFERROR(IF(VLOOKUP($O1177,'APOIO-DESPESAS'!$A$3:$N$962,4,FALSE)="","",VLOOKUP($O1177,'APOIO-DESPESAS'!$A$3:$N$962,4,FALSE)),"")</f>
        <v/>
      </c>
      <c r="D1177" s="223" t="str">
        <f>IFERROR(IF(VLOOKUP($O1177,'APOIO-DESPESAS'!$A$3:$N$962,5,FALSE)="","",VLOOKUP($O1177,'APOIO-DESPESAS'!$A$3:$N$962,5,FALSE)),"")</f>
        <v/>
      </c>
      <c r="E1177" s="223" t="str">
        <f>IFERROR(IF(VLOOKUP($O1177,'APOIO-DESPESAS'!$A$3:$N$962,6,FALSE)="","",VLOOKUP($O1177,'APOIO-DESPESAS'!$A$3:$N$962,6,FALSE)),"")</f>
        <v/>
      </c>
      <c r="F1177" s="223" t="str">
        <f>IFERROR(IF(VLOOKUP($O1177,'APOIO-DESPESAS'!$A$3:$N$962,7,FALSE)="","",VLOOKUP($O1177,'APOIO-DESPESAS'!$A$3:$N$962,7,FALSE)),"")</f>
        <v/>
      </c>
      <c r="G1177" s="223" t="str">
        <f>IFERROR(IF(VLOOKUP($O1177,'APOIO-DESPESAS'!$A$3:$N$962,8,FALSE)="","",VLOOKUP($O1177,'APOIO-DESPESAS'!$A$3:$N$962,8,FALSE)),"")</f>
        <v/>
      </c>
      <c r="H1177" s="223" t="str">
        <f>IFERROR(IF(VLOOKUP($O1177,'APOIO-DESPESAS'!$A$3:$N$962,9,FALSE)="","",VLOOKUP($O1177,'APOIO-DESPESAS'!$A$3:$N$962,9,FALSE)),"")</f>
        <v/>
      </c>
      <c r="I1177" s="223" t="str">
        <f>IFERROR(IF(VLOOKUP($O1177,'APOIO-DESPESAS'!$A$3:$N$962,10,FALSE)="","",VLOOKUP($O1177,'APOIO-DESPESAS'!$A$3:$N$962,10,FALSE)),"")</f>
        <v/>
      </c>
      <c r="J1177" s="223" t="str">
        <f>IFERROR(IF(VLOOKUP($O1177,'APOIO-DESPESAS'!$A$3:$N$962,11,FALSE)="","",VLOOKUP($O1177,'APOIO-DESPESAS'!$A$3:$N$962,11,FALSE)),"")</f>
        <v/>
      </c>
      <c r="K1177" s="223" t="str">
        <f>IFERROR(IF(VLOOKUP($O1177,'APOIO-DESPESAS'!$A$3:$N$962,12,FALSE)="","",VLOOKUP($O1177,'APOIO-DESPESAS'!$A$3:$N$962,12,FALSE)),"")</f>
        <v/>
      </c>
      <c r="L1177" s="223" t="str">
        <f>IFERROR(IF(VLOOKUP($O1177,'APOIO-DESPESAS'!$A$3:$N$962,13,FALSE)="","",VLOOKUP($O1177,'APOIO-DESPESAS'!$A$3:$N$962,13,FALSE)),"")</f>
        <v/>
      </c>
      <c r="M1177" s="223" t="str">
        <f>IFERROR(IF(VLOOKUP($O1177,'APOIO-DESPESAS'!$A$3:$N$962,14,FALSE)="","",VLOOKUP($O1177,'APOIO-DESPESAS'!$A$3:$N$962,14,FALSE)),"")</f>
        <v/>
      </c>
      <c r="O1177" s="223">
        <f t="shared" si="18"/>
        <v>1175</v>
      </c>
    </row>
    <row r="1178" spans="1:15" x14ac:dyDescent="0.25">
      <c r="A1178" s="223" t="str">
        <f>IFERROR(IF(VLOOKUP($O1178,'APOIO-DESPESAS'!$A$3:$N$962,2,FALSE)="","",VLOOKUP($O1178,'APOIO-DESPESAS'!$A$3:$N$962,2,FALSE)),"")</f>
        <v/>
      </c>
      <c r="B1178" s="223" t="str">
        <f>IFERROR(IF(VLOOKUP($O1178,'APOIO-DESPESAS'!$A$3:$N$962,3,FALSE)="","",VLOOKUP($O1178,'APOIO-DESPESAS'!$A$3:$N$962,3,FALSE)),"")</f>
        <v/>
      </c>
      <c r="C1178" s="223" t="str">
        <f>IFERROR(IF(VLOOKUP($O1178,'APOIO-DESPESAS'!$A$3:$N$962,4,FALSE)="","",VLOOKUP($O1178,'APOIO-DESPESAS'!$A$3:$N$962,4,FALSE)),"")</f>
        <v/>
      </c>
      <c r="D1178" s="223" t="str">
        <f>IFERROR(IF(VLOOKUP($O1178,'APOIO-DESPESAS'!$A$3:$N$962,5,FALSE)="","",VLOOKUP($O1178,'APOIO-DESPESAS'!$A$3:$N$962,5,FALSE)),"")</f>
        <v/>
      </c>
      <c r="E1178" s="223" t="str">
        <f>IFERROR(IF(VLOOKUP($O1178,'APOIO-DESPESAS'!$A$3:$N$962,6,FALSE)="","",VLOOKUP($O1178,'APOIO-DESPESAS'!$A$3:$N$962,6,FALSE)),"")</f>
        <v/>
      </c>
      <c r="F1178" s="223" t="str">
        <f>IFERROR(IF(VLOOKUP($O1178,'APOIO-DESPESAS'!$A$3:$N$962,7,FALSE)="","",VLOOKUP($O1178,'APOIO-DESPESAS'!$A$3:$N$962,7,FALSE)),"")</f>
        <v/>
      </c>
      <c r="G1178" s="223" t="str">
        <f>IFERROR(IF(VLOOKUP($O1178,'APOIO-DESPESAS'!$A$3:$N$962,8,FALSE)="","",VLOOKUP($O1178,'APOIO-DESPESAS'!$A$3:$N$962,8,FALSE)),"")</f>
        <v/>
      </c>
      <c r="H1178" s="223" t="str">
        <f>IFERROR(IF(VLOOKUP($O1178,'APOIO-DESPESAS'!$A$3:$N$962,9,FALSE)="","",VLOOKUP($O1178,'APOIO-DESPESAS'!$A$3:$N$962,9,FALSE)),"")</f>
        <v/>
      </c>
      <c r="I1178" s="223" t="str">
        <f>IFERROR(IF(VLOOKUP($O1178,'APOIO-DESPESAS'!$A$3:$N$962,10,FALSE)="","",VLOOKUP($O1178,'APOIO-DESPESAS'!$A$3:$N$962,10,FALSE)),"")</f>
        <v/>
      </c>
      <c r="J1178" s="223" t="str">
        <f>IFERROR(IF(VLOOKUP($O1178,'APOIO-DESPESAS'!$A$3:$N$962,11,FALSE)="","",VLOOKUP($O1178,'APOIO-DESPESAS'!$A$3:$N$962,11,FALSE)),"")</f>
        <v/>
      </c>
      <c r="K1178" s="223" t="str">
        <f>IFERROR(IF(VLOOKUP($O1178,'APOIO-DESPESAS'!$A$3:$N$962,12,FALSE)="","",VLOOKUP($O1178,'APOIO-DESPESAS'!$A$3:$N$962,12,FALSE)),"")</f>
        <v/>
      </c>
      <c r="L1178" s="223" t="str">
        <f>IFERROR(IF(VLOOKUP($O1178,'APOIO-DESPESAS'!$A$3:$N$962,13,FALSE)="","",VLOOKUP($O1178,'APOIO-DESPESAS'!$A$3:$N$962,13,FALSE)),"")</f>
        <v/>
      </c>
      <c r="M1178" s="223" t="str">
        <f>IFERROR(IF(VLOOKUP($O1178,'APOIO-DESPESAS'!$A$3:$N$962,14,FALSE)="","",VLOOKUP($O1178,'APOIO-DESPESAS'!$A$3:$N$962,14,FALSE)),"")</f>
        <v/>
      </c>
      <c r="O1178" s="223">
        <f t="shared" si="18"/>
        <v>1176</v>
      </c>
    </row>
    <row r="1179" spans="1:15" x14ac:dyDescent="0.25">
      <c r="A1179" s="223" t="str">
        <f>IFERROR(IF(VLOOKUP($O1179,'APOIO-DESPESAS'!$A$3:$N$962,2,FALSE)="","",VLOOKUP($O1179,'APOIO-DESPESAS'!$A$3:$N$962,2,FALSE)),"")</f>
        <v/>
      </c>
      <c r="B1179" s="223" t="str">
        <f>IFERROR(IF(VLOOKUP($O1179,'APOIO-DESPESAS'!$A$3:$N$962,3,FALSE)="","",VLOOKUP($O1179,'APOIO-DESPESAS'!$A$3:$N$962,3,FALSE)),"")</f>
        <v/>
      </c>
      <c r="C1179" s="223" t="str">
        <f>IFERROR(IF(VLOOKUP($O1179,'APOIO-DESPESAS'!$A$3:$N$962,4,FALSE)="","",VLOOKUP($O1179,'APOIO-DESPESAS'!$A$3:$N$962,4,FALSE)),"")</f>
        <v/>
      </c>
      <c r="D1179" s="223" t="str">
        <f>IFERROR(IF(VLOOKUP($O1179,'APOIO-DESPESAS'!$A$3:$N$962,5,FALSE)="","",VLOOKUP($O1179,'APOIO-DESPESAS'!$A$3:$N$962,5,FALSE)),"")</f>
        <v/>
      </c>
      <c r="E1179" s="223" t="str">
        <f>IFERROR(IF(VLOOKUP($O1179,'APOIO-DESPESAS'!$A$3:$N$962,6,FALSE)="","",VLOOKUP($O1179,'APOIO-DESPESAS'!$A$3:$N$962,6,FALSE)),"")</f>
        <v/>
      </c>
      <c r="F1179" s="223" t="str">
        <f>IFERROR(IF(VLOOKUP($O1179,'APOIO-DESPESAS'!$A$3:$N$962,7,FALSE)="","",VLOOKUP($O1179,'APOIO-DESPESAS'!$A$3:$N$962,7,FALSE)),"")</f>
        <v/>
      </c>
      <c r="G1179" s="223" t="str">
        <f>IFERROR(IF(VLOOKUP($O1179,'APOIO-DESPESAS'!$A$3:$N$962,8,FALSE)="","",VLOOKUP($O1179,'APOIO-DESPESAS'!$A$3:$N$962,8,FALSE)),"")</f>
        <v/>
      </c>
      <c r="H1179" s="223" t="str">
        <f>IFERROR(IF(VLOOKUP($O1179,'APOIO-DESPESAS'!$A$3:$N$962,9,FALSE)="","",VLOOKUP($O1179,'APOIO-DESPESAS'!$A$3:$N$962,9,FALSE)),"")</f>
        <v/>
      </c>
      <c r="I1179" s="223" t="str">
        <f>IFERROR(IF(VLOOKUP($O1179,'APOIO-DESPESAS'!$A$3:$N$962,10,FALSE)="","",VLOOKUP($O1179,'APOIO-DESPESAS'!$A$3:$N$962,10,FALSE)),"")</f>
        <v/>
      </c>
      <c r="J1179" s="223" t="str">
        <f>IFERROR(IF(VLOOKUP($O1179,'APOIO-DESPESAS'!$A$3:$N$962,11,FALSE)="","",VLOOKUP($O1179,'APOIO-DESPESAS'!$A$3:$N$962,11,FALSE)),"")</f>
        <v/>
      </c>
      <c r="K1179" s="223" t="str">
        <f>IFERROR(IF(VLOOKUP($O1179,'APOIO-DESPESAS'!$A$3:$N$962,12,FALSE)="","",VLOOKUP($O1179,'APOIO-DESPESAS'!$A$3:$N$962,12,FALSE)),"")</f>
        <v/>
      </c>
      <c r="L1179" s="223" t="str">
        <f>IFERROR(IF(VLOOKUP($O1179,'APOIO-DESPESAS'!$A$3:$N$962,13,FALSE)="","",VLOOKUP($O1179,'APOIO-DESPESAS'!$A$3:$N$962,13,FALSE)),"")</f>
        <v/>
      </c>
      <c r="M1179" s="223" t="str">
        <f>IFERROR(IF(VLOOKUP($O1179,'APOIO-DESPESAS'!$A$3:$N$962,14,FALSE)="","",VLOOKUP($O1179,'APOIO-DESPESAS'!$A$3:$N$962,14,FALSE)),"")</f>
        <v/>
      </c>
      <c r="O1179" s="223">
        <f t="shared" si="18"/>
        <v>1177</v>
      </c>
    </row>
    <row r="1180" spans="1:15" x14ac:dyDescent="0.25">
      <c r="A1180" s="223" t="str">
        <f>IFERROR(IF(VLOOKUP($O1180,'APOIO-DESPESAS'!$A$3:$N$962,2,FALSE)="","",VLOOKUP($O1180,'APOIO-DESPESAS'!$A$3:$N$962,2,FALSE)),"")</f>
        <v/>
      </c>
      <c r="B1180" s="223" t="str">
        <f>IFERROR(IF(VLOOKUP($O1180,'APOIO-DESPESAS'!$A$3:$N$962,3,FALSE)="","",VLOOKUP($O1180,'APOIO-DESPESAS'!$A$3:$N$962,3,FALSE)),"")</f>
        <v/>
      </c>
      <c r="C1180" s="223" t="str">
        <f>IFERROR(IF(VLOOKUP($O1180,'APOIO-DESPESAS'!$A$3:$N$962,4,FALSE)="","",VLOOKUP($O1180,'APOIO-DESPESAS'!$A$3:$N$962,4,FALSE)),"")</f>
        <v/>
      </c>
      <c r="D1180" s="223" t="str">
        <f>IFERROR(IF(VLOOKUP($O1180,'APOIO-DESPESAS'!$A$3:$N$962,5,FALSE)="","",VLOOKUP($O1180,'APOIO-DESPESAS'!$A$3:$N$962,5,FALSE)),"")</f>
        <v/>
      </c>
      <c r="E1180" s="223" t="str">
        <f>IFERROR(IF(VLOOKUP($O1180,'APOIO-DESPESAS'!$A$3:$N$962,6,FALSE)="","",VLOOKUP($O1180,'APOIO-DESPESAS'!$A$3:$N$962,6,FALSE)),"")</f>
        <v/>
      </c>
      <c r="F1180" s="223" t="str">
        <f>IFERROR(IF(VLOOKUP($O1180,'APOIO-DESPESAS'!$A$3:$N$962,7,FALSE)="","",VLOOKUP($O1180,'APOIO-DESPESAS'!$A$3:$N$962,7,FALSE)),"")</f>
        <v/>
      </c>
      <c r="G1180" s="223" t="str">
        <f>IFERROR(IF(VLOOKUP($O1180,'APOIO-DESPESAS'!$A$3:$N$962,8,FALSE)="","",VLOOKUP($O1180,'APOIO-DESPESAS'!$A$3:$N$962,8,FALSE)),"")</f>
        <v/>
      </c>
      <c r="H1180" s="223" t="str">
        <f>IFERROR(IF(VLOOKUP($O1180,'APOIO-DESPESAS'!$A$3:$N$962,9,FALSE)="","",VLOOKUP($O1180,'APOIO-DESPESAS'!$A$3:$N$962,9,FALSE)),"")</f>
        <v/>
      </c>
      <c r="I1180" s="223" t="str">
        <f>IFERROR(IF(VLOOKUP($O1180,'APOIO-DESPESAS'!$A$3:$N$962,10,FALSE)="","",VLOOKUP($O1180,'APOIO-DESPESAS'!$A$3:$N$962,10,FALSE)),"")</f>
        <v/>
      </c>
      <c r="J1180" s="223" t="str">
        <f>IFERROR(IF(VLOOKUP($O1180,'APOIO-DESPESAS'!$A$3:$N$962,11,FALSE)="","",VLOOKUP($O1180,'APOIO-DESPESAS'!$A$3:$N$962,11,FALSE)),"")</f>
        <v/>
      </c>
      <c r="K1180" s="223" t="str">
        <f>IFERROR(IF(VLOOKUP($O1180,'APOIO-DESPESAS'!$A$3:$N$962,12,FALSE)="","",VLOOKUP($O1180,'APOIO-DESPESAS'!$A$3:$N$962,12,FALSE)),"")</f>
        <v/>
      </c>
      <c r="L1180" s="223" t="str">
        <f>IFERROR(IF(VLOOKUP($O1180,'APOIO-DESPESAS'!$A$3:$N$962,13,FALSE)="","",VLOOKUP($O1180,'APOIO-DESPESAS'!$A$3:$N$962,13,FALSE)),"")</f>
        <v/>
      </c>
      <c r="M1180" s="223" t="str">
        <f>IFERROR(IF(VLOOKUP($O1180,'APOIO-DESPESAS'!$A$3:$N$962,14,FALSE)="","",VLOOKUP($O1180,'APOIO-DESPESAS'!$A$3:$N$962,14,FALSE)),"")</f>
        <v/>
      </c>
      <c r="O1180" s="223">
        <f t="shared" si="18"/>
        <v>1178</v>
      </c>
    </row>
    <row r="1181" spans="1:15" x14ac:dyDescent="0.25">
      <c r="A1181" s="223" t="str">
        <f>IFERROR(IF(VLOOKUP($O1181,'APOIO-DESPESAS'!$A$3:$N$962,2,FALSE)="","",VLOOKUP($O1181,'APOIO-DESPESAS'!$A$3:$N$962,2,FALSE)),"")</f>
        <v/>
      </c>
      <c r="B1181" s="223" t="str">
        <f>IFERROR(IF(VLOOKUP($O1181,'APOIO-DESPESAS'!$A$3:$N$962,3,FALSE)="","",VLOOKUP($O1181,'APOIO-DESPESAS'!$A$3:$N$962,3,FALSE)),"")</f>
        <v/>
      </c>
      <c r="C1181" s="223" t="str">
        <f>IFERROR(IF(VLOOKUP($O1181,'APOIO-DESPESAS'!$A$3:$N$962,4,FALSE)="","",VLOOKUP($O1181,'APOIO-DESPESAS'!$A$3:$N$962,4,FALSE)),"")</f>
        <v/>
      </c>
      <c r="D1181" s="223" t="str">
        <f>IFERROR(IF(VLOOKUP($O1181,'APOIO-DESPESAS'!$A$3:$N$962,5,FALSE)="","",VLOOKUP($O1181,'APOIO-DESPESAS'!$A$3:$N$962,5,FALSE)),"")</f>
        <v/>
      </c>
      <c r="E1181" s="223" t="str">
        <f>IFERROR(IF(VLOOKUP($O1181,'APOIO-DESPESAS'!$A$3:$N$962,6,FALSE)="","",VLOOKUP($O1181,'APOIO-DESPESAS'!$A$3:$N$962,6,FALSE)),"")</f>
        <v/>
      </c>
      <c r="F1181" s="223" t="str">
        <f>IFERROR(IF(VLOOKUP($O1181,'APOIO-DESPESAS'!$A$3:$N$962,7,FALSE)="","",VLOOKUP($O1181,'APOIO-DESPESAS'!$A$3:$N$962,7,FALSE)),"")</f>
        <v/>
      </c>
      <c r="G1181" s="223" t="str">
        <f>IFERROR(IF(VLOOKUP($O1181,'APOIO-DESPESAS'!$A$3:$N$962,8,FALSE)="","",VLOOKUP($O1181,'APOIO-DESPESAS'!$A$3:$N$962,8,FALSE)),"")</f>
        <v/>
      </c>
      <c r="H1181" s="223" t="str">
        <f>IFERROR(IF(VLOOKUP($O1181,'APOIO-DESPESAS'!$A$3:$N$962,9,FALSE)="","",VLOOKUP($O1181,'APOIO-DESPESAS'!$A$3:$N$962,9,FALSE)),"")</f>
        <v/>
      </c>
      <c r="I1181" s="223" t="str">
        <f>IFERROR(IF(VLOOKUP($O1181,'APOIO-DESPESAS'!$A$3:$N$962,10,FALSE)="","",VLOOKUP($O1181,'APOIO-DESPESAS'!$A$3:$N$962,10,FALSE)),"")</f>
        <v/>
      </c>
      <c r="J1181" s="223" t="str">
        <f>IFERROR(IF(VLOOKUP($O1181,'APOIO-DESPESAS'!$A$3:$N$962,11,FALSE)="","",VLOOKUP($O1181,'APOIO-DESPESAS'!$A$3:$N$962,11,FALSE)),"")</f>
        <v/>
      </c>
      <c r="K1181" s="223" t="str">
        <f>IFERROR(IF(VLOOKUP($O1181,'APOIO-DESPESAS'!$A$3:$N$962,12,FALSE)="","",VLOOKUP($O1181,'APOIO-DESPESAS'!$A$3:$N$962,12,FALSE)),"")</f>
        <v/>
      </c>
      <c r="L1181" s="223" t="str">
        <f>IFERROR(IF(VLOOKUP($O1181,'APOIO-DESPESAS'!$A$3:$N$962,13,FALSE)="","",VLOOKUP($O1181,'APOIO-DESPESAS'!$A$3:$N$962,13,FALSE)),"")</f>
        <v/>
      </c>
      <c r="M1181" s="223" t="str">
        <f>IFERROR(IF(VLOOKUP($O1181,'APOIO-DESPESAS'!$A$3:$N$962,14,FALSE)="","",VLOOKUP($O1181,'APOIO-DESPESAS'!$A$3:$N$962,14,FALSE)),"")</f>
        <v/>
      </c>
      <c r="O1181" s="223">
        <f t="shared" si="18"/>
        <v>1179</v>
      </c>
    </row>
    <row r="1182" spans="1:15" x14ac:dyDescent="0.25">
      <c r="A1182" s="223" t="str">
        <f>IFERROR(IF(VLOOKUP($O1182,'APOIO-DESPESAS'!$A$3:$N$962,2,FALSE)="","",VLOOKUP($O1182,'APOIO-DESPESAS'!$A$3:$N$962,2,FALSE)),"")</f>
        <v/>
      </c>
      <c r="B1182" s="223" t="str">
        <f>IFERROR(IF(VLOOKUP($O1182,'APOIO-DESPESAS'!$A$3:$N$962,3,FALSE)="","",VLOOKUP($O1182,'APOIO-DESPESAS'!$A$3:$N$962,3,FALSE)),"")</f>
        <v/>
      </c>
      <c r="C1182" s="223" t="str">
        <f>IFERROR(IF(VLOOKUP($O1182,'APOIO-DESPESAS'!$A$3:$N$962,4,FALSE)="","",VLOOKUP($O1182,'APOIO-DESPESAS'!$A$3:$N$962,4,FALSE)),"")</f>
        <v/>
      </c>
      <c r="D1182" s="223" t="str">
        <f>IFERROR(IF(VLOOKUP($O1182,'APOIO-DESPESAS'!$A$3:$N$962,5,FALSE)="","",VLOOKUP($O1182,'APOIO-DESPESAS'!$A$3:$N$962,5,FALSE)),"")</f>
        <v/>
      </c>
      <c r="E1182" s="223" t="str">
        <f>IFERROR(IF(VLOOKUP($O1182,'APOIO-DESPESAS'!$A$3:$N$962,6,FALSE)="","",VLOOKUP($O1182,'APOIO-DESPESAS'!$A$3:$N$962,6,FALSE)),"")</f>
        <v/>
      </c>
      <c r="F1182" s="223" t="str">
        <f>IFERROR(IF(VLOOKUP($O1182,'APOIO-DESPESAS'!$A$3:$N$962,7,FALSE)="","",VLOOKUP($O1182,'APOIO-DESPESAS'!$A$3:$N$962,7,FALSE)),"")</f>
        <v/>
      </c>
      <c r="G1182" s="223" t="str">
        <f>IFERROR(IF(VLOOKUP($O1182,'APOIO-DESPESAS'!$A$3:$N$962,8,FALSE)="","",VLOOKUP($O1182,'APOIO-DESPESAS'!$A$3:$N$962,8,FALSE)),"")</f>
        <v/>
      </c>
      <c r="H1182" s="223" t="str">
        <f>IFERROR(IF(VLOOKUP($O1182,'APOIO-DESPESAS'!$A$3:$N$962,9,FALSE)="","",VLOOKUP($O1182,'APOIO-DESPESAS'!$A$3:$N$962,9,FALSE)),"")</f>
        <v/>
      </c>
      <c r="I1182" s="223" t="str">
        <f>IFERROR(IF(VLOOKUP($O1182,'APOIO-DESPESAS'!$A$3:$N$962,10,FALSE)="","",VLOOKUP($O1182,'APOIO-DESPESAS'!$A$3:$N$962,10,FALSE)),"")</f>
        <v/>
      </c>
      <c r="J1182" s="223" t="str">
        <f>IFERROR(IF(VLOOKUP($O1182,'APOIO-DESPESAS'!$A$3:$N$962,11,FALSE)="","",VLOOKUP($O1182,'APOIO-DESPESAS'!$A$3:$N$962,11,FALSE)),"")</f>
        <v/>
      </c>
      <c r="K1182" s="223" t="str">
        <f>IFERROR(IF(VLOOKUP($O1182,'APOIO-DESPESAS'!$A$3:$N$962,12,FALSE)="","",VLOOKUP($O1182,'APOIO-DESPESAS'!$A$3:$N$962,12,FALSE)),"")</f>
        <v/>
      </c>
      <c r="L1182" s="223" t="str">
        <f>IFERROR(IF(VLOOKUP($O1182,'APOIO-DESPESAS'!$A$3:$N$962,13,FALSE)="","",VLOOKUP($O1182,'APOIO-DESPESAS'!$A$3:$N$962,13,FALSE)),"")</f>
        <v/>
      </c>
      <c r="M1182" s="223" t="str">
        <f>IFERROR(IF(VLOOKUP($O1182,'APOIO-DESPESAS'!$A$3:$N$962,14,FALSE)="","",VLOOKUP($O1182,'APOIO-DESPESAS'!$A$3:$N$962,14,FALSE)),"")</f>
        <v/>
      </c>
      <c r="O1182" s="223">
        <f t="shared" si="18"/>
        <v>1180</v>
      </c>
    </row>
    <row r="1183" spans="1:15" x14ac:dyDescent="0.25">
      <c r="A1183" s="223" t="str">
        <f>IFERROR(IF(VLOOKUP($O1183,'APOIO-DESPESAS'!$A$3:$N$962,2,FALSE)="","",VLOOKUP($O1183,'APOIO-DESPESAS'!$A$3:$N$962,2,FALSE)),"")</f>
        <v/>
      </c>
      <c r="B1183" s="223" t="str">
        <f>IFERROR(IF(VLOOKUP($O1183,'APOIO-DESPESAS'!$A$3:$N$962,3,FALSE)="","",VLOOKUP($O1183,'APOIO-DESPESAS'!$A$3:$N$962,3,FALSE)),"")</f>
        <v/>
      </c>
      <c r="C1183" s="223" t="str">
        <f>IFERROR(IF(VLOOKUP($O1183,'APOIO-DESPESAS'!$A$3:$N$962,4,FALSE)="","",VLOOKUP($O1183,'APOIO-DESPESAS'!$A$3:$N$962,4,FALSE)),"")</f>
        <v/>
      </c>
      <c r="D1183" s="223" t="str">
        <f>IFERROR(IF(VLOOKUP($O1183,'APOIO-DESPESAS'!$A$3:$N$962,5,FALSE)="","",VLOOKUP($O1183,'APOIO-DESPESAS'!$A$3:$N$962,5,FALSE)),"")</f>
        <v/>
      </c>
      <c r="E1183" s="223" t="str">
        <f>IFERROR(IF(VLOOKUP($O1183,'APOIO-DESPESAS'!$A$3:$N$962,6,FALSE)="","",VLOOKUP($O1183,'APOIO-DESPESAS'!$A$3:$N$962,6,FALSE)),"")</f>
        <v/>
      </c>
      <c r="F1183" s="223" t="str">
        <f>IFERROR(IF(VLOOKUP($O1183,'APOIO-DESPESAS'!$A$3:$N$962,7,FALSE)="","",VLOOKUP($O1183,'APOIO-DESPESAS'!$A$3:$N$962,7,FALSE)),"")</f>
        <v/>
      </c>
      <c r="G1183" s="223" t="str">
        <f>IFERROR(IF(VLOOKUP($O1183,'APOIO-DESPESAS'!$A$3:$N$962,8,FALSE)="","",VLOOKUP($O1183,'APOIO-DESPESAS'!$A$3:$N$962,8,FALSE)),"")</f>
        <v/>
      </c>
      <c r="H1183" s="223" t="str">
        <f>IFERROR(IF(VLOOKUP($O1183,'APOIO-DESPESAS'!$A$3:$N$962,9,FALSE)="","",VLOOKUP($O1183,'APOIO-DESPESAS'!$A$3:$N$962,9,FALSE)),"")</f>
        <v/>
      </c>
      <c r="I1183" s="223" t="str">
        <f>IFERROR(IF(VLOOKUP($O1183,'APOIO-DESPESAS'!$A$3:$N$962,10,FALSE)="","",VLOOKUP($O1183,'APOIO-DESPESAS'!$A$3:$N$962,10,FALSE)),"")</f>
        <v/>
      </c>
      <c r="J1183" s="223" t="str">
        <f>IFERROR(IF(VLOOKUP($O1183,'APOIO-DESPESAS'!$A$3:$N$962,11,FALSE)="","",VLOOKUP($O1183,'APOIO-DESPESAS'!$A$3:$N$962,11,FALSE)),"")</f>
        <v/>
      </c>
      <c r="K1183" s="223" t="str">
        <f>IFERROR(IF(VLOOKUP($O1183,'APOIO-DESPESAS'!$A$3:$N$962,12,FALSE)="","",VLOOKUP($O1183,'APOIO-DESPESAS'!$A$3:$N$962,12,FALSE)),"")</f>
        <v/>
      </c>
      <c r="L1183" s="223" t="str">
        <f>IFERROR(IF(VLOOKUP($O1183,'APOIO-DESPESAS'!$A$3:$N$962,13,FALSE)="","",VLOOKUP($O1183,'APOIO-DESPESAS'!$A$3:$N$962,13,FALSE)),"")</f>
        <v/>
      </c>
      <c r="M1183" s="223" t="str">
        <f>IFERROR(IF(VLOOKUP($O1183,'APOIO-DESPESAS'!$A$3:$N$962,14,FALSE)="","",VLOOKUP($O1183,'APOIO-DESPESAS'!$A$3:$N$962,14,FALSE)),"")</f>
        <v/>
      </c>
      <c r="O1183" s="223">
        <f t="shared" si="18"/>
        <v>1181</v>
      </c>
    </row>
    <row r="1184" spans="1:15" x14ac:dyDescent="0.25">
      <c r="A1184" s="223" t="str">
        <f>IFERROR(IF(VLOOKUP($O1184,'APOIO-DESPESAS'!$A$3:$N$962,2,FALSE)="","",VLOOKUP($O1184,'APOIO-DESPESAS'!$A$3:$N$962,2,FALSE)),"")</f>
        <v/>
      </c>
      <c r="B1184" s="223" t="str">
        <f>IFERROR(IF(VLOOKUP($O1184,'APOIO-DESPESAS'!$A$3:$N$962,3,FALSE)="","",VLOOKUP($O1184,'APOIO-DESPESAS'!$A$3:$N$962,3,FALSE)),"")</f>
        <v/>
      </c>
      <c r="C1184" s="223" t="str">
        <f>IFERROR(IF(VLOOKUP($O1184,'APOIO-DESPESAS'!$A$3:$N$962,4,FALSE)="","",VLOOKUP($O1184,'APOIO-DESPESAS'!$A$3:$N$962,4,FALSE)),"")</f>
        <v/>
      </c>
      <c r="D1184" s="223" t="str">
        <f>IFERROR(IF(VLOOKUP($O1184,'APOIO-DESPESAS'!$A$3:$N$962,5,FALSE)="","",VLOOKUP($O1184,'APOIO-DESPESAS'!$A$3:$N$962,5,FALSE)),"")</f>
        <v/>
      </c>
      <c r="E1184" s="223" t="str">
        <f>IFERROR(IF(VLOOKUP($O1184,'APOIO-DESPESAS'!$A$3:$N$962,6,FALSE)="","",VLOOKUP($O1184,'APOIO-DESPESAS'!$A$3:$N$962,6,FALSE)),"")</f>
        <v/>
      </c>
      <c r="F1184" s="223" t="str">
        <f>IFERROR(IF(VLOOKUP($O1184,'APOIO-DESPESAS'!$A$3:$N$962,7,FALSE)="","",VLOOKUP($O1184,'APOIO-DESPESAS'!$A$3:$N$962,7,FALSE)),"")</f>
        <v/>
      </c>
      <c r="G1184" s="223" t="str">
        <f>IFERROR(IF(VLOOKUP($O1184,'APOIO-DESPESAS'!$A$3:$N$962,8,FALSE)="","",VLOOKUP($O1184,'APOIO-DESPESAS'!$A$3:$N$962,8,FALSE)),"")</f>
        <v/>
      </c>
      <c r="H1184" s="223" t="str">
        <f>IFERROR(IF(VLOOKUP($O1184,'APOIO-DESPESAS'!$A$3:$N$962,9,FALSE)="","",VLOOKUP($O1184,'APOIO-DESPESAS'!$A$3:$N$962,9,FALSE)),"")</f>
        <v/>
      </c>
      <c r="I1184" s="223" t="str">
        <f>IFERROR(IF(VLOOKUP($O1184,'APOIO-DESPESAS'!$A$3:$N$962,10,FALSE)="","",VLOOKUP($O1184,'APOIO-DESPESAS'!$A$3:$N$962,10,FALSE)),"")</f>
        <v/>
      </c>
      <c r="J1184" s="223" t="str">
        <f>IFERROR(IF(VLOOKUP($O1184,'APOIO-DESPESAS'!$A$3:$N$962,11,FALSE)="","",VLOOKUP($O1184,'APOIO-DESPESAS'!$A$3:$N$962,11,FALSE)),"")</f>
        <v/>
      </c>
      <c r="K1184" s="223" t="str">
        <f>IFERROR(IF(VLOOKUP($O1184,'APOIO-DESPESAS'!$A$3:$N$962,12,FALSE)="","",VLOOKUP($O1184,'APOIO-DESPESAS'!$A$3:$N$962,12,FALSE)),"")</f>
        <v/>
      </c>
      <c r="L1184" s="223" t="str">
        <f>IFERROR(IF(VLOOKUP($O1184,'APOIO-DESPESAS'!$A$3:$N$962,13,FALSE)="","",VLOOKUP($O1184,'APOIO-DESPESAS'!$A$3:$N$962,13,FALSE)),"")</f>
        <v/>
      </c>
      <c r="M1184" s="223" t="str">
        <f>IFERROR(IF(VLOOKUP($O1184,'APOIO-DESPESAS'!$A$3:$N$962,14,FALSE)="","",VLOOKUP($O1184,'APOIO-DESPESAS'!$A$3:$N$962,14,FALSE)),"")</f>
        <v/>
      </c>
      <c r="O1184" s="223">
        <f t="shared" si="18"/>
        <v>1182</v>
      </c>
    </row>
    <row r="1185" spans="1:15" x14ac:dyDescent="0.25">
      <c r="A1185" s="223" t="str">
        <f>IFERROR(IF(VLOOKUP($O1185,'APOIO-DESPESAS'!$A$3:$N$962,2,FALSE)="","",VLOOKUP($O1185,'APOIO-DESPESAS'!$A$3:$N$962,2,FALSE)),"")</f>
        <v/>
      </c>
      <c r="B1185" s="223" t="str">
        <f>IFERROR(IF(VLOOKUP($O1185,'APOIO-DESPESAS'!$A$3:$N$962,3,FALSE)="","",VLOOKUP($O1185,'APOIO-DESPESAS'!$A$3:$N$962,3,FALSE)),"")</f>
        <v/>
      </c>
      <c r="C1185" s="223" t="str">
        <f>IFERROR(IF(VLOOKUP($O1185,'APOIO-DESPESAS'!$A$3:$N$962,4,FALSE)="","",VLOOKUP($O1185,'APOIO-DESPESAS'!$A$3:$N$962,4,FALSE)),"")</f>
        <v/>
      </c>
      <c r="D1185" s="223" t="str">
        <f>IFERROR(IF(VLOOKUP($O1185,'APOIO-DESPESAS'!$A$3:$N$962,5,FALSE)="","",VLOOKUP($O1185,'APOIO-DESPESAS'!$A$3:$N$962,5,FALSE)),"")</f>
        <v/>
      </c>
      <c r="E1185" s="223" t="str">
        <f>IFERROR(IF(VLOOKUP($O1185,'APOIO-DESPESAS'!$A$3:$N$962,6,FALSE)="","",VLOOKUP($O1185,'APOIO-DESPESAS'!$A$3:$N$962,6,FALSE)),"")</f>
        <v/>
      </c>
      <c r="F1185" s="223" t="str">
        <f>IFERROR(IF(VLOOKUP($O1185,'APOIO-DESPESAS'!$A$3:$N$962,7,FALSE)="","",VLOOKUP($O1185,'APOIO-DESPESAS'!$A$3:$N$962,7,FALSE)),"")</f>
        <v/>
      </c>
      <c r="G1185" s="223" t="str">
        <f>IFERROR(IF(VLOOKUP($O1185,'APOIO-DESPESAS'!$A$3:$N$962,8,FALSE)="","",VLOOKUP($O1185,'APOIO-DESPESAS'!$A$3:$N$962,8,FALSE)),"")</f>
        <v/>
      </c>
      <c r="H1185" s="223" t="str">
        <f>IFERROR(IF(VLOOKUP($O1185,'APOIO-DESPESAS'!$A$3:$N$962,9,FALSE)="","",VLOOKUP($O1185,'APOIO-DESPESAS'!$A$3:$N$962,9,FALSE)),"")</f>
        <v/>
      </c>
      <c r="I1185" s="223" t="str">
        <f>IFERROR(IF(VLOOKUP($O1185,'APOIO-DESPESAS'!$A$3:$N$962,10,FALSE)="","",VLOOKUP($O1185,'APOIO-DESPESAS'!$A$3:$N$962,10,FALSE)),"")</f>
        <v/>
      </c>
      <c r="J1185" s="223" t="str">
        <f>IFERROR(IF(VLOOKUP($O1185,'APOIO-DESPESAS'!$A$3:$N$962,11,FALSE)="","",VLOOKUP($O1185,'APOIO-DESPESAS'!$A$3:$N$962,11,FALSE)),"")</f>
        <v/>
      </c>
      <c r="K1185" s="223" t="str">
        <f>IFERROR(IF(VLOOKUP($O1185,'APOIO-DESPESAS'!$A$3:$N$962,12,FALSE)="","",VLOOKUP($O1185,'APOIO-DESPESAS'!$A$3:$N$962,12,FALSE)),"")</f>
        <v/>
      </c>
      <c r="L1185" s="223" t="str">
        <f>IFERROR(IF(VLOOKUP($O1185,'APOIO-DESPESAS'!$A$3:$N$962,13,FALSE)="","",VLOOKUP($O1185,'APOIO-DESPESAS'!$A$3:$N$962,13,FALSE)),"")</f>
        <v/>
      </c>
      <c r="M1185" s="223" t="str">
        <f>IFERROR(IF(VLOOKUP($O1185,'APOIO-DESPESAS'!$A$3:$N$962,14,FALSE)="","",VLOOKUP($O1185,'APOIO-DESPESAS'!$A$3:$N$962,14,FALSE)),"")</f>
        <v/>
      </c>
      <c r="O1185" s="223">
        <f t="shared" si="18"/>
        <v>1183</v>
      </c>
    </row>
    <row r="1186" spans="1:15" x14ac:dyDescent="0.25">
      <c r="A1186" s="223" t="str">
        <f>IFERROR(IF(VLOOKUP($O1186,'APOIO-DESPESAS'!$A$3:$N$962,2,FALSE)="","",VLOOKUP($O1186,'APOIO-DESPESAS'!$A$3:$N$962,2,FALSE)),"")</f>
        <v/>
      </c>
      <c r="B1186" s="223" t="str">
        <f>IFERROR(IF(VLOOKUP($O1186,'APOIO-DESPESAS'!$A$3:$N$962,3,FALSE)="","",VLOOKUP($O1186,'APOIO-DESPESAS'!$A$3:$N$962,3,FALSE)),"")</f>
        <v/>
      </c>
      <c r="C1186" s="223" t="str">
        <f>IFERROR(IF(VLOOKUP($O1186,'APOIO-DESPESAS'!$A$3:$N$962,4,FALSE)="","",VLOOKUP($O1186,'APOIO-DESPESAS'!$A$3:$N$962,4,FALSE)),"")</f>
        <v/>
      </c>
      <c r="D1186" s="223" t="str">
        <f>IFERROR(IF(VLOOKUP($O1186,'APOIO-DESPESAS'!$A$3:$N$962,5,FALSE)="","",VLOOKUP($O1186,'APOIO-DESPESAS'!$A$3:$N$962,5,FALSE)),"")</f>
        <v/>
      </c>
      <c r="E1186" s="223" t="str">
        <f>IFERROR(IF(VLOOKUP($O1186,'APOIO-DESPESAS'!$A$3:$N$962,6,FALSE)="","",VLOOKUP($O1186,'APOIO-DESPESAS'!$A$3:$N$962,6,FALSE)),"")</f>
        <v/>
      </c>
      <c r="F1186" s="223" t="str">
        <f>IFERROR(IF(VLOOKUP($O1186,'APOIO-DESPESAS'!$A$3:$N$962,7,FALSE)="","",VLOOKUP($O1186,'APOIO-DESPESAS'!$A$3:$N$962,7,FALSE)),"")</f>
        <v/>
      </c>
      <c r="G1186" s="223" t="str">
        <f>IFERROR(IF(VLOOKUP($O1186,'APOIO-DESPESAS'!$A$3:$N$962,8,FALSE)="","",VLOOKUP($O1186,'APOIO-DESPESAS'!$A$3:$N$962,8,FALSE)),"")</f>
        <v/>
      </c>
      <c r="H1186" s="223" t="str">
        <f>IFERROR(IF(VLOOKUP($O1186,'APOIO-DESPESAS'!$A$3:$N$962,9,FALSE)="","",VLOOKUP($O1186,'APOIO-DESPESAS'!$A$3:$N$962,9,FALSE)),"")</f>
        <v/>
      </c>
      <c r="I1186" s="223" t="str">
        <f>IFERROR(IF(VLOOKUP($O1186,'APOIO-DESPESAS'!$A$3:$N$962,10,FALSE)="","",VLOOKUP($O1186,'APOIO-DESPESAS'!$A$3:$N$962,10,FALSE)),"")</f>
        <v/>
      </c>
      <c r="J1186" s="223" t="str">
        <f>IFERROR(IF(VLOOKUP($O1186,'APOIO-DESPESAS'!$A$3:$N$962,11,FALSE)="","",VLOOKUP($O1186,'APOIO-DESPESAS'!$A$3:$N$962,11,FALSE)),"")</f>
        <v/>
      </c>
      <c r="K1186" s="223" t="str">
        <f>IFERROR(IF(VLOOKUP($O1186,'APOIO-DESPESAS'!$A$3:$N$962,12,FALSE)="","",VLOOKUP($O1186,'APOIO-DESPESAS'!$A$3:$N$962,12,FALSE)),"")</f>
        <v/>
      </c>
      <c r="L1186" s="223" t="str">
        <f>IFERROR(IF(VLOOKUP($O1186,'APOIO-DESPESAS'!$A$3:$N$962,13,FALSE)="","",VLOOKUP($O1186,'APOIO-DESPESAS'!$A$3:$N$962,13,FALSE)),"")</f>
        <v/>
      </c>
      <c r="M1186" s="223" t="str">
        <f>IFERROR(IF(VLOOKUP($O1186,'APOIO-DESPESAS'!$A$3:$N$962,14,FALSE)="","",VLOOKUP($O1186,'APOIO-DESPESAS'!$A$3:$N$962,14,FALSE)),"")</f>
        <v/>
      </c>
      <c r="O1186" s="223">
        <f t="shared" si="18"/>
        <v>1184</v>
      </c>
    </row>
    <row r="1187" spans="1:15" x14ac:dyDescent="0.25">
      <c r="A1187" s="223" t="str">
        <f>IFERROR(IF(VLOOKUP($O1187,'APOIO-DESPESAS'!$A$3:$N$962,2,FALSE)="","",VLOOKUP($O1187,'APOIO-DESPESAS'!$A$3:$N$962,2,FALSE)),"")</f>
        <v/>
      </c>
      <c r="B1187" s="223" t="str">
        <f>IFERROR(IF(VLOOKUP($O1187,'APOIO-DESPESAS'!$A$3:$N$962,3,FALSE)="","",VLOOKUP($O1187,'APOIO-DESPESAS'!$A$3:$N$962,3,FALSE)),"")</f>
        <v/>
      </c>
      <c r="C1187" s="223" t="str">
        <f>IFERROR(IF(VLOOKUP($O1187,'APOIO-DESPESAS'!$A$3:$N$962,4,FALSE)="","",VLOOKUP($O1187,'APOIO-DESPESAS'!$A$3:$N$962,4,FALSE)),"")</f>
        <v/>
      </c>
      <c r="D1187" s="223" t="str">
        <f>IFERROR(IF(VLOOKUP($O1187,'APOIO-DESPESAS'!$A$3:$N$962,5,FALSE)="","",VLOOKUP($O1187,'APOIO-DESPESAS'!$A$3:$N$962,5,FALSE)),"")</f>
        <v/>
      </c>
      <c r="E1187" s="223" t="str">
        <f>IFERROR(IF(VLOOKUP($O1187,'APOIO-DESPESAS'!$A$3:$N$962,6,FALSE)="","",VLOOKUP($O1187,'APOIO-DESPESAS'!$A$3:$N$962,6,FALSE)),"")</f>
        <v/>
      </c>
      <c r="F1187" s="223" t="str">
        <f>IFERROR(IF(VLOOKUP($O1187,'APOIO-DESPESAS'!$A$3:$N$962,7,FALSE)="","",VLOOKUP($O1187,'APOIO-DESPESAS'!$A$3:$N$962,7,FALSE)),"")</f>
        <v/>
      </c>
      <c r="G1187" s="223" t="str">
        <f>IFERROR(IF(VLOOKUP($O1187,'APOIO-DESPESAS'!$A$3:$N$962,8,FALSE)="","",VLOOKUP($O1187,'APOIO-DESPESAS'!$A$3:$N$962,8,FALSE)),"")</f>
        <v/>
      </c>
      <c r="H1187" s="223" t="str">
        <f>IFERROR(IF(VLOOKUP($O1187,'APOIO-DESPESAS'!$A$3:$N$962,9,FALSE)="","",VLOOKUP($O1187,'APOIO-DESPESAS'!$A$3:$N$962,9,FALSE)),"")</f>
        <v/>
      </c>
      <c r="I1187" s="223" t="str">
        <f>IFERROR(IF(VLOOKUP($O1187,'APOIO-DESPESAS'!$A$3:$N$962,10,FALSE)="","",VLOOKUP($O1187,'APOIO-DESPESAS'!$A$3:$N$962,10,FALSE)),"")</f>
        <v/>
      </c>
      <c r="J1187" s="223" t="str">
        <f>IFERROR(IF(VLOOKUP($O1187,'APOIO-DESPESAS'!$A$3:$N$962,11,FALSE)="","",VLOOKUP($O1187,'APOIO-DESPESAS'!$A$3:$N$962,11,FALSE)),"")</f>
        <v/>
      </c>
      <c r="K1187" s="223" t="str">
        <f>IFERROR(IF(VLOOKUP($O1187,'APOIO-DESPESAS'!$A$3:$N$962,12,FALSE)="","",VLOOKUP($O1187,'APOIO-DESPESAS'!$A$3:$N$962,12,FALSE)),"")</f>
        <v/>
      </c>
      <c r="L1187" s="223" t="str">
        <f>IFERROR(IF(VLOOKUP($O1187,'APOIO-DESPESAS'!$A$3:$N$962,13,FALSE)="","",VLOOKUP($O1187,'APOIO-DESPESAS'!$A$3:$N$962,13,FALSE)),"")</f>
        <v/>
      </c>
      <c r="M1187" s="223" t="str">
        <f>IFERROR(IF(VLOOKUP($O1187,'APOIO-DESPESAS'!$A$3:$N$962,14,FALSE)="","",VLOOKUP($O1187,'APOIO-DESPESAS'!$A$3:$N$962,14,FALSE)),"")</f>
        <v/>
      </c>
      <c r="O1187" s="223">
        <f t="shared" si="18"/>
        <v>1185</v>
      </c>
    </row>
    <row r="1188" spans="1:15" x14ac:dyDescent="0.25">
      <c r="A1188" s="223" t="str">
        <f>IFERROR(IF(VLOOKUP($O1188,'APOIO-DESPESAS'!$A$3:$N$962,2,FALSE)="","",VLOOKUP($O1188,'APOIO-DESPESAS'!$A$3:$N$962,2,FALSE)),"")</f>
        <v/>
      </c>
      <c r="B1188" s="223" t="str">
        <f>IFERROR(IF(VLOOKUP($O1188,'APOIO-DESPESAS'!$A$3:$N$962,3,FALSE)="","",VLOOKUP($O1188,'APOIO-DESPESAS'!$A$3:$N$962,3,FALSE)),"")</f>
        <v/>
      </c>
      <c r="C1188" s="223" t="str">
        <f>IFERROR(IF(VLOOKUP($O1188,'APOIO-DESPESAS'!$A$3:$N$962,4,FALSE)="","",VLOOKUP($O1188,'APOIO-DESPESAS'!$A$3:$N$962,4,FALSE)),"")</f>
        <v/>
      </c>
      <c r="D1188" s="223" t="str">
        <f>IFERROR(IF(VLOOKUP($O1188,'APOIO-DESPESAS'!$A$3:$N$962,5,FALSE)="","",VLOOKUP($O1188,'APOIO-DESPESAS'!$A$3:$N$962,5,FALSE)),"")</f>
        <v/>
      </c>
      <c r="E1188" s="223" t="str">
        <f>IFERROR(IF(VLOOKUP($O1188,'APOIO-DESPESAS'!$A$3:$N$962,6,FALSE)="","",VLOOKUP($O1188,'APOIO-DESPESAS'!$A$3:$N$962,6,FALSE)),"")</f>
        <v/>
      </c>
      <c r="F1188" s="223" t="str">
        <f>IFERROR(IF(VLOOKUP($O1188,'APOIO-DESPESAS'!$A$3:$N$962,7,FALSE)="","",VLOOKUP($O1188,'APOIO-DESPESAS'!$A$3:$N$962,7,FALSE)),"")</f>
        <v/>
      </c>
      <c r="G1188" s="223" t="str">
        <f>IFERROR(IF(VLOOKUP($O1188,'APOIO-DESPESAS'!$A$3:$N$962,8,FALSE)="","",VLOOKUP($O1188,'APOIO-DESPESAS'!$A$3:$N$962,8,FALSE)),"")</f>
        <v/>
      </c>
      <c r="H1188" s="223" t="str">
        <f>IFERROR(IF(VLOOKUP($O1188,'APOIO-DESPESAS'!$A$3:$N$962,9,FALSE)="","",VLOOKUP($O1188,'APOIO-DESPESAS'!$A$3:$N$962,9,FALSE)),"")</f>
        <v/>
      </c>
      <c r="I1188" s="223" t="str">
        <f>IFERROR(IF(VLOOKUP($O1188,'APOIO-DESPESAS'!$A$3:$N$962,10,FALSE)="","",VLOOKUP($O1188,'APOIO-DESPESAS'!$A$3:$N$962,10,FALSE)),"")</f>
        <v/>
      </c>
      <c r="J1188" s="223" t="str">
        <f>IFERROR(IF(VLOOKUP($O1188,'APOIO-DESPESAS'!$A$3:$N$962,11,FALSE)="","",VLOOKUP($O1188,'APOIO-DESPESAS'!$A$3:$N$962,11,FALSE)),"")</f>
        <v/>
      </c>
      <c r="K1188" s="223" t="str">
        <f>IFERROR(IF(VLOOKUP($O1188,'APOIO-DESPESAS'!$A$3:$N$962,12,FALSE)="","",VLOOKUP($O1188,'APOIO-DESPESAS'!$A$3:$N$962,12,FALSE)),"")</f>
        <v/>
      </c>
      <c r="L1188" s="223" t="str">
        <f>IFERROR(IF(VLOOKUP($O1188,'APOIO-DESPESAS'!$A$3:$N$962,13,FALSE)="","",VLOOKUP($O1188,'APOIO-DESPESAS'!$A$3:$N$962,13,FALSE)),"")</f>
        <v/>
      </c>
      <c r="M1188" s="223" t="str">
        <f>IFERROR(IF(VLOOKUP($O1188,'APOIO-DESPESAS'!$A$3:$N$962,14,FALSE)="","",VLOOKUP($O1188,'APOIO-DESPESAS'!$A$3:$N$962,14,FALSE)),"")</f>
        <v/>
      </c>
      <c r="O1188" s="223">
        <f t="shared" si="18"/>
        <v>1186</v>
      </c>
    </row>
    <row r="1189" spans="1:15" x14ac:dyDescent="0.25">
      <c r="A1189" s="223" t="str">
        <f>IFERROR(IF(VLOOKUP($O1189,'APOIO-DESPESAS'!$A$3:$N$962,2,FALSE)="","",VLOOKUP($O1189,'APOIO-DESPESAS'!$A$3:$N$962,2,FALSE)),"")</f>
        <v/>
      </c>
      <c r="B1189" s="223" t="str">
        <f>IFERROR(IF(VLOOKUP($O1189,'APOIO-DESPESAS'!$A$3:$N$962,3,FALSE)="","",VLOOKUP($O1189,'APOIO-DESPESAS'!$A$3:$N$962,3,FALSE)),"")</f>
        <v/>
      </c>
      <c r="C1189" s="223" t="str">
        <f>IFERROR(IF(VLOOKUP($O1189,'APOIO-DESPESAS'!$A$3:$N$962,4,FALSE)="","",VLOOKUP($O1189,'APOIO-DESPESAS'!$A$3:$N$962,4,FALSE)),"")</f>
        <v/>
      </c>
      <c r="D1189" s="223" t="str">
        <f>IFERROR(IF(VLOOKUP($O1189,'APOIO-DESPESAS'!$A$3:$N$962,5,FALSE)="","",VLOOKUP($O1189,'APOIO-DESPESAS'!$A$3:$N$962,5,FALSE)),"")</f>
        <v/>
      </c>
      <c r="E1189" s="223" t="str">
        <f>IFERROR(IF(VLOOKUP($O1189,'APOIO-DESPESAS'!$A$3:$N$962,6,FALSE)="","",VLOOKUP($O1189,'APOIO-DESPESAS'!$A$3:$N$962,6,FALSE)),"")</f>
        <v/>
      </c>
      <c r="F1189" s="223" t="str">
        <f>IFERROR(IF(VLOOKUP($O1189,'APOIO-DESPESAS'!$A$3:$N$962,7,FALSE)="","",VLOOKUP($O1189,'APOIO-DESPESAS'!$A$3:$N$962,7,FALSE)),"")</f>
        <v/>
      </c>
      <c r="G1189" s="223" t="str">
        <f>IFERROR(IF(VLOOKUP($O1189,'APOIO-DESPESAS'!$A$3:$N$962,8,FALSE)="","",VLOOKUP($O1189,'APOIO-DESPESAS'!$A$3:$N$962,8,FALSE)),"")</f>
        <v/>
      </c>
      <c r="H1189" s="223" t="str">
        <f>IFERROR(IF(VLOOKUP($O1189,'APOIO-DESPESAS'!$A$3:$N$962,9,FALSE)="","",VLOOKUP($O1189,'APOIO-DESPESAS'!$A$3:$N$962,9,FALSE)),"")</f>
        <v/>
      </c>
      <c r="I1189" s="223" t="str">
        <f>IFERROR(IF(VLOOKUP($O1189,'APOIO-DESPESAS'!$A$3:$N$962,10,FALSE)="","",VLOOKUP($O1189,'APOIO-DESPESAS'!$A$3:$N$962,10,FALSE)),"")</f>
        <v/>
      </c>
      <c r="J1189" s="223" t="str">
        <f>IFERROR(IF(VLOOKUP($O1189,'APOIO-DESPESAS'!$A$3:$N$962,11,FALSE)="","",VLOOKUP($O1189,'APOIO-DESPESAS'!$A$3:$N$962,11,FALSE)),"")</f>
        <v/>
      </c>
      <c r="K1189" s="223" t="str">
        <f>IFERROR(IF(VLOOKUP($O1189,'APOIO-DESPESAS'!$A$3:$N$962,12,FALSE)="","",VLOOKUP($O1189,'APOIO-DESPESAS'!$A$3:$N$962,12,FALSE)),"")</f>
        <v/>
      </c>
      <c r="L1189" s="223" t="str">
        <f>IFERROR(IF(VLOOKUP($O1189,'APOIO-DESPESAS'!$A$3:$N$962,13,FALSE)="","",VLOOKUP($O1189,'APOIO-DESPESAS'!$A$3:$N$962,13,FALSE)),"")</f>
        <v/>
      </c>
      <c r="M1189" s="223" t="str">
        <f>IFERROR(IF(VLOOKUP($O1189,'APOIO-DESPESAS'!$A$3:$N$962,14,FALSE)="","",VLOOKUP($O1189,'APOIO-DESPESAS'!$A$3:$N$962,14,FALSE)),"")</f>
        <v/>
      </c>
      <c r="O1189" s="223">
        <f t="shared" si="18"/>
        <v>1187</v>
      </c>
    </row>
    <row r="1190" spans="1:15" x14ac:dyDescent="0.25">
      <c r="A1190" s="223" t="str">
        <f>IFERROR(IF(VLOOKUP($O1190,'APOIO-DESPESAS'!$A$3:$N$962,2,FALSE)="","",VLOOKUP($O1190,'APOIO-DESPESAS'!$A$3:$N$962,2,FALSE)),"")</f>
        <v/>
      </c>
      <c r="B1190" s="223" t="str">
        <f>IFERROR(IF(VLOOKUP($O1190,'APOIO-DESPESAS'!$A$3:$N$962,3,FALSE)="","",VLOOKUP($O1190,'APOIO-DESPESAS'!$A$3:$N$962,3,FALSE)),"")</f>
        <v/>
      </c>
      <c r="C1190" s="223" t="str">
        <f>IFERROR(IF(VLOOKUP($O1190,'APOIO-DESPESAS'!$A$3:$N$962,4,FALSE)="","",VLOOKUP($O1190,'APOIO-DESPESAS'!$A$3:$N$962,4,FALSE)),"")</f>
        <v/>
      </c>
      <c r="D1190" s="223" t="str">
        <f>IFERROR(IF(VLOOKUP($O1190,'APOIO-DESPESAS'!$A$3:$N$962,5,FALSE)="","",VLOOKUP($O1190,'APOIO-DESPESAS'!$A$3:$N$962,5,FALSE)),"")</f>
        <v/>
      </c>
      <c r="E1190" s="223" t="str">
        <f>IFERROR(IF(VLOOKUP($O1190,'APOIO-DESPESAS'!$A$3:$N$962,6,FALSE)="","",VLOOKUP($O1190,'APOIO-DESPESAS'!$A$3:$N$962,6,FALSE)),"")</f>
        <v/>
      </c>
      <c r="F1190" s="223" t="str">
        <f>IFERROR(IF(VLOOKUP($O1190,'APOIO-DESPESAS'!$A$3:$N$962,7,FALSE)="","",VLOOKUP($O1190,'APOIO-DESPESAS'!$A$3:$N$962,7,FALSE)),"")</f>
        <v/>
      </c>
      <c r="G1190" s="223" t="str">
        <f>IFERROR(IF(VLOOKUP($O1190,'APOIO-DESPESAS'!$A$3:$N$962,8,FALSE)="","",VLOOKUP($O1190,'APOIO-DESPESAS'!$A$3:$N$962,8,FALSE)),"")</f>
        <v/>
      </c>
      <c r="H1190" s="223" t="str">
        <f>IFERROR(IF(VLOOKUP($O1190,'APOIO-DESPESAS'!$A$3:$N$962,9,FALSE)="","",VLOOKUP($O1190,'APOIO-DESPESAS'!$A$3:$N$962,9,FALSE)),"")</f>
        <v/>
      </c>
      <c r="I1190" s="223" t="str">
        <f>IFERROR(IF(VLOOKUP($O1190,'APOIO-DESPESAS'!$A$3:$N$962,10,FALSE)="","",VLOOKUP($O1190,'APOIO-DESPESAS'!$A$3:$N$962,10,FALSE)),"")</f>
        <v/>
      </c>
      <c r="J1190" s="223" t="str">
        <f>IFERROR(IF(VLOOKUP($O1190,'APOIO-DESPESAS'!$A$3:$N$962,11,FALSE)="","",VLOOKUP($O1190,'APOIO-DESPESAS'!$A$3:$N$962,11,FALSE)),"")</f>
        <v/>
      </c>
      <c r="K1190" s="223" t="str">
        <f>IFERROR(IF(VLOOKUP($O1190,'APOIO-DESPESAS'!$A$3:$N$962,12,FALSE)="","",VLOOKUP($O1190,'APOIO-DESPESAS'!$A$3:$N$962,12,FALSE)),"")</f>
        <v/>
      </c>
      <c r="L1190" s="223" t="str">
        <f>IFERROR(IF(VLOOKUP($O1190,'APOIO-DESPESAS'!$A$3:$N$962,13,FALSE)="","",VLOOKUP($O1190,'APOIO-DESPESAS'!$A$3:$N$962,13,FALSE)),"")</f>
        <v/>
      </c>
      <c r="M1190" s="223" t="str">
        <f>IFERROR(IF(VLOOKUP($O1190,'APOIO-DESPESAS'!$A$3:$N$962,14,FALSE)="","",VLOOKUP($O1190,'APOIO-DESPESAS'!$A$3:$N$962,14,FALSE)),"")</f>
        <v/>
      </c>
      <c r="O1190" s="223">
        <f t="shared" si="18"/>
        <v>1188</v>
      </c>
    </row>
    <row r="1191" spans="1:15" x14ac:dyDescent="0.25">
      <c r="A1191" s="223" t="str">
        <f>IFERROR(IF(VLOOKUP($O1191,'APOIO-DESPESAS'!$A$3:$N$962,2,FALSE)="","",VLOOKUP($O1191,'APOIO-DESPESAS'!$A$3:$N$962,2,FALSE)),"")</f>
        <v/>
      </c>
      <c r="B1191" s="223" t="str">
        <f>IFERROR(IF(VLOOKUP($O1191,'APOIO-DESPESAS'!$A$3:$N$962,3,FALSE)="","",VLOOKUP($O1191,'APOIO-DESPESAS'!$A$3:$N$962,3,FALSE)),"")</f>
        <v/>
      </c>
      <c r="C1191" s="223" t="str">
        <f>IFERROR(IF(VLOOKUP($O1191,'APOIO-DESPESAS'!$A$3:$N$962,4,FALSE)="","",VLOOKUP($O1191,'APOIO-DESPESAS'!$A$3:$N$962,4,FALSE)),"")</f>
        <v/>
      </c>
      <c r="D1191" s="223" t="str">
        <f>IFERROR(IF(VLOOKUP($O1191,'APOIO-DESPESAS'!$A$3:$N$962,5,FALSE)="","",VLOOKUP($O1191,'APOIO-DESPESAS'!$A$3:$N$962,5,FALSE)),"")</f>
        <v/>
      </c>
      <c r="E1191" s="223" t="str">
        <f>IFERROR(IF(VLOOKUP($O1191,'APOIO-DESPESAS'!$A$3:$N$962,6,FALSE)="","",VLOOKUP($O1191,'APOIO-DESPESAS'!$A$3:$N$962,6,FALSE)),"")</f>
        <v/>
      </c>
      <c r="F1191" s="223" t="str">
        <f>IFERROR(IF(VLOOKUP($O1191,'APOIO-DESPESAS'!$A$3:$N$962,7,FALSE)="","",VLOOKUP($O1191,'APOIO-DESPESAS'!$A$3:$N$962,7,FALSE)),"")</f>
        <v/>
      </c>
      <c r="G1191" s="223" t="str">
        <f>IFERROR(IF(VLOOKUP($O1191,'APOIO-DESPESAS'!$A$3:$N$962,8,FALSE)="","",VLOOKUP($O1191,'APOIO-DESPESAS'!$A$3:$N$962,8,FALSE)),"")</f>
        <v/>
      </c>
      <c r="H1191" s="223" t="str">
        <f>IFERROR(IF(VLOOKUP($O1191,'APOIO-DESPESAS'!$A$3:$N$962,9,FALSE)="","",VLOOKUP($O1191,'APOIO-DESPESAS'!$A$3:$N$962,9,FALSE)),"")</f>
        <v/>
      </c>
      <c r="I1191" s="223" t="str">
        <f>IFERROR(IF(VLOOKUP($O1191,'APOIO-DESPESAS'!$A$3:$N$962,10,FALSE)="","",VLOOKUP($O1191,'APOIO-DESPESAS'!$A$3:$N$962,10,FALSE)),"")</f>
        <v/>
      </c>
      <c r="J1191" s="223" t="str">
        <f>IFERROR(IF(VLOOKUP($O1191,'APOIO-DESPESAS'!$A$3:$N$962,11,FALSE)="","",VLOOKUP($O1191,'APOIO-DESPESAS'!$A$3:$N$962,11,FALSE)),"")</f>
        <v/>
      </c>
      <c r="K1191" s="223" t="str">
        <f>IFERROR(IF(VLOOKUP($O1191,'APOIO-DESPESAS'!$A$3:$N$962,12,FALSE)="","",VLOOKUP($O1191,'APOIO-DESPESAS'!$A$3:$N$962,12,FALSE)),"")</f>
        <v/>
      </c>
      <c r="L1191" s="223" t="str">
        <f>IFERROR(IF(VLOOKUP($O1191,'APOIO-DESPESAS'!$A$3:$N$962,13,FALSE)="","",VLOOKUP($O1191,'APOIO-DESPESAS'!$A$3:$N$962,13,FALSE)),"")</f>
        <v/>
      </c>
      <c r="M1191" s="223" t="str">
        <f>IFERROR(IF(VLOOKUP($O1191,'APOIO-DESPESAS'!$A$3:$N$962,14,FALSE)="","",VLOOKUP($O1191,'APOIO-DESPESAS'!$A$3:$N$962,14,FALSE)),"")</f>
        <v/>
      </c>
      <c r="O1191" s="223">
        <f t="shared" si="18"/>
        <v>1189</v>
      </c>
    </row>
    <row r="1192" spans="1:15" x14ac:dyDescent="0.25">
      <c r="A1192" s="223" t="str">
        <f>IFERROR(IF(VLOOKUP($O1192,'APOIO-DESPESAS'!$A$3:$N$962,2,FALSE)="","",VLOOKUP($O1192,'APOIO-DESPESAS'!$A$3:$N$962,2,FALSE)),"")</f>
        <v/>
      </c>
      <c r="B1192" s="223" t="str">
        <f>IFERROR(IF(VLOOKUP($O1192,'APOIO-DESPESAS'!$A$3:$N$962,3,FALSE)="","",VLOOKUP($O1192,'APOIO-DESPESAS'!$A$3:$N$962,3,FALSE)),"")</f>
        <v/>
      </c>
      <c r="C1192" s="223" t="str">
        <f>IFERROR(IF(VLOOKUP($O1192,'APOIO-DESPESAS'!$A$3:$N$962,4,FALSE)="","",VLOOKUP($O1192,'APOIO-DESPESAS'!$A$3:$N$962,4,FALSE)),"")</f>
        <v/>
      </c>
      <c r="D1192" s="223" t="str">
        <f>IFERROR(IF(VLOOKUP($O1192,'APOIO-DESPESAS'!$A$3:$N$962,5,FALSE)="","",VLOOKUP($O1192,'APOIO-DESPESAS'!$A$3:$N$962,5,FALSE)),"")</f>
        <v/>
      </c>
      <c r="E1192" s="223" t="str">
        <f>IFERROR(IF(VLOOKUP($O1192,'APOIO-DESPESAS'!$A$3:$N$962,6,FALSE)="","",VLOOKUP($O1192,'APOIO-DESPESAS'!$A$3:$N$962,6,FALSE)),"")</f>
        <v/>
      </c>
      <c r="F1192" s="223" t="str">
        <f>IFERROR(IF(VLOOKUP($O1192,'APOIO-DESPESAS'!$A$3:$N$962,7,FALSE)="","",VLOOKUP($O1192,'APOIO-DESPESAS'!$A$3:$N$962,7,FALSE)),"")</f>
        <v/>
      </c>
      <c r="G1192" s="223" t="str">
        <f>IFERROR(IF(VLOOKUP($O1192,'APOIO-DESPESAS'!$A$3:$N$962,8,FALSE)="","",VLOOKUP($O1192,'APOIO-DESPESAS'!$A$3:$N$962,8,FALSE)),"")</f>
        <v/>
      </c>
      <c r="H1192" s="223" t="str">
        <f>IFERROR(IF(VLOOKUP($O1192,'APOIO-DESPESAS'!$A$3:$N$962,9,FALSE)="","",VLOOKUP($O1192,'APOIO-DESPESAS'!$A$3:$N$962,9,FALSE)),"")</f>
        <v/>
      </c>
      <c r="I1192" s="223" t="str">
        <f>IFERROR(IF(VLOOKUP($O1192,'APOIO-DESPESAS'!$A$3:$N$962,10,FALSE)="","",VLOOKUP($O1192,'APOIO-DESPESAS'!$A$3:$N$962,10,FALSE)),"")</f>
        <v/>
      </c>
      <c r="J1192" s="223" t="str">
        <f>IFERROR(IF(VLOOKUP($O1192,'APOIO-DESPESAS'!$A$3:$N$962,11,FALSE)="","",VLOOKUP($O1192,'APOIO-DESPESAS'!$A$3:$N$962,11,FALSE)),"")</f>
        <v/>
      </c>
      <c r="K1192" s="223" t="str">
        <f>IFERROR(IF(VLOOKUP($O1192,'APOIO-DESPESAS'!$A$3:$N$962,12,FALSE)="","",VLOOKUP($O1192,'APOIO-DESPESAS'!$A$3:$N$962,12,FALSE)),"")</f>
        <v/>
      </c>
      <c r="L1192" s="223" t="str">
        <f>IFERROR(IF(VLOOKUP($O1192,'APOIO-DESPESAS'!$A$3:$N$962,13,FALSE)="","",VLOOKUP($O1192,'APOIO-DESPESAS'!$A$3:$N$962,13,FALSE)),"")</f>
        <v/>
      </c>
      <c r="M1192" s="223" t="str">
        <f>IFERROR(IF(VLOOKUP($O1192,'APOIO-DESPESAS'!$A$3:$N$962,14,FALSE)="","",VLOOKUP($O1192,'APOIO-DESPESAS'!$A$3:$N$962,14,FALSE)),"")</f>
        <v/>
      </c>
      <c r="O1192" s="223">
        <f t="shared" si="18"/>
        <v>1190</v>
      </c>
    </row>
    <row r="1193" spans="1:15" x14ac:dyDescent="0.25">
      <c r="A1193" s="223" t="str">
        <f>IFERROR(IF(VLOOKUP($O1193,'APOIO-DESPESAS'!$A$3:$N$962,2,FALSE)="","",VLOOKUP($O1193,'APOIO-DESPESAS'!$A$3:$N$962,2,FALSE)),"")</f>
        <v/>
      </c>
      <c r="B1193" s="223" t="str">
        <f>IFERROR(IF(VLOOKUP($O1193,'APOIO-DESPESAS'!$A$3:$N$962,3,FALSE)="","",VLOOKUP($O1193,'APOIO-DESPESAS'!$A$3:$N$962,3,FALSE)),"")</f>
        <v/>
      </c>
      <c r="C1193" s="223" t="str">
        <f>IFERROR(IF(VLOOKUP($O1193,'APOIO-DESPESAS'!$A$3:$N$962,4,FALSE)="","",VLOOKUP($O1193,'APOIO-DESPESAS'!$A$3:$N$962,4,FALSE)),"")</f>
        <v/>
      </c>
      <c r="D1193" s="223" t="str">
        <f>IFERROR(IF(VLOOKUP($O1193,'APOIO-DESPESAS'!$A$3:$N$962,5,FALSE)="","",VLOOKUP($O1193,'APOIO-DESPESAS'!$A$3:$N$962,5,FALSE)),"")</f>
        <v/>
      </c>
      <c r="E1193" s="223" t="str">
        <f>IFERROR(IF(VLOOKUP($O1193,'APOIO-DESPESAS'!$A$3:$N$962,6,FALSE)="","",VLOOKUP($O1193,'APOIO-DESPESAS'!$A$3:$N$962,6,FALSE)),"")</f>
        <v/>
      </c>
      <c r="F1193" s="223" t="str">
        <f>IFERROR(IF(VLOOKUP($O1193,'APOIO-DESPESAS'!$A$3:$N$962,7,FALSE)="","",VLOOKUP($O1193,'APOIO-DESPESAS'!$A$3:$N$962,7,FALSE)),"")</f>
        <v/>
      </c>
      <c r="G1193" s="223" t="str">
        <f>IFERROR(IF(VLOOKUP($O1193,'APOIO-DESPESAS'!$A$3:$N$962,8,FALSE)="","",VLOOKUP($O1193,'APOIO-DESPESAS'!$A$3:$N$962,8,FALSE)),"")</f>
        <v/>
      </c>
      <c r="H1193" s="223" t="str">
        <f>IFERROR(IF(VLOOKUP($O1193,'APOIO-DESPESAS'!$A$3:$N$962,9,FALSE)="","",VLOOKUP($O1193,'APOIO-DESPESAS'!$A$3:$N$962,9,FALSE)),"")</f>
        <v/>
      </c>
      <c r="I1193" s="223" t="str">
        <f>IFERROR(IF(VLOOKUP($O1193,'APOIO-DESPESAS'!$A$3:$N$962,10,FALSE)="","",VLOOKUP($O1193,'APOIO-DESPESAS'!$A$3:$N$962,10,FALSE)),"")</f>
        <v/>
      </c>
      <c r="J1193" s="223" t="str">
        <f>IFERROR(IF(VLOOKUP($O1193,'APOIO-DESPESAS'!$A$3:$N$962,11,FALSE)="","",VLOOKUP($O1193,'APOIO-DESPESAS'!$A$3:$N$962,11,FALSE)),"")</f>
        <v/>
      </c>
      <c r="K1193" s="223" t="str">
        <f>IFERROR(IF(VLOOKUP($O1193,'APOIO-DESPESAS'!$A$3:$N$962,12,FALSE)="","",VLOOKUP($O1193,'APOIO-DESPESAS'!$A$3:$N$962,12,FALSE)),"")</f>
        <v/>
      </c>
      <c r="L1193" s="223" t="str">
        <f>IFERROR(IF(VLOOKUP($O1193,'APOIO-DESPESAS'!$A$3:$N$962,13,FALSE)="","",VLOOKUP($O1193,'APOIO-DESPESAS'!$A$3:$N$962,13,FALSE)),"")</f>
        <v/>
      </c>
      <c r="M1193" s="223" t="str">
        <f>IFERROR(IF(VLOOKUP($O1193,'APOIO-DESPESAS'!$A$3:$N$962,14,FALSE)="","",VLOOKUP($O1193,'APOIO-DESPESAS'!$A$3:$N$962,14,FALSE)),"")</f>
        <v/>
      </c>
      <c r="O1193" s="223">
        <f t="shared" si="18"/>
        <v>1191</v>
      </c>
    </row>
    <row r="1194" spans="1:15" x14ac:dyDescent="0.25">
      <c r="A1194" s="223" t="str">
        <f>IFERROR(IF(VLOOKUP($O1194,'APOIO-DESPESAS'!$A$3:$N$962,2,FALSE)="","",VLOOKUP($O1194,'APOIO-DESPESAS'!$A$3:$N$962,2,FALSE)),"")</f>
        <v/>
      </c>
      <c r="B1194" s="223" t="str">
        <f>IFERROR(IF(VLOOKUP($O1194,'APOIO-DESPESAS'!$A$3:$N$962,3,FALSE)="","",VLOOKUP($O1194,'APOIO-DESPESAS'!$A$3:$N$962,3,FALSE)),"")</f>
        <v/>
      </c>
      <c r="C1194" s="223" t="str">
        <f>IFERROR(IF(VLOOKUP($O1194,'APOIO-DESPESAS'!$A$3:$N$962,4,FALSE)="","",VLOOKUP($O1194,'APOIO-DESPESAS'!$A$3:$N$962,4,FALSE)),"")</f>
        <v/>
      </c>
      <c r="D1194" s="223" t="str">
        <f>IFERROR(IF(VLOOKUP($O1194,'APOIO-DESPESAS'!$A$3:$N$962,5,FALSE)="","",VLOOKUP($O1194,'APOIO-DESPESAS'!$A$3:$N$962,5,FALSE)),"")</f>
        <v/>
      </c>
      <c r="E1194" s="223" t="str">
        <f>IFERROR(IF(VLOOKUP($O1194,'APOIO-DESPESAS'!$A$3:$N$962,6,FALSE)="","",VLOOKUP($O1194,'APOIO-DESPESAS'!$A$3:$N$962,6,FALSE)),"")</f>
        <v/>
      </c>
      <c r="F1194" s="223" t="str">
        <f>IFERROR(IF(VLOOKUP($O1194,'APOIO-DESPESAS'!$A$3:$N$962,7,FALSE)="","",VLOOKUP($O1194,'APOIO-DESPESAS'!$A$3:$N$962,7,FALSE)),"")</f>
        <v/>
      </c>
      <c r="G1194" s="223" t="str">
        <f>IFERROR(IF(VLOOKUP($O1194,'APOIO-DESPESAS'!$A$3:$N$962,8,FALSE)="","",VLOOKUP($O1194,'APOIO-DESPESAS'!$A$3:$N$962,8,FALSE)),"")</f>
        <v/>
      </c>
      <c r="H1194" s="223" t="str">
        <f>IFERROR(IF(VLOOKUP($O1194,'APOIO-DESPESAS'!$A$3:$N$962,9,FALSE)="","",VLOOKUP($O1194,'APOIO-DESPESAS'!$A$3:$N$962,9,FALSE)),"")</f>
        <v/>
      </c>
      <c r="I1194" s="223" t="str">
        <f>IFERROR(IF(VLOOKUP($O1194,'APOIO-DESPESAS'!$A$3:$N$962,10,FALSE)="","",VLOOKUP($O1194,'APOIO-DESPESAS'!$A$3:$N$962,10,FALSE)),"")</f>
        <v/>
      </c>
      <c r="J1194" s="223" t="str">
        <f>IFERROR(IF(VLOOKUP($O1194,'APOIO-DESPESAS'!$A$3:$N$962,11,FALSE)="","",VLOOKUP($O1194,'APOIO-DESPESAS'!$A$3:$N$962,11,FALSE)),"")</f>
        <v/>
      </c>
      <c r="K1194" s="223" t="str">
        <f>IFERROR(IF(VLOOKUP($O1194,'APOIO-DESPESAS'!$A$3:$N$962,12,FALSE)="","",VLOOKUP($O1194,'APOIO-DESPESAS'!$A$3:$N$962,12,FALSE)),"")</f>
        <v/>
      </c>
      <c r="L1194" s="223" t="str">
        <f>IFERROR(IF(VLOOKUP($O1194,'APOIO-DESPESAS'!$A$3:$N$962,13,FALSE)="","",VLOOKUP($O1194,'APOIO-DESPESAS'!$A$3:$N$962,13,FALSE)),"")</f>
        <v/>
      </c>
      <c r="M1194" s="223" t="str">
        <f>IFERROR(IF(VLOOKUP($O1194,'APOIO-DESPESAS'!$A$3:$N$962,14,FALSE)="","",VLOOKUP($O1194,'APOIO-DESPESAS'!$A$3:$N$962,14,FALSE)),"")</f>
        <v/>
      </c>
      <c r="O1194" s="223">
        <f t="shared" si="18"/>
        <v>1192</v>
      </c>
    </row>
    <row r="1195" spans="1:15" x14ac:dyDescent="0.25">
      <c r="A1195" s="223" t="str">
        <f>IFERROR(IF(VLOOKUP($O1195,'APOIO-DESPESAS'!$A$3:$N$962,2,FALSE)="","",VLOOKUP($O1195,'APOIO-DESPESAS'!$A$3:$N$962,2,FALSE)),"")</f>
        <v/>
      </c>
      <c r="B1195" s="223" t="str">
        <f>IFERROR(IF(VLOOKUP($O1195,'APOIO-DESPESAS'!$A$3:$N$962,3,FALSE)="","",VLOOKUP($O1195,'APOIO-DESPESAS'!$A$3:$N$962,3,FALSE)),"")</f>
        <v/>
      </c>
      <c r="C1195" s="223" t="str">
        <f>IFERROR(IF(VLOOKUP($O1195,'APOIO-DESPESAS'!$A$3:$N$962,4,FALSE)="","",VLOOKUP($O1195,'APOIO-DESPESAS'!$A$3:$N$962,4,FALSE)),"")</f>
        <v/>
      </c>
      <c r="D1195" s="223" t="str">
        <f>IFERROR(IF(VLOOKUP($O1195,'APOIO-DESPESAS'!$A$3:$N$962,5,FALSE)="","",VLOOKUP($O1195,'APOIO-DESPESAS'!$A$3:$N$962,5,FALSE)),"")</f>
        <v/>
      </c>
      <c r="E1195" s="223" t="str">
        <f>IFERROR(IF(VLOOKUP($O1195,'APOIO-DESPESAS'!$A$3:$N$962,6,FALSE)="","",VLOOKUP($O1195,'APOIO-DESPESAS'!$A$3:$N$962,6,FALSE)),"")</f>
        <v/>
      </c>
      <c r="F1195" s="223" t="str">
        <f>IFERROR(IF(VLOOKUP($O1195,'APOIO-DESPESAS'!$A$3:$N$962,7,FALSE)="","",VLOOKUP($O1195,'APOIO-DESPESAS'!$A$3:$N$962,7,FALSE)),"")</f>
        <v/>
      </c>
      <c r="G1195" s="223" t="str">
        <f>IFERROR(IF(VLOOKUP($O1195,'APOIO-DESPESAS'!$A$3:$N$962,8,FALSE)="","",VLOOKUP($O1195,'APOIO-DESPESAS'!$A$3:$N$962,8,FALSE)),"")</f>
        <v/>
      </c>
      <c r="H1195" s="223" t="str">
        <f>IFERROR(IF(VLOOKUP($O1195,'APOIO-DESPESAS'!$A$3:$N$962,9,FALSE)="","",VLOOKUP($O1195,'APOIO-DESPESAS'!$A$3:$N$962,9,FALSE)),"")</f>
        <v/>
      </c>
      <c r="I1195" s="223" t="str">
        <f>IFERROR(IF(VLOOKUP($O1195,'APOIO-DESPESAS'!$A$3:$N$962,10,FALSE)="","",VLOOKUP($O1195,'APOIO-DESPESAS'!$A$3:$N$962,10,FALSE)),"")</f>
        <v/>
      </c>
      <c r="J1195" s="223" t="str">
        <f>IFERROR(IF(VLOOKUP($O1195,'APOIO-DESPESAS'!$A$3:$N$962,11,FALSE)="","",VLOOKUP($O1195,'APOIO-DESPESAS'!$A$3:$N$962,11,FALSE)),"")</f>
        <v/>
      </c>
      <c r="K1195" s="223" t="str">
        <f>IFERROR(IF(VLOOKUP($O1195,'APOIO-DESPESAS'!$A$3:$N$962,12,FALSE)="","",VLOOKUP($O1195,'APOIO-DESPESAS'!$A$3:$N$962,12,FALSE)),"")</f>
        <v/>
      </c>
      <c r="L1195" s="223" t="str">
        <f>IFERROR(IF(VLOOKUP($O1195,'APOIO-DESPESAS'!$A$3:$N$962,13,FALSE)="","",VLOOKUP($O1195,'APOIO-DESPESAS'!$A$3:$N$962,13,FALSE)),"")</f>
        <v/>
      </c>
      <c r="M1195" s="223" t="str">
        <f>IFERROR(IF(VLOOKUP($O1195,'APOIO-DESPESAS'!$A$3:$N$962,14,FALSE)="","",VLOOKUP($O1195,'APOIO-DESPESAS'!$A$3:$N$962,14,FALSE)),"")</f>
        <v/>
      </c>
      <c r="O1195" s="223">
        <f t="shared" si="18"/>
        <v>1193</v>
      </c>
    </row>
    <row r="1196" spans="1:15" x14ac:dyDescent="0.25">
      <c r="A1196" s="223" t="str">
        <f>IFERROR(IF(VLOOKUP($O1196,'APOIO-DESPESAS'!$A$3:$N$962,2,FALSE)="","",VLOOKUP($O1196,'APOIO-DESPESAS'!$A$3:$N$962,2,FALSE)),"")</f>
        <v/>
      </c>
      <c r="B1196" s="223" t="str">
        <f>IFERROR(IF(VLOOKUP($O1196,'APOIO-DESPESAS'!$A$3:$N$962,3,FALSE)="","",VLOOKUP($O1196,'APOIO-DESPESAS'!$A$3:$N$962,3,FALSE)),"")</f>
        <v/>
      </c>
      <c r="C1196" s="223" t="str">
        <f>IFERROR(IF(VLOOKUP($O1196,'APOIO-DESPESAS'!$A$3:$N$962,4,FALSE)="","",VLOOKUP($O1196,'APOIO-DESPESAS'!$A$3:$N$962,4,FALSE)),"")</f>
        <v/>
      </c>
      <c r="D1196" s="223" t="str">
        <f>IFERROR(IF(VLOOKUP($O1196,'APOIO-DESPESAS'!$A$3:$N$962,5,FALSE)="","",VLOOKUP($O1196,'APOIO-DESPESAS'!$A$3:$N$962,5,FALSE)),"")</f>
        <v/>
      </c>
      <c r="E1196" s="223" t="str">
        <f>IFERROR(IF(VLOOKUP($O1196,'APOIO-DESPESAS'!$A$3:$N$962,6,FALSE)="","",VLOOKUP($O1196,'APOIO-DESPESAS'!$A$3:$N$962,6,FALSE)),"")</f>
        <v/>
      </c>
      <c r="F1196" s="223" t="str">
        <f>IFERROR(IF(VLOOKUP($O1196,'APOIO-DESPESAS'!$A$3:$N$962,7,FALSE)="","",VLOOKUP($O1196,'APOIO-DESPESAS'!$A$3:$N$962,7,FALSE)),"")</f>
        <v/>
      </c>
      <c r="G1196" s="223" t="str">
        <f>IFERROR(IF(VLOOKUP($O1196,'APOIO-DESPESAS'!$A$3:$N$962,8,FALSE)="","",VLOOKUP($O1196,'APOIO-DESPESAS'!$A$3:$N$962,8,FALSE)),"")</f>
        <v/>
      </c>
      <c r="H1196" s="223" t="str">
        <f>IFERROR(IF(VLOOKUP($O1196,'APOIO-DESPESAS'!$A$3:$N$962,9,FALSE)="","",VLOOKUP($O1196,'APOIO-DESPESAS'!$A$3:$N$962,9,FALSE)),"")</f>
        <v/>
      </c>
      <c r="I1196" s="223" t="str">
        <f>IFERROR(IF(VLOOKUP($O1196,'APOIO-DESPESAS'!$A$3:$N$962,10,FALSE)="","",VLOOKUP($O1196,'APOIO-DESPESAS'!$A$3:$N$962,10,FALSE)),"")</f>
        <v/>
      </c>
      <c r="J1196" s="223" t="str">
        <f>IFERROR(IF(VLOOKUP($O1196,'APOIO-DESPESAS'!$A$3:$N$962,11,FALSE)="","",VLOOKUP($O1196,'APOIO-DESPESAS'!$A$3:$N$962,11,FALSE)),"")</f>
        <v/>
      </c>
      <c r="K1196" s="223" t="str">
        <f>IFERROR(IF(VLOOKUP($O1196,'APOIO-DESPESAS'!$A$3:$N$962,12,FALSE)="","",VLOOKUP($O1196,'APOIO-DESPESAS'!$A$3:$N$962,12,FALSE)),"")</f>
        <v/>
      </c>
      <c r="L1196" s="223" t="str">
        <f>IFERROR(IF(VLOOKUP($O1196,'APOIO-DESPESAS'!$A$3:$N$962,13,FALSE)="","",VLOOKUP($O1196,'APOIO-DESPESAS'!$A$3:$N$962,13,FALSE)),"")</f>
        <v/>
      </c>
      <c r="M1196" s="223" t="str">
        <f>IFERROR(IF(VLOOKUP($O1196,'APOIO-DESPESAS'!$A$3:$N$962,14,FALSE)="","",VLOOKUP($O1196,'APOIO-DESPESAS'!$A$3:$N$962,14,FALSE)),"")</f>
        <v/>
      </c>
      <c r="O1196" s="223">
        <f t="shared" si="18"/>
        <v>1194</v>
      </c>
    </row>
    <row r="1197" spans="1:15" x14ac:dyDescent="0.25">
      <c r="A1197" s="223" t="str">
        <f>IFERROR(IF(VLOOKUP($O1197,'APOIO-DESPESAS'!$A$3:$N$962,2,FALSE)="","",VLOOKUP($O1197,'APOIO-DESPESAS'!$A$3:$N$962,2,FALSE)),"")</f>
        <v/>
      </c>
      <c r="B1197" s="223" t="str">
        <f>IFERROR(IF(VLOOKUP($O1197,'APOIO-DESPESAS'!$A$3:$N$962,3,FALSE)="","",VLOOKUP($O1197,'APOIO-DESPESAS'!$A$3:$N$962,3,FALSE)),"")</f>
        <v/>
      </c>
      <c r="C1197" s="223" t="str">
        <f>IFERROR(IF(VLOOKUP($O1197,'APOIO-DESPESAS'!$A$3:$N$962,4,FALSE)="","",VLOOKUP($O1197,'APOIO-DESPESAS'!$A$3:$N$962,4,FALSE)),"")</f>
        <v/>
      </c>
      <c r="D1197" s="223" t="str">
        <f>IFERROR(IF(VLOOKUP($O1197,'APOIO-DESPESAS'!$A$3:$N$962,5,FALSE)="","",VLOOKUP($O1197,'APOIO-DESPESAS'!$A$3:$N$962,5,FALSE)),"")</f>
        <v/>
      </c>
      <c r="E1197" s="223" t="str">
        <f>IFERROR(IF(VLOOKUP($O1197,'APOIO-DESPESAS'!$A$3:$N$962,6,FALSE)="","",VLOOKUP($O1197,'APOIO-DESPESAS'!$A$3:$N$962,6,FALSE)),"")</f>
        <v/>
      </c>
      <c r="F1197" s="223" t="str">
        <f>IFERROR(IF(VLOOKUP($O1197,'APOIO-DESPESAS'!$A$3:$N$962,7,FALSE)="","",VLOOKUP($O1197,'APOIO-DESPESAS'!$A$3:$N$962,7,FALSE)),"")</f>
        <v/>
      </c>
      <c r="G1197" s="223" t="str">
        <f>IFERROR(IF(VLOOKUP($O1197,'APOIO-DESPESAS'!$A$3:$N$962,8,FALSE)="","",VLOOKUP($O1197,'APOIO-DESPESAS'!$A$3:$N$962,8,FALSE)),"")</f>
        <v/>
      </c>
      <c r="H1197" s="223" t="str">
        <f>IFERROR(IF(VLOOKUP($O1197,'APOIO-DESPESAS'!$A$3:$N$962,9,FALSE)="","",VLOOKUP($O1197,'APOIO-DESPESAS'!$A$3:$N$962,9,FALSE)),"")</f>
        <v/>
      </c>
      <c r="I1197" s="223" t="str">
        <f>IFERROR(IF(VLOOKUP($O1197,'APOIO-DESPESAS'!$A$3:$N$962,10,FALSE)="","",VLOOKUP($O1197,'APOIO-DESPESAS'!$A$3:$N$962,10,FALSE)),"")</f>
        <v/>
      </c>
      <c r="J1197" s="223" t="str">
        <f>IFERROR(IF(VLOOKUP($O1197,'APOIO-DESPESAS'!$A$3:$N$962,11,FALSE)="","",VLOOKUP($O1197,'APOIO-DESPESAS'!$A$3:$N$962,11,FALSE)),"")</f>
        <v/>
      </c>
      <c r="K1197" s="223" t="str">
        <f>IFERROR(IF(VLOOKUP($O1197,'APOIO-DESPESAS'!$A$3:$N$962,12,FALSE)="","",VLOOKUP($O1197,'APOIO-DESPESAS'!$A$3:$N$962,12,FALSE)),"")</f>
        <v/>
      </c>
      <c r="L1197" s="223" t="str">
        <f>IFERROR(IF(VLOOKUP($O1197,'APOIO-DESPESAS'!$A$3:$N$962,13,FALSE)="","",VLOOKUP($O1197,'APOIO-DESPESAS'!$A$3:$N$962,13,FALSE)),"")</f>
        <v/>
      </c>
      <c r="M1197" s="223" t="str">
        <f>IFERROR(IF(VLOOKUP($O1197,'APOIO-DESPESAS'!$A$3:$N$962,14,FALSE)="","",VLOOKUP($O1197,'APOIO-DESPESAS'!$A$3:$N$962,14,FALSE)),"")</f>
        <v/>
      </c>
      <c r="O1197" s="223">
        <f t="shared" si="18"/>
        <v>1195</v>
      </c>
    </row>
    <row r="1198" spans="1:15" x14ac:dyDescent="0.25">
      <c r="A1198" s="223" t="str">
        <f>IFERROR(IF(VLOOKUP($O1198,'APOIO-DESPESAS'!$A$3:$N$962,2,FALSE)="","",VLOOKUP($O1198,'APOIO-DESPESAS'!$A$3:$N$962,2,FALSE)),"")</f>
        <v/>
      </c>
      <c r="B1198" s="223" t="str">
        <f>IFERROR(IF(VLOOKUP($O1198,'APOIO-DESPESAS'!$A$3:$N$962,3,FALSE)="","",VLOOKUP($O1198,'APOIO-DESPESAS'!$A$3:$N$962,3,FALSE)),"")</f>
        <v/>
      </c>
      <c r="C1198" s="223" t="str">
        <f>IFERROR(IF(VLOOKUP($O1198,'APOIO-DESPESAS'!$A$3:$N$962,4,FALSE)="","",VLOOKUP($O1198,'APOIO-DESPESAS'!$A$3:$N$962,4,FALSE)),"")</f>
        <v/>
      </c>
      <c r="D1198" s="223" t="str">
        <f>IFERROR(IF(VLOOKUP($O1198,'APOIO-DESPESAS'!$A$3:$N$962,5,FALSE)="","",VLOOKUP($O1198,'APOIO-DESPESAS'!$A$3:$N$962,5,FALSE)),"")</f>
        <v/>
      </c>
      <c r="E1198" s="223" t="str">
        <f>IFERROR(IF(VLOOKUP($O1198,'APOIO-DESPESAS'!$A$3:$N$962,6,FALSE)="","",VLOOKUP($O1198,'APOIO-DESPESAS'!$A$3:$N$962,6,FALSE)),"")</f>
        <v/>
      </c>
      <c r="F1198" s="223" t="str">
        <f>IFERROR(IF(VLOOKUP($O1198,'APOIO-DESPESAS'!$A$3:$N$962,7,FALSE)="","",VLOOKUP($O1198,'APOIO-DESPESAS'!$A$3:$N$962,7,FALSE)),"")</f>
        <v/>
      </c>
      <c r="G1198" s="223" t="str">
        <f>IFERROR(IF(VLOOKUP($O1198,'APOIO-DESPESAS'!$A$3:$N$962,8,FALSE)="","",VLOOKUP($O1198,'APOIO-DESPESAS'!$A$3:$N$962,8,FALSE)),"")</f>
        <v/>
      </c>
      <c r="H1198" s="223" t="str">
        <f>IFERROR(IF(VLOOKUP($O1198,'APOIO-DESPESAS'!$A$3:$N$962,9,FALSE)="","",VLOOKUP($O1198,'APOIO-DESPESAS'!$A$3:$N$962,9,FALSE)),"")</f>
        <v/>
      </c>
      <c r="I1198" s="223" t="str">
        <f>IFERROR(IF(VLOOKUP($O1198,'APOIO-DESPESAS'!$A$3:$N$962,10,FALSE)="","",VLOOKUP($O1198,'APOIO-DESPESAS'!$A$3:$N$962,10,FALSE)),"")</f>
        <v/>
      </c>
      <c r="J1198" s="223" t="str">
        <f>IFERROR(IF(VLOOKUP($O1198,'APOIO-DESPESAS'!$A$3:$N$962,11,FALSE)="","",VLOOKUP($O1198,'APOIO-DESPESAS'!$A$3:$N$962,11,FALSE)),"")</f>
        <v/>
      </c>
      <c r="K1198" s="223" t="str">
        <f>IFERROR(IF(VLOOKUP($O1198,'APOIO-DESPESAS'!$A$3:$N$962,12,FALSE)="","",VLOOKUP($O1198,'APOIO-DESPESAS'!$A$3:$N$962,12,FALSE)),"")</f>
        <v/>
      </c>
      <c r="L1198" s="223" t="str">
        <f>IFERROR(IF(VLOOKUP($O1198,'APOIO-DESPESAS'!$A$3:$N$962,13,FALSE)="","",VLOOKUP($O1198,'APOIO-DESPESAS'!$A$3:$N$962,13,FALSE)),"")</f>
        <v/>
      </c>
      <c r="M1198" s="223" t="str">
        <f>IFERROR(IF(VLOOKUP($O1198,'APOIO-DESPESAS'!$A$3:$N$962,14,FALSE)="","",VLOOKUP($O1198,'APOIO-DESPESAS'!$A$3:$N$962,14,FALSE)),"")</f>
        <v/>
      </c>
      <c r="O1198" s="223">
        <f t="shared" si="18"/>
        <v>1196</v>
      </c>
    </row>
    <row r="1199" spans="1:15" x14ac:dyDescent="0.25">
      <c r="A1199" s="223" t="str">
        <f>IFERROR(IF(VLOOKUP($O1199,'APOIO-DESPESAS'!$A$3:$N$962,2,FALSE)="","",VLOOKUP($O1199,'APOIO-DESPESAS'!$A$3:$N$962,2,FALSE)),"")</f>
        <v/>
      </c>
      <c r="B1199" s="223" t="str">
        <f>IFERROR(IF(VLOOKUP($O1199,'APOIO-DESPESAS'!$A$3:$N$962,3,FALSE)="","",VLOOKUP($O1199,'APOIO-DESPESAS'!$A$3:$N$962,3,FALSE)),"")</f>
        <v/>
      </c>
      <c r="C1199" s="223" t="str">
        <f>IFERROR(IF(VLOOKUP($O1199,'APOIO-DESPESAS'!$A$3:$N$962,4,FALSE)="","",VLOOKUP($O1199,'APOIO-DESPESAS'!$A$3:$N$962,4,FALSE)),"")</f>
        <v/>
      </c>
      <c r="D1199" s="223" t="str">
        <f>IFERROR(IF(VLOOKUP($O1199,'APOIO-DESPESAS'!$A$3:$N$962,5,FALSE)="","",VLOOKUP($O1199,'APOIO-DESPESAS'!$A$3:$N$962,5,FALSE)),"")</f>
        <v/>
      </c>
      <c r="E1199" s="223" t="str">
        <f>IFERROR(IF(VLOOKUP($O1199,'APOIO-DESPESAS'!$A$3:$N$962,6,FALSE)="","",VLOOKUP($O1199,'APOIO-DESPESAS'!$A$3:$N$962,6,FALSE)),"")</f>
        <v/>
      </c>
      <c r="F1199" s="223" t="str">
        <f>IFERROR(IF(VLOOKUP($O1199,'APOIO-DESPESAS'!$A$3:$N$962,7,FALSE)="","",VLOOKUP($O1199,'APOIO-DESPESAS'!$A$3:$N$962,7,FALSE)),"")</f>
        <v/>
      </c>
      <c r="G1199" s="223" t="str">
        <f>IFERROR(IF(VLOOKUP($O1199,'APOIO-DESPESAS'!$A$3:$N$962,8,FALSE)="","",VLOOKUP($O1199,'APOIO-DESPESAS'!$A$3:$N$962,8,FALSE)),"")</f>
        <v/>
      </c>
      <c r="H1199" s="223" t="str">
        <f>IFERROR(IF(VLOOKUP($O1199,'APOIO-DESPESAS'!$A$3:$N$962,9,FALSE)="","",VLOOKUP($O1199,'APOIO-DESPESAS'!$A$3:$N$962,9,FALSE)),"")</f>
        <v/>
      </c>
      <c r="I1199" s="223" t="str">
        <f>IFERROR(IF(VLOOKUP($O1199,'APOIO-DESPESAS'!$A$3:$N$962,10,FALSE)="","",VLOOKUP($O1199,'APOIO-DESPESAS'!$A$3:$N$962,10,FALSE)),"")</f>
        <v/>
      </c>
      <c r="J1199" s="223" t="str">
        <f>IFERROR(IF(VLOOKUP($O1199,'APOIO-DESPESAS'!$A$3:$N$962,11,FALSE)="","",VLOOKUP($O1199,'APOIO-DESPESAS'!$A$3:$N$962,11,FALSE)),"")</f>
        <v/>
      </c>
      <c r="K1199" s="223" t="str">
        <f>IFERROR(IF(VLOOKUP($O1199,'APOIO-DESPESAS'!$A$3:$N$962,12,FALSE)="","",VLOOKUP($O1199,'APOIO-DESPESAS'!$A$3:$N$962,12,FALSE)),"")</f>
        <v/>
      </c>
      <c r="L1199" s="223" t="str">
        <f>IFERROR(IF(VLOOKUP($O1199,'APOIO-DESPESAS'!$A$3:$N$962,13,FALSE)="","",VLOOKUP($O1199,'APOIO-DESPESAS'!$A$3:$N$962,13,FALSE)),"")</f>
        <v/>
      </c>
      <c r="M1199" s="223" t="str">
        <f>IFERROR(IF(VLOOKUP($O1199,'APOIO-DESPESAS'!$A$3:$N$962,14,FALSE)="","",VLOOKUP($O1199,'APOIO-DESPESAS'!$A$3:$N$962,14,FALSE)),"")</f>
        <v/>
      </c>
      <c r="O1199" s="223">
        <f t="shared" si="18"/>
        <v>1197</v>
      </c>
    </row>
    <row r="1200" spans="1:15" x14ac:dyDescent="0.25">
      <c r="A1200" s="223" t="str">
        <f>IFERROR(IF(VLOOKUP($O1200,'APOIO-DESPESAS'!$A$3:$N$962,2,FALSE)="","",VLOOKUP($O1200,'APOIO-DESPESAS'!$A$3:$N$962,2,FALSE)),"")</f>
        <v/>
      </c>
      <c r="B1200" s="223" t="str">
        <f>IFERROR(IF(VLOOKUP($O1200,'APOIO-DESPESAS'!$A$3:$N$962,3,FALSE)="","",VLOOKUP($O1200,'APOIO-DESPESAS'!$A$3:$N$962,3,FALSE)),"")</f>
        <v/>
      </c>
      <c r="C1200" s="223" t="str">
        <f>IFERROR(IF(VLOOKUP($O1200,'APOIO-DESPESAS'!$A$3:$N$962,4,FALSE)="","",VLOOKUP($O1200,'APOIO-DESPESAS'!$A$3:$N$962,4,FALSE)),"")</f>
        <v/>
      </c>
      <c r="D1200" s="223" t="str">
        <f>IFERROR(IF(VLOOKUP($O1200,'APOIO-DESPESAS'!$A$3:$N$962,5,FALSE)="","",VLOOKUP($O1200,'APOIO-DESPESAS'!$A$3:$N$962,5,FALSE)),"")</f>
        <v/>
      </c>
      <c r="E1200" s="223" t="str">
        <f>IFERROR(IF(VLOOKUP($O1200,'APOIO-DESPESAS'!$A$3:$N$962,6,FALSE)="","",VLOOKUP($O1200,'APOIO-DESPESAS'!$A$3:$N$962,6,FALSE)),"")</f>
        <v/>
      </c>
      <c r="F1200" s="223" t="str">
        <f>IFERROR(IF(VLOOKUP($O1200,'APOIO-DESPESAS'!$A$3:$N$962,7,FALSE)="","",VLOOKUP($O1200,'APOIO-DESPESAS'!$A$3:$N$962,7,FALSE)),"")</f>
        <v/>
      </c>
      <c r="G1200" s="223" t="str">
        <f>IFERROR(IF(VLOOKUP($O1200,'APOIO-DESPESAS'!$A$3:$N$962,8,FALSE)="","",VLOOKUP($O1200,'APOIO-DESPESAS'!$A$3:$N$962,8,FALSE)),"")</f>
        <v/>
      </c>
      <c r="H1200" s="223" t="str">
        <f>IFERROR(IF(VLOOKUP($O1200,'APOIO-DESPESAS'!$A$3:$N$962,9,FALSE)="","",VLOOKUP($O1200,'APOIO-DESPESAS'!$A$3:$N$962,9,FALSE)),"")</f>
        <v/>
      </c>
      <c r="I1200" s="223" t="str">
        <f>IFERROR(IF(VLOOKUP($O1200,'APOIO-DESPESAS'!$A$3:$N$962,10,FALSE)="","",VLOOKUP($O1200,'APOIO-DESPESAS'!$A$3:$N$962,10,FALSE)),"")</f>
        <v/>
      </c>
      <c r="J1200" s="223" t="str">
        <f>IFERROR(IF(VLOOKUP($O1200,'APOIO-DESPESAS'!$A$3:$N$962,11,FALSE)="","",VLOOKUP($O1200,'APOIO-DESPESAS'!$A$3:$N$962,11,FALSE)),"")</f>
        <v/>
      </c>
      <c r="K1200" s="223" t="str">
        <f>IFERROR(IF(VLOOKUP($O1200,'APOIO-DESPESAS'!$A$3:$N$962,12,FALSE)="","",VLOOKUP($O1200,'APOIO-DESPESAS'!$A$3:$N$962,12,FALSE)),"")</f>
        <v/>
      </c>
      <c r="L1200" s="223" t="str">
        <f>IFERROR(IF(VLOOKUP($O1200,'APOIO-DESPESAS'!$A$3:$N$962,13,FALSE)="","",VLOOKUP($O1200,'APOIO-DESPESAS'!$A$3:$N$962,13,FALSE)),"")</f>
        <v/>
      </c>
      <c r="M1200" s="223" t="str">
        <f>IFERROR(IF(VLOOKUP($O1200,'APOIO-DESPESAS'!$A$3:$N$962,14,FALSE)="","",VLOOKUP($O1200,'APOIO-DESPESAS'!$A$3:$N$962,14,FALSE)),"")</f>
        <v/>
      </c>
      <c r="O1200" s="223">
        <f t="shared" si="18"/>
        <v>1198</v>
      </c>
    </row>
    <row r="1201" spans="1:15" x14ac:dyDescent="0.25">
      <c r="A1201" s="223" t="str">
        <f>IFERROR(IF(VLOOKUP($O1201,'APOIO-DESPESAS'!$A$3:$N$962,2,FALSE)="","",VLOOKUP($O1201,'APOIO-DESPESAS'!$A$3:$N$962,2,FALSE)),"")</f>
        <v/>
      </c>
      <c r="B1201" s="223" t="str">
        <f>IFERROR(IF(VLOOKUP($O1201,'APOIO-DESPESAS'!$A$3:$N$962,3,FALSE)="","",VLOOKUP($O1201,'APOIO-DESPESAS'!$A$3:$N$962,3,FALSE)),"")</f>
        <v/>
      </c>
      <c r="C1201" s="223" t="str">
        <f>IFERROR(IF(VLOOKUP($O1201,'APOIO-DESPESAS'!$A$3:$N$962,4,FALSE)="","",VLOOKUP($O1201,'APOIO-DESPESAS'!$A$3:$N$962,4,FALSE)),"")</f>
        <v/>
      </c>
      <c r="D1201" s="223" t="str">
        <f>IFERROR(IF(VLOOKUP($O1201,'APOIO-DESPESAS'!$A$3:$N$962,5,FALSE)="","",VLOOKUP($O1201,'APOIO-DESPESAS'!$A$3:$N$962,5,FALSE)),"")</f>
        <v/>
      </c>
      <c r="E1201" s="223" t="str">
        <f>IFERROR(IF(VLOOKUP($O1201,'APOIO-DESPESAS'!$A$3:$N$962,6,FALSE)="","",VLOOKUP($O1201,'APOIO-DESPESAS'!$A$3:$N$962,6,FALSE)),"")</f>
        <v/>
      </c>
      <c r="F1201" s="223" t="str">
        <f>IFERROR(IF(VLOOKUP($O1201,'APOIO-DESPESAS'!$A$3:$N$962,7,FALSE)="","",VLOOKUP($O1201,'APOIO-DESPESAS'!$A$3:$N$962,7,FALSE)),"")</f>
        <v/>
      </c>
      <c r="G1201" s="223" t="str">
        <f>IFERROR(IF(VLOOKUP($O1201,'APOIO-DESPESAS'!$A$3:$N$962,8,FALSE)="","",VLOOKUP($O1201,'APOIO-DESPESAS'!$A$3:$N$962,8,FALSE)),"")</f>
        <v/>
      </c>
      <c r="H1201" s="223" t="str">
        <f>IFERROR(IF(VLOOKUP($O1201,'APOIO-DESPESAS'!$A$3:$N$962,9,FALSE)="","",VLOOKUP($O1201,'APOIO-DESPESAS'!$A$3:$N$962,9,FALSE)),"")</f>
        <v/>
      </c>
      <c r="I1201" s="223" t="str">
        <f>IFERROR(IF(VLOOKUP($O1201,'APOIO-DESPESAS'!$A$3:$N$962,10,FALSE)="","",VLOOKUP($O1201,'APOIO-DESPESAS'!$A$3:$N$962,10,FALSE)),"")</f>
        <v/>
      </c>
      <c r="J1201" s="223" t="str">
        <f>IFERROR(IF(VLOOKUP($O1201,'APOIO-DESPESAS'!$A$3:$N$962,11,FALSE)="","",VLOOKUP($O1201,'APOIO-DESPESAS'!$A$3:$N$962,11,FALSE)),"")</f>
        <v/>
      </c>
      <c r="K1201" s="223" t="str">
        <f>IFERROR(IF(VLOOKUP($O1201,'APOIO-DESPESAS'!$A$3:$N$962,12,FALSE)="","",VLOOKUP($O1201,'APOIO-DESPESAS'!$A$3:$N$962,12,FALSE)),"")</f>
        <v/>
      </c>
      <c r="L1201" s="223" t="str">
        <f>IFERROR(IF(VLOOKUP($O1201,'APOIO-DESPESAS'!$A$3:$N$962,13,FALSE)="","",VLOOKUP($O1201,'APOIO-DESPESAS'!$A$3:$N$962,13,FALSE)),"")</f>
        <v/>
      </c>
      <c r="M1201" s="223" t="str">
        <f>IFERROR(IF(VLOOKUP($O1201,'APOIO-DESPESAS'!$A$3:$N$962,14,FALSE)="","",VLOOKUP($O1201,'APOIO-DESPESAS'!$A$3:$N$962,14,FALSE)),"")</f>
        <v/>
      </c>
      <c r="O1201" s="223">
        <f t="shared" si="18"/>
        <v>1199</v>
      </c>
    </row>
    <row r="1202" spans="1:15" x14ac:dyDescent="0.25">
      <c r="A1202" s="223" t="str">
        <f>IFERROR(IF(VLOOKUP($O1202,'APOIO-DESPESAS'!$A$3:$N$962,2,FALSE)="","",VLOOKUP($O1202,'APOIO-DESPESAS'!$A$3:$N$962,2,FALSE)),"")</f>
        <v/>
      </c>
      <c r="B1202" s="223" t="str">
        <f>IFERROR(IF(VLOOKUP($O1202,'APOIO-DESPESAS'!$A$3:$N$962,3,FALSE)="","",VLOOKUP($O1202,'APOIO-DESPESAS'!$A$3:$N$962,3,FALSE)),"")</f>
        <v/>
      </c>
      <c r="C1202" s="223" t="str">
        <f>IFERROR(IF(VLOOKUP($O1202,'APOIO-DESPESAS'!$A$3:$N$962,4,FALSE)="","",VLOOKUP($O1202,'APOIO-DESPESAS'!$A$3:$N$962,4,FALSE)),"")</f>
        <v/>
      </c>
      <c r="D1202" s="223" t="str">
        <f>IFERROR(IF(VLOOKUP($O1202,'APOIO-DESPESAS'!$A$3:$N$962,5,FALSE)="","",VLOOKUP($O1202,'APOIO-DESPESAS'!$A$3:$N$962,5,FALSE)),"")</f>
        <v/>
      </c>
      <c r="E1202" s="223" t="str">
        <f>IFERROR(IF(VLOOKUP($O1202,'APOIO-DESPESAS'!$A$3:$N$962,6,FALSE)="","",VLOOKUP($O1202,'APOIO-DESPESAS'!$A$3:$N$962,6,FALSE)),"")</f>
        <v/>
      </c>
      <c r="F1202" s="223" t="str">
        <f>IFERROR(IF(VLOOKUP($O1202,'APOIO-DESPESAS'!$A$3:$N$962,7,FALSE)="","",VLOOKUP($O1202,'APOIO-DESPESAS'!$A$3:$N$962,7,FALSE)),"")</f>
        <v/>
      </c>
      <c r="G1202" s="223" t="str">
        <f>IFERROR(IF(VLOOKUP($O1202,'APOIO-DESPESAS'!$A$3:$N$962,8,FALSE)="","",VLOOKUP($O1202,'APOIO-DESPESAS'!$A$3:$N$962,8,FALSE)),"")</f>
        <v/>
      </c>
      <c r="H1202" s="223" t="str">
        <f>IFERROR(IF(VLOOKUP($O1202,'APOIO-DESPESAS'!$A$3:$N$962,9,FALSE)="","",VLOOKUP($O1202,'APOIO-DESPESAS'!$A$3:$N$962,9,FALSE)),"")</f>
        <v/>
      </c>
      <c r="I1202" s="223" t="str">
        <f>IFERROR(IF(VLOOKUP($O1202,'APOIO-DESPESAS'!$A$3:$N$962,10,FALSE)="","",VLOOKUP($O1202,'APOIO-DESPESAS'!$A$3:$N$962,10,FALSE)),"")</f>
        <v/>
      </c>
      <c r="J1202" s="223" t="str">
        <f>IFERROR(IF(VLOOKUP($O1202,'APOIO-DESPESAS'!$A$3:$N$962,11,FALSE)="","",VLOOKUP($O1202,'APOIO-DESPESAS'!$A$3:$N$962,11,FALSE)),"")</f>
        <v/>
      </c>
      <c r="K1202" s="223" t="str">
        <f>IFERROR(IF(VLOOKUP($O1202,'APOIO-DESPESAS'!$A$3:$N$962,12,FALSE)="","",VLOOKUP($O1202,'APOIO-DESPESAS'!$A$3:$N$962,12,FALSE)),"")</f>
        <v/>
      </c>
      <c r="L1202" s="223" t="str">
        <f>IFERROR(IF(VLOOKUP($O1202,'APOIO-DESPESAS'!$A$3:$N$962,13,FALSE)="","",VLOOKUP($O1202,'APOIO-DESPESAS'!$A$3:$N$962,13,FALSE)),"")</f>
        <v/>
      </c>
      <c r="M1202" s="223" t="str">
        <f>IFERROR(IF(VLOOKUP($O1202,'APOIO-DESPESAS'!$A$3:$N$962,14,FALSE)="","",VLOOKUP($O1202,'APOIO-DESPESAS'!$A$3:$N$962,14,FALSE)),"")</f>
        <v/>
      </c>
      <c r="O1202" s="223">
        <f t="shared" si="18"/>
        <v>1200</v>
      </c>
    </row>
    <row r="1203" spans="1:15" x14ac:dyDescent="0.25">
      <c r="A1203" s="223" t="str">
        <f>IFERROR(IF(VLOOKUP($O1203,'APOIO-DESPESAS'!$A$3:$N$962,2,FALSE)="","",VLOOKUP($O1203,'APOIO-DESPESAS'!$A$3:$N$962,2,FALSE)),"")</f>
        <v/>
      </c>
      <c r="B1203" s="223" t="str">
        <f>IFERROR(IF(VLOOKUP($O1203,'APOIO-DESPESAS'!$A$3:$N$962,3,FALSE)="","",VLOOKUP($O1203,'APOIO-DESPESAS'!$A$3:$N$962,3,FALSE)),"")</f>
        <v/>
      </c>
      <c r="C1203" s="223" t="str">
        <f>IFERROR(IF(VLOOKUP($O1203,'APOIO-DESPESAS'!$A$3:$N$962,4,FALSE)="","",VLOOKUP($O1203,'APOIO-DESPESAS'!$A$3:$N$962,4,FALSE)),"")</f>
        <v/>
      </c>
      <c r="D1203" s="223" t="str">
        <f>IFERROR(IF(VLOOKUP($O1203,'APOIO-DESPESAS'!$A$3:$N$962,5,FALSE)="","",VLOOKUP($O1203,'APOIO-DESPESAS'!$A$3:$N$962,5,FALSE)),"")</f>
        <v/>
      </c>
      <c r="E1203" s="223" t="str">
        <f>IFERROR(IF(VLOOKUP($O1203,'APOIO-DESPESAS'!$A$3:$N$962,6,FALSE)="","",VLOOKUP($O1203,'APOIO-DESPESAS'!$A$3:$N$962,6,FALSE)),"")</f>
        <v/>
      </c>
      <c r="F1203" s="223" t="str">
        <f>IFERROR(IF(VLOOKUP($O1203,'APOIO-DESPESAS'!$A$3:$N$962,7,FALSE)="","",VLOOKUP($O1203,'APOIO-DESPESAS'!$A$3:$N$962,7,FALSE)),"")</f>
        <v/>
      </c>
      <c r="G1203" s="223" t="str">
        <f>IFERROR(IF(VLOOKUP($O1203,'APOIO-DESPESAS'!$A$3:$N$962,8,FALSE)="","",VLOOKUP($O1203,'APOIO-DESPESAS'!$A$3:$N$962,8,FALSE)),"")</f>
        <v/>
      </c>
      <c r="H1203" s="223" t="str">
        <f>IFERROR(IF(VLOOKUP($O1203,'APOIO-DESPESAS'!$A$3:$N$962,9,FALSE)="","",VLOOKUP($O1203,'APOIO-DESPESAS'!$A$3:$N$962,9,FALSE)),"")</f>
        <v/>
      </c>
      <c r="I1203" s="223" t="str">
        <f>IFERROR(IF(VLOOKUP($O1203,'APOIO-DESPESAS'!$A$3:$N$962,10,FALSE)="","",VLOOKUP($O1203,'APOIO-DESPESAS'!$A$3:$N$962,10,FALSE)),"")</f>
        <v/>
      </c>
      <c r="J1203" s="223" t="str">
        <f>IFERROR(IF(VLOOKUP($O1203,'APOIO-DESPESAS'!$A$3:$N$962,11,FALSE)="","",VLOOKUP($O1203,'APOIO-DESPESAS'!$A$3:$N$962,11,FALSE)),"")</f>
        <v/>
      </c>
      <c r="K1203" s="223" t="str">
        <f>IFERROR(IF(VLOOKUP($O1203,'APOIO-DESPESAS'!$A$3:$N$962,12,FALSE)="","",VLOOKUP($O1203,'APOIO-DESPESAS'!$A$3:$N$962,12,FALSE)),"")</f>
        <v/>
      </c>
      <c r="L1203" s="223" t="str">
        <f>IFERROR(IF(VLOOKUP($O1203,'APOIO-DESPESAS'!$A$3:$N$962,13,FALSE)="","",VLOOKUP($O1203,'APOIO-DESPESAS'!$A$3:$N$962,13,FALSE)),"")</f>
        <v/>
      </c>
      <c r="M1203" s="223" t="str">
        <f>IFERROR(IF(VLOOKUP($O1203,'APOIO-DESPESAS'!$A$3:$N$962,14,FALSE)="","",VLOOKUP($O1203,'APOIO-DESPESAS'!$A$3:$N$962,14,FALSE)),"")</f>
        <v/>
      </c>
      <c r="O1203" s="223">
        <f t="shared" si="18"/>
        <v>1201</v>
      </c>
    </row>
    <row r="1204" spans="1:15" x14ac:dyDescent="0.25">
      <c r="A1204" s="223" t="str">
        <f>IFERROR(IF(VLOOKUP($O1204,'APOIO-DESPESAS'!$A$3:$N$962,2,FALSE)="","",VLOOKUP($O1204,'APOIO-DESPESAS'!$A$3:$N$962,2,FALSE)),"")</f>
        <v/>
      </c>
      <c r="B1204" s="223" t="str">
        <f>IFERROR(IF(VLOOKUP($O1204,'APOIO-DESPESAS'!$A$3:$N$962,3,FALSE)="","",VLOOKUP($O1204,'APOIO-DESPESAS'!$A$3:$N$962,3,FALSE)),"")</f>
        <v/>
      </c>
      <c r="C1204" s="223" t="str">
        <f>IFERROR(IF(VLOOKUP($O1204,'APOIO-DESPESAS'!$A$3:$N$962,4,FALSE)="","",VLOOKUP($O1204,'APOIO-DESPESAS'!$A$3:$N$962,4,FALSE)),"")</f>
        <v/>
      </c>
      <c r="D1204" s="223" t="str">
        <f>IFERROR(IF(VLOOKUP($O1204,'APOIO-DESPESAS'!$A$3:$N$962,5,FALSE)="","",VLOOKUP($O1204,'APOIO-DESPESAS'!$A$3:$N$962,5,FALSE)),"")</f>
        <v/>
      </c>
      <c r="E1204" s="223" t="str">
        <f>IFERROR(IF(VLOOKUP($O1204,'APOIO-DESPESAS'!$A$3:$N$962,6,FALSE)="","",VLOOKUP($O1204,'APOIO-DESPESAS'!$A$3:$N$962,6,FALSE)),"")</f>
        <v/>
      </c>
      <c r="F1204" s="223" t="str">
        <f>IFERROR(IF(VLOOKUP($O1204,'APOIO-DESPESAS'!$A$3:$N$962,7,FALSE)="","",VLOOKUP($O1204,'APOIO-DESPESAS'!$A$3:$N$962,7,FALSE)),"")</f>
        <v/>
      </c>
      <c r="G1204" s="223" t="str">
        <f>IFERROR(IF(VLOOKUP($O1204,'APOIO-DESPESAS'!$A$3:$N$962,8,FALSE)="","",VLOOKUP($O1204,'APOIO-DESPESAS'!$A$3:$N$962,8,FALSE)),"")</f>
        <v/>
      </c>
      <c r="H1204" s="223" t="str">
        <f>IFERROR(IF(VLOOKUP($O1204,'APOIO-DESPESAS'!$A$3:$N$962,9,FALSE)="","",VLOOKUP($O1204,'APOIO-DESPESAS'!$A$3:$N$962,9,FALSE)),"")</f>
        <v/>
      </c>
      <c r="I1204" s="223" t="str">
        <f>IFERROR(IF(VLOOKUP($O1204,'APOIO-DESPESAS'!$A$3:$N$962,10,FALSE)="","",VLOOKUP($O1204,'APOIO-DESPESAS'!$A$3:$N$962,10,FALSE)),"")</f>
        <v/>
      </c>
      <c r="J1204" s="223" t="str">
        <f>IFERROR(IF(VLOOKUP($O1204,'APOIO-DESPESAS'!$A$3:$N$962,11,FALSE)="","",VLOOKUP($O1204,'APOIO-DESPESAS'!$A$3:$N$962,11,FALSE)),"")</f>
        <v/>
      </c>
      <c r="K1204" s="223" t="str">
        <f>IFERROR(IF(VLOOKUP($O1204,'APOIO-DESPESAS'!$A$3:$N$962,12,FALSE)="","",VLOOKUP($O1204,'APOIO-DESPESAS'!$A$3:$N$962,12,FALSE)),"")</f>
        <v/>
      </c>
      <c r="L1204" s="223" t="str">
        <f>IFERROR(IF(VLOOKUP($O1204,'APOIO-DESPESAS'!$A$3:$N$962,13,FALSE)="","",VLOOKUP($O1204,'APOIO-DESPESAS'!$A$3:$N$962,13,FALSE)),"")</f>
        <v/>
      </c>
      <c r="M1204" s="223" t="str">
        <f>IFERROR(IF(VLOOKUP($O1204,'APOIO-DESPESAS'!$A$3:$N$962,14,FALSE)="","",VLOOKUP($O1204,'APOIO-DESPESAS'!$A$3:$N$962,14,FALSE)),"")</f>
        <v/>
      </c>
      <c r="O1204" s="223">
        <f t="shared" si="18"/>
        <v>1202</v>
      </c>
    </row>
    <row r="1205" spans="1:15" x14ac:dyDescent="0.25">
      <c r="A1205" s="223" t="str">
        <f>IFERROR(IF(VLOOKUP($O1205,'APOIO-DESPESAS'!$A$3:$N$962,2,FALSE)="","",VLOOKUP($O1205,'APOIO-DESPESAS'!$A$3:$N$962,2,FALSE)),"")</f>
        <v/>
      </c>
      <c r="B1205" s="223" t="str">
        <f>IFERROR(IF(VLOOKUP($O1205,'APOIO-DESPESAS'!$A$3:$N$962,3,FALSE)="","",VLOOKUP($O1205,'APOIO-DESPESAS'!$A$3:$N$962,3,FALSE)),"")</f>
        <v/>
      </c>
      <c r="C1205" s="223" t="str">
        <f>IFERROR(IF(VLOOKUP($O1205,'APOIO-DESPESAS'!$A$3:$N$962,4,FALSE)="","",VLOOKUP($O1205,'APOIO-DESPESAS'!$A$3:$N$962,4,FALSE)),"")</f>
        <v/>
      </c>
      <c r="D1205" s="223" t="str">
        <f>IFERROR(IF(VLOOKUP($O1205,'APOIO-DESPESAS'!$A$3:$N$962,5,FALSE)="","",VLOOKUP($O1205,'APOIO-DESPESAS'!$A$3:$N$962,5,FALSE)),"")</f>
        <v/>
      </c>
      <c r="E1205" s="223" t="str">
        <f>IFERROR(IF(VLOOKUP($O1205,'APOIO-DESPESAS'!$A$3:$N$962,6,FALSE)="","",VLOOKUP($O1205,'APOIO-DESPESAS'!$A$3:$N$962,6,FALSE)),"")</f>
        <v/>
      </c>
      <c r="F1205" s="223" t="str">
        <f>IFERROR(IF(VLOOKUP($O1205,'APOIO-DESPESAS'!$A$3:$N$962,7,FALSE)="","",VLOOKUP($O1205,'APOIO-DESPESAS'!$A$3:$N$962,7,FALSE)),"")</f>
        <v/>
      </c>
      <c r="G1205" s="223" t="str">
        <f>IFERROR(IF(VLOOKUP($O1205,'APOIO-DESPESAS'!$A$3:$N$962,8,FALSE)="","",VLOOKUP($O1205,'APOIO-DESPESAS'!$A$3:$N$962,8,FALSE)),"")</f>
        <v/>
      </c>
      <c r="H1205" s="223" t="str">
        <f>IFERROR(IF(VLOOKUP($O1205,'APOIO-DESPESAS'!$A$3:$N$962,9,FALSE)="","",VLOOKUP($O1205,'APOIO-DESPESAS'!$A$3:$N$962,9,FALSE)),"")</f>
        <v/>
      </c>
      <c r="I1205" s="223" t="str">
        <f>IFERROR(IF(VLOOKUP($O1205,'APOIO-DESPESAS'!$A$3:$N$962,10,FALSE)="","",VLOOKUP($O1205,'APOIO-DESPESAS'!$A$3:$N$962,10,FALSE)),"")</f>
        <v/>
      </c>
      <c r="J1205" s="223" t="str">
        <f>IFERROR(IF(VLOOKUP($O1205,'APOIO-DESPESAS'!$A$3:$N$962,11,FALSE)="","",VLOOKUP($O1205,'APOIO-DESPESAS'!$A$3:$N$962,11,FALSE)),"")</f>
        <v/>
      </c>
      <c r="K1205" s="223" t="str">
        <f>IFERROR(IF(VLOOKUP($O1205,'APOIO-DESPESAS'!$A$3:$N$962,12,FALSE)="","",VLOOKUP($O1205,'APOIO-DESPESAS'!$A$3:$N$962,12,FALSE)),"")</f>
        <v/>
      </c>
      <c r="L1205" s="223" t="str">
        <f>IFERROR(IF(VLOOKUP($O1205,'APOIO-DESPESAS'!$A$3:$N$962,13,FALSE)="","",VLOOKUP($O1205,'APOIO-DESPESAS'!$A$3:$N$962,13,FALSE)),"")</f>
        <v/>
      </c>
      <c r="M1205" s="223" t="str">
        <f>IFERROR(IF(VLOOKUP($O1205,'APOIO-DESPESAS'!$A$3:$N$962,14,FALSE)="","",VLOOKUP($O1205,'APOIO-DESPESAS'!$A$3:$N$962,14,FALSE)),"")</f>
        <v/>
      </c>
      <c r="O1205" s="223">
        <f t="shared" si="18"/>
        <v>1203</v>
      </c>
    </row>
    <row r="1206" spans="1:15" x14ac:dyDescent="0.25">
      <c r="A1206" s="223" t="str">
        <f>IFERROR(IF(VLOOKUP($O1206,'APOIO-DESPESAS'!$A$3:$N$962,2,FALSE)="","",VLOOKUP($O1206,'APOIO-DESPESAS'!$A$3:$N$962,2,FALSE)),"")</f>
        <v/>
      </c>
      <c r="B1206" s="223" t="str">
        <f>IFERROR(IF(VLOOKUP($O1206,'APOIO-DESPESAS'!$A$3:$N$962,3,FALSE)="","",VLOOKUP($O1206,'APOIO-DESPESAS'!$A$3:$N$962,3,FALSE)),"")</f>
        <v/>
      </c>
      <c r="C1206" s="223" t="str">
        <f>IFERROR(IF(VLOOKUP($O1206,'APOIO-DESPESAS'!$A$3:$N$962,4,FALSE)="","",VLOOKUP($O1206,'APOIO-DESPESAS'!$A$3:$N$962,4,FALSE)),"")</f>
        <v/>
      </c>
      <c r="D1206" s="223" t="str">
        <f>IFERROR(IF(VLOOKUP($O1206,'APOIO-DESPESAS'!$A$3:$N$962,5,FALSE)="","",VLOOKUP($O1206,'APOIO-DESPESAS'!$A$3:$N$962,5,FALSE)),"")</f>
        <v/>
      </c>
      <c r="E1206" s="223" t="str">
        <f>IFERROR(IF(VLOOKUP($O1206,'APOIO-DESPESAS'!$A$3:$N$962,6,FALSE)="","",VLOOKUP($O1206,'APOIO-DESPESAS'!$A$3:$N$962,6,FALSE)),"")</f>
        <v/>
      </c>
      <c r="F1206" s="223" t="str">
        <f>IFERROR(IF(VLOOKUP($O1206,'APOIO-DESPESAS'!$A$3:$N$962,7,FALSE)="","",VLOOKUP($O1206,'APOIO-DESPESAS'!$A$3:$N$962,7,FALSE)),"")</f>
        <v/>
      </c>
      <c r="G1206" s="223" t="str">
        <f>IFERROR(IF(VLOOKUP($O1206,'APOIO-DESPESAS'!$A$3:$N$962,8,FALSE)="","",VLOOKUP($O1206,'APOIO-DESPESAS'!$A$3:$N$962,8,FALSE)),"")</f>
        <v/>
      </c>
      <c r="H1206" s="223" t="str">
        <f>IFERROR(IF(VLOOKUP($O1206,'APOIO-DESPESAS'!$A$3:$N$962,9,FALSE)="","",VLOOKUP($O1206,'APOIO-DESPESAS'!$A$3:$N$962,9,FALSE)),"")</f>
        <v/>
      </c>
      <c r="I1206" s="223" t="str">
        <f>IFERROR(IF(VLOOKUP($O1206,'APOIO-DESPESAS'!$A$3:$N$962,10,FALSE)="","",VLOOKUP($O1206,'APOIO-DESPESAS'!$A$3:$N$962,10,FALSE)),"")</f>
        <v/>
      </c>
      <c r="J1206" s="223" t="str">
        <f>IFERROR(IF(VLOOKUP($O1206,'APOIO-DESPESAS'!$A$3:$N$962,11,FALSE)="","",VLOOKUP($O1206,'APOIO-DESPESAS'!$A$3:$N$962,11,FALSE)),"")</f>
        <v/>
      </c>
      <c r="K1206" s="223" t="str">
        <f>IFERROR(IF(VLOOKUP($O1206,'APOIO-DESPESAS'!$A$3:$N$962,12,FALSE)="","",VLOOKUP($O1206,'APOIO-DESPESAS'!$A$3:$N$962,12,FALSE)),"")</f>
        <v/>
      </c>
      <c r="L1206" s="223" t="str">
        <f>IFERROR(IF(VLOOKUP($O1206,'APOIO-DESPESAS'!$A$3:$N$962,13,FALSE)="","",VLOOKUP($O1206,'APOIO-DESPESAS'!$A$3:$N$962,13,FALSE)),"")</f>
        <v/>
      </c>
      <c r="M1206" s="223" t="str">
        <f>IFERROR(IF(VLOOKUP($O1206,'APOIO-DESPESAS'!$A$3:$N$962,14,FALSE)="","",VLOOKUP($O1206,'APOIO-DESPESAS'!$A$3:$N$962,14,FALSE)),"")</f>
        <v/>
      </c>
      <c r="O1206" s="223">
        <f t="shared" si="18"/>
        <v>1204</v>
      </c>
    </row>
    <row r="1207" spans="1:15" x14ac:dyDescent="0.25">
      <c r="A1207" s="223" t="str">
        <f>IFERROR(IF(VLOOKUP($O1207,'APOIO-DESPESAS'!$A$3:$N$962,2,FALSE)="","",VLOOKUP($O1207,'APOIO-DESPESAS'!$A$3:$N$962,2,FALSE)),"")</f>
        <v/>
      </c>
      <c r="B1207" s="223" t="str">
        <f>IFERROR(IF(VLOOKUP($O1207,'APOIO-DESPESAS'!$A$3:$N$962,3,FALSE)="","",VLOOKUP($O1207,'APOIO-DESPESAS'!$A$3:$N$962,3,FALSE)),"")</f>
        <v/>
      </c>
      <c r="C1207" s="223" t="str">
        <f>IFERROR(IF(VLOOKUP($O1207,'APOIO-DESPESAS'!$A$3:$N$962,4,FALSE)="","",VLOOKUP($O1207,'APOIO-DESPESAS'!$A$3:$N$962,4,FALSE)),"")</f>
        <v/>
      </c>
      <c r="D1207" s="223" t="str">
        <f>IFERROR(IF(VLOOKUP($O1207,'APOIO-DESPESAS'!$A$3:$N$962,5,FALSE)="","",VLOOKUP($O1207,'APOIO-DESPESAS'!$A$3:$N$962,5,FALSE)),"")</f>
        <v/>
      </c>
      <c r="E1207" s="223" t="str">
        <f>IFERROR(IF(VLOOKUP($O1207,'APOIO-DESPESAS'!$A$3:$N$962,6,FALSE)="","",VLOOKUP($O1207,'APOIO-DESPESAS'!$A$3:$N$962,6,FALSE)),"")</f>
        <v/>
      </c>
      <c r="F1207" s="223" t="str">
        <f>IFERROR(IF(VLOOKUP($O1207,'APOIO-DESPESAS'!$A$3:$N$962,7,FALSE)="","",VLOOKUP($O1207,'APOIO-DESPESAS'!$A$3:$N$962,7,FALSE)),"")</f>
        <v/>
      </c>
      <c r="G1207" s="223" t="str">
        <f>IFERROR(IF(VLOOKUP($O1207,'APOIO-DESPESAS'!$A$3:$N$962,8,FALSE)="","",VLOOKUP($O1207,'APOIO-DESPESAS'!$A$3:$N$962,8,FALSE)),"")</f>
        <v/>
      </c>
      <c r="H1207" s="223" t="str">
        <f>IFERROR(IF(VLOOKUP($O1207,'APOIO-DESPESAS'!$A$3:$N$962,9,FALSE)="","",VLOOKUP($O1207,'APOIO-DESPESAS'!$A$3:$N$962,9,FALSE)),"")</f>
        <v/>
      </c>
      <c r="I1207" s="223" t="str">
        <f>IFERROR(IF(VLOOKUP($O1207,'APOIO-DESPESAS'!$A$3:$N$962,10,FALSE)="","",VLOOKUP($O1207,'APOIO-DESPESAS'!$A$3:$N$962,10,FALSE)),"")</f>
        <v/>
      </c>
      <c r="J1207" s="223" t="str">
        <f>IFERROR(IF(VLOOKUP($O1207,'APOIO-DESPESAS'!$A$3:$N$962,11,FALSE)="","",VLOOKUP($O1207,'APOIO-DESPESAS'!$A$3:$N$962,11,FALSE)),"")</f>
        <v/>
      </c>
      <c r="K1207" s="223" t="str">
        <f>IFERROR(IF(VLOOKUP($O1207,'APOIO-DESPESAS'!$A$3:$N$962,12,FALSE)="","",VLOOKUP($O1207,'APOIO-DESPESAS'!$A$3:$N$962,12,FALSE)),"")</f>
        <v/>
      </c>
      <c r="L1207" s="223" t="str">
        <f>IFERROR(IF(VLOOKUP($O1207,'APOIO-DESPESAS'!$A$3:$N$962,13,FALSE)="","",VLOOKUP($O1207,'APOIO-DESPESAS'!$A$3:$N$962,13,FALSE)),"")</f>
        <v/>
      </c>
      <c r="M1207" s="223" t="str">
        <f>IFERROR(IF(VLOOKUP($O1207,'APOIO-DESPESAS'!$A$3:$N$962,14,FALSE)="","",VLOOKUP($O1207,'APOIO-DESPESAS'!$A$3:$N$962,14,FALSE)),"")</f>
        <v/>
      </c>
      <c r="O1207" s="223">
        <f t="shared" si="18"/>
        <v>1205</v>
      </c>
    </row>
    <row r="1208" spans="1:15" x14ac:dyDescent="0.25">
      <c r="A1208" s="223" t="str">
        <f>IFERROR(IF(VLOOKUP($O1208,'APOIO-DESPESAS'!$A$3:$N$962,2,FALSE)="","",VLOOKUP($O1208,'APOIO-DESPESAS'!$A$3:$N$962,2,FALSE)),"")</f>
        <v/>
      </c>
      <c r="B1208" s="223" t="str">
        <f>IFERROR(IF(VLOOKUP($O1208,'APOIO-DESPESAS'!$A$3:$N$962,3,FALSE)="","",VLOOKUP($O1208,'APOIO-DESPESAS'!$A$3:$N$962,3,FALSE)),"")</f>
        <v/>
      </c>
      <c r="C1208" s="223" t="str">
        <f>IFERROR(IF(VLOOKUP($O1208,'APOIO-DESPESAS'!$A$3:$N$962,4,FALSE)="","",VLOOKUP($O1208,'APOIO-DESPESAS'!$A$3:$N$962,4,FALSE)),"")</f>
        <v/>
      </c>
      <c r="D1208" s="223" t="str">
        <f>IFERROR(IF(VLOOKUP($O1208,'APOIO-DESPESAS'!$A$3:$N$962,5,FALSE)="","",VLOOKUP($O1208,'APOIO-DESPESAS'!$A$3:$N$962,5,FALSE)),"")</f>
        <v/>
      </c>
      <c r="E1208" s="223" t="str">
        <f>IFERROR(IF(VLOOKUP($O1208,'APOIO-DESPESAS'!$A$3:$N$962,6,FALSE)="","",VLOOKUP($O1208,'APOIO-DESPESAS'!$A$3:$N$962,6,FALSE)),"")</f>
        <v/>
      </c>
      <c r="F1208" s="223" t="str">
        <f>IFERROR(IF(VLOOKUP($O1208,'APOIO-DESPESAS'!$A$3:$N$962,7,FALSE)="","",VLOOKUP($O1208,'APOIO-DESPESAS'!$A$3:$N$962,7,FALSE)),"")</f>
        <v/>
      </c>
      <c r="G1208" s="223" t="str">
        <f>IFERROR(IF(VLOOKUP($O1208,'APOIO-DESPESAS'!$A$3:$N$962,8,FALSE)="","",VLOOKUP($O1208,'APOIO-DESPESAS'!$A$3:$N$962,8,FALSE)),"")</f>
        <v/>
      </c>
      <c r="H1208" s="223" t="str">
        <f>IFERROR(IF(VLOOKUP($O1208,'APOIO-DESPESAS'!$A$3:$N$962,9,FALSE)="","",VLOOKUP($O1208,'APOIO-DESPESAS'!$A$3:$N$962,9,FALSE)),"")</f>
        <v/>
      </c>
      <c r="I1208" s="223" t="str">
        <f>IFERROR(IF(VLOOKUP($O1208,'APOIO-DESPESAS'!$A$3:$N$962,10,FALSE)="","",VLOOKUP($O1208,'APOIO-DESPESAS'!$A$3:$N$962,10,FALSE)),"")</f>
        <v/>
      </c>
      <c r="J1208" s="223" t="str">
        <f>IFERROR(IF(VLOOKUP($O1208,'APOIO-DESPESAS'!$A$3:$N$962,11,FALSE)="","",VLOOKUP($O1208,'APOIO-DESPESAS'!$A$3:$N$962,11,FALSE)),"")</f>
        <v/>
      </c>
      <c r="K1208" s="223" t="str">
        <f>IFERROR(IF(VLOOKUP($O1208,'APOIO-DESPESAS'!$A$3:$N$962,12,FALSE)="","",VLOOKUP($O1208,'APOIO-DESPESAS'!$A$3:$N$962,12,FALSE)),"")</f>
        <v/>
      </c>
      <c r="L1208" s="223" t="str">
        <f>IFERROR(IF(VLOOKUP($O1208,'APOIO-DESPESAS'!$A$3:$N$962,13,FALSE)="","",VLOOKUP($O1208,'APOIO-DESPESAS'!$A$3:$N$962,13,FALSE)),"")</f>
        <v/>
      </c>
      <c r="M1208" s="223" t="str">
        <f>IFERROR(IF(VLOOKUP($O1208,'APOIO-DESPESAS'!$A$3:$N$962,14,FALSE)="","",VLOOKUP($O1208,'APOIO-DESPESAS'!$A$3:$N$962,14,FALSE)),"")</f>
        <v/>
      </c>
      <c r="O1208" s="223">
        <f t="shared" si="18"/>
        <v>1206</v>
      </c>
    </row>
    <row r="1209" spans="1:15" x14ac:dyDescent="0.25">
      <c r="A1209" s="223" t="str">
        <f>IFERROR(IF(VLOOKUP($O1209,'APOIO-DESPESAS'!$A$3:$N$962,2,FALSE)="","",VLOOKUP($O1209,'APOIO-DESPESAS'!$A$3:$N$962,2,FALSE)),"")</f>
        <v/>
      </c>
      <c r="B1209" s="223" t="str">
        <f>IFERROR(IF(VLOOKUP($O1209,'APOIO-DESPESAS'!$A$3:$N$962,3,FALSE)="","",VLOOKUP($O1209,'APOIO-DESPESAS'!$A$3:$N$962,3,FALSE)),"")</f>
        <v/>
      </c>
      <c r="C1209" s="223" t="str">
        <f>IFERROR(IF(VLOOKUP($O1209,'APOIO-DESPESAS'!$A$3:$N$962,4,FALSE)="","",VLOOKUP($O1209,'APOIO-DESPESAS'!$A$3:$N$962,4,FALSE)),"")</f>
        <v/>
      </c>
      <c r="D1209" s="223" t="str">
        <f>IFERROR(IF(VLOOKUP($O1209,'APOIO-DESPESAS'!$A$3:$N$962,5,FALSE)="","",VLOOKUP($O1209,'APOIO-DESPESAS'!$A$3:$N$962,5,FALSE)),"")</f>
        <v/>
      </c>
      <c r="E1209" s="223" t="str">
        <f>IFERROR(IF(VLOOKUP($O1209,'APOIO-DESPESAS'!$A$3:$N$962,6,FALSE)="","",VLOOKUP($O1209,'APOIO-DESPESAS'!$A$3:$N$962,6,FALSE)),"")</f>
        <v/>
      </c>
      <c r="F1209" s="223" t="str">
        <f>IFERROR(IF(VLOOKUP($O1209,'APOIO-DESPESAS'!$A$3:$N$962,7,FALSE)="","",VLOOKUP($O1209,'APOIO-DESPESAS'!$A$3:$N$962,7,FALSE)),"")</f>
        <v/>
      </c>
      <c r="G1209" s="223" t="str">
        <f>IFERROR(IF(VLOOKUP($O1209,'APOIO-DESPESAS'!$A$3:$N$962,8,FALSE)="","",VLOOKUP($O1209,'APOIO-DESPESAS'!$A$3:$N$962,8,FALSE)),"")</f>
        <v/>
      </c>
      <c r="H1209" s="223" t="str">
        <f>IFERROR(IF(VLOOKUP($O1209,'APOIO-DESPESAS'!$A$3:$N$962,9,FALSE)="","",VLOOKUP($O1209,'APOIO-DESPESAS'!$A$3:$N$962,9,FALSE)),"")</f>
        <v/>
      </c>
      <c r="I1209" s="223" t="str">
        <f>IFERROR(IF(VLOOKUP($O1209,'APOIO-DESPESAS'!$A$3:$N$962,10,FALSE)="","",VLOOKUP($O1209,'APOIO-DESPESAS'!$A$3:$N$962,10,FALSE)),"")</f>
        <v/>
      </c>
      <c r="J1209" s="223" t="str">
        <f>IFERROR(IF(VLOOKUP($O1209,'APOIO-DESPESAS'!$A$3:$N$962,11,FALSE)="","",VLOOKUP($O1209,'APOIO-DESPESAS'!$A$3:$N$962,11,FALSE)),"")</f>
        <v/>
      </c>
      <c r="K1209" s="223" t="str">
        <f>IFERROR(IF(VLOOKUP($O1209,'APOIO-DESPESAS'!$A$3:$N$962,12,FALSE)="","",VLOOKUP($O1209,'APOIO-DESPESAS'!$A$3:$N$962,12,FALSE)),"")</f>
        <v/>
      </c>
      <c r="L1209" s="223" t="str">
        <f>IFERROR(IF(VLOOKUP($O1209,'APOIO-DESPESAS'!$A$3:$N$962,13,FALSE)="","",VLOOKUP($O1209,'APOIO-DESPESAS'!$A$3:$N$962,13,FALSE)),"")</f>
        <v/>
      </c>
      <c r="M1209" s="223" t="str">
        <f>IFERROR(IF(VLOOKUP($O1209,'APOIO-DESPESAS'!$A$3:$N$962,14,FALSE)="","",VLOOKUP($O1209,'APOIO-DESPESAS'!$A$3:$N$962,14,FALSE)),"")</f>
        <v/>
      </c>
      <c r="O1209" s="223">
        <f t="shared" si="18"/>
        <v>1207</v>
      </c>
    </row>
    <row r="1210" spans="1:15" x14ac:dyDescent="0.25">
      <c r="A1210" s="223" t="str">
        <f>IFERROR(IF(VLOOKUP($O1210,'APOIO-DESPESAS'!$A$3:$N$962,2,FALSE)="","",VLOOKUP($O1210,'APOIO-DESPESAS'!$A$3:$N$962,2,FALSE)),"")</f>
        <v/>
      </c>
      <c r="B1210" s="223" t="str">
        <f>IFERROR(IF(VLOOKUP($O1210,'APOIO-DESPESAS'!$A$3:$N$962,3,FALSE)="","",VLOOKUP($O1210,'APOIO-DESPESAS'!$A$3:$N$962,3,FALSE)),"")</f>
        <v/>
      </c>
      <c r="C1210" s="223" t="str">
        <f>IFERROR(IF(VLOOKUP($O1210,'APOIO-DESPESAS'!$A$3:$N$962,4,FALSE)="","",VLOOKUP($O1210,'APOIO-DESPESAS'!$A$3:$N$962,4,FALSE)),"")</f>
        <v/>
      </c>
      <c r="D1210" s="223" t="str">
        <f>IFERROR(IF(VLOOKUP($O1210,'APOIO-DESPESAS'!$A$3:$N$962,5,FALSE)="","",VLOOKUP($O1210,'APOIO-DESPESAS'!$A$3:$N$962,5,FALSE)),"")</f>
        <v/>
      </c>
      <c r="E1210" s="223" t="str">
        <f>IFERROR(IF(VLOOKUP($O1210,'APOIO-DESPESAS'!$A$3:$N$962,6,FALSE)="","",VLOOKUP($O1210,'APOIO-DESPESAS'!$A$3:$N$962,6,FALSE)),"")</f>
        <v/>
      </c>
      <c r="F1210" s="223" t="str">
        <f>IFERROR(IF(VLOOKUP($O1210,'APOIO-DESPESAS'!$A$3:$N$962,7,FALSE)="","",VLOOKUP($O1210,'APOIO-DESPESAS'!$A$3:$N$962,7,FALSE)),"")</f>
        <v/>
      </c>
      <c r="G1210" s="223" t="str">
        <f>IFERROR(IF(VLOOKUP($O1210,'APOIO-DESPESAS'!$A$3:$N$962,8,FALSE)="","",VLOOKUP($O1210,'APOIO-DESPESAS'!$A$3:$N$962,8,FALSE)),"")</f>
        <v/>
      </c>
      <c r="H1210" s="223" t="str">
        <f>IFERROR(IF(VLOOKUP($O1210,'APOIO-DESPESAS'!$A$3:$N$962,9,FALSE)="","",VLOOKUP($O1210,'APOIO-DESPESAS'!$A$3:$N$962,9,FALSE)),"")</f>
        <v/>
      </c>
      <c r="I1210" s="223" t="str">
        <f>IFERROR(IF(VLOOKUP($O1210,'APOIO-DESPESAS'!$A$3:$N$962,10,FALSE)="","",VLOOKUP($O1210,'APOIO-DESPESAS'!$A$3:$N$962,10,FALSE)),"")</f>
        <v/>
      </c>
      <c r="J1210" s="223" t="str">
        <f>IFERROR(IF(VLOOKUP($O1210,'APOIO-DESPESAS'!$A$3:$N$962,11,FALSE)="","",VLOOKUP($O1210,'APOIO-DESPESAS'!$A$3:$N$962,11,FALSE)),"")</f>
        <v/>
      </c>
      <c r="K1210" s="223" t="str">
        <f>IFERROR(IF(VLOOKUP($O1210,'APOIO-DESPESAS'!$A$3:$N$962,12,FALSE)="","",VLOOKUP($O1210,'APOIO-DESPESAS'!$A$3:$N$962,12,FALSE)),"")</f>
        <v/>
      </c>
      <c r="L1210" s="223" t="str">
        <f>IFERROR(IF(VLOOKUP($O1210,'APOIO-DESPESAS'!$A$3:$N$962,13,FALSE)="","",VLOOKUP($O1210,'APOIO-DESPESAS'!$A$3:$N$962,13,FALSE)),"")</f>
        <v/>
      </c>
      <c r="M1210" s="223" t="str">
        <f>IFERROR(IF(VLOOKUP($O1210,'APOIO-DESPESAS'!$A$3:$N$962,14,FALSE)="","",VLOOKUP($O1210,'APOIO-DESPESAS'!$A$3:$N$962,14,FALSE)),"")</f>
        <v/>
      </c>
      <c r="O1210" s="223">
        <f t="shared" si="18"/>
        <v>1208</v>
      </c>
    </row>
    <row r="1211" spans="1:15" x14ac:dyDescent="0.25">
      <c r="A1211" s="223" t="str">
        <f>IFERROR(IF(VLOOKUP($O1211,'APOIO-DESPESAS'!$A$3:$N$962,2,FALSE)="","",VLOOKUP($O1211,'APOIO-DESPESAS'!$A$3:$N$962,2,FALSE)),"")</f>
        <v/>
      </c>
      <c r="B1211" s="223" t="str">
        <f>IFERROR(IF(VLOOKUP($O1211,'APOIO-DESPESAS'!$A$3:$N$962,3,FALSE)="","",VLOOKUP($O1211,'APOIO-DESPESAS'!$A$3:$N$962,3,FALSE)),"")</f>
        <v/>
      </c>
      <c r="C1211" s="223" t="str">
        <f>IFERROR(IF(VLOOKUP($O1211,'APOIO-DESPESAS'!$A$3:$N$962,4,FALSE)="","",VLOOKUP($O1211,'APOIO-DESPESAS'!$A$3:$N$962,4,FALSE)),"")</f>
        <v/>
      </c>
      <c r="D1211" s="223" t="str">
        <f>IFERROR(IF(VLOOKUP($O1211,'APOIO-DESPESAS'!$A$3:$N$962,5,FALSE)="","",VLOOKUP($O1211,'APOIO-DESPESAS'!$A$3:$N$962,5,FALSE)),"")</f>
        <v/>
      </c>
      <c r="E1211" s="223" t="str">
        <f>IFERROR(IF(VLOOKUP($O1211,'APOIO-DESPESAS'!$A$3:$N$962,6,FALSE)="","",VLOOKUP($O1211,'APOIO-DESPESAS'!$A$3:$N$962,6,FALSE)),"")</f>
        <v/>
      </c>
      <c r="F1211" s="223" t="str">
        <f>IFERROR(IF(VLOOKUP($O1211,'APOIO-DESPESAS'!$A$3:$N$962,7,FALSE)="","",VLOOKUP($O1211,'APOIO-DESPESAS'!$A$3:$N$962,7,FALSE)),"")</f>
        <v/>
      </c>
      <c r="G1211" s="223" t="str">
        <f>IFERROR(IF(VLOOKUP($O1211,'APOIO-DESPESAS'!$A$3:$N$962,8,FALSE)="","",VLOOKUP($O1211,'APOIO-DESPESAS'!$A$3:$N$962,8,FALSE)),"")</f>
        <v/>
      </c>
      <c r="H1211" s="223" t="str">
        <f>IFERROR(IF(VLOOKUP($O1211,'APOIO-DESPESAS'!$A$3:$N$962,9,FALSE)="","",VLOOKUP($O1211,'APOIO-DESPESAS'!$A$3:$N$962,9,FALSE)),"")</f>
        <v/>
      </c>
      <c r="I1211" s="223" t="str">
        <f>IFERROR(IF(VLOOKUP($O1211,'APOIO-DESPESAS'!$A$3:$N$962,10,FALSE)="","",VLOOKUP($O1211,'APOIO-DESPESAS'!$A$3:$N$962,10,FALSE)),"")</f>
        <v/>
      </c>
      <c r="J1211" s="223" t="str">
        <f>IFERROR(IF(VLOOKUP($O1211,'APOIO-DESPESAS'!$A$3:$N$962,11,FALSE)="","",VLOOKUP($O1211,'APOIO-DESPESAS'!$A$3:$N$962,11,FALSE)),"")</f>
        <v/>
      </c>
      <c r="K1211" s="223" t="str">
        <f>IFERROR(IF(VLOOKUP($O1211,'APOIO-DESPESAS'!$A$3:$N$962,12,FALSE)="","",VLOOKUP($O1211,'APOIO-DESPESAS'!$A$3:$N$962,12,FALSE)),"")</f>
        <v/>
      </c>
      <c r="L1211" s="223" t="str">
        <f>IFERROR(IF(VLOOKUP($O1211,'APOIO-DESPESAS'!$A$3:$N$962,13,FALSE)="","",VLOOKUP($O1211,'APOIO-DESPESAS'!$A$3:$N$962,13,FALSE)),"")</f>
        <v/>
      </c>
      <c r="M1211" s="223" t="str">
        <f>IFERROR(IF(VLOOKUP($O1211,'APOIO-DESPESAS'!$A$3:$N$962,14,FALSE)="","",VLOOKUP($O1211,'APOIO-DESPESAS'!$A$3:$N$962,14,FALSE)),"")</f>
        <v/>
      </c>
      <c r="O1211" s="223">
        <f t="shared" si="18"/>
        <v>1209</v>
      </c>
    </row>
    <row r="1212" spans="1:15" x14ac:dyDescent="0.25">
      <c r="A1212" s="223" t="str">
        <f>IFERROR(IF(VLOOKUP($O1212,'APOIO-DESPESAS'!$A$3:$N$962,2,FALSE)="","",VLOOKUP($O1212,'APOIO-DESPESAS'!$A$3:$N$962,2,FALSE)),"")</f>
        <v/>
      </c>
      <c r="B1212" s="223" t="str">
        <f>IFERROR(IF(VLOOKUP($O1212,'APOIO-DESPESAS'!$A$3:$N$962,3,FALSE)="","",VLOOKUP($O1212,'APOIO-DESPESAS'!$A$3:$N$962,3,FALSE)),"")</f>
        <v/>
      </c>
      <c r="C1212" s="223" t="str">
        <f>IFERROR(IF(VLOOKUP($O1212,'APOIO-DESPESAS'!$A$3:$N$962,4,FALSE)="","",VLOOKUP($O1212,'APOIO-DESPESAS'!$A$3:$N$962,4,FALSE)),"")</f>
        <v/>
      </c>
      <c r="D1212" s="223" t="str">
        <f>IFERROR(IF(VLOOKUP($O1212,'APOIO-DESPESAS'!$A$3:$N$962,5,FALSE)="","",VLOOKUP($O1212,'APOIO-DESPESAS'!$A$3:$N$962,5,FALSE)),"")</f>
        <v/>
      </c>
      <c r="E1212" s="223" t="str">
        <f>IFERROR(IF(VLOOKUP($O1212,'APOIO-DESPESAS'!$A$3:$N$962,6,FALSE)="","",VLOOKUP($O1212,'APOIO-DESPESAS'!$A$3:$N$962,6,FALSE)),"")</f>
        <v/>
      </c>
      <c r="F1212" s="223" t="str">
        <f>IFERROR(IF(VLOOKUP($O1212,'APOIO-DESPESAS'!$A$3:$N$962,7,FALSE)="","",VLOOKUP($O1212,'APOIO-DESPESAS'!$A$3:$N$962,7,FALSE)),"")</f>
        <v/>
      </c>
      <c r="G1212" s="223" t="str">
        <f>IFERROR(IF(VLOOKUP($O1212,'APOIO-DESPESAS'!$A$3:$N$962,8,FALSE)="","",VLOOKUP($O1212,'APOIO-DESPESAS'!$A$3:$N$962,8,FALSE)),"")</f>
        <v/>
      </c>
      <c r="H1212" s="223" t="str">
        <f>IFERROR(IF(VLOOKUP($O1212,'APOIO-DESPESAS'!$A$3:$N$962,9,FALSE)="","",VLOOKUP($O1212,'APOIO-DESPESAS'!$A$3:$N$962,9,FALSE)),"")</f>
        <v/>
      </c>
      <c r="I1212" s="223" t="str">
        <f>IFERROR(IF(VLOOKUP($O1212,'APOIO-DESPESAS'!$A$3:$N$962,10,FALSE)="","",VLOOKUP($O1212,'APOIO-DESPESAS'!$A$3:$N$962,10,FALSE)),"")</f>
        <v/>
      </c>
      <c r="J1212" s="223" t="str">
        <f>IFERROR(IF(VLOOKUP($O1212,'APOIO-DESPESAS'!$A$3:$N$962,11,FALSE)="","",VLOOKUP($O1212,'APOIO-DESPESAS'!$A$3:$N$962,11,FALSE)),"")</f>
        <v/>
      </c>
      <c r="K1212" s="223" t="str">
        <f>IFERROR(IF(VLOOKUP($O1212,'APOIO-DESPESAS'!$A$3:$N$962,12,FALSE)="","",VLOOKUP($O1212,'APOIO-DESPESAS'!$A$3:$N$962,12,FALSE)),"")</f>
        <v/>
      </c>
      <c r="L1212" s="223" t="str">
        <f>IFERROR(IF(VLOOKUP($O1212,'APOIO-DESPESAS'!$A$3:$N$962,13,FALSE)="","",VLOOKUP($O1212,'APOIO-DESPESAS'!$A$3:$N$962,13,FALSE)),"")</f>
        <v/>
      </c>
      <c r="M1212" s="223" t="str">
        <f>IFERROR(IF(VLOOKUP($O1212,'APOIO-DESPESAS'!$A$3:$N$962,14,FALSE)="","",VLOOKUP($O1212,'APOIO-DESPESAS'!$A$3:$N$962,14,FALSE)),"")</f>
        <v/>
      </c>
      <c r="O1212" s="223">
        <f t="shared" si="18"/>
        <v>1210</v>
      </c>
    </row>
    <row r="1213" spans="1:15" x14ac:dyDescent="0.25">
      <c r="A1213" s="223" t="str">
        <f>IFERROR(IF(VLOOKUP($O1213,'APOIO-DESPESAS'!$A$3:$N$962,2,FALSE)="","",VLOOKUP($O1213,'APOIO-DESPESAS'!$A$3:$N$962,2,FALSE)),"")</f>
        <v/>
      </c>
      <c r="B1213" s="223" t="str">
        <f>IFERROR(IF(VLOOKUP($O1213,'APOIO-DESPESAS'!$A$3:$N$962,3,FALSE)="","",VLOOKUP($O1213,'APOIO-DESPESAS'!$A$3:$N$962,3,FALSE)),"")</f>
        <v/>
      </c>
      <c r="C1213" s="223" t="str">
        <f>IFERROR(IF(VLOOKUP($O1213,'APOIO-DESPESAS'!$A$3:$N$962,4,FALSE)="","",VLOOKUP($O1213,'APOIO-DESPESAS'!$A$3:$N$962,4,FALSE)),"")</f>
        <v/>
      </c>
      <c r="D1213" s="223" t="str">
        <f>IFERROR(IF(VLOOKUP($O1213,'APOIO-DESPESAS'!$A$3:$N$962,5,FALSE)="","",VLOOKUP($O1213,'APOIO-DESPESAS'!$A$3:$N$962,5,FALSE)),"")</f>
        <v/>
      </c>
      <c r="E1213" s="223" t="str">
        <f>IFERROR(IF(VLOOKUP($O1213,'APOIO-DESPESAS'!$A$3:$N$962,6,FALSE)="","",VLOOKUP($O1213,'APOIO-DESPESAS'!$A$3:$N$962,6,FALSE)),"")</f>
        <v/>
      </c>
      <c r="F1213" s="223" t="str">
        <f>IFERROR(IF(VLOOKUP($O1213,'APOIO-DESPESAS'!$A$3:$N$962,7,FALSE)="","",VLOOKUP($O1213,'APOIO-DESPESAS'!$A$3:$N$962,7,FALSE)),"")</f>
        <v/>
      </c>
      <c r="G1213" s="223" t="str">
        <f>IFERROR(IF(VLOOKUP($O1213,'APOIO-DESPESAS'!$A$3:$N$962,8,FALSE)="","",VLOOKUP($O1213,'APOIO-DESPESAS'!$A$3:$N$962,8,FALSE)),"")</f>
        <v/>
      </c>
      <c r="H1213" s="223" t="str">
        <f>IFERROR(IF(VLOOKUP($O1213,'APOIO-DESPESAS'!$A$3:$N$962,9,FALSE)="","",VLOOKUP($O1213,'APOIO-DESPESAS'!$A$3:$N$962,9,FALSE)),"")</f>
        <v/>
      </c>
      <c r="I1213" s="223" t="str">
        <f>IFERROR(IF(VLOOKUP($O1213,'APOIO-DESPESAS'!$A$3:$N$962,10,FALSE)="","",VLOOKUP($O1213,'APOIO-DESPESAS'!$A$3:$N$962,10,FALSE)),"")</f>
        <v/>
      </c>
      <c r="J1213" s="223" t="str">
        <f>IFERROR(IF(VLOOKUP($O1213,'APOIO-DESPESAS'!$A$3:$N$962,11,FALSE)="","",VLOOKUP($O1213,'APOIO-DESPESAS'!$A$3:$N$962,11,FALSE)),"")</f>
        <v/>
      </c>
      <c r="K1213" s="223" t="str">
        <f>IFERROR(IF(VLOOKUP($O1213,'APOIO-DESPESAS'!$A$3:$N$962,12,FALSE)="","",VLOOKUP($O1213,'APOIO-DESPESAS'!$A$3:$N$962,12,FALSE)),"")</f>
        <v/>
      </c>
      <c r="L1213" s="223" t="str">
        <f>IFERROR(IF(VLOOKUP($O1213,'APOIO-DESPESAS'!$A$3:$N$962,13,FALSE)="","",VLOOKUP($O1213,'APOIO-DESPESAS'!$A$3:$N$962,13,FALSE)),"")</f>
        <v/>
      </c>
      <c r="M1213" s="223" t="str">
        <f>IFERROR(IF(VLOOKUP($O1213,'APOIO-DESPESAS'!$A$3:$N$962,14,FALSE)="","",VLOOKUP($O1213,'APOIO-DESPESAS'!$A$3:$N$962,14,FALSE)),"")</f>
        <v/>
      </c>
      <c r="O1213" s="223">
        <f t="shared" si="18"/>
        <v>1211</v>
      </c>
    </row>
    <row r="1214" spans="1:15" x14ac:dyDescent="0.25">
      <c r="A1214" s="223" t="str">
        <f>IFERROR(IF(VLOOKUP($O1214,'APOIO-DESPESAS'!$A$3:$N$962,2,FALSE)="","",VLOOKUP($O1214,'APOIO-DESPESAS'!$A$3:$N$962,2,FALSE)),"")</f>
        <v/>
      </c>
      <c r="B1214" s="223" t="str">
        <f>IFERROR(IF(VLOOKUP($O1214,'APOIO-DESPESAS'!$A$3:$N$962,3,FALSE)="","",VLOOKUP($O1214,'APOIO-DESPESAS'!$A$3:$N$962,3,FALSE)),"")</f>
        <v/>
      </c>
      <c r="C1214" s="223" t="str">
        <f>IFERROR(IF(VLOOKUP($O1214,'APOIO-DESPESAS'!$A$3:$N$962,4,FALSE)="","",VLOOKUP($O1214,'APOIO-DESPESAS'!$A$3:$N$962,4,FALSE)),"")</f>
        <v/>
      </c>
      <c r="D1214" s="223" t="str">
        <f>IFERROR(IF(VLOOKUP($O1214,'APOIO-DESPESAS'!$A$3:$N$962,5,FALSE)="","",VLOOKUP($O1214,'APOIO-DESPESAS'!$A$3:$N$962,5,FALSE)),"")</f>
        <v/>
      </c>
      <c r="E1214" s="223" t="str">
        <f>IFERROR(IF(VLOOKUP($O1214,'APOIO-DESPESAS'!$A$3:$N$962,6,FALSE)="","",VLOOKUP($O1214,'APOIO-DESPESAS'!$A$3:$N$962,6,FALSE)),"")</f>
        <v/>
      </c>
      <c r="F1214" s="223" t="str">
        <f>IFERROR(IF(VLOOKUP($O1214,'APOIO-DESPESAS'!$A$3:$N$962,7,FALSE)="","",VLOOKUP($O1214,'APOIO-DESPESAS'!$A$3:$N$962,7,FALSE)),"")</f>
        <v/>
      </c>
      <c r="G1214" s="223" t="str">
        <f>IFERROR(IF(VLOOKUP($O1214,'APOIO-DESPESAS'!$A$3:$N$962,8,FALSE)="","",VLOOKUP($O1214,'APOIO-DESPESAS'!$A$3:$N$962,8,FALSE)),"")</f>
        <v/>
      </c>
      <c r="H1214" s="223" t="str">
        <f>IFERROR(IF(VLOOKUP($O1214,'APOIO-DESPESAS'!$A$3:$N$962,9,FALSE)="","",VLOOKUP($O1214,'APOIO-DESPESAS'!$A$3:$N$962,9,FALSE)),"")</f>
        <v/>
      </c>
      <c r="I1214" s="223" t="str">
        <f>IFERROR(IF(VLOOKUP($O1214,'APOIO-DESPESAS'!$A$3:$N$962,10,FALSE)="","",VLOOKUP($O1214,'APOIO-DESPESAS'!$A$3:$N$962,10,FALSE)),"")</f>
        <v/>
      </c>
      <c r="J1214" s="223" t="str">
        <f>IFERROR(IF(VLOOKUP($O1214,'APOIO-DESPESAS'!$A$3:$N$962,11,FALSE)="","",VLOOKUP($O1214,'APOIO-DESPESAS'!$A$3:$N$962,11,FALSE)),"")</f>
        <v/>
      </c>
      <c r="K1214" s="223" t="str">
        <f>IFERROR(IF(VLOOKUP($O1214,'APOIO-DESPESAS'!$A$3:$N$962,12,FALSE)="","",VLOOKUP($O1214,'APOIO-DESPESAS'!$A$3:$N$962,12,FALSE)),"")</f>
        <v/>
      </c>
      <c r="L1214" s="223" t="str">
        <f>IFERROR(IF(VLOOKUP($O1214,'APOIO-DESPESAS'!$A$3:$N$962,13,FALSE)="","",VLOOKUP($O1214,'APOIO-DESPESAS'!$A$3:$N$962,13,FALSE)),"")</f>
        <v/>
      </c>
      <c r="M1214" s="223" t="str">
        <f>IFERROR(IF(VLOOKUP($O1214,'APOIO-DESPESAS'!$A$3:$N$962,14,FALSE)="","",VLOOKUP($O1214,'APOIO-DESPESAS'!$A$3:$N$962,14,FALSE)),"")</f>
        <v/>
      </c>
      <c r="O1214" s="223">
        <f t="shared" si="18"/>
        <v>1212</v>
      </c>
    </row>
    <row r="1215" spans="1:15" x14ac:dyDescent="0.25">
      <c r="A1215" s="223" t="str">
        <f>IFERROR(IF(VLOOKUP($O1215,'APOIO-DESPESAS'!$A$3:$N$962,2,FALSE)="","",VLOOKUP($O1215,'APOIO-DESPESAS'!$A$3:$N$962,2,FALSE)),"")</f>
        <v/>
      </c>
      <c r="B1215" s="223" t="str">
        <f>IFERROR(IF(VLOOKUP($O1215,'APOIO-DESPESAS'!$A$3:$N$962,3,FALSE)="","",VLOOKUP($O1215,'APOIO-DESPESAS'!$A$3:$N$962,3,FALSE)),"")</f>
        <v/>
      </c>
      <c r="C1215" s="223" t="str">
        <f>IFERROR(IF(VLOOKUP($O1215,'APOIO-DESPESAS'!$A$3:$N$962,4,FALSE)="","",VLOOKUP($O1215,'APOIO-DESPESAS'!$A$3:$N$962,4,FALSE)),"")</f>
        <v/>
      </c>
      <c r="D1215" s="223" t="str">
        <f>IFERROR(IF(VLOOKUP($O1215,'APOIO-DESPESAS'!$A$3:$N$962,5,FALSE)="","",VLOOKUP($O1215,'APOIO-DESPESAS'!$A$3:$N$962,5,FALSE)),"")</f>
        <v/>
      </c>
      <c r="E1215" s="223" t="str">
        <f>IFERROR(IF(VLOOKUP($O1215,'APOIO-DESPESAS'!$A$3:$N$962,6,FALSE)="","",VLOOKUP($O1215,'APOIO-DESPESAS'!$A$3:$N$962,6,FALSE)),"")</f>
        <v/>
      </c>
      <c r="F1215" s="223" t="str">
        <f>IFERROR(IF(VLOOKUP($O1215,'APOIO-DESPESAS'!$A$3:$N$962,7,FALSE)="","",VLOOKUP($O1215,'APOIO-DESPESAS'!$A$3:$N$962,7,FALSE)),"")</f>
        <v/>
      </c>
      <c r="G1215" s="223" t="str">
        <f>IFERROR(IF(VLOOKUP($O1215,'APOIO-DESPESAS'!$A$3:$N$962,8,FALSE)="","",VLOOKUP($O1215,'APOIO-DESPESAS'!$A$3:$N$962,8,FALSE)),"")</f>
        <v/>
      </c>
      <c r="H1215" s="223" t="str">
        <f>IFERROR(IF(VLOOKUP($O1215,'APOIO-DESPESAS'!$A$3:$N$962,9,FALSE)="","",VLOOKUP($O1215,'APOIO-DESPESAS'!$A$3:$N$962,9,FALSE)),"")</f>
        <v/>
      </c>
      <c r="I1215" s="223" t="str">
        <f>IFERROR(IF(VLOOKUP($O1215,'APOIO-DESPESAS'!$A$3:$N$962,10,FALSE)="","",VLOOKUP($O1215,'APOIO-DESPESAS'!$A$3:$N$962,10,FALSE)),"")</f>
        <v/>
      </c>
      <c r="J1215" s="223" t="str">
        <f>IFERROR(IF(VLOOKUP($O1215,'APOIO-DESPESAS'!$A$3:$N$962,11,FALSE)="","",VLOOKUP($O1215,'APOIO-DESPESAS'!$A$3:$N$962,11,FALSE)),"")</f>
        <v/>
      </c>
      <c r="K1215" s="223" t="str">
        <f>IFERROR(IF(VLOOKUP($O1215,'APOIO-DESPESAS'!$A$3:$N$962,12,FALSE)="","",VLOOKUP($O1215,'APOIO-DESPESAS'!$A$3:$N$962,12,FALSE)),"")</f>
        <v/>
      </c>
      <c r="L1215" s="223" t="str">
        <f>IFERROR(IF(VLOOKUP($O1215,'APOIO-DESPESAS'!$A$3:$N$962,13,FALSE)="","",VLOOKUP($O1215,'APOIO-DESPESAS'!$A$3:$N$962,13,FALSE)),"")</f>
        <v/>
      </c>
      <c r="M1215" s="223" t="str">
        <f>IFERROR(IF(VLOOKUP($O1215,'APOIO-DESPESAS'!$A$3:$N$962,14,FALSE)="","",VLOOKUP($O1215,'APOIO-DESPESAS'!$A$3:$N$962,14,FALSE)),"")</f>
        <v/>
      </c>
      <c r="O1215" s="223">
        <f t="shared" si="18"/>
        <v>1213</v>
      </c>
    </row>
    <row r="1216" spans="1:15" x14ac:dyDescent="0.25">
      <c r="A1216" s="223" t="str">
        <f>IFERROR(IF(VLOOKUP($O1216,'APOIO-DESPESAS'!$A$3:$N$962,2,FALSE)="","",VLOOKUP($O1216,'APOIO-DESPESAS'!$A$3:$N$962,2,FALSE)),"")</f>
        <v/>
      </c>
      <c r="B1216" s="223" t="str">
        <f>IFERROR(IF(VLOOKUP($O1216,'APOIO-DESPESAS'!$A$3:$N$962,3,FALSE)="","",VLOOKUP($O1216,'APOIO-DESPESAS'!$A$3:$N$962,3,FALSE)),"")</f>
        <v/>
      </c>
      <c r="C1216" s="223" t="str">
        <f>IFERROR(IF(VLOOKUP($O1216,'APOIO-DESPESAS'!$A$3:$N$962,4,FALSE)="","",VLOOKUP($O1216,'APOIO-DESPESAS'!$A$3:$N$962,4,FALSE)),"")</f>
        <v/>
      </c>
      <c r="D1216" s="223" t="str">
        <f>IFERROR(IF(VLOOKUP($O1216,'APOIO-DESPESAS'!$A$3:$N$962,5,FALSE)="","",VLOOKUP($O1216,'APOIO-DESPESAS'!$A$3:$N$962,5,FALSE)),"")</f>
        <v/>
      </c>
      <c r="E1216" s="223" t="str">
        <f>IFERROR(IF(VLOOKUP($O1216,'APOIO-DESPESAS'!$A$3:$N$962,6,FALSE)="","",VLOOKUP($O1216,'APOIO-DESPESAS'!$A$3:$N$962,6,FALSE)),"")</f>
        <v/>
      </c>
      <c r="F1216" s="223" t="str">
        <f>IFERROR(IF(VLOOKUP($O1216,'APOIO-DESPESAS'!$A$3:$N$962,7,FALSE)="","",VLOOKUP($O1216,'APOIO-DESPESAS'!$A$3:$N$962,7,FALSE)),"")</f>
        <v/>
      </c>
      <c r="G1216" s="223" t="str">
        <f>IFERROR(IF(VLOOKUP($O1216,'APOIO-DESPESAS'!$A$3:$N$962,8,FALSE)="","",VLOOKUP($O1216,'APOIO-DESPESAS'!$A$3:$N$962,8,FALSE)),"")</f>
        <v/>
      </c>
      <c r="H1216" s="223" t="str">
        <f>IFERROR(IF(VLOOKUP($O1216,'APOIO-DESPESAS'!$A$3:$N$962,9,FALSE)="","",VLOOKUP($O1216,'APOIO-DESPESAS'!$A$3:$N$962,9,FALSE)),"")</f>
        <v/>
      </c>
      <c r="I1216" s="223" t="str">
        <f>IFERROR(IF(VLOOKUP($O1216,'APOIO-DESPESAS'!$A$3:$N$962,10,FALSE)="","",VLOOKUP($O1216,'APOIO-DESPESAS'!$A$3:$N$962,10,FALSE)),"")</f>
        <v/>
      </c>
      <c r="J1216" s="223" t="str">
        <f>IFERROR(IF(VLOOKUP($O1216,'APOIO-DESPESAS'!$A$3:$N$962,11,FALSE)="","",VLOOKUP($O1216,'APOIO-DESPESAS'!$A$3:$N$962,11,FALSE)),"")</f>
        <v/>
      </c>
      <c r="K1216" s="223" t="str">
        <f>IFERROR(IF(VLOOKUP($O1216,'APOIO-DESPESAS'!$A$3:$N$962,12,FALSE)="","",VLOOKUP($O1216,'APOIO-DESPESAS'!$A$3:$N$962,12,FALSE)),"")</f>
        <v/>
      </c>
      <c r="L1216" s="223" t="str">
        <f>IFERROR(IF(VLOOKUP($O1216,'APOIO-DESPESAS'!$A$3:$N$962,13,FALSE)="","",VLOOKUP($O1216,'APOIO-DESPESAS'!$A$3:$N$962,13,FALSE)),"")</f>
        <v/>
      </c>
      <c r="M1216" s="223" t="str">
        <f>IFERROR(IF(VLOOKUP($O1216,'APOIO-DESPESAS'!$A$3:$N$962,14,FALSE)="","",VLOOKUP($O1216,'APOIO-DESPESAS'!$A$3:$N$962,14,FALSE)),"")</f>
        <v/>
      </c>
      <c r="O1216" s="223">
        <f t="shared" si="18"/>
        <v>1214</v>
      </c>
    </row>
    <row r="1217" spans="1:15" x14ac:dyDescent="0.25">
      <c r="A1217" s="223" t="str">
        <f>IFERROR(IF(VLOOKUP($O1217,'APOIO-DESPESAS'!$A$3:$N$962,2,FALSE)="","",VLOOKUP($O1217,'APOIO-DESPESAS'!$A$3:$N$962,2,FALSE)),"")</f>
        <v/>
      </c>
      <c r="B1217" s="223" t="str">
        <f>IFERROR(IF(VLOOKUP($O1217,'APOIO-DESPESAS'!$A$3:$N$962,3,FALSE)="","",VLOOKUP($O1217,'APOIO-DESPESAS'!$A$3:$N$962,3,FALSE)),"")</f>
        <v/>
      </c>
      <c r="C1217" s="223" t="str">
        <f>IFERROR(IF(VLOOKUP($O1217,'APOIO-DESPESAS'!$A$3:$N$962,4,FALSE)="","",VLOOKUP($O1217,'APOIO-DESPESAS'!$A$3:$N$962,4,FALSE)),"")</f>
        <v/>
      </c>
      <c r="D1217" s="223" t="str">
        <f>IFERROR(IF(VLOOKUP($O1217,'APOIO-DESPESAS'!$A$3:$N$962,5,FALSE)="","",VLOOKUP($O1217,'APOIO-DESPESAS'!$A$3:$N$962,5,FALSE)),"")</f>
        <v/>
      </c>
      <c r="E1217" s="223" t="str">
        <f>IFERROR(IF(VLOOKUP($O1217,'APOIO-DESPESAS'!$A$3:$N$962,6,FALSE)="","",VLOOKUP($O1217,'APOIO-DESPESAS'!$A$3:$N$962,6,FALSE)),"")</f>
        <v/>
      </c>
      <c r="F1217" s="223" t="str">
        <f>IFERROR(IF(VLOOKUP($O1217,'APOIO-DESPESAS'!$A$3:$N$962,7,FALSE)="","",VLOOKUP($O1217,'APOIO-DESPESAS'!$A$3:$N$962,7,FALSE)),"")</f>
        <v/>
      </c>
      <c r="G1217" s="223" t="str">
        <f>IFERROR(IF(VLOOKUP($O1217,'APOIO-DESPESAS'!$A$3:$N$962,8,FALSE)="","",VLOOKUP($O1217,'APOIO-DESPESAS'!$A$3:$N$962,8,FALSE)),"")</f>
        <v/>
      </c>
      <c r="H1217" s="223" t="str">
        <f>IFERROR(IF(VLOOKUP($O1217,'APOIO-DESPESAS'!$A$3:$N$962,9,FALSE)="","",VLOOKUP($O1217,'APOIO-DESPESAS'!$A$3:$N$962,9,FALSE)),"")</f>
        <v/>
      </c>
      <c r="I1217" s="223" t="str">
        <f>IFERROR(IF(VLOOKUP($O1217,'APOIO-DESPESAS'!$A$3:$N$962,10,FALSE)="","",VLOOKUP($O1217,'APOIO-DESPESAS'!$A$3:$N$962,10,FALSE)),"")</f>
        <v/>
      </c>
      <c r="J1217" s="223" t="str">
        <f>IFERROR(IF(VLOOKUP($O1217,'APOIO-DESPESAS'!$A$3:$N$962,11,FALSE)="","",VLOOKUP($O1217,'APOIO-DESPESAS'!$A$3:$N$962,11,FALSE)),"")</f>
        <v/>
      </c>
      <c r="K1217" s="223" t="str">
        <f>IFERROR(IF(VLOOKUP($O1217,'APOIO-DESPESAS'!$A$3:$N$962,12,FALSE)="","",VLOOKUP($O1217,'APOIO-DESPESAS'!$A$3:$N$962,12,FALSE)),"")</f>
        <v/>
      </c>
      <c r="L1217" s="223" t="str">
        <f>IFERROR(IF(VLOOKUP($O1217,'APOIO-DESPESAS'!$A$3:$N$962,13,FALSE)="","",VLOOKUP($O1217,'APOIO-DESPESAS'!$A$3:$N$962,13,FALSE)),"")</f>
        <v/>
      </c>
      <c r="M1217" s="223" t="str">
        <f>IFERROR(IF(VLOOKUP($O1217,'APOIO-DESPESAS'!$A$3:$N$962,14,FALSE)="","",VLOOKUP($O1217,'APOIO-DESPESAS'!$A$3:$N$962,14,FALSE)),"")</f>
        <v/>
      </c>
      <c r="O1217" s="223">
        <f t="shared" si="18"/>
        <v>1215</v>
      </c>
    </row>
    <row r="1218" spans="1:15" x14ac:dyDescent="0.25">
      <c r="A1218" s="223" t="str">
        <f>IFERROR(IF(VLOOKUP($O1218,'APOIO-DESPESAS'!$A$3:$N$962,2,FALSE)="","",VLOOKUP($O1218,'APOIO-DESPESAS'!$A$3:$N$962,2,FALSE)),"")</f>
        <v/>
      </c>
      <c r="B1218" s="223" t="str">
        <f>IFERROR(IF(VLOOKUP($O1218,'APOIO-DESPESAS'!$A$3:$N$962,3,FALSE)="","",VLOOKUP($O1218,'APOIO-DESPESAS'!$A$3:$N$962,3,FALSE)),"")</f>
        <v/>
      </c>
      <c r="C1218" s="223" t="str">
        <f>IFERROR(IF(VLOOKUP($O1218,'APOIO-DESPESAS'!$A$3:$N$962,4,FALSE)="","",VLOOKUP($O1218,'APOIO-DESPESAS'!$A$3:$N$962,4,FALSE)),"")</f>
        <v/>
      </c>
      <c r="D1218" s="223" t="str">
        <f>IFERROR(IF(VLOOKUP($O1218,'APOIO-DESPESAS'!$A$3:$N$962,5,FALSE)="","",VLOOKUP($O1218,'APOIO-DESPESAS'!$A$3:$N$962,5,FALSE)),"")</f>
        <v/>
      </c>
      <c r="E1218" s="223" t="str">
        <f>IFERROR(IF(VLOOKUP($O1218,'APOIO-DESPESAS'!$A$3:$N$962,6,FALSE)="","",VLOOKUP($O1218,'APOIO-DESPESAS'!$A$3:$N$962,6,FALSE)),"")</f>
        <v/>
      </c>
      <c r="F1218" s="223" t="str">
        <f>IFERROR(IF(VLOOKUP($O1218,'APOIO-DESPESAS'!$A$3:$N$962,7,FALSE)="","",VLOOKUP($O1218,'APOIO-DESPESAS'!$A$3:$N$962,7,FALSE)),"")</f>
        <v/>
      </c>
      <c r="G1218" s="223" t="str">
        <f>IFERROR(IF(VLOOKUP($O1218,'APOIO-DESPESAS'!$A$3:$N$962,8,FALSE)="","",VLOOKUP($O1218,'APOIO-DESPESAS'!$A$3:$N$962,8,FALSE)),"")</f>
        <v/>
      </c>
      <c r="H1218" s="223" t="str">
        <f>IFERROR(IF(VLOOKUP($O1218,'APOIO-DESPESAS'!$A$3:$N$962,9,FALSE)="","",VLOOKUP($O1218,'APOIO-DESPESAS'!$A$3:$N$962,9,FALSE)),"")</f>
        <v/>
      </c>
      <c r="I1218" s="223" t="str">
        <f>IFERROR(IF(VLOOKUP($O1218,'APOIO-DESPESAS'!$A$3:$N$962,10,FALSE)="","",VLOOKUP($O1218,'APOIO-DESPESAS'!$A$3:$N$962,10,FALSE)),"")</f>
        <v/>
      </c>
      <c r="J1218" s="223" t="str">
        <f>IFERROR(IF(VLOOKUP($O1218,'APOIO-DESPESAS'!$A$3:$N$962,11,FALSE)="","",VLOOKUP($O1218,'APOIO-DESPESAS'!$A$3:$N$962,11,FALSE)),"")</f>
        <v/>
      </c>
      <c r="K1218" s="223" t="str">
        <f>IFERROR(IF(VLOOKUP($O1218,'APOIO-DESPESAS'!$A$3:$N$962,12,FALSE)="","",VLOOKUP($O1218,'APOIO-DESPESAS'!$A$3:$N$962,12,FALSE)),"")</f>
        <v/>
      </c>
      <c r="L1218" s="223" t="str">
        <f>IFERROR(IF(VLOOKUP($O1218,'APOIO-DESPESAS'!$A$3:$N$962,13,FALSE)="","",VLOOKUP($O1218,'APOIO-DESPESAS'!$A$3:$N$962,13,FALSE)),"")</f>
        <v/>
      </c>
      <c r="M1218" s="223" t="str">
        <f>IFERROR(IF(VLOOKUP($O1218,'APOIO-DESPESAS'!$A$3:$N$962,14,FALSE)="","",VLOOKUP($O1218,'APOIO-DESPESAS'!$A$3:$N$962,14,FALSE)),"")</f>
        <v/>
      </c>
      <c r="O1218" s="223">
        <f t="shared" si="18"/>
        <v>1216</v>
      </c>
    </row>
    <row r="1219" spans="1:15" x14ac:dyDescent="0.25">
      <c r="A1219" s="223" t="str">
        <f>IFERROR(IF(VLOOKUP($O1219,'APOIO-DESPESAS'!$A$3:$N$962,2,FALSE)="","",VLOOKUP($O1219,'APOIO-DESPESAS'!$A$3:$N$962,2,FALSE)),"")</f>
        <v/>
      </c>
      <c r="B1219" s="223" t="str">
        <f>IFERROR(IF(VLOOKUP($O1219,'APOIO-DESPESAS'!$A$3:$N$962,3,FALSE)="","",VLOOKUP($O1219,'APOIO-DESPESAS'!$A$3:$N$962,3,FALSE)),"")</f>
        <v/>
      </c>
      <c r="C1219" s="223" t="str">
        <f>IFERROR(IF(VLOOKUP($O1219,'APOIO-DESPESAS'!$A$3:$N$962,4,FALSE)="","",VLOOKUP($O1219,'APOIO-DESPESAS'!$A$3:$N$962,4,FALSE)),"")</f>
        <v/>
      </c>
      <c r="D1219" s="223" t="str">
        <f>IFERROR(IF(VLOOKUP($O1219,'APOIO-DESPESAS'!$A$3:$N$962,5,FALSE)="","",VLOOKUP($O1219,'APOIO-DESPESAS'!$A$3:$N$962,5,FALSE)),"")</f>
        <v/>
      </c>
      <c r="E1219" s="223" t="str">
        <f>IFERROR(IF(VLOOKUP($O1219,'APOIO-DESPESAS'!$A$3:$N$962,6,FALSE)="","",VLOOKUP($O1219,'APOIO-DESPESAS'!$A$3:$N$962,6,FALSE)),"")</f>
        <v/>
      </c>
      <c r="F1219" s="223" t="str">
        <f>IFERROR(IF(VLOOKUP($O1219,'APOIO-DESPESAS'!$A$3:$N$962,7,FALSE)="","",VLOOKUP($O1219,'APOIO-DESPESAS'!$A$3:$N$962,7,FALSE)),"")</f>
        <v/>
      </c>
      <c r="G1219" s="223" t="str">
        <f>IFERROR(IF(VLOOKUP($O1219,'APOIO-DESPESAS'!$A$3:$N$962,8,FALSE)="","",VLOOKUP($O1219,'APOIO-DESPESAS'!$A$3:$N$962,8,FALSE)),"")</f>
        <v/>
      </c>
      <c r="H1219" s="223" t="str">
        <f>IFERROR(IF(VLOOKUP($O1219,'APOIO-DESPESAS'!$A$3:$N$962,9,FALSE)="","",VLOOKUP($O1219,'APOIO-DESPESAS'!$A$3:$N$962,9,FALSE)),"")</f>
        <v/>
      </c>
      <c r="I1219" s="223" t="str">
        <f>IFERROR(IF(VLOOKUP($O1219,'APOIO-DESPESAS'!$A$3:$N$962,10,FALSE)="","",VLOOKUP($O1219,'APOIO-DESPESAS'!$A$3:$N$962,10,FALSE)),"")</f>
        <v/>
      </c>
      <c r="J1219" s="223" t="str">
        <f>IFERROR(IF(VLOOKUP($O1219,'APOIO-DESPESAS'!$A$3:$N$962,11,FALSE)="","",VLOOKUP($O1219,'APOIO-DESPESAS'!$A$3:$N$962,11,FALSE)),"")</f>
        <v/>
      </c>
      <c r="K1219" s="223" t="str">
        <f>IFERROR(IF(VLOOKUP($O1219,'APOIO-DESPESAS'!$A$3:$N$962,12,FALSE)="","",VLOOKUP($O1219,'APOIO-DESPESAS'!$A$3:$N$962,12,FALSE)),"")</f>
        <v/>
      </c>
      <c r="L1219" s="223" t="str">
        <f>IFERROR(IF(VLOOKUP($O1219,'APOIO-DESPESAS'!$A$3:$N$962,13,FALSE)="","",VLOOKUP($O1219,'APOIO-DESPESAS'!$A$3:$N$962,13,FALSE)),"")</f>
        <v/>
      </c>
      <c r="M1219" s="223" t="str">
        <f>IFERROR(IF(VLOOKUP($O1219,'APOIO-DESPESAS'!$A$3:$N$962,14,FALSE)="","",VLOOKUP($O1219,'APOIO-DESPESAS'!$A$3:$N$962,14,FALSE)),"")</f>
        <v/>
      </c>
      <c r="O1219" s="223">
        <f t="shared" si="18"/>
        <v>1217</v>
      </c>
    </row>
    <row r="1220" spans="1:15" x14ac:dyDescent="0.25">
      <c r="A1220" s="223" t="str">
        <f>IFERROR(IF(VLOOKUP($O1220,'APOIO-DESPESAS'!$A$3:$N$962,2,FALSE)="","",VLOOKUP($O1220,'APOIO-DESPESAS'!$A$3:$N$962,2,FALSE)),"")</f>
        <v/>
      </c>
      <c r="B1220" s="223" t="str">
        <f>IFERROR(IF(VLOOKUP($O1220,'APOIO-DESPESAS'!$A$3:$N$962,3,FALSE)="","",VLOOKUP($O1220,'APOIO-DESPESAS'!$A$3:$N$962,3,FALSE)),"")</f>
        <v/>
      </c>
      <c r="C1220" s="223" t="str">
        <f>IFERROR(IF(VLOOKUP($O1220,'APOIO-DESPESAS'!$A$3:$N$962,4,FALSE)="","",VLOOKUP($O1220,'APOIO-DESPESAS'!$A$3:$N$962,4,FALSE)),"")</f>
        <v/>
      </c>
      <c r="D1220" s="223" t="str">
        <f>IFERROR(IF(VLOOKUP($O1220,'APOIO-DESPESAS'!$A$3:$N$962,5,FALSE)="","",VLOOKUP($O1220,'APOIO-DESPESAS'!$A$3:$N$962,5,FALSE)),"")</f>
        <v/>
      </c>
      <c r="E1220" s="223" t="str">
        <f>IFERROR(IF(VLOOKUP($O1220,'APOIO-DESPESAS'!$A$3:$N$962,6,FALSE)="","",VLOOKUP($O1220,'APOIO-DESPESAS'!$A$3:$N$962,6,FALSE)),"")</f>
        <v/>
      </c>
      <c r="F1220" s="223" t="str">
        <f>IFERROR(IF(VLOOKUP($O1220,'APOIO-DESPESAS'!$A$3:$N$962,7,FALSE)="","",VLOOKUP($O1220,'APOIO-DESPESAS'!$A$3:$N$962,7,FALSE)),"")</f>
        <v/>
      </c>
      <c r="G1220" s="223" t="str">
        <f>IFERROR(IF(VLOOKUP($O1220,'APOIO-DESPESAS'!$A$3:$N$962,8,FALSE)="","",VLOOKUP($O1220,'APOIO-DESPESAS'!$A$3:$N$962,8,FALSE)),"")</f>
        <v/>
      </c>
      <c r="H1220" s="223" t="str">
        <f>IFERROR(IF(VLOOKUP($O1220,'APOIO-DESPESAS'!$A$3:$N$962,9,FALSE)="","",VLOOKUP($O1220,'APOIO-DESPESAS'!$A$3:$N$962,9,FALSE)),"")</f>
        <v/>
      </c>
      <c r="I1220" s="223" t="str">
        <f>IFERROR(IF(VLOOKUP($O1220,'APOIO-DESPESAS'!$A$3:$N$962,10,FALSE)="","",VLOOKUP($O1220,'APOIO-DESPESAS'!$A$3:$N$962,10,FALSE)),"")</f>
        <v/>
      </c>
      <c r="J1220" s="223" t="str">
        <f>IFERROR(IF(VLOOKUP($O1220,'APOIO-DESPESAS'!$A$3:$N$962,11,FALSE)="","",VLOOKUP($O1220,'APOIO-DESPESAS'!$A$3:$N$962,11,FALSE)),"")</f>
        <v/>
      </c>
      <c r="K1220" s="223" t="str">
        <f>IFERROR(IF(VLOOKUP($O1220,'APOIO-DESPESAS'!$A$3:$N$962,12,FALSE)="","",VLOOKUP($O1220,'APOIO-DESPESAS'!$A$3:$N$962,12,FALSE)),"")</f>
        <v/>
      </c>
      <c r="L1220" s="223" t="str">
        <f>IFERROR(IF(VLOOKUP($O1220,'APOIO-DESPESAS'!$A$3:$N$962,13,FALSE)="","",VLOOKUP($O1220,'APOIO-DESPESAS'!$A$3:$N$962,13,FALSE)),"")</f>
        <v/>
      </c>
      <c r="M1220" s="223" t="str">
        <f>IFERROR(IF(VLOOKUP($O1220,'APOIO-DESPESAS'!$A$3:$N$962,14,FALSE)="","",VLOOKUP($O1220,'APOIO-DESPESAS'!$A$3:$N$962,14,FALSE)),"")</f>
        <v/>
      </c>
      <c r="O1220" s="223">
        <f t="shared" si="18"/>
        <v>1218</v>
      </c>
    </row>
    <row r="1221" spans="1:15" x14ac:dyDescent="0.25">
      <c r="A1221" s="223" t="str">
        <f>IFERROR(IF(VLOOKUP($O1221,'APOIO-DESPESAS'!$A$3:$N$962,2,FALSE)="","",VLOOKUP($O1221,'APOIO-DESPESAS'!$A$3:$N$962,2,FALSE)),"")</f>
        <v/>
      </c>
      <c r="B1221" s="223" t="str">
        <f>IFERROR(IF(VLOOKUP($O1221,'APOIO-DESPESAS'!$A$3:$N$962,3,FALSE)="","",VLOOKUP($O1221,'APOIO-DESPESAS'!$A$3:$N$962,3,FALSE)),"")</f>
        <v/>
      </c>
      <c r="C1221" s="223" t="str">
        <f>IFERROR(IF(VLOOKUP($O1221,'APOIO-DESPESAS'!$A$3:$N$962,4,FALSE)="","",VLOOKUP($O1221,'APOIO-DESPESAS'!$A$3:$N$962,4,FALSE)),"")</f>
        <v/>
      </c>
      <c r="D1221" s="223" t="str">
        <f>IFERROR(IF(VLOOKUP($O1221,'APOIO-DESPESAS'!$A$3:$N$962,5,FALSE)="","",VLOOKUP($O1221,'APOIO-DESPESAS'!$A$3:$N$962,5,FALSE)),"")</f>
        <v/>
      </c>
      <c r="E1221" s="223" t="str">
        <f>IFERROR(IF(VLOOKUP($O1221,'APOIO-DESPESAS'!$A$3:$N$962,6,FALSE)="","",VLOOKUP($O1221,'APOIO-DESPESAS'!$A$3:$N$962,6,FALSE)),"")</f>
        <v/>
      </c>
      <c r="F1221" s="223" t="str">
        <f>IFERROR(IF(VLOOKUP($O1221,'APOIO-DESPESAS'!$A$3:$N$962,7,FALSE)="","",VLOOKUP($O1221,'APOIO-DESPESAS'!$A$3:$N$962,7,FALSE)),"")</f>
        <v/>
      </c>
      <c r="G1221" s="223" t="str">
        <f>IFERROR(IF(VLOOKUP($O1221,'APOIO-DESPESAS'!$A$3:$N$962,8,FALSE)="","",VLOOKUP($O1221,'APOIO-DESPESAS'!$A$3:$N$962,8,FALSE)),"")</f>
        <v/>
      </c>
      <c r="H1221" s="223" t="str">
        <f>IFERROR(IF(VLOOKUP($O1221,'APOIO-DESPESAS'!$A$3:$N$962,9,FALSE)="","",VLOOKUP($O1221,'APOIO-DESPESAS'!$A$3:$N$962,9,FALSE)),"")</f>
        <v/>
      </c>
      <c r="I1221" s="223" t="str">
        <f>IFERROR(IF(VLOOKUP($O1221,'APOIO-DESPESAS'!$A$3:$N$962,10,FALSE)="","",VLOOKUP($O1221,'APOIO-DESPESAS'!$A$3:$N$962,10,FALSE)),"")</f>
        <v/>
      </c>
      <c r="J1221" s="223" t="str">
        <f>IFERROR(IF(VLOOKUP($O1221,'APOIO-DESPESAS'!$A$3:$N$962,11,FALSE)="","",VLOOKUP($O1221,'APOIO-DESPESAS'!$A$3:$N$962,11,FALSE)),"")</f>
        <v/>
      </c>
      <c r="K1221" s="223" t="str">
        <f>IFERROR(IF(VLOOKUP($O1221,'APOIO-DESPESAS'!$A$3:$N$962,12,FALSE)="","",VLOOKUP($O1221,'APOIO-DESPESAS'!$A$3:$N$962,12,FALSE)),"")</f>
        <v/>
      </c>
      <c r="L1221" s="223" t="str">
        <f>IFERROR(IF(VLOOKUP($O1221,'APOIO-DESPESAS'!$A$3:$N$962,13,FALSE)="","",VLOOKUP($O1221,'APOIO-DESPESAS'!$A$3:$N$962,13,FALSE)),"")</f>
        <v/>
      </c>
      <c r="M1221" s="223" t="str">
        <f>IFERROR(IF(VLOOKUP($O1221,'APOIO-DESPESAS'!$A$3:$N$962,14,FALSE)="","",VLOOKUP($O1221,'APOIO-DESPESAS'!$A$3:$N$962,14,FALSE)),"")</f>
        <v/>
      </c>
      <c r="O1221" s="223">
        <f t="shared" ref="O1221:O1284" si="19">O1220+1</f>
        <v>1219</v>
      </c>
    </row>
    <row r="1222" spans="1:15" x14ac:dyDescent="0.25">
      <c r="A1222" s="223" t="str">
        <f>IFERROR(IF(VLOOKUP($O1222,'APOIO-DESPESAS'!$A$3:$N$962,2,FALSE)="","",VLOOKUP($O1222,'APOIO-DESPESAS'!$A$3:$N$962,2,FALSE)),"")</f>
        <v/>
      </c>
      <c r="B1222" s="223" t="str">
        <f>IFERROR(IF(VLOOKUP($O1222,'APOIO-DESPESAS'!$A$3:$N$962,3,FALSE)="","",VLOOKUP($O1222,'APOIO-DESPESAS'!$A$3:$N$962,3,FALSE)),"")</f>
        <v/>
      </c>
      <c r="C1222" s="223" t="str">
        <f>IFERROR(IF(VLOOKUP($O1222,'APOIO-DESPESAS'!$A$3:$N$962,4,FALSE)="","",VLOOKUP($O1222,'APOIO-DESPESAS'!$A$3:$N$962,4,FALSE)),"")</f>
        <v/>
      </c>
      <c r="D1222" s="223" t="str">
        <f>IFERROR(IF(VLOOKUP($O1222,'APOIO-DESPESAS'!$A$3:$N$962,5,FALSE)="","",VLOOKUP($O1222,'APOIO-DESPESAS'!$A$3:$N$962,5,FALSE)),"")</f>
        <v/>
      </c>
      <c r="E1222" s="223" t="str">
        <f>IFERROR(IF(VLOOKUP($O1222,'APOIO-DESPESAS'!$A$3:$N$962,6,FALSE)="","",VLOOKUP($O1222,'APOIO-DESPESAS'!$A$3:$N$962,6,FALSE)),"")</f>
        <v/>
      </c>
      <c r="F1222" s="223" t="str">
        <f>IFERROR(IF(VLOOKUP($O1222,'APOIO-DESPESAS'!$A$3:$N$962,7,FALSE)="","",VLOOKUP($O1222,'APOIO-DESPESAS'!$A$3:$N$962,7,FALSE)),"")</f>
        <v/>
      </c>
      <c r="G1222" s="223" t="str">
        <f>IFERROR(IF(VLOOKUP($O1222,'APOIO-DESPESAS'!$A$3:$N$962,8,FALSE)="","",VLOOKUP($O1222,'APOIO-DESPESAS'!$A$3:$N$962,8,FALSE)),"")</f>
        <v/>
      </c>
      <c r="H1222" s="223" t="str">
        <f>IFERROR(IF(VLOOKUP($O1222,'APOIO-DESPESAS'!$A$3:$N$962,9,FALSE)="","",VLOOKUP($O1222,'APOIO-DESPESAS'!$A$3:$N$962,9,FALSE)),"")</f>
        <v/>
      </c>
      <c r="I1222" s="223" t="str">
        <f>IFERROR(IF(VLOOKUP($O1222,'APOIO-DESPESAS'!$A$3:$N$962,10,FALSE)="","",VLOOKUP($O1222,'APOIO-DESPESAS'!$A$3:$N$962,10,FALSE)),"")</f>
        <v/>
      </c>
      <c r="J1222" s="223" t="str">
        <f>IFERROR(IF(VLOOKUP($O1222,'APOIO-DESPESAS'!$A$3:$N$962,11,FALSE)="","",VLOOKUP($O1222,'APOIO-DESPESAS'!$A$3:$N$962,11,FALSE)),"")</f>
        <v/>
      </c>
      <c r="K1222" s="223" t="str">
        <f>IFERROR(IF(VLOOKUP($O1222,'APOIO-DESPESAS'!$A$3:$N$962,12,FALSE)="","",VLOOKUP($O1222,'APOIO-DESPESAS'!$A$3:$N$962,12,FALSE)),"")</f>
        <v/>
      </c>
      <c r="L1222" s="223" t="str">
        <f>IFERROR(IF(VLOOKUP($O1222,'APOIO-DESPESAS'!$A$3:$N$962,13,FALSE)="","",VLOOKUP($O1222,'APOIO-DESPESAS'!$A$3:$N$962,13,FALSE)),"")</f>
        <v/>
      </c>
      <c r="M1222" s="223" t="str">
        <f>IFERROR(IF(VLOOKUP($O1222,'APOIO-DESPESAS'!$A$3:$N$962,14,FALSE)="","",VLOOKUP($O1222,'APOIO-DESPESAS'!$A$3:$N$962,14,FALSE)),"")</f>
        <v/>
      </c>
      <c r="O1222" s="223">
        <f t="shared" si="19"/>
        <v>1220</v>
      </c>
    </row>
    <row r="1223" spans="1:15" x14ac:dyDescent="0.25">
      <c r="A1223" s="223" t="str">
        <f>IFERROR(IF(VLOOKUP($O1223,'APOIO-DESPESAS'!$A$3:$N$962,2,FALSE)="","",VLOOKUP($O1223,'APOIO-DESPESAS'!$A$3:$N$962,2,FALSE)),"")</f>
        <v/>
      </c>
      <c r="B1223" s="223" t="str">
        <f>IFERROR(IF(VLOOKUP($O1223,'APOIO-DESPESAS'!$A$3:$N$962,3,FALSE)="","",VLOOKUP($O1223,'APOIO-DESPESAS'!$A$3:$N$962,3,FALSE)),"")</f>
        <v/>
      </c>
      <c r="C1223" s="223" t="str">
        <f>IFERROR(IF(VLOOKUP($O1223,'APOIO-DESPESAS'!$A$3:$N$962,4,FALSE)="","",VLOOKUP($O1223,'APOIO-DESPESAS'!$A$3:$N$962,4,FALSE)),"")</f>
        <v/>
      </c>
      <c r="D1223" s="223" t="str">
        <f>IFERROR(IF(VLOOKUP($O1223,'APOIO-DESPESAS'!$A$3:$N$962,5,FALSE)="","",VLOOKUP($O1223,'APOIO-DESPESAS'!$A$3:$N$962,5,FALSE)),"")</f>
        <v/>
      </c>
      <c r="E1223" s="223" t="str">
        <f>IFERROR(IF(VLOOKUP($O1223,'APOIO-DESPESAS'!$A$3:$N$962,6,FALSE)="","",VLOOKUP($O1223,'APOIO-DESPESAS'!$A$3:$N$962,6,FALSE)),"")</f>
        <v/>
      </c>
      <c r="F1223" s="223" t="str">
        <f>IFERROR(IF(VLOOKUP($O1223,'APOIO-DESPESAS'!$A$3:$N$962,7,FALSE)="","",VLOOKUP($O1223,'APOIO-DESPESAS'!$A$3:$N$962,7,FALSE)),"")</f>
        <v/>
      </c>
      <c r="G1223" s="223" t="str">
        <f>IFERROR(IF(VLOOKUP($O1223,'APOIO-DESPESAS'!$A$3:$N$962,8,FALSE)="","",VLOOKUP($O1223,'APOIO-DESPESAS'!$A$3:$N$962,8,FALSE)),"")</f>
        <v/>
      </c>
      <c r="H1223" s="223" t="str">
        <f>IFERROR(IF(VLOOKUP($O1223,'APOIO-DESPESAS'!$A$3:$N$962,9,FALSE)="","",VLOOKUP($O1223,'APOIO-DESPESAS'!$A$3:$N$962,9,FALSE)),"")</f>
        <v/>
      </c>
      <c r="I1223" s="223" t="str">
        <f>IFERROR(IF(VLOOKUP($O1223,'APOIO-DESPESAS'!$A$3:$N$962,10,FALSE)="","",VLOOKUP($O1223,'APOIO-DESPESAS'!$A$3:$N$962,10,FALSE)),"")</f>
        <v/>
      </c>
      <c r="J1223" s="223" t="str">
        <f>IFERROR(IF(VLOOKUP($O1223,'APOIO-DESPESAS'!$A$3:$N$962,11,FALSE)="","",VLOOKUP($O1223,'APOIO-DESPESAS'!$A$3:$N$962,11,FALSE)),"")</f>
        <v/>
      </c>
      <c r="K1223" s="223" t="str">
        <f>IFERROR(IF(VLOOKUP($O1223,'APOIO-DESPESAS'!$A$3:$N$962,12,FALSE)="","",VLOOKUP($O1223,'APOIO-DESPESAS'!$A$3:$N$962,12,FALSE)),"")</f>
        <v/>
      </c>
      <c r="L1223" s="223" t="str">
        <f>IFERROR(IF(VLOOKUP($O1223,'APOIO-DESPESAS'!$A$3:$N$962,13,FALSE)="","",VLOOKUP($O1223,'APOIO-DESPESAS'!$A$3:$N$962,13,FALSE)),"")</f>
        <v/>
      </c>
      <c r="M1223" s="223" t="str">
        <f>IFERROR(IF(VLOOKUP($O1223,'APOIO-DESPESAS'!$A$3:$N$962,14,FALSE)="","",VLOOKUP($O1223,'APOIO-DESPESAS'!$A$3:$N$962,14,FALSE)),"")</f>
        <v/>
      </c>
      <c r="O1223" s="223">
        <f t="shared" si="19"/>
        <v>1221</v>
      </c>
    </row>
    <row r="1224" spans="1:15" x14ac:dyDescent="0.25">
      <c r="A1224" s="223" t="str">
        <f>IFERROR(IF(VLOOKUP($O1224,'APOIO-DESPESAS'!$A$3:$N$962,2,FALSE)="","",VLOOKUP($O1224,'APOIO-DESPESAS'!$A$3:$N$962,2,FALSE)),"")</f>
        <v/>
      </c>
      <c r="B1224" s="223" t="str">
        <f>IFERROR(IF(VLOOKUP($O1224,'APOIO-DESPESAS'!$A$3:$N$962,3,FALSE)="","",VLOOKUP($O1224,'APOIO-DESPESAS'!$A$3:$N$962,3,FALSE)),"")</f>
        <v/>
      </c>
      <c r="C1224" s="223" t="str">
        <f>IFERROR(IF(VLOOKUP($O1224,'APOIO-DESPESAS'!$A$3:$N$962,4,FALSE)="","",VLOOKUP($O1224,'APOIO-DESPESAS'!$A$3:$N$962,4,FALSE)),"")</f>
        <v/>
      </c>
      <c r="D1224" s="223" t="str">
        <f>IFERROR(IF(VLOOKUP($O1224,'APOIO-DESPESAS'!$A$3:$N$962,5,FALSE)="","",VLOOKUP($O1224,'APOIO-DESPESAS'!$A$3:$N$962,5,FALSE)),"")</f>
        <v/>
      </c>
      <c r="E1224" s="223" t="str">
        <f>IFERROR(IF(VLOOKUP($O1224,'APOIO-DESPESAS'!$A$3:$N$962,6,FALSE)="","",VLOOKUP($O1224,'APOIO-DESPESAS'!$A$3:$N$962,6,FALSE)),"")</f>
        <v/>
      </c>
      <c r="F1224" s="223" t="str">
        <f>IFERROR(IF(VLOOKUP($O1224,'APOIO-DESPESAS'!$A$3:$N$962,7,FALSE)="","",VLOOKUP($O1224,'APOIO-DESPESAS'!$A$3:$N$962,7,FALSE)),"")</f>
        <v/>
      </c>
      <c r="G1224" s="223" t="str">
        <f>IFERROR(IF(VLOOKUP($O1224,'APOIO-DESPESAS'!$A$3:$N$962,8,FALSE)="","",VLOOKUP($O1224,'APOIO-DESPESAS'!$A$3:$N$962,8,FALSE)),"")</f>
        <v/>
      </c>
      <c r="H1224" s="223" t="str">
        <f>IFERROR(IF(VLOOKUP($O1224,'APOIO-DESPESAS'!$A$3:$N$962,9,FALSE)="","",VLOOKUP($O1224,'APOIO-DESPESAS'!$A$3:$N$962,9,FALSE)),"")</f>
        <v/>
      </c>
      <c r="I1224" s="223" t="str">
        <f>IFERROR(IF(VLOOKUP($O1224,'APOIO-DESPESAS'!$A$3:$N$962,10,FALSE)="","",VLOOKUP($O1224,'APOIO-DESPESAS'!$A$3:$N$962,10,FALSE)),"")</f>
        <v/>
      </c>
      <c r="J1224" s="223" t="str">
        <f>IFERROR(IF(VLOOKUP($O1224,'APOIO-DESPESAS'!$A$3:$N$962,11,FALSE)="","",VLOOKUP($O1224,'APOIO-DESPESAS'!$A$3:$N$962,11,FALSE)),"")</f>
        <v/>
      </c>
      <c r="K1224" s="223" t="str">
        <f>IFERROR(IF(VLOOKUP($O1224,'APOIO-DESPESAS'!$A$3:$N$962,12,FALSE)="","",VLOOKUP($O1224,'APOIO-DESPESAS'!$A$3:$N$962,12,FALSE)),"")</f>
        <v/>
      </c>
      <c r="L1224" s="223" t="str">
        <f>IFERROR(IF(VLOOKUP($O1224,'APOIO-DESPESAS'!$A$3:$N$962,13,FALSE)="","",VLOOKUP($O1224,'APOIO-DESPESAS'!$A$3:$N$962,13,FALSE)),"")</f>
        <v/>
      </c>
      <c r="M1224" s="223" t="str">
        <f>IFERROR(IF(VLOOKUP($O1224,'APOIO-DESPESAS'!$A$3:$N$962,14,FALSE)="","",VLOOKUP($O1224,'APOIO-DESPESAS'!$A$3:$N$962,14,FALSE)),"")</f>
        <v/>
      </c>
      <c r="O1224" s="223">
        <f t="shared" si="19"/>
        <v>1222</v>
      </c>
    </row>
    <row r="1225" spans="1:15" x14ac:dyDescent="0.25">
      <c r="A1225" s="223" t="str">
        <f>IFERROR(IF(VLOOKUP($O1225,'APOIO-DESPESAS'!$A$3:$N$962,2,FALSE)="","",VLOOKUP($O1225,'APOIO-DESPESAS'!$A$3:$N$962,2,FALSE)),"")</f>
        <v/>
      </c>
      <c r="B1225" s="223" t="str">
        <f>IFERROR(IF(VLOOKUP($O1225,'APOIO-DESPESAS'!$A$3:$N$962,3,FALSE)="","",VLOOKUP($O1225,'APOIO-DESPESAS'!$A$3:$N$962,3,FALSE)),"")</f>
        <v/>
      </c>
      <c r="C1225" s="223" t="str">
        <f>IFERROR(IF(VLOOKUP($O1225,'APOIO-DESPESAS'!$A$3:$N$962,4,FALSE)="","",VLOOKUP($O1225,'APOIO-DESPESAS'!$A$3:$N$962,4,FALSE)),"")</f>
        <v/>
      </c>
      <c r="D1225" s="223" t="str">
        <f>IFERROR(IF(VLOOKUP($O1225,'APOIO-DESPESAS'!$A$3:$N$962,5,FALSE)="","",VLOOKUP($O1225,'APOIO-DESPESAS'!$A$3:$N$962,5,FALSE)),"")</f>
        <v/>
      </c>
      <c r="E1225" s="223" t="str">
        <f>IFERROR(IF(VLOOKUP($O1225,'APOIO-DESPESAS'!$A$3:$N$962,6,FALSE)="","",VLOOKUP($O1225,'APOIO-DESPESAS'!$A$3:$N$962,6,FALSE)),"")</f>
        <v/>
      </c>
      <c r="F1225" s="223" t="str">
        <f>IFERROR(IF(VLOOKUP($O1225,'APOIO-DESPESAS'!$A$3:$N$962,7,FALSE)="","",VLOOKUP($O1225,'APOIO-DESPESAS'!$A$3:$N$962,7,FALSE)),"")</f>
        <v/>
      </c>
      <c r="G1225" s="223" t="str">
        <f>IFERROR(IF(VLOOKUP($O1225,'APOIO-DESPESAS'!$A$3:$N$962,8,FALSE)="","",VLOOKUP($O1225,'APOIO-DESPESAS'!$A$3:$N$962,8,FALSE)),"")</f>
        <v/>
      </c>
      <c r="H1225" s="223" t="str">
        <f>IFERROR(IF(VLOOKUP($O1225,'APOIO-DESPESAS'!$A$3:$N$962,9,FALSE)="","",VLOOKUP($O1225,'APOIO-DESPESAS'!$A$3:$N$962,9,FALSE)),"")</f>
        <v/>
      </c>
      <c r="I1225" s="223" t="str">
        <f>IFERROR(IF(VLOOKUP($O1225,'APOIO-DESPESAS'!$A$3:$N$962,10,FALSE)="","",VLOOKUP($O1225,'APOIO-DESPESAS'!$A$3:$N$962,10,FALSE)),"")</f>
        <v/>
      </c>
      <c r="J1225" s="223" t="str">
        <f>IFERROR(IF(VLOOKUP($O1225,'APOIO-DESPESAS'!$A$3:$N$962,11,FALSE)="","",VLOOKUP($O1225,'APOIO-DESPESAS'!$A$3:$N$962,11,FALSE)),"")</f>
        <v/>
      </c>
      <c r="K1225" s="223" t="str">
        <f>IFERROR(IF(VLOOKUP($O1225,'APOIO-DESPESAS'!$A$3:$N$962,12,FALSE)="","",VLOOKUP($O1225,'APOIO-DESPESAS'!$A$3:$N$962,12,FALSE)),"")</f>
        <v/>
      </c>
      <c r="L1225" s="223" t="str">
        <f>IFERROR(IF(VLOOKUP($O1225,'APOIO-DESPESAS'!$A$3:$N$962,13,FALSE)="","",VLOOKUP($O1225,'APOIO-DESPESAS'!$A$3:$N$962,13,FALSE)),"")</f>
        <v/>
      </c>
      <c r="M1225" s="223" t="str">
        <f>IFERROR(IF(VLOOKUP($O1225,'APOIO-DESPESAS'!$A$3:$N$962,14,FALSE)="","",VLOOKUP($O1225,'APOIO-DESPESAS'!$A$3:$N$962,14,FALSE)),"")</f>
        <v/>
      </c>
      <c r="O1225" s="223">
        <f t="shared" si="19"/>
        <v>1223</v>
      </c>
    </row>
    <row r="1226" spans="1:15" x14ac:dyDescent="0.25">
      <c r="A1226" s="223" t="str">
        <f>IFERROR(IF(VLOOKUP($O1226,'APOIO-DESPESAS'!$A$3:$N$962,2,FALSE)="","",VLOOKUP($O1226,'APOIO-DESPESAS'!$A$3:$N$962,2,FALSE)),"")</f>
        <v/>
      </c>
      <c r="B1226" s="223" t="str">
        <f>IFERROR(IF(VLOOKUP($O1226,'APOIO-DESPESAS'!$A$3:$N$962,3,FALSE)="","",VLOOKUP($O1226,'APOIO-DESPESAS'!$A$3:$N$962,3,FALSE)),"")</f>
        <v/>
      </c>
      <c r="C1226" s="223" t="str">
        <f>IFERROR(IF(VLOOKUP($O1226,'APOIO-DESPESAS'!$A$3:$N$962,4,FALSE)="","",VLOOKUP($O1226,'APOIO-DESPESAS'!$A$3:$N$962,4,FALSE)),"")</f>
        <v/>
      </c>
      <c r="D1226" s="223" t="str">
        <f>IFERROR(IF(VLOOKUP($O1226,'APOIO-DESPESAS'!$A$3:$N$962,5,FALSE)="","",VLOOKUP($O1226,'APOIO-DESPESAS'!$A$3:$N$962,5,FALSE)),"")</f>
        <v/>
      </c>
      <c r="E1226" s="223" t="str">
        <f>IFERROR(IF(VLOOKUP($O1226,'APOIO-DESPESAS'!$A$3:$N$962,6,FALSE)="","",VLOOKUP($O1226,'APOIO-DESPESAS'!$A$3:$N$962,6,FALSE)),"")</f>
        <v/>
      </c>
      <c r="F1226" s="223" t="str">
        <f>IFERROR(IF(VLOOKUP($O1226,'APOIO-DESPESAS'!$A$3:$N$962,7,FALSE)="","",VLOOKUP($O1226,'APOIO-DESPESAS'!$A$3:$N$962,7,FALSE)),"")</f>
        <v/>
      </c>
      <c r="G1226" s="223" t="str">
        <f>IFERROR(IF(VLOOKUP($O1226,'APOIO-DESPESAS'!$A$3:$N$962,8,FALSE)="","",VLOOKUP($O1226,'APOIO-DESPESAS'!$A$3:$N$962,8,FALSE)),"")</f>
        <v/>
      </c>
      <c r="H1226" s="223" t="str">
        <f>IFERROR(IF(VLOOKUP($O1226,'APOIO-DESPESAS'!$A$3:$N$962,9,FALSE)="","",VLOOKUP($O1226,'APOIO-DESPESAS'!$A$3:$N$962,9,FALSE)),"")</f>
        <v/>
      </c>
      <c r="I1226" s="223" t="str">
        <f>IFERROR(IF(VLOOKUP($O1226,'APOIO-DESPESAS'!$A$3:$N$962,10,FALSE)="","",VLOOKUP($O1226,'APOIO-DESPESAS'!$A$3:$N$962,10,FALSE)),"")</f>
        <v/>
      </c>
      <c r="J1226" s="223" t="str">
        <f>IFERROR(IF(VLOOKUP($O1226,'APOIO-DESPESAS'!$A$3:$N$962,11,FALSE)="","",VLOOKUP($O1226,'APOIO-DESPESAS'!$A$3:$N$962,11,FALSE)),"")</f>
        <v/>
      </c>
      <c r="K1226" s="223" t="str">
        <f>IFERROR(IF(VLOOKUP($O1226,'APOIO-DESPESAS'!$A$3:$N$962,12,FALSE)="","",VLOOKUP($O1226,'APOIO-DESPESAS'!$A$3:$N$962,12,FALSE)),"")</f>
        <v/>
      </c>
      <c r="L1226" s="223" t="str">
        <f>IFERROR(IF(VLOOKUP($O1226,'APOIO-DESPESAS'!$A$3:$N$962,13,FALSE)="","",VLOOKUP($O1226,'APOIO-DESPESAS'!$A$3:$N$962,13,FALSE)),"")</f>
        <v/>
      </c>
      <c r="M1226" s="223" t="str">
        <f>IFERROR(IF(VLOOKUP($O1226,'APOIO-DESPESAS'!$A$3:$N$962,14,FALSE)="","",VLOOKUP($O1226,'APOIO-DESPESAS'!$A$3:$N$962,14,FALSE)),"")</f>
        <v/>
      </c>
      <c r="O1226" s="223">
        <f t="shared" si="19"/>
        <v>1224</v>
      </c>
    </row>
    <row r="1227" spans="1:15" x14ac:dyDescent="0.25">
      <c r="A1227" s="223" t="str">
        <f>IFERROR(IF(VLOOKUP($O1227,'APOIO-DESPESAS'!$A$3:$N$962,2,FALSE)="","",VLOOKUP($O1227,'APOIO-DESPESAS'!$A$3:$N$962,2,FALSE)),"")</f>
        <v/>
      </c>
      <c r="B1227" s="223" t="str">
        <f>IFERROR(IF(VLOOKUP($O1227,'APOIO-DESPESAS'!$A$3:$N$962,3,FALSE)="","",VLOOKUP($O1227,'APOIO-DESPESAS'!$A$3:$N$962,3,FALSE)),"")</f>
        <v/>
      </c>
      <c r="C1227" s="223" t="str">
        <f>IFERROR(IF(VLOOKUP($O1227,'APOIO-DESPESAS'!$A$3:$N$962,4,FALSE)="","",VLOOKUP($O1227,'APOIO-DESPESAS'!$A$3:$N$962,4,FALSE)),"")</f>
        <v/>
      </c>
      <c r="D1227" s="223" t="str">
        <f>IFERROR(IF(VLOOKUP($O1227,'APOIO-DESPESAS'!$A$3:$N$962,5,FALSE)="","",VLOOKUP($O1227,'APOIO-DESPESAS'!$A$3:$N$962,5,FALSE)),"")</f>
        <v/>
      </c>
      <c r="E1227" s="223" t="str">
        <f>IFERROR(IF(VLOOKUP($O1227,'APOIO-DESPESAS'!$A$3:$N$962,6,FALSE)="","",VLOOKUP($O1227,'APOIO-DESPESAS'!$A$3:$N$962,6,FALSE)),"")</f>
        <v/>
      </c>
      <c r="F1227" s="223" t="str">
        <f>IFERROR(IF(VLOOKUP($O1227,'APOIO-DESPESAS'!$A$3:$N$962,7,FALSE)="","",VLOOKUP($O1227,'APOIO-DESPESAS'!$A$3:$N$962,7,FALSE)),"")</f>
        <v/>
      </c>
      <c r="G1227" s="223" t="str">
        <f>IFERROR(IF(VLOOKUP($O1227,'APOIO-DESPESAS'!$A$3:$N$962,8,FALSE)="","",VLOOKUP($O1227,'APOIO-DESPESAS'!$A$3:$N$962,8,FALSE)),"")</f>
        <v/>
      </c>
      <c r="H1227" s="223" t="str">
        <f>IFERROR(IF(VLOOKUP($O1227,'APOIO-DESPESAS'!$A$3:$N$962,9,FALSE)="","",VLOOKUP($O1227,'APOIO-DESPESAS'!$A$3:$N$962,9,FALSE)),"")</f>
        <v/>
      </c>
      <c r="I1227" s="223" t="str">
        <f>IFERROR(IF(VLOOKUP($O1227,'APOIO-DESPESAS'!$A$3:$N$962,10,FALSE)="","",VLOOKUP($O1227,'APOIO-DESPESAS'!$A$3:$N$962,10,FALSE)),"")</f>
        <v/>
      </c>
      <c r="J1227" s="223" t="str">
        <f>IFERROR(IF(VLOOKUP($O1227,'APOIO-DESPESAS'!$A$3:$N$962,11,FALSE)="","",VLOOKUP($O1227,'APOIO-DESPESAS'!$A$3:$N$962,11,FALSE)),"")</f>
        <v/>
      </c>
      <c r="K1227" s="223" t="str">
        <f>IFERROR(IF(VLOOKUP($O1227,'APOIO-DESPESAS'!$A$3:$N$962,12,FALSE)="","",VLOOKUP($O1227,'APOIO-DESPESAS'!$A$3:$N$962,12,FALSE)),"")</f>
        <v/>
      </c>
      <c r="L1227" s="223" t="str">
        <f>IFERROR(IF(VLOOKUP($O1227,'APOIO-DESPESAS'!$A$3:$N$962,13,FALSE)="","",VLOOKUP($O1227,'APOIO-DESPESAS'!$A$3:$N$962,13,FALSE)),"")</f>
        <v/>
      </c>
      <c r="M1227" s="223" t="str">
        <f>IFERROR(IF(VLOOKUP($O1227,'APOIO-DESPESAS'!$A$3:$N$962,14,FALSE)="","",VLOOKUP($O1227,'APOIO-DESPESAS'!$A$3:$N$962,14,FALSE)),"")</f>
        <v/>
      </c>
      <c r="O1227" s="223">
        <f t="shared" si="19"/>
        <v>1225</v>
      </c>
    </row>
    <row r="1228" spans="1:15" x14ac:dyDescent="0.25">
      <c r="A1228" s="223" t="str">
        <f>IFERROR(IF(VLOOKUP($O1228,'APOIO-DESPESAS'!$A$3:$N$962,2,FALSE)="","",VLOOKUP($O1228,'APOIO-DESPESAS'!$A$3:$N$962,2,FALSE)),"")</f>
        <v/>
      </c>
      <c r="B1228" s="223" t="str">
        <f>IFERROR(IF(VLOOKUP($O1228,'APOIO-DESPESAS'!$A$3:$N$962,3,FALSE)="","",VLOOKUP($O1228,'APOIO-DESPESAS'!$A$3:$N$962,3,FALSE)),"")</f>
        <v/>
      </c>
      <c r="C1228" s="223" t="str">
        <f>IFERROR(IF(VLOOKUP($O1228,'APOIO-DESPESAS'!$A$3:$N$962,4,FALSE)="","",VLOOKUP($O1228,'APOIO-DESPESAS'!$A$3:$N$962,4,FALSE)),"")</f>
        <v/>
      </c>
      <c r="D1228" s="223" t="str">
        <f>IFERROR(IF(VLOOKUP($O1228,'APOIO-DESPESAS'!$A$3:$N$962,5,FALSE)="","",VLOOKUP($O1228,'APOIO-DESPESAS'!$A$3:$N$962,5,FALSE)),"")</f>
        <v/>
      </c>
      <c r="E1228" s="223" t="str">
        <f>IFERROR(IF(VLOOKUP($O1228,'APOIO-DESPESAS'!$A$3:$N$962,6,FALSE)="","",VLOOKUP($O1228,'APOIO-DESPESAS'!$A$3:$N$962,6,FALSE)),"")</f>
        <v/>
      </c>
      <c r="F1228" s="223" t="str">
        <f>IFERROR(IF(VLOOKUP($O1228,'APOIO-DESPESAS'!$A$3:$N$962,7,FALSE)="","",VLOOKUP($O1228,'APOIO-DESPESAS'!$A$3:$N$962,7,FALSE)),"")</f>
        <v/>
      </c>
      <c r="G1228" s="223" t="str">
        <f>IFERROR(IF(VLOOKUP($O1228,'APOIO-DESPESAS'!$A$3:$N$962,8,FALSE)="","",VLOOKUP($O1228,'APOIO-DESPESAS'!$A$3:$N$962,8,FALSE)),"")</f>
        <v/>
      </c>
      <c r="H1228" s="223" t="str">
        <f>IFERROR(IF(VLOOKUP($O1228,'APOIO-DESPESAS'!$A$3:$N$962,9,FALSE)="","",VLOOKUP($O1228,'APOIO-DESPESAS'!$A$3:$N$962,9,FALSE)),"")</f>
        <v/>
      </c>
      <c r="I1228" s="223" t="str">
        <f>IFERROR(IF(VLOOKUP($O1228,'APOIO-DESPESAS'!$A$3:$N$962,10,FALSE)="","",VLOOKUP($O1228,'APOIO-DESPESAS'!$A$3:$N$962,10,FALSE)),"")</f>
        <v/>
      </c>
      <c r="J1228" s="223" t="str">
        <f>IFERROR(IF(VLOOKUP($O1228,'APOIO-DESPESAS'!$A$3:$N$962,11,FALSE)="","",VLOOKUP($O1228,'APOIO-DESPESAS'!$A$3:$N$962,11,FALSE)),"")</f>
        <v/>
      </c>
      <c r="K1228" s="223" t="str">
        <f>IFERROR(IF(VLOOKUP($O1228,'APOIO-DESPESAS'!$A$3:$N$962,12,FALSE)="","",VLOOKUP($O1228,'APOIO-DESPESAS'!$A$3:$N$962,12,FALSE)),"")</f>
        <v/>
      </c>
      <c r="L1228" s="223" t="str">
        <f>IFERROR(IF(VLOOKUP($O1228,'APOIO-DESPESAS'!$A$3:$N$962,13,FALSE)="","",VLOOKUP($O1228,'APOIO-DESPESAS'!$A$3:$N$962,13,FALSE)),"")</f>
        <v/>
      </c>
      <c r="M1228" s="223" t="str">
        <f>IFERROR(IF(VLOOKUP($O1228,'APOIO-DESPESAS'!$A$3:$N$962,14,FALSE)="","",VLOOKUP($O1228,'APOIO-DESPESAS'!$A$3:$N$962,14,FALSE)),"")</f>
        <v/>
      </c>
      <c r="O1228" s="223">
        <f t="shared" si="19"/>
        <v>1226</v>
      </c>
    </row>
    <row r="1229" spans="1:15" x14ac:dyDescent="0.25">
      <c r="A1229" s="223" t="str">
        <f>IFERROR(IF(VLOOKUP($O1229,'APOIO-DESPESAS'!$A$3:$N$962,2,FALSE)="","",VLOOKUP($O1229,'APOIO-DESPESAS'!$A$3:$N$962,2,FALSE)),"")</f>
        <v/>
      </c>
      <c r="B1229" s="223" t="str">
        <f>IFERROR(IF(VLOOKUP($O1229,'APOIO-DESPESAS'!$A$3:$N$962,3,FALSE)="","",VLOOKUP($O1229,'APOIO-DESPESAS'!$A$3:$N$962,3,FALSE)),"")</f>
        <v/>
      </c>
      <c r="C1229" s="223" t="str">
        <f>IFERROR(IF(VLOOKUP($O1229,'APOIO-DESPESAS'!$A$3:$N$962,4,FALSE)="","",VLOOKUP($O1229,'APOIO-DESPESAS'!$A$3:$N$962,4,FALSE)),"")</f>
        <v/>
      </c>
      <c r="D1229" s="223" t="str">
        <f>IFERROR(IF(VLOOKUP($O1229,'APOIO-DESPESAS'!$A$3:$N$962,5,FALSE)="","",VLOOKUP($O1229,'APOIO-DESPESAS'!$A$3:$N$962,5,FALSE)),"")</f>
        <v/>
      </c>
      <c r="E1229" s="223" t="str">
        <f>IFERROR(IF(VLOOKUP($O1229,'APOIO-DESPESAS'!$A$3:$N$962,6,FALSE)="","",VLOOKUP($O1229,'APOIO-DESPESAS'!$A$3:$N$962,6,FALSE)),"")</f>
        <v/>
      </c>
      <c r="F1229" s="223" t="str">
        <f>IFERROR(IF(VLOOKUP($O1229,'APOIO-DESPESAS'!$A$3:$N$962,7,FALSE)="","",VLOOKUP($O1229,'APOIO-DESPESAS'!$A$3:$N$962,7,FALSE)),"")</f>
        <v/>
      </c>
      <c r="G1229" s="223" t="str">
        <f>IFERROR(IF(VLOOKUP($O1229,'APOIO-DESPESAS'!$A$3:$N$962,8,FALSE)="","",VLOOKUP($O1229,'APOIO-DESPESAS'!$A$3:$N$962,8,FALSE)),"")</f>
        <v/>
      </c>
      <c r="H1229" s="223" t="str">
        <f>IFERROR(IF(VLOOKUP($O1229,'APOIO-DESPESAS'!$A$3:$N$962,9,FALSE)="","",VLOOKUP($O1229,'APOIO-DESPESAS'!$A$3:$N$962,9,FALSE)),"")</f>
        <v/>
      </c>
      <c r="I1229" s="223" t="str">
        <f>IFERROR(IF(VLOOKUP($O1229,'APOIO-DESPESAS'!$A$3:$N$962,10,FALSE)="","",VLOOKUP($O1229,'APOIO-DESPESAS'!$A$3:$N$962,10,FALSE)),"")</f>
        <v/>
      </c>
      <c r="J1229" s="223" t="str">
        <f>IFERROR(IF(VLOOKUP($O1229,'APOIO-DESPESAS'!$A$3:$N$962,11,FALSE)="","",VLOOKUP($O1229,'APOIO-DESPESAS'!$A$3:$N$962,11,FALSE)),"")</f>
        <v/>
      </c>
      <c r="K1229" s="223" t="str">
        <f>IFERROR(IF(VLOOKUP($O1229,'APOIO-DESPESAS'!$A$3:$N$962,12,FALSE)="","",VLOOKUP($O1229,'APOIO-DESPESAS'!$A$3:$N$962,12,FALSE)),"")</f>
        <v/>
      </c>
      <c r="L1229" s="223" t="str">
        <f>IFERROR(IF(VLOOKUP($O1229,'APOIO-DESPESAS'!$A$3:$N$962,13,FALSE)="","",VLOOKUP($O1229,'APOIO-DESPESAS'!$A$3:$N$962,13,FALSE)),"")</f>
        <v/>
      </c>
      <c r="M1229" s="223" t="str">
        <f>IFERROR(IF(VLOOKUP($O1229,'APOIO-DESPESAS'!$A$3:$N$962,14,FALSE)="","",VLOOKUP($O1229,'APOIO-DESPESAS'!$A$3:$N$962,14,FALSE)),"")</f>
        <v/>
      </c>
      <c r="O1229" s="223">
        <f t="shared" si="19"/>
        <v>1227</v>
      </c>
    </row>
    <row r="1230" spans="1:15" x14ac:dyDescent="0.25">
      <c r="A1230" s="223" t="str">
        <f>IFERROR(IF(VLOOKUP($O1230,'APOIO-DESPESAS'!$A$3:$N$962,2,FALSE)="","",VLOOKUP($O1230,'APOIO-DESPESAS'!$A$3:$N$962,2,FALSE)),"")</f>
        <v/>
      </c>
      <c r="B1230" s="223" t="str">
        <f>IFERROR(IF(VLOOKUP($O1230,'APOIO-DESPESAS'!$A$3:$N$962,3,FALSE)="","",VLOOKUP($O1230,'APOIO-DESPESAS'!$A$3:$N$962,3,FALSE)),"")</f>
        <v/>
      </c>
      <c r="C1230" s="223" t="str">
        <f>IFERROR(IF(VLOOKUP($O1230,'APOIO-DESPESAS'!$A$3:$N$962,4,FALSE)="","",VLOOKUP($O1230,'APOIO-DESPESAS'!$A$3:$N$962,4,FALSE)),"")</f>
        <v/>
      </c>
      <c r="D1230" s="223" t="str">
        <f>IFERROR(IF(VLOOKUP($O1230,'APOIO-DESPESAS'!$A$3:$N$962,5,FALSE)="","",VLOOKUP($O1230,'APOIO-DESPESAS'!$A$3:$N$962,5,FALSE)),"")</f>
        <v/>
      </c>
      <c r="E1230" s="223" t="str">
        <f>IFERROR(IF(VLOOKUP($O1230,'APOIO-DESPESAS'!$A$3:$N$962,6,FALSE)="","",VLOOKUP($O1230,'APOIO-DESPESAS'!$A$3:$N$962,6,FALSE)),"")</f>
        <v/>
      </c>
      <c r="F1230" s="223" t="str">
        <f>IFERROR(IF(VLOOKUP($O1230,'APOIO-DESPESAS'!$A$3:$N$962,7,FALSE)="","",VLOOKUP($O1230,'APOIO-DESPESAS'!$A$3:$N$962,7,FALSE)),"")</f>
        <v/>
      </c>
      <c r="G1230" s="223" t="str">
        <f>IFERROR(IF(VLOOKUP($O1230,'APOIO-DESPESAS'!$A$3:$N$962,8,FALSE)="","",VLOOKUP($O1230,'APOIO-DESPESAS'!$A$3:$N$962,8,FALSE)),"")</f>
        <v/>
      </c>
      <c r="H1230" s="223" t="str">
        <f>IFERROR(IF(VLOOKUP($O1230,'APOIO-DESPESAS'!$A$3:$N$962,9,FALSE)="","",VLOOKUP($O1230,'APOIO-DESPESAS'!$A$3:$N$962,9,FALSE)),"")</f>
        <v/>
      </c>
      <c r="I1230" s="223" t="str">
        <f>IFERROR(IF(VLOOKUP($O1230,'APOIO-DESPESAS'!$A$3:$N$962,10,FALSE)="","",VLOOKUP($O1230,'APOIO-DESPESAS'!$A$3:$N$962,10,FALSE)),"")</f>
        <v/>
      </c>
      <c r="J1230" s="223" t="str">
        <f>IFERROR(IF(VLOOKUP($O1230,'APOIO-DESPESAS'!$A$3:$N$962,11,FALSE)="","",VLOOKUP($O1230,'APOIO-DESPESAS'!$A$3:$N$962,11,FALSE)),"")</f>
        <v/>
      </c>
      <c r="K1230" s="223" t="str">
        <f>IFERROR(IF(VLOOKUP($O1230,'APOIO-DESPESAS'!$A$3:$N$962,12,FALSE)="","",VLOOKUP($O1230,'APOIO-DESPESAS'!$A$3:$N$962,12,FALSE)),"")</f>
        <v/>
      </c>
      <c r="L1230" s="223" t="str">
        <f>IFERROR(IF(VLOOKUP($O1230,'APOIO-DESPESAS'!$A$3:$N$962,13,FALSE)="","",VLOOKUP($O1230,'APOIO-DESPESAS'!$A$3:$N$962,13,FALSE)),"")</f>
        <v/>
      </c>
      <c r="M1230" s="223" t="str">
        <f>IFERROR(IF(VLOOKUP($O1230,'APOIO-DESPESAS'!$A$3:$N$962,14,FALSE)="","",VLOOKUP($O1230,'APOIO-DESPESAS'!$A$3:$N$962,14,FALSE)),"")</f>
        <v/>
      </c>
      <c r="O1230" s="223">
        <f t="shared" si="19"/>
        <v>1228</v>
      </c>
    </row>
    <row r="1231" spans="1:15" x14ac:dyDescent="0.25">
      <c r="A1231" s="223" t="str">
        <f>IFERROR(IF(VLOOKUP($O1231,'APOIO-DESPESAS'!$A$3:$N$962,2,FALSE)="","",VLOOKUP($O1231,'APOIO-DESPESAS'!$A$3:$N$962,2,FALSE)),"")</f>
        <v/>
      </c>
      <c r="B1231" s="223" t="str">
        <f>IFERROR(IF(VLOOKUP($O1231,'APOIO-DESPESAS'!$A$3:$N$962,3,FALSE)="","",VLOOKUP($O1231,'APOIO-DESPESAS'!$A$3:$N$962,3,FALSE)),"")</f>
        <v/>
      </c>
      <c r="C1231" s="223" t="str">
        <f>IFERROR(IF(VLOOKUP($O1231,'APOIO-DESPESAS'!$A$3:$N$962,4,FALSE)="","",VLOOKUP($O1231,'APOIO-DESPESAS'!$A$3:$N$962,4,FALSE)),"")</f>
        <v/>
      </c>
      <c r="D1231" s="223" t="str">
        <f>IFERROR(IF(VLOOKUP($O1231,'APOIO-DESPESAS'!$A$3:$N$962,5,FALSE)="","",VLOOKUP($O1231,'APOIO-DESPESAS'!$A$3:$N$962,5,FALSE)),"")</f>
        <v/>
      </c>
      <c r="E1231" s="223" t="str">
        <f>IFERROR(IF(VLOOKUP($O1231,'APOIO-DESPESAS'!$A$3:$N$962,6,FALSE)="","",VLOOKUP($O1231,'APOIO-DESPESAS'!$A$3:$N$962,6,FALSE)),"")</f>
        <v/>
      </c>
      <c r="F1231" s="223" t="str">
        <f>IFERROR(IF(VLOOKUP($O1231,'APOIO-DESPESAS'!$A$3:$N$962,7,FALSE)="","",VLOOKUP($O1231,'APOIO-DESPESAS'!$A$3:$N$962,7,FALSE)),"")</f>
        <v/>
      </c>
      <c r="G1231" s="223" t="str">
        <f>IFERROR(IF(VLOOKUP($O1231,'APOIO-DESPESAS'!$A$3:$N$962,8,FALSE)="","",VLOOKUP($O1231,'APOIO-DESPESAS'!$A$3:$N$962,8,FALSE)),"")</f>
        <v/>
      </c>
      <c r="H1231" s="223" t="str">
        <f>IFERROR(IF(VLOOKUP($O1231,'APOIO-DESPESAS'!$A$3:$N$962,9,FALSE)="","",VLOOKUP($O1231,'APOIO-DESPESAS'!$A$3:$N$962,9,FALSE)),"")</f>
        <v/>
      </c>
      <c r="I1231" s="223" t="str">
        <f>IFERROR(IF(VLOOKUP($O1231,'APOIO-DESPESAS'!$A$3:$N$962,10,FALSE)="","",VLOOKUP($O1231,'APOIO-DESPESAS'!$A$3:$N$962,10,FALSE)),"")</f>
        <v/>
      </c>
      <c r="J1231" s="223" t="str">
        <f>IFERROR(IF(VLOOKUP($O1231,'APOIO-DESPESAS'!$A$3:$N$962,11,FALSE)="","",VLOOKUP($O1231,'APOIO-DESPESAS'!$A$3:$N$962,11,FALSE)),"")</f>
        <v/>
      </c>
      <c r="K1231" s="223" t="str">
        <f>IFERROR(IF(VLOOKUP($O1231,'APOIO-DESPESAS'!$A$3:$N$962,12,FALSE)="","",VLOOKUP($O1231,'APOIO-DESPESAS'!$A$3:$N$962,12,FALSE)),"")</f>
        <v/>
      </c>
      <c r="L1231" s="223" t="str">
        <f>IFERROR(IF(VLOOKUP($O1231,'APOIO-DESPESAS'!$A$3:$N$962,13,FALSE)="","",VLOOKUP($O1231,'APOIO-DESPESAS'!$A$3:$N$962,13,FALSE)),"")</f>
        <v/>
      </c>
      <c r="M1231" s="223" t="str">
        <f>IFERROR(IF(VLOOKUP($O1231,'APOIO-DESPESAS'!$A$3:$N$962,14,FALSE)="","",VLOOKUP($O1231,'APOIO-DESPESAS'!$A$3:$N$962,14,FALSE)),"")</f>
        <v/>
      </c>
      <c r="O1231" s="223">
        <f t="shared" si="19"/>
        <v>1229</v>
      </c>
    </row>
    <row r="1232" spans="1:15" x14ac:dyDescent="0.25">
      <c r="A1232" s="223" t="str">
        <f>IFERROR(IF(VLOOKUP($O1232,'APOIO-DESPESAS'!$A$3:$N$962,2,FALSE)="","",VLOOKUP($O1232,'APOIO-DESPESAS'!$A$3:$N$962,2,FALSE)),"")</f>
        <v/>
      </c>
      <c r="B1232" s="223" t="str">
        <f>IFERROR(IF(VLOOKUP($O1232,'APOIO-DESPESAS'!$A$3:$N$962,3,FALSE)="","",VLOOKUP($O1232,'APOIO-DESPESAS'!$A$3:$N$962,3,FALSE)),"")</f>
        <v/>
      </c>
      <c r="C1232" s="223" t="str">
        <f>IFERROR(IF(VLOOKUP($O1232,'APOIO-DESPESAS'!$A$3:$N$962,4,FALSE)="","",VLOOKUP($O1232,'APOIO-DESPESAS'!$A$3:$N$962,4,FALSE)),"")</f>
        <v/>
      </c>
      <c r="D1232" s="223" t="str">
        <f>IFERROR(IF(VLOOKUP($O1232,'APOIO-DESPESAS'!$A$3:$N$962,5,FALSE)="","",VLOOKUP($O1232,'APOIO-DESPESAS'!$A$3:$N$962,5,FALSE)),"")</f>
        <v/>
      </c>
      <c r="E1232" s="223" t="str">
        <f>IFERROR(IF(VLOOKUP($O1232,'APOIO-DESPESAS'!$A$3:$N$962,6,FALSE)="","",VLOOKUP($O1232,'APOIO-DESPESAS'!$A$3:$N$962,6,FALSE)),"")</f>
        <v/>
      </c>
      <c r="F1232" s="223" t="str">
        <f>IFERROR(IF(VLOOKUP($O1232,'APOIO-DESPESAS'!$A$3:$N$962,7,FALSE)="","",VLOOKUP($O1232,'APOIO-DESPESAS'!$A$3:$N$962,7,FALSE)),"")</f>
        <v/>
      </c>
      <c r="G1232" s="223" t="str">
        <f>IFERROR(IF(VLOOKUP($O1232,'APOIO-DESPESAS'!$A$3:$N$962,8,FALSE)="","",VLOOKUP($O1232,'APOIO-DESPESAS'!$A$3:$N$962,8,FALSE)),"")</f>
        <v/>
      </c>
      <c r="H1232" s="223" t="str">
        <f>IFERROR(IF(VLOOKUP($O1232,'APOIO-DESPESAS'!$A$3:$N$962,9,FALSE)="","",VLOOKUP($O1232,'APOIO-DESPESAS'!$A$3:$N$962,9,FALSE)),"")</f>
        <v/>
      </c>
      <c r="I1232" s="223" t="str">
        <f>IFERROR(IF(VLOOKUP($O1232,'APOIO-DESPESAS'!$A$3:$N$962,10,FALSE)="","",VLOOKUP($O1232,'APOIO-DESPESAS'!$A$3:$N$962,10,FALSE)),"")</f>
        <v/>
      </c>
      <c r="J1232" s="223" t="str">
        <f>IFERROR(IF(VLOOKUP($O1232,'APOIO-DESPESAS'!$A$3:$N$962,11,FALSE)="","",VLOOKUP($O1232,'APOIO-DESPESAS'!$A$3:$N$962,11,FALSE)),"")</f>
        <v/>
      </c>
      <c r="K1232" s="223" t="str">
        <f>IFERROR(IF(VLOOKUP($O1232,'APOIO-DESPESAS'!$A$3:$N$962,12,FALSE)="","",VLOOKUP($O1232,'APOIO-DESPESAS'!$A$3:$N$962,12,FALSE)),"")</f>
        <v/>
      </c>
      <c r="L1232" s="223" t="str">
        <f>IFERROR(IF(VLOOKUP($O1232,'APOIO-DESPESAS'!$A$3:$N$962,13,FALSE)="","",VLOOKUP($O1232,'APOIO-DESPESAS'!$A$3:$N$962,13,FALSE)),"")</f>
        <v/>
      </c>
      <c r="M1232" s="223" t="str">
        <f>IFERROR(IF(VLOOKUP($O1232,'APOIO-DESPESAS'!$A$3:$N$962,14,FALSE)="","",VLOOKUP($O1232,'APOIO-DESPESAS'!$A$3:$N$962,14,FALSE)),"")</f>
        <v/>
      </c>
      <c r="O1232" s="223">
        <f t="shared" si="19"/>
        <v>1230</v>
      </c>
    </row>
    <row r="1233" spans="1:15" x14ac:dyDescent="0.25">
      <c r="A1233" s="223" t="str">
        <f>IFERROR(IF(VLOOKUP($O1233,'APOIO-DESPESAS'!$A$3:$N$962,2,FALSE)="","",VLOOKUP($O1233,'APOIO-DESPESAS'!$A$3:$N$962,2,FALSE)),"")</f>
        <v/>
      </c>
      <c r="B1233" s="223" t="str">
        <f>IFERROR(IF(VLOOKUP($O1233,'APOIO-DESPESAS'!$A$3:$N$962,3,FALSE)="","",VLOOKUP($O1233,'APOIO-DESPESAS'!$A$3:$N$962,3,FALSE)),"")</f>
        <v/>
      </c>
      <c r="C1233" s="223" t="str">
        <f>IFERROR(IF(VLOOKUP($O1233,'APOIO-DESPESAS'!$A$3:$N$962,4,FALSE)="","",VLOOKUP($O1233,'APOIO-DESPESAS'!$A$3:$N$962,4,FALSE)),"")</f>
        <v/>
      </c>
      <c r="D1233" s="223" t="str">
        <f>IFERROR(IF(VLOOKUP($O1233,'APOIO-DESPESAS'!$A$3:$N$962,5,FALSE)="","",VLOOKUP($O1233,'APOIO-DESPESAS'!$A$3:$N$962,5,FALSE)),"")</f>
        <v/>
      </c>
      <c r="E1233" s="223" t="str">
        <f>IFERROR(IF(VLOOKUP($O1233,'APOIO-DESPESAS'!$A$3:$N$962,6,FALSE)="","",VLOOKUP($O1233,'APOIO-DESPESAS'!$A$3:$N$962,6,FALSE)),"")</f>
        <v/>
      </c>
      <c r="F1233" s="223" t="str">
        <f>IFERROR(IF(VLOOKUP($O1233,'APOIO-DESPESAS'!$A$3:$N$962,7,FALSE)="","",VLOOKUP($O1233,'APOIO-DESPESAS'!$A$3:$N$962,7,FALSE)),"")</f>
        <v/>
      </c>
      <c r="G1233" s="223" t="str">
        <f>IFERROR(IF(VLOOKUP($O1233,'APOIO-DESPESAS'!$A$3:$N$962,8,FALSE)="","",VLOOKUP($O1233,'APOIO-DESPESAS'!$A$3:$N$962,8,FALSE)),"")</f>
        <v/>
      </c>
      <c r="H1233" s="223" t="str">
        <f>IFERROR(IF(VLOOKUP($O1233,'APOIO-DESPESAS'!$A$3:$N$962,9,FALSE)="","",VLOOKUP($O1233,'APOIO-DESPESAS'!$A$3:$N$962,9,FALSE)),"")</f>
        <v/>
      </c>
      <c r="I1233" s="223" t="str">
        <f>IFERROR(IF(VLOOKUP($O1233,'APOIO-DESPESAS'!$A$3:$N$962,10,FALSE)="","",VLOOKUP($O1233,'APOIO-DESPESAS'!$A$3:$N$962,10,FALSE)),"")</f>
        <v/>
      </c>
      <c r="J1233" s="223" t="str">
        <f>IFERROR(IF(VLOOKUP($O1233,'APOIO-DESPESAS'!$A$3:$N$962,11,FALSE)="","",VLOOKUP($O1233,'APOIO-DESPESAS'!$A$3:$N$962,11,FALSE)),"")</f>
        <v/>
      </c>
      <c r="K1233" s="223" t="str">
        <f>IFERROR(IF(VLOOKUP($O1233,'APOIO-DESPESAS'!$A$3:$N$962,12,FALSE)="","",VLOOKUP($O1233,'APOIO-DESPESAS'!$A$3:$N$962,12,FALSE)),"")</f>
        <v/>
      </c>
      <c r="L1233" s="223" t="str">
        <f>IFERROR(IF(VLOOKUP($O1233,'APOIO-DESPESAS'!$A$3:$N$962,13,FALSE)="","",VLOOKUP($O1233,'APOIO-DESPESAS'!$A$3:$N$962,13,FALSE)),"")</f>
        <v/>
      </c>
      <c r="M1233" s="223" t="str">
        <f>IFERROR(IF(VLOOKUP($O1233,'APOIO-DESPESAS'!$A$3:$N$962,14,FALSE)="","",VLOOKUP($O1233,'APOIO-DESPESAS'!$A$3:$N$962,14,FALSE)),"")</f>
        <v/>
      </c>
      <c r="O1233" s="223">
        <f t="shared" si="19"/>
        <v>1231</v>
      </c>
    </row>
    <row r="1234" spans="1:15" x14ac:dyDescent="0.25">
      <c r="A1234" s="223" t="str">
        <f>IFERROR(IF(VLOOKUP($O1234,'APOIO-DESPESAS'!$A$3:$N$962,2,FALSE)="","",VLOOKUP($O1234,'APOIO-DESPESAS'!$A$3:$N$962,2,FALSE)),"")</f>
        <v/>
      </c>
      <c r="B1234" s="223" t="str">
        <f>IFERROR(IF(VLOOKUP($O1234,'APOIO-DESPESAS'!$A$3:$N$962,3,FALSE)="","",VLOOKUP($O1234,'APOIO-DESPESAS'!$A$3:$N$962,3,FALSE)),"")</f>
        <v/>
      </c>
      <c r="C1234" s="223" t="str">
        <f>IFERROR(IF(VLOOKUP($O1234,'APOIO-DESPESAS'!$A$3:$N$962,4,FALSE)="","",VLOOKUP($O1234,'APOIO-DESPESAS'!$A$3:$N$962,4,FALSE)),"")</f>
        <v/>
      </c>
      <c r="D1234" s="223" t="str">
        <f>IFERROR(IF(VLOOKUP($O1234,'APOIO-DESPESAS'!$A$3:$N$962,5,FALSE)="","",VLOOKUP($O1234,'APOIO-DESPESAS'!$A$3:$N$962,5,FALSE)),"")</f>
        <v/>
      </c>
      <c r="E1234" s="223" t="str">
        <f>IFERROR(IF(VLOOKUP($O1234,'APOIO-DESPESAS'!$A$3:$N$962,6,FALSE)="","",VLOOKUP($O1234,'APOIO-DESPESAS'!$A$3:$N$962,6,FALSE)),"")</f>
        <v/>
      </c>
      <c r="F1234" s="223" t="str">
        <f>IFERROR(IF(VLOOKUP($O1234,'APOIO-DESPESAS'!$A$3:$N$962,7,FALSE)="","",VLOOKUP($O1234,'APOIO-DESPESAS'!$A$3:$N$962,7,FALSE)),"")</f>
        <v/>
      </c>
      <c r="G1234" s="223" t="str">
        <f>IFERROR(IF(VLOOKUP($O1234,'APOIO-DESPESAS'!$A$3:$N$962,8,FALSE)="","",VLOOKUP($O1234,'APOIO-DESPESAS'!$A$3:$N$962,8,FALSE)),"")</f>
        <v/>
      </c>
      <c r="H1234" s="223" t="str">
        <f>IFERROR(IF(VLOOKUP($O1234,'APOIO-DESPESAS'!$A$3:$N$962,9,FALSE)="","",VLOOKUP($O1234,'APOIO-DESPESAS'!$A$3:$N$962,9,FALSE)),"")</f>
        <v/>
      </c>
      <c r="I1234" s="223" t="str">
        <f>IFERROR(IF(VLOOKUP($O1234,'APOIO-DESPESAS'!$A$3:$N$962,10,FALSE)="","",VLOOKUP($O1234,'APOIO-DESPESAS'!$A$3:$N$962,10,FALSE)),"")</f>
        <v/>
      </c>
      <c r="J1234" s="223" t="str">
        <f>IFERROR(IF(VLOOKUP($O1234,'APOIO-DESPESAS'!$A$3:$N$962,11,FALSE)="","",VLOOKUP($O1234,'APOIO-DESPESAS'!$A$3:$N$962,11,FALSE)),"")</f>
        <v/>
      </c>
      <c r="K1234" s="223" t="str">
        <f>IFERROR(IF(VLOOKUP($O1234,'APOIO-DESPESAS'!$A$3:$N$962,12,FALSE)="","",VLOOKUP($O1234,'APOIO-DESPESAS'!$A$3:$N$962,12,FALSE)),"")</f>
        <v/>
      </c>
      <c r="L1234" s="223" t="str">
        <f>IFERROR(IF(VLOOKUP($O1234,'APOIO-DESPESAS'!$A$3:$N$962,13,FALSE)="","",VLOOKUP($O1234,'APOIO-DESPESAS'!$A$3:$N$962,13,FALSE)),"")</f>
        <v/>
      </c>
      <c r="M1234" s="223" t="str">
        <f>IFERROR(IF(VLOOKUP($O1234,'APOIO-DESPESAS'!$A$3:$N$962,14,FALSE)="","",VLOOKUP($O1234,'APOIO-DESPESAS'!$A$3:$N$962,14,FALSE)),"")</f>
        <v/>
      </c>
      <c r="O1234" s="223">
        <f t="shared" si="19"/>
        <v>1232</v>
      </c>
    </row>
    <row r="1235" spans="1:15" x14ac:dyDescent="0.25">
      <c r="A1235" s="223" t="str">
        <f>IFERROR(IF(VLOOKUP($O1235,'APOIO-DESPESAS'!$A$3:$N$962,2,FALSE)="","",VLOOKUP($O1235,'APOIO-DESPESAS'!$A$3:$N$962,2,FALSE)),"")</f>
        <v/>
      </c>
      <c r="B1235" s="223" t="str">
        <f>IFERROR(IF(VLOOKUP($O1235,'APOIO-DESPESAS'!$A$3:$N$962,3,FALSE)="","",VLOOKUP($O1235,'APOIO-DESPESAS'!$A$3:$N$962,3,FALSE)),"")</f>
        <v/>
      </c>
      <c r="C1235" s="223" t="str">
        <f>IFERROR(IF(VLOOKUP($O1235,'APOIO-DESPESAS'!$A$3:$N$962,4,FALSE)="","",VLOOKUP($O1235,'APOIO-DESPESAS'!$A$3:$N$962,4,FALSE)),"")</f>
        <v/>
      </c>
      <c r="D1235" s="223" t="str">
        <f>IFERROR(IF(VLOOKUP($O1235,'APOIO-DESPESAS'!$A$3:$N$962,5,FALSE)="","",VLOOKUP($O1235,'APOIO-DESPESAS'!$A$3:$N$962,5,FALSE)),"")</f>
        <v/>
      </c>
      <c r="E1235" s="223" t="str">
        <f>IFERROR(IF(VLOOKUP($O1235,'APOIO-DESPESAS'!$A$3:$N$962,6,FALSE)="","",VLOOKUP($O1235,'APOIO-DESPESAS'!$A$3:$N$962,6,FALSE)),"")</f>
        <v/>
      </c>
      <c r="F1235" s="223" t="str">
        <f>IFERROR(IF(VLOOKUP($O1235,'APOIO-DESPESAS'!$A$3:$N$962,7,FALSE)="","",VLOOKUP($O1235,'APOIO-DESPESAS'!$A$3:$N$962,7,FALSE)),"")</f>
        <v/>
      </c>
      <c r="G1235" s="223" t="str">
        <f>IFERROR(IF(VLOOKUP($O1235,'APOIO-DESPESAS'!$A$3:$N$962,8,FALSE)="","",VLOOKUP($O1235,'APOIO-DESPESAS'!$A$3:$N$962,8,FALSE)),"")</f>
        <v/>
      </c>
      <c r="H1235" s="223" t="str">
        <f>IFERROR(IF(VLOOKUP($O1235,'APOIO-DESPESAS'!$A$3:$N$962,9,FALSE)="","",VLOOKUP($O1235,'APOIO-DESPESAS'!$A$3:$N$962,9,FALSE)),"")</f>
        <v/>
      </c>
      <c r="I1235" s="223" t="str">
        <f>IFERROR(IF(VLOOKUP($O1235,'APOIO-DESPESAS'!$A$3:$N$962,10,FALSE)="","",VLOOKUP($O1235,'APOIO-DESPESAS'!$A$3:$N$962,10,FALSE)),"")</f>
        <v/>
      </c>
      <c r="J1235" s="223" t="str">
        <f>IFERROR(IF(VLOOKUP($O1235,'APOIO-DESPESAS'!$A$3:$N$962,11,FALSE)="","",VLOOKUP($O1235,'APOIO-DESPESAS'!$A$3:$N$962,11,FALSE)),"")</f>
        <v/>
      </c>
      <c r="K1235" s="223" t="str">
        <f>IFERROR(IF(VLOOKUP($O1235,'APOIO-DESPESAS'!$A$3:$N$962,12,FALSE)="","",VLOOKUP($O1235,'APOIO-DESPESAS'!$A$3:$N$962,12,FALSE)),"")</f>
        <v/>
      </c>
      <c r="L1235" s="223" t="str">
        <f>IFERROR(IF(VLOOKUP($O1235,'APOIO-DESPESAS'!$A$3:$N$962,13,FALSE)="","",VLOOKUP($O1235,'APOIO-DESPESAS'!$A$3:$N$962,13,FALSE)),"")</f>
        <v/>
      </c>
      <c r="M1235" s="223" t="str">
        <f>IFERROR(IF(VLOOKUP($O1235,'APOIO-DESPESAS'!$A$3:$N$962,14,FALSE)="","",VLOOKUP($O1235,'APOIO-DESPESAS'!$A$3:$N$962,14,FALSE)),"")</f>
        <v/>
      </c>
      <c r="O1235" s="223">
        <f t="shared" si="19"/>
        <v>1233</v>
      </c>
    </row>
    <row r="1236" spans="1:15" x14ac:dyDescent="0.25">
      <c r="A1236" s="223" t="str">
        <f>IFERROR(IF(VLOOKUP($O1236,'APOIO-DESPESAS'!$A$3:$N$962,2,FALSE)="","",VLOOKUP($O1236,'APOIO-DESPESAS'!$A$3:$N$962,2,FALSE)),"")</f>
        <v/>
      </c>
      <c r="B1236" s="223" t="str">
        <f>IFERROR(IF(VLOOKUP($O1236,'APOIO-DESPESAS'!$A$3:$N$962,3,FALSE)="","",VLOOKUP($O1236,'APOIO-DESPESAS'!$A$3:$N$962,3,FALSE)),"")</f>
        <v/>
      </c>
      <c r="C1236" s="223" t="str">
        <f>IFERROR(IF(VLOOKUP($O1236,'APOIO-DESPESAS'!$A$3:$N$962,4,FALSE)="","",VLOOKUP($O1236,'APOIO-DESPESAS'!$A$3:$N$962,4,FALSE)),"")</f>
        <v/>
      </c>
      <c r="D1236" s="223" t="str">
        <f>IFERROR(IF(VLOOKUP($O1236,'APOIO-DESPESAS'!$A$3:$N$962,5,FALSE)="","",VLOOKUP($O1236,'APOIO-DESPESAS'!$A$3:$N$962,5,FALSE)),"")</f>
        <v/>
      </c>
      <c r="E1236" s="223" t="str">
        <f>IFERROR(IF(VLOOKUP($O1236,'APOIO-DESPESAS'!$A$3:$N$962,6,FALSE)="","",VLOOKUP($O1236,'APOIO-DESPESAS'!$A$3:$N$962,6,FALSE)),"")</f>
        <v/>
      </c>
      <c r="F1236" s="223" t="str">
        <f>IFERROR(IF(VLOOKUP($O1236,'APOIO-DESPESAS'!$A$3:$N$962,7,FALSE)="","",VLOOKUP($O1236,'APOIO-DESPESAS'!$A$3:$N$962,7,FALSE)),"")</f>
        <v/>
      </c>
      <c r="G1236" s="223" t="str">
        <f>IFERROR(IF(VLOOKUP($O1236,'APOIO-DESPESAS'!$A$3:$N$962,8,FALSE)="","",VLOOKUP($O1236,'APOIO-DESPESAS'!$A$3:$N$962,8,FALSE)),"")</f>
        <v/>
      </c>
      <c r="H1236" s="223" t="str">
        <f>IFERROR(IF(VLOOKUP($O1236,'APOIO-DESPESAS'!$A$3:$N$962,9,FALSE)="","",VLOOKUP($O1236,'APOIO-DESPESAS'!$A$3:$N$962,9,FALSE)),"")</f>
        <v/>
      </c>
      <c r="I1236" s="223" t="str">
        <f>IFERROR(IF(VLOOKUP($O1236,'APOIO-DESPESAS'!$A$3:$N$962,10,FALSE)="","",VLOOKUP($O1236,'APOIO-DESPESAS'!$A$3:$N$962,10,FALSE)),"")</f>
        <v/>
      </c>
      <c r="J1236" s="223" t="str">
        <f>IFERROR(IF(VLOOKUP($O1236,'APOIO-DESPESAS'!$A$3:$N$962,11,FALSE)="","",VLOOKUP($O1236,'APOIO-DESPESAS'!$A$3:$N$962,11,FALSE)),"")</f>
        <v/>
      </c>
      <c r="K1236" s="223" t="str">
        <f>IFERROR(IF(VLOOKUP($O1236,'APOIO-DESPESAS'!$A$3:$N$962,12,FALSE)="","",VLOOKUP($O1236,'APOIO-DESPESAS'!$A$3:$N$962,12,FALSE)),"")</f>
        <v/>
      </c>
      <c r="L1236" s="223" t="str">
        <f>IFERROR(IF(VLOOKUP($O1236,'APOIO-DESPESAS'!$A$3:$N$962,13,FALSE)="","",VLOOKUP($O1236,'APOIO-DESPESAS'!$A$3:$N$962,13,FALSE)),"")</f>
        <v/>
      </c>
      <c r="M1236" s="223" t="str">
        <f>IFERROR(IF(VLOOKUP($O1236,'APOIO-DESPESAS'!$A$3:$N$962,14,FALSE)="","",VLOOKUP($O1236,'APOIO-DESPESAS'!$A$3:$N$962,14,FALSE)),"")</f>
        <v/>
      </c>
      <c r="O1236" s="223">
        <f t="shared" si="19"/>
        <v>1234</v>
      </c>
    </row>
    <row r="1237" spans="1:15" x14ac:dyDescent="0.25">
      <c r="A1237" s="223" t="str">
        <f>IFERROR(IF(VLOOKUP($O1237,'APOIO-DESPESAS'!$A$3:$N$962,2,FALSE)="","",VLOOKUP($O1237,'APOIO-DESPESAS'!$A$3:$N$962,2,FALSE)),"")</f>
        <v/>
      </c>
      <c r="B1237" s="223" t="str">
        <f>IFERROR(IF(VLOOKUP($O1237,'APOIO-DESPESAS'!$A$3:$N$962,3,FALSE)="","",VLOOKUP($O1237,'APOIO-DESPESAS'!$A$3:$N$962,3,FALSE)),"")</f>
        <v/>
      </c>
      <c r="C1237" s="223" t="str">
        <f>IFERROR(IF(VLOOKUP($O1237,'APOIO-DESPESAS'!$A$3:$N$962,4,FALSE)="","",VLOOKUP($O1237,'APOIO-DESPESAS'!$A$3:$N$962,4,FALSE)),"")</f>
        <v/>
      </c>
      <c r="D1237" s="223" t="str">
        <f>IFERROR(IF(VLOOKUP($O1237,'APOIO-DESPESAS'!$A$3:$N$962,5,FALSE)="","",VLOOKUP($O1237,'APOIO-DESPESAS'!$A$3:$N$962,5,FALSE)),"")</f>
        <v/>
      </c>
      <c r="E1237" s="223" t="str">
        <f>IFERROR(IF(VLOOKUP($O1237,'APOIO-DESPESAS'!$A$3:$N$962,6,FALSE)="","",VLOOKUP($O1237,'APOIO-DESPESAS'!$A$3:$N$962,6,FALSE)),"")</f>
        <v/>
      </c>
      <c r="F1237" s="223" t="str">
        <f>IFERROR(IF(VLOOKUP($O1237,'APOIO-DESPESAS'!$A$3:$N$962,7,FALSE)="","",VLOOKUP($O1237,'APOIO-DESPESAS'!$A$3:$N$962,7,FALSE)),"")</f>
        <v/>
      </c>
      <c r="G1237" s="223" t="str">
        <f>IFERROR(IF(VLOOKUP($O1237,'APOIO-DESPESAS'!$A$3:$N$962,8,FALSE)="","",VLOOKUP($O1237,'APOIO-DESPESAS'!$A$3:$N$962,8,FALSE)),"")</f>
        <v/>
      </c>
      <c r="H1237" s="223" t="str">
        <f>IFERROR(IF(VLOOKUP($O1237,'APOIO-DESPESAS'!$A$3:$N$962,9,FALSE)="","",VLOOKUP($O1237,'APOIO-DESPESAS'!$A$3:$N$962,9,FALSE)),"")</f>
        <v/>
      </c>
      <c r="I1237" s="223" t="str">
        <f>IFERROR(IF(VLOOKUP($O1237,'APOIO-DESPESAS'!$A$3:$N$962,10,FALSE)="","",VLOOKUP($O1237,'APOIO-DESPESAS'!$A$3:$N$962,10,FALSE)),"")</f>
        <v/>
      </c>
      <c r="J1237" s="223" t="str">
        <f>IFERROR(IF(VLOOKUP($O1237,'APOIO-DESPESAS'!$A$3:$N$962,11,FALSE)="","",VLOOKUP($O1237,'APOIO-DESPESAS'!$A$3:$N$962,11,FALSE)),"")</f>
        <v/>
      </c>
      <c r="K1237" s="223" t="str">
        <f>IFERROR(IF(VLOOKUP($O1237,'APOIO-DESPESAS'!$A$3:$N$962,12,FALSE)="","",VLOOKUP($O1237,'APOIO-DESPESAS'!$A$3:$N$962,12,FALSE)),"")</f>
        <v/>
      </c>
      <c r="L1237" s="223" t="str">
        <f>IFERROR(IF(VLOOKUP($O1237,'APOIO-DESPESAS'!$A$3:$N$962,13,FALSE)="","",VLOOKUP($O1237,'APOIO-DESPESAS'!$A$3:$N$962,13,FALSE)),"")</f>
        <v/>
      </c>
      <c r="M1237" s="223" t="str">
        <f>IFERROR(IF(VLOOKUP($O1237,'APOIO-DESPESAS'!$A$3:$N$962,14,FALSE)="","",VLOOKUP($O1237,'APOIO-DESPESAS'!$A$3:$N$962,14,FALSE)),"")</f>
        <v/>
      </c>
      <c r="O1237" s="223">
        <f t="shared" si="19"/>
        <v>1235</v>
      </c>
    </row>
    <row r="1238" spans="1:15" x14ac:dyDescent="0.25">
      <c r="A1238" s="223" t="str">
        <f>IFERROR(IF(VLOOKUP($O1238,'APOIO-DESPESAS'!$A$3:$N$962,2,FALSE)="","",VLOOKUP($O1238,'APOIO-DESPESAS'!$A$3:$N$962,2,FALSE)),"")</f>
        <v/>
      </c>
      <c r="B1238" s="223" t="str">
        <f>IFERROR(IF(VLOOKUP($O1238,'APOIO-DESPESAS'!$A$3:$N$962,3,FALSE)="","",VLOOKUP($O1238,'APOIO-DESPESAS'!$A$3:$N$962,3,FALSE)),"")</f>
        <v/>
      </c>
      <c r="C1238" s="223" t="str">
        <f>IFERROR(IF(VLOOKUP($O1238,'APOIO-DESPESAS'!$A$3:$N$962,4,FALSE)="","",VLOOKUP($O1238,'APOIO-DESPESAS'!$A$3:$N$962,4,FALSE)),"")</f>
        <v/>
      </c>
      <c r="D1238" s="223" t="str">
        <f>IFERROR(IF(VLOOKUP($O1238,'APOIO-DESPESAS'!$A$3:$N$962,5,FALSE)="","",VLOOKUP($O1238,'APOIO-DESPESAS'!$A$3:$N$962,5,FALSE)),"")</f>
        <v/>
      </c>
      <c r="E1238" s="223" t="str">
        <f>IFERROR(IF(VLOOKUP($O1238,'APOIO-DESPESAS'!$A$3:$N$962,6,FALSE)="","",VLOOKUP($O1238,'APOIO-DESPESAS'!$A$3:$N$962,6,FALSE)),"")</f>
        <v/>
      </c>
      <c r="F1238" s="223" t="str">
        <f>IFERROR(IF(VLOOKUP($O1238,'APOIO-DESPESAS'!$A$3:$N$962,7,FALSE)="","",VLOOKUP($O1238,'APOIO-DESPESAS'!$A$3:$N$962,7,FALSE)),"")</f>
        <v/>
      </c>
      <c r="G1238" s="223" t="str">
        <f>IFERROR(IF(VLOOKUP($O1238,'APOIO-DESPESAS'!$A$3:$N$962,8,FALSE)="","",VLOOKUP($O1238,'APOIO-DESPESAS'!$A$3:$N$962,8,FALSE)),"")</f>
        <v/>
      </c>
      <c r="H1238" s="223" t="str">
        <f>IFERROR(IF(VLOOKUP($O1238,'APOIO-DESPESAS'!$A$3:$N$962,9,FALSE)="","",VLOOKUP($O1238,'APOIO-DESPESAS'!$A$3:$N$962,9,FALSE)),"")</f>
        <v/>
      </c>
      <c r="I1238" s="223" t="str">
        <f>IFERROR(IF(VLOOKUP($O1238,'APOIO-DESPESAS'!$A$3:$N$962,10,FALSE)="","",VLOOKUP($O1238,'APOIO-DESPESAS'!$A$3:$N$962,10,FALSE)),"")</f>
        <v/>
      </c>
      <c r="J1238" s="223" t="str">
        <f>IFERROR(IF(VLOOKUP($O1238,'APOIO-DESPESAS'!$A$3:$N$962,11,FALSE)="","",VLOOKUP($O1238,'APOIO-DESPESAS'!$A$3:$N$962,11,FALSE)),"")</f>
        <v/>
      </c>
      <c r="K1238" s="223" t="str">
        <f>IFERROR(IF(VLOOKUP($O1238,'APOIO-DESPESAS'!$A$3:$N$962,12,FALSE)="","",VLOOKUP($O1238,'APOIO-DESPESAS'!$A$3:$N$962,12,FALSE)),"")</f>
        <v/>
      </c>
      <c r="L1238" s="223" t="str">
        <f>IFERROR(IF(VLOOKUP($O1238,'APOIO-DESPESAS'!$A$3:$N$962,13,FALSE)="","",VLOOKUP($O1238,'APOIO-DESPESAS'!$A$3:$N$962,13,FALSE)),"")</f>
        <v/>
      </c>
      <c r="M1238" s="223" t="str">
        <f>IFERROR(IF(VLOOKUP($O1238,'APOIO-DESPESAS'!$A$3:$N$962,14,FALSE)="","",VLOOKUP($O1238,'APOIO-DESPESAS'!$A$3:$N$962,14,FALSE)),"")</f>
        <v/>
      </c>
      <c r="O1238" s="223">
        <f t="shared" si="19"/>
        <v>1236</v>
      </c>
    </row>
    <row r="1239" spans="1:15" x14ac:dyDescent="0.25">
      <c r="A1239" s="223" t="str">
        <f>IFERROR(IF(VLOOKUP($O1239,'APOIO-DESPESAS'!$A$3:$N$962,2,FALSE)="","",VLOOKUP($O1239,'APOIO-DESPESAS'!$A$3:$N$962,2,FALSE)),"")</f>
        <v/>
      </c>
      <c r="B1239" s="223" t="str">
        <f>IFERROR(IF(VLOOKUP($O1239,'APOIO-DESPESAS'!$A$3:$N$962,3,FALSE)="","",VLOOKUP($O1239,'APOIO-DESPESAS'!$A$3:$N$962,3,FALSE)),"")</f>
        <v/>
      </c>
      <c r="C1239" s="223" t="str">
        <f>IFERROR(IF(VLOOKUP($O1239,'APOIO-DESPESAS'!$A$3:$N$962,4,FALSE)="","",VLOOKUP($O1239,'APOIO-DESPESAS'!$A$3:$N$962,4,FALSE)),"")</f>
        <v/>
      </c>
      <c r="D1239" s="223" t="str">
        <f>IFERROR(IF(VLOOKUP($O1239,'APOIO-DESPESAS'!$A$3:$N$962,5,FALSE)="","",VLOOKUP($O1239,'APOIO-DESPESAS'!$A$3:$N$962,5,FALSE)),"")</f>
        <v/>
      </c>
      <c r="E1239" s="223" t="str">
        <f>IFERROR(IF(VLOOKUP($O1239,'APOIO-DESPESAS'!$A$3:$N$962,6,FALSE)="","",VLOOKUP($O1239,'APOIO-DESPESAS'!$A$3:$N$962,6,FALSE)),"")</f>
        <v/>
      </c>
      <c r="F1239" s="223" t="str">
        <f>IFERROR(IF(VLOOKUP($O1239,'APOIO-DESPESAS'!$A$3:$N$962,7,FALSE)="","",VLOOKUP($O1239,'APOIO-DESPESAS'!$A$3:$N$962,7,FALSE)),"")</f>
        <v/>
      </c>
      <c r="G1239" s="223" t="str">
        <f>IFERROR(IF(VLOOKUP($O1239,'APOIO-DESPESAS'!$A$3:$N$962,8,FALSE)="","",VLOOKUP($O1239,'APOIO-DESPESAS'!$A$3:$N$962,8,FALSE)),"")</f>
        <v/>
      </c>
      <c r="H1239" s="223" t="str">
        <f>IFERROR(IF(VLOOKUP($O1239,'APOIO-DESPESAS'!$A$3:$N$962,9,FALSE)="","",VLOOKUP($O1239,'APOIO-DESPESAS'!$A$3:$N$962,9,FALSE)),"")</f>
        <v/>
      </c>
      <c r="I1239" s="223" t="str">
        <f>IFERROR(IF(VLOOKUP($O1239,'APOIO-DESPESAS'!$A$3:$N$962,10,FALSE)="","",VLOOKUP($O1239,'APOIO-DESPESAS'!$A$3:$N$962,10,FALSE)),"")</f>
        <v/>
      </c>
      <c r="J1239" s="223" t="str">
        <f>IFERROR(IF(VLOOKUP($O1239,'APOIO-DESPESAS'!$A$3:$N$962,11,FALSE)="","",VLOOKUP($O1239,'APOIO-DESPESAS'!$A$3:$N$962,11,FALSE)),"")</f>
        <v/>
      </c>
      <c r="K1239" s="223" t="str">
        <f>IFERROR(IF(VLOOKUP($O1239,'APOIO-DESPESAS'!$A$3:$N$962,12,FALSE)="","",VLOOKUP($O1239,'APOIO-DESPESAS'!$A$3:$N$962,12,FALSE)),"")</f>
        <v/>
      </c>
      <c r="L1239" s="223" t="str">
        <f>IFERROR(IF(VLOOKUP($O1239,'APOIO-DESPESAS'!$A$3:$N$962,13,FALSE)="","",VLOOKUP($O1239,'APOIO-DESPESAS'!$A$3:$N$962,13,FALSE)),"")</f>
        <v/>
      </c>
      <c r="M1239" s="223" t="str">
        <f>IFERROR(IF(VLOOKUP($O1239,'APOIO-DESPESAS'!$A$3:$N$962,14,FALSE)="","",VLOOKUP($O1239,'APOIO-DESPESAS'!$A$3:$N$962,14,FALSE)),"")</f>
        <v/>
      </c>
      <c r="O1239" s="223">
        <f t="shared" si="19"/>
        <v>1237</v>
      </c>
    </row>
    <row r="1240" spans="1:15" x14ac:dyDescent="0.25">
      <c r="A1240" s="223" t="str">
        <f>IFERROR(IF(VLOOKUP($O1240,'APOIO-DESPESAS'!$A$3:$N$962,2,FALSE)="","",VLOOKUP($O1240,'APOIO-DESPESAS'!$A$3:$N$962,2,FALSE)),"")</f>
        <v/>
      </c>
      <c r="B1240" s="223" t="str">
        <f>IFERROR(IF(VLOOKUP($O1240,'APOIO-DESPESAS'!$A$3:$N$962,3,FALSE)="","",VLOOKUP($O1240,'APOIO-DESPESAS'!$A$3:$N$962,3,FALSE)),"")</f>
        <v/>
      </c>
      <c r="C1240" s="223" t="str">
        <f>IFERROR(IF(VLOOKUP($O1240,'APOIO-DESPESAS'!$A$3:$N$962,4,FALSE)="","",VLOOKUP($O1240,'APOIO-DESPESAS'!$A$3:$N$962,4,FALSE)),"")</f>
        <v/>
      </c>
      <c r="D1240" s="223" t="str">
        <f>IFERROR(IF(VLOOKUP($O1240,'APOIO-DESPESAS'!$A$3:$N$962,5,FALSE)="","",VLOOKUP($O1240,'APOIO-DESPESAS'!$A$3:$N$962,5,FALSE)),"")</f>
        <v/>
      </c>
      <c r="E1240" s="223" t="str">
        <f>IFERROR(IF(VLOOKUP($O1240,'APOIO-DESPESAS'!$A$3:$N$962,6,FALSE)="","",VLOOKUP($O1240,'APOIO-DESPESAS'!$A$3:$N$962,6,FALSE)),"")</f>
        <v/>
      </c>
      <c r="F1240" s="223" t="str">
        <f>IFERROR(IF(VLOOKUP($O1240,'APOIO-DESPESAS'!$A$3:$N$962,7,FALSE)="","",VLOOKUP($O1240,'APOIO-DESPESAS'!$A$3:$N$962,7,FALSE)),"")</f>
        <v/>
      </c>
      <c r="G1240" s="223" t="str">
        <f>IFERROR(IF(VLOOKUP($O1240,'APOIO-DESPESAS'!$A$3:$N$962,8,FALSE)="","",VLOOKUP($O1240,'APOIO-DESPESAS'!$A$3:$N$962,8,FALSE)),"")</f>
        <v/>
      </c>
      <c r="H1240" s="223" t="str">
        <f>IFERROR(IF(VLOOKUP($O1240,'APOIO-DESPESAS'!$A$3:$N$962,9,FALSE)="","",VLOOKUP($O1240,'APOIO-DESPESAS'!$A$3:$N$962,9,FALSE)),"")</f>
        <v/>
      </c>
      <c r="I1240" s="223" t="str">
        <f>IFERROR(IF(VLOOKUP($O1240,'APOIO-DESPESAS'!$A$3:$N$962,10,FALSE)="","",VLOOKUP($O1240,'APOIO-DESPESAS'!$A$3:$N$962,10,FALSE)),"")</f>
        <v/>
      </c>
      <c r="J1240" s="223" t="str">
        <f>IFERROR(IF(VLOOKUP($O1240,'APOIO-DESPESAS'!$A$3:$N$962,11,FALSE)="","",VLOOKUP($O1240,'APOIO-DESPESAS'!$A$3:$N$962,11,FALSE)),"")</f>
        <v/>
      </c>
      <c r="K1240" s="223" t="str">
        <f>IFERROR(IF(VLOOKUP($O1240,'APOIO-DESPESAS'!$A$3:$N$962,12,FALSE)="","",VLOOKUP($O1240,'APOIO-DESPESAS'!$A$3:$N$962,12,FALSE)),"")</f>
        <v/>
      </c>
      <c r="L1240" s="223" t="str">
        <f>IFERROR(IF(VLOOKUP($O1240,'APOIO-DESPESAS'!$A$3:$N$962,13,FALSE)="","",VLOOKUP($O1240,'APOIO-DESPESAS'!$A$3:$N$962,13,FALSE)),"")</f>
        <v/>
      </c>
      <c r="M1240" s="223" t="str">
        <f>IFERROR(IF(VLOOKUP($O1240,'APOIO-DESPESAS'!$A$3:$N$962,14,FALSE)="","",VLOOKUP($O1240,'APOIO-DESPESAS'!$A$3:$N$962,14,FALSE)),"")</f>
        <v/>
      </c>
      <c r="O1240" s="223">
        <f t="shared" si="19"/>
        <v>1238</v>
      </c>
    </row>
    <row r="1241" spans="1:15" x14ac:dyDescent="0.25">
      <c r="A1241" s="223" t="str">
        <f>IFERROR(IF(VLOOKUP($O1241,'APOIO-DESPESAS'!$A$3:$N$962,2,FALSE)="","",VLOOKUP($O1241,'APOIO-DESPESAS'!$A$3:$N$962,2,FALSE)),"")</f>
        <v/>
      </c>
      <c r="B1241" s="223" t="str">
        <f>IFERROR(IF(VLOOKUP($O1241,'APOIO-DESPESAS'!$A$3:$N$962,3,FALSE)="","",VLOOKUP($O1241,'APOIO-DESPESAS'!$A$3:$N$962,3,FALSE)),"")</f>
        <v/>
      </c>
      <c r="C1241" s="223" t="str">
        <f>IFERROR(IF(VLOOKUP($O1241,'APOIO-DESPESAS'!$A$3:$N$962,4,FALSE)="","",VLOOKUP($O1241,'APOIO-DESPESAS'!$A$3:$N$962,4,FALSE)),"")</f>
        <v/>
      </c>
      <c r="D1241" s="223" t="str">
        <f>IFERROR(IF(VLOOKUP($O1241,'APOIO-DESPESAS'!$A$3:$N$962,5,FALSE)="","",VLOOKUP($O1241,'APOIO-DESPESAS'!$A$3:$N$962,5,FALSE)),"")</f>
        <v/>
      </c>
      <c r="E1241" s="223" t="str">
        <f>IFERROR(IF(VLOOKUP($O1241,'APOIO-DESPESAS'!$A$3:$N$962,6,FALSE)="","",VLOOKUP($O1241,'APOIO-DESPESAS'!$A$3:$N$962,6,FALSE)),"")</f>
        <v/>
      </c>
      <c r="F1241" s="223" t="str">
        <f>IFERROR(IF(VLOOKUP($O1241,'APOIO-DESPESAS'!$A$3:$N$962,7,FALSE)="","",VLOOKUP($O1241,'APOIO-DESPESAS'!$A$3:$N$962,7,FALSE)),"")</f>
        <v/>
      </c>
      <c r="G1241" s="223" t="str">
        <f>IFERROR(IF(VLOOKUP($O1241,'APOIO-DESPESAS'!$A$3:$N$962,8,FALSE)="","",VLOOKUP($O1241,'APOIO-DESPESAS'!$A$3:$N$962,8,FALSE)),"")</f>
        <v/>
      </c>
      <c r="H1241" s="223" t="str">
        <f>IFERROR(IF(VLOOKUP($O1241,'APOIO-DESPESAS'!$A$3:$N$962,9,FALSE)="","",VLOOKUP($O1241,'APOIO-DESPESAS'!$A$3:$N$962,9,FALSE)),"")</f>
        <v/>
      </c>
      <c r="I1241" s="223" t="str">
        <f>IFERROR(IF(VLOOKUP($O1241,'APOIO-DESPESAS'!$A$3:$N$962,10,FALSE)="","",VLOOKUP($O1241,'APOIO-DESPESAS'!$A$3:$N$962,10,FALSE)),"")</f>
        <v/>
      </c>
      <c r="J1241" s="223" t="str">
        <f>IFERROR(IF(VLOOKUP($O1241,'APOIO-DESPESAS'!$A$3:$N$962,11,FALSE)="","",VLOOKUP($O1241,'APOIO-DESPESAS'!$A$3:$N$962,11,FALSE)),"")</f>
        <v/>
      </c>
      <c r="K1241" s="223" t="str">
        <f>IFERROR(IF(VLOOKUP($O1241,'APOIO-DESPESAS'!$A$3:$N$962,12,FALSE)="","",VLOOKUP($O1241,'APOIO-DESPESAS'!$A$3:$N$962,12,FALSE)),"")</f>
        <v/>
      </c>
      <c r="L1241" s="223" t="str">
        <f>IFERROR(IF(VLOOKUP($O1241,'APOIO-DESPESAS'!$A$3:$N$962,13,FALSE)="","",VLOOKUP($O1241,'APOIO-DESPESAS'!$A$3:$N$962,13,FALSE)),"")</f>
        <v/>
      </c>
      <c r="M1241" s="223" t="str">
        <f>IFERROR(IF(VLOOKUP($O1241,'APOIO-DESPESAS'!$A$3:$N$962,14,FALSE)="","",VLOOKUP($O1241,'APOIO-DESPESAS'!$A$3:$N$962,14,FALSE)),"")</f>
        <v/>
      </c>
      <c r="O1241" s="223">
        <f t="shared" si="19"/>
        <v>1239</v>
      </c>
    </row>
    <row r="1242" spans="1:15" x14ac:dyDescent="0.25">
      <c r="A1242" s="223" t="str">
        <f>IFERROR(IF(VLOOKUP($O1242,'APOIO-DESPESAS'!$A$3:$N$962,2,FALSE)="","",VLOOKUP($O1242,'APOIO-DESPESAS'!$A$3:$N$962,2,FALSE)),"")</f>
        <v/>
      </c>
      <c r="B1242" s="223" t="str">
        <f>IFERROR(IF(VLOOKUP($O1242,'APOIO-DESPESAS'!$A$3:$N$962,3,FALSE)="","",VLOOKUP($O1242,'APOIO-DESPESAS'!$A$3:$N$962,3,FALSE)),"")</f>
        <v/>
      </c>
      <c r="C1242" s="223" t="str">
        <f>IFERROR(IF(VLOOKUP($O1242,'APOIO-DESPESAS'!$A$3:$N$962,4,FALSE)="","",VLOOKUP($O1242,'APOIO-DESPESAS'!$A$3:$N$962,4,FALSE)),"")</f>
        <v/>
      </c>
      <c r="D1242" s="223" t="str">
        <f>IFERROR(IF(VLOOKUP($O1242,'APOIO-DESPESAS'!$A$3:$N$962,5,FALSE)="","",VLOOKUP($O1242,'APOIO-DESPESAS'!$A$3:$N$962,5,FALSE)),"")</f>
        <v/>
      </c>
      <c r="E1242" s="223" t="str">
        <f>IFERROR(IF(VLOOKUP($O1242,'APOIO-DESPESAS'!$A$3:$N$962,6,FALSE)="","",VLOOKUP($O1242,'APOIO-DESPESAS'!$A$3:$N$962,6,FALSE)),"")</f>
        <v/>
      </c>
      <c r="F1242" s="223" t="str">
        <f>IFERROR(IF(VLOOKUP($O1242,'APOIO-DESPESAS'!$A$3:$N$962,7,FALSE)="","",VLOOKUP($O1242,'APOIO-DESPESAS'!$A$3:$N$962,7,FALSE)),"")</f>
        <v/>
      </c>
      <c r="G1242" s="223" t="str">
        <f>IFERROR(IF(VLOOKUP($O1242,'APOIO-DESPESAS'!$A$3:$N$962,8,FALSE)="","",VLOOKUP($O1242,'APOIO-DESPESAS'!$A$3:$N$962,8,FALSE)),"")</f>
        <v/>
      </c>
      <c r="H1242" s="223" t="str">
        <f>IFERROR(IF(VLOOKUP($O1242,'APOIO-DESPESAS'!$A$3:$N$962,9,FALSE)="","",VLOOKUP($O1242,'APOIO-DESPESAS'!$A$3:$N$962,9,FALSE)),"")</f>
        <v/>
      </c>
      <c r="I1242" s="223" t="str">
        <f>IFERROR(IF(VLOOKUP($O1242,'APOIO-DESPESAS'!$A$3:$N$962,10,FALSE)="","",VLOOKUP($O1242,'APOIO-DESPESAS'!$A$3:$N$962,10,FALSE)),"")</f>
        <v/>
      </c>
      <c r="J1242" s="223" t="str">
        <f>IFERROR(IF(VLOOKUP($O1242,'APOIO-DESPESAS'!$A$3:$N$962,11,FALSE)="","",VLOOKUP($O1242,'APOIO-DESPESAS'!$A$3:$N$962,11,FALSE)),"")</f>
        <v/>
      </c>
      <c r="K1242" s="223" t="str">
        <f>IFERROR(IF(VLOOKUP($O1242,'APOIO-DESPESAS'!$A$3:$N$962,12,FALSE)="","",VLOOKUP($O1242,'APOIO-DESPESAS'!$A$3:$N$962,12,FALSE)),"")</f>
        <v/>
      </c>
      <c r="L1242" s="223" t="str">
        <f>IFERROR(IF(VLOOKUP($O1242,'APOIO-DESPESAS'!$A$3:$N$962,13,FALSE)="","",VLOOKUP($O1242,'APOIO-DESPESAS'!$A$3:$N$962,13,FALSE)),"")</f>
        <v/>
      </c>
      <c r="M1242" s="223" t="str">
        <f>IFERROR(IF(VLOOKUP($O1242,'APOIO-DESPESAS'!$A$3:$N$962,14,FALSE)="","",VLOOKUP($O1242,'APOIO-DESPESAS'!$A$3:$N$962,14,FALSE)),"")</f>
        <v/>
      </c>
      <c r="O1242" s="223">
        <f t="shared" si="19"/>
        <v>1240</v>
      </c>
    </row>
    <row r="1243" spans="1:15" x14ac:dyDescent="0.25">
      <c r="A1243" s="223" t="str">
        <f>IFERROR(IF(VLOOKUP($O1243,'APOIO-DESPESAS'!$A$3:$N$962,2,FALSE)="","",VLOOKUP($O1243,'APOIO-DESPESAS'!$A$3:$N$962,2,FALSE)),"")</f>
        <v/>
      </c>
      <c r="B1243" s="223" t="str">
        <f>IFERROR(IF(VLOOKUP($O1243,'APOIO-DESPESAS'!$A$3:$N$962,3,FALSE)="","",VLOOKUP($O1243,'APOIO-DESPESAS'!$A$3:$N$962,3,FALSE)),"")</f>
        <v/>
      </c>
      <c r="C1243" s="223" t="str">
        <f>IFERROR(IF(VLOOKUP($O1243,'APOIO-DESPESAS'!$A$3:$N$962,4,FALSE)="","",VLOOKUP($O1243,'APOIO-DESPESAS'!$A$3:$N$962,4,FALSE)),"")</f>
        <v/>
      </c>
      <c r="D1243" s="223" t="str">
        <f>IFERROR(IF(VLOOKUP($O1243,'APOIO-DESPESAS'!$A$3:$N$962,5,FALSE)="","",VLOOKUP($O1243,'APOIO-DESPESAS'!$A$3:$N$962,5,FALSE)),"")</f>
        <v/>
      </c>
      <c r="E1243" s="223" t="str">
        <f>IFERROR(IF(VLOOKUP($O1243,'APOIO-DESPESAS'!$A$3:$N$962,6,FALSE)="","",VLOOKUP($O1243,'APOIO-DESPESAS'!$A$3:$N$962,6,FALSE)),"")</f>
        <v/>
      </c>
      <c r="F1243" s="223" t="str">
        <f>IFERROR(IF(VLOOKUP($O1243,'APOIO-DESPESAS'!$A$3:$N$962,7,FALSE)="","",VLOOKUP($O1243,'APOIO-DESPESAS'!$A$3:$N$962,7,FALSE)),"")</f>
        <v/>
      </c>
      <c r="G1243" s="223" t="str">
        <f>IFERROR(IF(VLOOKUP($O1243,'APOIO-DESPESAS'!$A$3:$N$962,8,FALSE)="","",VLOOKUP($O1243,'APOIO-DESPESAS'!$A$3:$N$962,8,FALSE)),"")</f>
        <v/>
      </c>
      <c r="H1243" s="223" t="str">
        <f>IFERROR(IF(VLOOKUP($O1243,'APOIO-DESPESAS'!$A$3:$N$962,9,FALSE)="","",VLOOKUP($O1243,'APOIO-DESPESAS'!$A$3:$N$962,9,FALSE)),"")</f>
        <v/>
      </c>
      <c r="I1243" s="223" t="str">
        <f>IFERROR(IF(VLOOKUP($O1243,'APOIO-DESPESAS'!$A$3:$N$962,10,FALSE)="","",VLOOKUP($O1243,'APOIO-DESPESAS'!$A$3:$N$962,10,FALSE)),"")</f>
        <v/>
      </c>
      <c r="J1243" s="223" t="str">
        <f>IFERROR(IF(VLOOKUP($O1243,'APOIO-DESPESAS'!$A$3:$N$962,11,FALSE)="","",VLOOKUP($O1243,'APOIO-DESPESAS'!$A$3:$N$962,11,FALSE)),"")</f>
        <v/>
      </c>
      <c r="K1243" s="223" t="str">
        <f>IFERROR(IF(VLOOKUP($O1243,'APOIO-DESPESAS'!$A$3:$N$962,12,FALSE)="","",VLOOKUP($O1243,'APOIO-DESPESAS'!$A$3:$N$962,12,FALSE)),"")</f>
        <v/>
      </c>
      <c r="L1243" s="223" t="str">
        <f>IFERROR(IF(VLOOKUP($O1243,'APOIO-DESPESAS'!$A$3:$N$962,13,FALSE)="","",VLOOKUP($O1243,'APOIO-DESPESAS'!$A$3:$N$962,13,FALSE)),"")</f>
        <v/>
      </c>
      <c r="M1243" s="223" t="str">
        <f>IFERROR(IF(VLOOKUP($O1243,'APOIO-DESPESAS'!$A$3:$N$962,14,FALSE)="","",VLOOKUP($O1243,'APOIO-DESPESAS'!$A$3:$N$962,14,FALSE)),"")</f>
        <v/>
      </c>
      <c r="O1243" s="223">
        <f t="shared" si="19"/>
        <v>1241</v>
      </c>
    </row>
    <row r="1244" spans="1:15" x14ac:dyDescent="0.25">
      <c r="A1244" s="223" t="str">
        <f>IFERROR(IF(VLOOKUP($O1244,'APOIO-DESPESAS'!$A$3:$N$962,2,FALSE)="","",VLOOKUP($O1244,'APOIO-DESPESAS'!$A$3:$N$962,2,FALSE)),"")</f>
        <v/>
      </c>
      <c r="B1244" s="223" t="str">
        <f>IFERROR(IF(VLOOKUP($O1244,'APOIO-DESPESAS'!$A$3:$N$962,3,FALSE)="","",VLOOKUP($O1244,'APOIO-DESPESAS'!$A$3:$N$962,3,FALSE)),"")</f>
        <v/>
      </c>
      <c r="C1244" s="223" t="str">
        <f>IFERROR(IF(VLOOKUP($O1244,'APOIO-DESPESAS'!$A$3:$N$962,4,FALSE)="","",VLOOKUP($O1244,'APOIO-DESPESAS'!$A$3:$N$962,4,FALSE)),"")</f>
        <v/>
      </c>
      <c r="D1244" s="223" t="str">
        <f>IFERROR(IF(VLOOKUP($O1244,'APOIO-DESPESAS'!$A$3:$N$962,5,FALSE)="","",VLOOKUP($O1244,'APOIO-DESPESAS'!$A$3:$N$962,5,FALSE)),"")</f>
        <v/>
      </c>
      <c r="E1244" s="223" t="str">
        <f>IFERROR(IF(VLOOKUP($O1244,'APOIO-DESPESAS'!$A$3:$N$962,6,FALSE)="","",VLOOKUP($O1244,'APOIO-DESPESAS'!$A$3:$N$962,6,FALSE)),"")</f>
        <v/>
      </c>
      <c r="F1244" s="223" t="str">
        <f>IFERROR(IF(VLOOKUP($O1244,'APOIO-DESPESAS'!$A$3:$N$962,7,FALSE)="","",VLOOKUP($O1244,'APOIO-DESPESAS'!$A$3:$N$962,7,FALSE)),"")</f>
        <v/>
      </c>
      <c r="G1244" s="223" t="str">
        <f>IFERROR(IF(VLOOKUP($O1244,'APOIO-DESPESAS'!$A$3:$N$962,8,FALSE)="","",VLOOKUP($O1244,'APOIO-DESPESAS'!$A$3:$N$962,8,FALSE)),"")</f>
        <v/>
      </c>
      <c r="H1244" s="223" t="str">
        <f>IFERROR(IF(VLOOKUP($O1244,'APOIO-DESPESAS'!$A$3:$N$962,9,FALSE)="","",VLOOKUP($O1244,'APOIO-DESPESAS'!$A$3:$N$962,9,FALSE)),"")</f>
        <v/>
      </c>
      <c r="I1244" s="223" t="str">
        <f>IFERROR(IF(VLOOKUP($O1244,'APOIO-DESPESAS'!$A$3:$N$962,10,FALSE)="","",VLOOKUP($O1244,'APOIO-DESPESAS'!$A$3:$N$962,10,FALSE)),"")</f>
        <v/>
      </c>
      <c r="J1244" s="223" t="str">
        <f>IFERROR(IF(VLOOKUP($O1244,'APOIO-DESPESAS'!$A$3:$N$962,11,FALSE)="","",VLOOKUP($O1244,'APOIO-DESPESAS'!$A$3:$N$962,11,FALSE)),"")</f>
        <v/>
      </c>
      <c r="K1244" s="223" t="str">
        <f>IFERROR(IF(VLOOKUP($O1244,'APOIO-DESPESAS'!$A$3:$N$962,12,FALSE)="","",VLOOKUP($O1244,'APOIO-DESPESAS'!$A$3:$N$962,12,FALSE)),"")</f>
        <v/>
      </c>
      <c r="L1244" s="223" t="str">
        <f>IFERROR(IF(VLOOKUP($O1244,'APOIO-DESPESAS'!$A$3:$N$962,13,FALSE)="","",VLOOKUP($O1244,'APOIO-DESPESAS'!$A$3:$N$962,13,FALSE)),"")</f>
        <v/>
      </c>
      <c r="M1244" s="223" t="str">
        <f>IFERROR(IF(VLOOKUP($O1244,'APOIO-DESPESAS'!$A$3:$N$962,14,FALSE)="","",VLOOKUP($O1244,'APOIO-DESPESAS'!$A$3:$N$962,14,FALSE)),"")</f>
        <v/>
      </c>
      <c r="O1244" s="223">
        <f t="shared" si="19"/>
        <v>1242</v>
      </c>
    </row>
    <row r="1245" spans="1:15" x14ac:dyDescent="0.25">
      <c r="A1245" s="223" t="str">
        <f>IFERROR(IF(VLOOKUP($O1245,'APOIO-DESPESAS'!$A$3:$N$962,2,FALSE)="","",VLOOKUP($O1245,'APOIO-DESPESAS'!$A$3:$N$962,2,FALSE)),"")</f>
        <v/>
      </c>
      <c r="B1245" s="223" t="str">
        <f>IFERROR(IF(VLOOKUP($O1245,'APOIO-DESPESAS'!$A$3:$N$962,3,FALSE)="","",VLOOKUP($O1245,'APOIO-DESPESAS'!$A$3:$N$962,3,FALSE)),"")</f>
        <v/>
      </c>
      <c r="C1245" s="223" t="str">
        <f>IFERROR(IF(VLOOKUP($O1245,'APOIO-DESPESAS'!$A$3:$N$962,4,FALSE)="","",VLOOKUP($O1245,'APOIO-DESPESAS'!$A$3:$N$962,4,FALSE)),"")</f>
        <v/>
      </c>
      <c r="D1245" s="223" t="str">
        <f>IFERROR(IF(VLOOKUP($O1245,'APOIO-DESPESAS'!$A$3:$N$962,5,FALSE)="","",VLOOKUP($O1245,'APOIO-DESPESAS'!$A$3:$N$962,5,FALSE)),"")</f>
        <v/>
      </c>
      <c r="E1245" s="223" t="str">
        <f>IFERROR(IF(VLOOKUP($O1245,'APOIO-DESPESAS'!$A$3:$N$962,6,FALSE)="","",VLOOKUP($O1245,'APOIO-DESPESAS'!$A$3:$N$962,6,FALSE)),"")</f>
        <v/>
      </c>
      <c r="F1245" s="223" t="str">
        <f>IFERROR(IF(VLOOKUP($O1245,'APOIO-DESPESAS'!$A$3:$N$962,7,FALSE)="","",VLOOKUP($O1245,'APOIO-DESPESAS'!$A$3:$N$962,7,FALSE)),"")</f>
        <v/>
      </c>
      <c r="G1245" s="223" t="str">
        <f>IFERROR(IF(VLOOKUP($O1245,'APOIO-DESPESAS'!$A$3:$N$962,8,FALSE)="","",VLOOKUP($O1245,'APOIO-DESPESAS'!$A$3:$N$962,8,FALSE)),"")</f>
        <v/>
      </c>
      <c r="H1245" s="223" t="str">
        <f>IFERROR(IF(VLOOKUP($O1245,'APOIO-DESPESAS'!$A$3:$N$962,9,FALSE)="","",VLOOKUP($O1245,'APOIO-DESPESAS'!$A$3:$N$962,9,FALSE)),"")</f>
        <v/>
      </c>
      <c r="I1245" s="223" t="str">
        <f>IFERROR(IF(VLOOKUP($O1245,'APOIO-DESPESAS'!$A$3:$N$962,10,FALSE)="","",VLOOKUP($O1245,'APOIO-DESPESAS'!$A$3:$N$962,10,FALSE)),"")</f>
        <v/>
      </c>
      <c r="J1245" s="223" t="str">
        <f>IFERROR(IF(VLOOKUP($O1245,'APOIO-DESPESAS'!$A$3:$N$962,11,FALSE)="","",VLOOKUP($O1245,'APOIO-DESPESAS'!$A$3:$N$962,11,FALSE)),"")</f>
        <v/>
      </c>
      <c r="K1245" s="223" t="str">
        <f>IFERROR(IF(VLOOKUP($O1245,'APOIO-DESPESAS'!$A$3:$N$962,12,FALSE)="","",VLOOKUP($O1245,'APOIO-DESPESAS'!$A$3:$N$962,12,FALSE)),"")</f>
        <v/>
      </c>
      <c r="L1245" s="223" t="str">
        <f>IFERROR(IF(VLOOKUP($O1245,'APOIO-DESPESAS'!$A$3:$N$962,13,FALSE)="","",VLOOKUP($O1245,'APOIO-DESPESAS'!$A$3:$N$962,13,FALSE)),"")</f>
        <v/>
      </c>
      <c r="M1245" s="223" t="str">
        <f>IFERROR(IF(VLOOKUP($O1245,'APOIO-DESPESAS'!$A$3:$N$962,14,FALSE)="","",VLOOKUP($O1245,'APOIO-DESPESAS'!$A$3:$N$962,14,FALSE)),"")</f>
        <v/>
      </c>
      <c r="O1245" s="223">
        <f t="shared" si="19"/>
        <v>1243</v>
      </c>
    </row>
    <row r="1246" spans="1:15" x14ac:dyDescent="0.25">
      <c r="A1246" s="223" t="str">
        <f>IFERROR(IF(VLOOKUP($O1246,'APOIO-DESPESAS'!$A$3:$N$962,2,FALSE)="","",VLOOKUP($O1246,'APOIO-DESPESAS'!$A$3:$N$962,2,FALSE)),"")</f>
        <v/>
      </c>
      <c r="B1246" s="223" t="str">
        <f>IFERROR(IF(VLOOKUP($O1246,'APOIO-DESPESAS'!$A$3:$N$962,3,FALSE)="","",VLOOKUP($O1246,'APOIO-DESPESAS'!$A$3:$N$962,3,FALSE)),"")</f>
        <v/>
      </c>
      <c r="C1246" s="223" t="str">
        <f>IFERROR(IF(VLOOKUP($O1246,'APOIO-DESPESAS'!$A$3:$N$962,4,FALSE)="","",VLOOKUP($O1246,'APOIO-DESPESAS'!$A$3:$N$962,4,FALSE)),"")</f>
        <v/>
      </c>
      <c r="D1246" s="223" t="str">
        <f>IFERROR(IF(VLOOKUP($O1246,'APOIO-DESPESAS'!$A$3:$N$962,5,FALSE)="","",VLOOKUP($O1246,'APOIO-DESPESAS'!$A$3:$N$962,5,FALSE)),"")</f>
        <v/>
      </c>
      <c r="E1246" s="223" t="str">
        <f>IFERROR(IF(VLOOKUP($O1246,'APOIO-DESPESAS'!$A$3:$N$962,6,FALSE)="","",VLOOKUP($O1246,'APOIO-DESPESAS'!$A$3:$N$962,6,FALSE)),"")</f>
        <v/>
      </c>
      <c r="F1246" s="223" t="str">
        <f>IFERROR(IF(VLOOKUP($O1246,'APOIO-DESPESAS'!$A$3:$N$962,7,FALSE)="","",VLOOKUP($O1246,'APOIO-DESPESAS'!$A$3:$N$962,7,FALSE)),"")</f>
        <v/>
      </c>
      <c r="G1246" s="223" t="str">
        <f>IFERROR(IF(VLOOKUP($O1246,'APOIO-DESPESAS'!$A$3:$N$962,8,FALSE)="","",VLOOKUP($O1246,'APOIO-DESPESAS'!$A$3:$N$962,8,FALSE)),"")</f>
        <v/>
      </c>
      <c r="H1246" s="223" t="str">
        <f>IFERROR(IF(VLOOKUP($O1246,'APOIO-DESPESAS'!$A$3:$N$962,9,FALSE)="","",VLOOKUP($O1246,'APOIO-DESPESAS'!$A$3:$N$962,9,FALSE)),"")</f>
        <v/>
      </c>
      <c r="I1246" s="223" t="str">
        <f>IFERROR(IF(VLOOKUP($O1246,'APOIO-DESPESAS'!$A$3:$N$962,10,FALSE)="","",VLOOKUP($O1246,'APOIO-DESPESAS'!$A$3:$N$962,10,FALSE)),"")</f>
        <v/>
      </c>
      <c r="J1246" s="223" t="str">
        <f>IFERROR(IF(VLOOKUP($O1246,'APOIO-DESPESAS'!$A$3:$N$962,11,FALSE)="","",VLOOKUP($O1246,'APOIO-DESPESAS'!$A$3:$N$962,11,FALSE)),"")</f>
        <v/>
      </c>
      <c r="K1246" s="223" t="str">
        <f>IFERROR(IF(VLOOKUP($O1246,'APOIO-DESPESAS'!$A$3:$N$962,12,FALSE)="","",VLOOKUP($O1246,'APOIO-DESPESAS'!$A$3:$N$962,12,FALSE)),"")</f>
        <v/>
      </c>
      <c r="L1246" s="223" t="str">
        <f>IFERROR(IF(VLOOKUP($O1246,'APOIO-DESPESAS'!$A$3:$N$962,13,FALSE)="","",VLOOKUP($O1246,'APOIO-DESPESAS'!$A$3:$N$962,13,FALSE)),"")</f>
        <v/>
      </c>
      <c r="M1246" s="223" t="str">
        <f>IFERROR(IF(VLOOKUP($O1246,'APOIO-DESPESAS'!$A$3:$N$962,14,FALSE)="","",VLOOKUP($O1246,'APOIO-DESPESAS'!$A$3:$N$962,14,FALSE)),"")</f>
        <v/>
      </c>
      <c r="O1246" s="223">
        <f t="shared" si="19"/>
        <v>1244</v>
      </c>
    </row>
    <row r="1247" spans="1:15" x14ac:dyDescent="0.25">
      <c r="A1247" s="223" t="str">
        <f>IFERROR(IF(VLOOKUP($O1247,'APOIO-DESPESAS'!$A$3:$N$962,2,FALSE)="","",VLOOKUP($O1247,'APOIO-DESPESAS'!$A$3:$N$962,2,FALSE)),"")</f>
        <v/>
      </c>
      <c r="B1247" s="223" t="str">
        <f>IFERROR(IF(VLOOKUP($O1247,'APOIO-DESPESAS'!$A$3:$N$962,3,FALSE)="","",VLOOKUP($O1247,'APOIO-DESPESAS'!$A$3:$N$962,3,FALSE)),"")</f>
        <v/>
      </c>
      <c r="C1247" s="223" t="str">
        <f>IFERROR(IF(VLOOKUP($O1247,'APOIO-DESPESAS'!$A$3:$N$962,4,FALSE)="","",VLOOKUP($O1247,'APOIO-DESPESAS'!$A$3:$N$962,4,FALSE)),"")</f>
        <v/>
      </c>
      <c r="D1247" s="223" t="str">
        <f>IFERROR(IF(VLOOKUP($O1247,'APOIO-DESPESAS'!$A$3:$N$962,5,FALSE)="","",VLOOKUP($O1247,'APOIO-DESPESAS'!$A$3:$N$962,5,FALSE)),"")</f>
        <v/>
      </c>
      <c r="E1247" s="223" t="str">
        <f>IFERROR(IF(VLOOKUP($O1247,'APOIO-DESPESAS'!$A$3:$N$962,6,FALSE)="","",VLOOKUP($O1247,'APOIO-DESPESAS'!$A$3:$N$962,6,FALSE)),"")</f>
        <v/>
      </c>
      <c r="F1247" s="223" t="str">
        <f>IFERROR(IF(VLOOKUP($O1247,'APOIO-DESPESAS'!$A$3:$N$962,7,FALSE)="","",VLOOKUP($O1247,'APOIO-DESPESAS'!$A$3:$N$962,7,FALSE)),"")</f>
        <v/>
      </c>
      <c r="G1247" s="223" t="str">
        <f>IFERROR(IF(VLOOKUP($O1247,'APOIO-DESPESAS'!$A$3:$N$962,8,FALSE)="","",VLOOKUP($O1247,'APOIO-DESPESAS'!$A$3:$N$962,8,FALSE)),"")</f>
        <v/>
      </c>
      <c r="H1247" s="223" t="str">
        <f>IFERROR(IF(VLOOKUP($O1247,'APOIO-DESPESAS'!$A$3:$N$962,9,FALSE)="","",VLOOKUP($O1247,'APOIO-DESPESAS'!$A$3:$N$962,9,FALSE)),"")</f>
        <v/>
      </c>
      <c r="I1247" s="223" t="str">
        <f>IFERROR(IF(VLOOKUP($O1247,'APOIO-DESPESAS'!$A$3:$N$962,10,FALSE)="","",VLOOKUP($O1247,'APOIO-DESPESAS'!$A$3:$N$962,10,FALSE)),"")</f>
        <v/>
      </c>
      <c r="J1247" s="223" t="str">
        <f>IFERROR(IF(VLOOKUP($O1247,'APOIO-DESPESAS'!$A$3:$N$962,11,FALSE)="","",VLOOKUP($O1247,'APOIO-DESPESAS'!$A$3:$N$962,11,FALSE)),"")</f>
        <v/>
      </c>
      <c r="K1247" s="223" t="str">
        <f>IFERROR(IF(VLOOKUP($O1247,'APOIO-DESPESAS'!$A$3:$N$962,12,FALSE)="","",VLOOKUP($O1247,'APOIO-DESPESAS'!$A$3:$N$962,12,FALSE)),"")</f>
        <v/>
      </c>
      <c r="L1247" s="223" t="str">
        <f>IFERROR(IF(VLOOKUP($O1247,'APOIO-DESPESAS'!$A$3:$N$962,13,FALSE)="","",VLOOKUP($O1247,'APOIO-DESPESAS'!$A$3:$N$962,13,FALSE)),"")</f>
        <v/>
      </c>
      <c r="M1247" s="223" t="str">
        <f>IFERROR(IF(VLOOKUP($O1247,'APOIO-DESPESAS'!$A$3:$N$962,14,FALSE)="","",VLOOKUP($O1247,'APOIO-DESPESAS'!$A$3:$N$962,14,FALSE)),"")</f>
        <v/>
      </c>
      <c r="O1247" s="223">
        <f t="shared" si="19"/>
        <v>1245</v>
      </c>
    </row>
    <row r="1248" spans="1:15" x14ac:dyDescent="0.25">
      <c r="A1248" s="223" t="str">
        <f>IFERROR(IF(VLOOKUP($O1248,'APOIO-DESPESAS'!$A$3:$N$962,2,FALSE)="","",VLOOKUP($O1248,'APOIO-DESPESAS'!$A$3:$N$962,2,FALSE)),"")</f>
        <v/>
      </c>
      <c r="B1248" s="223" t="str">
        <f>IFERROR(IF(VLOOKUP($O1248,'APOIO-DESPESAS'!$A$3:$N$962,3,FALSE)="","",VLOOKUP($O1248,'APOIO-DESPESAS'!$A$3:$N$962,3,FALSE)),"")</f>
        <v/>
      </c>
      <c r="C1248" s="223" t="str">
        <f>IFERROR(IF(VLOOKUP($O1248,'APOIO-DESPESAS'!$A$3:$N$962,4,FALSE)="","",VLOOKUP($O1248,'APOIO-DESPESAS'!$A$3:$N$962,4,FALSE)),"")</f>
        <v/>
      </c>
      <c r="D1248" s="223" t="str">
        <f>IFERROR(IF(VLOOKUP($O1248,'APOIO-DESPESAS'!$A$3:$N$962,5,FALSE)="","",VLOOKUP($O1248,'APOIO-DESPESAS'!$A$3:$N$962,5,FALSE)),"")</f>
        <v/>
      </c>
      <c r="E1248" s="223" t="str">
        <f>IFERROR(IF(VLOOKUP($O1248,'APOIO-DESPESAS'!$A$3:$N$962,6,FALSE)="","",VLOOKUP($O1248,'APOIO-DESPESAS'!$A$3:$N$962,6,FALSE)),"")</f>
        <v/>
      </c>
      <c r="F1248" s="223" t="str">
        <f>IFERROR(IF(VLOOKUP($O1248,'APOIO-DESPESAS'!$A$3:$N$962,7,FALSE)="","",VLOOKUP($O1248,'APOIO-DESPESAS'!$A$3:$N$962,7,FALSE)),"")</f>
        <v/>
      </c>
      <c r="G1248" s="223" t="str">
        <f>IFERROR(IF(VLOOKUP($O1248,'APOIO-DESPESAS'!$A$3:$N$962,8,FALSE)="","",VLOOKUP($O1248,'APOIO-DESPESAS'!$A$3:$N$962,8,FALSE)),"")</f>
        <v/>
      </c>
      <c r="H1248" s="223" t="str">
        <f>IFERROR(IF(VLOOKUP($O1248,'APOIO-DESPESAS'!$A$3:$N$962,9,FALSE)="","",VLOOKUP($O1248,'APOIO-DESPESAS'!$A$3:$N$962,9,FALSE)),"")</f>
        <v/>
      </c>
      <c r="I1248" s="223" t="str">
        <f>IFERROR(IF(VLOOKUP($O1248,'APOIO-DESPESAS'!$A$3:$N$962,10,FALSE)="","",VLOOKUP($O1248,'APOIO-DESPESAS'!$A$3:$N$962,10,FALSE)),"")</f>
        <v/>
      </c>
      <c r="J1248" s="223" t="str">
        <f>IFERROR(IF(VLOOKUP($O1248,'APOIO-DESPESAS'!$A$3:$N$962,11,FALSE)="","",VLOOKUP($O1248,'APOIO-DESPESAS'!$A$3:$N$962,11,FALSE)),"")</f>
        <v/>
      </c>
      <c r="K1248" s="223" t="str">
        <f>IFERROR(IF(VLOOKUP($O1248,'APOIO-DESPESAS'!$A$3:$N$962,12,FALSE)="","",VLOOKUP($O1248,'APOIO-DESPESAS'!$A$3:$N$962,12,FALSE)),"")</f>
        <v/>
      </c>
      <c r="L1248" s="223" t="str">
        <f>IFERROR(IF(VLOOKUP($O1248,'APOIO-DESPESAS'!$A$3:$N$962,13,FALSE)="","",VLOOKUP($O1248,'APOIO-DESPESAS'!$A$3:$N$962,13,FALSE)),"")</f>
        <v/>
      </c>
      <c r="M1248" s="223" t="str">
        <f>IFERROR(IF(VLOOKUP($O1248,'APOIO-DESPESAS'!$A$3:$N$962,14,FALSE)="","",VLOOKUP($O1248,'APOIO-DESPESAS'!$A$3:$N$962,14,FALSE)),"")</f>
        <v/>
      </c>
      <c r="O1248" s="223">
        <f t="shared" si="19"/>
        <v>1246</v>
      </c>
    </row>
    <row r="1249" spans="1:15" x14ac:dyDescent="0.25">
      <c r="A1249" s="223" t="str">
        <f>IFERROR(IF(VLOOKUP($O1249,'APOIO-DESPESAS'!$A$3:$N$962,2,FALSE)="","",VLOOKUP($O1249,'APOIO-DESPESAS'!$A$3:$N$962,2,FALSE)),"")</f>
        <v/>
      </c>
      <c r="B1249" s="223" t="str">
        <f>IFERROR(IF(VLOOKUP($O1249,'APOIO-DESPESAS'!$A$3:$N$962,3,FALSE)="","",VLOOKUP($O1249,'APOIO-DESPESAS'!$A$3:$N$962,3,FALSE)),"")</f>
        <v/>
      </c>
      <c r="C1249" s="223" t="str">
        <f>IFERROR(IF(VLOOKUP($O1249,'APOIO-DESPESAS'!$A$3:$N$962,4,FALSE)="","",VLOOKUP($O1249,'APOIO-DESPESAS'!$A$3:$N$962,4,FALSE)),"")</f>
        <v/>
      </c>
      <c r="D1249" s="223" t="str">
        <f>IFERROR(IF(VLOOKUP($O1249,'APOIO-DESPESAS'!$A$3:$N$962,5,FALSE)="","",VLOOKUP($O1249,'APOIO-DESPESAS'!$A$3:$N$962,5,FALSE)),"")</f>
        <v/>
      </c>
      <c r="E1249" s="223" t="str">
        <f>IFERROR(IF(VLOOKUP($O1249,'APOIO-DESPESAS'!$A$3:$N$962,6,FALSE)="","",VLOOKUP($O1249,'APOIO-DESPESAS'!$A$3:$N$962,6,FALSE)),"")</f>
        <v/>
      </c>
      <c r="F1249" s="223" t="str">
        <f>IFERROR(IF(VLOOKUP($O1249,'APOIO-DESPESAS'!$A$3:$N$962,7,FALSE)="","",VLOOKUP($O1249,'APOIO-DESPESAS'!$A$3:$N$962,7,FALSE)),"")</f>
        <v/>
      </c>
      <c r="G1249" s="223" t="str">
        <f>IFERROR(IF(VLOOKUP($O1249,'APOIO-DESPESAS'!$A$3:$N$962,8,FALSE)="","",VLOOKUP($O1249,'APOIO-DESPESAS'!$A$3:$N$962,8,FALSE)),"")</f>
        <v/>
      </c>
      <c r="H1249" s="223" t="str">
        <f>IFERROR(IF(VLOOKUP($O1249,'APOIO-DESPESAS'!$A$3:$N$962,9,FALSE)="","",VLOOKUP($O1249,'APOIO-DESPESAS'!$A$3:$N$962,9,FALSE)),"")</f>
        <v/>
      </c>
      <c r="I1249" s="223" t="str">
        <f>IFERROR(IF(VLOOKUP($O1249,'APOIO-DESPESAS'!$A$3:$N$962,10,FALSE)="","",VLOOKUP($O1249,'APOIO-DESPESAS'!$A$3:$N$962,10,FALSE)),"")</f>
        <v/>
      </c>
      <c r="J1249" s="223" t="str">
        <f>IFERROR(IF(VLOOKUP($O1249,'APOIO-DESPESAS'!$A$3:$N$962,11,FALSE)="","",VLOOKUP($O1249,'APOIO-DESPESAS'!$A$3:$N$962,11,FALSE)),"")</f>
        <v/>
      </c>
      <c r="K1249" s="223" t="str">
        <f>IFERROR(IF(VLOOKUP($O1249,'APOIO-DESPESAS'!$A$3:$N$962,12,FALSE)="","",VLOOKUP($O1249,'APOIO-DESPESAS'!$A$3:$N$962,12,FALSE)),"")</f>
        <v/>
      </c>
      <c r="L1249" s="223" t="str">
        <f>IFERROR(IF(VLOOKUP($O1249,'APOIO-DESPESAS'!$A$3:$N$962,13,FALSE)="","",VLOOKUP($O1249,'APOIO-DESPESAS'!$A$3:$N$962,13,FALSE)),"")</f>
        <v/>
      </c>
      <c r="M1249" s="223" t="str">
        <f>IFERROR(IF(VLOOKUP($O1249,'APOIO-DESPESAS'!$A$3:$N$962,14,FALSE)="","",VLOOKUP($O1249,'APOIO-DESPESAS'!$A$3:$N$962,14,FALSE)),"")</f>
        <v/>
      </c>
      <c r="O1249" s="223">
        <f t="shared" si="19"/>
        <v>1247</v>
      </c>
    </row>
    <row r="1250" spans="1:15" x14ac:dyDescent="0.25">
      <c r="A1250" s="223" t="str">
        <f>IFERROR(IF(VLOOKUP($O1250,'APOIO-DESPESAS'!$A$3:$N$962,2,FALSE)="","",VLOOKUP($O1250,'APOIO-DESPESAS'!$A$3:$N$962,2,FALSE)),"")</f>
        <v/>
      </c>
      <c r="B1250" s="223" t="str">
        <f>IFERROR(IF(VLOOKUP($O1250,'APOIO-DESPESAS'!$A$3:$N$962,3,FALSE)="","",VLOOKUP($O1250,'APOIO-DESPESAS'!$A$3:$N$962,3,FALSE)),"")</f>
        <v/>
      </c>
      <c r="C1250" s="223" t="str">
        <f>IFERROR(IF(VLOOKUP($O1250,'APOIO-DESPESAS'!$A$3:$N$962,4,FALSE)="","",VLOOKUP($O1250,'APOIO-DESPESAS'!$A$3:$N$962,4,FALSE)),"")</f>
        <v/>
      </c>
      <c r="D1250" s="223" t="str">
        <f>IFERROR(IF(VLOOKUP($O1250,'APOIO-DESPESAS'!$A$3:$N$962,5,FALSE)="","",VLOOKUP($O1250,'APOIO-DESPESAS'!$A$3:$N$962,5,FALSE)),"")</f>
        <v/>
      </c>
      <c r="E1250" s="223" t="str">
        <f>IFERROR(IF(VLOOKUP($O1250,'APOIO-DESPESAS'!$A$3:$N$962,6,FALSE)="","",VLOOKUP($O1250,'APOIO-DESPESAS'!$A$3:$N$962,6,FALSE)),"")</f>
        <v/>
      </c>
      <c r="F1250" s="223" t="str">
        <f>IFERROR(IF(VLOOKUP($O1250,'APOIO-DESPESAS'!$A$3:$N$962,7,FALSE)="","",VLOOKUP($O1250,'APOIO-DESPESAS'!$A$3:$N$962,7,FALSE)),"")</f>
        <v/>
      </c>
      <c r="G1250" s="223" t="str">
        <f>IFERROR(IF(VLOOKUP($O1250,'APOIO-DESPESAS'!$A$3:$N$962,8,FALSE)="","",VLOOKUP($O1250,'APOIO-DESPESAS'!$A$3:$N$962,8,FALSE)),"")</f>
        <v/>
      </c>
      <c r="H1250" s="223" t="str">
        <f>IFERROR(IF(VLOOKUP($O1250,'APOIO-DESPESAS'!$A$3:$N$962,9,FALSE)="","",VLOOKUP($O1250,'APOIO-DESPESAS'!$A$3:$N$962,9,FALSE)),"")</f>
        <v/>
      </c>
      <c r="I1250" s="223" t="str">
        <f>IFERROR(IF(VLOOKUP($O1250,'APOIO-DESPESAS'!$A$3:$N$962,10,FALSE)="","",VLOOKUP($O1250,'APOIO-DESPESAS'!$A$3:$N$962,10,FALSE)),"")</f>
        <v/>
      </c>
      <c r="J1250" s="223" t="str">
        <f>IFERROR(IF(VLOOKUP($O1250,'APOIO-DESPESAS'!$A$3:$N$962,11,FALSE)="","",VLOOKUP($O1250,'APOIO-DESPESAS'!$A$3:$N$962,11,FALSE)),"")</f>
        <v/>
      </c>
      <c r="K1250" s="223" t="str">
        <f>IFERROR(IF(VLOOKUP($O1250,'APOIO-DESPESAS'!$A$3:$N$962,12,FALSE)="","",VLOOKUP($O1250,'APOIO-DESPESAS'!$A$3:$N$962,12,FALSE)),"")</f>
        <v/>
      </c>
      <c r="L1250" s="223" t="str">
        <f>IFERROR(IF(VLOOKUP($O1250,'APOIO-DESPESAS'!$A$3:$N$962,13,FALSE)="","",VLOOKUP($O1250,'APOIO-DESPESAS'!$A$3:$N$962,13,FALSE)),"")</f>
        <v/>
      </c>
      <c r="M1250" s="223" t="str">
        <f>IFERROR(IF(VLOOKUP($O1250,'APOIO-DESPESAS'!$A$3:$N$962,14,FALSE)="","",VLOOKUP($O1250,'APOIO-DESPESAS'!$A$3:$N$962,14,FALSE)),"")</f>
        <v/>
      </c>
      <c r="O1250" s="223">
        <f t="shared" si="19"/>
        <v>1248</v>
      </c>
    </row>
    <row r="1251" spans="1:15" x14ac:dyDescent="0.25">
      <c r="A1251" s="223" t="str">
        <f>IFERROR(IF(VLOOKUP($O1251,'APOIO-DESPESAS'!$A$3:$N$962,2,FALSE)="","",VLOOKUP($O1251,'APOIO-DESPESAS'!$A$3:$N$962,2,FALSE)),"")</f>
        <v/>
      </c>
      <c r="B1251" s="223" t="str">
        <f>IFERROR(IF(VLOOKUP($O1251,'APOIO-DESPESAS'!$A$3:$N$962,3,FALSE)="","",VLOOKUP($O1251,'APOIO-DESPESAS'!$A$3:$N$962,3,FALSE)),"")</f>
        <v/>
      </c>
      <c r="C1251" s="223" t="str">
        <f>IFERROR(IF(VLOOKUP($O1251,'APOIO-DESPESAS'!$A$3:$N$962,4,FALSE)="","",VLOOKUP($O1251,'APOIO-DESPESAS'!$A$3:$N$962,4,FALSE)),"")</f>
        <v/>
      </c>
      <c r="D1251" s="223" t="str">
        <f>IFERROR(IF(VLOOKUP($O1251,'APOIO-DESPESAS'!$A$3:$N$962,5,FALSE)="","",VLOOKUP($O1251,'APOIO-DESPESAS'!$A$3:$N$962,5,FALSE)),"")</f>
        <v/>
      </c>
      <c r="E1251" s="223" t="str">
        <f>IFERROR(IF(VLOOKUP($O1251,'APOIO-DESPESAS'!$A$3:$N$962,6,FALSE)="","",VLOOKUP($O1251,'APOIO-DESPESAS'!$A$3:$N$962,6,FALSE)),"")</f>
        <v/>
      </c>
      <c r="F1251" s="223" t="str">
        <f>IFERROR(IF(VLOOKUP($O1251,'APOIO-DESPESAS'!$A$3:$N$962,7,FALSE)="","",VLOOKUP($O1251,'APOIO-DESPESAS'!$A$3:$N$962,7,FALSE)),"")</f>
        <v/>
      </c>
      <c r="G1251" s="223" t="str">
        <f>IFERROR(IF(VLOOKUP($O1251,'APOIO-DESPESAS'!$A$3:$N$962,8,FALSE)="","",VLOOKUP($O1251,'APOIO-DESPESAS'!$A$3:$N$962,8,FALSE)),"")</f>
        <v/>
      </c>
      <c r="H1251" s="223" t="str">
        <f>IFERROR(IF(VLOOKUP($O1251,'APOIO-DESPESAS'!$A$3:$N$962,9,FALSE)="","",VLOOKUP($O1251,'APOIO-DESPESAS'!$A$3:$N$962,9,FALSE)),"")</f>
        <v/>
      </c>
      <c r="I1251" s="223" t="str">
        <f>IFERROR(IF(VLOOKUP($O1251,'APOIO-DESPESAS'!$A$3:$N$962,10,FALSE)="","",VLOOKUP($O1251,'APOIO-DESPESAS'!$A$3:$N$962,10,FALSE)),"")</f>
        <v/>
      </c>
      <c r="J1251" s="223" t="str">
        <f>IFERROR(IF(VLOOKUP($O1251,'APOIO-DESPESAS'!$A$3:$N$962,11,FALSE)="","",VLOOKUP($O1251,'APOIO-DESPESAS'!$A$3:$N$962,11,FALSE)),"")</f>
        <v/>
      </c>
      <c r="K1251" s="223" t="str">
        <f>IFERROR(IF(VLOOKUP($O1251,'APOIO-DESPESAS'!$A$3:$N$962,12,FALSE)="","",VLOOKUP($O1251,'APOIO-DESPESAS'!$A$3:$N$962,12,FALSE)),"")</f>
        <v/>
      </c>
      <c r="L1251" s="223" t="str">
        <f>IFERROR(IF(VLOOKUP($O1251,'APOIO-DESPESAS'!$A$3:$N$962,13,FALSE)="","",VLOOKUP($O1251,'APOIO-DESPESAS'!$A$3:$N$962,13,FALSE)),"")</f>
        <v/>
      </c>
      <c r="M1251" s="223" t="str">
        <f>IFERROR(IF(VLOOKUP($O1251,'APOIO-DESPESAS'!$A$3:$N$962,14,FALSE)="","",VLOOKUP($O1251,'APOIO-DESPESAS'!$A$3:$N$962,14,FALSE)),"")</f>
        <v/>
      </c>
      <c r="O1251" s="223">
        <f t="shared" si="19"/>
        <v>1249</v>
      </c>
    </row>
    <row r="1252" spans="1:15" x14ac:dyDescent="0.25">
      <c r="A1252" s="223" t="str">
        <f>IFERROR(IF(VLOOKUP($O1252,'APOIO-DESPESAS'!$A$3:$N$962,2,FALSE)="","",VLOOKUP($O1252,'APOIO-DESPESAS'!$A$3:$N$962,2,FALSE)),"")</f>
        <v/>
      </c>
      <c r="B1252" s="223" t="str">
        <f>IFERROR(IF(VLOOKUP($O1252,'APOIO-DESPESAS'!$A$3:$N$962,3,FALSE)="","",VLOOKUP($O1252,'APOIO-DESPESAS'!$A$3:$N$962,3,FALSE)),"")</f>
        <v/>
      </c>
      <c r="C1252" s="223" t="str">
        <f>IFERROR(IF(VLOOKUP($O1252,'APOIO-DESPESAS'!$A$3:$N$962,4,FALSE)="","",VLOOKUP($O1252,'APOIO-DESPESAS'!$A$3:$N$962,4,FALSE)),"")</f>
        <v/>
      </c>
      <c r="D1252" s="223" t="str">
        <f>IFERROR(IF(VLOOKUP($O1252,'APOIO-DESPESAS'!$A$3:$N$962,5,FALSE)="","",VLOOKUP($O1252,'APOIO-DESPESAS'!$A$3:$N$962,5,FALSE)),"")</f>
        <v/>
      </c>
      <c r="E1252" s="223" t="str">
        <f>IFERROR(IF(VLOOKUP($O1252,'APOIO-DESPESAS'!$A$3:$N$962,6,FALSE)="","",VLOOKUP($O1252,'APOIO-DESPESAS'!$A$3:$N$962,6,FALSE)),"")</f>
        <v/>
      </c>
      <c r="F1252" s="223" t="str">
        <f>IFERROR(IF(VLOOKUP($O1252,'APOIO-DESPESAS'!$A$3:$N$962,7,FALSE)="","",VLOOKUP($O1252,'APOIO-DESPESAS'!$A$3:$N$962,7,FALSE)),"")</f>
        <v/>
      </c>
      <c r="G1252" s="223" t="str">
        <f>IFERROR(IF(VLOOKUP($O1252,'APOIO-DESPESAS'!$A$3:$N$962,8,FALSE)="","",VLOOKUP($O1252,'APOIO-DESPESAS'!$A$3:$N$962,8,FALSE)),"")</f>
        <v/>
      </c>
      <c r="H1252" s="223" t="str">
        <f>IFERROR(IF(VLOOKUP($O1252,'APOIO-DESPESAS'!$A$3:$N$962,9,FALSE)="","",VLOOKUP($O1252,'APOIO-DESPESAS'!$A$3:$N$962,9,FALSE)),"")</f>
        <v/>
      </c>
      <c r="I1252" s="223" t="str">
        <f>IFERROR(IF(VLOOKUP($O1252,'APOIO-DESPESAS'!$A$3:$N$962,10,FALSE)="","",VLOOKUP($O1252,'APOIO-DESPESAS'!$A$3:$N$962,10,FALSE)),"")</f>
        <v/>
      </c>
      <c r="J1252" s="223" t="str">
        <f>IFERROR(IF(VLOOKUP($O1252,'APOIO-DESPESAS'!$A$3:$N$962,11,FALSE)="","",VLOOKUP($O1252,'APOIO-DESPESAS'!$A$3:$N$962,11,FALSE)),"")</f>
        <v/>
      </c>
      <c r="K1252" s="223" t="str">
        <f>IFERROR(IF(VLOOKUP($O1252,'APOIO-DESPESAS'!$A$3:$N$962,12,FALSE)="","",VLOOKUP($O1252,'APOIO-DESPESAS'!$A$3:$N$962,12,FALSE)),"")</f>
        <v/>
      </c>
      <c r="L1252" s="223" t="str">
        <f>IFERROR(IF(VLOOKUP($O1252,'APOIO-DESPESAS'!$A$3:$N$962,13,FALSE)="","",VLOOKUP($O1252,'APOIO-DESPESAS'!$A$3:$N$962,13,FALSE)),"")</f>
        <v/>
      </c>
      <c r="M1252" s="223" t="str">
        <f>IFERROR(IF(VLOOKUP($O1252,'APOIO-DESPESAS'!$A$3:$N$962,14,FALSE)="","",VLOOKUP($O1252,'APOIO-DESPESAS'!$A$3:$N$962,14,FALSE)),"")</f>
        <v/>
      </c>
      <c r="O1252" s="223">
        <f t="shared" si="19"/>
        <v>1250</v>
      </c>
    </row>
    <row r="1253" spans="1:15" x14ac:dyDescent="0.25">
      <c r="A1253" s="223" t="str">
        <f>IFERROR(IF(VLOOKUP($O1253,'APOIO-DESPESAS'!$A$3:$N$962,2,FALSE)="","",VLOOKUP($O1253,'APOIO-DESPESAS'!$A$3:$N$962,2,FALSE)),"")</f>
        <v/>
      </c>
      <c r="B1253" s="223" t="str">
        <f>IFERROR(IF(VLOOKUP($O1253,'APOIO-DESPESAS'!$A$3:$N$962,3,FALSE)="","",VLOOKUP($O1253,'APOIO-DESPESAS'!$A$3:$N$962,3,FALSE)),"")</f>
        <v/>
      </c>
      <c r="C1253" s="223" t="str">
        <f>IFERROR(IF(VLOOKUP($O1253,'APOIO-DESPESAS'!$A$3:$N$962,4,FALSE)="","",VLOOKUP($O1253,'APOIO-DESPESAS'!$A$3:$N$962,4,FALSE)),"")</f>
        <v/>
      </c>
      <c r="D1253" s="223" t="str">
        <f>IFERROR(IF(VLOOKUP($O1253,'APOIO-DESPESAS'!$A$3:$N$962,5,FALSE)="","",VLOOKUP($O1253,'APOIO-DESPESAS'!$A$3:$N$962,5,FALSE)),"")</f>
        <v/>
      </c>
      <c r="E1253" s="223" t="str">
        <f>IFERROR(IF(VLOOKUP($O1253,'APOIO-DESPESAS'!$A$3:$N$962,6,FALSE)="","",VLOOKUP($O1253,'APOIO-DESPESAS'!$A$3:$N$962,6,FALSE)),"")</f>
        <v/>
      </c>
      <c r="F1253" s="223" t="str">
        <f>IFERROR(IF(VLOOKUP($O1253,'APOIO-DESPESAS'!$A$3:$N$962,7,FALSE)="","",VLOOKUP($O1253,'APOIO-DESPESAS'!$A$3:$N$962,7,FALSE)),"")</f>
        <v/>
      </c>
      <c r="G1253" s="223" t="str">
        <f>IFERROR(IF(VLOOKUP($O1253,'APOIO-DESPESAS'!$A$3:$N$962,8,FALSE)="","",VLOOKUP($O1253,'APOIO-DESPESAS'!$A$3:$N$962,8,FALSE)),"")</f>
        <v/>
      </c>
      <c r="H1253" s="223" t="str">
        <f>IFERROR(IF(VLOOKUP($O1253,'APOIO-DESPESAS'!$A$3:$N$962,9,FALSE)="","",VLOOKUP($O1253,'APOIO-DESPESAS'!$A$3:$N$962,9,FALSE)),"")</f>
        <v/>
      </c>
      <c r="I1253" s="223" t="str">
        <f>IFERROR(IF(VLOOKUP($O1253,'APOIO-DESPESAS'!$A$3:$N$962,10,FALSE)="","",VLOOKUP($O1253,'APOIO-DESPESAS'!$A$3:$N$962,10,FALSE)),"")</f>
        <v/>
      </c>
      <c r="J1253" s="223" t="str">
        <f>IFERROR(IF(VLOOKUP($O1253,'APOIO-DESPESAS'!$A$3:$N$962,11,FALSE)="","",VLOOKUP($O1253,'APOIO-DESPESAS'!$A$3:$N$962,11,FALSE)),"")</f>
        <v/>
      </c>
      <c r="K1253" s="223" t="str">
        <f>IFERROR(IF(VLOOKUP($O1253,'APOIO-DESPESAS'!$A$3:$N$962,12,FALSE)="","",VLOOKUP($O1253,'APOIO-DESPESAS'!$A$3:$N$962,12,FALSE)),"")</f>
        <v/>
      </c>
      <c r="L1253" s="223" t="str">
        <f>IFERROR(IF(VLOOKUP($O1253,'APOIO-DESPESAS'!$A$3:$N$962,13,FALSE)="","",VLOOKUP($O1253,'APOIO-DESPESAS'!$A$3:$N$962,13,FALSE)),"")</f>
        <v/>
      </c>
      <c r="M1253" s="223" t="str">
        <f>IFERROR(IF(VLOOKUP($O1253,'APOIO-DESPESAS'!$A$3:$N$962,14,FALSE)="","",VLOOKUP($O1253,'APOIO-DESPESAS'!$A$3:$N$962,14,FALSE)),"")</f>
        <v/>
      </c>
      <c r="O1253" s="223">
        <f t="shared" si="19"/>
        <v>1251</v>
      </c>
    </row>
    <row r="1254" spans="1:15" x14ac:dyDescent="0.25">
      <c r="A1254" s="223" t="str">
        <f>IFERROR(IF(VLOOKUP($O1254,'APOIO-DESPESAS'!$A$3:$N$962,2,FALSE)="","",VLOOKUP($O1254,'APOIO-DESPESAS'!$A$3:$N$962,2,FALSE)),"")</f>
        <v/>
      </c>
      <c r="B1254" s="223" t="str">
        <f>IFERROR(IF(VLOOKUP($O1254,'APOIO-DESPESAS'!$A$3:$N$962,3,FALSE)="","",VLOOKUP($O1254,'APOIO-DESPESAS'!$A$3:$N$962,3,FALSE)),"")</f>
        <v/>
      </c>
      <c r="C1254" s="223" t="str">
        <f>IFERROR(IF(VLOOKUP($O1254,'APOIO-DESPESAS'!$A$3:$N$962,4,FALSE)="","",VLOOKUP($O1254,'APOIO-DESPESAS'!$A$3:$N$962,4,FALSE)),"")</f>
        <v/>
      </c>
      <c r="D1254" s="223" t="str">
        <f>IFERROR(IF(VLOOKUP($O1254,'APOIO-DESPESAS'!$A$3:$N$962,5,FALSE)="","",VLOOKUP($O1254,'APOIO-DESPESAS'!$A$3:$N$962,5,FALSE)),"")</f>
        <v/>
      </c>
      <c r="E1254" s="223" t="str">
        <f>IFERROR(IF(VLOOKUP($O1254,'APOIO-DESPESAS'!$A$3:$N$962,6,FALSE)="","",VLOOKUP($O1254,'APOIO-DESPESAS'!$A$3:$N$962,6,FALSE)),"")</f>
        <v/>
      </c>
      <c r="F1254" s="223" t="str">
        <f>IFERROR(IF(VLOOKUP($O1254,'APOIO-DESPESAS'!$A$3:$N$962,7,FALSE)="","",VLOOKUP($O1254,'APOIO-DESPESAS'!$A$3:$N$962,7,FALSE)),"")</f>
        <v/>
      </c>
      <c r="G1254" s="223" t="str">
        <f>IFERROR(IF(VLOOKUP($O1254,'APOIO-DESPESAS'!$A$3:$N$962,8,FALSE)="","",VLOOKUP($O1254,'APOIO-DESPESAS'!$A$3:$N$962,8,FALSE)),"")</f>
        <v/>
      </c>
      <c r="H1254" s="223" t="str">
        <f>IFERROR(IF(VLOOKUP($O1254,'APOIO-DESPESAS'!$A$3:$N$962,9,FALSE)="","",VLOOKUP($O1254,'APOIO-DESPESAS'!$A$3:$N$962,9,FALSE)),"")</f>
        <v/>
      </c>
      <c r="I1254" s="223" t="str">
        <f>IFERROR(IF(VLOOKUP($O1254,'APOIO-DESPESAS'!$A$3:$N$962,10,FALSE)="","",VLOOKUP($O1254,'APOIO-DESPESAS'!$A$3:$N$962,10,FALSE)),"")</f>
        <v/>
      </c>
      <c r="J1254" s="223" t="str">
        <f>IFERROR(IF(VLOOKUP($O1254,'APOIO-DESPESAS'!$A$3:$N$962,11,FALSE)="","",VLOOKUP($O1254,'APOIO-DESPESAS'!$A$3:$N$962,11,FALSE)),"")</f>
        <v/>
      </c>
      <c r="K1254" s="223" t="str">
        <f>IFERROR(IF(VLOOKUP($O1254,'APOIO-DESPESAS'!$A$3:$N$962,12,FALSE)="","",VLOOKUP($O1254,'APOIO-DESPESAS'!$A$3:$N$962,12,FALSE)),"")</f>
        <v/>
      </c>
      <c r="L1254" s="223" t="str">
        <f>IFERROR(IF(VLOOKUP($O1254,'APOIO-DESPESAS'!$A$3:$N$962,13,FALSE)="","",VLOOKUP($O1254,'APOIO-DESPESAS'!$A$3:$N$962,13,FALSE)),"")</f>
        <v/>
      </c>
      <c r="M1254" s="223" t="str">
        <f>IFERROR(IF(VLOOKUP($O1254,'APOIO-DESPESAS'!$A$3:$N$962,14,FALSE)="","",VLOOKUP($O1254,'APOIO-DESPESAS'!$A$3:$N$962,14,FALSE)),"")</f>
        <v/>
      </c>
      <c r="O1254" s="223">
        <f t="shared" si="19"/>
        <v>1252</v>
      </c>
    </row>
    <row r="1255" spans="1:15" x14ac:dyDescent="0.25">
      <c r="A1255" s="223" t="str">
        <f>IFERROR(IF(VLOOKUP($O1255,'APOIO-DESPESAS'!$A$3:$N$962,2,FALSE)="","",VLOOKUP($O1255,'APOIO-DESPESAS'!$A$3:$N$962,2,FALSE)),"")</f>
        <v/>
      </c>
      <c r="B1255" s="223" t="str">
        <f>IFERROR(IF(VLOOKUP($O1255,'APOIO-DESPESAS'!$A$3:$N$962,3,FALSE)="","",VLOOKUP($O1255,'APOIO-DESPESAS'!$A$3:$N$962,3,FALSE)),"")</f>
        <v/>
      </c>
      <c r="C1255" s="223" t="str">
        <f>IFERROR(IF(VLOOKUP($O1255,'APOIO-DESPESAS'!$A$3:$N$962,4,FALSE)="","",VLOOKUP($O1255,'APOIO-DESPESAS'!$A$3:$N$962,4,FALSE)),"")</f>
        <v/>
      </c>
      <c r="D1255" s="223" t="str">
        <f>IFERROR(IF(VLOOKUP($O1255,'APOIO-DESPESAS'!$A$3:$N$962,5,FALSE)="","",VLOOKUP($O1255,'APOIO-DESPESAS'!$A$3:$N$962,5,FALSE)),"")</f>
        <v/>
      </c>
      <c r="E1255" s="223" t="str">
        <f>IFERROR(IF(VLOOKUP($O1255,'APOIO-DESPESAS'!$A$3:$N$962,6,FALSE)="","",VLOOKUP($O1255,'APOIO-DESPESAS'!$A$3:$N$962,6,FALSE)),"")</f>
        <v/>
      </c>
      <c r="F1255" s="223" t="str">
        <f>IFERROR(IF(VLOOKUP($O1255,'APOIO-DESPESAS'!$A$3:$N$962,7,FALSE)="","",VLOOKUP($O1255,'APOIO-DESPESAS'!$A$3:$N$962,7,FALSE)),"")</f>
        <v/>
      </c>
      <c r="G1255" s="223" t="str">
        <f>IFERROR(IF(VLOOKUP($O1255,'APOIO-DESPESAS'!$A$3:$N$962,8,FALSE)="","",VLOOKUP($O1255,'APOIO-DESPESAS'!$A$3:$N$962,8,FALSE)),"")</f>
        <v/>
      </c>
      <c r="H1255" s="223" t="str">
        <f>IFERROR(IF(VLOOKUP($O1255,'APOIO-DESPESAS'!$A$3:$N$962,9,FALSE)="","",VLOOKUP($O1255,'APOIO-DESPESAS'!$A$3:$N$962,9,FALSE)),"")</f>
        <v/>
      </c>
      <c r="I1255" s="223" t="str">
        <f>IFERROR(IF(VLOOKUP($O1255,'APOIO-DESPESAS'!$A$3:$N$962,10,FALSE)="","",VLOOKUP($O1255,'APOIO-DESPESAS'!$A$3:$N$962,10,FALSE)),"")</f>
        <v/>
      </c>
      <c r="J1255" s="223" t="str">
        <f>IFERROR(IF(VLOOKUP($O1255,'APOIO-DESPESAS'!$A$3:$N$962,11,FALSE)="","",VLOOKUP($O1255,'APOIO-DESPESAS'!$A$3:$N$962,11,FALSE)),"")</f>
        <v/>
      </c>
      <c r="K1255" s="223" t="str">
        <f>IFERROR(IF(VLOOKUP($O1255,'APOIO-DESPESAS'!$A$3:$N$962,12,FALSE)="","",VLOOKUP($O1255,'APOIO-DESPESAS'!$A$3:$N$962,12,FALSE)),"")</f>
        <v/>
      </c>
      <c r="L1255" s="223" t="str">
        <f>IFERROR(IF(VLOOKUP($O1255,'APOIO-DESPESAS'!$A$3:$N$962,13,FALSE)="","",VLOOKUP($O1255,'APOIO-DESPESAS'!$A$3:$N$962,13,FALSE)),"")</f>
        <v/>
      </c>
      <c r="M1255" s="223" t="str">
        <f>IFERROR(IF(VLOOKUP($O1255,'APOIO-DESPESAS'!$A$3:$N$962,14,FALSE)="","",VLOOKUP($O1255,'APOIO-DESPESAS'!$A$3:$N$962,14,FALSE)),"")</f>
        <v/>
      </c>
      <c r="O1255" s="223">
        <f t="shared" si="19"/>
        <v>1253</v>
      </c>
    </row>
    <row r="1256" spans="1:15" x14ac:dyDescent="0.25">
      <c r="A1256" s="223" t="str">
        <f>IFERROR(IF(VLOOKUP($O1256,'APOIO-DESPESAS'!$A$3:$N$962,2,FALSE)="","",VLOOKUP($O1256,'APOIO-DESPESAS'!$A$3:$N$962,2,FALSE)),"")</f>
        <v/>
      </c>
      <c r="B1256" s="223" t="str">
        <f>IFERROR(IF(VLOOKUP($O1256,'APOIO-DESPESAS'!$A$3:$N$962,3,FALSE)="","",VLOOKUP($O1256,'APOIO-DESPESAS'!$A$3:$N$962,3,FALSE)),"")</f>
        <v/>
      </c>
      <c r="C1256" s="223" t="str">
        <f>IFERROR(IF(VLOOKUP($O1256,'APOIO-DESPESAS'!$A$3:$N$962,4,FALSE)="","",VLOOKUP($O1256,'APOIO-DESPESAS'!$A$3:$N$962,4,FALSE)),"")</f>
        <v/>
      </c>
      <c r="D1256" s="223" t="str">
        <f>IFERROR(IF(VLOOKUP($O1256,'APOIO-DESPESAS'!$A$3:$N$962,5,FALSE)="","",VLOOKUP($O1256,'APOIO-DESPESAS'!$A$3:$N$962,5,FALSE)),"")</f>
        <v/>
      </c>
      <c r="E1256" s="223" t="str">
        <f>IFERROR(IF(VLOOKUP($O1256,'APOIO-DESPESAS'!$A$3:$N$962,6,FALSE)="","",VLOOKUP($O1256,'APOIO-DESPESAS'!$A$3:$N$962,6,FALSE)),"")</f>
        <v/>
      </c>
      <c r="F1256" s="223" t="str">
        <f>IFERROR(IF(VLOOKUP($O1256,'APOIO-DESPESAS'!$A$3:$N$962,7,FALSE)="","",VLOOKUP($O1256,'APOIO-DESPESAS'!$A$3:$N$962,7,FALSE)),"")</f>
        <v/>
      </c>
      <c r="G1256" s="223" t="str">
        <f>IFERROR(IF(VLOOKUP($O1256,'APOIO-DESPESAS'!$A$3:$N$962,8,FALSE)="","",VLOOKUP($O1256,'APOIO-DESPESAS'!$A$3:$N$962,8,FALSE)),"")</f>
        <v/>
      </c>
      <c r="H1256" s="223" t="str">
        <f>IFERROR(IF(VLOOKUP($O1256,'APOIO-DESPESAS'!$A$3:$N$962,9,FALSE)="","",VLOOKUP($O1256,'APOIO-DESPESAS'!$A$3:$N$962,9,FALSE)),"")</f>
        <v/>
      </c>
      <c r="I1256" s="223" t="str">
        <f>IFERROR(IF(VLOOKUP($O1256,'APOIO-DESPESAS'!$A$3:$N$962,10,FALSE)="","",VLOOKUP($O1256,'APOIO-DESPESAS'!$A$3:$N$962,10,FALSE)),"")</f>
        <v/>
      </c>
      <c r="J1256" s="223" t="str">
        <f>IFERROR(IF(VLOOKUP($O1256,'APOIO-DESPESAS'!$A$3:$N$962,11,FALSE)="","",VLOOKUP($O1256,'APOIO-DESPESAS'!$A$3:$N$962,11,FALSE)),"")</f>
        <v/>
      </c>
      <c r="K1256" s="223" t="str">
        <f>IFERROR(IF(VLOOKUP($O1256,'APOIO-DESPESAS'!$A$3:$N$962,12,FALSE)="","",VLOOKUP($O1256,'APOIO-DESPESAS'!$A$3:$N$962,12,FALSE)),"")</f>
        <v/>
      </c>
      <c r="L1256" s="223" t="str">
        <f>IFERROR(IF(VLOOKUP($O1256,'APOIO-DESPESAS'!$A$3:$N$962,13,FALSE)="","",VLOOKUP($O1256,'APOIO-DESPESAS'!$A$3:$N$962,13,FALSE)),"")</f>
        <v/>
      </c>
      <c r="M1256" s="223" t="str">
        <f>IFERROR(IF(VLOOKUP($O1256,'APOIO-DESPESAS'!$A$3:$N$962,14,FALSE)="","",VLOOKUP($O1256,'APOIO-DESPESAS'!$A$3:$N$962,14,FALSE)),"")</f>
        <v/>
      </c>
      <c r="O1256" s="223">
        <f t="shared" si="19"/>
        <v>1254</v>
      </c>
    </row>
    <row r="1257" spans="1:15" x14ac:dyDescent="0.25">
      <c r="A1257" s="223" t="str">
        <f>IFERROR(IF(VLOOKUP($O1257,'APOIO-DESPESAS'!$A$3:$N$962,2,FALSE)="","",VLOOKUP($O1257,'APOIO-DESPESAS'!$A$3:$N$962,2,FALSE)),"")</f>
        <v/>
      </c>
      <c r="B1257" s="223" t="str">
        <f>IFERROR(IF(VLOOKUP($O1257,'APOIO-DESPESAS'!$A$3:$N$962,3,FALSE)="","",VLOOKUP($O1257,'APOIO-DESPESAS'!$A$3:$N$962,3,FALSE)),"")</f>
        <v/>
      </c>
      <c r="C1257" s="223" t="str">
        <f>IFERROR(IF(VLOOKUP($O1257,'APOIO-DESPESAS'!$A$3:$N$962,4,FALSE)="","",VLOOKUP($O1257,'APOIO-DESPESAS'!$A$3:$N$962,4,FALSE)),"")</f>
        <v/>
      </c>
      <c r="D1257" s="223" t="str">
        <f>IFERROR(IF(VLOOKUP($O1257,'APOIO-DESPESAS'!$A$3:$N$962,5,FALSE)="","",VLOOKUP($O1257,'APOIO-DESPESAS'!$A$3:$N$962,5,FALSE)),"")</f>
        <v/>
      </c>
      <c r="E1257" s="223" t="str">
        <f>IFERROR(IF(VLOOKUP($O1257,'APOIO-DESPESAS'!$A$3:$N$962,6,FALSE)="","",VLOOKUP($O1257,'APOIO-DESPESAS'!$A$3:$N$962,6,FALSE)),"")</f>
        <v/>
      </c>
      <c r="F1257" s="223" t="str">
        <f>IFERROR(IF(VLOOKUP($O1257,'APOIO-DESPESAS'!$A$3:$N$962,7,FALSE)="","",VLOOKUP($O1257,'APOIO-DESPESAS'!$A$3:$N$962,7,FALSE)),"")</f>
        <v/>
      </c>
      <c r="G1257" s="223" t="str">
        <f>IFERROR(IF(VLOOKUP($O1257,'APOIO-DESPESAS'!$A$3:$N$962,8,FALSE)="","",VLOOKUP($O1257,'APOIO-DESPESAS'!$A$3:$N$962,8,FALSE)),"")</f>
        <v/>
      </c>
      <c r="H1257" s="223" t="str">
        <f>IFERROR(IF(VLOOKUP($O1257,'APOIO-DESPESAS'!$A$3:$N$962,9,FALSE)="","",VLOOKUP($O1257,'APOIO-DESPESAS'!$A$3:$N$962,9,FALSE)),"")</f>
        <v/>
      </c>
      <c r="I1257" s="223" t="str">
        <f>IFERROR(IF(VLOOKUP($O1257,'APOIO-DESPESAS'!$A$3:$N$962,10,FALSE)="","",VLOOKUP($O1257,'APOIO-DESPESAS'!$A$3:$N$962,10,FALSE)),"")</f>
        <v/>
      </c>
      <c r="J1257" s="223" t="str">
        <f>IFERROR(IF(VLOOKUP($O1257,'APOIO-DESPESAS'!$A$3:$N$962,11,FALSE)="","",VLOOKUP($O1257,'APOIO-DESPESAS'!$A$3:$N$962,11,FALSE)),"")</f>
        <v/>
      </c>
      <c r="K1257" s="223" t="str">
        <f>IFERROR(IF(VLOOKUP($O1257,'APOIO-DESPESAS'!$A$3:$N$962,12,FALSE)="","",VLOOKUP($O1257,'APOIO-DESPESAS'!$A$3:$N$962,12,FALSE)),"")</f>
        <v/>
      </c>
      <c r="L1257" s="223" t="str">
        <f>IFERROR(IF(VLOOKUP($O1257,'APOIO-DESPESAS'!$A$3:$N$962,13,FALSE)="","",VLOOKUP($O1257,'APOIO-DESPESAS'!$A$3:$N$962,13,FALSE)),"")</f>
        <v/>
      </c>
      <c r="M1257" s="223" t="str">
        <f>IFERROR(IF(VLOOKUP($O1257,'APOIO-DESPESAS'!$A$3:$N$962,14,FALSE)="","",VLOOKUP($O1257,'APOIO-DESPESAS'!$A$3:$N$962,14,FALSE)),"")</f>
        <v/>
      </c>
      <c r="O1257" s="223">
        <f t="shared" si="19"/>
        <v>1255</v>
      </c>
    </row>
    <row r="1258" spans="1:15" x14ac:dyDescent="0.25">
      <c r="A1258" s="223" t="str">
        <f>IFERROR(IF(VLOOKUP($O1258,'APOIO-DESPESAS'!$A$3:$N$962,2,FALSE)="","",VLOOKUP($O1258,'APOIO-DESPESAS'!$A$3:$N$962,2,FALSE)),"")</f>
        <v/>
      </c>
      <c r="B1258" s="223" t="str">
        <f>IFERROR(IF(VLOOKUP($O1258,'APOIO-DESPESAS'!$A$3:$N$962,3,FALSE)="","",VLOOKUP($O1258,'APOIO-DESPESAS'!$A$3:$N$962,3,FALSE)),"")</f>
        <v/>
      </c>
      <c r="C1258" s="223" t="str">
        <f>IFERROR(IF(VLOOKUP($O1258,'APOIO-DESPESAS'!$A$3:$N$962,4,FALSE)="","",VLOOKUP($O1258,'APOIO-DESPESAS'!$A$3:$N$962,4,FALSE)),"")</f>
        <v/>
      </c>
      <c r="D1258" s="223" t="str">
        <f>IFERROR(IF(VLOOKUP($O1258,'APOIO-DESPESAS'!$A$3:$N$962,5,FALSE)="","",VLOOKUP($O1258,'APOIO-DESPESAS'!$A$3:$N$962,5,FALSE)),"")</f>
        <v/>
      </c>
      <c r="E1258" s="223" t="str">
        <f>IFERROR(IF(VLOOKUP($O1258,'APOIO-DESPESAS'!$A$3:$N$962,6,FALSE)="","",VLOOKUP($O1258,'APOIO-DESPESAS'!$A$3:$N$962,6,FALSE)),"")</f>
        <v/>
      </c>
      <c r="F1258" s="223" t="str">
        <f>IFERROR(IF(VLOOKUP($O1258,'APOIO-DESPESAS'!$A$3:$N$962,7,FALSE)="","",VLOOKUP($O1258,'APOIO-DESPESAS'!$A$3:$N$962,7,FALSE)),"")</f>
        <v/>
      </c>
      <c r="G1258" s="223" t="str">
        <f>IFERROR(IF(VLOOKUP($O1258,'APOIO-DESPESAS'!$A$3:$N$962,8,FALSE)="","",VLOOKUP($O1258,'APOIO-DESPESAS'!$A$3:$N$962,8,FALSE)),"")</f>
        <v/>
      </c>
      <c r="H1258" s="223" t="str">
        <f>IFERROR(IF(VLOOKUP($O1258,'APOIO-DESPESAS'!$A$3:$N$962,9,FALSE)="","",VLOOKUP($O1258,'APOIO-DESPESAS'!$A$3:$N$962,9,FALSE)),"")</f>
        <v/>
      </c>
      <c r="I1258" s="223" t="str">
        <f>IFERROR(IF(VLOOKUP($O1258,'APOIO-DESPESAS'!$A$3:$N$962,10,FALSE)="","",VLOOKUP($O1258,'APOIO-DESPESAS'!$A$3:$N$962,10,FALSE)),"")</f>
        <v/>
      </c>
      <c r="J1258" s="223" t="str">
        <f>IFERROR(IF(VLOOKUP($O1258,'APOIO-DESPESAS'!$A$3:$N$962,11,FALSE)="","",VLOOKUP($O1258,'APOIO-DESPESAS'!$A$3:$N$962,11,FALSE)),"")</f>
        <v/>
      </c>
      <c r="K1258" s="223" t="str">
        <f>IFERROR(IF(VLOOKUP($O1258,'APOIO-DESPESAS'!$A$3:$N$962,12,FALSE)="","",VLOOKUP($O1258,'APOIO-DESPESAS'!$A$3:$N$962,12,FALSE)),"")</f>
        <v/>
      </c>
      <c r="L1258" s="223" t="str">
        <f>IFERROR(IF(VLOOKUP($O1258,'APOIO-DESPESAS'!$A$3:$N$962,13,FALSE)="","",VLOOKUP($O1258,'APOIO-DESPESAS'!$A$3:$N$962,13,FALSE)),"")</f>
        <v/>
      </c>
      <c r="M1258" s="223" t="str">
        <f>IFERROR(IF(VLOOKUP($O1258,'APOIO-DESPESAS'!$A$3:$N$962,14,FALSE)="","",VLOOKUP($O1258,'APOIO-DESPESAS'!$A$3:$N$962,14,FALSE)),"")</f>
        <v/>
      </c>
      <c r="O1258" s="223">
        <f t="shared" si="19"/>
        <v>1256</v>
      </c>
    </row>
    <row r="1259" spans="1:15" x14ac:dyDescent="0.25">
      <c r="A1259" s="223" t="str">
        <f>IFERROR(IF(VLOOKUP($O1259,'APOIO-DESPESAS'!$A$3:$N$962,2,FALSE)="","",VLOOKUP($O1259,'APOIO-DESPESAS'!$A$3:$N$962,2,FALSE)),"")</f>
        <v/>
      </c>
      <c r="B1259" s="223" t="str">
        <f>IFERROR(IF(VLOOKUP($O1259,'APOIO-DESPESAS'!$A$3:$N$962,3,FALSE)="","",VLOOKUP($O1259,'APOIO-DESPESAS'!$A$3:$N$962,3,FALSE)),"")</f>
        <v/>
      </c>
      <c r="C1259" s="223" t="str">
        <f>IFERROR(IF(VLOOKUP($O1259,'APOIO-DESPESAS'!$A$3:$N$962,4,FALSE)="","",VLOOKUP($O1259,'APOIO-DESPESAS'!$A$3:$N$962,4,FALSE)),"")</f>
        <v/>
      </c>
      <c r="D1259" s="223" t="str">
        <f>IFERROR(IF(VLOOKUP($O1259,'APOIO-DESPESAS'!$A$3:$N$962,5,FALSE)="","",VLOOKUP($O1259,'APOIO-DESPESAS'!$A$3:$N$962,5,FALSE)),"")</f>
        <v/>
      </c>
      <c r="E1259" s="223" t="str">
        <f>IFERROR(IF(VLOOKUP($O1259,'APOIO-DESPESAS'!$A$3:$N$962,6,FALSE)="","",VLOOKUP($O1259,'APOIO-DESPESAS'!$A$3:$N$962,6,FALSE)),"")</f>
        <v/>
      </c>
      <c r="F1259" s="223" t="str">
        <f>IFERROR(IF(VLOOKUP($O1259,'APOIO-DESPESAS'!$A$3:$N$962,7,FALSE)="","",VLOOKUP($O1259,'APOIO-DESPESAS'!$A$3:$N$962,7,FALSE)),"")</f>
        <v/>
      </c>
      <c r="G1259" s="223" t="str">
        <f>IFERROR(IF(VLOOKUP($O1259,'APOIO-DESPESAS'!$A$3:$N$962,8,FALSE)="","",VLOOKUP($O1259,'APOIO-DESPESAS'!$A$3:$N$962,8,FALSE)),"")</f>
        <v/>
      </c>
      <c r="H1259" s="223" t="str">
        <f>IFERROR(IF(VLOOKUP($O1259,'APOIO-DESPESAS'!$A$3:$N$962,9,FALSE)="","",VLOOKUP($O1259,'APOIO-DESPESAS'!$A$3:$N$962,9,FALSE)),"")</f>
        <v/>
      </c>
      <c r="I1259" s="223" t="str">
        <f>IFERROR(IF(VLOOKUP($O1259,'APOIO-DESPESAS'!$A$3:$N$962,10,FALSE)="","",VLOOKUP($O1259,'APOIO-DESPESAS'!$A$3:$N$962,10,FALSE)),"")</f>
        <v/>
      </c>
      <c r="J1259" s="223" t="str">
        <f>IFERROR(IF(VLOOKUP($O1259,'APOIO-DESPESAS'!$A$3:$N$962,11,FALSE)="","",VLOOKUP($O1259,'APOIO-DESPESAS'!$A$3:$N$962,11,FALSE)),"")</f>
        <v/>
      </c>
      <c r="K1259" s="223" t="str">
        <f>IFERROR(IF(VLOOKUP($O1259,'APOIO-DESPESAS'!$A$3:$N$962,12,FALSE)="","",VLOOKUP($O1259,'APOIO-DESPESAS'!$A$3:$N$962,12,FALSE)),"")</f>
        <v/>
      </c>
      <c r="L1259" s="223" t="str">
        <f>IFERROR(IF(VLOOKUP($O1259,'APOIO-DESPESAS'!$A$3:$N$962,13,FALSE)="","",VLOOKUP($O1259,'APOIO-DESPESAS'!$A$3:$N$962,13,FALSE)),"")</f>
        <v/>
      </c>
      <c r="M1259" s="223" t="str">
        <f>IFERROR(IF(VLOOKUP($O1259,'APOIO-DESPESAS'!$A$3:$N$962,14,FALSE)="","",VLOOKUP($O1259,'APOIO-DESPESAS'!$A$3:$N$962,14,FALSE)),"")</f>
        <v/>
      </c>
      <c r="O1259" s="223">
        <f t="shared" si="19"/>
        <v>1257</v>
      </c>
    </row>
    <row r="1260" spans="1:15" x14ac:dyDescent="0.25">
      <c r="A1260" s="223" t="str">
        <f>IFERROR(IF(VLOOKUP($O1260,'APOIO-DESPESAS'!$A$3:$N$962,2,FALSE)="","",VLOOKUP($O1260,'APOIO-DESPESAS'!$A$3:$N$962,2,FALSE)),"")</f>
        <v/>
      </c>
      <c r="B1260" s="223" t="str">
        <f>IFERROR(IF(VLOOKUP($O1260,'APOIO-DESPESAS'!$A$3:$N$962,3,FALSE)="","",VLOOKUP($O1260,'APOIO-DESPESAS'!$A$3:$N$962,3,FALSE)),"")</f>
        <v/>
      </c>
      <c r="C1260" s="223" t="str">
        <f>IFERROR(IF(VLOOKUP($O1260,'APOIO-DESPESAS'!$A$3:$N$962,4,FALSE)="","",VLOOKUP($O1260,'APOIO-DESPESAS'!$A$3:$N$962,4,FALSE)),"")</f>
        <v/>
      </c>
      <c r="D1260" s="223" t="str">
        <f>IFERROR(IF(VLOOKUP($O1260,'APOIO-DESPESAS'!$A$3:$N$962,5,FALSE)="","",VLOOKUP($O1260,'APOIO-DESPESAS'!$A$3:$N$962,5,FALSE)),"")</f>
        <v/>
      </c>
      <c r="E1260" s="223" t="str">
        <f>IFERROR(IF(VLOOKUP($O1260,'APOIO-DESPESAS'!$A$3:$N$962,6,FALSE)="","",VLOOKUP($O1260,'APOIO-DESPESAS'!$A$3:$N$962,6,FALSE)),"")</f>
        <v/>
      </c>
      <c r="F1260" s="223" t="str">
        <f>IFERROR(IF(VLOOKUP($O1260,'APOIO-DESPESAS'!$A$3:$N$962,7,FALSE)="","",VLOOKUP($O1260,'APOIO-DESPESAS'!$A$3:$N$962,7,FALSE)),"")</f>
        <v/>
      </c>
      <c r="G1260" s="223" t="str">
        <f>IFERROR(IF(VLOOKUP($O1260,'APOIO-DESPESAS'!$A$3:$N$962,8,FALSE)="","",VLOOKUP($O1260,'APOIO-DESPESAS'!$A$3:$N$962,8,FALSE)),"")</f>
        <v/>
      </c>
      <c r="H1260" s="223" t="str">
        <f>IFERROR(IF(VLOOKUP($O1260,'APOIO-DESPESAS'!$A$3:$N$962,9,FALSE)="","",VLOOKUP($O1260,'APOIO-DESPESAS'!$A$3:$N$962,9,FALSE)),"")</f>
        <v/>
      </c>
      <c r="I1260" s="223" t="str">
        <f>IFERROR(IF(VLOOKUP($O1260,'APOIO-DESPESAS'!$A$3:$N$962,10,FALSE)="","",VLOOKUP($O1260,'APOIO-DESPESAS'!$A$3:$N$962,10,FALSE)),"")</f>
        <v/>
      </c>
      <c r="J1260" s="223" t="str">
        <f>IFERROR(IF(VLOOKUP($O1260,'APOIO-DESPESAS'!$A$3:$N$962,11,FALSE)="","",VLOOKUP($O1260,'APOIO-DESPESAS'!$A$3:$N$962,11,FALSE)),"")</f>
        <v/>
      </c>
      <c r="K1260" s="223" t="str">
        <f>IFERROR(IF(VLOOKUP($O1260,'APOIO-DESPESAS'!$A$3:$N$962,12,FALSE)="","",VLOOKUP($O1260,'APOIO-DESPESAS'!$A$3:$N$962,12,FALSE)),"")</f>
        <v/>
      </c>
      <c r="L1260" s="223" t="str">
        <f>IFERROR(IF(VLOOKUP($O1260,'APOIO-DESPESAS'!$A$3:$N$962,13,FALSE)="","",VLOOKUP($O1260,'APOIO-DESPESAS'!$A$3:$N$962,13,FALSE)),"")</f>
        <v/>
      </c>
      <c r="M1260" s="223" t="str">
        <f>IFERROR(IF(VLOOKUP($O1260,'APOIO-DESPESAS'!$A$3:$N$962,14,FALSE)="","",VLOOKUP($O1260,'APOIO-DESPESAS'!$A$3:$N$962,14,FALSE)),"")</f>
        <v/>
      </c>
      <c r="O1260" s="223">
        <f t="shared" si="19"/>
        <v>1258</v>
      </c>
    </row>
    <row r="1261" spans="1:15" x14ac:dyDescent="0.25">
      <c r="A1261" s="223" t="str">
        <f>IFERROR(IF(VLOOKUP($O1261,'APOIO-DESPESAS'!$A$3:$N$962,2,FALSE)="","",VLOOKUP($O1261,'APOIO-DESPESAS'!$A$3:$N$962,2,FALSE)),"")</f>
        <v/>
      </c>
      <c r="B1261" s="223" t="str">
        <f>IFERROR(IF(VLOOKUP($O1261,'APOIO-DESPESAS'!$A$3:$N$962,3,FALSE)="","",VLOOKUP($O1261,'APOIO-DESPESAS'!$A$3:$N$962,3,FALSE)),"")</f>
        <v/>
      </c>
      <c r="C1261" s="223" t="str">
        <f>IFERROR(IF(VLOOKUP($O1261,'APOIO-DESPESAS'!$A$3:$N$962,4,FALSE)="","",VLOOKUP($O1261,'APOIO-DESPESAS'!$A$3:$N$962,4,FALSE)),"")</f>
        <v/>
      </c>
      <c r="D1261" s="223" t="str">
        <f>IFERROR(IF(VLOOKUP($O1261,'APOIO-DESPESAS'!$A$3:$N$962,5,FALSE)="","",VLOOKUP($O1261,'APOIO-DESPESAS'!$A$3:$N$962,5,FALSE)),"")</f>
        <v/>
      </c>
      <c r="E1261" s="223" t="str">
        <f>IFERROR(IF(VLOOKUP($O1261,'APOIO-DESPESAS'!$A$3:$N$962,6,FALSE)="","",VLOOKUP($O1261,'APOIO-DESPESAS'!$A$3:$N$962,6,FALSE)),"")</f>
        <v/>
      </c>
      <c r="F1261" s="223" t="str">
        <f>IFERROR(IF(VLOOKUP($O1261,'APOIO-DESPESAS'!$A$3:$N$962,7,FALSE)="","",VLOOKUP($O1261,'APOIO-DESPESAS'!$A$3:$N$962,7,FALSE)),"")</f>
        <v/>
      </c>
      <c r="G1261" s="223" t="str">
        <f>IFERROR(IF(VLOOKUP($O1261,'APOIO-DESPESAS'!$A$3:$N$962,8,FALSE)="","",VLOOKUP($O1261,'APOIO-DESPESAS'!$A$3:$N$962,8,FALSE)),"")</f>
        <v/>
      </c>
      <c r="H1261" s="223" t="str">
        <f>IFERROR(IF(VLOOKUP($O1261,'APOIO-DESPESAS'!$A$3:$N$962,9,FALSE)="","",VLOOKUP($O1261,'APOIO-DESPESAS'!$A$3:$N$962,9,FALSE)),"")</f>
        <v/>
      </c>
      <c r="I1261" s="223" t="str">
        <f>IFERROR(IF(VLOOKUP($O1261,'APOIO-DESPESAS'!$A$3:$N$962,10,FALSE)="","",VLOOKUP($O1261,'APOIO-DESPESAS'!$A$3:$N$962,10,FALSE)),"")</f>
        <v/>
      </c>
      <c r="J1261" s="223" t="str">
        <f>IFERROR(IF(VLOOKUP($O1261,'APOIO-DESPESAS'!$A$3:$N$962,11,FALSE)="","",VLOOKUP($O1261,'APOIO-DESPESAS'!$A$3:$N$962,11,FALSE)),"")</f>
        <v/>
      </c>
      <c r="K1261" s="223" t="str">
        <f>IFERROR(IF(VLOOKUP($O1261,'APOIO-DESPESAS'!$A$3:$N$962,12,FALSE)="","",VLOOKUP($O1261,'APOIO-DESPESAS'!$A$3:$N$962,12,FALSE)),"")</f>
        <v/>
      </c>
      <c r="L1261" s="223" t="str">
        <f>IFERROR(IF(VLOOKUP($O1261,'APOIO-DESPESAS'!$A$3:$N$962,13,FALSE)="","",VLOOKUP($O1261,'APOIO-DESPESAS'!$A$3:$N$962,13,FALSE)),"")</f>
        <v/>
      </c>
      <c r="M1261" s="223" t="str">
        <f>IFERROR(IF(VLOOKUP($O1261,'APOIO-DESPESAS'!$A$3:$N$962,14,FALSE)="","",VLOOKUP($O1261,'APOIO-DESPESAS'!$A$3:$N$962,14,FALSE)),"")</f>
        <v/>
      </c>
      <c r="O1261" s="223">
        <f t="shared" si="19"/>
        <v>1259</v>
      </c>
    </row>
    <row r="1262" spans="1:15" x14ac:dyDescent="0.25">
      <c r="A1262" s="223" t="str">
        <f>IFERROR(IF(VLOOKUP($O1262,'APOIO-DESPESAS'!$A$3:$N$962,2,FALSE)="","",VLOOKUP($O1262,'APOIO-DESPESAS'!$A$3:$N$962,2,FALSE)),"")</f>
        <v/>
      </c>
      <c r="B1262" s="223" t="str">
        <f>IFERROR(IF(VLOOKUP($O1262,'APOIO-DESPESAS'!$A$3:$N$962,3,FALSE)="","",VLOOKUP($O1262,'APOIO-DESPESAS'!$A$3:$N$962,3,FALSE)),"")</f>
        <v/>
      </c>
      <c r="C1262" s="223" t="str">
        <f>IFERROR(IF(VLOOKUP($O1262,'APOIO-DESPESAS'!$A$3:$N$962,4,FALSE)="","",VLOOKUP($O1262,'APOIO-DESPESAS'!$A$3:$N$962,4,FALSE)),"")</f>
        <v/>
      </c>
      <c r="D1262" s="223" t="str">
        <f>IFERROR(IF(VLOOKUP($O1262,'APOIO-DESPESAS'!$A$3:$N$962,5,FALSE)="","",VLOOKUP($O1262,'APOIO-DESPESAS'!$A$3:$N$962,5,FALSE)),"")</f>
        <v/>
      </c>
      <c r="E1262" s="223" t="str">
        <f>IFERROR(IF(VLOOKUP($O1262,'APOIO-DESPESAS'!$A$3:$N$962,6,FALSE)="","",VLOOKUP($O1262,'APOIO-DESPESAS'!$A$3:$N$962,6,FALSE)),"")</f>
        <v/>
      </c>
      <c r="F1262" s="223" t="str">
        <f>IFERROR(IF(VLOOKUP($O1262,'APOIO-DESPESAS'!$A$3:$N$962,7,FALSE)="","",VLOOKUP($O1262,'APOIO-DESPESAS'!$A$3:$N$962,7,FALSE)),"")</f>
        <v/>
      </c>
      <c r="G1262" s="223" t="str">
        <f>IFERROR(IF(VLOOKUP($O1262,'APOIO-DESPESAS'!$A$3:$N$962,8,FALSE)="","",VLOOKUP($O1262,'APOIO-DESPESAS'!$A$3:$N$962,8,FALSE)),"")</f>
        <v/>
      </c>
      <c r="H1262" s="223" t="str">
        <f>IFERROR(IF(VLOOKUP($O1262,'APOIO-DESPESAS'!$A$3:$N$962,9,FALSE)="","",VLOOKUP($O1262,'APOIO-DESPESAS'!$A$3:$N$962,9,FALSE)),"")</f>
        <v/>
      </c>
      <c r="I1262" s="223" t="str">
        <f>IFERROR(IF(VLOOKUP($O1262,'APOIO-DESPESAS'!$A$3:$N$962,10,FALSE)="","",VLOOKUP($O1262,'APOIO-DESPESAS'!$A$3:$N$962,10,FALSE)),"")</f>
        <v/>
      </c>
      <c r="J1262" s="223" t="str">
        <f>IFERROR(IF(VLOOKUP($O1262,'APOIO-DESPESAS'!$A$3:$N$962,11,FALSE)="","",VLOOKUP($O1262,'APOIO-DESPESAS'!$A$3:$N$962,11,FALSE)),"")</f>
        <v/>
      </c>
      <c r="K1262" s="223" t="str">
        <f>IFERROR(IF(VLOOKUP($O1262,'APOIO-DESPESAS'!$A$3:$N$962,12,FALSE)="","",VLOOKUP($O1262,'APOIO-DESPESAS'!$A$3:$N$962,12,FALSE)),"")</f>
        <v/>
      </c>
      <c r="L1262" s="223" t="str">
        <f>IFERROR(IF(VLOOKUP($O1262,'APOIO-DESPESAS'!$A$3:$N$962,13,FALSE)="","",VLOOKUP($O1262,'APOIO-DESPESAS'!$A$3:$N$962,13,FALSE)),"")</f>
        <v/>
      </c>
      <c r="M1262" s="223" t="str">
        <f>IFERROR(IF(VLOOKUP($O1262,'APOIO-DESPESAS'!$A$3:$N$962,14,FALSE)="","",VLOOKUP($O1262,'APOIO-DESPESAS'!$A$3:$N$962,14,FALSE)),"")</f>
        <v/>
      </c>
      <c r="O1262" s="223">
        <f t="shared" si="19"/>
        <v>1260</v>
      </c>
    </row>
    <row r="1263" spans="1:15" x14ac:dyDescent="0.25">
      <c r="A1263" s="223" t="str">
        <f>IFERROR(IF(VLOOKUP($O1263,'APOIO-DESPESAS'!$A$3:$N$962,2,FALSE)="","",VLOOKUP($O1263,'APOIO-DESPESAS'!$A$3:$N$962,2,FALSE)),"")</f>
        <v/>
      </c>
      <c r="B1263" s="223" t="str">
        <f>IFERROR(IF(VLOOKUP($O1263,'APOIO-DESPESAS'!$A$3:$N$962,3,FALSE)="","",VLOOKUP($O1263,'APOIO-DESPESAS'!$A$3:$N$962,3,FALSE)),"")</f>
        <v/>
      </c>
      <c r="C1263" s="223" t="str">
        <f>IFERROR(IF(VLOOKUP($O1263,'APOIO-DESPESAS'!$A$3:$N$962,4,FALSE)="","",VLOOKUP($O1263,'APOIO-DESPESAS'!$A$3:$N$962,4,FALSE)),"")</f>
        <v/>
      </c>
      <c r="D1263" s="223" t="str">
        <f>IFERROR(IF(VLOOKUP($O1263,'APOIO-DESPESAS'!$A$3:$N$962,5,FALSE)="","",VLOOKUP($O1263,'APOIO-DESPESAS'!$A$3:$N$962,5,FALSE)),"")</f>
        <v/>
      </c>
      <c r="E1263" s="223" t="str">
        <f>IFERROR(IF(VLOOKUP($O1263,'APOIO-DESPESAS'!$A$3:$N$962,6,FALSE)="","",VLOOKUP($O1263,'APOIO-DESPESAS'!$A$3:$N$962,6,FALSE)),"")</f>
        <v/>
      </c>
      <c r="F1263" s="223" t="str">
        <f>IFERROR(IF(VLOOKUP($O1263,'APOIO-DESPESAS'!$A$3:$N$962,7,FALSE)="","",VLOOKUP($O1263,'APOIO-DESPESAS'!$A$3:$N$962,7,FALSE)),"")</f>
        <v/>
      </c>
      <c r="G1263" s="223" t="str">
        <f>IFERROR(IF(VLOOKUP($O1263,'APOIO-DESPESAS'!$A$3:$N$962,8,FALSE)="","",VLOOKUP($O1263,'APOIO-DESPESAS'!$A$3:$N$962,8,FALSE)),"")</f>
        <v/>
      </c>
      <c r="H1263" s="223" t="str">
        <f>IFERROR(IF(VLOOKUP($O1263,'APOIO-DESPESAS'!$A$3:$N$962,9,FALSE)="","",VLOOKUP($O1263,'APOIO-DESPESAS'!$A$3:$N$962,9,FALSE)),"")</f>
        <v/>
      </c>
      <c r="I1263" s="223" t="str">
        <f>IFERROR(IF(VLOOKUP($O1263,'APOIO-DESPESAS'!$A$3:$N$962,10,FALSE)="","",VLOOKUP($O1263,'APOIO-DESPESAS'!$A$3:$N$962,10,FALSE)),"")</f>
        <v/>
      </c>
      <c r="J1263" s="223" t="str">
        <f>IFERROR(IF(VLOOKUP($O1263,'APOIO-DESPESAS'!$A$3:$N$962,11,FALSE)="","",VLOOKUP($O1263,'APOIO-DESPESAS'!$A$3:$N$962,11,FALSE)),"")</f>
        <v/>
      </c>
      <c r="K1263" s="223" t="str">
        <f>IFERROR(IF(VLOOKUP($O1263,'APOIO-DESPESAS'!$A$3:$N$962,12,FALSE)="","",VLOOKUP($O1263,'APOIO-DESPESAS'!$A$3:$N$962,12,FALSE)),"")</f>
        <v/>
      </c>
      <c r="L1263" s="223" t="str">
        <f>IFERROR(IF(VLOOKUP($O1263,'APOIO-DESPESAS'!$A$3:$N$962,13,FALSE)="","",VLOOKUP($O1263,'APOIO-DESPESAS'!$A$3:$N$962,13,FALSE)),"")</f>
        <v/>
      </c>
      <c r="M1263" s="223" t="str">
        <f>IFERROR(IF(VLOOKUP($O1263,'APOIO-DESPESAS'!$A$3:$N$962,14,FALSE)="","",VLOOKUP($O1263,'APOIO-DESPESAS'!$A$3:$N$962,14,FALSE)),"")</f>
        <v/>
      </c>
      <c r="O1263" s="223">
        <f t="shared" si="19"/>
        <v>1261</v>
      </c>
    </row>
    <row r="1264" spans="1:15" x14ac:dyDescent="0.25">
      <c r="A1264" s="223" t="str">
        <f>IFERROR(IF(VLOOKUP($O1264,'APOIO-DESPESAS'!$A$3:$N$962,2,FALSE)="","",VLOOKUP($O1264,'APOIO-DESPESAS'!$A$3:$N$962,2,FALSE)),"")</f>
        <v/>
      </c>
      <c r="B1264" s="223" t="str">
        <f>IFERROR(IF(VLOOKUP($O1264,'APOIO-DESPESAS'!$A$3:$N$962,3,FALSE)="","",VLOOKUP($O1264,'APOIO-DESPESAS'!$A$3:$N$962,3,FALSE)),"")</f>
        <v/>
      </c>
      <c r="C1264" s="223" t="str">
        <f>IFERROR(IF(VLOOKUP($O1264,'APOIO-DESPESAS'!$A$3:$N$962,4,FALSE)="","",VLOOKUP($O1264,'APOIO-DESPESAS'!$A$3:$N$962,4,FALSE)),"")</f>
        <v/>
      </c>
      <c r="D1264" s="223" t="str">
        <f>IFERROR(IF(VLOOKUP($O1264,'APOIO-DESPESAS'!$A$3:$N$962,5,FALSE)="","",VLOOKUP($O1264,'APOIO-DESPESAS'!$A$3:$N$962,5,FALSE)),"")</f>
        <v/>
      </c>
      <c r="E1264" s="223" t="str">
        <f>IFERROR(IF(VLOOKUP($O1264,'APOIO-DESPESAS'!$A$3:$N$962,6,FALSE)="","",VLOOKUP($O1264,'APOIO-DESPESAS'!$A$3:$N$962,6,FALSE)),"")</f>
        <v/>
      </c>
      <c r="F1264" s="223" t="str">
        <f>IFERROR(IF(VLOOKUP($O1264,'APOIO-DESPESAS'!$A$3:$N$962,7,FALSE)="","",VLOOKUP($O1264,'APOIO-DESPESAS'!$A$3:$N$962,7,FALSE)),"")</f>
        <v/>
      </c>
      <c r="G1264" s="223" t="str">
        <f>IFERROR(IF(VLOOKUP($O1264,'APOIO-DESPESAS'!$A$3:$N$962,8,FALSE)="","",VLOOKUP($O1264,'APOIO-DESPESAS'!$A$3:$N$962,8,FALSE)),"")</f>
        <v/>
      </c>
      <c r="H1264" s="223" t="str">
        <f>IFERROR(IF(VLOOKUP($O1264,'APOIO-DESPESAS'!$A$3:$N$962,9,FALSE)="","",VLOOKUP($O1264,'APOIO-DESPESAS'!$A$3:$N$962,9,FALSE)),"")</f>
        <v/>
      </c>
      <c r="I1264" s="223" t="str">
        <f>IFERROR(IF(VLOOKUP($O1264,'APOIO-DESPESAS'!$A$3:$N$962,10,FALSE)="","",VLOOKUP($O1264,'APOIO-DESPESAS'!$A$3:$N$962,10,FALSE)),"")</f>
        <v/>
      </c>
      <c r="J1264" s="223" t="str">
        <f>IFERROR(IF(VLOOKUP($O1264,'APOIO-DESPESAS'!$A$3:$N$962,11,FALSE)="","",VLOOKUP($O1264,'APOIO-DESPESAS'!$A$3:$N$962,11,FALSE)),"")</f>
        <v/>
      </c>
      <c r="K1264" s="223" t="str">
        <f>IFERROR(IF(VLOOKUP($O1264,'APOIO-DESPESAS'!$A$3:$N$962,12,FALSE)="","",VLOOKUP($O1264,'APOIO-DESPESAS'!$A$3:$N$962,12,FALSE)),"")</f>
        <v/>
      </c>
      <c r="L1264" s="223" t="str">
        <f>IFERROR(IF(VLOOKUP($O1264,'APOIO-DESPESAS'!$A$3:$N$962,13,FALSE)="","",VLOOKUP($O1264,'APOIO-DESPESAS'!$A$3:$N$962,13,FALSE)),"")</f>
        <v/>
      </c>
      <c r="M1264" s="223" t="str">
        <f>IFERROR(IF(VLOOKUP($O1264,'APOIO-DESPESAS'!$A$3:$N$962,14,FALSE)="","",VLOOKUP($O1264,'APOIO-DESPESAS'!$A$3:$N$962,14,FALSE)),"")</f>
        <v/>
      </c>
      <c r="O1264" s="223">
        <f t="shared" si="19"/>
        <v>1262</v>
      </c>
    </row>
    <row r="1265" spans="1:15" x14ac:dyDescent="0.25">
      <c r="A1265" s="223" t="str">
        <f>IFERROR(IF(VLOOKUP($O1265,'APOIO-DESPESAS'!$A$3:$N$962,2,FALSE)="","",VLOOKUP($O1265,'APOIO-DESPESAS'!$A$3:$N$962,2,FALSE)),"")</f>
        <v/>
      </c>
      <c r="B1265" s="223" t="str">
        <f>IFERROR(IF(VLOOKUP($O1265,'APOIO-DESPESAS'!$A$3:$N$962,3,FALSE)="","",VLOOKUP($O1265,'APOIO-DESPESAS'!$A$3:$N$962,3,FALSE)),"")</f>
        <v/>
      </c>
      <c r="C1265" s="223" t="str">
        <f>IFERROR(IF(VLOOKUP($O1265,'APOIO-DESPESAS'!$A$3:$N$962,4,FALSE)="","",VLOOKUP($O1265,'APOIO-DESPESAS'!$A$3:$N$962,4,FALSE)),"")</f>
        <v/>
      </c>
      <c r="D1265" s="223" t="str">
        <f>IFERROR(IF(VLOOKUP($O1265,'APOIO-DESPESAS'!$A$3:$N$962,5,FALSE)="","",VLOOKUP($O1265,'APOIO-DESPESAS'!$A$3:$N$962,5,FALSE)),"")</f>
        <v/>
      </c>
      <c r="E1265" s="223" t="str">
        <f>IFERROR(IF(VLOOKUP($O1265,'APOIO-DESPESAS'!$A$3:$N$962,6,FALSE)="","",VLOOKUP($O1265,'APOIO-DESPESAS'!$A$3:$N$962,6,FALSE)),"")</f>
        <v/>
      </c>
      <c r="F1265" s="223" t="str">
        <f>IFERROR(IF(VLOOKUP($O1265,'APOIO-DESPESAS'!$A$3:$N$962,7,FALSE)="","",VLOOKUP($O1265,'APOIO-DESPESAS'!$A$3:$N$962,7,FALSE)),"")</f>
        <v/>
      </c>
      <c r="G1265" s="223" t="str">
        <f>IFERROR(IF(VLOOKUP($O1265,'APOIO-DESPESAS'!$A$3:$N$962,8,FALSE)="","",VLOOKUP($O1265,'APOIO-DESPESAS'!$A$3:$N$962,8,FALSE)),"")</f>
        <v/>
      </c>
      <c r="H1265" s="223" t="str">
        <f>IFERROR(IF(VLOOKUP($O1265,'APOIO-DESPESAS'!$A$3:$N$962,9,FALSE)="","",VLOOKUP($O1265,'APOIO-DESPESAS'!$A$3:$N$962,9,FALSE)),"")</f>
        <v/>
      </c>
      <c r="I1265" s="223" t="str">
        <f>IFERROR(IF(VLOOKUP($O1265,'APOIO-DESPESAS'!$A$3:$N$962,10,FALSE)="","",VLOOKUP($O1265,'APOIO-DESPESAS'!$A$3:$N$962,10,FALSE)),"")</f>
        <v/>
      </c>
      <c r="J1265" s="223" t="str">
        <f>IFERROR(IF(VLOOKUP($O1265,'APOIO-DESPESAS'!$A$3:$N$962,11,FALSE)="","",VLOOKUP($O1265,'APOIO-DESPESAS'!$A$3:$N$962,11,FALSE)),"")</f>
        <v/>
      </c>
      <c r="K1265" s="223" t="str">
        <f>IFERROR(IF(VLOOKUP($O1265,'APOIO-DESPESAS'!$A$3:$N$962,12,FALSE)="","",VLOOKUP($O1265,'APOIO-DESPESAS'!$A$3:$N$962,12,FALSE)),"")</f>
        <v/>
      </c>
      <c r="L1265" s="223" t="str">
        <f>IFERROR(IF(VLOOKUP($O1265,'APOIO-DESPESAS'!$A$3:$N$962,13,FALSE)="","",VLOOKUP($O1265,'APOIO-DESPESAS'!$A$3:$N$962,13,FALSE)),"")</f>
        <v/>
      </c>
      <c r="M1265" s="223" t="str">
        <f>IFERROR(IF(VLOOKUP($O1265,'APOIO-DESPESAS'!$A$3:$N$962,14,FALSE)="","",VLOOKUP($O1265,'APOIO-DESPESAS'!$A$3:$N$962,14,FALSE)),"")</f>
        <v/>
      </c>
      <c r="O1265" s="223">
        <f t="shared" si="19"/>
        <v>1263</v>
      </c>
    </row>
    <row r="1266" spans="1:15" x14ac:dyDescent="0.25">
      <c r="A1266" s="223" t="str">
        <f>IFERROR(IF(VLOOKUP($O1266,'APOIO-DESPESAS'!$A$3:$N$962,2,FALSE)="","",VLOOKUP($O1266,'APOIO-DESPESAS'!$A$3:$N$962,2,FALSE)),"")</f>
        <v/>
      </c>
      <c r="B1266" s="223" t="str">
        <f>IFERROR(IF(VLOOKUP($O1266,'APOIO-DESPESAS'!$A$3:$N$962,3,FALSE)="","",VLOOKUP($O1266,'APOIO-DESPESAS'!$A$3:$N$962,3,FALSE)),"")</f>
        <v/>
      </c>
      <c r="C1266" s="223" t="str">
        <f>IFERROR(IF(VLOOKUP($O1266,'APOIO-DESPESAS'!$A$3:$N$962,4,FALSE)="","",VLOOKUP($O1266,'APOIO-DESPESAS'!$A$3:$N$962,4,FALSE)),"")</f>
        <v/>
      </c>
      <c r="D1266" s="223" t="str">
        <f>IFERROR(IF(VLOOKUP($O1266,'APOIO-DESPESAS'!$A$3:$N$962,5,FALSE)="","",VLOOKUP($O1266,'APOIO-DESPESAS'!$A$3:$N$962,5,FALSE)),"")</f>
        <v/>
      </c>
      <c r="E1266" s="223" t="str">
        <f>IFERROR(IF(VLOOKUP($O1266,'APOIO-DESPESAS'!$A$3:$N$962,6,FALSE)="","",VLOOKUP($O1266,'APOIO-DESPESAS'!$A$3:$N$962,6,FALSE)),"")</f>
        <v/>
      </c>
      <c r="F1266" s="223" t="str">
        <f>IFERROR(IF(VLOOKUP($O1266,'APOIO-DESPESAS'!$A$3:$N$962,7,FALSE)="","",VLOOKUP($O1266,'APOIO-DESPESAS'!$A$3:$N$962,7,FALSE)),"")</f>
        <v/>
      </c>
      <c r="G1266" s="223" t="str">
        <f>IFERROR(IF(VLOOKUP($O1266,'APOIO-DESPESAS'!$A$3:$N$962,8,FALSE)="","",VLOOKUP($O1266,'APOIO-DESPESAS'!$A$3:$N$962,8,FALSE)),"")</f>
        <v/>
      </c>
      <c r="H1266" s="223" t="str">
        <f>IFERROR(IF(VLOOKUP($O1266,'APOIO-DESPESAS'!$A$3:$N$962,9,FALSE)="","",VLOOKUP($O1266,'APOIO-DESPESAS'!$A$3:$N$962,9,FALSE)),"")</f>
        <v/>
      </c>
      <c r="I1266" s="223" t="str">
        <f>IFERROR(IF(VLOOKUP($O1266,'APOIO-DESPESAS'!$A$3:$N$962,10,FALSE)="","",VLOOKUP($O1266,'APOIO-DESPESAS'!$A$3:$N$962,10,FALSE)),"")</f>
        <v/>
      </c>
      <c r="J1266" s="223" t="str">
        <f>IFERROR(IF(VLOOKUP($O1266,'APOIO-DESPESAS'!$A$3:$N$962,11,FALSE)="","",VLOOKUP($O1266,'APOIO-DESPESAS'!$A$3:$N$962,11,FALSE)),"")</f>
        <v/>
      </c>
      <c r="K1266" s="223" t="str">
        <f>IFERROR(IF(VLOOKUP($O1266,'APOIO-DESPESAS'!$A$3:$N$962,12,FALSE)="","",VLOOKUP($O1266,'APOIO-DESPESAS'!$A$3:$N$962,12,FALSE)),"")</f>
        <v/>
      </c>
      <c r="L1266" s="223" t="str">
        <f>IFERROR(IF(VLOOKUP($O1266,'APOIO-DESPESAS'!$A$3:$N$962,13,FALSE)="","",VLOOKUP($O1266,'APOIO-DESPESAS'!$A$3:$N$962,13,FALSE)),"")</f>
        <v/>
      </c>
      <c r="M1266" s="223" t="str">
        <f>IFERROR(IF(VLOOKUP($O1266,'APOIO-DESPESAS'!$A$3:$N$962,14,FALSE)="","",VLOOKUP($O1266,'APOIO-DESPESAS'!$A$3:$N$962,14,FALSE)),"")</f>
        <v/>
      </c>
      <c r="O1266" s="223">
        <f t="shared" si="19"/>
        <v>1264</v>
      </c>
    </row>
    <row r="1267" spans="1:15" x14ac:dyDescent="0.25">
      <c r="A1267" s="223" t="str">
        <f>IFERROR(IF(VLOOKUP($O1267,'APOIO-DESPESAS'!$A$3:$N$962,2,FALSE)="","",VLOOKUP($O1267,'APOIO-DESPESAS'!$A$3:$N$962,2,FALSE)),"")</f>
        <v/>
      </c>
      <c r="B1267" s="223" t="str">
        <f>IFERROR(IF(VLOOKUP($O1267,'APOIO-DESPESAS'!$A$3:$N$962,3,FALSE)="","",VLOOKUP($O1267,'APOIO-DESPESAS'!$A$3:$N$962,3,FALSE)),"")</f>
        <v/>
      </c>
      <c r="C1267" s="223" t="str">
        <f>IFERROR(IF(VLOOKUP($O1267,'APOIO-DESPESAS'!$A$3:$N$962,4,FALSE)="","",VLOOKUP($O1267,'APOIO-DESPESAS'!$A$3:$N$962,4,FALSE)),"")</f>
        <v/>
      </c>
      <c r="D1267" s="223" t="str">
        <f>IFERROR(IF(VLOOKUP($O1267,'APOIO-DESPESAS'!$A$3:$N$962,5,FALSE)="","",VLOOKUP($O1267,'APOIO-DESPESAS'!$A$3:$N$962,5,FALSE)),"")</f>
        <v/>
      </c>
      <c r="E1267" s="223" t="str">
        <f>IFERROR(IF(VLOOKUP($O1267,'APOIO-DESPESAS'!$A$3:$N$962,6,FALSE)="","",VLOOKUP($O1267,'APOIO-DESPESAS'!$A$3:$N$962,6,FALSE)),"")</f>
        <v/>
      </c>
      <c r="F1267" s="223" t="str">
        <f>IFERROR(IF(VLOOKUP($O1267,'APOIO-DESPESAS'!$A$3:$N$962,7,FALSE)="","",VLOOKUP($O1267,'APOIO-DESPESAS'!$A$3:$N$962,7,FALSE)),"")</f>
        <v/>
      </c>
      <c r="G1267" s="223" t="str">
        <f>IFERROR(IF(VLOOKUP($O1267,'APOIO-DESPESAS'!$A$3:$N$962,8,FALSE)="","",VLOOKUP($O1267,'APOIO-DESPESAS'!$A$3:$N$962,8,FALSE)),"")</f>
        <v/>
      </c>
      <c r="H1267" s="223" t="str">
        <f>IFERROR(IF(VLOOKUP($O1267,'APOIO-DESPESAS'!$A$3:$N$962,9,FALSE)="","",VLOOKUP($O1267,'APOIO-DESPESAS'!$A$3:$N$962,9,FALSE)),"")</f>
        <v/>
      </c>
      <c r="I1267" s="223" t="str">
        <f>IFERROR(IF(VLOOKUP($O1267,'APOIO-DESPESAS'!$A$3:$N$962,10,FALSE)="","",VLOOKUP($O1267,'APOIO-DESPESAS'!$A$3:$N$962,10,FALSE)),"")</f>
        <v/>
      </c>
      <c r="J1267" s="223" t="str">
        <f>IFERROR(IF(VLOOKUP($O1267,'APOIO-DESPESAS'!$A$3:$N$962,11,FALSE)="","",VLOOKUP($O1267,'APOIO-DESPESAS'!$A$3:$N$962,11,FALSE)),"")</f>
        <v/>
      </c>
      <c r="K1267" s="223" t="str">
        <f>IFERROR(IF(VLOOKUP($O1267,'APOIO-DESPESAS'!$A$3:$N$962,12,FALSE)="","",VLOOKUP($O1267,'APOIO-DESPESAS'!$A$3:$N$962,12,FALSE)),"")</f>
        <v/>
      </c>
      <c r="L1267" s="223" t="str">
        <f>IFERROR(IF(VLOOKUP($O1267,'APOIO-DESPESAS'!$A$3:$N$962,13,FALSE)="","",VLOOKUP($O1267,'APOIO-DESPESAS'!$A$3:$N$962,13,FALSE)),"")</f>
        <v/>
      </c>
      <c r="M1267" s="223" t="str">
        <f>IFERROR(IF(VLOOKUP($O1267,'APOIO-DESPESAS'!$A$3:$N$962,14,FALSE)="","",VLOOKUP($O1267,'APOIO-DESPESAS'!$A$3:$N$962,14,FALSE)),"")</f>
        <v/>
      </c>
      <c r="O1267" s="223">
        <f t="shared" si="19"/>
        <v>1265</v>
      </c>
    </row>
    <row r="1268" spans="1:15" x14ac:dyDescent="0.25">
      <c r="A1268" s="223" t="str">
        <f>IFERROR(IF(VLOOKUP($O1268,'APOIO-DESPESAS'!$A$3:$N$962,2,FALSE)="","",VLOOKUP($O1268,'APOIO-DESPESAS'!$A$3:$N$962,2,FALSE)),"")</f>
        <v/>
      </c>
      <c r="B1268" s="223" t="str">
        <f>IFERROR(IF(VLOOKUP($O1268,'APOIO-DESPESAS'!$A$3:$N$962,3,FALSE)="","",VLOOKUP($O1268,'APOIO-DESPESAS'!$A$3:$N$962,3,FALSE)),"")</f>
        <v/>
      </c>
      <c r="C1268" s="223" t="str">
        <f>IFERROR(IF(VLOOKUP($O1268,'APOIO-DESPESAS'!$A$3:$N$962,4,FALSE)="","",VLOOKUP($O1268,'APOIO-DESPESAS'!$A$3:$N$962,4,FALSE)),"")</f>
        <v/>
      </c>
      <c r="D1268" s="223" t="str">
        <f>IFERROR(IF(VLOOKUP($O1268,'APOIO-DESPESAS'!$A$3:$N$962,5,FALSE)="","",VLOOKUP($O1268,'APOIO-DESPESAS'!$A$3:$N$962,5,FALSE)),"")</f>
        <v/>
      </c>
      <c r="E1268" s="223" t="str">
        <f>IFERROR(IF(VLOOKUP($O1268,'APOIO-DESPESAS'!$A$3:$N$962,6,FALSE)="","",VLOOKUP($O1268,'APOIO-DESPESAS'!$A$3:$N$962,6,FALSE)),"")</f>
        <v/>
      </c>
      <c r="F1268" s="223" t="str">
        <f>IFERROR(IF(VLOOKUP($O1268,'APOIO-DESPESAS'!$A$3:$N$962,7,FALSE)="","",VLOOKUP($O1268,'APOIO-DESPESAS'!$A$3:$N$962,7,FALSE)),"")</f>
        <v/>
      </c>
      <c r="G1268" s="223" t="str">
        <f>IFERROR(IF(VLOOKUP($O1268,'APOIO-DESPESAS'!$A$3:$N$962,8,FALSE)="","",VLOOKUP($O1268,'APOIO-DESPESAS'!$A$3:$N$962,8,FALSE)),"")</f>
        <v/>
      </c>
      <c r="H1268" s="223" t="str">
        <f>IFERROR(IF(VLOOKUP($O1268,'APOIO-DESPESAS'!$A$3:$N$962,9,FALSE)="","",VLOOKUP($O1268,'APOIO-DESPESAS'!$A$3:$N$962,9,FALSE)),"")</f>
        <v/>
      </c>
      <c r="I1268" s="223" t="str">
        <f>IFERROR(IF(VLOOKUP($O1268,'APOIO-DESPESAS'!$A$3:$N$962,10,FALSE)="","",VLOOKUP($O1268,'APOIO-DESPESAS'!$A$3:$N$962,10,FALSE)),"")</f>
        <v/>
      </c>
      <c r="J1268" s="223" t="str">
        <f>IFERROR(IF(VLOOKUP($O1268,'APOIO-DESPESAS'!$A$3:$N$962,11,FALSE)="","",VLOOKUP($O1268,'APOIO-DESPESAS'!$A$3:$N$962,11,FALSE)),"")</f>
        <v/>
      </c>
      <c r="K1268" s="223" t="str">
        <f>IFERROR(IF(VLOOKUP($O1268,'APOIO-DESPESAS'!$A$3:$N$962,12,FALSE)="","",VLOOKUP($O1268,'APOIO-DESPESAS'!$A$3:$N$962,12,FALSE)),"")</f>
        <v/>
      </c>
      <c r="L1268" s="223" t="str">
        <f>IFERROR(IF(VLOOKUP($O1268,'APOIO-DESPESAS'!$A$3:$N$962,13,FALSE)="","",VLOOKUP($O1268,'APOIO-DESPESAS'!$A$3:$N$962,13,FALSE)),"")</f>
        <v/>
      </c>
      <c r="M1268" s="223" t="str">
        <f>IFERROR(IF(VLOOKUP($O1268,'APOIO-DESPESAS'!$A$3:$N$962,14,FALSE)="","",VLOOKUP($O1268,'APOIO-DESPESAS'!$A$3:$N$962,14,FALSE)),"")</f>
        <v/>
      </c>
      <c r="O1268" s="223">
        <f t="shared" si="19"/>
        <v>1266</v>
      </c>
    </row>
    <row r="1269" spans="1:15" x14ac:dyDescent="0.25">
      <c r="A1269" s="223" t="str">
        <f>IFERROR(IF(VLOOKUP($O1269,'APOIO-DESPESAS'!$A$3:$N$962,2,FALSE)="","",VLOOKUP($O1269,'APOIO-DESPESAS'!$A$3:$N$962,2,FALSE)),"")</f>
        <v/>
      </c>
      <c r="B1269" s="223" t="str">
        <f>IFERROR(IF(VLOOKUP($O1269,'APOIO-DESPESAS'!$A$3:$N$962,3,FALSE)="","",VLOOKUP($O1269,'APOIO-DESPESAS'!$A$3:$N$962,3,FALSE)),"")</f>
        <v/>
      </c>
      <c r="C1269" s="223" t="str">
        <f>IFERROR(IF(VLOOKUP($O1269,'APOIO-DESPESAS'!$A$3:$N$962,4,FALSE)="","",VLOOKUP($O1269,'APOIO-DESPESAS'!$A$3:$N$962,4,FALSE)),"")</f>
        <v/>
      </c>
      <c r="D1269" s="223" t="str">
        <f>IFERROR(IF(VLOOKUP($O1269,'APOIO-DESPESAS'!$A$3:$N$962,5,FALSE)="","",VLOOKUP($O1269,'APOIO-DESPESAS'!$A$3:$N$962,5,FALSE)),"")</f>
        <v/>
      </c>
      <c r="E1269" s="223" t="str">
        <f>IFERROR(IF(VLOOKUP($O1269,'APOIO-DESPESAS'!$A$3:$N$962,6,FALSE)="","",VLOOKUP($O1269,'APOIO-DESPESAS'!$A$3:$N$962,6,FALSE)),"")</f>
        <v/>
      </c>
      <c r="F1269" s="223" t="str">
        <f>IFERROR(IF(VLOOKUP($O1269,'APOIO-DESPESAS'!$A$3:$N$962,7,FALSE)="","",VLOOKUP($O1269,'APOIO-DESPESAS'!$A$3:$N$962,7,FALSE)),"")</f>
        <v/>
      </c>
      <c r="G1269" s="223" t="str">
        <f>IFERROR(IF(VLOOKUP($O1269,'APOIO-DESPESAS'!$A$3:$N$962,8,FALSE)="","",VLOOKUP($O1269,'APOIO-DESPESAS'!$A$3:$N$962,8,FALSE)),"")</f>
        <v/>
      </c>
      <c r="H1269" s="223" t="str">
        <f>IFERROR(IF(VLOOKUP($O1269,'APOIO-DESPESAS'!$A$3:$N$962,9,FALSE)="","",VLOOKUP($O1269,'APOIO-DESPESAS'!$A$3:$N$962,9,FALSE)),"")</f>
        <v/>
      </c>
      <c r="I1269" s="223" t="str">
        <f>IFERROR(IF(VLOOKUP($O1269,'APOIO-DESPESAS'!$A$3:$N$962,10,FALSE)="","",VLOOKUP($O1269,'APOIO-DESPESAS'!$A$3:$N$962,10,FALSE)),"")</f>
        <v/>
      </c>
      <c r="J1269" s="223" t="str">
        <f>IFERROR(IF(VLOOKUP($O1269,'APOIO-DESPESAS'!$A$3:$N$962,11,FALSE)="","",VLOOKUP($O1269,'APOIO-DESPESAS'!$A$3:$N$962,11,FALSE)),"")</f>
        <v/>
      </c>
      <c r="K1269" s="223" t="str">
        <f>IFERROR(IF(VLOOKUP($O1269,'APOIO-DESPESAS'!$A$3:$N$962,12,FALSE)="","",VLOOKUP($O1269,'APOIO-DESPESAS'!$A$3:$N$962,12,FALSE)),"")</f>
        <v/>
      </c>
      <c r="L1269" s="223" t="str">
        <f>IFERROR(IF(VLOOKUP($O1269,'APOIO-DESPESAS'!$A$3:$N$962,13,FALSE)="","",VLOOKUP($O1269,'APOIO-DESPESAS'!$A$3:$N$962,13,FALSE)),"")</f>
        <v/>
      </c>
      <c r="M1269" s="223" t="str">
        <f>IFERROR(IF(VLOOKUP($O1269,'APOIO-DESPESAS'!$A$3:$N$962,14,FALSE)="","",VLOOKUP($O1269,'APOIO-DESPESAS'!$A$3:$N$962,14,FALSE)),"")</f>
        <v/>
      </c>
      <c r="O1269" s="223">
        <f t="shared" si="19"/>
        <v>1267</v>
      </c>
    </row>
    <row r="1270" spans="1:15" x14ac:dyDescent="0.25">
      <c r="A1270" s="223" t="str">
        <f>IFERROR(IF(VLOOKUP($O1270,'APOIO-DESPESAS'!$A$3:$N$962,2,FALSE)="","",VLOOKUP($O1270,'APOIO-DESPESAS'!$A$3:$N$962,2,FALSE)),"")</f>
        <v/>
      </c>
      <c r="B1270" s="223" t="str">
        <f>IFERROR(IF(VLOOKUP($O1270,'APOIO-DESPESAS'!$A$3:$N$962,3,FALSE)="","",VLOOKUP($O1270,'APOIO-DESPESAS'!$A$3:$N$962,3,FALSE)),"")</f>
        <v/>
      </c>
      <c r="C1270" s="223" t="str">
        <f>IFERROR(IF(VLOOKUP($O1270,'APOIO-DESPESAS'!$A$3:$N$962,4,FALSE)="","",VLOOKUP($O1270,'APOIO-DESPESAS'!$A$3:$N$962,4,FALSE)),"")</f>
        <v/>
      </c>
      <c r="D1270" s="223" t="str">
        <f>IFERROR(IF(VLOOKUP($O1270,'APOIO-DESPESAS'!$A$3:$N$962,5,FALSE)="","",VLOOKUP($O1270,'APOIO-DESPESAS'!$A$3:$N$962,5,FALSE)),"")</f>
        <v/>
      </c>
      <c r="E1270" s="223" t="str">
        <f>IFERROR(IF(VLOOKUP($O1270,'APOIO-DESPESAS'!$A$3:$N$962,6,FALSE)="","",VLOOKUP($O1270,'APOIO-DESPESAS'!$A$3:$N$962,6,FALSE)),"")</f>
        <v/>
      </c>
      <c r="F1270" s="223" t="str">
        <f>IFERROR(IF(VLOOKUP($O1270,'APOIO-DESPESAS'!$A$3:$N$962,7,FALSE)="","",VLOOKUP($O1270,'APOIO-DESPESAS'!$A$3:$N$962,7,FALSE)),"")</f>
        <v/>
      </c>
      <c r="G1270" s="223" t="str">
        <f>IFERROR(IF(VLOOKUP($O1270,'APOIO-DESPESAS'!$A$3:$N$962,8,FALSE)="","",VLOOKUP($O1270,'APOIO-DESPESAS'!$A$3:$N$962,8,FALSE)),"")</f>
        <v/>
      </c>
      <c r="H1270" s="223" t="str">
        <f>IFERROR(IF(VLOOKUP($O1270,'APOIO-DESPESAS'!$A$3:$N$962,9,FALSE)="","",VLOOKUP($O1270,'APOIO-DESPESAS'!$A$3:$N$962,9,FALSE)),"")</f>
        <v/>
      </c>
      <c r="I1270" s="223" t="str">
        <f>IFERROR(IF(VLOOKUP($O1270,'APOIO-DESPESAS'!$A$3:$N$962,10,FALSE)="","",VLOOKUP($O1270,'APOIO-DESPESAS'!$A$3:$N$962,10,FALSE)),"")</f>
        <v/>
      </c>
      <c r="J1270" s="223" t="str">
        <f>IFERROR(IF(VLOOKUP($O1270,'APOIO-DESPESAS'!$A$3:$N$962,11,FALSE)="","",VLOOKUP($O1270,'APOIO-DESPESAS'!$A$3:$N$962,11,FALSE)),"")</f>
        <v/>
      </c>
      <c r="K1270" s="223" t="str">
        <f>IFERROR(IF(VLOOKUP($O1270,'APOIO-DESPESAS'!$A$3:$N$962,12,FALSE)="","",VLOOKUP($O1270,'APOIO-DESPESAS'!$A$3:$N$962,12,FALSE)),"")</f>
        <v/>
      </c>
      <c r="L1270" s="223" t="str">
        <f>IFERROR(IF(VLOOKUP($O1270,'APOIO-DESPESAS'!$A$3:$N$962,13,FALSE)="","",VLOOKUP($O1270,'APOIO-DESPESAS'!$A$3:$N$962,13,FALSE)),"")</f>
        <v/>
      </c>
      <c r="M1270" s="223" t="str">
        <f>IFERROR(IF(VLOOKUP($O1270,'APOIO-DESPESAS'!$A$3:$N$962,14,FALSE)="","",VLOOKUP($O1270,'APOIO-DESPESAS'!$A$3:$N$962,14,FALSE)),"")</f>
        <v/>
      </c>
      <c r="O1270" s="223">
        <f t="shared" si="19"/>
        <v>1268</v>
      </c>
    </row>
    <row r="1271" spans="1:15" x14ac:dyDescent="0.25">
      <c r="A1271" s="223" t="str">
        <f>IFERROR(IF(VLOOKUP($O1271,'APOIO-DESPESAS'!$A$3:$N$962,2,FALSE)="","",VLOOKUP($O1271,'APOIO-DESPESAS'!$A$3:$N$962,2,FALSE)),"")</f>
        <v/>
      </c>
      <c r="B1271" s="223" t="str">
        <f>IFERROR(IF(VLOOKUP($O1271,'APOIO-DESPESAS'!$A$3:$N$962,3,FALSE)="","",VLOOKUP($O1271,'APOIO-DESPESAS'!$A$3:$N$962,3,FALSE)),"")</f>
        <v/>
      </c>
      <c r="C1271" s="223" t="str">
        <f>IFERROR(IF(VLOOKUP($O1271,'APOIO-DESPESAS'!$A$3:$N$962,4,FALSE)="","",VLOOKUP($O1271,'APOIO-DESPESAS'!$A$3:$N$962,4,FALSE)),"")</f>
        <v/>
      </c>
      <c r="D1271" s="223" t="str">
        <f>IFERROR(IF(VLOOKUP($O1271,'APOIO-DESPESAS'!$A$3:$N$962,5,FALSE)="","",VLOOKUP($O1271,'APOIO-DESPESAS'!$A$3:$N$962,5,FALSE)),"")</f>
        <v/>
      </c>
      <c r="E1271" s="223" t="str">
        <f>IFERROR(IF(VLOOKUP($O1271,'APOIO-DESPESAS'!$A$3:$N$962,6,FALSE)="","",VLOOKUP($O1271,'APOIO-DESPESAS'!$A$3:$N$962,6,FALSE)),"")</f>
        <v/>
      </c>
      <c r="F1271" s="223" t="str">
        <f>IFERROR(IF(VLOOKUP($O1271,'APOIO-DESPESAS'!$A$3:$N$962,7,FALSE)="","",VLOOKUP($O1271,'APOIO-DESPESAS'!$A$3:$N$962,7,FALSE)),"")</f>
        <v/>
      </c>
      <c r="G1271" s="223" t="str">
        <f>IFERROR(IF(VLOOKUP($O1271,'APOIO-DESPESAS'!$A$3:$N$962,8,FALSE)="","",VLOOKUP($O1271,'APOIO-DESPESAS'!$A$3:$N$962,8,FALSE)),"")</f>
        <v/>
      </c>
      <c r="H1271" s="223" t="str">
        <f>IFERROR(IF(VLOOKUP($O1271,'APOIO-DESPESAS'!$A$3:$N$962,9,FALSE)="","",VLOOKUP($O1271,'APOIO-DESPESAS'!$A$3:$N$962,9,FALSE)),"")</f>
        <v/>
      </c>
      <c r="I1271" s="223" t="str">
        <f>IFERROR(IF(VLOOKUP($O1271,'APOIO-DESPESAS'!$A$3:$N$962,10,FALSE)="","",VLOOKUP($O1271,'APOIO-DESPESAS'!$A$3:$N$962,10,FALSE)),"")</f>
        <v/>
      </c>
      <c r="J1271" s="223" t="str">
        <f>IFERROR(IF(VLOOKUP($O1271,'APOIO-DESPESAS'!$A$3:$N$962,11,FALSE)="","",VLOOKUP($O1271,'APOIO-DESPESAS'!$A$3:$N$962,11,FALSE)),"")</f>
        <v/>
      </c>
      <c r="K1271" s="223" t="str">
        <f>IFERROR(IF(VLOOKUP($O1271,'APOIO-DESPESAS'!$A$3:$N$962,12,FALSE)="","",VLOOKUP($O1271,'APOIO-DESPESAS'!$A$3:$N$962,12,FALSE)),"")</f>
        <v/>
      </c>
      <c r="L1271" s="223" t="str">
        <f>IFERROR(IF(VLOOKUP($O1271,'APOIO-DESPESAS'!$A$3:$N$962,13,FALSE)="","",VLOOKUP($O1271,'APOIO-DESPESAS'!$A$3:$N$962,13,FALSE)),"")</f>
        <v/>
      </c>
      <c r="M1271" s="223" t="str">
        <f>IFERROR(IF(VLOOKUP($O1271,'APOIO-DESPESAS'!$A$3:$N$962,14,FALSE)="","",VLOOKUP($O1271,'APOIO-DESPESAS'!$A$3:$N$962,14,FALSE)),"")</f>
        <v/>
      </c>
      <c r="O1271" s="223">
        <f t="shared" si="19"/>
        <v>1269</v>
      </c>
    </row>
    <row r="1272" spans="1:15" x14ac:dyDescent="0.25">
      <c r="A1272" s="223" t="str">
        <f>IFERROR(IF(VLOOKUP($O1272,'APOIO-DESPESAS'!$A$3:$N$962,2,FALSE)="","",VLOOKUP($O1272,'APOIO-DESPESAS'!$A$3:$N$962,2,FALSE)),"")</f>
        <v/>
      </c>
      <c r="B1272" s="223" t="str">
        <f>IFERROR(IF(VLOOKUP($O1272,'APOIO-DESPESAS'!$A$3:$N$962,3,FALSE)="","",VLOOKUP($O1272,'APOIO-DESPESAS'!$A$3:$N$962,3,FALSE)),"")</f>
        <v/>
      </c>
      <c r="C1272" s="223" t="str">
        <f>IFERROR(IF(VLOOKUP($O1272,'APOIO-DESPESAS'!$A$3:$N$962,4,FALSE)="","",VLOOKUP($O1272,'APOIO-DESPESAS'!$A$3:$N$962,4,FALSE)),"")</f>
        <v/>
      </c>
      <c r="D1272" s="223" t="str">
        <f>IFERROR(IF(VLOOKUP($O1272,'APOIO-DESPESAS'!$A$3:$N$962,5,FALSE)="","",VLOOKUP($O1272,'APOIO-DESPESAS'!$A$3:$N$962,5,FALSE)),"")</f>
        <v/>
      </c>
      <c r="E1272" s="223" t="str">
        <f>IFERROR(IF(VLOOKUP($O1272,'APOIO-DESPESAS'!$A$3:$N$962,6,FALSE)="","",VLOOKUP($O1272,'APOIO-DESPESAS'!$A$3:$N$962,6,FALSE)),"")</f>
        <v/>
      </c>
      <c r="F1272" s="223" t="str">
        <f>IFERROR(IF(VLOOKUP($O1272,'APOIO-DESPESAS'!$A$3:$N$962,7,FALSE)="","",VLOOKUP($O1272,'APOIO-DESPESAS'!$A$3:$N$962,7,FALSE)),"")</f>
        <v/>
      </c>
      <c r="G1272" s="223" t="str">
        <f>IFERROR(IF(VLOOKUP($O1272,'APOIO-DESPESAS'!$A$3:$N$962,8,FALSE)="","",VLOOKUP($O1272,'APOIO-DESPESAS'!$A$3:$N$962,8,FALSE)),"")</f>
        <v/>
      </c>
      <c r="H1272" s="223" t="str">
        <f>IFERROR(IF(VLOOKUP($O1272,'APOIO-DESPESAS'!$A$3:$N$962,9,FALSE)="","",VLOOKUP($O1272,'APOIO-DESPESAS'!$A$3:$N$962,9,FALSE)),"")</f>
        <v/>
      </c>
      <c r="I1272" s="223" t="str">
        <f>IFERROR(IF(VLOOKUP($O1272,'APOIO-DESPESAS'!$A$3:$N$962,10,FALSE)="","",VLOOKUP($O1272,'APOIO-DESPESAS'!$A$3:$N$962,10,FALSE)),"")</f>
        <v/>
      </c>
      <c r="J1272" s="223" t="str">
        <f>IFERROR(IF(VLOOKUP($O1272,'APOIO-DESPESAS'!$A$3:$N$962,11,FALSE)="","",VLOOKUP($O1272,'APOIO-DESPESAS'!$A$3:$N$962,11,FALSE)),"")</f>
        <v/>
      </c>
      <c r="K1272" s="223" t="str">
        <f>IFERROR(IF(VLOOKUP($O1272,'APOIO-DESPESAS'!$A$3:$N$962,12,FALSE)="","",VLOOKUP($O1272,'APOIO-DESPESAS'!$A$3:$N$962,12,FALSE)),"")</f>
        <v/>
      </c>
      <c r="L1272" s="223" t="str">
        <f>IFERROR(IF(VLOOKUP($O1272,'APOIO-DESPESAS'!$A$3:$N$962,13,FALSE)="","",VLOOKUP($O1272,'APOIO-DESPESAS'!$A$3:$N$962,13,FALSE)),"")</f>
        <v/>
      </c>
      <c r="M1272" s="223" t="str">
        <f>IFERROR(IF(VLOOKUP($O1272,'APOIO-DESPESAS'!$A$3:$N$962,14,FALSE)="","",VLOOKUP($O1272,'APOIO-DESPESAS'!$A$3:$N$962,14,FALSE)),"")</f>
        <v/>
      </c>
      <c r="O1272" s="223">
        <f t="shared" si="19"/>
        <v>1270</v>
      </c>
    </row>
    <row r="1273" spans="1:15" x14ac:dyDescent="0.25">
      <c r="A1273" s="223" t="str">
        <f>IFERROR(IF(VLOOKUP($O1273,'APOIO-DESPESAS'!$A$3:$N$962,2,FALSE)="","",VLOOKUP($O1273,'APOIO-DESPESAS'!$A$3:$N$962,2,FALSE)),"")</f>
        <v/>
      </c>
      <c r="B1273" s="223" t="str">
        <f>IFERROR(IF(VLOOKUP($O1273,'APOIO-DESPESAS'!$A$3:$N$962,3,FALSE)="","",VLOOKUP($O1273,'APOIO-DESPESAS'!$A$3:$N$962,3,FALSE)),"")</f>
        <v/>
      </c>
      <c r="C1273" s="223" t="str">
        <f>IFERROR(IF(VLOOKUP($O1273,'APOIO-DESPESAS'!$A$3:$N$962,4,FALSE)="","",VLOOKUP($O1273,'APOIO-DESPESAS'!$A$3:$N$962,4,FALSE)),"")</f>
        <v/>
      </c>
      <c r="D1273" s="223" t="str">
        <f>IFERROR(IF(VLOOKUP($O1273,'APOIO-DESPESAS'!$A$3:$N$962,5,FALSE)="","",VLOOKUP($O1273,'APOIO-DESPESAS'!$A$3:$N$962,5,FALSE)),"")</f>
        <v/>
      </c>
      <c r="E1273" s="223" t="str">
        <f>IFERROR(IF(VLOOKUP($O1273,'APOIO-DESPESAS'!$A$3:$N$962,6,FALSE)="","",VLOOKUP($O1273,'APOIO-DESPESAS'!$A$3:$N$962,6,FALSE)),"")</f>
        <v/>
      </c>
      <c r="F1273" s="223" t="str">
        <f>IFERROR(IF(VLOOKUP($O1273,'APOIO-DESPESAS'!$A$3:$N$962,7,FALSE)="","",VLOOKUP($O1273,'APOIO-DESPESAS'!$A$3:$N$962,7,FALSE)),"")</f>
        <v/>
      </c>
      <c r="G1273" s="223" t="str">
        <f>IFERROR(IF(VLOOKUP($O1273,'APOIO-DESPESAS'!$A$3:$N$962,8,FALSE)="","",VLOOKUP($O1273,'APOIO-DESPESAS'!$A$3:$N$962,8,FALSE)),"")</f>
        <v/>
      </c>
      <c r="H1273" s="223" t="str">
        <f>IFERROR(IF(VLOOKUP($O1273,'APOIO-DESPESAS'!$A$3:$N$962,9,FALSE)="","",VLOOKUP($O1273,'APOIO-DESPESAS'!$A$3:$N$962,9,FALSE)),"")</f>
        <v/>
      </c>
      <c r="I1273" s="223" t="str">
        <f>IFERROR(IF(VLOOKUP($O1273,'APOIO-DESPESAS'!$A$3:$N$962,10,FALSE)="","",VLOOKUP($O1273,'APOIO-DESPESAS'!$A$3:$N$962,10,FALSE)),"")</f>
        <v/>
      </c>
      <c r="J1273" s="223" t="str">
        <f>IFERROR(IF(VLOOKUP($O1273,'APOIO-DESPESAS'!$A$3:$N$962,11,FALSE)="","",VLOOKUP($O1273,'APOIO-DESPESAS'!$A$3:$N$962,11,FALSE)),"")</f>
        <v/>
      </c>
      <c r="K1273" s="223" t="str">
        <f>IFERROR(IF(VLOOKUP($O1273,'APOIO-DESPESAS'!$A$3:$N$962,12,FALSE)="","",VLOOKUP($O1273,'APOIO-DESPESAS'!$A$3:$N$962,12,FALSE)),"")</f>
        <v/>
      </c>
      <c r="L1273" s="223" t="str">
        <f>IFERROR(IF(VLOOKUP($O1273,'APOIO-DESPESAS'!$A$3:$N$962,13,FALSE)="","",VLOOKUP($O1273,'APOIO-DESPESAS'!$A$3:$N$962,13,FALSE)),"")</f>
        <v/>
      </c>
      <c r="M1273" s="223" t="str">
        <f>IFERROR(IF(VLOOKUP($O1273,'APOIO-DESPESAS'!$A$3:$N$962,14,FALSE)="","",VLOOKUP($O1273,'APOIO-DESPESAS'!$A$3:$N$962,14,FALSE)),"")</f>
        <v/>
      </c>
      <c r="O1273" s="223">
        <f t="shared" si="19"/>
        <v>1271</v>
      </c>
    </row>
    <row r="1274" spans="1:15" x14ac:dyDescent="0.25">
      <c r="A1274" s="223" t="str">
        <f>IFERROR(IF(VLOOKUP($O1274,'APOIO-DESPESAS'!$A$3:$N$962,2,FALSE)="","",VLOOKUP($O1274,'APOIO-DESPESAS'!$A$3:$N$962,2,FALSE)),"")</f>
        <v/>
      </c>
      <c r="B1274" s="223" t="str">
        <f>IFERROR(IF(VLOOKUP($O1274,'APOIO-DESPESAS'!$A$3:$N$962,3,FALSE)="","",VLOOKUP($O1274,'APOIO-DESPESAS'!$A$3:$N$962,3,FALSE)),"")</f>
        <v/>
      </c>
      <c r="C1274" s="223" t="str">
        <f>IFERROR(IF(VLOOKUP($O1274,'APOIO-DESPESAS'!$A$3:$N$962,4,FALSE)="","",VLOOKUP($O1274,'APOIO-DESPESAS'!$A$3:$N$962,4,FALSE)),"")</f>
        <v/>
      </c>
      <c r="D1274" s="223" t="str">
        <f>IFERROR(IF(VLOOKUP($O1274,'APOIO-DESPESAS'!$A$3:$N$962,5,FALSE)="","",VLOOKUP($O1274,'APOIO-DESPESAS'!$A$3:$N$962,5,FALSE)),"")</f>
        <v/>
      </c>
      <c r="E1274" s="223" t="str">
        <f>IFERROR(IF(VLOOKUP($O1274,'APOIO-DESPESAS'!$A$3:$N$962,6,FALSE)="","",VLOOKUP($O1274,'APOIO-DESPESAS'!$A$3:$N$962,6,FALSE)),"")</f>
        <v/>
      </c>
      <c r="F1274" s="223" t="str">
        <f>IFERROR(IF(VLOOKUP($O1274,'APOIO-DESPESAS'!$A$3:$N$962,7,FALSE)="","",VLOOKUP($O1274,'APOIO-DESPESAS'!$A$3:$N$962,7,FALSE)),"")</f>
        <v/>
      </c>
      <c r="G1274" s="223" t="str">
        <f>IFERROR(IF(VLOOKUP($O1274,'APOIO-DESPESAS'!$A$3:$N$962,8,FALSE)="","",VLOOKUP($O1274,'APOIO-DESPESAS'!$A$3:$N$962,8,FALSE)),"")</f>
        <v/>
      </c>
      <c r="H1274" s="223" t="str">
        <f>IFERROR(IF(VLOOKUP($O1274,'APOIO-DESPESAS'!$A$3:$N$962,9,FALSE)="","",VLOOKUP($O1274,'APOIO-DESPESAS'!$A$3:$N$962,9,FALSE)),"")</f>
        <v/>
      </c>
      <c r="I1274" s="223" t="str">
        <f>IFERROR(IF(VLOOKUP($O1274,'APOIO-DESPESAS'!$A$3:$N$962,10,FALSE)="","",VLOOKUP($O1274,'APOIO-DESPESAS'!$A$3:$N$962,10,FALSE)),"")</f>
        <v/>
      </c>
      <c r="J1274" s="223" t="str">
        <f>IFERROR(IF(VLOOKUP($O1274,'APOIO-DESPESAS'!$A$3:$N$962,11,FALSE)="","",VLOOKUP($O1274,'APOIO-DESPESAS'!$A$3:$N$962,11,FALSE)),"")</f>
        <v/>
      </c>
      <c r="K1274" s="223" t="str">
        <f>IFERROR(IF(VLOOKUP($O1274,'APOIO-DESPESAS'!$A$3:$N$962,12,FALSE)="","",VLOOKUP($O1274,'APOIO-DESPESAS'!$A$3:$N$962,12,FALSE)),"")</f>
        <v/>
      </c>
      <c r="L1274" s="223" t="str">
        <f>IFERROR(IF(VLOOKUP($O1274,'APOIO-DESPESAS'!$A$3:$N$962,13,FALSE)="","",VLOOKUP($O1274,'APOIO-DESPESAS'!$A$3:$N$962,13,FALSE)),"")</f>
        <v/>
      </c>
      <c r="M1274" s="223" t="str">
        <f>IFERROR(IF(VLOOKUP($O1274,'APOIO-DESPESAS'!$A$3:$N$962,14,FALSE)="","",VLOOKUP($O1274,'APOIO-DESPESAS'!$A$3:$N$962,14,FALSE)),"")</f>
        <v/>
      </c>
      <c r="O1274" s="223">
        <f t="shared" si="19"/>
        <v>1272</v>
      </c>
    </row>
    <row r="1275" spans="1:15" x14ac:dyDescent="0.25">
      <c r="A1275" s="223" t="str">
        <f>IFERROR(IF(VLOOKUP($O1275,'APOIO-DESPESAS'!$A$3:$N$962,2,FALSE)="","",VLOOKUP($O1275,'APOIO-DESPESAS'!$A$3:$N$962,2,FALSE)),"")</f>
        <v/>
      </c>
      <c r="B1275" s="223" t="str">
        <f>IFERROR(IF(VLOOKUP($O1275,'APOIO-DESPESAS'!$A$3:$N$962,3,FALSE)="","",VLOOKUP($O1275,'APOIO-DESPESAS'!$A$3:$N$962,3,FALSE)),"")</f>
        <v/>
      </c>
      <c r="C1275" s="223" t="str">
        <f>IFERROR(IF(VLOOKUP($O1275,'APOIO-DESPESAS'!$A$3:$N$962,4,FALSE)="","",VLOOKUP($O1275,'APOIO-DESPESAS'!$A$3:$N$962,4,FALSE)),"")</f>
        <v/>
      </c>
      <c r="D1275" s="223" t="str">
        <f>IFERROR(IF(VLOOKUP($O1275,'APOIO-DESPESAS'!$A$3:$N$962,5,FALSE)="","",VLOOKUP($O1275,'APOIO-DESPESAS'!$A$3:$N$962,5,FALSE)),"")</f>
        <v/>
      </c>
      <c r="E1275" s="223" t="str">
        <f>IFERROR(IF(VLOOKUP($O1275,'APOIO-DESPESAS'!$A$3:$N$962,6,FALSE)="","",VLOOKUP($O1275,'APOIO-DESPESAS'!$A$3:$N$962,6,FALSE)),"")</f>
        <v/>
      </c>
      <c r="F1275" s="223" t="str">
        <f>IFERROR(IF(VLOOKUP($O1275,'APOIO-DESPESAS'!$A$3:$N$962,7,FALSE)="","",VLOOKUP($O1275,'APOIO-DESPESAS'!$A$3:$N$962,7,FALSE)),"")</f>
        <v/>
      </c>
      <c r="G1275" s="223" t="str">
        <f>IFERROR(IF(VLOOKUP($O1275,'APOIO-DESPESAS'!$A$3:$N$962,8,FALSE)="","",VLOOKUP($O1275,'APOIO-DESPESAS'!$A$3:$N$962,8,FALSE)),"")</f>
        <v/>
      </c>
      <c r="H1275" s="223" t="str">
        <f>IFERROR(IF(VLOOKUP($O1275,'APOIO-DESPESAS'!$A$3:$N$962,9,FALSE)="","",VLOOKUP($O1275,'APOIO-DESPESAS'!$A$3:$N$962,9,FALSE)),"")</f>
        <v/>
      </c>
      <c r="I1275" s="223" t="str">
        <f>IFERROR(IF(VLOOKUP($O1275,'APOIO-DESPESAS'!$A$3:$N$962,10,FALSE)="","",VLOOKUP($O1275,'APOIO-DESPESAS'!$A$3:$N$962,10,FALSE)),"")</f>
        <v/>
      </c>
      <c r="J1275" s="223" t="str">
        <f>IFERROR(IF(VLOOKUP($O1275,'APOIO-DESPESAS'!$A$3:$N$962,11,FALSE)="","",VLOOKUP($O1275,'APOIO-DESPESAS'!$A$3:$N$962,11,FALSE)),"")</f>
        <v/>
      </c>
      <c r="K1275" s="223" t="str">
        <f>IFERROR(IF(VLOOKUP($O1275,'APOIO-DESPESAS'!$A$3:$N$962,12,FALSE)="","",VLOOKUP($O1275,'APOIO-DESPESAS'!$A$3:$N$962,12,FALSE)),"")</f>
        <v/>
      </c>
      <c r="L1275" s="223" t="str">
        <f>IFERROR(IF(VLOOKUP($O1275,'APOIO-DESPESAS'!$A$3:$N$962,13,FALSE)="","",VLOOKUP($O1275,'APOIO-DESPESAS'!$A$3:$N$962,13,FALSE)),"")</f>
        <v/>
      </c>
      <c r="M1275" s="223" t="str">
        <f>IFERROR(IF(VLOOKUP($O1275,'APOIO-DESPESAS'!$A$3:$N$962,14,FALSE)="","",VLOOKUP($O1275,'APOIO-DESPESAS'!$A$3:$N$962,14,FALSE)),"")</f>
        <v/>
      </c>
      <c r="O1275" s="223">
        <f t="shared" si="19"/>
        <v>1273</v>
      </c>
    </row>
    <row r="1276" spans="1:15" x14ac:dyDescent="0.25">
      <c r="A1276" s="223" t="str">
        <f>IFERROR(IF(VLOOKUP($O1276,'APOIO-DESPESAS'!$A$3:$N$962,2,FALSE)="","",VLOOKUP($O1276,'APOIO-DESPESAS'!$A$3:$N$962,2,FALSE)),"")</f>
        <v/>
      </c>
      <c r="B1276" s="223" t="str">
        <f>IFERROR(IF(VLOOKUP($O1276,'APOIO-DESPESAS'!$A$3:$N$962,3,FALSE)="","",VLOOKUP($O1276,'APOIO-DESPESAS'!$A$3:$N$962,3,FALSE)),"")</f>
        <v/>
      </c>
      <c r="C1276" s="223" t="str">
        <f>IFERROR(IF(VLOOKUP($O1276,'APOIO-DESPESAS'!$A$3:$N$962,4,FALSE)="","",VLOOKUP($O1276,'APOIO-DESPESAS'!$A$3:$N$962,4,FALSE)),"")</f>
        <v/>
      </c>
      <c r="D1276" s="223" t="str">
        <f>IFERROR(IF(VLOOKUP($O1276,'APOIO-DESPESAS'!$A$3:$N$962,5,FALSE)="","",VLOOKUP($O1276,'APOIO-DESPESAS'!$A$3:$N$962,5,FALSE)),"")</f>
        <v/>
      </c>
      <c r="E1276" s="223" t="str">
        <f>IFERROR(IF(VLOOKUP($O1276,'APOIO-DESPESAS'!$A$3:$N$962,6,FALSE)="","",VLOOKUP($O1276,'APOIO-DESPESAS'!$A$3:$N$962,6,FALSE)),"")</f>
        <v/>
      </c>
      <c r="F1276" s="223" t="str">
        <f>IFERROR(IF(VLOOKUP($O1276,'APOIO-DESPESAS'!$A$3:$N$962,7,FALSE)="","",VLOOKUP($O1276,'APOIO-DESPESAS'!$A$3:$N$962,7,FALSE)),"")</f>
        <v/>
      </c>
      <c r="G1276" s="223" t="str">
        <f>IFERROR(IF(VLOOKUP($O1276,'APOIO-DESPESAS'!$A$3:$N$962,8,FALSE)="","",VLOOKUP($O1276,'APOIO-DESPESAS'!$A$3:$N$962,8,FALSE)),"")</f>
        <v/>
      </c>
      <c r="H1276" s="223" t="str">
        <f>IFERROR(IF(VLOOKUP($O1276,'APOIO-DESPESAS'!$A$3:$N$962,9,FALSE)="","",VLOOKUP($O1276,'APOIO-DESPESAS'!$A$3:$N$962,9,FALSE)),"")</f>
        <v/>
      </c>
      <c r="I1276" s="223" t="str">
        <f>IFERROR(IF(VLOOKUP($O1276,'APOIO-DESPESAS'!$A$3:$N$962,10,FALSE)="","",VLOOKUP($O1276,'APOIO-DESPESAS'!$A$3:$N$962,10,FALSE)),"")</f>
        <v/>
      </c>
      <c r="J1276" s="223" t="str">
        <f>IFERROR(IF(VLOOKUP($O1276,'APOIO-DESPESAS'!$A$3:$N$962,11,FALSE)="","",VLOOKUP($O1276,'APOIO-DESPESAS'!$A$3:$N$962,11,FALSE)),"")</f>
        <v/>
      </c>
      <c r="K1276" s="223" t="str">
        <f>IFERROR(IF(VLOOKUP($O1276,'APOIO-DESPESAS'!$A$3:$N$962,12,FALSE)="","",VLOOKUP($O1276,'APOIO-DESPESAS'!$A$3:$N$962,12,FALSE)),"")</f>
        <v/>
      </c>
      <c r="L1276" s="223" t="str">
        <f>IFERROR(IF(VLOOKUP($O1276,'APOIO-DESPESAS'!$A$3:$N$962,13,FALSE)="","",VLOOKUP($O1276,'APOIO-DESPESAS'!$A$3:$N$962,13,FALSE)),"")</f>
        <v/>
      </c>
      <c r="M1276" s="223" t="str">
        <f>IFERROR(IF(VLOOKUP($O1276,'APOIO-DESPESAS'!$A$3:$N$962,14,FALSE)="","",VLOOKUP($O1276,'APOIO-DESPESAS'!$A$3:$N$962,14,FALSE)),"")</f>
        <v/>
      </c>
      <c r="O1276" s="223">
        <f t="shared" si="19"/>
        <v>1274</v>
      </c>
    </row>
    <row r="1277" spans="1:15" x14ac:dyDescent="0.25">
      <c r="A1277" s="223" t="str">
        <f>IFERROR(IF(VLOOKUP($O1277,'APOIO-DESPESAS'!$A$3:$N$962,2,FALSE)="","",VLOOKUP($O1277,'APOIO-DESPESAS'!$A$3:$N$962,2,FALSE)),"")</f>
        <v/>
      </c>
      <c r="B1277" s="223" t="str">
        <f>IFERROR(IF(VLOOKUP($O1277,'APOIO-DESPESAS'!$A$3:$N$962,3,FALSE)="","",VLOOKUP($O1277,'APOIO-DESPESAS'!$A$3:$N$962,3,FALSE)),"")</f>
        <v/>
      </c>
      <c r="C1277" s="223" t="str">
        <f>IFERROR(IF(VLOOKUP($O1277,'APOIO-DESPESAS'!$A$3:$N$962,4,FALSE)="","",VLOOKUP($O1277,'APOIO-DESPESAS'!$A$3:$N$962,4,FALSE)),"")</f>
        <v/>
      </c>
      <c r="D1277" s="223" t="str">
        <f>IFERROR(IF(VLOOKUP($O1277,'APOIO-DESPESAS'!$A$3:$N$962,5,FALSE)="","",VLOOKUP($O1277,'APOIO-DESPESAS'!$A$3:$N$962,5,FALSE)),"")</f>
        <v/>
      </c>
      <c r="E1277" s="223" t="str">
        <f>IFERROR(IF(VLOOKUP($O1277,'APOIO-DESPESAS'!$A$3:$N$962,6,FALSE)="","",VLOOKUP($O1277,'APOIO-DESPESAS'!$A$3:$N$962,6,FALSE)),"")</f>
        <v/>
      </c>
      <c r="F1277" s="223" t="str">
        <f>IFERROR(IF(VLOOKUP($O1277,'APOIO-DESPESAS'!$A$3:$N$962,7,FALSE)="","",VLOOKUP($O1277,'APOIO-DESPESAS'!$A$3:$N$962,7,FALSE)),"")</f>
        <v/>
      </c>
      <c r="G1277" s="223" t="str">
        <f>IFERROR(IF(VLOOKUP($O1277,'APOIO-DESPESAS'!$A$3:$N$962,8,FALSE)="","",VLOOKUP($O1277,'APOIO-DESPESAS'!$A$3:$N$962,8,FALSE)),"")</f>
        <v/>
      </c>
      <c r="H1277" s="223" t="str">
        <f>IFERROR(IF(VLOOKUP($O1277,'APOIO-DESPESAS'!$A$3:$N$962,9,FALSE)="","",VLOOKUP($O1277,'APOIO-DESPESAS'!$A$3:$N$962,9,FALSE)),"")</f>
        <v/>
      </c>
      <c r="I1277" s="223" t="str">
        <f>IFERROR(IF(VLOOKUP($O1277,'APOIO-DESPESAS'!$A$3:$N$962,10,FALSE)="","",VLOOKUP($O1277,'APOIO-DESPESAS'!$A$3:$N$962,10,FALSE)),"")</f>
        <v/>
      </c>
      <c r="J1277" s="223" t="str">
        <f>IFERROR(IF(VLOOKUP($O1277,'APOIO-DESPESAS'!$A$3:$N$962,11,FALSE)="","",VLOOKUP($O1277,'APOIO-DESPESAS'!$A$3:$N$962,11,FALSE)),"")</f>
        <v/>
      </c>
      <c r="K1277" s="223" t="str">
        <f>IFERROR(IF(VLOOKUP($O1277,'APOIO-DESPESAS'!$A$3:$N$962,12,FALSE)="","",VLOOKUP($O1277,'APOIO-DESPESAS'!$A$3:$N$962,12,FALSE)),"")</f>
        <v/>
      </c>
      <c r="L1277" s="223" t="str">
        <f>IFERROR(IF(VLOOKUP($O1277,'APOIO-DESPESAS'!$A$3:$N$962,13,FALSE)="","",VLOOKUP($O1277,'APOIO-DESPESAS'!$A$3:$N$962,13,FALSE)),"")</f>
        <v/>
      </c>
      <c r="M1277" s="223" t="str">
        <f>IFERROR(IF(VLOOKUP($O1277,'APOIO-DESPESAS'!$A$3:$N$962,14,FALSE)="","",VLOOKUP($O1277,'APOIO-DESPESAS'!$A$3:$N$962,14,FALSE)),"")</f>
        <v/>
      </c>
      <c r="O1277" s="223">
        <f t="shared" si="19"/>
        <v>1275</v>
      </c>
    </row>
    <row r="1278" spans="1:15" x14ac:dyDescent="0.25">
      <c r="A1278" s="223" t="str">
        <f>IFERROR(IF(VLOOKUP($O1278,'APOIO-DESPESAS'!$A$3:$N$962,2,FALSE)="","",VLOOKUP($O1278,'APOIO-DESPESAS'!$A$3:$N$962,2,FALSE)),"")</f>
        <v/>
      </c>
      <c r="B1278" s="223" t="str">
        <f>IFERROR(IF(VLOOKUP($O1278,'APOIO-DESPESAS'!$A$3:$N$962,3,FALSE)="","",VLOOKUP($O1278,'APOIO-DESPESAS'!$A$3:$N$962,3,FALSE)),"")</f>
        <v/>
      </c>
      <c r="C1278" s="223" t="str">
        <f>IFERROR(IF(VLOOKUP($O1278,'APOIO-DESPESAS'!$A$3:$N$962,4,FALSE)="","",VLOOKUP($O1278,'APOIO-DESPESAS'!$A$3:$N$962,4,FALSE)),"")</f>
        <v/>
      </c>
      <c r="D1278" s="223" t="str">
        <f>IFERROR(IF(VLOOKUP($O1278,'APOIO-DESPESAS'!$A$3:$N$962,5,FALSE)="","",VLOOKUP($O1278,'APOIO-DESPESAS'!$A$3:$N$962,5,FALSE)),"")</f>
        <v/>
      </c>
      <c r="E1278" s="223" t="str">
        <f>IFERROR(IF(VLOOKUP($O1278,'APOIO-DESPESAS'!$A$3:$N$962,6,FALSE)="","",VLOOKUP($O1278,'APOIO-DESPESAS'!$A$3:$N$962,6,FALSE)),"")</f>
        <v/>
      </c>
      <c r="F1278" s="223" t="str">
        <f>IFERROR(IF(VLOOKUP($O1278,'APOIO-DESPESAS'!$A$3:$N$962,7,FALSE)="","",VLOOKUP($O1278,'APOIO-DESPESAS'!$A$3:$N$962,7,FALSE)),"")</f>
        <v/>
      </c>
      <c r="G1278" s="223" t="str">
        <f>IFERROR(IF(VLOOKUP($O1278,'APOIO-DESPESAS'!$A$3:$N$962,8,FALSE)="","",VLOOKUP($O1278,'APOIO-DESPESAS'!$A$3:$N$962,8,FALSE)),"")</f>
        <v/>
      </c>
      <c r="H1278" s="223" t="str">
        <f>IFERROR(IF(VLOOKUP($O1278,'APOIO-DESPESAS'!$A$3:$N$962,9,FALSE)="","",VLOOKUP($O1278,'APOIO-DESPESAS'!$A$3:$N$962,9,FALSE)),"")</f>
        <v/>
      </c>
      <c r="I1278" s="223" t="str">
        <f>IFERROR(IF(VLOOKUP($O1278,'APOIO-DESPESAS'!$A$3:$N$962,10,FALSE)="","",VLOOKUP($O1278,'APOIO-DESPESAS'!$A$3:$N$962,10,FALSE)),"")</f>
        <v/>
      </c>
      <c r="J1278" s="223" t="str">
        <f>IFERROR(IF(VLOOKUP($O1278,'APOIO-DESPESAS'!$A$3:$N$962,11,FALSE)="","",VLOOKUP($O1278,'APOIO-DESPESAS'!$A$3:$N$962,11,FALSE)),"")</f>
        <v/>
      </c>
      <c r="K1278" s="223" t="str">
        <f>IFERROR(IF(VLOOKUP($O1278,'APOIO-DESPESAS'!$A$3:$N$962,12,FALSE)="","",VLOOKUP($O1278,'APOIO-DESPESAS'!$A$3:$N$962,12,FALSE)),"")</f>
        <v/>
      </c>
      <c r="L1278" s="223" t="str">
        <f>IFERROR(IF(VLOOKUP($O1278,'APOIO-DESPESAS'!$A$3:$N$962,13,FALSE)="","",VLOOKUP($O1278,'APOIO-DESPESAS'!$A$3:$N$962,13,FALSE)),"")</f>
        <v/>
      </c>
      <c r="M1278" s="223" t="str">
        <f>IFERROR(IF(VLOOKUP($O1278,'APOIO-DESPESAS'!$A$3:$N$962,14,FALSE)="","",VLOOKUP($O1278,'APOIO-DESPESAS'!$A$3:$N$962,14,FALSE)),"")</f>
        <v/>
      </c>
      <c r="O1278" s="223">
        <f t="shared" si="19"/>
        <v>1276</v>
      </c>
    </row>
    <row r="1279" spans="1:15" x14ac:dyDescent="0.25">
      <c r="A1279" s="223" t="str">
        <f>IFERROR(IF(VLOOKUP($O1279,'APOIO-DESPESAS'!$A$3:$N$962,2,FALSE)="","",VLOOKUP($O1279,'APOIO-DESPESAS'!$A$3:$N$962,2,FALSE)),"")</f>
        <v/>
      </c>
      <c r="B1279" s="223" t="str">
        <f>IFERROR(IF(VLOOKUP($O1279,'APOIO-DESPESAS'!$A$3:$N$962,3,FALSE)="","",VLOOKUP($O1279,'APOIO-DESPESAS'!$A$3:$N$962,3,FALSE)),"")</f>
        <v/>
      </c>
      <c r="C1279" s="223" t="str">
        <f>IFERROR(IF(VLOOKUP($O1279,'APOIO-DESPESAS'!$A$3:$N$962,4,FALSE)="","",VLOOKUP($O1279,'APOIO-DESPESAS'!$A$3:$N$962,4,FALSE)),"")</f>
        <v/>
      </c>
      <c r="D1279" s="223" t="str">
        <f>IFERROR(IF(VLOOKUP($O1279,'APOIO-DESPESAS'!$A$3:$N$962,5,FALSE)="","",VLOOKUP($O1279,'APOIO-DESPESAS'!$A$3:$N$962,5,FALSE)),"")</f>
        <v/>
      </c>
      <c r="E1279" s="223" t="str">
        <f>IFERROR(IF(VLOOKUP($O1279,'APOIO-DESPESAS'!$A$3:$N$962,6,FALSE)="","",VLOOKUP($O1279,'APOIO-DESPESAS'!$A$3:$N$962,6,FALSE)),"")</f>
        <v/>
      </c>
      <c r="F1279" s="223" t="str">
        <f>IFERROR(IF(VLOOKUP($O1279,'APOIO-DESPESAS'!$A$3:$N$962,7,FALSE)="","",VLOOKUP($O1279,'APOIO-DESPESAS'!$A$3:$N$962,7,FALSE)),"")</f>
        <v/>
      </c>
      <c r="G1279" s="223" t="str">
        <f>IFERROR(IF(VLOOKUP($O1279,'APOIO-DESPESAS'!$A$3:$N$962,8,FALSE)="","",VLOOKUP($O1279,'APOIO-DESPESAS'!$A$3:$N$962,8,FALSE)),"")</f>
        <v/>
      </c>
      <c r="H1279" s="223" t="str">
        <f>IFERROR(IF(VLOOKUP($O1279,'APOIO-DESPESAS'!$A$3:$N$962,9,FALSE)="","",VLOOKUP($O1279,'APOIO-DESPESAS'!$A$3:$N$962,9,FALSE)),"")</f>
        <v/>
      </c>
      <c r="I1279" s="223" t="str">
        <f>IFERROR(IF(VLOOKUP($O1279,'APOIO-DESPESAS'!$A$3:$N$962,10,FALSE)="","",VLOOKUP($O1279,'APOIO-DESPESAS'!$A$3:$N$962,10,FALSE)),"")</f>
        <v/>
      </c>
      <c r="J1279" s="223" t="str">
        <f>IFERROR(IF(VLOOKUP($O1279,'APOIO-DESPESAS'!$A$3:$N$962,11,FALSE)="","",VLOOKUP($O1279,'APOIO-DESPESAS'!$A$3:$N$962,11,FALSE)),"")</f>
        <v/>
      </c>
      <c r="K1279" s="223" t="str">
        <f>IFERROR(IF(VLOOKUP($O1279,'APOIO-DESPESAS'!$A$3:$N$962,12,FALSE)="","",VLOOKUP($O1279,'APOIO-DESPESAS'!$A$3:$N$962,12,FALSE)),"")</f>
        <v/>
      </c>
      <c r="L1279" s="223" t="str">
        <f>IFERROR(IF(VLOOKUP($O1279,'APOIO-DESPESAS'!$A$3:$N$962,13,FALSE)="","",VLOOKUP($O1279,'APOIO-DESPESAS'!$A$3:$N$962,13,FALSE)),"")</f>
        <v/>
      </c>
      <c r="M1279" s="223" t="str">
        <f>IFERROR(IF(VLOOKUP($O1279,'APOIO-DESPESAS'!$A$3:$N$962,14,FALSE)="","",VLOOKUP($O1279,'APOIO-DESPESAS'!$A$3:$N$962,14,FALSE)),"")</f>
        <v/>
      </c>
      <c r="O1279" s="223">
        <f t="shared" si="19"/>
        <v>1277</v>
      </c>
    </row>
    <row r="1280" spans="1:15" x14ac:dyDescent="0.25">
      <c r="A1280" s="223" t="str">
        <f>IFERROR(IF(VLOOKUP($O1280,'APOIO-DESPESAS'!$A$3:$N$962,2,FALSE)="","",VLOOKUP($O1280,'APOIO-DESPESAS'!$A$3:$N$962,2,FALSE)),"")</f>
        <v/>
      </c>
      <c r="B1280" s="223" t="str">
        <f>IFERROR(IF(VLOOKUP($O1280,'APOIO-DESPESAS'!$A$3:$N$962,3,FALSE)="","",VLOOKUP($O1280,'APOIO-DESPESAS'!$A$3:$N$962,3,FALSE)),"")</f>
        <v/>
      </c>
      <c r="C1280" s="223" t="str">
        <f>IFERROR(IF(VLOOKUP($O1280,'APOIO-DESPESAS'!$A$3:$N$962,4,FALSE)="","",VLOOKUP($O1280,'APOIO-DESPESAS'!$A$3:$N$962,4,FALSE)),"")</f>
        <v/>
      </c>
      <c r="D1280" s="223" t="str">
        <f>IFERROR(IF(VLOOKUP($O1280,'APOIO-DESPESAS'!$A$3:$N$962,5,FALSE)="","",VLOOKUP($O1280,'APOIO-DESPESAS'!$A$3:$N$962,5,FALSE)),"")</f>
        <v/>
      </c>
      <c r="E1280" s="223" t="str">
        <f>IFERROR(IF(VLOOKUP($O1280,'APOIO-DESPESAS'!$A$3:$N$962,6,FALSE)="","",VLOOKUP($O1280,'APOIO-DESPESAS'!$A$3:$N$962,6,FALSE)),"")</f>
        <v/>
      </c>
      <c r="F1280" s="223" t="str">
        <f>IFERROR(IF(VLOOKUP($O1280,'APOIO-DESPESAS'!$A$3:$N$962,7,FALSE)="","",VLOOKUP($O1280,'APOIO-DESPESAS'!$A$3:$N$962,7,FALSE)),"")</f>
        <v/>
      </c>
      <c r="G1280" s="223" t="str">
        <f>IFERROR(IF(VLOOKUP($O1280,'APOIO-DESPESAS'!$A$3:$N$962,8,FALSE)="","",VLOOKUP($O1280,'APOIO-DESPESAS'!$A$3:$N$962,8,FALSE)),"")</f>
        <v/>
      </c>
      <c r="H1280" s="223" t="str">
        <f>IFERROR(IF(VLOOKUP($O1280,'APOIO-DESPESAS'!$A$3:$N$962,9,FALSE)="","",VLOOKUP($O1280,'APOIO-DESPESAS'!$A$3:$N$962,9,FALSE)),"")</f>
        <v/>
      </c>
      <c r="I1280" s="223" t="str">
        <f>IFERROR(IF(VLOOKUP($O1280,'APOIO-DESPESAS'!$A$3:$N$962,10,FALSE)="","",VLOOKUP($O1280,'APOIO-DESPESAS'!$A$3:$N$962,10,FALSE)),"")</f>
        <v/>
      </c>
      <c r="J1280" s="223" t="str">
        <f>IFERROR(IF(VLOOKUP($O1280,'APOIO-DESPESAS'!$A$3:$N$962,11,FALSE)="","",VLOOKUP($O1280,'APOIO-DESPESAS'!$A$3:$N$962,11,FALSE)),"")</f>
        <v/>
      </c>
      <c r="K1280" s="223" t="str">
        <f>IFERROR(IF(VLOOKUP($O1280,'APOIO-DESPESAS'!$A$3:$N$962,12,FALSE)="","",VLOOKUP($O1280,'APOIO-DESPESAS'!$A$3:$N$962,12,FALSE)),"")</f>
        <v/>
      </c>
      <c r="L1280" s="223" t="str">
        <f>IFERROR(IF(VLOOKUP($O1280,'APOIO-DESPESAS'!$A$3:$N$962,13,FALSE)="","",VLOOKUP($O1280,'APOIO-DESPESAS'!$A$3:$N$962,13,FALSE)),"")</f>
        <v/>
      </c>
      <c r="M1280" s="223" t="str">
        <f>IFERROR(IF(VLOOKUP($O1280,'APOIO-DESPESAS'!$A$3:$N$962,14,FALSE)="","",VLOOKUP($O1280,'APOIO-DESPESAS'!$A$3:$N$962,14,FALSE)),"")</f>
        <v/>
      </c>
      <c r="O1280" s="223">
        <f t="shared" si="19"/>
        <v>1278</v>
      </c>
    </row>
    <row r="1281" spans="1:15" x14ac:dyDescent="0.25">
      <c r="A1281" s="223" t="str">
        <f>IFERROR(IF(VLOOKUP($O1281,'APOIO-DESPESAS'!$A$3:$N$962,2,FALSE)="","",VLOOKUP($O1281,'APOIO-DESPESAS'!$A$3:$N$962,2,FALSE)),"")</f>
        <v/>
      </c>
      <c r="B1281" s="223" t="str">
        <f>IFERROR(IF(VLOOKUP($O1281,'APOIO-DESPESAS'!$A$3:$N$962,3,FALSE)="","",VLOOKUP($O1281,'APOIO-DESPESAS'!$A$3:$N$962,3,FALSE)),"")</f>
        <v/>
      </c>
      <c r="C1281" s="223" t="str">
        <f>IFERROR(IF(VLOOKUP($O1281,'APOIO-DESPESAS'!$A$3:$N$962,4,FALSE)="","",VLOOKUP($O1281,'APOIO-DESPESAS'!$A$3:$N$962,4,FALSE)),"")</f>
        <v/>
      </c>
      <c r="D1281" s="223" t="str">
        <f>IFERROR(IF(VLOOKUP($O1281,'APOIO-DESPESAS'!$A$3:$N$962,5,FALSE)="","",VLOOKUP($O1281,'APOIO-DESPESAS'!$A$3:$N$962,5,FALSE)),"")</f>
        <v/>
      </c>
      <c r="E1281" s="223" t="str">
        <f>IFERROR(IF(VLOOKUP($O1281,'APOIO-DESPESAS'!$A$3:$N$962,6,FALSE)="","",VLOOKUP($O1281,'APOIO-DESPESAS'!$A$3:$N$962,6,FALSE)),"")</f>
        <v/>
      </c>
      <c r="F1281" s="223" t="str">
        <f>IFERROR(IF(VLOOKUP($O1281,'APOIO-DESPESAS'!$A$3:$N$962,7,FALSE)="","",VLOOKUP($O1281,'APOIO-DESPESAS'!$A$3:$N$962,7,FALSE)),"")</f>
        <v/>
      </c>
      <c r="G1281" s="223" t="str">
        <f>IFERROR(IF(VLOOKUP($O1281,'APOIO-DESPESAS'!$A$3:$N$962,8,FALSE)="","",VLOOKUP($O1281,'APOIO-DESPESAS'!$A$3:$N$962,8,FALSE)),"")</f>
        <v/>
      </c>
      <c r="H1281" s="223" t="str">
        <f>IFERROR(IF(VLOOKUP($O1281,'APOIO-DESPESAS'!$A$3:$N$962,9,FALSE)="","",VLOOKUP($O1281,'APOIO-DESPESAS'!$A$3:$N$962,9,FALSE)),"")</f>
        <v/>
      </c>
      <c r="I1281" s="223" t="str">
        <f>IFERROR(IF(VLOOKUP($O1281,'APOIO-DESPESAS'!$A$3:$N$962,10,FALSE)="","",VLOOKUP($O1281,'APOIO-DESPESAS'!$A$3:$N$962,10,FALSE)),"")</f>
        <v/>
      </c>
      <c r="J1281" s="223" t="str">
        <f>IFERROR(IF(VLOOKUP($O1281,'APOIO-DESPESAS'!$A$3:$N$962,11,FALSE)="","",VLOOKUP($O1281,'APOIO-DESPESAS'!$A$3:$N$962,11,FALSE)),"")</f>
        <v/>
      </c>
      <c r="K1281" s="223" t="str">
        <f>IFERROR(IF(VLOOKUP($O1281,'APOIO-DESPESAS'!$A$3:$N$962,12,FALSE)="","",VLOOKUP($O1281,'APOIO-DESPESAS'!$A$3:$N$962,12,FALSE)),"")</f>
        <v/>
      </c>
      <c r="L1281" s="223" t="str">
        <f>IFERROR(IF(VLOOKUP($O1281,'APOIO-DESPESAS'!$A$3:$N$962,13,FALSE)="","",VLOOKUP($O1281,'APOIO-DESPESAS'!$A$3:$N$962,13,FALSE)),"")</f>
        <v/>
      </c>
      <c r="M1281" s="223" t="str">
        <f>IFERROR(IF(VLOOKUP($O1281,'APOIO-DESPESAS'!$A$3:$N$962,14,FALSE)="","",VLOOKUP($O1281,'APOIO-DESPESAS'!$A$3:$N$962,14,FALSE)),"")</f>
        <v/>
      </c>
      <c r="O1281" s="223">
        <f t="shared" si="19"/>
        <v>1279</v>
      </c>
    </row>
    <row r="1282" spans="1:15" x14ac:dyDescent="0.25">
      <c r="A1282" s="223" t="str">
        <f>IFERROR(IF(VLOOKUP($O1282,'APOIO-DESPESAS'!$A$3:$N$962,2,FALSE)="","",VLOOKUP($O1282,'APOIO-DESPESAS'!$A$3:$N$962,2,FALSE)),"")</f>
        <v/>
      </c>
      <c r="B1282" s="223" t="str">
        <f>IFERROR(IF(VLOOKUP($O1282,'APOIO-DESPESAS'!$A$3:$N$962,3,FALSE)="","",VLOOKUP($O1282,'APOIO-DESPESAS'!$A$3:$N$962,3,FALSE)),"")</f>
        <v/>
      </c>
      <c r="C1282" s="223" t="str">
        <f>IFERROR(IF(VLOOKUP($O1282,'APOIO-DESPESAS'!$A$3:$N$962,4,FALSE)="","",VLOOKUP($O1282,'APOIO-DESPESAS'!$A$3:$N$962,4,FALSE)),"")</f>
        <v/>
      </c>
      <c r="D1282" s="223" t="str">
        <f>IFERROR(IF(VLOOKUP($O1282,'APOIO-DESPESAS'!$A$3:$N$962,5,FALSE)="","",VLOOKUP($O1282,'APOIO-DESPESAS'!$A$3:$N$962,5,FALSE)),"")</f>
        <v/>
      </c>
      <c r="E1282" s="223" t="str">
        <f>IFERROR(IF(VLOOKUP($O1282,'APOIO-DESPESAS'!$A$3:$N$962,6,FALSE)="","",VLOOKUP($O1282,'APOIO-DESPESAS'!$A$3:$N$962,6,FALSE)),"")</f>
        <v/>
      </c>
      <c r="F1282" s="223" t="str">
        <f>IFERROR(IF(VLOOKUP($O1282,'APOIO-DESPESAS'!$A$3:$N$962,7,FALSE)="","",VLOOKUP($O1282,'APOIO-DESPESAS'!$A$3:$N$962,7,FALSE)),"")</f>
        <v/>
      </c>
      <c r="G1282" s="223" t="str">
        <f>IFERROR(IF(VLOOKUP($O1282,'APOIO-DESPESAS'!$A$3:$N$962,8,FALSE)="","",VLOOKUP($O1282,'APOIO-DESPESAS'!$A$3:$N$962,8,FALSE)),"")</f>
        <v/>
      </c>
      <c r="H1282" s="223" t="str">
        <f>IFERROR(IF(VLOOKUP($O1282,'APOIO-DESPESAS'!$A$3:$N$962,9,FALSE)="","",VLOOKUP($O1282,'APOIO-DESPESAS'!$A$3:$N$962,9,FALSE)),"")</f>
        <v/>
      </c>
      <c r="I1282" s="223" t="str">
        <f>IFERROR(IF(VLOOKUP($O1282,'APOIO-DESPESAS'!$A$3:$N$962,10,FALSE)="","",VLOOKUP($O1282,'APOIO-DESPESAS'!$A$3:$N$962,10,FALSE)),"")</f>
        <v/>
      </c>
      <c r="J1282" s="223" t="str">
        <f>IFERROR(IF(VLOOKUP($O1282,'APOIO-DESPESAS'!$A$3:$N$962,11,FALSE)="","",VLOOKUP($O1282,'APOIO-DESPESAS'!$A$3:$N$962,11,FALSE)),"")</f>
        <v/>
      </c>
      <c r="K1282" s="223" t="str">
        <f>IFERROR(IF(VLOOKUP($O1282,'APOIO-DESPESAS'!$A$3:$N$962,12,FALSE)="","",VLOOKUP($O1282,'APOIO-DESPESAS'!$A$3:$N$962,12,FALSE)),"")</f>
        <v/>
      </c>
      <c r="L1282" s="223" t="str">
        <f>IFERROR(IF(VLOOKUP($O1282,'APOIO-DESPESAS'!$A$3:$N$962,13,FALSE)="","",VLOOKUP($O1282,'APOIO-DESPESAS'!$A$3:$N$962,13,FALSE)),"")</f>
        <v/>
      </c>
      <c r="M1282" s="223" t="str">
        <f>IFERROR(IF(VLOOKUP($O1282,'APOIO-DESPESAS'!$A$3:$N$962,14,FALSE)="","",VLOOKUP($O1282,'APOIO-DESPESAS'!$A$3:$N$962,14,FALSE)),"")</f>
        <v/>
      </c>
      <c r="O1282" s="223">
        <f t="shared" si="19"/>
        <v>1280</v>
      </c>
    </row>
    <row r="1283" spans="1:15" x14ac:dyDescent="0.25">
      <c r="A1283" s="223" t="str">
        <f>IFERROR(IF(VLOOKUP($O1283,'APOIO-DESPESAS'!$A$3:$N$962,2,FALSE)="","",VLOOKUP($O1283,'APOIO-DESPESAS'!$A$3:$N$962,2,FALSE)),"")</f>
        <v/>
      </c>
      <c r="B1283" s="223" t="str">
        <f>IFERROR(IF(VLOOKUP($O1283,'APOIO-DESPESAS'!$A$3:$N$962,3,FALSE)="","",VLOOKUP($O1283,'APOIO-DESPESAS'!$A$3:$N$962,3,FALSE)),"")</f>
        <v/>
      </c>
      <c r="C1283" s="223" t="str">
        <f>IFERROR(IF(VLOOKUP($O1283,'APOIO-DESPESAS'!$A$3:$N$962,4,FALSE)="","",VLOOKUP($O1283,'APOIO-DESPESAS'!$A$3:$N$962,4,FALSE)),"")</f>
        <v/>
      </c>
      <c r="D1283" s="223" t="str">
        <f>IFERROR(IF(VLOOKUP($O1283,'APOIO-DESPESAS'!$A$3:$N$962,5,FALSE)="","",VLOOKUP($O1283,'APOIO-DESPESAS'!$A$3:$N$962,5,FALSE)),"")</f>
        <v/>
      </c>
      <c r="E1283" s="223" t="str">
        <f>IFERROR(IF(VLOOKUP($O1283,'APOIO-DESPESAS'!$A$3:$N$962,6,FALSE)="","",VLOOKUP($O1283,'APOIO-DESPESAS'!$A$3:$N$962,6,FALSE)),"")</f>
        <v/>
      </c>
      <c r="F1283" s="223" t="str">
        <f>IFERROR(IF(VLOOKUP($O1283,'APOIO-DESPESAS'!$A$3:$N$962,7,FALSE)="","",VLOOKUP($O1283,'APOIO-DESPESAS'!$A$3:$N$962,7,FALSE)),"")</f>
        <v/>
      </c>
      <c r="G1283" s="223" t="str">
        <f>IFERROR(IF(VLOOKUP($O1283,'APOIO-DESPESAS'!$A$3:$N$962,8,FALSE)="","",VLOOKUP($O1283,'APOIO-DESPESAS'!$A$3:$N$962,8,FALSE)),"")</f>
        <v/>
      </c>
      <c r="H1283" s="223" t="str">
        <f>IFERROR(IF(VLOOKUP($O1283,'APOIO-DESPESAS'!$A$3:$N$962,9,FALSE)="","",VLOOKUP($O1283,'APOIO-DESPESAS'!$A$3:$N$962,9,FALSE)),"")</f>
        <v/>
      </c>
      <c r="I1283" s="223" t="str">
        <f>IFERROR(IF(VLOOKUP($O1283,'APOIO-DESPESAS'!$A$3:$N$962,10,FALSE)="","",VLOOKUP($O1283,'APOIO-DESPESAS'!$A$3:$N$962,10,FALSE)),"")</f>
        <v/>
      </c>
      <c r="J1283" s="223" t="str">
        <f>IFERROR(IF(VLOOKUP($O1283,'APOIO-DESPESAS'!$A$3:$N$962,11,FALSE)="","",VLOOKUP($O1283,'APOIO-DESPESAS'!$A$3:$N$962,11,FALSE)),"")</f>
        <v/>
      </c>
      <c r="K1283" s="223" t="str">
        <f>IFERROR(IF(VLOOKUP($O1283,'APOIO-DESPESAS'!$A$3:$N$962,12,FALSE)="","",VLOOKUP($O1283,'APOIO-DESPESAS'!$A$3:$N$962,12,FALSE)),"")</f>
        <v/>
      </c>
      <c r="L1283" s="223" t="str">
        <f>IFERROR(IF(VLOOKUP($O1283,'APOIO-DESPESAS'!$A$3:$N$962,13,FALSE)="","",VLOOKUP($O1283,'APOIO-DESPESAS'!$A$3:$N$962,13,FALSE)),"")</f>
        <v/>
      </c>
      <c r="M1283" s="223" t="str">
        <f>IFERROR(IF(VLOOKUP($O1283,'APOIO-DESPESAS'!$A$3:$N$962,14,FALSE)="","",VLOOKUP($O1283,'APOIO-DESPESAS'!$A$3:$N$962,14,FALSE)),"")</f>
        <v/>
      </c>
      <c r="O1283" s="223">
        <f t="shared" si="19"/>
        <v>1281</v>
      </c>
    </row>
    <row r="1284" spans="1:15" x14ac:dyDescent="0.25">
      <c r="A1284" s="223" t="str">
        <f>IFERROR(IF(VLOOKUP($O1284,'APOIO-DESPESAS'!$A$3:$N$962,2,FALSE)="","",VLOOKUP($O1284,'APOIO-DESPESAS'!$A$3:$N$962,2,FALSE)),"")</f>
        <v/>
      </c>
      <c r="B1284" s="223" t="str">
        <f>IFERROR(IF(VLOOKUP($O1284,'APOIO-DESPESAS'!$A$3:$N$962,3,FALSE)="","",VLOOKUP($O1284,'APOIO-DESPESAS'!$A$3:$N$962,3,FALSE)),"")</f>
        <v/>
      </c>
      <c r="C1284" s="223" t="str">
        <f>IFERROR(IF(VLOOKUP($O1284,'APOIO-DESPESAS'!$A$3:$N$962,4,FALSE)="","",VLOOKUP($O1284,'APOIO-DESPESAS'!$A$3:$N$962,4,FALSE)),"")</f>
        <v/>
      </c>
      <c r="D1284" s="223" t="str">
        <f>IFERROR(IF(VLOOKUP($O1284,'APOIO-DESPESAS'!$A$3:$N$962,5,FALSE)="","",VLOOKUP($O1284,'APOIO-DESPESAS'!$A$3:$N$962,5,FALSE)),"")</f>
        <v/>
      </c>
      <c r="E1284" s="223" t="str">
        <f>IFERROR(IF(VLOOKUP($O1284,'APOIO-DESPESAS'!$A$3:$N$962,6,FALSE)="","",VLOOKUP($O1284,'APOIO-DESPESAS'!$A$3:$N$962,6,FALSE)),"")</f>
        <v/>
      </c>
      <c r="F1284" s="223" t="str">
        <f>IFERROR(IF(VLOOKUP($O1284,'APOIO-DESPESAS'!$A$3:$N$962,7,FALSE)="","",VLOOKUP($O1284,'APOIO-DESPESAS'!$A$3:$N$962,7,FALSE)),"")</f>
        <v/>
      </c>
      <c r="G1284" s="223" t="str">
        <f>IFERROR(IF(VLOOKUP($O1284,'APOIO-DESPESAS'!$A$3:$N$962,8,FALSE)="","",VLOOKUP($O1284,'APOIO-DESPESAS'!$A$3:$N$962,8,FALSE)),"")</f>
        <v/>
      </c>
      <c r="H1284" s="223" t="str">
        <f>IFERROR(IF(VLOOKUP($O1284,'APOIO-DESPESAS'!$A$3:$N$962,9,FALSE)="","",VLOOKUP($O1284,'APOIO-DESPESAS'!$A$3:$N$962,9,FALSE)),"")</f>
        <v/>
      </c>
      <c r="I1284" s="223" t="str">
        <f>IFERROR(IF(VLOOKUP($O1284,'APOIO-DESPESAS'!$A$3:$N$962,10,FALSE)="","",VLOOKUP($O1284,'APOIO-DESPESAS'!$A$3:$N$962,10,FALSE)),"")</f>
        <v/>
      </c>
      <c r="J1284" s="223" t="str">
        <f>IFERROR(IF(VLOOKUP($O1284,'APOIO-DESPESAS'!$A$3:$N$962,11,FALSE)="","",VLOOKUP($O1284,'APOIO-DESPESAS'!$A$3:$N$962,11,FALSE)),"")</f>
        <v/>
      </c>
      <c r="K1284" s="223" t="str">
        <f>IFERROR(IF(VLOOKUP($O1284,'APOIO-DESPESAS'!$A$3:$N$962,12,FALSE)="","",VLOOKUP($O1284,'APOIO-DESPESAS'!$A$3:$N$962,12,FALSE)),"")</f>
        <v/>
      </c>
      <c r="L1284" s="223" t="str">
        <f>IFERROR(IF(VLOOKUP($O1284,'APOIO-DESPESAS'!$A$3:$N$962,13,FALSE)="","",VLOOKUP($O1284,'APOIO-DESPESAS'!$A$3:$N$962,13,FALSE)),"")</f>
        <v/>
      </c>
      <c r="M1284" s="223" t="str">
        <f>IFERROR(IF(VLOOKUP($O1284,'APOIO-DESPESAS'!$A$3:$N$962,14,FALSE)="","",VLOOKUP($O1284,'APOIO-DESPESAS'!$A$3:$N$962,14,FALSE)),"")</f>
        <v/>
      </c>
      <c r="O1284" s="223">
        <f t="shared" si="19"/>
        <v>1282</v>
      </c>
    </row>
    <row r="1285" spans="1:15" x14ac:dyDescent="0.25">
      <c r="A1285" s="223" t="str">
        <f>IFERROR(IF(VLOOKUP($O1285,'APOIO-DESPESAS'!$A$3:$N$962,2,FALSE)="","",VLOOKUP($O1285,'APOIO-DESPESAS'!$A$3:$N$962,2,FALSE)),"")</f>
        <v/>
      </c>
      <c r="B1285" s="223" t="str">
        <f>IFERROR(IF(VLOOKUP($O1285,'APOIO-DESPESAS'!$A$3:$N$962,3,FALSE)="","",VLOOKUP($O1285,'APOIO-DESPESAS'!$A$3:$N$962,3,FALSE)),"")</f>
        <v/>
      </c>
      <c r="C1285" s="223" t="str">
        <f>IFERROR(IF(VLOOKUP($O1285,'APOIO-DESPESAS'!$A$3:$N$962,4,FALSE)="","",VLOOKUP($O1285,'APOIO-DESPESAS'!$A$3:$N$962,4,FALSE)),"")</f>
        <v/>
      </c>
      <c r="D1285" s="223" t="str">
        <f>IFERROR(IF(VLOOKUP($O1285,'APOIO-DESPESAS'!$A$3:$N$962,5,FALSE)="","",VLOOKUP($O1285,'APOIO-DESPESAS'!$A$3:$N$962,5,FALSE)),"")</f>
        <v/>
      </c>
      <c r="E1285" s="223" t="str">
        <f>IFERROR(IF(VLOOKUP($O1285,'APOIO-DESPESAS'!$A$3:$N$962,6,FALSE)="","",VLOOKUP($O1285,'APOIO-DESPESAS'!$A$3:$N$962,6,FALSE)),"")</f>
        <v/>
      </c>
      <c r="F1285" s="223" t="str">
        <f>IFERROR(IF(VLOOKUP($O1285,'APOIO-DESPESAS'!$A$3:$N$962,7,FALSE)="","",VLOOKUP($O1285,'APOIO-DESPESAS'!$A$3:$N$962,7,FALSE)),"")</f>
        <v/>
      </c>
      <c r="G1285" s="223" t="str">
        <f>IFERROR(IF(VLOOKUP($O1285,'APOIO-DESPESAS'!$A$3:$N$962,8,FALSE)="","",VLOOKUP($O1285,'APOIO-DESPESAS'!$A$3:$N$962,8,FALSE)),"")</f>
        <v/>
      </c>
      <c r="H1285" s="223" t="str">
        <f>IFERROR(IF(VLOOKUP($O1285,'APOIO-DESPESAS'!$A$3:$N$962,9,FALSE)="","",VLOOKUP($O1285,'APOIO-DESPESAS'!$A$3:$N$962,9,FALSE)),"")</f>
        <v/>
      </c>
      <c r="I1285" s="223" t="str">
        <f>IFERROR(IF(VLOOKUP($O1285,'APOIO-DESPESAS'!$A$3:$N$962,10,FALSE)="","",VLOOKUP($O1285,'APOIO-DESPESAS'!$A$3:$N$962,10,FALSE)),"")</f>
        <v/>
      </c>
      <c r="J1285" s="223" t="str">
        <f>IFERROR(IF(VLOOKUP($O1285,'APOIO-DESPESAS'!$A$3:$N$962,11,FALSE)="","",VLOOKUP($O1285,'APOIO-DESPESAS'!$A$3:$N$962,11,FALSE)),"")</f>
        <v/>
      </c>
      <c r="K1285" s="223" t="str">
        <f>IFERROR(IF(VLOOKUP($O1285,'APOIO-DESPESAS'!$A$3:$N$962,12,FALSE)="","",VLOOKUP($O1285,'APOIO-DESPESAS'!$A$3:$N$962,12,FALSE)),"")</f>
        <v/>
      </c>
      <c r="L1285" s="223" t="str">
        <f>IFERROR(IF(VLOOKUP($O1285,'APOIO-DESPESAS'!$A$3:$N$962,13,FALSE)="","",VLOOKUP($O1285,'APOIO-DESPESAS'!$A$3:$N$962,13,FALSE)),"")</f>
        <v/>
      </c>
      <c r="M1285" s="223" t="str">
        <f>IFERROR(IF(VLOOKUP($O1285,'APOIO-DESPESAS'!$A$3:$N$962,14,FALSE)="","",VLOOKUP($O1285,'APOIO-DESPESAS'!$A$3:$N$962,14,FALSE)),"")</f>
        <v/>
      </c>
      <c r="O1285" s="223">
        <f t="shared" ref="O1285:O1348" si="20">O1284+1</f>
        <v>1283</v>
      </c>
    </row>
    <row r="1286" spans="1:15" x14ac:dyDescent="0.25">
      <c r="A1286" s="223" t="str">
        <f>IFERROR(IF(VLOOKUP($O1286,'APOIO-DESPESAS'!$A$3:$N$962,2,FALSE)="","",VLOOKUP($O1286,'APOIO-DESPESAS'!$A$3:$N$962,2,FALSE)),"")</f>
        <v/>
      </c>
      <c r="B1286" s="223" t="str">
        <f>IFERROR(IF(VLOOKUP($O1286,'APOIO-DESPESAS'!$A$3:$N$962,3,FALSE)="","",VLOOKUP($O1286,'APOIO-DESPESAS'!$A$3:$N$962,3,FALSE)),"")</f>
        <v/>
      </c>
      <c r="C1286" s="223" t="str">
        <f>IFERROR(IF(VLOOKUP($O1286,'APOIO-DESPESAS'!$A$3:$N$962,4,FALSE)="","",VLOOKUP($O1286,'APOIO-DESPESAS'!$A$3:$N$962,4,FALSE)),"")</f>
        <v/>
      </c>
      <c r="D1286" s="223" t="str">
        <f>IFERROR(IF(VLOOKUP($O1286,'APOIO-DESPESAS'!$A$3:$N$962,5,FALSE)="","",VLOOKUP($O1286,'APOIO-DESPESAS'!$A$3:$N$962,5,FALSE)),"")</f>
        <v/>
      </c>
      <c r="E1286" s="223" t="str">
        <f>IFERROR(IF(VLOOKUP($O1286,'APOIO-DESPESAS'!$A$3:$N$962,6,FALSE)="","",VLOOKUP($O1286,'APOIO-DESPESAS'!$A$3:$N$962,6,FALSE)),"")</f>
        <v/>
      </c>
      <c r="F1286" s="223" t="str">
        <f>IFERROR(IF(VLOOKUP($O1286,'APOIO-DESPESAS'!$A$3:$N$962,7,FALSE)="","",VLOOKUP($O1286,'APOIO-DESPESAS'!$A$3:$N$962,7,FALSE)),"")</f>
        <v/>
      </c>
      <c r="G1286" s="223" t="str">
        <f>IFERROR(IF(VLOOKUP($O1286,'APOIO-DESPESAS'!$A$3:$N$962,8,FALSE)="","",VLOOKUP($O1286,'APOIO-DESPESAS'!$A$3:$N$962,8,FALSE)),"")</f>
        <v/>
      </c>
      <c r="H1286" s="223" t="str">
        <f>IFERROR(IF(VLOOKUP($O1286,'APOIO-DESPESAS'!$A$3:$N$962,9,FALSE)="","",VLOOKUP($O1286,'APOIO-DESPESAS'!$A$3:$N$962,9,FALSE)),"")</f>
        <v/>
      </c>
      <c r="I1286" s="223" t="str">
        <f>IFERROR(IF(VLOOKUP($O1286,'APOIO-DESPESAS'!$A$3:$N$962,10,FALSE)="","",VLOOKUP($O1286,'APOIO-DESPESAS'!$A$3:$N$962,10,FALSE)),"")</f>
        <v/>
      </c>
      <c r="J1286" s="223" t="str">
        <f>IFERROR(IF(VLOOKUP($O1286,'APOIO-DESPESAS'!$A$3:$N$962,11,FALSE)="","",VLOOKUP($O1286,'APOIO-DESPESAS'!$A$3:$N$962,11,FALSE)),"")</f>
        <v/>
      </c>
      <c r="K1286" s="223" t="str">
        <f>IFERROR(IF(VLOOKUP($O1286,'APOIO-DESPESAS'!$A$3:$N$962,12,FALSE)="","",VLOOKUP($O1286,'APOIO-DESPESAS'!$A$3:$N$962,12,FALSE)),"")</f>
        <v/>
      </c>
      <c r="L1286" s="223" t="str">
        <f>IFERROR(IF(VLOOKUP($O1286,'APOIO-DESPESAS'!$A$3:$N$962,13,FALSE)="","",VLOOKUP($O1286,'APOIO-DESPESAS'!$A$3:$N$962,13,FALSE)),"")</f>
        <v/>
      </c>
      <c r="M1286" s="223" t="str">
        <f>IFERROR(IF(VLOOKUP($O1286,'APOIO-DESPESAS'!$A$3:$N$962,14,FALSE)="","",VLOOKUP($O1286,'APOIO-DESPESAS'!$A$3:$N$962,14,FALSE)),"")</f>
        <v/>
      </c>
      <c r="O1286" s="223">
        <f t="shared" si="20"/>
        <v>1284</v>
      </c>
    </row>
    <row r="1287" spans="1:15" x14ac:dyDescent="0.25">
      <c r="A1287" s="223" t="str">
        <f>IFERROR(IF(VLOOKUP($O1287,'APOIO-DESPESAS'!$A$3:$N$962,2,FALSE)="","",VLOOKUP($O1287,'APOIO-DESPESAS'!$A$3:$N$962,2,FALSE)),"")</f>
        <v/>
      </c>
      <c r="B1287" s="223" t="str">
        <f>IFERROR(IF(VLOOKUP($O1287,'APOIO-DESPESAS'!$A$3:$N$962,3,FALSE)="","",VLOOKUP($O1287,'APOIO-DESPESAS'!$A$3:$N$962,3,FALSE)),"")</f>
        <v/>
      </c>
      <c r="C1287" s="223" t="str">
        <f>IFERROR(IF(VLOOKUP($O1287,'APOIO-DESPESAS'!$A$3:$N$962,4,FALSE)="","",VLOOKUP($O1287,'APOIO-DESPESAS'!$A$3:$N$962,4,FALSE)),"")</f>
        <v/>
      </c>
      <c r="D1287" s="223" t="str">
        <f>IFERROR(IF(VLOOKUP($O1287,'APOIO-DESPESAS'!$A$3:$N$962,5,FALSE)="","",VLOOKUP($O1287,'APOIO-DESPESAS'!$A$3:$N$962,5,FALSE)),"")</f>
        <v/>
      </c>
      <c r="E1287" s="223" t="str">
        <f>IFERROR(IF(VLOOKUP($O1287,'APOIO-DESPESAS'!$A$3:$N$962,6,FALSE)="","",VLOOKUP($O1287,'APOIO-DESPESAS'!$A$3:$N$962,6,FALSE)),"")</f>
        <v/>
      </c>
      <c r="F1287" s="223" t="str">
        <f>IFERROR(IF(VLOOKUP($O1287,'APOIO-DESPESAS'!$A$3:$N$962,7,FALSE)="","",VLOOKUP($O1287,'APOIO-DESPESAS'!$A$3:$N$962,7,FALSE)),"")</f>
        <v/>
      </c>
      <c r="G1287" s="223" t="str">
        <f>IFERROR(IF(VLOOKUP($O1287,'APOIO-DESPESAS'!$A$3:$N$962,8,FALSE)="","",VLOOKUP($O1287,'APOIO-DESPESAS'!$A$3:$N$962,8,FALSE)),"")</f>
        <v/>
      </c>
      <c r="H1287" s="223" t="str">
        <f>IFERROR(IF(VLOOKUP($O1287,'APOIO-DESPESAS'!$A$3:$N$962,9,FALSE)="","",VLOOKUP($O1287,'APOIO-DESPESAS'!$A$3:$N$962,9,FALSE)),"")</f>
        <v/>
      </c>
      <c r="I1287" s="223" t="str">
        <f>IFERROR(IF(VLOOKUP($O1287,'APOIO-DESPESAS'!$A$3:$N$962,10,FALSE)="","",VLOOKUP($O1287,'APOIO-DESPESAS'!$A$3:$N$962,10,FALSE)),"")</f>
        <v/>
      </c>
      <c r="J1287" s="223" t="str">
        <f>IFERROR(IF(VLOOKUP($O1287,'APOIO-DESPESAS'!$A$3:$N$962,11,FALSE)="","",VLOOKUP($O1287,'APOIO-DESPESAS'!$A$3:$N$962,11,FALSE)),"")</f>
        <v/>
      </c>
      <c r="K1287" s="223" t="str">
        <f>IFERROR(IF(VLOOKUP($O1287,'APOIO-DESPESAS'!$A$3:$N$962,12,FALSE)="","",VLOOKUP($O1287,'APOIO-DESPESAS'!$A$3:$N$962,12,FALSE)),"")</f>
        <v/>
      </c>
      <c r="L1287" s="223" t="str">
        <f>IFERROR(IF(VLOOKUP($O1287,'APOIO-DESPESAS'!$A$3:$N$962,13,FALSE)="","",VLOOKUP($O1287,'APOIO-DESPESAS'!$A$3:$N$962,13,FALSE)),"")</f>
        <v/>
      </c>
      <c r="M1287" s="223" t="str">
        <f>IFERROR(IF(VLOOKUP($O1287,'APOIO-DESPESAS'!$A$3:$N$962,14,FALSE)="","",VLOOKUP($O1287,'APOIO-DESPESAS'!$A$3:$N$962,14,FALSE)),"")</f>
        <v/>
      </c>
      <c r="O1287" s="223">
        <f t="shared" si="20"/>
        <v>1285</v>
      </c>
    </row>
    <row r="1288" spans="1:15" x14ac:dyDescent="0.25">
      <c r="A1288" s="223" t="str">
        <f>IFERROR(IF(VLOOKUP($O1288,'APOIO-DESPESAS'!$A$3:$N$962,2,FALSE)="","",VLOOKUP($O1288,'APOIO-DESPESAS'!$A$3:$N$962,2,FALSE)),"")</f>
        <v/>
      </c>
      <c r="B1288" s="223" t="str">
        <f>IFERROR(IF(VLOOKUP($O1288,'APOIO-DESPESAS'!$A$3:$N$962,3,FALSE)="","",VLOOKUP($O1288,'APOIO-DESPESAS'!$A$3:$N$962,3,FALSE)),"")</f>
        <v/>
      </c>
      <c r="C1288" s="223" t="str">
        <f>IFERROR(IF(VLOOKUP($O1288,'APOIO-DESPESAS'!$A$3:$N$962,4,FALSE)="","",VLOOKUP($O1288,'APOIO-DESPESAS'!$A$3:$N$962,4,FALSE)),"")</f>
        <v/>
      </c>
      <c r="D1288" s="223" t="str">
        <f>IFERROR(IF(VLOOKUP($O1288,'APOIO-DESPESAS'!$A$3:$N$962,5,FALSE)="","",VLOOKUP($O1288,'APOIO-DESPESAS'!$A$3:$N$962,5,FALSE)),"")</f>
        <v/>
      </c>
      <c r="E1288" s="223" t="str">
        <f>IFERROR(IF(VLOOKUP($O1288,'APOIO-DESPESAS'!$A$3:$N$962,6,FALSE)="","",VLOOKUP($O1288,'APOIO-DESPESAS'!$A$3:$N$962,6,FALSE)),"")</f>
        <v/>
      </c>
      <c r="F1288" s="223" t="str">
        <f>IFERROR(IF(VLOOKUP($O1288,'APOIO-DESPESAS'!$A$3:$N$962,7,FALSE)="","",VLOOKUP($O1288,'APOIO-DESPESAS'!$A$3:$N$962,7,FALSE)),"")</f>
        <v/>
      </c>
      <c r="G1288" s="223" t="str">
        <f>IFERROR(IF(VLOOKUP($O1288,'APOIO-DESPESAS'!$A$3:$N$962,8,FALSE)="","",VLOOKUP($O1288,'APOIO-DESPESAS'!$A$3:$N$962,8,FALSE)),"")</f>
        <v/>
      </c>
      <c r="H1288" s="223" t="str">
        <f>IFERROR(IF(VLOOKUP($O1288,'APOIO-DESPESAS'!$A$3:$N$962,9,FALSE)="","",VLOOKUP($O1288,'APOIO-DESPESAS'!$A$3:$N$962,9,FALSE)),"")</f>
        <v/>
      </c>
      <c r="I1288" s="223" t="str">
        <f>IFERROR(IF(VLOOKUP($O1288,'APOIO-DESPESAS'!$A$3:$N$962,10,FALSE)="","",VLOOKUP($O1288,'APOIO-DESPESAS'!$A$3:$N$962,10,FALSE)),"")</f>
        <v/>
      </c>
      <c r="J1288" s="223" t="str">
        <f>IFERROR(IF(VLOOKUP($O1288,'APOIO-DESPESAS'!$A$3:$N$962,11,FALSE)="","",VLOOKUP($O1288,'APOIO-DESPESAS'!$A$3:$N$962,11,FALSE)),"")</f>
        <v/>
      </c>
      <c r="K1288" s="223" t="str">
        <f>IFERROR(IF(VLOOKUP($O1288,'APOIO-DESPESAS'!$A$3:$N$962,12,FALSE)="","",VLOOKUP($O1288,'APOIO-DESPESAS'!$A$3:$N$962,12,FALSE)),"")</f>
        <v/>
      </c>
      <c r="L1288" s="223" t="str">
        <f>IFERROR(IF(VLOOKUP($O1288,'APOIO-DESPESAS'!$A$3:$N$962,13,FALSE)="","",VLOOKUP($O1288,'APOIO-DESPESAS'!$A$3:$N$962,13,FALSE)),"")</f>
        <v/>
      </c>
      <c r="M1288" s="223" t="str">
        <f>IFERROR(IF(VLOOKUP($O1288,'APOIO-DESPESAS'!$A$3:$N$962,14,FALSE)="","",VLOOKUP($O1288,'APOIO-DESPESAS'!$A$3:$N$962,14,FALSE)),"")</f>
        <v/>
      </c>
      <c r="O1288" s="223">
        <f t="shared" si="20"/>
        <v>1286</v>
      </c>
    </row>
    <row r="1289" spans="1:15" x14ac:dyDescent="0.25">
      <c r="A1289" s="223" t="str">
        <f>IFERROR(IF(VLOOKUP($O1289,'APOIO-DESPESAS'!$A$3:$N$962,2,FALSE)="","",VLOOKUP($O1289,'APOIO-DESPESAS'!$A$3:$N$962,2,FALSE)),"")</f>
        <v/>
      </c>
      <c r="B1289" s="223" t="str">
        <f>IFERROR(IF(VLOOKUP($O1289,'APOIO-DESPESAS'!$A$3:$N$962,3,FALSE)="","",VLOOKUP($O1289,'APOIO-DESPESAS'!$A$3:$N$962,3,FALSE)),"")</f>
        <v/>
      </c>
      <c r="C1289" s="223" t="str">
        <f>IFERROR(IF(VLOOKUP($O1289,'APOIO-DESPESAS'!$A$3:$N$962,4,FALSE)="","",VLOOKUP($O1289,'APOIO-DESPESAS'!$A$3:$N$962,4,FALSE)),"")</f>
        <v/>
      </c>
      <c r="D1289" s="223" t="str">
        <f>IFERROR(IF(VLOOKUP($O1289,'APOIO-DESPESAS'!$A$3:$N$962,5,FALSE)="","",VLOOKUP($O1289,'APOIO-DESPESAS'!$A$3:$N$962,5,FALSE)),"")</f>
        <v/>
      </c>
      <c r="E1289" s="223" t="str">
        <f>IFERROR(IF(VLOOKUP($O1289,'APOIO-DESPESAS'!$A$3:$N$962,6,FALSE)="","",VLOOKUP($O1289,'APOIO-DESPESAS'!$A$3:$N$962,6,FALSE)),"")</f>
        <v/>
      </c>
      <c r="F1289" s="223" t="str">
        <f>IFERROR(IF(VLOOKUP($O1289,'APOIO-DESPESAS'!$A$3:$N$962,7,FALSE)="","",VLOOKUP($O1289,'APOIO-DESPESAS'!$A$3:$N$962,7,FALSE)),"")</f>
        <v/>
      </c>
      <c r="G1289" s="223" t="str">
        <f>IFERROR(IF(VLOOKUP($O1289,'APOIO-DESPESAS'!$A$3:$N$962,8,FALSE)="","",VLOOKUP($O1289,'APOIO-DESPESAS'!$A$3:$N$962,8,FALSE)),"")</f>
        <v/>
      </c>
      <c r="H1289" s="223" t="str">
        <f>IFERROR(IF(VLOOKUP($O1289,'APOIO-DESPESAS'!$A$3:$N$962,9,FALSE)="","",VLOOKUP($O1289,'APOIO-DESPESAS'!$A$3:$N$962,9,FALSE)),"")</f>
        <v/>
      </c>
      <c r="I1289" s="223" t="str">
        <f>IFERROR(IF(VLOOKUP($O1289,'APOIO-DESPESAS'!$A$3:$N$962,10,FALSE)="","",VLOOKUP($O1289,'APOIO-DESPESAS'!$A$3:$N$962,10,FALSE)),"")</f>
        <v/>
      </c>
      <c r="J1289" s="223" t="str">
        <f>IFERROR(IF(VLOOKUP($O1289,'APOIO-DESPESAS'!$A$3:$N$962,11,FALSE)="","",VLOOKUP($O1289,'APOIO-DESPESAS'!$A$3:$N$962,11,FALSE)),"")</f>
        <v/>
      </c>
      <c r="K1289" s="223" t="str">
        <f>IFERROR(IF(VLOOKUP($O1289,'APOIO-DESPESAS'!$A$3:$N$962,12,FALSE)="","",VLOOKUP($O1289,'APOIO-DESPESAS'!$A$3:$N$962,12,FALSE)),"")</f>
        <v/>
      </c>
      <c r="L1289" s="223" t="str">
        <f>IFERROR(IF(VLOOKUP($O1289,'APOIO-DESPESAS'!$A$3:$N$962,13,FALSE)="","",VLOOKUP($O1289,'APOIO-DESPESAS'!$A$3:$N$962,13,FALSE)),"")</f>
        <v/>
      </c>
      <c r="M1289" s="223" t="str">
        <f>IFERROR(IF(VLOOKUP($O1289,'APOIO-DESPESAS'!$A$3:$N$962,14,FALSE)="","",VLOOKUP($O1289,'APOIO-DESPESAS'!$A$3:$N$962,14,FALSE)),"")</f>
        <v/>
      </c>
      <c r="O1289" s="223">
        <f t="shared" si="20"/>
        <v>1287</v>
      </c>
    </row>
    <row r="1290" spans="1:15" x14ac:dyDescent="0.25">
      <c r="A1290" s="223" t="str">
        <f>IFERROR(IF(VLOOKUP($O1290,'APOIO-DESPESAS'!$A$3:$N$962,2,FALSE)="","",VLOOKUP($O1290,'APOIO-DESPESAS'!$A$3:$N$962,2,FALSE)),"")</f>
        <v/>
      </c>
      <c r="B1290" s="223" t="str">
        <f>IFERROR(IF(VLOOKUP($O1290,'APOIO-DESPESAS'!$A$3:$N$962,3,FALSE)="","",VLOOKUP($O1290,'APOIO-DESPESAS'!$A$3:$N$962,3,FALSE)),"")</f>
        <v/>
      </c>
      <c r="C1290" s="223" t="str">
        <f>IFERROR(IF(VLOOKUP($O1290,'APOIO-DESPESAS'!$A$3:$N$962,4,FALSE)="","",VLOOKUP($O1290,'APOIO-DESPESAS'!$A$3:$N$962,4,FALSE)),"")</f>
        <v/>
      </c>
      <c r="D1290" s="223" t="str">
        <f>IFERROR(IF(VLOOKUP($O1290,'APOIO-DESPESAS'!$A$3:$N$962,5,FALSE)="","",VLOOKUP($O1290,'APOIO-DESPESAS'!$A$3:$N$962,5,FALSE)),"")</f>
        <v/>
      </c>
      <c r="E1290" s="223" t="str">
        <f>IFERROR(IF(VLOOKUP($O1290,'APOIO-DESPESAS'!$A$3:$N$962,6,FALSE)="","",VLOOKUP($O1290,'APOIO-DESPESAS'!$A$3:$N$962,6,FALSE)),"")</f>
        <v/>
      </c>
      <c r="F1290" s="223" t="str">
        <f>IFERROR(IF(VLOOKUP($O1290,'APOIO-DESPESAS'!$A$3:$N$962,7,FALSE)="","",VLOOKUP($O1290,'APOIO-DESPESAS'!$A$3:$N$962,7,FALSE)),"")</f>
        <v/>
      </c>
      <c r="G1290" s="223" t="str">
        <f>IFERROR(IF(VLOOKUP($O1290,'APOIO-DESPESAS'!$A$3:$N$962,8,FALSE)="","",VLOOKUP($O1290,'APOIO-DESPESAS'!$A$3:$N$962,8,FALSE)),"")</f>
        <v/>
      </c>
      <c r="H1290" s="223" t="str">
        <f>IFERROR(IF(VLOOKUP($O1290,'APOIO-DESPESAS'!$A$3:$N$962,9,FALSE)="","",VLOOKUP($O1290,'APOIO-DESPESAS'!$A$3:$N$962,9,FALSE)),"")</f>
        <v/>
      </c>
      <c r="I1290" s="223" t="str">
        <f>IFERROR(IF(VLOOKUP($O1290,'APOIO-DESPESAS'!$A$3:$N$962,10,FALSE)="","",VLOOKUP($O1290,'APOIO-DESPESAS'!$A$3:$N$962,10,FALSE)),"")</f>
        <v/>
      </c>
      <c r="J1290" s="223" t="str">
        <f>IFERROR(IF(VLOOKUP($O1290,'APOIO-DESPESAS'!$A$3:$N$962,11,FALSE)="","",VLOOKUP($O1290,'APOIO-DESPESAS'!$A$3:$N$962,11,FALSE)),"")</f>
        <v/>
      </c>
      <c r="K1290" s="223" t="str">
        <f>IFERROR(IF(VLOOKUP($O1290,'APOIO-DESPESAS'!$A$3:$N$962,12,FALSE)="","",VLOOKUP($O1290,'APOIO-DESPESAS'!$A$3:$N$962,12,FALSE)),"")</f>
        <v/>
      </c>
      <c r="L1290" s="223" t="str">
        <f>IFERROR(IF(VLOOKUP($O1290,'APOIO-DESPESAS'!$A$3:$N$962,13,FALSE)="","",VLOOKUP($O1290,'APOIO-DESPESAS'!$A$3:$N$962,13,FALSE)),"")</f>
        <v/>
      </c>
      <c r="M1290" s="223" t="str">
        <f>IFERROR(IF(VLOOKUP($O1290,'APOIO-DESPESAS'!$A$3:$N$962,14,FALSE)="","",VLOOKUP($O1290,'APOIO-DESPESAS'!$A$3:$N$962,14,FALSE)),"")</f>
        <v/>
      </c>
      <c r="O1290" s="223">
        <f t="shared" si="20"/>
        <v>1288</v>
      </c>
    </row>
    <row r="1291" spans="1:15" x14ac:dyDescent="0.25">
      <c r="A1291" s="223" t="str">
        <f>IFERROR(IF(VLOOKUP($O1291,'APOIO-DESPESAS'!$A$3:$N$962,2,FALSE)="","",VLOOKUP($O1291,'APOIO-DESPESAS'!$A$3:$N$962,2,FALSE)),"")</f>
        <v/>
      </c>
      <c r="B1291" s="223" t="str">
        <f>IFERROR(IF(VLOOKUP($O1291,'APOIO-DESPESAS'!$A$3:$N$962,3,FALSE)="","",VLOOKUP($O1291,'APOIO-DESPESAS'!$A$3:$N$962,3,FALSE)),"")</f>
        <v/>
      </c>
      <c r="C1291" s="223" t="str">
        <f>IFERROR(IF(VLOOKUP($O1291,'APOIO-DESPESAS'!$A$3:$N$962,4,FALSE)="","",VLOOKUP($O1291,'APOIO-DESPESAS'!$A$3:$N$962,4,FALSE)),"")</f>
        <v/>
      </c>
      <c r="D1291" s="223" t="str">
        <f>IFERROR(IF(VLOOKUP($O1291,'APOIO-DESPESAS'!$A$3:$N$962,5,FALSE)="","",VLOOKUP($O1291,'APOIO-DESPESAS'!$A$3:$N$962,5,FALSE)),"")</f>
        <v/>
      </c>
      <c r="E1291" s="223" t="str">
        <f>IFERROR(IF(VLOOKUP($O1291,'APOIO-DESPESAS'!$A$3:$N$962,6,FALSE)="","",VLOOKUP($O1291,'APOIO-DESPESAS'!$A$3:$N$962,6,FALSE)),"")</f>
        <v/>
      </c>
      <c r="F1291" s="223" t="str">
        <f>IFERROR(IF(VLOOKUP($O1291,'APOIO-DESPESAS'!$A$3:$N$962,7,FALSE)="","",VLOOKUP($O1291,'APOIO-DESPESAS'!$A$3:$N$962,7,FALSE)),"")</f>
        <v/>
      </c>
      <c r="G1291" s="223" t="str">
        <f>IFERROR(IF(VLOOKUP($O1291,'APOIO-DESPESAS'!$A$3:$N$962,8,FALSE)="","",VLOOKUP($O1291,'APOIO-DESPESAS'!$A$3:$N$962,8,FALSE)),"")</f>
        <v/>
      </c>
      <c r="H1291" s="223" t="str">
        <f>IFERROR(IF(VLOOKUP($O1291,'APOIO-DESPESAS'!$A$3:$N$962,9,FALSE)="","",VLOOKUP($O1291,'APOIO-DESPESAS'!$A$3:$N$962,9,FALSE)),"")</f>
        <v/>
      </c>
      <c r="I1291" s="223" t="str">
        <f>IFERROR(IF(VLOOKUP($O1291,'APOIO-DESPESAS'!$A$3:$N$962,10,FALSE)="","",VLOOKUP($O1291,'APOIO-DESPESAS'!$A$3:$N$962,10,FALSE)),"")</f>
        <v/>
      </c>
      <c r="J1291" s="223" t="str">
        <f>IFERROR(IF(VLOOKUP($O1291,'APOIO-DESPESAS'!$A$3:$N$962,11,FALSE)="","",VLOOKUP($O1291,'APOIO-DESPESAS'!$A$3:$N$962,11,FALSE)),"")</f>
        <v/>
      </c>
      <c r="K1291" s="223" t="str">
        <f>IFERROR(IF(VLOOKUP($O1291,'APOIO-DESPESAS'!$A$3:$N$962,12,FALSE)="","",VLOOKUP($O1291,'APOIO-DESPESAS'!$A$3:$N$962,12,FALSE)),"")</f>
        <v/>
      </c>
      <c r="L1291" s="223" t="str">
        <f>IFERROR(IF(VLOOKUP($O1291,'APOIO-DESPESAS'!$A$3:$N$962,13,FALSE)="","",VLOOKUP($O1291,'APOIO-DESPESAS'!$A$3:$N$962,13,FALSE)),"")</f>
        <v/>
      </c>
      <c r="M1291" s="223" t="str">
        <f>IFERROR(IF(VLOOKUP($O1291,'APOIO-DESPESAS'!$A$3:$N$962,14,FALSE)="","",VLOOKUP($O1291,'APOIO-DESPESAS'!$A$3:$N$962,14,FALSE)),"")</f>
        <v/>
      </c>
      <c r="O1291" s="223">
        <f t="shared" si="20"/>
        <v>1289</v>
      </c>
    </row>
    <row r="1292" spans="1:15" x14ac:dyDescent="0.25">
      <c r="A1292" s="223" t="str">
        <f>IFERROR(IF(VLOOKUP($O1292,'APOIO-DESPESAS'!$A$3:$N$962,2,FALSE)="","",VLOOKUP($O1292,'APOIO-DESPESAS'!$A$3:$N$962,2,FALSE)),"")</f>
        <v/>
      </c>
      <c r="B1292" s="223" t="str">
        <f>IFERROR(IF(VLOOKUP($O1292,'APOIO-DESPESAS'!$A$3:$N$962,3,FALSE)="","",VLOOKUP($O1292,'APOIO-DESPESAS'!$A$3:$N$962,3,FALSE)),"")</f>
        <v/>
      </c>
      <c r="C1292" s="223" t="str">
        <f>IFERROR(IF(VLOOKUP($O1292,'APOIO-DESPESAS'!$A$3:$N$962,4,FALSE)="","",VLOOKUP($O1292,'APOIO-DESPESAS'!$A$3:$N$962,4,FALSE)),"")</f>
        <v/>
      </c>
      <c r="D1292" s="223" t="str">
        <f>IFERROR(IF(VLOOKUP($O1292,'APOIO-DESPESAS'!$A$3:$N$962,5,FALSE)="","",VLOOKUP($O1292,'APOIO-DESPESAS'!$A$3:$N$962,5,FALSE)),"")</f>
        <v/>
      </c>
      <c r="E1292" s="223" t="str">
        <f>IFERROR(IF(VLOOKUP($O1292,'APOIO-DESPESAS'!$A$3:$N$962,6,FALSE)="","",VLOOKUP($O1292,'APOIO-DESPESAS'!$A$3:$N$962,6,FALSE)),"")</f>
        <v/>
      </c>
      <c r="F1292" s="223" t="str">
        <f>IFERROR(IF(VLOOKUP($O1292,'APOIO-DESPESAS'!$A$3:$N$962,7,FALSE)="","",VLOOKUP($O1292,'APOIO-DESPESAS'!$A$3:$N$962,7,FALSE)),"")</f>
        <v/>
      </c>
      <c r="G1292" s="223" t="str">
        <f>IFERROR(IF(VLOOKUP($O1292,'APOIO-DESPESAS'!$A$3:$N$962,8,FALSE)="","",VLOOKUP($O1292,'APOIO-DESPESAS'!$A$3:$N$962,8,FALSE)),"")</f>
        <v/>
      </c>
      <c r="H1292" s="223" t="str">
        <f>IFERROR(IF(VLOOKUP($O1292,'APOIO-DESPESAS'!$A$3:$N$962,9,FALSE)="","",VLOOKUP($O1292,'APOIO-DESPESAS'!$A$3:$N$962,9,FALSE)),"")</f>
        <v/>
      </c>
      <c r="I1292" s="223" t="str">
        <f>IFERROR(IF(VLOOKUP($O1292,'APOIO-DESPESAS'!$A$3:$N$962,10,FALSE)="","",VLOOKUP($O1292,'APOIO-DESPESAS'!$A$3:$N$962,10,FALSE)),"")</f>
        <v/>
      </c>
      <c r="J1292" s="223" t="str">
        <f>IFERROR(IF(VLOOKUP($O1292,'APOIO-DESPESAS'!$A$3:$N$962,11,FALSE)="","",VLOOKUP($O1292,'APOIO-DESPESAS'!$A$3:$N$962,11,FALSE)),"")</f>
        <v/>
      </c>
      <c r="K1292" s="223" t="str">
        <f>IFERROR(IF(VLOOKUP($O1292,'APOIO-DESPESAS'!$A$3:$N$962,12,FALSE)="","",VLOOKUP($O1292,'APOIO-DESPESAS'!$A$3:$N$962,12,FALSE)),"")</f>
        <v/>
      </c>
      <c r="L1292" s="223" t="str">
        <f>IFERROR(IF(VLOOKUP($O1292,'APOIO-DESPESAS'!$A$3:$N$962,13,FALSE)="","",VLOOKUP($O1292,'APOIO-DESPESAS'!$A$3:$N$962,13,FALSE)),"")</f>
        <v/>
      </c>
      <c r="M1292" s="223" t="str">
        <f>IFERROR(IF(VLOOKUP($O1292,'APOIO-DESPESAS'!$A$3:$N$962,14,FALSE)="","",VLOOKUP($O1292,'APOIO-DESPESAS'!$A$3:$N$962,14,FALSE)),"")</f>
        <v/>
      </c>
      <c r="O1292" s="223">
        <f t="shared" si="20"/>
        <v>1290</v>
      </c>
    </row>
    <row r="1293" spans="1:15" x14ac:dyDescent="0.25">
      <c r="A1293" s="223" t="str">
        <f>IFERROR(IF(VLOOKUP($O1293,'APOIO-DESPESAS'!$A$3:$N$962,2,FALSE)="","",VLOOKUP($O1293,'APOIO-DESPESAS'!$A$3:$N$962,2,FALSE)),"")</f>
        <v/>
      </c>
      <c r="B1293" s="223" t="str">
        <f>IFERROR(IF(VLOOKUP($O1293,'APOIO-DESPESAS'!$A$3:$N$962,3,FALSE)="","",VLOOKUP($O1293,'APOIO-DESPESAS'!$A$3:$N$962,3,FALSE)),"")</f>
        <v/>
      </c>
      <c r="C1293" s="223" t="str">
        <f>IFERROR(IF(VLOOKUP($O1293,'APOIO-DESPESAS'!$A$3:$N$962,4,FALSE)="","",VLOOKUP($O1293,'APOIO-DESPESAS'!$A$3:$N$962,4,FALSE)),"")</f>
        <v/>
      </c>
      <c r="D1293" s="223" t="str">
        <f>IFERROR(IF(VLOOKUP($O1293,'APOIO-DESPESAS'!$A$3:$N$962,5,FALSE)="","",VLOOKUP($O1293,'APOIO-DESPESAS'!$A$3:$N$962,5,FALSE)),"")</f>
        <v/>
      </c>
      <c r="E1293" s="223" t="str">
        <f>IFERROR(IF(VLOOKUP($O1293,'APOIO-DESPESAS'!$A$3:$N$962,6,FALSE)="","",VLOOKUP($O1293,'APOIO-DESPESAS'!$A$3:$N$962,6,FALSE)),"")</f>
        <v/>
      </c>
      <c r="F1293" s="223" t="str">
        <f>IFERROR(IF(VLOOKUP($O1293,'APOIO-DESPESAS'!$A$3:$N$962,7,FALSE)="","",VLOOKUP($O1293,'APOIO-DESPESAS'!$A$3:$N$962,7,FALSE)),"")</f>
        <v/>
      </c>
      <c r="G1293" s="223" t="str">
        <f>IFERROR(IF(VLOOKUP($O1293,'APOIO-DESPESAS'!$A$3:$N$962,8,FALSE)="","",VLOOKUP($O1293,'APOIO-DESPESAS'!$A$3:$N$962,8,FALSE)),"")</f>
        <v/>
      </c>
      <c r="H1293" s="223" t="str">
        <f>IFERROR(IF(VLOOKUP($O1293,'APOIO-DESPESAS'!$A$3:$N$962,9,FALSE)="","",VLOOKUP($O1293,'APOIO-DESPESAS'!$A$3:$N$962,9,FALSE)),"")</f>
        <v/>
      </c>
      <c r="I1293" s="223" t="str">
        <f>IFERROR(IF(VLOOKUP($O1293,'APOIO-DESPESAS'!$A$3:$N$962,10,FALSE)="","",VLOOKUP($O1293,'APOIO-DESPESAS'!$A$3:$N$962,10,FALSE)),"")</f>
        <v/>
      </c>
      <c r="J1293" s="223" t="str">
        <f>IFERROR(IF(VLOOKUP($O1293,'APOIO-DESPESAS'!$A$3:$N$962,11,FALSE)="","",VLOOKUP($O1293,'APOIO-DESPESAS'!$A$3:$N$962,11,FALSE)),"")</f>
        <v/>
      </c>
      <c r="K1293" s="223" t="str">
        <f>IFERROR(IF(VLOOKUP($O1293,'APOIO-DESPESAS'!$A$3:$N$962,12,FALSE)="","",VLOOKUP($O1293,'APOIO-DESPESAS'!$A$3:$N$962,12,FALSE)),"")</f>
        <v/>
      </c>
      <c r="L1293" s="223" t="str">
        <f>IFERROR(IF(VLOOKUP($O1293,'APOIO-DESPESAS'!$A$3:$N$962,13,FALSE)="","",VLOOKUP($O1293,'APOIO-DESPESAS'!$A$3:$N$962,13,FALSE)),"")</f>
        <v/>
      </c>
      <c r="M1293" s="223" t="str">
        <f>IFERROR(IF(VLOOKUP($O1293,'APOIO-DESPESAS'!$A$3:$N$962,14,FALSE)="","",VLOOKUP($O1293,'APOIO-DESPESAS'!$A$3:$N$962,14,FALSE)),"")</f>
        <v/>
      </c>
      <c r="O1293" s="223">
        <f t="shared" si="20"/>
        <v>1291</v>
      </c>
    </row>
    <row r="1294" spans="1:15" x14ac:dyDescent="0.25">
      <c r="A1294" s="223" t="str">
        <f>IFERROR(IF(VLOOKUP($O1294,'APOIO-DESPESAS'!$A$3:$N$962,2,FALSE)="","",VLOOKUP($O1294,'APOIO-DESPESAS'!$A$3:$N$962,2,FALSE)),"")</f>
        <v/>
      </c>
      <c r="B1294" s="223" t="str">
        <f>IFERROR(IF(VLOOKUP($O1294,'APOIO-DESPESAS'!$A$3:$N$962,3,FALSE)="","",VLOOKUP($O1294,'APOIO-DESPESAS'!$A$3:$N$962,3,FALSE)),"")</f>
        <v/>
      </c>
      <c r="C1294" s="223" t="str">
        <f>IFERROR(IF(VLOOKUP($O1294,'APOIO-DESPESAS'!$A$3:$N$962,4,FALSE)="","",VLOOKUP($O1294,'APOIO-DESPESAS'!$A$3:$N$962,4,FALSE)),"")</f>
        <v/>
      </c>
      <c r="D1294" s="223" t="str">
        <f>IFERROR(IF(VLOOKUP($O1294,'APOIO-DESPESAS'!$A$3:$N$962,5,FALSE)="","",VLOOKUP($O1294,'APOIO-DESPESAS'!$A$3:$N$962,5,FALSE)),"")</f>
        <v/>
      </c>
      <c r="E1294" s="223" t="str">
        <f>IFERROR(IF(VLOOKUP($O1294,'APOIO-DESPESAS'!$A$3:$N$962,6,FALSE)="","",VLOOKUP($O1294,'APOIO-DESPESAS'!$A$3:$N$962,6,FALSE)),"")</f>
        <v/>
      </c>
      <c r="F1294" s="223" t="str">
        <f>IFERROR(IF(VLOOKUP($O1294,'APOIO-DESPESAS'!$A$3:$N$962,7,FALSE)="","",VLOOKUP($O1294,'APOIO-DESPESAS'!$A$3:$N$962,7,FALSE)),"")</f>
        <v/>
      </c>
      <c r="G1294" s="223" t="str">
        <f>IFERROR(IF(VLOOKUP($O1294,'APOIO-DESPESAS'!$A$3:$N$962,8,FALSE)="","",VLOOKUP($O1294,'APOIO-DESPESAS'!$A$3:$N$962,8,FALSE)),"")</f>
        <v/>
      </c>
      <c r="H1294" s="223" t="str">
        <f>IFERROR(IF(VLOOKUP($O1294,'APOIO-DESPESAS'!$A$3:$N$962,9,FALSE)="","",VLOOKUP($O1294,'APOIO-DESPESAS'!$A$3:$N$962,9,FALSE)),"")</f>
        <v/>
      </c>
      <c r="I1294" s="223" t="str">
        <f>IFERROR(IF(VLOOKUP($O1294,'APOIO-DESPESAS'!$A$3:$N$962,10,FALSE)="","",VLOOKUP($O1294,'APOIO-DESPESAS'!$A$3:$N$962,10,FALSE)),"")</f>
        <v/>
      </c>
      <c r="J1294" s="223" t="str">
        <f>IFERROR(IF(VLOOKUP($O1294,'APOIO-DESPESAS'!$A$3:$N$962,11,FALSE)="","",VLOOKUP($O1294,'APOIO-DESPESAS'!$A$3:$N$962,11,FALSE)),"")</f>
        <v/>
      </c>
      <c r="K1294" s="223" t="str">
        <f>IFERROR(IF(VLOOKUP($O1294,'APOIO-DESPESAS'!$A$3:$N$962,12,FALSE)="","",VLOOKUP($O1294,'APOIO-DESPESAS'!$A$3:$N$962,12,FALSE)),"")</f>
        <v/>
      </c>
      <c r="L1294" s="223" t="str">
        <f>IFERROR(IF(VLOOKUP($O1294,'APOIO-DESPESAS'!$A$3:$N$962,13,FALSE)="","",VLOOKUP($O1294,'APOIO-DESPESAS'!$A$3:$N$962,13,FALSE)),"")</f>
        <v/>
      </c>
      <c r="M1294" s="223" t="str">
        <f>IFERROR(IF(VLOOKUP($O1294,'APOIO-DESPESAS'!$A$3:$N$962,14,FALSE)="","",VLOOKUP($O1294,'APOIO-DESPESAS'!$A$3:$N$962,14,FALSE)),"")</f>
        <v/>
      </c>
      <c r="O1294" s="223">
        <f t="shared" si="20"/>
        <v>1292</v>
      </c>
    </row>
    <row r="1295" spans="1:15" x14ac:dyDescent="0.25">
      <c r="A1295" s="223" t="str">
        <f>IFERROR(IF(VLOOKUP($O1295,'APOIO-DESPESAS'!$A$3:$N$962,2,FALSE)="","",VLOOKUP($O1295,'APOIO-DESPESAS'!$A$3:$N$962,2,FALSE)),"")</f>
        <v/>
      </c>
      <c r="B1295" s="223" t="str">
        <f>IFERROR(IF(VLOOKUP($O1295,'APOIO-DESPESAS'!$A$3:$N$962,3,FALSE)="","",VLOOKUP($O1295,'APOIO-DESPESAS'!$A$3:$N$962,3,FALSE)),"")</f>
        <v/>
      </c>
      <c r="C1295" s="223" t="str">
        <f>IFERROR(IF(VLOOKUP($O1295,'APOIO-DESPESAS'!$A$3:$N$962,4,FALSE)="","",VLOOKUP($O1295,'APOIO-DESPESAS'!$A$3:$N$962,4,FALSE)),"")</f>
        <v/>
      </c>
      <c r="D1295" s="223" t="str">
        <f>IFERROR(IF(VLOOKUP($O1295,'APOIO-DESPESAS'!$A$3:$N$962,5,FALSE)="","",VLOOKUP($O1295,'APOIO-DESPESAS'!$A$3:$N$962,5,FALSE)),"")</f>
        <v/>
      </c>
      <c r="E1295" s="223" t="str">
        <f>IFERROR(IF(VLOOKUP($O1295,'APOIO-DESPESAS'!$A$3:$N$962,6,FALSE)="","",VLOOKUP($O1295,'APOIO-DESPESAS'!$A$3:$N$962,6,FALSE)),"")</f>
        <v/>
      </c>
      <c r="F1295" s="223" t="str">
        <f>IFERROR(IF(VLOOKUP($O1295,'APOIO-DESPESAS'!$A$3:$N$962,7,FALSE)="","",VLOOKUP($O1295,'APOIO-DESPESAS'!$A$3:$N$962,7,FALSE)),"")</f>
        <v/>
      </c>
      <c r="G1295" s="223" t="str">
        <f>IFERROR(IF(VLOOKUP($O1295,'APOIO-DESPESAS'!$A$3:$N$962,8,FALSE)="","",VLOOKUP($O1295,'APOIO-DESPESAS'!$A$3:$N$962,8,FALSE)),"")</f>
        <v/>
      </c>
      <c r="H1295" s="223" t="str">
        <f>IFERROR(IF(VLOOKUP($O1295,'APOIO-DESPESAS'!$A$3:$N$962,9,FALSE)="","",VLOOKUP($O1295,'APOIO-DESPESAS'!$A$3:$N$962,9,FALSE)),"")</f>
        <v/>
      </c>
      <c r="I1295" s="223" t="str">
        <f>IFERROR(IF(VLOOKUP($O1295,'APOIO-DESPESAS'!$A$3:$N$962,10,FALSE)="","",VLOOKUP($O1295,'APOIO-DESPESAS'!$A$3:$N$962,10,FALSE)),"")</f>
        <v/>
      </c>
      <c r="J1295" s="223" t="str">
        <f>IFERROR(IF(VLOOKUP($O1295,'APOIO-DESPESAS'!$A$3:$N$962,11,FALSE)="","",VLOOKUP($O1295,'APOIO-DESPESAS'!$A$3:$N$962,11,FALSE)),"")</f>
        <v/>
      </c>
      <c r="K1295" s="223" t="str">
        <f>IFERROR(IF(VLOOKUP($O1295,'APOIO-DESPESAS'!$A$3:$N$962,12,FALSE)="","",VLOOKUP($O1295,'APOIO-DESPESAS'!$A$3:$N$962,12,FALSE)),"")</f>
        <v/>
      </c>
      <c r="L1295" s="223" t="str">
        <f>IFERROR(IF(VLOOKUP($O1295,'APOIO-DESPESAS'!$A$3:$N$962,13,FALSE)="","",VLOOKUP($O1295,'APOIO-DESPESAS'!$A$3:$N$962,13,FALSE)),"")</f>
        <v/>
      </c>
      <c r="M1295" s="223" t="str">
        <f>IFERROR(IF(VLOOKUP($O1295,'APOIO-DESPESAS'!$A$3:$N$962,14,FALSE)="","",VLOOKUP($O1295,'APOIO-DESPESAS'!$A$3:$N$962,14,FALSE)),"")</f>
        <v/>
      </c>
      <c r="O1295" s="223">
        <f t="shared" si="20"/>
        <v>1293</v>
      </c>
    </row>
    <row r="1296" spans="1:15" x14ac:dyDescent="0.25">
      <c r="A1296" s="223" t="str">
        <f>IFERROR(IF(VLOOKUP($O1296,'APOIO-DESPESAS'!$A$3:$N$962,2,FALSE)="","",VLOOKUP($O1296,'APOIO-DESPESAS'!$A$3:$N$962,2,FALSE)),"")</f>
        <v/>
      </c>
      <c r="B1296" s="223" t="str">
        <f>IFERROR(IF(VLOOKUP($O1296,'APOIO-DESPESAS'!$A$3:$N$962,3,FALSE)="","",VLOOKUP($O1296,'APOIO-DESPESAS'!$A$3:$N$962,3,FALSE)),"")</f>
        <v/>
      </c>
      <c r="C1296" s="223" t="str">
        <f>IFERROR(IF(VLOOKUP($O1296,'APOIO-DESPESAS'!$A$3:$N$962,4,FALSE)="","",VLOOKUP($O1296,'APOIO-DESPESAS'!$A$3:$N$962,4,FALSE)),"")</f>
        <v/>
      </c>
      <c r="D1296" s="223" t="str">
        <f>IFERROR(IF(VLOOKUP($O1296,'APOIO-DESPESAS'!$A$3:$N$962,5,FALSE)="","",VLOOKUP($O1296,'APOIO-DESPESAS'!$A$3:$N$962,5,FALSE)),"")</f>
        <v/>
      </c>
      <c r="E1296" s="223" t="str">
        <f>IFERROR(IF(VLOOKUP($O1296,'APOIO-DESPESAS'!$A$3:$N$962,6,FALSE)="","",VLOOKUP($O1296,'APOIO-DESPESAS'!$A$3:$N$962,6,FALSE)),"")</f>
        <v/>
      </c>
      <c r="F1296" s="223" t="str">
        <f>IFERROR(IF(VLOOKUP($O1296,'APOIO-DESPESAS'!$A$3:$N$962,7,FALSE)="","",VLOOKUP($O1296,'APOIO-DESPESAS'!$A$3:$N$962,7,FALSE)),"")</f>
        <v/>
      </c>
      <c r="G1296" s="223" t="str">
        <f>IFERROR(IF(VLOOKUP($O1296,'APOIO-DESPESAS'!$A$3:$N$962,8,FALSE)="","",VLOOKUP($O1296,'APOIO-DESPESAS'!$A$3:$N$962,8,FALSE)),"")</f>
        <v/>
      </c>
      <c r="H1296" s="223" t="str">
        <f>IFERROR(IF(VLOOKUP($O1296,'APOIO-DESPESAS'!$A$3:$N$962,9,FALSE)="","",VLOOKUP($O1296,'APOIO-DESPESAS'!$A$3:$N$962,9,FALSE)),"")</f>
        <v/>
      </c>
      <c r="I1296" s="223" t="str">
        <f>IFERROR(IF(VLOOKUP($O1296,'APOIO-DESPESAS'!$A$3:$N$962,10,FALSE)="","",VLOOKUP($O1296,'APOIO-DESPESAS'!$A$3:$N$962,10,FALSE)),"")</f>
        <v/>
      </c>
      <c r="J1296" s="223" t="str">
        <f>IFERROR(IF(VLOOKUP($O1296,'APOIO-DESPESAS'!$A$3:$N$962,11,FALSE)="","",VLOOKUP($O1296,'APOIO-DESPESAS'!$A$3:$N$962,11,FALSE)),"")</f>
        <v/>
      </c>
      <c r="K1296" s="223" t="str">
        <f>IFERROR(IF(VLOOKUP($O1296,'APOIO-DESPESAS'!$A$3:$N$962,12,FALSE)="","",VLOOKUP($O1296,'APOIO-DESPESAS'!$A$3:$N$962,12,FALSE)),"")</f>
        <v/>
      </c>
      <c r="L1296" s="223" t="str">
        <f>IFERROR(IF(VLOOKUP($O1296,'APOIO-DESPESAS'!$A$3:$N$962,13,FALSE)="","",VLOOKUP($O1296,'APOIO-DESPESAS'!$A$3:$N$962,13,FALSE)),"")</f>
        <v/>
      </c>
      <c r="M1296" s="223" t="str">
        <f>IFERROR(IF(VLOOKUP($O1296,'APOIO-DESPESAS'!$A$3:$N$962,14,FALSE)="","",VLOOKUP($O1296,'APOIO-DESPESAS'!$A$3:$N$962,14,FALSE)),"")</f>
        <v/>
      </c>
      <c r="O1296" s="223">
        <f t="shared" si="20"/>
        <v>1294</v>
      </c>
    </row>
    <row r="1297" spans="1:15" x14ac:dyDescent="0.25">
      <c r="A1297" s="223" t="str">
        <f>IFERROR(IF(VLOOKUP($O1297,'APOIO-DESPESAS'!$A$3:$N$962,2,FALSE)="","",VLOOKUP($O1297,'APOIO-DESPESAS'!$A$3:$N$962,2,FALSE)),"")</f>
        <v/>
      </c>
      <c r="B1297" s="223" t="str">
        <f>IFERROR(IF(VLOOKUP($O1297,'APOIO-DESPESAS'!$A$3:$N$962,3,FALSE)="","",VLOOKUP($O1297,'APOIO-DESPESAS'!$A$3:$N$962,3,FALSE)),"")</f>
        <v/>
      </c>
      <c r="C1297" s="223" t="str">
        <f>IFERROR(IF(VLOOKUP($O1297,'APOIO-DESPESAS'!$A$3:$N$962,4,FALSE)="","",VLOOKUP($O1297,'APOIO-DESPESAS'!$A$3:$N$962,4,FALSE)),"")</f>
        <v/>
      </c>
      <c r="D1297" s="223" t="str">
        <f>IFERROR(IF(VLOOKUP($O1297,'APOIO-DESPESAS'!$A$3:$N$962,5,FALSE)="","",VLOOKUP($O1297,'APOIO-DESPESAS'!$A$3:$N$962,5,FALSE)),"")</f>
        <v/>
      </c>
      <c r="E1297" s="223" t="str">
        <f>IFERROR(IF(VLOOKUP($O1297,'APOIO-DESPESAS'!$A$3:$N$962,6,FALSE)="","",VLOOKUP($O1297,'APOIO-DESPESAS'!$A$3:$N$962,6,FALSE)),"")</f>
        <v/>
      </c>
      <c r="F1297" s="223" t="str">
        <f>IFERROR(IF(VLOOKUP($O1297,'APOIO-DESPESAS'!$A$3:$N$962,7,FALSE)="","",VLOOKUP($O1297,'APOIO-DESPESAS'!$A$3:$N$962,7,FALSE)),"")</f>
        <v/>
      </c>
      <c r="G1297" s="223" t="str">
        <f>IFERROR(IF(VLOOKUP($O1297,'APOIO-DESPESAS'!$A$3:$N$962,8,FALSE)="","",VLOOKUP($O1297,'APOIO-DESPESAS'!$A$3:$N$962,8,FALSE)),"")</f>
        <v/>
      </c>
      <c r="H1297" s="223" t="str">
        <f>IFERROR(IF(VLOOKUP($O1297,'APOIO-DESPESAS'!$A$3:$N$962,9,FALSE)="","",VLOOKUP($O1297,'APOIO-DESPESAS'!$A$3:$N$962,9,FALSE)),"")</f>
        <v/>
      </c>
      <c r="I1297" s="223" t="str">
        <f>IFERROR(IF(VLOOKUP($O1297,'APOIO-DESPESAS'!$A$3:$N$962,10,FALSE)="","",VLOOKUP($O1297,'APOIO-DESPESAS'!$A$3:$N$962,10,FALSE)),"")</f>
        <v/>
      </c>
      <c r="J1297" s="223" t="str">
        <f>IFERROR(IF(VLOOKUP($O1297,'APOIO-DESPESAS'!$A$3:$N$962,11,FALSE)="","",VLOOKUP($O1297,'APOIO-DESPESAS'!$A$3:$N$962,11,FALSE)),"")</f>
        <v/>
      </c>
      <c r="K1297" s="223" t="str">
        <f>IFERROR(IF(VLOOKUP($O1297,'APOIO-DESPESAS'!$A$3:$N$962,12,FALSE)="","",VLOOKUP($O1297,'APOIO-DESPESAS'!$A$3:$N$962,12,FALSE)),"")</f>
        <v/>
      </c>
      <c r="L1297" s="223" t="str">
        <f>IFERROR(IF(VLOOKUP($O1297,'APOIO-DESPESAS'!$A$3:$N$962,13,FALSE)="","",VLOOKUP($O1297,'APOIO-DESPESAS'!$A$3:$N$962,13,FALSE)),"")</f>
        <v/>
      </c>
      <c r="M1297" s="223" t="str">
        <f>IFERROR(IF(VLOOKUP($O1297,'APOIO-DESPESAS'!$A$3:$N$962,14,FALSE)="","",VLOOKUP($O1297,'APOIO-DESPESAS'!$A$3:$N$962,14,FALSE)),"")</f>
        <v/>
      </c>
      <c r="O1297" s="223">
        <f t="shared" si="20"/>
        <v>1295</v>
      </c>
    </row>
    <row r="1298" spans="1:15" x14ac:dyDescent="0.25">
      <c r="A1298" s="223" t="str">
        <f>IFERROR(IF(VLOOKUP($O1298,'APOIO-DESPESAS'!$A$3:$N$962,2,FALSE)="","",VLOOKUP($O1298,'APOIO-DESPESAS'!$A$3:$N$962,2,FALSE)),"")</f>
        <v/>
      </c>
      <c r="B1298" s="223" t="str">
        <f>IFERROR(IF(VLOOKUP($O1298,'APOIO-DESPESAS'!$A$3:$N$962,3,FALSE)="","",VLOOKUP($O1298,'APOIO-DESPESAS'!$A$3:$N$962,3,FALSE)),"")</f>
        <v/>
      </c>
      <c r="C1298" s="223" t="str">
        <f>IFERROR(IF(VLOOKUP($O1298,'APOIO-DESPESAS'!$A$3:$N$962,4,FALSE)="","",VLOOKUP($O1298,'APOIO-DESPESAS'!$A$3:$N$962,4,FALSE)),"")</f>
        <v/>
      </c>
      <c r="D1298" s="223" t="str">
        <f>IFERROR(IF(VLOOKUP($O1298,'APOIO-DESPESAS'!$A$3:$N$962,5,FALSE)="","",VLOOKUP($O1298,'APOIO-DESPESAS'!$A$3:$N$962,5,FALSE)),"")</f>
        <v/>
      </c>
      <c r="E1298" s="223" t="str">
        <f>IFERROR(IF(VLOOKUP($O1298,'APOIO-DESPESAS'!$A$3:$N$962,6,FALSE)="","",VLOOKUP($O1298,'APOIO-DESPESAS'!$A$3:$N$962,6,FALSE)),"")</f>
        <v/>
      </c>
      <c r="F1298" s="223" t="str">
        <f>IFERROR(IF(VLOOKUP($O1298,'APOIO-DESPESAS'!$A$3:$N$962,7,FALSE)="","",VLOOKUP($O1298,'APOIO-DESPESAS'!$A$3:$N$962,7,FALSE)),"")</f>
        <v/>
      </c>
      <c r="G1298" s="223" t="str">
        <f>IFERROR(IF(VLOOKUP($O1298,'APOIO-DESPESAS'!$A$3:$N$962,8,FALSE)="","",VLOOKUP($O1298,'APOIO-DESPESAS'!$A$3:$N$962,8,FALSE)),"")</f>
        <v/>
      </c>
      <c r="H1298" s="223" t="str">
        <f>IFERROR(IF(VLOOKUP($O1298,'APOIO-DESPESAS'!$A$3:$N$962,9,FALSE)="","",VLOOKUP($O1298,'APOIO-DESPESAS'!$A$3:$N$962,9,FALSE)),"")</f>
        <v/>
      </c>
      <c r="I1298" s="223" t="str">
        <f>IFERROR(IF(VLOOKUP($O1298,'APOIO-DESPESAS'!$A$3:$N$962,10,FALSE)="","",VLOOKUP($O1298,'APOIO-DESPESAS'!$A$3:$N$962,10,FALSE)),"")</f>
        <v/>
      </c>
      <c r="J1298" s="223" t="str">
        <f>IFERROR(IF(VLOOKUP($O1298,'APOIO-DESPESAS'!$A$3:$N$962,11,FALSE)="","",VLOOKUP($O1298,'APOIO-DESPESAS'!$A$3:$N$962,11,FALSE)),"")</f>
        <v/>
      </c>
      <c r="K1298" s="223" t="str">
        <f>IFERROR(IF(VLOOKUP($O1298,'APOIO-DESPESAS'!$A$3:$N$962,12,FALSE)="","",VLOOKUP($O1298,'APOIO-DESPESAS'!$A$3:$N$962,12,FALSE)),"")</f>
        <v/>
      </c>
      <c r="L1298" s="223" t="str">
        <f>IFERROR(IF(VLOOKUP($O1298,'APOIO-DESPESAS'!$A$3:$N$962,13,FALSE)="","",VLOOKUP($O1298,'APOIO-DESPESAS'!$A$3:$N$962,13,FALSE)),"")</f>
        <v/>
      </c>
      <c r="M1298" s="223" t="str">
        <f>IFERROR(IF(VLOOKUP($O1298,'APOIO-DESPESAS'!$A$3:$N$962,14,FALSE)="","",VLOOKUP($O1298,'APOIO-DESPESAS'!$A$3:$N$962,14,FALSE)),"")</f>
        <v/>
      </c>
      <c r="O1298" s="223">
        <f t="shared" si="20"/>
        <v>1296</v>
      </c>
    </row>
    <row r="1299" spans="1:15" x14ac:dyDescent="0.25">
      <c r="A1299" s="223" t="str">
        <f>IFERROR(IF(VLOOKUP($O1299,'APOIO-DESPESAS'!$A$3:$N$962,2,FALSE)="","",VLOOKUP($O1299,'APOIO-DESPESAS'!$A$3:$N$962,2,FALSE)),"")</f>
        <v/>
      </c>
      <c r="B1299" s="223" t="str">
        <f>IFERROR(IF(VLOOKUP($O1299,'APOIO-DESPESAS'!$A$3:$N$962,3,FALSE)="","",VLOOKUP($O1299,'APOIO-DESPESAS'!$A$3:$N$962,3,FALSE)),"")</f>
        <v/>
      </c>
      <c r="C1299" s="223" t="str">
        <f>IFERROR(IF(VLOOKUP($O1299,'APOIO-DESPESAS'!$A$3:$N$962,4,FALSE)="","",VLOOKUP($O1299,'APOIO-DESPESAS'!$A$3:$N$962,4,FALSE)),"")</f>
        <v/>
      </c>
      <c r="D1299" s="223" t="str">
        <f>IFERROR(IF(VLOOKUP($O1299,'APOIO-DESPESAS'!$A$3:$N$962,5,FALSE)="","",VLOOKUP($O1299,'APOIO-DESPESAS'!$A$3:$N$962,5,FALSE)),"")</f>
        <v/>
      </c>
      <c r="E1299" s="223" t="str">
        <f>IFERROR(IF(VLOOKUP($O1299,'APOIO-DESPESAS'!$A$3:$N$962,6,FALSE)="","",VLOOKUP($O1299,'APOIO-DESPESAS'!$A$3:$N$962,6,FALSE)),"")</f>
        <v/>
      </c>
      <c r="F1299" s="223" t="str">
        <f>IFERROR(IF(VLOOKUP($O1299,'APOIO-DESPESAS'!$A$3:$N$962,7,FALSE)="","",VLOOKUP($O1299,'APOIO-DESPESAS'!$A$3:$N$962,7,FALSE)),"")</f>
        <v/>
      </c>
      <c r="G1299" s="223" t="str">
        <f>IFERROR(IF(VLOOKUP($O1299,'APOIO-DESPESAS'!$A$3:$N$962,8,FALSE)="","",VLOOKUP($O1299,'APOIO-DESPESAS'!$A$3:$N$962,8,FALSE)),"")</f>
        <v/>
      </c>
      <c r="H1299" s="223" t="str">
        <f>IFERROR(IF(VLOOKUP($O1299,'APOIO-DESPESAS'!$A$3:$N$962,9,FALSE)="","",VLOOKUP($O1299,'APOIO-DESPESAS'!$A$3:$N$962,9,FALSE)),"")</f>
        <v/>
      </c>
      <c r="I1299" s="223" t="str">
        <f>IFERROR(IF(VLOOKUP($O1299,'APOIO-DESPESAS'!$A$3:$N$962,10,FALSE)="","",VLOOKUP($O1299,'APOIO-DESPESAS'!$A$3:$N$962,10,FALSE)),"")</f>
        <v/>
      </c>
      <c r="J1299" s="223" t="str">
        <f>IFERROR(IF(VLOOKUP($O1299,'APOIO-DESPESAS'!$A$3:$N$962,11,FALSE)="","",VLOOKUP($O1299,'APOIO-DESPESAS'!$A$3:$N$962,11,FALSE)),"")</f>
        <v/>
      </c>
      <c r="K1299" s="223" t="str">
        <f>IFERROR(IF(VLOOKUP($O1299,'APOIO-DESPESAS'!$A$3:$N$962,12,FALSE)="","",VLOOKUP($O1299,'APOIO-DESPESAS'!$A$3:$N$962,12,FALSE)),"")</f>
        <v/>
      </c>
      <c r="L1299" s="223" t="str">
        <f>IFERROR(IF(VLOOKUP($O1299,'APOIO-DESPESAS'!$A$3:$N$962,13,FALSE)="","",VLOOKUP($O1299,'APOIO-DESPESAS'!$A$3:$N$962,13,FALSE)),"")</f>
        <v/>
      </c>
      <c r="M1299" s="223" t="str">
        <f>IFERROR(IF(VLOOKUP($O1299,'APOIO-DESPESAS'!$A$3:$N$962,14,FALSE)="","",VLOOKUP($O1299,'APOIO-DESPESAS'!$A$3:$N$962,14,FALSE)),"")</f>
        <v/>
      </c>
      <c r="O1299" s="223">
        <f t="shared" si="20"/>
        <v>1297</v>
      </c>
    </row>
    <row r="1300" spans="1:15" x14ac:dyDescent="0.25">
      <c r="A1300" s="223" t="str">
        <f>IFERROR(IF(VLOOKUP($O1300,'APOIO-DESPESAS'!$A$3:$N$962,2,FALSE)="","",VLOOKUP($O1300,'APOIO-DESPESAS'!$A$3:$N$962,2,FALSE)),"")</f>
        <v/>
      </c>
      <c r="B1300" s="223" t="str">
        <f>IFERROR(IF(VLOOKUP($O1300,'APOIO-DESPESAS'!$A$3:$N$962,3,FALSE)="","",VLOOKUP($O1300,'APOIO-DESPESAS'!$A$3:$N$962,3,FALSE)),"")</f>
        <v/>
      </c>
      <c r="C1300" s="223" t="str">
        <f>IFERROR(IF(VLOOKUP($O1300,'APOIO-DESPESAS'!$A$3:$N$962,4,FALSE)="","",VLOOKUP($O1300,'APOIO-DESPESAS'!$A$3:$N$962,4,FALSE)),"")</f>
        <v/>
      </c>
      <c r="D1300" s="223" t="str">
        <f>IFERROR(IF(VLOOKUP($O1300,'APOIO-DESPESAS'!$A$3:$N$962,5,FALSE)="","",VLOOKUP($O1300,'APOIO-DESPESAS'!$A$3:$N$962,5,FALSE)),"")</f>
        <v/>
      </c>
      <c r="E1300" s="223" t="str">
        <f>IFERROR(IF(VLOOKUP($O1300,'APOIO-DESPESAS'!$A$3:$N$962,6,FALSE)="","",VLOOKUP($O1300,'APOIO-DESPESAS'!$A$3:$N$962,6,FALSE)),"")</f>
        <v/>
      </c>
      <c r="F1300" s="223" t="str">
        <f>IFERROR(IF(VLOOKUP($O1300,'APOIO-DESPESAS'!$A$3:$N$962,7,FALSE)="","",VLOOKUP($O1300,'APOIO-DESPESAS'!$A$3:$N$962,7,FALSE)),"")</f>
        <v/>
      </c>
      <c r="G1300" s="223" t="str">
        <f>IFERROR(IF(VLOOKUP($O1300,'APOIO-DESPESAS'!$A$3:$N$962,8,FALSE)="","",VLOOKUP($O1300,'APOIO-DESPESAS'!$A$3:$N$962,8,FALSE)),"")</f>
        <v/>
      </c>
      <c r="H1300" s="223" t="str">
        <f>IFERROR(IF(VLOOKUP($O1300,'APOIO-DESPESAS'!$A$3:$N$962,9,FALSE)="","",VLOOKUP($O1300,'APOIO-DESPESAS'!$A$3:$N$962,9,FALSE)),"")</f>
        <v/>
      </c>
      <c r="I1300" s="223" t="str">
        <f>IFERROR(IF(VLOOKUP($O1300,'APOIO-DESPESAS'!$A$3:$N$962,10,FALSE)="","",VLOOKUP($O1300,'APOIO-DESPESAS'!$A$3:$N$962,10,FALSE)),"")</f>
        <v/>
      </c>
      <c r="J1300" s="223" t="str">
        <f>IFERROR(IF(VLOOKUP($O1300,'APOIO-DESPESAS'!$A$3:$N$962,11,FALSE)="","",VLOOKUP($O1300,'APOIO-DESPESAS'!$A$3:$N$962,11,FALSE)),"")</f>
        <v/>
      </c>
      <c r="K1300" s="223" t="str">
        <f>IFERROR(IF(VLOOKUP($O1300,'APOIO-DESPESAS'!$A$3:$N$962,12,FALSE)="","",VLOOKUP($O1300,'APOIO-DESPESAS'!$A$3:$N$962,12,FALSE)),"")</f>
        <v/>
      </c>
      <c r="L1300" s="223" t="str">
        <f>IFERROR(IF(VLOOKUP($O1300,'APOIO-DESPESAS'!$A$3:$N$962,13,FALSE)="","",VLOOKUP($O1300,'APOIO-DESPESAS'!$A$3:$N$962,13,FALSE)),"")</f>
        <v/>
      </c>
      <c r="M1300" s="223" t="str">
        <f>IFERROR(IF(VLOOKUP($O1300,'APOIO-DESPESAS'!$A$3:$N$962,14,FALSE)="","",VLOOKUP($O1300,'APOIO-DESPESAS'!$A$3:$N$962,14,FALSE)),"")</f>
        <v/>
      </c>
      <c r="O1300" s="223">
        <f t="shared" si="20"/>
        <v>1298</v>
      </c>
    </row>
    <row r="1301" spans="1:15" x14ac:dyDescent="0.25">
      <c r="A1301" s="223" t="str">
        <f>IFERROR(IF(VLOOKUP($O1301,'APOIO-DESPESAS'!$A$3:$N$962,2,FALSE)="","",VLOOKUP($O1301,'APOIO-DESPESAS'!$A$3:$N$962,2,FALSE)),"")</f>
        <v/>
      </c>
      <c r="B1301" s="223" t="str">
        <f>IFERROR(IF(VLOOKUP($O1301,'APOIO-DESPESAS'!$A$3:$N$962,3,FALSE)="","",VLOOKUP($O1301,'APOIO-DESPESAS'!$A$3:$N$962,3,FALSE)),"")</f>
        <v/>
      </c>
      <c r="C1301" s="223" t="str">
        <f>IFERROR(IF(VLOOKUP($O1301,'APOIO-DESPESAS'!$A$3:$N$962,4,FALSE)="","",VLOOKUP($O1301,'APOIO-DESPESAS'!$A$3:$N$962,4,FALSE)),"")</f>
        <v/>
      </c>
      <c r="D1301" s="223" t="str">
        <f>IFERROR(IF(VLOOKUP($O1301,'APOIO-DESPESAS'!$A$3:$N$962,5,FALSE)="","",VLOOKUP($O1301,'APOIO-DESPESAS'!$A$3:$N$962,5,FALSE)),"")</f>
        <v/>
      </c>
      <c r="E1301" s="223" t="str">
        <f>IFERROR(IF(VLOOKUP($O1301,'APOIO-DESPESAS'!$A$3:$N$962,6,FALSE)="","",VLOOKUP($O1301,'APOIO-DESPESAS'!$A$3:$N$962,6,FALSE)),"")</f>
        <v/>
      </c>
      <c r="F1301" s="223" t="str">
        <f>IFERROR(IF(VLOOKUP($O1301,'APOIO-DESPESAS'!$A$3:$N$962,7,FALSE)="","",VLOOKUP($O1301,'APOIO-DESPESAS'!$A$3:$N$962,7,FALSE)),"")</f>
        <v/>
      </c>
      <c r="G1301" s="223" t="str">
        <f>IFERROR(IF(VLOOKUP($O1301,'APOIO-DESPESAS'!$A$3:$N$962,8,FALSE)="","",VLOOKUP($O1301,'APOIO-DESPESAS'!$A$3:$N$962,8,FALSE)),"")</f>
        <v/>
      </c>
      <c r="H1301" s="223" t="str">
        <f>IFERROR(IF(VLOOKUP($O1301,'APOIO-DESPESAS'!$A$3:$N$962,9,FALSE)="","",VLOOKUP($O1301,'APOIO-DESPESAS'!$A$3:$N$962,9,FALSE)),"")</f>
        <v/>
      </c>
      <c r="I1301" s="223" t="str">
        <f>IFERROR(IF(VLOOKUP($O1301,'APOIO-DESPESAS'!$A$3:$N$962,10,FALSE)="","",VLOOKUP($O1301,'APOIO-DESPESAS'!$A$3:$N$962,10,FALSE)),"")</f>
        <v/>
      </c>
      <c r="J1301" s="223" t="str">
        <f>IFERROR(IF(VLOOKUP($O1301,'APOIO-DESPESAS'!$A$3:$N$962,11,FALSE)="","",VLOOKUP($O1301,'APOIO-DESPESAS'!$A$3:$N$962,11,FALSE)),"")</f>
        <v/>
      </c>
      <c r="K1301" s="223" t="str">
        <f>IFERROR(IF(VLOOKUP($O1301,'APOIO-DESPESAS'!$A$3:$N$962,12,FALSE)="","",VLOOKUP($O1301,'APOIO-DESPESAS'!$A$3:$N$962,12,FALSE)),"")</f>
        <v/>
      </c>
      <c r="L1301" s="223" t="str">
        <f>IFERROR(IF(VLOOKUP($O1301,'APOIO-DESPESAS'!$A$3:$N$962,13,FALSE)="","",VLOOKUP($O1301,'APOIO-DESPESAS'!$A$3:$N$962,13,FALSE)),"")</f>
        <v/>
      </c>
      <c r="M1301" s="223" t="str">
        <f>IFERROR(IF(VLOOKUP($O1301,'APOIO-DESPESAS'!$A$3:$N$962,14,FALSE)="","",VLOOKUP($O1301,'APOIO-DESPESAS'!$A$3:$N$962,14,FALSE)),"")</f>
        <v/>
      </c>
      <c r="O1301" s="223">
        <f t="shared" si="20"/>
        <v>1299</v>
      </c>
    </row>
    <row r="1302" spans="1:15" x14ac:dyDescent="0.25">
      <c r="A1302" s="223" t="str">
        <f>IFERROR(IF(VLOOKUP($O1302,'APOIO-DESPESAS'!$A$3:$N$962,2,FALSE)="","",VLOOKUP($O1302,'APOIO-DESPESAS'!$A$3:$N$962,2,FALSE)),"")</f>
        <v/>
      </c>
      <c r="B1302" s="223" t="str">
        <f>IFERROR(IF(VLOOKUP($O1302,'APOIO-DESPESAS'!$A$3:$N$962,3,FALSE)="","",VLOOKUP($O1302,'APOIO-DESPESAS'!$A$3:$N$962,3,FALSE)),"")</f>
        <v/>
      </c>
      <c r="C1302" s="223" t="str">
        <f>IFERROR(IF(VLOOKUP($O1302,'APOIO-DESPESAS'!$A$3:$N$962,4,FALSE)="","",VLOOKUP($O1302,'APOIO-DESPESAS'!$A$3:$N$962,4,FALSE)),"")</f>
        <v/>
      </c>
      <c r="D1302" s="223" t="str">
        <f>IFERROR(IF(VLOOKUP($O1302,'APOIO-DESPESAS'!$A$3:$N$962,5,FALSE)="","",VLOOKUP($O1302,'APOIO-DESPESAS'!$A$3:$N$962,5,FALSE)),"")</f>
        <v/>
      </c>
      <c r="E1302" s="223" t="str">
        <f>IFERROR(IF(VLOOKUP($O1302,'APOIO-DESPESAS'!$A$3:$N$962,6,FALSE)="","",VLOOKUP($O1302,'APOIO-DESPESAS'!$A$3:$N$962,6,FALSE)),"")</f>
        <v/>
      </c>
      <c r="F1302" s="223" t="str">
        <f>IFERROR(IF(VLOOKUP($O1302,'APOIO-DESPESAS'!$A$3:$N$962,7,FALSE)="","",VLOOKUP($O1302,'APOIO-DESPESAS'!$A$3:$N$962,7,FALSE)),"")</f>
        <v/>
      </c>
      <c r="G1302" s="223" t="str">
        <f>IFERROR(IF(VLOOKUP($O1302,'APOIO-DESPESAS'!$A$3:$N$962,8,FALSE)="","",VLOOKUP($O1302,'APOIO-DESPESAS'!$A$3:$N$962,8,FALSE)),"")</f>
        <v/>
      </c>
      <c r="H1302" s="223" t="str">
        <f>IFERROR(IF(VLOOKUP($O1302,'APOIO-DESPESAS'!$A$3:$N$962,9,FALSE)="","",VLOOKUP($O1302,'APOIO-DESPESAS'!$A$3:$N$962,9,FALSE)),"")</f>
        <v/>
      </c>
      <c r="I1302" s="223" t="str">
        <f>IFERROR(IF(VLOOKUP($O1302,'APOIO-DESPESAS'!$A$3:$N$962,10,FALSE)="","",VLOOKUP($O1302,'APOIO-DESPESAS'!$A$3:$N$962,10,FALSE)),"")</f>
        <v/>
      </c>
      <c r="J1302" s="223" t="str">
        <f>IFERROR(IF(VLOOKUP($O1302,'APOIO-DESPESAS'!$A$3:$N$962,11,FALSE)="","",VLOOKUP($O1302,'APOIO-DESPESAS'!$A$3:$N$962,11,FALSE)),"")</f>
        <v/>
      </c>
      <c r="K1302" s="223" t="str">
        <f>IFERROR(IF(VLOOKUP($O1302,'APOIO-DESPESAS'!$A$3:$N$962,12,FALSE)="","",VLOOKUP($O1302,'APOIO-DESPESAS'!$A$3:$N$962,12,FALSE)),"")</f>
        <v/>
      </c>
      <c r="L1302" s="223" t="str">
        <f>IFERROR(IF(VLOOKUP($O1302,'APOIO-DESPESAS'!$A$3:$N$962,13,FALSE)="","",VLOOKUP($O1302,'APOIO-DESPESAS'!$A$3:$N$962,13,FALSE)),"")</f>
        <v/>
      </c>
      <c r="M1302" s="223" t="str">
        <f>IFERROR(IF(VLOOKUP($O1302,'APOIO-DESPESAS'!$A$3:$N$962,14,FALSE)="","",VLOOKUP($O1302,'APOIO-DESPESAS'!$A$3:$N$962,14,FALSE)),"")</f>
        <v/>
      </c>
      <c r="O1302" s="223">
        <f t="shared" si="20"/>
        <v>1300</v>
      </c>
    </row>
    <row r="1303" spans="1:15" x14ac:dyDescent="0.25">
      <c r="A1303" s="223" t="str">
        <f>IFERROR(IF(VLOOKUP($O1303,'APOIO-DESPESAS'!$A$3:$N$962,2,FALSE)="","",VLOOKUP($O1303,'APOIO-DESPESAS'!$A$3:$N$962,2,FALSE)),"")</f>
        <v/>
      </c>
      <c r="B1303" s="223" t="str">
        <f>IFERROR(IF(VLOOKUP($O1303,'APOIO-DESPESAS'!$A$3:$N$962,3,FALSE)="","",VLOOKUP($O1303,'APOIO-DESPESAS'!$A$3:$N$962,3,FALSE)),"")</f>
        <v/>
      </c>
      <c r="C1303" s="223" t="str">
        <f>IFERROR(IF(VLOOKUP($O1303,'APOIO-DESPESAS'!$A$3:$N$962,4,FALSE)="","",VLOOKUP($O1303,'APOIO-DESPESAS'!$A$3:$N$962,4,FALSE)),"")</f>
        <v/>
      </c>
      <c r="D1303" s="223" t="str">
        <f>IFERROR(IF(VLOOKUP($O1303,'APOIO-DESPESAS'!$A$3:$N$962,5,FALSE)="","",VLOOKUP($O1303,'APOIO-DESPESAS'!$A$3:$N$962,5,FALSE)),"")</f>
        <v/>
      </c>
      <c r="E1303" s="223" t="str">
        <f>IFERROR(IF(VLOOKUP($O1303,'APOIO-DESPESAS'!$A$3:$N$962,6,FALSE)="","",VLOOKUP($O1303,'APOIO-DESPESAS'!$A$3:$N$962,6,FALSE)),"")</f>
        <v/>
      </c>
      <c r="F1303" s="223" t="str">
        <f>IFERROR(IF(VLOOKUP($O1303,'APOIO-DESPESAS'!$A$3:$N$962,7,FALSE)="","",VLOOKUP($O1303,'APOIO-DESPESAS'!$A$3:$N$962,7,FALSE)),"")</f>
        <v/>
      </c>
      <c r="G1303" s="223" t="str">
        <f>IFERROR(IF(VLOOKUP($O1303,'APOIO-DESPESAS'!$A$3:$N$962,8,FALSE)="","",VLOOKUP($O1303,'APOIO-DESPESAS'!$A$3:$N$962,8,FALSE)),"")</f>
        <v/>
      </c>
      <c r="H1303" s="223" t="str">
        <f>IFERROR(IF(VLOOKUP($O1303,'APOIO-DESPESAS'!$A$3:$N$962,9,FALSE)="","",VLOOKUP($O1303,'APOIO-DESPESAS'!$A$3:$N$962,9,FALSE)),"")</f>
        <v/>
      </c>
      <c r="I1303" s="223" t="str">
        <f>IFERROR(IF(VLOOKUP($O1303,'APOIO-DESPESAS'!$A$3:$N$962,10,FALSE)="","",VLOOKUP($O1303,'APOIO-DESPESAS'!$A$3:$N$962,10,FALSE)),"")</f>
        <v/>
      </c>
      <c r="J1303" s="223" t="str">
        <f>IFERROR(IF(VLOOKUP($O1303,'APOIO-DESPESAS'!$A$3:$N$962,11,FALSE)="","",VLOOKUP($O1303,'APOIO-DESPESAS'!$A$3:$N$962,11,FALSE)),"")</f>
        <v/>
      </c>
      <c r="K1303" s="223" t="str">
        <f>IFERROR(IF(VLOOKUP($O1303,'APOIO-DESPESAS'!$A$3:$N$962,12,FALSE)="","",VLOOKUP($O1303,'APOIO-DESPESAS'!$A$3:$N$962,12,FALSE)),"")</f>
        <v/>
      </c>
      <c r="L1303" s="223" t="str">
        <f>IFERROR(IF(VLOOKUP($O1303,'APOIO-DESPESAS'!$A$3:$N$962,13,FALSE)="","",VLOOKUP($O1303,'APOIO-DESPESAS'!$A$3:$N$962,13,FALSE)),"")</f>
        <v/>
      </c>
      <c r="M1303" s="223" t="str">
        <f>IFERROR(IF(VLOOKUP($O1303,'APOIO-DESPESAS'!$A$3:$N$962,14,FALSE)="","",VLOOKUP($O1303,'APOIO-DESPESAS'!$A$3:$N$962,14,FALSE)),"")</f>
        <v/>
      </c>
      <c r="O1303" s="223">
        <f t="shared" si="20"/>
        <v>1301</v>
      </c>
    </row>
    <row r="1304" spans="1:15" x14ac:dyDescent="0.25">
      <c r="A1304" s="223" t="str">
        <f>IFERROR(IF(VLOOKUP($O1304,'APOIO-DESPESAS'!$A$3:$N$962,2,FALSE)="","",VLOOKUP($O1304,'APOIO-DESPESAS'!$A$3:$N$962,2,FALSE)),"")</f>
        <v/>
      </c>
      <c r="B1304" s="223" t="str">
        <f>IFERROR(IF(VLOOKUP($O1304,'APOIO-DESPESAS'!$A$3:$N$962,3,FALSE)="","",VLOOKUP($O1304,'APOIO-DESPESAS'!$A$3:$N$962,3,FALSE)),"")</f>
        <v/>
      </c>
      <c r="C1304" s="223" t="str">
        <f>IFERROR(IF(VLOOKUP($O1304,'APOIO-DESPESAS'!$A$3:$N$962,4,FALSE)="","",VLOOKUP($O1304,'APOIO-DESPESAS'!$A$3:$N$962,4,FALSE)),"")</f>
        <v/>
      </c>
      <c r="D1304" s="223" t="str">
        <f>IFERROR(IF(VLOOKUP($O1304,'APOIO-DESPESAS'!$A$3:$N$962,5,FALSE)="","",VLOOKUP($O1304,'APOIO-DESPESAS'!$A$3:$N$962,5,FALSE)),"")</f>
        <v/>
      </c>
      <c r="E1304" s="223" t="str">
        <f>IFERROR(IF(VLOOKUP($O1304,'APOIO-DESPESAS'!$A$3:$N$962,6,FALSE)="","",VLOOKUP($O1304,'APOIO-DESPESAS'!$A$3:$N$962,6,FALSE)),"")</f>
        <v/>
      </c>
      <c r="F1304" s="223" t="str">
        <f>IFERROR(IF(VLOOKUP($O1304,'APOIO-DESPESAS'!$A$3:$N$962,7,FALSE)="","",VLOOKUP($O1304,'APOIO-DESPESAS'!$A$3:$N$962,7,FALSE)),"")</f>
        <v/>
      </c>
      <c r="G1304" s="223" t="str">
        <f>IFERROR(IF(VLOOKUP($O1304,'APOIO-DESPESAS'!$A$3:$N$962,8,FALSE)="","",VLOOKUP($O1304,'APOIO-DESPESAS'!$A$3:$N$962,8,FALSE)),"")</f>
        <v/>
      </c>
      <c r="H1304" s="223" t="str">
        <f>IFERROR(IF(VLOOKUP($O1304,'APOIO-DESPESAS'!$A$3:$N$962,9,FALSE)="","",VLOOKUP($O1304,'APOIO-DESPESAS'!$A$3:$N$962,9,FALSE)),"")</f>
        <v/>
      </c>
      <c r="I1304" s="223" t="str">
        <f>IFERROR(IF(VLOOKUP($O1304,'APOIO-DESPESAS'!$A$3:$N$962,10,FALSE)="","",VLOOKUP($O1304,'APOIO-DESPESAS'!$A$3:$N$962,10,FALSE)),"")</f>
        <v/>
      </c>
      <c r="J1304" s="223" t="str">
        <f>IFERROR(IF(VLOOKUP($O1304,'APOIO-DESPESAS'!$A$3:$N$962,11,FALSE)="","",VLOOKUP($O1304,'APOIO-DESPESAS'!$A$3:$N$962,11,FALSE)),"")</f>
        <v/>
      </c>
      <c r="K1304" s="223" t="str">
        <f>IFERROR(IF(VLOOKUP($O1304,'APOIO-DESPESAS'!$A$3:$N$962,12,FALSE)="","",VLOOKUP($O1304,'APOIO-DESPESAS'!$A$3:$N$962,12,FALSE)),"")</f>
        <v/>
      </c>
      <c r="L1304" s="223" t="str">
        <f>IFERROR(IF(VLOOKUP($O1304,'APOIO-DESPESAS'!$A$3:$N$962,13,FALSE)="","",VLOOKUP($O1304,'APOIO-DESPESAS'!$A$3:$N$962,13,FALSE)),"")</f>
        <v/>
      </c>
      <c r="M1304" s="223" t="str">
        <f>IFERROR(IF(VLOOKUP($O1304,'APOIO-DESPESAS'!$A$3:$N$962,14,FALSE)="","",VLOOKUP($O1304,'APOIO-DESPESAS'!$A$3:$N$962,14,FALSE)),"")</f>
        <v/>
      </c>
      <c r="O1304" s="223">
        <f t="shared" si="20"/>
        <v>1302</v>
      </c>
    </row>
    <row r="1305" spans="1:15" x14ac:dyDescent="0.25">
      <c r="A1305" s="223" t="str">
        <f>IFERROR(IF(VLOOKUP($O1305,'APOIO-DESPESAS'!$A$3:$N$962,2,FALSE)="","",VLOOKUP($O1305,'APOIO-DESPESAS'!$A$3:$N$962,2,FALSE)),"")</f>
        <v/>
      </c>
      <c r="B1305" s="223" t="str">
        <f>IFERROR(IF(VLOOKUP($O1305,'APOIO-DESPESAS'!$A$3:$N$962,3,FALSE)="","",VLOOKUP($O1305,'APOIO-DESPESAS'!$A$3:$N$962,3,FALSE)),"")</f>
        <v/>
      </c>
      <c r="C1305" s="223" t="str">
        <f>IFERROR(IF(VLOOKUP($O1305,'APOIO-DESPESAS'!$A$3:$N$962,4,FALSE)="","",VLOOKUP($O1305,'APOIO-DESPESAS'!$A$3:$N$962,4,FALSE)),"")</f>
        <v/>
      </c>
      <c r="D1305" s="223" t="str">
        <f>IFERROR(IF(VLOOKUP($O1305,'APOIO-DESPESAS'!$A$3:$N$962,5,FALSE)="","",VLOOKUP($O1305,'APOIO-DESPESAS'!$A$3:$N$962,5,FALSE)),"")</f>
        <v/>
      </c>
      <c r="E1305" s="223" t="str">
        <f>IFERROR(IF(VLOOKUP($O1305,'APOIO-DESPESAS'!$A$3:$N$962,6,FALSE)="","",VLOOKUP($O1305,'APOIO-DESPESAS'!$A$3:$N$962,6,FALSE)),"")</f>
        <v/>
      </c>
      <c r="F1305" s="223" t="str">
        <f>IFERROR(IF(VLOOKUP($O1305,'APOIO-DESPESAS'!$A$3:$N$962,7,FALSE)="","",VLOOKUP($O1305,'APOIO-DESPESAS'!$A$3:$N$962,7,FALSE)),"")</f>
        <v/>
      </c>
      <c r="G1305" s="223" t="str">
        <f>IFERROR(IF(VLOOKUP($O1305,'APOIO-DESPESAS'!$A$3:$N$962,8,FALSE)="","",VLOOKUP($O1305,'APOIO-DESPESAS'!$A$3:$N$962,8,FALSE)),"")</f>
        <v/>
      </c>
      <c r="H1305" s="223" t="str">
        <f>IFERROR(IF(VLOOKUP($O1305,'APOIO-DESPESAS'!$A$3:$N$962,9,FALSE)="","",VLOOKUP($O1305,'APOIO-DESPESAS'!$A$3:$N$962,9,FALSE)),"")</f>
        <v/>
      </c>
      <c r="I1305" s="223" t="str">
        <f>IFERROR(IF(VLOOKUP($O1305,'APOIO-DESPESAS'!$A$3:$N$962,10,FALSE)="","",VLOOKUP($O1305,'APOIO-DESPESAS'!$A$3:$N$962,10,FALSE)),"")</f>
        <v/>
      </c>
      <c r="J1305" s="223" t="str">
        <f>IFERROR(IF(VLOOKUP($O1305,'APOIO-DESPESAS'!$A$3:$N$962,11,FALSE)="","",VLOOKUP($O1305,'APOIO-DESPESAS'!$A$3:$N$962,11,FALSE)),"")</f>
        <v/>
      </c>
      <c r="K1305" s="223" t="str">
        <f>IFERROR(IF(VLOOKUP($O1305,'APOIO-DESPESAS'!$A$3:$N$962,12,FALSE)="","",VLOOKUP($O1305,'APOIO-DESPESAS'!$A$3:$N$962,12,FALSE)),"")</f>
        <v/>
      </c>
      <c r="L1305" s="223" t="str">
        <f>IFERROR(IF(VLOOKUP($O1305,'APOIO-DESPESAS'!$A$3:$N$962,13,FALSE)="","",VLOOKUP($O1305,'APOIO-DESPESAS'!$A$3:$N$962,13,FALSE)),"")</f>
        <v/>
      </c>
      <c r="M1305" s="223" t="str">
        <f>IFERROR(IF(VLOOKUP($O1305,'APOIO-DESPESAS'!$A$3:$N$962,14,FALSE)="","",VLOOKUP($O1305,'APOIO-DESPESAS'!$A$3:$N$962,14,FALSE)),"")</f>
        <v/>
      </c>
      <c r="O1305" s="223">
        <f t="shared" si="20"/>
        <v>1303</v>
      </c>
    </row>
    <row r="1306" spans="1:15" x14ac:dyDescent="0.25">
      <c r="A1306" s="223" t="str">
        <f>IFERROR(IF(VLOOKUP($O1306,'APOIO-DESPESAS'!$A$3:$N$962,2,FALSE)="","",VLOOKUP($O1306,'APOIO-DESPESAS'!$A$3:$N$962,2,FALSE)),"")</f>
        <v/>
      </c>
      <c r="B1306" s="223" t="str">
        <f>IFERROR(IF(VLOOKUP($O1306,'APOIO-DESPESAS'!$A$3:$N$962,3,FALSE)="","",VLOOKUP($O1306,'APOIO-DESPESAS'!$A$3:$N$962,3,FALSE)),"")</f>
        <v/>
      </c>
      <c r="C1306" s="223" t="str">
        <f>IFERROR(IF(VLOOKUP($O1306,'APOIO-DESPESAS'!$A$3:$N$962,4,FALSE)="","",VLOOKUP($O1306,'APOIO-DESPESAS'!$A$3:$N$962,4,FALSE)),"")</f>
        <v/>
      </c>
      <c r="D1306" s="223" t="str">
        <f>IFERROR(IF(VLOOKUP($O1306,'APOIO-DESPESAS'!$A$3:$N$962,5,FALSE)="","",VLOOKUP($O1306,'APOIO-DESPESAS'!$A$3:$N$962,5,FALSE)),"")</f>
        <v/>
      </c>
      <c r="E1306" s="223" t="str">
        <f>IFERROR(IF(VLOOKUP($O1306,'APOIO-DESPESAS'!$A$3:$N$962,6,FALSE)="","",VLOOKUP($O1306,'APOIO-DESPESAS'!$A$3:$N$962,6,FALSE)),"")</f>
        <v/>
      </c>
      <c r="F1306" s="223" t="str">
        <f>IFERROR(IF(VLOOKUP($O1306,'APOIO-DESPESAS'!$A$3:$N$962,7,FALSE)="","",VLOOKUP($O1306,'APOIO-DESPESAS'!$A$3:$N$962,7,FALSE)),"")</f>
        <v/>
      </c>
      <c r="G1306" s="223" t="str">
        <f>IFERROR(IF(VLOOKUP($O1306,'APOIO-DESPESAS'!$A$3:$N$962,8,FALSE)="","",VLOOKUP($O1306,'APOIO-DESPESAS'!$A$3:$N$962,8,FALSE)),"")</f>
        <v/>
      </c>
      <c r="H1306" s="223" t="str">
        <f>IFERROR(IF(VLOOKUP($O1306,'APOIO-DESPESAS'!$A$3:$N$962,9,FALSE)="","",VLOOKUP($O1306,'APOIO-DESPESAS'!$A$3:$N$962,9,FALSE)),"")</f>
        <v/>
      </c>
      <c r="I1306" s="223" t="str">
        <f>IFERROR(IF(VLOOKUP($O1306,'APOIO-DESPESAS'!$A$3:$N$962,10,FALSE)="","",VLOOKUP($O1306,'APOIO-DESPESAS'!$A$3:$N$962,10,FALSE)),"")</f>
        <v/>
      </c>
      <c r="J1306" s="223" t="str">
        <f>IFERROR(IF(VLOOKUP($O1306,'APOIO-DESPESAS'!$A$3:$N$962,11,FALSE)="","",VLOOKUP($O1306,'APOIO-DESPESAS'!$A$3:$N$962,11,FALSE)),"")</f>
        <v/>
      </c>
      <c r="K1306" s="223" t="str">
        <f>IFERROR(IF(VLOOKUP($O1306,'APOIO-DESPESAS'!$A$3:$N$962,12,FALSE)="","",VLOOKUP($O1306,'APOIO-DESPESAS'!$A$3:$N$962,12,FALSE)),"")</f>
        <v/>
      </c>
      <c r="L1306" s="223" t="str">
        <f>IFERROR(IF(VLOOKUP($O1306,'APOIO-DESPESAS'!$A$3:$N$962,13,FALSE)="","",VLOOKUP($O1306,'APOIO-DESPESAS'!$A$3:$N$962,13,FALSE)),"")</f>
        <v/>
      </c>
      <c r="M1306" s="223" t="str">
        <f>IFERROR(IF(VLOOKUP($O1306,'APOIO-DESPESAS'!$A$3:$N$962,14,FALSE)="","",VLOOKUP($O1306,'APOIO-DESPESAS'!$A$3:$N$962,14,FALSE)),"")</f>
        <v/>
      </c>
      <c r="O1306" s="223">
        <f t="shared" si="20"/>
        <v>1304</v>
      </c>
    </row>
    <row r="1307" spans="1:15" x14ac:dyDescent="0.25">
      <c r="A1307" s="223" t="str">
        <f>IFERROR(IF(VLOOKUP($O1307,'APOIO-DESPESAS'!$A$3:$N$962,2,FALSE)="","",VLOOKUP($O1307,'APOIO-DESPESAS'!$A$3:$N$962,2,FALSE)),"")</f>
        <v/>
      </c>
      <c r="B1307" s="223" t="str">
        <f>IFERROR(IF(VLOOKUP($O1307,'APOIO-DESPESAS'!$A$3:$N$962,3,FALSE)="","",VLOOKUP($O1307,'APOIO-DESPESAS'!$A$3:$N$962,3,FALSE)),"")</f>
        <v/>
      </c>
      <c r="C1307" s="223" t="str">
        <f>IFERROR(IF(VLOOKUP($O1307,'APOIO-DESPESAS'!$A$3:$N$962,4,FALSE)="","",VLOOKUP($O1307,'APOIO-DESPESAS'!$A$3:$N$962,4,FALSE)),"")</f>
        <v/>
      </c>
      <c r="D1307" s="223" t="str">
        <f>IFERROR(IF(VLOOKUP($O1307,'APOIO-DESPESAS'!$A$3:$N$962,5,FALSE)="","",VLOOKUP($O1307,'APOIO-DESPESAS'!$A$3:$N$962,5,FALSE)),"")</f>
        <v/>
      </c>
      <c r="E1307" s="223" t="str">
        <f>IFERROR(IF(VLOOKUP($O1307,'APOIO-DESPESAS'!$A$3:$N$962,6,FALSE)="","",VLOOKUP($O1307,'APOIO-DESPESAS'!$A$3:$N$962,6,FALSE)),"")</f>
        <v/>
      </c>
      <c r="F1307" s="223" t="str">
        <f>IFERROR(IF(VLOOKUP($O1307,'APOIO-DESPESAS'!$A$3:$N$962,7,FALSE)="","",VLOOKUP($O1307,'APOIO-DESPESAS'!$A$3:$N$962,7,FALSE)),"")</f>
        <v/>
      </c>
      <c r="G1307" s="223" t="str">
        <f>IFERROR(IF(VLOOKUP($O1307,'APOIO-DESPESAS'!$A$3:$N$962,8,FALSE)="","",VLOOKUP($O1307,'APOIO-DESPESAS'!$A$3:$N$962,8,FALSE)),"")</f>
        <v/>
      </c>
      <c r="H1307" s="223" t="str">
        <f>IFERROR(IF(VLOOKUP($O1307,'APOIO-DESPESAS'!$A$3:$N$962,9,FALSE)="","",VLOOKUP($O1307,'APOIO-DESPESAS'!$A$3:$N$962,9,FALSE)),"")</f>
        <v/>
      </c>
      <c r="I1307" s="223" t="str">
        <f>IFERROR(IF(VLOOKUP($O1307,'APOIO-DESPESAS'!$A$3:$N$962,10,FALSE)="","",VLOOKUP($O1307,'APOIO-DESPESAS'!$A$3:$N$962,10,FALSE)),"")</f>
        <v/>
      </c>
      <c r="J1307" s="223" t="str">
        <f>IFERROR(IF(VLOOKUP($O1307,'APOIO-DESPESAS'!$A$3:$N$962,11,FALSE)="","",VLOOKUP($O1307,'APOIO-DESPESAS'!$A$3:$N$962,11,FALSE)),"")</f>
        <v/>
      </c>
      <c r="K1307" s="223" t="str">
        <f>IFERROR(IF(VLOOKUP($O1307,'APOIO-DESPESAS'!$A$3:$N$962,12,FALSE)="","",VLOOKUP($O1307,'APOIO-DESPESAS'!$A$3:$N$962,12,FALSE)),"")</f>
        <v/>
      </c>
      <c r="L1307" s="223" t="str">
        <f>IFERROR(IF(VLOOKUP($O1307,'APOIO-DESPESAS'!$A$3:$N$962,13,FALSE)="","",VLOOKUP($O1307,'APOIO-DESPESAS'!$A$3:$N$962,13,FALSE)),"")</f>
        <v/>
      </c>
      <c r="M1307" s="223" t="str">
        <f>IFERROR(IF(VLOOKUP($O1307,'APOIO-DESPESAS'!$A$3:$N$962,14,FALSE)="","",VLOOKUP($O1307,'APOIO-DESPESAS'!$A$3:$N$962,14,FALSE)),"")</f>
        <v/>
      </c>
      <c r="O1307" s="223">
        <f t="shared" si="20"/>
        <v>1305</v>
      </c>
    </row>
    <row r="1308" spans="1:15" x14ac:dyDescent="0.25">
      <c r="A1308" s="223" t="str">
        <f>IFERROR(IF(VLOOKUP($O1308,'APOIO-DESPESAS'!$A$3:$N$962,2,FALSE)="","",VLOOKUP($O1308,'APOIO-DESPESAS'!$A$3:$N$962,2,FALSE)),"")</f>
        <v/>
      </c>
      <c r="B1308" s="223" t="str">
        <f>IFERROR(IF(VLOOKUP($O1308,'APOIO-DESPESAS'!$A$3:$N$962,3,FALSE)="","",VLOOKUP($O1308,'APOIO-DESPESAS'!$A$3:$N$962,3,FALSE)),"")</f>
        <v/>
      </c>
      <c r="C1308" s="223" t="str">
        <f>IFERROR(IF(VLOOKUP($O1308,'APOIO-DESPESAS'!$A$3:$N$962,4,FALSE)="","",VLOOKUP($O1308,'APOIO-DESPESAS'!$A$3:$N$962,4,FALSE)),"")</f>
        <v/>
      </c>
      <c r="D1308" s="223" t="str">
        <f>IFERROR(IF(VLOOKUP($O1308,'APOIO-DESPESAS'!$A$3:$N$962,5,FALSE)="","",VLOOKUP($O1308,'APOIO-DESPESAS'!$A$3:$N$962,5,FALSE)),"")</f>
        <v/>
      </c>
      <c r="E1308" s="223" t="str">
        <f>IFERROR(IF(VLOOKUP($O1308,'APOIO-DESPESAS'!$A$3:$N$962,6,FALSE)="","",VLOOKUP($O1308,'APOIO-DESPESAS'!$A$3:$N$962,6,FALSE)),"")</f>
        <v/>
      </c>
      <c r="F1308" s="223" t="str">
        <f>IFERROR(IF(VLOOKUP($O1308,'APOIO-DESPESAS'!$A$3:$N$962,7,FALSE)="","",VLOOKUP($O1308,'APOIO-DESPESAS'!$A$3:$N$962,7,FALSE)),"")</f>
        <v/>
      </c>
      <c r="G1308" s="223" t="str">
        <f>IFERROR(IF(VLOOKUP($O1308,'APOIO-DESPESAS'!$A$3:$N$962,8,FALSE)="","",VLOOKUP($O1308,'APOIO-DESPESAS'!$A$3:$N$962,8,FALSE)),"")</f>
        <v/>
      </c>
      <c r="H1308" s="223" t="str">
        <f>IFERROR(IF(VLOOKUP($O1308,'APOIO-DESPESAS'!$A$3:$N$962,9,FALSE)="","",VLOOKUP($O1308,'APOIO-DESPESAS'!$A$3:$N$962,9,FALSE)),"")</f>
        <v/>
      </c>
      <c r="I1308" s="223" t="str">
        <f>IFERROR(IF(VLOOKUP($O1308,'APOIO-DESPESAS'!$A$3:$N$962,10,FALSE)="","",VLOOKUP($O1308,'APOIO-DESPESAS'!$A$3:$N$962,10,FALSE)),"")</f>
        <v/>
      </c>
      <c r="J1308" s="223" t="str">
        <f>IFERROR(IF(VLOOKUP($O1308,'APOIO-DESPESAS'!$A$3:$N$962,11,FALSE)="","",VLOOKUP($O1308,'APOIO-DESPESAS'!$A$3:$N$962,11,FALSE)),"")</f>
        <v/>
      </c>
      <c r="K1308" s="223" t="str">
        <f>IFERROR(IF(VLOOKUP($O1308,'APOIO-DESPESAS'!$A$3:$N$962,12,FALSE)="","",VLOOKUP($O1308,'APOIO-DESPESAS'!$A$3:$N$962,12,FALSE)),"")</f>
        <v/>
      </c>
      <c r="L1308" s="223" t="str">
        <f>IFERROR(IF(VLOOKUP($O1308,'APOIO-DESPESAS'!$A$3:$N$962,13,FALSE)="","",VLOOKUP($O1308,'APOIO-DESPESAS'!$A$3:$N$962,13,FALSE)),"")</f>
        <v/>
      </c>
      <c r="M1308" s="223" t="str">
        <f>IFERROR(IF(VLOOKUP($O1308,'APOIO-DESPESAS'!$A$3:$N$962,14,FALSE)="","",VLOOKUP($O1308,'APOIO-DESPESAS'!$A$3:$N$962,14,FALSE)),"")</f>
        <v/>
      </c>
      <c r="O1308" s="223">
        <f t="shared" si="20"/>
        <v>1306</v>
      </c>
    </row>
    <row r="1309" spans="1:15" x14ac:dyDescent="0.25">
      <c r="A1309" s="223" t="str">
        <f>IFERROR(IF(VLOOKUP($O1309,'APOIO-DESPESAS'!$A$3:$N$962,2,FALSE)="","",VLOOKUP($O1309,'APOIO-DESPESAS'!$A$3:$N$962,2,FALSE)),"")</f>
        <v/>
      </c>
      <c r="B1309" s="223" t="str">
        <f>IFERROR(IF(VLOOKUP($O1309,'APOIO-DESPESAS'!$A$3:$N$962,3,FALSE)="","",VLOOKUP($O1309,'APOIO-DESPESAS'!$A$3:$N$962,3,FALSE)),"")</f>
        <v/>
      </c>
      <c r="C1309" s="223" t="str">
        <f>IFERROR(IF(VLOOKUP($O1309,'APOIO-DESPESAS'!$A$3:$N$962,4,FALSE)="","",VLOOKUP($O1309,'APOIO-DESPESAS'!$A$3:$N$962,4,FALSE)),"")</f>
        <v/>
      </c>
      <c r="D1309" s="223" t="str">
        <f>IFERROR(IF(VLOOKUP($O1309,'APOIO-DESPESAS'!$A$3:$N$962,5,FALSE)="","",VLOOKUP($O1309,'APOIO-DESPESAS'!$A$3:$N$962,5,FALSE)),"")</f>
        <v/>
      </c>
      <c r="E1309" s="223" t="str">
        <f>IFERROR(IF(VLOOKUP($O1309,'APOIO-DESPESAS'!$A$3:$N$962,6,FALSE)="","",VLOOKUP($O1309,'APOIO-DESPESAS'!$A$3:$N$962,6,FALSE)),"")</f>
        <v/>
      </c>
      <c r="F1309" s="223" t="str">
        <f>IFERROR(IF(VLOOKUP($O1309,'APOIO-DESPESAS'!$A$3:$N$962,7,FALSE)="","",VLOOKUP($O1309,'APOIO-DESPESAS'!$A$3:$N$962,7,FALSE)),"")</f>
        <v/>
      </c>
      <c r="G1309" s="223" t="str">
        <f>IFERROR(IF(VLOOKUP($O1309,'APOIO-DESPESAS'!$A$3:$N$962,8,FALSE)="","",VLOOKUP($O1309,'APOIO-DESPESAS'!$A$3:$N$962,8,FALSE)),"")</f>
        <v/>
      </c>
      <c r="H1309" s="223" t="str">
        <f>IFERROR(IF(VLOOKUP($O1309,'APOIO-DESPESAS'!$A$3:$N$962,9,FALSE)="","",VLOOKUP($O1309,'APOIO-DESPESAS'!$A$3:$N$962,9,FALSE)),"")</f>
        <v/>
      </c>
      <c r="I1309" s="223" t="str">
        <f>IFERROR(IF(VLOOKUP($O1309,'APOIO-DESPESAS'!$A$3:$N$962,10,FALSE)="","",VLOOKUP($O1309,'APOIO-DESPESAS'!$A$3:$N$962,10,FALSE)),"")</f>
        <v/>
      </c>
      <c r="J1309" s="223" t="str">
        <f>IFERROR(IF(VLOOKUP($O1309,'APOIO-DESPESAS'!$A$3:$N$962,11,FALSE)="","",VLOOKUP($O1309,'APOIO-DESPESAS'!$A$3:$N$962,11,FALSE)),"")</f>
        <v/>
      </c>
      <c r="K1309" s="223" t="str">
        <f>IFERROR(IF(VLOOKUP($O1309,'APOIO-DESPESAS'!$A$3:$N$962,12,FALSE)="","",VLOOKUP($O1309,'APOIO-DESPESAS'!$A$3:$N$962,12,FALSE)),"")</f>
        <v/>
      </c>
      <c r="L1309" s="223" t="str">
        <f>IFERROR(IF(VLOOKUP($O1309,'APOIO-DESPESAS'!$A$3:$N$962,13,FALSE)="","",VLOOKUP($O1309,'APOIO-DESPESAS'!$A$3:$N$962,13,FALSE)),"")</f>
        <v/>
      </c>
      <c r="M1309" s="223" t="str">
        <f>IFERROR(IF(VLOOKUP($O1309,'APOIO-DESPESAS'!$A$3:$N$962,14,FALSE)="","",VLOOKUP($O1309,'APOIO-DESPESAS'!$A$3:$N$962,14,FALSE)),"")</f>
        <v/>
      </c>
      <c r="O1309" s="223">
        <f t="shared" si="20"/>
        <v>1307</v>
      </c>
    </row>
    <row r="1310" spans="1:15" x14ac:dyDescent="0.25">
      <c r="A1310" s="223" t="str">
        <f>IFERROR(IF(VLOOKUP($O1310,'APOIO-DESPESAS'!$A$3:$N$962,2,FALSE)="","",VLOOKUP($O1310,'APOIO-DESPESAS'!$A$3:$N$962,2,FALSE)),"")</f>
        <v/>
      </c>
      <c r="B1310" s="223" t="str">
        <f>IFERROR(IF(VLOOKUP($O1310,'APOIO-DESPESAS'!$A$3:$N$962,3,FALSE)="","",VLOOKUP($O1310,'APOIO-DESPESAS'!$A$3:$N$962,3,FALSE)),"")</f>
        <v/>
      </c>
      <c r="C1310" s="223" t="str">
        <f>IFERROR(IF(VLOOKUP($O1310,'APOIO-DESPESAS'!$A$3:$N$962,4,FALSE)="","",VLOOKUP($O1310,'APOIO-DESPESAS'!$A$3:$N$962,4,FALSE)),"")</f>
        <v/>
      </c>
      <c r="D1310" s="223" t="str">
        <f>IFERROR(IF(VLOOKUP($O1310,'APOIO-DESPESAS'!$A$3:$N$962,5,FALSE)="","",VLOOKUP($O1310,'APOIO-DESPESAS'!$A$3:$N$962,5,FALSE)),"")</f>
        <v/>
      </c>
      <c r="E1310" s="223" t="str">
        <f>IFERROR(IF(VLOOKUP($O1310,'APOIO-DESPESAS'!$A$3:$N$962,6,FALSE)="","",VLOOKUP($O1310,'APOIO-DESPESAS'!$A$3:$N$962,6,FALSE)),"")</f>
        <v/>
      </c>
      <c r="F1310" s="223" t="str">
        <f>IFERROR(IF(VLOOKUP($O1310,'APOIO-DESPESAS'!$A$3:$N$962,7,FALSE)="","",VLOOKUP($O1310,'APOIO-DESPESAS'!$A$3:$N$962,7,FALSE)),"")</f>
        <v/>
      </c>
      <c r="G1310" s="223" t="str">
        <f>IFERROR(IF(VLOOKUP($O1310,'APOIO-DESPESAS'!$A$3:$N$962,8,FALSE)="","",VLOOKUP($O1310,'APOIO-DESPESAS'!$A$3:$N$962,8,FALSE)),"")</f>
        <v/>
      </c>
      <c r="H1310" s="223" t="str">
        <f>IFERROR(IF(VLOOKUP($O1310,'APOIO-DESPESAS'!$A$3:$N$962,9,FALSE)="","",VLOOKUP($O1310,'APOIO-DESPESAS'!$A$3:$N$962,9,FALSE)),"")</f>
        <v/>
      </c>
      <c r="I1310" s="223" t="str">
        <f>IFERROR(IF(VLOOKUP($O1310,'APOIO-DESPESAS'!$A$3:$N$962,10,FALSE)="","",VLOOKUP($O1310,'APOIO-DESPESAS'!$A$3:$N$962,10,FALSE)),"")</f>
        <v/>
      </c>
      <c r="J1310" s="223" t="str">
        <f>IFERROR(IF(VLOOKUP($O1310,'APOIO-DESPESAS'!$A$3:$N$962,11,FALSE)="","",VLOOKUP($O1310,'APOIO-DESPESAS'!$A$3:$N$962,11,FALSE)),"")</f>
        <v/>
      </c>
      <c r="K1310" s="223" t="str">
        <f>IFERROR(IF(VLOOKUP($O1310,'APOIO-DESPESAS'!$A$3:$N$962,12,FALSE)="","",VLOOKUP($O1310,'APOIO-DESPESAS'!$A$3:$N$962,12,FALSE)),"")</f>
        <v/>
      </c>
      <c r="L1310" s="223" t="str">
        <f>IFERROR(IF(VLOOKUP($O1310,'APOIO-DESPESAS'!$A$3:$N$962,13,FALSE)="","",VLOOKUP($O1310,'APOIO-DESPESAS'!$A$3:$N$962,13,FALSE)),"")</f>
        <v/>
      </c>
      <c r="M1310" s="223" t="str">
        <f>IFERROR(IF(VLOOKUP($O1310,'APOIO-DESPESAS'!$A$3:$N$962,14,FALSE)="","",VLOOKUP($O1310,'APOIO-DESPESAS'!$A$3:$N$962,14,FALSE)),"")</f>
        <v/>
      </c>
      <c r="O1310" s="223">
        <f t="shared" si="20"/>
        <v>1308</v>
      </c>
    </row>
    <row r="1311" spans="1:15" x14ac:dyDescent="0.25">
      <c r="A1311" s="223" t="str">
        <f>IFERROR(IF(VLOOKUP($O1311,'APOIO-DESPESAS'!$A$3:$N$962,2,FALSE)="","",VLOOKUP($O1311,'APOIO-DESPESAS'!$A$3:$N$962,2,FALSE)),"")</f>
        <v/>
      </c>
      <c r="B1311" s="223" t="str">
        <f>IFERROR(IF(VLOOKUP($O1311,'APOIO-DESPESAS'!$A$3:$N$962,3,FALSE)="","",VLOOKUP($O1311,'APOIO-DESPESAS'!$A$3:$N$962,3,FALSE)),"")</f>
        <v/>
      </c>
      <c r="C1311" s="223" t="str">
        <f>IFERROR(IF(VLOOKUP($O1311,'APOIO-DESPESAS'!$A$3:$N$962,4,FALSE)="","",VLOOKUP($O1311,'APOIO-DESPESAS'!$A$3:$N$962,4,FALSE)),"")</f>
        <v/>
      </c>
      <c r="D1311" s="223" t="str">
        <f>IFERROR(IF(VLOOKUP($O1311,'APOIO-DESPESAS'!$A$3:$N$962,5,FALSE)="","",VLOOKUP($O1311,'APOIO-DESPESAS'!$A$3:$N$962,5,FALSE)),"")</f>
        <v/>
      </c>
      <c r="E1311" s="223" t="str">
        <f>IFERROR(IF(VLOOKUP($O1311,'APOIO-DESPESAS'!$A$3:$N$962,6,FALSE)="","",VLOOKUP($O1311,'APOIO-DESPESAS'!$A$3:$N$962,6,FALSE)),"")</f>
        <v/>
      </c>
      <c r="F1311" s="223" t="str">
        <f>IFERROR(IF(VLOOKUP($O1311,'APOIO-DESPESAS'!$A$3:$N$962,7,FALSE)="","",VLOOKUP($O1311,'APOIO-DESPESAS'!$A$3:$N$962,7,FALSE)),"")</f>
        <v/>
      </c>
      <c r="G1311" s="223" t="str">
        <f>IFERROR(IF(VLOOKUP($O1311,'APOIO-DESPESAS'!$A$3:$N$962,8,FALSE)="","",VLOOKUP($O1311,'APOIO-DESPESAS'!$A$3:$N$962,8,FALSE)),"")</f>
        <v/>
      </c>
      <c r="H1311" s="223" t="str">
        <f>IFERROR(IF(VLOOKUP($O1311,'APOIO-DESPESAS'!$A$3:$N$962,9,FALSE)="","",VLOOKUP($O1311,'APOIO-DESPESAS'!$A$3:$N$962,9,FALSE)),"")</f>
        <v/>
      </c>
      <c r="I1311" s="223" t="str">
        <f>IFERROR(IF(VLOOKUP($O1311,'APOIO-DESPESAS'!$A$3:$N$962,10,FALSE)="","",VLOOKUP($O1311,'APOIO-DESPESAS'!$A$3:$N$962,10,FALSE)),"")</f>
        <v/>
      </c>
      <c r="J1311" s="223" t="str">
        <f>IFERROR(IF(VLOOKUP($O1311,'APOIO-DESPESAS'!$A$3:$N$962,11,FALSE)="","",VLOOKUP($O1311,'APOIO-DESPESAS'!$A$3:$N$962,11,FALSE)),"")</f>
        <v/>
      </c>
      <c r="K1311" s="223" t="str">
        <f>IFERROR(IF(VLOOKUP($O1311,'APOIO-DESPESAS'!$A$3:$N$962,12,FALSE)="","",VLOOKUP($O1311,'APOIO-DESPESAS'!$A$3:$N$962,12,FALSE)),"")</f>
        <v/>
      </c>
      <c r="L1311" s="223" t="str">
        <f>IFERROR(IF(VLOOKUP($O1311,'APOIO-DESPESAS'!$A$3:$N$962,13,FALSE)="","",VLOOKUP($O1311,'APOIO-DESPESAS'!$A$3:$N$962,13,FALSE)),"")</f>
        <v/>
      </c>
      <c r="M1311" s="223" t="str">
        <f>IFERROR(IF(VLOOKUP($O1311,'APOIO-DESPESAS'!$A$3:$N$962,14,FALSE)="","",VLOOKUP($O1311,'APOIO-DESPESAS'!$A$3:$N$962,14,FALSE)),"")</f>
        <v/>
      </c>
      <c r="O1311" s="223">
        <f t="shared" si="20"/>
        <v>1309</v>
      </c>
    </row>
    <row r="1312" spans="1:15" x14ac:dyDescent="0.25">
      <c r="A1312" s="223" t="str">
        <f>IFERROR(IF(VLOOKUP($O1312,'APOIO-DESPESAS'!$A$3:$N$962,2,FALSE)="","",VLOOKUP($O1312,'APOIO-DESPESAS'!$A$3:$N$962,2,FALSE)),"")</f>
        <v/>
      </c>
      <c r="B1312" s="223" t="str">
        <f>IFERROR(IF(VLOOKUP($O1312,'APOIO-DESPESAS'!$A$3:$N$962,3,FALSE)="","",VLOOKUP($O1312,'APOIO-DESPESAS'!$A$3:$N$962,3,FALSE)),"")</f>
        <v/>
      </c>
      <c r="C1312" s="223" t="str">
        <f>IFERROR(IF(VLOOKUP($O1312,'APOIO-DESPESAS'!$A$3:$N$962,4,FALSE)="","",VLOOKUP($O1312,'APOIO-DESPESAS'!$A$3:$N$962,4,FALSE)),"")</f>
        <v/>
      </c>
      <c r="D1312" s="223" t="str">
        <f>IFERROR(IF(VLOOKUP($O1312,'APOIO-DESPESAS'!$A$3:$N$962,5,FALSE)="","",VLOOKUP($O1312,'APOIO-DESPESAS'!$A$3:$N$962,5,FALSE)),"")</f>
        <v/>
      </c>
      <c r="E1312" s="223" t="str">
        <f>IFERROR(IF(VLOOKUP($O1312,'APOIO-DESPESAS'!$A$3:$N$962,6,FALSE)="","",VLOOKUP($O1312,'APOIO-DESPESAS'!$A$3:$N$962,6,FALSE)),"")</f>
        <v/>
      </c>
      <c r="F1312" s="223" t="str">
        <f>IFERROR(IF(VLOOKUP($O1312,'APOIO-DESPESAS'!$A$3:$N$962,7,FALSE)="","",VLOOKUP($O1312,'APOIO-DESPESAS'!$A$3:$N$962,7,FALSE)),"")</f>
        <v/>
      </c>
      <c r="G1312" s="223" t="str">
        <f>IFERROR(IF(VLOOKUP($O1312,'APOIO-DESPESAS'!$A$3:$N$962,8,FALSE)="","",VLOOKUP($O1312,'APOIO-DESPESAS'!$A$3:$N$962,8,FALSE)),"")</f>
        <v/>
      </c>
      <c r="H1312" s="223" t="str">
        <f>IFERROR(IF(VLOOKUP($O1312,'APOIO-DESPESAS'!$A$3:$N$962,9,FALSE)="","",VLOOKUP($O1312,'APOIO-DESPESAS'!$A$3:$N$962,9,FALSE)),"")</f>
        <v/>
      </c>
      <c r="I1312" s="223" t="str">
        <f>IFERROR(IF(VLOOKUP($O1312,'APOIO-DESPESAS'!$A$3:$N$962,10,FALSE)="","",VLOOKUP($O1312,'APOIO-DESPESAS'!$A$3:$N$962,10,FALSE)),"")</f>
        <v/>
      </c>
      <c r="J1312" s="223" t="str">
        <f>IFERROR(IF(VLOOKUP($O1312,'APOIO-DESPESAS'!$A$3:$N$962,11,FALSE)="","",VLOOKUP($O1312,'APOIO-DESPESAS'!$A$3:$N$962,11,FALSE)),"")</f>
        <v/>
      </c>
      <c r="K1312" s="223" t="str">
        <f>IFERROR(IF(VLOOKUP($O1312,'APOIO-DESPESAS'!$A$3:$N$962,12,FALSE)="","",VLOOKUP($O1312,'APOIO-DESPESAS'!$A$3:$N$962,12,FALSE)),"")</f>
        <v/>
      </c>
      <c r="L1312" s="223" t="str">
        <f>IFERROR(IF(VLOOKUP($O1312,'APOIO-DESPESAS'!$A$3:$N$962,13,FALSE)="","",VLOOKUP($O1312,'APOIO-DESPESAS'!$A$3:$N$962,13,FALSE)),"")</f>
        <v/>
      </c>
      <c r="M1312" s="223" t="str">
        <f>IFERROR(IF(VLOOKUP($O1312,'APOIO-DESPESAS'!$A$3:$N$962,14,FALSE)="","",VLOOKUP($O1312,'APOIO-DESPESAS'!$A$3:$N$962,14,FALSE)),"")</f>
        <v/>
      </c>
      <c r="O1312" s="223">
        <f t="shared" si="20"/>
        <v>1310</v>
      </c>
    </row>
    <row r="1313" spans="1:15" x14ac:dyDescent="0.25">
      <c r="A1313" s="223" t="str">
        <f>IFERROR(IF(VLOOKUP($O1313,'APOIO-DESPESAS'!$A$3:$N$962,2,FALSE)="","",VLOOKUP($O1313,'APOIO-DESPESAS'!$A$3:$N$962,2,FALSE)),"")</f>
        <v/>
      </c>
      <c r="B1313" s="223" t="str">
        <f>IFERROR(IF(VLOOKUP($O1313,'APOIO-DESPESAS'!$A$3:$N$962,3,FALSE)="","",VLOOKUP($O1313,'APOIO-DESPESAS'!$A$3:$N$962,3,FALSE)),"")</f>
        <v/>
      </c>
      <c r="C1313" s="223" t="str">
        <f>IFERROR(IF(VLOOKUP($O1313,'APOIO-DESPESAS'!$A$3:$N$962,4,FALSE)="","",VLOOKUP($O1313,'APOIO-DESPESAS'!$A$3:$N$962,4,FALSE)),"")</f>
        <v/>
      </c>
      <c r="D1313" s="223" t="str">
        <f>IFERROR(IF(VLOOKUP($O1313,'APOIO-DESPESAS'!$A$3:$N$962,5,FALSE)="","",VLOOKUP($O1313,'APOIO-DESPESAS'!$A$3:$N$962,5,FALSE)),"")</f>
        <v/>
      </c>
      <c r="E1313" s="223" t="str">
        <f>IFERROR(IF(VLOOKUP($O1313,'APOIO-DESPESAS'!$A$3:$N$962,6,FALSE)="","",VLOOKUP($O1313,'APOIO-DESPESAS'!$A$3:$N$962,6,FALSE)),"")</f>
        <v/>
      </c>
      <c r="F1313" s="223" t="str">
        <f>IFERROR(IF(VLOOKUP($O1313,'APOIO-DESPESAS'!$A$3:$N$962,7,FALSE)="","",VLOOKUP($O1313,'APOIO-DESPESAS'!$A$3:$N$962,7,FALSE)),"")</f>
        <v/>
      </c>
      <c r="G1313" s="223" t="str">
        <f>IFERROR(IF(VLOOKUP($O1313,'APOIO-DESPESAS'!$A$3:$N$962,8,FALSE)="","",VLOOKUP($O1313,'APOIO-DESPESAS'!$A$3:$N$962,8,FALSE)),"")</f>
        <v/>
      </c>
      <c r="H1313" s="223" t="str">
        <f>IFERROR(IF(VLOOKUP($O1313,'APOIO-DESPESAS'!$A$3:$N$962,9,FALSE)="","",VLOOKUP($O1313,'APOIO-DESPESAS'!$A$3:$N$962,9,FALSE)),"")</f>
        <v/>
      </c>
      <c r="I1313" s="223" t="str">
        <f>IFERROR(IF(VLOOKUP($O1313,'APOIO-DESPESAS'!$A$3:$N$962,10,FALSE)="","",VLOOKUP($O1313,'APOIO-DESPESAS'!$A$3:$N$962,10,FALSE)),"")</f>
        <v/>
      </c>
      <c r="J1313" s="223" t="str">
        <f>IFERROR(IF(VLOOKUP($O1313,'APOIO-DESPESAS'!$A$3:$N$962,11,FALSE)="","",VLOOKUP($O1313,'APOIO-DESPESAS'!$A$3:$N$962,11,FALSE)),"")</f>
        <v/>
      </c>
      <c r="K1313" s="223" t="str">
        <f>IFERROR(IF(VLOOKUP($O1313,'APOIO-DESPESAS'!$A$3:$N$962,12,FALSE)="","",VLOOKUP($O1313,'APOIO-DESPESAS'!$A$3:$N$962,12,FALSE)),"")</f>
        <v/>
      </c>
      <c r="L1313" s="223" t="str">
        <f>IFERROR(IF(VLOOKUP($O1313,'APOIO-DESPESAS'!$A$3:$N$962,13,FALSE)="","",VLOOKUP($O1313,'APOIO-DESPESAS'!$A$3:$N$962,13,FALSE)),"")</f>
        <v/>
      </c>
      <c r="M1313" s="223" t="str">
        <f>IFERROR(IF(VLOOKUP($O1313,'APOIO-DESPESAS'!$A$3:$N$962,14,FALSE)="","",VLOOKUP($O1313,'APOIO-DESPESAS'!$A$3:$N$962,14,FALSE)),"")</f>
        <v/>
      </c>
      <c r="O1313" s="223">
        <f t="shared" si="20"/>
        <v>1311</v>
      </c>
    </row>
    <row r="1314" spans="1:15" x14ac:dyDescent="0.25">
      <c r="A1314" s="223" t="str">
        <f>IFERROR(IF(VLOOKUP($O1314,'APOIO-DESPESAS'!$A$3:$N$962,2,FALSE)="","",VLOOKUP($O1314,'APOIO-DESPESAS'!$A$3:$N$962,2,FALSE)),"")</f>
        <v/>
      </c>
      <c r="B1314" s="223" t="str">
        <f>IFERROR(IF(VLOOKUP($O1314,'APOIO-DESPESAS'!$A$3:$N$962,3,FALSE)="","",VLOOKUP($O1314,'APOIO-DESPESAS'!$A$3:$N$962,3,FALSE)),"")</f>
        <v/>
      </c>
      <c r="C1314" s="223" t="str">
        <f>IFERROR(IF(VLOOKUP($O1314,'APOIO-DESPESAS'!$A$3:$N$962,4,FALSE)="","",VLOOKUP($O1314,'APOIO-DESPESAS'!$A$3:$N$962,4,FALSE)),"")</f>
        <v/>
      </c>
      <c r="D1314" s="223" t="str">
        <f>IFERROR(IF(VLOOKUP($O1314,'APOIO-DESPESAS'!$A$3:$N$962,5,FALSE)="","",VLOOKUP($O1314,'APOIO-DESPESAS'!$A$3:$N$962,5,FALSE)),"")</f>
        <v/>
      </c>
      <c r="E1314" s="223" t="str">
        <f>IFERROR(IF(VLOOKUP($O1314,'APOIO-DESPESAS'!$A$3:$N$962,6,FALSE)="","",VLOOKUP($O1314,'APOIO-DESPESAS'!$A$3:$N$962,6,FALSE)),"")</f>
        <v/>
      </c>
      <c r="F1314" s="223" t="str">
        <f>IFERROR(IF(VLOOKUP($O1314,'APOIO-DESPESAS'!$A$3:$N$962,7,FALSE)="","",VLOOKUP($O1314,'APOIO-DESPESAS'!$A$3:$N$962,7,FALSE)),"")</f>
        <v/>
      </c>
      <c r="G1314" s="223" t="str">
        <f>IFERROR(IF(VLOOKUP($O1314,'APOIO-DESPESAS'!$A$3:$N$962,8,FALSE)="","",VLOOKUP($O1314,'APOIO-DESPESAS'!$A$3:$N$962,8,FALSE)),"")</f>
        <v/>
      </c>
      <c r="H1314" s="223" t="str">
        <f>IFERROR(IF(VLOOKUP($O1314,'APOIO-DESPESAS'!$A$3:$N$962,9,FALSE)="","",VLOOKUP($O1314,'APOIO-DESPESAS'!$A$3:$N$962,9,FALSE)),"")</f>
        <v/>
      </c>
      <c r="I1314" s="223" t="str">
        <f>IFERROR(IF(VLOOKUP($O1314,'APOIO-DESPESAS'!$A$3:$N$962,10,FALSE)="","",VLOOKUP($O1314,'APOIO-DESPESAS'!$A$3:$N$962,10,FALSE)),"")</f>
        <v/>
      </c>
      <c r="J1314" s="223" t="str">
        <f>IFERROR(IF(VLOOKUP($O1314,'APOIO-DESPESAS'!$A$3:$N$962,11,FALSE)="","",VLOOKUP($O1314,'APOIO-DESPESAS'!$A$3:$N$962,11,FALSE)),"")</f>
        <v/>
      </c>
      <c r="K1314" s="223" t="str">
        <f>IFERROR(IF(VLOOKUP($O1314,'APOIO-DESPESAS'!$A$3:$N$962,12,FALSE)="","",VLOOKUP($O1314,'APOIO-DESPESAS'!$A$3:$N$962,12,FALSE)),"")</f>
        <v/>
      </c>
      <c r="L1314" s="223" t="str">
        <f>IFERROR(IF(VLOOKUP($O1314,'APOIO-DESPESAS'!$A$3:$N$962,13,FALSE)="","",VLOOKUP($O1314,'APOIO-DESPESAS'!$A$3:$N$962,13,FALSE)),"")</f>
        <v/>
      </c>
      <c r="M1314" s="223" t="str">
        <f>IFERROR(IF(VLOOKUP($O1314,'APOIO-DESPESAS'!$A$3:$N$962,14,FALSE)="","",VLOOKUP($O1314,'APOIO-DESPESAS'!$A$3:$N$962,14,FALSE)),"")</f>
        <v/>
      </c>
      <c r="O1314" s="223">
        <f t="shared" si="20"/>
        <v>1312</v>
      </c>
    </row>
    <row r="1315" spans="1:15" x14ac:dyDescent="0.25">
      <c r="A1315" s="223" t="str">
        <f>IFERROR(IF(VLOOKUP($O1315,'APOIO-DESPESAS'!$A$3:$N$962,2,FALSE)="","",VLOOKUP($O1315,'APOIO-DESPESAS'!$A$3:$N$962,2,FALSE)),"")</f>
        <v/>
      </c>
      <c r="B1315" s="223" t="str">
        <f>IFERROR(IF(VLOOKUP($O1315,'APOIO-DESPESAS'!$A$3:$N$962,3,FALSE)="","",VLOOKUP($O1315,'APOIO-DESPESAS'!$A$3:$N$962,3,FALSE)),"")</f>
        <v/>
      </c>
      <c r="C1315" s="223" t="str">
        <f>IFERROR(IF(VLOOKUP($O1315,'APOIO-DESPESAS'!$A$3:$N$962,4,FALSE)="","",VLOOKUP($O1315,'APOIO-DESPESAS'!$A$3:$N$962,4,FALSE)),"")</f>
        <v/>
      </c>
      <c r="D1315" s="223" t="str">
        <f>IFERROR(IF(VLOOKUP($O1315,'APOIO-DESPESAS'!$A$3:$N$962,5,FALSE)="","",VLOOKUP($O1315,'APOIO-DESPESAS'!$A$3:$N$962,5,FALSE)),"")</f>
        <v/>
      </c>
      <c r="E1315" s="223" t="str">
        <f>IFERROR(IF(VLOOKUP($O1315,'APOIO-DESPESAS'!$A$3:$N$962,6,FALSE)="","",VLOOKUP($O1315,'APOIO-DESPESAS'!$A$3:$N$962,6,FALSE)),"")</f>
        <v/>
      </c>
      <c r="F1315" s="223" t="str">
        <f>IFERROR(IF(VLOOKUP($O1315,'APOIO-DESPESAS'!$A$3:$N$962,7,FALSE)="","",VLOOKUP($O1315,'APOIO-DESPESAS'!$A$3:$N$962,7,FALSE)),"")</f>
        <v/>
      </c>
      <c r="G1315" s="223" t="str">
        <f>IFERROR(IF(VLOOKUP($O1315,'APOIO-DESPESAS'!$A$3:$N$962,8,FALSE)="","",VLOOKUP($O1315,'APOIO-DESPESAS'!$A$3:$N$962,8,FALSE)),"")</f>
        <v/>
      </c>
      <c r="H1315" s="223" t="str">
        <f>IFERROR(IF(VLOOKUP($O1315,'APOIO-DESPESAS'!$A$3:$N$962,9,FALSE)="","",VLOOKUP($O1315,'APOIO-DESPESAS'!$A$3:$N$962,9,FALSE)),"")</f>
        <v/>
      </c>
      <c r="I1315" s="223" t="str">
        <f>IFERROR(IF(VLOOKUP($O1315,'APOIO-DESPESAS'!$A$3:$N$962,10,FALSE)="","",VLOOKUP($O1315,'APOIO-DESPESAS'!$A$3:$N$962,10,FALSE)),"")</f>
        <v/>
      </c>
      <c r="J1315" s="223" t="str">
        <f>IFERROR(IF(VLOOKUP($O1315,'APOIO-DESPESAS'!$A$3:$N$962,11,FALSE)="","",VLOOKUP($O1315,'APOIO-DESPESAS'!$A$3:$N$962,11,FALSE)),"")</f>
        <v/>
      </c>
      <c r="K1315" s="223" t="str">
        <f>IFERROR(IF(VLOOKUP($O1315,'APOIO-DESPESAS'!$A$3:$N$962,12,FALSE)="","",VLOOKUP($O1315,'APOIO-DESPESAS'!$A$3:$N$962,12,FALSE)),"")</f>
        <v/>
      </c>
      <c r="L1315" s="223" t="str">
        <f>IFERROR(IF(VLOOKUP($O1315,'APOIO-DESPESAS'!$A$3:$N$962,13,FALSE)="","",VLOOKUP($O1315,'APOIO-DESPESAS'!$A$3:$N$962,13,FALSE)),"")</f>
        <v/>
      </c>
      <c r="M1315" s="223" t="str">
        <f>IFERROR(IF(VLOOKUP($O1315,'APOIO-DESPESAS'!$A$3:$N$962,14,FALSE)="","",VLOOKUP($O1315,'APOIO-DESPESAS'!$A$3:$N$962,14,FALSE)),"")</f>
        <v/>
      </c>
      <c r="O1315" s="223">
        <f t="shared" si="20"/>
        <v>1313</v>
      </c>
    </row>
    <row r="1316" spans="1:15" x14ac:dyDescent="0.25">
      <c r="A1316" s="223" t="str">
        <f>IFERROR(IF(VLOOKUP($O1316,'APOIO-DESPESAS'!$A$3:$N$962,2,FALSE)="","",VLOOKUP($O1316,'APOIO-DESPESAS'!$A$3:$N$962,2,FALSE)),"")</f>
        <v/>
      </c>
      <c r="B1316" s="223" t="str">
        <f>IFERROR(IF(VLOOKUP($O1316,'APOIO-DESPESAS'!$A$3:$N$962,3,FALSE)="","",VLOOKUP($O1316,'APOIO-DESPESAS'!$A$3:$N$962,3,FALSE)),"")</f>
        <v/>
      </c>
      <c r="C1316" s="223" t="str">
        <f>IFERROR(IF(VLOOKUP($O1316,'APOIO-DESPESAS'!$A$3:$N$962,4,FALSE)="","",VLOOKUP($O1316,'APOIO-DESPESAS'!$A$3:$N$962,4,FALSE)),"")</f>
        <v/>
      </c>
      <c r="D1316" s="223" t="str">
        <f>IFERROR(IF(VLOOKUP($O1316,'APOIO-DESPESAS'!$A$3:$N$962,5,FALSE)="","",VLOOKUP($O1316,'APOIO-DESPESAS'!$A$3:$N$962,5,FALSE)),"")</f>
        <v/>
      </c>
      <c r="E1316" s="223" t="str">
        <f>IFERROR(IF(VLOOKUP($O1316,'APOIO-DESPESAS'!$A$3:$N$962,6,FALSE)="","",VLOOKUP($O1316,'APOIO-DESPESAS'!$A$3:$N$962,6,FALSE)),"")</f>
        <v/>
      </c>
      <c r="F1316" s="223" t="str">
        <f>IFERROR(IF(VLOOKUP($O1316,'APOIO-DESPESAS'!$A$3:$N$962,7,FALSE)="","",VLOOKUP($O1316,'APOIO-DESPESAS'!$A$3:$N$962,7,FALSE)),"")</f>
        <v/>
      </c>
      <c r="G1316" s="223" t="str">
        <f>IFERROR(IF(VLOOKUP($O1316,'APOIO-DESPESAS'!$A$3:$N$962,8,FALSE)="","",VLOOKUP($O1316,'APOIO-DESPESAS'!$A$3:$N$962,8,FALSE)),"")</f>
        <v/>
      </c>
      <c r="H1316" s="223" t="str">
        <f>IFERROR(IF(VLOOKUP($O1316,'APOIO-DESPESAS'!$A$3:$N$962,9,FALSE)="","",VLOOKUP($O1316,'APOIO-DESPESAS'!$A$3:$N$962,9,FALSE)),"")</f>
        <v/>
      </c>
      <c r="I1316" s="223" t="str">
        <f>IFERROR(IF(VLOOKUP($O1316,'APOIO-DESPESAS'!$A$3:$N$962,10,FALSE)="","",VLOOKUP($O1316,'APOIO-DESPESAS'!$A$3:$N$962,10,FALSE)),"")</f>
        <v/>
      </c>
      <c r="J1316" s="223" t="str">
        <f>IFERROR(IF(VLOOKUP($O1316,'APOIO-DESPESAS'!$A$3:$N$962,11,FALSE)="","",VLOOKUP($O1316,'APOIO-DESPESAS'!$A$3:$N$962,11,FALSE)),"")</f>
        <v/>
      </c>
      <c r="K1316" s="223" t="str">
        <f>IFERROR(IF(VLOOKUP($O1316,'APOIO-DESPESAS'!$A$3:$N$962,12,FALSE)="","",VLOOKUP($O1316,'APOIO-DESPESAS'!$A$3:$N$962,12,FALSE)),"")</f>
        <v/>
      </c>
      <c r="L1316" s="223" t="str">
        <f>IFERROR(IF(VLOOKUP($O1316,'APOIO-DESPESAS'!$A$3:$N$962,13,FALSE)="","",VLOOKUP($O1316,'APOIO-DESPESAS'!$A$3:$N$962,13,FALSE)),"")</f>
        <v/>
      </c>
      <c r="M1316" s="223" t="str">
        <f>IFERROR(IF(VLOOKUP($O1316,'APOIO-DESPESAS'!$A$3:$N$962,14,FALSE)="","",VLOOKUP($O1316,'APOIO-DESPESAS'!$A$3:$N$962,14,FALSE)),"")</f>
        <v/>
      </c>
      <c r="O1316" s="223">
        <f t="shared" si="20"/>
        <v>1314</v>
      </c>
    </row>
    <row r="1317" spans="1:15" x14ac:dyDescent="0.25">
      <c r="A1317" s="223" t="str">
        <f>IFERROR(IF(VLOOKUP($O1317,'APOIO-DESPESAS'!$A$3:$N$962,2,FALSE)="","",VLOOKUP($O1317,'APOIO-DESPESAS'!$A$3:$N$962,2,FALSE)),"")</f>
        <v/>
      </c>
      <c r="B1317" s="223" t="str">
        <f>IFERROR(IF(VLOOKUP($O1317,'APOIO-DESPESAS'!$A$3:$N$962,3,FALSE)="","",VLOOKUP($O1317,'APOIO-DESPESAS'!$A$3:$N$962,3,FALSE)),"")</f>
        <v/>
      </c>
      <c r="C1317" s="223" t="str">
        <f>IFERROR(IF(VLOOKUP($O1317,'APOIO-DESPESAS'!$A$3:$N$962,4,FALSE)="","",VLOOKUP($O1317,'APOIO-DESPESAS'!$A$3:$N$962,4,FALSE)),"")</f>
        <v/>
      </c>
      <c r="D1317" s="223" t="str">
        <f>IFERROR(IF(VLOOKUP($O1317,'APOIO-DESPESAS'!$A$3:$N$962,5,FALSE)="","",VLOOKUP($O1317,'APOIO-DESPESAS'!$A$3:$N$962,5,FALSE)),"")</f>
        <v/>
      </c>
      <c r="E1317" s="223" t="str">
        <f>IFERROR(IF(VLOOKUP($O1317,'APOIO-DESPESAS'!$A$3:$N$962,6,FALSE)="","",VLOOKUP($O1317,'APOIO-DESPESAS'!$A$3:$N$962,6,FALSE)),"")</f>
        <v/>
      </c>
      <c r="F1317" s="223" t="str">
        <f>IFERROR(IF(VLOOKUP($O1317,'APOIO-DESPESAS'!$A$3:$N$962,7,FALSE)="","",VLOOKUP($O1317,'APOIO-DESPESAS'!$A$3:$N$962,7,FALSE)),"")</f>
        <v/>
      </c>
      <c r="G1317" s="223" t="str">
        <f>IFERROR(IF(VLOOKUP($O1317,'APOIO-DESPESAS'!$A$3:$N$962,8,FALSE)="","",VLOOKUP($O1317,'APOIO-DESPESAS'!$A$3:$N$962,8,FALSE)),"")</f>
        <v/>
      </c>
      <c r="H1317" s="223" t="str">
        <f>IFERROR(IF(VLOOKUP($O1317,'APOIO-DESPESAS'!$A$3:$N$962,9,FALSE)="","",VLOOKUP($O1317,'APOIO-DESPESAS'!$A$3:$N$962,9,FALSE)),"")</f>
        <v/>
      </c>
      <c r="I1317" s="223" t="str">
        <f>IFERROR(IF(VLOOKUP($O1317,'APOIO-DESPESAS'!$A$3:$N$962,10,FALSE)="","",VLOOKUP($O1317,'APOIO-DESPESAS'!$A$3:$N$962,10,FALSE)),"")</f>
        <v/>
      </c>
      <c r="J1317" s="223" t="str">
        <f>IFERROR(IF(VLOOKUP($O1317,'APOIO-DESPESAS'!$A$3:$N$962,11,FALSE)="","",VLOOKUP($O1317,'APOIO-DESPESAS'!$A$3:$N$962,11,FALSE)),"")</f>
        <v/>
      </c>
      <c r="K1317" s="223" t="str">
        <f>IFERROR(IF(VLOOKUP($O1317,'APOIO-DESPESAS'!$A$3:$N$962,12,FALSE)="","",VLOOKUP($O1317,'APOIO-DESPESAS'!$A$3:$N$962,12,FALSE)),"")</f>
        <v/>
      </c>
      <c r="L1317" s="223" t="str">
        <f>IFERROR(IF(VLOOKUP($O1317,'APOIO-DESPESAS'!$A$3:$N$962,13,FALSE)="","",VLOOKUP($O1317,'APOIO-DESPESAS'!$A$3:$N$962,13,FALSE)),"")</f>
        <v/>
      </c>
      <c r="M1317" s="223" t="str">
        <f>IFERROR(IF(VLOOKUP($O1317,'APOIO-DESPESAS'!$A$3:$N$962,14,FALSE)="","",VLOOKUP($O1317,'APOIO-DESPESAS'!$A$3:$N$962,14,FALSE)),"")</f>
        <v/>
      </c>
      <c r="O1317" s="223">
        <f t="shared" si="20"/>
        <v>1315</v>
      </c>
    </row>
    <row r="1318" spans="1:15" x14ac:dyDescent="0.25">
      <c r="A1318" s="223" t="str">
        <f>IFERROR(IF(VLOOKUP($O1318,'APOIO-DESPESAS'!$A$3:$N$962,2,FALSE)="","",VLOOKUP($O1318,'APOIO-DESPESAS'!$A$3:$N$962,2,FALSE)),"")</f>
        <v/>
      </c>
      <c r="B1318" s="223" t="str">
        <f>IFERROR(IF(VLOOKUP($O1318,'APOIO-DESPESAS'!$A$3:$N$962,3,FALSE)="","",VLOOKUP($O1318,'APOIO-DESPESAS'!$A$3:$N$962,3,FALSE)),"")</f>
        <v/>
      </c>
      <c r="C1318" s="223" t="str">
        <f>IFERROR(IF(VLOOKUP($O1318,'APOIO-DESPESAS'!$A$3:$N$962,4,FALSE)="","",VLOOKUP($O1318,'APOIO-DESPESAS'!$A$3:$N$962,4,FALSE)),"")</f>
        <v/>
      </c>
      <c r="D1318" s="223" t="str">
        <f>IFERROR(IF(VLOOKUP($O1318,'APOIO-DESPESAS'!$A$3:$N$962,5,FALSE)="","",VLOOKUP($O1318,'APOIO-DESPESAS'!$A$3:$N$962,5,FALSE)),"")</f>
        <v/>
      </c>
      <c r="E1318" s="223" t="str">
        <f>IFERROR(IF(VLOOKUP($O1318,'APOIO-DESPESAS'!$A$3:$N$962,6,FALSE)="","",VLOOKUP($O1318,'APOIO-DESPESAS'!$A$3:$N$962,6,FALSE)),"")</f>
        <v/>
      </c>
      <c r="F1318" s="223" t="str">
        <f>IFERROR(IF(VLOOKUP($O1318,'APOIO-DESPESAS'!$A$3:$N$962,7,FALSE)="","",VLOOKUP($O1318,'APOIO-DESPESAS'!$A$3:$N$962,7,FALSE)),"")</f>
        <v/>
      </c>
      <c r="G1318" s="223" t="str">
        <f>IFERROR(IF(VLOOKUP($O1318,'APOIO-DESPESAS'!$A$3:$N$962,8,FALSE)="","",VLOOKUP($O1318,'APOIO-DESPESAS'!$A$3:$N$962,8,FALSE)),"")</f>
        <v/>
      </c>
      <c r="H1318" s="223" t="str">
        <f>IFERROR(IF(VLOOKUP($O1318,'APOIO-DESPESAS'!$A$3:$N$962,9,FALSE)="","",VLOOKUP($O1318,'APOIO-DESPESAS'!$A$3:$N$962,9,FALSE)),"")</f>
        <v/>
      </c>
      <c r="I1318" s="223" t="str">
        <f>IFERROR(IF(VLOOKUP($O1318,'APOIO-DESPESAS'!$A$3:$N$962,10,FALSE)="","",VLOOKUP($O1318,'APOIO-DESPESAS'!$A$3:$N$962,10,FALSE)),"")</f>
        <v/>
      </c>
      <c r="J1318" s="223" t="str">
        <f>IFERROR(IF(VLOOKUP($O1318,'APOIO-DESPESAS'!$A$3:$N$962,11,FALSE)="","",VLOOKUP($O1318,'APOIO-DESPESAS'!$A$3:$N$962,11,FALSE)),"")</f>
        <v/>
      </c>
      <c r="K1318" s="223" t="str">
        <f>IFERROR(IF(VLOOKUP($O1318,'APOIO-DESPESAS'!$A$3:$N$962,12,FALSE)="","",VLOOKUP($O1318,'APOIO-DESPESAS'!$A$3:$N$962,12,FALSE)),"")</f>
        <v/>
      </c>
      <c r="L1318" s="223" t="str">
        <f>IFERROR(IF(VLOOKUP($O1318,'APOIO-DESPESAS'!$A$3:$N$962,13,FALSE)="","",VLOOKUP($O1318,'APOIO-DESPESAS'!$A$3:$N$962,13,FALSE)),"")</f>
        <v/>
      </c>
      <c r="M1318" s="223" t="str">
        <f>IFERROR(IF(VLOOKUP($O1318,'APOIO-DESPESAS'!$A$3:$N$962,14,FALSE)="","",VLOOKUP($O1318,'APOIO-DESPESAS'!$A$3:$N$962,14,FALSE)),"")</f>
        <v/>
      </c>
      <c r="O1318" s="223">
        <f t="shared" si="20"/>
        <v>1316</v>
      </c>
    </row>
    <row r="1319" spans="1:15" x14ac:dyDescent="0.25">
      <c r="A1319" s="223" t="str">
        <f>IFERROR(IF(VLOOKUP($O1319,'APOIO-DESPESAS'!$A$3:$N$962,2,FALSE)="","",VLOOKUP($O1319,'APOIO-DESPESAS'!$A$3:$N$962,2,FALSE)),"")</f>
        <v/>
      </c>
      <c r="B1319" s="223" t="str">
        <f>IFERROR(IF(VLOOKUP($O1319,'APOIO-DESPESAS'!$A$3:$N$962,3,FALSE)="","",VLOOKUP($O1319,'APOIO-DESPESAS'!$A$3:$N$962,3,FALSE)),"")</f>
        <v/>
      </c>
      <c r="C1319" s="223" t="str">
        <f>IFERROR(IF(VLOOKUP($O1319,'APOIO-DESPESAS'!$A$3:$N$962,4,FALSE)="","",VLOOKUP($O1319,'APOIO-DESPESAS'!$A$3:$N$962,4,FALSE)),"")</f>
        <v/>
      </c>
      <c r="D1319" s="223" t="str">
        <f>IFERROR(IF(VLOOKUP($O1319,'APOIO-DESPESAS'!$A$3:$N$962,5,FALSE)="","",VLOOKUP($O1319,'APOIO-DESPESAS'!$A$3:$N$962,5,FALSE)),"")</f>
        <v/>
      </c>
      <c r="E1319" s="223" t="str">
        <f>IFERROR(IF(VLOOKUP($O1319,'APOIO-DESPESAS'!$A$3:$N$962,6,FALSE)="","",VLOOKUP($O1319,'APOIO-DESPESAS'!$A$3:$N$962,6,FALSE)),"")</f>
        <v/>
      </c>
      <c r="F1319" s="223" t="str">
        <f>IFERROR(IF(VLOOKUP($O1319,'APOIO-DESPESAS'!$A$3:$N$962,7,FALSE)="","",VLOOKUP($O1319,'APOIO-DESPESAS'!$A$3:$N$962,7,FALSE)),"")</f>
        <v/>
      </c>
      <c r="G1319" s="223" t="str">
        <f>IFERROR(IF(VLOOKUP($O1319,'APOIO-DESPESAS'!$A$3:$N$962,8,FALSE)="","",VLOOKUP($O1319,'APOIO-DESPESAS'!$A$3:$N$962,8,FALSE)),"")</f>
        <v/>
      </c>
      <c r="H1319" s="223" t="str">
        <f>IFERROR(IF(VLOOKUP($O1319,'APOIO-DESPESAS'!$A$3:$N$962,9,FALSE)="","",VLOOKUP($O1319,'APOIO-DESPESAS'!$A$3:$N$962,9,FALSE)),"")</f>
        <v/>
      </c>
      <c r="I1319" s="223" t="str">
        <f>IFERROR(IF(VLOOKUP($O1319,'APOIO-DESPESAS'!$A$3:$N$962,10,FALSE)="","",VLOOKUP($O1319,'APOIO-DESPESAS'!$A$3:$N$962,10,FALSE)),"")</f>
        <v/>
      </c>
      <c r="J1319" s="223" t="str">
        <f>IFERROR(IF(VLOOKUP($O1319,'APOIO-DESPESAS'!$A$3:$N$962,11,FALSE)="","",VLOOKUP($O1319,'APOIO-DESPESAS'!$A$3:$N$962,11,FALSE)),"")</f>
        <v/>
      </c>
      <c r="K1319" s="223" t="str">
        <f>IFERROR(IF(VLOOKUP($O1319,'APOIO-DESPESAS'!$A$3:$N$962,12,FALSE)="","",VLOOKUP($O1319,'APOIO-DESPESAS'!$A$3:$N$962,12,FALSE)),"")</f>
        <v/>
      </c>
      <c r="L1319" s="223" t="str">
        <f>IFERROR(IF(VLOOKUP($O1319,'APOIO-DESPESAS'!$A$3:$N$962,13,FALSE)="","",VLOOKUP($O1319,'APOIO-DESPESAS'!$A$3:$N$962,13,FALSE)),"")</f>
        <v/>
      </c>
      <c r="M1319" s="223" t="str">
        <f>IFERROR(IF(VLOOKUP($O1319,'APOIO-DESPESAS'!$A$3:$N$962,14,FALSE)="","",VLOOKUP($O1319,'APOIO-DESPESAS'!$A$3:$N$962,14,FALSE)),"")</f>
        <v/>
      </c>
      <c r="O1319" s="223">
        <f t="shared" si="20"/>
        <v>1317</v>
      </c>
    </row>
    <row r="1320" spans="1:15" x14ac:dyDescent="0.25">
      <c r="A1320" s="223" t="str">
        <f>IFERROR(IF(VLOOKUP($O1320,'APOIO-DESPESAS'!$A$3:$N$962,2,FALSE)="","",VLOOKUP($O1320,'APOIO-DESPESAS'!$A$3:$N$962,2,FALSE)),"")</f>
        <v/>
      </c>
      <c r="B1320" s="223" t="str">
        <f>IFERROR(IF(VLOOKUP($O1320,'APOIO-DESPESAS'!$A$3:$N$962,3,FALSE)="","",VLOOKUP($O1320,'APOIO-DESPESAS'!$A$3:$N$962,3,FALSE)),"")</f>
        <v/>
      </c>
      <c r="C1320" s="223" t="str">
        <f>IFERROR(IF(VLOOKUP($O1320,'APOIO-DESPESAS'!$A$3:$N$962,4,FALSE)="","",VLOOKUP($O1320,'APOIO-DESPESAS'!$A$3:$N$962,4,FALSE)),"")</f>
        <v/>
      </c>
      <c r="D1320" s="223" t="str">
        <f>IFERROR(IF(VLOOKUP($O1320,'APOIO-DESPESAS'!$A$3:$N$962,5,FALSE)="","",VLOOKUP($O1320,'APOIO-DESPESAS'!$A$3:$N$962,5,FALSE)),"")</f>
        <v/>
      </c>
      <c r="E1320" s="223" t="str">
        <f>IFERROR(IF(VLOOKUP($O1320,'APOIO-DESPESAS'!$A$3:$N$962,6,FALSE)="","",VLOOKUP($O1320,'APOIO-DESPESAS'!$A$3:$N$962,6,FALSE)),"")</f>
        <v/>
      </c>
      <c r="F1320" s="223" t="str">
        <f>IFERROR(IF(VLOOKUP($O1320,'APOIO-DESPESAS'!$A$3:$N$962,7,FALSE)="","",VLOOKUP($O1320,'APOIO-DESPESAS'!$A$3:$N$962,7,FALSE)),"")</f>
        <v/>
      </c>
      <c r="G1320" s="223" t="str">
        <f>IFERROR(IF(VLOOKUP($O1320,'APOIO-DESPESAS'!$A$3:$N$962,8,FALSE)="","",VLOOKUP($O1320,'APOIO-DESPESAS'!$A$3:$N$962,8,FALSE)),"")</f>
        <v/>
      </c>
      <c r="H1320" s="223" t="str">
        <f>IFERROR(IF(VLOOKUP($O1320,'APOIO-DESPESAS'!$A$3:$N$962,9,FALSE)="","",VLOOKUP($O1320,'APOIO-DESPESAS'!$A$3:$N$962,9,FALSE)),"")</f>
        <v/>
      </c>
      <c r="I1320" s="223" t="str">
        <f>IFERROR(IF(VLOOKUP($O1320,'APOIO-DESPESAS'!$A$3:$N$962,10,FALSE)="","",VLOOKUP($O1320,'APOIO-DESPESAS'!$A$3:$N$962,10,FALSE)),"")</f>
        <v/>
      </c>
      <c r="J1320" s="223" t="str">
        <f>IFERROR(IF(VLOOKUP($O1320,'APOIO-DESPESAS'!$A$3:$N$962,11,FALSE)="","",VLOOKUP($O1320,'APOIO-DESPESAS'!$A$3:$N$962,11,FALSE)),"")</f>
        <v/>
      </c>
      <c r="K1320" s="223" t="str">
        <f>IFERROR(IF(VLOOKUP($O1320,'APOIO-DESPESAS'!$A$3:$N$962,12,FALSE)="","",VLOOKUP($O1320,'APOIO-DESPESAS'!$A$3:$N$962,12,FALSE)),"")</f>
        <v/>
      </c>
      <c r="L1320" s="223" t="str">
        <f>IFERROR(IF(VLOOKUP($O1320,'APOIO-DESPESAS'!$A$3:$N$962,13,FALSE)="","",VLOOKUP($O1320,'APOIO-DESPESAS'!$A$3:$N$962,13,FALSE)),"")</f>
        <v/>
      </c>
      <c r="M1320" s="223" t="str">
        <f>IFERROR(IF(VLOOKUP($O1320,'APOIO-DESPESAS'!$A$3:$N$962,14,FALSE)="","",VLOOKUP($O1320,'APOIO-DESPESAS'!$A$3:$N$962,14,FALSE)),"")</f>
        <v/>
      </c>
      <c r="O1320" s="223">
        <f t="shared" si="20"/>
        <v>1318</v>
      </c>
    </row>
    <row r="1321" spans="1:15" x14ac:dyDescent="0.25">
      <c r="A1321" s="223" t="str">
        <f>IFERROR(IF(VLOOKUP($O1321,'APOIO-DESPESAS'!$A$3:$N$962,2,FALSE)="","",VLOOKUP($O1321,'APOIO-DESPESAS'!$A$3:$N$962,2,FALSE)),"")</f>
        <v/>
      </c>
      <c r="B1321" s="223" t="str">
        <f>IFERROR(IF(VLOOKUP($O1321,'APOIO-DESPESAS'!$A$3:$N$962,3,FALSE)="","",VLOOKUP($O1321,'APOIO-DESPESAS'!$A$3:$N$962,3,FALSE)),"")</f>
        <v/>
      </c>
      <c r="C1321" s="223" t="str">
        <f>IFERROR(IF(VLOOKUP($O1321,'APOIO-DESPESAS'!$A$3:$N$962,4,FALSE)="","",VLOOKUP($O1321,'APOIO-DESPESAS'!$A$3:$N$962,4,FALSE)),"")</f>
        <v/>
      </c>
      <c r="D1321" s="223" t="str">
        <f>IFERROR(IF(VLOOKUP($O1321,'APOIO-DESPESAS'!$A$3:$N$962,5,FALSE)="","",VLOOKUP($O1321,'APOIO-DESPESAS'!$A$3:$N$962,5,FALSE)),"")</f>
        <v/>
      </c>
      <c r="E1321" s="223" t="str">
        <f>IFERROR(IF(VLOOKUP($O1321,'APOIO-DESPESAS'!$A$3:$N$962,6,FALSE)="","",VLOOKUP($O1321,'APOIO-DESPESAS'!$A$3:$N$962,6,FALSE)),"")</f>
        <v/>
      </c>
      <c r="F1321" s="223" t="str">
        <f>IFERROR(IF(VLOOKUP($O1321,'APOIO-DESPESAS'!$A$3:$N$962,7,FALSE)="","",VLOOKUP($O1321,'APOIO-DESPESAS'!$A$3:$N$962,7,FALSE)),"")</f>
        <v/>
      </c>
      <c r="G1321" s="223" t="str">
        <f>IFERROR(IF(VLOOKUP($O1321,'APOIO-DESPESAS'!$A$3:$N$962,8,FALSE)="","",VLOOKUP($O1321,'APOIO-DESPESAS'!$A$3:$N$962,8,FALSE)),"")</f>
        <v/>
      </c>
      <c r="H1321" s="223" t="str">
        <f>IFERROR(IF(VLOOKUP($O1321,'APOIO-DESPESAS'!$A$3:$N$962,9,FALSE)="","",VLOOKUP($O1321,'APOIO-DESPESAS'!$A$3:$N$962,9,FALSE)),"")</f>
        <v/>
      </c>
      <c r="I1321" s="223" t="str">
        <f>IFERROR(IF(VLOOKUP($O1321,'APOIO-DESPESAS'!$A$3:$N$962,10,FALSE)="","",VLOOKUP($O1321,'APOIO-DESPESAS'!$A$3:$N$962,10,FALSE)),"")</f>
        <v/>
      </c>
      <c r="J1321" s="223" t="str">
        <f>IFERROR(IF(VLOOKUP($O1321,'APOIO-DESPESAS'!$A$3:$N$962,11,FALSE)="","",VLOOKUP($O1321,'APOIO-DESPESAS'!$A$3:$N$962,11,FALSE)),"")</f>
        <v/>
      </c>
      <c r="K1321" s="223" t="str">
        <f>IFERROR(IF(VLOOKUP($O1321,'APOIO-DESPESAS'!$A$3:$N$962,12,FALSE)="","",VLOOKUP($O1321,'APOIO-DESPESAS'!$A$3:$N$962,12,FALSE)),"")</f>
        <v/>
      </c>
      <c r="L1321" s="223" t="str">
        <f>IFERROR(IF(VLOOKUP($O1321,'APOIO-DESPESAS'!$A$3:$N$962,13,FALSE)="","",VLOOKUP($O1321,'APOIO-DESPESAS'!$A$3:$N$962,13,FALSE)),"")</f>
        <v/>
      </c>
      <c r="M1321" s="223" t="str">
        <f>IFERROR(IF(VLOOKUP($O1321,'APOIO-DESPESAS'!$A$3:$N$962,14,FALSE)="","",VLOOKUP($O1321,'APOIO-DESPESAS'!$A$3:$N$962,14,FALSE)),"")</f>
        <v/>
      </c>
      <c r="O1321" s="223">
        <f t="shared" si="20"/>
        <v>1319</v>
      </c>
    </row>
    <row r="1322" spans="1:15" x14ac:dyDescent="0.25">
      <c r="A1322" s="223" t="str">
        <f>IFERROR(IF(VLOOKUP($O1322,'APOIO-DESPESAS'!$A$3:$N$962,2,FALSE)="","",VLOOKUP($O1322,'APOIO-DESPESAS'!$A$3:$N$962,2,FALSE)),"")</f>
        <v/>
      </c>
      <c r="B1322" s="223" t="str">
        <f>IFERROR(IF(VLOOKUP($O1322,'APOIO-DESPESAS'!$A$3:$N$962,3,FALSE)="","",VLOOKUP($O1322,'APOIO-DESPESAS'!$A$3:$N$962,3,FALSE)),"")</f>
        <v/>
      </c>
      <c r="C1322" s="223" t="str">
        <f>IFERROR(IF(VLOOKUP($O1322,'APOIO-DESPESAS'!$A$3:$N$962,4,FALSE)="","",VLOOKUP($O1322,'APOIO-DESPESAS'!$A$3:$N$962,4,FALSE)),"")</f>
        <v/>
      </c>
      <c r="D1322" s="223" t="str">
        <f>IFERROR(IF(VLOOKUP($O1322,'APOIO-DESPESAS'!$A$3:$N$962,5,FALSE)="","",VLOOKUP($O1322,'APOIO-DESPESAS'!$A$3:$N$962,5,FALSE)),"")</f>
        <v/>
      </c>
      <c r="E1322" s="223" t="str">
        <f>IFERROR(IF(VLOOKUP($O1322,'APOIO-DESPESAS'!$A$3:$N$962,6,FALSE)="","",VLOOKUP($O1322,'APOIO-DESPESAS'!$A$3:$N$962,6,FALSE)),"")</f>
        <v/>
      </c>
      <c r="F1322" s="223" t="str">
        <f>IFERROR(IF(VLOOKUP($O1322,'APOIO-DESPESAS'!$A$3:$N$962,7,FALSE)="","",VLOOKUP($O1322,'APOIO-DESPESAS'!$A$3:$N$962,7,FALSE)),"")</f>
        <v/>
      </c>
      <c r="G1322" s="223" t="str">
        <f>IFERROR(IF(VLOOKUP($O1322,'APOIO-DESPESAS'!$A$3:$N$962,8,FALSE)="","",VLOOKUP($O1322,'APOIO-DESPESAS'!$A$3:$N$962,8,FALSE)),"")</f>
        <v/>
      </c>
      <c r="H1322" s="223" t="str">
        <f>IFERROR(IF(VLOOKUP($O1322,'APOIO-DESPESAS'!$A$3:$N$962,9,FALSE)="","",VLOOKUP($O1322,'APOIO-DESPESAS'!$A$3:$N$962,9,FALSE)),"")</f>
        <v/>
      </c>
      <c r="I1322" s="223" t="str">
        <f>IFERROR(IF(VLOOKUP($O1322,'APOIO-DESPESAS'!$A$3:$N$962,10,FALSE)="","",VLOOKUP($O1322,'APOIO-DESPESAS'!$A$3:$N$962,10,FALSE)),"")</f>
        <v/>
      </c>
      <c r="J1322" s="223" t="str">
        <f>IFERROR(IF(VLOOKUP($O1322,'APOIO-DESPESAS'!$A$3:$N$962,11,FALSE)="","",VLOOKUP($O1322,'APOIO-DESPESAS'!$A$3:$N$962,11,FALSE)),"")</f>
        <v/>
      </c>
      <c r="K1322" s="223" t="str">
        <f>IFERROR(IF(VLOOKUP($O1322,'APOIO-DESPESAS'!$A$3:$N$962,12,FALSE)="","",VLOOKUP($O1322,'APOIO-DESPESAS'!$A$3:$N$962,12,FALSE)),"")</f>
        <v/>
      </c>
      <c r="L1322" s="223" t="str">
        <f>IFERROR(IF(VLOOKUP($O1322,'APOIO-DESPESAS'!$A$3:$N$962,13,FALSE)="","",VLOOKUP($O1322,'APOIO-DESPESAS'!$A$3:$N$962,13,FALSE)),"")</f>
        <v/>
      </c>
      <c r="M1322" s="223" t="str">
        <f>IFERROR(IF(VLOOKUP($O1322,'APOIO-DESPESAS'!$A$3:$N$962,14,FALSE)="","",VLOOKUP($O1322,'APOIO-DESPESAS'!$A$3:$N$962,14,FALSE)),"")</f>
        <v/>
      </c>
      <c r="O1322" s="223">
        <f t="shared" si="20"/>
        <v>1320</v>
      </c>
    </row>
    <row r="1323" spans="1:15" x14ac:dyDescent="0.25">
      <c r="A1323" s="223" t="str">
        <f>IFERROR(IF(VLOOKUP($O1323,'APOIO-DESPESAS'!$A$3:$N$962,2,FALSE)="","",VLOOKUP($O1323,'APOIO-DESPESAS'!$A$3:$N$962,2,FALSE)),"")</f>
        <v/>
      </c>
      <c r="B1323" s="223" t="str">
        <f>IFERROR(IF(VLOOKUP($O1323,'APOIO-DESPESAS'!$A$3:$N$962,3,FALSE)="","",VLOOKUP($O1323,'APOIO-DESPESAS'!$A$3:$N$962,3,FALSE)),"")</f>
        <v/>
      </c>
      <c r="C1323" s="223" t="str">
        <f>IFERROR(IF(VLOOKUP($O1323,'APOIO-DESPESAS'!$A$3:$N$962,4,FALSE)="","",VLOOKUP($O1323,'APOIO-DESPESAS'!$A$3:$N$962,4,FALSE)),"")</f>
        <v/>
      </c>
      <c r="D1323" s="223" t="str">
        <f>IFERROR(IF(VLOOKUP($O1323,'APOIO-DESPESAS'!$A$3:$N$962,5,FALSE)="","",VLOOKUP($O1323,'APOIO-DESPESAS'!$A$3:$N$962,5,FALSE)),"")</f>
        <v/>
      </c>
      <c r="E1323" s="223" t="str">
        <f>IFERROR(IF(VLOOKUP($O1323,'APOIO-DESPESAS'!$A$3:$N$962,6,FALSE)="","",VLOOKUP($O1323,'APOIO-DESPESAS'!$A$3:$N$962,6,FALSE)),"")</f>
        <v/>
      </c>
      <c r="F1323" s="223" t="str">
        <f>IFERROR(IF(VLOOKUP($O1323,'APOIO-DESPESAS'!$A$3:$N$962,7,FALSE)="","",VLOOKUP($O1323,'APOIO-DESPESAS'!$A$3:$N$962,7,FALSE)),"")</f>
        <v/>
      </c>
      <c r="G1323" s="223" t="str">
        <f>IFERROR(IF(VLOOKUP($O1323,'APOIO-DESPESAS'!$A$3:$N$962,8,FALSE)="","",VLOOKUP($O1323,'APOIO-DESPESAS'!$A$3:$N$962,8,FALSE)),"")</f>
        <v/>
      </c>
      <c r="H1323" s="223" t="str">
        <f>IFERROR(IF(VLOOKUP($O1323,'APOIO-DESPESAS'!$A$3:$N$962,9,FALSE)="","",VLOOKUP($O1323,'APOIO-DESPESAS'!$A$3:$N$962,9,FALSE)),"")</f>
        <v/>
      </c>
      <c r="I1323" s="223" t="str">
        <f>IFERROR(IF(VLOOKUP($O1323,'APOIO-DESPESAS'!$A$3:$N$962,10,FALSE)="","",VLOOKUP($O1323,'APOIO-DESPESAS'!$A$3:$N$962,10,FALSE)),"")</f>
        <v/>
      </c>
      <c r="J1323" s="223" t="str">
        <f>IFERROR(IF(VLOOKUP($O1323,'APOIO-DESPESAS'!$A$3:$N$962,11,FALSE)="","",VLOOKUP($O1323,'APOIO-DESPESAS'!$A$3:$N$962,11,FALSE)),"")</f>
        <v/>
      </c>
      <c r="K1323" s="223" t="str">
        <f>IFERROR(IF(VLOOKUP($O1323,'APOIO-DESPESAS'!$A$3:$N$962,12,FALSE)="","",VLOOKUP($O1323,'APOIO-DESPESAS'!$A$3:$N$962,12,FALSE)),"")</f>
        <v/>
      </c>
      <c r="L1323" s="223" t="str">
        <f>IFERROR(IF(VLOOKUP($O1323,'APOIO-DESPESAS'!$A$3:$N$962,13,FALSE)="","",VLOOKUP($O1323,'APOIO-DESPESAS'!$A$3:$N$962,13,FALSE)),"")</f>
        <v/>
      </c>
      <c r="M1323" s="223" t="str">
        <f>IFERROR(IF(VLOOKUP($O1323,'APOIO-DESPESAS'!$A$3:$N$962,14,FALSE)="","",VLOOKUP($O1323,'APOIO-DESPESAS'!$A$3:$N$962,14,FALSE)),"")</f>
        <v/>
      </c>
      <c r="O1323" s="223">
        <f t="shared" si="20"/>
        <v>1321</v>
      </c>
    </row>
    <row r="1324" spans="1:15" x14ac:dyDescent="0.25">
      <c r="A1324" s="223" t="str">
        <f>IFERROR(IF(VLOOKUP($O1324,'APOIO-DESPESAS'!$A$3:$N$962,2,FALSE)="","",VLOOKUP($O1324,'APOIO-DESPESAS'!$A$3:$N$962,2,FALSE)),"")</f>
        <v/>
      </c>
      <c r="B1324" s="223" t="str">
        <f>IFERROR(IF(VLOOKUP($O1324,'APOIO-DESPESAS'!$A$3:$N$962,3,FALSE)="","",VLOOKUP($O1324,'APOIO-DESPESAS'!$A$3:$N$962,3,FALSE)),"")</f>
        <v/>
      </c>
      <c r="C1324" s="223" t="str">
        <f>IFERROR(IF(VLOOKUP($O1324,'APOIO-DESPESAS'!$A$3:$N$962,4,FALSE)="","",VLOOKUP($O1324,'APOIO-DESPESAS'!$A$3:$N$962,4,FALSE)),"")</f>
        <v/>
      </c>
      <c r="D1324" s="223" t="str">
        <f>IFERROR(IF(VLOOKUP($O1324,'APOIO-DESPESAS'!$A$3:$N$962,5,FALSE)="","",VLOOKUP($O1324,'APOIO-DESPESAS'!$A$3:$N$962,5,FALSE)),"")</f>
        <v/>
      </c>
      <c r="E1324" s="223" t="str">
        <f>IFERROR(IF(VLOOKUP($O1324,'APOIO-DESPESAS'!$A$3:$N$962,6,FALSE)="","",VLOOKUP($O1324,'APOIO-DESPESAS'!$A$3:$N$962,6,FALSE)),"")</f>
        <v/>
      </c>
      <c r="F1324" s="223" t="str">
        <f>IFERROR(IF(VLOOKUP($O1324,'APOIO-DESPESAS'!$A$3:$N$962,7,FALSE)="","",VLOOKUP($O1324,'APOIO-DESPESAS'!$A$3:$N$962,7,FALSE)),"")</f>
        <v/>
      </c>
      <c r="G1324" s="223" t="str">
        <f>IFERROR(IF(VLOOKUP($O1324,'APOIO-DESPESAS'!$A$3:$N$962,8,FALSE)="","",VLOOKUP($O1324,'APOIO-DESPESAS'!$A$3:$N$962,8,FALSE)),"")</f>
        <v/>
      </c>
      <c r="H1324" s="223" t="str">
        <f>IFERROR(IF(VLOOKUP($O1324,'APOIO-DESPESAS'!$A$3:$N$962,9,FALSE)="","",VLOOKUP($O1324,'APOIO-DESPESAS'!$A$3:$N$962,9,FALSE)),"")</f>
        <v/>
      </c>
      <c r="I1324" s="223" t="str">
        <f>IFERROR(IF(VLOOKUP($O1324,'APOIO-DESPESAS'!$A$3:$N$962,10,FALSE)="","",VLOOKUP($O1324,'APOIO-DESPESAS'!$A$3:$N$962,10,FALSE)),"")</f>
        <v/>
      </c>
      <c r="J1324" s="223" t="str">
        <f>IFERROR(IF(VLOOKUP($O1324,'APOIO-DESPESAS'!$A$3:$N$962,11,FALSE)="","",VLOOKUP($O1324,'APOIO-DESPESAS'!$A$3:$N$962,11,FALSE)),"")</f>
        <v/>
      </c>
      <c r="K1324" s="223" t="str">
        <f>IFERROR(IF(VLOOKUP($O1324,'APOIO-DESPESAS'!$A$3:$N$962,12,FALSE)="","",VLOOKUP($O1324,'APOIO-DESPESAS'!$A$3:$N$962,12,FALSE)),"")</f>
        <v/>
      </c>
      <c r="L1324" s="223" t="str">
        <f>IFERROR(IF(VLOOKUP($O1324,'APOIO-DESPESAS'!$A$3:$N$962,13,FALSE)="","",VLOOKUP($O1324,'APOIO-DESPESAS'!$A$3:$N$962,13,FALSE)),"")</f>
        <v/>
      </c>
      <c r="M1324" s="223" t="str">
        <f>IFERROR(IF(VLOOKUP($O1324,'APOIO-DESPESAS'!$A$3:$N$962,14,FALSE)="","",VLOOKUP($O1324,'APOIO-DESPESAS'!$A$3:$N$962,14,FALSE)),"")</f>
        <v/>
      </c>
      <c r="O1324" s="223">
        <f t="shared" si="20"/>
        <v>1322</v>
      </c>
    </row>
    <row r="1325" spans="1:15" x14ac:dyDescent="0.25">
      <c r="A1325" s="223" t="str">
        <f>IFERROR(IF(VLOOKUP($O1325,'APOIO-DESPESAS'!$A$3:$N$962,2,FALSE)="","",VLOOKUP($O1325,'APOIO-DESPESAS'!$A$3:$N$962,2,FALSE)),"")</f>
        <v/>
      </c>
      <c r="B1325" s="223" t="str">
        <f>IFERROR(IF(VLOOKUP($O1325,'APOIO-DESPESAS'!$A$3:$N$962,3,FALSE)="","",VLOOKUP($O1325,'APOIO-DESPESAS'!$A$3:$N$962,3,FALSE)),"")</f>
        <v/>
      </c>
      <c r="C1325" s="223" t="str">
        <f>IFERROR(IF(VLOOKUP($O1325,'APOIO-DESPESAS'!$A$3:$N$962,4,FALSE)="","",VLOOKUP($O1325,'APOIO-DESPESAS'!$A$3:$N$962,4,FALSE)),"")</f>
        <v/>
      </c>
      <c r="D1325" s="223" t="str">
        <f>IFERROR(IF(VLOOKUP($O1325,'APOIO-DESPESAS'!$A$3:$N$962,5,FALSE)="","",VLOOKUP($O1325,'APOIO-DESPESAS'!$A$3:$N$962,5,FALSE)),"")</f>
        <v/>
      </c>
      <c r="E1325" s="223" t="str">
        <f>IFERROR(IF(VLOOKUP($O1325,'APOIO-DESPESAS'!$A$3:$N$962,6,FALSE)="","",VLOOKUP($O1325,'APOIO-DESPESAS'!$A$3:$N$962,6,FALSE)),"")</f>
        <v/>
      </c>
      <c r="F1325" s="223" t="str">
        <f>IFERROR(IF(VLOOKUP($O1325,'APOIO-DESPESAS'!$A$3:$N$962,7,FALSE)="","",VLOOKUP($O1325,'APOIO-DESPESAS'!$A$3:$N$962,7,FALSE)),"")</f>
        <v/>
      </c>
      <c r="G1325" s="223" t="str">
        <f>IFERROR(IF(VLOOKUP($O1325,'APOIO-DESPESAS'!$A$3:$N$962,8,FALSE)="","",VLOOKUP($O1325,'APOIO-DESPESAS'!$A$3:$N$962,8,FALSE)),"")</f>
        <v/>
      </c>
      <c r="H1325" s="223" t="str">
        <f>IFERROR(IF(VLOOKUP($O1325,'APOIO-DESPESAS'!$A$3:$N$962,9,FALSE)="","",VLOOKUP($O1325,'APOIO-DESPESAS'!$A$3:$N$962,9,FALSE)),"")</f>
        <v/>
      </c>
      <c r="I1325" s="223" t="str">
        <f>IFERROR(IF(VLOOKUP($O1325,'APOIO-DESPESAS'!$A$3:$N$962,10,FALSE)="","",VLOOKUP($O1325,'APOIO-DESPESAS'!$A$3:$N$962,10,FALSE)),"")</f>
        <v/>
      </c>
      <c r="J1325" s="223" t="str">
        <f>IFERROR(IF(VLOOKUP($O1325,'APOIO-DESPESAS'!$A$3:$N$962,11,FALSE)="","",VLOOKUP($O1325,'APOIO-DESPESAS'!$A$3:$N$962,11,FALSE)),"")</f>
        <v/>
      </c>
      <c r="K1325" s="223" t="str">
        <f>IFERROR(IF(VLOOKUP($O1325,'APOIO-DESPESAS'!$A$3:$N$962,12,FALSE)="","",VLOOKUP($O1325,'APOIO-DESPESAS'!$A$3:$N$962,12,FALSE)),"")</f>
        <v/>
      </c>
      <c r="L1325" s="223" t="str">
        <f>IFERROR(IF(VLOOKUP($O1325,'APOIO-DESPESAS'!$A$3:$N$962,13,FALSE)="","",VLOOKUP($O1325,'APOIO-DESPESAS'!$A$3:$N$962,13,FALSE)),"")</f>
        <v/>
      </c>
      <c r="M1325" s="223" t="str">
        <f>IFERROR(IF(VLOOKUP($O1325,'APOIO-DESPESAS'!$A$3:$N$962,14,FALSE)="","",VLOOKUP($O1325,'APOIO-DESPESAS'!$A$3:$N$962,14,FALSE)),"")</f>
        <v/>
      </c>
      <c r="O1325" s="223">
        <f t="shared" si="20"/>
        <v>1323</v>
      </c>
    </row>
    <row r="1326" spans="1:15" x14ac:dyDescent="0.25">
      <c r="A1326" s="223" t="str">
        <f>IFERROR(IF(VLOOKUP($O1326,'APOIO-DESPESAS'!$A$3:$N$962,2,FALSE)="","",VLOOKUP($O1326,'APOIO-DESPESAS'!$A$3:$N$962,2,FALSE)),"")</f>
        <v/>
      </c>
      <c r="B1326" s="223" t="str">
        <f>IFERROR(IF(VLOOKUP($O1326,'APOIO-DESPESAS'!$A$3:$N$962,3,FALSE)="","",VLOOKUP($O1326,'APOIO-DESPESAS'!$A$3:$N$962,3,FALSE)),"")</f>
        <v/>
      </c>
      <c r="C1326" s="223" t="str">
        <f>IFERROR(IF(VLOOKUP($O1326,'APOIO-DESPESAS'!$A$3:$N$962,4,FALSE)="","",VLOOKUP($O1326,'APOIO-DESPESAS'!$A$3:$N$962,4,FALSE)),"")</f>
        <v/>
      </c>
      <c r="D1326" s="223" t="str">
        <f>IFERROR(IF(VLOOKUP($O1326,'APOIO-DESPESAS'!$A$3:$N$962,5,FALSE)="","",VLOOKUP($O1326,'APOIO-DESPESAS'!$A$3:$N$962,5,FALSE)),"")</f>
        <v/>
      </c>
      <c r="E1326" s="223" t="str">
        <f>IFERROR(IF(VLOOKUP($O1326,'APOIO-DESPESAS'!$A$3:$N$962,6,FALSE)="","",VLOOKUP($O1326,'APOIO-DESPESAS'!$A$3:$N$962,6,FALSE)),"")</f>
        <v/>
      </c>
      <c r="F1326" s="223" t="str">
        <f>IFERROR(IF(VLOOKUP($O1326,'APOIO-DESPESAS'!$A$3:$N$962,7,FALSE)="","",VLOOKUP($O1326,'APOIO-DESPESAS'!$A$3:$N$962,7,FALSE)),"")</f>
        <v/>
      </c>
      <c r="G1326" s="223" t="str">
        <f>IFERROR(IF(VLOOKUP($O1326,'APOIO-DESPESAS'!$A$3:$N$962,8,FALSE)="","",VLOOKUP($O1326,'APOIO-DESPESAS'!$A$3:$N$962,8,FALSE)),"")</f>
        <v/>
      </c>
      <c r="H1326" s="223" t="str">
        <f>IFERROR(IF(VLOOKUP($O1326,'APOIO-DESPESAS'!$A$3:$N$962,9,FALSE)="","",VLOOKUP($O1326,'APOIO-DESPESAS'!$A$3:$N$962,9,FALSE)),"")</f>
        <v/>
      </c>
      <c r="I1326" s="223" t="str">
        <f>IFERROR(IF(VLOOKUP($O1326,'APOIO-DESPESAS'!$A$3:$N$962,10,FALSE)="","",VLOOKUP($O1326,'APOIO-DESPESAS'!$A$3:$N$962,10,FALSE)),"")</f>
        <v/>
      </c>
      <c r="J1326" s="223" t="str">
        <f>IFERROR(IF(VLOOKUP($O1326,'APOIO-DESPESAS'!$A$3:$N$962,11,FALSE)="","",VLOOKUP($O1326,'APOIO-DESPESAS'!$A$3:$N$962,11,FALSE)),"")</f>
        <v/>
      </c>
      <c r="K1326" s="223" t="str">
        <f>IFERROR(IF(VLOOKUP($O1326,'APOIO-DESPESAS'!$A$3:$N$962,12,FALSE)="","",VLOOKUP($O1326,'APOIO-DESPESAS'!$A$3:$N$962,12,FALSE)),"")</f>
        <v/>
      </c>
      <c r="L1326" s="223" t="str">
        <f>IFERROR(IF(VLOOKUP($O1326,'APOIO-DESPESAS'!$A$3:$N$962,13,FALSE)="","",VLOOKUP($O1326,'APOIO-DESPESAS'!$A$3:$N$962,13,FALSE)),"")</f>
        <v/>
      </c>
      <c r="M1326" s="223" t="str">
        <f>IFERROR(IF(VLOOKUP($O1326,'APOIO-DESPESAS'!$A$3:$N$962,14,FALSE)="","",VLOOKUP($O1326,'APOIO-DESPESAS'!$A$3:$N$962,14,FALSE)),"")</f>
        <v/>
      </c>
      <c r="O1326" s="223">
        <f t="shared" si="20"/>
        <v>1324</v>
      </c>
    </row>
    <row r="1327" spans="1:15" x14ac:dyDescent="0.25">
      <c r="A1327" s="223" t="str">
        <f>IFERROR(IF(VLOOKUP($O1327,'APOIO-DESPESAS'!$A$3:$N$962,2,FALSE)="","",VLOOKUP($O1327,'APOIO-DESPESAS'!$A$3:$N$962,2,FALSE)),"")</f>
        <v/>
      </c>
      <c r="B1327" s="223" t="str">
        <f>IFERROR(IF(VLOOKUP($O1327,'APOIO-DESPESAS'!$A$3:$N$962,3,FALSE)="","",VLOOKUP($O1327,'APOIO-DESPESAS'!$A$3:$N$962,3,FALSE)),"")</f>
        <v/>
      </c>
      <c r="C1327" s="223" t="str">
        <f>IFERROR(IF(VLOOKUP($O1327,'APOIO-DESPESAS'!$A$3:$N$962,4,FALSE)="","",VLOOKUP($O1327,'APOIO-DESPESAS'!$A$3:$N$962,4,FALSE)),"")</f>
        <v/>
      </c>
      <c r="D1327" s="223" t="str">
        <f>IFERROR(IF(VLOOKUP($O1327,'APOIO-DESPESAS'!$A$3:$N$962,5,FALSE)="","",VLOOKUP($O1327,'APOIO-DESPESAS'!$A$3:$N$962,5,FALSE)),"")</f>
        <v/>
      </c>
      <c r="E1327" s="223" t="str">
        <f>IFERROR(IF(VLOOKUP($O1327,'APOIO-DESPESAS'!$A$3:$N$962,6,FALSE)="","",VLOOKUP($O1327,'APOIO-DESPESAS'!$A$3:$N$962,6,FALSE)),"")</f>
        <v/>
      </c>
      <c r="F1327" s="223" t="str">
        <f>IFERROR(IF(VLOOKUP($O1327,'APOIO-DESPESAS'!$A$3:$N$962,7,FALSE)="","",VLOOKUP($O1327,'APOIO-DESPESAS'!$A$3:$N$962,7,FALSE)),"")</f>
        <v/>
      </c>
      <c r="G1327" s="223" t="str">
        <f>IFERROR(IF(VLOOKUP($O1327,'APOIO-DESPESAS'!$A$3:$N$962,8,FALSE)="","",VLOOKUP($O1327,'APOIO-DESPESAS'!$A$3:$N$962,8,FALSE)),"")</f>
        <v/>
      </c>
      <c r="H1327" s="223" t="str">
        <f>IFERROR(IF(VLOOKUP($O1327,'APOIO-DESPESAS'!$A$3:$N$962,9,FALSE)="","",VLOOKUP($O1327,'APOIO-DESPESAS'!$A$3:$N$962,9,FALSE)),"")</f>
        <v/>
      </c>
      <c r="I1327" s="223" t="str">
        <f>IFERROR(IF(VLOOKUP($O1327,'APOIO-DESPESAS'!$A$3:$N$962,10,FALSE)="","",VLOOKUP($O1327,'APOIO-DESPESAS'!$A$3:$N$962,10,FALSE)),"")</f>
        <v/>
      </c>
      <c r="J1327" s="223" t="str">
        <f>IFERROR(IF(VLOOKUP($O1327,'APOIO-DESPESAS'!$A$3:$N$962,11,FALSE)="","",VLOOKUP($O1327,'APOIO-DESPESAS'!$A$3:$N$962,11,FALSE)),"")</f>
        <v/>
      </c>
      <c r="K1327" s="223" t="str">
        <f>IFERROR(IF(VLOOKUP($O1327,'APOIO-DESPESAS'!$A$3:$N$962,12,FALSE)="","",VLOOKUP($O1327,'APOIO-DESPESAS'!$A$3:$N$962,12,FALSE)),"")</f>
        <v/>
      </c>
      <c r="L1327" s="223" t="str">
        <f>IFERROR(IF(VLOOKUP($O1327,'APOIO-DESPESAS'!$A$3:$N$962,13,FALSE)="","",VLOOKUP($O1327,'APOIO-DESPESAS'!$A$3:$N$962,13,FALSE)),"")</f>
        <v/>
      </c>
      <c r="M1327" s="223" t="str">
        <f>IFERROR(IF(VLOOKUP($O1327,'APOIO-DESPESAS'!$A$3:$N$962,14,FALSE)="","",VLOOKUP($O1327,'APOIO-DESPESAS'!$A$3:$N$962,14,FALSE)),"")</f>
        <v/>
      </c>
      <c r="O1327" s="223">
        <f t="shared" si="20"/>
        <v>1325</v>
      </c>
    </row>
    <row r="1328" spans="1:15" x14ac:dyDescent="0.25">
      <c r="A1328" s="223" t="str">
        <f>IFERROR(IF(VLOOKUP($O1328,'APOIO-DESPESAS'!$A$3:$N$962,2,FALSE)="","",VLOOKUP($O1328,'APOIO-DESPESAS'!$A$3:$N$962,2,FALSE)),"")</f>
        <v/>
      </c>
      <c r="B1328" s="223" t="str">
        <f>IFERROR(IF(VLOOKUP($O1328,'APOIO-DESPESAS'!$A$3:$N$962,3,FALSE)="","",VLOOKUP($O1328,'APOIO-DESPESAS'!$A$3:$N$962,3,FALSE)),"")</f>
        <v/>
      </c>
      <c r="C1328" s="223" t="str">
        <f>IFERROR(IF(VLOOKUP($O1328,'APOIO-DESPESAS'!$A$3:$N$962,4,FALSE)="","",VLOOKUP($O1328,'APOIO-DESPESAS'!$A$3:$N$962,4,FALSE)),"")</f>
        <v/>
      </c>
      <c r="D1328" s="223" t="str">
        <f>IFERROR(IF(VLOOKUP($O1328,'APOIO-DESPESAS'!$A$3:$N$962,5,FALSE)="","",VLOOKUP($O1328,'APOIO-DESPESAS'!$A$3:$N$962,5,FALSE)),"")</f>
        <v/>
      </c>
      <c r="E1328" s="223" t="str">
        <f>IFERROR(IF(VLOOKUP($O1328,'APOIO-DESPESAS'!$A$3:$N$962,6,FALSE)="","",VLOOKUP($O1328,'APOIO-DESPESAS'!$A$3:$N$962,6,FALSE)),"")</f>
        <v/>
      </c>
      <c r="F1328" s="223" t="str">
        <f>IFERROR(IF(VLOOKUP($O1328,'APOIO-DESPESAS'!$A$3:$N$962,7,FALSE)="","",VLOOKUP($O1328,'APOIO-DESPESAS'!$A$3:$N$962,7,FALSE)),"")</f>
        <v/>
      </c>
      <c r="G1328" s="223" t="str">
        <f>IFERROR(IF(VLOOKUP($O1328,'APOIO-DESPESAS'!$A$3:$N$962,8,FALSE)="","",VLOOKUP($O1328,'APOIO-DESPESAS'!$A$3:$N$962,8,FALSE)),"")</f>
        <v/>
      </c>
      <c r="H1328" s="223" t="str">
        <f>IFERROR(IF(VLOOKUP($O1328,'APOIO-DESPESAS'!$A$3:$N$962,9,FALSE)="","",VLOOKUP($O1328,'APOIO-DESPESAS'!$A$3:$N$962,9,FALSE)),"")</f>
        <v/>
      </c>
      <c r="I1328" s="223" t="str">
        <f>IFERROR(IF(VLOOKUP($O1328,'APOIO-DESPESAS'!$A$3:$N$962,10,FALSE)="","",VLOOKUP($O1328,'APOIO-DESPESAS'!$A$3:$N$962,10,FALSE)),"")</f>
        <v/>
      </c>
      <c r="J1328" s="223" t="str">
        <f>IFERROR(IF(VLOOKUP($O1328,'APOIO-DESPESAS'!$A$3:$N$962,11,FALSE)="","",VLOOKUP($O1328,'APOIO-DESPESAS'!$A$3:$N$962,11,FALSE)),"")</f>
        <v/>
      </c>
      <c r="K1328" s="223" t="str">
        <f>IFERROR(IF(VLOOKUP($O1328,'APOIO-DESPESAS'!$A$3:$N$962,12,FALSE)="","",VLOOKUP($O1328,'APOIO-DESPESAS'!$A$3:$N$962,12,FALSE)),"")</f>
        <v/>
      </c>
      <c r="L1328" s="223" t="str">
        <f>IFERROR(IF(VLOOKUP($O1328,'APOIO-DESPESAS'!$A$3:$N$962,13,FALSE)="","",VLOOKUP($O1328,'APOIO-DESPESAS'!$A$3:$N$962,13,FALSE)),"")</f>
        <v/>
      </c>
      <c r="M1328" s="223" t="str">
        <f>IFERROR(IF(VLOOKUP($O1328,'APOIO-DESPESAS'!$A$3:$N$962,14,FALSE)="","",VLOOKUP($O1328,'APOIO-DESPESAS'!$A$3:$N$962,14,FALSE)),"")</f>
        <v/>
      </c>
      <c r="O1328" s="223">
        <f t="shared" si="20"/>
        <v>1326</v>
      </c>
    </row>
    <row r="1329" spans="1:15" x14ac:dyDescent="0.25">
      <c r="A1329" s="223" t="str">
        <f>IFERROR(IF(VLOOKUP($O1329,'APOIO-DESPESAS'!$A$3:$N$962,2,FALSE)="","",VLOOKUP($O1329,'APOIO-DESPESAS'!$A$3:$N$962,2,FALSE)),"")</f>
        <v/>
      </c>
      <c r="B1329" s="223" t="str">
        <f>IFERROR(IF(VLOOKUP($O1329,'APOIO-DESPESAS'!$A$3:$N$962,3,FALSE)="","",VLOOKUP($O1329,'APOIO-DESPESAS'!$A$3:$N$962,3,FALSE)),"")</f>
        <v/>
      </c>
      <c r="C1329" s="223" t="str">
        <f>IFERROR(IF(VLOOKUP($O1329,'APOIO-DESPESAS'!$A$3:$N$962,4,FALSE)="","",VLOOKUP($O1329,'APOIO-DESPESAS'!$A$3:$N$962,4,FALSE)),"")</f>
        <v/>
      </c>
      <c r="D1329" s="223" t="str">
        <f>IFERROR(IF(VLOOKUP($O1329,'APOIO-DESPESAS'!$A$3:$N$962,5,FALSE)="","",VLOOKUP($O1329,'APOIO-DESPESAS'!$A$3:$N$962,5,FALSE)),"")</f>
        <v/>
      </c>
      <c r="E1329" s="223" t="str">
        <f>IFERROR(IF(VLOOKUP($O1329,'APOIO-DESPESAS'!$A$3:$N$962,6,FALSE)="","",VLOOKUP($O1329,'APOIO-DESPESAS'!$A$3:$N$962,6,FALSE)),"")</f>
        <v/>
      </c>
      <c r="F1329" s="223" t="str">
        <f>IFERROR(IF(VLOOKUP($O1329,'APOIO-DESPESAS'!$A$3:$N$962,7,FALSE)="","",VLOOKUP($O1329,'APOIO-DESPESAS'!$A$3:$N$962,7,FALSE)),"")</f>
        <v/>
      </c>
      <c r="G1329" s="223" t="str">
        <f>IFERROR(IF(VLOOKUP($O1329,'APOIO-DESPESAS'!$A$3:$N$962,8,FALSE)="","",VLOOKUP($O1329,'APOIO-DESPESAS'!$A$3:$N$962,8,FALSE)),"")</f>
        <v/>
      </c>
      <c r="H1329" s="223" t="str">
        <f>IFERROR(IF(VLOOKUP($O1329,'APOIO-DESPESAS'!$A$3:$N$962,9,FALSE)="","",VLOOKUP($O1329,'APOIO-DESPESAS'!$A$3:$N$962,9,FALSE)),"")</f>
        <v/>
      </c>
      <c r="I1329" s="223" t="str">
        <f>IFERROR(IF(VLOOKUP($O1329,'APOIO-DESPESAS'!$A$3:$N$962,10,FALSE)="","",VLOOKUP($O1329,'APOIO-DESPESAS'!$A$3:$N$962,10,FALSE)),"")</f>
        <v/>
      </c>
      <c r="J1329" s="223" t="str">
        <f>IFERROR(IF(VLOOKUP($O1329,'APOIO-DESPESAS'!$A$3:$N$962,11,FALSE)="","",VLOOKUP($O1329,'APOIO-DESPESAS'!$A$3:$N$962,11,FALSE)),"")</f>
        <v/>
      </c>
      <c r="K1329" s="223" t="str">
        <f>IFERROR(IF(VLOOKUP($O1329,'APOIO-DESPESAS'!$A$3:$N$962,12,FALSE)="","",VLOOKUP($O1329,'APOIO-DESPESAS'!$A$3:$N$962,12,FALSE)),"")</f>
        <v/>
      </c>
      <c r="L1329" s="223" t="str">
        <f>IFERROR(IF(VLOOKUP($O1329,'APOIO-DESPESAS'!$A$3:$N$962,13,FALSE)="","",VLOOKUP($O1329,'APOIO-DESPESAS'!$A$3:$N$962,13,FALSE)),"")</f>
        <v/>
      </c>
      <c r="M1329" s="223" t="str">
        <f>IFERROR(IF(VLOOKUP($O1329,'APOIO-DESPESAS'!$A$3:$N$962,14,FALSE)="","",VLOOKUP($O1329,'APOIO-DESPESAS'!$A$3:$N$962,14,FALSE)),"")</f>
        <v/>
      </c>
      <c r="O1329" s="223">
        <f t="shared" si="20"/>
        <v>1327</v>
      </c>
    </row>
    <row r="1330" spans="1:15" x14ac:dyDescent="0.25">
      <c r="A1330" s="223" t="str">
        <f>IFERROR(IF(VLOOKUP($O1330,'APOIO-DESPESAS'!$A$3:$N$962,2,FALSE)="","",VLOOKUP($O1330,'APOIO-DESPESAS'!$A$3:$N$962,2,FALSE)),"")</f>
        <v/>
      </c>
      <c r="B1330" s="223" t="str">
        <f>IFERROR(IF(VLOOKUP($O1330,'APOIO-DESPESAS'!$A$3:$N$962,3,FALSE)="","",VLOOKUP($O1330,'APOIO-DESPESAS'!$A$3:$N$962,3,FALSE)),"")</f>
        <v/>
      </c>
      <c r="C1330" s="223" t="str">
        <f>IFERROR(IF(VLOOKUP($O1330,'APOIO-DESPESAS'!$A$3:$N$962,4,FALSE)="","",VLOOKUP($O1330,'APOIO-DESPESAS'!$A$3:$N$962,4,FALSE)),"")</f>
        <v/>
      </c>
      <c r="D1330" s="223" t="str">
        <f>IFERROR(IF(VLOOKUP($O1330,'APOIO-DESPESAS'!$A$3:$N$962,5,FALSE)="","",VLOOKUP($O1330,'APOIO-DESPESAS'!$A$3:$N$962,5,FALSE)),"")</f>
        <v/>
      </c>
      <c r="E1330" s="223" t="str">
        <f>IFERROR(IF(VLOOKUP($O1330,'APOIO-DESPESAS'!$A$3:$N$962,6,FALSE)="","",VLOOKUP($O1330,'APOIO-DESPESAS'!$A$3:$N$962,6,FALSE)),"")</f>
        <v/>
      </c>
      <c r="F1330" s="223" t="str">
        <f>IFERROR(IF(VLOOKUP($O1330,'APOIO-DESPESAS'!$A$3:$N$962,7,FALSE)="","",VLOOKUP($O1330,'APOIO-DESPESAS'!$A$3:$N$962,7,FALSE)),"")</f>
        <v/>
      </c>
      <c r="G1330" s="223" t="str">
        <f>IFERROR(IF(VLOOKUP($O1330,'APOIO-DESPESAS'!$A$3:$N$962,8,FALSE)="","",VLOOKUP($O1330,'APOIO-DESPESAS'!$A$3:$N$962,8,FALSE)),"")</f>
        <v/>
      </c>
      <c r="H1330" s="223" t="str">
        <f>IFERROR(IF(VLOOKUP($O1330,'APOIO-DESPESAS'!$A$3:$N$962,9,FALSE)="","",VLOOKUP($O1330,'APOIO-DESPESAS'!$A$3:$N$962,9,FALSE)),"")</f>
        <v/>
      </c>
      <c r="I1330" s="223" t="str">
        <f>IFERROR(IF(VLOOKUP($O1330,'APOIO-DESPESAS'!$A$3:$N$962,10,FALSE)="","",VLOOKUP($O1330,'APOIO-DESPESAS'!$A$3:$N$962,10,FALSE)),"")</f>
        <v/>
      </c>
      <c r="J1330" s="223" t="str">
        <f>IFERROR(IF(VLOOKUP($O1330,'APOIO-DESPESAS'!$A$3:$N$962,11,FALSE)="","",VLOOKUP($O1330,'APOIO-DESPESAS'!$A$3:$N$962,11,FALSE)),"")</f>
        <v/>
      </c>
      <c r="K1330" s="223" t="str">
        <f>IFERROR(IF(VLOOKUP($O1330,'APOIO-DESPESAS'!$A$3:$N$962,12,FALSE)="","",VLOOKUP($O1330,'APOIO-DESPESAS'!$A$3:$N$962,12,FALSE)),"")</f>
        <v/>
      </c>
      <c r="L1330" s="223" t="str">
        <f>IFERROR(IF(VLOOKUP($O1330,'APOIO-DESPESAS'!$A$3:$N$962,13,FALSE)="","",VLOOKUP($O1330,'APOIO-DESPESAS'!$A$3:$N$962,13,FALSE)),"")</f>
        <v/>
      </c>
      <c r="M1330" s="223" t="str">
        <f>IFERROR(IF(VLOOKUP($O1330,'APOIO-DESPESAS'!$A$3:$N$962,14,FALSE)="","",VLOOKUP($O1330,'APOIO-DESPESAS'!$A$3:$N$962,14,FALSE)),"")</f>
        <v/>
      </c>
      <c r="O1330" s="223">
        <f t="shared" si="20"/>
        <v>1328</v>
      </c>
    </row>
    <row r="1331" spans="1:15" x14ac:dyDescent="0.25">
      <c r="A1331" s="223" t="str">
        <f>IFERROR(IF(VLOOKUP($O1331,'APOIO-DESPESAS'!$A$3:$N$962,2,FALSE)="","",VLOOKUP($O1331,'APOIO-DESPESAS'!$A$3:$N$962,2,FALSE)),"")</f>
        <v/>
      </c>
      <c r="B1331" s="223" t="str">
        <f>IFERROR(IF(VLOOKUP($O1331,'APOIO-DESPESAS'!$A$3:$N$962,3,FALSE)="","",VLOOKUP($O1331,'APOIO-DESPESAS'!$A$3:$N$962,3,FALSE)),"")</f>
        <v/>
      </c>
      <c r="C1331" s="223" t="str">
        <f>IFERROR(IF(VLOOKUP($O1331,'APOIO-DESPESAS'!$A$3:$N$962,4,FALSE)="","",VLOOKUP($O1331,'APOIO-DESPESAS'!$A$3:$N$962,4,FALSE)),"")</f>
        <v/>
      </c>
      <c r="D1331" s="223" t="str">
        <f>IFERROR(IF(VLOOKUP($O1331,'APOIO-DESPESAS'!$A$3:$N$962,5,FALSE)="","",VLOOKUP($O1331,'APOIO-DESPESAS'!$A$3:$N$962,5,FALSE)),"")</f>
        <v/>
      </c>
      <c r="E1331" s="223" t="str">
        <f>IFERROR(IF(VLOOKUP($O1331,'APOIO-DESPESAS'!$A$3:$N$962,6,FALSE)="","",VLOOKUP($O1331,'APOIO-DESPESAS'!$A$3:$N$962,6,FALSE)),"")</f>
        <v/>
      </c>
      <c r="F1331" s="223" t="str">
        <f>IFERROR(IF(VLOOKUP($O1331,'APOIO-DESPESAS'!$A$3:$N$962,7,FALSE)="","",VLOOKUP($O1331,'APOIO-DESPESAS'!$A$3:$N$962,7,FALSE)),"")</f>
        <v/>
      </c>
      <c r="G1331" s="223" t="str">
        <f>IFERROR(IF(VLOOKUP($O1331,'APOIO-DESPESAS'!$A$3:$N$962,8,FALSE)="","",VLOOKUP($O1331,'APOIO-DESPESAS'!$A$3:$N$962,8,FALSE)),"")</f>
        <v/>
      </c>
      <c r="H1331" s="223" t="str">
        <f>IFERROR(IF(VLOOKUP($O1331,'APOIO-DESPESAS'!$A$3:$N$962,9,FALSE)="","",VLOOKUP($O1331,'APOIO-DESPESAS'!$A$3:$N$962,9,FALSE)),"")</f>
        <v/>
      </c>
      <c r="I1331" s="223" t="str">
        <f>IFERROR(IF(VLOOKUP($O1331,'APOIO-DESPESAS'!$A$3:$N$962,10,FALSE)="","",VLOOKUP($O1331,'APOIO-DESPESAS'!$A$3:$N$962,10,FALSE)),"")</f>
        <v/>
      </c>
      <c r="J1331" s="223" t="str">
        <f>IFERROR(IF(VLOOKUP($O1331,'APOIO-DESPESAS'!$A$3:$N$962,11,FALSE)="","",VLOOKUP($O1331,'APOIO-DESPESAS'!$A$3:$N$962,11,FALSE)),"")</f>
        <v/>
      </c>
      <c r="K1331" s="223" t="str">
        <f>IFERROR(IF(VLOOKUP($O1331,'APOIO-DESPESAS'!$A$3:$N$962,12,FALSE)="","",VLOOKUP($O1331,'APOIO-DESPESAS'!$A$3:$N$962,12,FALSE)),"")</f>
        <v/>
      </c>
      <c r="L1331" s="223" t="str">
        <f>IFERROR(IF(VLOOKUP($O1331,'APOIO-DESPESAS'!$A$3:$N$962,13,FALSE)="","",VLOOKUP($O1331,'APOIO-DESPESAS'!$A$3:$N$962,13,FALSE)),"")</f>
        <v/>
      </c>
      <c r="M1331" s="223" t="str">
        <f>IFERROR(IF(VLOOKUP($O1331,'APOIO-DESPESAS'!$A$3:$N$962,14,FALSE)="","",VLOOKUP($O1331,'APOIO-DESPESAS'!$A$3:$N$962,14,FALSE)),"")</f>
        <v/>
      </c>
      <c r="O1331" s="223">
        <f t="shared" si="20"/>
        <v>1329</v>
      </c>
    </row>
    <row r="1332" spans="1:15" x14ac:dyDescent="0.25">
      <c r="A1332" s="223" t="str">
        <f>IFERROR(IF(VLOOKUP($O1332,'APOIO-DESPESAS'!$A$3:$N$962,2,FALSE)="","",VLOOKUP($O1332,'APOIO-DESPESAS'!$A$3:$N$962,2,FALSE)),"")</f>
        <v/>
      </c>
      <c r="B1332" s="223" t="str">
        <f>IFERROR(IF(VLOOKUP($O1332,'APOIO-DESPESAS'!$A$3:$N$962,3,FALSE)="","",VLOOKUP($O1332,'APOIO-DESPESAS'!$A$3:$N$962,3,FALSE)),"")</f>
        <v/>
      </c>
      <c r="C1332" s="223" t="str">
        <f>IFERROR(IF(VLOOKUP($O1332,'APOIO-DESPESAS'!$A$3:$N$962,4,FALSE)="","",VLOOKUP($O1332,'APOIO-DESPESAS'!$A$3:$N$962,4,FALSE)),"")</f>
        <v/>
      </c>
      <c r="D1332" s="223" t="str">
        <f>IFERROR(IF(VLOOKUP($O1332,'APOIO-DESPESAS'!$A$3:$N$962,5,FALSE)="","",VLOOKUP($O1332,'APOIO-DESPESAS'!$A$3:$N$962,5,FALSE)),"")</f>
        <v/>
      </c>
      <c r="E1332" s="223" t="str">
        <f>IFERROR(IF(VLOOKUP($O1332,'APOIO-DESPESAS'!$A$3:$N$962,6,FALSE)="","",VLOOKUP($O1332,'APOIO-DESPESAS'!$A$3:$N$962,6,FALSE)),"")</f>
        <v/>
      </c>
      <c r="F1332" s="223" t="str">
        <f>IFERROR(IF(VLOOKUP($O1332,'APOIO-DESPESAS'!$A$3:$N$962,7,FALSE)="","",VLOOKUP($O1332,'APOIO-DESPESAS'!$A$3:$N$962,7,FALSE)),"")</f>
        <v/>
      </c>
      <c r="G1332" s="223" t="str">
        <f>IFERROR(IF(VLOOKUP($O1332,'APOIO-DESPESAS'!$A$3:$N$962,8,FALSE)="","",VLOOKUP($O1332,'APOIO-DESPESAS'!$A$3:$N$962,8,FALSE)),"")</f>
        <v/>
      </c>
      <c r="H1332" s="223" t="str">
        <f>IFERROR(IF(VLOOKUP($O1332,'APOIO-DESPESAS'!$A$3:$N$962,9,FALSE)="","",VLOOKUP($O1332,'APOIO-DESPESAS'!$A$3:$N$962,9,FALSE)),"")</f>
        <v/>
      </c>
      <c r="I1332" s="223" t="str">
        <f>IFERROR(IF(VLOOKUP($O1332,'APOIO-DESPESAS'!$A$3:$N$962,10,FALSE)="","",VLOOKUP($O1332,'APOIO-DESPESAS'!$A$3:$N$962,10,FALSE)),"")</f>
        <v/>
      </c>
      <c r="J1332" s="223" t="str">
        <f>IFERROR(IF(VLOOKUP($O1332,'APOIO-DESPESAS'!$A$3:$N$962,11,FALSE)="","",VLOOKUP($O1332,'APOIO-DESPESAS'!$A$3:$N$962,11,FALSE)),"")</f>
        <v/>
      </c>
      <c r="K1332" s="223" t="str">
        <f>IFERROR(IF(VLOOKUP($O1332,'APOIO-DESPESAS'!$A$3:$N$962,12,FALSE)="","",VLOOKUP($O1332,'APOIO-DESPESAS'!$A$3:$N$962,12,FALSE)),"")</f>
        <v/>
      </c>
      <c r="L1332" s="223" t="str">
        <f>IFERROR(IF(VLOOKUP($O1332,'APOIO-DESPESAS'!$A$3:$N$962,13,FALSE)="","",VLOOKUP($O1332,'APOIO-DESPESAS'!$A$3:$N$962,13,FALSE)),"")</f>
        <v/>
      </c>
      <c r="M1332" s="223" t="str">
        <f>IFERROR(IF(VLOOKUP($O1332,'APOIO-DESPESAS'!$A$3:$N$962,14,FALSE)="","",VLOOKUP($O1332,'APOIO-DESPESAS'!$A$3:$N$962,14,FALSE)),"")</f>
        <v/>
      </c>
      <c r="O1332" s="223">
        <f t="shared" si="20"/>
        <v>1330</v>
      </c>
    </row>
    <row r="1333" spans="1:15" x14ac:dyDescent="0.25">
      <c r="A1333" s="223" t="str">
        <f>IFERROR(IF(VLOOKUP($O1333,'APOIO-DESPESAS'!$A$3:$N$962,2,FALSE)="","",VLOOKUP($O1333,'APOIO-DESPESAS'!$A$3:$N$962,2,FALSE)),"")</f>
        <v/>
      </c>
      <c r="B1333" s="223" t="str">
        <f>IFERROR(IF(VLOOKUP($O1333,'APOIO-DESPESAS'!$A$3:$N$962,3,FALSE)="","",VLOOKUP($O1333,'APOIO-DESPESAS'!$A$3:$N$962,3,FALSE)),"")</f>
        <v/>
      </c>
      <c r="C1333" s="223" t="str">
        <f>IFERROR(IF(VLOOKUP($O1333,'APOIO-DESPESAS'!$A$3:$N$962,4,FALSE)="","",VLOOKUP($O1333,'APOIO-DESPESAS'!$A$3:$N$962,4,FALSE)),"")</f>
        <v/>
      </c>
      <c r="D1333" s="223" t="str">
        <f>IFERROR(IF(VLOOKUP($O1333,'APOIO-DESPESAS'!$A$3:$N$962,5,FALSE)="","",VLOOKUP($O1333,'APOIO-DESPESAS'!$A$3:$N$962,5,FALSE)),"")</f>
        <v/>
      </c>
      <c r="E1333" s="223" t="str">
        <f>IFERROR(IF(VLOOKUP($O1333,'APOIO-DESPESAS'!$A$3:$N$962,6,FALSE)="","",VLOOKUP($O1333,'APOIO-DESPESAS'!$A$3:$N$962,6,FALSE)),"")</f>
        <v/>
      </c>
      <c r="F1333" s="223" t="str">
        <f>IFERROR(IF(VLOOKUP($O1333,'APOIO-DESPESAS'!$A$3:$N$962,7,FALSE)="","",VLOOKUP($O1333,'APOIO-DESPESAS'!$A$3:$N$962,7,FALSE)),"")</f>
        <v/>
      </c>
      <c r="G1333" s="223" t="str">
        <f>IFERROR(IF(VLOOKUP($O1333,'APOIO-DESPESAS'!$A$3:$N$962,8,FALSE)="","",VLOOKUP($O1333,'APOIO-DESPESAS'!$A$3:$N$962,8,FALSE)),"")</f>
        <v/>
      </c>
      <c r="H1333" s="223" t="str">
        <f>IFERROR(IF(VLOOKUP($O1333,'APOIO-DESPESAS'!$A$3:$N$962,9,FALSE)="","",VLOOKUP($O1333,'APOIO-DESPESAS'!$A$3:$N$962,9,FALSE)),"")</f>
        <v/>
      </c>
      <c r="I1333" s="223" t="str">
        <f>IFERROR(IF(VLOOKUP($O1333,'APOIO-DESPESAS'!$A$3:$N$962,10,FALSE)="","",VLOOKUP($O1333,'APOIO-DESPESAS'!$A$3:$N$962,10,FALSE)),"")</f>
        <v/>
      </c>
      <c r="J1333" s="223" t="str">
        <f>IFERROR(IF(VLOOKUP($O1333,'APOIO-DESPESAS'!$A$3:$N$962,11,FALSE)="","",VLOOKUP($O1333,'APOIO-DESPESAS'!$A$3:$N$962,11,FALSE)),"")</f>
        <v/>
      </c>
      <c r="K1333" s="223" t="str">
        <f>IFERROR(IF(VLOOKUP($O1333,'APOIO-DESPESAS'!$A$3:$N$962,12,FALSE)="","",VLOOKUP($O1333,'APOIO-DESPESAS'!$A$3:$N$962,12,FALSE)),"")</f>
        <v/>
      </c>
      <c r="L1333" s="223" t="str">
        <f>IFERROR(IF(VLOOKUP($O1333,'APOIO-DESPESAS'!$A$3:$N$962,13,FALSE)="","",VLOOKUP($O1333,'APOIO-DESPESAS'!$A$3:$N$962,13,FALSE)),"")</f>
        <v/>
      </c>
      <c r="M1333" s="223" t="str">
        <f>IFERROR(IF(VLOOKUP($O1333,'APOIO-DESPESAS'!$A$3:$N$962,14,FALSE)="","",VLOOKUP($O1333,'APOIO-DESPESAS'!$A$3:$N$962,14,FALSE)),"")</f>
        <v/>
      </c>
      <c r="O1333" s="223">
        <f t="shared" si="20"/>
        <v>1331</v>
      </c>
    </row>
    <row r="1334" spans="1:15" x14ac:dyDescent="0.25">
      <c r="A1334" s="223" t="str">
        <f>IFERROR(IF(VLOOKUP($O1334,'APOIO-DESPESAS'!$A$3:$N$962,2,FALSE)="","",VLOOKUP($O1334,'APOIO-DESPESAS'!$A$3:$N$962,2,FALSE)),"")</f>
        <v/>
      </c>
      <c r="B1334" s="223" t="str">
        <f>IFERROR(IF(VLOOKUP($O1334,'APOIO-DESPESAS'!$A$3:$N$962,3,FALSE)="","",VLOOKUP($O1334,'APOIO-DESPESAS'!$A$3:$N$962,3,FALSE)),"")</f>
        <v/>
      </c>
      <c r="C1334" s="223" t="str">
        <f>IFERROR(IF(VLOOKUP($O1334,'APOIO-DESPESAS'!$A$3:$N$962,4,FALSE)="","",VLOOKUP($O1334,'APOIO-DESPESAS'!$A$3:$N$962,4,FALSE)),"")</f>
        <v/>
      </c>
      <c r="D1334" s="223" t="str">
        <f>IFERROR(IF(VLOOKUP($O1334,'APOIO-DESPESAS'!$A$3:$N$962,5,FALSE)="","",VLOOKUP($O1334,'APOIO-DESPESAS'!$A$3:$N$962,5,FALSE)),"")</f>
        <v/>
      </c>
      <c r="E1334" s="223" t="str">
        <f>IFERROR(IF(VLOOKUP($O1334,'APOIO-DESPESAS'!$A$3:$N$962,6,FALSE)="","",VLOOKUP($O1334,'APOIO-DESPESAS'!$A$3:$N$962,6,FALSE)),"")</f>
        <v/>
      </c>
      <c r="F1334" s="223" t="str">
        <f>IFERROR(IF(VLOOKUP($O1334,'APOIO-DESPESAS'!$A$3:$N$962,7,FALSE)="","",VLOOKUP($O1334,'APOIO-DESPESAS'!$A$3:$N$962,7,FALSE)),"")</f>
        <v/>
      </c>
      <c r="G1334" s="223" t="str">
        <f>IFERROR(IF(VLOOKUP($O1334,'APOIO-DESPESAS'!$A$3:$N$962,8,FALSE)="","",VLOOKUP($O1334,'APOIO-DESPESAS'!$A$3:$N$962,8,FALSE)),"")</f>
        <v/>
      </c>
      <c r="H1334" s="223" t="str">
        <f>IFERROR(IF(VLOOKUP($O1334,'APOIO-DESPESAS'!$A$3:$N$962,9,FALSE)="","",VLOOKUP($O1334,'APOIO-DESPESAS'!$A$3:$N$962,9,FALSE)),"")</f>
        <v/>
      </c>
      <c r="I1334" s="223" t="str">
        <f>IFERROR(IF(VLOOKUP($O1334,'APOIO-DESPESAS'!$A$3:$N$962,10,FALSE)="","",VLOOKUP($O1334,'APOIO-DESPESAS'!$A$3:$N$962,10,FALSE)),"")</f>
        <v/>
      </c>
      <c r="J1334" s="223" t="str">
        <f>IFERROR(IF(VLOOKUP($O1334,'APOIO-DESPESAS'!$A$3:$N$962,11,FALSE)="","",VLOOKUP($O1334,'APOIO-DESPESAS'!$A$3:$N$962,11,FALSE)),"")</f>
        <v/>
      </c>
      <c r="K1334" s="223" t="str">
        <f>IFERROR(IF(VLOOKUP($O1334,'APOIO-DESPESAS'!$A$3:$N$962,12,FALSE)="","",VLOOKUP($O1334,'APOIO-DESPESAS'!$A$3:$N$962,12,FALSE)),"")</f>
        <v/>
      </c>
      <c r="L1334" s="223" t="str">
        <f>IFERROR(IF(VLOOKUP($O1334,'APOIO-DESPESAS'!$A$3:$N$962,13,FALSE)="","",VLOOKUP($O1334,'APOIO-DESPESAS'!$A$3:$N$962,13,FALSE)),"")</f>
        <v/>
      </c>
      <c r="M1334" s="223" t="str">
        <f>IFERROR(IF(VLOOKUP($O1334,'APOIO-DESPESAS'!$A$3:$N$962,14,FALSE)="","",VLOOKUP($O1334,'APOIO-DESPESAS'!$A$3:$N$962,14,FALSE)),"")</f>
        <v/>
      </c>
      <c r="O1334" s="223">
        <f t="shared" si="20"/>
        <v>1332</v>
      </c>
    </row>
    <row r="1335" spans="1:15" x14ac:dyDescent="0.25">
      <c r="A1335" s="223" t="str">
        <f>IFERROR(IF(VLOOKUP($O1335,'APOIO-DESPESAS'!$A$3:$N$962,2,FALSE)="","",VLOOKUP($O1335,'APOIO-DESPESAS'!$A$3:$N$962,2,FALSE)),"")</f>
        <v/>
      </c>
      <c r="B1335" s="223" t="str">
        <f>IFERROR(IF(VLOOKUP($O1335,'APOIO-DESPESAS'!$A$3:$N$962,3,FALSE)="","",VLOOKUP($O1335,'APOIO-DESPESAS'!$A$3:$N$962,3,FALSE)),"")</f>
        <v/>
      </c>
      <c r="C1335" s="223" t="str">
        <f>IFERROR(IF(VLOOKUP($O1335,'APOIO-DESPESAS'!$A$3:$N$962,4,FALSE)="","",VLOOKUP($O1335,'APOIO-DESPESAS'!$A$3:$N$962,4,FALSE)),"")</f>
        <v/>
      </c>
      <c r="D1335" s="223" t="str">
        <f>IFERROR(IF(VLOOKUP($O1335,'APOIO-DESPESAS'!$A$3:$N$962,5,FALSE)="","",VLOOKUP($O1335,'APOIO-DESPESAS'!$A$3:$N$962,5,FALSE)),"")</f>
        <v/>
      </c>
      <c r="E1335" s="223" t="str">
        <f>IFERROR(IF(VLOOKUP($O1335,'APOIO-DESPESAS'!$A$3:$N$962,6,FALSE)="","",VLOOKUP($O1335,'APOIO-DESPESAS'!$A$3:$N$962,6,FALSE)),"")</f>
        <v/>
      </c>
      <c r="F1335" s="223" t="str">
        <f>IFERROR(IF(VLOOKUP($O1335,'APOIO-DESPESAS'!$A$3:$N$962,7,FALSE)="","",VLOOKUP($O1335,'APOIO-DESPESAS'!$A$3:$N$962,7,FALSE)),"")</f>
        <v/>
      </c>
      <c r="G1335" s="223" t="str">
        <f>IFERROR(IF(VLOOKUP($O1335,'APOIO-DESPESAS'!$A$3:$N$962,8,FALSE)="","",VLOOKUP($O1335,'APOIO-DESPESAS'!$A$3:$N$962,8,FALSE)),"")</f>
        <v/>
      </c>
      <c r="H1335" s="223" t="str">
        <f>IFERROR(IF(VLOOKUP($O1335,'APOIO-DESPESAS'!$A$3:$N$962,9,FALSE)="","",VLOOKUP($O1335,'APOIO-DESPESAS'!$A$3:$N$962,9,FALSE)),"")</f>
        <v/>
      </c>
      <c r="I1335" s="223" t="str">
        <f>IFERROR(IF(VLOOKUP($O1335,'APOIO-DESPESAS'!$A$3:$N$962,10,FALSE)="","",VLOOKUP($O1335,'APOIO-DESPESAS'!$A$3:$N$962,10,FALSE)),"")</f>
        <v/>
      </c>
      <c r="J1335" s="223" t="str">
        <f>IFERROR(IF(VLOOKUP($O1335,'APOIO-DESPESAS'!$A$3:$N$962,11,FALSE)="","",VLOOKUP($O1335,'APOIO-DESPESAS'!$A$3:$N$962,11,FALSE)),"")</f>
        <v/>
      </c>
      <c r="K1335" s="223" t="str">
        <f>IFERROR(IF(VLOOKUP($O1335,'APOIO-DESPESAS'!$A$3:$N$962,12,FALSE)="","",VLOOKUP($O1335,'APOIO-DESPESAS'!$A$3:$N$962,12,FALSE)),"")</f>
        <v/>
      </c>
      <c r="L1335" s="223" t="str">
        <f>IFERROR(IF(VLOOKUP($O1335,'APOIO-DESPESAS'!$A$3:$N$962,13,FALSE)="","",VLOOKUP($O1335,'APOIO-DESPESAS'!$A$3:$N$962,13,FALSE)),"")</f>
        <v/>
      </c>
      <c r="M1335" s="223" t="str">
        <f>IFERROR(IF(VLOOKUP($O1335,'APOIO-DESPESAS'!$A$3:$N$962,14,FALSE)="","",VLOOKUP($O1335,'APOIO-DESPESAS'!$A$3:$N$962,14,FALSE)),"")</f>
        <v/>
      </c>
      <c r="O1335" s="223">
        <f t="shared" si="20"/>
        <v>1333</v>
      </c>
    </row>
    <row r="1336" spans="1:15" x14ac:dyDescent="0.25">
      <c r="A1336" s="223" t="str">
        <f>IFERROR(IF(VLOOKUP($O1336,'APOIO-DESPESAS'!$A$3:$N$962,2,FALSE)="","",VLOOKUP($O1336,'APOIO-DESPESAS'!$A$3:$N$962,2,FALSE)),"")</f>
        <v/>
      </c>
      <c r="B1336" s="223" t="str">
        <f>IFERROR(IF(VLOOKUP($O1336,'APOIO-DESPESAS'!$A$3:$N$962,3,FALSE)="","",VLOOKUP($O1336,'APOIO-DESPESAS'!$A$3:$N$962,3,FALSE)),"")</f>
        <v/>
      </c>
      <c r="C1336" s="223" t="str">
        <f>IFERROR(IF(VLOOKUP($O1336,'APOIO-DESPESAS'!$A$3:$N$962,4,FALSE)="","",VLOOKUP($O1336,'APOIO-DESPESAS'!$A$3:$N$962,4,FALSE)),"")</f>
        <v/>
      </c>
      <c r="D1336" s="223" t="str">
        <f>IFERROR(IF(VLOOKUP($O1336,'APOIO-DESPESAS'!$A$3:$N$962,5,FALSE)="","",VLOOKUP($O1336,'APOIO-DESPESAS'!$A$3:$N$962,5,FALSE)),"")</f>
        <v/>
      </c>
      <c r="E1336" s="223" t="str">
        <f>IFERROR(IF(VLOOKUP($O1336,'APOIO-DESPESAS'!$A$3:$N$962,6,FALSE)="","",VLOOKUP($O1336,'APOIO-DESPESAS'!$A$3:$N$962,6,FALSE)),"")</f>
        <v/>
      </c>
      <c r="F1336" s="223" t="str">
        <f>IFERROR(IF(VLOOKUP($O1336,'APOIO-DESPESAS'!$A$3:$N$962,7,FALSE)="","",VLOOKUP($O1336,'APOIO-DESPESAS'!$A$3:$N$962,7,FALSE)),"")</f>
        <v/>
      </c>
      <c r="G1336" s="223" t="str">
        <f>IFERROR(IF(VLOOKUP($O1336,'APOIO-DESPESAS'!$A$3:$N$962,8,FALSE)="","",VLOOKUP($O1336,'APOIO-DESPESAS'!$A$3:$N$962,8,FALSE)),"")</f>
        <v/>
      </c>
      <c r="H1336" s="223" t="str">
        <f>IFERROR(IF(VLOOKUP($O1336,'APOIO-DESPESAS'!$A$3:$N$962,9,FALSE)="","",VLOOKUP($O1336,'APOIO-DESPESAS'!$A$3:$N$962,9,FALSE)),"")</f>
        <v/>
      </c>
      <c r="I1336" s="223" t="str">
        <f>IFERROR(IF(VLOOKUP($O1336,'APOIO-DESPESAS'!$A$3:$N$962,10,FALSE)="","",VLOOKUP($O1336,'APOIO-DESPESAS'!$A$3:$N$962,10,FALSE)),"")</f>
        <v/>
      </c>
      <c r="J1336" s="223" t="str">
        <f>IFERROR(IF(VLOOKUP($O1336,'APOIO-DESPESAS'!$A$3:$N$962,11,FALSE)="","",VLOOKUP($O1336,'APOIO-DESPESAS'!$A$3:$N$962,11,FALSE)),"")</f>
        <v/>
      </c>
      <c r="K1336" s="223" t="str">
        <f>IFERROR(IF(VLOOKUP($O1336,'APOIO-DESPESAS'!$A$3:$N$962,12,FALSE)="","",VLOOKUP($O1336,'APOIO-DESPESAS'!$A$3:$N$962,12,FALSE)),"")</f>
        <v/>
      </c>
      <c r="L1336" s="223" t="str">
        <f>IFERROR(IF(VLOOKUP($O1336,'APOIO-DESPESAS'!$A$3:$N$962,13,FALSE)="","",VLOOKUP($O1336,'APOIO-DESPESAS'!$A$3:$N$962,13,FALSE)),"")</f>
        <v/>
      </c>
      <c r="M1336" s="223" t="str">
        <f>IFERROR(IF(VLOOKUP($O1336,'APOIO-DESPESAS'!$A$3:$N$962,14,FALSE)="","",VLOOKUP($O1336,'APOIO-DESPESAS'!$A$3:$N$962,14,FALSE)),"")</f>
        <v/>
      </c>
      <c r="O1336" s="223">
        <f t="shared" si="20"/>
        <v>1334</v>
      </c>
    </row>
    <row r="1337" spans="1:15" x14ac:dyDescent="0.25">
      <c r="A1337" s="223" t="str">
        <f>IFERROR(IF(VLOOKUP($O1337,'APOIO-DESPESAS'!$A$3:$N$962,2,FALSE)="","",VLOOKUP($O1337,'APOIO-DESPESAS'!$A$3:$N$962,2,FALSE)),"")</f>
        <v/>
      </c>
      <c r="B1337" s="223" t="str">
        <f>IFERROR(IF(VLOOKUP($O1337,'APOIO-DESPESAS'!$A$3:$N$962,3,FALSE)="","",VLOOKUP($O1337,'APOIO-DESPESAS'!$A$3:$N$962,3,FALSE)),"")</f>
        <v/>
      </c>
      <c r="C1337" s="223" t="str">
        <f>IFERROR(IF(VLOOKUP($O1337,'APOIO-DESPESAS'!$A$3:$N$962,4,FALSE)="","",VLOOKUP($O1337,'APOIO-DESPESAS'!$A$3:$N$962,4,FALSE)),"")</f>
        <v/>
      </c>
      <c r="D1337" s="223" t="str">
        <f>IFERROR(IF(VLOOKUP($O1337,'APOIO-DESPESAS'!$A$3:$N$962,5,FALSE)="","",VLOOKUP($O1337,'APOIO-DESPESAS'!$A$3:$N$962,5,FALSE)),"")</f>
        <v/>
      </c>
      <c r="E1337" s="223" t="str">
        <f>IFERROR(IF(VLOOKUP($O1337,'APOIO-DESPESAS'!$A$3:$N$962,6,FALSE)="","",VLOOKUP($O1337,'APOIO-DESPESAS'!$A$3:$N$962,6,FALSE)),"")</f>
        <v/>
      </c>
      <c r="F1337" s="223" t="str">
        <f>IFERROR(IF(VLOOKUP($O1337,'APOIO-DESPESAS'!$A$3:$N$962,7,FALSE)="","",VLOOKUP($O1337,'APOIO-DESPESAS'!$A$3:$N$962,7,FALSE)),"")</f>
        <v/>
      </c>
      <c r="G1337" s="223" t="str">
        <f>IFERROR(IF(VLOOKUP($O1337,'APOIO-DESPESAS'!$A$3:$N$962,8,FALSE)="","",VLOOKUP($O1337,'APOIO-DESPESAS'!$A$3:$N$962,8,FALSE)),"")</f>
        <v/>
      </c>
      <c r="H1337" s="223" t="str">
        <f>IFERROR(IF(VLOOKUP($O1337,'APOIO-DESPESAS'!$A$3:$N$962,9,FALSE)="","",VLOOKUP($O1337,'APOIO-DESPESAS'!$A$3:$N$962,9,FALSE)),"")</f>
        <v/>
      </c>
      <c r="I1337" s="223" t="str">
        <f>IFERROR(IF(VLOOKUP($O1337,'APOIO-DESPESAS'!$A$3:$N$962,10,FALSE)="","",VLOOKUP($O1337,'APOIO-DESPESAS'!$A$3:$N$962,10,FALSE)),"")</f>
        <v/>
      </c>
      <c r="J1337" s="223" t="str">
        <f>IFERROR(IF(VLOOKUP($O1337,'APOIO-DESPESAS'!$A$3:$N$962,11,FALSE)="","",VLOOKUP($O1337,'APOIO-DESPESAS'!$A$3:$N$962,11,FALSE)),"")</f>
        <v/>
      </c>
      <c r="K1337" s="223" t="str">
        <f>IFERROR(IF(VLOOKUP($O1337,'APOIO-DESPESAS'!$A$3:$N$962,12,FALSE)="","",VLOOKUP($O1337,'APOIO-DESPESAS'!$A$3:$N$962,12,FALSE)),"")</f>
        <v/>
      </c>
      <c r="L1337" s="223" t="str">
        <f>IFERROR(IF(VLOOKUP($O1337,'APOIO-DESPESAS'!$A$3:$N$962,13,FALSE)="","",VLOOKUP($O1337,'APOIO-DESPESAS'!$A$3:$N$962,13,FALSE)),"")</f>
        <v/>
      </c>
      <c r="M1337" s="223" t="str">
        <f>IFERROR(IF(VLOOKUP($O1337,'APOIO-DESPESAS'!$A$3:$N$962,14,FALSE)="","",VLOOKUP($O1337,'APOIO-DESPESAS'!$A$3:$N$962,14,FALSE)),"")</f>
        <v/>
      </c>
      <c r="O1337" s="223">
        <f t="shared" si="20"/>
        <v>1335</v>
      </c>
    </row>
    <row r="1338" spans="1:15" x14ac:dyDescent="0.25">
      <c r="A1338" s="223" t="str">
        <f>IFERROR(IF(VLOOKUP($O1338,'APOIO-DESPESAS'!$A$3:$N$962,2,FALSE)="","",VLOOKUP($O1338,'APOIO-DESPESAS'!$A$3:$N$962,2,FALSE)),"")</f>
        <v/>
      </c>
      <c r="B1338" s="223" t="str">
        <f>IFERROR(IF(VLOOKUP($O1338,'APOIO-DESPESAS'!$A$3:$N$962,3,FALSE)="","",VLOOKUP($O1338,'APOIO-DESPESAS'!$A$3:$N$962,3,FALSE)),"")</f>
        <v/>
      </c>
      <c r="C1338" s="223" t="str">
        <f>IFERROR(IF(VLOOKUP($O1338,'APOIO-DESPESAS'!$A$3:$N$962,4,FALSE)="","",VLOOKUP($O1338,'APOIO-DESPESAS'!$A$3:$N$962,4,FALSE)),"")</f>
        <v/>
      </c>
      <c r="D1338" s="223" t="str">
        <f>IFERROR(IF(VLOOKUP($O1338,'APOIO-DESPESAS'!$A$3:$N$962,5,FALSE)="","",VLOOKUP($O1338,'APOIO-DESPESAS'!$A$3:$N$962,5,FALSE)),"")</f>
        <v/>
      </c>
      <c r="E1338" s="223" t="str">
        <f>IFERROR(IF(VLOOKUP($O1338,'APOIO-DESPESAS'!$A$3:$N$962,6,FALSE)="","",VLOOKUP($O1338,'APOIO-DESPESAS'!$A$3:$N$962,6,FALSE)),"")</f>
        <v/>
      </c>
      <c r="F1338" s="223" t="str">
        <f>IFERROR(IF(VLOOKUP($O1338,'APOIO-DESPESAS'!$A$3:$N$962,7,FALSE)="","",VLOOKUP($O1338,'APOIO-DESPESAS'!$A$3:$N$962,7,FALSE)),"")</f>
        <v/>
      </c>
      <c r="G1338" s="223" t="str">
        <f>IFERROR(IF(VLOOKUP($O1338,'APOIO-DESPESAS'!$A$3:$N$962,8,FALSE)="","",VLOOKUP($O1338,'APOIO-DESPESAS'!$A$3:$N$962,8,FALSE)),"")</f>
        <v/>
      </c>
      <c r="H1338" s="223" t="str">
        <f>IFERROR(IF(VLOOKUP($O1338,'APOIO-DESPESAS'!$A$3:$N$962,9,FALSE)="","",VLOOKUP($O1338,'APOIO-DESPESAS'!$A$3:$N$962,9,FALSE)),"")</f>
        <v/>
      </c>
      <c r="I1338" s="223" t="str">
        <f>IFERROR(IF(VLOOKUP($O1338,'APOIO-DESPESAS'!$A$3:$N$962,10,FALSE)="","",VLOOKUP($O1338,'APOIO-DESPESAS'!$A$3:$N$962,10,FALSE)),"")</f>
        <v/>
      </c>
      <c r="J1338" s="223" t="str">
        <f>IFERROR(IF(VLOOKUP($O1338,'APOIO-DESPESAS'!$A$3:$N$962,11,FALSE)="","",VLOOKUP($O1338,'APOIO-DESPESAS'!$A$3:$N$962,11,FALSE)),"")</f>
        <v/>
      </c>
      <c r="K1338" s="223" t="str">
        <f>IFERROR(IF(VLOOKUP($O1338,'APOIO-DESPESAS'!$A$3:$N$962,12,FALSE)="","",VLOOKUP($O1338,'APOIO-DESPESAS'!$A$3:$N$962,12,FALSE)),"")</f>
        <v/>
      </c>
      <c r="L1338" s="223" t="str">
        <f>IFERROR(IF(VLOOKUP($O1338,'APOIO-DESPESAS'!$A$3:$N$962,13,FALSE)="","",VLOOKUP($O1338,'APOIO-DESPESAS'!$A$3:$N$962,13,FALSE)),"")</f>
        <v/>
      </c>
      <c r="M1338" s="223" t="str">
        <f>IFERROR(IF(VLOOKUP($O1338,'APOIO-DESPESAS'!$A$3:$N$962,14,FALSE)="","",VLOOKUP($O1338,'APOIO-DESPESAS'!$A$3:$N$962,14,FALSE)),"")</f>
        <v/>
      </c>
      <c r="O1338" s="223">
        <f t="shared" si="20"/>
        <v>1336</v>
      </c>
    </row>
    <row r="1339" spans="1:15" x14ac:dyDescent="0.25">
      <c r="A1339" s="223" t="str">
        <f>IFERROR(IF(VLOOKUP($O1339,'APOIO-DESPESAS'!$A$3:$N$962,2,FALSE)="","",VLOOKUP($O1339,'APOIO-DESPESAS'!$A$3:$N$962,2,FALSE)),"")</f>
        <v/>
      </c>
      <c r="B1339" s="223" t="str">
        <f>IFERROR(IF(VLOOKUP($O1339,'APOIO-DESPESAS'!$A$3:$N$962,3,FALSE)="","",VLOOKUP($O1339,'APOIO-DESPESAS'!$A$3:$N$962,3,FALSE)),"")</f>
        <v/>
      </c>
      <c r="C1339" s="223" t="str">
        <f>IFERROR(IF(VLOOKUP($O1339,'APOIO-DESPESAS'!$A$3:$N$962,4,FALSE)="","",VLOOKUP($O1339,'APOIO-DESPESAS'!$A$3:$N$962,4,FALSE)),"")</f>
        <v/>
      </c>
      <c r="D1339" s="223" t="str">
        <f>IFERROR(IF(VLOOKUP($O1339,'APOIO-DESPESAS'!$A$3:$N$962,5,FALSE)="","",VLOOKUP($O1339,'APOIO-DESPESAS'!$A$3:$N$962,5,FALSE)),"")</f>
        <v/>
      </c>
      <c r="E1339" s="223" t="str">
        <f>IFERROR(IF(VLOOKUP($O1339,'APOIO-DESPESAS'!$A$3:$N$962,6,FALSE)="","",VLOOKUP($O1339,'APOIO-DESPESAS'!$A$3:$N$962,6,FALSE)),"")</f>
        <v/>
      </c>
      <c r="F1339" s="223" t="str">
        <f>IFERROR(IF(VLOOKUP($O1339,'APOIO-DESPESAS'!$A$3:$N$962,7,FALSE)="","",VLOOKUP($O1339,'APOIO-DESPESAS'!$A$3:$N$962,7,FALSE)),"")</f>
        <v/>
      </c>
      <c r="G1339" s="223" t="str">
        <f>IFERROR(IF(VLOOKUP($O1339,'APOIO-DESPESAS'!$A$3:$N$962,8,FALSE)="","",VLOOKUP($O1339,'APOIO-DESPESAS'!$A$3:$N$962,8,FALSE)),"")</f>
        <v/>
      </c>
      <c r="H1339" s="223" t="str">
        <f>IFERROR(IF(VLOOKUP($O1339,'APOIO-DESPESAS'!$A$3:$N$962,9,FALSE)="","",VLOOKUP($O1339,'APOIO-DESPESAS'!$A$3:$N$962,9,FALSE)),"")</f>
        <v/>
      </c>
      <c r="I1339" s="223" t="str">
        <f>IFERROR(IF(VLOOKUP($O1339,'APOIO-DESPESAS'!$A$3:$N$962,10,FALSE)="","",VLOOKUP($O1339,'APOIO-DESPESAS'!$A$3:$N$962,10,FALSE)),"")</f>
        <v/>
      </c>
      <c r="J1339" s="223" t="str">
        <f>IFERROR(IF(VLOOKUP($O1339,'APOIO-DESPESAS'!$A$3:$N$962,11,FALSE)="","",VLOOKUP($O1339,'APOIO-DESPESAS'!$A$3:$N$962,11,FALSE)),"")</f>
        <v/>
      </c>
      <c r="K1339" s="223" t="str">
        <f>IFERROR(IF(VLOOKUP($O1339,'APOIO-DESPESAS'!$A$3:$N$962,12,FALSE)="","",VLOOKUP($O1339,'APOIO-DESPESAS'!$A$3:$N$962,12,FALSE)),"")</f>
        <v/>
      </c>
      <c r="L1339" s="223" t="str">
        <f>IFERROR(IF(VLOOKUP($O1339,'APOIO-DESPESAS'!$A$3:$N$962,13,FALSE)="","",VLOOKUP($O1339,'APOIO-DESPESAS'!$A$3:$N$962,13,FALSE)),"")</f>
        <v/>
      </c>
      <c r="M1339" s="223" t="str">
        <f>IFERROR(IF(VLOOKUP($O1339,'APOIO-DESPESAS'!$A$3:$N$962,14,FALSE)="","",VLOOKUP($O1339,'APOIO-DESPESAS'!$A$3:$N$962,14,FALSE)),"")</f>
        <v/>
      </c>
      <c r="O1339" s="223">
        <f t="shared" si="20"/>
        <v>1337</v>
      </c>
    </row>
    <row r="1340" spans="1:15" x14ac:dyDescent="0.25">
      <c r="A1340" s="223" t="str">
        <f>IFERROR(IF(VLOOKUP($O1340,'APOIO-DESPESAS'!$A$3:$N$962,2,FALSE)="","",VLOOKUP($O1340,'APOIO-DESPESAS'!$A$3:$N$962,2,FALSE)),"")</f>
        <v/>
      </c>
      <c r="B1340" s="223" t="str">
        <f>IFERROR(IF(VLOOKUP($O1340,'APOIO-DESPESAS'!$A$3:$N$962,3,FALSE)="","",VLOOKUP($O1340,'APOIO-DESPESAS'!$A$3:$N$962,3,FALSE)),"")</f>
        <v/>
      </c>
      <c r="C1340" s="223" t="str">
        <f>IFERROR(IF(VLOOKUP($O1340,'APOIO-DESPESAS'!$A$3:$N$962,4,FALSE)="","",VLOOKUP($O1340,'APOIO-DESPESAS'!$A$3:$N$962,4,FALSE)),"")</f>
        <v/>
      </c>
      <c r="D1340" s="223" t="str">
        <f>IFERROR(IF(VLOOKUP($O1340,'APOIO-DESPESAS'!$A$3:$N$962,5,FALSE)="","",VLOOKUP($O1340,'APOIO-DESPESAS'!$A$3:$N$962,5,FALSE)),"")</f>
        <v/>
      </c>
      <c r="E1340" s="223" t="str">
        <f>IFERROR(IF(VLOOKUP($O1340,'APOIO-DESPESAS'!$A$3:$N$962,6,FALSE)="","",VLOOKUP($O1340,'APOIO-DESPESAS'!$A$3:$N$962,6,FALSE)),"")</f>
        <v/>
      </c>
      <c r="F1340" s="223" t="str">
        <f>IFERROR(IF(VLOOKUP($O1340,'APOIO-DESPESAS'!$A$3:$N$962,7,FALSE)="","",VLOOKUP($O1340,'APOIO-DESPESAS'!$A$3:$N$962,7,FALSE)),"")</f>
        <v/>
      </c>
      <c r="G1340" s="223" t="str">
        <f>IFERROR(IF(VLOOKUP($O1340,'APOIO-DESPESAS'!$A$3:$N$962,8,FALSE)="","",VLOOKUP($O1340,'APOIO-DESPESAS'!$A$3:$N$962,8,FALSE)),"")</f>
        <v/>
      </c>
      <c r="H1340" s="223" t="str">
        <f>IFERROR(IF(VLOOKUP($O1340,'APOIO-DESPESAS'!$A$3:$N$962,9,FALSE)="","",VLOOKUP($O1340,'APOIO-DESPESAS'!$A$3:$N$962,9,FALSE)),"")</f>
        <v/>
      </c>
      <c r="I1340" s="223" t="str">
        <f>IFERROR(IF(VLOOKUP($O1340,'APOIO-DESPESAS'!$A$3:$N$962,10,FALSE)="","",VLOOKUP($O1340,'APOIO-DESPESAS'!$A$3:$N$962,10,FALSE)),"")</f>
        <v/>
      </c>
      <c r="J1340" s="223" t="str">
        <f>IFERROR(IF(VLOOKUP($O1340,'APOIO-DESPESAS'!$A$3:$N$962,11,FALSE)="","",VLOOKUP($O1340,'APOIO-DESPESAS'!$A$3:$N$962,11,FALSE)),"")</f>
        <v/>
      </c>
      <c r="K1340" s="223" t="str">
        <f>IFERROR(IF(VLOOKUP($O1340,'APOIO-DESPESAS'!$A$3:$N$962,12,FALSE)="","",VLOOKUP($O1340,'APOIO-DESPESAS'!$A$3:$N$962,12,FALSE)),"")</f>
        <v/>
      </c>
      <c r="L1340" s="223" t="str">
        <f>IFERROR(IF(VLOOKUP($O1340,'APOIO-DESPESAS'!$A$3:$N$962,13,FALSE)="","",VLOOKUP($O1340,'APOIO-DESPESAS'!$A$3:$N$962,13,FALSE)),"")</f>
        <v/>
      </c>
      <c r="M1340" s="223" t="str">
        <f>IFERROR(IF(VLOOKUP($O1340,'APOIO-DESPESAS'!$A$3:$N$962,14,FALSE)="","",VLOOKUP($O1340,'APOIO-DESPESAS'!$A$3:$N$962,14,FALSE)),"")</f>
        <v/>
      </c>
      <c r="O1340" s="223">
        <f t="shared" si="20"/>
        <v>1338</v>
      </c>
    </row>
    <row r="1341" spans="1:15" x14ac:dyDescent="0.25">
      <c r="A1341" s="223" t="str">
        <f>IFERROR(IF(VLOOKUP($O1341,'APOIO-DESPESAS'!$A$3:$N$962,2,FALSE)="","",VLOOKUP($O1341,'APOIO-DESPESAS'!$A$3:$N$962,2,FALSE)),"")</f>
        <v/>
      </c>
      <c r="B1341" s="223" t="str">
        <f>IFERROR(IF(VLOOKUP($O1341,'APOIO-DESPESAS'!$A$3:$N$962,3,FALSE)="","",VLOOKUP($O1341,'APOIO-DESPESAS'!$A$3:$N$962,3,FALSE)),"")</f>
        <v/>
      </c>
      <c r="C1341" s="223" t="str">
        <f>IFERROR(IF(VLOOKUP($O1341,'APOIO-DESPESAS'!$A$3:$N$962,4,FALSE)="","",VLOOKUP($O1341,'APOIO-DESPESAS'!$A$3:$N$962,4,FALSE)),"")</f>
        <v/>
      </c>
      <c r="D1341" s="223" t="str">
        <f>IFERROR(IF(VLOOKUP($O1341,'APOIO-DESPESAS'!$A$3:$N$962,5,FALSE)="","",VLOOKUP($O1341,'APOIO-DESPESAS'!$A$3:$N$962,5,FALSE)),"")</f>
        <v/>
      </c>
      <c r="E1341" s="223" t="str">
        <f>IFERROR(IF(VLOOKUP($O1341,'APOIO-DESPESAS'!$A$3:$N$962,6,FALSE)="","",VLOOKUP($O1341,'APOIO-DESPESAS'!$A$3:$N$962,6,FALSE)),"")</f>
        <v/>
      </c>
      <c r="F1341" s="223" t="str">
        <f>IFERROR(IF(VLOOKUP($O1341,'APOIO-DESPESAS'!$A$3:$N$962,7,FALSE)="","",VLOOKUP($O1341,'APOIO-DESPESAS'!$A$3:$N$962,7,FALSE)),"")</f>
        <v/>
      </c>
      <c r="G1341" s="223" t="str">
        <f>IFERROR(IF(VLOOKUP($O1341,'APOIO-DESPESAS'!$A$3:$N$962,8,FALSE)="","",VLOOKUP($O1341,'APOIO-DESPESAS'!$A$3:$N$962,8,FALSE)),"")</f>
        <v/>
      </c>
      <c r="H1341" s="223" t="str">
        <f>IFERROR(IF(VLOOKUP($O1341,'APOIO-DESPESAS'!$A$3:$N$962,9,FALSE)="","",VLOOKUP($O1341,'APOIO-DESPESAS'!$A$3:$N$962,9,FALSE)),"")</f>
        <v/>
      </c>
      <c r="I1341" s="223" t="str">
        <f>IFERROR(IF(VLOOKUP($O1341,'APOIO-DESPESAS'!$A$3:$N$962,10,FALSE)="","",VLOOKUP($O1341,'APOIO-DESPESAS'!$A$3:$N$962,10,FALSE)),"")</f>
        <v/>
      </c>
      <c r="J1341" s="223" t="str">
        <f>IFERROR(IF(VLOOKUP($O1341,'APOIO-DESPESAS'!$A$3:$N$962,11,FALSE)="","",VLOOKUP($O1341,'APOIO-DESPESAS'!$A$3:$N$962,11,FALSE)),"")</f>
        <v/>
      </c>
      <c r="K1341" s="223" t="str">
        <f>IFERROR(IF(VLOOKUP($O1341,'APOIO-DESPESAS'!$A$3:$N$962,12,FALSE)="","",VLOOKUP($O1341,'APOIO-DESPESAS'!$A$3:$N$962,12,FALSE)),"")</f>
        <v/>
      </c>
      <c r="L1341" s="223" t="str">
        <f>IFERROR(IF(VLOOKUP($O1341,'APOIO-DESPESAS'!$A$3:$N$962,13,FALSE)="","",VLOOKUP($O1341,'APOIO-DESPESAS'!$A$3:$N$962,13,FALSE)),"")</f>
        <v/>
      </c>
      <c r="M1341" s="223" t="str">
        <f>IFERROR(IF(VLOOKUP($O1341,'APOIO-DESPESAS'!$A$3:$N$962,14,FALSE)="","",VLOOKUP($O1341,'APOIO-DESPESAS'!$A$3:$N$962,14,FALSE)),"")</f>
        <v/>
      </c>
      <c r="O1341" s="223">
        <f t="shared" si="20"/>
        <v>1339</v>
      </c>
    </row>
    <row r="1342" spans="1:15" x14ac:dyDescent="0.25">
      <c r="A1342" s="223" t="str">
        <f>IFERROR(IF(VLOOKUP($O1342,'APOIO-DESPESAS'!$A$3:$N$962,2,FALSE)="","",VLOOKUP($O1342,'APOIO-DESPESAS'!$A$3:$N$962,2,FALSE)),"")</f>
        <v/>
      </c>
      <c r="B1342" s="223" t="str">
        <f>IFERROR(IF(VLOOKUP($O1342,'APOIO-DESPESAS'!$A$3:$N$962,3,FALSE)="","",VLOOKUP($O1342,'APOIO-DESPESAS'!$A$3:$N$962,3,FALSE)),"")</f>
        <v/>
      </c>
      <c r="C1342" s="223" t="str">
        <f>IFERROR(IF(VLOOKUP($O1342,'APOIO-DESPESAS'!$A$3:$N$962,4,FALSE)="","",VLOOKUP($O1342,'APOIO-DESPESAS'!$A$3:$N$962,4,FALSE)),"")</f>
        <v/>
      </c>
      <c r="D1342" s="223" t="str">
        <f>IFERROR(IF(VLOOKUP($O1342,'APOIO-DESPESAS'!$A$3:$N$962,5,FALSE)="","",VLOOKUP($O1342,'APOIO-DESPESAS'!$A$3:$N$962,5,FALSE)),"")</f>
        <v/>
      </c>
      <c r="E1342" s="223" t="str">
        <f>IFERROR(IF(VLOOKUP($O1342,'APOIO-DESPESAS'!$A$3:$N$962,6,FALSE)="","",VLOOKUP($O1342,'APOIO-DESPESAS'!$A$3:$N$962,6,FALSE)),"")</f>
        <v/>
      </c>
      <c r="F1342" s="223" t="str">
        <f>IFERROR(IF(VLOOKUP($O1342,'APOIO-DESPESAS'!$A$3:$N$962,7,FALSE)="","",VLOOKUP($O1342,'APOIO-DESPESAS'!$A$3:$N$962,7,FALSE)),"")</f>
        <v/>
      </c>
      <c r="G1342" s="223" t="str">
        <f>IFERROR(IF(VLOOKUP($O1342,'APOIO-DESPESAS'!$A$3:$N$962,8,FALSE)="","",VLOOKUP($O1342,'APOIO-DESPESAS'!$A$3:$N$962,8,FALSE)),"")</f>
        <v/>
      </c>
      <c r="H1342" s="223" t="str">
        <f>IFERROR(IF(VLOOKUP($O1342,'APOIO-DESPESAS'!$A$3:$N$962,9,FALSE)="","",VLOOKUP($O1342,'APOIO-DESPESAS'!$A$3:$N$962,9,FALSE)),"")</f>
        <v/>
      </c>
      <c r="I1342" s="223" t="str">
        <f>IFERROR(IF(VLOOKUP($O1342,'APOIO-DESPESAS'!$A$3:$N$962,10,FALSE)="","",VLOOKUP($O1342,'APOIO-DESPESAS'!$A$3:$N$962,10,FALSE)),"")</f>
        <v/>
      </c>
      <c r="J1342" s="223" t="str">
        <f>IFERROR(IF(VLOOKUP($O1342,'APOIO-DESPESAS'!$A$3:$N$962,11,FALSE)="","",VLOOKUP($O1342,'APOIO-DESPESAS'!$A$3:$N$962,11,FALSE)),"")</f>
        <v/>
      </c>
      <c r="K1342" s="223" t="str">
        <f>IFERROR(IF(VLOOKUP($O1342,'APOIO-DESPESAS'!$A$3:$N$962,12,FALSE)="","",VLOOKUP($O1342,'APOIO-DESPESAS'!$A$3:$N$962,12,FALSE)),"")</f>
        <v/>
      </c>
      <c r="L1342" s="223" t="str">
        <f>IFERROR(IF(VLOOKUP($O1342,'APOIO-DESPESAS'!$A$3:$N$962,13,FALSE)="","",VLOOKUP($O1342,'APOIO-DESPESAS'!$A$3:$N$962,13,FALSE)),"")</f>
        <v/>
      </c>
      <c r="M1342" s="223" t="str">
        <f>IFERROR(IF(VLOOKUP($O1342,'APOIO-DESPESAS'!$A$3:$N$962,14,FALSE)="","",VLOOKUP($O1342,'APOIO-DESPESAS'!$A$3:$N$962,14,FALSE)),"")</f>
        <v/>
      </c>
      <c r="O1342" s="223">
        <f t="shared" si="20"/>
        <v>1340</v>
      </c>
    </row>
    <row r="1343" spans="1:15" x14ac:dyDescent="0.25">
      <c r="A1343" s="223" t="str">
        <f>IFERROR(IF(VLOOKUP($O1343,'APOIO-DESPESAS'!$A$3:$N$962,2,FALSE)="","",VLOOKUP($O1343,'APOIO-DESPESAS'!$A$3:$N$962,2,FALSE)),"")</f>
        <v/>
      </c>
      <c r="B1343" s="223" t="str">
        <f>IFERROR(IF(VLOOKUP($O1343,'APOIO-DESPESAS'!$A$3:$N$962,3,FALSE)="","",VLOOKUP($O1343,'APOIO-DESPESAS'!$A$3:$N$962,3,FALSE)),"")</f>
        <v/>
      </c>
      <c r="C1343" s="223" t="str">
        <f>IFERROR(IF(VLOOKUP($O1343,'APOIO-DESPESAS'!$A$3:$N$962,4,FALSE)="","",VLOOKUP($O1343,'APOIO-DESPESAS'!$A$3:$N$962,4,FALSE)),"")</f>
        <v/>
      </c>
      <c r="D1343" s="223" t="str">
        <f>IFERROR(IF(VLOOKUP($O1343,'APOIO-DESPESAS'!$A$3:$N$962,5,FALSE)="","",VLOOKUP($O1343,'APOIO-DESPESAS'!$A$3:$N$962,5,FALSE)),"")</f>
        <v/>
      </c>
      <c r="E1343" s="223" t="str">
        <f>IFERROR(IF(VLOOKUP($O1343,'APOIO-DESPESAS'!$A$3:$N$962,6,FALSE)="","",VLOOKUP($O1343,'APOIO-DESPESAS'!$A$3:$N$962,6,FALSE)),"")</f>
        <v/>
      </c>
      <c r="F1343" s="223" t="str">
        <f>IFERROR(IF(VLOOKUP($O1343,'APOIO-DESPESAS'!$A$3:$N$962,7,FALSE)="","",VLOOKUP($O1343,'APOIO-DESPESAS'!$A$3:$N$962,7,FALSE)),"")</f>
        <v/>
      </c>
      <c r="G1343" s="223" t="str">
        <f>IFERROR(IF(VLOOKUP($O1343,'APOIO-DESPESAS'!$A$3:$N$962,8,FALSE)="","",VLOOKUP($O1343,'APOIO-DESPESAS'!$A$3:$N$962,8,FALSE)),"")</f>
        <v/>
      </c>
      <c r="H1343" s="223" t="str">
        <f>IFERROR(IF(VLOOKUP($O1343,'APOIO-DESPESAS'!$A$3:$N$962,9,FALSE)="","",VLOOKUP($O1343,'APOIO-DESPESAS'!$A$3:$N$962,9,FALSE)),"")</f>
        <v/>
      </c>
      <c r="I1343" s="223" t="str">
        <f>IFERROR(IF(VLOOKUP($O1343,'APOIO-DESPESAS'!$A$3:$N$962,10,FALSE)="","",VLOOKUP($O1343,'APOIO-DESPESAS'!$A$3:$N$962,10,FALSE)),"")</f>
        <v/>
      </c>
      <c r="J1343" s="223" t="str">
        <f>IFERROR(IF(VLOOKUP($O1343,'APOIO-DESPESAS'!$A$3:$N$962,11,FALSE)="","",VLOOKUP($O1343,'APOIO-DESPESAS'!$A$3:$N$962,11,FALSE)),"")</f>
        <v/>
      </c>
      <c r="K1343" s="223" t="str">
        <f>IFERROR(IF(VLOOKUP($O1343,'APOIO-DESPESAS'!$A$3:$N$962,12,FALSE)="","",VLOOKUP($O1343,'APOIO-DESPESAS'!$A$3:$N$962,12,FALSE)),"")</f>
        <v/>
      </c>
      <c r="L1343" s="223" t="str">
        <f>IFERROR(IF(VLOOKUP($O1343,'APOIO-DESPESAS'!$A$3:$N$962,13,FALSE)="","",VLOOKUP($O1343,'APOIO-DESPESAS'!$A$3:$N$962,13,FALSE)),"")</f>
        <v/>
      </c>
      <c r="M1343" s="223" t="str">
        <f>IFERROR(IF(VLOOKUP($O1343,'APOIO-DESPESAS'!$A$3:$N$962,14,FALSE)="","",VLOOKUP($O1343,'APOIO-DESPESAS'!$A$3:$N$962,14,FALSE)),"")</f>
        <v/>
      </c>
      <c r="O1343" s="223">
        <f t="shared" si="20"/>
        <v>1341</v>
      </c>
    </row>
    <row r="1344" spans="1:15" x14ac:dyDescent="0.25">
      <c r="A1344" s="223" t="str">
        <f>IFERROR(IF(VLOOKUP($O1344,'APOIO-DESPESAS'!$A$3:$N$962,2,FALSE)="","",VLOOKUP($O1344,'APOIO-DESPESAS'!$A$3:$N$962,2,FALSE)),"")</f>
        <v/>
      </c>
      <c r="B1344" s="223" t="str">
        <f>IFERROR(IF(VLOOKUP($O1344,'APOIO-DESPESAS'!$A$3:$N$962,3,FALSE)="","",VLOOKUP($O1344,'APOIO-DESPESAS'!$A$3:$N$962,3,FALSE)),"")</f>
        <v/>
      </c>
      <c r="C1344" s="223" t="str">
        <f>IFERROR(IF(VLOOKUP($O1344,'APOIO-DESPESAS'!$A$3:$N$962,4,FALSE)="","",VLOOKUP($O1344,'APOIO-DESPESAS'!$A$3:$N$962,4,FALSE)),"")</f>
        <v/>
      </c>
      <c r="D1344" s="223" t="str">
        <f>IFERROR(IF(VLOOKUP($O1344,'APOIO-DESPESAS'!$A$3:$N$962,5,FALSE)="","",VLOOKUP($O1344,'APOIO-DESPESAS'!$A$3:$N$962,5,FALSE)),"")</f>
        <v/>
      </c>
      <c r="E1344" s="223" t="str">
        <f>IFERROR(IF(VLOOKUP($O1344,'APOIO-DESPESAS'!$A$3:$N$962,6,FALSE)="","",VLOOKUP($O1344,'APOIO-DESPESAS'!$A$3:$N$962,6,FALSE)),"")</f>
        <v/>
      </c>
      <c r="F1344" s="223" t="str">
        <f>IFERROR(IF(VLOOKUP($O1344,'APOIO-DESPESAS'!$A$3:$N$962,7,FALSE)="","",VLOOKUP($O1344,'APOIO-DESPESAS'!$A$3:$N$962,7,FALSE)),"")</f>
        <v/>
      </c>
      <c r="G1344" s="223" t="str">
        <f>IFERROR(IF(VLOOKUP($O1344,'APOIO-DESPESAS'!$A$3:$N$962,8,FALSE)="","",VLOOKUP($O1344,'APOIO-DESPESAS'!$A$3:$N$962,8,FALSE)),"")</f>
        <v/>
      </c>
      <c r="H1344" s="223" t="str">
        <f>IFERROR(IF(VLOOKUP($O1344,'APOIO-DESPESAS'!$A$3:$N$962,9,FALSE)="","",VLOOKUP($O1344,'APOIO-DESPESAS'!$A$3:$N$962,9,FALSE)),"")</f>
        <v/>
      </c>
      <c r="I1344" s="223" t="str">
        <f>IFERROR(IF(VLOOKUP($O1344,'APOIO-DESPESAS'!$A$3:$N$962,10,FALSE)="","",VLOOKUP($O1344,'APOIO-DESPESAS'!$A$3:$N$962,10,FALSE)),"")</f>
        <v/>
      </c>
      <c r="J1344" s="223" t="str">
        <f>IFERROR(IF(VLOOKUP($O1344,'APOIO-DESPESAS'!$A$3:$N$962,11,FALSE)="","",VLOOKUP($O1344,'APOIO-DESPESAS'!$A$3:$N$962,11,FALSE)),"")</f>
        <v/>
      </c>
      <c r="K1344" s="223" t="str">
        <f>IFERROR(IF(VLOOKUP($O1344,'APOIO-DESPESAS'!$A$3:$N$962,12,FALSE)="","",VLOOKUP($O1344,'APOIO-DESPESAS'!$A$3:$N$962,12,FALSE)),"")</f>
        <v/>
      </c>
      <c r="L1344" s="223" t="str">
        <f>IFERROR(IF(VLOOKUP($O1344,'APOIO-DESPESAS'!$A$3:$N$962,13,FALSE)="","",VLOOKUP($O1344,'APOIO-DESPESAS'!$A$3:$N$962,13,FALSE)),"")</f>
        <v/>
      </c>
      <c r="M1344" s="223" t="str">
        <f>IFERROR(IF(VLOOKUP($O1344,'APOIO-DESPESAS'!$A$3:$N$962,14,FALSE)="","",VLOOKUP($O1344,'APOIO-DESPESAS'!$A$3:$N$962,14,FALSE)),"")</f>
        <v/>
      </c>
      <c r="O1344" s="223">
        <f t="shared" si="20"/>
        <v>1342</v>
      </c>
    </row>
    <row r="1345" spans="1:15" x14ac:dyDescent="0.25">
      <c r="A1345" s="223" t="str">
        <f>IFERROR(IF(VLOOKUP($O1345,'APOIO-DESPESAS'!$A$3:$N$962,2,FALSE)="","",VLOOKUP($O1345,'APOIO-DESPESAS'!$A$3:$N$962,2,FALSE)),"")</f>
        <v/>
      </c>
      <c r="B1345" s="223" t="str">
        <f>IFERROR(IF(VLOOKUP($O1345,'APOIO-DESPESAS'!$A$3:$N$962,3,FALSE)="","",VLOOKUP($O1345,'APOIO-DESPESAS'!$A$3:$N$962,3,FALSE)),"")</f>
        <v/>
      </c>
      <c r="C1345" s="223" t="str">
        <f>IFERROR(IF(VLOOKUP($O1345,'APOIO-DESPESAS'!$A$3:$N$962,4,FALSE)="","",VLOOKUP($O1345,'APOIO-DESPESAS'!$A$3:$N$962,4,FALSE)),"")</f>
        <v/>
      </c>
      <c r="D1345" s="223" t="str">
        <f>IFERROR(IF(VLOOKUP($O1345,'APOIO-DESPESAS'!$A$3:$N$962,5,FALSE)="","",VLOOKUP($O1345,'APOIO-DESPESAS'!$A$3:$N$962,5,FALSE)),"")</f>
        <v/>
      </c>
      <c r="E1345" s="223" t="str">
        <f>IFERROR(IF(VLOOKUP($O1345,'APOIO-DESPESAS'!$A$3:$N$962,6,FALSE)="","",VLOOKUP($O1345,'APOIO-DESPESAS'!$A$3:$N$962,6,FALSE)),"")</f>
        <v/>
      </c>
      <c r="F1345" s="223" t="str">
        <f>IFERROR(IF(VLOOKUP($O1345,'APOIO-DESPESAS'!$A$3:$N$962,7,FALSE)="","",VLOOKUP($O1345,'APOIO-DESPESAS'!$A$3:$N$962,7,FALSE)),"")</f>
        <v/>
      </c>
      <c r="G1345" s="223" t="str">
        <f>IFERROR(IF(VLOOKUP($O1345,'APOIO-DESPESAS'!$A$3:$N$962,8,FALSE)="","",VLOOKUP($O1345,'APOIO-DESPESAS'!$A$3:$N$962,8,FALSE)),"")</f>
        <v/>
      </c>
      <c r="H1345" s="223" t="str">
        <f>IFERROR(IF(VLOOKUP($O1345,'APOIO-DESPESAS'!$A$3:$N$962,9,FALSE)="","",VLOOKUP($O1345,'APOIO-DESPESAS'!$A$3:$N$962,9,FALSE)),"")</f>
        <v/>
      </c>
      <c r="I1345" s="223" t="str">
        <f>IFERROR(IF(VLOOKUP($O1345,'APOIO-DESPESAS'!$A$3:$N$962,10,FALSE)="","",VLOOKUP($O1345,'APOIO-DESPESAS'!$A$3:$N$962,10,FALSE)),"")</f>
        <v/>
      </c>
      <c r="J1345" s="223" t="str">
        <f>IFERROR(IF(VLOOKUP($O1345,'APOIO-DESPESAS'!$A$3:$N$962,11,FALSE)="","",VLOOKUP($O1345,'APOIO-DESPESAS'!$A$3:$N$962,11,FALSE)),"")</f>
        <v/>
      </c>
      <c r="K1345" s="223" t="str">
        <f>IFERROR(IF(VLOOKUP($O1345,'APOIO-DESPESAS'!$A$3:$N$962,12,FALSE)="","",VLOOKUP($O1345,'APOIO-DESPESAS'!$A$3:$N$962,12,FALSE)),"")</f>
        <v/>
      </c>
      <c r="L1345" s="223" t="str">
        <f>IFERROR(IF(VLOOKUP($O1345,'APOIO-DESPESAS'!$A$3:$N$962,13,FALSE)="","",VLOOKUP($O1345,'APOIO-DESPESAS'!$A$3:$N$962,13,FALSE)),"")</f>
        <v/>
      </c>
      <c r="M1345" s="223" t="str">
        <f>IFERROR(IF(VLOOKUP($O1345,'APOIO-DESPESAS'!$A$3:$N$962,14,FALSE)="","",VLOOKUP($O1345,'APOIO-DESPESAS'!$A$3:$N$962,14,FALSE)),"")</f>
        <v/>
      </c>
      <c r="O1345" s="223">
        <f t="shared" si="20"/>
        <v>1343</v>
      </c>
    </row>
    <row r="1346" spans="1:15" x14ac:dyDescent="0.25">
      <c r="A1346" s="223" t="str">
        <f>IFERROR(IF(VLOOKUP($O1346,'APOIO-DESPESAS'!$A$3:$N$962,2,FALSE)="","",VLOOKUP($O1346,'APOIO-DESPESAS'!$A$3:$N$962,2,FALSE)),"")</f>
        <v/>
      </c>
      <c r="B1346" s="223" t="str">
        <f>IFERROR(IF(VLOOKUP($O1346,'APOIO-DESPESAS'!$A$3:$N$962,3,FALSE)="","",VLOOKUP($O1346,'APOIO-DESPESAS'!$A$3:$N$962,3,FALSE)),"")</f>
        <v/>
      </c>
      <c r="C1346" s="223" t="str">
        <f>IFERROR(IF(VLOOKUP($O1346,'APOIO-DESPESAS'!$A$3:$N$962,4,FALSE)="","",VLOOKUP($O1346,'APOIO-DESPESAS'!$A$3:$N$962,4,FALSE)),"")</f>
        <v/>
      </c>
      <c r="D1346" s="223" t="str">
        <f>IFERROR(IF(VLOOKUP($O1346,'APOIO-DESPESAS'!$A$3:$N$962,5,FALSE)="","",VLOOKUP($O1346,'APOIO-DESPESAS'!$A$3:$N$962,5,FALSE)),"")</f>
        <v/>
      </c>
      <c r="E1346" s="223" t="str">
        <f>IFERROR(IF(VLOOKUP($O1346,'APOIO-DESPESAS'!$A$3:$N$962,6,FALSE)="","",VLOOKUP($O1346,'APOIO-DESPESAS'!$A$3:$N$962,6,FALSE)),"")</f>
        <v/>
      </c>
      <c r="F1346" s="223" t="str">
        <f>IFERROR(IF(VLOOKUP($O1346,'APOIO-DESPESAS'!$A$3:$N$962,7,FALSE)="","",VLOOKUP($O1346,'APOIO-DESPESAS'!$A$3:$N$962,7,FALSE)),"")</f>
        <v/>
      </c>
      <c r="G1346" s="223" t="str">
        <f>IFERROR(IF(VLOOKUP($O1346,'APOIO-DESPESAS'!$A$3:$N$962,8,FALSE)="","",VLOOKUP($O1346,'APOIO-DESPESAS'!$A$3:$N$962,8,FALSE)),"")</f>
        <v/>
      </c>
      <c r="H1346" s="223" t="str">
        <f>IFERROR(IF(VLOOKUP($O1346,'APOIO-DESPESAS'!$A$3:$N$962,9,FALSE)="","",VLOOKUP($O1346,'APOIO-DESPESAS'!$A$3:$N$962,9,FALSE)),"")</f>
        <v/>
      </c>
      <c r="I1346" s="223" t="str">
        <f>IFERROR(IF(VLOOKUP($O1346,'APOIO-DESPESAS'!$A$3:$N$962,10,FALSE)="","",VLOOKUP($O1346,'APOIO-DESPESAS'!$A$3:$N$962,10,FALSE)),"")</f>
        <v/>
      </c>
      <c r="J1346" s="223" t="str">
        <f>IFERROR(IF(VLOOKUP($O1346,'APOIO-DESPESAS'!$A$3:$N$962,11,FALSE)="","",VLOOKUP($O1346,'APOIO-DESPESAS'!$A$3:$N$962,11,FALSE)),"")</f>
        <v/>
      </c>
      <c r="K1346" s="223" t="str">
        <f>IFERROR(IF(VLOOKUP($O1346,'APOIO-DESPESAS'!$A$3:$N$962,12,FALSE)="","",VLOOKUP($O1346,'APOIO-DESPESAS'!$A$3:$N$962,12,FALSE)),"")</f>
        <v/>
      </c>
      <c r="L1346" s="223" t="str">
        <f>IFERROR(IF(VLOOKUP($O1346,'APOIO-DESPESAS'!$A$3:$N$962,13,FALSE)="","",VLOOKUP($O1346,'APOIO-DESPESAS'!$A$3:$N$962,13,FALSE)),"")</f>
        <v/>
      </c>
      <c r="M1346" s="223" t="str">
        <f>IFERROR(IF(VLOOKUP($O1346,'APOIO-DESPESAS'!$A$3:$N$962,14,FALSE)="","",VLOOKUP($O1346,'APOIO-DESPESAS'!$A$3:$N$962,14,FALSE)),"")</f>
        <v/>
      </c>
      <c r="O1346" s="223">
        <f t="shared" si="20"/>
        <v>1344</v>
      </c>
    </row>
    <row r="1347" spans="1:15" x14ac:dyDescent="0.25">
      <c r="A1347" s="223" t="str">
        <f>IFERROR(IF(VLOOKUP($O1347,'APOIO-DESPESAS'!$A$3:$N$962,2,FALSE)="","",VLOOKUP($O1347,'APOIO-DESPESAS'!$A$3:$N$962,2,FALSE)),"")</f>
        <v/>
      </c>
      <c r="B1347" s="223" t="str">
        <f>IFERROR(IF(VLOOKUP($O1347,'APOIO-DESPESAS'!$A$3:$N$962,3,FALSE)="","",VLOOKUP($O1347,'APOIO-DESPESAS'!$A$3:$N$962,3,FALSE)),"")</f>
        <v/>
      </c>
      <c r="C1347" s="223" t="str">
        <f>IFERROR(IF(VLOOKUP($O1347,'APOIO-DESPESAS'!$A$3:$N$962,4,FALSE)="","",VLOOKUP($O1347,'APOIO-DESPESAS'!$A$3:$N$962,4,FALSE)),"")</f>
        <v/>
      </c>
      <c r="D1347" s="223" t="str">
        <f>IFERROR(IF(VLOOKUP($O1347,'APOIO-DESPESAS'!$A$3:$N$962,5,FALSE)="","",VLOOKUP($O1347,'APOIO-DESPESAS'!$A$3:$N$962,5,FALSE)),"")</f>
        <v/>
      </c>
      <c r="E1347" s="223" t="str">
        <f>IFERROR(IF(VLOOKUP($O1347,'APOIO-DESPESAS'!$A$3:$N$962,6,FALSE)="","",VLOOKUP($O1347,'APOIO-DESPESAS'!$A$3:$N$962,6,FALSE)),"")</f>
        <v/>
      </c>
      <c r="F1347" s="223" t="str">
        <f>IFERROR(IF(VLOOKUP($O1347,'APOIO-DESPESAS'!$A$3:$N$962,7,FALSE)="","",VLOOKUP($O1347,'APOIO-DESPESAS'!$A$3:$N$962,7,FALSE)),"")</f>
        <v/>
      </c>
      <c r="G1347" s="223" t="str">
        <f>IFERROR(IF(VLOOKUP($O1347,'APOIO-DESPESAS'!$A$3:$N$962,8,FALSE)="","",VLOOKUP($O1347,'APOIO-DESPESAS'!$A$3:$N$962,8,FALSE)),"")</f>
        <v/>
      </c>
      <c r="H1347" s="223" t="str">
        <f>IFERROR(IF(VLOOKUP($O1347,'APOIO-DESPESAS'!$A$3:$N$962,9,FALSE)="","",VLOOKUP($O1347,'APOIO-DESPESAS'!$A$3:$N$962,9,FALSE)),"")</f>
        <v/>
      </c>
      <c r="I1347" s="223" t="str">
        <f>IFERROR(IF(VLOOKUP($O1347,'APOIO-DESPESAS'!$A$3:$N$962,10,FALSE)="","",VLOOKUP($O1347,'APOIO-DESPESAS'!$A$3:$N$962,10,FALSE)),"")</f>
        <v/>
      </c>
      <c r="J1347" s="223" t="str">
        <f>IFERROR(IF(VLOOKUP($O1347,'APOIO-DESPESAS'!$A$3:$N$962,11,FALSE)="","",VLOOKUP($O1347,'APOIO-DESPESAS'!$A$3:$N$962,11,FALSE)),"")</f>
        <v/>
      </c>
      <c r="K1347" s="223" t="str">
        <f>IFERROR(IF(VLOOKUP($O1347,'APOIO-DESPESAS'!$A$3:$N$962,12,FALSE)="","",VLOOKUP($O1347,'APOIO-DESPESAS'!$A$3:$N$962,12,FALSE)),"")</f>
        <v/>
      </c>
      <c r="L1347" s="223" t="str">
        <f>IFERROR(IF(VLOOKUP($O1347,'APOIO-DESPESAS'!$A$3:$N$962,13,FALSE)="","",VLOOKUP($O1347,'APOIO-DESPESAS'!$A$3:$N$962,13,FALSE)),"")</f>
        <v/>
      </c>
      <c r="M1347" s="223" t="str">
        <f>IFERROR(IF(VLOOKUP($O1347,'APOIO-DESPESAS'!$A$3:$N$962,14,FALSE)="","",VLOOKUP($O1347,'APOIO-DESPESAS'!$A$3:$N$962,14,FALSE)),"")</f>
        <v/>
      </c>
      <c r="O1347" s="223">
        <f t="shared" si="20"/>
        <v>1345</v>
      </c>
    </row>
    <row r="1348" spans="1:15" x14ac:dyDescent="0.25">
      <c r="A1348" s="223" t="str">
        <f>IFERROR(IF(VLOOKUP($O1348,'APOIO-DESPESAS'!$A$3:$N$962,2,FALSE)="","",VLOOKUP($O1348,'APOIO-DESPESAS'!$A$3:$N$962,2,FALSE)),"")</f>
        <v/>
      </c>
      <c r="B1348" s="223" t="str">
        <f>IFERROR(IF(VLOOKUP($O1348,'APOIO-DESPESAS'!$A$3:$N$962,3,FALSE)="","",VLOOKUP($O1348,'APOIO-DESPESAS'!$A$3:$N$962,3,FALSE)),"")</f>
        <v/>
      </c>
      <c r="C1348" s="223" t="str">
        <f>IFERROR(IF(VLOOKUP($O1348,'APOIO-DESPESAS'!$A$3:$N$962,4,FALSE)="","",VLOOKUP($O1348,'APOIO-DESPESAS'!$A$3:$N$962,4,FALSE)),"")</f>
        <v/>
      </c>
      <c r="D1348" s="223" t="str">
        <f>IFERROR(IF(VLOOKUP($O1348,'APOIO-DESPESAS'!$A$3:$N$962,5,FALSE)="","",VLOOKUP($O1348,'APOIO-DESPESAS'!$A$3:$N$962,5,FALSE)),"")</f>
        <v/>
      </c>
      <c r="E1348" s="223" t="str">
        <f>IFERROR(IF(VLOOKUP($O1348,'APOIO-DESPESAS'!$A$3:$N$962,6,FALSE)="","",VLOOKUP($O1348,'APOIO-DESPESAS'!$A$3:$N$962,6,FALSE)),"")</f>
        <v/>
      </c>
      <c r="F1348" s="223" t="str">
        <f>IFERROR(IF(VLOOKUP($O1348,'APOIO-DESPESAS'!$A$3:$N$962,7,FALSE)="","",VLOOKUP($O1348,'APOIO-DESPESAS'!$A$3:$N$962,7,FALSE)),"")</f>
        <v/>
      </c>
      <c r="G1348" s="223" t="str">
        <f>IFERROR(IF(VLOOKUP($O1348,'APOIO-DESPESAS'!$A$3:$N$962,8,FALSE)="","",VLOOKUP($O1348,'APOIO-DESPESAS'!$A$3:$N$962,8,FALSE)),"")</f>
        <v/>
      </c>
      <c r="H1348" s="223" t="str">
        <f>IFERROR(IF(VLOOKUP($O1348,'APOIO-DESPESAS'!$A$3:$N$962,9,FALSE)="","",VLOOKUP($O1348,'APOIO-DESPESAS'!$A$3:$N$962,9,FALSE)),"")</f>
        <v/>
      </c>
      <c r="I1348" s="223" t="str">
        <f>IFERROR(IF(VLOOKUP($O1348,'APOIO-DESPESAS'!$A$3:$N$962,10,FALSE)="","",VLOOKUP($O1348,'APOIO-DESPESAS'!$A$3:$N$962,10,FALSE)),"")</f>
        <v/>
      </c>
      <c r="J1348" s="223" t="str">
        <f>IFERROR(IF(VLOOKUP($O1348,'APOIO-DESPESAS'!$A$3:$N$962,11,FALSE)="","",VLOOKUP($O1348,'APOIO-DESPESAS'!$A$3:$N$962,11,FALSE)),"")</f>
        <v/>
      </c>
      <c r="K1348" s="223" t="str">
        <f>IFERROR(IF(VLOOKUP($O1348,'APOIO-DESPESAS'!$A$3:$N$962,12,FALSE)="","",VLOOKUP($O1348,'APOIO-DESPESAS'!$A$3:$N$962,12,FALSE)),"")</f>
        <v/>
      </c>
      <c r="L1348" s="223" t="str">
        <f>IFERROR(IF(VLOOKUP($O1348,'APOIO-DESPESAS'!$A$3:$N$962,13,FALSE)="","",VLOOKUP($O1348,'APOIO-DESPESAS'!$A$3:$N$962,13,FALSE)),"")</f>
        <v/>
      </c>
      <c r="M1348" s="223" t="str">
        <f>IFERROR(IF(VLOOKUP($O1348,'APOIO-DESPESAS'!$A$3:$N$962,14,FALSE)="","",VLOOKUP($O1348,'APOIO-DESPESAS'!$A$3:$N$962,14,FALSE)),"")</f>
        <v/>
      </c>
      <c r="O1348" s="223">
        <f t="shared" si="20"/>
        <v>1346</v>
      </c>
    </row>
    <row r="1349" spans="1:15" x14ac:dyDescent="0.25">
      <c r="A1349" s="223" t="str">
        <f>IFERROR(IF(VLOOKUP($O1349,'APOIO-DESPESAS'!$A$3:$N$962,2,FALSE)="","",VLOOKUP($O1349,'APOIO-DESPESAS'!$A$3:$N$962,2,FALSE)),"")</f>
        <v/>
      </c>
      <c r="B1349" s="223" t="str">
        <f>IFERROR(IF(VLOOKUP($O1349,'APOIO-DESPESAS'!$A$3:$N$962,3,FALSE)="","",VLOOKUP($O1349,'APOIO-DESPESAS'!$A$3:$N$962,3,FALSE)),"")</f>
        <v/>
      </c>
      <c r="C1349" s="223" t="str">
        <f>IFERROR(IF(VLOOKUP($O1349,'APOIO-DESPESAS'!$A$3:$N$962,4,FALSE)="","",VLOOKUP($O1349,'APOIO-DESPESAS'!$A$3:$N$962,4,FALSE)),"")</f>
        <v/>
      </c>
      <c r="D1349" s="223" t="str">
        <f>IFERROR(IF(VLOOKUP($O1349,'APOIO-DESPESAS'!$A$3:$N$962,5,FALSE)="","",VLOOKUP($O1349,'APOIO-DESPESAS'!$A$3:$N$962,5,FALSE)),"")</f>
        <v/>
      </c>
      <c r="E1349" s="223" t="str">
        <f>IFERROR(IF(VLOOKUP($O1349,'APOIO-DESPESAS'!$A$3:$N$962,6,FALSE)="","",VLOOKUP($O1349,'APOIO-DESPESAS'!$A$3:$N$962,6,FALSE)),"")</f>
        <v/>
      </c>
      <c r="F1349" s="223" t="str">
        <f>IFERROR(IF(VLOOKUP($O1349,'APOIO-DESPESAS'!$A$3:$N$962,7,FALSE)="","",VLOOKUP($O1349,'APOIO-DESPESAS'!$A$3:$N$962,7,FALSE)),"")</f>
        <v/>
      </c>
      <c r="G1349" s="223" t="str">
        <f>IFERROR(IF(VLOOKUP($O1349,'APOIO-DESPESAS'!$A$3:$N$962,8,FALSE)="","",VLOOKUP($O1349,'APOIO-DESPESAS'!$A$3:$N$962,8,FALSE)),"")</f>
        <v/>
      </c>
      <c r="H1349" s="223" t="str">
        <f>IFERROR(IF(VLOOKUP($O1349,'APOIO-DESPESAS'!$A$3:$N$962,9,FALSE)="","",VLOOKUP($O1349,'APOIO-DESPESAS'!$A$3:$N$962,9,FALSE)),"")</f>
        <v/>
      </c>
      <c r="I1349" s="223" t="str">
        <f>IFERROR(IF(VLOOKUP($O1349,'APOIO-DESPESAS'!$A$3:$N$962,10,FALSE)="","",VLOOKUP($O1349,'APOIO-DESPESAS'!$A$3:$N$962,10,FALSE)),"")</f>
        <v/>
      </c>
      <c r="J1349" s="223" t="str">
        <f>IFERROR(IF(VLOOKUP($O1349,'APOIO-DESPESAS'!$A$3:$N$962,11,FALSE)="","",VLOOKUP($O1349,'APOIO-DESPESAS'!$A$3:$N$962,11,FALSE)),"")</f>
        <v/>
      </c>
      <c r="K1349" s="223" t="str">
        <f>IFERROR(IF(VLOOKUP($O1349,'APOIO-DESPESAS'!$A$3:$N$962,12,FALSE)="","",VLOOKUP($O1349,'APOIO-DESPESAS'!$A$3:$N$962,12,FALSE)),"")</f>
        <v/>
      </c>
      <c r="L1349" s="223" t="str">
        <f>IFERROR(IF(VLOOKUP($O1349,'APOIO-DESPESAS'!$A$3:$N$962,13,FALSE)="","",VLOOKUP($O1349,'APOIO-DESPESAS'!$A$3:$N$962,13,FALSE)),"")</f>
        <v/>
      </c>
      <c r="M1349" s="223" t="str">
        <f>IFERROR(IF(VLOOKUP($O1349,'APOIO-DESPESAS'!$A$3:$N$962,14,FALSE)="","",VLOOKUP($O1349,'APOIO-DESPESAS'!$A$3:$N$962,14,FALSE)),"")</f>
        <v/>
      </c>
      <c r="O1349" s="223">
        <f t="shared" ref="O1349:O1412" si="21">O1348+1</f>
        <v>1347</v>
      </c>
    </row>
    <row r="1350" spans="1:15" x14ac:dyDescent="0.25">
      <c r="A1350" s="223" t="str">
        <f>IFERROR(IF(VLOOKUP($O1350,'APOIO-DESPESAS'!$A$3:$N$962,2,FALSE)="","",VLOOKUP($O1350,'APOIO-DESPESAS'!$A$3:$N$962,2,FALSE)),"")</f>
        <v/>
      </c>
      <c r="B1350" s="223" t="str">
        <f>IFERROR(IF(VLOOKUP($O1350,'APOIO-DESPESAS'!$A$3:$N$962,3,FALSE)="","",VLOOKUP($O1350,'APOIO-DESPESAS'!$A$3:$N$962,3,FALSE)),"")</f>
        <v/>
      </c>
      <c r="C1350" s="223" t="str">
        <f>IFERROR(IF(VLOOKUP($O1350,'APOIO-DESPESAS'!$A$3:$N$962,4,FALSE)="","",VLOOKUP($O1350,'APOIO-DESPESAS'!$A$3:$N$962,4,FALSE)),"")</f>
        <v/>
      </c>
      <c r="D1350" s="223" t="str">
        <f>IFERROR(IF(VLOOKUP($O1350,'APOIO-DESPESAS'!$A$3:$N$962,5,FALSE)="","",VLOOKUP($O1350,'APOIO-DESPESAS'!$A$3:$N$962,5,FALSE)),"")</f>
        <v/>
      </c>
      <c r="E1350" s="223" t="str">
        <f>IFERROR(IF(VLOOKUP($O1350,'APOIO-DESPESAS'!$A$3:$N$962,6,FALSE)="","",VLOOKUP($O1350,'APOIO-DESPESAS'!$A$3:$N$962,6,FALSE)),"")</f>
        <v/>
      </c>
      <c r="F1350" s="223" t="str">
        <f>IFERROR(IF(VLOOKUP($O1350,'APOIO-DESPESAS'!$A$3:$N$962,7,FALSE)="","",VLOOKUP($O1350,'APOIO-DESPESAS'!$A$3:$N$962,7,FALSE)),"")</f>
        <v/>
      </c>
      <c r="G1350" s="223" t="str">
        <f>IFERROR(IF(VLOOKUP($O1350,'APOIO-DESPESAS'!$A$3:$N$962,8,FALSE)="","",VLOOKUP($O1350,'APOIO-DESPESAS'!$A$3:$N$962,8,FALSE)),"")</f>
        <v/>
      </c>
      <c r="H1350" s="223" t="str">
        <f>IFERROR(IF(VLOOKUP($O1350,'APOIO-DESPESAS'!$A$3:$N$962,9,FALSE)="","",VLOOKUP($O1350,'APOIO-DESPESAS'!$A$3:$N$962,9,FALSE)),"")</f>
        <v/>
      </c>
      <c r="I1350" s="223" t="str">
        <f>IFERROR(IF(VLOOKUP($O1350,'APOIO-DESPESAS'!$A$3:$N$962,10,FALSE)="","",VLOOKUP($O1350,'APOIO-DESPESAS'!$A$3:$N$962,10,FALSE)),"")</f>
        <v/>
      </c>
      <c r="J1350" s="223" t="str">
        <f>IFERROR(IF(VLOOKUP($O1350,'APOIO-DESPESAS'!$A$3:$N$962,11,FALSE)="","",VLOOKUP($O1350,'APOIO-DESPESAS'!$A$3:$N$962,11,FALSE)),"")</f>
        <v/>
      </c>
      <c r="K1350" s="223" t="str">
        <f>IFERROR(IF(VLOOKUP($O1350,'APOIO-DESPESAS'!$A$3:$N$962,12,FALSE)="","",VLOOKUP($O1350,'APOIO-DESPESAS'!$A$3:$N$962,12,FALSE)),"")</f>
        <v/>
      </c>
      <c r="L1350" s="223" t="str">
        <f>IFERROR(IF(VLOOKUP($O1350,'APOIO-DESPESAS'!$A$3:$N$962,13,FALSE)="","",VLOOKUP($O1350,'APOIO-DESPESAS'!$A$3:$N$962,13,FALSE)),"")</f>
        <v/>
      </c>
      <c r="M1350" s="223" t="str">
        <f>IFERROR(IF(VLOOKUP($O1350,'APOIO-DESPESAS'!$A$3:$N$962,14,FALSE)="","",VLOOKUP($O1350,'APOIO-DESPESAS'!$A$3:$N$962,14,FALSE)),"")</f>
        <v/>
      </c>
      <c r="O1350" s="223">
        <f t="shared" si="21"/>
        <v>1348</v>
      </c>
    </row>
    <row r="1351" spans="1:15" x14ac:dyDescent="0.25">
      <c r="A1351" s="223" t="str">
        <f>IFERROR(IF(VLOOKUP($O1351,'APOIO-DESPESAS'!$A$3:$N$962,2,FALSE)="","",VLOOKUP($O1351,'APOIO-DESPESAS'!$A$3:$N$962,2,FALSE)),"")</f>
        <v/>
      </c>
      <c r="B1351" s="223" t="str">
        <f>IFERROR(IF(VLOOKUP($O1351,'APOIO-DESPESAS'!$A$3:$N$962,3,FALSE)="","",VLOOKUP($O1351,'APOIO-DESPESAS'!$A$3:$N$962,3,FALSE)),"")</f>
        <v/>
      </c>
      <c r="C1351" s="223" t="str">
        <f>IFERROR(IF(VLOOKUP($O1351,'APOIO-DESPESAS'!$A$3:$N$962,4,FALSE)="","",VLOOKUP($O1351,'APOIO-DESPESAS'!$A$3:$N$962,4,FALSE)),"")</f>
        <v/>
      </c>
      <c r="D1351" s="223" t="str">
        <f>IFERROR(IF(VLOOKUP($O1351,'APOIO-DESPESAS'!$A$3:$N$962,5,FALSE)="","",VLOOKUP($O1351,'APOIO-DESPESAS'!$A$3:$N$962,5,FALSE)),"")</f>
        <v/>
      </c>
      <c r="E1351" s="223" t="str">
        <f>IFERROR(IF(VLOOKUP($O1351,'APOIO-DESPESAS'!$A$3:$N$962,6,FALSE)="","",VLOOKUP($O1351,'APOIO-DESPESAS'!$A$3:$N$962,6,FALSE)),"")</f>
        <v/>
      </c>
      <c r="F1351" s="223" t="str">
        <f>IFERROR(IF(VLOOKUP($O1351,'APOIO-DESPESAS'!$A$3:$N$962,7,FALSE)="","",VLOOKUP($O1351,'APOIO-DESPESAS'!$A$3:$N$962,7,FALSE)),"")</f>
        <v/>
      </c>
      <c r="G1351" s="223" t="str">
        <f>IFERROR(IF(VLOOKUP($O1351,'APOIO-DESPESAS'!$A$3:$N$962,8,FALSE)="","",VLOOKUP($O1351,'APOIO-DESPESAS'!$A$3:$N$962,8,FALSE)),"")</f>
        <v/>
      </c>
      <c r="H1351" s="223" t="str">
        <f>IFERROR(IF(VLOOKUP($O1351,'APOIO-DESPESAS'!$A$3:$N$962,9,FALSE)="","",VLOOKUP($O1351,'APOIO-DESPESAS'!$A$3:$N$962,9,FALSE)),"")</f>
        <v/>
      </c>
      <c r="I1351" s="223" t="str">
        <f>IFERROR(IF(VLOOKUP($O1351,'APOIO-DESPESAS'!$A$3:$N$962,10,FALSE)="","",VLOOKUP($O1351,'APOIO-DESPESAS'!$A$3:$N$962,10,FALSE)),"")</f>
        <v/>
      </c>
      <c r="J1351" s="223" t="str">
        <f>IFERROR(IF(VLOOKUP($O1351,'APOIO-DESPESAS'!$A$3:$N$962,11,FALSE)="","",VLOOKUP($O1351,'APOIO-DESPESAS'!$A$3:$N$962,11,FALSE)),"")</f>
        <v/>
      </c>
      <c r="K1351" s="223" t="str">
        <f>IFERROR(IF(VLOOKUP($O1351,'APOIO-DESPESAS'!$A$3:$N$962,12,FALSE)="","",VLOOKUP($O1351,'APOIO-DESPESAS'!$A$3:$N$962,12,FALSE)),"")</f>
        <v/>
      </c>
      <c r="L1351" s="223" t="str">
        <f>IFERROR(IF(VLOOKUP($O1351,'APOIO-DESPESAS'!$A$3:$N$962,13,FALSE)="","",VLOOKUP($O1351,'APOIO-DESPESAS'!$A$3:$N$962,13,FALSE)),"")</f>
        <v/>
      </c>
      <c r="M1351" s="223" t="str">
        <f>IFERROR(IF(VLOOKUP($O1351,'APOIO-DESPESAS'!$A$3:$N$962,14,FALSE)="","",VLOOKUP($O1351,'APOIO-DESPESAS'!$A$3:$N$962,14,FALSE)),"")</f>
        <v/>
      </c>
      <c r="O1351" s="223">
        <f t="shared" si="21"/>
        <v>1349</v>
      </c>
    </row>
    <row r="1352" spans="1:15" x14ac:dyDescent="0.25">
      <c r="A1352" s="223" t="str">
        <f>IFERROR(IF(VLOOKUP($O1352,'APOIO-DESPESAS'!$A$3:$N$962,2,FALSE)="","",VLOOKUP($O1352,'APOIO-DESPESAS'!$A$3:$N$962,2,FALSE)),"")</f>
        <v/>
      </c>
      <c r="B1352" s="223" t="str">
        <f>IFERROR(IF(VLOOKUP($O1352,'APOIO-DESPESAS'!$A$3:$N$962,3,FALSE)="","",VLOOKUP($O1352,'APOIO-DESPESAS'!$A$3:$N$962,3,FALSE)),"")</f>
        <v/>
      </c>
      <c r="C1352" s="223" t="str">
        <f>IFERROR(IF(VLOOKUP($O1352,'APOIO-DESPESAS'!$A$3:$N$962,4,FALSE)="","",VLOOKUP($O1352,'APOIO-DESPESAS'!$A$3:$N$962,4,FALSE)),"")</f>
        <v/>
      </c>
      <c r="D1352" s="223" t="str">
        <f>IFERROR(IF(VLOOKUP($O1352,'APOIO-DESPESAS'!$A$3:$N$962,5,FALSE)="","",VLOOKUP($O1352,'APOIO-DESPESAS'!$A$3:$N$962,5,FALSE)),"")</f>
        <v/>
      </c>
      <c r="E1352" s="223" t="str">
        <f>IFERROR(IF(VLOOKUP($O1352,'APOIO-DESPESAS'!$A$3:$N$962,6,FALSE)="","",VLOOKUP($O1352,'APOIO-DESPESAS'!$A$3:$N$962,6,FALSE)),"")</f>
        <v/>
      </c>
      <c r="F1352" s="223" t="str">
        <f>IFERROR(IF(VLOOKUP($O1352,'APOIO-DESPESAS'!$A$3:$N$962,7,FALSE)="","",VLOOKUP($O1352,'APOIO-DESPESAS'!$A$3:$N$962,7,FALSE)),"")</f>
        <v/>
      </c>
      <c r="G1352" s="223" t="str">
        <f>IFERROR(IF(VLOOKUP($O1352,'APOIO-DESPESAS'!$A$3:$N$962,8,FALSE)="","",VLOOKUP($O1352,'APOIO-DESPESAS'!$A$3:$N$962,8,FALSE)),"")</f>
        <v/>
      </c>
      <c r="H1352" s="223" t="str">
        <f>IFERROR(IF(VLOOKUP($O1352,'APOIO-DESPESAS'!$A$3:$N$962,9,FALSE)="","",VLOOKUP($O1352,'APOIO-DESPESAS'!$A$3:$N$962,9,FALSE)),"")</f>
        <v/>
      </c>
      <c r="I1352" s="223" t="str">
        <f>IFERROR(IF(VLOOKUP($O1352,'APOIO-DESPESAS'!$A$3:$N$962,10,FALSE)="","",VLOOKUP($O1352,'APOIO-DESPESAS'!$A$3:$N$962,10,FALSE)),"")</f>
        <v/>
      </c>
      <c r="J1352" s="223" t="str">
        <f>IFERROR(IF(VLOOKUP($O1352,'APOIO-DESPESAS'!$A$3:$N$962,11,FALSE)="","",VLOOKUP($O1352,'APOIO-DESPESAS'!$A$3:$N$962,11,FALSE)),"")</f>
        <v/>
      </c>
      <c r="K1352" s="223" t="str">
        <f>IFERROR(IF(VLOOKUP($O1352,'APOIO-DESPESAS'!$A$3:$N$962,12,FALSE)="","",VLOOKUP($O1352,'APOIO-DESPESAS'!$A$3:$N$962,12,FALSE)),"")</f>
        <v/>
      </c>
      <c r="L1352" s="223" t="str">
        <f>IFERROR(IF(VLOOKUP($O1352,'APOIO-DESPESAS'!$A$3:$N$962,13,FALSE)="","",VLOOKUP($O1352,'APOIO-DESPESAS'!$A$3:$N$962,13,FALSE)),"")</f>
        <v/>
      </c>
      <c r="M1352" s="223" t="str">
        <f>IFERROR(IF(VLOOKUP($O1352,'APOIO-DESPESAS'!$A$3:$N$962,14,FALSE)="","",VLOOKUP($O1352,'APOIO-DESPESAS'!$A$3:$N$962,14,FALSE)),"")</f>
        <v/>
      </c>
      <c r="O1352" s="223">
        <f t="shared" si="21"/>
        <v>1350</v>
      </c>
    </row>
    <row r="1353" spans="1:15" x14ac:dyDescent="0.25">
      <c r="A1353" s="223" t="str">
        <f>IFERROR(IF(VLOOKUP($O1353,'APOIO-DESPESAS'!$A$3:$N$962,2,FALSE)="","",VLOOKUP($O1353,'APOIO-DESPESAS'!$A$3:$N$962,2,FALSE)),"")</f>
        <v/>
      </c>
      <c r="B1353" s="223" t="str">
        <f>IFERROR(IF(VLOOKUP($O1353,'APOIO-DESPESAS'!$A$3:$N$962,3,FALSE)="","",VLOOKUP($O1353,'APOIO-DESPESAS'!$A$3:$N$962,3,FALSE)),"")</f>
        <v/>
      </c>
      <c r="C1353" s="223" t="str">
        <f>IFERROR(IF(VLOOKUP($O1353,'APOIO-DESPESAS'!$A$3:$N$962,4,FALSE)="","",VLOOKUP($O1353,'APOIO-DESPESAS'!$A$3:$N$962,4,FALSE)),"")</f>
        <v/>
      </c>
      <c r="D1353" s="223" t="str">
        <f>IFERROR(IF(VLOOKUP($O1353,'APOIO-DESPESAS'!$A$3:$N$962,5,FALSE)="","",VLOOKUP($O1353,'APOIO-DESPESAS'!$A$3:$N$962,5,FALSE)),"")</f>
        <v/>
      </c>
      <c r="E1353" s="223" t="str">
        <f>IFERROR(IF(VLOOKUP($O1353,'APOIO-DESPESAS'!$A$3:$N$962,6,FALSE)="","",VLOOKUP($O1353,'APOIO-DESPESAS'!$A$3:$N$962,6,FALSE)),"")</f>
        <v/>
      </c>
      <c r="F1353" s="223" t="str">
        <f>IFERROR(IF(VLOOKUP($O1353,'APOIO-DESPESAS'!$A$3:$N$962,7,FALSE)="","",VLOOKUP($O1353,'APOIO-DESPESAS'!$A$3:$N$962,7,FALSE)),"")</f>
        <v/>
      </c>
      <c r="G1353" s="223" t="str">
        <f>IFERROR(IF(VLOOKUP($O1353,'APOIO-DESPESAS'!$A$3:$N$962,8,FALSE)="","",VLOOKUP($O1353,'APOIO-DESPESAS'!$A$3:$N$962,8,FALSE)),"")</f>
        <v/>
      </c>
      <c r="H1353" s="223" t="str">
        <f>IFERROR(IF(VLOOKUP($O1353,'APOIO-DESPESAS'!$A$3:$N$962,9,FALSE)="","",VLOOKUP($O1353,'APOIO-DESPESAS'!$A$3:$N$962,9,FALSE)),"")</f>
        <v/>
      </c>
      <c r="I1353" s="223" t="str">
        <f>IFERROR(IF(VLOOKUP($O1353,'APOIO-DESPESAS'!$A$3:$N$962,10,FALSE)="","",VLOOKUP($O1353,'APOIO-DESPESAS'!$A$3:$N$962,10,FALSE)),"")</f>
        <v/>
      </c>
      <c r="J1353" s="223" t="str">
        <f>IFERROR(IF(VLOOKUP($O1353,'APOIO-DESPESAS'!$A$3:$N$962,11,FALSE)="","",VLOOKUP($O1353,'APOIO-DESPESAS'!$A$3:$N$962,11,FALSE)),"")</f>
        <v/>
      </c>
      <c r="K1353" s="223" t="str">
        <f>IFERROR(IF(VLOOKUP($O1353,'APOIO-DESPESAS'!$A$3:$N$962,12,FALSE)="","",VLOOKUP($O1353,'APOIO-DESPESAS'!$A$3:$N$962,12,FALSE)),"")</f>
        <v/>
      </c>
      <c r="L1353" s="223" t="str">
        <f>IFERROR(IF(VLOOKUP($O1353,'APOIO-DESPESAS'!$A$3:$N$962,13,FALSE)="","",VLOOKUP($O1353,'APOIO-DESPESAS'!$A$3:$N$962,13,FALSE)),"")</f>
        <v/>
      </c>
      <c r="M1353" s="223" t="str">
        <f>IFERROR(IF(VLOOKUP($O1353,'APOIO-DESPESAS'!$A$3:$N$962,14,FALSE)="","",VLOOKUP($O1353,'APOIO-DESPESAS'!$A$3:$N$962,14,FALSE)),"")</f>
        <v/>
      </c>
      <c r="O1353" s="223">
        <f t="shared" si="21"/>
        <v>1351</v>
      </c>
    </row>
    <row r="1354" spans="1:15" x14ac:dyDescent="0.25">
      <c r="A1354" s="223" t="str">
        <f>IFERROR(IF(VLOOKUP($O1354,'APOIO-DESPESAS'!$A$3:$N$962,2,FALSE)="","",VLOOKUP($O1354,'APOIO-DESPESAS'!$A$3:$N$962,2,FALSE)),"")</f>
        <v/>
      </c>
      <c r="B1354" s="223" t="str">
        <f>IFERROR(IF(VLOOKUP($O1354,'APOIO-DESPESAS'!$A$3:$N$962,3,FALSE)="","",VLOOKUP($O1354,'APOIO-DESPESAS'!$A$3:$N$962,3,FALSE)),"")</f>
        <v/>
      </c>
      <c r="C1354" s="223" t="str">
        <f>IFERROR(IF(VLOOKUP($O1354,'APOIO-DESPESAS'!$A$3:$N$962,4,FALSE)="","",VLOOKUP($O1354,'APOIO-DESPESAS'!$A$3:$N$962,4,FALSE)),"")</f>
        <v/>
      </c>
      <c r="D1354" s="223" t="str">
        <f>IFERROR(IF(VLOOKUP($O1354,'APOIO-DESPESAS'!$A$3:$N$962,5,FALSE)="","",VLOOKUP($O1354,'APOIO-DESPESAS'!$A$3:$N$962,5,FALSE)),"")</f>
        <v/>
      </c>
      <c r="E1354" s="223" t="str">
        <f>IFERROR(IF(VLOOKUP($O1354,'APOIO-DESPESAS'!$A$3:$N$962,6,FALSE)="","",VLOOKUP($O1354,'APOIO-DESPESAS'!$A$3:$N$962,6,FALSE)),"")</f>
        <v/>
      </c>
      <c r="F1354" s="223" t="str">
        <f>IFERROR(IF(VLOOKUP($O1354,'APOIO-DESPESAS'!$A$3:$N$962,7,FALSE)="","",VLOOKUP($O1354,'APOIO-DESPESAS'!$A$3:$N$962,7,FALSE)),"")</f>
        <v/>
      </c>
      <c r="G1354" s="223" t="str">
        <f>IFERROR(IF(VLOOKUP($O1354,'APOIO-DESPESAS'!$A$3:$N$962,8,FALSE)="","",VLOOKUP($O1354,'APOIO-DESPESAS'!$A$3:$N$962,8,FALSE)),"")</f>
        <v/>
      </c>
      <c r="H1354" s="223" t="str">
        <f>IFERROR(IF(VLOOKUP($O1354,'APOIO-DESPESAS'!$A$3:$N$962,9,FALSE)="","",VLOOKUP($O1354,'APOIO-DESPESAS'!$A$3:$N$962,9,FALSE)),"")</f>
        <v/>
      </c>
      <c r="I1354" s="223" t="str">
        <f>IFERROR(IF(VLOOKUP($O1354,'APOIO-DESPESAS'!$A$3:$N$962,10,FALSE)="","",VLOOKUP($O1354,'APOIO-DESPESAS'!$A$3:$N$962,10,FALSE)),"")</f>
        <v/>
      </c>
      <c r="J1354" s="223" t="str">
        <f>IFERROR(IF(VLOOKUP($O1354,'APOIO-DESPESAS'!$A$3:$N$962,11,FALSE)="","",VLOOKUP($O1354,'APOIO-DESPESAS'!$A$3:$N$962,11,FALSE)),"")</f>
        <v/>
      </c>
      <c r="K1354" s="223" t="str">
        <f>IFERROR(IF(VLOOKUP($O1354,'APOIO-DESPESAS'!$A$3:$N$962,12,FALSE)="","",VLOOKUP($O1354,'APOIO-DESPESAS'!$A$3:$N$962,12,FALSE)),"")</f>
        <v/>
      </c>
      <c r="L1354" s="223" t="str">
        <f>IFERROR(IF(VLOOKUP($O1354,'APOIO-DESPESAS'!$A$3:$N$962,13,FALSE)="","",VLOOKUP($O1354,'APOIO-DESPESAS'!$A$3:$N$962,13,FALSE)),"")</f>
        <v/>
      </c>
      <c r="M1354" s="223" t="str">
        <f>IFERROR(IF(VLOOKUP($O1354,'APOIO-DESPESAS'!$A$3:$N$962,14,FALSE)="","",VLOOKUP($O1354,'APOIO-DESPESAS'!$A$3:$N$962,14,FALSE)),"")</f>
        <v/>
      </c>
      <c r="O1354" s="223">
        <f t="shared" si="21"/>
        <v>1352</v>
      </c>
    </row>
    <row r="1355" spans="1:15" x14ac:dyDescent="0.25">
      <c r="A1355" s="223" t="str">
        <f>IFERROR(IF(VLOOKUP($O1355,'APOIO-DESPESAS'!$A$3:$N$962,2,FALSE)="","",VLOOKUP($O1355,'APOIO-DESPESAS'!$A$3:$N$962,2,FALSE)),"")</f>
        <v/>
      </c>
      <c r="B1355" s="223" t="str">
        <f>IFERROR(IF(VLOOKUP($O1355,'APOIO-DESPESAS'!$A$3:$N$962,3,FALSE)="","",VLOOKUP($O1355,'APOIO-DESPESAS'!$A$3:$N$962,3,FALSE)),"")</f>
        <v/>
      </c>
      <c r="C1355" s="223" t="str">
        <f>IFERROR(IF(VLOOKUP($O1355,'APOIO-DESPESAS'!$A$3:$N$962,4,FALSE)="","",VLOOKUP($O1355,'APOIO-DESPESAS'!$A$3:$N$962,4,FALSE)),"")</f>
        <v/>
      </c>
      <c r="D1355" s="223" t="str">
        <f>IFERROR(IF(VLOOKUP($O1355,'APOIO-DESPESAS'!$A$3:$N$962,5,FALSE)="","",VLOOKUP($O1355,'APOIO-DESPESAS'!$A$3:$N$962,5,FALSE)),"")</f>
        <v/>
      </c>
      <c r="E1355" s="223" t="str">
        <f>IFERROR(IF(VLOOKUP($O1355,'APOIO-DESPESAS'!$A$3:$N$962,6,FALSE)="","",VLOOKUP($O1355,'APOIO-DESPESAS'!$A$3:$N$962,6,FALSE)),"")</f>
        <v/>
      </c>
      <c r="F1355" s="223" t="str">
        <f>IFERROR(IF(VLOOKUP($O1355,'APOIO-DESPESAS'!$A$3:$N$962,7,FALSE)="","",VLOOKUP($O1355,'APOIO-DESPESAS'!$A$3:$N$962,7,FALSE)),"")</f>
        <v/>
      </c>
      <c r="G1355" s="223" t="str">
        <f>IFERROR(IF(VLOOKUP($O1355,'APOIO-DESPESAS'!$A$3:$N$962,8,FALSE)="","",VLOOKUP($O1355,'APOIO-DESPESAS'!$A$3:$N$962,8,FALSE)),"")</f>
        <v/>
      </c>
      <c r="H1355" s="223" t="str">
        <f>IFERROR(IF(VLOOKUP($O1355,'APOIO-DESPESAS'!$A$3:$N$962,9,FALSE)="","",VLOOKUP($O1355,'APOIO-DESPESAS'!$A$3:$N$962,9,FALSE)),"")</f>
        <v/>
      </c>
      <c r="I1355" s="223" t="str">
        <f>IFERROR(IF(VLOOKUP($O1355,'APOIO-DESPESAS'!$A$3:$N$962,10,FALSE)="","",VLOOKUP($O1355,'APOIO-DESPESAS'!$A$3:$N$962,10,FALSE)),"")</f>
        <v/>
      </c>
      <c r="J1355" s="223" t="str">
        <f>IFERROR(IF(VLOOKUP($O1355,'APOIO-DESPESAS'!$A$3:$N$962,11,FALSE)="","",VLOOKUP($O1355,'APOIO-DESPESAS'!$A$3:$N$962,11,FALSE)),"")</f>
        <v/>
      </c>
      <c r="K1355" s="223" t="str">
        <f>IFERROR(IF(VLOOKUP($O1355,'APOIO-DESPESAS'!$A$3:$N$962,12,FALSE)="","",VLOOKUP($O1355,'APOIO-DESPESAS'!$A$3:$N$962,12,FALSE)),"")</f>
        <v/>
      </c>
      <c r="L1355" s="223" t="str">
        <f>IFERROR(IF(VLOOKUP($O1355,'APOIO-DESPESAS'!$A$3:$N$962,13,FALSE)="","",VLOOKUP($O1355,'APOIO-DESPESAS'!$A$3:$N$962,13,FALSE)),"")</f>
        <v/>
      </c>
      <c r="M1355" s="223" t="str">
        <f>IFERROR(IF(VLOOKUP($O1355,'APOIO-DESPESAS'!$A$3:$N$962,14,FALSE)="","",VLOOKUP($O1355,'APOIO-DESPESAS'!$A$3:$N$962,14,FALSE)),"")</f>
        <v/>
      </c>
      <c r="O1355" s="223">
        <f t="shared" si="21"/>
        <v>1353</v>
      </c>
    </row>
    <row r="1356" spans="1:15" x14ac:dyDescent="0.25">
      <c r="A1356" s="223" t="str">
        <f>IFERROR(IF(VLOOKUP($O1356,'APOIO-DESPESAS'!$A$3:$N$962,2,FALSE)="","",VLOOKUP($O1356,'APOIO-DESPESAS'!$A$3:$N$962,2,FALSE)),"")</f>
        <v/>
      </c>
      <c r="B1356" s="223" t="str">
        <f>IFERROR(IF(VLOOKUP($O1356,'APOIO-DESPESAS'!$A$3:$N$962,3,FALSE)="","",VLOOKUP($O1356,'APOIO-DESPESAS'!$A$3:$N$962,3,FALSE)),"")</f>
        <v/>
      </c>
      <c r="C1356" s="223" t="str">
        <f>IFERROR(IF(VLOOKUP($O1356,'APOIO-DESPESAS'!$A$3:$N$962,4,FALSE)="","",VLOOKUP($O1356,'APOIO-DESPESAS'!$A$3:$N$962,4,FALSE)),"")</f>
        <v/>
      </c>
      <c r="D1356" s="223" t="str">
        <f>IFERROR(IF(VLOOKUP($O1356,'APOIO-DESPESAS'!$A$3:$N$962,5,FALSE)="","",VLOOKUP($O1356,'APOIO-DESPESAS'!$A$3:$N$962,5,FALSE)),"")</f>
        <v/>
      </c>
      <c r="E1356" s="223" t="str">
        <f>IFERROR(IF(VLOOKUP($O1356,'APOIO-DESPESAS'!$A$3:$N$962,6,FALSE)="","",VLOOKUP($O1356,'APOIO-DESPESAS'!$A$3:$N$962,6,FALSE)),"")</f>
        <v/>
      </c>
      <c r="F1356" s="223" t="str">
        <f>IFERROR(IF(VLOOKUP($O1356,'APOIO-DESPESAS'!$A$3:$N$962,7,FALSE)="","",VLOOKUP($O1356,'APOIO-DESPESAS'!$A$3:$N$962,7,FALSE)),"")</f>
        <v/>
      </c>
      <c r="G1356" s="223" t="str">
        <f>IFERROR(IF(VLOOKUP($O1356,'APOIO-DESPESAS'!$A$3:$N$962,8,FALSE)="","",VLOOKUP($O1356,'APOIO-DESPESAS'!$A$3:$N$962,8,FALSE)),"")</f>
        <v/>
      </c>
      <c r="H1356" s="223" t="str">
        <f>IFERROR(IF(VLOOKUP($O1356,'APOIO-DESPESAS'!$A$3:$N$962,9,FALSE)="","",VLOOKUP($O1356,'APOIO-DESPESAS'!$A$3:$N$962,9,FALSE)),"")</f>
        <v/>
      </c>
      <c r="I1356" s="223" t="str">
        <f>IFERROR(IF(VLOOKUP($O1356,'APOIO-DESPESAS'!$A$3:$N$962,10,FALSE)="","",VLOOKUP($O1356,'APOIO-DESPESAS'!$A$3:$N$962,10,FALSE)),"")</f>
        <v/>
      </c>
      <c r="J1356" s="223" t="str">
        <f>IFERROR(IF(VLOOKUP($O1356,'APOIO-DESPESAS'!$A$3:$N$962,11,FALSE)="","",VLOOKUP($O1356,'APOIO-DESPESAS'!$A$3:$N$962,11,FALSE)),"")</f>
        <v/>
      </c>
      <c r="K1356" s="223" t="str">
        <f>IFERROR(IF(VLOOKUP($O1356,'APOIO-DESPESAS'!$A$3:$N$962,12,FALSE)="","",VLOOKUP($O1356,'APOIO-DESPESAS'!$A$3:$N$962,12,FALSE)),"")</f>
        <v/>
      </c>
      <c r="L1356" s="223" t="str">
        <f>IFERROR(IF(VLOOKUP($O1356,'APOIO-DESPESAS'!$A$3:$N$962,13,FALSE)="","",VLOOKUP($O1356,'APOIO-DESPESAS'!$A$3:$N$962,13,FALSE)),"")</f>
        <v/>
      </c>
      <c r="M1356" s="223" t="str">
        <f>IFERROR(IF(VLOOKUP($O1356,'APOIO-DESPESAS'!$A$3:$N$962,14,FALSE)="","",VLOOKUP($O1356,'APOIO-DESPESAS'!$A$3:$N$962,14,FALSE)),"")</f>
        <v/>
      </c>
      <c r="O1356" s="223">
        <f t="shared" si="21"/>
        <v>1354</v>
      </c>
    </row>
    <row r="1357" spans="1:15" x14ac:dyDescent="0.25">
      <c r="A1357" s="223" t="str">
        <f>IFERROR(IF(VLOOKUP($O1357,'APOIO-DESPESAS'!$A$3:$N$962,2,FALSE)="","",VLOOKUP($O1357,'APOIO-DESPESAS'!$A$3:$N$962,2,FALSE)),"")</f>
        <v/>
      </c>
      <c r="B1357" s="223" t="str">
        <f>IFERROR(IF(VLOOKUP($O1357,'APOIO-DESPESAS'!$A$3:$N$962,3,FALSE)="","",VLOOKUP($O1357,'APOIO-DESPESAS'!$A$3:$N$962,3,FALSE)),"")</f>
        <v/>
      </c>
      <c r="C1357" s="223" t="str">
        <f>IFERROR(IF(VLOOKUP($O1357,'APOIO-DESPESAS'!$A$3:$N$962,4,FALSE)="","",VLOOKUP($O1357,'APOIO-DESPESAS'!$A$3:$N$962,4,FALSE)),"")</f>
        <v/>
      </c>
      <c r="D1357" s="223" t="str">
        <f>IFERROR(IF(VLOOKUP($O1357,'APOIO-DESPESAS'!$A$3:$N$962,5,FALSE)="","",VLOOKUP($O1357,'APOIO-DESPESAS'!$A$3:$N$962,5,FALSE)),"")</f>
        <v/>
      </c>
      <c r="E1357" s="223" t="str">
        <f>IFERROR(IF(VLOOKUP($O1357,'APOIO-DESPESAS'!$A$3:$N$962,6,FALSE)="","",VLOOKUP($O1357,'APOIO-DESPESAS'!$A$3:$N$962,6,FALSE)),"")</f>
        <v/>
      </c>
      <c r="F1357" s="223" t="str">
        <f>IFERROR(IF(VLOOKUP($O1357,'APOIO-DESPESAS'!$A$3:$N$962,7,FALSE)="","",VLOOKUP($O1357,'APOIO-DESPESAS'!$A$3:$N$962,7,FALSE)),"")</f>
        <v/>
      </c>
      <c r="G1357" s="223" t="str">
        <f>IFERROR(IF(VLOOKUP($O1357,'APOIO-DESPESAS'!$A$3:$N$962,8,FALSE)="","",VLOOKUP($O1357,'APOIO-DESPESAS'!$A$3:$N$962,8,FALSE)),"")</f>
        <v/>
      </c>
      <c r="H1357" s="223" t="str">
        <f>IFERROR(IF(VLOOKUP($O1357,'APOIO-DESPESAS'!$A$3:$N$962,9,FALSE)="","",VLOOKUP($O1357,'APOIO-DESPESAS'!$A$3:$N$962,9,FALSE)),"")</f>
        <v/>
      </c>
      <c r="I1357" s="223" t="str">
        <f>IFERROR(IF(VLOOKUP($O1357,'APOIO-DESPESAS'!$A$3:$N$962,10,FALSE)="","",VLOOKUP($O1357,'APOIO-DESPESAS'!$A$3:$N$962,10,FALSE)),"")</f>
        <v/>
      </c>
      <c r="J1357" s="223" t="str">
        <f>IFERROR(IF(VLOOKUP($O1357,'APOIO-DESPESAS'!$A$3:$N$962,11,FALSE)="","",VLOOKUP($O1357,'APOIO-DESPESAS'!$A$3:$N$962,11,FALSE)),"")</f>
        <v/>
      </c>
      <c r="K1357" s="223" t="str">
        <f>IFERROR(IF(VLOOKUP($O1357,'APOIO-DESPESAS'!$A$3:$N$962,12,FALSE)="","",VLOOKUP($O1357,'APOIO-DESPESAS'!$A$3:$N$962,12,FALSE)),"")</f>
        <v/>
      </c>
      <c r="L1357" s="223" t="str">
        <f>IFERROR(IF(VLOOKUP($O1357,'APOIO-DESPESAS'!$A$3:$N$962,13,FALSE)="","",VLOOKUP($O1357,'APOIO-DESPESAS'!$A$3:$N$962,13,FALSE)),"")</f>
        <v/>
      </c>
      <c r="M1357" s="223" t="str">
        <f>IFERROR(IF(VLOOKUP($O1357,'APOIO-DESPESAS'!$A$3:$N$962,14,FALSE)="","",VLOOKUP($O1357,'APOIO-DESPESAS'!$A$3:$N$962,14,FALSE)),"")</f>
        <v/>
      </c>
      <c r="O1357" s="223">
        <f t="shared" si="21"/>
        <v>1355</v>
      </c>
    </row>
    <row r="1358" spans="1:15" x14ac:dyDescent="0.25">
      <c r="A1358" s="223" t="str">
        <f>IFERROR(IF(VLOOKUP($O1358,'APOIO-DESPESAS'!$A$3:$N$962,2,FALSE)="","",VLOOKUP($O1358,'APOIO-DESPESAS'!$A$3:$N$962,2,FALSE)),"")</f>
        <v/>
      </c>
      <c r="B1358" s="223" t="str">
        <f>IFERROR(IF(VLOOKUP($O1358,'APOIO-DESPESAS'!$A$3:$N$962,3,FALSE)="","",VLOOKUP($O1358,'APOIO-DESPESAS'!$A$3:$N$962,3,FALSE)),"")</f>
        <v/>
      </c>
      <c r="C1358" s="223" t="str">
        <f>IFERROR(IF(VLOOKUP($O1358,'APOIO-DESPESAS'!$A$3:$N$962,4,FALSE)="","",VLOOKUP($O1358,'APOIO-DESPESAS'!$A$3:$N$962,4,FALSE)),"")</f>
        <v/>
      </c>
      <c r="D1358" s="223" t="str">
        <f>IFERROR(IF(VLOOKUP($O1358,'APOIO-DESPESAS'!$A$3:$N$962,5,FALSE)="","",VLOOKUP($O1358,'APOIO-DESPESAS'!$A$3:$N$962,5,FALSE)),"")</f>
        <v/>
      </c>
      <c r="E1358" s="223" t="str">
        <f>IFERROR(IF(VLOOKUP($O1358,'APOIO-DESPESAS'!$A$3:$N$962,6,FALSE)="","",VLOOKUP($O1358,'APOIO-DESPESAS'!$A$3:$N$962,6,FALSE)),"")</f>
        <v/>
      </c>
      <c r="F1358" s="223" t="str">
        <f>IFERROR(IF(VLOOKUP($O1358,'APOIO-DESPESAS'!$A$3:$N$962,7,FALSE)="","",VLOOKUP($O1358,'APOIO-DESPESAS'!$A$3:$N$962,7,FALSE)),"")</f>
        <v/>
      </c>
      <c r="G1358" s="223" t="str">
        <f>IFERROR(IF(VLOOKUP($O1358,'APOIO-DESPESAS'!$A$3:$N$962,8,FALSE)="","",VLOOKUP($O1358,'APOIO-DESPESAS'!$A$3:$N$962,8,FALSE)),"")</f>
        <v/>
      </c>
      <c r="H1358" s="223" t="str">
        <f>IFERROR(IF(VLOOKUP($O1358,'APOIO-DESPESAS'!$A$3:$N$962,9,FALSE)="","",VLOOKUP($O1358,'APOIO-DESPESAS'!$A$3:$N$962,9,FALSE)),"")</f>
        <v/>
      </c>
      <c r="I1358" s="223" t="str">
        <f>IFERROR(IF(VLOOKUP($O1358,'APOIO-DESPESAS'!$A$3:$N$962,10,FALSE)="","",VLOOKUP($O1358,'APOIO-DESPESAS'!$A$3:$N$962,10,FALSE)),"")</f>
        <v/>
      </c>
      <c r="J1358" s="223" t="str">
        <f>IFERROR(IF(VLOOKUP($O1358,'APOIO-DESPESAS'!$A$3:$N$962,11,FALSE)="","",VLOOKUP($O1358,'APOIO-DESPESAS'!$A$3:$N$962,11,FALSE)),"")</f>
        <v/>
      </c>
      <c r="K1358" s="223" t="str">
        <f>IFERROR(IF(VLOOKUP($O1358,'APOIO-DESPESAS'!$A$3:$N$962,12,FALSE)="","",VLOOKUP($O1358,'APOIO-DESPESAS'!$A$3:$N$962,12,FALSE)),"")</f>
        <v/>
      </c>
      <c r="L1358" s="223" t="str">
        <f>IFERROR(IF(VLOOKUP($O1358,'APOIO-DESPESAS'!$A$3:$N$962,13,FALSE)="","",VLOOKUP($O1358,'APOIO-DESPESAS'!$A$3:$N$962,13,FALSE)),"")</f>
        <v/>
      </c>
      <c r="M1358" s="223" t="str">
        <f>IFERROR(IF(VLOOKUP($O1358,'APOIO-DESPESAS'!$A$3:$N$962,14,FALSE)="","",VLOOKUP($O1358,'APOIO-DESPESAS'!$A$3:$N$962,14,FALSE)),"")</f>
        <v/>
      </c>
      <c r="O1358" s="223">
        <f t="shared" si="21"/>
        <v>1356</v>
      </c>
    </row>
    <row r="1359" spans="1:15" x14ac:dyDescent="0.25">
      <c r="A1359" s="223" t="str">
        <f>IFERROR(IF(VLOOKUP($O1359,'APOIO-DESPESAS'!$A$3:$N$962,2,FALSE)="","",VLOOKUP($O1359,'APOIO-DESPESAS'!$A$3:$N$962,2,FALSE)),"")</f>
        <v/>
      </c>
      <c r="B1359" s="223" t="str">
        <f>IFERROR(IF(VLOOKUP($O1359,'APOIO-DESPESAS'!$A$3:$N$962,3,FALSE)="","",VLOOKUP($O1359,'APOIO-DESPESAS'!$A$3:$N$962,3,FALSE)),"")</f>
        <v/>
      </c>
      <c r="C1359" s="223" t="str">
        <f>IFERROR(IF(VLOOKUP($O1359,'APOIO-DESPESAS'!$A$3:$N$962,4,FALSE)="","",VLOOKUP($O1359,'APOIO-DESPESAS'!$A$3:$N$962,4,FALSE)),"")</f>
        <v/>
      </c>
      <c r="D1359" s="223" t="str">
        <f>IFERROR(IF(VLOOKUP($O1359,'APOIO-DESPESAS'!$A$3:$N$962,5,FALSE)="","",VLOOKUP($O1359,'APOIO-DESPESAS'!$A$3:$N$962,5,FALSE)),"")</f>
        <v/>
      </c>
      <c r="E1359" s="223" t="str">
        <f>IFERROR(IF(VLOOKUP($O1359,'APOIO-DESPESAS'!$A$3:$N$962,6,FALSE)="","",VLOOKUP($O1359,'APOIO-DESPESAS'!$A$3:$N$962,6,FALSE)),"")</f>
        <v/>
      </c>
      <c r="F1359" s="223" t="str">
        <f>IFERROR(IF(VLOOKUP($O1359,'APOIO-DESPESAS'!$A$3:$N$962,7,FALSE)="","",VLOOKUP($O1359,'APOIO-DESPESAS'!$A$3:$N$962,7,FALSE)),"")</f>
        <v/>
      </c>
      <c r="G1359" s="223" t="str">
        <f>IFERROR(IF(VLOOKUP($O1359,'APOIO-DESPESAS'!$A$3:$N$962,8,FALSE)="","",VLOOKUP($O1359,'APOIO-DESPESAS'!$A$3:$N$962,8,FALSE)),"")</f>
        <v/>
      </c>
      <c r="H1359" s="223" t="str">
        <f>IFERROR(IF(VLOOKUP($O1359,'APOIO-DESPESAS'!$A$3:$N$962,9,FALSE)="","",VLOOKUP($O1359,'APOIO-DESPESAS'!$A$3:$N$962,9,FALSE)),"")</f>
        <v/>
      </c>
      <c r="I1359" s="223" t="str">
        <f>IFERROR(IF(VLOOKUP($O1359,'APOIO-DESPESAS'!$A$3:$N$962,10,FALSE)="","",VLOOKUP($O1359,'APOIO-DESPESAS'!$A$3:$N$962,10,FALSE)),"")</f>
        <v/>
      </c>
      <c r="J1359" s="223" t="str">
        <f>IFERROR(IF(VLOOKUP($O1359,'APOIO-DESPESAS'!$A$3:$N$962,11,FALSE)="","",VLOOKUP($O1359,'APOIO-DESPESAS'!$A$3:$N$962,11,FALSE)),"")</f>
        <v/>
      </c>
      <c r="K1359" s="223" t="str">
        <f>IFERROR(IF(VLOOKUP($O1359,'APOIO-DESPESAS'!$A$3:$N$962,12,FALSE)="","",VLOOKUP($O1359,'APOIO-DESPESAS'!$A$3:$N$962,12,FALSE)),"")</f>
        <v/>
      </c>
      <c r="L1359" s="223" t="str">
        <f>IFERROR(IF(VLOOKUP($O1359,'APOIO-DESPESAS'!$A$3:$N$962,13,FALSE)="","",VLOOKUP($O1359,'APOIO-DESPESAS'!$A$3:$N$962,13,FALSE)),"")</f>
        <v/>
      </c>
      <c r="M1359" s="223" t="str">
        <f>IFERROR(IF(VLOOKUP($O1359,'APOIO-DESPESAS'!$A$3:$N$962,14,FALSE)="","",VLOOKUP($O1359,'APOIO-DESPESAS'!$A$3:$N$962,14,FALSE)),"")</f>
        <v/>
      </c>
      <c r="O1359" s="223">
        <f t="shared" si="21"/>
        <v>1357</v>
      </c>
    </row>
    <row r="1360" spans="1:15" x14ac:dyDescent="0.25">
      <c r="A1360" s="223" t="str">
        <f>IFERROR(IF(VLOOKUP($O1360,'APOIO-DESPESAS'!$A$3:$N$962,2,FALSE)="","",VLOOKUP($O1360,'APOIO-DESPESAS'!$A$3:$N$962,2,FALSE)),"")</f>
        <v/>
      </c>
      <c r="B1360" s="223" t="str">
        <f>IFERROR(IF(VLOOKUP($O1360,'APOIO-DESPESAS'!$A$3:$N$962,3,FALSE)="","",VLOOKUP($O1360,'APOIO-DESPESAS'!$A$3:$N$962,3,FALSE)),"")</f>
        <v/>
      </c>
      <c r="C1360" s="223" t="str">
        <f>IFERROR(IF(VLOOKUP($O1360,'APOIO-DESPESAS'!$A$3:$N$962,4,FALSE)="","",VLOOKUP($O1360,'APOIO-DESPESAS'!$A$3:$N$962,4,FALSE)),"")</f>
        <v/>
      </c>
      <c r="D1360" s="223" t="str">
        <f>IFERROR(IF(VLOOKUP($O1360,'APOIO-DESPESAS'!$A$3:$N$962,5,FALSE)="","",VLOOKUP($O1360,'APOIO-DESPESAS'!$A$3:$N$962,5,FALSE)),"")</f>
        <v/>
      </c>
      <c r="E1360" s="223" t="str">
        <f>IFERROR(IF(VLOOKUP($O1360,'APOIO-DESPESAS'!$A$3:$N$962,6,FALSE)="","",VLOOKUP($O1360,'APOIO-DESPESAS'!$A$3:$N$962,6,FALSE)),"")</f>
        <v/>
      </c>
      <c r="F1360" s="223" t="str">
        <f>IFERROR(IF(VLOOKUP($O1360,'APOIO-DESPESAS'!$A$3:$N$962,7,FALSE)="","",VLOOKUP($O1360,'APOIO-DESPESAS'!$A$3:$N$962,7,FALSE)),"")</f>
        <v/>
      </c>
      <c r="G1360" s="223" t="str">
        <f>IFERROR(IF(VLOOKUP($O1360,'APOIO-DESPESAS'!$A$3:$N$962,8,FALSE)="","",VLOOKUP($O1360,'APOIO-DESPESAS'!$A$3:$N$962,8,FALSE)),"")</f>
        <v/>
      </c>
      <c r="H1360" s="223" t="str">
        <f>IFERROR(IF(VLOOKUP($O1360,'APOIO-DESPESAS'!$A$3:$N$962,9,FALSE)="","",VLOOKUP($O1360,'APOIO-DESPESAS'!$A$3:$N$962,9,FALSE)),"")</f>
        <v/>
      </c>
      <c r="I1360" s="223" t="str">
        <f>IFERROR(IF(VLOOKUP($O1360,'APOIO-DESPESAS'!$A$3:$N$962,10,FALSE)="","",VLOOKUP($O1360,'APOIO-DESPESAS'!$A$3:$N$962,10,FALSE)),"")</f>
        <v/>
      </c>
      <c r="J1360" s="223" t="str">
        <f>IFERROR(IF(VLOOKUP($O1360,'APOIO-DESPESAS'!$A$3:$N$962,11,FALSE)="","",VLOOKUP($O1360,'APOIO-DESPESAS'!$A$3:$N$962,11,FALSE)),"")</f>
        <v/>
      </c>
      <c r="K1360" s="223" t="str">
        <f>IFERROR(IF(VLOOKUP($O1360,'APOIO-DESPESAS'!$A$3:$N$962,12,FALSE)="","",VLOOKUP($O1360,'APOIO-DESPESAS'!$A$3:$N$962,12,FALSE)),"")</f>
        <v/>
      </c>
      <c r="L1360" s="223" t="str">
        <f>IFERROR(IF(VLOOKUP($O1360,'APOIO-DESPESAS'!$A$3:$N$962,13,FALSE)="","",VLOOKUP($O1360,'APOIO-DESPESAS'!$A$3:$N$962,13,FALSE)),"")</f>
        <v/>
      </c>
      <c r="M1360" s="223" t="str">
        <f>IFERROR(IF(VLOOKUP($O1360,'APOIO-DESPESAS'!$A$3:$N$962,14,FALSE)="","",VLOOKUP($O1360,'APOIO-DESPESAS'!$A$3:$N$962,14,FALSE)),"")</f>
        <v/>
      </c>
      <c r="O1360" s="223">
        <f t="shared" si="21"/>
        <v>1358</v>
      </c>
    </row>
    <row r="1361" spans="1:15" x14ac:dyDescent="0.25">
      <c r="A1361" s="223" t="str">
        <f>IFERROR(IF(VLOOKUP($O1361,'APOIO-DESPESAS'!$A$3:$N$962,2,FALSE)="","",VLOOKUP($O1361,'APOIO-DESPESAS'!$A$3:$N$962,2,FALSE)),"")</f>
        <v/>
      </c>
      <c r="B1361" s="223" t="str">
        <f>IFERROR(IF(VLOOKUP($O1361,'APOIO-DESPESAS'!$A$3:$N$962,3,FALSE)="","",VLOOKUP($O1361,'APOIO-DESPESAS'!$A$3:$N$962,3,FALSE)),"")</f>
        <v/>
      </c>
      <c r="C1361" s="223" t="str">
        <f>IFERROR(IF(VLOOKUP($O1361,'APOIO-DESPESAS'!$A$3:$N$962,4,FALSE)="","",VLOOKUP($O1361,'APOIO-DESPESAS'!$A$3:$N$962,4,FALSE)),"")</f>
        <v/>
      </c>
      <c r="D1361" s="223" t="str">
        <f>IFERROR(IF(VLOOKUP($O1361,'APOIO-DESPESAS'!$A$3:$N$962,5,FALSE)="","",VLOOKUP($O1361,'APOIO-DESPESAS'!$A$3:$N$962,5,FALSE)),"")</f>
        <v/>
      </c>
      <c r="E1361" s="223" t="str">
        <f>IFERROR(IF(VLOOKUP($O1361,'APOIO-DESPESAS'!$A$3:$N$962,6,FALSE)="","",VLOOKUP($O1361,'APOIO-DESPESAS'!$A$3:$N$962,6,FALSE)),"")</f>
        <v/>
      </c>
      <c r="F1361" s="223" t="str">
        <f>IFERROR(IF(VLOOKUP($O1361,'APOIO-DESPESAS'!$A$3:$N$962,7,FALSE)="","",VLOOKUP($O1361,'APOIO-DESPESAS'!$A$3:$N$962,7,FALSE)),"")</f>
        <v/>
      </c>
      <c r="G1361" s="223" t="str">
        <f>IFERROR(IF(VLOOKUP($O1361,'APOIO-DESPESAS'!$A$3:$N$962,8,FALSE)="","",VLOOKUP($O1361,'APOIO-DESPESAS'!$A$3:$N$962,8,FALSE)),"")</f>
        <v/>
      </c>
      <c r="H1361" s="223" t="str">
        <f>IFERROR(IF(VLOOKUP($O1361,'APOIO-DESPESAS'!$A$3:$N$962,9,FALSE)="","",VLOOKUP($O1361,'APOIO-DESPESAS'!$A$3:$N$962,9,FALSE)),"")</f>
        <v/>
      </c>
      <c r="I1361" s="223" t="str">
        <f>IFERROR(IF(VLOOKUP($O1361,'APOIO-DESPESAS'!$A$3:$N$962,10,FALSE)="","",VLOOKUP($O1361,'APOIO-DESPESAS'!$A$3:$N$962,10,FALSE)),"")</f>
        <v/>
      </c>
      <c r="J1361" s="223" t="str">
        <f>IFERROR(IF(VLOOKUP($O1361,'APOIO-DESPESAS'!$A$3:$N$962,11,FALSE)="","",VLOOKUP($O1361,'APOIO-DESPESAS'!$A$3:$N$962,11,FALSE)),"")</f>
        <v/>
      </c>
      <c r="K1361" s="223" t="str">
        <f>IFERROR(IF(VLOOKUP($O1361,'APOIO-DESPESAS'!$A$3:$N$962,12,FALSE)="","",VLOOKUP($O1361,'APOIO-DESPESAS'!$A$3:$N$962,12,FALSE)),"")</f>
        <v/>
      </c>
      <c r="L1361" s="223" t="str">
        <f>IFERROR(IF(VLOOKUP($O1361,'APOIO-DESPESAS'!$A$3:$N$962,13,FALSE)="","",VLOOKUP($O1361,'APOIO-DESPESAS'!$A$3:$N$962,13,FALSE)),"")</f>
        <v/>
      </c>
      <c r="M1361" s="223" t="str">
        <f>IFERROR(IF(VLOOKUP($O1361,'APOIO-DESPESAS'!$A$3:$N$962,14,FALSE)="","",VLOOKUP($O1361,'APOIO-DESPESAS'!$A$3:$N$962,14,FALSE)),"")</f>
        <v/>
      </c>
      <c r="O1361" s="223">
        <f t="shared" si="21"/>
        <v>1359</v>
      </c>
    </row>
    <row r="1362" spans="1:15" x14ac:dyDescent="0.25">
      <c r="A1362" s="223" t="str">
        <f>IFERROR(IF(VLOOKUP($O1362,'APOIO-DESPESAS'!$A$3:$N$962,2,FALSE)="","",VLOOKUP($O1362,'APOIO-DESPESAS'!$A$3:$N$962,2,FALSE)),"")</f>
        <v/>
      </c>
      <c r="B1362" s="223" t="str">
        <f>IFERROR(IF(VLOOKUP($O1362,'APOIO-DESPESAS'!$A$3:$N$962,3,FALSE)="","",VLOOKUP($O1362,'APOIO-DESPESAS'!$A$3:$N$962,3,FALSE)),"")</f>
        <v/>
      </c>
      <c r="C1362" s="223" t="str">
        <f>IFERROR(IF(VLOOKUP($O1362,'APOIO-DESPESAS'!$A$3:$N$962,4,FALSE)="","",VLOOKUP($O1362,'APOIO-DESPESAS'!$A$3:$N$962,4,FALSE)),"")</f>
        <v/>
      </c>
      <c r="D1362" s="223" t="str">
        <f>IFERROR(IF(VLOOKUP($O1362,'APOIO-DESPESAS'!$A$3:$N$962,5,FALSE)="","",VLOOKUP($O1362,'APOIO-DESPESAS'!$A$3:$N$962,5,FALSE)),"")</f>
        <v/>
      </c>
      <c r="E1362" s="223" t="str">
        <f>IFERROR(IF(VLOOKUP($O1362,'APOIO-DESPESAS'!$A$3:$N$962,6,FALSE)="","",VLOOKUP($O1362,'APOIO-DESPESAS'!$A$3:$N$962,6,FALSE)),"")</f>
        <v/>
      </c>
      <c r="F1362" s="223" t="str">
        <f>IFERROR(IF(VLOOKUP($O1362,'APOIO-DESPESAS'!$A$3:$N$962,7,FALSE)="","",VLOOKUP($O1362,'APOIO-DESPESAS'!$A$3:$N$962,7,FALSE)),"")</f>
        <v/>
      </c>
      <c r="G1362" s="223" t="str">
        <f>IFERROR(IF(VLOOKUP($O1362,'APOIO-DESPESAS'!$A$3:$N$962,8,FALSE)="","",VLOOKUP($O1362,'APOIO-DESPESAS'!$A$3:$N$962,8,FALSE)),"")</f>
        <v/>
      </c>
      <c r="H1362" s="223" t="str">
        <f>IFERROR(IF(VLOOKUP($O1362,'APOIO-DESPESAS'!$A$3:$N$962,9,FALSE)="","",VLOOKUP($O1362,'APOIO-DESPESAS'!$A$3:$N$962,9,FALSE)),"")</f>
        <v/>
      </c>
      <c r="I1362" s="223" t="str">
        <f>IFERROR(IF(VLOOKUP($O1362,'APOIO-DESPESAS'!$A$3:$N$962,10,FALSE)="","",VLOOKUP($O1362,'APOIO-DESPESAS'!$A$3:$N$962,10,FALSE)),"")</f>
        <v/>
      </c>
      <c r="J1362" s="223" t="str">
        <f>IFERROR(IF(VLOOKUP($O1362,'APOIO-DESPESAS'!$A$3:$N$962,11,FALSE)="","",VLOOKUP($O1362,'APOIO-DESPESAS'!$A$3:$N$962,11,FALSE)),"")</f>
        <v/>
      </c>
      <c r="K1362" s="223" t="str">
        <f>IFERROR(IF(VLOOKUP($O1362,'APOIO-DESPESAS'!$A$3:$N$962,12,FALSE)="","",VLOOKUP($O1362,'APOIO-DESPESAS'!$A$3:$N$962,12,FALSE)),"")</f>
        <v/>
      </c>
      <c r="L1362" s="223" t="str">
        <f>IFERROR(IF(VLOOKUP($O1362,'APOIO-DESPESAS'!$A$3:$N$962,13,FALSE)="","",VLOOKUP($O1362,'APOIO-DESPESAS'!$A$3:$N$962,13,FALSE)),"")</f>
        <v/>
      </c>
      <c r="M1362" s="223" t="str">
        <f>IFERROR(IF(VLOOKUP($O1362,'APOIO-DESPESAS'!$A$3:$N$962,14,FALSE)="","",VLOOKUP($O1362,'APOIO-DESPESAS'!$A$3:$N$962,14,FALSE)),"")</f>
        <v/>
      </c>
      <c r="O1362" s="223">
        <f t="shared" si="21"/>
        <v>1360</v>
      </c>
    </row>
    <row r="1363" spans="1:15" x14ac:dyDescent="0.25">
      <c r="A1363" s="223" t="str">
        <f>IFERROR(IF(VLOOKUP($O1363,'APOIO-DESPESAS'!$A$3:$N$962,2,FALSE)="","",VLOOKUP($O1363,'APOIO-DESPESAS'!$A$3:$N$962,2,FALSE)),"")</f>
        <v/>
      </c>
      <c r="B1363" s="223" t="str">
        <f>IFERROR(IF(VLOOKUP($O1363,'APOIO-DESPESAS'!$A$3:$N$962,3,FALSE)="","",VLOOKUP($O1363,'APOIO-DESPESAS'!$A$3:$N$962,3,FALSE)),"")</f>
        <v/>
      </c>
      <c r="C1363" s="223" t="str">
        <f>IFERROR(IF(VLOOKUP($O1363,'APOIO-DESPESAS'!$A$3:$N$962,4,FALSE)="","",VLOOKUP($O1363,'APOIO-DESPESAS'!$A$3:$N$962,4,FALSE)),"")</f>
        <v/>
      </c>
      <c r="D1363" s="223" t="str">
        <f>IFERROR(IF(VLOOKUP($O1363,'APOIO-DESPESAS'!$A$3:$N$962,5,FALSE)="","",VLOOKUP($O1363,'APOIO-DESPESAS'!$A$3:$N$962,5,FALSE)),"")</f>
        <v/>
      </c>
      <c r="E1363" s="223" t="str">
        <f>IFERROR(IF(VLOOKUP($O1363,'APOIO-DESPESAS'!$A$3:$N$962,6,FALSE)="","",VLOOKUP($O1363,'APOIO-DESPESAS'!$A$3:$N$962,6,FALSE)),"")</f>
        <v/>
      </c>
      <c r="F1363" s="223" t="str">
        <f>IFERROR(IF(VLOOKUP($O1363,'APOIO-DESPESAS'!$A$3:$N$962,7,FALSE)="","",VLOOKUP($O1363,'APOIO-DESPESAS'!$A$3:$N$962,7,FALSE)),"")</f>
        <v/>
      </c>
      <c r="G1363" s="223" t="str">
        <f>IFERROR(IF(VLOOKUP($O1363,'APOIO-DESPESAS'!$A$3:$N$962,8,FALSE)="","",VLOOKUP($O1363,'APOIO-DESPESAS'!$A$3:$N$962,8,FALSE)),"")</f>
        <v/>
      </c>
      <c r="H1363" s="223" t="str">
        <f>IFERROR(IF(VLOOKUP($O1363,'APOIO-DESPESAS'!$A$3:$N$962,9,FALSE)="","",VLOOKUP($O1363,'APOIO-DESPESAS'!$A$3:$N$962,9,FALSE)),"")</f>
        <v/>
      </c>
      <c r="I1363" s="223" t="str">
        <f>IFERROR(IF(VLOOKUP($O1363,'APOIO-DESPESAS'!$A$3:$N$962,10,FALSE)="","",VLOOKUP($O1363,'APOIO-DESPESAS'!$A$3:$N$962,10,FALSE)),"")</f>
        <v/>
      </c>
      <c r="J1363" s="223" t="str">
        <f>IFERROR(IF(VLOOKUP($O1363,'APOIO-DESPESAS'!$A$3:$N$962,11,FALSE)="","",VLOOKUP($O1363,'APOIO-DESPESAS'!$A$3:$N$962,11,FALSE)),"")</f>
        <v/>
      </c>
      <c r="K1363" s="223" t="str">
        <f>IFERROR(IF(VLOOKUP($O1363,'APOIO-DESPESAS'!$A$3:$N$962,12,FALSE)="","",VLOOKUP($O1363,'APOIO-DESPESAS'!$A$3:$N$962,12,FALSE)),"")</f>
        <v/>
      </c>
      <c r="L1363" s="223" t="str">
        <f>IFERROR(IF(VLOOKUP($O1363,'APOIO-DESPESAS'!$A$3:$N$962,13,FALSE)="","",VLOOKUP($O1363,'APOIO-DESPESAS'!$A$3:$N$962,13,FALSE)),"")</f>
        <v/>
      </c>
      <c r="M1363" s="223" t="str">
        <f>IFERROR(IF(VLOOKUP($O1363,'APOIO-DESPESAS'!$A$3:$N$962,14,FALSE)="","",VLOOKUP($O1363,'APOIO-DESPESAS'!$A$3:$N$962,14,FALSE)),"")</f>
        <v/>
      </c>
      <c r="O1363" s="223">
        <f t="shared" si="21"/>
        <v>1361</v>
      </c>
    </row>
    <row r="1364" spans="1:15" x14ac:dyDescent="0.25">
      <c r="A1364" s="223" t="str">
        <f>IFERROR(IF(VLOOKUP($O1364,'APOIO-DESPESAS'!$A$3:$N$962,2,FALSE)="","",VLOOKUP($O1364,'APOIO-DESPESAS'!$A$3:$N$962,2,FALSE)),"")</f>
        <v/>
      </c>
      <c r="B1364" s="223" t="str">
        <f>IFERROR(IF(VLOOKUP($O1364,'APOIO-DESPESAS'!$A$3:$N$962,3,FALSE)="","",VLOOKUP($O1364,'APOIO-DESPESAS'!$A$3:$N$962,3,FALSE)),"")</f>
        <v/>
      </c>
      <c r="C1364" s="223" t="str">
        <f>IFERROR(IF(VLOOKUP($O1364,'APOIO-DESPESAS'!$A$3:$N$962,4,FALSE)="","",VLOOKUP($O1364,'APOIO-DESPESAS'!$A$3:$N$962,4,FALSE)),"")</f>
        <v/>
      </c>
      <c r="D1364" s="223" t="str">
        <f>IFERROR(IF(VLOOKUP($O1364,'APOIO-DESPESAS'!$A$3:$N$962,5,FALSE)="","",VLOOKUP($O1364,'APOIO-DESPESAS'!$A$3:$N$962,5,FALSE)),"")</f>
        <v/>
      </c>
      <c r="E1364" s="223" t="str">
        <f>IFERROR(IF(VLOOKUP($O1364,'APOIO-DESPESAS'!$A$3:$N$962,6,FALSE)="","",VLOOKUP($O1364,'APOIO-DESPESAS'!$A$3:$N$962,6,FALSE)),"")</f>
        <v/>
      </c>
      <c r="F1364" s="223" t="str">
        <f>IFERROR(IF(VLOOKUP($O1364,'APOIO-DESPESAS'!$A$3:$N$962,7,FALSE)="","",VLOOKUP($O1364,'APOIO-DESPESAS'!$A$3:$N$962,7,FALSE)),"")</f>
        <v/>
      </c>
      <c r="G1364" s="223" t="str">
        <f>IFERROR(IF(VLOOKUP($O1364,'APOIO-DESPESAS'!$A$3:$N$962,8,FALSE)="","",VLOOKUP($O1364,'APOIO-DESPESAS'!$A$3:$N$962,8,FALSE)),"")</f>
        <v/>
      </c>
      <c r="H1364" s="223" t="str">
        <f>IFERROR(IF(VLOOKUP($O1364,'APOIO-DESPESAS'!$A$3:$N$962,9,FALSE)="","",VLOOKUP($O1364,'APOIO-DESPESAS'!$A$3:$N$962,9,FALSE)),"")</f>
        <v/>
      </c>
      <c r="I1364" s="223" t="str">
        <f>IFERROR(IF(VLOOKUP($O1364,'APOIO-DESPESAS'!$A$3:$N$962,10,FALSE)="","",VLOOKUP($O1364,'APOIO-DESPESAS'!$A$3:$N$962,10,FALSE)),"")</f>
        <v/>
      </c>
      <c r="J1364" s="223" t="str">
        <f>IFERROR(IF(VLOOKUP($O1364,'APOIO-DESPESAS'!$A$3:$N$962,11,FALSE)="","",VLOOKUP($O1364,'APOIO-DESPESAS'!$A$3:$N$962,11,FALSE)),"")</f>
        <v/>
      </c>
      <c r="K1364" s="223" t="str">
        <f>IFERROR(IF(VLOOKUP($O1364,'APOIO-DESPESAS'!$A$3:$N$962,12,FALSE)="","",VLOOKUP($O1364,'APOIO-DESPESAS'!$A$3:$N$962,12,FALSE)),"")</f>
        <v/>
      </c>
      <c r="L1364" s="223" t="str">
        <f>IFERROR(IF(VLOOKUP($O1364,'APOIO-DESPESAS'!$A$3:$N$962,13,FALSE)="","",VLOOKUP($O1364,'APOIO-DESPESAS'!$A$3:$N$962,13,FALSE)),"")</f>
        <v/>
      </c>
      <c r="M1364" s="223" t="str">
        <f>IFERROR(IF(VLOOKUP($O1364,'APOIO-DESPESAS'!$A$3:$N$962,14,FALSE)="","",VLOOKUP($O1364,'APOIO-DESPESAS'!$A$3:$N$962,14,FALSE)),"")</f>
        <v/>
      </c>
      <c r="O1364" s="223">
        <f t="shared" si="21"/>
        <v>1362</v>
      </c>
    </row>
    <row r="1365" spans="1:15" x14ac:dyDescent="0.25">
      <c r="A1365" s="223" t="str">
        <f>IFERROR(IF(VLOOKUP($O1365,'APOIO-DESPESAS'!$A$3:$N$962,2,FALSE)="","",VLOOKUP($O1365,'APOIO-DESPESAS'!$A$3:$N$962,2,FALSE)),"")</f>
        <v/>
      </c>
      <c r="B1365" s="223" t="str">
        <f>IFERROR(IF(VLOOKUP($O1365,'APOIO-DESPESAS'!$A$3:$N$962,3,FALSE)="","",VLOOKUP($O1365,'APOIO-DESPESAS'!$A$3:$N$962,3,FALSE)),"")</f>
        <v/>
      </c>
      <c r="C1365" s="223" t="str">
        <f>IFERROR(IF(VLOOKUP($O1365,'APOIO-DESPESAS'!$A$3:$N$962,4,FALSE)="","",VLOOKUP($O1365,'APOIO-DESPESAS'!$A$3:$N$962,4,FALSE)),"")</f>
        <v/>
      </c>
      <c r="D1365" s="223" t="str">
        <f>IFERROR(IF(VLOOKUP($O1365,'APOIO-DESPESAS'!$A$3:$N$962,5,FALSE)="","",VLOOKUP($O1365,'APOIO-DESPESAS'!$A$3:$N$962,5,FALSE)),"")</f>
        <v/>
      </c>
      <c r="E1365" s="223" t="str">
        <f>IFERROR(IF(VLOOKUP($O1365,'APOIO-DESPESAS'!$A$3:$N$962,6,FALSE)="","",VLOOKUP($O1365,'APOIO-DESPESAS'!$A$3:$N$962,6,FALSE)),"")</f>
        <v/>
      </c>
      <c r="F1365" s="223" t="str">
        <f>IFERROR(IF(VLOOKUP($O1365,'APOIO-DESPESAS'!$A$3:$N$962,7,FALSE)="","",VLOOKUP($O1365,'APOIO-DESPESAS'!$A$3:$N$962,7,FALSE)),"")</f>
        <v/>
      </c>
      <c r="G1365" s="223" t="str">
        <f>IFERROR(IF(VLOOKUP($O1365,'APOIO-DESPESAS'!$A$3:$N$962,8,FALSE)="","",VLOOKUP($O1365,'APOIO-DESPESAS'!$A$3:$N$962,8,FALSE)),"")</f>
        <v/>
      </c>
      <c r="H1365" s="223" t="str">
        <f>IFERROR(IF(VLOOKUP($O1365,'APOIO-DESPESAS'!$A$3:$N$962,9,FALSE)="","",VLOOKUP($O1365,'APOIO-DESPESAS'!$A$3:$N$962,9,FALSE)),"")</f>
        <v/>
      </c>
      <c r="I1365" s="223" t="str">
        <f>IFERROR(IF(VLOOKUP($O1365,'APOIO-DESPESAS'!$A$3:$N$962,10,FALSE)="","",VLOOKUP($O1365,'APOIO-DESPESAS'!$A$3:$N$962,10,FALSE)),"")</f>
        <v/>
      </c>
      <c r="J1365" s="223" t="str">
        <f>IFERROR(IF(VLOOKUP($O1365,'APOIO-DESPESAS'!$A$3:$N$962,11,FALSE)="","",VLOOKUP($O1365,'APOIO-DESPESAS'!$A$3:$N$962,11,FALSE)),"")</f>
        <v/>
      </c>
      <c r="K1365" s="223" t="str">
        <f>IFERROR(IF(VLOOKUP($O1365,'APOIO-DESPESAS'!$A$3:$N$962,12,FALSE)="","",VLOOKUP($O1365,'APOIO-DESPESAS'!$A$3:$N$962,12,FALSE)),"")</f>
        <v/>
      </c>
      <c r="L1365" s="223" t="str">
        <f>IFERROR(IF(VLOOKUP($O1365,'APOIO-DESPESAS'!$A$3:$N$962,13,FALSE)="","",VLOOKUP($O1365,'APOIO-DESPESAS'!$A$3:$N$962,13,FALSE)),"")</f>
        <v/>
      </c>
      <c r="M1365" s="223" t="str">
        <f>IFERROR(IF(VLOOKUP($O1365,'APOIO-DESPESAS'!$A$3:$N$962,14,FALSE)="","",VLOOKUP($O1365,'APOIO-DESPESAS'!$A$3:$N$962,14,FALSE)),"")</f>
        <v/>
      </c>
      <c r="O1365" s="223">
        <f t="shared" si="21"/>
        <v>1363</v>
      </c>
    </row>
    <row r="1366" spans="1:15" x14ac:dyDescent="0.25">
      <c r="A1366" s="223" t="str">
        <f>IFERROR(IF(VLOOKUP($O1366,'APOIO-DESPESAS'!$A$3:$N$962,2,FALSE)="","",VLOOKUP($O1366,'APOIO-DESPESAS'!$A$3:$N$962,2,FALSE)),"")</f>
        <v/>
      </c>
      <c r="B1366" s="223" t="str">
        <f>IFERROR(IF(VLOOKUP($O1366,'APOIO-DESPESAS'!$A$3:$N$962,3,FALSE)="","",VLOOKUP($O1366,'APOIO-DESPESAS'!$A$3:$N$962,3,FALSE)),"")</f>
        <v/>
      </c>
      <c r="C1366" s="223" t="str">
        <f>IFERROR(IF(VLOOKUP($O1366,'APOIO-DESPESAS'!$A$3:$N$962,4,FALSE)="","",VLOOKUP($O1366,'APOIO-DESPESAS'!$A$3:$N$962,4,FALSE)),"")</f>
        <v/>
      </c>
      <c r="D1366" s="223" t="str">
        <f>IFERROR(IF(VLOOKUP($O1366,'APOIO-DESPESAS'!$A$3:$N$962,5,FALSE)="","",VLOOKUP($O1366,'APOIO-DESPESAS'!$A$3:$N$962,5,FALSE)),"")</f>
        <v/>
      </c>
      <c r="E1366" s="223" t="str">
        <f>IFERROR(IF(VLOOKUP($O1366,'APOIO-DESPESAS'!$A$3:$N$962,6,FALSE)="","",VLOOKUP($O1366,'APOIO-DESPESAS'!$A$3:$N$962,6,FALSE)),"")</f>
        <v/>
      </c>
      <c r="F1366" s="223" t="str">
        <f>IFERROR(IF(VLOOKUP($O1366,'APOIO-DESPESAS'!$A$3:$N$962,7,FALSE)="","",VLOOKUP($O1366,'APOIO-DESPESAS'!$A$3:$N$962,7,FALSE)),"")</f>
        <v/>
      </c>
      <c r="G1366" s="223" t="str">
        <f>IFERROR(IF(VLOOKUP($O1366,'APOIO-DESPESAS'!$A$3:$N$962,8,FALSE)="","",VLOOKUP($O1366,'APOIO-DESPESAS'!$A$3:$N$962,8,FALSE)),"")</f>
        <v/>
      </c>
      <c r="H1366" s="223" t="str">
        <f>IFERROR(IF(VLOOKUP($O1366,'APOIO-DESPESAS'!$A$3:$N$962,9,FALSE)="","",VLOOKUP($O1366,'APOIO-DESPESAS'!$A$3:$N$962,9,FALSE)),"")</f>
        <v/>
      </c>
      <c r="I1366" s="223" t="str">
        <f>IFERROR(IF(VLOOKUP($O1366,'APOIO-DESPESAS'!$A$3:$N$962,10,FALSE)="","",VLOOKUP($O1366,'APOIO-DESPESAS'!$A$3:$N$962,10,FALSE)),"")</f>
        <v/>
      </c>
      <c r="J1366" s="223" t="str">
        <f>IFERROR(IF(VLOOKUP($O1366,'APOIO-DESPESAS'!$A$3:$N$962,11,FALSE)="","",VLOOKUP($O1366,'APOIO-DESPESAS'!$A$3:$N$962,11,FALSE)),"")</f>
        <v/>
      </c>
      <c r="K1366" s="223" t="str">
        <f>IFERROR(IF(VLOOKUP($O1366,'APOIO-DESPESAS'!$A$3:$N$962,12,FALSE)="","",VLOOKUP($O1366,'APOIO-DESPESAS'!$A$3:$N$962,12,FALSE)),"")</f>
        <v/>
      </c>
      <c r="L1366" s="223" t="str">
        <f>IFERROR(IF(VLOOKUP($O1366,'APOIO-DESPESAS'!$A$3:$N$962,13,FALSE)="","",VLOOKUP($O1366,'APOIO-DESPESAS'!$A$3:$N$962,13,FALSE)),"")</f>
        <v/>
      </c>
      <c r="M1366" s="223" t="str">
        <f>IFERROR(IF(VLOOKUP($O1366,'APOIO-DESPESAS'!$A$3:$N$962,14,FALSE)="","",VLOOKUP($O1366,'APOIO-DESPESAS'!$A$3:$N$962,14,FALSE)),"")</f>
        <v/>
      </c>
      <c r="O1366" s="223">
        <f t="shared" si="21"/>
        <v>1364</v>
      </c>
    </row>
    <row r="1367" spans="1:15" x14ac:dyDescent="0.25">
      <c r="A1367" s="223" t="str">
        <f>IFERROR(IF(VLOOKUP($O1367,'APOIO-DESPESAS'!$A$3:$N$962,2,FALSE)="","",VLOOKUP($O1367,'APOIO-DESPESAS'!$A$3:$N$962,2,FALSE)),"")</f>
        <v/>
      </c>
      <c r="B1367" s="223" t="str">
        <f>IFERROR(IF(VLOOKUP($O1367,'APOIO-DESPESAS'!$A$3:$N$962,3,FALSE)="","",VLOOKUP($O1367,'APOIO-DESPESAS'!$A$3:$N$962,3,FALSE)),"")</f>
        <v/>
      </c>
      <c r="C1367" s="223" t="str">
        <f>IFERROR(IF(VLOOKUP($O1367,'APOIO-DESPESAS'!$A$3:$N$962,4,FALSE)="","",VLOOKUP($O1367,'APOIO-DESPESAS'!$A$3:$N$962,4,FALSE)),"")</f>
        <v/>
      </c>
      <c r="D1367" s="223" t="str">
        <f>IFERROR(IF(VLOOKUP($O1367,'APOIO-DESPESAS'!$A$3:$N$962,5,FALSE)="","",VLOOKUP($O1367,'APOIO-DESPESAS'!$A$3:$N$962,5,FALSE)),"")</f>
        <v/>
      </c>
      <c r="E1367" s="223" t="str">
        <f>IFERROR(IF(VLOOKUP($O1367,'APOIO-DESPESAS'!$A$3:$N$962,6,FALSE)="","",VLOOKUP($O1367,'APOIO-DESPESAS'!$A$3:$N$962,6,FALSE)),"")</f>
        <v/>
      </c>
      <c r="F1367" s="223" t="str">
        <f>IFERROR(IF(VLOOKUP($O1367,'APOIO-DESPESAS'!$A$3:$N$962,7,FALSE)="","",VLOOKUP($O1367,'APOIO-DESPESAS'!$A$3:$N$962,7,FALSE)),"")</f>
        <v/>
      </c>
      <c r="G1367" s="223" t="str">
        <f>IFERROR(IF(VLOOKUP($O1367,'APOIO-DESPESAS'!$A$3:$N$962,8,FALSE)="","",VLOOKUP($O1367,'APOIO-DESPESAS'!$A$3:$N$962,8,FALSE)),"")</f>
        <v/>
      </c>
      <c r="H1367" s="223" t="str">
        <f>IFERROR(IF(VLOOKUP($O1367,'APOIO-DESPESAS'!$A$3:$N$962,9,FALSE)="","",VLOOKUP($O1367,'APOIO-DESPESAS'!$A$3:$N$962,9,FALSE)),"")</f>
        <v/>
      </c>
      <c r="I1367" s="223" t="str">
        <f>IFERROR(IF(VLOOKUP($O1367,'APOIO-DESPESAS'!$A$3:$N$962,10,FALSE)="","",VLOOKUP($O1367,'APOIO-DESPESAS'!$A$3:$N$962,10,FALSE)),"")</f>
        <v/>
      </c>
      <c r="J1367" s="223" t="str">
        <f>IFERROR(IF(VLOOKUP($O1367,'APOIO-DESPESAS'!$A$3:$N$962,11,FALSE)="","",VLOOKUP($O1367,'APOIO-DESPESAS'!$A$3:$N$962,11,FALSE)),"")</f>
        <v/>
      </c>
      <c r="K1367" s="223" t="str">
        <f>IFERROR(IF(VLOOKUP($O1367,'APOIO-DESPESAS'!$A$3:$N$962,12,FALSE)="","",VLOOKUP($O1367,'APOIO-DESPESAS'!$A$3:$N$962,12,FALSE)),"")</f>
        <v/>
      </c>
      <c r="L1367" s="223" t="str">
        <f>IFERROR(IF(VLOOKUP($O1367,'APOIO-DESPESAS'!$A$3:$N$962,13,FALSE)="","",VLOOKUP($O1367,'APOIO-DESPESAS'!$A$3:$N$962,13,FALSE)),"")</f>
        <v/>
      </c>
      <c r="M1367" s="223" t="str">
        <f>IFERROR(IF(VLOOKUP($O1367,'APOIO-DESPESAS'!$A$3:$N$962,14,FALSE)="","",VLOOKUP($O1367,'APOIO-DESPESAS'!$A$3:$N$962,14,FALSE)),"")</f>
        <v/>
      </c>
      <c r="O1367" s="223">
        <f t="shared" si="21"/>
        <v>1365</v>
      </c>
    </row>
    <row r="1368" spans="1:15" x14ac:dyDescent="0.25">
      <c r="A1368" s="223" t="str">
        <f>IFERROR(IF(VLOOKUP($O1368,'APOIO-DESPESAS'!$A$3:$N$962,2,FALSE)="","",VLOOKUP($O1368,'APOIO-DESPESAS'!$A$3:$N$962,2,FALSE)),"")</f>
        <v/>
      </c>
      <c r="B1368" s="223" t="str">
        <f>IFERROR(IF(VLOOKUP($O1368,'APOIO-DESPESAS'!$A$3:$N$962,3,FALSE)="","",VLOOKUP($O1368,'APOIO-DESPESAS'!$A$3:$N$962,3,FALSE)),"")</f>
        <v/>
      </c>
      <c r="C1368" s="223" t="str">
        <f>IFERROR(IF(VLOOKUP($O1368,'APOIO-DESPESAS'!$A$3:$N$962,4,FALSE)="","",VLOOKUP($O1368,'APOIO-DESPESAS'!$A$3:$N$962,4,FALSE)),"")</f>
        <v/>
      </c>
      <c r="D1368" s="223" t="str">
        <f>IFERROR(IF(VLOOKUP($O1368,'APOIO-DESPESAS'!$A$3:$N$962,5,FALSE)="","",VLOOKUP($O1368,'APOIO-DESPESAS'!$A$3:$N$962,5,FALSE)),"")</f>
        <v/>
      </c>
      <c r="E1368" s="223" t="str">
        <f>IFERROR(IF(VLOOKUP($O1368,'APOIO-DESPESAS'!$A$3:$N$962,6,FALSE)="","",VLOOKUP($O1368,'APOIO-DESPESAS'!$A$3:$N$962,6,FALSE)),"")</f>
        <v/>
      </c>
      <c r="F1368" s="223" t="str">
        <f>IFERROR(IF(VLOOKUP($O1368,'APOIO-DESPESAS'!$A$3:$N$962,7,FALSE)="","",VLOOKUP($O1368,'APOIO-DESPESAS'!$A$3:$N$962,7,FALSE)),"")</f>
        <v/>
      </c>
      <c r="G1368" s="223" t="str">
        <f>IFERROR(IF(VLOOKUP($O1368,'APOIO-DESPESAS'!$A$3:$N$962,8,FALSE)="","",VLOOKUP($O1368,'APOIO-DESPESAS'!$A$3:$N$962,8,FALSE)),"")</f>
        <v/>
      </c>
      <c r="H1368" s="223" t="str">
        <f>IFERROR(IF(VLOOKUP($O1368,'APOIO-DESPESAS'!$A$3:$N$962,9,FALSE)="","",VLOOKUP($O1368,'APOIO-DESPESAS'!$A$3:$N$962,9,FALSE)),"")</f>
        <v/>
      </c>
      <c r="I1368" s="223" t="str">
        <f>IFERROR(IF(VLOOKUP($O1368,'APOIO-DESPESAS'!$A$3:$N$962,10,FALSE)="","",VLOOKUP($O1368,'APOIO-DESPESAS'!$A$3:$N$962,10,FALSE)),"")</f>
        <v/>
      </c>
      <c r="J1368" s="223" t="str">
        <f>IFERROR(IF(VLOOKUP($O1368,'APOIO-DESPESAS'!$A$3:$N$962,11,FALSE)="","",VLOOKUP($O1368,'APOIO-DESPESAS'!$A$3:$N$962,11,FALSE)),"")</f>
        <v/>
      </c>
      <c r="K1368" s="223" t="str">
        <f>IFERROR(IF(VLOOKUP($O1368,'APOIO-DESPESAS'!$A$3:$N$962,12,FALSE)="","",VLOOKUP($O1368,'APOIO-DESPESAS'!$A$3:$N$962,12,FALSE)),"")</f>
        <v/>
      </c>
      <c r="L1368" s="223" t="str">
        <f>IFERROR(IF(VLOOKUP($O1368,'APOIO-DESPESAS'!$A$3:$N$962,13,FALSE)="","",VLOOKUP($O1368,'APOIO-DESPESAS'!$A$3:$N$962,13,FALSE)),"")</f>
        <v/>
      </c>
      <c r="M1368" s="223" t="str">
        <f>IFERROR(IF(VLOOKUP($O1368,'APOIO-DESPESAS'!$A$3:$N$962,14,FALSE)="","",VLOOKUP($O1368,'APOIO-DESPESAS'!$A$3:$N$962,14,FALSE)),"")</f>
        <v/>
      </c>
      <c r="O1368" s="223">
        <f t="shared" si="21"/>
        <v>1366</v>
      </c>
    </row>
    <row r="1369" spans="1:15" x14ac:dyDescent="0.25">
      <c r="A1369" s="223" t="str">
        <f>IFERROR(IF(VLOOKUP($O1369,'APOIO-DESPESAS'!$A$3:$N$962,2,FALSE)="","",VLOOKUP($O1369,'APOIO-DESPESAS'!$A$3:$N$962,2,FALSE)),"")</f>
        <v/>
      </c>
      <c r="B1369" s="223" t="str">
        <f>IFERROR(IF(VLOOKUP($O1369,'APOIO-DESPESAS'!$A$3:$N$962,3,FALSE)="","",VLOOKUP($O1369,'APOIO-DESPESAS'!$A$3:$N$962,3,FALSE)),"")</f>
        <v/>
      </c>
      <c r="C1369" s="223" t="str">
        <f>IFERROR(IF(VLOOKUP($O1369,'APOIO-DESPESAS'!$A$3:$N$962,4,FALSE)="","",VLOOKUP($O1369,'APOIO-DESPESAS'!$A$3:$N$962,4,FALSE)),"")</f>
        <v/>
      </c>
      <c r="D1369" s="223" t="str">
        <f>IFERROR(IF(VLOOKUP($O1369,'APOIO-DESPESAS'!$A$3:$N$962,5,FALSE)="","",VLOOKUP($O1369,'APOIO-DESPESAS'!$A$3:$N$962,5,FALSE)),"")</f>
        <v/>
      </c>
      <c r="E1369" s="223" t="str">
        <f>IFERROR(IF(VLOOKUP($O1369,'APOIO-DESPESAS'!$A$3:$N$962,6,FALSE)="","",VLOOKUP($O1369,'APOIO-DESPESAS'!$A$3:$N$962,6,FALSE)),"")</f>
        <v/>
      </c>
      <c r="F1369" s="223" t="str">
        <f>IFERROR(IF(VLOOKUP($O1369,'APOIO-DESPESAS'!$A$3:$N$962,7,FALSE)="","",VLOOKUP($O1369,'APOIO-DESPESAS'!$A$3:$N$962,7,FALSE)),"")</f>
        <v/>
      </c>
      <c r="G1369" s="223" t="str">
        <f>IFERROR(IF(VLOOKUP($O1369,'APOIO-DESPESAS'!$A$3:$N$962,8,FALSE)="","",VLOOKUP($O1369,'APOIO-DESPESAS'!$A$3:$N$962,8,FALSE)),"")</f>
        <v/>
      </c>
      <c r="H1369" s="223" t="str">
        <f>IFERROR(IF(VLOOKUP($O1369,'APOIO-DESPESAS'!$A$3:$N$962,9,FALSE)="","",VLOOKUP($O1369,'APOIO-DESPESAS'!$A$3:$N$962,9,FALSE)),"")</f>
        <v/>
      </c>
      <c r="I1369" s="223" t="str">
        <f>IFERROR(IF(VLOOKUP($O1369,'APOIO-DESPESAS'!$A$3:$N$962,10,FALSE)="","",VLOOKUP($O1369,'APOIO-DESPESAS'!$A$3:$N$962,10,FALSE)),"")</f>
        <v/>
      </c>
      <c r="J1369" s="223" t="str">
        <f>IFERROR(IF(VLOOKUP($O1369,'APOIO-DESPESAS'!$A$3:$N$962,11,FALSE)="","",VLOOKUP($O1369,'APOIO-DESPESAS'!$A$3:$N$962,11,FALSE)),"")</f>
        <v/>
      </c>
      <c r="K1369" s="223" t="str">
        <f>IFERROR(IF(VLOOKUP($O1369,'APOIO-DESPESAS'!$A$3:$N$962,12,FALSE)="","",VLOOKUP($O1369,'APOIO-DESPESAS'!$A$3:$N$962,12,FALSE)),"")</f>
        <v/>
      </c>
      <c r="L1369" s="223" t="str">
        <f>IFERROR(IF(VLOOKUP($O1369,'APOIO-DESPESAS'!$A$3:$N$962,13,FALSE)="","",VLOOKUP($O1369,'APOIO-DESPESAS'!$A$3:$N$962,13,FALSE)),"")</f>
        <v/>
      </c>
      <c r="M1369" s="223" t="str">
        <f>IFERROR(IF(VLOOKUP($O1369,'APOIO-DESPESAS'!$A$3:$N$962,14,FALSE)="","",VLOOKUP($O1369,'APOIO-DESPESAS'!$A$3:$N$962,14,FALSE)),"")</f>
        <v/>
      </c>
      <c r="O1369" s="223">
        <f t="shared" si="21"/>
        <v>1367</v>
      </c>
    </row>
    <row r="1370" spans="1:15" x14ac:dyDescent="0.25">
      <c r="A1370" s="223" t="str">
        <f>IFERROR(IF(VLOOKUP($O1370,'APOIO-DESPESAS'!$A$3:$N$962,2,FALSE)="","",VLOOKUP($O1370,'APOIO-DESPESAS'!$A$3:$N$962,2,FALSE)),"")</f>
        <v/>
      </c>
      <c r="B1370" s="223" t="str">
        <f>IFERROR(IF(VLOOKUP($O1370,'APOIO-DESPESAS'!$A$3:$N$962,3,FALSE)="","",VLOOKUP($O1370,'APOIO-DESPESAS'!$A$3:$N$962,3,FALSE)),"")</f>
        <v/>
      </c>
      <c r="C1370" s="223" t="str">
        <f>IFERROR(IF(VLOOKUP($O1370,'APOIO-DESPESAS'!$A$3:$N$962,4,FALSE)="","",VLOOKUP($O1370,'APOIO-DESPESAS'!$A$3:$N$962,4,FALSE)),"")</f>
        <v/>
      </c>
      <c r="D1370" s="223" t="str">
        <f>IFERROR(IF(VLOOKUP($O1370,'APOIO-DESPESAS'!$A$3:$N$962,5,FALSE)="","",VLOOKUP($O1370,'APOIO-DESPESAS'!$A$3:$N$962,5,FALSE)),"")</f>
        <v/>
      </c>
      <c r="E1370" s="223" t="str">
        <f>IFERROR(IF(VLOOKUP($O1370,'APOIO-DESPESAS'!$A$3:$N$962,6,FALSE)="","",VLOOKUP($O1370,'APOIO-DESPESAS'!$A$3:$N$962,6,FALSE)),"")</f>
        <v/>
      </c>
      <c r="F1370" s="223" t="str">
        <f>IFERROR(IF(VLOOKUP($O1370,'APOIO-DESPESAS'!$A$3:$N$962,7,FALSE)="","",VLOOKUP($O1370,'APOIO-DESPESAS'!$A$3:$N$962,7,FALSE)),"")</f>
        <v/>
      </c>
      <c r="G1370" s="223" t="str">
        <f>IFERROR(IF(VLOOKUP($O1370,'APOIO-DESPESAS'!$A$3:$N$962,8,FALSE)="","",VLOOKUP($O1370,'APOIO-DESPESAS'!$A$3:$N$962,8,FALSE)),"")</f>
        <v/>
      </c>
      <c r="H1370" s="223" t="str">
        <f>IFERROR(IF(VLOOKUP($O1370,'APOIO-DESPESAS'!$A$3:$N$962,9,FALSE)="","",VLOOKUP($O1370,'APOIO-DESPESAS'!$A$3:$N$962,9,FALSE)),"")</f>
        <v/>
      </c>
      <c r="I1370" s="223" t="str">
        <f>IFERROR(IF(VLOOKUP($O1370,'APOIO-DESPESAS'!$A$3:$N$962,10,FALSE)="","",VLOOKUP($O1370,'APOIO-DESPESAS'!$A$3:$N$962,10,FALSE)),"")</f>
        <v/>
      </c>
      <c r="J1370" s="223" t="str">
        <f>IFERROR(IF(VLOOKUP($O1370,'APOIO-DESPESAS'!$A$3:$N$962,11,FALSE)="","",VLOOKUP($O1370,'APOIO-DESPESAS'!$A$3:$N$962,11,FALSE)),"")</f>
        <v/>
      </c>
      <c r="K1370" s="223" t="str">
        <f>IFERROR(IF(VLOOKUP($O1370,'APOIO-DESPESAS'!$A$3:$N$962,12,FALSE)="","",VLOOKUP($O1370,'APOIO-DESPESAS'!$A$3:$N$962,12,FALSE)),"")</f>
        <v/>
      </c>
      <c r="L1370" s="223" t="str">
        <f>IFERROR(IF(VLOOKUP($O1370,'APOIO-DESPESAS'!$A$3:$N$962,13,FALSE)="","",VLOOKUP($O1370,'APOIO-DESPESAS'!$A$3:$N$962,13,FALSE)),"")</f>
        <v/>
      </c>
      <c r="M1370" s="223" t="str">
        <f>IFERROR(IF(VLOOKUP($O1370,'APOIO-DESPESAS'!$A$3:$N$962,14,FALSE)="","",VLOOKUP($O1370,'APOIO-DESPESAS'!$A$3:$N$962,14,FALSE)),"")</f>
        <v/>
      </c>
      <c r="O1370" s="223">
        <f t="shared" si="21"/>
        <v>1368</v>
      </c>
    </row>
    <row r="1371" spans="1:15" x14ac:dyDescent="0.25">
      <c r="A1371" s="223" t="str">
        <f>IFERROR(IF(VLOOKUP($O1371,'APOIO-DESPESAS'!$A$3:$N$962,2,FALSE)="","",VLOOKUP($O1371,'APOIO-DESPESAS'!$A$3:$N$962,2,FALSE)),"")</f>
        <v/>
      </c>
      <c r="B1371" s="223" t="str">
        <f>IFERROR(IF(VLOOKUP($O1371,'APOIO-DESPESAS'!$A$3:$N$962,3,FALSE)="","",VLOOKUP($O1371,'APOIO-DESPESAS'!$A$3:$N$962,3,FALSE)),"")</f>
        <v/>
      </c>
      <c r="C1371" s="223" t="str">
        <f>IFERROR(IF(VLOOKUP($O1371,'APOIO-DESPESAS'!$A$3:$N$962,4,FALSE)="","",VLOOKUP($O1371,'APOIO-DESPESAS'!$A$3:$N$962,4,FALSE)),"")</f>
        <v/>
      </c>
      <c r="D1371" s="223" t="str">
        <f>IFERROR(IF(VLOOKUP($O1371,'APOIO-DESPESAS'!$A$3:$N$962,5,FALSE)="","",VLOOKUP($O1371,'APOIO-DESPESAS'!$A$3:$N$962,5,FALSE)),"")</f>
        <v/>
      </c>
      <c r="E1371" s="223" t="str">
        <f>IFERROR(IF(VLOOKUP($O1371,'APOIO-DESPESAS'!$A$3:$N$962,6,FALSE)="","",VLOOKUP($O1371,'APOIO-DESPESAS'!$A$3:$N$962,6,FALSE)),"")</f>
        <v/>
      </c>
      <c r="F1371" s="223" t="str">
        <f>IFERROR(IF(VLOOKUP($O1371,'APOIO-DESPESAS'!$A$3:$N$962,7,FALSE)="","",VLOOKUP($O1371,'APOIO-DESPESAS'!$A$3:$N$962,7,FALSE)),"")</f>
        <v/>
      </c>
      <c r="G1371" s="223" t="str">
        <f>IFERROR(IF(VLOOKUP($O1371,'APOIO-DESPESAS'!$A$3:$N$962,8,FALSE)="","",VLOOKUP($O1371,'APOIO-DESPESAS'!$A$3:$N$962,8,FALSE)),"")</f>
        <v/>
      </c>
      <c r="H1371" s="223" t="str">
        <f>IFERROR(IF(VLOOKUP($O1371,'APOIO-DESPESAS'!$A$3:$N$962,9,FALSE)="","",VLOOKUP($O1371,'APOIO-DESPESAS'!$A$3:$N$962,9,FALSE)),"")</f>
        <v/>
      </c>
      <c r="I1371" s="223" t="str">
        <f>IFERROR(IF(VLOOKUP($O1371,'APOIO-DESPESAS'!$A$3:$N$962,10,FALSE)="","",VLOOKUP($O1371,'APOIO-DESPESAS'!$A$3:$N$962,10,FALSE)),"")</f>
        <v/>
      </c>
      <c r="J1371" s="223" t="str">
        <f>IFERROR(IF(VLOOKUP($O1371,'APOIO-DESPESAS'!$A$3:$N$962,11,FALSE)="","",VLOOKUP($O1371,'APOIO-DESPESAS'!$A$3:$N$962,11,FALSE)),"")</f>
        <v/>
      </c>
      <c r="K1371" s="223" t="str">
        <f>IFERROR(IF(VLOOKUP($O1371,'APOIO-DESPESAS'!$A$3:$N$962,12,FALSE)="","",VLOOKUP($O1371,'APOIO-DESPESAS'!$A$3:$N$962,12,FALSE)),"")</f>
        <v/>
      </c>
      <c r="L1371" s="223" t="str">
        <f>IFERROR(IF(VLOOKUP($O1371,'APOIO-DESPESAS'!$A$3:$N$962,13,FALSE)="","",VLOOKUP($O1371,'APOIO-DESPESAS'!$A$3:$N$962,13,FALSE)),"")</f>
        <v/>
      </c>
      <c r="M1371" s="223" t="str">
        <f>IFERROR(IF(VLOOKUP($O1371,'APOIO-DESPESAS'!$A$3:$N$962,14,FALSE)="","",VLOOKUP($O1371,'APOIO-DESPESAS'!$A$3:$N$962,14,FALSE)),"")</f>
        <v/>
      </c>
      <c r="O1371" s="223">
        <f t="shared" si="21"/>
        <v>1369</v>
      </c>
    </row>
    <row r="1372" spans="1:15" x14ac:dyDescent="0.25">
      <c r="A1372" s="223" t="str">
        <f>IFERROR(IF(VLOOKUP($O1372,'APOIO-DESPESAS'!$A$3:$N$962,2,FALSE)="","",VLOOKUP($O1372,'APOIO-DESPESAS'!$A$3:$N$962,2,FALSE)),"")</f>
        <v/>
      </c>
      <c r="B1372" s="223" t="str">
        <f>IFERROR(IF(VLOOKUP($O1372,'APOIO-DESPESAS'!$A$3:$N$962,3,FALSE)="","",VLOOKUP($O1372,'APOIO-DESPESAS'!$A$3:$N$962,3,FALSE)),"")</f>
        <v/>
      </c>
      <c r="C1372" s="223" t="str">
        <f>IFERROR(IF(VLOOKUP($O1372,'APOIO-DESPESAS'!$A$3:$N$962,4,FALSE)="","",VLOOKUP($O1372,'APOIO-DESPESAS'!$A$3:$N$962,4,FALSE)),"")</f>
        <v/>
      </c>
      <c r="D1372" s="223" t="str">
        <f>IFERROR(IF(VLOOKUP($O1372,'APOIO-DESPESAS'!$A$3:$N$962,5,FALSE)="","",VLOOKUP($O1372,'APOIO-DESPESAS'!$A$3:$N$962,5,FALSE)),"")</f>
        <v/>
      </c>
      <c r="E1372" s="223" t="str">
        <f>IFERROR(IF(VLOOKUP($O1372,'APOIO-DESPESAS'!$A$3:$N$962,6,FALSE)="","",VLOOKUP($O1372,'APOIO-DESPESAS'!$A$3:$N$962,6,FALSE)),"")</f>
        <v/>
      </c>
      <c r="F1372" s="223" t="str">
        <f>IFERROR(IF(VLOOKUP($O1372,'APOIO-DESPESAS'!$A$3:$N$962,7,FALSE)="","",VLOOKUP($O1372,'APOIO-DESPESAS'!$A$3:$N$962,7,FALSE)),"")</f>
        <v/>
      </c>
      <c r="G1372" s="223" t="str">
        <f>IFERROR(IF(VLOOKUP($O1372,'APOIO-DESPESAS'!$A$3:$N$962,8,FALSE)="","",VLOOKUP($O1372,'APOIO-DESPESAS'!$A$3:$N$962,8,FALSE)),"")</f>
        <v/>
      </c>
      <c r="H1372" s="223" t="str">
        <f>IFERROR(IF(VLOOKUP($O1372,'APOIO-DESPESAS'!$A$3:$N$962,9,FALSE)="","",VLOOKUP($O1372,'APOIO-DESPESAS'!$A$3:$N$962,9,FALSE)),"")</f>
        <v/>
      </c>
      <c r="I1372" s="223" t="str">
        <f>IFERROR(IF(VLOOKUP($O1372,'APOIO-DESPESAS'!$A$3:$N$962,10,FALSE)="","",VLOOKUP($O1372,'APOIO-DESPESAS'!$A$3:$N$962,10,FALSE)),"")</f>
        <v/>
      </c>
      <c r="J1372" s="223" t="str">
        <f>IFERROR(IF(VLOOKUP($O1372,'APOIO-DESPESAS'!$A$3:$N$962,11,FALSE)="","",VLOOKUP($O1372,'APOIO-DESPESAS'!$A$3:$N$962,11,FALSE)),"")</f>
        <v/>
      </c>
      <c r="K1372" s="223" t="str">
        <f>IFERROR(IF(VLOOKUP($O1372,'APOIO-DESPESAS'!$A$3:$N$962,12,FALSE)="","",VLOOKUP($O1372,'APOIO-DESPESAS'!$A$3:$N$962,12,FALSE)),"")</f>
        <v/>
      </c>
      <c r="L1372" s="223" t="str">
        <f>IFERROR(IF(VLOOKUP($O1372,'APOIO-DESPESAS'!$A$3:$N$962,13,FALSE)="","",VLOOKUP($O1372,'APOIO-DESPESAS'!$A$3:$N$962,13,FALSE)),"")</f>
        <v/>
      </c>
      <c r="M1372" s="223" t="str">
        <f>IFERROR(IF(VLOOKUP($O1372,'APOIO-DESPESAS'!$A$3:$N$962,14,FALSE)="","",VLOOKUP($O1372,'APOIO-DESPESAS'!$A$3:$N$962,14,FALSE)),"")</f>
        <v/>
      </c>
      <c r="O1372" s="223">
        <f t="shared" si="21"/>
        <v>1370</v>
      </c>
    </row>
    <row r="1373" spans="1:15" x14ac:dyDescent="0.25">
      <c r="A1373" s="223" t="str">
        <f>IFERROR(IF(VLOOKUP($O1373,'APOIO-DESPESAS'!$A$3:$N$962,2,FALSE)="","",VLOOKUP($O1373,'APOIO-DESPESAS'!$A$3:$N$962,2,FALSE)),"")</f>
        <v/>
      </c>
      <c r="B1373" s="223" t="str">
        <f>IFERROR(IF(VLOOKUP($O1373,'APOIO-DESPESAS'!$A$3:$N$962,3,FALSE)="","",VLOOKUP($O1373,'APOIO-DESPESAS'!$A$3:$N$962,3,FALSE)),"")</f>
        <v/>
      </c>
      <c r="C1373" s="223" t="str">
        <f>IFERROR(IF(VLOOKUP($O1373,'APOIO-DESPESAS'!$A$3:$N$962,4,FALSE)="","",VLOOKUP($O1373,'APOIO-DESPESAS'!$A$3:$N$962,4,FALSE)),"")</f>
        <v/>
      </c>
      <c r="D1373" s="223" t="str">
        <f>IFERROR(IF(VLOOKUP($O1373,'APOIO-DESPESAS'!$A$3:$N$962,5,FALSE)="","",VLOOKUP($O1373,'APOIO-DESPESAS'!$A$3:$N$962,5,FALSE)),"")</f>
        <v/>
      </c>
      <c r="E1373" s="223" t="str">
        <f>IFERROR(IF(VLOOKUP($O1373,'APOIO-DESPESAS'!$A$3:$N$962,6,FALSE)="","",VLOOKUP($O1373,'APOIO-DESPESAS'!$A$3:$N$962,6,FALSE)),"")</f>
        <v/>
      </c>
      <c r="F1373" s="223" t="str">
        <f>IFERROR(IF(VLOOKUP($O1373,'APOIO-DESPESAS'!$A$3:$N$962,7,FALSE)="","",VLOOKUP($O1373,'APOIO-DESPESAS'!$A$3:$N$962,7,FALSE)),"")</f>
        <v/>
      </c>
      <c r="G1373" s="223" t="str">
        <f>IFERROR(IF(VLOOKUP($O1373,'APOIO-DESPESAS'!$A$3:$N$962,8,FALSE)="","",VLOOKUP($O1373,'APOIO-DESPESAS'!$A$3:$N$962,8,FALSE)),"")</f>
        <v/>
      </c>
      <c r="H1373" s="223" t="str">
        <f>IFERROR(IF(VLOOKUP($O1373,'APOIO-DESPESAS'!$A$3:$N$962,9,FALSE)="","",VLOOKUP($O1373,'APOIO-DESPESAS'!$A$3:$N$962,9,FALSE)),"")</f>
        <v/>
      </c>
      <c r="I1373" s="223" t="str">
        <f>IFERROR(IF(VLOOKUP($O1373,'APOIO-DESPESAS'!$A$3:$N$962,10,FALSE)="","",VLOOKUP($O1373,'APOIO-DESPESAS'!$A$3:$N$962,10,FALSE)),"")</f>
        <v/>
      </c>
      <c r="J1373" s="223" t="str">
        <f>IFERROR(IF(VLOOKUP($O1373,'APOIO-DESPESAS'!$A$3:$N$962,11,FALSE)="","",VLOOKUP($O1373,'APOIO-DESPESAS'!$A$3:$N$962,11,FALSE)),"")</f>
        <v/>
      </c>
      <c r="K1373" s="223" t="str">
        <f>IFERROR(IF(VLOOKUP($O1373,'APOIO-DESPESAS'!$A$3:$N$962,12,FALSE)="","",VLOOKUP($O1373,'APOIO-DESPESAS'!$A$3:$N$962,12,FALSE)),"")</f>
        <v/>
      </c>
      <c r="L1373" s="223" t="str">
        <f>IFERROR(IF(VLOOKUP($O1373,'APOIO-DESPESAS'!$A$3:$N$962,13,FALSE)="","",VLOOKUP($O1373,'APOIO-DESPESAS'!$A$3:$N$962,13,FALSE)),"")</f>
        <v/>
      </c>
      <c r="M1373" s="223" t="str">
        <f>IFERROR(IF(VLOOKUP($O1373,'APOIO-DESPESAS'!$A$3:$N$962,14,FALSE)="","",VLOOKUP($O1373,'APOIO-DESPESAS'!$A$3:$N$962,14,FALSE)),"")</f>
        <v/>
      </c>
      <c r="O1373" s="223">
        <f t="shared" si="21"/>
        <v>1371</v>
      </c>
    </row>
    <row r="1374" spans="1:15" x14ac:dyDescent="0.25">
      <c r="A1374" s="223" t="str">
        <f>IFERROR(IF(VLOOKUP($O1374,'APOIO-DESPESAS'!$A$3:$N$962,2,FALSE)="","",VLOOKUP($O1374,'APOIO-DESPESAS'!$A$3:$N$962,2,FALSE)),"")</f>
        <v/>
      </c>
      <c r="B1374" s="223" t="str">
        <f>IFERROR(IF(VLOOKUP($O1374,'APOIO-DESPESAS'!$A$3:$N$962,3,FALSE)="","",VLOOKUP($O1374,'APOIO-DESPESAS'!$A$3:$N$962,3,FALSE)),"")</f>
        <v/>
      </c>
      <c r="C1374" s="223" t="str">
        <f>IFERROR(IF(VLOOKUP($O1374,'APOIO-DESPESAS'!$A$3:$N$962,4,FALSE)="","",VLOOKUP($O1374,'APOIO-DESPESAS'!$A$3:$N$962,4,FALSE)),"")</f>
        <v/>
      </c>
      <c r="D1374" s="223" t="str">
        <f>IFERROR(IF(VLOOKUP($O1374,'APOIO-DESPESAS'!$A$3:$N$962,5,FALSE)="","",VLOOKUP($O1374,'APOIO-DESPESAS'!$A$3:$N$962,5,FALSE)),"")</f>
        <v/>
      </c>
      <c r="E1374" s="223" t="str">
        <f>IFERROR(IF(VLOOKUP($O1374,'APOIO-DESPESAS'!$A$3:$N$962,6,FALSE)="","",VLOOKUP($O1374,'APOIO-DESPESAS'!$A$3:$N$962,6,FALSE)),"")</f>
        <v/>
      </c>
      <c r="F1374" s="223" t="str">
        <f>IFERROR(IF(VLOOKUP($O1374,'APOIO-DESPESAS'!$A$3:$N$962,7,FALSE)="","",VLOOKUP($O1374,'APOIO-DESPESAS'!$A$3:$N$962,7,FALSE)),"")</f>
        <v/>
      </c>
      <c r="G1374" s="223" t="str">
        <f>IFERROR(IF(VLOOKUP($O1374,'APOIO-DESPESAS'!$A$3:$N$962,8,FALSE)="","",VLOOKUP($O1374,'APOIO-DESPESAS'!$A$3:$N$962,8,FALSE)),"")</f>
        <v/>
      </c>
      <c r="H1374" s="223" t="str">
        <f>IFERROR(IF(VLOOKUP($O1374,'APOIO-DESPESAS'!$A$3:$N$962,9,FALSE)="","",VLOOKUP($O1374,'APOIO-DESPESAS'!$A$3:$N$962,9,FALSE)),"")</f>
        <v/>
      </c>
      <c r="I1374" s="223" t="str">
        <f>IFERROR(IF(VLOOKUP($O1374,'APOIO-DESPESAS'!$A$3:$N$962,10,FALSE)="","",VLOOKUP($O1374,'APOIO-DESPESAS'!$A$3:$N$962,10,FALSE)),"")</f>
        <v/>
      </c>
      <c r="J1374" s="223" t="str">
        <f>IFERROR(IF(VLOOKUP($O1374,'APOIO-DESPESAS'!$A$3:$N$962,11,FALSE)="","",VLOOKUP($O1374,'APOIO-DESPESAS'!$A$3:$N$962,11,FALSE)),"")</f>
        <v/>
      </c>
      <c r="K1374" s="223" t="str">
        <f>IFERROR(IF(VLOOKUP($O1374,'APOIO-DESPESAS'!$A$3:$N$962,12,FALSE)="","",VLOOKUP($O1374,'APOIO-DESPESAS'!$A$3:$N$962,12,FALSE)),"")</f>
        <v/>
      </c>
      <c r="L1374" s="223" t="str">
        <f>IFERROR(IF(VLOOKUP($O1374,'APOIO-DESPESAS'!$A$3:$N$962,13,FALSE)="","",VLOOKUP($O1374,'APOIO-DESPESAS'!$A$3:$N$962,13,FALSE)),"")</f>
        <v/>
      </c>
      <c r="M1374" s="223" t="str">
        <f>IFERROR(IF(VLOOKUP($O1374,'APOIO-DESPESAS'!$A$3:$N$962,14,FALSE)="","",VLOOKUP($O1374,'APOIO-DESPESAS'!$A$3:$N$962,14,FALSE)),"")</f>
        <v/>
      </c>
      <c r="O1374" s="223">
        <f t="shared" si="21"/>
        <v>1372</v>
      </c>
    </row>
    <row r="1375" spans="1:15" x14ac:dyDescent="0.25">
      <c r="A1375" s="223" t="str">
        <f>IFERROR(IF(VLOOKUP($O1375,'APOIO-DESPESAS'!$A$3:$N$962,2,FALSE)="","",VLOOKUP($O1375,'APOIO-DESPESAS'!$A$3:$N$962,2,FALSE)),"")</f>
        <v/>
      </c>
      <c r="B1375" s="223" t="str">
        <f>IFERROR(IF(VLOOKUP($O1375,'APOIO-DESPESAS'!$A$3:$N$962,3,FALSE)="","",VLOOKUP($O1375,'APOIO-DESPESAS'!$A$3:$N$962,3,FALSE)),"")</f>
        <v/>
      </c>
      <c r="C1375" s="223" t="str">
        <f>IFERROR(IF(VLOOKUP($O1375,'APOIO-DESPESAS'!$A$3:$N$962,4,FALSE)="","",VLOOKUP($O1375,'APOIO-DESPESAS'!$A$3:$N$962,4,FALSE)),"")</f>
        <v/>
      </c>
      <c r="D1375" s="223" t="str">
        <f>IFERROR(IF(VLOOKUP($O1375,'APOIO-DESPESAS'!$A$3:$N$962,5,FALSE)="","",VLOOKUP($O1375,'APOIO-DESPESAS'!$A$3:$N$962,5,FALSE)),"")</f>
        <v/>
      </c>
      <c r="E1375" s="223" t="str">
        <f>IFERROR(IF(VLOOKUP($O1375,'APOIO-DESPESAS'!$A$3:$N$962,6,FALSE)="","",VLOOKUP($O1375,'APOIO-DESPESAS'!$A$3:$N$962,6,FALSE)),"")</f>
        <v/>
      </c>
      <c r="F1375" s="223" t="str">
        <f>IFERROR(IF(VLOOKUP($O1375,'APOIO-DESPESAS'!$A$3:$N$962,7,FALSE)="","",VLOOKUP($O1375,'APOIO-DESPESAS'!$A$3:$N$962,7,FALSE)),"")</f>
        <v/>
      </c>
      <c r="G1375" s="223" t="str">
        <f>IFERROR(IF(VLOOKUP($O1375,'APOIO-DESPESAS'!$A$3:$N$962,8,FALSE)="","",VLOOKUP($O1375,'APOIO-DESPESAS'!$A$3:$N$962,8,FALSE)),"")</f>
        <v/>
      </c>
      <c r="H1375" s="223" t="str">
        <f>IFERROR(IF(VLOOKUP($O1375,'APOIO-DESPESAS'!$A$3:$N$962,9,FALSE)="","",VLOOKUP($O1375,'APOIO-DESPESAS'!$A$3:$N$962,9,FALSE)),"")</f>
        <v/>
      </c>
      <c r="I1375" s="223" t="str">
        <f>IFERROR(IF(VLOOKUP($O1375,'APOIO-DESPESAS'!$A$3:$N$962,10,FALSE)="","",VLOOKUP($O1375,'APOIO-DESPESAS'!$A$3:$N$962,10,FALSE)),"")</f>
        <v/>
      </c>
      <c r="J1375" s="223" t="str">
        <f>IFERROR(IF(VLOOKUP($O1375,'APOIO-DESPESAS'!$A$3:$N$962,11,FALSE)="","",VLOOKUP($O1375,'APOIO-DESPESAS'!$A$3:$N$962,11,FALSE)),"")</f>
        <v/>
      </c>
      <c r="K1375" s="223" t="str">
        <f>IFERROR(IF(VLOOKUP($O1375,'APOIO-DESPESAS'!$A$3:$N$962,12,FALSE)="","",VLOOKUP($O1375,'APOIO-DESPESAS'!$A$3:$N$962,12,FALSE)),"")</f>
        <v/>
      </c>
      <c r="L1375" s="223" t="str">
        <f>IFERROR(IF(VLOOKUP($O1375,'APOIO-DESPESAS'!$A$3:$N$962,13,FALSE)="","",VLOOKUP($O1375,'APOIO-DESPESAS'!$A$3:$N$962,13,FALSE)),"")</f>
        <v/>
      </c>
      <c r="M1375" s="223" t="str">
        <f>IFERROR(IF(VLOOKUP($O1375,'APOIO-DESPESAS'!$A$3:$N$962,14,FALSE)="","",VLOOKUP($O1375,'APOIO-DESPESAS'!$A$3:$N$962,14,FALSE)),"")</f>
        <v/>
      </c>
      <c r="O1375" s="223">
        <f t="shared" si="21"/>
        <v>1373</v>
      </c>
    </row>
    <row r="1376" spans="1:15" x14ac:dyDescent="0.25">
      <c r="A1376" s="223" t="str">
        <f>IFERROR(IF(VLOOKUP($O1376,'APOIO-DESPESAS'!$A$3:$N$962,2,FALSE)="","",VLOOKUP($O1376,'APOIO-DESPESAS'!$A$3:$N$962,2,FALSE)),"")</f>
        <v/>
      </c>
      <c r="B1376" s="223" t="str">
        <f>IFERROR(IF(VLOOKUP($O1376,'APOIO-DESPESAS'!$A$3:$N$962,3,FALSE)="","",VLOOKUP($O1376,'APOIO-DESPESAS'!$A$3:$N$962,3,FALSE)),"")</f>
        <v/>
      </c>
      <c r="C1376" s="223" t="str">
        <f>IFERROR(IF(VLOOKUP($O1376,'APOIO-DESPESAS'!$A$3:$N$962,4,FALSE)="","",VLOOKUP($O1376,'APOIO-DESPESAS'!$A$3:$N$962,4,FALSE)),"")</f>
        <v/>
      </c>
      <c r="D1376" s="223" t="str">
        <f>IFERROR(IF(VLOOKUP($O1376,'APOIO-DESPESAS'!$A$3:$N$962,5,FALSE)="","",VLOOKUP($O1376,'APOIO-DESPESAS'!$A$3:$N$962,5,FALSE)),"")</f>
        <v/>
      </c>
      <c r="E1376" s="223" t="str">
        <f>IFERROR(IF(VLOOKUP($O1376,'APOIO-DESPESAS'!$A$3:$N$962,6,FALSE)="","",VLOOKUP($O1376,'APOIO-DESPESAS'!$A$3:$N$962,6,FALSE)),"")</f>
        <v/>
      </c>
      <c r="F1376" s="223" t="str">
        <f>IFERROR(IF(VLOOKUP($O1376,'APOIO-DESPESAS'!$A$3:$N$962,7,FALSE)="","",VLOOKUP($O1376,'APOIO-DESPESAS'!$A$3:$N$962,7,FALSE)),"")</f>
        <v/>
      </c>
      <c r="G1376" s="223" t="str">
        <f>IFERROR(IF(VLOOKUP($O1376,'APOIO-DESPESAS'!$A$3:$N$962,8,FALSE)="","",VLOOKUP($O1376,'APOIO-DESPESAS'!$A$3:$N$962,8,FALSE)),"")</f>
        <v/>
      </c>
      <c r="H1376" s="223" t="str">
        <f>IFERROR(IF(VLOOKUP($O1376,'APOIO-DESPESAS'!$A$3:$N$962,9,FALSE)="","",VLOOKUP($O1376,'APOIO-DESPESAS'!$A$3:$N$962,9,FALSE)),"")</f>
        <v/>
      </c>
      <c r="I1376" s="223" t="str">
        <f>IFERROR(IF(VLOOKUP($O1376,'APOIO-DESPESAS'!$A$3:$N$962,10,FALSE)="","",VLOOKUP($O1376,'APOIO-DESPESAS'!$A$3:$N$962,10,FALSE)),"")</f>
        <v/>
      </c>
      <c r="J1376" s="223" t="str">
        <f>IFERROR(IF(VLOOKUP($O1376,'APOIO-DESPESAS'!$A$3:$N$962,11,FALSE)="","",VLOOKUP($O1376,'APOIO-DESPESAS'!$A$3:$N$962,11,FALSE)),"")</f>
        <v/>
      </c>
      <c r="K1376" s="223" t="str">
        <f>IFERROR(IF(VLOOKUP($O1376,'APOIO-DESPESAS'!$A$3:$N$962,12,FALSE)="","",VLOOKUP($O1376,'APOIO-DESPESAS'!$A$3:$N$962,12,FALSE)),"")</f>
        <v/>
      </c>
      <c r="L1376" s="223" t="str">
        <f>IFERROR(IF(VLOOKUP($O1376,'APOIO-DESPESAS'!$A$3:$N$962,13,FALSE)="","",VLOOKUP($O1376,'APOIO-DESPESAS'!$A$3:$N$962,13,FALSE)),"")</f>
        <v/>
      </c>
      <c r="M1376" s="223" t="str">
        <f>IFERROR(IF(VLOOKUP($O1376,'APOIO-DESPESAS'!$A$3:$N$962,14,FALSE)="","",VLOOKUP($O1376,'APOIO-DESPESAS'!$A$3:$N$962,14,FALSE)),"")</f>
        <v/>
      </c>
      <c r="O1376" s="223">
        <f t="shared" si="21"/>
        <v>1374</v>
      </c>
    </row>
    <row r="1377" spans="1:15" x14ac:dyDescent="0.25">
      <c r="A1377" s="223" t="str">
        <f>IFERROR(IF(VLOOKUP($O1377,'APOIO-DESPESAS'!$A$3:$N$962,2,FALSE)="","",VLOOKUP($O1377,'APOIO-DESPESAS'!$A$3:$N$962,2,FALSE)),"")</f>
        <v/>
      </c>
      <c r="B1377" s="223" t="str">
        <f>IFERROR(IF(VLOOKUP($O1377,'APOIO-DESPESAS'!$A$3:$N$962,3,FALSE)="","",VLOOKUP($O1377,'APOIO-DESPESAS'!$A$3:$N$962,3,FALSE)),"")</f>
        <v/>
      </c>
      <c r="C1377" s="223" t="str">
        <f>IFERROR(IF(VLOOKUP($O1377,'APOIO-DESPESAS'!$A$3:$N$962,4,FALSE)="","",VLOOKUP($O1377,'APOIO-DESPESAS'!$A$3:$N$962,4,FALSE)),"")</f>
        <v/>
      </c>
      <c r="D1377" s="223" t="str">
        <f>IFERROR(IF(VLOOKUP($O1377,'APOIO-DESPESAS'!$A$3:$N$962,5,FALSE)="","",VLOOKUP($O1377,'APOIO-DESPESAS'!$A$3:$N$962,5,FALSE)),"")</f>
        <v/>
      </c>
      <c r="E1377" s="223" t="str">
        <f>IFERROR(IF(VLOOKUP($O1377,'APOIO-DESPESAS'!$A$3:$N$962,6,FALSE)="","",VLOOKUP($O1377,'APOIO-DESPESAS'!$A$3:$N$962,6,FALSE)),"")</f>
        <v/>
      </c>
      <c r="F1377" s="223" t="str">
        <f>IFERROR(IF(VLOOKUP($O1377,'APOIO-DESPESAS'!$A$3:$N$962,7,FALSE)="","",VLOOKUP($O1377,'APOIO-DESPESAS'!$A$3:$N$962,7,FALSE)),"")</f>
        <v/>
      </c>
      <c r="G1377" s="223" t="str">
        <f>IFERROR(IF(VLOOKUP($O1377,'APOIO-DESPESAS'!$A$3:$N$962,8,FALSE)="","",VLOOKUP($O1377,'APOIO-DESPESAS'!$A$3:$N$962,8,FALSE)),"")</f>
        <v/>
      </c>
      <c r="H1377" s="223" t="str">
        <f>IFERROR(IF(VLOOKUP($O1377,'APOIO-DESPESAS'!$A$3:$N$962,9,FALSE)="","",VLOOKUP($O1377,'APOIO-DESPESAS'!$A$3:$N$962,9,FALSE)),"")</f>
        <v/>
      </c>
      <c r="I1377" s="223" t="str">
        <f>IFERROR(IF(VLOOKUP($O1377,'APOIO-DESPESAS'!$A$3:$N$962,10,FALSE)="","",VLOOKUP($O1377,'APOIO-DESPESAS'!$A$3:$N$962,10,FALSE)),"")</f>
        <v/>
      </c>
      <c r="J1377" s="223" t="str">
        <f>IFERROR(IF(VLOOKUP($O1377,'APOIO-DESPESAS'!$A$3:$N$962,11,FALSE)="","",VLOOKUP($O1377,'APOIO-DESPESAS'!$A$3:$N$962,11,FALSE)),"")</f>
        <v/>
      </c>
      <c r="K1377" s="223" t="str">
        <f>IFERROR(IF(VLOOKUP($O1377,'APOIO-DESPESAS'!$A$3:$N$962,12,FALSE)="","",VLOOKUP($O1377,'APOIO-DESPESAS'!$A$3:$N$962,12,FALSE)),"")</f>
        <v/>
      </c>
      <c r="L1377" s="223" t="str">
        <f>IFERROR(IF(VLOOKUP($O1377,'APOIO-DESPESAS'!$A$3:$N$962,13,FALSE)="","",VLOOKUP($O1377,'APOIO-DESPESAS'!$A$3:$N$962,13,FALSE)),"")</f>
        <v/>
      </c>
      <c r="M1377" s="223" t="str">
        <f>IFERROR(IF(VLOOKUP($O1377,'APOIO-DESPESAS'!$A$3:$N$962,14,FALSE)="","",VLOOKUP($O1377,'APOIO-DESPESAS'!$A$3:$N$962,14,FALSE)),"")</f>
        <v/>
      </c>
      <c r="O1377" s="223">
        <f t="shared" si="21"/>
        <v>1375</v>
      </c>
    </row>
    <row r="1378" spans="1:15" x14ac:dyDescent="0.25">
      <c r="A1378" s="223" t="str">
        <f>IFERROR(IF(VLOOKUP($O1378,'APOIO-DESPESAS'!$A$3:$N$962,2,FALSE)="","",VLOOKUP($O1378,'APOIO-DESPESAS'!$A$3:$N$962,2,FALSE)),"")</f>
        <v/>
      </c>
      <c r="B1378" s="223" t="str">
        <f>IFERROR(IF(VLOOKUP($O1378,'APOIO-DESPESAS'!$A$3:$N$962,3,FALSE)="","",VLOOKUP($O1378,'APOIO-DESPESAS'!$A$3:$N$962,3,FALSE)),"")</f>
        <v/>
      </c>
      <c r="C1378" s="223" t="str">
        <f>IFERROR(IF(VLOOKUP($O1378,'APOIO-DESPESAS'!$A$3:$N$962,4,FALSE)="","",VLOOKUP($O1378,'APOIO-DESPESAS'!$A$3:$N$962,4,FALSE)),"")</f>
        <v/>
      </c>
      <c r="D1378" s="223" t="str">
        <f>IFERROR(IF(VLOOKUP($O1378,'APOIO-DESPESAS'!$A$3:$N$962,5,FALSE)="","",VLOOKUP($O1378,'APOIO-DESPESAS'!$A$3:$N$962,5,FALSE)),"")</f>
        <v/>
      </c>
      <c r="E1378" s="223" t="str">
        <f>IFERROR(IF(VLOOKUP($O1378,'APOIO-DESPESAS'!$A$3:$N$962,6,FALSE)="","",VLOOKUP($O1378,'APOIO-DESPESAS'!$A$3:$N$962,6,FALSE)),"")</f>
        <v/>
      </c>
      <c r="F1378" s="223" t="str">
        <f>IFERROR(IF(VLOOKUP($O1378,'APOIO-DESPESAS'!$A$3:$N$962,7,FALSE)="","",VLOOKUP($O1378,'APOIO-DESPESAS'!$A$3:$N$962,7,FALSE)),"")</f>
        <v/>
      </c>
      <c r="G1378" s="223" t="str">
        <f>IFERROR(IF(VLOOKUP($O1378,'APOIO-DESPESAS'!$A$3:$N$962,8,FALSE)="","",VLOOKUP($O1378,'APOIO-DESPESAS'!$A$3:$N$962,8,FALSE)),"")</f>
        <v/>
      </c>
      <c r="H1378" s="223" t="str">
        <f>IFERROR(IF(VLOOKUP($O1378,'APOIO-DESPESAS'!$A$3:$N$962,9,FALSE)="","",VLOOKUP($O1378,'APOIO-DESPESAS'!$A$3:$N$962,9,FALSE)),"")</f>
        <v/>
      </c>
      <c r="I1378" s="223" t="str">
        <f>IFERROR(IF(VLOOKUP($O1378,'APOIO-DESPESAS'!$A$3:$N$962,10,FALSE)="","",VLOOKUP($O1378,'APOIO-DESPESAS'!$A$3:$N$962,10,FALSE)),"")</f>
        <v/>
      </c>
      <c r="J1378" s="223" t="str">
        <f>IFERROR(IF(VLOOKUP($O1378,'APOIO-DESPESAS'!$A$3:$N$962,11,FALSE)="","",VLOOKUP($O1378,'APOIO-DESPESAS'!$A$3:$N$962,11,FALSE)),"")</f>
        <v/>
      </c>
      <c r="K1378" s="223" t="str">
        <f>IFERROR(IF(VLOOKUP($O1378,'APOIO-DESPESAS'!$A$3:$N$962,12,FALSE)="","",VLOOKUP($O1378,'APOIO-DESPESAS'!$A$3:$N$962,12,FALSE)),"")</f>
        <v/>
      </c>
      <c r="L1378" s="223" t="str">
        <f>IFERROR(IF(VLOOKUP($O1378,'APOIO-DESPESAS'!$A$3:$N$962,13,FALSE)="","",VLOOKUP($O1378,'APOIO-DESPESAS'!$A$3:$N$962,13,FALSE)),"")</f>
        <v/>
      </c>
      <c r="M1378" s="223" t="str">
        <f>IFERROR(IF(VLOOKUP($O1378,'APOIO-DESPESAS'!$A$3:$N$962,14,FALSE)="","",VLOOKUP($O1378,'APOIO-DESPESAS'!$A$3:$N$962,14,FALSE)),"")</f>
        <v/>
      </c>
      <c r="O1378" s="223">
        <f t="shared" si="21"/>
        <v>1376</v>
      </c>
    </row>
    <row r="1379" spans="1:15" x14ac:dyDescent="0.25">
      <c r="A1379" s="223" t="str">
        <f>IFERROR(IF(VLOOKUP($O1379,'APOIO-DESPESAS'!$A$3:$N$962,2,FALSE)="","",VLOOKUP($O1379,'APOIO-DESPESAS'!$A$3:$N$962,2,FALSE)),"")</f>
        <v/>
      </c>
      <c r="B1379" s="223" t="str">
        <f>IFERROR(IF(VLOOKUP($O1379,'APOIO-DESPESAS'!$A$3:$N$962,3,FALSE)="","",VLOOKUP($O1379,'APOIO-DESPESAS'!$A$3:$N$962,3,FALSE)),"")</f>
        <v/>
      </c>
      <c r="C1379" s="223" t="str">
        <f>IFERROR(IF(VLOOKUP($O1379,'APOIO-DESPESAS'!$A$3:$N$962,4,FALSE)="","",VLOOKUP($O1379,'APOIO-DESPESAS'!$A$3:$N$962,4,FALSE)),"")</f>
        <v/>
      </c>
      <c r="D1379" s="223" t="str">
        <f>IFERROR(IF(VLOOKUP($O1379,'APOIO-DESPESAS'!$A$3:$N$962,5,FALSE)="","",VLOOKUP($O1379,'APOIO-DESPESAS'!$A$3:$N$962,5,FALSE)),"")</f>
        <v/>
      </c>
      <c r="E1379" s="223" t="str">
        <f>IFERROR(IF(VLOOKUP($O1379,'APOIO-DESPESAS'!$A$3:$N$962,6,FALSE)="","",VLOOKUP($O1379,'APOIO-DESPESAS'!$A$3:$N$962,6,FALSE)),"")</f>
        <v/>
      </c>
      <c r="F1379" s="223" t="str">
        <f>IFERROR(IF(VLOOKUP($O1379,'APOIO-DESPESAS'!$A$3:$N$962,7,FALSE)="","",VLOOKUP($O1379,'APOIO-DESPESAS'!$A$3:$N$962,7,FALSE)),"")</f>
        <v/>
      </c>
      <c r="G1379" s="223" t="str">
        <f>IFERROR(IF(VLOOKUP($O1379,'APOIO-DESPESAS'!$A$3:$N$962,8,FALSE)="","",VLOOKUP($O1379,'APOIO-DESPESAS'!$A$3:$N$962,8,FALSE)),"")</f>
        <v/>
      </c>
      <c r="H1379" s="223" t="str">
        <f>IFERROR(IF(VLOOKUP($O1379,'APOIO-DESPESAS'!$A$3:$N$962,9,FALSE)="","",VLOOKUP($O1379,'APOIO-DESPESAS'!$A$3:$N$962,9,FALSE)),"")</f>
        <v/>
      </c>
      <c r="I1379" s="223" t="str">
        <f>IFERROR(IF(VLOOKUP($O1379,'APOIO-DESPESAS'!$A$3:$N$962,10,FALSE)="","",VLOOKUP($O1379,'APOIO-DESPESAS'!$A$3:$N$962,10,FALSE)),"")</f>
        <v/>
      </c>
      <c r="J1379" s="223" t="str">
        <f>IFERROR(IF(VLOOKUP($O1379,'APOIO-DESPESAS'!$A$3:$N$962,11,FALSE)="","",VLOOKUP($O1379,'APOIO-DESPESAS'!$A$3:$N$962,11,FALSE)),"")</f>
        <v/>
      </c>
      <c r="K1379" s="223" t="str">
        <f>IFERROR(IF(VLOOKUP($O1379,'APOIO-DESPESAS'!$A$3:$N$962,12,FALSE)="","",VLOOKUP($O1379,'APOIO-DESPESAS'!$A$3:$N$962,12,FALSE)),"")</f>
        <v/>
      </c>
      <c r="L1379" s="223" t="str">
        <f>IFERROR(IF(VLOOKUP($O1379,'APOIO-DESPESAS'!$A$3:$N$962,13,FALSE)="","",VLOOKUP($O1379,'APOIO-DESPESAS'!$A$3:$N$962,13,FALSE)),"")</f>
        <v/>
      </c>
      <c r="M1379" s="223" t="str">
        <f>IFERROR(IF(VLOOKUP($O1379,'APOIO-DESPESAS'!$A$3:$N$962,14,FALSE)="","",VLOOKUP($O1379,'APOIO-DESPESAS'!$A$3:$N$962,14,FALSE)),"")</f>
        <v/>
      </c>
      <c r="O1379" s="223">
        <f t="shared" si="21"/>
        <v>1377</v>
      </c>
    </row>
    <row r="1380" spans="1:15" x14ac:dyDescent="0.25">
      <c r="A1380" s="223" t="str">
        <f>IFERROR(IF(VLOOKUP($O1380,'APOIO-DESPESAS'!$A$3:$N$962,2,FALSE)="","",VLOOKUP($O1380,'APOIO-DESPESAS'!$A$3:$N$962,2,FALSE)),"")</f>
        <v/>
      </c>
      <c r="B1380" s="223" t="str">
        <f>IFERROR(IF(VLOOKUP($O1380,'APOIO-DESPESAS'!$A$3:$N$962,3,FALSE)="","",VLOOKUP($O1380,'APOIO-DESPESAS'!$A$3:$N$962,3,FALSE)),"")</f>
        <v/>
      </c>
      <c r="C1380" s="223" t="str">
        <f>IFERROR(IF(VLOOKUP($O1380,'APOIO-DESPESAS'!$A$3:$N$962,4,FALSE)="","",VLOOKUP($O1380,'APOIO-DESPESAS'!$A$3:$N$962,4,FALSE)),"")</f>
        <v/>
      </c>
      <c r="D1380" s="223" t="str">
        <f>IFERROR(IF(VLOOKUP($O1380,'APOIO-DESPESAS'!$A$3:$N$962,5,FALSE)="","",VLOOKUP($O1380,'APOIO-DESPESAS'!$A$3:$N$962,5,FALSE)),"")</f>
        <v/>
      </c>
      <c r="E1380" s="223" t="str">
        <f>IFERROR(IF(VLOOKUP($O1380,'APOIO-DESPESAS'!$A$3:$N$962,6,FALSE)="","",VLOOKUP($O1380,'APOIO-DESPESAS'!$A$3:$N$962,6,FALSE)),"")</f>
        <v/>
      </c>
      <c r="F1380" s="223" t="str">
        <f>IFERROR(IF(VLOOKUP($O1380,'APOIO-DESPESAS'!$A$3:$N$962,7,FALSE)="","",VLOOKUP($O1380,'APOIO-DESPESAS'!$A$3:$N$962,7,FALSE)),"")</f>
        <v/>
      </c>
      <c r="G1380" s="223" t="str">
        <f>IFERROR(IF(VLOOKUP($O1380,'APOIO-DESPESAS'!$A$3:$N$962,8,FALSE)="","",VLOOKUP($O1380,'APOIO-DESPESAS'!$A$3:$N$962,8,FALSE)),"")</f>
        <v/>
      </c>
      <c r="H1380" s="223" t="str">
        <f>IFERROR(IF(VLOOKUP($O1380,'APOIO-DESPESAS'!$A$3:$N$962,9,FALSE)="","",VLOOKUP($O1380,'APOIO-DESPESAS'!$A$3:$N$962,9,FALSE)),"")</f>
        <v/>
      </c>
      <c r="I1380" s="223" t="str">
        <f>IFERROR(IF(VLOOKUP($O1380,'APOIO-DESPESAS'!$A$3:$N$962,10,FALSE)="","",VLOOKUP($O1380,'APOIO-DESPESAS'!$A$3:$N$962,10,FALSE)),"")</f>
        <v/>
      </c>
      <c r="J1380" s="223" t="str">
        <f>IFERROR(IF(VLOOKUP($O1380,'APOIO-DESPESAS'!$A$3:$N$962,11,FALSE)="","",VLOOKUP($O1380,'APOIO-DESPESAS'!$A$3:$N$962,11,FALSE)),"")</f>
        <v/>
      </c>
      <c r="K1380" s="223" t="str">
        <f>IFERROR(IF(VLOOKUP($O1380,'APOIO-DESPESAS'!$A$3:$N$962,12,FALSE)="","",VLOOKUP($O1380,'APOIO-DESPESAS'!$A$3:$N$962,12,FALSE)),"")</f>
        <v/>
      </c>
      <c r="L1380" s="223" t="str">
        <f>IFERROR(IF(VLOOKUP($O1380,'APOIO-DESPESAS'!$A$3:$N$962,13,FALSE)="","",VLOOKUP($O1380,'APOIO-DESPESAS'!$A$3:$N$962,13,FALSE)),"")</f>
        <v/>
      </c>
      <c r="M1380" s="223" t="str">
        <f>IFERROR(IF(VLOOKUP($O1380,'APOIO-DESPESAS'!$A$3:$N$962,14,FALSE)="","",VLOOKUP($O1380,'APOIO-DESPESAS'!$A$3:$N$962,14,FALSE)),"")</f>
        <v/>
      </c>
      <c r="O1380" s="223">
        <f t="shared" si="21"/>
        <v>1378</v>
      </c>
    </row>
    <row r="1381" spans="1:15" x14ac:dyDescent="0.25">
      <c r="A1381" s="223" t="str">
        <f>IFERROR(IF(VLOOKUP($O1381,'APOIO-DESPESAS'!$A$3:$N$962,2,FALSE)="","",VLOOKUP($O1381,'APOIO-DESPESAS'!$A$3:$N$962,2,FALSE)),"")</f>
        <v/>
      </c>
      <c r="B1381" s="223" t="str">
        <f>IFERROR(IF(VLOOKUP($O1381,'APOIO-DESPESAS'!$A$3:$N$962,3,FALSE)="","",VLOOKUP($O1381,'APOIO-DESPESAS'!$A$3:$N$962,3,FALSE)),"")</f>
        <v/>
      </c>
      <c r="C1381" s="223" t="str">
        <f>IFERROR(IF(VLOOKUP($O1381,'APOIO-DESPESAS'!$A$3:$N$962,4,FALSE)="","",VLOOKUP($O1381,'APOIO-DESPESAS'!$A$3:$N$962,4,FALSE)),"")</f>
        <v/>
      </c>
      <c r="D1381" s="223" t="str">
        <f>IFERROR(IF(VLOOKUP($O1381,'APOIO-DESPESAS'!$A$3:$N$962,5,FALSE)="","",VLOOKUP($O1381,'APOIO-DESPESAS'!$A$3:$N$962,5,FALSE)),"")</f>
        <v/>
      </c>
      <c r="E1381" s="223" t="str">
        <f>IFERROR(IF(VLOOKUP($O1381,'APOIO-DESPESAS'!$A$3:$N$962,6,FALSE)="","",VLOOKUP($O1381,'APOIO-DESPESAS'!$A$3:$N$962,6,FALSE)),"")</f>
        <v/>
      </c>
      <c r="F1381" s="223" t="str">
        <f>IFERROR(IF(VLOOKUP($O1381,'APOIO-DESPESAS'!$A$3:$N$962,7,FALSE)="","",VLOOKUP($O1381,'APOIO-DESPESAS'!$A$3:$N$962,7,FALSE)),"")</f>
        <v/>
      </c>
      <c r="G1381" s="223" t="str">
        <f>IFERROR(IF(VLOOKUP($O1381,'APOIO-DESPESAS'!$A$3:$N$962,8,FALSE)="","",VLOOKUP($O1381,'APOIO-DESPESAS'!$A$3:$N$962,8,FALSE)),"")</f>
        <v/>
      </c>
      <c r="H1381" s="223" t="str">
        <f>IFERROR(IF(VLOOKUP($O1381,'APOIO-DESPESAS'!$A$3:$N$962,9,FALSE)="","",VLOOKUP($O1381,'APOIO-DESPESAS'!$A$3:$N$962,9,FALSE)),"")</f>
        <v/>
      </c>
      <c r="I1381" s="223" t="str">
        <f>IFERROR(IF(VLOOKUP($O1381,'APOIO-DESPESAS'!$A$3:$N$962,10,FALSE)="","",VLOOKUP($O1381,'APOIO-DESPESAS'!$A$3:$N$962,10,FALSE)),"")</f>
        <v/>
      </c>
      <c r="J1381" s="223" t="str">
        <f>IFERROR(IF(VLOOKUP($O1381,'APOIO-DESPESAS'!$A$3:$N$962,11,FALSE)="","",VLOOKUP($O1381,'APOIO-DESPESAS'!$A$3:$N$962,11,FALSE)),"")</f>
        <v/>
      </c>
      <c r="K1381" s="223" t="str">
        <f>IFERROR(IF(VLOOKUP($O1381,'APOIO-DESPESAS'!$A$3:$N$962,12,FALSE)="","",VLOOKUP($O1381,'APOIO-DESPESAS'!$A$3:$N$962,12,FALSE)),"")</f>
        <v/>
      </c>
      <c r="L1381" s="223" t="str">
        <f>IFERROR(IF(VLOOKUP($O1381,'APOIO-DESPESAS'!$A$3:$N$962,13,FALSE)="","",VLOOKUP($O1381,'APOIO-DESPESAS'!$A$3:$N$962,13,FALSE)),"")</f>
        <v/>
      </c>
      <c r="M1381" s="223" t="str">
        <f>IFERROR(IF(VLOOKUP($O1381,'APOIO-DESPESAS'!$A$3:$N$962,14,FALSE)="","",VLOOKUP($O1381,'APOIO-DESPESAS'!$A$3:$N$962,14,FALSE)),"")</f>
        <v/>
      </c>
      <c r="O1381" s="223">
        <f t="shared" si="21"/>
        <v>1379</v>
      </c>
    </row>
    <row r="1382" spans="1:15" x14ac:dyDescent="0.25">
      <c r="A1382" s="223" t="str">
        <f>IFERROR(IF(VLOOKUP($O1382,'APOIO-DESPESAS'!$A$3:$N$962,2,FALSE)="","",VLOOKUP($O1382,'APOIO-DESPESAS'!$A$3:$N$962,2,FALSE)),"")</f>
        <v/>
      </c>
      <c r="B1382" s="223" t="str">
        <f>IFERROR(IF(VLOOKUP($O1382,'APOIO-DESPESAS'!$A$3:$N$962,3,FALSE)="","",VLOOKUP($O1382,'APOIO-DESPESAS'!$A$3:$N$962,3,FALSE)),"")</f>
        <v/>
      </c>
      <c r="C1382" s="223" t="str">
        <f>IFERROR(IF(VLOOKUP($O1382,'APOIO-DESPESAS'!$A$3:$N$962,4,FALSE)="","",VLOOKUP($O1382,'APOIO-DESPESAS'!$A$3:$N$962,4,FALSE)),"")</f>
        <v/>
      </c>
      <c r="D1382" s="223" t="str">
        <f>IFERROR(IF(VLOOKUP($O1382,'APOIO-DESPESAS'!$A$3:$N$962,5,FALSE)="","",VLOOKUP($O1382,'APOIO-DESPESAS'!$A$3:$N$962,5,FALSE)),"")</f>
        <v/>
      </c>
      <c r="E1382" s="223" t="str">
        <f>IFERROR(IF(VLOOKUP($O1382,'APOIO-DESPESAS'!$A$3:$N$962,6,FALSE)="","",VLOOKUP($O1382,'APOIO-DESPESAS'!$A$3:$N$962,6,FALSE)),"")</f>
        <v/>
      </c>
      <c r="F1382" s="223" t="str">
        <f>IFERROR(IF(VLOOKUP($O1382,'APOIO-DESPESAS'!$A$3:$N$962,7,FALSE)="","",VLOOKUP($O1382,'APOIO-DESPESAS'!$A$3:$N$962,7,FALSE)),"")</f>
        <v/>
      </c>
      <c r="G1382" s="223" t="str">
        <f>IFERROR(IF(VLOOKUP($O1382,'APOIO-DESPESAS'!$A$3:$N$962,8,FALSE)="","",VLOOKUP($O1382,'APOIO-DESPESAS'!$A$3:$N$962,8,FALSE)),"")</f>
        <v/>
      </c>
      <c r="H1382" s="223" t="str">
        <f>IFERROR(IF(VLOOKUP($O1382,'APOIO-DESPESAS'!$A$3:$N$962,9,FALSE)="","",VLOOKUP($O1382,'APOIO-DESPESAS'!$A$3:$N$962,9,FALSE)),"")</f>
        <v/>
      </c>
      <c r="I1382" s="223" t="str">
        <f>IFERROR(IF(VLOOKUP($O1382,'APOIO-DESPESAS'!$A$3:$N$962,10,FALSE)="","",VLOOKUP($O1382,'APOIO-DESPESAS'!$A$3:$N$962,10,FALSE)),"")</f>
        <v/>
      </c>
      <c r="J1382" s="223" t="str">
        <f>IFERROR(IF(VLOOKUP($O1382,'APOIO-DESPESAS'!$A$3:$N$962,11,FALSE)="","",VLOOKUP($O1382,'APOIO-DESPESAS'!$A$3:$N$962,11,FALSE)),"")</f>
        <v/>
      </c>
      <c r="K1382" s="223" t="str">
        <f>IFERROR(IF(VLOOKUP($O1382,'APOIO-DESPESAS'!$A$3:$N$962,12,FALSE)="","",VLOOKUP($O1382,'APOIO-DESPESAS'!$A$3:$N$962,12,FALSE)),"")</f>
        <v/>
      </c>
      <c r="L1382" s="223" t="str">
        <f>IFERROR(IF(VLOOKUP($O1382,'APOIO-DESPESAS'!$A$3:$N$962,13,FALSE)="","",VLOOKUP($O1382,'APOIO-DESPESAS'!$A$3:$N$962,13,FALSE)),"")</f>
        <v/>
      </c>
      <c r="M1382" s="223" t="str">
        <f>IFERROR(IF(VLOOKUP($O1382,'APOIO-DESPESAS'!$A$3:$N$962,14,FALSE)="","",VLOOKUP($O1382,'APOIO-DESPESAS'!$A$3:$N$962,14,FALSE)),"")</f>
        <v/>
      </c>
      <c r="O1382" s="223">
        <f t="shared" si="21"/>
        <v>1380</v>
      </c>
    </row>
    <row r="1383" spans="1:15" x14ac:dyDescent="0.25">
      <c r="A1383" s="223" t="str">
        <f>IFERROR(IF(VLOOKUP($O1383,'APOIO-DESPESAS'!$A$3:$N$962,2,FALSE)="","",VLOOKUP($O1383,'APOIO-DESPESAS'!$A$3:$N$962,2,FALSE)),"")</f>
        <v/>
      </c>
      <c r="B1383" s="223" t="str">
        <f>IFERROR(IF(VLOOKUP($O1383,'APOIO-DESPESAS'!$A$3:$N$962,3,FALSE)="","",VLOOKUP($O1383,'APOIO-DESPESAS'!$A$3:$N$962,3,FALSE)),"")</f>
        <v/>
      </c>
      <c r="C1383" s="223" t="str">
        <f>IFERROR(IF(VLOOKUP($O1383,'APOIO-DESPESAS'!$A$3:$N$962,4,FALSE)="","",VLOOKUP($O1383,'APOIO-DESPESAS'!$A$3:$N$962,4,FALSE)),"")</f>
        <v/>
      </c>
      <c r="D1383" s="223" t="str">
        <f>IFERROR(IF(VLOOKUP($O1383,'APOIO-DESPESAS'!$A$3:$N$962,5,FALSE)="","",VLOOKUP($O1383,'APOIO-DESPESAS'!$A$3:$N$962,5,FALSE)),"")</f>
        <v/>
      </c>
      <c r="E1383" s="223" t="str">
        <f>IFERROR(IF(VLOOKUP($O1383,'APOIO-DESPESAS'!$A$3:$N$962,6,FALSE)="","",VLOOKUP($O1383,'APOIO-DESPESAS'!$A$3:$N$962,6,FALSE)),"")</f>
        <v/>
      </c>
      <c r="F1383" s="223" t="str">
        <f>IFERROR(IF(VLOOKUP($O1383,'APOIO-DESPESAS'!$A$3:$N$962,7,FALSE)="","",VLOOKUP($O1383,'APOIO-DESPESAS'!$A$3:$N$962,7,FALSE)),"")</f>
        <v/>
      </c>
      <c r="G1383" s="223" t="str">
        <f>IFERROR(IF(VLOOKUP($O1383,'APOIO-DESPESAS'!$A$3:$N$962,8,FALSE)="","",VLOOKUP($O1383,'APOIO-DESPESAS'!$A$3:$N$962,8,FALSE)),"")</f>
        <v/>
      </c>
      <c r="H1383" s="223" t="str">
        <f>IFERROR(IF(VLOOKUP($O1383,'APOIO-DESPESAS'!$A$3:$N$962,9,FALSE)="","",VLOOKUP($O1383,'APOIO-DESPESAS'!$A$3:$N$962,9,FALSE)),"")</f>
        <v/>
      </c>
      <c r="I1383" s="223" t="str">
        <f>IFERROR(IF(VLOOKUP($O1383,'APOIO-DESPESAS'!$A$3:$N$962,10,FALSE)="","",VLOOKUP($O1383,'APOIO-DESPESAS'!$A$3:$N$962,10,FALSE)),"")</f>
        <v/>
      </c>
      <c r="J1383" s="223" t="str">
        <f>IFERROR(IF(VLOOKUP($O1383,'APOIO-DESPESAS'!$A$3:$N$962,11,FALSE)="","",VLOOKUP($O1383,'APOIO-DESPESAS'!$A$3:$N$962,11,FALSE)),"")</f>
        <v/>
      </c>
      <c r="K1383" s="223" t="str">
        <f>IFERROR(IF(VLOOKUP($O1383,'APOIO-DESPESAS'!$A$3:$N$962,12,FALSE)="","",VLOOKUP($O1383,'APOIO-DESPESAS'!$A$3:$N$962,12,FALSE)),"")</f>
        <v/>
      </c>
      <c r="L1383" s="223" t="str">
        <f>IFERROR(IF(VLOOKUP($O1383,'APOIO-DESPESAS'!$A$3:$N$962,13,FALSE)="","",VLOOKUP($O1383,'APOIO-DESPESAS'!$A$3:$N$962,13,FALSE)),"")</f>
        <v/>
      </c>
      <c r="M1383" s="223" t="str">
        <f>IFERROR(IF(VLOOKUP($O1383,'APOIO-DESPESAS'!$A$3:$N$962,14,FALSE)="","",VLOOKUP($O1383,'APOIO-DESPESAS'!$A$3:$N$962,14,FALSE)),"")</f>
        <v/>
      </c>
      <c r="O1383" s="223">
        <f t="shared" si="21"/>
        <v>1381</v>
      </c>
    </row>
    <row r="1384" spans="1:15" x14ac:dyDescent="0.25">
      <c r="A1384" s="223" t="str">
        <f>IFERROR(IF(VLOOKUP($O1384,'APOIO-DESPESAS'!$A$3:$N$962,2,FALSE)="","",VLOOKUP($O1384,'APOIO-DESPESAS'!$A$3:$N$962,2,FALSE)),"")</f>
        <v/>
      </c>
      <c r="B1384" s="223" t="str">
        <f>IFERROR(IF(VLOOKUP($O1384,'APOIO-DESPESAS'!$A$3:$N$962,3,FALSE)="","",VLOOKUP($O1384,'APOIO-DESPESAS'!$A$3:$N$962,3,FALSE)),"")</f>
        <v/>
      </c>
      <c r="C1384" s="223" t="str">
        <f>IFERROR(IF(VLOOKUP($O1384,'APOIO-DESPESAS'!$A$3:$N$962,4,FALSE)="","",VLOOKUP($O1384,'APOIO-DESPESAS'!$A$3:$N$962,4,FALSE)),"")</f>
        <v/>
      </c>
      <c r="D1384" s="223" t="str">
        <f>IFERROR(IF(VLOOKUP($O1384,'APOIO-DESPESAS'!$A$3:$N$962,5,FALSE)="","",VLOOKUP($O1384,'APOIO-DESPESAS'!$A$3:$N$962,5,FALSE)),"")</f>
        <v/>
      </c>
      <c r="E1384" s="223" t="str">
        <f>IFERROR(IF(VLOOKUP($O1384,'APOIO-DESPESAS'!$A$3:$N$962,6,FALSE)="","",VLOOKUP($O1384,'APOIO-DESPESAS'!$A$3:$N$962,6,FALSE)),"")</f>
        <v/>
      </c>
      <c r="F1384" s="223" t="str">
        <f>IFERROR(IF(VLOOKUP($O1384,'APOIO-DESPESAS'!$A$3:$N$962,7,FALSE)="","",VLOOKUP($O1384,'APOIO-DESPESAS'!$A$3:$N$962,7,FALSE)),"")</f>
        <v/>
      </c>
      <c r="G1384" s="223" t="str">
        <f>IFERROR(IF(VLOOKUP($O1384,'APOIO-DESPESAS'!$A$3:$N$962,8,FALSE)="","",VLOOKUP($O1384,'APOIO-DESPESAS'!$A$3:$N$962,8,FALSE)),"")</f>
        <v/>
      </c>
      <c r="H1384" s="223" t="str">
        <f>IFERROR(IF(VLOOKUP($O1384,'APOIO-DESPESAS'!$A$3:$N$962,9,FALSE)="","",VLOOKUP($O1384,'APOIO-DESPESAS'!$A$3:$N$962,9,FALSE)),"")</f>
        <v/>
      </c>
      <c r="I1384" s="223" t="str">
        <f>IFERROR(IF(VLOOKUP($O1384,'APOIO-DESPESAS'!$A$3:$N$962,10,FALSE)="","",VLOOKUP($O1384,'APOIO-DESPESAS'!$A$3:$N$962,10,FALSE)),"")</f>
        <v/>
      </c>
      <c r="J1384" s="223" t="str">
        <f>IFERROR(IF(VLOOKUP($O1384,'APOIO-DESPESAS'!$A$3:$N$962,11,FALSE)="","",VLOOKUP($O1384,'APOIO-DESPESAS'!$A$3:$N$962,11,FALSE)),"")</f>
        <v/>
      </c>
      <c r="K1384" s="223" t="str">
        <f>IFERROR(IF(VLOOKUP($O1384,'APOIO-DESPESAS'!$A$3:$N$962,12,FALSE)="","",VLOOKUP($O1384,'APOIO-DESPESAS'!$A$3:$N$962,12,FALSE)),"")</f>
        <v/>
      </c>
      <c r="L1384" s="223" t="str">
        <f>IFERROR(IF(VLOOKUP($O1384,'APOIO-DESPESAS'!$A$3:$N$962,13,FALSE)="","",VLOOKUP($O1384,'APOIO-DESPESAS'!$A$3:$N$962,13,FALSE)),"")</f>
        <v/>
      </c>
      <c r="M1384" s="223" t="str">
        <f>IFERROR(IF(VLOOKUP($O1384,'APOIO-DESPESAS'!$A$3:$N$962,14,FALSE)="","",VLOOKUP($O1384,'APOIO-DESPESAS'!$A$3:$N$962,14,FALSE)),"")</f>
        <v/>
      </c>
      <c r="O1384" s="223">
        <f t="shared" si="21"/>
        <v>1382</v>
      </c>
    </row>
    <row r="1385" spans="1:15" x14ac:dyDescent="0.25">
      <c r="A1385" s="223" t="str">
        <f>IFERROR(IF(VLOOKUP($O1385,'APOIO-DESPESAS'!$A$3:$N$962,2,FALSE)="","",VLOOKUP($O1385,'APOIO-DESPESAS'!$A$3:$N$962,2,FALSE)),"")</f>
        <v/>
      </c>
      <c r="B1385" s="223" t="str">
        <f>IFERROR(IF(VLOOKUP($O1385,'APOIO-DESPESAS'!$A$3:$N$962,3,FALSE)="","",VLOOKUP($O1385,'APOIO-DESPESAS'!$A$3:$N$962,3,FALSE)),"")</f>
        <v/>
      </c>
      <c r="C1385" s="223" t="str">
        <f>IFERROR(IF(VLOOKUP($O1385,'APOIO-DESPESAS'!$A$3:$N$962,4,FALSE)="","",VLOOKUP($O1385,'APOIO-DESPESAS'!$A$3:$N$962,4,FALSE)),"")</f>
        <v/>
      </c>
      <c r="D1385" s="223" t="str">
        <f>IFERROR(IF(VLOOKUP($O1385,'APOIO-DESPESAS'!$A$3:$N$962,5,FALSE)="","",VLOOKUP($O1385,'APOIO-DESPESAS'!$A$3:$N$962,5,FALSE)),"")</f>
        <v/>
      </c>
      <c r="E1385" s="223" t="str">
        <f>IFERROR(IF(VLOOKUP($O1385,'APOIO-DESPESAS'!$A$3:$N$962,6,FALSE)="","",VLOOKUP($O1385,'APOIO-DESPESAS'!$A$3:$N$962,6,FALSE)),"")</f>
        <v/>
      </c>
      <c r="F1385" s="223" t="str">
        <f>IFERROR(IF(VLOOKUP($O1385,'APOIO-DESPESAS'!$A$3:$N$962,7,FALSE)="","",VLOOKUP($O1385,'APOIO-DESPESAS'!$A$3:$N$962,7,FALSE)),"")</f>
        <v/>
      </c>
      <c r="G1385" s="223" t="str">
        <f>IFERROR(IF(VLOOKUP($O1385,'APOIO-DESPESAS'!$A$3:$N$962,8,FALSE)="","",VLOOKUP($O1385,'APOIO-DESPESAS'!$A$3:$N$962,8,FALSE)),"")</f>
        <v/>
      </c>
      <c r="H1385" s="223" t="str">
        <f>IFERROR(IF(VLOOKUP($O1385,'APOIO-DESPESAS'!$A$3:$N$962,9,FALSE)="","",VLOOKUP($O1385,'APOIO-DESPESAS'!$A$3:$N$962,9,FALSE)),"")</f>
        <v/>
      </c>
      <c r="I1385" s="223" t="str">
        <f>IFERROR(IF(VLOOKUP($O1385,'APOIO-DESPESAS'!$A$3:$N$962,10,FALSE)="","",VLOOKUP($O1385,'APOIO-DESPESAS'!$A$3:$N$962,10,FALSE)),"")</f>
        <v/>
      </c>
      <c r="J1385" s="223" t="str">
        <f>IFERROR(IF(VLOOKUP($O1385,'APOIO-DESPESAS'!$A$3:$N$962,11,FALSE)="","",VLOOKUP($O1385,'APOIO-DESPESAS'!$A$3:$N$962,11,FALSE)),"")</f>
        <v/>
      </c>
      <c r="K1385" s="223" t="str">
        <f>IFERROR(IF(VLOOKUP($O1385,'APOIO-DESPESAS'!$A$3:$N$962,12,FALSE)="","",VLOOKUP($O1385,'APOIO-DESPESAS'!$A$3:$N$962,12,FALSE)),"")</f>
        <v/>
      </c>
      <c r="L1385" s="223" t="str">
        <f>IFERROR(IF(VLOOKUP($O1385,'APOIO-DESPESAS'!$A$3:$N$962,13,FALSE)="","",VLOOKUP($O1385,'APOIO-DESPESAS'!$A$3:$N$962,13,FALSE)),"")</f>
        <v/>
      </c>
      <c r="M1385" s="223" t="str">
        <f>IFERROR(IF(VLOOKUP($O1385,'APOIO-DESPESAS'!$A$3:$N$962,14,FALSE)="","",VLOOKUP($O1385,'APOIO-DESPESAS'!$A$3:$N$962,14,FALSE)),"")</f>
        <v/>
      </c>
      <c r="O1385" s="223">
        <f t="shared" si="21"/>
        <v>1383</v>
      </c>
    </row>
    <row r="1386" spans="1:15" x14ac:dyDescent="0.25">
      <c r="A1386" s="223" t="str">
        <f>IFERROR(IF(VLOOKUP($O1386,'APOIO-DESPESAS'!$A$3:$N$962,2,FALSE)="","",VLOOKUP($O1386,'APOIO-DESPESAS'!$A$3:$N$962,2,FALSE)),"")</f>
        <v/>
      </c>
      <c r="B1386" s="223" t="str">
        <f>IFERROR(IF(VLOOKUP($O1386,'APOIO-DESPESAS'!$A$3:$N$962,3,FALSE)="","",VLOOKUP($O1386,'APOIO-DESPESAS'!$A$3:$N$962,3,FALSE)),"")</f>
        <v/>
      </c>
      <c r="C1386" s="223" t="str">
        <f>IFERROR(IF(VLOOKUP($O1386,'APOIO-DESPESAS'!$A$3:$N$962,4,FALSE)="","",VLOOKUP($O1386,'APOIO-DESPESAS'!$A$3:$N$962,4,FALSE)),"")</f>
        <v/>
      </c>
      <c r="D1386" s="223" t="str">
        <f>IFERROR(IF(VLOOKUP($O1386,'APOIO-DESPESAS'!$A$3:$N$962,5,FALSE)="","",VLOOKUP($O1386,'APOIO-DESPESAS'!$A$3:$N$962,5,FALSE)),"")</f>
        <v/>
      </c>
      <c r="E1386" s="223" t="str">
        <f>IFERROR(IF(VLOOKUP($O1386,'APOIO-DESPESAS'!$A$3:$N$962,6,FALSE)="","",VLOOKUP($O1386,'APOIO-DESPESAS'!$A$3:$N$962,6,FALSE)),"")</f>
        <v/>
      </c>
      <c r="F1386" s="223" t="str">
        <f>IFERROR(IF(VLOOKUP($O1386,'APOIO-DESPESAS'!$A$3:$N$962,7,FALSE)="","",VLOOKUP($O1386,'APOIO-DESPESAS'!$A$3:$N$962,7,FALSE)),"")</f>
        <v/>
      </c>
      <c r="G1386" s="223" t="str">
        <f>IFERROR(IF(VLOOKUP($O1386,'APOIO-DESPESAS'!$A$3:$N$962,8,FALSE)="","",VLOOKUP($O1386,'APOIO-DESPESAS'!$A$3:$N$962,8,FALSE)),"")</f>
        <v/>
      </c>
      <c r="H1386" s="223" t="str">
        <f>IFERROR(IF(VLOOKUP($O1386,'APOIO-DESPESAS'!$A$3:$N$962,9,FALSE)="","",VLOOKUP($O1386,'APOIO-DESPESAS'!$A$3:$N$962,9,FALSE)),"")</f>
        <v/>
      </c>
      <c r="I1386" s="223" t="str">
        <f>IFERROR(IF(VLOOKUP($O1386,'APOIO-DESPESAS'!$A$3:$N$962,10,FALSE)="","",VLOOKUP($O1386,'APOIO-DESPESAS'!$A$3:$N$962,10,FALSE)),"")</f>
        <v/>
      </c>
      <c r="J1386" s="223" t="str">
        <f>IFERROR(IF(VLOOKUP($O1386,'APOIO-DESPESAS'!$A$3:$N$962,11,FALSE)="","",VLOOKUP($O1386,'APOIO-DESPESAS'!$A$3:$N$962,11,FALSE)),"")</f>
        <v/>
      </c>
      <c r="K1386" s="223" t="str">
        <f>IFERROR(IF(VLOOKUP($O1386,'APOIO-DESPESAS'!$A$3:$N$962,12,FALSE)="","",VLOOKUP($O1386,'APOIO-DESPESAS'!$A$3:$N$962,12,FALSE)),"")</f>
        <v/>
      </c>
      <c r="L1386" s="223" t="str">
        <f>IFERROR(IF(VLOOKUP($O1386,'APOIO-DESPESAS'!$A$3:$N$962,13,FALSE)="","",VLOOKUP($O1386,'APOIO-DESPESAS'!$A$3:$N$962,13,FALSE)),"")</f>
        <v/>
      </c>
      <c r="M1386" s="223" t="str">
        <f>IFERROR(IF(VLOOKUP($O1386,'APOIO-DESPESAS'!$A$3:$N$962,14,FALSE)="","",VLOOKUP($O1386,'APOIO-DESPESAS'!$A$3:$N$962,14,FALSE)),"")</f>
        <v/>
      </c>
      <c r="O1386" s="223">
        <f t="shared" si="21"/>
        <v>1384</v>
      </c>
    </row>
    <row r="1387" spans="1:15" x14ac:dyDescent="0.25">
      <c r="A1387" s="223" t="str">
        <f>IFERROR(IF(VLOOKUP($O1387,'APOIO-DESPESAS'!$A$3:$N$962,2,FALSE)="","",VLOOKUP($O1387,'APOIO-DESPESAS'!$A$3:$N$962,2,FALSE)),"")</f>
        <v/>
      </c>
      <c r="B1387" s="223" t="str">
        <f>IFERROR(IF(VLOOKUP($O1387,'APOIO-DESPESAS'!$A$3:$N$962,3,FALSE)="","",VLOOKUP($O1387,'APOIO-DESPESAS'!$A$3:$N$962,3,FALSE)),"")</f>
        <v/>
      </c>
      <c r="C1387" s="223" t="str">
        <f>IFERROR(IF(VLOOKUP($O1387,'APOIO-DESPESAS'!$A$3:$N$962,4,FALSE)="","",VLOOKUP($O1387,'APOIO-DESPESAS'!$A$3:$N$962,4,FALSE)),"")</f>
        <v/>
      </c>
      <c r="D1387" s="223" t="str">
        <f>IFERROR(IF(VLOOKUP($O1387,'APOIO-DESPESAS'!$A$3:$N$962,5,FALSE)="","",VLOOKUP($O1387,'APOIO-DESPESAS'!$A$3:$N$962,5,FALSE)),"")</f>
        <v/>
      </c>
      <c r="E1387" s="223" t="str">
        <f>IFERROR(IF(VLOOKUP($O1387,'APOIO-DESPESAS'!$A$3:$N$962,6,FALSE)="","",VLOOKUP($O1387,'APOIO-DESPESAS'!$A$3:$N$962,6,FALSE)),"")</f>
        <v/>
      </c>
      <c r="F1387" s="223" t="str">
        <f>IFERROR(IF(VLOOKUP($O1387,'APOIO-DESPESAS'!$A$3:$N$962,7,FALSE)="","",VLOOKUP($O1387,'APOIO-DESPESAS'!$A$3:$N$962,7,FALSE)),"")</f>
        <v/>
      </c>
      <c r="G1387" s="223" t="str">
        <f>IFERROR(IF(VLOOKUP($O1387,'APOIO-DESPESAS'!$A$3:$N$962,8,FALSE)="","",VLOOKUP($O1387,'APOIO-DESPESAS'!$A$3:$N$962,8,FALSE)),"")</f>
        <v/>
      </c>
      <c r="H1387" s="223" t="str">
        <f>IFERROR(IF(VLOOKUP($O1387,'APOIO-DESPESAS'!$A$3:$N$962,9,FALSE)="","",VLOOKUP($O1387,'APOIO-DESPESAS'!$A$3:$N$962,9,FALSE)),"")</f>
        <v/>
      </c>
      <c r="I1387" s="223" t="str">
        <f>IFERROR(IF(VLOOKUP($O1387,'APOIO-DESPESAS'!$A$3:$N$962,10,FALSE)="","",VLOOKUP($O1387,'APOIO-DESPESAS'!$A$3:$N$962,10,FALSE)),"")</f>
        <v/>
      </c>
      <c r="J1387" s="223" t="str">
        <f>IFERROR(IF(VLOOKUP($O1387,'APOIO-DESPESAS'!$A$3:$N$962,11,FALSE)="","",VLOOKUP($O1387,'APOIO-DESPESAS'!$A$3:$N$962,11,FALSE)),"")</f>
        <v/>
      </c>
      <c r="K1387" s="223" t="str">
        <f>IFERROR(IF(VLOOKUP($O1387,'APOIO-DESPESAS'!$A$3:$N$962,12,FALSE)="","",VLOOKUP($O1387,'APOIO-DESPESAS'!$A$3:$N$962,12,FALSE)),"")</f>
        <v/>
      </c>
      <c r="L1387" s="223" t="str">
        <f>IFERROR(IF(VLOOKUP($O1387,'APOIO-DESPESAS'!$A$3:$N$962,13,FALSE)="","",VLOOKUP($O1387,'APOIO-DESPESAS'!$A$3:$N$962,13,FALSE)),"")</f>
        <v/>
      </c>
      <c r="M1387" s="223" t="str">
        <f>IFERROR(IF(VLOOKUP($O1387,'APOIO-DESPESAS'!$A$3:$N$962,14,FALSE)="","",VLOOKUP($O1387,'APOIO-DESPESAS'!$A$3:$N$962,14,FALSE)),"")</f>
        <v/>
      </c>
      <c r="O1387" s="223">
        <f t="shared" si="21"/>
        <v>1385</v>
      </c>
    </row>
    <row r="1388" spans="1:15" x14ac:dyDescent="0.25">
      <c r="A1388" s="223" t="str">
        <f>IFERROR(IF(VLOOKUP($O1388,'APOIO-DESPESAS'!$A$3:$N$962,2,FALSE)="","",VLOOKUP($O1388,'APOIO-DESPESAS'!$A$3:$N$962,2,FALSE)),"")</f>
        <v/>
      </c>
      <c r="B1388" s="223" t="str">
        <f>IFERROR(IF(VLOOKUP($O1388,'APOIO-DESPESAS'!$A$3:$N$962,3,FALSE)="","",VLOOKUP($O1388,'APOIO-DESPESAS'!$A$3:$N$962,3,FALSE)),"")</f>
        <v/>
      </c>
      <c r="C1388" s="223" t="str">
        <f>IFERROR(IF(VLOOKUP($O1388,'APOIO-DESPESAS'!$A$3:$N$962,4,FALSE)="","",VLOOKUP($O1388,'APOIO-DESPESAS'!$A$3:$N$962,4,FALSE)),"")</f>
        <v/>
      </c>
      <c r="D1388" s="223" t="str">
        <f>IFERROR(IF(VLOOKUP($O1388,'APOIO-DESPESAS'!$A$3:$N$962,5,FALSE)="","",VLOOKUP($O1388,'APOIO-DESPESAS'!$A$3:$N$962,5,FALSE)),"")</f>
        <v/>
      </c>
      <c r="E1388" s="223" t="str">
        <f>IFERROR(IF(VLOOKUP($O1388,'APOIO-DESPESAS'!$A$3:$N$962,6,FALSE)="","",VLOOKUP($O1388,'APOIO-DESPESAS'!$A$3:$N$962,6,FALSE)),"")</f>
        <v/>
      </c>
      <c r="F1388" s="223" t="str">
        <f>IFERROR(IF(VLOOKUP($O1388,'APOIO-DESPESAS'!$A$3:$N$962,7,FALSE)="","",VLOOKUP($O1388,'APOIO-DESPESAS'!$A$3:$N$962,7,FALSE)),"")</f>
        <v/>
      </c>
      <c r="G1388" s="223" t="str">
        <f>IFERROR(IF(VLOOKUP($O1388,'APOIO-DESPESAS'!$A$3:$N$962,8,FALSE)="","",VLOOKUP($O1388,'APOIO-DESPESAS'!$A$3:$N$962,8,FALSE)),"")</f>
        <v/>
      </c>
      <c r="H1388" s="223" t="str">
        <f>IFERROR(IF(VLOOKUP($O1388,'APOIO-DESPESAS'!$A$3:$N$962,9,FALSE)="","",VLOOKUP($O1388,'APOIO-DESPESAS'!$A$3:$N$962,9,FALSE)),"")</f>
        <v/>
      </c>
      <c r="I1388" s="223" t="str">
        <f>IFERROR(IF(VLOOKUP($O1388,'APOIO-DESPESAS'!$A$3:$N$962,10,FALSE)="","",VLOOKUP($O1388,'APOIO-DESPESAS'!$A$3:$N$962,10,FALSE)),"")</f>
        <v/>
      </c>
      <c r="J1388" s="223" t="str">
        <f>IFERROR(IF(VLOOKUP($O1388,'APOIO-DESPESAS'!$A$3:$N$962,11,FALSE)="","",VLOOKUP($O1388,'APOIO-DESPESAS'!$A$3:$N$962,11,FALSE)),"")</f>
        <v/>
      </c>
      <c r="K1388" s="223" t="str">
        <f>IFERROR(IF(VLOOKUP($O1388,'APOIO-DESPESAS'!$A$3:$N$962,12,FALSE)="","",VLOOKUP($O1388,'APOIO-DESPESAS'!$A$3:$N$962,12,FALSE)),"")</f>
        <v/>
      </c>
      <c r="L1388" s="223" t="str">
        <f>IFERROR(IF(VLOOKUP($O1388,'APOIO-DESPESAS'!$A$3:$N$962,13,FALSE)="","",VLOOKUP($O1388,'APOIO-DESPESAS'!$A$3:$N$962,13,FALSE)),"")</f>
        <v/>
      </c>
      <c r="M1388" s="223" t="str">
        <f>IFERROR(IF(VLOOKUP($O1388,'APOIO-DESPESAS'!$A$3:$N$962,14,FALSE)="","",VLOOKUP($O1388,'APOIO-DESPESAS'!$A$3:$N$962,14,FALSE)),"")</f>
        <v/>
      </c>
      <c r="O1388" s="223">
        <f t="shared" si="21"/>
        <v>1386</v>
      </c>
    </row>
    <row r="1389" spans="1:15" x14ac:dyDescent="0.25">
      <c r="A1389" s="223" t="str">
        <f>IFERROR(IF(VLOOKUP($O1389,'APOIO-DESPESAS'!$A$3:$N$962,2,FALSE)="","",VLOOKUP($O1389,'APOIO-DESPESAS'!$A$3:$N$962,2,FALSE)),"")</f>
        <v/>
      </c>
      <c r="B1389" s="223" t="str">
        <f>IFERROR(IF(VLOOKUP($O1389,'APOIO-DESPESAS'!$A$3:$N$962,3,FALSE)="","",VLOOKUP($O1389,'APOIO-DESPESAS'!$A$3:$N$962,3,FALSE)),"")</f>
        <v/>
      </c>
      <c r="C1389" s="223" t="str">
        <f>IFERROR(IF(VLOOKUP($O1389,'APOIO-DESPESAS'!$A$3:$N$962,4,FALSE)="","",VLOOKUP($O1389,'APOIO-DESPESAS'!$A$3:$N$962,4,FALSE)),"")</f>
        <v/>
      </c>
      <c r="D1389" s="223" t="str">
        <f>IFERROR(IF(VLOOKUP($O1389,'APOIO-DESPESAS'!$A$3:$N$962,5,FALSE)="","",VLOOKUP($O1389,'APOIO-DESPESAS'!$A$3:$N$962,5,FALSE)),"")</f>
        <v/>
      </c>
      <c r="E1389" s="223" t="str">
        <f>IFERROR(IF(VLOOKUP($O1389,'APOIO-DESPESAS'!$A$3:$N$962,6,FALSE)="","",VLOOKUP($O1389,'APOIO-DESPESAS'!$A$3:$N$962,6,FALSE)),"")</f>
        <v/>
      </c>
      <c r="F1389" s="223" t="str">
        <f>IFERROR(IF(VLOOKUP($O1389,'APOIO-DESPESAS'!$A$3:$N$962,7,FALSE)="","",VLOOKUP($O1389,'APOIO-DESPESAS'!$A$3:$N$962,7,FALSE)),"")</f>
        <v/>
      </c>
      <c r="G1389" s="223" t="str">
        <f>IFERROR(IF(VLOOKUP($O1389,'APOIO-DESPESAS'!$A$3:$N$962,8,FALSE)="","",VLOOKUP($O1389,'APOIO-DESPESAS'!$A$3:$N$962,8,FALSE)),"")</f>
        <v/>
      </c>
      <c r="H1389" s="223" t="str">
        <f>IFERROR(IF(VLOOKUP($O1389,'APOIO-DESPESAS'!$A$3:$N$962,9,FALSE)="","",VLOOKUP($O1389,'APOIO-DESPESAS'!$A$3:$N$962,9,FALSE)),"")</f>
        <v/>
      </c>
      <c r="I1389" s="223" t="str">
        <f>IFERROR(IF(VLOOKUP($O1389,'APOIO-DESPESAS'!$A$3:$N$962,10,FALSE)="","",VLOOKUP($O1389,'APOIO-DESPESAS'!$A$3:$N$962,10,FALSE)),"")</f>
        <v/>
      </c>
      <c r="J1389" s="223" t="str">
        <f>IFERROR(IF(VLOOKUP($O1389,'APOIO-DESPESAS'!$A$3:$N$962,11,FALSE)="","",VLOOKUP($O1389,'APOIO-DESPESAS'!$A$3:$N$962,11,FALSE)),"")</f>
        <v/>
      </c>
      <c r="K1389" s="223" t="str">
        <f>IFERROR(IF(VLOOKUP($O1389,'APOIO-DESPESAS'!$A$3:$N$962,12,FALSE)="","",VLOOKUP($O1389,'APOIO-DESPESAS'!$A$3:$N$962,12,FALSE)),"")</f>
        <v/>
      </c>
      <c r="L1389" s="223" t="str">
        <f>IFERROR(IF(VLOOKUP($O1389,'APOIO-DESPESAS'!$A$3:$N$962,13,FALSE)="","",VLOOKUP($O1389,'APOIO-DESPESAS'!$A$3:$N$962,13,FALSE)),"")</f>
        <v/>
      </c>
      <c r="M1389" s="223" t="str">
        <f>IFERROR(IF(VLOOKUP($O1389,'APOIO-DESPESAS'!$A$3:$N$962,14,FALSE)="","",VLOOKUP($O1389,'APOIO-DESPESAS'!$A$3:$N$962,14,FALSE)),"")</f>
        <v/>
      </c>
      <c r="O1389" s="223">
        <f t="shared" si="21"/>
        <v>1387</v>
      </c>
    </row>
    <row r="1390" spans="1:15" x14ac:dyDescent="0.25">
      <c r="A1390" s="223" t="str">
        <f>IFERROR(IF(VLOOKUP($O1390,'APOIO-DESPESAS'!$A$3:$N$962,2,FALSE)="","",VLOOKUP($O1390,'APOIO-DESPESAS'!$A$3:$N$962,2,FALSE)),"")</f>
        <v/>
      </c>
      <c r="B1390" s="223" t="str">
        <f>IFERROR(IF(VLOOKUP($O1390,'APOIO-DESPESAS'!$A$3:$N$962,3,FALSE)="","",VLOOKUP($O1390,'APOIO-DESPESAS'!$A$3:$N$962,3,FALSE)),"")</f>
        <v/>
      </c>
      <c r="C1390" s="223" t="str">
        <f>IFERROR(IF(VLOOKUP($O1390,'APOIO-DESPESAS'!$A$3:$N$962,4,FALSE)="","",VLOOKUP($O1390,'APOIO-DESPESAS'!$A$3:$N$962,4,FALSE)),"")</f>
        <v/>
      </c>
      <c r="D1390" s="223" t="str">
        <f>IFERROR(IF(VLOOKUP($O1390,'APOIO-DESPESAS'!$A$3:$N$962,5,FALSE)="","",VLOOKUP($O1390,'APOIO-DESPESAS'!$A$3:$N$962,5,FALSE)),"")</f>
        <v/>
      </c>
      <c r="E1390" s="223" t="str">
        <f>IFERROR(IF(VLOOKUP($O1390,'APOIO-DESPESAS'!$A$3:$N$962,6,FALSE)="","",VLOOKUP($O1390,'APOIO-DESPESAS'!$A$3:$N$962,6,FALSE)),"")</f>
        <v/>
      </c>
      <c r="F1390" s="223" t="str">
        <f>IFERROR(IF(VLOOKUP($O1390,'APOIO-DESPESAS'!$A$3:$N$962,7,FALSE)="","",VLOOKUP($O1390,'APOIO-DESPESAS'!$A$3:$N$962,7,FALSE)),"")</f>
        <v/>
      </c>
      <c r="G1390" s="223" t="str">
        <f>IFERROR(IF(VLOOKUP($O1390,'APOIO-DESPESAS'!$A$3:$N$962,8,FALSE)="","",VLOOKUP($O1390,'APOIO-DESPESAS'!$A$3:$N$962,8,FALSE)),"")</f>
        <v/>
      </c>
      <c r="H1390" s="223" t="str">
        <f>IFERROR(IF(VLOOKUP($O1390,'APOIO-DESPESAS'!$A$3:$N$962,9,FALSE)="","",VLOOKUP($O1390,'APOIO-DESPESAS'!$A$3:$N$962,9,FALSE)),"")</f>
        <v/>
      </c>
      <c r="I1390" s="223" t="str">
        <f>IFERROR(IF(VLOOKUP($O1390,'APOIO-DESPESAS'!$A$3:$N$962,10,FALSE)="","",VLOOKUP($O1390,'APOIO-DESPESAS'!$A$3:$N$962,10,FALSE)),"")</f>
        <v/>
      </c>
      <c r="J1390" s="223" t="str">
        <f>IFERROR(IF(VLOOKUP($O1390,'APOIO-DESPESAS'!$A$3:$N$962,11,FALSE)="","",VLOOKUP($O1390,'APOIO-DESPESAS'!$A$3:$N$962,11,FALSE)),"")</f>
        <v/>
      </c>
      <c r="K1390" s="223" t="str">
        <f>IFERROR(IF(VLOOKUP($O1390,'APOIO-DESPESAS'!$A$3:$N$962,12,FALSE)="","",VLOOKUP($O1390,'APOIO-DESPESAS'!$A$3:$N$962,12,FALSE)),"")</f>
        <v/>
      </c>
      <c r="L1390" s="223" t="str">
        <f>IFERROR(IF(VLOOKUP($O1390,'APOIO-DESPESAS'!$A$3:$N$962,13,FALSE)="","",VLOOKUP($O1390,'APOIO-DESPESAS'!$A$3:$N$962,13,FALSE)),"")</f>
        <v/>
      </c>
      <c r="M1390" s="223" t="str">
        <f>IFERROR(IF(VLOOKUP($O1390,'APOIO-DESPESAS'!$A$3:$N$962,14,FALSE)="","",VLOOKUP($O1390,'APOIO-DESPESAS'!$A$3:$N$962,14,FALSE)),"")</f>
        <v/>
      </c>
      <c r="O1390" s="223">
        <f t="shared" si="21"/>
        <v>1388</v>
      </c>
    </row>
    <row r="1391" spans="1:15" x14ac:dyDescent="0.25">
      <c r="A1391" s="223" t="str">
        <f>IFERROR(IF(VLOOKUP($O1391,'APOIO-DESPESAS'!$A$3:$N$962,2,FALSE)="","",VLOOKUP($O1391,'APOIO-DESPESAS'!$A$3:$N$962,2,FALSE)),"")</f>
        <v/>
      </c>
      <c r="B1391" s="223" t="str">
        <f>IFERROR(IF(VLOOKUP($O1391,'APOIO-DESPESAS'!$A$3:$N$962,3,FALSE)="","",VLOOKUP($O1391,'APOIO-DESPESAS'!$A$3:$N$962,3,FALSE)),"")</f>
        <v/>
      </c>
      <c r="C1391" s="223" t="str">
        <f>IFERROR(IF(VLOOKUP($O1391,'APOIO-DESPESAS'!$A$3:$N$962,4,FALSE)="","",VLOOKUP($O1391,'APOIO-DESPESAS'!$A$3:$N$962,4,FALSE)),"")</f>
        <v/>
      </c>
      <c r="D1391" s="223" t="str">
        <f>IFERROR(IF(VLOOKUP($O1391,'APOIO-DESPESAS'!$A$3:$N$962,5,FALSE)="","",VLOOKUP($O1391,'APOIO-DESPESAS'!$A$3:$N$962,5,FALSE)),"")</f>
        <v/>
      </c>
      <c r="E1391" s="223" t="str">
        <f>IFERROR(IF(VLOOKUP($O1391,'APOIO-DESPESAS'!$A$3:$N$962,6,FALSE)="","",VLOOKUP($O1391,'APOIO-DESPESAS'!$A$3:$N$962,6,FALSE)),"")</f>
        <v/>
      </c>
      <c r="F1391" s="223" t="str">
        <f>IFERROR(IF(VLOOKUP($O1391,'APOIO-DESPESAS'!$A$3:$N$962,7,FALSE)="","",VLOOKUP($O1391,'APOIO-DESPESAS'!$A$3:$N$962,7,FALSE)),"")</f>
        <v/>
      </c>
      <c r="G1391" s="223" t="str">
        <f>IFERROR(IF(VLOOKUP($O1391,'APOIO-DESPESAS'!$A$3:$N$962,8,FALSE)="","",VLOOKUP($O1391,'APOIO-DESPESAS'!$A$3:$N$962,8,FALSE)),"")</f>
        <v/>
      </c>
      <c r="H1391" s="223" t="str">
        <f>IFERROR(IF(VLOOKUP($O1391,'APOIO-DESPESAS'!$A$3:$N$962,9,FALSE)="","",VLOOKUP($O1391,'APOIO-DESPESAS'!$A$3:$N$962,9,FALSE)),"")</f>
        <v/>
      </c>
      <c r="I1391" s="223" t="str">
        <f>IFERROR(IF(VLOOKUP($O1391,'APOIO-DESPESAS'!$A$3:$N$962,10,FALSE)="","",VLOOKUP($O1391,'APOIO-DESPESAS'!$A$3:$N$962,10,FALSE)),"")</f>
        <v/>
      </c>
      <c r="J1391" s="223" t="str">
        <f>IFERROR(IF(VLOOKUP($O1391,'APOIO-DESPESAS'!$A$3:$N$962,11,FALSE)="","",VLOOKUP($O1391,'APOIO-DESPESAS'!$A$3:$N$962,11,FALSE)),"")</f>
        <v/>
      </c>
      <c r="K1391" s="223" t="str">
        <f>IFERROR(IF(VLOOKUP($O1391,'APOIO-DESPESAS'!$A$3:$N$962,12,FALSE)="","",VLOOKUP($O1391,'APOIO-DESPESAS'!$A$3:$N$962,12,FALSE)),"")</f>
        <v/>
      </c>
      <c r="L1391" s="223" t="str">
        <f>IFERROR(IF(VLOOKUP($O1391,'APOIO-DESPESAS'!$A$3:$N$962,13,FALSE)="","",VLOOKUP($O1391,'APOIO-DESPESAS'!$A$3:$N$962,13,FALSE)),"")</f>
        <v/>
      </c>
      <c r="M1391" s="223" t="str">
        <f>IFERROR(IF(VLOOKUP($O1391,'APOIO-DESPESAS'!$A$3:$N$962,14,FALSE)="","",VLOOKUP($O1391,'APOIO-DESPESAS'!$A$3:$N$962,14,FALSE)),"")</f>
        <v/>
      </c>
      <c r="O1391" s="223">
        <f t="shared" si="21"/>
        <v>1389</v>
      </c>
    </row>
    <row r="1392" spans="1:15" x14ac:dyDescent="0.25">
      <c r="A1392" s="223" t="str">
        <f>IFERROR(IF(VLOOKUP($O1392,'APOIO-DESPESAS'!$A$3:$N$962,2,FALSE)="","",VLOOKUP($O1392,'APOIO-DESPESAS'!$A$3:$N$962,2,FALSE)),"")</f>
        <v/>
      </c>
      <c r="B1392" s="223" t="str">
        <f>IFERROR(IF(VLOOKUP($O1392,'APOIO-DESPESAS'!$A$3:$N$962,3,FALSE)="","",VLOOKUP($O1392,'APOIO-DESPESAS'!$A$3:$N$962,3,FALSE)),"")</f>
        <v/>
      </c>
      <c r="C1392" s="223" t="str">
        <f>IFERROR(IF(VLOOKUP($O1392,'APOIO-DESPESAS'!$A$3:$N$962,4,FALSE)="","",VLOOKUP($O1392,'APOIO-DESPESAS'!$A$3:$N$962,4,FALSE)),"")</f>
        <v/>
      </c>
      <c r="D1392" s="223" t="str">
        <f>IFERROR(IF(VLOOKUP($O1392,'APOIO-DESPESAS'!$A$3:$N$962,5,FALSE)="","",VLOOKUP($O1392,'APOIO-DESPESAS'!$A$3:$N$962,5,FALSE)),"")</f>
        <v/>
      </c>
      <c r="E1392" s="223" t="str">
        <f>IFERROR(IF(VLOOKUP($O1392,'APOIO-DESPESAS'!$A$3:$N$962,6,FALSE)="","",VLOOKUP($O1392,'APOIO-DESPESAS'!$A$3:$N$962,6,FALSE)),"")</f>
        <v/>
      </c>
      <c r="F1392" s="223" t="str">
        <f>IFERROR(IF(VLOOKUP($O1392,'APOIO-DESPESAS'!$A$3:$N$962,7,FALSE)="","",VLOOKUP($O1392,'APOIO-DESPESAS'!$A$3:$N$962,7,FALSE)),"")</f>
        <v/>
      </c>
      <c r="G1392" s="223" t="str">
        <f>IFERROR(IF(VLOOKUP($O1392,'APOIO-DESPESAS'!$A$3:$N$962,8,FALSE)="","",VLOOKUP($O1392,'APOIO-DESPESAS'!$A$3:$N$962,8,FALSE)),"")</f>
        <v/>
      </c>
      <c r="H1392" s="223" t="str">
        <f>IFERROR(IF(VLOOKUP($O1392,'APOIO-DESPESAS'!$A$3:$N$962,9,FALSE)="","",VLOOKUP($O1392,'APOIO-DESPESAS'!$A$3:$N$962,9,FALSE)),"")</f>
        <v/>
      </c>
      <c r="I1392" s="223" t="str">
        <f>IFERROR(IF(VLOOKUP($O1392,'APOIO-DESPESAS'!$A$3:$N$962,10,FALSE)="","",VLOOKUP($O1392,'APOIO-DESPESAS'!$A$3:$N$962,10,FALSE)),"")</f>
        <v/>
      </c>
      <c r="J1392" s="223" t="str">
        <f>IFERROR(IF(VLOOKUP($O1392,'APOIO-DESPESAS'!$A$3:$N$962,11,FALSE)="","",VLOOKUP($O1392,'APOIO-DESPESAS'!$A$3:$N$962,11,FALSE)),"")</f>
        <v/>
      </c>
      <c r="K1392" s="223" t="str">
        <f>IFERROR(IF(VLOOKUP($O1392,'APOIO-DESPESAS'!$A$3:$N$962,12,FALSE)="","",VLOOKUP($O1392,'APOIO-DESPESAS'!$A$3:$N$962,12,FALSE)),"")</f>
        <v/>
      </c>
      <c r="L1392" s="223" t="str">
        <f>IFERROR(IF(VLOOKUP($O1392,'APOIO-DESPESAS'!$A$3:$N$962,13,FALSE)="","",VLOOKUP($O1392,'APOIO-DESPESAS'!$A$3:$N$962,13,FALSE)),"")</f>
        <v/>
      </c>
      <c r="M1392" s="223" t="str">
        <f>IFERROR(IF(VLOOKUP($O1392,'APOIO-DESPESAS'!$A$3:$N$962,14,FALSE)="","",VLOOKUP($O1392,'APOIO-DESPESAS'!$A$3:$N$962,14,FALSE)),"")</f>
        <v/>
      </c>
      <c r="O1392" s="223">
        <f t="shared" si="21"/>
        <v>1390</v>
      </c>
    </row>
    <row r="1393" spans="1:15" x14ac:dyDescent="0.25">
      <c r="A1393" s="223" t="str">
        <f>IFERROR(IF(VLOOKUP($O1393,'APOIO-DESPESAS'!$A$3:$N$962,2,FALSE)="","",VLOOKUP($O1393,'APOIO-DESPESAS'!$A$3:$N$962,2,FALSE)),"")</f>
        <v/>
      </c>
      <c r="B1393" s="223" t="str">
        <f>IFERROR(IF(VLOOKUP($O1393,'APOIO-DESPESAS'!$A$3:$N$962,3,FALSE)="","",VLOOKUP($O1393,'APOIO-DESPESAS'!$A$3:$N$962,3,FALSE)),"")</f>
        <v/>
      </c>
      <c r="C1393" s="223" t="str">
        <f>IFERROR(IF(VLOOKUP($O1393,'APOIO-DESPESAS'!$A$3:$N$962,4,FALSE)="","",VLOOKUP($O1393,'APOIO-DESPESAS'!$A$3:$N$962,4,FALSE)),"")</f>
        <v/>
      </c>
      <c r="D1393" s="223" t="str">
        <f>IFERROR(IF(VLOOKUP($O1393,'APOIO-DESPESAS'!$A$3:$N$962,5,FALSE)="","",VLOOKUP($O1393,'APOIO-DESPESAS'!$A$3:$N$962,5,FALSE)),"")</f>
        <v/>
      </c>
      <c r="E1393" s="223" t="str">
        <f>IFERROR(IF(VLOOKUP($O1393,'APOIO-DESPESAS'!$A$3:$N$962,6,FALSE)="","",VLOOKUP($O1393,'APOIO-DESPESAS'!$A$3:$N$962,6,FALSE)),"")</f>
        <v/>
      </c>
      <c r="F1393" s="223" t="str">
        <f>IFERROR(IF(VLOOKUP($O1393,'APOIO-DESPESAS'!$A$3:$N$962,7,FALSE)="","",VLOOKUP($O1393,'APOIO-DESPESAS'!$A$3:$N$962,7,FALSE)),"")</f>
        <v/>
      </c>
      <c r="G1393" s="223" t="str">
        <f>IFERROR(IF(VLOOKUP($O1393,'APOIO-DESPESAS'!$A$3:$N$962,8,FALSE)="","",VLOOKUP($O1393,'APOIO-DESPESAS'!$A$3:$N$962,8,FALSE)),"")</f>
        <v/>
      </c>
      <c r="H1393" s="223" t="str">
        <f>IFERROR(IF(VLOOKUP($O1393,'APOIO-DESPESAS'!$A$3:$N$962,9,FALSE)="","",VLOOKUP($O1393,'APOIO-DESPESAS'!$A$3:$N$962,9,FALSE)),"")</f>
        <v/>
      </c>
      <c r="I1393" s="223" t="str">
        <f>IFERROR(IF(VLOOKUP($O1393,'APOIO-DESPESAS'!$A$3:$N$962,10,FALSE)="","",VLOOKUP($O1393,'APOIO-DESPESAS'!$A$3:$N$962,10,FALSE)),"")</f>
        <v/>
      </c>
      <c r="J1393" s="223" t="str">
        <f>IFERROR(IF(VLOOKUP($O1393,'APOIO-DESPESAS'!$A$3:$N$962,11,FALSE)="","",VLOOKUP($O1393,'APOIO-DESPESAS'!$A$3:$N$962,11,FALSE)),"")</f>
        <v/>
      </c>
      <c r="K1393" s="223" t="str">
        <f>IFERROR(IF(VLOOKUP($O1393,'APOIO-DESPESAS'!$A$3:$N$962,12,FALSE)="","",VLOOKUP($O1393,'APOIO-DESPESAS'!$A$3:$N$962,12,FALSE)),"")</f>
        <v/>
      </c>
      <c r="L1393" s="223" t="str">
        <f>IFERROR(IF(VLOOKUP($O1393,'APOIO-DESPESAS'!$A$3:$N$962,13,FALSE)="","",VLOOKUP($O1393,'APOIO-DESPESAS'!$A$3:$N$962,13,FALSE)),"")</f>
        <v/>
      </c>
      <c r="M1393" s="223" t="str">
        <f>IFERROR(IF(VLOOKUP($O1393,'APOIO-DESPESAS'!$A$3:$N$962,14,FALSE)="","",VLOOKUP($O1393,'APOIO-DESPESAS'!$A$3:$N$962,14,FALSE)),"")</f>
        <v/>
      </c>
      <c r="O1393" s="223">
        <f t="shared" si="21"/>
        <v>1391</v>
      </c>
    </row>
    <row r="1394" spans="1:15" x14ac:dyDescent="0.25">
      <c r="A1394" s="223" t="str">
        <f>IFERROR(IF(VLOOKUP($O1394,'APOIO-DESPESAS'!$A$3:$N$962,2,FALSE)="","",VLOOKUP($O1394,'APOIO-DESPESAS'!$A$3:$N$962,2,FALSE)),"")</f>
        <v/>
      </c>
      <c r="B1394" s="223" t="str">
        <f>IFERROR(IF(VLOOKUP($O1394,'APOIO-DESPESAS'!$A$3:$N$962,3,FALSE)="","",VLOOKUP($O1394,'APOIO-DESPESAS'!$A$3:$N$962,3,FALSE)),"")</f>
        <v/>
      </c>
      <c r="C1394" s="223" t="str">
        <f>IFERROR(IF(VLOOKUP($O1394,'APOIO-DESPESAS'!$A$3:$N$962,4,FALSE)="","",VLOOKUP($O1394,'APOIO-DESPESAS'!$A$3:$N$962,4,FALSE)),"")</f>
        <v/>
      </c>
      <c r="D1394" s="223" t="str">
        <f>IFERROR(IF(VLOOKUP($O1394,'APOIO-DESPESAS'!$A$3:$N$962,5,FALSE)="","",VLOOKUP($O1394,'APOIO-DESPESAS'!$A$3:$N$962,5,FALSE)),"")</f>
        <v/>
      </c>
      <c r="E1394" s="223" t="str">
        <f>IFERROR(IF(VLOOKUP($O1394,'APOIO-DESPESAS'!$A$3:$N$962,6,FALSE)="","",VLOOKUP($O1394,'APOIO-DESPESAS'!$A$3:$N$962,6,FALSE)),"")</f>
        <v/>
      </c>
      <c r="F1394" s="223" t="str">
        <f>IFERROR(IF(VLOOKUP($O1394,'APOIO-DESPESAS'!$A$3:$N$962,7,FALSE)="","",VLOOKUP($O1394,'APOIO-DESPESAS'!$A$3:$N$962,7,FALSE)),"")</f>
        <v/>
      </c>
      <c r="G1394" s="223" t="str">
        <f>IFERROR(IF(VLOOKUP($O1394,'APOIO-DESPESAS'!$A$3:$N$962,8,FALSE)="","",VLOOKUP($O1394,'APOIO-DESPESAS'!$A$3:$N$962,8,FALSE)),"")</f>
        <v/>
      </c>
      <c r="H1394" s="223" t="str">
        <f>IFERROR(IF(VLOOKUP($O1394,'APOIO-DESPESAS'!$A$3:$N$962,9,FALSE)="","",VLOOKUP($O1394,'APOIO-DESPESAS'!$A$3:$N$962,9,FALSE)),"")</f>
        <v/>
      </c>
      <c r="I1394" s="223" t="str">
        <f>IFERROR(IF(VLOOKUP($O1394,'APOIO-DESPESAS'!$A$3:$N$962,10,FALSE)="","",VLOOKUP($O1394,'APOIO-DESPESAS'!$A$3:$N$962,10,FALSE)),"")</f>
        <v/>
      </c>
      <c r="J1394" s="223" t="str">
        <f>IFERROR(IF(VLOOKUP($O1394,'APOIO-DESPESAS'!$A$3:$N$962,11,FALSE)="","",VLOOKUP($O1394,'APOIO-DESPESAS'!$A$3:$N$962,11,FALSE)),"")</f>
        <v/>
      </c>
      <c r="K1394" s="223" t="str">
        <f>IFERROR(IF(VLOOKUP($O1394,'APOIO-DESPESAS'!$A$3:$N$962,12,FALSE)="","",VLOOKUP($O1394,'APOIO-DESPESAS'!$A$3:$N$962,12,FALSE)),"")</f>
        <v/>
      </c>
      <c r="L1394" s="223" t="str">
        <f>IFERROR(IF(VLOOKUP($O1394,'APOIO-DESPESAS'!$A$3:$N$962,13,FALSE)="","",VLOOKUP($O1394,'APOIO-DESPESAS'!$A$3:$N$962,13,FALSE)),"")</f>
        <v/>
      </c>
      <c r="M1394" s="223" t="str">
        <f>IFERROR(IF(VLOOKUP($O1394,'APOIO-DESPESAS'!$A$3:$N$962,14,FALSE)="","",VLOOKUP($O1394,'APOIO-DESPESAS'!$A$3:$N$962,14,FALSE)),"")</f>
        <v/>
      </c>
      <c r="O1394" s="223">
        <f t="shared" si="21"/>
        <v>1392</v>
      </c>
    </row>
    <row r="1395" spans="1:15" x14ac:dyDescent="0.25">
      <c r="A1395" s="223" t="str">
        <f>IFERROR(IF(VLOOKUP($O1395,'APOIO-DESPESAS'!$A$3:$N$962,2,FALSE)="","",VLOOKUP($O1395,'APOIO-DESPESAS'!$A$3:$N$962,2,FALSE)),"")</f>
        <v/>
      </c>
      <c r="B1395" s="223" t="str">
        <f>IFERROR(IF(VLOOKUP($O1395,'APOIO-DESPESAS'!$A$3:$N$962,3,FALSE)="","",VLOOKUP($O1395,'APOIO-DESPESAS'!$A$3:$N$962,3,FALSE)),"")</f>
        <v/>
      </c>
      <c r="C1395" s="223" t="str">
        <f>IFERROR(IF(VLOOKUP($O1395,'APOIO-DESPESAS'!$A$3:$N$962,4,FALSE)="","",VLOOKUP($O1395,'APOIO-DESPESAS'!$A$3:$N$962,4,FALSE)),"")</f>
        <v/>
      </c>
      <c r="D1395" s="223" t="str">
        <f>IFERROR(IF(VLOOKUP($O1395,'APOIO-DESPESAS'!$A$3:$N$962,5,FALSE)="","",VLOOKUP($O1395,'APOIO-DESPESAS'!$A$3:$N$962,5,FALSE)),"")</f>
        <v/>
      </c>
      <c r="E1395" s="223" t="str">
        <f>IFERROR(IF(VLOOKUP($O1395,'APOIO-DESPESAS'!$A$3:$N$962,6,FALSE)="","",VLOOKUP($O1395,'APOIO-DESPESAS'!$A$3:$N$962,6,FALSE)),"")</f>
        <v/>
      </c>
      <c r="F1395" s="223" t="str">
        <f>IFERROR(IF(VLOOKUP($O1395,'APOIO-DESPESAS'!$A$3:$N$962,7,FALSE)="","",VLOOKUP($O1395,'APOIO-DESPESAS'!$A$3:$N$962,7,FALSE)),"")</f>
        <v/>
      </c>
      <c r="G1395" s="223" t="str">
        <f>IFERROR(IF(VLOOKUP($O1395,'APOIO-DESPESAS'!$A$3:$N$962,8,FALSE)="","",VLOOKUP($O1395,'APOIO-DESPESAS'!$A$3:$N$962,8,FALSE)),"")</f>
        <v/>
      </c>
      <c r="H1395" s="223" t="str">
        <f>IFERROR(IF(VLOOKUP($O1395,'APOIO-DESPESAS'!$A$3:$N$962,9,FALSE)="","",VLOOKUP($O1395,'APOIO-DESPESAS'!$A$3:$N$962,9,FALSE)),"")</f>
        <v/>
      </c>
      <c r="I1395" s="223" t="str">
        <f>IFERROR(IF(VLOOKUP($O1395,'APOIO-DESPESAS'!$A$3:$N$962,10,FALSE)="","",VLOOKUP($O1395,'APOIO-DESPESAS'!$A$3:$N$962,10,FALSE)),"")</f>
        <v/>
      </c>
      <c r="J1395" s="223" t="str">
        <f>IFERROR(IF(VLOOKUP($O1395,'APOIO-DESPESAS'!$A$3:$N$962,11,FALSE)="","",VLOOKUP($O1395,'APOIO-DESPESAS'!$A$3:$N$962,11,FALSE)),"")</f>
        <v/>
      </c>
      <c r="K1395" s="223" t="str">
        <f>IFERROR(IF(VLOOKUP($O1395,'APOIO-DESPESAS'!$A$3:$N$962,12,FALSE)="","",VLOOKUP($O1395,'APOIO-DESPESAS'!$A$3:$N$962,12,FALSE)),"")</f>
        <v/>
      </c>
      <c r="L1395" s="223" t="str">
        <f>IFERROR(IF(VLOOKUP($O1395,'APOIO-DESPESAS'!$A$3:$N$962,13,FALSE)="","",VLOOKUP($O1395,'APOIO-DESPESAS'!$A$3:$N$962,13,FALSE)),"")</f>
        <v/>
      </c>
      <c r="M1395" s="223" t="str">
        <f>IFERROR(IF(VLOOKUP($O1395,'APOIO-DESPESAS'!$A$3:$N$962,14,FALSE)="","",VLOOKUP($O1395,'APOIO-DESPESAS'!$A$3:$N$962,14,FALSE)),"")</f>
        <v/>
      </c>
      <c r="O1395" s="223">
        <f t="shared" si="21"/>
        <v>1393</v>
      </c>
    </row>
    <row r="1396" spans="1:15" x14ac:dyDescent="0.25">
      <c r="A1396" s="223" t="str">
        <f>IFERROR(IF(VLOOKUP($O1396,'APOIO-DESPESAS'!$A$3:$N$962,2,FALSE)="","",VLOOKUP($O1396,'APOIO-DESPESAS'!$A$3:$N$962,2,FALSE)),"")</f>
        <v/>
      </c>
      <c r="B1396" s="223" t="str">
        <f>IFERROR(IF(VLOOKUP($O1396,'APOIO-DESPESAS'!$A$3:$N$962,3,FALSE)="","",VLOOKUP($O1396,'APOIO-DESPESAS'!$A$3:$N$962,3,FALSE)),"")</f>
        <v/>
      </c>
      <c r="C1396" s="223" t="str">
        <f>IFERROR(IF(VLOOKUP($O1396,'APOIO-DESPESAS'!$A$3:$N$962,4,FALSE)="","",VLOOKUP($O1396,'APOIO-DESPESAS'!$A$3:$N$962,4,FALSE)),"")</f>
        <v/>
      </c>
      <c r="D1396" s="223" t="str">
        <f>IFERROR(IF(VLOOKUP($O1396,'APOIO-DESPESAS'!$A$3:$N$962,5,FALSE)="","",VLOOKUP($O1396,'APOIO-DESPESAS'!$A$3:$N$962,5,FALSE)),"")</f>
        <v/>
      </c>
      <c r="E1396" s="223" t="str">
        <f>IFERROR(IF(VLOOKUP($O1396,'APOIO-DESPESAS'!$A$3:$N$962,6,FALSE)="","",VLOOKUP($O1396,'APOIO-DESPESAS'!$A$3:$N$962,6,FALSE)),"")</f>
        <v/>
      </c>
      <c r="F1396" s="223" t="str">
        <f>IFERROR(IF(VLOOKUP($O1396,'APOIO-DESPESAS'!$A$3:$N$962,7,FALSE)="","",VLOOKUP($O1396,'APOIO-DESPESAS'!$A$3:$N$962,7,FALSE)),"")</f>
        <v/>
      </c>
      <c r="G1396" s="223" t="str">
        <f>IFERROR(IF(VLOOKUP($O1396,'APOIO-DESPESAS'!$A$3:$N$962,8,FALSE)="","",VLOOKUP($O1396,'APOIO-DESPESAS'!$A$3:$N$962,8,FALSE)),"")</f>
        <v/>
      </c>
      <c r="H1396" s="223" t="str">
        <f>IFERROR(IF(VLOOKUP($O1396,'APOIO-DESPESAS'!$A$3:$N$962,9,FALSE)="","",VLOOKUP($O1396,'APOIO-DESPESAS'!$A$3:$N$962,9,FALSE)),"")</f>
        <v/>
      </c>
      <c r="I1396" s="223" t="str">
        <f>IFERROR(IF(VLOOKUP($O1396,'APOIO-DESPESAS'!$A$3:$N$962,10,FALSE)="","",VLOOKUP($O1396,'APOIO-DESPESAS'!$A$3:$N$962,10,FALSE)),"")</f>
        <v/>
      </c>
      <c r="J1396" s="223" t="str">
        <f>IFERROR(IF(VLOOKUP($O1396,'APOIO-DESPESAS'!$A$3:$N$962,11,FALSE)="","",VLOOKUP($O1396,'APOIO-DESPESAS'!$A$3:$N$962,11,FALSE)),"")</f>
        <v/>
      </c>
      <c r="K1396" s="223" t="str">
        <f>IFERROR(IF(VLOOKUP($O1396,'APOIO-DESPESAS'!$A$3:$N$962,12,FALSE)="","",VLOOKUP($O1396,'APOIO-DESPESAS'!$A$3:$N$962,12,FALSE)),"")</f>
        <v/>
      </c>
      <c r="L1396" s="223" t="str">
        <f>IFERROR(IF(VLOOKUP($O1396,'APOIO-DESPESAS'!$A$3:$N$962,13,FALSE)="","",VLOOKUP($O1396,'APOIO-DESPESAS'!$A$3:$N$962,13,FALSE)),"")</f>
        <v/>
      </c>
      <c r="M1396" s="223" t="str">
        <f>IFERROR(IF(VLOOKUP($O1396,'APOIO-DESPESAS'!$A$3:$N$962,14,FALSE)="","",VLOOKUP($O1396,'APOIO-DESPESAS'!$A$3:$N$962,14,FALSE)),"")</f>
        <v/>
      </c>
      <c r="O1396" s="223">
        <f t="shared" si="21"/>
        <v>1394</v>
      </c>
    </row>
    <row r="1397" spans="1:15" x14ac:dyDescent="0.25">
      <c r="A1397" s="223" t="str">
        <f>IFERROR(IF(VLOOKUP($O1397,'APOIO-DESPESAS'!$A$3:$N$962,2,FALSE)="","",VLOOKUP($O1397,'APOIO-DESPESAS'!$A$3:$N$962,2,FALSE)),"")</f>
        <v/>
      </c>
      <c r="B1397" s="223" t="str">
        <f>IFERROR(IF(VLOOKUP($O1397,'APOIO-DESPESAS'!$A$3:$N$962,3,FALSE)="","",VLOOKUP($O1397,'APOIO-DESPESAS'!$A$3:$N$962,3,FALSE)),"")</f>
        <v/>
      </c>
      <c r="C1397" s="223" t="str">
        <f>IFERROR(IF(VLOOKUP($O1397,'APOIO-DESPESAS'!$A$3:$N$962,4,FALSE)="","",VLOOKUP($O1397,'APOIO-DESPESAS'!$A$3:$N$962,4,FALSE)),"")</f>
        <v/>
      </c>
      <c r="D1397" s="223" t="str">
        <f>IFERROR(IF(VLOOKUP($O1397,'APOIO-DESPESAS'!$A$3:$N$962,5,FALSE)="","",VLOOKUP($O1397,'APOIO-DESPESAS'!$A$3:$N$962,5,FALSE)),"")</f>
        <v/>
      </c>
      <c r="E1397" s="223" t="str">
        <f>IFERROR(IF(VLOOKUP($O1397,'APOIO-DESPESAS'!$A$3:$N$962,6,FALSE)="","",VLOOKUP($O1397,'APOIO-DESPESAS'!$A$3:$N$962,6,FALSE)),"")</f>
        <v/>
      </c>
      <c r="F1397" s="223" t="str">
        <f>IFERROR(IF(VLOOKUP($O1397,'APOIO-DESPESAS'!$A$3:$N$962,7,FALSE)="","",VLOOKUP($O1397,'APOIO-DESPESAS'!$A$3:$N$962,7,FALSE)),"")</f>
        <v/>
      </c>
      <c r="G1397" s="223" t="str">
        <f>IFERROR(IF(VLOOKUP($O1397,'APOIO-DESPESAS'!$A$3:$N$962,8,FALSE)="","",VLOOKUP($O1397,'APOIO-DESPESAS'!$A$3:$N$962,8,FALSE)),"")</f>
        <v/>
      </c>
      <c r="H1397" s="223" t="str">
        <f>IFERROR(IF(VLOOKUP($O1397,'APOIO-DESPESAS'!$A$3:$N$962,9,FALSE)="","",VLOOKUP($O1397,'APOIO-DESPESAS'!$A$3:$N$962,9,FALSE)),"")</f>
        <v/>
      </c>
      <c r="I1397" s="223" t="str">
        <f>IFERROR(IF(VLOOKUP($O1397,'APOIO-DESPESAS'!$A$3:$N$962,10,FALSE)="","",VLOOKUP($O1397,'APOIO-DESPESAS'!$A$3:$N$962,10,FALSE)),"")</f>
        <v/>
      </c>
      <c r="J1397" s="223" t="str">
        <f>IFERROR(IF(VLOOKUP($O1397,'APOIO-DESPESAS'!$A$3:$N$962,11,FALSE)="","",VLOOKUP($O1397,'APOIO-DESPESAS'!$A$3:$N$962,11,FALSE)),"")</f>
        <v/>
      </c>
      <c r="K1397" s="223" t="str">
        <f>IFERROR(IF(VLOOKUP($O1397,'APOIO-DESPESAS'!$A$3:$N$962,12,FALSE)="","",VLOOKUP($O1397,'APOIO-DESPESAS'!$A$3:$N$962,12,FALSE)),"")</f>
        <v/>
      </c>
      <c r="L1397" s="223" t="str">
        <f>IFERROR(IF(VLOOKUP($O1397,'APOIO-DESPESAS'!$A$3:$N$962,13,FALSE)="","",VLOOKUP($O1397,'APOIO-DESPESAS'!$A$3:$N$962,13,FALSE)),"")</f>
        <v/>
      </c>
      <c r="M1397" s="223" t="str">
        <f>IFERROR(IF(VLOOKUP($O1397,'APOIO-DESPESAS'!$A$3:$N$962,14,FALSE)="","",VLOOKUP($O1397,'APOIO-DESPESAS'!$A$3:$N$962,14,FALSE)),"")</f>
        <v/>
      </c>
      <c r="O1397" s="223">
        <f t="shared" si="21"/>
        <v>1395</v>
      </c>
    </row>
    <row r="1398" spans="1:15" x14ac:dyDescent="0.25">
      <c r="A1398" s="223" t="str">
        <f>IFERROR(IF(VLOOKUP($O1398,'APOIO-DESPESAS'!$A$3:$N$962,2,FALSE)="","",VLOOKUP($O1398,'APOIO-DESPESAS'!$A$3:$N$962,2,FALSE)),"")</f>
        <v/>
      </c>
      <c r="B1398" s="223" t="str">
        <f>IFERROR(IF(VLOOKUP($O1398,'APOIO-DESPESAS'!$A$3:$N$962,3,FALSE)="","",VLOOKUP($O1398,'APOIO-DESPESAS'!$A$3:$N$962,3,FALSE)),"")</f>
        <v/>
      </c>
      <c r="C1398" s="223" t="str">
        <f>IFERROR(IF(VLOOKUP($O1398,'APOIO-DESPESAS'!$A$3:$N$962,4,FALSE)="","",VLOOKUP($O1398,'APOIO-DESPESAS'!$A$3:$N$962,4,FALSE)),"")</f>
        <v/>
      </c>
      <c r="D1398" s="223" t="str">
        <f>IFERROR(IF(VLOOKUP($O1398,'APOIO-DESPESAS'!$A$3:$N$962,5,FALSE)="","",VLOOKUP($O1398,'APOIO-DESPESAS'!$A$3:$N$962,5,FALSE)),"")</f>
        <v/>
      </c>
      <c r="E1398" s="223" t="str">
        <f>IFERROR(IF(VLOOKUP($O1398,'APOIO-DESPESAS'!$A$3:$N$962,6,FALSE)="","",VLOOKUP($O1398,'APOIO-DESPESAS'!$A$3:$N$962,6,FALSE)),"")</f>
        <v/>
      </c>
      <c r="F1398" s="223" t="str">
        <f>IFERROR(IF(VLOOKUP($O1398,'APOIO-DESPESAS'!$A$3:$N$962,7,FALSE)="","",VLOOKUP($O1398,'APOIO-DESPESAS'!$A$3:$N$962,7,FALSE)),"")</f>
        <v/>
      </c>
      <c r="G1398" s="223" t="str">
        <f>IFERROR(IF(VLOOKUP($O1398,'APOIO-DESPESAS'!$A$3:$N$962,8,FALSE)="","",VLOOKUP($O1398,'APOIO-DESPESAS'!$A$3:$N$962,8,FALSE)),"")</f>
        <v/>
      </c>
      <c r="H1398" s="223" t="str">
        <f>IFERROR(IF(VLOOKUP($O1398,'APOIO-DESPESAS'!$A$3:$N$962,9,FALSE)="","",VLOOKUP($O1398,'APOIO-DESPESAS'!$A$3:$N$962,9,FALSE)),"")</f>
        <v/>
      </c>
      <c r="I1398" s="223" t="str">
        <f>IFERROR(IF(VLOOKUP($O1398,'APOIO-DESPESAS'!$A$3:$N$962,10,FALSE)="","",VLOOKUP($O1398,'APOIO-DESPESAS'!$A$3:$N$962,10,FALSE)),"")</f>
        <v/>
      </c>
      <c r="J1398" s="223" t="str">
        <f>IFERROR(IF(VLOOKUP($O1398,'APOIO-DESPESAS'!$A$3:$N$962,11,FALSE)="","",VLOOKUP($O1398,'APOIO-DESPESAS'!$A$3:$N$962,11,FALSE)),"")</f>
        <v/>
      </c>
      <c r="K1398" s="223" t="str">
        <f>IFERROR(IF(VLOOKUP($O1398,'APOIO-DESPESAS'!$A$3:$N$962,12,FALSE)="","",VLOOKUP($O1398,'APOIO-DESPESAS'!$A$3:$N$962,12,FALSE)),"")</f>
        <v/>
      </c>
      <c r="L1398" s="223" t="str">
        <f>IFERROR(IF(VLOOKUP($O1398,'APOIO-DESPESAS'!$A$3:$N$962,13,FALSE)="","",VLOOKUP($O1398,'APOIO-DESPESAS'!$A$3:$N$962,13,FALSE)),"")</f>
        <v/>
      </c>
      <c r="M1398" s="223" t="str">
        <f>IFERROR(IF(VLOOKUP($O1398,'APOIO-DESPESAS'!$A$3:$N$962,14,FALSE)="","",VLOOKUP($O1398,'APOIO-DESPESAS'!$A$3:$N$962,14,FALSE)),"")</f>
        <v/>
      </c>
      <c r="O1398" s="223">
        <f t="shared" si="21"/>
        <v>1396</v>
      </c>
    </row>
    <row r="1399" spans="1:15" x14ac:dyDescent="0.25">
      <c r="A1399" s="223" t="str">
        <f>IFERROR(IF(VLOOKUP($O1399,'APOIO-DESPESAS'!$A$3:$N$962,2,FALSE)="","",VLOOKUP($O1399,'APOIO-DESPESAS'!$A$3:$N$962,2,FALSE)),"")</f>
        <v/>
      </c>
      <c r="B1399" s="223" t="str">
        <f>IFERROR(IF(VLOOKUP($O1399,'APOIO-DESPESAS'!$A$3:$N$962,3,FALSE)="","",VLOOKUP($O1399,'APOIO-DESPESAS'!$A$3:$N$962,3,FALSE)),"")</f>
        <v/>
      </c>
      <c r="C1399" s="223" t="str">
        <f>IFERROR(IF(VLOOKUP($O1399,'APOIO-DESPESAS'!$A$3:$N$962,4,FALSE)="","",VLOOKUP($O1399,'APOIO-DESPESAS'!$A$3:$N$962,4,FALSE)),"")</f>
        <v/>
      </c>
      <c r="D1399" s="223" t="str">
        <f>IFERROR(IF(VLOOKUP($O1399,'APOIO-DESPESAS'!$A$3:$N$962,5,FALSE)="","",VLOOKUP($O1399,'APOIO-DESPESAS'!$A$3:$N$962,5,FALSE)),"")</f>
        <v/>
      </c>
      <c r="E1399" s="223" t="str">
        <f>IFERROR(IF(VLOOKUP($O1399,'APOIO-DESPESAS'!$A$3:$N$962,6,FALSE)="","",VLOOKUP($O1399,'APOIO-DESPESAS'!$A$3:$N$962,6,FALSE)),"")</f>
        <v/>
      </c>
      <c r="F1399" s="223" t="str">
        <f>IFERROR(IF(VLOOKUP($O1399,'APOIO-DESPESAS'!$A$3:$N$962,7,FALSE)="","",VLOOKUP($O1399,'APOIO-DESPESAS'!$A$3:$N$962,7,FALSE)),"")</f>
        <v/>
      </c>
      <c r="G1399" s="223" t="str">
        <f>IFERROR(IF(VLOOKUP($O1399,'APOIO-DESPESAS'!$A$3:$N$962,8,FALSE)="","",VLOOKUP($O1399,'APOIO-DESPESAS'!$A$3:$N$962,8,FALSE)),"")</f>
        <v/>
      </c>
      <c r="H1399" s="223" t="str">
        <f>IFERROR(IF(VLOOKUP($O1399,'APOIO-DESPESAS'!$A$3:$N$962,9,FALSE)="","",VLOOKUP($O1399,'APOIO-DESPESAS'!$A$3:$N$962,9,FALSE)),"")</f>
        <v/>
      </c>
      <c r="I1399" s="223" t="str">
        <f>IFERROR(IF(VLOOKUP($O1399,'APOIO-DESPESAS'!$A$3:$N$962,10,FALSE)="","",VLOOKUP($O1399,'APOIO-DESPESAS'!$A$3:$N$962,10,FALSE)),"")</f>
        <v/>
      </c>
      <c r="J1399" s="223" t="str">
        <f>IFERROR(IF(VLOOKUP($O1399,'APOIO-DESPESAS'!$A$3:$N$962,11,FALSE)="","",VLOOKUP($O1399,'APOIO-DESPESAS'!$A$3:$N$962,11,FALSE)),"")</f>
        <v/>
      </c>
      <c r="K1399" s="223" t="str">
        <f>IFERROR(IF(VLOOKUP($O1399,'APOIO-DESPESAS'!$A$3:$N$962,12,FALSE)="","",VLOOKUP($O1399,'APOIO-DESPESAS'!$A$3:$N$962,12,FALSE)),"")</f>
        <v/>
      </c>
      <c r="L1399" s="223" t="str">
        <f>IFERROR(IF(VLOOKUP($O1399,'APOIO-DESPESAS'!$A$3:$N$962,13,FALSE)="","",VLOOKUP($O1399,'APOIO-DESPESAS'!$A$3:$N$962,13,FALSE)),"")</f>
        <v/>
      </c>
      <c r="M1399" s="223" t="str">
        <f>IFERROR(IF(VLOOKUP($O1399,'APOIO-DESPESAS'!$A$3:$N$962,14,FALSE)="","",VLOOKUP($O1399,'APOIO-DESPESAS'!$A$3:$N$962,14,FALSE)),"")</f>
        <v/>
      </c>
      <c r="O1399" s="223">
        <f t="shared" si="21"/>
        <v>1397</v>
      </c>
    </row>
    <row r="1400" spans="1:15" x14ac:dyDescent="0.25">
      <c r="A1400" s="223" t="str">
        <f>IFERROR(IF(VLOOKUP($O1400,'APOIO-DESPESAS'!$A$3:$N$962,2,FALSE)="","",VLOOKUP($O1400,'APOIO-DESPESAS'!$A$3:$N$962,2,FALSE)),"")</f>
        <v/>
      </c>
      <c r="B1400" s="223" t="str">
        <f>IFERROR(IF(VLOOKUP($O1400,'APOIO-DESPESAS'!$A$3:$N$962,3,FALSE)="","",VLOOKUP($O1400,'APOIO-DESPESAS'!$A$3:$N$962,3,FALSE)),"")</f>
        <v/>
      </c>
      <c r="C1400" s="223" t="str">
        <f>IFERROR(IF(VLOOKUP($O1400,'APOIO-DESPESAS'!$A$3:$N$962,4,FALSE)="","",VLOOKUP($O1400,'APOIO-DESPESAS'!$A$3:$N$962,4,FALSE)),"")</f>
        <v/>
      </c>
      <c r="D1400" s="223" t="str">
        <f>IFERROR(IF(VLOOKUP($O1400,'APOIO-DESPESAS'!$A$3:$N$962,5,FALSE)="","",VLOOKUP($O1400,'APOIO-DESPESAS'!$A$3:$N$962,5,FALSE)),"")</f>
        <v/>
      </c>
      <c r="E1400" s="223" t="str">
        <f>IFERROR(IF(VLOOKUP($O1400,'APOIO-DESPESAS'!$A$3:$N$962,6,FALSE)="","",VLOOKUP($O1400,'APOIO-DESPESAS'!$A$3:$N$962,6,FALSE)),"")</f>
        <v/>
      </c>
      <c r="F1400" s="223" t="str">
        <f>IFERROR(IF(VLOOKUP($O1400,'APOIO-DESPESAS'!$A$3:$N$962,7,FALSE)="","",VLOOKUP($O1400,'APOIO-DESPESAS'!$A$3:$N$962,7,FALSE)),"")</f>
        <v/>
      </c>
      <c r="G1400" s="223" t="str">
        <f>IFERROR(IF(VLOOKUP($O1400,'APOIO-DESPESAS'!$A$3:$N$962,8,FALSE)="","",VLOOKUP($O1400,'APOIO-DESPESAS'!$A$3:$N$962,8,FALSE)),"")</f>
        <v/>
      </c>
      <c r="H1400" s="223" t="str">
        <f>IFERROR(IF(VLOOKUP($O1400,'APOIO-DESPESAS'!$A$3:$N$962,9,FALSE)="","",VLOOKUP($O1400,'APOIO-DESPESAS'!$A$3:$N$962,9,FALSE)),"")</f>
        <v/>
      </c>
      <c r="I1400" s="223" t="str">
        <f>IFERROR(IF(VLOOKUP($O1400,'APOIO-DESPESAS'!$A$3:$N$962,10,FALSE)="","",VLOOKUP($O1400,'APOIO-DESPESAS'!$A$3:$N$962,10,FALSE)),"")</f>
        <v/>
      </c>
      <c r="J1400" s="223" t="str">
        <f>IFERROR(IF(VLOOKUP($O1400,'APOIO-DESPESAS'!$A$3:$N$962,11,FALSE)="","",VLOOKUP($O1400,'APOIO-DESPESAS'!$A$3:$N$962,11,FALSE)),"")</f>
        <v/>
      </c>
      <c r="K1400" s="223" t="str">
        <f>IFERROR(IF(VLOOKUP($O1400,'APOIO-DESPESAS'!$A$3:$N$962,12,FALSE)="","",VLOOKUP($O1400,'APOIO-DESPESAS'!$A$3:$N$962,12,FALSE)),"")</f>
        <v/>
      </c>
      <c r="L1400" s="223" t="str">
        <f>IFERROR(IF(VLOOKUP($O1400,'APOIO-DESPESAS'!$A$3:$N$962,13,FALSE)="","",VLOOKUP($O1400,'APOIO-DESPESAS'!$A$3:$N$962,13,FALSE)),"")</f>
        <v/>
      </c>
      <c r="M1400" s="223" t="str">
        <f>IFERROR(IF(VLOOKUP($O1400,'APOIO-DESPESAS'!$A$3:$N$962,14,FALSE)="","",VLOOKUP($O1400,'APOIO-DESPESAS'!$A$3:$N$962,14,FALSE)),"")</f>
        <v/>
      </c>
      <c r="O1400" s="223">
        <f t="shared" si="21"/>
        <v>1398</v>
      </c>
    </row>
    <row r="1401" spans="1:15" x14ac:dyDescent="0.25">
      <c r="A1401" s="223" t="str">
        <f>IFERROR(IF(VLOOKUP($O1401,'APOIO-DESPESAS'!$A$3:$N$962,2,FALSE)="","",VLOOKUP($O1401,'APOIO-DESPESAS'!$A$3:$N$962,2,FALSE)),"")</f>
        <v/>
      </c>
      <c r="B1401" s="223" t="str">
        <f>IFERROR(IF(VLOOKUP($O1401,'APOIO-DESPESAS'!$A$3:$N$962,3,FALSE)="","",VLOOKUP($O1401,'APOIO-DESPESAS'!$A$3:$N$962,3,FALSE)),"")</f>
        <v/>
      </c>
      <c r="C1401" s="223" t="str">
        <f>IFERROR(IF(VLOOKUP($O1401,'APOIO-DESPESAS'!$A$3:$N$962,4,FALSE)="","",VLOOKUP($O1401,'APOIO-DESPESAS'!$A$3:$N$962,4,FALSE)),"")</f>
        <v/>
      </c>
      <c r="D1401" s="223" t="str">
        <f>IFERROR(IF(VLOOKUP($O1401,'APOIO-DESPESAS'!$A$3:$N$962,5,FALSE)="","",VLOOKUP($O1401,'APOIO-DESPESAS'!$A$3:$N$962,5,FALSE)),"")</f>
        <v/>
      </c>
      <c r="E1401" s="223" t="str">
        <f>IFERROR(IF(VLOOKUP($O1401,'APOIO-DESPESAS'!$A$3:$N$962,6,FALSE)="","",VLOOKUP($O1401,'APOIO-DESPESAS'!$A$3:$N$962,6,FALSE)),"")</f>
        <v/>
      </c>
      <c r="F1401" s="223" t="str">
        <f>IFERROR(IF(VLOOKUP($O1401,'APOIO-DESPESAS'!$A$3:$N$962,7,FALSE)="","",VLOOKUP($O1401,'APOIO-DESPESAS'!$A$3:$N$962,7,FALSE)),"")</f>
        <v/>
      </c>
      <c r="G1401" s="223" t="str">
        <f>IFERROR(IF(VLOOKUP($O1401,'APOIO-DESPESAS'!$A$3:$N$962,8,FALSE)="","",VLOOKUP($O1401,'APOIO-DESPESAS'!$A$3:$N$962,8,FALSE)),"")</f>
        <v/>
      </c>
      <c r="H1401" s="223" t="str">
        <f>IFERROR(IF(VLOOKUP($O1401,'APOIO-DESPESAS'!$A$3:$N$962,9,FALSE)="","",VLOOKUP($O1401,'APOIO-DESPESAS'!$A$3:$N$962,9,FALSE)),"")</f>
        <v/>
      </c>
      <c r="I1401" s="223" t="str">
        <f>IFERROR(IF(VLOOKUP($O1401,'APOIO-DESPESAS'!$A$3:$N$962,10,FALSE)="","",VLOOKUP($O1401,'APOIO-DESPESAS'!$A$3:$N$962,10,FALSE)),"")</f>
        <v/>
      </c>
      <c r="J1401" s="223" t="str">
        <f>IFERROR(IF(VLOOKUP($O1401,'APOIO-DESPESAS'!$A$3:$N$962,11,FALSE)="","",VLOOKUP($O1401,'APOIO-DESPESAS'!$A$3:$N$962,11,FALSE)),"")</f>
        <v/>
      </c>
      <c r="K1401" s="223" t="str">
        <f>IFERROR(IF(VLOOKUP($O1401,'APOIO-DESPESAS'!$A$3:$N$962,12,FALSE)="","",VLOOKUP($O1401,'APOIO-DESPESAS'!$A$3:$N$962,12,FALSE)),"")</f>
        <v/>
      </c>
      <c r="L1401" s="223" t="str">
        <f>IFERROR(IF(VLOOKUP($O1401,'APOIO-DESPESAS'!$A$3:$N$962,13,FALSE)="","",VLOOKUP($O1401,'APOIO-DESPESAS'!$A$3:$N$962,13,FALSE)),"")</f>
        <v/>
      </c>
      <c r="M1401" s="223" t="str">
        <f>IFERROR(IF(VLOOKUP($O1401,'APOIO-DESPESAS'!$A$3:$N$962,14,FALSE)="","",VLOOKUP($O1401,'APOIO-DESPESAS'!$A$3:$N$962,14,FALSE)),"")</f>
        <v/>
      </c>
      <c r="O1401" s="223">
        <f t="shared" si="21"/>
        <v>1399</v>
      </c>
    </row>
    <row r="1402" spans="1:15" x14ac:dyDescent="0.25">
      <c r="A1402" s="223" t="str">
        <f>IFERROR(IF(VLOOKUP($O1402,'APOIO-DESPESAS'!$A$3:$N$962,2,FALSE)="","",VLOOKUP($O1402,'APOIO-DESPESAS'!$A$3:$N$962,2,FALSE)),"")</f>
        <v/>
      </c>
      <c r="B1402" s="223" t="str">
        <f>IFERROR(IF(VLOOKUP($O1402,'APOIO-DESPESAS'!$A$3:$N$962,3,FALSE)="","",VLOOKUP($O1402,'APOIO-DESPESAS'!$A$3:$N$962,3,FALSE)),"")</f>
        <v/>
      </c>
      <c r="C1402" s="223" t="str">
        <f>IFERROR(IF(VLOOKUP($O1402,'APOIO-DESPESAS'!$A$3:$N$962,4,FALSE)="","",VLOOKUP($O1402,'APOIO-DESPESAS'!$A$3:$N$962,4,FALSE)),"")</f>
        <v/>
      </c>
      <c r="D1402" s="223" t="str">
        <f>IFERROR(IF(VLOOKUP($O1402,'APOIO-DESPESAS'!$A$3:$N$962,5,FALSE)="","",VLOOKUP($O1402,'APOIO-DESPESAS'!$A$3:$N$962,5,FALSE)),"")</f>
        <v/>
      </c>
      <c r="E1402" s="223" t="str">
        <f>IFERROR(IF(VLOOKUP($O1402,'APOIO-DESPESAS'!$A$3:$N$962,6,FALSE)="","",VLOOKUP($O1402,'APOIO-DESPESAS'!$A$3:$N$962,6,FALSE)),"")</f>
        <v/>
      </c>
      <c r="F1402" s="223" t="str">
        <f>IFERROR(IF(VLOOKUP($O1402,'APOIO-DESPESAS'!$A$3:$N$962,7,FALSE)="","",VLOOKUP($O1402,'APOIO-DESPESAS'!$A$3:$N$962,7,FALSE)),"")</f>
        <v/>
      </c>
      <c r="G1402" s="223" t="str">
        <f>IFERROR(IF(VLOOKUP($O1402,'APOIO-DESPESAS'!$A$3:$N$962,8,FALSE)="","",VLOOKUP($O1402,'APOIO-DESPESAS'!$A$3:$N$962,8,FALSE)),"")</f>
        <v/>
      </c>
      <c r="H1402" s="223" t="str">
        <f>IFERROR(IF(VLOOKUP($O1402,'APOIO-DESPESAS'!$A$3:$N$962,9,FALSE)="","",VLOOKUP($O1402,'APOIO-DESPESAS'!$A$3:$N$962,9,FALSE)),"")</f>
        <v/>
      </c>
      <c r="I1402" s="223" t="str">
        <f>IFERROR(IF(VLOOKUP($O1402,'APOIO-DESPESAS'!$A$3:$N$962,10,FALSE)="","",VLOOKUP($O1402,'APOIO-DESPESAS'!$A$3:$N$962,10,FALSE)),"")</f>
        <v/>
      </c>
      <c r="J1402" s="223" t="str">
        <f>IFERROR(IF(VLOOKUP($O1402,'APOIO-DESPESAS'!$A$3:$N$962,11,FALSE)="","",VLOOKUP($O1402,'APOIO-DESPESAS'!$A$3:$N$962,11,FALSE)),"")</f>
        <v/>
      </c>
      <c r="K1402" s="223" t="str">
        <f>IFERROR(IF(VLOOKUP($O1402,'APOIO-DESPESAS'!$A$3:$N$962,12,FALSE)="","",VLOOKUP($O1402,'APOIO-DESPESAS'!$A$3:$N$962,12,FALSE)),"")</f>
        <v/>
      </c>
      <c r="L1402" s="223" t="str">
        <f>IFERROR(IF(VLOOKUP($O1402,'APOIO-DESPESAS'!$A$3:$N$962,13,FALSE)="","",VLOOKUP($O1402,'APOIO-DESPESAS'!$A$3:$N$962,13,FALSE)),"")</f>
        <v/>
      </c>
      <c r="M1402" s="223" t="str">
        <f>IFERROR(IF(VLOOKUP($O1402,'APOIO-DESPESAS'!$A$3:$N$962,14,FALSE)="","",VLOOKUP($O1402,'APOIO-DESPESAS'!$A$3:$N$962,14,FALSE)),"")</f>
        <v/>
      </c>
      <c r="O1402" s="223">
        <f t="shared" si="21"/>
        <v>1400</v>
      </c>
    </row>
    <row r="1403" spans="1:15" x14ac:dyDescent="0.25">
      <c r="A1403" s="223" t="str">
        <f>IFERROR(IF(VLOOKUP($O1403,'APOIO-DESPESAS'!$A$3:$N$962,2,FALSE)="","",VLOOKUP($O1403,'APOIO-DESPESAS'!$A$3:$N$962,2,FALSE)),"")</f>
        <v/>
      </c>
      <c r="B1403" s="223" t="str">
        <f>IFERROR(IF(VLOOKUP($O1403,'APOIO-DESPESAS'!$A$3:$N$962,3,FALSE)="","",VLOOKUP($O1403,'APOIO-DESPESAS'!$A$3:$N$962,3,FALSE)),"")</f>
        <v/>
      </c>
      <c r="C1403" s="223" t="str">
        <f>IFERROR(IF(VLOOKUP($O1403,'APOIO-DESPESAS'!$A$3:$N$962,4,FALSE)="","",VLOOKUP($O1403,'APOIO-DESPESAS'!$A$3:$N$962,4,FALSE)),"")</f>
        <v/>
      </c>
      <c r="D1403" s="223" t="str">
        <f>IFERROR(IF(VLOOKUP($O1403,'APOIO-DESPESAS'!$A$3:$N$962,5,FALSE)="","",VLOOKUP($O1403,'APOIO-DESPESAS'!$A$3:$N$962,5,FALSE)),"")</f>
        <v/>
      </c>
      <c r="E1403" s="223" t="str">
        <f>IFERROR(IF(VLOOKUP($O1403,'APOIO-DESPESAS'!$A$3:$N$962,6,FALSE)="","",VLOOKUP($O1403,'APOIO-DESPESAS'!$A$3:$N$962,6,FALSE)),"")</f>
        <v/>
      </c>
      <c r="F1403" s="223" t="str">
        <f>IFERROR(IF(VLOOKUP($O1403,'APOIO-DESPESAS'!$A$3:$N$962,7,FALSE)="","",VLOOKUP($O1403,'APOIO-DESPESAS'!$A$3:$N$962,7,FALSE)),"")</f>
        <v/>
      </c>
      <c r="G1403" s="223" t="str">
        <f>IFERROR(IF(VLOOKUP($O1403,'APOIO-DESPESAS'!$A$3:$N$962,8,FALSE)="","",VLOOKUP($O1403,'APOIO-DESPESAS'!$A$3:$N$962,8,FALSE)),"")</f>
        <v/>
      </c>
      <c r="H1403" s="223" t="str">
        <f>IFERROR(IF(VLOOKUP($O1403,'APOIO-DESPESAS'!$A$3:$N$962,9,FALSE)="","",VLOOKUP($O1403,'APOIO-DESPESAS'!$A$3:$N$962,9,FALSE)),"")</f>
        <v/>
      </c>
      <c r="I1403" s="223" t="str">
        <f>IFERROR(IF(VLOOKUP($O1403,'APOIO-DESPESAS'!$A$3:$N$962,10,FALSE)="","",VLOOKUP($O1403,'APOIO-DESPESAS'!$A$3:$N$962,10,FALSE)),"")</f>
        <v/>
      </c>
      <c r="J1403" s="223" t="str">
        <f>IFERROR(IF(VLOOKUP($O1403,'APOIO-DESPESAS'!$A$3:$N$962,11,FALSE)="","",VLOOKUP($O1403,'APOIO-DESPESAS'!$A$3:$N$962,11,FALSE)),"")</f>
        <v/>
      </c>
      <c r="K1403" s="223" t="str">
        <f>IFERROR(IF(VLOOKUP($O1403,'APOIO-DESPESAS'!$A$3:$N$962,12,FALSE)="","",VLOOKUP($O1403,'APOIO-DESPESAS'!$A$3:$N$962,12,FALSE)),"")</f>
        <v/>
      </c>
      <c r="L1403" s="223" t="str">
        <f>IFERROR(IF(VLOOKUP($O1403,'APOIO-DESPESAS'!$A$3:$N$962,13,FALSE)="","",VLOOKUP($O1403,'APOIO-DESPESAS'!$A$3:$N$962,13,FALSE)),"")</f>
        <v/>
      </c>
      <c r="M1403" s="223" t="str">
        <f>IFERROR(IF(VLOOKUP($O1403,'APOIO-DESPESAS'!$A$3:$N$962,14,FALSE)="","",VLOOKUP($O1403,'APOIO-DESPESAS'!$A$3:$N$962,14,FALSE)),"")</f>
        <v/>
      </c>
      <c r="O1403" s="223">
        <f t="shared" si="21"/>
        <v>1401</v>
      </c>
    </row>
    <row r="1404" spans="1:15" x14ac:dyDescent="0.25">
      <c r="A1404" s="223" t="str">
        <f>IFERROR(IF(VLOOKUP($O1404,'APOIO-DESPESAS'!$A$3:$N$962,2,FALSE)="","",VLOOKUP($O1404,'APOIO-DESPESAS'!$A$3:$N$962,2,FALSE)),"")</f>
        <v/>
      </c>
      <c r="B1404" s="223" t="str">
        <f>IFERROR(IF(VLOOKUP($O1404,'APOIO-DESPESAS'!$A$3:$N$962,3,FALSE)="","",VLOOKUP($O1404,'APOIO-DESPESAS'!$A$3:$N$962,3,FALSE)),"")</f>
        <v/>
      </c>
      <c r="C1404" s="223" t="str">
        <f>IFERROR(IF(VLOOKUP($O1404,'APOIO-DESPESAS'!$A$3:$N$962,4,FALSE)="","",VLOOKUP($O1404,'APOIO-DESPESAS'!$A$3:$N$962,4,FALSE)),"")</f>
        <v/>
      </c>
      <c r="D1404" s="223" t="str">
        <f>IFERROR(IF(VLOOKUP($O1404,'APOIO-DESPESAS'!$A$3:$N$962,5,FALSE)="","",VLOOKUP($O1404,'APOIO-DESPESAS'!$A$3:$N$962,5,FALSE)),"")</f>
        <v/>
      </c>
      <c r="E1404" s="223" t="str">
        <f>IFERROR(IF(VLOOKUP($O1404,'APOIO-DESPESAS'!$A$3:$N$962,6,FALSE)="","",VLOOKUP($O1404,'APOIO-DESPESAS'!$A$3:$N$962,6,FALSE)),"")</f>
        <v/>
      </c>
      <c r="F1404" s="223" t="str">
        <f>IFERROR(IF(VLOOKUP($O1404,'APOIO-DESPESAS'!$A$3:$N$962,7,FALSE)="","",VLOOKUP($O1404,'APOIO-DESPESAS'!$A$3:$N$962,7,FALSE)),"")</f>
        <v/>
      </c>
      <c r="G1404" s="223" t="str">
        <f>IFERROR(IF(VLOOKUP($O1404,'APOIO-DESPESAS'!$A$3:$N$962,8,FALSE)="","",VLOOKUP($O1404,'APOIO-DESPESAS'!$A$3:$N$962,8,FALSE)),"")</f>
        <v/>
      </c>
      <c r="H1404" s="223" t="str">
        <f>IFERROR(IF(VLOOKUP($O1404,'APOIO-DESPESAS'!$A$3:$N$962,9,FALSE)="","",VLOOKUP($O1404,'APOIO-DESPESAS'!$A$3:$N$962,9,FALSE)),"")</f>
        <v/>
      </c>
      <c r="I1404" s="223" t="str">
        <f>IFERROR(IF(VLOOKUP($O1404,'APOIO-DESPESAS'!$A$3:$N$962,10,FALSE)="","",VLOOKUP($O1404,'APOIO-DESPESAS'!$A$3:$N$962,10,FALSE)),"")</f>
        <v/>
      </c>
      <c r="J1404" s="223" t="str">
        <f>IFERROR(IF(VLOOKUP($O1404,'APOIO-DESPESAS'!$A$3:$N$962,11,FALSE)="","",VLOOKUP($O1404,'APOIO-DESPESAS'!$A$3:$N$962,11,FALSE)),"")</f>
        <v/>
      </c>
      <c r="K1404" s="223" t="str">
        <f>IFERROR(IF(VLOOKUP($O1404,'APOIO-DESPESAS'!$A$3:$N$962,12,FALSE)="","",VLOOKUP($O1404,'APOIO-DESPESAS'!$A$3:$N$962,12,FALSE)),"")</f>
        <v/>
      </c>
      <c r="L1404" s="223" t="str">
        <f>IFERROR(IF(VLOOKUP($O1404,'APOIO-DESPESAS'!$A$3:$N$962,13,FALSE)="","",VLOOKUP($O1404,'APOIO-DESPESAS'!$A$3:$N$962,13,FALSE)),"")</f>
        <v/>
      </c>
      <c r="M1404" s="223" t="str">
        <f>IFERROR(IF(VLOOKUP($O1404,'APOIO-DESPESAS'!$A$3:$N$962,14,FALSE)="","",VLOOKUP($O1404,'APOIO-DESPESAS'!$A$3:$N$962,14,FALSE)),"")</f>
        <v/>
      </c>
      <c r="O1404" s="223">
        <f t="shared" si="21"/>
        <v>1402</v>
      </c>
    </row>
    <row r="1405" spans="1:15" x14ac:dyDescent="0.25">
      <c r="A1405" s="223" t="str">
        <f>IFERROR(IF(VLOOKUP($O1405,'APOIO-DESPESAS'!$A$3:$N$962,2,FALSE)="","",VLOOKUP($O1405,'APOIO-DESPESAS'!$A$3:$N$962,2,FALSE)),"")</f>
        <v/>
      </c>
      <c r="B1405" s="223" t="str">
        <f>IFERROR(IF(VLOOKUP($O1405,'APOIO-DESPESAS'!$A$3:$N$962,3,FALSE)="","",VLOOKUP($O1405,'APOIO-DESPESAS'!$A$3:$N$962,3,FALSE)),"")</f>
        <v/>
      </c>
      <c r="C1405" s="223" t="str">
        <f>IFERROR(IF(VLOOKUP($O1405,'APOIO-DESPESAS'!$A$3:$N$962,4,FALSE)="","",VLOOKUP($O1405,'APOIO-DESPESAS'!$A$3:$N$962,4,FALSE)),"")</f>
        <v/>
      </c>
      <c r="D1405" s="223" t="str">
        <f>IFERROR(IF(VLOOKUP($O1405,'APOIO-DESPESAS'!$A$3:$N$962,5,FALSE)="","",VLOOKUP($O1405,'APOIO-DESPESAS'!$A$3:$N$962,5,FALSE)),"")</f>
        <v/>
      </c>
      <c r="E1405" s="223" t="str">
        <f>IFERROR(IF(VLOOKUP($O1405,'APOIO-DESPESAS'!$A$3:$N$962,6,FALSE)="","",VLOOKUP($O1405,'APOIO-DESPESAS'!$A$3:$N$962,6,FALSE)),"")</f>
        <v/>
      </c>
      <c r="F1405" s="223" t="str">
        <f>IFERROR(IF(VLOOKUP($O1405,'APOIO-DESPESAS'!$A$3:$N$962,7,FALSE)="","",VLOOKUP($O1405,'APOIO-DESPESAS'!$A$3:$N$962,7,FALSE)),"")</f>
        <v/>
      </c>
      <c r="G1405" s="223" t="str">
        <f>IFERROR(IF(VLOOKUP($O1405,'APOIO-DESPESAS'!$A$3:$N$962,8,FALSE)="","",VLOOKUP($O1405,'APOIO-DESPESAS'!$A$3:$N$962,8,FALSE)),"")</f>
        <v/>
      </c>
      <c r="H1405" s="223" t="str">
        <f>IFERROR(IF(VLOOKUP($O1405,'APOIO-DESPESAS'!$A$3:$N$962,9,FALSE)="","",VLOOKUP($O1405,'APOIO-DESPESAS'!$A$3:$N$962,9,FALSE)),"")</f>
        <v/>
      </c>
      <c r="I1405" s="223" t="str">
        <f>IFERROR(IF(VLOOKUP($O1405,'APOIO-DESPESAS'!$A$3:$N$962,10,FALSE)="","",VLOOKUP($O1405,'APOIO-DESPESAS'!$A$3:$N$962,10,FALSE)),"")</f>
        <v/>
      </c>
      <c r="J1405" s="223" t="str">
        <f>IFERROR(IF(VLOOKUP($O1405,'APOIO-DESPESAS'!$A$3:$N$962,11,FALSE)="","",VLOOKUP($O1405,'APOIO-DESPESAS'!$A$3:$N$962,11,FALSE)),"")</f>
        <v/>
      </c>
      <c r="K1405" s="223" t="str">
        <f>IFERROR(IF(VLOOKUP($O1405,'APOIO-DESPESAS'!$A$3:$N$962,12,FALSE)="","",VLOOKUP($O1405,'APOIO-DESPESAS'!$A$3:$N$962,12,FALSE)),"")</f>
        <v/>
      </c>
      <c r="L1405" s="223" t="str">
        <f>IFERROR(IF(VLOOKUP($O1405,'APOIO-DESPESAS'!$A$3:$N$962,13,FALSE)="","",VLOOKUP($O1405,'APOIO-DESPESAS'!$A$3:$N$962,13,FALSE)),"")</f>
        <v/>
      </c>
      <c r="M1405" s="223" t="str">
        <f>IFERROR(IF(VLOOKUP($O1405,'APOIO-DESPESAS'!$A$3:$N$962,14,FALSE)="","",VLOOKUP($O1405,'APOIO-DESPESAS'!$A$3:$N$962,14,FALSE)),"")</f>
        <v/>
      </c>
      <c r="O1405" s="223">
        <f t="shared" si="21"/>
        <v>1403</v>
      </c>
    </row>
    <row r="1406" spans="1:15" x14ac:dyDescent="0.25">
      <c r="A1406" s="223" t="str">
        <f>IFERROR(IF(VLOOKUP($O1406,'APOIO-DESPESAS'!$A$3:$N$962,2,FALSE)="","",VLOOKUP($O1406,'APOIO-DESPESAS'!$A$3:$N$962,2,FALSE)),"")</f>
        <v/>
      </c>
      <c r="B1406" s="223" t="str">
        <f>IFERROR(IF(VLOOKUP($O1406,'APOIO-DESPESAS'!$A$3:$N$962,3,FALSE)="","",VLOOKUP($O1406,'APOIO-DESPESAS'!$A$3:$N$962,3,FALSE)),"")</f>
        <v/>
      </c>
      <c r="C1406" s="223" t="str">
        <f>IFERROR(IF(VLOOKUP($O1406,'APOIO-DESPESAS'!$A$3:$N$962,4,FALSE)="","",VLOOKUP($O1406,'APOIO-DESPESAS'!$A$3:$N$962,4,FALSE)),"")</f>
        <v/>
      </c>
      <c r="D1406" s="223" t="str">
        <f>IFERROR(IF(VLOOKUP($O1406,'APOIO-DESPESAS'!$A$3:$N$962,5,FALSE)="","",VLOOKUP($O1406,'APOIO-DESPESAS'!$A$3:$N$962,5,FALSE)),"")</f>
        <v/>
      </c>
      <c r="E1406" s="223" t="str">
        <f>IFERROR(IF(VLOOKUP($O1406,'APOIO-DESPESAS'!$A$3:$N$962,6,FALSE)="","",VLOOKUP($O1406,'APOIO-DESPESAS'!$A$3:$N$962,6,FALSE)),"")</f>
        <v/>
      </c>
      <c r="F1406" s="223" t="str">
        <f>IFERROR(IF(VLOOKUP($O1406,'APOIO-DESPESAS'!$A$3:$N$962,7,FALSE)="","",VLOOKUP($O1406,'APOIO-DESPESAS'!$A$3:$N$962,7,FALSE)),"")</f>
        <v/>
      </c>
      <c r="G1406" s="223" t="str">
        <f>IFERROR(IF(VLOOKUP($O1406,'APOIO-DESPESAS'!$A$3:$N$962,8,FALSE)="","",VLOOKUP($O1406,'APOIO-DESPESAS'!$A$3:$N$962,8,FALSE)),"")</f>
        <v/>
      </c>
      <c r="H1406" s="223" t="str">
        <f>IFERROR(IF(VLOOKUP($O1406,'APOIO-DESPESAS'!$A$3:$N$962,9,FALSE)="","",VLOOKUP($O1406,'APOIO-DESPESAS'!$A$3:$N$962,9,FALSE)),"")</f>
        <v/>
      </c>
      <c r="I1406" s="223" t="str">
        <f>IFERROR(IF(VLOOKUP($O1406,'APOIO-DESPESAS'!$A$3:$N$962,10,FALSE)="","",VLOOKUP($O1406,'APOIO-DESPESAS'!$A$3:$N$962,10,FALSE)),"")</f>
        <v/>
      </c>
      <c r="J1406" s="223" t="str">
        <f>IFERROR(IF(VLOOKUP($O1406,'APOIO-DESPESAS'!$A$3:$N$962,11,FALSE)="","",VLOOKUP($O1406,'APOIO-DESPESAS'!$A$3:$N$962,11,FALSE)),"")</f>
        <v/>
      </c>
      <c r="K1406" s="223" t="str">
        <f>IFERROR(IF(VLOOKUP($O1406,'APOIO-DESPESAS'!$A$3:$N$962,12,FALSE)="","",VLOOKUP($O1406,'APOIO-DESPESAS'!$A$3:$N$962,12,FALSE)),"")</f>
        <v/>
      </c>
      <c r="L1406" s="223" t="str">
        <f>IFERROR(IF(VLOOKUP($O1406,'APOIO-DESPESAS'!$A$3:$N$962,13,FALSE)="","",VLOOKUP($O1406,'APOIO-DESPESAS'!$A$3:$N$962,13,FALSE)),"")</f>
        <v/>
      </c>
      <c r="M1406" s="223" t="str">
        <f>IFERROR(IF(VLOOKUP($O1406,'APOIO-DESPESAS'!$A$3:$N$962,14,FALSE)="","",VLOOKUP($O1406,'APOIO-DESPESAS'!$A$3:$N$962,14,FALSE)),"")</f>
        <v/>
      </c>
      <c r="O1406" s="223">
        <f t="shared" si="21"/>
        <v>1404</v>
      </c>
    </row>
    <row r="1407" spans="1:15" x14ac:dyDescent="0.25">
      <c r="A1407" s="223" t="str">
        <f>IFERROR(IF(VLOOKUP($O1407,'APOIO-DESPESAS'!$A$3:$N$962,2,FALSE)="","",VLOOKUP($O1407,'APOIO-DESPESAS'!$A$3:$N$962,2,FALSE)),"")</f>
        <v/>
      </c>
      <c r="B1407" s="223" t="str">
        <f>IFERROR(IF(VLOOKUP($O1407,'APOIO-DESPESAS'!$A$3:$N$962,3,FALSE)="","",VLOOKUP($O1407,'APOIO-DESPESAS'!$A$3:$N$962,3,FALSE)),"")</f>
        <v/>
      </c>
      <c r="C1407" s="223" t="str">
        <f>IFERROR(IF(VLOOKUP($O1407,'APOIO-DESPESAS'!$A$3:$N$962,4,FALSE)="","",VLOOKUP($O1407,'APOIO-DESPESAS'!$A$3:$N$962,4,FALSE)),"")</f>
        <v/>
      </c>
      <c r="D1407" s="223" t="str">
        <f>IFERROR(IF(VLOOKUP($O1407,'APOIO-DESPESAS'!$A$3:$N$962,5,FALSE)="","",VLOOKUP($O1407,'APOIO-DESPESAS'!$A$3:$N$962,5,FALSE)),"")</f>
        <v/>
      </c>
      <c r="E1407" s="223" t="str">
        <f>IFERROR(IF(VLOOKUP($O1407,'APOIO-DESPESAS'!$A$3:$N$962,6,FALSE)="","",VLOOKUP($O1407,'APOIO-DESPESAS'!$A$3:$N$962,6,FALSE)),"")</f>
        <v/>
      </c>
      <c r="F1407" s="223" t="str">
        <f>IFERROR(IF(VLOOKUP($O1407,'APOIO-DESPESAS'!$A$3:$N$962,7,FALSE)="","",VLOOKUP($O1407,'APOIO-DESPESAS'!$A$3:$N$962,7,FALSE)),"")</f>
        <v/>
      </c>
      <c r="G1407" s="223" t="str">
        <f>IFERROR(IF(VLOOKUP($O1407,'APOIO-DESPESAS'!$A$3:$N$962,8,FALSE)="","",VLOOKUP($O1407,'APOIO-DESPESAS'!$A$3:$N$962,8,FALSE)),"")</f>
        <v/>
      </c>
      <c r="H1407" s="223" t="str">
        <f>IFERROR(IF(VLOOKUP($O1407,'APOIO-DESPESAS'!$A$3:$N$962,9,FALSE)="","",VLOOKUP($O1407,'APOIO-DESPESAS'!$A$3:$N$962,9,FALSE)),"")</f>
        <v/>
      </c>
      <c r="I1407" s="223" t="str">
        <f>IFERROR(IF(VLOOKUP($O1407,'APOIO-DESPESAS'!$A$3:$N$962,10,FALSE)="","",VLOOKUP($O1407,'APOIO-DESPESAS'!$A$3:$N$962,10,FALSE)),"")</f>
        <v/>
      </c>
      <c r="J1407" s="223" t="str">
        <f>IFERROR(IF(VLOOKUP($O1407,'APOIO-DESPESAS'!$A$3:$N$962,11,FALSE)="","",VLOOKUP($O1407,'APOIO-DESPESAS'!$A$3:$N$962,11,FALSE)),"")</f>
        <v/>
      </c>
      <c r="K1407" s="223" t="str">
        <f>IFERROR(IF(VLOOKUP($O1407,'APOIO-DESPESAS'!$A$3:$N$962,12,FALSE)="","",VLOOKUP($O1407,'APOIO-DESPESAS'!$A$3:$N$962,12,FALSE)),"")</f>
        <v/>
      </c>
      <c r="L1407" s="223" t="str">
        <f>IFERROR(IF(VLOOKUP($O1407,'APOIO-DESPESAS'!$A$3:$N$962,13,FALSE)="","",VLOOKUP($O1407,'APOIO-DESPESAS'!$A$3:$N$962,13,FALSE)),"")</f>
        <v/>
      </c>
      <c r="M1407" s="223" t="str">
        <f>IFERROR(IF(VLOOKUP($O1407,'APOIO-DESPESAS'!$A$3:$N$962,14,FALSE)="","",VLOOKUP($O1407,'APOIO-DESPESAS'!$A$3:$N$962,14,FALSE)),"")</f>
        <v/>
      </c>
      <c r="O1407" s="223">
        <f t="shared" si="21"/>
        <v>1405</v>
      </c>
    </row>
    <row r="1408" spans="1:15" x14ac:dyDescent="0.25">
      <c r="A1408" s="223" t="str">
        <f>IFERROR(IF(VLOOKUP($O1408,'APOIO-DESPESAS'!$A$3:$N$962,2,FALSE)="","",VLOOKUP($O1408,'APOIO-DESPESAS'!$A$3:$N$962,2,FALSE)),"")</f>
        <v/>
      </c>
      <c r="B1408" s="223" t="str">
        <f>IFERROR(IF(VLOOKUP($O1408,'APOIO-DESPESAS'!$A$3:$N$962,3,FALSE)="","",VLOOKUP($O1408,'APOIO-DESPESAS'!$A$3:$N$962,3,FALSE)),"")</f>
        <v/>
      </c>
      <c r="C1408" s="223" t="str">
        <f>IFERROR(IF(VLOOKUP($O1408,'APOIO-DESPESAS'!$A$3:$N$962,4,FALSE)="","",VLOOKUP($O1408,'APOIO-DESPESAS'!$A$3:$N$962,4,FALSE)),"")</f>
        <v/>
      </c>
      <c r="D1408" s="223" t="str">
        <f>IFERROR(IF(VLOOKUP($O1408,'APOIO-DESPESAS'!$A$3:$N$962,5,FALSE)="","",VLOOKUP($O1408,'APOIO-DESPESAS'!$A$3:$N$962,5,FALSE)),"")</f>
        <v/>
      </c>
      <c r="E1408" s="223" t="str">
        <f>IFERROR(IF(VLOOKUP($O1408,'APOIO-DESPESAS'!$A$3:$N$962,6,FALSE)="","",VLOOKUP($O1408,'APOIO-DESPESAS'!$A$3:$N$962,6,FALSE)),"")</f>
        <v/>
      </c>
      <c r="F1408" s="223" t="str">
        <f>IFERROR(IF(VLOOKUP($O1408,'APOIO-DESPESAS'!$A$3:$N$962,7,FALSE)="","",VLOOKUP($O1408,'APOIO-DESPESAS'!$A$3:$N$962,7,FALSE)),"")</f>
        <v/>
      </c>
      <c r="G1408" s="223" t="str">
        <f>IFERROR(IF(VLOOKUP($O1408,'APOIO-DESPESAS'!$A$3:$N$962,8,FALSE)="","",VLOOKUP($O1408,'APOIO-DESPESAS'!$A$3:$N$962,8,FALSE)),"")</f>
        <v/>
      </c>
      <c r="H1408" s="223" t="str">
        <f>IFERROR(IF(VLOOKUP($O1408,'APOIO-DESPESAS'!$A$3:$N$962,9,FALSE)="","",VLOOKUP($O1408,'APOIO-DESPESAS'!$A$3:$N$962,9,FALSE)),"")</f>
        <v/>
      </c>
      <c r="I1408" s="223" t="str">
        <f>IFERROR(IF(VLOOKUP($O1408,'APOIO-DESPESAS'!$A$3:$N$962,10,FALSE)="","",VLOOKUP($O1408,'APOIO-DESPESAS'!$A$3:$N$962,10,FALSE)),"")</f>
        <v/>
      </c>
      <c r="J1408" s="223" t="str">
        <f>IFERROR(IF(VLOOKUP($O1408,'APOIO-DESPESAS'!$A$3:$N$962,11,FALSE)="","",VLOOKUP($O1408,'APOIO-DESPESAS'!$A$3:$N$962,11,FALSE)),"")</f>
        <v/>
      </c>
      <c r="K1408" s="223" t="str">
        <f>IFERROR(IF(VLOOKUP($O1408,'APOIO-DESPESAS'!$A$3:$N$962,12,FALSE)="","",VLOOKUP($O1408,'APOIO-DESPESAS'!$A$3:$N$962,12,FALSE)),"")</f>
        <v/>
      </c>
      <c r="L1408" s="223" t="str">
        <f>IFERROR(IF(VLOOKUP($O1408,'APOIO-DESPESAS'!$A$3:$N$962,13,FALSE)="","",VLOOKUP($O1408,'APOIO-DESPESAS'!$A$3:$N$962,13,FALSE)),"")</f>
        <v/>
      </c>
      <c r="M1408" s="223" t="str">
        <f>IFERROR(IF(VLOOKUP($O1408,'APOIO-DESPESAS'!$A$3:$N$962,14,FALSE)="","",VLOOKUP($O1408,'APOIO-DESPESAS'!$A$3:$N$962,14,FALSE)),"")</f>
        <v/>
      </c>
      <c r="O1408" s="223">
        <f t="shared" si="21"/>
        <v>1406</v>
      </c>
    </row>
    <row r="1409" spans="1:15" x14ac:dyDescent="0.25">
      <c r="A1409" s="223" t="str">
        <f>IFERROR(IF(VLOOKUP($O1409,'APOIO-DESPESAS'!$A$3:$N$962,2,FALSE)="","",VLOOKUP($O1409,'APOIO-DESPESAS'!$A$3:$N$962,2,FALSE)),"")</f>
        <v/>
      </c>
      <c r="B1409" s="223" t="str">
        <f>IFERROR(IF(VLOOKUP($O1409,'APOIO-DESPESAS'!$A$3:$N$962,3,FALSE)="","",VLOOKUP($O1409,'APOIO-DESPESAS'!$A$3:$N$962,3,FALSE)),"")</f>
        <v/>
      </c>
      <c r="C1409" s="223" t="str">
        <f>IFERROR(IF(VLOOKUP($O1409,'APOIO-DESPESAS'!$A$3:$N$962,4,FALSE)="","",VLOOKUP($O1409,'APOIO-DESPESAS'!$A$3:$N$962,4,FALSE)),"")</f>
        <v/>
      </c>
      <c r="D1409" s="223" t="str">
        <f>IFERROR(IF(VLOOKUP($O1409,'APOIO-DESPESAS'!$A$3:$N$962,5,FALSE)="","",VLOOKUP($O1409,'APOIO-DESPESAS'!$A$3:$N$962,5,FALSE)),"")</f>
        <v/>
      </c>
      <c r="E1409" s="223" t="str">
        <f>IFERROR(IF(VLOOKUP($O1409,'APOIO-DESPESAS'!$A$3:$N$962,6,FALSE)="","",VLOOKUP($O1409,'APOIO-DESPESAS'!$A$3:$N$962,6,FALSE)),"")</f>
        <v/>
      </c>
      <c r="F1409" s="223" t="str">
        <f>IFERROR(IF(VLOOKUP($O1409,'APOIO-DESPESAS'!$A$3:$N$962,7,FALSE)="","",VLOOKUP($O1409,'APOIO-DESPESAS'!$A$3:$N$962,7,FALSE)),"")</f>
        <v/>
      </c>
      <c r="G1409" s="223" t="str">
        <f>IFERROR(IF(VLOOKUP($O1409,'APOIO-DESPESAS'!$A$3:$N$962,8,FALSE)="","",VLOOKUP($O1409,'APOIO-DESPESAS'!$A$3:$N$962,8,FALSE)),"")</f>
        <v/>
      </c>
      <c r="H1409" s="223" t="str">
        <f>IFERROR(IF(VLOOKUP($O1409,'APOIO-DESPESAS'!$A$3:$N$962,9,FALSE)="","",VLOOKUP($O1409,'APOIO-DESPESAS'!$A$3:$N$962,9,FALSE)),"")</f>
        <v/>
      </c>
      <c r="I1409" s="223" t="str">
        <f>IFERROR(IF(VLOOKUP($O1409,'APOIO-DESPESAS'!$A$3:$N$962,10,FALSE)="","",VLOOKUP($O1409,'APOIO-DESPESAS'!$A$3:$N$962,10,FALSE)),"")</f>
        <v/>
      </c>
      <c r="J1409" s="223" t="str">
        <f>IFERROR(IF(VLOOKUP($O1409,'APOIO-DESPESAS'!$A$3:$N$962,11,FALSE)="","",VLOOKUP($O1409,'APOIO-DESPESAS'!$A$3:$N$962,11,FALSE)),"")</f>
        <v/>
      </c>
      <c r="K1409" s="223" t="str">
        <f>IFERROR(IF(VLOOKUP($O1409,'APOIO-DESPESAS'!$A$3:$N$962,12,FALSE)="","",VLOOKUP($O1409,'APOIO-DESPESAS'!$A$3:$N$962,12,FALSE)),"")</f>
        <v/>
      </c>
      <c r="L1409" s="223" t="str">
        <f>IFERROR(IF(VLOOKUP($O1409,'APOIO-DESPESAS'!$A$3:$N$962,13,FALSE)="","",VLOOKUP($O1409,'APOIO-DESPESAS'!$A$3:$N$962,13,FALSE)),"")</f>
        <v/>
      </c>
      <c r="M1409" s="223" t="str">
        <f>IFERROR(IF(VLOOKUP($O1409,'APOIO-DESPESAS'!$A$3:$N$962,14,FALSE)="","",VLOOKUP($O1409,'APOIO-DESPESAS'!$A$3:$N$962,14,FALSE)),"")</f>
        <v/>
      </c>
      <c r="O1409" s="223">
        <f t="shared" si="21"/>
        <v>1407</v>
      </c>
    </row>
    <row r="1410" spans="1:15" x14ac:dyDescent="0.25">
      <c r="A1410" s="223" t="str">
        <f>IFERROR(IF(VLOOKUP($O1410,'APOIO-DESPESAS'!$A$3:$N$962,2,FALSE)="","",VLOOKUP($O1410,'APOIO-DESPESAS'!$A$3:$N$962,2,FALSE)),"")</f>
        <v/>
      </c>
      <c r="B1410" s="223" t="str">
        <f>IFERROR(IF(VLOOKUP($O1410,'APOIO-DESPESAS'!$A$3:$N$962,3,FALSE)="","",VLOOKUP($O1410,'APOIO-DESPESAS'!$A$3:$N$962,3,FALSE)),"")</f>
        <v/>
      </c>
      <c r="C1410" s="223" t="str">
        <f>IFERROR(IF(VLOOKUP($O1410,'APOIO-DESPESAS'!$A$3:$N$962,4,FALSE)="","",VLOOKUP($O1410,'APOIO-DESPESAS'!$A$3:$N$962,4,FALSE)),"")</f>
        <v/>
      </c>
      <c r="D1410" s="223" t="str">
        <f>IFERROR(IF(VLOOKUP($O1410,'APOIO-DESPESAS'!$A$3:$N$962,5,FALSE)="","",VLOOKUP($O1410,'APOIO-DESPESAS'!$A$3:$N$962,5,FALSE)),"")</f>
        <v/>
      </c>
      <c r="E1410" s="223" t="str">
        <f>IFERROR(IF(VLOOKUP($O1410,'APOIO-DESPESAS'!$A$3:$N$962,6,FALSE)="","",VLOOKUP($O1410,'APOIO-DESPESAS'!$A$3:$N$962,6,FALSE)),"")</f>
        <v/>
      </c>
      <c r="F1410" s="223" t="str">
        <f>IFERROR(IF(VLOOKUP($O1410,'APOIO-DESPESAS'!$A$3:$N$962,7,FALSE)="","",VLOOKUP($O1410,'APOIO-DESPESAS'!$A$3:$N$962,7,FALSE)),"")</f>
        <v/>
      </c>
      <c r="G1410" s="223" t="str">
        <f>IFERROR(IF(VLOOKUP($O1410,'APOIO-DESPESAS'!$A$3:$N$962,8,FALSE)="","",VLOOKUP($O1410,'APOIO-DESPESAS'!$A$3:$N$962,8,FALSE)),"")</f>
        <v/>
      </c>
      <c r="H1410" s="223" t="str">
        <f>IFERROR(IF(VLOOKUP($O1410,'APOIO-DESPESAS'!$A$3:$N$962,9,FALSE)="","",VLOOKUP($O1410,'APOIO-DESPESAS'!$A$3:$N$962,9,FALSE)),"")</f>
        <v/>
      </c>
      <c r="I1410" s="223" t="str">
        <f>IFERROR(IF(VLOOKUP($O1410,'APOIO-DESPESAS'!$A$3:$N$962,10,FALSE)="","",VLOOKUP($O1410,'APOIO-DESPESAS'!$A$3:$N$962,10,FALSE)),"")</f>
        <v/>
      </c>
      <c r="J1410" s="223" t="str">
        <f>IFERROR(IF(VLOOKUP($O1410,'APOIO-DESPESAS'!$A$3:$N$962,11,FALSE)="","",VLOOKUP($O1410,'APOIO-DESPESAS'!$A$3:$N$962,11,FALSE)),"")</f>
        <v/>
      </c>
      <c r="K1410" s="223" t="str">
        <f>IFERROR(IF(VLOOKUP($O1410,'APOIO-DESPESAS'!$A$3:$N$962,12,FALSE)="","",VLOOKUP($O1410,'APOIO-DESPESAS'!$A$3:$N$962,12,FALSE)),"")</f>
        <v/>
      </c>
      <c r="L1410" s="223" t="str">
        <f>IFERROR(IF(VLOOKUP($O1410,'APOIO-DESPESAS'!$A$3:$N$962,13,FALSE)="","",VLOOKUP($O1410,'APOIO-DESPESAS'!$A$3:$N$962,13,FALSE)),"")</f>
        <v/>
      </c>
      <c r="M1410" s="223" t="str">
        <f>IFERROR(IF(VLOOKUP($O1410,'APOIO-DESPESAS'!$A$3:$N$962,14,FALSE)="","",VLOOKUP($O1410,'APOIO-DESPESAS'!$A$3:$N$962,14,FALSE)),"")</f>
        <v/>
      </c>
      <c r="O1410" s="223">
        <f t="shared" si="21"/>
        <v>1408</v>
      </c>
    </row>
    <row r="1411" spans="1:15" x14ac:dyDescent="0.25">
      <c r="A1411" s="223" t="str">
        <f>IFERROR(IF(VLOOKUP($O1411,'APOIO-DESPESAS'!$A$3:$N$962,2,FALSE)="","",VLOOKUP($O1411,'APOIO-DESPESAS'!$A$3:$N$962,2,FALSE)),"")</f>
        <v/>
      </c>
      <c r="B1411" s="223" t="str">
        <f>IFERROR(IF(VLOOKUP($O1411,'APOIO-DESPESAS'!$A$3:$N$962,3,FALSE)="","",VLOOKUP($O1411,'APOIO-DESPESAS'!$A$3:$N$962,3,FALSE)),"")</f>
        <v/>
      </c>
      <c r="C1411" s="223" t="str">
        <f>IFERROR(IF(VLOOKUP($O1411,'APOIO-DESPESAS'!$A$3:$N$962,4,FALSE)="","",VLOOKUP($O1411,'APOIO-DESPESAS'!$A$3:$N$962,4,FALSE)),"")</f>
        <v/>
      </c>
      <c r="D1411" s="223" t="str">
        <f>IFERROR(IF(VLOOKUP($O1411,'APOIO-DESPESAS'!$A$3:$N$962,5,FALSE)="","",VLOOKUP($O1411,'APOIO-DESPESAS'!$A$3:$N$962,5,FALSE)),"")</f>
        <v/>
      </c>
      <c r="E1411" s="223" t="str">
        <f>IFERROR(IF(VLOOKUP($O1411,'APOIO-DESPESAS'!$A$3:$N$962,6,FALSE)="","",VLOOKUP($O1411,'APOIO-DESPESAS'!$A$3:$N$962,6,FALSE)),"")</f>
        <v/>
      </c>
      <c r="F1411" s="223" t="str">
        <f>IFERROR(IF(VLOOKUP($O1411,'APOIO-DESPESAS'!$A$3:$N$962,7,FALSE)="","",VLOOKUP($O1411,'APOIO-DESPESAS'!$A$3:$N$962,7,FALSE)),"")</f>
        <v/>
      </c>
      <c r="G1411" s="223" t="str">
        <f>IFERROR(IF(VLOOKUP($O1411,'APOIO-DESPESAS'!$A$3:$N$962,8,FALSE)="","",VLOOKUP($O1411,'APOIO-DESPESAS'!$A$3:$N$962,8,FALSE)),"")</f>
        <v/>
      </c>
      <c r="H1411" s="223" t="str">
        <f>IFERROR(IF(VLOOKUP($O1411,'APOIO-DESPESAS'!$A$3:$N$962,9,FALSE)="","",VLOOKUP($O1411,'APOIO-DESPESAS'!$A$3:$N$962,9,FALSE)),"")</f>
        <v/>
      </c>
      <c r="I1411" s="223" t="str">
        <f>IFERROR(IF(VLOOKUP($O1411,'APOIO-DESPESAS'!$A$3:$N$962,10,FALSE)="","",VLOOKUP($O1411,'APOIO-DESPESAS'!$A$3:$N$962,10,FALSE)),"")</f>
        <v/>
      </c>
      <c r="J1411" s="223" t="str">
        <f>IFERROR(IF(VLOOKUP($O1411,'APOIO-DESPESAS'!$A$3:$N$962,11,FALSE)="","",VLOOKUP($O1411,'APOIO-DESPESAS'!$A$3:$N$962,11,FALSE)),"")</f>
        <v/>
      </c>
      <c r="K1411" s="223" t="str">
        <f>IFERROR(IF(VLOOKUP($O1411,'APOIO-DESPESAS'!$A$3:$N$962,12,FALSE)="","",VLOOKUP($O1411,'APOIO-DESPESAS'!$A$3:$N$962,12,FALSE)),"")</f>
        <v/>
      </c>
      <c r="L1411" s="223" t="str">
        <f>IFERROR(IF(VLOOKUP($O1411,'APOIO-DESPESAS'!$A$3:$N$962,13,FALSE)="","",VLOOKUP($O1411,'APOIO-DESPESAS'!$A$3:$N$962,13,FALSE)),"")</f>
        <v/>
      </c>
      <c r="M1411" s="223" t="str">
        <f>IFERROR(IF(VLOOKUP($O1411,'APOIO-DESPESAS'!$A$3:$N$962,14,FALSE)="","",VLOOKUP($O1411,'APOIO-DESPESAS'!$A$3:$N$962,14,FALSE)),"")</f>
        <v/>
      </c>
      <c r="O1411" s="223">
        <f t="shared" si="21"/>
        <v>1409</v>
      </c>
    </row>
    <row r="1412" spans="1:15" x14ac:dyDescent="0.25">
      <c r="A1412" s="223" t="str">
        <f>IFERROR(IF(VLOOKUP($O1412,'APOIO-DESPESAS'!$A$3:$N$962,2,FALSE)="","",VLOOKUP($O1412,'APOIO-DESPESAS'!$A$3:$N$962,2,FALSE)),"")</f>
        <v/>
      </c>
      <c r="B1412" s="223" t="str">
        <f>IFERROR(IF(VLOOKUP($O1412,'APOIO-DESPESAS'!$A$3:$N$962,3,FALSE)="","",VLOOKUP($O1412,'APOIO-DESPESAS'!$A$3:$N$962,3,FALSE)),"")</f>
        <v/>
      </c>
      <c r="C1412" s="223" t="str">
        <f>IFERROR(IF(VLOOKUP($O1412,'APOIO-DESPESAS'!$A$3:$N$962,4,FALSE)="","",VLOOKUP($O1412,'APOIO-DESPESAS'!$A$3:$N$962,4,FALSE)),"")</f>
        <v/>
      </c>
      <c r="D1412" s="223" t="str">
        <f>IFERROR(IF(VLOOKUP($O1412,'APOIO-DESPESAS'!$A$3:$N$962,5,FALSE)="","",VLOOKUP($O1412,'APOIO-DESPESAS'!$A$3:$N$962,5,FALSE)),"")</f>
        <v/>
      </c>
      <c r="E1412" s="223" t="str">
        <f>IFERROR(IF(VLOOKUP($O1412,'APOIO-DESPESAS'!$A$3:$N$962,6,FALSE)="","",VLOOKUP($O1412,'APOIO-DESPESAS'!$A$3:$N$962,6,FALSE)),"")</f>
        <v/>
      </c>
      <c r="F1412" s="223" t="str">
        <f>IFERROR(IF(VLOOKUP($O1412,'APOIO-DESPESAS'!$A$3:$N$962,7,FALSE)="","",VLOOKUP($O1412,'APOIO-DESPESAS'!$A$3:$N$962,7,FALSE)),"")</f>
        <v/>
      </c>
      <c r="G1412" s="223" t="str">
        <f>IFERROR(IF(VLOOKUP($O1412,'APOIO-DESPESAS'!$A$3:$N$962,8,FALSE)="","",VLOOKUP($O1412,'APOIO-DESPESAS'!$A$3:$N$962,8,FALSE)),"")</f>
        <v/>
      </c>
      <c r="H1412" s="223" t="str">
        <f>IFERROR(IF(VLOOKUP($O1412,'APOIO-DESPESAS'!$A$3:$N$962,9,FALSE)="","",VLOOKUP($O1412,'APOIO-DESPESAS'!$A$3:$N$962,9,FALSE)),"")</f>
        <v/>
      </c>
      <c r="I1412" s="223" t="str">
        <f>IFERROR(IF(VLOOKUP($O1412,'APOIO-DESPESAS'!$A$3:$N$962,10,FALSE)="","",VLOOKUP($O1412,'APOIO-DESPESAS'!$A$3:$N$962,10,FALSE)),"")</f>
        <v/>
      </c>
      <c r="J1412" s="223" t="str">
        <f>IFERROR(IF(VLOOKUP($O1412,'APOIO-DESPESAS'!$A$3:$N$962,11,FALSE)="","",VLOOKUP($O1412,'APOIO-DESPESAS'!$A$3:$N$962,11,FALSE)),"")</f>
        <v/>
      </c>
      <c r="K1412" s="223" t="str">
        <f>IFERROR(IF(VLOOKUP($O1412,'APOIO-DESPESAS'!$A$3:$N$962,12,FALSE)="","",VLOOKUP($O1412,'APOIO-DESPESAS'!$A$3:$N$962,12,FALSE)),"")</f>
        <v/>
      </c>
      <c r="L1412" s="223" t="str">
        <f>IFERROR(IF(VLOOKUP($O1412,'APOIO-DESPESAS'!$A$3:$N$962,13,FALSE)="","",VLOOKUP($O1412,'APOIO-DESPESAS'!$A$3:$N$962,13,FALSE)),"")</f>
        <v/>
      </c>
      <c r="M1412" s="223" t="str">
        <f>IFERROR(IF(VLOOKUP($O1412,'APOIO-DESPESAS'!$A$3:$N$962,14,FALSE)="","",VLOOKUP($O1412,'APOIO-DESPESAS'!$A$3:$N$962,14,FALSE)),"")</f>
        <v/>
      </c>
      <c r="O1412" s="223">
        <f t="shared" si="21"/>
        <v>1410</v>
      </c>
    </row>
    <row r="1413" spans="1:15" x14ac:dyDescent="0.25">
      <c r="A1413" s="223" t="str">
        <f>IFERROR(IF(VLOOKUP($O1413,'APOIO-DESPESAS'!$A$3:$N$962,2,FALSE)="","",VLOOKUP($O1413,'APOIO-DESPESAS'!$A$3:$N$962,2,FALSE)),"")</f>
        <v/>
      </c>
      <c r="B1413" s="223" t="str">
        <f>IFERROR(IF(VLOOKUP($O1413,'APOIO-DESPESAS'!$A$3:$N$962,3,FALSE)="","",VLOOKUP($O1413,'APOIO-DESPESAS'!$A$3:$N$962,3,FALSE)),"")</f>
        <v/>
      </c>
      <c r="C1413" s="223" t="str">
        <f>IFERROR(IF(VLOOKUP($O1413,'APOIO-DESPESAS'!$A$3:$N$962,4,FALSE)="","",VLOOKUP($O1413,'APOIO-DESPESAS'!$A$3:$N$962,4,FALSE)),"")</f>
        <v/>
      </c>
      <c r="D1413" s="223" t="str">
        <f>IFERROR(IF(VLOOKUP($O1413,'APOIO-DESPESAS'!$A$3:$N$962,5,FALSE)="","",VLOOKUP($O1413,'APOIO-DESPESAS'!$A$3:$N$962,5,FALSE)),"")</f>
        <v/>
      </c>
      <c r="E1413" s="223" t="str">
        <f>IFERROR(IF(VLOOKUP($O1413,'APOIO-DESPESAS'!$A$3:$N$962,6,FALSE)="","",VLOOKUP($O1413,'APOIO-DESPESAS'!$A$3:$N$962,6,FALSE)),"")</f>
        <v/>
      </c>
      <c r="F1413" s="223" t="str">
        <f>IFERROR(IF(VLOOKUP($O1413,'APOIO-DESPESAS'!$A$3:$N$962,7,FALSE)="","",VLOOKUP($O1413,'APOIO-DESPESAS'!$A$3:$N$962,7,FALSE)),"")</f>
        <v/>
      </c>
      <c r="G1413" s="223" t="str">
        <f>IFERROR(IF(VLOOKUP($O1413,'APOIO-DESPESAS'!$A$3:$N$962,8,FALSE)="","",VLOOKUP($O1413,'APOIO-DESPESAS'!$A$3:$N$962,8,FALSE)),"")</f>
        <v/>
      </c>
      <c r="H1413" s="223" t="str">
        <f>IFERROR(IF(VLOOKUP($O1413,'APOIO-DESPESAS'!$A$3:$N$962,9,FALSE)="","",VLOOKUP($O1413,'APOIO-DESPESAS'!$A$3:$N$962,9,FALSE)),"")</f>
        <v/>
      </c>
      <c r="I1413" s="223" t="str">
        <f>IFERROR(IF(VLOOKUP($O1413,'APOIO-DESPESAS'!$A$3:$N$962,10,FALSE)="","",VLOOKUP($O1413,'APOIO-DESPESAS'!$A$3:$N$962,10,FALSE)),"")</f>
        <v/>
      </c>
      <c r="J1413" s="223" t="str">
        <f>IFERROR(IF(VLOOKUP($O1413,'APOIO-DESPESAS'!$A$3:$N$962,11,FALSE)="","",VLOOKUP($O1413,'APOIO-DESPESAS'!$A$3:$N$962,11,FALSE)),"")</f>
        <v/>
      </c>
      <c r="K1413" s="223" t="str">
        <f>IFERROR(IF(VLOOKUP($O1413,'APOIO-DESPESAS'!$A$3:$N$962,12,FALSE)="","",VLOOKUP($O1413,'APOIO-DESPESAS'!$A$3:$N$962,12,FALSE)),"")</f>
        <v/>
      </c>
      <c r="L1413" s="223" t="str">
        <f>IFERROR(IF(VLOOKUP($O1413,'APOIO-DESPESAS'!$A$3:$N$962,13,FALSE)="","",VLOOKUP($O1413,'APOIO-DESPESAS'!$A$3:$N$962,13,FALSE)),"")</f>
        <v/>
      </c>
      <c r="M1413" s="223" t="str">
        <f>IFERROR(IF(VLOOKUP($O1413,'APOIO-DESPESAS'!$A$3:$N$962,14,FALSE)="","",VLOOKUP($O1413,'APOIO-DESPESAS'!$A$3:$N$962,14,FALSE)),"")</f>
        <v/>
      </c>
      <c r="O1413" s="223">
        <f t="shared" ref="O1413:O1476" si="22">O1412+1</f>
        <v>1411</v>
      </c>
    </row>
    <row r="1414" spans="1:15" x14ac:dyDescent="0.25">
      <c r="A1414" s="223" t="str">
        <f>IFERROR(IF(VLOOKUP($O1414,'APOIO-DESPESAS'!$A$3:$N$962,2,FALSE)="","",VLOOKUP($O1414,'APOIO-DESPESAS'!$A$3:$N$962,2,FALSE)),"")</f>
        <v/>
      </c>
      <c r="B1414" s="223" t="str">
        <f>IFERROR(IF(VLOOKUP($O1414,'APOIO-DESPESAS'!$A$3:$N$962,3,FALSE)="","",VLOOKUP($O1414,'APOIO-DESPESAS'!$A$3:$N$962,3,FALSE)),"")</f>
        <v/>
      </c>
      <c r="C1414" s="223" t="str">
        <f>IFERROR(IF(VLOOKUP($O1414,'APOIO-DESPESAS'!$A$3:$N$962,4,FALSE)="","",VLOOKUP($O1414,'APOIO-DESPESAS'!$A$3:$N$962,4,FALSE)),"")</f>
        <v/>
      </c>
      <c r="D1414" s="223" t="str">
        <f>IFERROR(IF(VLOOKUP($O1414,'APOIO-DESPESAS'!$A$3:$N$962,5,FALSE)="","",VLOOKUP($O1414,'APOIO-DESPESAS'!$A$3:$N$962,5,FALSE)),"")</f>
        <v/>
      </c>
      <c r="E1414" s="223" t="str">
        <f>IFERROR(IF(VLOOKUP($O1414,'APOIO-DESPESAS'!$A$3:$N$962,6,FALSE)="","",VLOOKUP($O1414,'APOIO-DESPESAS'!$A$3:$N$962,6,FALSE)),"")</f>
        <v/>
      </c>
      <c r="F1414" s="223" t="str">
        <f>IFERROR(IF(VLOOKUP($O1414,'APOIO-DESPESAS'!$A$3:$N$962,7,FALSE)="","",VLOOKUP($O1414,'APOIO-DESPESAS'!$A$3:$N$962,7,FALSE)),"")</f>
        <v/>
      </c>
      <c r="G1414" s="223" t="str">
        <f>IFERROR(IF(VLOOKUP($O1414,'APOIO-DESPESAS'!$A$3:$N$962,8,FALSE)="","",VLOOKUP($O1414,'APOIO-DESPESAS'!$A$3:$N$962,8,FALSE)),"")</f>
        <v/>
      </c>
      <c r="H1414" s="223" t="str">
        <f>IFERROR(IF(VLOOKUP($O1414,'APOIO-DESPESAS'!$A$3:$N$962,9,FALSE)="","",VLOOKUP($O1414,'APOIO-DESPESAS'!$A$3:$N$962,9,FALSE)),"")</f>
        <v/>
      </c>
      <c r="I1414" s="223" t="str">
        <f>IFERROR(IF(VLOOKUP($O1414,'APOIO-DESPESAS'!$A$3:$N$962,10,FALSE)="","",VLOOKUP($O1414,'APOIO-DESPESAS'!$A$3:$N$962,10,FALSE)),"")</f>
        <v/>
      </c>
      <c r="J1414" s="223" t="str">
        <f>IFERROR(IF(VLOOKUP($O1414,'APOIO-DESPESAS'!$A$3:$N$962,11,FALSE)="","",VLOOKUP($O1414,'APOIO-DESPESAS'!$A$3:$N$962,11,FALSE)),"")</f>
        <v/>
      </c>
      <c r="K1414" s="223" t="str">
        <f>IFERROR(IF(VLOOKUP($O1414,'APOIO-DESPESAS'!$A$3:$N$962,12,FALSE)="","",VLOOKUP($O1414,'APOIO-DESPESAS'!$A$3:$N$962,12,FALSE)),"")</f>
        <v/>
      </c>
      <c r="L1414" s="223" t="str">
        <f>IFERROR(IF(VLOOKUP($O1414,'APOIO-DESPESAS'!$A$3:$N$962,13,FALSE)="","",VLOOKUP($O1414,'APOIO-DESPESAS'!$A$3:$N$962,13,FALSE)),"")</f>
        <v/>
      </c>
      <c r="M1414" s="223" t="str">
        <f>IFERROR(IF(VLOOKUP($O1414,'APOIO-DESPESAS'!$A$3:$N$962,14,FALSE)="","",VLOOKUP($O1414,'APOIO-DESPESAS'!$A$3:$N$962,14,FALSE)),"")</f>
        <v/>
      </c>
      <c r="O1414" s="223">
        <f t="shared" si="22"/>
        <v>1412</v>
      </c>
    </row>
    <row r="1415" spans="1:15" x14ac:dyDescent="0.25">
      <c r="A1415" s="223" t="str">
        <f>IFERROR(IF(VLOOKUP($O1415,'APOIO-DESPESAS'!$A$3:$N$962,2,FALSE)="","",VLOOKUP($O1415,'APOIO-DESPESAS'!$A$3:$N$962,2,FALSE)),"")</f>
        <v/>
      </c>
      <c r="B1415" s="223" t="str">
        <f>IFERROR(IF(VLOOKUP($O1415,'APOIO-DESPESAS'!$A$3:$N$962,3,FALSE)="","",VLOOKUP($O1415,'APOIO-DESPESAS'!$A$3:$N$962,3,FALSE)),"")</f>
        <v/>
      </c>
      <c r="C1415" s="223" t="str">
        <f>IFERROR(IF(VLOOKUP($O1415,'APOIO-DESPESAS'!$A$3:$N$962,4,FALSE)="","",VLOOKUP($O1415,'APOIO-DESPESAS'!$A$3:$N$962,4,FALSE)),"")</f>
        <v/>
      </c>
      <c r="D1415" s="223" t="str">
        <f>IFERROR(IF(VLOOKUP($O1415,'APOIO-DESPESAS'!$A$3:$N$962,5,FALSE)="","",VLOOKUP($O1415,'APOIO-DESPESAS'!$A$3:$N$962,5,FALSE)),"")</f>
        <v/>
      </c>
      <c r="E1415" s="223" t="str">
        <f>IFERROR(IF(VLOOKUP($O1415,'APOIO-DESPESAS'!$A$3:$N$962,6,FALSE)="","",VLOOKUP($O1415,'APOIO-DESPESAS'!$A$3:$N$962,6,FALSE)),"")</f>
        <v/>
      </c>
      <c r="F1415" s="223" t="str">
        <f>IFERROR(IF(VLOOKUP($O1415,'APOIO-DESPESAS'!$A$3:$N$962,7,FALSE)="","",VLOOKUP($O1415,'APOIO-DESPESAS'!$A$3:$N$962,7,FALSE)),"")</f>
        <v/>
      </c>
      <c r="G1415" s="223" t="str">
        <f>IFERROR(IF(VLOOKUP($O1415,'APOIO-DESPESAS'!$A$3:$N$962,8,FALSE)="","",VLOOKUP($O1415,'APOIO-DESPESAS'!$A$3:$N$962,8,FALSE)),"")</f>
        <v/>
      </c>
      <c r="H1415" s="223" t="str">
        <f>IFERROR(IF(VLOOKUP($O1415,'APOIO-DESPESAS'!$A$3:$N$962,9,FALSE)="","",VLOOKUP($O1415,'APOIO-DESPESAS'!$A$3:$N$962,9,FALSE)),"")</f>
        <v/>
      </c>
      <c r="I1415" s="223" t="str">
        <f>IFERROR(IF(VLOOKUP($O1415,'APOIO-DESPESAS'!$A$3:$N$962,10,FALSE)="","",VLOOKUP($O1415,'APOIO-DESPESAS'!$A$3:$N$962,10,FALSE)),"")</f>
        <v/>
      </c>
      <c r="J1415" s="223" t="str">
        <f>IFERROR(IF(VLOOKUP($O1415,'APOIO-DESPESAS'!$A$3:$N$962,11,FALSE)="","",VLOOKUP($O1415,'APOIO-DESPESAS'!$A$3:$N$962,11,FALSE)),"")</f>
        <v/>
      </c>
      <c r="K1415" s="223" t="str">
        <f>IFERROR(IF(VLOOKUP($O1415,'APOIO-DESPESAS'!$A$3:$N$962,12,FALSE)="","",VLOOKUP($O1415,'APOIO-DESPESAS'!$A$3:$N$962,12,FALSE)),"")</f>
        <v/>
      </c>
      <c r="L1415" s="223" t="str">
        <f>IFERROR(IF(VLOOKUP($O1415,'APOIO-DESPESAS'!$A$3:$N$962,13,FALSE)="","",VLOOKUP($O1415,'APOIO-DESPESAS'!$A$3:$N$962,13,FALSE)),"")</f>
        <v/>
      </c>
      <c r="M1415" s="223" t="str">
        <f>IFERROR(IF(VLOOKUP($O1415,'APOIO-DESPESAS'!$A$3:$N$962,14,FALSE)="","",VLOOKUP($O1415,'APOIO-DESPESAS'!$A$3:$N$962,14,FALSE)),"")</f>
        <v/>
      </c>
      <c r="O1415" s="223">
        <f t="shared" si="22"/>
        <v>1413</v>
      </c>
    </row>
    <row r="1416" spans="1:15" x14ac:dyDescent="0.25">
      <c r="A1416" s="223" t="str">
        <f>IFERROR(IF(VLOOKUP($O1416,'APOIO-DESPESAS'!$A$3:$N$962,2,FALSE)="","",VLOOKUP($O1416,'APOIO-DESPESAS'!$A$3:$N$962,2,FALSE)),"")</f>
        <v/>
      </c>
      <c r="B1416" s="223" t="str">
        <f>IFERROR(IF(VLOOKUP($O1416,'APOIO-DESPESAS'!$A$3:$N$962,3,FALSE)="","",VLOOKUP($O1416,'APOIO-DESPESAS'!$A$3:$N$962,3,FALSE)),"")</f>
        <v/>
      </c>
      <c r="C1416" s="223" t="str">
        <f>IFERROR(IF(VLOOKUP($O1416,'APOIO-DESPESAS'!$A$3:$N$962,4,FALSE)="","",VLOOKUP($O1416,'APOIO-DESPESAS'!$A$3:$N$962,4,FALSE)),"")</f>
        <v/>
      </c>
      <c r="D1416" s="223" t="str">
        <f>IFERROR(IF(VLOOKUP($O1416,'APOIO-DESPESAS'!$A$3:$N$962,5,FALSE)="","",VLOOKUP($O1416,'APOIO-DESPESAS'!$A$3:$N$962,5,FALSE)),"")</f>
        <v/>
      </c>
      <c r="E1416" s="223" t="str">
        <f>IFERROR(IF(VLOOKUP($O1416,'APOIO-DESPESAS'!$A$3:$N$962,6,FALSE)="","",VLOOKUP($O1416,'APOIO-DESPESAS'!$A$3:$N$962,6,FALSE)),"")</f>
        <v/>
      </c>
      <c r="F1416" s="223" t="str">
        <f>IFERROR(IF(VLOOKUP($O1416,'APOIO-DESPESAS'!$A$3:$N$962,7,FALSE)="","",VLOOKUP($O1416,'APOIO-DESPESAS'!$A$3:$N$962,7,FALSE)),"")</f>
        <v/>
      </c>
      <c r="G1416" s="223" t="str">
        <f>IFERROR(IF(VLOOKUP($O1416,'APOIO-DESPESAS'!$A$3:$N$962,8,FALSE)="","",VLOOKUP($O1416,'APOIO-DESPESAS'!$A$3:$N$962,8,FALSE)),"")</f>
        <v/>
      </c>
      <c r="H1416" s="223" t="str">
        <f>IFERROR(IF(VLOOKUP($O1416,'APOIO-DESPESAS'!$A$3:$N$962,9,FALSE)="","",VLOOKUP($O1416,'APOIO-DESPESAS'!$A$3:$N$962,9,FALSE)),"")</f>
        <v/>
      </c>
      <c r="I1416" s="223" t="str">
        <f>IFERROR(IF(VLOOKUP($O1416,'APOIO-DESPESAS'!$A$3:$N$962,10,FALSE)="","",VLOOKUP($O1416,'APOIO-DESPESAS'!$A$3:$N$962,10,FALSE)),"")</f>
        <v/>
      </c>
      <c r="J1416" s="223" t="str">
        <f>IFERROR(IF(VLOOKUP($O1416,'APOIO-DESPESAS'!$A$3:$N$962,11,FALSE)="","",VLOOKUP($O1416,'APOIO-DESPESAS'!$A$3:$N$962,11,FALSE)),"")</f>
        <v/>
      </c>
      <c r="K1416" s="223" t="str">
        <f>IFERROR(IF(VLOOKUP($O1416,'APOIO-DESPESAS'!$A$3:$N$962,12,FALSE)="","",VLOOKUP($O1416,'APOIO-DESPESAS'!$A$3:$N$962,12,FALSE)),"")</f>
        <v/>
      </c>
      <c r="L1416" s="223" t="str">
        <f>IFERROR(IF(VLOOKUP($O1416,'APOIO-DESPESAS'!$A$3:$N$962,13,FALSE)="","",VLOOKUP($O1416,'APOIO-DESPESAS'!$A$3:$N$962,13,FALSE)),"")</f>
        <v/>
      </c>
      <c r="M1416" s="223" t="str">
        <f>IFERROR(IF(VLOOKUP($O1416,'APOIO-DESPESAS'!$A$3:$N$962,14,FALSE)="","",VLOOKUP($O1416,'APOIO-DESPESAS'!$A$3:$N$962,14,FALSE)),"")</f>
        <v/>
      </c>
      <c r="O1416" s="223">
        <f t="shared" si="22"/>
        <v>1414</v>
      </c>
    </row>
    <row r="1417" spans="1:15" x14ac:dyDescent="0.25">
      <c r="A1417" s="223" t="str">
        <f>IFERROR(IF(VLOOKUP($O1417,'APOIO-DESPESAS'!$A$3:$N$962,2,FALSE)="","",VLOOKUP($O1417,'APOIO-DESPESAS'!$A$3:$N$962,2,FALSE)),"")</f>
        <v/>
      </c>
      <c r="B1417" s="223" t="str">
        <f>IFERROR(IF(VLOOKUP($O1417,'APOIO-DESPESAS'!$A$3:$N$962,3,FALSE)="","",VLOOKUP($O1417,'APOIO-DESPESAS'!$A$3:$N$962,3,FALSE)),"")</f>
        <v/>
      </c>
      <c r="C1417" s="223" t="str">
        <f>IFERROR(IF(VLOOKUP($O1417,'APOIO-DESPESAS'!$A$3:$N$962,4,FALSE)="","",VLOOKUP($O1417,'APOIO-DESPESAS'!$A$3:$N$962,4,FALSE)),"")</f>
        <v/>
      </c>
      <c r="D1417" s="223" t="str">
        <f>IFERROR(IF(VLOOKUP($O1417,'APOIO-DESPESAS'!$A$3:$N$962,5,FALSE)="","",VLOOKUP($O1417,'APOIO-DESPESAS'!$A$3:$N$962,5,FALSE)),"")</f>
        <v/>
      </c>
      <c r="E1417" s="223" t="str">
        <f>IFERROR(IF(VLOOKUP($O1417,'APOIO-DESPESAS'!$A$3:$N$962,6,FALSE)="","",VLOOKUP($O1417,'APOIO-DESPESAS'!$A$3:$N$962,6,FALSE)),"")</f>
        <v/>
      </c>
      <c r="F1417" s="223" t="str">
        <f>IFERROR(IF(VLOOKUP($O1417,'APOIO-DESPESAS'!$A$3:$N$962,7,FALSE)="","",VLOOKUP($O1417,'APOIO-DESPESAS'!$A$3:$N$962,7,FALSE)),"")</f>
        <v/>
      </c>
      <c r="G1417" s="223" t="str">
        <f>IFERROR(IF(VLOOKUP($O1417,'APOIO-DESPESAS'!$A$3:$N$962,8,FALSE)="","",VLOOKUP($O1417,'APOIO-DESPESAS'!$A$3:$N$962,8,FALSE)),"")</f>
        <v/>
      </c>
      <c r="H1417" s="223" t="str">
        <f>IFERROR(IF(VLOOKUP($O1417,'APOIO-DESPESAS'!$A$3:$N$962,9,FALSE)="","",VLOOKUP($O1417,'APOIO-DESPESAS'!$A$3:$N$962,9,FALSE)),"")</f>
        <v/>
      </c>
      <c r="I1417" s="223" t="str">
        <f>IFERROR(IF(VLOOKUP($O1417,'APOIO-DESPESAS'!$A$3:$N$962,10,FALSE)="","",VLOOKUP($O1417,'APOIO-DESPESAS'!$A$3:$N$962,10,FALSE)),"")</f>
        <v/>
      </c>
      <c r="J1417" s="223" t="str">
        <f>IFERROR(IF(VLOOKUP($O1417,'APOIO-DESPESAS'!$A$3:$N$962,11,FALSE)="","",VLOOKUP($O1417,'APOIO-DESPESAS'!$A$3:$N$962,11,FALSE)),"")</f>
        <v/>
      </c>
      <c r="K1417" s="223" t="str">
        <f>IFERROR(IF(VLOOKUP($O1417,'APOIO-DESPESAS'!$A$3:$N$962,12,FALSE)="","",VLOOKUP($O1417,'APOIO-DESPESAS'!$A$3:$N$962,12,FALSE)),"")</f>
        <v/>
      </c>
      <c r="L1417" s="223" t="str">
        <f>IFERROR(IF(VLOOKUP($O1417,'APOIO-DESPESAS'!$A$3:$N$962,13,FALSE)="","",VLOOKUP($O1417,'APOIO-DESPESAS'!$A$3:$N$962,13,FALSE)),"")</f>
        <v/>
      </c>
      <c r="M1417" s="223" t="str">
        <f>IFERROR(IF(VLOOKUP($O1417,'APOIO-DESPESAS'!$A$3:$N$962,14,FALSE)="","",VLOOKUP($O1417,'APOIO-DESPESAS'!$A$3:$N$962,14,FALSE)),"")</f>
        <v/>
      </c>
      <c r="O1417" s="223">
        <f t="shared" si="22"/>
        <v>1415</v>
      </c>
    </row>
    <row r="1418" spans="1:15" x14ac:dyDescent="0.25">
      <c r="A1418" s="223" t="str">
        <f>IFERROR(IF(VLOOKUP($O1418,'APOIO-DESPESAS'!$A$3:$N$962,2,FALSE)="","",VLOOKUP($O1418,'APOIO-DESPESAS'!$A$3:$N$962,2,FALSE)),"")</f>
        <v/>
      </c>
      <c r="B1418" s="223" t="str">
        <f>IFERROR(IF(VLOOKUP($O1418,'APOIO-DESPESAS'!$A$3:$N$962,3,FALSE)="","",VLOOKUP($O1418,'APOIO-DESPESAS'!$A$3:$N$962,3,FALSE)),"")</f>
        <v/>
      </c>
      <c r="C1418" s="223" t="str">
        <f>IFERROR(IF(VLOOKUP($O1418,'APOIO-DESPESAS'!$A$3:$N$962,4,FALSE)="","",VLOOKUP($O1418,'APOIO-DESPESAS'!$A$3:$N$962,4,FALSE)),"")</f>
        <v/>
      </c>
      <c r="D1418" s="223" t="str">
        <f>IFERROR(IF(VLOOKUP($O1418,'APOIO-DESPESAS'!$A$3:$N$962,5,FALSE)="","",VLOOKUP($O1418,'APOIO-DESPESAS'!$A$3:$N$962,5,FALSE)),"")</f>
        <v/>
      </c>
      <c r="E1418" s="223" t="str">
        <f>IFERROR(IF(VLOOKUP($O1418,'APOIO-DESPESAS'!$A$3:$N$962,6,FALSE)="","",VLOOKUP($O1418,'APOIO-DESPESAS'!$A$3:$N$962,6,FALSE)),"")</f>
        <v/>
      </c>
      <c r="F1418" s="223" t="str">
        <f>IFERROR(IF(VLOOKUP($O1418,'APOIO-DESPESAS'!$A$3:$N$962,7,FALSE)="","",VLOOKUP($O1418,'APOIO-DESPESAS'!$A$3:$N$962,7,FALSE)),"")</f>
        <v/>
      </c>
      <c r="G1418" s="223" t="str">
        <f>IFERROR(IF(VLOOKUP($O1418,'APOIO-DESPESAS'!$A$3:$N$962,8,FALSE)="","",VLOOKUP($O1418,'APOIO-DESPESAS'!$A$3:$N$962,8,FALSE)),"")</f>
        <v/>
      </c>
      <c r="H1418" s="223" t="str">
        <f>IFERROR(IF(VLOOKUP($O1418,'APOIO-DESPESAS'!$A$3:$N$962,9,FALSE)="","",VLOOKUP($O1418,'APOIO-DESPESAS'!$A$3:$N$962,9,FALSE)),"")</f>
        <v/>
      </c>
      <c r="I1418" s="223" t="str">
        <f>IFERROR(IF(VLOOKUP($O1418,'APOIO-DESPESAS'!$A$3:$N$962,10,FALSE)="","",VLOOKUP($O1418,'APOIO-DESPESAS'!$A$3:$N$962,10,FALSE)),"")</f>
        <v/>
      </c>
      <c r="J1418" s="223" t="str">
        <f>IFERROR(IF(VLOOKUP($O1418,'APOIO-DESPESAS'!$A$3:$N$962,11,FALSE)="","",VLOOKUP($O1418,'APOIO-DESPESAS'!$A$3:$N$962,11,FALSE)),"")</f>
        <v/>
      </c>
      <c r="K1418" s="223" t="str">
        <f>IFERROR(IF(VLOOKUP($O1418,'APOIO-DESPESAS'!$A$3:$N$962,12,FALSE)="","",VLOOKUP($O1418,'APOIO-DESPESAS'!$A$3:$N$962,12,FALSE)),"")</f>
        <v/>
      </c>
      <c r="L1418" s="223" t="str">
        <f>IFERROR(IF(VLOOKUP($O1418,'APOIO-DESPESAS'!$A$3:$N$962,13,FALSE)="","",VLOOKUP($O1418,'APOIO-DESPESAS'!$A$3:$N$962,13,FALSE)),"")</f>
        <v/>
      </c>
      <c r="M1418" s="223" t="str">
        <f>IFERROR(IF(VLOOKUP($O1418,'APOIO-DESPESAS'!$A$3:$N$962,14,FALSE)="","",VLOOKUP($O1418,'APOIO-DESPESAS'!$A$3:$N$962,14,FALSE)),"")</f>
        <v/>
      </c>
      <c r="O1418" s="223">
        <f t="shared" si="22"/>
        <v>1416</v>
      </c>
    </row>
    <row r="1419" spans="1:15" x14ac:dyDescent="0.25">
      <c r="A1419" s="223" t="str">
        <f>IFERROR(IF(VLOOKUP($O1419,'APOIO-DESPESAS'!$A$3:$N$962,2,FALSE)="","",VLOOKUP($O1419,'APOIO-DESPESAS'!$A$3:$N$962,2,FALSE)),"")</f>
        <v/>
      </c>
      <c r="B1419" s="223" t="str">
        <f>IFERROR(IF(VLOOKUP($O1419,'APOIO-DESPESAS'!$A$3:$N$962,3,FALSE)="","",VLOOKUP($O1419,'APOIO-DESPESAS'!$A$3:$N$962,3,FALSE)),"")</f>
        <v/>
      </c>
      <c r="C1419" s="223" t="str">
        <f>IFERROR(IF(VLOOKUP($O1419,'APOIO-DESPESAS'!$A$3:$N$962,4,FALSE)="","",VLOOKUP($O1419,'APOIO-DESPESAS'!$A$3:$N$962,4,FALSE)),"")</f>
        <v/>
      </c>
      <c r="D1419" s="223" t="str">
        <f>IFERROR(IF(VLOOKUP($O1419,'APOIO-DESPESAS'!$A$3:$N$962,5,FALSE)="","",VLOOKUP($O1419,'APOIO-DESPESAS'!$A$3:$N$962,5,FALSE)),"")</f>
        <v/>
      </c>
      <c r="E1419" s="223" t="str">
        <f>IFERROR(IF(VLOOKUP($O1419,'APOIO-DESPESAS'!$A$3:$N$962,6,FALSE)="","",VLOOKUP($O1419,'APOIO-DESPESAS'!$A$3:$N$962,6,FALSE)),"")</f>
        <v/>
      </c>
      <c r="F1419" s="223" t="str">
        <f>IFERROR(IF(VLOOKUP($O1419,'APOIO-DESPESAS'!$A$3:$N$962,7,FALSE)="","",VLOOKUP($O1419,'APOIO-DESPESAS'!$A$3:$N$962,7,FALSE)),"")</f>
        <v/>
      </c>
      <c r="G1419" s="223" t="str">
        <f>IFERROR(IF(VLOOKUP($O1419,'APOIO-DESPESAS'!$A$3:$N$962,8,FALSE)="","",VLOOKUP($O1419,'APOIO-DESPESAS'!$A$3:$N$962,8,FALSE)),"")</f>
        <v/>
      </c>
      <c r="H1419" s="223" t="str">
        <f>IFERROR(IF(VLOOKUP($O1419,'APOIO-DESPESAS'!$A$3:$N$962,9,FALSE)="","",VLOOKUP($O1419,'APOIO-DESPESAS'!$A$3:$N$962,9,FALSE)),"")</f>
        <v/>
      </c>
      <c r="I1419" s="223" t="str">
        <f>IFERROR(IF(VLOOKUP($O1419,'APOIO-DESPESAS'!$A$3:$N$962,10,FALSE)="","",VLOOKUP($O1419,'APOIO-DESPESAS'!$A$3:$N$962,10,FALSE)),"")</f>
        <v/>
      </c>
      <c r="J1419" s="223" t="str">
        <f>IFERROR(IF(VLOOKUP($O1419,'APOIO-DESPESAS'!$A$3:$N$962,11,FALSE)="","",VLOOKUP($O1419,'APOIO-DESPESAS'!$A$3:$N$962,11,FALSE)),"")</f>
        <v/>
      </c>
      <c r="K1419" s="223" t="str">
        <f>IFERROR(IF(VLOOKUP($O1419,'APOIO-DESPESAS'!$A$3:$N$962,12,FALSE)="","",VLOOKUP($O1419,'APOIO-DESPESAS'!$A$3:$N$962,12,FALSE)),"")</f>
        <v/>
      </c>
      <c r="L1419" s="223" t="str">
        <f>IFERROR(IF(VLOOKUP($O1419,'APOIO-DESPESAS'!$A$3:$N$962,13,FALSE)="","",VLOOKUP($O1419,'APOIO-DESPESAS'!$A$3:$N$962,13,FALSE)),"")</f>
        <v/>
      </c>
      <c r="M1419" s="223" t="str">
        <f>IFERROR(IF(VLOOKUP($O1419,'APOIO-DESPESAS'!$A$3:$N$962,14,FALSE)="","",VLOOKUP($O1419,'APOIO-DESPESAS'!$A$3:$N$962,14,FALSE)),"")</f>
        <v/>
      </c>
      <c r="O1419" s="223">
        <f t="shared" si="22"/>
        <v>1417</v>
      </c>
    </row>
    <row r="1420" spans="1:15" x14ac:dyDescent="0.25">
      <c r="A1420" s="223" t="str">
        <f>IFERROR(IF(VLOOKUP($O1420,'APOIO-DESPESAS'!$A$3:$N$962,2,FALSE)="","",VLOOKUP($O1420,'APOIO-DESPESAS'!$A$3:$N$962,2,FALSE)),"")</f>
        <v/>
      </c>
      <c r="B1420" s="223" t="str">
        <f>IFERROR(IF(VLOOKUP($O1420,'APOIO-DESPESAS'!$A$3:$N$962,3,FALSE)="","",VLOOKUP($O1420,'APOIO-DESPESAS'!$A$3:$N$962,3,FALSE)),"")</f>
        <v/>
      </c>
      <c r="C1420" s="223" t="str">
        <f>IFERROR(IF(VLOOKUP($O1420,'APOIO-DESPESAS'!$A$3:$N$962,4,FALSE)="","",VLOOKUP($O1420,'APOIO-DESPESAS'!$A$3:$N$962,4,FALSE)),"")</f>
        <v/>
      </c>
      <c r="D1420" s="223" t="str">
        <f>IFERROR(IF(VLOOKUP($O1420,'APOIO-DESPESAS'!$A$3:$N$962,5,FALSE)="","",VLOOKUP($O1420,'APOIO-DESPESAS'!$A$3:$N$962,5,FALSE)),"")</f>
        <v/>
      </c>
      <c r="E1420" s="223" t="str">
        <f>IFERROR(IF(VLOOKUP($O1420,'APOIO-DESPESAS'!$A$3:$N$962,6,FALSE)="","",VLOOKUP($O1420,'APOIO-DESPESAS'!$A$3:$N$962,6,FALSE)),"")</f>
        <v/>
      </c>
      <c r="F1420" s="223" t="str">
        <f>IFERROR(IF(VLOOKUP($O1420,'APOIO-DESPESAS'!$A$3:$N$962,7,FALSE)="","",VLOOKUP($O1420,'APOIO-DESPESAS'!$A$3:$N$962,7,FALSE)),"")</f>
        <v/>
      </c>
      <c r="G1420" s="223" t="str">
        <f>IFERROR(IF(VLOOKUP($O1420,'APOIO-DESPESAS'!$A$3:$N$962,8,FALSE)="","",VLOOKUP($O1420,'APOIO-DESPESAS'!$A$3:$N$962,8,FALSE)),"")</f>
        <v/>
      </c>
      <c r="H1420" s="223" t="str">
        <f>IFERROR(IF(VLOOKUP($O1420,'APOIO-DESPESAS'!$A$3:$N$962,9,FALSE)="","",VLOOKUP($O1420,'APOIO-DESPESAS'!$A$3:$N$962,9,FALSE)),"")</f>
        <v/>
      </c>
      <c r="I1420" s="223" t="str">
        <f>IFERROR(IF(VLOOKUP($O1420,'APOIO-DESPESAS'!$A$3:$N$962,10,FALSE)="","",VLOOKUP($O1420,'APOIO-DESPESAS'!$A$3:$N$962,10,FALSE)),"")</f>
        <v/>
      </c>
      <c r="J1420" s="223" t="str">
        <f>IFERROR(IF(VLOOKUP($O1420,'APOIO-DESPESAS'!$A$3:$N$962,11,FALSE)="","",VLOOKUP($O1420,'APOIO-DESPESAS'!$A$3:$N$962,11,FALSE)),"")</f>
        <v/>
      </c>
      <c r="K1420" s="223" t="str">
        <f>IFERROR(IF(VLOOKUP($O1420,'APOIO-DESPESAS'!$A$3:$N$962,12,FALSE)="","",VLOOKUP($O1420,'APOIO-DESPESAS'!$A$3:$N$962,12,FALSE)),"")</f>
        <v/>
      </c>
      <c r="L1420" s="223" t="str">
        <f>IFERROR(IF(VLOOKUP($O1420,'APOIO-DESPESAS'!$A$3:$N$962,13,FALSE)="","",VLOOKUP($O1420,'APOIO-DESPESAS'!$A$3:$N$962,13,FALSE)),"")</f>
        <v/>
      </c>
      <c r="M1420" s="223" t="str">
        <f>IFERROR(IF(VLOOKUP($O1420,'APOIO-DESPESAS'!$A$3:$N$962,14,FALSE)="","",VLOOKUP($O1420,'APOIO-DESPESAS'!$A$3:$N$962,14,FALSE)),"")</f>
        <v/>
      </c>
      <c r="O1420" s="223">
        <f t="shared" si="22"/>
        <v>1418</v>
      </c>
    </row>
    <row r="1421" spans="1:15" x14ac:dyDescent="0.25">
      <c r="A1421" s="223" t="str">
        <f>IFERROR(IF(VLOOKUP($O1421,'APOIO-DESPESAS'!$A$3:$N$962,2,FALSE)="","",VLOOKUP($O1421,'APOIO-DESPESAS'!$A$3:$N$962,2,FALSE)),"")</f>
        <v/>
      </c>
      <c r="B1421" s="223" t="str">
        <f>IFERROR(IF(VLOOKUP($O1421,'APOIO-DESPESAS'!$A$3:$N$962,3,FALSE)="","",VLOOKUP($O1421,'APOIO-DESPESAS'!$A$3:$N$962,3,FALSE)),"")</f>
        <v/>
      </c>
      <c r="C1421" s="223" t="str">
        <f>IFERROR(IF(VLOOKUP($O1421,'APOIO-DESPESAS'!$A$3:$N$962,4,FALSE)="","",VLOOKUP($O1421,'APOIO-DESPESAS'!$A$3:$N$962,4,FALSE)),"")</f>
        <v/>
      </c>
      <c r="D1421" s="223" t="str">
        <f>IFERROR(IF(VLOOKUP($O1421,'APOIO-DESPESAS'!$A$3:$N$962,5,FALSE)="","",VLOOKUP($O1421,'APOIO-DESPESAS'!$A$3:$N$962,5,FALSE)),"")</f>
        <v/>
      </c>
      <c r="E1421" s="223" t="str">
        <f>IFERROR(IF(VLOOKUP($O1421,'APOIO-DESPESAS'!$A$3:$N$962,6,FALSE)="","",VLOOKUP($O1421,'APOIO-DESPESAS'!$A$3:$N$962,6,FALSE)),"")</f>
        <v/>
      </c>
      <c r="F1421" s="223" t="str">
        <f>IFERROR(IF(VLOOKUP($O1421,'APOIO-DESPESAS'!$A$3:$N$962,7,FALSE)="","",VLOOKUP($O1421,'APOIO-DESPESAS'!$A$3:$N$962,7,FALSE)),"")</f>
        <v/>
      </c>
      <c r="G1421" s="223" t="str">
        <f>IFERROR(IF(VLOOKUP($O1421,'APOIO-DESPESAS'!$A$3:$N$962,8,FALSE)="","",VLOOKUP($O1421,'APOIO-DESPESAS'!$A$3:$N$962,8,FALSE)),"")</f>
        <v/>
      </c>
      <c r="H1421" s="223" t="str">
        <f>IFERROR(IF(VLOOKUP($O1421,'APOIO-DESPESAS'!$A$3:$N$962,9,FALSE)="","",VLOOKUP($O1421,'APOIO-DESPESAS'!$A$3:$N$962,9,FALSE)),"")</f>
        <v/>
      </c>
      <c r="I1421" s="223" t="str">
        <f>IFERROR(IF(VLOOKUP($O1421,'APOIO-DESPESAS'!$A$3:$N$962,10,FALSE)="","",VLOOKUP($O1421,'APOIO-DESPESAS'!$A$3:$N$962,10,FALSE)),"")</f>
        <v/>
      </c>
      <c r="J1421" s="223" t="str">
        <f>IFERROR(IF(VLOOKUP($O1421,'APOIO-DESPESAS'!$A$3:$N$962,11,FALSE)="","",VLOOKUP($O1421,'APOIO-DESPESAS'!$A$3:$N$962,11,FALSE)),"")</f>
        <v/>
      </c>
      <c r="K1421" s="223" t="str">
        <f>IFERROR(IF(VLOOKUP($O1421,'APOIO-DESPESAS'!$A$3:$N$962,12,FALSE)="","",VLOOKUP($O1421,'APOIO-DESPESAS'!$A$3:$N$962,12,FALSE)),"")</f>
        <v/>
      </c>
      <c r="L1421" s="223" t="str">
        <f>IFERROR(IF(VLOOKUP($O1421,'APOIO-DESPESAS'!$A$3:$N$962,13,FALSE)="","",VLOOKUP($O1421,'APOIO-DESPESAS'!$A$3:$N$962,13,FALSE)),"")</f>
        <v/>
      </c>
      <c r="M1421" s="223" t="str">
        <f>IFERROR(IF(VLOOKUP($O1421,'APOIO-DESPESAS'!$A$3:$N$962,14,FALSE)="","",VLOOKUP($O1421,'APOIO-DESPESAS'!$A$3:$N$962,14,FALSE)),"")</f>
        <v/>
      </c>
      <c r="O1421" s="223">
        <f t="shared" si="22"/>
        <v>1419</v>
      </c>
    </row>
    <row r="1422" spans="1:15" x14ac:dyDescent="0.25">
      <c r="A1422" s="223" t="str">
        <f>IFERROR(IF(VLOOKUP($O1422,'APOIO-DESPESAS'!$A$3:$N$962,2,FALSE)="","",VLOOKUP($O1422,'APOIO-DESPESAS'!$A$3:$N$962,2,FALSE)),"")</f>
        <v/>
      </c>
      <c r="B1422" s="223" t="str">
        <f>IFERROR(IF(VLOOKUP($O1422,'APOIO-DESPESAS'!$A$3:$N$962,3,FALSE)="","",VLOOKUP($O1422,'APOIO-DESPESAS'!$A$3:$N$962,3,FALSE)),"")</f>
        <v/>
      </c>
      <c r="C1422" s="223" t="str">
        <f>IFERROR(IF(VLOOKUP($O1422,'APOIO-DESPESAS'!$A$3:$N$962,4,FALSE)="","",VLOOKUP($O1422,'APOIO-DESPESAS'!$A$3:$N$962,4,FALSE)),"")</f>
        <v/>
      </c>
      <c r="D1422" s="223" t="str">
        <f>IFERROR(IF(VLOOKUP($O1422,'APOIO-DESPESAS'!$A$3:$N$962,5,FALSE)="","",VLOOKUP($O1422,'APOIO-DESPESAS'!$A$3:$N$962,5,FALSE)),"")</f>
        <v/>
      </c>
      <c r="E1422" s="223" t="str">
        <f>IFERROR(IF(VLOOKUP($O1422,'APOIO-DESPESAS'!$A$3:$N$962,6,FALSE)="","",VLOOKUP($O1422,'APOIO-DESPESAS'!$A$3:$N$962,6,FALSE)),"")</f>
        <v/>
      </c>
      <c r="F1422" s="223" t="str">
        <f>IFERROR(IF(VLOOKUP($O1422,'APOIO-DESPESAS'!$A$3:$N$962,7,FALSE)="","",VLOOKUP($O1422,'APOIO-DESPESAS'!$A$3:$N$962,7,FALSE)),"")</f>
        <v/>
      </c>
      <c r="G1422" s="223" t="str">
        <f>IFERROR(IF(VLOOKUP($O1422,'APOIO-DESPESAS'!$A$3:$N$962,8,FALSE)="","",VLOOKUP($O1422,'APOIO-DESPESAS'!$A$3:$N$962,8,FALSE)),"")</f>
        <v/>
      </c>
      <c r="H1422" s="223" t="str">
        <f>IFERROR(IF(VLOOKUP($O1422,'APOIO-DESPESAS'!$A$3:$N$962,9,FALSE)="","",VLOOKUP($O1422,'APOIO-DESPESAS'!$A$3:$N$962,9,FALSE)),"")</f>
        <v/>
      </c>
      <c r="I1422" s="223" t="str">
        <f>IFERROR(IF(VLOOKUP($O1422,'APOIO-DESPESAS'!$A$3:$N$962,10,FALSE)="","",VLOOKUP($O1422,'APOIO-DESPESAS'!$A$3:$N$962,10,FALSE)),"")</f>
        <v/>
      </c>
      <c r="J1422" s="223" t="str">
        <f>IFERROR(IF(VLOOKUP($O1422,'APOIO-DESPESAS'!$A$3:$N$962,11,FALSE)="","",VLOOKUP($O1422,'APOIO-DESPESAS'!$A$3:$N$962,11,FALSE)),"")</f>
        <v/>
      </c>
      <c r="K1422" s="223" t="str">
        <f>IFERROR(IF(VLOOKUP($O1422,'APOIO-DESPESAS'!$A$3:$N$962,12,FALSE)="","",VLOOKUP($O1422,'APOIO-DESPESAS'!$A$3:$N$962,12,FALSE)),"")</f>
        <v/>
      </c>
      <c r="L1422" s="223" t="str">
        <f>IFERROR(IF(VLOOKUP($O1422,'APOIO-DESPESAS'!$A$3:$N$962,13,FALSE)="","",VLOOKUP($O1422,'APOIO-DESPESAS'!$A$3:$N$962,13,FALSE)),"")</f>
        <v/>
      </c>
      <c r="M1422" s="223" t="str">
        <f>IFERROR(IF(VLOOKUP($O1422,'APOIO-DESPESAS'!$A$3:$N$962,14,FALSE)="","",VLOOKUP($O1422,'APOIO-DESPESAS'!$A$3:$N$962,14,FALSE)),"")</f>
        <v/>
      </c>
      <c r="O1422" s="223">
        <f t="shared" si="22"/>
        <v>1420</v>
      </c>
    </row>
    <row r="1423" spans="1:15" x14ac:dyDescent="0.25">
      <c r="A1423" s="223" t="str">
        <f>IFERROR(IF(VLOOKUP($O1423,'APOIO-DESPESAS'!$A$3:$N$962,2,FALSE)="","",VLOOKUP($O1423,'APOIO-DESPESAS'!$A$3:$N$962,2,FALSE)),"")</f>
        <v/>
      </c>
      <c r="B1423" s="223" t="str">
        <f>IFERROR(IF(VLOOKUP($O1423,'APOIO-DESPESAS'!$A$3:$N$962,3,FALSE)="","",VLOOKUP($O1423,'APOIO-DESPESAS'!$A$3:$N$962,3,FALSE)),"")</f>
        <v/>
      </c>
      <c r="C1423" s="223" t="str">
        <f>IFERROR(IF(VLOOKUP($O1423,'APOIO-DESPESAS'!$A$3:$N$962,4,FALSE)="","",VLOOKUP($O1423,'APOIO-DESPESAS'!$A$3:$N$962,4,FALSE)),"")</f>
        <v/>
      </c>
      <c r="D1423" s="223" t="str">
        <f>IFERROR(IF(VLOOKUP($O1423,'APOIO-DESPESAS'!$A$3:$N$962,5,FALSE)="","",VLOOKUP($O1423,'APOIO-DESPESAS'!$A$3:$N$962,5,FALSE)),"")</f>
        <v/>
      </c>
      <c r="E1423" s="223" t="str">
        <f>IFERROR(IF(VLOOKUP($O1423,'APOIO-DESPESAS'!$A$3:$N$962,6,FALSE)="","",VLOOKUP($O1423,'APOIO-DESPESAS'!$A$3:$N$962,6,FALSE)),"")</f>
        <v/>
      </c>
      <c r="F1423" s="223" t="str">
        <f>IFERROR(IF(VLOOKUP($O1423,'APOIO-DESPESAS'!$A$3:$N$962,7,FALSE)="","",VLOOKUP($O1423,'APOIO-DESPESAS'!$A$3:$N$962,7,FALSE)),"")</f>
        <v/>
      </c>
      <c r="G1423" s="223" t="str">
        <f>IFERROR(IF(VLOOKUP($O1423,'APOIO-DESPESAS'!$A$3:$N$962,8,FALSE)="","",VLOOKUP($O1423,'APOIO-DESPESAS'!$A$3:$N$962,8,FALSE)),"")</f>
        <v/>
      </c>
      <c r="H1423" s="223" t="str">
        <f>IFERROR(IF(VLOOKUP($O1423,'APOIO-DESPESAS'!$A$3:$N$962,9,FALSE)="","",VLOOKUP($O1423,'APOIO-DESPESAS'!$A$3:$N$962,9,FALSE)),"")</f>
        <v/>
      </c>
      <c r="I1423" s="223" t="str">
        <f>IFERROR(IF(VLOOKUP($O1423,'APOIO-DESPESAS'!$A$3:$N$962,10,FALSE)="","",VLOOKUP($O1423,'APOIO-DESPESAS'!$A$3:$N$962,10,FALSE)),"")</f>
        <v/>
      </c>
      <c r="J1423" s="223" t="str">
        <f>IFERROR(IF(VLOOKUP($O1423,'APOIO-DESPESAS'!$A$3:$N$962,11,FALSE)="","",VLOOKUP($O1423,'APOIO-DESPESAS'!$A$3:$N$962,11,FALSE)),"")</f>
        <v/>
      </c>
      <c r="K1423" s="223" t="str">
        <f>IFERROR(IF(VLOOKUP($O1423,'APOIO-DESPESAS'!$A$3:$N$962,12,FALSE)="","",VLOOKUP($O1423,'APOIO-DESPESAS'!$A$3:$N$962,12,FALSE)),"")</f>
        <v/>
      </c>
      <c r="L1423" s="223" t="str">
        <f>IFERROR(IF(VLOOKUP($O1423,'APOIO-DESPESAS'!$A$3:$N$962,13,FALSE)="","",VLOOKUP($O1423,'APOIO-DESPESAS'!$A$3:$N$962,13,FALSE)),"")</f>
        <v/>
      </c>
      <c r="M1423" s="223" t="str">
        <f>IFERROR(IF(VLOOKUP($O1423,'APOIO-DESPESAS'!$A$3:$N$962,14,FALSE)="","",VLOOKUP($O1423,'APOIO-DESPESAS'!$A$3:$N$962,14,FALSE)),"")</f>
        <v/>
      </c>
      <c r="O1423" s="223">
        <f t="shared" si="22"/>
        <v>1421</v>
      </c>
    </row>
    <row r="1424" spans="1:15" x14ac:dyDescent="0.25">
      <c r="A1424" s="223" t="str">
        <f>IFERROR(IF(VLOOKUP($O1424,'APOIO-DESPESAS'!$A$3:$N$962,2,FALSE)="","",VLOOKUP($O1424,'APOIO-DESPESAS'!$A$3:$N$962,2,FALSE)),"")</f>
        <v/>
      </c>
      <c r="B1424" s="223" t="str">
        <f>IFERROR(IF(VLOOKUP($O1424,'APOIO-DESPESAS'!$A$3:$N$962,3,FALSE)="","",VLOOKUP($O1424,'APOIO-DESPESAS'!$A$3:$N$962,3,FALSE)),"")</f>
        <v/>
      </c>
      <c r="C1424" s="223" t="str">
        <f>IFERROR(IF(VLOOKUP($O1424,'APOIO-DESPESAS'!$A$3:$N$962,4,FALSE)="","",VLOOKUP($O1424,'APOIO-DESPESAS'!$A$3:$N$962,4,FALSE)),"")</f>
        <v/>
      </c>
      <c r="D1424" s="223" t="str">
        <f>IFERROR(IF(VLOOKUP($O1424,'APOIO-DESPESAS'!$A$3:$N$962,5,FALSE)="","",VLOOKUP($O1424,'APOIO-DESPESAS'!$A$3:$N$962,5,FALSE)),"")</f>
        <v/>
      </c>
      <c r="E1424" s="223" t="str">
        <f>IFERROR(IF(VLOOKUP($O1424,'APOIO-DESPESAS'!$A$3:$N$962,6,FALSE)="","",VLOOKUP($O1424,'APOIO-DESPESAS'!$A$3:$N$962,6,FALSE)),"")</f>
        <v/>
      </c>
      <c r="F1424" s="223" t="str">
        <f>IFERROR(IF(VLOOKUP($O1424,'APOIO-DESPESAS'!$A$3:$N$962,7,FALSE)="","",VLOOKUP($O1424,'APOIO-DESPESAS'!$A$3:$N$962,7,FALSE)),"")</f>
        <v/>
      </c>
      <c r="G1424" s="223" t="str">
        <f>IFERROR(IF(VLOOKUP($O1424,'APOIO-DESPESAS'!$A$3:$N$962,8,FALSE)="","",VLOOKUP($O1424,'APOIO-DESPESAS'!$A$3:$N$962,8,FALSE)),"")</f>
        <v/>
      </c>
      <c r="H1424" s="223" t="str">
        <f>IFERROR(IF(VLOOKUP($O1424,'APOIO-DESPESAS'!$A$3:$N$962,9,FALSE)="","",VLOOKUP($O1424,'APOIO-DESPESAS'!$A$3:$N$962,9,FALSE)),"")</f>
        <v/>
      </c>
      <c r="I1424" s="223" t="str">
        <f>IFERROR(IF(VLOOKUP($O1424,'APOIO-DESPESAS'!$A$3:$N$962,10,FALSE)="","",VLOOKUP($O1424,'APOIO-DESPESAS'!$A$3:$N$962,10,FALSE)),"")</f>
        <v/>
      </c>
      <c r="J1424" s="223" t="str">
        <f>IFERROR(IF(VLOOKUP($O1424,'APOIO-DESPESAS'!$A$3:$N$962,11,FALSE)="","",VLOOKUP($O1424,'APOIO-DESPESAS'!$A$3:$N$962,11,FALSE)),"")</f>
        <v/>
      </c>
      <c r="K1424" s="223" t="str">
        <f>IFERROR(IF(VLOOKUP($O1424,'APOIO-DESPESAS'!$A$3:$N$962,12,FALSE)="","",VLOOKUP($O1424,'APOIO-DESPESAS'!$A$3:$N$962,12,FALSE)),"")</f>
        <v/>
      </c>
      <c r="L1424" s="223" t="str">
        <f>IFERROR(IF(VLOOKUP($O1424,'APOIO-DESPESAS'!$A$3:$N$962,13,FALSE)="","",VLOOKUP($O1424,'APOIO-DESPESAS'!$A$3:$N$962,13,FALSE)),"")</f>
        <v/>
      </c>
      <c r="M1424" s="223" t="str">
        <f>IFERROR(IF(VLOOKUP($O1424,'APOIO-DESPESAS'!$A$3:$N$962,14,FALSE)="","",VLOOKUP($O1424,'APOIO-DESPESAS'!$A$3:$N$962,14,FALSE)),"")</f>
        <v/>
      </c>
      <c r="O1424" s="223">
        <f t="shared" si="22"/>
        <v>1422</v>
      </c>
    </row>
    <row r="1425" spans="1:15" x14ac:dyDescent="0.25">
      <c r="A1425" s="223" t="str">
        <f>IFERROR(IF(VLOOKUP($O1425,'APOIO-DESPESAS'!$A$3:$N$962,2,FALSE)="","",VLOOKUP($O1425,'APOIO-DESPESAS'!$A$3:$N$962,2,FALSE)),"")</f>
        <v/>
      </c>
      <c r="B1425" s="223" t="str">
        <f>IFERROR(IF(VLOOKUP($O1425,'APOIO-DESPESAS'!$A$3:$N$962,3,FALSE)="","",VLOOKUP($O1425,'APOIO-DESPESAS'!$A$3:$N$962,3,FALSE)),"")</f>
        <v/>
      </c>
      <c r="C1425" s="223" t="str">
        <f>IFERROR(IF(VLOOKUP($O1425,'APOIO-DESPESAS'!$A$3:$N$962,4,FALSE)="","",VLOOKUP($O1425,'APOIO-DESPESAS'!$A$3:$N$962,4,FALSE)),"")</f>
        <v/>
      </c>
      <c r="D1425" s="223" t="str">
        <f>IFERROR(IF(VLOOKUP($O1425,'APOIO-DESPESAS'!$A$3:$N$962,5,FALSE)="","",VLOOKUP($O1425,'APOIO-DESPESAS'!$A$3:$N$962,5,FALSE)),"")</f>
        <v/>
      </c>
      <c r="E1425" s="223" t="str">
        <f>IFERROR(IF(VLOOKUP($O1425,'APOIO-DESPESAS'!$A$3:$N$962,6,FALSE)="","",VLOOKUP($O1425,'APOIO-DESPESAS'!$A$3:$N$962,6,FALSE)),"")</f>
        <v/>
      </c>
      <c r="F1425" s="223" t="str">
        <f>IFERROR(IF(VLOOKUP($O1425,'APOIO-DESPESAS'!$A$3:$N$962,7,FALSE)="","",VLOOKUP($O1425,'APOIO-DESPESAS'!$A$3:$N$962,7,FALSE)),"")</f>
        <v/>
      </c>
      <c r="G1425" s="223" t="str">
        <f>IFERROR(IF(VLOOKUP($O1425,'APOIO-DESPESAS'!$A$3:$N$962,8,FALSE)="","",VLOOKUP($O1425,'APOIO-DESPESAS'!$A$3:$N$962,8,FALSE)),"")</f>
        <v/>
      </c>
      <c r="H1425" s="223" t="str">
        <f>IFERROR(IF(VLOOKUP($O1425,'APOIO-DESPESAS'!$A$3:$N$962,9,FALSE)="","",VLOOKUP($O1425,'APOIO-DESPESAS'!$A$3:$N$962,9,FALSE)),"")</f>
        <v/>
      </c>
      <c r="I1425" s="223" t="str">
        <f>IFERROR(IF(VLOOKUP($O1425,'APOIO-DESPESAS'!$A$3:$N$962,10,FALSE)="","",VLOOKUP($O1425,'APOIO-DESPESAS'!$A$3:$N$962,10,FALSE)),"")</f>
        <v/>
      </c>
      <c r="J1425" s="223" t="str">
        <f>IFERROR(IF(VLOOKUP($O1425,'APOIO-DESPESAS'!$A$3:$N$962,11,FALSE)="","",VLOOKUP($O1425,'APOIO-DESPESAS'!$A$3:$N$962,11,FALSE)),"")</f>
        <v/>
      </c>
      <c r="K1425" s="223" t="str">
        <f>IFERROR(IF(VLOOKUP($O1425,'APOIO-DESPESAS'!$A$3:$N$962,12,FALSE)="","",VLOOKUP($O1425,'APOIO-DESPESAS'!$A$3:$N$962,12,FALSE)),"")</f>
        <v/>
      </c>
      <c r="L1425" s="223" t="str">
        <f>IFERROR(IF(VLOOKUP($O1425,'APOIO-DESPESAS'!$A$3:$N$962,13,FALSE)="","",VLOOKUP($O1425,'APOIO-DESPESAS'!$A$3:$N$962,13,FALSE)),"")</f>
        <v/>
      </c>
      <c r="M1425" s="223" t="str">
        <f>IFERROR(IF(VLOOKUP($O1425,'APOIO-DESPESAS'!$A$3:$N$962,14,FALSE)="","",VLOOKUP($O1425,'APOIO-DESPESAS'!$A$3:$N$962,14,FALSE)),"")</f>
        <v/>
      </c>
      <c r="O1425" s="223">
        <f t="shared" si="22"/>
        <v>1423</v>
      </c>
    </row>
    <row r="1426" spans="1:15" x14ac:dyDescent="0.25">
      <c r="A1426" s="223" t="str">
        <f>IFERROR(IF(VLOOKUP($O1426,'APOIO-DESPESAS'!$A$3:$N$962,2,FALSE)="","",VLOOKUP($O1426,'APOIO-DESPESAS'!$A$3:$N$962,2,FALSE)),"")</f>
        <v/>
      </c>
      <c r="B1426" s="223" t="str">
        <f>IFERROR(IF(VLOOKUP($O1426,'APOIO-DESPESAS'!$A$3:$N$962,3,FALSE)="","",VLOOKUP($O1426,'APOIO-DESPESAS'!$A$3:$N$962,3,FALSE)),"")</f>
        <v/>
      </c>
      <c r="C1426" s="223" t="str">
        <f>IFERROR(IF(VLOOKUP($O1426,'APOIO-DESPESAS'!$A$3:$N$962,4,FALSE)="","",VLOOKUP($O1426,'APOIO-DESPESAS'!$A$3:$N$962,4,FALSE)),"")</f>
        <v/>
      </c>
      <c r="D1426" s="223" t="str">
        <f>IFERROR(IF(VLOOKUP($O1426,'APOIO-DESPESAS'!$A$3:$N$962,5,FALSE)="","",VLOOKUP($O1426,'APOIO-DESPESAS'!$A$3:$N$962,5,FALSE)),"")</f>
        <v/>
      </c>
      <c r="E1426" s="223" t="str">
        <f>IFERROR(IF(VLOOKUP($O1426,'APOIO-DESPESAS'!$A$3:$N$962,6,FALSE)="","",VLOOKUP($O1426,'APOIO-DESPESAS'!$A$3:$N$962,6,FALSE)),"")</f>
        <v/>
      </c>
      <c r="F1426" s="223" t="str">
        <f>IFERROR(IF(VLOOKUP($O1426,'APOIO-DESPESAS'!$A$3:$N$962,7,FALSE)="","",VLOOKUP($O1426,'APOIO-DESPESAS'!$A$3:$N$962,7,FALSE)),"")</f>
        <v/>
      </c>
      <c r="G1426" s="223" t="str">
        <f>IFERROR(IF(VLOOKUP($O1426,'APOIO-DESPESAS'!$A$3:$N$962,8,FALSE)="","",VLOOKUP($O1426,'APOIO-DESPESAS'!$A$3:$N$962,8,FALSE)),"")</f>
        <v/>
      </c>
      <c r="H1426" s="223" t="str">
        <f>IFERROR(IF(VLOOKUP($O1426,'APOIO-DESPESAS'!$A$3:$N$962,9,FALSE)="","",VLOOKUP($O1426,'APOIO-DESPESAS'!$A$3:$N$962,9,FALSE)),"")</f>
        <v/>
      </c>
      <c r="I1426" s="223" t="str">
        <f>IFERROR(IF(VLOOKUP($O1426,'APOIO-DESPESAS'!$A$3:$N$962,10,FALSE)="","",VLOOKUP($O1426,'APOIO-DESPESAS'!$A$3:$N$962,10,FALSE)),"")</f>
        <v/>
      </c>
      <c r="J1426" s="223" t="str">
        <f>IFERROR(IF(VLOOKUP($O1426,'APOIO-DESPESAS'!$A$3:$N$962,11,FALSE)="","",VLOOKUP($O1426,'APOIO-DESPESAS'!$A$3:$N$962,11,FALSE)),"")</f>
        <v/>
      </c>
      <c r="K1426" s="223" t="str">
        <f>IFERROR(IF(VLOOKUP($O1426,'APOIO-DESPESAS'!$A$3:$N$962,12,FALSE)="","",VLOOKUP($O1426,'APOIO-DESPESAS'!$A$3:$N$962,12,FALSE)),"")</f>
        <v/>
      </c>
      <c r="L1426" s="223" t="str">
        <f>IFERROR(IF(VLOOKUP($O1426,'APOIO-DESPESAS'!$A$3:$N$962,13,FALSE)="","",VLOOKUP($O1426,'APOIO-DESPESAS'!$A$3:$N$962,13,FALSE)),"")</f>
        <v/>
      </c>
      <c r="M1426" s="223" t="str">
        <f>IFERROR(IF(VLOOKUP($O1426,'APOIO-DESPESAS'!$A$3:$N$962,14,FALSE)="","",VLOOKUP($O1426,'APOIO-DESPESAS'!$A$3:$N$962,14,FALSE)),"")</f>
        <v/>
      </c>
      <c r="O1426" s="223">
        <f t="shared" si="22"/>
        <v>1424</v>
      </c>
    </row>
    <row r="1427" spans="1:15" x14ac:dyDescent="0.25">
      <c r="A1427" s="223" t="str">
        <f>IFERROR(IF(VLOOKUP($O1427,'APOIO-DESPESAS'!$A$3:$N$962,2,FALSE)="","",VLOOKUP($O1427,'APOIO-DESPESAS'!$A$3:$N$962,2,FALSE)),"")</f>
        <v/>
      </c>
      <c r="B1427" s="223" t="str">
        <f>IFERROR(IF(VLOOKUP($O1427,'APOIO-DESPESAS'!$A$3:$N$962,3,FALSE)="","",VLOOKUP($O1427,'APOIO-DESPESAS'!$A$3:$N$962,3,FALSE)),"")</f>
        <v/>
      </c>
      <c r="C1427" s="223" t="str">
        <f>IFERROR(IF(VLOOKUP($O1427,'APOIO-DESPESAS'!$A$3:$N$962,4,FALSE)="","",VLOOKUP($O1427,'APOIO-DESPESAS'!$A$3:$N$962,4,FALSE)),"")</f>
        <v/>
      </c>
      <c r="D1427" s="223" t="str">
        <f>IFERROR(IF(VLOOKUP($O1427,'APOIO-DESPESAS'!$A$3:$N$962,5,FALSE)="","",VLOOKUP($O1427,'APOIO-DESPESAS'!$A$3:$N$962,5,FALSE)),"")</f>
        <v/>
      </c>
      <c r="E1427" s="223" t="str">
        <f>IFERROR(IF(VLOOKUP($O1427,'APOIO-DESPESAS'!$A$3:$N$962,6,FALSE)="","",VLOOKUP($O1427,'APOIO-DESPESAS'!$A$3:$N$962,6,FALSE)),"")</f>
        <v/>
      </c>
      <c r="F1427" s="223" t="str">
        <f>IFERROR(IF(VLOOKUP($O1427,'APOIO-DESPESAS'!$A$3:$N$962,7,FALSE)="","",VLOOKUP($O1427,'APOIO-DESPESAS'!$A$3:$N$962,7,FALSE)),"")</f>
        <v/>
      </c>
      <c r="G1427" s="223" t="str">
        <f>IFERROR(IF(VLOOKUP($O1427,'APOIO-DESPESAS'!$A$3:$N$962,8,FALSE)="","",VLOOKUP($O1427,'APOIO-DESPESAS'!$A$3:$N$962,8,FALSE)),"")</f>
        <v/>
      </c>
      <c r="H1427" s="223" t="str">
        <f>IFERROR(IF(VLOOKUP($O1427,'APOIO-DESPESAS'!$A$3:$N$962,9,FALSE)="","",VLOOKUP($O1427,'APOIO-DESPESAS'!$A$3:$N$962,9,FALSE)),"")</f>
        <v/>
      </c>
      <c r="I1427" s="223" t="str">
        <f>IFERROR(IF(VLOOKUP($O1427,'APOIO-DESPESAS'!$A$3:$N$962,10,FALSE)="","",VLOOKUP($O1427,'APOIO-DESPESAS'!$A$3:$N$962,10,FALSE)),"")</f>
        <v/>
      </c>
      <c r="J1427" s="223" t="str">
        <f>IFERROR(IF(VLOOKUP($O1427,'APOIO-DESPESAS'!$A$3:$N$962,11,FALSE)="","",VLOOKUP($O1427,'APOIO-DESPESAS'!$A$3:$N$962,11,FALSE)),"")</f>
        <v/>
      </c>
      <c r="K1427" s="223" t="str">
        <f>IFERROR(IF(VLOOKUP($O1427,'APOIO-DESPESAS'!$A$3:$N$962,12,FALSE)="","",VLOOKUP($O1427,'APOIO-DESPESAS'!$A$3:$N$962,12,FALSE)),"")</f>
        <v/>
      </c>
      <c r="L1427" s="223" t="str">
        <f>IFERROR(IF(VLOOKUP($O1427,'APOIO-DESPESAS'!$A$3:$N$962,13,FALSE)="","",VLOOKUP($O1427,'APOIO-DESPESAS'!$A$3:$N$962,13,FALSE)),"")</f>
        <v/>
      </c>
      <c r="M1427" s="223" t="str">
        <f>IFERROR(IF(VLOOKUP($O1427,'APOIO-DESPESAS'!$A$3:$N$962,14,FALSE)="","",VLOOKUP($O1427,'APOIO-DESPESAS'!$A$3:$N$962,14,FALSE)),"")</f>
        <v/>
      </c>
      <c r="O1427" s="223">
        <f t="shared" si="22"/>
        <v>1425</v>
      </c>
    </row>
    <row r="1428" spans="1:15" x14ac:dyDescent="0.25">
      <c r="A1428" s="223" t="str">
        <f>IFERROR(IF(VLOOKUP($O1428,'APOIO-DESPESAS'!$A$3:$N$962,2,FALSE)="","",VLOOKUP($O1428,'APOIO-DESPESAS'!$A$3:$N$962,2,FALSE)),"")</f>
        <v/>
      </c>
      <c r="B1428" s="223" t="str">
        <f>IFERROR(IF(VLOOKUP($O1428,'APOIO-DESPESAS'!$A$3:$N$962,3,FALSE)="","",VLOOKUP($O1428,'APOIO-DESPESAS'!$A$3:$N$962,3,FALSE)),"")</f>
        <v/>
      </c>
      <c r="C1428" s="223" t="str">
        <f>IFERROR(IF(VLOOKUP($O1428,'APOIO-DESPESAS'!$A$3:$N$962,4,FALSE)="","",VLOOKUP($O1428,'APOIO-DESPESAS'!$A$3:$N$962,4,FALSE)),"")</f>
        <v/>
      </c>
      <c r="D1428" s="223" t="str">
        <f>IFERROR(IF(VLOOKUP($O1428,'APOIO-DESPESAS'!$A$3:$N$962,5,FALSE)="","",VLOOKUP($O1428,'APOIO-DESPESAS'!$A$3:$N$962,5,FALSE)),"")</f>
        <v/>
      </c>
      <c r="E1428" s="223" t="str">
        <f>IFERROR(IF(VLOOKUP($O1428,'APOIO-DESPESAS'!$A$3:$N$962,6,FALSE)="","",VLOOKUP($O1428,'APOIO-DESPESAS'!$A$3:$N$962,6,FALSE)),"")</f>
        <v/>
      </c>
      <c r="F1428" s="223" t="str">
        <f>IFERROR(IF(VLOOKUP($O1428,'APOIO-DESPESAS'!$A$3:$N$962,7,FALSE)="","",VLOOKUP($O1428,'APOIO-DESPESAS'!$A$3:$N$962,7,FALSE)),"")</f>
        <v/>
      </c>
      <c r="G1428" s="223" t="str">
        <f>IFERROR(IF(VLOOKUP($O1428,'APOIO-DESPESAS'!$A$3:$N$962,8,FALSE)="","",VLOOKUP($O1428,'APOIO-DESPESAS'!$A$3:$N$962,8,FALSE)),"")</f>
        <v/>
      </c>
      <c r="H1428" s="223" t="str">
        <f>IFERROR(IF(VLOOKUP($O1428,'APOIO-DESPESAS'!$A$3:$N$962,9,FALSE)="","",VLOOKUP($O1428,'APOIO-DESPESAS'!$A$3:$N$962,9,FALSE)),"")</f>
        <v/>
      </c>
      <c r="I1428" s="223" t="str">
        <f>IFERROR(IF(VLOOKUP($O1428,'APOIO-DESPESAS'!$A$3:$N$962,10,FALSE)="","",VLOOKUP($O1428,'APOIO-DESPESAS'!$A$3:$N$962,10,FALSE)),"")</f>
        <v/>
      </c>
      <c r="J1428" s="223" t="str">
        <f>IFERROR(IF(VLOOKUP($O1428,'APOIO-DESPESAS'!$A$3:$N$962,11,FALSE)="","",VLOOKUP($O1428,'APOIO-DESPESAS'!$A$3:$N$962,11,FALSE)),"")</f>
        <v/>
      </c>
      <c r="K1428" s="223" t="str">
        <f>IFERROR(IF(VLOOKUP($O1428,'APOIO-DESPESAS'!$A$3:$N$962,12,FALSE)="","",VLOOKUP($O1428,'APOIO-DESPESAS'!$A$3:$N$962,12,FALSE)),"")</f>
        <v/>
      </c>
      <c r="L1428" s="223" t="str">
        <f>IFERROR(IF(VLOOKUP($O1428,'APOIO-DESPESAS'!$A$3:$N$962,13,FALSE)="","",VLOOKUP($O1428,'APOIO-DESPESAS'!$A$3:$N$962,13,FALSE)),"")</f>
        <v/>
      </c>
      <c r="M1428" s="223" t="str">
        <f>IFERROR(IF(VLOOKUP($O1428,'APOIO-DESPESAS'!$A$3:$N$962,14,FALSE)="","",VLOOKUP($O1428,'APOIO-DESPESAS'!$A$3:$N$962,14,FALSE)),"")</f>
        <v/>
      </c>
      <c r="O1428" s="223">
        <f t="shared" si="22"/>
        <v>1426</v>
      </c>
    </row>
    <row r="1429" spans="1:15" x14ac:dyDescent="0.25">
      <c r="A1429" s="223" t="str">
        <f>IFERROR(IF(VLOOKUP($O1429,'APOIO-DESPESAS'!$A$3:$N$962,2,FALSE)="","",VLOOKUP($O1429,'APOIO-DESPESAS'!$A$3:$N$962,2,FALSE)),"")</f>
        <v/>
      </c>
      <c r="B1429" s="223" t="str">
        <f>IFERROR(IF(VLOOKUP($O1429,'APOIO-DESPESAS'!$A$3:$N$962,3,FALSE)="","",VLOOKUP($O1429,'APOIO-DESPESAS'!$A$3:$N$962,3,FALSE)),"")</f>
        <v/>
      </c>
      <c r="C1429" s="223" t="str">
        <f>IFERROR(IF(VLOOKUP($O1429,'APOIO-DESPESAS'!$A$3:$N$962,4,FALSE)="","",VLOOKUP($O1429,'APOIO-DESPESAS'!$A$3:$N$962,4,FALSE)),"")</f>
        <v/>
      </c>
      <c r="D1429" s="223" t="str">
        <f>IFERROR(IF(VLOOKUP($O1429,'APOIO-DESPESAS'!$A$3:$N$962,5,FALSE)="","",VLOOKUP($O1429,'APOIO-DESPESAS'!$A$3:$N$962,5,FALSE)),"")</f>
        <v/>
      </c>
      <c r="E1429" s="223" t="str">
        <f>IFERROR(IF(VLOOKUP($O1429,'APOIO-DESPESAS'!$A$3:$N$962,6,FALSE)="","",VLOOKUP($O1429,'APOIO-DESPESAS'!$A$3:$N$962,6,FALSE)),"")</f>
        <v/>
      </c>
      <c r="F1429" s="223" t="str">
        <f>IFERROR(IF(VLOOKUP($O1429,'APOIO-DESPESAS'!$A$3:$N$962,7,FALSE)="","",VLOOKUP($O1429,'APOIO-DESPESAS'!$A$3:$N$962,7,FALSE)),"")</f>
        <v/>
      </c>
      <c r="G1429" s="223" t="str">
        <f>IFERROR(IF(VLOOKUP($O1429,'APOIO-DESPESAS'!$A$3:$N$962,8,FALSE)="","",VLOOKUP($O1429,'APOIO-DESPESAS'!$A$3:$N$962,8,FALSE)),"")</f>
        <v/>
      </c>
      <c r="H1429" s="223" t="str">
        <f>IFERROR(IF(VLOOKUP($O1429,'APOIO-DESPESAS'!$A$3:$N$962,9,FALSE)="","",VLOOKUP($O1429,'APOIO-DESPESAS'!$A$3:$N$962,9,FALSE)),"")</f>
        <v/>
      </c>
      <c r="I1429" s="223" t="str">
        <f>IFERROR(IF(VLOOKUP($O1429,'APOIO-DESPESAS'!$A$3:$N$962,10,FALSE)="","",VLOOKUP($O1429,'APOIO-DESPESAS'!$A$3:$N$962,10,FALSE)),"")</f>
        <v/>
      </c>
      <c r="J1429" s="223" t="str">
        <f>IFERROR(IF(VLOOKUP($O1429,'APOIO-DESPESAS'!$A$3:$N$962,11,FALSE)="","",VLOOKUP($O1429,'APOIO-DESPESAS'!$A$3:$N$962,11,FALSE)),"")</f>
        <v/>
      </c>
      <c r="K1429" s="223" t="str">
        <f>IFERROR(IF(VLOOKUP($O1429,'APOIO-DESPESAS'!$A$3:$N$962,12,FALSE)="","",VLOOKUP($O1429,'APOIO-DESPESAS'!$A$3:$N$962,12,FALSE)),"")</f>
        <v/>
      </c>
      <c r="L1429" s="223" t="str">
        <f>IFERROR(IF(VLOOKUP($O1429,'APOIO-DESPESAS'!$A$3:$N$962,13,FALSE)="","",VLOOKUP($O1429,'APOIO-DESPESAS'!$A$3:$N$962,13,FALSE)),"")</f>
        <v/>
      </c>
      <c r="M1429" s="223" t="str">
        <f>IFERROR(IF(VLOOKUP($O1429,'APOIO-DESPESAS'!$A$3:$N$962,14,FALSE)="","",VLOOKUP($O1429,'APOIO-DESPESAS'!$A$3:$N$962,14,FALSE)),"")</f>
        <v/>
      </c>
      <c r="O1429" s="223">
        <f t="shared" si="22"/>
        <v>1427</v>
      </c>
    </row>
    <row r="1430" spans="1:15" x14ac:dyDescent="0.25">
      <c r="A1430" s="223" t="str">
        <f>IFERROR(IF(VLOOKUP($O1430,'APOIO-DESPESAS'!$A$3:$N$962,2,FALSE)="","",VLOOKUP($O1430,'APOIO-DESPESAS'!$A$3:$N$962,2,FALSE)),"")</f>
        <v/>
      </c>
      <c r="B1430" s="223" t="str">
        <f>IFERROR(IF(VLOOKUP($O1430,'APOIO-DESPESAS'!$A$3:$N$962,3,FALSE)="","",VLOOKUP($O1430,'APOIO-DESPESAS'!$A$3:$N$962,3,FALSE)),"")</f>
        <v/>
      </c>
      <c r="C1430" s="223" t="str">
        <f>IFERROR(IF(VLOOKUP($O1430,'APOIO-DESPESAS'!$A$3:$N$962,4,FALSE)="","",VLOOKUP($O1430,'APOIO-DESPESAS'!$A$3:$N$962,4,FALSE)),"")</f>
        <v/>
      </c>
      <c r="D1430" s="223" t="str">
        <f>IFERROR(IF(VLOOKUP($O1430,'APOIO-DESPESAS'!$A$3:$N$962,5,FALSE)="","",VLOOKUP($O1430,'APOIO-DESPESAS'!$A$3:$N$962,5,FALSE)),"")</f>
        <v/>
      </c>
      <c r="E1430" s="223" t="str">
        <f>IFERROR(IF(VLOOKUP($O1430,'APOIO-DESPESAS'!$A$3:$N$962,6,FALSE)="","",VLOOKUP($O1430,'APOIO-DESPESAS'!$A$3:$N$962,6,FALSE)),"")</f>
        <v/>
      </c>
      <c r="F1430" s="223" t="str">
        <f>IFERROR(IF(VLOOKUP($O1430,'APOIO-DESPESAS'!$A$3:$N$962,7,FALSE)="","",VLOOKUP($O1430,'APOIO-DESPESAS'!$A$3:$N$962,7,FALSE)),"")</f>
        <v/>
      </c>
      <c r="G1430" s="223" t="str">
        <f>IFERROR(IF(VLOOKUP($O1430,'APOIO-DESPESAS'!$A$3:$N$962,8,FALSE)="","",VLOOKUP($O1430,'APOIO-DESPESAS'!$A$3:$N$962,8,FALSE)),"")</f>
        <v/>
      </c>
      <c r="H1430" s="223" t="str">
        <f>IFERROR(IF(VLOOKUP($O1430,'APOIO-DESPESAS'!$A$3:$N$962,9,FALSE)="","",VLOOKUP($O1430,'APOIO-DESPESAS'!$A$3:$N$962,9,FALSE)),"")</f>
        <v/>
      </c>
      <c r="I1430" s="223" t="str">
        <f>IFERROR(IF(VLOOKUP($O1430,'APOIO-DESPESAS'!$A$3:$N$962,10,FALSE)="","",VLOOKUP($O1430,'APOIO-DESPESAS'!$A$3:$N$962,10,FALSE)),"")</f>
        <v/>
      </c>
      <c r="J1430" s="223" t="str">
        <f>IFERROR(IF(VLOOKUP($O1430,'APOIO-DESPESAS'!$A$3:$N$962,11,FALSE)="","",VLOOKUP($O1430,'APOIO-DESPESAS'!$A$3:$N$962,11,FALSE)),"")</f>
        <v/>
      </c>
      <c r="K1430" s="223" t="str">
        <f>IFERROR(IF(VLOOKUP($O1430,'APOIO-DESPESAS'!$A$3:$N$962,12,FALSE)="","",VLOOKUP($O1430,'APOIO-DESPESAS'!$A$3:$N$962,12,FALSE)),"")</f>
        <v/>
      </c>
      <c r="L1430" s="223" t="str">
        <f>IFERROR(IF(VLOOKUP($O1430,'APOIO-DESPESAS'!$A$3:$N$962,13,FALSE)="","",VLOOKUP($O1430,'APOIO-DESPESAS'!$A$3:$N$962,13,FALSE)),"")</f>
        <v/>
      </c>
      <c r="M1430" s="223" t="str">
        <f>IFERROR(IF(VLOOKUP($O1430,'APOIO-DESPESAS'!$A$3:$N$962,14,FALSE)="","",VLOOKUP($O1430,'APOIO-DESPESAS'!$A$3:$N$962,14,FALSE)),"")</f>
        <v/>
      </c>
      <c r="O1430" s="223">
        <f t="shared" si="22"/>
        <v>1428</v>
      </c>
    </row>
    <row r="1431" spans="1:15" x14ac:dyDescent="0.25">
      <c r="A1431" s="223" t="str">
        <f>IFERROR(IF(VLOOKUP($O1431,'APOIO-DESPESAS'!$A$3:$N$962,2,FALSE)="","",VLOOKUP($O1431,'APOIO-DESPESAS'!$A$3:$N$962,2,FALSE)),"")</f>
        <v/>
      </c>
      <c r="B1431" s="223" t="str">
        <f>IFERROR(IF(VLOOKUP($O1431,'APOIO-DESPESAS'!$A$3:$N$962,3,FALSE)="","",VLOOKUP($O1431,'APOIO-DESPESAS'!$A$3:$N$962,3,FALSE)),"")</f>
        <v/>
      </c>
      <c r="C1431" s="223" t="str">
        <f>IFERROR(IF(VLOOKUP($O1431,'APOIO-DESPESAS'!$A$3:$N$962,4,FALSE)="","",VLOOKUP($O1431,'APOIO-DESPESAS'!$A$3:$N$962,4,FALSE)),"")</f>
        <v/>
      </c>
      <c r="D1431" s="223" t="str">
        <f>IFERROR(IF(VLOOKUP($O1431,'APOIO-DESPESAS'!$A$3:$N$962,5,FALSE)="","",VLOOKUP($O1431,'APOIO-DESPESAS'!$A$3:$N$962,5,FALSE)),"")</f>
        <v/>
      </c>
      <c r="E1431" s="223" t="str">
        <f>IFERROR(IF(VLOOKUP($O1431,'APOIO-DESPESAS'!$A$3:$N$962,6,FALSE)="","",VLOOKUP($O1431,'APOIO-DESPESAS'!$A$3:$N$962,6,FALSE)),"")</f>
        <v/>
      </c>
      <c r="F1431" s="223" t="str">
        <f>IFERROR(IF(VLOOKUP($O1431,'APOIO-DESPESAS'!$A$3:$N$962,7,FALSE)="","",VLOOKUP($O1431,'APOIO-DESPESAS'!$A$3:$N$962,7,FALSE)),"")</f>
        <v/>
      </c>
      <c r="G1431" s="223" t="str">
        <f>IFERROR(IF(VLOOKUP($O1431,'APOIO-DESPESAS'!$A$3:$N$962,8,FALSE)="","",VLOOKUP($O1431,'APOIO-DESPESAS'!$A$3:$N$962,8,FALSE)),"")</f>
        <v/>
      </c>
      <c r="H1431" s="223" t="str">
        <f>IFERROR(IF(VLOOKUP($O1431,'APOIO-DESPESAS'!$A$3:$N$962,9,FALSE)="","",VLOOKUP($O1431,'APOIO-DESPESAS'!$A$3:$N$962,9,FALSE)),"")</f>
        <v/>
      </c>
      <c r="I1431" s="223" t="str">
        <f>IFERROR(IF(VLOOKUP($O1431,'APOIO-DESPESAS'!$A$3:$N$962,10,FALSE)="","",VLOOKUP($O1431,'APOIO-DESPESAS'!$A$3:$N$962,10,FALSE)),"")</f>
        <v/>
      </c>
      <c r="J1431" s="223" t="str">
        <f>IFERROR(IF(VLOOKUP($O1431,'APOIO-DESPESAS'!$A$3:$N$962,11,FALSE)="","",VLOOKUP($O1431,'APOIO-DESPESAS'!$A$3:$N$962,11,FALSE)),"")</f>
        <v/>
      </c>
      <c r="K1431" s="223" t="str">
        <f>IFERROR(IF(VLOOKUP($O1431,'APOIO-DESPESAS'!$A$3:$N$962,12,FALSE)="","",VLOOKUP($O1431,'APOIO-DESPESAS'!$A$3:$N$962,12,FALSE)),"")</f>
        <v/>
      </c>
      <c r="L1431" s="223" t="str">
        <f>IFERROR(IF(VLOOKUP($O1431,'APOIO-DESPESAS'!$A$3:$N$962,13,FALSE)="","",VLOOKUP($O1431,'APOIO-DESPESAS'!$A$3:$N$962,13,FALSE)),"")</f>
        <v/>
      </c>
      <c r="M1431" s="223" t="str">
        <f>IFERROR(IF(VLOOKUP($O1431,'APOIO-DESPESAS'!$A$3:$N$962,14,FALSE)="","",VLOOKUP($O1431,'APOIO-DESPESAS'!$A$3:$N$962,14,FALSE)),"")</f>
        <v/>
      </c>
      <c r="O1431" s="223">
        <f t="shared" si="22"/>
        <v>1429</v>
      </c>
    </row>
    <row r="1432" spans="1:15" x14ac:dyDescent="0.25">
      <c r="A1432" s="223" t="str">
        <f>IFERROR(IF(VLOOKUP($O1432,'APOIO-DESPESAS'!$A$3:$N$962,2,FALSE)="","",VLOOKUP($O1432,'APOIO-DESPESAS'!$A$3:$N$962,2,FALSE)),"")</f>
        <v/>
      </c>
      <c r="B1432" s="223" t="str">
        <f>IFERROR(IF(VLOOKUP($O1432,'APOIO-DESPESAS'!$A$3:$N$962,3,FALSE)="","",VLOOKUP($O1432,'APOIO-DESPESAS'!$A$3:$N$962,3,FALSE)),"")</f>
        <v/>
      </c>
      <c r="C1432" s="223" t="str">
        <f>IFERROR(IF(VLOOKUP($O1432,'APOIO-DESPESAS'!$A$3:$N$962,4,FALSE)="","",VLOOKUP($O1432,'APOIO-DESPESAS'!$A$3:$N$962,4,FALSE)),"")</f>
        <v/>
      </c>
      <c r="D1432" s="223" t="str">
        <f>IFERROR(IF(VLOOKUP($O1432,'APOIO-DESPESAS'!$A$3:$N$962,5,FALSE)="","",VLOOKUP($O1432,'APOIO-DESPESAS'!$A$3:$N$962,5,FALSE)),"")</f>
        <v/>
      </c>
      <c r="E1432" s="223" t="str">
        <f>IFERROR(IF(VLOOKUP($O1432,'APOIO-DESPESAS'!$A$3:$N$962,6,FALSE)="","",VLOOKUP($O1432,'APOIO-DESPESAS'!$A$3:$N$962,6,FALSE)),"")</f>
        <v/>
      </c>
      <c r="F1432" s="223" t="str">
        <f>IFERROR(IF(VLOOKUP($O1432,'APOIO-DESPESAS'!$A$3:$N$962,7,FALSE)="","",VLOOKUP($O1432,'APOIO-DESPESAS'!$A$3:$N$962,7,FALSE)),"")</f>
        <v/>
      </c>
      <c r="G1432" s="223" t="str">
        <f>IFERROR(IF(VLOOKUP($O1432,'APOIO-DESPESAS'!$A$3:$N$962,8,FALSE)="","",VLOOKUP($O1432,'APOIO-DESPESAS'!$A$3:$N$962,8,FALSE)),"")</f>
        <v/>
      </c>
      <c r="H1432" s="223" t="str">
        <f>IFERROR(IF(VLOOKUP($O1432,'APOIO-DESPESAS'!$A$3:$N$962,9,FALSE)="","",VLOOKUP($O1432,'APOIO-DESPESAS'!$A$3:$N$962,9,FALSE)),"")</f>
        <v/>
      </c>
      <c r="I1432" s="223" t="str">
        <f>IFERROR(IF(VLOOKUP($O1432,'APOIO-DESPESAS'!$A$3:$N$962,10,FALSE)="","",VLOOKUP($O1432,'APOIO-DESPESAS'!$A$3:$N$962,10,FALSE)),"")</f>
        <v/>
      </c>
      <c r="J1432" s="223" t="str">
        <f>IFERROR(IF(VLOOKUP($O1432,'APOIO-DESPESAS'!$A$3:$N$962,11,FALSE)="","",VLOOKUP($O1432,'APOIO-DESPESAS'!$A$3:$N$962,11,FALSE)),"")</f>
        <v/>
      </c>
      <c r="K1432" s="223" t="str">
        <f>IFERROR(IF(VLOOKUP($O1432,'APOIO-DESPESAS'!$A$3:$N$962,12,FALSE)="","",VLOOKUP($O1432,'APOIO-DESPESAS'!$A$3:$N$962,12,FALSE)),"")</f>
        <v/>
      </c>
      <c r="L1432" s="223" t="str">
        <f>IFERROR(IF(VLOOKUP($O1432,'APOIO-DESPESAS'!$A$3:$N$962,13,FALSE)="","",VLOOKUP($O1432,'APOIO-DESPESAS'!$A$3:$N$962,13,FALSE)),"")</f>
        <v/>
      </c>
      <c r="M1432" s="223" t="str">
        <f>IFERROR(IF(VLOOKUP($O1432,'APOIO-DESPESAS'!$A$3:$N$962,14,FALSE)="","",VLOOKUP($O1432,'APOIO-DESPESAS'!$A$3:$N$962,14,FALSE)),"")</f>
        <v/>
      </c>
      <c r="O1432" s="223">
        <f t="shared" si="22"/>
        <v>1430</v>
      </c>
    </row>
    <row r="1433" spans="1:15" x14ac:dyDescent="0.25">
      <c r="A1433" s="223" t="str">
        <f>IFERROR(IF(VLOOKUP($O1433,'APOIO-DESPESAS'!$A$3:$N$962,2,FALSE)="","",VLOOKUP($O1433,'APOIO-DESPESAS'!$A$3:$N$962,2,FALSE)),"")</f>
        <v/>
      </c>
      <c r="B1433" s="223" t="str">
        <f>IFERROR(IF(VLOOKUP($O1433,'APOIO-DESPESAS'!$A$3:$N$962,3,FALSE)="","",VLOOKUP($O1433,'APOIO-DESPESAS'!$A$3:$N$962,3,FALSE)),"")</f>
        <v/>
      </c>
      <c r="C1433" s="223" t="str">
        <f>IFERROR(IF(VLOOKUP($O1433,'APOIO-DESPESAS'!$A$3:$N$962,4,FALSE)="","",VLOOKUP($O1433,'APOIO-DESPESAS'!$A$3:$N$962,4,FALSE)),"")</f>
        <v/>
      </c>
      <c r="D1433" s="223" t="str">
        <f>IFERROR(IF(VLOOKUP($O1433,'APOIO-DESPESAS'!$A$3:$N$962,5,FALSE)="","",VLOOKUP($O1433,'APOIO-DESPESAS'!$A$3:$N$962,5,FALSE)),"")</f>
        <v/>
      </c>
      <c r="E1433" s="223" t="str">
        <f>IFERROR(IF(VLOOKUP($O1433,'APOIO-DESPESAS'!$A$3:$N$962,6,FALSE)="","",VLOOKUP($O1433,'APOIO-DESPESAS'!$A$3:$N$962,6,FALSE)),"")</f>
        <v/>
      </c>
      <c r="F1433" s="223" t="str">
        <f>IFERROR(IF(VLOOKUP($O1433,'APOIO-DESPESAS'!$A$3:$N$962,7,FALSE)="","",VLOOKUP($O1433,'APOIO-DESPESAS'!$A$3:$N$962,7,FALSE)),"")</f>
        <v/>
      </c>
      <c r="G1433" s="223" t="str">
        <f>IFERROR(IF(VLOOKUP($O1433,'APOIO-DESPESAS'!$A$3:$N$962,8,FALSE)="","",VLOOKUP($O1433,'APOIO-DESPESAS'!$A$3:$N$962,8,FALSE)),"")</f>
        <v/>
      </c>
      <c r="H1433" s="223" t="str">
        <f>IFERROR(IF(VLOOKUP($O1433,'APOIO-DESPESAS'!$A$3:$N$962,9,FALSE)="","",VLOOKUP($O1433,'APOIO-DESPESAS'!$A$3:$N$962,9,FALSE)),"")</f>
        <v/>
      </c>
      <c r="I1433" s="223" t="str">
        <f>IFERROR(IF(VLOOKUP($O1433,'APOIO-DESPESAS'!$A$3:$N$962,10,FALSE)="","",VLOOKUP($O1433,'APOIO-DESPESAS'!$A$3:$N$962,10,FALSE)),"")</f>
        <v/>
      </c>
      <c r="J1433" s="223" t="str">
        <f>IFERROR(IF(VLOOKUP($O1433,'APOIO-DESPESAS'!$A$3:$N$962,11,FALSE)="","",VLOOKUP($O1433,'APOIO-DESPESAS'!$A$3:$N$962,11,FALSE)),"")</f>
        <v/>
      </c>
      <c r="K1433" s="223" t="str">
        <f>IFERROR(IF(VLOOKUP($O1433,'APOIO-DESPESAS'!$A$3:$N$962,12,FALSE)="","",VLOOKUP($O1433,'APOIO-DESPESAS'!$A$3:$N$962,12,FALSE)),"")</f>
        <v/>
      </c>
      <c r="L1433" s="223" t="str">
        <f>IFERROR(IF(VLOOKUP($O1433,'APOIO-DESPESAS'!$A$3:$N$962,13,FALSE)="","",VLOOKUP($O1433,'APOIO-DESPESAS'!$A$3:$N$962,13,FALSE)),"")</f>
        <v/>
      </c>
      <c r="M1433" s="223" t="str">
        <f>IFERROR(IF(VLOOKUP($O1433,'APOIO-DESPESAS'!$A$3:$N$962,14,FALSE)="","",VLOOKUP($O1433,'APOIO-DESPESAS'!$A$3:$N$962,14,FALSE)),"")</f>
        <v/>
      </c>
      <c r="O1433" s="223">
        <f t="shared" si="22"/>
        <v>1431</v>
      </c>
    </row>
    <row r="1434" spans="1:15" x14ac:dyDescent="0.25">
      <c r="A1434" s="223" t="str">
        <f>IFERROR(IF(VLOOKUP($O1434,'APOIO-DESPESAS'!$A$3:$N$962,2,FALSE)="","",VLOOKUP($O1434,'APOIO-DESPESAS'!$A$3:$N$962,2,FALSE)),"")</f>
        <v/>
      </c>
      <c r="B1434" s="223" t="str">
        <f>IFERROR(IF(VLOOKUP($O1434,'APOIO-DESPESAS'!$A$3:$N$962,3,FALSE)="","",VLOOKUP($O1434,'APOIO-DESPESAS'!$A$3:$N$962,3,FALSE)),"")</f>
        <v/>
      </c>
      <c r="C1434" s="223" t="str">
        <f>IFERROR(IF(VLOOKUP($O1434,'APOIO-DESPESAS'!$A$3:$N$962,4,FALSE)="","",VLOOKUP($O1434,'APOIO-DESPESAS'!$A$3:$N$962,4,FALSE)),"")</f>
        <v/>
      </c>
      <c r="D1434" s="223" t="str">
        <f>IFERROR(IF(VLOOKUP($O1434,'APOIO-DESPESAS'!$A$3:$N$962,5,FALSE)="","",VLOOKUP($O1434,'APOIO-DESPESAS'!$A$3:$N$962,5,FALSE)),"")</f>
        <v/>
      </c>
      <c r="E1434" s="223" t="str">
        <f>IFERROR(IF(VLOOKUP($O1434,'APOIO-DESPESAS'!$A$3:$N$962,6,FALSE)="","",VLOOKUP($O1434,'APOIO-DESPESAS'!$A$3:$N$962,6,FALSE)),"")</f>
        <v/>
      </c>
      <c r="F1434" s="223" t="str">
        <f>IFERROR(IF(VLOOKUP($O1434,'APOIO-DESPESAS'!$A$3:$N$962,7,FALSE)="","",VLOOKUP($O1434,'APOIO-DESPESAS'!$A$3:$N$962,7,FALSE)),"")</f>
        <v/>
      </c>
      <c r="G1434" s="223" t="str">
        <f>IFERROR(IF(VLOOKUP($O1434,'APOIO-DESPESAS'!$A$3:$N$962,8,FALSE)="","",VLOOKUP($O1434,'APOIO-DESPESAS'!$A$3:$N$962,8,FALSE)),"")</f>
        <v/>
      </c>
      <c r="H1434" s="223" t="str">
        <f>IFERROR(IF(VLOOKUP($O1434,'APOIO-DESPESAS'!$A$3:$N$962,9,FALSE)="","",VLOOKUP($O1434,'APOIO-DESPESAS'!$A$3:$N$962,9,FALSE)),"")</f>
        <v/>
      </c>
      <c r="I1434" s="223" t="str">
        <f>IFERROR(IF(VLOOKUP($O1434,'APOIO-DESPESAS'!$A$3:$N$962,10,FALSE)="","",VLOOKUP($O1434,'APOIO-DESPESAS'!$A$3:$N$962,10,FALSE)),"")</f>
        <v/>
      </c>
      <c r="J1434" s="223" t="str">
        <f>IFERROR(IF(VLOOKUP($O1434,'APOIO-DESPESAS'!$A$3:$N$962,11,FALSE)="","",VLOOKUP($O1434,'APOIO-DESPESAS'!$A$3:$N$962,11,FALSE)),"")</f>
        <v/>
      </c>
      <c r="K1434" s="223" t="str">
        <f>IFERROR(IF(VLOOKUP($O1434,'APOIO-DESPESAS'!$A$3:$N$962,12,FALSE)="","",VLOOKUP($O1434,'APOIO-DESPESAS'!$A$3:$N$962,12,FALSE)),"")</f>
        <v/>
      </c>
      <c r="L1434" s="223" t="str">
        <f>IFERROR(IF(VLOOKUP($O1434,'APOIO-DESPESAS'!$A$3:$N$962,13,FALSE)="","",VLOOKUP($O1434,'APOIO-DESPESAS'!$A$3:$N$962,13,FALSE)),"")</f>
        <v/>
      </c>
      <c r="M1434" s="223" t="str">
        <f>IFERROR(IF(VLOOKUP($O1434,'APOIO-DESPESAS'!$A$3:$N$962,14,FALSE)="","",VLOOKUP($O1434,'APOIO-DESPESAS'!$A$3:$N$962,14,FALSE)),"")</f>
        <v/>
      </c>
      <c r="O1434" s="223">
        <f t="shared" si="22"/>
        <v>1432</v>
      </c>
    </row>
    <row r="1435" spans="1:15" x14ac:dyDescent="0.25">
      <c r="A1435" s="223" t="str">
        <f>IFERROR(IF(VLOOKUP($O1435,'APOIO-DESPESAS'!$A$3:$N$962,2,FALSE)="","",VLOOKUP($O1435,'APOIO-DESPESAS'!$A$3:$N$962,2,FALSE)),"")</f>
        <v/>
      </c>
      <c r="B1435" s="223" t="str">
        <f>IFERROR(IF(VLOOKUP($O1435,'APOIO-DESPESAS'!$A$3:$N$962,3,FALSE)="","",VLOOKUP($O1435,'APOIO-DESPESAS'!$A$3:$N$962,3,FALSE)),"")</f>
        <v/>
      </c>
      <c r="C1435" s="223" t="str">
        <f>IFERROR(IF(VLOOKUP($O1435,'APOIO-DESPESAS'!$A$3:$N$962,4,FALSE)="","",VLOOKUP($O1435,'APOIO-DESPESAS'!$A$3:$N$962,4,FALSE)),"")</f>
        <v/>
      </c>
      <c r="D1435" s="223" t="str">
        <f>IFERROR(IF(VLOOKUP($O1435,'APOIO-DESPESAS'!$A$3:$N$962,5,FALSE)="","",VLOOKUP($O1435,'APOIO-DESPESAS'!$A$3:$N$962,5,FALSE)),"")</f>
        <v/>
      </c>
      <c r="E1435" s="223" t="str">
        <f>IFERROR(IF(VLOOKUP($O1435,'APOIO-DESPESAS'!$A$3:$N$962,6,FALSE)="","",VLOOKUP($O1435,'APOIO-DESPESAS'!$A$3:$N$962,6,FALSE)),"")</f>
        <v/>
      </c>
      <c r="F1435" s="223" t="str">
        <f>IFERROR(IF(VLOOKUP($O1435,'APOIO-DESPESAS'!$A$3:$N$962,7,FALSE)="","",VLOOKUP($O1435,'APOIO-DESPESAS'!$A$3:$N$962,7,FALSE)),"")</f>
        <v/>
      </c>
      <c r="G1435" s="223" t="str">
        <f>IFERROR(IF(VLOOKUP($O1435,'APOIO-DESPESAS'!$A$3:$N$962,8,FALSE)="","",VLOOKUP($O1435,'APOIO-DESPESAS'!$A$3:$N$962,8,FALSE)),"")</f>
        <v/>
      </c>
      <c r="H1435" s="223" t="str">
        <f>IFERROR(IF(VLOOKUP($O1435,'APOIO-DESPESAS'!$A$3:$N$962,9,FALSE)="","",VLOOKUP($O1435,'APOIO-DESPESAS'!$A$3:$N$962,9,FALSE)),"")</f>
        <v/>
      </c>
      <c r="I1435" s="223" t="str">
        <f>IFERROR(IF(VLOOKUP($O1435,'APOIO-DESPESAS'!$A$3:$N$962,10,FALSE)="","",VLOOKUP($O1435,'APOIO-DESPESAS'!$A$3:$N$962,10,FALSE)),"")</f>
        <v/>
      </c>
      <c r="J1435" s="223" t="str">
        <f>IFERROR(IF(VLOOKUP($O1435,'APOIO-DESPESAS'!$A$3:$N$962,11,FALSE)="","",VLOOKUP($O1435,'APOIO-DESPESAS'!$A$3:$N$962,11,FALSE)),"")</f>
        <v/>
      </c>
      <c r="K1435" s="223" t="str">
        <f>IFERROR(IF(VLOOKUP($O1435,'APOIO-DESPESAS'!$A$3:$N$962,12,FALSE)="","",VLOOKUP($O1435,'APOIO-DESPESAS'!$A$3:$N$962,12,FALSE)),"")</f>
        <v/>
      </c>
      <c r="L1435" s="223" t="str">
        <f>IFERROR(IF(VLOOKUP($O1435,'APOIO-DESPESAS'!$A$3:$N$962,13,FALSE)="","",VLOOKUP($O1435,'APOIO-DESPESAS'!$A$3:$N$962,13,FALSE)),"")</f>
        <v/>
      </c>
      <c r="M1435" s="223" t="str">
        <f>IFERROR(IF(VLOOKUP($O1435,'APOIO-DESPESAS'!$A$3:$N$962,14,FALSE)="","",VLOOKUP($O1435,'APOIO-DESPESAS'!$A$3:$N$962,14,FALSE)),"")</f>
        <v/>
      </c>
      <c r="O1435" s="223">
        <f t="shared" si="22"/>
        <v>1433</v>
      </c>
    </row>
    <row r="1436" spans="1:15" x14ac:dyDescent="0.25">
      <c r="A1436" s="223" t="str">
        <f>IFERROR(IF(VLOOKUP($O1436,'APOIO-DESPESAS'!$A$3:$N$962,2,FALSE)="","",VLOOKUP($O1436,'APOIO-DESPESAS'!$A$3:$N$962,2,FALSE)),"")</f>
        <v/>
      </c>
      <c r="B1436" s="223" t="str">
        <f>IFERROR(IF(VLOOKUP($O1436,'APOIO-DESPESAS'!$A$3:$N$962,3,FALSE)="","",VLOOKUP($O1436,'APOIO-DESPESAS'!$A$3:$N$962,3,FALSE)),"")</f>
        <v/>
      </c>
      <c r="C1436" s="223" t="str">
        <f>IFERROR(IF(VLOOKUP($O1436,'APOIO-DESPESAS'!$A$3:$N$962,4,FALSE)="","",VLOOKUP($O1436,'APOIO-DESPESAS'!$A$3:$N$962,4,FALSE)),"")</f>
        <v/>
      </c>
      <c r="D1436" s="223" t="str">
        <f>IFERROR(IF(VLOOKUP($O1436,'APOIO-DESPESAS'!$A$3:$N$962,5,FALSE)="","",VLOOKUP($O1436,'APOIO-DESPESAS'!$A$3:$N$962,5,FALSE)),"")</f>
        <v/>
      </c>
      <c r="E1436" s="223" t="str">
        <f>IFERROR(IF(VLOOKUP($O1436,'APOIO-DESPESAS'!$A$3:$N$962,6,FALSE)="","",VLOOKUP($O1436,'APOIO-DESPESAS'!$A$3:$N$962,6,FALSE)),"")</f>
        <v/>
      </c>
      <c r="F1436" s="223" t="str">
        <f>IFERROR(IF(VLOOKUP($O1436,'APOIO-DESPESAS'!$A$3:$N$962,7,FALSE)="","",VLOOKUP($O1436,'APOIO-DESPESAS'!$A$3:$N$962,7,FALSE)),"")</f>
        <v/>
      </c>
      <c r="G1436" s="223" t="str">
        <f>IFERROR(IF(VLOOKUP($O1436,'APOIO-DESPESAS'!$A$3:$N$962,8,FALSE)="","",VLOOKUP($O1436,'APOIO-DESPESAS'!$A$3:$N$962,8,FALSE)),"")</f>
        <v/>
      </c>
      <c r="H1436" s="223" t="str">
        <f>IFERROR(IF(VLOOKUP($O1436,'APOIO-DESPESAS'!$A$3:$N$962,9,FALSE)="","",VLOOKUP($O1436,'APOIO-DESPESAS'!$A$3:$N$962,9,FALSE)),"")</f>
        <v/>
      </c>
      <c r="I1436" s="223" t="str">
        <f>IFERROR(IF(VLOOKUP($O1436,'APOIO-DESPESAS'!$A$3:$N$962,10,FALSE)="","",VLOOKUP($O1436,'APOIO-DESPESAS'!$A$3:$N$962,10,FALSE)),"")</f>
        <v/>
      </c>
      <c r="J1436" s="223" t="str">
        <f>IFERROR(IF(VLOOKUP($O1436,'APOIO-DESPESAS'!$A$3:$N$962,11,FALSE)="","",VLOOKUP($O1436,'APOIO-DESPESAS'!$A$3:$N$962,11,FALSE)),"")</f>
        <v/>
      </c>
      <c r="K1436" s="223" t="str">
        <f>IFERROR(IF(VLOOKUP($O1436,'APOIO-DESPESAS'!$A$3:$N$962,12,FALSE)="","",VLOOKUP($O1436,'APOIO-DESPESAS'!$A$3:$N$962,12,FALSE)),"")</f>
        <v/>
      </c>
      <c r="L1436" s="223" t="str">
        <f>IFERROR(IF(VLOOKUP($O1436,'APOIO-DESPESAS'!$A$3:$N$962,13,FALSE)="","",VLOOKUP($O1436,'APOIO-DESPESAS'!$A$3:$N$962,13,FALSE)),"")</f>
        <v/>
      </c>
      <c r="M1436" s="223" t="str">
        <f>IFERROR(IF(VLOOKUP($O1436,'APOIO-DESPESAS'!$A$3:$N$962,14,FALSE)="","",VLOOKUP($O1436,'APOIO-DESPESAS'!$A$3:$N$962,14,FALSE)),"")</f>
        <v/>
      </c>
      <c r="O1436" s="223">
        <f t="shared" si="22"/>
        <v>1434</v>
      </c>
    </row>
    <row r="1437" spans="1:15" x14ac:dyDescent="0.25">
      <c r="A1437" s="223" t="str">
        <f>IFERROR(IF(VLOOKUP($O1437,'APOIO-DESPESAS'!$A$3:$N$962,2,FALSE)="","",VLOOKUP($O1437,'APOIO-DESPESAS'!$A$3:$N$962,2,FALSE)),"")</f>
        <v/>
      </c>
      <c r="B1437" s="223" t="str">
        <f>IFERROR(IF(VLOOKUP($O1437,'APOIO-DESPESAS'!$A$3:$N$962,3,FALSE)="","",VLOOKUP($O1437,'APOIO-DESPESAS'!$A$3:$N$962,3,FALSE)),"")</f>
        <v/>
      </c>
      <c r="C1437" s="223" t="str">
        <f>IFERROR(IF(VLOOKUP($O1437,'APOIO-DESPESAS'!$A$3:$N$962,4,FALSE)="","",VLOOKUP($O1437,'APOIO-DESPESAS'!$A$3:$N$962,4,FALSE)),"")</f>
        <v/>
      </c>
      <c r="D1437" s="223" t="str">
        <f>IFERROR(IF(VLOOKUP($O1437,'APOIO-DESPESAS'!$A$3:$N$962,5,FALSE)="","",VLOOKUP($O1437,'APOIO-DESPESAS'!$A$3:$N$962,5,FALSE)),"")</f>
        <v/>
      </c>
      <c r="E1437" s="223" t="str">
        <f>IFERROR(IF(VLOOKUP($O1437,'APOIO-DESPESAS'!$A$3:$N$962,6,FALSE)="","",VLOOKUP($O1437,'APOIO-DESPESAS'!$A$3:$N$962,6,FALSE)),"")</f>
        <v/>
      </c>
      <c r="F1437" s="223" t="str">
        <f>IFERROR(IF(VLOOKUP($O1437,'APOIO-DESPESAS'!$A$3:$N$962,7,FALSE)="","",VLOOKUP($O1437,'APOIO-DESPESAS'!$A$3:$N$962,7,FALSE)),"")</f>
        <v/>
      </c>
      <c r="G1437" s="223" t="str">
        <f>IFERROR(IF(VLOOKUP($O1437,'APOIO-DESPESAS'!$A$3:$N$962,8,FALSE)="","",VLOOKUP($O1437,'APOIO-DESPESAS'!$A$3:$N$962,8,FALSE)),"")</f>
        <v/>
      </c>
      <c r="H1437" s="223" t="str">
        <f>IFERROR(IF(VLOOKUP($O1437,'APOIO-DESPESAS'!$A$3:$N$962,9,FALSE)="","",VLOOKUP($O1437,'APOIO-DESPESAS'!$A$3:$N$962,9,FALSE)),"")</f>
        <v/>
      </c>
      <c r="I1437" s="223" t="str">
        <f>IFERROR(IF(VLOOKUP($O1437,'APOIO-DESPESAS'!$A$3:$N$962,10,FALSE)="","",VLOOKUP($O1437,'APOIO-DESPESAS'!$A$3:$N$962,10,FALSE)),"")</f>
        <v/>
      </c>
      <c r="J1437" s="223" t="str">
        <f>IFERROR(IF(VLOOKUP($O1437,'APOIO-DESPESAS'!$A$3:$N$962,11,FALSE)="","",VLOOKUP($O1437,'APOIO-DESPESAS'!$A$3:$N$962,11,FALSE)),"")</f>
        <v/>
      </c>
      <c r="K1437" s="223" t="str">
        <f>IFERROR(IF(VLOOKUP($O1437,'APOIO-DESPESAS'!$A$3:$N$962,12,FALSE)="","",VLOOKUP($O1437,'APOIO-DESPESAS'!$A$3:$N$962,12,FALSE)),"")</f>
        <v/>
      </c>
      <c r="L1437" s="223" t="str">
        <f>IFERROR(IF(VLOOKUP($O1437,'APOIO-DESPESAS'!$A$3:$N$962,13,FALSE)="","",VLOOKUP($O1437,'APOIO-DESPESAS'!$A$3:$N$962,13,FALSE)),"")</f>
        <v/>
      </c>
      <c r="M1437" s="223" t="str">
        <f>IFERROR(IF(VLOOKUP($O1437,'APOIO-DESPESAS'!$A$3:$N$962,14,FALSE)="","",VLOOKUP($O1437,'APOIO-DESPESAS'!$A$3:$N$962,14,FALSE)),"")</f>
        <v/>
      </c>
      <c r="O1437" s="223">
        <f t="shared" si="22"/>
        <v>1435</v>
      </c>
    </row>
    <row r="1438" spans="1:15" x14ac:dyDescent="0.25">
      <c r="A1438" s="223" t="str">
        <f>IFERROR(IF(VLOOKUP($O1438,'APOIO-DESPESAS'!$A$3:$N$962,2,FALSE)="","",VLOOKUP($O1438,'APOIO-DESPESAS'!$A$3:$N$962,2,FALSE)),"")</f>
        <v/>
      </c>
      <c r="B1438" s="223" t="str">
        <f>IFERROR(IF(VLOOKUP($O1438,'APOIO-DESPESAS'!$A$3:$N$962,3,FALSE)="","",VLOOKUP($O1438,'APOIO-DESPESAS'!$A$3:$N$962,3,FALSE)),"")</f>
        <v/>
      </c>
      <c r="C1438" s="223" t="str">
        <f>IFERROR(IF(VLOOKUP($O1438,'APOIO-DESPESAS'!$A$3:$N$962,4,FALSE)="","",VLOOKUP($O1438,'APOIO-DESPESAS'!$A$3:$N$962,4,FALSE)),"")</f>
        <v/>
      </c>
      <c r="D1438" s="223" t="str">
        <f>IFERROR(IF(VLOOKUP($O1438,'APOIO-DESPESAS'!$A$3:$N$962,5,FALSE)="","",VLOOKUP($O1438,'APOIO-DESPESAS'!$A$3:$N$962,5,FALSE)),"")</f>
        <v/>
      </c>
      <c r="E1438" s="223" t="str">
        <f>IFERROR(IF(VLOOKUP($O1438,'APOIO-DESPESAS'!$A$3:$N$962,6,FALSE)="","",VLOOKUP($O1438,'APOIO-DESPESAS'!$A$3:$N$962,6,FALSE)),"")</f>
        <v/>
      </c>
      <c r="F1438" s="223" t="str">
        <f>IFERROR(IF(VLOOKUP($O1438,'APOIO-DESPESAS'!$A$3:$N$962,7,FALSE)="","",VLOOKUP($O1438,'APOIO-DESPESAS'!$A$3:$N$962,7,FALSE)),"")</f>
        <v/>
      </c>
      <c r="G1438" s="223" t="str">
        <f>IFERROR(IF(VLOOKUP($O1438,'APOIO-DESPESAS'!$A$3:$N$962,8,FALSE)="","",VLOOKUP($O1438,'APOIO-DESPESAS'!$A$3:$N$962,8,FALSE)),"")</f>
        <v/>
      </c>
      <c r="H1438" s="223" t="str">
        <f>IFERROR(IF(VLOOKUP($O1438,'APOIO-DESPESAS'!$A$3:$N$962,9,FALSE)="","",VLOOKUP($O1438,'APOIO-DESPESAS'!$A$3:$N$962,9,FALSE)),"")</f>
        <v/>
      </c>
      <c r="I1438" s="223" t="str">
        <f>IFERROR(IF(VLOOKUP($O1438,'APOIO-DESPESAS'!$A$3:$N$962,10,FALSE)="","",VLOOKUP($O1438,'APOIO-DESPESAS'!$A$3:$N$962,10,FALSE)),"")</f>
        <v/>
      </c>
      <c r="J1438" s="223" t="str">
        <f>IFERROR(IF(VLOOKUP($O1438,'APOIO-DESPESAS'!$A$3:$N$962,11,FALSE)="","",VLOOKUP($O1438,'APOIO-DESPESAS'!$A$3:$N$962,11,FALSE)),"")</f>
        <v/>
      </c>
      <c r="K1438" s="223" t="str">
        <f>IFERROR(IF(VLOOKUP($O1438,'APOIO-DESPESAS'!$A$3:$N$962,12,FALSE)="","",VLOOKUP($O1438,'APOIO-DESPESAS'!$A$3:$N$962,12,FALSE)),"")</f>
        <v/>
      </c>
      <c r="L1438" s="223" t="str">
        <f>IFERROR(IF(VLOOKUP($O1438,'APOIO-DESPESAS'!$A$3:$N$962,13,FALSE)="","",VLOOKUP($O1438,'APOIO-DESPESAS'!$A$3:$N$962,13,FALSE)),"")</f>
        <v/>
      </c>
      <c r="M1438" s="223" t="str">
        <f>IFERROR(IF(VLOOKUP($O1438,'APOIO-DESPESAS'!$A$3:$N$962,14,FALSE)="","",VLOOKUP($O1438,'APOIO-DESPESAS'!$A$3:$N$962,14,FALSE)),"")</f>
        <v/>
      </c>
      <c r="O1438" s="223">
        <f t="shared" si="22"/>
        <v>1436</v>
      </c>
    </row>
    <row r="1439" spans="1:15" x14ac:dyDescent="0.25">
      <c r="A1439" s="223" t="str">
        <f>IFERROR(IF(VLOOKUP($O1439,'APOIO-DESPESAS'!$A$3:$N$962,2,FALSE)="","",VLOOKUP($O1439,'APOIO-DESPESAS'!$A$3:$N$962,2,FALSE)),"")</f>
        <v/>
      </c>
      <c r="B1439" s="223" t="str">
        <f>IFERROR(IF(VLOOKUP($O1439,'APOIO-DESPESAS'!$A$3:$N$962,3,FALSE)="","",VLOOKUP($O1439,'APOIO-DESPESAS'!$A$3:$N$962,3,FALSE)),"")</f>
        <v/>
      </c>
      <c r="C1439" s="223" t="str">
        <f>IFERROR(IF(VLOOKUP($O1439,'APOIO-DESPESAS'!$A$3:$N$962,4,FALSE)="","",VLOOKUP($O1439,'APOIO-DESPESAS'!$A$3:$N$962,4,FALSE)),"")</f>
        <v/>
      </c>
      <c r="D1439" s="223" t="str">
        <f>IFERROR(IF(VLOOKUP($O1439,'APOIO-DESPESAS'!$A$3:$N$962,5,FALSE)="","",VLOOKUP($O1439,'APOIO-DESPESAS'!$A$3:$N$962,5,FALSE)),"")</f>
        <v/>
      </c>
      <c r="E1439" s="223" t="str">
        <f>IFERROR(IF(VLOOKUP($O1439,'APOIO-DESPESAS'!$A$3:$N$962,6,FALSE)="","",VLOOKUP($O1439,'APOIO-DESPESAS'!$A$3:$N$962,6,FALSE)),"")</f>
        <v/>
      </c>
      <c r="F1439" s="223" t="str">
        <f>IFERROR(IF(VLOOKUP($O1439,'APOIO-DESPESAS'!$A$3:$N$962,7,FALSE)="","",VLOOKUP($O1439,'APOIO-DESPESAS'!$A$3:$N$962,7,FALSE)),"")</f>
        <v/>
      </c>
      <c r="G1439" s="223" t="str">
        <f>IFERROR(IF(VLOOKUP($O1439,'APOIO-DESPESAS'!$A$3:$N$962,8,FALSE)="","",VLOOKUP($O1439,'APOIO-DESPESAS'!$A$3:$N$962,8,FALSE)),"")</f>
        <v/>
      </c>
      <c r="H1439" s="223" t="str">
        <f>IFERROR(IF(VLOOKUP($O1439,'APOIO-DESPESAS'!$A$3:$N$962,9,FALSE)="","",VLOOKUP($O1439,'APOIO-DESPESAS'!$A$3:$N$962,9,FALSE)),"")</f>
        <v/>
      </c>
      <c r="I1439" s="223" t="str">
        <f>IFERROR(IF(VLOOKUP($O1439,'APOIO-DESPESAS'!$A$3:$N$962,10,FALSE)="","",VLOOKUP($O1439,'APOIO-DESPESAS'!$A$3:$N$962,10,FALSE)),"")</f>
        <v/>
      </c>
      <c r="J1439" s="223" t="str">
        <f>IFERROR(IF(VLOOKUP($O1439,'APOIO-DESPESAS'!$A$3:$N$962,11,FALSE)="","",VLOOKUP($O1439,'APOIO-DESPESAS'!$A$3:$N$962,11,FALSE)),"")</f>
        <v/>
      </c>
      <c r="K1439" s="223" t="str">
        <f>IFERROR(IF(VLOOKUP($O1439,'APOIO-DESPESAS'!$A$3:$N$962,12,FALSE)="","",VLOOKUP($O1439,'APOIO-DESPESAS'!$A$3:$N$962,12,FALSE)),"")</f>
        <v/>
      </c>
      <c r="L1439" s="223" t="str">
        <f>IFERROR(IF(VLOOKUP($O1439,'APOIO-DESPESAS'!$A$3:$N$962,13,FALSE)="","",VLOOKUP($O1439,'APOIO-DESPESAS'!$A$3:$N$962,13,FALSE)),"")</f>
        <v/>
      </c>
      <c r="M1439" s="223" t="str">
        <f>IFERROR(IF(VLOOKUP($O1439,'APOIO-DESPESAS'!$A$3:$N$962,14,FALSE)="","",VLOOKUP($O1439,'APOIO-DESPESAS'!$A$3:$N$962,14,FALSE)),"")</f>
        <v/>
      </c>
      <c r="O1439" s="223">
        <f t="shared" si="22"/>
        <v>1437</v>
      </c>
    </row>
    <row r="1440" spans="1:15" x14ac:dyDescent="0.25">
      <c r="A1440" s="223" t="str">
        <f>IFERROR(IF(VLOOKUP($O1440,'APOIO-DESPESAS'!$A$3:$N$962,2,FALSE)="","",VLOOKUP($O1440,'APOIO-DESPESAS'!$A$3:$N$962,2,FALSE)),"")</f>
        <v/>
      </c>
      <c r="B1440" s="223" t="str">
        <f>IFERROR(IF(VLOOKUP($O1440,'APOIO-DESPESAS'!$A$3:$N$962,3,FALSE)="","",VLOOKUP($O1440,'APOIO-DESPESAS'!$A$3:$N$962,3,FALSE)),"")</f>
        <v/>
      </c>
      <c r="C1440" s="223" t="str">
        <f>IFERROR(IF(VLOOKUP($O1440,'APOIO-DESPESAS'!$A$3:$N$962,4,FALSE)="","",VLOOKUP($O1440,'APOIO-DESPESAS'!$A$3:$N$962,4,FALSE)),"")</f>
        <v/>
      </c>
      <c r="D1440" s="223" t="str">
        <f>IFERROR(IF(VLOOKUP($O1440,'APOIO-DESPESAS'!$A$3:$N$962,5,FALSE)="","",VLOOKUP($O1440,'APOIO-DESPESAS'!$A$3:$N$962,5,FALSE)),"")</f>
        <v/>
      </c>
      <c r="E1440" s="223" t="str">
        <f>IFERROR(IF(VLOOKUP($O1440,'APOIO-DESPESAS'!$A$3:$N$962,6,FALSE)="","",VLOOKUP($O1440,'APOIO-DESPESAS'!$A$3:$N$962,6,FALSE)),"")</f>
        <v/>
      </c>
      <c r="F1440" s="223" t="str">
        <f>IFERROR(IF(VLOOKUP($O1440,'APOIO-DESPESAS'!$A$3:$N$962,7,FALSE)="","",VLOOKUP($O1440,'APOIO-DESPESAS'!$A$3:$N$962,7,FALSE)),"")</f>
        <v/>
      </c>
      <c r="G1440" s="223" t="str">
        <f>IFERROR(IF(VLOOKUP($O1440,'APOIO-DESPESAS'!$A$3:$N$962,8,FALSE)="","",VLOOKUP($O1440,'APOIO-DESPESAS'!$A$3:$N$962,8,FALSE)),"")</f>
        <v/>
      </c>
      <c r="H1440" s="223" t="str">
        <f>IFERROR(IF(VLOOKUP($O1440,'APOIO-DESPESAS'!$A$3:$N$962,9,FALSE)="","",VLOOKUP($O1440,'APOIO-DESPESAS'!$A$3:$N$962,9,FALSE)),"")</f>
        <v/>
      </c>
      <c r="I1440" s="223" t="str">
        <f>IFERROR(IF(VLOOKUP($O1440,'APOIO-DESPESAS'!$A$3:$N$962,10,FALSE)="","",VLOOKUP($O1440,'APOIO-DESPESAS'!$A$3:$N$962,10,FALSE)),"")</f>
        <v/>
      </c>
      <c r="J1440" s="223" t="str">
        <f>IFERROR(IF(VLOOKUP($O1440,'APOIO-DESPESAS'!$A$3:$N$962,11,FALSE)="","",VLOOKUP($O1440,'APOIO-DESPESAS'!$A$3:$N$962,11,FALSE)),"")</f>
        <v/>
      </c>
      <c r="K1440" s="223" t="str">
        <f>IFERROR(IF(VLOOKUP($O1440,'APOIO-DESPESAS'!$A$3:$N$962,12,FALSE)="","",VLOOKUP($O1440,'APOIO-DESPESAS'!$A$3:$N$962,12,FALSE)),"")</f>
        <v/>
      </c>
      <c r="L1440" s="223" t="str">
        <f>IFERROR(IF(VLOOKUP($O1440,'APOIO-DESPESAS'!$A$3:$N$962,13,FALSE)="","",VLOOKUP($O1440,'APOIO-DESPESAS'!$A$3:$N$962,13,FALSE)),"")</f>
        <v/>
      </c>
      <c r="M1440" s="223" t="str">
        <f>IFERROR(IF(VLOOKUP($O1440,'APOIO-DESPESAS'!$A$3:$N$962,14,FALSE)="","",VLOOKUP($O1440,'APOIO-DESPESAS'!$A$3:$N$962,14,FALSE)),"")</f>
        <v/>
      </c>
      <c r="O1440" s="223">
        <f t="shared" si="22"/>
        <v>1438</v>
      </c>
    </row>
    <row r="1441" spans="1:15" x14ac:dyDescent="0.25">
      <c r="A1441" s="223" t="str">
        <f>IFERROR(IF(VLOOKUP($O1441,'APOIO-DESPESAS'!$A$3:$N$962,2,FALSE)="","",VLOOKUP($O1441,'APOIO-DESPESAS'!$A$3:$N$962,2,FALSE)),"")</f>
        <v/>
      </c>
      <c r="B1441" s="223" t="str">
        <f>IFERROR(IF(VLOOKUP($O1441,'APOIO-DESPESAS'!$A$3:$N$962,3,FALSE)="","",VLOOKUP($O1441,'APOIO-DESPESAS'!$A$3:$N$962,3,FALSE)),"")</f>
        <v/>
      </c>
      <c r="C1441" s="223" t="str">
        <f>IFERROR(IF(VLOOKUP($O1441,'APOIO-DESPESAS'!$A$3:$N$962,4,FALSE)="","",VLOOKUP($O1441,'APOIO-DESPESAS'!$A$3:$N$962,4,FALSE)),"")</f>
        <v/>
      </c>
      <c r="D1441" s="223" t="str">
        <f>IFERROR(IF(VLOOKUP($O1441,'APOIO-DESPESAS'!$A$3:$N$962,5,FALSE)="","",VLOOKUP($O1441,'APOIO-DESPESAS'!$A$3:$N$962,5,FALSE)),"")</f>
        <v/>
      </c>
      <c r="E1441" s="223" t="str">
        <f>IFERROR(IF(VLOOKUP($O1441,'APOIO-DESPESAS'!$A$3:$N$962,6,FALSE)="","",VLOOKUP($O1441,'APOIO-DESPESAS'!$A$3:$N$962,6,FALSE)),"")</f>
        <v/>
      </c>
      <c r="F1441" s="223" t="str">
        <f>IFERROR(IF(VLOOKUP($O1441,'APOIO-DESPESAS'!$A$3:$N$962,7,FALSE)="","",VLOOKUP($O1441,'APOIO-DESPESAS'!$A$3:$N$962,7,FALSE)),"")</f>
        <v/>
      </c>
      <c r="G1441" s="223" t="str">
        <f>IFERROR(IF(VLOOKUP($O1441,'APOIO-DESPESAS'!$A$3:$N$962,8,FALSE)="","",VLOOKUP($O1441,'APOIO-DESPESAS'!$A$3:$N$962,8,FALSE)),"")</f>
        <v/>
      </c>
      <c r="H1441" s="223" t="str">
        <f>IFERROR(IF(VLOOKUP($O1441,'APOIO-DESPESAS'!$A$3:$N$962,9,FALSE)="","",VLOOKUP($O1441,'APOIO-DESPESAS'!$A$3:$N$962,9,FALSE)),"")</f>
        <v/>
      </c>
      <c r="I1441" s="223" t="str">
        <f>IFERROR(IF(VLOOKUP($O1441,'APOIO-DESPESAS'!$A$3:$N$962,10,FALSE)="","",VLOOKUP($O1441,'APOIO-DESPESAS'!$A$3:$N$962,10,FALSE)),"")</f>
        <v/>
      </c>
      <c r="J1441" s="223" t="str">
        <f>IFERROR(IF(VLOOKUP($O1441,'APOIO-DESPESAS'!$A$3:$N$962,11,FALSE)="","",VLOOKUP($O1441,'APOIO-DESPESAS'!$A$3:$N$962,11,FALSE)),"")</f>
        <v/>
      </c>
      <c r="K1441" s="223" t="str">
        <f>IFERROR(IF(VLOOKUP($O1441,'APOIO-DESPESAS'!$A$3:$N$962,12,FALSE)="","",VLOOKUP($O1441,'APOIO-DESPESAS'!$A$3:$N$962,12,FALSE)),"")</f>
        <v/>
      </c>
      <c r="L1441" s="223" t="str">
        <f>IFERROR(IF(VLOOKUP($O1441,'APOIO-DESPESAS'!$A$3:$N$962,13,FALSE)="","",VLOOKUP($O1441,'APOIO-DESPESAS'!$A$3:$N$962,13,FALSE)),"")</f>
        <v/>
      </c>
      <c r="M1441" s="223" t="str">
        <f>IFERROR(IF(VLOOKUP($O1441,'APOIO-DESPESAS'!$A$3:$N$962,14,FALSE)="","",VLOOKUP($O1441,'APOIO-DESPESAS'!$A$3:$N$962,14,FALSE)),"")</f>
        <v/>
      </c>
      <c r="O1441" s="223">
        <f t="shared" si="22"/>
        <v>1439</v>
      </c>
    </row>
    <row r="1442" spans="1:15" x14ac:dyDescent="0.25">
      <c r="A1442" s="223" t="str">
        <f>IFERROR(IF(VLOOKUP($O1442,'APOIO-DESPESAS'!$A$3:$N$962,2,FALSE)="","",VLOOKUP($O1442,'APOIO-DESPESAS'!$A$3:$N$962,2,FALSE)),"")</f>
        <v/>
      </c>
      <c r="B1442" s="223" t="str">
        <f>IFERROR(IF(VLOOKUP($O1442,'APOIO-DESPESAS'!$A$3:$N$962,3,FALSE)="","",VLOOKUP($O1442,'APOIO-DESPESAS'!$A$3:$N$962,3,FALSE)),"")</f>
        <v/>
      </c>
      <c r="C1442" s="223" t="str">
        <f>IFERROR(IF(VLOOKUP($O1442,'APOIO-DESPESAS'!$A$3:$N$962,4,FALSE)="","",VLOOKUP($O1442,'APOIO-DESPESAS'!$A$3:$N$962,4,FALSE)),"")</f>
        <v/>
      </c>
      <c r="D1442" s="223" t="str">
        <f>IFERROR(IF(VLOOKUP($O1442,'APOIO-DESPESAS'!$A$3:$N$962,5,FALSE)="","",VLOOKUP($O1442,'APOIO-DESPESAS'!$A$3:$N$962,5,FALSE)),"")</f>
        <v/>
      </c>
      <c r="E1442" s="223" t="str">
        <f>IFERROR(IF(VLOOKUP($O1442,'APOIO-DESPESAS'!$A$3:$N$962,6,FALSE)="","",VLOOKUP($O1442,'APOIO-DESPESAS'!$A$3:$N$962,6,FALSE)),"")</f>
        <v/>
      </c>
      <c r="F1442" s="223" t="str">
        <f>IFERROR(IF(VLOOKUP($O1442,'APOIO-DESPESAS'!$A$3:$N$962,7,FALSE)="","",VLOOKUP($O1442,'APOIO-DESPESAS'!$A$3:$N$962,7,FALSE)),"")</f>
        <v/>
      </c>
      <c r="G1442" s="223" t="str">
        <f>IFERROR(IF(VLOOKUP($O1442,'APOIO-DESPESAS'!$A$3:$N$962,8,FALSE)="","",VLOOKUP($O1442,'APOIO-DESPESAS'!$A$3:$N$962,8,FALSE)),"")</f>
        <v/>
      </c>
      <c r="H1442" s="223" t="str">
        <f>IFERROR(IF(VLOOKUP($O1442,'APOIO-DESPESAS'!$A$3:$N$962,9,FALSE)="","",VLOOKUP($O1442,'APOIO-DESPESAS'!$A$3:$N$962,9,FALSE)),"")</f>
        <v/>
      </c>
      <c r="I1442" s="223" t="str">
        <f>IFERROR(IF(VLOOKUP($O1442,'APOIO-DESPESAS'!$A$3:$N$962,10,FALSE)="","",VLOOKUP($O1442,'APOIO-DESPESAS'!$A$3:$N$962,10,FALSE)),"")</f>
        <v/>
      </c>
      <c r="J1442" s="223" t="str">
        <f>IFERROR(IF(VLOOKUP($O1442,'APOIO-DESPESAS'!$A$3:$N$962,11,FALSE)="","",VLOOKUP($O1442,'APOIO-DESPESAS'!$A$3:$N$962,11,FALSE)),"")</f>
        <v/>
      </c>
      <c r="K1442" s="223" t="str">
        <f>IFERROR(IF(VLOOKUP($O1442,'APOIO-DESPESAS'!$A$3:$N$962,12,FALSE)="","",VLOOKUP($O1442,'APOIO-DESPESAS'!$A$3:$N$962,12,FALSE)),"")</f>
        <v/>
      </c>
      <c r="L1442" s="223" t="str">
        <f>IFERROR(IF(VLOOKUP($O1442,'APOIO-DESPESAS'!$A$3:$N$962,13,FALSE)="","",VLOOKUP($O1442,'APOIO-DESPESAS'!$A$3:$N$962,13,FALSE)),"")</f>
        <v/>
      </c>
      <c r="M1442" s="223" t="str">
        <f>IFERROR(IF(VLOOKUP($O1442,'APOIO-DESPESAS'!$A$3:$N$962,14,FALSE)="","",VLOOKUP($O1442,'APOIO-DESPESAS'!$A$3:$N$962,14,FALSE)),"")</f>
        <v/>
      </c>
      <c r="O1442" s="223">
        <f t="shared" si="22"/>
        <v>1440</v>
      </c>
    </row>
    <row r="1443" spans="1:15" x14ac:dyDescent="0.25">
      <c r="A1443" s="223" t="str">
        <f>IFERROR(IF(VLOOKUP($O1443,'APOIO-DESPESAS'!$A$3:$N$962,2,FALSE)="","",VLOOKUP($O1443,'APOIO-DESPESAS'!$A$3:$N$962,2,FALSE)),"")</f>
        <v/>
      </c>
      <c r="B1443" s="223" t="str">
        <f>IFERROR(IF(VLOOKUP($O1443,'APOIO-DESPESAS'!$A$3:$N$962,3,FALSE)="","",VLOOKUP($O1443,'APOIO-DESPESAS'!$A$3:$N$962,3,FALSE)),"")</f>
        <v/>
      </c>
      <c r="C1443" s="223" t="str">
        <f>IFERROR(IF(VLOOKUP($O1443,'APOIO-DESPESAS'!$A$3:$N$962,4,FALSE)="","",VLOOKUP($O1443,'APOIO-DESPESAS'!$A$3:$N$962,4,FALSE)),"")</f>
        <v/>
      </c>
      <c r="D1443" s="223" t="str">
        <f>IFERROR(IF(VLOOKUP($O1443,'APOIO-DESPESAS'!$A$3:$N$962,5,FALSE)="","",VLOOKUP($O1443,'APOIO-DESPESAS'!$A$3:$N$962,5,FALSE)),"")</f>
        <v/>
      </c>
      <c r="E1443" s="223" t="str">
        <f>IFERROR(IF(VLOOKUP($O1443,'APOIO-DESPESAS'!$A$3:$N$962,6,FALSE)="","",VLOOKUP($O1443,'APOIO-DESPESAS'!$A$3:$N$962,6,FALSE)),"")</f>
        <v/>
      </c>
      <c r="F1443" s="223" t="str">
        <f>IFERROR(IF(VLOOKUP($O1443,'APOIO-DESPESAS'!$A$3:$N$962,7,FALSE)="","",VLOOKUP($O1443,'APOIO-DESPESAS'!$A$3:$N$962,7,FALSE)),"")</f>
        <v/>
      </c>
      <c r="G1443" s="223" t="str">
        <f>IFERROR(IF(VLOOKUP($O1443,'APOIO-DESPESAS'!$A$3:$N$962,8,FALSE)="","",VLOOKUP($O1443,'APOIO-DESPESAS'!$A$3:$N$962,8,FALSE)),"")</f>
        <v/>
      </c>
      <c r="H1443" s="223" t="str">
        <f>IFERROR(IF(VLOOKUP($O1443,'APOIO-DESPESAS'!$A$3:$N$962,9,FALSE)="","",VLOOKUP($O1443,'APOIO-DESPESAS'!$A$3:$N$962,9,FALSE)),"")</f>
        <v/>
      </c>
      <c r="I1443" s="223" t="str">
        <f>IFERROR(IF(VLOOKUP($O1443,'APOIO-DESPESAS'!$A$3:$N$962,10,FALSE)="","",VLOOKUP($O1443,'APOIO-DESPESAS'!$A$3:$N$962,10,FALSE)),"")</f>
        <v/>
      </c>
      <c r="J1443" s="223" t="str">
        <f>IFERROR(IF(VLOOKUP($O1443,'APOIO-DESPESAS'!$A$3:$N$962,11,FALSE)="","",VLOOKUP($O1443,'APOIO-DESPESAS'!$A$3:$N$962,11,FALSE)),"")</f>
        <v/>
      </c>
      <c r="K1443" s="223" t="str">
        <f>IFERROR(IF(VLOOKUP($O1443,'APOIO-DESPESAS'!$A$3:$N$962,12,FALSE)="","",VLOOKUP($O1443,'APOIO-DESPESAS'!$A$3:$N$962,12,FALSE)),"")</f>
        <v/>
      </c>
      <c r="L1443" s="223" t="str">
        <f>IFERROR(IF(VLOOKUP($O1443,'APOIO-DESPESAS'!$A$3:$N$962,13,FALSE)="","",VLOOKUP($O1443,'APOIO-DESPESAS'!$A$3:$N$962,13,FALSE)),"")</f>
        <v/>
      </c>
      <c r="M1443" s="223" t="str">
        <f>IFERROR(IF(VLOOKUP($O1443,'APOIO-DESPESAS'!$A$3:$N$962,14,FALSE)="","",VLOOKUP($O1443,'APOIO-DESPESAS'!$A$3:$N$962,14,FALSE)),"")</f>
        <v/>
      </c>
      <c r="O1443" s="223">
        <f t="shared" si="22"/>
        <v>1441</v>
      </c>
    </row>
    <row r="1444" spans="1:15" x14ac:dyDescent="0.25">
      <c r="A1444" s="223" t="str">
        <f>IFERROR(IF(VLOOKUP($O1444,'APOIO-DESPESAS'!$A$3:$N$962,2,FALSE)="","",VLOOKUP($O1444,'APOIO-DESPESAS'!$A$3:$N$962,2,FALSE)),"")</f>
        <v/>
      </c>
      <c r="B1444" s="223" t="str">
        <f>IFERROR(IF(VLOOKUP($O1444,'APOIO-DESPESAS'!$A$3:$N$962,3,FALSE)="","",VLOOKUP($O1444,'APOIO-DESPESAS'!$A$3:$N$962,3,FALSE)),"")</f>
        <v/>
      </c>
      <c r="C1444" s="223" t="str">
        <f>IFERROR(IF(VLOOKUP($O1444,'APOIO-DESPESAS'!$A$3:$N$962,4,FALSE)="","",VLOOKUP($O1444,'APOIO-DESPESAS'!$A$3:$N$962,4,FALSE)),"")</f>
        <v/>
      </c>
      <c r="D1444" s="223" t="str">
        <f>IFERROR(IF(VLOOKUP($O1444,'APOIO-DESPESAS'!$A$3:$N$962,5,FALSE)="","",VLOOKUP($O1444,'APOIO-DESPESAS'!$A$3:$N$962,5,FALSE)),"")</f>
        <v/>
      </c>
      <c r="E1444" s="223" t="str">
        <f>IFERROR(IF(VLOOKUP($O1444,'APOIO-DESPESAS'!$A$3:$N$962,6,FALSE)="","",VLOOKUP($O1444,'APOIO-DESPESAS'!$A$3:$N$962,6,FALSE)),"")</f>
        <v/>
      </c>
      <c r="F1444" s="223" t="str">
        <f>IFERROR(IF(VLOOKUP($O1444,'APOIO-DESPESAS'!$A$3:$N$962,7,FALSE)="","",VLOOKUP($O1444,'APOIO-DESPESAS'!$A$3:$N$962,7,FALSE)),"")</f>
        <v/>
      </c>
      <c r="G1444" s="223" t="str">
        <f>IFERROR(IF(VLOOKUP($O1444,'APOIO-DESPESAS'!$A$3:$N$962,8,FALSE)="","",VLOOKUP($O1444,'APOIO-DESPESAS'!$A$3:$N$962,8,FALSE)),"")</f>
        <v/>
      </c>
      <c r="H1444" s="223" t="str">
        <f>IFERROR(IF(VLOOKUP($O1444,'APOIO-DESPESAS'!$A$3:$N$962,9,FALSE)="","",VLOOKUP($O1444,'APOIO-DESPESAS'!$A$3:$N$962,9,FALSE)),"")</f>
        <v/>
      </c>
      <c r="I1444" s="223" t="str">
        <f>IFERROR(IF(VLOOKUP($O1444,'APOIO-DESPESAS'!$A$3:$N$962,10,FALSE)="","",VLOOKUP($O1444,'APOIO-DESPESAS'!$A$3:$N$962,10,FALSE)),"")</f>
        <v/>
      </c>
      <c r="J1444" s="223" t="str">
        <f>IFERROR(IF(VLOOKUP($O1444,'APOIO-DESPESAS'!$A$3:$N$962,11,FALSE)="","",VLOOKUP($O1444,'APOIO-DESPESAS'!$A$3:$N$962,11,FALSE)),"")</f>
        <v/>
      </c>
      <c r="K1444" s="223" t="str">
        <f>IFERROR(IF(VLOOKUP($O1444,'APOIO-DESPESAS'!$A$3:$N$962,12,FALSE)="","",VLOOKUP($O1444,'APOIO-DESPESAS'!$A$3:$N$962,12,FALSE)),"")</f>
        <v/>
      </c>
      <c r="L1444" s="223" t="str">
        <f>IFERROR(IF(VLOOKUP($O1444,'APOIO-DESPESAS'!$A$3:$N$962,13,FALSE)="","",VLOOKUP($O1444,'APOIO-DESPESAS'!$A$3:$N$962,13,FALSE)),"")</f>
        <v/>
      </c>
      <c r="M1444" s="223" t="str">
        <f>IFERROR(IF(VLOOKUP($O1444,'APOIO-DESPESAS'!$A$3:$N$962,14,FALSE)="","",VLOOKUP($O1444,'APOIO-DESPESAS'!$A$3:$N$962,14,FALSE)),"")</f>
        <v/>
      </c>
      <c r="O1444" s="223">
        <f t="shared" si="22"/>
        <v>1442</v>
      </c>
    </row>
    <row r="1445" spans="1:15" x14ac:dyDescent="0.25">
      <c r="A1445" s="223" t="str">
        <f>IFERROR(IF(VLOOKUP($O1445,'APOIO-DESPESAS'!$A$3:$N$962,2,FALSE)="","",VLOOKUP($O1445,'APOIO-DESPESAS'!$A$3:$N$962,2,FALSE)),"")</f>
        <v/>
      </c>
      <c r="B1445" s="223" t="str">
        <f>IFERROR(IF(VLOOKUP($O1445,'APOIO-DESPESAS'!$A$3:$N$962,3,FALSE)="","",VLOOKUP($O1445,'APOIO-DESPESAS'!$A$3:$N$962,3,FALSE)),"")</f>
        <v/>
      </c>
      <c r="C1445" s="223" t="str">
        <f>IFERROR(IF(VLOOKUP($O1445,'APOIO-DESPESAS'!$A$3:$N$962,4,FALSE)="","",VLOOKUP($O1445,'APOIO-DESPESAS'!$A$3:$N$962,4,FALSE)),"")</f>
        <v/>
      </c>
      <c r="D1445" s="223" t="str">
        <f>IFERROR(IF(VLOOKUP($O1445,'APOIO-DESPESAS'!$A$3:$N$962,5,FALSE)="","",VLOOKUP($O1445,'APOIO-DESPESAS'!$A$3:$N$962,5,FALSE)),"")</f>
        <v/>
      </c>
      <c r="E1445" s="223" t="str">
        <f>IFERROR(IF(VLOOKUP($O1445,'APOIO-DESPESAS'!$A$3:$N$962,6,FALSE)="","",VLOOKUP($O1445,'APOIO-DESPESAS'!$A$3:$N$962,6,FALSE)),"")</f>
        <v/>
      </c>
      <c r="F1445" s="223" t="str">
        <f>IFERROR(IF(VLOOKUP($O1445,'APOIO-DESPESAS'!$A$3:$N$962,7,FALSE)="","",VLOOKUP($O1445,'APOIO-DESPESAS'!$A$3:$N$962,7,FALSE)),"")</f>
        <v/>
      </c>
      <c r="G1445" s="223" t="str">
        <f>IFERROR(IF(VLOOKUP($O1445,'APOIO-DESPESAS'!$A$3:$N$962,8,FALSE)="","",VLOOKUP($O1445,'APOIO-DESPESAS'!$A$3:$N$962,8,FALSE)),"")</f>
        <v/>
      </c>
      <c r="H1445" s="223" t="str">
        <f>IFERROR(IF(VLOOKUP($O1445,'APOIO-DESPESAS'!$A$3:$N$962,9,FALSE)="","",VLOOKUP($O1445,'APOIO-DESPESAS'!$A$3:$N$962,9,FALSE)),"")</f>
        <v/>
      </c>
      <c r="I1445" s="223" t="str">
        <f>IFERROR(IF(VLOOKUP($O1445,'APOIO-DESPESAS'!$A$3:$N$962,10,FALSE)="","",VLOOKUP($O1445,'APOIO-DESPESAS'!$A$3:$N$962,10,FALSE)),"")</f>
        <v/>
      </c>
      <c r="J1445" s="223" t="str">
        <f>IFERROR(IF(VLOOKUP($O1445,'APOIO-DESPESAS'!$A$3:$N$962,11,FALSE)="","",VLOOKUP($O1445,'APOIO-DESPESAS'!$A$3:$N$962,11,FALSE)),"")</f>
        <v/>
      </c>
      <c r="K1445" s="223" t="str">
        <f>IFERROR(IF(VLOOKUP($O1445,'APOIO-DESPESAS'!$A$3:$N$962,12,FALSE)="","",VLOOKUP($O1445,'APOIO-DESPESAS'!$A$3:$N$962,12,FALSE)),"")</f>
        <v/>
      </c>
      <c r="L1445" s="223" t="str">
        <f>IFERROR(IF(VLOOKUP($O1445,'APOIO-DESPESAS'!$A$3:$N$962,13,FALSE)="","",VLOOKUP($O1445,'APOIO-DESPESAS'!$A$3:$N$962,13,FALSE)),"")</f>
        <v/>
      </c>
      <c r="M1445" s="223" t="str">
        <f>IFERROR(IF(VLOOKUP($O1445,'APOIO-DESPESAS'!$A$3:$N$962,14,FALSE)="","",VLOOKUP($O1445,'APOIO-DESPESAS'!$A$3:$N$962,14,FALSE)),"")</f>
        <v/>
      </c>
      <c r="O1445" s="223">
        <f t="shared" si="22"/>
        <v>1443</v>
      </c>
    </row>
    <row r="1446" spans="1:15" x14ac:dyDescent="0.25">
      <c r="A1446" s="223" t="str">
        <f>IFERROR(IF(VLOOKUP($O1446,'APOIO-DESPESAS'!$A$3:$N$962,2,FALSE)="","",VLOOKUP($O1446,'APOIO-DESPESAS'!$A$3:$N$962,2,FALSE)),"")</f>
        <v/>
      </c>
      <c r="B1446" s="223" t="str">
        <f>IFERROR(IF(VLOOKUP($O1446,'APOIO-DESPESAS'!$A$3:$N$962,3,FALSE)="","",VLOOKUP($O1446,'APOIO-DESPESAS'!$A$3:$N$962,3,FALSE)),"")</f>
        <v/>
      </c>
      <c r="C1446" s="223" t="str">
        <f>IFERROR(IF(VLOOKUP($O1446,'APOIO-DESPESAS'!$A$3:$N$962,4,FALSE)="","",VLOOKUP($O1446,'APOIO-DESPESAS'!$A$3:$N$962,4,FALSE)),"")</f>
        <v/>
      </c>
      <c r="D1446" s="223" t="str">
        <f>IFERROR(IF(VLOOKUP($O1446,'APOIO-DESPESAS'!$A$3:$N$962,5,FALSE)="","",VLOOKUP($O1446,'APOIO-DESPESAS'!$A$3:$N$962,5,FALSE)),"")</f>
        <v/>
      </c>
      <c r="E1446" s="223" t="str">
        <f>IFERROR(IF(VLOOKUP($O1446,'APOIO-DESPESAS'!$A$3:$N$962,6,FALSE)="","",VLOOKUP($O1446,'APOIO-DESPESAS'!$A$3:$N$962,6,FALSE)),"")</f>
        <v/>
      </c>
      <c r="F1446" s="223" t="str">
        <f>IFERROR(IF(VLOOKUP($O1446,'APOIO-DESPESAS'!$A$3:$N$962,7,FALSE)="","",VLOOKUP($O1446,'APOIO-DESPESAS'!$A$3:$N$962,7,FALSE)),"")</f>
        <v/>
      </c>
      <c r="G1446" s="223" t="str">
        <f>IFERROR(IF(VLOOKUP($O1446,'APOIO-DESPESAS'!$A$3:$N$962,8,FALSE)="","",VLOOKUP($O1446,'APOIO-DESPESAS'!$A$3:$N$962,8,FALSE)),"")</f>
        <v/>
      </c>
      <c r="H1446" s="223" t="str">
        <f>IFERROR(IF(VLOOKUP($O1446,'APOIO-DESPESAS'!$A$3:$N$962,9,FALSE)="","",VLOOKUP($O1446,'APOIO-DESPESAS'!$A$3:$N$962,9,FALSE)),"")</f>
        <v/>
      </c>
      <c r="I1446" s="223" t="str">
        <f>IFERROR(IF(VLOOKUP($O1446,'APOIO-DESPESAS'!$A$3:$N$962,10,FALSE)="","",VLOOKUP($O1446,'APOIO-DESPESAS'!$A$3:$N$962,10,FALSE)),"")</f>
        <v/>
      </c>
      <c r="J1446" s="223" t="str">
        <f>IFERROR(IF(VLOOKUP($O1446,'APOIO-DESPESAS'!$A$3:$N$962,11,FALSE)="","",VLOOKUP($O1446,'APOIO-DESPESAS'!$A$3:$N$962,11,FALSE)),"")</f>
        <v/>
      </c>
      <c r="K1446" s="223" t="str">
        <f>IFERROR(IF(VLOOKUP($O1446,'APOIO-DESPESAS'!$A$3:$N$962,12,FALSE)="","",VLOOKUP($O1446,'APOIO-DESPESAS'!$A$3:$N$962,12,FALSE)),"")</f>
        <v/>
      </c>
      <c r="L1446" s="223" t="str">
        <f>IFERROR(IF(VLOOKUP($O1446,'APOIO-DESPESAS'!$A$3:$N$962,13,FALSE)="","",VLOOKUP($O1446,'APOIO-DESPESAS'!$A$3:$N$962,13,FALSE)),"")</f>
        <v/>
      </c>
      <c r="M1446" s="223" t="str">
        <f>IFERROR(IF(VLOOKUP($O1446,'APOIO-DESPESAS'!$A$3:$N$962,14,FALSE)="","",VLOOKUP($O1446,'APOIO-DESPESAS'!$A$3:$N$962,14,FALSE)),"")</f>
        <v/>
      </c>
      <c r="O1446" s="223">
        <f t="shared" si="22"/>
        <v>1444</v>
      </c>
    </row>
    <row r="1447" spans="1:15" x14ac:dyDescent="0.25">
      <c r="A1447" s="223" t="str">
        <f>IFERROR(IF(VLOOKUP($O1447,'APOIO-DESPESAS'!$A$3:$N$962,2,FALSE)="","",VLOOKUP($O1447,'APOIO-DESPESAS'!$A$3:$N$962,2,FALSE)),"")</f>
        <v/>
      </c>
      <c r="B1447" s="223" t="str">
        <f>IFERROR(IF(VLOOKUP($O1447,'APOIO-DESPESAS'!$A$3:$N$962,3,FALSE)="","",VLOOKUP($O1447,'APOIO-DESPESAS'!$A$3:$N$962,3,FALSE)),"")</f>
        <v/>
      </c>
      <c r="C1447" s="223" t="str">
        <f>IFERROR(IF(VLOOKUP($O1447,'APOIO-DESPESAS'!$A$3:$N$962,4,FALSE)="","",VLOOKUP($O1447,'APOIO-DESPESAS'!$A$3:$N$962,4,FALSE)),"")</f>
        <v/>
      </c>
      <c r="D1447" s="223" t="str">
        <f>IFERROR(IF(VLOOKUP($O1447,'APOIO-DESPESAS'!$A$3:$N$962,5,FALSE)="","",VLOOKUP($O1447,'APOIO-DESPESAS'!$A$3:$N$962,5,FALSE)),"")</f>
        <v/>
      </c>
      <c r="E1447" s="223" t="str">
        <f>IFERROR(IF(VLOOKUP($O1447,'APOIO-DESPESAS'!$A$3:$N$962,6,FALSE)="","",VLOOKUP($O1447,'APOIO-DESPESAS'!$A$3:$N$962,6,FALSE)),"")</f>
        <v/>
      </c>
      <c r="F1447" s="223" t="str">
        <f>IFERROR(IF(VLOOKUP($O1447,'APOIO-DESPESAS'!$A$3:$N$962,7,FALSE)="","",VLOOKUP($O1447,'APOIO-DESPESAS'!$A$3:$N$962,7,FALSE)),"")</f>
        <v/>
      </c>
      <c r="G1447" s="223" t="str">
        <f>IFERROR(IF(VLOOKUP($O1447,'APOIO-DESPESAS'!$A$3:$N$962,8,FALSE)="","",VLOOKUP($O1447,'APOIO-DESPESAS'!$A$3:$N$962,8,FALSE)),"")</f>
        <v/>
      </c>
      <c r="H1447" s="223" t="str">
        <f>IFERROR(IF(VLOOKUP($O1447,'APOIO-DESPESAS'!$A$3:$N$962,9,FALSE)="","",VLOOKUP($O1447,'APOIO-DESPESAS'!$A$3:$N$962,9,FALSE)),"")</f>
        <v/>
      </c>
      <c r="I1447" s="223" t="str">
        <f>IFERROR(IF(VLOOKUP($O1447,'APOIO-DESPESAS'!$A$3:$N$962,10,FALSE)="","",VLOOKUP($O1447,'APOIO-DESPESAS'!$A$3:$N$962,10,FALSE)),"")</f>
        <v/>
      </c>
      <c r="J1447" s="223" t="str">
        <f>IFERROR(IF(VLOOKUP($O1447,'APOIO-DESPESAS'!$A$3:$N$962,11,FALSE)="","",VLOOKUP($O1447,'APOIO-DESPESAS'!$A$3:$N$962,11,FALSE)),"")</f>
        <v/>
      </c>
      <c r="K1447" s="223" t="str">
        <f>IFERROR(IF(VLOOKUP($O1447,'APOIO-DESPESAS'!$A$3:$N$962,12,FALSE)="","",VLOOKUP($O1447,'APOIO-DESPESAS'!$A$3:$N$962,12,FALSE)),"")</f>
        <v/>
      </c>
      <c r="L1447" s="223" t="str">
        <f>IFERROR(IF(VLOOKUP($O1447,'APOIO-DESPESAS'!$A$3:$N$962,13,FALSE)="","",VLOOKUP($O1447,'APOIO-DESPESAS'!$A$3:$N$962,13,FALSE)),"")</f>
        <v/>
      </c>
      <c r="M1447" s="223" t="str">
        <f>IFERROR(IF(VLOOKUP($O1447,'APOIO-DESPESAS'!$A$3:$N$962,14,FALSE)="","",VLOOKUP($O1447,'APOIO-DESPESAS'!$A$3:$N$962,14,FALSE)),"")</f>
        <v/>
      </c>
      <c r="O1447" s="223">
        <f t="shared" si="22"/>
        <v>1445</v>
      </c>
    </row>
    <row r="1448" spans="1:15" x14ac:dyDescent="0.25">
      <c r="A1448" s="223" t="str">
        <f>IFERROR(IF(VLOOKUP($O1448,'APOIO-DESPESAS'!$A$3:$N$962,2,FALSE)="","",VLOOKUP($O1448,'APOIO-DESPESAS'!$A$3:$N$962,2,FALSE)),"")</f>
        <v/>
      </c>
      <c r="B1448" s="223" t="str">
        <f>IFERROR(IF(VLOOKUP($O1448,'APOIO-DESPESAS'!$A$3:$N$962,3,FALSE)="","",VLOOKUP($O1448,'APOIO-DESPESAS'!$A$3:$N$962,3,FALSE)),"")</f>
        <v/>
      </c>
      <c r="C1448" s="223" t="str">
        <f>IFERROR(IF(VLOOKUP($O1448,'APOIO-DESPESAS'!$A$3:$N$962,4,FALSE)="","",VLOOKUP($O1448,'APOIO-DESPESAS'!$A$3:$N$962,4,FALSE)),"")</f>
        <v/>
      </c>
      <c r="D1448" s="223" t="str">
        <f>IFERROR(IF(VLOOKUP($O1448,'APOIO-DESPESAS'!$A$3:$N$962,5,FALSE)="","",VLOOKUP($O1448,'APOIO-DESPESAS'!$A$3:$N$962,5,FALSE)),"")</f>
        <v/>
      </c>
      <c r="E1448" s="223" t="str">
        <f>IFERROR(IF(VLOOKUP($O1448,'APOIO-DESPESAS'!$A$3:$N$962,6,FALSE)="","",VLOOKUP($O1448,'APOIO-DESPESAS'!$A$3:$N$962,6,FALSE)),"")</f>
        <v/>
      </c>
      <c r="F1448" s="223" t="str">
        <f>IFERROR(IF(VLOOKUP($O1448,'APOIO-DESPESAS'!$A$3:$N$962,7,FALSE)="","",VLOOKUP($O1448,'APOIO-DESPESAS'!$A$3:$N$962,7,FALSE)),"")</f>
        <v/>
      </c>
      <c r="G1448" s="223" t="str">
        <f>IFERROR(IF(VLOOKUP($O1448,'APOIO-DESPESAS'!$A$3:$N$962,8,FALSE)="","",VLOOKUP($O1448,'APOIO-DESPESAS'!$A$3:$N$962,8,FALSE)),"")</f>
        <v/>
      </c>
      <c r="H1448" s="223" t="str">
        <f>IFERROR(IF(VLOOKUP($O1448,'APOIO-DESPESAS'!$A$3:$N$962,9,FALSE)="","",VLOOKUP($O1448,'APOIO-DESPESAS'!$A$3:$N$962,9,FALSE)),"")</f>
        <v/>
      </c>
      <c r="I1448" s="223" t="str">
        <f>IFERROR(IF(VLOOKUP($O1448,'APOIO-DESPESAS'!$A$3:$N$962,10,FALSE)="","",VLOOKUP($O1448,'APOIO-DESPESAS'!$A$3:$N$962,10,FALSE)),"")</f>
        <v/>
      </c>
      <c r="J1448" s="223" t="str">
        <f>IFERROR(IF(VLOOKUP($O1448,'APOIO-DESPESAS'!$A$3:$N$962,11,FALSE)="","",VLOOKUP($O1448,'APOIO-DESPESAS'!$A$3:$N$962,11,FALSE)),"")</f>
        <v/>
      </c>
      <c r="K1448" s="223" t="str">
        <f>IFERROR(IF(VLOOKUP($O1448,'APOIO-DESPESAS'!$A$3:$N$962,12,FALSE)="","",VLOOKUP($O1448,'APOIO-DESPESAS'!$A$3:$N$962,12,FALSE)),"")</f>
        <v/>
      </c>
      <c r="L1448" s="223" t="str">
        <f>IFERROR(IF(VLOOKUP($O1448,'APOIO-DESPESAS'!$A$3:$N$962,13,FALSE)="","",VLOOKUP($O1448,'APOIO-DESPESAS'!$A$3:$N$962,13,FALSE)),"")</f>
        <v/>
      </c>
      <c r="M1448" s="223" t="str">
        <f>IFERROR(IF(VLOOKUP($O1448,'APOIO-DESPESAS'!$A$3:$N$962,14,FALSE)="","",VLOOKUP($O1448,'APOIO-DESPESAS'!$A$3:$N$962,14,FALSE)),"")</f>
        <v/>
      </c>
      <c r="O1448" s="223">
        <f t="shared" si="22"/>
        <v>1446</v>
      </c>
    </row>
    <row r="1449" spans="1:15" x14ac:dyDescent="0.25">
      <c r="A1449" s="223" t="str">
        <f>IFERROR(IF(VLOOKUP($O1449,'APOIO-DESPESAS'!$A$3:$N$962,2,FALSE)="","",VLOOKUP($O1449,'APOIO-DESPESAS'!$A$3:$N$962,2,FALSE)),"")</f>
        <v/>
      </c>
      <c r="B1449" s="223" t="str">
        <f>IFERROR(IF(VLOOKUP($O1449,'APOIO-DESPESAS'!$A$3:$N$962,3,FALSE)="","",VLOOKUP($O1449,'APOIO-DESPESAS'!$A$3:$N$962,3,FALSE)),"")</f>
        <v/>
      </c>
      <c r="C1449" s="223" t="str">
        <f>IFERROR(IF(VLOOKUP($O1449,'APOIO-DESPESAS'!$A$3:$N$962,4,FALSE)="","",VLOOKUP($O1449,'APOIO-DESPESAS'!$A$3:$N$962,4,FALSE)),"")</f>
        <v/>
      </c>
      <c r="D1449" s="223" t="str">
        <f>IFERROR(IF(VLOOKUP($O1449,'APOIO-DESPESAS'!$A$3:$N$962,5,FALSE)="","",VLOOKUP($O1449,'APOIO-DESPESAS'!$A$3:$N$962,5,FALSE)),"")</f>
        <v/>
      </c>
      <c r="E1449" s="223" t="str">
        <f>IFERROR(IF(VLOOKUP($O1449,'APOIO-DESPESAS'!$A$3:$N$962,6,FALSE)="","",VLOOKUP($O1449,'APOIO-DESPESAS'!$A$3:$N$962,6,FALSE)),"")</f>
        <v/>
      </c>
      <c r="F1449" s="223" t="str">
        <f>IFERROR(IF(VLOOKUP($O1449,'APOIO-DESPESAS'!$A$3:$N$962,7,FALSE)="","",VLOOKUP($O1449,'APOIO-DESPESAS'!$A$3:$N$962,7,FALSE)),"")</f>
        <v/>
      </c>
      <c r="G1449" s="223" t="str">
        <f>IFERROR(IF(VLOOKUP($O1449,'APOIO-DESPESAS'!$A$3:$N$962,8,FALSE)="","",VLOOKUP($O1449,'APOIO-DESPESAS'!$A$3:$N$962,8,FALSE)),"")</f>
        <v/>
      </c>
      <c r="H1449" s="223" t="str">
        <f>IFERROR(IF(VLOOKUP($O1449,'APOIO-DESPESAS'!$A$3:$N$962,9,FALSE)="","",VLOOKUP($O1449,'APOIO-DESPESAS'!$A$3:$N$962,9,FALSE)),"")</f>
        <v/>
      </c>
      <c r="I1449" s="223" t="str">
        <f>IFERROR(IF(VLOOKUP($O1449,'APOIO-DESPESAS'!$A$3:$N$962,10,FALSE)="","",VLOOKUP($O1449,'APOIO-DESPESAS'!$A$3:$N$962,10,FALSE)),"")</f>
        <v/>
      </c>
      <c r="J1449" s="223" t="str">
        <f>IFERROR(IF(VLOOKUP($O1449,'APOIO-DESPESAS'!$A$3:$N$962,11,FALSE)="","",VLOOKUP($O1449,'APOIO-DESPESAS'!$A$3:$N$962,11,FALSE)),"")</f>
        <v/>
      </c>
      <c r="K1449" s="223" t="str">
        <f>IFERROR(IF(VLOOKUP($O1449,'APOIO-DESPESAS'!$A$3:$N$962,12,FALSE)="","",VLOOKUP($O1449,'APOIO-DESPESAS'!$A$3:$N$962,12,FALSE)),"")</f>
        <v/>
      </c>
      <c r="L1449" s="223" t="str">
        <f>IFERROR(IF(VLOOKUP($O1449,'APOIO-DESPESAS'!$A$3:$N$962,13,FALSE)="","",VLOOKUP($O1449,'APOIO-DESPESAS'!$A$3:$N$962,13,FALSE)),"")</f>
        <v/>
      </c>
      <c r="M1449" s="223" t="str">
        <f>IFERROR(IF(VLOOKUP($O1449,'APOIO-DESPESAS'!$A$3:$N$962,14,FALSE)="","",VLOOKUP($O1449,'APOIO-DESPESAS'!$A$3:$N$962,14,FALSE)),"")</f>
        <v/>
      </c>
      <c r="O1449" s="223">
        <f t="shared" si="22"/>
        <v>1447</v>
      </c>
    </row>
    <row r="1450" spans="1:15" x14ac:dyDescent="0.25">
      <c r="A1450" s="223" t="str">
        <f>IFERROR(IF(VLOOKUP($O1450,'APOIO-DESPESAS'!$A$3:$N$962,2,FALSE)="","",VLOOKUP($O1450,'APOIO-DESPESAS'!$A$3:$N$962,2,FALSE)),"")</f>
        <v/>
      </c>
      <c r="B1450" s="223" t="str">
        <f>IFERROR(IF(VLOOKUP($O1450,'APOIO-DESPESAS'!$A$3:$N$962,3,FALSE)="","",VLOOKUP($O1450,'APOIO-DESPESAS'!$A$3:$N$962,3,FALSE)),"")</f>
        <v/>
      </c>
      <c r="C1450" s="223" t="str">
        <f>IFERROR(IF(VLOOKUP($O1450,'APOIO-DESPESAS'!$A$3:$N$962,4,FALSE)="","",VLOOKUP($O1450,'APOIO-DESPESAS'!$A$3:$N$962,4,FALSE)),"")</f>
        <v/>
      </c>
      <c r="D1450" s="223" t="str">
        <f>IFERROR(IF(VLOOKUP($O1450,'APOIO-DESPESAS'!$A$3:$N$962,5,FALSE)="","",VLOOKUP($O1450,'APOIO-DESPESAS'!$A$3:$N$962,5,FALSE)),"")</f>
        <v/>
      </c>
      <c r="E1450" s="223" t="str">
        <f>IFERROR(IF(VLOOKUP($O1450,'APOIO-DESPESAS'!$A$3:$N$962,6,FALSE)="","",VLOOKUP($O1450,'APOIO-DESPESAS'!$A$3:$N$962,6,FALSE)),"")</f>
        <v/>
      </c>
      <c r="F1450" s="223" t="str">
        <f>IFERROR(IF(VLOOKUP($O1450,'APOIO-DESPESAS'!$A$3:$N$962,7,FALSE)="","",VLOOKUP($O1450,'APOIO-DESPESAS'!$A$3:$N$962,7,FALSE)),"")</f>
        <v/>
      </c>
      <c r="G1450" s="223" t="str">
        <f>IFERROR(IF(VLOOKUP($O1450,'APOIO-DESPESAS'!$A$3:$N$962,8,FALSE)="","",VLOOKUP($O1450,'APOIO-DESPESAS'!$A$3:$N$962,8,FALSE)),"")</f>
        <v/>
      </c>
      <c r="H1450" s="223" t="str">
        <f>IFERROR(IF(VLOOKUP($O1450,'APOIO-DESPESAS'!$A$3:$N$962,9,FALSE)="","",VLOOKUP($O1450,'APOIO-DESPESAS'!$A$3:$N$962,9,FALSE)),"")</f>
        <v/>
      </c>
      <c r="I1450" s="223" t="str">
        <f>IFERROR(IF(VLOOKUP($O1450,'APOIO-DESPESAS'!$A$3:$N$962,10,FALSE)="","",VLOOKUP($O1450,'APOIO-DESPESAS'!$A$3:$N$962,10,FALSE)),"")</f>
        <v/>
      </c>
      <c r="J1450" s="223" t="str">
        <f>IFERROR(IF(VLOOKUP($O1450,'APOIO-DESPESAS'!$A$3:$N$962,11,FALSE)="","",VLOOKUP($O1450,'APOIO-DESPESAS'!$A$3:$N$962,11,FALSE)),"")</f>
        <v/>
      </c>
      <c r="K1450" s="223" t="str">
        <f>IFERROR(IF(VLOOKUP($O1450,'APOIO-DESPESAS'!$A$3:$N$962,12,FALSE)="","",VLOOKUP($O1450,'APOIO-DESPESAS'!$A$3:$N$962,12,FALSE)),"")</f>
        <v/>
      </c>
      <c r="L1450" s="223" t="str">
        <f>IFERROR(IF(VLOOKUP($O1450,'APOIO-DESPESAS'!$A$3:$N$962,13,FALSE)="","",VLOOKUP($O1450,'APOIO-DESPESAS'!$A$3:$N$962,13,FALSE)),"")</f>
        <v/>
      </c>
      <c r="M1450" s="223" t="str">
        <f>IFERROR(IF(VLOOKUP($O1450,'APOIO-DESPESAS'!$A$3:$N$962,14,FALSE)="","",VLOOKUP($O1450,'APOIO-DESPESAS'!$A$3:$N$962,14,FALSE)),"")</f>
        <v/>
      </c>
      <c r="O1450" s="223">
        <f t="shared" si="22"/>
        <v>1448</v>
      </c>
    </row>
    <row r="1451" spans="1:15" x14ac:dyDescent="0.25">
      <c r="A1451" s="223" t="str">
        <f>IFERROR(IF(VLOOKUP($O1451,'APOIO-DESPESAS'!$A$3:$N$962,2,FALSE)="","",VLOOKUP($O1451,'APOIO-DESPESAS'!$A$3:$N$962,2,FALSE)),"")</f>
        <v/>
      </c>
      <c r="B1451" s="223" t="str">
        <f>IFERROR(IF(VLOOKUP($O1451,'APOIO-DESPESAS'!$A$3:$N$962,3,FALSE)="","",VLOOKUP($O1451,'APOIO-DESPESAS'!$A$3:$N$962,3,FALSE)),"")</f>
        <v/>
      </c>
      <c r="C1451" s="223" t="str">
        <f>IFERROR(IF(VLOOKUP($O1451,'APOIO-DESPESAS'!$A$3:$N$962,4,FALSE)="","",VLOOKUP($O1451,'APOIO-DESPESAS'!$A$3:$N$962,4,FALSE)),"")</f>
        <v/>
      </c>
      <c r="D1451" s="223" t="str">
        <f>IFERROR(IF(VLOOKUP($O1451,'APOIO-DESPESAS'!$A$3:$N$962,5,FALSE)="","",VLOOKUP($O1451,'APOIO-DESPESAS'!$A$3:$N$962,5,FALSE)),"")</f>
        <v/>
      </c>
      <c r="E1451" s="223" t="str">
        <f>IFERROR(IF(VLOOKUP($O1451,'APOIO-DESPESAS'!$A$3:$N$962,6,FALSE)="","",VLOOKUP($O1451,'APOIO-DESPESAS'!$A$3:$N$962,6,FALSE)),"")</f>
        <v/>
      </c>
      <c r="F1451" s="223" t="str">
        <f>IFERROR(IF(VLOOKUP($O1451,'APOIO-DESPESAS'!$A$3:$N$962,7,FALSE)="","",VLOOKUP($O1451,'APOIO-DESPESAS'!$A$3:$N$962,7,FALSE)),"")</f>
        <v/>
      </c>
      <c r="G1451" s="223" t="str">
        <f>IFERROR(IF(VLOOKUP($O1451,'APOIO-DESPESAS'!$A$3:$N$962,8,FALSE)="","",VLOOKUP($O1451,'APOIO-DESPESAS'!$A$3:$N$962,8,FALSE)),"")</f>
        <v/>
      </c>
      <c r="H1451" s="223" t="str">
        <f>IFERROR(IF(VLOOKUP($O1451,'APOIO-DESPESAS'!$A$3:$N$962,9,FALSE)="","",VLOOKUP($O1451,'APOIO-DESPESAS'!$A$3:$N$962,9,FALSE)),"")</f>
        <v/>
      </c>
      <c r="I1451" s="223" t="str">
        <f>IFERROR(IF(VLOOKUP($O1451,'APOIO-DESPESAS'!$A$3:$N$962,10,FALSE)="","",VLOOKUP($O1451,'APOIO-DESPESAS'!$A$3:$N$962,10,FALSE)),"")</f>
        <v/>
      </c>
      <c r="J1451" s="223" t="str">
        <f>IFERROR(IF(VLOOKUP($O1451,'APOIO-DESPESAS'!$A$3:$N$962,11,FALSE)="","",VLOOKUP($O1451,'APOIO-DESPESAS'!$A$3:$N$962,11,FALSE)),"")</f>
        <v/>
      </c>
      <c r="K1451" s="223" t="str">
        <f>IFERROR(IF(VLOOKUP($O1451,'APOIO-DESPESAS'!$A$3:$N$962,12,FALSE)="","",VLOOKUP($O1451,'APOIO-DESPESAS'!$A$3:$N$962,12,FALSE)),"")</f>
        <v/>
      </c>
      <c r="L1451" s="223" t="str">
        <f>IFERROR(IF(VLOOKUP($O1451,'APOIO-DESPESAS'!$A$3:$N$962,13,FALSE)="","",VLOOKUP($O1451,'APOIO-DESPESAS'!$A$3:$N$962,13,FALSE)),"")</f>
        <v/>
      </c>
      <c r="M1451" s="223" t="str">
        <f>IFERROR(IF(VLOOKUP($O1451,'APOIO-DESPESAS'!$A$3:$N$962,14,FALSE)="","",VLOOKUP($O1451,'APOIO-DESPESAS'!$A$3:$N$962,14,FALSE)),"")</f>
        <v/>
      </c>
      <c r="O1451" s="223">
        <f t="shared" si="22"/>
        <v>1449</v>
      </c>
    </row>
    <row r="1452" spans="1:15" x14ac:dyDescent="0.25">
      <c r="A1452" s="223" t="str">
        <f>IFERROR(IF(VLOOKUP($O1452,'APOIO-DESPESAS'!$A$3:$N$962,2,FALSE)="","",VLOOKUP($O1452,'APOIO-DESPESAS'!$A$3:$N$962,2,FALSE)),"")</f>
        <v/>
      </c>
      <c r="B1452" s="223" t="str">
        <f>IFERROR(IF(VLOOKUP($O1452,'APOIO-DESPESAS'!$A$3:$N$962,3,FALSE)="","",VLOOKUP($O1452,'APOIO-DESPESAS'!$A$3:$N$962,3,FALSE)),"")</f>
        <v/>
      </c>
      <c r="C1452" s="223" t="str">
        <f>IFERROR(IF(VLOOKUP($O1452,'APOIO-DESPESAS'!$A$3:$N$962,4,FALSE)="","",VLOOKUP($O1452,'APOIO-DESPESAS'!$A$3:$N$962,4,FALSE)),"")</f>
        <v/>
      </c>
      <c r="D1452" s="223" t="str">
        <f>IFERROR(IF(VLOOKUP($O1452,'APOIO-DESPESAS'!$A$3:$N$962,5,FALSE)="","",VLOOKUP($O1452,'APOIO-DESPESAS'!$A$3:$N$962,5,FALSE)),"")</f>
        <v/>
      </c>
      <c r="E1452" s="223" t="str">
        <f>IFERROR(IF(VLOOKUP($O1452,'APOIO-DESPESAS'!$A$3:$N$962,6,FALSE)="","",VLOOKUP($O1452,'APOIO-DESPESAS'!$A$3:$N$962,6,FALSE)),"")</f>
        <v/>
      </c>
      <c r="F1452" s="223" t="str">
        <f>IFERROR(IF(VLOOKUP($O1452,'APOIO-DESPESAS'!$A$3:$N$962,7,FALSE)="","",VLOOKUP($O1452,'APOIO-DESPESAS'!$A$3:$N$962,7,FALSE)),"")</f>
        <v/>
      </c>
      <c r="G1452" s="223" t="str">
        <f>IFERROR(IF(VLOOKUP($O1452,'APOIO-DESPESAS'!$A$3:$N$962,8,FALSE)="","",VLOOKUP($O1452,'APOIO-DESPESAS'!$A$3:$N$962,8,FALSE)),"")</f>
        <v/>
      </c>
      <c r="H1452" s="223" t="str">
        <f>IFERROR(IF(VLOOKUP($O1452,'APOIO-DESPESAS'!$A$3:$N$962,9,FALSE)="","",VLOOKUP($O1452,'APOIO-DESPESAS'!$A$3:$N$962,9,FALSE)),"")</f>
        <v/>
      </c>
      <c r="I1452" s="223" t="str">
        <f>IFERROR(IF(VLOOKUP($O1452,'APOIO-DESPESAS'!$A$3:$N$962,10,FALSE)="","",VLOOKUP($O1452,'APOIO-DESPESAS'!$A$3:$N$962,10,FALSE)),"")</f>
        <v/>
      </c>
      <c r="J1452" s="223" t="str">
        <f>IFERROR(IF(VLOOKUP($O1452,'APOIO-DESPESAS'!$A$3:$N$962,11,FALSE)="","",VLOOKUP($O1452,'APOIO-DESPESAS'!$A$3:$N$962,11,FALSE)),"")</f>
        <v/>
      </c>
      <c r="K1452" s="223" t="str">
        <f>IFERROR(IF(VLOOKUP($O1452,'APOIO-DESPESAS'!$A$3:$N$962,12,FALSE)="","",VLOOKUP($O1452,'APOIO-DESPESAS'!$A$3:$N$962,12,FALSE)),"")</f>
        <v/>
      </c>
      <c r="L1452" s="223" t="str">
        <f>IFERROR(IF(VLOOKUP($O1452,'APOIO-DESPESAS'!$A$3:$N$962,13,FALSE)="","",VLOOKUP($O1452,'APOIO-DESPESAS'!$A$3:$N$962,13,FALSE)),"")</f>
        <v/>
      </c>
      <c r="M1452" s="223" t="str">
        <f>IFERROR(IF(VLOOKUP($O1452,'APOIO-DESPESAS'!$A$3:$N$962,14,FALSE)="","",VLOOKUP($O1452,'APOIO-DESPESAS'!$A$3:$N$962,14,FALSE)),"")</f>
        <v/>
      </c>
      <c r="O1452" s="223">
        <f t="shared" si="22"/>
        <v>1450</v>
      </c>
    </row>
    <row r="1453" spans="1:15" x14ac:dyDescent="0.25">
      <c r="A1453" s="223" t="str">
        <f>IFERROR(IF(VLOOKUP($O1453,'APOIO-DESPESAS'!$A$3:$N$962,2,FALSE)="","",VLOOKUP($O1453,'APOIO-DESPESAS'!$A$3:$N$962,2,FALSE)),"")</f>
        <v/>
      </c>
      <c r="B1453" s="223" t="str">
        <f>IFERROR(IF(VLOOKUP($O1453,'APOIO-DESPESAS'!$A$3:$N$962,3,FALSE)="","",VLOOKUP($O1453,'APOIO-DESPESAS'!$A$3:$N$962,3,FALSE)),"")</f>
        <v/>
      </c>
      <c r="C1453" s="223" t="str">
        <f>IFERROR(IF(VLOOKUP($O1453,'APOIO-DESPESAS'!$A$3:$N$962,4,FALSE)="","",VLOOKUP($O1453,'APOIO-DESPESAS'!$A$3:$N$962,4,FALSE)),"")</f>
        <v/>
      </c>
      <c r="D1453" s="223" t="str">
        <f>IFERROR(IF(VLOOKUP($O1453,'APOIO-DESPESAS'!$A$3:$N$962,5,FALSE)="","",VLOOKUP($O1453,'APOIO-DESPESAS'!$A$3:$N$962,5,FALSE)),"")</f>
        <v/>
      </c>
      <c r="E1453" s="223" t="str">
        <f>IFERROR(IF(VLOOKUP($O1453,'APOIO-DESPESAS'!$A$3:$N$962,6,FALSE)="","",VLOOKUP($O1453,'APOIO-DESPESAS'!$A$3:$N$962,6,FALSE)),"")</f>
        <v/>
      </c>
      <c r="F1453" s="223" t="str">
        <f>IFERROR(IF(VLOOKUP($O1453,'APOIO-DESPESAS'!$A$3:$N$962,7,FALSE)="","",VLOOKUP($O1453,'APOIO-DESPESAS'!$A$3:$N$962,7,FALSE)),"")</f>
        <v/>
      </c>
      <c r="G1453" s="223" t="str">
        <f>IFERROR(IF(VLOOKUP($O1453,'APOIO-DESPESAS'!$A$3:$N$962,8,FALSE)="","",VLOOKUP($O1453,'APOIO-DESPESAS'!$A$3:$N$962,8,FALSE)),"")</f>
        <v/>
      </c>
      <c r="H1453" s="223" t="str">
        <f>IFERROR(IF(VLOOKUP($O1453,'APOIO-DESPESAS'!$A$3:$N$962,9,FALSE)="","",VLOOKUP($O1453,'APOIO-DESPESAS'!$A$3:$N$962,9,FALSE)),"")</f>
        <v/>
      </c>
      <c r="I1453" s="223" t="str">
        <f>IFERROR(IF(VLOOKUP($O1453,'APOIO-DESPESAS'!$A$3:$N$962,10,FALSE)="","",VLOOKUP($O1453,'APOIO-DESPESAS'!$A$3:$N$962,10,FALSE)),"")</f>
        <v/>
      </c>
      <c r="J1453" s="223" t="str">
        <f>IFERROR(IF(VLOOKUP($O1453,'APOIO-DESPESAS'!$A$3:$N$962,11,FALSE)="","",VLOOKUP($O1453,'APOIO-DESPESAS'!$A$3:$N$962,11,FALSE)),"")</f>
        <v/>
      </c>
      <c r="K1453" s="223" t="str">
        <f>IFERROR(IF(VLOOKUP($O1453,'APOIO-DESPESAS'!$A$3:$N$962,12,FALSE)="","",VLOOKUP($O1453,'APOIO-DESPESAS'!$A$3:$N$962,12,FALSE)),"")</f>
        <v/>
      </c>
      <c r="L1453" s="223" t="str">
        <f>IFERROR(IF(VLOOKUP($O1453,'APOIO-DESPESAS'!$A$3:$N$962,13,FALSE)="","",VLOOKUP($O1453,'APOIO-DESPESAS'!$A$3:$N$962,13,FALSE)),"")</f>
        <v/>
      </c>
      <c r="M1453" s="223" t="str">
        <f>IFERROR(IF(VLOOKUP($O1453,'APOIO-DESPESAS'!$A$3:$N$962,14,FALSE)="","",VLOOKUP($O1453,'APOIO-DESPESAS'!$A$3:$N$962,14,FALSE)),"")</f>
        <v/>
      </c>
      <c r="O1453" s="223">
        <f t="shared" si="22"/>
        <v>1451</v>
      </c>
    </row>
    <row r="1454" spans="1:15" x14ac:dyDescent="0.25">
      <c r="A1454" s="223" t="str">
        <f>IFERROR(IF(VLOOKUP($O1454,'APOIO-DESPESAS'!$A$3:$N$962,2,FALSE)="","",VLOOKUP($O1454,'APOIO-DESPESAS'!$A$3:$N$962,2,FALSE)),"")</f>
        <v/>
      </c>
      <c r="B1454" s="223" t="str">
        <f>IFERROR(IF(VLOOKUP($O1454,'APOIO-DESPESAS'!$A$3:$N$962,3,FALSE)="","",VLOOKUP($O1454,'APOIO-DESPESAS'!$A$3:$N$962,3,FALSE)),"")</f>
        <v/>
      </c>
      <c r="C1454" s="223" t="str">
        <f>IFERROR(IF(VLOOKUP($O1454,'APOIO-DESPESAS'!$A$3:$N$962,4,FALSE)="","",VLOOKUP($O1454,'APOIO-DESPESAS'!$A$3:$N$962,4,FALSE)),"")</f>
        <v/>
      </c>
      <c r="D1454" s="223" t="str">
        <f>IFERROR(IF(VLOOKUP($O1454,'APOIO-DESPESAS'!$A$3:$N$962,5,FALSE)="","",VLOOKUP($O1454,'APOIO-DESPESAS'!$A$3:$N$962,5,FALSE)),"")</f>
        <v/>
      </c>
      <c r="E1454" s="223" t="str">
        <f>IFERROR(IF(VLOOKUP($O1454,'APOIO-DESPESAS'!$A$3:$N$962,6,FALSE)="","",VLOOKUP($O1454,'APOIO-DESPESAS'!$A$3:$N$962,6,FALSE)),"")</f>
        <v/>
      </c>
      <c r="F1454" s="223" t="str">
        <f>IFERROR(IF(VLOOKUP($O1454,'APOIO-DESPESAS'!$A$3:$N$962,7,FALSE)="","",VLOOKUP($O1454,'APOIO-DESPESAS'!$A$3:$N$962,7,FALSE)),"")</f>
        <v/>
      </c>
      <c r="G1454" s="223" t="str">
        <f>IFERROR(IF(VLOOKUP($O1454,'APOIO-DESPESAS'!$A$3:$N$962,8,FALSE)="","",VLOOKUP($O1454,'APOIO-DESPESAS'!$A$3:$N$962,8,FALSE)),"")</f>
        <v/>
      </c>
      <c r="H1454" s="223" t="str">
        <f>IFERROR(IF(VLOOKUP($O1454,'APOIO-DESPESAS'!$A$3:$N$962,9,FALSE)="","",VLOOKUP($O1454,'APOIO-DESPESAS'!$A$3:$N$962,9,FALSE)),"")</f>
        <v/>
      </c>
      <c r="I1454" s="223" t="str">
        <f>IFERROR(IF(VLOOKUP($O1454,'APOIO-DESPESAS'!$A$3:$N$962,10,FALSE)="","",VLOOKUP($O1454,'APOIO-DESPESAS'!$A$3:$N$962,10,FALSE)),"")</f>
        <v/>
      </c>
      <c r="J1454" s="223" t="str">
        <f>IFERROR(IF(VLOOKUP($O1454,'APOIO-DESPESAS'!$A$3:$N$962,11,FALSE)="","",VLOOKUP($O1454,'APOIO-DESPESAS'!$A$3:$N$962,11,FALSE)),"")</f>
        <v/>
      </c>
      <c r="K1454" s="223" t="str">
        <f>IFERROR(IF(VLOOKUP($O1454,'APOIO-DESPESAS'!$A$3:$N$962,12,FALSE)="","",VLOOKUP($O1454,'APOIO-DESPESAS'!$A$3:$N$962,12,FALSE)),"")</f>
        <v/>
      </c>
      <c r="L1454" s="223" t="str">
        <f>IFERROR(IF(VLOOKUP($O1454,'APOIO-DESPESAS'!$A$3:$N$962,13,FALSE)="","",VLOOKUP($O1454,'APOIO-DESPESAS'!$A$3:$N$962,13,FALSE)),"")</f>
        <v/>
      </c>
      <c r="M1454" s="223" t="str">
        <f>IFERROR(IF(VLOOKUP($O1454,'APOIO-DESPESAS'!$A$3:$N$962,14,FALSE)="","",VLOOKUP($O1454,'APOIO-DESPESAS'!$A$3:$N$962,14,FALSE)),"")</f>
        <v/>
      </c>
      <c r="O1454" s="223">
        <f t="shared" si="22"/>
        <v>1452</v>
      </c>
    </row>
    <row r="1455" spans="1:15" x14ac:dyDescent="0.25">
      <c r="A1455" s="223" t="str">
        <f>IFERROR(IF(VLOOKUP($O1455,'APOIO-DESPESAS'!$A$3:$N$962,2,FALSE)="","",VLOOKUP($O1455,'APOIO-DESPESAS'!$A$3:$N$962,2,FALSE)),"")</f>
        <v/>
      </c>
      <c r="B1455" s="223" t="str">
        <f>IFERROR(IF(VLOOKUP($O1455,'APOIO-DESPESAS'!$A$3:$N$962,3,FALSE)="","",VLOOKUP($O1455,'APOIO-DESPESAS'!$A$3:$N$962,3,FALSE)),"")</f>
        <v/>
      </c>
      <c r="C1455" s="223" t="str">
        <f>IFERROR(IF(VLOOKUP($O1455,'APOIO-DESPESAS'!$A$3:$N$962,4,FALSE)="","",VLOOKUP($O1455,'APOIO-DESPESAS'!$A$3:$N$962,4,FALSE)),"")</f>
        <v/>
      </c>
      <c r="D1455" s="223" t="str">
        <f>IFERROR(IF(VLOOKUP($O1455,'APOIO-DESPESAS'!$A$3:$N$962,5,FALSE)="","",VLOOKUP($O1455,'APOIO-DESPESAS'!$A$3:$N$962,5,FALSE)),"")</f>
        <v/>
      </c>
      <c r="E1455" s="223" t="str">
        <f>IFERROR(IF(VLOOKUP($O1455,'APOIO-DESPESAS'!$A$3:$N$962,6,FALSE)="","",VLOOKUP($O1455,'APOIO-DESPESAS'!$A$3:$N$962,6,FALSE)),"")</f>
        <v/>
      </c>
      <c r="F1455" s="223" t="str">
        <f>IFERROR(IF(VLOOKUP($O1455,'APOIO-DESPESAS'!$A$3:$N$962,7,FALSE)="","",VLOOKUP($O1455,'APOIO-DESPESAS'!$A$3:$N$962,7,FALSE)),"")</f>
        <v/>
      </c>
      <c r="G1455" s="223" t="str">
        <f>IFERROR(IF(VLOOKUP($O1455,'APOIO-DESPESAS'!$A$3:$N$962,8,FALSE)="","",VLOOKUP($O1455,'APOIO-DESPESAS'!$A$3:$N$962,8,FALSE)),"")</f>
        <v/>
      </c>
      <c r="H1455" s="223" t="str">
        <f>IFERROR(IF(VLOOKUP($O1455,'APOIO-DESPESAS'!$A$3:$N$962,9,FALSE)="","",VLOOKUP($O1455,'APOIO-DESPESAS'!$A$3:$N$962,9,FALSE)),"")</f>
        <v/>
      </c>
      <c r="I1455" s="223" t="str">
        <f>IFERROR(IF(VLOOKUP($O1455,'APOIO-DESPESAS'!$A$3:$N$962,10,FALSE)="","",VLOOKUP($O1455,'APOIO-DESPESAS'!$A$3:$N$962,10,FALSE)),"")</f>
        <v/>
      </c>
      <c r="J1455" s="223" t="str">
        <f>IFERROR(IF(VLOOKUP($O1455,'APOIO-DESPESAS'!$A$3:$N$962,11,FALSE)="","",VLOOKUP($O1455,'APOIO-DESPESAS'!$A$3:$N$962,11,FALSE)),"")</f>
        <v/>
      </c>
      <c r="K1455" s="223" t="str">
        <f>IFERROR(IF(VLOOKUP($O1455,'APOIO-DESPESAS'!$A$3:$N$962,12,FALSE)="","",VLOOKUP($O1455,'APOIO-DESPESAS'!$A$3:$N$962,12,FALSE)),"")</f>
        <v/>
      </c>
      <c r="L1455" s="223" t="str">
        <f>IFERROR(IF(VLOOKUP($O1455,'APOIO-DESPESAS'!$A$3:$N$962,13,FALSE)="","",VLOOKUP($O1455,'APOIO-DESPESAS'!$A$3:$N$962,13,FALSE)),"")</f>
        <v/>
      </c>
      <c r="M1455" s="223" t="str">
        <f>IFERROR(IF(VLOOKUP($O1455,'APOIO-DESPESAS'!$A$3:$N$962,14,FALSE)="","",VLOOKUP($O1455,'APOIO-DESPESAS'!$A$3:$N$962,14,FALSE)),"")</f>
        <v/>
      </c>
      <c r="O1455" s="223">
        <f t="shared" si="22"/>
        <v>1453</v>
      </c>
    </row>
    <row r="1456" spans="1:15" x14ac:dyDescent="0.25">
      <c r="A1456" s="223" t="str">
        <f>IFERROR(IF(VLOOKUP($O1456,'APOIO-DESPESAS'!$A$3:$N$962,2,FALSE)="","",VLOOKUP($O1456,'APOIO-DESPESAS'!$A$3:$N$962,2,FALSE)),"")</f>
        <v/>
      </c>
      <c r="B1456" s="223" t="str">
        <f>IFERROR(IF(VLOOKUP($O1456,'APOIO-DESPESAS'!$A$3:$N$962,3,FALSE)="","",VLOOKUP($O1456,'APOIO-DESPESAS'!$A$3:$N$962,3,FALSE)),"")</f>
        <v/>
      </c>
      <c r="C1456" s="223" t="str">
        <f>IFERROR(IF(VLOOKUP($O1456,'APOIO-DESPESAS'!$A$3:$N$962,4,FALSE)="","",VLOOKUP($O1456,'APOIO-DESPESAS'!$A$3:$N$962,4,FALSE)),"")</f>
        <v/>
      </c>
      <c r="D1456" s="223" t="str">
        <f>IFERROR(IF(VLOOKUP($O1456,'APOIO-DESPESAS'!$A$3:$N$962,5,FALSE)="","",VLOOKUP($O1456,'APOIO-DESPESAS'!$A$3:$N$962,5,FALSE)),"")</f>
        <v/>
      </c>
      <c r="E1456" s="223" t="str">
        <f>IFERROR(IF(VLOOKUP($O1456,'APOIO-DESPESAS'!$A$3:$N$962,6,FALSE)="","",VLOOKUP($O1456,'APOIO-DESPESAS'!$A$3:$N$962,6,FALSE)),"")</f>
        <v/>
      </c>
      <c r="F1456" s="223" t="str">
        <f>IFERROR(IF(VLOOKUP($O1456,'APOIO-DESPESAS'!$A$3:$N$962,7,FALSE)="","",VLOOKUP($O1456,'APOIO-DESPESAS'!$A$3:$N$962,7,FALSE)),"")</f>
        <v/>
      </c>
      <c r="G1456" s="223" t="str">
        <f>IFERROR(IF(VLOOKUP($O1456,'APOIO-DESPESAS'!$A$3:$N$962,8,FALSE)="","",VLOOKUP($O1456,'APOIO-DESPESAS'!$A$3:$N$962,8,FALSE)),"")</f>
        <v/>
      </c>
      <c r="H1456" s="223" t="str">
        <f>IFERROR(IF(VLOOKUP($O1456,'APOIO-DESPESAS'!$A$3:$N$962,9,FALSE)="","",VLOOKUP($O1456,'APOIO-DESPESAS'!$A$3:$N$962,9,FALSE)),"")</f>
        <v/>
      </c>
      <c r="I1456" s="223" t="str">
        <f>IFERROR(IF(VLOOKUP($O1456,'APOIO-DESPESAS'!$A$3:$N$962,10,FALSE)="","",VLOOKUP($O1456,'APOIO-DESPESAS'!$A$3:$N$962,10,FALSE)),"")</f>
        <v/>
      </c>
      <c r="J1456" s="223" t="str">
        <f>IFERROR(IF(VLOOKUP($O1456,'APOIO-DESPESAS'!$A$3:$N$962,11,FALSE)="","",VLOOKUP($O1456,'APOIO-DESPESAS'!$A$3:$N$962,11,FALSE)),"")</f>
        <v/>
      </c>
      <c r="K1456" s="223" t="str">
        <f>IFERROR(IF(VLOOKUP($O1456,'APOIO-DESPESAS'!$A$3:$N$962,12,FALSE)="","",VLOOKUP($O1456,'APOIO-DESPESAS'!$A$3:$N$962,12,FALSE)),"")</f>
        <v/>
      </c>
      <c r="L1456" s="223" t="str">
        <f>IFERROR(IF(VLOOKUP($O1456,'APOIO-DESPESAS'!$A$3:$N$962,13,FALSE)="","",VLOOKUP($O1456,'APOIO-DESPESAS'!$A$3:$N$962,13,FALSE)),"")</f>
        <v/>
      </c>
      <c r="M1456" s="223" t="str">
        <f>IFERROR(IF(VLOOKUP($O1456,'APOIO-DESPESAS'!$A$3:$N$962,14,FALSE)="","",VLOOKUP($O1456,'APOIO-DESPESAS'!$A$3:$N$962,14,FALSE)),"")</f>
        <v/>
      </c>
      <c r="O1456" s="223">
        <f t="shared" si="22"/>
        <v>1454</v>
      </c>
    </row>
    <row r="1457" spans="1:15" x14ac:dyDescent="0.25">
      <c r="A1457" s="223" t="str">
        <f>IFERROR(IF(VLOOKUP($O1457,'APOIO-DESPESAS'!$A$3:$N$962,2,FALSE)="","",VLOOKUP($O1457,'APOIO-DESPESAS'!$A$3:$N$962,2,FALSE)),"")</f>
        <v/>
      </c>
      <c r="B1457" s="223" t="str">
        <f>IFERROR(IF(VLOOKUP($O1457,'APOIO-DESPESAS'!$A$3:$N$962,3,FALSE)="","",VLOOKUP($O1457,'APOIO-DESPESAS'!$A$3:$N$962,3,FALSE)),"")</f>
        <v/>
      </c>
      <c r="C1457" s="223" t="str">
        <f>IFERROR(IF(VLOOKUP($O1457,'APOIO-DESPESAS'!$A$3:$N$962,4,FALSE)="","",VLOOKUP($O1457,'APOIO-DESPESAS'!$A$3:$N$962,4,FALSE)),"")</f>
        <v/>
      </c>
      <c r="D1457" s="223" t="str">
        <f>IFERROR(IF(VLOOKUP($O1457,'APOIO-DESPESAS'!$A$3:$N$962,5,FALSE)="","",VLOOKUP($O1457,'APOIO-DESPESAS'!$A$3:$N$962,5,FALSE)),"")</f>
        <v/>
      </c>
      <c r="E1457" s="223" t="str">
        <f>IFERROR(IF(VLOOKUP($O1457,'APOIO-DESPESAS'!$A$3:$N$962,6,FALSE)="","",VLOOKUP($O1457,'APOIO-DESPESAS'!$A$3:$N$962,6,FALSE)),"")</f>
        <v/>
      </c>
      <c r="F1457" s="223" t="str">
        <f>IFERROR(IF(VLOOKUP($O1457,'APOIO-DESPESAS'!$A$3:$N$962,7,FALSE)="","",VLOOKUP($O1457,'APOIO-DESPESAS'!$A$3:$N$962,7,FALSE)),"")</f>
        <v/>
      </c>
      <c r="G1457" s="223" t="str">
        <f>IFERROR(IF(VLOOKUP($O1457,'APOIO-DESPESAS'!$A$3:$N$962,8,FALSE)="","",VLOOKUP($O1457,'APOIO-DESPESAS'!$A$3:$N$962,8,FALSE)),"")</f>
        <v/>
      </c>
      <c r="H1457" s="223" t="str">
        <f>IFERROR(IF(VLOOKUP($O1457,'APOIO-DESPESAS'!$A$3:$N$962,9,FALSE)="","",VLOOKUP($O1457,'APOIO-DESPESAS'!$A$3:$N$962,9,FALSE)),"")</f>
        <v/>
      </c>
      <c r="I1457" s="223" t="str">
        <f>IFERROR(IF(VLOOKUP($O1457,'APOIO-DESPESAS'!$A$3:$N$962,10,FALSE)="","",VLOOKUP($O1457,'APOIO-DESPESAS'!$A$3:$N$962,10,FALSE)),"")</f>
        <v/>
      </c>
      <c r="J1457" s="223" t="str">
        <f>IFERROR(IF(VLOOKUP($O1457,'APOIO-DESPESAS'!$A$3:$N$962,11,FALSE)="","",VLOOKUP($O1457,'APOIO-DESPESAS'!$A$3:$N$962,11,FALSE)),"")</f>
        <v/>
      </c>
      <c r="K1457" s="223" t="str">
        <f>IFERROR(IF(VLOOKUP($O1457,'APOIO-DESPESAS'!$A$3:$N$962,12,FALSE)="","",VLOOKUP($O1457,'APOIO-DESPESAS'!$A$3:$N$962,12,FALSE)),"")</f>
        <v/>
      </c>
      <c r="L1457" s="223" t="str">
        <f>IFERROR(IF(VLOOKUP($O1457,'APOIO-DESPESAS'!$A$3:$N$962,13,FALSE)="","",VLOOKUP($O1457,'APOIO-DESPESAS'!$A$3:$N$962,13,FALSE)),"")</f>
        <v/>
      </c>
      <c r="M1457" s="223" t="str">
        <f>IFERROR(IF(VLOOKUP($O1457,'APOIO-DESPESAS'!$A$3:$N$962,14,FALSE)="","",VLOOKUP($O1457,'APOIO-DESPESAS'!$A$3:$N$962,14,FALSE)),"")</f>
        <v/>
      </c>
      <c r="O1457" s="223">
        <f t="shared" si="22"/>
        <v>1455</v>
      </c>
    </row>
    <row r="1458" spans="1:15" x14ac:dyDescent="0.25">
      <c r="A1458" s="223" t="str">
        <f>IFERROR(IF(VLOOKUP($O1458,'APOIO-DESPESAS'!$A$3:$N$962,2,FALSE)="","",VLOOKUP($O1458,'APOIO-DESPESAS'!$A$3:$N$962,2,FALSE)),"")</f>
        <v/>
      </c>
      <c r="B1458" s="223" t="str">
        <f>IFERROR(IF(VLOOKUP($O1458,'APOIO-DESPESAS'!$A$3:$N$962,3,FALSE)="","",VLOOKUP($O1458,'APOIO-DESPESAS'!$A$3:$N$962,3,FALSE)),"")</f>
        <v/>
      </c>
      <c r="C1458" s="223" t="str">
        <f>IFERROR(IF(VLOOKUP($O1458,'APOIO-DESPESAS'!$A$3:$N$962,4,FALSE)="","",VLOOKUP($O1458,'APOIO-DESPESAS'!$A$3:$N$962,4,FALSE)),"")</f>
        <v/>
      </c>
      <c r="D1458" s="223" t="str">
        <f>IFERROR(IF(VLOOKUP($O1458,'APOIO-DESPESAS'!$A$3:$N$962,5,FALSE)="","",VLOOKUP($O1458,'APOIO-DESPESAS'!$A$3:$N$962,5,FALSE)),"")</f>
        <v/>
      </c>
      <c r="E1458" s="223" t="str">
        <f>IFERROR(IF(VLOOKUP($O1458,'APOIO-DESPESAS'!$A$3:$N$962,6,FALSE)="","",VLOOKUP($O1458,'APOIO-DESPESAS'!$A$3:$N$962,6,FALSE)),"")</f>
        <v/>
      </c>
      <c r="F1458" s="223" t="str">
        <f>IFERROR(IF(VLOOKUP($O1458,'APOIO-DESPESAS'!$A$3:$N$962,7,FALSE)="","",VLOOKUP($O1458,'APOIO-DESPESAS'!$A$3:$N$962,7,FALSE)),"")</f>
        <v/>
      </c>
      <c r="G1458" s="223" t="str">
        <f>IFERROR(IF(VLOOKUP($O1458,'APOIO-DESPESAS'!$A$3:$N$962,8,FALSE)="","",VLOOKUP($O1458,'APOIO-DESPESAS'!$A$3:$N$962,8,FALSE)),"")</f>
        <v/>
      </c>
      <c r="H1458" s="223" t="str">
        <f>IFERROR(IF(VLOOKUP($O1458,'APOIO-DESPESAS'!$A$3:$N$962,9,FALSE)="","",VLOOKUP($O1458,'APOIO-DESPESAS'!$A$3:$N$962,9,FALSE)),"")</f>
        <v/>
      </c>
      <c r="I1458" s="223" t="str">
        <f>IFERROR(IF(VLOOKUP($O1458,'APOIO-DESPESAS'!$A$3:$N$962,10,FALSE)="","",VLOOKUP($O1458,'APOIO-DESPESAS'!$A$3:$N$962,10,FALSE)),"")</f>
        <v/>
      </c>
      <c r="J1458" s="223" t="str">
        <f>IFERROR(IF(VLOOKUP($O1458,'APOIO-DESPESAS'!$A$3:$N$962,11,FALSE)="","",VLOOKUP($O1458,'APOIO-DESPESAS'!$A$3:$N$962,11,FALSE)),"")</f>
        <v/>
      </c>
      <c r="K1458" s="223" t="str">
        <f>IFERROR(IF(VLOOKUP($O1458,'APOIO-DESPESAS'!$A$3:$N$962,12,FALSE)="","",VLOOKUP($O1458,'APOIO-DESPESAS'!$A$3:$N$962,12,FALSE)),"")</f>
        <v/>
      </c>
      <c r="L1458" s="223" t="str">
        <f>IFERROR(IF(VLOOKUP($O1458,'APOIO-DESPESAS'!$A$3:$N$962,13,FALSE)="","",VLOOKUP($O1458,'APOIO-DESPESAS'!$A$3:$N$962,13,FALSE)),"")</f>
        <v/>
      </c>
      <c r="M1458" s="223" t="str">
        <f>IFERROR(IF(VLOOKUP($O1458,'APOIO-DESPESAS'!$A$3:$N$962,14,FALSE)="","",VLOOKUP($O1458,'APOIO-DESPESAS'!$A$3:$N$962,14,FALSE)),"")</f>
        <v/>
      </c>
      <c r="O1458" s="223">
        <f t="shared" si="22"/>
        <v>1456</v>
      </c>
    </row>
    <row r="1459" spans="1:15" x14ac:dyDescent="0.25">
      <c r="A1459" s="223" t="str">
        <f>IFERROR(IF(VLOOKUP($O1459,'APOIO-DESPESAS'!$A$3:$N$962,2,FALSE)="","",VLOOKUP($O1459,'APOIO-DESPESAS'!$A$3:$N$962,2,FALSE)),"")</f>
        <v/>
      </c>
      <c r="B1459" s="223" t="str">
        <f>IFERROR(IF(VLOOKUP($O1459,'APOIO-DESPESAS'!$A$3:$N$962,3,FALSE)="","",VLOOKUP($O1459,'APOIO-DESPESAS'!$A$3:$N$962,3,FALSE)),"")</f>
        <v/>
      </c>
      <c r="C1459" s="223" t="str">
        <f>IFERROR(IF(VLOOKUP($O1459,'APOIO-DESPESAS'!$A$3:$N$962,4,FALSE)="","",VLOOKUP($O1459,'APOIO-DESPESAS'!$A$3:$N$962,4,FALSE)),"")</f>
        <v/>
      </c>
      <c r="D1459" s="223" t="str">
        <f>IFERROR(IF(VLOOKUP($O1459,'APOIO-DESPESAS'!$A$3:$N$962,5,FALSE)="","",VLOOKUP($O1459,'APOIO-DESPESAS'!$A$3:$N$962,5,FALSE)),"")</f>
        <v/>
      </c>
      <c r="E1459" s="223" t="str">
        <f>IFERROR(IF(VLOOKUP($O1459,'APOIO-DESPESAS'!$A$3:$N$962,6,FALSE)="","",VLOOKUP($O1459,'APOIO-DESPESAS'!$A$3:$N$962,6,FALSE)),"")</f>
        <v/>
      </c>
      <c r="F1459" s="223" t="str">
        <f>IFERROR(IF(VLOOKUP($O1459,'APOIO-DESPESAS'!$A$3:$N$962,7,FALSE)="","",VLOOKUP($O1459,'APOIO-DESPESAS'!$A$3:$N$962,7,FALSE)),"")</f>
        <v/>
      </c>
      <c r="G1459" s="223" t="str">
        <f>IFERROR(IF(VLOOKUP($O1459,'APOIO-DESPESAS'!$A$3:$N$962,8,FALSE)="","",VLOOKUP($O1459,'APOIO-DESPESAS'!$A$3:$N$962,8,FALSE)),"")</f>
        <v/>
      </c>
      <c r="H1459" s="223" t="str">
        <f>IFERROR(IF(VLOOKUP($O1459,'APOIO-DESPESAS'!$A$3:$N$962,9,FALSE)="","",VLOOKUP($O1459,'APOIO-DESPESAS'!$A$3:$N$962,9,FALSE)),"")</f>
        <v/>
      </c>
      <c r="I1459" s="223" t="str">
        <f>IFERROR(IF(VLOOKUP($O1459,'APOIO-DESPESAS'!$A$3:$N$962,10,FALSE)="","",VLOOKUP($O1459,'APOIO-DESPESAS'!$A$3:$N$962,10,FALSE)),"")</f>
        <v/>
      </c>
      <c r="J1459" s="223" t="str">
        <f>IFERROR(IF(VLOOKUP($O1459,'APOIO-DESPESAS'!$A$3:$N$962,11,FALSE)="","",VLOOKUP($O1459,'APOIO-DESPESAS'!$A$3:$N$962,11,FALSE)),"")</f>
        <v/>
      </c>
      <c r="K1459" s="223" t="str">
        <f>IFERROR(IF(VLOOKUP($O1459,'APOIO-DESPESAS'!$A$3:$N$962,12,FALSE)="","",VLOOKUP($O1459,'APOIO-DESPESAS'!$A$3:$N$962,12,FALSE)),"")</f>
        <v/>
      </c>
      <c r="L1459" s="223" t="str">
        <f>IFERROR(IF(VLOOKUP($O1459,'APOIO-DESPESAS'!$A$3:$N$962,13,FALSE)="","",VLOOKUP($O1459,'APOIO-DESPESAS'!$A$3:$N$962,13,FALSE)),"")</f>
        <v/>
      </c>
      <c r="M1459" s="223" t="str">
        <f>IFERROR(IF(VLOOKUP($O1459,'APOIO-DESPESAS'!$A$3:$N$962,14,FALSE)="","",VLOOKUP($O1459,'APOIO-DESPESAS'!$A$3:$N$962,14,FALSE)),"")</f>
        <v/>
      </c>
      <c r="O1459" s="223">
        <f t="shared" si="22"/>
        <v>1457</v>
      </c>
    </row>
    <row r="1460" spans="1:15" x14ac:dyDescent="0.25">
      <c r="A1460" s="223" t="str">
        <f>IFERROR(IF(VLOOKUP($O1460,'APOIO-DESPESAS'!$A$3:$N$962,2,FALSE)="","",VLOOKUP($O1460,'APOIO-DESPESAS'!$A$3:$N$962,2,FALSE)),"")</f>
        <v/>
      </c>
      <c r="B1460" s="223" t="str">
        <f>IFERROR(IF(VLOOKUP($O1460,'APOIO-DESPESAS'!$A$3:$N$962,3,FALSE)="","",VLOOKUP($O1460,'APOIO-DESPESAS'!$A$3:$N$962,3,FALSE)),"")</f>
        <v/>
      </c>
      <c r="C1460" s="223" t="str">
        <f>IFERROR(IF(VLOOKUP($O1460,'APOIO-DESPESAS'!$A$3:$N$962,4,FALSE)="","",VLOOKUP($O1460,'APOIO-DESPESAS'!$A$3:$N$962,4,FALSE)),"")</f>
        <v/>
      </c>
      <c r="D1460" s="223" t="str">
        <f>IFERROR(IF(VLOOKUP($O1460,'APOIO-DESPESAS'!$A$3:$N$962,5,FALSE)="","",VLOOKUP($O1460,'APOIO-DESPESAS'!$A$3:$N$962,5,FALSE)),"")</f>
        <v/>
      </c>
      <c r="E1460" s="223" t="str">
        <f>IFERROR(IF(VLOOKUP($O1460,'APOIO-DESPESAS'!$A$3:$N$962,6,FALSE)="","",VLOOKUP($O1460,'APOIO-DESPESAS'!$A$3:$N$962,6,FALSE)),"")</f>
        <v/>
      </c>
      <c r="F1460" s="223" t="str">
        <f>IFERROR(IF(VLOOKUP($O1460,'APOIO-DESPESAS'!$A$3:$N$962,7,FALSE)="","",VLOOKUP($O1460,'APOIO-DESPESAS'!$A$3:$N$962,7,FALSE)),"")</f>
        <v/>
      </c>
      <c r="G1460" s="223" t="str">
        <f>IFERROR(IF(VLOOKUP($O1460,'APOIO-DESPESAS'!$A$3:$N$962,8,FALSE)="","",VLOOKUP($O1460,'APOIO-DESPESAS'!$A$3:$N$962,8,FALSE)),"")</f>
        <v/>
      </c>
      <c r="H1460" s="223" t="str">
        <f>IFERROR(IF(VLOOKUP($O1460,'APOIO-DESPESAS'!$A$3:$N$962,9,FALSE)="","",VLOOKUP($O1460,'APOIO-DESPESAS'!$A$3:$N$962,9,FALSE)),"")</f>
        <v/>
      </c>
      <c r="I1460" s="223" t="str">
        <f>IFERROR(IF(VLOOKUP($O1460,'APOIO-DESPESAS'!$A$3:$N$962,10,FALSE)="","",VLOOKUP($O1460,'APOIO-DESPESAS'!$A$3:$N$962,10,FALSE)),"")</f>
        <v/>
      </c>
      <c r="J1460" s="223" t="str">
        <f>IFERROR(IF(VLOOKUP($O1460,'APOIO-DESPESAS'!$A$3:$N$962,11,FALSE)="","",VLOOKUP($O1460,'APOIO-DESPESAS'!$A$3:$N$962,11,FALSE)),"")</f>
        <v/>
      </c>
      <c r="K1460" s="223" t="str">
        <f>IFERROR(IF(VLOOKUP($O1460,'APOIO-DESPESAS'!$A$3:$N$962,12,FALSE)="","",VLOOKUP($O1460,'APOIO-DESPESAS'!$A$3:$N$962,12,FALSE)),"")</f>
        <v/>
      </c>
      <c r="L1460" s="223" t="str">
        <f>IFERROR(IF(VLOOKUP($O1460,'APOIO-DESPESAS'!$A$3:$N$962,13,FALSE)="","",VLOOKUP($O1460,'APOIO-DESPESAS'!$A$3:$N$962,13,FALSE)),"")</f>
        <v/>
      </c>
      <c r="M1460" s="223" t="str">
        <f>IFERROR(IF(VLOOKUP($O1460,'APOIO-DESPESAS'!$A$3:$N$962,14,FALSE)="","",VLOOKUP($O1460,'APOIO-DESPESAS'!$A$3:$N$962,14,FALSE)),"")</f>
        <v/>
      </c>
      <c r="O1460" s="223">
        <f t="shared" si="22"/>
        <v>1458</v>
      </c>
    </row>
    <row r="1461" spans="1:15" x14ac:dyDescent="0.25">
      <c r="A1461" s="223" t="str">
        <f>IFERROR(IF(VLOOKUP($O1461,'APOIO-DESPESAS'!$A$3:$N$962,2,FALSE)="","",VLOOKUP($O1461,'APOIO-DESPESAS'!$A$3:$N$962,2,FALSE)),"")</f>
        <v/>
      </c>
      <c r="B1461" s="223" t="str">
        <f>IFERROR(IF(VLOOKUP($O1461,'APOIO-DESPESAS'!$A$3:$N$962,3,FALSE)="","",VLOOKUP($O1461,'APOIO-DESPESAS'!$A$3:$N$962,3,FALSE)),"")</f>
        <v/>
      </c>
      <c r="C1461" s="223" t="str">
        <f>IFERROR(IF(VLOOKUP($O1461,'APOIO-DESPESAS'!$A$3:$N$962,4,FALSE)="","",VLOOKUP($O1461,'APOIO-DESPESAS'!$A$3:$N$962,4,FALSE)),"")</f>
        <v/>
      </c>
      <c r="D1461" s="223" t="str">
        <f>IFERROR(IF(VLOOKUP($O1461,'APOIO-DESPESAS'!$A$3:$N$962,5,FALSE)="","",VLOOKUP($O1461,'APOIO-DESPESAS'!$A$3:$N$962,5,FALSE)),"")</f>
        <v/>
      </c>
      <c r="E1461" s="223" t="str">
        <f>IFERROR(IF(VLOOKUP($O1461,'APOIO-DESPESAS'!$A$3:$N$962,6,FALSE)="","",VLOOKUP($O1461,'APOIO-DESPESAS'!$A$3:$N$962,6,FALSE)),"")</f>
        <v/>
      </c>
      <c r="F1461" s="223" t="str">
        <f>IFERROR(IF(VLOOKUP($O1461,'APOIO-DESPESAS'!$A$3:$N$962,7,FALSE)="","",VLOOKUP($O1461,'APOIO-DESPESAS'!$A$3:$N$962,7,FALSE)),"")</f>
        <v/>
      </c>
      <c r="G1461" s="223" t="str">
        <f>IFERROR(IF(VLOOKUP($O1461,'APOIO-DESPESAS'!$A$3:$N$962,8,FALSE)="","",VLOOKUP($O1461,'APOIO-DESPESAS'!$A$3:$N$962,8,FALSE)),"")</f>
        <v/>
      </c>
      <c r="H1461" s="223" t="str">
        <f>IFERROR(IF(VLOOKUP($O1461,'APOIO-DESPESAS'!$A$3:$N$962,9,FALSE)="","",VLOOKUP($O1461,'APOIO-DESPESAS'!$A$3:$N$962,9,FALSE)),"")</f>
        <v/>
      </c>
      <c r="I1461" s="223" t="str">
        <f>IFERROR(IF(VLOOKUP($O1461,'APOIO-DESPESAS'!$A$3:$N$962,10,FALSE)="","",VLOOKUP($O1461,'APOIO-DESPESAS'!$A$3:$N$962,10,FALSE)),"")</f>
        <v/>
      </c>
      <c r="J1461" s="223" t="str">
        <f>IFERROR(IF(VLOOKUP($O1461,'APOIO-DESPESAS'!$A$3:$N$962,11,FALSE)="","",VLOOKUP($O1461,'APOIO-DESPESAS'!$A$3:$N$962,11,FALSE)),"")</f>
        <v/>
      </c>
      <c r="K1461" s="223" t="str">
        <f>IFERROR(IF(VLOOKUP($O1461,'APOIO-DESPESAS'!$A$3:$N$962,12,FALSE)="","",VLOOKUP($O1461,'APOIO-DESPESAS'!$A$3:$N$962,12,FALSE)),"")</f>
        <v/>
      </c>
      <c r="L1461" s="223" t="str">
        <f>IFERROR(IF(VLOOKUP($O1461,'APOIO-DESPESAS'!$A$3:$N$962,13,FALSE)="","",VLOOKUP($O1461,'APOIO-DESPESAS'!$A$3:$N$962,13,FALSE)),"")</f>
        <v/>
      </c>
      <c r="M1461" s="223" t="str">
        <f>IFERROR(IF(VLOOKUP($O1461,'APOIO-DESPESAS'!$A$3:$N$962,14,FALSE)="","",VLOOKUP($O1461,'APOIO-DESPESAS'!$A$3:$N$962,14,FALSE)),"")</f>
        <v/>
      </c>
      <c r="O1461" s="223">
        <f t="shared" si="22"/>
        <v>1459</v>
      </c>
    </row>
    <row r="1462" spans="1:15" x14ac:dyDescent="0.25">
      <c r="A1462" s="223" t="str">
        <f>IFERROR(IF(VLOOKUP($O1462,'APOIO-DESPESAS'!$A$3:$N$962,2,FALSE)="","",VLOOKUP($O1462,'APOIO-DESPESAS'!$A$3:$N$962,2,FALSE)),"")</f>
        <v/>
      </c>
      <c r="B1462" s="223" t="str">
        <f>IFERROR(IF(VLOOKUP($O1462,'APOIO-DESPESAS'!$A$3:$N$962,3,FALSE)="","",VLOOKUP($O1462,'APOIO-DESPESAS'!$A$3:$N$962,3,FALSE)),"")</f>
        <v/>
      </c>
      <c r="C1462" s="223" t="str">
        <f>IFERROR(IF(VLOOKUP($O1462,'APOIO-DESPESAS'!$A$3:$N$962,4,FALSE)="","",VLOOKUP($O1462,'APOIO-DESPESAS'!$A$3:$N$962,4,FALSE)),"")</f>
        <v/>
      </c>
      <c r="D1462" s="223" t="str">
        <f>IFERROR(IF(VLOOKUP($O1462,'APOIO-DESPESAS'!$A$3:$N$962,5,FALSE)="","",VLOOKUP($O1462,'APOIO-DESPESAS'!$A$3:$N$962,5,FALSE)),"")</f>
        <v/>
      </c>
      <c r="E1462" s="223" t="str">
        <f>IFERROR(IF(VLOOKUP($O1462,'APOIO-DESPESAS'!$A$3:$N$962,6,FALSE)="","",VLOOKUP($O1462,'APOIO-DESPESAS'!$A$3:$N$962,6,FALSE)),"")</f>
        <v/>
      </c>
      <c r="F1462" s="223" t="str">
        <f>IFERROR(IF(VLOOKUP($O1462,'APOIO-DESPESAS'!$A$3:$N$962,7,FALSE)="","",VLOOKUP($O1462,'APOIO-DESPESAS'!$A$3:$N$962,7,FALSE)),"")</f>
        <v/>
      </c>
      <c r="G1462" s="223" t="str">
        <f>IFERROR(IF(VLOOKUP($O1462,'APOIO-DESPESAS'!$A$3:$N$962,8,FALSE)="","",VLOOKUP($O1462,'APOIO-DESPESAS'!$A$3:$N$962,8,FALSE)),"")</f>
        <v/>
      </c>
      <c r="H1462" s="223" t="str">
        <f>IFERROR(IF(VLOOKUP($O1462,'APOIO-DESPESAS'!$A$3:$N$962,9,FALSE)="","",VLOOKUP($O1462,'APOIO-DESPESAS'!$A$3:$N$962,9,FALSE)),"")</f>
        <v/>
      </c>
      <c r="I1462" s="223" t="str">
        <f>IFERROR(IF(VLOOKUP($O1462,'APOIO-DESPESAS'!$A$3:$N$962,10,FALSE)="","",VLOOKUP($O1462,'APOIO-DESPESAS'!$A$3:$N$962,10,FALSE)),"")</f>
        <v/>
      </c>
      <c r="J1462" s="223" t="str">
        <f>IFERROR(IF(VLOOKUP($O1462,'APOIO-DESPESAS'!$A$3:$N$962,11,FALSE)="","",VLOOKUP($O1462,'APOIO-DESPESAS'!$A$3:$N$962,11,FALSE)),"")</f>
        <v/>
      </c>
      <c r="K1462" s="223" t="str">
        <f>IFERROR(IF(VLOOKUP($O1462,'APOIO-DESPESAS'!$A$3:$N$962,12,FALSE)="","",VLOOKUP($O1462,'APOIO-DESPESAS'!$A$3:$N$962,12,FALSE)),"")</f>
        <v/>
      </c>
      <c r="L1462" s="223" t="str">
        <f>IFERROR(IF(VLOOKUP($O1462,'APOIO-DESPESAS'!$A$3:$N$962,13,FALSE)="","",VLOOKUP($O1462,'APOIO-DESPESAS'!$A$3:$N$962,13,FALSE)),"")</f>
        <v/>
      </c>
      <c r="M1462" s="223" t="str">
        <f>IFERROR(IF(VLOOKUP($O1462,'APOIO-DESPESAS'!$A$3:$N$962,14,FALSE)="","",VLOOKUP($O1462,'APOIO-DESPESAS'!$A$3:$N$962,14,FALSE)),"")</f>
        <v/>
      </c>
      <c r="O1462" s="223">
        <f t="shared" si="22"/>
        <v>1460</v>
      </c>
    </row>
    <row r="1463" spans="1:15" x14ac:dyDescent="0.25">
      <c r="A1463" s="223" t="str">
        <f>IFERROR(IF(VLOOKUP($O1463,'APOIO-DESPESAS'!$A$3:$N$962,2,FALSE)="","",VLOOKUP($O1463,'APOIO-DESPESAS'!$A$3:$N$962,2,FALSE)),"")</f>
        <v/>
      </c>
      <c r="B1463" s="223" t="str">
        <f>IFERROR(IF(VLOOKUP($O1463,'APOIO-DESPESAS'!$A$3:$N$962,3,FALSE)="","",VLOOKUP($O1463,'APOIO-DESPESAS'!$A$3:$N$962,3,FALSE)),"")</f>
        <v/>
      </c>
      <c r="C1463" s="223" t="str">
        <f>IFERROR(IF(VLOOKUP($O1463,'APOIO-DESPESAS'!$A$3:$N$962,4,FALSE)="","",VLOOKUP($O1463,'APOIO-DESPESAS'!$A$3:$N$962,4,FALSE)),"")</f>
        <v/>
      </c>
      <c r="D1463" s="223" t="str">
        <f>IFERROR(IF(VLOOKUP($O1463,'APOIO-DESPESAS'!$A$3:$N$962,5,FALSE)="","",VLOOKUP($O1463,'APOIO-DESPESAS'!$A$3:$N$962,5,FALSE)),"")</f>
        <v/>
      </c>
      <c r="E1463" s="223" t="str">
        <f>IFERROR(IF(VLOOKUP($O1463,'APOIO-DESPESAS'!$A$3:$N$962,6,FALSE)="","",VLOOKUP($O1463,'APOIO-DESPESAS'!$A$3:$N$962,6,FALSE)),"")</f>
        <v/>
      </c>
      <c r="F1463" s="223" t="str">
        <f>IFERROR(IF(VLOOKUP($O1463,'APOIO-DESPESAS'!$A$3:$N$962,7,FALSE)="","",VLOOKUP($O1463,'APOIO-DESPESAS'!$A$3:$N$962,7,FALSE)),"")</f>
        <v/>
      </c>
      <c r="G1463" s="223" t="str">
        <f>IFERROR(IF(VLOOKUP($O1463,'APOIO-DESPESAS'!$A$3:$N$962,8,FALSE)="","",VLOOKUP($O1463,'APOIO-DESPESAS'!$A$3:$N$962,8,FALSE)),"")</f>
        <v/>
      </c>
      <c r="H1463" s="223" t="str">
        <f>IFERROR(IF(VLOOKUP($O1463,'APOIO-DESPESAS'!$A$3:$N$962,9,FALSE)="","",VLOOKUP($O1463,'APOIO-DESPESAS'!$A$3:$N$962,9,FALSE)),"")</f>
        <v/>
      </c>
      <c r="I1463" s="223" t="str">
        <f>IFERROR(IF(VLOOKUP($O1463,'APOIO-DESPESAS'!$A$3:$N$962,10,FALSE)="","",VLOOKUP($O1463,'APOIO-DESPESAS'!$A$3:$N$962,10,FALSE)),"")</f>
        <v/>
      </c>
      <c r="J1463" s="223" t="str">
        <f>IFERROR(IF(VLOOKUP($O1463,'APOIO-DESPESAS'!$A$3:$N$962,11,FALSE)="","",VLOOKUP($O1463,'APOIO-DESPESAS'!$A$3:$N$962,11,FALSE)),"")</f>
        <v/>
      </c>
      <c r="K1463" s="223" t="str">
        <f>IFERROR(IF(VLOOKUP($O1463,'APOIO-DESPESAS'!$A$3:$N$962,12,FALSE)="","",VLOOKUP($O1463,'APOIO-DESPESAS'!$A$3:$N$962,12,FALSE)),"")</f>
        <v/>
      </c>
      <c r="L1463" s="223" t="str">
        <f>IFERROR(IF(VLOOKUP($O1463,'APOIO-DESPESAS'!$A$3:$N$962,13,FALSE)="","",VLOOKUP($O1463,'APOIO-DESPESAS'!$A$3:$N$962,13,FALSE)),"")</f>
        <v/>
      </c>
      <c r="M1463" s="223" t="str">
        <f>IFERROR(IF(VLOOKUP($O1463,'APOIO-DESPESAS'!$A$3:$N$962,14,FALSE)="","",VLOOKUP($O1463,'APOIO-DESPESAS'!$A$3:$N$962,14,FALSE)),"")</f>
        <v/>
      </c>
      <c r="O1463" s="223">
        <f t="shared" si="22"/>
        <v>1461</v>
      </c>
    </row>
    <row r="1464" spans="1:15" x14ac:dyDescent="0.25">
      <c r="A1464" s="223" t="str">
        <f>IFERROR(IF(VLOOKUP($O1464,'APOIO-DESPESAS'!$A$3:$N$962,2,FALSE)="","",VLOOKUP($O1464,'APOIO-DESPESAS'!$A$3:$N$962,2,FALSE)),"")</f>
        <v/>
      </c>
      <c r="B1464" s="223" t="str">
        <f>IFERROR(IF(VLOOKUP($O1464,'APOIO-DESPESAS'!$A$3:$N$962,3,FALSE)="","",VLOOKUP($O1464,'APOIO-DESPESAS'!$A$3:$N$962,3,FALSE)),"")</f>
        <v/>
      </c>
      <c r="C1464" s="223" t="str">
        <f>IFERROR(IF(VLOOKUP($O1464,'APOIO-DESPESAS'!$A$3:$N$962,4,FALSE)="","",VLOOKUP($O1464,'APOIO-DESPESAS'!$A$3:$N$962,4,FALSE)),"")</f>
        <v/>
      </c>
      <c r="D1464" s="223" t="str">
        <f>IFERROR(IF(VLOOKUP($O1464,'APOIO-DESPESAS'!$A$3:$N$962,5,FALSE)="","",VLOOKUP($O1464,'APOIO-DESPESAS'!$A$3:$N$962,5,FALSE)),"")</f>
        <v/>
      </c>
      <c r="E1464" s="223" t="str">
        <f>IFERROR(IF(VLOOKUP($O1464,'APOIO-DESPESAS'!$A$3:$N$962,6,FALSE)="","",VLOOKUP($O1464,'APOIO-DESPESAS'!$A$3:$N$962,6,FALSE)),"")</f>
        <v/>
      </c>
      <c r="F1464" s="223" t="str">
        <f>IFERROR(IF(VLOOKUP($O1464,'APOIO-DESPESAS'!$A$3:$N$962,7,FALSE)="","",VLOOKUP($O1464,'APOIO-DESPESAS'!$A$3:$N$962,7,FALSE)),"")</f>
        <v/>
      </c>
      <c r="G1464" s="223" t="str">
        <f>IFERROR(IF(VLOOKUP($O1464,'APOIO-DESPESAS'!$A$3:$N$962,8,FALSE)="","",VLOOKUP($O1464,'APOIO-DESPESAS'!$A$3:$N$962,8,FALSE)),"")</f>
        <v/>
      </c>
      <c r="H1464" s="223" t="str">
        <f>IFERROR(IF(VLOOKUP($O1464,'APOIO-DESPESAS'!$A$3:$N$962,9,FALSE)="","",VLOOKUP($O1464,'APOIO-DESPESAS'!$A$3:$N$962,9,FALSE)),"")</f>
        <v/>
      </c>
      <c r="I1464" s="223" t="str">
        <f>IFERROR(IF(VLOOKUP($O1464,'APOIO-DESPESAS'!$A$3:$N$962,10,FALSE)="","",VLOOKUP($O1464,'APOIO-DESPESAS'!$A$3:$N$962,10,FALSE)),"")</f>
        <v/>
      </c>
      <c r="J1464" s="223" t="str">
        <f>IFERROR(IF(VLOOKUP($O1464,'APOIO-DESPESAS'!$A$3:$N$962,11,FALSE)="","",VLOOKUP($O1464,'APOIO-DESPESAS'!$A$3:$N$962,11,FALSE)),"")</f>
        <v/>
      </c>
      <c r="K1464" s="223" t="str">
        <f>IFERROR(IF(VLOOKUP($O1464,'APOIO-DESPESAS'!$A$3:$N$962,12,FALSE)="","",VLOOKUP($O1464,'APOIO-DESPESAS'!$A$3:$N$962,12,FALSE)),"")</f>
        <v/>
      </c>
      <c r="L1464" s="223" t="str">
        <f>IFERROR(IF(VLOOKUP($O1464,'APOIO-DESPESAS'!$A$3:$N$962,13,FALSE)="","",VLOOKUP($O1464,'APOIO-DESPESAS'!$A$3:$N$962,13,FALSE)),"")</f>
        <v/>
      </c>
      <c r="M1464" s="223" t="str">
        <f>IFERROR(IF(VLOOKUP($O1464,'APOIO-DESPESAS'!$A$3:$N$962,14,FALSE)="","",VLOOKUP($O1464,'APOIO-DESPESAS'!$A$3:$N$962,14,FALSE)),"")</f>
        <v/>
      </c>
      <c r="O1464" s="223">
        <f t="shared" si="22"/>
        <v>1462</v>
      </c>
    </row>
    <row r="1465" spans="1:15" x14ac:dyDescent="0.25">
      <c r="A1465" s="223" t="str">
        <f>IFERROR(IF(VLOOKUP($O1465,'APOIO-DESPESAS'!$A$3:$N$962,2,FALSE)="","",VLOOKUP($O1465,'APOIO-DESPESAS'!$A$3:$N$962,2,FALSE)),"")</f>
        <v/>
      </c>
      <c r="B1465" s="223" t="str">
        <f>IFERROR(IF(VLOOKUP($O1465,'APOIO-DESPESAS'!$A$3:$N$962,3,FALSE)="","",VLOOKUP($O1465,'APOIO-DESPESAS'!$A$3:$N$962,3,FALSE)),"")</f>
        <v/>
      </c>
      <c r="C1465" s="223" t="str">
        <f>IFERROR(IF(VLOOKUP($O1465,'APOIO-DESPESAS'!$A$3:$N$962,4,FALSE)="","",VLOOKUP($O1465,'APOIO-DESPESAS'!$A$3:$N$962,4,FALSE)),"")</f>
        <v/>
      </c>
      <c r="D1465" s="223" t="str">
        <f>IFERROR(IF(VLOOKUP($O1465,'APOIO-DESPESAS'!$A$3:$N$962,5,FALSE)="","",VLOOKUP($O1465,'APOIO-DESPESAS'!$A$3:$N$962,5,FALSE)),"")</f>
        <v/>
      </c>
      <c r="E1465" s="223" t="str">
        <f>IFERROR(IF(VLOOKUP($O1465,'APOIO-DESPESAS'!$A$3:$N$962,6,FALSE)="","",VLOOKUP($O1465,'APOIO-DESPESAS'!$A$3:$N$962,6,FALSE)),"")</f>
        <v/>
      </c>
      <c r="F1465" s="223" t="str">
        <f>IFERROR(IF(VLOOKUP($O1465,'APOIO-DESPESAS'!$A$3:$N$962,7,FALSE)="","",VLOOKUP($O1465,'APOIO-DESPESAS'!$A$3:$N$962,7,FALSE)),"")</f>
        <v/>
      </c>
      <c r="G1465" s="223" t="str">
        <f>IFERROR(IF(VLOOKUP($O1465,'APOIO-DESPESAS'!$A$3:$N$962,8,FALSE)="","",VLOOKUP($O1465,'APOIO-DESPESAS'!$A$3:$N$962,8,FALSE)),"")</f>
        <v/>
      </c>
      <c r="H1465" s="223" t="str">
        <f>IFERROR(IF(VLOOKUP($O1465,'APOIO-DESPESAS'!$A$3:$N$962,9,FALSE)="","",VLOOKUP($O1465,'APOIO-DESPESAS'!$A$3:$N$962,9,FALSE)),"")</f>
        <v/>
      </c>
      <c r="I1465" s="223" t="str">
        <f>IFERROR(IF(VLOOKUP($O1465,'APOIO-DESPESAS'!$A$3:$N$962,10,FALSE)="","",VLOOKUP($O1465,'APOIO-DESPESAS'!$A$3:$N$962,10,FALSE)),"")</f>
        <v/>
      </c>
      <c r="J1465" s="223" t="str">
        <f>IFERROR(IF(VLOOKUP($O1465,'APOIO-DESPESAS'!$A$3:$N$962,11,FALSE)="","",VLOOKUP($O1465,'APOIO-DESPESAS'!$A$3:$N$962,11,FALSE)),"")</f>
        <v/>
      </c>
      <c r="K1465" s="223" t="str">
        <f>IFERROR(IF(VLOOKUP($O1465,'APOIO-DESPESAS'!$A$3:$N$962,12,FALSE)="","",VLOOKUP($O1465,'APOIO-DESPESAS'!$A$3:$N$962,12,FALSE)),"")</f>
        <v/>
      </c>
      <c r="L1465" s="223" t="str">
        <f>IFERROR(IF(VLOOKUP($O1465,'APOIO-DESPESAS'!$A$3:$N$962,13,FALSE)="","",VLOOKUP($O1465,'APOIO-DESPESAS'!$A$3:$N$962,13,FALSE)),"")</f>
        <v/>
      </c>
      <c r="M1465" s="223" t="str">
        <f>IFERROR(IF(VLOOKUP($O1465,'APOIO-DESPESAS'!$A$3:$N$962,14,FALSE)="","",VLOOKUP($O1465,'APOIO-DESPESAS'!$A$3:$N$962,14,FALSE)),"")</f>
        <v/>
      </c>
      <c r="O1465" s="223">
        <f t="shared" si="22"/>
        <v>1463</v>
      </c>
    </row>
    <row r="1466" spans="1:15" x14ac:dyDescent="0.25">
      <c r="A1466" s="223" t="str">
        <f>IFERROR(IF(VLOOKUP($O1466,'APOIO-DESPESAS'!$A$3:$N$962,2,FALSE)="","",VLOOKUP($O1466,'APOIO-DESPESAS'!$A$3:$N$962,2,FALSE)),"")</f>
        <v/>
      </c>
      <c r="B1466" s="223" t="str">
        <f>IFERROR(IF(VLOOKUP($O1466,'APOIO-DESPESAS'!$A$3:$N$962,3,FALSE)="","",VLOOKUP($O1466,'APOIO-DESPESAS'!$A$3:$N$962,3,FALSE)),"")</f>
        <v/>
      </c>
      <c r="C1466" s="223" t="str">
        <f>IFERROR(IF(VLOOKUP($O1466,'APOIO-DESPESAS'!$A$3:$N$962,4,FALSE)="","",VLOOKUP($O1466,'APOIO-DESPESAS'!$A$3:$N$962,4,FALSE)),"")</f>
        <v/>
      </c>
      <c r="D1466" s="223" t="str">
        <f>IFERROR(IF(VLOOKUP($O1466,'APOIO-DESPESAS'!$A$3:$N$962,5,FALSE)="","",VLOOKUP($O1466,'APOIO-DESPESAS'!$A$3:$N$962,5,FALSE)),"")</f>
        <v/>
      </c>
      <c r="E1466" s="223" t="str">
        <f>IFERROR(IF(VLOOKUP($O1466,'APOIO-DESPESAS'!$A$3:$N$962,6,FALSE)="","",VLOOKUP($O1466,'APOIO-DESPESAS'!$A$3:$N$962,6,FALSE)),"")</f>
        <v/>
      </c>
      <c r="F1466" s="223" t="str">
        <f>IFERROR(IF(VLOOKUP($O1466,'APOIO-DESPESAS'!$A$3:$N$962,7,FALSE)="","",VLOOKUP($O1466,'APOIO-DESPESAS'!$A$3:$N$962,7,FALSE)),"")</f>
        <v/>
      </c>
      <c r="G1466" s="223" t="str">
        <f>IFERROR(IF(VLOOKUP($O1466,'APOIO-DESPESAS'!$A$3:$N$962,8,FALSE)="","",VLOOKUP($O1466,'APOIO-DESPESAS'!$A$3:$N$962,8,FALSE)),"")</f>
        <v/>
      </c>
      <c r="H1466" s="223" t="str">
        <f>IFERROR(IF(VLOOKUP($O1466,'APOIO-DESPESAS'!$A$3:$N$962,9,FALSE)="","",VLOOKUP($O1466,'APOIO-DESPESAS'!$A$3:$N$962,9,FALSE)),"")</f>
        <v/>
      </c>
      <c r="I1466" s="223" t="str">
        <f>IFERROR(IF(VLOOKUP($O1466,'APOIO-DESPESAS'!$A$3:$N$962,10,FALSE)="","",VLOOKUP($O1466,'APOIO-DESPESAS'!$A$3:$N$962,10,FALSE)),"")</f>
        <v/>
      </c>
      <c r="J1466" s="223" t="str">
        <f>IFERROR(IF(VLOOKUP($O1466,'APOIO-DESPESAS'!$A$3:$N$962,11,FALSE)="","",VLOOKUP($O1466,'APOIO-DESPESAS'!$A$3:$N$962,11,FALSE)),"")</f>
        <v/>
      </c>
      <c r="K1466" s="223" t="str">
        <f>IFERROR(IF(VLOOKUP($O1466,'APOIO-DESPESAS'!$A$3:$N$962,12,FALSE)="","",VLOOKUP($O1466,'APOIO-DESPESAS'!$A$3:$N$962,12,FALSE)),"")</f>
        <v/>
      </c>
      <c r="L1466" s="223" t="str">
        <f>IFERROR(IF(VLOOKUP($O1466,'APOIO-DESPESAS'!$A$3:$N$962,13,FALSE)="","",VLOOKUP($O1466,'APOIO-DESPESAS'!$A$3:$N$962,13,FALSE)),"")</f>
        <v/>
      </c>
      <c r="M1466" s="223" t="str">
        <f>IFERROR(IF(VLOOKUP($O1466,'APOIO-DESPESAS'!$A$3:$N$962,14,FALSE)="","",VLOOKUP($O1466,'APOIO-DESPESAS'!$A$3:$N$962,14,FALSE)),"")</f>
        <v/>
      </c>
      <c r="O1466" s="223">
        <f t="shared" si="22"/>
        <v>1464</v>
      </c>
    </row>
    <row r="1467" spans="1:15" x14ac:dyDescent="0.25">
      <c r="A1467" s="223" t="str">
        <f>IFERROR(IF(VLOOKUP($O1467,'APOIO-DESPESAS'!$A$3:$N$962,2,FALSE)="","",VLOOKUP($O1467,'APOIO-DESPESAS'!$A$3:$N$962,2,FALSE)),"")</f>
        <v/>
      </c>
      <c r="B1467" s="223" t="str">
        <f>IFERROR(IF(VLOOKUP($O1467,'APOIO-DESPESAS'!$A$3:$N$962,3,FALSE)="","",VLOOKUP($O1467,'APOIO-DESPESAS'!$A$3:$N$962,3,FALSE)),"")</f>
        <v/>
      </c>
      <c r="C1467" s="223" t="str">
        <f>IFERROR(IF(VLOOKUP($O1467,'APOIO-DESPESAS'!$A$3:$N$962,4,FALSE)="","",VLOOKUP($O1467,'APOIO-DESPESAS'!$A$3:$N$962,4,FALSE)),"")</f>
        <v/>
      </c>
      <c r="D1467" s="223" t="str">
        <f>IFERROR(IF(VLOOKUP($O1467,'APOIO-DESPESAS'!$A$3:$N$962,5,FALSE)="","",VLOOKUP($O1467,'APOIO-DESPESAS'!$A$3:$N$962,5,FALSE)),"")</f>
        <v/>
      </c>
      <c r="E1467" s="223" t="str">
        <f>IFERROR(IF(VLOOKUP($O1467,'APOIO-DESPESAS'!$A$3:$N$962,6,FALSE)="","",VLOOKUP($O1467,'APOIO-DESPESAS'!$A$3:$N$962,6,FALSE)),"")</f>
        <v/>
      </c>
      <c r="F1467" s="223" t="str">
        <f>IFERROR(IF(VLOOKUP($O1467,'APOIO-DESPESAS'!$A$3:$N$962,7,FALSE)="","",VLOOKUP($O1467,'APOIO-DESPESAS'!$A$3:$N$962,7,FALSE)),"")</f>
        <v/>
      </c>
      <c r="G1467" s="223" t="str">
        <f>IFERROR(IF(VLOOKUP($O1467,'APOIO-DESPESAS'!$A$3:$N$962,8,FALSE)="","",VLOOKUP($O1467,'APOIO-DESPESAS'!$A$3:$N$962,8,FALSE)),"")</f>
        <v/>
      </c>
      <c r="H1467" s="223" t="str">
        <f>IFERROR(IF(VLOOKUP($O1467,'APOIO-DESPESAS'!$A$3:$N$962,9,FALSE)="","",VLOOKUP($O1467,'APOIO-DESPESAS'!$A$3:$N$962,9,FALSE)),"")</f>
        <v/>
      </c>
      <c r="I1467" s="223" t="str">
        <f>IFERROR(IF(VLOOKUP($O1467,'APOIO-DESPESAS'!$A$3:$N$962,10,FALSE)="","",VLOOKUP($O1467,'APOIO-DESPESAS'!$A$3:$N$962,10,FALSE)),"")</f>
        <v/>
      </c>
      <c r="J1467" s="223" t="str">
        <f>IFERROR(IF(VLOOKUP($O1467,'APOIO-DESPESAS'!$A$3:$N$962,11,FALSE)="","",VLOOKUP($O1467,'APOIO-DESPESAS'!$A$3:$N$962,11,FALSE)),"")</f>
        <v/>
      </c>
      <c r="K1467" s="223" t="str">
        <f>IFERROR(IF(VLOOKUP($O1467,'APOIO-DESPESAS'!$A$3:$N$962,12,FALSE)="","",VLOOKUP($O1467,'APOIO-DESPESAS'!$A$3:$N$962,12,FALSE)),"")</f>
        <v/>
      </c>
      <c r="L1467" s="223" t="str">
        <f>IFERROR(IF(VLOOKUP($O1467,'APOIO-DESPESAS'!$A$3:$N$962,13,FALSE)="","",VLOOKUP($O1467,'APOIO-DESPESAS'!$A$3:$N$962,13,FALSE)),"")</f>
        <v/>
      </c>
      <c r="M1467" s="223" t="str">
        <f>IFERROR(IF(VLOOKUP($O1467,'APOIO-DESPESAS'!$A$3:$N$962,14,FALSE)="","",VLOOKUP($O1467,'APOIO-DESPESAS'!$A$3:$N$962,14,FALSE)),"")</f>
        <v/>
      </c>
      <c r="O1467" s="223">
        <f t="shared" si="22"/>
        <v>1465</v>
      </c>
    </row>
    <row r="1468" spans="1:15" x14ac:dyDescent="0.25">
      <c r="A1468" s="223" t="str">
        <f>IFERROR(IF(VLOOKUP($O1468,'APOIO-DESPESAS'!$A$3:$N$962,2,FALSE)="","",VLOOKUP($O1468,'APOIO-DESPESAS'!$A$3:$N$962,2,FALSE)),"")</f>
        <v/>
      </c>
      <c r="B1468" s="223" t="str">
        <f>IFERROR(IF(VLOOKUP($O1468,'APOIO-DESPESAS'!$A$3:$N$962,3,FALSE)="","",VLOOKUP($O1468,'APOIO-DESPESAS'!$A$3:$N$962,3,FALSE)),"")</f>
        <v/>
      </c>
      <c r="C1468" s="223" t="str">
        <f>IFERROR(IF(VLOOKUP($O1468,'APOIO-DESPESAS'!$A$3:$N$962,4,FALSE)="","",VLOOKUP($O1468,'APOIO-DESPESAS'!$A$3:$N$962,4,FALSE)),"")</f>
        <v/>
      </c>
      <c r="D1468" s="223" t="str">
        <f>IFERROR(IF(VLOOKUP($O1468,'APOIO-DESPESAS'!$A$3:$N$962,5,FALSE)="","",VLOOKUP($O1468,'APOIO-DESPESAS'!$A$3:$N$962,5,FALSE)),"")</f>
        <v/>
      </c>
      <c r="E1468" s="223" t="str">
        <f>IFERROR(IF(VLOOKUP($O1468,'APOIO-DESPESAS'!$A$3:$N$962,6,FALSE)="","",VLOOKUP($O1468,'APOIO-DESPESAS'!$A$3:$N$962,6,FALSE)),"")</f>
        <v/>
      </c>
      <c r="F1468" s="223" t="str">
        <f>IFERROR(IF(VLOOKUP($O1468,'APOIO-DESPESAS'!$A$3:$N$962,7,FALSE)="","",VLOOKUP($O1468,'APOIO-DESPESAS'!$A$3:$N$962,7,FALSE)),"")</f>
        <v/>
      </c>
      <c r="G1468" s="223" t="str">
        <f>IFERROR(IF(VLOOKUP($O1468,'APOIO-DESPESAS'!$A$3:$N$962,8,FALSE)="","",VLOOKUP($O1468,'APOIO-DESPESAS'!$A$3:$N$962,8,FALSE)),"")</f>
        <v/>
      </c>
      <c r="H1468" s="223" t="str">
        <f>IFERROR(IF(VLOOKUP($O1468,'APOIO-DESPESAS'!$A$3:$N$962,9,FALSE)="","",VLOOKUP($O1468,'APOIO-DESPESAS'!$A$3:$N$962,9,FALSE)),"")</f>
        <v/>
      </c>
      <c r="I1468" s="223" t="str">
        <f>IFERROR(IF(VLOOKUP($O1468,'APOIO-DESPESAS'!$A$3:$N$962,10,FALSE)="","",VLOOKUP($O1468,'APOIO-DESPESAS'!$A$3:$N$962,10,FALSE)),"")</f>
        <v/>
      </c>
      <c r="J1468" s="223" t="str">
        <f>IFERROR(IF(VLOOKUP($O1468,'APOIO-DESPESAS'!$A$3:$N$962,11,FALSE)="","",VLOOKUP($O1468,'APOIO-DESPESAS'!$A$3:$N$962,11,FALSE)),"")</f>
        <v/>
      </c>
      <c r="K1468" s="223" t="str">
        <f>IFERROR(IF(VLOOKUP($O1468,'APOIO-DESPESAS'!$A$3:$N$962,12,FALSE)="","",VLOOKUP($O1468,'APOIO-DESPESAS'!$A$3:$N$962,12,FALSE)),"")</f>
        <v/>
      </c>
      <c r="L1468" s="223" t="str">
        <f>IFERROR(IF(VLOOKUP($O1468,'APOIO-DESPESAS'!$A$3:$N$962,13,FALSE)="","",VLOOKUP($O1468,'APOIO-DESPESAS'!$A$3:$N$962,13,FALSE)),"")</f>
        <v/>
      </c>
      <c r="M1468" s="223" t="str">
        <f>IFERROR(IF(VLOOKUP($O1468,'APOIO-DESPESAS'!$A$3:$N$962,14,FALSE)="","",VLOOKUP($O1468,'APOIO-DESPESAS'!$A$3:$N$962,14,FALSE)),"")</f>
        <v/>
      </c>
      <c r="O1468" s="223">
        <f t="shared" si="22"/>
        <v>1466</v>
      </c>
    </row>
    <row r="1469" spans="1:15" x14ac:dyDescent="0.25">
      <c r="A1469" s="223" t="str">
        <f>IFERROR(IF(VLOOKUP($O1469,'APOIO-DESPESAS'!$A$3:$N$962,2,FALSE)="","",VLOOKUP($O1469,'APOIO-DESPESAS'!$A$3:$N$962,2,FALSE)),"")</f>
        <v/>
      </c>
      <c r="B1469" s="223" t="str">
        <f>IFERROR(IF(VLOOKUP($O1469,'APOIO-DESPESAS'!$A$3:$N$962,3,FALSE)="","",VLOOKUP($O1469,'APOIO-DESPESAS'!$A$3:$N$962,3,FALSE)),"")</f>
        <v/>
      </c>
      <c r="C1469" s="223" t="str">
        <f>IFERROR(IF(VLOOKUP($O1469,'APOIO-DESPESAS'!$A$3:$N$962,4,FALSE)="","",VLOOKUP($O1469,'APOIO-DESPESAS'!$A$3:$N$962,4,FALSE)),"")</f>
        <v/>
      </c>
      <c r="D1469" s="223" t="str">
        <f>IFERROR(IF(VLOOKUP($O1469,'APOIO-DESPESAS'!$A$3:$N$962,5,FALSE)="","",VLOOKUP($O1469,'APOIO-DESPESAS'!$A$3:$N$962,5,FALSE)),"")</f>
        <v/>
      </c>
      <c r="E1469" s="223" t="str">
        <f>IFERROR(IF(VLOOKUP($O1469,'APOIO-DESPESAS'!$A$3:$N$962,6,FALSE)="","",VLOOKUP($O1469,'APOIO-DESPESAS'!$A$3:$N$962,6,FALSE)),"")</f>
        <v/>
      </c>
      <c r="F1469" s="223" t="str">
        <f>IFERROR(IF(VLOOKUP($O1469,'APOIO-DESPESAS'!$A$3:$N$962,7,FALSE)="","",VLOOKUP($O1469,'APOIO-DESPESAS'!$A$3:$N$962,7,FALSE)),"")</f>
        <v/>
      </c>
      <c r="G1469" s="223" t="str">
        <f>IFERROR(IF(VLOOKUP($O1469,'APOIO-DESPESAS'!$A$3:$N$962,8,FALSE)="","",VLOOKUP($O1469,'APOIO-DESPESAS'!$A$3:$N$962,8,FALSE)),"")</f>
        <v/>
      </c>
      <c r="H1469" s="223" t="str">
        <f>IFERROR(IF(VLOOKUP($O1469,'APOIO-DESPESAS'!$A$3:$N$962,9,FALSE)="","",VLOOKUP($O1469,'APOIO-DESPESAS'!$A$3:$N$962,9,FALSE)),"")</f>
        <v/>
      </c>
      <c r="I1469" s="223" t="str">
        <f>IFERROR(IF(VLOOKUP($O1469,'APOIO-DESPESAS'!$A$3:$N$962,10,FALSE)="","",VLOOKUP($O1469,'APOIO-DESPESAS'!$A$3:$N$962,10,FALSE)),"")</f>
        <v/>
      </c>
      <c r="J1469" s="223" t="str">
        <f>IFERROR(IF(VLOOKUP($O1469,'APOIO-DESPESAS'!$A$3:$N$962,11,FALSE)="","",VLOOKUP($O1469,'APOIO-DESPESAS'!$A$3:$N$962,11,FALSE)),"")</f>
        <v/>
      </c>
      <c r="K1469" s="223" t="str">
        <f>IFERROR(IF(VLOOKUP($O1469,'APOIO-DESPESAS'!$A$3:$N$962,12,FALSE)="","",VLOOKUP($O1469,'APOIO-DESPESAS'!$A$3:$N$962,12,FALSE)),"")</f>
        <v/>
      </c>
      <c r="L1469" s="223" t="str">
        <f>IFERROR(IF(VLOOKUP($O1469,'APOIO-DESPESAS'!$A$3:$N$962,13,FALSE)="","",VLOOKUP($O1469,'APOIO-DESPESAS'!$A$3:$N$962,13,FALSE)),"")</f>
        <v/>
      </c>
      <c r="M1469" s="223" t="str">
        <f>IFERROR(IF(VLOOKUP($O1469,'APOIO-DESPESAS'!$A$3:$N$962,14,FALSE)="","",VLOOKUP($O1469,'APOIO-DESPESAS'!$A$3:$N$962,14,FALSE)),"")</f>
        <v/>
      </c>
      <c r="O1469" s="223">
        <f t="shared" si="22"/>
        <v>1467</v>
      </c>
    </row>
    <row r="1470" spans="1:15" x14ac:dyDescent="0.25">
      <c r="A1470" s="223" t="str">
        <f>IFERROR(IF(VLOOKUP($O1470,'APOIO-DESPESAS'!$A$3:$N$962,2,FALSE)="","",VLOOKUP($O1470,'APOIO-DESPESAS'!$A$3:$N$962,2,FALSE)),"")</f>
        <v/>
      </c>
      <c r="B1470" s="223" t="str">
        <f>IFERROR(IF(VLOOKUP($O1470,'APOIO-DESPESAS'!$A$3:$N$962,3,FALSE)="","",VLOOKUP($O1470,'APOIO-DESPESAS'!$A$3:$N$962,3,FALSE)),"")</f>
        <v/>
      </c>
      <c r="C1470" s="223" t="str">
        <f>IFERROR(IF(VLOOKUP($O1470,'APOIO-DESPESAS'!$A$3:$N$962,4,FALSE)="","",VLOOKUP($O1470,'APOIO-DESPESAS'!$A$3:$N$962,4,FALSE)),"")</f>
        <v/>
      </c>
      <c r="D1470" s="223" t="str">
        <f>IFERROR(IF(VLOOKUP($O1470,'APOIO-DESPESAS'!$A$3:$N$962,5,FALSE)="","",VLOOKUP($O1470,'APOIO-DESPESAS'!$A$3:$N$962,5,FALSE)),"")</f>
        <v/>
      </c>
      <c r="E1470" s="223" t="str">
        <f>IFERROR(IF(VLOOKUP($O1470,'APOIO-DESPESAS'!$A$3:$N$962,6,FALSE)="","",VLOOKUP($O1470,'APOIO-DESPESAS'!$A$3:$N$962,6,FALSE)),"")</f>
        <v/>
      </c>
      <c r="F1470" s="223" t="str">
        <f>IFERROR(IF(VLOOKUP($O1470,'APOIO-DESPESAS'!$A$3:$N$962,7,FALSE)="","",VLOOKUP($O1470,'APOIO-DESPESAS'!$A$3:$N$962,7,FALSE)),"")</f>
        <v/>
      </c>
      <c r="G1470" s="223" t="str">
        <f>IFERROR(IF(VLOOKUP($O1470,'APOIO-DESPESAS'!$A$3:$N$962,8,FALSE)="","",VLOOKUP($O1470,'APOIO-DESPESAS'!$A$3:$N$962,8,FALSE)),"")</f>
        <v/>
      </c>
      <c r="H1470" s="223" t="str">
        <f>IFERROR(IF(VLOOKUP($O1470,'APOIO-DESPESAS'!$A$3:$N$962,9,FALSE)="","",VLOOKUP($O1470,'APOIO-DESPESAS'!$A$3:$N$962,9,FALSE)),"")</f>
        <v/>
      </c>
      <c r="I1470" s="223" t="str">
        <f>IFERROR(IF(VLOOKUP($O1470,'APOIO-DESPESAS'!$A$3:$N$962,10,FALSE)="","",VLOOKUP($O1470,'APOIO-DESPESAS'!$A$3:$N$962,10,FALSE)),"")</f>
        <v/>
      </c>
      <c r="J1470" s="223" t="str">
        <f>IFERROR(IF(VLOOKUP($O1470,'APOIO-DESPESAS'!$A$3:$N$962,11,FALSE)="","",VLOOKUP($O1470,'APOIO-DESPESAS'!$A$3:$N$962,11,FALSE)),"")</f>
        <v/>
      </c>
      <c r="K1470" s="223" t="str">
        <f>IFERROR(IF(VLOOKUP($O1470,'APOIO-DESPESAS'!$A$3:$N$962,12,FALSE)="","",VLOOKUP($O1470,'APOIO-DESPESAS'!$A$3:$N$962,12,FALSE)),"")</f>
        <v/>
      </c>
      <c r="L1470" s="223" t="str">
        <f>IFERROR(IF(VLOOKUP($O1470,'APOIO-DESPESAS'!$A$3:$N$962,13,FALSE)="","",VLOOKUP($O1470,'APOIO-DESPESAS'!$A$3:$N$962,13,FALSE)),"")</f>
        <v/>
      </c>
      <c r="M1470" s="223" t="str">
        <f>IFERROR(IF(VLOOKUP($O1470,'APOIO-DESPESAS'!$A$3:$N$962,14,FALSE)="","",VLOOKUP($O1470,'APOIO-DESPESAS'!$A$3:$N$962,14,FALSE)),"")</f>
        <v/>
      </c>
      <c r="O1470" s="223">
        <f t="shared" si="22"/>
        <v>1468</v>
      </c>
    </row>
    <row r="1471" spans="1:15" x14ac:dyDescent="0.25">
      <c r="A1471" s="223" t="str">
        <f>IFERROR(IF(VLOOKUP($O1471,'APOIO-DESPESAS'!$A$3:$N$962,2,FALSE)="","",VLOOKUP($O1471,'APOIO-DESPESAS'!$A$3:$N$962,2,FALSE)),"")</f>
        <v/>
      </c>
      <c r="B1471" s="223" t="str">
        <f>IFERROR(IF(VLOOKUP($O1471,'APOIO-DESPESAS'!$A$3:$N$962,3,FALSE)="","",VLOOKUP($O1471,'APOIO-DESPESAS'!$A$3:$N$962,3,FALSE)),"")</f>
        <v/>
      </c>
      <c r="C1471" s="223" t="str">
        <f>IFERROR(IF(VLOOKUP($O1471,'APOIO-DESPESAS'!$A$3:$N$962,4,FALSE)="","",VLOOKUP($O1471,'APOIO-DESPESAS'!$A$3:$N$962,4,FALSE)),"")</f>
        <v/>
      </c>
      <c r="D1471" s="223" t="str">
        <f>IFERROR(IF(VLOOKUP($O1471,'APOIO-DESPESAS'!$A$3:$N$962,5,FALSE)="","",VLOOKUP($O1471,'APOIO-DESPESAS'!$A$3:$N$962,5,FALSE)),"")</f>
        <v/>
      </c>
      <c r="E1471" s="223" t="str">
        <f>IFERROR(IF(VLOOKUP($O1471,'APOIO-DESPESAS'!$A$3:$N$962,6,FALSE)="","",VLOOKUP($O1471,'APOIO-DESPESAS'!$A$3:$N$962,6,FALSE)),"")</f>
        <v/>
      </c>
      <c r="F1471" s="223" t="str">
        <f>IFERROR(IF(VLOOKUP($O1471,'APOIO-DESPESAS'!$A$3:$N$962,7,FALSE)="","",VLOOKUP($O1471,'APOIO-DESPESAS'!$A$3:$N$962,7,FALSE)),"")</f>
        <v/>
      </c>
      <c r="G1471" s="223" t="str">
        <f>IFERROR(IF(VLOOKUP($O1471,'APOIO-DESPESAS'!$A$3:$N$962,8,FALSE)="","",VLOOKUP($O1471,'APOIO-DESPESAS'!$A$3:$N$962,8,FALSE)),"")</f>
        <v/>
      </c>
      <c r="H1471" s="223" t="str">
        <f>IFERROR(IF(VLOOKUP($O1471,'APOIO-DESPESAS'!$A$3:$N$962,9,FALSE)="","",VLOOKUP($O1471,'APOIO-DESPESAS'!$A$3:$N$962,9,FALSE)),"")</f>
        <v/>
      </c>
      <c r="I1471" s="223" t="str">
        <f>IFERROR(IF(VLOOKUP($O1471,'APOIO-DESPESAS'!$A$3:$N$962,10,FALSE)="","",VLOOKUP($O1471,'APOIO-DESPESAS'!$A$3:$N$962,10,FALSE)),"")</f>
        <v/>
      </c>
      <c r="J1471" s="223" t="str">
        <f>IFERROR(IF(VLOOKUP($O1471,'APOIO-DESPESAS'!$A$3:$N$962,11,FALSE)="","",VLOOKUP($O1471,'APOIO-DESPESAS'!$A$3:$N$962,11,FALSE)),"")</f>
        <v/>
      </c>
      <c r="K1471" s="223" t="str">
        <f>IFERROR(IF(VLOOKUP($O1471,'APOIO-DESPESAS'!$A$3:$N$962,12,FALSE)="","",VLOOKUP($O1471,'APOIO-DESPESAS'!$A$3:$N$962,12,FALSE)),"")</f>
        <v/>
      </c>
      <c r="L1471" s="223" t="str">
        <f>IFERROR(IF(VLOOKUP($O1471,'APOIO-DESPESAS'!$A$3:$N$962,13,FALSE)="","",VLOOKUP($O1471,'APOIO-DESPESAS'!$A$3:$N$962,13,FALSE)),"")</f>
        <v/>
      </c>
      <c r="M1471" s="223" t="str">
        <f>IFERROR(IF(VLOOKUP($O1471,'APOIO-DESPESAS'!$A$3:$N$962,14,FALSE)="","",VLOOKUP($O1471,'APOIO-DESPESAS'!$A$3:$N$962,14,FALSE)),"")</f>
        <v/>
      </c>
      <c r="O1471" s="223">
        <f t="shared" si="22"/>
        <v>1469</v>
      </c>
    </row>
    <row r="1472" spans="1:15" x14ac:dyDescent="0.25">
      <c r="A1472" s="223" t="str">
        <f>IFERROR(IF(VLOOKUP($O1472,'APOIO-DESPESAS'!$A$3:$N$962,2,FALSE)="","",VLOOKUP($O1472,'APOIO-DESPESAS'!$A$3:$N$962,2,FALSE)),"")</f>
        <v/>
      </c>
      <c r="B1472" s="223" t="str">
        <f>IFERROR(IF(VLOOKUP($O1472,'APOIO-DESPESAS'!$A$3:$N$962,3,FALSE)="","",VLOOKUP($O1472,'APOIO-DESPESAS'!$A$3:$N$962,3,FALSE)),"")</f>
        <v/>
      </c>
      <c r="C1472" s="223" t="str">
        <f>IFERROR(IF(VLOOKUP($O1472,'APOIO-DESPESAS'!$A$3:$N$962,4,FALSE)="","",VLOOKUP($O1472,'APOIO-DESPESAS'!$A$3:$N$962,4,FALSE)),"")</f>
        <v/>
      </c>
      <c r="D1472" s="223" t="str">
        <f>IFERROR(IF(VLOOKUP($O1472,'APOIO-DESPESAS'!$A$3:$N$962,5,FALSE)="","",VLOOKUP($O1472,'APOIO-DESPESAS'!$A$3:$N$962,5,FALSE)),"")</f>
        <v/>
      </c>
      <c r="E1472" s="223" t="str">
        <f>IFERROR(IF(VLOOKUP($O1472,'APOIO-DESPESAS'!$A$3:$N$962,6,FALSE)="","",VLOOKUP($O1472,'APOIO-DESPESAS'!$A$3:$N$962,6,FALSE)),"")</f>
        <v/>
      </c>
      <c r="F1472" s="223" t="str">
        <f>IFERROR(IF(VLOOKUP($O1472,'APOIO-DESPESAS'!$A$3:$N$962,7,FALSE)="","",VLOOKUP($O1472,'APOIO-DESPESAS'!$A$3:$N$962,7,FALSE)),"")</f>
        <v/>
      </c>
      <c r="G1472" s="223" t="str">
        <f>IFERROR(IF(VLOOKUP($O1472,'APOIO-DESPESAS'!$A$3:$N$962,8,FALSE)="","",VLOOKUP($O1472,'APOIO-DESPESAS'!$A$3:$N$962,8,FALSE)),"")</f>
        <v/>
      </c>
      <c r="H1472" s="223" t="str">
        <f>IFERROR(IF(VLOOKUP($O1472,'APOIO-DESPESAS'!$A$3:$N$962,9,FALSE)="","",VLOOKUP($O1472,'APOIO-DESPESAS'!$A$3:$N$962,9,FALSE)),"")</f>
        <v/>
      </c>
      <c r="I1472" s="223" t="str">
        <f>IFERROR(IF(VLOOKUP($O1472,'APOIO-DESPESAS'!$A$3:$N$962,10,FALSE)="","",VLOOKUP($O1472,'APOIO-DESPESAS'!$A$3:$N$962,10,FALSE)),"")</f>
        <v/>
      </c>
      <c r="J1472" s="223" t="str">
        <f>IFERROR(IF(VLOOKUP($O1472,'APOIO-DESPESAS'!$A$3:$N$962,11,FALSE)="","",VLOOKUP($O1472,'APOIO-DESPESAS'!$A$3:$N$962,11,FALSE)),"")</f>
        <v/>
      </c>
      <c r="K1472" s="223" t="str">
        <f>IFERROR(IF(VLOOKUP($O1472,'APOIO-DESPESAS'!$A$3:$N$962,12,FALSE)="","",VLOOKUP($O1472,'APOIO-DESPESAS'!$A$3:$N$962,12,FALSE)),"")</f>
        <v/>
      </c>
      <c r="L1472" s="223" t="str">
        <f>IFERROR(IF(VLOOKUP($O1472,'APOIO-DESPESAS'!$A$3:$N$962,13,FALSE)="","",VLOOKUP($O1472,'APOIO-DESPESAS'!$A$3:$N$962,13,FALSE)),"")</f>
        <v/>
      </c>
      <c r="M1472" s="223" t="str">
        <f>IFERROR(IF(VLOOKUP($O1472,'APOIO-DESPESAS'!$A$3:$N$962,14,FALSE)="","",VLOOKUP($O1472,'APOIO-DESPESAS'!$A$3:$N$962,14,FALSE)),"")</f>
        <v/>
      </c>
      <c r="O1472" s="223">
        <f t="shared" si="22"/>
        <v>1470</v>
      </c>
    </row>
    <row r="1473" spans="1:15" x14ac:dyDescent="0.25">
      <c r="A1473" s="223" t="str">
        <f>IFERROR(IF(VLOOKUP($O1473,'APOIO-DESPESAS'!$A$3:$N$962,2,FALSE)="","",VLOOKUP($O1473,'APOIO-DESPESAS'!$A$3:$N$962,2,FALSE)),"")</f>
        <v/>
      </c>
      <c r="B1473" s="223" t="str">
        <f>IFERROR(IF(VLOOKUP($O1473,'APOIO-DESPESAS'!$A$3:$N$962,3,FALSE)="","",VLOOKUP($O1473,'APOIO-DESPESAS'!$A$3:$N$962,3,FALSE)),"")</f>
        <v/>
      </c>
      <c r="C1473" s="223" t="str">
        <f>IFERROR(IF(VLOOKUP($O1473,'APOIO-DESPESAS'!$A$3:$N$962,4,FALSE)="","",VLOOKUP($O1473,'APOIO-DESPESAS'!$A$3:$N$962,4,FALSE)),"")</f>
        <v/>
      </c>
      <c r="D1473" s="223" t="str">
        <f>IFERROR(IF(VLOOKUP($O1473,'APOIO-DESPESAS'!$A$3:$N$962,5,FALSE)="","",VLOOKUP($O1473,'APOIO-DESPESAS'!$A$3:$N$962,5,FALSE)),"")</f>
        <v/>
      </c>
      <c r="E1473" s="223" t="str">
        <f>IFERROR(IF(VLOOKUP($O1473,'APOIO-DESPESAS'!$A$3:$N$962,6,FALSE)="","",VLOOKUP($O1473,'APOIO-DESPESAS'!$A$3:$N$962,6,FALSE)),"")</f>
        <v/>
      </c>
      <c r="F1473" s="223" t="str">
        <f>IFERROR(IF(VLOOKUP($O1473,'APOIO-DESPESAS'!$A$3:$N$962,7,FALSE)="","",VLOOKUP($O1473,'APOIO-DESPESAS'!$A$3:$N$962,7,FALSE)),"")</f>
        <v/>
      </c>
      <c r="G1473" s="223" t="str">
        <f>IFERROR(IF(VLOOKUP($O1473,'APOIO-DESPESAS'!$A$3:$N$962,8,FALSE)="","",VLOOKUP($O1473,'APOIO-DESPESAS'!$A$3:$N$962,8,FALSE)),"")</f>
        <v/>
      </c>
      <c r="H1473" s="223" t="str">
        <f>IFERROR(IF(VLOOKUP($O1473,'APOIO-DESPESAS'!$A$3:$N$962,9,FALSE)="","",VLOOKUP($O1473,'APOIO-DESPESAS'!$A$3:$N$962,9,FALSE)),"")</f>
        <v/>
      </c>
      <c r="I1473" s="223" t="str">
        <f>IFERROR(IF(VLOOKUP($O1473,'APOIO-DESPESAS'!$A$3:$N$962,10,FALSE)="","",VLOOKUP($O1473,'APOIO-DESPESAS'!$A$3:$N$962,10,FALSE)),"")</f>
        <v/>
      </c>
      <c r="J1473" s="223" t="str">
        <f>IFERROR(IF(VLOOKUP($O1473,'APOIO-DESPESAS'!$A$3:$N$962,11,FALSE)="","",VLOOKUP($O1473,'APOIO-DESPESAS'!$A$3:$N$962,11,FALSE)),"")</f>
        <v/>
      </c>
      <c r="K1473" s="223" t="str">
        <f>IFERROR(IF(VLOOKUP($O1473,'APOIO-DESPESAS'!$A$3:$N$962,12,FALSE)="","",VLOOKUP($O1473,'APOIO-DESPESAS'!$A$3:$N$962,12,FALSE)),"")</f>
        <v/>
      </c>
      <c r="L1473" s="223" t="str">
        <f>IFERROR(IF(VLOOKUP($O1473,'APOIO-DESPESAS'!$A$3:$N$962,13,FALSE)="","",VLOOKUP($O1473,'APOIO-DESPESAS'!$A$3:$N$962,13,FALSE)),"")</f>
        <v/>
      </c>
      <c r="M1473" s="223" t="str">
        <f>IFERROR(IF(VLOOKUP($O1473,'APOIO-DESPESAS'!$A$3:$N$962,14,FALSE)="","",VLOOKUP($O1473,'APOIO-DESPESAS'!$A$3:$N$962,14,FALSE)),"")</f>
        <v/>
      </c>
      <c r="O1473" s="223">
        <f t="shared" si="22"/>
        <v>1471</v>
      </c>
    </row>
    <row r="1474" spans="1:15" x14ac:dyDescent="0.25">
      <c r="A1474" s="223" t="str">
        <f>IFERROR(IF(VLOOKUP($O1474,'APOIO-DESPESAS'!$A$3:$N$962,2,FALSE)="","",VLOOKUP($O1474,'APOIO-DESPESAS'!$A$3:$N$962,2,FALSE)),"")</f>
        <v/>
      </c>
      <c r="B1474" s="223" t="str">
        <f>IFERROR(IF(VLOOKUP($O1474,'APOIO-DESPESAS'!$A$3:$N$962,3,FALSE)="","",VLOOKUP($O1474,'APOIO-DESPESAS'!$A$3:$N$962,3,FALSE)),"")</f>
        <v/>
      </c>
      <c r="C1474" s="223" t="str">
        <f>IFERROR(IF(VLOOKUP($O1474,'APOIO-DESPESAS'!$A$3:$N$962,4,FALSE)="","",VLOOKUP($O1474,'APOIO-DESPESAS'!$A$3:$N$962,4,FALSE)),"")</f>
        <v/>
      </c>
      <c r="D1474" s="223" t="str">
        <f>IFERROR(IF(VLOOKUP($O1474,'APOIO-DESPESAS'!$A$3:$N$962,5,FALSE)="","",VLOOKUP($O1474,'APOIO-DESPESAS'!$A$3:$N$962,5,FALSE)),"")</f>
        <v/>
      </c>
      <c r="E1474" s="223" t="str">
        <f>IFERROR(IF(VLOOKUP($O1474,'APOIO-DESPESAS'!$A$3:$N$962,6,FALSE)="","",VLOOKUP($O1474,'APOIO-DESPESAS'!$A$3:$N$962,6,FALSE)),"")</f>
        <v/>
      </c>
      <c r="F1474" s="223" t="str">
        <f>IFERROR(IF(VLOOKUP($O1474,'APOIO-DESPESAS'!$A$3:$N$962,7,FALSE)="","",VLOOKUP($O1474,'APOIO-DESPESAS'!$A$3:$N$962,7,FALSE)),"")</f>
        <v/>
      </c>
      <c r="G1474" s="223" t="str">
        <f>IFERROR(IF(VLOOKUP($O1474,'APOIO-DESPESAS'!$A$3:$N$962,8,FALSE)="","",VLOOKUP($O1474,'APOIO-DESPESAS'!$A$3:$N$962,8,FALSE)),"")</f>
        <v/>
      </c>
      <c r="H1474" s="223" t="str">
        <f>IFERROR(IF(VLOOKUP($O1474,'APOIO-DESPESAS'!$A$3:$N$962,9,FALSE)="","",VLOOKUP($O1474,'APOIO-DESPESAS'!$A$3:$N$962,9,FALSE)),"")</f>
        <v/>
      </c>
      <c r="I1474" s="223" t="str">
        <f>IFERROR(IF(VLOOKUP($O1474,'APOIO-DESPESAS'!$A$3:$N$962,10,FALSE)="","",VLOOKUP($O1474,'APOIO-DESPESAS'!$A$3:$N$962,10,FALSE)),"")</f>
        <v/>
      </c>
      <c r="J1474" s="223" t="str">
        <f>IFERROR(IF(VLOOKUP($O1474,'APOIO-DESPESAS'!$A$3:$N$962,11,FALSE)="","",VLOOKUP($O1474,'APOIO-DESPESAS'!$A$3:$N$962,11,FALSE)),"")</f>
        <v/>
      </c>
      <c r="K1474" s="223" t="str">
        <f>IFERROR(IF(VLOOKUP($O1474,'APOIO-DESPESAS'!$A$3:$N$962,12,FALSE)="","",VLOOKUP($O1474,'APOIO-DESPESAS'!$A$3:$N$962,12,FALSE)),"")</f>
        <v/>
      </c>
      <c r="L1474" s="223" t="str">
        <f>IFERROR(IF(VLOOKUP($O1474,'APOIO-DESPESAS'!$A$3:$N$962,13,FALSE)="","",VLOOKUP($O1474,'APOIO-DESPESAS'!$A$3:$N$962,13,FALSE)),"")</f>
        <v/>
      </c>
      <c r="M1474" s="223" t="str">
        <f>IFERROR(IF(VLOOKUP($O1474,'APOIO-DESPESAS'!$A$3:$N$962,14,FALSE)="","",VLOOKUP($O1474,'APOIO-DESPESAS'!$A$3:$N$962,14,FALSE)),"")</f>
        <v/>
      </c>
      <c r="O1474" s="223">
        <f t="shared" si="22"/>
        <v>1472</v>
      </c>
    </row>
    <row r="1475" spans="1:15" x14ac:dyDescent="0.25">
      <c r="A1475" s="223" t="str">
        <f>IFERROR(IF(VLOOKUP($O1475,'APOIO-DESPESAS'!$A$3:$N$962,2,FALSE)="","",VLOOKUP($O1475,'APOIO-DESPESAS'!$A$3:$N$962,2,FALSE)),"")</f>
        <v/>
      </c>
      <c r="B1475" s="223" t="str">
        <f>IFERROR(IF(VLOOKUP($O1475,'APOIO-DESPESAS'!$A$3:$N$962,3,FALSE)="","",VLOOKUP($O1475,'APOIO-DESPESAS'!$A$3:$N$962,3,FALSE)),"")</f>
        <v/>
      </c>
      <c r="C1475" s="223" t="str">
        <f>IFERROR(IF(VLOOKUP($O1475,'APOIO-DESPESAS'!$A$3:$N$962,4,FALSE)="","",VLOOKUP($O1475,'APOIO-DESPESAS'!$A$3:$N$962,4,FALSE)),"")</f>
        <v/>
      </c>
      <c r="D1475" s="223" t="str">
        <f>IFERROR(IF(VLOOKUP($O1475,'APOIO-DESPESAS'!$A$3:$N$962,5,FALSE)="","",VLOOKUP($O1475,'APOIO-DESPESAS'!$A$3:$N$962,5,FALSE)),"")</f>
        <v/>
      </c>
      <c r="E1475" s="223" t="str">
        <f>IFERROR(IF(VLOOKUP($O1475,'APOIO-DESPESAS'!$A$3:$N$962,6,FALSE)="","",VLOOKUP($O1475,'APOIO-DESPESAS'!$A$3:$N$962,6,FALSE)),"")</f>
        <v/>
      </c>
      <c r="F1475" s="223" t="str">
        <f>IFERROR(IF(VLOOKUP($O1475,'APOIO-DESPESAS'!$A$3:$N$962,7,FALSE)="","",VLOOKUP($O1475,'APOIO-DESPESAS'!$A$3:$N$962,7,FALSE)),"")</f>
        <v/>
      </c>
      <c r="G1475" s="223" t="str">
        <f>IFERROR(IF(VLOOKUP($O1475,'APOIO-DESPESAS'!$A$3:$N$962,8,FALSE)="","",VLOOKUP($O1475,'APOIO-DESPESAS'!$A$3:$N$962,8,FALSE)),"")</f>
        <v/>
      </c>
      <c r="H1475" s="223" t="str">
        <f>IFERROR(IF(VLOOKUP($O1475,'APOIO-DESPESAS'!$A$3:$N$962,9,FALSE)="","",VLOOKUP($O1475,'APOIO-DESPESAS'!$A$3:$N$962,9,FALSE)),"")</f>
        <v/>
      </c>
      <c r="I1475" s="223" t="str">
        <f>IFERROR(IF(VLOOKUP($O1475,'APOIO-DESPESAS'!$A$3:$N$962,10,FALSE)="","",VLOOKUP($O1475,'APOIO-DESPESAS'!$A$3:$N$962,10,FALSE)),"")</f>
        <v/>
      </c>
      <c r="J1475" s="223" t="str">
        <f>IFERROR(IF(VLOOKUP($O1475,'APOIO-DESPESAS'!$A$3:$N$962,11,FALSE)="","",VLOOKUP($O1475,'APOIO-DESPESAS'!$A$3:$N$962,11,FALSE)),"")</f>
        <v/>
      </c>
      <c r="K1475" s="223" t="str">
        <f>IFERROR(IF(VLOOKUP($O1475,'APOIO-DESPESAS'!$A$3:$N$962,12,FALSE)="","",VLOOKUP($O1475,'APOIO-DESPESAS'!$A$3:$N$962,12,FALSE)),"")</f>
        <v/>
      </c>
      <c r="L1475" s="223" t="str">
        <f>IFERROR(IF(VLOOKUP($O1475,'APOIO-DESPESAS'!$A$3:$N$962,13,FALSE)="","",VLOOKUP($O1475,'APOIO-DESPESAS'!$A$3:$N$962,13,FALSE)),"")</f>
        <v/>
      </c>
      <c r="M1475" s="223" t="str">
        <f>IFERROR(IF(VLOOKUP($O1475,'APOIO-DESPESAS'!$A$3:$N$962,14,FALSE)="","",VLOOKUP($O1475,'APOIO-DESPESAS'!$A$3:$N$962,14,FALSE)),"")</f>
        <v/>
      </c>
      <c r="O1475" s="223">
        <f t="shared" si="22"/>
        <v>1473</v>
      </c>
    </row>
    <row r="1476" spans="1:15" x14ac:dyDescent="0.25">
      <c r="A1476" s="223" t="str">
        <f>IFERROR(IF(VLOOKUP($O1476,'APOIO-DESPESAS'!$A$3:$N$962,2,FALSE)="","",VLOOKUP($O1476,'APOIO-DESPESAS'!$A$3:$N$962,2,FALSE)),"")</f>
        <v/>
      </c>
      <c r="B1476" s="223" t="str">
        <f>IFERROR(IF(VLOOKUP($O1476,'APOIO-DESPESAS'!$A$3:$N$962,3,FALSE)="","",VLOOKUP($O1476,'APOIO-DESPESAS'!$A$3:$N$962,3,FALSE)),"")</f>
        <v/>
      </c>
      <c r="C1476" s="223" t="str">
        <f>IFERROR(IF(VLOOKUP($O1476,'APOIO-DESPESAS'!$A$3:$N$962,4,FALSE)="","",VLOOKUP($O1476,'APOIO-DESPESAS'!$A$3:$N$962,4,FALSE)),"")</f>
        <v/>
      </c>
      <c r="D1476" s="223" t="str">
        <f>IFERROR(IF(VLOOKUP($O1476,'APOIO-DESPESAS'!$A$3:$N$962,5,FALSE)="","",VLOOKUP($O1476,'APOIO-DESPESAS'!$A$3:$N$962,5,FALSE)),"")</f>
        <v/>
      </c>
      <c r="E1476" s="223" t="str">
        <f>IFERROR(IF(VLOOKUP($O1476,'APOIO-DESPESAS'!$A$3:$N$962,6,FALSE)="","",VLOOKUP($O1476,'APOIO-DESPESAS'!$A$3:$N$962,6,FALSE)),"")</f>
        <v/>
      </c>
      <c r="F1476" s="223" t="str">
        <f>IFERROR(IF(VLOOKUP($O1476,'APOIO-DESPESAS'!$A$3:$N$962,7,FALSE)="","",VLOOKUP($O1476,'APOIO-DESPESAS'!$A$3:$N$962,7,FALSE)),"")</f>
        <v/>
      </c>
      <c r="G1476" s="223" t="str">
        <f>IFERROR(IF(VLOOKUP($O1476,'APOIO-DESPESAS'!$A$3:$N$962,8,FALSE)="","",VLOOKUP($O1476,'APOIO-DESPESAS'!$A$3:$N$962,8,FALSE)),"")</f>
        <v/>
      </c>
      <c r="H1476" s="223" t="str">
        <f>IFERROR(IF(VLOOKUP($O1476,'APOIO-DESPESAS'!$A$3:$N$962,9,FALSE)="","",VLOOKUP($O1476,'APOIO-DESPESAS'!$A$3:$N$962,9,FALSE)),"")</f>
        <v/>
      </c>
      <c r="I1476" s="223" t="str">
        <f>IFERROR(IF(VLOOKUP($O1476,'APOIO-DESPESAS'!$A$3:$N$962,10,FALSE)="","",VLOOKUP($O1476,'APOIO-DESPESAS'!$A$3:$N$962,10,FALSE)),"")</f>
        <v/>
      </c>
      <c r="J1476" s="223" t="str">
        <f>IFERROR(IF(VLOOKUP($O1476,'APOIO-DESPESAS'!$A$3:$N$962,11,FALSE)="","",VLOOKUP($O1476,'APOIO-DESPESAS'!$A$3:$N$962,11,FALSE)),"")</f>
        <v/>
      </c>
      <c r="K1476" s="223" t="str">
        <f>IFERROR(IF(VLOOKUP($O1476,'APOIO-DESPESAS'!$A$3:$N$962,12,FALSE)="","",VLOOKUP($O1476,'APOIO-DESPESAS'!$A$3:$N$962,12,FALSE)),"")</f>
        <v/>
      </c>
      <c r="L1476" s="223" t="str">
        <f>IFERROR(IF(VLOOKUP($O1476,'APOIO-DESPESAS'!$A$3:$N$962,13,FALSE)="","",VLOOKUP($O1476,'APOIO-DESPESAS'!$A$3:$N$962,13,FALSE)),"")</f>
        <v/>
      </c>
      <c r="M1476" s="223" t="str">
        <f>IFERROR(IF(VLOOKUP($O1476,'APOIO-DESPESAS'!$A$3:$N$962,14,FALSE)="","",VLOOKUP($O1476,'APOIO-DESPESAS'!$A$3:$N$962,14,FALSE)),"")</f>
        <v/>
      </c>
      <c r="O1476" s="223">
        <f t="shared" si="22"/>
        <v>1474</v>
      </c>
    </row>
    <row r="1477" spans="1:15" x14ac:dyDescent="0.25">
      <c r="A1477" s="223" t="str">
        <f>IFERROR(IF(VLOOKUP($O1477,'APOIO-DESPESAS'!$A$3:$N$962,2,FALSE)="","",VLOOKUP($O1477,'APOIO-DESPESAS'!$A$3:$N$962,2,FALSE)),"")</f>
        <v/>
      </c>
      <c r="B1477" s="223" t="str">
        <f>IFERROR(IF(VLOOKUP($O1477,'APOIO-DESPESAS'!$A$3:$N$962,3,FALSE)="","",VLOOKUP($O1477,'APOIO-DESPESAS'!$A$3:$N$962,3,FALSE)),"")</f>
        <v/>
      </c>
      <c r="C1477" s="223" t="str">
        <f>IFERROR(IF(VLOOKUP($O1477,'APOIO-DESPESAS'!$A$3:$N$962,4,FALSE)="","",VLOOKUP($O1477,'APOIO-DESPESAS'!$A$3:$N$962,4,FALSE)),"")</f>
        <v/>
      </c>
      <c r="D1477" s="223" t="str">
        <f>IFERROR(IF(VLOOKUP($O1477,'APOIO-DESPESAS'!$A$3:$N$962,5,FALSE)="","",VLOOKUP($O1477,'APOIO-DESPESAS'!$A$3:$N$962,5,FALSE)),"")</f>
        <v/>
      </c>
      <c r="E1477" s="223" t="str">
        <f>IFERROR(IF(VLOOKUP($O1477,'APOIO-DESPESAS'!$A$3:$N$962,6,FALSE)="","",VLOOKUP($O1477,'APOIO-DESPESAS'!$A$3:$N$962,6,FALSE)),"")</f>
        <v/>
      </c>
      <c r="F1477" s="223" t="str">
        <f>IFERROR(IF(VLOOKUP($O1477,'APOIO-DESPESAS'!$A$3:$N$962,7,FALSE)="","",VLOOKUP($O1477,'APOIO-DESPESAS'!$A$3:$N$962,7,FALSE)),"")</f>
        <v/>
      </c>
      <c r="G1477" s="223" t="str">
        <f>IFERROR(IF(VLOOKUP($O1477,'APOIO-DESPESAS'!$A$3:$N$962,8,FALSE)="","",VLOOKUP($O1477,'APOIO-DESPESAS'!$A$3:$N$962,8,FALSE)),"")</f>
        <v/>
      </c>
      <c r="H1477" s="223" t="str">
        <f>IFERROR(IF(VLOOKUP($O1477,'APOIO-DESPESAS'!$A$3:$N$962,9,FALSE)="","",VLOOKUP($O1477,'APOIO-DESPESAS'!$A$3:$N$962,9,FALSE)),"")</f>
        <v/>
      </c>
      <c r="I1477" s="223" t="str">
        <f>IFERROR(IF(VLOOKUP($O1477,'APOIO-DESPESAS'!$A$3:$N$962,10,FALSE)="","",VLOOKUP($O1477,'APOIO-DESPESAS'!$A$3:$N$962,10,FALSE)),"")</f>
        <v/>
      </c>
      <c r="J1477" s="223" t="str">
        <f>IFERROR(IF(VLOOKUP($O1477,'APOIO-DESPESAS'!$A$3:$N$962,11,FALSE)="","",VLOOKUP($O1477,'APOIO-DESPESAS'!$A$3:$N$962,11,FALSE)),"")</f>
        <v/>
      </c>
      <c r="K1477" s="223" t="str">
        <f>IFERROR(IF(VLOOKUP($O1477,'APOIO-DESPESAS'!$A$3:$N$962,12,FALSE)="","",VLOOKUP($O1477,'APOIO-DESPESAS'!$A$3:$N$962,12,FALSE)),"")</f>
        <v/>
      </c>
      <c r="L1477" s="223" t="str">
        <f>IFERROR(IF(VLOOKUP($O1477,'APOIO-DESPESAS'!$A$3:$N$962,13,FALSE)="","",VLOOKUP($O1477,'APOIO-DESPESAS'!$A$3:$N$962,13,FALSE)),"")</f>
        <v/>
      </c>
      <c r="M1477" s="223" t="str">
        <f>IFERROR(IF(VLOOKUP($O1477,'APOIO-DESPESAS'!$A$3:$N$962,14,FALSE)="","",VLOOKUP($O1477,'APOIO-DESPESAS'!$A$3:$N$962,14,FALSE)),"")</f>
        <v/>
      </c>
      <c r="O1477" s="223">
        <f t="shared" ref="O1477:O1540" si="23">O1476+1</f>
        <v>1475</v>
      </c>
    </row>
    <row r="1478" spans="1:15" x14ac:dyDescent="0.25">
      <c r="A1478" s="223" t="str">
        <f>IFERROR(IF(VLOOKUP($O1478,'APOIO-DESPESAS'!$A$3:$N$962,2,FALSE)="","",VLOOKUP($O1478,'APOIO-DESPESAS'!$A$3:$N$962,2,FALSE)),"")</f>
        <v/>
      </c>
      <c r="B1478" s="223" t="str">
        <f>IFERROR(IF(VLOOKUP($O1478,'APOIO-DESPESAS'!$A$3:$N$962,3,FALSE)="","",VLOOKUP($O1478,'APOIO-DESPESAS'!$A$3:$N$962,3,FALSE)),"")</f>
        <v/>
      </c>
      <c r="C1478" s="223" t="str">
        <f>IFERROR(IF(VLOOKUP($O1478,'APOIO-DESPESAS'!$A$3:$N$962,4,FALSE)="","",VLOOKUP($O1478,'APOIO-DESPESAS'!$A$3:$N$962,4,FALSE)),"")</f>
        <v/>
      </c>
      <c r="D1478" s="223" t="str">
        <f>IFERROR(IF(VLOOKUP($O1478,'APOIO-DESPESAS'!$A$3:$N$962,5,FALSE)="","",VLOOKUP($O1478,'APOIO-DESPESAS'!$A$3:$N$962,5,FALSE)),"")</f>
        <v/>
      </c>
      <c r="E1478" s="223" t="str">
        <f>IFERROR(IF(VLOOKUP($O1478,'APOIO-DESPESAS'!$A$3:$N$962,6,FALSE)="","",VLOOKUP($O1478,'APOIO-DESPESAS'!$A$3:$N$962,6,FALSE)),"")</f>
        <v/>
      </c>
      <c r="F1478" s="223" t="str">
        <f>IFERROR(IF(VLOOKUP($O1478,'APOIO-DESPESAS'!$A$3:$N$962,7,FALSE)="","",VLOOKUP($O1478,'APOIO-DESPESAS'!$A$3:$N$962,7,FALSE)),"")</f>
        <v/>
      </c>
      <c r="G1478" s="223" t="str">
        <f>IFERROR(IF(VLOOKUP($O1478,'APOIO-DESPESAS'!$A$3:$N$962,8,FALSE)="","",VLOOKUP($O1478,'APOIO-DESPESAS'!$A$3:$N$962,8,FALSE)),"")</f>
        <v/>
      </c>
      <c r="H1478" s="223" t="str">
        <f>IFERROR(IF(VLOOKUP($O1478,'APOIO-DESPESAS'!$A$3:$N$962,9,FALSE)="","",VLOOKUP($O1478,'APOIO-DESPESAS'!$A$3:$N$962,9,FALSE)),"")</f>
        <v/>
      </c>
      <c r="I1478" s="223" t="str">
        <f>IFERROR(IF(VLOOKUP($O1478,'APOIO-DESPESAS'!$A$3:$N$962,10,FALSE)="","",VLOOKUP($O1478,'APOIO-DESPESAS'!$A$3:$N$962,10,FALSE)),"")</f>
        <v/>
      </c>
      <c r="J1478" s="223" t="str">
        <f>IFERROR(IF(VLOOKUP($O1478,'APOIO-DESPESAS'!$A$3:$N$962,11,FALSE)="","",VLOOKUP($O1478,'APOIO-DESPESAS'!$A$3:$N$962,11,FALSE)),"")</f>
        <v/>
      </c>
      <c r="K1478" s="223" t="str">
        <f>IFERROR(IF(VLOOKUP($O1478,'APOIO-DESPESAS'!$A$3:$N$962,12,FALSE)="","",VLOOKUP($O1478,'APOIO-DESPESAS'!$A$3:$N$962,12,FALSE)),"")</f>
        <v/>
      </c>
      <c r="L1478" s="223" t="str">
        <f>IFERROR(IF(VLOOKUP($O1478,'APOIO-DESPESAS'!$A$3:$N$962,13,FALSE)="","",VLOOKUP($O1478,'APOIO-DESPESAS'!$A$3:$N$962,13,FALSE)),"")</f>
        <v/>
      </c>
      <c r="M1478" s="223" t="str">
        <f>IFERROR(IF(VLOOKUP($O1478,'APOIO-DESPESAS'!$A$3:$N$962,14,FALSE)="","",VLOOKUP($O1478,'APOIO-DESPESAS'!$A$3:$N$962,14,FALSE)),"")</f>
        <v/>
      </c>
      <c r="O1478" s="223">
        <f t="shared" si="23"/>
        <v>1476</v>
      </c>
    </row>
    <row r="1479" spans="1:15" x14ac:dyDescent="0.25">
      <c r="A1479" s="223" t="str">
        <f>IFERROR(IF(VLOOKUP($O1479,'APOIO-DESPESAS'!$A$3:$N$962,2,FALSE)="","",VLOOKUP($O1479,'APOIO-DESPESAS'!$A$3:$N$962,2,FALSE)),"")</f>
        <v/>
      </c>
      <c r="B1479" s="223" t="str">
        <f>IFERROR(IF(VLOOKUP($O1479,'APOIO-DESPESAS'!$A$3:$N$962,3,FALSE)="","",VLOOKUP($O1479,'APOIO-DESPESAS'!$A$3:$N$962,3,FALSE)),"")</f>
        <v/>
      </c>
      <c r="C1479" s="223" t="str">
        <f>IFERROR(IF(VLOOKUP($O1479,'APOIO-DESPESAS'!$A$3:$N$962,4,FALSE)="","",VLOOKUP($O1479,'APOIO-DESPESAS'!$A$3:$N$962,4,FALSE)),"")</f>
        <v/>
      </c>
      <c r="D1479" s="223" t="str">
        <f>IFERROR(IF(VLOOKUP($O1479,'APOIO-DESPESAS'!$A$3:$N$962,5,FALSE)="","",VLOOKUP($O1479,'APOIO-DESPESAS'!$A$3:$N$962,5,FALSE)),"")</f>
        <v/>
      </c>
      <c r="E1479" s="223" t="str">
        <f>IFERROR(IF(VLOOKUP($O1479,'APOIO-DESPESAS'!$A$3:$N$962,6,FALSE)="","",VLOOKUP($O1479,'APOIO-DESPESAS'!$A$3:$N$962,6,FALSE)),"")</f>
        <v/>
      </c>
      <c r="F1479" s="223" t="str">
        <f>IFERROR(IF(VLOOKUP($O1479,'APOIO-DESPESAS'!$A$3:$N$962,7,FALSE)="","",VLOOKUP($O1479,'APOIO-DESPESAS'!$A$3:$N$962,7,FALSE)),"")</f>
        <v/>
      </c>
      <c r="G1479" s="223" t="str">
        <f>IFERROR(IF(VLOOKUP($O1479,'APOIO-DESPESAS'!$A$3:$N$962,8,FALSE)="","",VLOOKUP($O1479,'APOIO-DESPESAS'!$A$3:$N$962,8,FALSE)),"")</f>
        <v/>
      </c>
      <c r="H1479" s="223" t="str">
        <f>IFERROR(IF(VLOOKUP($O1479,'APOIO-DESPESAS'!$A$3:$N$962,9,FALSE)="","",VLOOKUP($O1479,'APOIO-DESPESAS'!$A$3:$N$962,9,FALSE)),"")</f>
        <v/>
      </c>
      <c r="I1479" s="223" t="str">
        <f>IFERROR(IF(VLOOKUP($O1479,'APOIO-DESPESAS'!$A$3:$N$962,10,FALSE)="","",VLOOKUP($O1479,'APOIO-DESPESAS'!$A$3:$N$962,10,FALSE)),"")</f>
        <v/>
      </c>
      <c r="J1479" s="223" t="str">
        <f>IFERROR(IF(VLOOKUP($O1479,'APOIO-DESPESAS'!$A$3:$N$962,11,FALSE)="","",VLOOKUP($O1479,'APOIO-DESPESAS'!$A$3:$N$962,11,FALSE)),"")</f>
        <v/>
      </c>
      <c r="K1479" s="223" t="str">
        <f>IFERROR(IF(VLOOKUP($O1479,'APOIO-DESPESAS'!$A$3:$N$962,12,FALSE)="","",VLOOKUP($O1479,'APOIO-DESPESAS'!$A$3:$N$962,12,FALSE)),"")</f>
        <v/>
      </c>
      <c r="L1479" s="223" t="str">
        <f>IFERROR(IF(VLOOKUP($O1479,'APOIO-DESPESAS'!$A$3:$N$962,13,FALSE)="","",VLOOKUP($O1479,'APOIO-DESPESAS'!$A$3:$N$962,13,FALSE)),"")</f>
        <v/>
      </c>
      <c r="M1479" s="223" t="str">
        <f>IFERROR(IF(VLOOKUP($O1479,'APOIO-DESPESAS'!$A$3:$N$962,14,FALSE)="","",VLOOKUP($O1479,'APOIO-DESPESAS'!$A$3:$N$962,14,FALSE)),"")</f>
        <v/>
      </c>
      <c r="O1479" s="223">
        <f t="shared" si="23"/>
        <v>1477</v>
      </c>
    </row>
    <row r="1480" spans="1:15" x14ac:dyDescent="0.25">
      <c r="A1480" s="223" t="str">
        <f>IFERROR(IF(VLOOKUP($O1480,'APOIO-DESPESAS'!$A$3:$N$962,2,FALSE)="","",VLOOKUP($O1480,'APOIO-DESPESAS'!$A$3:$N$962,2,FALSE)),"")</f>
        <v/>
      </c>
      <c r="B1480" s="223" t="str">
        <f>IFERROR(IF(VLOOKUP($O1480,'APOIO-DESPESAS'!$A$3:$N$962,3,FALSE)="","",VLOOKUP($O1480,'APOIO-DESPESAS'!$A$3:$N$962,3,FALSE)),"")</f>
        <v/>
      </c>
      <c r="C1480" s="223" t="str">
        <f>IFERROR(IF(VLOOKUP($O1480,'APOIO-DESPESAS'!$A$3:$N$962,4,FALSE)="","",VLOOKUP($O1480,'APOIO-DESPESAS'!$A$3:$N$962,4,FALSE)),"")</f>
        <v/>
      </c>
      <c r="D1480" s="223" t="str">
        <f>IFERROR(IF(VLOOKUP($O1480,'APOIO-DESPESAS'!$A$3:$N$962,5,FALSE)="","",VLOOKUP($O1480,'APOIO-DESPESAS'!$A$3:$N$962,5,FALSE)),"")</f>
        <v/>
      </c>
      <c r="E1480" s="223" t="str">
        <f>IFERROR(IF(VLOOKUP($O1480,'APOIO-DESPESAS'!$A$3:$N$962,6,FALSE)="","",VLOOKUP($O1480,'APOIO-DESPESAS'!$A$3:$N$962,6,FALSE)),"")</f>
        <v/>
      </c>
      <c r="F1480" s="223" t="str">
        <f>IFERROR(IF(VLOOKUP($O1480,'APOIO-DESPESAS'!$A$3:$N$962,7,FALSE)="","",VLOOKUP($O1480,'APOIO-DESPESAS'!$A$3:$N$962,7,FALSE)),"")</f>
        <v/>
      </c>
      <c r="G1480" s="223" t="str">
        <f>IFERROR(IF(VLOOKUP($O1480,'APOIO-DESPESAS'!$A$3:$N$962,8,FALSE)="","",VLOOKUP($O1480,'APOIO-DESPESAS'!$A$3:$N$962,8,FALSE)),"")</f>
        <v/>
      </c>
      <c r="H1480" s="223" t="str">
        <f>IFERROR(IF(VLOOKUP($O1480,'APOIO-DESPESAS'!$A$3:$N$962,9,FALSE)="","",VLOOKUP($O1480,'APOIO-DESPESAS'!$A$3:$N$962,9,FALSE)),"")</f>
        <v/>
      </c>
      <c r="I1480" s="223" t="str">
        <f>IFERROR(IF(VLOOKUP($O1480,'APOIO-DESPESAS'!$A$3:$N$962,10,FALSE)="","",VLOOKUP($O1480,'APOIO-DESPESAS'!$A$3:$N$962,10,FALSE)),"")</f>
        <v/>
      </c>
      <c r="J1480" s="223" t="str">
        <f>IFERROR(IF(VLOOKUP($O1480,'APOIO-DESPESAS'!$A$3:$N$962,11,FALSE)="","",VLOOKUP($O1480,'APOIO-DESPESAS'!$A$3:$N$962,11,FALSE)),"")</f>
        <v/>
      </c>
      <c r="K1480" s="223" t="str">
        <f>IFERROR(IF(VLOOKUP($O1480,'APOIO-DESPESAS'!$A$3:$N$962,12,FALSE)="","",VLOOKUP($O1480,'APOIO-DESPESAS'!$A$3:$N$962,12,FALSE)),"")</f>
        <v/>
      </c>
      <c r="L1480" s="223" t="str">
        <f>IFERROR(IF(VLOOKUP($O1480,'APOIO-DESPESAS'!$A$3:$N$962,13,FALSE)="","",VLOOKUP($O1480,'APOIO-DESPESAS'!$A$3:$N$962,13,FALSE)),"")</f>
        <v/>
      </c>
      <c r="M1480" s="223" t="str">
        <f>IFERROR(IF(VLOOKUP($O1480,'APOIO-DESPESAS'!$A$3:$N$962,14,FALSE)="","",VLOOKUP($O1480,'APOIO-DESPESAS'!$A$3:$N$962,14,FALSE)),"")</f>
        <v/>
      </c>
      <c r="O1480" s="223">
        <f t="shared" si="23"/>
        <v>1478</v>
      </c>
    </row>
    <row r="1481" spans="1:15" x14ac:dyDescent="0.25">
      <c r="A1481" s="223" t="str">
        <f>IFERROR(IF(VLOOKUP($O1481,'APOIO-DESPESAS'!$A$3:$N$962,2,FALSE)="","",VLOOKUP($O1481,'APOIO-DESPESAS'!$A$3:$N$962,2,FALSE)),"")</f>
        <v/>
      </c>
      <c r="B1481" s="223" t="str">
        <f>IFERROR(IF(VLOOKUP($O1481,'APOIO-DESPESAS'!$A$3:$N$962,3,FALSE)="","",VLOOKUP($O1481,'APOIO-DESPESAS'!$A$3:$N$962,3,FALSE)),"")</f>
        <v/>
      </c>
      <c r="C1481" s="223" t="str">
        <f>IFERROR(IF(VLOOKUP($O1481,'APOIO-DESPESAS'!$A$3:$N$962,4,FALSE)="","",VLOOKUP($O1481,'APOIO-DESPESAS'!$A$3:$N$962,4,FALSE)),"")</f>
        <v/>
      </c>
      <c r="D1481" s="223" t="str">
        <f>IFERROR(IF(VLOOKUP($O1481,'APOIO-DESPESAS'!$A$3:$N$962,5,FALSE)="","",VLOOKUP($O1481,'APOIO-DESPESAS'!$A$3:$N$962,5,FALSE)),"")</f>
        <v/>
      </c>
      <c r="E1481" s="223" t="str">
        <f>IFERROR(IF(VLOOKUP($O1481,'APOIO-DESPESAS'!$A$3:$N$962,6,FALSE)="","",VLOOKUP($O1481,'APOIO-DESPESAS'!$A$3:$N$962,6,FALSE)),"")</f>
        <v/>
      </c>
      <c r="F1481" s="223" t="str">
        <f>IFERROR(IF(VLOOKUP($O1481,'APOIO-DESPESAS'!$A$3:$N$962,7,FALSE)="","",VLOOKUP($O1481,'APOIO-DESPESAS'!$A$3:$N$962,7,FALSE)),"")</f>
        <v/>
      </c>
      <c r="G1481" s="223" t="str">
        <f>IFERROR(IF(VLOOKUP($O1481,'APOIO-DESPESAS'!$A$3:$N$962,8,FALSE)="","",VLOOKUP($O1481,'APOIO-DESPESAS'!$A$3:$N$962,8,FALSE)),"")</f>
        <v/>
      </c>
      <c r="H1481" s="223" t="str">
        <f>IFERROR(IF(VLOOKUP($O1481,'APOIO-DESPESAS'!$A$3:$N$962,9,FALSE)="","",VLOOKUP($O1481,'APOIO-DESPESAS'!$A$3:$N$962,9,FALSE)),"")</f>
        <v/>
      </c>
      <c r="I1481" s="223" t="str">
        <f>IFERROR(IF(VLOOKUP($O1481,'APOIO-DESPESAS'!$A$3:$N$962,10,FALSE)="","",VLOOKUP($O1481,'APOIO-DESPESAS'!$A$3:$N$962,10,FALSE)),"")</f>
        <v/>
      </c>
      <c r="J1481" s="223" t="str">
        <f>IFERROR(IF(VLOOKUP($O1481,'APOIO-DESPESAS'!$A$3:$N$962,11,FALSE)="","",VLOOKUP($O1481,'APOIO-DESPESAS'!$A$3:$N$962,11,FALSE)),"")</f>
        <v/>
      </c>
      <c r="K1481" s="223" t="str">
        <f>IFERROR(IF(VLOOKUP($O1481,'APOIO-DESPESAS'!$A$3:$N$962,12,FALSE)="","",VLOOKUP($O1481,'APOIO-DESPESAS'!$A$3:$N$962,12,FALSE)),"")</f>
        <v/>
      </c>
      <c r="L1481" s="223" t="str">
        <f>IFERROR(IF(VLOOKUP($O1481,'APOIO-DESPESAS'!$A$3:$N$962,13,FALSE)="","",VLOOKUP($O1481,'APOIO-DESPESAS'!$A$3:$N$962,13,FALSE)),"")</f>
        <v/>
      </c>
      <c r="M1481" s="223" t="str">
        <f>IFERROR(IF(VLOOKUP($O1481,'APOIO-DESPESAS'!$A$3:$N$962,14,FALSE)="","",VLOOKUP($O1481,'APOIO-DESPESAS'!$A$3:$N$962,14,FALSE)),"")</f>
        <v/>
      </c>
      <c r="O1481" s="223">
        <f t="shared" si="23"/>
        <v>1479</v>
      </c>
    </row>
    <row r="1482" spans="1:15" x14ac:dyDescent="0.25">
      <c r="A1482" s="223" t="str">
        <f>IFERROR(IF(VLOOKUP($O1482,'APOIO-DESPESAS'!$A$3:$N$962,2,FALSE)="","",VLOOKUP($O1482,'APOIO-DESPESAS'!$A$3:$N$962,2,FALSE)),"")</f>
        <v/>
      </c>
      <c r="B1482" s="223" t="str">
        <f>IFERROR(IF(VLOOKUP($O1482,'APOIO-DESPESAS'!$A$3:$N$962,3,FALSE)="","",VLOOKUP($O1482,'APOIO-DESPESAS'!$A$3:$N$962,3,FALSE)),"")</f>
        <v/>
      </c>
      <c r="C1482" s="223" t="str">
        <f>IFERROR(IF(VLOOKUP($O1482,'APOIO-DESPESAS'!$A$3:$N$962,4,FALSE)="","",VLOOKUP($O1482,'APOIO-DESPESAS'!$A$3:$N$962,4,FALSE)),"")</f>
        <v/>
      </c>
      <c r="D1482" s="223" t="str">
        <f>IFERROR(IF(VLOOKUP($O1482,'APOIO-DESPESAS'!$A$3:$N$962,5,FALSE)="","",VLOOKUP($O1482,'APOIO-DESPESAS'!$A$3:$N$962,5,FALSE)),"")</f>
        <v/>
      </c>
      <c r="E1482" s="223" t="str">
        <f>IFERROR(IF(VLOOKUP($O1482,'APOIO-DESPESAS'!$A$3:$N$962,6,FALSE)="","",VLOOKUP($O1482,'APOIO-DESPESAS'!$A$3:$N$962,6,FALSE)),"")</f>
        <v/>
      </c>
      <c r="F1482" s="223" t="str">
        <f>IFERROR(IF(VLOOKUP($O1482,'APOIO-DESPESAS'!$A$3:$N$962,7,FALSE)="","",VLOOKUP($O1482,'APOIO-DESPESAS'!$A$3:$N$962,7,FALSE)),"")</f>
        <v/>
      </c>
      <c r="G1482" s="223" t="str">
        <f>IFERROR(IF(VLOOKUP($O1482,'APOIO-DESPESAS'!$A$3:$N$962,8,FALSE)="","",VLOOKUP($O1482,'APOIO-DESPESAS'!$A$3:$N$962,8,FALSE)),"")</f>
        <v/>
      </c>
      <c r="H1482" s="223" t="str">
        <f>IFERROR(IF(VLOOKUP($O1482,'APOIO-DESPESAS'!$A$3:$N$962,9,FALSE)="","",VLOOKUP($O1482,'APOIO-DESPESAS'!$A$3:$N$962,9,FALSE)),"")</f>
        <v/>
      </c>
      <c r="I1482" s="223" t="str">
        <f>IFERROR(IF(VLOOKUP($O1482,'APOIO-DESPESAS'!$A$3:$N$962,10,FALSE)="","",VLOOKUP($O1482,'APOIO-DESPESAS'!$A$3:$N$962,10,FALSE)),"")</f>
        <v/>
      </c>
      <c r="J1482" s="223" t="str">
        <f>IFERROR(IF(VLOOKUP($O1482,'APOIO-DESPESAS'!$A$3:$N$962,11,FALSE)="","",VLOOKUP($O1482,'APOIO-DESPESAS'!$A$3:$N$962,11,FALSE)),"")</f>
        <v/>
      </c>
      <c r="K1482" s="223" t="str">
        <f>IFERROR(IF(VLOOKUP($O1482,'APOIO-DESPESAS'!$A$3:$N$962,12,FALSE)="","",VLOOKUP($O1482,'APOIO-DESPESAS'!$A$3:$N$962,12,FALSE)),"")</f>
        <v/>
      </c>
      <c r="L1482" s="223" t="str">
        <f>IFERROR(IF(VLOOKUP($O1482,'APOIO-DESPESAS'!$A$3:$N$962,13,FALSE)="","",VLOOKUP($O1482,'APOIO-DESPESAS'!$A$3:$N$962,13,FALSE)),"")</f>
        <v/>
      </c>
      <c r="M1482" s="223" t="str">
        <f>IFERROR(IF(VLOOKUP($O1482,'APOIO-DESPESAS'!$A$3:$N$962,14,FALSE)="","",VLOOKUP($O1482,'APOIO-DESPESAS'!$A$3:$N$962,14,FALSE)),"")</f>
        <v/>
      </c>
      <c r="O1482" s="223">
        <f t="shared" si="23"/>
        <v>1480</v>
      </c>
    </row>
    <row r="1483" spans="1:15" x14ac:dyDescent="0.25">
      <c r="A1483" s="223" t="str">
        <f>IFERROR(IF(VLOOKUP($O1483,'APOIO-DESPESAS'!$A$3:$N$962,2,FALSE)="","",VLOOKUP($O1483,'APOIO-DESPESAS'!$A$3:$N$962,2,FALSE)),"")</f>
        <v/>
      </c>
      <c r="B1483" s="223" t="str">
        <f>IFERROR(IF(VLOOKUP($O1483,'APOIO-DESPESAS'!$A$3:$N$962,3,FALSE)="","",VLOOKUP($O1483,'APOIO-DESPESAS'!$A$3:$N$962,3,FALSE)),"")</f>
        <v/>
      </c>
      <c r="C1483" s="223" t="str">
        <f>IFERROR(IF(VLOOKUP($O1483,'APOIO-DESPESAS'!$A$3:$N$962,4,FALSE)="","",VLOOKUP($O1483,'APOIO-DESPESAS'!$A$3:$N$962,4,FALSE)),"")</f>
        <v/>
      </c>
      <c r="D1483" s="223" t="str">
        <f>IFERROR(IF(VLOOKUP($O1483,'APOIO-DESPESAS'!$A$3:$N$962,5,FALSE)="","",VLOOKUP($O1483,'APOIO-DESPESAS'!$A$3:$N$962,5,FALSE)),"")</f>
        <v/>
      </c>
      <c r="E1483" s="223" t="str">
        <f>IFERROR(IF(VLOOKUP($O1483,'APOIO-DESPESAS'!$A$3:$N$962,6,FALSE)="","",VLOOKUP($O1483,'APOIO-DESPESAS'!$A$3:$N$962,6,FALSE)),"")</f>
        <v/>
      </c>
      <c r="F1483" s="223" t="str">
        <f>IFERROR(IF(VLOOKUP($O1483,'APOIO-DESPESAS'!$A$3:$N$962,7,FALSE)="","",VLOOKUP($O1483,'APOIO-DESPESAS'!$A$3:$N$962,7,FALSE)),"")</f>
        <v/>
      </c>
      <c r="G1483" s="223" t="str">
        <f>IFERROR(IF(VLOOKUP($O1483,'APOIO-DESPESAS'!$A$3:$N$962,8,FALSE)="","",VLOOKUP($O1483,'APOIO-DESPESAS'!$A$3:$N$962,8,FALSE)),"")</f>
        <v/>
      </c>
      <c r="H1483" s="223" t="str">
        <f>IFERROR(IF(VLOOKUP($O1483,'APOIO-DESPESAS'!$A$3:$N$962,9,FALSE)="","",VLOOKUP($O1483,'APOIO-DESPESAS'!$A$3:$N$962,9,FALSE)),"")</f>
        <v/>
      </c>
      <c r="I1483" s="223" t="str">
        <f>IFERROR(IF(VLOOKUP($O1483,'APOIO-DESPESAS'!$A$3:$N$962,10,FALSE)="","",VLOOKUP($O1483,'APOIO-DESPESAS'!$A$3:$N$962,10,FALSE)),"")</f>
        <v/>
      </c>
      <c r="J1483" s="223" t="str">
        <f>IFERROR(IF(VLOOKUP($O1483,'APOIO-DESPESAS'!$A$3:$N$962,11,FALSE)="","",VLOOKUP($O1483,'APOIO-DESPESAS'!$A$3:$N$962,11,FALSE)),"")</f>
        <v/>
      </c>
      <c r="K1483" s="223" t="str">
        <f>IFERROR(IF(VLOOKUP($O1483,'APOIO-DESPESAS'!$A$3:$N$962,12,FALSE)="","",VLOOKUP($O1483,'APOIO-DESPESAS'!$A$3:$N$962,12,FALSE)),"")</f>
        <v/>
      </c>
      <c r="L1483" s="223" t="str">
        <f>IFERROR(IF(VLOOKUP($O1483,'APOIO-DESPESAS'!$A$3:$N$962,13,FALSE)="","",VLOOKUP($O1483,'APOIO-DESPESAS'!$A$3:$N$962,13,FALSE)),"")</f>
        <v/>
      </c>
      <c r="M1483" s="223" t="str">
        <f>IFERROR(IF(VLOOKUP($O1483,'APOIO-DESPESAS'!$A$3:$N$962,14,FALSE)="","",VLOOKUP($O1483,'APOIO-DESPESAS'!$A$3:$N$962,14,FALSE)),"")</f>
        <v/>
      </c>
      <c r="O1483" s="223">
        <f t="shared" si="23"/>
        <v>1481</v>
      </c>
    </row>
    <row r="1484" spans="1:15" x14ac:dyDescent="0.25">
      <c r="A1484" s="223" t="str">
        <f>IFERROR(IF(VLOOKUP($O1484,'APOIO-DESPESAS'!$A$3:$N$962,2,FALSE)="","",VLOOKUP($O1484,'APOIO-DESPESAS'!$A$3:$N$962,2,FALSE)),"")</f>
        <v/>
      </c>
      <c r="B1484" s="223" t="str">
        <f>IFERROR(IF(VLOOKUP($O1484,'APOIO-DESPESAS'!$A$3:$N$962,3,FALSE)="","",VLOOKUP($O1484,'APOIO-DESPESAS'!$A$3:$N$962,3,FALSE)),"")</f>
        <v/>
      </c>
      <c r="C1484" s="223" t="str">
        <f>IFERROR(IF(VLOOKUP($O1484,'APOIO-DESPESAS'!$A$3:$N$962,4,FALSE)="","",VLOOKUP($O1484,'APOIO-DESPESAS'!$A$3:$N$962,4,FALSE)),"")</f>
        <v/>
      </c>
      <c r="D1484" s="223" t="str">
        <f>IFERROR(IF(VLOOKUP($O1484,'APOIO-DESPESAS'!$A$3:$N$962,5,FALSE)="","",VLOOKUP($O1484,'APOIO-DESPESAS'!$A$3:$N$962,5,FALSE)),"")</f>
        <v/>
      </c>
      <c r="E1484" s="223" t="str">
        <f>IFERROR(IF(VLOOKUP($O1484,'APOIO-DESPESAS'!$A$3:$N$962,6,FALSE)="","",VLOOKUP($O1484,'APOIO-DESPESAS'!$A$3:$N$962,6,FALSE)),"")</f>
        <v/>
      </c>
      <c r="F1484" s="223" t="str">
        <f>IFERROR(IF(VLOOKUP($O1484,'APOIO-DESPESAS'!$A$3:$N$962,7,FALSE)="","",VLOOKUP($O1484,'APOIO-DESPESAS'!$A$3:$N$962,7,FALSE)),"")</f>
        <v/>
      </c>
      <c r="G1484" s="223" t="str">
        <f>IFERROR(IF(VLOOKUP($O1484,'APOIO-DESPESAS'!$A$3:$N$962,8,FALSE)="","",VLOOKUP($O1484,'APOIO-DESPESAS'!$A$3:$N$962,8,FALSE)),"")</f>
        <v/>
      </c>
      <c r="H1484" s="223" t="str">
        <f>IFERROR(IF(VLOOKUP($O1484,'APOIO-DESPESAS'!$A$3:$N$962,9,FALSE)="","",VLOOKUP($O1484,'APOIO-DESPESAS'!$A$3:$N$962,9,FALSE)),"")</f>
        <v/>
      </c>
      <c r="I1484" s="223" t="str">
        <f>IFERROR(IF(VLOOKUP($O1484,'APOIO-DESPESAS'!$A$3:$N$962,10,FALSE)="","",VLOOKUP($O1484,'APOIO-DESPESAS'!$A$3:$N$962,10,FALSE)),"")</f>
        <v/>
      </c>
      <c r="J1484" s="223" t="str">
        <f>IFERROR(IF(VLOOKUP($O1484,'APOIO-DESPESAS'!$A$3:$N$962,11,FALSE)="","",VLOOKUP($O1484,'APOIO-DESPESAS'!$A$3:$N$962,11,FALSE)),"")</f>
        <v/>
      </c>
      <c r="K1484" s="223" t="str">
        <f>IFERROR(IF(VLOOKUP($O1484,'APOIO-DESPESAS'!$A$3:$N$962,12,FALSE)="","",VLOOKUP($O1484,'APOIO-DESPESAS'!$A$3:$N$962,12,FALSE)),"")</f>
        <v/>
      </c>
      <c r="L1484" s="223" t="str">
        <f>IFERROR(IF(VLOOKUP($O1484,'APOIO-DESPESAS'!$A$3:$N$962,13,FALSE)="","",VLOOKUP($O1484,'APOIO-DESPESAS'!$A$3:$N$962,13,FALSE)),"")</f>
        <v/>
      </c>
      <c r="M1484" s="223" t="str">
        <f>IFERROR(IF(VLOOKUP($O1484,'APOIO-DESPESAS'!$A$3:$N$962,14,FALSE)="","",VLOOKUP($O1484,'APOIO-DESPESAS'!$A$3:$N$962,14,FALSE)),"")</f>
        <v/>
      </c>
      <c r="O1484" s="223">
        <f t="shared" si="23"/>
        <v>1482</v>
      </c>
    </row>
    <row r="1485" spans="1:15" x14ac:dyDescent="0.25">
      <c r="A1485" s="223" t="str">
        <f>IFERROR(IF(VLOOKUP($O1485,'APOIO-DESPESAS'!$A$3:$N$962,2,FALSE)="","",VLOOKUP($O1485,'APOIO-DESPESAS'!$A$3:$N$962,2,FALSE)),"")</f>
        <v/>
      </c>
      <c r="B1485" s="223" t="str">
        <f>IFERROR(IF(VLOOKUP($O1485,'APOIO-DESPESAS'!$A$3:$N$962,3,FALSE)="","",VLOOKUP($O1485,'APOIO-DESPESAS'!$A$3:$N$962,3,FALSE)),"")</f>
        <v/>
      </c>
      <c r="C1485" s="223" t="str">
        <f>IFERROR(IF(VLOOKUP($O1485,'APOIO-DESPESAS'!$A$3:$N$962,4,FALSE)="","",VLOOKUP($O1485,'APOIO-DESPESAS'!$A$3:$N$962,4,FALSE)),"")</f>
        <v/>
      </c>
      <c r="D1485" s="223" t="str">
        <f>IFERROR(IF(VLOOKUP($O1485,'APOIO-DESPESAS'!$A$3:$N$962,5,FALSE)="","",VLOOKUP($O1485,'APOIO-DESPESAS'!$A$3:$N$962,5,FALSE)),"")</f>
        <v/>
      </c>
      <c r="E1485" s="223" t="str">
        <f>IFERROR(IF(VLOOKUP($O1485,'APOIO-DESPESAS'!$A$3:$N$962,6,FALSE)="","",VLOOKUP($O1485,'APOIO-DESPESAS'!$A$3:$N$962,6,FALSE)),"")</f>
        <v/>
      </c>
      <c r="F1485" s="223" t="str">
        <f>IFERROR(IF(VLOOKUP($O1485,'APOIO-DESPESAS'!$A$3:$N$962,7,FALSE)="","",VLOOKUP($O1485,'APOIO-DESPESAS'!$A$3:$N$962,7,FALSE)),"")</f>
        <v/>
      </c>
      <c r="G1485" s="223" t="str">
        <f>IFERROR(IF(VLOOKUP($O1485,'APOIO-DESPESAS'!$A$3:$N$962,8,FALSE)="","",VLOOKUP($O1485,'APOIO-DESPESAS'!$A$3:$N$962,8,FALSE)),"")</f>
        <v/>
      </c>
      <c r="H1485" s="223" t="str">
        <f>IFERROR(IF(VLOOKUP($O1485,'APOIO-DESPESAS'!$A$3:$N$962,9,FALSE)="","",VLOOKUP($O1485,'APOIO-DESPESAS'!$A$3:$N$962,9,FALSE)),"")</f>
        <v/>
      </c>
      <c r="I1485" s="223" t="str">
        <f>IFERROR(IF(VLOOKUP($O1485,'APOIO-DESPESAS'!$A$3:$N$962,10,FALSE)="","",VLOOKUP($O1485,'APOIO-DESPESAS'!$A$3:$N$962,10,FALSE)),"")</f>
        <v/>
      </c>
      <c r="J1485" s="223" t="str">
        <f>IFERROR(IF(VLOOKUP($O1485,'APOIO-DESPESAS'!$A$3:$N$962,11,FALSE)="","",VLOOKUP($O1485,'APOIO-DESPESAS'!$A$3:$N$962,11,FALSE)),"")</f>
        <v/>
      </c>
      <c r="K1485" s="223" t="str">
        <f>IFERROR(IF(VLOOKUP($O1485,'APOIO-DESPESAS'!$A$3:$N$962,12,FALSE)="","",VLOOKUP($O1485,'APOIO-DESPESAS'!$A$3:$N$962,12,FALSE)),"")</f>
        <v/>
      </c>
      <c r="L1485" s="223" t="str">
        <f>IFERROR(IF(VLOOKUP($O1485,'APOIO-DESPESAS'!$A$3:$N$962,13,FALSE)="","",VLOOKUP($O1485,'APOIO-DESPESAS'!$A$3:$N$962,13,FALSE)),"")</f>
        <v/>
      </c>
      <c r="M1485" s="223" t="str">
        <f>IFERROR(IF(VLOOKUP($O1485,'APOIO-DESPESAS'!$A$3:$N$962,14,FALSE)="","",VLOOKUP($O1485,'APOIO-DESPESAS'!$A$3:$N$962,14,FALSE)),"")</f>
        <v/>
      </c>
      <c r="O1485" s="223">
        <f t="shared" si="23"/>
        <v>1483</v>
      </c>
    </row>
    <row r="1486" spans="1:15" x14ac:dyDescent="0.25">
      <c r="A1486" s="223" t="str">
        <f>IFERROR(IF(VLOOKUP($O1486,'APOIO-DESPESAS'!$A$3:$N$962,2,FALSE)="","",VLOOKUP($O1486,'APOIO-DESPESAS'!$A$3:$N$962,2,FALSE)),"")</f>
        <v/>
      </c>
      <c r="B1486" s="223" t="str">
        <f>IFERROR(IF(VLOOKUP($O1486,'APOIO-DESPESAS'!$A$3:$N$962,3,FALSE)="","",VLOOKUP($O1486,'APOIO-DESPESAS'!$A$3:$N$962,3,FALSE)),"")</f>
        <v/>
      </c>
      <c r="C1486" s="223" t="str">
        <f>IFERROR(IF(VLOOKUP($O1486,'APOIO-DESPESAS'!$A$3:$N$962,4,FALSE)="","",VLOOKUP($O1486,'APOIO-DESPESAS'!$A$3:$N$962,4,FALSE)),"")</f>
        <v/>
      </c>
      <c r="D1486" s="223" t="str">
        <f>IFERROR(IF(VLOOKUP($O1486,'APOIO-DESPESAS'!$A$3:$N$962,5,FALSE)="","",VLOOKUP($O1486,'APOIO-DESPESAS'!$A$3:$N$962,5,FALSE)),"")</f>
        <v/>
      </c>
      <c r="E1486" s="223" t="str">
        <f>IFERROR(IF(VLOOKUP($O1486,'APOIO-DESPESAS'!$A$3:$N$962,6,FALSE)="","",VLOOKUP($O1486,'APOIO-DESPESAS'!$A$3:$N$962,6,FALSE)),"")</f>
        <v/>
      </c>
      <c r="F1486" s="223" t="str">
        <f>IFERROR(IF(VLOOKUP($O1486,'APOIO-DESPESAS'!$A$3:$N$962,7,FALSE)="","",VLOOKUP($O1486,'APOIO-DESPESAS'!$A$3:$N$962,7,FALSE)),"")</f>
        <v/>
      </c>
      <c r="G1486" s="223" t="str">
        <f>IFERROR(IF(VLOOKUP($O1486,'APOIO-DESPESAS'!$A$3:$N$962,8,FALSE)="","",VLOOKUP($O1486,'APOIO-DESPESAS'!$A$3:$N$962,8,FALSE)),"")</f>
        <v/>
      </c>
      <c r="H1486" s="223" t="str">
        <f>IFERROR(IF(VLOOKUP($O1486,'APOIO-DESPESAS'!$A$3:$N$962,9,FALSE)="","",VLOOKUP($O1486,'APOIO-DESPESAS'!$A$3:$N$962,9,FALSE)),"")</f>
        <v/>
      </c>
      <c r="I1486" s="223" t="str">
        <f>IFERROR(IF(VLOOKUP($O1486,'APOIO-DESPESAS'!$A$3:$N$962,10,FALSE)="","",VLOOKUP($O1486,'APOIO-DESPESAS'!$A$3:$N$962,10,FALSE)),"")</f>
        <v/>
      </c>
      <c r="J1486" s="223" t="str">
        <f>IFERROR(IF(VLOOKUP($O1486,'APOIO-DESPESAS'!$A$3:$N$962,11,FALSE)="","",VLOOKUP($O1486,'APOIO-DESPESAS'!$A$3:$N$962,11,FALSE)),"")</f>
        <v/>
      </c>
      <c r="K1486" s="223" t="str">
        <f>IFERROR(IF(VLOOKUP($O1486,'APOIO-DESPESAS'!$A$3:$N$962,12,FALSE)="","",VLOOKUP($O1486,'APOIO-DESPESAS'!$A$3:$N$962,12,FALSE)),"")</f>
        <v/>
      </c>
      <c r="L1486" s="223" t="str">
        <f>IFERROR(IF(VLOOKUP($O1486,'APOIO-DESPESAS'!$A$3:$N$962,13,FALSE)="","",VLOOKUP($O1486,'APOIO-DESPESAS'!$A$3:$N$962,13,FALSE)),"")</f>
        <v/>
      </c>
      <c r="M1486" s="223" t="str">
        <f>IFERROR(IF(VLOOKUP($O1486,'APOIO-DESPESAS'!$A$3:$N$962,14,FALSE)="","",VLOOKUP($O1486,'APOIO-DESPESAS'!$A$3:$N$962,14,FALSE)),"")</f>
        <v/>
      </c>
      <c r="O1486" s="223">
        <f t="shared" si="23"/>
        <v>1484</v>
      </c>
    </row>
    <row r="1487" spans="1:15" x14ac:dyDescent="0.25">
      <c r="A1487" s="223" t="str">
        <f>IFERROR(IF(VLOOKUP($O1487,'APOIO-DESPESAS'!$A$3:$N$962,2,FALSE)="","",VLOOKUP($O1487,'APOIO-DESPESAS'!$A$3:$N$962,2,FALSE)),"")</f>
        <v/>
      </c>
      <c r="B1487" s="223" t="str">
        <f>IFERROR(IF(VLOOKUP($O1487,'APOIO-DESPESAS'!$A$3:$N$962,3,FALSE)="","",VLOOKUP($O1487,'APOIO-DESPESAS'!$A$3:$N$962,3,FALSE)),"")</f>
        <v/>
      </c>
      <c r="C1487" s="223" t="str">
        <f>IFERROR(IF(VLOOKUP($O1487,'APOIO-DESPESAS'!$A$3:$N$962,4,FALSE)="","",VLOOKUP($O1487,'APOIO-DESPESAS'!$A$3:$N$962,4,FALSE)),"")</f>
        <v/>
      </c>
      <c r="D1487" s="223" t="str">
        <f>IFERROR(IF(VLOOKUP($O1487,'APOIO-DESPESAS'!$A$3:$N$962,5,FALSE)="","",VLOOKUP($O1487,'APOIO-DESPESAS'!$A$3:$N$962,5,FALSE)),"")</f>
        <v/>
      </c>
      <c r="E1487" s="223" t="str">
        <f>IFERROR(IF(VLOOKUP($O1487,'APOIO-DESPESAS'!$A$3:$N$962,6,FALSE)="","",VLOOKUP($O1487,'APOIO-DESPESAS'!$A$3:$N$962,6,FALSE)),"")</f>
        <v/>
      </c>
      <c r="F1487" s="223" t="str">
        <f>IFERROR(IF(VLOOKUP($O1487,'APOIO-DESPESAS'!$A$3:$N$962,7,FALSE)="","",VLOOKUP($O1487,'APOIO-DESPESAS'!$A$3:$N$962,7,FALSE)),"")</f>
        <v/>
      </c>
      <c r="G1487" s="223" t="str">
        <f>IFERROR(IF(VLOOKUP($O1487,'APOIO-DESPESAS'!$A$3:$N$962,8,FALSE)="","",VLOOKUP($O1487,'APOIO-DESPESAS'!$A$3:$N$962,8,FALSE)),"")</f>
        <v/>
      </c>
      <c r="H1487" s="223" t="str">
        <f>IFERROR(IF(VLOOKUP($O1487,'APOIO-DESPESAS'!$A$3:$N$962,9,FALSE)="","",VLOOKUP($O1487,'APOIO-DESPESAS'!$A$3:$N$962,9,FALSE)),"")</f>
        <v/>
      </c>
      <c r="I1487" s="223" t="str">
        <f>IFERROR(IF(VLOOKUP($O1487,'APOIO-DESPESAS'!$A$3:$N$962,10,FALSE)="","",VLOOKUP($O1487,'APOIO-DESPESAS'!$A$3:$N$962,10,FALSE)),"")</f>
        <v/>
      </c>
      <c r="J1487" s="223" t="str">
        <f>IFERROR(IF(VLOOKUP($O1487,'APOIO-DESPESAS'!$A$3:$N$962,11,FALSE)="","",VLOOKUP($O1487,'APOIO-DESPESAS'!$A$3:$N$962,11,FALSE)),"")</f>
        <v/>
      </c>
      <c r="K1487" s="223" t="str">
        <f>IFERROR(IF(VLOOKUP($O1487,'APOIO-DESPESAS'!$A$3:$N$962,12,FALSE)="","",VLOOKUP($O1487,'APOIO-DESPESAS'!$A$3:$N$962,12,FALSE)),"")</f>
        <v/>
      </c>
      <c r="L1487" s="223" t="str">
        <f>IFERROR(IF(VLOOKUP($O1487,'APOIO-DESPESAS'!$A$3:$N$962,13,FALSE)="","",VLOOKUP($O1487,'APOIO-DESPESAS'!$A$3:$N$962,13,FALSE)),"")</f>
        <v/>
      </c>
      <c r="M1487" s="223" t="str">
        <f>IFERROR(IF(VLOOKUP($O1487,'APOIO-DESPESAS'!$A$3:$N$962,14,FALSE)="","",VLOOKUP($O1487,'APOIO-DESPESAS'!$A$3:$N$962,14,FALSE)),"")</f>
        <v/>
      </c>
      <c r="O1487" s="223">
        <f t="shared" si="23"/>
        <v>1485</v>
      </c>
    </row>
    <row r="1488" spans="1:15" x14ac:dyDescent="0.25">
      <c r="A1488" s="223" t="str">
        <f>IFERROR(IF(VLOOKUP($O1488,'APOIO-DESPESAS'!$A$3:$N$962,2,FALSE)="","",VLOOKUP($O1488,'APOIO-DESPESAS'!$A$3:$N$962,2,FALSE)),"")</f>
        <v/>
      </c>
      <c r="B1488" s="223" t="str">
        <f>IFERROR(IF(VLOOKUP($O1488,'APOIO-DESPESAS'!$A$3:$N$962,3,FALSE)="","",VLOOKUP($O1488,'APOIO-DESPESAS'!$A$3:$N$962,3,FALSE)),"")</f>
        <v/>
      </c>
      <c r="C1488" s="223" t="str">
        <f>IFERROR(IF(VLOOKUP($O1488,'APOIO-DESPESAS'!$A$3:$N$962,4,FALSE)="","",VLOOKUP($O1488,'APOIO-DESPESAS'!$A$3:$N$962,4,FALSE)),"")</f>
        <v/>
      </c>
      <c r="D1488" s="223" t="str">
        <f>IFERROR(IF(VLOOKUP($O1488,'APOIO-DESPESAS'!$A$3:$N$962,5,FALSE)="","",VLOOKUP($O1488,'APOIO-DESPESAS'!$A$3:$N$962,5,FALSE)),"")</f>
        <v/>
      </c>
      <c r="E1488" s="223" t="str">
        <f>IFERROR(IF(VLOOKUP($O1488,'APOIO-DESPESAS'!$A$3:$N$962,6,FALSE)="","",VLOOKUP($O1488,'APOIO-DESPESAS'!$A$3:$N$962,6,FALSE)),"")</f>
        <v/>
      </c>
      <c r="F1488" s="223" t="str">
        <f>IFERROR(IF(VLOOKUP($O1488,'APOIO-DESPESAS'!$A$3:$N$962,7,FALSE)="","",VLOOKUP($O1488,'APOIO-DESPESAS'!$A$3:$N$962,7,FALSE)),"")</f>
        <v/>
      </c>
      <c r="G1488" s="223" t="str">
        <f>IFERROR(IF(VLOOKUP($O1488,'APOIO-DESPESAS'!$A$3:$N$962,8,FALSE)="","",VLOOKUP($O1488,'APOIO-DESPESAS'!$A$3:$N$962,8,FALSE)),"")</f>
        <v/>
      </c>
      <c r="H1488" s="223" t="str">
        <f>IFERROR(IF(VLOOKUP($O1488,'APOIO-DESPESAS'!$A$3:$N$962,9,FALSE)="","",VLOOKUP($O1488,'APOIO-DESPESAS'!$A$3:$N$962,9,FALSE)),"")</f>
        <v/>
      </c>
      <c r="I1488" s="223" t="str">
        <f>IFERROR(IF(VLOOKUP($O1488,'APOIO-DESPESAS'!$A$3:$N$962,10,FALSE)="","",VLOOKUP($O1488,'APOIO-DESPESAS'!$A$3:$N$962,10,FALSE)),"")</f>
        <v/>
      </c>
      <c r="J1488" s="223" t="str">
        <f>IFERROR(IF(VLOOKUP($O1488,'APOIO-DESPESAS'!$A$3:$N$962,11,FALSE)="","",VLOOKUP($O1488,'APOIO-DESPESAS'!$A$3:$N$962,11,FALSE)),"")</f>
        <v/>
      </c>
      <c r="K1488" s="223" t="str">
        <f>IFERROR(IF(VLOOKUP($O1488,'APOIO-DESPESAS'!$A$3:$N$962,12,FALSE)="","",VLOOKUP($O1488,'APOIO-DESPESAS'!$A$3:$N$962,12,FALSE)),"")</f>
        <v/>
      </c>
      <c r="L1488" s="223" t="str">
        <f>IFERROR(IF(VLOOKUP($O1488,'APOIO-DESPESAS'!$A$3:$N$962,13,FALSE)="","",VLOOKUP($O1488,'APOIO-DESPESAS'!$A$3:$N$962,13,FALSE)),"")</f>
        <v/>
      </c>
      <c r="M1488" s="223" t="str">
        <f>IFERROR(IF(VLOOKUP($O1488,'APOIO-DESPESAS'!$A$3:$N$962,14,FALSE)="","",VLOOKUP($O1488,'APOIO-DESPESAS'!$A$3:$N$962,14,FALSE)),"")</f>
        <v/>
      </c>
      <c r="O1488" s="223">
        <f t="shared" si="23"/>
        <v>1486</v>
      </c>
    </row>
    <row r="1489" spans="1:15" x14ac:dyDescent="0.25">
      <c r="A1489" s="223" t="str">
        <f>IFERROR(IF(VLOOKUP($O1489,'APOIO-DESPESAS'!$A$3:$N$962,2,FALSE)="","",VLOOKUP($O1489,'APOIO-DESPESAS'!$A$3:$N$962,2,FALSE)),"")</f>
        <v/>
      </c>
      <c r="B1489" s="223" t="str">
        <f>IFERROR(IF(VLOOKUP($O1489,'APOIO-DESPESAS'!$A$3:$N$962,3,FALSE)="","",VLOOKUP($O1489,'APOIO-DESPESAS'!$A$3:$N$962,3,FALSE)),"")</f>
        <v/>
      </c>
      <c r="C1489" s="223" t="str">
        <f>IFERROR(IF(VLOOKUP($O1489,'APOIO-DESPESAS'!$A$3:$N$962,4,FALSE)="","",VLOOKUP($O1489,'APOIO-DESPESAS'!$A$3:$N$962,4,FALSE)),"")</f>
        <v/>
      </c>
      <c r="D1489" s="223" t="str">
        <f>IFERROR(IF(VLOOKUP($O1489,'APOIO-DESPESAS'!$A$3:$N$962,5,FALSE)="","",VLOOKUP($O1489,'APOIO-DESPESAS'!$A$3:$N$962,5,FALSE)),"")</f>
        <v/>
      </c>
      <c r="E1489" s="223" t="str">
        <f>IFERROR(IF(VLOOKUP($O1489,'APOIO-DESPESAS'!$A$3:$N$962,6,FALSE)="","",VLOOKUP($O1489,'APOIO-DESPESAS'!$A$3:$N$962,6,FALSE)),"")</f>
        <v/>
      </c>
      <c r="F1489" s="223" t="str">
        <f>IFERROR(IF(VLOOKUP($O1489,'APOIO-DESPESAS'!$A$3:$N$962,7,FALSE)="","",VLOOKUP($O1489,'APOIO-DESPESAS'!$A$3:$N$962,7,FALSE)),"")</f>
        <v/>
      </c>
      <c r="G1489" s="223" t="str">
        <f>IFERROR(IF(VLOOKUP($O1489,'APOIO-DESPESAS'!$A$3:$N$962,8,FALSE)="","",VLOOKUP($O1489,'APOIO-DESPESAS'!$A$3:$N$962,8,FALSE)),"")</f>
        <v/>
      </c>
      <c r="H1489" s="223" t="str">
        <f>IFERROR(IF(VLOOKUP($O1489,'APOIO-DESPESAS'!$A$3:$N$962,9,FALSE)="","",VLOOKUP($O1489,'APOIO-DESPESAS'!$A$3:$N$962,9,FALSE)),"")</f>
        <v/>
      </c>
      <c r="I1489" s="223" t="str">
        <f>IFERROR(IF(VLOOKUP($O1489,'APOIO-DESPESAS'!$A$3:$N$962,10,FALSE)="","",VLOOKUP($O1489,'APOIO-DESPESAS'!$A$3:$N$962,10,FALSE)),"")</f>
        <v/>
      </c>
      <c r="J1489" s="223" t="str">
        <f>IFERROR(IF(VLOOKUP($O1489,'APOIO-DESPESAS'!$A$3:$N$962,11,FALSE)="","",VLOOKUP($O1489,'APOIO-DESPESAS'!$A$3:$N$962,11,FALSE)),"")</f>
        <v/>
      </c>
      <c r="K1489" s="223" t="str">
        <f>IFERROR(IF(VLOOKUP($O1489,'APOIO-DESPESAS'!$A$3:$N$962,12,FALSE)="","",VLOOKUP($O1489,'APOIO-DESPESAS'!$A$3:$N$962,12,FALSE)),"")</f>
        <v/>
      </c>
      <c r="L1489" s="223" t="str">
        <f>IFERROR(IF(VLOOKUP($O1489,'APOIO-DESPESAS'!$A$3:$N$962,13,FALSE)="","",VLOOKUP($O1489,'APOIO-DESPESAS'!$A$3:$N$962,13,FALSE)),"")</f>
        <v/>
      </c>
      <c r="M1489" s="223" t="str">
        <f>IFERROR(IF(VLOOKUP($O1489,'APOIO-DESPESAS'!$A$3:$N$962,14,FALSE)="","",VLOOKUP($O1489,'APOIO-DESPESAS'!$A$3:$N$962,14,FALSE)),"")</f>
        <v/>
      </c>
      <c r="O1489" s="223">
        <f t="shared" si="23"/>
        <v>1487</v>
      </c>
    </row>
    <row r="1490" spans="1:15" x14ac:dyDescent="0.25">
      <c r="A1490" s="223" t="str">
        <f>IFERROR(IF(VLOOKUP($O1490,'APOIO-DESPESAS'!$A$3:$N$962,2,FALSE)="","",VLOOKUP($O1490,'APOIO-DESPESAS'!$A$3:$N$962,2,FALSE)),"")</f>
        <v/>
      </c>
      <c r="B1490" s="223" t="str">
        <f>IFERROR(IF(VLOOKUP($O1490,'APOIO-DESPESAS'!$A$3:$N$962,3,FALSE)="","",VLOOKUP($O1490,'APOIO-DESPESAS'!$A$3:$N$962,3,FALSE)),"")</f>
        <v/>
      </c>
      <c r="C1490" s="223" t="str">
        <f>IFERROR(IF(VLOOKUP($O1490,'APOIO-DESPESAS'!$A$3:$N$962,4,FALSE)="","",VLOOKUP($O1490,'APOIO-DESPESAS'!$A$3:$N$962,4,FALSE)),"")</f>
        <v/>
      </c>
      <c r="D1490" s="223" t="str">
        <f>IFERROR(IF(VLOOKUP($O1490,'APOIO-DESPESAS'!$A$3:$N$962,5,FALSE)="","",VLOOKUP($O1490,'APOIO-DESPESAS'!$A$3:$N$962,5,FALSE)),"")</f>
        <v/>
      </c>
      <c r="E1490" s="223" t="str">
        <f>IFERROR(IF(VLOOKUP($O1490,'APOIO-DESPESAS'!$A$3:$N$962,6,FALSE)="","",VLOOKUP($O1490,'APOIO-DESPESAS'!$A$3:$N$962,6,FALSE)),"")</f>
        <v/>
      </c>
      <c r="F1490" s="223" t="str">
        <f>IFERROR(IF(VLOOKUP($O1490,'APOIO-DESPESAS'!$A$3:$N$962,7,FALSE)="","",VLOOKUP($O1490,'APOIO-DESPESAS'!$A$3:$N$962,7,FALSE)),"")</f>
        <v/>
      </c>
      <c r="G1490" s="223" t="str">
        <f>IFERROR(IF(VLOOKUP($O1490,'APOIO-DESPESAS'!$A$3:$N$962,8,FALSE)="","",VLOOKUP($O1490,'APOIO-DESPESAS'!$A$3:$N$962,8,FALSE)),"")</f>
        <v/>
      </c>
      <c r="H1490" s="223" t="str">
        <f>IFERROR(IF(VLOOKUP($O1490,'APOIO-DESPESAS'!$A$3:$N$962,9,FALSE)="","",VLOOKUP($O1490,'APOIO-DESPESAS'!$A$3:$N$962,9,FALSE)),"")</f>
        <v/>
      </c>
      <c r="I1490" s="223" t="str">
        <f>IFERROR(IF(VLOOKUP($O1490,'APOIO-DESPESAS'!$A$3:$N$962,10,FALSE)="","",VLOOKUP($O1490,'APOIO-DESPESAS'!$A$3:$N$962,10,FALSE)),"")</f>
        <v/>
      </c>
      <c r="J1490" s="223" t="str">
        <f>IFERROR(IF(VLOOKUP($O1490,'APOIO-DESPESAS'!$A$3:$N$962,11,FALSE)="","",VLOOKUP($O1490,'APOIO-DESPESAS'!$A$3:$N$962,11,FALSE)),"")</f>
        <v/>
      </c>
      <c r="K1490" s="223" t="str">
        <f>IFERROR(IF(VLOOKUP($O1490,'APOIO-DESPESAS'!$A$3:$N$962,12,FALSE)="","",VLOOKUP($O1490,'APOIO-DESPESAS'!$A$3:$N$962,12,FALSE)),"")</f>
        <v/>
      </c>
      <c r="L1490" s="223" t="str">
        <f>IFERROR(IF(VLOOKUP($O1490,'APOIO-DESPESAS'!$A$3:$N$962,13,FALSE)="","",VLOOKUP($O1490,'APOIO-DESPESAS'!$A$3:$N$962,13,FALSE)),"")</f>
        <v/>
      </c>
      <c r="M1490" s="223" t="str">
        <f>IFERROR(IF(VLOOKUP($O1490,'APOIO-DESPESAS'!$A$3:$N$962,14,FALSE)="","",VLOOKUP($O1490,'APOIO-DESPESAS'!$A$3:$N$962,14,FALSE)),"")</f>
        <v/>
      </c>
      <c r="O1490" s="223">
        <f t="shared" si="23"/>
        <v>1488</v>
      </c>
    </row>
    <row r="1491" spans="1:15" x14ac:dyDescent="0.25">
      <c r="A1491" s="223" t="str">
        <f>IFERROR(IF(VLOOKUP($O1491,'APOIO-DESPESAS'!$A$3:$N$962,2,FALSE)="","",VLOOKUP($O1491,'APOIO-DESPESAS'!$A$3:$N$962,2,FALSE)),"")</f>
        <v/>
      </c>
      <c r="B1491" s="223" t="str">
        <f>IFERROR(IF(VLOOKUP($O1491,'APOIO-DESPESAS'!$A$3:$N$962,3,FALSE)="","",VLOOKUP($O1491,'APOIO-DESPESAS'!$A$3:$N$962,3,FALSE)),"")</f>
        <v/>
      </c>
      <c r="C1491" s="223" t="str">
        <f>IFERROR(IF(VLOOKUP($O1491,'APOIO-DESPESAS'!$A$3:$N$962,4,FALSE)="","",VLOOKUP($O1491,'APOIO-DESPESAS'!$A$3:$N$962,4,FALSE)),"")</f>
        <v/>
      </c>
      <c r="D1491" s="223" t="str">
        <f>IFERROR(IF(VLOOKUP($O1491,'APOIO-DESPESAS'!$A$3:$N$962,5,FALSE)="","",VLOOKUP($O1491,'APOIO-DESPESAS'!$A$3:$N$962,5,FALSE)),"")</f>
        <v/>
      </c>
      <c r="E1491" s="223" t="str">
        <f>IFERROR(IF(VLOOKUP($O1491,'APOIO-DESPESAS'!$A$3:$N$962,6,FALSE)="","",VLOOKUP($O1491,'APOIO-DESPESAS'!$A$3:$N$962,6,FALSE)),"")</f>
        <v/>
      </c>
      <c r="F1491" s="223" t="str">
        <f>IFERROR(IF(VLOOKUP($O1491,'APOIO-DESPESAS'!$A$3:$N$962,7,FALSE)="","",VLOOKUP($O1491,'APOIO-DESPESAS'!$A$3:$N$962,7,FALSE)),"")</f>
        <v/>
      </c>
      <c r="G1491" s="223" t="str">
        <f>IFERROR(IF(VLOOKUP($O1491,'APOIO-DESPESAS'!$A$3:$N$962,8,FALSE)="","",VLOOKUP($O1491,'APOIO-DESPESAS'!$A$3:$N$962,8,FALSE)),"")</f>
        <v/>
      </c>
      <c r="H1491" s="223" t="str">
        <f>IFERROR(IF(VLOOKUP($O1491,'APOIO-DESPESAS'!$A$3:$N$962,9,FALSE)="","",VLOOKUP($O1491,'APOIO-DESPESAS'!$A$3:$N$962,9,FALSE)),"")</f>
        <v/>
      </c>
      <c r="I1491" s="223" t="str">
        <f>IFERROR(IF(VLOOKUP($O1491,'APOIO-DESPESAS'!$A$3:$N$962,10,FALSE)="","",VLOOKUP($O1491,'APOIO-DESPESAS'!$A$3:$N$962,10,FALSE)),"")</f>
        <v/>
      </c>
      <c r="J1491" s="223" t="str">
        <f>IFERROR(IF(VLOOKUP($O1491,'APOIO-DESPESAS'!$A$3:$N$962,11,FALSE)="","",VLOOKUP($O1491,'APOIO-DESPESAS'!$A$3:$N$962,11,FALSE)),"")</f>
        <v/>
      </c>
      <c r="K1491" s="223" t="str">
        <f>IFERROR(IF(VLOOKUP($O1491,'APOIO-DESPESAS'!$A$3:$N$962,12,FALSE)="","",VLOOKUP($O1491,'APOIO-DESPESAS'!$A$3:$N$962,12,FALSE)),"")</f>
        <v/>
      </c>
      <c r="L1491" s="223" t="str">
        <f>IFERROR(IF(VLOOKUP($O1491,'APOIO-DESPESAS'!$A$3:$N$962,13,FALSE)="","",VLOOKUP($O1491,'APOIO-DESPESAS'!$A$3:$N$962,13,FALSE)),"")</f>
        <v/>
      </c>
      <c r="M1491" s="223" t="str">
        <f>IFERROR(IF(VLOOKUP($O1491,'APOIO-DESPESAS'!$A$3:$N$962,14,FALSE)="","",VLOOKUP($O1491,'APOIO-DESPESAS'!$A$3:$N$962,14,FALSE)),"")</f>
        <v/>
      </c>
      <c r="O1491" s="223">
        <f t="shared" si="23"/>
        <v>1489</v>
      </c>
    </row>
    <row r="1492" spans="1:15" x14ac:dyDescent="0.25">
      <c r="A1492" s="223" t="str">
        <f>IFERROR(IF(VLOOKUP($O1492,'APOIO-DESPESAS'!$A$3:$N$962,2,FALSE)="","",VLOOKUP($O1492,'APOIO-DESPESAS'!$A$3:$N$962,2,FALSE)),"")</f>
        <v/>
      </c>
      <c r="B1492" s="223" t="str">
        <f>IFERROR(IF(VLOOKUP($O1492,'APOIO-DESPESAS'!$A$3:$N$962,3,FALSE)="","",VLOOKUP($O1492,'APOIO-DESPESAS'!$A$3:$N$962,3,FALSE)),"")</f>
        <v/>
      </c>
      <c r="C1492" s="223" t="str">
        <f>IFERROR(IF(VLOOKUP($O1492,'APOIO-DESPESAS'!$A$3:$N$962,4,FALSE)="","",VLOOKUP($O1492,'APOIO-DESPESAS'!$A$3:$N$962,4,FALSE)),"")</f>
        <v/>
      </c>
      <c r="D1492" s="223" t="str">
        <f>IFERROR(IF(VLOOKUP($O1492,'APOIO-DESPESAS'!$A$3:$N$962,5,FALSE)="","",VLOOKUP($O1492,'APOIO-DESPESAS'!$A$3:$N$962,5,FALSE)),"")</f>
        <v/>
      </c>
      <c r="E1492" s="223" t="str">
        <f>IFERROR(IF(VLOOKUP($O1492,'APOIO-DESPESAS'!$A$3:$N$962,6,FALSE)="","",VLOOKUP($O1492,'APOIO-DESPESAS'!$A$3:$N$962,6,FALSE)),"")</f>
        <v/>
      </c>
      <c r="F1492" s="223" t="str">
        <f>IFERROR(IF(VLOOKUP($O1492,'APOIO-DESPESAS'!$A$3:$N$962,7,FALSE)="","",VLOOKUP($O1492,'APOIO-DESPESAS'!$A$3:$N$962,7,FALSE)),"")</f>
        <v/>
      </c>
      <c r="G1492" s="223" t="str">
        <f>IFERROR(IF(VLOOKUP($O1492,'APOIO-DESPESAS'!$A$3:$N$962,8,FALSE)="","",VLOOKUP($O1492,'APOIO-DESPESAS'!$A$3:$N$962,8,FALSE)),"")</f>
        <v/>
      </c>
      <c r="H1492" s="223" t="str">
        <f>IFERROR(IF(VLOOKUP($O1492,'APOIO-DESPESAS'!$A$3:$N$962,9,FALSE)="","",VLOOKUP($O1492,'APOIO-DESPESAS'!$A$3:$N$962,9,FALSE)),"")</f>
        <v/>
      </c>
      <c r="I1492" s="223" t="str">
        <f>IFERROR(IF(VLOOKUP($O1492,'APOIO-DESPESAS'!$A$3:$N$962,10,FALSE)="","",VLOOKUP($O1492,'APOIO-DESPESAS'!$A$3:$N$962,10,FALSE)),"")</f>
        <v/>
      </c>
      <c r="J1492" s="223" t="str">
        <f>IFERROR(IF(VLOOKUP($O1492,'APOIO-DESPESAS'!$A$3:$N$962,11,FALSE)="","",VLOOKUP($O1492,'APOIO-DESPESAS'!$A$3:$N$962,11,FALSE)),"")</f>
        <v/>
      </c>
      <c r="K1492" s="223" t="str">
        <f>IFERROR(IF(VLOOKUP($O1492,'APOIO-DESPESAS'!$A$3:$N$962,12,FALSE)="","",VLOOKUP($O1492,'APOIO-DESPESAS'!$A$3:$N$962,12,FALSE)),"")</f>
        <v/>
      </c>
      <c r="L1492" s="223" t="str">
        <f>IFERROR(IF(VLOOKUP($O1492,'APOIO-DESPESAS'!$A$3:$N$962,13,FALSE)="","",VLOOKUP($O1492,'APOIO-DESPESAS'!$A$3:$N$962,13,FALSE)),"")</f>
        <v/>
      </c>
      <c r="M1492" s="223" t="str">
        <f>IFERROR(IF(VLOOKUP($O1492,'APOIO-DESPESAS'!$A$3:$N$962,14,FALSE)="","",VLOOKUP($O1492,'APOIO-DESPESAS'!$A$3:$N$962,14,FALSE)),"")</f>
        <v/>
      </c>
      <c r="O1492" s="223">
        <f t="shared" si="23"/>
        <v>1490</v>
      </c>
    </row>
    <row r="1493" spans="1:15" x14ac:dyDescent="0.25">
      <c r="A1493" s="223" t="str">
        <f>IFERROR(IF(VLOOKUP($O1493,'APOIO-DESPESAS'!$A$3:$N$962,2,FALSE)="","",VLOOKUP($O1493,'APOIO-DESPESAS'!$A$3:$N$962,2,FALSE)),"")</f>
        <v/>
      </c>
      <c r="B1493" s="223" t="str">
        <f>IFERROR(IF(VLOOKUP($O1493,'APOIO-DESPESAS'!$A$3:$N$962,3,FALSE)="","",VLOOKUP($O1493,'APOIO-DESPESAS'!$A$3:$N$962,3,FALSE)),"")</f>
        <v/>
      </c>
      <c r="C1493" s="223" t="str">
        <f>IFERROR(IF(VLOOKUP($O1493,'APOIO-DESPESAS'!$A$3:$N$962,4,FALSE)="","",VLOOKUP($O1493,'APOIO-DESPESAS'!$A$3:$N$962,4,FALSE)),"")</f>
        <v/>
      </c>
      <c r="D1493" s="223" t="str">
        <f>IFERROR(IF(VLOOKUP($O1493,'APOIO-DESPESAS'!$A$3:$N$962,5,FALSE)="","",VLOOKUP($O1493,'APOIO-DESPESAS'!$A$3:$N$962,5,FALSE)),"")</f>
        <v/>
      </c>
      <c r="E1493" s="223" t="str">
        <f>IFERROR(IF(VLOOKUP($O1493,'APOIO-DESPESAS'!$A$3:$N$962,6,FALSE)="","",VLOOKUP($O1493,'APOIO-DESPESAS'!$A$3:$N$962,6,FALSE)),"")</f>
        <v/>
      </c>
      <c r="F1493" s="223" t="str">
        <f>IFERROR(IF(VLOOKUP($O1493,'APOIO-DESPESAS'!$A$3:$N$962,7,FALSE)="","",VLOOKUP($O1493,'APOIO-DESPESAS'!$A$3:$N$962,7,FALSE)),"")</f>
        <v/>
      </c>
      <c r="G1493" s="223" t="str">
        <f>IFERROR(IF(VLOOKUP($O1493,'APOIO-DESPESAS'!$A$3:$N$962,8,FALSE)="","",VLOOKUP($O1493,'APOIO-DESPESAS'!$A$3:$N$962,8,FALSE)),"")</f>
        <v/>
      </c>
      <c r="H1493" s="223" t="str">
        <f>IFERROR(IF(VLOOKUP($O1493,'APOIO-DESPESAS'!$A$3:$N$962,9,FALSE)="","",VLOOKUP($O1493,'APOIO-DESPESAS'!$A$3:$N$962,9,FALSE)),"")</f>
        <v/>
      </c>
      <c r="I1493" s="223" t="str">
        <f>IFERROR(IF(VLOOKUP($O1493,'APOIO-DESPESAS'!$A$3:$N$962,10,FALSE)="","",VLOOKUP($O1493,'APOIO-DESPESAS'!$A$3:$N$962,10,FALSE)),"")</f>
        <v/>
      </c>
      <c r="J1493" s="223" t="str">
        <f>IFERROR(IF(VLOOKUP($O1493,'APOIO-DESPESAS'!$A$3:$N$962,11,FALSE)="","",VLOOKUP($O1493,'APOIO-DESPESAS'!$A$3:$N$962,11,FALSE)),"")</f>
        <v/>
      </c>
      <c r="K1493" s="223" t="str">
        <f>IFERROR(IF(VLOOKUP($O1493,'APOIO-DESPESAS'!$A$3:$N$962,12,FALSE)="","",VLOOKUP($O1493,'APOIO-DESPESAS'!$A$3:$N$962,12,FALSE)),"")</f>
        <v/>
      </c>
      <c r="L1493" s="223" t="str">
        <f>IFERROR(IF(VLOOKUP($O1493,'APOIO-DESPESAS'!$A$3:$N$962,13,FALSE)="","",VLOOKUP($O1493,'APOIO-DESPESAS'!$A$3:$N$962,13,FALSE)),"")</f>
        <v/>
      </c>
      <c r="M1493" s="223" t="str">
        <f>IFERROR(IF(VLOOKUP($O1493,'APOIO-DESPESAS'!$A$3:$N$962,14,FALSE)="","",VLOOKUP($O1493,'APOIO-DESPESAS'!$A$3:$N$962,14,FALSE)),"")</f>
        <v/>
      </c>
      <c r="O1493" s="223">
        <f t="shared" si="23"/>
        <v>1491</v>
      </c>
    </row>
    <row r="1494" spans="1:15" x14ac:dyDescent="0.25">
      <c r="A1494" s="223" t="str">
        <f>IFERROR(IF(VLOOKUP($O1494,'APOIO-DESPESAS'!$A$3:$N$962,2,FALSE)="","",VLOOKUP($O1494,'APOIO-DESPESAS'!$A$3:$N$962,2,FALSE)),"")</f>
        <v/>
      </c>
      <c r="B1494" s="223" t="str">
        <f>IFERROR(IF(VLOOKUP($O1494,'APOIO-DESPESAS'!$A$3:$N$962,3,FALSE)="","",VLOOKUP($O1494,'APOIO-DESPESAS'!$A$3:$N$962,3,FALSE)),"")</f>
        <v/>
      </c>
      <c r="C1494" s="223" t="str">
        <f>IFERROR(IF(VLOOKUP($O1494,'APOIO-DESPESAS'!$A$3:$N$962,4,FALSE)="","",VLOOKUP($O1494,'APOIO-DESPESAS'!$A$3:$N$962,4,FALSE)),"")</f>
        <v/>
      </c>
      <c r="D1494" s="223" t="str">
        <f>IFERROR(IF(VLOOKUP($O1494,'APOIO-DESPESAS'!$A$3:$N$962,5,FALSE)="","",VLOOKUP($O1494,'APOIO-DESPESAS'!$A$3:$N$962,5,FALSE)),"")</f>
        <v/>
      </c>
      <c r="E1494" s="223" t="str">
        <f>IFERROR(IF(VLOOKUP($O1494,'APOIO-DESPESAS'!$A$3:$N$962,6,FALSE)="","",VLOOKUP($O1494,'APOIO-DESPESAS'!$A$3:$N$962,6,FALSE)),"")</f>
        <v/>
      </c>
      <c r="F1494" s="223" t="str">
        <f>IFERROR(IF(VLOOKUP($O1494,'APOIO-DESPESAS'!$A$3:$N$962,7,FALSE)="","",VLOOKUP($O1494,'APOIO-DESPESAS'!$A$3:$N$962,7,FALSE)),"")</f>
        <v/>
      </c>
      <c r="G1494" s="223" t="str">
        <f>IFERROR(IF(VLOOKUP($O1494,'APOIO-DESPESAS'!$A$3:$N$962,8,FALSE)="","",VLOOKUP($O1494,'APOIO-DESPESAS'!$A$3:$N$962,8,FALSE)),"")</f>
        <v/>
      </c>
      <c r="H1494" s="223" t="str">
        <f>IFERROR(IF(VLOOKUP($O1494,'APOIO-DESPESAS'!$A$3:$N$962,9,FALSE)="","",VLOOKUP($O1494,'APOIO-DESPESAS'!$A$3:$N$962,9,FALSE)),"")</f>
        <v/>
      </c>
      <c r="I1494" s="223" t="str">
        <f>IFERROR(IF(VLOOKUP($O1494,'APOIO-DESPESAS'!$A$3:$N$962,10,FALSE)="","",VLOOKUP($O1494,'APOIO-DESPESAS'!$A$3:$N$962,10,FALSE)),"")</f>
        <v/>
      </c>
      <c r="J1494" s="223" t="str">
        <f>IFERROR(IF(VLOOKUP($O1494,'APOIO-DESPESAS'!$A$3:$N$962,11,FALSE)="","",VLOOKUP($O1494,'APOIO-DESPESAS'!$A$3:$N$962,11,FALSE)),"")</f>
        <v/>
      </c>
      <c r="K1494" s="223" t="str">
        <f>IFERROR(IF(VLOOKUP($O1494,'APOIO-DESPESAS'!$A$3:$N$962,12,FALSE)="","",VLOOKUP($O1494,'APOIO-DESPESAS'!$A$3:$N$962,12,FALSE)),"")</f>
        <v/>
      </c>
      <c r="L1494" s="223" t="str">
        <f>IFERROR(IF(VLOOKUP($O1494,'APOIO-DESPESAS'!$A$3:$N$962,13,FALSE)="","",VLOOKUP($O1494,'APOIO-DESPESAS'!$A$3:$N$962,13,FALSE)),"")</f>
        <v/>
      </c>
      <c r="M1494" s="223" t="str">
        <f>IFERROR(IF(VLOOKUP($O1494,'APOIO-DESPESAS'!$A$3:$N$962,14,FALSE)="","",VLOOKUP($O1494,'APOIO-DESPESAS'!$A$3:$N$962,14,FALSE)),"")</f>
        <v/>
      </c>
      <c r="O1494" s="223">
        <f t="shared" si="23"/>
        <v>1492</v>
      </c>
    </row>
    <row r="1495" spans="1:15" x14ac:dyDescent="0.25">
      <c r="A1495" s="223" t="str">
        <f>IFERROR(IF(VLOOKUP($O1495,'APOIO-DESPESAS'!$A$3:$N$962,2,FALSE)="","",VLOOKUP($O1495,'APOIO-DESPESAS'!$A$3:$N$962,2,FALSE)),"")</f>
        <v/>
      </c>
      <c r="B1495" s="223" t="str">
        <f>IFERROR(IF(VLOOKUP($O1495,'APOIO-DESPESAS'!$A$3:$N$962,3,FALSE)="","",VLOOKUP($O1495,'APOIO-DESPESAS'!$A$3:$N$962,3,FALSE)),"")</f>
        <v/>
      </c>
      <c r="C1495" s="223" t="str">
        <f>IFERROR(IF(VLOOKUP($O1495,'APOIO-DESPESAS'!$A$3:$N$962,4,FALSE)="","",VLOOKUP($O1495,'APOIO-DESPESAS'!$A$3:$N$962,4,FALSE)),"")</f>
        <v/>
      </c>
      <c r="D1495" s="223" t="str">
        <f>IFERROR(IF(VLOOKUP($O1495,'APOIO-DESPESAS'!$A$3:$N$962,5,FALSE)="","",VLOOKUP($O1495,'APOIO-DESPESAS'!$A$3:$N$962,5,FALSE)),"")</f>
        <v/>
      </c>
      <c r="E1495" s="223" t="str">
        <f>IFERROR(IF(VLOOKUP($O1495,'APOIO-DESPESAS'!$A$3:$N$962,6,FALSE)="","",VLOOKUP($O1495,'APOIO-DESPESAS'!$A$3:$N$962,6,FALSE)),"")</f>
        <v/>
      </c>
      <c r="F1495" s="223" t="str">
        <f>IFERROR(IF(VLOOKUP($O1495,'APOIO-DESPESAS'!$A$3:$N$962,7,FALSE)="","",VLOOKUP($O1495,'APOIO-DESPESAS'!$A$3:$N$962,7,FALSE)),"")</f>
        <v/>
      </c>
      <c r="G1495" s="223" t="str">
        <f>IFERROR(IF(VLOOKUP($O1495,'APOIO-DESPESAS'!$A$3:$N$962,8,FALSE)="","",VLOOKUP($O1495,'APOIO-DESPESAS'!$A$3:$N$962,8,FALSE)),"")</f>
        <v/>
      </c>
      <c r="H1495" s="223" t="str">
        <f>IFERROR(IF(VLOOKUP($O1495,'APOIO-DESPESAS'!$A$3:$N$962,9,FALSE)="","",VLOOKUP($O1495,'APOIO-DESPESAS'!$A$3:$N$962,9,FALSE)),"")</f>
        <v/>
      </c>
      <c r="I1495" s="223" t="str">
        <f>IFERROR(IF(VLOOKUP($O1495,'APOIO-DESPESAS'!$A$3:$N$962,10,FALSE)="","",VLOOKUP($O1495,'APOIO-DESPESAS'!$A$3:$N$962,10,FALSE)),"")</f>
        <v/>
      </c>
      <c r="J1495" s="223" t="str">
        <f>IFERROR(IF(VLOOKUP($O1495,'APOIO-DESPESAS'!$A$3:$N$962,11,FALSE)="","",VLOOKUP($O1495,'APOIO-DESPESAS'!$A$3:$N$962,11,FALSE)),"")</f>
        <v/>
      </c>
      <c r="K1495" s="223" t="str">
        <f>IFERROR(IF(VLOOKUP($O1495,'APOIO-DESPESAS'!$A$3:$N$962,12,FALSE)="","",VLOOKUP($O1495,'APOIO-DESPESAS'!$A$3:$N$962,12,FALSE)),"")</f>
        <v/>
      </c>
      <c r="L1495" s="223" t="str">
        <f>IFERROR(IF(VLOOKUP($O1495,'APOIO-DESPESAS'!$A$3:$N$962,13,FALSE)="","",VLOOKUP($O1495,'APOIO-DESPESAS'!$A$3:$N$962,13,FALSE)),"")</f>
        <v/>
      </c>
      <c r="M1495" s="223" t="str">
        <f>IFERROR(IF(VLOOKUP($O1495,'APOIO-DESPESAS'!$A$3:$N$962,14,FALSE)="","",VLOOKUP($O1495,'APOIO-DESPESAS'!$A$3:$N$962,14,FALSE)),"")</f>
        <v/>
      </c>
      <c r="O1495" s="223">
        <f t="shared" si="23"/>
        <v>1493</v>
      </c>
    </row>
    <row r="1496" spans="1:15" x14ac:dyDescent="0.25">
      <c r="A1496" s="223" t="str">
        <f>IFERROR(IF(VLOOKUP($O1496,'APOIO-DESPESAS'!$A$3:$N$962,2,FALSE)="","",VLOOKUP($O1496,'APOIO-DESPESAS'!$A$3:$N$962,2,FALSE)),"")</f>
        <v/>
      </c>
      <c r="B1496" s="223" t="str">
        <f>IFERROR(IF(VLOOKUP($O1496,'APOIO-DESPESAS'!$A$3:$N$962,3,FALSE)="","",VLOOKUP($O1496,'APOIO-DESPESAS'!$A$3:$N$962,3,FALSE)),"")</f>
        <v/>
      </c>
      <c r="C1496" s="223" t="str">
        <f>IFERROR(IF(VLOOKUP($O1496,'APOIO-DESPESAS'!$A$3:$N$962,4,FALSE)="","",VLOOKUP($O1496,'APOIO-DESPESAS'!$A$3:$N$962,4,FALSE)),"")</f>
        <v/>
      </c>
      <c r="D1496" s="223" t="str">
        <f>IFERROR(IF(VLOOKUP($O1496,'APOIO-DESPESAS'!$A$3:$N$962,5,FALSE)="","",VLOOKUP($O1496,'APOIO-DESPESAS'!$A$3:$N$962,5,FALSE)),"")</f>
        <v/>
      </c>
      <c r="E1496" s="223" t="str">
        <f>IFERROR(IF(VLOOKUP($O1496,'APOIO-DESPESAS'!$A$3:$N$962,6,FALSE)="","",VLOOKUP($O1496,'APOIO-DESPESAS'!$A$3:$N$962,6,FALSE)),"")</f>
        <v/>
      </c>
      <c r="F1496" s="223" t="str">
        <f>IFERROR(IF(VLOOKUP($O1496,'APOIO-DESPESAS'!$A$3:$N$962,7,FALSE)="","",VLOOKUP($O1496,'APOIO-DESPESAS'!$A$3:$N$962,7,FALSE)),"")</f>
        <v/>
      </c>
      <c r="G1496" s="223" t="str">
        <f>IFERROR(IF(VLOOKUP($O1496,'APOIO-DESPESAS'!$A$3:$N$962,8,FALSE)="","",VLOOKUP($O1496,'APOIO-DESPESAS'!$A$3:$N$962,8,FALSE)),"")</f>
        <v/>
      </c>
      <c r="H1496" s="223" t="str">
        <f>IFERROR(IF(VLOOKUP($O1496,'APOIO-DESPESAS'!$A$3:$N$962,9,FALSE)="","",VLOOKUP($O1496,'APOIO-DESPESAS'!$A$3:$N$962,9,FALSE)),"")</f>
        <v/>
      </c>
      <c r="I1496" s="223" t="str">
        <f>IFERROR(IF(VLOOKUP($O1496,'APOIO-DESPESAS'!$A$3:$N$962,10,FALSE)="","",VLOOKUP($O1496,'APOIO-DESPESAS'!$A$3:$N$962,10,FALSE)),"")</f>
        <v/>
      </c>
      <c r="J1496" s="223" t="str">
        <f>IFERROR(IF(VLOOKUP($O1496,'APOIO-DESPESAS'!$A$3:$N$962,11,FALSE)="","",VLOOKUP($O1496,'APOIO-DESPESAS'!$A$3:$N$962,11,FALSE)),"")</f>
        <v/>
      </c>
      <c r="K1496" s="223" t="str">
        <f>IFERROR(IF(VLOOKUP($O1496,'APOIO-DESPESAS'!$A$3:$N$962,12,FALSE)="","",VLOOKUP($O1496,'APOIO-DESPESAS'!$A$3:$N$962,12,FALSE)),"")</f>
        <v/>
      </c>
      <c r="L1496" s="223" t="str">
        <f>IFERROR(IF(VLOOKUP($O1496,'APOIO-DESPESAS'!$A$3:$N$962,13,FALSE)="","",VLOOKUP($O1496,'APOIO-DESPESAS'!$A$3:$N$962,13,FALSE)),"")</f>
        <v/>
      </c>
      <c r="M1496" s="223" t="str">
        <f>IFERROR(IF(VLOOKUP($O1496,'APOIO-DESPESAS'!$A$3:$N$962,14,FALSE)="","",VLOOKUP($O1496,'APOIO-DESPESAS'!$A$3:$N$962,14,FALSE)),"")</f>
        <v/>
      </c>
      <c r="O1496" s="223">
        <f t="shared" si="23"/>
        <v>1494</v>
      </c>
    </row>
    <row r="1497" spans="1:15" x14ac:dyDescent="0.25">
      <c r="A1497" s="223" t="str">
        <f>IFERROR(IF(VLOOKUP($O1497,'APOIO-DESPESAS'!$A$3:$N$962,2,FALSE)="","",VLOOKUP($O1497,'APOIO-DESPESAS'!$A$3:$N$962,2,FALSE)),"")</f>
        <v/>
      </c>
      <c r="B1497" s="223" t="str">
        <f>IFERROR(IF(VLOOKUP($O1497,'APOIO-DESPESAS'!$A$3:$N$962,3,FALSE)="","",VLOOKUP($O1497,'APOIO-DESPESAS'!$A$3:$N$962,3,FALSE)),"")</f>
        <v/>
      </c>
      <c r="C1497" s="223" t="str">
        <f>IFERROR(IF(VLOOKUP($O1497,'APOIO-DESPESAS'!$A$3:$N$962,4,FALSE)="","",VLOOKUP($O1497,'APOIO-DESPESAS'!$A$3:$N$962,4,FALSE)),"")</f>
        <v/>
      </c>
      <c r="D1497" s="223" t="str">
        <f>IFERROR(IF(VLOOKUP($O1497,'APOIO-DESPESAS'!$A$3:$N$962,5,FALSE)="","",VLOOKUP($O1497,'APOIO-DESPESAS'!$A$3:$N$962,5,FALSE)),"")</f>
        <v/>
      </c>
      <c r="E1497" s="223" t="str">
        <f>IFERROR(IF(VLOOKUP($O1497,'APOIO-DESPESAS'!$A$3:$N$962,6,FALSE)="","",VLOOKUP($O1497,'APOIO-DESPESAS'!$A$3:$N$962,6,FALSE)),"")</f>
        <v/>
      </c>
      <c r="F1497" s="223" t="str">
        <f>IFERROR(IF(VLOOKUP($O1497,'APOIO-DESPESAS'!$A$3:$N$962,7,FALSE)="","",VLOOKUP($O1497,'APOIO-DESPESAS'!$A$3:$N$962,7,FALSE)),"")</f>
        <v/>
      </c>
      <c r="G1497" s="223" t="str">
        <f>IFERROR(IF(VLOOKUP($O1497,'APOIO-DESPESAS'!$A$3:$N$962,8,FALSE)="","",VLOOKUP($O1497,'APOIO-DESPESAS'!$A$3:$N$962,8,FALSE)),"")</f>
        <v/>
      </c>
      <c r="H1497" s="223" t="str">
        <f>IFERROR(IF(VLOOKUP($O1497,'APOIO-DESPESAS'!$A$3:$N$962,9,FALSE)="","",VLOOKUP($O1497,'APOIO-DESPESAS'!$A$3:$N$962,9,FALSE)),"")</f>
        <v/>
      </c>
      <c r="I1497" s="223" t="str">
        <f>IFERROR(IF(VLOOKUP($O1497,'APOIO-DESPESAS'!$A$3:$N$962,10,FALSE)="","",VLOOKUP($O1497,'APOIO-DESPESAS'!$A$3:$N$962,10,FALSE)),"")</f>
        <v/>
      </c>
      <c r="J1497" s="223" t="str">
        <f>IFERROR(IF(VLOOKUP($O1497,'APOIO-DESPESAS'!$A$3:$N$962,11,FALSE)="","",VLOOKUP($O1497,'APOIO-DESPESAS'!$A$3:$N$962,11,FALSE)),"")</f>
        <v/>
      </c>
      <c r="K1497" s="223" t="str">
        <f>IFERROR(IF(VLOOKUP($O1497,'APOIO-DESPESAS'!$A$3:$N$962,12,FALSE)="","",VLOOKUP($O1497,'APOIO-DESPESAS'!$A$3:$N$962,12,FALSE)),"")</f>
        <v/>
      </c>
      <c r="L1497" s="223" t="str">
        <f>IFERROR(IF(VLOOKUP($O1497,'APOIO-DESPESAS'!$A$3:$N$962,13,FALSE)="","",VLOOKUP($O1497,'APOIO-DESPESAS'!$A$3:$N$962,13,FALSE)),"")</f>
        <v/>
      </c>
      <c r="M1497" s="223" t="str">
        <f>IFERROR(IF(VLOOKUP($O1497,'APOIO-DESPESAS'!$A$3:$N$962,14,FALSE)="","",VLOOKUP($O1497,'APOIO-DESPESAS'!$A$3:$N$962,14,FALSE)),"")</f>
        <v/>
      </c>
      <c r="O1497" s="223">
        <f t="shared" si="23"/>
        <v>1495</v>
      </c>
    </row>
    <row r="1498" spans="1:15" x14ac:dyDescent="0.25">
      <c r="A1498" s="223" t="str">
        <f>IFERROR(IF(VLOOKUP($O1498,'APOIO-DESPESAS'!$A$3:$N$962,2,FALSE)="","",VLOOKUP($O1498,'APOIO-DESPESAS'!$A$3:$N$962,2,FALSE)),"")</f>
        <v/>
      </c>
      <c r="B1498" s="223" t="str">
        <f>IFERROR(IF(VLOOKUP($O1498,'APOIO-DESPESAS'!$A$3:$N$962,3,FALSE)="","",VLOOKUP($O1498,'APOIO-DESPESAS'!$A$3:$N$962,3,FALSE)),"")</f>
        <v/>
      </c>
      <c r="C1498" s="223" t="str">
        <f>IFERROR(IF(VLOOKUP($O1498,'APOIO-DESPESAS'!$A$3:$N$962,4,FALSE)="","",VLOOKUP($O1498,'APOIO-DESPESAS'!$A$3:$N$962,4,FALSE)),"")</f>
        <v/>
      </c>
      <c r="D1498" s="223" t="str">
        <f>IFERROR(IF(VLOOKUP($O1498,'APOIO-DESPESAS'!$A$3:$N$962,5,FALSE)="","",VLOOKUP($O1498,'APOIO-DESPESAS'!$A$3:$N$962,5,FALSE)),"")</f>
        <v/>
      </c>
      <c r="E1498" s="223" t="str">
        <f>IFERROR(IF(VLOOKUP($O1498,'APOIO-DESPESAS'!$A$3:$N$962,6,FALSE)="","",VLOOKUP($O1498,'APOIO-DESPESAS'!$A$3:$N$962,6,FALSE)),"")</f>
        <v/>
      </c>
      <c r="F1498" s="223" t="str">
        <f>IFERROR(IF(VLOOKUP($O1498,'APOIO-DESPESAS'!$A$3:$N$962,7,FALSE)="","",VLOOKUP($O1498,'APOIO-DESPESAS'!$A$3:$N$962,7,FALSE)),"")</f>
        <v/>
      </c>
      <c r="G1498" s="223" t="str">
        <f>IFERROR(IF(VLOOKUP($O1498,'APOIO-DESPESAS'!$A$3:$N$962,8,FALSE)="","",VLOOKUP($O1498,'APOIO-DESPESAS'!$A$3:$N$962,8,FALSE)),"")</f>
        <v/>
      </c>
      <c r="H1498" s="223" t="str">
        <f>IFERROR(IF(VLOOKUP($O1498,'APOIO-DESPESAS'!$A$3:$N$962,9,FALSE)="","",VLOOKUP($O1498,'APOIO-DESPESAS'!$A$3:$N$962,9,FALSE)),"")</f>
        <v/>
      </c>
      <c r="I1498" s="223" t="str">
        <f>IFERROR(IF(VLOOKUP($O1498,'APOIO-DESPESAS'!$A$3:$N$962,10,FALSE)="","",VLOOKUP($O1498,'APOIO-DESPESAS'!$A$3:$N$962,10,FALSE)),"")</f>
        <v/>
      </c>
      <c r="J1498" s="223" t="str">
        <f>IFERROR(IF(VLOOKUP($O1498,'APOIO-DESPESAS'!$A$3:$N$962,11,FALSE)="","",VLOOKUP($O1498,'APOIO-DESPESAS'!$A$3:$N$962,11,FALSE)),"")</f>
        <v/>
      </c>
      <c r="K1498" s="223" t="str">
        <f>IFERROR(IF(VLOOKUP($O1498,'APOIO-DESPESAS'!$A$3:$N$962,12,FALSE)="","",VLOOKUP($O1498,'APOIO-DESPESAS'!$A$3:$N$962,12,FALSE)),"")</f>
        <v/>
      </c>
      <c r="L1498" s="223" t="str">
        <f>IFERROR(IF(VLOOKUP($O1498,'APOIO-DESPESAS'!$A$3:$N$962,13,FALSE)="","",VLOOKUP($O1498,'APOIO-DESPESAS'!$A$3:$N$962,13,FALSE)),"")</f>
        <v/>
      </c>
      <c r="M1498" s="223" t="str">
        <f>IFERROR(IF(VLOOKUP($O1498,'APOIO-DESPESAS'!$A$3:$N$962,14,FALSE)="","",VLOOKUP($O1498,'APOIO-DESPESAS'!$A$3:$N$962,14,FALSE)),"")</f>
        <v/>
      </c>
      <c r="O1498" s="223">
        <f t="shared" si="23"/>
        <v>1496</v>
      </c>
    </row>
    <row r="1499" spans="1:15" x14ac:dyDescent="0.25">
      <c r="A1499" s="223" t="str">
        <f>IFERROR(IF(VLOOKUP($O1499,'APOIO-DESPESAS'!$A$3:$N$962,2,FALSE)="","",VLOOKUP($O1499,'APOIO-DESPESAS'!$A$3:$N$962,2,FALSE)),"")</f>
        <v/>
      </c>
      <c r="B1499" s="223" t="str">
        <f>IFERROR(IF(VLOOKUP($O1499,'APOIO-DESPESAS'!$A$3:$N$962,3,FALSE)="","",VLOOKUP($O1499,'APOIO-DESPESAS'!$A$3:$N$962,3,FALSE)),"")</f>
        <v/>
      </c>
      <c r="C1499" s="223" t="str">
        <f>IFERROR(IF(VLOOKUP($O1499,'APOIO-DESPESAS'!$A$3:$N$962,4,FALSE)="","",VLOOKUP($O1499,'APOIO-DESPESAS'!$A$3:$N$962,4,FALSE)),"")</f>
        <v/>
      </c>
      <c r="D1499" s="223" t="str">
        <f>IFERROR(IF(VLOOKUP($O1499,'APOIO-DESPESAS'!$A$3:$N$962,5,FALSE)="","",VLOOKUP($O1499,'APOIO-DESPESAS'!$A$3:$N$962,5,FALSE)),"")</f>
        <v/>
      </c>
      <c r="E1499" s="223" t="str">
        <f>IFERROR(IF(VLOOKUP($O1499,'APOIO-DESPESAS'!$A$3:$N$962,6,FALSE)="","",VLOOKUP($O1499,'APOIO-DESPESAS'!$A$3:$N$962,6,FALSE)),"")</f>
        <v/>
      </c>
      <c r="F1499" s="223" t="str">
        <f>IFERROR(IF(VLOOKUP($O1499,'APOIO-DESPESAS'!$A$3:$N$962,7,FALSE)="","",VLOOKUP($O1499,'APOIO-DESPESAS'!$A$3:$N$962,7,FALSE)),"")</f>
        <v/>
      </c>
      <c r="G1499" s="223" t="str">
        <f>IFERROR(IF(VLOOKUP($O1499,'APOIO-DESPESAS'!$A$3:$N$962,8,FALSE)="","",VLOOKUP($O1499,'APOIO-DESPESAS'!$A$3:$N$962,8,FALSE)),"")</f>
        <v/>
      </c>
      <c r="H1499" s="223" t="str">
        <f>IFERROR(IF(VLOOKUP($O1499,'APOIO-DESPESAS'!$A$3:$N$962,9,FALSE)="","",VLOOKUP($O1499,'APOIO-DESPESAS'!$A$3:$N$962,9,FALSE)),"")</f>
        <v/>
      </c>
      <c r="I1499" s="223" t="str">
        <f>IFERROR(IF(VLOOKUP($O1499,'APOIO-DESPESAS'!$A$3:$N$962,10,FALSE)="","",VLOOKUP($O1499,'APOIO-DESPESAS'!$A$3:$N$962,10,FALSE)),"")</f>
        <v/>
      </c>
      <c r="J1499" s="223" t="str">
        <f>IFERROR(IF(VLOOKUP($O1499,'APOIO-DESPESAS'!$A$3:$N$962,11,FALSE)="","",VLOOKUP($O1499,'APOIO-DESPESAS'!$A$3:$N$962,11,FALSE)),"")</f>
        <v/>
      </c>
      <c r="K1499" s="223" t="str">
        <f>IFERROR(IF(VLOOKUP($O1499,'APOIO-DESPESAS'!$A$3:$N$962,12,FALSE)="","",VLOOKUP($O1499,'APOIO-DESPESAS'!$A$3:$N$962,12,FALSE)),"")</f>
        <v/>
      </c>
      <c r="L1499" s="223" t="str">
        <f>IFERROR(IF(VLOOKUP($O1499,'APOIO-DESPESAS'!$A$3:$N$962,13,FALSE)="","",VLOOKUP($O1499,'APOIO-DESPESAS'!$A$3:$N$962,13,FALSE)),"")</f>
        <v/>
      </c>
      <c r="M1499" s="223" t="str">
        <f>IFERROR(IF(VLOOKUP($O1499,'APOIO-DESPESAS'!$A$3:$N$962,14,FALSE)="","",VLOOKUP($O1499,'APOIO-DESPESAS'!$A$3:$N$962,14,FALSE)),"")</f>
        <v/>
      </c>
      <c r="O1499" s="223">
        <f t="shared" si="23"/>
        <v>1497</v>
      </c>
    </row>
    <row r="1500" spans="1:15" x14ac:dyDescent="0.25">
      <c r="A1500" s="223" t="str">
        <f>IFERROR(IF(VLOOKUP($O1500,'APOIO-DESPESAS'!$A$3:$N$962,2,FALSE)="","",VLOOKUP($O1500,'APOIO-DESPESAS'!$A$3:$N$962,2,FALSE)),"")</f>
        <v/>
      </c>
      <c r="B1500" s="223" t="str">
        <f>IFERROR(IF(VLOOKUP($O1500,'APOIO-DESPESAS'!$A$3:$N$962,3,FALSE)="","",VLOOKUP($O1500,'APOIO-DESPESAS'!$A$3:$N$962,3,FALSE)),"")</f>
        <v/>
      </c>
      <c r="C1500" s="223" t="str">
        <f>IFERROR(IF(VLOOKUP($O1500,'APOIO-DESPESAS'!$A$3:$N$962,4,FALSE)="","",VLOOKUP($O1500,'APOIO-DESPESAS'!$A$3:$N$962,4,FALSE)),"")</f>
        <v/>
      </c>
      <c r="D1500" s="223" t="str">
        <f>IFERROR(IF(VLOOKUP($O1500,'APOIO-DESPESAS'!$A$3:$N$962,5,FALSE)="","",VLOOKUP($O1500,'APOIO-DESPESAS'!$A$3:$N$962,5,FALSE)),"")</f>
        <v/>
      </c>
      <c r="E1500" s="223" t="str">
        <f>IFERROR(IF(VLOOKUP($O1500,'APOIO-DESPESAS'!$A$3:$N$962,6,FALSE)="","",VLOOKUP($O1500,'APOIO-DESPESAS'!$A$3:$N$962,6,FALSE)),"")</f>
        <v/>
      </c>
      <c r="F1500" s="223" t="str">
        <f>IFERROR(IF(VLOOKUP($O1500,'APOIO-DESPESAS'!$A$3:$N$962,7,FALSE)="","",VLOOKUP($O1500,'APOIO-DESPESAS'!$A$3:$N$962,7,FALSE)),"")</f>
        <v/>
      </c>
      <c r="G1500" s="223" t="str">
        <f>IFERROR(IF(VLOOKUP($O1500,'APOIO-DESPESAS'!$A$3:$N$962,8,FALSE)="","",VLOOKUP($O1500,'APOIO-DESPESAS'!$A$3:$N$962,8,FALSE)),"")</f>
        <v/>
      </c>
      <c r="H1500" s="223" t="str">
        <f>IFERROR(IF(VLOOKUP($O1500,'APOIO-DESPESAS'!$A$3:$N$962,9,FALSE)="","",VLOOKUP($O1500,'APOIO-DESPESAS'!$A$3:$N$962,9,FALSE)),"")</f>
        <v/>
      </c>
      <c r="I1500" s="223" t="str">
        <f>IFERROR(IF(VLOOKUP($O1500,'APOIO-DESPESAS'!$A$3:$N$962,10,FALSE)="","",VLOOKUP($O1500,'APOIO-DESPESAS'!$A$3:$N$962,10,FALSE)),"")</f>
        <v/>
      </c>
      <c r="J1500" s="223" t="str">
        <f>IFERROR(IF(VLOOKUP($O1500,'APOIO-DESPESAS'!$A$3:$N$962,11,FALSE)="","",VLOOKUP($O1500,'APOIO-DESPESAS'!$A$3:$N$962,11,FALSE)),"")</f>
        <v/>
      </c>
      <c r="K1500" s="223" t="str">
        <f>IFERROR(IF(VLOOKUP($O1500,'APOIO-DESPESAS'!$A$3:$N$962,12,FALSE)="","",VLOOKUP($O1500,'APOIO-DESPESAS'!$A$3:$N$962,12,FALSE)),"")</f>
        <v/>
      </c>
      <c r="L1500" s="223" t="str">
        <f>IFERROR(IF(VLOOKUP($O1500,'APOIO-DESPESAS'!$A$3:$N$962,13,FALSE)="","",VLOOKUP($O1500,'APOIO-DESPESAS'!$A$3:$N$962,13,FALSE)),"")</f>
        <v/>
      </c>
      <c r="M1500" s="223" t="str">
        <f>IFERROR(IF(VLOOKUP($O1500,'APOIO-DESPESAS'!$A$3:$N$962,14,FALSE)="","",VLOOKUP($O1500,'APOIO-DESPESAS'!$A$3:$N$962,14,FALSE)),"")</f>
        <v/>
      </c>
      <c r="O1500" s="223">
        <f t="shared" si="23"/>
        <v>1498</v>
      </c>
    </row>
    <row r="1501" spans="1:15" x14ac:dyDescent="0.25">
      <c r="A1501" s="223" t="str">
        <f>IFERROR(IF(VLOOKUP($O1501,'APOIO-DESPESAS'!$A$3:$N$962,2,FALSE)="","",VLOOKUP($O1501,'APOIO-DESPESAS'!$A$3:$N$962,2,FALSE)),"")</f>
        <v/>
      </c>
      <c r="B1501" s="223" t="str">
        <f>IFERROR(IF(VLOOKUP($O1501,'APOIO-DESPESAS'!$A$3:$N$962,3,FALSE)="","",VLOOKUP($O1501,'APOIO-DESPESAS'!$A$3:$N$962,3,FALSE)),"")</f>
        <v/>
      </c>
      <c r="C1501" s="223" t="str">
        <f>IFERROR(IF(VLOOKUP($O1501,'APOIO-DESPESAS'!$A$3:$N$962,4,FALSE)="","",VLOOKUP($O1501,'APOIO-DESPESAS'!$A$3:$N$962,4,FALSE)),"")</f>
        <v/>
      </c>
      <c r="D1501" s="223" t="str">
        <f>IFERROR(IF(VLOOKUP($O1501,'APOIO-DESPESAS'!$A$3:$N$962,5,FALSE)="","",VLOOKUP($O1501,'APOIO-DESPESAS'!$A$3:$N$962,5,FALSE)),"")</f>
        <v/>
      </c>
      <c r="E1501" s="223" t="str">
        <f>IFERROR(IF(VLOOKUP($O1501,'APOIO-DESPESAS'!$A$3:$N$962,6,FALSE)="","",VLOOKUP($O1501,'APOIO-DESPESAS'!$A$3:$N$962,6,FALSE)),"")</f>
        <v/>
      </c>
      <c r="F1501" s="223" t="str">
        <f>IFERROR(IF(VLOOKUP($O1501,'APOIO-DESPESAS'!$A$3:$N$962,7,FALSE)="","",VLOOKUP($O1501,'APOIO-DESPESAS'!$A$3:$N$962,7,FALSE)),"")</f>
        <v/>
      </c>
      <c r="G1501" s="223" t="str">
        <f>IFERROR(IF(VLOOKUP($O1501,'APOIO-DESPESAS'!$A$3:$N$962,8,FALSE)="","",VLOOKUP($O1501,'APOIO-DESPESAS'!$A$3:$N$962,8,FALSE)),"")</f>
        <v/>
      </c>
      <c r="H1501" s="223" t="str">
        <f>IFERROR(IF(VLOOKUP($O1501,'APOIO-DESPESAS'!$A$3:$N$962,9,FALSE)="","",VLOOKUP($O1501,'APOIO-DESPESAS'!$A$3:$N$962,9,FALSE)),"")</f>
        <v/>
      </c>
      <c r="I1501" s="223" t="str">
        <f>IFERROR(IF(VLOOKUP($O1501,'APOIO-DESPESAS'!$A$3:$N$962,10,FALSE)="","",VLOOKUP($O1501,'APOIO-DESPESAS'!$A$3:$N$962,10,FALSE)),"")</f>
        <v/>
      </c>
      <c r="J1501" s="223" t="str">
        <f>IFERROR(IF(VLOOKUP($O1501,'APOIO-DESPESAS'!$A$3:$N$962,11,FALSE)="","",VLOOKUP($O1501,'APOIO-DESPESAS'!$A$3:$N$962,11,FALSE)),"")</f>
        <v/>
      </c>
      <c r="K1501" s="223" t="str">
        <f>IFERROR(IF(VLOOKUP($O1501,'APOIO-DESPESAS'!$A$3:$N$962,12,FALSE)="","",VLOOKUP($O1501,'APOIO-DESPESAS'!$A$3:$N$962,12,FALSE)),"")</f>
        <v/>
      </c>
      <c r="L1501" s="223" t="str">
        <f>IFERROR(IF(VLOOKUP($O1501,'APOIO-DESPESAS'!$A$3:$N$962,13,FALSE)="","",VLOOKUP($O1501,'APOIO-DESPESAS'!$A$3:$N$962,13,FALSE)),"")</f>
        <v/>
      </c>
      <c r="M1501" s="223" t="str">
        <f>IFERROR(IF(VLOOKUP($O1501,'APOIO-DESPESAS'!$A$3:$N$962,14,FALSE)="","",VLOOKUP($O1501,'APOIO-DESPESAS'!$A$3:$N$962,14,FALSE)),"")</f>
        <v/>
      </c>
      <c r="O1501" s="223">
        <f t="shared" si="23"/>
        <v>1499</v>
      </c>
    </row>
    <row r="1502" spans="1:15" x14ac:dyDescent="0.25">
      <c r="A1502" s="223" t="str">
        <f>IFERROR(IF(VLOOKUP($O1502,'APOIO-DESPESAS'!$A$3:$N$962,2,FALSE)="","",VLOOKUP($O1502,'APOIO-DESPESAS'!$A$3:$N$962,2,FALSE)),"")</f>
        <v/>
      </c>
      <c r="B1502" s="223" t="str">
        <f>IFERROR(IF(VLOOKUP($O1502,'APOIO-DESPESAS'!$A$3:$N$962,3,FALSE)="","",VLOOKUP($O1502,'APOIO-DESPESAS'!$A$3:$N$962,3,FALSE)),"")</f>
        <v/>
      </c>
      <c r="C1502" s="223" t="str">
        <f>IFERROR(IF(VLOOKUP($O1502,'APOIO-DESPESAS'!$A$3:$N$962,4,FALSE)="","",VLOOKUP($O1502,'APOIO-DESPESAS'!$A$3:$N$962,4,FALSE)),"")</f>
        <v/>
      </c>
      <c r="D1502" s="223" t="str">
        <f>IFERROR(IF(VLOOKUP($O1502,'APOIO-DESPESAS'!$A$3:$N$962,5,FALSE)="","",VLOOKUP($O1502,'APOIO-DESPESAS'!$A$3:$N$962,5,FALSE)),"")</f>
        <v/>
      </c>
      <c r="E1502" s="223" t="str">
        <f>IFERROR(IF(VLOOKUP($O1502,'APOIO-DESPESAS'!$A$3:$N$962,6,FALSE)="","",VLOOKUP($O1502,'APOIO-DESPESAS'!$A$3:$N$962,6,FALSE)),"")</f>
        <v/>
      </c>
      <c r="F1502" s="223" t="str">
        <f>IFERROR(IF(VLOOKUP($O1502,'APOIO-DESPESAS'!$A$3:$N$962,7,FALSE)="","",VLOOKUP($O1502,'APOIO-DESPESAS'!$A$3:$N$962,7,FALSE)),"")</f>
        <v/>
      </c>
      <c r="G1502" s="223" t="str">
        <f>IFERROR(IF(VLOOKUP($O1502,'APOIO-DESPESAS'!$A$3:$N$962,8,FALSE)="","",VLOOKUP($O1502,'APOIO-DESPESAS'!$A$3:$N$962,8,FALSE)),"")</f>
        <v/>
      </c>
      <c r="H1502" s="223" t="str">
        <f>IFERROR(IF(VLOOKUP($O1502,'APOIO-DESPESAS'!$A$3:$N$962,9,FALSE)="","",VLOOKUP($O1502,'APOIO-DESPESAS'!$A$3:$N$962,9,FALSE)),"")</f>
        <v/>
      </c>
      <c r="I1502" s="223" t="str">
        <f>IFERROR(IF(VLOOKUP($O1502,'APOIO-DESPESAS'!$A$3:$N$962,10,FALSE)="","",VLOOKUP($O1502,'APOIO-DESPESAS'!$A$3:$N$962,10,FALSE)),"")</f>
        <v/>
      </c>
      <c r="J1502" s="223" t="str">
        <f>IFERROR(IF(VLOOKUP($O1502,'APOIO-DESPESAS'!$A$3:$N$962,11,FALSE)="","",VLOOKUP($O1502,'APOIO-DESPESAS'!$A$3:$N$962,11,FALSE)),"")</f>
        <v/>
      </c>
      <c r="K1502" s="223" t="str">
        <f>IFERROR(IF(VLOOKUP($O1502,'APOIO-DESPESAS'!$A$3:$N$962,12,FALSE)="","",VLOOKUP($O1502,'APOIO-DESPESAS'!$A$3:$N$962,12,FALSE)),"")</f>
        <v/>
      </c>
      <c r="L1502" s="223" t="str">
        <f>IFERROR(IF(VLOOKUP($O1502,'APOIO-DESPESAS'!$A$3:$N$962,13,FALSE)="","",VLOOKUP($O1502,'APOIO-DESPESAS'!$A$3:$N$962,13,FALSE)),"")</f>
        <v/>
      </c>
      <c r="M1502" s="223" t="str">
        <f>IFERROR(IF(VLOOKUP($O1502,'APOIO-DESPESAS'!$A$3:$N$962,14,FALSE)="","",VLOOKUP($O1502,'APOIO-DESPESAS'!$A$3:$N$962,14,FALSE)),"")</f>
        <v/>
      </c>
      <c r="O1502" s="223">
        <f t="shared" si="23"/>
        <v>1500</v>
      </c>
    </row>
    <row r="1503" spans="1:15" x14ac:dyDescent="0.25">
      <c r="A1503" s="223" t="str">
        <f>IFERROR(IF(VLOOKUP($O1503,'APOIO-DESPESAS'!$A$3:$N$962,2,FALSE)="","",VLOOKUP($O1503,'APOIO-DESPESAS'!$A$3:$N$962,2,FALSE)),"")</f>
        <v/>
      </c>
      <c r="B1503" s="223" t="str">
        <f>IFERROR(IF(VLOOKUP($O1503,'APOIO-DESPESAS'!$A$3:$N$962,3,FALSE)="","",VLOOKUP($O1503,'APOIO-DESPESAS'!$A$3:$N$962,3,FALSE)),"")</f>
        <v/>
      </c>
      <c r="C1503" s="223" t="str">
        <f>IFERROR(IF(VLOOKUP($O1503,'APOIO-DESPESAS'!$A$3:$N$962,4,FALSE)="","",VLOOKUP($O1503,'APOIO-DESPESAS'!$A$3:$N$962,4,FALSE)),"")</f>
        <v/>
      </c>
      <c r="D1503" s="223" t="str">
        <f>IFERROR(IF(VLOOKUP($O1503,'APOIO-DESPESAS'!$A$3:$N$962,5,FALSE)="","",VLOOKUP($O1503,'APOIO-DESPESAS'!$A$3:$N$962,5,FALSE)),"")</f>
        <v/>
      </c>
      <c r="E1503" s="223" t="str">
        <f>IFERROR(IF(VLOOKUP($O1503,'APOIO-DESPESAS'!$A$3:$N$962,6,FALSE)="","",VLOOKUP($O1503,'APOIO-DESPESAS'!$A$3:$N$962,6,FALSE)),"")</f>
        <v/>
      </c>
      <c r="F1503" s="223" t="str">
        <f>IFERROR(IF(VLOOKUP($O1503,'APOIO-DESPESAS'!$A$3:$N$962,7,FALSE)="","",VLOOKUP($O1503,'APOIO-DESPESAS'!$A$3:$N$962,7,FALSE)),"")</f>
        <v/>
      </c>
      <c r="G1503" s="223" t="str">
        <f>IFERROR(IF(VLOOKUP($O1503,'APOIO-DESPESAS'!$A$3:$N$962,8,FALSE)="","",VLOOKUP($O1503,'APOIO-DESPESAS'!$A$3:$N$962,8,FALSE)),"")</f>
        <v/>
      </c>
      <c r="H1503" s="223" t="str">
        <f>IFERROR(IF(VLOOKUP($O1503,'APOIO-DESPESAS'!$A$3:$N$962,9,FALSE)="","",VLOOKUP($O1503,'APOIO-DESPESAS'!$A$3:$N$962,9,FALSE)),"")</f>
        <v/>
      </c>
      <c r="I1503" s="223" t="str">
        <f>IFERROR(IF(VLOOKUP($O1503,'APOIO-DESPESAS'!$A$3:$N$962,10,FALSE)="","",VLOOKUP($O1503,'APOIO-DESPESAS'!$A$3:$N$962,10,FALSE)),"")</f>
        <v/>
      </c>
      <c r="J1503" s="223" t="str">
        <f>IFERROR(IF(VLOOKUP($O1503,'APOIO-DESPESAS'!$A$3:$N$962,11,FALSE)="","",VLOOKUP($O1503,'APOIO-DESPESAS'!$A$3:$N$962,11,FALSE)),"")</f>
        <v/>
      </c>
      <c r="K1503" s="223" t="str">
        <f>IFERROR(IF(VLOOKUP($O1503,'APOIO-DESPESAS'!$A$3:$N$962,12,FALSE)="","",VLOOKUP($O1503,'APOIO-DESPESAS'!$A$3:$N$962,12,FALSE)),"")</f>
        <v/>
      </c>
      <c r="L1503" s="223" t="str">
        <f>IFERROR(IF(VLOOKUP($O1503,'APOIO-DESPESAS'!$A$3:$N$962,13,FALSE)="","",VLOOKUP($O1503,'APOIO-DESPESAS'!$A$3:$N$962,13,FALSE)),"")</f>
        <v/>
      </c>
      <c r="M1503" s="223" t="str">
        <f>IFERROR(IF(VLOOKUP($O1503,'APOIO-DESPESAS'!$A$3:$N$962,14,FALSE)="","",VLOOKUP($O1503,'APOIO-DESPESAS'!$A$3:$N$962,14,FALSE)),"")</f>
        <v/>
      </c>
      <c r="O1503" s="223">
        <f t="shared" si="23"/>
        <v>1501</v>
      </c>
    </row>
    <row r="1504" spans="1:15" x14ac:dyDescent="0.25">
      <c r="A1504" s="223" t="str">
        <f>IFERROR(IF(VLOOKUP($O1504,'APOIO-DESPESAS'!$A$3:$N$962,2,FALSE)="","",VLOOKUP($O1504,'APOIO-DESPESAS'!$A$3:$N$962,2,FALSE)),"")</f>
        <v/>
      </c>
      <c r="B1504" s="223" t="str">
        <f>IFERROR(IF(VLOOKUP($O1504,'APOIO-DESPESAS'!$A$3:$N$962,3,FALSE)="","",VLOOKUP($O1504,'APOIO-DESPESAS'!$A$3:$N$962,3,FALSE)),"")</f>
        <v/>
      </c>
      <c r="C1504" s="223" t="str">
        <f>IFERROR(IF(VLOOKUP($O1504,'APOIO-DESPESAS'!$A$3:$N$962,4,FALSE)="","",VLOOKUP($O1504,'APOIO-DESPESAS'!$A$3:$N$962,4,FALSE)),"")</f>
        <v/>
      </c>
      <c r="D1504" s="223" t="str">
        <f>IFERROR(IF(VLOOKUP($O1504,'APOIO-DESPESAS'!$A$3:$N$962,5,FALSE)="","",VLOOKUP($O1504,'APOIO-DESPESAS'!$A$3:$N$962,5,FALSE)),"")</f>
        <v/>
      </c>
      <c r="E1504" s="223" t="str">
        <f>IFERROR(IF(VLOOKUP($O1504,'APOIO-DESPESAS'!$A$3:$N$962,6,FALSE)="","",VLOOKUP($O1504,'APOIO-DESPESAS'!$A$3:$N$962,6,FALSE)),"")</f>
        <v/>
      </c>
      <c r="F1504" s="223" t="str">
        <f>IFERROR(IF(VLOOKUP($O1504,'APOIO-DESPESAS'!$A$3:$N$962,7,FALSE)="","",VLOOKUP($O1504,'APOIO-DESPESAS'!$A$3:$N$962,7,FALSE)),"")</f>
        <v/>
      </c>
      <c r="G1504" s="223" t="str">
        <f>IFERROR(IF(VLOOKUP($O1504,'APOIO-DESPESAS'!$A$3:$N$962,8,FALSE)="","",VLOOKUP($O1504,'APOIO-DESPESAS'!$A$3:$N$962,8,FALSE)),"")</f>
        <v/>
      </c>
      <c r="H1504" s="223" t="str">
        <f>IFERROR(IF(VLOOKUP($O1504,'APOIO-DESPESAS'!$A$3:$N$962,9,FALSE)="","",VLOOKUP($O1504,'APOIO-DESPESAS'!$A$3:$N$962,9,FALSE)),"")</f>
        <v/>
      </c>
      <c r="I1504" s="223" t="str">
        <f>IFERROR(IF(VLOOKUP($O1504,'APOIO-DESPESAS'!$A$3:$N$962,10,FALSE)="","",VLOOKUP($O1504,'APOIO-DESPESAS'!$A$3:$N$962,10,FALSE)),"")</f>
        <v/>
      </c>
      <c r="J1504" s="223" t="str">
        <f>IFERROR(IF(VLOOKUP($O1504,'APOIO-DESPESAS'!$A$3:$N$962,11,FALSE)="","",VLOOKUP($O1504,'APOIO-DESPESAS'!$A$3:$N$962,11,FALSE)),"")</f>
        <v/>
      </c>
      <c r="K1504" s="223" t="str">
        <f>IFERROR(IF(VLOOKUP($O1504,'APOIO-DESPESAS'!$A$3:$N$962,12,FALSE)="","",VLOOKUP($O1504,'APOIO-DESPESAS'!$A$3:$N$962,12,FALSE)),"")</f>
        <v/>
      </c>
      <c r="L1504" s="223" t="str">
        <f>IFERROR(IF(VLOOKUP($O1504,'APOIO-DESPESAS'!$A$3:$N$962,13,FALSE)="","",VLOOKUP($O1504,'APOIO-DESPESAS'!$A$3:$N$962,13,FALSE)),"")</f>
        <v/>
      </c>
      <c r="M1504" s="223" t="str">
        <f>IFERROR(IF(VLOOKUP($O1504,'APOIO-DESPESAS'!$A$3:$N$962,14,FALSE)="","",VLOOKUP($O1504,'APOIO-DESPESAS'!$A$3:$N$962,14,FALSE)),"")</f>
        <v/>
      </c>
      <c r="O1504" s="223">
        <f t="shared" si="23"/>
        <v>1502</v>
      </c>
    </row>
    <row r="1505" spans="1:15" x14ac:dyDescent="0.25">
      <c r="A1505" s="223" t="str">
        <f>IFERROR(IF(VLOOKUP($O1505,'APOIO-DESPESAS'!$A$3:$N$962,2,FALSE)="","",VLOOKUP($O1505,'APOIO-DESPESAS'!$A$3:$N$962,2,FALSE)),"")</f>
        <v/>
      </c>
      <c r="B1505" s="223" t="str">
        <f>IFERROR(IF(VLOOKUP($O1505,'APOIO-DESPESAS'!$A$3:$N$962,3,FALSE)="","",VLOOKUP($O1505,'APOIO-DESPESAS'!$A$3:$N$962,3,FALSE)),"")</f>
        <v/>
      </c>
      <c r="C1505" s="223" t="str">
        <f>IFERROR(IF(VLOOKUP($O1505,'APOIO-DESPESAS'!$A$3:$N$962,4,FALSE)="","",VLOOKUP($O1505,'APOIO-DESPESAS'!$A$3:$N$962,4,FALSE)),"")</f>
        <v/>
      </c>
      <c r="D1505" s="223" t="str">
        <f>IFERROR(IF(VLOOKUP($O1505,'APOIO-DESPESAS'!$A$3:$N$962,5,FALSE)="","",VLOOKUP($O1505,'APOIO-DESPESAS'!$A$3:$N$962,5,FALSE)),"")</f>
        <v/>
      </c>
      <c r="E1505" s="223" t="str">
        <f>IFERROR(IF(VLOOKUP($O1505,'APOIO-DESPESAS'!$A$3:$N$962,6,FALSE)="","",VLOOKUP($O1505,'APOIO-DESPESAS'!$A$3:$N$962,6,FALSE)),"")</f>
        <v/>
      </c>
      <c r="F1505" s="223" t="str">
        <f>IFERROR(IF(VLOOKUP($O1505,'APOIO-DESPESAS'!$A$3:$N$962,7,FALSE)="","",VLOOKUP($O1505,'APOIO-DESPESAS'!$A$3:$N$962,7,FALSE)),"")</f>
        <v/>
      </c>
      <c r="G1505" s="223" t="str">
        <f>IFERROR(IF(VLOOKUP($O1505,'APOIO-DESPESAS'!$A$3:$N$962,8,FALSE)="","",VLOOKUP($O1505,'APOIO-DESPESAS'!$A$3:$N$962,8,FALSE)),"")</f>
        <v/>
      </c>
      <c r="H1505" s="223" t="str">
        <f>IFERROR(IF(VLOOKUP($O1505,'APOIO-DESPESAS'!$A$3:$N$962,9,FALSE)="","",VLOOKUP($O1505,'APOIO-DESPESAS'!$A$3:$N$962,9,FALSE)),"")</f>
        <v/>
      </c>
      <c r="I1505" s="223" t="str">
        <f>IFERROR(IF(VLOOKUP($O1505,'APOIO-DESPESAS'!$A$3:$N$962,10,FALSE)="","",VLOOKUP($O1505,'APOIO-DESPESAS'!$A$3:$N$962,10,FALSE)),"")</f>
        <v/>
      </c>
      <c r="J1505" s="223" t="str">
        <f>IFERROR(IF(VLOOKUP($O1505,'APOIO-DESPESAS'!$A$3:$N$962,11,FALSE)="","",VLOOKUP($O1505,'APOIO-DESPESAS'!$A$3:$N$962,11,FALSE)),"")</f>
        <v/>
      </c>
      <c r="K1505" s="223" t="str">
        <f>IFERROR(IF(VLOOKUP($O1505,'APOIO-DESPESAS'!$A$3:$N$962,12,FALSE)="","",VLOOKUP($O1505,'APOIO-DESPESAS'!$A$3:$N$962,12,FALSE)),"")</f>
        <v/>
      </c>
      <c r="L1505" s="223" t="str">
        <f>IFERROR(IF(VLOOKUP($O1505,'APOIO-DESPESAS'!$A$3:$N$962,13,FALSE)="","",VLOOKUP($O1505,'APOIO-DESPESAS'!$A$3:$N$962,13,FALSE)),"")</f>
        <v/>
      </c>
      <c r="M1505" s="223" t="str">
        <f>IFERROR(IF(VLOOKUP($O1505,'APOIO-DESPESAS'!$A$3:$N$962,14,FALSE)="","",VLOOKUP($O1505,'APOIO-DESPESAS'!$A$3:$N$962,14,FALSE)),"")</f>
        <v/>
      </c>
      <c r="O1505" s="223">
        <f t="shared" si="23"/>
        <v>1503</v>
      </c>
    </row>
    <row r="1506" spans="1:15" x14ac:dyDescent="0.25">
      <c r="A1506" s="223" t="str">
        <f>IFERROR(IF(VLOOKUP($O1506,'APOIO-DESPESAS'!$A$3:$N$962,2,FALSE)="","",VLOOKUP($O1506,'APOIO-DESPESAS'!$A$3:$N$962,2,FALSE)),"")</f>
        <v/>
      </c>
      <c r="B1506" s="223" t="str">
        <f>IFERROR(IF(VLOOKUP($O1506,'APOIO-DESPESAS'!$A$3:$N$962,3,FALSE)="","",VLOOKUP($O1506,'APOIO-DESPESAS'!$A$3:$N$962,3,FALSE)),"")</f>
        <v/>
      </c>
      <c r="C1506" s="223" t="str">
        <f>IFERROR(IF(VLOOKUP($O1506,'APOIO-DESPESAS'!$A$3:$N$962,4,FALSE)="","",VLOOKUP($O1506,'APOIO-DESPESAS'!$A$3:$N$962,4,FALSE)),"")</f>
        <v/>
      </c>
      <c r="D1506" s="223" t="str">
        <f>IFERROR(IF(VLOOKUP($O1506,'APOIO-DESPESAS'!$A$3:$N$962,5,FALSE)="","",VLOOKUP($O1506,'APOIO-DESPESAS'!$A$3:$N$962,5,FALSE)),"")</f>
        <v/>
      </c>
      <c r="E1506" s="223" t="str">
        <f>IFERROR(IF(VLOOKUP($O1506,'APOIO-DESPESAS'!$A$3:$N$962,6,FALSE)="","",VLOOKUP($O1506,'APOIO-DESPESAS'!$A$3:$N$962,6,FALSE)),"")</f>
        <v/>
      </c>
      <c r="F1506" s="223" t="str">
        <f>IFERROR(IF(VLOOKUP($O1506,'APOIO-DESPESAS'!$A$3:$N$962,7,FALSE)="","",VLOOKUP($O1506,'APOIO-DESPESAS'!$A$3:$N$962,7,FALSE)),"")</f>
        <v/>
      </c>
      <c r="G1506" s="223" t="str">
        <f>IFERROR(IF(VLOOKUP($O1506,'APOIO-DESPESAS'!$A$3:$N$962,8,FALSE)="","",VLOOKUP($O1506,'APOIO-DESPESAS'!$A$3:$N$962,8,FALSE)),"")</f>
        <v/>
      </c>
      <c r="H1506" s="223" t="str">
        <f>IFERROR(IF(VLOOKUP($O1506,'APOIO-DESPESAS'!$A$3:$N$962,9,FALSE)="","",VLOOKUP($O1506,'APOIO-DESPESAS'!$A$3:$N$962,9,FALSE)),"")</f>
        <v/>
      </c>
      <c r="I1506" s="223" t="str">
        <f>IFERROR(IF(VLOOKUP($O1506,'APOIO-DESPESAS'!$A$3:$N$962,10,FALSE)="","",VLOOKUP($O1506,'APOIO-DESPESAS'!$A$3:$N$962,10,FALSE)),"")</f>
        <v/>
      </c>
      <c r="J1506" s="223" t="str">
        <f>IFERROR(IF(VLOOKUP($O1506,'APOIO-DESPESAS'!$A$3:$N$962,11,FALSE)="","",VLOOKUP($O1506,'APOIO-DESPESAS'!$A$3:$N$962,11,FALSE)),"")</f>
        <v/>
      </c>
      <c r="K1506" s="223" t="str">
        <f>IFERROR(IF(VLOOKUP($O1506,'APOIO-DESPESAS'!$A$3:$N$962,12,FALSE)="","",VLOOKUP($O1506,'APOIO-DESPESAS'!$A$3:$N$962,12,FALSE)),"")</f>
        <v/>
      </c>
      <c r="L1506" s="223" t="str">
        <f>IFERROR(IF(VLOOKUP($O1506,'APOIO-DESPESAS'!$A$3:$N$962,13,FALSE)="","",VLOOKUP($O1506,'APOIO-DESPESAS'!$A$3:$N$962,13,FALSE)),"")</f>
        <v/>
      </c>
      <c r="M1506" s="223" t="str">
        <f>IFERROR(IF(VLOOKUP($O1506,'APOIO-DESPESAS'!$A$3:$N$962,14,FALSE)="","",VLOOKUP($O1506,'APOIO-DESPESAS'!$A$3:$N$962,14,FALSE)),"")</f>
        <v/>
      </c>
      <c r="O1506" s="223">
        <f t="shared" si="23"/>
        <v>1504</v>
      </c>
    </row>
    <row r="1507" spans="1:15" x14ac:dyDescent="0.25">
      <c r="A1507" s="223" t="str">
        <f>IFERROR(IF(VLOOKUP($O1507,'APOIO-DESPESAS'!$A$3:$N$962,2,FALSE)="","",VLOOKUP($O1507,'APOIO-DESPESAS'!$A$3:$N$962,2,FALSE)),"")</f>
        <v/>
      </c>
      <c r="B1507" s="223" t="str">
        <f>IFERROR(IF(VLOOKUP($O1507,'APOIO-DESPESAS'!$A$3:$N$962,3,FALSE)="","",VLOOKUP($O1507,'APOIO-DESPESAS'!$A$3:$N$962,3,FALSE)),"")</f>
        <v/>
      </c>
      <c r="C1507" s="223" t="str">
        <f>IFERROR(IF(VLOOKUP($O1507,'APOIO-DESPESAS'!$A$3:$N$962,4,FALSE)="","",VLOOKUP($O1507,'APOIO-DESPESAS'!$A$3:$N$962,4,FALSE)),"")</f>
        <v/>
      </c>
      <c r="D1507" s="223" t="str">
        <f>IFERROR(IF(VLOOKUP($O1507,'APOIO-DESPESAS'!$A$3:$N$962,5,FALSE)="","",VLOOKUP($O1507,'APOIO-DESPESAS'!$A$3:$N$962,5,FALSE)),"")</f>
        <v/>
      </c>
      <c r="E1507" s="223" t="str">
        <f>IFERROR(IF(VLOOKUP($O1507,'APOIO-DESPESAS'!$A$3:$N$962,6,FALSE)="","",VLOOKUP($O1507,'APOIO-DESPESAS'!$A$3:$N$962,6,FALSE)),"")</f>
        <v/>
      </c>
      <c r="F1507" s="223" t="str">
        <f>IFERROR(IF(VLOOKUP($O1507,'APOIO-DESPESAS'!$A$3:$N$962,7,FALSE)="","",VLOOKUP($O1507,'APOIO-DESPESAS'!$A$3:$N$962,7,FALSE)),"")</f>
        <v/>
      </c>
      <c r="G1507" s="223" t="str">
        <f>IFERROR(IF(VLOOKUP($O1507,'APOIO-DESPESAS'!$A$3:$N$962,8,FALSE)="","",VLOOKUP($O1507,'APOIO-DESPESAS'!$A$3:$N$962,8,FALSE)),"")</f>
        <v/>
      </c>
      <c r="H1507" s="223" t="str">
        <f>IFERROR(IF(VLOOKUP($O1507,'APOIO-DESPESAS'!$A$3:$N$962,9,FALSE)="","",VLOOKUP($O1507,'APOIO-DESPESAS'!$A$3:$N$962,9,FALSE)),"")</f>
        <v/>
      </c>
      <c r="I1507" s="223" t="str">
        <f>IFERROR(IF(VLOOKUP($O1507,'APOIO-DESPESAS'!$A$3:$N$962,10,FALSE)="","",VLOOKUP($O1507,'APOIO-DESPESAS'!$A$3:$N$962,10,FALSE)),"")</f>
        <v/>
      </c>
      <c r="J1507" s="223" t="str">
        <f>IFERROR(IF(VLOOKUP($O1507,'APOIO-DESPESAS'!$A$3:$N$962,11,FALSE)="","",VLOOKUP($O1507,'APOIO-DESPESAS'!$A$3:$N$962,11,FALSE)),"")</f>
        <v/>
      </c>
      <c r="K1507" s="223" t="str">
        <f>IFERROR(IF(VLOOKUP($O1507,'APOIO-DESPESAS'!$A$3:$N$962,12,FALSE)="","",VLOOKUP($O1507,'APOIO-DESPESAS'!$A$3:$N$962,12,FALSE)),"")</f>
        <v/>
      </c>
      <c r="L1507" s="223" t="str">
        <f>IFERROR(IF(VLOOKUP($O1507,'APOIO-DESPESAS'!$A$3:$N$962,13,FALSE)="","",VLOOKUP($O1507,'APOIO-DESPESAS'!$A$3:$N$962,13,FALSE)),"")</f>
        <v/>
      </c>
      <c r="M1507" s="223" t="str">
        <f>IFERROR(IF(VLOOKUP($O1507,'APOIO-DESPESAS'!$A$3:$N$962,14,FALSE)="","",VLOOKUP($O1507,'APOIO-DESPESAS'!$A$3:$N$962,14,FALSE)),"")</f>
        <v/>
      </c>
      <c r="O1507" s="223">
        <f t="shared" si="23"/>
        <v>1505</v>
      </c>
    </row>
    <row r="1508" spans="1:15" x14ac:dyDescent="0.25">
      <c r="A1508" s="223" t="str">
        <f>IFERROR(IF(VLOOKUP($O1508,'APOIO-DESPESAS'!$A$3:$N$962,2,FALSE)="","",VLOOKUP($O1508,'APOIO-DESPESAS'!$A$3:$N$962,2,FALSE)),"")</f>
        <v/>
      </c>
      <c r="B1508" s="223" t="str">
        <f>IFERROR(IF(VLOOKUP($O1508,'APOIO-DESPESAS'!$A$3:$N$962,3,FALSE)="","",VLOOKUP($O1508,'APOIO-DESPESAS'!$A$3:$N$962,3,FALSE)),"")</f>
        <v/>
      </c>
      <c r="C1508" s="223" t="str">
        <f>IFERROR(IF(VLOOKUP($O1508,'APOIO-DESPESAS'!$A$3:$N$962,4,FALSE)="","",VLOOKUP($O1508,'APOIO-DESPESAS'!$A$3:$N$962,4,FALSE)),"")</f>
        <v/>
      </c>
      <c r="D1508" s="223" t="str">
        <f>IFERROR(IF(VLOOKUP($O1508,'APOIO-DESPESAS'!$A$3:$N$962,5,FALSE)="","",VLOOKUP($O1508,'APOIO-DESPESAS'!$A$3:$N$962,5,FALSE)),"")</f>
        <v/>
      </c>
      <c r="E1508" s="223" t="str">
        <f>IFERROR(IF(VLOOKUP($O1508,'APOIO-DESPESAS'!$A$3:$N$962,6,FALSE)="","",VLOOKUP($O1508,'APOIO-DESPESAS'!$A$3:$N$962,6,FALSE)),"")</f>
        <v/>
      </c>
      <c r="F1508" s="223" t="str">
        <f>IFERROR(IF(VLOOKUP($O1508,'APOIO-DESPESAS'!$A$3:$N$962,7,FALSE)="","",VLOOKUP($O1508,'APOIO-DESPESAS'!$A$3:$N$962,7,FALSE)),"")</f>
        <v/>
      </c>
      <c r="G1508" s="223" t="str">
        <f>IFERROR(IF(VLOOKUP($O1508,'APOIO-DESPESAS'!$A$3:$N$962,8,FALSE)="","",VLOOKUP($O1508,'APOIO-DESPESAS'!$A$3:$N$962,8,FALSE)),"")</f>
        <v/>
      </c>
      <c r="H1508" s="223" t="str">
        <f>IFERROR(IF(VLOOKUP($O1508,'APOIO-DESPESAS'!$A$3:$N$962,9,FALSE)="","",VLOOKUP($O1508,'APOIO-DESPESAS'!$A$3:$N$962,9,FALSE)),"")</f>
        <v/>
      </c>
      <c r="I1508" s="223" t="str">
        <f>IFERROR(IF(VLOOKUP($O1508,'APOIO-DESPESAS'!$A$3:$N$962,10,FALSE)="","",VLOOKUP($O1508,'APOIO-DESPESAS'!$A$3:$N$962,10,FALSE)),"")</f>
        <v/>
      </c>
      <c r="J1508" s="223" t="str">
        <f>IFERROR(IF(VLOOKUP($O1508,'APOIO-DESPESAS'!$A$3:$N$962,11,FALSE)="","",VLOOKUP($O1508,'APOIO-DESPESAS'!$A$3:$N$962,11,FALSE)),"")</f>
        <v/>
      </c>
      <c r="K1508" s="223" t="str">
        <f>IFERROR(IF(VLOOKUP($O1508,'APOIO-DESPESAS'!$A$3:$N$962,12,FALSE)="","",VLOOKUP($O1508,'APOIO-DESPESAS'!$A$3:$N$962,12,FALSE)),"")</f>
        <v/>
      </c>
      <c r="L1508" s="223" t="str">
        <f>IFERROR(IF(VLOOKUP($O1508,'APOIO-DESPESAS'!$A$3:$N$962,13,FALSE)="","",VLOOKUP($O1508,'APOIO-DESPESAS'!$A$3:$N$962,13,FALSE)),"")</f>
        <v/>
      </c>
      <c r="M1508" s="223" t="str">
        <f>IFERROR(IF(VLOOKUP($O1508,'APOIO-DESPESAS'!$A$3:$N$962,14,FALSE)="","",VLOOKUP($O1508,'APOIO-DESPESAS'!$A$3:$N$962,14,FALSE)),"")</f>
        <v/>
      </c>
      <c r="O1508" s="223">
        <f t="shared" si="23"/>
        <v>1506</v>
      </c>
    </row>
    <row r="1509" spans="1:15" x14ac:dyDescent="0.25">
      <c r="A1509" s="223" t="str">
        <f>IFERROR(IF(VLOOKUP($O1509,'APOIO-DESPESAS'!$A$3:$N$962,2,FALSE)="","",VLOOKUP($O1509,'APOIO-DESPESAS'!$A$3:$N$962,2,FALSE)),"")</f>
        <v/>
      </c>
      <c r="B1509" s="223" t="str">
        <f>IFERROR(IF(VLOOKUP($O1509,'APOIO-DESPESAS'!$A$3:$N$962,3,FALSE)="","",VLOOKUP($O1509,'APOIO-DESPESAS'!$A$3:$N$962,3,FALSE)),"")</f>
        <v/>
      </c>
      <c r="C1509" s="223" t="str">
        <f>IFERROR(IF(VLOOKUP($O1509,'APOIO-DESPESAS'!$A$3:$N$962,4,FALSE)="","",VLOOKUP($O1509,'APOIO-DESPESAS'!$A$3:$N$962,4,FALSE)),"")</f>
        <v/>
      </c>
      <c r="D1509" s="223" t="str">
        <f>IFERROR(IF(VLOOKUP($O1509,'APOIO-DESPESAS'!$A$3:$N$962,5,FALSE)="","",VLOOKUP($O1509,'APOIO-DESPESAS'!$A$3:$N$962,5,FALSE)),"")</f>
        <v/>
      </c>
      <c r="E1509" s="223" t="str">
        <f>IFERROR(IF(VLOOKUP($O1509,'APOIO-DESPESAS'!$A$3:$N$962,6,FALSE)="","",VLOOKUP($O1509,'APOIO-DESPESAS'!$A$3:$N$962,6,FALSE)),"")</f>
        <v/>
      </c>
      <c r="F1509" s="223" t="str">
        <f>IFERROR(IF(VLOOKUP($O1509,'APOIO-DESPESAS'!$A$3:$N$962,7,FALSE)="","",VLOOKUP($O1509,'APOIO-DESPESAS'!$A$3:$N$962,7,FALSE)),"")</f>
        <v/>
      </c>
      <c r="G1509" s="223" t="str">
        <f>IFERROR(IF(VLOOKUP($O1509,'APOIO-DESPESAS'!$A$3:$N$962,8,FALSE)="","",VLOOKUP($O1509,'APOIO-DESPESAS'!$A$3:$N$962,8,FALSE)),"")</f>
        <v/>
      </c>
      <c r="H1509" s="223" t="str">
        <f>IFERROR(IF(VLOOKUP($O1509,'APOIO-DESPESAS'!$A$3:$N$962,9,FALSE)="","",VLOOKUP($O1509,'APOIO-DESPESAS'!$A$3:$N$962,9,FALSE)),"")</f>
        <v/>
      </c>
      <c r="I1509" s="223" t="str">
        <f>IFERROR(IF(VLOOKUP($O1509,'APOIO-DESPESAS'!$A$3:$N$962,10,FALSE)="","",VLOOKUP($O1509,'APOIO-DESPESAS'!$A$3:$N$962,10,FALSE)),"")</f>
        <v/>
      </c>
      <c r="J1509" s="223" t="str">
        <f>IFERROR(IF(VLOOKUP($O1509,'APOIO-DESPESAS'!$A$3:$N$962,11,FALSE)="","",VLOOKUP($O1509,'APOIO-DESPESAS'!$A$3:$N$962,11,FALSE)),"")</f>
        <v/>
      </c>
      <c r="K1509" s="223" t="str">
        <f>IFERROR(IF(VLOOKUP($O1509,'APOIO-DESPESAS'!$A$3:$N$962,12,FALSE)="","",VLOOKUP($O1509,'APOIO-DESPESAS'!$A$3:$N$962,12,FALSE)),"")</f>
        <v/>
      </c>
      <c r="L1509" s="223" t="str">
        <f>IFERROR(IF(VLOOKUP($O1509,'APOIO-DESPESAS'!$A$3:$N$962,13,FALSE)="","",VLOOKUP($O1509,'APOIO-DESPESAS'!$A$3:$N$962,13,FALSE)),"")</f>
        <v/>
      </c>
      <c r="M1509" s="223" t="str">
        <f>IFERROR(IF(VLOOKUP($O1509,'APOIO-DESPESAS'!$A$3:$N$962,14,FALSE)="","",VLOOKUP($O1509,'APOIO-DESPESAS'!$A$3:$N$962,14,FALSE)),"")</f>
        <v/>
      </c>
      <c r="O1509" s="223">
        <f t="shared" si="23"/>
        <v>1507</v>
      </c>
    </row>
    <row r="1510" spans="1:15" x14ac:dyDescent="0.25">
      <c r="A1510" s="223" t="str">
        <f>IFERROR(IF(VLOOKUP($O1510,'APOIO-DESPESAS'!$A$3:$N$962,2,FALSE)="","",VLOOKUP($O1510,'APOIO-DESPESAS'!$A$3:$N$962,2,FALSE)),"")</f>
        <v/>
      </c>
      <c r="B1510" s="223" t="str">
        <f>IFERROR(IF(VLOOKUP($O1510,'APOIO-DESPESAS'!$A$3:$N$962,3,FALSE)="","",VLOOKUP($O1510,'APOIO-DESPESAS'!$A$3:$N$962,3,FALSE)),"")</f>
        <v/>
      </c>
      <c r="C1510" s="223" t="str">
        <f>IFERROR(IF(VLOOKUP($O1510,'APOIO-DESPESAS'!$A$3:$N$962,4,FALSE)="","",VLOOKUP($O1510,'APOIO-DESPESAS'!$A$3:$N$962,4,FALSE)),"")</f>
        <v/>
      </c>
      <c r="D1510" s="223" t="str">
        <f>IFERROR(IF(VLOOKUP($O1510,'APOIO-DESPESAS'!$A$3:$N$962,5,FALSE)="","",VLOOKUP($O1510,'APOIO-DESPESAS'!$A$3:$N$962,5,FALSE)),"")</f>
        <v/>
      </c>
      <c r="E1510" s="223" t="str">
        <f>IFERROR(IF(VLOOKUP($O1510,'APOIO-DESPESAS'!$A$3:$N$962,6,FALSE)="","",VLOOKUP($O1510,'APOIO-DESPESAS'!$A$3:$N$962,6,FALSE)),"")</f>
        <v/>
      </c>
      <c r="F1510" s="223" t="str">
        <f>IFERROR(IF(VLOOKUP($O1510,'APOIO-DESPESAS'!$A$3:$N$962,7,FALSE)="","",VLOOKUP($O1510,'APOIO-DESPESAS'!$A$3:$N$962,7,FALSE)),"")</f>
        <v/>
      </c>
      <c r="G1510" s="223" t="str">
        <f>IFERROR(IF(VLOOKUP($O1510,'APOIO-DESPESAS'!$A$3:$N$962,8,FALSE)="","",VLOOKUP($O1510,'APOIO-DESPESAS'!$A$3:$N$962,8,FALSE)),"")</f>
        <v/>
      </c>
      <c r="H1510" s="223" t="str">
        <f>IFERROR(IF(VLOOKUP($O1510,'APOIO-DESPESAS'!$A$3:$N$962,9,FALSE)="","",VLOOKUP($O1510,'APOIO-DESPESAS'!$A$3:$N$962,9,FALSE)),"")</f>
        <v/>
      </c>
      <c r="I1510" s="223" t="str">
        <f>IFERROR(IF(VLOOKUP($O1510,'APOIO-DESPESAS'!$A$3:$N$962,10,FALSE)="","",VLOOKUP($O1510,'APOIO-DESPESAS'!$A$3:$N$962,10,FALSE)),"")</f>
        <v/>
      </c>
      <c r="J1510" s="223" t="str">
        <f>IFERROR(IF(VLOOKUP($O1510,'APOIO-DESPESAS'!$A$3:$N$962,11,FALSE)="","",VLOOKUP($O1510,'APOIO-DESPESAS'!$A$3:$N$962,11,FALSE)),"")</f>
        <v/>
      </c>
      <c r="K1510" s="223" t="str">
        <f>IFERROR(IF(VLOOKUP($O1510,'APOIO-DESPESAS'!$A$3:$N$962,12,FALSE)="","",VLOOKUP($O1510,'APOIO-DESPESAS'!$A$3:$N$962,12,FALSE)),"")</f>
        <v/>
      </c>
      <c r="L1510" s="223" t="str">
        <f>IFERROR(IF(VLOOKUP($O1510,'APOIO-DESPESAS'!$A$3:$N$962,13,FALSE)="","",VLOOKUP($O1510,'APOIO-DESPESAS'!$A$3:$N$962,13,FALSE)),"")</f>
        <v/>
      </c>
      <c r="M1510" s="223" t="str">
        <f>IFERROR(IF(VLOOKUP($O1510,'APOIO-DESPESAS'!$A$3:$N$962,14,FALSE)="","",VLOOKUP($O1510,'APOIO-DESPESAS'!$A$3:$N$962,14,FALSE)),"")</f>
        <v/>
      </c>
      <c r="O1510" s="223">
        <f t="shared" si="23"/>
        <v>1508</v>
      </c>
    </row>
    <row r="1511" spans="1:15" x14ac:dyDescent="0.25">
      <c r="A1511" s="223" t="str">
        <f>IFERROR(IF(VLOOKUP($O1511,'APOIO-DESPESAS'!$A$3:$N$962,2,FALSE)="","",VLOOKUP($O1511,'APOIO-DESPESAS'!$A$3:$N$962,2,FALSE)),"")</f>
        <v/>
      </c>
      <c r="B1511" s="223" t="str">
        <f>IFERROR(IF(VLOOKUP($O1511,'APOIO-DESPESAS'!$A$3:$N$962,3,FALSE)="","",VLOOKUP($O1511,'APOIO-DESPESAS'!$A$3:$N$962,3,FALSE)),"")</f>
        <v/>
      </c>
      <c r="C1511" s="223" t="str">
        <f>IFERROR(IF(VLOOKUP($O1511,'APOIO-DESPESAS'!$A$3:$N$962,4,FALSE)="","",VLOOKUP($O1511,'APOIO-DESPESAS'!$A$3:$N$962,4,FALSE)),"")</f>
        <v/>
      </c>
      <c r="D1511" s="223" t="str">
        <f>IFERROR(IF(VLOOKUP($O1511,'APOIO-DESPESAS'!$A$3:$N$962,5,FALSE)="","",VLOOKUP($O1511,'APOIO-DESPESAS'!$A$3:$N$962,5,FALSE)),"")</f>
        <v/>
      </c>
      <c r="E1511" s="223" t="str">
        <f>IFERROR(IF(VLOOKUP($O1511,'APOIO-DESPESAS'!$A$3:$N$962,6,FALSE)="","",VLOOKUP($O1511,'APOIO-DESPESAS'!$A$3:$N$962,6,FALSE)),"")</f>
        <v/>
      </c>
      <c r="F1511" s="223" t="str">
        <f>IFERROR(IF(VLOOKUP($O1511,'APOIO-DESPESAS'!$A$3:$N$962,7,FALSE)="","",VLOOKUP($O1511,'APOIO-DESPESAS'!$A$3:$N$962,7,FALSE)),"")</f>
        <v/>
      </c>
      <c r="G1511" s="223" t="str">
        <f>IFERROR(IF(VLOOKUP($O1511,'APOIO-DESPESAS'!$A$3:$N$962,8,FALSE)="","",VLOOKUP($O1511,'APOIO-DESPESAS'!$A$3:$N$962,8,FALSE)),"")</f>
        <v/>
      </c>
      <c r="H1511" s="223" t="str">
        <f>IFERROR(IF(VLOOKUP($O1511,'APOIO-DESPESAS'!$A$3:$N$962,9,FALSE)="","",VLOOKUP($O1511,'APOIO-DESPESAS'!$A$3:$N$962,9,FALSE)),"")</f>
        <v/>
      </c>
      <c r="I1511" s="223" t="str">
        <f>IFERROR(IF(VLOOKUP($O1511,'APOIO-DESPESAS'!$A$3:$N$962,10,FALSE)="","",VLOOKUP($O1511,'APOIO-DESPESAS'!$A$3:$N$962,10,FALSE)),"")</f>
        <v/>
      </c>
      <c r="J1511" s="223" t="str">
        <f>IFERROR(IF(VLOOKUP($O1511,'APOIO-DESPESAS'!$A$3:$N$962,11,FALSE)="","",VLOOKUP($O1511,'APOIO-DESPESAS'!$A$3:$N$962,11,FALSE)),"")</f>
        <v/>
      </c>
      <c r="K1511" s="223" t="str">
        <f>IFERROR(IF(VLOOKUP($O1511,'APOIO-DESPESAS'!$A$3:$N$962,12,FALSE)="","",VLOOKUP($O1511,'APOIO-DESPESAS'!$A$3:$N$962,12,FALSE)),"")</f>
        <v/>
      </c>
      <c r="L1511" s="223" t="str">
        <f>IFERROR(IF(VLOOKUP($O1511,'APOIO-DESPESAS'!$A$3:$N$962,13,FALSE)="","",VLOOKUP($O1511,'APOIO-DESPESAS'!$A$3:$N$962,13,FALSE)),"")</f>
        <v/>
      </c>
      <c r="M1511" s="223" t="str">
        <f>IFERROR(IF(VLOOKUP($O1511,'APOIO-DESPESAS'!$A$3:$N$962,14,FALSE)="","",VLOOKUP($O1511,'APOIO-DESPESAS'!$A$3:$N$962,14,FALSE)),"")</f>
        <v/>
      </c>
      <c r="O1511" s="223">
        <f t="shared" si="23"/>
        <v>1509</v>
      </c>
    </row>
    <row r="1512" spans="1:15" x14ac:dyDescent="0.25">
      <c r="A1512" s="223" t="str">
        <f>IFERROR(IF(VLOOKUP($O1512,'APOIO-DESPESAS'!$A$3:$N$962,2,FALSE)="","",VLOOKUP($O1512,'APOIO-DESPESAS'!$A$3:$N$962,2,FALSE)),"")</f>
        <v/>
      </c>
      <c r="B1512" s="223" t="str">
        <f>IFERROR(IF(VLOOKUP($O1512,'APOIO-DESPESAS'!$A$3:$N$962,3,FALSE)="","",VLOOKUP($O1512,'APOIO-DESPESAS'!$A$3:$N$962,3,FALSE)),"")</f>
        <v/>
      </c>
      <c r="C1512" s="223" t="str">
        <f>IFERROR(IF(VLOOKUP($O1512,'APOIO-DESPESAS'!$A$3:$N$962,4,FALSE)="","",VLOOKUP($O1512,'APOIO-DESPESAS'!$A$3:$N$962,4,FALSE)),"")</f>
        <v/>
      </c>
      <c r="D1512" s="223" t="str">
        <f>IFERROR(IF(VLOOKUP($O1512,'APOIO-DESPESAS'!$A$3:$N$962,5,FALSE)="","",VLOOKUP($O1512,'APOIO-DESPESAS'!$A$3:$N$962,5,FALSE)),"")</f>
        <v/>
      </c>
      <c r="E1512" s="223" t="str">
        <f>IFERROR(IF(VLOOKUP($O1512,'APOIO-DESPESAS'!$A$3:$N$962,6,FALSE)="","",VLOOKUP($O1512,'APOIO-DESPESAS'!$A$3:$N$962,6,FALSE)),"")</f>
        <v/>
      </c>
      <c r="F1512" s="223" t="str">
        <f>IFERROR(IF(VLOOKUP($O1512,'APOIO-DESPESAS'!$A$3:$N$962,7,FALSE)="","",VLOOKUP($O1512,'APOIO-DESPESAS'!$A$3:$N$962,7,FALSE)),"")</f>
        <v/>
      </c>
      <c r="G1512" s="223" t="str">
        <f>IFERROR(IF(VLOOKUP($O1512,'APOIO-DESPESAS'!$A$3:$N$962,8,FALSE)="","",VLOOKUP($O1512,'APOIO-DESPESAS'!$A$3:$N$962,8,FALSE)),"")</f>
        <v/>
      </c>
      <c r="H1512" s="223" t="str">
        <f>IFERROR(IF(VLOOKUP($O1512,'APOIO-DESPESAS'!$A$3:$N$962,9,FALSE)="","",VLOOKUP($O1512,'APOIO-DESPESAS'!$A$3:$N$962,9,FALSE)),"")</f>
        <v/>
      </c>
      <c r="I1512" s="223" t="str">
        <f>IFERROR(IF(VLOOKUP($O1512,'APOIO-DESPESAS'!$A$3:$N$962,10,FALSE)="","",VLOOKUP($O1512,'APOIO-DESPESAS'!$A$3:$N$962,10,FALSE)),"")</f>
        <v/>
      </c>
      <c r="J1512" s="223" t="str">
        <f>IFERROR(IF(VLOOKUP($O1512,'APOIO-DESPESAS'!$A$3:$N$962,11,FALSE)="","",VLOOKUP($O1512,'APOIO-DESPESAS'!$A$3:$N$962,11,FALSE)),"")</f>
        <v/>
      </c>
      <c r="K1512" s="223" t="str">
        <f>IFERROR(IF(VLOOKUP($O1512,'APOIO-DESPESAS'!$A$3:$N$962,12,FALSE)="","",VLOOKUP($O1512,'APOIO-DESPESAS'!$A$3:$N$962,12,FALSE)),"")</f>
        <v/>
      </c>
      <c r="L1512" s="223" t="str">
        <f>IFERROR(IF(VLOOKUP($O1512,'APOIO-DESPESAS'!$A$3:$N$962,13,FALSE)="","",VLOOKUP($O1512,'APOIO-DESPESAS'!$A$3:$N$962,13,FALSE)),"")</f>
        <v/>
      </c>
      <c r="M1512" s="223" t="str">
        <f>IFERROR(IF(VLOOKUP($O1512,'APOIO-DESPESAS'!$A$3:$N$962,14,FALSE)="","",VLOOKUP($O1512,'APOIO-DESPESAS'!$A$3:$N$962,14,FALSE)),"")</f>
        <v/>
      </c>
      <c r="O1512" s="223">
        <f t="shared" si="23"/>
        <v>1510</v>
      </c>
    </row>
    <row r="1513" spans="1:15" x14ac:dyDescent="0.25">
      <c r="A1513" s="223" t="str">
        <f>IFERROR(IF(VLOOKUP($O1513,'APOIO-DESPESAS'!$A$3:$N$962,2,FALSE)="","",VLOOKUP($O1513,'APOIO-DESPESAS'!$A$3:$N$962,2,FALSE)),"")</f>
        <v/>
      </c>
      <c r="B1513" s="223" t="str">
        <f>IFERROR(IF(VLOOKUP($O1513,'APOIO-DESPESAS'!$A$3:$N$962,3,FALSE)="","",VLOOKUP($O1513,'APOIO-DESPESAS'!$A$3:$N$962,3,FALSE)),"")</f>
        <v/>
      </c>
      <c r="C1513" s="223" t="str">
        <f>IFERROR(IF(VLOOKUP($O1513,'APOIO-DESPESAS'!$A$3:$N$962,4,FALSE)="","",VLOOKUP($O1513,'APOIO-DESPESAS'!$A$3:$N$962,4,FALSE)),"")</f>
        <v/>
      </c>
      <c r="D1513" s="223" t="str">
        <f>IFERROR(IF(VLOOKUP($O1513,'APOIO-DESPESAS'!$A$3:$N$962,5,FALSE)="","",VLOOKUP($O1513,'APOIO-DESPESAS'!$A$3:$N$962,5,FALSE)),"")</f>
        <v/>
      </c>
      <c r="E1513" s="223" t="str">
        <f>IFERROR(IF(VLOOKUP($O1513,'APOIO-DESPESAS'!$A$3:$N$962,6,FALSE)="","",VLOOKUP($O1513,'APOIO-DESPESAS'!$A$3:$N$962,6,FALSE)),"")</f>
        <v/>
      </c>
      <c r="F1513" s="223" t="str">
        <f>IFERROR(IF(VLOOKUP($O1513,'APOIO-DESPESAS'!$A$3:$N$962,7,FALSE)="","",VLOOKUP($O1513,'APOIO-DESPESAS'!$A$3:$N$962,7,FALSE)),"")</f>
        <v/>
      </c>
      <c r="G1513" s="223" t="str">
        <f>IFERROR(IF(VLOOKUP($O1513,'APOIO-DESPESAS'!$A$3:$N$962,8,FALSE)="","",VLOOKUP($O1513,'APOIO-DESPESAS'!$A$3:$N$962,8,FALSE)),"")</f>
        <v/>
      </c>
      <c r="H1513" s="223" t="str">
        <f>IFERROR(IF(VLOOKUP($O1513,'APOIO-DESPESAS'!$A$3:$N$962,9,FALSE)="","",VLOOKUP($O1513,'APOIO-DESPESAS'!$A$3:$N$962,9,FALSE)),"")</f>
        <v/>
      </c>
      <c r="I1513" s="223" t="str">
        <f>IFERROR(IF(VLOOKUP($O1513,'APOIO-DESPESAS'!$A$3:$N$962,10,FALSE)="","",VLOOKUP($O1513,'APOIO-DESPESAS'!$A$3:$N$962,10,FALSE)),"")</f>
        <v/>
      </c>
      <c r="J1513" s="223" t="str">
        <f>IFERROR(IF(VLOOKUP($O1513,'APOIO-DESPESAS'!$A$3:$N$962,11,FALSE)="","",VLOOKUP($O1513,'APOIO-DESPESAS'!$A$3:$N$962,11,FALSE)),"")</f>
        <v/>
      </c>
      <c r="K1513" s="223" t="str">
        <f>IFERROR(IF(VLOOKUP($O1513,'APOIO-DESPESAS'!$A$3:$N$962,12,FALSE)="","",VLOOKUP($O1513,'APOIO-DESPESAS'!$A$3:$N$962,12,FALSE)),"")</f>
        <v/>
      </c>
      <c r="L1513" s="223" t="str">
        <f>IFERROR(IF(VLOOKUP($O1513,'APOIO-DESPESAS'!$A$3:$N$962,13,FALSE)="","",VLOOKUP($O1513,'APOIO-DESPESAS'!$A$3:$N$962,13,FALSE)),"")</f>
        <v/>
      </c>
      <c r="M1513" s="223" t="str">
        <f>IFERROR(IF(VLOOKUP($O1513,'APOIO-DESPESAS'!$A$3:$N$962,14,FALSE)="","",VLOOKUP($O1513,'APOIO-DESPESAS'!$A$3:$N$962,14,FALSE)),"")</f>
        <v/>
      </c>
      <c r="O1513" s="223">
        <f t="shared" si="23"/>
        <v>1511</v>
      </c>
    </row>
    <row r="1514" spans="1:15" x14ac:dyDescent="0.25">
      <c r="A1514" s="223" t="str">
        <f>IFERROR(IF(VLOOKUP($O1514,'APOIO-DESPESAS'!$A$3:$N$962,2,FALSE)="","",VLOOKUP($O1514,'APOIO-DESPESAS'!$A$3:$N$962,2,FALSE)),"")</f>
        <v/>
      </c>
      <c r="B1514" s="223" t="str">
        <f>IFERROR(IF(VLOOKUP($O1514,'APOIO-DESPESAS'!$A$3:$N$962,3,FALSE)="","",VLOOKUP($O1514,'APOIO-DESPESAS'!$A$3:$N$962,3,FALSE)),"")</f>
        <v/>
      </c>
      <c r="C1514" s="223" t="str">
        <f>IFERROR(IF(VLOOKUP($O1514,'APOIO-DESPESAS'!$A$3:$N$962,4,FALSE)="","",VLOOKUP($O1514,'APOIO-DESPESAS'!$A$3:$N$962,4,FALSE)),"")</f>
        <v/>
      </c>
      <c r="D1514" s="223" t="str">
        <f>IFERROR(IF(VLOOKUP($O1514,'APOIO-DESPESAS'!$A$3:$N$962,5,FALSE)="","",VLOOKUP($O1514,'APOIO-DESPESAS'!$A$3:$N$962,5,FALSE)),"")</f>
        <v/>
      </c>
      <c r="E1514" s="223" t="str">
        <f>IFERROR(IF(VLOOKUP($O1514,'APOIO-DESPESAS'!$A$3:$N$962,6,FALSE)="","",VLOOKUP($O1514,'APOIO-DESPESAS'!$A$3:$N$962,6,FALSE)),"")</f>
        <v/>
      </c>
      <c r="F1514" s="223" t="str">
        <f>IFERROR(IF(VLOOKUP($O1514,'APOIO-DESPESAS'!$A$3:$N$962,7,FALSE)="","",VLOOKUP($O1514,'APOIO-DESPESAS'!$A$3:$N$962,7,FALSE)),"")</f>
        <v/>
      </c>
      <c r="G1514" s="223" t="str">
        <f>IFERROR(IF(VLOOKUP($O1514,'APOIO-DESPESAS'!$A$3:$N$962,8,FALSE)="","",VLOOKUP($O1514,'APOIO-DESPESAS'!$A$3:$N$962,8,FALSE)),"")</f>
        <v/>
      </c>
      <c r="H1514" s="223" t="str">
        <f>IFERROR(IF(VLOOKUP($O1514,'APOIO-DESPESAS'!$A$3:$N$962,9,FALSE)="","",VLOOKUP($O1514,'APOIO-DESPESAS'!$A$3:$N$962,9,FALSE)),"")</f>
        <v/>
      </c>
      <c r="I1514" s="223" t="str">
        <f>IFERROR(IF(VLOOKUP($O1514,'APOIO-DESPESAS'!$A$3:$N$962,10,FALSE)="","",VLOOKUP($O1514,'APOIO-DESPESAS'!$A$3:$N$962,10,FALSE)),"")</f>
        <v/>
      </c>
      <c r="J1514" s="223" t="str">
        <f>IFERROR(IF(VLOOKUP($O1514,'APOIO-DESPESAS'!$A$3:$N$962,11,FALSE)="","",VLOOKUP($O1514,'APOIO-DESPESAS'!$A$3:$N$962,11,FALSE)),"")</f>
        <v/>
      </c>
      <c r="K1514" s="223" t="str">
        <f>IFERROR(IF(VLOOKUP($O1514,'APOIO-DESPESAS'!$A$3:$N$962,12,FALSE)="","",VLOOKUP($O1514,'APOIO-DESPESAS'!$A$3:$N$962,12,FALSE)),"")</f>
        <v/>
      </c>
      <c r="L1514" s="223" t="str">
        <f>IFERROR(IF(VLOOKUP($O1514,'APOIO-DESPESAS'!$A$3:$N$962,13,FALSE)="","",VLOOKUP($O1514,'APOIO-DESPESAS'!$A$3:$N$962,13,FALSE)),"")</f>
        <v/>
      </c>
      <c r="M1514" s="223" t="str">
        <f>IFERROR(IF(VLOOKUP($O1514,'APOIO-DESPESAS'!$A$3:$N$962,14,FALSE)="","",VLOOKUP($O1514,'APOIO-DESPESAS'!$A$3:$N$962,14,FALSE)),"")</f>
        <v/>
      </c>
      <c r="O1514" s="223">
        <f t="shared" si="23"/>
        <v>1512</v>
      </c>
    </row>
    <row r="1515" spans="1:15" x14ac:dyDescent="0.25">
      <c r="A1515" s="223" t="str">
        <f>IFERROR(IF(VLOOKUP($O1515,'APOIO-DESPESAS'!$A$3:$N$962,2,FALSE)="","",VLOOKUP($O1515,'APOIO-DESPESAS'!$A$3:$N$962,2,FALSE)),"")</f>
        <v/>
      </c>
      <c r="B1515" s="223" t="str">
        <f>IFERROR(IF(VLOOKUP($O1515,'APOIO-DESPESAS'!$A$3:$N$962,3,FALSE)="","",VLOOKUP($O1515,'APOIO-DESPESAS'!$A$3:$N$962,3,FALSE)),"")</f>
        <v/>
      </c>
      <c r="C1515" s="223" t="str">
        <f>IFERROR(IF(VLOOKUP($O1515,'APOIO-DESPESAS'!$A$3:$N$962,4,FALSE)="","",VLOOKUP($O1515,'APOIO-DESPESAS'!$A$3:$N$962,4,FALSE)),"")</f>
        <v/>
      </c>
      <c r="D1515" s="223" t="str">
        <f>IFERROR(IF(VLOOKUP($O1515,'APOIO-DESPESAS'!$A$3:$N$962,5,FALSE)="","",VLOOKUP($O1515,'APOIO-DESPESAS'!$A$3:$N$962,5,FALSE)),"")</f>
        <v/>
      </c>
      <c r="E1515" s="223" t="str">
        <f>IFERROR(IF(VLOOKUP($O1515,'APOIO-DESPESAS'!$A$3:$N$962,6,FALSE)="","",VLOOKUP($O1515,'APOIO-DESPESAS'!$A$3:$N$962,6,FALSE)),"")</f>
        <v/>
      </c>
      <c r="F1515" s="223" t="str">
        <f>IFERROR(IF(VLOOKUP($O1515,'APOIO-DESPESAS'!$A$3:$N$962,7,FALSE)="","",VLOOKUP($O1515,'APOIO-DESPESAS'!$A$3:$N$962,7,FALSE)),"")</f>
        <v/>
      </c>
      <c r="G1515" s="223" t="str">
        <f>IFERROR(IF(VLOOKUP($O1515,'APOIO-DESPESAS'!$A$3:$N$962,8,FALSE)="","",VLOOKUP($O1515,'APOIO-DESPESAS'!$A$3:$N$962,8,FALSE)),"")</f>
        <v/>
      </c>
      <c r="H1515" s="223" t="str">
        <f>IFERROR(IF(VLOOKUP($O1515,'APOIO-DESPESAS'!$A$3:$N$962,9,FALSE)="","",VLOOKUP($O1515,'APOIO-DESPESAS'!$A$3:$N$962,9,FALSE)),"")</f>
        <v/>
      </c>
      <c r="I1515" s="223" t="str">
        <f>IFERROR(IF(VLOOKUP($O1515,'APOIO-DESPESAS'!$A$3:$N$962,10,FALSE)="","",VLOOKUP($O1515,'APOIO-DESPESAS'!$A$3:$N$962,10,FALSE)),"")</f>
        <v/>
      </c>
      <c r="J1515" s="223" t="str">
        <f>IFERROR(IF(VLOOKUP($O1515,'APOIO-DESPESAS'!$A$3:$N$962,11,FALSE)="","",VLOOKUP($O1515,'APOIO-DESPESAS'!$A$3:$N$962,11,FALSE)),"")</f>
        <v/>
      </c>
      <c r="K1515" s="223" t="str">
        <f>IFERROR(IF(VLOOKUP($O1515,'APOIO-DESPESAS'!$A$3:$N$962,12,FALSE)="","",VLOOKUP($O1515,'APOIO-DESPESAS'!$A$3:$N$962,12,FALSE)),"")</f>
        <v/>
      </c>
      <c r="L1515" s="223" t="str">
        <f>IFERROR(IF(VLOOKUP($O1515,'APOIO-DESPESAS'!$A$3:$N$962,13,FALSE)="","",VLOOKUP($O1515,'APOIO-DESPESAS'!$A$3:$N$962,13,FALSE)),"")</f>
        <v/>
      </c>
      <c r="M1515" s="223" t="str">
        <f>IFERROR(IF(VLOOKUP($O1515,'APOIO-DESPESAS'!$A$3:$N$962,14,FALSE)="","",VLOOKUP($O1515,'APOIO-DESPESAS'!$A$3:$N$962,14,FALSE)),"")</f>
        <v/>
      </c>
      <c r="O1515" s="223">
        <f t="shared" si="23"/>
        <v>1513</v>
      </c>
    </row>
    <row r="1516" spans="1:15" x14ac:dyDescent="0.25">
      <c r="A1516" s="223" t="str">
        <f>IFERROR(IF(VLOOKUP($O1516,'APOIO-DESPESAS'!$A$3:$N$962,2,FALSE)="","",VLOOKUP($O1516,'APOIO-DESPESAS'!$A$3:$N$962,2,FALSE)),"")</f>
        <v/>
      </c>
      <c r="B1516" s="223" t="str">
        <f>IFERROR(IF(VLOOKUP($O1516,'APOIO-DESPESAS'!$A$3:$N$962,3,FALSE)="","",VLOOKUP($O1516,'APOIO-DESPESAS'!$A$3:$N$962,3,FALSE)),"")</f>
        <v/>
      </c>
      <c r="C1516" s="223" t="str">
        <f>IFERROR(IF(VLOOKUP($O1516,'APOIO-DESPESAS'!$A$3:$N$962,4,FALSE)="","",VLOOKUP($O1516,'APOIO-DESPESAS'!$A$3:$N$962,4,FALSE)),"")</f>
        <v/>
      </c>
      <c r="D1516" s="223" t="str">
        <f>IFERROR(IF(VLOOKUP($O1516,'APOIO-DESPESAS'!$A$3:$N$962,5,FALSE)="","",VLOOKUP($O1516,'APOIO-DESPESAS'!$A$3:$N$962,5,FALSE)),"")</f>
        <v/>
      </c>
      <c r="E1516" s="223" t="str">
        <f>IFERROR(IF(VLOOKUP($O1516,'APOIO-DESPESAS'!$A$3:$N$962,6,FALSE)="","",VLOOKUP($O1516,'APOIO-DESPESAS'!$A$3:$N$962,6,FALSE)),"")</f>
        <v/>
      </c>
      <c r="F1516" s="223" t="str">
        <f>IFERROR(IF(VLOOKUP($O1516,'APOIO-DESPESAS'!$A$3:$N$962,7,FALSE)="","",VLOOKUP($O1516,'APOIO-DESPESAS'!$A$3:$N$962,7,FALSE)),"")</f>
        <v/>
      </c>
      <c r="G1516" s="223" t="str">
        <f>IFERROR(IF(VLOOKUP($O1516,'APOIO-DESPESAS'!$A$3:$N$962,8,FALSE)="","",VLOOKUP($O1516,'APOIO-DESPESAS'!$A$3:$N$962,8,FALSE)),"")</f>
        <v/>
      </c>
      <c r="H1516" s="223" t="str">
        <f>IFERROR(IF(VLOOKUP($O1516,'APOIO-DESPESAS'!$A$3:$N$962,9,FALSE)="","",VLOOKUP($O1516,'APOIO-DESPESAS'!$A$3:$N$962,9,FALSE)),"")</f>
        <v/>
      </c>
      <c r="I1516" s="223" t="str">
        <f>IFERROR(IF(VLOOKUP($O1516,'APOIO-DESPESAS'!$A$3:$N$962,10,FALSE)="","",VLOOKUP($O1516,'APOIO-DESPESAS'!$A$3:$N$962,10,FALSE)),"")</f>
        <v/>
      </c>
      <c r="J1516" s="223" t="str">
        <f>IFERROR(IF(VLOOKUP($O1516,'APOIO-DESPESAS'!$A$3:$N$962,11,FALSE)="","",VLOOKUP($O1516,'APOIO-DESPESAS'!$A$3:$N$962,11,FALSE)),"")</f>
        <v/>
      </c>
      <c r="K1516" s="223" t="str">
        <f>IFERROR(IF(VLOOKUP($O1516,'APOIO-DESPESAS'!$A$3:$N$962,12,FALSE)="","",VLOOKUP($O1516,'APOIO-DESPESAS'!$A$3:$N$962,12,FALSE)),"")</f>
        <v/>
      </c>
      <c r="L1516" s="223" t="str">
        <f>IFERROR(IF(VLOOKUP($O1516,'APOIO-DESPESAS'!$A$3:$N$962,13,FALSE)="","",VLOOKUP($O1516,'APOIO-DESPESAS'!$A$3:$N$962,13,FALSE)),"")</f>
        <v/>
      </c>
      <c r="M1516" s="223" t="str">
        <f>IFERROR(IF(VLOOKUP($O1516,'APOIO-DESPESAS'!$A$3:$N$962,14,FALSE)="","",VLOOKUP($O1516,'APOIO-DESPESAS'!$A$3:$N$962,14,FALSE)),"")</f>
        <v/>
      </c>
      <c r="O1516" s="223">
        <f t="shared" si="23"/>
        <v>1514</v>
      </c>
    </row>
    <row r="1517" spans="1:15" x14ac:dyDescent="0.25">
      <c r="A1517" s="223" t="str">
        <f>IFERROR(IF(VLOOKUP($O1517,'APOIO-DESPESAS'!$A$3:$N$962,2,FALSE)="","",VLOOKUP($O1517,'APOIO-DESPESAS'!$A$3:$N$962,2,FALSE)),"")</f>
        <v/>
      </c>
      <c r="B1517" s="223" t="str">
        <f>IFERROR(IF(VLOOKUP($O1517,'APOIO-DESPESAS'!$A$3:$N$962,3,FALSE)="","",VLOOKUP($O1517,'APOIO-DESPESAS'!$A$3:$N$962,3,FALSE)),"")</f>
        <v/>
      </c>
      <c r="C1517" s="223" t="str">
        <f>IFERROR(IF(VLOOKUP($O1517,'APOIO-DESPESAS'!$A$3:$N$962,4,FALSE)="","",VLOOKUP($O1517,'APOIO-DESPESAS'!$A$3:$N$962,4,FALSE)),"")</f>
        <v/>
      </c>
      <c r="D1517" s="223" t="str">
        <f>IFERROR(IF(VLOOKUP($O1517,'APOIO-DESPESAS'!$A$3:$N$962,5,FALSE)="","",VLOOKUP($O1517,'APOIO-DESPESAS'!$A$3:$N$962,5,FALSE)),"")</f>
        <v/>
      </c>
      <c r="E1517" s="223" t="str">
        <f>IFERROR(IF(VLOOKUP($O1517,'APOIO-DESPESAS'!$A$3:$N$962,6,FALSE)="","",VLOOKUP($O1517,'APOIO-DESPESAS'!$A$3:$N$962,6,FALSE)),"")</f>
        <v/>
      </c>
      <c r="F1517" s="223" t="str">
        <f>IFERROR(IF(VLOOKUP($O1517,'APOIO-DESPESAS'!$A$3:$N$962,7,FALSE)="","",VLOOKUP($O1517,'APOIO-DESPESAS'!$A$3:$N$962,7,FALSE)),"")</f>
        <v/>
      </c>
      <c r="G1517" s="223" t="str">
        <f>IFERROR(IF(VLOOKUP($O1517,'APOIO-DESPESAS'!$A$3:$N$962,8,FALSE)="","",VLOOKUP($O1517,'APOIO-DESPESAS'!$A$3:$N$962,8,FALSE)),"")</f>
        <v/>
      </c>
      <c r="H1517" s="223" t="str">
        <f>IFERROR(IF(VLOOKUP($O1517,'APOIO-DESPESAS'!$A$3:$N$962,9,FALSE)="","",VLOOKUP($O1517,'APOIO-DESPESAS'!$A$3:$N$962,9,FALSE)),"")</f>
        <v/>
      </c>
      <c r="I1517" s="223" t="str">
        <f>IFERROR(IF(VLOOKUP($O1517,'APOIO-DESPESAS'!$A$3:$N$962,10,FALSE)="","",VLOOKUP($O1517,'APOIO-DESPESAS'!$A$3:$N$962,10,FALSE)),"")</f>
        <v/>
      </c>
      <c r="J1517" s="223" t="str">
        <f>IFERROR(IF(VLOOKUP($O1517,'APOIO-DESPESAS'!$A$3:$N$962,11,FALSE)="","",VLOOKUP($O1517,'APOIO-DESPESAS'!$A$3:$N$962,11,FALSE)),"")</f>
        <v/>
      </c>
      <c r="K1517" s="223" t="str">
        <f>IFERROR(IF(VLOOKUP($O1517,'APOIO-DESPESAS'!$A$3:$N$962,12,FALSE)="","",VLOOKUP($O1517,'APOIO-DESPESAS'!$A$3:$N$962,12,FALSE)),"")</f>
        <v/>
      </c>
      <c r="L1517" s="223" t="str">
        <f>IFERROR(IF(VLOOKUP($O1517,'APOIO-DESPESAS'!$A$3:$N$962,13,FALSE)="","",VLOOKUP($O1517,'APOIO-DESPESAS'!$A$3:$N$962,13,FALSE)),"")</f>
        <v/>
      </c>
      <c r="M1517" s="223" t="str">
        <f>IFERROR(IF(VLOOKUP($O1517,'APOIO-DESPESAS'!$A$3:$N$962,14,FALSE)="","",VLOOKUP($O1517,'APOIO-DESPESAS'!$A$3:$N$962,14,FALSE)),"")</f>
        <v/>
      </c>
      <c r="O1517" s="223">
        <f t="shared" si="23"/>
        <v>1515</v>
      </c>
    </row>
    <row r="1518" spans="1:15" x14ac:dyDescent="0.25">
      <c r="A1518" s="223" t="str">
        <f>IFERROR(IF(VLOOKUP($O1518,'APOIO-DESPESAS'!$A$3:$N$962,2,FALSE)="","",VLOOKUP($O1518,'APOIO-DESPESAS'!$A$3:$N$962,2,FALSE)),"")</f>
        <v/>
      </c>
      <c r="B1518" s="223" t="str">
        <f>IFERROR(IF(VLOOKUP($O1518,'APOIO-DESPESAS'!$A$3:$N$962,3,FALSE)="","",VLOOKUP($O1518,'APOIO-DESPESAS'!$A$3:$N$962,3,FALSE)),"")</f>
        <v/>
      </c>
      <c r="C1518" s="223" t="str">
        <f>IFERROR(IF(VLOOKUP($O1518,'APOIO-DESPESAS'!$A$3:$N$962,4,FALSE)="","",VLOOKUP($O1518,'APOIO-DESPESAS'!$A$3:$N$962,4,FALSE)),"")</f>
        <v/>
      </c>
      <c r="D1518" s="223" t="str">
        <f>IFERROR(IF(VLOOKUP($O1518,'APOIO-DESPESAS'!$A$3:$N$962,5,FALSE)="","",VLOOKUP($O1518,'APOIO-DESPESAS'!$A$3:$N$962,5,FALSE)),"")</f>
        <v/>
      </c>
      <c r="E1518" s="223" t="str">
        <f>IFERROR(IF(VLOOKUP($O1518,'APOIO-DESPESAS'!$A$3:$N$962,6,FALSE)="","",VLOOKUP($O1518,'APOIO-DESPESAS'!$A$3:$N$962,6,FALSE)),"")</f>
        <v/>
      </c>
      <c r="F1518" s="223" t="str">
        <f>IFERROR(IF(VLOOKUP($O1518,'APOIO-DESPESAS'!$A$3:$N$962,7,FALSE)="","",VLOOKUP($O1518,'APOIO-DESPESAS'!$A$3:$N$962,7,FALSE)),"")</f>
        <v/>
      </c>
      <c r="G1518" s="223" t="str">
        <f>IFERROR(IF(VLOOKUP($O1518,'APOIO-DESPESAS'!$A$3:$N$962,8,FALSE)="","",VLOOKUP($O1518,'APOIO-DESPESAS'!$A$3:$N$962,8,FALSE)),"")</f>
        <v/>
      </c>
      <c r="H1518" s="223" t="str">
        <f>IFERROR(IF(VLOOKUP($O1518,'APOIO-DESPESAS'!$A$3:$N$962,9,FALSE)="","",VLOOKUP($O1518,'APOIO-DESPESAS'!$A$3:$N$962,9,FALSE)),"")</f>
        <v/>
      </c>
      <c r="I1518" s="223" t="str">
        <f>IFERROR(IF(VLOOKUP($O1518,'APOIO-DESPESAS'!$A$3:$N$962,10,FALSE)="","",VLOOKUP($O1518,'APOIO-DESPESAS'!$A$3:$N$962,10,FALSE)),"")</f>
        <v/>
      </c>
      <c r="J1518" s="223" t="str">
        <f>IFERROR(IF(VLOOKUP($O1518,'APOIO-DESPESAS'!$A$3:$N$962,11,FALSE)="","",VLOOKUP($O1518,'APOIO-DESPESAS'!$A$3:$N$962,11,FALSE)),"")</f>
        <v/>
      </c>
      <c r="K1518" s="223" t="str">
        <f>IFERROR(IF(VLOOKUP($O1518,'APOIO-DESPESAS'!$A$3:$N$962,12,FALSE)="","",VLOOKUP($O1518,'APOIO-DESPESAS'!$A$3:$N$962,12,FALSE)),"")</f>
        <v/>
      </c>
      <c r="L1518" s="223" t="str">
        <f>IFERROR(IF(VLOOKUP($O1518,'APOIO-DESPESAS'!$A$3:$N$962,13,FALSE)="","",VLOOKUP($O1518,'APOIO-DESPESAS'!$A$3:$N$962,13,FALSE)),"")</f>
        <v/>
      </c>
      <c r="M1518" s="223" t="str">
        <f>IFERROR(IF(VLOOKUP($O1518,'APOIO-DESPESAS'!$A$3:$N$962,14,FALSE)="","",VLOOKUP($O1518,'APOIO-DESPESAS'!$A$3:$N$962,14,FALSE)),"")</f>
        <v/>
      </c>
      <c r="O1518" s="223">
        <f t="shared" si="23"/>
        <v>1516</v>
      </c>
    </row>
    <row r="1519" spans="1:15" x14ac:dyDescent="0.25">
      <c r="A1519" s="223" t="str">
        <f>IFERROR(IF(VLOOKUP($O1519,'APOIO-DESPESAS'!$A$3:$N$962,2,FALSE)="","",VLOOKUP($O1519,'APOIO-DESPESAS'!$A$3:$N$962,2,FALSE)),"")</f>
        <v/>
      </c>
      <c r="B1519" s="223" t="str">
        <f>IFERROR(IF(VLOOKUP($O1519,'APOIO-DESPESAS'!$A$3:$N$962,3,FALSE)="","",VLOOKUP($O1519,'APOIO-DESPESAS'!$A$3:$N$962,3,FALSE)),"")</f>
        <v/>
      </c>
      <c r="C1519" s="223" t="str">
        <f>IFERROR(IF(VLOOKUP($O1519,'APOIO-DESPESAS'!$A$3:$N$962,4,FALSE)="","",VLOOKUP($O1519,'APOIO-DESPESAS'!$A$3:$N$962,4,FALSE)),"")</f>
        <v/>
      </c>
      <c r="D1519" s="223" t="str">
        <f>IFERROR(IF(VLOOKUP($O1519,'APOIO-DESPESAS'!$A$3:$N$962,5,FALSE)="","",VLOOKUP($O1519,'APOIO-DESPESAS'!$A$3:$N$962,5,FALSE)),"")</f>
        <v/>
      </c>
      <c r="E1519" s="223" t="str">
        <f>IFERROR(IF(VLOOKUP($O1519,'APOIO-DESPESAS'!$A$3:$N$962,6,FALSE)="","",VLOOKUP($O1519,'APOIO-DESPESAS'!$A$3:$N$962,6,FALSE)),"")</f>
        <v/>
      </c>
      <c r="F1519" s="223" t="str">
        <f>IFERROR(IF(VLOOKUP($O1519,'APOIO-DESPESAS'!$A$3:$N$962,7,FALSE)="","",VLOOKUP($O1519,'APOIO-DESPESAS'!$A$3:$N$962,7,FALSE)),"")</f>
        <v/>
      </c>
      <c r="G1519" s="223" t="str">
        <f>IFERROR(IF(VLOOKUP($O1519,'APOIO-DESPESAS'!$A$3:$N$962,8,FALSE)="","",VLOOKUP($O1519,'APOIO-DESPESAS'!$A$3:$N$962,8,FALSE)),"")</f>
        <v/>
      </c>
      <c r="H1519" s="223" t="str">
        <f>IFERROR(IF(VLOOKUP($O1519,'APOIO-DESPESAS'!$A$3:$N$962,9,FALSE)="","",VLOOKUP($O1519,'APOIO-DESPESAS'!$A$3:$N$962,9,FALSE)),"")</f>
        <v/>
      </c>
      <c r="I1519" s="223" t="str">
        <f>IFERROR(IF(VLOOKUP($O1519,'APOIO-DESPESAS'!$A$3:$N$962,10,FALSE)="","",VLOOKUP($O1519,'APOIO-DESPESAS'!$A$3:$N$962,10,FALSE)),"")</f>
        <v/>
      </c>
      <c r="J1519" s="223" t="str">
        <f>IFERROR(IF(VLOOKUP($O1519,'APOIO-DESPESAS'!$A$3:$N$962,11,FALSE)="","",VLOOKUP($O1519,'APOIO-DESPESAS'!$A$3:$N$962,11,FALSE)),"")</f>
        <v/>
      </c>
      <c r="K1519" s="223" t="str">
        <f>IFERROR(IF(VLOOKUP($O1519,'APOIO-DESPESAS'!$A$3:$N$962,12,FALSE)="","",VLOOKUP($O1519,'APOIO-DESPESAS'!$A$3:$N$962,12,FALSE)),"")</f>
        <v/>
      </c>
      <c r="L1519" s="223" t="str">
        <f>IFERROR(IF(VLOOKUP($O1519,'APOIO-DESPESAS'!$A$3:$N$962,13,FALSE)="","",VLOOKUP($O1519,'APOIO-DESPESAS'!$A$3:$N$962,13,FALSE)),"")</f>
        <v/>
      </c>
      <c r="M1519" s="223" t="str">
        <f>IFERROR(IF(VLOOKUP($O1519,'APOIO-DESPESAS'!$A$3:$N$962,14,FALSE)="","",VLOOKUP($O1519,'APOIO-DESPESAS'!$A$3:$N$962,14,FALSE)),"")</f>
        <v/>
      </c>
      <c r="O1519" s="223">
        <f t="shared" si="23"/>
        <v>1517</v>
      </c>
    </row>
    <row r="1520" spans="1:15" x14ac:dyDescent="0.25">
      <c r="A1520" s="223" t="str">
        <f>IFERROR(IF(VLOOKUP($O1520,'APOIO-DESPESAS'!$A$3:$N$962,2,FALSE)="","",VLOOKUP($O1520,'APOIO-DESPESAS'!$A$3:$N$962,2,FALSE)),"")</f>
        <v/>
      </c>
      <c r="B1520" s="223" t="str">
        <f>IFERROR(IF(VLOOKUP($O1520,'APOIO-DESPESAS'!$A$3:$N$962,3,FALSE)="","",VLOOKUP($O1520,'APOIO-DESPESAS'!$A$3:$N$962,3,FALSE)),"")</f>
        <v/>
      </c>
      <c r="C1520" s="223" t="str">
        <f>IFERROR(IF(VLOOKUP($O1520,'APOIO-DESPESAS'!$A$3:$N$962,4,FALSE)="","",VLOOKUP($O1520,'APOIO-DESPESAS'!$A$3:$N$962,4,FALSE)),"")</f>
        <v/>
      </c>
      <c r="D1520" s="223" t="str">
        <f>IFERROR(IF(VLOOKUP($O1520,'APOIO-DESPESAS'!$A$3:$N$962,5,FALSE)="","",VLOOKUP($O1520,'APOIO-DESPESAS'!$A$3:$N$962,5,FALSE)),"")</f>
        <v/>
      </c>
      <c r="E1520" s="223" t="str">
        <f>IFERROR(IF(VLOOKUP($O1520,'APOIO-DESPESAS'!$A$3:$N$962,6,FALSE)="","",VLOOKUP($O1520,'APOIO-DESPESAS'!$A$3:$N$962,6,FALSE)),"")</f>
        <v/>
      </c>
      <c r="F1520" s="223" t="str">
        <f>IFERROR(IF(VLOOKUP($O1520,'APOIO-DESPESAS'!$A$3:$N$962,7,FALSE)="","",VLOOKUP($O1520,'APOIO-DESPESAS'!$A$3:$N$962,7,FALSE)),"")</f>
        <v/>
      </c>
      <c r="G1520" s="223" t="str">
        <f>IFERROR(IF(VLOOKUP($O1520,'APOIO-DESPESAS'!$A$3:$N$962,8,FALSE)="","",VLOOKUP($O1520,'APOIO-DESPESAS'!$A$3:$N$962,8,FALSE)),"")</f>
        <v/>
      </c>
      <c r="H1520" s="223" t="str">
        <f>IFERROR(IF(VLOOKUP($O1520,'APOIO-DESPESAS'!$A$3:$N$962,9,FALSE)="","",VLOOKUP($O1520,'APOIO-DESPESAS'!$A$3:$N$962,9,FALSE)),"")</f>
        <v/>
      </c>
      <c r="I1520" s="223" t="str">
        <f>IFERROR(IF(VLOOKUP($O1520,'APOIO-DESPESAS'!$A$3:$N$962,10,FALSE)="","",VLOOKUP($O1520,'APOIO-DESPESAS'!$A$3:$N$962,10,FALSE)),"")</f>
        <v/>
      </c>
      <c r="J1520" s="223" t="str">
        <f>IFERROR(IF(VLOOKUP($O1520,'APOIO-DESPESAS'!$A$3:$N$962,11,FALSE)="","",VLOOKUP($O1520,'APOIO-DESPESAS'!$A$3:$N$962,11,FALSE)),"")</f>
        <v/>
      </c>
      <c r="K1520" s="223" t="str">
        <f>IFERROR(IF(VLOOKUP($O1520,'APOIO-DESPESAS'!$A$3:$N$962,12,FALSE)="","",VLOOKUP($O1520,'APOIO-DESPESAS'!$A$3:$N$962,12,FALSE)),"")</f>
        <v/>
      </c>
      <c r="L1520" s="223" t="str">
        <f>IFERROR(IF(VLOOKUP($O1520,'APOIO-DESPESAS'!$A$3:$N$962,13,FALSE)="","",VLOOKUP($O1520,'APOIO-DESPESAS'!$A$3:$N$962,13,FALSE)),"")</f>
        <v/>
      </c>
      <c r="M1520" s="223" t="str">
        <f>IFERROR(IF(VLOOKUP($O1520,'APOIO-DESPESAS'!$A$3:$N$962,14,FALSE)="","",VLOOKUP($O1520,'APOIO-DESPESAS'!$A$3:$N$962,14,FALSE)),"")</f>
        <v/>
      </c>
      <c r="O1520" s="223">
        <f t="shared" si="23"/>
        <v>1518</v>
      </c>
    </row>
    <row r="1521" spans="1:15" x14ac:dyDescent="0.25">
      <c r="A1521" s="223" t="str">
        <f>IFERROR(IF(VLOOKUP($O1521,'APOIO-DESPESAS'!$A$3:$N$962,2,FALSE)="","",VLOOKUP($O1521,'APOIO-DESPESAS'!$A$3:$N$962,2,FALSE)),"")</f>
        <v/>
      </c>
      <c r="B1521" s="223" t="str">
        <f>IFERROR(IF(VLOOKUP($O1521,'APOIO-DESPESAS'!$A$3:$N$962,3,FALSE)="","",VLOOKUP($O1521,'APOIO-DESPESAS'!$A$3:$N$962,3,FALSE)),"")</f>
        <v/>
      </c>
      <c r="C1521" s="223" t="str">
        <f>IFERROR(IF(VLOOKUP($O1521,'APOIO-DESPESAS'!$A$3:$N$962,4,FALSE)="","",VLOOKUP($O1521,'APOIO-DESPESAS'!$A$3:$N$962,4,FALSE)),"")</f>
        <v/>
      </c>
      <c r="D1521" s="223" t="str">
        <f>IFERROR(IF(VLOOKUP($O1521,'APOIO-DESPESAS'!$A$3:$N$962,5,FALSE)="","",VLOOKUP($O1521,'APOIO-DESPESAS'!$A$3:$N$962,5,FALSE)),"")</f>
        <v/>
      </c>
      <c r="E1521" s="223" t="str">
        <f>IFERROR(IF(VLOOKUP($O1521,'APOIO-DESPESAS'!$A$3:$N$962,6,FALSE)="","",VLOOKUP($O1521,'APOIO-DESPESAS'!$A$3:$N$962,6,FALSE)),"")</f>
        <v/>
      </c>
      <c r="F1521" s="223" t="str">
        <f>IFERROR(IF(VLOOKUP($O1521,'APOIO-DESPESAS'!$A$3:$N$962,7,FALSE)="","",VLOOKUP($O1521,'APOIO-DESPESAS'!$A$3:$N$962,7,FALSE)),"")</f>
        <v/>
      </c>
      <c r="G1521" s="223" t="str">
        <f>IFERROR(IF(VLOOKUP($O1521,'APOIO-DESPESAS'!$A$3:$N$962,8,FALSE)="","",VLOOKUP($O1521,'APOIO-DESPESAS'!$A$3:$N$962,8,FALSE)),"")</f>
        <v/>
      </c>
      <c r="H1521" s="223" t="str">
        <f>IFERROR(IF(VLOOKUP($O1521,'APOIO-DESPESAS'!$A$3:$N$962,9,FALSE)="","",VLOOKUP($O1521,'APOIO-DESPESAS'!$A$3:$N$962,9,FALSE)),"")</f>
        <v/>
      </c>
      <c r="I1521" s="223" t="str">
        <f>IFERROR(IF(VLOOKUP($O1521,'APOIO-DESPESAS'!$A$3:$N$962,10,FALSE)="","",VLOOKUP($O1521,'APOIO-DESPESAS'!$A$3:$N$962,10,FALSE)),"")</f>
        <v/>
      </c>
      <c r="J1521" s="223" t="str">
        <f>IFERROR(IF(VLOOKUP($O1521,'APOIO-DESPESAS'!$A$3:$N$962,11,FALSE)="","",VLOOKUP($O1521,'APOIO-DESPESAS'!$A$3:$N$962,11,FALSE)),"")</f>
        <v/>
      </c>
      <c r="K1521" s="223" t="str">
        <f>IFERROR(IF(VLOOKUP($O1521,'APOIO-DESPESAS'!$A$3:$N$962,12,FALSE)="","",VLOOKUP($O1521,'APOIO-DESPESAS'!$A$3:$N$962,12,FALSE)),"")</f>
        <v/>
      </c>
      <c r="L1521" s="223" t="str">
        <f>IFERROR(IF(VLOOKUP($O1521,'APOIO-DESPESAS'!$A$3:$N$962,13,FALSE)="","",VLOOKUP($O1521,'APOIO-DESPESAS'!$A$3:$N$962,13,FALSE)),"")</f>
        <v/>
      </c>
      <c r="M1521" s="223" t="str">
        <f>IFERROR(IF(VLOOKUP($O1521,'APOIO-DESPESAS'!$A$3:$N$962,14,FALSE)="","",VLOOKUP($O1521,'APOIO-DESPESAS'!$A$3:$N$962,14,FALSE)),"")</f>
        <v/>
      </c>
      <c r="O1521" s="223">
        <f t="shared" si="23"/>
        <v>1519</v>
      </c>
    </row>
    <row r="1522" spans="1:15" x14ac:dyDescent="0.25">
      <c r="A1522" s="223" t="str">
        <f>IFERROR(IF(VLOOKUP($O1522,'APOIO-DESPESAS'!$A$3:$N$962,2,FALSE)="","",VLOOKUP($O1522,'APOIO-DESPESAS'!$A$3:$N$962,2,FALSE)),"")</f>
        <v/>
      </c>
      <c r="B1522" s="223" t="str">
        <f>IFERROR(IF(VLOOKUP($O1522,'APOIO-DESPESAS'!$A$3:$N$962,3,FALSE)="","",VLOOKUP($O1522,'APOIO-DESPESAS'!$A$3:$N$962,3,FALSE)),"")</f>
        <v/>
      </c>
      <c r="C1522" s="223" t="str">
        <f>IFERROR(IF(VLOOKUP($O1522,'APOIO-DESPESAS'!$A$3:$N$962,4,FALSE)="","",VLOOKUP($O1522,'APOIO-DESPESAS'!$A$3:$N$962,4,FALSE)),"")</f>
        <v/>
      </c>
      <c r="D1522" s="223" t="str">
        <f>IFERROR(IF(VLOOKUP($O1522,'APOIO-DESPESAS'!$A$3:$N$962,5,FALSE)="","",VLOOKUP($O1522,'APOIO-DESPESAS'!$A$3:$N$962,5,FALSE)),"")</f>
        <v/>
      </c>
      <c r="E1522" s="223" t="str">
        <f>IFERROR(IF(VLOOKUP($O1522,'APOIO-DESPESAS'!$A$3:$N$962,6,FALSE)="","",VLOOKUP($O1522,'APOIO-DESPESAS'!$A$3:$N$962,6,FALSE)),"")</f>
        <v/>
      </c>
      <c r="F1522" s="223" t="str">
        <f>IFERROR(IF(VLOOKUP($O1522,'APOIO-DESPESAS'!$A$3:$N$962,7,FALSE)="","",VLOOKUP($O1522,'APOIO-DESPESAS'!$A$3:$N$962,7,FALSE)),"")</f>
        <v/>
      </c>
      <c r="G1522" s="223" t="str">
        <f>IFERROR(IF(VLOOKUP($O1522,'APOIO-DESPESAS'!$A$3:$N$962,8,FALSE)="","",VLOOKUP($O1522,'APOIO-DESPESAS'!$A$3:$N$962,8,FALSE)),"")</f>
        <v/>
      </c>
      <c r="H1522" s="223" t="str">
        <f>IFERROR(IF(VLOOKUP($O1522,'APOIO-DESPESAS'!$A$3:$N$962,9,FALSE)="","",VLOOKUP($O1522,'APOIO-DESPESAS'!$A$3:$N$962,9,FALSE)),"")</f>
        <v/>
      </c>
      <c r="I1522" s="223" t="str">
        <f>IFERROR(IF(VLOOKUP($O1522,'APOIO-DESPESAS'!$A$3:$N$962,10,FALSE)="","",VLOOKUP($O1522,'APOIO-DESPESAS'!$A$3:$N$962,10,FALSE)),"")</f>
        <v/>
      </c>
      <c r="J1522" s="223" t="str">
        <f>IFERROR(IF(VLOOKUP($O1522,'APOIO-DESPESAS'!$A$3:$N$962,11,FALSE)="","",VLOOKUP($O1522,'APOIO-DESPESAS'!$A$3:$N$962,11,FALSE)),"")</f>
        <v/>
      </c>
      <c r="K1522" s="223" t="str">
        <f>IFERROR(IF(VLOOKUP($O1522,'APOIO-DESPESAS'!$A$3:$N$962,12,FALSE)="","",VLOOKUP($O1522,'APOIO-DESPESAS'!$A$3:$N$962,12,FALSE)),"")</f>
        <v/>
      </c>
      <c r="L1522" s="223" t="str">
        <f>IFERROR(IF(VLOOKUP($O1522,'APOIO-DESPESAS'!$A$3:$N$962,13,FALSE)="","",VLOOKUP($O1522,'APOIO-DESPESAS'!$A$3:$N$962,13,FALSE)),"")</f>
        <v/>
      </c>
      <c r="M1522" s="223" t="str">
        <f>IFERROR(IF(VLOOKUP($O1522,'APOIO-DESPESAS'!$A$3:$N$962,14,FALSE)="","",VLOOKUP($O1522,'APOIO-DESPESAS'!$A$3:$N$962,14,FALSE)),"")</f>
        <v/>
      </c>
      <c r="O1522" s="223">
        <f t="shared" si="23"/>
        <v>1520</v>
      </c>
    </row>
    <row r="1523" spans="1:15" x14ac:dyDescent="0.25">
      <c r="A1523" s="223" t="str">
        <f>IFERROR(IF(VLOOKUP($O1523,'APOIO-DESPESAS'!$A$3:$N$962,2,FALSE)="","",VLOOKUP($O1523,'APOIO-DESPESAS'!$A$3:$N$962,2,FALSE)),"")</f>
        <v/>
      </c>
      <c r="B1523" s="223" t="str">
        <f>IFERROR(IF(VLOOKUP($O1523,'APOIO-DESPESAS'!$A$3:$N$962,3,FALSE)="","",VLOOKUP($O1523,'APOIO-DESPESAS'!$A$3:$N$962,3,FALSE)),"")</f>
        <v/>
      </c>
      <c r="C1523" s="223" t="str">
        <f>IFERROR(IF(VLOOKUP($O1523,'APOIO-DESPESAS'!$A$3:$N$962,4,FALSE)="","",VLOOKUP($O1523,'APOIO-DESPESAS'!$A$3:$N$962,4,FALSE)),"")</f>
        <v/>
      </c>
      <c r="D1523" s="223" t="str">
        <f>IFERROR(IF(VLOOKUP($O1523,'APOIO-DESPESAS'!$A$3:$N$962,5,FALSE)="","",VLOOKUP($O1523,'APOIO-DESPESAS'!$A$3:$N$962,5,FALSE)),"")</f>
        <v/>
      </c>
      <c r="E1523" s="223" t="str">
        <f>IFERROR(IF(VLOOKUP($O1523,'APOIO-DESPESAS'!$A$3:$N$962,6,FALSE)="","",VLOOKUP($O1523,'APOIO-DESPESAS'!$A$3:$N$962,6,FALSE)),"")</f>
        <v/>
      </c>
      <c r="F1523" s="223" t="str">
        <f>IFERROR(IF(VLOOKUP($O1523,'APOIO-DESPESAS'!$A$3:$N$962,7,FALSE)="","",VLOOKUP($O1523,'APOIO-DESPESAS'!$A$3:$N$962,7,FALSE)),"")</f>
        <v/>
      </c>
      <c r="G1523" s="223" t="str">
        <f>IFERROR(IF(VLOOKUP($O1523,'APOIO-DESPESAS'!$A$3:$N$962,8,FALSE)="","",VLOOKUP($O1523,'APOIO-DESPESAS'!$A$3:$N$962,8,FALSE)),"")</f>
        <v/>
      </c>
      <c r="H1523" s="223" t="str">
        <f>IFERROR(IF(VLOOKUP($O1523,'APOIO-DESPESAS'!$A$3:$N$962,9,FALSE)="","",VLOOKUP($O1523,'APOIO-DESPESAS'!$A$3:$N$962,9,FALSE)),"")</f>
        <v/>
      </c>
      <c r="I1523" s="223" t="str">
        <f>IFERROR(IF(VLOOKUP($O1523,'APOIO-DESPESAS'!$A$3:$N$962,10,FALSE)="","",VLOOKUP($O1523,'APOIO-DESPESAS'!$A$3:$N$962,10,FALSE)),"")</f>
        <v/>
      </c>
      <c r="J1523" s="223" t="str">
        <f>IFERROR(IF(VLOOKUP($O1523,'APOIO-DESPESAS'!$A$3:$N$962,11,FALSE)="","",VLOOKUP($O1523,'APOIO-DESPESAS'!$A$3:$N$962,11,FALSE)),"")</f>
        <v/>
      </c>
      <c r="K1523" s="223" t="str">
        <f>IFERROR(IF(VLOOKUP($O1523,'APOIO-DESPESAS'!$A$3:$N$962,12,FALSE)="","",VLOOKUP($O1523,'APOIO-DESPESAS'!$A$3:$N$962,12,FALSE)),"")</f>
        <v/>
      </c>
      <c r="L1523" s="223" t="str">
        <f>IFERROR(IF(VLOOKUP($O1523,'APOIO-DESPESAS'!$A$3:$N$962,13,FALSE)="","",VLOOKUP($O1523,'APOIO-DESPESAS'!$A$3:$N$962,13,FALSE)),"")</f>
        <v/>
      </c>
      <c r="M1523" s="223" t="str">
        <f>IFERROR(IF(VLOOKUP($O1523,'APOIO-DESPESAS'!$A$3:$N$962,14,FALSE)="","",VLOOKUP($O1523,'APOIO-DESPESAS'!$A$3:$N$962,14,FALSE)),"")</f>
        <v/>
      </c>
      <c r="O1523" s="223">
        <f t="shared" si="23"/>
        <v>1521</v>
      </c>
    </row>
    <row r="1524" spans="1:15" x14ac:dyDescent="0.25">
      <c r="A1524" s="223" t="str">
        <f>IFERROR(IF(VLOOKUP($O1524,'APOIO-DESPESAS'!$A$3:$N$962,2,FALSE)="","",VLOOKUP($O1524,'APOIO-DESPESAS'!$A$3:$N$962,2,FALSE)),"")</f>
        <v/>
      </c>
      <c r="B1524" s="223" t="str">
        <f>IFERROR(IF(VLOOKUP($O1524,'APOIO-DESPESAS'!$A$3:$N$962,3,FALSE)="","",VLOOKUP($O1524,'APOIO-DESPESAS'!$A$3:$N$962,3,FALSE)),"")</f>
        <v/>
      </c>
      <c r="C1524" s="223" t="str">
        <f>IFERROR(IF(VLOOKUP($O1524,'APOIO-DESPESAS'!$A$3:$N$962,4,FALSE)="","",VLOOKUP($O1524,'APOIO-DESPESAS'!$A$3:$N$962,4,FALSE)),"")</f>
        <v/>
      </c>
      <c r="D1524" s="223" t="str">
        <f>IFERROR(IF(VLOOKUP($O1524,'APOIO-DESPESAS'!$A$3:$N$962,5,FALSE)="","",VLOOKUP($O1524,'APOIO-DESPESAS'!$A$3:$N$962,5,FALSE)),"")</f>
        <v/>
      </c>
      <c r="E1524" s="223" t="str">
        <f>IFERROR(IF(VLOOKUP($O1524,'APOIO-DESPESAS'!$A$3:$N$962,6,FALSE)="","",VLOOKUP($O1524,'APOIO-DESPESAS'!$A$3:$N$962,6,FALSE)),"")</f>
        <v/>
      </c>
      <c r="F1524" s="223" t="str">
        <f>IFERROR(IF(VLOOKUP($O1524,'APOIO-DESPESAS'!$A$3:$N$962,7,FALSE)="","",VLOOKUP($O1524,'APOIO-DESPESAS'!$A$3:$N$962,7,FALSE)),"")</f>
        <v/>
      </c>
      <c r="G1524" s="223" t="str">
        <f>IFERROR(IF(VLOOKUP($O1524,'APOIO-DESPESAS'!$A$3:$N$962,8,FALSE)="","",VLOOKUP($O1524,'APOIO-DESPESAS'!$A$3:$N$962,8,FALSE)),"")</f>
        <v/>
      </c>
      <c r="H1524" s="223" t="str">
        <f>IFERROR(IF(VLOOKUP($O1524,'APOIO-DESPESAS'!$A$3:$N$962,9,FALSE)="","",VLOOKUP($O1524,'APOIO-DESPESAS'!$A$3:$N$962,9,FALSE)),"")</f>
        <v/>
      </c>
      <c r="I1524" s="223" t="str">
        <f>IFERROR(IF(VLOOKUP($O1524,'APOIO-DESPESAS'!$A$3:$N$962,10,FALSE)="","",VLOOKUP($O1524,'APOIO-DESPESAS'!$A$3:$N$962,10,FALSE)),"")</f>
        <v/>
      </c>
      <c r="J1524" s="223" t="str">
        <f>IFERROR(IF(VLOOKUP($O1524,'APOIO-DESPESAS'!$A$3:$N$962,11,FALSE)="","",VLOOKUP($O1524,'APOIO-DESPESAS'!$A$3:$N$962,11,FALSE)),"")</f>
        <v/>
      </c>
      <c r="K1524" s="223" t="str">
        <f>IFERROR(IF(VLOOKUP($O1524,'APOIO-DESPESAS'!$A$3:$N$962,12,FALSE)="","",VLOOKUP($O1524,'APOIO-DESPESAS'!$A$3:$N$962,12,FALSE)),"")</f>
        <v/>
      </c>
      <c r="L1524" s="223" t="str">
        <f>IFERROR(IF(VLOOKUP($O1524,'APOIO-DESPESAS'!$A$3:$N$962,13,FALSE)="","",VLOOKUP($O1524,'APOIO-DESPESAS'!$A$3:$N$962,13,FALSE)),"")</f>
        <v/>
      </c>
      <c r="M1524" s="223" t="str">
        <f>IFERROR(IF(VLOOKUP($O1524,'APOIO-DESPESAS'!$A$3:$N$962,14,FALSE)="","",VLOOKUP($O1524,'APOIO-DESPESAS'!$A$3:$N$962,14,FALSE)),"")</f>
        <v/>
      </c>
      <c r="O1524" s="223">
        <f t="shared" si="23"/>
        <v>1522</v>
      </c>
    </row>
    <row r="1525" spans="1:15" x14ac:dyDescent="0.25">
      <c r="A1525" s="223" t="str">
        <f>IFERROR(IF(VLOOKUP($O1525,'APOIO-DESPESAS'!$A$3:$N$962,2,FALSE)="","",VLOOKUP($O1525,'APOIO-DESPESAS'!$A$3:$N$962,2,FALSE)),"")</f>
        <v/>
      </c>
      <c r="B1525" s="223" t="str">
        <f>IFERROR(IF(VLOOKUP($O1525,'APOIO-DESPESAS'!$A$3:$N$962,3,FALSE)="","",VLOOKUP($O1525,'APOIO-DESPESAS'!$A$3:$N$962,3,FALSE)),"")</f>
        <v/>
      </c>
      <c r="C1525" s="223" t="str">
        <f>IFERROR(IF(VLOOKUP($O1525,'APOIO-DESPESAS'!$A$3:$N$962,4,FALSE)="","",VLOOKUP($O1525,'APOIO-DESPESAS'!$A$3:$N$962,4,FALSE)),"")</f>
        <v/>
      </c>
      <c r="D1525" s="223" t="str">
        <f>IFERROR(IF(VLOOKUP($O1525,'APOIO-DESPESAS'!$A$3:$N$962,5,FALSE)="","",VLOOKUP($O1525,'APOIO-DESPESAS'!$A$3:$N$962,5,FALSE)),"")</f>
        <v/>
      </c>
      <c r="E1525" s="223" t="str">
        <f>IFERROR(IF(VLOOKUP($O1525,'APOIO-DESPESAS'!$A$3:$N$962,6,FALSE)="","",VLOOKUP($O1525,'APOIO-DESPESAS'!$A$3:$N$962,6,FALSE)),"")</f>
        <v/>
      </c>
      <c r="F1525" s="223" t="str">
        <f>IFERROR(IF(VLOOKUP($O1525,'APOIO-DESPESAS'!$A$3:$N$962,7,FALSE)="","",VLOOKUP($O1525,'APOIO-DESPESAS'!$A$3:$N$962,7,FALSE)),"")</f>
        <v/>
      </c>
      <c r="G1525" s="223" t="str">
        <f>IFERROR(IF(VLOOKUP($O1525,'APOIO-DESPESAS'!$A$3:$N$962,8,FALSE)="","",VLOOKUP($O1525,'APOIO-DESPESAS'!$A$3:$N$962,8,FALSE)),"")</f>
        <v/>
      </c>
      <c r="H1525" s="223" t="str">
        <f>IFERROR(IF(VLOOKUP($O1525,'APOIO-DESPESAS'!$A$3:$N$962,9,FALSE)="","",VLOOKUP($O1525,'APOIO-DESPESAS'!$A$3:$N$962,9,FALSE)),"")</f>
        <v/>
      </c>
      <c r="I1525" s="223" t="str">
        <f>IFERROR(IF(VLOOKUP($O1525,'APOIO-DESPESAS'!$A$3:$N$962,10,FALSE)="","",VLOOKUP($O1525,'APOIO-DESPESAS'!$A$3:$N$962,10,FALSE)),"")</f>
        <v/>
      </c>
      <c r="J1525" s="223" t="str">
        <f>IFERROR(IF(VLOOKUP($O1525,'APOIO-DESPESAS'!$A$3:$N$962,11,FALSE)="","",VLOOKUP($O1525,'APOIO-DESPESAS'!$A$3:$N$962,11,FALSE)),"")</f>
        <v/>
      </c>
      <c r="K1525" s="223" t="str">
        <f>IFERROR(IF(VLOOKUP($O1525,'APOIO-DESPESAS'!$A$3:$N$962,12,FALSE)="","",VLOOKUP($O1525,'APOIO-DESPESAS'!$A$3:$N$962,12,FALSE)),"")</f>
        <v/>
      </c>
      <c r="L1525" s="223" t="str">
        <f>IFERROR(IF(VLOOKUP($O1525,'APOIO-DESPESAS'!$A$3:$N$962,13,FALSE)="","",VLOOKUP($O1525,'APOIO-DESPESAS'!$A$3:$N$962,13,FALSE)),"")</f>
        <v/>
      </c>
      <c r="M1525" s="223" t="str">
        <f>IFERROR(IF(VLOOKUP($O1525,'APOIO-DESPESAS'!$A$3:$N$962,14,FALSE)="","",VLOOKUP($O1525,'APOIO-DESPESAS'!$A$3:$N$962,14,FALSE)),"")</f>
        <v/>
      </c>
      <c r="O1525" s="223">
        <f t="shared" si="23"/>
        <v>1523</v>
      </c>
    </row>
    <row r="1526" spans="1:15" x14ac:dyDescent="0.25">
      <c r="A1526" s="223" t="str">
        <f>IFERROR(IF(VLOOKUP($O1526,'APOIO-DESPESAS'!$A$3:$N$962,2,FALSE)="","",VLOOKUP($O1526,'APOIO-DESPESAS'!$A$3:$N$962,2,FALSE)),"")</f>
        <v/>
      </c>
      <c r="B1526" s="223" t="str">
        <f>IFERROR(IF(VLOOKUP($O1526,'APOIO-DESPESAS'!$A$3:$N$962,3,FALSE)="","",VLOOKUP($O1526,'APOIO-DESPESAS'!$A$3:$N$962,3,FALSE)),"")</f>
        <v/>
      </c>
      <c r="C1526" s="223" t="str">
        <f>IFERROR(IF(VLOOKUP($O1526,'APOIO-DESPESAS'!$A$3:$N$962,4,FALSE)="","",VLOOKUP($O1526,'APOIO-DESPESAS'!$A$3:$N$962,4,FALSE)),"")</f>
        <v/>
      </c>
      <c r="D1526" s="223" t="str">
        <f>IFERROR(IF(VLOOKUP($O1526,'APOIO-DESPESAS'!$A$3:$N$962,5,FALSE)="","",VLOOKUP($O1526,'APOIO-DESPESAS'!$A$3:$N$962,5,FALSE)),"")</f>
        <v/>
      </c>
      <c r="E1526" s="223" t="str">
        <f>IFERROR(IF(VLOOKUP($O1526,'APOIO-DESPESAS'!$A$3:$N$962,6,FALSE)="","",VLOOKUP($O1526,'APOIO-DESPESAS'!$A$3:$N$962,6,FALSE)),"")</f>
        <v/>
      </c>
      <c r="F1526" s="223" t="str">
        <f>IFERROR(IF(VLOOKUP($O1526,'APOIO-DESPESAS'!$A$3:$N$962,7,FALSE)="","",VLOOKUP($O1526,'APOIO-DESPESAS'!$A$3:$N$962,7,FALSE)),"")</f>
        <v/>
      </c>
      <c r="G1526" s="223" t="str">
        <f>IFERROR(IF(VLOOKUP($O1526,'APOIO-DESPESAS'!$A$3:$N$962,8,FALSE)="","",VLOOKUP($O1526,'APOIO-DESPESAS'!$A$3:$N$962,8,FALSE)),"")</f>
        <v/>
      </c>
      <c r="H1526" s="223" t="str">
        <f>IFERROR(IF(VLOOKUP($O1526,'APOIO-DESPESAS'!$A$3:$N$962,9,FALSE)="","",VLOOKUP($O1526,'APOIO-DESPESAS'!$A$3:$N$962,9,FALSE)),"")</f>
        <v/>
      </c>
      <c r="I1526" s="223" t="str">
        <f>IFERROR(IF(VLOOKUP($O1526,'APOIO-DESPESAS'!$A$3:$N$962,10,FALSE)="","",VLOOKUP($O1526,'APOIO-DESPESAS'!$A$3:$N$962,10,FALSE)),"")</f>
        <v/>
      </c>
      <c r="J1526" s="223" t="str">
        <f>IFERROR(IF(VLOOKUP($O1526,'APOIO-DESPESAS'!$A$3:$N$962,11,FALSE)="","",VLOOKUP($O1526,'APOIO-DESPESAS'!$A$3:$N$962,11,FALSE)),"")</f>
        <v/>
      </c>
      <c r="K1526" s="223" t="str">
        <f>IFERROR(IF(VLOOKUP($O1526,'APOIO-DESPESAS'!$A$3:$N$962,12,FALSE)="","",VLOOKUP($O1526,'APOIO-DESPESAS'!$A$3:$N$962,12,FALSE)),"")</f>
        <v/>
      </c>
      <c r="L1526" s="223" t="str">
        <f>IFERROR(IF(VLOOKUP($O1526,'APOIO-DESPESAS'!$A$3:$N$962,13,FALSE)="","",VLOOKUP($O1526,'APOIO-DESPESAS'!$A$3:$N$962,13,FALSE)),"")</f>
        <v/>
      </c>
      <c r="M1526" s="223" t="str">
        <f>IFERROR(IF(VLOOKUP($O1526,'APOIO-DESPESAS'!$A$3:$N$962,14,FALSE)="","",VLOOKUP($O1526,'APOIO-DESPESAS'!$A$3:$N$962,14,FALSE)),"")</f>
        <v/>
      </c>
      <c r="O1526" s="223">
        <f t="shared" si="23"/>
        <v>1524</v>
      </c>
    </row>
    <row r="1527" spans="1:15" x14ac:dyDescent="0.25">
      <c r="A1527" s="223" t="str">
        <f>IFERROR(IF(VLOOKUP($O1527,'APOIO-DESPESAS'!$A$3:$N$962,2,FALSE)="","",VLOOKUP($O1527,'APOIO-DESPESAS'!$A$3:$N$962,2,FALSE)),"")</f>
        <v/>
      </c>
      <c r="B1527" s="223" t="str">
        <f>IFERROR(IF(VLOOKUP($O1527,'APOIO-DESPESAS'!$A$3:$N$962,3,FALSE)="","",VLOOKUP($O1527,'APOIO-DESPESAS'!$A$3:$N$962,3,FALSE)),"")</f>
        <v/>
      </c>
      <c r="C1527" s="223" t="str">
        <f>IFERROR(IF(VLOOKUP($O1527,'APOIO-DESPESAS'!$A$3:$N$962,4,FALSE)="","",VLOOKUP($O1527,'APOIO-DESPESAS'!$A$3:$N$962,4,FALSE)),"")</f>
        <v/>
      </c>
      <c r="D1527" s="223" t="str">
        <f>IFERROR(IF(VLOOKUP($O1527,'APOIO-DESPESAS'!$A$3:$N$962,5,FALSE)="","",VLOOKUP($O1527,'APOIO-DESPESAS'!$A$3:$N$962,5,FALSE)),"")</f>
        <v/>
      </c>
      <c r="E1527" s="223" t="str">
        <f>IFERROR(IF(VLOOKUP($O1527,'APOIO-DESPESAS'!$A$3:$N$962,6,FALSE)="","",VLOOKUP($O1527,'APOIO-DESPESAS'!$A$3:$N$962,6,FALSE)),"")</f>
        <v/>
      </c>
      <c r="F1527" s="223" t="str">
        <f>IFERROR(IF(VLOOKUP($O1527,'APOIO-DESPESAS'!$A$3:$N$962,7,FALSE)="","",VLOOKUP($O1527,'APOIO-DESPESAS'!$A$3:$N$962,7,FALSE)),"")</f>
        <v/>
      </c>
      <c r="G1527" s="223" t="str">
        <f>IFERROR(IF(VLOOKUP($O1527,'APOIO-DESPESAS'!$A$3:$N$962,8,FALSE)="","",VLOOKUP($O1527,'APOIO-DESPESAS'!$A$3:$N$962,8,FALSE)),"")</f>
        <v/>
      </c>
      <c r="H1527" s="223" t="str">
        <f>IFERROR(IF(VLOOKUP($O1527,'APOIO-DESPESAS'!$A$3:$N$962,9,FALSE)="","",VLOOKUP($O1527,'APOIO-DESPESAS'!$A$3:$N$962,9,FALSE)),"")</f>
        <v/>
      </c>
      <c r="I1527" s="223" t="str">
        <f>IFERROR(IF(VLOOKUP($O1527,'APOIO-DESPESAS'!$A$3:$N$962,10,FALSE)="","",VLOOKUP($O1527,'APOIO-DESPESAS'!$A$3:$N$962,10,FALSE)),"")</f>
        <v/>
      </c>
      <c r="J1527" s="223" t="str">
        <f>IFERROR(IF(VLOOKUP($O1527,'APOIO-DESPESAS'!$A$3:$N$962,11,FALSE)="","",VLOOKUP($O1527,'APOIO-DESPESAS'!$A$3:$N$962,11,FALSE)),"")</f>
        <v/>
      </c>
      <c r="K1527" s="223" t="str">
        <f>IFERROR(IF(VLOOKUP($O1527,'APOIO-DESPESAS'!$A$3:$N$962,12,FALSE)="","",VLOOKUP($O1527,'APOIO-DESPESAS'!$A$3:$N$962,12,FALSE)),"")</f>
        <v/>
      </c>
      <c r="L1527" s="223" t="str">
        <f>IFERROR(IF(VLOOKUP($O1527,'APOIO-DESPESAS'!$A$3:$N$962,13,FALSE)="","",VLOOKUP($O1527,'APOIO-DESPESAS'!$A$3:$N$962,13,FALSE)),"")</f>
        <v/>
      </c>
      <c r="M1527" s="223" t="str">
        <f>IFERROR(IF(VLOOKUP($O1527,'APOIO-DESPESAS'!$A$3:$N$962,14,FALSE)="","",VLOOKUP($O1527,'APOIO-DESPESAS'!$A$3:$N$962,14,FALSE)),"")</f>
        <v/>
      </c>
      <c r="O1527" s="223">
        <f t="shared" si="23"/>
        <v>1525</v>
      </c>
    </row>
    <row r="1528" spans="1:15" x14ac:dyDescent="0.25">
      <c r="A1528" s="223" t="str">
        <f>IFERROR(IF(VLOOKUP($O1528,'APOIO-DESPESAS'!$A$3:$N$962,2,FALSE)="","",VLOOKUP($O1528,'APOIO-DESPESAS'!$A$3:$N$962,2,FALSE)),"")</f>
        <v/>
      </c>
      <c r="B1528" s="223" t="str">
        <f>IFERROR(IF(VLOOKUP($O1528,'APOIO-DESPESAS'!$A$3:$N$962,3,FALSE)="","",VLOOKUP($O1528,'APOIO-DESPESAS'!$A$3:$N$962,3,FALSE)),"")</f>
        <v/>
      </c>
      <c r="C1528" s="223" t="str">
        <f>IFERROR(IF(VLOOKUP($O1528,'APOIO-DESPESAS'!$A$3:$N$962,4,FALSE)="","",VLOOKUP($O1528,'APOIO-DESPESAS'!$A$3:$N$962,4,FALSE)),"")</f>
        <v/>
      </c>
      <c r="D1528" s="223" t="str">
        <f>IFERROR(IF(VLOOKUP($O1528,'APOIO-DESPESAS'!$A$3:$N$962,5,FALSE)="","",VLOOKUP($O1528,'APOIO-DESPESAS'!$A$3:$N$962,5,FALSE)),"")</f>
        <v/>
      </c>
      <c r="E1528" s="223" t="str">
        <f>IFERROR(IF(VLOOKUP($O1528,'APOIO-DESPESAS'!$A$3:$N$962,6,FALSE)="","",VLOOKUP($O1528,'APOIO-DESPESAS'!$A$3:$N$962,6,FALSE)),"")</f>
        <v/>
      </c>
      <c r="F1528" s="223" t="str">
        <f>IFERROR(IF(VLOOKUP($O1528,'APOIO-DESPESAS'!$A$3:$N$962,7,FALSE)="","",VLOOKUP($O1528,'APOIO-DESPESAS'!$A$3:$N$962,7,FALSE)),"")</f>
        <v/>
      </c>
      <c r="G1528" s="223" t="str">
        <f>IFERROR(IF(VLOOKUP($O1528,'APOIO-DESPESAS'!$A$3:$N$962,8,FALSE)="","",VLOOKUP($O1528,'APOIO-DESPESAS'!$A$3:$N$962,8,FALSE)),"")</f>
        <v/>
      </c>
      <c r="H1528" s="223" t="str">
        <f>IFERROR(IF(VLOOKUP($O1528,'APOIO-DESPESAS'!$A$3:$N$962,9,FALSE)="","",VLOOKUP($O1528,'APOIO-DESPESAS'!$A$3:$N$962,9,FALSE)),"")</f>
        <v/>
      </c>
      <c r="I1528" s="223" t="str">
        <f>IFERROR(IF(VLOOKUP($O1528,'APOIO-DESPESAS'!$A$3:$N$962,10,FALSE)="","",VLOOKUP($O1528,'APOIO-DESPESAS'!$A$3:$N$962,10,FALSE)),"")</f>
        <v/>
      </c>
      <c r="J1528" s="223" t="str">
        <f>IFERROR(IF(VLOOKUP($O1528,'APOIO-DESPESAS'!$A$3:$N$962,11,FALSE)="","",VLOOKUP($O1528,'APOIO-DESPESAS'!$A$3:$N$962,11,FALSE)),"")</f>
        <v/>
      </c>
      <c r="K1528" s="223" t="str">
        <f>IFERROR(IF(VLOOKUP($O1528,'APOIO-DESPESAS'!$A$3:$N$962,12,FALSE)="","",VLOOKUP($O1528,'APOIO-DESPESAS'!$A$3:$N$962,12,FALSE)),"")</f>
        <v/>
      </c>
      <c r="L1528" s="223" t="str">
        <f>IFERROR(IF(VLOOKUP($O1528,'APOIO-DESPESAS'!$A$3:$N$962,13,FALSE)="","",VLOOKUP($O1528,'APOIO-DESPESAS'!$A$3:$N$962,13,FALSE)),"")</f>
        <v/>
      </c>
      <c r="M1528" s="223" t="str">
        <f>IFERROR(IF(VLOOKUP($O1528,'APOIO-DESPESAS'!$A$3:$N$962,14,FALSE)="","",VLOOKUP($O1528,'APOIO-DESPESAS'!$A$3:$N$962,14,FALSE)),"")</f>
        <v/>
      </c>
      <c r="O1528" s="223">
        <f t="shared" si="23"/>
        <v>1526</v>
      </c>
    </row>
    <row r="1529" spans="1:15" x14ac:dyDescent="0.25">
      <c r="A1529" s="223" t="str">
        <f>IFERROR(IF(VLOOKUP($O1529,'APOIO-DESPESAS'!$A$3:$N$962,2,FALSE)="","",VLOOKUP($O1529,'APOIO-DESPESAS'!$A$3:$N$962,2,FALSE)),"")</f>
        <v/>
      </c>
      <c r="B1529" s="223" t="str">
        <f>IFERROR(IF(VLOOKUP($O1529,'APOIO-DESPESAS'!$A$3:$N$962,3,FALSE)="","",VLOOKUP($O1529,'APOIO-DESPESAS'!$A$3:$N$962,3,FALSE)),"")</f>
        <v/>
      </c>
      <c r="C1529" s="223" t="str">
        <f>IFERROR(IF(VLOOKUP($O1529,'APOIO-DESPESAS'!$A$3:$N$962,4,FALSE)="","",VLOOKUP($O1529,'APOIO-DESPESAS'!$A$3:$N$962,4,FALSE)),"")</f>
        <v/>
      </c>
      <c r="D1529" s="223" t="str">
        <f>IFERROR(IF(VLOOKUP($O1529,'APOIO-DESPESAS'!$A$3:$N$962,5,FALSE)="","",VLOOKUP($O1529,'APOIO-DESPESAS'!$A$3:$N$962,5,FALSE)),"")</f>
        <v/>
      </c>
      <c r="E1529" s="223" t="str">
        <f>IFERROR(IF(VLOOKUP($O1529,'APOIO-DESPESAS'!$A$3:$N$962,6,FALSE)="","",VLOOKUP($O1529,'APOIO-DESPESAS'!$A$3:$N$962,6,FALSE)),"")</f>
        <v/>
      </c>
      <c r="F1529" s="223" t="str">
        <f>IFERROR(IF(VLOOKUP($O1529,'APOIO-DESPESAS'!$A$3:$N$962,7,FALSE)="","",VLOOKUP($O1529,'APOIO-DESPESAS'!$A$3:$N$962,7,FALSE)),"")</f>
        <v/>
      </c>
      <c r="G1529" s="223" t="str">
        <f>IFERROR(IF(VLOOKUP($O1529,'APOIO-DESPESAS'!$A$3:$N$962,8,FALSE)="","",VLOOKUP($O1529,'APOIO-DESPESAS'!$A$3:$N$962,8,FALSE)),"")</f>
        <v/>
      </c>
      <c r="H1529" s="223" t="str">
        <f>IFERROR(IF(VLOOKUP($O1529,'APOIO-DESPESAS'!$A$3:$N$962,9,FALSE)="","",VLOOKUP($O1529,'APOIO-DESPESAS'!$A$3:$N$962,9,FALSE)),"")</f>
        <v/>
      </c>
      <c r="I1529" s="223" t="str">
        <f>IFERROR(IF(VLOOKUP($O1529,'APOIO-DESPESAS'!$A$3:$N$962,10,FALSE)="","",VLOOKUP($O1529,'APOIO-DESPESAS'!$A$3:$N$962,10,FALSE)),"")</f>
        <v/>
      </c>
      <c r="J1529" s="223" t="str">
        <f>IFERROR(IF(VLOOKUP($O1529,'APOIO-DESPESAS'!$A$3:$N$962,11,FALSE)="","",VLOOKUP($O1529,'APOIO-DESPESAS'!$A$3:$N$962,11,FALSE)),"")</f>
        <v/>
      </c>
      <c r="K1529" s="223" t="str">
        <f>IFERROR(IF(VLOOKUP($O1529,'APOIO-DESPESAS'!$A$3:$N$962,12,FALSE)="","",VLOOKUP($O1529,'APOIO-DESPESAS'!$A$3:$N$962,12,FALSE)),"")</f>
        <v/>
      </c>
      <c r="L1529" s="223" t="str">
        <f>IFERROR(IF(VLOOKUP($O1529,'APOIO-DESPESAS'!$A$3:$N$962,13,FALSE)="","",VLOOKUP($O1529,'APOIO-DESPESAS'!$A$3:$N$962,13,FALSE)),"")</f>
        <v/>
      </c>
      <c r="M1529" s="223" t="str">
        <f>IFERROR(IF(VLOOKUP($O1529,'APOIO-DESPESAS'!$A$3:$N$962,14,FALSE)="","",VLOOKUP($O1529,'APOIO-DESPESAS'!$A$3:$N$962,14,FALSE)),"")</f>
        <v/>
      </c>
      <c r="O1529" s="223">
        <f t="shared" si="23"/>
        <v>1527</v>
      </c>
    </row>
    <row r="1530" spans="1:15" x14ac:dyDescent="0.25">
      <c r="A1530" s="223" t="str">
        <f>IFERROR(IF(VLOOKUP($O1530,'APOIO-DESPESAS'!$A$3:$N$962,2,FALSE)="","",VLOOKUP($O1530,'APOIO-DESPESAS'!$A$3:$N$962,2,FALSE)),"")</f>
        <v/>
      </c>
      <c r="B1530" s="223" t="str">
        <f>IFERROR(IF(VLOOKUP($O1530,'APOIO-DESPESAS'!$A$3:$N$962,3,FALSE)="","",VLOOKUP($O1530,'APOIO-DESPESAS'!$A$3:$N$962,3,FALSE)),"")</f>
        <v/>
      </c>
      <c r="C1530" s="223" t="str">
        <f>IFERROR(IF(VLOOKUP($O1530,'APOIO-DESPESAS'!$A$3:$N$962,4,FALSE)="","",VLOOKUP($O1530,'APOIO-DESPESAS'!$A$3:$N$962,4,FALSE)),"")</f>
        <v/>
      </c>
      <c r="D1530" s="223" t="str">
        <f>IFERROR(IF(VLOOKUP($O1530,'APOIO-DESPESAS'!$A$3:$N$962,5,FALSE)="","",VLOOKUP($O1530,'APOIO-DESPESAS'!$A$3:$N$962,5,FALSE)),"")</f>
        <v/>
      </c>
      <c r="E1530" s="223" t="str">
        <f>IFERROR(IF(VLOOKUP($O1530,'APOIO-DESPESAS'!$A$3:$N$962,6,FALSE)="","",VLOOKUP($O1530,'APOIO-DESPESAS'!$A$3:$N$962,6,FALSE)),"")</f>
        <v/>
      </c>
      <c r="F1530" s="223" t="str">
        <f>IFERROR(IF(VLOOKUP($O1530,'APOIO-DESPESAS'!$A$3:$N$962,7,FALSE)="","",VLOOKUP($O1530,'APOIO-DESPESAS'!$A$3:$N$962,7,FALSE)),"")</f>
        <v/>
      </c>
      <c r="G1530" s="223" t="str">
        <f>IFERROR(IF(VLOOKUP($O1530,'APOIO-DESPESAS'!$A$3:$N$962,8,FALSE)="","",VLOOKUP($O1530,'APOIO-DESPESAS'!$A$3:$N$962,8,FALSE)),"")</f>
        <v/>
      </c>
      <c r="H1530" s="223" t="str">
        <f>IFERROR(IF(VLOOKUP($O1530,'APOIO-DESPESAS'!$A$3:$N$962,9,FALSE)="","",VLOOKUP($O1530,'APOIO-DESPESAS'!$A$3:$N$962,9,FALSE)),"")</f>
        <v/>
      </c>
      <c r="I1530" s="223" t="str">
        <f>IFERROR(IF(VLOOKUP($O1530,'APOIO-DESPESAS'!$A$3:$N$962,10,FALSE)="","",VLOOKUP($O1530,'APOIO-DESPESAS'!$A$3:$N$962,10,FALSE)),"")</f>
        <v/>
      </c>
      <c r="J1530" s="223" t="str">
        <f>IFERROR(IF(VLOOKUP($O1530,'APOIO-DESPESAS'!$A$3:$N$962,11,FALSE)="","",VLOOKUP($O1530,'APOIO-DESPESAS'!$A$3:$N$962,11,FALSE)),"")</f>
        <v/>
      </c>
      <c r="K1530" s="223" t="str">
        <f>IFERROR(IF(VLOOKUP($O1530,'APOIO-DESPESAS'!$A$3:$N$962,12,FALSE)="","",VLOOKUP($O1530,'APOIO-DESPESAS'!$A$3:$N$962,12,FALSE)),"")</f>
        <v/>
      </c>
      <c r="L1530" s="223" t="str">
        <f>IFERROR(IF(VLOOKUP($O1530,'APOIO-DESPESAS'!$A$3:$N$962,13,FALSE)="","",VLOOKUP($O1530,'APOIO-DESPESAS'!$A$3:$N$962,13,FALSE)),"")</f>
        <v/>
      </c>
      <c r="M1530" s="223" t="str">
        <f>IFERROR(IF(VLOOKUP($O1530,'APOIO-DESPESAS'!$A$3:$N$962,14,FALSE)="","",VLOOKUP($O1530,'APOIO-DESPESAS'!$A$3:$N$962,14,FALSE)),"")</f>
        <v/>
      </c>
      <c r="O1530" s="223">
        <f t="shared" si="23"/>
        <v>1528</v>
      </c>
    </row>
    <row r="1531" spans="1:15" x14ac:dyDescent="0.25">
      <c r="A1531" s="223" t="str">
        <f>IFERROR(IF(VLOOKUP($O1531,'APOIO-DESPESAS'!$A$3:$N$962,2,FALSE)="","",VLOOKUP($O1531,'APOIO-DESPESAS'!$A$3:$N$962,2,FALSE)),"")</f>
        <v/>
      </c>
      <c r="B1531" s="223" t="str">
        <f>IFERROR(IF(VLOOKUP($O1531,'APOIO-DESPESAS'!$A$3:$N$962,3,FALSE)="","",VLOOKUP($O1531,'APOIO-DESPESAS'!$A$3:$N$962,3,FALSE)),"")</f>
        <v/>
      </c>
      <c r="C1531" s="223" t="str">
        <f>IFERROR(IF(VLOOKUP($O1531,'APOIO-DESPESAS'!$A$3:$N$962,4,FALSE)="","",VLOOKUP($O1531,'APOIO-DESPESAS'!$A$3:$N$962,4,FALSE)),"")</f>
        <v/>
      </c>
      <c r="D1531" s="223" t="str">
        <f>IFERROR(IF(VLOOKUP($O1531,'APOIO-DESPESAS'!$A$3:$N$962,5,FALSE)="","",VLOOKUP($O1531,'APOIO-DESPESAS'!$A$3:$N$962,5,FALSE)),"")</f>
        <v/>
      </c>
      <c r="E1531" s="223" t="str">
        <f>IFERROR(IF(VLOOKUP($O1531,'APOIO-DESPESAS'!$A$3:$N$962,6,FALSE)="","",VLOOKUP($O1531,'APOIO-DESPESAS'!$A$3:$N$962,6,FALSE)),"")</f>
        <v/>
      </c>
      <c r="F1531" s="223" t="str">
        <f>IFERROR(IF(VLOOKUP($O1531,'APOIO-DESPESAS'!$A$3:$N$962,7,FALSE)="","",VLOOKUP($O1531,'APOIO-DESPESAS'!$A$3:$N$962,7,FALSE)),"")</f>
        <v/>
      </c>
      <c r="G1531" s="223" t="str">
        <f>IFERROR(IF(VLOOKUP($O1531,'APOIO-DESPESAS'!$A$3:$N$962,8,FALSE)="","",VLOOKUP($O1531,'APOIO-DESPESAS'!$A$3:$N$962,8,FALSE)),"")</f>
        <v/>
      </c>
      <c r="H1531" s="223" t="str">
        <f>IFERROR(IF(VLOOKUP($O1531,'APOIO-DESPESAS'!$A$3:$N$962,9,FALSE)="","",VLOOKUP($O1531,'APOIO-DESPESAS'!$A$3:$N$962,9,FALSE)),"")</f>
        <v/>
      </c>
      <c r="I1531" s="223" t="str">
        <f>IFERROR(IF(VLOOKUP($O1531,'APOIO-DESPESAS'!$A$3:$N$962,10,FALSE)="","",VLOOKUP($O1531,'APOIO-DESPESAS'!$A$3:$N$962,10,FALSE)),"")</f>
        <v/>
      </c>
      <c r="J1531" s="223" t="str">
        <f>IFERROR(IF(VLOOKUP($O1531,'APOIO-DESPESAS'!$A$3:$N$962,11,FALSE)="","",VLOOKUP($O1531,'APOIO-DESPESAS'!$A$3:$N$962,11,FALSE)),"")</f>
        <v/>
      </c>
      <c r="K1531" s="223" t="str">
        <f>IFERROR(IF(VLOOKUP($O1531,'APOIO-DESPESAS'!$A$3:$N$962,12,FALSE)="","",VLOOKUP($O1531,'APOIO-DESPESAS'!$A$3:$N$962,12,FALSE)),"")</f>
        <v/>
      </c>
      <c r="L1531" s="223" t="str">
        <f>IFERROR(IF(VLOOKUP($O1531,'APOIO-DESPESAS'!$A$3:$N$962,13,FALSE)="","",VLOOKUP($O1531,'APOIO-DESPESAS'!$A$3:$N$962,13,FALSE)),"")</f>
        <v/>
      </c>
      <c r="M1531" s="223" t="str">
        <f>IFERROR(IF(VLOOKUP($O1531,'APOIO-DESPESAS'!$A$3:$N$962,14,FALSE)="","",VLOOKUP($O1531,'APOIO-DESPESAS'!$A$3:$N$962,14,FALSE)),"")</f>
        <v/>
      </c>
      <c r="O1531" s="223">
        <f t="shared" si="23"/>
        <v>1529</v>
      </c>
    </row>
    <row r="1532" spans="1:15" x14ac:dyDescent="0.25">
      <c r="A1532" s="223" t="str">
        <f>IFERROR(IF(VLOOKUP($O1532,'APOIO-DESPESAS'!$A$3:$N$962,2,FALSE)="","",VLOOKUP($O1532,'APOIO-DESPESAS'!$A$3:$N$962,2,FALSE)),"")</f>
        <v/>
      </c>
      <c r="B1532" s="223" t="str">
        <f>IFERROR(IF(VLOOKUP($O1532,'APOIO-DESPESAS'!$A$3:$N$962,3,FALSE)="","",VLOOKUP($O1532,'APOIO-DESPESAS'!$A$3:$N$962,3,FALSE)),"")</f>
        <v/>
      </c>
      <c r="C1532" s="223" t="str">
        <f>IFERROR(IF(VLOOKUP($O1532,'APOIO-DESPESAS'!$A$3:$N$962,4,FALSE)="","",VLOOKUP($O1532,'APOIO-DESPESAS'!$A$3:$N$962,4,FALSE)),"")</f>
        <v/>
      </c>
      <c r="D1532" s="223" t="str">
        <f>IFERROR(IF(VLOOKUP($O1532,'APOIO-DESPESAS'!$A$3:$N$962,5,FALSE)="","",VLOOKUP($O1532,'APOIO-DESPESAS'!$A$3:$N$962,5,FALSE)),"")</f>
        <v/>
      </c>
      <c r="E1532" s="223" t="str">
        <f>IFERROR(IF(VLOOKUP($O1532,'APOIO-DESPESAS'!$A$3:$N$962,6,FALSE)="","",VLOOKUP($O1532,'APOIO-DESPESAS'!$A$3:$N$962,6,FALSE)),"")</f>
        <v/>
      </c>
      <c r="F1532" s="223" t="str">
        <f>IFERROR(IF(VLOOKUP($O1532,'APOIO-DESPESAS'!$A$3:$N$962,7,FALSE)="","",VLOOKUP($O1532,'APOIO-DESPESAS'!$A$3:$N$962,7,FALSE)),"")</f>
        <v/>
      </c>
      <c r="G1532" s="223" t="str">
        <f>IFERROR(IF(VLOOKUP($O1532,'APOIO-DESPESAS'!$A$3:$N$962,8,FALSE)="","",VLOOKUP($O1532,'APOIO-DESPESAS'!$A$3:$N$962,8,FALSE)),"")</f>
        <v/>
      </c>
      <c r="H1532" s="223" t="str">
        <f>IFERROR(IF(VLOOKUP($O1532,'APOIO-DESPESAS'!$A$3:$N$962,9,FALSE)="","",VLOOKUP($O1532,'APOIO-DESPESAS'!$A$3:$N$962,9,FALSE)),"")</f>
        <v/>
      </c>
      <c r="I1532" s="223" t="str">
        <f>IFERROR(IF(VLOOKUP($O1532,'APOIO-DESPESAS'!$A$3:$N$962,10,FALSE)="","",VLOOKUP($O1532,'APOIO-DESPESAS'!$A$3:$N$962,10,FALSE)),"")</f>
        <v/>
      </c>
      <c r="J1532" s="223" t="str">
        <f>IFERROR(IF(VLOOKUP($O1532,'APOIO-DESPESAS'!$A$3:$N$962,11,FALSE)="","",VLOOKUP($O1532,'APOIO-DESPESAS'!$A$3:$N$962,11,FALSE)),"")</f>
        <v/>
      </c>
      <c r="K1532" s="223" t="str">
        <f>IFERROR(IF(VLOOKUP($O1532,'APOIO-DESPESAS'!$A$3:$N$962,12,FALSE)="","",VLOOKUP($O1532,'APOIO-DESPESAS'!$A$3:$N$962,12,FALSE)),"")</f>
        <v/>
      </c>
      <c r="L1532" s="223" t="str">
        <f>IFERROR(IF(VLOOKUP($O1532,'APOIO-DESPESAS'!$A$3:$N$962,13,FALSE)="","",VLOOKUP($O1532,'APOIO-DESPESAS'!$A$3:$N$962,13,FALSE)),"")</f>
        <v/>
      </c>
      <c r="M1532" s="223" t="str">
        <f>IFERROR(IF(VLOOKUP($O1532,'APOIO-DESPESAS'!$A$3:$N$962,14,FALSE)="","",VLOOKUP($O1532,'APOIO-DESPESAS'!$A$3:$N$962,14,FALSE)),"")</f>
        <v/>
      </c>
      <c r="O1532" s="223">
        <f t="shared" si="23"/>
        <v>1530</v>
      </c>
    </row>
    <row r="1533" spans="1:15" x14ac:dyDescent="0.25">
      <c r="A1533" s="223" t="str">
        <f>IFERROR(IF(VLOOKUP($O1533,'APOIO-DESPESAS'!$A$3:$N$962,2,FALSE)="","",VLOOKUP($O1533,'APOIO-DESPESAS'!$A$3:$N$962,2,FALSE)),"")</f>
        <v/>
      </c>
      <c r="B1533" s="223" t="str">
        <f>IFERROR(IF(VLOOKUP($O1533,'APOIO-DESPESAS'!$A$3:$N$962,3,FALSE)="","",VLOOKUP($O1533,'APOIO-DESPESAS'!$A$3:$N$962,3,FALSE)),"")</f>
        <v/>
      </c>
      <c r="C1533" s="223" t="str">
        <f>IFERROR(IF(VLOOKUP($O1533,'APOIO-DESPESAS'!$A$3:$N$962,4,FALSE)="","",VLOOKUP($O1533,'APOIO-DESPESAS'!$A$3:$N$962,4,FALSE)),"")</f>
        <v/>
      </c>
      <c r="D1533" s="223" t="str">
        <f>IFERROR(IF(VLOOKUP($O1533,'APOIO-DESPESAS'!$A$3:$N$962,5,FALSE)="","",VLOOKUP($O1533,'APOIO-DESPESAS'!$A$3:$N$962,5,FALSE)),"")</f>
        <v/>
      </c>
      <c r="E1533" s="223" t="str">
        <f>IFERROR(IF(VLOOKUP($O1533,'APOIO-DESPESAS'!$A$3:$N$962,6,FALSE)="","",VLOOKUP($O1533,'APOIO-DESPESAS'!$A$3:$N$962,6,FALSE)),"")</f>
        <v/>
      </c>
      <c r="F1533" s="223" t="str">
        <f>IFERROR(IF(VLOOKUP($O1533,'APOIO-DESPESAS'!$A$3:$N$962,7,FALSE)="","",VLOOKUP($O1533,'APOIO-DESPESAS'!$A$3:$N$962,7,FALSE)),"")</f>
        <v/>
      </c>
      <c r="G1533" s="223" t="str">
        <f>IFERROR(IF(VLOOKUP($O1533,'APOIO-DESPESAS'!$A$3:$N$962,8,FALSE)="","",VLOOKUP($O1533,'APOIO-DESPESAS'!$A$3:$N$962,8,FALSE)),"")</f>
        <v/>
      </c>
      <c r="H1533" s="223" t="str">
        <f>IFERROR(IF(VLOOKUP($O1533,'APOIO-DESPESAS'!$A$3:$N$962,9,FALSE)="","",VLOOKUP($O1533,'APOIO-DESPESAS'!$A$3:$N$962,9,FALSE)),"")</f>
        <v/>
      </c>
      <c r="I1533" s="223" t="str">
        <f>IFERROR(IF(VLOOKUP($O1533,'APOIO-DESPESAS'!$A$3:$N$962,10,FALSE)="","",VLOOKUP($O1533,'APOIO-DESPESAS'!$A$3:$N$962,10,FALSE)),"")</f>
        <v/>
      </c>
      <c r="J1533" s="223" t="str">
        <f>IFERROR(IF(VLOOKUP($O1533,'APOIO-DESPESAS'!$A$3:$N$962,11,FALSE)="","",VLOOKUP($O1533,'APOIO-DESPESAS'!$A$3:$N$962,11,FALSE)),"")</f>
        <v/>
      </c>
      <c r="K1533" s="223" t="str">
        <f>IFERROR(IF(VLOOKUP($O1533,'APOIO-DESPESAS'!$A$3:$N$962,12,FALSE)="","",VLOOKUP($O1533,'APOIO-DESPESAS'!$A$3:$N$962,12,FALSE)),"")</f>
        <v/>
      </c>
      <c r="L1533" s="223" t="str">
        <f>IFERROR(IF(VLOOKUP($O1533,'APOIO-DESPESAS'!$A$3:$N$962,13,FALSE)="","",VLOOKUP($O1533,'APOIO-DESPESAS'!$A$3:$N$962,13,FALSE)),"")</f>
        <v/>
      </c>
      <c r="M1533" s="223" t="str">
        <f>IFERROR(IF(VLOOKUP($O1533,'APOIO-DESPESAS'!$A$3:$N$962,14,FALSE)="","",VLOOKUP($O1533,'APOIO-DESPESAS'!$A$3:$N$962,14,FALSE)),"")</f>
        <v/>
      </c>
      <c r="O1533" s="223">
        <f t="shared" si="23"/>
        <v>1531</v>
      </c>
    </row>
    <row r="1534" spans="1:15" x14ac:dyDescent="0.25">
      <c r="A1534" s="223" t="str">
        <f>IFERROR(IF(VLOOKUP($O1534,'APOIO-DESPESAS'!$A$3:$N$962,2,FALSE)="","",VLOOKUP($O1534,'APOIO-DESPESAS'!$A$3:$N$962,2,FALSE)),"")</f>
        <v/>
      </c>
      <c r="B1534" s="223" t="str">
        <f>IFERROR(IF(VLOOKUP($O1534,'APOIO-DESPESAS'!$A$3:$N$962,3,FALSE)="","",VLOOKUP($O1534,'APOIO-DESPESAS'!$A$3:$N$962,3,FALSE)),"")</f>
        <v/>
      </c>
      <c r="C1534" s="223" t="str">
        <f>IFERROR(IF(VLOOKUP($O1534,'APOIO-DESPESAS'!$A$3:$N$962,4,FALSE)="","",VLOOKUP($O1534,'APOIO-DESPESAS'!$A$3:$N$962,4,FALSE)),"")</f>
        <v/>
      </c>
      <c r="D1534" s="223" t="str">
        <f>IFERROR(IF(VLOOKUP($O1534,'APOIO-DESPESAS'!$A$3:$N$962,5,FALSE)="","",VLOOKUP($O1534,'APOIO-DESPESAS'!$A$3:$N$962,5,FALSE)),"")</f>
        <v/>
      </c>
      <c r="E1534" s="223" t="str">
        <f>IFERROR(IF(VLOOKUP($O1534,'APOIO-DESPESAS'!$A$3:$N$962,6,FALSE)="","",VLOOKUP($O1534,'APOIO-DESPESAS'!$A$3:$N$962,6,FALSE)),"")</f>
        <v/>
      </c>
      <c r="F1534" s="223" t="str">
        <f>IFERROR(IF(VLOOKUP($O1534,'APOIO-DESPESAS'!$A$3:$N$962,7,FALSE)="","",VLOOKUP($O1534,'APOIO-DESPESAS'!$A$3:$N$962,7,FALSE)),"")</f>
        <v/>
      </c>
      <c r="G1534" s="223" t="str">
        <f>IFERROR(IF(VLOOKUP($O1534,'APOIO-DESPESAS'!$A$3:$N$962,8,FALSE)="","",VLOOKUP($O1534,'APOIO-DESPESAS'!$A$3:$N$962,8,FALSE)),"")</f>
        <v/>
      </c>
      <c r="H1534" s="223" t="str">
        <f>IFERROR(IF(VLOOKUP($O1534,'APOIO-DESPESAS'!$A$3:$N$962,9,FALSE)="","",VLOOKUP($O1534,'APOIO-DESPESAS'!$A$3:$N$962,9,FALSE)),"")</f>
        <v/>
      </c>
      <c r="I1534" s="223" t="str">
        <f>IFERROR(IF(VLOOKUP($O1534,'APOIO-DESPESAS'!$A$3:$N$962,10,FALSE)="","",VLOOKUP($O1534,'APOIO-DESPESAS'!$A$3:$N$962,10,FALSE)),"")</f>
        <v/>
      </c>
      <c r="J1534" s="223" t="str">
        <f>IFERROR(IF(VLOOKUP($O1534,'APOIO-DESPESAS'!$A$3:$N$962,11,FALSE)="","",VLOOKUP($O1534,'APOIO-DESPESAS'!$A$3:$N$962,11,FALSE)),"")</f>
        <v/>
      </c>
      <c r="K1534" s="223" t="str">
        <f>IFERROR(IF(VLOOKUP($O1534,'APOIO-DESPESAS'!$A$3:$N$962,12,FALSE)="","",VLOOKUP($O1534,'APOIO-DESPESAS'!$A$3:$N$962,12,FALSE)),"")</f>
        <v/>
      </c>
      <c r="L1534" s="223" t="str">
        <f>IFERROR(IF(VLOOKUP($O1534,'APOIO-DESPESAS'!$A$3:$N$962,13,FALSE)="","",VLOOKUP($O1534,'APOIO-DESPESAS'!$A$3:$N$962,13,FALSE)),"")</f>
        <v/>
      </c>
      <c r="M1534" s="223" t="str">
        <f>IFERROR(IF(VLOOKUP($O1534,'APOIO-DESPESAS'!$A$3:$N$962,14,FALSE)="","",VLOOKUP($O1534,'APOIO-DESPESAS'!$A$3:$N$962,14,FALSE)),"")</f>
        <v/>
      </c>
      <c r="O1534" s="223">
        <f t="shared" si="23"/>
        <v>1532</v>
      </c>
    </row>
    <row r="1535" spans="1:15" x14ac:dyDescent="0.25">
      <c r="A1535" s="223" t="str">
        <f>IFERROR(IF(VLOOKUP($O1535,'APOIO-DESPESAS'!$A$3:$N$962,2,FALSE)="","",VLOOKUP($O1535,'APOIO-DESPESAS'!$A$3:$N$962,2,FALSE)),"")</f>
        <v/>
      </c>
      <c r="B1535" s="223" t="str">
        <f>IFERROR(IF(VLOOKUP($O1535,'APOIO-DESPESAS'!$A$3:$N$962,3,FALSE)="","",VLOOKUP($O1535,'APOIO-DESPESAS'!$A$3:$N$962,3,FALSE)),"")</f>
        <v/>
      </c>
      <c r="C1535" s="223" t="str">
        <f>IFERROR(IF(VLOOKUP($O1535,'APOIO-DESPESAS'!$A$3:$N$962,4,FALSE)="","",VLOOKUP($O1535,'APOIO-DESPESAS'!$A$3:$N$962,4,FALSE)),"")</f>
        <v/>
      </c>
      <c r="D1535" s="223" t="str">
        <f>IFERROR(IF(VLOOKUP($O1535,'APOIO-DESPESAS'!$A$3:$N$962,5,FALSE)="","",VLOOKUP($O1535,'APOIO-DESPESAS'!$A$3:$N$962,5,FALSE)),"")</f>
        <v/>
      </c>
      <c r="E1535" s="223" t="str">
        <f>IFERROR(IF(VLOOKUP($O1535,'APOIO-DESPESAS'!$A$3:$N$962,6,FALSE)="","",VLOOKUP($O1535,'APOIO-DESPESAS'!$A$3:$N$962,6,FALSE)),"")</f>
        <v/>
      </c>
      <c r="F1535" s="223" t="str">
        <f>IFERROR(IF(VLOOKUP($O1535,'APOIO-DESPESAS'!$A$3:$N$962,7,FALSE)="","",VLOOKUP($O1535,'APOIO-DESPESAS'!$A$3:$N$962,7,FALSE)),"")</f>
        <v/>
      </c>
      <c r="G1535" s="223" t="str">
        <f>IFERROR(IF(VLOOKUP($O1535,'APOIO-DESPESAS'!$A$3:$N$962,8,FALSE)="","",VLOOKUP($O1535,'APOIO-DESPESAS'!$A$3:$N$962,8,FALSE)),"")</f>
        <v/>
      </c>
      <c r="H1535" s="223" t="str">
        <f>IFERROR(IF(VLOOKUP($O1535,'APOIO-DESPESAS'!$A$3:$N$962,9,FALSE)="","",VLOOKUP($O1535,'APOIO-DESPESAS'!$A$3:$N$962,9,FALSE)),"")</f>
        <v/>
      </c>
      <c r="I1535" s="223" t="str">
        <f>IFERROR(IF(VLOOKUP($O1535,'APOIO-DESPESAS'!$A$3:$N$962,10,FALSE)="","",VLOOKUP($O1535,'APOIO-DESPESAS'!$A$3:$N$962,10,FALSE)),"")</f>
        <v/>
      </c>
      <c r="J1535" s="223" t="str">
        <f>IFERROR(IF(VLOOKUP($O1535,'APOIO-DESPESAS'!$A$3:$N$962,11,FALSE)="","",VLOOKUP($O1535,'APOIO-DESPESAS'!$A$3:$N$962,11,FALSE)),"")</f>
        <v/>
      </c>
      <c r="K1535" s="223" t="str">
        <f>IFERROR(IF(VLOOKUP($O1535,'APOIO-DESPESAS'!$A$3:$N$962,12,FALSE)="","",VLOOKUP($O1535,'APOIO-DESPESAS'!$A$3:$N$962,12,FALSE)),"")</f>
        <v/>
      </c>
      <c r="L1535" s="223" t="str">
        <f>IFERROR(IF(VLOOKUP($O1535,'APOIO-DESPESAS'!$A$3:$N$962,13,FALSE)="","",VLOOKUP($O1535,'APOIO-DESPESAS'!$A$3:$N$962,13,FALSE)),"")</f>
        <v/>
      </c>
      <c r="M1535" s="223" t="str">
        <f>IFERROR(IF(VLOOKUP($O1535,'APOIO-DESPESAS'!$A$3:$N$962,14,FALSE)="","",VLOOKUP($O1535,'APOIO-DESPESAS'!$A$3:$N$962,14,FALSE)),"")</f>
        <v/>
      </c>
      <c r="O1535" s="223">
        <f t="shared" si="23"/>
        <v>1533</v>
      </c>
    </row>
    <row r="1536" spans="1:15" x14ac:dyDescent="0.25">
      <c r="A1536" s="223" t="str">
        <f>IFERROR(IF(VLOOKUP($O1536,'APOIO-DESPESAS'!$A$3:$N$962,2,FALSE)="","",VLOOKUP($O1536,'APOIO-DESPESAS'!$A$3:$N$962,2,FALSE)),"")</f>
        <v/>
      </c>
      <c r="B1536" s="223" t="str">
        <f>IFERROR(IF(VLOOKUP($O1536,'APOIO-DESPESAS'!$A$3:$N$962,3,FALSE)="","",VLOOKUP($O1536,'APOIO-DESPESAS'!$A$3:$N$962,3,FALSE)),"")</f>
        <v/>
      </c>
      <c r="C1536" s="223" t="str">
        <f>IFERROR(IF(VLOOKUP($O1536,'APOIO-DESPESAS'!$A$3:$N$962,4,FALSE)="","",VLOOKUP($O1536,'APOIO-DESPESAS'!$A$3:$N$962,4,FALSE)),"")</f>
        <v/>
      </c>
      <c r="D1536" s="223" t="str">
        <f>IFERROR(IF(VLOOKUP($O1536,'APOIO-DESPESAS'!$A$3:$N$962,5,FALSE)="","",VLOOKUP($O1536,'APOIO-DESPESAS'!$A$3:$N$962,5,FALSE)),"")</f>
        <v/>
      </c>
      <c r="E1536" s="223" t="str">
        <f>IFERROR(IF(VLOOKUP($O1536,'APOIO-DESPESAS'!$A$3:$N$962,6,FALSE)="","",VLOOKUP($O1536,'APOIO-DESPESAS'!$A$3:$N$962,6,FALSE)),"")</f>
        <v/>
      </c>
      <c r="F1536" s="223" t="str">
        <f>IFERROR(IF(VLOOKUP($O1536,'APOIO-DESPESAS'!$A$3:$N$962,7,FALSE)="","",VLOOKUP($O1536,'APOIO-DESPESAS'!$A$3:$N$962,7,FALSE)),"")</f>
        <v/>
      </c>
      <c r="G1536" s="223" t="str">
        <f>IFERROR(IF(VLOOKUP($O1536,'APOIO-DESPESAS'!$A$3:$N$962,8,FALSE)="","",VLOOKUP($O1536,'APOIO-DESPESAS'!$A$3:$N$962,8,FALSE)),"")</f>
        <v/>
      </c>
      <c r="H1536" s="223" t="str">
        <f>IFERROR(IF(VLOOKUP($O1536,'APOIO-DESPESAS'!$A$3:$N$962,9,FALSE)="","",VLOOKUP($O1536,'APOIO-DESPESAS'!$A$3:$N$962,9,FALSE)),"")</f>
        <v/>
      </c>
      <c r="I1536" s="223" t="str">
        <f>IFERROR(IF(VLOOKUP($O1536,'APOIO-DESPESAS'!$A$3:$N$962,10,FALSE)="","",VLOOKUP($O1536,'APOIO-DESPESAS'!$A$3:$N$962,10,FALSE)),"")</f>
        <v/>
      </c>
      <c r="J1536" s="223" t="str">
        <f>IFERROR(IF(VLOOKUP($O1536,'APOIO-DESPESAS'!$A$3:$N$962,11,FALSE)="","",VLOOKUP($O1536,'APOIO-DESPESAS'!$A$3:$N$962,11,FALSE)),"")</f>
        <v/>
      </c>
      <c r="K1536" s="223" t="str">
        <f>IFERROR(IF(VLOOKUP($O1536,'APOIO-DESPESAS'!$A$3:$N$962,12,FALSE)="","",VLOOKUP($O1536,'APOIO-DESPESAS'!$A$3:$N$962,12,FALSE)),"")</f>
        <v/>
      </c>
      <c r="L1536" s="223" t="str">
        <f>IFERROR(IF(VLOOKUP($O1536,'APOIO-DESPESAS'!$A$3:$N$962,13,FALSE)="","",VLOOKUP($O1536,'APOIO-DESPESAS'!$A$3:$N$962,13,FALSE)),"")</f>
        <v/>
      </c>
      <c r="M1536" s="223" t="str">
        <f>IFERROR(IF(VLOOKUP($O1536,'APOIO-DESPESAS'!$A$3:$N$962,14,FALSE)="","",VLOOKUP($O1536,'APOIO-DESPESAS'!$A$3:$N$962,14,FALSE)),"")</f>
        <v/>
      </c>
      <c r="O1536" s="223">
        <f t="shared" si="23"/>
        <v>1534</v>
      </c>
    </row>
    <row r="1537" spans="1:15" x14ac:dyDescent="0.25">
      <c r="A1537" s="223" t="str">
        <f>IFERROR(IF(VLOOKUP($O1537,'APOIO-DESPESAS'!$A$3:$N$962,2,FALSE)="","",VLOOKUP($O1537,'APOIO-DESPESAS'!$A$3:$N$962,2,FALSE)),"")</f>
        <v/>
      </c>
      <c r="B1537" s="223" t="str">
        <f>IFERROR(IF(VLOOKUP($O1537,'APOIO-DESPESAS'!$A$3:$N$962,3,FALSE)="","",VLOOKUP($O1537,'APOIO-DESPESAS'!$A$3:$N$962,3,FALSE)),"")</f>
        <v/>
      </c>
      <c r="C1537" s="223" t="str">
        <f>IFERROR(IF(VLOOKUP($O1537,'APOIO-DESPESAS'!$A$3:$N$962,4,FALSE)="","",VLOOKUP($O1537,'APOIO-DESPESAS'!$A$3:$N$962,4,FALSE)),"")</f>
        <v/>
      </c>
      <c r="D1537" s="223" t="str">
        <f>IFERROR(IF(VLOOKUP($O1537,'APOIO-DESPESAS'!$A$3:$N$962,5,FALSE)="","",VLOOKUP($O1537,'APOIO-DESPESAS'!$A$3:$N$962,5,FALSE)),"")</f>
        <v/>
      </c>
      <c r="E1537" s="223" t="str">
        <f>IFERROR(IF(VLOOKUP($O1537,'APOIO-DESPESAS'!$A$3:$N$962,6,FALSE)="","",VLOOKUP($O1537,'APOIO-DESPESAS'!$A$3:$N$962,6,FALSE)),"")</f>
        <v/>
      </c>
      <c r="F1537" s="223" t="str">
        <f>IFERROR(IF(VLOOKUP($O1537,'APOIO-DESPESAS'!$A$3:$N$962,7,FALSE)="","",VLOOKUP($O1537,'APOIO-DESPESAS'!$A$3:$N$962,7,FALSE)),"")</f>
        <v/>
      </c>
      <c r="G1537" s="223" t="str">
        <f>IFERROR(IF(VLOOKUP($O1537,'APOIO-DESPESAS'!$A$3:$N$962,8,FALSE)="","",VLOOKUP($O1537,'APOIO-DESPESAS'!$A$3:$N$962,8,FALSE)),"")</f>
        <v/>
      </c>
      <c r="H1537" s="223" t="str">
        <f>IFERROR(IF(VLOOKUP($O1537,'APOIO-DESPESAS'!$A$3:$N$962,9,FALSE)="","",VLOOKUP($O1537,'APOIO-DESPESAS'!$A$3:$N$962,9,FALSE)),"")</f>
        <v/>
      </c>
      <c r="I1537" s="223" t="str">
        <f>IFERROR(IF(VLOOKUP($O1537,'APOIO-DESPESAS'!$A$3:$N$962,10,FALSE)="","",VLOOKUP($O1537,'APOIO-DESPESAS'!$A$3:$N$962,10,FALSE)),"")</f>
        <v/>
      </c>
      <c r="J1537" s="223" t="str">
        <f>IFERROR(IF(VLOOKUP($O1537,'APOIO-DESPESAS'!$A$3:$N$962,11,FALSE)="","",VLOOKUP($O1537,'APOIO-DESPESAS'!$A$3:$N$962,11,FALSE)),"")</f>
        <v/>
      </c>
      <c r="K1537" s="223" t="str">
        <f>IFERROR(IF(VLOOKUP($O1537,'APOIO-DESPESAS'!$A$3:$N$962,12,FALSE)="","",VLOOKUP($O1537,'APOIO-DESPESAS'!$A$3:$N$962,12,FALSE)),"")</f>
        <v/>
      </c>
      <c r="L1537" s="223" t="str">
        <f>IFERROR(IF(VLOOKUP($O1537,'APOIO-DESPESAS'!$A$3:$N$962,13,FALSE)="","",VLOOKUP($O1537,'APOIO-DESPESAS'!$A$3:$N$962,13,FALSE)),"")</f>
        <v/>
      </c>
      <c r="M1537" s="223" t="str">
        <f>IFERROR(IF(VLOOKUP($O1537,'APOIO-DESPESAS'!$A$3:$N$962,14,FALSE)="","",VLOOKUP($O1537,'APOIO-DESPESAS'!$A$3:$N$962,14,FALSE)),"")</f>
        <v/>
      </c>
      <c r="O1537" s="223">
        <f t="shared" si="23"/>
        <v>1535</v>
      </c>
    </row>
    <row r="1538" spans="1:15" x14ac:dyDescent="0.25">
      <c r="A1538" s="223" t="str">
        <f>IFERROR(IF(VLOOKUP($O1538,'APOIO-DESPESAS'!$A$3:$N$962,2,FALSE)="","",VLOOKUP($O1538,'APOIO-DESPESAS'!$A$3:$N$962,2,FALSE)),"")</f>
        <v/>
      </c>
      <c r="B1538" s="223" t="str">
        <f>IFERROR(IF(VLOOKUP($O1538,'APOIO-DESPESAS'!$A$3:$N$962,3,FALSE)="","",VLOOKUP($O1538,'APOIO-DESPESAS'!$A$3:$N$962,3,FALSE)),"")</f>
        <v/>
      </c>
      <c r="C1538" s="223" t="str">
        <f>IFERROR(IF(VLOOKUP($O1538,'APOIO-DESPESAS'!$A$3:$N$962,4,FALSE)="","",VLOOKUP($O1538,'APOIO-DESPESAS'!$A$3:$N$962,4,FALSE)),"")</f>
        <v/>
      </c>
      <c r="D1538" s="223" t="str">
        <f>IFERROR(IF(VLOOKUP($O1538,'APOIO-DESPESAS'!$A$3:$N$962,5,FALSE)="","",VLOOKUP($O1538,'APOIO-DESPESAS'!$A$3:$N$962,5,FALSE)),"")</f>
        <v/>
      </c>
      <c r="E1538" s="223" t="str">
        <f>IFERROR(IF(VLOOKUP($O1538,'APOIO-DESPESAS'!$A$3:$N$962,6,FALSE)="","",VLOOKUP($O1538,'APOIO-DESPESAS'!$A$3:$N$962,6,FALSE)),"")</f>
        <v/>
      </c>
      <c r="F1538" s="223" t="str">
        <f>IFERROR(IF(VLOOKUP($O1538,'APOIO-DESPESAS'!$A$3:$N$962,7,FALSE)="","",VLOOKUP($O1538,'APOIO-DESPESAS'!$A$3:$N$962,7,FALSE)),"")</f>
        <v/>
      </c>
      <c r="G1538" s="223" t="str">
        <f>IFERROR(IF(VLOOKUP($O1538,'APOIO-DESPESAS'!$A$3:$N$962,8,FALSE)="","",VLOOKUP($O1538,'APOIO-DESPESAS'!$A$3:$N$962,8,FALSE)),"")</f>
        <v/>
      </c>
      <c r="H1538" s="223" t="str">
        <f>IFERROR(IF(VLOOKUP($O1538,'APOIO-DESPESAS'!$A$3:$N$962,9,FALSE)="","",VLOOKUP($O1538,'APOIO-DESPESAS'!$A$3:$N$962,9,FALSE)),"")</f>
        <v/>
      </c>
      <c r="I1538" s="223" t="str">
        <f>IFERROR(IF(VLOOKUP($O1538,'APOIO-DESPESAS'!$A$3:$N$962,10,FALSE)="","",VLOOKUP($O1538,'APOIO-DESPESAS'!$A$3:$N$962,10,FALSE)),"")</f>
        <v/>
      </c>
      <c r="J1538" s="223" t="str">
        <f>IFERROR(IF(VLOOKUP($O1538,'APOIO-DESPESAS'!$A$3:$N$962,11,FALSE)="","",VLOOKUP($O1538,'APOIO-DESPESAS'!$A$3:$N$962,11,FALSE)),"")</f>
        <v/>
      </c>
      <c r="K1538" s="223" t="str">
        <f>IFERROR(IF(VLOOKUP($O1538,'APOIO-DESPESAS'!$A$3:$N$962,12,FALSE)="","",VLOOKUP($O1538,'APOIO-DESPESAS'!$A$3:$N$962,12,FALSE)),"")</f>
        <v/>
      </c>
      <c r="L1538" s="223" t="str">
        <f>IFERROR(IF(VLOOKUP($O1538,'APOIO-DESPESAS'!$A$3:$N$962,13,FALSE)="","",VLOOKUP($O1538,'APOIO-DESPESAS'!$A$3:$N$962,13,FALSE)),"")</f>
        <v/>
      </c>
      <c r="M1538" s="223" t="str">
        <f>IFERROR(IF(VLOOKUP($O1538,'APOIO-DESPESAS'!$A$3:$N$962,14,FALSE)="","",VLOOKUP($O1538,'APOIO-DESPESAS'!$A$3:$N$962,14,FALSE)),"")</f>
        <v/>
      </c>
      <c r="O1538" s="223">
        <f t="shared" si="23"/>
        <v>1536</v>
      </c>
    </row>
    <row r="1539" spans="1:15" x14ac:dyDescent="0.25">
      <c r="A1539" s="223" t="str">
        <f>IFERROR(IF(VLOOKUP($O1539,'APOIO-DESPESAS'!$A$3:$N$962,2,FALSE)="","",VLOOKUP($O1539,'APOIO-DESPESAS'!$A$3:$N$962,2,FALSE)),"")</f>
        <v/>
      </c>
      <c r="B1539" s="223" t="str">
        <f>IFERROR(IF(VLOOKUP($O1539,'APOIO-DESPESAS'!$A$3:$N$962,3,FALSE)="","",VLOOKUP($O1539,'APOIO-DESPESAS'!$A$3:$N$962,3,FALSE)),"")</f>
        <v/>
      </c>
      <c r="C1539" s="223" t="str">
        <f>IFERROR(IF(VLOOKUP($O1539,'APOIO-DESPESAS'!$A$3:$N$962,4,FALSE)="","",VLOOKUP($O1539,'APOIO-DESPESAS'!$A$3:$N$962,4,FALSE)),"")</f>
        <v/>
      </c>
      <c r="D1539" s="223" t="str">
        <f>IFERROR(IF(VLOOKUP($O1539,'APOIO-DESPESAS'!$A$3:$N$962,5,FALSE)="","",VLOOKUP($O1539,'APOIO-DESPESAS'!$A$3:$N$962,5,FALSE)),"")</f>
        <v/>
      </c>
      <c r="E1539" s="223" t="str">
        <f>IFERROR(IF(VLOOKUP($O1539,'APOIO-DESPESAS'!$A$3:$N$962,6,FALSE)="","",VLOOKUP($O1539,'APOIO-DESPESAS'!$A$3:$N$962,6,FALSE)),"")</f>
        <v/>
      </c>
      <c r="F1539" s="223" t="str">
        <f>IFERROR(IF(VLOOKUP($O1539,'APOIO-DESPESAS'!$A$3:$N$962,7,FALSE)="","",VLOOKUP($O1539,'APOIO-DESPESAS'!$A$3:$N$962,7,FALSE)),"")</f>
        <v/>
      </c>
      <c r="G1539" s="223" t="str">
        <f>IFERROR(IF(VLOOKUP($O1539,'APOIO-DESPESAS'!$A$3:$N$962,8,FALSE)="","",VLOOKUP($O1539,'APOIO-DESPESAS'!$A$3:$N$962,8,FALSE)),"")</f>
        <v/>
      </c>
      <c r="H1539" s="223" t="str">
        <f>IFERROR(IF(VLOOKUP($O1539,'APOIO-DESPESAS'!$A$3:$N$962,9,FALSE)="","",VLOOKUP($O1539,'APOIO-DESPESAS'!$A$3:$N$962,9,FALSE)),"")</f>
        <v/>
      </c>
      <c r="I1539" s="223" t="str">
        <f>IFERROR(IF(VLOOKUP($O1539,'APOIO-DESPESAS'!$A$3:$N$962,10,FALSE)="","",VLOOKUP($O1539,'APOIO-DESPESAS'!$A$3:$N$962,10,FALSE)),"")</f>
        <v/>
      </c>
      <c r="J1539" s="223" t="str">
        <f>IFERROR(IF(VLOOKUP($O1539,'APOIO-DESPESAS'!$A$3:$N$962,11,FALSE)="","",VLOOKUP($O1539,'APOIO-DESPESAS'!$A$3:$N$962,11,FALSE)),"")</f>
        <v/>
      </c>
      <c r="K1539" s="223" t="str">
        <f>IFERROR(IF(VLOOKUP($O1539,'APOIO-DESPESAS'!$A$3:$N$962,12,FALSE)="","",VLOOKUP($O1539,'APOIO-DESPESAS'!$A$3:$N$962,12,FALSE)),"")</f>
        <v/>
      </c>
      <c r="L1539" s="223" t="str">
        <f>IFERROR(IF(VLOOKUP($O1539,'APOIO-DESPESAS'!$A$3:$N$962,13,FALSE)="","",VLOOKUP($O1539,'APOIO-DESPESAS'!$A$3:$N$962,13,FALSE)),"")</f>
        <v/>
      </c>
      <c r="M1539" s="223" t="str">
        <f>IFERROR(IF(VLOOKUP($O1539,'APOIO-DESPESAS'!$A$3:$N$962,14,FALSE)="","",VLOOKUP($O1539,'APOIO-DESPESAS'!$A$3:$N$962,14,FALSE)),"")</f>
        <v/>
      </c>
      <c r="O1539" s="223">
        <f t="shared" si="23"/>
        <v>1537</v>
      </c>
    </row>
    <row r="1540" spans="1:15" x14ac:dyDescent="0.25">
      <c r="A1540" s="223" t="str">
        <f>IFERROR(IF(VLOOKUP($O1540,'APOIO-DESPESAS'!$A$3:$N$962,2,FALSE)="","",VLOOKUP($O1540,'APOIO-DESPESAS'!$A$3:$N$962,2,FALSE)),"")</f>
        <v/>
      </c>
      <c r="B1540" s="223" t="str">
        <f>IFERROR(IF(VLOOKUP($O1540,'APOIO-DESPESAS'!$A$3:$N$962,3,FALSE)="","",VLOOKUP($O1540,'APOIO-DESPESAS'!$A$3:$N$962,3,FALSE)),"")</f>
        <v/>
      </c>
      <c r="C1540" s="223" t="str">
        <f>IFERROR(IF(VLOOKUP($O1540,'APOIO-DESPESAS'!$A$3:$N$962,4,FALSE)="","",VLOOKUP($O1540,'APOIO-DESPESAS'!$A$3:$N$962,4,FALSE)),"")</f>
        <v/>
      </c>
      <c r="D1540" s="223" t="str">
        <f>IFERROR(IF(VLOOKUP($O1540,'APOIO-DESPESAS'!$A$3:$N$962,5,FALSE)="","",VLOOKUP($O1540,'APOIO-DESPESAS'!$A$3:$N$962,5,FALSE)),"")</f>
        <v/>
      </c>
      <c r="E1540" s="223" t="str">
        <f>IFERROR(IF(VLOOKUP($O1540,'APOIO-DESPESAS'!$A$3:$N$962,6,FALSE)="","",VLOOKUP($O1540,'APOIO-DESPESAS'!$A$3:$N$962,6,FALSE)),"")</f>
        <v/>
      </c>
      <c r="F1540" s="223" t="str">
        <f>IFERROR(IF(VLOOKUP($O1540,'APOIO-DESPESAS'!$A$3:$N$962,7,FALSE)="","",VLOOKUP($O1540,'APOIO-DESPESAS'!$A$3:$N$962,7,FALSE)),"")</f>
        <v/>
      </c>
      <c r="G1540" s="223" t="str">
        <f>IFERROR(IF(VLOOKUP($O1540,'APOIO-DESPESAS'!$A$3:$N$962,8,FALSE)="","",VLOOKUP($O1540,'APOIO-DESPESAS'!$A$3:$N$962,8,FALSE)),"")</f>
        <v/>
      </c>
      <c r="H1540" s="223" t="str">
        <f>IFERROR(IF(VLOOKUP($O1540,'APOIO-DESPESAS'!$A$3:$N$962,9,FALSE)="","",VLOOKUP($O1540,'APOIO-DESPESAS'!$A$3:$N$962,9,FALSE)),"")</f>
        <v/>
      </c>
      <c r="I1540" s="223" t="str">
        <f>IFERROR(IF(VLOOKUP($O1540,'APOIO-DESPESAS'!$A$3:$N$962,10,FALSE)="","",VLOOKUP($O1540,'APOIO-DESPESAS'!$A$3:$N$962,10,FALSE)),"")</f>
        <v/>
      </c>
      <c r="J1540" s="223" t="str">
        <f>IFERROR(IF(VLOOKUP($O1540,'APOIO-DESPESAS'!$A$3:$N$962,11,FALSE)="","",VLOOKUP($O1540,'APOIO-DESPESAS'!$A$3:$N$962,11,FALSE)),"")</f>
        <v/>
      </c>
      <c r="K1540" s="223" t="str">
        <f>IFERROR(IF(VLOOKUP($O1540,'APOIO-DESPESAS'!$A$3:$N$962,12,FALSE)="","",VLOOKUP($O1540,'APOIO-DESPESAS'!$A$3:$N$962,12,FALSE)),"")</f>
        <v/>
      </c>
      <c r="L1540" s="223" t="str">
        <f>IFERROR(IF(VLOOKUP($O1540,'APOIO-DESPESAS'!$A$3:$N$962,13,FALSE)="","",VLOOKUP($O1540,'APOIO-DESPESAS'!$A$3:$N$962,13,FALSE)),"")</f>
        <v/>
      </c>
      <c r="M1540" s="223" t="str">
        <f>IFERROR(IF(VLOOKUP($O1540,'APOIO-DESPESAS'!$A$3:$N$962,14,FALSE)="","",VLOOKUP($O1540,'APOIO-DESPESAS'!$A$3:$N$962,14,FALSE)),"")</f>
        <v/>
      </c>
      <c r="O1540" s="223">
        <f t="shared" si="23"/>
        <v>1538</v>
      </c>
    </row>
    <row r="1541" spans="1:15" x14ac:dyDescent="0.25">
      <c r="A1541" s="223" t="str">
        <f>IFERROR(IF(VLOOKUP($O1541,'APOIO-DESPESAS'!$A$3:$N$962,2,FALSE)="","",VLOOKUP($O1541,'APOIO-DESPESAS'!$A$3:$N$962,2,FALSE)),"")</f>
        <v/>
      </c>
      <c r="B1541" s="223" t="str">
        <f>IFERROR(IF(VLOOKUP($O1541,'APOIO-DESPESAS'!$A$3:$N$962,3,FALSE)="","",VLOOKUP($O1541,'APOIO-DESPESAS'!$A$3:$N$962,3,FALSE)),"")</f>
        <v/>
      </c>
      <c r="C1541" s="223" t="str">
        <f>IFERROR(IF(VLOOKUP($O1541,'APOIO-DESPESAS'!$A$3:$N$962,4,FALSE)="","",VLOOKUP($O1541,'APOIO-DESPESAS'!$A$3:$N$962,4,FALSE)),"")</f>
        <v/>
      </c>
      <c r="D1541" s="223" t="str">
        <f>IFERROR(IF(VLOOKUP($O1541,'APOIO-DESPESAS'!$A$3:$N$962,5,FALSE)="","",VLOOKUP($O1541,'APOIO-DESPESAS'!$A$3:$N$962,5,FALSE)),"")</f>
        <v/>
      </c>
      <c r="E1541" s="223" t="str">
        <f>IFERROR(IF(VLOOKUP($O1541,'APOIO-DESPESAS'!$A$3:$N$962,6,FALSE)="","",VLOOKUP($O1541,'APOIO-DESPESAS'!$A$3:$N$962,6,FALSE)),"")</f>
        <v/>
      </c>
      <c r="F1541" s="223" t="str">
        <f>IFERROR(IF(VLOOKUP($O1541,'APOIO-DESPESAS'!$A$3:$N$962,7,FALSE)="","",VLOOKUP($O1541,'APOIO-DESPESAS'!$A$3:$N$962,7,FALSE)),"")</f>
        <v/>
      </c>
      <c r="G1541" s="223" t="str">
        <f>IFERROR(IF(VLOOKUP($O1541,'APOIO-DESPESAS'!$A$3:$N$962,8,FALSE)="","",VLOOKUP($O1541,'APOIO-DESPESAS'!$A$3:$N$962,8,FALSE)),"")</f>
        <v/>
      </c>
      <c r="H1541" s="223" t="str">
        <f>IFERROR(IF(VLOOKUP($O1541,'APOIO-DESPESAS'!$A$3:$N$962,9,FALSE)="","",VLOOKUP($O1541,'APOIO-DESPESAS'!$A$3:$N$962,9,FALSE)),"")</f>
        <v/>
      </c>
      <c r="I1541" s="223" t="str">
        <f>IFERROR(IF(VLOOKUP($O1541,'APOIO-DESPESAS'!$A$3:$N$962,10,FALSE)="","",VLOOKUP($O1541,'APOIO-DESPESAS'!$A$3:$N$962,10,FALSE)),"")</f>
        <v/>
      </c>
      <c r="J1541" s="223" t="str">
        <f>IFERROR(IF(VLOOKUP($O1541,'APOIO-DESPESAS'!$A$3:$N$962,11,FALSE)="","",VLOOKUP($O1541,'APOIO-DESPESAS'!$A$3:$N$962,11,FALSE)),"")</f>
        <v/>
      </c>
      <c r="K1541" s="223" t="str">
        <f>IFERROR(IF(VLOOKUP($O1541,'APOIO-DESPESAS'!$A$3:$N$962,12,FALSE)="","",VLOOKUP($O1541,'APOIO-DESPESAS'!$A$3:$N$962,12,FALSE)),"")</f>
        <v/>
      </c>
      <c r="L1541" s="223" t="str">
        <f>IFERROR(IF(VLOOKUP($O1541,'APOIO-DESPESAS'!$A$3:$N$962,13,FALSE)="","",VLOOKUP($O1541,'APOIO-DESPESAS'!$A$3:$N$962,13,FALSE)),"")</f>
        <v/>
      </c>
      <c r="M1541" s="223" t="str">
        <f>IFERROR(IF(VLOOKUP($O1541,'APOIO-DESPESAS'!$A$3:$N$962,14,FALSE)="","",VLOOKUP($O1541,'APOIO-DESPESAS'!$A$3:$N$962,14,FALSE)),"")</f>
        <v/>
      </c>
      <c r="O1541" s="223">
        <f t="shared" ref="O1541:O1604" si="24">O1540+1</f>
        <v>1539</v>
      </c>
    </row>
    <row r="1542" spans="1:15" x14ac:dyDescent="0.25">
      <c r="A1542" s="223" t="str">
        <f>IFERROR(IF(VLOOKUP($O1542,'APOIO-DESPESAS'!$A$3:$N$962,2,FALSE)="","",VLOOKUP($O1542,'APOIO-DESPESAS'!$A$3:$N$962,2,FALSE)),"")</f>
        <v/>
      </c>
      <c r="B1542" s="223" t="str">
        <f>IFERROR(IF(VLOOKUP($O1542,'APOIO-DESPESAS'!$A$3:$N$962,3,FALSE)="","",VLOOKUP($O1542,'APOIO-DESPESAS'!$A$3:$N$962,3,FALSE)),"")</f>
        <v/>
      </c>
      <c r="C1542" s="223" t="str">
        <f>IFERROR(IF(VLOOKUP($O1542,'APOIO-DESPESAS'!$A$3:$N$962,4,FALSE)="","",VLOOKUP($O1542,'APOIO-DESPESAS'!$A$3:$N$962,4,FALSE)),"")</f>
        <v/>
      </c>
      <c r="D1542" s="223" t="str">
        <f>IFERROR(IF(VLOOKUP($O1542,'APOIO-DESPESAS'!$A$3:$N$962,5,FALSE)="","",VLOOKUP($O1542,'APOIO-DESPESAS'!$A$3:$N$962,5,FALSE)),"")</f>
        <v/>
      </c>
      <c r="E1542" s="223" t="str">
        <f>IFERROR(IF(VLOOKUP($O1542,'APOIO-DESPESAS'!$A$3:$N$962,6,FALSE)="","",VLOOKUP($O1542,'APOIO-DESPESAS'!$A$3:$N$962,6,FALSE)),"")</f>
        <v/>
      </c>
      <c r="F1542" s="223" t="str">
        <f>IFERROR(IF(VLOOKUP($O1542,'APOIO-DESPESAS'!$A$3:$N$962,7,FALSE)="","",VLOOKUP($O1542,'APOIO-DESPESAS'!$A$3:$N$962,7,FALSE)),"")</f>
        <v/>
      </c>
      <c r="G1542" s="223" t="str">
        <f>IFERROR(IF(VLOOKUP($O1542,'APOIO-DESPESAS'!$A$3:$N$962,8,FALSE)="","",VLOOKUP($O1542,'APOIO-DESPESAS'!$A$3:$N$962,8,FALSE)),"")</f>
        <v/>
      </c>
      <c r="H1542" s="223" t="str">
        <f>IFERROR(IF(VLOOKUP($O1542,'APOIO-DESPESAS'!$A$3:$N$962,9,FALSE)="","",VLOOKUP($O1542,'APOIO-DESPESAS'!$A$3:$N$962,9,FALSE)),"")</f>
        <v/>
      </c>
      <c r="I1542" s="223" t="str">
        <f>IFERROR(IF(VLOOKUP($O1542,'APOIO-DESPESAS'!$A$3:$N$962,10,FALSE)="","",VLOOKUP($O1542,'APOIO-DESPESAS'!$A$3:$N$962,10,FALSE)),"")</f>
        <v/>
      </c>
      <c r="J1542" s="223" t="str">
        <f>IFERROR(IF(VLOOKUP($O1542,'APOIO-DESPESAS'!$A$3:$N$962,11,FALSE)="","",VLOOKUP($O1542,'APOIO-DESPESAS'!$A$3:$N$962,11,FALSE)),"")</f>
        <v/>
      </c>
      <c r="K1542" s="223" t="str">
        <f>IFERROR(IF(VLOOKUP($O1542,'APOIO-DESPESAS'!$A$3:$N$962,12,FALSE)="","",VLOOKUP($O1542,'APOIO-DESPESAS'!$A$3:$N$962,12,FALSE)),"")</f>
        <v/>
      </c>
      <c r="L1542" s="223" t="str">
        <f>IFERROR(IF(VLOOKUP($O1542,'APOIO-DESPESAS'!$A$3:$N$962,13,FALSE)="","",VLOOKUP($O1542,'APOIO-DESPESAS'!$A$3:$N$962,13,FALSE)),"")</f>
        <v/>
      </c>
      <c r="M1542" s="223" t="str">
        <f>IFERROR(IF(VLOOKUP($O1542,'APOIO-DESPESAS'!$A$3:$N$962,14,FALSE)="","",VLOOKUP($O1542,'APOIO-DESPESAS'!$A$3:$N$962,14,FALSE)),"")</f>
        <v/>
      </c>
      <c r="O1542" s="223">
        <f t="shared" si="24"/>
        <v>1540</v>
      </c>
    </row>
    <row r="1543" spans="1:15" x14ac:dyDescent="0.25">
      <c r="A1543" s="223" t="str">
        <f>IFERROR(IF(VLOOKUP($O1543,'APOIO-DESPESAS'!$A$3:$N$962,2,FALSE)="","",VLOOKUP($O1543,'APOIO-DESPESAS'!$A$3:$N$962,2,FALSE)),"")</f>
        <v/>
      </c>
      <c r="B1543" s="223" t="str">
        <f>IFERROR(IF(VLOOKUP($O1543,'APOIO-DESPESAS'!$A$3:$N$962,3,FALSE)="","",VLOOKUP($O1543,'APOIO-DESPESAS'!$A$3:$N$962,3,FALSE)),"")</f>
        <v/>
      </c>
      <c r="C1543" s="223" t="str">
        <f>IFERROR(IF(VLOOKUP($O1543,'APOIO-DESPESAS'!$A$3:$N$962,4,FALSE)="","",VLOOKUP($O1543,'APOIO-DESPESAS'!$A$3:$N$962,4,FALSE)),"")</f>
        <v/>
      </c>
      <c r="D1543" s="223" t="str">
        <f>IFERROR(IF(VLOOKUP($O1543,'APOIO-DESPESAS'!$A$3:$N$962,5,FALSE)="","",VLOOKUP($O1543,'APOIO-DESPESAS'!$A$3:$N$962,5,FALSE)),"")</f>
        <v/>
      </c>
      <c r="E1543" s="223" t="str">
        <f>IFERROR(IF(VLOOKUP($O1543,'APOIO-DESPESAS'!$A$3:$N$962,6,FALSE)="","",VLOOKUP($O1543,'APOIO-DESPESAS'!$A$3:$N$962,6,FALSE)),"")</f>
        <v/>
      </c>
      <c r="F1543" s="223" t="str">
        <f>IFERROR(IF(VLOOKUP($O1543,'APOIO-DESPESAS'!$A$3:$N$962,7,FALSE)="","",VLOOKUP($O1543,'APOIO-DESPESAS'!$A$3:$N$962,7,FALSE)),"")</f>
        <v/>
      </c>
      <c r="G1543" s="223" t="str">
        <f>IFERROR(IF(VLOOKUP($O1543,'APOIO-DESPESAS'!$A$3:$N$962,8,FALSE)="","",VLOOKUP($O1543,'APOIO-DESPESAS'!$A$3:$N$962,8,FALSE)),"")</f>
        <v/>
      </c>
      <c r="H1543" s="223" t="str">
        <f>IFERROR(IF(VLOOKUP($O1543,'APOIO-DESPESAS'!$A$3:$N$962,9,FALSE)="","",VLOOKUP($O1543,'APOIO-DESPESAS'!$A$3:$N$962,9,FALSE)),"")</f>
        <v/>
      </c>
      <c r="I1543" s="223" t="str">
        <f>IFERROR(IF(VLOOKUP($O1543,'APOIO-DESPESAS'!$A$3:$N$962,10,FALSE)="","",VLOOKUP($O1543,'APOIO-DESPESAS'!$A$3:$N$962,10,FALSE)),"")</f>
        <v/>
      </c>
      <c r="J1543" s="223" t="str">
        <f>IFERROR(IF(VLOOKUP($O1543,'APOIO-DESPESAS'!$A$3:$N$962,11,FALSE)="","",VLOOKUP($O1543,'APOIO-DESPESAS'!$A$3:$N$962,11,FALSE)),"")</f>
        <v/>
      </c>
      <c r="K1543" s="223" t="str">
        <f>IFERROR(IF(VLOOKUP($O1543,'APOIO-DESPESAS'!$A$3:$N$962,12,FALSE)="","",VLOOKUP($O1543,'APOIO-DESPESAS'!$A$3:$N$962,12,FALSE)),"")</f>
        <v/>
      </c>
      <c r="L1543" s="223" t="str">
        <f>IFERROR(IF(VLOOKUP($O1543,'APOIO-DESPESAS'!$A$3:$N$962,13,FALSE)="","",VLOOKUP($O1543,'APOIO-DESPESAS'!$A$3:$N$962,13,FALSE)),"")</f>
        <v/>
      </c>
      <c r="M1543" s="223" t="str">
        <f>IFERROR(IF(VLOOKUP($O1543,'APOIO-DESPESAS'!$A$3:$N$962,14,FALSE)="","",VLOOKUP($O1543,'APOIO-DESPESAS'!$A$3:$N$962,14,FALSE)),"")</f>
        <v/>
      </c>
      <c r="O1543" s="223">
        <f t="shared" si="24"/>
        <v>1541</v>
      </c>
    </row>
    <row r="1544" spans="1:15" x14ac:dyDescent="0.25">
      <c r="A1544" s="223" t="str">
        <f>IFERROR(IF(VLOOKUP($O1544,'APOIO-DESPESAS'!$A$3:$N$962,2,FALSE)="","",VLOOKUP($O1544,'APOIO-DESPESAS'!$A$3:$N$962,2,FALSE)),"")</f>
        <v/>
      </c>
      <c r="B1544" s="223" t="str">
        <f>IFERROR(IF(VLOOKUP($O1544,'APOIO-DESPESAS'!$A$3:$N$962,3,FALSE)="","",VLOOKUP($O1544,'APOIO-DESPESAS'!$A$3:$N$962,3,FALSE)),"")</f>
        <v/>
      </c>
      <c r="C1544" s="223" t="str">
        <f>IFERROR(IF(VLOOKUP($O1544,'APOIO-DESPESAS'!$A$3:$N$962,4,FALSE)="","",VLOOKUP($O1544,'APOIO-DESPESAS'!$A$3:$N$962,4,FALSE)),"")</f>
        <v/>
      </c>
      <c r="D1544" s="223" t="str">
        <f>IFERROR(IF(VLOOKUP($O1544,'APOIO-DESPESAS'!$A$3:$N$962,5,FALSE)="","",VLOOKUP($O1544,'APOIO-DESPESAS'!$A$3:$N$962,5,FALSE)),"")</f>
        <v/>
      </c>
      <c r="E1544" s="223" t="str">
        <f>IFERROR(IF(VLOOKUP($O1544,'APOIO-DESPESAS'!$A$3:$N$962,6,FALSE)="","",VLOOKUP($O1544,'APOIO-DESPESAS'!$A$3:$N$962,6,FALSE)),"")</f>
        <v/>
      </c>
      <c r="F1544" s="223" t="str">
        <f>IFERROR(IF(VLOOKUP($O1544,'APOIO-DESPESAS'!$A$3:$N$962,7,FALSE)="","",VLOOKUP($O1544,'APOIO-DESPESAS'!$A$3:$N$962,7,FALSE)),"")</f>
        <v/>
      </c>
      <c r="G1544" s="223" t="str">
        <f>IFERROR(IF(VLOOKUP($O1544,'APOIO-DESPESAS'!$A$3:$N$962,8,FALSE)="","",VLOOKUP($O1544,'APOIO-DESPESAS'!$A$3:$N$962,8,FALSE)),"")</f>
        <v/>
      </c>
      <c r="H1544" s="223" t="str">
        <f>IFERROR(IF(VLOOKUP($O1544,'APOIO-DESPESAS'!$A$3:$N$962,9,FALSE)="","",VLOOKUP($O1544,'APOIO-DESPESAS'!$A$3:$N$962,9,FALSE)),"")</f>
        <v/>
      </c>
      <c r="I1544" s="223" t="str">
        <f>IFERROR(IF(VLOOKUP($O1544,'APOIO-DESPESAS'!$A$3:$N$962,10,FALSE)="","",VLOOKUP($O1544,'APOIO-DESPESAS'!$A$3:$N$962,10,FALSE)),"")</f>
        <v/>
      </c>
      <c r="J1544" s="223" t="str">
        <f>IFERROR(IF(VLOOKUP($O1544,'APOIO-DESPESAS'!$A$3:$N$962,11,FALSE)="","",VLOOKUP($O1544,'APOIO-DESPESAS'!$A$3:$N$962,11,FALSE)),"")</f>
        <v/>
      </c>
      <c r="K1544" s="223" t="str">
        <f>IFERROR(IF(VLOOKUP($O1544,'APOIO-DESPESAS'!$A$3:$N$962,12,FALSE)="","",VLOOKUP($O1544,'APOIO-DESPESAS'!$A$3:$N$962,12,FALSE)),"")</f>
        <v/>
      </c>
      <c r="L1544" s="223" t="str">
        <f>IFERROR(IF(VLOOKUP($O1544,'APOIO-DESPESAS'!$A$3:$N$962,13,FALSE)="","",VLOOKUP($O1544,'APOIO-DESPESAS'!$A$3:$N$962,13,FALSE)),"")</f>
        <v/>
      </c>
      <c r="M1544" s="223" t="str">
        <f>IFERROR(IF(VLOOKUP($O1544,'APOIO-DESPESAS'!$A$3:$N$962,14,FALSE)="","",VLOOKUP($O1544,'APOIO-DESPESAS'!$A$3:$N$962,14,FALSE)),"")</f>
        <v/>
      </c>
      <c r="O1544" s="223">
        <f t="shared" si="24"/>
        <v>1542</v>
      </c>
    </row>
    <row r="1545" spans="1:15" x14ac:dyDescent="0.25">
      <c r="A1545" s="223" t="str">
        <f>IFERROR(IF(VLOOKUP($O1545,'APOIO-DESPESAS'!$A$3:$N$962,2,FALSE)="","",VLOOKUP($O1545,'APOIO-DESPESAS'!$A$3:$N$962,2,FALSE)),"")</f>
        <v/>
      </c>
      <c r="B1545" s="223" t="str">
        <f>IFERROR(IF(VLOOKUP($O1545,'APOIO-DESPESAS'!$A$3:$N$962,3,FALSE)="","",VLOOKUP($O1545,'APOIO-DESPESAS'!$A$3:$N$962,3,FALSE)),"")</f>
        <v/>
      </c>
      <c r="C1545" s="223" t="str">
        <f>IFERROR(IF(VLOOKUP($O1545,'APOIO-DESPESAS'!$A$3:$N$962,4,FALSE)="","",VLOOKUP($O1545,'APOIO-DESPESAS'!$A$3:$N$962,4,FALSE)),"")</f>
        <v/>
      </c>
      <c r="D1545" s="223" t="str">
        <f>IFERROR(IF(VLOOKUP($O1545,'APOIO-DESPESAS'!$A$3:$N$962,5,FALSE)="","",VLOOKUP($O1545,'APOIO-DESPESAS'!$A$3:$N$962,5,FALSE)),"")</f>
        <v/>
      </c>
      <c r="E1545" s="223" t="str">
        <f>IFERROR(IF(VLOOKUP($O1545,'APOIO-DESPESAS'!$A$3:$N$962,6,FALSE)="","",VLOOKUP($O1545,'APOIO-DESPESAS'!$A$3:$N$962,6,FALSE)),"")</f>
        <v/>
      </c>
      <c r="F1545" s="223" t="str">
        <f>IFERROR(IF(VLOOKUP($O1545,'APOIO-DESPESAS'!$A$3:$N$962,7,FALSE)="","",VLOOKUP($O1545,'APOIO-DESPESAS'!$A$3:$N$962,7,FALSE)),"")</f>
        <v/>
      </c>
      <c r="G1545" s="223" t="str">
        <f>IFERROR(IF(VLOOKUP($O1545,'APOIO-DESPESAS'!$A$3:$N$962,8,FALSE)="","",VLOOKUP($O1545,'APOIO-DESPESAS'!$A$3:$N$962,8,FALSE)),"")</f>
        <v/>
      </c>
      <c r="H1545" s="223" t="str">
        <f>IFERROR(IF(VLOOKUP($O1545,'APOIO-DESPESAS'!$A$3:$N$962,9,FALSE)="","",VLOOKUP($O1545,'APOIO-DESPESAS'!$A$3:$N$962,9,FALSE)),"")</f>
        <v/>
      </c>
      <c r="I1545" s="223" t="str">
        <f>IFERROR(IF(VLOOKUP($O1545,'APOIO-DESPESAS'!$A$3:$N$962,10,FALSE)="","",VLOOKUP($O1545,'APOIO-DESPESAS'!$A$3:$N$962,10,FALSE)),"")</f>
        <v/>
      </c>
      <c r="J1545" s="223" t="str">
        <f>IFERROR(IF(VLOOKUP($O1545,'APOIO-DESPESAS'!$A$3:$N$962,11,FALSE)="","",VLOOKUP($O1545,'APOIO-DESPESAS'!$A$3:$N$962,11,FALSE)),"")</f>
        <v/>
      </c>
      <c r="K1545" s="223" t="str">
        <f>IFERROR(IF(VLOOKUP($O1545,'APOIO-DESPESAS'!$A$3:$N$962,12,FALSE)="","",VLOOKUP($O1545,'APOIO-DESPESAS'!$A$3:$N$962,12,FALSE)),"")</f>
        <v/>
      </c>
      <c r="L1545" s="223" t="str">
        <f>IFERROR(IF(VLOOKUP($O1545,'APOIO-DESPESAS'!$A$3:$N$962,13,FALSE)="","",VLOOKUP($O1545,'APOIO-DESPESAS'!$A$3:$N$962,13,FALSE)),"")</f>
        <v/>
      </c>
      <c r="M1545" s="223" t="str">
        <f>IFERROR(IF(VLOOKUP($O1545,'APOIO-DESPESAS'!$A$3:$N$962,14,FALSE)="","",VLOOKUP($O1545,'APOIO-DESPESAS'!$A$3:$N$962,14,FALSE)),"")</f>
        <v/>
      </c>
      <c r="O1545" s="223">
        <f t="shared" si="24"/>
        <v>1543</v>
      </c>
    </row>
    <row r="1546" spans="1:15" x14ac:dyDescent="0.25">
      <c r="A1546" s="223" t="str">
        <f>IFERROR(IF(VLOOKUP($O1546,'APOIO-DESPESAS'!$A$3:$N$962,2,FALSE)="","",VLOOKUP($O1546,'APOIO-DESPESAS'!$A$3:$N$962,2,FALSE)),"")</f>
        <v/>
      </c>
      <c r="B1546" s="223" t="str">
        <f>IFERROR(IF(VLOOKUP($O1546,'APOIO-DESPESAS'!$A$3:$N$962,3,FALSE)="","",VLOOKUP($O1546,'APOIO-DESPESAS'!$A$3:$N$962,3,FALSE)),"")</f>
        <v/>
      </c>
      <c r="C1546" s="223" t="str">
        <f>IFERROR(IF(VLOOKUP($O1546,'APOIO-DESPESAS'!$A$3:$N$962,4,FALSE)="","",VLOOKUP($O1546,'APOIO-DESPESAS'!$A$3:$N$962,4,FALSE)),"")</f>
        <v/>
      </c>
      <c r="D1546" s="223" t="str">
        <f>IFERROR(IF(VLOOKUP($O1546,'APOIO-DESPESAS'!$A$3:$N$962,5,FALSE)="","",VLOOKUP($O1546,'APOIO-DESPESAS'!$A$3:$N$962,5,FALSE)),"")</f>
        <v/>
      </c>
      <c r="E1546" s="223" t="str">
        <f>IFERROR(IF(VLOOKUP($O1546,'APOIO-DESPESAS'!$A$3:$N$962,6,FALSE)="","",VLOOKUP($O1546,'APOIO-DESPESAS'!$A$3:$N$962,6,FALSE)),"")</f>
        <v/>
      </c>
      <c r="F1546" s="223" t="str">
        <f>IFERROR(IF(VLOOKUP($O1546,'APOIO-DESPESAS'!$A$3:$N$962,7,FALSE)="","",VLOOKUP($O1546,'APOIO-DESPESAS'!$A$3:$N$962,7,FALSE)),"")</f>
        <v/>
      </c>
      <c r="G1546" s="223" t="str">
        <f>IFERROR(IF(VLOOKUP($O1546,'APOIO-DESPESAS'!$A$3:$N$962,8,FALSE)="","",VLOOKUP($O1546,'APOIO-DESPESAS'!$A$3:$N$962,8,FALSE)),"")</f>
        <v/>
      </c>
      <c r="H1546" s="223" t="str">
        <f>IFERROR(IF(VLOOKUP($O1546,'APOIO-DESPESAS'!$A$3:$N$962,9,FALSE)="","",VLOOKUP($O1546,'APOIO-DESPESAS'!$A$3:$N$962,9,FALSE)),"")</f>
        <v/>
      </c>
      <c r="I1546" s="223" t="str">
        <f>IFERROR(IF(VLOOKUP($O1546,'APOIO-DESPESAS'!$A$3:$N$962,10,FALSE)="","",VLOOKUP($O1546,'APOIO-DESPESAS'!$A$3:$N$962,10,FALSE)),"")</f>
        <v/>
      </c>
      <c r="J1546" s="223" t="str">
        <f>IFERROR(IF(VLOOKUP($O1546,'APOIO-DESPESAS'!$A$3:$N$962,11,FALSE)="","",VLOOKUP($O1546,'APOIO-DESPESAS'!$A$3:$N$962,11,FALSE)),"")</f>
        <v/>
      </c>
      <c r="K1546" s="223" t="str">
        <f>IFERROR(IF(VLOOKUP($O1546,'APOIO-DESPESAS'!$A$3:$N$962,12,FALSE)="","",VLOOKUP($O1546,'APOIO-DESPESAS'!$A$3:$N$962,12,FALSE)),"")</f>
        <v/>
      </c>
      <c r="L1546" s="223" t="str">
        <f>IFERROR(IF(VLOOKUP($O1546,'APOIO-DESPESAS'!$A$3:$N$962,13,FALSE)="","",VLOOKUP($O1546,'APOIO-DESPESAS'!$A$3:$N$962,13,FALSE)),"")</f>
        <v/>
      </c>
      <c r="M1546" s="223" t="str">
        <f>IFERROR(IF(VLOOKUP($O1546,'APOIO-DESPESAS'!$A$3:$N$962,14,FALSE)="","",VLOOKUP($O1546,'APOIO-DESPESAS'!$A$3:$N$962,14,FALSE)),"")</f>
        <v/>
      </c>
      <c r="O1546" s="223">
        <f t="shared" si="24"/>
        <v>1544</v>
      </c>
    </row>
    <row r="1547" spans="1:15" x14ac:dyDescent="0.25">
      <c r="A1547" s="223" t="str">
        <f>IFERROR(IF(VLOOKUP($O1547,'APOIO-DESPESAS'!$A$3:$N$962,2,FALSE)="","",VLOOKUP($O1547,'APOIO-DESPESAS'!$A$3:$N$962,2,FALSE)),"")</f>
        <v/>
      </c>
      <c r="B1547" s="223" t="str">
        <f>IFERROR(IF(VLOOKUP($O1547,'APOIO-DESPESAS'!$A$3:$N$962,3,FALSE)="","",VLOOKUP($O1547,'APOIO-DESPESAS'!$A$3:$N$962,3,FALSE)),"")</f>
        <v/>
      </c>
      <c r="C1547" s="223" t="str">
        <f>IFERROR(IF(VLOOKUP($O1547,'APOIO-DESPESAS'!$A$3:$N$962,4,FALSE)="","",VLOOKUP($O1547,'APOIO-DESPESAS'!$A$3:$N$962,4,FALSE)),"")</f>
        <v/>
      </c>
      <c r="D1547" s="223" t="str">
        <f>IFERROR(IF(VLOOKUP($O1547,'APOIO-DESPESAS'!$A$3:$N$962,5,FALSE)="","",VLOOKUP($O1547,'APOIO-DESPESAS'!$A$3:$N$962,5,FALSE)),"")</f>
        <v/>
      </c>
      <c r="E1547" s="223" t="str">
        <f>IFERROR(IF(VLOOKUP($O1547,'APOIO-DESPESAS'!$A$3:$N$962,6,FALSE)="","",VLOOKUP($O1547,'APOIO-DESPESAS'!$A$3:$N$962,6,FALSE)),"")</f>
        <v/>
      </c>
      <c r="F1547" s="223" t="str">
        <f>IFERROR(IF(VLOOKUP($O1547,'APOIO-DESPESAS'!$A$3:$N$962,7,FALSE)="","",VLOOKUP($O1547,'APOIO-DESPESAS'!$A$3:$N$962,7,FALSE)),"")</f>
        <v/>
      </c>
      <c r="G1547" s="223" t="str">
        <f>IFERROR(IF(VLOOKUP($O1547,'APOIO-DESPESAS'!$A$3:$N$962,8,FALSE)="","",VLOOKUP($O1547,'APOIO-DESPESAS'!$A$3:$N$962,8,FALSE)),"")</f>
        <v/>
      </c>
      <c r="H1547" s="223" t="str">
        <f>IFERROR(IF(VLOOKUP($O1547,'APOIO-DESPESAS'!$A$3:$N$962,9,FALSE)="","",VLOOKUP($O1547,'APOIO-DESPESAS'!$A$3:$N$962,9,FALSE)),"")</f>
        <v/>
      </c>
      <c r="I1547" s="223" t="str">
        <f>IFERROR(IF(VLOOKUP($O1547,'APOIO-DESPESAS'!$A$3:$N$962,10,FALSE)="","",VLOOKUP($O1547,'APOIO-DESPESAS'!$A$3:$N$962,10,FALSE)),"")</f>
        <v/>
      </c>
      <c r="J1547" s="223" t="str">
        <f>IFERROR(IF(VLOOKUP($O1547,'APOIO-DESPESAS'!$A$3:$N$962,11,FALSE)="","",VLOOKUP($O1547,'APOIO-DESPESAS'!$A$3:$N$962,11,FALSE)),"")</f>
        <v/>
      </c>
      <c r="K1547" s="223" t="str">
        <f>IFERROR(IF(VLOOKUP($O1547,'APOIO-DESPESAS'!$A$3:$N$962,12,FALSE)="","",VLOOKUP($O1547,'APOIO-DESPESAS'!$A$3:$N$962,12,FALSE)),"")</f>
        <v/>
      </c>
      <c r="L1547" s="223" t="str">
        <f>IFERROR(IF(VLOOKUP($O1547,'APOIO-DESPESAS'!$A$3:$N$962,13,FALSE)="","",VLOOKUP($O1547,'APOIO-DESPESAS'!$A$3:$N$962,13,FALSE)),"")</f>
        <v/>
      </c>
      <c r="M1547" s="223" t="str">
        <f>IFERROR(IF(VLOOKUP($O1547,'APOIO-DESPESAS'!$A$3:$N$962,14,FALSE)="","",VLOOKUP($O1547,'APOIO-DESPESAS'!$A$3:$N$962,14,FALSE)),"")</f>
        <v/>
      </c>
      <c r="O1547" s="223">
        <f t="shared" si="24"/>
        <v>1545</v>
      </c>
    </row>
    <row r="1548" spans="1:15" x14ac:dyDescent="0.25">
      <c r="A1548" s="223" t="str">
        <f>IFERROR(IF(VLOOKUP($O1548,'APOIO-DESPESAS'!$A$3:$N$962,2,FALSE)="","",VLOOKUP($O1548,'APOIO-DESPESAS'!$A$3:$N$962,2,FALSE)),"")</f>
        <v/>
      </c>
      <c r="B1548" s="223" t="str">
        <f>IFERROR(IF(VLOOKUP($O1548,'APOIO-DESPESAS'!$A$3:$N$962,3,FALSE)="","",VLOOKUP($O1548,'APOIO-DESPESAS'!$A$3:$N$962,3,FALSE)),"")</f>
        <v/>
      </c>
      <c r="C1548" s="223" t="str">
        <f>IFERROR(IF(VLOOKUP($O1548,'APOIO-DESPESAS'!$A$3:$N$962,4,FALSE)="","",VLOOKUP($O1548,'APOIO-DESPESAS'!$A$3:$N$962,4,FALSE)),"")</f>
        <v/>
      </c>
      <c r="D1548" s="223" t="str">
        <f>IFERROR(IF(VLOOKUP($O1548,'APOIO-DESPESAS'!$A$3:$N$962,5,FALSE)="","",VLOOKUP($O1548,'APOIO-DESPESAS'!$A$3:$N$962,5,FALSE)),"")</f>
        <v/>
      </c>
      <c r="E1548" s="223" t="str">
        <f>IFERROR(IF(VLOOKUP($O1548,'APOIO-DESPESAS'!$A$3:$N$962,6,FALSE)="","",VLOOKUP($O1548,'APOIO-DESPESAS'!$A$3:$N$962,6,FALSE)),"")</f>
        <v/>
      </c>
      <c r="F1548" s="223" t="str">
        <f>IFERROR(IF(VLOOKUP($O1548,'APOIO-DESPESAS'!$A$3:$N$962,7,FALSE)="","",VLOOKUP($O1548,'APOIO-DESPESAS'!$A$3:$N$962,7,FALSE)),"")</f>
        <v/>
      </c>
      <c r="G1548" s="223" t="str">
        <f>IFERROR(IF(VLOOKUP($O1548,'APOIO-DESPESAS'!$A$3:$N$962,8,FALSE)="","",VLOOKUP($O1548,'APOIO-DESPESAS'!$A$3:$N$962,8,FALSE)),"")</f>
        <v/>
      </c>
      <c r="H1548" s="223" t="str">
        <f>IFERROR(IF(VLOOKUP($O1548,'APOIO-DESPESAS'!$A$3:$N$962,9,FALSE)="","",VLOOKUP($O1548,'APOIO-DESPESAS'!$A$3:$N$962,9,FALSE)),"")</f>
        <v/>
      </c>
      <c r="I1548" s="223" t="str">
        <f>IFERROR(IF(VLOOKUP($O1548,'APOIO-DESPESAS'!$A$3:$N$962,10,FALSE)="","",VLOOKUP($O1548,'APOIO-DESPESAS'!$A$3:$N$962,10,FALSE)),"")</f>
        <v/>
      </c>
      <c r="J1548" s="223" t="str">
        <f>IFERROR(IF(VLOOKUP($O1548,'APOIO-DESPESAS'!$A$3:$N$962,11,FALSE)="","",VLOOKUP($O1548,'APOIO-DESPESAS'!$A$3:$N$962,11,FALSE)),"")</f>
        <v/>
      </c>
      <c r="K1548" s="223" t="str">
        <f>IFERROR(IF(VLOOKUP($O1548,'APOIO-DESPESAS'!$A$3:$N$962,12,FALSE)="","",VLOOKUP($O1548,'APOIO-DESPESAS'!$A$3:$N$962,12,FALSE)),"")</f>
        <v/>
      </c>
      <c r="L1548" s="223" t="str">
        <f>IFERROR(IF(VLOOKUP($O1548,'APOIO-DESPESAS'!$A$3:$N$962,13,FALSE)="","",VLOOKUP($O1548,'APOIO-DESPESAS'!$A$3:$N$962,13,FALSE)),"")</f>
        <v/>
      </c>
      <c r="M1548" s="223" t="str">
        <f>IFERROR(IF(VLOOKUP($O1548,'APOIO-DESPESAS'!$A$3:$N$962,14,FALSE)="","",VLOOKUP($O1548,'APOIO-DESPESAS'!$A$3:$N$962,14,FALSE)),"")</f>
        <v/>
      </c>
      <c r="O1548" s="223">
        <f t="shared" si="24"/>
        <v>1546</v>
      </c>
    </row>
    <row r="1549" spans="1:15" x14ac:dyDescent="0.25">
      <c r="A1549" s="223" t="str">
        <f>IFERROR(IF(VLOOKUP($O1549,'APOIO-DESPESAS'!$A$3:$N$962,2,FALSE)="","",VLOOKUP($O1549,'APOIO-DESPESAS'!$A$3:$N$962,2,FALSE)),"")</f>
        <v/>
      </c>
      <c r="B1549" s="223" t="str">
        <f>IFERROR(IF(VLOOKUP($O1549,'APOIO-DESPESAS'!$A$3:$N$962,3,FALSE)="","",VLOOKUP($O1549,'APOIO-DESPESAS'!$A$3:$N$962,3,FALSE)),"")</f>
        <v/>
      </c>
      <c r="C1549" s="223" t="str">
        <f>IFERROR(IF(VLOOKUP($O1549,'APOIO-DESPESAS'!$A$3:$N$962,4,FALSE)="","",VLOOKUP($O1549,'APOIO-DESPESAS'!$A$3:$N$962,4,FALSE)),"")</f>
        <v/>
      </c>
      <c r="D1549" s="223" t="str">
        <f>IFERROR(IF(VLOOKUP($O1549,'APOIO-DESPESAS'!$A$3:$N$962,5,FALSE)="","",VLOOKUP($O1549,'APOIO-DESPESAS'!$A$3:$N$962,5,FALSE)),"")</f>
        <v/>
      </c>
      <c r="E1549" s="223" t="str">
        <f>IFERROR(IF(VLOOKUP($O1549,'APOIO-DESPESAS'!$A$3:$N$962,6,FALSE)="","",VLOOKUP($O1549,'APOIO-DESPESAS'!$A$3:$N$962,6,FALSE)),"")</f>
        <v/>
      </c>
      <c r="F1549" s="223" t="str">
        <f>IFERROR(IF(VLOOKUP($O1549,'APOIO-DESPESAS'!$A$3:$N$962,7,FALSE)="","",VLOOKUP($O1549,'APOIO-DESPESAS'!$A$3:$N$962,7,FALSE)),"")</f>
        <v/>
      </c>
      <c r="G1549" s="223" t="str">
        <f>IFERROR(IF(VLOOKUP($O1549,'APOIO-DESPESAS'!$A$3:$N$962,8,FALSE)="","",VLOOKUP($O1549,'APOIO-DESPESAS'!$A$3:$N$962,8,FALSE)),"")</f>
        <v/>
      </c>
      <c r="H1549" s="223" t="str">
        <f>IFERROR(IF(VLOOKUP($O1549,'APOIO-DESPESAS'!$A$3:$N$962,9,FALSE)="","",VLOOKUP($O1549,'APOIO-DESPESAS'!$A$3:$N$962,9,FALSE)),"")</f>
        <v/>
      </c>
      <c r="I1549" s="223" t="str">
        <f>IFERROR(IF(VLOOKUP($O1549,'APOIO-DESPESAS'!$A$3:$N$962,10,FALSE)="","",VLOOKUP($O1549,'APOIO-DESPESAS'!$A$3:$N$962,10,FALSE)),"")</f>
        <v/>
      </c>
      <c r="J1549" s="223" t="str">
        <f>IFERROR(IF(VLOOKUP($O1549,'APOIO-DESPESAS'!$A$3:$N$962,11,FALSE)="","",VLOOKUP($O1549,'APOIO-DESPESAS'!$A$3:$N$962,11,FALSE)),"")</f>
        <v/>
      </c>
      <c r="K1549" s="223" t="str">
        <f>IFERROR(IF(VLOOKUP($O1549,'APOIO-DESPESAS'!$A$3:$N$962,12,FALSE)="","",VLOOKUP($O1549,'APOIO-DESPESAS'!$A$3:$N$962,12,FALSE)),"")</f>
        <v/>
      </c>
      <c r="L1549" s="223" t="str">
        <f>IFERROR(IF(VLOOKUP($O1549,'APOIO-DESPESAS'!$A$3:$N$962,13,FALSE)="","",VLOOKUP($O1549,'APOIO-DESPESAS'!$A$3:$N$962,13,FALSE)),"")</f>
        <v/>
      </c>
      <c r="M1549" s="223" t="str">
        <f>IFERROR(IF(VLOOKUP($O1549,'APOIO-DESPESAS'!$A$3:$N$962,14,FALSE)="","",VLOOKUP($O1549,'APOIO-DESPESAS'!$A$3:$N$962,14,FALSE)),"")</f>
        <v/>
      </c>
      <c r="O1549" s="223">
        <f t="shared" si="24"/>
        <v>1547</v>
      </c>
    </row>
    <row r="1550" spans="1:15" x14ac:dyDescent="0.25">
      <c r="A1550" s="223" t="str">
        <f>IFERROR(IF(VLOOKUP($O1550,'APOIO-DESPESAS'!$A$3:$N$962,2,FALSE)="","",VLOOKUP($O1550,'APOIO-DESPESAS'!$A$3:$N$962,2,FALSE)),"")</f>
        <v/>
      </c>
      <c r="B1550" s="223" t="str">
        <f>IFERROR(IF(VLOOKUP($O1550,'APOIO-DESPESAS'!$A$3:$N$962,3,FALSE)="","",VLOOKUP($O1550,'APOIO-DESPESAS'!$A$3:$N$962,3,FALSE)),"")</f>
        <v/>
      </c>
      <c r="C1550" s="223" t="str">
        <f>IFERROR(IF(VLOOKUP($O1550,'APOIO-DESPESAS'!$A$3:$N$962,4,FALSE)="","",VLOOKUP($O1550,'APOIO-DESPESAS'!$A$3:$N$962,4,FALSE)),"")</f>
        <v/>
      </c>
      <c r="D1550" s="223" t="str">
        <f>IFERROR(IF(VLOOKUP($O1550,'APOIO-DESPESAS'!$A$3:$N$962,5,FALSE)="","",VLOOKUP($O1550,'APOIO-DESPESAS'!$A$3:$N$962,5,FALSE)),"")</f>
        <v/>
      </c>
      <c r="E1550" s="223" t="str">
        <f>IFERROR(IF(VLOOKUP($O1550,'APOIO-DESPESAS'!$A$3:$N$962,6,FALSE)="","",VLOOKUP($O1550,'APOIO-DESPESAS'!$A$3:$N$962,6,FALSE)),"")</f>
        <v/>
      </c>
      <c r="F1550" s="223" t="str">
        <f>IFERROR(IF(VLOOKUP($O1550,'APOIO-DESPESAS'!$A$3:$N$962,7,FALSE)="","",VLOOKUP($O1550,'APOIO-DESPESAS'!$A$3:$N$962,7,FALSE)),"")</f>
        <v/>
      </c>
      <c r="G1550" s="223" t="str">
        <f>IFERROR(IF(VLOOKUP($O1550,'APOIO-DESPESAS'!$A$3:$N$962,8,FALSE)="","",VLOOKUP($O1550,'APOIO-DESPESAS'!$A$3:$N$962,8,FALSE)),"")</f>
        <v/>
      </c>
      <c r="H1550" s="223" t="str">
        <f>IFERROR(IF(VLOOKUP($O1550,'APOIO-DESPESAS'!$A$3:$N$962,9,FALSE)="","",VLOOKUP($O1550,'APOIO-DESPESAS'!$A$3:$N$962,9,FALSE)),"")</f>
        <v/>
      </c>
      <c r="I1550" s="223" t="str">
        <f>IFERROR(IF(VLOOKUP($O1550,'APOIO-DESPESAS'!$A$3:$N$962,10,FALSE)="","",VLOOKUP($O1550,'APOIO-DESPESAS'!$A$3:$N$962,10,FALSE)),"")</f>
        <v/>
      </c>
      <c r="J1550" s="223" t="str">
        <f>IFERROR(IF(VLOOKUP($O1550,'APOIO-DESPESAS'!$A$3:$N$962,11,FALSE)="","",VLOOKUP($O1550,'APOIO-DESPESAS'!$A$3:$N$962,11,FALSE)),"")</f>
        <v/>
      </c>
      <c r="K1550" s="223" t="str">
        <f>IFERROR(IF(VLOOKUP($O1550,'APOIO-DESPESAS'!$A$3:$N$962,12,FALSE)="","",VLOOKUP($O1550,'APOIO-DESPESAS'!$A$3:$N$962,12,FALSE)),"")</f>
        <v/>
      </c>
      <c r="L1550" s="223" t="str">
        <f>IFERROR(IF(VLOOKUP($O1550,'APOIO-DESPESAS'!$A$3:$N$962,13,FALSE)="","",VLOOKUP($O1550,'APOIO-DESPESAS'!$A$3:$N$962,13,FALSE)),"")</f>
        <v/>
      </c>
      <c r="M1550" s="223" t="str">
        <f>IFERROR(IF(VLOOKUP($O1550,'APOIO-DESPESAS'!$A$3:$N$962,14,FALSE)="","",VLOOKUP($O1550,'APOIO-DESPESAS'!$A$3:$N$962,14,FALSE)),"")</f>
        <v/>
      </c>
      <c r="O1550" s="223">
        <f t="shared" si="24"/>
        <v>1548</v>
      </c>
    </row>
    <row r="1551" spans="1:15" x14ac:dyDescent="0.25">
      <c r="A1551" s="223" t="str">
        <f>IFERROR(IF(VLOOKUP($O1551,'APOIO-DESPESAS'!$A$3:$N$962,2,FALSE)="","",VLOOKUP($O1551,'APOIO-DESPESAS'!$A$3:$N$962,2,FALSE)),"")</f>
        <v/>
      </c>
      <c r="B1551" s="223" t="str">
        <f>IFERROR(IF(VLOOKUP($O1551,'APOIO-DESPESAS'!$A$3:$N$962,3,FALSE)="","",VLOOKUP($O1551,'APOIO-DESPESAS'!$A$3:$N$962,3,FALSE)),"")</f>
        <v/>
      </c>
      <c r="C1551" s="223" t="str">
        <f>IFERROR(IF(VLOOKUP($O1551,'APOIO-DESPESAS'!$A$3:$N$962,4,FALSE)="","",VLOOKUP($O1551,'APOIO-DESPESAS'!$A$3:$N$962,4,FALSE)),"")</f>
        <v/>
      </c>
      <c r="D1551" s="223" t="str">
        <f>IFERROR(IF(VLOOKUP($O1551,'APOIO-DESPESAS'!$A$3:$N$962,5,FALSE)="","",VLOOKUP($O1551,'APOIO-DESPESAS'!$A$3:$N$962,5,FALSE)),"")</f>
        <v/>
      </c>
      <c r="E1551" s="223" t="str">
        <f>IFERROR(IF(VLOOKUP($O1551,'APOIO-DESPESAS'!$A$3:$N$962,6,FALSE)="","",VLOOKUP($O1551,'APOIO-DESPESAS'!$A$3:$N$962,6,FALSE)),"")</f>
        <v/>
      </c>
      <c r="F1551" s="223" t="str">
        <f>IFERROR(IF(VLOOKUP($O1551,'APOIO-DESPESAS'!$A$3:$N$962,7,FALSE)="","",VLOOKUP($O1551,'APOIO-DESPESAS'!$A$3:$N$962,7,FALSE)),"")</f>
        <v/>
      </c>
      <c r="G1551" s="223" t="str">
        <f>IFERROR(IF(VLOOKUP($O1551,'APOIO-DESPESAS'!$A$3:$N$962,8,FALSE)="","",VLOOKUP($O1551,'APOIO-DESPESAS'!$A$3:$N$962,8,FALSE)),"")</f>
        <v/>
      </c>
      <c r="H1551" s="223" t="str">
        <f>IFERROR(IF(VLOOKUP($O1551,'APOIO-DESPESAS'!$A$3:$N$962,9,FALSE)="","",VLOOKUP($O1551,'APOIO-DESPESAS'!$A$3:$N$962,9,FALSE)),"")</f>
        <v/>
      </c>
      <c r="I1551" s="223" t="str">
        <f>IFERROR(IF(VLOOKUP($O1551,'APOIO-DESPESAS'!$A$3:$N$962,10,FALSE)="","",VLOOKUP($O1551,'APOIO-DESPESAS'!$A$3:$N$962,10,FALSE)),"")</f>
        <v/>
      </c>
      <c r="J1551" s="223" t="str">
        <f>IFERROR(IF(VLOOKUP($O1551,'APOIO-DESPESAS'!$A$3:$N$962,11,FALSE)="","",VLOOKUP($O1551,'APOIO-DESPESAS'!$A$3:$N$962,11,FALSE)),"")</f>
        <v/>
      </c>
      <c r="K1551" s="223" t="str">
        <f>IFERROR(IF(VLOOKUP($O1551,'APOIO-DESPESAS'!$A$3:$N$962,12,FALSE)="","",VLOOKUP($O1551,'APOIO-DESPESAS'!$A$3:$N$962,12,FALSE)),"")</f>
        <v/>
      </c>
      <c r="L1551" s="223" t="str">
        <f>IFERROR(IF(VLOOKUP($O1551,'APOIO-DESPESAS'!$A$3:$N$962,13,FALSE)="","",VLOOKUP($O1551,'APOIO-DESPESAS'!$A$3:$N$962,13,FALSE)),"")</f>
        <v/>
      </c>
      <c r="M1551" s="223" t="str">
        <f>IFERROR(IF(VLOOKUP($O1551,'APOIO-DESPESAS'!$A$3:$N$962,14,FALSE)="","",VLOOKUP($O1551,'APOIO-DESPESAS'!$A$3:$N$962,14,FALSE)),"")</f>
        <v/>
      </c>
      <c r="O1551" s="223">
        <f t="shared" si="24"/>
        <v>1549</v>
      </c>
    </row>
    <row r="1552" spans="1:15" x14ac:dyDescent="0.25">
      <c r="A1552" s="223" t="str">
        <f>IFERROR(IF(VLOOKUP($O1552,'APOIO-DESPESAS'!$A$3:$N$962,2,FALSE)="","",VLOOKUP($O1552,'APOIO-DESPESAS'!$A$3:$N$962,2,FALSE)),"")</f>
        <v/>
      </c>
      <c r="B1552" s="223" t="str">
        <f>IFERROR(IF(VLOOKUP($O1552,'APOIO-DESPESAS'!$A$3:$N$962,3,FALSE)="","",VLOOKUP($O1552,'APOIO-DESPESAS'!$A$3:$N$962,3,FALSE)),"")</f>
        <v/>
      </c>
      <c r="C1552" s="223" t="str">
        <f>IFERROR(IF(VLOOKUP($O1552,'APOIO-DESPESAS'!$A$3:$N$962,4,FALSE)="","",VLOOKUP($O1552,'APOIO-DESPESAS'!$A$3:$N$962,4,FALSE)),"")</f>
        <v/>
      </c>
      <c r="D1552" s="223" t="str">
        <f>IFERROR(IF(VLOOKUP($O1552,'APOIO-DESPESAS'!$A$3:$N$962,5,FALSE)="","",VLOOKUP($O1552,'APOIO-DESPESAS'!$A$3:$N$962,5,FALSE)),"")</f>
        <v/>
      </c>
      <c r="E1552" s="223" t="str">
        <f>IFERROR(IF(VLOOKUP($O1552,'APOIO-DESPESAS'!$A$3:$N$962,6,FALSE)="","",VLOOKUP($O1552,'APOIO-DESPESAS'!$A$3:$N$962,6,FALSE)),"")</f>
        <v/>
      </c>
      <c r="F1552" s="223" t="str">
        <f>IFERROR(IF(VLOOKUP($O1552,'APOIO-DESPESAS'!$A$3:$N$962,7,FALSE)="","",VLOOKUP($O1552,'APOIO-DESPESAS'!$A$3:$N$962,7,FALSE)),"")</f>
        <v/>
      </c>
      <c r="G1552" s="223" t="str">
        <f>IFERROR(IF(VLOOKUP($O1552,'APOIO-DESPESAS'!$A$3:$N$962,8,FALSE)="","",VLOOKUP($O1552,'APOIO-DESPESAS'!$A$3:$N$962,8,FALSE)),"")</f>
        <v/>
      </c>
      <c r="H1552" s="223" t="str">
        <f>IFERROR(IF(VLOOKUP($O1552,'APOIO-DESPESAS'!$A$3:$N$962,9,FALSE)="","",VLOOKUP($O1552,'APOIO-DESPESAS'!$A$3:$N$962,9,FALSE)),"")</f>
        <v/>
      </c>
      <c r="I1552" s="223" t="str">
        <f>IFERROR(IF(VLOOKUP($O1552,'APOIO-DESPESAS'!$A$3:$N$962,10,FALSE)="","",VLOOKUP($O1552,'APOIO-DESPESAS'!$A$3:$N$962,10,FALSE)),"")</f>
        <v/>
      </c>
      <c r="J1552" s="223" t="str">
        <f>IFERROR(IF(VLOOKUP($O1552,'APOIO-DESPESAS'!$A$3:$N$962,11,FALSE)="","",VLOOKUP($O1552,'APOIO-DESPESAS'!$A$3:$N$962,11,FALSE)),"")</f>
        <v/>
      </c>
      <c r="K1552" s="223" t="str">
        <f>IFERROR(IF(VLOOKUP($O1552,'APOIO-DESPESAS'!$A$3:$N$962,12,FALSE)="","",VLOOKUP($O1552,'APOIO-DESPESAS'!$A$3:$N$962,12,FALSE)),"")</f>
        <v/>
      </c>
      <c r="L1552" s="223" t="str">
        <f>IFERROR(IF(VLOOKUP($O1552,'APOIO-DESPESAS'!$A$3:$N$962,13,FALSE)="","",VLOOKUP($O1552,'APOIO-DESPESAS'!$A$3:$N$962,13,FALSE)),"")</f>
        <v/>
      </c>
      <c r="M1552" s="223" t="str">
        <f>IFERROR(IF(VLOOKUP($O1552,'APOIO-DESPESAS'!$A$3:$N$962,14,FALSE)="","",VLOOKUP($O1552,'APOIO-DESPESAS'!$A$3:$N$962,14,FALSE)),"")</f>
        <v/>
      </c>
      <c r="O1552" s="223">
        <f t="shared" si="24"/>
        <v>1550</v>
      </c>
    </row>
    <row r="1553" spans="1:15" x14ac:dyDescent="0.25">
      <c r="A1553" s="223" t="str">
        <f>IFERROR(IF(VLOOKUP($O1553,'APOIO-DESPESAS'!$A$3:$N$962,2,FALSE)="","",VLOOKUP($O1553,'APOIO-DESPESAS'!$A$3:$N$962,2,FALSE)),"")</f>
        <v/>
      </c>
      <c r="B1553" s="223" t="str">
        <f>IFERROR(IF(VLOOKUP($O1553,'APOIO-DESPESAS'!$A$3:$N$962,3,FALSE)="","",VLOOKUP($O1553,'APOIO-DESPESAS'!$A$3:$N$962,3,FALSE)),"")</f>
        <v/>
      </c>
      <c r="C1553" s="223" t="str">
        <f>IFERROR(IF(VLOOKUP($O1553,'APOIO-DESPESAS'!$A$3:$N$962,4,FALSE)="","",VLOOKUP($O1553,'APOIO-DESPESAS'!$A$3:$N$962,4,FALSE)),"")</f>
        <v/>
      </c>
      <c r="D1553" s="223" t="str">
        <f>IFERROR(IF(VLOOKUP($O1553,'APOIO-DESPESAS'!$A$3:$N$962,5,FALSE)="","",VLOOKUP($O1553,'APOIO-DESPESAS'!$A$3:$N$962,5,FALSE)),"")</f>
        <v/>
      </c>
      <c r="E1553" s="223" t="str">
        <f>IFERROR(IF(VLOOKUP($O1553,'APOIO-DESPESAS'!$A$3:$N$962,6,FALSE)="","",VLOOKUP($O1553,'APOIO-DESPESAS'!$A$3:$N$962,6,FALSE)),"")</f>
        <v/>
      </c>
      <c r="F1553" s="223" t="str">
        <f>IFERROR(IF(VLOOKUP($O1553,'APOIO-DESPESAS'!$A$3:$N$962,7,FALSE)="","",VLOOKUP($O1553,'APOIO-DESPESAS'!$A$3:$N$962,7,FALSE)),"")</f>
        <v/>
      </c>
      <c r="G1553" s="223" t="str">
        <f>IFERROR(IF(VLOOKUP($O1553,'APOIO-DESPESAS'!$A$3:$N$962,8,FALSE)="","",VLOOKUP($O1553,'APOIO-DESPESAS'!$A$3:$N$962,8,FALSE)),"")</f>
        <v/>
      </c>
      <c r="H1553" s="223" t="str">
        <f>IFERROR(IF(VLOOKUP($O1553,'APOIO-DESPESAS'!$A$3:$N$962,9,FALSE)="","",VLOOKUP($O1553,'APOIO-DESPESAS'!$A$3:$N$962,9,FALSE)),"")</f>
        <v/>
      </c>
      <c r="I1553" s="223" t="str">
        <f>IFERROR(IF(VLOOKUP($O1553,'APOIO-DESPESAS'!$A$3:$N$962,10,FALSE)="","",VLOOKUP($O1553,'APOIO-DESPESAS'!$A$3:$N$962,10,FALSE)),"")</f>
        <v/>
      </c>
      <c r="J1553" s="223" t="str">
        <f>IFERROR(IF(VLOOKUP($O1553,'APOIO-DESPESAS'!$A$3:$N$962,11,FALSE)="","",VLOOKUP($O1553,'APOIO-DESPESAS'!$A$3:$N$962,11,FALSE)),"")</f>
        <v/>
      </c>
      <c r="K1553" s="223" t="str">
        <f>IFERROR(IF(VLOOKUP($O1553,'APOIO-DESPESAS'!$A$3:$N$962,12,FALSE)="","",VLOOKUP($O1553,'APOIO-DESPESAS'!$A$3:$N$962,12,FALSE)),"")</f>
        <v/>
      </c>
      <c r="L1553" s="223" t="str">
        <f>IFERROR(IF(VLOOKUP($O1553,'APOIO-DESPESAS'!$A$3:$N$962,13,FALSE)="","",VLOOKUP($O1553,'APOIO-DESPESAS'!$A$3:$N$962,13,FALSE)),"")</f>
        <v/>
      </c>
      <c r="M1553" s="223" t="str">
        <f>IFERROR(IF(VLOOKUP($O1553,'APOIO-DESPESAS'!$A$3:$N$962,14,FALSE)="","",VLOOKUP($O1553,'APOIO-DESPESAS'!$A$3:$N$962,14,FALSE)),"")</f>
        <v/>
      </c>
      <c r="O1553" s="223">
        <f t="shared" si="24"/>
        <v>1551</v>
      </c>
    </row>
    <row r="1554" spans="1:15" x14ac:dyDescent="0.25">
      <c r="A1554" s="223" t="str">
        <f>IFERROR(IF(VLOOKUP($O1554,'APOIO-DESPESAS'!$A$3:$N$962,2,FALSE)="","",VLOOKUP($O1554,'APOIO-DESPESAS'!$A$3:$N$962,2,FALSE)),"")</f>
        <v/>
      </c>
      <c r="B1554" s="223" t="str">
        <f>IFERROR(IF(VLOOKUP($O1554,'APOIO-DESPESAS'!$A$3:$N$962,3,FALSE)="","",VLOOKUP($O1554,'APOIO-DESPESAS'!$A$3:$N$962,3,FALSE)),"")</f>
        <v/>
      </c>
      <c r="C1554" s="223" t="str">
        <f>IFERROR(IF(VLOOKUP($O1554,'APOIO-DESPESAS'!$A$3:$N$962,4,FALSE)="","",VLOOKUP($O1554,'APOIO-DESPESAS'!$A$3:$N$962,4,FALSE)),"")</f>
        <v/>
      </c>
      <c r="D1554" s="223" t="str">
        <f>IFERROR(IF(VLOOKUP($O1554,'APOIO-DESPESAS'!$A$3:$N$962,5,FALSE)="","",VLOOKUP($O1554,'APOIO-DESPESAS'!$A$3:$N$962,5,FALSE)),"")</f>
        <v/>
      </c>
      <c r="E1554" s="223" t="str">
        <f>IFERROR(IF(VLOOKUP($O1554,'APOIO-DESPESAS'!$A$3:$N$962,6,FALSE)="","",VLOOKUP($O1554,'APOIO-DESPESAS'!$A$3:$N$962,6,FALSE)),"")</f>
        <v/>
      </c>
      <c r="F1554" s="223" t="str">
        <f>IFERROR(IF(VLOOKUP($O1554,'APOIO-DESPESAS'!$A$3:$N$962,7,FALSE)="","",VLOOKUP($O1554,'APOIO-DESPESAS'!$A$3:$N$962,7,FALSE)),"")</f>
        <v/>
      </c>
      <c r="G1554" s="223" t="str">
        <f>IFERROR(IF(VLOOKUP($O1554,'APOIO-DESPESAS'!$A$3:$N$962,8,FALSE)="","",VLOOKUP($O1554,'APOIO-DESPESAS'!$A$3:$N$962,8,FALSE)),"")</f>
        <v/>
      </c>
      <c r="H1554" s="223" t="str">
        <f>IFERROR(IF(VLOOKUP($O1554,'APOIO-DESPESAS'!$A$3:$N$962,9,FALSE)="","",VLOOKUP($O1554,'APOIO-DESPESAS'!$A$3:$N$962,9,FALSE)),"")</f>
        <v/>
      </c>
      <c r="I1554" s="223" t="str">
        <f>IFERROR(IF(VLOOKUP($O1554,'APOIO-DESPESAS'!$A$3:$N$962,10,FALSE)="","",VLOOKUP($O1554,'APOIO-DESPESAS'!$A$3:$N$962,10,FALSE)),"")</f>
        <v/>
      </c>
      <c r="J1554" s="223" t="str">
        <f>IFERROR(IF(VLOOKUP($O1554,'APOIO-DESPESAS'!$A$3:$N$962,11,FALSE)="","",VLOOKUP($O1554,'APOIO-DESPESAS'!$A$3:$N$962,11,FALSE)),"")</f>
        <v/>
      </c>
      <c r="K1554" s="223" t="str">
        <f>IFERROR(IF(VLOOKUP($O1554,'APOIO-DESPESAS'!$A$3:$N$962,12,FALSE)="","",VLOOKUP($O1554,'APOIO-DESPESAS'!$A$3:$N$962,12,FALSE)),"")</f>
        <v/>
      </c>
      <c r="L1554" s="223" t="str">
        <f>IFERROR(IF(VLOOKUP($O1554,'APOIO-DESPESAS'!$A$3:$N$962,13,FALSE)="","",VLOOKUP($O1554,'APOIO-DESPESAS'!$A$3:$N$962,13,FALSE)),"")</f>
        <v/>
      </c>
      <c r="M1554" s="223" t="str">
        <f>IFERROR(IF(VLOOKUP($O1554,'APOIO-DESPESAS'!$A$3:$N$962,14,FALSE)="","",VLOOKUP($O1554,'APOIO-DESPESAS'!$A$3:$N$962,14,FALSE)),"")</f>
        <v/>
      </c>
      <c r="O1554" s="223">
        <f t="shared" si="24"/>
        <v>1552</v>
      </c>
    </row>
    <row r="1555" spans="1:15" x14ac:dyDescent="0.25">
      <c r="A1555" s="223" t="str">
        <f>IFERROR(IF(VLOOKUP($O1555,'APOIO-DESPESAS'!$A$3:$N$962,2,FALSE)="","",VLOOKUP($O1555,'APOIO-DESPESAS'!$A$3:$N$962,2,FALSE)),"")</f>
        <v/>
      </c>
      <c r="B1555" s="223" t="str">
        <f>IFERROR(IF(VLOOKUP($O1555,'APOIO-DESPESAS'!$A$3:$N$962,3,FALSE)="","",VLOOKUP($O1555,'APOIO-DESPESAS'!$A$3:$N$962,3,FALSE)),"")</f>
        <v/>
      </c>
      <c r="C1555" s="223" t="str">
        <f>IFERROR(IF(VLOOKUP($O1555,'APOIO-DESPESAS'!$A$3:$N$962,4,FALSE)="","",VLOOKUP($O1555,'APOIO-DESPESAS'!$A$3:$N$962,4,FALSE)),"")</f>
        <v/>
      </c>
      <c r="D1555" s="223" t="str">
        <f>IFERROR(IF(VLOOKUP($O1555,'APOIO-DESPESAS'!$A$3:$N$962,5,FALSE)="","",VLOOKUP($O1555,'APOIO-DESPESAS'!$A$3:$N$962,5,FALSE)),"")</f>
        <v/>
      </c>
      <c r="E1555" s="223" t="str">
        <f>IFERROR(IF(VLOOKUP($O1555,'APOIO-DESPESAS'!$A$3:$N$962,6,FALSE)="","",VLOOKUP($O1555,'APOIO-DESPESAS'!$A$3:$N$962,6,FALSE)),"")</f>
        <v/>
      </c>
      <c r="F1555" s="223" t="str">
        <f>IFERROR(IF(VLOOKUP($O1555,'APOIO-DESPESAS'!$A$3:$N$962,7,FALSE)="","",VLOOKUP($O1555,'APOIO-DESPESAS'!$A$3:$N$962,7,FALSE)),"")</f>
        <v/>
      </c>
      <c r="G1555" s="223" t="str">
        <f>IFERROR(IF(VLOOKUP($O1555,'APOIO-DESPESAS'!$A$3:$N$962,8,FALSE)="","",VLOOKUP($O1555,'APOIO-DESPESAS'!$A$3:$N$962,8,FALSE)),"")</f>
        <v/>
      </c>
      <c r="H1555" s="223" t="str">
        <f>IFERROR(IF(VLOOKUP($O1555,'APOIO-DESPESAS'!$A$3:$N$962,9,FALSE)="","",VLOOKUP($O1555,'APOIO-DESPESAS'!$A$3:$N$962,9,FALSE)),"")</f>
        <v/>
      </c>
      <c r="I1555" s="223" t="str">
        <f>IFERROR(IF(VLOOKUP($O1555,'APOIO-DESPESAS'!$A$3:$N$962,10,FALSE)="","",VLOOKUP($O1555,'APOIO-DESPESAS'!$A$3:$N$962,10,FALSE)),"")</f>
        <v/>
      </c>
      <c r="J1555" s="223" t="str">
        <f>IFERROR(IF(VLOOKUP($O1555,'APOIO-DESPESAS'!$A$3:$N$962,11,FALSE)="","",VLOOKUP($O1555,'APOIO-DESPESAS'!$A$3:$N$962,11,FALSE)),"")</f>
        <v/>
      </c>
      <c r="K1555" s="223" t="str">
        <f>IFERROR(IF(VLOOKUP($O1555,'APOIO-DESPESAS'!$A$3:$N$962,12,FALSE)="","",VLOOKUP($O1555,'APOIO-DESPESAS'!$A$3:$N$962,12,FALSE)),"")</f>
        <v/>
      </c>
      <c r="L1555" s="223" t="str">
        <f>IFERROR(IF(VLOOKUP($O1555,'APOIO-DESPESAS'!$A$3:$N$962,13,FALSE)="","",VLOOKUP($O1555,'APOIO-DESPESAS'!$A$3:$N$962,13,FALSE)),"")</f>
        <v/>
      </c>
      <c r="M1555" s="223" t="str">
        <f>IFERROR(IF(VLOOKUP($O1555,'APOIO-DESPESAS'!$A$3:$N$962,14,FALSE)="","",VLOOKUP($O1555,'APOIO-DESPESAS'!$A$3:$N$962,14,FALSE)),"")</f>
        <v/>
      </c>
      <c r="O1555" s="223">
        <f t="shared" si="24"/>
        <v>1553</v>
      </c>
    </row>
    <row r="1556" spans="1:15" x14ac:dyDescent="0.25">
      <c r="A1556" s="223" t="str">
        <f>IFERROR(IF(VLOOKUP($O1556,'APOIO-DESPESAS'!$A$3:$N$962,2,FALSE)="","",VLOOKUP($O1556,'APOIO-DESPESAS'!$A$3:$N$962,2,FALSE)),"")</f>
        <v/>
      </c>
      <c r="B1556" s="223" t="str">
        <f>IFERROR(IF(VLOOKUP($O1556,'APOIO-DESPESAS'!$A$3:$N$962,3,FALSE)="","",VLOOKUP($O1556,'APOIO-DESPESAS'!$A$3:$N$962,3,FALSE)),"")</f>
        <v/>
      </c>
      <c r="C1556" s="223" t="str">
        <f>IFERROR(IF(VLOOKUP($O1556,'APOIO-DESPESAS'!$A$3:$N$962,4,FALSE)="","",VLOOKUP($O1556,'APOIO-DESPESAS'!$A$3:$N$962,4,FALSE)),"")</f>
        <v/>
      </c>
      <c r="D1556" s="223" t="str">
        <f>IFERROR(IF(VLOOKUP($O1556,'APOIO-DESPESAS'!$A$3:$N$962,5,FALSE)="","",VLOOKUP($O1556,'APOIO-DESPESAS'!$A$3:$N$962,5,FALSE)),"")</f>
        <v/>
      </c>
      <c r="E1556" s="223" t="str">
        <f>IFERROR(IF(VLOOKUP($O1556,'APOIO-DESPESAS'!$A$3:$N$962,6,FALSE)="","",VLOOKUP($O1556,'APOIO-DESPESAS'!$A$3:$N$962,6,FALSE)),"")</f>
        <v/>
      </c>
      <c r="F1556" s="223" t="str">
        <f>IFERROR(IF(VLOOKUP($O1556,'APOIO-DESPESAS'!$A$3:$N$962,7,FALSE)="","",VLOOKUP($O1556,'APOIO-DESPESAS'!$A$3:$N$962,7,FALSE)),"")</f>
        <v/>
      </c>
      <c r="G1556" s="223" t="str">
        <f>IFERROR(IF(VLOOKUP($O1556,'APOIO-DESPESAS'!$A$3:$N$962,8,FALSE)="","",VLOOKUP($O1556,'APOIO-DESPESAS'!$A$3:$N$962,8,FALSE)),"")</f>
        <v/>
      </c>
      <c r="H1556" s="223" t="str">
        <f>IFERROR(IF(VLOOKUP($O1556,'APOIO-DESPESAS'!$A$3:$N$962,9,FALSE)="","",VLOOKUP($O1556,'APOIO-DESPESAS'!$A$3:$N$962,9,FALSE)),"")</f>
        <v/>
      </c>
      <c r="I1556" s="223" t="str">
        <f>IFERROR(IF(VLOOKUP($O1556,'APOIO-DESPESAS'!$A$3:$N$962,10,FALSE)="","",VLOOKUP($O1556,'APOIO-DESPESAS'!$A$3:$N$962,10,FALSE)),"")</f>
        <v/>
      </c>
      <c r="J1556" s="223" t="str">
        <f>IFERROR(IF(VLOOKUP($O1556,'APOIO-DESPESAS'!$A$3:$N$962,11,FALSE)="","",VLOOKUP($O1556,'APOIO-DESPESAS'!$A$3:$N$962,11,FALSE)),"")</f>
        <v/>
      </c>
      <c r="K1556" s="223" t="str">
        <f>IFERROR(IF(VLOOKUP($O1556,'APOIO-DESPESAS'!$A$3:$N$962,12,FALSE)="","",VLOOKUP($O1556,'APOIO-DESPESAS'!$A$3:$N$962,12,FALSE)),"")</f>
        <v/>
      </c>
      <c r="L1556" s="223" t="str">
        <f>IFERROR(IF(VLOOKUP($O1556,'APOIO-DESPESAS'!$A$3:$N$962,13,FALSE)="","",VLOOKUP($O1556,'APOIO-DESPESAS'!$A$3:$N$962,13,FALSE)),"")</f>
        <v/>
      </c>
      <c r="M1556" s="223" t="str">
        <f>IFERROR(IF(VLOOKUP($O1556,'APOIO-DESPESAS'!$A$3:$N$962,14,FALSE)="","",VLOOKUP($O1556,'APOIO-DESPESAS'!$A$3:$N$962,14,FALSE)),"")</f>
        <v/>
      </c>
      <c r="O1556" s="223">
        <f t="shared" si="24"/>
        <v>1554</v>
      </c>
    </row>
    <row r="1557" spans="1:15" x14ac:dyDescent="0.25">
      <c r="A1557" s="223" t="str">
        <f>IFERROR(IF(VLOOKUP($O1557,'APOIO-DESPESAS'!$A$3:$N$962,2,FALSE)="","",VLOOKUP($O1557,'APOIO-DESPESAS'!$A$3:$N$962,2,FALSE)),"")</f>
        <v/>
      </c>
      <c r="B1557" s="223" t="str">
        <f>IFERROR(IF(VLOOKUP($O1557,'APOIO-DESPESAS'!$A$3:$N$962,3,FALSE)="","",VLOOKUP($O1557,'APOIO-DESPESAS'!$A$3:$N$962,3,FALSE)),"")</f>
        <v/>
      </c>
      <c r="C1557" s="223" t="str">
        <f>IFERROR(IF(VLOOKUP($O1557,'APOIO-DESPESAS'!$A$3:$N$962,4,FALSE)="","",VLOOKUP($O1557,'APOIO-DESPESAS'!$A$3:$N$962,4,FALSE)),"")</f>
        <v/>
      </c>
      <c r="D1557" s="223" t="str">
        <f>IFERROR(IF(VLOOKUP($O1557,'APOIO-DESPESAS'!$A$3:$N$962,5,FALSE)="","",VLOOKUP($O1557,'APOIO-DESPESAS'!$A$3:$N$962,5,FALSE)),"")</f>
        <v/>
      </c>
      <c r="E1557" s="223" t="str">
        <f>IFERROR(IF(VLOOKUP($O1557,'APOIO-DESPESAS'!$A$3:$N$962,6,FALSE)="","",VLOOKUP($O1557,'APOIO-DESPESAS'!$A$3:$N$962,6,FALSE)),"")</f>
        <v/>
      </c>
      <c r="F1557" s="223" t="str">
        <f>IFERROR(IF(VLOOKUP($O1557,'APOIO-DESPESAS'!$A$3:$N$962,7,FALSE)="","",VLOOKUP($O1557,'APOIO-DESPESAS'!$A$3:$N$962,7,FALSE)),"")</f>
        <v/>
      </c>
      <c r="G1557" s="223" t="str">
        <f>IFERROR(IF(VLOOKUP($O1557,'APOIO-DESPESAS'!$A$3:$N$962,8,FALSE)="","",VLOOKUP($O1557,'APOIO-DESPESAS'!$A$3:$N$962,8,FALSE)),"")</f>
        <v/>
      </c>
      <c r="H1557" s="223" t="str">
        <f>IFERROR(IF(VLOOKUP($O1557,'APOIO-DESPESAS'!$A$3:$N$962,9,FALSE)="","",VLOOKUP($O1557,'APOIO-DESPESAS'!$A$3:$N$962,9,FALSE)),"")</f>
        <v/>
      </c>
      <c r="I1557" s="223" t="str">
        <f>IFERROR(IF(VLOOKUP($O1557,'APOIO-DESPESAS'!$A$3:$N$962,10,FALSE)="","",VLOOKUP($O1557,'APOIO-DESPESAS'!$A$3:$N$962,10,FALSE)),"")</f>
        <v/>
      </c>
      <c r="J1557" s="223" t="str">
        <f>IFERROR(IF(VLOOKUP($O1557,'APOIO-DESPESAS'!$A$3:$N$962,11,FALSE)="","",VLOOKUP($O1557,'APOIO-DESPESAS'!$A$3:$N$962,11,FALSE)),"")</f>
        <v/>
      </c>
      <c r="K1557" s="223" t="str">
        <f>IFERROR(IF(VLOOKUP($O1557,'APOIO-DESPESAS'!$A$3:$N$962,12,FALSE)="","",VLOOKUP($O1557,'APOIO-DESPESAS'!$A$3:$N$962,12,FALSE)),"")</f>
        <v/>
      </c>
      <c r="L1557" s="223" t="str">
        <f>IFERROR(IF(VLOOKUP($O1557,'APOIO-DESPESAS'!$A$3:$N$962,13,FALSE)="","",VLOOKUP($O1557,'APOIO-DESPESAS'!$A$3:$N$962,13,FALSE)),"")</f>
        <v/>
      </c>
      <c r="M1557" s="223" t="str">
        <f>IFERROR(IF(VLOOKUP($O1557,'APOIO-DESPESAS'!$A$3:$N$962,14,FALSE)="","",VLOOKUP($O1557,'APOIO-DESPESAS'!$A$3:$N$962,14,FALSE)),"")</f>
        <v/>
      </c>
      <c r="O1557" s="223">
        <f t="shared" si="24"/>
        <v>1555</v>
      </c>
    </row>
    <row r="1558" spans="1:15" x14ac:dyDescent="0.25">
      <c r="A1558" s="223" t="str">
        <f>IFERROR(IF(VLOOKUP($O1558,'APOIO-DESPESAS'!$A$3:$N$962,2,FALSE)="","",VLOOKUP($O1558,'APOIO-DESPESAS'!$A$3:$N$962,2,FALSE)),"")</f>
        <v/>
      </c>
      <c r="B1558" s="223" t="str">
        <f>IFERROR(IF(VLOOKUP($O1558,'APOIO-DESPESAS'!$A$3:$N$962,3,FALSE)="","",VLOOKUP($O1558,'APOIO-DESPESAS'!$A$3:$N$962,3,FALSE)),"")</f>
        <v/>
      </c>
      <c r="C1558" s="223" t="str">
        <f>IFERROR(IF(VLOOKUP($O1558,'APOIO-DESPESAS'!$A$3:$N$962,4,FALSE)="","",VLOOKUP($O1558,'APOIO-DESPESAS'!$A$3:$N$962,4,FALSE)),"")</f>
        <v/>
      </c>
      <c r="D1558" s="223" t="str">
        <f>IFERROR(IF(VLOOKUP($O1558,'APOIO-DESPESAS'!$A$3:$N$962,5,FALSE)="","",VLOOKUP($O1558,'APOIO-DESPESAS'!$A$3:$N$962,5,FALSE)),"")</f>
        <v/>
      </c>
      <c r="E1558" s="223" t="str">
        <f>IFERROR(IF(VLOOKUP($O1558,'APOIO-DESPESAS'!$A$3:$N$962,6,FALSE)="","",VLOOKUP($O1558,'APOIO-DESPESAS'!$A$3:$N$962,6,FALSE)),"")</f>
        <v/>
      </c>
      <c r="F1558" s="223" t="str">
        <f>IFERROR(IF(VLOOKUP($O1558,'APOIO-DESPESAS'!$A$3:$N$962,7,FALSE)="","",VLOOKUP($O1558,'APOIO-DESPESAS'!$A$3:$N$962,7,FALSE)),"")</f>
        <v/>
      </c>
      <c r="G1558" s="223" t="str">
        <f>IFERROR(IF(VLOOKUP($O1558,'APOIO-DESPESAS'!$A$3:$N$962,8,FALSE)="","",VLOOKUP($O1558,'APOIO-DESPESAS'!$A$3:$N$962,8,FALSE)),"")</f>
        <v/>
      </c>
      <c r="H1558" s="223" t="str">
        <f>IFERROR(IF(VLOOKUP($O1558,'APOIO-DESPESAS'!$A$3:$N$962,9,FALSE)="","",VLOOKUP($O1558,'APOIO-DESPESAS'!$A$3:$N$962,9,FALSE)),"")</f>
        <v/>
      </c>
      <c r="I1558" s="223" t="str">
        <f>IFERROR(IF(VLOOKUP($O1558,'APOIO-DESPESAS'!$A$3:$N$962,10,FALSE)="","",VLOOKUP($O1558,'APOIO-DESPESAS'!$A$3:$N$962,10,FALSE)),"")</f>
        <v/>
      </c>
      <c r="J1558" s="223" t="str">
        <f>IFERROR(IF(VLOOKUP($O1558,'APOIO-DESPESAS'!$A$3:$N$962,11,FALSE)="","",VLOOKUP($O1558,'APOIO-DESPESAS'!$A$3:$N$962,11,FALSE)),"")</f>
        <v/>
      </c>
      <c r="K1558" s="223" t="str">
        <f>IFERROR(IF(VLOOKUP($O1558,'APOIO-DESPESAS'!$A$3:$N$962,12,FALSE)="","",VLOOKUP($O1558,'APOIO-DESPESAS'!$A$3:$N$962,12,FALSE)),"")</f>
        <v/>
      </c>
      <c r="L1558" s="223" t="str">
        <f>IFERROR(IF(VLOOKUP($O1558,'APOIO-DESPESAS'!$A$3:$N$962,13,FALSE)="","",VLOOKUP($O1558,'APOIO-DESPESAS'!$A$3:$N$962,13,FALSE)),"")</f>
        <v/>
      </c>
      <c r="M1558" s="223" t="str">
        <f>IFERROR(IF(VLOOKUP($O1558,'APOIO-DESPESAS'!$A$3:$N$962,14,FALSE)="","",VLOOKUP($O1558,'APOIO-DESPESAS'!$A$3:$N$962,14,FALSE)),"")</f>
        <v/>
      </c>
      <c r="O1558" s="223">
        <f t="shared" si="24"/>
        <v>1556</v>
      </c>
    </row>
    <row r="1559" spans="1:15" x14ac:dyDescent="0.25">
      <c r="A1559" s="223" t="str">
        <f>IFERROR(IF(VLOOKUP($O1559,'APOIO-DESPESAS'!$A$3:$N$962,2,FALSE)="","",VLOOKUP($O1559,'APOIO-DESPESAS'!$A$3:$N$962,2,FALSE)),"")</f>
        <v/>
      </c>
      <c r="B1559" s="223" t="str">
        <f>IFERROR(IF(VLOOKUP($O1559,'APOIO-DESPESAS'!$A$3:$N$962,3,FALSE)="","",VLOOKUP($O1559,'APOIO-DESPESAS'!$A$3:$N$962,3,FALSE)),"")</f>
        <v/>
      </c>
      <c r="C1559" s="223" t="str">
        <f>IFERROR(IF(VLOOKUP($O1559,'APOIO-DESPESAS'!$A$3:$N$962,4,FALSE)="","",VLOOKUP($O1559,'APOIO-DESPESAS'!$A$3:$N$962,4,FALSE)),"")</f>
        <v/>
      </c>
      <c r="D1559" s="223" t="str">
        <f>IFERROR(IF(VLOOKUP($O1559,'APOIO-DESPESAS'!$A$3:$N$962,5,FALSE)="","",VLOOKUP($O1559,'APOIO-DESPESAS'!$A$3:$N$962,5,FALSE)),"")</f>
        <v/>
      </c>
      <c r="E1559" s="223" t="str">
        <f>IFERROR(IF(VLOOKUP($O1559,'APOIO-DESPESAS'!$A$3:$N$962,6,FALSE)="","",VLOOKUP($O1559,'APOIO-DESPESAS'!$A$3:$N$962,6,FALSE)),"")</f>
        <v/>
      </c>
      <c r="F1559" s="223" t="str">
        <f>IFERROR(IF(VLOOKUP($O1559,'APOIO-DESPESAS'!$A$3:$N$962,7,FALSE)="","",VLOOKUP($O1559,'APOIO-DESPESAS'!$A$3:$N$962,7,FALSE)),"")</f>
        <v/>
      </c>
      <c r="G1559" s="223" t="str">
        <f>IFERROR(IF(VLOOKUP($O1559,'APOIO-DESPESAS'!$A$3:$N$962,8,FALSE)="","",VLOOKUP($O1559,'APOIO-DESPESAS'!$A$3:$N$962,8,FALSE)),"")</f>
        <v/>
      </c>
      <c r="H1559" s="223" t="str">
        <f>IFERROR(IF(VLOOKUP($O1559,'APOIO-DESPESAS'!$A$3:$N$962,9,FALSE)="","",VLOOKUP($O1559,'APOIO-DESPESAS'!$A$3:$N$962,9,FALSE)),"")</f>
        <v/>
      </c>
      <c r="I1559" s="223" t="str">
        <f>IFERROR(IF(VLOOKUP($O1559,'APOIO-DESPESAS'!$A$3:$N$962,10,FALSE)="","",VLOOKUP($O1559,'APOIO-DESPESAS'!$A$3:$N$962,10,FALSE)),"")</f>
        <v/>
      </c>
      <c r="J1559" s="223" t="str">
        <f>IFERROR(IF(VLOOKUP($O1559,'APOIO-DESPESAS'!$A$3:$N$962,11,FALSE)="","",VLOOKUP($O1559,'APOIO-DESPESAS'!$A$3:$N$962,11,FALSE)),"")</f>
        <v/>
      </c>
      <c r="K1559" s="223" t="str">
        <f>IFERROR(IF(VLOOKUP($O1559,'APOIO-DESPESAS'!$A$3:$N$962,12,FALSE)="","",VLOOKUP($O1559,'APOIO-DESPESAS'!$A$3:$N$962,12,FALSE)),"")</f>
        <v/>
      </c>
      <c r="L1559" s="223" t="str">
        <f>IFERROR(IF(VLOOKUP($O1559,'APOIO-DESPESAS'!$A$3:$N$962,13,FALSE)="","",VLOOKUP($O1559,'APOIO-DESPESAS'!$A$3:$N$962,13,FALSE)),"")</f>
        <v/>
      </c>
      <c r="M1559" s="223" t="str">
        <f>IFERROR(IF(VLOOKUP($O1559,'APOIO-DESPESAS'!$A$3:$N$962,14,FALSE)="","",VLOOKUP($O1559,'APOIO-DESPESAS'!$A$3:$N$962,14,FALSE)),"")</f>
        <v/>
      </c>
      <c r="O1559" s="223">
        <f t="shared" si="24"/>
        <v>1557</v>
      </c>
    </row>
    <row r="1560" spans="1:15" x14ac:dyDescent="0.25">
      <c r="A1560" s="223" t="str">
        <f>IFERROR(IF(VLOOKUP($O1560,'APOIO-DESPESAS'!$A$3:$N$962,2,FALSE)="","",VLOOKUP($O1560,'APOIO-DESPESAS'!$A$3:$N$962,2,FALSE)),"")</f>
        <v/>
      </c>
      <c r="B1560" s="223" t="str">
        <f>IFERROR(IF(VLOOKUP($O1560,'APOIO-DESPESAS'!$A$3:$N$962,3,FALSE)="","",VLOOKUP($O1560,'APOIO-DESPESAS'!$A$3:$N$962,3,FALSE)),"")</f>
        <v/>
      </c>
      <c r="C1560" s="223" t="str">
        <f>IFERROR(IF(VLOOKUP($O1560,'APOIO-DESPESAS'!$A$3:$N$962,4,FALSE)="","",VLOOKUP($O1560,'APOIO-DESPESAS'!$A$3:$N$962,4,FALSE)),"")</f>
        <v/>
      </c>
      <c r="D1560" s="223" t="str">
        <f>IFERROR(IF(VLOOKUP($O1560,'APOIO-DESPESAS'!$A$3:$N$962,5,FALSE)="","",VLOOKUP($O1560,'APOIO-DESPESAS'!$A$3:$N$962,5,FALSE)),"")</f>
        <v/>
      </c>
      <c r="E1560" s="223" t="str">
        <f>IFERROR(IF(VLOOKUP($O1560,'APOIO-DESPESAS'!$A$3:$N$962,6,FALSE)="","",VLOOKUP($O1560,'APOIO-DESPESAS'!$A$3:$N$962,6,FALSE)),"")</f>
        <v/>
      </c>
      <c r="F1560" s="223" t="str">
        <f>IFERROR(IF(VLOOKUP($O1560,'APOIO-DESPESAS'!$A$3:$N$962,7,FALSE)="","",VLOOKUP($O1560,'APOIO-DESPESAS'!$A$3:$N$962,7,FALSE)),"")</f>
        <v/>
      </c>
      <c r="G1560" s="223" t="str">
        <f>IFERROR(IF(VLOOKUP($O1560,'APOIO-DESPESAS'!$A$3:$N$962,8,FALSE)="","",VLOOKUP($O1560,'APOIO-DESPESAS'!$A$3:$N$962,8,FALSE)),"")</f>
        <v/>
      </c>
      <c r="H1560" s="223" t="str">
        <f>IFERROR(IF(VLOOKUP($O1560,'APOIO-DESPESAS'!$A$3:$N$962,9,FALSE)="","",VLOOKUP($O1560,'APOIO-DESPESAS'!$A$3:$N$962,9,FALSE)),"")</f>
        <v/>
      </c>
      <c r="I1560" s="223" t="str">
        <f>IFERROR(IF(VLOOKUP($O1560,'APOIO-DESPESAS'!$A$3:$N$962,10,FALSE)="","",VLOOKUP($O1560,'APOIO-DESPESAS'!$A$3:$N$962,10,FALSE)),"")</f>
        <v/>
      </c>
      <c r="J1560" s="223" t="str">
        <f>IFERROR(IF(VLOOKUP($O1560,'APOIO-DESPESAS'!$A$3:$N$962,11,FALSE)="","",VLOOKUP($O1560,'APOIO-DESPESAS'!$A$3:$N$962,11,FALSE)),"")</f>
        <v/>
      </c>
      <c r="K1560" s="223" t="str">
        <f>IFERROR(IF(VLOOKUP($O1560,'APOIO-DESPESAS'!$A$3:$N$962,12,FALSE)="","",VLOOKUP($O1560,'APOIO-DESPESAS'!$A$3:$N$962,12,FALSE)),"")</f>
        <v/>
      </c>
      <c r="L1560" s="223" t="str">
        <f>IFERROR(IF(VLOOKUP($O1560,'APOIO-DESPESAS'!$A$3:$N$962,13,FALSE)="","",VLOOKUP($O1560,'APOIO-DESPESAS'!$A$3:$N$962,13,FALSE)),"")</f>
        <v/>
      </c>
      <c r="M1560" s="223" t="str">
        <f>IFERROR(IF(VLOOKUP($O1560,'APOIO-DESPESAS'!$A$3:$N$962,14,FALSE)="","",VLOOKUP($O1560,'APOIO-DESPESAS'!$A$3:$N$962,14,FALSE)),"")</f>
        <v/>
      </c>
      <c r="O1560" s="223">
        <f t="shared" si="24"/>
        <v>1558</v>
      </c>
    </row>
    <row r="1561" spans="1:15" x14ac:dyDescent="0.25">
      <c r="A1561" s="223" t="str">
        <f>IFERROR(IF(VLOOKUP($O1561,'APOIO-DESPESAS'!$A$3:$N$962,2,FALSE)="","",VLOOKUP($O1561,'APOIO-DESPESAS'!$A$3:$N$962,2,FALSE)),"")</f>
        <v/>
      </c>
      <c r="B1561" s="223" t="str">
        <f>IFERROR(IF(VLOOKUP($O1561,'APOIO-DESPESAS'!$A$3:$N$962,3,FALSE)="","",VLOOKUP($O1561,'APOIO-DESPESAS'!$A$3:$N$962,3,FALSE)),"")</f>
        <v/>
      </c>
      <c r="C1561" s="223" t="str">
        <f>IFERROR(IF(VLOOKUP($O1561,'APOIO-DESPESAS'!$A$3:$N$962,4,FALSE)="","",VLOOKUP($O1561,'APOIO-DESPESAS'!$A$3:$N$962,4,FALSE)),"")</f>
        <v/>
      </c>
      <c r="D1561" s="223" t="str">
        <f>IFERROR(IF(VLOOKUP($O1561,'APOIO-DESPESAS'!$A$3:$N$962,5,FALSE)="","",VLOOKUP($O1561,'APOIO-DESPESAS'!$A$3:$N$962,5,FALSE)),"")</f>
        <v/>
      </c>
      <c r="E1561" s="223" t="str">
        <f>IFERROR(IF(VLOOKUP($O1561,'APOIO-DESPESAS'!$A$3:$N$962,6,FALSE)="","",VLOOKUP($O1561,'APOIO-DESPESAS'!$A$3:$N$962,6,FALSE)),"")</f>
        <v/>
      </c>
      <c r="F1561" s="223" t="str">
        <f>IFERROR(IF(VLOOKUP($O1561,'APOIO-DESPESAS'!$A$3:$N$962,7,FALSE)="","",VLOOKUP($O1561,'APOIO-DESPESAS'!$A$3:$N$962,7,FALSE)),"")</f>
        <v/>
      </c>
      <c r="G1561" s="223" t="str">
        <f>IFERROR(IF(VLOOKUP($O1561,'APOIO-DESPESAS'!$A$3:$N$962,8,FALSE)="","",VLOOKUP($O1561,'APOIO-DESPESAS'!$A$3:$N$962,8,FALSE)),"")</f>
        <v/>
      </c>
      <c r="H1561" s="223" t="str">
        <f>IFERROR(IF(VLOOKUP($O1561,'APOIO-DESPESAS'!$A$3:$N$962,9,FALSE)="","",VLOOKUP($O1561,'APOIO-DESPESAS'!$A$3:$N$962,9,FALSE)),"")</f>
        <v/>
      </c>
      <c r="I1561" s="223" t="str">
        <f>IFERROR(IF(VLOOKUP($O1561,'APOIO-DESPESAS'!$A$3:$N$962,10,FALSE)="","",VLOOKUP($O1561,'APOIO-DESPESAS'!$A$3:$N$962,10,FALSE)),"")</f>
        <v/>
      </c>
      <c r="J1561" s="223" t="str">
        <f>IFERROR(IF(VLOOKUP($O1561,'APOIO-DESPESAS'!$A$3:$N$962,11,FALSE)="","",VLOOKUP($O1561,'APOIO-DESPESAS'!$A$3:$N$962,11,FALSE)),"")</f>
        <v/>
      </c>
      <c r="K1561" s="223" t="str">
        <f>IFERROR(IF(VLOOKUP($O1561,'APOIO-DESPESAS'!$A$3:$N$962,12,FALSE)="","",VLOOKUP($O1561,'APOIO-DESPESAS'!$A$3:$N$962,12,FALSE)),"")</f>
        <v/>
      </c>
      <c r="L1561" s="223" t="str">
        <f>IFERROR(IF(VLOOKUP($O1561,'APOIO-DESPESAS'!$A$3:$N$962,13,FALSE)="","",VLOOKUP($O1561,'APOIO-DESPESAS'!$A$3:$N$962,13,FALSE)),"")</f>
        <v/>
      </c>
      <c r="M1561" s="223" t="str">
        <f>IFERROR(IF(VLOOKUP($O1561,'APOIO-DESPESAS'!$A$3:$N$962,14,FALSE)="","",VLOOKUP($O1561,'APOIO-DESPESAS'!$A$3:$N$962,14,FALSE)),"")</f>
        <v/>
      </c>
      <c r="O1561" s="223">
        <f t="shared" si="24"/>
        <v>1559</v>
      </c>
    </row>
    <row r="1562" spans="1:15" x14ac:dyDescent="0.25">
      <c r="A1562" s="223" t="str">
        <f>IFERROR(IF(VLOOKUP($O1562,'APOIO-DESPESAS'!$A$3:$N$962,2,FALSE)="","",VLOOKUP($O1562,'APOIO-DESPESAS'!$A$3:$N$962,2,FALSE)),"")</f>
        <v/>
      </c>
      <c r="B1562" s="223" t="str">
        <f>IFERROR(IF(VLOOKUP($O1562,'APOIO-DESPESAS'!$A$3:$N$962,3,FALSE)="","",VLOOKUP($O1562,'APOIO-DESPESAS'!$A$3:$N$962,3,FALSE)),"")</f>
        <v/>
      </c>
      <c r="C1562" s="223" t="str">
        <f>IFERROR(IF(VLOOKUP($O1562,'APOIO-DESPESAS'!$A$3:$N$962,4,FALSE)="","",VLOOKUP($O1562,'APOIO-DESPESAS'!$A$3:$N$962,4,FALSE)),"")</f>
        <v/>
      </c>
      <c r="D1562" s="223" t="str">
        <f>IFERROR(IF(VLOOKUP($O1562,'APOIO-DESPESAS'!$A$3:$N$962,5,FALSE)="","",VLOOKUP($O1562,'APOIO-DESPESAS'!$A$3:$N$962,5,FALSE)),"")</f>
        <v/>
      </c>
      <c r="E1562" s="223" t="str">
        <f>IFERROR(IF(VLOOKUP($O1562,'APOIO-DESPESAS'!$A$3:$N$962,6,FALSE)="","",VLOOKUP($O1562,'APOIO-DESPESAS'!$A$3:$N$962,6,FALSE)),"")</f>
        <v/>
      </c>
      <c r="F1562" s="223" t="str">
        <f>IFERROR(IF(VLOOKUP($O1562,'APOIO-DESPESAS'!$A$3:$N$962,7,FALSE)="","",VLOOKUP($O1562,'APOIO-DESPESAS'!$A$3:$N$962,7,FALSE)),"")</f>
        <v/>
      </c>
      <c r="G1562" s="223" t="str">
        <f>IFERROR(IF(VLOOKUP($O1562,'APOIO-DESPESAS'!$A$3:$N$962,8,FALSE)="","",VLOOKUP($O1562,'APOIO-DESPESAS'!$A$3:$N$962,8,FALSE)),"")</f>
        <v/>
      </c>
      <c r="H1562" s="223" t="str">
        <f>IFERROR(IF(VLOOKUP($O1562,'APOIO-DESPESAS'!$A$3:$N$962,9,FALSE)="","",VLOOKUP($O1562,'APOIO-DESPESAS'!$A$3:$N$962,9,FALSE)),"")</f>
        <v/>
      </c>
      <c r="I1562" s="223" t="str">
        <f>IFERROR(IF(VLOOKUP($O1562,'APOIO-DESPESAS'!$A$3:$N$962,10,FALSE)="","",VLOOKUP($O1562,'APOIO-DESPESAS'!$A$3:$N$962,10,FALSE)),"")</f>
        <v/>
      </c>
      <c r="J1562" s="223" t="str">
        <f>IFERROR(IF(VLOOKUP($O1562,'APOIO-DESPESAS'!$A$3:$N$962,11,FALSE)="","",VLOOKUP($O1562,'APOIO-DESPESAS'!$A$3:$N$962,11,FALSE)),"")</f>
        <v/>
      </c>
      <c r="K1562" s="223" t="str">
        <f>IFERROR(IF(VLOOKUP($O1562,'APOIO-DESPESAS'!$A$3:$N$962,12,FALSE)="","",VLOOKUP($O1562,'APOIO-DESPESAS'!$A$3:$N$962,12,FALSE)),"")</f>
        <v/>
      </c>
      <c r="L1562" s="223" t="str">
        <f>IFERROR(IF(VLOOKUP($O1562,'APOIO-DESPESAS'!$A$3:$N$962,13,FALSE)="","",VLOOKUP($O1562,'APOIO-DESPESAS'!$A$3:$N$962,13,FALSE)),"")</f>
        <v/>
      </c>
      <c r="M1562" s="223" t="str">
        <f>IFERROR(IF(VLOOKUP($O1562,'APOIO-DESPESAS'!$A$3:$N$962,14,FALSE)="","",VLOOKUP($O1562,'APOIO-DESPESAS'!$A$3:$N$962,14,FALSE)),"")</f>
        <v/>
      </c>
      <c r="O1562" s="223">
        <f t="shared" si="24"/>
        <v>1560</v>
      </c>
    </row>
    <row r="1563" spans="1:15" x14ac:dyDescent="0.25">
      <c r="A1563" s="223" t="str">
        <f>IFERROR(IF(VLOOKUP($O1563,'APOIO-DESPESAS'!$A$3:$N$962,2,FALSE)="","",VLOOKUP($O1563,'APOIO-DESPESAS'!$A$3:$N$962,2,FALSE)),"")</f>
        <v/>
      </c>
      <c r="B1563" s="223" t="str">
        <f>IFERROR(IF(VLOOKUP($O1563,'APOIO-DESPESAS'!$A$3:$N$962,3,FALSE)="","",VLOOKUP($O1563,'APOIO-DESPESAS'!$A$3:$N$962,3,FALSE)),"")</f>
        <v/>
      </c>
      <c r="C1563" s="223" t="str">
        <f>IFERROR(IF(VLOOKUP($O1563,'APOIO-DESPESAS'!$A$3:$N$962,4,FALSE)="","",VLOOKUP($O1563,'APOIO-DESPESAS'!$A$3:$N$962,4,FALSE)),"")</f>
        <v/>
      </c>
      <c r="D1563" s="223" t="str">
        <f>IFERROR(IF(VLOOKUP($O1563,'APOIO-DESPESAS'!$A$3:$N$962,5,FALSE)="","",VLOOKUP($O1563,'APOIO-DESPESAS'!$A$3:$N$962,5,FALSE)),"")</f>
        <v/>
      </c>
      <c r="E1563" s="223" t="str">
        <f>IFERROR(IF(VLOOKUP($O1563,'APOIO-DESPESAS'!$A$3:$N$962,6,FALSE)="","",VLOOKUP($O1563,'APOIO-DESPESAS'!$A$3:$N$962,6,FALSE)),"")</f>
        <v/>
      </c>
      <c r="F1563" s="223" t="str">
        <f>IFERROR(IF(VLOOKUP($O1563,'APOIO-DESPESAS'!$A$3:$N$962,7,FALSE)="","",VLOOKUP($O1563,'APOIO-DESPESAS'!$A$3:$N$962,7,FALSE)),"")</f>
        <v/>
      </c>
      <c r="G1563" s="223" t="str">
        <f>IFERROR(IF(VLOOKUP($O1563,'APOIO-DESPESAS'!$A$3:$N$962,8,FALSE)="","",VLOOKUP($O1563,'APOIO-DESPESAS'!$A$3:$N$962,8,FALSE)),"")</f>
        <v/>
      </c>
      <c r="H1563" s="223" t="str">
        <f>IFERROR(IF(VLOOKUP($O1563,'APOIO-DESPESAS'!$A$3:$N$962,9,FALSE)="","",VLOOKUP($O1563,'APOIO-DESPESAS'!$A$3:$N$962,9,FALSE)),"")</f>
        <v/>
      </c>
      <c r="I1563" s="223" t="str">
        <f>IFERROR(IF(VLOOKUP($O1563,'APOIO-DESPESAS'!$A$3:$N$962,10,FALSE)="","",VLOOKUP($O1563,'APOIO-DESPESAS'!$A$3:$N$962,10,FALSE)),"")</f>
        <v/>
      </c>
      <c r="J1563" s="223" t="str">
        <f>IFERROR(IF(VLOOKUP($O1563,'APOIO-DESPESAS'!$A$3:$N$962,11,FALSE)="","",VLOOKUP($O1563,'APOIO-DESPESAS'!$A$3:$N$962,11,FALSE)),"")</f>
        <v/>
      </c>
      <c r="K1563" s="223" t="str">
        <f>IFERROR(IF(VLOOKUP($O1563,'APOIO-DESPESAS'!$A$3:$N$962,12,FALSE)="","",VLOOKUP($O1563,'APOIO-DESPESAS'!$A$3:$N$962,12,FALSE)),"")</f>
        <v/>
      </c>
      <c r="L1563" s="223" t="str">
        <f>IFERROR(IF(VLOOKUP($O1563,'APOIO-DESPESAS'!$A$3:$N$962,13,FALSE)="","",VLOOKUP($O1563,'APOIO-DESPESAS'!$A$3:$N$962,13,FALSE)),"")</f>
        <v/>
      </c>
      <c r="M1563" s="223" t="str">
        <f>IFERROR(IF(VLOOKUP($O1563,'APOIO-DESPESAS'!$A$3:$N$962,14,FALSE)="","",VLOOKUP($O1563,'APOIO-DESPESAS'!$A$3:$N$962,14,FALSE)),"")</f>
        <v/>
      </c>
      <c r="O1563" s="223">
        <f t="shared" si="24"/>
        <v>1561</v>
      </c>
    </row>
    <row r="1564" spans="1:15" x14ac:dyDescent="0.25">
      <c r="A1564" s="223" t="str">
        <f>IFERROR(IF(VLOOKUP($O1564,'APOIO-DESPESAS'!$A$3:$N$962,2,FALSE)="","",VLOOKUP($O1564,'APOIO-DESPESAS'!$A$3:$N$962,2,FALSE)),"")</f>
        <v/>
      </c>
      <c r="B1564" s="223" t="str">
        <f>IFERROR(IF(VLOOKUP($O1564,'APOIO-DESPESAS'!$A$3:$N$962,3,FALSE)="","",VLOOKUP($O1564,'APOIO-DESPESAS'!$A$3:$N$962,3,FALSE)),"")</f>
        <v/>
      </c>
      <c r="C1564" s="223" t="str">
        <f>IFERROR(IF(VLOOKUP($O1564,'APOIO-DESPESAS'!$A$3:$N$962,4,FALSE)="","",VLOOKUP($O1564,'APOIO-DESPESAS'!$A$3:$N$962,4,FALSE)),"")</f>
        <v/>
      </c>
      <c r="D1564" s="223" t="str">
        <f>IFERROR(IF(VLOOKUP($O1564,'APOIO-DESPESAS'!$A$3:$N$962,5,FALSE)="","",VLOOKUP($O1564,'APOIO-DESPESAS'!$A$3:$N$962,5,FALSE)),"")</f>
        <v/>
      </c>
      <c r="E1564" s="223" t="str">
        <f>IFERROR(IF(VLOOKUP($O1564,'APOIO-DESPESAS'!$A$3:$N$962,6,FALSE)="","",VLOOKUP($O1564,'APOIO-DESPESAS'!$A$3:$N$962,6,FALSE)),"")</f>
        <v/>
      </c>
      <c r="F1564" s="223" t="str">
        <f>IFERROR(IF(VLOOKUP($O1564,'APOIO-DESPESAS'!$A$3:$N$962,7,FALSE)="","",VLOOKUP($O1564,'APOIO-DESPESAS'!$A$3:$N$962,7,FALSE)),"")</f>
        <v/>
      </c>
      <c r="G1564" s="223" t="str">
        <f>IFERROR(IF(VLOOKUP($O1564,'APOIO-DESPESAS'!$A$3:$N$962,8,FALSE)="","",VLOOKUP($O1564,'APOIO-DESPESAS'!$A$3:$N$962,8,FALSE)),"")</f>
        <v/>
      </c>
      <c r="H1564" s="223" t="str">
        <f>IFERROR(IF(VLOOKUP($O1564,'APOIO-DESPESAS'!$A$3:$N$962,9,FALSE)="","",VLOOKUP($O1564,'APOIO-DESPESAS'!$A$3:$N$962,9,FALSE)),"")</f>
        <v/>
      </c>
      <c r="I1564" s="223" t="str">
        <f>IFERROR(IF(VLOOKUP($O1564,'APOIO-DESPESAS'!$A$3:$N$962,10,FALSE)="","",VLOOKUP($O1564,'APOIO-DESPESAS'!$A$3:$N$962,10,FALSE)),"")</f>
        <v/>
      </c>
      <c r="J1564" s="223" t="str">
        <f>IFERROR(IF(VLOOKUP($O1564,'APOIO-DESPESAS'!$A$3:$N$962,11,FALSE)="","",VLOOKUP($O1564,'APOIO-DESPESAS'!$A$3:$N$962,11,FALSE)),"")</f>
        <v/>
      </c>
      <c r="K1564" s="223" t="str">
        <f>IFERROR(IF(VLOOKUP($O1564,'APOIO-DESPESAS'!$A$3:$N$962,12,FALSE)="","",VLOOKUP($O1564,'APOIO-DESPESAS'!$A$3:$N$962,12,FALSE)),"")</f>
        <v/>
      </c>
      <c r="L1564" s="223" t="str">
        <f>IFERROR(IF(VLOOKUP($O1564,'APOIO-DESPESAS'!$A$3:$N$962,13,FALSE)="","",VLOOKUP($O1564,'APOIO-DESPESAS'!$A$3:$N$962,13,FALSE)),"")</f>
        <v/>
      </c>
      <c r="M1564" s="223" t="str">
        <f>IFERROR(IF(VLOOKUP($O1564,'APOIO-DESPESAS'!$A$3:$N$962,14,FALSE)="","",VLOOKUP($O1564,'APOIO-DESPESAS'!$A$3:$N$962,14,FALSE)),"")</f>
        <v/>
      </c>
      <c r="O1564" s="223">
        <f t="shared" si="24"/>
        <v>1562</v>
      </c>
    </row>
    <row r="1565" spans="1:15" x14ac:dyDescent="0.25">
      <c r="A1565" s="223" t="str">
        <f>IFERROR(IF(VLOOKUP($O1565,'APOIO-DESPESAS'!$A$3:$N$962,2,FALSE)="","",VLOOKUP($O1565,'APOIO-DESPESAS'!$A$3:$N$962,2,FALSE)),"")</f>
        <v/>
      </c>
      <c r="B1565" s="223" t="str">
        <f>IFERROR(IF(VLOOKUP($O1565,'APOIO-DESPESAS'!$A$3:$N$962,3,FALSE)="","",VLOOKUP($O1565,'APOIO-DESPESAS'!$A$3:$N$962,3,FALSE)),"")</f>
        <v/>
      </c>
      <c r="C1565" s="223" t="str">
        <f>IFERROR(IF(VLOOKUP($O1565,'APOIO-DESPESAS'!$A$3:$N$962,4,FALSE)="","",VLOOKUP($O1565,'APOIO-DESPESAS'!$A$3:$N$962,4,FALSE)),"")</f>
        <v/>
      </c>
      <c r="D1565" s="223" t="str">
        <f>IFERROR(IF(VLOOKUP($O1565,'APOIO-DESPESAS'!$A$3:$N$962,5,FALSE)="","",VLOOKUP($O1565,'APOIO-DESPESAS'!$A$3:$N$962,5,FALSE)),"")</f>
        <v/>
      </c>
      <c r="E1565" s="223" t="str">
        <f>IFERROR(IF(VLOOKUP($O1565,'APOIO-DESPESAS'!$A$3:$N$962,6,FALSE)="","",VLOOKUP($O1565,'APOIO-DESPESAS'!$A$3:$N$962,6,FALSE)),"")</f>
        <v/>
      </c>
      <c r="F1565" s="223" t="str">
        <f>IFERROR(IF(VLOOKUP($O1565,'APOIO-DESPESAS'!$A$3:$N$962,7,FALSE)="","",VLOOKUP($O1565,'APOIO-DESPESAS'!$A$3:$N$962,7,FALSE)),"")</f>
        <v/>
      </c>
      <c r="G1565" s="223" t="str">
        <f>IFERROR(IF(VLOOKUP($O1565,'APOIO-DESPESAS'!$A$3:$N$962,8,FALSE)="","",VLOOKUP($O1565,'APOIO-DESPESAS'!$A$3:$N$962,8,FALSE)),"")</f>
        <v/>
      </c>
      <c r="H1565" s="223" t="str">
        <f>IFERROR(IF(VLOOKUP($O1565,'APOIO-DESPESAS'!$A$3:$N$962,9,FALSE)="","",VLOOKUP($O1565,'APOIO-DESPESAS'!$A$3:$N$962,9,FALSE)),"")</f>
        <v/>
      </c>
      <c r="I1565" s="223" t="str">
        <f>IFERROR(IF(VLOOKUP($O1565,'APOIO-DESPESAS'!$A$3:$N$962,10,FALSE)="","",VLOOKUP($O1565,'APOIO-DESPESAS'!$A$3:$N$962,10,FALSE)),"")</f>
        <v/>
      </c>
      <c r="J1565" s="223" t="str">
        <f>IFERROR(IF(VLOOKUP($O1565,'APOIO-DESPESAS'!$A$3:$N$962,11,FALSE)="","",VLOOKUP($O1565,'APOIO-DESPESAS'!$A$3:$N$962,11,FALSE)),"")</f>
        <v/>
      </c>
      <c r="K1565" s="223" t="str">
        <f>IFERROR(IF(VLOOKUP($O1565,'APOIO-DESPESAS'!$A$3:$N$962,12,FALSE)="","",VLOOKUP($O1565,'APOIO-DESPESAS'!$A$3:$N$962,12,FALSE)),"")</f>
        <v/>
      </c>
      <c r="L1565" s="223" t="str">
        <f>IFERROR(IF(VLOOKUP($O1565,'APOIO-DESPESAS'!$A$3:$N$962,13,FALSE)="","",VLOOKUP($O1565,'APOIO-DESPESAS'!$A$3:$N$962,13,FALSE)),"")</f>
        <v/>
      </c>
      <c r="M1565" s="223" t="str">
        <f>IFERROR(IF(VLOOKUP($O1565,'APOIO-DESPESAS'!$A$3:$N$962,14,FALSE)="","",VLOOKUP($O1565,'APOIO-DESPESAS'!$A$3:$N$962,14,FALSE)),"")</f>
        <v/>
      </c>
      <c r="O1565" s="223">
        <f t="shared" si="24"/>
        <v>1563</v>
      </c>
    </row>
    <row r="1566" spans="1:15" x14ac:dyDescent="0.25">
      <c r="A1566" s="223" t="str">
        <f>IFERROR(IF(VLOOKUP($O1566,'APOIO-DESPESAS'!$A$3:$N$962,2,FALSE)="","",VLOOKUP($O1566,'APOIO-DESPESAS'!$A$3:$N$962,2,FALSE)),"")</f>
        <v/>
      </c>
      <c r="B1566" s="223" t="str">
        <f>IFERROR(IF(VLOOKUP($O1566,'APOIO-DESPESAS'!$A$3:$N$962,3,FALSE)="","",VLOOKUP($O1566,'APOIO-DESPESAS'!$A$3:$N$962,3,FALSE)),"")</f>
        <v/>
      </c>
      <c r="C1566" s="223" t="str">
        <f>IFERROR(IF(VLOOKUP($O1566,'APOIO-DESPESAS'!$A$3:$N$962,4,FALSE)="","",VLOOKUP($O1566,'APOIO-DESPESAS'!$A$3:$N$962,4,FALSE)),"")</f>
        <v/>
      </c>
      <c r="D1566" s="223" t="str">
        <f>IFERROR(IF(VLOOKUP($O1566,'APOIO-DESPESAS'!$A$3:$N$962,5,FALSE)="","",VLOOKUP($O1566,'APOIO-DESPESAS'!$A$3:$N$962,5,FALSE)),"")</f>
        <v/>
      </c>
      <c r="E1566" s="223" t="str">
        <f>IFERROR(IF(VLOOKUP($O1566,'APOIO-DESPESAS'!$A$3:$N$962,6,FALSE)="","",VLOOKUP($O1566,'APOIO-DESPESAS'!$A$3:$N$962,6,FALSE)),"")</f>
        <v/>
      </c>
      <c r="F1566" s="223" t="str">
        <f>IFERROR(IF(VLOOKUP($O1566,'APOIO-DESPESAS'!$A$3:$N$962,7,FALSE)="","",VLOOKUP($O1566,'APOIO-DESPESAS'!$A$3:$N$962,7,FALSE)),"")</f>
        <v/>
      </c>
      <c r="G1566" s="223" t="str">
        <f>IFERROR(IF(VLOOKUP($O1566,'APOIO-DESPESAS'!$A$3:$N$962,8,FALSE)="","",VLOOKUP($O1566,'APOIO-DESPESAS'!$A$3:$N$962,8,FALSE)),"")</f>
        <v/>
      </c>
      <c r="H1566" s="223" t="str">
        <f>IFERROR(IF(VLOOKUP($O1566,'APOIO-DESPESAS'!$A$3:$N$962,9,FALSE)="","",VLOOKUP($O1566,'APOIO-DESPESAS'!$A$3:$N$962,9,FALSE)),"")</f>
        <v/>
      </c>
      <c r="I1566" s="223" t="str">
        <f>IFERROR(IF(VLOOKUP($O1566,'APOIO-DESPESAS'!$A$3:$N$962,10,FALSE)="","",VLOOKUP($O1566,'APOIO-DESPESAS'!$A$3:$N$962,10,FALSE)),"")</f>
        <v/>
      </c>
      <c r="J1566" s="223" t="str">
        <f>IFERROR(IF(VLOOKUP($O1566,'APOIO-DESPESAS'!$A$3:$N$962,11,FALSE)="","",VLOOKUP($O1566,'APOIO-DESPESAS'!$A$3:$N$962,11,FALSE)),"")</f>
        <v/>
      </c>
      <c r="K1566" s="223" t="str">
        <f>IFERROR(IF(VLOOKUP($O1566,'APOIO-DESPESAS'!$A$3:$N$962,12,FALSE)="","",VLOOKUP($O1566,'APOIO-DESPESAS'!$A$3:$N$962,12,FALSE)),"")</f>
        <v/>
      </c>
      <c r="L1566" s="223" t="str">
        <f>IFERROR(IF(VLOOKUP($O1566,'APOIO-DESPESAS'!$A$3:$N$962,13,FALSE)="","",VLOOKUP($O1566,'APOIO-DESPESAS'!$A$3:$N$962,13,FALSE)),"")</f>
        <v/>
      </c>
      <c r="M1566" s="223" t="str">
        <f>IFERROR(IF(VLOOKUP($O1566,'APOIO-DESPESAS'!$A$3:$N$962,14,FALSE)="","",VLOOKUP($O1566,'APOIO-DESPESAS'!$A$3:$N$962,14,FALSE)),"")</f>
        <v/>
      </c>
      <c r="O1566" s="223">
        <f t="shared" si="24"/>
        <v>1564</v>
      </c>
    </row>
    <row r="1567" spans="1:15" x14ac:dyDescent="0.25">
      <c r="A1567" s="223" t="str">
        <f>IFERROR(IF(VLOOKUP($O1567,'APOIO-DESPESAS'!$A$3:$N$962,2,FALSE)="","",VLOOKUP($O1567,'APOIO-DESPESAS'!$A$3:$N$962,2,FALSE)),"")</f>
        <v/>
      </c>
      <c r="B1567" s="223" t="str">
        <f>IFERROR(IF(VLOOKUP($O1567,'APOIO-DESPESAS'!$A$3:$N$962,3,FALSE)="","",VLOOKUP($O1567,'APOIO-DESPESAS'!$A$3:$N$962,3,FALSE)),"")</f>
        <v/>
      </c>
      <c r="C1567" s="223" t="str">
        <f>IFERROR(IF(VLOOKUP($O1567,'APOIO-DESPESAS'!$A$3:$N$962,4,FALSE)="","",VLOOKUP($O1567,'APOIO-DESPESAS'!$A$3:$N$962,4,FALSE)),"")</f>
        <v/>
      </c>
      <c r="D1567" s="223" t="str">
        <f>IFERROR(IF(VLOOKUP($O1567,'APOIO-DESPESAS'!$A$3:$N$962,5,FALSE)="","",VLOOKUP($O1567,'APOIO-DESPESAS'!$A$3:$N$962,5,FALSE)),"")</f>
        <v/>
      </c>
      <c r="E1567" s="223" t="str">
        <f>IFERROR(IF(VLOOKUP($O1567,'APOIO-DESPESAS'!$A$3:$N$962,6,FALSE)="","",VLOOKUP($O1567,'APOIO-DESPESAS'!$A$3:$N$962,6,FALSE)),"")</f>
        <v/>
      </c>
      <c r="F1567" s="223" t="str">
        <f>IFERROR(IF(VLOOKUP($O1567,'APOIO-DESPESAS'!$A$3:$N$962,7,FALSE)="","",VLOOKUP($O1567,'APOIO-DESPESAS'!$A$3:$N$962,7,FALSE)),"")</f>
        <v/>
      </c>
      <c r="G1567" s="223" t="str">
        <f>IFERROR(IF(VLOOKUP($O1567,'APOIO-DESPESAS'!$A$3:$N$962,8,FALSE)="","",VLOOKUP($O1567,'APOIO-DESPESAS'!$A$3:$N$962,8,FALSE)),"")</f>
        <v/>
      </c>
      <c r="H1567" s="223" t="str">
        <f>IFERROR(IF(VLOOKUP($O1567,'APOIO-DESPESAS'!$A$3:$N$962,9,FALSE)="","",VLOOKUP($O1567,'APOIO-DESPESAS'!$A$3:$N$962,9,FALSE)),"")</f>
        <v/>
      </c>
      <c r="I1567" s="223" t="str">
        <f>IFERROR(IF(VLOOKUP($O1567,'APOIO-DESPESAS'!$A$3:$N$962,10,FALSE)="","",VLOOKUP($O1567,'APOIO-DESPESAS'!$A$3:$N$962,10,FALSE)),"")</f>
        <v/>
      </c>
      <c r="J1567" s="223" t="str">
        <f>IFERROR(IF(VLOOKUP($O1567,'APOIO-DESPESAS'!$A$3:$N$962,11,FALSE)="","",VLOOKUP($O1567,'APOIO-DESPESAS'!$A$3:$N$962,11,FALSE)),"")</f>
        <v/>
      </c>
      <c r="K1567" s="223" t="str">
        <f>IFERROR(IF(VLOOKUP($O1567,'APOIO-DESPESAS'!$A$3:$N$962,12,FALSE)="","",VLOOKUP($O1567,'APOIO-DESPESAS'!$A$3:$N$962,12,FALSE)),"")</f>
        <v/>
      </c>
      <c r="L1567" s="223" t="str">
        <f>IFERROR(IF(VLOOKUP($O1567,'APOIO-DESPESAS'!$A$3:$N$962,13,FALSE)="","",VLOOKUP($O1567,'APOIO-DESPESAS'!$A$3:$N$962,13,FALSE)),"")</f>
        <v/>
      </c>
      <c r="M1567" s="223" t="str">
        <f>IFERROR(IF(VLOOKUP($O1567,'APOIO-DESPESAS'!$A$3:$N$962,14,FALSE)="","",VLOOKUP($O1567,'APOIO-DESPESAS'!$A$3:$N$962,14,FALSE)),"")</f>
        <v/>
      </c>
      <c r="O1567" s="223">
        <f t="shared" si="24"/>
        <v>1565</v>
      </c>
    </row>
    <row r="1568" spans="1:15" x14ac:dyDescent="0.25">
      <c r="A1568" s="223" t="str">
        <f>IFERROR(IF(VLOOKUP($O1568,'APOIO-DESPESAS'!$A$3:$N$962,2,FALSE)="","",VLOOKUP($O1568,'APOIO-DESPESAS'!$A$3:$N$962,2,FALSE)),"")</f>
        <v/>
      </c>
      <c r="B1568" s="223" t="str">
        <f>IFERROR(IF(VLOOKUP($O1568,'APOIO-DESPESAS'!$A$3:$N$962,3,FALSE)="","",VLOOKUP($O1568,'APOIO-DESPESAS'!$A$3:$N$962,3,FALSE)),"")</f>
        <v/>
      </c>
      <c r="C1568" s="223" t="str">
        <f>IFERROR(IF(VLOOKUP($O1568,'APOIO-DESPESAS'!$A$3:$N$962,4,FALSE)="","",VLOOKUP($O1568,'APOIO-DESPESAS'!$A$3:$N$962,4,FALSE)),"")</f>
        <v/>
      </c>
      <c r="D1568" s="223" t="str">
        <f>IFERROR(IF(VLOOKUP($O1568,'APOIO-DESPESAS'!$A$3:$N$962,5,FALSE)="","",VLOOKUP($O1568,'APOIO-DESPESAS'!$A$3:$N$962,5,FALSE)),"")</f>
        <v/>
      </c>
      <c r="E1568" s="223" t="str">
        <f>IFERROR(IF(VLOOKUP($O1568,'APOIO-DESPESAS'!$A$3:$N$962,6,FALSE)="","",VLOOKUP($O1568,'APOIO-DESPESAS'!$A$3:$N$962,6,FALSE)),"")</f>
        <v/>
      </c>
      <c r="F1568" s="223" t="str">
        <f>IFERROR(IF(VLOOKUP($O1568,'APOIO-DESPESAS'!$A$3:$N$962,7,FALSE)="","",VLOOKUP($O1568,'APOIO-DESPESAS'!$A$3:$N$962,7,FALSE)),"")</f>
        <v/>
      </c>
      <c r="G1568" s="223" t="str">
        <f>IFERROR(IF(VLOOKUP($O1568,'APOIO-DESPESAS'!$A$3:$N$962,8,FALSE)="","",VLOOKUP($O1568,'APOIO-DESPESAS'!$A$3:$N$962,8,FALSE)),"")</f>
        <v/>
      </c>
      <c r="H1568" s="223" t="str">
        <f>IFERROR(IF(VLOOKUP($O1568,'APOIO-DESPESAS'!$A$3:$N$962,9,FALSE)="","",VLOOKUP($O1568,'APOIO-DESPESAS'!$A$3:$N$962,9,FALSE)),"")</f>
        <v/>
      </c>
      <c r="I1568" s="223" t="str">
        <f>IFERROR(IF(VLOOKUP($O1568,'APOIO-DESPESAS'!$A$3:$N$962,10,FALSE)="","",VLOOKUP($O1568,'APOIO-DESPESAS'!$A$3:$N$962,10,FALSE)),"")</f>
        <v/>
      </c>
      <c r="J1568" s="223" t="str">
        <f>IFERROR(IF(VLOOKUP($O1568,'APOIO-DESPESAS'!$A$3:$N$962,11,FALSE)="","",VLOOKUP($O1568,'APOIO-DESPESAS'!$A$3:$N$962,11,FALSE)),"")</f>
        <v/>
      </c>
      <c r="K1568" s="223" t="str">
        <f>IFERROR(IF(VLOOKUP($O1568,'APOIO-DESPESAS'!$A$3:$N$962,12,FALSE)="","",VLOOKUP($O1568,'APOIO-DESPESAS'!$A$3:$N$962,12,FALSE)),"")</f>
        <v/>
      </c>
      <c r="L1568" s="223" t="str">
        <f>IFERROR(IF(VLOOKUP($O1568,'APOIO-DESPESAS'!$A$3:$N$962,13,FALSE)="","",VLOOKUP($O1568,'APOIO-DESPESAS'!$A$3:$N$962,13,FALSE)),"")</f>
        <v/>
      </c>
      <c r="M1568" s="223" t="str">
        <f>IFERROR(IF(VLOOKUP($O1568,'APOIO-DESPESAS'!$A$3:$N$962,14,FALSE)="","",VLOOKUP($O1568,'APOIO-DESPESAS'!$A$3:$N$962,14,FALSE)),"")</f>
        <v/>
      </c>
      <c r="O1568" s="223">
        <f t="shared" si="24"/>
        <v>1566</v>
      </c>
    </row>
    <row r="1569" spans="1:15" x14ac:dyDescent="0.25">
      <c r="A1569" s="223" t="str">
        <f>IFERROR(IF(VLOOKUP($O1569,'APOIO-DESPESAS'!$A$3:$N$962,2,FALSE)="","",VLOOKUP($O1569,'APOIO-DESPESAS'!$A$3:$N$962,2,FALSE)),"")</f>
        <v/>
      </c>
      <c r="B1569" s="223" t="str">
        <f>IFERROR(IF(VLOOKUP($O1569,'APOIO-DESPESAS'!$A$3:$N$962,3,FALSE)="","",VLOOKUP($O1569,'APOIO-DESPESAS'!$A$3:$N$962,3,FALSE)),"")</f>
        <v/>
      </c>
      <c r="C1569" s="223" t="str">
        <f>IFERROR(IF(VLOOKUP($O1569,'APOIO-DESPESAS'!$A$3:$N$962,4,FALSE)="","",VLOOKUP($O1569,'APOIO-DESPESAS'!$A$3:$N$962,4,FALSE)),"")</f>
        <v/>
      </c>
      <c r="D1569" s="223" t="str">
        <f>IFERROR(IF(VLOOKUP($O1569,'APOIO-DESPESAS'!$A$3:$N$962,5,FALSE)="","",VLOOKUP($O1569,'APOIO-DESPESAS'!$A$3:$N$962,5,FALSE)),"")</f>
        <v/>
      </c>
      <c r="E1569" s="223" t="str">
        <f>IFERROR(IF(VLOOKUP($O1569,'APOIO-DESPESAS'!$A$3:$N$962,6,FALSE)="","",VLOOKUP($O1569,'APOIO-DESPESAS'!$A$3:$N$962,6,FALSE)),"")</f>
        <v/>
      </c>
      <c r="F1569" s="223" t="str">
        <f>IFERROR(IF(VLOOKUP($O1569,'APOIO-DESPESAS'!$A$3:$N$962,7,FALSE)="","",VLOOKUP($O1569,'APOIO-DESPESAS'!$A$3:$N$962,7,FALSE)),"")</f>
        <v/>
      </c>
      <c r="G1569" s="223" t="str">
        <f>IFERROR(IF(VLOOKUP($O1569,'APOIO-DESPESAS'!$A$3:$N$962,8,FALSE)="","",VLOOKUP($O1569,'APOIO-DESPESAS'!$A$3:$N$962,8,FALSE)),"")</f>
        <v/>
      </c>
      <c r="H1569" s="223" t="str">
        <f>IFERROR(IF(VLOOKUP($O1569,'APOIO-DESPESAS'!$A$3:$N$962,9,FALSE)="","",VLOOKUP($O1569,'APOIO-DESPESAS'!$A$3:$N$962,9,FALSE)),"")</f>
        <v/>
      </c>
      <c r="I1569" s="223" t="str">
        <f>IFERROR(IF(VLOOKUP($O1569,'APOIO-DESPESAS'!$A$3:$N$962,10,FALSE)="","",VLOOKUP($O1569,'APOIO-DESPESAS'!$A$3:$N$962,10,FALSE)),"")</f>
        <v/>
      </c>
      <c r="J1569" s="223" t="str">
        <f>IFERROR(IF(VLOOKUP($O1569,'APOIO-DESPESAS'!$A$3:$N$962,11,FALSE)="","",VLOOKUP($O1569,'APOIO-DESPESAS'!$A$3:$N$962,11,FALSE)),"")</f>
        <v/>
      </c>
      <c r="K1569" s="223" t="str">
        <f>IFERROR(IF(VLOOKUP($O1569,'APOIO-DESPESAS'!$A$3:$N$962,12,FALSE)="","",VLOOKUP($O1569,'APOIO-DESPESAS'!$A$3:$N$962,12,FALSE)),"")</f>
        <v/>
      </c>
      <c r="L1569" s="223" t="str">
        <f>IFERROR(IF(VLOOKUP($O1569,'APOIO-DESPESAS'!$A$3:$N$962,13,FALSE)="","",VLOOKUP($O1569,'APOIO-DESPESAS'!$A$3:$N$962,13,FALSE)),"")</f>
        <v/>
      </c>
      <c r="M1569" s="223" t="str">
        <f>IFERROR(IF(VLOOKUP($O1569,'APOIO-DESPESAS'!$A$3:$N$962,14,FALSE)="","",VLOOKUP($O1569,'APOIO-DESPESAS'!$A$3:$N$962,14,FALSE)),"")</f>
        <v/>
      </c>
      <c r="O1569" s="223">
        <f t="shared" si="24"/>
        <v>1567</v>
      </c>
    </row>
    <row r="1570" spans="1:15" x14ac:dyDescent="0.25">
      <c r="A1570" s="223" t="str">
        <f>IFERROR(IF(VLOOKUP($O1570,'APOIO-DESPESAS'!$A$3:$N$962,2,FALSE)="","",VLOOKUP($O1570,'APOIO-DESPESAS'!$A$3:$N$962,2,FALSE)),"")</f>
        <v/>
      </c>
      <c r="B1570" s="223" t="str">
        <f>IFERROR(IF(VLOOKUP($O1570,'APOIO-DESPESAS'!$A$3:$N$962,3,FALSE)="","",VLOOKUP($O1570,'APOIO-DESPESAS'!$A$3:$N$962,3,FALSE)),"")</f>
        <v/>
      </c>
      <c r="C1570" s="223" t="str">
        <f>IFERROR(IF(VLOOKUP($O1570,'APOIO-DESPESAS'!$A$3:$N$962,4,FALSE)="","",VLOOKUP($O1570,'APOIO-DESPESAS'!$A$3:$N$962,4,FALSE)),"")</f>
        <v/>
      </c>
      <c r="D1570" s="223" t="str">
        <f>IFERROR(IF(VLOOKUP($O1570,'APOIO-DESPESAS'!$A$3:$N$962,5,FALSE)="","",VLOOKUP($O1570,'APOIO-DESPESAS'!$A$3:$N$962,5,FALSE)),"")</f>
        <v/>
      </c>
      <c r="E1570" s="223" t="str">
        <f>IFERROR(IF(VLOOKUP($O1570,'APOIO-DESPESAS'!$A$3:$N$962,6,FALSE)="","",VLOOKUP($O1570,'APOIO-DESPESAS'!$A$3:$N$962,6,FALSE)),"")</f>
        <v/>
      </c>
      <c r="F1570" s="223" t="str">
        <f>IFERROR(IF(VLOOKUP($O1570,'APOIO-DESPESAS'!$A$3:$N$962,7,FALSE)="","",VLOOKUP($O1570,'APOIO-DESPESAS'!$A$3:$N$962,7,FALSE)),"")</f>
        <v/>
      </c>
      <c r="G1570" s="223" t="str">
        <f>IFERROR(IF(VLOOKUP($O1570,'APOIO-DESPESAS'!$A$3:$N$962,8,FALSE)="","",VLOOKUP($O1570,'APOIO-DESPESAS'!$A$3:$N$962,8,FALSE)),"")</f>
        <v/>
      </c>
      <c r="H1570" s="223" t="str">
        <f>IFERROR(IF(VLOOKUP($O1570,'APOIO-DESPESAS'!$A$3:$N$962,9,FALSE)="","",VLOOKUP($O1570,'APOIO-DESPESAS'!$A$3:$N$962,9,FALSE)),"")</f>
        <v/>
      </c>
      <c r="I1570" s="223" t="str">
        <f>IFERROR(IF(VLOOKUP($O1570,'APOIO-DESPESAS'!$A$3:$N$962,10,FALSE)="","",VLOOKUP($O1570,'APOIO-DESPESAS'!$A$3:$N$962,10,FALSE)),"")</f>
        <v/>
      </c>
      <c r="J1570" s="223" t="str">
        <f>IFERROR(IF(VLOOKUP($O1570,'APOIO-DESPESAS'!$A$3:$N$962,11,FALSE)="","",VLOOKUP($O1570,'APOIO-DESPESAS'!$A$3:$N$962,11,FALSE)),"")</f>
        <v/>
      </c>
      <c r="K1570" s="223" t="str">
        <f>IFERROR(IF(VLOOKUP($O1570,'APOIO-DESPESAS'!$A$3:$N$962,12,FALSE)="","",VLOOKUP($O1570,'APOIO-DESPESAS'!$A$3:$N$962,12,FALSE)),"")</f>
        <v/>
      </c>
      <c r="L1570" s="223" t="str">
        <f>IFERROR(IF(VLOOKUP($O1570,'APOIO-DESPESAS'!$A$3:$N$962,13,FALSE)="","",VLOOKUP($O1570,'APOIO-DESPESAS'!$A$3:$N$962,13,FALSE)),"")</f>
        <v/>
      </c>
      <c r="M1570" s="223" t="str">
        <f>IFERROR(IF(VLOOKUP($O1570,'APOIO-DESPESAS'!$A$3:$N$962,14,FALSE)="","",VLOOKUP($O1570,'APOIO-DESPESAS'!$A$3:$N$962,14,FALSE)),"")</f>
        <v/>
      </c>
      <c r="O1570" s="223">
        <f t="shared" si="24"/>
        <v>1568</v>
      </c>
    </row>
    <row r="1571" spans="1:15" x14ac:dyDescent="0.25">
      <c r="A1571" s="223" t="str">
        <f>IFERROR(IF(VLOOKUP($O1571,'APOIO-DESPESAS'!$A$3:$N$962,2,FALSE)="","",VLOOKUP($O1571,'APOIO-DESPESAS'!$A$3:$N$962,2,FALSE)),"")</f>
        <v/>
      </c>
      <c r="B1571" s="223" t="str">
        <f>IFERROR(IF(VLOOKUP($O1571,'APOIO-DESPESAS'!$A$3:$N$962,3,FALSE)="","",VLOOKUP($O1571,'APOIO-DESPESAS'!$A$3:$N$962,3,FALSE)),"")</f>
        <v/>
      </c>
      <c r="C1571" s="223" t="str">
        <f>IFERROR(IF(VLOOKUP($O1571,'APOIO-DESPESAS'!$A$3:$N$962,4,FALSE)="","",VLOOKUP($O1571,'APOIO-DESPESAS'!$A$3:$N$962,4,FALSE)),"")</f>
        <v/>
      </c>
      <c r="D1571" s="223" t="str">
        <f>IFERROR(IF(VLOOKUP($O1571,'APOIO-DESPESAS'!$A$3:$N$962,5,FALSE)="","",VLOOKUP($O1571,'APOIO-DESPESAS'!$A$3:$N$962,5,FALSE)),"")</f>
        <v/>
      </c>
      <c r="E1571" s="223" t="str">
        <f>IFERROR(IF(VLOOKUP($O1571,'APOIO-DESPESAS'!$A$3:$N$962,6,FALSE)="","",VLOOKUP($O1571,'APOIO-DESPESAS'!$A$3:$N$962,6,FALSE)),"")</f>
        <v/>
      </c>
      <c r="F1571" s="223" t="str">
        <f>IFERROR(IF(VLOOKUP($O1571,'APOIO-DESPESAS'!$A$3:$N$962,7,FALSE)="","",VLOOKUP($O1571,'APOIO-DESPESAS'!$A$3:$N$962,7,FALSE)),"")</f>
        <v/>
      </c>
      <c r="G1571" s="223" t="str">
        <f>IFERROR(IF(VLOOKUP($O1571,'APOIO-DESPESAS'!$A$3:$N$962,8,FALSE)="","",VLOOKUP($O1571,'APOIO-DESPESAS'!$A$3:$N$962,8,FALSE)),"")</f>
        <v/>
      </c>
      <c r="H1571" s="223" t="str">
        <f>IFERROR(IF(VLOOKUP($O1571,'APOIO-DESPESAS'!$A$3:$N$962,9,FALSE)="","",VLOOKUP($O1571,'APOIO-DESPESAS'!$A$3:$N$962,9,FALSE)),"")</f>
        <v/>
      </c>
      <c r="I1571" s="223" t="str">
        <f>IFERROR(IF(VLOOKUP($O1571,'APOIO-DESPESAS'!$A$3:$N$962,10,FALSE)="","",VLOOKUP($O1571,'APOIO-DESPESAS'!$A$3:$N$962,10,FALSE)),"")</f>
        <v/>
      </c>
      <c r="J1571" s="223" t="str">
        <f>IFERROR(IF(VLOOKUP($O1571,'APOIO-DESPESAS'!$A$3:$N$962,11,FALSE)="","",VLOOKUP($O1571,'APOIO-DESPESAS'!$A$3:$N$962,11,FALSE)),"")</f>
        <v/>
      </c>
      <c r="K1571" s="223" t="str">
        <f>IFERROR(IF(VLOOKUP($O1571,'APOIO-DESPESAS'!$A$3:$N$962,12,FALSE)="","",VLOOKUP($O1571,'APOIO-DESPESAS'!$A$3:$N$962,12,FALSE)),"")</f>
        <v/>
      </c>
      <c r="L1571" s="223" t="str">
        <f>IFERROR(IF(VLOOKUP($O1571,'APOIO-DESPESAS'!$A$3:$N$962,13,FALSE)="","",VLOOKUP($O1571,'APOIO-DESPESAS'!$A$3:$N$962,13,FALSE)),"")</f>
        <v/>
      </c>
      <c r="M1571" s="223" t="str">
        <f>IFERROR(IF(VLOOKUP($O1571,'APOIO-DESPESAS'!$A$3:$N$962,14,FALSE)="","",VLOOKUP($O1571,'APOIO-DESPESAS'!$A$3:$N$962,14,FALSE)),"")</f>
        <v/>
      </c>
      <c r="O1571" s="223">
        <f t="shared" si="24"/>
        <v>1569</v>
      </c>
    </row>
    <row r="1572" spans="1:15" x14ac:dyDescent="0.25">
      <c r="A1572" s="223" t="str">
        <f>IFERROR(IF(VLOOKUP($O1572,'APOIO-DESPESAS'!$A$3:$N$962,2,FALSE)="","",VLOOKUP($O1572,'APOIO-DESPESAS'!$A$3:$N$962,2,FALSE)),"")</f>
        <v/>
      </c>
      <c r="B1572" s="223" t="str">
        <f>IFERROR(IF(VLOOKUP($O1572,'APOIO-DESPESAS'!$A$3:$N$962,3,FALSE)="","",VLOOKUP($O1572,'APOIO-DESPESAS'!$A$3:$N$962,3,FALSE)),"")</f>
        <v/>
      </c>
      <c r="C1572" s="223" t="str">
        <f>IFERROR(IF(VLOOKUP($O1572,'APOIO-DESPESAS'!$A$3:$N$962,4,FALSE)="","",VLOOKUP($O1572,'APOIO-DESPESAS'!$A$3:$N$962,4,FALSE)),"")</f>
        <v/>
      </c>
      <c r="D1572" s="223" t="str">
        <f>IFERROR(IF(VLOOKUP($O1572,'APOIO-DESPESAS'!$A$3:$N$962,5,FALSE)="","",VLOOKUP($O1572,'APOIO-DESPESAS'!$A$3:$N$962,5,FALSE)),"")</f>
        <v/>
      </c>
      <c r="E1572" s="223" t="str">
        <f>IFERROR(IF(VLOOKUP($O1572,'APOIO-DESPESAS'!$A$3:$N$962,6,FALSE)="","",VLOOKUP($O1572,'APOIO-DESPESAS'!$A$3:$N$962,6,FALSE)),"")</f>
        <v/>
      </c>
      <c r="F1572" s="223" t="str">
        <f>IFERROR(IF(VLOOKUP($O1572,'APOIO-DESPESAS'!$A$3:$N$962,7,FALSE)="","",VLOOKUP($O1572,'APOIO-DESPESAS'!$A$3:$N$962,7,FALSE)),"")</f>
        <v/>
      </c>
      <c r="G1572" s="223" t="str">
        <f>IFERROR(IF(VLOOKUP($O1572,'APOIO-DESPESAS'!$A$3:$N$962,8,FALSE)="","",VLOOKUP($O1572,'APOIO-DESPESAS'!$A$3:$N$962,8,FALSE)),"")</f>
        <v/>
      </c>
      <c r="H1572" s="223" t="str">
        <f>IFERROR(IF(VLOOKUP($O1572,'APOIO-DESPESAS'!$A$3:$N$962,9,FALSE)="","",VLOOKUP($O1572,'APOIO-DESPESAS'!$A$3:$N$962,9,FALSE)),"")</f>
        <v/>
      </c>
      <c r="I1572" s="223" t="str">
        <f>IFERROR(IF(VLOOKUP($O1572,'APOIO-DESPESAS'!$A$3:$N$962,10,FALSE)="","",VLOOKUP($O1572,'APOIO-DESPESAS'!$A$3:$N$962,10,FALSE)),"")</f>
        <v/>
      </c>
      <c r="J1572" s="223" t="str">
        <f>IFERROR(IF(VLOOKUP($O1572,'APOIO-DESPESAS'!$A$3:$N$962,11,FALSE)="","",VLOOKUP($O1572,'APOIO-DESPESAS'!$A$3:$N$962,11,FALSE)),"")</f>
        <v/>
      </c>
      <c r="K1572" s="223" t="str">
        <f>IFERROR(IF(VLOOKUP($O1572,'APOIO-DESPESAS'!$A$3:$N$962,12,FALSE)="","",VLOOKUP($O1572,'APOIO-DESPESAS'!$A$3:$N$962,12,FALSE)),"")</f>
        <v/>
      </c>
      <c r="L1572" s="223" t="str">
        <f>IFERROR(IF(VLOOKUP($O1572,'APOIO-DESPESAS'!$A$3:$N$962,13,FALSE)="","",VLOOKUP($O1572,'APOIO-DESPESAS'!$A$3:$N$962,13,FALSE)),"")</f>
        <v/>
      </c>
      <c r="M1572" s="223" t="str">
        <f>IFERROR(IF(VLOOKUP($O1572,'APOIO-DESPESAS'!$A$3:$N$962,14,FALSE)="","",VLOOKUP($O1572,'APOIO-DESPESAS'!$A$3:$N$962,14,FALSE)),"")</f>
        <v/>
      </c>
      <c r="O1572" s="223">
        <f t="shared" si="24"/>
        <v>1570</v>
      </c>
    </row>
    <row r="1573" spans="1:15" x14ac:dyDescent="0.25">
      <c r="A1573" s="223" t="str">
        <f>IFERROR(IF(VLOOKUP($O1573,'APOIO-DESPESAS'!$A$3:$N$962,2,FALSE)="","",VLOOKUP($O1573,'APOIO-DESPESAS'!$A$3:$N$962,2,FALSE)),"")</f>
        <v/>
      </c>
      <c r="B1573" s="223" t="str">
        <f>IFERROR(IF(VLOOKUP($O1573,'APOIO-DESPESAS'!$A$3:$N$962,3,FALSE)="","",VLOOKUP($O1573,'APOIO-DESPESAS'!$A$3:$N$962,3,FALSE)),"")</f>
        <v/>
      </c>
      <c r="C1573" s="223" t="str">
        <f>IFERROR(IF(VLOOKUP($O1573,'APOIO-DESPESAS'!$A$3:$N$962,4,FALSE)="","",VLOOKUP($O1573,'APOIO-DESPESAS'!$A$3:$N$962,4,FALSE)),"")</f>
        <v/>
      </c>
      <c r="D1573" s="223" t="str">
        <f>IFERROR(IF(VLOOKUP($O1573,'APOIO-DESPESAS'!$A$3:$N$962,5,FALSE)="","",VLOOKUP($O1573,'APOIO-DESPESAS'!$A$3:$N$962,5,FALSE)),"")</f>
        <v/>
      </c>
      <c r="E1573" s="223" t="str">
        <f>IFERROR(IF(VLOOKUP($O1573,'APOIO-DESPESAS'!$A$3:$N$962,6,FALSE)="","",VLOOKUP($O1573,'APOIO-DESPESAS'!$A$3:$N$962,6,FALSE)),"")</f>
        <v/>
      </c>
      <c r="F1573" s="223" t="str">
        <f>IFERROR(IF(VLOOKUP($O1573,'APOIO-DESPESAS'!$A$3:$N$962,7,FALSE)="","",VLOOKUP($O1573,'APOIO-DESPESAS'!$A$3:$N$962,7,FALSE)),"")</f>
        <v/>
      </c>
      <c r="G1573" s="223" t="str">
        <f>IFERROR(IF(VLOOKUP($O1573,'APOIO-DESPESAS'!$A$3:$N$962,8,FALSE)="","",VLOOKUP($O1573,'APOIO-DESPESAS'!$A$3:$N$962,8,FALSE)),"")</f>
        <v/>
      </c>
      <c r="H1573" s="223" t="str">
        <f>IFERROR(IF(VLOOKUP($O1573,'APOIO-DESPESAS'!$A$3:$N$962,9,FALSE)="","",VLOOKUP($O1573,'APOIO-DESPESAS'!$A$3:$N$962,9,FALSE)),"")</f>
        <v/>
      </c>
      <c r="I1573" s="223" t="str">
        <f>IFERROR(IF(VLOOKUP($O1573,'APOIO-DESPESAS'!$A$3:$N$962,10,FALSE)="","",VLOOKUP($O1573,'APOIO-DESPESAS'!$A$3:$N$962,10,FALSE)),"")</f>
        <v/>
      </c>
      <c r="J1573" s="223" t="str">
        <f>IFERROR(IF(VLOOKUP($O1573,'APOIO-DESPESAS'!$A$3:$N$962,11,FALSE)="","",VLOOKUP($O1573,'APOIO-DESPESAS'!$A$3:$N$962,11,FALSE)),"")</f>
        <v/>
      </c>
      <c r="K1573" s="223" t="str">
        <f>IFERROR(IF(VLOOKUP($O1573,'APOIO-DESPESAS'!$A$3:$N$962,12,FALSE)="","",VLOOKUP($O1573,'APOIO-DESPESAS'!$A$3:$N$962,12,FALSE)),"")</f>
        <v/>
      </c>
      <c r="L1573" s="223" t="str">
        <f>IFERROR(IF(VLOOKUP($O1573,'APOIO-DESPESAS'!$A$3:$N$962,13,FALSE)="","",VLOOKUP($O1573,'APOIO-DESPESAS'!$A$3:$N$962,13,FALSE)),"")</f>
        <v/>
      </c>
      <c r="M1573" s="223" t="str">
        <f>IFERROR(IF(VLOOKUP($O1573,'APOIO-DESPESAS'!$A$3:$N$962,14,FALSE)="","",VLOOKUP($O1573,'APOIO-DESPESAS'!$A$3:$N$962,14,FALSE)),"")</f>
        <v/>
      </c>
      <c r="O1573" s="223">
        <f t="shared" si="24"/>
        <v>1571</v>
      </c>
    </row>
    <row r="1574" spans="1:15" x14ac:dyDescent="0.25">
      <c r="A1574" s="223" t="str">
        <f>IFERROR(IF(VLOOKUP($O1574,'APOIO-DESPESAS'!$A$3:$N$962,2,FALSE)="","",VLOOKUP($O1574,'APOIO-DESPESAS'!$A$3:$N$962,2,FALSE)),"")</f>
        <v/>
      </c>
      <c r="B1574" s="223" t="str">
        <f>IFERROR(IF(VLOOKUP($O1574,'APOIO-DESPESAS'!$A$3:$N$962,3,FALSE)="","",VLOOKUP($O1574,'APOIO-DESPESAS'!$A$3:$N$962,3,FALSE)),"")</f>
        <v/>
      </c>
      <c r="C1574" s="223" t="str">
        <f>IFERROR(IF(VLOOKUP($O1574,'APOIO-DESPESAS'!$A$3:$N$962,4,FALSE)="","",VLOOKUP($O1574,'APOIO-DESPESAS'!$A$3:$N$962,4,FALSE)),"")</f>
        <v/>
      </c>
      <c r="D1574" s="223" t="str">
        <f>IFERROR(IF(VLOOKUP($O1574,'APOIO-DESPESAS'!$A$3:$N$962,5,FALSE)="","",VLOOKUP($O1574,'APOIO-DESPESAS'!$A$3:$N$962,5,FALSE)),"")</f>
        <v/>
      </c>
      <c r="E1574" s="223" t="str">
        <f>IFERROR(IF(VLOOKUP($O1574,'APOIO-DESPESAS'!$A$3:$N$962,6,FALSE)="","",VLOOKUP($O1574,'APOIO-DESPESAS'!$A$3:$N$962,6,FALSE)),"")</f>
        <v/>
      </c>
      <c r="F1574" s="223" t="str">
        <f>IFERROR(IF(VLOOKUP($O1574,'APOIO-DESPESAS'!$A$3:$N$962,7,FALSE)="","",VLOOKUP($O1574,'APOIO-DESPESAS'!$A$3:$N$962,7,FALSE)),"")</f>
        <v/>
      </c>
      <c r="G1574" s="223" t="str">
        <f>IFERROR(IF(VLOOKUP($O1574,'APOIO-DESPESAS'!$A$3:$N$962,8,FALSE)="","",VLOOKUP($O1574,'APOIO-DESPESAS'!$A$3:$N$962,8,FALSE)),"")</f>
        <v/>
      </c>
      <c r="H1574" s="223" t="str">
        <f>IFERROR(IF(VLOOKUP($O1574,'APOIO-DESPESAS'!$A$3:$N$962,9,FALSE)="","",VLOOKUP($O1574,'APOIO-DESPESAS'!$A$3:$N$962,9,FALSE)),"")</f>
        <v/>
      </c>
      <c r="I1574" s="223" t="str">
        <f>IFERROR(IF(VLOOKUP($O1574,'APOIO-DESPESAS'!$A$3:$N$962,10,FALSE)="","",VLOOKUP($O1574,'APOIO-DESPESAS'!$A$3:$N$962,10,FALSE)),"")</f>
        <v/>
      </c>
      <c r="J1574" s="223" t="str">
        <f>IFERROR(IF(VLOOKUP($O1574,'APOIO-DESPESAS'!$A$3:$N$962,11,FALSE)="","",VLOOKUP($O1574,'APOIO-DESPESAS'!$A$3:$N$962,11,FALSE)),"")</f>
        <v/>
      </c>
      <c r="K1574" s="223" t="str">
        <f>IFERROR(IF(VLOOKUP($O1574,'APOIO-DESPESAS'!$A$3:$N$962,12,FALSE)="","",VLOOKUP($O1574,'APOIO-DESPESAS'!$A$3:$N$962,12,FALSE)),"")</f>
        <v/>
      </c>
      <c r="L1574" s="223" t="str">
        <f>IFERROR(IF(VLOOKUP($O1574,'APOIO-DESPESAS'!$A$3:$N$962,13,FALSE)="","",VLOOKUP($O1574,'APOIO-DESPESAS'!$A$3:$N$962,13,FALSE)),"")</f>
        <v/>
      </c>
      <c r="M1574" s="223" t="str">
        <f>IFERROR(IF(VLOOKUP($O1574,'APOIO-DESPESAS'!$A$3:$N$962,14,FALSE)="","",VLOOKUP($O1574,'APOIO-DESPESAS'!$A$3:$N$962,14,FALSE)),"")</f>
        <v/>
      </c>
      <c r="O1574" s="223">
        <f t="shared" si="24"/>
        <v>1572</v>
      </c>
    </row>
    <row r="1575" spans="1:15" x14ac:dyDescent="0.25">
      <c r="A1575" s="223" t="str">
        <f>IFERROR(IF(VLOOKUP($O1575,'APOIO-DESPESAS'!$A$3:$N$962,2,FALSE)="","",VLOOKUP($O1575,'APOIO-DESPESAS'!$A$3:$N$962,2,FALSE)),"")</f>
        <v/>
      </c>
      <c r="B1575" s="223" t="str">
        <f>IFERROR(IF(VLOOKUP($O1575,'APOIO-DESPESAS'!$A$3:$N$962,3,FALSE)="","",VLOOKUP($O1575,'APOIO-DESPESAS'!$A$3:$N$962,3,FALSE)),"")</f>
        <v/>
      </c>
      <c r="C1575" s="223" t="str">
        <f>IFERROR(IF(VLOOKUP($O1575,'APOIO-DESPESAS'!$A$3:$N$962,4,FALSE)="","",VLOOKUP($O1575,'APOIO-DESPESAS'!$A$3:$N$962,4,FALSE)),"")</f>
        <v/>
      </c>
      <c r="D1575" s="223" t="str">
        <f>IFERROR(IF(VLOOKUP($O1575,'APOIO-DESPESAS'!$A$3:$N$962,5,FALSE)="","",VLOOKUP($O1575,'APOIO-DESPESAS'!$A$3:$N$962,5,FALSE)),"")</f>
        <v/>
      </c>
      <c r="E1575" s="223" t="str">
        <f>IFERROR(IF(VLOOKUP($O1575,'APOIO-DESPESAS'!$A$3:$N$962,6,FALSE)="","",VLOOKUP($O1575,'APOIO-DESPESAS'!$A$3:$N$962,6,FALSE)),"")</f>
        <v/>
      </c>
      <c r="F1575" s="223" t="str">
        <f>IFERROR(IF(VLOOKUP($O1575,'APOIO-DESPESAS'!$A$3:$N$962,7,FALSE)="","",VLOOKUP($O1575,'APOIO-DESPESAS'!$A$3:$N$962,7,FALSE)),"")</f>
        <v/>
      </c>
      <c r="G1575" s="223" t="str">
        <f>IFERROR(IF(VLOOKUP($O1575,'APOIO-DESPESAS'!$A$3:$N$962,8,FALSE)="","",VLOOKUP($O1575,'APOIO-DESPESAS'!$A$3:$N$962,8,FALSE)),"")</f>
        <v/>
      </c>
      <c r="H1575" s="223" t="str">
        <f>IFERROR(IF(VLOOKUP($O1575,'APOIO-DESPESAS'!$A$3:$N$962,9,FALSE)="","",VLOOKUP($O1575,'APOIO-DESPESAS'!$A$3:$N$962,9,FALSE)),"")</f>
        <v/>
      </c>
      <c r="I1575" s="223" t="str">
        <f>IFERROR(IF(VLOOKUP($O1575,'APOIO-DESPESAS'!$A$3:$N$962,10,FALSE)="","",VLOOKUP($O1575,'APOIO-DESPESAS'!$A$3:$N$962,10,FALSE)),"")</f>
        <v/>
      </c>
      <c r="J1575" s="223" t="str">
        <f>IFERROR(IF(VLOOKUP($O1575,'APOIO-DESPESAS'!$A$3:$N$962,11,FALSE)="","",VLOOKUP($O1575,'APOIO-DESPESAS'!$A$3:$N$962,11,FALSE)),"")</f>
        <v/>
      </c>
      <c r="K1575" s="223" t="str">
        <f>IFERROR(IF(VLOOKUP($O1575,'APOIO-DESPESAS'!$A$3:$N$962,12,FALSE)="","",VLOOKUP($O1575,'APOIO-DESPESAS'!$A$3:$N$962,12,FALSE)),"")</f>
        <v/>
      </c>
      <c r="L1575" s="223" t="str">
        <f>IFERROR(IF(VLOOKUP($O1575,'APOIO-DESPESAS'!$A$3:$N$962,13,FALSE)="","",VLOOKUP($O1575,'APOIO-DESPESAS'!$A$3:$N$962,13,FALSE)),"")</f>
        <v/>
      </c>
      <c r="M1575" s="223" t="str">
        <f>IFERROR(IF(VLOOKUP($O1575,'APOIO-DESPESAS'!$A$3:$N$962,14,FALSE)="","",VLOOKUP($O1575,'APOIO-DESPESAS'!$A$3:$N$962,14,FALSE)),"")</f>
        <v/>
      </c>
      <c r="O1575" s="223">
        <f t="shared" si="24"/>
        <v>1573</v>
      </c>
    </row>
    <row r="1576" spans="1:15" x14ac:dyDescent="0.25">
      <c r="A1576" s="223" t="str">
        <f>IFERROR(IF(VLOOKUP($O1576,'APOIO-DESPESAS'!$A$3:$N$962,2,FALSE)="","",VLOOKUP($O1576,'APOIO-DESPESAS'!$A$3:$N$962,2,FALSE)),"")</f>
        <v/>
      </c>
      <c r="B1576" s="223" t="str">
        <f>IFERROR(IF(VLOOKUP($O1576,'APOIO-DESPESAS'!$A$3:$N$962,3,FALSE)="","",VLOOKUP($O1576,'APOIO-DESPESAS'!$A$3:$N$962,3,FALSE)),"")</f>
        <v/>
      </c>
      <c r="C1576" s="223" t="str">
        <f>IFERROR(IF(VLOOKUP($O1576,'APOIO-DESPESAS'!$A$3:$N$962,4,FALSE)="","",VLOOKUP($O1576,'APOIO-DESPESAS'!$A$3:$N$962,4,FALSE)),"")</f>
        <v/>
      </c>
      <c r="D1576" s="223" t="str">
        <f>IFERROR(IF(VLOOKUP($O1576,'APOIO-DESPESAS'!$A$3:$N$962,5,FALSE)="","",VLOOKUP($O1576,'APOIO-DESPESAS'!$A$3:$N$962,5,FALSE)),"")</f>
        <v/>
      </c>
      <c r="E1576" s="223" t="str">
        <f>IFERROR(IF(VLOOKUP($O1576,'APOIO-DESPESAS'!$A$3:$N$962,6,FALSE)="","",VLOOKUP($O1576,'APOIO-DESPESAS'!$A$3:$N$962,6,FALSE)),"")</f>
        <v/>
      </c>
      <c r="F1576" s="223" t="str">
        <f>IFERROR(IF(VLOOKUP($O1576,'APOIO-DESPESAS'!$A$3:$N$962,7,FALSE)="","",VLOOKUP($O1576,'APOIO-DESPESAS'!$A$3:$N$962,7,FALSE)),"")</f>
        <v/>
      </c>
      <c r="G1576" s="223" t="str">
        <f>IFERROR(IF(VLOOKUP($O1576,'APOIO-DESPESAS'!$A$3:$N$962,8,FALSE)="","",VLOOKUP($O1576,'APOIO-DESPESAS'!$A$3:$N$962,8,FALSE)),"")</f>
        <v/>
      </c>
      <c r="H1576" s="223" t="str">
        <f>IFERROR(IF(VLOOKUP($O1576,'APOIO-DESPESAS'!$A$3:$N$962,9,FALSE)="","",VLOOKUP($O1576,'APOIO-DESPESAS'!$A$3:$N$962,9,FALSE)),"")</f>
        <v/>
      </c>
      <c r="I1576" s="223" t="str">
        <f>IFERROR(IF(VLOOKUP($O1576,'APOIO-DESPESAS'!$A$3:$N$962,10,FALSE)="","",VLOOKUP($O1576,'APOIO-DESPESAS'!$A$3:$N$962,10,FALSE)),"")</f>
        <v/>
      </c>
      <c r="J1576" s="223" t="str">
        <f>IFERROR(IF(VLOOKUP($O1576,'APOIO-DESPESAS'!$A$3:$N$962,11,FALSE)="","",VLOOKUP($O1576,'APOIO-DESPESAS'!$A$3:$N$962,11,FALSE)),"")</f>
        <v/>
      </c>
      <c r="K1576" s="223" t="str">
        <f>IFERROR(IF(VLOOKUP($O1576,'APOIO-DESPESAS'!$A$3:$N$962,12,FALSE)="","",VLOOKUP($O1576,'APOIO-DESPESAS'!$A$3:$N$962,12,FALSE)),"")</f>
        <v/>
      </c>
      <c r="L1576" s="223" t="str">
        <f>IFERROR(IF(VLOOKUP($O1576,'APOIO-DESPESAS'!$A$3:$N$962,13,FALSE)="","",VLOOKUP($O1576,'APOIO-DESPESAS'!$A$3:$N$962,13,FALSE)),"")</f>
        <v/>
      </c>
      <c r="M1576" s="223" t="str">
        <f>IFERROR(IF(VLOOKUP($O1576,'APOIO-DESPESAS'!$A$3:$N$962,14,FALSE)="","",VLOOKUP($O1576,'APOIO-DESPESAS'!$A$3:$N$962,14,FALSE)),"")</f>
        <v/>
      </c>
      <c r="O1576" s="223">
        <f t="shared" si="24"/>
        <v>1574</v>
      </c>
    </row>
    <row r="1577" spans="1:15" x14ac:dyDescent="0.25">
      <c r="A1577" s="223" t="str">
        <f>IFERROR(IF(VLOOKUP($O1577,'APOIO-DESPESAS'!$A$3:$N$962,2,FALSE)="","",VLOOKUP($O1577,'APOIO-DESPESAS'!$A$3:$N$962,2,FALSE)),"")</f>
        <v/>
      </c>
      <c r="B1577" s="223" t="str">
        <f>IFERROR(IF(VLOOKUP($O1577,'APOIO-DESPESAS'!$A$3:$N$962,3,FALSE)="","",VLOOKUP($O1577,'APOIO-DESPESAS'!$A$3:$N$962,3,FALSE)),"")</f>
        <v/>
      </c>
      <c r="C1577" s="223" t="str">
        <f>IFERROR(IF(VLOOKUP($O1577,'APOIO-DESPESAS'!$A$3:$N$962,4,FALSE)="","",VLOOKUP($O1577,'APOIO-DESPESAS'!$A$3:$N$962,4,FALSE)),"")</f>
        <v/>
      </c>
      <c r="D1577" s="223" t="str">
        <f>IFERROR(IF(VLOOKUP($O1577,'APOIO-DESPESAS'!$A$3:$N$962,5,FALSE)="","",VLOOKUP($O1577,'APOIO-DESPESAS'!$A$3:$N$962,5,FALSE)),"")</f>
        <v/>
      </c>
      <c r="E1577" s="223" t="str">
        <f>IFERROR(IF(VLOOKUP($O1577,'APOIO-DESPESAS'!$A$3:$N$962,6,FALSE)="","",VLOOKUP($O1577,'APOIO-DESPESAS'!$A$3:$N$962,6,FALSE)),"")</f>
        <v/>
      </c>
      <c r="F1577" s="223" t="str">
        <f>IFERROR(IF(VLOOKUP($O1577,'APOIO-DESPESAS'!$A$3:$N$962,7,FALSE)="","",VLOOKUP($O1577,'APOIO-DESPESAS'!$A$3:$N$962,7,FALSE)),"")</f>
        <v/>
      </c>
      <c r="G1577" s="223" t="str">
        <f>IFERROR(IF(VLOOKUP($O1577,'APOIO-DESPESAS'!$A$3:$N$962,8,FALSE)="","",VLOOKUP($O1577,'APOIO-DESPESAS'!$A$3:$N$962,8,FALSE)),"")</f>
        <v/>
      </c>
      <c r="H1577" s="223" t="str">
        <f>IFERROR(IF(VLOOKUP($O1577,'APOIO-DESPESAS'!$A$3:$N$962,9,FALSE)="","",VLOOKUP($O1577,'APOIO-DESPESAS'!$A$3:$N$962,9,FALSE)),"")</f>
        <v/>
      </c>
      <c r="I1577" s="223" t="str">
        <f>IFERROR(IF(VLOOKUP($O1577,'APOIO-DESPESAS'!$A$3:$N$962,10,FALSE)="","",VLOOKUP($O1577,'APOIO-DESPESAS'!$A$3:$N$962,10,FALSE)),"")</f>
        <v/>
      </c>
      <c r="J1577" s="223" t="str">
        <f>IFERROR(IF(VLOOKUP($O1577,'APOIO-DESPESAS'!$A$3:$N$962,11,FALSE)="","",VLOOKUP($O1577,'APOIO-DESPESAS'!$A$3:$N$962,11,FALSE)),"")</f>
        <v/>
      </c>
      <c r="K1577" s="223" t="str">
        <f>IFERROR(IF(VLOOKUP($O1577,'APOIO-DESPESAS'!$A$3:$N$962,12,FALSE)="","",VLOOKUP($O1577,'APOIO-DESPESAS'!$A$3:$N$962,12,FALSE)),"")</f>
        <v/>
      </c>
      <c r="L1577" s="223" t="str">
        <f>IFERROR(IF(VLOOKUP($O1577,'APOIO-DESPESAS'!$A$3:$N$962,13,FALSE)="","",VLOOKUP($O1577,'APOIO-DESPESAS'!$A$3:$N$962,13,FALSE)),"")</f>
        <v/>
      </c>
      <c r="M1577" s="223" t="str">
        <f>IFERROR(IF(VLOOKUP($O1577,'APOIO-DESPESAS'!$A$3:$N$962,14,FALSE)="","",VLOOKUP($O1577,'APOIO-DESPESAS'!$A$3:$N$962,14,FALSE)),"")</f>
        <v/>
      </c>
      <c r="O1577" s="223">
        <f t="shared" si="24"/>
        <v>1575</v>
      </c>
    </row>
    <row r="1578" spans="1:15" x14ac:dyDescent="0.25">
      <c r="A1578" s="223" t="str">
        <f>IFERROR(IF(VLOOKUP($O1578,'APOIO-DESPESAS'!$A$3:$N$962,2,FALSE)="","",VLOOKUP($O1578,'APOIO-DESPESAS'!$A$3:$N$962,2,FALSE)),"")</f>
        <v/>
      </c>
      <c r="B1578" s="223" t="str">
        <f>IFERROR(IF(VLOOKUP($O1578,'APOIO-DESPESAS'!$A$3:$N$962,3,FALSE)="","",VLOOKUP($O1578,'APOIO-DESPESAS'!$A$3:$N$962,3,FALSE)),"")</f>
        <v/>
      </c>
      <c r="C1578" s="223" t="str">
        <f>IFERROR(IF(VLOOKUP($O1578,'APOIO-DESPESAS'!$A$3:$N$962,4,FALSE)="","",VLOOKUP($O1578,'APOIO-DESPESAS'!$A$3:$N$962,4,FALSE)),"")</f>
        <v/>
      </c>
      <c r="D1578" s="223" t="str">
        <f>IFERROR(IF(VLOOKUP($O1578,'APOIO-DESPESAS'!$A$3:$N$962,5,FALSE)="","",VLOOKUP($O1578,'APOIO-DESPESAS'!$A$3:$N$962,5,FALSE)),"")</f>
        <v/>
      </c>
      <c r="E1578" s="223" t="str">
        <f>IFERROR(IF(VLOOKUP($O1578,'APOIO-DESPESAS'!$A$3:$N$962,6,FALSE)="","",VLOOKUP($O1578,'APOIO-DESPESAS'!$A$3:$N$962,6,FALSE)),"")</f>
        <v/>
      </c>
      <c r="F1578" s="223" t="str">
        <f>IFERROR(IF(VLOOKUP($O1578,'APOIO-DESPESAS'!$A$3:$N$962,7,FALSE)="","",VLOOKUP($O1578,'APOIO-DESPESAS'!$A$3:$N$962,7,FALSE)),"")</f>
        <v/>
      </c>
      <c r="G1578" s="223" t="str">
        <f>IFERROR(IF(VLOOKUP($O1578,'APOIO-DESPESAS'!$A$3:$N$962,8,FALSE)="","",VLOOKUP($O1578,'APOIO-DESPESAS'!$A$3:$N$962,8,FALSE)),"")</f>
        <v/>
      </c>
      <c r="H1578" s="223" t="str">
        <f>IFERROR(IF(VLOOKUP($O1578,'APOIO-DESPESAS'!$A$3:$N$962,9,FALSE)="","",VLOOKUP($O1578,'APOIO-DESPESAS'!$A$3:$N$962,9,FALSE)),"")</f>
        <v/>
      </c>
      <c r="I1578" s="223" t="str">
        <f>IFERROR(IF(VLOOKUP($O1578,'APOIO-DESPESAS'!$A$3:$N$962,10,FALSE)="","",VLOOKUP($O1578,'APOIO-DESPESAS'!$A$3:$N$962,10,FALSE)),"")</f>
        <v/>
      </c>
      <c r="J1578" s="223" t="str">
        <f>IFERROR(IF(VLOOKUP($O1578,'APOIO-DESPESAS'!$A$3:$N$962,11,FALSE)="","",VLOOKUP($O1578,'APOIO-DESPESAS'!$A$3:$N$962,11,FALSE)),"")</f>
        <v/>
      </c>
      <c r="K1578" s="223" t="str">
        <f>IFERROR(IF(VLOOKUP($O1578,'APOIO-DESPESAS'!$A$3:$N$962,12,FALSE)="","",VLOOKUP($O1578,'APOIO-DESPESAS'!$A$3:$N$962,12,FALSE)),"")</f>
        <v/>
      </c>
      <c r="L1578" s="223" t="str">
        <f>IFERROR(IF(VLOOKUP($O1578,'APOIO-DESPESAS'!$A$3:$N$962,13,FALSE)="","",VLOOKUP($O1578,'APOIO-DESPESAS'!$A$3:$N$962,13,FALSE)),"")</f>
        <v/>
      </c>
      <c r="M1578" s="223" t="str">
        <f>IFERROR(IF(VLOOKUP($O1578,'APOIO-DESPESAS'!$A$3:$N$962,14,FALSE)="","",VLOOKUP($O1578,'APOIO-DESPESAS'!$A$3:$N$962,14,FALSE)),"")</f>
        <v/>
      </c>
      <c r="O1578" s="223">
        <f t="shared" si="24"/>
        <v>1576</v>
      </c>
    </row>
    <row r="1579" spans="1:15" x14ac:dyDescent="0.25">
      <c r="A1579" s="223" t="str">
        <f>IFERROR(IF(VLOOKUP($O1579,'APOIO-DESPESAS'!$A$3:$N$962,2,FALSE)="","",VLOOKUP($O1579,'APOIO-DESPESAS'!$A$3:$N$962,2,FALSE)),"")</f>
        <v/>
      </c>
      <c r="B1579" s="223" t="str">
        <f>IFERROR(IF(VLOOKUP($O1579,'APOIO-DESPESAS'!$A$3:$N$962,3,FALSE)="","",VLOOKUP($O1579,'APOIO-DESPESAS'!$A$3:$N$962,3,FALSE)),"")</f>
        <v/>
      </c>
      <c r="C1579" s="223" t="str">
        <f>IFERROR(IF(VLOOKUP($O1579,'APOIO-DESPESAS'!$A$3:$N$962,4,FALSE)="","",VLOOKUP($O1579,'APOIO-DESPESAS'!$A$3:$N$962,4,FALSE)),"")</f>
        <v/>
      </c>
      <c r="D1579" s="223" t="str">
        <f>IFERROR(IF(VLOOKUP($O1579,'APOIO-DESPESAS'!$A$3:$N$962,5,FALSE)="","",VLOOKUP($O1579,'APOIO-DESPESAS'!$A$3:$N$962,5,FALSE)),"")</f>
        <v/>
      </c>
      <c r="E1579" s="223" t="str">
        <f>IFERROR(IF(VLOOKUP($O1579,'APOIO-DESPESAS'!$A$3:$N$962,6,FALSE)="","",VLOOKUP($O1579,'APOIO-DESPESAS'!$A$3:$N$962,6,FALSE)),"")</f>
        <v/>
      </c>
      <c r="F1579" s="223" t="str">
        <f>IFERROR(IF(VLOOKUP($O1579,'APOIO-DESPESAS'!$A$3:$N$962,7,FALSE)="","",VLOOKUP($O1579,'APOIO-DESPESAS'!$A$3:$N$962,7,FALSE)),"")</f>
        <v/>
      </c>
      <c r="G1579" s="223" t="str">
        <f>IFERROR(IF(VLOOKUP($O1579,'APOIO-DESPESAS'!$A$3:$N$962,8,FALSE)="","",VLOOKUP($O1579,'APOIO-DESPESAS'!$A$3:$N$962,8,FALSE)),"")</f>
        <v/>
      </c>
      <c r="H1579" s="223" t="str">
        <f>IFERROR(IF(VLOOKUP($O1579,'APOIO-DESPESAS'!$A$3:$N$962,9,FALSE)="","",VLOOKUP($O1579,'APOIO-DESPESAS'!$A$3:$N$962,9,FALSE)),"")</f>
        <v/>
      </c>
      <c r="I1579" s="223" t="str">
        <f>IFERROR(IF(VLOOKUP($O1579,'APOIO-DESPESAS'!$A$3:$N$962,10,FALSE)="","",VLOOKUP($O1579,'APOIO-DESPESAS'!$A$3:$N$962,10,FALSE)),"")</f>
        <v/>
      </c>
      <c r="J1579" s="223" t="str">
        <f>IFERROR(IF(VLOOKUP($O1579,'APOIO-DESPESAS'!$A$3:$N$962,11,FALSE)="","",VLOOKUP($O1579,'APOIO-DESPESAS'!$A$3:$N$962,11,FALSE)),"")</f>
        <v/>
      </c>
      <c r="K1579" s="223" t="str">
        <f>IFERROR(IF(VLOOKUP($O1579,'APOIO-DESPESAS'!$A$3:$N$962,12,FALSE)="","",VLOOKUP($O1579,'APOIO-DESPESAS'!$A$3:$N$962,12,FALSE)),"")</f>
        <v/>
      </c>
      <c r="L1579" s="223" t="str">
        <f>IFERROR(IF(VLOOKUP($O1579,'APOIO-DESPESAS'!$A$3:$N$962,13,FALSE)="","",VLOOKUP($O1579,'APOIO-DESPESAS'!$A$3:$N$962,13,FALSE)),"")</f>
        <v/>
      </c>
      <c r="M1579" s="223" t="str">
        <f>IFERROR(IF(VLOOKUP($O1579,'APOIO-DESPESAS'!$A$3:$N$962,14,FALSE)="","",VLOOKUP($O1579,'APOIO-DESPESAS'!$A$3:$N$962,14,FALSE)),"")</f>
        <v/>
      </c>
      <c r="O1579" s="223">
        <f t="shared" si="24"/>
        <v>1577</v>
      </c>
    </row>
    <row r="1580" spans="1:15" x14ac:dyDescent="0.25">
      <c r="A1580" s="223" t="str">
        <f>IFERROR(IF(VLOOKUP($O1580,'APOIO-DESPESAS'!$A$3:$N$962,2,FALSE)="","",VLOOKUP($O1580,'APOIO-DESPESAS'!$A$3:$N$962,2,FALSE)),"")</f>
        <v/>
      </c>
      <c r="B1580" s="223" t="str">
        <f>IFERROR(IF(VLOOKUP($O1580,'APOIO-DESPESAS'!$A$3:$N$962,3,FALSE)="","",VLOOKUP($O1580,'APOIO-DESPESAS'!$A$3:$N$962,3,FALSE)),"")</f>
        <v/>
      </c>
      <c r="C1580" s="223" t="str">
        <f>IFERROR(IF(VLOOKUP($O1580,'APOIO-DESPESAS'!$A$3:$N$962,4,FALSE)="","",VLOOKUP($O1580,'APOIO-DESPESAS'!$A$3:$N$962,4,FALSE)),"")</f>
        <v/>
      </c>
      <c r="D1580" s="223" t="str">
        <f>IFERROR(IF(VLOOKUP($O1580,'APOIO-DESPESAS'!$A$3:$N$962,5,FALSE)="","",VLOOKUP($O1580,'APOIO-DESPESAS'!$A$3:$N$962,5,FALSE)),"")</f>
        <v/>
      </c>
      <c r="E1580" s="223" t="str">
        <f>IFERROR(IF(VLOOKUP($O1580,'APOIO-DESPESAS'!$A$3:$N$962,6,FALSE)="","",VLOOKUP($O1580,'APOIO-DESPESAS'!$A$3:$N$962,6,FALSE)),"")</f>
        <v/>
      </c>
      <c r="F1580" s="223" t="str">
        <f>IFERROR(IF(VLOOKUP($O1580,'APOIO-DESPESAS'!$A$3:$N$962,7,FALSE)="","",VLOOKUP($O1580,'APOIO-DESPESAS'!$A$3:$N$962,7,FALSE)),"")</f>
        <v/>
      </c>
      <c r="G1580" s="223" t="str">
        <f>IFERROR(IF(VLOOKUP($O1580,'APOIO-DESPESAS'!$A$3:$N$962,8,FALSE)="","",VLOOKUP($O1580,'APOIO-DESPESAS'!$A$3:$N$962,8,FALSE)),"")</f>
        <v/>
      </c>
      <c r="H1580" s="223" t="str">
        <f>IFERROR(IF(VLOOKUP($O1580,'APOIO-DESPESAS'!$A$3:$N$962,9,FALSE)="","",VLOOKUP($O1580,'APOIO-DESPESAS'!$A$3:$N$962,9,FALSE)),"")</f>
        <v/>
      </c>
      <c r="I1580" s="223" t="str">
        <f>IFERROR(IF(VLOOKUP($O1580,'APOIO-DESPESAS'!$A$3:$N$962,10,FALSE)="","",VLOOKUP($O1580,'APOIO-DESPESAS'!$A$3:$N$962,10,FALSE)),"")</f>
        <v/>
      </c>
      <c r="J1580" s="223" t="str">
        <f>IFERROR(IF(VLOOKUP($O1580,'APOIO-DESPESAS'!$A$3:$N$962,11,FALSE)="","",VLOOKUP($O1580,'APOIO-DESPESAS'!$A$3:$N$962,11,FALSE)),"")</f>
        <v/>
      </c>
      <c r="K1580" s="223" t="str">
        <f>IFERROR(IF(VLOOKUP($O1580,'APOIO-DESPESAS'!$A$3:$N$962,12,FALSE)="","",VLOOKUP($O1580,'APOIO-DESPESAS'!$A$3:$N$962,12,FALSE)),"")</f>
        <v/>
      </c>
      <c r="L1580" s="223" t="str">
        <f>IFERROR(IF(VLOOKUP($O1580,'APOIO-DESPESAS'!$A$3:$N$962,13,FALSE)="","",VLOOKUP($O1580,'APOIO-DESPESAS'!$A$3:$N$962,13,FALSE)),"")</f>
        <v/>
      </c>
      <c r="M1580" s="223" t="str">
        <f>IFERROR(IF(VLOOKUP($O1580,'APOIO-DESPESAS'!$A$3:$N$962,14,FALSE)="","",VLOOKUP($O1580,'APOIO-DESPESAS'!$A$3:$N$962,14,FALSE)),"")</f>
        <v/>
      </c>
      <c r="O1580" s="223">
        <f t="shared" si="24"/>
        <v>1578</v>
      </c>
    </row>
    <row r="1581" spans="1:15" x14ac:dyDescent="0.25">
      <c r="A1581" s="223" t="str">
        <f>IFERROR(IF(VLOOKUP($O1581,'APOIO-DESPESAS'!$A$3:$N$962,2,FALSE)="","",VLOOKUP($O1581,'APOIO-DESPESAS'!$A$3:$N$962,2,FALSE)),"")</f>
        <v/>
      </c>
      <c r="B1581" s="223" t="str">
        <f>IFERROR(IF(VLOOKUP($O1581,'APOIO-DESPESAS'!$A$3:$N$962,3,FALSE)="","",VLOOKUP($O1581,'APOIO-DESPESAS'!$A$3:$N$962,3,FALSE)),"")</f>
        <v/>
      </c>
      <c r="C1581" s="223" t="str">
        <f>IFERROR(IF(VLOOKUP($O1581,'APOIO-DESPESAS'!$A$3:$N$962,4,FALSE)="","",VLOOKUP($O1581,'APOIO-DESPESAS'!$A$3:$N$962,4,FALSE)),"")</f>
        <v/>
      </c>
      <c r="D1581" s="223" t="str">
        <f>IFERROR(IF(VLOOKUP($O1581,'APOIO-DESPESAS'!$A$3:$N$962,5,FALSE)="","",VLOOKUP($O1581,'APOIO-DESPESAS'!$A$3:$N$962,5,FALSE)),"")</f>
        <v/>
      </c>
      <c r="E1581" s="223" t="str">
        <f>IFERROR(IF(VLOOKUP($O1581,'APOIO-DESPESAS'!$A$3:$N$962,6,FALSE)="","",VLOOKUP($O1581,'APOIO-DESPESAS'!$A$3:$N$962,6,FALSE)),"")</f>
        <v/>
      </c>
      <c r="F1581" s="223" t="str">
        <f>IFERROR(IF(VLOOKUP($O1581,'APOIO-DESPESAS'!$A$3:$N$962,7,FALSE)="","",VLOOKUP($O1581,'APOIO-DESPESAS'!$A$3:$N$962,7,FALSE)),"")</f>
        <v/>
      </c>
      <c r="G1581" s="223" t="str">
        <f>IFERROR(IF(VLOOKUP($O1581,'APOIO-DESPESAS'!$A$3:$N$962,8,FALSE)="","",VLOOKUP($O1581,'APOIO-DESPESAS'!$A$3:$N$962,8,FALSE)),"")</f>
        <v/>
      </c>
      <c r="H1581" s="223" t="str">
        <f>IFERROR(IF(VLOOKUP($O1581,'APOIO-DESPESAS'!$A$3:$N$962,9,FALSE)="","",VLOOKUP($O1581,'APOIO-DESPESAS'!$A$3:$N$962,9,FALSE)),"")</f>
        <v/>
      </c>
      <c r="I1581" s="223" t="str">
        <f>IFERROR(IF(VLOOKUP($O1581,'APOIO-DESPESAS'!$A$3:$N$962,10,FALSE)="","",VLOOKUP($O1581,'APOIO-DESPESAS'!$A$3:$N$962,10,FALSE)),"")</f>
        <v/>
      </c>
      <c r="J1581" s="223" t="str">
        <f>IFERROR(IF(VLOOKUP($O1581,'APOIO-DESPESAS'!$A$3:$N$962,11,FALSE)="","",VLOOKUP($O1581,'APOIO-DESPESAS'!$A$3:$N$962,11,FALSE)),"")</f>
        <v/>
      </c>
      <c r="K1581" s="223" t="str">
        <f>IFERROR(IF(VLOOKUP($O1581,'APOIO-DESPESAS'!$A$3:$N$962,12,FALSE)="","",VLOOKUP($O1581,'APOIO-DESPESAS'!$A$3:$N$962,12,FALSE)),"")</f>
        <v/>
      </c>
      <c r="L1581" s="223" t="str">
        <f>IFERROR(IF(VLOOKUP($O1581,'APOIO-DESPESAS'!$A$3:$N$962,13,FALSE)="","",VLOOKUP($O1581,'APOIO-DESPESAS'!$A$3:$N$962,13,FALSE)),"")</f>
        <v/>
      </c>
      <c r="M1581" s="223" t="str">
        <f>IFERROR(IF(VLOOKUP($O1581,'APOIO-DESPESAS'!$A$3:$N$962,14,FALSE)="","",VLOOKUP($O1581,'APOIO-DESPESAS'!$A$3:$N$962,14,FALSE)),"")</f>
        <v/>
      </c>
      <c r="O1581" s="223">
        <f t="shared" si="24"/>
        <v>1579</v>
      </c>
    </row>
    <row r="1582" spans="1:15" x14ac:dyDescent="0.25">
      <c r="A1582" s="223" t="str">
        <f>IFERROR(IF(VLOOKUP($O1582,'APOIO-DESPESAS'!$A$3:$N$962,2,FALSE)="","",VLOOKUP($O1582,'APOIO-DESPESAS'!$A$3:$N$962,2,FALSE)),"")</f>
        <v/>
      </c>
      <c r="B1582" s="223" t="str">
        <f>IFERROR(IF(VLOOKUP($O1582,'APOIO-DESPESAS'!$A$3:$N$962,3,FALSE)="","",VLOOKUP($O1582,'APOIO-DESPESAS'!$A$3:$N$962,3,FALSE)),"")</f>
        <v/>
      </c>
      <c r="C1582" s="223" t="str">
        <f>IFERROR(IF(VLOOKUP($O1582,'APOIO-DESPESAS'!$A$3:$N$962,4,FALSE)="","",VLOOKUP($O1582,'APOIO-DESPESAS'!$A$3:$N$962,4,FALSE)),"")</f>
        <v/>
      </c>
      <c r="D1582" s="223" t="str">
        <f>IFERROR(IF(VLOOKUP($O1582,'APOIO-DESPESAS'!$A$3:$N$962,5,FALSE)="","",VLOOKUP($O1582,'APOIO-DESPESAS'!$A$3:$N$962,5,FALSE)),"")</f>
        <v/>
      </c>
      <c r="E1582" s="223" t="str">
        <f>IFERROR(IF(VLOOKUP($O1582,'APOIO-DESPESAS'!$A$3:$N$962,6,FALSE)="","",VLOOKUP($O1582,'APOIO-DESPESAS'!$A$3:$N$962,6,FALSE)),"")</f>
        <v/>
      </c>
      <c r="F1582" s="223" t="str">
        <f>IFERROR(IF(VLOOKUP($O1582,'APOIO-DESPESAS'!$A$3:$N$962,7,FALSE)="","",VLOOKUP($O1582,'APOIO-DESPESAS'!$A$3:$N$962,7,FALSE)),"")</f>
        <v/>
      </c>
      <c r="G1582" s="223" t="str">
        <f>IFERROR(IF(VLOOKUP($O1582,'APOIO-DESPESAS'!$A$3:$N$962,8,FALSE)="","",VLOOKUP($O1582,'APOIO-DESPESAS'!$A$3:$N$962,8,FALSE)),"")</f>
        <v/>
      </c>
      <c r="H1582" s="223" t="str">
        <f>IFERROR(IF(VLOOKUP($O1582,'APOIO-DESPESAS'!$A$3:$N$962,9,FALSE)="","",VLOOKUP($O1582,'APOIO-DESPESAS'!$A$3:$N$962,9,FALSE)),"")</f>
        <v/>
      </c>
      <c r="I1582" s="223" t="str">
        <f>IFERROR(IF(VLOOKUP($O1582,'APOIO-DESPESAS'!$A$3:$N$962,10,FALSE)="","",VLOOKUP($O1582,'APOIO-DESPESAS'!$A$3:$N$962,10,FALSE)),"")</f>
        <v/>
      </c>
      <c r="J1582" s="223" t="str">
        <f>IFERROR(IF(VLOOKUP($O1582,'APOIO-DESPESAS'!$A$3:$N$962,11,FALSE)="","",VLOOKUP($O1582,'APOIO-DESPESAS'!$A$3:$N$962,11,FALSE)),"")</f>
        <v/>
      </c>
      <c r="K1582" s="223" t="str">
        <f>IFERROR(IF(VLOOKUP($O1582,'APOIO-DESPESAS'!$A$3:$N$962,12,FALSE)="","",VLOOKUP($O1582,'APOIO-DESPESAS'!$A$3:$N$962,12,FALSE)),"")</f>
        <v/>
      </c>
      <c r="L1582" s="223" t="str">
        <f>IFERROR(IF(VLOOKUP($O1582,'APOIO-DESPESAS'!$A$3:$N$962,13,FALSE)="","",VLOOKUP($O1582,'APOIO-DESPESAS'!$A$3:$N$962,13,FALSE)),"")</f>
        <v/>
      </c>
      <c r="M1582" s="223" t="str">
        <f>IFERROR(IF(VLOOKUP($O1582,'APOIO-DESPESAS'!$A$3:$N$962,14,FALSE)="","",VLOOKUP($O1582,'APOIO-DESPESAS'!$A$3:$N$962,14,FALSE)),"")</f>
        <v/>
      </c>
      <c r="O1582" s="223">
        <f t="shared" si="24"/>
        <v>1580</v>
      </c>
    </row>
    <row r="1583" spans="1:15" x14ac:dyDescent="0.25">
      <c r="A1583" s="223" t="str">
        <f>IFERROR(IF(VLOOKUP($O1583,'APOIO-DESPESAS'!$A$3:$N$962,2,FALSE)="","",VLOOKUP($O1583,'APOIO-DESPESAS'!$A$3:$N$962,2,FALSE)),"")</f>
        <v/>
      </c>
      <c r="B1583" s="223" t="str">
        <f>IFERROR(IF(VLOOKUP($O1583,'APOIO-DESPESAS'!$A$3:$N$962,3,FALSE)="","",VLOOKUP($O1583,'APOIO-DESPESAS'!$A$3:$N$962,3,FALSE)),"")</f>
        <v/>
      </c>
      <c r="C1583" s="223" t="str">
        <f>IFERROR(IF(VLOOKUP($O1583,'APOIO-DESPESAS'!$A$3:$N$962,4,FALSE)="","",VLOOKUP($O1583,'APOIO-DESPESAS'!$A$3:$N$962,4,FALSE)),"")</f>
        <v/>
      </c>
      <c r="D1583" s="223" t="str">
        <f>IFERROR(IF(VLOOKUP($O1583,'APOIO-DESPESAS'!$A$3:$N$962,5,FALSE)="","",VLOOKUP($O1583,'APOIO-DESPESAS'!$A$3:$N$962,5,FALSE)),"")</f>
        <v/>
      </c>
      <c r="E1583" s="223" t="str">
        <f>IFERROR(IF(VLOOKUP($O1583,'APOIO-DESPESAS'!$A$3:$N$962,6,FALSE)="","",VLOOKUP($O1583,'APOIO-DESPESAS'!$A$3:$N$962,6,FALSE)),"")</f>
        <v/>
      </c>
      <c r="F1583" s="223" t="str">
        <f>IFERROR(IF(VLOOKUP($O1583,'APOIO-DESPESAS'!$A$3:$N$962,7,FALSE)="","",VLOOKUP($O1583,'APOIO-DESPESAS'!$A$3:$N$962,7,FALSE)),"")</f>
        <v/>
      </c>
      <c r="G1583" s="223" t="str">
        <f>IFERROR(IF(VLOOKUP($O1583,'APOIO-DESPESAS'!$A$3:$N$962,8,FALSE)="","",VLOOKUP($O1583,'APOIO-DESPESAS'!$A$3:$N$962,8,FALSE)),"")</f>
        <v/>
      </c>
      <c r="H1583" s="223" t="str">
        <f>IFERROR(IF(VLOOKUP($O1583,'APOIO-DESPESAS'!$A$3:$N$962,9,FALSE)="","",VLOOKUP($O1583,'APOIO-DESPESAS'!$A$3:$N$962,9,FALSE)),"")</f>
        <v/>
      </c>
      <c r="I1583" s="223" t="str">
        <f>IFERROR(IF(VLOOKUP($O1583,'APOIO-DESPESAS'!$A$3:$N$962,10,FALSE)="","",VLOOKUP($O1583,'APOIO-DESPESAS'!$A$3:$N$962,10,FALSE)),"")</f>
        <v/>
      </c>
      <c r="J1583" s="223" t="str">
        <f>IFERROR(IF(VLOOKUP($O1583,'APOIO-DESPESAS'!$A$3:$N$962,11,FALSE)="","",VLOOKUP($O1583,'APOIO-DESPESAS'!$A$3:$N$962,11,FALSE)),"")</f>
        <v/>
      </c>
      <c r="K1583" s="223" t="str">
        <f>IFERROR(IF(VLOOKUP($O1583,'APOIO-DESPESAS'!$A$3:$N$962,12,FALSE)="","",VLOOKUP($O1583,'APOIO-DESPESAS'!$A$3:$N$962,12,FALSE)),"")</f>
        <v/>
      </c>
      <c r="L1583" s="223" t="str">
        <f>IFERROR(IF(VLOOKUP($O1583,'APOIO-DESPESAS'!$A$3:$N$962,13,FALSE)="","",VLOOKUP($O1583,'APOIO-DESPESAS'!$A$3:$N$962,13,FALSE)),"")</f>
        <v/>
      </c>
      <c r="M1583" s="223" t="str">
        <f>IFERROR(IF(VLOOKUP($O1583,'APOIO-DESPESAS'!$A$3:$N$962,14,FALSE)="","",VLOOKUP($O1583,'APOIO-DESPESAS'!$A$3:$N$962,14,FALSE)),"")</f>
        <v/>
      </c>
      <c r="O1583" s="223">
        <f t="shared" si="24"/>
        <v>1581</v>
      </c>
    </row>
    <row r="1584" spans="1:15" x14ac:dyDescent="0.25">
      <c r="A1584" s="223" t="str">
        <f>IFERROR(IF(VLOOKUP($O1584,'APOIO-DESPESAS'!$A$3:$N$962,2,FALSE)="","",VLOOKUP($O1584,'APOIO-DESPESAS'!$A$3:$N$962,2,FALSE)),"")</f>
        <v/>
      </c>
      <c r="B1584" s="223" t="str">
        <f>IFERROR(IF(VLOOKUP($O1584,'APOIO-DESPESAS'!$A$3:$N$962,3,FALSE)="","",VLOOKUP($O1584,'APOIO-DESPESAS'!$A$3:$N$962,3,FALSE)),"")</f>
        <v/>
      </c>
      <c r="C1584" s="223" t="str">
        <f>IFERROR(IF(VLOOKUP($O1584,'APOIO-DESPESAS'!$A$3:$N$962,4,FALSE)="","",VLOOKUP($O1584,'APOIO-DESPESAS'!$A$3:$N$962,4,FALSE)),"")</f>
        <v/>
      </c>
      <c r="D1584" s="223" t="str">
        <f>IFERROR(IF(VLOOKUP($O1584,'APOIO-DESPESAS'!$A$3:$N$962,5,FALSE)="","",VLOOKUP($O1584,'APOIO-DESPESAS'!$A$3:$N$962,5,FALSE)),"")</f>
        <v/>
      </c>
      <c r="E1584" s="223" t="str">
        <f>IFERROR(IF(VLOOKUP($O1584,'APOIO-DESPESAS'!$A$3:$N$962,6,FALSE)="","",VLOOKUP($O1584,'APOIO-DESPESAS'!$A$3:$N$962,6,FALSE)),"")</f>
        <v/>
      </c>
      <c r="F1584" s="223" t="str">
        <f>IFERROR(IF(VLOOKUP($O1584,'APOIO-DESPESAS'!$A$3:$N$962,7,FALSE)="","",VLOOKUP($O1584,'APOIO-DESPESAS'!$A$3:$N$962,7,FALSE)),"")</f>
        <v/>
      </c>
      <c r="G1584" s="223" t="str">
        <f>IFERROR(IF(VLOOKUP($O1584,'APOIO-DESPESAS'!$A$3:$N$962,8,FALSE)="","",VLOOKUP($O1584,'APOIO-DESPESAS'!$A$3:$N$962,8,FALSE)),"")</f>
        <v/>
      </c>
      <c r="H1584" s="223" t="str">
        <f>IFERROR(IF(VLOOKUP($O1584,'APOIO-DESPESAS'!$A$3:$N$962,9,FALSE)="","",VLOOKUP($O1584,'APOIO-DESPESAS'!$A$3:$N$962,9,FALSE)),"")</f>
        <v/>
      </c>
      <c r="I1584" s="223" t="str">
        <f>IFERROR(IF(VLOOKUP($O1584,'APOIO-DESPESAS'!$A$3:$N$962,10,FALSE)="","",VLOOKUP($O1584,'APOIO-DESPESAS'!$A$3:$N$962,10,FALSE)),"")</f>
        <v/>
      </c>
      <c r="J1584" s="223" t="str">
        <f>IFERROR(IF(VLOOKUP($O1584,'APOIO-DESPESAS'!$A$3:$N$962,11,FALSE)="","",VLOOKUP($O1584,'APOIO-DESPESAS'!$A$3:$N$962,11,FALSE)),"")</f>
        <v/>
      </c>
      <c r="K1584" s="223" t="str">
        <f>IFERROR(IF(VLOOKUP($O1584,'APOIO-DESPESAS'!$A$3:$N$962,12,FALSE)="","",VLOOKUP($O1584,'APOIO-DESPESAS'!$A$3:$N$962,12,FALSE)),"")</f>
        <v/>
      </c>
      <c r="L1584" s="223" t="str">
        <f>IFERROR(IF(VLOOKUP($O1584,'APOIO-DESPESAS'!$A$3:$N$962,13,FALSE)="","",VLOOKUP($O1584,'APOIO-DESPESAS'!$A$3:$N$962,13,FALSE)),"")</f>
        <v/>
      </c>
      <c r="M1584" s="223" t="str">
        <f>IFERROR(IF(VLOOKUP($O1584,'APOIO-DESPESAS'!$A$3:$N$962,14,FALSE)="","",VLOOKUP($O1584,'APOIO-DESPESAS'!$A$3:$N$962,14,FALSE)),"")</f>
        <v/>
      </c>
      <c r="O1584" s="223">
        <f t="shared" si="24"/>
        <v>1582</v>
      </c>
    </row>
    <row r="1585" spans="1:15" x14ac:dyDescent="0.25">
      <c r="A1585" s="223" t="str">
        <f>IFERROR(IF(VLOOKUP($O1585,'APOIO-DESPESAS'!$A$3:$N$962,2,FALSE)="","",VLOOKUP($O1585,'APOIO-DESPESAS'!$A$3:$N$962,2,FALSE)),"")</f>
        <v/>
      </c>
      <c r="B1585" s="223" t="str">
        <f>IFERROR(IF(VLOOKUP($O1585,'APOIO-DESPESAS'!$A$3:$N$962,3,FALSE)="","",VLOOKUP($O1585,'APOIO-DESPESAS'!$A$3:$N$962,3,FALSE)),"")</f>
        <v/>
      </c>
      <c r="C1585" s="223" t="str">
        <f>IFERROR(IF(VLOOKUP($O1585,'APOIO-DESPESAS'!$A$3:$N$962,4,FALSE)="","",VLOOKUP($O1585,'APOIO-DESPESAS'!$A$3:$N$962,4,FALSE)),"")</f>
        <v/>
      </c>
      <c r="D1585" s="223" t="str">
        <f>IFERROR(IF(VLOOKUP($O1585,'APOIO-DESPESAS'!$A$3:$N$962,5,FALSE)="","",VLOOKUP($O1585,'APOIO-DESPESAS'!$A$3:$N$962,5,FALSE)),"")</f>
        <v/>
      </c>
      <c r="E1585" s="223" t="str">
        <f>IFERROR(IF(VLOOKUP($O1585,'APOIO-DESPESAS'!$A$3:$N$962,6,FALSE)="","",VLOOKUP($O1585,'APOIO-DESPESAS'!$A$3:$N$962,6,FALSE)),"")</f>
        <v/>
      </c>
      <c r="F1585" s="223" t="str">
        <f>IFERROR(IF(VLOOKUP($O1585,'APOIO-DESPESAS'!$A$3:$N$962,7,FALSE)="","",VLOOKUP($O1585,'APOIO-DESPESAS'!$A$3:$N$962,7,FALSE)),"")</f>
        <v/>
      </c>
      <c r="G1585" s="223" t="str">
        <f>IFERROR(IF(VLOOKUP($O1585,'APOIO-DESPESAS'!$A$3:$N$962,8,FALSE)="","",VLOOKUP($O1585,'APOIO-DESPESAS'!$A$3:$N$962,8,FALSE)),"")</f>
        <v/>
      </c>
      <c r="H1585" s="223" t="str">
        <f>IFERROR(IF(VLOOKUP($O1585,'APOIO-DESPESAS'!$A$3:$N$962,9,FALSE)="","",VLOOKUP($O1585,'APOIO-DESPESAS'!$A$3:$N$962,9,FALSE)),"")</f>
        <v/>
      </c>
      <c r="I1585" s="223" t="str">
        <f>IFERROR(IF(VLOOKUP($O1585,'APOIO-DESPESAS'!$A$3:$N$962,10,FALSE)="","",VLOOKUP($O1585,'APOIO-DESPESAS'!$A$3:$N$962,10,FALSE)),"")</f>
        <v/>
      </c>
      <c r="J1585" s="223" t="str">
        <f>IFERROR(IF(VLOOKUP($O1585,'APOIO-DESPESAS'!$A$3:$N$962,11,FALSE)="","",VLOOKUP($O1585,'APOIO-DESPESAS'!$A$3:$N$962,11,FALSE)),"")</f>
        <v/>
      </c>
      <c r="K1585" s="223" t="str">
        <f>IFERROR(IF(VLOOKUP($O1585,'APOIO-DESPESAS'!$A$3:$N$962,12,FALSE)="","",VLOOKUP($O1585,'APOIO-DESPESAS'!$A$3:$N$962,12,FALSE)),"")</f>
        <v/>
      </c>
      <c r="L1585" s="223" t="str">
        <f>IFERROR(IF(VLOOKUP($O1585,'APOIO-DESPESAS'!$A$3:$N$962,13,FALSE)="","",VLOOKUP($O1585,'APOIO-DESPESAS'!$A$3:$N$962,13,FALSE)),"")</f>
        <v/>
      </c>
      <c r="M1585" s="223" t="str">
        <f>IFERROR(IF(VLOOKUP($O1585,'APOIO-DESPESAS'!$A$3:$N$962,14,FALSE)="","",VLOOKUP($O1585,'APOIO-DESPESAS'!$A$3:$N$962,14,FALSE)),"")</f>
        <v/>
      </c>
      <c r="O1585" s="223">
        <f t="shared" si="24"/>
        <v>1583</v>
      </c>
    </row>
    <row r="1586" spans="1:15" x14ac:dyDescent="0.25">
      <c r="A1586" s="223" t="str">
        <f>IFERROR(IF(VLOOKUP($O1586,'APOIO-DESPESAS'!$A$3:$N$962,2,FALSE)="","",VLOOKUP($O1586,'APOIO-DESPESAS'!$A$3:$N$962,2,FALSE)),"")</f>
        <v/>
      </c>
      <c r="B1586" s="223" t="str">
        <f>IFERROR(IF(VLOOKUP($O1586,'APOIO-DESPESAS'!$A$3:$N$962,3,FALSE)="","",VLOOKUP($O1586,'APOIO-DESPESAS'!$A$3:$N$962,3,FALSE)),"")</f>
        <v/>
      </c>
      <c r="C1586" s="223" t="str">
        <f>IFERROR(IF(VLOOKUP($O1586,'APOIO-DESPESAS'!$A$3:$N$962,4,FALSE)="","",VLOOKUP($O1586,'APOIO-DESPESAS'!$A$3:$N$962,4,FALSE)),"")</f>
        <v/>
      </c>
      <c r="D1586" s="223" t="str">
        <f>IFERROR(IF(VLOOKUP($O1586,'APOIO-DESPESAS'!$A$3:$N$962,5,FALSE)="","",VLOOKUP($O1586,'APOIO-DESPESAS'!$A$3:$N$962,5,FALSE)),"")</f>
        <v/>
      </c>
      <c r="E1586" s="223" t="str">
        <f>IFERROR(IF(VLOOKUP($O1586,'APOIO-DESPESAS'!$A$3:$N$962,6,FALSE)="","",VLOOKUP($O1586,'APOIO-DESPESAS'!$A$3:$N$962,6,FALSE)),"")</f>
        <v/>
      </c>
      <c r="F1586" s="223" t="str">
        <f>IFERROR(IF(VLOOKUP($O1586,'APOIO-DESPESAS'!$A$3:$N$962,7,FALSE)="","",VLOOKUP($O1586,'APOIO-DESPESAS'!$A$3:$N$962,7,FALSE)),"")</f>
        <v/>
      </c>
      <c r="G1586" s="223" t="str">
        <f>IFERROR(IF(VLOOKUP($O1586,'APOIO-DESPESAS'!$A$3:$N$962,8,FALSE)="","",VLOOKUP($O1586,'APOIO-DESPESAS'!$A$3:$N$962,8,FALSE)),"")</f>
        <v/>
      </c>
      <c r="H1586" s="223" t="str">
        <f>IFERROR(IF(VLOOKUP($O1586,'APOIO-DESPESAS'!$A$3:$N$962,9,FALSE)="","",VLOOKUP($O1586,'APOIO-DESPESAS'!$A$3:$N$962,9,FALSE)),"")</f>
        <v/>
      </c>
      <c r="I1586" s="223" t="str">
        <f>IFERROR(IF(VLOOKUP($O1586,'APOIO-DESPESAS'!$A$3:$N$962,10,FALSE)="","",VLOOKUP($O1586,'APOIO-DESPESAS'!$A$3:$N$962,10,FALSE)),"")</f>
        <v/>
      </c>
      <c r="J1586" s="223" t="str">
        <f>IFERROR(IF(VLOOKUP($O1586,'APOIO-DESPESAS'!$A$3:$N$962,11,FALSE)="","",VLOOKUP($O1586,'APOIO-DESPESAS'!$A$3:$N$962,11,FALSE)),"")</f>
        <v/>
      </c>
      <c r="K1586" s="223" t="str">
        <f>IFERROR(IF(VLOOKUP($O1586,'APOIO-DESPESAS'!$A$3:$N$962,12,FALSE)="","",VLOOKUP($O1586,'APOIO-DESPESAS'!$A$3:$N$962,12,FALSE)),"")</f>
        <v/>
      </c>
      <c r="L1586" s="223" t="str">
        <f>IFERROR(IF(VLOOKUP($O1586,'APOIO-DESPESAS'!$A$3:$N$962,13,FALSE)="","",VLOOKUP($O1586,'APOIO-DESPESAS'!$A$3:$N$962,13,FALSE)),"")</f>
        <v/>
      </c>
      <c r="M1586" s="223" t="str">
        <f>IFERROR(IF(VLOOKUP($O1586,'APOIO-DESPESAS'!$A$3:$N$962,14,FALSE)="","",VLOOKUP($O1586,'APOIO-DESPESAS'!$A$3:$N$962,14,FALSE)),"")</f>
        <v/>
      </c>
      <c r="O1586" s="223">
        <f t="shared" si="24"/>
        <v>1584</v>
      </c>
    </row>
    <row r="1587" spans="1:15" x14ac:dyDescent="0.25">
      <c r="A1587" s="223" t="str">
        <f>IFERROR(IF(VLOOKUP($O1587,'APOIO-DESPESAS'!$A$3:$N$962,2,FALSE)="","",VLOOKUP($O1587,'APOIO-DESPESAS'!$A$3:$N$962,2,FALSE)),"")</f>
        <v/>
      </c>
      <c r="B1587" s="223" t="str">
        <f>IFERROR(IF(VLOOKUP($O1587,'APOIO-DESPESAS'!$A$3:$N$962,3,FALSE)="","",VLOOKUP($O1587,'APOIO-DESPESAS'!$A$3:$N$962,3,FALSE)),"")</f>
        <v/>
      </c>
      <c r="C1587" s="223" t="str">
        <f>IFERROR(IF(VLOOKUP($O1587,'APOIO-DESPESAS'!$A$3:$N$962,4,FALSE)="","",VLOOKUP($O1587,'APOIO-DESPESAS'!$A$3:$N$962,4,FALSE)),"")</f>
        <v/>
      </c>
      <c r="D1587" s="223" t="str">
        <f>IFERROR(IF(VLOOKUP($O1587,'APOIO-DESPESAS'!$A$3:$N$962,5,FALSE)="","",VLOOKUP($O1587,'APOIO-DESPESAS'!$A$3:$N$962,5,FALSE)),"")</f>
        <v/>
      </c>
      <c r="E1587" s="223" t="str">
        <f>IFERROR(IF(VLOOKUP($O1587,'APOIO-DESPESAS'!$A$3:$N$962,6,FALSE)="","",VLOOKUP($O1587,'APOIO-DESPESAS'!$A$3:$N$962,6,FALSE)),"")</f>
        <v/>
      </c>
      <c r="F1587" s="223" t="str">
        <f>IFERROR(IF(VLOOKUP($O1587,'APOIO-DESPESAS'!$A$3:$N$962,7,FALSE)="","",VLOOKUP($O1587,'APOIO-DESPESAS'!$A$3:$N$962,7,FALSE)),"")</f>
        <v/>
      </c>
      <c r="G1587" s="223" t="str">
        <f>IFERROR(IF(VLOOKUP($O1587,'APOIO-DESPESAS'!$A$3:$N$962,8,FALSE)="","",VLOOKUP($O1587,'APOIO-DESPESAS'!$A$3:$N$962,8,FALSE)),"")</f>
        <v/>
      </c>
      <c r="H1587" s="223" t="str">
        <f>IFERROR(IF(VLOOKUP($O1587,'APOIO-DESPESAS'!$A$3:$N$962,9,FALSE)="","",VLOOKUP($O1587,'APOIO-DESPESAS'!$A$3:$N$962,9,FALSE)),"")</f>
        <v/>
      </c>
      <c r="I1587" s="223" t="str">
        <f>IFERROR(IF(VLOOKUP($O1587,'APOIO-DESPESAS'!$A$3:$N$962,10,FALSE)="","",VLOOKUP($O1587,'APOIO-DESPESAS'!$A$3:$N$962,10,FALSE)),"")</f>
        <v/>
      </c>
      <c r="J1587" s="223" t="str">
        <f>IFERROR(IF(VLOOKUP($O1587,'APOIO-DESPESAS'!$A$3:$N$962,11,FALSE)="","",VLOOKUP($O1587,'APOIO-DESPESAS'!$A$3:$N$962,11,FALSE)),"")</f>
        <v/>
      </c>
      <c r="K1587" s="223" t="str">
        <f>IFERROR(IF(VLOOKUP($O1587,'APOIO-DESPESAS'!$A$3:$N$962,12,FALSE)="","",VLOOKUP($O1587,'APOIO-DESPESAS'!$A$3:$N$962,12,FALSE)),"")</f>
        <v/>
      </c>
      <c r="L1587" s="223" t="str">
        <f>IFERROR(IF(VLOOKUP($O1587,'APOIO-DESPESAS'!$A$3:$N$962,13,FALSE)="","",VLOOKUP($O1587,'APOIO-DESPESAS'!$A$3:$N$962,13,FALSE)),"")</f>
        <v/>
      </c>
      <c r="M1587" s="223" t="str">
        <f>IFERROR(IF(VLOOKUP($O1587,'APOIO-DESPESAS'!$A$3:$N$962,14,FALSE)="","",VLOOKUP($O1587,'APOIO-DESPESAS'!$A$3:$N$962,14,FALSE)),"")</f>
        <v/>
      </c>
      <c r="O1587" s="223">
        <f t="shared" si="24"/>
        <v>1585</v>
      </c>
    </row>
    <row r="1588" spans="1:15" x14ac:dyDescent="0.25">
      <c r="A1588" s="223" t="str">
        <f>IFERROR(IF(VLOOKUP($O1588,'APOIO-DESPESAS'!$A$3:$N$962,2,FALSE)="","",VLOOKUP($O1588,'APOIO-DESPESAS'!$A$3:$N$962,2,FALSE)),"")</f>
        <v/>
      </c>
      <c r="B1588" s="223" t="str">
        <f>IFERROR(IF(VLOOKUP($O1588,'APOIO-DESPESAS'!$A$3:$N$962,3,FALSE)="","",VLOOKUP($O1588,'APOIO-DESPESAS'!$A$3:$N$962,3,FALSE)),"")</f>
        <v/>
      </c>
      <c r="C1588" s="223" t="str">
        <f>IFERROR(IF(VLOOKUP($O1588,'APOIO-DESPESAS'!$A$3:$N$962,4,FALSE)="","",VLOOKUP($O1588,'APOIO-DESPESAS'!$A$3:$N$962,4,FALSE)),"")</f>
        <v/>
      </c>
      <c r="D1588" s="223" t="str">
        <f>IFERROR(IF(VLOOKUP($O1588,'APOIO-DESPESAS'!$A$3:$N$962,5,FALSE)="","",VLOOKUP($O1588,'APOIO-DESPESAS'!$A$3:$N$962,5,FALSE)),"")</f>
        <v/>
      </c>
      <c r="E1588" s="223" t="str">
        <f>IFERROR(IF(VLOOKUP($O1588,'APOIO-DESPESAS'!$A$3:$N$962,6,FALSE)="","",VLOOKUP($O1588,'APOIO-DESPESAS'!$A$3:$N$962,6,FALSE)),"")</f>
        <v/>
      </c>
      <c r="F1588" s="223" t="str">
        <f>IFERROR(IF(VLOOKUP($O1588,'APOIO-DESPESAS'!$A$3:$N$962,7,FALSE)="","",VLOOKUP($O1588,'APOIO-DESPESAS'!$A$3:$N$962,7,FALSE)),"")</f>
        <v/>
      </c>
      <c r="G1588" s="223" t="str">
        <f>IFERROR(IF(VLOOKUP($O1588,'APOIO-DESPESAS'!$A$3:$N$962,8,FALSE)="","",VLOOKUP($O1588,'APOIO-DESPESAS'!$A$3:$N$962,8,FALSE)),"")</f>
        <v/>
      </c>
      <c r="H1588" s="223" t="str">
        <f>IFERROR(IF(VLOOKUP($O1588,'APOIO-DESPESAS'!$A$3:$N$962,9,FALSE)="","",VLOOKUP($O1588,'APOIO-DESPESAS'!$A$3:$N$962,9,FALSE)),"")</f>
        <v/>
      </c>
      <c r="I1588" s="223" t="str">
        <f>IFERROR(IF(VLOOKUP($O1588,'APOIO-DESPESAS'!$A$3:$N$962,10,FALSE)="","",VLOOKUP($O1588,'APOIO-DESPESAS'!$A$3:$N$962,10,FALSE)),"")</f>
        <v/>
      </c>
      <c r="J1588" s="223" t="str">
        <f>IFERROR(IF(VLOOKUP($O1588,'APOIO-DESPESAS'!$A$3:$N$962,11,FALSE)="","",VLOOKUP($O1588,'APOIO-DESPESAS'!$A$3:$N$962,11,FALSE)),"")</f>
        <v/>
      </c>
      <c r="K1588" s="223" t="str">
        <f>IFERROR(IF(VLOOKUP($O1588,'APOIO-DESPESAS'!$A$3:$N$962,12,FALSE)="","",VLOOKUP($O1588,'APOIO-DESPESAS'!$A$3:$N$962,12,FALSE)),"")</f>
        <v/>
      </c>
      <c r="L1588" s="223" t="str">
        <f>IFERROR(IF(VLOOKUP($O1588,'APOIO-DESPESAS'!$A$3:$N$962,13,FALSE)="","",VLOOKUP($O1588,'APOIO-DESPESAS'!$A$3:$N$962,13,FALSE)),"")</f>
        <v/>
      </c>
      <c r="M1588" s="223" t="str">
        <f>IFERROR(IF(VLOOKUP($O1588,'APOIO-DESPESAS'!$A$3:$N$962,14,FALSE)="","",VLOOKUP($O1588,'APOIO-DESPESAS'!$A$3:$N$962,14,FALSE)),"")</f>
        <v/>
      </c>
      <c r="O1588" s="223">
        <f t="shared" si="24"/>
        <v>1586</v>
      </c>
    </row>
    <row r="1589" spans="1:15" x14ac:dyDescent="0.25">
      <c r="A1589" s="223" t="str">
        <f>IFERROR(IF(VLOOKUP($O1589,'APOIO-DESPESAS'!$A$3:$N$962,2,FALSE)="","",VLOOKUP($O1589,'APOIO-DESPESAS'!$A$3:$N$962,2,FALSE)),"")</f>
        <v/>
      </c>
      <c r="B1589" s="223" t="str">
        <f>IFERROR(IF(VLOOKUP($O1589,'APOIO-DESPESAS'!$A$3:$N$962,3,FALSE)="","",VLOOKUP($O1589,'APOIO-DESPESAS'!$A$3:$N$962,3,FALSE)),"")</f>
        <v/>
      </c>
      <c r="C1589" s="223" t="str">
        <f>IFERROR(IF(VLOOKUP($O1589,'APOIO-DESPESAS'!$A$3:$N$962,4,FALSE)="","",VLOOKUP($O1589,'APOIO-DESPESAS'!$A$3:$N$962,4,FALSE)),"")</f>
        <v/>
      </c>
      <c r="D1589" s="223" t="str">
        <f>IFERROR(IF(VLOOKUP($O1589,'APOIO-DESPESAS'!$A$3:$N$962,5,FALSE)="","",VLOOKUP($O1589,'APOIO-DESPESAS'!$A$3:$N$962,5,FALSE)),"")</f>
        <v/>
      </c>
      <c r="E1589" s="223" t="str">
        <f>IFERROR(IF(VLOOKUP($O1589,'APOIO-DESPESAS'!$A$3:$N$962,6,FALSE)="","",VLOOKUP($O1589,'APOIO-DESPESAS'!$A$3:$N$962,6,FALSE)),"")</f>
        <v/>
      </c>
      <c r="F1589" s="223" t="str">
        <f>IFERROR(IF(VLOOKUP($O1589,'APOIO-DESPESAS'!$A$3:$N$962,7,FALSE)="","",VLOOKUP($O1589,'APOIO-DESPESAS'!$A$3:$N$962,7,FALSE)),"")</f>
        <v/>
      </c>
      <c r="G1589" s="223" t="str">
        <f>IFERROR(IF(VLOOKUP($O1589,'APOIO-DESPESAS'!$A$3:$N$962,8,FALSE)="","",VLOOKUP($O1589,'APOIO-DESPESAS'!$A$3:$N$962,8,FALSE)),"")</f>
        <v/>
      </c>
      <c r="H1589" s="223" t="str">
        <f>IFERROR(IF(VLOOKUP($O1589,'APOIO-DESPESAS'!$A$3:$N$962,9,FALSE)="","",VLOOKUP($O1589,'APOIO-DESPESAS'!$A$3:$N$962,9,FALSE)),"")</f>
        <v/>
      </c>
      <c r="I1589" s="223" t="str">
        <f>IFERROR(IF(VLOOKUP($O1589,'APOIO-DESPESAS'!$A$3:$N$962,10,FALSE)="","",VLOOKUP($O1589,'APOIO-DESPESAS'!$A$3:$N$962,10,FALSE)),"")</f>
        <v/>
      </c>
      <c r="J1589" s="223" t="str">
        <f>IFERROR(IF(VLOOKUP($O1589,'APOIO-DESPESAS'!$A$3:$N$962,11,FALSE)="","",VLOOKUP($O1589,'APOIO-DESPESAS'!$A$3:$N$962,11,FALSE)),"")</f>
        <v/>
      </c>
      <c r="K1589" s="223" t="str">
        <f>IFERROR(IF(VLOOKUP($O1589,'APOIO-DESPESAS'!$A$3:$N$962,12,FALSE)="","",VLOOKUP($O1589,'APOIO-DESPESAS'!$A$3:$N$962,12,FALSE)),"")</f>
        <v/>
      </c>
      <c r="L1589" s="223" t="str">
        <f>IFERROR(IF(VLOOKUP($O1589,'APOIO-DESPESAS'!$A$3:$N$962,13,FALSE)="","",VLOOKUP($O1589,'APOIO-DESPESAS'!$A$3:$N$962,13,FALSE)),"")</f>
        <v/>
      </c>
      <c r="M1589" s="223" t="str">
        <f>IFERROR(IF(VLOOKUP($O1589,'APOIO-DESPESAS'!$A$3:$N$962,14,FALSE)="","",VLOOKUP($O1589,'APOIO-DESPESAS'!$A$3:$N$962,14,FALSE)),"")</f>
        <v/>
      </c>
      <c r="O1589" s="223">
        <f t="shared" si="24"/>
        <v>1587</v>
      </c>
    </row>
    <row r="1590" spans="1:15" x14ac:dyDescent="0.25">
      <c r="A1590" s="223" t="str">
        <f>IFERROR(IF(VLOOKUP($O1590,'APOIO-DESPESAS'!$A$3:$N$962,2,FALSE)="","",VLOOKUP($O1590,'APOIO-DESPESAS'!$A$3:$N$962,2,FALSE)),"")</f>
        <v/>
      </c>
      <c r="B1590" s="223" t="str">
        <f>IFERROR(IF(VLOOKUP($O1590,'APOIO-DESPESAS'!$A$3:$N$962,3,FALSE)="","",VLOOKUP($O1590,'APOIO-DESPESAS'!$A$3:$N$962,3,FALSE)),"")</f>
        <v/>
      </c>
      <c r="C1590" s="223" t="str">
        <f>IFERROR(IF(VLOOKUP($O1590,'APOIO-DESPESAS'!$A$3:$N$962,4,FALSE)="","",VLOOKUP($O1590,'APOIO-DESPESAS'!$A$3:$N$962,4,FALSE)),"")</f>
        <v/>
      </c>
      <c r="D1590" s="223" t="str">
        <f>IFERROR(IF(VLOOKUP($O1590,'APOIO-DESPESAS'!$A$3:$N$962,5,FALSE)="","",VLOOKUP($O1590,'APOIO-DESPESAS'!$A$3:$N$962,5,FALSE)),"")</f>
        <v/>
      </c>
      <c r="E1590" s="223" t="str">
        <f>IFERROR(IF(VLOOKUP($O1590,'APOIO-DESPESAS'!$A$3:$N$962,6,FALSE)="","",VLOOKUP($O1590,'APOIO-DESPESAS'!$A$3:$N$962,6,FALSE)),"")</f>
        <v/>
      </c>
      <c r="F1590" s="223" t="str">
        <f>IFERROR(IF(VLOOKUP($O1590,'APOIO-DESPESAS'!$A$3:$N$962,7,FALSE)="","",VLOOKUP($O1590,'APOIO-DESPESAS'!$A$3:$N$962,7,FALSE)),"")</f>
        <v/>
      </c>
      <c r="G1590" s="223" t="str">
        <f>IFERROR(IF(VLOOKUP($O1590,'APOIO-DESPESAS'!$A$3:$N$962,8,FALSE)="","",VLOOKUP($O1590,'APOIO-DESPESAS'!$A$3:$N$962,8,FALSE)),"")</f>
        <v/>
      </c>
      <c r="H1590" s="223" t="str">
        <f>IFERROR(IF(VLOOKUP($O1590,'APOIO-DESPESAS'!$A$3:$N$962,9,FALSE)="","",VLOOKUP($O1590,'APOIO-DESPESAS'!$A$3:$N$962,9,FALSE)),"")</f>
        <v/>
      </c>
      <c r="I1590" s="223" t="str">
        <f>IFERROR(IF(VLOOKUP($O1590,'APOIO-DESPESAS'!$A$3:$N$962,10,FALSE)="","",VLOOKUP($O1590,'APOIO-DESPESAS'!$A$3:$N$962,10,FALSE)),"")</f>
        <v/>
      </c>
      <c r="J1590" s="223" t="str">
        <f>IFERROR(IF(VLOOKUP($O1590,'APOIO-DESPESAS'!$A$3:$N$962,11,FALSE)="","",VLOOKUP($O1590,'APOIO-DESPESAS'!$A$3:$N$962,11,FALSE)),"")</f>
        <v/>
      </c>
      <c r="K1590" s="223" t="str">
        <f>IFERROR(IF(VLOOKUP($O1590,'APOIO-DESPESAS'!$A$3:$N$962,12,FALSE)="","",VLOOKUP($O1590,'APOIO-DESPESAS'!$A$3:$N$962,12,FALSE)),"")</f>
        <v/>
      </c>
      <c r="L1590" s="223" t="str">
        <f>IFERROR(IF(VLOOKUP($O1590,'APOIO-DESPESAS'!$A$3:$N$962,13,FALSE)="","",VLOOKUP($O1590,'APOIO-DESPESAS'!$A$3:$N$962,13,FALSE)),"")</f>
        <v/>
      </c>
      <c r="M1590" s="223" t="str">
        <f>IFERROR(IF(VLOOKUP($O1590,'APOIO-DESPESAS'!$A$3:$N$962,14,FALSE)="","",VLOOKUP($O1590,'APOIO-DESPESAS'!$A$3:$N$962,14,FALSE)),"")</f>
        <v/>
      </c>
      <c r="O1590" s="223">
        <f t="shared" si="24"/>
        <v>1588</v>
      </c>
    </row>
    <row r="1591" spans="1:15" x14ac:dyDescent="0.25">
      <c r="A1591" s="223" t="str">
        <f>IFERROR(IF(VLOOKUP($O1591,'APOIO-DESPESAS'!$A$3:$N$962,2,FALSE)="","",VLOOKUP($O1591,'APOIO-DESPESAS'!$A$3:$N$962,2,FALSE)),"")</f>
        <v/>
      </c>
      <c r="B1591" s="223" t="str">
        <f>IFERROR(IF(VLOOKUP($O1591,'APOIO-DESPESAS'!$A$3:$N$962,3,FALSE)="","",VLOOKUP($O1591,'APOIO-DESPESAS'!$A$3:$N$962,3,FALSE)),"")</f>
        <v/>
      </c>
      <c r="C1591" s="223" t="str">
        <f>IFERROR(IF(VLOOKUP($O1591,'APOIO-DESPESAS'!$A$3:$N$962,4,FALSE)="","",VLOOKUP($O1591,'APOIO-DESPESAS'!$A$3:$N$962,4,FALSE)),"")</f>
        <v/>
      </c>
      <c r="D1591" s="223" t="str">
        <f>IFERROR(IF(VLOOKUP($O1591,'APOIO-DESPESAS'!$A$3:$N$962,5,FALSE)="","",VLOOKUP($O1591,'APOIO-DESPESAS'!$A$3:$N$962,5,FALSE)),"")</f>
        <v/>
      </c>
      <c r="E1591" s="223" t="str">
        <f>IFERROR(IF(VLOOKUP($O1591,'APOIO-DESPESAS'!$A$3:$N$962,6,FALSE)="","",VLOOKUP($O1591,'APOIO-DESPESAS'!$A$3:$N$962,6,FALSE)),"")</f>
        <v/>
      </c>
      <c r="F1591" s="223" t="str">
        <f>IFERROR(IF(VLOOKUP($O1591,'APOIO-DESPESAS'!$A$3:$N$962,7,FALSE)="","",VLOOKUP($O1591,'APOIO-DESPESAS'!$A$3:$N$962,7,FALSE)),"")</f>
        <v/>
      </c>
      <c r="G1591" s="223" t="str">
        <f>IFERROR(IF(VLOOKUP($O1591,'APOIO-DESPESAS'!$A$3:$N$962,8,FALSE)="","",VLOOKUP($O1591,'APOIO-DESPESAS'!$A$3:$N$962,8,FALSE)),"")</f>
        <v/>
      </c>
      <c r="H1591" s="223" t="str">
        <f>IFERROR(IF(VLOOKUP($O1591,'APOIO-DESPESAS'!$A$3:$N$962,9,FALSE)="","",VLOOKUP($O1591,'APOIO-DESPESAS'!$A$3:$N$962,9,FALSE)),"")</f>
        <v/>
      </c>
      <c r="I1591" s="223" t="str">
        <f>IFERROR(IF(VLOOKUP($O1591,'APOIO-DESPESAS'!$A$3:$N$962,10,FALSE)="","",VLOOKUP($O1591,'APOIO-DESPESAS'!$A$3:$N$962,10,FALSE)),"")</f>
        <v/>
      </c>
      <c r="J1591" s="223" t="str">
        <f>IFERROR(IF(VLOOKUP($O1591,'APOIO-DESPESAS'!$A$3:$N$962,11,FALSE)="","",VLOOKUP($O1591,'APOIO-DESPESAS'!$A$3:$N$962,11,FALSE)),"")</f>
        <v/>
      </c>
      <c r="K1591" s="223" t="str">
        <f>IFERROR(IF(VLOOKUP($O1591,'APOIO-DESPESAS'!$A$3:$N$962,12,FALSE)="","",VLOOKUP($O1591,'APOIO-DESPESAS'!$A$3:$N$962,12,FALSE)),"")</f>
        <v/>
      </c>
      <c r="L1591" s="223" t="str">
        <f>IFERROR(IF(VLOOKUP($O1591,'APOIO-DESPESAS'!$A$3:$N$962,13,FALSE)="","",VLOOKUP($O1591,'APOIO-DESPESAS'!$A$3:$N$962,13,FALSE)),"")</f>
        <v/>
      </c>
      <c r="M1591" s="223" t="str">
        <f>IFERROR(IF(VLOOKUP($O1591,'APOIO-DESPESAS'!$A$3:$N$962,14,FALSE)="","",VLOOKUP($O1591,'APOIO-DESPESAS'!$A$3:$N$962,14,FALSE)),"")</f>
        <v/>
      </c>
      <c r="O1591" s="223">
        <f t="shared" si="24"/>
        <v>1589</v>
      </c>
    </row>
    <row r="1592" spans="1:15" x14ac:dyDescent="0.25">
      <c r="A1592" s="223" t="str">
        <f>IFERROR(IF(VLOOKUP($O1592,'APOIO-DESPESAS'!$A$3:$N$962,2,FALSE)="","",VLOOKUP($O1592,'APOIO-DESPESAS'!$A$3:$N$962,2,FALSE)),"")</f>
        <v/>
      </c>
      <c r="B1592" s="223" t="str">
        <f>IFERROR(IF(VLOOKUP($O1592,'APOIO-DESPESAS'!$A$3:$N$962,3,FALSE)="","",VLOOKUP($O1592,'APOIO-DESPESAS'!$A$3:$N$962,3,FALSE)),"")</f>
        <v/>
      </c>
      <c r="C1592" s="223" t="str">
        <f>IFERROR(IF(VLOOKUP($O1592,'APOIO-DESPESAS'!$A$3:$N$962,4,FALSE)="","",VLOOKUP($O1592,'APOIO-DESPESAS'!$A$3:$N$962,4,FALSE)),"")</f>
        <v/>
      </c>
      <c r="D1592" s="223" t="str">
        <f>IFERROR(IF(VLOOKUP($O1592,'APOIO-DESPESAS'!$A$3:$N$962,5,FALSE)="","",VLOOKUP($O1592,'APOIO-DESPESAS'!$A$3:$N$962,5,FALSE)),"")</f>
        <v/>
      </c>
      <c r="E1592" s="223" t="str">
        <f>IFERROR(IF(VLOOKUP($O1592,'APOIO-DESPESAS'!$A$3:$N$962,6,FALSE)="","",VLOOKUP($O1592,'APOIO-DESPESAS'!$A$3:$N$962,6,FALSE)),"")</f>
        <v/>
      </c>
      <c r="F1592" s="223" t="str">
        <f>IFERROR(IF(VLOOKUP($O1592,'APOIO-DESPESAS'!$A$3:$N$962,7,FALSE)="","",VLOOKUP($O1592,'APOIO-DESPESAS'!$A$3:$N$962,7,FALSE)),"")</f>
        <v/>
      </c>
      <c r="G1592" s="223" t="str">
        <f>IFERROR(IF(VLOOKUP($O1592,'APOIO-DESPESAS'!$A$3:$N$962,8,FALSE)="","",VLOOKUP($O1592,'APOIO-DESPESAS'!$A$3:$N$962,8,FALSE)),"")</f>
        <v/>
      </c>
      <c r="H1592" s="223" t="str">
        <f>IFERROR(IF(VLOOKUP($O1592,'APOIO-DESPESAS'!$A$3:$N$962,9,FALSE)="","",VLOOKUP($O1592,'APOIO-DESPESAS'!$A$3:$N$962,9,FALSE)),"")</f>
        <v/>
      </c>
      <c r="I1592" s="223" t="str">
        <f>IFERROR(IF(VLOOKUP($O1592,'APOIO-DESPESAS'!$A$3:$N$962,10,FALSE)="","",VLOOKUP($O1592,'APOIO-DESPESAS'!$A$3:$N$962,10,FALSE)),"")</f>
        <v/>
      </c>
      <c r="J1592" s="223" t="str">
        <f>IFERROR(IF(VLOOKUP($O1592,'APOIO-DESPESAS'!$A$3:$N$962,11,FALSE)="","",VLOOKUP($O1592,'APOIO-DESPESAS'!$A$3:$N$962,11,FALSE)),"")</f>
        <v/>
      </c>
      <c r="K1592" s="223" t="str">
        <f>IFERROR(IF(VLOOKUP($O1592,'APOIO-DESPESAS'!$A$3:$N$962,12,FALSE)="","",VLOOKUP($O1592,'APOIO-DESPESAS'!$A$3:$N$962,12,FALSE)),"")</f>
        <v/>
      </c>
      <c r="L1592" s="223" t="str">
        <f>IFERROR(IF(VLOOKUP($O1592,'APOIO-DESPESAS'!$A$3:$N$962,13,FALSE)="","",VLOOKUP($O1592,'APOIO-DESPESAS'!$A$3:$N$962,13,FALSE)),"")</f>
        <v/>
      </c>
      <c r="M1592" s="223" t="str">
        <f>IFERROR(IF(VLOOKUP($O1592,'APOIO-DESPESAS'!$A$3:$N$962,14,FALSE)="","",VLOOKUP($O1592,'APOIO-DESPESAS'!$A$3:$N$962,14,FALSE)),"")</f>
        <v/>
      </c>
      <c r="O1592" s="223">
        <f t="shared" si="24"/>
        <v>1590</v>
      </c>
    </row>
    <row r="1593" spans="1:15" x14ac:dyDescent="0.25">
      <c r="A1593" s="223" t="str">
        <f>IFERROR(IF(VLOOKUP($O1593,'APOIO-DESPESAS'!$A$3:$N$962,2,FALSE)="","",VLOOKUP($O1593,'APOIO-DESPESAS'!$A$3:$N$962,2,FALSE)),"")</f>
        <v/>
      </c>
      <c r="B1593" s="223" t="str">
        <f>IFERROR(IF(VLOOKUP($O1593,'APOIO-DESPESAS'!$A$3:$N$962,3,FALSE)="","",VLOOKUP($O1593,'APOIO-DESPESAS'!$A$3:$N$962,3,FALSE)),"")</f>
        <v/>
      </c>
      <c r="C1593" s="223" t="str">
        <f>IFERROR(IF(VLOOKUP($O1593,'APOIO-DESPESAS'!$A$3:$N$962,4,FALSE)="","",VLOOKUP($O1593,'APOIO-DESPESAS'!$A$3:$N$962,4,FALSE)),"")</f>
        <v/>
      </c>
      <c r="D1593" s="223" t="str">
        <f>IFERROR(IF(VLOOKUP($O1593,'APOIO-DESPESAS'!$A$3:$N$962,5,FALSE)="","",VLOOKUP($O1593,'APOIO-DESPESAS'!$A$3:$N$962,5,FALSE)),"")</f>
        <v/>
      </c>
      <c r="E1593" s="223" t="str">
        <f>IFERROR(IF(VLOOKUP($O1593,'APOIO-DESPESAS'!$A$3:$N$962,6,FALSE)="","",VLOOKUP($O1593,'APOIO-DESPESAS'!$A$3:$N$962,6,FALSE)),"")</f>
        <v/>
      </c>
      <c r="F1593" s="223" t="str">
        <f>IFERROR(IF(VLOOKUP($O1593,'APOIO-DESPESAS'!$A$3:$N$962,7,FALSE)="","",VLOOKUP($O1593,'APOIO-DESPESAS'!$A$3:$N$962,7,FALSE)),"")</f>
        <v/>
      </c>
      <c r="G1593" s="223" t="str">
        <f>IFERROR(IF(VLOOKUP($O1593,'APOIO-DESPESAS'!$A$3:$N$962,8,FALSE)="","",VLOOKUP($O1593,'APOIO-DESPESAS'!$A$3:$N$962,8,FALSE)),"")</f>
        <v/>
      </c>
      <c r="H1593" s="223" t="str">
        <f>IFERROR(IF(VLOOKUP($O1593,'APOIO-DESPESAS'!$A$3:$N$962,9,FALSE)="","",VLOOKUP($O1593,'APOIO-DESPESAS'!$A$3:$N$962,9,FALSE)),"")</f>
        <v/>
      </c>
      <c r="I1593" s="223" t="str">
        <f>IFERROR(IF(VLOOKUP($O1593,'APOIO-DESPESAS'!$A$3:$N$962,10,FALSE)="","",VLOOKUP($O1593,'APOIO-DESPESAS'!$A$3:$N$962,10,FALSE)),"")</f>
        <v/>
      </c>
      <c r="J1593" s="223" t="str">
        <f>IFERROR(IF(VLOOKUP($O1593,'APOIO-DESPESAS'!$A$3:$N$962,11,FALSE)="","",VLOOKUP($O1593,'APOIO-DESPESAS'!$A$3:$N$962,11,FALSE)),"")</f>
        <v/>
      </c>
      <c r="K1593" s="223" t="str">
        <f>IFERROR(IF(VLOOKUP($O1593,'APOIO-DESPESAS'!$A$3:$N$962,12,FALSE)="","",VLOOKUP($O1593,'APOIO-DESPESAS'!$A$3:$N$962,12,FALSE)),"")</f>
        <v/>
      </c>
      <c r="L1593" s="223" t="str">
        <f>IFERROR(IF(VLOOKUP($O1593,'APOIO-DESPESAS'!$A$3:$N$962,13,FALSE)="","",VLOOKUP($O1593,'APOIO-DESPESAS'!$A$3:$N$962,13,FALSE)),"")</f>
        <v/>
      </c>
      <c r="M1593" s="223" t="str">
        <f>IFERROR(IF(VLOOKUP($O1593,'APOIO-DESPESAS'!$A$3:$N$962,14,FALSE)="","",VLOOKUP($O1593,'APOIO-DESPESAS'!$A$3:$N$962,14,FALSE)),"")</f>
        <v/>
      </c>
      <c r="O1593" s="223">
        <f t="shared" si="24"/>
        <v>1591</v>
      </c>
    </row>
    <row r="1594" spans="1:15" x14ac:dyDescent="0.25">
      <c r="A1594" s="223" t="str">
        <f>IFERROR(IF(VLOOKUP($O1594,'APOIO-DESPESAS'!$A$3:$N$962,2,FALSE)="","",VLOOKUP($O1594,'APOIO-DESPESAS'!$A$3:$N$962,2,FALSE)),"")</f>
        <v/>
      </c>
      <c r="B1594" s="223" t="str">
        <f>IFERROR(IF(VLOOKUP($O1594,'APOIO-DESPESAS'!$A$3:$N$962,3,FALSE)="","",VLOOKUP($O1594,'APOIO-DESPESAS'!$A$3:$N$962,3,FALSE)),"")</f>
        <v/>
      </c>
      <c r="C1594" s="223" t="str">
        <f>IFERROR(IF(VLOOKUP($O1594,'APOIO-DESPESAS'!$A$3:$N$962,4,FALSE)="","",VLOOKUP($O1594,'APOIO-DESPESAS'!$A$3:$N$962,4,FALSE)),"")</f>
        <v/>
      </c>
      <c r="D1594" s="223" t="str">
        <f>IFERROR(IF(VLOOKUP($O1594,'APOIO-DESPESAS'!$A$3:$N$962,5,FALSE)="","",VLOOKUP($O1594,'APOIO-DESPESAS'!$A$3:$N$962,5,FALSE)),"")</f>
        <v/>
      </c>
      <c r="E1594" s="223" t="str">
        <f>IFERROR(IF(VLOOKUP($O1594,'APOIO-DESPESAS'!$A$3:$N$962,6,FALSE)="","",VLOOKUP($O1594,'APOIO-DESPESAS'!$A$3:$N$962,6,FALSE)),"")</f>
        <v/>
      </c>
      <c r="F1594" s="223" t="str">
        <f>IFERROR(IF(VLOOKUP($O1594,'APOIO-DESPESAS'!$A$3:$N$962,7,FALSE)="","",VLOOKUP($O1594,'APOIO-DESPESAS'!$A$3:$N$962,7,FALSE)),"")</f>
        <v/>
      </c>
      <c r="G1594" s="223" t="str">
        <f>IFERROR(IF(VLOOKUP($O1594,'APOIO-DESPESAS'!$A$3:$N$962,8,FALSE)="","",VLOOKUP($O1594,'APOIO-DESPESAS'!$A$3:$N$962,8,FALSE)),"")</f>
        <v/>
      </c>
      <c r="H1594" s="223" t="str">
        <f>IFERROR(IF(VLOOKUP($O1594,'APOIO-DESPESAS'!$A$3:$N$962,9,FALSE)="","",VLOOKUP($O1594,'APOIO-DESPESAS'!$A$3:$N$962,9,FALSE)),"")</f>
        <v/>
      </c>
      <c r="I1594" s="223" t="str">
        <f>IFERROR(IF(VLOOKUP($O1594,'APOIO-DESPESAS'!$A$3:$N$962,10,FALSE)="","",VLOOKUP($O1594,'APOIO-DESPESAS'!$A$3:$N$962,10,FALSE)),"")</f>
        <v/>
      </c>
      <c r="J1594" s="223" t="str">
        <f>IFERROR(IF(VLOOKUP($O1594,'APOIO-DESPESAS'!$A$3:$N$962,11,FALSE)="","",VLOOKUP($O1594,'APOIO-DESPESAS'!$A$3:$N$962,11,FALSE)),"")</f>
        <v/>
      </c>
      <c r="K1594" s="223" t="str">
        <f>IFERROR(IF(VLOOKUP($O1594,'APOIO-DESPESAS'!$A$3:$N$962,12,FALSE)="","",VLOOKUP($O1594,'APOIO-DESPESAS'!$A$3:$N$962,12,FALSE)),"")</f>
        <v/>
      </c>
      <c r="L1594" s="223" t="str">
        <f>IFERROR(IF(VLOOKUP($O1594,'APOIO-DESPESAS'!$A$3:$N$962,13,FALSE)="","",VLOOKUP($O1594,'APOIO-DESPESAS'!$A$3:$N$962,13,FALSE)),"")</f>
        <v/>
      </c>
      <c r="M1594" s="223" t="str">
        <f>IFERROR(IF(VLOOKUP($O1594,'APOIO-DESPESAS'!$A$3:$N$962,14,FALSE)="","",VLOOKUP($O1594,'APOIO-DESPESAS'!$A$3:$N$962,14,FALSE)),"")</f>
        <v/>
      </c>
      <c r="O1594" s="223">
        <f t="shared" si="24"/>
        <v>1592</v>
      </c>
    </row>
    <row r="1595" spans="1:15" x14ac:dyDescent="0.25">
      <c r="A1595" s="223" t="str">
        <f>IFERROR(IF(VLOOKUP($O1595,'APOIO-DESPESAS'!$A$3:$N$962,2,FALSE)="","",VLOOKUP($O1595,'APOIO-DESPESAS'!$A$3:$N$962,2,FALSE)),"")</f>
        <v/>
      </c>
      <c r="B1595" s="223" t="str">
        <f>IFERROR(IF(VLOOKUP($O1595,'APOIO-DESPESAS'!$A$3:$N$962,3,FALSE)="","",VLOOKUP($O1595,'APOIO-DESPESAS'!$A$3:$N$962,3,FALSE)),"")</f>
        <v/>
      </c>
      <c r="C1595" s="223" t="str">
        <f>IFERROR(IF(VLOOKUP($O1595,'APOIO-DESPESAS'!$A$3:$N$962,4,FALSE)="","",VLOOKUP($O1595,'APOIO-DESPESAS'!$A$3:$N$962,4,FALSE)),"")</f>
        <v/>
      </c>
      <c r="D1595" s="223" t="str">
        <f>IFERROR(IF(VLOOKUP($O1595,'APOIO-DESPESAS'!$A$3:$N$962,5,FALSE)="","",VLOOKUP($O1595,'APOIO-DESPESAS'!$A$3:$N$962,5,FALSE)),"")</f>
        <v/>
      </c>
      <c r="E1595" s="223" t="str">
        <f>IFERROR(IF(VLOOKUP($O1595,'APOIO-DESPESAS'!$A$3:$N$962,6,FALSE)="","",VLOOKUP($O1595,'APOIO-DESPESAS'!$A$3:$N$962,6,FALSE)),"")</f>
        <v/>
      </c>
      <c r="F1595" s="223" t="str">
        <f>IFERROR(IF(VLOOKUP($O1595,'APOIO-DESPESAS'!$A$3:$N$962,7,FALSE)="","",VLOOKUP($O1595,'APOIO-DESPESAS'!$A$3:$N$962,7,FALSE)),"")</f>
        <v/>
      </c>
      <c r="G1595" s="223" t="str">
        <f>IFERROR(IF(VLOOKUP($O1595,'APOIO-DESPESAS'!$A$3:$N$962,8,FALSE)="","",VLOOKUP($O1595,'APOIO-DESPESAS'!$A$3:$N$962,8,FALSE)),"")</f>
        <v/>
      </c>
      <c r="H1595" s="223" t="str">
        <f>IFERROR(IF(VLOOKUP($O1595,'APOIO-DESPESAS'!$A$3:$N$962,9,FALSE)="","",VLOOKUP($O1595,'APOIO-DESPESAS'!$A$3:$N$962,9,FALSE)),"")</f>
        <v/>
      </c>
      <c r="I1595" s="223" t="str">
        <f>IFERROR(IF(VLOOKUP($O1595,'APOIO-DESPESAS'!$A$3:$N$962,10,FALSE)="","",VLOOKUP($O1595,'APOIO-DESPESAS'!$A$3:$N$962,10,FALSE)),"")</f>
        <v/>
      </c>
      <c r="J1595" s="223" t="str">
        <f>IFERROR(IF(VLOOKUP($O1595,'APOIO-DESPESAS'!$A$3:$N$962,11,FALSE)="","",VLOOKUP($O1595,'APOIO-DESPESAS'!$A$3:$N$962,11,FALSE)),"")</f>
        <v/>
      </c>
      <c r="K1595" s="223" t="str">
        <f>IFERROR(IF(VLOOKUP($O1595,'APOIO-DESPESAS'!$A$3:$N$962,12,FALSE)="","",VLOOKUP($O1595,'APOIO-DESPESAS'!$A$3:$N$962,12,FALSE)),"")</f>
        <v/>
      </c>
      <c r="L1595" s="223" t="str">
        <f>IFERROR(IF(VLOOKUP($O1595,'APOIO-DESPESAS'!$A$3:$N$962,13,FALSE)="","",VLOOKUP($O1595,'APOIO-DESPESAS'!$A$3:$N$962,13,FALSE)),"")</f>
        <v/>
      </c>
      <c r="M1595" s="223" t="str">
        <f>IFERROR(IF(VLOOKUP($O1595,'APOIO-DESPESAS'!$A$3:$N$962,14,FALSE)="","",VLOOKUP($O1595,'APOIO-DESPESAS'!$A$3:$N$962,14,FALSE)),"")</f>
        <v/>
      </c>
      <c r="O1595" s="223">
        <f t="shared" si="24"/>
        <v>1593</v>
      </c>
    </row>
    <row r="1596" spans="1:15" x14ac:dyDescent="0.25">
      <c r="A1596" s="223" t="str">
        <f>IFERROR(IF(VLOOKUP($O1596,'APOIO-DESPESAS'!$A$3:$N$962,2,FALSE)="","",VLOOKUP($O1596,'APOIO-DESPESAS'!$A$3:$N$962,2,FALSE)),"")</f>
        <v/>
      </c>
      <c r="B1596" s="223" t="str">
        <f>IFERROR(IF(VLOOKUP($O1596,'APOIO-DESPESAS'!$A$3:$N$962,3,FALSE)="","",VLOOKUP($O1596,'APOIO-DESPESAS'!$A$3:$N$962,3,FALSE)),"")</f>
        <v/>
      </c>
      <c r="C1596" s="223" t="str">
        <f>IFERROR(IF(VLOOKUP($O1596,'APOIO-DESPESAS'!$A$3:$N$962,4,FALSE)="","",VLOOKUP($O1596,'APOIO-DESPESAS'!$A$3:$N$962,4,FALSE)),"")</f>
        <v/>
      </c>
      <c r="D1596" s="223" t="str">
        <f>IFERROR(IF(VLOOKUP($O1596,'APOIO-DESPESAS'!$A$3:$N$962,5,FALSE)="","",VLOOKUP($O1596,'APOIO-DESPESAS'!$A$3:$N$962,5,FALSE)),"")</f>
        <v/>
      </c>
      <c r="E1596" s="223" t="str">
        <f>IFERROR(IF(VLOOKUP($O1596,'APOIO-DESPESAS'!$A$3:$N$962,6,FALSE)="","",VLOOKUP($O1596,'APOIO-DESPESAS'!$A$3:$N$962,6,FALSE)),"")</f>
        <v/>
      </c>
      <c r="F1596" s="223" t="str">
        <f>IFERROR(IF(VLOOKUP($O1596,'APOIO-DESPESAS'!$A$3:$N$962,7,FALSE)="","",VLOOKUP($O1596,'APOIO-DESPESAS'!$A$3:$N$962,7,FALSE)),"")</f>
        <v/>
      </c>
      <c r="G1596" s="223" t="str">
        <f>IFERROR(IF(VLOOKUP($O1596,'APOIO-DESPESAS'!$A$3:$N$962,8,FALSE)="","",VLOOKUP($O1596,'APOIO-DESPESAS'!$A$3:$N$962,8,FALSE)),"")</f>
        <v/>
      </c>
      <c r="H1596" s="223" t="str">
        <f>IFERROR(IF(VLOOKUP($O1596,'APOIO-DESPESAS'!$A$3:$N$962,9,FALSE)="","",VLOOKUP($O1596,'APOIO-DESPESAS'!$A$3:$N$962,9,FALSE)),"")</f>
        <v/>
      </c>
      <c r="I1596" s="223" t="str">
        <f>IFERROR(IF(VLOOKUP($O1596,'APOIO-DESPESAS'!$A$3:$N$962,10,FALSE)="","",VLOOKUP($O1596,'APOIO-DESPESAS'!$A$3:$N$962,10,FALSE)),"")</f>
        <v/>
      </c>
      <c r="J1596" s="223" t="str">
        <f>IFERROR(IF(VLOOKUP($O1596,'APOIO-DESPESAS'!$A$3:$N$962,11,FALSE)="","",VLOOKUP($O1596,'APOIO-DESPESAS'!$A$3:$N$962,11,FALSE)),"")</f>
        <v/>
      </c>
      <c r="K1596" s="223" t="str">
        <f>IFERROR(IF(VLOOKUP($O1596,'APOIO-DESPESAS'!$A$3:$N$962,12,FALSE)="","",VLOOKUP($O1596,'APOIO-DESPESAS'!$A$3:$N$962,12,FALSE)),"")</f>
        <v/>
      </c>
      <c r="L1596" s="223" t="str">
        <f>IFERROR(IF(VLOOKUP($O1596,'APOIO-DESPESAS'!$A$3:$N$962,13,FALSE)="","",VLOOKUP($O1596,'APOIO-DESPESAS'!$A$3:$N$962,13,FALSE)),"")</f>
        <v/>
      </c>
      <c r="M1596" s="223" t="str">
        <f>IFERROR(IF(VLOOKUP($O1596,'APOIO-DESPESAS'!$A$3:$N$962,14,FALSE)="","",VLOOKUP($O1596,'APOIO-DESPESAS'!$A$3:$N$962,14,FALSE)),"")</f>
        <v/>
      </c>
      <c r="O1596" s="223">
        <f t="shared" si="24"/>
        <v>1594</v>
      </c>
    </row>
    <row r="1597" spans="1:15" x14ac:dyDescent="0.25">
      <c r="A1597" s="223" t="str">
        <f>IFERROR(IF(VLOOKUP($O1597,'APOIO-DESPESAS'!$A$3:$N$962,2,FALSE)="","",VLOOKUP($O1597,'APOIO-DESPESAS'!$A$3:$N$962,2,FALSE)),"")</f>
        <v/>
      </c>
      <c r="B1597" s="223" t="str">
        <f>IFERROR(IF(VLOOKUP($O1597,'APOIO-DESPESAS'!$A$3:$N$962,3,FALSE)="","",VLOOKUP($O1597,'APOIO-DESPESAS'!$A$3:$N$962,3,FALSE)),"")</f>
        <v/>
      </c>
      <c r="C1597" s="223" t="str">
        <f>IFERROR(IF(VLOOKUP($O1597,'APOIO-DESPESAS'!$A$3:$N$962,4,FALSE)="","",VLOOKUP($O1597,'APOIO-DESPESAS'!$A$3:$N$962,4,FALSE)),"")</f>
        <v/>
      </c>
      <c r="D1597" s="223" t="str">
        <f>IFERROR(IF(VLOOKUP($O1597,'APOIO-DESPESAS'!$A$3:$N$962,5,FALSE)="","",VLOOKUP($O1597,'APOIO-DESPESAS'!$A$3:$N$962,5,FALSE)),"")</f>
        <v/>
      </c>
      <c r="E1597" s="223" t="str">
        <f>IFERROR(IF(VLOOKUP($O1597,'APOIO-DESPESAS'!$A$3:$N$962,6,FALSE)="","",VLOOKUP($O1597,'APOIO-DESPESAS'!$A$3:$N$962,6,FALSE)),"")</f>
        <v/>
      </c>
      <c r="F1597" s="223" t="str">
        <f>IFERROR(IF(VLOOKUP($O1597,'APOIO-DESPESAS'!$A$3:$N$962,7,FALSE)="","",VLOOKUP($O1597,'APOIO-DESPESAS'!$A$3:$N$962,7,FALSE)),"")</f>
        <v/>
      </c>
      <c r="G1597" s="223" t="str">
        <f>IFERROR(IF(VLOOKUP($O1597,'APOIO-DESPESAS'!$A$3:$N$962,8,FALSE)="","",VLOOKUP($O1597,'APOIO-DESPESAS'!$A$3:$N$962,8,FALSE)),"")</f>
        <v/>
      </c>
      <c r="H1597" s="223" t="str">
        <f>IFERROR(IF(VLOOKUP($O1597,'APOIO-DESPESAS'!$A$3:$N$962,9,FALSE)="","",VLOOKUP($O1597,'APOIO-DESPESAS'!$A$3:$N$962,9,FALSE)),"")</f>
        <v/>
      </c>
      <c r="I1597" s="223" t="str">
        <f>IFERROR(IF(VLOOKUP($O1597,'APOIO-DESPESAS'!$A$3:$N$962,10,FALSE)="","",VLOOKUP($O1597,'APOIO-DESPESAS'!$A$3:$N$962,10,FALSE)),"")</f>
        <v/>
      </c>
      <c r="J1597" s="223" t="str">
        <f>IFERROR(IF(VLOOKUP($O1597,'APOIO-DESPESAS'!$A$3:$N$962,11,FALSE)="","",VLOOKUP($O1597,'APOIO-DESPESAS'!$A$3:$N$962,11,FALSE)),"")</f>
        <v/>
      </c>
      <c r="K1597" s="223" t="str">
        <f>IFERROR(IF(VLOOKUP($O1597,'APOIO-DESPESAS'!$A$3:$N$962,12,FALSE)="","",VLOOKUP($O1597,'APOIO-DESPESAS'!$A$3:$N$962,12,FALSE)),"")</f>
        <v/>
      </c>
      <c r="L1597" s="223" t="str">
        <f>IFERROR(IF(VLOOKUP($O1597,'APOIO-DESPESAS'!$A$3:$N$962,13,FALSE)="","",VLOOKUP($O1597,'APOIO-DESPESAS'!$A$3:$N$962,13,FALSE)),"")</f>
        <v/>
      </c>
      <c r="M1597" s="223" t="str">
        <f>IFERROR(IF(VLOOKUP($O1597,'APOIO-DESPESAS'!$A$3:$N$962,14,FALSE)="","",VLOOKUP($O1597,'APOIO-DESPESAS'!$A$3:$N$962,14,FALSE)),"")</f>
        <v/>
      </c>
      <c r="O1597" s="223">
        <f t="shared" si="24"/>
        <v>1595</v>
      </c>
    </row>
    <row r="1598" spans="1:15" x14ac:dyDescent="0.25">
      <c r="A1598" s="223" t="str">
        <f>IFERROR(IF(VLOOKUP($O1598,'APOIO-DESPESAS'!$A$3:$N$962,2,FALSE)="","",VLOOKUP($O1598,'APOIO-DESPESAS'!$A$3:$N$962,2,FALSE)),"")</f>
        <v/>
      </c>
      <c r="B1598" s="223" t="str">
        <f>IFERROR(IF(VLOOKUP($O1598,'APOIO-DESPESAS'!$A$3:$N$962,3,FALSE)="","",VLOOKUP($O1598,'APOIO-DESPESAS'!$A$3:$N$962,3,FALSE)),"")</f>
        <v/>
      </c>
      <c r="C1598" s="223" t="str">
        <f>IFERROR(IF(VLOOKUP($O1598,'APOIO-DESPESAS'!$A$3:$N$962,4,FALSE)="","",VLOOKUP($O1598,'APOIO-DESPESAS'!$A$3:$N$962,4,FALSE)),"")</f>
        <v/>
      </c>
      <c r="D1598" s="223" t="str">
        <f>IFERROR(IF(VLOOKUP($O1598,'APOIO-DESPESAS'!$A$3:$N$962,5,FALSE)="","",VLOOKUP($O1598,'APOIO-DESPESAS'!$A$3:$N$962,5,FALSE)),"")</f>
        <v/>
      </c>
      <c r="E1598" s="223" t="str">
        <f>IFERROR(IF(VLOOKUP($O1598,'APOIO-DESPESAS'!$A$3:$N$962,6,FALSE)="","",VLOOKUP($O1598,'APOIO-DESPESAS'!$A$3:$N$962,6,FALSE)),"")</f>
        <v/>
      </c>
      <c r="F1598" s="223" t="str">
        <f>IFERROR(IF(VLOOKUP($O1598,'APOIO-DESPESAS'!$A$3:$N$962,7,FALSE)="","",VLOOKUP($O1598,'APOIO-DESPESAS'!$A$3:$N$962,7,FALSE)),"")</f>
        <v/>
      </c>
      <c r="G1598" s="223" t="str">
        <f>IFERROR(IF(VLOOKUP($O1598,'APOIO-DESPESAS'!$A$3:$N$962,8,FALSE)="","",VLOOKUP($O1598,'APOIO-DESPESAS'!$A$3:$N$962,8,FALSE)),"")</f>
        <v/>
      </c>
      <c r="H1598" s="223" t="str">
        <f>IFERROR(IF(VLOOKUP($O1598,'APOIO-DESPESAS'!$A$3:$N$962,9,FALSE)="","",VLOOKUP($O1598,'APOIO-DESPESAS'!$A$3:$N$962,9,FALSE)),"")</f>
        <v/>
      </c>
      <c r="I1598" s="223" t="str">
        <f>IFERROR(IF(VLOOKUP($O1598,'APOIO-DESPESAS'!$A$3:$N$962,10,FALSE)="","",VLOOKUP($O1598,'APOIO-DESPESAS'!$A$3:$N$962,10,FALSE)),"")</f>
        <v/>
      </c>
      <c r="J1598" s="223" t="str">
        <f>IFERROR(IF(VLOOKUP($O1598,'APOIO-DESPESAS'!$A$3:$N$962,11,FALSE)="","",VLOOKUP($O1598,'APOIO-DESPESAS'!$A$3:$N$962,11,FALSE)),"")</f>
        <v/>
      </c>
      <c r="K1598" s="223" t="str">
        <f>IFERROR(IF(VLOOKUP($O1598,'APOIO-DESPESAS'!$A$3:$N$962,12,FALSE)="","",VLOOKUP($O1598,'APOIO-DESPESAS'!$A$3:$N$962,12,FALSE)),"")</f>
        <v/>
      </c>
      <c r="L1598" s="223" t="str">
        <f>IFERROR(IF(VLOOKUP($O1598,'APOIO-DESPESAS'!$A$3:$N$962,13,FALSE)="","",VLOOKUP($O1598,'APOIO-DESPESAS'!$A$3:$N$962,13,FALSE)),"")</f>
        <v/>
      </c>
      <c r="M1598" s="223" t="str">
        <f>IFERROR(IF(VLOOKUP($O1598,'APOIO-DESPESAS'!$A$3:$N$962,14,FALSE)="","",VLOOKUP($O1598,'APOIO-DESPESAS'!$A$3:$N$962,14,FALSE)),"")</f>
        <v/>
      </c>
      <c r="O1598" s="223">
        <f t="shared" si="24"/>
        <v>1596</v>
      </c>
    </row>
    <row r="1599" spans="1:15" x14ac:dyDescent="0.25">
      <c r="A1599" s="223" t="str">
        <f>IFERROR(IF(VLOOKUP($O1599,'APOIO-DESPESAS'!$A$3:$N$962,2,FALSE)="","",VLOOKUP($O1599,'APOIO-DESPESAS'!$A$3:$N$962,2,FALSE)),"")</f>
        <v/>
      </c>
      <c r="B1599" s="223" t="str">
        <f>IFERROR(IF(VLOOKUP($O1599,'APOIO-DESPESAS'!$A$3:$N$962,3,FALSE)="","",VLOOKUP($O1599,'APOIO-DESPESAS'!$A$3:$N$962,3,FALSE)),"")</f>
        <v/>
      </c>
      <c r="C1599" s="223" t="str">
        <f>IFERROR(IF(VLOOKUP($O1599,'APOIO-DESPESAS'!$A$3:$N$962,4,FALSE)="","",VLOOKUP($O1599,'APOIO-DESPESAS'!$A$3:$N$962,4,FALSE)),"")</f>
        <v/>
      </c>
      <c r="D1599" s="223" t="str">
        <f>IFERROR(IF(VLOOKUP($O1599,'APOIO-DESPESAS'!$A$3:$N$962,5,FALSE)="","",VLOOKUP($O1599,'APOIO-DESPESAS'!$A$3:$N$962,5,FALSE)),"")</f>
        <v/>
      </c>
      <c r="E1599" s="223" t="str">
        <f>IFERROR(IF(VLOOKUP($O1599,'APOIO-DESPESAS'!$A$3:$N$962,6,FALSE)="","",VLOOKUP($O1599,'APOIO-DESPESAS'!$A$3:$N$962,6,FALSE)),"")</f>
        <v/>
      </c>
      <c r="F1599" s="223" t="str">
        <f>IFERROR(IF(VLOOKUP($O1599,'APOIO-DESPESAS'!$A$3:$N$962,7,FALSE)="","",VLOOKUP($O1599,'APOIO-DESPESAS'!$A$3:$N$962,7,FALSE)),"")</f>
        <v/>
      </c>
      <c r="G1599" s="223" t="str">
        <f>IFERROR(IF(VLOOKUP($O1599,'APOIO-DESPESAS'!$A$3:$N$962,8,FALSE)="","",VLOOKUP($O1599,'APOIO-DESPESAS'!$A$3:$N$962,8,FALSE)),"")</f>
        <v/>
      </c>
      <c r="H1599" s="223" t="str">
        <f>IFERROR(IF(VLOOKUP($O1599,'APOIO-DESPESAS'!$A$3:$N$962,9,FALSE)="","",VLOOKUP($O1599,'APOIO-DESPESAS'!$A$3:$N$962,9,FALSE)),"")</f>
        <v/>
      </c>
      <c r="I1599" s="223" t="str">
        <f>IFERROR(IF(VLOOKUP($O1599,'APOIO-DESPESAS'!$A$3:$N$962,10,FALSE)="","",VLOOKUP($O1599,'APOIO-DESPESAS'!$A$3:$N$962,10,FALSE)),"")</f>
        <v/>
      </c>
      <c r="J1599" s="223" t="str">
        <f>IFERROR(IF(VLOOKUP($O1599,'APOIO-DESPESAS'!$A$3:$N$962,11,FALSE)="","",VLOOKUP($O1599,'APOIO-DESPESAS'!$A$3:$N$962,11,FALSE)),"")</f>
        <v/>
      </c>
      <c r="K1599" s="223" t="str">
        <f>IFERROR(IF(VLOOKUP($O1599,'APOIO-DESPESAS'!$A$3:$N$962,12,FALSE)="","",VLOOKUP($O1599,'APOIO-DESPESAS'!$A$3:$N$962,12,FALSE)),"")</f>
        <v/>
      </c>
      <c r="L1599" s="223" t="str">
        <f>IFERROR(IF(VLOOKUP($O1599,'APOIO-DESPESAS'!$A$3:$N$962,13,FALSE)="","",VLOOKUP($O1599,'APOIO-DESPESAS'!$A$3:$N$962,13,FALSE)),"")</f>
        <v/>
      </c>
      <c r="M1599" s="223" t="str">
        <f>IFERROR(IF(VLOOKUP($O1599,'APOIO-DESPESAS'!$A$3:$N$962,14,FALSE)="","",VLOOKUP($O1599,'APOIO-DESPESAS'!$A$3:$N$962,14,FALSE)),"")</f>
        <v/>
      </c>
      <c r="O1599" s="223">
        <f t="shared" si="24"/>
        <v>1597</v>
      </c>
    </row>
    <row r="1600" spans="1:15" x14ac:dyDescent="0.25">
      <c r="A1600" s="223" t="str">
        <f>IFERROR(IF(VLOOKUP($O1600,'APOIO-DESPESAS'!$A$3:$N$962,2,FALSE)="","",VLOOKUP($O1600,'APOIO-DESPESAS'!$A$3:$N$962,2,FALSE)),"")</f>
        <v/>
      </c>
      <c r="B1600" s="223" t="str">
        <f>IFERROR(IF(VLOOKUP($O1600,'APOIO-DESPESAS'!$A$3:$N$962,3,FALSE)="","",VLOOKUP($O1600,'APOIO-DESPESAS'!$A$3:$N$962,3,FALSE)),"")</f>
        <v/>
      </c>
      <c r="C1600" s="223" t="str">
        <f>IFERROR(IF(VLOOKUP($O1600,'APOIO-DESPESAS'!$A$3:$N$962,4,FALSE)="","",VLOOKUP($O1600,'APOIO-DESPESAS'!$A$3:$N$962,4,FALSE)),"")</f>
        <v/>
      </c>
      <c r="D1600" s="223" t="str">
        <f>IFERROR(IF(VLOOKUP($O1600,'APOIO-DESPESAS'!$A$3:$N$962,5,FALSE)="","",VLOOKUP($O1600,'APOIO-DESPESAS'!$A$3:$N$962,5,FALSE)),"")</f>
        <v/>
      </c>
      <c r="E1600" s="223" t="str">
        <f>IFERROR(IF(VLOOKUP($O1600,'APOIO-DESPESAS'!$A$3:$N$962,6,FALSE)="","",VLOOKUP($O1600,'APOIO-DESPESAS'!$A$3:$N$962,6,FALSE)),"")</f>
        <v/>
      </c>
      <c r="F1600" s="223" t="str">
        <f>IFERROR(IF(VLOOKUP($O1600,'APOIO-DESPESAS'!$A$3:$N$962,7,FALSE)="","",VLOOKUP($O1600,'APOIO-DESPESAS'!$A$3:$N$962,7,FALSE)),"")</f>
        <v/>
      </c>
      <c r="G1600" s="223" t="str">
        <f>IFERROR(IF(VLOOKUP($O1600,'APOIO-DESPESAS'!$A$3:$N$962,8,FALSE)="","",VLOOKUP($O1600,'APOIO-DESPESAS'!$A$3:$N$962,8,FALSE)),"")</f>
        <v/>
      </c>
      <c r="H1600" s="223" t="str">
        <f>IFERROR(IF(VLOOKUP($O1600,'APOIO-DESPESAS'!$A$3:$N$962,9,FALSE)="","",VLOOKUP($O1600,'APOIO-DESPESAS'!$A$3:$N$962,9,FALSE)),"")</f>
        <v/>
      </c>
      <c r="I1600" s="223" t="str">
        <f>IFERROR(IF(VLOOKUP($O1600,'APOIO-DESPESAS'!$A$3:$N$962,10,FALSE)="","",VLOOKUP($O1600,'APOIO-DESPESAS'!$A$3:$N$962,10,FALSE)),"")</f>
        <v/>
      </c>
      <c r="J1600" s="223" t="str">
        <f>IFERROR(IF(VLOOKUP($O1600,'APOIO-DESPESAS'!$A$3:$N$962,11,FALSE)="","",VLOOKUP($O1600,'APOIO-DESPESAS'!$A$3:$N$962,11,FALSE)),"")</f>
        <v/>
      </c>
      <c r="K1600" s="223" t="str">
        <f>IFERROR(IF(VLOOKUP($O1600,'APOIO-DESPESAS'!$A$3:$N$962,12,FALSE)="","",VLOOKUP($O1600,'APOIO-DESPESAS'!$A$3:$N$962,12,FALSE)),"")</f>
        <v/>
      </c>
      <c r="L1600" s="223" t="str">
        <f>IFERROR(IF(VLOOKUP($O1600,'APOIO-DESPESAS'!$A$3:$N$962,13,FALSE)="","",VLOOKUP($O1600,'APOIO-DESPESAS'!$A$3:$N$962,13,FALSE)),"")</f>
        <v/>
      </c>
      <c r="M1600" s="223" t="str">
        <f>IFERROR(IF(VLOOKUP($O1600,'APOIO-DESPESAS'!$A$3:$N$962,14,FALSE)="","",VLOOKUP($O1600,'APOIO-DESPESAS'!$A$3:$N$962,14,FALSE)),"")</f>
        <v/>
      </c>
      <c r="O1600" s="223">
        <f t="shared" si="24"/>
        <v>1598</v>
      </c>
    </row>
    <row r="1601" spans="1:15" x14ac:dyDescent="0.25">
      <c r="A1601" s="223" t="str">
        <f>IFERROR(IF(VLOOKUP($O1601,'APOIO-DESPESAS'!$A$3:$N$962,2,FALSE)="","",VLOOKUP($O1601,'APOIO-DESPESAS'!$A$3:$N$962,2,FALSE)),"")</f>
        <v/>
      </c>
      <c r="B1601" s="223" t="str">
        <f>IFERROR(IF(VLOOKUP($O1601,'APOIO-DESPESAS'!$A$3:$N$962,3,FALSE)="","",VLOOKUP($O1601,'APOIO-DESPESAS'!$A$3:$N$962,3,FALSE)),"")</f>
        <v/>
      </c>
      <c r="C1601" s="223" t="str">
        <f>IFERROR(IF(VLOOKUP($O1601,'APOIO-DESPESAS'!$A$3:$N$962,4,FALSE)="","",VLOOKUP($O1601,'APOIO-DESPESAS'!$A$3:$N$962,4,FALSE)),"")</f>
        <v/>
      </c>
      <c r="D1601" s="223" t="str">
        <f>IFERROR(IF(VLOOKUP($O1601,'APOIO-DESPESAS'!$A$3:$N$962,5,FALSE)="","",VLOOKUP($O1601,'APOIO-DESPESAS'!$A$3:$N$962,5,FALSE)),"")</f>
        <v/>
      </c>
      <c r="E1601" s="223" t="str">
        <f>IFERROR(IF(VLOOKUP($O1601,'APOIO-DESPESAS'!$A$3:$N$962,6,FALSE)="","",VLOOKUP($O1601,'APOIO-DESPESAS'!$A$3:$N$962,6,FALSE)),"")</f>
        <v/>
      </c>
      <c r="F1601" s="223" t="str">
        <f>IFERROR(IF(VLOOKUP($O1601,'APOIO-DESPESAS'!$A$3:$N$962,7,FALSE)="","",VLOOKUP($O1601,'APOIO-DESPESAS'!$A$3:$N$962,7,FALSE)),"")</f>
        <v/>
      </c>
      <c r="G1601" s="223" t="str">
        <f>IFERROR(IF(VLOOKUP($O1601,'APOIO-DESPESAS'!$A$3:$N$962,8,FALSE)="","",VLOOKUP($O1601,'APOIO-DESPESAS'!$A$3:$N$962,8,FALSE)),"")</f>
        <v/>
      </c>
      <c r="H1601" s="223" t="str">
        <f>IFERROR(IF(VLOOKUP($O1601,'APOIO-DESPESAS'!$A$3:$N$962,9,FALSE)="","",VLOOKUP($O1601,'APOIO-DESPESAS'!$A$3:$N$962,9,FALSE)),"")</f>
        <v/>
      </c>
      <c r="I1601" s="223" t="str">
        <f>IFERROR(IF(VLOOKUP($O1601,'APOIO-DESPESAS'!$A$3:$N$962,10,FALSE)="","",VLOOKUP($O1601,'APOIO-DESPESAS'!$A$3:$N$962,10,FALSE)),"")</f>
        <v/>
      </c>
      <c r="J1601" s="223" t="str">
        <f>IFERROR(IF(VLOOKUP($O1601,'APOIO-DESPESAS'!$A$3:$N$962,11,FALSE)="","",VLOOKUP($O1601,'APOIO-DESPESAS'!$A$3:$N$962,11,FALSE)),"")</f>
        <v/>
      </c>
      <c r="K1601" s="223" t="str">
        <f>IFERROR(IF(VLOOKUP($O1601,'APOIO-DESPESAS'!$A$3:$N$962,12,FALSE)="","",VLOOKUP($O1601,'APOIO-DESPESAS'!$A$3:$N$962,12,FALSE)),"")</f>
        <v/>
      </c>
      <c r="L1601" s="223" t="str">
        <f>IFERROR(IF(VLOOKUP($O1601,'APOIO-DESPESAS'!$A$3:$N$962,13,FALSE)="","",VLOOKUP($O1601,'APOIO-DESPESAS'!$A$3:$N$962,13,FALSE)),"")</f>
        <v/>
      </c>
      <c r="M1601" s="223" t="str">
        <f>IFERROR(IF(VLOOKUP($O1601,'APOIO-DESPESAS'!$A$3:$N$962,14,FALSE)="","",VLOOKUP($O1601,'APOIO-DESPESAS'!$A$3:$N$962,14,FALSE)),"")</f>
        <v/>
      </c>
      <c r="O1601" s="223">
        <f t="shared" si="24"/>
        <v>1599</v>
      </c>
    </row>
    <row r="1602" spans="1:15" x14ac:dyDescent="0.25">
      <c r="A1602" s="223" t="str">
        <f>IFERROR(IF(VLOOKUP($O1602,'APOIO-DESPESAS'!$A$3:$N$962,2,FALSE)="","",VLOOKUP($O1602,'APOIO-DESPESAS'!$A$3:$N$962,2,FALSE)),"")</f>
        <v/>
      </c>
      <c r="B1602" s="223" t="str">
        <f>IFERROR(IF(VLOOKUP($O1602,'APOIO-DESPESAS'!$A$3:$N$962,3,FALSE)="","",VLOOKUP($O1602,'APOIO-DESPESAS'!$A$3:$N$962,3,FALSE)),"")</f>
        <v/>
      </c>
      <c r="C1602" s="223" t="str">
        <f>IFERROR(IF(VLOOKUP($O1602,'APOIO-DESPESAS'!$A$3:$N$962,4,FALSE)="","",VLOOKUP($O1602,'APOIO-DESPESAS'!$A$3:$N$962,4,FALSE)),"")</f>
        <v/>
      </c>
      <c r="D1602" s="223" t="str">
        <f>IFERROR(IF(VLOOKUP($O1602,'APOIO-DESPESAS'!$A$3:$N$962,5,FALSE)="","",VLOOKUP($O1602,'APOIO-DESPESAS'!$A$3:$N$962,5,FALSE)),"")</f>
        <v/>
      </c>
      <c r="E1602" s="223" t="str">
        <f>IFERROR(IF(VLOOKUP($O1602,'APOIO-DESPESAS'!$A$3:$N$962,6,FALSE)="","",VLOOKUP($O1602,'APOIO-DESPESAS'!$A$3:$N$962,6,FALSE)),"")</f>
        <v/>
      </c>
      <c r="F1602" s="223" t="str">
        <f>IFERROR(IF(VLOOKUP($O1602,'APOIO-DESPESAS'!$A$3:$N$962,7,FALSE)="","",VLOOKUP($O1602,'APOIO-DESPESAS'!$A$3:$N$962,7,FALSE)),"")</f>
        <v/>
      </c>
      <c r="G1602" s="223" t="str">
        <f>IFERROR(IF(VLOOKUP($O1602,'APOIO-DESPESAS'!$A$3:$N$962,8,FALSE)="","",VLOOKUP($O1602,'APOIO-DESPESAS'!$A$3:$N$962,8,FALSE)),"")</f>
        <v/>
      </c>
      <c r="H1602" s="223" t="str">
        <f>IFERROR(IF(VLOOKUP($O1602,'APOIO-DESPESAS'!$A$3:$N$962,9,FALSE)="","",VLOOKUP($O1602,'APOIO-DESPESAS'!$A$3:$N$962,9,FALSE)),"")</f>
        <v/>
      </c>
      <c r="I1602" s="223" t="str">
        <f>IFERROR(IF(VLOOKUP($O1602,'APOIO-DESPESAS'!$A$3:$N$962,10,FALSE)="","",VLOOKUP($O1602,'APOIO-DESPESAS'!$A$3:$N$962,10,FALSE)),"")</f>
        <v/>
      </c>
      <c r="J1602" s="223" t="str">
        <f>IFERROR(IF(VLOOKUP($O1602,'APOIO-DESPESAS'!$A$3:$N$962,11,FALSE)="","",VLOOKUP($O1602,'APOIO-DESPESAS'!$A$3:$N$962,11,FALSE)),"")</f>
        <v/>
      </c>
      <c r="K1602" s="223" t="str">
        <f>IFERROR(IF(VLOOKUP($O1602,'APOIO-DESPESAS'!$A$3:$N$962,12,FALSE)="","",VLOOKUP($O1602,'APOIO-DESPESAS'!$A$3:$N$962,12,FALSE)),"")</f>
        <v/>
      </c>
      <c r="L1602" s="223" t="str">
        <f>IFERROR(IF(VLOOKUP($O1602,'APOIO-DESPESAS'!$A$3:$N$962,13,FALSE)="","",VLOOKUP($O1602,'APOIO-DESPESAS'!$A$3:$N$962,13,FALSE)),"")</f>
        <v/>
      </c>
      <c r="M1602" s="223" t="str">
        <f>IFERROR(IF(VLOOKUP($O1602,'APOIO-DESPESAS'!$A$3:$N$962,14,FALSE)="","",VLOOKUP($O1602,'APOIO-DESPESAS'!$A$3:$N$962,14,FALSE)),"")</f>
        <v/>
      </c>
      <c r="O1602" s="223">
        <f t="shared" si="24"/>
        <v>1600</v>
      </c>
    </row>
    <row r="1603" spans="1:15" x14ac:dyDescent="0.25">
      <c r="A1603" s="223" t="str">
        <f>IFERROR(IF(VLOOKUP($O1603,'APOIO-DESPESAS'!$A$3:$N$962,2,FALSE)="","",VLOOKUP($O1603,'APOIO-DESPESAS'!$A$3:$N$962,2,FALSE)),"")</f>
        <v/>
      </c>
      <c r="B1603" s="223" t="str">
        <f>IFERROR(IF(VLOOKUP($O1603,'APOIO-DESPESAS'!$A$3:$N$962,3,FALSE)="","",VLOOKUP($O1603,'APOIO-DESPESAS'!$A$3:$N$962,3,FALSE)),"")</f>
        <v/>
      </c>
      <c r="C1603" s="223" t="str">
        <f>IFERROR(IF(VLOOKUP($O1603,'APOIO-DESPESAS'!$A$3:$N$962,4,FALSE)="","",VLOOKUP($O1603,'APOIO-DESPESAS'!$A$3:$N$962,4,FALSE)),"")</f>
        <v/>
      </c>
      <c r="D1603" s="223" t="str">
        <f>IFERROR(IF(VLOOKUP($O1603,'APOIO-DESPESAS'!$A$3:$N$962,5,FALSE)="","",VLOOKUP($O1603,'APOIO-DESPESAS'!$A$3:$N$962,5,FALSE)),"")</f>
        <v/>
      </c>
      <c r="E1603" s="223" t="str">
        <f>IFERROR(IF(VLOOKUP($O1603,'APOIO-DESPESAS'!$A$3:$N$962,6,FALSE)="","",VLOOKUP($O1603,'APOIO-DESPESAS'!$A$3:$N$962,6,FALSE)),"")</f>
        <v/>
      </c>
      <c r="F1603" s="223" t="str">
        <f>IFERROR(IF(VLOOKUP($O1603,'APOIO-DESPESAS'!$A$3:$N$962,7,FALSE)="","",VLOOKUP($O1603,'APOIO-DESPESAS'!$A$3:$N$962,7,FALSE)),"")</f>
        <v/>
      </c>
      <c r="G1603" s="223" t="str">
        <f>IFERROR(IF(VLOOKUP($O1603,'APOIO-DESPESAS'!$A$3:$N$962,8,FALSE)="","",VLOOKUP($O1603,'APOIO-DESPESAS'!$A$3:$N$962,8,FALSE)),"")</f>
        <v/>
      </c>
      <c r="H1603" s="223" t="str">
        <f>IFERROR(IF(VLOOKUP($O1603,'APOIO-DESPESAS'!$A$3:$N$962,9,FALSE)="","",VLOOKUP($O1603,'APOIO-DESPESAS'!$A$3:$N$962,9,FALSE)),"")</f>
        <v/>
      </c>
      <c r="I1603" s="223" t="str">
        <f>IFERROR(IF(VLOOKUP($O1603,'APOIO-DESPESAS'!$A$3:$N$962,10,FALSE)="","",VLOOKUP($O1603,'APOIO-DESPESAS'!$A$3:$N$962,10,FALSE)),"")</f>
        <v/>
      </c>
      <c r="J1603" s="223" t="str">
        <f>IFERROR(IF(VLOOKUP($O1603,'APOIO-DESPESAS'!$A$3:$N$962,11,FALSE)="","",VLOOKUP($O1603,'APOIO-DESPESAS'!$A$3:$N$962,11,FALSE)),"")</f>
        <v/>
      </c>
      <c r="K1603" s="223" t="str">
        <f>IFERROR(IF(VLOOKUP($O1603,'APOIO-DESPESAS'!$A$3:$N$962,12,FALSE)="","",VLOOKUP($O1603,'APOIO-DESPESAS'!$A$3:$N$962,12,FALSE)),"")</f>
        <v/>
      </c>
      <c r="L1603" s="223" t="str">
        <f>IFERROR(IF(VLOOKUP($O1603,'APOIO-DESPESAS'!$A$3:$N$962,13,FALSE)="","",VLOOKUP($O1603,'APOIO-DESPESAS'!$A$3:$N$962,13,FALSE)),"")</f>
        <v/>
      </c>
      <c r="M1603" s="223" t="str">
        <f>IFERROR(IF(VLOOKUP($O1603,'APOIO-DESPESAS'!$A$3:$N$962,14,FALSE)="","",VLOOKUP($O1603,'APOIO-DESPESAS'!$A$3:$N$962,14,FALSE)),"")</f>
        <v/>
      </c>
      <c r="O1603" s="223">
        <f t="shared" si="24"/>
        <v>1601</v>
      </c>
    </row>
    <row r="1604" spans="1:15" x14ac:dyDescent="0.25">
      <c r="A1604" s="223" t="str">
        <f>IFERROR(IF(VLOOKUP($O1604,'APOIO-DESPESAS'!$A$3:$N$962,2,FALSE)="","",VLOOKUP($O1604,'APOIO-DESPESAS'!$A$3:$N$962,2,FALSE)),"")</f>
        <v/>
      </c>
      <c r="B1604" s="223" t="str">
        <f>IFERROR(IF(VLOOKUP($O1604,'APOIO-DESPESAS'!$A$3:$N$962,3,FALSE)="","",VLOOKUP($O1604,'APOIO-DESPESAS'!$A$3:$N$962,3,FALSE)),"")</f>
        <v/>
      </c>
      <c r="C1604" s="223" t="str">
        <f>IFERROR(IF(VLOOKUP($O1604,'APOIO-DESPESAS'!$A$3:$N$962,4,FALSE)="","",VLOOKUP($O1604,'APOIO-DESPESAS'!$A$3:$N$962,4,FALSE)),"")</f>
        <v/>
      </c>
      <c r="D1604" s="223" t="str">
        <f>IFERROR(IF(VLOOKUP($O1604,'APOIO-DESPESAS'!$A$3:$N$962,5,FALSE)="","",VLOOKUP($O1604,'APOIO-DESPESAS'!$A$3:$N$962,5,FALSE)),"")</f>
        <v/>
      </c>
      <c r="E1604" s="223" t="str">
        <f>IFERROR(IF(VLOOKUP($O1604,'APOIO-DESPESAS'!$A$3:$N$962,6,FALSE)="","",VLOOKUP($O1604,'APOIO-DESPESAS'!$A$3:$N$962,6,FALSE)),"")</f>
        <v/>
      </c>
      <c r="F1604" s="223" t="str">
        <f>IFERROR(IF(VLOOKUP($O1604,'APOIO-DESPESAS'!$A$3:$N$962,7,FALSE)="","",VLOOKUP($O1604,'APOIO-DESPESAS'!$A$3:$N$962,7,FALSE)),"")</f>
        <v/>
      </c>
      <c r="G1604" s="223" t="str">
        <f>IFERROR(IF(VLOOKUP($O1604,'APOIO-DESPESAS'!$A$3:$N$962,8,FALSE)="","",VLOOKUP($O1604,'APOIO-DESPESAS'!$A$3:$N$962,8,FALSE)),"")</f>
        <v/>
      </c>
      <c r="H1604" s="223" t="str">
        <f>IFERROR(IF(VLOOKUP($O1604,'APOIO-DESPESAS'!$A$3:$N$962,9,FALSE)="","",VLOOKUP($O1604,'APOIO-DESPESAS'!$A$3:$N$962,9,FALSE)),"")</f>
        <v/>
      </c>
      <c r="I1604" s="223" t="str">
        <f>IFERROR(IF(VLOOKUP($O1604,'APOIO-DESPESAS'!$A$3:$N$962,10,FALSE)="","",VLOOKUP($O1604,'APOIO-DESPESAS'!$A$3:$N$962,10,FALSE)),"")</f>
        <v/>
      </c>
      <c r="J1604" s="223" t="str">
        <f>IFERROR(IF(VLOOKUP($O1604,'APOIO-DESPESAS'!$A$3:$N$962,11,FALSE)="","",VLOOKUP($O1604,'APOIO-DESPESAS'!$A$3:$N$962,11,FALSE)),"")</f>
        <v/>
      </c>
      <c r="K1604" s="223" t="str">
        <f>IFERROR(IF(VLOOKUP($O1604,'APOIO-DESPESAS'!$A$3:$N$962,12,FALSE)="","",VLOOKUP($O1604,'APOIO-DESPESAS'!$A$3:$N$962,12,FALSE)),"")</f>
        <v/>
      </c>
      <c r="L1604" s="223" t="str">
        <f>IFERROR(IF(VLOOKUP($O1604,'APOIO-DESPESAS'!$A$3:$N$962,13,FALSE)="","",VLOOKUP($O1604,'APOIO-DESPESAS'!$A$3:$N$962,13,FALSE)),"")</f>
        <v/>
      </c>
      <c r="M1604" s="223" t="str">
        <f>IFERROR(IF(VLOOKUP($O1604,'APOIO-DESPESAS'!$A$3:$N$962,14,FALSE)="","",VLOOKUP($O1604,'APOIO-DESPESAS'!$A$3:$N$962,14,FALSE)),"")</f>
        <v/>
      </c>
      <c r="O1604" s="223">
        <f t="shared" si="24"/>
        <v>1602</v>
      </c>
    </row>
    <row r="1605" spans="1:15" x14ac:dyDescent="0.25">
      <c r="A1605" s="223" t="str">
        <f>IFERROR(IF(VLOOKUP($O1605,'APOIO-DESPESAS'!$A$3:$N$962,2,FALSE)="","",VLOOKUP($O1605,'APOIO-DESPESAS'!$A$3:$N$962,2,FALSE)),"")</f>
        <v/>
      </c>
      <c r="B1605" s="223" t="str">
        <f>IFERROR(IF(VLOOKUP($O1605,'APOIO-DESPESAS'!$A$3:$N$962,3,FALSE)="","",VLOOKUP($O1605,'APOIO-DESPESAS'!$A$3:$N$962,3,FALSE)),"")</f>
        <v/>
      </c>
      <c r="C1605" s="223" t="str">
        <f>IFERROR(IF(VLOOKUP($O1605,'APOIO-DESPESAS'!$A$3:$N$962,4,FALSE)="","",VLOOKUP($O1605,'APOIO-DESPESAS'!$A$3:$N$962,4,FALSE)),"")</f>
        <v/>
      </c>
      <c r="D1605" s="223" t="str">
        <f>IFERROR(IF(VLOOKUP($O1605,'APOIO-DESPESAS'!$A$3:$N$962,5,FALSE)="","",VLOOKUP($O1605,'APOIO-DESPESAS'!$A$3:$N$962,5,FALSE)),"")</f>
        <v/>
      </c>
      <c r="E1605" s="223" t="str">
        <f>IFERROR(IF(VLOOKUP($O1605,'APOIO-DESPESAS'!$A$3:$N$962,6,FALSE)="","",VLOOKUP($O1605,'APOIO-DESPESAS'!$A$3:$N$962,6,FALSE)),"")</f>
        <v/>
      </c>
      <c r="F1605" s="223" t="str">
        <f>IFERROR(IF(VLOOKUP($O1605,'APOIO-DESPESAS'!$A$3:$N$962,7,FALSE)="","",VLOOKUP($O1605,'APOIO-DESPESAS'!$A$3:$N$962,7,FALSE)),"")</f>
        <v/>
      </c>
      <c r="G1605" s="223" t="str">
        <f>IFERROR(IF(VLOOKUP($O1605,'APOIO-DESPESAS'!$A$3:$N$962,8,FALSE)="","",VLOOKUP($O1605,'APOIO-DESPESAS'!$A$3:$N$962,8,FALSE)),"")</f>
        <v/>
      </c>
      <c r="H1605" s="223" t="str">
        <f>IFERROR(IF(VLOOKUP($O1605,'APOIO-DESPESAS'!$A$3:$N$962,9,FALSE)="","",VLOOKUP($O1605,'APOIO-DESPESAS'!$A$3:$N$962,9,FALSE)),"")</f>
        <v/>
      </c>
      <c r="I1605" s="223" t="str">
        <f>IFERROR(IF(VLOOKUP($O1605,'APOIO-DESPESAS'!$A$3:$N$962,10,FALSE)="","",VLOOKUP($O1605,'APOIO-DESPESAS'!$A$3:$N$962,10,FALSE)),"")</f>
        <v/>
      </c>
      <c r="J1605" s="223" t="str">
        <f>IFERROR(IF(VLOOKUP($O1605,'APOIO-DESPESAS'!$A$3:$N$962,11,FALSE)="","",VLOOKUP($O1605,'APOIO-DESPESAS'!$A$3:$N$962,11,FALSE)),"")</f>
        <v/>
      </c>
      <c r="K1605" s="223" t="str">
        <f>IFERROR(IF(VLOOKUP($O1605,'APOIO-DESPESAS'!$A$3:$N$962,12,FALSE)="","",VLOOKUP($O1605,'APOIO-DESPESAS'!$A$3:$N$962,12,FALSE)),"")</f>
        <v/>
      </c>
      <c r="L1605" s="223" t="str">
        <f>IFERROR(IF(VLOOKUP($O1605,'APOIO-DESPESAS'!$A$3:$N$962,13,FALSE)="","",VLOOKUP($O1605,'APOIO-DESPESAS'!$A$3:$N$962,13,FALSE)),"")</f>
        <v/>
      </c>
      <c r="M1605" s="223" t="str">
        <f>IFERROR(IF(VLOOKUP($O1605,'APOIO-DESPESAS'!$A$3:$N$962,14,FALSE)="","",VLOOKUP($O1605,'APOIO-DESPESAS'!$A$3:$N$962,14,FALSE)),"")</f>
        <v/>
      </c>
      <c r="O1605" s="223">
        <f t="shared" ref="O1605:O1668" si="25">O1604+1</f>
        <v>1603</v>
      </c>
    </row>
    <row r="1606" spans="1:15" x14ac:dyDescent="0.25">
      <c r="A1606" s="223" t="str">
        <f>IFERROR(IF(VLOOKUP($O1606,'APOIO-DESPESAS'!$A$3:$N$962,2,FALSE)="","",VLOOKUP($O1606,'APOIO-DESPESAS'!$A$3:$N$962,2,FALSE)),"")</f>
        <v/>
      </c>
      <c r="B1606" s="223" t="str">
        <f>IFERROR(IF(VLOOKUP($O1606,'APOIO-DESPESAS'!$A$3:$N$962,3,FALSE)="","",VLOOKUP($O1606,'APOIO-DESPESAS'!$A$3:$N$962,3,FALSE)),"")</f>
        <v/>
      </c>
      <c r="C1606" s="223" t="str">
        <f>IFERROR(IF(VLOOKUP($O1606,'APOIO-DESPESAS'!$A$3:$N$962,4,FALSE)="","",VLOOKUP($O1606,'APOIO-DESPESAS'!$A$3:$N$962,4,FALSE)),"")</f>
        <v/>
      </c>
      <c r="D1606" s="223" t="str">
        <f>IFERROR(IF(VLOOKUP($O1606,'APOIO-DESPESAS'!$A$3:$N$962,5,FALSE)="","",VLOOKUP($O1606,'APOIO-DESPESAS'!$A$3:$N$962,5,FALSE)),"")</f>
        <v/>
      </c>
      <c r="E1606" s="223" t="str">
        <f>IFERROR(IF(VLOOKUP($O1606,'APOIO-DESPESAS'!$A$3:$N$962,6,FALSE)="","",VLOOKUP($O1606,'APOIO-DESPESAS'!$A$3:$N$962,6,FALSE)),"")</f>
        <v/>
      </c>
      <c r="F1606" s="223" t="str">
        <f>IFERROR(IF(VLOOKUP($O1606,'APOIO-DESPESAS'!$A$3:$N$962,7,FALSE)="","",VLOOKUP($O1606,'APOIO-DESPESAS'!$A$3:$N$962,7,FALSE)),"")</f>
        <v/>
      </c>
      <c r="G1606" s="223" t="str">
        <f>IFERROR(IF(VLOOKUP($O1606,'APOIO-DESPESAS'!$A$3:$N$962,8,FALSE)="","",VLOOKUP($O1606,'APOIO-DESPESAS'!$A$3:$N$962,8,FALSE)),"")</f>
        <v/>
      </c>
      <c r="H1606" s="223" t="str">
        <f>IFERROR(IF(VLOOKUP($O1606,'APOIO-DESPESAS'!$A$3:$N$962,9,FALSE)="","",VLOOKUP($O1606,'APOIO-DESPESAS'!$A$3:$N$962,9,FALSE)),"")</f>
        <v/>
      </c>
      <c r="I1606" s="223" t="str">
        <f>IFERROR(IF(VLOOKUP($O1606,'APOIO-DESPESAS'!$A$3:$N$962,10,FALSE)="","",VLOOKUP($O1606,'APOIO-DESPESAS'!$A$3:$N$962,10,FALSE)),"")</f>
        <v/>
      </c>
      <c r="J1606" s="223" t="str">
        <f>IFERROR(IF(VLOOKUP($O1606,'APOIO-DESPESAS'!$A$3:$N$962,11,FALSE)="","",VLOOKUP($O1606,'APOIO-DESPESAS'!$A$3:$N$962,11,FALSE)),"")</f>
        <v/>
      </c>
      <c r="K1606" s="223" t="str">
        <f>IFERROR(IF(VLOOKUP($O1606,'APOIO-DESPESAS'!$A$3:$N$962,12,FALSE)="","",VLOOKUP($O1606,'APOIO-DESPESAS'!$A$3:$N$962,12,FALSE)),"")</f>
        <v/>
      </c>
      <c r="L1606" s="223" t="str">
        <f>IFERROR(IF(VLOOKUP($O1606,'APOIO-DESPESAS'!$A$3:$N$962,13,FALSE)="","",VLOOKUP($O1606,'APOIO-DESPESAS'!$A$3:$N$962,13,FALSE)),"")</f>
        <v/>
      </c>
      <c r="M1606" s="223" t="str">
        <f>IFERROR(IF(VLOOKUP($O1606,'APOIO-DESPESAS'!$A$3:$N$962,14,FALSE)="","",VLOOKUP($O1606,'APOIO-DESPESAS'!$A$3:$N$962,14,FALSE)),"")</f>
        <v/>
      </c>
      <c r="O1606" s="223">
        <f t="shared" si="25"/>
        <v>1604</v>
      </c>
    </row>
    <row r="1607" spans="1:15" x14ac:dyDescent="0.25">
      <c r="A1607" s="223" t="str">
        <f>IFERROR(IF(VLOOKUP($O1607,'APOIO-DESPESAS'!$A$3:$N$962,2,FALSE)="","",VLOOKUP($O1607,'APOIO-DESPESAS'!$A$3:$N$962,2,FALSE)),"")</f>
        <v/>
      </c>
      <c r="B1607" s="223" t="str">
        <f>IFERROR(IF(VLOOKUP($O1607,'APOIO-DESPESAS'!$A$3:$N$962,3,FALSE)="","",VLOOKUP($O1607,'APOIO-DESPESAS'!$A$3:$N$962,3,FALSE)),"")</f>
        <v/>
      </c>
      <c r="C1607" s="223" t="str">
        <f>IFERROR(IF(VLOOKUP($O1607,'APOIO-DESPESAS'!$A$3:$N$962,4,FALSE)="","",VLOOKUP($O1607,'APOIO-DESPESAS'!$A$3:$N$962,4,FALSE)),"")</f>
        <v/>
      </c>
      <c r="D1607" s="223" t="str">
        <f>IFERROR(IF(VLOOKUP($O1607,'APOIO-DESPESAS'!$A$3:$N$962,5,FALSE)="","",VLOOKUP($O1607,'APOIO-DESPESAS'!$A$3:$N$962,5,FALSE)),"")</f>
        <v/>
      </c>
      <c r="E1607" s="223" t="str">
        <f>IFERROR(IF(VLOOKUP($O1607,'APOIO-DESPESAS'!$A$3:$N$962,6,FALSE)="","",VLOOKUP($O1607,'APOIO-DESPESAS'!$A$3:$N$962,6,FALSE)),"")</f>
        <v/>
      </c>
      <c r="F1607" s="223" t="str">
        <f>IFERROR(IF(VLOOKUP($O1607,'APOIO-DESPESAS'!$A$3:$N$962,7,FALSE)="","",VLOOKUP($O1607,'APOIO-DESPESAS'!$A$3:$N$962,7,FALSE)),"")</f>
        <v/>
      </c>
      <c r="G1607" s="223" t="str">
        <f>IFERROR(IF(VLOOKUP($O1607,'APOIO-DESPESAS'!$A$3:$N$962,8,FALSE)="","",VLOOKUP($O1607,'APOIO-DESPESAS'!$A$3:$N$962,8,FALSE)),"")</f>
        <v/>
      </c>
      <c r="H1607" s="223" t="str">
        <f>IFERROR(IF(VLOOKUP($O1607,'APOIO-DESPESAS'!$A$3:$N$962,9,FALSE)="","",VLOOKUP($O1607,'APOIO-DESPESAS'!$A$3:$N$962,9,FALSE)),"")</f>
        <v/>
      </c>
      <c r="I1607" s="223" t="str">
        <f>IFERROR(IF(VLOOKUP($O1607,'APOIO-DESPESAS'!$A$3:$N$962,10,FALSE)="","",VLOOKUP($O1607,'APOIO-DESPESAS'!$A$3:$N$962,10,FALSE)),"")</f>
        <v/>
      </c>
      <c r="J1607" s="223" t="str">
        <f>IFERROR(IF(VLOOKUP($O1607,'APOIO-DESPESAS'!$A$3:$N$962,11,FALSE)="","",VLOOKUP($O1607,'APOIO-DESPESAS'!$A$3:$N$962,11,FALSE)),"")</f>
        <v/>
      </c>
      <c r="K1607" s="223" t="str">
        <f>IFERROR(IF(VLOOKUP($O1607,'APOIO-DESPESAS'!$A$3:$N$962,12,FALSE)="","",VLOOKUP($O1607,'APOIO-DESPESAS'!$A$3:$N$962,12,FALSE)),"")</f>
        <v/>
      </c>
      <c r="L1607" s="223" t="str">
        <f>IFERROR(IF(VLOOKUP($O1607,'APOIO-DESPESAS'!$A$3:$N$962,13,FALSE)="","",VLOOKUP($O1607,'APOIO-DESPESAS'!$A$3:$N$962,13,FALSE)),"")</f>
        <v/>
      </c>
      <c r="M1607" s="223" t="str">
        <f>IFERROR(IF(VLOOKUP($O1607,'APOIO-DESPESAS'!$A$3:$N$962,14,FALSE)="","",VLOOKUP($O1607,'APOIO-DESPESAS'!$A$3:$N$962,14,FALSE)),"")</f>
        <v/>
      </c>
      <c r="O1607" s="223">
        <f t="shared" si="25"/>
        <v>1605</v>
      </c>
    </row>
    <row r="1608" spans="1:15" x14ac:dyDescent="0.25">
      <c r="A1608" s="223" t="str">
        <f>IFERROR(IF(VLOOKUP($O1608,'APOIO-DESPESAS'!$A$3:$N$962,2,FALSE)="","",VLOOKUP($O1608,'APOIO-DESPESAS'!$A$3:$N$962,2,FALSE)),"")</f>
        <v/>
      </c>
      <c r="B1608" s="223" t="str">
        <f>IFERROR(IF(VLOOKUP($O1608,'APOIO-DESPESAS'!$A$3:$N$962,3,FALSE)="","",VLOOKUP($O1608,'APOIO-DESPESAS'!$A$3:$N$962,3,FALSE)),"")</f>
        <v/>
      </c>
      <c r="C1608" s="223" t="str">
        <f>IFERROR(IF(VLOOKUP($O1608,'APOIO-DESPESAS'!$A$3:$N$962,4,FALSE)="","",VLOOKUP($O1608,'APOIO-DESPESAS'!$A$3:$N$962,4,FALSE)),"")</f>
        <v/>
      </c>
      <c r="D1608" s="223" t="str">
        <f>IFERROR(IF(VLOOKUP($O1608,'APOIO-DESPESAS'!$A$3:$N$962,5,FALSE)="","",VLOOKUP($O1608,'APOIO-DESPESAS'!$A$3:$N$962,5,FALSE)),"")</f>
        <v/>
      </c>
      <c r="E1608" s="223" t="str">
        <f>IFERROR(IF(VLOOKUP($O1608,'APOIO-DESPESAS'!$A$3:$N$962,6,FALSE)="","",VLOOKUP($O1608,'APOIO-DESPESAS'!$A$3:$N$962,6,FALSE)),"")</f>
        <v/>
      </c>
      <c r="F1608" s="223" t="str">
        <f>IFERROR(IF(VLOOKUP($O1608,'APOIO-DESPESAS'!$A$3:$N$962,7,FALSE)="","",VLOOKUP($O1608,'APOIO-DESPESAS'!$A$3:$N$962,7,FALSE)),"")</f>
        <v/>
      </c>
      <c r="G1608" s="223" t="str">
        <f>IFERROR(IF(VLOOKUP($O1608,'APOIO-DESPESAS'!$A$3:$N$962,8,FALSE)="","",VLOOKUP($O1608,'APOIO-DESPESAS'!$A$3:$N$962,8,FALSE)),"")</f>
        <v/>
      </c>
      <c r="H1608" s="223" t="str">
        <f>IFERROR(IF(VLOOKUP($O1608,'APOIO-DESPESAS'!$A$3:$N$962,9,FALSE)="","",VLOOKUP($O1608,'APOIO-DESPESAS'!$A$3:$N$962,9,FALSE)),"")</f>
        <v/>
      </c>
      <c r="I1608" s="223" t="str">
        <f>IFERROR(IF(VLOOKUP($O1608,'APOIO-DESPESAS'!$A$3:$N$962,10,FALSE)="","",VLOOKUP($O1608,'APOIO-DESPESAS'!$A$3:$N$962,10,FALSE)),"")</f>
        <v/>
      </c>
      <c r="J1608" s="223" t="str">
        <f>IFERROR(IF(VLOOKUP($O1608,'APOIO-DESPESAS'!$A$3:$N$962,11,FALSE)="","",VLOOKUP($O1608,'APOIO-DESPESAS'!$A$3:$N$962,11,FALSE)),"")</f>
        <v/>
      </c>
      <c r="K1608" s="223" t="str">
        <f>IFERROR(IF(VLOOKUP($O1608,'APOIO-DESPESAS'!$A$3:$N$962,12,FALSE)="","",VLOOKUP($O1608,'APOIO-DESPESAS'!$A$3:$N$962,12,FALSE)),"")</f>
        <v/>
      </c>
      <c r="L1608" s="223" t="str">
        <f>IFERROR(IF(VLOOKUP($O1608,'APOIO-DESPESAS'!$A$3:$N$962,13,FALSE)="","",VLOOKUP($O1608,'APOIO-DESPESAS'!$A$3:$N$962,13,FALSE)),"")</f>
        <v/>
      </c>
      <c r="M1608" s="223" t="str">
        <f>IFERROR(IF(VLOOKUP($O1608,'APOIO-DESPESAS'!$A$3:$N$962,14,FALSE)="","",VLOOKUP($O1608,'APOIO-DESPESAS'!$A$3:$N$962,14,FALSE)),"")</f>
        <v/>
      </c>
      <c r="O1608" s="223">
        <f t="shared" si="25"/>
        <v>1606</v>
      </c>
    </row>
    <row r="1609" spans="1:15" x14ac:dyDescent="0.25">
      <c r="A1609" s="223" t="str">
        <f>IFERROR(IF(VLOOKUP($O1609,'APOIO-DESPESAS'!$A$3:$N$962,2,FALSE)="","",VLOOKUP($O1609,'APOIO-DESPESAS'!$A$3:$N$962,2,FALSE)),"")</f>
        <v/>
      </c>
      <c r="B1609" s="223" t="str">
        <f>IFERROR(IF(VLOOKUP($O1609,'APOIO-DESPESAS'!$A$3:$N$962,3,FALSE)="","",VLOOKUP($O1609,'APOIO-DESPESAS'!$A$3:$N$962,3,FALSE)),"")</f>
        <v/>
      </c>
      <c r="C1609" s="223" t="str">
        <f>IFERROR(IF(VLOOKUP($O1609,'APOIO-DESPESAS'!$A$3:$N$962,4,FALSE)="","",VLOOKUP($O1609,'APOIO-DESPESAS'!$A$3:$N$962,4,FALSE)),"")</f>
        <v/>
      </c>
      <c r="D1609" s="223" t="str">
        <f>IFERROR(IF(VLOOKUP($O1609,'APOIO-DESPESAS'!$A$3:$N$962,5,FALSE)="","",VLOOKUP($O1609,'APOIO-DESPESAS'!$A$3:$N$962,5,FALSE)),"")</f>
        <v/>
      </c>
      <c r="E1609" s="223" t="str">
        <f>IFERROR(IF(VLOOKUP($O1609,'APOIO-DESPESAS'!$A$3:$N$962,6,FALSE)="","",VLOOKUP($O1609,'APOIO-DESPESAS'!$A$3:$N$962,6,FALSE)),"")</f>
        <v/>
      </c>
      <c r="F1609" s="223" t="str">
        <f>IFERROR(IF(VLOOKUP($O1609,'APOIO-DESPESAS'!$A$3:$N$962,7,FALSE)="","",VLOOKUP($O1609,'APOIO-DESPESAS'!$A$3:$N$962,7,FALSE)),"")</f>
        <v/>
      </c>
      <c r="G1609" s="223" t="str">
        <f>IFERROR(IF(VLOOKUP($O1609,'APOIO-DESPESAS'!$A$3:$N$962,8,FALSE)="","",VLOOKUP($O1609,'APOIO-DESPESAS'!$A$3:$N$962,8,FALSE)),"")</f>
        <v/>
      </c>
      <c r="H1609" s="223" t="str">
        <f>IFERROR(IF(VLOOKUP($O1609,'APOIO-DESPESAS'!$A$3:$N$962,9,FALSE)="","",VLOOKUP($O1609,'APOIO-DESPESAS'!$A$3:$N$962,9,FALSE)),"")</f>
        <v/>
      </c>
      <c r="I1609" s="223" t="str">
        <f>IFERROR(IF(VLOOKUP($O1609,'APOIO-DESPESAS'!$A$3:$N$962,10,FALSE)="","",VLOOKUP($O1609,'APOIO-DESPESAS'!$A$3:$N$962,10,FALSE)),"")</f>
        <v/>
      </c>
      <c r="J1609" s="223" t="str">
        <f>IFERROR(IF(VLOOKUP($O1609,'APOIO-DESPESAS'!$A$3:$N$962,11,FALSE)="","",VLOOKUP($O1609,'APOIO-DESPESAS'!$A$3:$N$962,11,FALSE)),"")</f>
        <v/>
      </c>
      <c r="K1609" s="223" t="str">
        <f>IFERROR(IF(VLOOKUP($O1609,'APOIO-DESPESAS'!$A$3:$N$962,12,FALSE)="","",VLOOKUP($O1609,'APOIO-DESPESAS'!$A$3:$N$962,12,FALSE)),"")</f>
        <v/>
      </c>
      <c r="L1609" s="223" t="str">
        <f>IFERROR(IF(VLOOKUP($O1609,'APOIO-DESPESAS'!$A$3:$N$962,13,FALSE)="","",VLOOKUP($O1609,'APOIO-DESPESAS'!$A$3:$N$962,13,FALSE)),"")</f>
        <v/>
      </c>
      <c r="M1609" s="223" t="str">
        <f>IFERROR(IF(VLOOKUP($O1609,'APOIO-DESPESAS'!$A$3:$N$962,14,FALSE)="","",VLOOKUP($O1609,'APOIO-DESPESAS'!$A$3:$N$962,14,FALSE)),"")</f>
        <v/>
      </c>
      <c r="O1609" s="223">
        <f t="shared" si="25"/>
        <v>1607</v>
      </c>
    </row>
    <row r="1610" spans="1:15" x14ac:dyDescent="0.25">
      <c r="A1610" s="223" t="str">
        <f>IFERROR(IF(VLOOKUP($O1610,'APOIO-DESPESAS'!$A$3:$N$962,2,FALSE)="","",VLOOKUP($O1610,'APOIO-DESPESAS'!$A$3:$N$962,2,FALSE)),"")</f>
        <v/>
      </c>
      <c r="B1610" s="223" t="str">
        <f>IFERROR(IF(VLOOKUP($O1610,'APOIO-DESPESAS'!$A$3:$N$962,3,FALSE)="","",VLOOKUP($O1610,'APOIO-DESPESAS'!$A$3:$N$962,3,FALSE)),"")</f>
        <v/>
      </c>
      <c r="C1610" s="223" t="str">
        <f>IFERROR(IF(VLOOKUP($O1610,'APOIO-DESPESAS'!$A$3:$N$962,4,FALSE)="","",VLOOKUP($O1610,'APOIO-DESPESAS'!$A$3:$N$962,4,FALSE)),"")</f>
        <v/>
      </c>
      <c r="D1610" s="223" t="str">
        <f>IFERROR(IF(VLOOKUP($O1610,'APOIO-DESPESAS'!$A$3:$N$962,5,FALSE)="","",VLOOKUP($O1610,'APOIO-DESPESAS'!$A$3:$N$962,5,FALSE)),"")</f>
        <v/>
      </c>
      <c r="E1610" s="223" t="str">
        <f>IFERROR(IF(VLOOKUP($O1610,'APOIO-DESPESAS'!$A$3:$N$962,6,FALSE)="","",VLOOKUP($O1610,'APOIO-DESPESAS'!$A$3:$N$962,6,FALSE)),"")</f>
        <v/>
      </c>
      <c r="F1610" s="223" t="str">
        <f>IFERROR(IF(VLOOKUP($O1610,'APOIO-DESPESAS'!$A$3:$N$962,7,FALSE)="","",VLOOKUP($O1610,'APOIO-DESPESAS'!$A$3:$N$962,7,FALSE)),"")</f>
        <v/>
      </c>
      <c r="G1610" s="223" t="str">
        <f>IFERROR(IF(VLOOKUP($O1610,'APOIO-DESPESAS'!$A$3:$N$962,8,FALSE)="","",VLOOKUP($O1610,'APOIO-DESPESAS'!$A$3:$N$962,8,FALSE)),"")</f>
        <v/>
      </c>
      <c r="H1610" s="223" t="str">
        <f>IFERROR(IF(VLOOKUP($O1610,'APOIO-DESPESAS'!$A$3:$N$962,9,FALSE)="","",VLOOKUP($O1610,'APOIO-DESPESAS'!$A$3:$N$962,9,FALSE)),"")</f>
        <v/>
      </c>
      <c r="I1610" s="223" t="str">
        <f>IFERROR(IF(VLOOKUP($O1610,'APOIO-DESPESAS'!$A$3:$N$962,10,FALSE)="","",VLOOKUP($O1610,'APOIO-DESPESAS'!$A$3:$N$962,10,FALSE)),"")</f>
        <v/>
      </c>
      <c r="J1610" s="223" t="str">
        <f>IFERROR(IF(VLOOKUP($O1610,'APOIO-DESPESAS'!$A$3:$N$962,11,FALSE)="","",VLOOKUP($O1610,'APOIO-DESPESAS'!$A$3:$N$962,11,FALSE)),"")</f>
        <v/>
      </c>
      <c r="K1610" s="223" t="str">
        <f>IFERROR(IF(VLOOKUP($O1610,'APOIO-DESPESAS'!$A$3:$N$962,12,FALSE)="","",VLOOKUP($O1610,'APOIO-DESPESAS'!$A$3:$N$962,12,FALSE)),"")</f>
        <v/>
      </c>
      <c r="L1610" s="223" t="str">
        <f>IFERROR(IF(VLOOKUP($O1610,'APOIO-DESPESAS'!$A$3:$N$962,13,FALSE)="","",VLOOKUP($O1610,'APOIO-DESPESAS'!$A$3:$N$962,13,FALSE)),"")</f>
        <v/>
      </c>
      <c r="M1610" s="223" t="str">
        <f>IFERROR(IF(VLOOKUP($O1610,'APOIO-DESPESAS'!$A$3:$N$962,14,FALSE)="","",VLOOKUP($O1610,'APOIO-DESPESAS'!$A$3:$N$962,14,FALSE)),"")</f>
        <v/>
      </c>
      <c r="O1610" s="223">
        <f t="shared" si="25"/>
        <v>1608</v>
      </c>
    </row>
    <row r="1611" spans="1:15" x14ac:dyDescent="0.25">
      <c r="A1611" s="223" t="str">
        <f>IFERROR(IF(VLOOKUP($O1611,'APOIO-DESPESAS'!$A$3:$N$962,2,FALSE)="","",VLOOKUP($O1611,'APOIO-DESPESAS'!$A$3:$N$962,2,FALSE)),"")</f>
        <v/>
      </c>
      <c r="B1611" s="223" t="str">
        <f>IFERROR(IF(VLOOKUP($O1611,'APOIO-DESPESAS'!$A$3:$N$962,3,FALSE)="","",VLOOKUP($O1611,'APOIO-DESPESAS'!$A$3:$N$962,3,FALSE)),"")</f>
        <v/>
      </c>
      <c r="C1611" s="223" t="str">
        <f>IFERROR(IF(VLOOKUP($O1611,'APOIO-DESPESAS'!$A$3:$N$962,4,FALSE)="","",VLOOKUP($O1611,'APOIO-DESPESAS'!$A$3:$N$962,4,FALSE)),"")</f>
        <v/>
      </c>
      <c r="D1611" s="223" t="str">
        <f>IFERROR(IF(VLOOKUP($O1611,'APOIO-DESPESAS'!$A$3:$N$962,5,FALSE)="","",VLOOKUP($O1611,'APOIO-DESPESAS'!$A$3:$N$962,5,FALSE)),"")</f>
        <v/>
      </c>
      <c r="E1611" s="223" t="str">
        <f>IFERROR(IF(VLOOKUP($O1611,'APOIO-DESPESAS'!$A$3:$N$962,6,FALSE)="","",VLOOKUP($O1611,'APOIO-DESPESAS'!$A$3:$N$962,6,FALSE)),"")</f>
        <v/>
      </c>
      <c r="F1611" s="223" t="str">
        <f>IFERROR(IF(VLOOKUP($O1611,'APOIO-DESPESAS'!$A$3:$N$962,7,FALSE)="","",VLOOKUP($O1611,'APOIO-DESPESAS'!$A$3:$N$962,7,FALSE)),"")</f>
        <v/>
      </c>
      <c r="G1611" s="223" t="str">
        <f>IFERROR(IF(VLOOKUP($O1611,'APOIO-DESPESAS'!$A$3:$N$962,8,FALSE)="","",VLOOKUP($O1611,'APOIO-DESPESAS'!$A$3:$N$962,8,FALSE)),"")</f>
        <v/>
      </c>
      <c r="H1611" s="223" t="str">
        <f>IFERROR(IF(VLOOKUP($O1611,'APOIO-DESPESAS'!$A$3:$N$962,9,FALSE)="","",VLOOKUP($O1611,'APOIO-DESPESAS'!$A$3:$N$962,9,FALSE)),"")</f>
        <v/>
      </c>
      <c r="I1611" s="223" t="str">
        <f>IFERROR(IF(VLOOKUP($O1611,'APOIO-DESPESAS'!$A$3:$N$962,10,FALSE)="","",VLOOKUP($O1611,'APOIO-DESPESAS'!$A$3:$N$962,10,FALSE)),"")</f>
        <v/>
      </c>
      <c r="J1611" s="223" t="str">
        <f>IFERROR(IF(VLOOKUP($O1611,'APOIO-DESPESAS'!$A$3:$N$962,11,FALSE)="","",VLOOKUP($O1611,'APOIO-DESPESAS'!$A$3:$N$962,11,FALSE)),"")</f>
        <v/>
      </c>
      <c r="K1611" s="223" t="str">
        <f>IFERROR(IF(VLOOKUP($O1611,'APOIO-DESPESAS'!$A$3:$N$962,12,FALSE)="","",VLOOKUP($O1611,'APOIO-DESPESAS'!$A$3:$N$962,12,FALSE)),"")</f>
        <v/>
      </c>
      <c r="L1611" s="223" t="str">
        <f>IFERROR(IF(VLOOKUP($O1611,'APOIO-DESPESAS'!$A$3:$N$962,13,FALSE)="","",VLOOKUP($O1611,'APOIO-DESPESAS'!$A$3:$N$962,13,FALSE)),"")</f>
        <v/>
      </c>
      <c r="M1611" s="223" t="str">
        <f>IFERROR(IF(VLOOKUP($O1611,'APOIO-DESPESAS'!$A$3:$N$962,14,FALSE)="","",VLOOKUP($O1611,'APOIO-DESPESAS'!$A$3:$N$962,14,FALSE)),"")</f>
        <v/>
      </c>
      <c r="O1611" s="223">
        <f t="shared" si="25"/>
        <v>1609</v>
      </c>
    </row>
    <row r="1612" spans="1:15" x14ac:dyDescent="0.25">
      <c r="A1612" s="223" t="str">
        <f>IFERROR(IF(VLOOKUP($O1612,'APOIO-DESPESAS'!$A$3:$N$962,2,FALSE)="","",VLOOKUP($O1612,'APOIO-DESPESAS'!$A$3:$N$962,2,FALSE)),"")</f>
        <v/>
      </c>
      <c r="B1612" s="223" t="str">
        <f>IFERROR(IF(VLOOKUP($O1612,'APOIO-DESPESAS'!$A$3:$N$962,3,FALSE)="","",VLOOKUP($O1612,'APOIO-DESPESAS'!$A$3:$N$962,3,FALSE)),"")</f>
        <v/>
      </c>
      <c r="C1612" s="223" t="str">
        <f>IFERROR(IF(VLOOKUP($O1612,'APOIO-DESPESAS'!$A$3:$N$962,4,FALSE)="","",VLOOKUP($O1612,'APOIO-DESPESAS'!$A$3:$N$962,4,FALSE)),"")</f>
        <v/>
      </c>
      <c r="D1612" s="223" t="str">
        <f>IFERROR(IF(VLOOKUP($O1612,'APOIO-DESPESAS'!$A$3:$N$962,5,FALSE)="","",VLOOKUP($O1612,'APOIO-DESPESAS'!$A$3:$N$962,5,FALSE)),"")</f>
        <v/>
      </c>
      <c r="E1612" s="223" t="str">
        <f>IFERROR(IF(VLOOKUP($O1612,'APOIO-DESPESAS'!$A$3:$N$962,6,FALSE)="","",VLOOKUP($O1612,'APOIO-DESPESAS'!$A$3:$N$962,6,FALSE)),"")</f>
        <v/>
      </c>
      <c r="F1612" s="223" t="str">
        <f>IFERROR(IF(VLOOKUP($O1612,'APOIO-DESPESAS'!$A$3:$N$962,7,FALSE)="","",VLOOKUP($O1612,'APOIO-DESPESAS'!$A$3:$N$962,7,FALSE)),"")</f>
        <v/>
      </c>
      <c r="G1612" s="223" t="str">
        <f>IFERROR(IF(VLOOKUP($O1612,'APOIO-DESPESAS'!$A$3:$N$962,8,FALSE)="","",VLOOKUP($O1612,'APOIO-DESPESAS'!$A$3:$N$962,8,FALSE)),"")</f>
        <v/>
      </c>
      <c r="H1612" s="223" t="str">
        <f>IFERROR(IF(VLOOKUP($O1612,'APOIO-DESPESAS'!$A$3:$N$962,9,FALSE)="","",VLOOKUP($O1612,'APOIO-DESPESAS'!$A$3:$N$962,9,FALSE)),"")</f>
        <v/>
      </c>
      <c r="I1612" s="223" t="str">
        <f>IFERROR(IF(VLOOKUP($O1612,'APOIO-DESPESAS'!$A$3:$N$962,10,FALSE)="","",VLOOKUP($O1612,'APOIO-DESPESAS'!$A$3:$N$962,10,FALSE)),"")</f>
        <v/>
      </c>
      <c r="J1612" s="223" t="str">
        <f>IFERROR(IF(VLOOKUP($O1612,'APOIO-DESPESAS'!$A$3:$N$962,11,FALSE)="","",VLOOKUP($O1612,'APOIO-DESPESAS'!$A$3:$N$962,11,FALSE)),"")</f>
        <v/>
      </c>
      <c r="K1612" s="223" t="str">
        <f>IFERROR(IF(VLOOKUP($O1612,'APOIO-DESPESAS'!$A$3:$N$962,12,FALSE)="","",VLOOKUP($O1612,'APOIO-DESPESAS'!$A$3:$N$962,12,FALSE)),"")</f>
        <v/>
      </c>
      <c r="L1612" s="223" t="str">
        <f>IFERROR(IF(VLOOKUP($O1612,'APOIO-DESPESAS'!$A$3:$N$962,13,FALSE)="","",VLOOKUP($O1612,'APOIO-DESPESAS'!$A$3:$N$962,13,FALSE)),"")</f>
        <v/>
      </c>
      <c r="M1612" s="223" t="str">
        <f>IFERROR(IF(VLOOKUP($O1612,'APOIO-DESPESAS'!$A$3:$N$962,14,FALSE)="","",VLOOKUP($O1612,'APOIO-DESPESAS'!$A$3:$N$962,14,FALSE)),"")</f>
        <v/>
      </c>
      <c r="O1612" s="223">
        <f t="shared" si="25"/>
        <v>1610</v>
      </c>
    </row>
    <row r="1613" spans="1:15" x14ac:dyDescent="0.25">
      <c r="A1613" s="223" t="str">
        <f>IFERROR(IF(VLOOKUP($O1613,'APOIO-DESPESAS'!$A$3:$N$962,2,FALSE)="","",VLOOKUP($O1613,'APOIO-DESPESAS'!$A$3:$N$962,2,FALSE)),"")</f>
        <v/>
      </c>
      <c r="B1613" s="223" t="str">
        <f>IFERROR(IF(VLOOKUP($O1613,'APOIO-DESPESAS'!$A$3:$N$962,3,FALSE)="","",VLOOKUP($O1613,'APOIO-DESPESAS'!$A$3:$N$962,3,FALSE)),"")</f>
        <v/>
      </c>
      <c r="C1613" s="223" t="str">
        <f>IFERROR(IF(VLOOKUP($O1613,'APOIO-DESPESAS'!$A$3:$N$962,4,FALSE)="","",VLOOKUP($O1613,'APOIO-DESPESAS'!$A$3:$N$962,4,FALSE)),"")</f>
        <v/>
      </c>
      <c r="D1613" s="223" t="str">
        <f>IFERROR(IF(VLOOKUP($O1613,'APOIO-DESPESAS'!$A$3:$N$962,5,FALSE)="","",VLOOKUP($O1613,'APOIO-DESPESAS'!$A$3:$N$962,5,FALSE)),"")</f>
        <v/>
      </c>
      <c r="E1613" s="223" t="str">
        <f>IFERROR(IF(VLOOKUP($O1613,'APOIO-DESPESAS'!$A$3:$N$962,6,FALSE)="","",VLOOKUP($O1613,'APOIO-DESPESAS'!$A$3:$N$962,6,FALSE)),"")</f>
        <v/>
      </c>
      <c r="F1613" s="223" t="str">
        <f>IFERROR(IF(VLOOKUP($O1613,'APOIO-DESPESAS'!$A$3:$N$962,7,FALSE)="","",VLOOKUP($O1613,'APOIO-DESPESAS'!$A$3:$N$962,7,FALSE)),"")</f>
        <v/>
      </c>
      <c r="G1613" s="223" t="str">
        <f>IFERROR(IF(VLOOKUP($O1613,'APOIO-DESPESAS'!$A$3:$N$962,8,FALSE)="","",VLOOKUP($O1613,'APOIO-DESPESAS'!$A$3:$N$962,8,FALSE)),"")</f>
        <v/>
      </c>
      <c r="H1613" s="223" t="str">
        <f>IFERROR(IF(VLOOKUP($O1613,'APOIO-DESPESAS'!$A$3:$N$962,9,FALSE)="","",VLOOKUP($O1613,'APOIO-DESPESAS'!$A$3:$N$962,9,FALSE)),"")</f>
        <v/>
      </c>
      <c r="I1613" s="223" t="str">
        <f>IFERROR(IF(VLOOKUP($O1613,'APOIO-DESPESAS'!$A$3:$N$962,10,FALSE)="","",VLOOKUP($O1613,'APOIO-DESPESAS'!$A$3:$N$962,10,FALSE)),"")</f>
        <v/>
      </c>
      <c r="J1613" s="223" t="str">
        <f>IFERROR(IF(VLOOKUP($O1613,'APOIO-DESPESAS'!$A$3:$N$962,11,FALSE)="","",VLOOKUP($O1613,'APOIO-DESPESAS'!$A$3:$N$962,11,FALSE)),"")</f>
        <v/>
      </c>
      <c r="K1613" s="223" t="str">
        <f>IFERROR(IF(VLOOKUP($O1613,'APOIO-DESPESAS'!$A$3:$N$962,12,FALSE)="","",VLOOKUP($O1613,'APOIO-DESPESAS'!$A$3:$N$962,12,FALSE)),"")</f>
        <v/>
      </c>
      <c r="L1613" s="223" t="str">
        <f>IFERROR(IF(VLOOKUP($O1613,'APOIO-DESPESAS'!$A$3:$N$962,13,FALSE)="","",VLOOKUP($O1613,'APOIO-DESPESAS'!$A$3:$N$962,13,FALSE)),"")</f>
        <v/>
      </c>
      <c r="M1613" s="223" t="str">
        <f>IFERROR(IF(VLOOKUP($O1613,'APOIO-DESPESAS'!$A$3:$N$962,14,FALSE)="","",VLOOKUP($O1613,'APOIO-DESPESAS'!$A$3:$N$962,14,FALSE)),"")</f>
        <v/>
      </c>
      <c r="O1613" s="223">
        <f t="shared" si="25"/>
        <v>1611</v>
      </c>
    </row>
    <row r="1614" spans="1:15" x14ac:dyDescent="0.25">
      <c r="A1614" s="223" t="str">
        <f>IFERROR(IF(VLOOKUP($O1614,'APOIO-DESPESAS'!$A$3:$N$962,2,FALSE)="","",VLOOKUP($O1614,'APOIO-DESPESAS'!$A$3:$N$962,2,FALSE)),"")</f>
        <v/>
      </c>
      <c r="B1614" s="223" t="str">
        <f>IFERROR(IF(VLOOKUP($O1614,'APOIO-DESPESAS'!$A$3:$N$962,3,FALSE)="","",VLOOKUP($O1614,'APOIO-DESPESAS'!$A$3:$N$962,3,FALSE)),"")</f>
        <v/>
      </c>
      <c r="C1614" s="223" t="str">
        <f>IFERROR(IF(VLOOKUP($O1614,'APOIO-DESPESAS'!$A$3:$N$962,4,FALSE)="","",VLOOKUP($O1614,'APOIO-DESPESAS'!$A$3:$N$962,4,FALSE)),"")</f>
        <v/>
      </c>
      <c r="D1614" s="223" t="str">
        <f>IFERROR(IF(VLOOKUP($O1614,'APOIO-DESPESAS'!$A$3:$N$962,5,FALSE)="","",VLOOKUP($O1614,'APOIO-DESPESAS'!$A$3:$N$962,5,FALSE)),"")</f>
        <v/>
      </c>
      <c r="E1614" s="223" t="str">
        <f>IFERROR(IF(VLOOKUP($O1614,'APOIO-DESPESAS'!$A$3:$N$962,6,FALSE)="","",VLOOKUP($O1614,'APOIO-DESPESAS'!$A$3:$N$962,6,FALSE)),"")</f>
        <v/>
      </c>
      <c r="F1614" s="223" t="str">
        <f>IFERROR(IF(VLOOKUP($O1614,'APOIO-DESPESAS'!$A$3:$N$962,7,FALSE)="","",VLOOKUP($O1614,'APOIO-DESPESAS'!$A$3:$N$962,7,FALSE)),"")</f>
        <v/>
      </c>
      <c r="G1614" s="223" t="str">
        <f>IFERROR(IF(VLOOKUP($O1614,'APOIO-DESPESAS'!$A$3:$N$962,8,FALSE)="","",VLOOKUP($O1614,'APOIO-DESPESAS'!$A$3:$N$962,8,FALSE)),"")</f>
        <v/>
      </c>
      <c r="H1614" s="223" t="str">
        <f>IFERROR(IF(VLOOKUP($O1614,'APOIO-DESPESAS'!$A$3:$N$962,9,FALSE)="","",VLOOKUP($O1614,'APOIO-DESPESAS'!$A$3:$N$962,9,FALSE)),"")</f>
        <v/>
      </c>
      <c r="I1614" s="223" t="str">
        <f>IFERROR(IF(VLOOKUP($O1614,'APOIO-DESPESAS'!$A$3:$N$962,10,FALSE)="","",VLOOKUP($O1614,'APOIO-DESPESAS'!$A$3:$N$962,10,FALSE)),"")</f>
        <v/>
      </c>
      <c r="J1614" s="223" t="str">
        <f>IFERROR(IF(VLOOKUP($O1614,'APOIO-DESPESAS'!$A$3:$N$962,11,FALSE)="","",VLOOKUP($O1614,'APOIO-DESPESAS'!$A$3:$N$962,11,FALSE)),"")</f>
        <v/>
      </c>
      <c r="K1614" s="223" t="str">
        <f>IFERROR(IF(VLOOKUP($O1614,'APOIO-DESPESAS'!$A$3:$N$962,12,FALSE)="","",VLOOKUP($O1614,'APOIO-DESPESAS'!$A$3:$N$962,12,FALSE)),"")</f>
        <v/>
      </c>
      <c r="L1614" s="223" t="str">
        <f>IFERROR(IF(VLOOKUP($O1614,'APOIO-DESPESAS'!$A$3:$N$962,13,FALSE)="","",VLOOKUP($O1614,'APOIO-DESPESAS'!$A$3:$N$962,13,FALSE)),"")</f>
        <v/>
      </c>
      <c r="M1614" s="223" t="str">
        <f>IFERROR(IF(VLOOKUP($O1614,'APOIO-DESPESAS'!$A$3:$N$962,14,FALSE)="","",VLOOKUP($O1614,'APOIO-DESPESAS'!$A$3:$N$962,14,FALSE)),"")</f>
        <v/>
      </c>
      <c r="O1614" s="223">
        <f t="shared" si="25"/>
        <v>1612</v>
      </c>
    </row>
    <row r="1615" spans="1:15" x14ac:dyDescent="0.25">
      <c r="A1615" s="223" t="str">
        <f>IFERROR(IF(VLOOKUP($O1615,'APOIO-DESPESAS'!$A$3:$N$962,2,FALSE)="","",VLOOKUP($O1615,'APOIO-DESPESAS'!$A$3:$N$962,2,FALSE)),"")</f>
        <v/>
      </c>
      <c r="B1615" s="223" t="str">
        <f>IFERROR(IF(VLOOKUP($O1615,'APOIO-DESPESAS'!$A$3:$N$962,3,FALSE)="","",VLOOKUP($O1615,'APOIO-DESPESAS'!$A$3:$N$962,3,FALSE)),"")</f>
        <v/>
      </c>
      <c r="C1615" s="223" t="str">
        <f>IFERROR(IF(VLOOKUP($O1615,'APOIO-DESPESAS'!$A$3:$N$962,4,FALSE)="","",VLOOKUP($O1615,'APOIO-DESPESAS'!$A$3:$N$962,4,FALSE)),"")</f>
        <v/>
      </c>
      <c r="D1615" s="223" t="str">
        <f>IFERROR(IF(VLOOKUP($O1615,'APOIO-DESPESAS'!$A$3:$N$962,5,FALSE)="","",VLOOKUP($O1615,'APOIO-DESPESAS'!$A$3:$N$962,5,FALSE)),"")</f>
        <v/>
      </c>
      <c r="E1615" s="223" t="str">
        <f>IFERROR(IF(VLOOKUP($O1615,'APOIO-DESPESAS'!$A$3:$N$962,6,FALSE)="","",VLOOKUP($O1615,'APOIO-DESPESAS'!$A$3:$N$962,6,FALSE)),"")</f>
        <v/>
      </c>
      <c r="F1615" s="223" t="str">
        <f>IFERROR(IF(VLOOKUP($O1615,'APOIO-DESPESAS'!$A$3:$N$962,7,FALSE)="","",VLOOKUP($O1615,'APOIO-DESPESAS'!$A$3:$N$962,7,FALSE)),"")</f>
        <v/>
      </c>
      <c r="G1615" s="223" t="str">
        <f>IFERROR(IF(VLOOKUP($O1615,'APOIO-DESPESAS'!$A$3:$N$962,8,FALSE)="","",VLOOKUP($O1615,'APOIO-DESPESAS'!$A$3:$N$962,8,FALSE)),"")</f>
        <v/>
      </c>
      <c r="H1615" s="223" t="str">
        <f>IFERROR(IF(VLOOKUP($O1615,'APOIO-DESPESAS'!$A$3:$N$962,9,FALSE)="","",VLOOKUP($O1615,'APOIO-DESPESAS'!$A$3:$N$962,9,FALSE)),"")</f>
        <v/>
      </c>
      <c r="I1615" s="223" t="str">
        <f>IFERROR(IF(VLOOKUP($O1615,'APOIO-DESPESAS'!$A$3:$N$962,10,FALSE)="","",VLOOKUP($O1615,'APOIO-DESPESAS'!$A$3:$N$962,10,FALSE)),"")</f>
        <v/>
      </c>
      <c r="J1615" s="223" t="str">
        <f>IFERROR(IF(VLOOKUP($O1615,'APOIO-DESPESAS'!$A$3:$N$962,11,FALSE)="","",VLOOKUP($O1615,'APOIO-DESPESAS'!$A$3:$N$962,11,FALSE)),"")</f>
        <v/>
      </c>
      <c r="K1615" s="223" t="str">
        <f>IFERROR(IF(VLOOKUP($O1615,'APOIO-DESPESAS'!$A$3:$N$962,12,FALSE)="","",VLOOKUP($O1615,'APOIO-DESPESAS'!$A$3:$N$962,12,FALSE)),"")</f>
        <v/>
      </c>
      <c r="L1615" s="223" t="str">
        <f>IFERROR(IF(VLOOKUP($O1615,'APOIO-DESPESAS'!$A$3:$N$962,13,FALSE)="","",VLOOKUP($O1615,'APOIO-DESPESAS'!$A$3:$N$962,13,FALSE)),"")</f>
        <v/>
      </c>
      <c r="M1615" s="223" t="str">
        <f>IFERROR(IF(VLOOKUP($O1615,'APOIO-DESPESAS'!$A$3:$N$962,14,FALSE)="","",VLOOKUP($O1615,'APOIO-DESPESAS'!$A$3:$N$962,14,FALSE)),"")</f>
        <v/>
      </c>
      <c r="O1615" s="223">
        <f t="shared" si="25"/>
        <v>1613</v>
      </c>
    </row>
    <row r="1616" spans="1:15" x14ac:dyDescent="0.25">
      <c r="A1616" s="223" t="str">
        <f>IFERROR(IF(VLOOKUP($O1616,'APOIO-DESPESAS'!$A$3:$N$962,2,FALSE)="","",VLOOKUP($O1616,'APOIO-DESPESAS'!$A$3:$N$962,2,FALSE)),"")</f>
        <v/>
      </c>
      <c r="B1616" s="223" t="str">
        <f>IFERROR(IF(VLOOKUP($O1616,'APOIO-DESPESAS'!$A$3:$N$962,3,FALSE)="","",VLOOKUP($O1616,'APOIO-DESPESAS'!$A$3:$N$962,3,FALSE)),"")</f>
        <v/>
      </c>
      <c r="C1616" s="223" t="str">
        <f>IFERROR(IF(VLOOKUP($O1616,'APOIO-DESPESAS'!$A$3:$N$962,4,FALSE)="","",VLOOKUP($O1616,'APOIO-DESPESAS'!$A$3:$N$962,4,FALSE)),"")</f>
        <v/>
      </c>
      <c r="D1616" s="223" t="str">
        <f>IFERROR(IF(VLOOKUP($O1616,'APOIO-DESPESAS'!$A$3:$N$962,5,FALSE)="","",VLOOKUP($O1616,'APOIO-DESPESAS'!$A$3:$N$962,5,FALSE)),"")</f>
        <v/>
      </c>
      <c r="E1616" s="223" t="str">
        <f>IFERROR(IF(VLOOKUP($O1616,'APOIO-DESPESAS'!$A$3:$N$962,6,FALSE)="","",VLOOKUP($O1616,'APOIO-DESPESAS'!$A$3:$N$962,6,FALSE)),"")</f>
        <v/>
      </c>
      <c r="F1616" s="223" t="str">
        <f>IFERROR(IF(VLOOKUP($O1616,'APOIO-DESPESAS'!$A$3:$N$962,7,FALSE)="","",VLOOKUP($O1616,'APOIO-DESPESAS'!$A$3:$N$962,7,FALSE)),"")</f>
        <v/>
      </c>
      <c r="G1616" s="223" t="str">
        <f>IFERROR(IF(VLOOKUP($O1616,'APOIO-DESPESAS'!$A$3:$N$962,8,FALSE)="","",VLOOKUP($O1616,'APOIO-DESPESAS'!$A$3:$N$962,8,FALSE)),"")</f>
        <v/>
      </c>
      <c r="H1616" s="223" t="str">
        <f>IFERROR(IF(VLOOKUP($O1616,'APOIO-DESPESAS'!$A$3:$N$962,9,FALSE)="","",VLOOKUP($O1616,'APOIO-DESPESAS'!$A$3:$N$962,9,FALSE)),"")</f>
        <v/>
      </c>
      <c r="I1616" s="223" t="str">
        <f>IFERROR(IF(VLOOKUP($O1616,'APOIO-DESPESAS'!$A$3:$N$962,10,FALSE)="","",VLOOKUP($O1616,'APOIO-DESPESAS'!$A$3:$N$962,10,FALSE)),"")</f>
        <v/>
      </c>
      <c r="J1616" s="223" t="str">
        <f>IFERROR(IF(VLOOKUP($O1616,'APOIO-DESPESAS'!$A$3:$N$962,11,FALSE)="","",VLOOKUP($O1616,'APOIO-DESPESAS'!$A$3:$N$962,11,FALSE)),"")</f>
        <v/>
      </c>
      <c r="K1616" s="223" t="str">
        <f>IFERROR(IF(VLOOKUP($O1616,'APOIO-DESPESAS'!$A$3:$N$962,12,FALSE)="","",VLOOKUP($O1616,'APOIO-DESPESAS'!$A$3:$N$962,12,FALSE)),"")</f>
        <v/>
      </c>
      <c r="L1616" s="223" t="str">
        <f>IFERROR(IF(VLOOKUP($O1616,'APOIO-DESPESAS'!$A$3:$N$962,13,FALSE)="","",VLOOKUP($O1616,'APOIO-DESPESAS'!$A$3:$N$962,13,FALSE)),"")</f>
        <v/>
      </c>
      <c r="M1616" s="223" t="str">
        <f>IFERROR(IF(VLOOKUP($O1616,'APOIO-DESPESAS'!$A$3:$N$962,14,FALSE)="","",VLOOKUP($O1616,'APOIO-DESPESAS'!$A$3:$N$962,14,FALSE)),"")</f>
        <v/>
      </c>
      <c r="O1616" s="223">
        <f t="shared" si="25"/>
        <v>1614</v>
      </c>
    </row>
    <row r="1617" spans="1:15" x14ac:dyDescent="0.25">
      <c r="A1617" s="223" t="str">
        <f>IFERROR(IF(VLOOKUP($O1617,'APOIO-DESPESAS'!$A$3:$N$962,2,FALSE)="","",VLOOKUP($O1617,'APOIO-DESPESAS'!$A$3:$N$962,2,FALSE)),"")</f>
        <v/>
      </c>
      <c r="B1617" s="223" t="str">
        <f>IFERROR(IF(VLOOKUP($O1617,'APOIO-DESPESAS'!$A$3:$N$962,3,FALSE)="","",VLOOKUP($O1617,'APOIO-DESPESAS'!$A$3:$N$962,3,FALSE)),"")</f>
        <v/>
      </c>
      <c r="C1617" s="223" t="str">
        <f>IFERROR(IF(VLOOKUP($O1617,'APOIO-DESPESAS'!$A$3:$N$962,4,FALSE)="","",VLOOKUP($O1617,'APOIO-DESPESAS'!$A$3:$N$962,4,FALSE)),"")</f>
        <v/>
      </c>
      <c r="D1617" s="223" t="str">
        <f>IFERROR(IF(VLOOKUP($O1617,'APOIO-DESPESAS'!$A$3:$N$962,5,FALSE)="","",VLOOKUP($O1617,'APOIO-DESPESAS'!$A$3:$N$962,5,FALSE)),"")</f>
        <v/>
      </c>
      <c r="E1617" s="223" t="str">
        <f>IFERROR(IF(VLOOKUP($O1617,'APOIO-DESPESAS'!$A$3:$N$962,6,FALSE)="","",VLOOKUP($O1617,'APOIO-DESPESAS'!$A$3:$N$962,6,FALSE)),"")</f>
        <v/>
      </c>
      <c r="F1617" s="223" t="str">
        <f>IFERROR(IF(VLOOKUP($O1617,'APOIO-DESPESAS'!$A$3:$N$962,7,FALSE)="","",VLOOKUP($O1617,'APOIO-DESPESAS'!$A$3:$N$962,7,FALSE)),"")</f>
        <v/>
      </c>
      <c r="G1617" s="223" t="str">
        <f>IFERROR(IF(VLOOKUP($O1617,'APOIO-DESPESAS'!$A$3:$N$962,8,FALSE)="","",VLOOKUP($O1617,'APOIO-DESPESAS'!$A$3:$N$962,8,FALSE)),"")</f>
        <v/>
      </c>
      <c r="H1617" s="223" t="str">
        <f>IFERROR(IF(VLOOKUP($O1617,'APOIO-DESPESAS'!$A$3:$N$962,9,FALSE)="","",VLOOKUP($O1617,'APOIO-DESPESAS'!$A$3:$N$962,9,FALSE)),"")</f>
        <v/>
      </c>
      <c r="I1617" s="223" t="str">
        <f>IFERROR(IF(VLOOKUP($O1617,'APOIO-DESPESAS'!$A$3:$N$962,10,FALSE)="","",VLOOKUP($O1617,'APOIO-DESPESAS'!$A$3:$N$962,10,FALSE)),"")</f>
        <v/>
      </c>
      <c r="J1617" s="223" t="str">
        <f>IFERROR(IF(VLOOKUP($O1617,'APOIO-DESPESAS'!$A$3:$N$962,11,FALSE)="","",VLOOKUP($O1617,'APOIO-DESPESAS'!$A$3:$N$962,11,FALSE)),"")</f>
        <v/>
      </c>
      <c r="K1617" s="223" t="str">
        <f>IFERROR(IF(VLOOKUP($O1617,'APOIO-DESPESAS'!$A$3:$N$962,12,FALSE)="","",VLOOKUP($O1617,'APOIO-DESPESAS'!$A$3:$N$962,12,FALSE)),"")</f>
        <v/>
      </c>
      <c r="L1617" s="223" t="str">
        <f>IFERROR(IF(VLOOKUP($O1617,'APOIO-DESPESAS'!$A$3:$N$962,13,FALSE)="","",VLOOKUP($O1617,'APOIO-DESPESAS'!$A$3:$N$962,13,FALSE)),"")</f>
        <v/>
      </c>
      <c r="M1617" s="223" t="str">
        <f>IFERROR(IF(VLOOKUP($O1617,'APOIO-DESPESAS'!$A$3:$N$962,14,FALSE)="","",VLOOKUP($O1617,'APOIO-DESPESAS'!$A$3:$N$962,14,FALSE)),"")</f>
        <v/>
      </c>
      <c r="O1617" s="223">
        <f t="shared" si="25"/>
        <v>1615</v>
      </c>
    </row>
    <row r="1618" spans="1:15" x14ac:dyDescent="0.25">
      <c r="A1618" s="223" t="str">
        <f>IFERROR(IF(VLOOKUP($O1618,'APOIO-DESPESAS'!$A$3:$N$962,2,FALSE)="","",VLOOKUP($O1618,'APOIO-DESPESAS'!$A$3:$N$962,2,FALSE)),"")</f>
        <v/>
      </c>
      <c r="B1618" s="223" t="str">
        <f>IFERROR(IF(VLOOKUP($O1618,'APOIO-DESPESAS'!$A$3:$N$962,3,FALSE)="","",VLOOKUP($O1618,'APOIO-DESPESAS'!$A$3:$N$962,3,FALSE)),"")</f>
        <v/>
      </c>
      <c r="C1618" s="223" t="str">
        <f>IFERROR(IF(VLOOKUP($O1618,'APOIO-DESPESAS'!$A$3:$N$962,4,FALSE)="","",VLOOKUP($O1618,'APOIO-DESPESAS'!$A$3:$N$962,4,FALSE)),"")</f>
        <v/>
      </c>
      <c r="D1618" s="223" t="str">
        <f>IFERROR(IF(VLOOKUP($O1618,'APOIO-DESPESAS'!$A$3:$N$962,5,FALSE)="","",VLOOKUP($O1618,'APOIO-DESPESAS'!$A$3:$N$962,5,FALSE)),"")</f>
        <v/>
      </c>
      <c r="E1618" s="223" t="str">
        <f>IFERROR(IF(VLOOKUP($O1618,'APOIO-DESPESAS'!$A$3:$N$962,6,FALSE)="","",VLOOKUP($O1618,'APOIO-DESPESAS'!$A$3:$N$962,6,FALSE)),"")</f>
        <v/>
      </c>
      <c r="F1618" s="223" t="str">
        <f>IFERROR(IF(VLOOKUP($O1618,'APOIO-DESPESAS'!$A$3:$N$962,7,FALSE)="","",VLOOKUP($O1618,'APOIO-DESPESAS'!$A$3:$N$962,7,FALSE)),"")</f>
        <v/>
      </c>
      <c r="G1618" s="223" t="str">
        <f>IFERROR(IF(VLOOKUP($O1618,'APOIO-DESPESAS'!$A$3:$N$962,8,FALSE)="","",VLOOKUP($O1618,'APOIO-DESPESAS'!$A$3:$N$962,8,FALSE)),"")</f>
        <v/>
      </c>
      <c r="H1618" s="223" t="str">
        <f>IFERROR(IF(VLOOKUP($O1618,'APOIO-DESPESAS'!$A$3:$N$962,9,FALSE)="","",VLOOKUP($O1618,'APOIO-DESPESAS'!$A$3:$N$962,9,FALSE)),"")</f>
        <v/>
      </c>
      <c r="I1618" s="223" t="str">
        <f>IFERROR(IF(VLOOKUP($O1618,'APOIO-DESPESAS'!$A$3:$N$962,10,FALSE)="","",VLOOKUP($O1618,'APOIO-DESPESAS'!$A$3:$N$962,10,FALSE)),"")</f>
        <v/>
      </c>
      <c r="J1618" s="223" t="str">
        <f>IFERROR(IF(VLOOKUP($O1618,'APOIO-DESPESAS'!$A$3:$N$962,11,FALSE)="","",VLOOKUP($O1618,'APOIO-DESPESAS'!$A$3:$N$962,11,FALSE)),"")</f>
        <v/>
      </c>
      <c r="K1618" s="223" t="str">
        <f>IFERROR(IF(VLOOKUP($O1618,'APOIO-DESPESAS'!$A$3:$N$962,12,FALSE)="","",VLOOKUP($O1618,'APOIO-DESPESAS'!$A$3:$N$962,12,FALSE)),"")</f>
        <v/>
      </c>
      <c r="L1618" s="223" t="str">
        <f>IFERROR(IF(VLOOKUP($O1618,'APOIO-DESPESAS'!$A$3:$N$962,13,FALSE)="","",VLOOKUP($O1618,'APOIO-DESPESAS'!$A$3:$N$962,13,FALSE)),"")</f>
        <v/>
      </c>
      <c r="M1618" s="223" t="str">
        <f>IFERROR(IF(VLOOKUP($O1618,'APOIO-DESPESAS'!$A$3:$N$962,14,FALSE)="","",VLOOKUP($O1618,'APOIO-DESPESAS'!$A$3:$N$962,14,FALSE)),"")</f>
        <v/>
      </c>
      <c r="O1618" s="223">
        <f t="shared" si="25"/>
        <v>1616</v>
      </c>
    </row>
    <row r="1619" spans="1:15" x14ac:dyDescent="0.25">
      <c r="A1619" s="223" t="str">
        <f>IFERROR(IF(VLOOKUP($O1619,'APOIO-DESPESAS'!$A$3:$N$962,2,FALSE)="","",VLOOKUP($O1619,'APOIO-DESPESAS'!$A$3:$N$962,2,FALSE)),"")</f>
        <v/>
      </c>
      <c r="B1619" s="223" t="str">
        <f>IFERROR(IF(VLOOKUP($O1619,'APOIO-DESPESAS'!$A$3:$N$962,3,FALSE)="","",VLOOKUP($O1619,'APOIO-DESPESAS'!$A$3:$N$962,3,FALSE)),"")</f>
        <v/>
      </c>
      <c r="C1619" s="223" t="str">
        <f>IFERROR(IF(VLOOKUP($O1619,'APOIO-DESPESAS'!$A$3:$N$962,4,FALSE)="","",VLOOKUP($O1619,'APOIO-DESPESAS'!$A$3:$N$962,4,FALSE)),"")</f>
        <v/>
      </c>
      <c r="D1619" s="223" t="str">
        <f>IFERROR(IF(VLOOKUP($O1619,'APOIO-DESPESAS'!$A$3:$N$962,5,FALSE)="","",VLOOKUP($O1619,'APOIO-DESPESAS'!$A$3:$N$962,5,FALSE)),"")</f>
        <v/>
      </c>
      <c r="E1619" s="223" t="str">
        <f>IFERROR(IF(VLOOKUP($O1619,'APOIO-DESPESAS'!$A$3:$N$962,6,FALSE)="","",VLOOKUP($O1619,'APOIO-DESPESAS'!$A$3:$N$962,6,FALSE)),"")</f>
        <v/>
      </c>
      <c r="F1619" s="223" t="str">
        <f>IFERROR(IF(VLOOKUP($O1619,'APOIO-DESPESAS'!$A$3:$N$962,7,FALSE)="","",VLOOKUP($O1619,'APOIO-DESPESAS'!$A$3:$N$962,7,FALSE)),"")</f>
        <v/>
      </c>
      <c r="G1619" s="223" t="str">
        <f>IFERROR(IF(VLOOKUP($O1619,'APOIO-DESPESAS'!$A$3:$N$962,8,FALSE)="","",VLOOKUP($O1619,'APOIO-DESPESAS'!$A$3:$N$962,8,FALSE)),"")</f>
        <v/>
      </c>
      <c r="H1619" s="223" t="str">
        <f>IFERROR(IF(VLOOKUP($O1619,'APOIO-DESPESAS'!$A$3:$N$962,9,FALSE)="","",VLOOKUP($O1619,'APOIO-DESPESAS'!$A$3:$N$962,9,FALSE)),"")</f>
        <v/>
      </c>
      <c r="I1619" s="223" t="str">
        <f>IFERROR(IF(VLOOKUP($O1619,'APOIO-DESPESAS'!$A$3:$N$962,10,FALSE)="","",VLOOKUP($O1619,'APOIO-DESPESAS'!$A$3:$N$962,10,FALSE)),"")</f>
        <v/>
      </c>
      <c r="J1619" s="223" t="str">
        <f>IFERROR(IF(VLOOKUP($O1619,'APOIO-DESPESAS'!$A$3:$N$962,11,FALSE)="","",VLOOKUP($O1619,'APOIO-DESPESAS'!$A$3:$N$962,11,FALSE)),"")</f>
        <v/>
      </c>
      <c r="K1619" s="223" t="str">
        <f>IFERROR(IF(VLOOKUP($O1619,'APOIO-DESPESAS'!$A$3:$N$962,12,FALSE)="","",VLOOKUP($O1619,'APOIO-DESPESAS'!$A$3:$N$962,12,FALSE)),"")</f>
        <v/>
      </c>
      <c r="L1619" s="223" t="str">
        <f>IFERROR(IF(VLOOKUP($O1619,'APOIO-DESPESAS'!$A$3:$N$962,13,FALSE)="","",VLOOKUP($O1619,'APOIO-DESPESAS'!$A$3:$N$962,13,FALSE)),"")</f>
        <v/>
      </c>
      <c r="M1619" s="223" t="str">
        <f>IFERROR(IF(VLOOKUP($O1619,'APOIO-DESPESAS'!$A$3:$N$962,14,FALSE)="","",VLOOKUP($O1619,'APOIO-DESPESAS'!$A$3:$N$962,14,FALSE)),"")</f>
        <v/>
      </c>
      <c r="O1619" s="223">
        <f t="shared" si="25"/>
        <v>1617</v>
      </c>
    </row>
    <row r="1620" spans="1:15" x14ac:dyDescent="0.25">
      <c r="A1620" s="223" t="str">
        <f>IFERROR(IF(VLOOKUP($O1620,'APOIO-DESPESAS'!$A$3:$N$962,2,FALSE)="","",VLOOKUP($O1620,'APOIO-DESPESAS'!$A$3:$N$962,2,FALSE)),"")</f>
        <v/>
      </c>
      <c r="B1620" s="223" t="str">
        <f>IFERROR(IF(VLOOKUP($O1620,'APOIO-DESPESAS'!$A$3:$N$962,3,FALSE)="","",VLOOKUP($O1620,'APOIO-DESPESAS'!$A$3:$N$962,3,FALSE)),"")</f>
        <v/>
      </c>
      <c r="C1620" s="223" t="str">
        <f>IFERROR(IF(VLOOKUP($O1620,'APOIO-DESPESAS'!$A$3:$N$962,4,FALSE)="","",VLOOKUP($O1620,'APOIO-DESPESAS'!$A$3:$N$962,4,FALSE)),"")</f>
        <v/>
      </c>
      <c r="D1620" s="223" t="str">
        <f>IFERROR(IF(VLOOKUP($O1620,'APOIO-DESPESAS'!$A$3:$N$962,5,FALSE)="","",VLOOKUP($O1620,'APOIO-DESPESAS'!$A$3:$N$962,5,FALSE)),"")</f>
        <v/>
      </c>
      <c r="E1620" s="223" t="str">
        <f>IFERROR(IF(VLOOKUP($O1620,'APOIO-DESPESAS'!$A$3:$N$962,6,FALSE)="","",VLOOKUP($O1620,'APOIO-DESPESAS'!$A$3:$N$962,6,FALSE)),"")</f>
        <v/>
      </c>
      <c r="F1620" s="223" t="str">
        <f>IFERROR(IF(VLOOKUP($O1620,'APOIO-DESPESAS'!$A$3:$N$962,7,FALSE)="","",VLOOKUP($O1620,'APOIO-DESPESAS'!$A$3:$N$962,7,FALSE)),"")</f>
        <v/>
      </c>
      <c r="G1620" s="223" t="str">
        <f>IFERROR(IF(VLOOKUP($O1620,'APOIO-DESPESAS'!$A$3:$N$962,8,FALSE)="","",VLOOKUP($O1620,'APOIO-DESPESAS'!$A$3:$N$962,8,FALSE)),"")</f>
        <v/>
      </c>
      <c r="H1620" s="223" t="str">
        <f>IFERROR(IF(VLOOKUP($O1620,'APOIO-DESPESAS'!$A$3:$N$962,9,FALSE)="","",VLOOKUP($O1620,'APOIO-DESPESAS'!$A$3:$N$962,9,FALSE)),"")</f>
        <v/>
      </c>
      <c r="I1620" s="223" t="str">
        <f>IFERROR(IF(VLOOKUP($O1620,'APOIO-DESPESAS'!$A$3:$N$962,10,FALSE)="","",VLOOKUP($O1620,'APOIO-DESPESAS'!$A$3:$N$962,10,FALSE)),"")</f>
        <v/>
      </c>
      <c r="J1620" s="223" t="str">
        <f>IFERROR(IF(VLOOKUP($O1620,'APOIO-DESPESAS'!$A$3:$N$962,11,FALSE)="","",VLOOKUP($O1620,'APOIO-DESPESAS'!$A$3:$N$962,11,FALSE)),"")</f>
        <v/>
      </c>
      <c r="K1620" s="223" t="str">
        <f>IFERROR(IF(VLOOKUP($O1620,'APOIO-DESPESAS'!$A$3:$N$962,12,FALSE)="","",VLOOKUP($O1620,'APOIO-DESPESAS'!$A$3:$N$962,12,FALSE)),"")</f>
        <v/>
      </c>
      <c r="L1620" s="223" t="str">
        <f>IFERROR(IF(VLOOKUP($O1620,'APOIO-DESPESAS'!$A$3:$N$962,13,FALSE)="","",VLOOKUP($O1620,'APOIO-DESPESAS'!$A$3:$N$962,13,FALSE)),"")</f>
        <v/>
      </c>
      <c r="M1620" s="223" t="str">
        <f>IFERROR(IF(VLOOKUP($O1620,'APOIO-DESPESAS'!$A$3:$N$962,14,FALSE)="","",VLOOKUP($O1620,'APOIO-DESPESAS'!$A$3:$N$962,14,FALSE)),"")</f>
        <v/>
      </c>
      <c r="O1620" s="223">
        <f t="shared" si="25"/>
        <v>1618</v>
      </c>
    </row>
    <row r="1621" spans="1:15" x14ac:dyDescent="0.25">
      <c r="A1621" s="223" t="str">
        <f>IFERROR(IF(VLOOKUP($O1621,'APOIO-DESPESAS'!$A$3:$N$962,2,FALSE)="","",VLOOKUP($O1621,'APOIO-DESPESAS'!$A$3:$N$962,2,FALSE)),"")</f>
        <v/>
      </c>
      <c r="B1621" s="223" t="str">
        <f>IFERROR(IF(VLOOKUP($O1621,'APOIO-DESPESAS'!$A$3:$N$962,3,FALSE)="","",VLOOKUP($O1621,'APOIO-DESPESAS'!$A$3:$N$962,3,FALSE)),"")</f>
        <v/>
      </c>
      <c r="C1621" s="223" t="str">
        <f>IFERROR(IF(VLOOKUP($O1621,'APOIO-DESPESAS'!$A$3:$N$962,4,FALSE)="","",VLOOKUP($O1621,'APOIO-DESPESAS'!$A$3:$N$962,4,FALSE)),"")</f>
        <v/>
      </c>
      <c r="D1621" s="223" t="str">
        <f>IFERROR(IF(VLOOKUP($O1621,'APOIO-DESPESAS'!$A$3:$N$962,5,FALSE)="","",VLOOKUP($O1621,'APOIO-DESPESAS'!$A$3:$N$962,5,FALSE)),"")</f>
        <v/>
      </c>
      <c r="E1621" s="223" t="str">
        <f>IFERROR(IF(VLOOKUP($O1621,'APOIO-DESPESAS'!$A$3:$N$962,6,FALSE)="","",VLOOKUP($O1621,'APOIO-DESPESAS'!$A$3:$N$962,6,FALSE)),"")</f>
        <v/>
      </c>
      <c r="F1621" s="223" t="str">
        <f>IFERROR(IF(VLOOKUP($O1621,'APOIO-DESPESAS'!$A$3:$N$962,7,FALSE)="","",VLOOKUP($O1621,'APOIO-DESPESAS'!$A$3:$N$962,7,FALSE)),"")</f>
        <v/>
      </c>
      <c r="G1621" s="223" t="str">
        <f>IFERROR(IF(VLOOKUP($O1621,'APOIO-DESPESAS'!$A$3:$N$962,8,FALSE)="","",VLOOKUP($O1621,'APOIO-DESPESAS'!$A$3:$N$962,8,FALSE)),"")</f>
        <v/>
      </c>
      <c r="H1621" s="223" t="str">
        <f>IFERROR(IF(VLOOKUP($O1621,'APOIO-DESPESAS'!$A$3:$N$962,9,FALSE)="","",VLOOKUP($O1621,'APOIO-DESPESAS'!$A$3:$N$962,9,FALSE)),"")</f>
        <v/>
      </c>
      <c r="I1621" s="223" t="str">
        <f>IFERROR(IF(VLOOKUP($O1621,'APOIO-DESPESAS'!$A$3:$N$962,10,FALSE)="","",VLOOKUP($O1621,'APOIO-DESPESAS'!$A$3:$N$962,10,FALSE)),"")</f>
        <v/>
      </c>
      <c r="J1621" s="223" t="str">
        <f>IFERROR(IF(VLOOKUP($O1621,'APOIO-DESPESAS'!$A$3:$N$962,11,FALSE)="","",VLOOKUP($O1621,'APOIO-DESPESAS'!$A$3:$N$962,11,FALSE)),"")</f>
        <v/>
      </c>
      <c r="K1621" s="223" t="str">
        <f>IFERROR(IF(VLOOKUP($O1621,'APOIO-DESPESAS'!$A$3:$N$962,12,FALSE)="","",VLOOKUP($O1621,'APOIO-DESPESAS'!$A$3:$N$962,12,FALSE)),"")</f>
        <v/>
      </c>
      <c r="L1621" s="223" t="str">
        <f>IFERROR(IF(VLOOKUP($O1621,'APOIO-DESPESAS'!$A$3:$N$962,13,FALSE)="","",VLOOKUP($O1621,'APOIO-DESPESAS'!$A$3:$N$962,13,FALSE)),"")</f>
        <v/>
      </c>
      <c r="M1621" s="223" t="str">
        <f>IFERROR(IF(VLOOKUP($O1621,'APOIO-DESPESAS'!$A$3:$N$962,14,FALSE)="","",VLOOKUP($O1621,'APOIO-DESPESAS'!$A$3:$N$962,14,FALSE)),"")</f>
        <v/>
      </c>
      <c r="O1621" s="223">
        <f t="shared" si="25"/>
        <v>1619</v>
      </c>
    </row>
    <row r="1622" spans="1:15" x14ac:dyDescent="0.25">
      <c r="A1622" s="223" t="str">
        <f>IFERROR(IF(VLOOKUP($O1622,'APOIO-DESPESAS'!$A$3:$N$962,2,FALSE)="","",VLOOKUP($O1622,'APOIO-DESPESAS'!$A$3:$N$962,2,FALSE)),"")</f>
        <v/>
      </c>
      <c r="B1622" s="223" t="str">
        <f>IFERROR(IF(VLOOKUP($O1622,'APOIO-DESPESAS'!$A$3:$N$962,3,FALSE)="","",VLOOKUP($O1622,'APOIO-DESPESAS'!$A$3:$N$962,3,FALSE)),"")</f>
        <v/>
      </c>
      <c r="C1622" s="223" t="str">
        <f>IFERROR(IF(VLOOKUP($O1622,'APOIO-DESPESAS'!$A$3:$N$962,4,FALSE)="","",VLOOKUP($O1622,'APOIO-DESPESAS'!$A$3:$N$962,4,FALSE)),"")</f>
        <v/>
      </c>
      <c r="D1622" s="223" t="str">
        <f>IFERROR(IF(VLOOKUP($O1622,'APOIO-DESPESAS'!$A$3:$N$962,5,FALSE)="","",VLOOKUP($O1622,'APOIO-DESPESAS'!$A$3:$N$962,5,FALSE)),"")</f>
        <v/>
      </c>
      <c r="E1622" s="223" t="str">
        <f>IFERROR(IF(VLOOKUP($O1622,'APOIO-DESPESAS'!$A$3:$N$962,6,FALSE)="","",VLOOKUP($O1622,'APOIO-DESPESAS'!$A$3:$N$962,6,FALSE)),"")</f>
        <v/>
      </c>
      <c r="F1622" s="223" t="str">
        <f>IFERROR(IF(VLOOKUP($O1622,'APOIO-DESPESAS'!$A$3:$N$962,7,FALSE)="","",VLOOKUP($O1622,'APOIO-DESPESAS'!$A$3:$N$962,7,FALSE)),"")</f>
        <v/>
      </c>
      <c r="G1622" s="223" t="str">
        <f>IFERROR(IF(VLOOKUP($O1622,'APOIO-DESPESAS'!$A$3:$N$962,8,FALSE)="","",VLOOKUP($O1622,'APOIO-DESPESAS'!$A$3:$N$962,8,FALSE)),"")</f>
        <v/>
      </c>
      <c r="H1622" s="223" t="str">
        <f>IFERROR(IF(VLOOKUP($O1622,'APOIO-DESPESAS'!$A$3:$N$962,9,FALSE)="","",VLOOKUP($O1622,'APOIO-DESPESAS'!$A$3:$N$962,9,FALSE)),"")</f>
        <v/>
      </c>
      <c r="I1622" s="223" t="str">
        <f>IFERROR(IF(VLOOKUP($O1622,'APOIO-DESPESAS'!$A$3:$N$962,10,FALSE)="","",VLOOKUP($O1622,'APOIO-DESPESAS'!$A$3:$N$962,10,FALSE)),"")</f>
        <v/>
      </c>
      <c r="J1622" s="223" t="str">
        <f>IFERROR(IF(VLOOKUP($O1622,'APOIO-DESPESAS'!$A$3:$N$962,11,FALSE)="","",VLOOKUP($O1622,'APOIO-DESPESAS'!$A$3:$N$962,11,FALSE)),"")</f>
        <v/>
      </c>
      <c r="K1622" s="223" t="str">
        <f>IFERROR(IF(VLOOKUP($O1622,'APOIO-DESPESAS'!$A$3:$N$962,12,FALSE)="","",VLOOKUP($O1622,'APOIO-DESPESAS'!$A$3:$N$962,12,FALSE)),"")</f>
        <v/>
      </c>
      <c r="L1622" s="223" t="str">
        <f>IFERROR(IF(VLOOKUP($O1622,'APOIO-DESPESAS'!$A$3:$N$962,13,FALSE)="","",VLOOKUP($O1622,'APOIO-DESPESAS'!$A$3:$N$962,13,FALSE)),"")</f>
        <v/>
      </c>
      <c r="M1622" s="223" t="str">
        <f>IFERROR(IF(VLOOKUP($O1622,'APOIO-DESPESAS'!$A$3:$N$962,14,FALSE)="","",VLOOKUP($O1622,'APOIO-DESPESAS'!$A$3:$N$962,14,FALSE)),"")</f>
        <v/>
      </c>
      <c r="O1622" s="223">
        <f t="shared" si="25"/>
        <v>1620</v>
      </c>
    </row>
    <row r="1623" spans="1:15" x14ac:dyDescent="0.25">
      <c r="A1623" s="223" t="str">
        <f>IFERROR(IF(VLOOKUP($O1623,'APOIO-DESPESAS'!$A$3:$N$962,2,FALSE)="","",VLOOKUP($O1623,'APOIO-DESPESAS'!$A$3:$N$962,2,FALSE)),"")</f>
        <v/>
      </c>
      <c r="B1623" s="223" t="str">
        <f>IFERROR(IF(VLOOKUP($O1623,'APOIO-DESPESAS'!$A$3:$N$962,3,FALSE)="","",VLOOKUP($O1623,'APOIO-DESPESAS'!$A$3:$N$962,3,FALSE)),"")</f>
        <v/>
      </c>
      <c r="C1623" s="223" t="str">
        <f>IFERROR(IF(VLOOKUP($O1623,'APOIO-DESPESAS'!$A$3:$N$962,4,FALSE)="","",VLOOKUP($O1623,'APOIO-DESPESAS'!$A$3:$N$962,4,FALSE)),"")</f>
        <v/>
      </c>
      <c r="D1623" s="223" t="str">
        <f>IFERROR(IF(VLOOKUP($O1623,'APOIO-DESPESAS'!$A$3:$N$962,5,FALSE)="","",VLOOKUP($O1623,'APOIO-DESPESAS'!$A$3:$N$962,5,FALSE)),"")</f>
        <v/>
      </c>
      <c r="E1623" s="223" t="str">
        <f>IFERROR(IF(VLOOKUP($O1623,'APOIO-DESPESAS'!$A$3:$N$962,6,FALSE)="","",VLOOKUP($O1623,'APOIO-DESPESAS'!$A$3:$N$962,6,FALSE)),"")</f>
        <v/>
      </c>
      <c r="F1623" s="223" t="str">
        <f>IFERROR(IF(VLOOKUP($O1623,'APOIO-DESPESAS'!$A$3:$N$962,7,FALSE)="","",VLOOKUP($O1623,'APOIO-DESPESAS'!$A$3:$N$962,7,FALSE)),"")</f>
        <v/>
      </c>
      <c r="G1623" s="223" t="str">
        <f>IFERROR(IF(VLOOKUP($O1623,'APOIO-DESPESAS'!$A$3:$N$962,8,FALSE)="","",VLOOKUP($O1623,'APOIO-DESPESAS'!$A$3:$N$962,8,FALSE)),"")</f>
        <v/>
      </c>
      <c r="H1623" s="223" t="str">
        <f>IFERROR(IF(VLOOKUP($O1623,'APOIO-DESPESAS'!$A$3:$N$962,9,FALSE)="","",VLOOKUP($O1623,'APOIO-DESPESAS'!$A$3:$N$962,9,FALSE)),"")</f>
        <v/>
      </c>
      <c r="I1623" s="223" t="str">
        <f>IFERROR(IF(VLOOKUP($O1623,'APOIO-DESPESAS'!$A$3:$N$962,10,FALSE)="","",VLOOKUP($O1623,'APOIO-DESPESAS'!$A$3:$N$962,10,FALSE)),"")</f>
        <v/>
      </c>
      <c r="J1623" s="223" t="str">
        <f>IFERROR(IF(VLOOKUP($O1623,'APOIO-DESPESAS'!$A$3:$N$962,11,FALSE)="","",VLOOKUP($O1623,'APOIO-DESPESAS'!$A$3:$N$962,11,FALSE)),"")</f>
        <v/>
      </c>
      <c r="K1623" s="223" t="str">
        <f>IFERROR(IF(VLOOKUP($O1623,'APOIO-DESPESAS'!$A$3:$N$962,12,FALSE)="","",VLOOKUP($O1623,'APOIO-DESPESAS'!$A$3:$N$962,12,FALSE)),"")</f>
        <v/>
      </c>
      <c r="L1623" s="223" t="str">
        <f>IFERROR(IF(VLOOKUP($O1623,'APOIO-DESPESAS'!$A$3:$N$962,13,FALSE)="","",VLOOKUP($O1623,'APOIO-DESPESAS'!$A$3:$N$962,13,FALSE)),"")</f>
        <v/>
      </c>
      <c r="M1623" s="223" t="str">
        <f>IFERROR(IF(VLOOKUP($O1623,'APOIO-DESPESAS'!$A$3:$N$962,14,FALSE)="","",VLOOKUP($O1623,'APOIO-DESPESAS'!$A$3:$N$962,14,FALSE)),"")</f>
        <v/>
      </c>
      <c r="O1623" s="223">
        <f t="shared" si="25"/>
        <v>1621</v>
      </c>
    </row>
    <row r="1624" spans="1:15" x14ac:dyDescent="0.25">
      <c r="A1624" s="223" t="str">
        <f>IFERROR(IF(VLOOKUP($O1624,'APOIO-DESPESAS'!$A$3:$N$962,2,FALSE)="","",VLOOKUP($O1624,'APOIO-DESPESAS'!$A$3:$N$962,2,FALSE)),"")</f>
        <v/>
      </c>
      <c r="B1624" s="223" t="str">
        <f>IFERROR(IF(VLOOKUP($O1624,'APOIO-DESPESAS'!$A$3:$N$962,3,FALSE)="","",VLOOKUP($O1624,'APOIO-DESPESAS'!$A$3:$N$962,3,FALSE)),"")</f>
        <v/>
      </c>
      <c r="C1624" s="223" t="str">
        <f>IFERROR(IF(VLOOKUP($O1624,'APOIO-DESPESAS'!$A$3:$N$962,4,FALSE)="","",VLOOKUP($O1624,'APOIO-DESPESAS'!$A$3:$N$962,4,FALSE)),"")</f>
        <v/>
      </c>
      <c r="D1624" s="223" t="str">
        <f>IFERROR(IF(VLOOKUP($O1624,'APOIO-DESPESAS'!$A$3:$N$962,5,FALSE)="","",VLOOKUP($O1624,'APOIO-DESPESAS'!$A$3:$N$962,5,FALSE)),"")</f>
        <v/>
      </c>
      <c r="E1624" s="223" t="str">
        <f>IFERROR(IF(VLOOKUP($O1624,'APOIO-DESPESAS'!$A$3:$N$962,6,FALSE)="","",VLOOKUP($O1624,'APOIO-DESPESAS'!$A$3:$N$962,6,FALSE)),"")</f>
        <v/>
      </c>
      <c r="F1624" s="223" t="str">
        <f>IFERROR(IF(VLOOKUP($O1624,'APOIO-DESPESAS'!$A$3:$N$962,7,FALSE)="","",VLOOKUP($O1624,'APOIO-DESPESAS'!$A$3:$N$962,7,FALSE)),"")</f>
        <v/>
      </c>
      <c r="G1624" s="223" t="str">
        <f>IFERROR(IF(VLOOKUP($O1624,'APOIO-DESPESAS'!$A$3:$N$962,8,FALSE)="","",VLOOKUP($O1624,'APOIO-DESPESAS'!$A$3:$N$962,8,FALSE)),"")</f>
        <v/>
      </c>
      <c r="H1624" s="223" t="str">
        <f>IFERROR(IF(VLOOKUP($O1624,'APOIO-DESPESAS'!$A$3:$N$962,9,FALSE)="","",VLOOKUP($O1624,'APOIO-DESPESAS'!$A$3:$N$962,9,FALSE)),"")</f>
        <v/>
      </c>
      <c r="I1624" s="223" t="str">
        <f>IFERROR(IF(VLOOKUP($O1624,'APOIO-DESPESAS'!$A$3:$N$962,10,FALSE)="","",VLOOKUP($O1624,'APOIO-DESPESAS'!$A$3:$N$962,10,FALSE)),"")</f>
        <v/>
      </c>
      <c r="J1624" s="223" t="str">
        <f>IFERROR(IF(VLOOKUP($O1624,'APOIO-DESPESAS'!$A$3:$N$962,11,FALSE)="","",VLOOKUP($O1624,'APOIO-DESPESAS'!$A$3:$N$962,11,FALSE)),"")</f>
        <v/>
      </c>
      <c r="K1624" s="223" t="str">
        <f>IFERROR(IF(VLOOKUP($O1624,'APOIO-DESPESAS'!$A$3:$N$962,12,FALSE)="","",VLOOKUP($O1624,'APOIO-DESPESAS'!$A$3:$N$962,12,FALSE)),"")</f>
        <v/>
      </c>
      <c r="L1624" s="223" t="str">
        <f>IFERROR(IF(VLOOKUP($O1624,'APOIO-DESPESAS'!$A$3:$N$962,13,FALSE)="","",VLOOKUP($O1624,'APOIO-DESPESAS'!$A$3:$N$962,13,FALSE)),"")</f>
        <v/>
      </c>
      <c r="M1624" s="223" t="str">
        <f>IFERROR(IF(VLOOKUP($O1624,'APOIO-DESPESAS'!$A$3:$N$962,14,FALSE)="","",VLOOKUP($O1624,'APOIO-DESPESAS'!$A$3:$N$962,14,FALSE)),"")</f>
        <v/>
      </c>
      <c r="O1624" s="223">
        <f t="shared" si="25"/>
        <v>1622</v>
      </c>
    </row>
    <row r="1625" spans="1:15" x14ac:dyDescent="0.25">
      <c r="A1625" s="223" t="str">
        <f>IFERROR(IF(VLOOKUP($O1625,'APOIO-DESPESAS'!$A$3:$N$962,2,FALSE)="","",VLOOKUP($O1625,'APOIO-DESPESAS'!$A$3:$N$962,2,FALSE)),"")</f>
        <v/>
      </c>
      <c r="B1625" s="223" t="str">
        <f>IFERROR(IF(VLOOKUP($O1625,'APOIO-DESPESAS'!$A$3:$N$962,3,FALSE)="","",VLOOKUP($O1625,'APOIO-DESPESAS'!$A$3:$N$962,3,FALSE)),"")</f>
        <v/>
      </c>
      <c r="C1625" s="223" t="str">
        <f>IFERROR(IF(VLOOKUP($O1625,'APOIO-DESPESAS'!$A$3:$N$962,4,FALSE)="","",VLOOKUP($O1625,'APOIO-DESPESAS'!$A$3:$N$962,4,FALSE)),"")</f>
        <v/>
      </c>
      <c r="D1625" s="223" t="str">
        <f>IFERROR(IF(VLOOKUP($O1625,'APOIO-DESPESAS'!$A$3:$N$962,5,FALSE)="","",VLOOKUP($O1625,'APOIO-DESPESAS'!$A$3:$N$962,5,FALSE)),"")</f>
        <v/>
      </c>
      <c r="E1625" s="223" t="str">
        <f>IFERROR(IF(VLOOKUP($O1625,'APOIO-DESPESAS'!$A$3:$N$962,6,FALSE)="","",VLOOKUP($O1625,'APOIO-DESPESAS'!$A$3:$N$962,6,FALSE)),"")</f>
        <v/>
      </c>
      <c r="F1625" s="223" t="str">
        <f>IFERROR(IF(VLOOKUP($O1625,'APOIO-DESPESAS'!$A$3:$N$962,7,FALSE)="","",VLOOKUP($O1625,'APOIO-DESPESAS'!$A$3:$N$962,7,FALSE)),"")</f>
        <v/>
      </c>
      <c r="G1625" s="223" t="str">
        <f>IFERROR(IF(VLOOKUP($O1625,'APOIO-DESPESAS'!$A$3:$N$962,8,FALSE)="","",VLOOKUP($O1625,'APOIO-DESPESAS'!$A$3:$N$962,8,FALSE)),"")</f>
        <v/>
      </c>
      <c r="H1625" s="223" t="str">
        <f>IFERROR(IF(VLOOKUP($O1625,'APOIO-DESPESAS'!$A$3:$N$962,9,FALSE)="","",VLOOKUP($O1625,'APOIO-DESPESAS'!$A$3:$N$962,9,FALSE)),"")</f>
        <v/>
      </c>
      <c r="I1625" s="223" t="str">
        <f>IFERROR(IF(VLOOKUP($O1625,'APOIO-DESPESAS'!$A$3:$N$962,10,FALSE)="","",VLOOKUP($O1625,'APOIO-DESPESAS'!$A$3:$N$962,10,FALSE)),"")</f>
        <v/>
      </c>
      <c r="J1625" s="223" t="str">
        <f>IFERROR(IF(VLOOKUP($O1625,'APOIO-DESPESAS'!$A$3:$N$962,11,FALSE)="","",VLOOKUP($O1625,'APOIO-DESPESAS'!$A$3:$N$962,11,FALSE)),"")</f>
        <v/>
      </c>
      <c r="K1625" s="223" t="str">
        <f>IFERROR(IF(VLOOKUP($O1625,'APOIO-DESPESAS'!$A$3:$N$962,12,FALSE)="","",VLOOKUP($O1625,'APOIO-DESPESAS'!$A$3:$N$962,12,FALSE)),"")</f>
        <v/>
      </c>
      <c r="L1625" s="223" t="str">
        <f>IFERROR(IF(VLOOKUP($O1625,'APOIO-DESPESAS'!$A$3:$N$962,13,FALSE)="","",VLOOKUP($O1625,'APOIO-DESPESAS'!$A$3:$N$962,13,FALSE)),"")</f>
        <v/>
      </c>
      <c r="M1625" s="223" t="str">
        <f>IFERROR(IF(VLOOKUP($O1625,'APOIO-DESPESAS'!$A$3:$N$962,14,FALSE)="","",VLOOKUP($O1625,'APOIO-DESPESAS'!$A$3:$N$962,14,FALSE)),"")</f>
        <v/>
      </c>
      <c r="O1625" s="223">
        <f t="shared" si="25"/>
        <v>1623</v>
      </c>
    </row>
    <row r="1626" spans="1:15" x14ac:dyDescent="0.25">
      <c r="A1626" s="223" t="str">
        <f>IFERROR(IF(VLOOKUP($O1626,'APOIO-DESPESAS'!$A$3:$N$962,2,FALSE)="","",VLOOKUP($O1626,'APOIO-DESPESAS'!$A$3:$N$962,2,FALSE)),"")</f>
        <v/>
      </c>
      <c r="B1626" s="223" t="str">
        <f>IFERROR(IF(VLOOKUP($O1626,'APOIO-DESPESAS'!$A$3:$N$962,3,FALSE)="","",VLOOKUP($O1626,'APOIO-DESPESAS'!$A$3:$N$962,3,FALSE)),"")</f>
        <v/>
      </c>
      <c r="C1626" s="223" t="str">
        <f>IFERROR(IF(VLOOKUP($O1626,'APOIO-DESPESAS'!$A$3:$N$962,4,FALSE)="","",VLOOKUP($O1626,'APOIO-DESPESAS'!$A$3:$N$962,4,FALSE)),"")</f>
        <v/>
      </c>
      <c r="D1626" s="223" t="str">
        <f>IFERROR(IF(VLOOKUP($O1626,'APOIO-DESPESAS'!$A$3:$N$962,5,FALSE)="","",VLOOKUP($O1626,'APOIO-DESPESAS'!$A$3:$N$962,5,FALSE)),"")</f>
        <v/>
      </c>
      <c r="E1626" s="223" t="str">
        <f>IFERROR(IF(VLOOKUP($O1626,'APOIO-DESPESAS'!$A$3:$N$962,6,FALSE)="","",VLOOKUP($O1626,'APOIO-DESPESAS'!$A$3:$N$962,6,FALSE)),"")</f>
        <v/>
      </c>
      <c r="F1626" s="223" t="str">
        <f>IFERROR(IF(VLOOKUP($O1626,'APOIO-DESPESAS'!$A$3:$N$962,7,FALSE)="","",VLOOKUP($O1626,'APOIO-DESPESAS'!$A$3:$N$962,7,FALSE)),"")</f>
        <v/>
      </c>
      <c r="G1626" s="223" t="str">
        <f>IFERROR(IF(VLOOKUP($O1626,'APOIO-DESPESAS'!$A$3:$N$962,8,FALSE)="","",VLOOKUP($O1626,'APOIO-DESPESAS'!$A$3:$N$962,8,FALSE)),"")</f>
        <v/>
      </c>
      <c r="H1626" s="223" t="str">
        <f>IFERROR(IF(VLOOKUP($O1626,'APOIO-DESPESAS'!$A$3:$N$962,9,FALSE)="","",VLOOKUP($O1626,'APOIO-DESPESAS'!$A$3:$N$962,9,FALSE)),"")</f>
        <v/>
      </c>
      <c r="I1626" s="223" t="str">
        <f>IFERROR(IF(VLOOKUP($O1626,'APOIO-DESPESAS'!$A$3:$N$962,10,FALSE)="","",VLOOKUP($O1626,'APOIO-DESPESAS'!$A$3:$N$962,10,FALSE)),"")</f>
        <v/>
      </c>
      <c r="J1626" s="223" t="str">
        <f>IFERROR(IF(VLOOKUP($O1626,'APOIO-DESPESAS'!$A$3:$N$962,11,FALSE)="","",VLOOKUP($O1626,'APOIO-DESPESAS'!$A$3:$N$962,11,FALSE)),"")</f>
        <v/>
      </c>
      <c r="K1626" s="223" t="str">
        <f>IFERROR(IF(VLOOKUP($O1626,'APOIO-DESPESAS'!$A$3:$N$962,12,FALSE)="","",VLOOKUP($O1626,'APOIO-DESPESAS'!$A$3:$N$962,12,FALSE)),"")</f>
        <v/>
      </c>
      <c r="L1626" s="223" t="str">
        <f>IFERROR(IF(VLOOKUP($O1626,'APOIO-DESPESAS'!$A$3:$N$962,13,FALSE)="","",VLOOKUP($O1626,'APOIO-DESPESAS'!$A$3:$N$962,13,FALSE)),"")</f>
        <v/>
      </c>
      <c r="M1626" s="223" t="str">
        <f>IFERROR(IF(VLOOKUP($O1626,'APOIO-DESPESAS'!$A$3:$N$962,14,FALSE)="","",VLOOKUP($O1626,'APOIO-DESPESAS'!$A$3:$N$962,14,FALSE)),"")</f>
        <v/>
      </c>
      <c r="O1626" s="223">
        <f t="shared" si="25"/>
        <v>1624</v>
      </c>
    </row>
    <row r="1627" spans="1:15" x14ac:dyDescent="0.25">
      <c r="A1627" s="223" t="str">
        <f>IFERROR(IF(VLOOKUP($O1627,'APOIO-DESPESAS'!$A$3:$N$962,2,FALSE)="","",VLOOKUP($O1627,'APOIO-DESPESAS'!$A$3:$N$962,2,FALSE)),"")</f>
        <v/>
      </c>
      <c r="B1627" s="223" t="str">
        <f>IFERROR(IF(VLOOKUP($O1627,'APOIO-DESPESAS'!$A$3:$N$962,3,FALSE)="","",VLOOKUP($O1627,'APOIO-DESPESAS'!$A$3:$N$962,3,FALSE)),"")</f>
        <v/>
      </c>
      <c r="C1627" s="223" t="str">
        <f>IFERROR(IF(VLOOKUP($O1627,'APOIO-DESPESAS'!$A$3:$N$962,4,FALSE)="","",VLOOKUP($O1627,'APOIO-DESPESAS'!$A$3:$N$962,4,FALSE)),"")</f>
        <v/>
      </c>
      <c r="D1627" s="223" t="str">
        <f>IFERROR(IF(VLOOKUP($O1627,'APOIO-DESPESAS'!$A$3:$N$962,5,FALSE)="","",VLOOKUP($O1627,'APOIO-DESPESAS'!$A$3:$N$962,5,FALSE)),"")</f>
        <v/>
      </c>
      <c r="E1627" s="223" t="str">
        <f>IFERROR(IF(VLOOKUP($O1627,'APOIO-DESPESAS'!$A$3:$N$962,6,FALSE)="","",VLOOKUP($O1627,'APOIO-DESPESAS'!$A$3:$N$962,6,FALSE)),"")</f>
        <v/>
      </c>
      <c r="F1627" s="223" t="str">
        <f>IFERROR(IF(VLOOKUP($O1627,'APOIO-DESPESAS'!$A$3:$N$962,7,FALSE)="","",VLOOKUP($O1627,'APOIO-DESPESAS'!$A$3:$N$962,7,FALSE)),"")</f>
        <v/>
      </c>
      <c r="G1627" s="223" t="str">
        <f>IFERROR(IF(VLOOKUP($O1627,'APOIO-DESPESAS'!$A$3:$N$962,8,FALSE)="","",VLOOKUP($O1627,'APOIO-DESPESAS'!$A$3:$N$962,8,FALSE)),"")</f>
        <v/>
      </c>
      <c r="H1627" s="223" t="str">
        <f>IFERROR(IF(VLOOKUP($O1627,'APOIO-DESPESAS'!$A$3:$N$962,9,FALSE)="","",VLOOKUP($O1627,'APOIO-DESPESAS'!$A$3:$N$962,9,FALSE)),"")</f>
        <v/>
      </c>
      <c r="I1627" s="223" t="str">
        <f>IFERROR(IF(VLOOKUP($O1627,'APOIO-DESPESAS'!$A$3:$N$962,10,FALSE)="","",VLOOKUP($O1627,'APOIO-DESPESAS'!$A$3:$N$962,10,FALSE)),"")</f>
        <v/>
      </c>
      <c r="J1627" s="223" t="str">
        <f>IFERROR(IF(VLOOKUP($O1627,'APOIO-DESPESAS'!$A$3:$N$962,11,FALSE)="","",VLOOKUP($O1627,'APOIO-DESPESAS'!$A$3:$N$962,11,FALSE)),"")</f>
        <v/>
      </c>
      <c r="K1627" s="223" t="str">
        <f>IFERROR(IF(VLOOKUP($O1627,'APOIO-DESPESAS'!$A$3:$N$962,12,FALSE)="","",VLOOKUP($O1627,'APOIO-DESPESAS'!$A$3:$N$962,12,FALSE)),"")</f>
        <v/>
      </c>
      <c r="L1627" s="223" t="str">
        <f>IFERROR(IF(VLOOKUP($O1627,'APOIO-DESPESAS'!$A$3:$N$962,13,FALSE)="","",VLOOKUP($O1627,'APOIO-DESPESAS'!$A$3:$N$962,13,FALSE)),"")</f>
        <v/>
      </c>
      <c r="M1627" s="223" t="str">
        <f>IFERROR(IF(VLOOKUP($O1627,'APOIO-DESPESAS'!$A$3:$N$962,14,FALSE)="","",VLOOKUP($O1627,'APOIO-DESPESAS'!$A$3:$N$962,14,FALSE)),"")</f>
        <v/>
      </c>
      <c r="O1627" s="223">
        <f t="shared" si="25"/>
        <v>1625</v>
      </c>
    </row>
    <row r="1628" spans="1:15" x14ac:dyDescent="0.25">
      <c r="A1628" s="223" t="str">
        <f>IFERROR(IF(VLOOKUP($O1628,'APOIO-DESPESAS'!$A$3:$N$962,2,FALSE)="","",VLOOKUP($O1628,'APOIO-DESPESAS'!$A$3:$N$962,2,FALSE)),"")</f>
        <v/>
      </c>
      <c r="B1628" s="223" t="str">
        <f>IFERROR(IF(VLOOKUP($O1628,'APOIO-DESPESAS'!$A$3:$N$962,3,FALSE)="","",VLOOKUP($O1628,'APOIO-DESPESAS'!$A$3:$N$962,3,FALSE)),"")</f>
        <v/>
      </c>
      <c r="C1628" s="223" t="str">
        <f>IFERROR(IF(VLOOKUP($O1628,'APOIO-DESPESAS'!$A$3:$N$962,4,FALSE)="","",VLOOKUP($O1628,'APOIO-DESPESAS'!$A$3:$N$962,4,FALSE)),"")</f>
        <v/>
      </c>
      <c r="D1628" s="223" t="str">
        <f>IFERROR(IF(VLOOKUP($O1628,'APOIO-DESPESAS'!$A$3:$N$962,5,FALSE)="","",VLOOKUP($O1628,'APOIO-DESPESAS'!$A$3:$N$962,5,FALSE)),"")</f>
        <v/>
      </c>
      <c r="E1628" s="223" t="str">
        <f>IFERROR(IF(VLOOKUP($O1628,'APOIO-DESPESAS'!$A$3:$N$962,6,FALSE)="","",VLOOKUP($O1628,'APOIO-DESPESAS'!$A$3:$N$962,6,FALSE)),"")</f>
        <v/>
      </c>
      <c r="F1628" s="223" t="str">
        <f>IFERROR(IF(VLOOKUP($O1628,'APOIO-DESPESAS'!$A$3:$N$962,7,FALSE)="","",VLOOKUP($O1628,'APOIO-DESPESAS'!$A$3:$N$962,7,FALSE)),"")</f>
        <v/>
      </c>
      <c r="G1628" s="223" t="str">
        <f>IFERROR(IF(VLOOKUP($O1628,'APOIO-DESPESAS'!$A$3:$N$962,8,FALSE)="","",VLOOKUP($O1628,'APOIO-DESPESAS'!$A$3:$N$962,8,FALSE)),"")</f>
        <v/>
      </c>
      <c r="H1628" s="223" t="str">
        <f>IFERROR(IF(VLOOKUP($O1628,'APOIO-DESPESAS'!$A$3:$N$962,9,FALSE)="","",VLOOKUP($O1628,'APOIO-DESPESAS'!$A$3:$N$962,9,FALSE)),"")</f>
        <v/>
      </c>
      <c r="I1628" s="223" t="str">
        <f>IFERROR(IF(VLOOKUP($O1628,'APOIO-DESPESAS'!$A$3:$N$962,10,FALSE)="","",VLOOKUP($O1628,'APOIO-DESPESAS'!$A$3:$N$962,10,FALSE)),"")</f>
        <v/>
      </c>
      <c r="J1628" s="223" t="str">
        <f>IFERROR(IF(VLOOKUP($O1628,'APOIO-DESPESAS'!$A$3:$N$962,11,FALSE)="","",VLOOKUP($O1628,'APOIO-DESPESAS'!$A$3:$N$962,11,FALSE)),"")</f>
        <v/>
      </c>
      <c r="K1628" s="223" t="str">
        <f>IFERROR(IF(VLOOKUP($O1628,'APOIO-DESPESAS'!$A$3:$N$962,12,FALSE)="","",VLOOKUP($O1628,'APOIO-DESPESAS'!$A$3:$N$962,12,FALSE)),"")</f>
        <v/>
      </c>
      <c r="L1628" s="223" t="str">
        <f>IFERROR(IF(VLOOKUP($O1628,'APOIO-DESPESAS'!$A$3:$N$962,13,FALSE)="","",VLOOKUP($O1628,'APOIO-DESPESAS'!$A$3:$N$962,13,FALSE)),"")</f>
        <v/>
      </c>
      <c r="M1628" s="223" t="str">
        <f>IFERROR(IF(VLOOKUP($O1628,'APOIO-DESPESAS'!$A$3:$N$962,14,FALSE)="","",VLOOKUP($O1628,'APOIO-DESPESAS'!$A$3:$N$962,14,FALSE)),"")</f>
        <v/>
      </c>
      <c r="O1628" s="223">
        <f t="shared" si="25"/>
        <v>1626</v>
      </c>
    </row>
    <row r="1629" spans="1:15" x14ac:dyDescent="0.25">
      <c r="A1629" s="223" t="str">
        <f>IFERROR(IF(VLOOKUP($O1629,'APOIO-DESPESAS'!$A$3:$N$962,2,FALSE)="","",VLOOKUP($O1629,'APOIO-DESPESAS'!$A$3:$N$962,2,FALSE)),"")</f>
        <v/>
      </c>
      <c r="B1629" s="223" t="str">
        <f>IFERROR(IF(VLOOKUP($O1629,'APOIO-DESPESAS'!$A$3:$N$962,3,FALSE)="","",VLOOKUP($O1629,'APOIO-DESPESAS'!$A$3:$N$962,3,FALSE)),"")</f>
        <v/>
      </c>
      <c r="C1629" s="223" t="str">
        <f>IFERROR(IF(VLOOKUP($O1629,'APOIO-DESPESAS'!$A$3:$N$962,4,FALSE)="","",VLOOKUP($O1629,'APOIO-DESPESAS'!$A$3:$N$962,4,FALSE)),"")</f>
        <v/>
      </c>
      <c r="D1629" s="223" t="str">
        <f>IFERROR(IF(VLOOKUP($O1629,'APOIO-DESPESAS'!$A$3:$N$962,5,FALSE)="","",VLOOKUP($O1629,'APOIO-DESPESAS'!$A$3:$N$962,5,FALSE)),"")</f>
        <v/>
      </c>
      <c r="E1629" s="223" t="str">
        <f>IFERROR(IF(VLOOKUP($O1629,'APOIO-DESPESAS'!$A$3:$N$962,6,FALSE)="","",VLOOKUP($O1629,'APOIO-DESPESAS'!$A$3:$N$962,6,FALSE)),"")</f>
        <v/>
      </c>
      <c r="F1629" s="223" t="str">
        <f>IFERROR(IF(VLOOKUP($O1629,'APOIO-DESPESAS'!$A$3:$N$962,7,FALSE)="","",VLOOKUP($O1629,'APOIO-DESPESAS'!$A$3:$N$962,7,FALSE)),"")</f>
        <v/>
      </c>
      <c r="G1629" s="223" t="str">
        <f>IFERROR(IF(VLOOKUP($O1629,'APOIO-DESPESAS'!$A$3:$N$962,8,FALSE)="","",VLOOKUP($O1629,'APOIO-DESPESAS'!$A$3:$N$962,8,FALSE)),"")</f>
        <v/>
      </c>
      <c r="H1629" s="223" t="str">
        <f>IFERROR(IF(VLOOKUP($O1629,'APOIO-DESPESAS'!$A$3:$N$962,9,FALSE)="","",VLOOKUP($O1629,'APOIO-DESPESAS'!$A$3:$N$962,9,FALSE)),"")</f>
        <v/>
      </c>
      <c r="I1629" s="223" t="str">
        <f>IFERROR(IF(VLOOKUP($O1629,'APOIO-DESPESAS'!$A$3:$N$962,10,FALSE)="","",VLOOKUP($O1629,'APOIO-DESPESAS'!$A$3:$N$962,10,FALSE)),"")</f>
        <v/>
      </c>
      <c r="J1629" s="223" t="str">
        <f>IFERROR(IF(VLOOKUP($O1629,'APOIO-DESPESAS'!$A$3:$N$962,11,FALSE)="","",VLOOKUP($O1629,'APOIO-DESPESAS'!$A$3:$N$962,11,FALSE)),"")</f>
        <v/>
      </c>
      <c r="K1629" s="223" t="str">
        <f>IFERROR(IF(VLOOKUP($O1629,'APOIO-DESPESAS'!$A$3:$N$962,12,FALSE)="","",VLOOKUP($O1629,'APOIO-DESPESAS'!$A$3:$N$962,12,FALSE)),"")</f>
        <v/>
      </c>
      <c r="L1629" s="223" t="str">
        <f>IFERROR(IF(VLOOKUP($O1629,'APOIO-DESPESAS'!$A$3:$N$962,13,FALSE)="","",VLOOKUP($O1629,'APOIO-DESPESAS'!$A$3:$N$962,13,FALSE)),"")</f>
        <v/>
      </c>
      <c r="M1629" s="223" t="str">
        <f>IFERROR(IF(VLOOKUP($O1629,'APOIO-DESPESAS'!$A$3:$N$962,14,FALSE)="","",VLOOKUP($O1629,'APOIO-DESPESAS'!$A$3:$N$962,14,FALSE)),"")</f>
        <v/>
      </c>
      <c r="O1629" s="223">
        <f t="shared" si="25"/>
        <v>1627</v>
      </c>
    </row>
    <row r="1630" spans="1:15" x14ac:dyDescent="0.25">
      <c r="A1630" s="223" t="str">
        <f>IFERROR(IF(VLOOKUP($O1630,'APOIO-DESPESAS'!$A$3:$N$962,2,FALSE)="","",VLOOKUP($O1630,'APOIO-DESPESAS'!$A$3:$N$962,2,FALSE)),"")</f>
        <v/>
      </c>
      <c r="B1630" s="223" t="str">
        <f>IFERROR(IF(VLOOKUP($O1630,'APOIO-DESPESAS'!$A$3:$N$962,3,FALSE)="","",VLOOKUP($O1630,'APOIO-DESPESAS'!$A$3:$N$962,3,FALSE)),"")</f>
        <v/>
      </c>
      <c r="C1630" s="223" t="str">
        <f>IFERROR(IF(VLOOKUP($O1630,'APOIO-DESPESAS'!$A$3:$N$962,4,FALSE)="","",VLOOKUP($O1630,'APOIO-DESPESAS'!$A$3:$N$962,4,FALSE)),"")</f>
        <v/>
      </c>
      <c r="D1630" s="223" t="str">
        <f>IFERROR(IF(VLOOKUP($O1630,'APOIO-DESPESAS'!$A$3:$N$962,5,FALSE)="","",VLOOKUP($O1630,'APOIO-DESPESAS'!$A$3:$N$962,5,FALSE)),"")</f>
        <v/>
      </c>
      <c r="E1630" s="223" t="str">
        <f>IFERROR(IF(VLOOKUP($O1630,'APOIO-DESPESAS'!$A$3:$N$962,6,FALSE)="","",VLOOKUP($O1630,'APOIO-DESPESAS'!$A$3:$N$962,6,FALSE)),"")</f>
        <v/>
      </c>
      <c r="F1630" s="223" t="str">
        <f>IFERROR(IF(VLOOKUP($O1630,'APOIO-DESPESAS'!$A$3:$N$962,7,FALSE)="","",VLOOKUP($O1630,'APOIO-DESPESAS'!$A$3:$N$962,7,FALSE)),"")</f>
        <v/>
      </c>
      <c r="G1630" s="223" t="str">
        <f>IFERROR(IF(VLOOKUP($O1630,'APOIO-DESPESAS'!$A$3:$N$962,8,FALSE)="","",VLOOKUP($O1630,'APOIO-DESPESAS'!$A$3:$N$962,8,FALSE)),"")</f>
        <v/>
      </c>
      <c r="H1630" s="223" t="str">
        <f>IFERROR(IF(VLOOKUP($O1630,'APOIO-DESPESAS'!$A$3:$N$962,9,FALSE)="","",VLOOKUP($O1630,'APOIO-DESPESAS'!$A$3:$N$962,9,FALSE)),"")</f>
        <v/>
      </c>
      <c r="I1630" s="223" t="str">
        <f>IFERROR(IF(VLOOKUP($O1630,'APOIO-DESPESAS'!$A$3:$N$962,10,FALSE)="","",VLOOKUP($O1630,'APOIO-DESPESAS'!$A$3:$N$962,10,FALSE)),"")</f>
        <v/>
      </c>
      <c r="J1630" s="223" t="str">
        <f>IFERROR(IF(VLOOKUP($O1630,'APOIO-DESPESAS'!$A$3:$N$962,11,FALSE)="","",VLOOKUP($O1630,'APOIO-DESPESAS'!$A$3:$N$962,11,FALSE)),"")</f>
        <v/>
      </c>
      <c r="K1630" s="223" t="str">
        <f>IFERROR(IF(VLOOKUP($O1630,'APOIO-DESPESAS'!$A$3:$N$962,12,FALSE)="","",VLOOKUP($O1630,'APOIO-DESPESAS'!$A$3:$N$962,12,FALSE)),"")</f>
        <v/>
      </c>
      <c r="L1630" s="223" t="str">
        <f>IFERROR(IF(VLOOKUP($O1630,'APOIO-DESPESAS'!$A$3:$N$962,13,FALSE)="","",VLOOKUP($O1630,'APOIO-DESPESAS'!$A$3:$N$962,13,FALSE)),"")</f>
        <v/>
      </c>
      <c r="M1630" s="223" t="str">
        <f>IFERROR(IF(VLOOKUP($O1630,'APOIO-DESPESAS'!$A$3:$N$962,14,FALSE)="","",VLOOKUP($O1630,'APOIO-DESPESAS'!$A$3:$N$962,14,FALSE)),"")</f>
        <v/>
      </c>
      <c r="O1630" s="223">
        <f t="shared" si="25"/>
        <v>1628</v>
      </c>
    </row>
    <row r="1631" spans="1:15" x14ac:dyDescent="0.25">
      <c r="A1631" s="223" t="str">
        <f>IFERROR(IF(VLOOKUP($O1631,'APOIO-DESPESAS'!$A$3:$N$962,2,FALSE)="","",VLOOKUP($O1631,'APOIO-DESPESAS'!$A$3:$N$962,2,FALSE)),"")</f>
        <v/>
      </c>
      <c r="B1631" s="223" t="str">
        <f>IFERROR(IF(VLOOKUP($O1631,'APOIO-DESPESAS'!$A$3:$N$962,3,FALSE)="","",VLOOKUP($O1631,'APOIO-DESPESAS'!$A$3:$N$962,3,FALSE)),"")</f>
        <v/>
      </c>
      <c r="C1631" s="223" t="str">
        <f>IFERROR(IF(VLOOKUP($O1631,'APOIO-DESPESAS'!$A$3:$N$962,4,FALSE)="","",VLOOKUP($O1631,'APOIO-DESPESAS'!$A$3:$N$962,4,FALSE)),"")</f>
        <v/>
      </c>
      <c r="D1631" s="223" t="str">
        <f>IFERROR(IF(VLOOKUP($O1631,'APOIO-DESPESAS'!$A$3:$N$962,5,FALSE)="","",VLOOKUP($O1631,'APOIO-DESPESAS'!$A$3:$N$962,5,FALSE)),"")</f>
        <v/>
      </c>
      <c r="E1631" s="223" t="str">
        <f>IFERROR(IF(VLOOKUP($O1631,'APOIO-DESPESAS'!$A$3:$N$962,6,FALSE)="","",VLOOKUP($O1631,'APOIO-DESPESAS'!$A$3:$N$962,6,FALSE)),"")</f>
        <v/>
      </c>
      <c r="F1631" s="223" t="str">
        <f>IFERROR(IF(VLOOKUP($O1631,'APOIO-DESPESAS'!$A$3:$N$962,7,FALSE)="","",VLOOKUP($O1631,'APOIO-DESPESAS'!$A$3:$N$962,7,FALSE)),"")</f>
        <v/>
      </c>
      <c r="G1631" s="223" t="str">
        <f>IFERROR(IF(VLOOKUP($O1631,'APOIO-DESPESAS'!$A$3:$N$962,8,FALSE)="","",VLOOKUP($O1631,'APOIO-DESPESAS'!$A$3:$N$962,8,FALSE)),"")</f>
        <v/>
      </c>
      <c r="H1631" s="223" t="str">
        <f>IFERROR(IF(VLOOKUP($O1631,'APOIO-DESPESAS'!$A$3:$N$962,9,FALSE)="","",VLOOKUP($O1631,'APOIO-DESPESAS'!$A$3:$N$962,9,FALSE)),"")</f>
        <v/>
      </c>
      <c r="I1631" s="223" t="str">
        <f>IFERROR(IF(VLOOKUP($O1631,'APOIO-DESPESAS'!$A$3:$N$962,10,FALSE)="","",VLOOKUP($O1631,'APOIO-DESPESAS'!$A$3:$N$962,10,FALSE)),"")</f>
        <v/>
      </c>
      <c r="J1631" s="223" t="str">
        <f>IFERROR(IF(VLOOKUP($O1631,'APOIO-DESPESAS'!$A$3:$N$962,11,FALSE)="","",VLOOKUP($O1631,'APOIO-DESPESAS'!$A$3:$N$962,11,FALSE)),"")</f>
        <v/>
      </c>
      <c r="K1631" s="223" t="str">
        <f>IFERROR(IF(VLOOKUP($O1631,'APOIO-DESPESAS'!$A$3:$N$962,12,FALSE)="","",VLOOKUP($O1631,'APOIO-DESPESAS'!$A$3:$N$962,12,FALSE)),"")</f>
        <v/>
      </c>
      <c r="L1631" s="223" t="str">
        <f>IFERROR(IF(VLOOKUP($O1631,'APOIO-DESPESAS'!$A$3:$N$962,13,FALSE)="","",VLOOKUP($O1631,'APOIO-DESPESAS'!$A$3:$N$962,13,FALSE)),"")</f>
        <v/>
      </c>
      <c r="M1631" s="223" t="str">
        <f>IFERROR(IF(VLOOKUP($O1631,'APOIO-DESPESAS'!$A$3:$N$962,14,FALSE)="","",VLOOKUP($O1631,'APOIO-DESPESAS'!$A$3:$N$962,14,FALSE)),"")</f>
        <v/>
      </c>
      <c r="O1631" s="223">
        <f t="shared" si="25"/>
        <v>1629</v>
      </c>
    </row>
    <row r="1632" spans="1:15" x14ac:dyDescent="0.25">
      <c r="A1632" s="223" t="str">
        <f>IFERROR(IF(VLOOKUP($O1632,'APOIO-DESPESAS'!$A$3:$N$962,2,FALSE)="","",VLOOKUP($O1632,'APOIO-DESPESAS'!$A$3:$N$962,2,FALSE)),"")</f>
        <v/>
      </c>
      <c r="B1632" s="223" t="str">
        <f>IFERROR(IF(VLOOKUP($O1632,'APOIO-DESPESAS'!$A$3:$N$962,3,FALSE)="","",VLOOKUP($O1632,'APOIO-DESPESAS'!$A$3:$N$962,3,FALSE)),"")</f>
        <v/>
      </c>
      <c r="C1632" s="223" t="str">
        <f>IFERROR(IF(VLOOKUP($O1632,'APOIO-DESPESAS'!$A$3:$N$962,4,FALSE)="","",VLOOKUP($O1632,'APOIO-DESPESAS'!$A$3:$N$962,4,FALSE)),"")</f>
        <v/>
      </c>
      <c r="D1632" s="223" t="str">
        <f>IFERROR(IF(VLOOKUP($O1632,'APOIO-DESPESAS'!$A$3:$N$962,5,FALSE)="","",VLOOKUP($O1632,'APOIO-DESPESAS'!$A$3:$N$962,5,FALSE)),"")</f>
        <v/>
      </c>
      <c r="E1632" s="223" t="str">
        <f>IFERROR(IF(VLOOKUP($O1632,'APOIO-DESPESAS'!$A$3:$N$962,6,FALSE)="","",VLOOKUP($O1632,'APOIO-DESPESAS'!$A$3:$N$962,6,FALSE)),"")</f>
        <v/>
      </c>
      <c r="F1632" s="223" t="str">
        <f>IFERROR(IF(VLOOKUP($O1632,'APOIO-DESPESAS'!$A$3:$N$962,7,FALSE)="","",VLOOKUP($O1632,'APOIO-DESPESAS'!$A$3:$N$962,7,FALSE)),"")</f>
        <v/>
      </c>
      <c r="G1632" s="223" t="str">
        <f>IFERROR(IF(VLOOKUP($O1632,'APOIO-DESPESAS'!$A$3:$N$962,8,FALSE)="","",VLOOKUP($O1632,'APOIO-DESPESAS'!$A$3:$N$962,8,FALSE)),"")</f>
        <v/>
      </c>
      <c r="H1632" s="223" t="str">
        <f>IFERROR(IF(VLOOKUP($O1632,'APOIO-DESPESAS'!$A$3:$N$962,9,FALSE)="","",VLOOKUP($O1632,'APOIO-DESPESAS'!$A$3:$N$962,9,FALSE)),"")</f>
        <v/>
      </c>
      <c r="I1632" s="223" t="str">
        <f>IFERROR(IF(VLOOKUP($O1632,'APOIO-DESPESAS'!$A$3:$N$962,10,FALSE)="","",VLOOKUP($O1632,'APOIO-DESPESAS'!$A$3:$N$962,10,FALSE)),"")</f>
        <v/>
      </c>
      <c r="J1632" s="223" t="str">
        <f>IFERROR(IF(VLOOKUP($O1632,'APOIO-DESPESAS'!$A$3:$N$962,11,FALSE)="","",VLOOKUP($O1632,'APOIO-DESPESAS'!$A$3:$N$962,11,FALSE)),"")</f>
        <v/>
      </c>
      <c r="K1632" s="223" t="str">
        <f>IFERROR(IF(VLOOKUP($O1632,'APOIO-DESPESAS'!$A$3:$N$962,12,FALSE)="","",VLOOKUP($O1632,'APOIO-DESPESAS'!$A$3:$N$962,12,FALSE)),"")</f>
        <v/>
      </c>
      <c r="L1632" s="223" t="str">
        <f>IFERROR(IF(VLOOKUP($O1632,'APOIO-DESPESAS'!$A$3:$N$962,13,FALSE)="","",VLOOKUP($O1632,'APOIO-DESPESAS'!$A$3:$N$962,13,FALSE)),"")</f>
        <v/>
      </c>
      <c r="M1632" s="223" t="str">
        <f>IFERROR(IF(VLOOKUP($O1632,'APOIO-DESPESAS'!$A$3:$N$962,14,FALSE)="","",VLOOKUP($O1632,'APOIO-DESPESAS'!$A$3:$N$962,14,FALSE)),"")</f>
        <v/>
      </c>
      <c r="O1632" s="223">
        <f t="shared" si="25"/>
        <v>1630</v>
      </c>
    </row>
    <row r="1633" spans="1:15" x14ac:dyDescent="0.25">
      <c r="A1633" s="223" t="str">
        <f>IFERROR(IF(VLOOKUP($O1633,'APOIO-DESPESAS'!$A$3:$N$962,2,FALSE)="","",VLOOKUP($O1633,'APOIO-DESPESAS'!$A$3:$N$962,2,FALSE)),"")</f>
        <v/>
      </c>
      <c r="B1633" s="223" t="str">
        <f>IFERROR(IF(VLOOKUP($O1633,'APOIO-DESPESAS'!$A$3:$N$962,3,FALSE)="","",VLOOKUP($O1633,'APOIO-DESPESAS'!$A$3:$N$962,3,FALSE)),"")</f>
        <v/>
      </c>
      <c r="C1633" s="223" t="str">
        <f>IFERROR(IF(VLOOKUP($O1633,'APOIO-DESPESAS'!$A$3:$N$962,4,FALSE)="","",VLOOKUP($O1633,'APOIO-DESPESAS'!$A$3:$N$962,4,FALSE)),"")</f>
        <v/>
      </c>
      <c r="D1633" s="223" t="str">
        <f>IFERROR(IF(VLOOKUP($O1633,'APOIO-DESPESAS'!$A$3:$N$962,5,FALSE)="","",VLOOKUP($O1633,'APOIO-DESPESAS'!$A$3:$N$962,5,FALSE)),"")</f>
        <v/>
      </c>
      <c r="E1633" s="223" t="str">
        <f>IFERROR(IF(VLOOKUP($O1633,'APOIO-DESPESAS'!$A$3:$N$962,6,FALSE)="","",VLOOKUP($O1633,'APOIO-DESPESAS'!$A$3:$N$962,6,FALSE)),"")</f>
        <v/>
      </c>
      <c r="F1633" s="223" t="str">
        <f>IFERROR(IF(VLOOKUP($O1633,'APOIO-DESPESAS'!$A$3:$N$962,7,FALSE)="","",VLOOKUP($O1633,'APOIO-DESPESAS'!$A$3:$N$962,7,FALSE)),"")</f>
        <v/>
      </c>
      <c r="G1633" s="223" t="str">
        <f>IFERROR(IF(VLOOKUP($O1633,'APOIO-DESPESAS'!$A$3:$N$962,8,FALSE)="","",VLOOKUP($O1633,'APOIO-DESPESAS'!$A$3:$N$962,8,FALSE)),"")</f>
        <v/>
      </c>
      <c r="H1633" s="223" t="str">
        <f>IFERROR(IF(VLOOKUP($O1633,'APOIO-DESPESAS'!$A$3:$N$962,9,FALSE)="","",VLOOKUP($O1633,'APOIO-DESPESAS'!$A$3:$N$962,9,FALSE)),"")</f>
        <v/>
      </c>
      <c r="I1633" s="223" t="str">
        <f>IFERROR(IF(VLOOKUP($O1633,'APOIO-DESPESAS'!$A$3:$N$962,10,FALSE)="","",VLOOKUP($O1633,'APOIO-DESPESAS'!$A$3:$N$962,10,FALSE)),"")</f>
        <v/>
      </c>
      <c r="J1633" s="223" t="str">
        <f>IFERROR(IF(VLOOKUP($O1633,'APOIO-DESPESAS'!$A$3:$N$962,11,FALSE)="","",VLOOKUP($O1633,'APOIO-DESPESAS'!$A$3:$N$962,11,FALSE)),"")</f>
        <v/>
      </c>
      <c r="K1633" s="223" t="str">
        <f>IFERROR(IF(VLOOKUP($O1633,'APOIO-DESPESAS'!$A$3:$N$962,12,FALSE)="","",VLOOKUP($O1633,'APOIO-DESPESAS'!$A$3:$N$962,12,FALSE)),"")</f>
        <v/>
      </c>
      <c r="L1633" s="223" t="str">
        <f>IFERROR(IF(VLOOKUP($O1633,'APOIO-DESPESAS'!$A$3:$N$962,13,FALSE)="","",VLOOKUP($O1633,'APOIO-DESPESAS'!$A$3:$N$962,13,FALSE)),"")</f>
        <v/>
      </c>
      <c r="M1633" s="223" t="str">
        <f>IFERROR(IF(VLOOKUP($O1633,'APOIO-DESPESAS'!$A$3:$N$962,14,FALSE)="","",VLOOKUP($O1633,'APOIO-DESPESAS'!$A$3:$N$962,14,FALSE)),"")</f>
        <v/>
      </c>
      <c r="O1633" s="223">
        <f t="shared" si="25"/>
        <v>1631</v>
      </c>
    </row>
    <row r="1634" spans="1:15" x14ac:dyDescent="0.25">
      <c r="A1634" s="223" t="str">
        <f>IFERROR(IF(VLOOKUP($O1634,'APOIO-DESPESAS'!$A$3:$N$962,2,FALSE)="","",VLOOKUP($O1634,'APOIO-DESPESAS'!$A$3:$N$962,2,FALSE)),"")</f>
        <v/>
      </c>
      <c r="B1634" s="223" t="str">
        <f>IFERROR(IF(VLOOKUP($O1634,'APOIO-DESPESAS'!$A$3:$N$962,3,FALSE)="","",VLOOKUP($O1634,'APOIO-DESPESAS'!$A$3:$N$962,3,FALSE)),"")</f>
        <v/>
      </c>
      <c r="C1634" s="223" t="str">
        <f>IFERROR(IF(VLOOKUP($O1634,'APOIO-DESPESAS'!$A$3:$N$962,4,FALSE)="","",VLOOKUP($O1634,'APOIO-DESPESAS'!$A$3:$N$962,4,FALSE)),"")</f>
        <v/>
      </c>
      <c r="D1634" s="223" t="str">
        <f>IFERROR(IF(VLOOKUP($O1634,'APOIO-DESPESAS'!$A$3:$N$962,5,FALSE)="","",VLOOKUP($O1634,'APOIO-DESPESAS'!$A$3:$N$962,5,FALSE)),"")</f>
        <v/>
      </c>
      <c r="E1634" s="223" t="str">
        <f>IFERROR(IF(VLOOKUP($O1634,'APOIO-DESPESAS'!$A$3:$N$962,6,FALSE)="","",VLOOKUP($O1634,'APOIO-DESPESAS'!$A$3:$N$962,6,FALSE)),"")</f>
        <v/>
      </c>
      <c r="F1634" s="223" t="str">
        <f>IFERROR(IF(VLOOKUP($O1634,'APOIO-DESPESAS'!$A$3:$N$962,7,FALSE)="","",VLOOKUP($O1634,'APOIO-DESPESAS'!$A$3:$N$962,7,FALSE)),"")</f>
        <v/>
      </c>
      <c r="G1634" s="223" t="str">
        <f>IFERROR(IF(VLOOKUP($O1634,'APOIO-DESPESAS'!$A$3:$N$962,8,FALSE)="","",VLOOKUP($O1634,'APOIO-DESPESAS'!$A$3:$N$962,8,FALSE)),"")</f>
        <v/>
      </c>
      <c r="H1634" s="223" t="str">
        <f>IFERROR(IF(VLOOKUP($O1634,'APOIO-DESPESAS'!$A$3:$N$962,9,FALSE)="","",VLOOKUP($O1634,'APOIO-DESPESAS'!$A$3:$N$962,9,FALSE)),"")</f>
        <v/>
      </c>
      <c r="I1634" s="223" t="str">
        <f>IFERROR(IF(VLOOKUP($O1634,'APOIO-DESPESAS'!$A$3:$N$962,10,FALSE)="","",VLOOKUP($O1634,'APOIO-DESPESAS'!$A$3:$N$962,10,FALSE)),"")</f>
        <v/>
      </c>
      <c r="J1634" s="223" t="str">
        <f>IFERROR(IF(VLOOKUP($O1634,'APOIO-DESPESAS'!$A$3:$N$962,11,FALSE)="","",VLOOKUP($O1634,'APOIO-DESPESAS'!$A$3:$N$962,11,FALSE)),"")</f>
        <v/>
      </c>
      <c r="K1634" s="223" t="str">
        <f>IFERROR(IF(VLOOKUP($O1634,'APOIO-DESPESAS'!$A$3:$N$962,12,FALSE)="","",VLOOKUP($O1634,'APOIO-DESPESAS'!$A$3:$N$962,12,FALSE)),"")</f>
        <v/>
      </c>
      <c r="L1634" s="223" t="str">
        <f>IFERROR(IF(VLOOKUP($O1634,'APOIO-DESPESAS'!$A$3:$N$962,13,FALSE)="","",VLOOKUP($O1634,'APOIO-DESPESAS'!$A$3:$N$962,13,FALSE)),"")</f>
        <v/>
      </c>
      <c r="M1634" s="223" t="str">
        <f>IFERROR(IF(VLOOKUP($O1634,'APOIO-DESPESAS'!$A$3:$N$962,14,FALSE)="","",VLOOKUP($O1634,'APOIO-DESPESAS'!$A$3:$N$962,14,FALSE)),"")</f>
        <v/>
      </c>
      <c r="O1634" s="223">
        <f t="shared" si="25"/>
        <v>1632</v>
      </c>
    </row>
    <row r="1635" spans="1:15" x14ac:dyDescent="0.25">
      <c r="A1635" s="223" t="str">
        <f>IFERROR(IF(VLOOKUP($O1635,'APOIO-DESPESAS'!$A$3:$N$962,2,FALSE)="","",VLOOKUP($O1635,'APOIO-DESPESAS'!$A$3:$N$962,2,FALSE)),"")</f>
        <v/>
      </c>
      <c r="B1635" s="223" t="str">
        <f>IFERROR(IF(VLOOKUP($O1635,'APOIO-DESPESAS'!$A$3:$N$962,3,FALSE)="","",VLOOKUP($O1635,'APOIO-DESPESAS'!$A$3:$N$962,3,FALSE)),"")</f>
        <v/>
      </c>
      <c r="C1635" s="223" t="str">
        <f>IFERROR(IF(VLOOKUP($O1635,'APOIO-DESPESAS'!$A$3:$N$962,4,FALSE)="","",VLOOKUP($O1635,'APOIO-DESPESAS'!$A$3:$N$962,4,FALSE)),"")</f>
        <v/>
      </c>
      <c r="D1635" s="223" t="str">
        <f>IFERROR(IF(VLOOKUP($O1635,'APOIO-DESPESAS'!$A$3:$N$962,5,FALSE)="","",VLOOKUP($O1635,'APOIO-DESPESAS'!$A$3:$N$962,5,FALSE)),"")</f>
        <v/>
      </c>
      <c r="E1635" s="223" t="str">
        <f>IFERROR(IF(VLOOKUP($O1635,'APOIO-DESPESAS'!$A$3:$N$962,6,FALSE)="","",VLOOKUP($O1635,'APOIO-DESPESAS'!$A$3:$N$962,6,FALSE)),"")</f>
        <v/>
      </c>
      <c r="F1635" s="223" t="str">
        <f>IFERROR(IF(VLOOKUP($O1635,'APOIO-DESPESAS'!$A$3:$N$962,7,FALSE)="","",VLOOKUP($O1635,'APOIO-DESPESAS'!$A$3:$N$962,7,FALSE)),"")</f>
        <v/>
      </c>
      <c r="G1635" s="223" t="str">
        <f>IFERROR(IF(VLOOKUP($O1635,'APOIO-DESPESAS'!$A$3:$N$962,8,FALSE)="","",VLOOKUP($O1635,'APOIO-DESPESAS'!$A$3:$N$962,8,FALSE)),"")</f>
        <v/>
      </c>
      <c r="H1635" s="223" t="str">
        <f>IFERROR(IF(VLOOKUP($O1635,'APOIO-DESPESAS'!$A$3:$N$962,9,FALSE)="","",VLOOKUP($O1635,'APOIO-DESPESAS'!$A$3:$N$962,9,FALSE)),"")</f>
        <v/>
      </c>
      <c r="I1635" s="223" t="str">
        <f>IFERROR(IF(VLOOKUP($O1635,'APOIO-DESPESAS'!$A$3:$N$962,10,FALSE)="","",VLOOKUP($O1635,'APOIO-DESPESAS'!$A$3:$N$962,10,FALSE)),"")</f>
        <v/>
      </c>
      <c r="J1635" s="223" t="str">
        <f>IFERROR(IF(VLOOKUP($O1635,'APOIO-DESPESAS'!$A$3:$N$962,11,FALSE)="","",VLOOKUP($O1635,'APOIO-DESPESAS'!$A$3:$N$962,11,FALSE)),"")</f>
        <v/>
      </c>
      <c r="K1635" s="223" t="str">
        <f>IFERROR(IF(VLOOKUP($O1635,'APOIO-DESPESAS'!$A$3:$N$962,12,FALSE)="","",VLOOKUP($O1635,'APOIO-DESPESAS'!$A$3:$N$962,12,FALSE)),"")</f>
        <v/>
      </c>
      <c r="L1635" s="223" t="str">
        <f>IFERROR(IF(VLOOKUP($O1635,'APOIO-DESPESAS'!$A$3:$N$962,13,FALSE)="","",VLOOKUP($O1635,'APOIO-DESPESAS'!$A$3:$N$962,13,FALSE)),"")</f>
        <v/>
      </c>
      <c r="M1635" s="223" t="str">
        <f>IFERROR(IF(VLOOKUP($O1635,'APOIO-DESPESAS'!$A$3:$N$962,14,FALSE)="","",VLOOKUP($O1635,'APOIO-DESPESAS'!$A$3:$N$962,14,FALSE)),"")</f>
        <v/>
      </c>
      <c r="O1635" s="223">
        <f t="shared" si="25"/>
        <v>1633</v>
      </c>
    </row>
    <row r="1636" spans="1:15" x14ac:dyDescent="0.25">
      <c r="A1636" s="223" t="str">
        <f>IFERROR(IF(VLOOKUP($O1636,'APOIO-DESPESAS'!$A$3:$N$962,2,FALSE)="","",VLOOKUP($O1636,'APOIO-DESPESAS'!$A$3:$N$962,2,FALSE)),"")</f>
        <v/>
      </c>
      <c r="B1636" s="223" t="str">
        <f>IFERROR(IF(VLOOKUP($O1636,'APOIO-DESPESAS'!$A$3:$N$962,3,FALSE)="","",VLOOKUP($O1636,'APOIO-DESPESAS'!$A$3:$N$962,3,FALSE)),"")</f>
        <v/>
      </c>
      <c r="C1636" s="223" t="str">
        <f>IFERROR(IF(VLOOKUP($O1636,'APOIO-DESPESAS'!$A$3:$N$962,4,FALSE)="","",VLOOKUP($O1636,'APOIO-DESPESAS'!$A$3:$N$962,4,FALSE)),"")</f>
        <v/>
      </c>
      <c r="D1636" s="223" t="str">
        <f>IFERROR(IF(VLOOKUP($O1636,'APOIO-DESPESAS'!$A$3:$N$962,5,FALSE)="","",VLOOKUP($O1636,'APOIO-DESPESAS'!$A$3:$N$962,5,FALSE)),"")</f>
        <v/>
      </c>
      <c r="E1636" s="223" t="str">
        <f>IFERROR(IF(VLOOKUP($O1636,'APOIO-DESPESAS'!$A$3:$N$962,6,FALSE)="","",VLOOKUP($O1636,'APOIO-DESPESAS'!$A$3:$N$962,6,FALSE)),"")</f>
        <v/>
      </c>
      <c r="F1636" s="223" t="str">
        <f>IFERROR(IF(VLOOKUP($O1636,'APOIO-DESPESAS'!$A$3:$N$962,7,FALSE)="","",VLOOKUP($O1636,'APOIO-DESPESAS'!$A$3:$N$962,7,FALSE)),"")</f>
        <v/>
      </c>
      <c r="G1636" s="223" t="str">
        <f>IFERROR(IF(VLOOKUP($O1636,'APOIO-DESPESAS'!$A$3:$N$962,8,FALSE)="","",VLOOKUP($O1636,'APOIO-DESPESAS'!$A$3:$N$962,8,FALSE)),"")</f>
        <v/>
      </c>
      <c r="H1636" s="223" t="str">
        <f>IFERROR(IF(VLOOKUP($O1636,'APOIO-DESPESAS'!$A$3:$N$962,9,FALSE)="","",VLOOKUP($O1636,'APOIO-DESPESAS'!$A$3:$N$962,9,FALSE)),"")</f>
        <v/>
      </c>
      <c r="I1636" s="223" t="str">
        <f>IFERROR(IF(VLOOKUP($O1636,'APOIO-DESPESAS'!$A$3:$N$962,10,FALSE)="","",VLOOKUP($O1636,'APOIO-DESPESAS'!$A$3:$N$962,10,FALSE)),"")</f>
        <v/>
      </c>
      <c r="J1636" s="223" t="str">
        <f>IFERROR(IF(VLOOKUP($O1636,'APOIO-DESPESAS'!$A$3:$N$962,11,FALSE)="","",VLOOKUP($O1636,'APOIO-DESPESAS'!$A$3:$N$962,11,FALSE)),"")</f>
        <v/>
      </c>
      <c r="K1636" s="223" t="str">
        <f>IFERROR(IF(VLOOKUP($O1636,'APOIO-DESPESAS'!$A$3:$N$962,12,FALSE)="","",VLOOKUP($O1636,'APOIO-DESPESAS'!$A$3:$N$962,12,FALSE)),"")</f>
        <v/>
      </c>
      <c r="L1636" s="223" t="str">
        <f>IFERROR(IF(VLOOKUP($O1636,'APOIO-DESPESAS'!$A$3:$N$962,13,FALSE)="","",VLOOKUP($O1636,'APOIO-DESPESAS'!$A$3:$N$962,13,FALSE)),"")</f>
        <v/>
      </c>
      <c r="M1636" s="223" t="str">
        <f>IFERROR(IF(VLOOKUP($O1636,'APOIO-DESPESAS'!$A$3:$N$962,14,FALSE)="","",VLOOKUP($O1636,'APOIO-DESPESAS'!$A$3:$N$962,14,FALSE)),"")</f>
        <v/>
      </c>
      <c r="O1636" s="223">
        <f t="shared" si="25"/>
        <v>1634</v>
      </c>
    </row>
    <row r="1637" spans="1:15" x14ac:dyDescent="0.25">
      <c r="A1637" s="223" t="str">
        <f>IFERROR(IF(VLOOKUP($O1637,'APOIO-DESPESAS'!$A$3:$N$962,2,FALSE)="","",VLOOKUP($O1637,'APOIO-DESPESAS'!$A$3:$N$962,2,FALSE)),"")</f>
        <v/>
      </c>
      <c r="B1637" s="223" t="str">
        <f>IFERROR(IF(VLOOKUP($O1637,'APOIO-DESPESAS'!$A$3:$N$962,3,FALSE)="","",VLOOKUP($O1637,'APOIO-DESPESAS'!$A$3:$N$962,3,FALSE)),"")</f>
        <v/>
      </c>
      <c r="C1637" s="223" t="str">
        <f>IFERROR(IF(VLOOKUP($O1637,'APOIO-DESPESAS'!$A$3:$N$962,4,FALSE)="","",VLOOKUP($O1637,'APOIO-DESPESAS'!$A$3:$N$962,4,FALSE)),"")</f>
        <v/>
      </c>
      <c r="D1637" s="223" t="str">
        <f>IFERROR(IF(VLOOKUP($O1637,'APOIO-DESPESAS'!$A$3:$N$962,5,FALSE)="","",VLOOKUP($O1637,'APOIO-DESPESAS'!$A$3:$N$962,5,FALSE)),"")</f>
        <v/>
      </c>
      <c r="E1637" s="223" t="str">
        <f>IFERROR(IF(VLOOKUP($O1637,'APOIO-DESPESAS'!$A$3:$N$962,6,FALSE)="","",VLOOKUP($O1637,'APOIO-DESPESAS'!$A$3:$N$962,6,FALSE)),"")</f>
        <v/>
      </c>
      <c r="F1637" s="223" t="str">
        <f>IFERROR(IF(VLOOKUP($O1637,'APOIO-DESPESAS'!$A$3:$N$962,7,FALSE)="","",VLOOKUP($O1637,'APOIO-DESPESAS'!$A$3:$N$962,7,FALSE)),"")</f>
        <v/>
      </c>
      <c r="G1637" s="223" t="str">
        <f>IFERROR(IF(VLOOKUP($O1637,'APOIO-DESPESAS'!$A$3:$N$962,8,FALSE)="","",VLOOKUP($O1637,'APOIO-DESPESAS'!$A$3:$N$962,8,FALSE)),"")</f>
        <v/>
      </c>
      <c r="H1637" s="223" t="str">
        <f>IFERROR(IF(VLOOKUP($O1637,'APOIO-DESPESAS'!$A$3:$N$962,9,FALSE)="","",VLOOKUP($O1637,'APOIO-DESPESAS'!$A$3:$N$962,9,FALSE)),"")</f>
        <v/>
      </c>
      <c r="I1637" s="223" t="str">
        <f>IFERROR(IF(VLOOKUP($O1637,'APOIO-DESPESAS'!$A$3:$N$962,10,FALSE)="","",VLOOKUP($O1637,'APOIO-DESPESAS'!$A$3:$N$962,10,FALSE)),"")</f>
        <v/>
      </c>
      <c r="J1637" s="223" t="str">
        <f>IFERROR(IF(VLOOKUP($O1637,'APOIO-DESPESAS'!$A$3:$N$962,11,FALSE)="","",VLOOKUP($O1637,'APOIO-DESPESAS'!$A$3:$N$962,11,FALSE)),"")</f>
        <v/>
      </c>
      <c r="K1637" s="223" t="str">
        <f>IFERROR(IF(VLOOKUP($O1637,'APOIO-DESPESAS'!$A$3:$N$962,12,FALSE)="","",VLOOKUP($O1637,'APOIO-DESPESAS'!$A$3:$N$962,12,FALSE)),"")</f>
        <v/>
      </c>
      <c r="L1637" s="223" t="str">
        <f>IFERROR(IF(VLOOKUP($O1637,'APOIO-DESPESAS'!$A$3:$N$962,13,FALSE)="","",VLOOKUP($O1637,'APOIO-DESPESAS'!$A$3:$N$962,13,FALSE)),"")</f>
        <v/>
      </c>
      <c r="M1637" s="223" t="str">
        <f>IFERROR(IF(VLOOKUP($O1637,'APOIO-DESPESAS'!$A$3:$N$962,14,FALSE)="","",VLOOKUP($O1637,'APOIO-DESPESAS'!$A$3:$N$962,14,FALSE)),"")</f>
        <v/>
      </c>
      <c r="O1637" s="223">
        <f t="shared" si="25"/>
        <v>1635</v>
      </c>
    </row>
    <row r="1638" spans="1:15" x14ac:dyDescent="0.25">
      <c r="A1638" s="223" t="str">
        <f>IFERROR(IF(VLOOKUP($O1638,'APOIO-DESPESAS'!$A$3:$N$962,2,FALSE)="","",VLOOKUP($O1638,'APOIO-DESPESAS'!$A$3:$N$962,2,FALSE)),"")</f>
        <v/>
      </c>
      <c r="B1638" s="223" t="str">
        <f>IFERROR(IF(VLOOKUP($O1638,'APOIO-DESPESAS'!$A$3:$N$962,3,FALSE)="","",VLOOKUP($O1638,'APOIO-DESPESAS'!$A$3:$N$962,3,FALSE)),"")</f>
        <v/>
      </c>
      <c r="C1638" s="223" t="str">
        <f>IFERROR(IF(VLOOKUP($O1638,'APOIO-DESPESAS'!$A$3:$N$962,4,FALSE)="","",VLOOKUP($O1638,'APOIO-DESPESAS'!$A$3:$N$962,4,FALSE)),"")</f>
        <v/>
      </c>
      <c r="D1638" s="223" t="str">
        <f>IFERROR(IF(VLOOKUP($O1638,'APOIO-DESPESAS'!$A$3:$N$962,5,FALSE)="","",VLOOKUP($O1638,'APOIO-DESPESAS'!$A$3:$N$962,5,FALSE)),"")</f>
        <v/>
      </c>
      <c r="E1638" s="223" t="str">
        <f>IFERROR(IF(VLOOKUP($O1638,'APOIO-DESPESAS'!$A$3:$N$962,6,FALSE)="","",VLOOKUP($O1638,'APOIO-DESPESAS'!$A$3:$N$962,6,FALSE)),"")</f>
        <v/>
      </c>
      <c r="F1638" s="223" t="str">
        <f>IFERROR(IF(VLOOKUP($O1638,'APOIO-DESPESAS'!$A$3:$N$962,7,FALSE)="","",VLOOKUP($O1638,'APOIO-DESPESAS'!$A$3:$N$962,7,FALSE)),"")</f>
        <v/>
      </c>
      <c r="G1638" s="223" t="str">
        <f>IFERROR(IF(VLOOKUP($O1638,'APOIO-DESPESAS'!$A$3:$N$962,8,FALSE)="","",VLOOKUP($O1638,'APOIO-DESPESAS'!$A$3:$N$962,8,FALSE)),"")</f>
        <v/>
      </c>
      <c r="H1638" s="223" t="str">
        <f>IFERROR(IF(VLOOKUP($O1638,'APOIO-DESPESAS'!$A$3:$N$962,9,FALSE)="","",VLOOKUP($O1638,'APOIO-DESPESAS'!$A$3:$N$962,9,FALSE)),"")</f>
        <v/>
      </c>
      <c r="I1638" s="223" t="str">
        <f>IFERROR(IF(VLOOKUP($O1638,'APOIO-DESPESAS'!$A$3:$N$962,10,FALSE)="","",VLOOKUP($O1638,'APOIO-DESPESAS'!$A$3:$N$962,10,FALSE)),"")</f>
        <v/>
      </c>
      <c r="J1638" s="223" t="str">
        <f>IFERROR(IF(VLOOKUP($O1638,'APOIO-DESPESAS'!$A$3:$N$962,11,FALSE)="","",VLOOKUP($O1638,'APOIO-DESPESAS'!$A$3:$N$962,11,FALSE)),"")</f>
        <v/>
      </c>
      <c r="K1638" s="223" t="str">
        <f>IFERROR(IF(VLOOKUP($O1638,'APOIO-DESPESAS'!$A$3:$N$962,12,FALSE)="","",VLOOKUP($O1638,'APOIO-DESPESAS'!$A$3:$N$962,12,FALSE)),"")</f>
        <v/>
      </c>
      <c r="L1638" s="223" t="str">
        <f>IFERROR(IF(VLOOKUP($O1638,'APOIO-DESPESAS'!$A$3:$N$962,13,FALSE)="","",VLOOKUP($O1638,'APOIO-DESPESAS'!$A$3:$N$962,13,FALSE)),"")</f>
        <v/>
      </c>
      <c r="M1638" s="223" t="str">
        <f>IFERROR(IF(VLOOKUP($O1638,'APOIO-DESPESAS'!$A$3:$N$962,14,FALSE)="","",VLOOKUP($O1638,'APOIO-DESPESAS'!$A$3:$N$962,14,FALSE)),"")</f>
        <v/>
      </c>
      <c r="O1638" s="223">
        <f t="shared" si="25"/>
        <v>1636</v>
      </c>
    </row>
    <row r="1639" spans="1:15" x14ac:dyDescent="0.25">
      <c r="A1639" s="223" t="str">
        <f>IFERROR(IF(VLOOKUP($O1639,'APOIO-DESPESAS'!$A$3:$N$962,2,FALSE)="","",VLOOKUP($O1639,'APOIO-DESPESAS'!$A$3:$N$962,2,FALSE)),"")</f>
        <v/>
      </c>
      <c r="B1639" s="223" t="str">
        <f>IFERROR(IF(VLOOKUP($O1639,'APOIO-DESPESAS'!$A$3:$N$962,3,FALSE)="","",VLOOKUP($O1639,'APOIO-DESPESAS'!$A$3:$N$962,3,FALSE)),"")</f>
        <v/>
      </c>
      <c r="C1639" s="223" t="str">
        <f>IFERROR(IF(VLOOKUP($O1639,'APOIO-DESPESAS'!$A$3:$N$962,4,FALSE)="","",VLOOKUP($O1639,'APOIO-DESPESAS'!$A$3:$N$962,4,FALSE)),"")</f>
        <v/>
      </c>
      <c r="D1639" s="223" t="str">
        <f>IFERROR(IF(VLOOKUP($O1639,'APOIO-DESPESAS'!$A$3:$N$962,5,FALSE)="","",VLOOKUP($O1639,'APOIO-DESPESAS'!$A$3:$N$962,5,FALSE)),"")</f>
        <v/>
      </c>
      <c r="E1639" s="223" t="str">
        <f>IFERROR(IF(VLOOKUP($O1639,'APOIO-DESPESAS'!$A$3:$N$962,6,FALSE)="","",VLOOKUP($O1639,'APOIO-DESPESAS'!$A$3:$N$962,6,FALSE)),"")</f>
        <v/>
      </c>
      <c r="F1639" s="223" t="str">
        <f>IFERROR(IF(VLOOKUP($O1639,'APOIO-DESPESAS'!$A$3:$N$962,7,FALSE)="","",VLOOKUP($O1639,'APOIO-DESPESAS'!$A$3:$N$962,7,FALSE)),"")</f>
        <v/>
      </c>
      <c r="G1639" s="223" t="str">
        <f>IFERROR(IF(VLOOKUP($O1639,'APOIO-DESPESAS'!$A$3:$N$962,8,FALSE)="","",VLOOKUP($O1639,'APOIO-DESPESAS'!$A$3:$N$962,8,FALSE)),"")</f>
        <v/>
      </c>
      <c r="H1639" s="223" t="str">
        <f>IFERROR(IF(VLOOKUP($O1639,'APOIO-DESPESAS'!$A$3:$N$962,9,FALSE)="","",VLOOKUP($O1639,'APOIO-DESPESAS'!$A$3:$N$962,9,FALSE)),"")</f>
        <v/>
      </c>
      <c r="I1639" s="223" t="str">
        <f>IFERROR(IF(VLOOKUP($O1639,'APOIO-DESPESAS'!$A$3:$N$962,10,FALSE)="","",VLOOKUP($O1639,'APOIO-DESPESAS'!$A$3:$N$962,10,FALSE)),"")</f>
        <v/>
      </c>
      <c r="J1639" s="223" t="str">
        <f>IFERROR(IF(VLOOKUP($O1639,'APOIO-DESPESAS'!$A$3:$N$962,11,FALSE)="","",VLOOKUP($O1639,'APOIO-DESPESAS'!$A$3:$N$962,11,FALSE)),"")</f>
        <v/>
      </c>
      <c r="K1639" s="223" t="str">
        <f>IFERROR(IF(VLOOKUP($O1639,'APOIO-DESPESAS'!$A$3:$N$962,12,FALSE)="","",VLOOKUP($O1639,'APOIO-DESPESAS'!$A$3:$N$962,12,FALSE)),"")</f>
        <v/>
      </c>
      <c r="L1639" s="223" t="str">
        <f>IFERROR(IF(VLOOKUP($O1639,'APOIO-DESPESAS'!$A$3:$N$962,13,FALSE)="","",VLOOKUP($O1639,'APOIO-DESPESAS'!$A$3:$N$962,13,FALSE)),"")</f>
        <v/>
      </c>
      <c r="M1639" s="223" t="str">
        <f>IFERROR(IF(VLOOKUP($O1639,'APOIO-DESPESAS'!$A$3:$N$962,14,FALSE)="","",VLOOKUP($O1639,'APOIO-DESPESAS'!$A$3:$N$962,14,FALSE)),"")</f>
        <v/>
      </c>
      <c r="O1639" s="223">
        <f t="shared" si="25"/>
        <v>1637</v>
      </c>
    </row>
    <row r="1640" spans="1:15" x14ac:dyDescent="0.25">
      <c r="A1640" s="223" t="str">
        <f>IFERROR(IF(VLOOKUP($O1640,'APOIO-DESPESAS'!$A$3:$N$962,2,FALSE)="","",VLOOKUP($O1640,'APOIO-DESPESAS'!$A$3:$N$962,2,FALSE)),"")</f>
        <v/>
      </c>
      <c r="B1640" s="223" t="str">
        <f>IFERROR(IF(VLOOKUP($O1640,'APOIO-DESPESAS'!$A$3:$N$962,3,FALSE)="","",VLOOKUP($O1640,'APOIO-DESPESAS'!$A$3:$N$962,3,FALSE)),"")</f>
        <v/>
      </c>
      <c r="C1640" s="223" t="str">
        <f>IFERROR(IF(VLOOKUP($O1640,'APOIO-DESPESAS'!$A$3:$N$962,4,FALSE)="","",VLOOKUP($O1640,'APOIO-DESPESAS'!$A$3:$N$962,4,FALSE)),"")</f>
        <v/>
      </c>
      <c r="D1640" s="223" t="str">
        <f>IFERROR(IF(VLOOKUP($O1640,'APOIO-DESPESAS'!$A$3:$N$962,5,FALSE)="","",VLOOKUP($O1640,'APOIO-DESPESAS'!$A$3:$N$962,5,FALSE)),"")</f>
        <v/>
      </c>
      <c r="E1640" s="223" t="str">
        <f>IFERROR(IF(VLOOKUP($O1640,'APOIO-DESPESAS'!$A$3:$N$962,6,FALSE)="","",VLOOKUP($O1640,'APOIO-DESPESAS'!$A$3:$N$962,6,FALSE)),"")</f>
        <v/>
      </c>
      <c r="F1640" s="223" t="str">
        <f>IFERROR(IF(VLOOKUP($O1640,'APOIO-DESPESAS'!$A$3:$N$962,7,FALSE)="","",VLOOKUP($O1640,'APOIO-DESPESAS'!$A$3:$N$962,7,FALSE)),"")</f>
        <v/>
      </c>
      <c r="G1640" s="223" t="str">
        <f>IFERROR(IF(VLOOKUP($O1640,'APOIO-DESPESAS'!$A$3:$N$962,8,FALSE)="","",VLOOKUP($O1640,'APOIO-DESPESAS'!$A$3:$N$962,8,FALSE)),"")</f>
        <v/>
      </c>
      <c r="H1640" s="223" t="str">
        <f>IFERROR(IF(VLOOKUP($O1640,'APOIO-DESPESAS'!$A$3:$N$962,9,FALSE)="","",VLOOKUP($O1640,'APOIO-DESPESAS'!$A$3:$N$962,9,FALSE)),"")</f>
        <v/>
      </c>
      <c r="I1640" s="223" t="str">
        <f>IFERROR(IF(VLOOKUP($O1640,'APOIO-DESPESAS'!$A$3:$N$962,10,FALSE)="","",VLOOKUP($O1640,'APOIO-DESPESAS'!$A$3:$N$962,10,FALSE)),"")</f>
        <v/>
      </c>
      <c r="J1640" s="223" t="str">
        <f>IFERROR(IF(VLOOKUP($O1640,'APOIO-DESPESAS'!$A$3:$N$962,11,FALSE)="","",VLOOKUP($O1640,'APOIO-DESPESAS'!$A$3:$N$962,11,FALSE)),"")</f>
        <v/>
      </c>
      <c r="K1640" s="223" t="str">
        <f>IFERROR(IF(VLOOKUP($O1640,'APOIO-DESPESAS'!$A$3:$N$962,12,FALSE)="","",VLOOKUP($O1640,'APOIO-DESPESAS'!$A$3:$N$962,12,FALSE)),"")</f>
        <v/>
      </c>
      <c r="L1640" s="223" t="str">
        <f>IFERROR(IF(VLOOKUP($O1640,'APOIO-DESPESAS'!$A$3:$N$962,13,FALSE)="","",VLOOKUP($O1640,'APOIO-DESPESAS'!$A$3:$N$962,13,FALSE)),"")</f>
        <v/>
      </c>
      <c r="M1640" s="223" t="str">
        <f>IFERROR(IF(VLOOKUP($O1640,'APOIO-DESPESAS'!$A$3:$N$962,14,FALSE)="","",VLOOKUP($O1640,'APOIO-DESPESAS'!$A$3:$N$962,14,FALSE)),"")</f>
        <v/>
      </c>
      <c r="O1640" s="223">
        <f t="shared" si="25"/>
        <v>1638</v>
      </c>
    </row>
    <row r="1641" spans="1:15" x14ac:dyDescent="0.25">
      <c r="A1641" s="223" t="str">
        <f>IFERROR(IF(VLOOKUP($O1641,'APOIO-DESPESAS'!$A$3:$N$962,2,FALSE)="","",VLOOKUP($O1641,'APOIO-DESPESAS'!$A$3:$N$962,2,FALSE)),"")</f>
        <v/>
      </c>
      <c r="B1641" s="223" t="str">
        <f>IFERROR(IF(VLOOKUP($O1641,'APOIO-DESPESAS'!$A$3:$N$962,3,FALSE)="","",VLOOKUP($O1641,'APOIO-DESPESAS'!$A$3:$N$962,3,FALSE)),"")</f>
        <v/>
      </c>
      <c r="C1641" s="223" t="str">
        <f>IFERROR(IF(VLOOKUP($O1641,'APOIO-DESPESAS'!$A$3:$N$962,4,FALSE)="","",VLOOKUP($O1641,'APOIO-DESPESAS'!$A$3:$N$962,4,FALSE)),"")</f>
        <v/>
      </c>
      <c r="D1641" s="223" t="str">
        <f>IFERROR(IF(VLOOKUP($O1641,'APOIO-DESPESAS'!$A$3:$N$962,5,FALSE)="","",VLOOKUP($O1641,'APOIO-DESPESAS'!$A$3:$N$962,5,FALSE)),"")</f>
        <v/>
      </c>
      <c r="E1641" s="223" t="str">
        <f>IFERROR(IF(VLOOKUP($O1641,'APOIO-DESPESAS'!$A$3:$N$962,6,FALSE)="","",VLOOKUP($O1641,'APOIO-DESPESAS'!$A$3:$N$962,6,FALSE)),"")</f>
        <v/>
      </c>
      <c r="F1641" s="223" t="str">
        <f>IFERROR(IF(VLOOKUP($O1641,'APOIO-DESPESAS'!$A$3:$N$962,7,FALSE)="","",VLOOKUP($O1641,'APOIO-DESPESAS'!$A$3:$N$962,7,FALSE)),"")</f>
        <v/>
      </c>
      <c r="G1641" s="223" t="str">
        <f>IFERROR(IF(VLOOKUP($O1641,'APOIO-DESPESAS'!$A$3:$N$962,8,FALSE)="","",VLOOKUP($O1641,'APOIO-DESPESAS'!$A$3:$N$962,8,FALSE)),"")</f>
        <v/>
      </c>
      <c r="H1641" s="223" t="str">
        <f>IFERROR(IF(VLOOKUP($O1641,'APOIO-DESPESAS'!$A$3:$N$962,9,FALSE)="","",VLOOKUP($O1641,'APOIO-DESPESAS'!$A$3:$N$962,9,FALSE)),"")</f>
        <v/>
      </c>
      <c r="I1641" s="223" t="str">
        <f>IFERROR(IF(VLOOKUP($O1641,'APOIO-DESPESAS'!$A$3:$N$962,10,FALSE)="","",VLOOKUP($O1641,'APOIO-DESPESAS'!$A$3:$N$962,10,FALSE)),"")</f>
        <v/>
      </c>
      <c r="J1641" s="223" t="str">
        <f>IFERROR(IF(VLOOKUP($O1641,'APOIO-DESPESAS'!$A$3:$N$962,11,FALSE)="","",VLOOKUP($O1641,'APOIO-DESPESAS'!$A$3:$N$962,11,FALSE)),"")</f>
        <v/>
      </c>
      <c r="K1641" s="223" t="str">
        <f>IFERROR(IF(VLOOKUP($O1641,'APOIO-DESPESAS'!$A$3:$N$962,12,FALSE)="","",VLOOKUP($O1641,'APOIO-DESPESAS'!$A$3:$N$962,12,FALSE)),"")</f>
        <v/>
      </c>
      <c r="L1641" s="223" t="str">
        <f>IFERROR(IF(VLOOKUP($O1641,'APOIO-DESPESAS'!$A$3:$N$962,13,FALSE)="","",VLOOKUP($O1641,'APOIO-DESPESAS'!$A$3:$N$962,13,FALSE)),"")</f>
        <v/>
      </c>
      <c r="M1641" s="223" t="str">
        <f>IFERROR(IF(VLOOKUP($O1641,'APOIO-DESPESAS'!$A$3:$N$962,14,FALSE)="","",VLOOKUP($O1641,'APOIO-DESPESAS'!$A$3:$N$962,14,FALSE)),"")</f>
        <v/>
      </c>
      <c r="O1641" s="223">
        <f t="shared" si="25"/>
        <v>1639</v>
      </c>
    </row>
    <row r="1642" spans="1:15" x14ac:dyDescent="0.25">
      <c r="A1642" s="223" t="str">
        <f>IFERROR(IF(VLOOKUP($O1642,'APOIO-DESPESAS'!$A$3:$N$962,2,FALSE)="","",VLOOKUP($O1642,'APOIO-DESPESAS'!$A$3:$N$962,2,FALSE)),"")</f>
        <v/>
      </c>
      <c r="B1642" s="223" t="str">
        <f>IFERROR(IF(VLOOKUP($O1642,'APOIO-DESPESAS'!$A$3:$N$962,3,FALSE)="","",VLOOKUP($O1642,'APOIO-DESPESAS'!$A$3:$N$962,3,FALSE)),"")</f>
        <v/>
      </c>
      <c r="C1642" s="223" t="str">
        <f>IFERROR(IF(VLOOKUP($O1642,'APOIO-DESPESAS'!$A$3:$N$962,4,FALSE)="","",VLOOKUP($O1642,'APOIO-DESPESAS'!$A$3:$N$962,4,FALSE)),"")</f>
        <v/>
      </c>
      <c r="D1642" s="223" t="str">
        <f>IFERROR(IF(VLOOKUP($O1642,'APOIO-DESPESAS'!$A$3:$N$962,5,FALSE)="","",VLOOKUP($O1642,'APOIO-DESPESAS'!$A$3:$N$962,5,FALSE)),"")</f>
        <v/>
      </c>
      <c r="E1642" s="223" t="str">
        <f>IFERROR(IF(VLOOKUP($O1642,'APOIO-DESPESAS'!$A$3:$N$962,6,FALSE)="","",VLOOKUP($O1642,'APOIO-DESPESAS'!$A$3:$N$962,6,FALSE)),"")</f>
        <v/>
      </c>
      <c r="F1642" s="223" t="str">
        <f>IFERROR(IF(VLOOKUP($O1642,'APOIO-DESPESAS'!$A$3:$N$962,7,FALSE)="","",VLOOKUP($O1642,'APOIO-DESPESAS'!$A$3:$N$962,7,FALSE)),"")</f>
        <v/>
      </c>
      <c r="G1642" s="223" t="str">
        <f>IFERROR(IF(VLOOKUP($O1642,'APOIO-DESPESAS'!$A$3:$N$962,8,FALSE)="","",VLOOKUP($O1642,'APOIO-DESPESAS'!$A$3:$N$962,8,FALSE)),"")</f>
        <v/>
      </c>
      <c r="H1642" s="223" t="str">
        <f>IFERROR(IF(VLOOKUP($O1642,'APOIO-DESPESAS'!$A$3:$N$962,9,FALSE)="","",VLOOKUP($O1642,'APOIO-DESPESAS'!$A$3:$N$962,9,FALSE)),"")</f>
        <v/>
      </c>
      <c r="I1642" s="223" t="str">
        <f>IFERROR(IF(VLOOKUP($O1642,'APOIO-DESPESAS'!$A$3:$N$962,10,FALSE)="","",VLOOKUP($O1642,'APOIO-DESPESAS'!$A$3:$N$962,10,FALSE)),"")</f>
        <v/>
      </c>
      <c r="J1642" s="223" t="str">
        <f>IFERROR(IF(VLOOKUP($O1642,'APOIO-DESPESAS'!$A$3:$N$962,11,FALSE)="","",VLOOKUP($O1642,'APOIO-DESPESAS'!$A$3:$N$962,11,FALSE)),"")</f>
        <v/>
      </c>
      <c r="K1642" s="223" t="str">
        <f>IFERROR(IF(VLOOKUP($O1642,'APOIO-DESPESAS'!$A$3:$N$962,12,FALSE)="","",VLOOKUP($O1642,'APOIO-DESPESAS'!$A$3:$N$962,12,FALSE)),"")</f>
        <v/>
      </c>
      <c r="L1642" s="223" t="str">
        <f>IFERROR(IF(VLOOKUP($O1642,'APOIO-DESPESAS'!$A$3:$N$962,13,FALSE)="","",VLOOKUP($O1642,'APOIO-DESPESAS'!$A$3:$N$962,13,FALSE)),"")</f>
        <v/>
      </c>
      <c r="M1642" s="223" t="str">
        <f>IFERROR(IF(VLOOKUP($O1642,'APOIO-DESPESAS'!$A$3:$N$962,14,FALSE)="","",VLOOKUP($O1642,'APOIO-DESPESAS'!$A$3:$N$962,14,FALSE)),"")</f>
        <v/>
      </c>
      <c r="O1642" s="223">
        <f t="shared" si="25"/>
        <v>1640</v>
      </c>
    </row>
    <row r="1643" spans="1:15" x14ac:dyDescent="0.25">
      <c r="A1643" s="223" t="str">
        <f>IFERROR(IF(VLOOKUP($O1643,'APOIO-DESPESAS'!$A$3:$N$962,2,FALSE)="","",VLOOKUP($O1643,'APOIO-DESPESAS'!$A$3:$N$962,2,FALSE)),"")</f>
        <v/>
      </c>
      <c r="B1643" s="223" t="str">
        <f>IFERROR(IF(VLOOKUP($O1643,'APOIO-DESPESAS'!$A$3:$N$962,3,FALSE)="","",VLOOKUP($O1643,'APOIO-DESPESAS'!$A$3:$N$962,3,FALSE)),"")</f>
        <v/>
      </c>
      <c r="C1643" s="223" t="str">
        <f>IFERROR(IF(VLOOKUP($O1643,'APOIO-DESPESAS'!$A$3:$N$962,4,FALSE)="","",VLOOKUP($O1643,'APOIO-DESPESAS'!$A$3:$N$962,4,FALSE)),"")</f>
        <v/>
      </c>
      <c r="D1643" s="223" t="str">
        <f>IFERROR(IF(VLOOKUP($O1643,'APOIO-DESPESAS'!$A$3:$N$962,5,FALSE)="","",VLOOKUP($O1643,'APOIO-DESPESAS'!$A$3:$N$962,5,FALSE)),"")</f>
        <v/>
      </c>
      <c r="E1643" s="223" t="str">
        <f>IFERROR(IF(VLOOKUP($O1643,'APOIO-DESPESAS'!$A$3:$N$962,6,FALSE)="","",VLOOKUP($O1643,'APOIO-DESPESAS'!$A$3:$N$962,6,FALSE)),"")</f>
        <v/>
      </c>
      <c r="F1643" s="223" t="str">
        <f>IFERROR(IF(VLOOKUP($O1643,'APOIO-DESPESAS'!$A$3:$N$962,7,FALSE)="","",VLOOKUP($O1643,'APOIO-DESPESAS'!$A$3:$N$962,7,FALSE)),"")</f>
        <v/>
      </c>
      <c r="G1643" s="223" t="str">
        <f>IFERROR(IF(VLOOKUP($O1643,'APOIO-DESPESAS'!$A$3:$N$962,8,FALSE)="","",VLOOKUP($O1643,'APOIO-DESPESAS'!$A$3:$N$962,8,FALSE)),"")</f>
        <v/>
      </c>
      <c r="H1643" s="223" t="str">
        <f>IFERROR(IF(VLOOKUP($O1643,'APOIO-DESPESAS'!$A$3:$N$962,9,FALSE)="","",VLOOKUP($O1643,'APOIO-DESPESAS'!$A$3:$N$962,9,FALSE)),"")</f>
        <v/>
      </c>
      <c r="I1643" s="223" t="str">
        <f>IFERROR(IF(VLOOKUP($O1643,'APOIO-DESPESAS'!$A$3:$N$962,10,FALSE)="","",VLOOKUP($O1643,'APOIO-DESPESAS'!$A$3:$N$962,10,FALSE)),"")</f>
        <v/>
      </c>
      <c r="J1643" s="223" t="str">
        <f>IFERROR(IF(VLOOKUP($O1643,'APOIO-DESPESAS'!$A$3:$N$962,11,FALSE)="","",VLOOKUP($O1643,'APOIO-DESPESAS'!$A$3:$N$962,11,FALSE)),"")</f>
        <v/>
      </c>
      <c r="K1643" s="223" t="str">
        <f>IFERROR(IF(VLOOKUP($O1643,'APOIO-DESPESAS'!$A$3:$N$962,12,FALSE)="","",VLOOKUP($O1643,'APOIO-DESPESAS'!$A$3:$N$962,12,FALSE)),"")</f>
        <v/>
      </c>
      <c r="L1643" s="223" t="str">
        <f>IFERROR(IF(VLOOKUP($O1643,'APOIO-DESPESAS'!$A$3:$N$962,13,FALSE)="","",VLOOKUP($O1643,'APOIO-DESPESAS'!$A$3:$N$962,13,FALSE)),"")</f>
        <v/>
      </c>
      <c r="M1643" s="223" t="str">
        <f>IFERROR(IF(VLOOKUP($O1643,'APOIO-DESPESAS'!$A$3:$N$962,14,FALSE)="","",VLOOKUP($O1643,'APOIO-DESPESAS'!$A$3:$N$962,14,FALSE)),"")</f>
        <v/>
      </c>
      <c r="O1643" s="223">
        <f t="shared" si="25"/>
        <v>1641</v>
      </c>
    </row>
    <row r="1644" spans="1:15" x14ac:dyDescent="0.25">
      <c r="A1644" s="223" t="str">
        <f>IFERROR(IF(VLOOKUP($O1644,'APOIO-DESPESAS'!$A$3:$N$962,2,FALSE)="","",VLOOKUP($O1644,'APOIO-DESPESAS'!$A$3:$N$962,2,FALSE)),"")</f>
        <v/>
      </c>
      <c r="B1644" s="223" t="str">
        <f>IFERROR(IF(VLOOKUP($O1644,'APOIO-DESPESAS'!$A$3:$N$962,3,FALSE)="","",VLOOKUP($O1644,'APOIO-DESPESAS'!$A$3:$N$962,3,FALSE)),"")</f>
        <v/>
      </c>
      <c r="C1644" s="223" t="str">
        <f>IFERROR(IF(VLOOKUP($O1644,'APOIO-DESPESAS'!$A$3:$N$962,4,FALSE)="","",VLOOKUP($O1644,'APOIO-DESPESAS'!$A$3:$N$962,4,FALSE)),"")</f>
        <v/>
      </c>
      <c r="D1644" s="223" t="str">
        <f>IFERROR(IF(VLOOKUP($O1644,'APOIO-DESPESAS'!$A$3:$N$962,5,FALSE)="","",VLOOKUP($O1644,'APOIO-DESPESAS'!$A$3:$N$962,5,FALSE)),"")</f>
        <v/>
      </c>
      <c r="E1644" s="223" t="str">
        <f>IFERROR(IF(VLOOKUP($O1644,'APOIO-DESPESAS'!$A$3:$N$962,6,FALSE)="","",VLOOKUP($O1644,'APOIO-DESPESAS'!$A$3:$N$962,6,FALSE)),"")</f>
        <v/>
      </c>
      <c r="F1644" s="223" t="str">
        <f>IFERROR(IF(VLOOKUP($O1644,'APOIO-DESPESAS'!$A$3:$N$962,7,FALSE)="","",VLOOKUP($O1644,'APOIO-DESPESAS'!$A$3:$N$962,7,FALSE)),"")</f>
        <v/>
      </c>
      <c r="G1644" s="223" t="str">
        <f>IFERROR(IF(VLOOKUP($O1644,'APOIO-DESPESAS'!$A$3:$N$962,8,FALSE)="","",VLOOKUP($O1644,'APOIO-DESPESAS'!$A$3:$N$962,8,FALSE)),"")</f>
        <v/>
      </c>
      <c r="H1644" s="223" t="str">
        <f>IFERROR(IF(VLOOKUP($O1644,'APOIO-DESPESAS'!$A$3:$N$962,9,FALSE)="","",VLOOKUP($O1644,'APOIO-DESPESAS'!$A$3:$N$962,9,FALSE)),"")</f>
        <v/>
      </c>
      <c r="I1644" s="223" t="str">
        <f>IFERROR(IF(VLOOKUP($O1644,'APOIO-DESPESAS'!$A$3:$N$962,10,FALSE)="","",VLOOKUP($O1644,'APOIO-DESPESAS'!$A$3:$N$962,10,FALSE)),"")</f>
        <v/>
      </c>
      <c r="J1644" s="223" t="str">
        <f>IFERROR(IF(VLOOKUP($O1644,'APOIO-DESPESAS'!$A$3:$N$962,11,FALSE)="","",VLOOKUP($O1644,'APOIO-DESPESAS'!$A$3:$N$962,11,FALSE)),"")</f>
        <v/>
      </c>
      <c r="K1644" s="223" t="str">
        <f>IFERROR(IF(VLOOKUP($O1644,'APOIO-DESPESAS'!$A$3:$N$962,12,FALSE)="","",VLOOKUP($O1644,'APOIO-DESPESAS'!$A$3:$N$962,12,FALSE)),"")</f>
        <v/>
      </c>
      <c r="L1644" s="223" t="str">
        <f>IFERROR(IF(VLOOKUP($O1644,'APOIO-DESPESAS'!$A$3:$N$962,13,FALSE)="","",VLOOKUP($O1644,'APOIO-DESPESAS'!$A$3:$N$962,13,FALSE)),"")</f>
        <v/>
      </c>
      <c r="M1644" s="223" t="str">
        <f>IFERROR(IF(VLOOKUP($O1644,'APOIO-DESPESAS'!$A$3:$N$962,14,FALSE)="","",VLOOKUP($O1644,'APOIO-DESPESAS'!$A$3:$N$962,14,FALSE)),"")</f>
        <v/>
      </c>
      <c r="O1644" s="223">
        <f t="shared" si="25"/>
        <v>1642</v>
      </c>
    </row>
    <row r="1645" spans="1:15" x14ac:dyDescent="0.25">
      <c r="A1645" s="223" t="str">
        <f>IFERROR(IF(VLOOKUP($O1645,'APOIO-DESPESAS'!$A$3:$N$962,2,FALSE)="","",VLOOKUP($O1645,'APOIO-DESPESAS'!$A$3:$N$962,2,FALSE)),"")</f>
        <v/>
      </c>
      <c r="B1645" s="223" t="str">
        <f>IFERROR(IF(VLOOKUP($O1645,'APOIO-DESPESAS'!$A$3:$N$962,3,FALSE)="","",VLOOKUP($O1645,'APOIO-DESPESAS'!$A$3:$N$962,3,FALSE)),"")</f>
        <v/>
      </c>
      <c r="C1645" s="223" t="str">
        <f>IFERROR(IF(VLOOKUP($O1645,'APOIO-DESPESAS'!$A$3:$N$962,4,FALSE)="","",VLOOKUP($O1645,'APOIO-DESPESAS'!$A$3:$N$962,4,FALSE)),"")</f>
        <v/>
      </c>
      <c r="D1645" s="223" t="str">
        <f>IFERROR(IF(VLOOKUP($O1645,'APOIO-DESPESAS'!$A$3:$N$962,5,FALSE)="","",VLOOKUP($O1645,'APOIO-DESPESAS'!$A$3:$N$962,5,FALSE)),"")</f>
        <v/>
      </c>
      <c r="E1645" s="223" t="str">
        <f>IFERROR(IF(VLOOKUP($O1645,'APOIO-DESPESAS'!$A$3:$N$962,6,FALSE)="","",VLOOKUP($O1645,'APOIO-DESPESAS'!$A$3:$N$962,6,FALSE)),"")</f>
        <v/>
      </c>
      <c r="F1645" s="223" t="str">
        <f>IFERROR(IF(VLOOKUP($O1645,'APOIO-DESPESAS'!$A$3:$N$962,7,FALSE)="","",VLOOKUP($O1645,'APOIO-DESPESAS'!$A$3:$N$962,7,FALSE)),"")</f>
        <v/>
      </c>
      <c r="G1645" s="223" t="str">
        <f>IFERROR(IF(VLOOKUP($O1645,'APOIO-DESPESAS'!$A$3:$N$962,8,FALSE)="","",VLOOKUP($O1645,'APOIO-DESPESAS'!$A$3:$N$962,8,FALSE)),"")</f>
        <v/>
      </c>
      <c r="H1645" s="223" t="str">
        <f>IFERROR(IF(VLOOKUP($O1645,'APOIO-DESPESAS'!$A$3:$N$962,9,FALSE)="","",VLOOKUP($O1645,'APOIO-DESPESAS'!$A$3:$N$962,9,FALSE)),"")</f>
        <v/>
      </c>
      <c r="I1645" s="223" t="str">
        <f>IFERROR(IF(VLOOKUP($O1645,'APOIO-DESPESAS'!$A$3:$N$962,10,FALSE)="","",VLOOKUP($O1645,'APOIO-DESPESAS'!$A$3:$N$962,10,FALSE)),"")</f>
        <v/>
      </c>
      <c r="J1645" s="223" t="str">
        <f>IFERROR(IF(VLOOKUP($O1645,'APOIO-DESPESAS'!$A$3:$N$962,11,FALSE)="","",VLOOKUP($O1645,'APOIO-DESPESAS'!$A$3:$N$962,11,FALSE)),"")</f>
        <v/>
      </c>
      <c r="K1645" s="223" t="str">
        <f>IFERROR(IF(VLOOKUP($O1645,'APOIO-DESPESAS'!$A$3:$N$962,12,FALSE)="","",VLOOKUP($O1645,'APOIO-DESPESAS'!$A$3:$N$962,12,FALSE)),"")</f>
        <v/>
      </c>
      <c r="L1645" s="223" t="str">
        <f>IFERROR(IF(VLOOKUP($O1645,'APOIO-DESPESAS'!$A$3:$N$962,13,FALSE)="","",VLOOKUP($O1645,'APOIO-DESPESAS'!$A$3:$N$962,13,FALSE)),"")</f>
        <v/>
      </c>
      <c r="M1645" s="223" t="str">
        <f>IFERROR(IF(VLOOKUP($O1645,'APOIO-DESPESAS'!$A$3:$N$962,14,FALSE)="","",VLOOKUP($O1645,'APOIO-DESPESAS'!$A$3:$N$962,14,FALSE)),"")</f>
        <v/>
      </c>
      <c r="O1645" s="223">
        <f t="shared" si="25"/>
        <v>1643</v>
      </c>
    </row>
    <row r="1646" spans="1:15" x14ac:dyDescent="0.25">
      <c r="A1646" s="223" t="str">
        <f>IFERROR(IF(VLOOKUP($O1646,'APOIO-DESPESAS'!$A$3:$N$962,2,FALSE)="","",VLOOKUP($O1646,'APOIO-DESPESAS'!$A$3:$N$962,2,FALSE)),"")</f>
        <v/>
      </c>
      <c r="B1646" s="223" t="str">
        <f>IFERROR(IF(VLOOKUP($O1646,'APOIO-DESPESAS'!$A$3:$N$962,3,FALSE)="","",VLOOKUP($O1646,'APOIO-DESPESAS'!$A$3:$N$962,3,FALSE)),"")</f>
        <v/>
      </c>
      <c r="C1646" s="223" t="str">
        <f>IFERROR(IF(VLOOKUP($O1646,'APOIO-DESPESAS'!$A$3:$N$962,4,FALSE)="","",VLOOKUP($O1646,'APOIO-DESPESAS'!$A$3:$N$962,4,FALSE)),"")</f>
        <v/>
      </c>
      <c r="D1646" s="223" t="str">
        <f>IFERROR(IF(VLOOKUP($O1646,'APOIO-DESPESAS'!$A$3:$N$962,5,FALSE)="","",VLOOKUP($O1646,'APOIO-DESPESAS'!$A$3:$N$962,5,FALSE)),"")</f>
        <v/>
      </c>
      <c r="E1646" s="223" t="str">
        <f>IFERROR(IF(VLOOKUP($O1646,'APOIO-DESPESAS'!$A$3:$N$962,6,FALSE)="","",VLOOKUP($O1646,'APOIO-DESPESAS'!$A$3:$N$962,6,FALSE)),"")</f>
        <v/>
      </c>
      <c r="F1646" s="223" t="str">
        <f>IFERROR(IF(VLOOKUP($O1646,'APOIO-DESPESAS'!$A$3:$N$962,7,FALSE)="","",VLOOKUP($O1646,'APOIO-DESPESAS'!$A$3:$N$962,7,FALSE)),"")</f>
        <v/>
      </c>
      <c r="G1646" s="223" t="str">
        <f>IFERROR(IF(VLOOKUP($O1646,'APOIO-DESPESAS'!$A$3:$N$962,8,FALSE)="","",VLOOKUP($O1646,'APOIO-DESPESAS'!$A$3:$N$962,8,FALSE)),"")</f>
        <v/>
      </c>
      <c r="H1646" s="223" t="str">
        <f>IFERROR(IF(VLOOKUP($O1646,'APOIO-DESPESAS'!$A$3:$N$962,9,FALSE)="","",VLOOKUP($O1646,'APOIO-DESPESAS'!$A$3:$N$962,9,FALSE)),"")</f>
        <v/>
      </c>
      <c r="I1646" s="223" t="str">
        <f>IFERROR(IF(VLOOKUP($O1646,'APOIO-DESPESAS'!$A$3:$N$962,10,FALSE)="","",VLOOKUP($O1646,'APOIO-DESPESAS'!$A$3:$N$962,10,FALSE)),"")</f>
        <v/>
      </c>
      <c r="J1646" s="223" t="str">
        <f>IFERROR(IF(VLOOKUP($O1646,'APOIO-DESPESAS'!$A$3:$N$962,11,FALSE)="","",VLOOKUP($O1646,'APOIO-DESPESAS'!$A$3:$N$962,11,FALSE)),"")</f>
        <v/>
      </c>
      <c r="K1646" s="223" t="str">
        <f>IFERROR(IF(VLOOKUP($O1646,'APOIO-DESPESAS'!$A$3:$N$962,12,FALSE)="","",VLOOKUP($O1646,'APOIO-DESPESAS'!$A$3:$N$962,12,FALSE)),"")</f>
        <v/>
      </c>
      <c r="L1646" s="223" t="str">
        <f>IFERROR(IF(VLOOKUP($O1646,'APOIO-DESPESAS'!$A$3:$N$962,13,FALSE)="","",VLOOKUP($O1646,'APOIO-DESPESAS'!$A$3:$N$962,13,FALSE)),"")</f>
        <v/>
      </c>
      <c r="M1646" s="223" t="str">
        <f>IFERROR(IF(VLOOKUP($O1646,'APOIO-DESPESAS'!$A$3:$N$962,14,FALSE)="","",VLOOKUP($O1646,'APOIO-DESPESAS'!$A$3:$N$962,14,FALSE)),"")</f>
        <v/>
      </c>
      <c r="O1646" s="223">
        <f t="shared" si="25"/>
        <v>1644</v>
      </c>
    </row>
    <row r="1647" spans="1:15" x14ac:dyDescent="0.25">
      <c r="A1647" s="223" t="str">
        <f>IFERROR(IF(VLOOKUP($O1647,'APOIO-DESPESAS'!$A$3:$N$962,2,FALSE)="","",VLOOKUP($O1647,'APOIO-DESPESAS'!$A$3:$N$962,2,FALSE)),"")</f>
        <v/>
      </c>
      <c r="B1647" s="223" t="str">
        <f>IFERROR(IF(VLOOKUP($O1647,'APOIO-DESPESAS'!$A$3:$N$962,3,FALSE)="","",VLOOKUP($O1647,'APOIO-DESPESAS'!$A$3:$N$962,3,FALSE)),"")</f>
        <v/>
      </c>
      <c r="C1647" s="223" t="str">
        <f>IFERROR(IF(VLOOKUP($O1647,'APOIO-DESPESAS'!$A$3:$N$962,4,FALSE)="","",VLOOKUP($O1647,'APOIO-DESPESAS'!$A$3:$N$962,4,FALSE)),"")</f>
        <v/>
      </c>
      <c r="D1647" s="223" t="str">
        <f>IFERROR(IF(VLOOKUP($O1647,'APOIO-DESPESAS'!$A$3:$N$962,5,FALSE)="","",VLOOKUP($O1647,'APOIO-DESPESAS'!$A$3:$N$962,5,FALSE)),"")</f>
        <v/>
      </c>
      <c r="E1647" s="223" t="str">
        <f>IFERROR(IF(VLOOKUP($O1647,'APOIO-DESPESAS'!$A$3:$N$962,6,FALSE)="","",VLOOKUP($O1647,'APOIO-DESPESAS'!$A$3:$N$962,6,FALSE)),"")</f>
        <v/>
      </c>
      <c r="F1647" s="223" t="str">
        <f>IFERROR(IF(VLOOKUP($O1647,'APOIO-DESPESAS'!$A$3:$N$962,7,FALSE)="","",VLOOKUP($O1647,'APOIO-DESPESAS'!$A$3:$N$962,7,FALSE)),"")</f>
        <v/>
      </c>
      <c r="G1647" s="223" t="str">
        <f>IFERROR(IF(VLOOKUP($O1647,'APOIO-DESPESAS'!$A$3:$N$962,8,FALSE)="","",VLOOKUP($O1647,'APOIO-DESPESAS'!$A$3:$N$962,8,FALSE)),"")</f>
        <v/>
      </c>
      <c r="H1647" s="223" t="str">
        <f>IFERROR(IF(VLOOKUP($O1647,'APOIO-DESPESAS'!$A$3:$N$962,9,FALSE)="","",VLOOKUP($O1647,'APOIO-DESPESAS'!$A$3:$N$962,9,FALSE)),"")</f>
        <v/>
      </c>
      <c r="I1647" s="223" t="str">
        <f>IFERROR(IF(VLOOKUP($O1647,'APOIO-DESPESAS'!$A$3:$N$962,10,FALSE)="","",VLOOKUP($O1647,'APOIO-DESPESAS'!$A$3:$N$962,10,FALSE)),"")</f>
        <v/>
      </c>
      <c r="J1647" s="223" t="str">
        <f>IFERROR(IF(VLOOKUP($O1647,'APOIO-DESPESAS'!$A$3:$N$962,11,FALSE)="","",VLOOKUP($O1647,'APOIO-DESPESAS'!$A$3:$N$962,11,FALSE)),"")</f>
        <v/>
      </c>
      <c r="K1647" s="223" t="str">
        <f>IFERROR(IF(VLOOKUP($O1647,'APOIO-DESPESAS'!$A$3:$N$962,12,FALSE)="","",VLOOKUP($O1647,'APOIO-DESPESAS'!$A$3:$N$962,12,FALSE)),"")</f>
        <v/>
      </c>
      <c r="L1647" s="223" t="str">
        <f>IFERROR(IF(VLOOKUP($O1647,'APOIO-DESPESAS'!$A$3:$N$962,13,FALSE)="","",VLOOKUP($O1647,'APOIO-DESPESAS'!$A$3:$N$962,13,FALSE)),"")</f>
        <v/>
      </c>
      <c r="M1647" s="223" t="str">
        <f>IFERROR(IF(VLOOKUP($O1647,'APOIO-DESPESAS'!$A$3:$N$962,14,FALSE)="","",VLOOKUP($O1647,'APOIO-DESPESAS'!$A$3:$N$962,14,FALSE)),"")</f>
        <v/>
      </c>
      <c r="O1647" s="223">
        <f t="shared" si="25"/>
        <v>1645</v>
      </c>
    </row>
    <row r="1648" spans="1:15" x14ac:dyDescent="0.25">
      <c r="A1648" s="223" t="str">
        <f>IFERROR(IF(VLOOKUP($O1648,'APOIO-DESPESAS'!$A$3:$N$962,2,FALSE)="","",VLOOKUP($O1648,'APOIO-DESPESAS'!$A$3:$N$962,2,FALSE)),"")</f>
        <v/>
      </c>
      <c r="B1648" s="223" t="str">
        <f>IFERROR(IF(VLOOKUP($O1648,'APOIO-DESPESAS'!$A$3:$N$962,3,FALSE)="","",VLOOKUP($O1648,'APOIO-DESPESAS'!$A$3:$N$962,3,FALSE)),"")</f>
        <v/>
      </c>
      <c r="C1648" s="223" t="str">
        <f>IFERROR(IF(VLOOKUP($O1648,'APOIO-DESPESAS'!$A$3:$N$962,4,FALSE)="","",VLOOKUP($O1648,'APOIO-DESPESAS'!$A$3:$N$962,4,FALSE)),"")</f>
        <v/>
      </c>
      <c r="D1648" s="223" t="str">
        <f>IFERROR(IF(VLOOKUP($O1648,'APOIO-DESPESAS'!$A$3:$N$962,5,FALSE)="","",VLOOKUP($O1648,'APOIO-DESPESAS'!$A$3:$N$962,5,FALSE)),"")</f>
        <v/>
      </c>
      <c r="E1648" s="223" t="str">
        <f>IFERROR(IF(VLOOKUP($O1648,'APOIO-DESPESAS'!$A$3:$N$962,6,FALSE)="","",VLOOKUP($O1648,'APOIO-DESPESAS'!$A$3:$N$962,6,FALSE)),"")</f>
        <v/>
      </c>
      <c r="F1648" s="223" t="str">
        <f>IFERROR(IF(VLOOKUP($O1648,'APOIO-DESPESAS'!$A$3:$N$962,7,FALSE)="","",VLOOKUP($O1648,'APOIO-DESPESAS'!$A$3:$N$962,7,FALSE)),"")</f>
        <v/>
      </c>
      <c r="G1648" s="223" t="str">
        <f>IFERROR(IF(VLOOKUP($O1648,'APOIO-DESPESAS'!$A$3:$N$962,8,FALSE)="","",VLOOKUP($O1648,'APOIO-DESPESAS'!$A$3:$N$962,8,FALSE)),"")</f>
        <v/>
      </c>
      <c r="H1648" s="223" t="str">
        <f>IFERROR(IF(VLOOKUP($O1648,'APOIO-DESPESAS'!$A$3:$N$962,9,FALSE)="","",VLOOKUP($O1648,'APOIO-DESPESAS'!$A$3:$N$962,9,FALSE)),"")</f>
        <v/>
      </c>
      <c r="I1648" s="223" t="str">
        <f>IFERROR(IF(VLOOKUP($O1648,'APOIO-DESPESAS'!$A$3:$N$962,10,FALSE)="","",VLOOKUP($O1648,'APOIO-DESPESAS'!$A$3:$N$962,10,FALSE)),"")</f>
        <v/>
      </c>
      <c r="J1648" s="223" t="str">
        <f>IFERROR(IF(VLOOKUP($O1648,'APOIO-DESPESAS'!$A$3:$N$962,11,FALSE)="","",VLOOKUP($O1648,'APOIO-DESPESAS'!$A$3:$N$962,11,FALSE)),"")</f>
        <v/>
      </c>
      <c r="K1648" s="223" t="str">
        <f>IFERROR(IF(VLOOKUP($O1648,'APOIO-DESPESAS'!$A$3:$N$962,12,FALSE)="","",VLOOKUP($O1648,'APOIO-DESPESAS'!$A$3:$N$962,12,FALSE)),"")</f>
        <v/>
      </c>
      <c r="L1648" s="223" t="str">
        <f>IFERROR(IF(VLOOKUP($O1648,'APOIO-DESPESAS'!$A$3:$N$962,13,FALSE)="","",VLOOKUP($O1648,'APOIO-DESPESAS'!$A$3:$N$962,13,FALSE)),"")</f>
        <v/>
      </c>
      <c r="M1648" s="223" t="str">
        <f>IFERROR(IF(VLOOKUP($O1648,'APOIO-DESPESAS'!$A$3:$N$962,14,FALSE)="","",VLOOKUP($O1648,'APOIO-DESPESAS'!$A$3:$N$962,14,FALSE)),"")</f>
        <v/>
      </c>
      <c r="O1648" s="223">
        <f t="shared" si="25"/>
        <v>1646</v>
      </c>
    </row>
    <row r="1649" spans="1:15" x14ac:dyDescent="0.25">
      <c r="A1649" s="223" t="str">
        <f>IFERROR(IF(VLOOKUP($O1649,'APOIO-DESPESAS'!$A$3:$N$962,2,FALSE)="","",VLOOKUP($O1649,'APOIO-DESPESAS'!$A$3:$N$962,2,FALSE)),"")</f>
        <v/>
      </c>
      <c r="B1649" s="223" t="str">
        <f>IFERROR(IF(VLOOKUP($O1649,'APOIO-DESPESAS'!$A$3:$N$962,3,FALSE)="","",VLOOKUP($O1649,'APOIO-DESPESAS'!$A$3:$N$962,3,FALSE)),"")</f>
        <v/>
      </c>
      <c r="C1649" s="223" t="str">
        <f>IFERROR(IF(VLOOKUP($O1649,'APOIO-DESPESAS'!$A$3:$N$962,4,FALSE)="","",VLOOKUP($O1649,'APOIO-DESPESAS'!$A$3:$N$962,4,FALSE)),"")</f>
        <v/>
      </c>
      <c r="D1649" s="223" t="str">
        <f>IFERROR(IF(VLOOKUP($O1649,'APOIO-DESPESAS'!$A$3:$N$962,5,FALSE)="","",VLOOKUP($O1649,'APOIO-DESPESAS'!$A$3:$N$962,5,FALSE)),"")</f>
        <v/>
      </c>
      <c r="E1649" s="223" t="str">
        <f>IFERROR(IF(VLOOKUP($O1649,'APOIO-DESPESAS'!$A$3:$N$962,6,FALSE)="","",VLOOKUP($O1649,'APOIO-DESPESAS'!$A$3:$N$962,6,FALSE)),"")</f>
        <v/>
      </c>
      <c r="F1649" s="223" t="str">
        <f>IFERROR(IF(VLOOKUP($O1649,'APOIO-DESPESAS'!$A$3:$N$962,7,FALSE)="","",VLOOKUP($O1649,'APOIO-DESPESAS'!$A$3:$N$962,7,FALSE)),"")</f>
        <v/>
      </c>
      <c r="G1649" s="223" t="str">
        <f>IFERROR(IF(VLOOKUP($O1649,'APOIO-DESPESAS'!$A$3:$N$962,8,FALSE)="","",VLOOKUP($O1649,'APOIO-DESPESAS'!$A$3:$N$962,8,FALSE)),"")</f>
        <v/>
      </c>
      <c r="H1649" s="223" t="str">
        <f>IFERROR(IF(VLOOKUP($O1649,'APOIO-DESPESAS'!$A$3:$N$962,9,FALSE)="","",VLOOKUP($O1649,'APOIO-DESPESAS'!$A$3:$N$962,9,FALSE)),"")</f>
        <v/>
      </c>
      <c r="I1649" s="223" t="str">
        <f>IFERROR(IF(VLOOKUP($O1649,'APOIO-DESPESAS'!$A$3:$N$962,10,FALSE)="","",VLOOKUP($O1649,'APOIO-DESPESAS'!$A$3:$N$962,10,FALSE)),"")</f>
        <v/>
      </c>
      <c r="J1649" s="223" t="str">
        <f>IFERROR(IF(VLOOKUP($O1649,'APOIO-DESPESAS'!$A$3:$N$962,11,FALSE)="","",VLOOKUP($O1649,'APOIO-DESPESAS'!$A$3:$N$962,11,FALSE)),"")</f>
        <v/>
      </c>
      <c r="K1649" s="223" t="str">
        <f>IFERROR(IF(VLOOKUP($O1649,'APOIO-DESPESAS'!$A$3:$N$962,12,FALSE)="","",VLOOKUP($O1649,'APOIO-DESPESAS'!$A$3:$N$962,12,FALSE)),"")</f>
        <v/>
      </c>
      <c r="L1649" s="223" t="str">
        <f>IFERROR(IF(VLOOKUP($O1649,'APOIO-DESPESAS'!$A$3:$N$962,13,FALSE)="","",VLOOKUP($O1649,'APOIO-DESPESAS'!$A$3:$N$962,13,FALSE)),"")</f>
        <v/>
      </c>
      <c r="M1649" s="223" t="str">
        <f>IFERROR(IF(VLOOKUP($O1649,'APOIO-DESPESAS'!$A$3:$N$962,14,FALSE)="","",VLOOKUP($O1649,'APOIO-DESPESAS'!$A$3:$N$962,14,FALSE)),"")</f>
        <v/>
      </c>
      <c r="O1649" s="223">
        <f t="shared" si="25"/>
        <v>1647</v>
      </c>
    </row>
    <row r="1650" spans="1:15" x14ac:dyDescent="0.25">
      <c r="A1650" s="223" t="str">
        <f>IFERROR(IF(VLOOKUP($O1650,'APOIO-DESPESAS'!$A$3:$N$962,2,FALSE)="","",VLOOKUP($O1650,'APOIO-DESPESAS'!$A$3:$N$962,2,FALSE)),"")</f>
        <v/>
      </c>
      <c r="B1650" s="223" t="str">
        <f>IFERROR(IF(VLOOKUP($O1650,'APOIO-DESPESAS'!$A$3:$N$962,3,FALSE)="","",VLOOKUP($O1650,'APOIO-DESPESAS'!$A$3:$N$962,3,FALSE)),"")</f>
        <v/>
      </c>
      <c r="C1650" s="223" t="str">
        <f>IFERROR(IF(VLOOKUP($O1650,'APOIO-DESPESAS'!$A$3:$N$962,4,FALSE)="","",VLOOKUP($O1650,'APOIO-DESPESAS'!$A$3:$N$962,4,FALSE)),"")</f>
        <v/>
      </c>
      <c r="D1650" s="223" t="str">
        <f>IFERROR(IF(VLOOKUP($O1650,'APOIO-DESPESAS'!$A$3:$N$962,5,FALSE)="","",VLOOKUP($O1650,'APOIO-DESPESAS'!$A$3:$N$962,5,FALSE)),"")</f>
        <v/>
      </c>
      <c r="E1650" s="223" t="str">
        <f>IFERROR(IF(VLOOKUP($O1650,'APOIO-DESPESAS'!$A$3:$N$962,6,FALSE)="","",VLOOKUP($O1650,'APOIO-DESPESAS'!$A$3:$N$962,6,FALSE)),"")</f>
        <v/>
      </c>
      <c r="F1650" s="223" t="str">
        <f>IFERROR(IF(VLOOKUP($O1650,'APOIO-DESPESAS'!$A$3:$N$962,7,FALSE)="","",VLOOKUP($O1650,'APOIO-DESPESAS'!$A$3:$N$962,7,FALSE)),"")</f>
        <v/>
      </c>
      <c r="G1650" s="223" t="str">
        <f>IFERROR(IF(VLOOKUP($O1650,'APOIO-DESPESAS'!$A$3:$N$962,8,FALSE)="","",VLOOKUP($O1650,'APOIO-DESPESAS'!$A$3:$N$962,8,FALSE)),"")</f>
        <v/>
      </c>
      <c r="H1650" s="223" t="str">
        <f>IFERROR(IF(VLOOKUP($O1650,'APOIO-DESPESAS'!$A$3:$N$962,9,FALSE)="","",VLOOKUP($O1650,'APOIO-DESPESAS'!$A$3:$N$962,9,FALSE)),"")</f>
        <v/>
      </c>
      <c r="I1650" s="223" t="str">
        <f>IFERROR(IF(VLOOKUP($O1650,'APOIO-DESPESAS'!$A$3:$N$962,10,FALSE)="","",VLOOKUP($O1650,'APOIO-DESPESAS'!$A$3:$N$962,10,FALSE)),"")</f>
        <v/>
      </c>
      <c r="J1650" s="223" t="str">
        <f>IFERROR(IF(VLOOKUP($O1650,'APOIO-DESPESAS'!$A$3:$N$962,11,FALSE)="","",VLOOKUP($O1650,'APOIO-DESPESAS'!$A$3:$N$962,11,FALSE)),"")</f>
        <v/>
      </c>
      <c r="K1650" s="223" t="str">
        <f>IFERROR(IF(VLOOKUP($O1650,'APOIO-DESPESAS'!$A$3:$N$962,12,FALSE)="","",VLOOKUP($O1650,'APOIO-DESPESAS'!$A$3:$N$962,12,FALSE)),"")</f>
        <v/>
      </c>
      <c r="L1650" s="223" t="str">
        <f>IFERROR(IF(VLOOKUP($O1650,'APOIO-DESPESAS'!$A$3:$N$962,13,FALSE)="","",VLOOKUP($O1650,'APOIO-DESPESAS'!$A$3:$N$962,13,FALSE)),"")</f>
        <v/>
      </c>
      <c r="M1650" s="223" t="str">
        <f>IFERROR(IF(VLOOKUP($O1650,'APOIO-DESPESAS'!$A$3:$N$962,14,FALSE)="","",VLOOKUP($O1650,'APOIO-DESPESAS'!$A$3:$N$962,14,FALSE)),"")</f>
        <v/>
      </c>
      <c r="O1650" s="223">
        <f t="shared" si="25"/>
        <v>1648</v>
      </c>
    </row>
    <row r="1651" spans="1:15" x14ac:dyDescent="0.25">
      <c r="A1651" s="223" t="str">
        <f>IFERROR(IF(VLOOKUP($O1651,'APOIO-DESPESAS'!$A$3:$N$962,2,FALSE)="","",VLOOKUP($O1651,'APOIO-DESPESAS'!$A$3:$N$962,2,FALSE)),"")</f>
        <v/>
      </c>
      <c r="B1651" s="223" t="str">
        <f>IFERROR(IF(VLOOKUP($O1651,'APOIO-DESPESAS'!$A$3:$N$962,3,FALSE)="","",VLOOKUP($O1651,'APOIO-DESPESAS'!$A$3:$N$962,3,FALSE)),"")</f>
        <v/>
      </c>
      <c r="C1651" s="223" t="str">
        <f>IFERROR(IF(VLOOKUP($O1651,'APOIO-DESPESAS'!$A$3:$N$962,4,FALSE)="","",VLOOKUP($O1651,'APOIO-DESPESAS'!$A$3:$N$962,4,FALSE)),"")</f>
        <v/>
      </c>
      <c r="D1651" s="223" t="str">
        <f>IFERROR(IF(VLOOKUP($O1651,'APOIO-DESPESAS'!$A$3:$N$962,5,FALSE)="","",VLOOKUP($O1651,'APOIO-DESPESAS'!$A$3:$N$962,5,FALSE)),"")</f>
        <v/>
      </c>
      <c r="E1651" s="223" t="str">
        <f>IFERROR(IF(VLOOKUP($O1651,'APOIO-DESPESAS'!$A$3:$N$962,6,FALSE)="","",VLOOKUP($O1651,'APOIO-DESPESAS'!$A$3:$N$962,6,FALSE)),"")</f>
        <v/>
      </c>
      <c r="F1651" s="223" t="str">
        <f>IFERROR(IF(VLOOKUP($O1651,'APOIO-DESPESAS'!$A$3:$N$962,7,FALSE)="","",VLOOKUP($O1651,'APOIO-DESPESAS'!$A$3:$N$962,7,FALSE)),"")</f>
        <v/>
      </c>
      <c r="G1651" s="223" t="str">
        <f>IFERROR(IF(VLOOKUP($O1651,'APOIO-DESPESAS'!$A$3:$N$962,8,FALSE)="","",VLOOKUP($O1651,'APOIO-DESPESAS'!$A$3:$N$962,8,FALSE)),"")</f>
        <v/>
      </c>
      <c r="H1651" s="223" t="str">
        <f>IFERROR(IF(VLOOKUP($O1651,'APOIO-DESPESAS'!$A$3:$N$962,9,FALSE)="","",VLOOKUP($O1651,'APOIO-DESPESAS'!$A$3:$N$962,9,FALSE)),"")</f>
        <v/>
      </c>
      <c r="I1651" s="223" t="str">
        <f>IFERROR(IF(VLOOKUP($O1651,'APOIO-DESPESAS'!$A$3:$N$962,10,FALSE)="","",VLOOKUP($O1651,'APOIO-DESPESAS'!$A$3:$N$962,10,FALSE)),"")</f>
        <v/>
      </c>
      <c r="J1651" s="223" t="str">
        <f>IFERROR(IF(VLOOKUP($O1651,'APOIO-DESPESAS'!$A$3:$N$962,11,FALSE)="","",VLOOKUP($O1651,'APOIO-DESPESAS'!$A$3:$N$962,11,FALSE)),"")</f>
        <v/>
      </c>
      <c r="K1651" s="223" t="str">
        <f>IFERROR(IF(VLOOKUP($O1651,'APOIO-DESPESAS'!$A$3:$N$962,12,FALSE)="","",VLOOKUP($O1651,'APOIO-DESPESAS'!$A$3:$N$962,12,FALSE)),"")</f>
        <v/>
      </c>
      <c r="L1651" s="223" t="str">
        <f>IFERROR(IF(VLOOKUP($O1651,'APOIO-DESPESAS'!$A$3:$N$962,13,FALSE)="","",VLOOKUP($O1651,'APOIO-DESPESAS'!$A$3:$N$962,13,FALSE)),"")</f>
        <v/>
      </c>
      <c r="M1651" s="223" t="str">
        <f>IFERROR(IF(VLOOKUP($O1651,'APOIO-DESPESAS'!$A$3:$N$962,14,FALSE)="","",VLOOKUP($O1651,'APOIO-DESPESAS'!$A$3:$N$962,14,FALSE)),"")</f>
        <v/>
      </c>
      <c r="O1651" s="223">
        <f t="shared" si="25"/>
        <v>1649</v>
      </c>
    </row>
    <row r="1652" spans="1:15" x14ac:dyDescent="0.25">
      <c r="A1652" s="223" t="str">
        <f>IFERROR(IF(VLOOKUP($O1652,'APOIO-DESPESAS'!$A$3:$N$962,2,FALSE)="","",VLOOKUP($O1652,'APOIO-DESPESAS'!$A$3:$N$962,2,FALSE)),"")</f>
        <v/>
      </c>
      <c r="B1652" s="223" t="str">
        <f>IFERROR(IF(VLOOKUP($O1652,'APOIO-DESPESAS'!$A$3:$N$962,3,FALSE)="","",VLOOKUP($O1652,'APOIO-DESPESAS'!$A$3:$N$962,3,FALSE)),"")</f>
        <v/>
      </c>
      <c r="C1652" s="223" t="str">
        <f>IFERROR(IF(VLOOKUP($O1652,'APOIO-DESPESAS'!$A$3:$N$962,4,FALSE)="","",VLOOKUP($O1652,'APOIO-DESPESAS'!$A$3:$N$962,4,FALSE)),"")</f>
        <v/>
      </c>
      <c r="D1652" s="223" t="str">
        <f>IFERROR(IF(VLOOKUP($O1652,'APOIO-DESPESAS'!$A$3:$N$962,5,FALSE)="","",VLOOKUP($O1652,'APOIO-DESPESAS'!$A$3:$N$962,5,FALSE)),"")</f>
        <v/>
      </c>
      <c r="E1652" s="223" t="str">
        <f>IFERROR(IF(VLOOKUP($O1652,'APOIO-DESPESAS'!$A$3:$N$962,6,FALSE)="","",VLOOKUP($O1652,'APOIO-DESPESAS'!$A$3:$N$962,6,FALSE)),"")</f>
        <v/>
      </c>
      <c r="F1652" s="223" t="str">
        <f>IFERROR(IF(VLOOKUP($O1652,'APOIO-DESPESAS'!$A$3:$N$962,7,FALSE)="","",VLOOKUP($O1652,'APOIO-DESPESAS'!$A$3:$N$962,7,FALSE)),"")</f>
        <v/>
      </c>
      <c r="G1652" s="223" t="str">
        <f>IFERROR(IF(VLOOKUP($O1652,'APOIO-DESPESAS'!$A$3:$N$962,8,FALSE)="","",VLOOKUP($O1652,'APOIO-DESPESAS'!$A$3:$N$962,8,FALSE)),"")</f>
        <v/>
      </c>
      <c r="H1652" s="223" t="str">
        <f>IFERROR(IF(VLOOKUP($O1652,'APOIO-DESPESAS'!$A$3:$N$962,9,FALSE)="","",VLOOKUP($O1652,'APOIO-DESPESAS'!$A$3:$N$962,9,FALSE)),"")</f>
        <v/>
      </c>
      <c r="I1652" s="223" t="str">
        <f>IFERROR(IF(VLOOKUP($O1652,'APOIO-DESPESAS'!$A$3:$N$962,10,FALSE)="","",VLOOKUP($O1652,'APOIO-DESPESAS'!$A$3:$N$962,10,FALSE)),"")</f>
        <v/>
      </c>
      <c r="J1652" s="223" t="str">
        <f>IFERROR(IF(VLOOKUP($O1652,'APOIO-DESPESAS'!$A$3:$N$962,11,FALSE)="","",VLOOKUP($O1652,'APOIO-DESPESAS'!$A$3:$N$962,11,FALSE)),"")</f>
        <v/>
      </c>
      <c r="K1652" s="223" t="str">
        <f>IFERROR(IF(VLOOKUP($O1652,'APOIO-DESPESAS'!$A$3:$N$962,12,FALSE)="","",VLOOKUP($O1652,'APOIO-DESPESAS'!$A$3:$N$962,12,FALSE)),"")</f>
        <v/>
      </c>
      <c r="L1652" s="223" t="str">
        <f>IFERROR(IF(VLOOKUP($O1652,'APOIO-DESPESAS'!$A$3:$N$962,13,FALSE)="","",VLOOKUP($O1652,'APOIO-DESPESAS'!$A$3:$N$962,13,FALSE)),"")</f>
        <v/>
      </c>
      <c r="M1652" s="223" t="str">
        <f>IFERROR(IF(VLOOKUP($O1652,'APOIO-DESPESAS'!$A$3:$N$962,14,FALSE)="","",VLOOKUP($O1652,'APOIO-DESPESAS'!$A$3:$N$962,14,FALSE)),"")</f>
        <v/>
      </c>
      <c r="O1652" s="223">
        <f t="shared" si="25"/>
        <v>1650</v>
      </c>
    </row>
    <row r="1653" spans="1:15" x14ac:dyDescent="0.25">
      <c r="A1653" s="223" t="str">
        <f>IFERROR(IF(VLOOKUP($O1653,'APOIO-DESPESAS'!$A$3:$N$962,2,FALSE)="","",VLOOKUP($O1653,'APOIO-DESPESAS'!$A$3:$N$962,2,FALSE)),"")</f>
        <v/>
      </c>
      <c r="B1653" s="223" t="str">
        <f>IFERROR(IF(VLOOKUP($O1653,'APOIO-DESPESAS'!$A$3:$N$962,3,FALSE)="","",VLOOKUP($O1653,'APOIO-DESPESAS'!$A$3:$N$962,3,FALSE)),"")</f>
        <v/>
      </c>
      <c r="C1653" s="223" t="str">
        <f>IFERROR(IF(VLOOKUP($O1653,'APOIO-DESPESAS'!$A$3:$N$962,4,FALSE)="","",VLOOKUP($O1653,'APOIO-DESPESAS'!$A$3:$N$962,4,FALSE)),"")</f>
        <v/>
      </c>
      <c r="D1653" s="223" t="str">
        <f>IFERROR(IF(VLOOKUP($O1653,'APOIO-DESPESAS'!$A$3:$N$962,5,FALSE)="","",VLOOKUP($O1653,'APOIO-DESPESAS'!$A$3:$N$962,5,FALSE)),"")</f>
        <v/>
      </c>
      <c r="E1653" s="223" t="str">
        <f>IFERROR(IF(VLOOKUP($O1653,'APOIO-DESPESAS'!$A$3:$N$962,6,FALSE)="","",VLOOKUP($O1653,'APOIO-DESPESAS'!$A$3:$N$962,6,FALSE)),"")</f>
        <v/>
      </c>
      <c r="F1653" s="223" t="str">
        <f>IFERROR(IF(VLOOKUP($O1653,'APOIO-DESPESAS'!$A$3:$N$962,7,FALSE)="","",VLOOKUP($O1653,'APOIO-DESPESAS'!$A$3:$N$962,7,FALSE)),"")</f>
        <v/>
      </c>
      <c r="G1653" s="223" t="str">
        <f>IFERROR(IF(VLOOKUP($O1653,'APOIO-DESPESAS'!$A$3:$N$962,8,FALSE)="","",VLOOKUP($O1653,'APOIO-DESPESAS'!$A$3:$N$962,8,FALSE)),"")</f>
        <v/>
      </c>
      <c r="H1653" s="223" t="str">
        <f>IFERROR(IF(VLOOKUP($O1653,'APOIO-DESPESAS'!$A$3:$N$962,9,FALSE)="","",VLOOKUP($O1653,'APOIO-DESPESAS'!$A$3:$N$962,9,FALSE)),"")</f>
        <v/>
      </c>
      <c r="I1653" s="223" t="str">
        <f>IFERROR(IF(VLOOKUP($O1653,'APOIO-DESPESAS'!$A$3:$N$962,10,FALSE)="","",VLOOKUP($O1653,'APOIO-DESPESAS'!$A$3:$N$962,10,FALSE)),"")</f>
        <v/>
      </c>
      <c r="J1653" s="223" t="str">
        <f>IFERROR(IF(VLOOKUP($O1653,'APOIO-DESPESAS'!$A$3:$N$962,11,FALSE)="","",VLOOKUP($O1653,'APOIO-DESPESAS'!$A$3:$N$962,11,FALSE)),"")</f>
        <v/>
      </c>
      <c r="K1653" s="223" t="str">
        <f>IFERROR(IF(VLOOKUP($O1653,'APOIO-DESPESAS'!$A$3:$N$962,12,FALSE)="","",VLOOKUP($O1653,'APOIO-DESPESAS'!$A$3:$N$962,12,FALSE)),"")</f>
        <v/>
      </c>
      <c r="L1653" s="223" t="str">
        <f>IFERROR(IF(VLOOKUP($O1653,'APOIO-DESPESAS'!$A$3:$N$962,13,FALSE)="","",VLOOKUP($O1653,'APOIO-DESPESAS'!$A$3:$N$962,13,FALSE)),"")</f>
        <v/>
      </c>
      <c r="M1653" s="223" t="str">
        <f>IFERROR(IF(VLOOKUP($O1653,'APOIO-DESPESAS'!$A$3:$N$962,14,FALSE)="","",VLOOKUP($O1653,'APOIO-DESPESAS'!$A$3:$N$962,14,FALSE)),"")</f>
        <v/>
      </c>
      <c r="O1653" s="223">
        <f t="shared" si="25"/>
        <v>1651</v>
      </c>
    </row>
    <row r="1654" spans="1:15" x14ac:dyDescent="0.25">
      <c r="A1654" s="223" t="str">
        <f>IFERROR(IF(VLOOKUP($O1654,'APOIO-DESPESAS'!$A$3:$N$962,2,FALSE)="","",VLOOKUP($O1654,'APOIO-DESPESAS'!$A$3:$N$962,2,FALSE)),"")</f>
        <v/>
      </c>
      <c r="B1654" s="223" t="str">
        <f>IFERROR(IF(VLOOKUP($O1654,'APOIO-DESPESAS'!$A$3:$N$962,3,FALSE)="","",VLOOKUP($O1654,'APOIO-DESPESAS'!$A$3:$N$962,3,FALSE)),"")</f>
        <v/>
      </c>
      <c r="C1654" s="223" t="str">
        <f>IFERROR(IF(VLOOKUP($O1654,'APOIO-DESPESAS'!$A$3:$N$962,4,FALSE)="","",VLOOKUP($O1654,'APOIO-DESPESAS'!$A$3:$N$962,4,FALSE)),"")</f>
        <v/>
      </c>
      <c r="D1654" s="223" t="str">
        <f>IFERROR(IF(VLOOKUP($O1654,'APOIO-DESPESAS'!$A$3:$N$962,5,FALSE)="","",VLOOKUP($O1654,'APOIO-DESPESAS'!$A$3:$N$962,5,FALSE)),"")</f>
        <v/>
      </c>
      <c r="E1654" s="223" t="str">
        <f>IFERROR(IF(VLOOKUP($O1654,'APOIO-DESPESAS'!$A$3:$N$962,6,FALSE)="","",VLOOKUP($O1654,'APOIO-DESPESAS'!$A$3:$N$962,6,FALSE)),"")</f>
        <v/>
      </c>
      <c r="F1654" s="223" t="str">
        <f>IFERROR(IF(VLOOKUP($O1654,'APOIO-DESPESAS'!$A$3:$N$962,7,FALSE)="","",VLOOKUP($O1654,'APOIO-DESPESAS'!$A$3:$N$962,7,FALSE)),"")</f>
        <v/>
      </c>
      <c r="G1654" s="223" t="str">
        <f>IFERROR(IF(VLOOKUP($O1654,'APOIO-DESPESAS'!$A$3:$N$962,8,FALSE)="","",VLOOKUP($O1654,'APOIO-DESPESAS'!$A$3:$N$962,8,FALSE)),"")</f>
        <v/>
      </c>
      <c r="H1654" s="223" t="str">
        <f>IFERROR(IF(VLOOKUP($O1654,'APOIO-DESPESAS'!$A$3:$N$962,9,FALSE)="","",VLOOKUP($O1654,'APOIO-DESPESAS'!$A$3:$N$962,9,FALSE)),"")</f>
        <v/>
      </c>
      <c r="I1654" s="223" t="str">
        <f>IFERROR(IF(VLOOKUP($O1654,'APOIO-DESPESAS'!$A$3:$N$962,10,FALSE)="","",VLOOKUP($O1654,'APOIO-DESPESAS'!$A$3:$N$962,10,FALSE)),"")</f>
        <v/>
      </c>
      <c r="J1654" s="223" t="str">
        <f>IFERROR(IF(VLOOKUP($O1654,'APOIO-DESPESAS'!$A$3:$N$962,11,FALSE)="","",VLOOKUP($O1654,'APOIO-DESPESAS'!$A$3:$N$962,11,FALSE)),"")</f>
        <v/>
      </c>
      <c r="K1654" s="223" t="str">
        <f>IFERROR(IF(VLOOKUP($O1654,'APOIO-DESPESAS'!$A$3:$N$962,12,FALSE)="","",VLOOKUP($O1654,'APOIO-DESPESAS'!$A$3:$N$962,12,FALSE)),"")</f>
        <v/>
      </c>
      <c r="L1654" s="223" t="str">
        <f>IFERROR(IF(VLOOKUP($O1654,'APOIO-DESPESAS'!$A$3:$N$962,13,FALSE)="","",VLOOKUP($O1654,'APOIO-DESPESAS'!$A$3:$N$962,13,FALSE)),"")</f>
        <v/>
      </c>
      <c r="M1654" s="223" t="str">
        <f>IFERROR(IF(VLOOKUP($O1654,'APOIO-DESPESAS'!$A$3:$N$962,14,FALSE)="","",VLOOKUP($O1654,'APOIO-DESPESAS'!$A$3:$N$962,14,FALSE)),"")</f>
        <v/>
      </c>
      <c r="O1654" s="223">
        <f t="shared" si="25"/>
        <v>1652</v>
      </c>
    </row>
    <row r="1655" spans="1:15" x14ac:dyDescent="0.25">
      <c r="A1655" s="223" t="str">
        <f>IFERROR(IF(VLOOKUP($O1655,'APOIO-DESPESAS'!$A$3:$N$962,2,FALSE)="","",VLOOKUP($O1655,'APOIO-DESPESAS'!$A$3:$N$962,2,FALSE)),"")</f>
        <v/>
      </c>
      <c r="B1655" s="223" t="str">
        <f>IFERROR(IF(VLOOKUP($O1655,'APOIO-DESPESAS'!$A$3:$N$962,3,FALSE)="","",VLOOKUP($O1655,'APOIO-DESPESAS'!$A$3:$N$962,3,FALSE)),"")</f>
        <v/>
      </c>
      <c r="C1655" s="223" t="str">
        <f>IFERROR(IF(VLOOKUP($O1655,'APOIO-DESPESAS'!$A$3:$N$962,4,FALSE)="","",VLOOKUP($O1655,'APOIO-DESPESAS'!$A$3:$N$962,4,FALSE)),"")</f>
        <v/>
      </c>
      <c r="D1655" s="223" t="str">
        <f>IFERROR(IF(VLOOKUP($O1655,'APOIO-DESPESAS'!$A$3:$N$962,5,FALSE)="","",VLOOKUP($O1655,'APOIO-DESPESAS'!$A$3:$N$962,5,FALSE)),"")</f>
        <v/>
      </c>
      <c r="E1655" s="223" t="str">
        <f>IFERROR(IF(VLOOKUP($O1655,'APOIO-DESPESAS'!$A$3:$N$962,6,FALSE)="","",VLOOKUP($O1655,'APOIO-DESPESAS'!$A$3:$N$962,6,FALSE)),"")</f>
        <v/>
      </c>
      <c r="F1655" s="223" t="str">
        <f>IFERROR(IF(VLOOKUP($O1655,'APOIO-DESPESAS'!$A$3:$N$962,7,FALSE)="","",VLOOKUP($O1655,'APOIO-DESPESAS'!$A$3:$N$962,7,FALSE)),"")</f>
        <v/>
      </c>
      <c r="G1655" s="223" t="str">
        <f>IFERROR(IF(VLOOKUP($O1655,'APOIO-DESPESAS'!$A$3:$N$962,8,FALSE)="","",VLOOKUP($O1655,'APOIO-DESPESAS'!$A$3:$N$962,8,FALSE)),"")</f>
        <v/>
      </c>
      <c r="H1655" s="223" t="str">
        <f>IFERROR(IF(VLOOKUP($O1655,'APOIO-DESPESAS'!$A$3:$N$962,9,FALSE)="","",VLOOKUP($O1655,'APOIO-DESPESAS'!$A$3:$N$962,9,FALSE)),"")</f>
        <v/>
      </c>
      <c r="I1655" s="223" t="str">
        <f>IFERROR(IF(VLOOKUP($O1655,'APOIO-DESPESAS'!$A$3:$N$962,10,FALSE)="","",VLOOKUP($O1655,'APOIO-DESPESAS'!$A$3:$N$962,10,FALSE)),"")</f>
        <v/>
      </c>
      <c r="J1655" s="223" t="str">
        <f>IFERROR(IF(VLOOKUP($O1655,'APOIO-DESPESAS'!$A$3:$N$962,11,FALSE)="","",VLOOKUP($O1655,'APOIO-DESPESAS'!$A$3:$N$962,11,FALSE)),"")</f>
        <v/>
      </c>
      <c r="K1655" s="223" t="str">
        <f>IFERROR(IF(VLOOKUP($O1655,'APOIO-DESPESAS'!$A$3:$N$962,12,FALSE)="","",VLOOKUP($O1655,'APOIO-DESPESAS'!$A$3:$N$962,12,FALSE)),"")</f>
        <v/>
      </c>
      <c r="L1655" s="223" t="str">
        <f>IFERROR(IF(VLOOKUP($O1655,'APOIO-DESPESAS'!$A$3:$N$962,13,FALSE)="","",VLOOKUP($O1655,'APOIO-DESPESAS'!$A$3:$N$962,13,FALSE)),"")</f>
        <v/>
      </c>
      <c r="M1655" s="223" t="str">
        <f>IFERROR(IF(VLOOKUP($O1655,'APOIO-DESPESAS'!$A$3:$N$962,14,FALSE)="","",VLOOKUP($O1655,'APOIO-DESPESAS'!$A$3:$N$962,14,FALSE)),"")</f>
        <v/>
      </c>
      <c r="O1655" s="223">
        <f t="shared" si="25"/>
        <v>1653</v>
      </c>
    </row>
    <row r="1656" spans="1:15" x14ac:dyDescent="0.25">
      <c r="A1656" s="223" t="str">
        <f>IFERROR(IF(VLOOKUP($O1656,'APOIO-DESPESAS'!$A$3:$N$962,2,FALSE)="","",VLOOKUP($O1656,'APOIO-DESPESAS'!$A$3:$N$962,2,FALSE)),"")</f>
        <v/>
      </c>
      <c r="B1656" s="223" t="str">
        <f>IFERROR(IF(VLOOKUP($O1656,'APOIO-DESPESAS'!$A$3:$N$962,3,FALSE)="","",VLOOKUP($O1656,'APOIO-DESPESAS'!$A$3:$N$962,3,FALSE)),"")</f>
        <v/>
      </c>
      <c r="C1656" s="223" t="str">
        <f>IFERROR(IF(VLOOKUP($O1656,'APOIO-DESPESAS'!$A$3:$N$962,4,FALSE)="","",VLOOKUP($O1656,'APOIO-DESPESAS'!$A$3:$N$962,4,FALSE)),"")</f>
        <v/>
      </c>
      <c r="D1656" s="223" t="str">
        <f>IFERROR(IF(VLOOKUP($O1656,'APOIO-DESPESAS'!$A$3:$N$962,5,FALSE)="","",VLOOKUP($O1656,'APOIO-DESPESAS'!$A$3:$N$962,5,FALSE)),"")</f>
        <v/>
      </c>
      <c r="E1656" s="223" t="str">
        <f>IFERROR(IF(VLOOKUP($O1656,'APOIO-DESPESAS'!$A$3:$N$962,6,FALSE)="","",VLOOKUP($O1656,'APOIO-DESPESAS'!$A$3:$N$962,6,FALSE)),"")</f>
        <v/>
      </c>
      <c r="F1656" s="223" t="str">
        <f>IFERROR(IF(VLOOKUP($O1656,'APOIO-DESPESAS'!$A$3:$N$962,7,FALSE)="","",VLOOKUP($O1656,'APOIO-DESPESAS'!$A$3:$N$962,7,FALSE)),"")</f>
        <v/>
      </c>
      <c r="G1656" s="223" t="str">
        <f>IFERROR(IF(VLOOKUP($O1656,'APOIO-DESPESAS'!$A$3:$N$962,8,FALSE)="","",VLOOKUP($O1656,'APOIO-DESPESAS'!$A$3:$N$962,8,FALSE)),"")</f>
        <v/>
      </c>
      <c r="H1656" s="223" t="str">
        <f>IFERROR(IF(VLOOKUP($O1656,'APOIO-DESPESAS'!$A$3:$N$962,9,FALSE)="","",VLOOKUP($O1656,'APOIO-DESPESAS'!$A$3:$N$962,9,FALSE)),"")</f>
        <v/>
      </c>
      <c r="I1656" s="223" t="str">
        <f>IFERROR(IF(VLOOKUP($O1656,'APOIO-DESPESAS'!$A$3:$N$962,10,FALSE)="","",VLOOKUP($O1656,'APOIO-DESPESAS'!$A$3:$N$962,10,FALSE)),"")</f>
        <v/>
      </c>
      <c r="J1656" s="223" t="str">
        <f>IFERROR(IF(VLOOKUP($O1656,'APOIO-DESPESAS'!$A$3:$N$962,11,FALSE)="","",VLOOKUP($O1656,'APOIO-DESPESAS'!$A$3:$N$962,11,FALSE)),"")</f>
        <v/>
      </c>
      <c r="K1656" s="223" t="str">
        <f>IFERROR(IF(VLOOKUP($O1656,'APOIO-DESPESAS'!$A$3:$N$962,12,FALSE)="","",VLOOKUP($O1656,'APOIO-DESPESAS'!$A$3:$N$962,12,FALSE)),"")</f>
        <v/>
      </c>
      <c r="L1656" s="223" t="str">
        <f>IFERROR(IF(VLOOKUP($O1656,'APOIO-DESPESAS'!$A$3:$N$962,13,FALSE)="","",VLOOKUP($O1656,'APOIO-DESPESAS'!$A$3:$N$962,13,FALSE)),"")</f>
        <v/>
      </c>
      <c r="M1656" s="223" t="str">
        <f>IFERROR(IF(VLOOKUP($O1656,'APOIO-DESPESAS'!$A$3:$N$962,14,FALSE)="","",VLOOKUP($O1656,'APOIO-DESPESAS'!$A$3:$N$962,14,FALSE)),"")</f>
        <v/>
      </c>
      <c r="O1656" s="223">
        <f t="shared" si="25"/>
        <v>1654</v>
      </c>
    </row>
    <row r="1657" spans="1:15" x14ac:dyDescent="0.25">
      <c r="A1657" s="223" t="str">
        <f>IFERROR(IF(VLOOKUP($O1657,'APOIO-DESPESAS'!$A$3:$N$962,2,FALSE)="","",VLOOKUP($O1657,'APOIO-DESPESAS'!$A$3:$N$962,2,FALSE)),"")</f>
        <v/>
      </c>
      <c r="B1657" s="223" t="str">
        <f>IFERROR(IF(VLOOKUP($O1657,'APOIO-DESPESAS'!$A$3:$N$962,3,FALSE)="","",VLOOKUP($O1657,'APOIO-DESPESAS'!$A$3:$N$962,3,FALSE)),"")</f>
        <v/>
      </c>
      <c r="C1657" s="223" t="str">
        <f>IFERROR(IF(VLOOKUP($O1657,'APOIO-DESPESAS'!$A$3:$N$962,4,FALSE)="","",VLOOKUP($O1657,'APOIO-DESPESAS'!$A$3:$N$962,4,FALSE)),"")</f>
        <v/>
      </c>
      <c r="D1657" s="223" t="str">
        <f>IFERROR(IF(VLOOKUP($O1657,'APOIO-DESPESAS'!$A$3:$N$962,5,FALSE)="","",VLOOKUP($O1657,'APOIO-DESPESAS'!$A$3:$N$962,5,FALSE)),"")</f>
        <v/>
      </c>
      <c r="E1657" s="223" t="str">
        <f>IFERROR(IF(VLOOKUP($O1657,'APOIO-DESPESAS'!$A$3:$N$962,6,FALSE)="","",VLOOKUP($O1657,'APOIO-DESPESAS'!$A$3:$N$962,6,FALSE)),"")</f>
        <v/>
      </c>
      <c r="F1657" s="223" t="str">
        <f>IFERROR(IF(VLOOKUP($O1657,'APOIO-DESPESAS'!$A$3:$N$962,7,FALSE)="","",VLOOKUP($O1657,'APOIO-DESPESAS'!$A$3:$N$962,7,FALSE)),"")</f>
        <v/>
      </c>
      <c r="G1657" s="223" t="str">
        <f>IFERROR(IF(VLOOKUP($O1657,'APOIO-DESPESAS'!$A$3:$N$962,8,FALSE)="","",VLOOKUP($O1657,'APOIO-DESPESAS'!$A$3:$N$962,8,FALSE)),"")</f>
        <v/>
      </c>
      <c r="H1657" s="223" t="str">
        <f>IFERROR(IF(VLOOKUP($O1657,'APOIO-DESPESAS'!$A$3:$N$962,9,FALSE)="","",VLOOKUP($O1657,'APOIO-DESPESAS'!$A$3:$N$962,9,FALSE)),"")</f>
        <v/>
      </c>
      <c r="I1657" s="223" t="str">
        <f>IFERROR(IF(VLOOKUP($O1657,'APOIO-DESPESAS'!$A$3:$N$962,10,FALSE)="","",VLOOKUP($O1657,'APOIO-DESPESAS'!$A$3:$N$962,10,FALSE)),"")</f>
        <v/>
      </c>
      <c r="J1657" s="223" t="str">
        <f>IFERROR(IF(VLOOKUP($O1657,'APOIO-DESPESAS'!$A$3:$N$962,11,FALSE)="","",VLOOKUP($O1657,'APOIO-DESPESAS'!$A$3:$N$962,11,FALSE)),"")</f>
        <v/>
      </c>
      <c r="K1657" s="223" t="str">
        <f>IFERROR(IF(VLOOKUP($O1657,'APOIO-DESPESAS'!$A$3:$N$962,12,FALSE)="","",VLOOKUP($O1657,'APOIO-DESPESAS'!$A$3:$N$962,12,FALSE)),"")</f>
        <v/>
      </c>
      <c r="L1657" s="223" t="str">
        <f>IFERROR(IF(VLOOKUP($O1657,'APOIO-DESPESAS'!$A$3:$N$962,13,FALSE)="","",VLOOKUP($O1657,'APOIO-DESPESAS'!$A$3:$N$962,13,FALSE)),"")</f>
        <v/>
      </c>
      <c r="M1657" s="223" t="str">
        <f>IFERROR(IF(VLOOKUP($O1657,'APOIO-DESPESAS'!$A$3:$N$962,14,FALSE)="","",VLOOKUP($O1657,'APOIO-DESPESAS'!$A$3:$N$962,14,FALSE)),"")</f>
        <v/>
      </c>
      <c r="O1657" s="223">
        <f t="shared" si="25"/>
        <v>1655</v>
      </c>
    </row>
    <row r="1658" spans="1:15" x14ac:dyDescent="0.25">
      <c r="A1658" s="223" t="str">
        <f>IFERROR(IF(VLOOKUP($O1658,'APOIO-DESPESAS'!$A$3:$N$962,2,FALSE)="","",VLOOKUP($O1658,'APOIO-DESPESAS'!$A$3:$N$962,2,FALSE)),"")</f>
        <v/>
      </c>
      <c r="B1658" s="223" t="str">
        <f>IFERROR(IF(VLOOKUP($O1658,'APOIO-DESPESAS'!$A$3:$N$962,3,FALSE)="","",VLOOKUP($O1658,'APOIO-DESPESAS'!$A$3:$N$962,3,FALSE)),"")</f>
        <v/>
      </c>
      <c r="C1658" s="223" t="str">
        <f>IFERROR(IF(VLOOKUP($O1658,'APOIO-DESPESAS'!$A$3:$N$962,4,FALSE)="","",VLOOKUP($O1658,'APOIO-DESPESAS'!$A$3:$N$962,4,FALSE)),"")</f>
        <v/>
      </c>
      <c r="D1658" s="223" t="str">
        <f>IFERROR(IF(VLOOKUP($O1658,'APOIO-DESPESAS'!$A$3:$N$962,5,FALSE)="","",VLOOKUP($O1658,'APOIO-DESPESAS'!$A$3:$N$962,5,FALSE)),"")</f>
        <v/>
      </c>
      <c r="E1658" s="223" t="str">
        <f>IFERROR(IF(VLOOKUP($O1658,'APOIO-DESPESAS'!$A$3:$N$962,6,FALSE)="","",VLOOKUP($O1658,'APOIO-DESPESAS'!$A$3:$N$962,6,FALSE)),"")</f>
        <v/>
      </c>
      <c r="F1658" s="223" t="str">
        <f>IFERROR(IF(VLOOKUP($O1658,'APOIO-DESPESAS'!$A$3:$N$962,7,FALSE)="","",VLOOKUP($O1658,'APOIO-DESPESAS'!$A$3:$N$962,7,FALSE)),"")</f>
        <v/>
      </c>
      <c r="G1658" s="223" t="str">
        <f>IFERROR(IF(VLOOKUP($O1658,'APOIO-DESPESAS'!$A$3:$N$962,8,FALSE)="","",VLOOKUP($O1658,'APOIO-DESPESAS'!$A$3:$N$962,8,FALSE)),"")</f>
        <v/>
      </c>
      <c r="H1658" s="223" t="str">
        <f>IFERROR(IF(VLOOKUP($O1658,'APOIO-DESPESAS'!$A$3:$N$962,9,FALSE)="","",VLOOKUP($O1658,'APOIO-DESPESAS'!$A$3:$N$962,9,FALSE)),"")</f>
        <v/>
      </c>
      <c r="I1658" s="223" t="str">
        <f>IFERROR(IF(VLOOKUP($O1658,'APOIO-DESPESAS'!$A$3:$N$962,10,FALSE)="","",VLOOKUP($O1658,'APOIO-DESPESAS'!$A$3:$N$962,10,FALSE)),"")</f>
        <v/>
      </c>
      <c r="J1658" s="223" t="str">
        <f>IFERROR(IF(VLOOKUP($O1658,'APOIO-DESPESAS'!$A$3:$N$962,11,FALSE)="","",VLOOKUP($O1658,'APOIO-DESPESAS'!$A$3:$N$962,11,FALSE)),"")</f>
        <v/>
      </c>
      <c r="K1658" s="223" t="str">
        <f>IFERROR(IF(VLOOKUP($O1658,'APOIO-DESPESAS'!$A$3:$N$962,12,FALSE)="","",VLOOKUP($O1658,'APOIO-DESPESAS'!$A$3:$N$962,12,FALSE)),"")</f>
        <v/>
      </c>
      <c r="L1658" s="223" t="str">
        <f>IFERROR(IF(VLOOKUP($O1658,'APOIO-DESPESAS'!$A$3:$N$962,13,FALSE)="","",VLOOKUP($O1658,'APOIO-DESPESAS'!$A$3:$N$962,13,FALSE)),"")</f>
        <v/>
      </c>
      <c r="M1658" s="223" t="str">
        <f>IFERROR(IF(VLOOKUP($O1658,'APOIO-DESPESAS'!$A$3:$N$962,14,FALSE)="","",VLOOKUP($O1658,'APOIO-DESPESAS'!$A$3:$N$962,14,FALSE)),"")</f>
        <v/>
      </c>
      <c r="O1658" s="223">
        <f t="shared" si="25"/>
        <v>1656</v>
      </c>
    </row>
    <row r="1659" spans="1:15" x14ac:dyDescent="0.25">
      <c r="A1659" s="223" t="str">
        <f>IFERROR(IF(VLOOKUP($O1659,'APOIO-DESPESAS'!$A$3:$N$962,2,FALSE)="","",VLOOKUP($O1659,'APOIO-DESPESAS'!$A$3:$N$962,2,FALSE)),"")</f>
        <v/>
      </c>
      <c r="B1659" s="223" t="str">
        <f>IFERROR(IF(VLOOKUP($O1659,'APOIO-DESPESAS'!$A$3:$N$962,3,FALSE)="","",VLOOKUP($O1659,'APOIO-DESPESAS'!$A$3:$N$962,3,FALSE)),"")</f>
        <v/>
      </c>
      <c r="C1659" s="223" t="str">
        <f>IFERROR(IF(VLOOKUP($O1659,'APOIO-DESPESAS'!$A$3:$N$962,4,FALSE)="","",VLOOKUP($O1659,'APOIO-DESPESAS'!$A$3:$N$962,4,FALSE)),"")</f>
        <v/>
      </c>
      <c r="D1659" s="223" t="str">
        <f>IFERROR(IF(VLOOKUP($O1659,'APOIO-DESPESAS'!$A$3:$N$962,5,FALSE)="","",VLOOKUP($O1659,'APOIO-DESPESAS'!$A$3:$N$962,5,FALSE)),"")</f>
        <v/>
      </c>
      <c r="E1659" s="223" t="str">
        <f>IFERROR(IF(VLOOKUP($O1659,'APOIO-DESPESAS'!$A$3:$N$962,6,FALSE)="","",VLOOKUP($O1659,'APOIO-DESPESAS'!$A$3:$N$962,6,FALSE)),"")</f>
        <v/>
      </c>
      <c r="F1659" s="223" t="str">
        <f>IFERROR(IF(VLOOKUP($O1659,'APOIO-DESPESAS'!$A$3:$N$962,7,FALSE)="","",VLOOKUP($O1659,'APOIO-DESPESAS'!$A$3:$N$962,7,FALSE)),"")</f>
        <v/>
      </c>
      <c r="G1659" s="223" t="str">
        <f>IFERROR(IF(VLOOKUP($O1659,'APOIO-DESPESAS'!$A$3:$N$962,8,FALSE)="","",VLOOKUP($O1659,'APOIO-DESPESAS'!$A$3:$N$962,8,FALSE)),"")</f>
        <v/>
      </c>
      <c r="H1659" s="223" t="str">
        <f>IFERROR(IF(VLOOKUP($O1659,'APOIO-DESPESAS'!$A$3:$N$962,9,FALSE)="","",VLOOKUP($O1659,'APOIO-DESPESAS'!$A$3:$N$962,9,FALSE)),"")</f>
        <v/>
      </c>
      <c r="I1659" s="223" t="str">
        <f>IFERROR(IF(VLOOKUP($O1659,'APOIO-DESPESAS'!$A$3:$N$962,10,FALSE)="","",VLOOKUP($O1659,'APOIO-DESPESAS'!$A$3:$N$962,10,FALSE)),"")</f>
        <v/>
      </c>
      <c r="J1659" s="223" t="str">
        <f>IFERROR(IF(VLOOKUP($O1659,'APOIO-DESPESAS'!$A$3:$N$962,11,FALSE)="","",VLOOKUP($O1659,'APOIO-DESPESAS'!$A$3:$N$962,11,FALSE)),"")</f>
        <v/>
      </c>
      <c r="K1659" s="223" t="str">
        <f>IFERROR(IF(VLOOKUP($O1659,'APOIO-DESPESAS'!$A$3:$N$962,12,FALSE)="","",VLOOKUP($O1659,'APOIO-DESPESAS'!$A$3:$N$962,12,FALSE)),"")</f>
        <v/>
      </c>
      <c r="L1659" s="223" t="str">
        <f>IFERROR(IF(VLOOKUP($O1659,'APOIO-DESPESAS'!$A$3:$N$962,13,FALSE)="","",VLOOKUP($O1659,'APOIO-DESPESAS'!$A$3:$N$962,13,FALSE)),"")</f>
        <v/>
      </c>
      <c r="M1659" s="223" t="str">
        <f>IFERROR(IF(VLOOKUP($O1659,'APOIO-DESPESAS'!$A$3:$N$962,14,FALSE)="","",VLOOKUP($O1659,'APOIO-DESPESAS'!$A$3:$N$962,14,FALSE)),"")</f>
        <v/>
      </c>
      <c r="O1659" s="223">
        <f t="shared" si="25"/>
        <v>1657</v>
      </c>
    </row>
    <row r="1660" spans="1:15" x14ac:dyDescent="0.25">
      <c r="A1660" s="223" t="str">
        <f>IFERROR(IF(VLOOKUP($O1660,'APOIO-DESPESAS'!$A$3:$N$962,2,FALSE)="","",VLOOKUP($O1660,'APOIO-DESPESAS'!$A$3:$N$962,2,FALSE)),"")</f>
        <v/>
      </c>
      <c r="B1660" s="223" t="str">
        <f>IFERROR(IF(VLOOKUP($O1660,'APOIO-DESPESAS'!$A$3:$N$962,3,FALSE)="","",VLOOKUP($O1660,'APOIO-DESPESAS'!$A$3:$N$962,3,FALSE)),"")</f>
        <v/>
      </c>
      <c r="C1660" s="223" t="str">
        <f>IFERROR(IF(VLOOKUP($O1660,'APOIO-DESPESAS'!$A$3:$N$962,4,FALSE)="","",VLOOKUP($O1660,'APOIO-DESPESAS'!$A$3:$N$962,4,FALSE)),"")</f>
        <v/>
      </c>
      <c r="D1660" s="223" t="str">
        <f>IFERROR(IF(VLOOKUP($O1660,'APOIO-DESPESAS'!$A$3:$N$962,5,FALSE)="","",VLOOKUP($O1660,'APOIO-DESPESAS'!$A$3:$N$962,5,FALSE)),"")</f>
        <v/>
      </c>
      <c r="E1660" s="223" t="str">
        <f>IFERROR(IF(VLOOKUP($O1660,'APOIO-DESPESAS'!$A$3:$N$962,6,FALSE)="","",VLOOKUP($O1660,'APOIO-DESPESAS'!$A$3:$N$962,6,FALSE)),"")</f>
        <v/>
      </c>
      <c r="F1660" s="223" t="str">
        <f>IFERROR(IF(VLOOKUP($O1660,'APOIO-DESPESAS'!$A$3:$N$962,7,FALSE)="","",VLOOKUP($O1660,'APOIO-DESPESAS'!$A$3:$N$962,7,FALSE)),"")</f>
        <v/>
      </c>
      <c r="G1660" s="223" t="str">
        <f>IFERROR(IF(VLOOKUP($O1660,'APOIO-DESPESAS'!$A$3:$N$962,8,FALSE)="","",VLOOKUP($O1660,'APOIO-DESPESAS'!$A$3:$N$962,8,FALSE)),"")</f>
        <v/>
      </c>
      <c r="H1660" s="223" t="str">
        <f>IFERROR(IF(VLOOKUP($O1660,'APOIO-DESPESAS'!$A$3:$N$962,9,FALSE)="","",VLOOKUP($O1660,'APOIO-DESPESAS'!$A$3:$N$962,9,FALSE)),"")</f>
        <v/>
      </c>
      <c r="I1660" s="223" t="str">
        <f>IFERROR(IF(VLOOKUP($O1660,'APOIO-DESPESAS'!$A$3:$N$962,10,FALSE)="","",VLOOKUP($O1660,'APOIO-DESPESAS'!$A$3:$N$962,10,FALSE)),"")</f>
        <v/>
      </c>
      <c r="J1660" s="223" t="str">
        <f>IFERROR(IF(VLOOKUP($O1660,'APOIO-DESPESAS'!$A$3:$N$962,11,FALSE)="","",VLOOKUP($O1660,'APOIO-DESPESAS'!$A$3:$N$962,11,FALSE)),"")</f>
        <v/>
      </c>
      <c r="K1660" s="223" t="str">
        <f>IFERROR(IF(VLOOKUP($O1660,'APOIO-DESPESAS'!$A$3:$N$962,12,FALSE)="","",VLOOKUP($O1660,'APOIO-DESPESAS'!$A$3:$N$962,12,FALSE)),"")</f>
        <v/>
      </c>
      <c r="L1660" s="223" t="str">
        <f>IFERROR(IF(VLOOKUP($O1660,'APOIO-DESPESAS'!$A$3:$N$962,13,FALSE)="","",VLOOKUP($O1660,'APOIO-DESPESAS'!$A$3:$N$962,13,FALSE)),"")</f>
        <v/>
      </c>
      <c r="M1660" s="223" t="str">
        <f>IFERROR(IF(VLOOKUP($O1660,'APOIO-DESPESAS'!$A$3:$N$962,14,FALSE)="","",VLOOKUP($O1660,'APOIO-DESPESAS'!$A$3:$N$962,14,FALSE)),"")</f>
        <v/>
      </c>
      <c r="O1660" s="223">
        <f t="shared" si="25"/>
        <v>1658</v>
      </c>
    </row>
    <row r="1661" spans="1:15" x14ac:dyDescent="0.25">
      <c r="A1661" s="223" t="str">
        <f>IFERROR(IF(VLOOKUP($O1661,'APOIO-DESPESAS'!$A$3:$N$962,2,FALSE)="","",VLOOKUP($O1661,'APOIO-DESPESAS'!$A$3:$N$962,2,FALSE)),"")</f>
        <v/>
      </c>
      <c r="B1661" s="223" t="str">
        <f>IFERROR(IF(VLOOKUP($O1661,'APOIO-DESPESAS'!$A$3:$N$962,3,FALSE)="","",VLOOKUP($O1661,'APOIO-DESPESAS'!$A$3:$N$962,3,FALSE)),"")</f>
        <v/>
      </c>
      <c r="C1661" s="223" t="str">
        <f>IFERROR(IF(VLOOKUP($O1661,'APOIO-DESPESAS'!$A$3:$N$962,4,FALSE)="","",VLOOKUP($O1661,'APOIO-DESPESAS'!$A$3:$N$962,4,FALSE)),"")</f>
        <v/>
      </c>
      <c r="D1661" s="223" t="str">
        <f>IFERROR(IF(VLOOKUP($O1661,'APOIO-DESPESAS'!$A$3:$N$962,5,FALSE)="","",VLOOKUP($O1661,'APOIO-DESPESAS'!$A$3:$N$962,5,FALSE)),"")</f>
        <v/>
      </c>
      <c r="E1661" s="223" t="str">
        <f>IFERROR(IF(VLOOKUP($O1661,'APOIO-DESPESAS'!$A$3:$N$962,6,FALSE)="","",VLOOKUP($O1661,'APOIO-DESPESAS'!$A$3:$N$962,6,FALSE)),"")</f>
        <v/>
      </c>
      <c r="F1661" s="223" t="str">
        <f>IFERROR(IF(VLOOKUP($O1661,'APOIO-DESPESAS'!$A$3:$N$962,7,FALSE)="","",VLOOKUP($O1661,'APOIO-DESPESAS'!$A$3:$N$962,7,FALSE)),"")</f>
        <v/>
      </c>
      <c r="G1661" s="223" t="str">
        <f>IFERROR(IF(VLOOKUP($O1661,'APOIO-DESPESAS'!$A$3:$N$962,8,FALSE)="","",VLOOKUP($O1661,'APOIO-DESPESAS'!$A$3:$N$962,8,FALSE)),"")</f>
        <v/>
      </c>
      <c r="H1661" s="223" t="str">
        <f>IFERROR(IF(VLOOKUP($O1661,'APOIO-DESPESAS'!$A$3:$N$962,9,FALSE)="","",VLOOKUP($O1661,'APOIO-DESPESAS'!$A$3:$N$962,9,FALSE)),"")</f>
        <v/>
      </c>
      <c r="I1661" s="223" t="str">
        <f>IFERROR(IF(VLOOKUP($O1661,'APOIO-DESPESAS'!$A$3:$N$962,10,FALSE)="","",VLOOKUP($O1661,'APOIO-DESPESAS'!$A$3:$N$962,10,FALSE)),"")</f>
        <v/>
      </c>
      <c r="J1661" s="223" t="str">
        <f>IFERROR(IF(VLOOKUP($O1661,'APOIO-DESPESAS'!$A$3:$N$962,11,FALSE)="","",VLOOKUP($O1661,'APOIO-DESPESAS'!$A$3:$N$962,11,FALSE)),"")</f>
        <v/>
      </c>
      <c r="K1661" s="223" t="str">
        <f>IFERROR(IF(VLOOKUP($O1661,'APOIO-DESPESAS'!$A$3:$N$962,12,FALSE)="","",VLOOKUP($O1661,'APOIO-DESPESAS'!$A$3:$N$962,12,FALSE)),"")</f>
        <v/>
      </c>
      <c r="L1661" s="223" t="str">
        <f>IFERROR(IF(VLOOKUP($O1661,'APOIO-DESPESAS'!$A$3:$N$962,13,FALSE)="","",VLOOKUP($O1661,'APOIO-DESPESAS'!$A$3:$N$962,13,FALSE)),"")</f>
        <v/>
      </c>
      <c r="M1661" s="223" t="str">
        <f>IFERROR(IF(VLOOKUP($O1661,'APOIO-DESPESAS'!$A$3:$N$962,14,FALSE)="","",VLOOKUP($O1661,'APOIO-DESPESAS'!$A$3:$N$962,14,FALSE)),"")</f>
        <v/>
      </c>
      <c r="O1661" s="223">
        <f t="shared" si="25"/>
        <v>1659</v>
      </c>
    </row>
    <row r="1662" spans="1:15" x14ac:dyDescent="0.25">
      <c r="A1662" s="223" t="str">
        <f>IFERROR(IF(VLOOKUP($O1662,'APOIO-DESPESAS'!$A$3:$N$962,2,FALSE)="","",VLOOKUP($O1662,'APOIO-DESPESAS'!$A$3:$N$962,2,FALSE)),"")</f>
        <v/>
      </c>
      <c r="B1662" s="223" t="str">
        <f>IFERROR(IF(VLOOKUP($O1662,'APOIO-DESPESAS'!$A$3:$N$962,3,FALSE)="","",VLOOKUP($O1662,'APOIO-DESPESAS'!$A$3:$N$962,3,FALSE)),"")</f>
        <v/>
      </c>
      <c r="C1662" s="223" t="str">
        <f>IFERROR(IF(VLOOKUP($O1662,'APOIO-DESPESAS'!$A$3:$N$962,4,FALSE)="","",VLOOKUP($O1662,'APOIO-DESPESAS'!$A$3:$N$962,4,FALSE)),"")</f>
        <v/>
      </c>
      <c r="D1662" s="223" t="str">
        <f>IFERROR(IF(VLOOKUP($O1662,'APOIO-DESPESAS'!$A$3:$N$962,5,FALSE)="","",VLOOKUP($O1662,'APOIO-DESPESAS'!$A$3:$N$962,5,FALSE)),"")</f>
        <v/>
      </c>
      <c r="E1662" s="223" t="str">
        <f>IFERROR(IF(VLOOKUP($O1662,'APOIO-DESPESAS'!$A$3:$N$962,6,FALSE)="","",VLOOKUP($O1662,'APOIO-DESPESAS'!$A$3:$N$962,6,FALSE)),"")</f>
        <v/>
      </c>
      <c r="F1662" s="223" t="str">
        <f>IFERROR(IF(VLOOKUP($O1662,'APOIO-DESPESAS'!$A$3:$N$962,7,FALSE)="","",VLOOKUP($O1662,'APOIO-DESPESAS'!$A$3:$N$962,7,FALSE)),"")</f>
        <v/>
      </c>
      <c r="G1662" s="223" t="str">
        <f>IFERROR(IF(VLOOKUP($O1662,'APOIO-DESPESAS'!$A$3:$N$962,8,FALSE)="","",VLOOKUP($O1662,'APOIO-DESPESAS'!$A$3:$N$962,8,FALSE)),"")</f>
        <v/>
      </c>
      <c r="H1662" s="223" t="str">
        <f>IFERROR(IF(VLOOKUP($O1662,'APOIO-DESPESAS'!$A$3:$N$962,9,FALSE)="","",VLOOKUP($O1662,'APOIO-DESPESAS'!$A$3:$N$962,9,FALSE)),"")</f>
        <v/>
      </c>
      <c r="I1662" s="223" t="str">
        <f>IFERROR(IF(VLOOKUP($O1662,'APOIO-DESPESAS'!$A$3:$N$962,10,FALSE)="","",VLOOKUP($O1662,'APOIO-DESPESAS'!$A$3:$N$962,10,FALSE)),"")</f>
        <v/>
      </c>
      <c r="J1662" s="223" t="str">
        <f>IFERROR(IF(VLOOKUP($O1662,'APOIO-DESPESAS'!$A$3:$N$962,11,FALSE)="","",VLOOKUP($O1662,'APOIO-DESPESAS'!$A$3:$N$962,11,FALSE)),"")</f>
        <v/>
      </c>
      <c r="K1662" s="223" t="str">
        <f>IFERROR(IF(VLOOKUP($O1662,'APOIO-DESPESAS'!$A$3:$N$962,12,FALSE)="","",VLOOKUP($O1662,'APOIO-DESPESAS'!$A$3:$N$962,12,FALSE)),"")</f>
        <v/>
      </c>
      <c r="L1662" s="223" t="str">
        <f>IFERROR(IF(VLOOKUP($O1662,'APOIO-DESPESAS'!$A$3:$N$962,13,FALSE)="","",VLOOKUP($O1662,'APOIO-DESPESAS'!$A$3:$N$962,13,FALSE)),"")</f>
        <v/>
      </c>
      <c r="M1662" s="223" t="str">
        <f>IFERROR(IF(VLOOKUP($O1662,'APOIO-DESPESAS'!$A$3:$N$962,14,FALSE)="","",VLOOKUP($O1662,'APOIO-DESPESAS'!$A$3:$N$962,14,FALSE)),"")</f>
        <v/>
      </c>
      <c r="O1662" s="223">
        <f t="shared" si="25"/>
        <v>1660</v>
      </c>
    </row>
    <row r="1663" spans="1:15" x14ac:dyDescent="0.25">
      <c r="A1663" s="223" t="str">
        <f>IFERROR(IF(VLOOKUP($O1663,'APOIO-DESPESAS'!$A$3:$N$962,2,FALSE)="","",VLOOKUP($O1663,'APOIO-DESPESAS'!$A$3:$N$962,2,FALSE)),"")</f>
        <v/>
      </c>
      <c r="B1663" s="223" t="str">
        <f>IFERROR(IF(VLOOKUP($O1663,'APOIO-DESPESAS'!$A$3:$N$962,3,FALSE)="","",VLOOKUP($O1663,'APOIO-DESPESAS'!$A$3:$N$962,3,FALSE)),"")</f>
        <v/>
      </c>
      <c r="C1663" s="223" t="str">
        <f>IFERROR(IF(VLOOKUP($O1663,'APOIO-DESPESAS'!$A$3:$N$962,4,FALSE)="","",VLOOKUP($O1663,'APOIO-DESPESAS'!$A$3:$N$962,4,FALSE)),"")</f>
        <v/>
      </c>
      <c r="D1663" s="223" t="str">
        <f>IFERROR(IF(VLOOKUP($O1663,'APOIO-DESPESAS'!$A$3:$N$962,5,FALSE)="","",VLOOKUP($O1663,'APOIO-DESPESAS'!$A$3:$N$962,5,FALSE)),"")</f>
        <v/>
      </c>
      <c r="E1663" s="223" t="str">
        <f>IFERROR(IF(VLOOKUP($O1663,'APOIO-DESPESAS'!$A$3:$N$962,6,FALSE)="","",VLOOKUP($O1663,'APOIO-DESPESAS'!$A$3:$N$962,6,FALSE)),"")</f>
        <v/>
      </c>
      <c r="F1663" s="223" t="str">
        <f>IFERROR(IF(VLOOKUP($O1663,'APOIO-DESPESAS'!$A$3:$N$962,7,FALSE)="","",VLOOKUP($O1663,'APOIO-DESPESAS'!$A$3:$N$962,7,FALSE)),"")</f>
        <v/>
      </c>
      <c r="G1663" s="223" t="str">
        <f>IFERROR(IF(VLOOKUP($O1663,'APOIO-DESPESAS'!$A$3:$N$962,8,FALSE)="","",VLOOKUP($O1663,'APOIO-DESPESAS'!$A$3:$N$962,8,FALSE)),"")</f>
        <v/>
      </c>
      <c r="H1663" s="223" t="str">
        <f>IFERROR(IF(VLOOKUP($O1663,'APOIO-DESPESAS'!$A$3:$N$962,9,FALSE)="","",VLOOKUP($O1663,'APOIO-DESPESAS'!$A$3:$N$962,9,FALSE)),"")</f>
        <v/>
      </c>
      <c r="I1663" s="223" t="str">
        <f>IFERROR(IF(VLOOKUP($O1663,'APOIO-DESPESAS'!$A$3:$N$962,10,FALSE)="","",VLOOKUP($O1663,'APOIO-DESPESAS'!$A$3:$N$962,10,FALSE)),"")</f>
        <v/>
      </c>
      <c r="J1663" s="223" t="str">
        <f>IFERROR(IF(VLOOKUP($O1663,'APOIO-DESPESAS'!$A$3:$N$962,11,FALSE)="","",VLOOKUP($O1663,'APOIO-DESPESAS'!$A$3:$N$962,11,FALSE)),"")</f>
        <v/>
      </c>
      <c r="K1663" s="223" t="str">
        <f>IFERROR(IF(VLOOKUP($O1663,'APOIO-DESPESAS'!$A$3:$N$962,12,FALSE)="","",VLOOKUP($O1663,'APOIO-DESPESAS'!$A$3:$N$962,12,FALSE)),"")</f>
        <v/>
      </c>
      <c r="L1663" s="223" t="str">
        <f>IFERROR(IF(VLOOKUP($O1663,'APOIO-DESPESAS'!$A$3:$N$962,13,FALSE)="","",VLOOKUP($O1663,'APOIO-DESPESAS'!$A$3:$N$962,13,FALSE)),"")</f>
        <v/>
      </c>
      <c r="M1663" s="223" t="str">
        <f>IFERROR(IF(VLOOKUP($O1663,'APOIO-DESPESAS'!$A$3:$N$962,14,FALSE)="","",VLOOKUP($O1663,'APOIO-DESPESAS'!$A$3:$N$962,14,FALSE)),"")</f>
        <v/>
      </c>
      <c r="O1663" s="223">
        <f t="shared" si="25"/>
        <v>1661</v>
      </c>
    </row>
    <row r="1664" spans="1:15" x14ac:dyDescent="0.25">
      <c r="A1664" s="223" t="str">
        <f>IFERROR(IF(VLOOKUP($O1664,'APOIO-DESPESAS'!$A$3:$N$962,2,FALSE)="","",VLOOKUP($O1664,'APOIO-DESPESAS'!$A$3:$N$962,2,FALSE)),"")</f>
        <v/>
      </c>
      <c r="B1664" s="223" t="str">
        <f>IFERROR(IF(VLOOKUP($O1664,'APOIO-DESPESAS'!$A$3:$N$962,3,FALSE)="","",VLOOKUP($O1664,'APOIO-DESPESAS'!$A$3:$N$962,3,FALSE)),"")</f>
        <v/>
      </c>
      <c r="C1664" s="223" t="str">
        <f>IFERROR(IF(VLOOKUP($O1664,'APOIO-DESPESAS'!$A$3:$N$962,4,FALSE)="","",VLOOKUP($O1664,'APOIO-DESPESAS'!$A$3:$N$962,4,FALSE)),"")</f>
        <v/>
      </c>
      <c r="D1664" s="223" t="str">
        <f>IFERROR(IF(VLOOKUP($O1664,'APOIO-DESPESAS'!$A$3:$N$962,5,FALSE)="","",VLOOKUP($O1664,'APOIO-DESPESAS'!$A$3:$N$962,5,FALSE)),"")</f>
        <v/>
      </c>
      <c r="E1664" s="223" t="str">
        <f>IFERROR(IF(VLOOKUP($O1664,'APOIO-DESPESAS'!$A$3:$N$962,6,FALSE)="","",VLOOKUP($O1664,'APOIO-DESPESAS'!$A$3:$N$962,6,FALSE)),"")</f>
        <v/>
      </c>
      <c r="F1664" s="223" t="str">
        <f>IFERROR(IF(VLOOKUP($O1664,'APOIO-DESPESAS'!$A$3:$N$962,7,FALSE)="","",VLOOKUP($O1664,'APOIO-DESPESAS'!$A$3:$N$962,7,FALSE)),"")</f>
        <v/>
      </c>
      <c r="G1664" s="223" t="str">
        <f>IFERROR(IF(VLOOKUP($O1664,'APOIO-DESPESAS'!$A$3:$N$962,8,FALSE)="","",VLOOKUP($O1664,'APOIO-DESPESAS'!$A$3:$N$962,8,FALSE)),"")</f>
        <v/>
      </c>
      <c r="H1664" s="223" t="str">
        <f>IFERROR(IF(VLOOKUP($O1664,'APOIO-DESPESAS'!$A$3:$N$962,9,FALSE)="","",VLOOKUP($O1664,'APOIO-DESPESAS'!$A$3:$N$962,9,FALSE)),"")</f>
        <v/>
      </c>
      <c r="I1664" s="223" t="str">
        <f>IFERROR(IF(VLOOKUP($O1664,'APOIO-DESPESAS'!$A$3:$N$962,10,FALSE)="","",VLOOKUP($O1664,'APOIO-DESPESAS'!$A$3:$N$962,10,FALSE)),"")</f>
        <v/>
      </c>
      <c r="J1664" s="223" t="str">
        <f>IFERROR(IF(VLOOKUP($O1664,'APOIO-DESPESAS'!$A$3:$N$962,11,FALSE)="","",VLOOKUP($O1664,'APOIO-DESPESAS'!$A$3:$N$962,11,FALSE)),"")</f>
        <v/>
      </c>
      <c r="K1664" s="223" t="str">
        <f>IFERROR(IF(VLOOKUP($O1664,'APOIO-DESPESAS'!$A$3:$N$962,12,FALSE)="","",VLOOKUP($O1664,'APOIO-DESPESAS'!$A$3:$N$962,12,FALSE)),"")</f>
        <v/>
      </c>
      <c r="L1664" s="223" t="str">
        <f>IFERROR(IF(VLOOKUP($O1664,'APOIO-DESPESAS'!$A$3:$N$962,13,FALSE)="","",VLOOKUP($O1664,'APOIO-DESPESAS'!$A$3:$N$962,13,FALSE)),"")</f>
        <v/>
      </c>
      <c r="M1664" s="223" t="str">
        <f>IFERROR(IF(VLOOKUP($O1664,'APOIO-DESPESAS'!$A$3:$N$962,14,FALSE)="","",VLOOKUP($O1664,'APOIO-DESPESAS'!$A$3:$N$962,14,FALSE)),"")</f>
        <v/>
      </c>
      <c r="O1664" s="223">
        <f t="shared" si="25"/>
        <v>1662</v>
      </c>
    </row>
    <row r="1665" spans="1:15" x14ac:dyDescent="0.25">
      <c r="A1665" s="223" t="str">
        <f>IFERROR(IF(VLOOKUP($O1665,'APOIO-DESPESAS'!$A$3:$N$962,2,FALSE)="","",VLOOKUP($O1665,'APOIO-DESPESAS'!$A$3:$N$962,2,FALSE)),"")</f>
        <v/>
      </c>
      <c r="B1665" s="223" t="str">
        <f>IFERROR(IF(VLOOKUP($O1665,'APOIO-DESPESAS'!$A$3:$N$962,3,FALSE)="","",VLOOKUP($O1665,'APOIO-DESPESAS'!$A$3:$N$962,3,FALSE)),"")</f>
        <v/>
      </c>
      <c r="C1665" s="223" t="str">
        <f>IFERROR(IF(VLOOKUP($O1665,'APOIO-DESPESAS'!$A$3:$N$962,4,FALSE)="","",VLOOKUP($O1665,'APOIO-DESPESAS'!$A$3:$N$962,4,FALSE)),"")</f>
        <v/>
      </c>
      <c r="D1665" s="223" t="str">
        <f>IFERROR(IF(VLOOKUP($O1665,'APOIO-DESPESAS'!$A$3:$N$962,5,FALSE)="","",VLOOKUP($O1665,'APOIO-DESPESAS'!$A$3:$N$962,5,FALSE)),"")</f>
        <v/>
      </c>
      <c r="E1665" s="223" t="str">
        <f>IFERROR(IF(VLOOKUP($O1665,'APOIO-DESPESAS'!$A$3:$N$962,6,FALSE)="","",VLOOKUP($O1665,'APOIO-DESPESAS'!$A$3:$N$962,6,FALSE)),"")</f>
        <v/>
      </c>
      <c r="F1665" s="223" t="str">
        <f>IFERROR(IF(VLOOKUP($O1665,'APOIO-DESPESAS'!$A$3:$N$962,7,FALSE)="","",VLOOKUP($O1665,'APOIO-DESPESAS'!$A$3:$N$962,7,FALSE)),"")</f>
        <v/>
      </c>
      <c r="G1665" s="223" t="str">
        <f>IFERROR(IF(VLOOKUP($O1665,'APOIO-DESPESAS'!$A$3:$N$962,8,FALSE)="","",VLOOKUP($O1665,'APOIO-DESPESAS'!$A$3:$N$962,8,FALSE)),"")</f>
        <v/>
      </c>
      <c r="H1665" s="223" t="str">
        <f>IFERROR(IF(VLOOKUP($O1665,'APOIO-DESPESAS'!$A$3:$N$962,9,FALSE)="","",VLOOKUP($O1665,'APOIO-DESPESAS'!$A$3:$N$962,9,FALSE)),"")</f>
        <v/>
      </c>
      <c r="I1665" s="223" t="str">
        <f>IFERROR(IF(VLOOKUP($O1665,'APOIO-DESPESAS'!$A$3:$N$962,10,FALSE)="","",VLOOKUP($O1665,'APOIO-DESPESAS'!$A$3:$N$962,10,FALSE)),"")</f>
        <v/>
      </c>
      <c r="J1665" s="223" t="str">
        <f>IFERROR(IF(VLOOKUP($O1665,'APOIO-DESPESAS'!$A$3:$N$962,11,FALSE)="","",VLOOKUP($O1665,'APOIO-DESPESAS'!$A$3:$N$962,11,FALSE)),"")</f>
        <v/>
      </c>
      <c r="K1665" s="223" t="str">
        <f>IFERROR(IF(VLOOKUP($O1665,'APOIO-DESPESAS'!$A$3:$N$962,12,FALSE)="","",VLOOKUP($O1665,'APOIO-DESPESAS'!$A$3:$N$962,12,FALSE)),"")</f>
        <v/>
      </c>
      <c r="L1665" s="223" t="str">
        <f>IFERROR(IF(VLOOKUP($O1665,'APOIO-DESPESAS'!$A$3:$N$962,13,FALSE)="","",VLOOKUP($O1665,'APOIO-DESPESAS'!$A$3:$N$962,13,FALSE)),"")</f>
        <v/>
      </c>
      <c r="M1665" s="223" t="str">
        <f>IFERROR(IF(VLOOKUP($O1665,'APOIO-DESPESAS'!$A$3:$N$962,14,FALSE)="","",VLOOKUP($O1665,'APOIO-DESPESAS'!$A$3:$N$962,14,FALSE)),"")</f>
        <v/>
      </c>
      <c r="O1665" s="223">
        <f t="shared" si="25"/>
        <v>1663</v>
      </c>
    </row>
    <row r="1666" spans="1:15" x14ac:dyDescent="0.25">
      <c r="A1666" s="223" t="str">
        <f>IFERROR(IF(VLOOKUP($O1666,'APOIO-DESPESAS'!$A$3:$N$962,2,FALSE)="","",VLOOKUP($O1666,'APOIO-DESPESAS'!$A$3:$N$962,2,FALSE)),"")</f>
        <v/>
      </c>
      <c r="B1666" s="223" t="str">
        <f>IFERROR(IF(VLOOKUP($O1666,'APOIO-DESPESAS'!$A$3:$N$962,3,FALSE)="","",VLOOKUP($O1666,'APOIO-DESPESAS'!$A$3:$N$962,3,FALSE)),"")</f>
        <v/>
      </c>
      <c r="C1666" s="223" t="str">
        <f>IFERROR(IF(VLOOKUP($O1666,'APOIO-DESPESAS'!$A$3:$N$962,4,FALSE)="","",VLOOKUP($O1666,'APOIO-DESPESAS'!$A$3:$N$962,4,FALSE)),"")</f>
        <v/>
      </c>
      <c r="D1666" s="223" t="str">
        <f>IFERROR(IF(VLOOKUP($O1666,'APOIO-DESPESAS'!$A$3:$N$962,5,FALSE)="","",VLOOKUP($O1666,'APOIO-DESPESAS'!$A$3:$N$962,5,FALSE)),"")</f>
        <v/>
      </c>
      <c r="E1666" s="223" t="str">
        <f>IFERROR(IF(VLOOKUP($O1666,'APOIO-DESPESAS'!$A$3:$N$962,6,FALSE)="","",VLOOKUP($O1666,'APOIO-DESPESAS'!$A$3:$N$962,6,FALSE)),"")</f>
        <v/>
      </c>
      <c r="F1666" s="223" t="str">
        <f>IFERROR(IF(VLOOKUP($O1666,'APOIO-DESPESAS'!$A$3:$N$962,7,FALSE)="","",VLOOKUP($O1666,'APOIO-DESPESAS'!$A$3:$N$962,7,FALSE)),"")</f>
        <v/>
      </c>
      <c r="G1666" s="223" t="str">
        <f>IFERROR(IF(VLOOKUP($O1666,'APOIO-DESPESAS'!$A$3:$N$962,8,FALSE)="","",VLOOKUP($O1666,'APOIO-DESPESAS'!$A$3:$N$962,8,FALSE)),"")</f>
        <v/>
      </c>
      <c r="H1666" s="223" t="str">
        <f>IFERROR(IF(VLOOKUP($O1666,'APOIO-DESPESAS'!$A$3:$N$962,9,FALSE)="","",VLOOKUP($O1666,'APOIO-DESPESAS'!$A$3:$N$962,9,FALSE)),"")</f>
        <v/>
      </c>
      <c r="I1666" s="223" t="str">
        <f>IFERROR(IF(VLOOKUP($O1666,'APOIO-DESPESAS'!$A$3:$N$962,10,FALSE)="","",VLOOKUP($O1666,'APOIO-DESPESAS'!$A$3:$N$962,10,FALSE)),"")</f>
        <v/>
      </c>
      <c r="J1666" s="223" t="str">
        <f>IFERROR(IF(VLOOKUP($O1666,'APOIO-DESPESAS'!$A$3:$N$962,11,FALSE)="","",VLOOKUP($O1666,'APOIO-DESPESAS'!$A$3:$N$962,11,FALSE)),"")</f>
        <v/>
      </c>
      <c r="K1666" s="223" t="str">
        <f>IFERROR(IF(VLOOKUP($O1666,'APOIO-DESPESAS'!$A$3:$N$962,12,FALSE)="","",VLOOKUP($O1666,'APOIO-DESPESAS'!$A$3:$N$962,12,FALSE)),"")</f>
        <v/>
      </c>
      <c r="L1666" s="223" t="str">
        <f>IFERROR(IF(VLOOKUP($O1666,'APOIO-DESPESAS'!$A$3:$N$962,13,FALSE)="","",VLOOKUP($O1666,'APOIO-DESPESAS'!$A$3:$N$962,13,FALSE)),"")</f>
        <v/>
      </c>
      <c r="M1666" s="223" t="str">
        <f>IFERROR(IF(VLOOKUP($O1666,'APOIO-DESPESAS'!$A$3:$N$962,14,FALSE)="","",VLOOKUP($O1666,'APOIO-DESPESAS'!$A$3:$N$962,14,FALSE)),"")</f>
        <v/>
      </c>
      <c r="O1666" s="223">
        <f t="shared" si="25"/>
        <v>1664</v>
      </c>
    </row>
    <row r="1667" spans="1:15" x14ac:dyDescent="0.25">
      <c r="A1667" s="223" t="str">
        <f>IFERROR(IF(VLOOKUP($O1667,'APOIO-DESPESAS'!$A$3:$N$962,2,FALSE)="","",VLOOKUP($O1667,'APOIO-DESPESAS'!$A$3:$N$962,2,FALSE)),"")</f>
        <v/>
      </c>
      <c r="B1667" s="223" t="str">
        <f>IFERROR(IF(VLOOKUP($O1667,'APOIO-DESPESAS'!$A$3:$N$962,3,FALSE)="","",VLOOKUP($O1667,'APOIO-DESPESAS'!$A$3:$N$962,3,FALSE)),"")</f>
        <v/>
      </c>
      <c r="C1667" s="223" t="str">
        <f>IFERROR(IF(VLOOKUP($O1667,'APOIO-DESPESAS'!$A$3:$N$962,4,FALSE)="","",VLOOKUP($O1667,'APOIO-DESPESAS'!$A$3:$N$962,4,FALSE)),"")</f>
        <v/>
      </c>
      <c r="D1667" s="223" t="str">
        <f>IFERROR(IF(VLOOKUP($O1667,'APOIO-DESPESAS'!$A$3:$N$962,5,FALSE)="","",VLOOKUP($O1667,'APOIO-DESPESAS'!$A$3:$N$962,5,FALSE)),"")</f>
        <v/>
      </c>
      <c r="E1667" s="223" t="str">
        <f>IFERROR(IF(VLOOKUP($O1667,'APOIO-DESPESAS'!$A$3:$N$962,6,FALSE)="","",VLOOKUP($O1667,'APOIO-DESPESAS'!$A$3:$N$962,6,FALSE)),"")</f>
        <v/>
      </c>
      <c r="F1667" s="223" t="str">
        <f>IFERROR(IF(VLOOKUP($O1667,'APOIO-DESPESAS'!$A$3:$N$962,7,FALSE)="","",VLOOKUP($O1667,'APOIO-DESPESAS'!$A$3:$N$962,7,FALSE)),"")</f>
        <v/>
      </c>
      <c r="G1667" s="223" t="str">
        <f>IFERROR(IF(VLOOKUP($O1667,'APOIO-DESPESAS'!$A$3:$N$962,8,FALSE)="","",VLOOKUP($O1667,'APOIO-DESPESAS'!$A$3:$N$962,8,FALSE)),"")</f>
        <v/>
      </c>
      <c r="H1667" s="223" t="str">
        <f>IFERROR(IF(VLOOKUP($O1667,'APOIO-DESPESAS'!$A$3:$N$962,9,FALSE)="","",VLOOKUP($O1667,'APOIO-DESPESAS'!$A$3:$N$962,9,FALSE)),"")</f>
        <v/>
      </c>
      <c r="I1667" s="223" t="str">
        <f>IFERROR(IF(VLOOKUP($O1667,'APOIO-DESPESAS'!$A$3:$N$962,10,FALSE)="","",VLOOKUP($O1667,'APOIO-DESPESAS'!$A$3:$N$962,10,FALSE)),"")</f>
        <v/>
      </c>
      <c r="J1667" s="223" t="str">
        <f>IFERROR(IF(VLOOKUP($O1667,'APOIO-DESPESAS'!$A$3:$N$962,11,FALSE)="","",VLOOKUP($O1667,'APOIO-DESPESAS'!$A$3:$N$962,11,FALSE)),"")</f>
        <v/>
      </c>
      <c r="K1667" s="223" t="str">
        <f>IFERROR(IF(VLOOKUP($O1667,'APOIO-DESPESAS'!$A$3:$N$962,12,FALSE)="","",VLOOKUP($O1667,'APOIO-DESPESAS'!$A$3:$N$962,12,FALSE)),"")</f>
        <v/>
      </c>
      <c r="L1667" s="223" t="str">
        <f>IFERROR(IF(VLOOKUP($O1667,'APOIO-DESPESAS'!$A$3:$N$962,13,FALSE)="","",VLOOKUP($O1667,'APOIO-DESPESAS'!$A$3:$N$962,13,FALSE)),"")</f>
        <v/>
      </c>
      <c r="M1667" s="223" t="str">
        <f>IFERROR(IF(VLOOKUP($O1667,'APOIO-DESPESAS'!$A$3:$N$962,14,FALSE)="","",VLOOKUP($O1667,'APOIO-DESPESAS'!$A$3:$N$962,14,FALSE)),"")</f>
        <v/>
      </c>
      <c r="O1667" s="223">
        <f t="shared" si="25"/>
        <v>1665</v>
      </c>
    </row>
    <row r="1668" spans="1:15" x14ac:dyDescent="0.25">
      <c r="A1668" s="223" t="str">
        <f>IFERROR(IF(VLOOKUP($O1668,'APOIO-DESPESAS'!$A$3:$N$962,2,FALSE)="","",VLOOKUP($O1668,'APOIO-DESPESAS'!$A$3:$N$962,2,FALSE)),"")</f>
        <v/>
      </c>
      <c r="B1668" s="223" t="str">
        <f>IFERROR(IF(VLOOKUP($O1668,'APOIO-DESPESAS'!$A$3:$N$962,3,FALSE)="","",VLOOKUP($O1668,'APOIO-DESPESAS'!$A$3:$N$962,3,FALSE)),"")</f>
        <v/>
      </c>
      <c r="C1668" s="223" t="str">
        <f>IFERROR(IF(VLOOKUP($O1668,'APOIO-DESPESAS'!$A$3:$N$962,4,FALSE)="","",VLOOKUP($O1668,'APOIO-DESPESAS'!$A$3:$N$962,4,FALSE)),"")</f>
        <v/>
      </c>
      <c r="D1668" s="223" t="str">
        <f>IFERROR(IF(VLOOKUP($O1668,'APOIO-DESPESAS'!$A$3:$N$962,5,FALSE)="","",VLOOKUP($O1668,'APOIO-DESPESAS'!$A$3:$N$962,5,FALSE)),"")</f>
        <v/>
      </c>
      <c r="E1668" s="223" t="str">
        <f>IFERROR(IF(VLOOKUP($O1668,'APOIO-DESPESAS'!$A$3:$N$962,6,FALSE)="","",VLOOKUP($O1668,'APOIO-DESPESAS'!$A$3:$N$962,6,FALSE)),"")</f>
        <v/>
      </c>
      <c r="F1668" s="223" t="str">
        <f>IFERROR(IF(VLOOKUP($O1668,'APOIO-DESPESAS'!$A$3:$N$962,7,FALSE)="","",VLOOKUP($O1668,'APOIO-DESPESAS'!$A$3:$N$962,7,FALSE)),"")</f>
        <v/>
      </c>
      <c r="G1668" s="223" t="str">
        <f>IFERROR(IF(VLOOKUP($O1668,'APOIO-DESPESAS'!$A$3:$N$962,8,FALSE)="","",VLOOKUP($O1668,'APOIO-DESPESAS'!$A$3:$N$962,8,FALSE)),"")</f>
        <v/>
      </c>
      <c r="H1668" s="223" t="str">
        <f>IFERROR(IF(VLOOKUP($O1668,'APOIO-DESPESAS'!$A$3:$N$962,9,FALSE)="","",VLOOKUP($O1668,'APOIO-DESPESAS'!$A$3:$N$962,9,FALSE)),"")</f>
        <v/>
      </c>
      <c r="I1668" s="223" t="str">
        <f>IFERROR(IF(VLOOKUP($O1668,'APOIO-DESPESAS'!$A$3:$N$962,10,FALSE)="","",VLOOKUP($O1668,'APOIO-DESPESAS'!$A$3:$N$962,10,FALSE)),"")</f>
        <v/>
      </c>
      <c r="J1668" s="223" t="str">
        <f>IFERROR(IF(VLOOKUP($O1668,'APOIO-DESPESAS'!$A$3:$N$962,11,FALSE)="","",VLOOKUP($O1668,'APOIO-DESPESAS'!$A$3:$N$962,11,FALSE)),"")</f>
        <v/>
      </c>
      <c r="K1668" s="223" t="str">
        <f>IFERROR(IF(VLOOKUP($O1668,'APOIO-DESPESAS'!$A$3:$N$962,12,FALSE)="","",VLOOKUP($O1668,'APOIO-DESPESAS'!$A$3:$N$962,12,FALSE)),"")</f>
        <v/>
      </c>
      <c r="L1668" s="223" t="str">
        <f>IFERROR(IF(VLOOKUP($O1668,'APOIO-DESPESAS'!$A$3:$N$962,13,FALSE)="","",VLOOKUP($O1668,'APOIO-DESPESAS'!$A$3:$N$962,13,FALSE)),"")</f>
        <v/>
      </c>
      <c r="M1668" s="223" t="str">
        <f>IFERROR(IF(VLOOKUP($O1668,'APOIO-DESPESAS'!$A$3:$N$962,14,FALSE)="","",VLOOKUP($O1668,'APOIO-DESPESAS'!$A$3:$N$962,14,FALSE)),"")</f>
        <v/>
      </c>
      <c r="O1668" s="223">
        <f t="shared" si="25"/>
        <v>1666</v>
      </c>
    </row>
    <row r="1669" spans="1:15" x14ac:dyDescent="0.25">
      <c r="A1669" s="223" t="str">
        <f>IFERROR(IF(VLOOKUP($O1669,'APOIO-DESPESAS'!$A$3:$N$962,2,FALSE)="","",VLOOKUP($O1669,'APOIO-DESPESAS'!$A$3:$N$962,2,FALSE)),"")</f>
        <v/>
      </c>
      <c r="B1669" s="223" t="str">
        <f>IFERROR(IF(VLOOKUP($O1669,'APOIO-DESPESAS'!$A$3:$N$962,3,FALSE)="","",VLOOKUP($O1669,'APOIO-DESPESAS'!$A$3:$N$962,3,FALSE)),"")</f>
        <v/>
      </c>
      <c r="C1669" s="223" t="str">
        <f>IFERROR(IF(VLOOKUP($O1669,'APOIO-DESPESAS'!$A$3:$N$962,4,FALSE)="","",VLOOKUP($O1669,'APOIO-DESPESAS'!$A$3:$N$962,4,FALSE)),"")</f>
        <v/>
      </c>
      <c r="D1669" s="223" t="str">
        <f>IFERROR(IF(VLOOKUP($O1669,'APOIO-DESPESAS'!$A$3:$N$962,5,FALSE)="","",VLOOKUP($O1669,'APOIO-DESPESAS'!$A$3:$N$962,5,FALSE)),"")</f>
        <v/>
      </c>
      <c r="E1669" s="223" t="str">
        <f>IFERROR(IF(VLOOKUP($O1669,'APOIO-DESPESAS'!$A$3:$N$962,6,FALSE)="","",VLOOKUP($O1669,'APOIO-DESPESAS'!$A$3:$N$962,6,FALSE)),"")</f>
        <v/>
      </c>
      <c r="F1669" s="223" t="str">
        <f>IFERROR(IF(VLOOKUP($O1669,'APOIO-DESPESAS'!$A$3:$N$962,7,FALSE)="","",VLOOKUP($O1669,'APOIO-DESPESAS'!$A$3:$N$962,7,FALSE)),"")</f>
        <v/>
      </c>
      <c r="G1669" s="223" t="str">
        <f>IFERROR(IF(VLOOKUP($O1669,'APOIO-DESPESAS'!$A$3:$N$962,8,FALSE)="","",VLOOKUP($O1669,'APOIO-DESPESAS'!$A$3:$N$962,8,FALSE)),"")</f>
        <v/>
      </c>
      <c r="H1669" s="223" t="str">
        <f>IFERROR(IF(VLOOKUP($O1669,'APOIO-DESPESAS'!$A$3:$N$962,9,FALSE)="","",VLOOKUP($O1669,'APOIO-DESPESAS'!$A$3:$N$962,9,FALSE)),"")</f>
        <v/>
      </c>
      <c r="I1669" s="223" t="str">
        <f>IFERROR(IF(VLOOKUP($O1669,'APOIO-DESPESAS'!$A$3:$N$962,10,FALSE)="","",VLOOKUP($O1669,'APOIO-DESPESAS'!$A$3:$N$962,10,FALSE)),"")</f>
        <v/>
      </c>
      <c r="J1669" s="223" t="str">
        <f>IFERROR(IF(VLOOKUP($O1669,'APOIO-DESPESAS'!$A$3:$N$962,11,FALSE)="","",VLOOKUP($O1669,'APOIO-DESPESAS'!$A$3:$N$962,11,FALSE)),"")</f>
        <v/>
      </c>
      <c r="K1669" s="223" t="str">
        <f>IFERROR(IF(VLOOKUP($O1669,'APOIO-DESPESAS'!$A$3:$N$962,12,FALSE)="","",VLOOKUP($O1669,'APOIO-DESPESAS'!$A$3:$N$962,12,FALSE)),"")</f>
        <v/>
      </c>
      <c r="L1669" s="223" t="str">
        <f>IFERROR(IF(VLOOKUP($O1669,'APOIO-DESPESAS'!$A$3:$N$962,13,FALSE)="","",VLOOKUP($O1669,'APOIO-DESPESAS'!$A$3:$N$962,13,FALSE)),"")</f>
        <v/>
      </c>
      <c r="M1669" s="223" t="str">
        <f>IFERROR(IF(VLOOKUP($O1669,'APOIO-DESPESAS'!$A$3:$N$962,14,FALSE)="","",VLOOKUP($O1669,'APOIO-DESPESAS'!$A$3:$N$962,14,FALSE)),"")</f>
        <v/>
      </c>
      <c r="O1669" s="223">
        <f t="shared" ref="O1669:O1732" si="26">O1668+1</f>
        <v>1667</v>
      </c>
    </row>
    <row r="1670" spans="1:15" x14ac:dyDescent="0.25">
      <c r="A1670" s="223" t="str">
        <f>IFERROR(IF(VLOOKUP($O1670,'APOIO-DESPESAS'!$A$3:$N$962,2,FALSE)="","",VLOOKUP($O1670,'APOIO-DESPESAS'!$A$3:$N$962,2,FALSE)),"")</f>
        <v/>
      </c>
      <c r="B1670" s="223" t="str">
        <f>IFERROR(IF(VLOOKUP($O1670,'APOIO-DESPESAS'!$A$3:$N$962,3,FALSE)="","",VLOOKUP($O1670,'APOIO-DESPESAS'!$A$3:$N$962,3,FALSE)),"")</f>
        <v/>
      </c>
      <c r="C1670" s="223" t="str">
        <f>IFERROR(IF(VLOOKUP($O1670,'APOIO-DESPESAS'!$A$3:$N$962,4,FALSE)="","",VLOOKUP($O1670,'APOIO-DESPESAS'!$A$3:$N$962,4,FALSE)),"")</f>
        <v/>
      </c>
      <c r="D1670" s="223" t="str">
        <f>IFERROR(IF(VLOOKUP($O1670,'APOIO-DESPESAS'!$A$3:$N$962,5,FALSE)="","",VLOOKUP($O1670,'APOIO-DESPESAS'!$A$3:$N$962,5,FALSE)),"")</f>
        <v/>
      </c>
      <c r="E1670" s="223" t="str">
        <f>IFERROR(IF(VLOOKUP($O1670,'APOIO-DESPESAS'!$A$3:$N$962,6,FALSE)="","",VLOOKUP($O1670,'APOIO-DESPESAS'!$A$3:$N$962,6,FALSE)),"")</f>
        <v/>
      </c>
      <c r="F1670" s="223" t="str">
        <f>IFERROR(IF(VLOOKUP($O1670,'APOIO-DESPESAS'!$A$3:$N$962,7,FALSE)="","",VLOOKUP($O1670,'APOIO-DESPESAS'!$A$3:$N$962,7,FALSE)),"")</f>
        <v/>
      </c>
      <c r="G1670" s="223" t="str">
        <f>IFERROR(IF(VLOOKUP($O1670,'APOIO-DESPESAS'!$A$3:$N$962,8,FALSE)="","",VLOOKUP($O1670,'APOIO-DESPESAS'!$A$3:$N$962,8,FALSE)),"")</f>
        <v/>
      </c>
      <c r="H1670" s="223" t="str">
        <f>IFERROR(IF(VLOOKUP($O1670,'APOIO-DESPESAS'!$A$3:$N$962,9,FALSE)="","",VLOOKUP($O1670,'APOIO-DESPESAS'!$A$3:$N$962,9,FALSE)),"")</f>
        <v/>
      </c>
      <c r="I1670" s="223" t="str">
        <f>IFERROR(IF(VLOOKUP($O1670,'APOIO-DESPESAS'!$A$3:$N$962,10,FALSE)="","",VLOOKUP($O1670,'APOIO-DESPESAS'!$A$3:$N$962,10,FALSE)),"")</f>
        <v/>
      </c>
      <c r="J1670" s="223" t="str">
        <f>IFERROR(IF(VLOOKUP($O1670,'APOIO-DESPESAS'!$A$3:$N$962,11,FALSE)="","",VLOOKUP($O1670,'APOIO-DESPESAS'!$A$3:$N$962,11,FALSE)),"")</f>
        <v/>
      </c>
      <c r="K1670" s="223" t="str">
        <f>IFERROR(IF(VLOOKUP($O1670,'APOIO-DESPESAS'!$A$3:$N$962,12,FALSE)="","",VLOOKUP($O1670,'APOIO-DESPESAS'!$A$3:$N$962,12,FALSE)),"")</f>
        <v/>
      </c>
      <c r="L1670" s="223" t="str">
        <f>IFERROR(IF(VLOOKUP($O1670,'APOIO-DESPESAS'!$A$3:$N$962,13,FALSE)="","",VLOOKUP($O1670,'APOIO-DESPESAS'!$A$3:$N$962,13,FALSE)),"")</f>
        <v/>
      </c>
      <c r="M1670" s="223" t="str">
        <f>IFERROR(IF(VLOOKUP($O1670,'APOIO-DESPESAS'!$A$3:$N$962,14,FALSE)="","",VLOOKUP($O1670,'APOIO-DESPESAS'!$A$3:$N$962,14,FALSE)),"")</f>
        <v/>
      </c>
      <c r="O1670" s="223">
        <f t="shared" si="26"/>
        <v>1668</v>
      </c>
    </row>
    <row r="1671" spans="1:15" x14ac:dyDescent="0.25">
      <c r="A1671" s="223" t="str">
        <f>IFERROR(IF(VLOOKUP($O1671,'APOIO-DESPESAS'!$A$3:$N$962,2,FALSE)="","",VLOOKUP($O1671,'APOIO-DESPESAS'!$A$3:$N$962,2,FALSE)),"")</f>
        <v/>
      </c>
      <c r="B1671" s="223" t="str">
        <f>IFERROR(IF(VLOOKUP($O1671,'APOIO-DESPESAS'!$A$3:$N$962,3,FALSE)="","",VLOOKUP($O1671,'APOIO-DESPESAS'!$A$3:$N$962,3,FALSE)),"")</f>
        <v/>
      </c>
      <c r="C1671" s="223" t="str">
        <f>IFERROR(IF(VLOOKUP($O1671,'APOIO-DESPESAS'!$A$3:$N$962,4,FALSE)="","",VLOOKUP($O1671,'APOIO-DESPESAS'!$A$3:$N$962,4,FALSE)),"")</f>
        <v/>
      </c>
      <c r="D1671" s="223" t="str">
        <f>IFERROR(IF(VLOOKUP($O1671,'APOIO-DESPESAS'!$A$3:$N$962,5,FALSE)="","",VLOOKUP($O1671,'APOIO-DESPESAS'!$A$3:$N$962,5,FALSE)),"")</f>
        <v/>
      </c>
      <c r="E1671" s="223" t="str">
        <f>IFERROR(IF(VLOOKUP($O1671,'APOIO-DESPESAS'!$A$3:$N$962,6,FALSE)="","",VLOOKUP($O1671,'APOIO-DESPESAS'!$A$3:$N$962,6,FALSE)),"")</f>
        <v/>
      </c>
      <c r="F1671" s="223" t="str">
        <f>IFERROR(IF(VLOOKUP($O1671,'APOIO-DESPESAS'!$A$3:$N$962,7,FALSE)="","",VLOOKUP($O1671,'APOIO-DESPESAS'!$A$3:$N$962,7,FALSE)),"")</f>
        <v/>
      </c>
      <c r="G1671" s="223" t="str">
        <f>IFERROR(IF(VLOOKUP($O1671,'APOIO-DESPESAS'!$A$3:$N$962,8,FALSE)="","",VLOOKUP($O1671,'APOIO-DESPESAS'!$A$3:$N$962,8,FALSE)),"")</f>
        <v/>
      </c>
      <c r="H1671" s="223" t="str">
        <f>IFERROR(IF(VLOOKUP($O1671,'APOIO-DESPESAS'!$A$3:$N$962,9,FALSE)="","",VLOOKUP($O1671,'APOIO-DESPESAS'!$A$3:$N$962,9,FALSE)),"")</f>
        <v/>
      </c>
      <c r="I1671" s="223" t="str">
        <f>IFERROR(IF(VLOOKUP($O1671,'APOIO-DESPESAS'!$A$3:$N$962,10,FALSE)="","",VLOOKUP($O1671,'APOIO-DESPESAS'!$A$3:$N$962,10,FALSE)),"")</f>
        <v/>
      </c>
      <c r="J1671" s="223" t="str">
        <f>IFERROR(IF(VLOOKUP($O1671,'APOIO-DESPESAS'!$A$3:$N$962,11,FALSE)="","",VLOOKUP($O1671,'APOIO-DESPESAS'!$A$3:$N$962,11,FALSE)),"")</f>
        <v/>
      </c>
      <c r="K1671" s="223" t="str">
        <f>IFERROR(IF(VLOOKUP($O1671,'APOIO-DESPESAS'!$A$3:$N$962,12,FALSE)="","",VLOOKUP($O1671,'APOIO-DESPESAS'!$A$3:$N$962,12,FALSE)),"")</f>
        <v/>
      </c>
      <c r="L1671" s="223" t="str">
        <f>IFERROR(IF(VLOOKUP($O1671,'APOIO-DESPESAS'!$A$3:$N$962,13,FALSE)="","",VLOOKUP($O1671,'APOIO-DESPESAS'!$A$3:$N$962,13,FALSE)),"")</f>
        <v/>
      </c>
      <c r="M1671" s="223" t="str">
        <f>IFERROR(IF(VLOOKUP($O1671,'APOIO-DESPESAS'!$A$3:$N$962,14,FALSE)="","",VLOOKUP($O1671,'APOIO-DESPESAS'!$A$3:$N$962,14,FALSE)),"")</f>
        <v/>
      </c>
      <c r="O1671" s="223">
        <f t="shared" si="26"/>
        <v>1669</v>
      </c>
    </row>
    <row r="1672" spans="1:15" x14ac:dyDescent="0.25">
      <c r="A1672" s="223" t="str">
        <f>IFERROR(IF(VLOOKUP($O1672,'APOIO-DESPESAS'!$A$3:$N$962,2,FALSE)="","",VLOOKUP($O1672,'APOIO-DESPESAS'!$A$3:$N$962,2,FALSE)),"")</f>
        <v/>
      </c>
      <c r="B1672" s="223" t="str">
        <f>IFERROR(IF(VLOOKUP($O1672,'APOIO-DESPESAS'!$A$3:$N$962,3,FALSE)="","",VLOOKUP($O1672,'APOIO-DESPESAS'!$A$3:$N$962,3,FALSE)),"")</f>
        <v/>
      </c>
      <c r="C1672" s="223" t="str">
        <f>IFERROR(IF(VLOOKUP($O1672,'APOIO-DESPESAS'!$A$3:$N$962,4,FALSE)="","",VLOOKUP($O1672,'APOIO-DESPESAS'!$A$3:$N$962,4,FALSE)),"")</f>
        <v/>
      </c>
      <c r="D1672" s="223" t="str">
        <f>IFERROR(IF(VLOOKUP($O1672,'APOIO-DESPESAS'!$A$3:$N$962,5,FALSE)="","",VLOOKUP($O1672,'APOIO-DESPESAS'!$A$3:$N$962,5,FALSE)),"")</f>
        <v/>
      </c>
      <c r="E1672" s="223" t="str">
        <f>IFERROR(IF(VLOOKUP($O1672,'APOIO-DESPESAS'!$A$3:$N$962,6,FALSE)="","",VLOOKUP($O1672,'APOIO-DESPESAS'!$A$3:$N$962,6,FALSE)),"")</f>
        <v/>
      </c>
      <c r="F1672" s="223" t="str">
        <f>IFERROR(IF(VLOOKUP($O1672,'APOIO-DESPESAS'!$A$3:$N$962,7,FALSE)="","",VLOOKUP($O1672,'APOIO-DESPESAS'!$A$3:$N$962,7,FALSE)),"")</f>
        <v/>
      </c>
      <c r="G1672" s="223" t="str">
        <f>IFERROR(IF(VLOOKUP($O1672,'APOIO-DESPESAS'!$A$3:$N$962,8,FALSE)="","",VLOOKUP($O1672,'APOIO-DESPESAS'!$A$3:$N$962,8,FALSE)),"")</f>
        <v/>
      </c>
      <c r="H1672" s="223" t="str">
        <f>IFERROR(IF(VLOOKUP($O1672,'APOIO-DESPESAS'!$A$3:$N$962,9,FALSE)="","",VLOOKUP($O1672,'APOIO-DESPESAS'!$A$3:$N$962,9,FALSE)),"")</f>
        <v/>
      </c>
      <c r="I1672" s="223" t="str">
        <f>IFERROR(IF(VLOOKUP($O1672,'APOIO-DESPESAS'!$A$3:$N$962,10,FALSE)="","",VLOOKUP($O1672,'APOIO-DESPESAS'!$A$3:$N$962,10,FALSE)),"")</f>
        <v/>
      </c>
      <c r="J1672" s="223" t="str">
        <f>IFERROR(IF(VLOOKUP($O1672,'APOIO-DESPESAS'!$A$3:$N$962,11,FALSE)="","",VLOOKUP($O1672,'APOIO-DESPESAS'!$A$3:$N$962,11,FALSE)),"")</f>
        <v/>
      </c>
      <c r="K1672" s="223" t="str">
        <f>IFERROR(IF(VLOOKUP($O1672,'APOIO-DESPESAS'!$A$3:$N$962,12,FALSE)="","",VLOOKUP($O1672,'APOIO-DESPESAS'!$A$3:$N$962,12,FALSE)),"")</f>
        <v/>
      </c>
      <c r="L1672" s="223" t="str">
        <f>IFERROR(IF(VLOOKUP($O1672,'APOIO-DESPESAS'!$A$3:$N$962,13,FALSE)="","",VLOOKUP($O1672,'APOIO-DESPESAS'!$A$3:$N$962,13,FALSE)),"")</f>
        <v/>
      </c>
      <c r="M1672" s="223" t="str">
        <f>IFERROR(IF(VLOOKUP($O1672,'APOIO-DESPESAS'!$A$3:$N$962,14,FALSE)="","",VLOOKUP($O1672,'APOIO-DESPESAS'!$A$3:$N$962,14,FALSE)),"")</f>
        <v/>
      </c>
      <c r="O1672" s="223">
        <f t="shared" si="26"/>
        <v>1670</v>
      </c>
    </row>
    <row r="1673" spans="1:15" x14ac:dyDescent="0.25">
      <c r="A1673" s="223" t="str">
        <f>IFERROR(IF(VLOOKUP($O1673,'APOIO-DESPESAS'!$A$3:$N$962,2,FALSE)="","",VLOOKUP($O1673,'APOIO-DESPESAS'!$A$3:$N$962,2,FALSE)),"")</f>
        <v/>
      </c>
      <c r="B1673" s="223" t="str">
        <f>IFERROR(IF(VLOOKUP($O1673,'APOIO-DESPESAS'!$A$3:$N$962,3,FALSE)="","",VLOOKUP($O1673,'APOIO-DESPESAS'!$A$3:$N$962,3,FALSE)),"")</f>
        <v/>
      </c>
      <c r="C1673" s="223" t="str">
        <f>IFERROR(IF(VLOOKUP($O1673,'APOIO-DESPESAS'!$A$3:$N$962,4,FALSE)="","",VLOOKUP($O1673,'APOIO-DESPESAS'!$A$3:$N$962,4,FALSE)),"")</f>
        <v/>
      </c>
      <c r="D1673" s="223" t="str">
        <f>IFERROR(IF(VLOOKUP($O1673,'APOIO-DESPESAS'!$A$3:$N$962,5,FALSE)="","",VLOOKUP($O1673,'APOIO-DESPESAS'!$A$3:$N$962,5,FALSE)),"")</f>
        <v/>
      </c>
      <c r="E1673" s="223" t="str">
        <f>IFERROR(IF(VLOOKUP($O1673,'APOIO-DESPESAS'!$A$3:$N$962,6,FALSE)="","",VLOOKUP($O1673,'APOIO-DESPESAS'!$A$3:$N$962,6,FALSE)),"")</f>
        <v/>
      </c>
      <c r="F1673" s="223" t="str">
        <f>IFERROR(IF(VLOOKUP($O1673,'APOIO-DESPESAS'!$A$3:$N$962,7,FALSE)="","",VLOOKUP($O1673,'APOIO-DESPESAS'!$A$3:$N$962,7,FALSE)),"")</f>
        <v/>
      </c>
      <c r="G1673" s="223" t="str">
        <f>IFERROR(IF(VLOOKUP($O1673,'APOIO-DESPESAS'!$A$3:$N$962,8,FALSE)="","",VLOOKUP($O1673,'APOIO-DESPESAS'!$A$3:$N$962,8,FALSE)),"")</f>
        <v/>
      </c>
      <c r="H1673" s="223" t="str">
        <f>IFERROR(IF(VLOOKUP($O1673,'APOIO-DESPESAS'!$A$3:$N$962,9,FALSE)="","",VLOOKUP($O1673,'APOIO-DESPESAS'!$A$3:$N$962,9,FALSE)),"")</f>
        <v/>
      </c>
      <c r="I1673" s="223" t="str">
        <f>IFERROR(IF(VLOOKUP($O1673,'APOIO-DESPESAS'!$A$3:$N$962,10,FALSE)="","",VLOOKUP($O1673,'APOIO-DESPESAS'!$A$3:$N$962,10,FALSE)),"")</f>
        <v/>
      </c>
      <c r="J1673" s="223" t="str">
        <f>IFERROR(IF(VLOOKUP($O1673,'APOIO-DESPESAS'!$A$3:$N$962,11,FALSE)="","",VLOOKUP($O1673,'APOIO-DESPESAS'!$A$3:$N$962,11,FALSE)),"")</f>
        <v/>
      </c>
      <c r="K1673" s="223" t="str">
        <f>IFERROR(IF(VLOOKUP($O1673,'APOIO-DESPESAS'!$A$3:$N$962,12,FALSE)="","",VLOOKUP($O1673,'APOIO-DESPESAS'!$A$3:$N$962,12,FALSE)),"")</f>
        <v/>
      </c>
      <c r="L1673" s="223" t="str">
        <f>IFERROR(IF(VLOOKUP($O1673,'APOIO-DESPESAS'!$A$3:$N$962,13,FALSE)="","",VLOOKUP($O1673,'APOIO-DESPESAS'!$A$3:$N$962,13,FALSE)),"")</f>
        <v/>
      </c>
      <c r="M1673" s="223" t="str">
        <f>IFERROR(IF(VLOOKUP($O1673,'APOIO-DESPESAS'!$A$3:$N$962,14,FALSE)="","",VLOOKUP($O1673,'APOIO-DESPESAS'!$A$3:$N$962,14,FALSE)),"")</f>
        <v/>
      </c>
      <c r="O1673" s="223">
        <f t="shared" si="26"/>
        <v>1671</v>
      </c>
    </row>
    <row r="1674" spans="1:15" x14ac:dyDescent="0.25">
      <c r="A1674" s="223" t="str">
        <f>IFERROR(IF(VLOOKUP($O1674,'APOIO-DESPESAS'!$A$3:$N$962,2,FALSE)="","",VLOOKUP($O1674,'APOIO-DESPESAS'!$A$3:$N$962,2,FALSE)),"")</f>
        <v/>
      </c>
      <c r="B1674" s="223" t="str">
        <f>IFERROR(IF(VLOOKUP($O1674,'APOIO-DESPESAS'!$A$3:$N$962,3,FALSE)="","",VLOOKUP($O1674,'APOIO-DESPESAS'!$A$3:$N$962,3,FALSE)),"")</f>
        <v/>
      </c>
      <c r="C1674" s="223" t="str">
        <f>IFERROR(IF(VLOOKUP($O1674,'APOIO-DESPESAS'!$A$3:$N$962,4,FALSE)="","",VLOOKUP($O1674,'APOIO-DESPESAS'!$A$3:$N$962,4,FALSE)),"")</f>
        <v/>
      </c>
      <c r="D1674" s="223" t="str">
        <f>IFERROR(IF(VLOOKUP($O1674,'APOIO-DESPESAS'!$A$3:$N$962,5,FALSE)="","",VLOOKUP($O1674,'APOIO-DESPESAS'!$A$3:$N$962,5,FALSE)),"")</f>
        <v/>
      </c>
      <c r="E1674" s="223" t="str">
        <f>IFERROR(IF(VLOOKUP($O1674,'APOIO-DESPESAS'!$A$3:$N$962,6,FALSE)="","",VLOOKUP($O1674,'APOIO-DESPESAS'!$A$3:$N$962,6,FALSE)),"")</f>
        <v/>
      </c>
      <c r="F1674" s="223" t="str">
        <f>IFERROR(IF(VLOOKUP($O1674,'APOIO-DESPESAS'!$A$3:$N$962,7,FALSE)="","",VLOOKUP($O1674,'APOIO-DESPESAS'!$A$3:$N$962,7,FALSE)),"")</f>
        <v/>
      </c>
      <c r="G1674" s="223" t="str">
        <f>IFERROR(IF(VLOOKUP($O1674,'APOIO-DESPESAS'!$A$3:$N$962,8,FALSE)="","",VLOOKUP($O1674,'APOIO-DESPESAS'!$A$3:$N$962,8,FALSE)),"")</f>
        <v/>
      </c>
      <c r="H1674" s="223" t="str">
        <f>IFERROR(IF(VLOOKUP($O1674,'APOIO-DESPESAS'!$A$3:$N$962,9,FALSE)="","",VLOOKUP($O1674,'APOIO-DESPESAS'!$A$3:$N$962,9,FALSE)),"")</f>
        <v/>
      </c>
      <c r="I1674" s="223" t="str">
        <f>IFERROR(IF(VLOOKUP($O1674,'APOIO-DESPESAS'!$A$3:$N$962,10,FALSE)="","",VLOOKUP($O1674,'APOIO-DESPESAS'!$A$3:$N$962,10,FALSE)),"")</f>
        <v/>
      </c>
      <c r="J1674" s="223" t="str">
        <f>IFERROR(IF(VLOOKUP($O1674,'APOIO-DESPESAS'!$A$3:$N$962,11,FALSE)="","",VLOOKUP($O1674,'APOIO-DESPESAS'!$A$3:$N$962,11,FALSE)),"")</f>
        <v/>
      </c>
      <c r="K1674" s="223" t="str">
        <f>IFERROR(IF(VLOOKUP($O1674,'APOIO-DESPESAS'!$A$3:$N$962,12,FALSE)="","",VLOOKUP($O1674,'APOIO-DESPESAS'!$A$3:$N$962,12,FALSE)),"")</f>
        <v/>
      </c>
      <c r="L1674" s="223" t="str">
        <f>IFERROR(IF(VLOOKUP($O1674,'APOIO-DESPESAS'!$A$3:$N$962,13,FALSE)="","",VLOOKUP($O1674,'APOIO-DESPESAS'!$A$3:$N$962,13,FALSE)),"")</f>
        <v/>
      </c>
      <c r="M1674" s="223" t="str">
        <f>IFERROR(IF(VLOOKUP($O1674,'APOIO-DESPESAS'!$A$3:$N$962,14,FALSE)="","",VLOOKUP($O1674,'APOIO-DESPESAS'!$A$3:$N$962,14,FALSE)),"")</f>
        <v/>
      </c>
      <c r="O1674" s="223">
        <f t="shared" si="26"/>
        <v>1672</v>
      </c>
    </row>
    <row r="1675" spans="1:15" x14ac:dyDescent="0.25">
      <c r="A1675" s="223" t="str">
        <f>IFERROR(IF(VLOOKUP($O1675,'APOIO-DESPESAS'!$A$3:$N$962,2,FALSE)="","",VLOOKUP($O1675,'APOIO-DESPESAS'!$A$3:$N$962,2,FALSE)),"")</f>
        <v/>
      </c>
      <c r="B1675" s="223" t="str">
        <f>IFERROR(IF(VLOOKUP($O1675,'APOIO-DESPESAS'!$A$3:$N$962,3,FALSE)="","",VLOOKUP($O1675,'APOIO-DESPESAS'!$A$3:$N$962,3,FALSE)),"")</f>
        <v/>
      </c>
      <c r="C1675" s="223" t="str">
        <f>IFERROR(IF(VLOOKUP($O1675,'APOIO-DESPESAS'!$A$3:$N$962,4,FALSE)="","",VLOOKUP($O1675,'APOIO-DESPESAS'!$A$3:$N$962,4,FALSE)),"")</f>
        <v/>
      </c>
      <c r="D1675" s="223" t="str">
        <f>IFERROR(IF(VLOOKUP($O1675,'APOIO-DESPESAS'!$A$3:$N$962,5,FALSE)="","",VLOOKUP($O1675,'APOIO-DESPESAS'!$A$3:$N$962,5,FALSE)),"")</f>
        <v/>
      </c>
      <c r="E1675" s="223" t="str">
        <f>IFERROR(IF(VLOOKUP($O1675,'APOIO-DESPESAS'!$A$3:$N$962,6,FALSE)="","",VLOOKUP($O1675,'APOIO-DESPESAS'!$A$3:$N$962,6,FALSE)),"")</f>
        <v/>
      </c>
      <c r="F1675" s="223" t="str">
        <f>IFERROR(IF(VLOOKUP($O1675,'APOIO-DESPESAS'!$A$3:$N$962,7,FALSE)="","",VLOOKUP($O1675,'APOIO-DESPESAS'!$A$3:$N$962,7,FALSE)),"")</f>
        <v/>
      </c>
      <c r="G1675" s="223" t="str">
        <f>IFERROR(IF(VLOOKUP($O1675,'APOIO-DESPESAS'!$A$3:$N$962,8,FALSE)="","",VLOOKUP($O1675,'APOIO-DESPESAS'!$A$3:$N$962,8,FALSE)),"")</f>
        <v/>
      </c>
      <c r="H1675" s="223" t="str">
        <f>IFERROR(IF(VLOOKUP($O1675,'APOIO-DESPESAS'!$A$3:$N$962,9,FALSE)="","",VLOOKUP($O1675,'APOIO-DESPESAS'!$A$3:$N$962,9,FALSE)),"")</f>
        <v/>
      </c>
      <c r="I1675" s="223" t="str">
        <f>IFERROR(IF(VLOOKUP($O1675,'APOIO-DESPESAS'!$A$3:$N$962,10,FALSE)="","",VLOOKUP($O1675,'APOIO-DESPESAS'!$A$3:$N$962,10,FALSE)),"")</f>
        <v/>
      </c>
      <c r="J1675" s="223" t="str">
        <f>IFERROR(IF(VLOOKUP($O1675,'APOIO-DESPESAS'!$A$3:$N$962,11,FALSE)="","",VLOOKUP($O1675,'APOIO-DESPESAS'!$A$3:$N$962,11,FALSE)),"")</f>
        <v/>
      </c>
      <c r="K1675" s="223" t="str">
        <f>IFERROR(IF(VLOOKUP($O1675,'APOIO-DESPESAS'!$A$3:$N$962,12,FALSE)="","",VLOOKUP($O1675,'APOIO-DESPESAS'!$A$3:$N$962,12,FALSE)),"")</f>
        <v/>
      </c>
      <c r="L1675" s="223" t="str">
        <f>IFERROR(IF(VLOOKUP($O1675,'APOIO-DESPESAS'!$A$3:$N$962,13,FALSE)="","",VLOOKUP($O1675,'APOIO-DESPESAS'!$A$3:$N$962,13,FALSE)),"")</f>
        <v/>
      </c>
      <c r="M1675" s="223" t="str">
        <f>IFERROR(IF(VLOOKUP($O1675,'APOIO-DESPESAS'!$A$3:$N$962,14,FALSE)="","",VLOOKUP($O1675,'APOIO-DESPESAS'!$A$3:$N$962,14,FALSE)),"")</f>
        <v/>
      </c>
      <c r="O1675" s="223">
        <f t="shared" si="26"/>
        <v>1673</v>
      </c>
    </row>
    <row r="1676" spans="1:15" x14ac:dyDescent="0.25">
      <c r="A1676" s="223" t="str">
        <f>IFERROR(IF(VLOOKUP($O1676,'APOIO-DESPESAS'!$A$3:$N$962,2,FALSE)="","",VLOOKUP($O1676,'APOIO-DESPESAS'!$A$3:$N$962,2,FALSE)),"")</f>
        <v/>
      </c>
      <c r="B1676" s="223" t="str">
        <f>IFERROR(IF(VLOOKUP($O1676,'APOIO-DESPESAS'!$A$3:$N$962,3,FALSE)="","",VLOOKUP($O1676,'APOIO-DESPESAS'!$A$3:$N$962,3,FALSE)),"")</f>
        <v/>
      </c>
      <c r="C1676" s="223" t="str">
        <f>IFERROR(IF(VLOOKUP($O1676,'APOIO-DESPESAS'!$A$3:$N$962,4,FALSE)="","",VLOOKUP($O1676,'APOIO-DESPESAS'!$A$3:$N$962,4,FALSE)),"")</f>
        <v/>
      </c>
      <c r="D1676" s="223" t="str">
        <f>IFERROR(IF(VLOOKUP($O1676,'APOIO-DESPESAS'!$A$3:$N$962,5,FALSE)="","",VLOOKUP($O1676,'APOIO-DESPESAS'!$A$3:$N$962,5,FALSE)),"")</f>
        <v/>
      </c>
      <c r="E1676" s="223" t="str">
        <f>IFERROR(IF(VLOOKUP($O1676,'APOIO-DESPESAS'!$A$3:$N$962,6,FALSE)="","",VLOOKUP($O1676,'APOIO-DESPESAS'!$A$3:$N$962,6,FALSE)),"")</f>
        <v/>
      </c>
      <c r="F1676" s="223" t="str">
        <f>IFERROR(IF(VLOOKUP($O1676,'APOIO-DESPESAS'!$A$3:$N$962,7,FALSE)="","",VLOOKUP($O1676,'APOIO-DESPESAS'!$A$3:$N$962,7,FALSE)),"")</f>
        <v/>
      </c>
      <c r="G1676" s="223" t="str">
        <f>IFERROR(IF(VLOOKUP($O1676,'APOIO-DESPESAS'!$A$3:$N$962,8,FALSE)="","",VLOOKUP($O1676,'APOIO-DESPESAS'!$A$3:$N$962,8,FALSE)),"")</f>
        <v/>
      </c>
      <c r="H1676" s="223" t="str">
        <f>IFERROR(IF(VLOOKUP($O1676,'APOIO-DESPESAS'!$A$3:$N$962,9,FALSE)="","",VLOOKUP($O1676,'APOIO-DESPESAS'!$A$3:$N$962,9,FALSE)),"")</f>
        <v/>
      </c>
      <c r="I1676" s="223" t="str">
        <f>IFERROR(IF(VLOOKUP($O1676,'APOIO-DESPESAS'!$A$3:$N$962,10,FALSE)="","",VLOOKUP($O1676,'APOIO-DESPESAS'!$A$3:$N$962,10,FALSE)),"")</f>
        <v/>
      </c>
      <c r="J1676" s="223" t="str">
        <f>IFERROR(IF(VLOOKUP($O1676,'APOIO-DESPESAS'!$A$3:$N$962,11,FALSE)="","",VLOOKUP($O1676,'APOIO-DESPESAS'!$A$3:$N$962,11,FALSE)),"")</f>
        <v/>
      </c>
      <c r="K1676" s="223" t="str">
        <f>IFERROR(IF(VLOOKUP($O1676,'APOIO-DESPESAS'!$A$3:$N$962,12,FALSE)="","",VLOOKUP($O1676,'APOIO-DESPESAS'!$A$3:$N$962,12,FALSE)),"")</f>
        <v/>
      </c>
      <c r="L1676" s="223" t="str">
        <f>IFERROR(IF(VLOOKUP($O1676,'APOIO-DESPESAS'!$A$3:$N$962,13,FALSE)="","",VLOOKUP($O1676,'APOIO-DESPESAS'!$A$3:$N$962,13,FALSE)),"")</f>
        <v/>
      </c>
      <c r="M1676" s="223" t="str">
        <f>IFERROR(IF(VLOOKUP($O1676,'APOIO-DESPESAS'!$A$3:$N$962,14,FALSE)="","",VLOOKUP($O1676,'APOIO-DESPESAS'!$A$3:$N$962,14,FALSE)),"")</f>
        <v/>
      </c>
      <c r="O1676" s="223">
        <f t="shared" si="26"/>
        <v>1674</v>
      </c>
    </row>
    <row r="1677" spans="1:15" x14ac:dyDescent="0.25">
      <c r="A1677" s="223" t="str">
        <f>IFERROR(IF(VLOOKUP($O1677,'APOIO-DESPESAS'!$A$3:$N$962,2,FALSE)="","",VLOOKUP($O1677,'APOIO-DESPESAS'!$A$3:$N$962,2,FALSE)),"")</f>
        <v/>
      </c>
      <c r="B1677" s="223" t="str">
        <f>IFERROR(IF(VLOOKUP($O1677,'APOIO-DESPESAS'!$A$3:$N$962,3,FALSE)="","",VLOOKUP($O1677,'APOIO-DESPESAS'!$A$3:$N$962,3,FALSE)),"")</f>
        <v/>
      </c>
      <c r="C1677" s="223" t="str">
        <f>IFERROR(IF(VLOOKUP($O1677,'APOIO-DESPESAS'!$A$3:$N$962,4,FALSE)="","",VLOOKUP($O1677,'APOIO-DESPESAS'!$A$3:$N$962,4,FALSE)),"")</f>
        <v/>
      </c>
      <c r="D1677" s="223" t="str">
        <f>IFERROR(IF(VLOOKUP($O1677,'APOIO-DESPESAS'!$A$3:$N$962,5,FALSE)="","",VLOOKUP($O1677,'APOIO-DESPESAS'!$A$3:$N$962,5,FALSE)),"")</f>
        <v/>
      </c>
      <c r="E1677" s="223" t="str">
        <f>IFERROR(IF(VLOOKUP($O1677,'APOIO-DESPESAS'!$A$3:$N$962,6,FALSE)="","",VLOOKUP($O1677,'APOIO-DESPESAS'!$A$3:$N$962,6,FALSE)),"")</f>
        <v/>
      </c>
      <c r="F1677" s="223" t="str">
        <f>IFERROR(IF(VLOOKUP($O1677,'APOIO-DESPESAS'!$A$3:$N$962,7,FALSE)="","",VLOOKUP($O1677,'APOIO-DESPESAS'!$A$3:$N$962,7,FALSE)),"")</f>
        <v/>
      </c>
      <c r="G1677" s="223" t="str">
        <f>IFERROR(IF(VLOOKUP($O1677,'APOIO-DESPESAS'!$A$3:$N$962,8,FALSE)="","",VLOOKUP($O1677,'APOIO-DESPESAS'!$A$3:$N$962,8,FALSE)),"")</f>
        <v/>
      </c>
      <c r="H1677" s="223" t="str">
        <f>IFERROR(IF(VLOOKUP($O1677,'APOIO-DESPESAS'!$A$3:$N$962,9,FALSE)="","",VLOOKUP($O1677,'APOIO-DESPESAS'!$A$3:$N$962,9,FALSE)),"")</f>
        <v/>
      </c>
      <c r="I1677" s="223" t="str">
        <f>IFERROR(IF(VLOOKUP($O1677,'APOIO-DESPESAS'!$A$3:$N$962,10,FALSE)="","",VLOOKUP($O1677,'APOIO-DESPESAS'!$A$3:$N$962,10,FALSE)),"")</f>
        <v/>
      </c>
      <c r="J1677" s="223" t="str">
        <f>IFERROR(IF(VLOOKUP($O1677,'APOIO-DESPESAS'!$A$3:$N$962,11,FALSE)="","",VLOOKUP($O1677,'APOIO-DESPESAS'!$A$3:$N$962,11,FALSE)),"")</f>
        <v/>
      </c>
      <c r="K1677" s="223" t="str">
        <f>IFERROR(IF(VLOOKUP($O1677,'APOIO-DESPESAS'!$A$3:$N$962,12,FALSE)="","",VLOOKUP($O1677,'APOIO-DESPESAS'!$A$3:$N$962,12,FALSE)),"")</f>
        <v/>
      </c>
      <c r="L1677" s="223" t="str">
        <f>IFERROR(IF(VLOOKUP($O1677,'APOIO-DESPESAS'!$A$3:$N$962,13,FALSE)="","",VLOOKUP($O1677,'APOIO-DESPESAS'!$A$3:$N$962,13,FALSE)),"")</f>
        <v/>
      </c>
      <c r="M1677" s="223" t="str">
        <f>IFERROR(IF(VLOOKUP($O1677,'APOIO-DESPESAS'!$A$3:$N$962,14,FALSE)="","",VLOOKUP($O1677,'APOIO-DESPESAS'!$A$3:$N$962,14,FALSE)),"")</f>
        <v/>
      </c>
      <c r="O1677" s="223">
        <f t="shared" si="26"/>
        <v>1675</v>
      </c>
    </row>
    <row r="1678" spans="1:15" x14ac:dyDescent="0.25">
      <c r="A1678" s="223" t="str">
        <f>IFERROR(IF(VLOOKUP($O1678,'APOIO-DESPESAS'!$A$3:$N$962,2,FALSE)="","",VLOOKUP($O1678,'APOIO-DESPESAS'!$A$3:$N$962,2,FALSE)),"")</f>
        <v/>
      </c>
      <c r="B1678" s="223" t="str">
        <f>IFERROR(IF(VLOOKUP($O1678,'APOIO-DESPESAS'!$A$3:$N$962,3,FALSE)="","",VLOOKUP($O1678,'APOIO-DESPESAS'!$A$3:$N$962,3,FALSE)),"")</f>
        <v/>
      </c>
      <c r="C1678" s="223" t="str">
        <f>IFERROR(IF(VLOOKUP($O1678,'APOIO-DESPESAS'!$A$3:$N$962,4,FALSE)="","",VLOOKUP($O1678,'APOIO-DESPESAS'!$A$3:$N$962,4,FALSE)),"")</f>
        <v/>
      </c>
      <c r="D1678" s="223" t="str">
        <f>IFERROR(IF(VLOOKUP($O1678,'APOIO-DESPESAS'!$A$3:$N$962,5,FALSE)="","",VLOOKUP($O1678,'APOIO-DESPESAS'!$A$3:$N$962,5,FALSE)),"")</f>
        <v/>
      </c>
      <c r="E1678" s="223" t="str">
        <f>IFERROR(IF(VLOOKUP($O1678,'APOIO-DESPESAS'!$A$3:$N$962,6,FALSE)="","",VLOOKUP($O1678,'APOIO-DESPESAS'!$A$3:$N$962,6,FALSE)),"")</f>
        <v/>
      </c>
      <c r="F1678" s="223" t="str">
        <f>IFERROR(IF(VLOOKUP($O1678,'APOIO-DESPESAS'!$A$3:$N$962,7,FALSE)="","",VLOOKUP($O1678,'APOIO-DESPESAS'!$A$3:$N$962,7,FALSE)),"")</f>
        <v/>
      </c>
      <c r="G1678" s="223" t="str">
        <f>IFERROR(IF(VLOOKUP($O1678,'APOIO-DESPESAS'!$A$3:$N$962,8,FALSE)="","",VLOOKUP($O1678,'APOIO-DESPESAS'!$A$3:$N$962,8,FALSE)),"")</f>
        <v/>
      </c>
      <c r="H1678" s="223" t="str">
        <f>IFERROR(IF(VLOOKUP($O1678,'APOIO-DESPESAS'!$A$3:$N$962,9,FALSE)="","",VLOOKUP($O1678,'APOIO-DESPESAS'!$A$3:$N$962,9,FALSE)),"")</f>
        <v/>
      </c>
      <c r="I1678" s="223" t="str">
        <f>IFERROR(IF(VLOOKUP($O1678,'APOIO-DESPESAS'!$A$3:$N$962,10,FALSE)="","",VLOOKUP($O1678,'APOIO-DESPESAS'!$A$3:$N$962,10,FALSE)),"")</f>
        <v/>
      </c>
      <c r="J1678" s="223" t="str">
        <f>IFERROR(IF(VLOOKUP($O1678,'APOIO-DESPESAS'!$A$3:$N$962,11,FALSE)="","",VLOOKUP($O1678,'APOIO-DESPESAS'!$A$3:$N$962,11,FALSE)),"")</f>
        <v/>
      </c>
      <c r="K1678" s="223" t="str">
        <f>IFERROR(IF(VLOOKUP($O1678,'APOIO-DESPESAS'!$A$3:$N$962,12,FALSE)="","",VLOOKUP($O1678,'APOIO-DESPESAS'!$A$3:$N$962,12,FALSE)),"")</f>
        <v/>
      </c>
      <c r="L1678" s="223" t="str">
        <f>IFERROR(IF(VLOOKUP($O1678,'APOIO-DESPESAS'!$A$3:$N$962,13,FALSE)="","",VLOOKUP($O1678,'APOIO-DESPESAS'!$A$3:$N$962,13,FALSE)),"")</f>
        <v/>
      </c>
      <c r="M1678" s="223" t="str">
        <f>IFERROR(IF(VLOOKUP($O1678,'APOIO-DESPESAS'!$A$3:$N$962,14,FALSE)="","",VLOOKUP($O1678,'APOIO-DESPESAS'!$A$3:$N$962,14,FALSE)),"")</f>
        <v/>
      </c>
      <c r="O1678" s="223">
        <f t="shared" si="26"/>
        <v>1676</v>
      </c>
    </row>
    <row r="1679" spans="1:15" x14ac:dyDescent="0.25">
      <c r="A1679" s="223" t="str">
        <f>IFERROR(IF(VLOOKUP($O1679,'APOIO-DESPESAS'!$A$3:$N$962,2,FALSE)="","",VLOOKUP($O1679,'APOIO-DESPESAS'!$A$3:$N$962,2,FALSE)),"")</f>
        <v/>
      </c>
      <c r="B1679" s="223" t="str">
        <f>IFERROR(IF(VLOOKUP($O1679,'APOIO-DESPESAS'!$A$3:$N$962,3,FALSE)="","",VLOOKUP($O1679,'APOIO-DESPESAS'!$A$3:$N$962,3,FALSE)),"")</f>
        <v/>
      </c>
      <c r="C1679" s="223" t="str">
        <f>IFERROR(IF(VLOOKUP($O1679,'APOIO-DESPESAS'!$A$3:$N$962,4,FALSE)="","",VLOOKUP($O1679,'APOIO-DESPESAS'!$A$3:$N$962,4,FALSE)),"")</f>
        <v/>
      </c>
      <c r="D1679" s="223" t="str">
        <f>IFERROR(IF(VLOOKUP($O1679,'APOIO-DESPESAS'!$A$3:$N$962,5,FALSE)="","",VLOOKUP($O1679,'APOIO-DESPESAS'!$A$3:$N$962,5,FALSE)),"")</f>
        <v/>
      </c>
      <c r="E1679" s="223" t="str">
        <f>IFERROR(IF(VLOOKUP($O1679,'APOIO-DESPESAS'!$A$3:$N$962,6,FALSE)="","",VLOOKUP($O1679,'APOIO-DESPESAS'!$A$3:$N$962,6,FALSE)),"")</f>
        <v/>
      </c>
      <c r="F1679" s="223" t="str">
        <f>IFERROR(IF(VLOOKUP($O1679,'APOIO-DESPESAS'!$A$3:$N$962,7,FALSE)="","",VLOOKUP($O1679,'APOIO-DESPESAS'!$A$3:$N$962,7,FALSE)),"")</f>
        <v/>
      </c>
      <c r="G1679" s="223" t="str">
        <f>IFERROR(IF(VLOOKUP($O1679,'APOIO-DESPESAS'!$A$3:$N$962,8,FALSE)="","",VLOOKUP($O1679,'APOIO-DESPESAS'!$A$3:$N$962,8,FALSE)),"")</f>
        <v/>
      </c>
      <c r="H1679" s="223" t="str">
        <f>IFERROR(IF(VLOOKUP($O1679,'APOIO-DESPESAS'!$A$3:$N$962,9,FALSE)="","",VLOOKUP($O1679,'APOIO-DESPESAS'!$A$3:$N$962,9,FALSE)),"")</f>
        <v/>
      </c>
      <c r="I1679" s="223" t="str">
        <f>IFERROR(IF(VLOOKUP($O1679,'APOIO-DESPESAS'!$A$3:$N$962,10,FALSE)="","",VLOOKUP($O1679,'APOIO-DESPESAS'!$A$3:$N$962,10,FALSE)),"")</f>
        <v/>
      </c>
      <c r="J1679" s="223" t="str">
        <f>IFERROR(IF(VLOOKUP($O1679,'APOIO-DESPESAS'!$A$3:$N$962,11,FALSE)="","",VLOOKUP($O1679,'APOIO-DESPESAS'!$A$3:$N$962,11,FALSE)),"")</f>
        <v/>
      </c>
      <c r="K1679" s="223" t="str">
        <f>IFERROR(IF(VLOOKUP($O1679,'APOIO-DESPESAS'!$A$3:$N$962,12,FALSE)="","",VLOOKUP($O1679,'APOIO-DESPESAS'!$A$3:$N$962,12,FALSE)),"")</f>
        <v/>
      </c>
      <c r="L1679" s="223" t="str">
        <f>IFERROR(IF(VLOOKUP($O1679,'APOIO-DESPESAS'!$A$3:$N$962,13,FALSE)="","",VLOOKUP($O1679,'APOIO-DESPESAS'!$A$3:$N$962,13,FALSE)),"")</f>
        <v/>
      </c>
      <c r="M1679" s="223" t="str">
        <f>IFERROR(IF(VLOOKUP($O1679,'APOIO-DESPESAS'!$A$3:$N$962,14,FALSE)="","",VLOOKUP($O1679,'APOIO-DESPESAS'!$A$3:$N$962,14,FALSE)),"")</f>
        <v/>
      </c>
      <c r="O1679" s="223">
        <f t="shared" si="26"/>
        <v>1677</v>
      </c>
    </row>
    <row r="1680" spans="1:15" x14ac:dyDescent="0.25">
      <c r="A1680" s="223" t="str">
        <f>IFERROR(IF(VLOOKUP($O1680,'APOIO-DESPESAS'!$A$3:$N$962,2,FALSE)="","",VLOOKUP($O1680,'APOIO-DESPESAS'!$A$3:$N$962,2,FALSE)),"")</f>
        <v/>
      </c>
      <c r="B1680" s="223" t="str">
        <f>IFERROR(IF(VLOOKUP($O1680,'APOIO-DESPESAS'!$A$3:$N$962,3,FALSE)="","",VLOOKUP($O1680,'APOIO-DESPESAS'!$A$3:$N$962,3,FALSE)),"")</f>
        <v/>
      </c>
      <c r="C1680" s="223" t="str">
        <f>IFERROR(IF(VLOOKUP($O1680,'APOIO-DESPESAS'!$A$3:$N$962,4,FALSE)="","",VLOOKUP($O1680,'APOIO-DESPESAS'!$A$3:$N$962,4,FALSE)),"")</f>
        <v/>
      </c>
      <c r="D1680" s="223" t="str">
        <f>IFERROR(IF(VLOOKUP($O1680,'APOIO-DESPESAS'!$A$3:$N$962,5,FALSE)="","",VLOOKUP($O1680,'APOIO-DESPESAS'!$A$3:$N$962,5,FALSE)),"")</f>
        <v/>
      </c>
      <c r="E1680" s="223" t="str">
        <f>IFERROR(IF(VLOOKUP($O1680,'APOIO-DESPESAS'!$A$3:$N$962,6,FALSE)="","",VLOOKUP($O1680,'APOIO-DESPESAS'!$A$3:$N$962,6,FALSE)),"")</f>
        <v/>
      </c>
      <c r="F1680" s="223" t="str">
        <f>IFERROR(IF(VLOOKUP($O1680,'APOIO-DESPESAS'!$A$3:$N$962,7,FALSE)="","",VLOOKUP($O1680,'APOIO-DESPESAS'!$A$3:$N$962,7,FALSE)),"")</f>
        <v/>
      </c>
      <c r="G1680" s="223" t="str">
        <f>IFERROR(IF(VLOOKUP($O1680,'APOIO-DESPESAS'!$A$3:$N$962,8,FALSE)="","",VLOOKUP($O1680,'APOIO-DESPESAS'!$A$3:$N$962,8,FALSE)),"")</f>
        <v/>
      </c>
      <c r="H1680" s="223" t="str">
        <f>IFERROR(IF(VLOOKUP($O1680,'APOIO-DESPESAS'!$A$3:$N$962,9,FALSE)="","",VLOOKUP($O1680,'APOIO-DESPESAS'!$A$3:$N$962,9,FALSE)),"")</f>
        <v/>
      </c>
      <c r="I1680" s="223" t="str">
        <f>IFERROR(IF(VLOOKUP($O1680,'APOIO-DESPESAS'!$A$3:$N$962,10,FALSE)="","",VLOOKUP($O1680,'APOIO-DESPESAS'!$A$3:$N$962,10,FALSE)),"")</f>
        <v/>
      </c>
      <c r="J1680" s="223" t="str">
        <f>IFERROR(IF(VLOOKUP($O1680,'APOIO-DESPESAS'!$A$3:$N$962,11,FALSE)="","",VLOOKUP($O1680,'APOIO-DESPESAS'!$A$3:$N$962,11,FALSE)),"")</f>
        <v/>
      </c>
      <c r="K1680" s="223" t="str">
        <f>IFERROR(IF(VLOOKUP($O1680,'APOIO-DESPESAS'!$A$3:$N$962,12,FALSE)="","",VLOOKUP($O1680,'APOIO-DESPESAS'!$A$3:$N$962,12,FALSE)),"")</f>
        <v/>
      </c>
      <c r="L1680" s="223" t="str">
        <f>IFERROR(IF(VLOOKUP($O1680,'APOIO-DESPESAS'!$A$3:$N$962,13,FALSE)="","",VLOOKUP($O1680,'APOIO-DESPESAS'!$A$3:$N$962,13,FALSE)),"")</f>
        <v/>
      </c>
      <c r="M1680" s="223" t="str">
        <f>IFERROR(IF(VLOOKUP($O1680,'APOIO-DESPESAS'!$A$3:$N$962,14,FALSE)="","",VLOOKUP($O1680,'APOIO-DESPESAS'!$A$3:$N$962,14,FALSE)),"")</f>
        <v/>
      </c>
      <c r="O1680" s="223">
        <f t="shared" si="26"/>
        <v>1678</v>
      </c>
    </row>
    <row r="1681" spans="1:15" x14ac:dyDescent="0.25">
      <c r="A1681" s="223" t="str">
        <f>IFERROR(IF(VLOOKUP($O1681,'APOIO-DESPESAS'!$A$3:$N$962,2,FALSE)="","",VLOOKUP($O1681,'APOIO-DESPESAS'!$A$3:$N$962,2,FALSE)),"")</f>
        <v/>
      </c>
      <c r="B1681" s="223" t="str">
        <f>IFERROR(IF(VLOOKUP($O1681,'APOIO-DESPESAS'!$A$3:$N$962,3,FALSE)="","",VLOOKUP($O1681,'APOIO-DESPESAS'!$A$3:$N$962,3,FALSE)),"")</f>
        <v/>
      </c>
      <c r="C1681" s="223" t="str">
        <f>IFERROR(IF(VLOOKUP($O1681,'APOIO-DESPESAS'!$A$3:$N$962,4,FALSE)="","",VLOOKUP($O1681,'APOIO-DESPESAS'!$A$3:$N$962,4,FALSE)),"")</f>
        <v/>
      </c>
      <c r="D1681" s="223" t="str">
        <f>IFERROR(IF(VLOOKUP($O1681,'APOIO-DESPESAS'!$A$3:$N$962,5,FALSE)="","",VLOOKUP($O1681,'APOIO-DESPESAS'!$A$3:$N$962,5,FALSE)),"")</f>
        <v/>
      </c>
      <c r="E1681" s="223" t="str">
        <f>IFERROR(IF(VLOOKUP($O1681,'APOIO-DESPESAS'!$A$3:$N$962,6,FALSE)="","",VLOOKUP($O1681,'APOIO-DESPESAS'!$A$3:$N$962,6,FALSE)),"")</f>
        <v/>
      </c>
      <c r="F1681" s="223" t="str">
        <f>IFERROR(IF(VLOOKUP($O1681,'APOIO-DESPESAS'!$A$3:$N$962,7,FALSE)="","",VLOOKUP($O1681,'APOIO-DESPESAS'!$A$3:$N$962,7,FALSE)),"")</f>
        <v/>
      </c>
      <c r="G1681" s="223" t="str">
        <f>IFERROR(IF(VLOOKUP($O1681,'APOIO-DESPESAS'!$A$3:$N$962,8,FALSE)="","",VLOOKUP($O1681,'APOIO-DESPESAS'!$A$3:$N$962,8,FALSE)),"")</f>
        <v/>
      </c>
      <c r="H1681" s="223" t="str">
        <f>IFERROR(IF(VLOOKUP($O1681,'APOIO-DESPESAS'!$A$3:$N$962,9,FALSE)="","",VLOOKUP($O1681,'APOIO-DESPESAS'!$A$3:$N$962,9,FALSE)),"")</f>
        <v/>
      </c>
      <c r="I1681" s="223" t="str">
        <f>IFERROR(IF(VLOOKUP($O1681,'APOIO-DESPESAS'!$A$3:$N$962,10,FALSE)="","",VLOOKUP($O1681,'APOIO-DESPESAS'!$A$3:$N$962,10,FALSE)),"")</f>
        <v/>
      </c>
      <c r="J1681" s="223" t="str">
        <f>IFERROR(IF(VLOOKUP($O1681,'APOIO-DESPESAS'!$A$3:$N$962,11,FALSE)="","",VLOOKUP($O1681,'APOIO-DESPESAS'!$A$3:$N$962,11,FALSE)),"")</f>
        <v/>
      </c>
      <c r="K1681" s="223" t="str">
        <f>IFERROR(IF(VLOOKUP($O1681,'APOIO-DESPESAS'!$A$3:$N$962,12,FALSE)="","",VLOOKUP($O1681,'APOIO-DESPESAS'!$A$3:$N$962,12,FALSE)),"")</f>
        <v/>
      </c>
      <c r="L1681" s="223" t="str">
        <f>IFERROR(IF(VLOOKUP($O1681,'APOIO-DESPESAS'!$A$3:$N$962,13,FALSE)="","",VLOOKUP($O1681,'APOIO-DESPESAS'!$A$3:$N$962,13,FALSE)),"")</f>
        <v/>
      </c>
      <c r="M1681" s="223" t="str">
        <f>IFERROR(IF(VLOOKUP($O1681,'APOIO-DESPESAS'!$A$3:$N$962,14,FALSE)="","",VLOOKUP($O1681,'APOIO-DESPESAS'!$A$3:$N$962,14,FALSE)),"")</f>
        <v/>
      </c>
      <c r="O1681" s="223">
        <f t="shared" si="26"/>
        <v>1679</v>
      </c>
    </row>
    <row r="1682" spans="1:15" x14ac:dyDescent="0.25">
      <c r="A1682" s="223" t="str">
        <f>IFERROR(IF(VLOOKUP($O1682,'APOIO-DESPESAS'!$A$3:$N$962,2,FALSE)="","",VLOOKUP($O1682,'APOIO-DESPESAS'!$A$3:$N$962,2,FALSE)),"")</f>
        <v/>
      </c>
      <c r="B1682" s="223" t="str">
        <f>IFERROR(IF(VLOOKUP($O1682,'APOIO-DESPESAS'!$A$3:$N$962,3,FALSE)="","",VLOOKUP($O1682,'APOIO-DESPESAS'!$A$3:$N$962,3,FALSE)),"")</f>
        <v/>
      </c>
      <c r="C1682" s="223" t="str">
        <f>IFERROR(IF(VLOOKUP($O1682,'APOIO-DESPESAS'!$A$3:$N$962,4,FALSE)="","",VLOOKUP($O1682,'APOIO-DESPESAS'!$A$3:$N$962,4,FALSE)),"")</f>
        <v/>
      </c>
      <c r="D1682" s="223" t="str">
        <f>IFERROR(IF(VLOOKUP($O1682,'APOIO-DESPESAS'!$A$3:$N$962,5,FALSE)="","",VLOOKUP($O1682,'APOIO-DESPESAS'!$A$3:$N$962,5,FALSE)),"")</f>
        <v/>
      </c>
      <c r="E1682" s="223" t="str">
        <f>IFERROR(IF(VLOOKUP($O1682,'APOIO-DESPESAS'!$A$3:$N$962,6,FALSE)="","",VLOOKUP($O1682,'APOIO-DESPESAS'!$A$3:$N$962,6,FALSE)),"")</f>
        <v/>
      </c>
      <c r="F1682" s="223" t="str">
        <f>IFERROR(IF(VLOOKUP($O1682,'APOIO-DESPESAS'!$A$3:$N$962,7,FALSE)="","",VLOOKUP($O1682,'APOIO-DESPESAS'!$A$3:$N$962,7,FALSE)),"")</f>
        <v/>
      </c>
      <c r="G1682" s="223" t="str">
        <f>IFERROR(IF(VLOOKUP($O1682,'APOIO-DESPESAS'!$A$3:$N$962,8,FALSE)="","",VLOOKUP($O1682,'APOIO-DESPESAS'!$A$3:$N$962,8,FALSE)),"")</f>
        <v/>
      </c>
      <c r="H1682" s="223" t="str">
        <f>IFERROR(IF(VLOOKUP($O1682,'APOIO-DESPESAS'!$A$3:$N$962,9,FALSE)="","",VLOOKUP($O1682,'APOIO-DESPESAS'!$A$3:$N$962,9,FALSE)),"")</f>
        <v/>
      </c>
      <c r="I1682" s="223" t="str">
        <f>IFERROR(IF(VLOOKUP($O1682,'APOIO-DESPESAS'!$A$3:$N$962,10,FALSE)="","",VLOOKUP($O1682,'APOIO-DESPESAS'!$A$3:$N$962,10,FALSE)),"")</f>
        <v/>
      </c>
      <c r="J1682" s="223" t="str">
        <f>IFERROR(IF(VLOOKUP($O1682,'APOIO-DESPESAS'!$A$3:$N$962,11,FALSE)="","",VLOOKUP($O1682,'APOIO-DESPESAS'!$A$3:$N$962,11,FALSE)),"")</f>
        <v/>
      </c>
      <c r="K1682" s="223" t="str">
        <f>IFERROR(IF(VLOOKUP($O1682,'APOIO-DESPESAS'!$A$3:$N$962,12,FALSE)="","",VLOOKUP($O1682,'APOIO-DESPESAS'!$A$3:$N$962,12,FALSE)),"")</f>
        <v/>
      </c>
      <c r="L1682" s="223" t="str">
        <f>IFERROR(IF(VLOOKUP($O1682,'APOIO-DESPESAS'!$A$3:$N$962,13,FALSE)="","",VLOOKUP($O1682,'APOIO-DESPESAS'!$A$3:$N$962,13,FALSE)),"")</f>
        <v/>
      </c>
      <c r="M1682" s="223" t="str">
        <f>IFERROR(IF(VLOOKUP($O1682,'APOIO-DESPESAS'!$A$3:$N$962,14,FALSE)="","",VLOOKUP($O1682,'APOIO-DESPESAS'!$A$3:$N$962,14,FALSE)),"")</f>
        <v/>
      </c>
      <c r="O1682" s="223">
        <f t="shared" si="26"/>
        <v>1680</v>
      </c>
    </row>
    <row r="1683" spans="1:15" x14ac:dyDescent="0.25">
      <c r="A1683" s="223" t="str">
        <f>IFERROR(IF(VLOOKUP($O1683,'APOIO-DESPESAS'!$A$3:$N$962,2,FALSE)="","",VLOOKUP($O1683,'APOIO-DESPESAS'!$A$3:$N$962,2,FALSE)),"")</f>
        <v/>
      </c>
      <c r="B1683" s="223" t="str">
        <f>IFERROR(IF(VLOOKUP($O1683,'APOIO-DESPESAS'!$A$3:$N$962,3,FALSE)="","",VLOOKUP($O1683,'APOIO-DESPESAS'!$A$3:$N$962,3,FALSE)),"")</f>
        <v/>
      </c>
      <c r="C1683" s="223" t="str">
        <f>IFERROR(IF(VLOOKUP($O1683,'APOIO-DESPESAS'!$A$3:$N$962,4,FALSE)="","",VLOOKUP($O1683,'APOIO-DESPESAS'!$A$3:$N$962,4,FALSE)),"")</f>
        <v/>
      </c>
      <c r="D1683" s="223" t="str">
        <f>IFERROR(IF(VLOOKUP($O1683,'APOIO-DESPESAS'!$A$3:$N$962,5,FALSE)="","",VLOOKUP($O1683,'APOIO-DESPESAS'!$A$3:$N$962,5,FALSE)),"")</f>
        <v/>
      </c>
      <c r="E1683" s="223" t="str">
        <f>IFERROR(IF(VLOOKUP($O1683,'APOIO-DESPESAS'!$A$3:$N$962,6,FALSE)="","",VLOOKUP($O1683,'APOIO-DESPESAS'!$A$3:$N$962,6,FALSE)),"")</f>
        <v/>
      </c>
      <c r="F1683" s="223" t="str">
        <f>IFERROR(IF(VLOOKUP($O1683,'APOIO-DESPESAS'!$A$3:$N$962,7,FALSE)="","",VLOOKUP($O1683,'APOIO-DESPESAS'!$A$3:$N$962,7,FALSE)),"")</f>
        <v/>
      </c>
      <c r="G1683" s="223" t="str">
        <f>IFERROR(IF(VLOOKUP($O1683,'APOIO-DESPESAS'!$A$3:$N$962,8,FALSE)="","",VLOOKUP($O1683,'APOIO-DESPESAS'!$A$3:$N$962,8,FALSE)),"")</f>
        <v/>
      </c>
      <c r="H1683" s="223" t="str">
        <f>IFERROR(IF(VLOOKUP($O1683,'APOIO-DESPESAS'!$A$3:$N$962,9,FALSE)="","",VLOOKUP($O1683,'APOIO-DESPESAS'!$A$3:$N$962,9,FALSE)),"")</f>
        <v/>
      </c>
      <c r="I1683" s="223" t="str">
        <f>IFERROR(IF(VLOOKUP($O1683,'APOIO-DESPESAS'!$A$3:$N$962,10,FALSE)="","",VLOOKUP($O1683,'APOIO-DESPESAS'!$A$3:$N$962,10,FALSE)),"")</f>
        <v/>
      </c>
      <c r="J1683" s="223" t="str">
        <f>IFERROR(IF(VLOOKUP($O1683,'APOIO-DESPESAS'!$A$3:$N$962,11,FALSE)="","",VLOOKUP($O1683,'APOIO-DESPESAS'!$A$3:$N$962,11,FALSE)),"")</f>
        <v/>
      </c>
      <c r="K1683" s="223" t="str">
        <f>IFERROR(IF(VLOOKUP($O1683,'APOIO-DESPESAS'!$A$3:$N$962,12,FALSE)="","",VLOOKUP($O1683,'APOIO-DESPESAS'!$A$3:$N$962,12,FALSE)),"")</f>
        <v/>
      </c>
      <c r="L1683" s="223" t="str">
        <f>IFERROR(IF(VLOOKUP($O1683,'APOIO-DESPESAS'!$A$3:$N$962,13,FALSE)="","",VLOOKUP($O1683,'APOIO-DESPESAS'!$A$3:$N$962,13,FALSE)),"")</f>
        <v/>
      </c>
      <c r="M1683" s="223" t="str">
        <f>IFERROR(IF(VLOOKUP($O1683,'APOIO-DESPESAS'!$A$3:$N$962,14,FALSE)="","",VLOOKUP($O1683,'APOIO-DESPESAS'!$A$3:$N$962,14,FALSE)),"")</f>
        <v/>
      </c>
      <c r="O1683" s="223">
        <f t="shared" si="26"/>
        <v>1681</v>
      </c>
    </row>
    <row r="1684" spans="1:15" x14ac:dyDescent="0.25">
      <c r="A1684" s="223" t="str">
        <f>IFERROR(IF(VLOOKUP($O1684,'APOIO-DESPESAS'!$A$3:$N$962,2,FALSE)="","",VLOOKUP($O1684,'APOIO-DESPESAS'!$A$3:$N$962,2,FALSE)),"")</f>
        <v/>
      </c>
      <c r="B1684" s="223" t="str">
        <f>IFERROR(IF(VLOOKUP($O1684,'APOIO-DESPESAS'!$A$3:$N$962,3,FALSE)="","",VLOOKUP($O1684,'APOIO-DESPESAS'!$A$3:$N$962,3,FALSE)),"")</f>
        <v/>
      </c>
      <c r="C1684" s="223" t="str">
        <f>IFERROR(IF(VLOOKUP($O1684,'APOIO-DESPESAS'!$A$3:$N$962,4,FALSE)="","",VLOOKUP($O1684,'APOIO-DESPESAS'!$A$3:$N$962,4,FALSE)),"")</f>
        <v/>
      </c>
      <c r="D1684" s="223" t="str">
        <f>IFERROR(IF(VLOOKUP($O1684,'APOIO-DESPESAS'!$A$3:$N$962,5,FALSE)="","",VLOOKUP($O1684,'APOIO-DESPESAS'!$A$3:$N$962,5,FALSE)),"")</f>
        <v/>
      </c>
      <c r="E1684" s="223" t="str">
        <f>IFERROR(IF(VLOOKUP($O1684,'APOIO-DESPESAS'!$A$3:$N$962,6,FALSE)="","",VLOOKUP($O1684,'APOIO-DESPESAS'!$A$3:$N$962,6,FALSE)),"")</f>
        <v/>
      </c>
      <c r="F1684" s="223" t="str">
        <f>IFERROR(IF(VLOOKUP($O1684,'APOIO-DESPESAS'!$A$3:$N$962,7,FALSE)="","",VLOOKUP($O1684,'APOIO-DESPESAS'!$A$3:$N$962,7,FALSE)),"")</f>
        <v/>
      </c>
      <c r="G1684" s="223" t="str">
        <f>IFERROR(IF(VLOOKUP($O1684,'APOIO-DESPESAS'!$A$3:$N$962,8,FALSE)="","",VLOOKUP($O1684,'APOIO-DESPESAS'!$A$3:$N$962,8,FALSE)),"")</f>
        <v/>
      </c>
      <c r="H1684" s="223" t="str">
        <f>IFERROR(IF(VLOOKUP($O1684,'APOIO-DESPESAS'!$A$3:$N$962,9,FALSE)="","",VLOOKUP($O1684,'APOIO-DESPESAS'!$A$3:$N$962,9,FALSE)),"")</f>
        <v/>
      </c>
      <c r="I1684" s="223" t="str">
        <f>IFERROR(IF(VLOOKUP($O1684,'APOIO-DESPESAS'!$A$3:$N$962,10,FALSE)="","",VLOOKUP($O1684,'APOIO-DESPESAS'!$A$3:$N$962,10,FALSE)),"")</f>
        <v/>
      </c>
      <c r="J1684" s="223" t="str">
        <f>IFERROR(IF(VLOOKUP($O1684,'APOIO-DESPESAS'!$A$3:$N$962,11,FALSE)="","",VLOOKUP($O1684,'APOIO-DESPESAS'!$A$3:$N$962,11,FALSE)),"")</f>
        <v/>
      </c>
      <c r="K1684" s="223" t="str">
        <f>IFERROR(IF(VLOOKUP($O1684,'APOIO-DESPESAS'!$A$3:$N$962,12,FALSE)="","",VLOOKUP($O1684,'APOIO-DESPESAS'!$A$3:$N$962,12,FALSE)),"")</f>
        <v/>
      </c>
      <c r="L1684" s="223" t="str">
        <f>IFERROR(IF(VLOOKUP($O1684,'APOIO-DESPESAS'!$A$3:$N$962,13,FALSE)="","",VLOOKUP($O1684,'APOIO-DESPESAS'!$A$3:$N$962,13,FALSE)),"")</f>
        <v/>
      </c>
      <c r="M1684" s="223" t="str">
        <f>IFERROR(IF(VLOOKUP($O1684,'APOIO-DESPESAS'!$A$3:$N$962,14,FALSE)="","",VLOOKUP($O1684,'APOIO-DESPESAS'!$A$3:$N$962,14,FALSE)),"")</f>
        <v/>
      </c>
      <c r="O1684" s="223">
        <f t="shared" si="26"/>
        <v>1682</v>
      </c>
    </row>
    <row r="1685" spans="1:15" x14ac:dyDescent="0.25">
      <c r="A1685" s="223" t="str">
        <f>IFERROR(IF(VLOOKUP($O1685,'APOIO-DESPESAS'!$A$3:$N$962,2,FALSE)="","",VLOOKUP($O1685,'APOIO-DESPESAS'!$A$3:$N$962,2,FALSE)),"")</f>
        <v/>
      </c>
      <c r="B1685" s="223" t="str">
        <f>IFERROR(IF(VLOOKUP($O1685,'APOIO-DESPESAS'!$A$3:$N$962,3,FALSE)="","",VLOOKUP($O1685,'APOIO-DESPESAS'!$A$3:$N$962,3,FALSE)),"")</f>
        <v/>
      </c>
      <c r="C1685" s="223" t="str">
        <f>IFERROR(IF(VLOOKUP($O1685,'APOIO-DESPESAS'!$A$3:$N$962,4,FALSE)="","",VLOOKUP($O1685,'APOIO-DESPESAS'!$A$3:$N$962,4,FALSE)),"")</f>
        <v/>
      </c>
      <c r="D1685" s="223" t="str">
        <f>IFERROR(IF(VLOOKUP($O1685,'APOIO-DESPESAS'!$A$3:$N$962,5,FALSE)="","",VLOOKUP($O1685,'APOIO-DESPESAS'!$A$3:$N$962,5,FALSE)),"")</f>
        <v/>
      </c>
      <c r="E1685" s="223" t="str">
        <f>IFERROR(IF(VLOOKUP($O1685,'APOIO-DESPESAS'!$A$3:$N$962,6,FALSE)="","",VLOOKUP($O1685,'APOIO-DESPESAS'!$A$3:$N$962,6,FALSE)),"")</f>
        <v/>
      </c>
      <c r="F1685" s="223" t="str">
        <f>IFERROR(IF(VLOOKUP($O1685,'APOIO-DESPESAS'!$A$3:$N$962,7,FALSE)="","",VLOOKUP($O1685,'APOIO-DESPESAS'!$A$3:$N$962,7,FALSE)),"")</f>
        <v/>
      </c>
      <c r="G1685" s="223" t="str">
        <f>IFERROR(IF(VLOOKUP($O1685,'APOIO-DESPESAS'!$A$3:$N$962,8,FALSE)="","",VLOOKUP($O1685,'APOIO-DESPESAS'!$A$3:$N$962,8,FALSE)),"")</f>
        <v/>
      </c>
      <c r="H1685" s="223" t="str">
        <f>IFERROR(IF(VLOOKUP($O1685,'APOIO-DESPESAS'!$A$3:$N$962,9,FALSE)="","",VLOOKUP($O1685,'APOIO-DESPESAS'!$A$3:$N$962,9,FALSE)),"")</f>
        <v/>
      </c>
      <c r="I1685" s="223" t="str">
        <f>IFERROR(IF(VLOOKUP($O1685,'APOIO-DESPESAS'!$A$3:$N$962,10,FALSE)="","",VLOOKUP($O1685,'APOIO-DESPESAS'!$A$3:$N$962,10,FALSE)),"")</f>
        <v/>
      </c>
      <c r="J1685" s="223" t="str">
        <f>IFERROR(IF(VLOOKUP($O1685,'APOIO-DESPESAS'!$A$3:$N$962,11,FALSE)="","",VLOOKUP($O1685,'APOIO-DESPESAS'!$A$3:$N$962,11,FALSE)),"")</f>
        <v/>
      </c>
      <c r="K1685" s="223" t="str">
        <f>IFERROR(IF(VLOOKUP($O1685,'APOIO-DESPESAS'!$A$3:$N$962,12,FALSE)="","",VLOOKUP($O1685,'APOIO-DESPESAS'!$A$3:$N$962,12,FALSE)),"")</f>
        <v/>
      </c>
      <c r="L1685" s="223" t="str">
        <f>IFERROR(IF(VLOOKUP($O1685,'APOIO-DESPESAS'!$A$3:$N$962,13,FALSE)="","",VLOOKUP($O1685,'APOIO-DESPESAS'!$A$3:$N$962,13,FALSE)),"")</f>
        <v/>
      </c>
      <c r="M1685" s="223" t="str">
        <f>IFERROR(IF(VLOOKUP($O1685,'APOIO-DESPESAS'!$A$3:$N$962,14,FALSE)="","",VLOOKUP($O1685,'APOIO-DESPESAS'!$A$3:$N$962,14,FALSE)),"")</f>
        <v/>
      </c>
      <c r="O1685" s="223">
        <f t="shared" si="26"/>
        <v>1683</v>
      </c>
    </row>
    <row r="1686" spans="1:15" x14ac:dyDescent="0.25">
      <c r="A1686" s="223" t="str">
        <f>IFERROR(IF(VLOOKUP($O1686,'APOIO-DESPESAS'!$A$3:$N$962,2,FALSE)="","",VLOOKUP($O1686,'APOIO-DESPESAS'!$A$3:$N$962,2,FALSE)),"")</f>
        <v/>
      </c>
      <c r="B1686" s="223" t="str">
        <f>IFERROR(IF(VLOOKUP($O1686,'APOIO-DESPESAS'!$A$3:$N$962,3,FALSE)="","",VLOOKUP($O1686,'APOIO-DESPESAS'!$A$3:$N$962,3,FALSE)),"")</f>
        <v/>
      </c>
      <c r="C1686" s="223" t="str">
        <f>IFERROR(IF(VLOOKUP($O1686,'APOIO-DESPESAS'!$A$3:$N$962,4,FALSE)="","",VLOOKUP($O1686,'APOIO-DESPESAS'!$A$3:$N$962,4,FALSE)),"")</f>
        <v/>
      </c>
      <c r="D1686" s="223" t="str">
        <f>IFERROR(IF(VLOOKUP($O1686,'APOIO-DESPESAS'!$A$3:$N$962,5,FALSE)="","",VLOOKUP($O1686,'APOIO-DESPESAS'!$A$3:$N$962,5,FALSE)),"")</f>
        <v/>
      </c>
      <c r="E1686" s="223" t="str">
        <f>IFERROR(IF(VLOOKUP($O1686,'APOIO-DESPESAS'!$A$3:$N$962,6,FALSE)="","",VLOOKUP($O1686,'APOIO-DESPESAS'!$A$3:$N$962,6,FALSE)),"")</f>
        <v/>
      </c>
      <c r="F1686" s="223" t="str">
        <f>IFERROR(IF(VLOOKUP($O1686,'APOIO-DESPESAS'!$A$3:$N$962,7,FALSE)="","",VLOOKUP($O1686,'APOIO-DESPESAS'!$A$3:$N$962,7,FALSE)),"")</f>
        <v/>
      </c>
      <c r="G1686" s="223" t="str">
        <f>IFERROR(IF(VLOOKUP($O1686,'APOIO-DESPESAS'!$A$3:$N$962,8,FALSE)="","",VLOOKUP($O1686,'APOIO-DESPESAS'!$A$3:$N$962,8,FALSE)),"")</f>
        <v/>
      </c>
      <c r="H1686" s="223" t="str">
        <f>IFERROR(IF(VLOOKUP($O1686,'APOIO-DESPESAS'!$A$3:$N$962,9,FALSE)="","",VLOOKUP($O1686,'APOIO-DESPESAS'!$A$3:$N$962,9,FALSE)),"")</f>
        <v/>
      </c>
      <c r="I1686" s="223" t="str">
        <f>IFERROR(IF(VLOOKUP($O1686,'APOIO-DESPESAS'!$A$3:$N$962,10,FALSE)="","",VLOOKUP($O1686,'APOIO-DESPESAS'!$A$3:$N$962,10,FALSE)),"")</f>
        <v/>
      </c>
      <c r="J1686" s="223" t="str">
        <f>IFERROR(IF(VLOOKUP($O1686,'APOIO-DESPESAS'!$A$3:$N$962,11,FALSE)="","",VLOOKUP($O1686,'APOIO-DESPESAS'!$A$3:$N$962,11,FALSE)),"")</f>
        <v/>
      </c>
      <c r="K1686" s="223" t="str">
        <f>IFERROR(IF(VLOOKUP($O1686,'APOIO-DESPESAS'!$A$3:$N$962,12,FALSE)="","",VLOOKUP($O1686,'APOIO-DESPESAS'!$A$3:$N$962,12,FALSE)),"")</f>
        <v/>
      </c>
      <c r="L1686" s="223" t="str">
        <f>IFERROR(IF(VLOOKUP($O1686,'APOIO-DESPESAS'!$A$3:$N$962,13,FALSE)="","",VLOOKUP($O1686,'APOIO-DESPESAS'!$A$3:$N$962,13,FALSE)),"")</f>
        <v/>
      </c>
      <c r="M1686" s="223" t="str">
        <f>IFERROR(IF(VLOOKUP($O1686,'APOIO-DESPESAS'!$A$3:$N$962,14,FALSE)="","",VLOOKUP($O1686,'APOIO-DESPESAS'!$A$3:$N$962,14,FALSE)),"")</f>
        <v/>
      </c>
      <c r="O1686" s="223">
        <f t="shared" si="26"/>
        <v>1684</v>
      </c>
    </row>
    <row r="1687" spans="1:15" x14ac:dyDescent="0.25">
      <c r="A1687" s="223" t="str">
        <f>IFERROR(IF(VLOOKUP($O1687,'APOIO-DESPESAS'!$A$3:$N$962,2,FALSE)="","",VLOOKUP($O1687,'APOIO-DESPESAS'!$A$3:$N$962,2,FALSE)),"")</f>
        <v/>
      </c>
      <c r="B1687" s="223" t="str">
        <f>IFERROR(IF(VLOOKUP($O1687,'APOIO-DESPESAS'!$A$3:$N$962,3,FALSE)="","",VLOOKUP($O1687,'APOIO-DESPESAS'!$A$3:$N$962,3,FALSE)),"")</f>
        <v/>
      </c>
      <c r="C1687" s="223" t="str">
        <f>IFERROR(IF(VLOOKUP($O1687,'APOIO-DESPESAS'!$A$3:$N$962,4,FALSE)="","",VLOOKUP($O1687,'APOIO-DESPESAS'!$A$3:$N$962,4,FALSE)),"")</f>
        <v/>
      </c>
      <c r="D1687" s="223" t="str">
        <f>IFERROR(IF(VLOOKUP($O1687,'APOIO-DESPESAS'!$A$3:$N$962,5,FALSE)="","",VLOOKUP($O1687,'APOIO-DESPESAS'!$A$3:$N$962,5,FALSE)),"")</f>
        <v/>
      </c>
      <c r="E1687" s="223" t="str">
        <f>IFERROR(IF(VLOOKUP($O1687,'APOIO-DESPESAS'!$A$3:$N$962,6,FALSE)="","",VLOOKUP($O1687,'APOIO-DESPESAS'!$A$3:$N$962,6,FALSE)),"")</f>
        <v/>
      </c>
      <c r="F1687" s="223" t="str">
        <f>IFERROR(IF(VLOOKUP($O1687,'APOIO-DESPESAS'!$A$3:$N$962,7,FALSE)="","",VLOOKUP($O1687,'APOIO-DESPESAS'!$A$3:$N$962,7,FALSE)),"")</f>
        <v/>
      </c>
      <c r="G1687" s="223" t="str">
        <f>IFERROR(IF(VLOOKUP($O1687,'APOIO-DESPESAS'!$A$3:$N$962,8,FALSE)="","",VLOOKUP($O1687,'APOIO-DESPESAS'!$A$3:$N$962,8,FALSE)),"")</f>
        <v/>
      </c>
      <c r="H1687" s="223" t="str">
        <f>IFERROR(IF(VLOOKUP($O1687,'APOIO-DESPESAS'!$A$3:$N$962,9,FALSE)="","",VLOOKUP($O1687,'APOIO-DESPESAS'!$A$3:$N$962,9,FALSE)),"")</f>
        <v/>
      </c>
      <c r="I1687" s="223" t="str">
        <f>IFERROR(IF(VLOOKUP($O1687,'APOIO-DESPESAS'!$A$3:$N$962,10,FALSE)="","",VLOOKUP($O1687,'APOIO-DESPESAS'!$A$3:$N$962,10,FALSE)),"")</f>
        <v/>
      </c>
      <c r="J1687" s="223" t="str">
        <f>IFERROR(IF(VLOOKUP($O1687,'APOIO-DESPESAS'!$A$3:$N$962,11,FALSE)="","",VLOOKUP($O1687,'APOIO-DESPESAS'!$A$3:$N$962,11,FALSE)),"")</f>
        <v/>
      </c>
      <c r="K1687" s="223" t="str">
        <f>IFERROR(IF(VLOOKUP($O1687,'APOIO-DESPESAS'!$A$3:$N$962,12,FALSE)="","",VLOOKUP($O1687,'APOIO-DESPESAS'!$A$3:$N$962,12,FALSE)),"")</f>
        <v/>
      </c>
      <c r="L1687" s="223" t="str">
        <f>IFERROR(IF(VLOOKUP($O1687,'APOIO-DESPESAS'!$A$3:$N$962,13,FALSE)="","",VLOOKUP($O1687,'APOIO-DESPESAS'!$A$3:$N$962,13,FALSE)),"")</f>
        <v/>
      </c>
      <c r="M1687" s="223" t="str">
        <f>IFERROR(IF(VLOOKUP($O1687,'APOIO-DESPESAS'!$A$3:$N$962,14,FALSE)="","",VLOOKUP($O1687,'APOIO-DESPESAS'!$A$3:$N$962,14,FALSE)),"")</f>
        <v/>
      </c>
      <c r="O1687" s="223">
        <f t="shared" si="26"/>
        <v>1685</v>
      </c>
    </row>
    <row r="1688" spans="1:15" x14ac:dyDescent="0.25">
      <c r="A1688" s="223" t="str">
        <f>IFERROR(IF(VLOOKUP($O1688,'APOIO-DESPESAS'!$A$3:$N$962,2,FALSE)="","",VLOOKUP($O1688,'APOIO-DESPESAS'!$A$3:$N$962,2,FALSE)),"")</f>
        <v/>
      </c>
      <c r="B1688" s="223" t="str">
        <f>IFERROR(IF(VLOOKUP($O1688,'APOIO-DESPESAS'!$A$3:$N$962,3,FALSE)="","",VLOOKUP($O1688,'APOIO-DESPESAS'!$A$3:$N$962,3,FALSE)),"")</f>
        <v/>
      </c>
      <c r="C1688" s="223" t="str">
        <f>IFERROR(IF(VLOOKUP($O1688,'APOIO-DESPESAS'!$A$3:$N$962,4,FALSE)="","",VLOOKUP($O1688,'APOIO-DESPESAS'!$A$3:$N$962,4,FALSE)),"")</f>
        <v/>
      </c>
      <c r="D1688" s="223" t="str">
        <f>IFERROR(IF(VLOOKUP($O1688,'APOIO-DESPESAS'!$A$3:$N$962,5,FALSE)="","",VLOOKUP($O1688,'APOIO-DESPESAS'!$A$3:$N$962,5,FALSE)),"")</f>
        <v/>
      </c>
      <c r="E1688" s="223" t="str">
        <f>IFERROR(IF(VLOOKUP($O1688,'APOIO-DESPESAS'!$A$3:$N$962,6,FALSE)="","",VLOOKUP($O1688,'APOIO-DESPESAS'!$A$3:$N$962,6,FALSE)),"")</f>
        <v/>
      </c>
      <c r="F1688" s="223" t="str">
        <f>IFERROR(IF(VLOOKUP($O1688,'APOIO-DESPESAS'!$A$3:$N$962,7,FALSE)="","",VLOOKUP($O1688,'APOIO-DESPESAS'!$A$3:$N$962,7,FALSE)),"")</f>
        <v/>
      </c>
      <c r="G1688" s="223" t="str">
        <f>IFERROR(IF(VLOOKUP($O1688,'APOIO-DESPESAS'!$A$3:$N$962,8,FALSE)="","",VLOOKUP($O1688,'APOIO-DESPESAS'!$A$3:$N$962,8,FALSE)),"")</f>
        <v/>
      </c>
      <c r="H1688" s="223" t="str">
        <f>IFERROR(IF(VLOOKUP($O1688,'APOIO-DESPESAS'!$A$3:$N$962,9,FALSE)="","",VLOOKUP($O1688,'APOIO-DESPESAS'!$A$3:$N$962,9,FALSE)),"")</f>
        <v/>
      </c>
      <c r="I1688" s="223" t="str">
        <f>IFERROR(IF(VLOOKUP($O1688,'APOIO-DESPESAS'!$A$3:$N$962,10,FALSE)="","",VLOOKUP($O1688,'APOIO-DESPESAS'!$A$3:$N$962,10,FALSE)),"")</f>
        <v/>
      </c>
      <c r="J1688" s="223" t="str">
        <f>IFERROR(IF(VLOOKUP($O1688,'APOIO-DESPESAS'!$A$3:$N$962,11,FALSE)="","",VLOOKUP($O1688,'APOIO-DESPESAS'!$A$3:$N$962,11,FALSE)),"")</f>
        <v/>
      </c>
      <c r="K1688" s="223" t="str">
        <f>IFERROR(IF(VLOOKUP($O1688,'APOIO-DESPESAS'!$A$3:$N$962,12,FALSE)="","",VLOOKUP($O1688,'APOIO-DESPESAS'!$A$3:$N$962,12,FALSE)),"")</f>
        <v/>
      </c>
      <c r="L1688" s="223" t="str">
        <f>IFERROR(IF(VLOOKUP($O1688,'APOIO-DESPESAS'!$A$3:$N$962,13,FALSE)="","",VLOOKUP($O1688,'APOIO-DESPESAS'!$A$3:$N$962,13,FALSE)),"")</f>
        <v/>
      </c>
      <c r="M1688" s="223" t="str">
        <f>IFERROR(IF(VLOOKUP($O1688,'APOIO-DESPESAS'!$A$3:$N$962,14,FALSE)="","",VLOOKUP($O1688,'APOIO-DESPESAS'!$A$3:$N$962,14,FALSE)),"")</f>
        <v/>
      </c>
      <c r="O1688" s="223">
        <f t="shared" si="26"/>
        <v>1686</v>
      </c>
    </row>
    <row r="1689" spans="1:15" x14ac:dyDescent="0.25">
      <c r="A1689" s="223" t="str">
        <f>IFERROR(IF(VLOOKUP($O1689,'APOIO-DESPESAS'!$A$3:$N$962,2,FALSE)="","",VLOOKUP($O1689,'APOIO-DESPESAS'!$A$3:$N$962,2,FALSE)),"")</f>
        <v/>
      </c>
      <c r="B1689" s="223" t="str">
        <f>IFERROR(IF(VLOOKUP($O1689,'APOIO-DESPESAS'!$A$3:$N$962,3,FALSE)="","",VLOOKUP($O1689,'APOIO-DESPESAS'!$A$3:$N$962,3,FALSE)),"")</f>
        <v/>
      </c>
      <c r="C1689" s="223" t="str">
        <f>IFERROR(IF(VLOOKUP($O1689,'APOIO-DESPESAS'!$A$3:$N$962,4,FALSE)="","",VLOOKUP($O1689,'APOIO-DESPESAS'!$A$3:$N$962,4,FALSE)),"")</f>
        <v/>
      </c>
      <c r="D1689" s="223" t="str">
        <f>IFERROR(IF(VLOOKUP($O1689,'APOIO-DESPESAS'!$A$3:$N$962,5,FALSE)="","",VLOOKUP($O1689,'APOIO-DESPESAS'!$A$3:$N$962,5,FALSE)),"")</f>
        <v/>
      </c>
      <c r="E1689" s="223" t="str">
        <f>IFERROR(IF(VLOOKUP($O1689,'APOIO-DESPESAS'!$A$3:$N$962,6,FALSE)="","",VLOOKUP($O1689,'APOIO-DESPESAS'!$A$3:$N$962,6,FALSE)),"")</f>
        <v/>
      </c>
      <c r="F1689" s="223" t="str">
        <f>IFERROR(IF(VLOOKUP($O1689,'APOIO-DESPESAS'!$A$3:$N$962,7,FALSE)="","",VLOOKUP($O1689,'APOIO-DESPESAS'!$A$3:$N$962,7,FALSE)),"")</f>
        <v/>
      </c>
      <c r="G1689" s="223" t="str">
        <f>IFERROR(IF(VLOOKUP($O1689,'APOIO-DESPESAS'!$A$3:$N$962,8,FALSE)="","",VLOOKUP($O1689,'APOIO-DESPESAS'!$A$3:$N$962,8,FALSE)),"")</f>
        <v/>
      </c>
      <c r="H1689" s="223" t="str">
        <f>IFERROR(IF(VLOOKUP($O1689,'APOIO-DESPESAS'!$A$3:$N$962,9,FALSE)="","",VLOOKUP($O1689,'APOIO-DESPESAS'!$A$3:$N$962,9,FALSE)),"")</f>
        <v/>
      </c>
      <c r="I1689" s="223" t="str">
        <f>IFERROR(IF(VLOOKUP($O1689,'APOIO-DESPESAS'!$A$3:$N$962,10,FALSE)="","",VLOOKUP($O1689,'APOIO-DESPESAS'!$A$3:$N$962,10,FALSE)),"")</f>
        <v/>
      </c>
      <c r="J1689" s="223" t="str">
        <f>IFERROR(IF(VLOOKUP($O1689,'APOIO-DESPESAS'!$A$3:$N$962,11,FALSE)="","",VLOOKUP($O1689,'APOIO-DESPESAS'!$A$3:$N$962,11,FALSE)),"")</f>
        <v/>
      </c>
      <c r="K1689" s="223" t="str">
        <f>IFERROR(IF(VLOOKUP($O1689,'APOIO-DESPESAS'!$A$3:$N$962,12,FALSE)="","",VLOOKUP($O1689,'APOIO-DESPESAS'!$A$3:$N$962,12,FALSE)),"")</f>
        <v/>
      </c>
      <c r="L1689" s="223" t="str">
        <f>IFERROR(IF(VLOOKUP($O1689,'APOIO-DESPESAS'!$A$3:$N$962,13,FALSE)="","",VLOOKUP($O1689,'APOIO-DESPESAS'!$A$3:$N$962,13,FALSE)),"")</f>
        <v/>
      </c>
      <c r="M1689" s="223" t="str">
        <f>IFERROR(IF(VLOOKUP($O1689,'APOIO-DESPESAS'!$A$3:$N$962,14,FALSE)="","",VLOOKUP($O1689,'APOIO-DESPESAS'!$A$3:$N$962,14,FALSE)),"")</f>
        <v/>
      </c>
      <c r="O1689" s="223">
        <f t="shared" si="26"/>
        <v>1687</v>
      </c>
    </row>
    <row r="1690" spans="1:15" x14ac:dyDescent="0.25">
      <c r="A1690" s="223" t="str">
        <f>IFERROR(IF(VLOOKUP($O1690,'APOIO-DESPESAS'!$A$3:$N$962,2,FALSE)="","",VLOOKUP($O1690,'APOIO-DESPESAS'!$A$3:$N$962,2,FALSE)),"")</f>
        <v/>
      </c>
      <c r="B1690" s="223" t="str">
        <f>IFERROR(IF(VLOOKUP($O1690,'APOIO-DESPESAS'!$A$3:$N$962,3,FALSE)="","",VLOOKUP($O1690,'APOIO-DESPESAS'!$A$3:$N$962,3,FALSE)),"")</f>
        <v/>
      </c>
      <c r="C1690" s="223" t="str">
        <f>IFERROR(IF(VLOOKUP($O1690,'APOIO-DESPESAS'!$A$3:$N$962,4,FALSE)="","",VLOOKUP($O1690,'APOIO-DESPESAS'!$A$3:$N$962,4,FALSE)),"")</f>
        <v/>
      </c>
      <c r="D1690" s="223" t="str">
        <f>IFERROR(IF(VLOOKUP($O1690,'APOIO-DESPESAS'!$A$3:$N$962,5,FALSE)="","",VLOOKUP($O1690,'APOIO-DESPESAS'!$A$3:$N$962,5,FALSE)),"")</f>
        <v/>
      </c>
      <c r="E1690" s="223" t="str">
        <f>IFERROR(IF(VLOOKUP($O1690,'APOIO-DESPESAS'!$A$3:$N$962,6,FALSE)="","",VLOOKUP($O1690,'APOIO-DESPESAS'!$A$3:$N$962,6,FALSE)),"")</f>
        <v/>
      </c>
      <c r="F1690" s="223" t="str">
        <f>IFERROR(IF(VLOOKUP($O1690,'APOIO-DESPESAS'!$A$3:$N$962,7,FALSE)="","",VLOOKUP($O1690,'APOIO-DESPESAS'!$A$3:$N$962,7,FALSE)),"")</f>
        <v/>
      </c>
      <c r="G1690" s="223" t="str">
        <f>IFERROR(IF(VLOOKUP($O1690,'APOIO-DESPESAS'!$A$3:$N$962,8,FALSE)="","",VLOOKUP($O1690,'APOIO-DESPESAS'!$A$3:$N$962,8,FALSE)),"")</f>
        <v/>
      </c>
      <c r="H1690" s="223" t="str">
        <f>IFERROR(IF(VLOOKUP($O1690,'APOIO-DESPESAS'!$A$3:$N$962,9,FALSE)="","",VLOOKUP($O1690,'APOIO-DESPESAS'!$A$3:$N$962,9,FALSE)),"")</f>
        <v/>
      </c>
      <c r="I1690" s="223" t="str">
        <f>IFERROR(IF(VLOOKUP($O1690,'APOIO-DESPESAS'!$A$3:$N$962,10,FALSE)="","",VLOOKUP($O1690,'APOIO-DESPESAS'!$A$3:$N$962,10,FALSE)),"")</f>
        <v/>
      </c>
      <c r="J1690" s="223" t="str">
        <f>IFERROR(IF(VLOOKUP($O1690,'APOIO-DESPESAS'!$A$3:$N$962,11,FALSE)="","",VLOOKUP($O1690,'APOIO-DESPESAS'!$A$3:$N$962,11,FALSE)),"")</f>
        <v/>
      </c>
      <c r="K1690" s="223" t="str">
        <f>IFERROR(IF(VLOOKUP($O1690,'APOIO-DESPESAS'!$A$3:$N$962,12,FALSE)="","",VLOOKUP($O1690,'APOIO-DESPESAS'!$A$3:$N$962,12,FALSE)),"")</f>
        <v/>
      </c>
      <c r="L1690" s="223" t="str">
        <f>IFERROR(IF(VLOOKUP($O1690,'APOIO-DESPESAS'!$A$3:$N$962,13,FALSE)="","",VLOOKUP($O1690,'APOIO-DESPESAS'!$A$3:$N$962,13,FALSE)),"")</f>
        <v/>
      </c>
      <c r="M1690" s="223" t="str">
        <f>IFERROR(IF(VLOOKUP($O1690,'APOIO-DESPESAS'!$A$3:$N$962,14,FALSE)="","",VLOOKUP($O1690,'APOIO-DESPESAS'!$A$3:$N$962,14,FALSE)),"")</f>
        <v/>
      </c>
      <c r="O1690" s="223">
        <f t="shared" si="26"/>
        <v>1688</v>
      </c>
    </row>
    <row r="1691" spans="1:15" x14ac:dyDescent="0.25">
      <c r="A1691" s="223" t="str">
        <f>IFERROR(IF(VLOOKUP($O1691,'APOIO-DESPESAS'!$A$3:$N$962,2,FALSE)="","",VLOOKUP($O1691,'APOIO-DESPESAS'!$A$3:$N$962,2,FALSE)),"")</f>
        <v/>
      </c>
      <c r="B1691" s="223" t="str">
        <f>IFERROR(IF(VLOOKUP($O1691,'APOIO-DESPESAS'!$A$3:$N$962,3,FALSE)="","",VLOOKUP($O1691,'APOIO-DESPESAS'!$A$3:$N$962,3,FALSE)),"")</f>
        <v/>
      </c>
      <c r="C1691" s="223" t="str">
        <f>IFERROR(IF(VLOOKUP($O1691,'APOIO-DESPESAS'!$A$3:$N$962,4,FALSE)="","",VLOOKUP($O1691,'APOIO-DESPESAS'!$A$3:$N$962,4,FALSE)),"")</f>
        <v/>
      </c>
      <c r="D1691" s="223" t="str">
        <f>IFERROR(IF(VLOOKUP($O1691,'APOIO-DESPESAS'!$A$3:$N$962,5,FALSE)="","",VLOOKUP($O1691,'APOIO-DESPESAS'!$A$3:$N$962,5,FALSE)),"")</f>
        <v/>
      </c>
      <c r="E1691" s="223" t="str">
        <f>IFERROR(IF(VLOOKUP($O1691,'APOIO-DESPESAS'!$A$3:$N$962,6,FALSE)="","",VLOOKUP($O1691,'APOIO-DESPESAS'!$A$3:$N$962,6,FALSE)),"")</f>
        <v/>
      </c>
      <c r="F1691" s="223" t="str">
        <f>IFERROR(IF(VLOOKUP($O1691,'APOIO-DESPESAS'!$A$3:$N$962,7,FALSE)="","",VLOOKUP($O1691,'APOIO-DESPESAS'!$A$3:$N$962,7,FALSE)),"")</f>
        <v/>
      </c>
      <c r="G1691" s="223" t="str">
        <f>IFERROR(IF(VLOOKUP($O1691,'APOIO-DESPESAS'!$A$3:$N$962,8,FALSE)="","",VLOOKUP($O1691,'APOIO-DESPESAS'!$A$3:$N$962,8,FALSE)),"")</f>
        <v/>
      </c>
      <c r="H1691" s="223" t="str">
        <f>IFERROR(IF(VLOOKUP($O1691,'APOIO-DESPESAS'!$A$3:$N$962,9,FALSE)="","",VLOOKUP($O1691,'APOIO-DESPESAS'!$A$3:$N$962,9,FALSE)),"")</f>
        <v/>
      </c>
      <c r="I1691" s="223" t="str">
        <f>IFERROR(IF(VLOOKUP($O1691,'APOIO-DESPESAS'!$A$3:$N$962,10,FALSE)="","",VLOOKUP($O1691,'APOIO-DESPESAS'!$A$3:$N$962,10,FALSE)),"")</f>
        <v/>
      </c>
      <c r="J1691" s="223" t="str">
        <f>IFERROR(IF(VLOOKUP($O1691,'APOIO-DESPESAS'!$A$3:$N$962,11,FALSE)="","",VLOOKUP($O1691,'APOIO-DESPESAS'!$A$3:$N$962,11,FALSE)),"")</f>
        <v/>
      </c>
      <c r="K1691" s="223" t="str">
        <f>IFERROR(IF(VLOOKUP($O1691,'APOIO-DESPESAS'!$A$3:$N$962,12,FALSE)="","",VLOOKUP($O1691,'APOIO-DESPESAS'!$A$3:$N$962,12,FALSE)),"")</f>
        <v/>
      </c>
      <c r="L1691" s="223" t="str">
        <f>IFERROR(IF(VLOOKUP($O1691,'APOIO-DESPESAS'!$A$3:$N$962,13,FALSE)="","",VLOOKUP($O1691,'APOIO-DESPESAS'!$A$3:$N$962,13,FALSE)),"")</f>
        <v/>
      </c>
      <c r="M1691" s="223" t="str">
        <f>IFERROR(IF(VLOOKUP($O1691,'APOIO-DESPESAS'!$A$3:$N$962,14,FALSE)="","",VLOOKUP($O1691,'APOIO-DESPESAS'!$A$3:$N$962,14,FALSE)),"")</f>
        <v/>
      </c>
      <c r="O1691" s="223">
        <f t="shared" si="26"/>
        <v>1689</v>
      </c>
    </row>
    <row r="1692" spans="1:15" x14ac:dyDescent="0.25">
      <c r="A1692" s="223" t="str">
        <f>IFERROR(IF(VLOOKUP($O1692,'APOIO-DESPESAS'!$A$3:$N$962,2,FALSE)="","",VLOOKUP($O1692,'APOIO-DESPESAS'!$A$3:$N$962,2,FALSE)),"")</f>
        <v/>
      </c>
      <c r="B1692" s="223" t="str">
        <f>IFERROR(IF(VLOOKUP($O1692,'APOIO-DESPESAS'!$A$3:$N$962,3,FALSE)="","",VLOOKUP($O1692,'APOIO-DESPESAS'!$A$3:$N$962,3,FALSE)),"")</f>
        <v/>
      </c>
      <c r="C1692" s="223" t="str">
        <f>IFERROR(IF(VLOOKUP($O1692,'APOIO-DESPESAS'!$A$3:$N$962,4,FALSE)="","",VLOOKUP($O1692,'APOIO-DESPESAS'!$A$3:$N$962,4,FALSE)),"")</f>
        <v/>
      </c>
      <c r="D1692" s="223" t="str">
        <f>IFERROR(IF(VLOOKUP($O1692,'APOIO-DESPESAS'!$A$3:$N$962,5,FALSE)="","",VLOOKUP($O1692,'APOIO-DESPESAS'!$A$3:$N$962,5,FALSE)),"")</f>
        <v/>
      </c>
      <c r="E1692" s="223" t="str">
        <f>IFERROR(IF(VLOOKUP($O1692,'APOIO-DESPESAS'!$A$3:$N$962,6,FALSE)="","",VLOOKUP($O1692,'APOIO-DESPESAS'!$A$3:$N$962,6,FALSE)),"")</f>
        <v/>
      </c>
      <c r="F1692" s="223" t="str">
        <f>IFERROR(IF(VLOOKUP($O1692,'APOIO-DESPESAS'!$A$3:$N$962,7,FALSE)="","",VLOOKUP($O1692,'APOIO-DESPESAS'!$A$3:$N$962,7,FALSE)),"")</f>
        <v/>
      </c>
      <c r="G1692" s="223" t="str">
        <f>IFERROR(IF(VLOOKUP($O1692,'APOIO-DESPESAS'!$A$3:$N$962,8,FALSE)="","",VLOOKUP($O1692,'APOIO-DESPESAS'!$A$3:$N$962,8,FALSE)),"")</f>
        <v/>
      </c>
      <c r="H1692" s="223" t="str">
        <f>IFERROR(IF(VLOOKUP($O1692,'APOIO-DESPESAS'!$A$3:$N$962,9,FALSE)="","",VLOOKUP($O1692,'APOIO-DESPESAS'!$A$3:$N$962,9,FALSE)),"")</f>
        <v/>
      </c>
      <c r="I1692" s="223" t="str">
        <f>IFERROR(IF(VLOOKUP($O1692,'APOIO-DESPESAS'!$A$3:$N$962,10,FALSE)="","",VLOOKUP($O1692,'APOIO-DESPESAS'!$A$3:$N$962,10,FALSE)),"")</f>
        <v/>
      </c>
      <c r="J1692" s="223" t="str">
        <f>IFERROR(IF(VLOOKUP($O1692,'APOIO-DESPESAS'!$A$3:$N$962,11,FALSE)="","",VLOOKUP($O1692,'APOIO-DESPESAS'!$A$3:$N$962,11,FALSE)),"")</f>
        <v/>
      </c>
      <c r="K1692" s="223" t="str">
        <f>IFERROR(IF(VLOOKUP($O1692,'APOIO-DESPESAS'!$A$3:$N$962,12,FALSE)="","",VLOOKUP($O1692,'APOIO-DESPESAS'!$A$3:$N$962,12,FALSE)),"")</f>
        <v/>
      </c>
      <c r="L1692" s="223" t="str">
        <f>IFERROR(IF(VLOOKUP($O1692,'APOIO-DESPESAS'!$A$3:$N$962,13,FALSE)="","",VLOOKUP($O1692,'APOIO-DESPESAS'!$A$3:$N$962,13,FALSE)),"")</f>
        <v/>
      </c>
      <c r="M1692" s="223" t="str">
        <f>IFERROR(IF(VLOOKUP($O1692,'APOIO-DESPESAS'!$A$3:$N$962,14,FALSE)="","",VLOOKUP($O1692,'APOIO-DESPESAS'!$A$3:$N$962,14,FALSE)),"")</f>
        <v/>
      </c>
      <c r="O1692" s="223">
        <f t="shared" si="26"/>
        <v>1690</v>
      </c>
    </row>
    <row r="1693" spans="1:15" x14ac:dyDescent="0.25">
      <c r="A1693" s="223" t="str">
        <f>IFERROR(IF(VLOOKUP($O1693,'APOIO-DESPESAS'!$A$3:$N$962,2,FALSE)="","",VLOOKUP($O1693,'APOIO-DESPESAS'!$A$3:$N$962,2,FALSE)),"")</f>
        <v/>
      </c>
      <c r="B1693" s="223" t="str">
        <f>IFERROR(IF(VLOOKUP($O1693,'APOIO-DESPESAS'!$A$3:$N$962,3,FALSE)="","",VLOOKUP($O1693,'APOIO-DESPESAS'!$A$3:$N$962,3,FALSE)),"")</f>
        <v/>
      </c>
      <c r="C1693" s="223" t="str">
        <f>IFERROR(IF(VLOOKUP($O1693,'APOIO-DESPESAS'!$A$3:$N$962,4,FALSE)="","",VLOOKUP($O1693,'APOIO-DESPESAS'!$A$3:$N$962,4,FALSE)),"")</f>
        <v/>
      </c>
      <c r="D1693" s="223" t="str">
        <f>IFERROR(IF(VLOOKUP($O1693,'APOIO-DESPESAS'!$A$3:$N$962,5,FALSE)="","",VLOOKUP($O1693,'APOIO-DESPESAS'!$A$3:$N$962,5,FALSE)),"")</f>
        <v/>
      </c>
      <c r="E1693" s="223" t="str">
        <f>IFERROR(IF(VLOOKUP($O1693,'APOIO-DESPESAS'!$A$3:$N$962,6,FALSE)="","",VLOOKUP($O1693,'APOIO-DESPESAS'!$A$3:$N$962,6,FALSE)),"")</f>
        <v/>
      </c>
      <c r="F1693" s="223" t="str">
        <f>IFERROR(IF(VLOOKUP($O1693,'APOIO-DESPESAS'!$A$3:$N$962,7,FALSE)="","",VLOOKUP($O1693,'APOIO-DESPESAS'!$A$3:$N$962,7,FALSE)),"")</f>
        <v/>
      </c>
      <c r="G1693" s="223" t="str">
        <f>IFERROR(IF(VLOOKUP($O1693,'APOIO-DESPESAS'!$A$3:$N$962,8,FALSE)="","",VLOOKUP($O1693,'APOIO-DESPESAS'!$A$3:$N$962,8,FALSE)),"")</f>
        <v/>
      </c>
      <c r="H1693" s="223" t="str">
        <f>IFERROR(IF(VLOOKUP($O1693,'APOIO-DESPESAS'!$A$3:$N$962,9,FALSE)="","",VLOOKUP($O1693,'APOIO-DESPESAS'!$A$3:$N$962,9,FALSE)),"")</f>
        <v/>
      </c>
      <c r="I1693" s="223" t="str">
        <f>IFERROR(IF(VLOOKUP($O1693,'APOIO-DESPESAS'!$A$3:$N$962,10,FALSE)="","",VLOOKUP($O1693,'APOIO-DESPESAS'!$A$3:$N$962,10,FALSE)),"")</f>
        <v/>
      </c>
      <c r="J1693" s="223" t="str">
        <f>IFERROR(IF(VLOOKUP($O1693,'APOIO-DESPESAS'!$A$3:$N$962,11,FALSE)="","",VLOOKUP($O1693,'APOIO-DESPESAS'!$A$3:$N$962,11,FALSE)),"")</f>
        <v/>
      </c>
      <c r="K1693" s="223" t="str">
        <f>IFERROR(IF(VLOOKUP($O1693,'APOIO-DESPESAS'!$A$3:$N$962,12,FALSE)="","",VLOOKUP($O1693,'APOIO-DESPESAS'!$A$3:$N$962,12,FALSE)),"")</f>
        <v/>
      </c>
      <c r="L1693" s="223" t="str">
        <f>IFERROR(IF(VLOOKUP($O1693,'APOIO-DESPESAS'!$A$3:$N$962,13,FALSE)="","",VLOOKUP($O1693,'APOIO-DESPESAS'!$A$3:$N$962,13,FALSE)),"")</f>
        <v/>
      </c>
      <c r="M1693" s="223" t="str">
        <f>IFERROR(IF(VLOOKUP($O1693,'APOIO-DESPESAS'!$A$3:$N$962,14,FALSE)="","",VLOOKUP($O1693,'APOIO-DESPESAS'!$A$3:$N$962,14,FALSE)),"")</f>
        <v/>
      </c>
      <c r="O1693" s="223">
        <f t="shared" si="26"/>
        <v>1691</v>
      </c>
    </row>
    <row r="1694" spans="1:15" x14ac:dyDescent="0.25">
      <c r="A1694" s="223" t="str">
        <f>IFERROR(IF(VLOOKUP($O1694,'APOIO-DESPESAS'!$A$3:$N$962,2,FALSE)="","",VLOOKUP($O1694,'APOIO-DESPESAS'!$A$3:$N$962,2,FALSE)),"")</f>
        <v/>
      </c>
      <c r="B1694" s="223" t="str">
        <f>IFERROR(IF(VLOOKUP($O1694,'APOIO-DESPESAS'!$A$3:$N$962,3,FALSE)="","",VLOOKUP($O1694,'APOIO-DESPESAS'!$A$3:$N$962,3,FALSE)),"")</f>
        <v/>
      </c>
      <c r="C1694" s="223" t="str">
        <f>IFERROR(IF(VLOOKUP($O1694,'APOIO-DESPESAS'!$A$3:$N$962,4,FALSE)="","",VLOOKUP($O1694,'APOIO-DESPESAS'!$A$3:$N$962,4,FALSE)),"")</f>
        <v/>
      </c>
      <c r="D1694" s="223" t="str">
        <f>IFERROR(IF(VLOOKUP($O1694,'APOIO-DESPESAS'!$A$3:$N$962,5,FALSE)="","",VLOOKUP($O1694,'APOIO-DESPESAS'!$A$3:$N$962,5,FALSE)),"")</f>
        <v/>
      </c>
      <c r="E1694" s="223" t="str">
        <f>IFERROR(IF(VLOOKUP($O1694,'APOIO-DESPESAS'!$A$3:$N$962,6,FALSE)="","",VLOOKUP($O1694,'APOIO-DESPESAS'!$A$3:$N$962,6,FALSE)),"")</f>
        <v/>
      </c>
      <c r="F1694" s="223" t="str">
        <f>IFERROR(IF(VLOOKUP($O1694,'APOIO-DESPESAS'!$A$3:$N$962,7,FALSE)="","",VLOOKUP($O1694,'APOIO-DESPESAS'!$A$3:$N$962,7,FALSE)),"")</f>
        <v/>
      </c>
      <c r="G1694" s="223" t="str">
        <f>IFERROR(IF(VLOOKUP($O1694,'APOIO-DESPESAS'!$A$3:$N$962,8,FALSE)="","",VLOOKUP($O1694,'APOIO-DESPESAS'!$A$3:$N$962,8,FALSE)),"")</f>
        <v/>
      </c>
      <c r="H1694" s="223" t="str">
        <f>IFERROR(IF(VLOOKUP($O1694,'APOIO-DESPESAS'!$A$3:$N$962,9,FALSE)="","",VLOOKUP($O1694,'APOIO-DESPESAS'!$A$3:$N$962,9,FALSE)),"")</f>
        <v/>
      </c>
      <c r="I1694" s="223" t="str">
        <f>IFERROR(IF(VLOOKUP($O1694,'APOIO-DESPESAS'!$A$3:$N$962,10,FALSE)="","",VLOOKUP($O1694,'APOIO-DESPESAS'!$A$3:$N$962,10,FALSE)),"")</f>
        <v/>
      </c>
      <c r="J1694" s="223" t="str">
        <f>IFERROR(IF(VLOOKUP($O1694,'APOIO-DESPESAS'!$A$3:$N$962,11,FALSE)="","",VLOOKUP($O1694,'APOIO-DESPESAS'!$A$3:$N$962,11,FALSE)),"")</f>
        <v/>
      </c>
      <c r="K1694" s="223" t="str">
        <f>IFERROR(IF(VLOOKUP($O1694,'APOIO-DESPESAS'!$A$3:$N$962,12,FALSE)="","",VLOOKUP($O1694,'APOIO-DESPESAS'!$A$3:$N$962,12,FALSE)),"")</f>
        <v/>
      </c>
      <c r="L1694" s="223" t="str">
        <f>IFERROR(IF(VLOOKUP($O1694,'APOIO-DESPESAS'!$A$3:$N$962,13,FALSE)="","",VLOOKUP($O1694,'APOIO-DESPESAS'!$A$3:$N$962,13,FALSE)),"")</f>
        <v/>
      </c>
      <c r="M1694" s="223" t="str">
        <f>IFERROR(IF(VLOOKUP($O1694,'APOIO-DESPESAS'!$A$3:$N$962,14,FALSE)="","",VLOOKUP($O1694,'APOIO-DESPESAS'!$A$3:$N$962,14,FALSE)),"")</f>
        <v/>
      </c>
      <c r="O1694" s="223">
        <f t="shared" si="26"/>
        <v>1692</v>
      </c>
    </row>
    <row r="1695" spans="1:15" x14ac:dyDescent="0.25">
      <c r="A1695" s="223" t="str">
        <f>IFERROR(IF(VLOOKUP($O1695,'APOIO-DESPESAS'!$A$3:$N$962,2,FALSE)="","",VLOOKUP($O1695,'APOIO-DESPESAS'!$A$3:$N$962,2,FALSE)),"")</f>
        <v/>
      </c>
      <c r="B1695" s="223" t="str">
        <f>IFERROR(IF(VLOOKUP($O1695,'APOIO-DESPESAS'!$A$3:$N$962,3,FALSE)="","",VLOOKUP($O1695,'APOIO-DESPESAS'!$A$3:$N$962,3,FALSE)),"")</f>
        <v/>
      </c>
      <c r="C1695" s="223" t="str">
        <f>IFERROR(IF(VLOOKUP($O1695,'APOIO-DESPESAS'!$A$3:$N$962,4,FALSE)="","",VLOOKUP($O1695,'APOIO-DESPESAS'!$A$3:$N$962,4,FALSE)),"")</f>
        <v/>
      </c>
      <c r="D1695" s="223" t="str">
        <f>IFERROR(IF(VLOOKUP($O1695,'APOIO-DESPESAS'!$A$3:$N$962,5,FALSE)="","",VLOOKUP($O1695,'APOIO-DESPESAS'!$A$3:$N$962,5,FALSE)),"")</f>
        <v/>
      </c>
      <c r="E1695" s="223" t="str">
        <f>IFERROR(IF(VLOOKUP($O1695,'APOIO-DESPESAS'!$A$3:$N$962,6,FALSE)="","",VLOOKUP($O1695,'APOIO-DESPESAS'!$A$3:$N$962,6,FALSE)),"")</f>
        <v/>
      </c>
      <c r="F1695" s="223" t="str">
        <f>IFERROR(IF(VLOOKUP($O1695,'APOIO-DESPESAS'!$A$3:$N$962,7,FALSE)="","",VLOOKUP($O1695,'APOIO-DESPESAS'!$A$3:$N$962,7,FALSE)),"")</f>
        <v/>
      </c>
      <c r="G1695" s="223" t="str">
        <f>IFERROR(IF(VLOOKUP($O1695,'APOIO-DESPESAS'!$A$3:$N$962,8,FALSE)="","",VLOOKUP($O1695,'APOIO-DESPESAS'!$A$3:$N$962,8,FALSE)),"")</f>
        <v/>
      </c>
      <c r="H1695" s="223" t="str">
        <f>IFERROR(IF(VLOOKUP($O1695,'APOIO-DESPESAS'!$A$3:$N$962,9,FALSE)="","",VLOOKUP($O1695,'APOIO-DESPESAS'!$A$3:$N$962,9,FALSE)),"")</f>
        <v/>
      </c>
      <c r="I1695" s="223" t="str">
        <f>IFERROR(IF(VLOOKUP($O1695,'APOIO-DESPESAS'!$A$3:$N$962,10,FALSE)="","",VLOOKUP($O1695,'APOIO-DESPESAS'!$A$3:$N$962,10,FALSE)),"")</f>
        <v/>
      </c>
      <c r="J1695" s="223" t="str">
        <f>IFERROR(IF(VLOOKUP($O1695,'APOIO-DESPESAS'!$A$3:$N$962,11,FALSE)="","",VLOOKUP($O1695,'APOIO-DESPESAS'!$A$3:$N$962,11,FALSE)),"")</f>
        <v/>
      </c>
      <c r="K1695" s="223" t="str">
        <f>IFERROR(IF(VLOOKUP($O1695,'APOIO-DESPESAS'!$A$3:$N$962,12,FALSE)="","",VLOOKUP($O1695,'APOIO-DESPESAS'!$A$3:$N$962,12,FALSE)),"")</f>
        <v/>
      </c>
      <c r="L1695" s="223" t="str">
        <f>IFERROR(IF(VLOOKUP($O1695,'APOIO-DESPESAS'!$A$3:$N$962,13,FALSE)="","",VLOOKUP($O1695,'APOIO-DESPESAS'!$A$3:$N$962,13,FALSE)),"")</f>
        <v/>
      </c>
      <c r="M1695" s="223" t="str">
        <f>IFERROR(IF(VLOOKUP($O1695,'APOIO-DESPESAS'!$A$3:$N$962,14,FALSE)="","",VLOOKUP($O1695,'APOIO-DESPESAS'!$A$3:$N$962,14,FALSE)),"")</f>
        <v/>
      </c>
      <c r="O1695" s="223">
        <f t="shared" si="26"/>
        <v>1693</v>
      </c>
    </row>
    <row r="1696" spans="1:15" x14ac:dyDescent="0.25">
      <c r="A1696" s="223" t="str">
        <f>IFERROR(IF(VLOOKUP($O1696,'APOIO-DESPESAS'!$A$3:$N$962,2,FALSE)="","",VLOOKUP($O1696,'APOIO-DESPESAS'!$A$3:$N$962,2,FALSE)),"")</f>
        <v/>
      </c>
      <c r="B1696" s="223" t="str">
        <f>IFERROR(IF(VLOOKUP($O1696,'APOIO-DESPESAS'!$A$3:$N$962,3,FALSE)="","",VLOOKUP($O1696,'APOIO-DESPESAS'!$A$3:$N$962,3,FALSE)),"")</f>
        <v/>
      </c>
      <c r="C1696" s="223" t="str">
        <f>IFERROR(IF(VLOOKUP($O1696,'APOIO-DESPESAS'!$A$3:$N$962,4,FALSE)="","",VLOOKUP($O1696,'APOIO-DESPESAS'!$A$3:$N$962,4,FALSE)),"")</f>
        <v/>
      </c>
      <c r="D1696" s="223" t="str">
        <f>IFERROR(IF(VLOOKUP($O1696,'APOIO-DESPESAS'!$A$3:$N$962,5,FALSE)="","",VLOOKUP($O1696,'APOIO-DESPESAS'!$A$3:$N$962,5,FALSE)),"")</f>
        <v/>
      </c>
      <c r="E1696" s="223" t="str">
        <f>IFERROR(IF(VLOOKUP($O1696,'APOIO-DESPESAS'!$A$3:$N$962,6,FALSE)="","",VLOOKUP($O1696,'APOIO-DESPESAS'!$A$3:$N$962,6,FALSE)),"")</f>
        <v/>
      </c>
      <c r="F1696" s="223" t="str">
        <f>IFERROR(IF(VLOOKUP($O1696,'APOIO-DESPESAS'!$A$3:$N$962,7,FALSE)="","",VLOOKUP($O1696,'APOIO-DESPESAS'!$A$3:$N$962,7,FALSE)),"")</f>
        <v/>
      </c>
      <c r="G1696" s="223" t="str">
        <f>IFERROR(IF(VLOOKUP($O1696,'APOIO-DESPESAS'!$A$3:$N$962,8,FALSE)="","",VLOOKUP($O1696,'APOIO-DESPESAS'!$A$3:$N$962,8,FALSE)),"")</f>
        <v/>
      </c>
      <c r="H1696" s="223" t="str">
        <f>IFERROR(IF(VLOOKUP($O1696,'APOIO-DESPESAS'!$A$3:$N$962,9,FALSE)="","",VLOOKUP($O1696,'APOIO-DESPESAS'!$A$3:$N$962,9,FALSE)),"")</f>
        <v/>
      </c>
      <c r="I1696" s="223" t="str">
        <f>IFERROR(IF(VLOOKUP($O1696,'APOIO-DESPESAS'!$A$3:$N$962,10,FALSE)="","",VLOOKUP($O1696,'APOIO-DESPESAS'!$A$3:$N$962,10,FALSE)),"")</f>
        <v/>
      </c>
      <c r="J1696" s="223" t="str">
        <f>IFERROR(IF(VLOOKUP($O1696,'APOIO-DESPESAS'!$A$3:$N$962,11,FALSE)="","",VLOOKUP($O1696,'APOIO-DESPESAS'!$A$3:$N$962,11,FALSE)),"")</f>
        <v/>
      </c>
      <c r="K1696" s="223" t="str">
        <f>IFERROR(IF(VLOOKUP($O1696,'APOIO-DESPESAS'!$A$3:$N$962,12,FALSE)="","",VLOOKUP($O1696,'APOIO-DESPESAS'!$A$3:$N$962,12,FALSE)),"")</f>
        <v/>
      </c>
      <c r="L1696" s="223" t="str">
        <f>IFERROR(IF(VLOOKUP($O1696,'APOIO-DESPESAS'!$A$3:$N$962,13,FALSE)="","",VLOOKUP($O1696,'APOIO-DESPESAS'!$A$3:$N$962,13,FALSE)),"")</f>
        <v/>
      </c>
      <c r="M1696" s="223" t="str">
        <f>IFERROR(IF(VLOOKUP($O1696,'APOIO-DESPESAS'!$A$3:$N$962,14,FALSE)="","",VLOOKUP($O1696,'APOIO-DESPESAS'!$A$3:$N$962,14,FALSE)),"")</f>
        <v/>
      </c>
      <c r="O1696" s="223">
        <f t="shared" si="26"/>
        <v>1694</v>
      </c>
    </row>
    <row r="1697" spans="1:15" x14ac:dyDescent="0.25">
      <c r="A1697" s="223" t="str">
        <f>IFERROR(IF(VLOOKUP($O1697,'APOIO-DESPESAS'!$A$3:$N$962,2,FALSE)="","",VLOOKUP($O1697,'APOIO-DESPESAS'!$A$3:$N$962,2,FALSE)),"")</f>
        <v/>
      </c>
      <c r="B1697" s="223" t="str">
        <f>IFERROR(IF(VLOOKUP($O1697,'APOIO-DESPESAS'!$A$3:$N$962,3,FALSE)="","",VLOOKUP($O1697,'APOIO-DESPESAS'!$A$3:$N$962,3,FALSE)),"")</f>
        <v/>
      </c>
      <c r="C1697" s="223" t="str">
        <f>IFERROR(IF(VLOOKUP($O1697,'APOIO-DESPESAS'!$A$3:$N$962,4,FALSE)="","",VLOOKUP($O1697,'APOIO-DESPESAS'!$A$3:$N$962,4,FALSE)),"")</f>
        <v/>
      </c>
      <c r="D1697" s="223" t="str">
        <f>IFERROR(IF(VLOOKUP($O1697,'APOIO-DESPESAS'!$A$3:$N$962,5,FALSE)="","",VLOOKUP($O1697,'APOIO-DESPESAS'!$A$3:$N$962,5,FALSE)),"")</f>
        <v/>
      </c>
      <c r="E1697" s="223" t="str">
        <f>IFERROR(IF(VLOOKUP($O1697,'APOIO-DESPESAS'!$A$3:$N$962,6,FALSE)="","",VLOOKUP($O1697,'APOIO-DESPESAS'!$A$3:$N$962,6,FALSE)),"")</f>
        <v/>
      </c>
      <c r="F1697" s="223" t="str">
        <f>IFERROR(IF(VLOOKUP($O1697,'APOIO-DESPESAS'!$A$3:$N$962,7,FALSE)="","",VLOOKUP($O1697,'APOIO-DESPESAS'!$A$3:$N$962,7,FALSE)),"")</f>
        <v/>
      </c>
      <c r="G1697" s="223" t="str">
        <f>IFERROR(IF(VLOOKUP($O1697,'APOIO-DESPESAS'!$A$3:$N$962,8,FALSE)="","",VLOOKUP($O1697,'APOIO-DESPESAS'!$A$3:$N$962,8,FALSE)),"")</f>
        <v/>
      </c>
      <c r="H1697" s="223" t="str">
        <f>IFERROR(IF(VLOOKUP($O1697,'APOIO-DESPESAS'!$A$3:$N$962,9,FALSE)="","",VLOOKUP($O1697,'APOIO-DESPESAS'!$A$3:$N$962,9,FALSE)),"")</f>
        <v/>
      </c>
      <c r="I1697" s="223" t="str">
        <f>IFERROR(IF(VLOOKUP($O1697,'APOIO-DESPESAS'!$A$3:$N$962,10,FALSE)="","",VLOOKUP($O1697,'APOIO-DESPESAS'!$A$3:$N$962,10,FALSE)),"")</f>
        <v/>
      </c>
      <c r="J1697" s="223" t="str">
        <f>IFERROR(IF(VLOOKUP($O1697,'APOIO-DESPESAS'!$A$3:$N$962,11,FALSE)="","",VLOOKUP($O1697,'APOIO-DESPESAS'!$A$3:$N$962,11,FALSE)),"")</f>
        <v/>
      </c>
      <c r="K1697" s="223" t="str">
        <f>IFERROR(IF(VLOOKUP($O1697,'APOIO-DESPESAS'!$A$3:$N$962,12,FALSE)="","",VLOOKUP($O1697,'APOIO-DESPESAS'!$A$3:$N$962,12,FALSE)),"")</f>
        <v/>
      </c>
      <c r="L1697" s="223" t="str">
        <f>IFERROR(IF(VLOOKUP($O1697,'APOIO-DESPESAS'!$A$3:$N$962,13,FALSE)="","",VLOOKUP($O1697,'APOIO-DESPESAS'!$A$3:$N$962,13,FALSE)),"")</f>
        <v/>
      </c>
      <c r="M1697" s="223" t="str">
        <f>IFERROR(IF(VLOOKUP($O1697,'APOIO-DESPESAS'!$A$3:$N$962,14,FALSE)="","",VLOOKUP($O1697,'APOIO-DESPESAS'!$A$3:$N$962,14,FALSE)),"")</f>
        <v/>
      </c>
      <c r="O1697" s="223">
        <f t="shared" si="26"/>
        <v>1695</v>
      </c>
    </row>
    <row r="1698" spans="1:15" x14ac:dyDescent="0.25">
      <c r="A1698" s="223" t="str">
        <f>IFERROR(IF(VLOOKUP($O1698,'APOIO-DESPESAS'!$A$3:$N$962,2,FALSE)="","",VLOOKUP($O1698,'APOIO-DESPESAS'!$A$3:$N$962,2,FALSE)),"")</f>
        <v/>
      </c>
      <c r="B1698" s="223" t="str">
        <f>IFERROR(IF(VLOOKUP($O1698,'APOIO-DESPESAS'!$A$3:$N$962,3,FALSE)="","",VLOOKUP($O1698,'APOIO-DESPESAS'!$A$3:$N$962,3,FALSE)),"")</f>
        <v/>
      </c>
      <c r="C1698" s="223" t="str">
        <f>IFERROR(IF(VLOOKUP($O1698,'APOIO-DESPESAS'!$A$3:$N$962,4,FALSE)="","",VLOOKUP($O1698,'APOIO-DESPESAS'!$A$3:$N$962,4,FALSE)),"")</f>
        <v/>
      </c>
      <c r="D1698" s="223" t="str">
        <f>IFERROR(IF(VLOOKUP($O1698,'APOIO-DESPESAS'!$A$3:$N$962,5,FALSE)="","",VLOOKUP($O1698,'APOIO-DESPESAS'!$A$3:$N$962,5,FALSE)),"")</f>
        <v/>
      </c>
      <c r="E1698" s="223" t="str">
        <f>IFERROR(IF(VLOOKUP($O1698,'APOIO-DESPESAS'!$A$3:$N$962,6,FALSE)="","",VLOOKUP($O1698,'APOIO-DESPESAS'!$A$3:$N$962,6,FALSE)),"")</f>
        <v/>
      </c>
      <c r="F1698" s="223" t="str">
        <f>IFERROR(IF(VLOOKUP($O1698,'APOIO-DESPESAS'!$A$3:$N$962,7,FALSE)="","",VLOOKUP($O1698,'APOIO-DESPESAS'!$A$3:$N$962,7,FALSE)),"")</f>
        <v/>
      </c>
      <c r="G1698" s="223" t="str">
        <f>IFERROR(IF(VLOOKUP($O1698,'APOIO-DESPESAS'!$A$3:$N$962,8,FALSE)="","",VLOOKUP($O1698,'APOIO-DESPESAS'!$A$3:$N$962,8,FALSE)),"")</f>
        <v/>
      </c>
      <c r="H1698" s="223" t="str">
        <f>IFERROR(IF(VLOOKUP($O1698,'APOIO-DESPESAS'!$A$3:$N$962,9,FALSE)="","",VLOOKUP($O1698,'APOIO-DESPESAS'!$A$3:$N$962,9,FALSE)),"")</f>
        <v/>
      </c>
      <c r="I1698" s="223" t="str">
        <f>IFERROR(IF(VLOOKUP($O1698,'APOIO-DESPESAS'!$A$3:$N$962,10,FALSE)="","",VLOOKUP($O1698,'APOIO-DESPESAS'!$A$3:$N$962,10,FALSE)),"")</f>
        <v/>
      </c>
      <c r="J1698" s="223" t="str">
        <f>IFERROR(IF(VLOOKUP($O1698,'APOIO-DESPESAS'!$A$3:$N$962,11,FALSE)="","",VLOOKUP($O1698,'APOIO-DESPESAS'!$A$3:$N$962,11,FALSE)),"")</f>
        <v/>
      </c>
      <c r="K1698" s="223" t="str">
        <f>IFERROR(IF(VLOOKUP($O1698,'APOIO-DESPESAS'!$A$3:$N$962,12,FALSE)="","",VLOOKUP($O1698,'APOIO-DESPESAS'!$A$3:$N$962,12,FALSE)),"")</f>
        <v/>
      </c>
      <c r="L1698" s="223" t="str">
        <f>IFERROR(IF(VLOOKUP($O1698,'APOIO-DESPESAS'!$A$3:$N$962,13,FALSE)="","",VLOOKUP($O1698,'APOIO-DESPESAS'!$A$3:$N$962,13,FALSE)),"")</f>
        <v/>
      </c>
      <c r="M1698" s="223" t="str">
        <f>IFERROR(IF(VLOOKUP($O1698,'APOIO-DESPESAS'!$A$3:$N$962,14,FALSE)="","",VLOOKUP($O1698,'APOIO-DESPESAS'!$A$3:$N$962,14,FALSE)),"")</f>
        <v/>
      </c>
      <c r="O1698" s="223">
        <f t="shared" si="26"/>
        <v>1696</v>
      </c>
    </row>
    <row r="1699" spans="1:15" x14ac:dyDescent="0.25">
      <c r="A1699" s="223" t="str">
        <f>IFERROR(IF(VLOOKUP($O1699,'APOIO-DESPESAS'!$A$3:$N$962,2,FALSE)="","",VLOOKUP($O1699,'APOIO-DESPESAS'!$A$3:$N$962,2,FALSE)),"")</f>
        <v/>
      </c>
      <c r="B1699" s="223" t="str">
        <f>IFERROR(IF(VLOOKUP($O1699,'APOIO-DESPESAS'!$A$3:$N$962,3,FALSE)="","",VLOOKUP($O1699,'APOIO-DESPESAS'!$A$3:$N$962,3,FALSE)),"")</f>
        <v/>
      </c>
      <c r="C1699" s="223" t="str">
        <f>IFERROR(IF(VLOOKUP($O1699,'APOIO-DESPESAS'!$A$3:$N$962,4,FALSE)="","",VLOOKUP($O1699,'APOIO-DESPESAS'!$A$3:$N$962,4,FALSE)),"")</f>
        <v/>
      </c>
      <c r="D1699" s="223" t="str">
        <f>IFERROR(IF(VLOOKUP($O1699,'APOIO-DESPESAS'!$A$3:$N$962,5,FALSE)="","",VLOOKUP($O1699,'APOIO-DESPESAS'!$A$3:$N$962,5,FALSE)),"")</f>
        <v/>
      </c>
      <c r="E1699" s="223" t="str">
        <f>IFERROR(IF(VLOOKUP($O1699,'APOIO-DESPESAS'!$A$3:$N$962,6,FALSE)="","",VLOOKUP($O1699,'APOIO-DESPESAS'!$A$3:$N$962,6,FALSE)),"")</f>
        <v/>
      </c>
      <c r="F1699" s="223" t="str">
        <f>IFERROR(IF(VLOOKUP($O1699,'APOIO-DESPESAS'!$A$3:$N$962,7,FALSE)="","",VLOOKUP($O1699,'APOIO-DESPESAS'!$A$3:$N$962,7,FALSE)),"")</f>
        <v/>
      </c>
      <c r="G1699" s="223" t="str">
        <f>IFERROR(IF(VLOOKUP($O1699,'APOIO-DESPESAS'!$A$3:$N$962,8,FALSE)="","",VLOOKUP($O1699,'APOIO-DESPESAS'!$A$3:$N$962,8,FALSE)),"")</f>
        <v/>
      </c>
      <c r="H1699" s="223" t="str">
        <f>IFERROR(IF(VLOOKUP($O1699,'APOIO-DESPESAS'!$A$3:$N$962,9,FALSE)="","",VLOOKUP($O1699,'APOIO-DESPESAS'!$A$3:$N$962,9,FALSE)),"")</f>
        <v/>
      </c>
      <c r="I1699" s="223" t="str">
        <f>IFERROR(IF(VLOOKUP($O1699,'APOIO-DESPESAS'!$A$3:$N$962,10,FALSE)="","",VLOOKUP($O1699,'APOIO-DESPESAS'!$A$3:$N$962,10,FALSE)),"")</f>
        <v/>
      </c>
      <c r="J1699" s="223" t="str">
        <f>IFERROR(IF(VLOOKUP($O1699,'APOIO-DESPESAS'!$A$3:$N$962,11,FALSE)="","",VLOOKUP($O1699,'APOIO-DESPESAS'!$A$3:$N$962,11,FALSE)),"")</f>
        <v/>
      </c>
      <c r="K1699" s="223" t="str">
        <f>IFERROR(IF(VLOOKUP($O1699,'APOIO-DESPESAS'!$A$3:$N$962,12,FALSE)="","",VLOOKUP($O1699,'APOIO-DESPESAS'!$A$3:$N$962,12,FALSE)),"")</f>
        <v/>
      </c>
      <c r="L1699" s="223" t="str">
        <f>IFERROR(IF(VLOOKUP($O1699,'APOIO-DESPESAS'!$A$3:$N$962,13,FALSE)="","",VLOOKUP($O1699,'APOIO-DESPESAS'!$A$3:$N$962,13,FALSE)),"")</f>
        <v/>
      </c>
      <c r="M1699" s="223" t="str">
        <f>IFERROR(IF(VLOOKUP($O1699,'APOIO-DESPESAS'!$A$3:$N$962,14,FALSE)="","",VLOOKUP($O1699,'APOIO-DESPESAS'!$A$3:$N$962,14,FALSE)),"")</f>
        <v/>
      </c>
      <c r="O1699" s="223">
        <f t="shared" si="26"/>
        <v>1697</v>
      </c>
    </row>
    <row r="1700" spans="1:15" x14ac:dyDescent="0.25">
      <c r="A1700" s="223" t="str">
        <f>IFERROR(IF(VLOOKUP($O1700,'APOIO-DESPESAS'!$A$3:$N$962,2,FALSE)="","",VLOOKUP($O1700,'APOIO-DESPESAS'!$A$3:$N$962,2,FALSE)),"")</f>
        <v/>
      </c>
      <c r="B1700" s="223" t="str">
        <f>IFERROR(IF(VLOOKUP($O1700,'APOIO-DESPESAS'!$A$3:$N$962,3,FALSE)="","",VLOOKUP($O1700,'APOIO-DESPESAS'!$A$3:$N$962,3,FALSE)),"")</f>
        <v/>
      </c>
      <c r="C1700" s="223" t="str">
        <f>IFERROR(IF(VLOOKUP($O1700,'APOIO-DESPESAS'!$A$3:$N$962,4,FALSE)="","",VLOOKUP($O1700,'APOIO-DESPESAS'!$A$3:$N$962,4,FALSE)),"")</f>
        <v/>
      </c>
      <c r="D1700" s="223" t="str">
        <f>IFERROR(IF(VLOOKUP($O1700,'APOIO-DESPESAS'!$A$3:$N$962,5,FALSE)="","",VLOOKUP($O1700,'APOIO-DESPESAS'!$A$3:$N$962,5,FALSE)),"")</f>
        <v/>
      </c>
      <c r="E1700" s="223" t="str">
        <f>IFERROR(IF(VLOOKUP($O1700,'APOIO-DESPESAS'!$A$3:$N$962,6,FALSE)="","",VLOOKUP($O1700,'APOIO-DESPESAS'!$A$3:$N$962,6,FALSE)),"")</f>
        <v/>
      </c>
      <c r="F1700" s="223" t="str">
        <f>IFERROR(IF(VLOOKUP($O1700,'APOIO-DESPESAS'!$A$3:$N$962,7,FALSE)="","",VLOOKUP($O1700,'APOIO-DESPESAS'!$A$3:$N$962,7,FALSE)),"")</f>
        <v/>
      </c>
      <c r="G1700" s="223" t="str">
        <f>IFERROR(IF(VLOOKUP($O1700,'APOIO-DESPESAS'!$A$3:$N$962,8,FALSE)="","",VLOOKUP($O1700,'APOIO-DESPESAS'!$A$3:$N$962,8,FALSE)),"")</f>
        <v/>
      </c>
      <c r="H1700" s="223" t="str">
        <f>IFERROR(IF(VLOOKUP($O1700,'APOIO-DESPESAS'!$A$3:$N$962,9,FALSE)="","",VLOOKUP($O1700,'APOIO-DESPESAS'!$A$3:$N$962,9,FALSE)),"")</f>
        <v/>
      </c>
      <c r="I1700" s="223" t="str">
        <f>IFERROR(IF(VLOOKUP($O1700,'APOIO-DESPESAS'!$A$3:$N$962,10,FALSE)="","",VLOOKUP($O1700,'APOIO-DESPESAS'!$A$3:$N$962,10,FALSE)),"")</f>
        <v/>
      </c>
      <c r="J1700" s="223" t="str">
        <f>IFERROR(IF(VLOOKUP($O1700,'APOIO-DESPESAS'!$A$3:$N$962,11,FALSE)="","",VLOOKUP($O1700,'APOIO-DESPESAS'!$A$3:$N$962,11,FALSE)),"")</f>
        <v/>
      </c>
      <c r="K1700" s="223" t="str">
        <f>IFERROR(IF(VLOOKUP($O1700,'APOIO-DESPESAS'!$A$3:$N$962,12,FALSE)="","",VLOOKUP($O1700,'APOIO-DESPESAS'!$A$3:$N$962,12,FALSE)),"")</f>
        <v/>
      </c>
      <c r="L1700" s="223" t="str">
        <f>IFERROR(IF(VLOOKUP($O1700,'APOIO-DESPESAS'!$A$3:$N$962,13,FALSE)="","",VLOOKUP($O1700,'APOIO-DESPESAS'!$A$3:$N$962,13,FALSE)),"")</f>
        <v/>
      </c>
      <c r="M1700" s="223" t="str">
        <f>IFERROR(IF(VLOOKUP($O1700,'APOIO-DESPESAS'!$A$3:$N$962,14,FALSE)="","",VLOOKUP($O1700,'APOIO-DESPESAS'!$A$3:$N$962,14,FALSE)),"")</f>
        <v/>
      </c>
      <c r="O1700" s="223">
        <f t="shared" si="26"/>
        <v>1698</v>
      </c>
    </row>
    <row r="1701" spans="1:15" x14ac:dyDescent="0.25">
      <c r="A1701" s="223" t="str">
        <f>IFERROR(IF(VLOOKUP($O1701,'APOIO-DESPESAS'!$A$3:$N$962,2,FALSE)="","",VLOOKUP($O1701,'APOIO-DESPESAS'!$A$3:$N$962,2,FALSE)),"")</f>
        <v/>
      </c>
      <c r="B1701" s="223" t="str">
        <f>IFERROR(IF(VLOOKUP($O1701,'APOIO-DESPESAS'!$A$3:$N$962,3,FALSE)="","",VLOOKUP($O1701,'APOIO-DESPESAS'!$A$3:$N$962,3,FALSE)),"")</f>
        <v/>
      </c>
      <c r="C1701" s="223" t="str">
        <f>IFERROR(IF(VLOOKUP($O1701,'APOIO-DESPESAS'!$A$3:$N$962,4,FALSE)="","",VLOOKUP($O1701,'APOIO-DESPESAS'!$A$3:$N$962,4,FALSE)),"")</f>
        <v/>
      </c>
      <c r="D1701" s="223" t="str">
        <f>IFERROR(IF(VLOOKUP($O1701,'APOIO-DESPESAS'!$A$3:$N$962,5,FALSE)="","",VLOOKUP($O1701,'APOIO-DESPESAS'!$A$3:$N$962,5,FALSE)),"")</f>
        <v/>
      </c>
      <c r="E1701" s="223" t="str">
        <f>IFERROR(IF(VLOOKUP($O1701,'APOIO-DESPESAS'!$A$3:$N$962,6,FALSE)="","",VLOOKUP($O1701,'APOIO-DESPESAS'!$A$3:$N$962,6,FALSE)),"")</f>
        <v/>
      </c>
      <c r="F1701" s="223" t="str">
        <f>IFERROR(IF(VLOOKUP($O1701,'APOIO-DESPESAS'!$A$3:$N$962,7,FALSE)="","",VLOOKUP($O1701,'APOIO-DESPESAS'!$A$3:$N$962,7,FALSE)),"")</f>
        <v/>
      </c>
      <c r="G1701" s="223" t="str">
        <f>IFERROR(IF(VLOOKUP($O1701,'APOIO-DESPESAS'!$A$3:$N$962,8,FALSE)="","",VLOOKUP($O1701,'APOIO-DESPESAS'!$A$3:$N$962,8,FALSE)),"")</f>
        <v/>
      </c>
      <c r="H1701" s="223" t="str">
        <f>IFERROR(IF(VLOOKUP($O1701,'APOIO-DESPESAS'!$A$3:$N$962,9,FALSE)="","",VLOOKUP($O1701,'APOIO-DESPESAS'!$A$3:$N$962,9,FALSE)),"")</f>
        <v/>
      </c>
      <c r="I1701" s="223" t="str">
        <f>IFERROR(IF(VLOOKUP($O1701,'APOIO-DESPESAS'!$A$3:$N$962,10,FALSE)="","",VLOOKUP($O1701,'APOIO-DESPESAS'!$A$3:$N$962,10,FALSE)),"")</f>
        <v/>
      </c>
      <c r="J1701" s="223" t="str">
        <f>IFERROR(IF(VLOOKUP($O1701,'APOIO-DESPESAS'!$A$3:$N$962,11,FALSE)="","",VLOOKUP($O1701,'APOIO-DESPESAS'!$A$3:$N$962,11,FALSE)),"")</f>
        <v/>
      </c>
      <c r="K1701" s="223" t="str">
        <f>IFERROR(IF(VLOOKUP($O1701,'APOIO-DESPESAS'!$A$3:$N$962,12,FALSE)="","",VLOOKUP($O1701,'APOIO-DESPESAS'!$A$3:$N$962,12,FALSE)),"")</f>
        <v/>
      </c>
      <c r="L1701" s="223" t="str">
        <f>IFERROR(IF(VLOOKUP($O1701,'APOIO-DESPESAS'!$A$3:$N$962,13,FALSE)="","",VLOOKUP($O1701,'APOIO-DESPESAS'!$A$3:$N$962,13,FALSE)),"")</f>
        <v/>
      </c>
      <c r="M1701" s="223" t="str">
        <f>IFERROR(IF(VLOOKUP($O1701,'APOIO-DESPESAS'!$A$3:$N$962,14,FALSE)="","",VLOOKUP($O1701,'APOIO-DESPESAS'!$A$3:$N$962,14,FALSE)),"")</f>
        <v/>
      </c>
      <c r="O1701" s="223">
        <f t="shared" si="26"/>
        <v>1699</v>
      </c>
    </row>
    <row r="1702" spans="1:15" x14ac:dyDescent="0.25">
      <c r="A1702" s="223" t="str">
        <f>IFERROR(IF(VLOOKUP($O1702,'APOIO-DESPESAS'!$A$3:$N$962,2,FALSE)="","",VLOOKUP($O1702,'APOIO-DESPESAS'!$A$3:$N$962,2,FALSE)),"")</f>
        <v/>
      </c>
      <c r="B1702" s="223" t="str">
        <f>IFERROR(IF(VLOOKUP($O1702,'APOIO-DESPESAS'!$A$3:$N$962,3,FALSE)="","",VLOOKUP($O1702,'APOIO-DESPESAS'!$A$3:$N$962,3,FALSE)),"")</f>
        <v/>
      </c>
      <c r="C1702" s="223" t="str">
        <f>IFERROR(IF(VLOOKUP($O1702,'APOIO-DESPESAS'!$A$3:$N$962,4,FALSE)="","",VLOOKUP($O1702,'APOIO-DESPESAS'!$A$3:$N$962,4,FALSE)),"")</f>
        <v/>
      </c>
      <c r="D1702" s="223" t="str">
        <f>IFERROR(IF(VLOOKUP($O1702,'APOIO-DESPESAS'!$A$3:$N$962,5,FALSE)="","",VLOOKUP($O1702,'APOIO-DESPESAS'!$A$3:$N$962,5,FALSE)),"")</f>
        <v/>
      </c>
      <c r="E1702" s="223" t="str">
        <f>IFERROR(IF(VLOOKUP($O1702,'APOIO-DESPESAS'!$A$3:$N$962,6,FALSE)="","",VLOOKUP($O1702,'APOIO-DESPESAS'!$A$3:$N$962,6,FALSE)),"")</f>
        <v/>
      </c>
      <c r="F1702" s="223" t="str">
        <f>IFERROR(IF(VLOOKUP($O1702,'APOIO-DESPESAS'!$A$3:$N$962,7,FALSE)="","",VLOOKUP($O1702,'APOIO-DESPESAS'!$A$3:$N$962,7,FALSE)),"")</f>
        <v/>
      </c>
      <c r="G1702" s="223" t="str">
        <f>IFERROR(IF(VLOOKUP($O1702,'APOIO-DESPESAS'!$A$3:$N$962,8,FALSE)="","",VLOOKUP($O1702,'APOIO-DESPESAS'!$A$3:$N$962,8,FALSE)),"")</f>
        <v/>
      </c>
      <c r="H1702" s="223" t="str">
        <f>IFERROR(IF(VLOOKUP($O1702,'APOIO-DESPESAS'!$A$3:$N$962,9,FALSE)="","",VLOOKUP($O1702,'APOIO-DESPESAS'!$A$3:$N$962,9,FALSE)),"")</f>
        <v/>
      </c>
      <c r="I1702" s="223" t="str">
        <f>IFERROR(IF(VLOOKUP($O1702,'APOIO-DESPESAS'!$A$3:$N$962,10,FALSE)="","",VLOOKUP($O1702,'APOIO-DESPESAS'!$A$3:$N$962,10,FALSE)),"")</f>
        <v/>
      </c>
      <c r="J1702" s="223" t="str">
        <f>IFERROR(IF(VLOOKUP($O1702,'APOIO-DESPESAS'!$A$3:$N$962,11,FALSE)="","",VLOOKUP($O1702,'APOIO-DESPESAS'!$A$3:$N$962,11,FALSE)),"")</f>
        <v/>
      </c>
      <c r="K1702" s="223" t="str">
        <f>IFERROR(IF(VLOOKUP($O1702,'APOIO-DESPESAS'!$A$3:$N$962,12,FALSE)="","",VLOOKUP($O1702,'APOIO-DESPESAS'!$A$3:$N$962,12,FALSE)),"")</f>
        <v/>
      </c>
      <c r="L1702" s="223" t="str">
        <f>IFERROR(IF(VLOOKUP($O1702,'APOIO-DESPESAS'!$A$3:$N$962,13,FALSE)="","",VLOOKUP($O1702,'APOIO-DESPESAS'!$A$3:$N$962,13,FALSE)),"")</f>
        <v/>
      </c>
      <c r="M1702" s="223" t="str">
        <f>IFERROR(IF(VLOOKUP($O1702,'APOIO-DESPESAS'!$A$3:$N$962,14,FALSE)="","",VLOOKUP($O1702,'APOIO-DESPESAS'!$A$3:$N$962,14,FALSE)),"")</f>
        <v/>
      </c>
      <c r="O1702" s="223">
        <f t="shared" si="26"/>
        <v>1700</v>
      </c>
    </row>
    <row r="1703" spans="1:15" x14ac:dyDescent="0.25">
      <c r="A1703" s="223" t="str">
        <f>IFERROR(IF(VLOOKUP($O1703,'APOIO-DESPESAS'!$A$3:$N$962,2,FALSE)="","",VLOOKUP($O1703,'APOIO-DESPESAS'!$A$3:$N$962,2,FALSE)),"")</f>
        <v/>
      </c>
      <c r="B1703" s="223" t="str">
        <f>IFERROR(IF(VLOOKUP($O1703,'APOIO-DESPESAS'!$A$3:$N$962,3,FALSE)="","",VLOOKUP($O1703,'APOIO-DESPESAS'!$A$3:$N$962,3,FALSE)),"")</f>
        <v/>
      </c>
      <c r="C1703" s="223" t="str">
        <f>IFERROR(IF(VLOOKUP($O1703,'APOIO-DESPESAS'!$A$3:$N$962,4,FALSE)="","",VLOOKUP($O1703,'APOIO-DESPESAS'!$A$3:$N$962,4,FALSE)),"")</f>
        <v/>
      </c>
      <c r="D1703" s="223" t="str">
        <f>IFERROR(IF(VLOOKUP($O1703,'APOIO-DESPESAS'!$A$3:$N$962,5,FALSE)="","",VLOOKUP($O1703,'APOIO-DESPESAS'!$A$3:$N$962,5,FALSE)),"")</f>
        <v/>
      </c>
      <c r="E1703" s="223" t="str">
        <f>IFERROR(IF(VLOOKUP($O1703,'APOIO-DESPESAS'!$A$3:$N$962,6,FALSE)="","",VLOOKUP($O1703,'APOIO-DESPESAS'!$A$3:$N$962,6,FALSE)),"")</f>
        <v/>
      </c>
      <c r="F1703" s="223" t="str">
        <f>IFERROR(IF(VLOOKUP($O1703,'APOIO-DESPESAS'!$A$3:$N$962,7,FALSE)="","",VLOOKUP($O1703,'APOIO-DESPESAS'!$A$3:$N$962,7,FALSE)),"")</f>
        <v/>
      </c>
      <c r="G1703" s="223" t="str">
        <f>IFERROR(IF(VLOOKUP($O1703,'APOIO-DESPESAS'!$A$3:$N$962,8,FALSE)="","",VLOOKUP($O1703,'APOIO-DESPESAS'!$A$3:$N$962,8,FALSE)),"")</f>
        <v/>
      </c>
      <c r="H1703" s="223" t="str">
        <f>IFERROR(IF(VLOOKUP($O1703,'APOIO-DESPESAS'!$A$3:$N$962,9,FALSE)="","",VLOOKUP($O1703,'APOIO-DESPESAS'!$A$3:$N$962,9,FALSE)),"")</f>
        <v/>
      </c>
      <c r="I1703" s="223" t="str">
        <f>IFERROR(IF(VLOOKUP($O1703,'APOIO-DESPESAS'!$A$3:$N$962,10,FALSE)="","",VLOOKUP($O1703,'APOIO-DESPESAS'!$A$3:$N$962,10,FALSE)),"")</f>
        <v/>
      </c>
      <c r="J1703" s="223" t="str">
        <f>IFERROR(IF(VLOOKUP($O1703,'APOIO-DESPESAS'!$A$3:$N$962,11,FALSE)="","",VLOOKUP($O1703,'APOIO-DESPESAS'!$A$3:$N$962,11,FALSE)),"")</f>
        <v/>
      </c>
      <c r="K1703" s="223" t="str">
        <f>IFERROR(IF(VLOOKUP($O1703,'APOIO-DESPESAS'!$A$3:$N$962,12,FALSE)="","",VLOOKUP($O1703,'APOIO-DESPESAS'!$A$3:$N$962,12,FALSE)),"")</f>
        <v/>
      </c>
      <c r="L1703" s="223" t="str">
        <f>IFERROR(IF(VLOOKUP($O1703,'APOIO-DESPESAS'!$A$3:$N$962,13,FALSE)="","",VLOOKUP($O1703,'APOIO-DESPESAS'!$A$3:$N$962,13,FALSE)),"")</f>
        <v/>
      </c>
      <c r="M1703" s="223" t="str">
        <f>IFERROR(IF(VLOOKUP($O1703,'APOIO-DESPESAS'!$A$3:$N$962,14,FALSE)="","",VLOOKUP($O1703,'APOIO-DESPESAS'!$A$3:$N$962,14,FALSE)),"")</f>
        <v/>
      </c>
      <c r="O1703" s="223">
        <f t="shared" si="26"/>
        <v>1701</v>
      </c>
    </row>
    <row r="1704" spans="1:15" x14ac:dyDescent="0.25">
      <c r="A1704" s="223" t="str">
        <f>IFERROR(IF(VLOOKUP($O1704,'APOIO-DESPESAS'!$A$3:$N$962,2,FALSE)="","",VLOOKUP($O1704,'APOIO-DESPESAS'!$A$3:$N$962,2,FALSE)),"")</f>
        <v/>
      </c>
      <c r="B1704" s="223" t="str">
        <f>IFERROR(IF(VLOOKUP($O1704,'APOIO-DESPESAS'!$A$3:$N$962,3,FALSE)="","",VLOOKUP($O1704,'APOIO-DESPESAS'!$A$3:$N$962,3,FALSE)),"")</f>
        <v/>
      </c>
      <c r="C1704" s="223" t="str">
        <f>IFERROR(IF(VLOOKUP($O1704,'APOIO-DESPESAS'!$A$3:$N$962,4,FALSE)="","",VLOOKUP($O1704,'APOIO-DESPESAS'!$A$3:$N$962,4,FALSE)),"")</f>
        <v/>
      </c>
      <c r="D1704" s="223" t="str">
        <f>IFERROR(IF(VLOOKUP($O1704,'APOIO-DESPESAS'!$A$3:$N$962,5,FALSE)="","",VLOOKUP($O1704,'APOIO-DESPESAS'!$A$3:$N$962,5,FALSE)),"")</f>
        <v/>
      </c>
      <c r="E1704" s="223" t="str">
        <f>IFERROR(IF(VLOOKUP($O1704,'APOIO-DESPESAS'!$A$3:$N$962,6,FALSE)="","",VLOOKUP($O1704,'APOIO-DESPESAS'!$A$3:$N$962,6,FALSE)),"")</f>
        <v/>
      </c>
      <c r="F1704" s="223" t="str">
        <f>IFERROR(IF(VLOOKUP($O1704,'APOIO-DESPESAS'!$A$3:$N$962,7,FALSE)="","",VLOOKUP($O1704,'APOIO-DESPESAS'!$A$3:$N$962,7,FALSE)),"")</f>
        <v/>
      </c>
      <c r="G1704" s="223" t="str">
        <f>IFERROR(IF(VLOOKUP($O1704,'APOIO-DESPESAS'!$A$3:$N$962,8,FALSE)="","",VLOOKUP($O1704,'APOIO-DESPESAS'!$A$3:$N$962,8,FALSE)),"")</f>
        <v/>
      </c>
      <c r="H1704" s="223" t="str">
        <f>IFERROR(IF(VLOOKUP($O1704,'APOIO-DESPESAS'!$A$3:$N$962,9,FALSE)="","",VLOOKUP($O1704,'APOIO-DESPESAS'!$A$3:$N$962,9,FALSE)),"")</f>
        <v/>
      </c>
      <c r="I1704" s="223" t="str">
        <f>IFERROR(IF(VLOOKUP($O1704,'APOIO-DESPESAS'!$A$3:$N$962,10,FALSE)="","",VLOOKUP($O1704,'APOIO-DESPESAS'!$A$3:$N$962,10,FALSE)),"")</f>
        <v/>
      </c>
      <c r="J1704" s="223" t="str">
        <f>IFERROR(IF(VLOOKUP($O1704,'APOIO-DESPESAS'!$A$3:$N$962,11,FALSE)="","",VLOOKUP($O1704,'APOIO-DESPESAS'!$A$3:$N$962,11,FALSE)),"")</f>
        <v/>
      </c>
      <c r="K1704" s="223" t="str">
        <f>IFERROR(IF(VLOOKUP($O1704,'APOIO-DESPESAS'!$A$3:$N$962,12,FALSE)="","",VLOOKUP($O1704,'APOIO-DESPESAS'!$A$3:$N$962,12,FALSE)),"")</f>
        <v/>
      </c>
      <c r="L1704" s="223" t="str">
        <f>IFERROR(IF(VLOOKUP($O1704,'APOIO-DESPESAS'!$A$3:$N$962,13,FALSE)="","",VLOOKUP($O1704,'APOIO-DESPESAS'!$A$3:$N$962,13,FALSE)),"")</f>
        <v/>
      </c>
      <c r="M1704" s="223" t="str">
        <f>IFERROR(IF(VLOOKUP($O1704,'APOIO-DESPESAS'!$A$3:$N$962,14,FALSE)="","",VLOOKUP($O1704,'APOIO-DESPESAS'!$A$3:$N$962,14,FALSE)),"")</f>
        <v/>
      </c>
      <c r="O1704" s="223">
        <f t="shared" si="26"/>
        <v>1702</v>
      </c>
    </row>
    <row r="1705" spans="1:15" x14ac:dyDescent="0.25">
      <c r="A1705" s="223" t="str">
        <f>IFERROR(IF(VLOOKUP($O1705,'APOIO-DESPESAS'!$A$3:$N$962,2,FALSE)="","",VLOOKUP($O1705,'APOIO-DESPESAS'!$A$3:$N$962,2,FALSE)),"")</f>
        <v/>
      </c>
      <c r="B1705" s="223" t="str">
        <f>IFERROR(IF(VLOOKUP($O1705,'APOIO-DESPESAS'!$A$3:$N$962,3,FALSE)="","",VLOOKUP($O1705,'APOIO-DESPESAS'!$A$3:$N$962,3,FALSE)),"")</f>
        <v/>
      </c>
      <c r="C1705" s="223" t="str">
        <f>IFERROR(IF(VLOOKUP($O1705,'APOIO-DESPESAS'!$A$3:$N$962,4,FALSE)="","",VLOOKUP($O1705,'APOIO-DESPESAS'!$A$3:$N$962,4,FALSE)),"")</f>
        <v/>
      </c>
      <c r="D1705" s="223" t="str">
        <f>IFERROR(IF(VLOOKUP($O1705,'APOIO-DESPESAS'!$A$3:$N$962,5,FALSE)="","",VLOOKUP($O1705,'APOIO-DESPESAS'!$A$3:$N$962,5,FALSE)),"")</f>
        <v/>
      </c>
      <c r="E1705" s="223" t="str">
        <f>IFERROR(IF(VLOOKUP($O1705,'APOIO-DESPESAS'!$A$3:$N$962,6,FALSE)="","",VLOOKUP($O1705,'APOIO-DESPESAS'!$A$3:$N$962,6,FALSE)),"")</f>
        <v/>
      </c>
      <c r="F1705" s="223" t="str">
        <f>IFERROR(IF(VLOOKUP($O1705,'APOIO-DESPESAS'!$A$3:$N$962,7,FALSE)="","",VLOOKUP($O1705,'APOIO-DESPESAS'!$A$3:$N$962,7,FALSE)),"")</f>
        <v/>
      </c>
      <c r="G1705" s="223" t="str">
        <f>IFERROR(IF(VLOOKUP($O1705,'APOIO-DESPESAS'!$A$3:$N$962,8,FALSE)="","",VLOOKUP($O1705,'APOIO-DESPESAS'!$A$3:$N$962,8,FALSE)),"")</f>
        <v/>
      </c>
      <c r="H1705" s="223" t="str">
        <f>IFERROR(IF(VLOOKUP($O1705,'APOIO-DESPESAS'!$A$3:$N$962,9,FALSE)="","",VLOOKUP($O1705,'APOIO-DESPESAS'!$A$3:$N$962,9,FALSE)),"")</f>
        <v/>
      </c>
      <c r="I1705" s="223" t="str">
        <f>IFERROR(IF(VLOOKUP($O1705,'APOIO-DESPESAS'!$A$3:$N$962,10,FALSE)="","",VLOOKUP($O1705,'APOIO-DESPESAS'!$A$3:$N$962,10,FALSE)),"")</f>
        <v/>
      </c>
      <c r="J1705" s="223" t="str">
        <f>IFERROR(IF(VLOOKUP($O1705,'APOIO-DESPESAS'!$A$3:$N$962,11,FALSE)="","",VLOOKUP($O1705,'APOIO-DESPESAS'!$A$3:$N$962,11,FALSE)),"")</f>
        <v/>
      </c>
      <c r="K1705" s="223" t="str">
        <f>IFERROR(IF(VLOOKUP($O1705,'APOIO-DESPESAS'!$A$3:$N$962,12,FALSE)="","",VLOOKUP($O1705,'APOIO-DESPESAS'!$A$3:$N$962,12,FALSE)),"")</f>
        <v/>
      </c>
      <c r="L1705" s="223" t="str">
        <f>IFERROR(IF(VLOOKUP($O1705,'APOIO-DESPESAS'!$A$3:$N$962,13,FALSE)="","",VLOOKUP($O1705,'APOIO-DESPESAS'!$A$3:$N$962,13,FALSE)),"")</f>
        <v/>
      </c>
      <c r="M1705" s="223" t="str">
        <f>IFERROR(IF(VLOOKUP($O1705,'APOIO-DESPESAS'!$A$3:$N$962,14,FALSE)="","",VLOOKUP($O1705,'APOIO-DESPESAS'!$A$3:$N$962,14,FALSE)),"")</f>
        <v/>
      </c>
      <c r="O1705" s="223">
        <f t="shared" si="26"/>
        <v>1703</v>
      </c>
    </row>
    <row r="1706" spans="1:15" x14ac:dyDescent="0.25">
      <c r="A1706" s="223" t="str">
        <f>IFERROR(IF(VLOOKUP($O1706,'APOIO-DESPESAS'!$A$3:$N$962,2,FALSE)="","",VLOOKUP($O1706,'APOIO-DESPESAS'!$A$3:$N$962,2,FALSE)),"")</f>
        <v/>
      </c>
      <c r="B1706" s="223" t="str">
        <f>IFERROR(IF(VLOOKUP($O1706,'APOIO-DESPESAS'!$A$3:$N$962,3,FALSE)="","",VLOOKUP($O1706,'APOIO-DESPESAS'!$A$3:$N$962,3,FALSE)),"")</f>
        <v/>
      </c>
      <c r="C1706" s="223" t="str">
        <f>IFERROR(IF(VLOOKUP($O1706,'APOIO-DESPESAS'!$A$3:$N$962,4,FALSE)="","",VLOOKUP($O1706,'APOIO-DESPESAS'!$A$3:$N$962,4,FALSE)),"")</f>
        <v/>
      </c>
      <c r="D1706" s="223" t="str">
        <f>IFERROR(IF(VLOOKUP($O1706,'APOIO-DESPESAS'!$A$3:$N$962,5,FALSE)="","",VLOOKUP($O1706,'APOIO-DESPESAS'!$A$3:$N$962,5,FALSE)),"")</f>
        <v/>
      </c>
      <c r="E1706" s="223" t="str">
        <f>IFERROR(IF(VLOOKUP($O1706,'APOIO-DESPESAS'!$A$3:$N$962,6,FALSE)="","",VLOOKUP($O1706,'APOIO-DESPESAS'!$A$3:$N$962,6,FALSE)),"")</f>
        <v/>
      </c>
      <c r="F1706" s="223" t="str">
        <f>IFERROR(IF(VLOOKUP($O1706,'APOIO-DESPESAS'!$A$3:$N$962,7,FALSE)="","",VLOOKUP($O1706,'APOIO-DESPESAS'!$A$3:$N$962,7,FALSE)),"")</f>
        <v/>
      </c>
      <c r="G1706" s="223" t="str">
        <f>IFERROR(IF(VLOOKUP($O1706,'APOIO-DESPESAS'!$A$3:$N$962,8,FALSE)="","",VLOOKUP($O1706,'APOIO-DESPESAS'!$A$3:$N$962,8,FALSE)),"")</f>
        <v/>
      </c>
      <c r="H1706" s="223" t="str">
        <f>IFERROR(IF(VLOOKUP($O1706,'APOIO-DESPESAS'!$A$3:$N$962,9,FALSE)="","",VLOOKUP($O1706,'APOIO-DESPESAS'!$A$3:$N$962,9,FALSE)),"")</f>
        <v/>
      </c>
      <c r="I1706" s="223" t="str">
        <f>IFERROR(IF(VLOOKUP($O1706,'APOIO-DESPESAS'!$A$3:$N$962,10,FALSE)="","",VLOOKUP($O1706,'APOIO-DESPESAS'!$A$3:$N$962,10,FALSE)),"")</f>
        <v/>
      </c>
      <c r="J1706" s="223" t="str">
        <f>IFERROR(IF(VLOOKUP($O1706,'APOIO-DESPESAS'!$A$3:$N$962,11,FALSE)="","",VLOOKUP($O1706,'APOIO-DESPESAS'!$A$3:$N$962,11,FALSE)),"")</f>
        <v/>
      </c>
      <c r="K1706" s="223" t="str">
        <f>IFERROR(IF(VLOOKUP($O1706,'APOIO-DESPESAS'!$A$3:$N$962,12,FALSE)="","",VLOOKUP($O1706,'APOIO-DESPESAS'!$A$3:$N$962,12,FALSE)),"")</f>
        <v/>
      </c>
      <c r="L1706" s="223" t="str">
        <f>IFERROR(IF(VLOOKUP($O1706,'APOIO-DESPESAS'!$A$3:$N$962,13,FALSE)="","",VLOOKUP($O1706,'APOIO-DESPESAS'!$A$3:$N$962,13,FALSE)),"")</f>
        <v/>
      </c>
      <c r="M1706" s="223" t="str">
        <f>IFERROR(IF(VLOOKUP($O1706,'APOIO-DESPESAS'!$A$3:$N$962,14,FALSE)="","",VLOOKUP($O1706,'APOIO-DESPESAS'!$A$3:$N$962,14,FALSE)),"")</f>
        <v/>
      </c>
      <c r="O1706" s="223">
        <f t="shared" si="26"/>
        <v>1704</v>
      </c>
    </row>
    <row r="1707" spans="1:15" x14ac:dyDescent="0.25">
      <c r="A1707" s="223" t="str">
        <f>IFERROR(IF(VLOOKUP($O1707,'APOIO-DESPESAS'!$A$3:$N$962,2,FALSE)="","",VLOOKUP($O1707,'APOIO-DESPESAS'!$A$3:$N$962,2,FALSE)),"")</f>
        <v/>
      </c>
      <c r="B1707" s="223" t="str">
        <f>IFERROR(IF(VLOOKUP($O1707,'APOIO-DESPESAS'!$A$3:$N$962,3,FALSE)="","",VLOOKUP($O1707,'APOIO-DESPESAS'!$A$3:$N$962,3,FALSE)),"")</f>
        <v/>
      </c>
      <c r="C1707" s="223" t="str">
        <f>IFERROR(IF(VLOOKUP($O1707,'APOIO-DESPESAS'!$A$3:$N$962,4,FALSE)="","",VLOOKUP($O1707,'APOIO-DESPESAS'!$A$3:$N$962,4,FALSE)),"")</f>
        <v/>
      </c>
      <c r="D1707" s="223" t="str">
        <f>IFERROR(IF(VLOOKUP($O1707,'APOIO-DESPESAS'!$A$3:$N$962,5,FALSE)="","",VLOOKUP($O1707,'APOIO-DESPESAS'!$A$3:$N$962,5,FALSE)),"")</f>
        <v/>
      </c>
      <c r="E1707" s="223" t="str">
        <f>IFERROR(IF(VLOOKUP($O1707,'APOIO-DESPESAS'!$A$3:$N$962,6,FALSE)="","",VLOOKUP($O1707,'APOIO-DESPESAS'!$A$3:$N$962,6,FALSE)),"")</f>
        <v/>
      </c>
      <c r="F1707" s="223" t="str">
        <f>IFERROR(IF(VLOOKUP($O1707,'APOIO-DESPESAS'!$A$3:$N$962,7,FALSE)="","",VLOOKUP($O1707,'APOIO-DESPESAS'!$A$3:$N$962,7,FALSE)),"")</f>
        <v/>
      </c>
      <c r="G1707" s="223" t="str">
        <f>IFERROR(IF(VLOOKUP($O1707,'APOIO-DESPESAS'!$A$3:$N$962,8,FALSE)="","",VLOOKUP($O1707,'APOIO-DESPESAS'!$A$3:$N$962,8,FALSE)),"")</f>
        <v/>
      </c>
      <c r="H1707" s="223" t="str">
        <f>IFERROR(IF(VLOOKUP($O1707,'APOIO-DESPESAS'!$A$3:$N$962,9,FALSE)="","",VLOOKUP($O1707,'APOIO-DESPESAS'!$A$3:$N$962,9,FALSE)),"")</f>
        <v/>
      </c>
      <c r="I1707" s="223" t="str">
        <f>IFERROR(IF(VLOOKUP($O1707,'APOIO-DESPESAS'!$A$3:$N$962,10,FALSE)="","",VLOOKUP($O1707,'APOIO-DESPESAS'!$A$3:$N$962,10,FALSE)),"")</f>
        <v/>
      </c>
      <c r="J1707" s="223" t="str">
        <f>IFERROR(IF(VLOOKUP($O1707,'APOIO-DESPESAS'!$A$3:$N$962,11,FALSE)="","",VLOOKUP($O1707,'APOIO-DESPESAS'!$A$3:$N$962,11,FALSE)),"")</f>
        <v/>
      </c>
      <c r="K1707" s="223" t="str">
        <f>IFERROR(IF(VLOOKUP($O1707,'APOIO-DESPESAS'!$A$3:$N$962,12,FALSE)="","",VLOOKUP($O1707,'APOIO-DESPESAS'!$A$3:$N$962,12,FALSE)),"")</f>
        <v/>
      </c>
      <c r="L1707" s="223" t="str">
        <f>IFERROR(IF(VLOOKUP($O1707,'APOIO-DESPESAS'!$A$3:$N$962,13,FALSE)="","",VLOOKUP($O1707,'APOIO-DESPESAS'!$A$3:$N$962,13,FALSE)),"")</f>
        <v/>
      </c>
      <c r="M1707" s="223" t="str">
        <f>IFERROR(IF(VLOOKUP($O1707,'APOIO-DESPESAS'!$A$3:$N$962,14,FALSE)="","",VLOOKUP($O1707,'APOIO-DESPESAS'!$A$3:$N$962,14,FALSE)),"")</f>
        <v/>
      </c>
      <c r="O1707" s="223">
        <f t="shared" si="26"/>
        <v>1705</v>
      </c>
    </row>
    <row r="1708" spans="1:15" x14ac:dyDescent="0.25">
      <c r="A1708" s="223" t="str">
        <f>IFERROR(IF(VLOOKUP($O1708,'APOIO-DESPESAS'!$A$3:$N$962,2,FALSE)="","",VLOOKUP($O1708,'APOIO-DESPESAS'!$A$3:$N$962,2,FALSE)),"")</f>
        <v/>
      </c>
      <c r="B1708" s="223" t="str">
        <f>IFERROR(IF(VLOOKUP($O1708,'APOIO-DESPESAS'!$A$3:$N$962,3,FALSE)="","",VLOOKUP($O1708,'APOIO-DESPESAS'!$A$3:$N$962,3,FALSE)),"")</f>
        <v/>
      </c>
      <c r="C1708" s="223" t="str">
        <f>IFERROR(IF(VLOOKUP($O1708,'APOIO-DESPESAS'!$A$3:$N$962,4,FALSE)="","",VLOOKUP($O1708,'APOIO-DESPESAS'!$A$3:$N$962,4,FALSE)),"")</f>
        <v/>
      </c>
      <c r="D1708" s="223" t="str">
        <f>IFERROR(IF(VLOOKUP($O1708,'APOIO-DESPESAS'!$A$3:$N$962,5,FALSE)="","",VLOOKUP($O1708,'APOIO-DESPESAS'!$A$3:$N$962,5,FALSE)),"")</f>
        <v/>
      </c>
      <c r="E1708" s="223" t="str">
        <f>IFERROR(IF(VLOOKUP($O1708,'APOIO-DESPESAS'!$A$3:$N$962,6,FALSE)="","",VLOOKUP($O1708,'APOIO-DESPESAS'!$A$3:$N$962,6,FALSE)),"")</f>
        <v/>
      </c>
      <c r="F1708" s="223" t="str">
        <f>IFERROR(IF(VLOOKUP($O1708,'APOIO-DESPESAS'!$A$3:$N$962,7,FALSE)="","",VLOOKUP($O1708,'APOIO-DESPESAS'!$A$3:$N$962,7,FALSE)),"")</f>
        <v/>
      </c>
      <c r="G1708" s="223" t="str">
        <f>IFERROR(IF(VLOOKUP($O1708,'APOIO-DESPESAS'!$A$3:$N$962,8,FALSE)="","",VLOOKUP($O1708,'APOIO-DESPESAS'!$A$3:$N$962,8,FALSE)),"")</f>
        <v/>
      </c>
      <c r="H1708" s="223" t="str">
        <f>IFERROR(IF(VLOOKUP($O1708,'APOIO-DESPESAS'!$A$3:$N$962,9,FALSE)="","",VLOOKUP($O1708,'APOIO-DESPESAS'!$A$3:$N$962,9,FALSE)),"")</f>
        <v/>
      </c>
      <c r="I1708" s="223" t="str">
        <f>IFERROR(IF(VLOOKUP($O1708,'APOIO-DESPESAS'!$A$3:$N$962,10,FALSE)="","",VLOOKUP($O1708,'APOIO-DESPESAS'!$A$3:$N$962,10,FALSE)),"")</f>
        <v/>
      </c>
      <c r="J1708" s="223" t="str">
        <f>IFERROR(IF(VLOOKUP($O1708,'APOIO-DESPESAS'!$A$3:$N$962,11,FALSE)="","",VLOOKUP($O1708,'APOIO-DESPESAS'!$A$3:$N$962,11,FALSE)),"")</f>
        <v/>
      </c>
      <c r="K1708" s="223" t="str">
        <f>IFERROR(IF(VLOOKUP($O1708,'APOIO-DESPESAS'!$A$3:$N$962,12,FALSE)="","",VLOOKUP($O1708,'APOIO-DESPESAS'!$A$3:$N$962,12,FALSE)),"")</f>
        <v/>
      </c>
      <c r="L1708" s="223" t="str">
        <f>IFERROR(IF(VLOOKUP($O1708,'APOIO-DESPESAS'!$A$3:$N$962,13,FALSE)="","",VLOOKUP($O1708,'APOIO-DESPESAS'!$A$3:$N$962,13,FALSE)),"")</f>
        <v/>
      </c>
      <c r="M1708" s="223" t="str">
        <f>IFERROR(IF(VLOOKUP($O1708,'APOIO-DESPESAS'!$A$3:$N$962,14,FALSE)="","",VLOOKUP($O1708,'APOIO-DESPESAS'!$A$3:$N$962,14,FALSE)),"")</f>
        <v/>
      </c>
      <c r="O1708" s="223">
        <f t="shared" si="26"/>
        <v>1706</v>
      </c>
    </row>
    <row r="1709" spans="1:15" x14ac:dyDescent="0.25">
      <c r="A1709" s="223" t="str">
        <f>IFERROR(IF(VLOOKUP($O1709,'APOIO-DESPESAS'!$A$3:$N$962,2,FALSE)="","",VLOOKUP($O1709,'APOIO-DESPESAS'!$A$3:$N$962,2,FALSE)),"")</f>
        <v/>
      </c>
      <c r="B1709" s="223" t="str">
        <f>IFERROR(IF(VLOOKUP($O1709,'APOIO-DESPESAS'!$A$3:$N$962,3,FALSE)="","",VLOOKUP($O1709,'APOIO-DESPESAS'!$A$3:$N$962,3,FALSE)),"")</f>
        <v/>
      </c>
      <c r="C1709" s="223" t="str">
        <f>IFERROR(IF(VLOOKUP($O1709,'APOIO-DESPESAS'!$A$3:$N$962,4,FALSE)="","",VLOOKUP($O1709,'APOIO-DESPESAS'!$A$3:$N$962,4,FALSE)),"")</f>
        <v/>
      </c>
      <c r="D1709" s="223" t="str">
        <f>IFERROR(IF(VLOOKUP($O1709,'APOIO-DESPESAS'!$A$3:$N$962,5,FALSE)="","",VLOOKUP($O1709,'APOIO-DESPESAS'!$A$3:$N$962,5,FALSE)),"")</f>
        <v/>
      </c>
      <c r="E1709" s="223" t="str">
        <f>IFERROR(IF(VLOOKUP($O1709,'APOIO-DESPESAS'!$A$3:$N$962,6,FALSE)="","",VLOOKUP($O1709,'APOIO-DESPESAS'!$A$3:$N$962,6,FALSE)),"")</f>
        <v/>
      </c>
      <c r="F1709" s="223" t="str">
        <f>IFERROR(IF(VLOOKUP($O1709,'APOIO-DESPESAS'!$A$3:$N$962,7,FALSE)="","",VLOOKUP($O1709,'APOIO-DESPESAS'!$A$3:$N$962,7,FALSE)),"")</f>
        <v/>
      </c>
      <c r="G1709" s="223" t="str">
        <f>IFERROR(IF(VLOOKUP($O1709,'APOIO-DESPESAS'!$A$3:$N$962,8,FALSE)="","",VLOOKUP($O1709,'APOIO-DESPESAS'!$A$3:$N$962,8,FALSE)),"")</f>
        <v/>
      </c>
      <c r="H1709" s="223" t="str">
        <f>IFERROR(IF(VLOOKUP($O1709,'APOIO-DESPESAS'!$A$3:$N$962,9,FALSE)="","",VLOOKUP($O1709,'APOIO-DESPESAS'!$A$3:$N$962,9,FALSE)),"")</f>
        <v/>
      </c>
      <c r="I1709" s="223" t="str">
        <f>IFERROR(IF(VLOOKUP($O1709,'APOIO-DESPESAS'!$A$3:$N$962,10,FALSE)="","",VLOOKUP($O1709,'APOIO-DESPESAS'!$A$3:$N$962,10,FALSE)),"")</f>
        <v/>
      </c>
      <c r="J1709" s="223" t="str">
        <f>IFERROR(IF(VLOOKUP($O1709,'APOIO-DESPESAS'!$A$3:$N$962,11,FALSE)="","",VLOOKUP($O1709,'APOIO-DESPESAS'!$A$3:$N$962,11,FALSE)),"")</f>
        <v/>
      </c>
      <c r="K1709" s="223" t="str">
        <f>IFERROR(IF(VLOOKUP($O1709,'APOIO-DESPESAS'!$A$3:$N$962,12,FALSE)="","",VLOOKUP($O1709,'APOIO-DESPESAS'!$A$3:$N$962,12,FALSE)),"")</f>
        <v/>
      </c>
      <c r="L1709" s="223" t="str">
        <f>IFERROR(IF(VLOOKUP($O1709,'APOIO-DESPESAS'!$A$3:$N$962,13,FALSE)="","",VLOOKUP($O1709,'APOIO-DESPESAS'!$A$3:$N$962,13,FALSE)),"")</f>
        <v/>
      </c>
      <c r="M1709" s="223" t="str">
        <f>IFERROR(IF(VLOOKUP($O1709,'APOIO-DESPESAS'!$A$3:$N$962,14,FALSE)="","",VLOOKUP($O1709,'APOIO-DESPESAS'!$A$3:$N$962,14,FALSE)),"")</f>
        <v/>
      </c>
      <c r="O1709" s="223">
        <f t="shared" si="26"/>
        <v>1707</v>
      </c>
    </row>
    <row r="1710" spans="1:15" x14ac:dyDescent="0.25">
      <c r="A1710" s="223" t="str">
        <f>IFERROR(IF(VLOOKUP($O1710,'APOIO-DESPESAS'!$A$3:$N$962,2,FALSE)="","",VLOOKUP($O1710,'APOIO-DESPESAS'!$A$3:$N$962,2,FALSE)),"")</f>
        <v/>
      </c>
      <c r="B1710" s="223" t="str">
        <f>IFERROR(IF(VLOOKUP($O1710,'APOIO-DESPESAS'!$A$3:$N$962,3,FALSE)="","",VLOOKUP($O1710,'APOIO-DESPESAS'!$A$3:$N$962,3,FALSE)),"")</f>
        <v/>
      </c>
      <c r="C1710" s="223" t="str">
        <f>IFERROR(IF(VLOOKUP($O1710,'APOIO-DESPESAS'!$A$3:$N$962,4,FALSE)="","",VLOOKUP($O1710,'APOIO-DESPESAS'!$A$3:$N$962,4,FALSE)),"")</f>
        <v/>
      </c>
      <c r="D1710" s="223" t="str">
        <f>IFERROR(IF(VLOOKUP($O1710,'APOIO-DESPESAS'!$A$3:$N$962,5,FALSE)="","",VLOOKUP($O1710,'APOIO-DESPESAS'!$A$3:$N$962,5,FALSE)),"")</f>
        <v/>
      </c>
      <c r="E1710" s="223" t="str">
        <f>IFERROR(IF(VLOOKUP($O1710,'APOIO-DESPESAS'!$A$3:$N$962,6,FALSE)="","",VLOOKUP($O1710,'APOIO-DESPESAS'!$A$3:$N$962,6,FALSE)),"")</f>
        <v/>
      </c>
      <c r="F1710" s="223" t="str">
        <f>IFERROR(IF(VLOOKUP($O1710,'APOIO-DESPESAS'!$A$3:$N$962,7,FALSE)="","",VLOOKUP($O1710,'APOIO-DESPESAS'!$A$3:$N$962,7,FALSE)),"")</f>
        <v/>
      </c>
      <c r="G1710" s="223" t="str">
        <f>IFERROR(IF(VLOOKUP($O1710,'APOIO-DESPESAS'!$A$3:$N$962,8,FALSE)="","",VLOOKUP($O1710,'APOIO-DESPESAS'!$A$3:$N$962,8,FALSE)),"")</f>
        <v/>
      </c>
      <c r="H1710" s="223" t="str">
        <f>IFERROR(IF(VLOOKUP($O1710,'APOIO-DESPESAS'!$A$3:$N$962,9,FALSE)="","",VLOOKUP($O1710,'APOIO-DESPESAS'!$A$3:$N$962,9,FALSE)),"")</f>
        <v/>
      </c>
      <c r="I1710" s="223" t="str">
        <f>IFERROR(IF(VLOOKUP($O1710,'APOIO-DESPESAS'!$A$3:$N$962,10,FALSE)="","",VLOOKUP($O1710,'APOIO-DESPESAS'!$A$3:$N$962,10,FALSE)),"")</f>
        <v/>
      </c>
      <c r="J1710" s="223" t="str">
        <f>IFERROR(IF(VLOOKUP($O1710,'APOIO-DESPESAS'!$A$3:$N$962,11,FALSE)="","",VLOOKUP($O1710,'APOIO-DESPESAS'!$A$3:$N$962,11,FALSE)),"")</f>
        <v/>
      </c>
      <c r="K1710" s="223" t="str">
        <f>IFERROR(IF(VLOOKUP($O1710,'APOIO-DESPESAS'!$A$3:$N$962,12,FALSE)="","",VLOOKUP($O1710,'APOIO-DESPESAS'!$A$3:$N$962,12,FALSE)),"")</f>
        <v/>
      </c>
      <c r="L1710" s="223" t="str">
        <f>IFERROR(IF(VLOOKUP($O1710,'APOIO-DESPESAS'!$A$3:$N$962,13,FALSE)="","",VLOOKUP($O1710,'APOIO-DESPESAS'!$A$3:$N$962,13,FALSE)),"")</f>
        <v/>
      </c>
      <c r="M1710" s="223" t="str">
        <f>IFERROR(IF(VLOOKUP($O1710,'APOIO-DESPESAS'!$A$3:$N$962,14,FALSE)="","",VLOOKUP($O1710,'APOIO-DESPESAS'!$A$3:$N$962,14,FALSE)),"")</f>
        <v/>
      </c>
      <c r="O1710" s="223">
        <f t="shared" si="26"/>
        <v>1708</v>
      </c>
    </row>
    <row r="1711" spans="1:15" x14ac:dyDescent="0.25">
      <c r="A1711" s="223" t="str">
        <f>IFERROR(IF(VLOOKUP($O1711,'APOIO-DESPESAS'!$A$3:$N$962,2,FALSE)="","",VLOOKUP($O1711,'APOIO-DESPESAS'!$A$3:$N$962,2,FALSE)),"")</f>
        <v/>
      </c>
      <c r="B1711" s="223" t="str">
        <f>IFERROR(IF(VLOOKUP($O1711,'APOIO-DESPESAS'!$A$3:$N$962,3,FALSE)="","",VLOOKUP($O1711,'APOIO-DESPESAS'!$A$3:$N$962,3,FALSE)),"")</f>
        <v/>
      </c>
      <c r="C1711" s="223" t="str">
        <f>IFERROR(IF(VLOOKUP($O1711,'APOIO-DESPESAS'!$A$3:$N$962,4,FALSE)="","",VLOOKUP($O1711,'APOIO-DESPESAS'!$A$3:$N$962,4,FALSE)),"")</f>
        <v/>
      </c>
      <c r="D1711" s="223" t="str">
        <f>IFERROR(IF(VLOOKUP($O1711,'APOIO-DESPESAS'!$A$3:$N$962,5,FALSE)="","",VLOOKUP($O1711,'APOIO-DESPESAS'!$A$3:$N$962,5,FALSE)),"")</f>
        <v/>
      </c>
      <c r="E1711" s="223" t="str">
        <f>IFERROR(IF(VLOOKUP($O1711,'APOIO-DESPESAS'!$A$3:$N$962,6,FALSE)="","",VLOOKUP($O1711,'APOIO-DESPESAS'!$A$3:$N$962,6,FALSE)),"")</f>
        <v/>
      </c>
      <c r="F1711" s="223" t="str">
        <f>IFERROR(IF(VLOOKUP($O1711,'APOIO-DESPESAS'!$A$3:$N$962,7,FALSE)="","",VLOOKUP($O1711,'APOIO-DESPESAS'!$A$3:$N$962,7,FALSE)),"")</f>
        <v/>
      </c>
      <c r="G1711" s="223" t="str">
        <f>IFERROR(IF(VLOOKUP($O1711,'APOIO-DESPESAS'!$A$3:$N$962,8,FALSE)="","",VLOOKUP($O1711,'APOIO-DESPESAS'!$A$3:$N$962,8,FALSE)),"")</f>
        <v/>
      </c>
      <c r="H1711" s="223" t="str">
        <f>IFERROR(IF(VLOOKUP($O1711,'APOIO-DESPESAS'!$A$3:$N$962,9,FALSE)="","",VLOOKUP($O1711,'APOIO-DESPESAS'!$A$3:$N$962,9,FALSE)),"")</f>
        <v/>
      </c>
      <c r="I1711" s="223" t="str">
        <f>IFERROR(IF(VLOOKUP($O1711,'APOIO-DESPESAS'!$A$3:$N$962,10,FALSE)="","",VLOOKUP($O1711,'APOIO-DESPESAS'!$A$3:$N$962,10,FALSE)),"")</f>
        <v/>
      </c>
      <c r="J1711" s="223" t="str">
        <f>IFERROR(IF(VLOOKUP($O1711,'APOIO-DESPESAS'!$A$3:$N$962,11,FALSE)="","",VLOOKUP($O1711,'APOIO-DESPESAS'!$A$3:$N$962,11,FALSE)),"")</f>
        <v/>
      </c>
      <c r="K1711" s="223" t="str">
        <f>IFERROR(IF(VLOOKUP($O1711,'APOIO-DESPESAS'!$A$3:$N$962,12,FALSE)="","",VLOOKUP($O1711,'APOIO-DESPESAS'!$A$3:$N$962,12,FALSE)),"")</f>
        <v/>
      </c>
      <c r="L1711" s="223" t="str">
        <f>IFERROR(IF(VLOOKUP($O1711,'APOIO-DESPESAS'!$A$3:$N$962,13,FALSE)="","",VLOOKUP($O1711,'APOIO-DESPESAS'!$A$3:$N$962,13,FALSE)),"")</f>
        <v/>
      </c>
      <c r="M1711" s="223" t="str">
        <f>IFERROR(IF(VLOOKUP($O1711,'APOIO-DESPESAS'!$A$3:$N$962,14,FALSE)="","",VLOOKUP($O1711,'APOIO-DESPESAS'!$A$3:$N$962,14,FALSE)),"")</f>
        <v/>
      </c>
      <c r="O1711" s="223">
        <f t="shared" si="26"/>
        <v>1709</v>
      </c>
    </row>
    <row r="1712" spans="1:15" x14ac:dyDescent="0.25">
      <c r="A1712" s="223" t="str">
        <f>IFERROR(IF(VLOOKUP($O1712,'APOIO-DESPESAS'!$A$3:$N$962,2,FALSE)="","",VLOOKUP($O1712,'APOIO-DESPESAS'!$A$3:$N$962,2,FALSE)),"")</f>
        <v/>
      </c>
      <c r="B1712" s="223" t="str">
        <f>IFERROR(IF(VLOOKUP($O1712,'APOIO-DESPESAS'!$A$3:$N$962,3,FALSE)="","",VLOOKUP($O1712,'APOIO-DESPESAS'!$A$3:$N$962,3,FALSE)),"")</f>
        <v/>
      </c>
      <c r="C1712" s="223" t="str">
        <f>IFERROR(IF(VLOOKUP($O1712,'APOIO-DESPESAS'!$A$3:$N$962,4,FALSE)="","",VLOOKUP($O1712,'APOIO-DESPESAS'!$A$3:$N$962,4,FALSE)),"")</f>
        <v/>
      </c>
      <c r="D1712" s="223" t="str">
        <f>IFERROR(IF(VLOOKUP($O1712,'APOIO-DESPESAS'!$A$3:$N$962,5,FALSE)="","",VLOOKUP($O1712,'APOIO-DESPESAS'!$A$3:$N$962,5,FALSE)),"")</f>
        <v/>
      </c>
      <c r="E1712" s="223" t="str">
        <f>IFERROR(IF(VLOOKUP($O1712,'APOIO-DESPESAS'!$A$3:$N$962,6,FALSE)="","",VLOOKUP($O1712,'APOIO-DESPESAS'!$A$3:$N$962,6,FALSE)),"")</f>
        <v/>
      </c>
      <c r="F1712" s="223" t="str">
        <f>IFERROR(IF(VLOOKUP($O1712,'APOIO-DESPESAS'!$A$3:$N$962,7,FALSE)="","",VLOOKUP($O1712,'APOIO-DESPESAS'!$A$3:$N$962,7,FALSE)),"")</f>
        <v/>
      </c>
      <c r="G1712" s="223" t="str">
        <f>IFERROR(IF(VLOOKUP($O1712,'APOIO-DESPESAS'!$A$3:$N$962,8,FALSE)="","",VLOOKUP($O1712,'APOIO-DESPESAS'!$A$3:$N$962,8,FALSE)),"")</f>
        <v/>
      </c>
      <c r="H1712" s="223" t="str">
        <f>IFERROR(IF(VLOOKUP($O1712,'APOIO-DESPESAS'!$A$3:$N$962,9,FALSE)="","",VLOOKUP($O1712,'APOIO-DESPESAS'!$A$3:$N$962,9,FALSE)),"")</f>
        <v/>
      </c>
      <c r="I1712" s="223" t="str">
        <f>IFERROR(IF(VLOOKUP($O1712,'APOIO-DESPESAS'!$A$3:$N$962,10,FALSE)="","",VLOOKUP($O1712,'APOIO-DESPESAS'!$A$3:$N$962,10,FALSE)),"")</f>
        <v/>
      </c>
      <c r="J1712" s="223" t="str">
        <f>IFERROR(IF(VLOOKUP($O1712,'APOIO-DESPESAS'!$A$3:$N$962,11,FALSE)="","",VLOOKUP($O1712,'APOIO-DESPESAS'!$A$3:$N$962,11,FALSE)),"")</f>
        <v/>
      </c>
      <c r="K1712" s="223" t="str">
        <f>IFERROR(IF(VLOOKUP($O1712,'APOIO-DESPESAS'!$A$3:$N$962,12,FALSE)="","",VLOOKUP($O1712,'APOIO-DESPESAS'!$A$3:$N$962,12,FALSE)),"")</f>
        <v/>
      </c>
      <c r="L1712" s="223" t="str">
        <f>IFERROR(IF(VLOOKUP($O1712,'APOIO-DESPESAS'!$A$3:$N$962,13,FALSE)="","",VLOOKUP($O1712,'APOIO-DESPESAS'!$A$3:$N$962,13,FALSE)),"")</f>
        <v/>
      </c>
      <c r="M1712" s="223" t="str">
        <f>IFERROR(IF(VLOOKUP($O1712,'APOIO-DESPESAS'!$A$3:$N$962,14,FALSE)="","",VLOOKUP($O1712,'APOIO-DESPESAS'!$A$3:$N$962,14,FALSE)),"")</f>
        <v/>
      </c>
      <c r="O1712" s="223">
        <f t="shared" si="26"/>
        <v>1710</v>
      </c>
    </row>
    <row r="1713" spans="1:15" x14ac:dyDescent="0.25">
      <c r="A1713" s="223" t="str">
        <f>IFERROR(IF(VLOOKUP($O1713,'APOIO-DESPESAS'!$A$3:$N$962,2,FALSE)="","",VLOOKUP($O1713,'APOIO-DESPESAS'!$A$3:$N$962,2,FALSE)),"")</f>
        <v/>
      </c>
      <c r="B1713" s="223" t="str">
        <f>IFERROR(IF(VLOOKUP($O1713,'APOIO-DESPESAS'!$A$3:$N$962,3,FALSE)="","",VLOOKUP($O1713,'APOIO-DESPESAS'!$A$3:$N$962,3,FALSE)),"")</f>
        <v/>
      </c>
      <c r="C1713" s="223" t="str">
        <f>IFERROR(IF(VLOOKUP($O1713,'APOIO-DESPESAS'!$A$3:$N$962,4,FALSE)="","",VLOOKUP($O1713,'APOIO-DESPESAS'!$A$3:$N$962,4,FALSE)),"")</f>
        <v/>
      </c>
      <c r="D1713" s="223" t="str">
        <f>IFERROR(IF(VLOOKUP($O1713,'APOIO-DESPESAS'!$A$3:$N$962,5,FALSE)="","",VLOOKUP($O1713,'APOIO-DESPESAS'!$A$3:$N$962,5,FALSE)),"")</f>
        <v/>
      </c>
      <c r="E1713" s="223" t="str">
        <f>IFERROR(IF(VLOOKUP($O1713,'APOIO-DESPESAS'!$A$3:$N$962,6,FALSE)="","",VLOOKUP($O1713,'APOIO-DESPESAS'!$A$3:$N$962,6,FALSE)),"")</f>
        <v/>
      </c>
      <c r="F1713" s="223" t="str">
        <f>IFERROR(IF(VLOOKUP($O1713,'APOIO-DESPESAS'!$A$3:$N$962,7,FALSE)="","",VLOOKUP($O1713,'APOIO-DESPESAS'!$A$3:$N$962,7,FALSE)),"")</f>
        <v/>
      </c>
      <c r="G1713" s="223" t="str">
        <f>IFERROR(IF(VLOOKUP($O1713,'APOIO-DESPESAS'!$A$3:$N$962,8,FALSE)="","",VLOOKUP($O1713,'APOIO-DESPESAS'!$A$3:$N$962,8,FALSE)),"")</f>
        <v/>
      </c>
      <c r="H1713" s="223" t="str">
        <f>IFERROR(IF(VLOOKUP($O1713,'APOIO-DESPESAS'!$A$3:$N$962,9,FALSE)="","",VLOOKUP($O1713,'APOIO-DESPESAS'!$A$3:$N$962,9,FALSE)),"")</f>
        <v/>
      </c>
      <c r="I1713" s="223" t="str">
        <f>IFERROR(IF(VLOOKUP($O1713,'APOIO-DESPESAS'!$A$3:$N$962,10,FALSE)="","",VLOOKUP($O1713,'APOIO-DESPESAS'!$A$3:$N$962,10,FALSE)),"")</f>
        <v/>
      </c>
      <c r="J1713" s="223" t="str">
        <f>IFERROR(IF(VLOOKUP($O1713,'APOIO-DESPESAS'!$A$3:$N$962,11,FALSE)="","",VLOOKUP($O1713,'APOIO-DESPESAS'!$A$3:$N$962,11,FALSE)),"")</f>
        <v/>
      </c>
      <c r="K1713" s="223" t="str">
        <f>IFERROR(IF(VLOOKUP($O1713,'APOIO-DESPESAS'!$A$3:$N$962,12,FALSE)="","",VLOOKUP($O1713,'APOIO-DESPESAS'!$A$3:$N$962,12,FALSE)),"")</f>
        <v/>
      </c>
      <c r="L1713" s="223" t="str">
        <f>IFERROR(IF(VLOOKUP($O1713,'APOIO-DESPESAS'!$A$3:$N$962,13,FALSE)="","",VLOOKUP($O1713,'APOIO-DESPESAS'!$A$3:$N$962,13,FALSE)),"")</f>
        <v/>
      </c>
      <c r="M1713" s="223" t="str">
        <f>IFERROR(IF(VLOOKUP($O1713,'APOIO-DESPESAS'!$A$3:$N$962,14,FALSE)="","",VLOOKUP($O1713,'APOIO-DESPESAS'!$A$3:$N$962,14,FALSE)),"")</f>
        <v/>
      </c>
      <c r="O1713" s="223">
        <f t="shared" si="26"/>
        <v>1711</v>
      </c>
    </row>
    <row r="1714" spans="1:15" x14ac:dyDescent="0.25">
      <c r="A1714" s="223" t="str">
        <f>IFERROR(IF(VLOOKUP($O1714,'APOIO-DESPESAS'!$A$3:$N$962,2,FALSE)="","",VLOOKUP($O1714,'APOIO-DESPESAS'!$A$3:$N$962,2,FALSE)),"")</f>
        <v/>
      </c>
      <c r="B1714" s="223" t="str">
        <f>IFERROR(IF(VLOOKUP($O1714,'APOIO-DESPESAS'!$A$3:$N$962,3,FALSE)="","",VLOOKUP($O1714,'APOIO-DESPESAS'!$A$3:$N$962,3,FALSE)),"")</f>
        <v/>
      </c>
      <c r="C1714" s="223" t="str">
        <f>IFERROR(IF(VLOOKUP($O1714,'APOIO-DESPESAS'!$A$3:$N$962,4,FALSE)="","",VLOOKUP($O1714,'APOIO-DESPESAS'!$A$3:$N$962,4,FALSE)),"")</f>
        <v/>
      </c>
      <c r="D1714" s="223" t="str">
        <f>IFERROR(IF(VLOOKUP($O1714,'APOIO-DESPESAS'!$A$3:$N$962,5,FALSE)="","",VLOOKUP($O1714,'APOIO-DESPESAS'!$A$3:$N$962,5,FALSE)),"")</f>
        <v/>
      </c>
      <c r="E1714" s="223" t="str">
        <f>IFERROR(IF(VLOOKUP($O1714,'APOIO-DESPESAS'!$A$3:$N$962,6,FALSE)="","",VLOOKUP($O1714,'APOIO-DESPESAS'!$A$3:$N$962,6,FALSE)),"")</f>
        <v/>
      </c>
      <c r="F1714" s="223" t="str">
        <f>IFERROR(IF(VLOOKUP($O1714,'APOIO-DESPESAS'!$A$3:$N$962,7,FALSE)="","",VLOOKUP($O1714,'APOIO-DESPESAS'!$A$3:$N$962,7,FALSE)),"")</f>
        <v/>
      </c>
      <c r="G1714" s="223" t="str">
        <f>IFERROR(IF(VLOOKUP($O1714,'APOIO-DESPESAS'!$A$3:$N$962,8,FALSE)="","",VLOOKUP($O1714,'APOIO-DESPESAS'!$A$3:$N$962,8,FALSE)),"")</f>
        <v/>
      </c>
      <c r="H1714" s="223" t="str">
        <f>IFERROR(IF(VLOOKUP($O1714,'APOIO-DESPESAS'!$A$3:$N$962,9,FALSE)="","",VLOOKUP($O1714,'APOIO-DESPESAS'!$A$3:$N$962,9,FALSE)),"")</f>
        <v/>
      </c>
      <c r="I1714" s="223" t="str">
        <f>IFERROR(IF(VLOOKUP($O1714,'APOIO-DESPESAS'!$A$3:$N$962,10,FALSE)="","",VLOOKUP($O1714,'APOIO-DESPESAS'!$A$3:$N$962,10,FALSE)),"")</f>
        <v/>
      </c>
      <c r="J1714" s="223" t="str">
        <f>IFERROR(IF(VLOOKUP($O1714,'APOIO-DESPESAS'!$A$3:$N$962,11,FALSE)="","",VLOOKUP($O1714,'APOIO-DESPESAS'!$A$3:$N$962,11,FALSE)),"")</f>
        <v/>
      </c>
      <c r="K1714" s="223" t="str">
        <f>IFERROR(IF(VLOOKUP($O1714,'APOIO-DESPESAS'!$A$3:$N$962,12,FALSE)="","",VLOOKUP($O1714,'APOIO-DESPESAS'!$A$3:$N$962,12,FALSE)),"")</f>
        <v/>
      </c>
      <c r="L1714" s="223" t="str">
        <f>IFERROR(IF(VLOOKUP($O1714,'APOIO-DESPESAS'!$A$3:$N$962,13,FALSE)="","",VLOOKUP($O1714,'APOIO-DESPESAS'!$A$3:$N$962,13,FALSE)),"")</f>
        <v/>
      </c>
      <c r="M1714" s="223" t="str">
        <f>IFERROR(IF(VLOOKUP($O1714,'APOIO-DESPESAS'!$A$3:$N$962,14,FALSE)="","",VLOOKUP($O1714,'APOIO-DESPESAS'!$A$3:$N$962,14,FALSE)),"")</f>
        <v/>
      </c>
      <c r="O1714" s="223">
        <f t="shared" si="26"/>
        <v>1712</v>
      </c>
    </row>
    <row r="1715" spans="1:15" x14ac:dyDescent="0.25">
      <c r="A1715" s="223" t="str">
        <f>IFERROR(IF(VLOOKUP($O1715,'APOIO-DESPESAS'!$A$3:$N$962,2,FALSE)="","",VLOOKUP($O1715,'APOIO-DESPESAS'!$A$3:$N$962,2,FALSE)),"")</f>
        <v/>
      </c>
      <c r="B1715" s="223" t="str">
        <f>IFERROR(IF(VLOOKUP($O1715,'APOIO-DESPESAS'!$A$3:$N$962,3,FALSE)="","",VLOOKUP($O1715,'APOIO-DESPESAS'!$A$3:$N$962,3,FALSE)),"")</f>
        <v/>
      </c>
      <c r="C1715" s="223" t="str">
        <f>IFERROR(IF(VLOOKUP($O1715,'APOIO-DESPESAS'!$A$3:$N$962,4,FALSE)="","",VLOOKUP($O1715,'APOIO-DESPESAS'!$A$3:$N$962,4,FALSE)),"")</f>
        <v/>
      </c>
      <c r="D1715" s="223" t="str">
        <f>IFERROR(IF(VLOOKUP($O1715,'APOIO-DESPESAS'!$A$3:$N$962,5,FALSE)="","",VLOOKUP($O1715,'APOIO-DESPESAS'!$A$3:$N$962,5,FALSE)),"")</f>
        <v/>
      </c>
      <c r="E1715" s="223" t="str">
        <f>IFERROR(IF(VLOOKUP($O1715,'APOIO-DESPESAS'!$A$3:$N$962,6,FALSE)="","",VLOOKUP($O1715,'APOIO-DESPESAS'!$A$3:$N$962,6,FALSE)),"")</f>
        <v/>
      </c>
      <c r="F1715" s="223" t="str">
        <f>IFERROR(IF(VLOOKUP($O1715,'APOIO-DESPESAS'!$A$3:$N$962,7,FALSE)="","",VLOOKUP($O1715,'APOIO-DESPESAS'!$A$3:$N$962,7,FALSE)),"")</f>
        <v/>
      </c>
      <c r="G1715" s="223" t="str">
        <f>IFERROR(IF(VLOOKUP($O1715,'APOIO-DESPESAS'!$A$3:$N$962,8,FALSE)="","",VLOOKUP($O1715,'APOIO-DESPESAS'!$A$3:$N$962,8,FALSE)),"")</f>
        <v/>
      </c>
      <c r="H1715" s="223" t="str">
        <f>IFERROR(IF(VLOOKUP($O1715,'APOIO-DESPESAS'!$A$3:$N$962,9,FALSE)="","",VLOOKUP($O1715,'APOIO-DESPESAS'!$A$3:$N$962,9,FALSE)),"")</f>
        <v/>
      </c>
      <c r="I1715" s="223" t="str">
        <f>IFERROR(IF(VLOOKUP($O1715,'APOIO-DESPESAS'!$A$3:$N$962,10,FALSE)="","",VLOOKUP($O1715,'APOIO-DESPESAS'!$A$3:$N$962,10,FALSE)),"")</f>
        <v/>
      </c>
      <c r="J1715" s="223" t="str">
        <f>IFERROR(IF(VLOOKUP($O1715,'APOIO-DESPESAS'!$A$3:$N$962,11,FALSE)="","",VLOOKUP($O1715,'APOIO-DESPESAS'!$A$3:$N$962,11,FALSE)),"")</f>
        <v/>
      </c>
      <c r="K1715" s="223" t="str">
        <f>IFERROR(IF(VLOOKUP($O1715,'APOIO-DESPESAS'!$A$3:$N$962,12,FALSE)="","",VLOOKUP($O1715,'APOIO-DESPESAS'!$A$3:$N$962,12,FALSE)),"")</f>
        <v/>
      </c>
      <c r="L1715" s="223" t="str">
        <f>IFERROR(IF(VLOOKUP($O1715,'APOIO-DESPESAS'!$A$3:$N$962,13,FALSE)="","",VLOOKUP($O1715,'APOIO-DESPESAS'!$A$3:$N$962,13,FALSE)),"")</f>
        <v/>
      </c>
      <c r="M1715" s="223" t="str">
        <f>IFERROR(IF(VLOOKUP($O1715,'APOIO-DESPESAS'!$A$3:$N$962,14,FALSE)="","",VLOOKUP($O1715,'APOIO-DESPESAS'!$A$3:$N$962,14,FALSE)),"")</f>
        <v/>
      </c>
      <c r="O1715" s="223">
        <f t="shared" si="26"/>
        <v>1713</v>
      </c>
    </row>
    <row r="1716" spans="1:15" x14ac:dyDescent="0.25">
      <c r="A1716" s="223" t="str">
        <f>IFERROR(IF(VLOOKUP($O1716,'APOIO-DESPESAS'!$A$3:$N$962,2,FALSE)="","",VLOOKUP($O1716,'APOIO-DESPESAS'!$A$3:$N$962,2,FALSE)),"")</f>
        <v/>
      </c>
      <c r="B1716" s="223" t="str">
        <f>IFERROR(IF(VLOOKUP($O1716,'APOIO-DESPESAS'!$A$3:$N$962,3,FALSE)="","",VLOOKUP($O1716,'APOIO-DESPESAS'!$A$3:$N$962,3,FALSE)),"")</f>
        <v/>
      </c>
      <c r="C1716" s="223" t="str">
        <f>IFERROR(IF(VLOOKUP($O1716,'APOIO-DESPESAS'!$A$3:$N$962,4,FALSE)="","",VLOOKUP($O1716,'APOIO-DESPESAS'!$A$3:$N$962,4,FALSE)),"")</f>
        <v/>
      </c>
      <c r="D1716" s="223" t="str">
        <f>IFERROR(IF(VLOOKUP($O1716,'APOIO-DESPESAS'!$A$3:$N$962,5,FALSE)="","",VLOOKUP($O1716,'APOIO-DESPESAS'!$A$3:$N$962,5,FALSE)),"")</f>
        <v/>
      </c>
      <c r="E1716" s="223" t="str">
        <f>IFERROR(IF(VLOOKUP($O1716,'APOIO-DESPESAS'!$A$3:$N$962,6,FALSE)="","",VLOOKUP($O1716,'APOIO-DESPESAS'!$A$3:$N$962,6,FALSE)),"")</f>
        <v/>
      </c>
      <c r="F1716" s="223" t="str">
        <f>IFERROR(IF(VLOOKUP($O1716,'APOIO-DESPESAS'!$A$3:$N$962,7,FALSE)="","",VLOOKUP($O1716,'APOIO-DESPESAS'!$A$3:$N$962,7,FALSE)),"")</f>
        <v/>
      </c>
      <c r="G1716" s="223" t="str">
        <f>IFERROR(IF(VLOOKUP($O1716,'APOIO-DESPESAS'!$A$3:$N$962,8,FALSE)="","",VLOOKUP($O1716,'APOIO-DESPESAS'!$A$3:$N$962,8,FALSE)),"")</f>
        <v/>
      </c>
      <c r="H1716" s="223" t="str">
        <f>IFERROR(IF(VLOOKUP($O1716,'APOIO-DESPESAS'!$A$3:$N$962,9,FALSE)="","",VLOOKUP($O1716,'APOIO-DESPESAS'!$A$3:$N$962,9,FALSE)),"")</f>
        <v/>
      </c>
      <c r="I1716" s="223" t="str">
        <f>IFERROR(IF(VLOOKUP($O1716,'APOIO-DESPESAS'!$A$3:$N$962,10,FALSE)="","",VLOOKUP($O1716,'APOIO-DESPESAS'!$A$3:$N$962,10,FALSE)),"")</f>
        <v/>
      </c>
      <c r="J1716" s="223" t="str">
        <f>IFERROR(IF(VLOOKUP($O1716,'APOIO-DESPESAS'!$A$3:$N$962,11,FALSE)="","",VLOOKUP($O1716,'APOIO-DESPESAS'!$A$3:$N$962,11,FALSE)),"")</f>
        <v/>
      </c>
      <c r="K1716" s="223" t="str">
        <f>IFERROR(IF(VLOOKUP($O1716,'APOIO-DESPESAS'!$A$3:$N$962,12,FALSE)="","",VLOOKUP($O1716,'APOIO-DESPESAS'!$A$3:$N$962,12,FALSE)),"")</f>
        <v/>
      </c>
      <c r="L1716" s="223" t="str">
        <f>IFERROR(IF(VLOOKUP($O1716,'APOIO-DESPESAS'!$A$3:$N$962,13,FALSE)="","",VLOOKUP($O1716,'APOIO-DESPESAS'!$A$3:$N$962,13,FALSE)),"")</f>
        <v/>
      </c>
      <c r="M1716" s="223" t="str">
        <f>IFERROR(IF(VLOOKUP($O1716,'APOIO-DESPESAS'!$A$3:$N$962,14,FALSE)="","",VLOOKUP($O1716,'APOIO-DESPESAS'!$A$3:$N$962,14,FALSE)),"")</f>
        <v/>
      </c>
      <c r="O1716" s="223">
        <f t="shared" si="26"/>
        <v>1714</v>
      </c>
    </row>
    <row r="1717" spans="1:15" x14ac:dyDescent="0.25">
      <c r="A1717" s="223" t="str">
        <f>IFERROR(IF(VLOOKUP($O1717,'APOIO-DESPESAS'!$A$3:$N$962,2,FALSE)="","",VLOOKUP($O1717,'APOIO-DESPESAS'!$A$3:$N$962,2,FALSE)),"")</f>
        <v/>
      </c>
      <c r="B1717" s="223" t="str">
        <f>IFERROR(IF(VLOOKUP($O1717,'APOIO-DESPESAS'!$A$3:$N$962,3,FALSE)="","",VLOOKUP($O1717,'APOIO-DESPESAS'!$A$3:$N$962,3,FALSE)),"")</f>
        <v/>
      </c>
      <c r="C1717" s="223" t="str">
        <f>IFERROR(IF(VLOOKUP($O1717,'APOIO-DESPESAS'!$A$3:$N$962,4,FALSE)="","",VLOOKUP($O1717,'APOIO-DESPESAS'!$A$3:$N$962,4,FALSE)),"")</f>
        <v/>
      </c>
      <c r="D1717" s="223" t="str">
        <f>IFERROR(IF(VLOOKUP($O1717,'APOIO-DESPESAS'!$A$3:$N$962,5,FALSE)="","",VLOOKUP($O1717,'APOIO-DESPESAS'!$A$3:$N$962,5,FALSE)),"")</f>
        <v/>
      </c>
      <c r="E1717" s="223" t="str">
        <f>IFERROR(IF(VLOOKUP($O1717,'APOIO-DESPESAS'!$A$3:$N$962,6,FALSE)="","",VLOOKUP($O1717,'APOIO-DESPESAS'!$A$3:$N$962,6,FALSE)),"")</f>
        <v/>
      </c>
      <c r="F1717" s="223" t="str">
        <f>IFERROR(IF(VLOOKUP($O1717,'APOIO-DESPESAS'!$A$3:$N$962,7,FALSE)="","",VLOOKUP($O1717,'APOIO-DESPESAS'!$A$3:$N$962,7,FALSE)),"")</f>
        <v/>
      </c>
      <c r="G1717" s="223" t="str">
        <f>IFERROR(IF(VLOOKUP($O1717,'APOIO-DESPESAS'!$A$3:$N$962,8,FALSE)="","",VLOOKUP($O1717,'APOIO-DESPESAS'!$A$3:$N$962,8,FALSE)),"")</f>
        <v/>
      </c>
      <c r="H1717" s="223" t="str">
        <f>IFERROR(IF(VLOOKUP($O1717,'APOIO-DESPESAS'!$A$3:$N$962,9,FALSE)="","",VLOOKUP($O1717,'APOIO-DESPESAS'!$A$3:$N$962,9,FALSE)),"")</f>
        <v/>
      </c>
      <c r="I1717" s="223" t="str">
        <f>IFERROR(IF(VLOOKUP($O1717,'APOIO-DESPESAS'!$A$3:$N$962,10,FALSE)="","",VLOOKUP($O1717,'APOIO-DESPESAS'!$A$3:$N$962,10,FALSE)),"")</f>
        <v/>
      </c>
      <c r="J1717" s="223" t="str">
        <f>IFERROR(IF(VLOOKUP($O1717,'APOIO-DESPESAS'!$A$3:$N$962,11,FALSE)="","",VLOOKUP($O1717,'APOIO-DESPESAS'!$A$3:$N$962,11,FALSE)),"")</f>
        <v/>
      </c>
      <c r="K1717" s="223" t="str">
        <f>IFERROR(IF(VLOOKUP($O1717,'APOIO-DESPESAS'!$A$3:$N$962,12,FALSE)="","",VLOOKUP($O1717,'APOIO-DESPESAS'!$A$3:$N$962,12,FALSE)),"")</f>
        <v/>
      </c>
      <c r="L1717" s="223" t="str">
        <f>IFERROR(IF(VLOOKUP($O1717,'APOIO-DESPESAS'!$A$3:$N$962,13,FALSE)="","",VLOOKUP($O1717,'APOIO-DESPESAS'!$A$3:$N$962,13,FALSE)),"")</f>
        <v/>
      </c>
      <c r="M1717" s="223" t="str">
        <f>IFERROR(IF(VLOOKUP($O1717,'APOIO-DESPESAS'!$A$3:$N$962,14,FALSE)="","",VLOOKUP($O1717,'APOIO-DESPESAS'!$A$3:$N$962,14,FALSE)),"")</f>
        <v/>
      </c>
      <c r="O1717" s="223">
        <f t="shared" si="26"/>
        <v>1715</v>
      </c>
    </row>
    <row r="1718" spans="1:15" x14ac:dyDescent="0.25">
      <c r="A1718" s="223" t="str">
        <f>IFERROR(IF(VLOOKUP($O1718,'APOIO-DESPESAS'!$A$3:$N$962,2,FALSE)="","",VLOOKUP($O1718,'APOIO-DESPESAS'!$A$3:$N$962,2,FALSE)),"")</f>
        <v/>
      </c>
      <c r="B1718" s="223" t="str">
        <f>IFERROR(IF(VLOOKUP($O1718,'APOIO-DESPESAS'!$A$3:$N$962,3,FALSE)="","",VLOOKUP($O1718,'APOIO-DESPESAS'!$A$3:$N$962,3,FALSE)),"")</f>
        <v/>
      </c>
      <c r="C1718" s="223" t="str">
        <f>IFERROR(IF(VLOOKUP($O1718,'APOIO-DESPESAS'!$A$3:$N$962,4,FALSE)="","",VLOOKUP($O1718,'APOIO-DESPESAS'!$A$3:$N$962,4,FALSE)),"")</f>
        <v/>
      </c>
      <c r="D1718" s="223" t="str">
        <f>IFERROR(IF(VLOOKUP($O1718,'APOIO-DESPESAS'!$A$3:$N$962,5,FALSE)="","",VLOOKUP($O1718,'APOIO-DESPESAS'!$A$3:$N$962,5,FALSE)),"")</f>
        <v/>
      </c>
      <c r="E1718" s="223" t="str">
        <f>IFERROR(IF(VLOOKUP($O1718,'APOIO-DESPESAS'!$A$3:$N$962,6,FALSE)="","",VLOOKUP($O1718,'APOIO-DESPESAS'!$A$3:$N$962,6,FALSE)),"")</f>
        <v/>
      </c>
      <c r="F1718" s="223" t="str">
        <f>IFERROR(IF(VLOOKUP($O1718,'APOIO-DESPESAS'!$A$3:$N$962,7,FALSE)="","",VLOOKUP($O1718,'APOIO-DESPESAS'!$A$3:$N$962,7,FALSE)),"")</f>
        <v/>
      </c>
      <c r="G1718" s="223" t="str">
        <f>IFERROR(IF(VLOOKUP($O1718,'APOIO-DESPESAS'!$A$3:$N$962,8,FALSE)="","",VLOOKUP($O1718,'APOIO-DESPESAS'!$A$3:$N$962,8,FALSE)),"")</f>
        <v/>
      </c>
      <c r="H1718" s="223" t="str">
        <f>IFERROR(IF(VLOOKUP($O1718,'APOIO-DESPESAS'!$A$3:$N$962,9,FALSE)="","",VLOOKUP($O1718,'APOIO-DESPESAS'!$A$3:$N$962,9,FALSE)),"")</f>
        <v/>
      </c>
      <c r="I1718" s="223" t="str">
        <f>IFERROR(IF(VLOOKUP($O1718,'APOIO-DESPESAS'!$A$3:$N$962,10,FALSE)="","",VLOOKUP($O1718,'APOIO-DESPESAS'!$A$3:$N$962,10,FALSE)),"")</f>
        <v/>
      </c>
      <c r="J1718" s="223" t="str">
        <f>IFERROR(IF(VLOOKUP($O1718,'APOIO-DESPESAS'!$A$3:$N$962,11,FALSE)="","",VLOOKUP($O1718,'APOIO-DESPESAS'!$A$3:$N$962,11,FALSE)),"")</f>
        <v/>
      </c>
      <c r="K1718" s="223" t="str">
        <f>IFERROR(IF(VLOOKUP($O1718,'APOIO-DESPESAS'!$A$3:$N$962,12,FALSE)="","",VLOOKUP($O1718,'APOIO-DESPESAS'!$A$3:$N$962,12,FALSE)),"")</f>
        <v/>
      </c>
      <c r="L1718" s="223" t="str">
        <f>IFERROR(IF(VLOOKUP($O1718,'APOIO-DESPESAS'!$A$3:$N$962,13,FALSE)="","",VLOOKUP($O1718,'APOIO-DESPESAS'!$A$3:$N$962,13,FALSE)),"")</f>
        <v/>
      </c>
      <c r="M1718" s="223" t="str">
        <f>IFERROR(IF(VLOOKUP($O1718,'APOIO-DESPESAS'!$A$3:$N$962,14,FALSE)="","",VLOOKUP($O1718,'APOIO-DESPESAS'!$A$3:$N$962,14,FALSE)),"")</f>
        <v/>
      </c>
      <c r="O1718" s="223">
        <f t="shared" si="26"/>
        <v>1716</v>
      </c>
    </row>
    <row r="1719" spans="1:15" x14ac:dyDescent="0.25">
      <c r="A1719" s="223" t="str">
        <f>IFERROR(IF(VLOOKUP($O1719,'APOIO-DESPESAS'!$A$3:$N$962,2,FALSE)="","",VLOOKUP($O1719,'APOIO-DESPESAS'!$A$3:$N$962,2,FALSE)),"")</f>
        <v/>
      </c>
      <c r="B1719" s="223" t="str">
        <f>IFERROR(IF(VLOOKUP($O1719,'APOIO-DESPESAS'!$A$3:$N$962,3,FALSE)="","",VLOOKUP($O1719,'APOIO-DESPESAS'!$A$3:$N$962,3,FALSE)),"")</f>
        <v/>
      </c>
      <c r="C1719" s="223" t="str">
        <f>IFERROR(IF(VLOOKUP($O1719,'APOIO-DESPESAS'!$A$3:$N$962,4,FALSE)="","",VLOOKUP($O1719,'APOIO-DESPESAS'!$A$3:$N$962,4,FALSE)),"")</f>
        <v/>
      </c>
      <c r="D1719" s="223" t="str">
        <f>IFERROR(IF(VLOOKUP($O1719,'APOIO-DESPESAS'!$A$3:$N$962,5,FALSE)="","",VLOOKUP($O1719,'APOIO-DESPESAS'!$A$3:$N$962,5,FALSE)),"")</f>
        <v/>
      </c>
      <c r="E1719" s="223" t="str">
        <f>IFERROR(IF(VLOOKUP($O1719,'APOIO-DESPESAS'!$A$3:$N$962,6,FALSE)="","",VLOOKUP($O1719,'APOIO-DESPESAS'!$A$3:$N$962,6,FALSE)),"")</f>
        <v/>
      </c>
      <c r="F1719" s="223" t="str">
        <f>IFERROR(IF(VLOOKUP($O1719,'APOIO-DESPESAS'!$A$3:$N$962,7,FALSE)="","",VLOOKUP($O1719,'APOIO-DESPESAS'!$A$3:$N$962,7,FALSE)),"")</f>
        <v/>
      </c>
      <c r="G1719" s="223" t="str">
        <f>IFERROR(IF(VLOOKUP($O1719,'APOIO-DESPESAS'!$A$3:$N$962,8,FALSE)="","",VLOOKUP($O1719,'APOIO-DESPESAS'!$A$3:$N$962,8,FALSE)),"")</f>
        <v/>
      </c>
      <c r="H1719" s="223" t="str">
        <f>IFERROR(IF(VLOOKUP($O1719,'APOIO-DESPESAS'!$A$3:$N$962,9,FALSE)="","",VLOOKUP($O1719,'APOIO-DESPESAS'!$A$3:$N$962,9,FALSE)),"")</f>
        <v/>
      </c>
      <c r="I1719" s="223" t="str">
        <f>IFERROR(IF(VLOOKUP($O1719,'APOIO-DESPESAS'!$A$3:$N$962,10,FALSE)="","",VLOOKUP($O1719,'APOIO-DESPESAS'!$A$3:$N$962,10,FALSE)),"")</f>
        <v/>
      </c>
      <c r="J1719" s="223" t="str">
        <f>IFERROR(IF(VLOOKUP($O1719,'APOIO-DESPESAS'!$A$3:$N$962,11,FALSE)="","",VLOOKUP($O1719,'APOIO-DESPESAS'!$A$3:$N$962,11,FALSE)),"")</f>
        <v/>
      </c>
      <c r="K1719" s="223" t="str">
        <f>IFERROR(IF(VLOOKUP($O1719,'APOIO-DESPESAS'!$A$3:$N$962,12,FALSE)="","",VLOOKUP($O1719,'APOIO-DESPESAS'!$A$3:$N$962,12,FALSE)),"")</f>
        <v/>
      </c>
      <c r="L1719" s="223" t="str">
        <f>IFERROR(IF(VLOOKUP($O1719,'APOIO-DESPESAS'!$A$3:$N$962,13,FALSE)="","",VLOOKUP($O1719,'APOIO-DESPESAS'!$A$3:$N$962,13,FALSE)),"")</f>
        <v/>
      </c>
      <c r="M1719" s="223" t="str">
        <f>IFERROR(IF(VLOOKUP($O1719,'APOIO-DESPESAS'!$A$3:$N$962,14,FALSE)="","",VLOOKUP($O1719,'APOIO-DESPESAS'!$A$3:$N$962,14,FALSE)),"")</f>
        <v/>
      </c>
      <c r="O1719" s="223">
        <f t="shared" si="26"/>
        <v>1717</v>
      </c>
    </row>
    <row r="1720" spans="1:15" x14ac:dyDescent="0.25">
      <c r="A1720" s="223" t="str">
        <f>IFERROR(IF(VLOOKUP($O1720,'APOIO-DESPESAS'!$A$3:$N$962,2,FALSE)="","",VLOOKUP($O1720,'APOIO-DESPESAS'!$A$3:$N$962,2,FALSE)),"")</f>
        <v/>
      </c>
      <c r="B1720" s="223" t="str">
        <f>IFERROR(IF(VLOOKUP($O1720,'APOIO-DESPESAS'!$A$3:$N$962,3,FALSE)="","",VLOOKUP($O1720,'APOIO-DESPESAS'!$A$3:$N$962,3,FALSE)),"")</f>
        <v/>
      </c>
      <c r="C1720" s="223" t="str">
        <f>IFERROR(IF(VLOOKUP($O1720,'APOIO-DESPESAS'!$A$3:$N$962,4,FALSE)="","",VLOOKUP($O1720,'APOIO-DESPESAS'!$A$3:$N$962,4,FALSE)),"")</f>
        <v/>
      </c>
      <c r="D1720" s="223" t="str">
        <f>IFERROR(IF(VLOOKUP($O1720,'APOIO-DESPESAS'!$A$3:$N$962,5,FALSE)="","",VLOOKUP($O1720,'APOIO-DESPESAS'!$A$3:$N$962,5,FALSE)),"")</f>
        <v/>
      </c>
      <c r="E1720" s="223" t="str">
        <f>IFERROR(IF(VLOOKUP($O1720,'APOIO-DESPESAS'!$A$3:$N$962,6,FALSE)="","",VLOOKUP($O1720,'APOIO-DESPESAS'!$A$3:$N$962,6,FALSE)),"")</f>
        <v/>
      </c>
      <c r="F1720" s="223" t="str">
        <f>IFERROR(IF(VLOOKUP($O1720,'APOIO-DESPESAS'!$A$3:$N$962,7,FALSE)="","",VLOOKUP($O1720,'APOIO-DESPESAS'!$A$3:$N$962,7,FALSE)),"")</f>
        <v/>
      </c>
      <c r="G1720" s="223" t="str">
        <f>IFERROR(IF(VLOOKUP($O1720,'APOIO-DESPESAS'!$A$3:$N$962,8,FALSE)="","",VLOOKUP($O1720,'APOIO-DESPESAS'!$A$3:$N$962,8,FALSE)),"")</f>
        <v/>
      </c>
      <c r="H1720" s="223" t="str">
        <f>IFERROR(IF(VLOOKUP($O1720,'APOIO-DESPESAS'!$A$3:$N$962,9,FALSE)="","",VLOOKUP($O1720,'APOIO-DESPESAS'!$A$3:$N$962,9,FALSE)),"")</f>
        <v/>
      </c>
      <c r="I1720" s="223" t="str">
        <f>IFERROR(IF(VLOOKUP($O1720,'APOIO-DESPESAS'!$A$3:$N$962,10,FALSE)="","",VLOOKUP($O1720,'APOIO-DESPESAS'!$A$3:$N$962,10,FALSE)),"")</f>
        <v/>
      </c>
      <c r="J1720" s="223" t="str">
        <f>IFERROR(IF(VLOOKUP($O1720,'APOIO-DESPESAS'!$A$3:$N$962,11,FALSE)="","",VLOOKUP($O1720,'APOIO-DESPESAS'!$A$3:$N$962,11,FALSE)),"")</f>
        <v/>
      </c>
      <c r="K1720" s="223" t="str">
        <f>IFERROR(IF(VLOOKUP($O1720,'APOIO-DESPESAS'!$A$3:$N$962,12,FALSE)="","",VLOOKUP($O1720,'APOIO-DESPESAS'!$A$3:$N$962,12,FALSE)),"")</f>
        <v/>
      </c>
      <c r="L1720" s="223" t="str">
        <f>IFERROR(IF(VLOOKUP($O1720,'APOIO-DESPESAS'!$A$3:$N$962,13,FALSE)="","",VLOOKUP($O1720,'APOIO-DESPESAS'!$A$3:$N$962,13,FALSE)),"")</f>
        <v/>
      </c>
      <c r="M1720" s="223" t="str">
        <f>IFERROR(IF(VLOOKUP($O1720,'APOIO-DESPESAS'!$A$3:$N$962,14,FALSE)="","",VLOOKUP($O1720,'APOIO-DESPESAS'!$A$3:$N$962,14,FALSE)),"")</f>
        <v/>
      </c>
      <c r="O1720" s="223">
        <f t="shared" si="26"/>
        <v>1718</v>
      </c>
    </row>
    <row r="1721" spans="1:15" x14ac:dyDescent="0.25">
      <c r="A1721" s="223" t="str">
        <f>IFERROR(IF(VLOOKUP($O1721,'APOIO-DESPESAS'!$A$3:$N$962,2,FALSE)="","",VLOOKUP($O1721,'APOIO-DESPESAS'!$A$3:$N$962,2,FALSE)),"")</f>
        <v/>
      </c>
      <c r="B1721" s="223" t="str">
        <f>IFERROR(IF(VLOOKUP($O1721,'APOIO-DESPESAS'!$A$3:$N$962,3,FALSE)="","",VLOOKUP($O1721,'APOIO-DESPESAS'!$A$3:$N$962,3,FALSE)),"")</f>
        <v/>
      </c>
      <c r="C1721" s="223" t="str">
        <f>IFERROR(IF(VLOOKUP($O1721,'APOIO-DESPESAS'!$A$3:$N$962,4,FALSE)="","",VLOOKUP($O1721,'APOIO-DESPESAS'!$A$3:$N$962,4,FALSE)),"")</f>
        <v/>
      </c>
      <c r="D1721" s="223" t="str">
        <f>IFERROR(IF(VLOOKUP($O1721,'APOIO-DESPESAS'!$A$3:$N$962,5,FALSE)="","",VLOOKUP($O1721,'APOIO-DESPESAS'!$A$3:$N$962,5,FALSE)),"")</f>
        <v/>
      </c>
      <c r="E1721" s="223" t="str">
        <f>IFERROR(IF(VLOOKUP($O1721,'APOIO-DESPESAS'!$A$3:$N$962,6,FALSE)="","",VLOOKUP($O1721,'APOIO-DESPESAS'!$A$3:$N$962,6,FALSE)),"")</f>
        <v/>
      </c>
      <c r="F1721" s="223" t="str">
        <f>IFERROR(IF(VLOOKUP($O1721,'APOIO-DESPESAS'!$A$3:$N$962,7,FALSE)="","",VLOOKUP($O1721,'APOIO-DESPESAS'!$A$3:$N$962,7,FALSE)),"")</f>
        <v/>
      </c>
      <c r="G1721" s="223" t="str">
        <f>IFERROR(IF(VLOOKUP($O1721,'APOIO-DESPESAS'!$A$3:$N$962,8,FALSE)="","",VLOOKUP($O1721,'APOIO-DESPESAS'!$A$3:$N$962,8,FALSE)),"")</f>
        <v/>
      </c>
      <c r="H1721" s="223" t="str">
        <f>IFERROR(IF(VLOOKUP($O1721,'APOIO-DESPESAS'!$A$3:$N$962,9,FALSE)="","",VLOOKUP($O1721,'APOIO-DESPESAS'!$A$3:$N$962,9,FALSE)),"")</f>
        <v/>
      </c>
      <c r="I1721" s="223" t="str">
        <f>IFERROR(IF(VLOOKUP($O1721,'APOIO-DESPESAS'!$A$3:$N$962,10,FALSE)="","",VLOOKUP($O1721,'APOIO-DESPESAS'!$A$3:$N$962,10,FALSE)),"")</f>
        <v/>
      </c>
      <c r="J1721" s="223" t="str">
        <f>IFERROR(IF(VLOOKUP($O1721,'APOIO-DESPESAS'!$A$3:$N$962,11,FALSE)="","",VLOOKUP($O1721,'APOIO-DESPESAS'!$A$3:$N$962,11,FALSE)),"")</f>
        <v/>
      </c>
      <c r="K1721" s="223" t="str">
        <f>IFERROR(IF(VLOOKUP($O1721,'APOIO-DESPESAS'!$A$3:$N$962,12,FALSE)="","",VLOOKUP($O1721,'APOIO-DESPESAS'!$A$3:$N$962,12,FALSE)),"")</f>
        <v/>
      </c>
      <c r="L1721" s="223" t="str">
        <f>IFERROR(IF(VLOOKUP($O1721,'APOIO-DESPESAS'!$A$3:$N$962,13,FALSE)="","",VLOOKUP($O1721,'APOIO-DESPESAS'!$A$3:$N$962,13,FALSE)),"")</f>
        <v/>
      </c>
      <c r="M1721" s="223" t="str">
        <f>IFERROR(IF(VLOOKUP($O1721,'APOIO-DESPESAS'!$A$3:$N$962,14,FALSE)="","",VLOOKUP($O1721,'APOIO-DESPESAS'!$A$3:$N$962,14,FALSE)),"")</f>
        <v/>
      </c>
      <c r="O1721" s="223">
        <f t="shared" si="26"/>
        <v>1719</v>
      </c>
    </row>
    <row r="1722" spans="1:15" x14ac:dyDescent="0.25">
      <c r="A1722" s="223" t="str">
        <f>IFERROR(IF(VLOOKUP($O1722,'APOIO-DESPESAS'!$A$3:$N$962,2,FALSE)="","",VLOOKUP($O1722,'APOIO-DESPESAS'!$A$3:$N$962,2,FALSE)),"")</f>
        <v/>
      </c>
      <c r="B1722" s="223" t="str">
        <f>IFERROR(IF(VLOOKUP($O1722,'APOIO-DESPESAS'!$A$3:$N$962,3,FALSE)="","",VLOOKUP($O1722,'APOIO-DESPESAS'!$A$3:$N$962,3,FALSE)),"")</f>
        <v/>
      </c>
      <c r="C1722" s="223" t="str">
        <f>IFERROR(IF(VLOOKUP($O1722,'APOIO-DESPESAS'!$A$3:$N$962,4,FALSE)="","",VLOOKUP($O1722,'APOIO-DESPESAS'!$A$3:$N$962,4,FALSE)),"")</f>
        <v/>
      </c>
      <c r="D1722" s="223" t="str">
        <f>IFERROR(IF(VLOOKUP($O1722,'APOIO-DESPESAS'!$A$3:$N$962,5,FALSE)="","",VLOOKUP($O1722,'APOIO-DESPESAS'!$A$3:$N$962,5,FALSE)),"")</f>
        <v/>
      </c>
      <c r="E1722" s="223" t="str">
        <f>IFERROR(IF(VLOOKUP($O1722,'APOIO-DESPESAS'!$A$3:$N$962,6,FALSE)="","",VLOOKUP($O1722,'APOIO-DESPESAS'!$A$3:$N$962,6,FALSE)),"")</f>
        <v/>
      </c>
      <c r="F1722" s="223" t="str">
        <f>IFERROR(IF(VLOOKUP($O1722,'APOIO-DESPESAS'!$A$3:$N$962,7,FALSE)="","",VLOOKUP($O1722,'APOIO-DESPESAS'!$A$3:$N$962,7,FALSE)),"")</f>
        <v/>
      </c>
      <c r="G1722" s="223" t="str">
        <f>IFERROR(IF(VLOOKUP($O1722,'APOIO-DESPESAS'!$A$3:$N$962,8,FALSE)="","",VLOOKUP($O1722,'APOIO-DESPESAS'!$A$3:$N$962,8,FALSE)),"")</f>
        <v/>
      </c>
      <c r="H1722" s="223" t="str">
        <f>IFERROR(IF(VLOOKUP($O1722,'APOIO-DESPESAS'!$A$3:$N$962,9,FALSE)="","",VLOOKUP($O1722,'APOIO-DESPESAS'!$A$3:$N$962,9,FALSE)),"")</f>
        <v/>
      </c>
      <c r="I1722" s="223" t="str">
        <f>IFERROR(IF(VLOOKUP($O1722,'APOIO-DESPESAS'!$A$3:$N$962,10,FALSE)="","",VLOOKUP($O1722,'APOIO-DESPESAS'!$A$3:$N$962,10,FALSE)),"")</f>
        <v/>
      </c>
      <c r="J1722" s="223" t="str">
        <f>IFERROR(IF(VLOOKUP($O1722,'APOIO-DESPESAS'!$A$3:$N$962,11,FALSE)="","",VLOOKUP($O1722,'APOIO-DESPESAS'!$A$3:$N$962,11,FALSE)),"")</f>
        <v/>
      </c>
      <c r="K1722" s="223" t="str">
        <f>IFERROR(IF(VLOOKUP($O1722,'APOIO-DESPESAS'!$A$3:$N$962,12,FALSE)="","",VLOOKUP($O1722,'APOIO-DESPESAS'!$A$3:$N$962,12,FALSE)),"")</f>
        <v/>
      </c>
      <c r="L1722" s="223" t="str">
        <f>IFERROR(IF(VLOOKUP($O1722,'APOIO-DESPESAS'!$A$3:$N$962,13,FALSE)="","",VLOOKUP($O1722,'APOIO-DESPESAS'!$A$3:$N$962,13,FALSE)),"")</f>
        <v/>
      </c>
      <c r="M1722" s="223" t="str">
        <f>IFERROR(IF(VLOOKUP($O1722,'APOIO-DESPESAS'!$A$3:$N$962,14,FALSE)="","",VLOOKUP($O1722,'APOIO-DESPESAS'!$A$3:$N$962,14,FALSE)),"")</f>
        <v/>
      </c>
      <c r="O1722" s="223">
        <f t="shared" si="26"/>
        <v>1720</v>
      </c>
    </row>
    <row r="1723" spans="1:15" x14ac:dyDescent="0.25">
      <c r="A1723" s="223" t="str">
        <f>IFERROR(IF(VLOOKUP($O1723,'APOIO-DESPESAS'!$A$3:$N$962,2,FALSE)="","",VLOOKUP($O1723,'APOIO-DESPESAS'!$A$3:$N$962,2,FALSE)),"")</f>
        <v/>
      </c>
      <c r="B1723" s="223" t="str">
        <f>IFERROR(IF(VLOOKUP($O1723,'APOIO-DESPESAS'!$A$3:$N$962,3,FALSE)="","",VLOOKUP($O1723,'APOIO-DESPESAS'!$A$3:$N$962,3,FALSE)),"")</f>
        <v/>
      </c>
      <c r="C1723" s="223" t="str">
        <f>IFERROR(IF(VLOOKUP($O1723,'APOIO-DESPESAS'!$A$3:$N$962,4,FALSE)="","",VLOOKUP($O1723,'APOIO-DESPESAS'!$A$3:$N$962,4,FALSE)),"")</f>
        <v/>
      </c>
      <c r="D1723" s="223" t="str">
        <f>IFERROR(IF(VLOOKUP($O1723,'APOIO-DESPESAS'!$A$3:$N$962,5,FALSE)="","",VLOOKUP($O1723,'APOIO-DESPESAS'!$A$3:$N$962,5,FALSE)),"")</f>
        <v/>
      </c>
      <c r="E1723" s="223" t="str">
        <f>IFERROR(IF(VLOOKUP($O1723,'APOIO-DESPESAS'!$A$3:$N$962,6,FALSE)="","",VLOOKUP($O1723,'APOIO-DESPESAS'!$A$3:$N$962,6,FALSE)),"")</f>
        <v/>
      </c>
      <c r="F1723" s="223" t="str">
        <f>IFERROR(IF(VLOOKUP($O1723,'APOIO-DESPESAS'!$A$3:$N$962,7,FALSE)="","",VLOOKUP($O1723,'APOIO-DESPESAS'!$A$3:$N$962,7,FALSE)),"")</f>
        <v/>
      </c>
      <c r="G1723" s="223" t="str">
        <f>IFERROR(IF(VLOOKUP($O1723,'APOIO-DESPESAS'!$A$3:$N$962,8,FALSE)="","",VLOOKUP($O1723,'APOIO-DESPESAS'!$A$3:$N$962,8,FALSE)),"")</f>
        <v/>
      </c>
      <c r="H1723" s="223" t="str">
        <f>IFERROR(IF(VLOOKUP($O1723,'APOIO-DESPESAS'!$A$3:$N$962,9,FALSE)="","",VLOOKUP($O1723,'APOIO-DESPESAS'!$A$3:$N$962,9,FALSE)),"")</f>
        <v/>
      </c>
      <c r="I1723" s="223" t="str">
        <f>IFERROR(IF(VLOOKUP($O1723,'APOIO-DESPESAS'!$A$3:$N$962,10,FALSE)="","",VLOOKUP($O1723,'APOIO-DESPESAS'!$A$3:$N$962,10,FALSE)),"")</f>
        <v/>
      </c>
      <c r="J1723" s="223" t="str">
        <f>IFERROR(IF(VLOOKUP($O1723,'APOIO-DESPESAS'!$A$3:$N$962,11,FALSE)="","",VLOOKUP($O1723,'APOIO-DESPESAS'!$A$3:$N$962,11,FALSE)),"")</f>
        <v/>
      </c>
      <c r="K1723" s="223" t="str">
        <f>IFERROR(IF(VLOOKUP($O1723,'APOIO-DESPESAS'!$A$3:$N$962,12,FALSE)="","",VLOOKUP($O1723,'APOIO-DESPESAS'!$A$3:$N$962,12,FALSE)),"")</f>
        <v/>
      </c>
      <c r="L1723" s="223" t="str">
        <f>IFERROR(IF(VLOOKUP($O1723,'APOIO-DESPESAS'!$A$3:$N$962,13,FALSE)="","",VLOOKUP($O1723,'APOIO-DESPESAS'!$A$3:$N$962,13,FALSE)),"")</f>
        <v/>
      </c>
      <c r="M1723" s="223" t="str">
        <f>IFERROR(IF(VLOOKUP($O1723,'APOIO-DESPESAS'!$A$3:$N$962,14,FALSE)="","",VLOOKUP($O1723,'APOIO-DESPESAS'!$A$3:$N$962,14,FALSE)),"")</f>
        <v/>
      </c>
      <c r="O1723" s="223">
        <f t="shared" si="26"/>
        <v>1721</v>
      </c>
    </row>
    <row r="1724" spans="1:15" x14ac:dyDescent="0.25">
      <c r="A1724" s="223" t="str">
        <f>IFERROR(IF(VLOOKUP($O1724,'APOIO-DESPESAS'!$A$3:$N$962,2,FALSE)="","",VLOOKUP($O1724,'APOIO-DESPESAS'!$A$3:$N$962,2,FALSE)),"")</f>
        <v/>
      </c>
      <c r="B1724" s="223" t="str">
        <f>IFERROR(IF(VLOOKUP($O1724,'APOIO-DESPESAS'!$A$3:$N$962,3,FALSE)="","",VLOOKUP($O1724,'APOIO-DESPESAS'!$A$3:$N$962,3,FALSE)),"")</f>
        <v/>
      </c>
      <c r="C1724" s="223" t="str">
        <f>IFERROR(IF(VLOOKUP($O1724,'APOIO-DESPESAS'!$A$3:$N$962,4,FALSE)="","",VLOOKUP($O1724,'APOIO-DESPESAS'!$A$3:$N$962,4,FALSE)),"")</f>
        <v/>
      </c>
      <c r="D1724" s="223" t="str">
        <f>IFERROR(IF(VLOOKUP($O1724,'APOIO-DESPESAS'!$A$3:$N$962,5,FALSE)="","",VLOOKUP($O1724,'APOIO-DESPESAS'!$A$3:$N$962,5,FALSE)),"")</f>
        <v/>
      </c>
      <c r="E1724" s="223" t="str">
        <f>IFERROR(IF(VLOOKUP($O1724,'APOIO-DESPESAS'!$A$3:$N$962,6,FALSE)="","",VLOOKUP($O1724,'APOIO-DESPESAS'!$A$3:$N$962,6,FALSE)),"")</f>
        <v/>
      </c>
      <c r="F1724" s="223" t="str">
        <f>IFERROR(IF(VLOOKUP($O1724,'APOIO-DESPESAS'!$A$3:$N$962,7,FALSE)="","",VLOOKUP($O1724,'APOIO-DESPESAS'!$A$3:$N$962,7,FALSE)),"")</f>
        <v/>
      </c>
      <c r="G1724" s="223" t="str">
        <f>IFERROR(IF(VLOOKUP($O1724,'APOIO-DESPESAS'!$A$3:$N$962,8,FALSE)="","",VLOOKUP($O1724,'APOIO-DESPESAS'!$A$3:$N$962,8,FALSE)),"")</f>
        <v/>
      </c>
      <c r="H1724" s="223" t="str">
        <f>IFERROR(IF(VLOOKUP($O1724,'APOIO-DESPESAS'!$A$3:$N$962,9,FALSE)="","",VLOOKUP($O1724,'APOIO-DESPESAS'!$A$3:$N$962,9,FALSE)),"")</f>
        <v/>
      </c>
      <c r="I1724" s="223" t="str">
        <f>IFERROR(IF(VLOOKUP($O1724,'APOIO-DESPESAS'!$A$3:$N$962,10,FALSE)="","",VLOOKUP($O1724,'APOIO-DESPESAS'!$A$3:$N$962,10,FALSE)),"")</f>
        <v/>
      </c>
      <c r="J1724" s="223" t="str">
        <f>IFERROR(IF(VLOOKUP($O1724,'APOIO-DESPESAS'!$A$3:$N$962,11,FALSE)="","",VLOOKUP($O1724,'APOIO-DESPESAS'!$A$3:$N$962,11,FALSE)),"")</f>
        <v/>
      </c>
      <c r="K1724" s="223" t="str">
        <f>IFERROR(IF(VLOOKUP($O1724,'APOIO-DESPESAS'!$A$3:$N$962,12,FALSE)="","",VLOOKUP($O1724,'APOIO-DESPESAS'!$A$3:$N$962,12,FALSE)),"")</f>
        <v/>
      </c>
      <c r="L1724" s="223" t="str">
        <f>IFERROR(IF(VLOOKUP($O1724,'APOIO-DESPESAS'!$A$3:$N$962,13,FALSE)="","",VLOOKUP($O1724,'APOIO-DESPESAS'!$A$3:$N$962,13,FALSE)),"")</f>
        <v/>
      </c>
      <c r="M1724" s="223" t="str">
        <f>IFERROR(IF(VLOOKUP($O1724,'APOIO-DESPESAS'!$A$3:$N$962,14,FALSE)="","",VLOOKUP($O1724,'APOIO-DESPESAS'!$A$3:$N$962,14,FALSE)),"")</f>
        <v/>
      </c>
      <c r="O1724" s="223">
        <f t="shared" si="26"/>
        <v>1722</v>
      </c>
    </row>
    <row r="1725" spans="1:15" x14ac:dyDescent="0.25">
      <c r="A1725" s="223" t="str">
        <f>IFERROR(IF(VLOOKUP($O1725,'APOIO-DESPESAS'!$A$3:$N$962,2,FALSE)="","",VLOOKUP($O1725,'APOIO-DESPESAS'!$A$3:$N$962,2,FALSE)),"")</f>
        <v/>
      </c>
      <c r="B1725" s="223" t="str">
        <f>IFERROR(IF(VLOOKUP($O1725,'APOIO-DESPESAS'!$A$3:$N$962,3,FALSE)="","",VLOOKUP($O1725,'APOIO-DESPESAS'!$A$3:$N$962,3,FALSE)),"")</f>
        <v/>
      </c>
      <c r="C1725" s="223" t="str">
        <f>IFERROR(IF(VLOOKUP($O1725,'APOIO-DESPESAS'!$A$3:$N$962,4,FALSE)="","",VLOOKUP($O1725,'APOIO-DESPESAS'!$A$3:$N$962,4,FALSE)),"")</f>
        <v/>
      </c>
      <c r="D1725" s="223" t="str">
        <f>IFERROR(IF(VLOOKUP($O1725,'APOIO-DESPESAS'!$A$3:$N$962,5,FALSE)="","",VLOOKUP($O1725,'APOIO-DESPESAS'!$A$3:$N$962,5,FALSE)),"")</f>
        <v/>
      </c>
      <c r="E1725" s="223" t="str">
        <f>IFERROR(IF(VLOOKUP($O1725,'APOIO-DESPESAS'!$A$3:$N$962,6,FALSE)="","",VLOOKUP($O1725,'APOIO-DESPESAS'!$A$3:$N$962,6,FALSE)),"")</f>
        <v/>
      </c>
      <c r="F1725" s="223" t="str">
        <f>IFERROR(IF(VLOOKUP($O1725,'APOIO-DESPESAS'!$A$3:$N$962,7,FALSE)="","",VLOOKUP($O1725,'APOIO-DESPESAS'!$A$3:$N$962,7,FALSE)),"")</f>
        <v/>
      </c>
      <c r="G1725" s="223" t="str">
        <f>IFERROR(IF(VLOOKUP($O1725,'APOIO-DESPESAS'!$A$3:$N$962,8,FALSE)="","",VLOOKUP($O1725,'APOIO-DESPESAS'!$A$3:$N$962,8,FALSE)),"")</f>
        <v/>
      </c>
      <c r="H1725" s="223" t="str">
        <f>IFERROR(IF(VLOOKUP($O1725,'APOIO-DESPESAS'!$A$3:$N$962,9,FALSE)="","",VLOOKUP($O1725,'APOIO-DESPESAS'!$A$3:$N$962,9,FALSE)),"")</f>
        <v/>
      </c>
      <c r="I1725" s="223" t="str">
        <f>IFERROR(IF(VLOOKUP($O1725,'APOIO-DESPESAS'!$A$3:$N$962,10,FALSE)="","",VLOOKUP($O1725,'APOIO-DESPESAS'!$A$3:$N$962,10,FALSE)),"")</f>
        <v/>
      </c>
      <c r="J1725" s="223" t="str">
        <f>IFERROR(IF(VLOOKUP($O1725,'APOIO-DESPESAS'!$A$3:$N$962,11,FALSE)="","",VLOOKUP($O1725,'APOIO-DESPESAS'!$A$3:$N$962,11,FALSE)),"")</f>
        <v/>
      </c>
      <c r="K1725" s="223" t="str">
        <f>IFERROR(IF(VLOOKUP($O1725,'APOIO-DESPESAS'!$A$3:$N$962,12,FALSE)="","",VLOOKUP($O1725,'APOIO-DESPESAS'!$A$3:$N$962,12,FALSE)),"")</f>
        <v/>
      </c>
      <c r="L1725" s="223" t="str">
        <f>IFERROR(IF(VLOOKUP($O1725,'APOIO-DESPESAS'!$A$3:$N$962,13,FALSE)="","",VLOOKUP($O1725,'APOIO-DESPESAS'!$A$3:$N$962,13,FALSE)),"")</f>
        <v/>
      </c>
      <c r="M1725" s="223" t="str">
        <f>IFERROR(IF(VLOOKUP($O1725,'APOIO-DESPESAS'!$A$3:$N$962,14,FALSE)="","",VLOOKUP($O1725,'APOIO-DESPESAS'!$A$3:$N$962,14,FALSE)),"")</f>
        <v/>
      </c>
      <c r="O1725" s="223">
        <f t="shared" si="26"/>
        <v>1723</v>
      </c>
    </row>
    <row r="1726" spans="1:15" x14ac:dyDescent="0.25">
      <c r="A1726" s="223" t="str">
        <f>IFERROR(IF(VLOOKUP($O1726,'APOIO-DESPESAS'!$A$3:$N$962,2,FALSE)="","",VLOOKUP($O1726,'APOIO-DESPESAS'!$A$3:$N$962,2,FALSE)),"")</f>
        <v/>
      </c>
      <c r="B1726" s="223" t="str">
        <f>IFERROR(IF(VLOOKUP($O1726,'APOIO-DESPESAS'!$A$3:$N$962,3,FALSE)="","",VLOOKUP($O1726,'APOIO-DESPESAS'!$A$3:$N$962,3,FALSE)),"")</f>
        <v/>
      </c>
      <c r="C1726" s="223" t="str">
        <f>IFERROR(IF(VLOOKUP($O1726,'APOIO-DESPESAS'!$A$3:$N$962,4,FALSE)="","",VLOOKUP($O1726,'APOIO-DESPESAS'!$A$3:$N$962,4,FALSE)),"")</f>
        <v/>
      </c>
      <c r="D1726" s="223" t="str">
        <f>IFERROR(IF(VLOOKUP($O1726,'APOIO-DESPESAS'!$A$3:$N$962,5,FALSE)="","",VLOOKUP($O1726,'APOIO-DESPESAS'!$A$3:$N$962,5,FALSE)),"")</f>
        <v/>
      </c>
      <c r="E1726" s="223" t="str">
        <f>IFERROR(IF(VLOOKUP($O1726,'APOIO-DESPESAS'!$A$3:$N$962,6,FALSE)="","",VLOOKUP($O1726,'APOIO-DESPESAS'!$A$3:$N$962,6,FALSE)),"")</f>
        <v/>
      </c>
      <c r="F1726" s="223" t="str">
        <f>IFERROR(IF(VLOOKUP($O1726,'APOIO-DESPESAS'!$A$3:$N$962,7,FALSE)="","",VLOOKUP($O1726,'APOIO-DESPESAS'!$A$3:$N$962,7,FALSE)),"")</f>
        <v/>
      </c>
      <c r="G1726" s="223" t="str">
        <f>IFERROR(IF(VLOOKUP($O1726,'APOIO-DESPESAS'!$A$3:$N$962,8,FALSE)="","",VLOOKUP($O1726,'APOIO-DESPESAS'!$A$3:$N$962,8,FALSE)),"")</f>
        <v/>
      </c>
      <c r="H1726" s="223" t="str">
        <f>IFERROR(IF(VLOOKUP($O1726,'APOIO-DESPESAS'!$A$3:$N$962,9,FALSE)="","",VLOOKUP($O1726,'APOIO-DESPESAS'!$A$3:$N$962,9,FALSE)),"")</f>
        <v/>
      </c>
      <c r="I1726" s="223" t="str">
        <f>IFERROR(IF(VLOOKUP($O1726,'APOIO-DESPESAS'!$A$3:$N$962,10,FALSE)="","",VLOOKUP($O1726,'APOIO-DESPESAS'!$A$3:$N$962,10,FALSE)),"")</f>
        <v/>
      </c>
      <c r="J1726" s="223" t="str">
        <f>IFERROR(IF(VLOOKUP($O1726,'APOIO-DESPESAS'!$A$3:$N$962,11,FALSE)="","",VLOOKUP($O1726,'APOIO-DESPESAS'!$A$3:$N$962,11,FALSE)),"")</f>
        <v/>
      </c>
      <c r="K1726" s="223" t="str">
        <f>IFERROR(IF(VLOOKUP($O1726,'APOIO-DESPESAS'!$A$3:$N$962,12,FALSE)="","",VLOOKUP($O1726,'APOIO-DESPESAS'!$A$3:$N$962,12,FALSE)),"")</f>
        <v/>
      </c>
      <c r="L1726" s="223" t="str">
        <f>IFERROR(IF(VLOOKUP($O1726,'APOIO-DESPESAS'!$A$3:$N$962,13,FALSE)="","",VLOOKUP($O1726,'APOIO-DESPESAS'!$A$3:$N$962,13,FALSE)),"")</f>
        <v/>
      </c>
      <c r="M1726" s="223" t="str">
        <f>IFERROR(IF(VLOOKUP($O1726,'APOIO-DESPESAS'!$A$3:$N$962,14,FALSE)="","",VLOOKUP($O1726,'APOIO-DESPESAS'!$A$3:$N$962,14,FALSE)),"")</f>
        <v/>
      </c>
      <c r="O1726" s="223">
        <f t="shared" si="26"/>
        <v>1724</v>
      </c>
    </row>
    <row r="1727" spans="1:15" x14ac:dyDescent="0.25">
      <c r="A1727" s="223" t="str">
        <f>IFERROR(IF(VLOOKUP($O1727,'APOIO-DESPESAS'!$A$3:$N$962,2,FALSE)="","",VLOOKUP($O1727,'APOIO-DESPESAS'!$A$3:$N$962,2,FALSE)),"")</f>
        <v/>
      </c>
      <c r="B1727" s="223" t="str">
        <f>IFERROR(IF(VLOOKUP($O1727,'APOIO-DESPESAS'!$A$3:$N$962,3,FALSE)="","",VLOOKUP($O1727,'APOIO-DESPESAS'!$A$3:$N$962,3,FALSE)),"")</f>
        <v/>
      </c>
      <c r="C1727" s="223" t="str">
        <f>IFERROR(IF(VLOOKUP($O1727,'APOIO-DESPESAS'!$A$3:$N$962,4,FALSE)="","",VLOOKUP($O1727,'APOIO-DESPESAS'!$A$3:$N$962,4,FALSE)),"")</f>
        <v/>
      </c>
      <c r="D1727" s="223" t="str">
        <f>IFERROR(IF(VLOOKUP($O1727,'APOIO-DESPESAS'!$A$3:$N$962,5,FALSE)="","",VLOOKUP($O1727,'APOIO-DESPESAS'!$A$3:$N$962,5,FALSE)),"")</f>
        <v/>
      </c>
      <c r="E1727" s="223" t="str">
        <f>IFERROR(IF(VLOOKUP($O1727,'APOIO-DESPESAS'!$A$3:$N$962,6,FALSE)="","",VLOOKUP($O1727,'APOIO-DESPESAS'!$A$3:$N$962,6,FALSE)),"")</f>
        <v/>
      </c>
      <c r="F1727" s="223" t="str">
        <f>IFERROR(IF(VLOOKUP($O1727,'APOIO-DESPESAS'!$A$3:$N$962,7,FALSE)="","",VLOOKUP($O1727,'APOIO-DESPESAS'!$A$3:$N$962,7,FALSE)),"")</f>
        <v/>
      </c>
      <c r="G1727" s="223" t="str">
        <f>IFERROR(IF(VLOOKUP($O1727,'APOIO-DESPESAS'!$A$3:$N$962,8,FALSE)="","",VLOOKUP($O1727,'APOIO-DESPESAS'!$A$3:$N$962,8,FALSE)),"")</f>
        <v/>
      </c>
      <c r="H1727" s="223" t="str">
        <f>IFERROR(IF(VLOOKUP($O1727,'APOIO-DESPESAS'!$A$3:$N$962,9,FALSE)="","",VLOOKUP($O1727,'APOIO-DESPESAS'!$A$3:$N$962,9,FALSE)),"")</f>
        <v/>
      </c>
      <c r="I1727" s="223" t="str">
        <f>IFERROR(IF(VLOOKUP($O1727,'APOIO-DESPESAS'!$A$3:$N$962,10,FALSE)="","",VLOOKUP($O1727,'APOIO-DESPESAS'!$A$3:$N$962,10,FALSE)),"")</f>
        <v/>
      </c>
      <c r="J1727" s="223" t="str">
        <f>IFERROR(IF(VLOOKUP($O1727,'APOIO-DESPESAS'!$A$3:$N$962,11,FALSE)="","",VLOOKUP($O1727,'APOIO-DESPESAS'!$A$3:$N$962,11,FALSE)),"")</f>
        <v/>
      </c>
      <c r="K1727" s="223" t="str">
        <f>IFERROR(IF(VLOOKUP($O1727,'APOIO-DESPESAS'!$A$3:$N$962,12,FALSE)="","",VLOOKUP($O1727,'APOIO-DESPESAS'!$A$3:$N$962,12,FALSE)),"")</f>
        <v/>
      </c>
      <c r="L1727" s="223" t="str">
        <f>IFERROR(IF(VLOOKUP($O1727,'APOIO-DESPESAS'!$A$3:$N$962,13,FALSE)="","",VLOOKUP($O1727,'APOIO-DESPESAS'!$A$3:$N$962,13,FALSE)),"")</f>
        <v/>
      </c>
      <c r="M1727" s="223" t="str">
        <f>IFERROR(IF(VLOOKUP($O1727,'APOIO-DESPESAS'!$A$3:$N$962,14,FALSE)="","",VLOOKUP($O1727,'APOIO-DESPESAS'!$A$3:$N$962,14,FALSE)),"")</f>
        <v/>
      </c>
      <c r="O1727" s="223">
        <f t="shared" si="26"/>
        <v>1725</v>
      </c>
    </row>
    <row r="1728" spans="1:15" x14ac:dyDescent="0.25">
      <c r="A1728" s="223" t="str">
        <f>IFERROR(IF(VLOOKUP($O1728,'APOIO-DESPESAS'!$A$3:$N$962,2,FALSE)="","",VLOOKUP($O1728,'APOIO-DESPESAS'!$A$3:$N$962,2,FALSE)),"")</f>
        <v/>
      </c>
      <c r="B1728" s="223" t="str">
        <f>IFERROR(IF(VLOOKUP($O1728,'APOIO-DESPESAS'!$A$3:$N$962,3,FALSE)="","",VLOOKUP($O1728,'APOIO-DESPESAS'!$A$3:$N$962,3,FALSE)),"")</f>
        <v/>
      </c>
      <c r="C1728" s="223" t="str">
        <f>IFERROR(IF(VLOOKUP($O1728,'APOIO-DESPESAS'!$A$3:$N$962,4,FALSE)="","",VLOOKUP($O1728,'APOIO-DESPESAS'!$A$3:$N$962,4,FALSE)),"")</f>
        <v/>
      </c>
      <c r="D1728" s="223" t="str">
        <f>IFERROR(IF(VLOOKUP($O1728,'APOIO-DESPESAS'!$A$3:$N$962,5,FALSE)="","",VLOOKUP($O1728,'APOIO-DESPESAS'!$A$3:$N$962,5,FALSE)),"")</f>
        <v/>
      </c>
      <c r="E1728" s="223" t="str">
        <f>IFERROR(IF(VLOOKUP($O1728,'APOIO-DESPESAS'!$A$3:$N$962,6,FALSE)="","",VLOOKUP($O1728,'APOIO-DESPESAS'!$A$3:$N$962,6,FALSE)),"")</f>
        <v/>
      </c>
      <c r="F1728" s="223" t="str">
        <f>IFERROR(IF(VLOOKUP($O1728,'APOIO-DESPESAS'!$A$3:$N$962,7,FALSE)="","",VLOOKUP($O1728,'APOIO-DESPESAS'!$A$3:$N$962,7,FALSE)),"")</f>
        <v/>
      </c>
      <c r="G1728" s="223" t="str">
        <f>IFERROR(IF(VLOOKUP($O1728,'APOIO-DESPESAS'!$A$3:$N$962,8,FALSE)="","",VLOOKUP($O1728,'APOIO-DESPESAS'!$A$3:$N$962,8,FALSE)),"")</f>
        <v/>
      </c>
      <c r="H1728" s="223" t="str">
        <f>IFERROR(IF(VLOOKUP($O1728,'APOIO-DESPESAS'!$A$3:$N$962,9,FALSE)="","",VLOOKUP($O1728,'APOIO-DESPESAS'!$A$3:$N$962,9,FALSE)),"")</f>
        <v/>
      </c>
      <c r="I1728" s="223" t="str">
        <f>IFERROR(IF(VLOOKUP($O1728,'APOIO-DESPESAS'!$A$3:$N$962,10,FALSE)="","",VLOOKUP($O1728,'APOIO-DESPESAS'!$A$3:$N$962,10,FALSE)),"")</f>
        <v/>
      </c>
      <c r="J1728" s="223" t="str">
        <f>IFERROR(IF(VLOOKUP($O1728,'APOIO-DESPESAS'!$A$3:$N$962,11,FALSE)="","",VLOOKUP($O1728,'APOIO-DESPESAS'!$A$3:$N$962,11,FALSE)),"")</f>
        <v/>
      </c>
      <c r="K1728" s="223" t="str">
        <f>IFERROR(IF(VLOOKUP($O1728,'APOIO-DESPESAS'!$A$3:$N$962,12,FALSE)="","",VLOOKUP($O1728,'APOIO-DESPESAS'!$A$3:$N$962,12,FALSE)),"")</f>
        <v/>
      </c>
      <c r="L1728" s="223" t="str">
        <f>IFERROR(IF(VLOOKUP($O1728,'APOIO-DESPESAS'!$A$3:$N$962,13,FALSE)="","",VLOOKUP($O1728,'APOIO-DESPESAS'!$A$3:$N$962,13,FALSE)),"")</f>
        <v/>
      </c>
      <c r="M1728" s="223" t="str">
        <f>IFERROR(IF(VLOOKUP($O1728,'APOIO-DESPESAS'!$A$3:$N$962,14,FALSE)="","",VLOOKUP($O1728,'APOIO-DESPESAS'!$A$3:$N$962,14,FALSE)),"")</f>
        <v/>
      </c>
      <c r="O1728" s="223">
        <f t="shared" si="26"/>
        <v>1726</v>
      </c>
    </row>
    <row r="1729" spans="1:15" x14ac:dyDescent="0.25">
      <c r="A1729" s="223" t="str">
        <f>IFERROR(IF(VLOOKUP($O1729,'APOIO-DESPESAS'!$A$3:$N$962,2,FALSE)="","",VLOOKUP($O1729,'APOIO-DESPESAS'!$A$3:$N$962,2,FALSE)),"")</f>
        <v/>
      </c>
      <c r="B1729" s="223" t="str">
        <f>IFERROR(IF(VLOOKUP($O1729,'APOIO-DESPESAS'!$A$3:$N$962,3,FALSE)="","",VLOOKUP($O1729,'APOIO-DESPESAS'!$A$3:$N$962,3,FALSE)),"")</f>
        <v/>
      </c>
      <c r="C1729" s="223" t="str">
        <f>IFERROR(IF(VLOOKUP($O1729,'APOIO-DESPESAS'!$A$3:$N$962,4,FALSE)="","",VLOOKUP($O1729,'APOIO-DESPESAS'!$A$3:$N$962,4,FALSE)),"")</f>
        <v/>
      </c>
      <c r="D1729" s="223" t="str">
        <f>IFERROR(IF(VLOOKUP($O1729,'APOIO-DESPESAS'!$A$3:$N$962,5,FALSE)="","",VLOOKUP($O1729,'APOIO-DESPESAS'!$A$3:$N$962,5,FALSE)),"")</f>
        <v/>
      </c>
      <c r="E1729" s="223" t="str">
        <f>IFERROR(IF(VLOOKUP($O1729,'APOIO-DESPESAS'!$A$3:$N$962,6,FALSE)="","",VLOOKUP($O1729,'APOIO-DESPESAS'!$A$3:$N$962,6,FALSE)),"")</f>
        <v/>
      </c>
      <c r="F1729" s="223" t="str">
        <f>IFERROR(IF(VLOOKUP($O1729,'APOIO-DESPESAS'!$A$3:$N$962,7,FALSE)="","",VLOOKUP($O1729,'APOIO-DESPESAS'!$A$3:$N$962,7,FALSE)),"")</f>
        <v/>
      </c>
      <c r="G1729" s="223" t="str">
        <f>IFERROR(IF(VLOOKUP($O1729,'APOIO-DESPESAS'!$A$3:$N$962,8,FALSE)="","",VLOOKUP($O1729,'APOIO-DESPESAS'!$A$3:$N$962,8,FALSE)),"")</f>
        <v/>
      </c>
      <c r="H1729" s="223" t="str">
        <f>IFERROR(IF(VLOOKUP($O1729,'APOIO-DESPESAS'!$A$3:$N$962,9,FALSE)="","",VLOOKUP($O1729,'APOIO-DESPESAS'!$A$3:$N$962,9,FALSE)),"")</f>
        <v/>
      </c>
      <c r="I1729" s="223" t="str">
        <f>IFERROR(IF(VLOOKUP($O1729,'APOIO-DESPESAS'!$A$3:$N$962,10,FALSE)="","",VLOOKUP($O1729,'APOIO-DESPESAS'!$A$3:$N$962,10,FALSE)),"")</f>
        <v/>
      </c>
      <c r="J1729" s="223" t="str">
        <f>IFERROR(IF(VLOOKUP($O1729,'APOIO-DESPESAS'!$A$3:$N$962,11,FALSE)="","",VLOOKUP($O1729,'APOIO-DESPESAS'!$A$3:$N$962,11,FALSE)),"")</f>
        <v/>
      </c>
      <c r="K1729" s="223" t="str">
        <f>IFERROR(IF(VLOOKUP($O1729,'APOIO-DESPESAS'!$A$3:$N$962,12,FALSE)="","",VLOOKUP($O1729,'APOIO-DESPESAS'!$A$3:$N$962,12,FALSE)),"")</f>
        <v/>
      </c>
      <c r="L1729" s="223" t="str">
        <f>IFERROR(IF(VLOOKUP($O1729,'APOIO-DESPESAS'!$A$3:$N$962,13,FALSE)="","",VLOOKUP($O1729,'APOIO-DESPESAS'!$A$3:$N$962,13,FALSE)),"")</f>
        <v/>
      </c>
      <c r="M1729" s="223" t="str">
        <f>IFERROR(IF(VLOOKUP($O1729,'APOIO-DESPESAS'!$A$3:$N$962,14,FALSE)="","",VLOOKUP($O1729,'APOIO-DESPESAS'!$A$3:$N$962,14,FALSE)),"")</f>
        <v/>
      </c>
      <c r="O1729" s="223">
        <f t="shared" si="26"/>
        <v>1727</v>
      </c>
    </row>
    <row r="1730" spans="1:15" x14ac:dyDescent="0.25">
      <c r="A1730" s="223" t="str">
        <f>IFERROR(IF(VLOOKUP($O1730,'APOIO-DESPESAS'!$A$3:$N$962,2,FALSE)="","",VLOOKUP($O1730,'APOIO-DESPESAS'!$A$3:$N$962,2,FALSE)),"")</f>
        <v/>
      </c>
      <c r="B1730" s="223" t="str">
        <f>IFERROR(IF(VLOOKUP($O1730,'APOIO-DESPESAS'!$A$3:$N$962,3,FALSE)="","",VLOOKUP($O1730,'APOIO-DESPESAS'!$A$3:$N$962,3,FALSE)),"")</f>
        <v/>
      </c>
      <c r="C1730" s="223" t="str">
        <f>IFERROR(IF(VLOOKUP($O1730,'APOIO-DESPESAS'!$A$3:$N$962,4,FALSE)="","",VLOOKUP($O1730,'APOIO-DESPESAS'!$A$3:$N$962,4,FALSE)),"")</f>
        <v/>
      </c>
      <c r="D1730" s="223" t="str">
        <f>IFERROR(IF(VLOOKUP($O1730,'APOIO-DESPESAS'!$A$3:$N$962,5,FALSE)="","",VLOOKUP($O1730,'APOIO-DESPESAS'!$A$3:$N$962,5,FALSE)),"")</f>
        <v/>
      </c>
      <c r="E1730" s="223" t="str">
        <f>IFERROR(IF(VLOOKUP($O1730,'APOIO-DESPESAS'!$A$3:$N$962,6,FALSE)="","",VLOOKUP($O1730,'APOIO-DESPESAS'!$A$3:$N$962,6,FALSE)),"")</f>
        <v/>
      </c>
      <c r="F1730" s="223" t="str">
        <f>IFERROR(IF(VLOOKUP($O1730,'APOIO-DESPESAS'!$A$3:$N$962,7,FALSE)="","",VLOOKUP($O1730,'APOIO-DESPESAS'!$A$3:$N$962,7,FALSE)),"")</f>
        <v/>
      </c>
      <c r="G1730" s="223" t="str">
        <f>IFERROR(IF(VLOOKUP($O1730,'APOIO-DESPESAS'!$A$3:$N$962,8,FALSE)="","",VLOOKUP($O1730,'APOIO-DESPESAS'!$A$3:$N$962,8,FALSE)),"")</f>
        <v/>
      </c>
      <c r="H1730" s="223" t="str">
        <f>IFERROR(IF(VLOOKUP($O1730,'APOIO-DESPESAS'!$A$3:$N$962,9,FALSE)="","",VLOOKUP($O1730,'APOIO-DESPESAS'!$A$3:$N$962,9,FALSE)),"")</f>
        <v/>
      </c>
      <c r="I1730" s="223" t="str">
        <f>IFERROR(IF(VLOOKUP($O1730,'APOIO-DESPESAS'!$A$3:$N$962,10,FALSE)="","",VLOOKUP($O1730,'APOIO-DESPESAS'!$A$3:$N$962,10,FALSE)),"")</f>
        <v/>
      </c>
      <c r="J1730" s="223" t="str">
        <f>IFERROR(IF(VLOOKUP($O1730,'APOIO-DESPESAS'!$A$3:$N$962,11,FALSE)="","",VLOOKUP($O1730,'APOIO-DESPESAS'!$A$3:$N$962,11,FALSE)),"")</f>
        <v/>
      </c>
      <c r="K1730" s="223" t="str">
        <f>IFERROR(IF(VLOOKUP($O1730,'APOIO-DESPESAS'!$A$3:$N$962,12,FALSE)="","",VLOOKUP($O1730,'APOIO-DESPESAS'!$A$3:$N$962,12,FALSE)),"")</f>
        <v/>
      </c>
      <c r="L1730" s="223" t="str">
        <f>IFERROR(IF(VLOOKUP($O1730,'APOIO-DESPESAS'!$A$3:$N$962,13,FALSE)="","",VLOOKUP($O1730,'APOIO-DESPESAS'!$A$3:$N$962,13,FALSE)),"")</f>
        <v/>
      </c>
      <c r="M1730" s="223" t="str">
        <f>IFERROR(IF(VLOOKUP($O1730,'APOIO-DESPESAS'!$A$3:$N$962,14,FALSE)="","",VLOOKUP($O1730,'APOIO-DESPESAS'!$A$3:$N$962,14,FALSE)),"")</f>
        <v/>
      </c>
      <c r="O1730" s="223">
        <f t="shared" si="26"/>
        <v>1728</v>
      </c>
    </row>
    <row r="1731" spans="1:15" x14ac:dyDescent="0.25">
      <c r="A1731" s="223" t="str">
        <f>IFERROR(IF(VLOOKUP($O1731,'APOIO-DESPESAS'!$A$3:$N$962,2,FALSE)="","",VLOOKUP($O1731,'APOIO-DESPESAS'!$A$3:$N$962,2,FALSE)),"")</f>
        <v/>
      </c>
      <c r="B1731" s="223" t="str">
        <f>IFERROR(IF(VLOOKUP($O1731,'APOIO-DESPESAS'!$A$3:$N$962,3,FALSE)="","",VLOOKUP($O1731,'APOIO-DESPESAS'!$A$3:$N$962,3,FALSE)),"")</f>
        <v/>
      </c>
      <c r="C1731" s="223" t="str">
        <f>IFERROR(IF(VLOOKUP($O1731,'APOIO-DESPESAS'!$A$3:$N$962,4,FALSE)="","",VLOOKUP($O1731,'APOIO-DESPESAS'!$A$3:$N$962,4,FALSE)),"")</f>
        <v/>
      </c>
      <c r="D1731" s="223" t="str">
        <f>IFERROR(IF(VLOOKUP($O1731,'APOIO-DESPESAS'!$A$3:$N$962,5,FALSE)="","",VLOOKUP($O1731,'APOIO-DESPESAS'!$A$3:$N$962,5,FALSE)),"")</f>
        <v/>
      </c>
      <c r="E1731" s="223" t="str">
        <f>IFERROR(IF(VLOOKUP($O1731,'APOIO-DESPESAS'!$A$3:$N$962,6,FALSE)="","",VLOOKUP($O1731,'APOIO-DESPESAS'!$A$3:$N$962,6,FALSE)),"")</f>
        <v/>
      </c>
      <c r="F1731" s="223" t="str">
        <f>IFERROR(IF(VLOOKUP($O1731,'APOIO-DESPESAS'!$A$3:$N$962,7,FALSE)="","",VLOOKUP($O1731,'APOIO-DESPESAS'!$A$3:$N$962,7,FALSE)),"")</f>
        <v/>
      </c>
      <c r="G1731" s="223" t="str">
        <f>IFERROR(IF(VLOOKUP($O1731,'APOIO-DESPESAS'!$A$3:$N$962,8,FALSE)="","",VLOOKUP($O1731,'APOIO-DESPESAS'!$A$3:$N$962,8,FALSE)),"")</f>
        <v/>
      </c>
      <c r="H1731" s="223" t="str">
        <f>IFERROR(IF(VLOOKUP($O1731,'APOIO-DESPESAS'!$A$3:$N$962,9,FALSE)="","",VLOOKUP($O1731,'APOIO-DESPESAS'!$A$3:$N$962,9,FALSE)),"")</f>
        <v/>
      </c>
      <c r="I1731" s="223" t="str">
        <f>IFERROR(IF(VLOOKUP($O1731,'APOIO-DESPESAS'!$A$3:$N$962,10,FALSE)="","",VLOOKUP($O1731,'APOIO-DESPESAS'!$A$3:$N$962,10,FALSE)),"")</f>
        <v/>
      </c>
      <c r="J1731" s="223" t="str">
        <f>IFERROR(IF(VLOOKUP($O1731,'APOIO-DESPESAS'!$A$3:$N$962,11,FALSE)="","",VLOOKUP($O1731,'APOIO-DESPESAS'!$A$3:$N$962,11,FALSE)),"")</f>
        <v/>
      </c>
      <c r="K1731" s="223" t="str">
        <f>IFERROR(IF(VLOOKUP($O1731,'APOIO-DESPESAS'!$A$3:$N$962,12,FALSE)="","",VLOOKUP($O1731,'APOIO-DESPESAS'!$A$3:$N$962,12,FALSE)),"")</f>
        <v/>
      </c>
      <c r="L1731" s="223" t="str">
        <f>IFERROR(IF(VLOOKUP($O1731,'APOIO-DESPESAS'!$A$3:$N$962,13,FALSE)="","",VLOOKUP($O1731,'APOIO-DESPESAS'!$A$3:$N$962,13,FALSE)),"")</f>
        <v/>
      </c>
      <c r="M1731" s="223" t="str">
        <f>IFERROR(IF(VLOOKUP($O1731,'APOIO-DESPESAS'!$A$3:$N$962,14,FALSE)="","",VLOOKUP($O1731,'APOIO-DESPESAS'!$A$3:$N$962,14,FALSE)),"")</f>
        <v/>
      </c>
      <c r="O1731" s="223">
        <f t="shared" si="26"/>
        <v>1729</v>
      </c>
    </row>
    <row r="1732" spans="1:15" x14ac:dyDescent="0.25">
      <c r="A1732" s="223" t="str">
        <f>IFERROR(IF(VLOOKUP($O1732,'APOIO-DESPESAS'!$A$3:$N$962,2,FALSE)="","",VLOOKUP($O1732,'APOIO-DESPESAS'!$A$3:$N$962,2,FALSE)),"")</f>
        <v/>
      </c>
      <c r="B1732" s="223" t="str">
        <f>IFERROR(IF(VLOOKUP($O1732,'APOIO-DESPESAS'!$A$3:$N$962,3,FALSE)="","",VLOOKUP($O1732,'APOIO-DESPESAS'!$A$3:$N$962,3,FALSE)),"")</f>
        <v/>
      </c>
      <c r="C1732" s="223" t="str">
        <f>IFERROR(IF(VLOOKUP($O1732,'APOIO-DESPESAS'!$A$3:$N$962,4,FALSE)="","",VLOOKUP($O1732,'APOIO-DESPESAS'!$A$3:$N$962,4,FALSE)),"")</f>
        <v/>
      </c>
      <c r="D1732" s="223" t="str">
        <f>IFERROR(IF(VLOOKUP($O1732,'APOIO-DESPESAS'!$A$3:$N$962,5,FALSE)="","",VLOOKUP($O1732,'APOIO-DESPESAS'!$A$3:$N$962,5,FALSE)),"")</f>
        <v/>
      </c>
      <c r="E1732" s="223" t="str">
        <f>IFERROR(IF(VLOOKUP($O1732,'APOIO-DESPESAS'!$A$3:$N$962,6,FALSE)="","",VLOOKUP($O1732,'APOIO-DESPESAS'!$A$3:$N$962,6,FALSE)),"")</f>
        <v/>
      </c>
      <c r="F1732" s="223" t="str">
        <f>IFERROR(IF(VLOOKUP($O1732,'APOIO-DESPESAS'!$A$3:$N$962,7,FALSE)="","",VLOOKUP($O1732,'APOIO-DESPESAS'!$A$3:$N$962,7,FALSE)),"")</f>
        <v/>
      </c>
      <c r="G1732" s="223" t="str">
        <f>IFERROR(IF(VLOOKUP($O1732,'APOIO-DESPESAS'!$A$3:$N$962,8,FALSE)="","",VLOOKUP($O1732,'APOIO-DESPESAS'!$A$3:$N$962,8,FALSE)),"")</f>
        <v/>
      </c>
      <c r="H1732" s="223" t="str">
        <f>IFERROR(IF(VLOOKUP($O1732,'APOIO-DESPESAS'!$A$3:$N$962,9,FALSE)="","",VLOOKUP($O1732,'APOIO-DESPESAS'!$A$3:$N$962,9,FALSE)),"")</f>
        <v/>
      </c>
      <c r="I1732" s="223" t="str">
        <f>IFERROR(IF(VLOOKUP($O1732,'APOIO-DESPESAS'!$A$3:$N$962,10,FALSE)="","",VLOOKUP($O1732,'APOIO-DESPESAS'!$A$3:$N$962,10,FALSE)),"")</f>
        <v/>
      </c>
      <c r="J1732" s="223" t="str">
        <f>IFERROR(IF(VLOOKUP($O1732,'APOIO-DESPESAS'!$A$3:$N$962,11,FALSE)="","",VLOOKUP($O1732,'APOIO-DESPESAS'!$A$3:$N$962,11,FALSE)),"")</f>
        <v/>
      </c>
      <c r="K1732" s="223" t="str">
        <f>IFERROR(IF(VLOOKUP($O1732,'APOIO-DESPESAS'!$A$3:$N$962,12,FALSE)="","",VLOOKUP($O1732,'APOIO-DESPESAS'!$A$3:$N$962,12,FALSE)),"")</f>
        <v/>
      </c>
      <c r="L1732" s="223" t="str">
        <f>IFERROR(IF(VLOOKUP($O1732,'APOIO-DESPESAS'!$A$3:$N$962,13,FALSE)="","",VLOOKUP($O1732,'APOIO-DESPESAS'!$A$3:$N$962,13,FALSE)),"")</f>
        <v/>
      </c>
      <c r="M1732" s="223" t="str">
        <f>IFERROR(IF(VLOOKUP($O1732,'APOIO-DESPESAS'!$A$3:$N$962,14,FALSE)="","",VLOOKUP($O1732,'APOIO-DESPESAS'!$A$3:$N$962,14,FALSE)),"")</f>
        <v/>
      </c>
      <c r="O1732" s="223">
        <f t="shared" si="26"/>
        <v>1730</v>
      </c>
    </row>
    <row r="1733" spans="1:15" x14ac:dyDescent="0.25">
      <c r="A1733" s="223" t="str">
        <f>IFERROR(IF(VLOOKUP($O1733,'APOIO-DESPESAS'!$A$3:$N$962,2,FALSE)="","",VLOOKUP($O1733,'APOIO-DESPESAS'!$A$3:$N$962,2,FALSE)),"")</f>
        <v/>
      </c>
      <c r="B1733" s="223" t="str">
        <f>IFERROR(IF(VLOOKUP($O1733,'APOIO-DESPESAS'!$A$3:$N$962,3,FALSE)="","",VLOOKUP($O1733,'APOIO-DESPESAS'!$A$3:$N$962,3,FALSE)),"")</f>
        <v/>
      </c>
      <c r="C1733" s="223" t="str">
        <f>IFERROR(IF(VLOOKUP($O1733,'APOIO-DESPESAS'!$A$3:$N$962,4,FALSE)="","",VLOOKUP($O1733,'APOIO-DESPESAS'!$A$3:$N$962,4,FALSE)),"")</f>
        <v/>
      </c>
      <c r="D1733" s="223" t="str">
        <f>IFERROR(IF(VLOOKUP($O1733,'APOIO-DESPESAS'!$A$3:$N$962,5,FALSE)="","",VLOOKUP($O1733,'APOIO-DESPESAS'!$A$3:$N$962,5,FALSE)),"")</f>
        <v/>
      </c>
      <c r="E1733" s="223" t="str">
        <f>IFERROR(IF(VLOOKUP($O1733,'APOIO-DESPESAS'!$A$3:$N$962,6,FALSE)="","",VLOOKUP($O1733,'APOIO-DESPESAS'!$A$3:$N$962,6,FALSE)),"")</f>
        <v/>
      </c>
      <c r="F1733" s="223" t="str">
        <f>IFERROR(IF(VLOOKUP($O1733,'APOIO-DESPESAS'!$A$3:$N$962,7,FALSE)="","",VLOOKUP($O1733,'APOIO-DESPESAS'!$A$3:$N$962,7,FALSE)),"")</f>
        <v/>
      </c>
      <c r="G1733" s="223" t="str">
        <f>IFERROR(IF(VLOOKUP($O1733,'APOIO-DESPESAS'!$A$3:$N$962,8,FALSE)="","",VLOOKUP($O1733,'APOIO-DESPESAS'!$A$3:$N$962,8,FALSE)),"")</f>
        <v/>
      </c>
      <c r="H1733" s="223" t="str">
        <f>IFERROR(IF(VLOOKUP($O1733,'APOIO-DESPESAS'!$A$3:$N$962,9,FALSE)="","",VLOOKUP($O1733,'APOIO-DESPESAS'!$A$3:$N$962,9,FALSE)),"")</f>
        <v/>
      </c>
      <c r="I1733" s="223" t="str">
        <f>IFERROR(IF(VLOOKUP($O1733,'APOIO-DESPESAS'!$A$3:$N$962,10,FALSE)="","",VLOOKUP($O1733,'APOIO-DESPESAS'!$A$3:$N$962,10,FALSE)),"")</f>
        <v/>
      </c>
      <c r="J1733" s="223" t="str">
        <f>IFERROR(IF(VLOOKUP($O1733,'APOIO-DESPESAS'!$A$3:$N$962,11,FALSE)="","",VLOOKUP($O1733,'APOIO-DESPESAS'!$A$3:$N$962,11,FALSE)),"")</f>
        <v/>
      </c>
      <c r="K1733" s="223" t="str">
        <f>IFERROR(IF(VLOOKUP($O1733,'APOIO-DESPESAS'!$A$3:$N$962,12,FALSE)="","",VLOOKUP($O1733,'APOIO-DESPESAS'!$A$3:$N$962,12,FALSE)),"")</f>
        <v/>
      </c>
      <c r="L1733" s="223" t="str">
        <f>IFERROR(IF(VLOOKUP($O1733,'APOIO-DESPESAS'!$A$3:$N$962,13,FALSE)="","",VLOOKUP($O1733,'APOIO-DESPESAS'!$A$3:$N$962,13,FALSE)),"")</f>
        <v/>
      </c>
      <c r="M1733" s="223" t="str">
        <f>IFERROR(IF(VLOOKUP($O1733,'APOIO-DESPESAS'!$A$3:$N$962,14,FALSE)="","",VLOOKUP($O1733,'APOIO-DESPESAS'!$A$3:$N$962,14,FALSE)),"")</f>
        <v/>
      </c>
      <c r="O1733" s="223">
        <f t="shared" ref="O1733:O1796" si="27">O1732+1</f>
        <v>1731</v>
      </c>
    </row>
    <row r="1734" spans="1:15" x14ac:dyDescent="0.25">
      <c r="A1734" s="223" t="str">
        <f>IFERROR(IF(VLOOKUP($O1734,'APOIO-DESPESAS'!$A$3:$N$962,2,FALSE)="","",VLOOKUP($O1734,'APOIO-DESPESAS'!$A$3:$N$962,2,FALSE)),"")</f>
        <v/>
      </c>
      <c r="B1734" s="223" t="str">
        <f>IFERROR(IF(VLOOKUP($O1734,'APOIO-DESPESAS'!$A$3:$N$962,3,FALSE)="","",VLOOKUP($O1734,'APOIO-DESPESAS'!$A$3:$N$962,3,FALSE)),"")</f>
        <v/>
      </c>
      <c r="C1734" s="223" t="str">
        <f>IFERROR(IF(VLOOKUP($O1734,'APOIO-DESPESAS'!$A$3:$N$962,4,FALSE)="","",VLOOKUP($O1734,'APOIO-DESPESAS'!$A$3:$N$962,4,FALSE)),"")</f>
        <v/>
      </c>
      <c r="D1734" s="223" t="str">
        <f>IFERROR(IF(VLOOKUP($O1734,'APOIO-DESPESAS'!$A$3:$N$962,5,FALSE)="","",VLOOKUP($O1734,'APOIO-DESPESAS'!$A$3:$N$962,5,FALSE)),"")</f>
        <v/>
      </c>
      <c r="E1734" s="223" t="str">
        <f>IFERROR(IF(VLOOKUP($O1734,'APOIO-DESPESAS'!$A$3:$N$962,6,FALSE)="","",VLOOKUP($O1734,'APOIO-DESPESAS'!$A$3:$N$962,6,FALSE)),"")</f>
        <v/>
      </c>
      <c r="F1734" s="223" t="str">
        <f>IFERROR(IF(VLOOKUP($O1734,'APOIO-DESPESAS'!$A$3:$N$962,7,FALSE)="","",VLOOKUP($O1734,'APOIO-DESPESAS'!$A$3:$N$962,7,FALSE)),"")</f>
        <v/>
      </c>
      <c r="G1734" s="223" t="str">
        <f>IFERROR(IF(VLOOKUP($O1734,'APOIO-DESPESAS'!$A$3:$N$962,8,FALSE)="","",VLOOKUP($O1734,'APOIO-DESPESAS'!$A$3:$N$962,8,FALSE)),"")</f>
        <v/>
      </c>
      <c r="H1734" s="223" t="str">
        <f>IFERROR(IF(VLOOKUP($O1734,'APOIO-DESPESAS'!$A$3:$N$962,9,FALSE)="","",VLOOKUP($O1734,'APOIO-DESPESAS'!$A$3:$N$962,9,FALSE)),"")</f>
        <v/>
      </c>
      <c r="I1734" s="223" t="str">
        <f>IFERROR(IF(VLOOKUP($O1734,'APOIO-DESPESAS'!$A$3:$N$962,10,FALSE)="","",VLOOKUP($O1734,'APOIO-DESPESAS'!$A$3:$N$962,10,FALSE)),"")</f>
        <v/>
      </c>
      <c r="J1734" s="223" t="str">
        <f>IFERROR(IF(VLOOKUP($O1734,'APOIO-DESPESAS'!$A$3:$N$962,11,FALSE)="","",VLOOKUP($O1734,'APOIO-DESPESAS'!$A$3:$N$962,11,FALSE)),"")</f>
        <v/>
      </c>
      <c r="K1734" s="223" t="str">
        <f>IFERROR(IF(VLOOKUP($O1734,'APOIO-DESPESAS'!$A$3:$N$962,12,FALSE)="","",VLOOKUP($O1734,'APOIO-DESPESAS'!$A$3:$N$962,12,FALSE)),"")</f>
        <v/>
      </c>
      <c r="L1734" s="223" t="str">
        <f>IFERROR(IF(VLOOKUP($O1734,'APOIO-DESPESAS'!$A$3:$N$962,13,FALSE)="","",VLOOKUP($O1734,'APOIO-DESPESAS'!$A$3:$N$962,13,FALSE)),"")</f>
        <v/>
      </c>
      <c r="M1734" s="223" t="str">
        <f>IFERROR(IF(VLOOKUP($O1734,'APOIO-DESPESAS'!$A$3:$N$962,14,FALSE)="","",VLOOKUP($O1734,'APOIO-DESPESAS'!$A$3:$N$962,14,FALSE)),"")</f>
        <v/>
      </c>
      <c r="O1734" s="223">
        <f t="shared" si="27"/>
        <v>1732</v>
      </c>
    </row>
    <row r="1735" spans="1:15" x14ac:dyDescent="0.25">
      <c r="A1735" s="223" t="str">
        <f>IFERROR(IF(VLOOKUP($O1735,'APOIO-DESPESAS'!$A$3:$N$962,2,FALSE)="","",VLOOKUP($O1735,'APOIO-DESPESAS'!$A$3:$N$962,2,FALSE)),"")</f>
        <v/>
      </c>
      <c r="B1735" s="223" t="str">
        <f>IFERROR(IF(VLOOKUP($O1735,'APOIO-DESPESAS'!$A$3:$N$962,3,FALSE)="","",VLOOKUP($O1735,'APOIO-DESPESAS'!$A$3:$N$962,3,FALSE)),"")</f>
        <v/>
      </c>
      <c r="C1735" s="223" t="str">
        <f>IFERROR(IF(VLOOKUP($O1735,'APOIO-DESPESAS'!$A$3:$N$962,4,FALSE)="","",VLOOKUP($O1735,'APOIO-DESPESAS'!$A$3:$N$962,4,FALSE)),"")</f>
        <v/>
      </c>
      <c r="D1735" s="223" t="str">
        <f>IFERROR(IF(VLOOKUP($O1735,'APOIO-DESPESAS'!$A$3:$N$962,5,FALSE)="","",VLOOKUP($O1735,'APOIO-DESPESAS'!$A$3:$N$962,5,FALSE)),"")</f>
        <v/>
      </c>
      <c r="E1735" s="223" t="str">
        <f>IFERROR(IF(VLOOKUP($O1735,'APOIO-DESPESAS'!$A$3:$N$962,6,FALSE)="","",VLOOKUP($O1735,'APOIO-DESPESAS'!$A$3:$N$962,6,FALSE)),"")</f>
        <v/>
      </c>
      <c r="F1735" s="223" t="str">
        <f>IFERROR(IF(VLOOKUP($O1735,'APOIO-DESPESAS'!$A$3:$N$962,7,FALSE)="","",VLOOKUP($O1735,'APOIO-DESPESAS'!$A$3:$N$962,7,FALSE)),"")</f>
        <v/>
      </c>
      <c r="G1735" s="223" t="str">
        <f>IFERROR(IF(VLOOKUP($O1735,'APOIO-DESPESAS'!$A$3:$N$962,8,FALSE)="","",VLOOKUP($O1735,'APOIO-DESPESAS'!$A$3:$N$962,8,FALSE)),"")</f>
        <v/>
      </c>
      <c r="H1735" s="223" t="str">
        <f>IFERROR(IF(VLOOKUP($O1735,'APOIO-DESPESAS'!$A$3:$N$962,9,FALSE)="","",VLOOKUP($O1735,'APOIO-DESPESAS'!$A$3:$N$962,9,FALSE)),"")</f>
        <v/>
      </c>
      <c r="I1735" s="223" t="str">
        <f>IFERROR(IF(VLOOKUP($O1735,'APOIO-DESPESAS'!$A$3:$N$962,10,FALSE)="","",VLOOKUP($O1735,'APOIO-DESPESAS'!$A$3:$N$962,10,FALSE)),"")</f>
        <v/>
      </c>
      <c r="J1735" s="223" t="str">
        <f>IFERROR(IF(VLOOKUP($O1735,'APOIO-DESPESAS'!$A$3:$N$962,11,FALSE)="","",VLOOKUP($O1735,'APOIO-DESPESAS'!$A$3:$N$962,11,FALSE)),"")</f>
        <v/>
      </c>
      <c r="K1735" s="223" t="str">
        <f>IFERROR(IF(VLOOKUP($O1735,'APOIO-DESPESAS'!$A$3:$N$962,12,FALSE)="","",VLOOKUP($O1735,'APOIO-DESPESAS'!$A$3:$N$962,12,FALSE)),"")</f>
        <v/>
      </c>
      <c r="L1735" s="223" t="str">
        <f>IFERROR(IF(VLOOKUP($O1735,'APOIO-DESPESAS'!$A$3:$N$962,13,FALSE)="","",VLOOKUP($O1735,'APOIO-DESPESAS'!$A$3:$N$962,13,FALSE)),"")</f>
        <v/>
      </c>
      <c r="M1735" s="223" t="str">
        <f>IFERROR(IF(VLOOKUP($O1735,'APOIO-DESPESAS'!$A$3:$N$962,14,FALSE)="","",VLOOKUP($O1735,'APOIO-DESPESAS'!$A$3:$N$962,14,FALSE)),"")</f>
        <v/>
      </c>
      <c r="O1735" s="223">
        <f t="shared" si="27"/>
        <v>1733</v>
      </c>
    </row>
    <row r="1736" spans="1:15" x14ac:dyDescent="0.25">
      <c r="A1736" s="223" t="str">
        <f>IFERROR(IF(VLOOKUP($O1736,'APOIO-DESPESAS'!$A$3:$N$962,2,FALSE)="","",VLOOKUP($O1736,'APOIO-DESPESAS'!$A$3:$N$962,2,FALSE)),"")</f>
        <v/>
      </c>
      <c r="B1736" s="223" t="str">
        <f>IFERROR(IF(VLOOKUP($O1736,'APOIO-DESPESAS'!$A$3:$N$962,3,FALSE)="","",VLOOKUP($O1736,'APOIO-DESPESAS'!$A$3:$N$962,3,FALSE)),"")</f>
        <v/>
      </c>
      <c r="C1736" s="223" t="str">
        <f>IFERROR(IF(VLOOKUP($O1736,'APOIO-DESPESAS'!$A$3:$N$962,4,FALSE)="","",VLOOKUP($O1736,'APOIO-DESPESAS'!$A$3:$N$962,4,FALSE)),"")</f>
        <v/>
      </c>
      <c r="D1736" s="223" t="str">
        <f>IFERROR(IF(VLOOKUP($O1736,'APOIO-DESPESAS'!$A$3:$N$962,5,FALSE)="","",VLOOKUP($O1736,'APOIO-DESPESAS'!$A$3:$N$962,5,FALSE)),"")</f>
        <v/>
      </c>
      <c r="E1736" s="223" t="str">
        <f>IFERROR(IF(VLOOKUP($O1736,'APOIO-DESPESAS'!$A$3:$N$962,6,FALSE)="","",VLOOKUP($O1736,'APOIO-DESPESAS'!$A$3:$N$962,6,FALSE)),"")</f>
        <v/>
      </c>
      <c r="F1736" s="223" t="str">
        <f>IFERROR(IF(VLOOKUP($O1736,'APOIO-DESPESAS'!$A$3:$N$962,7,FALSE)="","",VLOOKUP($O1736,'APOIO-DESPESAS'!$A$3:$N$962,7,FALSE)),"")</f>
        <v/>
      </c>
      <c r="G1736" s="223" t="str">
        <f>IFERROR(IF(VLOOKUP($O1736,'APOIO-DESPESAS'!$A$3:$N$962,8,FALSE)="","",VLOOKUP($O1736,'APOIO-DESPESAS'!$A$3:$N$962,8,FALSE)),"")</f>
        <v/>
      </c>
      <c r="H1736" s="223" t="str">
        <f>IFERROR(IF(VLOOKUP($O1736,'APOIO-DESPESAS'!$A$3:$N$962,9,FALSE)="","",VLOOKUP($O1736,'APOIO-DESPESAS'!$A$3:$N$962,9,FALSE)),"")</f>
        <v/>
      </c>
      <c r="I1736" s="223" t="str">
        <f>IFERROR(IF(VLOOKUP($O1736,'APOIO-DESPESAS'!$A$3:$N$962,10,FALSE)="","",VLOOKUP($O1736,'APOIO-DESPESAS'!$A$3:$N$962,10,FALSE)),"")</f>
        <v/>
      </c>
      <c r="J1736" s="223" t="str">
        <f>IFERROR(IF(VLOOKUP($O1736,'APOIO-DESPESAS'!$A$3:$N$962,11,FALSE)="","",VLOOKUP($O1736,'APOIO-DESPESAS'!$A$3:$N$962,11,FALSE)),"")</f>
        <v/>
      </c>
      <c r="K1736" s="223" t="str">
        <f>IFERROR(IF(VLOOKUP($O1736,'APOIO-DESPESAS'!$A$3:$N$962,12,FALSE)="","",VLOOKUP($O1736,'APOIO-DESPESAS'!$A$3:$N$962,12,FALSE)),"")</f>
        <v/>
      </c>
      <c r="L1736" s="223" t="str">
        <f>IFERROR(IF(VLOOKUP($O1736,'APOIO-DESPESAS'!$A$3:$N$962,13,FALSE)="","",VLOOKUP($O1736,'APOIO-DESPESAS'!$A$3:$N$962,13,FALSE)),"")</f>
        <v/>
      </c>
      <c r="M1736" s="223" t="str">
        <f>IFERROR(IF(VLOOKUP($O1736,'APOIO-DESPESAS'!$A$3:$N$962,14,FALSE)="","",VLOOKUP($O1736,'APOIO-DESPESAS'!$A$3:$N$962,14,FALSE)),"")</f>
        <v/>
      </c>
      <c r="O1736" s="223">
        <f t="shared" si="27"/>
        <v>1734</v>
      </c>
    </row>
    <row r="1737" spans="1:15" x14ac:dyDescent="0.25">
      <c r="A1737" s="223" t="str">
        <f>IFERROR(IF(VLOOKUP($O1737,'APOIO-DESPESAS'!$A$3:$N$962,2,FALSE)="","",VLOOKUP($O1737,'APOIO-DESPESAS'!$A$3:$N$962,2,FALSE)),"")</f>
        <v/>
      </c>
      <c r="B1737" s="223" t="str">
        <f>IFERROR(IF(VLOOKUP($O1737,'APOIO-DESPESAS'!$A$3:$N$962,3,FALSE)="","",VLOOKUP($O1737,'APOIO-DESPESAS'!$A$3:$N$962,3,FALSE)),"")</f>
        <v/>
      </c>
      <c r="C1737" s="223" t="str">
        <f>IFERROR(IF(VLOOKUP($O1737,'APOIO-DESPESAS'!$A$3:$N$962,4,FALSE)="","",VLOOKUP($O1737,'APOIO-DESPESAS'!$A$3:$N$962,4,FALSE)),"")</f>
        <v/>
      </c>
      <c r="D1737" s="223" t="str">
        <f>IFERROR(IF(VLOOKUP($O1737,'APOIO-DESPESAS'!$A$3:$N$962,5,FALSE)="","",VLOOKUP($O1737,'APOIO-DESPESAS'!$A$3:$N$962,5,FALSE)),"")</f>
        <v/>
      </c>
      <c r="E1737" s="223" t="str">
        <f>IFERROR(IF(VLOOKUP($O1737,'APOIO-DESPESAS'!$A$3:$N$962,6,FALSE)="","",VLOOKUP($O1737,'APOIO-DESPESAS'!$A$3:$N$962,6,FALSE)),"")</f>
        <v/>
      </c>
      <c r="F1737" s="223" t="str">
        <f>IFERROR(IF(VLOOKUP($O1737,'APOIO-DESPESAS'!$A$3:$N$962,7,FALSE)="","",VLOOKUP($O1737,'APOIO-DESPESAS'!$A$3:$N$962,7,FALSE)),"")</f>
        <v/>
      </c>
      <c r="G1737" s="223" t="str">
        <f>IFERROR(IF(VLOOKUP($O1737,'APOIO-DESPESAS'!$A$3:$N$962,8,FALSE)="","",VLOOKUP($O1737,'APOIO-DESPESAS'!$A$3:$N$962,8,FALSE)),"")</f>
        <v/>
      </c>
      <c r="H1737" s="223" t="str">
        <f>IFERROR(IF(VLOOKUP($O1737,'APOIO-DESPESAS'!$A$3:$N$962,9,FALSE)="","",VLOOKUP($O1737,'APOIO-DESPESAS'!$A$3:$N$962,9,FALSE)),"")</f>
        <v/>
      </c>
      <c r="I1737" s="223" t="str">
        <f>IFERROR(IF(VLOOKUP($O1737,'APOIO-DESPESAS'!$A$3:$N$962,10,FALSE)="","",VLOOKUP($O1737,'APOIO-DESPESAS'!$A$3:$N$962,10,FALSE)),"")</f>
        <v/>
      </c>
      <c r="J1737" s="223" t="str">
        <f>IFERROR(IF(VLOOKUP($O1737,'APOIO-DESPESAS'!$A$3:$N$962,11,FALSE)="","",VLOOKUP($O1737,'APOIO-DESPESAS'!$A$3:$N$962,11,FALSE)),"")</f>
        <v/>
      </c>
      <c r="K1737" s="223" t="str">
        <f>IFERROR(IF(VLOOKUP($O1737,'APOIO-DESPESAS'!$A$3:$N$962,12,FALSE)="","",VLOOKUP($O1737,'APOIO-DESPESAS'!$A$3:$N$962,12,FALSE)),"")</f>
        <v/>
      </c>
      <c r="L1737" s="223" t="str">
        <f>IFERROR(IF(VLOOKUP($O1737,'APOIO-DESPESAS'!$A$3:$N$962,13,FALSE)="","",VLOOKUP($O1737,'APOIO-DESPESAS'!$A$3:$N$962,13,FALSE)),"")</f>
        <v/>
      </c>
      <c r="M1737" s="223" t="str">
        <f>IFERROR(IF(VLOOKUP($O1737,'APOIO-DESPESAS'!$A$3:$N$962,14,FALSE)="","",VLOOKUP($O1737,'APOIO-DESPESAS'!$A$3:$N$962,14,FALSE)),"")</f>
        <v/>
      </c>
      <c r="O1737" s="223">
        <f t="shared" si="27"/>
        <v>1735</v>
      </c>
    </row>
    <row r="1738" spans="1:15" x14ac:dyDescent="0.25">
      <c r="A1738" s="223" t="str">
        <f>IFERROR(IF(VLOOKUP($O1738,'APOIO-DESPESAS'!$A$3:$N$962,2,FALSE)="","",VLOOKUP($O1738,'APOIO-DESPESAS'!$A$3:$N$962,2,FALSE)),"")</f>
        <v/>
      </c>
      <c r="B1738" s="223" t="str">
        <f>IFERROR(IF(VLOOKUP($O1738,'APOIO-DESPESAS'!$A$3:$N$962,3,FALSE)="","",VLOOKUP($O1738,'APOIO-DESPESAS'!$A$3:$N$962,3,FALSE)),"")</f>
        <v/>
      </c>
      <c r="C1738" s="223" t="str">
        <f>IFERROR(IF(VLOOKUP($O1738,'APOIO-DESPESAS'!$A$3:$N$962,4,FALSE)="","",VLOOKUP($O1738,'APOIO-DESPESAS'!$A$3:$N$962,4,FALSE)),"")</f>
        <v/>
      </c>
      <c r="D1738" s="223" t="str">
        <f>IFERROR(IF(VLOOKUP($O1738,'APOIO-DESPESAS'!$A$3:$N$962,5,FALSE)="","",VLOOKUP($O1738,'APOIO-DESPESAS'!$A$3:$N$962,5,FALSE)),"")</f>
        <v/>
      </c>
      <c r="E1738" s="223" t="str">
        <f>IFERROR(IF(VLOOKUP($O1738,'APOIO-DESPESAS'!$A$3:$N$962,6,FALSE)="","",VLOOKUP($O1738,'APOIO-DESPESAS'!$A$3:$N$962,6,FALSE)),"")</f>
        <v/>
      </c>
      <c r="F1738" s="223" t="str">
        <f>IFERROR(IF(VLOOKUP($O1738,'APOIO-DESPESAS'!$A$3:$N$962,7,FALSE)="","",VLOOKUP($O1738,'APOIO-DESPESAS'!$A$3:$N$962,7,FALSE)),"")</f>
        <v/>
      </c>
      <c r="G1738" s="223" t="str">
        <f>IFERROR(IF(VLOOKUP($O1738,'APOIO-DESPESAS'!$A$3:$N$962,8,FALSE)="","",VLOOKUP($O1738,'APOIO-DESPESAS'!$A$3:$N$962,8,FALSE)),"")</f>
        <v/>
      </c>
      <c r="H1738" s="223" t="str">
        <f>IFERROR(IF(VLOOKUP($O1738,'APOIO-DESPESAS'!$A$3:$N$962,9,FALSE)="","",VLOOKUP($O1738,'APOIO-DESPESAS'!$A$3:$N$962,9,FALSE)),"")</f>
        <v/>
      </c>
      <c r="I1738" s="223" t="str">
        <f>IFERROR(IF(VLOOKUP($O1738,'APOIO-DESPESAS'!$A$3:$N$962,10,FALSE)="","",VLOOKUP($O1738,'APOIO-DESPESAS'!$A$3:$N$962,10,FALSE)),"")</f>
        <v/>
      </c>
      <c r="J1738" s="223" t="str">
        <f>IFERROR(IF(VLOOKUP($O1738,'APOIO-DESPESAS'!$A$3:$N$962,11,FALSE)="","",VLOOKUP($O1738,'APOIO-DESPESAS'!$A$3:$N$962,11,FALSE)),"")</f>
        <v/>
      </c>
      <c r="K1738" s="223" t="str">
        <f>IFERROR(IF(VLOOKUP($O1738,'APOIO-DESPESAS'!$A$3:$N$962,12,FALSE)="","",VLOOKUP($O1738,'APOIO-DESPESAS'!$A$3:$N$962,12,FALSE)),"")</f>
        <v/>
      </c>
      <c r="L1738" s="223" t="str">
        <f>IFERROR(IF(VLOOKUP($O1738,'APOIO-DESPESAS'!$A$3:$N$962,13,FALSE)="","",VLOOKUP($O1738,'APOIO-DESPESAS'!$A$3:$N$962,13,FALSE)),"")</f>
        <v/>
      </c>
      <c r="M1738" s="223" t="str">
        <f>IFERROR(IF(VLOOKUP($O1738,'APOIO-DESPESAS'!$A$3:$N$962,14,FALSE)="","",VLOOKUP($O1738,'APOIO-DESPESAS'!$A$3:$N$962,14,FALSE)),"")</f>
        <v/>
      </c>
      <c r="O1738" s="223">
        <f t="shared" si="27"/>
        <v>1736</v>
      </c>
    </row>
    <row r="1739" spans="1:15" x14ac:dyDescent="0.25">
      <c r="A1739" s="223" t="str">
        <f>IFERROR(IF(VLOOKUP($O1739,'APOIO-DESPESAS'!$A$3:$N$962,2,FALSE)="","",VLOOKUP($O1739,'APOIO-DESPESAS'!$A$3:$N$962,2,FALSE)),"")</f>
        <v/>
      </c>
      <c r="B1739" s="223" t="str">
        <f>IFERROR(IF(VLOOKUP($O1739,'APOIO-DESPESAS'!$A$3:$N$962,3,FALSE)="","",VLOOKUP($O1739,'APOIO-DESPESAS'!$A$3:$N$962,3,FALSE)),"")</f>
        <v/>
      </c>
      <c r="C1739" s="223" t="str">
        <f>IFERROR(IF(VLOOKUP($O1739,'APOIO-DESPESAS'!$A$3:$N$962,4,FALSE)="","",VLOOKUP($O1739,'APOIO-DESPESAS'!$A$3:$N$962,4,FALSE)),"")</f>
        <v/>
      </c>
      <c r="D1739" s="223" t="str">
        <f>IFERROR(IF(VLOOKUP($O1739,'APOIO-DESPESAS'!$A$3:$N$962,5,FALSE)="","",VLOOKUP($O1739,'APOIO-DESPESAS'!$A$3:$N$962,5,FALSE)),"")</f>
        <v/>
      </c>
      <c r="E1739" s="223" t="str">
        <f>IFERROR(IF(VLOOKUP($O1739,'APOIO-DESPESAS'!$A$3:$N$962,6,FALSE)="","",VLOOKUP($O1739,'APOIO-DESPESAS'!$A$3:$N$962,6,FALSE)),"")</f>
        <v/>
      </c>
      <c r="F1739" s="223" t="str">
        <f>IFERROR(IF(VLOOKUP($O1739,'APOIO-DESPESAS'!$A$3:$N$962,7,FALSE)="","",VLOOKUP($O1739,'APOIO-DESPESAS'!$A$3:$N$962,7,FALSE)),"")</f>
        <v/>
      </c>
      <c r="G1739" s="223" t="str">
        <f>IFERROR(IF(VLOOKUP($O1739,'APOIO-DESPESAS'!$A$3:$N$962,8,FALSE)="","",VLOOKUP($O1739,'APOIO-DESPESAS'!$A$3:$N$962,8,FALSE)),"")</f>
        <v/>
      </c>
      <c r="H1739" s="223" t="str">
        <f>IFERROR(IF(VLOOKUP($O1739,'APOIO-DESPESAS'!$A$3:$N$962,9,FALSE)="","",VLOOKUP($O1739,'APOIO-DESPESAS'!$A$3:$N$962,9,FALSE)),"")</f>
        <v/>
      </c>
      <c r="I1739" s="223" t="str">
        <f>IFERROR(IF(VLOOKUP($O1739,'APOIO-DESPESAS'!$A$3:$N$962,10,FALSE)="","",VLOOKUP($O1739,'APOIO-DESPESAS'!$A$3:$N$962,10,FALSE)),"")</f>
        <v/>
      </c>
      <c r="J1739" s="223" t="str">
        <f>IFERROR(IF(VLOOKUP($O1739,'APOIO-DESPESAS'!$A$3:$N$962,11,FALSE)="","",VLOOKUP($O1739,'APOIO-DESPESAS'!$A$3:$N$962,11,FALSE)),"")</f>
        <v/>
      </c>
      <c r="K1739" s="223" t="str">
        <f>IFERROR(IF(VLOOKUP($O1739,'APOIO-DESPESAS'!$A$3:$N$962,12,FALSE)="","",VLOOKUP($O1739,'APOIO-DESPESAS'!$A$3:$N$962,12,FALSE)),"")</f>
        <v/>
      </c>
      <c r="L1739" s="223" t="str">
        <f>IFERROR(IF(VLOOKUP($O1739,'APOIO-DESPESAS'!$A$3:$N$962,13,FALSE)="","",VLOOKUP($O1739,'APOIO-DESPESAS'!$A$3:$N$962,13,FALSE)),"")</f>
        <v/>
      </c>
      <c r="M1739" s="223" t="str">
        <f>IFERROR(IF(VLOOKUP($O1739,'APOIO-DESPESAS'!$A$3:$N$962,14,FALSE)="","",VLOOKUP($O1739,'APOIO-DESPESAS'!$A$3:$N$962,14,FALSE)),"")</f>
        <v/>
      </c>
      <c r="O1739" s="223">
        <f t="shared" si="27"/>
        <v>1737</v>
      </c>
    </row>
    <row r="1740" spans="1:15" x14ac:dyDescent="0.25">
      <c r="A1740" s="223" t="str">
        <f>IFERROR(IF(VLOOKUP($O1740,'APOIO-DESPESAS'!$A$3:$N$962,2,FALSE)="","",VLOOKUP($O1740,'APOIO-DESPESAS'!$A$3:$N$962,2,FALSE)),"")</f>
        <v/>
      </c>
      <c r="B1740" s="223" t="str">
        <f>IFERROR(IF(VLOOKUP($O1740,'APOIO-DESPESAS'!$A$3:$N$962,3,FALSE)="","",VLOOKUP($O1740,'APOIO-DESPESAS'!$A$3:$N$962,3,FALSE)),"")</f>
        <v/>
      </c>
      <c r="C1740" s="223" t="str">
        <f>IFERROR(IF(VLOOKUP($O1740,'APOIO-DESPESAS'!$A$3:$N$962,4,FALSE)="","",VLOOKUP($O1740,'APOIO-DESPESAS'!$A$3:$N$962,4,FALSE)),"")</f>
        <v/>
      </c>
      <c r="D1740" s="223" t="str">
        <f>IFERROR(IF(VLOOKUP($O1740,'APOIO-DESPESAS'!$A$3:$N$962,5,FALSE)="","",VLOOKUP($O1740,'APOIO-DESPESAS'!$A$3:$N$962,5,FALSE)),"")</f>
        <v/>
      </c>
      <c r="E1740" s="223" t="str">
        <f>IFERROR(IF(VLOOKUP($O1740,'APOIO-DESPESAS'!$A$3:$N$962,6,FALSE)="","",VLOOKUP($O1740,'APOIO-DESPESAS'!$A$3:$N$962,6,FALSE)),"")</f>
        <v/>
      </c>
      <c r="F1740" s="223" t="str">
        <f>IFERROR(IF(VLOOKUP($O1740,'APOIO-DESPESAS'!$A$3:$N$962,7,FALSE)="","",VLOOKUP($O1740,'APOIO-DESPESAS'!$A$3:$N$962,7,FALSE)),"")</f>
        <v/>
      </c>
      <c r="G1740" s="223" t="str">
        <f>IFERROR(IF(VLOOKUP($O1740,'APOIO-DESPESAS'!$A$3:$N$962,8,FALSE)="","",VLOOKUP($O1740,'APOIO-DESPESAS'!$A$3:$N$962,8,FALSE)),"")</f>
        <v/>
      </c>
      <c r="H1740" s="223" t="str">
        <f>IFERROR(IF(VLOOKUP($O1740,'APOIO-DESPESAS'!$A$3:$N$962,9,FALSE)="","",VLOOKUP($O1740,'APOIO-DESPESAS'!$A$3:$N$962,9,FALSE)),"")</f>
        <v/>
      </c>
      <c r="I1740" s="223" t="str">
        <f>IFERROR(IF(VLOOKUP($O1740,'APOIO-DESPESAS'!$A$3:$N$962,10,FALSE)="","",VLOOKUP($O1740,'APOIO-DESPESAS'!$A$3:$N$962,10,FALSE)),"")</f>
        <v/>
      </c>
      <c r="J1740" s="223" t="str">
        <f>IFERROR(IF(VLOOKUP($O1740,'APOIO-DESPESAS'!$A$3:$N$962,11,FALSE)="","",VLOOKUP($O1740,'APOIO-DESPESAS'!$A$3:$N$962,11,FALSE)),"")</f>
        <v/>
      </c>
      <c r="K1740" s="223" t="str">
        <f>IFERROR(IF(VLOOKUP($O1740,'APOIO-DESPESAS'!$A$3:$N$962,12,FALSE)="","",VLOOKUP($O1740,'APOIO-DESPESAS'!$A$3:$N$962,12,FALSE)),"")</f>
        <v/>
      </c>
      <c r="L1740" s="223" t="str">
        <f>IFERROR(IF(VLOOKUP($O1740,'APOIO-DESPESAS'!$A$3:$N$962,13,FALSE)="","",VLOOKUP($O1740,'APOIO-DESPESAS'!$A$3:$N$962,13,FALSE)),"")</f>
        <v/>
      </c>
      <c r="M1740" s="223" t="str">
        <f>IFERROR(IF(VLOOKUP($O1740,'APOIO-DESPESAS'!$A$3:$N$962,14,FALSE)="","",VLOOKUP($O1740,'APOIO-DESPESAS'!$A$3:$N$962,14,FALSE)),"")</f>
        <v/>
      </c>
      <c r="O1740" s="223">
        <f t="shared" si="27"/>
        <v>1738</v>
      </c>
    </row>
    <row r="1741" spans="1:15" x14ac:dyDescent="0.25">
      <c r="A1741" s="223" t="str">
        <f>IFERROR(IF(VLOOKUP($O1741,'APOIO-DESPESAS'!$A$3:$N$962,2,FALSE)="","",VLOOKUP($O1741,'APOIO-DESPESAS'!$A$3:$N$962,2,FALSE)),"")</f>
        <v/>
      </c>
      <c r="B1741" s="223" t="str">
        <f>IFERROR(IF(VLOOKUP($O1741,'APOIO-DESPESAS'!$A$3:$N$962,3,FALSE)="","",VLOOKUP($O1741,'APOIO-DESPESAS'!$A$3:$N$962,3,FALSE)),"")</f>
        <v/>
      </c>
      <c r="C1741" s="223" t="str">
        <f>IFERROR(IF(VLOOKUP($O1741,'APOIO-DESPESAS'!$A$3:$N$962,4,FALSE)="","",VLOOKUP($O1741,'APOIO-DESPESAS'!$A$3:$N$962,4,FALSE)),"")</f>
        <v/>
      </c>
      <c r="D1741" s="223" t="str">
        <f>IFERROR(IF(VLOOKUP($O1741,'APOIO-DESPESAS'!$A$3:$N$962,5,FALSE)="","",VLOOKUP($O1741,'APOIO-DESPESAS'!$A$3:$N$962,5,FALSE)),"")</f>
        <v/>
      </c>
      <c r="E1741" s="223" t="str">
        <f>IFERROR(IF(VLOOKUP($O1741,'APOIO-DESPESAS'!$A$3:$N$962,6,FALSE)="","",VLOOKUP($O1741,'APOIO-DESPESAS'!$A$3:$N$962,6,FALSE)),"")</f>
        <v/>
      </c>
      <c r="F1741" s="223" t="str">
        <f>IFERROR(IF(VLOOKUP($O1741,'APOIO-DESPESAS'!$A$3:$N$962,7,FALSE)="","",VLOOKUP($O1741,'APOIO-DESPESAS'!$A$3:$N$962,7,FALSE)),"")</f>
        <v/>
      </c>
      <c r="G1741" s="223" t="str">
        <f>IFERROR(IF(VLOOKUP($O1741,'APOIO-DESPESAS'!$A$3:$N$962,8,FALSE)="","",VLOOKUP($O1741,'APOIO-DESPESAS'!$A$3:$N$962,8,FALSE)),"")</f>
        <v/>
      </c>
      <c r="H1741" s="223" t="str">
        <f>IFERROR(IF(VLOOKUP($O1741,'APOIO-DESPESAS'!$A$3:$N$962,9,FALSE)="","",VLOOKUP($O1741,'APOIO-DESPESAS'!$A$3:$N$962,9,FALSE)),"")</f>
        <v/>
      </c>
      <c r="I1741" s="223" t="str">
        <f>IFERROR(IF(VLOOKUP($O1741,'APOIO-DESPESAS'!$A$3:$N$962,10,FALSE)="","",VLOOKUP($O1741,'APOIO-DESPESAS'!$A$3:$N$962,10,FALSE)),"")</f>
        <v/>
      </c>
      <c r="J1741" s="223" t="str">
        <f>IFERROR(IF(VLOOKUP($O1741,'APOIO-DESPESAS'!$A$3:$N$962,11,FALSE)="","",VLOOKUP($O1741,'APOIO-DESPESAS'!$A$3:$N$962,11,FALSE)),"")</f>
        <v/>
      </c>
      <c r="K1741" s="223" t="str">
        <f>IFERROR(IF(VLOOKUP($O1741,'APOIO-DESPESAS'!$A$3:$N$962,12,FALSE)="","",VLOOKUP($O1741,'APOIO-DESPESAS'!$A$3:$N$962,12,FALSE)),"")</f>
        <v/>
      </c>
      <c r="L1741" s="223" t="str">
        <f>IFERROR(IF(VLOOKUP($O1741,'APOIO-DESPESAS'!$A$3:$N$962,13,FALSE)="","",VLOOKUP($O1741,'APOIO-DESPESAS'!$A$3:$N$962,13,FALSE)),"")</f>
        <v/>
      </c>
      <c r="M1741" s="223" t="str">
        <f>IFERROR(IF(VLOOKUP($O1741,'APOIO-DESPESAS'!$A$3:$N$962,14,FALSE)="","",VLOOKUP($O1741,'APOIO-DESPESAS'!$A$3:$N$962,14,FALSE)),"")</f>
        <v/>
      </c>
      <c r="O1741" s="223">
        <f t="shared" si="27"/>
        <v>1739</v>
      </c>
    </row>
    <row r="1742" spans="1:15" x14ac:dyDescent="0.25">
      <c r="A1742" s="223" t="str">
        <f>IFERROR(IF(VLOOKUP($O1742,'APOIO-DESPESAS'!$A$3:$N$962,2,FALSE)="","",VLOOKUP($O1742,'APOIO-DESPESAS'!$A$3:$N$962,2,FALSE)),"")</f>
        <v/>
      </c>
      <c r="B1742" s="223" t="str">
        <f>IFERROR(IF(VLOOKUP($O1742,'APOIO-DESPESAS'!$A$3:$N$962,3,FALSE)="","",VLOOKUP($O1742,'APOIO-DESPESAS'!$A$3:$N$962,3,FALSE)),"")</f>
        <v/>
      </c>
      <c r="C1742" s="223" t="str">
        <f>IFERROR(IF(VLOOKUP($O1742,'APOIO-DESPESAS'!$A$3:$N$962,4,FALSE)="","",VLOOKUP($O1742,'APOIO-DESPESAS'!$A$3:$N$962,4,FALSE)),"")</f>
        <v/>
      </c>
      <c r="D1742" s="223" t="str">
        <f>IFERROR(IF(VLOOKUP($O1742,'APOIO-DESPESAS'!$A$3:$N$962,5,FALSE)="","",VLOOKUP($O1742,'APOIO-DESPESAS'!$A$3:$N$962,5,FALSE)),"")</f>
        <v/>
      </c>
      <c r="E1742" s="223" t="str">
        <f>IFERROR(IF(VLOOKUP($O1742,'APOIO-DESPESAS'!$A$3:$N$962,6,FALSE)="","",VLOOKUP($O1742,'APOIO-DESPESAS'!$A$3:$N$962,6,FALSE)),"")</f>
        <v/>
      </c>
      <c r="F1742" s="223" t="str">
        <f>IFERROR(IF(VLOOKUP($O1742,'APOIO-DESPESAS'!$A$3:$N$962,7,FALSE)="","",VLOOKUP($O1742,'APOIO-DESPESAS'!$A$3:$N$962,7,FALSE)),"")</f>
        <v/>
      </c>
      <c r="G1742" s="223" t="str">
        <f>IFERROR(IF(VLOOKUP($O1742,'APOIO-DESPESAS'!$A$3:$N$962,8,FALSE)="","",VLOOKUP($O1742,'APOIO-DESPESAS'!$A$3:$N$962,8,FALSE)),"")</f>
        <v/>
      </c>
      <c r="H1742" s="223" t="str">
        <f>IFERROR(IF(VLOOKUP($O1742,'APOIO-DESPESAS'!$A$3:$N$962,9,FALSE)="","",VLOOKUP($O1742,'APOIO-DESPESAS'!$A$3:$N$962,9,FALSE)),"")</f>
        <v/>
      </c>
      <c r="I1742" s="223" t="str">
        <f>IFERROR(IF(VLOOKUP($O1742,'APOIO-DESPESAS'!$A$3:$N$962,10,FALSE)="","",VLOOKUP($O1742,'APOIO-DESPESAS'!$A$3:$N$962,10,FALSE)),"")</f>
        <v/>
      </c>
      <c r="J1742" s="223" t="str">
        <f>IFERROR(IF(VLOOKUP($O1742,'APOIO-DESPESAS'!$A$3:$N$962,11,FALSE)="","",VLOOKUP($O1742,'APOIO-DESPESAS'!$A$3:$N$962,11,FALSE)),"")</f>
        <v/>
      </c>
      <c r="K1742" s="223" t="str">
        <f>IFERROR(IF(VLOOKUP($O1742,'APOIO-DESPESAS'!$A$3:$N$962,12,FALSE)="","",VLOOKUP($O1742,'APOIO-DESPESAS'!$A$3:$N$962,12,FALSE)),"")</f>
        <v/>
      </c>
      <c r="L1742" s="223" t="str">
        <f>IFERROR(IF(VLOOKUP($O1742,'APOIO-DESPESAS'!$A$3:$N$962,13,FALSE)="","",VLOOKUP($O1742,'APOIO-DESPESAS'!$A$3:$N$962,13,FALSE)),"")</f>
        <v/>
      </c>
      <c r="M1742" s="223" t="str">
        <f>IFERROR(IF(VLOOKUP($O1742,'APOIO-DESPESAS'!$A$3:$N$962,14,FALSE)="","",VLOOKUP($O1742,'APOIO-DESPESAS'!$A$3:$N$962,14,FALSE)),"")</f>
        <v/>
      </c>
      <c r="O1742" s="223">
        <f t="shared" si="27"/>
        <v>1740</v>
      </c>
    </row>
    <row r="1743" spans="1:15" x14ac:dyDescent="0.25">
      <c r="A1743" s="223" t="str">
        <f>IFERROR(IF(VLOOKUP($O1743,'APOIO-DESPESAS'!$A$3:$N$962,2,FALSE)="","",VLOOKUP($O1743,'APOIO-DESPESAS'!$A$3:$N$962,2,FALSE)),"")</f>
        <v/>
      </c>
      <c r="B1743" s="223" t="str">
        <f>IFERROR(IF(VLOOKUP($O1743,'APOIO-DESPESAS'!$A$3:$N$962,3,FALSE)="","",VLOOKUP($O1743,'APOIO-DESPESAS'!$A$3:$N$962,3,FALSE)),"")</f>
        <v/>
      </c>
      <c r="C1743" s="223" t="str">
        <f>IFERROR(IF(VLOOKUP($O1743,'APOIO-DESPESAS'!$A$3:$N$962,4,FALSE)="","",VLOOKUP($O1743,'APOIO-DESPESAS'!$A$3:$N$962,4,FALSE)),"")</f>
        <v/>
      </c>
      <c r="D1743" s="223" t="str">
        <f>IFERROR(IF(VLOOKUP($O1743,'APOIO-DESPESAS'!$A$3:$N$962,5,FALSE)="","",VLOOKUP($O1743,'APOIO-DESPESAS'!$A$3:$N$962,5,FALSE)),"")</f>
        <v/>
      </c>
      <c r="E1743" s="223" t="str">
        <f>IFERROR(IF(VLOOKUP($O1743,'APOIO-DESPESAS'!$A$3:$N$962,6,FALSE)="","",VLOOKUP($O1743,'APOIO-DESPESAS'!$A$3:$N$962,6,FALSE)),"")</f>
        <v/>
      </c>
      <c r="F1743" s="223" t="str">
        <f>IFERROR(IF(VLOOKUP($O1743,'APOIO-DESPESAS'!$A$3:$N$962,7,FALSE)="","",VLOOKUP($O1743,'APOIO-DESPESAS'!$A$3:$N$962,7,FALSE)),"")</f>
        <v/>
      </c>
      <c r="G1743" s="223" t="str">
        <f>IFERROR(IF(VLOOKUP($O1743,'APOIO-DESPESAS'!$A$3:$N$962,8,FALSE)="","",VLOOKUP($O1743,'APOIO-DESPESAS'!$A$3:$N$962,8,FALSE)),"")</f>
        <v/>
      </c>
      <c r="H1743" s="223" t="str">
        <f>IFERROR(IF(VLOOKUP($O1743,'APOIO-DESPESAS'!$A$3:$N$962,9,FALSE)="","",VLOOKUP($O1743,'APOIO-DESPESAS'!$A$3:$N$962,9,FALSE)),"")</f>
        <v/>
      </c>
      <c r="I1743" s="223" t="str">
        <f>IFERROR(IF(VLOOKUP($O1743,'APOIO-DESPESAS'!$A$3:$N$962,10,FALSE)="","",VLOOKUP($O1743,'APOIO-DESPESAS'!$A$3:$N$962,10,FALSE)),"")</f>
        <v/>
      </c>
      <c r="J1743" s="223" t="str">
        <f>IFERROR(IF(VLOOKUP($O1743,'APOIO-DESPESAS'!$A$3:$N$962,11,FALSE)="","",VLOOKUP($O1743,'APOIO-DESPESAS'!$A$3:$N$962,11,FALSE)),"")</f>
        <v/>
      </c>
      <c r="K1743" s="223" t="str">
        <f>IFERROR(IF(VLOOKUP($O1743,'APOIO-DESPESAS'!$A$3:$N$962,12,FALSE)="","",VLOOKUP($O1743,'APOIO-DESPESAS'!$A$3:$N$962,12,FALSE)),"")</f>
        <v/>
      </c>
      <c r="L1743" s="223" t="str">
        <f>IFERROR(IF(VLOOKUP($O1743,'APOIO-DESPESAS'!$A$3:$N$962,13,FALSE)="","",VLOOKUP($O1743,'APOIO-DESPESAS'!$A$3:$N$962,13,FALSE)),"")</f>
        <v/>
      </c>
      <c r="M1743" s="223" t="str">
        <f>IFERROR(IF(VLOOKUP($O1743,'APOIO-DESPESAS'!$A$3:$N$962,14,FALSE)="","",VLOOKUP($O1743,'APOIO-DESPESAS'!$A$3:$N$962,14,FALSE)),"")</f>
        <v/>
      </c>
      <c r="O1743" s="223">
        <f t="shared" si="27"/>
        <v>1741</v>
      </c>
    </row>
    <row r="1744" spans="1:15" x14ac:dyDescent="0.25">
      <c r="A1744" s="223" t="str">
        <f>IFERROR(IF(VLOOKUP($O1744,'APOIO-DESPESAS'!$A$3:$N$962,2,FALSE)="","",VLOOKUP($O1744,'APOIO-DESPESAS'!$A$3:$N$962,2,FALSE)),"")</f>
        <v/>
      </c>
      <c r="B1744" s="223" t="str">
        <f>IFERROR(IF(VLOOKUP($O1744,'APOIO-DESPESAS'!$A$3:$N$962,3,FALSE)="","",VLOOKUP($O1744,'APOIO-DESPESAS'!$A$3:$N$962,3,FALSE)),"")</f>
        <v/>
      </c>
      <c r="C1744" s="223" t="str">
        <f>IFERROR(IF(VLOOKUP($O1744,'APOIO-DESPESAS'!$A$3:$N$962,4,FALSE)="","",VLOOKUP($O1744,'APOIO-DESPESAS'!$A$3:$N$962,4,FALSE)),"")</f>
        <v/>
      </c>
      <c r="D1744" s="223" t="str">
        <f>IFERROR(IF(VLOOKUP($O1744,'APOIO-DESPESAS'!$A$3:$N$962,5,FALSE)="","",VLOOKUP($O1744,'APOIO-DESPESAS'!$A$3:$N$962,5,FALSE)),"")</f>
        <v/>
      </c>
      <c r="E1744" s="223" t="str">
        <f>IFERROR(IF(VLOOKUP($O1744,'APOIO-DESPESAS'!$A$3:$N$962,6,FALSE)="","",VLOOKUP($O1744,'APOIO-DESPESAS'!$A$3:$N$962,6,FALSE)),"")</f>
        <v/>
      </c>
      <c r="F1744" s="223" t="str">
        <f>IFERROR(IF(VLOOKUP($O1744,'APOIO-DESPESAS'!$A$3:$N$962,7,FALSE)="","",VLOOKUP($O1744,'APOIO-DESPESAS'!$A$3:$N$962,7,FALSE)),"")</f>
        <v/>
      </c>
      <c r="G1744" s="223" t="str">
        <f>IFERROR(IF(VLOOKUP($O1744,'APOIO-DESPESAS'!$A$3:$N$962,8,FALSE)="","",VLOOKUP($O1744,'APOIO-DESPESAS'!$A$3:$N$962,8,FALSE)),"")</f>
        <v/>
      </c>
      <c r="H1744" s="223" t="str">
        <f>IFERROR(IF(VLOOKUP($O1744,'APOIO-DESPESAS'!$A$3:$N$962,9,FALSE)="","",VLOOKUP($O1744,'APOIO-DESPESAS'!$A$3:$N$962,9,FALSE)),"")</f>
        <v/>
      </c>
      <c r="I1744" s="223" t="str">
        <f>IFERROR(IF(VLOOKUP($O1744,'APOIO-DESPESAS'!$A$3:$N$962,10,FALSE)="","",VLOOKUP($O1744,'APOIO-DESPESAS'!$A$3:$N$962,10,FALSE)),"")</f>
        <v/>
      </c>
      <c r="J1744" s="223" t="str">
        <f>IFERROR(IF(VLOOKUP($O1744,'APOIO-DESPESAS'!$A$3:$N$962,11,FALSE)="","",VLOOKUP($O1744,'APOIO-DESPESAS'!$A$3:$N$962,11,FALSE)),"")</f>
        <v/>
      </c>
      <c r="K1744" s="223" t="str">
        <f>IFERROR(IF(VLOOKUP($O1744,'APOIO-DESPESAS'!$A$3:$N$962,12,FALSE)="","",VLOOKUP($O1744,'APOIO-DESPESAS'!$A$3:$N$962,12,FALSE)),"")</f>
        <v/>
      </c>
      <c r="L1744" s="223" t="str">
        <f>IFERROR(IF(VLOOKUP($O1744,'APOIO-DESPESAS'!$A$3:$N$962,13,FALSE)="","",VLOOKUP($O1744,'APOIO-DESPESAS'!$A$3:$N$962,13,FALSE)),"")</f>
        <v/>
      </c>
      <c r="M1744" s="223" t="str">
        <f>IFERROR(IF(VLOOKUP($O1744,'APOIO-DESPESAS'!$A$3:$N$962,14,FALSE)="","",VLOOKUP($O1744,'APOIO-DESPESAS'!$A$3:$N$962,14,FALSE)),"")</f>
        <v/>
      </c>
      <c r="O1744" s="223">
        <f t="shared" si="27"/>
        <v>1742</v>
      </c>
    </row>
    <row r="1745" spans="1:15" x14ac:dyDescent="0.25">
      <c r="A1745" s="223" t="str">
        <f>IFERROR(IF(VLOOKUP($O1745,'APOIO-DESPESAS'!$A$3:$N$962,2,FALSE)="","",VLOOKUP($O1745,'APOIO-DESPESAS'!$A$3:$N$962,2,FALSE)),"")</f>
        <v/>
      </c>
      <c r="B1745" s="223" t="str">
        <f>IFERROR(IF(VLOOKUP($O1745,'APOIO-DESPESAS'!$A$3:$N$962,3,FALSE)="","",VLOOKUP($O1745,'APOIO-DESPESAS'!$A$3:$N$962,3,FALSE)),"")</f>
        <v/>
      </c>
      <c r="C1745" s="223" t="str">
        <f>IFERROR(IF(VLOOKUP($O1745,'APOIO-DESPESAS'!$A$3:$N$962,4,FALSE)="","",VLOOKUP($O1745,'APOIO-DESPESAS'!$A$3:$N$962,4,FALSE)),"")</f>
        <v/>
      </c>
      <c r="D1745" s="223" t="str">
        <f>IFERROR(IF(VLOOKUP($O1745,'APOIO-DESPESAS'!$A$3:$N$962,5,FALSE)="","",VLOOKUP($O1745,'APOIO-DESPESAS'!$A$3:$N$962,5,FALSE)),"")</f>
        <v/>
      </c>
      <c r="E1745" s="223" t="str">
        <f>IFERROR(IF(VLOOKUP($O1745,'APOIO-DESPESAS'!$A$3:$N$962,6,FALSE)="","",VLOOKUP($O1745,'APOIO-DESPESAS'!$A$3:$N$962,6,FALSE)),"")</f>
        <v/>
      </c>
      <c r="F1745" s="223" t="str">
        <f>IFERROR(IF(VLOOKUP($O1745,'APOIO-DESPESAS'!$A$3:$N$962,7,FALSE)="","",VLOOKUP($O1745,'APOIO-DESPESAS'!$A$3:$N$962,7,FALSE)),"")</f>
        <v/>
      </c>
      <c r="G1745" s="223" t="str">
        <f>IFERROR(IF(VLOOKUP($O1745,'APOIO-DESPESAS'!$A$3:$N$962,8,FALSE)="","",VLOOKUP($O1745,'APOIO-DESPESAS'!$A$3:$N$962,8,FALSE)),"")</f>
        <v/>
      </c>
      <c r="H1745" s="223" t="str">
        <f>IFERROR(IF(VLOOKUP($O1745,'APOIO-DESPESAS'!$A$3:$N$962,9,FALSE)="","",VLOOKUP($O1745,'APOIO-DESPESAS'!$A$3:$N$962,9,FALSE)),"")</f>
        <v/>
      </c>
      <c r="I1745" s="223" t="str">
        <f>IFERROR(IF(VLOOKUP($O1745,'APOIO-DESPESAS'!$A$3:$N$962,10,FALSE)="","",VLOOKUP($O1745,'APOIO-DESPESAS'!$A$3:$N$962,10,FALSE)),"")</f>
        <v/>
      </c>
      <c r="J1745" s="223" t="str">
        <f>IFERROR(IF(VLOOKUP($O1745,'APOIO-DESPESAS'!$A$3:$N$962,11,FALSE)="","",VLOOKUP($O1745,'APOIO-DESPESAS'!$A$3:$N$962,11,FALSE)),"")</f>
        <v/>
      </c>
      <c r="K1745" s="223" t="str">
        <f>IFERROR(IF(VLOOKUP($O1745,'APOIO-DESPESAS'!$A$3:$N$962,12,FALSE)="","",VLOOKUP($O1745,'APOIO-DESPESAS'!$A$3:$N$962,12,FALSE)),"")</f>
        <v/>
      </c>
      <c r="L1745" s="223" t="str">
        <f>IFERROR(IF(VLOOKUP($O1745,'APOIO-DESPESAS'!$A$3:$N$962,13,FALSE)="","",VLOOKUP($O1745,'APOIO-DESPESAS'!$A$3:$N$962,13,FALSE)),"")</f>
        <v/>
      </c>
      <c r="M1745" s="223" t="str">
        <f>IFERROR(IF(VLOOKUP($O1745,'APOIO-DESPESAS'!$A$3:$N$962,14,FALSE)="","",VLOOKUP($O1745,'APOIO-DESPESAS'!$A$3:$N$962,14,FALSE)),"")</f>
        <v/>
      </c>
      <c r="O1745" s="223">
        <f t="shared" si="27"/>
        <v>1743</v>
      </c>
    </row>
    <row r="1746" spans="1:15" x14ac:dyDescent="0.25">
      <c r="A1746" s="223" t="str">
        <f>IFERROR(IF(VLOOKUP($O1746,'APOIO-DESPESAS'!$A$3:$N$962,2,FALSE)="","",VLOOKUP($O1746,'APOIO-DESPESAS'!$A$3:$N$962,2,FALSE)),"")</f>
        <v/>
      </c>
      <c r="B1746" s="223" t="str">
        <f>IFERROR(IF(VLOOKUP($O1746,'APOIO-DESPESAS'!$A$3:$N$962,3,FALSE)="","",VLOOKUP($O1746,'APOIO-DESPESAS'!$A$3:$N$962,3,FALSE)),"")</f>
        <v/>
      </c>
      <c r="C1746" s="223" t="str">
        <f>IFERROR(IF(VLOOKUP($O1746,'APOIO-DESPESAS'!$A$3:$N$962,4,FALSE)="","",VLOOKUP($O1746,'APOIO-DESPESAS'!$A$3:$N$962,4,FALSE)),"")</f>
        <v/>
      </c>
      <c r="D1746" s="223" t="str">
        <f>IFERROR(IF(VLOOKUP($O1746,'APOIO-DESPESAS'!$A$3:$N$962,5,FALSE)="","",VLOOKUP($O1746,'APOIO-DESPESAS'!$A$3:$N$962,5,FALSE)),"")</f>
        <v/>
      </c>
      <c r="E1746" s="223" t="str">
        <f>IFERROR(IF(VLOOKUP($O1746,'APOIO-DESPESAS'!$A$3:$N$962,6,FALSE)="","",VLOOKUP($O1746,'APOIO-DESPESAS'!$A$3:$N$962,6,FALSE)),"")</f>
        <v/>
      </c>
      <c r="F1746" s="223" t="str">
        <f>IFERROR(IF(VLOOKUP($O1746,'APOIO-DESPESAS'!$A$3:$N$962,7,FALSE)="","",VLOOKUP($O1746,'APOIO-DESPESAS'!$A$3:$N$962,7,FALSE)),"")</f>
        <v/>
      </c>
      <c r="G1746" s="223" t="str">
        <f>IFERROR(IF(VLOOKUP($O1746,'APOIO-DESPESAS'!$A$3:$N$962,8,FALSE)="","",VLOOKUP($O1746,'APOIO-DESPESAS'!$A$3:$N$962,8,FALSE)),"")</f>
        <v/>
      </c>
      <c r="H1746" s="223" t="str">
        <f>IFERROR(IF(VLOOKUP($O1746,'APOIO-DESPESAS'!$A$3:$N$962,9,FALSE)="","",VLOOKUP($O1746,'APOIO-DESPESAS'!$A$3:$N$962,9,FALSE)),"")</f>
        <v/>
      </c>
      <c r="I1746" s="223" t="str">
        <f>IFERROR(IF(VLOOKUP($O1746,'APOIO-DESPESAS'!$A$3:$N$962,10,FALSE)="","",VLOOKUP($O1746,'APOIO-DESPESAS'!$A$3:$N$962,10,FALSE)),"")</f>
        <v/>
      </c>
      <c r="J1746" s="223" t="str">
        <f>IFERROR(IF(VLOOKUP($O1746,'APOIO-DESPESAS'!$A$3:$N$962,11,FALSE)="","",VLOOKUP($O1746,'APOIO-DESPESAS'!$A$3:$N$962,11,FALSE)),"")</f>
        <v/>
      </c>
      <c r="K1746" s="223" t="str">
        <f>IFERROR(IF(VLOOKUP($O1746,'APOIO-DESPESAS'!$A$3:$N$962,12,FALSE)="","",VLOOKUP($O1746,'APOIO-DESPESAS'!$A$3:$N$962,12,FALSE)),"")</f>
        <v/>
      </c>
      <c r="L1746" s="223" t="str">
        <f>IFERROR(IF(VLOOKUP($O1746,'APOIO-DESPESAS'!$A$3:$N$962,13,FALSE)="","",VLOOKUP($O1746,'APOIO-DESPESAS'!$A$3:$N$962,13,FALSE)),"")</f>
        <v/>
      </c>
      <c r="M1746" s="223" t="str">
        <f>IFERROR(IF(VLOOKUP($O1746,'APOIO-DESPESAS'!$A$3:$N$962,14,FALSE)="","",VLOOKUP($O1746,'APOIO-DESPESAS'!$A$3:$N$962,14,FALSE)),"")</f>
        <v/>
      </c>
      <c r="O1746" s="223">
        <f t="shared" si="27"/>
        <v>1744</v>
      </c>
    </row>
    <row r="1747" spans="1:15" x14ac:dyDescent="0.25">
      <c r="A1747" s="223" t="str">
        <f>IFERROR(IF(VLOOKUP($O1747,'APOIO-DESPESAS'!$A$3:$N$962,2,FALSE)="","",VLOOKUP($O1747,'APOIO-DESPESAS'!$A$3:$N$962,2,FALSE)),"")</f>
        <v/>
      </c>
      <c r="B1747" s="223" t="str">
        <f>IFERROR(IF(VLOOKUP($O1747,'APOIO-DESPESAS'!$A$3:$N$962,3,FALSE)="","",VLOOKUP($O1747,'APOIO-DESPESAS'!$A$3:$N$962,3,FALSE)),"")</f>
        <v/>
      </c>
      <c r="C1747" s="223" t="str">
        <f>IFERROR(IF(VLOOKUP($O1747,'APOIO-DESPESAS'!$A$3:$N$962,4,FALSE)="","",VLOOKUP($O1747,'APOIO-DESPESAS'!$A$3:$N$962,4,FALSE)),"")</f>
        <v/>
      </c>
      <c r="D1747" s="223" t="str">
        <f>IFERROR(IF(VLOOKUP($O1747,'APOIO-DESPESAS'!$A$3:$N$962,5,FALSE)="","",VLOOKUP($O1747,'APOIO-DESPESAS'!$A$3:$N$962,5,FALSE)),"")</f>
        <v/>
      </c>
      <c r="E1747" s="223" t="str">
        <f>IFERROR(IF(VLOOKUP($O1747,'APOIO-DESPESAS'!$A$3:$N$962,6,FALSE)="","",VLOOKUP($O1747,'APOIO-DESPESAS'!$A$3:$N$962,6,FALSE)),"")</f>
        <v/>
      </c>
      <c r="F1747" s="223" t="str">
        <f>IFERROR(IF(VLOOKUP($O1747,'APOIO-DESPESAS'!$A$3:$N$962,7,FALSE)="","",VLOOKUP($O1747,'APOIO-DESPESAS'!$A$3:$N$962,7,FALSE)),"")</f>
        <v/>
      </c>
      <c r="G1747" s="223" t="str">
        <f>IFERROR(IF(VLOOKUP($O1747,'APOIO-DESPESAS'!$A$3:$N$962,8,FALSE)="","",VLOOKUP($O1747,'APOIO-DESPESAS'!$A$3:$N$962,8,FALSE)),"")</f>
        <v/>
      </c>
      <c r="H1747" s="223" t="str">
        <f>IFERROR(IF(VLOOKUP($O1747,'APOIO-DESPESAS'!$A$3:$N$962,9,FALSE)="","",VLOOKUP($O1747,'APOIO-DESPESAS'!$A$3:$N$962,9,FALSE)),"")</f>
        <v/>
      </c>
      <c r="I1747" s="223" t="str">
        <f>IFERROR(IF(VLOOKUP($O1747,'APOIO-DESPESAS'!$A$3:$N$962,10,FALSE)="","",VLOOKUP($O1747,'APOIO-DESPESAS'!$A$3:$N$962,10,FALSE)),"")</f>
        <v/>
      </c>
      <c r="J1747" s="223" t="str">
        <f>IFERROR(IF(VLOOKUP($O1747,'APOIO-DESPESAS'!$A$3:$N$962,11,FALSE)="","",VLOOKUP($O1747,'APOIO-DESPESAS'!$A$3:$N$962,11,FALSE)),"")</f>
        <v/>
      </c>
      <c r="K1747" s="223" t="str">
        <f>IFERROR(IF(VLOOKUP($O1747,'APOIO-DESPESAS'!$A$3:$N$962,12,FALSE)="","",VLOOKUP($O1747,'APOIO-DESPESAS'!$A$3:$N$962,12,FALSE)),"")</f>
        <v/>
      </c>
      <c r="L1747" s="223" t="str">
        <f>IFERROR(IF(VLOOKUP($O1747,'APOIO-DESPESAS'!$A$3:$N$962,13,FALSE)="","",VLOOKUP($O1747,'APOIO-DESPESAS'!$A$3:$N$962,13,FALSE)),"")</f>
        <v/>
      </c>
      <c r="M1747" s="223" t="str">
        <f>IFERROR(IF(VLOOKUP($O1747,'APOIO-DESPESAS'!$A$3:$N$962,14,FALSE)="","",VLOOKUP($O1747,'APOIO-DESPESAS'!$A$3:$N$962,14,FALSE)),"")</f>
        <v/>
      </c>
      <c r="O1747" s="223">
        <f t="shared" si="27"/>
        <v>1745</v>
      </c>
    </row>
    <row r="1748" spans="1:15" x14ac:dyDescent="0.25">
      <c r="A1748" s="223" t="str">
        <f>IFERROR(IF(VLOOKUP($O1748,'APOIO-DESPESAS'!$A$3:$N$962,2,FALSE)="","",VLOOKUP($O1748,'APOIO-DESPESAS'!$A$3:$N$962,2,FALSE)),"")</f>
        <v/>
      </c>
      <c r="B1748" s="223" t="str">
        <f>IFERROR(IF(VLOOKUP($O1748,'APOIO-DESPESAS'!$A$3:$N$962,3,FALSE)="","",VLOOKUP($O1748,'APOIO-DESPESAS'!$A$3:$N$962,3,FALSE)),"")</f>
        <v/>
      </c>
      <c r="C1748" s="223" t="str">
        <f>IFERROR(IF(VLOOKUP($O1748,'APOIO-DESPESAS'!$A$3:$N$962,4,FALSE)="","",VLOOKUP($O1748,'APOIO-DESPESAS'!$A$3:$N$962,4,FALSE)),"")</f>
        <v/>
      </c>
      <c r="D1748" s="223" t="str">
        <f>IFERROR(IF(VLOOKUP($O1748,'APOIO-DESPESAS'!$A$3:$N$962,5,FALSE)="","",VLOOKUP($O1748,'APOIO-DESPESAS'!$A$3:$N$962,5,FALSE)),"")</f>
        <v/>
      </c>
      <c r="E1748" s="223" t="str">
        <f>IFERROR(IF(VLOOKUP($O1748,'APOIO-DESPESAS'!$A$3:$N$962,6,FALSE)="","",VLOOKUP($O1748,'APOIO-DESPESAS'!$A$3:$N$962,6,FALSE)),"")</f>
        <v/>
      </c>
      <c r="F1748" s="223" t="str">
        <f>IFERROR(IF(VLOOKUP($O1748,'APOIO-DESPESAS'!$A$3:$N$962,7,FALSE)="","",VLOOKUP($O1748,'APOIO-DESPESAS'!$A$3:$N$962,7,FALSE)),"")</f>
        <v/>
      </c>
      <c r="G1748" s="223" t="str">
        <f>IFERROR(IF(VLOOKUP($O1748,'APOIO-DESPESAS'!$A$3:$N$962,8,FALSE)="","",VLOOKUP($O1748,'APOIO-DESPESAS'!$A$3:$N$962,8,FALSE)),"")</f>
        <v/>
      </c>
      <c r="H1748" s="223" t="str">
        <f>IFERROR(IF(VLOOKUP($O1748,'APOIO-DESPESAS'!$A$3:$N$962,9,FALSE)="","",VLOOKUP($O1748,'APOIO-DESPESAS'!$A$3:$N$962,9,FALSE)),"")</f>
        <v/>
      </c>
      <c r="I1748" s="223" t="str">
        <f>IFERROR(IF(VLOOKUP($O1748,'APOIO-DESPESAS'!$A$3:$N$962,10,FALSE)="","",VLOOKUP($O1748,'APOIO-DESPESAS'!$A$3:$N$962,10,FALSE)),"")</f>
        <v/>
      </c>
      <c r="J1748" s="223" t="str">
        <f>IFERROR(IF(VLOOKUP($O1748,'APOIO-DESPESAS'!$A$3:$N$962,11,FALSE)="","",VLOOKUP($O1748,'APOIO-DESPESAS'!$A$3:$N$962,11,FALSE)),"")</f>
        <v/>
      </c>
      <c r="K1748" s="223" t="str">
        <f>IFERROR(IF(VLOOKUP($O1748,'APOIO-DESPESAS'!$A$3:$N$962,12,FALSE)="","",VLOOKUP($O1748,'APOIO-DESPESAS'!$A$3:$N$962,12,FALSE)),"")</f>
        <v/>
      </c>
      <c r="L1748" s="223" t="str">
        <f>IFERROR(IF(VLOOKUP($O1748,'APOIO-DESPESAS'!$A$3:$N$962,13,FALSE)="","",VLOOKUP($O1748,'APOIO-DESPESAS'!$A$3:$N$962,13,FALSE)),"")</f>
        <v/>
      </c>
      <c r="M1748" s="223" t="str">
        <f>IFERROR(IF(VLOOKUP($O1748,'APOIO-DESPESAS'!$A$3:$N$962,14,FALSE)="","",VLOOKUP($O1748,'APOIO-DESPESAS'!$A$3:$N$962,14,FALSE)),"")</f>
        <v/>
      </c>
      <c r="O1748" s="223">
        <f t="shared" si="27"/>
        <v>1746</v>
      </c>
    </row>
    <row r="1749" spans="1:15" x14ac:dyDescent="0.25">
      <c r="A1749" s="223" t="str">
        <f>IFERROR(IF(VLOOKUP($O1749,'APOIO-DESPESAS'!$A$3:$N$962,2,FALSE)="","",VLOOKUP($O1749,'APOIO-DESPESAS'!$A$3:$N$962,2,FALSE)),"")</f>
        <v/>
      </c>
      <c r="B1749" s="223" t="str">
        <f>IFERROR(IF(VLOOKUP($O1749,'APOIO-DESPESAS'!$A$3:$N$962,3,FALSE)="","",VLOOKUP($O1749,'APOIO-DESPESAS'!$A$3:$N$962,3,FALSE)),"")</f>
        <v/>
      </c>
      <c r="C1749" s="223" t="str">
        <f>IFERROR(IF(VLOOKUP($O1749,'APOIO-DESPESAS'!$A$3:$N$962,4,FALSE)="","",VLOOKUP($O1749,'APOIO-DESPESAS'!$A$3:$N$962,4,FALSE)),"")</f>
        <v/>
      </c>
      <c r="D1749" s="223" t="str">
        <f>IFERROR(IF(VLOOKUP($O1749,'APOIO-DESPESAS'!$A$3:$N$962,5,FALSE)="","",VLOOKUP($O1749,'APOIO-DESPESAS'!$A$3:$N$962,5,FALSE)),"")</f>
        <v/>
      </c>
      <c r="E1749" s="223" t="str">
        <f>IFERROR(IF(VLOOKUP($O1749,'APOIO-DESPESAS'!$A$3:$N$962,6,FALSE)="","",VLOOKUP($O1749,'APOIO-DESPESAS'!$A$3:$N$962,6,FALSE)),"")</f>
        <v/>
      </c>
      <c r="F1749" s="223" t="str">
        <f>IFERROR(IF(VLOOKUP($O1749,'APOIO-DESPESAS'!$A$3:$N$962,7,FALSE)="","",VLOOKUP($O1749,'APOIO-DESPESAS'!$A$3:$N$962,7,FALSE)),"")</f>
        <v/>
      </c>
      <c r="G1749" s="223" t="str">
        <f>IFERROR(IF(VLOOKUP($O1749,'APOIO-DESPESAS'!$A$3:$N$962,8,FALSE)="","",VLOOKUP($O1749,'APOIO-DESPESAS'!$A$3:$N$962,8,FALSE)),"")</f>
        <v/>
      </c>
      <c r="H1749" s="223" t="str">
        <f>IFERROR(IF(VLOOKUP($O1749,'APOIO-DESPESAS'!$A$3:$N$962,9,FALSE)="","",VLOOKUP($O1749,'APOIO-DESPESAS'!$A$3:$N$962,9,FALSE)),"")</f>
        <v/>
      </c>
      <c r="I1749" s="223" t="str">
        <f>IFERROR(IF(VLOOKUP($O1749,'APOIO-DESPESAS'!$A$3:$N$962,10,FALSE)="","",VLOOKUP($O1749,'APOIO-DESPESAS'!$A$3:$N$962,10,FALSE)),"")</f>
        <v/>
      </c>
      <c r="J1749" s="223" t="str">
        <f>IFERROR(IF(VLOOKUP($O1749,'APOIO-DESPESAS'!$A$3:$N$962,11,FALSE)="","",VLOOKUP($O1749,'APOIO-DESPESAS'!$A$3:$N$962,11,FALSE)),"")</f>
        <v/>
      </c>
      <c r="K1749" s="223" t="str">
        <f>IFERROR(IF(VLOOKUP($O1749,'APOIO-DESPESAS'!$A$3:$N$962,12,FALSE)="","",VLOOKUP($O1749,'APOIO-DESPESAS'!$A$3:$N$962,12,FALSE)),"")</f>
        <v/>
      </c>
      <c r="L1749" s="223" t="str">
        <f>IFERROR(IF(VLOOKUP($O1749,'APOIO-DESPESAS'!$A$3:$N$962,13,FALSE)="","",VLOOKUP($O1749,'APOIO-DESPESAS'!$A$3:$N$962,13,FALSE)),"")</f>
        <v/>
      </c>
      <c r="M1749" s="223" t="str">
        <f>IFERROR(IF(VLOOKUP($O1749,'APOIO-DESPESAS'!$A$3:$N$962,14,FALSE)="","",VLOOKUP($O1749,'APOIO-DESPESAS'!$A$3:$N$962,14,FALSE)),"")</f>
        <v/>
      </c>
      <c r="O1749" s="223">
        <f t="shared" si="27"/>
        <v>1747</v>
      </c>
    </row>
    <row r="1750" spans="1:15" x14ac:dyDescent="0.25">
      <c r="A1750" s="223" t="str">
        <f>IFERROR(IF(VLOOKUP($O1750,'APOIO-DESPESAS'!$A$3:$N$962,2,FALSE)="","",VLOOKUP($O1750,'APOIO-DESPESAS'!$A$3:$N$962,2,FALSE)),"")</f>
        <v/>
      </c>
      <c r="B1750" s="223" t="str">
        <f>IFERROR(IF(VLOOKUP($O1750,'APOIO-DESPESAS'!$A$3:$N$962,3,FALSE)="","",VLOOKUP($O1750,'APOIO-DESPESAS'!$A$3:$N$962,3,FALSE)),"")</f>
        <v/>
      </c>
      <c r="C1750" s="223" t="str">
        <f>IFERROR(IF(VLOOKUP($O1750,'APOIO-DESPESAS'!$A$3:$N$962,4,FALSE)="","",VLOOKUP($O1750,'APOIO-DESPESAS'!$A$3:$N$962,4,FALSE)),"")</f>
        <v/>
      </c>
      <c r="D1750" s="223" t="str">
        <f>IFERROR(IF(VLOOKUP($O1750,'APOIO-DESPESAS'!$A$3:$N$962,5,FALSE)="","",VLOOKUP($O1750,'APOIO-DESPESAS'!$A$3:$N$962,5,FALSE)),"")</f>
        <v/>
      </c>
      <c r="E1750" s="223" t="str">
        <f>IFERROR(IF(VLOOKUP($O1750,'APOIO-DESPESAS'!$A$3:$N$962,6,FALSE)="","",VLOOKUP($O1750,'APOIO-DESPESAS'!$A$3:$N$962,6,FALSE)),"")</f>
        <v/>
      </c>
      <c r="F1750" s="223" t="str">
        <f>IFERROR(IF(VLOOKUP($O1750,'APOIO-DESPESAS'!$A$3:$N$962,7,FALSE)="","",VLOOKUP($O1750,'APOIO-DESPESAS'!$A$3:$N$962,7,FALSE)),"")</f>
        <v/>
      </c>
      <c r="G1750" s="223" t="str">
        <f>IFERROR(IF(VLOOKUP($O1750,'APOIO-DESPESAS'!$A$3:$N$962,8,FALSE)="","",VLOOKUP($O1750,'APOIO-DESPESAS'!$A$3:$N$962,8,FALSE)),"")</f>
        <v/>
      </c>
      <c r="H1750" s="223" t="str">
        <f>IFERROR(IF(VLOOKUP($O1750,'APOIO-DESPESAS'!$A$3:$N$962,9,FALSE)="","",VLOOKUP($O1750,'APOIO-DESPESAS'!$A$3:$N$962,9,FALSE)),"")</f>
        <v/>
      </c>
      <c r="I1750" s="223" t="str">
        <f>IFERROR(IF(VLOOKUP($O1750,'APOIO-DESPESAS'!$A$3:$N$962,10,FALSE)="","",VLOOKUP($O1750,'APOIO-DESPESAS'!$A$3:$N$962,10,FALSE)),"")</f>
        <v/>
      </c>
      <c r="J1750" s="223" t="str">
        <f>IFERROR(IF(VLOOKUP($O1750,'APOIO-DESPESAS'!$A$3:$N$962,11,FALSE)="","",VLOOKUP($O1750,'APOIO-DESPESAS'!$A$3:$N$962,11,FALSE)),"")</f>
        <v/>
      </c>
      <c r="K1750" s="223" t="str">
        <f>IFERROR(IF(VLOOKUP($O1750,'APOIO-DESPESAS'!$A$3:$N$962,12,FALSE)="","",VLOOKUP($O1750,'APOIO-DESPESAS'!$A$3:$N$962,12,FALSE)),"")</f>
        <v/>
      </c>
      <c r="L1750" s="223" t="str">
        <f>IFERROR(IF(VLOOKUP($O1750,'APOIO-DESPESAS'!$A$3:$N$962,13,FALSE)="","",VLOOKUP($O1750,'APOIO-DESPESAS'!$A$3:$N$962,13,FALSE)),"")</f>
        <v/>
      </c>
      <c r="M1750" s="223" t="str">
        <f>IFERROR(IF(VLOOKUP($O1750,'APOIO-DESPESAS'!$A$3:$N$962,14,FALSE)="","",VLOOKUP($O1750,'APOIO-DESPESAS'!$A$3:$N$962,14,FALSE)),"")</f>
        <v/>
      </c>
      <c r="O1750" s="223">
        <f t="shared" si="27"/>
        <v>1748</v>
      </c>
    </row>
    <row r="1751" spans="1:15" x14ac:dyDescent="0.25">
      <c r="A1751" s="223" t="str">
        <f>IFERROR(IF(VLOOKUP($O1751,'APOIO-DESPESAS'!$A$3:$N$962,2,FALSE)="","",VLOOKUP($O1751,'APOIO-DESPESAS'!$A$3:$N$962,2,FALSE)),"")</f>
        <v/>
      </c>
      <c r="B1751" s="223" t="str">
        <f>IFERROR(IF(VLOOKUP($O1751,'APOIO-DESPESAS'!$A$3:$N$962,3,FALSE)="","",VLOOKUP($O1751,'APOIO-DESPESAS'!$A$3:$N$962,3,FALSE)),"")</f>
        <v/>
      </c>
      <c r="C1751" s="223" t="str">
        <f>IFERROR(IF(VLOOKUP($O1751,'APOIO-DESPESAS'!$A$3:$N$962,4,FALSE)="","",VLOOKUP($O1751,'APOIO-DESPESAS'!$A$3:$N$962,4,FALSE)),"")</f>
        <v/>
      </c>
      <c r="D1751" s="223" t="str">
        <f>IFERROR(IF(VLOOKUP($O1751,'APOIO-DESPESAS'!$A$3:$N$962,5,FALSE)="","",VLOOKUP($O1751,'APOIO-DESPESAS'!$A$3:$N$962,5,FALSE)),"")</f>
        <v/>
      </c>
      <c r="E1751" s="223" t="str">
        <f>IFERROR(IF(VLOOKUP($O1751,'APOIO-DESPESAS'!$A$3:$N$962,6,FALSE)="","",VLOOKUP($O1751,'APOIO-DESPESAS'!$A$3:$N$962,6,FALSE)),"")</f>
        <v/>
      </c>
      <c r="F1751" s="223" t="str">
        <f>IFERROR(IF(VLOOKUP($O1751,'APOIO-DESPESAS'!$A$3:$N$962,7,FALSE)="","",VLOOKUP($O1751,'APOIO-DESPESAS'!$A$3:$N$962,7,FALSE)),"")</f>
        <v/>
      </c>
      <c r="G1751" s="223" t="str">
        <f>IFERROR(IF(VLOOKUP($O1751,'APOIO-DESPESAS'!$A$3:$N$962,8,FALSE)="","",VLOOKUP($O1751,'APOIO-DESPESAS'!$A$3:$N$962,8,FALSE)),"")</f>
        <v/>
      </c>
      <c r="H1751" s="223" t="str">
        <f>IFERROR(IF(VLOOKUP($O1751,'APOIO-DESPESAS'!$A$3:$N$962,9,FALSE)="","",VLOOKUP($O1751,'APOIO-DESPESAS'!$A$3:$N$962,9,FALSE)),"")</f>
        <v/>
      </c>
      <c r="I1751" s="223" t="str">
        <f>IFERROR(IF(VLOOKUP($O1751,'APOIO-DESPESAS'!$A$3:$N$962,10,FALSE)="","",VLOOKUP($O1751,'APOIO-DESPESAS'!$A$3:$N$962,10,FALSE)),"")</f>
        <v/>
      </c>
      <c r="J1751" s="223" t="str">
        <f>IFERROR(IF(VLOOKUP($O1751,'APOIO-DESPESAS'!$A$3:$N$962,11,FALSE)="","",VLOOKUP($O1751,'APOIO-DESPESAS'!$A$3:$N$962,11,FALSE)),"")</f>
        <v/>
      </c>
      <c r="K1751" s="223" t="str">
        <f>IFERROR(IF(VLOOKUP($O1751,'APOIO-DESPESAS'!$A$3:$N$962,12,FALSE)="","",VLOOKUP($O1751,'APOIO-DESPESAS'!$A$3:$N$962,12,FALSE)),"")</f>
        <v/>
      </c>
      <c r="L1751" s="223" t="str">
        <f>IFERROR(IF(VLOOKUP($O1751,'APOIO-DESPESAS'!$A$3:$N$962,13,FALSE)="","",VLOOKUP($O1751,'APOIO-DESPESAS'!$A$3:$N$962,13,FALSE)),"")</f>
        <v/>
      </c>
      <c r="M1751" s="223" t="str">
        <f>IFERROR(IF(VLOOKUP($O1751,'APOIO-DESPESAS'!$A$3:$N$962,14,FALSE)="","",VLOOKUP($O1751,'APOIO-DESPESAS'!$A$3:$N$962,14,FALSE)),"")</f>
        <v/>
      </c>
      <c r="O1751" s="223">
        <f t="shared" si="27"/>
        <v>1749</v>
      </c>
    </row>
    <row r="1752" spans="1:15" x14ac:dyDescent="0.25">
      <c r="A1752" s="223" t="str">
        <f>IFERROR(IF(VLOOKUP($O1752,'APOIO-DESPESAS'!$A$3:$N$962,2,FALSE)="","",VLOOKUP($O1752,'APOIO-DESPESAS'!$A$3:$N$962,2,FALSE)),"")</f>
        <v/>
      </c>
      <c r="B1752" s="223" t="str">
        <f>IFERROR(IF(VLOOKUP($O1752,'APOIO-DESPESAS'!$A$3:$N$962,3,FALSE)="","",VLOOKUP($O1752,'APOIO-DESPESAS'!$A$3:$N$962,3,FALSE)),"")</f>
        <v/>
      </c>
      <c r="C1752" s="223" t="str">
        <f>IFERROR(IF(VLOOKUP($O1752,'APOIO-DESPESAS'!$A$3:$N$962,4,FALSE)="","",VLOOKUP($O1752,'APOIO-DESPESAS'!$A$3:$N$962,4,FALSE)),"")</f>
        <v/>
      </c>
      <c r="D1752" s="223" t="str">
        <f>IFERROR(IF(VLOOKUP($O1752,'APOIO-DESPESAS'!$A$3:$N$962,5,FALSE)="","",VLOOKUP($O1752,'APOIO-DESPESAS'!$A$3:$N$962,5,FALSE)),"")</f>
        <v/>
      </c>
      <c r="E1752" s="223" t="str">
        <f>IFERROR(IF(VLOOKUP($O1752,'APOIO-DESPESAS'!$A$3:$N$962,6,FALSE)="","",VLOOKUP($O1752,'APOIO-DESPESAS'!$A$3:$N$962,6,FALSE)),"")</f>
        <v/>
      </c>
      <c r="F1752" s="223" t="str">
        <f>IFERROR(IF(VLOOKUP($O1752,'APOIO-DESPESAS'!$A$3:$N$962,7,FALSE)="","",VLOOKUP($O1752,'APOIO-DESPESAS'!$A$3:$N$962,7,FALSE)),"")</f>
        <v/>
      </c>
      <c r="G1752" s="223" t="str">
        <f>IFERROR(IF(VLOOKUP($O1752,'APOIO-DESPESAS'!$A$3:$N$962,8,FALSE)="","",VLOOKUP($O1752,'APOIO-DESPESAS'!$A$3:$N$962,8,FALSE)),"")</f>
        <v/>
      </c>
      <c r="H1752" s="223" t="str">
        <f>IFERROR(IF(VLOOKUP($O1752,'APOIO-DESPESAS'!$A$3:$N$962,9,FALSE)="","",VLOOKUP($O1752,'APOIO-DESPESAS'!$A$3:$N$962,9,FALSE)),"")</f>
        <v/>
      </c>
      <c r="I1752" s="223" t="str">
        <f>IFERROR(IF(VLOOKUP($O1752,'APOIO-DESPESAS'!$A$3:$N$962,10,FALSE)="","",VLOOKUP($O1752,'APOIO-DESPESAS'!$A$3:$N$962,10,FALSE)),"")</f>
        <v/>
      </c>
      <c r="J1752" s="223" t="str">
        <f>IFERROR(IF(VLOOKUP($O1752,'APOIO-DESPESAS'!$A$3:$N$962,11,FALSE)="","",VLOOKUP($O1752,'APOIO-DESPESAS'!$A$3:$N$962,11,FALSE)),"")</f>
        <v/>
      </c>
      <c r="K1752" s="223" t="str">
        <f>IFERROR(IF(VLOOKUP($O1752,'APOIO-DESPESAS'!$A$3:$N$962,12,FALSE)="","",VLOOKUP($O1752,'APOIO-DESPESAS'!$A$3:$N$962,12,FALSE)),"")</f>
        <v/>
      </c>
      <c r="L1752" s="223" t="str">
        <f>IFERROR(IF(VLOOKUP($O1752,'APOIO-DESPESAS'!$A$3:$N$962,13,FALSE)="","",VLOOKUP($O1752,'APOIO-DESPESAS'!$A$3:$N$962,13,FALSE)),"")</f>
        <v/>
      </c>
      <c r="M1752" s="223" t="str">
        <f>IFERROR(IF(VLOOKUP($O1752,'APOIO-DESPESAS'!$A$3:$N$962,14,FALSE)="","",VLOOKUP($O1752,'APOIO-DESPESAS'!$A$3:$N$962,14,FALSE)),"")</f>
        <v/>
      </c>
      <c r="O1752" s="223">
        <f t="shared" si="27"/>
        <v>1750</v>
      </c>
    </row>
    <row r="1753" spans="1:15" x14ac:dyDescent="0.25">
      <c r="A1753" s="223" t="str">
        <f>IFERROR(IF(VLOOKUP($O1753,'APOIO-DESPESAS'!$A$3:$N$962,2,FALSE)="","",VLOOKUP($O1753,'APOIO-DESPESAS'!$A$3:$N$962,2,FALSE)),"")</f>
        <v/>
      </c>
      <c r="B1753" s="223" t="str">
        <f>IFERROR(IF(VLOOKUP($O1753,'APOIO-DESPESAS'!$A$3:$N$962,3,FALSE)="","",VLOOKUP($O1753,'APOIO-DESPESAS'!$A$3:$N$962,3,FALSE)),"")</f>
        <v/>
      </c>
      <c r="C1753" s="223" t="str">
        <f>IFERROR(IF(VLOOKUP($O1753,'APOIO-DESPESAS'!$A$3:$N$962,4,FALSE)="","",VLOOKUP($O1753,'APOIO-DESPESAS'!$A$3:$N$962,4,FALSE)),"")</f>
        <v/>
      </c>
      <c r="D1753" s="223" t="str">
        <f>IFERROR(IF(VLOOKUP($O1753,'APOIO-DESPESAS'!$A$3:$N$962,5,FALSE)="","",VLOOKUP($O1753,'APOIO-DESPESAS'!$A$3:$N$962,5,FALSE)),"")</f>
        <v/>
      </c>
      <c r="E1753" s="223" t="str">
        <f>IFERROR(IF(VLOOKUP($O1753,'APOIO-DESPESAS'!$A$3:$N$962,6,FALSE)="","",VLOOKUP($O1753,'APOIO-DESPESAS'!$A$3:$N$962,6,FALSE)),"")</f>
        <v/>
      </c>
      <c r="F1753" s="223" t="str">
        <f>IFERROR(IF(VLOOKUP($O1753,'APOIO-DESPESAS'!$A$3:$N$962,7,FALSE)="","",VLOOKUP($O1753,'APOIO-DESPESAS'!$A$3:$N$962,7,FALSE)),"")</f>
        <v/>
      </c>
      <c r="G1753" s="223" t="str">
        <f>IFERROR(IF(VLOOKUP($O1753,'APOIO-DESPESAS'!$A$3:$N$962,8,FALSE)="","",VLOOKUP($O1753,'APOIO-DESPESAS'!$A$3:$N$962,8,FALSE)),"")</f>
        <v/>
      </c>
      <c r="H1753" s="223" t="str">
        <f>IFERROR(IF(VLOOKUP($O1753,'APOIO-DESPESAS'!$A$3:$N$962,9,FALSE)="","",VLOOKUP($O1753,'APOIO-DESPESAS'!$A$3:$N$962,9,FALSE)),"")</f>
        <v/>
      </c>
      <c r="I1753" s="223" t="str">
        <f>IFERROR(IF(VLOOKUP($O1753,'APOIO-DESPESAS'!$A$3:$N$962,10,FALSE)="","",VLOOKUP($O1753,'APOIO-DESPESAS'!$A$3:$N$962,10,FALSE)),"")</f>
        <v/>
      </c>
      <c r="J1753" s="223" t="str">
        <f>IFERROR(IF(VLOOKUP($O1753,'APOIO-DESPESAS'!$A$3:$N$962,11,FALSE)="","",VLOOKUP($O1753,'APOIO-DESPESAS'!$A$3:$N$962,11,FALSE)),"")</f>
        <v/>
      </c>
      <c r="K1753" s="223" t="str">
        <f>IFERROR(IF(VLOOKUP($O1753,'APOIO-DESPESAS'!$A$3:$N$962,12,FALSE)="","",VLOOKUP($O1753,'APOIO-DESPESAS'!$A$3:$N$962,12,FALSE)),"")</f>
        <v/>
      </c>
      <c r="L1753" s="223" t="str">
        <f>IFERROR(IF(VLOOKUP($O1753,'APOIO-DESPESAS'!$A$3:$N$962,13,FALSE)="","",VLOOKUP($O1753,'APOIO-DESPESAS'!$A$3:$N$962,13,FALSE)),"")</f>
        <v/>
      </c>
      <c r="M1753" s="223" t="str">
        <f>IFERROR(IF(VLOOKUP($O1753,'APOIO-DESPESAS'!$A$3:$N$962,14,FALSE)="","",VLOOKUP($O1753,'APOIO-DESPESAS'!$A$3:$N$962,14,FALSE)),"")</f>
        <v/>
      </c>
      <c r="O1753" s="223">
        <f t="shared" si="27"/>
        <v>1751</v>
      </c>
    </row>
    <row r="1754" spans="1:15" x14ac:dyDescent="0.25">
      <c r="A1754" s="223" t="str">
        <f>IFERROR(IF(VLOOKUP($O1754,'APOIO-DESPESAS'!$A$3:$N$962,2,FALSE)="","",VLOOKUP($O1754,'APOIO-DESPESAS'!$A$3:$N$962,2,FALSE)),"")</f>
        <v/>
      </c>
      <c r="B1754" s="223" t="str">
        <f>IFERROR(IF(VLOOKUP($O1754,'APOIO-DESPESAS'!$A$3:$N$962,3,FALSE)="","",VLOOKUP($O1754,'APOIO-DESPESAS'!$A$3:$N$962,3,FALSE)),"")</f>
        <v/>
      </c>
      <c r="C1754" s="223" t="str">
        <f>IFERROR(IF(VLOOKUP($O1754,'APOIO-DESPESAS'!$A$3:$N$962,4,FALSE)="","",VLOOKUP($O1754,'APOIO-DESPESAS'!$A$3:$N$962,4,FALSE)),"")</f>
        <v/>
      </c>
      <c r="D1754" s="223" t="str">
        <f>IFERROR(IF(VLOOKUP($O1754,'APOIO-DESPESAS'!$A$3:$N$962,5,FALSE)="","",VLOOKUP($O1754,'APOIO-DESPESAS'!$A$3:$N$962,5,FALSE)),"")</f>
        <v/>
      </c>
      <c r="E1754" s="223" t="str">
        <f>IFERROR(IF(VLOOKUP($O1754,'APOIO-DESPESAS'!$A$3:$N$962,6,FALSE)="","",VLOOKUP($O1754,'APOIO-DESPESAS'!$A$3:$N$962,6,FALSE)),"")</f>
        <v/>
      </c>
      <c r="F1754" s="223" t="str">
        <f>IFERROR(IF(VLOOKUP($O1754,'APOIO-DESPESAS'!$A$3:$N$962,7,FALSE)="","",VLOOKUP($O1754,'APOIO-DESPESAS'!$A$3:$N$962,7,FALSE)),"")</f>
        <v/>
      </c>
      <c r="G1754" s="223" t="str">
        <f>IFERROR(IF(VLOOKUP($O1754,'APOIO-DESPESAS'!$A$3:$N$962,8,FALSE)="","",VLOOKUP($O1754,'APOIO-DESPESAS'!$A$3:$N$962,8,FALSE)),"")</f>
        <v/>
      </c>
      <c r="H1754" s="223" t="str">
        <f>IFERROR(IF(VLOOKUP($O1754,'APOIO-DESPESAS'!$A$3:$N$962,9,FALSE)="","",VLOOKUP($O1754,'APOIO-DESPESAS'!$A$3:$N$962,9,FALSE)),"")</f>
        <v/>
      </c>
      <c r="I1754" s="223" t="str">
        <f>IFERROR(IF(VLOOKUP($O1754,'APOIO-DESPESAS'!$A$3:$N$962,10,FALSE)="","",VLOOKUP($O1754,'APOIO-DESPESAS'!$A$3:$N$962,10,FALSE)),"")</f>
        <v/>
      </c>
      <c r="J1754" s="223" t="str">
        <f>IFERROR(IF(VLOOKUP($O1754,'APOIO-DESPESAS'!$A$3:$N$962,11,FALSE)="","",VLOOKUP($O1754,'APOIO-DESPESAS'!$A$3:$N$962,11,FALSE)),"")</f>
        <v/>
      </c>
      <c r="K1754" s="223" t="str">
        <f>IFERROR(IF(VLOOKUP($O1754,'APOIO-DESPESAS'!$A$3:$N$962,12,FALSE)="","",VLOOKUP($O1754,'APOIO-DESPESAS'!$A$3:$N$962,12,FALSE)),"")</f>
        <v/>
      </c>
      <c r="L1754" s="223" t="str">
        <f>IFERROR(IF(VLOOKUP($O1754,'APOIO-DESPESAS'!$A$3:$N$962,13,FALSE)="","",VLOOKUP($O1754,'APOIO-DESPESAS'!$A$3:$N$962,13,FALSE)),"")</f>
        <v/>
      </c>
      <c r="M1754" s="223" t="str">
        <f>IFERROR(IF(VLOOKUP($O1754,'APOIO-DESPESAS'!$A$3:$N$962,14,FALSE)="","",VLOOKUP($O1754,'APOIO-DESPESAS'!$A$3:$N$962,14,FALSE)),"")</f>
        <v/>
      </c>
      <c r="O1754" s="223">
        <f t="shared" si="27"/>
        <v>1752</v>
      </c>
    </row>
    <row r="1755" spans="1:15" x14ac:dyDescent="0.25">
      <c r="A1755" s="223" t="str">
        <f>IFERROR(IF(VLOOKUP($O1755,'APOIO-DESPESAS'!$A$3:$N$962,2,FALSE)="","",VLOOKUP($O1755,'APOIO-DESPESAS'!$A$3:$N$962,2,FALSE)),"")</f>
        <v/>
      </c>
      <c r="B1755" s="223" t="str">
        <f>IFERROR(IF(VLOOKUP($O1755,'APOIO-DESPESAS'!$A$3:$N$962,3,FALSE)="","",VLOOKUP($O1755,'APOIO-DESPESAS'!$A$3:$N$962,3,FALSE)),"")</f>
        <v/>
      </c>
      <c r="C1755" s="223" t="str">
        <f>IFERROR(IF(VLOOKUP($O1755,'APOIO-DESPESAS'!$A$3:$N$962,4,FALSE)="","",VLOOKUP($O1755,'APOIO-DESPESAS'!$A$3:$N$962,4,FALSE)),"")</f>
        <v/>
      </c>
      <c r="D1755" s="223" t="str">
        <f>IFERROR(IF(VLOOKUP($O1755,'APOIO-DESPESAS'!$A$3:$N$962,5,FALSE)="","",VLOOKUP($O1755,'APOIO-DESPESAS'!$A$3:$N$962,5,FALSE)),"")</f>
        <v/>
      </c>
      <c r="E1755" s="223" t="str">
        <f>IFERROR(IF(VLOOKUP($O1755,'APOIO-DESPESAS'!$A$3:$N$962,6,FALSE)="","",VLOOKUP($O1755,'APOIO-DESPESAS'!$A$3:$N$962,6,FALSE)),"")</f>
        <v/>
      </c>
      <c r="F1755" s="223" t="str">
        <f>IFERROR(IF(VLOOKUP($O1755,'APOIO-DESPESAS'!$A$3:$N$962,7,FALSE)="","",VLOOKUP($O1755,'APOIO-DESPESAS'!$A$3:$N$962,7,FALSE)),"")</f>
        <v/>
      </c>
      <c r="G1755" s="223" t="str">
        <f>IFERROR(IF(VLOOKUP($O1755,'APOIO-DESPESAS'!$A$3:$N$962,8,FALSE)="","",VLOOKUP($O1755,'APOIO-DESPESAS'!$A$3:$N$962,8,FALSE)),"")</f>
        <v/>
      </c>
      <c r="H1755" s="223" t="str">
        <f>IFERROR(IF(VLOOKUP($O1755,'APOIO-DESPESAS'!$A$3:$N$962,9,FALSE)="","",VLOOKUP($O1755,'APOIO-DESPESAS'!$A$3:$N$962,9,FALSE)),"")</f>
        <v/>
      </c>
      <c r="I1755" s="223" t="str">
        <f>IFERROR(IF(VLOOKUP($O1755,'APOIO-DESPESAS'!$A$3:$N$962,10,FALSE)="","",VLOOKUP($O1755,'APOIO-DESPESAS'!$A$3:$N$962,10,FALSE)),"")</f>
        <v/>
      </c>
      <c r="J1755" s="223" t="str">
        <f>IFERROR(IF(VLOOKUP($O1755,'APOIO-DESPESAS'!$A$3:$N$962,11,FALSE)="","",VLOOKUP($O1755,'APOIO-DESPESAS'!$A$3:$N$962,11,FALSE)),"")</f>
        <v/>
      </c>
      <c r="K1755" s="223" t="str">
        <f>IFERROR(IF(VLOOKUP($O1755,'APOIO-DESPESAS'!$A$3:$N$962,12,FALSE)="","",VLOOKUP($O1755,'APOIO-DESPESAS'!$A$3:$N$962,12,FALSE)),"")</f>
        <v/>
      </c>
      <c r="L1755" s="223" t="str">
        <f>IFERROR(IF(VLOOKUP($O1755,'APOIO-DESPESAS'!$A$3:$N$962,13,FALSE)="","",VLOOKUP($O1755,'APOIO-DESPESAS'!$A$3:$N$962,13,FALSE)),"")</f>
        <v/>
      </c>
      <c r="M1755" s="223" t="str">
        <f>IFERROR(IF(VLOOKUP($O1755,'APOIO-DESPESAS'!$A$3:$N$962,14,FALSE)="","",VLOOKUP($O1755,'APOIO-DESPESAS'!$A$3:$N$962,14,FALSE)),"")</f>
        <v/>
      </c>
      <c r="O1755" s="223">
        <f t="shared" si="27"/>
        <v>1753</v>
      </c>
    </row>
    <row r="1756" spans="1:15" x14ac:dyDescent="0.25">
      <c r="A1756" s="223" t="str">
        <f>IFERROR(IF(VLOOKUP($O1756,'APOIO-DESPESAS'!$A$3:$N$962,2,FALSE)="","",VLOOKUP($O1756,'APOIO-DESPESAS'!$A$3:$N$962,2,FALSE)),"")</f>
        <v/>
      </c>
      <c r="B1756" s="223" t="str">
        <f>IFERROR(IF(VLOOKUP($O1756,'APOIO-DESPESAS'!$A$3:$N$962,3,FALSE)="","",VLOOKUP($O1756,'APOIO-DESPESAS'!$A$3:$N$962,3,FALSE)),"")</f>
        <v/>
      </c>
      <c r="C1756" s="223" t="str">
        <f>IFERROR(IF(VLOOKUP($O1756,'APOIO-DESPESAS'!$A$3:$N$962,4,FALSE)="","",VLOOKUP($O1756,'APOIO-DESPESAS'!$A$3:$N$962,4,FALSE)),"")</f>
        <v/>
      </c>
      <c r="D1756" s="223" t="str">
        <f>IFERROR(IF(VLOOKUP($O1756,'APOIO-DESPESAS'!$A$3:$N$962,5,FALSE)="","",VLOOKUP($O1756,'APOIO-DESPESAS'!$A$3:$N$962,5,FALSE)),"")</f>
        <v/>
      </c>
      <c r="E1756" s="223" t="str">
        <f>IFERROR(IF(VLOOKUP($O1756,'APOIO-DESPESAS'!$A$3:$N$962,6,FALSE)="","",VLOOKUP($O1756,'APOIO-DESPESAS'!$A$3:$N$962,6,FALSE)),"")</f>
        <v/>
      </c>
      <c r="F1756" s="223" t="str">
        <f>IFERROR(IF(VLOOKUP($O1756,'APOIO-DESPESAS'!$A$3:$N$962,7,FALSE)="","",VLOOKUP($O1756,'APOIO-DESPESAS'!$A$3:$N$962,7,FALSE)),"")</f>
        <v/>
      </c>
      <c r="G1756" s="223" t="str">
        <f>IFERROR(IF(VLOOKUP($O1756,'APOIO-DESPESAS'!$A$3:$N$962,8,FALSE)="","",VLOOKUP($O1756,'APOIO-DESPESAS'!$A$3:$N$962,8,FALSE)),"")</f>
        <v/>
      </c>
      <c r="H1756" s="223" t="str">
        <f>IFERROR(IF(VLOOKUP($O1756,'APOIO-DESPESAS'!$A$3:$N$962,9,FALSE)="","",VLOOKUP($O1756,'APOIO-DESPESAS'!$A$3:$N$962,9,FALSE)),"")</f>
        <v/>
      </c>
      <c r="I1756" s="223" t="str">
        <f>IFERROR(IF(VLOOKUP($O1756,'APOIO-DESPESAS'!$A$3:$N$962,10,FALSE)="","",VLOOKUP($O1756,'APOIO-DESPESAS'!$A$3:$N$962,10,FALSE)),"")</f>
        <v/>
      </c>
      <c r="J1756" s="223" t="str">
        <f>IFERROR(IF(VLOOKUP($O1756,'APOIO-DESPESAS'!$A$3:$N$962,11,FALSE)="","",VLOOKUP($O1756,'APOIO-DESPESAS'!$A$3:$N$962,11,FALSE)),"")</f>
        <v/>
      </c>
      <c r="K1756" s="223" t="str">
        <f>IFERROR(IF(VLOOKUP($O1756,'APOIO-DESPESAS'!$A$3:$N$962,12,FALSE)="","",VLOOKUP($O1756,'APOIO-DESPESAS'!$A$3:$N$962,12,FALSE)),"")</f>
        <v/>
      </c>
      <c r="L1756" s="223" t="str">
        <f>IFERROR(IF(VLOOKUP($O1756,'APOIO-DESPESAS'!$A$3:$N$962,13,FALSE)="","",VLOOKUP($O1756,'APOIO-DESPESAS'!$A$3:$N$962,13,FALSE)),"")</f>
        <v/>
      </c>
      <c r="M1756" s="223" t="str">
        <f>IFERROR(IF(VLOOKUP($O1756,'APOIO-DESPESAS'!$A$3:$N$962,14,FALSE)="","",VLOOKUP($O1756,'APOIO-DESPESAS'!$A$3:$N$962,14,FALSE)),"")</f>
        <v/>
      </c>
      <c r="O1756" s="223">
        <f t="shared" si="27"/>
        <v>1754</v>
      </c>
    </row>
    <row r="1757" spans="1:15" x14ac:dyDescent="0.25">
      <c r="A1757" s="223" t="str">
        <f>IFERROR(IF(VLOOKUP($O1757,'APOIO-DESPESAS'!$A$3:$N$962,2,FALSE)="","",VLOOKUP($O1757,'APOIO-DESPESAS'!$A$3:$N$962,2,FALSE)),"")</f>
        <v/>
      </c>
      <c r="B1757" s="223" t="str">
        <f>IFERROR(IF(VLOOKUP($O1757,'APOIO-DESPESAS'!$A$3:$N$962,3,FALSE)="","",VLOOKUP($O1757,'APOIO-DESPESAS'!$A$3:$N$962,3,FALSE)),"")</f>
        <v/>
      </c>
      <c r="C1757" s="223" t="str">
        <f>IFERROR(IF(VLOOKUP($O1757,'APOIO-DESPESAS'!$A$3:$N$962,4,FALSE)="","",VLOOKUP($O1757,'APOIO-DESPESAS'!$A$3:$N$962,4,FALSE)),"")</f>
        <v/>
      </c>
      <c r="D1757" s="223" t="str">
        <f>IFERROR(IF(VLOOKUP($O1757,'APOIO-DESPESAS'!$A$3:$N$962,5,FALSE)="","",VLOOKUP($O1757,'APOIO-DESPESAS'!$A$3:$N$962,5,FALSE)),"")</f>
        <v/>
      </c>
      <c r="E1757" s="223" t="str">
        <f>IFERROR(IF(VLOOKUP($O1757,'APOIO-DESPESAS'!$A$3:$N$962,6,FALSE)="","",VLOOKUP($O1757,'APOIO-DESPESAS'!$A$3:$N$962,6,FALSE)),"")</f>
        <v/>
      </c>
      <c r="F1757" s="223" t="str">
        <f>IFERROR(IF(VLOOKUP($O1757,'APOIO-DESPESAS'!$A$3:$N$962,7,FALSE)="","",VLOOKUP($O1757,'APOIO-DESPESAS'!$A$3:$N$962,7,FALSE)),"")</f>
        <v/>
      </c>
      <c r="G1757" s="223" t="str">
        <f>IFERROR(IF(VLOOKUP($O1757,'APOIO-DESPESAS'!$A$3:$N$962,8,FALSE)="","",VLOOKUP($O1757,'APOIO-DESPESAS'!$A$3:$N$962,8,FALSE)),"")</f>
        <v/>
      </c>
      <c r="H1757" s="223" t="str">
        <f>IFERROR(IF(VLOOKUP($O1757,'APOIO-DESPESAS'!$A$3:$N$962,9,FALSE)="","",VLOOKUP($O1757,'APOIO-DESPESAS'!$A$3:$N$962,9,FALSE)),"")</f>
        <v/>
      </c>
      <c r="I1757" s="223" t="str">
        <f>IFERROR(IF(VLOOKUP($O1757,'APOIO-DESPESAS'!$A$3:$N$962,10,FALSE)="","",VLOOKUP($O1757,'APOIO-DESPESAS'!$A$3:$N$962,10,FALSE)),"")</f>
        <v/>
      </c>
      <c r="J1757" s="223" t="str">
        <f>IFERROR(IF(VLOOKUP($O1757,'APOIO-DESPESAS'!$A$3:$N$962,11,FALSE)="","",VLOOKUP($O1757,'APOIO-DESPESAS'!$A$3:$N$962,11,FALSE)),"")</f>
        <v/>
      </c>
      <c r="K1757" s="223" t="str">
        <f>IFERROR(IF(VLOOKUP($O1757,'APOIO-DESPESAS'!$A$3:$N$962,12,FALSE)="","",VLOOKUP($O1757,'APOIO-DESPESAS'!$A$3:$N$962,12,FALSE)),"")</f>
        <v/>
      </c>
      <c r="L1757" s="223" t="str">
        <f>IFERROR(IF(VLOOKUP($O1757,'APOIO-DESPESAS'!$A$3:$N$962,13,FALSE)="","",VLOOKUP($O1757,'APOIO-DESPESAS'!$A$3:$N$962,13,FALSE)),"")</f>
        <v/>
      </c>
      <c r="M1757" s="223" t="str">
        <f>IFERROR(IF(VLOOKUP($O1757,'APOIO-DESPESAS'!$A$3:$N$962,14,FALSE)="","",VLOOKUP($O1757,'APOIO-DESPESAS'!$A$3:$N$962,14,FALSE)),"")</f>
        <v/>
      </c>
      <c r="O1757" s="223">
        <f t="shared" si="27"/>
        <v>1755</v>
      </c>
    </row>
    <row r="1758" spans="1:15" x14ac:dyDescent="0.25">
      <c r="A1758" s="223" t="str">
        <f>IFERROR(IF(VLOOKUP($O1758,'APOIO-DESPESAS'!$A$3:$N$962,2,FALSE)="","",VLOOKUP($O1758,'APOIO-DESPESAS'!$A$3:$N$962,2,FALSE)),"")</f>
        <v/>
      </c>
      <c r="B1758" s="223" t="str">
        <f>IFERROR(IF(VLOOKUP($O1758,'APOIO-DESPESAS'!$A$3:$N$962,3,FALSE)="","",VLOOKUP($O1758,'APOIO-DESPESAS'!$A$3:$N$962,3,FALSE)),"")</f>
        <v/>
      </c>
      <c r="C1758" s="223" t="str">
        <f>IFERROR(IF(VLOOKUP($O1758,'APOIO-DESPESAS'!$A$3:$N$962,4,FALSE)="","",VLOOKUP($O1758,'APOIO-DESPESAS'!$A$3:$N$962,4,FALSE)),"")</f>
        <v/>
      </c>
      <c r="D1758" s="223" t="str">
        <f>IFERROR(IF(VLOOKUP($O1758,'APOIO-DESPESAS'!$A$3:$N$962,5,FALSE)="","",VLOOKUP($O1758,'APOIO-DESPESAS'!$A$3:$N$962,5,FALSE)),"")</f>
        <v/>
      </c>
      <c r="E1758" s="223" t="str">
        <f>IFERROR(IF(VLOOKUP($O1758,'APOIO-DESPESAS'!$A$3:$N$962,6,FALSE)="","",VLOOKUP($O1758,'APOIO-DESPESAS'!$A$3:$N$962,6,FALSE)),"")</f>
        <v/>
      </c>
      <c r="F1758" s="223" t="str">
        <f>IFERROR(IF(VLOOKUP($O1758,'APOIO-DESPESAS'!$A$3:$N$962,7,FALSE)="","",VLOOKUP($O1758,'APOIO-DESPESAS'!$A$3:$N$962,7,FALSE)),"")</f>
        <v/>
      </c>
      <c r="G1758" s="223" t="str">
        <f>IFERROR(IF(VLOOKUP($O1758,'APOIO-DESPESAS'!$A$3:$N$962,8,FALSE)="","",VLOOKUP($O1758,'APOIO-DESPESAS'!$A$3:$N$962,8,FALSE)),"")</f>
        <v/>
      </c>
      <c r="H1758" s="223" t="str">
        <f>IFERROR(IF(VLOOKUP($O1758,'APOIO-DESPESAS'!$A$3:$N$962,9,FALSE)="","",VLOOKUP($O1758,'APOIO-DESPESAS'!$A$3:$N$962,9,FALSE)),"")</f>
        <v/>
      </c>
      <c r="I1758" s="223" t="str">
        <f>IFERROR(IF(VLOOKUP($O1758,'APOIO-DESPESAS'!$A$3:$N$962,10,FALSE)="","",VLOOKUP($O1758,'APOIO-DESPESAS'!$A$3:$N$962,10,FALSE)),"")</f>
        <v/>
      </c>
      <c r="J1758" s="223" t="str">
        <f>IFERROR(IF(VLOOKUP($O1758,'APOIO-DESPESAS'!$A$3:$N$962,11,FALSE)="","",VLOOKUP($O1758,'APOIO-DESPESAS'!$A$3:$N$962,11,FALSE)),"")</f>
        <v/>
      </c>
      <c r="K1758" s="223" t="str">
        <f>IFERROR(IF(VLOOKUP($O1758,'APOIO-DESPESAS'!$A$3:$N$962,12,FALSE)="","",VLOOKUP($O1758,'APOIO-DESPESAS'!$A$3:$N$962,12,FALSE)),"")</f>
        <v/>
      </c>
      <c r="L1758" s="223" t="str">
        <f>IFERROR(IF(VLOOKUP($O1758,'APOIO-DESPESAS'!$A$3:$N$962,13,FALSE)="","",VLOOKUP($O1758,'APOIO-DESPESAS'!$A$3:$N$962,13,FALSE)),"")</f>
        <v/>
      </c>
      <c r="M1758" s="223" t="str">
        <f>IFERROR(IF(VLOOKUP($O1758,'APOIO-DESPESAS'!$A$3:$N$962,14,FALSE)="","",VLOOKUP($O1758,'APOIO-DESPESAS'!$A$3:$N$962,14,FALSE)),"")</f>
        <v/>
      </c>
      <c r="O1758" s="223">
        <f t="shared" si="27"/>
        <v>1756</v>
      </c>
    </row>
    <row r="1759" spans="1:15" x14ac:dyDescent="0.25">
      <c r="A1759" s="223" t="str">
        <f>IFERROR(IF(VLOOKUP($O1759,'APOIO-DESPESAS'!$A$3:$N$962,2,FALSE)="","",VLOOKUP($O1759,'APOIO-DESPESAS'!$A$3:$N$962,2,FALSE)),"")</f>
        <v/>
      </c>
      <c r="B1759" s="223" t="str">
        <f>IFERROR(IF(VLOOKUP($O1759,'APOIO-DESPESAS'!$A$3:$N$962,3,FALSE)="","",VLOOKUP($O1759,'APOIO-DESPESAS'!$A$3:$N$962,3,FALSE)),"")</f>
        <v/>
      </c>
      <c r="C1759" s="223" t="str">
        <f>IFERROR(IF(VLOOKUP($O1759,'APOIO-DESPESAS'!$A$3:$N$962,4,FALSE)="","",VLOOKUP($O1759,'APOIO-DESPESAS'!$A$3:$N$962,4,FALSE)),"")</f>
        <v/>
      </c>
      <c r="D1759" s="223" t="str">
        <f>IFERROR(IF(VLOOKUP($O1759,'APOIO-DESPESAS'!$A$3:$N$962,5,FALSE)="","",VLOOKUP($O1759,'APOIO-DESPESAS'!$A$3:$N$962,5,FALSE)),"")</f>
        <v/>
      </c>
      <c r="E1759" s="223" t="str">
        <f>IFERROR(IF(VLOOKUP($O1759,'APOIO-DESPESAS'!$A$3:$N$962,6,FALSE)="","",VLOOKUP($O1759,'APOIO-DESPESAS'!$A$3:$N$962,6,FALSE)),"")</f>
        <v/>
      </c>
      <c r="F1759" s="223" t="str">
        <f>IFERROR(IF(VLOOKUP($O1759,'APOIO-DESPESAS'!$A$3:$N$962,7,FALSE)="","",VLOOKUP($O1759,'APOIO-DESPESAS'!$A$3:$N$962,7,FALSE)),"")</f>
        <v/>
      </c>
      <c r="G1759" s="223" t="str">
        <f>IFERROR(IF(VLOOKUP($O1759,'APOIO-DESPESAS'!$A$3:$N$962,8,FALSE)="","",VLOOKUP($O1759,'APOIO-DESPESAS'!$A$3:$N$962,8,FALSE)),"")</f>
        <v/>
      </c>
      <c r="H1759" s="223" t="str">
        <f>IFERROR(IF(VLOOKUP($O1759,'APOIO-DESPESAS'!$A$3:$N$962,9,FALSE)="","",VLOOKUP($O1759,'APOIO-DESPESAS'!$A$3:$N$962,9,FALSE)),"")</f>
        <v/>
      </c>
      <c r="I1759" s="223" t="str">
        <f>IFERROR(IF(VLOOKUP($O1759,'APOIO-DESPESAS'!$A$3:$N$962,10,FALSE)="","",VLOOKUP($O1759,'APOIO-DESPESAS'!$A$3:$N$962,10,FALSE)),"")</f>
        <v/>
      </c>
      <c r="J1759" s="223" t="str">
        <f>IFERROR(IF(VLOOKUP($O1759,'APOIO-DESPESAS'!$A$3:$N$962,11,FALSE)="","",VLOOKUP($O1759,'APOIO-DESPESAS'!$A$3:$N$962,11,FALSE)),"")</f>
        <v/>
      </c>
      <c r="K1759" s="223" t="str">
        <f>IFERROR(IF(VLOOKUP($O1759,'APOIO-DESPESAS'!$A$3:$N$962,12,FALSE)="","",VLOOKUP($O1759,'APOIO-DESPESAS'!$A$3:$N$962,12,FALSE)),"")</f>
        <v/>
      </c>
      <c r="L1759" s="223" t="str">
        <f>IFERROR(IF(VLOOKUP($O1759,'APOIO-DESPESAS'!$A$3:$N$962,13,FALSE)="","",VLOOKUP($O1759,'APOIO-DESPESAS'!$A$3:$N$962,13,FALSE)),"")</f>
        <v/>
      </c>
      <c r="M1759" s="223" t="str">
        <f>IFERROR(IF(VLOOKUP($O1759,'APOIO-DESPESAS'!$A$3:$N$962,14,FALSE)="","",VLOOKUP($O1759,'APOIO-DESPESAS'!$A$3:$N$962,14,FALSE)),"")</f>
        <v/>
      </c>
      <c r="O1759" s="223">
        <f t="shared" si="27"/>
        <v>1757</v>
      </c>
    </row>
    <row r="1760" spans="1:15" x14ac:dyDescent="0.25">
      <c r="A1760" s="223" t="str">
        <f>IFERROR(IF(VLOOKUP($O1760,'APOIO-DESPESAS'!$A$3:$N$962,2,FALSE)="","",VLOOKUP($O1760,'APOIO-DESPESAS'!$A$3:$N$962,2,FALSE)),"")</f>
        <v/>
      </c>
      <c r="B1760" s="223" t="str">
        <f>IFERROR(IF(VLOOKUP($O1760,'APOIO-DESPESAS'!$A$3:$N$962,3,FALSE)="","",VLOOKUP($O1760,'APOIO-DESPESAS'!$A$3:$N$962,3,FALSE)),"")</f>
        <v/>
      </c>
      <c r="C1760" s="223" t="str">
        <f>IFERROR(IF(VLOOKUP($O1760,'APOIO-DESPESAS'!$A$3:$N$962,4,FALSE)="","",VLOOKUP($O1760,'APOIO-DESPESAS'!$A$3:$N$962,4,FALSE)),"")</f>
        <v/>
      </c>
      <c r="D1760" s="223" t="str">
        <f>IFERROR(IF(VLOOKUP($O1760,'APOIO-DESPESAS'!$A$3:$N$962,5,FALSE)="","",VLOOKUP($O1760,'APOIO-DESPESAS'!$A$3:$N$962,5,FALSE)),"")</f>
        <v/>
      </c>
      <c r="E1760" s="223" t="str">
        <f>IFERROR(IF(VLOOKUP($O1760,'APOIO-DESPESAS'!$A$3:$N$962,6,FALSE)="","",VLOOKUP($O1760,'APOIO-DESPESAS'!$A$3:$N$962,6,FALSE)),"")</f>
        <v/>
      </c>
      <c r="F1760" s="223" t="str">
        <f>IFERROR(IF(VLOOKUP($O1760,'APOIO-DESPESAS'!$A$3:$N$962,7,FALSE)="","",VLOOKUP($O1760,'APOIO-DESPESAS'!$A$3:$N$962,7,FALSE)),"")</f>
        <v/>
      </c>
      <c r="G1760" s="223" t="str">
        <f>IFERROR(IF(VLOOKUP($O1760,'APOIO-DESPESAS'!$A$3:$N$962,8,FALSE)="","",VLOOKUP($O1760,'APOIO-DESPESAS'!$A$3:$N$962,8,FALSE)),"")</f>
        <v/>
      </c>
      <c r="H1760" s="223" t="str">
        <f>IFERROR(IF(VLOOKUP($O1760,'APOIO-DESPESAS'!$A$3:$N$962,9,FALSE)="","",VLOOKUP($O1760,'APOIO-DESPESAS'!$A$3:$N$962,9,FALSE)),"")</f>
        <v/>
      </c>
      <c r="I1760" s="223" t="str">
        <f>IFERROR(IF(VLOOKUP($O1760,'APOIO-DESPESAS'!$A$3:$N$962,10,FALSE)="","",VLOOKUP($O1760,'APOIO-DESPESAS'!$A$3:$N$962,10,FALSE)),"")</f>
        <v/>
      </c>
      <c r="J1760" s="223" t="str">
        <f>IFERROR(IF(VLOOKUP($O1760,'APOIO-DESPESAS'!$A$3:$N$962,11,FALSE)="","",VLOOKUP($O1760,'APOIO-DESPESAS'!$A$3:$N$962,11,FALSE)),"")</f>
        <v/>
      </c>
      <c r="K1760" s="223" t="str">
        <f>IFERROR(IF(VLOOKUP($O1760,'APOIO-DESPESAS'!$A$3:$N$962,12,FALSE)="","",VLOOKUP($O1760,'APOIO-DESPESAS'!$A$3:$N$962,12,FALSE)),"")</f>
        <v/>
      </c>
      <c r="L1760" s="223" t="str">
        <f>IFERROR(IF(VLOOKUP($O1760,'APOIO-DESPESAS'!$A$3:$N$962,13,FALSE)="","",VLOOKUP($O1760,'APOIO-DESPESAS'!$A$3:$N$962,13,FALSE)),"")</f>
        <v/>
      </c>
      <c r="M1760" s="223" t="str">
        <f>IFERROR(IF(VLOOKUP($O1760,'APOIO-DESPESAS'!$A$3:$N$962,14,FALSE)="","",VLOOKUP($O1760,'APOIO-DESPESAS'!$A$3:$N$962,14,FALSE)),"")</f>
        <v/>
      </c>
      <c r="O1760" s="223">
        <f t="shared" si="27"/>
        <v>1758</v>
      </c>
    </row>
    <row r="1761" spans="1:15" x14ac:dyDescent="0.25">
      <c r="A1761" s="223" t="str">
        <f>IFERROR(IF(VLOOKUP($O1761,'APOIO-DESPESAS'!$A$3:$N$962,2,FALSE)="","",VLOOKUP($O1761,'APOIO-DESPESAS'!$A$3:$N$962,2,FALSE)),"")</f>
        <v/>
      </c>
      <c r="B1761" s="223" t="str">
        <f>IFERROR(IF(VLOOKUP($O1761,'APOIO-DESPESAS'!$A$3:$N$962,3,FALSE)="","",VLOOKUP($O1761,'APOIO-DESPESAS'!$A$3:$N$962,3,FALSE)),"")</f>
        <v/>
      </c>
      <c r="C1761" s="223" t="str">
        <f>IFERROR(IF(VLOOKUP($O1761,'APOIO-DESPESAS'!$A$3:$N$962,4,FALSE)="","",VLOOKUP($O1761,'APOIO-DESPESAS'!$A$3:$N$962,4,FALSE)),"")</f>
        <v/>
      </c>
      <c r="D1761" s="223" t="str">
        <f>IFERROR(IF(VLOOKUP($O1761,'APOIO-DESPESAS'!$A$3:$N$962,5,FALSE)="","",VLOOKUP($O1761,'APOIO-DESPESAS'!$A$3:$N$962,5,FALSE)),"")</f>
        <v/>
      </c>
      <c r="E1761" s="223" t="str">
        <f>IFERROR(IF(VLOOKUP($O1761,'APOIO-DESPESAS'!$A$3:$N$962,6,FALSE)="","",VLOOKUP($O1761,'APOIO-DESPESAS'!$A$3:$N$962,6,FALSE)),"")</f>
        <v/>
      </c>
      <c r="F1761" s="223" t="str">
        <f>IFERROR(IF(VLOOKUP($O1761,'APOIO-DESPESAS'!$A$3:$N$962,7,FALSE)="","",VLOOKUP($O1761,'APOIO-DESPESAS'!$A$3:$N$962,7,FALSE)),"")</f>
        <v/>
      </c>
      <c r="G1761" s="223" t="str">
        <f>IFERROR(IF(VLOOKUP($O1761,'APOIO-DESPESAS'!$A$3:$N$962,8,FALSE)="","",VLOOKUP($O1761,'APOIO-DESPESAS'!$A$3:$N$962,8,FALSE)),"")</f>
        <v/>
      </c>
      <c r="H1761" s="223" t="str">
        <f>IFERROR(IF(VLOOKUP($O1761,'APOIO-DESPESAS'!$A$3:$N$962,9,FALSE)="","",VLOOKUP($O1761,'APOIO-DESPESAS'!$A$3:$N$962,9,FALSE)),"")</f>
        <v/>
      </c>
      <c r="I1761" s="223" t="str">
        <f>IFERROR(IF(VLOOKUP($O1761,'APOIO-DESPESAS'!$A$3:$N$962,10,FALSE)="","",VLOOKUP($O1761,'APOIO-DESPESAS'!$A$3:$N$962,10,FALSE)),"")</f>
        <v/>
      </c>
      <c r="J1761" s="223" t="str">
        <f>IFERROR(IF(VLOOKUP($O1761,'APOIO-DESPESAS'!$A$3:$N$962,11,FALSE)="","",VLOOKUP($O1761,'APOIO-DESPESAS'!$A$3:$N$962,11,FALSE)),"")</f>
        <v/>
      </c>
      <c r="K1761" s="223" t="str">
        <f>IFERROR(IF(VLOOKUP($O1761,'APOIO-DESPESAS'!$A$3:$N$962,12,FALSE)="","",VLOOKUP($O1761,'APOIO-DESPESAS'!$A$3:$N$962,12,FALSE)),"")</f>
        <v/>
      </c>
      <c r="L1761" s="223" t="str">
        <f>IFERROR(IF(VLOOKUP($O1761,'APOIO-DESPESAS'!$A$3:$N$962,13,FALSE)="","",VLOOKUP($O1761,'APOIO-DESPESAS'!$A$3:$N$962,13,FALSE)),"")</f>
        <v/>
      </c>
      <c r="M1761" s="223" t="str">
        <f>IFERROR(IF(VLOOKUP($O1761,'APOIO-DESPESAS'!$A$3:$N$962,14,FALSE)="","",VLOOKUP($O1761,'APOIO-DESPESAS'!$A$3:$N$962,14,FALSE)),"")</f>
        <v/>
      </c>
      <c r="O1761" s="223">
        <f t="shared" si="27"/>
        <v>1759</v>
      </c>
    </row>
    <row r="1762" spans="1:15" x14ac:dyDescent="0.25">
      <c r="A1762" s="223" t="str">
        <f>IFERROR(IF(VLOOKUP($O1762,'APOIO-DESPESAS'!$A$3:$N$962,2,FALSE)="","",VLOOKUP($O1762,'APOIO-DESPESAS'!$A$3:$N$962,2,FALSE)),"")</f>
        <v/>
      </c>
      <c r="B1762" s="223" t="str">
        <f>IFERROR(IF(VLOOKUP($O1762,'APOIO-DESPESAS'!$A$3:$N$962,3,FALSE)="","",VLOOKUP($O1762,'APOIO-DESPESAS'!$A$3:$N$962,3,FALSE)),"")</f>
        <v/>
      </c>
      <c r="C1762" s="223" t="str">
        <f>IFERROR(IF(VLOOKUP($O1762,'APOIO-DESPESAS'!$A$3:$N$962,4,FALSE)="","",VLOOKUP($O1762,'APOIO-DESPESAS'!$A$3:$N$962,4,FALSE)),"")</f>
        <v/>
      </c>
      <c r="D1762" s="223" t="str">
        <f>IFERROR(IF(VLOOKUP($O1762,'APOIO-DESPESAS'!$A$3:$N$962,5,FALSE)="","",VLOOKUP($O1762,'APOIO-DESPESAS'!$A$3:$N$962,5,FALSE)),"")</f>
        <v/>
      </c>
      <c r="E1762" s="223" t="str">
        <f>IFERROR(IF(VLOOKUP($O1762,'APOIO-DESPESAS'!$A$3:$N$962,6,FALSE)="","",VLOOKUP($O1762,'APOIO-DESPESAS'!$A$3:$N$962,6,FALSE)),"")</f>
        <v/>
      </c>
      <c r="F1762" s="223" t="str">
        <f>IFERROR(IF(VLOOKUP($O1762,'APOIO-DESPESAS'!$A$3:$N$962,7,FALSE)="","",VLOOKUP($O1762,'APOIO-DESPESAS'!$A$3:$N$962,7,FALSE)),"")</f>
        <v/>
      </c>
      <c r="G1762" s="223" t="str">
        <f>IFERROR(IF(VLOOKUP($O1762,'APOIO-DESPESAS'!$A$3:$N$962,8,FALSE)="","",VLOOKUP($O1762,'APOIO-DESPESAS'!$A$3:$N$962,8,FALSE)),"")</f>
        <v/>
      </c>
      <c r="H1762" s="223" t="str">
        <f>IFERROR(IF(VLOOKUP($O1762,'APOIO-DESPESAS'!$A$3:$N$962,9,FALSE)="","",VLOOKUP($O1762,'APOIO-DESPESAS'!$A$3:$N$962,9,FALSE)),"")</f>
        <v/>
      </c>
      <c r="I1762" s="223" t="str">
        <f>IFERROR(IF(VLOOKUP($O1762,'APOIO-DESPESAS'!$A$3:$N$962,10,FALSE)="","",VLOOKUP($O1762,'APOIO-DESPESAS'!$A$3:$N$962,10,FALSE)),"")</f>
        <v/>
      </c>
      <c r="J1762" s="223" t="str">
        <f>IFERROR(IF(VLOOKUP($O1762,'APOIO-DESPESAS'!$A$3:$N$962,11,FALSE)="","",VLOOKUP($O1762,'APOIO-DESPESAS'!$A$3:$N$962,11,FALSE)),"")</f>
        <v/>
      </c>
      <c r="K1762" s="223" t="str">
        <f>IFERROR(IF(VLOOKUP($O1762,'APOIO-DESPESAS'!$A$3:$N$962,12,FALSE)="","",VLOOKUP($O1762,'APOIO-DESPESAS'!$A$3:$N$962,12,FALSE)),"")</f>
        <v/>
      </c>
      <c r="L1762" s="223" t="str">
        <f>IFERROR(IF(VLOOKUP($O1762,'APOIO-DESPESAS'!$A$3:$N$962,13,FALSE)="","",VLOOKUP($O1762,'APOIO-DESPESAS'!$A$3:$N$962,13,FALSE)),"")</f>
        <v/>
      </c>
      <c r="M1762" s="223" t="str">
        <f>IFERROR(IF(VLOOKUP($O1762,'APOIO-DESPESAS'!$A$3:$N$962,14,FALSE)="","",VLOOKUP($O1762,'APOIO-DESPESAS'!$A$3:$N$962,14,FALSE)),"")</f>
        <v/>
      </c>
      <c r="O1762" s="223">
        <f t="shared" si="27"/>
        <v>1760</v>
      </c>
    </row>
    <row r="1763" spans="1:15" x14ac:dyDescent="0.25">
      <c r="A1763" s="223" t="str">
        <f>IFERROR(IF(VLOOKUP($O1763,'APOIO-DESPESAS'!$A$3:$N$962,2,FALSE)="","",VLOOKUP($O1763,'APOIO-DESPESAS'!$A$3:$N$962,2,FALSE)),"")</f>
        <v/>
      </c>
      <c r="B1763" s="223" t="str">
        <f>IFERROR(IF(VLOOKUP($O1763,'APOIO-DESPESAS'!$A$3:$N$962,3,FALSE)="","",VLOOKUP($O1763,'APOIO-DESPESAS'!$A$3:$N$962,3,FALSE)),"")</f>
        <v/>
      </c>
      <c r="C1763" s="223" t="str">
        <f>IFERROR(IF(VLOOKUP($O1763,'APOIO-DESPESAS'!$A$3:$N$962,4,FALSE)="","",VLOOKUP($O1763,'APOIO-DESPESAS'!$A$3:$N$962,4,FALSE)),"")</f>
        <v/>
      </c>
      <c r="D1763" s="223" t="str">
        <f>IFERROR(IF(VLOOKUP($O1763,'APOIO-DESPESAS'!$A$3:$N$962,5,FALSE)="","",VLOOKUP($O1763,'APOIO-DESPESAS'!$A$3:$N$962,5,FALSE)),"")</f>
        <v/>
      </c>
      <c r="E1763" s="223" t="str">
        <f>IFERROR(IF(VLOOKUP($O1763,'APOIO-DESPESAS'!$A$3:$N$962,6,FALSE)="","",VLOOKUP($O1763,'APOIO-DESPESAS'!$A$3:$N$962,6,FALSE)),"")</f>
        <v/>
      </c>
      <c r="F1763" s="223" t="str">
        <f>IFERROR(IF(VLOOKUP($O1763,'APOIO-DESPESAS'!$A$3:$N$962,7,FALSE)="","",VLOOKUP($O1763,'APOIO-DESPESAS'!$A$3:$N$962,7,FALSE)),"")</f>
        <v/>
      </c>
      <c r="G1763" s="223" t="str">
        <f>IFERROR(IF(VLOOKUP($O1763,'APOIO-DESPESAS'!$A$3:$N$962,8,FALSE)="","",VLOOKUP($O1763,'APOIO-DESPESAS'!$A$3:$N$962,8,FALSE)),"")</f>
        <v/>
      </c>
      <c r="H1763" s="223" t="str">
        <f>IFERROR(IF(VLOOKUP($O1763,'APOIO-DESPESAS'!$A$3:$N$962,9,FALSE)="","",VLOOKUP($O1763,'APOIO-DESPESAS'!$A$3:$N$962,9,FALSE)),"")</f>
        <v/>
      </c>
      <c r="I1763" s="223" t="str">
        <f>IFERROR(IF(VLOOKUP($O1763,'APOIO-DESPESAS'!$A$3:$N$962,10,FALSE)="","",VLOOKUP($O1763,'APOIO-DESPESAS'!$A$3:$N$962,10,FALSE)),"")</f>
        <v/>
      </c>
      <c r="J1763" s="223" t="str">
        <f>IFERROR(IF(VLOOKUP($O1763,'APOIO-DESPESAS'!$A$3:$N$962,11,FALSE)="","",VLOOKUP($O1763,'APOIO-DESPESAS'!$A$3:$N$962,11,FALSE)),"")</f>
        <v/>
      </c>
      <c r="K1763" s="223" t="str">
        <f>IFERROR(IF(VLOOKUP($O1763,'APOIO-DESPESAS'!$A$3:$N$962,12,FALSE)="","",VLOOKUP($O1763,'APOIO-DESPESAS'!$A$3:$N$962,12,FALSE)),"")</f>
        <v/>
      </c>
      <c r="L1763" s="223" t="str">
        <f>IFERROR(IF(VLOOKUP($O1763,'APOIO-DESPESAS'!$A$3:$N$962,13,FALSE)="","",VLOOKUP($O1763,'APOIO-DESPESAS'!$A$3:$N$962,13,FALSE)),"")</f>
        <v/>
      </c>
      <c r="M1763" s="223" t="str">
        <f>IFERROR(IF(VLOOKUP($O1763,'APOIO-DESPESAS'!$A$3:$N$962,14,FALSE)="","",VLOOKUP($O1763,'APOIO-DESPESAS'!$A$3:$N$962,14,FALSE)),"")</f>
        <v/>
      </c>
      <c r="O1763" s="223">
        <f t="shared" si="27"/>
        <v>1761</v>
      </c>
    </row>
    <row r="1764" spans="1:15" x14ac:dyDescent="0.25">
      <c r="A1764" s="223" t="str">
        <f>IFERROR(IF(VLOOKUP($O1764,'APOIO-DESPESAS'!$A$3:$N$962,2,FALSE)="","",VLOOKUP($O1764,'APOIO-DESPESAS'!$A$3:$N$962,2,FALSE)),"")</f>
        <v/>
      </c>
      <c r="B1764" s="223" t="str">
        <f>IFERROR(IF(VLOOKUP($O1764,'APOIO-DESPESAS'!$A$3:$N$962,3,FALSE)="","",VLOOKUP($O1764,'APOIO-DESPESAS'!$A$3:$N$962,3,FALSE)),"")</f>
        <v/>
      </c>
      <c r="C1764" s="223" t="str">
        <f>IFERROR(IF(VLOOKUP($O1764,'APOIO-DESPESAS'!$A$3:$N$962,4,FALSE)="","",VLOOKUP($O1764,'APOIO-DESPESAS'!$A$3:$N$962,4,FALSE)),"")</f>
        <v/>
      </c>
      <c r="D1764" s="223" t="str">
        <f>IFERROR(IF(VLOOKUP($O1764,'APOIO-DESPESAS'!$A$3:$N$962,5,FALSE)="","",VLOOKUP($O1764,'APOIO-DESPESAS'!$A$3:$N$962,5,FALSE)),"")</f>
        <v/>
      </c>
      <c r="E1764" s="223" t="str">
        <f>IFERROR(IF(VLOOKUP($O1764,'APOIO-DESPESAS'!$A$3:$N$962,6,FALSE)="","",VLOOKUP($O1764,'APOIO-DESPESAS'!$A$3:$N$962,6,FALSE)),"")</f>
        <v/>
      </c>
      <c r="F1764" s="223" t="str">
        <f>IFERROR(IF(VLOOKUP($O1764,'APOIO-DESPESAS'!$A$3:$N$962,7,FALSE)="","",VLOOKUP($O1764,'APOIO-DESPESAS'!$A$3:$N$962,7,FALSE)),"")</f>
        <v/>
      </c>
      <c r="G1764" s="223" t="str">
        <f>IFERROR(IF(VLOOKUP($O1764,'APOIO-DESPESAS'!$A$3:$N$962,8,FALSE)="","",VLOOKUP($O1764,'APOIO-DESPESAS'!$A$3:$N$962,8,FALSE)),"")</f>
        <v/>
      </c>
      <c r="H1764" s="223" t="str">
        <f>IFERROR(IF(VLOOKUP($O1764,'APOIO-DESPESAS'!$A$3:$N$962,9,FALSE)="","",VLOOKUP($O1764,'APOIO-DESPESAS'!$A$3:$N$962,9,FALSE)),"")</f>
        <v/>
      </c>
      <c r="I1764" s="223" t="str">
        <f>IFERROR(IF(VLOOKUP($O1764,'APOIO-DESPESAS'!$A$3:$N$962,10,FALSE)="","",VLOOKUP($O1764,'APOIO-DESPESAS'!$A$3:$N$962,10,FALSE)),"")</f>
        <v/>
      </c>
      <c r="J1764" s="223" t="str">
        <f>IFERROR(IF(VLOOKUP($O1764,'APOIO-DESPESAS'!$A$3:$N$962,11,FALSE)="","",VLOOKUP($O1764,'APOIO-DESPESAS'!$A$3:$N$962,11,FALSE)),"")</f>
        <v/>
      </c>
      <c r="K1764" s="223" t="str">
        <f>IFERROR(IF(VLOOKUP($O1764,'APOIO-DESPESAS'!$A$3:$N$962,12,FALSE)="","",VLOOKUP($O1764,'APOIO-DESPESAS'!$A$3:$N$962,12,FALSE)),"")</f>
        <v/>
      </c>
      <c r="L1764" s="223" t="str">
        <f>IFERROR(IF(VLOOKUP($O1764,'APOIO-DESPESAS'!$A$3:$N$962,13,FALSE)="","",VLOOKUP($O1764,'APOIO-DESPESAS'!$A$3:$N$962,13,FALSE)),"")</f>
        <v/>
      </c>
      <c r="M1764" s="223" t="str">
        <f>IFERROR(IF(VLOOKUP($O1764,'APOIO-DESPESAS'!$A$3:$N$962,14,FALSE)="","",VLOOKUP($O1764,'APOIO-DESPESAS'!$A$3:$N$962,14,FALSE)),"")</f>
        <v/>
      </c>
      <c r="O1764" s="223">
        <f t="shared" si="27"/>
        <v>1762</v>
      </c>
    </row>
    <row r="1765" spans="1:15" x14ac:dyDescent="0.25">
      <c r="A1765" s="223" t="str">
        <f>IFERROR(IF(VLOOKUP($O1765,'APOIO-DESPESAS'!$A$3:$N$962,2,FALSE)="","",VLOOKUP($O1765,'APOIO-DESPESAS'!$A$3:$N$962,2,FALSE)),"")</f>
        <v/>
      </c>
      <c r="B1765" s="223" t="str">
        <f>IFERROR(IF(VLOOKUP($O1765,'APOIO-DESPESAS'!$A$3:$N$962,3,FALSE)="","",VLOOKUP($O1765,'APOIO-DESPESAS'!$A$3:$N$962,3,FALSE)),"")</f>
        <v/>
      </c>
      <c r="C1765" s="223" t="str">
        <f>IFERROR(IF(VLOOKUP($O1765,'APOIO-DESPESAS'!$A$3:$N$962,4,FALSE)="","",VLOOKUP($O1765,'APOIO-DESPESAS'!$A$3:$N$962,4,FALSE)),"")</f>
        <v/>
      </c>
      <c r="D1765" s="223" t="str">
        <f>IFERROR(IF(VLOOKUP($O1765,'APOIO-DESPESAS'!$A$3:$N$962,5,FALSE)="","",VLOOKUP($O1765,'APOIO-DESPESAS'!$A$3:$N$962,5,FALSE)),"")</f>
        <v/>
      </c>
      <c r="E1765" s="223" t="str">
        <f>IFERROR(IF(VLOOKUP($O1765,'APOIO-DESPESAS'!$A$3:$N$962,6,FALSE)="","",VLOOKUP($O1765,'APOIO-DESPESAS'!$A$3:$N$962,6,FALSE)),"")</f>
        <v/>
      </c>
      <c r="F1765" s="223" t="str">
        <f>IFERROR(IF(VLOOKUP($O1765,'APOIO-DESPESAS'!$A$3:$N$962,7,FALSE)="","",VLOOKUP($O1765,'APOIO-DESPESAS'!$A$3:$N$962,7,FALSE)),"")</f>
        <v/>
      </c>
      <c r="G1765" s="223" t="str">
        <f>IFERROR(IF(VLOOKUP($O1765,'APOIO-DESPESAS'!$A$3:$N$962,8,FALSE)="","",VLOOKUP($O1765,'APOIO-DESPESAS'!$A$3:$N$962,8,FALSE)),"")</f>
        <v/>
      </c>
      <c r="H1765" s="223" t="str">
        <f>IFERROR(IF(VLOOKUP($O1765,'APOIO-DESPESAS'!$A$3:$N$962,9,FALSE)="","",VLOOKUP($O1765,'APOIO-DESPESAS'!$A$3:$N$962,9,FALSE)),"")</f>
        <v/>
      </c>
      <c r="I1765" s="223" t="str">
        <f>IFERROR(IF(VLOOKUP($O1765,'APOIO-DESPESAS'!$A$3:$N$962,10,FALSE)="","",VLOOKUP($O1765,'APOIO-DESPESAS'!$A$3:$N$962,10,FALSE)),"")</f>
        <v/>
      </c>
      <c r="J1765" s="223" t="str">
        <f>IFERROR(IF(VLOOKUP($O1765,'APOIO-DESPESAS'!$A$3:$N$962,11,FALSE)="","",VLOOKUP($O1765,'APOIO-DESPESAS'!$A$3:$N$962,11,FALSE)),"")</f>
        <v/>
      </c>
      <c r="K1765" s="223" t="str">
        <f>IFERROR(IF(VLOOKUP($O1765,'APOIO-DESPESAS'!$A$3:$N$962,12,FALSE)="","",VLOOKUP($O1765,'APOIO-DESPESAS'!$A$3:$N$962,12,FALSE)),"")</f>
        <v/>
      </c>
      <c r="L1765" s="223" t="str">
        <f>IFERROR(IF(VLOOKUP($O1765,'APOIO-DESPESAS'!$A$3:$N$962,13,FALSE)="","",VLOOKUP($O1765,'APOIO-DESPESAS'!$A$3:$N$962,13,FALSE)),"")</f>
        <v/>
      </c>
      <c r="M1765" s="223" t="str">
        <f>IFERROR(IF(VLOOKUP($O1765,'APOIO-DESPESAS'!$A$3:$N$962,14,FALSE)="","",VLOOKUP($O1765,'APOIO-DESPESAS'!$A$3:$N$962,14,FALSE)),"")</f>
        <v/>
      </c>
      <c r="O1765" s="223">
        <f t="shared" si="27"/>
        <v>1763</v>
      </c>
    </row>
    <row r="1766" spans="1:15" x14ac:dyDescent="0.25">
      <c r="A1766" s="223" t="str">
        <f>IFERROR(IF(VLOOKUP($O1766,'APOIO-DESPESAS'!$A$3:$N$962,2,FALSE)="","",VLOOKUP($O1766,'APOIO-DESPESAS'!$A$3:$N$962,2,FALSE)),"")</f>
        <v/>
      </c>
      <c r="B1766" s="223" t="str">
        <f>IFERROR(IF(VLOOKUP($O1766,'APOIO-DESPESAS'!$A$3:$N$962,3,FALSE)="","",VLOOKUP($O1766,'APOIO-DESPESAS'!$A$3:$N$962,3,FALSE)),"")</f>
        <v/>
      </c>
      <c r="C1766" s="223" t="str">
        <f>IFERROR(IF(VLOOKUP($O1766,'APOIO-DESPESAS'!$A$3:$N$962,4,FALSE)="","",VLOOKUP($O1766,'APOIO-DESPESAS'!$A$3:$N$962,4,FALSE)),"")</f>
        <v/>
      </c>
      <c r="D1766" s="223" t="str">
        <f>IFERROR(IF(VLOOKUP($O1766,'APOIO-DESPESAS'!$A$3:$N$962,5,FALSE)="","",VLOOKUP($O1766,'APOIO-DESPESAS'!$A$3:$N$962,5,FALSE)),"")</f>
        <v/>
      </c>
      <c r="E1766" s="223" t="str">
        <f>IFERROR(IF(VLOOKUP($O1766,'APOIO-DESPESAS'!$A$3:$N$962,6,FALSE)="","",VLOOKUP($O1766,'APOIO-DESPESAS'!$A$3:$N$962,6,FALSE)),"")</f>
        <v/>
      </c>
      <c r="F1766" s="223" t="str">
        <f>IFERROR(IF(VLOOKUP($O1766,'APOIO-DESPESAS'!$A$3:$N$962,7,FALSE)="","",VLOOKUP($O1766,'APOIO-DESPESAS'!$A$3:$N$962,7,FALSE)),"")</f>
        <v/>
      </c>
      <c r="G1766" s="223" t="str">
        <f>IFERROR(IF(VLOOKUP($O1766,'APOIO-DESPESAS'!$A$3:$N$962,8,FALSE)="","",VLOOKUP($O1766,'APOIO-DESPESAS'!$A$3:$N$962,8,FALSE)),"")</f>
        <v/>
      </c>
      <c r="H1766" s="223" t="str">
        <f>IFERROR(IF(VLOOKUP($O1766,'APOIO-DESPESAS'!$A$3:$N$962,9,FALSE)="","",VLOOKUP($O1766,'APOIO-DESPESAS'!$A$3:$N$962,9,FALSE)),"")</f>
        <v/>
      </c>
      <c r="I1766" s="223" t="str">
        <f>IFERROR(IF(VLOOKUP($O1766,'APOIO-DESPESAS'!$A$3:$N$962,10,FALSE)="","",VLOOKUP($O1766,'APOIO-DESPESAS'!$A$3:$N$962,10,FALSE)),"")</f>
        <v/>
      </c>
      <c r="J1766" s="223" t="str">
        <f>IFERROR(IF(VLOOKUP($O1766,'APOIO-DESPESAS'!$A$3:$N$962,11,FALSE)="","",VLOOKUP($O1766,'APOIO-DESPESAS'!$A$3:$N$962,11,FALSE)),"")</f>
        <v/>
      </c>
      <c r="K1766" s="223" t="str">
        <f>IFERROR(IF(VLOOKUP($O1766,'APOIO-DESPESAS'!$A$3:$N$962,12,FALSE)="","",VLOOKUP($O1766,'APOIO-DESPESAS'!$A$3:$N$962,12,FALSE)),"")</f>
        <v/>
      </c>
      <c r="L1766" s="223" t="str">
        <f>IFERROR(IF(VLOOKUP($O1766,'APOIO-DESPESAS'!$A$3:$N$962,13,FALSE)="","",VLOOKUP($O1766,'APOIO-DESPESAS'!$A$3:$N$962,13,FALSE)),"")</f>
        <v/>
      </c>
      <c r="M1766" s="223" t="str">
        <f>IFERROR(IF(VLOOKUP($O1766,'APOIO-DESPESAS'!$A$3:$N$962,14,FALSE)="","",VLOOKUP($O1766,'APOIO-DESPESAS'!$A$3:$N$962,14,FALSE)),"")</f>
        <v/>
      </c>
      <c r="O1766" s="223">
        <f t="shared" si="27"/>
        <v>1764</v>
      </c>
    </row>
    <row r="1767" spans="1:15" x14ac:dyDescent="0.25">
      <c r="A1767" s="223" t="str">
        <f>IFERROR(IF(VLOOKUP($O1767,'APOIO-DESPESAS'!$A$3:$N$962,2,FALSE)="","",VLOOKUP($O1767,'APOIO-DESPESAS'!$A$3:$N$962,2,FALSE)),"")</f>
        <v/>
      </c>
      <c r="B1767" s="223" t="str">
        <f>IFERROR(IF(VLOOKUP($O1767,'APOIO-DESPESAS'!$A$3:$N$962,3,FALSE)="","",VLOOKUP($O1767,'APOIO-DESPESAS'!$A$3:$N$962,3,FALSE)),"")</f>
        <v/>
      </c>
      <c r="C1767" s="223" t="str">
        <f>IFERROR(IF(VLOOKUP($O1767,'APOIO-DESPESAS'!$A$3:$N$962,4,FALSE)="","",VLOOKUP($O1767,'APOIO-DESPESAS'!$A$3:$N$962,4,FALSE)),"")</f>
        <v/>
      </c>
      <c r="D1767" s="223" t="str">
        <f>IFERROR(IF(VLOOKUP($O1767,'APOIO-DESPESAS'!$A$3:$N$962,5,FALSE)="","",VLOOKUP($O1767,'APOIO-DESPESAS'!$A$3:$N$962,5,FALSE)),"")</f>
        <v/>
      </c>
      <c r="E1767" s="223" t="str">
        <f>IFERROR(IF(VLOOKUP($O1767,'APOIO-DESPESAS'!$A$3:$N$962,6,FALSE)="","",VLOOKUP($O1767,'APOIO-DESPESAS'!$A$3:$N$962,6,FALSE)),"")</f>
        <v/>
      </c>
      <c r="F1767" s="223" t="str">
        <f>IFERROR(IF(VLOOKUP($O1767,'APOIO-DESPESAS'!$A$3:$N$962,7,FALSE)="","",VLOOKUP($O1767,'APOIO-DESPESAS'!$A$3:$N$962,7,FALSE)),"")</f>
        <v/>
      </c>
      <c r="G1767" s="223" t="str">
        <f>IFERROR(IF(VLOOKUP($O1767,'APOIO-DESPESAS'!$A$3:$N$962,8,FALSE)="","",VLOOKUP($O1767,'APOIO-DESPESAS'!$A$3:$N$962,8,FALSE)),"")</f>
        <v/>
      </c>
      <c r="H1767" s="223" t="str">
        <f>IFERROR(IF(VLOOKUP($O1767,'APOIO-DESPESAS'!$A$3:$N$962,9,FALSE)="","",VLOOKUP($O1767,'APOIO-DESPESAS'!$A$3:$N$962,9,FALSE)),"")</f>
        <v/>
      </c>
      <c r="I1767" s="223" t="str">
        <f>IFERROR(IF(VLOOKUP($O1767,'APOIO-DESPESAS'!$A$3:$N$962,10,FALSE)="","",VLOOKUP($O1767,'APOIO-DESPESAS'!$A$3:$N$962,10,FALSE)),"")</f>
        <v/>
      </c>
      <c r="J1767" s="223" t="str">
        <f>IFERROR(IF(VLOOKUP($O1767,'APOIO-DESPESAS'!$A$3:$N$962,11,FALSE)="","",VLOOKUP($O1767,'APOIO-DESPESAS'!$A$3:$N$962,11,FALSE)),"")</f>
        <v/>
      </c>
      <c r="K1767" s="223" t="str">
        <f>IFERROR(IF(VLOOKUP($O1767,'APOIO-DESPESAS'!$A$3:$N$962,12,FALSE)="","",VLOOKUP($O1767,'APOIO-DESPESAS'!$A$3:$N$962,12,FALSE)),"")</f>
        <v/>
      </c>
      <c r="L1767" s="223" t="str">
        <f>IFERROR(IF(VLOOKUP($O1767,'APOIO-DESPESAS'!$A$3:$N$962,13,FALSE)="","",VLOOKUP($O1767,'APOIO-DESPESAS'!$A$3:$N$962,13,FALSE)),"")</f>
        <v/>
      </c>
      <c r="M1767" s="223" t="str">
        <f>IFERROR(IF(VLOOKUP($O1767,'APOIO-DESPESAS'!$A$3:$N$962,14,FALSE)="","",VLOOKUP($O1767,'APOIO-DESPESAS'!$A$3:$N$962,14,FALSE)),"")</f>
        <v/>
      </c>
      <c r="O1767" s="223">
        <f t="shared" si="27"/>
        <v>1765</v>
      </c>
    </row>
    <row r="1768" spans="1:15" x14ac:dyDescent="0.25">
      <c r="A1768" s="223" t="str">
        <f>IFERROR(IF(VLOOKUP($O1768,'APOIO-DESPESAS'!$A$3:$N$962,2,FALSE)="","",VLOOKUP($O1768,'APOIO-DESPESAS'!$A$3:$N$962,2,FALSE)),"")</f>
        <v/>
      </c>
      <c r="B1768" s="223" t="str">
        <f>IFERROR(IF(VLOOKUP($O1768,'APOIO-DESPESAS'!$A$3:$N$962,3,FALSE)="","",VLOOKUP($O1768,'APOIO-DESPESAS'!$A$3:$N$962,3,FALSE)),"")</f>
        <v/>
      </c>
      <c r="C1768" s="223" t="str">
        <f>IFERROR(IF(VLOOKUP($O1768,'APOIO-DESPESAS'!$A$3:$N$962,4,FALSE)="","",VLOOKUP($O1768,'APOIO-DESPESAS'!$A$3:$N$962,4,FALSE)),"")</f>
        <v/>
      </c>
      <c r="D1768" s="223" t="str">
        <f>IFERROR(IF(VLOOKUP($O1768,'APOIO-DESPESAS'!$A$3:$N$962,5,FALSE)="","",VLOOKUP($O1768,'APOIO-DESPESAS'!$A$3:$N$962,5,FALSE)),"")</f>
        <v/>
      </c>
      <c r="E1768" s="223" t="str">
        <f>IFERROR(IF(VLOOKUP($O1768,'APOIO-DESPESAS'!$A$3:$N$962,6,FALSE)="","",VLOOKUP($O1768,'APOIO-DESPESAS'!$A$3:$N$962,6,FALSE)),"")</f>
        <v/>
      </c>
      <c r="F1768" s="223" t="str">
        <f>IFERROR(IF(VLOOKUP($O1768,'APOIO-DESPESAS'!$A$3:$N$962,7,FALSE)="","",VLOOKUP($O1768,'APOIO-DESPESAS'!$A$3:$N$962,7,FALSE)),"")</f>
        <v/>
      </c>
      <c r="G1768" s="223" t="str">
        <f>IFERROR(IF(VLOOKUP($O1768,'APOIO-DESPESAS'!$A$3:$N$962,8,FALSE)="","",VLOOKUP($O1768,'APOIO-DESPESAS'!$A$3:$N$962,8,FALSE)),"")</f>
        <v/>
      </c>
      <c r="H1768" s="223" t="str">
        <f>IFERROR(IF(VLOOKUP($O1768,'APOIO-DESPESAS'!$A$3:$N$962,9,FALSE)="","",VLOOKUP($O1768,'APOIO-DESPESAS'!$A$3:$N$962,9,FALSE)),"")</f>
        <v/>
      </c>
      <c r="I1768" s="223" t="str">
        <f>IFERROR(IF(VLOOKUP($O1768,'APOIO-DESPESAS'!$A$3:$N$962,10,FALSE)="","",VLOOKUP($O1768,'APOIO-DESPESAS'!$A$3:$N$962,10,FALSE)),"")</f>
        <v/>
      </c>
      <c r="J1768" s="223" t="str">
        <f>IFERROR(IF(VLOOKUP($O1768,'APOIO-DESPESAS'!$A$3:$N$962,11,FALSE)="","",VLOOKUP($O1768,'APOIO-DESPESAS'!$A$3:$N$962,11,FALSE)),"")</f>
        <v/>
      </c>
      <c r="K1768" s="223" t="str">
        <f>IFERROR(IF(VLOOKUP($O1768,'APOIO-DESPESAS'!$A$3:$N$962,12,FALSE)="","",VLOOKUP($O1768,'APOIO-DESPESAS'!$A$3:$N$962,12,FALSE)),"")</f>
        <v/>
      </c>
      <c r="L1768" s="223" t="str">
        <f>IFERROR(IF(VLOOKUP($O1768,'APOIO-DESPESAS'!$A$3:$N$962,13,FALSE)="","",VLOOKUP($O1768,'APOIO-DESPESAS'!$A$3:$N$962,13,FALSE)),"")</f>
        <v/>
      </c>
      <c r="M1768" s="223" t="str">
        <f>IFERROR(IF(VLOOKUP($O1768,'APOIO-DESPESAS'!$A$3:$N$962,14,FALSE)="","",VLOOKUP($O1768,'APOIO-DESPESAS'!$A$3:$N$962,14,FALSE)),"")</f>
        <v/>
      </c>
      <c r="O1768" s="223">
        <f t="shared" si="27"/>
        <v>1766</v>
      </c>
    </row>
    <row r="1769" spans="1:15" x14ac:dyDescent="0.25">
      <c r="A1769" s="223" t="str">
        <f>IFERROR(IF(VLOOKUP($O1769,'APOIO-DESPESAS'!$A$3:$N$962,2,FALSE)="","",VLOOKUP($O1769,'APOIO-DESPESAS'!$A$3:$N$962,2,FALSE)),"")</f>
        <v/>
      </c>
      <c r="B1769" s="223" t="str">
        <f>IFERROR(IF(VLOOKUP($O1769,'APOIO-DESPESAS'!$A$3:$N$962,3,FALSE)="","",VLOOKUP($O1769,'APOIO-DESPESAS'!$A$3:$N$962,3,FALSE)),"")</f>
        <v/>
      </c>
      <c r="C1769" s="223" t="str">
        <f>IFERROR(IF(VLOOKUP($O1769,'APOIO-DESPESAS'!$A$3:$N$962,4,FALSE)="","",VLOOKUP($O1769,'APOIO-DESPESAS'!$A$3:$N$962,4,FALSE)),"")</f>
        <v/>
      </c>
      <c r="D1769" s="223" t="str">
        <f>IFERROR(IF(VLOOKUP($O1769,'APOIO-DESPESAS'!$A$3:$N$962,5,FALSE)="","",VLOOKUP($O1769,'APOIO-DESPESAS'!$A$3:$N$962,5,FALSE)),"")</f>
        <v/>
      </c>
      <c r="E1769" s="223" t="str">
        <f>IFERROR(IF(VLOOKUP($O1769,'APOIO-DESPESAS'!$A$3:$N$962,6,FALSE)="","",VLOOKUP($O1769,'APOIO-DESPESAS'!$A$3:$N$962,6,FALSE)),"")</f>
        <v/>
      </c>
      <c r="F1769" s="223" t="str">
        <f>IFERROR(IF(VLOOKUP($O1769,'APOIO-DESPESAS'!$A$3:$N$962,7,FALSE)="","",VLOOKUP($O1769,'APOIO-DESPESAS'!$A$3:$N$962,7,FALSE)),"")</f>
        <v/>
      </c>
      <c r="G1769" s="223" t="str">
        <f>IFERROR(IF(VLOOKUP($O1769,'APOIO-DESPESAS'!$A$3:$N$962,8,FALSE)="","",VLOOKUP($O1769,'APOIO-DESPESAS'!$A$3:$N$962,8,FALSE)),"")</f>
        <v/>
      </c>
      <c r="H1769" s="223" t="str">
        <f>IFERROR(IF(VLOOKUP($O1769,'APOIO-DESPESAS'!$A$3:$N$962,9,FALSE)="","",VLOOKUP($O1769,'APOIO-DESPESAS'!$A$3:$N$962,9,FALSE)),"")</f>
        <v/>
      </c>
      <c r="I1769" s="223" t="str">
        <f>IFERROR(IF(VLOOKUP($O1769,'APOIO-DESPESAS'!$A$3:$N$962,10,FALSE)="","",VLOOKUP($O1769,'APOIO-DESPESAS'!$A$3:$N$962,10,FALSE)),"")</f>
        <v/>
      </c>
      <c r="J1769" s="223" t="str">
        <f>IFERROR(IF(VLOOKUP($O1769,'APOIO-DESPESAS'!$A$3:$N$962,11,FALSE)="","",VLOOKUP($O1769,'APOIO-DESPESAS'!$A$3:$N$962,11,FALSE)),"")</f>
        <v/>
      </c>
      <c r="K1769" s="223" t="str">
        <f>IFERROR(IF(VLOOKUP($O1769,'APOIO-DESPESAS'!$A$3:$N$962,12,FALSE)="","",VLOOKUP($O1769,'APOIO-DESPESAS'!$A$3:$N$962,12,FALSE)),"")</f>
        <v/>
      </c>
      <c r="L1769" s="223" t="str">
        <f>IFERROR(IF(VLOOKUP($O1769,'APOIO-DESPESAS'!$A$3:$N$962,13,FALSE)="","",VLOOKUP($O1769,'APOIO-DESPESAS'!$A$3:$N$962,13,FALSE)),"")</f>
        <v/>
      </c>
      <c r="M1769" s="223" t="str">
        <f>IFERROR(IF(VLOOKUP($O1769,'APOIO-DESPESAS'!$A$3:$N$962,14,FALSE)="","",VLOOKUP($O1769,'APOIO-DESPESAS'!$A$3:$N$962,14,FALSE)),"")</f>
        <v/>
      </c>
      <c r="O1769" s="223">
        <f t="shared" si="27"/>
        <v>1767</v>
      </c>
    </row>
    <row r="1770" spans="1:15" x14ac:dyDescent="0.25">
      <c r="A1770" s="223" t="str">
        <f>IFERROR(IF(VLOOKUP($O1770,'APOIO-DESPESAS'!$A$3:$N$962,2,FALSE)="","",VLOOKUP($O1770,'APOIO-DESPESAS'!$A$3:$N$962,2,FALSE)),"")</f>
        <v/>
      </c>
      <c r="B1770" s="223" t="str">
        <f>IFERROR(IF(VLOOKUP($O1770,'APOIO-DESPESAS'!$A$3:$N$962,3,FALSE)="","",VLOOKUP($O1770,'APOIO-DESPESAS'!$A$3:$N$962,3,FALSE)),"")</f>
        <v/>
      </c>
      <c r="C1770" s="223" t="str">
        <f>IFERROR(IF(VLOOKUP($O1770,'APOIO-DESPESAS'!$A$3:$N$962,4,FALSE)="","",VLOOKUP($O1770,'APOIO-DESPESAS'!$A$3:$N$962,4,FALSE)),"")</f>
        <v/>
      </c>
      <c r="D1770" s="223" t="str">
        <f>IFERROR(IF(VLOOKUP($O1770,'APOIO-DESPESAS'!$A$3:$N$962,5,FALSE)="","",VLOOKUP($O1770,'APOIO-DESPESAS'!$A$3:$N$962,5,FALSE)),"")</f>
        <v/>
      </c>
      <c r="E1770" s="223" t="str">
        <f>IFERROR(IF(VLOOKUP($O1770,'APOIO-DESPESAS'!$A$3:$N$962,6,FALSE)="","",VLOOKUP($O1770,'APOIO-DESPESAS'!$A$3:$N$962,6,FALSE)),"")</f>
        <v/>
      </c>
      <c r="F1770" s="223" t="str">
        <f>IFERROR(IF(VLOOKUP($O1770,'APOIO-DESPESAS'!$A$3:$N$962,7,FALSE)="","",VLOOKUP($O1770,'APOIO-DESPESAS'!$A$3:$N$962,7,FALSE)),"")</f>
        <v/>
      </c>
      <c r="G1770" s="223" t="str">
        <f>IFERROR(IF(VLOOKUP($O1770,'APOIO-DESPESAS'!$A$3:$N$962,8,FALSE)="","",VLOOKUP($O1770,'APOIO-DESPESAS'!$A$3:$N$962,8,FALSE)),"")</f>
        <v/>
      </c>
      <c r="H1770" s="223" t="str">
        <f>IFERROR(IF(VLOOKUP($O1770,'APOIO-DESPESAS'!$A$3:$N$962,9,FALSE)="","",VLOOKUP($O1770,'APOIO-DESPESAS'!$A$3:$N$962,9,FALSE)),"")</f>
        <v/>
      </c>
      <c r="I1770" s="223" t="str">
        <f>IFERROR(IF(VLOOKUP($O1770,'APOIO-DESPESAS'!$A$3:$N$962,10,FALSE)="","",VLOOKUP($O1770,'APOIO-DESPESAS'!$A$3:$N$962,10,FALSE)),"")</f>
        <v/>
      </c>
      <c r="J1770" s="223" t="str">
        <f>IFERROR(IF(VLOOKUP($O1770,'APOIO-DESPESAS'!$A$3:$N$962,11,FALSE)="","",VLOOKUP($O1770,'APOIO-DESPESAS'!$A$3:$N$962,11,FALSE)),"")</f>
        <v/>
      </c>
      <c r="K1770" s="223" t="str">
        <f>IFERROR(IF(VLOOKUP($O1770,'APOIO-DESPESAS'!$A$3:$N$962,12,FALSE)="","",VLOOKUP($O1770,'APOIO-DESPESAS'!$A$3:$N$962,12,FALSE)),"")</f>
        <v/>
      </c>
      <c r="L1770" s="223" t="str">
        <f>IFERROR(IF(VLOOKUP($O1770,'APOIO-DESPESAS'!$A$3:$N$962,13,FALSE)="","",VLOOKUP($O1770,'APOIO-DESPESAS'!$A$3:$N$962,13,FALSE)),"")</f>
        <v/>
      </c>
      <c r="M1770" s="223" t="str">
        <f>IFERROR(IF(VLOOKUP($O1770,'APOIO-DESPESAS'!$A$3:$N$962,14,FALSE)="","",VLOOKUP($O1770,'APOIO-DESPESAS'!$A$3:$N$962,14,FALSE)),"")</f>
        <v/>
      </c>
      <c r="O1770" s="223">
        <f t="shared" si="27"/>
        <v>1768</v>
      </c>
    </row>
    <row r="1771" spans="1:15" x14ac:dyDescent="0.25">
      <c r="A1771" s="223" t="str">
        <f>IFERROR(IF(VLOOKUP($O1771,'APOIO-DESPESAS'!$A$3:$N$962,2,FALSE)="","",VLOOKUP($O1771,'APOIO-DESPESAS'!$A$3:$N$962,2,FALSE)),"")</f>
        <v/>
      </c>
      <c r="B1771" s="223" t="str">
        <f>IFERROR(IF(VLOOKUP($O1771,'APOIO-DESPESAS'!$A$3:$N$962,3,FALSE)="","",VLOOKUP($O1771,'APOIO-DESPESAS'!$A$3:$N$962,3,FALSE)),"")</f>
        <v/>
      </c>
      <c r="C1771" s="223" t="str">
        <f>IFERROR(IF(VLOOKUP($O1771,'APOIO-DESPESAS'!$A$3:$N$962,4,FALSE)="","",VLOOKUP($O1771,'APOIO-DESPESAS'!$A$3:$N$962,4,FALSE)),"")</f>
        <v/>
      </c>
      <c r="D1771" s="223" t="str">
        <f>IFERROR(IF(VLOOKUP($O1771,'APOIO-DESPESAS'!$A$3:$N$962,5,FALSE)="","",VLOOKUP($O1771,'APOIO-DESPESAS'!$A$3:$N$962,5,FALSE)),"")</f>
        <v/>
      </c>
      <c r="E1771" s="223" t="str">
        <f>IFERROR(IF(VLOOKUP($O1771,'APOIO-DESPESAS'!$A$3:$N$962,6,FALSE)="","",VLOOKUP($O1771,'APOIO-DESPESAS'!$A$3:$N$962,6,FALSE)),"")</f>
        <v/>
      </c>
      <c r="F1771" s="223" t="str">
        <f>IFERROR(IF(VLOOKUP($O1771,'APOIO-DESPESAS'!$A$3:$N$962,7,FALSE)="","",VLOOKUP($O1771,'APOIO-DESPESAS'!$A$3:$N$962,7,FALSE)),"")</f>
        <v/>
      </c>
      <c r="G1771" s="223" t="str">
        <f>IFERROR(IF(VLOOKUP($O1771,'APOIO-DESPESAS'!$A$3:$N$962,8,FALSE)="","",VLOOKUP($O1771,'APOIO-DESPESAS'!$A$3:$N$962,8,FALSE)),"")</f>
        <v/>
      </c>
      <c r="H1771" s="223" t="str">
        <f>IFERROR(IF(VLOOKUP($O1771,'APOIO-DESPESAS'!$A$3:$N$962,9,FALSE)="","",VLOOKUP($O1771,'APOIO-DESPESAS'!$A$3:$N$962,9,FALSE)),"")</f>
        <v/>
      </c>
      <c r="I1771" s="223" t="str">
        <f>IFERROR(IF(VLOOKUP($O1771,'APOIO-DESPESAS'!$A$3:$N$962,10,FALSE)="","",VLOOKUP($O1771,'APOIO-DESPESAS'!$A$3:$N$962,10,FALSE)),"")</f>
        <v/>
      </c>
      <c r="J1771" s="223" t="str">
        <f>IFERROR(IF(VLOOKUP($O1771,'APOIO-DESPESAS'!$A$3:$N$962,11,FALSE)="","",VLOOKUP($O1771,'APOIO-DESPESAS'!$A$3:$N$962,11,FALSE)),"")</f>
        <v/>
      </c>
      <c r="K1771" s="223" t="str">
        <f>IFERROR(IF(VLOOKUP($O1771,'APOIO-DESPESAS'!$A$3:$N$962,12,FALSE)="","",VLOOKUP($O1771,'APOIO-DESPESAS'!$A$3:$N$962,12,FALSE)),"")</f>
        <v/>
      </c>
      <c r="L1771" s="223" t="str">
        <f>IFERROR(IF(VLOOKUP($O1771,'APOIO-DESPESAS'!$A$3:$N$962,13,FALSE)="","",VLOOKUP($O1771,'APOIO-DESPESAS'!$A$3:$N$962,13,FALSE)),"")</f>
        <v/>
      </c>
      <c r="M1771" s="223" t="str">
        <f>IFERROR(IF(VLOOKUP($O1771,'APOIO-DESPESAS'!$A$3:$N$962,14,FALSE)="","",VLOOKUP($O1771,'APOIO-DESPESAS'!$A$3:$N$962,14,FALSE)),"")</f>
        <v/>
      </c>
      <c r="O1771" s="223">
        <f t="shared" si="27"/>
        <v>1769</v>
      </c>
    </row>
    <row r="1772" spans="1:15" x14ac:dyDescent="0.25">
      <c r="A1772" s="223" t="str">
        <f>IFERROR(IF(VLOOKUP($O1772,'APOIO-DESPESAS'!$A$3:$N$962,2,FALSE)="","",VLOOKUP($O1772,'APOIO-DESPESAS'!$A$3:$N$962,2,FALSE)),"")</f>
        <v/>
      </c>
      <c r="B1772" s="223" t="str">
        <f>IFERROR(IF(VLOOKUP($O1772,'APOIO-DESPESAS'!$A$3:$N$962,3,FALSE)="","",VLOOKUP($O1772,'APOIO-DESPESAS'!$A$3:$N$962,3,FALSE)),"")</f>
        <v/>
      </c>
      <c r="C1772" s="223" t="str">
        <f>IFERROR(IF(VLOOKUP($O1772,'APOIO-DESPESAS'!$A$3:$N$962,4,FALSE)="","",VLOOKUP($O1772,'APOIO-DESPESAS'!$A$3:$N$962,4,FALSE)),"")</f>
        <v/>
      </c>
      <c r="D1772" s="223" t="str">
        <f>IFERROR(IF(VLOOKUP($O1772,'APOIO-DESPESAS'!$A$3:$N$962,5,FALSE)="","",VLOOKUP($O1772,'APOIO-DESPESAS'!$A$3:$N$962,5,FALSE)),"")</f>
        <v/>
      </c>
      <c r="E1772" s="223" t="str">
        <f>IFERROR(IF(VLOOKUP($O1772,'APOIO-DESPESAS'!$A$3:$N$962,6,FALSE)="","",VLOOKUP($O1772,'APOIO-DESPESAS'!$A$3:$N$962,6,FALSE)),"")</f>
        <v/>
      </c>
      <c r="F1772" s="223" t="str">
        <f>IFERROR(IF(VLOOKUP($O1772,'APOIO-DESPESAS'!$A$3:$N$962,7,FALSE)="","",VLOOKUP($O1772,'APOIO-DESPESAS'!$A$3:$N$962,7,FALSE)),"")</f>
        <v/>
      </c>
      <c r="G1772" s="223" t="str">
        <f>IFERROR(IF(VLOOKUP($O1772,'APOIO-DESPESAS'!$A$3:$N$962,8,FALSE)="","",VLOOKUP($O1772,'APOIO-DESPESAS'!$A$3:$N$962,8,FALSE)),"")</f>
        <v/>
      </c>
      <c r="H1772" s="223" t="str">
        <f>IFERROR(IF(VLOOKUP($O1772,'APOIO-DESPESAS'!$A$3:$N$962,9,FALSE)="","",VLOOKUP($O1772,'APOIO-DESPESAS'!$A$3:$N$962,9,FALSE)),"")</f>
        <v/>
      </c>
      <c r="I1772" s="223" t="str">
        <f>IFERROR(IF(VLOOKUP($O1772,'APOIO-DESPESAS'!$A$3:$N$962,10,FALSE)="","",VLOOKUP($O1772,'APOIO-DESPESAS'!$A$3:$N$962,10,FALSE)),"")</f>
        <v/>
      </c>
      <c r="J1772" s="223" t="str">
        <f>IFERROR(IF(VLOOKUP($O1772,'APOIO-DESPESAS'!$A$3:$N$962,11,FALSE)="","",VLOOKUP($O1772,'APOIO-DESPESAS'!$A$3:$N$962,11,FALSE)),"")</f>
        <v/>
      </c>
      <c r="K1772" s="223" t="str">
        <f>IFERROR(IF(VLOOKUP($O1772,'APOIO-DESPESAS'!$A$3:$N$962,12,FALSE)="","",VLOOKUP($O1772,'APOIO-DESPESAS'!$A$3:$N$962,12,FALSE)),"")</f>
        <v/>
      </c>
      <c r="L1772" s="223" t="str">
        <f>IFERROR(IF(VLOOKUP($O1772,'APOIO-DESPESAS'!$A$3:$N$962,13,FALSE)="","",VLOOKUP($O1772,'APOIO-DESPESAS'!$A$3:$N$962,13,FALSE)),"")</f>
        <v/>
      </c>
      <c r="M1772" s="223" t="str">
        <f>IFERROR(IF(VLOOKUP($O1772,'APOIO-DESPESAS'!$A$3:$N$962,14,FALSE)="","",VLOOKUP($O1772,'APOIO-DESPESAS'!$A$3:$N$962,14,FALSE)),"")</f>
        <v/>
      </c>
      <c r="O1772" s="223">
        <f t="shared" si="27"/>
        <v>1770</v>
      </c>
    </row>
    <row r="1773" spans="1:15" x14ac:dyDescent="0.25">
      <c r="A1773" s="223" t="str">
        <f>IFERROR(IF(VLOOKUP($O1773,'APOIO-DESPESAS'!$A$3:$N$962,2,FALSE)="","",VLOOKUP($O1773,'APOIO-DESPESAS'!$A$3:$N$962,2,FALSE)),"")</f>
        <v/>
      </c>
      <c r="B1773" s="223" t="str">
        <f>IFERROR(IF(VLOOKUP($O1773,'APOIO-DESPESAS'!$A$3:$N$962,3,FALSE)="","",VLOOKUP($O1773,'APOIO-DESPESAS'!$A$3:$N$962,3,FALSE)),"")</f>
        <v/>
      </c>
      <c r="C1773" s="223" t="str">
        <f>IFERROR(IF(VLOOKUP($O1773,'APOIO-DESPESAS'!$A$3:$N$962,4,FALSE)="","",VLOOKUP($O1773,'APOIO-DESPESAS'!$A$3:$N$962,4,FALSE)),"")</f>
        <v/>
      </c>
      <c r="D1773" s="223" t="str">
        <f>IFERROR(IF(VLOOKUP($O1773,'APOIO-DESPESAS'!$A$3:$N$962,5,FALSE)="","",VLOOKUP($O1773,'APOIO-DESPESAS'!$A$3:$N$962,5,FALSE)),"")</f>
        <v/>
      </c>
      <c r="E1773" s="223" t="str">
        <f>IFERROR(IF(VLOOKUP($O1773,'APOIO-DESPESAS'!$A$3:$N$962,6,FALSE)="","",VLOOKUP($O1773,'APOIO-DESPESAS'!$A$3:$N$962,6,FALSE)),"")</f>
        <v/>
      </c>
      <c r="F1773" s="223" t="str">
        <f>IFERROR(IF(VLOOKUP($O1773,'APOIO-DESPESAS'!$A$3:$N$962,7,FALSE)="","",VLOOKUP($O1773,'APOIO-DESPESAS'!$A$3:$N$962,7,FALSE)),"")</f>
        <v/>
      </c>
      <c r="G1773" s="223" t="str">
        <f>IFERROR(IF(VLOOKUP($O1773,'APOIO-DESPESAS'!$A$3:$N$962,8,FALSE)="","",VLOOKUP($O1773,'APOIO-DESPESAS'!$A$3:$N$962,8,FALSE)),"")</f>
        <v/>
      </c>
      <c r="H1773" s="223" t="str">
        <f>IFERROR(IF(VLOOKUP($O1773,'APOIO-DESPESAS'!$A$3:$N$962,9,FALSE)="","",VLOOKUP($O1773,'APOIO-DESPESAS'!$A$3:$N$962,9,FALSE)),"")</f>
        <v/>
      </c>
      <c r="I1773" s="223" t="str">
        <f>IFERROR(IF(VLOOKUP($O1773,'APOIO-DESPESAS'!$A$3:$N$962,10,FALSE)="","",VLOOKUP($O1773,'APOIO-DESPESAS'!$A$3:$N$962,10,FALSE)),"")</f>
        <v/>
      </c>
      <c r="J1773" s="223" t="str">
        <f>IFERROR(IF(VLOOKUP($O1773,'APOIO-DESPESAS'!$A$3:$N$962,11,FALSE)="","",VLOOKUP($O1773,'APOIO-DESPESAS'!$A$3:$N$962,11,FALSE)),"")</f>
        <v/>
      </c>
      <c r="K1773" s="223" t="str">
        <f>IFERROR(IF(VLOOKUP($O1773,'APOIO-DESPESAS'!$A$3:$N$962,12,FALSE)="","",VLOOKUP($O1773,'APOIO-DESPESAS'!$A$3:$N$962,12,FALSE)),"")</f>
        <v/>
      </c>
      <c r="L1773" s="223" t="str">
        <f>IFERROR(IF(VLOOKUP($O1773,'APOIO-DESPESAS'!$A$3:$N$962,13,FALSE)="","",VLOOKUP($O1773,'APOIO-DESPESAS'!$A$3:$N$962,13,FALSE)),"")</f>
        <v/>
      </c>
      <c r="M1773" s="223" t="str">
        <f>IFERROR(IF(VLOOKUP($O1773,'APOIO-DESPESAS'!$A$3:$N$962,14,FALSE)="","",VLOOKUP($O1773,'APOIO-DESPESAS'!$A$3:$N$962,14,FALSE)),"")</f>
        <v/>
      </c>
      <c r="O1773" s="223">
        <f t="shared" si="27"/>
        <v>1771</v>
      </c>
    </row>
    <row r="1774" spans="1:15" x14ac:dyDescent="0.25">
      <c r="A1774" s="223" t="str">
        <f>IFERROR(IF(VLOOKUP($O1774,'APOIO-DESPESAS'!$A$3:$N$962,2,FALSE)="","",VLOOKUP($O1774,'APOIO-DESPESAS'!$A$3:$N$962,2,FALSE)),"")</f>
        <v/>
      </c>
      <c r="B1774" s="223" t="str">
        <f>IFERROR(IF(VLOOKUP($O1774,'APOIO-DESPESAS'!$A$3:$N$962,3,FALSE)="","",VLOOKUP($O1774,'APOIO-DESPESAS'!$A$3:$N$962,3,FALSE)),"")</f>
        <v/>
      </c>
      <c r="C1774" s="223" t="str">
        <f>IFERROR(IF(VLOOKUP($O1774,'APOIO-DESPESAS'!$A$3:$N$962,4,FALSE)="","",VLOOKUP($O1774,'APOIO-DESPESAS'!$A$3:$N$962,4,FALSE)),"")</f>
        <v/>
      </c>
      <c r="D1774" s="223" t="str">
        <f>IFERROR(IF(VLOOKUP($O1774,'APOIO-DESPESAS'!$A$3:$N$962,5,FALSE)="","",VLOOKUP($O1774,'APOIO-DESPESAS'!$A$3:$N$962,5,FALSE)),"")</f>
        <v/>
      </c>
      <c r="E1774" s="223" t="str">
        <f>IFERROR(IF(VLOOKUP($O1774,'APOIO-DESPESAS'!$A$3:$N$962,6,FALSE)="","",VLOOKUP($O1774,'APOIO-DESPESAS'!$A$3:$N$962,6,FALSE)),"")</f>
        <v/>
      </c>
      <c r="F1774" s="223" t="str">
        <f>IFERROR(IF(VLOOKUP($O1774,'APOIO-DESPESAS'!$A$3:$N$962,7,FALSE)="","",VLOOKUP($O1774,'APOIO-DESPESAS'!$A$3:$N$962,7,FALSE)),"")</f>
        <v/>
      </c>
      <c r="G1774" s="223" t="str">
        <f>IFERROR(IF(VLOOKUP($O1774,'APOIO-DESPESAS'!$A$3:$N$962,8,FALSE)="","",VLOOKUP($O1774,'APOIO-DESPESAS'!$A$3:$N$962,8,FALSE)),"")</f>
        <v/>
      </c>
      <c r="H1774" s="223" t="str">
        <f>IFERROR(IF(VLOOKUP($O1774,'APOIO-DESPESAS'!$A$3:$N$962,9,FALSE)="","",VLOOKUP($O1774,'APOIO-DESPESAS'!$A$3:$N$962,9,FALSE)),"")</f>
        <v/>
      </c>
      <c r="I1774" s="223" t="str">
        <f>IFERROR(IF(VLOOKUP($O1774,'APOIO-DESPESAS'!$A$3:$N$962,10,FALSE)="","",VLOOKUP($O1774,'APOIO-DESPESAS'!$A$3:$N$962,10,FALSE)),"")</f>
        <v/>
      </c>
      <c r="J1774" s="223" t="str">
        <f>IFERROR(IF(VLOOKUP($O1774,'APOIO-DESPESAS'!$A$3:$N$962,11,FALSE)="","",VLOOKUP($O1774,'APOIO-DESPESAS'!$A$3:$N$962,11,FALSE)),"")</f>
        <v/>
      </c>
      <c r="K1774" s="223" t="str">
        <f>IFERROR(IF(VLOOKUP($O1774,'APOIO-DESPESAS'!$A$3:$N$962,12,FALSE)="","",VLOOKUP($O1774,'APOIO-DESPESAS'!$A$3:$N$962,12,FALSE)),"")</f>
        <v/>
      </c>
      <c r="L1774" s="223" t="str">
        <f>IFERROR(IF(VLOOKUP($O1774,'APOIO-DESPESAS'!$A$3:$N$962,13,FALSE)="","",VLOOKUP($O1774,'APOIO-DESPESAS'!$A$3:$N$962,13,FALSE)),"")</f>
        <v/>
      </c>
      <c r="M1774" s="223" t="str">
        <f>IFERROR(IF(VLOOKUP($O1774,'APOIO-DESPESAS'!$A$3:$N$962,14,FALSE)="","",VLOOKUP($O1774,'APOIO-DESPESAS'!$A$3:$N$962,14,FALSE)),"")</f>
        <v/>
      </c>
      <c r="O1774" s="223">
        <f t="shared" si="27"/>
        <v>1772</v>
      </c>
    </row>
    <row r="1775" spans="1:15" x14ac:dyDescent="0.25">
      <c r="A1775" s="223" t="str">
        <f>IFERROR(IF(VLOOKUP($O1775,'APOIO-DESPESAS'!$A$3:$N$962,2,FALSE)="","",VLOOKUP($O1775,'APOIO-DESPESAS'!$A$3:$N$962,2,FALSE)),"")</f>
        <v/>
      </c>
      <c r="B1775" s="223" t="str">
        <f>IFERROR(IF(VLOOKUP($O1775,'APOIO-DESPESAS'!$A$3:$N$962,3,FALSE)="","",VLOOKUP($O1775,'APOIO-DESPESAS'!$A$3:$N$962,3,FALSE)),"")</f>
        <v/>
      </c>
      <c r="C1775" s="223" t="str">
        <f>IFERROR(IF(VLOOKUP($O1775,'APOIO-DESPESAS'!$A$3:$N$962,4,FALSE)="","",VLOOKUP($O1775,'APOIO-DESPESAS'!$A$3:$N$962,4,FALSE)),"")</f>
        <v/>
      </c>
      <c r="D1775" s="223" t="str">
        <f>IFERROR(IF(VLOOKUP($O1775,'APOIO-DESPESAS'!$A$3:$N$962,5,FALSE)="","",VLOOKUP($O1775,'APOIO-DESPESAS'!$A$3:$N$962,5,FALSE)),"")</f>
        <v/>
      </c>
      <c r="E1775" s="223" t="str">
        <f>IFERROR(IF(VLOOKUP($O1775,'APOIO-DESPESAS'!$A$3:$N$962,6,FALSE)="","",VLOOKUP($O1775,'APOIO-DESPESAS'!$A$3:$N$962,6,FALSE)),"")</f>
        <v/>
      </c>
      <c r="F1775" s="223" t="str">
        <f>IFERROR(IF(VLOOKUP($O1775,'APOIO-DESPESAS'!$A$3:$N$962,7,FALSE)="","",VLOOKUP($O1775,'APOIO-DESPESAS'!$A$3:$N$962,7,FALSE)),"")</f>
        <v/>
      </c>
      <c r="G1775" s="223" t="str">
        <f>IFERROR(IF(VLOOKUP($O1775,'APOIO-DESPESAS'!$A$3:$N$962,8,FALSE)="","",VLOOKUP($O1775,'APOIO-DESPESAS'!$A$3:$N$962,8,FALSE)),"")</f>
        <v/>
      </c>
      <c r="H1775" s="223" t="str">
        <f>IFERROR(IF(VLOOKUP($O1775,'APOIO-DESPESAS'!$A$3:$N$962,9,FALSE)="","",VLOOKUP($O1775,'APOIO-DESPESAS'!$A$3:$N$962,9,FALSE)),"")</f>
        <v/>
      </c>
      <c r="I1775" s="223" t="str">
        <f>IFERROR(IF(VLOOKUP($O1775,'APOIO-DESPESAS'!$A$3:$N$962,10,FALSE)="","",VLOOKUP($O1775,'APOIO-DESPESAS'!$A$3:$N$962,10,FALSE)),"")</f>
        <v/>
      </c>
      <c r="J1775" s="223" t="str">
        <f>IFERROR(IF(VLOOKUP($O1775,'APOIO-DESPESAS'!$A$3:$N$962,11,FALSE)="","",VLOOKUP($O1775,'APOIO-DESPESAS'!$A$3:$N$962,11,FALSE)),"")</f>
        <v/>
      </c>
      <c r="K1775" s="223" t="str">
        <f>IFERROR(IF(VLOOKUP($O1775,'APOIO-DESPESAS'!$A$3:$N$962,12,FALSE)="","",VLOOKUP($O1775,'APOIO-DESPESAS'!$A$3:$N$962,12,FALSE)),"")</f>
        <v/>
      </c>
      <c r="L1775" s="223" t="str">
        <f>IFERROR(IF(VLOOKUP($O1775,'APOIO-DESPESAS'!$A$3:$N$962,13,FALSE)="","",VLOOKUP($O1775,'APOIO-DESPESAS'!$A$3:$N$962,13,FALSE)),"")</f>
        <v/>
      </c>
      <c r="M1775" s="223" t="str">
        <f>IFERROR(IF(VLOOKUP($O1775,'APOIO-DESPESAS'!$A$3:$N$962,14,FALSE)="","",VLOOKUP($O1775,'APOIO-DESPESAS'!$A$3:$N$962,14,FALSE)),"")</f>
        <v/>
      </c>
      <c r="O1775" s="223">
        <f t="shared" si="27"/>
        <v>1773</v>
      </c>
    </row>
    <row r="1776" spans="1:15" x14ac:dyDescent="0.25">
      <c r="A1776" s="223" t="str">
        <f>IFERROR(IF(VLOOKUP($O1776,'APOIO-DESPESAS'!$A$3:$N$962,2,FALSE)="","",VLOOKUP($O1776,'APOIO-DESPESAS'!$A$3:$N$962,2,FALSE)),"")</f>
        <v/>
      </c>
      <c r="B1776" s="223" t="str">
        <f>IFERROR(IF(VLOOKUP($O1776,'APOIO-DESPESAS'!$A$3:$N$962,3,FALSE)="","",VLOOKUP($O1776,'APOIO-DESPESAS'!$A$3:$N$962,3,FALSE)),"")</f>
        <v/>
      </c>
      <c r="C1776" s="223" t="str">
        <f>IFERROR(IF(VLOOKUP($O1776,'APOIO-DESPESAS'!$A$3:$N$962,4,FALSE)="","",VLOOKUP($O1776,'APOIO-DESPESAS'!$A$3:$N$962,4,FALSE)),"")</f>
        <v/>
      </c>
      <c r="D1776" s="223" t="str">
        <f>IFERROR(IF(VLOOKUP($O1776,'APOIO-DESPESAS'!$A$3:$N$962,5,FALSE)="","",VLOOKUP($O1776,'APOIO-DESPESAS'!$A$3:$N$962,5,FALSE)),"")</f>
        <v/>
      </c>
      <c r="E1776" s="223" t="str">
        <f>IFERROR(IF(VLOOKUP($O1776,'APOIO-DESPESAS'!$A$3:$N$962,6,FALSE)="","",VLOOKUP($O1776,'APOIO-DESPESAS'!$A$3:$N$962,6,FALSE)),"")</f>
        <v/>
      </c>
      <c r="F1776" s="223" t="str">
        <f>IFERROR(IF(VLOOKUP($O1776,'APOIO-DESPESAS'!$A$3:$N$962,7,FALSE)="","",VLOOKUP($O1776,'APOIO-DESPESAS'!$A$3:$N$962,7,FALSE)),"")</f>
        <v/>
      </c>
      <c r="G1776" s="223" t="str">
        <f>IFERROR(IF(VLOOKUP($O1776,'APOIO-DESPESAS'!$A$3:$N$962,8,FALSE)="","",VLOOKUP($O1776,'APOIO-DESPESAS'!$A$3:$N$962,8,FALSE)),"")</f>
        <v/>
      </c>
      <c r="H1776" s="223" t="str">
        <f>IFERROR(IF(VLOOKUP($O1776,'APOIO-DESPESAS'!$A$3:$N$962,9,FALSE)="","",VLOOKUP($O1776,'APOIO-DESPESAS'!$A$3:$N$962,9,FALSE)),"")</f>
        <v/>
      </c>
      <c r="I1776" s="223" t="str">
        <f>IFERROR(IF(VLOOKUP($O1776,'APOIO-DESPESAS'!$A$3:$N$962,10,FALSE)="","",VLOOKUP($O1776,'APOIO-DESPESAS'!$A$3:$N$962,10,FALSE)),"")</f>
        <v/>
      </c>
      <c r="J1776" s="223" t="str">
        <f>IFERROR(IF(VLOOKUP($O1776,'APOIO-DESPESAS'!$A$3:$N$962,11,FALSE)="","",VLOOKUP($O1776,'APOIO-DESPESAS'!$A$3:$N$962,11,FALSE)),"")</f>
        <v/>
      </c>
      <c r="K1776" s="223" t="str">
        <f>IFERROR(IF(VLOOKUP($O1776,'APOIO-DESPESAS'!$A$3:$N$962,12,FALSE)="","",VLOOKUP($O1776,'APOIO-DESPESAS'!$A$3:$N$962,12,FALSE)),"")</f>
        <v/>
      </c>
      <c r="L1776" s="223" t="str">
        <f>IFERROR(IF(VLOOKUP($O1776,'APOIO-DESPESAS'!$A$3:$N$962,13,FALSE)="","",VLOOKUP($O1776,'APOIO-DESPESAS'!$A$3:$N$962,13,FALSE)),"")</f>
        <v/>
      </c>
      <c r="M1776" s="223" t="str">
        <f>IFERROR(IF(VLOOKUP($O1776,'APOIO-DESPESAS'!$A$3:$N$962,14,FALSE)="","",VLOOKUP($O1776,'APOIO-DESPESAS'!$A$3:$N$962,14,FALSE)),"")</f>
        <v/>
      </c>
      <c r="O1776" s="223">
        <f t="shared" si="27"/>
        <v>1774</v>
      </c>
    </row>
    <row r="1777" spans="1:15" x14ac:dyDescent="0.25">
      <c r="A1777" s="223" t="str">
        <f>IFERROR(IF(VLOOKUP($O1777,'APOIO-DESPESAS'!$A$3:$N$962,2,FALSE)="","",VLOOKUP($O1777,'APOIO-DESPESAS'!$A$3:$N$962,2,FALSE)),"")</f>
        <v/>
      </c>
      <c r="B1777" s="223" t="str">
        <f>IFERROR(IF(VLOOKUP($O1777,'APOIO-DESPESAS'!$A$3:$N$962,3,FALSE)="","",VLOOKUP($O1777,'APOIO-DESPESAS'!$A$3:$N$962,3,FALSE)),"")</f>
        <v/>
      </c>
      <c r="C1777" s="223" t="str">
        <f>IFERROR(IF(VLOOKUP($O1777,'APOIO-DESPESAS'!$A$3:$N$962,4,FALSE)="","",VLOOKUP($O1777,'APOIO-DESPESAS'!$A$3:$N$962,4,FALSE)),"")</f>
        <v/>
      </c>
      <c r="D1777" s="223" t="str">
        <f>IFERROR(IF(VLOOKUP($O1777,'APOIO-DESPESAS'!$A$3:$N$962,5,FALSE)="","",VLOOKUP($O1777,'APOIO-DESPESAS'!$A$3:$N$962,5,FALSE)),"")</f>
        <v/>
      </c>
      <c r="E1777" s="223" t="str">
        <f>IFERROR(IF(VLOOKUP($O1777,'APOIO-DESPESAS'!$A$3:$N$962,6,FALSE)="","",VLOOKUP($O1777,'APOIO-DESPESAS'!$A$3:$N$962,6,FALSE)),"")</f>
        <v/>
      </c>
      <c r="F1777" s="223" t="str">
        <f>IFERROR(IF(VLOOKUP($O1777,'APOIO-DESPESAS'!$A$3:$N$962,7,FALSE)="","",VLOOKUP($O1777,'APOIO-DESPESAS'!$A$3:$N$962,7,FALSE)),"")</f>
        <v/>
      </c>
      <c r="G1777" s="223" t="str">
        <f>IFERROR(IF(VLOOKUP($O1777,'APOIO-DESPESAS'!$A$3:$N$962,8,FALSE)="","",VLOOKUP($O1777,'APOIO-DESPESAS'!$A$3:$N$962,8,FALSE)),"")</f>
        <v/>
      </c>
      <c r="H1777" s="223" t="str">
        <f>IFERROR(IF(VLOOKUP($O1777,'APOIO-DESPESAS'!$A$3:$N$962,9,FALSE)="","",VLOOKUP($O1777,'APOIO-DESPESAS'!$A$3:$N$962,9,FALSE)),"")</f>
        <v/>
      </c>
      <c r="I1777" s="223" t="str">
        <f>IFERROR(IF(VLOOKUP($O1777,'APOIO-DESPESAS'!$A$3:$N$962,10,FALSE)="","",VLOOKUP($O1777,'APOIO-DESPESAS'!$A$3:$N$962,10,FALSE)),"")</f>
        <v/>
      </c>
      <c r="J1777" s="223" t="str">
        <f>IFERROR(IF(VLOOKUP($O1777,'APOIO-DESPESAS'!$A$3:$N$962,11,FALSE)="","",VLOOKUP($O1777,'APOIO-DESPESAS'!$A$3:$N$962,11,FALSE)),"")</f>
        <v/>
      </c>
      <c r="K1777" s="223" t="str">
        <f>IFERROR(IF(VLOOKUP($O1777,'APOIO-DESPESAS'!$A$3:$N$962,12,FALSE)="","",VLOOKUP($O1777,'APOIO-DESPESAS'!$A$3:$N$962,12,FALSE)),"")</f>
        <v/>
      </c>
      <c r="L1777" s="223" t="str">
        <f>IFERROR(IF(VLOOKUP($O1777,'APOIO-DESPESAS'!$A$3:$N$962,13,FALSE)="","",VLOOKUP($O1777,'APOIO-DESPESAS'!$A$3:$N$962,13,FALSE)),"")</f>
        <v/>
      </c>
      <c r="M1777" s="223" t="str">
        <f>IFERROR(IF(VLOOKUP($O1777,'APOIO-DESPESAS'!$A$3:$N$962,14,FALSE)="","",VLOOKUP($O1777,'APOIO-DESPESAS'!$A$3:$N$962,14,FALSE)),"")</f>
        <v/>
      </c>
      <c r="O1777" s="223">
        <f t="shared" si="27"/>
        <v>1775</v>
      </c>
    </row>
    <row r="1778" spans="1:15" x14ac:dyDescent="0.25">
      <c r="A1778" s="223" t="str">
        <f>IFERROR(IF(VLOOKUP($O1778,'APOIO-DESPESAS'!$A$3:$N$962,2,FALSE)="","",VLOOKUP($O1778,'APOIO-DESPESAS'!$A$3:$N$962,2,FALSE)),"")</f>
        <v/>
      </c>
      <c r="B1778" s="223" t="str">
        <f>IFERROR(IF(VLOOKUP($O1778,'APOIO-DESPESAS'!$A$3:$N$962,3,FALSE)="","",VLOOKUP($O1778,'APOIO-DESPESAS'!$A$3:$N$962,3,FALSE)),"")</f>
        <v/>
      </c>
      <c r="C1778" s="223" t="str">
        <f>IFERROR(IF(VLOOKUP($O1778,'APOIO-DESPESAS'!$A$3:$N$962,4,FALSE)="","",VLOOKUP($O1778,'APOIO-DESPESAS'!$A$3:$N$962,4,FALSE)),"")</f>
        <v/>
      </c>
      <c r="D1778" s="223" t="str">
        <f>IFERROR(IF(VLOOKUP($O1778,'APOIO-DESPESAS'!$A$3:$N$962,5,FALSE)="","",VLOOKUP($O1778,'APOIO-DESPESAS'!$A$3:$N$962,5,FALSE)),"")</f>
        <v/>
      </c>
      <c r="E1778" s="223" t="str">
        <f>IFERROR(IF(VLOOKUP($O1778,'APOIO-DESPESAS'!$A$3:$N$962,6,FALSE)="","",VLOOKUP($O1778,'APOIO-DESPESAS'!$A$3:$N$962,6,FALSE)),"")</f>
        <v/>
      </c>
      <c r="F1778" s="223" t="str">
        <f>IFERROR(IF(VLOOKUP($O1778,'APOIO-DESPESAS'!$A$3:$N$962,7,FALSE)="","",VLOOKUP($O1778,'APOIO-DESPESAS'!$A$3:$N$962,7,FALSE)),"")</f>
        <v/>
      </c>
      <c r="G1778" s="223" t="str">
        <f>IFERROR(IF(VLOOKUP($O1778,'APOIO-DESPESAS'!$A$3:$N$962,8,FALSE)="","",VLOOKUP($O1778,'APOIO-DESPESAS'!$A$3:$N$962,8,FALSE)),"")</f>
        <v/>
      </c>
      <c r="H1778" s="223" t="str">
        <f>IFERROR(IF(VLOOKUP($O1778,'APOIO-DESPESAS'!$A$3:$N$962,9,FALSE)="","",VLOOKUP($O1778,'APOIO-DESPESAS'!$A$3:$N$962,9,FALSE)),"")</f>
        <v/>
      </c>
      <c r="I1778" s="223" t="str">
        <f>IFERROR(IF(VLOOKUP($O1778,'APOIO-DESPESAS'!$A$3:$N$962,10,FALSE)="","",VLOOKUP($O1778,'APOIO-DESPESAS'!$A$3:$N$962,10,FALSE)),"")</f>
        <v/>
      </c>
      <c r="J1778" s="223" t="str">
        <f>IFERROR(IF(VLOOKUP($O1778,'APOIO-DESPESAS'!$A$3:$N$962,11,FALSE)="","",VLOOKUP($O1778,'APOIO-DESPESAS'!$A$3:$N$962,11,FALSE)),"")</f>
        <v/>
      </c>
      <c r="K1778" s="223" t="str">
        <f>IFERROR(IF(VLOOKUP($O1778,'APOIO-DESPESAS'!$A$3:$N$962,12,FALSE)="","",VLOOKUP($O1778,'APOIO-DESPESAS'!$A$3:$N$962,12,FALSE)),"")</f>
        <v/>
      </c>
      <c r="L1778" s="223" t="str">
        <f>IFERROR(IF(VLOOKUP($O1778,'APOIO-DESPESAS'!$A$3:$N$962,13,FALSE)="","",VLOOKUP($O1778,'APOIO-DESPESAS'!$A$3:$N$962,13,FALSE)),"")</f>
        <v/>
      </c>
      <c r="M1778" s="223" t="str">
        <f>IFERROR(IF(VLOOKUP($O1778,'APOIO-DESPESAS'!$A$3:$N$962,14,FALSE)="","",VLOOKUP($O1778,'APOIO-DESPESAS'!$A$3:$N$962,14,FALSE)),"")</f>
        <v/>
      </c>
      <c r="O1778" s="223">
        <f t="shared" si="27"/>
        <v>1776</v>
      </c>
    </row>
    <row r="1779" spans="1:15" x14ac:dyDescent="0.25">
      <c r="A1779" s="223" t="str">
        <f>IFERROR(IF(VLOOKUP($O1779,'APOIO-DESPESAS'!$A$3:$N$962,2,FALSE)="","",VLOOKUP($O1779,'APOIO-DESPESAS'!$A$3:$N$962,2,FALSE)),"")</f>
        <v/>
      </c>
      <c r="B1779" s="223" t="str">
        <f>IFERROR(IF(VLOOKUP($O1779,'APOIO-DESPESAS'!$A$3:$N$962,3,FALSE)="","",VLOOKUP($O1779,'APOIO-DESPESAS'!$A$3:$N$962,3,FALSE)),"")</f>
        <v/>
      </c>
      <c r="C1779" s="223" t="str">
        <f>IFERROR(IF(VLOOKUP($O1779,'APOIO-DESPESAS'!$A$3:$N$962,4,FALSE)="","",VLOOKUP($O1779,'APOIO-DESPESAS'!$A$3:$N$962,4,FALSE)),"")</f>
        <v/>
      </c>
      <c r="D1779" s="223" t="str">
        <f>IFERROR(IF(VLOOKUP($O1779,'APOIO-DESPESAS'!$A$3:$N$962,5,FALSE)="","",VLOOKUP($O1779,'APOIO-DESPESAS'!$A$3:$N$962,5,FALSE)),"")</f>
        <v/>
      </c>
      <c r="E1779" s="223" t="str">
        <f>IFERROR(IF(VLOOKUP($O1779,'APOIO-DESPESAS'!$A$3:$N$962,6,FALSE)="","",VLOOKUP($O1779,'APOIO-DESPESAS'!$A$3:$N$962,6,FALSE)),"")</f>
        <v/>
      </c>
      <c r="F1779" s="223" t="str">
        <f>IFERROR(IF(VLOOKUP($O1779,'APOIO-DESPESAS'!$A$3:$N$962,7,FALSE)="","",VLOOKUP($O1779,'APOIO-DESPESAS'!$A$3:$N$962,7,FALSE)),"")</f>
        <v/>
      </c>
      <c r="G1779" s="223" t="str">
        <f>IFERROR(IF(VLOOKUP($O1779,'APOIO-DESPESAS'!$A$3:$N$962,8,FALSE)="","",VLOOKUP($O1779,'APOIO-DESPESAS'!$A$3:$N$962,8,FALSE)),"")</f>
        <v/>
      </c>
      <c r="H1779" s="223" t="str">
        <f>IFERROR(IF(VLOOKUP($O1779,'APOIO-DESPESAS'!$A$3:$N$962,9,FALSE)="","",VLOOKUP($O1779,'APOIO-DESPESAS'!$A$3:$N$962,9,FALSE)),"")</f>
        <v/>
      </c>
      <c r="I1779" s="223" t="str">
        <f>IFERROR(IF(VLOOKUP($O1779,'APOIO-DESPESAS'!$A$3:$N$962,10,FALSE)="","",VLOOKUP($O1779,'APOIO-DESPESAS'!$A$3:$N$962,10,FALSE)),"")</f>
        <v/>
      </c>
      <c r="J1779" s="223" t="str">
        <f>IFERROR(IF(VLOOKUP($O1779,'APOIO-DESPESAS'!$A$3:$N$962,11,FALSE)="","",VLOOKUP($O1779,'APOIO-DESPESAS'!$A$3:$N$962,11,FALSE)),"")</f>
        <v/>
      </c>
      <c r="K1779" s="223" t="str">
        <f>IFERROR(IF(VLOOKUP($O1779,'APOIO-DESPESAS'!$A$3:$N$962,12,FALSE)="","",VLOOKUP($O1779,'APOIO-DESPESAS'!$A$3:$N$962,12,FALSE)),"")</f>
        <v/>
      </c>
      <c r="L1779" s="223" t="str">
        <f>IFERROR(IF(VLOOKUP($O1779,'APOIO-DESPESAS'!$A$3:$N$962,13,FALSE)="","",VLOOKUP($O1779,'APOIO-DESPESAS'!$A$3:$N$962,13,FALSE)),"")</f>
        <v/>
      </c>
      <c r="M1779" s="223" t="str">
        <f>IFERROR(IF(VLOOKUP($O1779,'APOIO-DESPESAS'!$A$3:$N$962,14,FALSE)="","",VLOOKUP($O1779,'APOIO-DESPESAS'!$A$3:$N$962,14,FALSE)),"")</f>
        <v/>
      </c>
      <c r="O1779" s="223">
        <f t="shared" si="27"/>
        <v>1777</v>
      </c>
    </row>
    <row r="1780" spans="1:15" x14ac:dyDescent="0.25">
      <c r="A1780" s="223" t="str">
        <f>IFERROR(IF(VLOOKUP($O1780,'APOIO-DESPESAS'!$A$3:$N$962,2,FALSE)="","",VLOOKUP($O1780,'APOIO-DESPESAS'!$A$3:$N$962,2,FALSE)),"")</f>
        <v/>
      </c>
      <c r="B1780" s="223" t="str">
        <f>IFERROR(IF(VLOOKUP($O1780,'APOIO-DESPESAS'!$A$3:$N$962,3,FALSE)="","",VLOOKUP($O1780,'APOIO-DESPESAS'!$A$3:$N$962,3,FALSE)),"")</f>
        <v/>
      </c>
      <c r="C1780" s="223" t="str">
        <f>IFERROR(IF(VLOOKUP($O1780,'APOIO-DESPESAS'!$A$3:$N$962,4,FALSE)="","",VLOOKUP($O1780,'APOIO-DESPESAS'!$A$3:$N$962,4,FALSE)),"")</f>
        <v/>
      </c>
      <c r="D1780" s="223" t="str">
        <f>IFERROR(IF(VLOOKUP($O1780,'APOIO-DESPESAS'!$A$3:$N$962,5,FALSE)="","",VLOOKUP($O1780,'APOIO-DESPESAS'!$A$3:$N$962,5,FALSE)),"")</f>
        <v/>
      </c>
      <c r="E1780" s="223" t="str">
        <f>IFERROR(IF(VLOOKUP($O1780,'APOIO-DESPESAS'!$A$3:$N$962,6,FALSE)="","",VLOOKUP($O1780,'APOIO-DESPESAS'!$A$3:$N$962,6,FALSE)),"")</f>
        <v/>
      </c>
      <c r="F1780" s="223" t="str">
        <f>IFERROR(IF(VLOOKUP($O1780,'APOIO-DESPESAS'!$A$3:$N$962,7,FALSE)="","",VLOOKUP($O1780,'APOIO-DESPESAS'!$A$3:$N$962,7,FALSE)),"")</f>
        <v/>
      </c>
      <c r="G1780" s="223" t="str">
        <f>IFERROR(IF(VLOOKUP($O1780,'APOIO-DESPESAS'!$A$3:$N$962,8,FALSE)="","",VLOOKUP($O1780,'APOIO-DESPESAS'!$A$3:$N$962,8,FALSE)),"")</f>
        <v/>
      </c>
      <c r="H1780" s="223" t="str">
        <f>IFERROR(IF(VLOOKUP($O1780,'APOIO-DESPESAS'!$A$3:$N$962,9,FALSE)="","",VLOOKUP($O1780,'APOIO-DESPESAS'!$A$3:$N$962,9,FALSE)),"")</f>
        <v/>
      </c>
      <c r="I1780" s="223" t="str">
        <f>IFERROR(IF(VLOOKUP($O1780,'APOIO-DESPESAS'!$A$3:$N$962,10,FALSE)="","",VLOOKUP($O1780,'APOIO-DESPESAS'!$A$3:$N$962,10,FALSE)),"")</f>
        <v/>
      </c>
      <c r="J1780" s="223" t="str">
        <f>IFERROR(IF(VLOOKUP($O1780,'APOIO-DESPESAS'!$A$3:$N$962,11,FALSE)="","",VLOOKUP($O1780,'APOIO-DESPESAS'!$A$3:$N$962,11,FALSE)),"")</f>
        <v/>
      </c>
      <c r="K1780" s="223" t="str">
        <f>IFERROR(IF(VLOOKUP($O1780,'APOIO-DESPESAS'!$A$3:$N$962,12,FALSE)="","",VLOOKUP($O1780,'APOIO-DESPESAS'!$A$3:$N$962,12,FALSE)),"")</f>
        <v/>
      </c>
      <c r="L1780" s="223" t="str">
        <f>IFERROR(IF(VLOOKUP($O1780,'APOIO-DESPESAS'!$A$3:$N$962,13,FALSE)="","",VLOOKUP($O1780,'APOIO-DESPESAS'!$A$3:$N$962,13,FALSE)),"")</f>
        <v/>
      </c>
      <c r="M1780" s="223" t="str">
        <f>IFERROR(IF(VLOOKUP($O1780,'APOIO-DESPESAS'!$A$3:$N$962,14,FALSE)="","",VLOOKUP($O1780,'APOIO-DESPESAS'!$A$3:$N$962,14,FALSE)),"")</f>
        <v/>
      </c>
      <c r="O1780" s="223">
        <f t="shared" si="27"/>
        <v>1778</v>
      </c>
    </row>
    <row r="1781" spans="1:15" x14ac:dyDescent="0.25">
      <c r="A1781" s="223" t="str">
        <f>IFERROR(IF(VLOOKUP($O1781,'APOIO-DESPESAS'!$A$3:$N$962,2,FALSE)="","",VLOOKUP($O1781,'APOIO-DESPESAS'!$A$3:$N$962,2,FALSE)),"")</f>
        <v/>
      </c>
      <c r="B1781" s="223" t="str">
        <f>IFERROR(IF(VLOOKUP($O1781,'APOIO-DESPESAS'!$A$3:$N$962,3,FALSE)="","",VLOOKUP($O1781,'APOIO-DESPESAS'!$A$3:$N$962,3,FALSE)),"")</f>
        <v/>
      </c>
      <c r="C1781" s="223" t="str">
        <f>IFERROR(IF(VLOOKUP($O1781,'APOIO-DESPESAS'!$A$3:$N$962,4,FALSE)="","",VLOOKUP($O1781,'APOIO-DESPESAS'!$A$3:$N$962,4,FALSE)),"")</f>
        <v/>
      </c>
      <c r="D1781" s="223" t="str">
        <f>IFERROR(IF(VLOOKUP($O1781,'APOIO-DESPESAS'!$A$3:$N$962,5,FALSE)="","",VLOOKUP($O1781,'APOIO-DESPESAS'!$A$3:$N$962,5,FALSE)),"")</f>
        <v/>
      </c>
      <c r="E1781" s="223" t="str">
        <f>IFERROR(IF(VLOOKUP($O1781,'APOIO-DESPESAS'!$A$3:$N$962,6,FALSE)="","",VLOOKUP($O1781,'APOIO-DESPESAS'!$A$3:$N$962,6,FALSE)),"")</f>
        <v/>
      </c>
      <c r="F1781" s="223" t="str">
        <f>IFERROR(IF(VLOOKUP($O1781,'APOIO-DESPESAS'!$A$3:$N$962,7,FALSE)="","",VLOOKUP($O1781,'APOIO-DESPESAS'!$A$3:$N$962,7,FALSE)),"")</f>
        <v/>
      </c>
      <c r="G1781" s="223" t="str">
        <f>IFERROR(IF(VLOOKUP($O1781,'APOIO-DESPESAS'!$A$3:$N$962,8,FALSE)="","",VLOOKUP($O1781,'APOIO-DESPESAS'!$A$3:$N$962,8,FALSE)),"")</f>
        <v/>
      </c>
      <c r="H1781" s="223" t="str">
        <f>IFERROR(IF(VLOOKUP($O1781,'APOIO-DESPESAS'!$A$3:$N$962,9,FALSE)="","",VLOOKUP($O1781,'APOIO-DESPESAS'!$A$3:$N$962,9,FALSE)),"")</f>
        <v/>
      </c>
      <c r="I1781" s="223" t="str">
        <f>IFERROR(IF(VLOOKUP($O1781,'APOIO-DESPESAS'!$A$3:$N$962,10,FALSE)="","",VLOOKUP($O1781,'APOIO-DESPESAS'!$A$3:$N$962,10,FALSE)),"")</f>
        <v/>
      </c>
      <c r="J1781" s="223" t="str">
        <f>IFERROR(IF(VLOOKUP($O1781,'APOIO-DESPESAS'!$A$3:$N$962,11,FALSE)="","",VLOOKUP($O1781,'APOIO-DESPESAS'!$A$3:$N$962,11,FALSE)),"")</f>
        <v/>
      </c>
      <c r="K1781" s="223" t="str">
        <f>IFERROR(IF(VLOOKUP($O1781,'APOIO-DESPESAS'!$A$3:$N$962,12,FALSE)="","",VLOOKUP($O1781,'APOIO-DESPESAS'!$A$3:$N$962,12,FALSE)),"")</f>
        <v/>
      </c>
      <c r="L1781" s="223" t="str">
        <f>IFERROR(IF(VLOOKUP($O1781,'APOIO-DESPESAS'!$A$3:$N$962,13,FALSE)="","",VLOOKUP($O1781,'APOIO-DESPESAS'!$A$3:$N$962,13,FALSE)),"")</f>
        <v/>
      </c>
      <c r="M1781" s="223" t="str">
        <f>IFERROR(IF(VLOOKUP($O1781,'APOIO-DESPESAS'!$A$3:$N$962,14,FALSE)="","",VLOOKUP($O1781,'APOIO-DESPESAS'!$A$3:$N$962,14,FALSE)),"")</f>
        <v/>
      </c>
      <c r="O1781" s="223">
        <f t="shared" si="27"/>
        <v>1779</v>
      </c>
    </row>
    <row r="1782" spans="1:15" x14ac:dyDescent="0.25">
      <c r="A1782" s="223" t="str">
        <f>IFERROR(IF(VLOOKUP($O1782,'APOIO-DESPESAS'!$A$3:$N$962,2,FALSE)="","",VLOOKUP($O1782,'APOIO-DESPESAS'!$A$3:$N$962,2,FALSE)),"")</f>
        <v/>
      </c>
      <c r="B1782" s="223" t="str">
        <f>IFERROR(IF(VLOOKUP($O1782,'APOIO-DESPESAS'!$A$3:$N$962,3,FALSE)="","",VLOOKUP($O1782,'APOIO-DESPESAS'!$A$3:$N$962,3,FALSE)),"")</f>
        <v/>
      </c>
      <c r="C1782" s="223" t="str">
        <f>IFERROR(IF(VLOOKUP($O1782,'APOIO-DESPESAS'!$A$3:$N$962,4,FALSE)="","",VLOOKUP($O1782,'APOIO-DESPESAS'!$A$3:$N$962,4,FALSE)),"")</f>
        <v/>
      </c>
      <c r="D1782" s="223" t="str">
        <f>IFERROR(IF(VLOOKUP($O1782,'APOIO-DESPESAS'!$A$3:$N$962,5,FALSE)="","",VLOOKUP($O1782,'APOIO-DESPESAS'!$A$3:$N$962,5,FALSE)),"")</f>
        <v/>
      </c>
      <c r="E1782" s="223" t="str">
        <f>IFERROR(IF(VLOOKUP($O1782,'APOIO-DESPESAS'!$A$3:$N$962,6,FALSE)="","",VLOOKUP($O1782,'APOIO-DESPESAS'!$A$3:$N$962,6,FALSE)),"")</f>
        <v/>
      </c>
      <c r="F1782" s="223" t="str">
        <f>IFERROR(IF(VLOOKUP($O1782,'APOIO-DESPESAS'!$A$3:$N$962,7,FALSE)="","",VLOOKUP($O1782,'APOIO-DESPESAS'!$A$3:$N$962,7,FALSE)),"")</f>
        <v/>
      </c>
      <c r="G1782" s="223" t="str">
        <f>IFERROR(IF(VLOOKUP($O1782,'APOIO-DESPESAS'!$A$3:$N$962,8,FALSE)="","",VLOOKUP($O1782,'APOIO-DESPESAS'!$A$3:$N$962,8,FALSE)),"")</f>
        <v/>
      </c>
      <c r="H1782" s="223" t="str">
        <f>IFERROR(IF(VLOOKUP($O1782,'APOIO-DESPESAS'!$A$3:$N$962,9,FALSE)="","",VLOOKUP($O1782,'APOIO-DESPESAS'!$A$3:$N$962,9,FALSE)),"")</f>
        <v/>
      </c>
      <c r="I1782" s="223" t="str">
        <f>IFERROR(IF(VLOOKUP($O1782,'APOIO-DESPESAS'!$A$3:$N$962,10,FALSE)="","",VLOOKUP($O1782,'APOIO-DESPESAS'!$A$3:$N$962,10,FALSE)),"")</f>
        <v/>
      </c>
      <c r="J1782" s="223" t="str">
        <f>IFERROR(IF(VLOOKUP($O1782,'APOIO-DESPESAS'!$A$3:$N$962,11,FALSE)="","",VLOOKUP($O1782,'APOIO-DESPESAS'!$A$3:$N$962,11,FALSE)),"")</f>
        <v/>
      </c>
      <c r="K1782" s="223" t="str">
        <f>IFERROR(IF(VLOOKUP($O1782,'APOIO-DESPESAS'!$A$3:$N$962,12,FALSE)="","",VLOOKUP($O1782,'APOIO-DESPESAS'!$A$3:$N$962,12,FALSE)),"")</f>
        <v/>
      </c>
      <c r="L1782" s="223" t="str">
        <f>IFERROR(IF(VLOOKUP($O1782,'APOIO-DESPESAS'!$A$3:$N$962,13,FALSE)="","",VLOOKUP($O1782,'APOIO-DESPESAS'!$A$3:$N$962,13,FALSE)),"")</f>
        <v/>
      </c>
      <c r="M1782" s="223" t="str">
        <f>IFERROR(IF(VLOOKUP($O1782,'APOIO-DESPESAS'!$A$3:$N$962,14,FALSE)="","",VLOOKUP($O1782,'APOIO-DESPESAS'!$A$3:$N$962,14,FALSE)),"")</f>
        <v/>
      </c>
      <c r="O1782" s="223">
        <f t="shared" si="27"/>
        <v>1780</v>
      </c>
    </row>
    <row r="1783" spans="1:15" x14ac:dyDescent="0.25">
      <c r="A1783" s="223" t="str">
        <f>IFERROR(IF(VLOOKUP($O1783,'APOIO-DESPESAS'!$A$3:$N$962,2,FALSE)="","",VLOOKUP($O1783,'APOIO-DESPESAS'!$A$3:$N$962,2,FALSE)),"")</f>
        <v/>
      </c>
      <c r="B1783" s="223" t="str">
        <f>IFERROR(IF(VLOOKUP($O1783,'APOIO-DESPESAS'!$A$3:$N$962,3,FALSE)="","",VLOOKUP($O1783,'APOIO-DESPESAS'!$A$3:$N$962,3,FALSE)),"")</f>
        <v/>
      </c>
      <c r="C1783" s="223" t="str">
        <f>IFERROR(IF(VLOOKUP($O1783,'APOIO-DESPESAS'!$A$3:$N$962,4,FALSE)="","",VLOOKUP($O1783,'APOIO-DESPESAS'!$A$3:$N$962,4,FALSE)),"")</f>
        <v/>
      </c>
      <c r="D1783" s="223" t="str">
        <f>IFERROR(IF(VLOOKUP($O1783,'APOIO-DESPESAS'!$A$3:$N$962,5,FALSE)="","",VLOOKUP($O1783,'APOIO-DESPESAS'!$A$3:$N$962,5,FALSE)),"")</f>
        <v/>
      </c>
      <c r="E1783" s="223" t="str">
        <f>IFERROR(IF(VLOOKUP($O1783,'APOIO-DESPESAS'!$A$3:$N$962,6,FALSE)="","",VLOOKUP($O1783,'APOIO-DESPESAS'!$A$3:$N$962,6,FALSE)),"")</f>
        <v/>
      </c>
      <c r="F1783" s="223" t="str">
        <f>IFERROR(IF(VLOOKUP($O1783,'APOIO-DESPESAS'!$A$3:$N$962,7,FALSE)="","",VLOOKUP($O1783,'APOIO-DESPESAS'!$A$3:$N$962,7,FALSE)),"")</f>
        <v/>
      </c>
      <c r="G1783" s="223" t="str">
        <f>IFERROR(IF(VLOOKUP($O1783,'APOIO-DESPESAS'!$A$3:$N$962,8,FALSE)="","",VLOOKUP($O1783,'APOIO-DESPESAS'!$A$3:$N$962,8,FALSE)),"")</f>
        <v/>
      </c>
      <c r="H1783" s="223" t="str">
        <f>IFERROR(IF(VLOOKUP($O1783,'APOIO-DESPESAS'!$A$3:$N$962,9,FALSE)="","",VLOOKUP($O1783,'APOIO-DESPESAS'!$A$3:$N$962,9,FALSE)),"")</f>
        <v/>
      </c>
      <c r="I1783" s="223" t="str">
        <f>IFERROR(IF(VLOOKUP($O1783,'APOIO-DESPESAS'!$A$3:$N$962,10,FALSE)="","",VLOOKUP($O1783,'APOIO-DESPESAS'!$A$3:$N$962,10,FALSE)),"")</f>
        <v/>
      </c>
      <c r="J1783" s="223" t="str">
        <f>IFERROR(IF(VLOOKUP($O1783,'APOIO-DESPESAS'!$A$3:$N$962,11,FALSE)="","",VLOOKUP($O1783,'APOIO-DESPESAS'!$A$3:$N$962,11,FALSE)),"")</f>
        <v/>
      </c>
      <c r="K1783" s="223" t="str">
        <f>IFERROR(IF(VLOOKUP($O1783,'APOIO-DESPESAS'!$A$3:$N$962,12,FALSE)="","",VLOOKUP($O1783,'APOIO-DESPESAS'!$A$3:$N$962,12,FALSE)),"")</f>
        <v/>
      </c>
      <c r="L1783" s="223" t="str">
        <f>IFERROR(IF(VLOOKUP($O1783,'APOIO-DESPESAS'!$A$3:$N$962,13,FALSE)="","",VLOOKUP($O1783,'APOIO-DESPESAS'!$A$3:$N$962,13,FALSE)),"")</f>
        <v/>
      </c>
      <c r="M1783" s="223" t="str">
        <f>IFERROR(IF(VLOOKUP($O1783,'APOIO-DESPESAS'!$A$3:$N$962,14,FALSE)="","",VLOOKUP($O1783,'APOIO-DESPESAS'!$A$3:$N$962,14,FALSE)),"")</f>
        <v/>
      </c>
      <c r="O1783" s="223">
        <f t="shared" si="27"/>
        <v>1781</v>
      </c>
    </row>
    <row r="1784" spans="1:15" x14ac:dyDescent="0.25">
      <c r="A1784" s="223" t="str">
        <f>IFERROR(IF(VLOOKUP($O1784,'APOIO-DESPESAS'!$A$3:$N$962,2,FALSE)="","",VLOOKUP($O1784,'APOIO-DESPESAS'!$A$3:$N$962,2,FALSE)),"")</f>
        <v/>
      </c>
      <c r="B1784" s="223" t="str">
        <f>IFERROR(IF(VLOOKUP($O1784,'APOIO-DESPESAS'!$A$3:$N$962,3,FALSE)="","",VLOOKUP($O1784,'APOIO-DESPESAS'!$A$3:$N$962,3,FALSE)),"")</f>
        <v/>
      </c>
      <c r="C1784" s="223" t="str">
        <f>IFERROR(IF(VLOOKUP($O1784,'APOIO-DESPESAS'!$A$3:$N$962,4,FALSE)="","",VLOOKUP($O1784,'APOIO-DESPESAS'!$A$3:$N$962,4,FALSE)),"")</f>
        <v/>
      </c>
      <c r="D1784" s="223" t="str">
        <f>IFERROR(IF(VLOOKUP($O1784,'APOIO-DESPESAS'!$A$3:$N$962,5,FALSE)="","",VLOOKUP($O1784,'APOIO-DESPESAS'!$A$3:$N$962,5,FALSE)),"")</f>
        <v/>
      </c>
      <c r="E1784" s="223" t="str">
        <f>IFERROR(IF(VLOOKUP($O1784,'APOIO-DESPESAS'!$A$3:$N$962,6,FALSE)="","",VLOOKUP($O1784,'APOIO-DESPESAS'!$A$3:$N$962,6,FALSE)),"")</f>
        <v/>
      </c>
      <c r="F1784" s="223" t="str">
        <f>IFERROR(IF(VLOOKUP($O1784,'APOIO-DESPESAS'!$A$3:$N$962,7,FALSE)="","",VLOOKUP($O1784,'APOIO-DESPESAS'!$A$3:$N$962,7,FALSE)),"")</f>
        <v/>
      </c>
      <c r="G1784" s="223" t="str">
        <f>IFERROR(IF(VLOOKUP($O1784,'APOIO-DESPESAS'!$A$3:$N$962,8,FALSE)="","",VLOOKUP($O1784,'APOIO-DESPESAS'!$A$3:$N$962,8,FALSE)),"")</f>
        <v/>
      </c>
      <c r="H1784" s="223" t="str">
        <f>IFERROR(IF(VLOOKUP($O1784,'APOIO-DESPESAS'!$A$3:$N$962,9,FALSE)="","",VLOOKUP($O1784,'APOIO-DESPESAS'!$A$3:$N$962,9,FALSE)),"")</f>
        <v/>
      </c>
      <c r="I1784" s="223" t="str">
        <f>IFERROR(IF(VLOOKUP($O1784,'APOIO-DESPESAS'!$A$3:$N$962,10,FALSE)="","",VLOOKUP($O1784,'APOIO-DESPESAS'!$A$3:$N$962,10,FALSE)),"")</f>
        <v/>
      </c>
      <c r="J1784" s="223" t="str">
        <f>IFERROR(IF(VLOOKUP($O1784,'APOIO-DESPESAS'!$A$3:$N$962,11,FALSE)="","",VLOOKUP($O1784,'APOIO-DESPESAS'!$A$3:$N$962,11,FALSE)),"")</f>
        <v/>
      </c>
      <c r="K1784" s="223" t="str">
        <f>IFERROR(IF(VLOOKUP($O1784,'APOIO-DESPESAS'!$A$3:$N$962,12,FALSE)="","",VLOOKUP($O1784,'APOIO-DESPESAS'!$A$3:$N$962,12,FALSE)),"")</f>
        <v/>
      </c>
      <c r="L1784" s="223" t="str">
        <f>IFERROR(IF(VLOOKUP($O1784,'APOIO-DESPESAS'!$A$3:$N$962,13,FALSE)="","",VLOOKUP($O1784,'APOIO-DESPESAS'!$A$3:$N$962,13,FALSE)),"")</f>
        <v/>
      </c>
      <c r="M1784" s="223" t="str">
        <f>IFERROR(IF(VLOOKUP($O1784,'APOIO-DESPESAS'!$A$3:$N$962,14,FALSE)="","",VLOOKUP($O1784,'APOIO-DESPESAS'!$A$3:$N$962,14,FALSE)),"")</f>
        <v/>
      </c>
      <c r="O1784" s="223">
        <f t="shared" si="27"/>
        <v>1782</v>
      </c>
    </row>
    <row r="1785" spans="1:15" x14ac:dyDescent="0.25">
      <c r="A1785" s="223" t="str">
        <f>IFERROR(IF(VLOOKUP($O1785,'APOIO-DESPESAS'!$A$3:$N$962,2,FALSE)="","",VLOOKUP($O1785,'APOIO-DESPESAS'!$A$3:$N$962,2,FALSE)),"")</f>
        <v/>
      </c>
      <c r="B1785" s="223" t="str">
        <f>IFERROR(IF(VLOOKUP($O1785,'APOIO-DESPESAS'!$A$3:$N$962,3,FALSE)="","",VLOOKUP($O1785,'APOIO-DESPESAS'!$A$3:$N$962,3,FALSE)),"")</f>
        <v/>
      </c>
      <c r="C1785" s="223" t="str">
        <f>IFERROR(IF(VLOOKUP($O1785,'APOIO-DESPESAS'!$A$3:$N$962,4,FALSE)="","",VLOOKUP($O1785,'APOIO-DESPESAS'!$A$3:$N$962,4,FALSE)),"")</f>
        <v/>
      </c>
      <c r="D1785" s="223" t="str">
        <f>IFERROR(IF(VLOOKUP($O1785,'APOIO-DESPESAS'!$A$3:$N$962,5,FALSE)="","",VLOOKUP($O1785,'APOIO-DESPESAS'!$A$3:$N$962,5,FALSE)),"")</f>
        <v/>
      </c>
      <c r="E1785" s="223" t="str">
        <f>IFERROR(IF(VLOOKUP($O1785,'APOIO-DESPESAS'!$A$3:$N$962,6,FALSE)="","",VLOOKUP($O1785,'APOIO-DESPESAS'!$A$3:$N$962,6,FALSE)),"")</f>
        <v/>
      </c>
      <c r="F1785" s="223" t="str">
        <f>IFERROR(IF(VLOOKUP($O1785,'APOIO-DESPESAS'!$A$3:$N$962,7,FALSE)="","",VLOOKUP($O1785,'APOIO-DESPESAS'!$A$3:$N$962,7,FALSE)),"")</f>
        <v/>
      </c>
      <c r="G1785" s="223" t="str">
        <f>IFERROR(IF(VLOOKUP($O1785,'APOIO-DESPESAS'!$A$3:$N$962,8,FALSE)="","",VLOOKUP($O1785,'APOIO-DESPESAS'!$A$3:$N$962,8,FALSE)),"")</f>
        <v/>
      </c>
      <c r="H1785" s="223" t="str">
        <f>IFERROR(IF(VLOOKUP($O1785,'APOIO-DESPESAS'!$A$3:$N$962,9,FALSE)="","",VLOOKUP($O1785,'APOIO-DESPESAS'!$A$3:$N$962,9,FALSE)),"")</f>
        <v/>
      </c>
      <c r="I1785" s="223" t="str">
        <f>IFERROR(IF(VLOOKUP($O1785,'APOIO-DESPESAS'!$A$3:$N$962,10,FALSE)="","",VLOOKUP($O1785,'APOIO-DESPESAS'!$A$3:$N$962,10,FALSE)),"")</f>
        <v/>
      </c>
      <c r="J1785" s="223" t="str">
        <f>IFERROR(IF(VLOOKUP($O1785,'APOIO-DESPESAS'!$A$3:$N$962,11,FALSE)="","",VLOOKUP($O1785,'APOIO-DESPESAS'!$A$3:$N$962,11,FALSE)),"")</f>
        <v/>
      </c>
      <c r="K1785" s="223" t="str">
        <f>IFERROR(IF(VLOOKUP($O1785,'APOIO-DESPESAS'!$A$3:$N$962,12,FALSE)="","",VLOOKUP($O1785,'APOIO-DESPESAS'!$A$3:$N$962,12,FALSE)),"")</f>
        <v/>
      </c>
      <c r="L1785" s="223" t="str">
        <f>IFERROR(IF(VLOOKUP($O1785,'APOIO-DESPESAS'!$A$3:$N$962,13,FALSE)="","",VLOOKUP($O1785,'APOIO-DESPESAS'!$A$3:$N$962,13,FALSE)),"")</f>
        <v/>
      </c>
      <c r="M1785" s="223" t="str">
        <f>IFERROR(IF(VLOOKUP($O1785,'APOIO-DESPESAS'!$A$3:$N$962,14,FALSE)="","",VLOOKUP($O1785,'APOIO-DESPESAS'!$A$3:$N$962,14,FALSE)),"")</f>
        <v/>
      </c>
      <c r="O1785" s="223">
        <f t="shared" si="27"/>
        <v>1783</v>
      </c>
    </row>
    <row r="1786" spans="1:15" x14ac:dyDescent="0.25">
      <c r="A1786" s="223" t="str">
        <f>IFERROR(IF(VLOOKUP($O1786,'APOIO-DESPESAS'!$A$3:$N$962,2,FALSE)="","",VLOOKUP($O1786,'APOIO-DESPESAS'!$A$3:$N$962,2,FALSE)),"")</f>
        <v/>
      </c>
      <c r="B1786" s="223" t="str">
        <f>IFERROR(IF(VLOOKUP($O1786,'APOIO-DESPESAS'!$A$3:$N$962,3,FALSE)="","",VLOOKUP($O1786,'APOIO-DESPESAS'!$A$3:$N$962,3,FALSE)),"")</f>
        <v/>
      </c>
      <c r="C1786" s="223" t="str">
        <f>IFERROR(IF(VLOOKUP($O1786,'APOIO-DESPESAS'!$A$3:$N$962,4,FALSE)="","",VLOOKUP($O1786,'APOIO-DESPESAS'!$A$3:$N$962,4,FALSE)),"")</f>
        <v/>
      </c>
      <c r="D1786" s="223" t="str">
        <f>IFERROR(IF(VLOOKUP($O1786,'APOIO-DESPESAS'!$A$3:$N$962,5,FALSE)="","",VLOOKUP($O1786,'APOIO-DESPESAS'!$A$3:$N$962,5,FALSE)),"")</f>
        <v/>
      </c>
      <c r="E1786" s="223" t="str">
        <f>IFERROR(IF(VLOOKUP($O1786,'APOIO-DESPESAS'!$A$3:$N$962,6,FALSE)="","",VLOOKUP($O1786,'APOIO-DESPESAS'!$A$3:$N$962,6,FALSE)),"")</f>
        <v/>
      </c>
      <c r="F1786" s="223" t="str">
        <f>IFERROR(IF(VLOOKUP($O1786,'APOIO-DESPESAS'!$A$3:$N$962,7,FALSE)="","",VLOOKUP($O1786,'APOIO-DESPESAS'!$A$3:$N$962,7,FALSE)),"")</f>
        <v/>
      </c>
      <c r="G1786" s="223" t="str">
        <f>IFERROR(IF(VLOOKUP($O1786,'APOIO-DESPESAS'!$A$3:$N$962,8,FALSE)="","",VLOOKUP($O1786,'APOIO-DESPESAS'!$A$3:$N$962,8,FALSE)),"")</f>
        <v/>
      </c>
      <c r="H1786" s="223" t="str">
        <f>IFERROR(IF(VLOOKUP($O1786,'APOIO-DESPESAS'!$A$3:$N$962,9,FALSE)="","",VLOOKUP($O1786,'APOIO-DESPESAS'!$A$3:$N$962,9,FALSE)),"")</f>
        <v/>
      </c>
      <c r="I1786" s="223" t="str">
        <f>IFERROR(IF(VLOOKUP($O1786,'APOIO-DESPESAS'!$A$3:$N$962,10,FALSE)="","",VLOOKUP($O1786,'APOIO-DESPESAS'!$A$3:$N$962,10,FALSE)),"")</f>
        <v/>
      </c>
      <c r="J1786" s="223" t="str">
        <f>IFERROR(IF(VLOOKUP($O1786,'APOIO-DESPESAS'!$A$3:$N$962,11,FALSE)="","",VLOOKUP($O1786,'APOIO-DESPESAS'!$A$3:$N$962,11,FALSE)),"")</f>
        <v/>
      </c>
      <c r="K1786" s="223" t="str">
        <f>IFERROR(IF(VLOOKUP($O1786,'APOIO-DESPESAS'!$A$3:$N$962,12,FALSE)="","",VLOOKUP($O1786,'APOIO-DESPESAS'!$A$3:$N$962,12,FALSE)),"")</f>
        <v/>
      </c>
      <c r="L1786" s="223" t="str">
        <f>IFERROR(IF(VLOOKUP($O1786,'APOIO-DESPESAS'!$A$3:$N$962,13,FALSE)="","",VLOOKUP($O1786,'APOIO-DESPESAS'!$A$3:$N$962,13,FALSE)),"")</f>
        <v/>
      </c>
      <c r="M1786" s="223" t="str">
        <f>IFERROR(IF(VLOOKUP($O1786,'APOIO-DESPESAS'!$A$3:$N$962,14,FALSE)="","",VLOOKUP($O1786,'APOIO-DESPESAS'!$A$3:$N$962,14,FALSE)),"")</f>
        <v/>
      </c>
      <c r="O1786" s="223">
        <f t="shared" si="27"/>
        <v>1784</v>
      </c>
    </row>
    <row r="1787" spans="1:15" x14ac:dyDescent="0.25">
      <c r="A1787" s="223" t="str">
        <f>IFERROR(IF(VLOOKUP($O1787,'APOIO-DESPESAS'!$A$3:$N$962,2,FALSE)="","",VLOOKUP($O1787,'APOIO-DESPESAS'!$A$3:$N$962,2,FALSE)),"")</f>
        <v/>
      </c>
      <c r="B1787" s="223" t="str">
        <f>IFERROR(IF(VLOOKUP($O1787,'APOIO-DESPESAS'!$A$3:$N$962,3,FALSE)="","",VLOOKUP($O1787,'APOIO-DESPESAS'!$A$3:$N$962,3,FALSE)),"")</f>
        <v/>
      </c>
      <c r="C1787" s="223" t="str">
        <f>IFERROR(IF(VLOOKUP($O1787,'APOIO-DESPESAS'!$A$3:$N$962,4,FALSE)="","",VLOOKUP($O1787,'APOIO-DESPESAS'!$A$3:$N$962,4,FALSE)),"")</f>
        <v/>
      </c>
      <c r="D1787" s="223" t="str">
        <f>IFERROR(IF(VLOOKUP($O1787,'APOIO-DESPESAS'!$A$3:$N$962,5,FALSE)="","",VLOOKUP($O1787,'APOIO-DESPESAS'!$A$3:$N$962,5,FALSE)),"")</f>
        <v/>
      </c>
      <c r="E1787" s="223" t="str">
        <f>IFERROR(IF(VLOOKUP($O1787,'APOIO-DESPESAS'!$A$3:$N$962,6,FALSE)="","",VLOOKUP($O1787,'APOIO-DESPESAS'!$A$3:$N$962,6,FALSE)),"")</f>
        <v/>
      </c>
      <c r="F1787" s="223" t="str">
        <f>IFERROR(IF(VLOOKUP($O1787,'APOIO-DESPESAS'!$A$3:$N$962,7,FALSE)="","",VLOOKUP($O1787,'APOIO-DESPESAS'!$A$3:$N$962,7,FALSE)),"")</f>
        <v/>
      </c>
      <c r="G1787" s="223" t="str">
        <f>IFERROR(IF(VLOOKUP($O1787,'APOIO-DESPESAS'!$A$3:$N$962,8,FALSE)="","",VLOOKUP($O1787,'APOIO-DESPESAS'!$A$3:$N$962,8,FALSE)),"")</f>
        <v/>
      </c>
      <c r="H1787" s="223" t="str">
        <f>IFERROR(IF(VLOOKUP($O1787,'APOIO-DESPESAS'!$A$3:$N$962,9,FALSE)="","",VLOOKUP($O1787,'APOIO-DESPESAS'!$A$3:$N$962,9,FALSE)),"")</f>
        <v/>
      </c>
      <c r="I1787" s="223" t="str">
        <f>IFERROR(IF(VLOOKUP($O1787,'APOIO-DESPESAS'!$A$3:$N$962,10,FALSE)="","",VLOOKUP($O1787,'APOIO-DESPESAS'!$A$3:$N$962,10,FALSE)),"")</f>
        <v/>
      </c>
      <c r="J1787" s="223" t="str">
        <f>IFERROR(IF(VLOOKUP($O1787,'APOIO-DESPESAS'!$A$3:$N$962,11,FALSE)="","",VLOOKUP($O1787,'APOIO-DESPESAS'!$A$3:$N$962,11,FALSE)),"")</f>
        <v/>
      </c>
      <c r="K1787" s="223" t="str">
        <f>IFERROR(IF(VLOOKUP($O1787,'APOIO-DESPESAS'!$A$3:$N$962,12,FALSE)="","",VLOOKUP($O1787,'APOIO-DESPESAS'!$A$3:$N$962,12,FALSE)),"")</f>
        <v/>
      </c>
      <c r="L1787" s="223" t="str">
        <f>IFERROR(IF(VLOOKUP($O1787,'APOIO-DESPESAS'!$A$3:$N$962,13,FALSE)="","",VLOOKUP($O1787,'APOIO-DESPESAS'!$A$3:$N$962,13,FALSE)),"")</f>
        <v/>
      </c>
      <c r="M1787" s="223" t="str">
        <f>IFERROR(IF(VLOOKUP($O1787,'APOIO-DESPESAS'!$A$3:$N$962,14,FALSE)="","",VLOOKUP($O1787,'APOIO-DESPESAS'!$A$3:$N$962,14,FALSE)),"")</f>
        <v/>
      </c>
      <c r="O1787" s="223">
        <f t="shared" si="27"/>
        <v>1785</v>
      </c>
    </row>
    <row r="1788" spans="1:15" x14ac:dyDescent="0.25">
      <c r="A1788" s="223" t="str">
        <f>IFERROR(IF(VLOOKUP($O1788,'APOIO-DESPESAS'!$A$3:$N$962,2,FALSE)="","",VLOOKUP($O1788,'APOIO-DESPESAS'!$A$3:$N$962,2,FALSE)),"")</f>
        <v/>
      </c>
      <c r="B1788" s="223" t="str">
        <f>IFERROR(IF(VLOOKUP($O1788,'APOIO-DESPESAS'!$A$3:$N$962,3,FALSE)="","",VLOOKUP($O1788,'APOIO-DESPESAS'!$A$3:$N$962,3,FALSE)),"")</f>
        <v/>
      </c>
      <c r="C1788" s="223" t="str">
        <f>IFERROR(IF(VLOOKUP($O1788,'APOIO-DESPESAS'!$A$3:$N$962,4,FALSE)="","",VLOOKUP($O1788,'APOIO-DESPESAS'!$A$3:$N$962,4,FALSE)),"")</f>
        <v/>
      </c>
      <c r="D1788" s="223" t="str">
        <f>IFERROR(IF(VLOOKUP($O1788,'APOIO-DESPESAS'!$A$3:$N$962,5,FALSE)="","",VLOOKUP($O1788,'APOIO-DESPESAS'!$A$3:$N$962,5,FALSE)),"")</f>
        <v/>
      </c>
      <c r="E1788" s="223" t="str">
        <f>IFERROR(IF(VLOOKUP($O1788,'APOIO-DESPESAS'!$A$3:$N$962,6,FALSE)="","",VLOOKUP($O1788,'APOIO-DESPESAS'!$A$3:$N$962,6,FALSE)),"")</f>
        <v/>
      </c>
      <c r="F1788" s="223" t="str">
        <f>IFERROR(IF(VLOOKUP($O1788,'APOIO-DESPESAS'!$A$3:$N$962,7,FALSE)="","",VLOOKUP($O1788,'APOIO-DESPESAS'!$A$3:$N$962,7,FALSE)),"")</f>
        <v/>
      </c>
      <c r="G1788" s="223" t="str">
        <f>IFERROR(IF(VLOOKUP($O1788,'APOIO-DESPESAS'!$A$3:$N$962,8,FALSE)="","",VLOOKUP($O1788,'APOIO-DESPESAS'!$A$3:$N$962,8,FALSE)),"")</f>
        <v/>
      </c>
      <c r="H1788" s="223" t="str">
        <f>IFERROR(IF(VLOOKUP($O1788,'APOIO-DESPESAS'!$A$3:$N$962,9,FALSE)="","",VLOOKUP($O1788,'APOIO-DESPESAS'!$A$3:$N$962,9,FALSE)),"")</f>
        <v/>
      </c>
      <c r="I1788" s="223" t="str">
        <f>IFERROR(IF(VLOOKUP($O1788,'APOIO-DESPESAS'!$A$3:$N$962,10,FALSE)="","",VLOOKUP($O1788,'APOIO-DESPESAS'!$A$3:$N$962,10,FALSE)),"")</f>
        <v/>
      </c>
      <c r="J1788" s="223" t="str">
        <f>IFERROR(IF(VLOOKUP($O1788,'APOIO-DESPESAS'!$A$3:$N$962,11,FALSE)="","",VLOOKUP($O1788,'APOIO-DESPESAS'!$A$3:$N$962,11,FALSE)),"")</f>
        <v/>
      </c>
      <c r="K1788" s="223" t="str">
        <f>IFERROR(IF(VLOOKUP($O1788,'APOIO-DESPESAS'!$A$3:$N$962,12,FALSE)="","",VLOOKUP($O1788,'APOIO-DESPESAS'!$A$3:$N$962,12,FALSE)),"")</f>
        <v/>
      </c>
      <c r="L1788" s="223" t="str">
        <f>IFERROR(IF(VLOOKUP($O1788,'APOIO-DESPESAS'!$A$3:$N$962,13,FALSE)="","",VLOOKUP($O1788,'APOIO-DESPESAS'!$A$3:$N$962,13,FALSE)),"")</f>
        <v/>
      </c>
      <c r="M1788" s="223" t="str">
        <f>IFERROR(IF(VLOOKUP($O1788,'APOIO-DESPESAS'!$A$3:$N$962,14,FALSE)="","",VLOOKUP($O1788,'APOIO-DESPESAS'!$A$3:$N$962,14,FALSE)),"")</f>
        <v/>
      </c>
      <c r="O1788" s="223">
        <f t="shared" si="27"/>
        <v>1786</v>
      </c>
    </row>
    <row r="1789" spans="1:15" x14ac:dyDescent="0.25">
      <c r="A1789" s="223" t="str">
        <f>IFERROR(IF(VLOOKUP($O1789,'APOIO-DESPESAS'!$A$3:$N$962,2,FALSE)="","",VLOOKUP($O1789,'APOIO-DESPESAS'!$A$3:$N$962,2,FALSE)),"")</f>
        <v/>
      </c>
      <c r="B1789" s="223" t="str">
        <f>IFERROR(IF(VLOOKUP($O1789,'APOIO-DESPESAS'!$A$3:$N$962,3,FALSE)="","",VLOOKUP($O1789,'APOIO-DESPESAS'!$A$3:$N$962,3,FALSE)),"")</f>
        <v/>
      </c>
      <c r="C1789" s="223" t="str">
        <f>IFERROR(IF(VLOOKUP($O1789,'APOIO-DESPESAS'!$A$3:$N$962,4,FALSE)="","",VLOOKUP($O1789,'APOIO-DESPESAS'!$A$3:$N$962,4,FALSE)),"")</f>
        <v/>
      </c>
      <c r="D1789" s="223" t="str">
        <f>IFERROR(IF(VLOOKUP($O1789,'APOIO-DESPESAS'!$A$3:$N$962,5,FALSE)="","",VLOOKUP($O1789,'APOIO-DESPESAS'!$A$3:$N$962,5,FALSE)),"")</f>
        <v/>
      </c>
      <c r="E1789" s="223" t="str">
        <f>IFERROR(IF(VLOOKUP($O1789,'APOIO-DESPESAS'!$A$3:$N$962,6,FALSE)="","",VLOOKUP($O1789,'APOIO-DESPESAS'!$A$3:$N$962,6,FALSE)),"")</f>
        <v/>
      </c>
      <c r="F1789" s="223" t="str">
        <f>IFERROR(IF(VLOOKUP($O1789,'APOIO-DESPESAS'!$A$3:$N$962,7,FALSE)="","",VLOOKUP($O1789,'APOIO-DESPESAS'!$A$3:$N$962,7,FALSE)),"")</f>
        <v/>
      </c>
      <c r="G1789" s="223" t="str">
        <f>IFERROR(IF(VLOOKUP($O1789,'APOIO-DESPESAS'!$A$3:$N$962,8,FALSE)="","",VLOOKUP($O1789,'APOIO-DESPESAS'!$A$3:$N$962,8,FALSE)),"")</f>
        <v/>
      </c>
      <c r="H1789" s="223" t="str">
        <f>IFERROR(IF(VLOOKUP($O1789,'APOIO-DESPESAS'!$A$3:$N$962,9,FALSE)="","",VLOOKUP($O1789,'APOIO-DESPESAS'!$A$3:$N$962,9,FALSE)),"")</f>
        <v/>
      </c>
      <c r="I1789" s="223" t="str">
        <f>IFERROR(IF(VLOOKUP($O1789,'APOIO-DESPESAS'!$A$3:$N$962,10,FALSE)="","",VLOOKUP($O1789,'APOIO-DESPESAS'!$A$3:$N$962,10,FALSE)),"")</f>
        <v/>
      </c>
      <c r="J1789" s="223" t="str">
        <f>IFERROR(IF(VLOOKUP($O1789,'APOIO-DESPESAS'!$A$3:$N$962,11,FALSE)="","",VLOOKUP($O1789,'APOIO-DESPESAS'!$A$3:$N$962,11,FALSE)),"")</f>
        <v/>
      </c>
      <c r="K1789" s="223" t="str">
        <f>IFERROR(IF(VLOOKUP($O1789,'APOIO-DESPESAS'!$A$3:$N$962,12,FALSE)="","",VLOOKUP($O1789,'APOIO-DESPESAS'!$A$3:$N$962,12,FALSE)),"")</f>
        <v/>
      </c>
      <c r="L1789" s="223" t="str">
        <f>IFERROR(IF(VLOOKUP($O1789,'APOIO-DESPESAS'!$A$3:$N$962,13,FALSE)="","",VLOOKUP($O1789,'APOIO-DESPESAS'!$A$3:$N$962,13,FALSE)),"")</f>
        <v/>
      </c>
      <c r="M1789" s="223" t="str">
        <f>IFERROR(IF(VLOOKUP($O1789,'APOIO-DESPESAS'!$A$3:$N$962,14,FALSE)="","",VLOOKUP($O1789,'APOIO-DESPESAS'!$A$3:$N$962,14,FALSE)),"")</f>
        <v/>
      </c>
      <c r="O1789" s="223">
        <f t="shared" si="27"/>
        <v>1787</v>
      </c>
    </row>
    <row r="1790" spans="1:15" x14ac:dyDescent="0.25">
      <c r="A1790" s="223" t="str">
        <f>IFERROR(IF(VLOOKUP($O1790,'APOIO-DESPESAS'!$A$3:$N$962,2,FALSE)="","",VLOOKUP($O1790,'APOIO-DESPESAS'!$A$3:$N$962,2,FALSE)),"")</f>
        <v/>
      </c>
      <c r="B1790" s="223" t="str">
        <f>IFERROR(IF(VLOOKUP($O1790,'APOIO-DESPESAS'!$A$3:$N$962,3,FALSE)="","",VLOOKUP($O1790,'APOIO-DESPESAS'!$A$3:$N$962,3,FALSE)),"")</f>
        <v/>
      </c>
      <c r="C1790" s="223" t="str">
        <f>IFERROR(IF(VLOOKUP($O1790,'APOIO-DESPESAS'!$A$3:$N$962,4,FALSE)="","",VLOOKUP($O1790,'APOIO-DESPESAS'!$A$3:$N$962,4,FALSE)),"")</f>
        <v/>
      </c>
      <c r="D1790" s="223" t="str">
        <f>IFERROR(IF(VLOOKUP($O1790,'APOIO-DESPESAS'!$A$3:$N$962,5,FALSE)="","",VLOOKUP($O1790,'APOIO-DESPESAS'!$A$3:$N$962,5,FALSE)),"")</f>
        <v/>
      </c>
      <c r="E1790" s="223" t="str">
        <f>IFERROR(IF(VLOOKUP($O1790,'APOIO-DESPESAS'!$A$3:$N$962,6,FALSE)="","",VLOOKUP($O1790,'APOIO-DESPESAS'!$A$3:$N$962,6,FALSE)),"")</f>
        <v/>
      </c>
      <c r="F1790" s="223" t="str">
        <f>IFERROR(IF(VLOOKUP($O1790,'APOIO-DESPESAS'!$A$3:$N$962,7,FALSE)="","",VLOOKUP($O1790,'APOIO-DESPESAS'!$A$3:$N$962,7,FALSE)),"")</f>
        <v/>
      </c>
      <c r="G1790" s="223" t="str">
        <f>IFERROR(IF(VLOOKUP($O1790,'APOIO-DESPESAS'!$A$3:$N$962,8,FALSE)="","",VLOOKUP($O1790,'APOIO-DESPESAS'!$A$3:$N$962,8,FALSE)),"")</f>
        <v/>
      </c>
      <c r="H1790" s="223" t="str">
        <f>IFERROR(IF(VLOOKUP($O1790,'APOIO-DESPESAS'!$A$3:$N$962,9,FALSE)="","",VLOOKUP($O1790,'APOIO-DESPESAS'!$A$3:$N$962,9,FALSE)),"")</f>
        <v/>
      </c>
      <c r="I1790" s="223" t="str">
        <f>IFERROR(IF(VLOOKUP($O1790,'APOIO-DESPESAS'!$A$3:$N$962,10,FALSE)="","",VLOOKUP($O1790,'APOIO-DESPESAS'!$A$3:$N$962,10,FALSE)),"")</f>
        <v/>
      </c>
      <c r="J1790" s="223" t="str">
        <f>IFERROR(IF(VLOOKUP($O1790,'APOIO-DESPESAS'!$A$3:$N$962,11,FALSE)="","",VLOOKUP($O1790,'APOIO-DESPESAS'!$A$3:$N$962,11,FALSE)),"")</f>
        <v/>
      </c>
      <c r="K1790" s="223" t="str">
        <f>IFERROR(IF(VLOOKUP($O1790,'APOIO-DESPESAS'!$A$3:$N$962,12,FALSE)="","",VLOOKUP($O1790,'APOIO-DESPESAS'!$A$3:$N$962,12,FALSE)),"")</f>
        <v/>
      </c>
      <c r="L1790" s="223" t="str">
        <f>IFERROR(IF(VLOOKUP($O1790,'APOIO-DESPESAS'!$A$3:$N$962,13,FALSE)="","",VLOOKUP($O1790,'APOIO-DESPESAS'!$A$3:$N$962,13,FALSE)),"")</f>
        <v/>
      </c>
      <c r="M1790" s="223" t="str">
        <f>IFERROR(IF(VLOOKUP($O1790,'APOIO-DESPESAS'!$A$3:$N$962,14,FALSE)="","",VLOOKUP($O1790,'APOIO-DESPESAS'!$A$3:$N$962,14,FALSE)),"")</f>
        <v/>
      </c>
      <c r="O1790" s="223">
        <f t="shared" si="27"/>
        <v>1788</v>
      </c>
    </row>
    <row r="1791" spans="1:15" x14ac:dyDescent="0.25">
      <c r="A1791" s="223" t="str">
        <f>IFERROR(IF(VLOOKUP($O1791,'APOIO-DESPESAS'!$A$3:$N$962,2,FALSE)="","",VLOOKUP($O1791,'APOIO-DESPESAS'!$A$3:$N$962,2,FALSE)),"")</f>
        <v/>
      </c>
      <c r="B1791" s="223" t="str">
        <f>IFERROR(IF(VLOOKUP($O1791,'APOIO-DESPESAS'!$A$3:$N$962,3,FALSE)="","",VLOOKUP($O1791,'APOIO-DESPESAS'!$A$3:$N$962,3,FALSE)),"")</f>
        <v/>
      </c>
      <c r="C1791" s="223" t="str">
        <f>IFERROR(IF(VLOOKUP($O1791,'APOIO-DESPESAS'!$A$3:$N$962,4,FALSE)="","",VLOOKUP($O1791,'APOIO-DESPESAS'!$A$3:$N$962,4,FALSE)),"")</f>
        <v/>
      </c>
      <c r="D1791" s="223" t="str">
        <f>IFERROR(IF(VLOOKUP($O1791,'APOIO-DESPESAS'!$A$3:$N$962,5,FALSE)="","",VLOOKUP($O1791,'APOIO-DESPESAS'!$A$3:$N$962,5,FALSE)),"")</f>
        <v/>
      </c>
      <c r="E1791" s="223" t="str">
        <f>IFERROR(IF(VLOOKUP($O1791,'APOIO-DESPESAS'!$A$3:$N$962,6,FALSE)="","",VLOOKUP($O1791,'APOIO-DESPESAS'!$A$3:$N$962,6,FALSE)),"")</f>
        <v/>
      </c>
      <c r="F1791" s="223" t="str">
        <f>IFERROR(IF(VLOOKUP($O1791,'APOIO-DESPESAS'!$A$3:$N$962,7,FALSE)="","",VLOOKUP($O1791,'APOIO-DESPESAS'!$A$3:$N$962,7,FALSE)),"")</f>
        <v/>
      </c>
      <c r="G1791" s="223" t="str">
        <f>IFERROR(IF(VLOOKUP($O1791,'APOIO-DESPESAS'!$A$3:$N$962,8,FALSE)="","",VLOOKUP($O1791,'APOIO-DESPESAS'!$A$3:$N$962,8,FALSE)),"")</f>
        <v/>
      </c>
      <c r="H1791" s="223" t="str">
        <f>IFERROR(IF(VLOOKUP($O1791,'APOIO-DESPESAS'!$A$3:$N$962,9,FALSE)="","",VLOOKUP($O1791,'APOIO-DESPESAS'!$A$3:$N$962,9,FALSE)),"")</f>
        <v/>
      </c>
      <c r="I1791" s="223" t="str">
        <f>IFERROR(IF(VLOOKUP($O1791,'APOIO-DESPESAS'!$A$3:$N$962,10,FALSE)="","",VLOOKUP($O1791,'APOIO-DESPESAS'!$A$3:$N$962,10,FALSE)),"")</f>
        <v/>
      </c>
      <c r="J1791" s="223" t="str">
        <f>IFERROR(IF(VLOOKUP($O1791,'APOIO-DESPESAS'!$A$3:$N$962,11,FALSE)="","",VLOOKUP($O1791,'APOIO-DESPESAS'!$A$3:$N$962,11,FALSE)),"")</f>
        <v/>
      </c>
      <c r="K1791" s="223" t="str">
        <f>IFERROR(IF(VLOOKUP($O1791,'APOIO-DESPESAS'!$A$3:$N$962,12,FALSE)="","",VLOOKUP($O1791,'APOIO-DESPESAS'!$A$3:$N$962,12,FALSE)),"")</f>
        <v/>
      </c>
      <c r="L1791" s="223" t="str">
        <f>IFERROR(IF(VLOOKUP($O1791,'APOIO-DESPESAS'!$A$3:$N$962,13,FALSE)="","",VLOOKUP($O1791,'APOIO-DESPESAS'!$A$3:$N$962,13,FALSE)),"")</f>
        <v/>
      </c>
      <c r="M1791" s="223" t="str">
        <f>IFERROR(IF(VLOOKUP($O1791,'APOIO-DESPESAS'!$A$3:$N$962,14,FALSE)="","",VLOOKUP($O1791,'APOIO-DESPESAS'!$A$3:$N$962,14,FALSE)),"")</f>
        <v/>
      </c>
      <c r="O1791" s="223">
        <f t="shared" si="27"/>
        <v>1789</v>
      </c>
    </row>
    <row r="1792" spans="1:15" x14ac:dyDescent="0.25">
      <c r="A1792" s="223" t="str">
        <f>IFERROR(IF(VLOOKUP($O1792,'APOIO-DESPESAS'!$A$3:$N$962,2,FALSE)="","",VLOOKUP($O1792,'APOIO-DESPESAS'!$A$3:$N$962,2,FALSE)),"")</f>
        <v/>
      </c>
      <c r="B1792" s="223" t="str">
        <f>IFERROR(IF(VLOOKUP($O1792,'APOIO-DESPESAS'!$A$3:$N$962,3,FALSE)="","",VLOOKUP($O1792,'APOIO-DESPESAS'!$A$3:$N$962,3,FALSE)),"")</f>
        <v/>
      </c>
      <c r="C1792" s="223" t="str">
        <f>IFERROR(IF(VLOOKUP($O1792,'APOIO-DESPESAS'!$A$3:$N$962,4,FALSE)="","",VLOOKUP($O1792,'APOIO-DESPESAS'!$A$3:$N$962,4,FALSE)),"")</f>
        <v/>
      </c>
      <c r="D1792" s="223" t="str">
        <f>IFERROR(IF(VLOOKUP($O1792,'APOIO-DESPESAS'!$A$3:$N$962,5,FALSE)="","",VLOOKUP($O1792,'APOIO-DESPESAS'!$A$3:$N$962,5,FALSE)),"")</f>
        <v/>
      </c>
      <c r="E1792" s="223" t="str">
        <f>IFERROR(IF(VLOOKUP($O1792,'APOIO-DESPESAS'!$A$3:$N$962,6,FALSE)="","",VLOOKUP($O1792,'APOIO-DESPESAS'!$A$3:$N$962,6,FALSE)),"")</f>
        <v/>
      </c>
      <c r="F1792" s="223" t="str">
        <f>IFERROR(IF(VLOOKUP($O1792,'APOIO-DESPESAS'!$A$3:$N$962,7,FALSE)="","",VLOOKUP($O1792,'APOIO-DESPESAS'!$A$3:$N$962,7,FALSE)),"")</f>
        <v/>
      </c>
      <c r="G1792" s="223" t="str">
        <f>IFERROR(IF(VLOOKUP($O1792,'APOIO-DESPESAS'!$A$3:$N$962,8,FALSE)="","",VLOOKUP($O1792,'APOIO-DESPESAS'!$A$3:$N$962,8,FALSE)),"")</f>
        <v/>
      </c>
      <c r="H1792" s="223" t="str">
        <f>IFERROR(IF(VLOOKUP($O1792,'APOIO-DESPESAS'!$A$3:$N$962,9,FALSE)="","",VLOOKUP($O1792,'APOIO-DESPESAS'!$A$3:$N$962,9,FALSE)),"")</f>
        <v/>
      </c>
      <c r="I1792" s="223" t="str">
        <f>IFERROR(IF(VLOOKUP($O1792,'APOIO-DESPESAS'!$A$3:$N$962,10,FALSE)="","",VLOOKUP($O1792,'APOIO-DESPESAS'!$A$3:$N$962,10,FALSE)),"")</f>
        <v/>
      </c>
      <c r="J1792" s="223" t="str">
        <f>IFERROR(IF(VLOOKUP($O1792,'APOIO-DESPESAS'!$A$3:$N$962,11,FALSE)="","",VLOOKUP($O1792,'APOIO-DESPESAS'!$A$3:$N$962,11,FALSE)),"")</f>
        <v/>
      </c>
      <c r="K1792" s="223" t="str">
        <f>IFERROR(IF(VLOOKUP($O1792,'APOIO-DESPESAS'!$A$3:$N$962,12,FALSE)="","",VLOOKUP($O1792,'APOIO-DESPESAS'!$A$3:$N$962,12,FALSE)),"")</f>
        <v/>
      </c>
      <c r="L1792" s="223" t="str">
        <f>IFERROR(IF(VLOOKUP($O1792,'APOIO-DESPESAS'!$A$3:$N$962,13,FALSE)="","",VLOOKUP($O1792,'APOIO-DESPESAS'!$A$3:$N$962,13,FALSE)),"")</f>
        <v/>
      </c>
      <c r="M1792" s="223" t="str">
        <f>IFERROR(IF(VLOOKUP($O1792,'APOIO-DESPESAS'!$A$3:$N$962,14,FALSE)="","",VLOOKUP($O1792,'APOIO-DESPESAS'!$A$3:$N$962,14,FALSE)),"")</f>
        <v/>
      </c>
      <c r="O1792" s="223">
        <f t="shared" si="27"/>
        <v>1790</v>
      </c>
    </row>
    <row r="1793" spans="1:15" x14ac:dyDescent="0.25">
      <c r="A1793" s="223" t="str">
        <f>IFERROR(IF(VLOOKUP($O1793,'APOIO-DESPESAS'!$A$3:$N$962,2,FALSE)="","",VLOOKUP($O1793,'APOIO-DESPESAS'!$A$3:$N$962,2,FALSE)),"")</f>
        <v/>
      </c>
      <c r="B1793" s="223" t="str">
        <f>IFERROR(IF(VLOOKUP($O1793,'APOIO-DESPESAS'!$A$3:$N$962,3,FALSE)="","",VLOOKUP($O1793,'APOIO-DESPESAS'!$A$3:$N$962,3,FALSE)),"")</f>
        <v/>
      </c>
      <c r="C1793" s="223" t="str">
        <f>IFERROR(IF(VLOOKUP($O1793,'APOIO-DESPESAS'!$A$3:$N$962,4,FALSE)="","",VLOOKUP($O1793,'APOIO-DESPESAS'!$A$3:$N$962,4,FALSE)),"")</f>
        <v/>
      </c>
      <c r="D1793" s="223" t="str">
        <f>IFERROR(IF(VLOOKUP($O1793,'APOIO-DESPESAS'!$A$3:$N$962,5,FALSE)="","",VLOOKUP($O1793,'APOIO-DESPESAS'!$A$3:$N$962,5,FALSE)),"")</f>
        <v/>
      </c>
      <c r="E1793" s="223" t="str">
        <f>IFERROR(IF(VLOOKUP($O1793,'APOIO-DESPESAS'!$A$3:$N$962,6,FALSE)="","",VLOOKUP($O1793,'APOIO-DESPESAS'!$A$3:$N$962,6,FALSE)),"")</f>
        <v/>
      </c>
      <c r="F1793" s="223" t="str">
        <f>IFERROR(IF(VLOOKUP($O1793,'APOIO-DESPESAS'!$A$3:$N$962,7,FALSE)="","",VLOOKUP($O1793,'APOIO-DESPESAS'!$A$3:$N$962,7,FALSE)),"")</f>
        <v/>
      </c>
      <c r="G1793" s="223" t="str">
        <f>IFERROR(IF(VLOOKUP($O1793,'APOIO-DESPESAS'!$A$3:$N$962,8,FALSE)="","",VLOOKUP($O1793,'APOIO-DESPESAS'!$A$3:$N$962,8,FALSE)),"")</f>
        <v/>
      </c>
      <c r="H1793" s="223" t="str">
        <f>IFERROR(IF(VLOOKUP($O1793,'APOIO-DESPESAS'!$A$3:$N$962,9,FALSE)="","",VLOOKUP($O1793,'APOIO-DESPESAS'!$A$3:$N$962,9,FALSE)),"")</f>
        <v/>
      </c>
      <c r="I1793" s="223" t="str">
        <f>IFERROR(IF(VLOOKUP($O1793,'APOIO-DESPESAS'!$A$3:$N$962,10,FALSE)="","",VLOOKUP($O1793,'APOIO-DESPESAS'!$A$3:$N$962,10,FALSE)),"")</f>
        <v/>
      </c>
      <c r="J1793" s="223" t="str">
        <f>IFERROR(IF(VLOOKUP($O1793,'APOIO-DESPESAS'!$A$3:$N$962,11,FALSE)="","",VLOOKUP($O1793,'APOIO-DESPESAS'!$A$3:$N$962,11,FALSE)),"")</f>
        <v/>
      </c>
      <c r="K1793" s="223" t="str">
        <f>IFERROR(IF(VLOOKUP($O1793,'APOIO-DESPESAS'!$A$3:$N$962,12,FALSE)="","",VLOOKUP($O1793,'APOIO-DESPESAS'!$A$3:$N$962,12,FALSE)),"")</f>
        <v/>
      </c>
      <c r="L1793" s="223" t="str">
        <f>IFERROR(IF(VLOOKUP($O1793,'APOIO-DESPESAS'!$A$3:$N$962,13,FALSE)="","",VLOOKUP($O1793,'APOIO-DESPESAS'!$A$3:$N$962,13,FALSE)),"")</f>
        <v/>
      </c>
      <c r="M1793" s="223" t="str">
        <f>IFERROR(IF(VLOOKUP($O1793,'APOIO-DESPESAS'!$A$3:$N$962,14,FALSE)="","",VLOOKUP($O1793,'APOIO-DESPESAS'!$A$3:$N$962,14,FALSE)),"")</f>
        <v/>
      </c>
      <c r="O1793" s="223">
        <f t="shared" si="27"/>
        <v>1791</v>
      </c>
    </row>
    <row r="1794" spans="1:15" x14ac:dyDescent="0.25">
      <c r="A1794" s="223" t="str">
        <f>IFERROR(IF(VLOOKUP($O1794,'APOIO-DESPESAS'!$A$3:$N$962,2,FALSE)="","",VLOOKUP($O1794,'APOIO-DESPESAS'!$A$3:$N$962,2,FALSE)),"")</f>
        <v/>
      </c>
      <c r="B1794" s="223" t="str">
        <f>IFERROR(IF(VLOOKUP($O1794,'APOIO-DESPESAS'!$A$3:$N$962,3,FALSE)="","",VLOOKUP($O1794,'APOIO-DESPESAS'!$A$3:$N$962,3,FALSE)),"")</f>
        <v/>
      </c>
      <c r="C1794" s="223" t="str">
        <f>IFERROR(IF(VLOOKUP($O1794,'APOIO-DESPESAS'!$A$3:$N$962,4,FALSE)="","",VLOOKUP($O1794,'APOIO-DESPESAS'!$A$3:$N$962,4,FALSE)),"")</f>
        <v/>
      </c>
      <c r="D1794" s="223" t="str">
        <f>IFERROR(IF(VLOOKUP($O1794,'APOIO-DESPESAS'!$A$3:$N$962,5,FALSE)="","",VLOOKUP($O1794,'APOIO-DESPESAS'!$A$3:$N$962,5,FALSE)),"")</f>
        <v/>
      </c>
      <c r="E1794" s="223" t="str">
        <f>IFERROR(IF(VLOOKUP($O1794,'APOIO-DESPESAS'!$A$3:$N$962,6,FALSE)="","",VLOOKUP($O1794,'APOIO-DESPESAS'!$A$3:$N$962,6,FALSE)),"")</f>
        <v/>
      </c>
      <c r="F1794" s="223" t="str">
        <f>IFERROR(IF(VLOOKUP($O1794,'APOIO-DESPESAS'!$A$3:$N$962,7,FALSE)="","",VLOOKUP($O1794,'APOIO-DESPESAS'!$A$3:$N$962,7,FALSE)),"")</f>
        <v/>
      </c>
      <c r="G1794" s="223" t="str">
        <f>IFERROR(IF(VLOOKUP($O1794,'APOIO-DESPESAS'!$A$3:$N$962,8,FALSE)="","",VLOOKUP($O1794,'APOIO-DESPESAS'!$A$3:$N$962,8,FALSE)),"")</f>
        <v/>
      </c>
      <c r="H1794" s="223" t="str">
        <f>IFERROR(IF(VLOOKUP($O1794,'APOIO-DESPESAS'!$A$3:$N$962,9,FALSE)="","",VLOOKUP($O1794,'APOIO-DESPESAS'!$A$3:$N$962,9,FALSE)),"")</f>
        <v/>
      </c>
      <c r="I1794" s="223" t="str">
        <f>IFERROR(IF(VLOOKUP($O1794,'APOIO-DESPESAS'!$A$3:$N$962,10,FALSE)="","",VLOOKUP($O1794,'APOIO-DESPESAS'!$A$3:$N$962,10,FALSE)),"")</f>
        <v/>
      </c>
      <c r="J1794" s="223" t="str">
        <f>IFERROR(IF(VLOOKUP($O1794,'APOIO-DESPESAS'!$A$3:$N$962,11,FALSE)="","",VLOOKUP($O1794,'APOIO-DESPESAS'!$A$3:$N$962,11,FALSE)),"")</f>
        <v/>
      </c>
      <c r="K1794" s="223" t="str">
        <f>IFERROR(IF(VLOOKUP($O1794,'APOIO-DESPESAS'!$A$3:$N$962,12,FALSE)="","",VLOOKUP($O1794,'APOIO-DESPESAS'!$A$3:$N$962,12,FALSE)),"")</f>
        <v/>
      </c>
      <c r="L1794" s="223" t="str">
        <f>IFERROR(IF(VLOOKUP($O1794,'APOIO-DESPESAS'!$A$3:$N$962,13,FALSE)="","",VLOOKUP($O1794,'APOIO-DESPESAS'!$A$3:$N$962,13,FALSE)),"")</f>
        <v/>
      </c>
      <c r="M1794" s="223" t="str">
        <f>IFERROR(IF(VLOOKUP($O1794,'APOIO-DESPESAS'!$A$3:$N$962,14,FALSE)="","",VLOOKUP($O1794,'APOIO-DESPESAS'!$A$3:$N$962,14,FALSE)),"")</f>
        <v/>
      </c>
      <c r="O1794" s="223">
        <f t="shared" si="27"/>
        <v>1792</v>
      </c>
    </row>
    <row r="1795" spans="1:15" x14ac:dyDescent="0.25">
      <c r="A1795" s="223" t="str">
        <f>IFERROR(IF(VLOOKUP($O1795,'APOIO-DESPESAS'!$A$3:$N$962,2,FALSE)="","",VLOOKUP($O1795,'APOIO-DESPESAS'!$A$3:$N$962,2,FALSE)),"")</f>
        <v/>
      </c>
      <c r="B1795" s="223" t="str">
        <f>IFERROR(IF(VLOOKUP($O1795,'APOIO-DESPESAS'!$A$3:$N$962,3,FALSE)="","",VLOOKUP($O1795,'APOIO-DESPESAS'!$A$3:$N$962,3,FALSE)),"")</f>
        <v/>
      </c>
      <c r="C1795" s="223" t="str">
        <f>IFERROR(IF(VLOOKUP($O1795,'APOIO-DESPESAS'!$A$3:$N$962,4,FALSE)="","",VLOOKUP($O1795,'APOIO-DESPESAS'!$A$3:$N$962,4,FALSE)),"")</f>
        <v/>
      </c>
      <c r="D1795" s="223" t="str">
        <f>IFERROR(IF(VLOOKUP($O1795,'APOIO-DESPESAS'!$A$3:$N$962,5,FALSE)="","",VLOOKUP($O1795,'APOIO-DESPESAS'!$A$3:$N$962,5,FALSE)),"")</f>
        <v/>
      </c>
      <c r="E1795" s="223" t="str">
        <f>IFERROR(IF(VLOOKUP($O1795,'APOIO-DESPESAS'!$A$3:$N$962,6,FALSE)="","",VLOOKUP($O1795,'APOIO-DESPESAS'!$A$3:$N$962,6,FALSE)),"")</f>
        <v/>
      </c>
      <c r="F1795" s="223" t="str">
        <f>IFERROR(IF(VLOOKUP($O1795,'APOIO-DESPESAS'!$A$3:$N$962,7,FALSE)="","",VLOOKUP($O1795,'APOIO-DESPESAS'!$A$3:$N$962,7,FALSE)),"")</f>
        <v/>
      </c>
      <c r="G1795" s="223" t="str">
        <f>IFERROR(IF(VLOOKUP($O1795,'APOIO-DESPESAS'!$A$3:$N$962,8,FALSE)="","",VLOOKUP($O1795,'APOIO-DESPESAS'!$A$3:$N$962,8,FALSE)),"")</f>
        <v/>
      </c>
      <c r="H1795" s="223" t="str">
        <f>IFERROR(IF(VLOOKUP($O1795,'APOIO-DESPESAS'!$A$3:$N$962,9,FALSE)="","",VLOOKUP($O1795,'APOIO-DESPESAS'!$A$3:$N$962,9,FALSE)),"")</f>
        <v/>
      </c>
      <c r="I1795" s="223" t="str">
        <f>IFERROR(IF(VLOOKUP($O1795,'APOIO-DESPESAS'!$A$3:$N$962,10,FALSE)="","",VLOOKUP($O1795,'APOIO-DESPESAS'!$A$3:$N$962,10,FALSE)),"")</f>
        <v/>
      </c>
      <c r="J1795" s="223" t="str">
        <f>IFERROR(IF(VLOOKUP($O1795,'APOIO-DESPESAS'!$A$3:$N$962,11,FALSE)="","",VLOOKUP($O1795,'APOIO-DESPESAS'!$A$3:$N$962,11,FALSE)),"")</f>
        <v/>
      </c>
      <c r="K1795" s="223" t="str">
        <f>IFERROR(IF(VLOOKUP($O1795,'APOIO-DESPESAS'!$A$3:$N$962,12,FALSE)="","",VLOOKUP($O1795,'APOIO-DESPESAS'!$A$3:$N$962,12,FALSE)),"")</f>
        <v/>
      </c>
      <c r="L1795" s="223" t="str">
        <f>IFERROR(IF(VLOOKUP($O1795,'APOIO-DESPESAS'!$A$3:$N$962,13,FALSE)="","",VLOOKUP($O1795,'APOIO-DESPESAS'!$A$3:$N$962,13,FALSE)),"")</f>
        <v/>
      </c>
      <c r="M1795" s="223" t="str">
        <f>IFERROR(IF(VLOOKUP($O1795,'APOIO-DESPESAS'!$A$3:$N$962,14,FALSE)="","",VLOOKUP($O1795,'APOIO-DESPESAS'!$A$3:$N$962,14,FALSE)),"")</f>
        <v/>
      </c>
      <c r="O1795" s="223">
        <f t="shared" si="27"/>
        <v>1793</v>
      </c>
    </row>
    <row r="1796" spans="1:15" x14ac:dyDescent="0.25">
      <c r="A1796" s="223" t="str">
        <f>IFERROR(IF(VLOOKUP($O1796,'APOIO-DESPESAS'!$A$3:$N$962,2,FALSE)="","",VLOOKUP($O1796,'APOIO-DESPESAS'!$A$3:$N$962,2,FALSE)),"")</f>
        <v/>
      </c>
      <c r="B1796" s="223" t="str">
        <f>IFERROR(IF(VLOOKUP($O1796,'APOIO-DESPESAS'!$A$3:$N$962,3,FALSE)="","",VLOOKUP($O1796,'APOIO-DESPESAS'!$A$3:$N$962,3,FALSE)),"")</f>
        <v/>
      </c>
      <c r="C1796" s="223" t="str">
        <f>IFERROR(IF(VLOOKUP($O1796,'APOIO-DESPESAS'!$A$3:$N$962,4,FALSE)="","",VLOOKUP($O1796,'APOIO-DESPESAS'!$A$3:$N$962,4,FALSE)),"")</f>
        <v/>
      </c>
      <c r="D1796" s="223" t="str">
        <f>IFERROR(IF(VLOOKUP($O1796,'APOIO-DESPESAS'!$A$3:$N$962,5,FALSE)="","",VLOOKUP($O1796,'APOIO-DESPESAS'!$A$3:$N$962,5,FALSE)),"")</f>
        <v/>
      </c>
      <c r="E1796" s="223" t="str">
        <f>IFERROR(IF(VLOOKUP($O1796,'APOIO-DESPESAS'!$A$3:$N$962,6,FALSE)="","",VLOOKUP($O1796,'APOIO-DESPESAS'!$A$3:$N$962,6,FALSE)),"")</f>
        <v/>
      </c>
      <c r="F1796" s="223" t="str">
        <f>IFERROR(IF(VLOOKUP($O1796,'APOIO-DESPESAS'!$A$3:$N$962,7,FALSE)="","",VLOOKUP($O1796,'APOIO-DESPESAS'!$A$3:$N$962,7,FALSE)),"")</f>
        <v/>
      </c>
      <c r="G1796" s="223" t="str">
        <f>IFERROR(IF(VLOOKUP($O1796,'APOIO-DESPESAS'!$A$3:$N$962,8,FALSE)="","",VLOOKUP($O1796,'APOIO-DESPESAS'!$A$3:$N$962,8,FALSE)),"")</f>
        <v/>
      </c>
      <c r="H1796" s="223" t="str">
        <f>IFERROR(IF(VLOOKUP($O1796,'APOIO-DESPESAS'!$A$3:$N$962,9,FALSE)="","",VLOOKUP($O1796,'APOIO-DESPESAS'!$A$3:$N$962,9,FALSE)),"")</f>
        <v/>
      </c>
      <c r="I1796" s="223" t="str">
        <f>IFERROR(IF(VLOOKUP($O1796,'APOIO-DESPESAS'!$A$3:$N$962,10,FALSE)="","",VLOOKUP($O1796,'APOIO-DESPESAS'!$A$3:$N$962,10,FALSE)),"")</f>
        <v/>
      </c>
      <c r="J1796" s="223" t="str">
        <f>IFERROR(IF(VLOOKUP($O1796,'APOIO-DESPESAS'!$A$3:$N$962,11,FALSE)="","",VLOOKUP($O1796,'APOIO-DESPESAS'!$A$3:$N$962,11,FALSE)),"")</f>
        <v/>
      </c>
      <c r="K1796" s="223" t="str">
        <f>IFERROR(IF(VLOOKUP($O1796,'APOIO-DESPESAS'!$A$3:$N$962,12,FALSE)="","",VLOOKUP($O1796,'APOIO-DESPESAS'!$A$3:$N$962,12,FALSE)),"")</f>
        <v/>
      </c>
      <c r="L1796" s="223" t="str">
        <f>IFERROR(IF(VLOOKUP($O1796,'APOIO-DESPESAS'!$A$3:$N$962,13,FALSE)="","",VLOOKUP($O1796,'APOIO-DESPESAS'!$A$3:$N$962,13,FALSE)),"")</f>
        <v/>
      </c>
      <c r="M1796" s="223" t="str">
        <f>IFERROR(IF(VLOOKUP($O1796,'APOIO-DESPESAS'!$A$3:$N$962,14,FALSE)="","",VLOOKUP($O1796,'APOIO-DESPESAS'!$A$3:$N$962,14,FALSE)),"")</f>
        <v/>
      </c>
      <c r="O1796" s="223">
        <f t="shared" si="27"/>
        <v>1794</v>
      </c>
    </row>
    <row r="1797" spans="1:15" x14ac:dyDescent="0.25">
      <c r="A1797" s="223" t="str">
        <f>IFERROR(IF(VLOOKUP($O1797,'APOIO-DESPESAS'!$A$3:$N$962,2,FALSE)="","",VLOOKUP($O1797,'APOIO-DESPESAS'!$A$3:$N$962,2,FALSE)),"")</f>
        <v/>
      </c>
      <c r="B1797" s="223" t="str">
        <f>IFERROR(IF(VLOOKUP($O1797,'APOIO-DESPESAS'!$A$3:$N$962,3,FALSE)="","",VLOOKUP($O1797,'APOIO-DESPESAS'!$A$3:$N$962,3,FALSE)),"")</f>
        <v/>
      </c>
      <c r="C1797" s="223" t="str">
        <f>IFERROR(IF(VLOOKUP($O1797,'APOIO-DESPESAS'!$A$3:$N$962,4,FALSE)="","",VLOOKUP($O1797,'APOIO-DESPESAS'!$A$3:$N$962,4,FALSE)),"")</f>
        <v/>
      </c>
      <c r="D1797" s="223" t="str">
        <f>IFERROR(IF(VLOOKUP($O1797,'APOIO-DESPESAS'!$A$3:$N$962,5,FALSE)="","",VLOOKUP($O1797,'APOIO-DESPESAS'!$A$3:$N$962,5,FALSE)),"")</f>
        <v/>
      </c>
      <c r="E1797" s="223" t="str">
        <f>IFERROR(IF(VLOOKUP($O1797,'APOIO-DESPESAS'!$A$3:$N$962,6,FALSE)="","",VLOOKUP($O1797,'APOIO-DESPESAS'!$A$3:$N$962,6,FALSE)),"")</f>
        <v/>
      </c>
      <c r="F1797" s="223" t="str">
        <f>IFERROR(IF(VLOOKUP($O1797,'APOIO-DESPESAS'!$A$3:$N$962,7,FALSE)="","",VLOOKUP($O1797,'APOIO-DESPESAS'!$A$3:$N$962,7,FALSE)),"")</f>
        <v/>
      </c>
      <c r="G1797" s="223" t="str">
        <f>IFERROR(IF(VLOOKUP($O1797,'APOIO-DESPESAS'!$A$3:$N$962,8,FALSE)="","",VLOOKUP($O1797,'APOIO-DESPESAS'!$A$3:$N$962,8,FALSE)),"")</f>
        <v/>
      </c>
      <c r="H1797" s="223" t="str">
        <f>IFERROR(IF(VLOOKUP($O1797,'APOIO-DESPESAS'!$A$3:$N$962,9,FALSE)="","",VLOOKUP($O1797,'APOIO-DESPESAS'!$A$3:$N$962,9,FALSE)),"")</f>
        <v/>
      </c>
      <c r="I1797" s="223" t="str">
        <f>IFERROR(IF(VLOOKUP($O1797,'APOIO-DESPESAS'!$A$3:$N$962,10,FALSE)="","",VLOOKUP($O1797,'APOIO-DESPESAS'!$A$3:$N$962,10,FALSE)),"")</f>
        <v/>
      </c>
      <c r="J1797" s="223" t="str">
        <f>IFERROR(IF(VLOOKUP($O1797,'APOIO-DESPESAS'!$A$3:$N$962,11,FALSE)="","",VLOOKUP($O1797,'APOIO-DESPESAS'!$A$3:$N$962,11,FALSE)),"")</f>
        <v/>
      </c>
      <c r="K1797" s="223" t="str">
        <f>IFERROR(IF(VLOOKUP($O1797,'APOIO-DESPESAS'!$A$3:$N$962,12,FALSE)="","",VLOOKUP($O1797,'APOIO-DESPESAS'!$A$3:$N$962,12,FALSE)),"")</f>
        <v/>
      </c>
      <c r="L1797" s="223" t="str">
        <f>IFERROR(IF(VLOOKUP($O1797,'APOIO-DESPESAS'!$A$3:$N$962,13,FALSE)="","",VLOOKUP($O1797,'APOIO-DESPESAS'!$A$3:$N$962,13,FALSE)),"")</f>
        <v/>
      </c>
      <c r="M1797" s="223" t="str">
        <f>IFERROR(IF(VLOOKUP($O1797,'APOIO-DESPESAS'!$A$3:$N$962,14,FALSE)="","",VLOOKUP($O1797,'APOIO-DESPESAS'!$A$3:$N$962,14,FALSE)),"")</f>
        <v/>
      </c>
      <c r="O1797" s="223">
        <f t="shared" ref="O1797:O1860" si="28">O1796+1</f>
        <v>1795</v>
      </c>
    </row>
    <row r="1798" spans="1:15" x14ac:dyDescent="0.25">
      <c r="A1798" s="223" t="str">
        <f>IFERROR(IF(VLOOKUP($O1798,'APOIO-DESPESAS'!$A$3:$N$962,2,FALSE)="","",VLOOKUP($O1798,'APOIO-DESPESAS'!$A$3:$N$962,2,FALSE)),"")</f>
        <v/>
      </c>
      <c r="B1798" s="223" t="str">
        <f>IFERROR(IF(VLOOKUP($O1798,'APOIO-DESPESAS'!$A$3:$N$962,3,FALSE)="","",VLOOKUP($O1798,'APOIO-DESPESAS'!$A$3:$N$962,3,FALSE)),"")</f>
        <v/>
      </c>
      <c r="C1798" s="223" t="str">
        <f>IFERROR(IF(VLOOKUP($O1798,'APOIO-DESPESAS'!$A$3:$N$962,4,FALSE)="","",VLOOKUP($O1798,'APOIO-DESPESAS'!$A$3:$N$962,4,FALSE)),"")</f>
        <v/>
      </c>
      <c r="D1798" s="223" t="str">
        <f>IFERROR(IF(VLOOKUP($O1798,'APOIO-DESPESAS'!$A$3:$N$962,5,FALSE)="","",VLOOKUP($O1798,'APOIO-DESPESAS'!$A$3:$N$962,5,FALSE)),"")</f>
        <v/>
      </c>
      <c r="E1798" s="223" t="str">
        <f>IFERROR(IF(VLOOKUP($O1798,'APOIO-DESPESAS'!$A$3:$N$962,6,FALSE)="","",VLOOKUP($O1798,'APOIO-DESPESAS'!$A$3:$N$962,6,FALSE)),"")</f>
        <v/>
      </c>
      <c r="F1798" s="223" t="str">
        <f>IFERROR(IF(VLOOKUP($O1798,'APOIO-DESPESAS'!$A$3:$N$962,7,FALSE)="","",VLOOKUP($O1798,'APOIO-DESPESAS'!$A$3:$N$962,7,FALSE)),"")</f>
        <v/>
      </c>
      <c r="G1798" s="223" t="str">
        <f>IFERROR(IF(VLOOKUP($O1798,'APOIO-DESPESAS'!$A$3:$N$962,8,FALSE)="","",VLOOKUP($O1798,'APOIO-DESPESAS'!$A$3:$N$962,8,FALSE)),"")</f>
        <v/>
      </c>
      <c r="H1798" s="223" t="str">
        <f>IFERROR(IF(VLOOKUP($O1798,'APOIO-DESPESAS'!$A$3:$N$962,9,FALSE)="","",VLOOKUP($O1798,'APOIO-DESPESAS'!$A$3:$N$962,9,FALSE)),"")</f>
        <v/>
      </c>
      <c r="I1798" s="223" t="str">
        <f>IFERROR(IF(VLOOKUP($O1798,'APOIO-DESPESAS'!$A$3:$N$962,10,FALSE)="","",VLOOKUP($O1798,'APOIO-DESPESAS'!$A$3:$N$962,10,FALSE)),"")</f>
        <v/>
      </c>
      <c r="J1798" s="223" t="str">
        <f>IFERROR(IF(VLOOKUP($O1798,'APOIO-DESPESAS'!$A$3:$N$962,11,FALSE)="","",VLOOKUP($O1798,'APOIO-DESPESAS'!$A$3:$N$962,11,FALSE)),"")</f>
        <v/>
      </c>
      <c r="K1798" s="223" t="str">
        <f>IFERROR(IF(VLOOKUP($O1798,'APOIO-DESPESAS'!$A$3:$N$962,12,FALSE)="","",VLOOKUP($O1798,'APOIO-DESPESAS'!$A$3:$N$962,12,FALSE)),"")</f>
        <v/>
      </c>
      <c r="L1798" s="223" t="str">
        <f>IFERROR(IF(VLOOKUP($O1798,'APOIO-DESPESAS'!$A$3:$N$962,13,FALSE)="","",VLOOKUP($O1798,'APOIO-DESPESAS'!$A$3:$N$962,13,FALSE)),"")</f>
        <v/>
      </c>
      <c r="M1798" s="223" t="str">
        <f>IFERROR(IF(VLOOKUP($O1798,'APOIO-DESPESAS'!$A$3:$N$962,14,FALSE)="","",VLOOKUP($O1798,'APOIO-DESPESAS'!$A$3:$N$962,14,FALSE)),"")</f>
        <v/>
      </c>
      <c r="O1798" s="223">
        <f t="shared" si="28"/>
        <v>1796</v>
      </c>
    </row>
    <row r="1799" spans="1:15" x14ac:dyDescent="0.25">
      <c r="A1799" s="223" t="str">
        <f>IFERROR(IF(VLOOKUP($O1799,'APOIO-DESPESAS'!$A$3:$N$962,2,FALSE)="","",VLOOKUP($O1799,'APOIO-DESPESAS'!$A$3:$N$962,2,FALSE)),"")</f>
        <v/>
      </c>
      <c r="B1799" s="223" t="str">
        <f>IFERROR(IF(VLOOKUP($O1799,'APOIO-DESPESAS'!$A$3:$N$962,3,FALSE)="","",VLOOKUP($O1799,'APOIO-DESPESAS'!$A$3:$N$962,3,FALSE)),"")</f>
        <v/>
      </c>
      <c r="C1799" s="223" t="str">
        <f>IFERROR(IF(VLOOKUP($O1799,'APOIO-DESPESAS'!$A$3:$N$962,4,FALSE)="","",VLOOKUP($O1799,'APOIO-DESPESAS'!$A$3:$N$962,4,FALSE)),"")</f>
        <v/>
      </c>
      <c r="D1799" s="223" t="str">
        <f>IFERROR(IF(VLOOKUP($O1799,'APOIO-DESPESAS'!$A$3:$N$962,5,FALSE)="","",VLOOKUP($O1799,'APOIO-DESPESAS'!$A$3:$N$962,5,FALSE)),"")</f>
        <v/>
      </c>
      <c r="E1799" s="223" t="str">
        <f>IFERROR(IF(VLOOKUP($O1799,'APOIO-DESPESAS'!$A$3:$N$962,6,FALSE)="","",VLOOKUP($O1799,'APOIO-DESPESAS'!$A$3:$N$962,6,FALSE)),"")</f>
        <v/>
      </c>
      <c r="F1799" s="223" t="str">
        <f>IFERROR(IF(VLOOKUP($O1799,'APOIO-DESPESAS'!$A$3:$N$962,7,FALSE)="","",VLOOKUP($O1799,'APOIO-DESPESAS'!$A$3:$N$962,7,FALSE)),"")</f>
        <v/>
      </c>
      <c r="G1799" s="223" t="str">
        <f>IFERROR(IF(VLOOKUP($O1799,'APOIO-DESPESAS'!$A$3:$N$962,8,FALSE)="","",VLOOKUP($O1799,'APOIO-DESPESAS'!$A$3:$N$962,8,FALSE)),"")</f>
        <v/>
      </c>
      <c r="H1799" s="223" t="str">
        <f>IFERROR(IF(VLOOKUP($O1799,'APOIO-DESPESAS'!$A$3:$N$962,9,FALSE)="","",VLOOKUP($O1799,'APOIO-DESPESAS'!$A$3:$N$962,9,FALSE)),"")</f>
        <v/>
      </c>
      <c r="I1799" s="223" t="str">
        <f>IFERROR(IF(VLOOKUP($O1799,'APOIO-DESPESAS'!$A$3:$N$962,10,FALSE)="","",VLOOKUP($O1799,'APOIO-DESPESAS'!$A$3:$N$962,10,FALSE)),"")</f>
        <v/>
      </c>
      <c r="J1799" s="223" t="str">
        <f>IFERROR(IF(VLOOKUP($O1799,'APOIO-DESPESAS'!$A$3:$N$962,11,FALSE)="","",VLOOKUP($O1799,'APOIO-DESPESAS'!$A$3:$N$962,11,FALSE)),"")</f>
        <v/>
      </c>
      <c r="K1799" s="223" t="str">
        <f>IFERROR(IF(VLOOKUP($O1799,'APOIO-DESPESAS'!$A$3:$N$962,12,FALSE)="","",VLOOKUP($O1799,'APOIO-DESPESAS'!$A$3:$N$962,12,FALSE)),"")</f>
        <v/>
      </c>
      <c r="L1799" s="223" t="str">
        <f>IFERROR(IF(VLOOKUP($O1799,'APOIO-DESPESAS'!$A$3:$N$962,13,FALSE)="","",VLOOKUP($O1799,'APOIO-DESPESAS'!$A$3:$N$962,13,FALSE)),"")</f>
        <v/>
      </c>
      <c r="M1799" s="223" t="str">
        <f>IFERROR(IF(VLOOKUP($O1799,'APOIO-DESPESAS'!$A$3:$N$962,14,FALSE)="","",VLOOKUP($O1799,'APOIO-DESPESAS'!$A$3:$N$962,14,FALSE)),"")</f>
        <v/>
      </c>
      <c r="O1799" s="223">
        <f t="shared" si="28"/>
        <v>1797</v>
      </c>
    </row>
    <row r="1800" spans="1:15" x14ac:dyDescent="0.25">
      <c r="A1800" s="223" t="str">
        <f>IFERROR(IF(VLOOKUP($O1800,'APOIO-DESPESAS'!$A$3:$N$962,2,FALSE)="","",VLOOKUP($O1800,'APOIO-DESPESAS'!$A$3:$N$962,2,FALSE)),"")</f>
        <v/>
      </c>
      <c r="B1800" s="223" t="str">
        <f>IFERROR(IF(VLOOKUP($O1800,'APOIO-DESPESAS'!$A$3:$N$962,3,FALSE)="","",VLOOKUP($O1800,'APOIO-DESPESAS'!$A$3:$N$962,3,FALSE)),"")</f>
        <v/>
      </c>
      <c r="C1800" s="223" t="str">
        <f>IFERROR(IF(VLOOKUP($O1800,'APOIO-DESPESAS'!$A$3:$N$962,4,FALSE)="","",VLOOKUP($O1800,'APOIO-DESPESAS'!$A$3:$N$962,4,FALSE)),"")</f>
        <v/>
      </c>
      <c r="D1800" s="223" t="str">
        <f>IFERROR(IF(VLOOKUP($O1800,'APOIO-DESPESAS'!$A$3:$N$962,5,FALSE)="","",VLOOKUP($O1800,'APOIO-DESPESAS'!$A$3:$N$962,5,FALSE)),"")</f>
        <v/>
      </c>
      <c r="E1800" s="223" t="str">
        <f>IFERROR(IF(VLOOKUP($O1800,'APOIO-DESPESAS'!$A$3:$N$962,6,FALSE)="","",VLOOKUP($O1800,'APOIO-DESPESAS'!$A$3:$N$962,6,FALSE)),"")</f>
        <v/>
      </c>
      <c r="F1800" s="223" t="str">
        <f>IFERROR(IF(VLOOKUP($O1800,'APOIO-DESPESAS'!$A$3:$N$962,7,FALSE)="","",VLOOKUP($O1800,'APOIO-DESPESAS'!$A$3:$N$962,7,FALSE)),"")</f>
        <v/>
      </c>
      <c r="G1800" s="223" t="str">
        <f>IFERROR(IF(VLOOKUP($O1800,'APOIO-DESPESAS'!$A$3:$N$962,8,FALSE)="","",VLOOKUP($O1800,'APOIO-DESPESAS'!$A$3:$N$962,8,FALSE)),"")</f>
        <v/>
      </c>
      <c r="H1800" s="223" t="str">
        <f>IFERROR(IF(VLOOKUP($O1800,'APOIO-DESPESAS'!$A$3:$N$962,9,FALSE)="","",VLOOKUP($O1800,'APOIO-DESPESAS'!$A$3:$N$962,9,FALSE)),"")</f>
        <v/>
      </c>
      <c r="I1800" s="223" t="str">
        <f>IFERROR(IF(VLOOKUP($O1800,'APOIO-DESPESAS'!$A$3:$N$962,10,FALSE)="","",VLOOKUP($O1800,'APOIO-DESPESAS'!$A$3:$N$962,10,FALSE)),"")</f>
        <v/>
      </c>
      <c r="J1800" s="223" t="str">
        <f>IFERROR(IF(VLOOKUP($O1800,'APOIO-DESPESAS'!$A$3:$N$962,11,FALSE)="","",VLOOKUP($O1800,'APOIO-DESPESAS'!$A$3:$N$962,11,FALSE)),"")</f>
        <v/>
      </c>
      <c r="K1800" s="223" t="str">
        <f>IFERROR(IF(VLOOKUP($O1800,'APOIO-DESPESAS'!$A$3:$N$962,12,FALSE)="","",VLOOKUP($O1800,'APOIO-DESPESAS'!$A$3:$N$962,12,FALSE)),"")</f>
        <v/>
      </c>
      <c r="L1800" s="223" t="str">
        <f>IFERROR(IF(VLOOKUP($O1800,'APOIO-DESPESAS'!$A$3:$N$962,13,FALSE)="","",VLOOKUP($O1800,'APOIO-DESPESAS'!$A$3:$N$962,13,FALSE)),"")</f>
        <v/>
      </c>
      <c r="M1800" s="223" t="str">
        <f>IFERROR(IF(VLOOKUP($O1800,'APOIO-DESPESAS'!$A$3:$N$962,14,FALSE)="","",VLOOKUP($O1800,'APOIO-DESPESAS'!$A$3:$N$962,14,FALSE)),"")</f>
        <v/>
      </c>
      <c r="O1800" s="223">
        <f t="shared" si="28"/>
        <v>1798</v>
      </c>
    </row>
    <row r="1801" spans="1:15" x14ac:dyDescent="0.25">
      <c r="A1801" s="223" t="str">
        <f>IFERROR(IF(VLOOKUP($O1801,'APOIO-DESPESAS'!$A$3:$N$962,2,FALSE)="","",VLOOKUP($O1801,'APOIO-DESPESAS'!$A$3:$N$962,2,FALSE)),"")</f>
        <v/>
      </c>
      <c r="B1801" s="223" t="str">
        <f>IFERROR(IF(VLOOKUP($O1801,'APOIO-DESPESAS'!$A$3:$N$962,3,FALSE)="","",VLOOKUP($O1801,'APOIO-DESPESAS'!$A$3:$N$962,3,FALSE)),"")</f>
        <v/>
      </c>
      <c r="C1801" s="223" t="str">
        <f>IFERROR(IF(VLOOKUP($O1801,'APOIO-DESPESAS'!$A$3:$N$962,4,FALSE)="","",VLOOKUP($O1801,'APOIO-DESPESAS'!$A$3:$N$962,4,FALSE)),"")</f>
        <v/>
      </c>
      <c r="D1801" s="223" t="str">
        <f>IFERROR(IF(VLOOKUP($O1801,'APOIO-DESPESAS'!$A$3:$N$962,5,FALSE)="","",VLOOKUP($O1801,'APOIO-DESPESAS'!$A$3:$N$962,5,FALSE)),"")</f>
        <v/>
      </c>
      <c r="E1801" s="223" t="str">
        <f>IFERROR(IF(VLOOKUP($O1801,'APOIO-DESPESAS'!$A$3:$N$962,6,FALSE)="","",VLOOKUP($O1801,'APOIO-DESPESAS'!$A$3:$N$962,6,FALSE)),"")</f>
        <v/>
      </c>
      <c r="F1801" s="223" t="str">
        <f>IFERROR(IF(VLOOKUP($O1801,'APOIO-DESPESAS'!$A$3:$N$962,7,FALSE)="","",VLOOKUP($O1801,'APOIO-DESPESAS'!$A$3:$N$962,7,FALSE)),"")</f>
        <v/>
      </c>
      <c r="G1801" s="223" t="str">
        <f>IFERROR(IF(VLOOKUP($O1801,'APOIO-DESPESAS'!$A$3:$N$962,8,FALSE)="","",VLOOKUP($O1801,'APOIO-DESPESAS'!$A$3:$N$962,8,FALSE)),"")</f>
        <v/>
      </c>
      <c r="H1801" s="223" t="str">
        <f>IFERROR(IF(VLOOKUP($O1801,'APOIO-DESPESAS'!$A$3:$N$962,9,FALSE)="","",VLOOKUP($O1801,'APOIO-DESPESAS'!$A$3:$N$962,9,FALSE)),"")</f>
        <v/>
      </c>
      <c r="I1801" s="223" t="str">
        <f>IFERROR(IF(VLOOKUP($O1801,'APOIO-DESPESAS'!$A$3:$N$962,10,FALSE)="","",VLOOKUP($O1801,'APOIO-DESPESAS'!$A$3:$N$962,10,FALSE)),"")</f>
        <v/>
      </c>
      <c r="J1801" s="223" t="str">
        <f>IFERROR(IF(VLOOKUP($O1801,'APOIO-DESPESAS'!$A$3:$N$962,11,FALSE)="","",VLOOKUP($O1801,'APOIO-DESPESAS'!$A$3:$N$962,11,FALSE)),"")</f>
        <v/>
      </c>
      <c r="K1801" s="223" t="str">
        <f>IFERROR(IF(VLOOKUP($O1801,'APOIO-DESPESAS'!$A$3:$N$962,12,FALSE)="","",VLOOKUP($O1801,'APOIO-DESPESAS'!$A$3:$N$962,12,FALSE)),"")</f>
        <v/>
      </c>
      <c r="L1801" s="223" t="str">
        <f>IFERROR(IF(VLOOKUP($O1801,'APOIO-DESPESAS'!$A$3:$N$962,13,FALSE)="","",VLOOKUP($O1801,'APOIO-DESPESAS'!$A$3:$N$962,13,FALSE)),"")</f>
        <v/>
      </c>
      <c r="M1801" s="223" t="str">
        <f>IFERROR(IF(VLOOKUP($O1801,'APOIO-DESPESAS'!$A$3:$N$962,14,FALSE)="","",VLOOKUP($O1801,'APOIO-DESPESAS'!$A$3:$N$962,14,FALSE)),"")</f>
        <v/>
      </c>
      <c r="O1801" s="223">
        <f t="shared" si="28"/>
        <v>1799</v>
      </c>
    </row>
    <row r="1802" spans="1:15" x14ac:dyDescent="0.25">
      <c r="A1802" s="223" t="str">
        <f>IFERROR(IF(VLOOKUP($O1802,'APOIO-DESPESAS'!$A$3:$N$962,2,FALSE)="","",VLOOKUP($O1802,'APOIO-DESPESAS'!$A$3:$N$962,2,FALSE)),"")</f>
        <v/>
      </c>
      <c r="B1802" s="223" t="str">
        <f>IFERROR(IF(VLOOKUP($O1802,'APOIO-DESPESAS'!$A$3:$N$962,3,FALSE)="","",VLOOKUP($O1802,'APOIO-DESPESAS'!$A$3:$N$962,3,FALSE)),"")</f>
        <v/>
      </c>
      <c r="C1802" s="223" t="str">
        <f>IFERROR(IF(VLOOKUP($O1802,'APOIO-DESPESAS'!$A$3:$N$962,4,FALSE)="","",VLOOKUP($O1802,'APOIO-DESPESAS'!$A$3:$N$962,4,FALSE)),"")</f>
        <v/>
      </c>
      <c r="D1802" s="223" t="str">
        <f>IFERROR(IF(VLOOKUP($O1802,'APOIO-DESPESAS'!$A$3:$N$962,5,FALSE)="","",VLOOKUP($O1802,'APOIO-DESPESAS'!$A$3:$N$962,5,FALSE)),"")</f>
        <v/>
      </c>
      <c r="E1802" s="223" t="str">
        <f>IFERROR(IF(VLOOKUP($O1802,'APOIO-DESPESAS'!$A$3:$N$962,6,FALSE)="","",VLOOKUP($O1802,'APOIO-DESPESAS'!$A$3:$N$962,6,FALSE)),"")</f>
        <v/>
      </c>
      <c r="F1802" s="223" t="str">
        <f>IFERROR(IF(VLOOKUP($O1802,'APOIO-DESPESAS'!$A$3:$N$962,7,FALSE)="","",VLOOKUP($O1802,'APOIO-DESPESAS'!$A$3:$N$962,7,FALSE)),"")</f>
        <v/>
      </c>
      <c r="G1802" s="223" t="str">
        <f>IFERROR(IF(VLOOKUP($O1802,'APOIO-DESPESAS'!$A$3:$N$962,8,FALSE)="","",VLOOKUP($O1802,'APOIO-DESPESAS'!$A$3:$N$962,8,FALSE)),"")</f>
        <v/>
      </c>
      <c r="H1802" s="223" t="str">
        <f>IFERROR(IF(VLOOKUP($O1802,'APOIO-DESPESAS'!$A$3:$N$962,9,FALSE)="","",VLOOKUP($O1802,'APOIO-DESPESAS'!$A$3:$N$962,9,FALSE)),"")</f>
        <v/>
      </c>
      <c r="I1802" s="223" t="str">
        <f>IFERROR(IF(VLOOKUP($O1802,'APOIO-DESPESAS'!$A$3:$N$962,10,FALSE)="","",VLOOKUP($O1802,'APOIO-DESPESAS'!$A$3:$N$962,10,FALSE)),"")</f>
        <v/>
      </c>
      <c r="J1802" s="223" t="str">
        <f>IFERROR(IF(VLOOKUP($O1802,'APOIO-DESPESAS'!$A$3:$N$962,11,FALSE)="","",VLOOKUP($O1802,'APOIO-DESPESAS'!$A$3:$N$962,11,FALSE)),"")</f>
        <v/>
      </c>
      <c r="K1802" s="223" t="str">
        <f>IFERROR(IF(VLOOKUP($O1802,'APOIO-DESPESAS'!$A$3:$N$962,12,FALSE)="","",VLOOKUP($O1802,'APOIO-DESPESAS'!$A$3:$N$962,12,FALSE)),"")</f>
        <v/>
      </c>
      <c r="L1802" s="223" t="str">
        <f>IFERROR(IF(VLOOKUP($O1802,'APOIO-DESPESAS'!$A$3:$N$962,13,FALSE)="","",VLOOKUP($O1802,'APOIO-DESPESAS'!$A$3:$N$962,13,FALSE)),"")</f>
        <v/>
      </c>
      <c r="M1802" s="223" t="str">
        <f>IFERROR(IF(VLOOKUP($O1802,'APOIO-DESPESAS'!$A$3:$N$962,14,FALSE)="","",VLOOKUP($O1802,'APOIO-DESPESAS'!$A$3:$N$962,14,FALSE)),"")</f>
        <v/>
      </c>
      <c r="O1802" s="223">
        <f t="shared" si="28"/>
        <v>1800</v>
      </c>
    </row>
    <row r="1803" spans="1:15" x14ac:dyDescent="0.25">
      <c r="A1803" s="223" t="str">
        <f>IFERROR(IF(VLOOKUP($O1803,'APOIO-DESPESAS'!$A$3:$N$962,2,FALSE)="","",VLOOKUP($O1803,'APOIO-DESPESAS'!$A$3:$N$962,2,FALSE)),"")</f>
        <v/>
      </c>
      <c r="B1803" s="223" t="str">
        <f>IFERROR(IF(VLOOKUP($O1803,'APOIO-DESPESAS'!$A$3:$N$962,3,FALSE)="","",VLOOKUP($O1803,'APOIO-DESPESAS'!$A$3:$N$962,3,FALSE)),"")</f>
        <v/>
      </c>
      <c r="C1803" s="223" t="str">
        <f>IFERROR(IF(VLOOKUP($O1803,'APOIO-DESPESAS'!$A$3:$N$962,4,FALSE)="","",VLOOKUP($O1803,'APOIO-DESPESAS'!$A$3:$N$962,4,FALSE)),"")</f>
        <v/>
      </c>
      <c r="D1803" s="223" t="str">
        <f>IFERROR(IF(VLOOKUP($O1803,'APOIO-DESPESAS'!$A$3:$N$962,5,FALSE)="","",VLOOKUP($O1803,'APOIO-DESPESAS'!$A$3:$N$962,5,FALSE)),"")</f>
        <v/>
      </c>
      <c r="E1803" s="223" t="str">
        <f>IFERROR(IF(VLOOKUP($O1803,'APOIO-DESPESAS'!$A$3:$N$962,6,FALSE)="","",VLOOKUP($O1803,'APOIO-DESPESAS'!$A$3:$N$962,6,FALSE)),"")</f>
        <v/>
      </c>
      <c r="F1803" s="223" t="str">
        <f>IFERROR(IF(VLOOKUP($O1803,'APOIO-DESPESAS'!$A$3:$N$962,7,FALSE)="","",VLOOKUP($O1803,'APOIO-DESPESAS'!$A$3:$N$962,7,FALSE)),"")</f>
        <v/>
      </c>
      <c r="G1803" s="223" t="str">
        <f>IFERROR(IF(VLOOKUP($O1803,'APOIO-DESPESAS'!$A$3:$N$962,8,FALSE)="","",VLOOKUP($O1803,'APOIO-DESPESAS'!$A$3:$N$962,8,FALSE)),"")</f>
        <v/>
      </c>
      <c r="H1803" s="223" t="str">
        <f>IFERROR(IF(VLOOKUP($O1803,'APOIO-DESPESAS'!$A$3:$N$962,9,FALSE)="","",VLOOKUP($O1803,'APOIO-DESPESAS'!$A$3:$N$962,9,FALSE)),"")</f>
        <v/>
      </c>
      <c r="I1803" s="223" t="str">
        <f>IFERROR(IF(VLOOKUP($O1803,'APOIO-DESPESAS'!$A$3:$N$962,10,FALSE)="","",VLOOKUP($O1803,'APOIO-DESPESAS'!$A$3:$N$962,10,FALSE)),"")</f>
        <v/>
      </c>
      <c r="J1803" s="223" t="str">
        <f>IFERROR(IF(VLOOKUP($O1803,'APOIO-DESPESAS'!$A$3:$N$962,11,FALSE)="","",VLOOKUP($O1803,'APOIO-DESPESAS'!$A$3:$N$962,11,FALSE)),"")</f>
        <v/>
      </c>
      <c r="K1803" s="223" t="str">
        <f>IFERROR(IF(VLOOKUP($O1803,'APOIO-DESPESAS'!$A$3:$N$962,12,FALSE)="","",VLOOKUP($O1803,'APOIO-DESPESAS'!$A$3:$N$962,12,FALSE)),"")</f>
        <v/>
      </c>
      <c r="L1803" s="223" t="str">
        <f>IFERROR(IF(VLOOKUP($O1803,'APOIO-DESPESAS'!$A$3:$N$962,13,FALSE)="","",VLOOKUP($O1803,'APOIO-DESPESAS'!$A$3:$N$962,13,FALSE)),"")</f>
        <v/>
      </c>
      <c r="M1803" s="223" t="str">
        <f>IFERROR(IF(VLOOKUP($O1803,'APOIO-DESPESAS'!$A$3:$N$962,14,FALSE)="","",VLOOKUP($O1803,'APOIO-DESPESAS'!$A$3:$N$962,14,FALSE)),"")</f>
        <v/>
      </c>
      <c r="O1803" s="223">
        <f t="shared" si="28"/>
        <v>1801</v>
      </c>
    </row>
    <row r="1804" spans="1:15" x14ac:dyDescent="0.25">
      <c r="A1804" s="223" t="str">
        <f>IFERROR(IF(VLOOKUP($O1804,'APOIO-DESPESAS'!$A$3:$N$962,2,FALSE)="","",VLOOKUP($O1804,'APOIO-DESPESAS'!$A$3:$N$962,2,FALSE)),"")</f>
        <v/>
      </c>
      <c r="B1804" s="223" t="str">
        <f>IFERROR(IF(VLOOKUP($O1804,'APOIO-DESPESAS'!$A$3:$N$962,3,FALSE)="","",VLOOKUP($O1804,'APOIO-DESPESAS'!$A$3:$N$962,3,FALSE)),"")</f>
        <v/>
      </c>
      <c r="C1804" s="223" t="str">
        <f>IFERROR(IF(VLOOKUP($O1804,'APOIO-DESPESAS'!$A$3:$N$962,4,FALSE)="","",VLOOKUP($O1804,'APOIO-DESPESAS'!$A$3:$N$962,4,FALSE)),"")</f>
        <v/>
      </c>
      <c r="D1804" s="223" t="str">
        <f>IFERROR(IF(VLOOKUP($O1804,'APOIO-DESPESAS'!$A$3:$N$962,5,FALSE)="","",VLOOKUP($O1804,'APOIO-DESPESAS'!$A$3:$N$962,5,FALSE)),"")</f>
        <v/>
      </c>
      <c r="E1804" s="223" t="str">
        <f>IFERROR(IF(VLOOKUP($O1804,'APOIO-DESPESAS'!$A$3:$N$962,6,FALSE)="","",VLOOKUP($O1804,'APOIO-DESPESAS'!$A$3:$N$962,6,FALSE)),"")</f>
        <v/>
      </c>
      <c r="F1804" s="223" t="str">
        <f>IFERROR(IF(VLOOKUP($O1804,'APOIO-DESPESAS'!$A$3:$N$962,7,FALSE)="","",VLOOKUP($O1804,'APOIO-DESPESAS'!$A$3:$N$962,7,FALSE)),"")</f>
        <v/>
      </c>
      <c r="G1804" s="223" t="str">
        <f>IFERROR(IF(VLOOKUP($O1804,'APOIO-DESPESAS'!$A$3:$N$962,8,FALSE)="","",VLOOKUP($O1804,'APOIO-DESPESAS'!$A$3:$N$962,8,FALSE)),"")</f>
        <v/>
      </c>
      <c r="H1804" s="223" t="str">
        <f>IFERROR(IF(VLOOKUP($O1804,'APOIO-DESPESAS'!$A$3:$N$962,9,FALSE)="","",VLOOKUP($O1804,'APOIO-DESPESAS'!$A$3:$N$962,9,FALSE)),"")</f>
        <v/>
      </c>
      <c r="I1804" s="223" t="str">
        <f>IFERROR(IF(VLOOKUP($O1804,'APOIO-DESPESAS'!$A$3:$N$962,10,FALSE)="","",VLOOKUP($O1804,'APOIO-DESPESAS'!$A$3:$N$962,10,FALSE)),"")</f>
        <v/>
      </c>
      <c r="J1804" s="223" t="str">
        <f>IFERROR(IF(VLOOKUP($O1804,'APOIO-DESPESAS'!$A$3:$N$962,11,FALSE)="","",VLOOKUP($O1804,'APOIO-DESPESAS'!$A$3:$N$962,11,FALSE)),"")</f>
        <v/>
      </c>
      <c r="K1804" s="223" t="str">
        <f>IFERROR(IF(VLOOKUP($O1804,'APOIO-DESPESAS'!$A$3:$N$962,12,FALSE)="","",VLOOKUP($O1804,'APOIO-DESPESAS'!$A$3:$N$962,12,FALSE)),"")</f>
        <v/>
      </c>
      <c r="L1804" s="223" t="str">
        <f>IFERROR(IF(VLOOKUP($O1804,'APOIO-DESPESAS'!$A$3:$N$962,13,FALSE)="","",VLOOKUP($O1804,'APOIO-DESPESAS'!$A$3:$N$962,13,FALSE)),"")</f>
        <v/>
      </c>
      <c r="M1804" s="223" t="str">
        <f>IFERROR(IF(VLOOKUP($O1804,'APOIO-DESPESAS'!$A$3:$N$962,14,FALSE)="","",VLOOKUP($O1804,'APOIO-DESPESAS'!$A$3:$N$962,14,FALSE)),"")</f>
        <v/>
      </c>
      <c r="O1804" s="223">
        <f t="shared" si="28"/>
        <v>1802</v>
      </c>
    </row>
    <row r="1805" spans="1:15" x14ac:dyDescent="0.25">
      <c r="A1805" s="223" t="str">
        <f>IFERROR(IF(VLOOKUP($O1805,'APOIO-DESPESAS'!$A$3:$N$962,2,FALSE)="","",VLOOKUP($O1805,'APOIO-DESPESAS'!$A$3:$N$962,2,FALSE)),"")</f>
        <v/>
      </c>
      <c r="B1805" s="223" t="str">
        <f>IFERROR(IF(VLOOKUP($O1805,'APOIO-DESPESAS'!$A$3:$N$962,3,FALSE)="","",VLOOKUP($O1805,'APOIO-DESPESAS'!$A$3:$N$962,3,FALSE)),"")</f>
        <v/>
      </c>
      <c r="C1805" s="223" t="str">
        <f>IFERROR(IF(VLOOKUP($O1805,'APOIO-DESPESAS'!$A$3:$N$962,4,FALSE)="","",VLOOKUP($O1805,'APOIO-DESPESAS'!$A$3:$N$962,4,FALSE)),"")</f>
        <v/>
      </c>
      <c r="D1805" s="223" t="str">
        <f>IFERROR(IF(VLOOKUP($O1805,'APOIO-DESPESAS'!$A$3:$N$962,5,FALSE)="","",VLOOKUP($O1805,'APOIO-DESPESAS'!$A$3:$N$962,5,FALSE)),"")</f>
        <v/>
      </c>
      <c r="E1805" s="223" t="str">
        <f>IFERROR(IF(VLOOKUP($O1805,'APOIO-DESPESAS'!$A$3:$N$962,6,FALSE)="","",VLOOKUP($O1805,'APOIO-DESPESAS'!$A$3:$N$962,6,FALSE)),"")</f>
        <v/>
      </c>
      <c r="F1805" s="223" t="str">
        <f>IFERROR(IF(VLOOKUP($O1805,'APOIO-DESPESAS'!$A$3:$N$962,7,FALSE)="","",VLOOKUP($O1805,'APOIO-DESPESAS'!$A$3:$N$962,7,FALSE)),"")</f>
        <v/>
      </c>
      <c r="G1805" s="223" t="str">
        <f>IFERROR(IF(VLOOKUP($O1805,'APOIO-DESPESAS'!$A$3:$N$962,8,FALSE)="","",VLOOKUP($O1805,'APOIO-DESPESAS'!$A$3:$N$962,8,FALSE)),"")</f>
        <v/>
      </c>
      <c r="H1805" s="223" t="str">
        <f>IFERROR(IF(VLOOKUP($O1805,'APOIO-DESPESAS'!$A$3:$N$962,9,FALSE)="","",VLOOKUP($O1805,'APOIO-DESPESAS'!$A$3:$N$962,9,FALSE)),"")</f>
        <v/>
      </c>
      <c r="I1805" s="223" t="str">
        <f>IFERROR(IF(VLOOKUP($O1805,'APOIO-DESPESAS'!$A$3:$N$962,10,FALSE)="","",VLOOKUP($O1805,'APOIO-DESPESAS'!$A$3:$N$962,10,FALSE)),"")</f>
        <v/>
      </c>
      <c r="J1805" s="223" t="str">
        <f>IFERROR(IF(VLOOKUP($O1805,'APOIO-DESPESAS'!$A$3:$N$962,11,FALSE)="","",VLOOKUP($O1805,'APOIO-DESPESAS'!$A$3:$N$962,11,FALSE)),"")</f>
        <v/>
      </c>
      <c r="K1805" s="223" t="str">
        <f>IFERROR(IF(VLOOKUP($O1805,'APOIO-DESPESAS'!$A$3:$N$962,12,FALSE)="","",VLOOKUP($O1805,'APOIO-DESPESAS'!$A$3:$N$962,12,FALSE)),"")</f>
        <v/>
      </c>
      <c r="L1805" s="223" t="str">
        <f>IFERROR(IF(VLOOKUP($O1805,'APOIO-DESPESAS'!$A$3:$N$962,13,FALSE)="","",VLOOKUP($O1805,'APOIO-DESPESAS'!$A$3:$N$962,13,FALSE)),"")</f>
        <v/>
      </c>
      <c r="M1805" s="223" t="str">
        <f>IFERROR(IF(VLOOKUP($O1805,'APOIO-DESPESAS'!$A$3:$N$962,14,FALSE)="","",VLOOKUP($O1805,'APOIO-DESPESAS'!$A$3:$N$962,14,FALSE)),"")</f>
        <v/>
      </c>
      <c r="O1805" s="223">
        <f t="shared" si="28"/>
        <v>1803</v>
      </c>
    </row>
    <row r="1806" spans="1:15" x14ac:dyDescent="0.25">
      <c r="A1806" s="223" t="str">
        <f>IFERROR(IF(VLOOKUP($O1806,'APOIO-DESPESAS'!$A$3:$N$962,2,FALSE)="","",VLOOKUP($O1806,'APOIO-DESPESAS'!$A$3:$N$962,2,FALSE)),"")</f>
        <v/>
      </c>
      <c r="B1806" s="223" t="str">
        <f>IFERROR(IF(VLOOKUP($O1806,'APOIO-DESPESAS'!$A$3:$N$962,3,FALSE)="","",VLOOKUP($O1806,'APOIO-DESPESAS'!$A$3:$N$962,3,FALSE)),"")</f>
        <v/>
      </c>
      <c r="C1806" s="223" t="str">
        <f>IFERROR(IF(VLOOKUP($O1806,'APOIO-DESPESAS'!$A$3:$N$962,4,FALSE)="","",VLOOKUP($O1806,'APOIO-DESPESAS'!$A$3:$N$962,4,FALSE)),"")</f>
        <v/>
      </c>
      <c r="D1806" s="223" t="str">
        <f>IFERROR(IF(VLOOKUP($O1806,'APOIO-DESPESAS'!$A$3:$N$962,5,FALSE)="","",VLOOKUP($O1806,'APOIO-DESPESAS'!$A$3:$N$962,5,FALSE)),"")</f>
        <v/>
      </c>
      <c r="E1806" s="223" t="str">
        <f>IFERROR(IF(VLOOKUP($O1806,'APOIO-DESPESAS'!$A$3:$N$962,6,FALSE)="","",VLOOKUP($O1806,'APOIO-DESPESAS'!$A$3:$N$962,6,FALSE)),"")</f>
        <v/>
      </c>
      <c r="F1806" s="223" t="str">
        <f>IFERROR(IF(VLOOKUP($O1806,'APOIO-DESPESAS'!$A$3:$N$962,7,FALSE)="","",VLOOKUP($O1806,'APOIO-DESPESAS'!$A$3:$N$962,7,FALSE)),"")</f>
        <v/>
      </c>
      <c r="G1806" s="223" t="str">
        <f>IFERROR(IF(VLOOKUP($O1806,'APOIO-DESPESAS'!$A$3:$N$962,8,FALSE)="","",VLOOKUP($O1806,'APOIO-DESPESAS'!$A$3:$N$962,8,FALSE)),"")</f>
        <v/>
      </c>
      <c r="H1806" s="223" t="str">
        <f>IFERROR(IF(VLOOKUP($O1806,'APOIO-DESPESAS'!$A$3:$N$962,9,FALSE)="","",VLOOKUP($O1806,'APOIO-DESPESAS'!$A$3:$N$962,9,FALSE)),"")</f>
        <v/>
      </c>
      <c r="I1806" s="223" t="str">
        <f>IFERROR(IF(VLOOKUP($O1806,'APOIO-DESPESAS'!$A$3:$N$962,10,FALSE)="","",VLOOKUP($O1806,'APOIO-DESPESAS'!$A$3:$N$962,10,FALSE)),"")</f>
        <v/>
      </c>
      <c r="J1806" s="223" t="str">
        <f>IFERROR(IF(VLOOKUP($O1806,'APOIO-DESPESAS'!$A$3:$N$962,11,FALSE)="","",VLOOKUP($O1806,'APOIO-DESPESAS'!$A$3:$N$962,11,FALSE)),"")</f>
        <v/>
      </c>
      <c r="K1806" s="223" t="str">
        <f>IFERROR(IF(VLOOKUP($O1806,'APOIO-DESPESAS'!$A$3:$N$962,12,FALSE)="","",VLOOKUP($O1806,'APOIO-DESPESAS'!$A$3:$N$962,12,FALSE)),"")</f>
        <v/>
      </c>
      <c r="L1806" s="223" t="str">
        <f>IFERROR(IF(VLOOKUP($O1806,'APOIO-DESPESAS'!$A$3:$N$962,13,FALSE)="","",VLOOKUP($O1806,'APOIO-DESPESAS'!$A$3:$N$962,13,FALSE)),"")</f>
        <v/>
      </c>
      <c r="M1806" s="223" t="str">
        <f>IFERROR(IF(VLOOKUP($O1806,'APOIO-DESPESAS'!$A$3:$N$962,14,FALSE)="","",VLOOKUP($O1806,'APOIO-DESPESAS'!$A$3:$N$962,14,FALSE)),"")</f>
        <v/>
      </c>
      <c r="O1806" s="223">
        <f t="shared" si="28"/>
        <v>1804</v>
      </c>
    </row>
    <row r="1807" spans="1:15" x14ac:dyDescent="0.25">
      <c r="A1807" s="223" t="str">
        <f>IFERROR(IF(VLOOKUP($O1807,'APOIO-DESPESAS'!$A$3:$N$962,2,FALSE)="","",VLOOKUP($O1807,'APOIO-DESPESAS'!$A$3:$N$962,2,FALSE)),"")</f>
        <v/>
      </c>
      <c r="B1807" s="223" t="str">
        <f>IFERROR(IF(VLOOKUP($O1807,'APOIO-DESPESAS'!$A$3:$N$962,3,FALSE)="","",VLOOKUP($O1807,'APOIO-DESPESAS'!$A$3:$N$962,3,FALSE)),"")</f>
        <v/>
      </c>
      <c r="C1807" s="223" t="str">
        <f>IFERROR(IF(VLOOKUP($O1807,'APOIO-DESPESAS'!$A$3:$N$962,4,FALSE)="","",VLOOKUP($O1807,'APOIO-DESPESAS'!$A$3:$N$962,4,FALSE)),"")</f>
        <v/>
      </c>
      <c r="D1807" s="223" t="str">
        <f>IFERROR(IF(VLOOKUP($O1807,'APOIO-DESPESAS'!$A$3:$N$962,5,FALSE)="","",VLOOKUP($O1807,'APOIO-DESPESAS'!$A$3:$N$962,5,FALSE)),"")</f>
        <v/>
      </c>
      <c r="E1807" s="223" t="str">
        <f>IFERROR(IF(VLOOKUP($O1807,'APOIO-DESPESAS'!$A$3:$N$962,6,FALSE)="","",VLOOKUP($O1807,'APOIO-DESPESAS'!$A$3:$N$962,6,FALSE)),"")</f>
        <v/>
      </c>
      <c r="F1807" s="223" t="str">
        <f>IFERROR(IF(VLOOKUP($O1807,'APOIO-DESPESAS'!$A$3:$N$962,7,FALSE)="","",VLOOKUP($O1807,'APOIO-DESPESAS'!$A$3:$N$962,7,FALSE)),"")</f>
        <v/>
      </c>
      <c r="G1807" s="223" t="str">
        <f>IFERROR(IF(VLOOKUP($O1807,'APOIO-DESPESAS'!$A$3:$N$962,8,FALSE)="","",VLOOKUP($O1807,'APOIO-DESPESAS'!$A$3:$N$962,8,FALSE)),"")</f>
        <v/>
      </c>
      <c r="H1807" s="223" t="str">
        <f>IFERROR(IF(VLOOKUP($O1807,'APOIO-DESPESAS'!$A$3:$N$962,9,FALSE)="","",VLOOKUP($O1807,'APOIO-DESPESAS'!$A$3:$N$962,9,FALSE)),"")</f>
        <v/>
      </c>
      <c r="I1807" s="223" t="str">
        <f>IFERROR(IF(VLOOKUP($O1807,'APOIO-DESPESAS'!$A$3:$N$962,10,FALSE)="","",VLOOKUP($O1807,'APOIO-DESPESAS'!$A$3:$N$962,10,FALSE)),"")</f>
        <v/>
      </c>
      <c r="J1807" s="223" t="str">
        <f>IFERROR(IF(VLOOKUP($O1807,'APOIO-DESPESAS'!$A$3:$N$962,11,FALSE)="","",VLOOKUP($O1807,'APOIO-DESPESAS'!$A$3:$N$962,11,FALSE)),"")</f>
        <v/>
      </c>
      <c r="K1807" s="223" t="str">
        <f>IFERROR(IF(VLOOKUP($O1807,'APOIO-DESPESAS'!$A$3:$N$962,12,FALSE)="","",VLOOKUP($O1807,'APOIO-DESPESAS'!$A$3:$N$962,12,FALSE)),"")</f>
        <v/>
      </c>
      <c r="L1807" s="223" t="str">
        <f>IFERROR(IF(VLOOKUP($O1807,'APOIO-DESPESAS'!$A$3:$N$962,13,FALSE)="","",VLOOKUP($O1807,'APOIO-DESPESAS'!$A$3:$N$962,13,FALSE)),"")</f>
        <v/>
      </c>
      <c r="M1807" s="223" t="str">
        <f>IFERROR(IF(VLOOKUP($O1807,'APOIO-DESPESAS'!$A$3:$N$962,14,FALSE)="","",VLOOKUP($O1807,'APOIO-DESPESAS'!$A$3:$N$962,14,FALSE)),"")</f>
        <v/>
      </c>
      <c r="O1807" s="223">
        <f t="shared" si="28"/>
        <v>1805</v>
      </c>
    </row>
    <row r="1808" spans="1:15" x14ac:dyDescent="0.25">
      <c r="A1808" s="223" t="str">
        <f>IFERROR(IF(VLOOKUP($O1808,'APOIO-DESPESAS'!$A$3:$N$962,2,FALSE)="","",VLOOKUP($O1808,'APOIO-DESPESAS'!$A$3:$N$962,2,FALSE)),"")</f>
        <v/>
      </c>
      <c r="B1808" s="223" t="str">
        <f>IFERROR(IF(VLOOKUP($O1808,'APOIO-DESPESAS'!$A$3:$N$962,3,FALSE)="","",VLOOKUP($O1808,'APOIO-DESPESAS'!$A$3:$N$962,3,FALSE)),"")</f>
        <v/>
      </c>
      <c r="C1808" s="223" t="str">
        <f>IFERROR(IF(VLOOKUP($O1808,'APOIO-DESPESAS'!$A$3:$N$962,4,FALSE)="","",VLOOKUP($O1808,'APOIO-DESPESAS'!$A$3:$N$962,4,FALSE)),"")</f>
        <v/>
      </c>
      <c r="D1808" s="223" t="str">
        <f>IFERROR(IF(VLOOKUP($O1808,'APOIO-DESPESAS'!$A$3:$N$962,5,FALSE)="","",VLOOKUP($O1808,'APOIO-DESPESAS'!$A$3:$N$962,5,FALSE)),"")</f>
        <v/>
      </c>
      <c r="E1808" s="223" t="str">
        <f>IFERROR(IF(VLOOKUP($O1808,'APOIO-DESPESAS'!$A$3:$N$962,6,FALSE)="","",VLOOKUP($O1808,'APOIO-DESPESAS'!$A$3:$N$962,6,FALSE)),"")</f>
        <v/>
      </c>
      <c r="F1808" s="223" t="str">
        <f>IFERROR(IF(VLOOKUP($O1808,'APOIO-DESPESAS'!$A$3:$N$962,7,FALSE)="","",VLOOKUP($O1808,'APOIO-DESPESAS'!$A$3:$N$962,7,FALSE)),"")</f>
        <v/>
      </c>
      <c r="G1808" s="223" t="str">
        <f>IFERROR(IF(VLOOKUP($O1808,'APOIO-DESPESAS'!$A$3:$N$962,8,FALSE)="","",VLOOKUP($O1808,'APOIO-DESPESAS'!$A$3:$N$962,8,FALSE)),"")</f>
        <v/>
      </c>
      <c r="H1808" s="223" t="str">
        <f>IFERROR(IF(VLOOKUP($O1808,'APOIO-DESPESAS'!$A$3:$N$962,9,FALSE)="","",VLOOKUP($O1808,'APOIO-DESPESAS'!$A$3:$N$962,9,FALSE)),"")</f>
        <v/>
      </c>
      <c r="I1808" s="223" t="str">
        <f>IFERROR(IF(VLOOKUP($O1808,'APOIO-DESPESAS'!$A$3:$N$962,10,FALSE)="","",VLOOKUP($O1808,'APOIO-DESPESAS'!$A$3:$N$962,10,FALSE)),"")</f>
        <v/>
      </c>
      <c r="J1808" s="223" t="str">
        <f>IFERROR(IF(VLOOKUP($O1808,'APOIO-DESPESAS'!$A$3:$N$962,11,FALSE)="","",VLOOKUP($O1808,'APOIO-DESPESAS'!$A$3:$N$962,11,FALSE)),"")</f>
        <v/>
      </c>
      <c r="K1808" s="223" t="str">
        <f>IFERROR(IF(VLOOKUP($O1808,'APOIO-DESPESAS'!$A$3:$N$962,12,FALSE)="","",VLOOKUP($O1808,'APOIO-DESPESAS'!$A$3:$N$962,12,FALSE)),"")</f>
        <v/>
      </c>
      <c r="L1808" s="223" t="str">
        <f>IFERROR(IF(VLOOKUP($O1808,'APOIO-DESPESAS'!$A$3:$N$962,13,FALSE)="","",VLOOKUP($O1808,'APOIO-DESPESAS'!$A$3:$N$962,13,FALSE)),"")</f>
        <v/>
      </c>
      <c r="M1808" s="223" t="str">
        <f>IFERROR(IF(VLOOKUP($O1808,'APOIO-DESPESAS'!$A$3:$N$962,14,FALSE)="","",VLOOKUP($O1808,'APOIO-DESPESAS'!$A$3:$N$962,14,FALSE)),"")</f>
        <v/>
      </c>
      <c r="O1808" s="223">
        <f t="shared" si="28"/>
        <v>1806</v>
      </c>
    </row>
    <row r="1809" spans="1:15" x14ac:dyDescent="0.25">
      <c r="A1809" s="223" t="str">
        <f>IFERROR(IF(VLOOKUP($O1809,'APOIO-DESPESAS'!$A$3:$N$962,2,FALSE)="","",VLOOKUP($O1809,'APOIO-DESPESAS'!$A$3:$N$962,2,FALSE)),"")</f>
        <v/>
      </c>
      <c r="B1809" s="223" t="str">
        <f>IFERROR(IF(VLOOKUP($O1809,'APOIO-DESPESAS'!$A$3:$N$962,3,FALSE)="","",VLOOKUP($O1809,'APOIO-DESPESAS'!$A$3:$N$962,3,FALSE)),"")</f>
        <v/>
      </c>
      <c r="C1809" s="223" t="str">
        <f>IFERROR(IF(VLOOKUP($O1809,'APOIO-DESPESAS'!$A$3:$N$962,4,FALSE)="","",VLOOKUP($O1809,'APOIO-DESPESAS'!$A$3:$N$962,4,FALSE)),"")</f>
        <v/>
      </c>
      <c r="D1809" s="223" t="str">
        <f>IFERROR(IF(VLOOKUP($O1809,'APOIO-DESPESAS'!$A$3:$N$962,5,FALSE)="","",VLOOKUP($O1809,'APOIO-DESPESAS'!$A$3:$N$962,5,FALSE)),"")</f>
        <v/>
      </c>
      <c r="E1809" s="223" t="str">
        <f>IFERROR(IF(VLOOKUP($O1809,'APOIO-DESPESAS'!$A$3:$N$962,6,FALSE)="","",VLOOKUP($O1809,'APOIO-DESPESAS'!$A$3:$N$962,6,FALSE)),"")</f>
        <v/>
      </c>
      <c r="F1809" s="223" t="str">
        <f>IFERROR(IF(VLOOKUP($O1809,'APOIO-DESPESAS'!$A$3:$N$962,7,FALSE)="","",VLOOKUP($O1809,'APOIO-DESPESAS'!$A$3:$N$962,7,FALSE)),"")</f>
        <v/>
      </c>
      <c r="G1809" s="223" t="str">
        <f>IFERROR(IF(VLOOKUP($O1809,'APOIO-DESPESAS'!$A$3:$N$962,8,FALSE)="","",VLOOKUP($O1809,'APOIO-DESPESAS'!$A$3:$N$962,8,FALSE)),"")</f>
        <v/>
      </c>
      <c r="H1809" s="223" t="str">
        <f>IFERROR(IF(VLOOKUP($O1809,'APOIO-DESPESAS'!$A$3:$N$962,9,FALSE)="","",VLOOKUP($O1809,'APOIO-DESPESAS'!$A$3:$N$962,9,FALSE)),"")</f>
        <v/>
      </c>
      <c r="I1809" s="223" t="str">
        <f>IFERROR(IF(VLOOKUP($O1809,'APOIO-DESPESAS'!$A$3:$N$962,10,FALSE)="","",VLOOKUP($O1809,'APOIO-DESPESAS'!$A$3:$N$962,10,FALSE)),"")</f>
        <v/>
      </c>
      <c r="J1809" s="223" t="str">
        <f>IFERROR(IF(VLOOKUP($O1809,'APOIO-DESPESAS'!$A$3:$N$962,11,FALSE)="","",VLOOKUP($O1809,'APOIO-DESPESAS'!$A$3:$N$962,11,FALSE)),"")</f>
        <v/>
      </c>
      <c r="K1809" s="223" t="str">
        <f>IFERROR(IF(VLOOKUP($O1809,'APOIO-DESPESAS'!$A$3:$N$962,12,FALSE)="","",VLOOKUP($O1809,'APOIO-DESPESAS'!$A$3:$N$962,12,FALSE)),"")</f>
        <v/>
      </c>
      <c r="L1809" s="223" t="str">
        <f>IFERROR(IF(VLOOKUP($O1809,'APOIO-DESPESAS'!$A$3:$N$962,13,FALSE)="","",VLOOKUP($O1809,'APOIO-DESPESAS'!$A$3:$N$962,13,FALSE)),"")</f>
        <v/>
      </c>
      <c r="M1809" s="223" t="str">
        <f>IFERROR(IF(VLOOKUP($O1809,'APOIO-DESPESAS'!$A$3:$N$962,14,FALSE)="","",VLOOKUP($O1809,'APOIO-DESPESAS'!$A$3:$N$962,14,FALSE)),"")</f>
        <v/>
      </c>
      <c r="O1809" s="223">
        <f t="shared" si="28"/>
        <v>1807</v>
      </c>
    </row>
    <row r="1810" spans="1:15" x14ac:dyDescent="0.25">
      <c r="A1810" s="223" t="str">
        <f>IFERROR(IF(VLOOKUP($O1810,'APOIO-DESPESAS'!$A$3:$N$962,2,FALSE)="","",VLOOKUP($O1810,'APOIO-DESPESAS'!$A$3:$N$962,2,FALSE)),"")</f>
        <v/>
      </c>
      <c r="B1810" s="223" t="str">
        <f>IFERROR(IF(VLOOKUP($O1810,'APOIO-DESPESAS'!$A$3:$N$962,3,FALSE)="","",VLOOKUP($O1810,'APOIO-DESPESAS'!$A$3:$N$962,3,FALSE)),"")</f>
        <v/>
      </c>
      <c r="C1810" s="223" t="str">
        <f>IFERROR(IF(VLOOKUP($O1810,'APOIO-DESPESAS'!$A$3:$N$962,4,FALSE)="","",VLOOKUP($O1810,'APOIO-DESPESAS'!$A$3:$N$962,4,FALSE)),"")</f>
        <v/>
      </c>
      <c r="D1810" s="223" t="str">
        <f>IFERROR(IF(VLOOKUP($O1810,'APOIO-DESPESAS'!$A$3:$N$962,5,FALSE)="","",VLOOKUP($O1810,'APOIO-DESPESAS'!$A$3:$N$962,5,FALSE)),"")</f>
        <v/>
      </c>
      <c r="E1810" s="223" t="str">
        <f>IFERROR(IF(VLOOKUP($O1810,'APOIO-DESPESAS'!$A$3:$N$962,6,FALSE)="","",VLOOKUP($O1810,'APOIO-DESPESAS'!$A$3:$N$962,6,FALSE)),"")</f>
        <v/>
      </c>
      <c r="F1810" s="223" t="str">
        <f>IFERROR(IF(VLOOKUP($O1810,'APOIO-DESPESAS'!$A$3:$N$962,7,FALSE)="","",VLOOKUP($O1810,'APOIO-DESPESAS'!$A$3:$N$962,7,FALSE)),"")</f>
        <v/>
      </c>
      <c r="G1810" s="223" t="str">
        <f>IFERROR(IF(VLOOKUP($O1810,'APOIO-DESPESAS'!$A$3:$N$962,8,FALSE)="","",VLOOKUP($O1810,'APOIO-DESPESAS'!$A$3:$N$962,8,FALSE)),"")</f>
        <v/>
      </c>
      <c r="H1810" s="223" t="str">
        <f>IFERROR(IF(VLOOKUP($O1810,'APOIO-DESPESAS'!$A$3:$N$962,9,FALSE)="","",VLOOKUP($O1810,'APOIO-DESPESAS'!$A$3:$N$962,9,FALSE)),"")</f>
        <v/>
      </c>
      <c r="I1810" s="223" t="str">
        <f>IFERROR(IF(VLOOKUP($O1810,'APOIO-DESPESAS'!$A$3:$N$962,10,FALSE)="","",VLOOKUP($O1810,'APOIO-DESPESAS'!$A$3:$N$962,10,FALSE)),"")</f>
        <v/>
      </c>
      <c r="J1810" s="223" t="str">
        <f>IFERROR(IF(VLOOKUP($O1810,'APOIO-DESPESAS'!$A$3:$N$962,11,FALSE)="","",VLOOKUP($O1810,'APOIO-DESPESAS'!$A$3:$N$962,11,FALSE)),"")</f>
        <v/>
      </c>
      <c r="K1810" s="223" t="str">
        <f>IFERROR(IF(VLOOKUP($O1810,'APOIO-DESPESAS'!$A$3:$N$962,12,FALSE)="","",VLOOKUP($O1810,'APOIO-DESPESAS'!$A$3:$N$962,12,FALSE)),"")</f>
        <v/>
      </c>
      <c r="L1810" s="223" t="str">
        <f>IFERROR(IF(VLOOKUP($O1810,'APOIO-DESPESAS'!$A$3:$N$962,13,FALSE)="","",VLOOKUP($O1810,'APOIO-DESPESAS'!$A$3:$N$962,13,FALSE)),"")</f>
        <v/>
      </c>
      <c r="M1810" s="223" t="str">
        <f>IFERROR(IF(VLOOKUP($O1810,'APOIO-DESPESAS'!$A$3:$N$962,14,FALSE)="","",VLOOKUP($O1810,'APOIO-DESPESAS'!$A$3:$N$962,14,FALSE)),"")</f>
        <v/>
      </c>
      <c r="O1810" s="223">
        <f t="shared" si="28"/>
        <v>1808</v>
      </c>
    </row>
    <row r="1811" spans="1:15" x14ac:dyDescent="0.25">
      <c r="A1811" s="223" t="str">
        <f>IFERROR(IF(VLOOKUP($O1811,'APOIO-DESPESAS'!$A$3:$N$962,2,FALSE)="","",VLOOKUP($O1811,'APOIO-DESPESAS'!$A$3:$N$962,2,FALSE)),"")</f>
        <v/>
      </c>
      <c r="B1811" s="223" t="str">
        <f>IFERROR(IF(VLOOKUP($O1811,'APOIO-DESPESAS'!$A$3:$N$962,3,FALSE)="","",VLOOKUP($O1811,'APOIO-DESPESAS'!$A$3:$N$962,3,FALSE)),"")</f>
        <v/>
      </c>
      <c r="C1811" s="223" t="str">
        <f>IFERROR(IF(VLOOKUP($O1811,'APOIO-DESPESAS'!$A$3:$N$962,4,FALSE)="","",VLOOKUP($O1811,'APOIO-DESPESAS'!$A$3:$N$962,4,FALSE)),"")</f>
        <v/>
      </c>
      <c r="D1811" s="223" t="str">
        <f>IFERROR(IF(VLOOKUP($O1811,'APOIO-DESPESAS'!$A$3:$N$962,5,FALSE)="","",VLOOKUP($O1811,'APOIO-DESPESAS'!$A$3:$N$962,5,FALSE)),"")</f>
        <v/>
      </c>
      <c r="E1811" s="223" t="str">
        <f>IFERROR(IF(VLOOKUP($O1811,'APOIO-DESPESAS'!$A$3:$N$962,6,FALSE)="","",VLOOKUP($O1811,'APOIO-DESPESAS'!$A$3:$N$962,6,FALSE)),"")</f>
        <v/>
      </c>
      <c r="F1811" s="223" t="str">
        <f>IFERROR(IF(VLOOKUP($O1811,'APOIO-DESPESAS'!$A$3:$N$962,7,FALSE)="","",VLOOKUP($O1811,'APOIO-DESPESAS'!$A$3:$N$962,7,FALSE)),"")</f>
        <v/>
      </c>
      <c r="G1811" s="223" t="str">
        <f>IFERROR(IF(VLOOKUP($O1811,'APOIO-DESPESAS'!$A$3:$N$962,8,FALSE)="","",VLOOKUP($O1811,'APOIO-DESPESAS'!$A$3:$N$962,8,FALSE)),"")</f>
        <v/>
      </c>
      <c r="H1811" s="223" t="str">
        <f>IFERROR(IF(VLOOKUP($O1811,'APOIO-DESPESAS'!$A$3:$N$962,9,FALSE)="","",VLOOKUP($O1811,'APOIO-DESPESAS'!$A$3:$N$962,9,FALSE)),"")</f>
        <v/>
      </c>
      <c r="I1811" s="223" t="str">
        <f>IFERROR(IF(VLOOKUP($O1811,'APOIO-DESPESAS'!$A$3:$N$962,10,FALSE)="","",VLOOKUP($O1811,'APOIO-DESPESAS'!$A$3:$N$962,10,FALSE)),"")</f>
        <v/>
      </c>
      <c r="J1811" s="223" t="str">
        <f>IFERROR(IF(VLOOKUP($O1811,'APOIO-DESPESAS'!$A$3:$N$962,11,FALSE)="","",VLOOKUP($O1811,'APOIO-DESPESAS'!$A$3:$N$962,11,FALSE)),"")</f>
        <v/>
      </c>
      <c r="K1811" s="223" t="str">
        <f>IFERROR(IF(VLOOKUP($O1811,'APOIO-DESPESAS'!$A$3:$N$962,12,FALSE)="","",VLOOKUP($O1811,'APOIO-DESPESAS'!$A$3:$N$962,12,FALSE)),"")</f>
        <v/>
      </c>
      <c r="L1811" s="223" t="str">
        <f>IFERROR(IF(VLOOKUP($O1811,'APOIO-DESPESAS'!$A$3:$N$962,13,FALSE)="","",VLOOKUP($O1811,'APOIO-DESPESAS'!$A$3:$N$962,13,FALSE)),"")</f>
        <v/>
      </c>
      <c r="M1811" s="223" t="str">
        <f>IFERROR(IF(VLOOKUP($O1811,'APOIO-DESPESAS'!$A$3:$N$962,14,FALSE)="","",VLOOKUP($O1811,'APOIO-DESPESAS'!$A$3:$N$962,14,FALSE)),"")</f>
        <v/>
      </c>
      <c r="O1811" s="223">
        <f t="shared" si="28"/>
        <v>1809</v>
      </c>
    </row>
    <row r="1812" spans="1:15" x14ac:dyDescent="0.25">
      <c r="A1812" s="223" t="str">
        <f>IFERROR(IF(VLOOKUP($O1812,'APOIO-DESPESAS'!$A$3:$N$962,2,FALSE)="","",VLOOKUP($O1812,'APOIO-DESPESAS'!$A$3:$N$962,2,FALSE)),"")</f>
        <v/>
      </c>
      <c r="B1812" s="223" t="str">
        <f>IFERROR(IF(VLOOKUP($O1812,'APOIO-DESPESAS'!$A$3:$N$962,3,FALSE)="","",VLOOKUP($O1812,'APOIO-DESPESAS'!$A$3:$N$962,3,FALSE)),"")</f>
        <v/>
      </c>
      <c r="C1812" s="223" t="str">
        <f>IFERROR(IF(VLOOKUP($O1812,'APOIO-DESPESAS'!$A$3:$N$962,4,FALSE)="","",VLOOKUP($O1812,'APOIO-DESPESAS'!$A$3:$N$962,4,FALSE)),"")</f>
        <v/>
      </c>
      <c r="D1812" s="223" t="str">
        <f>IFERROR(IF(VLOOKUP($O1812,'APOIO-DESPESAS'!$A$3:$N$962,5,FALSE)="","",VLOOKUP($O1812,'APOIO-DESPESAS'!$A$3:$N$962,5,FALSE)),"")</f>
        <v/>
      </c>
      <c r="E1812" s="223" t="str">
        <f>IFERROR(IF(VLOOKUP($O1812,'APOIO-DESPESAS'!$A$3:$N$962,6,FALSE)="","",VLOOKUP($O1812,'APOIO-DESPESAS'!$A$3:$N$962,6,FALSE)),"")</f>
        <v/>
      </c>
      <c r="F1812" s="223" t="str">
        <f>IFERROR(IF(VLOOKUP($O1812,'APOIO-DESPESAS'!$A$3:$N$962,7,FALSE)="","",VLOOKUP($O1812,'APOIO-DESPESAS'!$A$3:$N$962,7,FALSE)),"")</f>
        <v/>
      </c>
      <c r="G1812" s="223" t="str">
        <f>IFERROR(IF(VLOOKUP($O1812,'APOIO-DESPESAS'!$A$3:$N$962,8,FALSE)="","",VLOOKUP($O1812,'APOIO-DESPESAS'!$A$3:$N$962,8,FALSE)),"")</f>
        <v/>
      </c>
      <c r="H1812" s="223" t="str">
        <f>IFERROR(IF(VLOOKUP($O1812,'APOIO-DESPESAS'!$A$3:$N$962,9,FALSE)="","",VLOOKUP($O1812,'APOIO-DESPESAS'!$A$3:$N$962,9,FALSE)),"")</f>
        <v/>
      </c>
      <c r="I1812" s="223" t="str">
        <f>IFERROR(IF(VLOOKUP($O1812,'APOIO-DESPESAS'!$A$3:$N$962,10,FALSE)="","",VLOOKUP($O1812,'APOIO-DESPESAS'!$A$3:$N$962,10,FALSE)),"")</f>
        <v/>
      </c>
      <c r="J1812" s="223" t="str">
        <f>IFERROR(IF(VLOOKUP($O1812,'APOIO-DESPESAS'!$A$3:$N$962,11,FALSE)="","",VLOOKUP($O1812,'APOIO-DESPESAS'!$A$3:$N$962,11,FALSE)),"")</f>
        <v/>
      </c>
      <c r="K1812" s="223" t="str">
        <f>IFERROR(IF(VLOOKUP($O1812,'APOIO-DESPESAS'!$A$3:$N$962,12,FALSE)="","",VLOOKUP($O1812,'APOIO-DESPESAS'!$A$3:$N$962,12,FALSE)),"")</f>
        <v/>
      </c>
      <c r="L1812" s="223" t="str">
        <f>IFERROR(IF(VLOOKUP($O1812,'APOIO-DESPESAS'!$A$3:$N$962,13,FALSE)="","",VLOOKUP($O1812,'APOIO-DESPESAS'!$A$3:$N$962,13,FALSE)),"")</f>
        <v/>
      </c>
      <c r="M1812" s="223" t="str">
        <f>IFERROR(IF(VLOOKUP($O1812,'APOIO-DESPESAS'!$A$3:$N$962,14,FALSE)="","",VLOOKUP($O1812,'APOIO-DESPESAS'!$A$3:$N$962,14,FALSE)),"")</f>
        <v/>
      </c>
      <c r="O1812" s="223">
        <f t="shared" si="28"/>
        <v>1810</v>
      </c>
    </row>
    <row r="1813" spans="1:15" x14ac:dyDescent="0.25">
      <c r="A1813" s="223" t="str">
        <f>IFERROR(IF(VLOOKUP($O1813,'APOIO-DESPESAS'!$A$3:$N$962,2,FALSE)="","",VLOOKUP($O1813,'APOIO-DESPESAS'!$A$3:$N$962,2,FALSE)),"")</f>
        <v/>
      </c>
      <c r="B1813" s="223" t="str">
        <f>IFERROR(IF(VLOOKUP($O1813,'APOIO-DESPESAS'!$A$3:$N$962,3,FALSE)="","",VLOOKUP($O1813,'APOIO-DESPESAS'!$A$3:$N$962,3,FALSE)),"")</f>
        <v/>
      </c>
      <c r="C1813" s="223" t="str">
        <f>IFERROR(IF(VLOOKUP($O1813,'APOIO-DESPESAS'!$A$3:$N$962,4,FALSE)="","",VLOOKUP($O1813,'APOIO-DESPESAS'!$A$3:$N$962,4,FALSE)),"")</f>
        <v/>
      </c>
      <c r="D1813" s="223" t="str">
        <f>IFERROR(IF(VLOOKUP($O1813,'APOIO-DESPESAS'!$A$3:$N$962,5,FALSE)="","",VLOOKUP($O1813,'APOIO-DESPESAS'!$A$3:$N$962,5,FALSE)),"")</f>
        <v/>
      </c>
      <c r="E1813" s="223" t="str">
        <f>IFERROR(IF(VLOOKUP($O1813,'APOIO-DESPESAS'!$A$3:$N$962,6,FALSE)="","",VLOOKUP($O1813,'APOIO-DESPESAS'!$A$3:$N$962,6,FALSE)),"")</f>
        <v/>
      </c>
      <c r="F1813" s="223" t="str">
        <f>IFERROR(IF(VLOOKUP($O1813,'APOIO-DESPESAS'!$A$3:$N$962,7,FALSE)="","",VLOOKUP($O1813,'APOIO-DESPESAS'!$A$3:$N$962,7,FALSE)),"")</f>
        <v/>
      </c>
      <c r="G1813" s="223" t="str">
        <f>IFERROR(IF(VLOOKUP($O1813,'APOIO-DESPESAS'!$A$3:$N$962,8,FALSE)="","",VLOOKUP($O1813,'APOIO-DESPESAS'!$A$3:$N$962,8,FALSE)),"")</f>
        <v/>
      </c>
      <c r="H1813" s="223" t="str">
        <f>IFERROR(IF(VLOOKUP($O1813,'APOIO-DESPESAS'!$A$3:$N$962,9,FALSE)="","",VLOOKUP($O1813,'APOIO-DESPESAS'!$A$3:$N$962,9,FALSE)),"")</f>
        <v/>
      </c>
      <c r="I1813" s="223" t="str">
        <f>IFERROR(IF(VLOOKUP($O1813,'APOIO-DESPESAS'!$A$3:$N$962,10,FALSE)="","",VLOOKUP($O1813,'APOIO-DESPESAS'!$A$3:$N$962,10,FALSE)),"")</f>
        <v/>
      </c>
      <c r="J1813" s="223" t="str">
        <f>IFERROR(IF(VLOOKUP($O1813,'APOIO-DESPESAS'!$A$3:$N$962,11,FALSE)="","",VLOOKUP($O1813,'APOIO-DESPESAS'!$A$3:$N$962,11,FALSE)),"")</f>
        <v/>
      </c>
      <c r="K1813" s="223" t="str">
        <f>IFERROR(IF(VLOOKUP($O1813,'APOIO-DESPESAS'!$A$3:$N$962,12,FALSE)="","",VLOOKUP($O1813,'APOIO-DESPESAS'!$A$3:$N$962,12,FALSE)),"")</f>
        <v/>
      </c>
      <c r="L1813" s="223" t="str">
        <f>IFERROR(IF(VLOOKUP($O1813,'APOIO-DESPESAS'!$A$3:$N$962,13,FALSE)="","",VLOOKUP($O1813,'APOIO-DESPESAS'!$A$3:$N$962,13,FALSE)),"")</f>
        <v/>
      </c>
      <c r="M1813" s="223" t="str">
        <f>IFERROR(IF(VLOOKUP($O1813,'APOIO-DESPESAS'!$A$3:$N$962,14,FALSE)="","",VLOOKUP($O1813,'APOIO-DESPESAS'!$A$3:$N$962,14,FALSE)),"")</f>
        <v/>
      </c>
      <c r="O1813" s="223">
        <f t="shared" si="28"/>
        <v>1811</v>
      </c>
    </row>
    <row r="1814" spans="1:15" x14ac:dyDescent="0.25">
      <c r="A1814" s="223" t="str">
        <f>IFERROR(IF(VLOOKUP($O1814,'APOIO-DESPESAS'!$A$3:$N$962,2,FALSE)="","",VLOOKUP($O1814,'APOIO-DESPESAS'!$A$3:$N$962,2,FALSE)),"")</f>
        <v/>
      </c>
      <c r="B1814" s="223" t="str">
        <f>IFERROR(IF(VLOOKUP($O1814,'APOIO-DESPESAS'!$A$3:$N$962,3,FALSE)="","",VLOOKUP($O1814,'APOIO-DESPESAS'!$A$3:$N$962,3,FALSE)),"")</f>
        <v/>
      </c>
      <c r="C1814" s="223" t="str">
        <f>IFERROR(IF(VLOOKUP($O1814,'APOIO-DESPESAS'!$A$3:$N$962,4,FALSE)="","",VLOOKUP($O1814,'APOIO-DESPESAS'!$A$3:$N$962,4,FALSE)),"")</f>
        <v/>
      </c>
      <c r="D1814" s="223" t="str">
        <f>IFERROR(IF(VLOOKUP($O1814,'APOIO-DESPESAS'!$A$3:$N$962,5,FALSE)="","",VLOOKUP($O1814,'APOIO-DESPESAS'!$A$3:$N$962,5,FALSE)),"")</f>
        <v/>
      </c>
      <c r="E1814" s="223" t="str">
        <f>IFERROR(IF(VLOOKUP($O1814,'APOIO-DESPESAS'!$A$3:$N$962,6,FALSE)="","",VLOOKUP($O1814,'APOIO-DESPESAS'!$A$3:$N$962,6,FALSE)),"")</f>
        <v/>
      </c>
      <c r="F1814" s="223" t="str">
        <f>IFERROR(IF(VLOOKUP($O1814,'APOIO-DESPESAS'!$A$3:$N$962,7,FALSE)="","",VLOOKUP($O1814,'APOIO-DESPESAS'!$A$3:$N$962,7,FALSE)),"")</f>
        <v/>
      </c>
      <c r="G1814" s="223" t="str">
        <f>IFERROR(IF(VLOOKUP($O1814,'APOIO-DESPESAS'!$A$3:$N$962,8,FALSE)="","",VLOOKUP($O1814,'APOIO-DESPESAS'!$A$3:$N$962,8,FALSE)),"")</f>
        <v/>
      </c>
      <c r="H1814" s="223" t="str">
        <f>IFERROR(IF(VLOOKUP($O1814,'APOIO-DESPESAS'!$A$3:$N$962,9,FALSE)="","",VLOOKUP($O1814,'APOIO-DESPESAS'!$A$3:$N$962,9,FALSE)),"")</f>
        <v/>
      </c>
      <c r="I1814" s="223" t="str">
        <f>IFERROR(IF(VLOOKUP($O1814,'APOIO-DESPESAS'!$A$3:$N$962,10,FALSE)="","",VLOOKUP($O1814,'APOIO-DESPESAS'!$A$3:$N$962,10,FALSE)),"")</f>
        <v/>
      </c>
      <c r="J1814" s="223" t="str">
        <f>IFERROR(IF(VLOOKUP($O1814,'APOIO-DESPESAS'!$A$3:$N$962,11,FALSE)="","",VLOOKUP($O1814,'APOIO-DESPESAS'!$A$3:$N$962,11,FALSE)),"")</f>
        <v/>
      </c>
      <c r="K1814" s="223" t="str">
        <f>IFERROR(IF(VLOOKUP($O1814,'APOIO-DESPESAS'!$A$3:$N$962,12,FALSE)="","",VLOOKUP($O1814,'APOIO-DESPESAS'!$A$3:$N$962,12,FALSE)),"")</f>
        <v/>
      </c>
      <c r="L1814" s="223" t="str">
        <f>IFERROR(IF(VLOOKUP($O1814,'APOIO-DESPESAS'!$A$3:$N$962,13,FALSE)="","",VLOOKUP($O1814,'APOIO-DESPESAS'!$A$3:$N$962,13,FALSE)),"")</f>
        <v/>
      </c>
      <c r="M1814" s="223" t="str">
        <f>IFERROR(IF(VLOOKUP($O1814,'APOIO-DESPESAS'!$A$3:$N$962,14,FALSE)="","",VLOOKUP($O1814,'APOIO-DESPESAS'!$A$3:$N$962,14,FALSE)),"")</f>
        <v/>
      </c>
      <c r="O1814" s="223">
        <f t="shared" si="28"/>
        <v>1812</v>
      </c>
    </row>
    <row r="1815" spans="1:15" x14ac:dyDescent="0.25">
      <c r="A1815" s="223" t="str">
        <f>IFERROR(IF(VLOOKUP($O1815,'APOIO-DESPESAS'!$A$3:$N$962,2,FALSE)="","",VLOOKUP($O1815,'APOIO-DESPESAS'!$A$3:$N$962,2,FALSE)),"")</f>
        <v/>
      </c>
      <c r="B1815" s="223" t="str">
        <f>IFERROR(IF(VLOOKUP($O1815,'APOIO-DESPESAS'!$A$3:$N$962,3,FALSE)="","",VLOOKUP($O1815,'APOIO-DESPESAS'!$A$3:$N$962,3,FALSE)),"")</f>
        <v/>
      </c>
      <c r="C1815" s="223" t="str">
        <f>IFERROR(IF(VLOOKUP($O1815,'APOIO-DESPESAS'!$A$3:$N$962,4,FALSE)="","",VLOOKUP($O1815,'APOIO-DESPESAS'!$A$3:$N$962,4,FALSE)),"")</f>
        <v/>
      </c>
      <c r="D1815" s="223" t="str">
        <f>IFERROR(IF(VLOOKUP($O1815,'APOIO-DESPESAS'!$A$3:$N$962,5,FALSE)="","",VLOOKUP($O1815,'APOIO-DESPESAS'!$A$3:$N$962,5,FALSE)),"")</f>
        <v/>
      </c>
      <c r="E1815" s="223" t="str">
        <f>IFERROR(IF(VLOOKUP($O1815,'APOIO-DESPESAS'!$A$3:$N$962,6,FALSE)="","",VLOOKUP($O1815,'APOIO-DESPESAS'!$A$3:$N$962,6,FALSE)),"")</f>
        <v/>
      </c>
      <c r="F1815" s="223" t="str">
        <f>IFERROR(IF(VLOOKUP($O1815,'APOIO-DESPESAS'!$A$3:$N$962,7,FALSE)="","",VLOOKUP($O1815,'APOIO-DESPESAS'!$A$3:$N$962,7,FALSE)),"")</f>
        <v/>
      </c>
      <c r="G1815" s="223" t="str">
        <f>IFERROR(IF(VLOOKUP($O1815,'APOIO-DESPESAS'!$A$3:$N$962,8,FALSE)="","",VLOOKUP($O1815,'APOIO-DESPESAS'!$A$3:$N$962,8,FALSE)),"")</f>
        <v/>
      </c>
      <c r="H1815" s="223" t="str">
        <f>IFERROR(IF(VLOOKUP($O1815,'APOIO-DESPESAS'!$A$3:$N$962,9,FALSE)="","",VLOOKUP($O1815,'APOIO-DESPESAS'!$A$3:$N$962,9,FALSE)),"")</f>
        <v/>
      </c>
      <c r="I1815" s="223" t="str">
        <f>IFERROR(IF(VLOOKUP($O1815,'APOIO-DESPESAS'!$A$3:$N$962,10,FALSE)="","",VLOOKUP($O1815,'APOIO-DESPESAS'!$A$3:$N$962,10,FALSE)),"")</f>
        <v/>
      </c>
      <c r="J1815" s="223" t="str">
        <f>IFERROR(IF(VLOOKUP($O1815,'APOIO-DESPESAS'!$A$3:$N$962,11,FALSE)="","",VLOOKUP($O1815,'APOIO-DESPESAS'!$A$3:$N$962,11,FALSE)),"")</f>
        <v/>
      </c>
      <c r="K1815" s="223" t="str">
        <f>IFERROR(IF(VLOOKUP($O1815,'APOIO-DESPESAS'!$A$3:$N$962,12,FALSE)="","",VLOOKUP($O1815,'APOIO-DESPESAS'!$A$3:$N$962,12,FALSE)),"")</f>
        <v/>
      </c>
      <c r="L1815" s="223" t="str">
        <f>IFERROR(IF(VLOOKUP($O1815,'APOIO-DESPESAS'!$A$3:$N$962,13,FALSE)="","",VLOOKUP($O1815,'APOIO-DESPESAS'!$A$3:$N$962,13,FALSE)),"")</f>
        <v/>
      </c>
      <c r="M1815" s="223" t="str">
        <f>IFERROR(IF(VLOOKUP($O1815,'APOIO-DESPESAS'!$A$3:$N$962,14,FALSE)="","",VLOOKUP($O1815,'APOIO-DESPESAS'!$A$3:$N$962,14,FALSE)),"")</f>
        <v/>
      </c>
      <c r="O1815" s="223">
        <f t="shared" si="28"/>
        <v>1813</v>
      </c>
    </row>
    <row r="1816" spans="1:15" x14ac:dyDescent="0.25">
      <c r="A1816" s="223" t="str">
        <f>IFERROR(IF(VLOOKUP($O1816,'APOIO-DESPESAS'!$A$3:$N$962,2,FALSE)="","",VLOOKUP($O1816,'APOIO-DESPESAS'!$A$3:$N$962,2,FALSE)),"")</f>
        <v/>
      </c>
      <c r="B1816" s="223" t="str">
        <f>IFERROR(IF(VLOOKUP($O1816,'APOIO-DESPESAS'!$A$3:$N$962,3,FALSE)="","",VLOOKUP($O1816,'APOIO-DESPESAS'!$A$3:$N$962,3,FALSE)),"")</f>
        <v/>
      </c>
      <c r="C1816" s="223" t="str">
        <f>IFERROR(IF(VLOOKUP($O1816,'APOIO-DESPESAS'!$A$3:$N$962,4,FALSE)="","",VLOOKUP($O1816,'APOIO-DESPESAS'!$A$3:$N$962,4,FALSE)),"")</f>
        <v/>
      </c>
      <c r="D1816" s="223" t="str">
        <f>IFERROR(IF(VLOOKUP($O1816,'APOIO-DESPESAS'!$A$3:$N$962,5,FALSE)="","",VLOOKUP($O1816,'APOIO-DESPESAS'!$A$3:$N$962,5,FALSE)),"")</f>
        <v/>
      </c>
      <c r="E1816" s="223" t="str">
        <f>IFERROR(IF(VLOOKUP($O1816,'APOIO-DESPESAS'!$A$3:$N$962,6,FALSE)="","",VLOOKUP($O1816,'APOIO-DESPESAS'!$A$3:$N$962,6,FALSE)),"")</f>
        <v/>
      </c>
      <c r="F1816" s="223" t="str">
        <f>IFERROR(IF(VLOOKUP($O1816,'APOIO-DESPESAS'!$A$3:$N$962,7,FALSE)="","",VLOOKUP($O1816,'APOIO-DESPESAS'!$A$3:$N$962,7,FALSE)),"")</f>
        <v/>
      </c>
      <c r="G1816" s="223" t="str">
        <f>IFERROR(IF(VLOOKUP($O1816,'APOIO-DESPESAS'!$A$3:$N$962,8,FALSE)="","",VLOOKUP($O1816,'APOIO-DESPESAS'!$A$3:$N$962,8,FALSE)),"")</f>
        <v/>
      </c>
      <c r="H1816" s="223" t="str">
        <f>IFERROR(IF(VLOOKUP($O1816,'APOIO-DESPESAS'!$A$3:$N$962,9,FALSE)="","",VLOOKUP($O1816,'APOIO-DESPESAS'!$A$3:$N$962,9,FALSE)),"")</f>
        <v/>
      </c>
      <c r="I1816" s="223" t="str">
        <f>IFERROR(IF(VLOOKUP($O1816,'APOIO-DESPESAS'!$A$3:$N$962,10,FALSE)="","",VLOOKUP($O1816,'APOIO-DESPESAS'!$A$3:$N$962,10,FALSE)),"")</f>
        <v/>
      </c>
      <c r="J1816" s="223" t="str">
        <f>IFERROR(IF(VLOOKUP($O1816,'APOIO-DESPESAS'!$A$3:$N$962,11,FALSE)="","",VLOOKUP($O1816,'APOIO-DESPESAS'!$A$3:$N$962,11,FALSE)),"")</f>
        <v/>
      </c>
      <c r="K1816" s="223" t="str">
        <f>IFERROR(IF(VLOOKUP($O1816,'APOIO-DESPESAS'!$A$3:$N$962,12,FALSE)="","",VLOOKUP($O1816,'APOIO-DESPESAS'!$A$3:$N$962,12,FALSE)),"")</f>
        <v/>
      </c>
      <c r="L1816" s="223" t="str">
        <f>IFERROR(IF(VLOOKUP($O1816,'APOIO-DESPESAS'!$A$3:$N$962,13,FALSE)="","",VLOOKUP($O1816,'APOIO-DESPESAS'!$A$3:$N$962,13,FALSE)),"")</f>
        <v/>
      </c>
      <c r="M1816" s="223" t="str">
        <f>IFERROR(IF(VLOOKUP($O1816,'APOIO-DESPESAS'!$A$3:$N$962,14,FALSE)="","",VLOOKUP($O1816,'APOIO-DESPESAS'!$A$3:$N$962,14,FALSE)),"")</f>
        <v/>
      </c>
      <c r="O1816" s="223">
        <f t="shared" si="28"/>
        <v>1814</v>
      </c>
    </row>
    <row r="1817" spans="1:15" x14ac:dyDescent="0.25">
      <c r="A1817" s="223" t="str">
        <f>IFERROR(IF(VLOOKUP($O1817,'APOIO-DESPESAS'!$A$3:$N$962,2,FALSE)="","",VLOOKUP($O1817,'APOIO-DESPESAS'!$A$3:$N$962,2,FALSE)),"")</f>
        <v/>
      </c>
      <c r="B1817" s="223" t="str">
        <f>IFERROR(IF(VLOOKUP($O1817,'APOIO-DESPESAS'!$A$3:$N$962,3,FALSE)="","",VLOOKUP($O1817,'APOIO-DESPESAS'!$A$3:$N$962,3,FALSE)),"")</f>
        <v/>
      </c>
      <c r="C1817" s="223" t="str">
        <f>IFERROR(IF(VLOOKUP($O1817,'APOIO-DESPESAS'!$A$3:$N$962,4,FALSE)="","",VLOOKUP($O1817,'APOIO-DESPESAS'!$A$3:$N$962,4,FALSE)),"")</f>
        <v/>
      </c>
      <c r="D1817" s="223" t="str">
        <f>IFERROR(IF(VLOOKUP($O1817,'APOIO-DESPESAS'!$A$3:$N$962,5,FALSE)="","",VLOOKUP($O1817,'APOIO-DESPESAS'!$A$3:$N$962,5,FALSE)),"")</f>
        <v/>
      </c>
      <c r="E1817" s="223" t="str">
        <f>IFERROR(IF(VLOOKUP($O1817,'APOIO-DESPESAS'!$A$3:$N$962,6,FALSE)="","",VLOOKUP($O1817,'APOIO-DESPESAS'!$A$3:$N$962,6,FALSE)),"")</f>
        <v/>
      </c>
      <c r="F1817" s="223" t="str">
        <f>IFERROR(IF(VLOOKUP($O1817,'APOIO-DESPESAS'!$A$3:$N$962,7,FALSE)="","",VLOOKUP($O1817,'APOIO-DESPESAS'!$A$3:$N$962,7,FALSE)),"")</f>
        <v/>
      </c>
      <c r="G1817" s="223" t="str">
        <f>IFERROR(IF(VLOOKUP($O1817,'APOIO-DESPESAS'!$A$3:$N$962,8,FALSE)="","",VLOOKUP($O1817,'APOIO-DESPESAS'!$A$3:$N$962,8,FALSE)),"")</f>
        <v/>
      </c>
      <c r="H1817" s="223" t="str">
        <f>IFERROR(IF(VLOOKUP($O1817,'APOIO-DESPESAS'!$A$3:$N$962,9,FALSE)="","",VLOOKUP($O1817,'APOIO-DESPESAS'!$A$3:$N$962,9,FALSE)),"")</f>
        <v/>
      </c>
      <c r="I1817" s="223" t="str">
        <f>IFERROR(IF(VLOOKUP($O1817,'APOIO-DESPESAS'!$A$3:$N$962,10,FALSE)="","",VLOOKUP($O1817,'APOIO-DESPESAS'!$A$3:$N$962,10,FALSE)),"")</f>
        <v/>
      </c>
      <c r="J1817" s="223" t="str">
        <f>IFERROR(IF(VLOOKUP($O1817,'APOIO-DESPESAS'!$A$3:$N$962,11,FALSE)="","",VLOOKUP($O1817,'APOIO-DESPESAS'!$A$3:$N$962,11,FALSE)),"")</f>
        <v/>
      </c>
      <c r="K1817" s="223" t="str">
        <f>IFERROR(IF(VLOOKUP($O1817,'APOIO-DESPESAS'!$A$3:$N$962,12,FALSE)="","",VLOOKUP($O1817,'APOIO-DESPESAS'!$A$3:$N$962,12,FALSE)),"")</f>
        <v/>
      </c>
      <c r="L1817" s="223" t="str">
        <f>IFERROR(IF(VLOOKUP($O1817,'APOIO-DESPESAS'!$A$3:$N$962,13,FALSE)="","",VLOOKUP($O1817,'APOIO-DESPESAS'!$A$3:$N$962,13,FALSE)),"")</f>
        <v/>
      </c>
      <c r="M1817" s="223" t="str">
        <f>IFERROR(IF(VLOOKUP($O1817,'APOIO-DESPESAS'!$A$3:$N$962,14,FALSE)="","",VLOOKUP($O1817,'APOIO-DESPESAS'!$A$3:$N$962,14,FALSE)),"")</f>
        <v/>
      </c>
      <c r="O1817" s="223">
        <f t="shared" si="28"/>
        <v>1815</v>
      </c>
    </row>
    <row r="1818" spans="1:15" x14ac:dyDescent="0.25">
      <c r="A1818" s="223" t="str">
        <f>IFERROR(IF(VLOOKUP($O1818,'APOIO-DESPESAS'!$A$3:$N$962,2,FALSE)="","",VLOOKUP($O1818,'APOIO-DESPESAS'!$A$3:$N$962,2,FALSE)),"")</f>
        <v/>
      </c>
      <c r="B1818" s="223" t="str">
        <f>IFERROR(IF(VLOOKUP($O1818,'APOIO-DESPESAS'!$A$3:$N$962,3,FALSE)="","",VLOOKUP($O1818,'APOIO-DESPESAS'!$A$3:$N$962,3,FALSE)),"")</f>
        <v/>
      </c>
      <c r="C1818" s="223" t="str">
        <f>IFERROR(IF(VLOOKUP($O1818,'APOIO-DESPESAS'!$A$3:$N$962,4,FALSE)="","",VLOOKUP($O1818,'APOIO-DESPESAS'!$A$3:$N$962,4,FALSE)),"")</f>
        <v/>
      </c>
      <c r="D1818" s="223" t="str">
        <f>IFERROR(IF(VLOOKUP($O1818,'APOIO-DESPESAS'!$A$3:$N$962,5,FALSE)="","",VLOOKUP($O1818,'APOIO-DESPESAS'!$A$3:$N$962,5,FALSE)),"")</f>
        <v/>
      </c>
      <c r="E1818" s="223" t="str">
        <f>IFERROR(IF(VLOOKUP($O1818,'APOIO-DESPESAS'!$A$3:$N$962,6,FALSE)="","",VLOOKUP($O1818,'APOIO-DESPESAS'!$A$3:$N$962,6,FALSE)),"")</f>
        <v/>
      </c>
      <c r="F1818" s="223" t="str">
        <f>IFERROR(IF(VLOOKUP($O1818,'APOIO-DESPESAS'!$A$3:$N$962,7,FALSE)="","",VLOOKUP($O1818,'APOIO-DESPESAS'!$A$3:$N$962,7,FALSE)),"")</f>
        <v/>
      </c>
      <c r="G1818" s="223" t="str">
        <f>IFERROR(IF(VLOOKUP($O1818,'APOIO-DESPESAS'!$A$3:$N$962,8,FALSE)="","",VLOOKUP($O1818,'APOIO-DESPESAS'!$A$3:$N$962,8,FALSE)),"")</f>
        <v/>
      </c>
      <c r="H1818" s="223" t="str">
        <f>IFERROR(IF(VLOOKUP($O1818,'APOIO-DESPESAS'!$A$3:$N$962,9,FALSE)="","",VLOOKUP($O1818,'APOIO-DESPESAS'!$A$3:$N$962,9,FALSE)),"")</f>
        <v/>
      </c>
      <c r="I1818" s="223" t="str">
        <f>IFERROR(IF(VLOOKUP($O1818,'APOIO-DESPESAS'!$A$3:$N$962,10,FALSE)="","",VLOOKUP($O1818,'APOIO-DESPESAS'!$A$3:$N$962,10,FALSE)),"")</f>
        <v/>
      </c>
      <c r="J1818" s="223" t="str">
        <f>IFERROR(IF(VLOOKUP($O1818,'APOIO-DESPESAS'!$A$3:$N$962,11,FALSE)="","",VLOOKUP($O1818,'APOIO-DESPESAS'!$A$3:$N$962,11,FALSE)),"")</f>
        <v/>
      </c>
      <c r="K1818" s="223" t="str">
        <f>IFERROR(IF(VLOOKUP($O1818,'APOIO-DESPESAS'!$A$3:$N$962,12,FALSE)="","",VLOOKUP($O1818,'APOIO-DESPESAS'!$A$3:$N$962,12,FALSE)),"")</f>
        <v/>
      </c>
      <c r="L1818" s="223" t="str">
        <f>IFERROR(IF(VLOOKUP($O1818,'APOIO-DESPESAS'!$A$3:$N$962,13,FALSE)="","",VLOOKUP($O1818,'APOIO-DESPESAS'!$A$3:$N$962,13,FALSE)),"")</f>
        <v/>
      </c>
      <c r="M1818" s="223" t="str">
        <f>IFERROR(IF(VLOOKUP($O1818,'APOIO-DESPESAS'!$A$3:$N$962,14,FALSE)="","",VLOOKUP($O1818,'APOIO-DESPESAS'!$A$3:$N$962,14,FALSE)),"")</f>
        <v/>
      </c>
      <c r="O1818" s="223">
        <f t="shared" si="28"/>
        <v>1816</v>
      </c>
    </row>
    <row r="1819" spans="1:15" x14ac:dyDescent="0.25">
      <c r="A1819" s="223" t="str">
        <f>IFERROR(IF(VLOOKUP($O1819,'APOIO-DESPESAS'!$A$3:$N$962,2,FALSE)="","",VLOOKUP($O1819,'APOIO-DESPESAS'!$A$3:$N$962,2,FALSE)),"")</f>
        <v/>
      </c>
      <c r="B1819" s="223" t="str">
        <f>IFERROR(IF(VLOOKUP($O1819,'APOIO-DESPESAS'!$A$3:$N$962,3,FALSE)="","",VLOOKUP($O1819,'APOIO-DESPESAS'!$A$3:$N$962,3,FALSE)),"")</f>
        <v/>
      </c>
      <c r="C1819" s="223" t="str">
        <f>IFERROR(IF(VLOOKUP($O1819,'APOIO-DESPESAS'!$A$3:$N$962,4,FALSE)="","",VLOOKUP($O1819,'APOIO-DESPESAS'!$A$3:$N$962,4,FALSE)),"")</f>
        <v/>
      </c>
      <c r="D1819" s="223" t="str">
        <f>IFERROR(IF(VLOOKUP($O1819,'APOIO-DESPESAS'!$A$3:$N$962,5,FALSE)="","",VLOOKUP($O1819,'APOIO-DESPESAS'!$A$3:$N$962,5,FALSE)),"")</f>
        <v/>
      </c>
      <c r="E1819" s="223" t="str">
        <f>IFERROR(IF(VLOOKUP($O1819,'APOIO-DESPESAS'!$A$3:$N$962,6,FALSE)="","",VLOOKUP($O1819,'APOIO-DESPESAS'!$A$3:$N$962,6,FALSE)),"")</f>
        <v/>
      </c>
      <c r="F1819" s="223" t="str">
        <f>IFERROR(IF(VLOOKUP($O1819,'APOIO-DESPESAS'!$A$3:$N$962,7,FALSE)="","",VLOOKUP($O1819,'APOIO-DESPESAS'!$A$3:$N$962,7,FALSE)),"")</f>
        <v/>
      </c>
      <c r="G1819" s="223" t="str">
        <f>IFERROR(IF(VLOOKUP($O1819,'APOIO-DESPESAS'!$A$3:$N$962,8,FALSE)="","",VLOOKUP($O1819,'APOIO-DESPESAS'!$A$3:$N$962,8,FALSE)),"")</f>
        <v/>
      </c>
      <c r="H1819" s="223" t="str">
        <f>IFERROR(IF(VLOOKUP($O1819,'APOIO-DESPESAS'!$A$3:$N$962,9,FALSE)="","",VLOOKUP($O1819,'APOIO-DESPESAS'!$A$3:$N$962,9,FALSE)),"")</f>
        <v/>
      </c>
      <c r="I1819" s="223" t="str">
        <f>IFERROR(IF(VLOOKUP($O1819,'APOIO-DESPESAS'!$A$3:$N$962,10,FALSE)="","",VLOOKUP($O1819,'APOIO-DESPESAS'!$A$3:$N$962,10,FALSE)),"")</f>
        <v/>
      </c>
      <c r="J1819" s="223" t="str">
        <f>IFERROR(IF(VLOOKUP($O1819,'APOIO-DESPESAS'!$A$3:$N$962,11,FALSE)="","",VLOOKUP($O1819,'APOIO-DESPESAS'!$A$3:$N$962,11,FALSE)),"")</f>
        <v/>
      </c>
      <c r="K1819" s="223" t="str">
        <f>IFERROR(IF(VLOOKUP($O1819,'APOIO-DESPESAS'!$A$3:$N$962,12,FALSE)="","",VLOOKUP($O1819,'APOIO-DESPESAS'!$A$3:$N$962,12,FALSE)),"")</f>
        <v/>
      </c>
      <c r="L1819" s="223" t="str">
        <f>IFERROR(IF(VLOOKUP($O1819,'APOIO-DESPESAS'!$A$3:$N$962,13,FALSE)="","",VLOOKUP($O1819,'APOIO-DESPESAS'!$A$3:$N$962,13,FALSE)),"")</f>
        <v/>
      </c>
      <c r="M1819" s="223" t="str">
        <f>IFERROR(IF(VLOOKUP($O1819,'APOIO-DESPESAS'!$A$3:$N$962,14,FALSE)="","",VLOOKUP($O1819,'APOIO-DESPESAS'!$A$3:$N$962,14,FALSE)),"")</f>
        <v/>
      </c>
      <c r="O1819" s="223">
        <f t="shared" si="28"/>
        <v>1817</v>
      </c>
    </row>
    <row r="1820" spans="1:15" x14ac:dyDescent="0.25">
      <c r="A1820" s="223" t="str">
        <f>IFERROR(IF(VLOOKUP($O1820,'APOIO-DESPESAS'!$A$3:$N$962,2,FALSE)="","",VLOOKUP($O1820,'APOIO-DESPESAS'!$A$3:$N$962,2,FALSE)),"")</f>
        <v/>
      </c>
      <c r="B1820" s="223" t="str">
        <f>IFERROR(IF(VLOOKUP($O1820,'APOIO-DESPESAS'!$A$3:$N$962,3,FALSE)="","",VLOOKUP($O1820,'APOIO-DESPESAS'!$A$3:$N$962,3,FALSE)),"")</f>
        <v/>
      </c>
      <c r="C1820" s="223" t="str">
        <f>IFERROR(IF(VLOOKUP($O1820,'APOIO-DESPESAS'!$A$3:$N$962,4,FALSE)="","",VLOOKUP($O1820,'APOIO-DESPESAS'!$A$3:$N$962,4,FALSE)),"")</f>
        <v/>
      </c>
      <c r="D1820" s="223" t="str">
        <f>IFERROR(IF(VLOOKUP($O1820,'APOIO-DESPESAS'!$A$3:$N$962,5,FALSE)="","",VLOOKUP($O1820,'APOIO-DESPESAS'!$A$3:$N$962,5,FALSE)),"")</f>
        <v/>
      </c>
      <c r="E1820" s="223" t="str">
        <f>IFERROR(IF(VLOOKUP($O1820,'APOIO-DESPESAS'!$A$3:$N$962,6,FALSE)="","",VLOOKUP($O1820,'APOIO-DESPESAS'!$A$3:$N$962,6,FALSE)),"")</f>
        <v/>
      </c>
      <c r="F1820" s="223" t="str">
        <f>IFERROR(IF(VLOOKUP($O1820,'APOIO-DESPESAS'!$A$3:$N$962,7,FALSE)="","",VLOOKUP($O1820,'APOIO-DESPESAS'!$A$3:$N$962,7,FALSE)),"")</f>
        <v/>
      </c>
      <c r="G1820" s="223" t="str">
        <f>IFERROR(IF(VLOOKUP($O1820,'APOIO-DESPESAS'!$A$3:$N$962,8,FALSE)="","",VLOOKUP($O1820,'APOIO-DESPESAS'!$A$3:$N$962,8,FALSE)),"")</f>
        <v/>
      </c>
      <c r="H1820" s="223" t="str">
        <f>IFERROR(IF(VLOOKUP($O1820,'APOIO-DESPESAS'!$A$3:$N$962,9,FALSE)="","",VLOOKUP($O1820,'APOIO-DESPESAS'!$A$3:$N$962,9,FALSE)),"")</f>
        <v/>
      </c>
      <c r="I1820" s="223" t="str">
        <f>IFERROR(IF(VLOOKUP($O1820,'APOIO-DESPESAS'!$A$3:$N$962,10,FALSE)="","",VLOOKUP($O1820,'APOIO-DESPESAS'!$A$3:$N$962,10,FALSE)),"")</f>
        <v/>
      </c>
      <c r="J1820" s="223" t="str">
        <f>IFERROR(IF(VLOOKUP($O1820,'APOIO-DESPESAS'!$A$3:$N$962,11,FALSE)="","",VLOOKUP($O1820,'APOIO-DESPESAS'!$A$3:$N$962,11,FALSE)),"")</f>
        <v/>
      </c>
      <c r="K1820" s="223" t="str">
        <f>IFERROR(IF(VLOOKUP($O1820,'APOIO-DESPESAS'!$A$3:$N$962,12,FALSE)="","",VLOOKUP($O1820,'APOIO-DESPESAS'!$A$3:$N$962,12,FALSE)),"")</f>
        <v/>
      </c>
      <c r="L1820" s="223" t="str">
        <f>IFERROR(IF(VLOOKUP($O1820,'APOIO-DESPESAS'!$A$3:$N$962,13,FALSE)="","",VLOOKUP($O1820,'APOIO-DESPESAS'!$A$3:$N$962,13,FALSE)),"")</f>
        <v/>
      </c>
      <c r="M1820" s="223" t="str">
        <f>IFERROR(IF(VLOOKUP($O1820,'APOIO-DESPESAS'!$A$3:$N$962,14,FALSE)="","",VLOOKUP($O1820,'APOIO-DESPESAS'!$A$3:$N$962,14,FALSE)),"")</f>
        <v/>
      </c>
      <c r="O1820" s="223">
        <f t="shared" si="28"/>
        <v>1818</v>
      </c>
    </row>
    <row r="1821" spans="1:15" x14ac:dyDescent="0.25">
      <c r="A1821" s="223" t="str">
        <f>IFERROR(IF(VLOOKUP($O1821,'APOIO-DESPESAS'!$A$3:$N$962,2,FALSE)="","",VLOOKUP($O1821,'APOIO-DESPESAS'!$A$3:$N$962,2,FALSE)),"")</f>
        <v/>
      </c>
      <c r="B1821" s="223" t="str">
        <f>IFERROR(IF(VLOOKUP($O1821,'APOIO-DESPESAS'!$A$3:$N$962,3,FALSE)="","",VLOOKUP($O1821,'APOIO-DESPESAS'!$A$3:$N$962,3,FALSE)),"")</f>
        <v/>
      </c>
      <c r="C1821" s="223" t="str">
        <f>IFERROR(IF(VLOOKUP($O1821,'APOIO-DESPESAS'!$A$3:$N$962,4,FALSE)="","",VLOOKUP($O1821,'APOIO-DESPESAS'!$A$3:$N$962,4,FALSE)),"")</f>
        <v/>
      </c>
      <c r="D1821" s="223" t="str">
        <f>IFERROR(IF(VLOOKUP($O1821,'APOIO-DESPESAS'!$A$3:$N$962,5,FALSE)="","",VLOOKUP($O1821,'APOIO-DESPESAS'!$A$3:$N$962,5,FALSE)),"")</f>
        <v/>
      </c>
      <c r="E1821" s="223" t="str">
        <f>IFERROR(IF(VLOOKUP($O1821,'APOIO-DESPESAS'!$A$3:$N$962,6,FALSE)="","",VLOOKUP($O1821,'APOIO-DESPESAS'!$A$3:$N$962,6,FALSE)),"")</f>
        <v/>
      </c>
      <c r="F1821" s="223" t="str">
        <f>IFERROR(IF(VLOOKUP($O1821,'APOIO-DESPESAS'!$A$3:$N$962,7,FALSE)="","",VLOOKUP($O1821,'APOIO-DESPESAS'!$A$3:$N$962,7,FALSE)),"")</f>
        <v/>
      </c>
      <c r="G1821" s="223" t="str">
        <f>IFERROR(IF(VLOOKUP($O1821,'APOIO-DESPESAS'!$A$3:$N$962,8,FALSE)="","",VLOOKUP($O1821,'APOIO-DESPESAS'!$A$3:$N$962,8,FALSE)),"")</f>
        <v/>
      </c>
      <c r="H1821" s="223" t="str">
        <f>IFERROR(IF(VLOOKUP($O1821,'APOIO-DESPESAS'!$A$3:$N$962,9,FALSE)="","",VLOOKUP($O1821,'APOIO-DESPESAS'!$A$3:$N$962,9,FALSE)),"")</f>
        <v/>
      </c>
      <c r="I1821" s="223" t="str">
        <f>IFERROR(IF(VLOOKUP($O1821,'APOIO-DESPESAS'!$A$3:$N$962,10,FALSE)="","",VLOOKUP($O1821,'APOIO-DESPESAS'!$A$3:$N$962,10,FALSE)),"")</f>
        <v/>
      </c>
      <c r="J1821" s="223" t="str">
        <f>IFERROR(IF(VLOOKUP($O1821,'APOIO-DESPESAS'!$A$3:$N$962,11,FALSE)="","",VLOOKUP($O1821,'APOIO-DESPESAS'!$A$3:$N$962,11,FALSE)),"")</f>
        <v/>
      </c>
      <c r="K1821" s="223" t="str">
        <f>IFERROR(IF(VLOOKUP($O1821,'APOIO-DESPESAS'!$A$3:$N$962,12,FALSE)="","",VLOOKUP($O1821,'APOIO-DESPESAS'!$A$3:$N$962,12,FALSE)),"")</f>
        <v/>
      </c>
      <c r="L1821" s="223" t="str">
        <f>IFERROR(IF(VLOOKUP($O1821,'APOIO-DESPESAS'!$A$3:$N$962,13,FALSE)="","",VLOOKUP($O1821,'APOIO-DESPESAS'!$A$3:$N$962,13,FALSE)),"")</f>
        <v/>
      </c>
      <c r="M1821" s="223" t="str">
        <f>IFERROR(IF(VLOOKUP($O1821,'APOIO-DESPESAS'!$A$3:$N$962,14,FALSE)="","",VLOOKUP($O1821,'APOIO-DESPESAS'!$A$3:$N$962,14,FALSE)),"")</f>
        <v/>
      </c>
      <c r="O1821" s="223">
        <f t="shared" si="28"/>
        <v>1819</v>
      </c>
    </row>
    <row r="1822" spans="1:15" x14ac:dyDescent="0.25">
      <c r="A1822" s="223" t="str">
        <f>IFERROR(IF(VLOOKUP($O1822,'APOIO-DESPESAS'!$A$3:$N$962,2,FALSE)="","",VLOOKUP($O1822,'APOIO-DESPESAS'!$A$3:$N$962,2,FALSE)),"")</f>
        <v/>
      </c>
      <c r="B1822" s="223" t="str">
        <f>IFERROR(IF(VLOOKUP($O1822,'APOIO-DESPESAS'!$A$3:$N$962,3,FALSE)="","",VLOOKUP($O1822,'APOIO-DESPESAS'!$A$3:$N$962,3,FALSE)),"")</f>
        <v/>
      </c>
      <c r="C1822" s="223" t="str">
        <f>IFERROR(IF(VLOOKUP($O1822,'APOIO-DESPESAS'!$A$3:$N$962,4,FALSE)="","",VLOOKUP($O1822,'APOIO-DESPESAS'!$A$3:$N$962,4,FALSE)),"")</f>
        <v/>
      </c>
      <c r="D1822" s="223" t="str">
        <f>IFERROR(IF(VLOOKUP($O1822,'APOIO-DESPESAS'!$A$3:$N$962,5,FALSE)="","",VLOOKUP($O1822,'APOIO-DESPESAS'!$A$3:$N$962,5,FALSE)),"")</f>
        <v/>
      </c>
      <c r="E1822" s="223" t="str">
        <f>IFERROR(IF(VLOOKUP($O1822,'APOIO-DESPESAS'!$A$3:$N$962,6,FALSE)="","",VLOOKUP($O1822,'APOIO-DESPESAS'!$A$3:$N$962,6,FALSE)),"")</f>
        <v/>
      </c>
      <c r="F1822" s="223" t="str">
        <f>IFERROR(IF(VLOOKUP($O1822,'APOIO-DESPESAS'!$A$3:$N$962,7,FALSE)="","",VLOOKUP($O1822,'APOIO-DESPESAS'!$A$3:$N$962,7,FALSE)),"")</f>
        <v/>
      </c>
      <c r="G1822" s="223" t="str">
        <f>IFERROR(IF(VLOOKUP($O1822,'APOIO-DESPESAS'!$A$3:$N$962,8,FALSE)="","",VLOOKUP($O1822,'APOIO-DESPESAS'!$A$3:$N$962,8,FALSE)),"")</f>
        <v/>
      </c>
      <c r="H1822" s="223" t="str">
        <f>IFERROR(IF(VLOOKUP($O1822,'APOIO-DESPESAS'!$A$3:$N$962,9,FALSE)="","",VLOOKUP($O1822,'APOIO-DESPESAS'!$A$3:$N$962,9,FALSE)),"")</f>
        <v/>
      </c>
      <c r="I1822" s="223" t="str">
        <f>IFERROR(IF(VLOOKUP($O1822,'APOIO-DESPESAS'!$A$3:$N$962,10,FALSE)="","",VLOOKUP($O1822,'APOIO-DESPESAS'!$A$3:$N$962,10,FALSE)),"")</f>
        <v/>
      </c>
      <c r="J1822" s="223" t="str">
        <f>IFERROR(IF(VLOOKUP($O1822,'APOIO-DESPESAS'!$A$3:$N$962,11,FALSE)="","",VLOOKUP($O1822,'APOIO-DESPESAS'!$A$3:$N$962,11,FALSE)),"")</f>
        <v/>
      </c>
      <c r="K1822" s="223" t="str">
        <f>IFERROR(IF(VLOOKUP($O1822,'APOIO-DESPESAS'!$A$3:$N$962,12,FALSE)="","",VLOOKUP($O1822,'APOIO-DESPESAS'!$A$3:$N$962,12,FALSE)),"")</f>
        <v/>
      </c>
      <c r="L1822" s="223" t="str">
        <f>IFERROR(IF(VLOOKUP($O1822,'APOIO-DESPESAS'!$A$3:$N$962,13,FALSE)="","",VLOOKUP($O1822,'APOIO-DESPESAS'!$A$3:$N$962,13,FALSE)),"")</f>
        <v/>
      </c>
      <c r="M1822" s="223" t="str">
        <f>IFERROR(IF(VLOOKUP($O1822,'APOIO-DESPESAS'!$A$3:$N$962,14,FALSE)="","",VLOOKUP($O1822,'APOIO-DESPESAS'!$A$3:$N$962,14,FALSE)),"")</f>
        <v/>
      </c>
      <c r="O1822" s="223">
        <f t="shared" si="28"/>
        <v>1820</v>
      </c>
    </row>
    <row r="1823" spans="1:15" x14ac:dyDescent="0.25">
      <c r="A1823" s="223" t="str">
        <f>IFERROR(IF(VLOOKUP($O1823,'APOIO-DESPESAS'!$A$3:$N$962,2,FALSE)="","",VLOOKUP($O1823,'APOIO-DESPESAS'!$A$3:$N$962,2,FALSE)),"")</f>
        <v/>
      </c>
      <c r="B1823" s="223" t="str">
        <f>IFERROR(IF(VLOOKUP($O1823,'APOIO-DESPESAS'!$A$3:$N$962,3,FALSE)="","",VLOOKUP($O1823,'APOIO-DESPESAS'!$A$3:$N$962,3,FALSE)),"")</f>
        <v/>
      </c>
      <c r="C1823" s="223" t="str">
        <f>IFERROR(IF(VLOOKUP($O1823,'APOIO-DESPESAS'!$A$3:$N$962,4,FALSE)="","",VLOOKUP($O1823,'APOIO-DESPESAS'!$A$3:$N$962,4,FALSE)),"")</f>
        <v/>
      </c>
      <c r="D1823" s="223" t="str">
        <f>IFERROR(IF(VLOOKUP($O1823,'APOIO-DESPESAS'!$A$3:$N$962,5,FALSE)="","",VLOOKUP($O1823,'APOIO-DESPESAS'!$A$3:$N$962,5,FALSE)),"")</f>
        <v/>
      </c>
      <c r="E1823" s="223" t="str">
        <f>IFERROR(IF(VLOOKUP($O1823,'APOIO-DESPESAS'!$A$3:$N$962,6,FALSE)="","",VLOOKUP($O1823,'APOIO-DESPESAS'!$A$3:$N$962,6,FALSE)),"")</f>
        <v/>
      </c>
      <c r="F1823" s="223" t="str">
        <f>IFERROR(IF(VLOOKUP($O1823,'APOIO-DESPESAS'!$A$3:$N$962,7,FALSE)="","",VLOOKUP($O1823,'APOIO-DESPESAS'!$A$3:$N$962,7,FALSE)),"")</f>
        <v/>
      </c>
      <c r="G1823" s="223" t="str">
        <f>IFERROR(IF(VLOOKUP($O1823,'APOIO-DESPESAS'!$A$3:$N$962,8,FALSE)="","",VLOOKUP($O1823,'APOIO-DESPESAS'!$A$3:$N$962,8,FALSE)),"")</f>
        <v/>
      </c>
      <c r="H1823" s="223" t="str">
        <f>IFERROR(IF(VLOOKUP($O1823,'APOIO-DESPESAS'!$A$3:$N$962,9,FALSE)="","",VLOOKUP($O1823,'APOIO-DESPESAS'!$A$3:$N$962,9,FALSE)),"")</f>
        <v/>
      </c>
      <c r="I1823" s="223" t="str">
        <f>IFERROR(IF(VLOOKUP($O1823,'APOIO-DESPESAS'!$A$3:$N$962,10,FALSE)="","",VLOOKUP($O1823,'APOIO-DESPESAS'!$A$3:$N$962,10,FALSE)),"")</f>
        <v/>
      </c>
      <c r="J1823" s="223" t="str">
        <f>IFERROR(IF(VLOOKUP($O1823,'APOIO-DESPESAS'!$A$3:$N$962,11,FALSE)="","",VLOOKUP($O1823,'APOIO-DESPESAS'!$A$3:$N$962,11,FALSE)),"")</f>
        <v/>
      </c>
      <c r="K1823" s="223" t="str">
        <f>IFERROR(IF(VLOOKUP($O1823,'APOIO-DESPESAS'!$A$3:$N$962,12,FALSE)="","",VLOOKUP($O1823,'APOIO-DESPESAS'!$A$3:$N$962,12,FALSE)),"")</f>
        <v/>
      </c>
      <c r="L1823" s="223" t="str">
        <f>IFERROR(IF(VLOOKUP($O1823,'APOIO-DESPESAS'!$A$3:$N$962,13,FALSE)="","",VLOOKUP($O1823,'APOIO-DESPESAS'!$A$3:$N$962,13,FALSE)),"")</f>
        <v/>
      </c>
      <c r="M1823" s="223" t="str">
        <f>IFERROR(IF(VLOOKUP($O1823,'APOIO-DESPESAS'!$A$3:$N$962,14,FALSE)="","",VLOOKUP($O1823,'APOIO-DESPESAS'!$A$3:$N$962,14,FALSE)),"")</f>
        <v/>
      </c>
      <c r="O1823" s="223">
        <f t="shared" si="28"/>
        <v>1821</v>
      </c>
    </row>
    <row r="1824" spans="1:15" x14ac:dyDescent="0.25">
      <c r="A1824" s="223" t="str">
        <f>IFERROR(IF(VLOOKUP($O1824,'APOIO-DESPESAS'!$A$3:$N$962,2,FALSE)="","",VLOOKUP($O1824,'APOIO-DESPESAS'!$A$3:$N$962,2,FALSE)),"")</f>
        <v/>
      </c>
      <c r="B1824" s="223" t="str">
        <f>IFERROR(IF(VLOOKUP($O1824,'APOIO-DESPESAS'!$A$3:$N$962,3,FALSE)="","",VLOOKUP($O1824,'APOIO-DESPESAS'!$A$3:$N$962,3,FALSE)),"")</f>
        <v/>
      </c>
      <c r="C1824" s="223" t="str">
        <f>IFERROR(IF(VLOOKUP($O1824,'APOIO-DESPESAS'!$A$3:$N$962,4,FALSE)="","",VLOOKUP($O1824,'APOIO-DESPESAS'!$A$3:$N$962,4,FALSE)),"")</f>
        <v/>
      </c>
      <c r="D1824" s="223" t="str">
        <f>IFERROR(IF(VLOOKUP($O1824,'APOIO-DESPESAS'!$A$3:$N$962,5,FALSE)="","",VLOOKUP($O1824,'APOIO-DESPESAS'!$A$3:$N$962,5,FALSE)),"")</f>
        <v/>
      </c>
      <c r="E1824" s="223" t="str">
        <f>IFERROR(IF(VLOOKUP($O1824,'APOIO-DESPESAS'!$A$3:$N$962,6,FALSE)="","",VLOOKUP($O1824,'APOIO-DESPESAS'!$A$3:$N$962,6,FALSE)),"")</f>
        <v/>
      </c>
      <c r="F1824" s="223" t="str">
        <f>IFERROR(IF(VLOOKUP($O1824,'APOIO-DESPESAS'!$A$3:$N$962,7,FALSE)="","",VLOOKUP($O1824,'APOIO-DESPESAS'!$A$3:$N$962,7,FALSE)),"")</f>
        <v/>
      </c>
      <c r="G1824" s="223" t="str">
        <f>IFERROR(IF(VLOOKUP($O1824,'APOIO-DESPESAS'!$A$3:$N$962,8,FALSE)="","",VLOOKUP($O1824,'APOIO-DESPESAS'!$A$3:$N$962,8,FALSE)),"")</f>
        <v/>
      </c>
      <c r="H1824" s="223" t="str">
        <f>IFERROR(IF(VLOOKUP($O1824,'APOIO-DESPESAS'!$A$3:$N$962,9,FALSE)="","",VLOOKUP($O1824,'APOIO-DESPESAS'!$A$3:$N$962,9,FALSE)),"")</f>
        <v/>
      </c>
      <c r="I1824" s="223" t="str">
        <f>IFERROR(IF(VLOOKUP($O1824,'APOIO-DESPESAS'!$A$3:$N$962,10,FALSE)="","",VLOOKUP($O1824,'APOIO-DESPESAS'!$A$3:$N$962,10,FALSE)),"")</f>
        <v/>
      </c>
      <c r="J1824" s="223" t="str">
        <f>IFERROR(IF(VLOOKUP($O1824,'APOIO-DESPESAS'!$A$3:$N$962,11,FALSE)="","",VLOOKUP($O1824,'APOIO-DESPESAS'!$A$3:$N$962,11,FALSE)),"")</f>
        <v/>
      </c>
      <c r="K1824" s="223" t="str">
        <f>IFERROR(IF(VLOOKUP($O1824,'APOIO-DESPESAS'!$A$3:$N$962,12,FALSE)="","",VLOOKUP($O1824,'APOIO-DESPESAS'!$A$3:$N$962,12,FALSE)),"")</f>
        <v/>
      </c>
      <c r="L1824" s="223" t="str">
        <f>IFERROR(IF(VLOOKUP($O1824,'APOIO-DESPESAS'!$A$3:$N$962,13,FALSE)="","",VLOOKUP($O1824,'APOIO-DESPESAS'!$A$3:$N$962,13,FALSE)),"")</f>
        <v/>
      </c>
      <c r="M1824" s="223" t="str">
        <f>IFERROR(IF(VLOOKUP($O1824,'APOIO-DESPESAS'!$A$3:$N$962,14,FALSE)="","",VLOOKUP($O1824,'APOIO-DESPESAS'!$A$3:$N$962,14,FALSE)),"")</f>
        <v/>
      </c>
      <c r="O1824" s="223">
        <f t="shared" si="28"/>
        <v>1822</v>
      </c>
    </row>
    <row r="1825" spans="1:15" x14ac:dyDescent="0.25">
      <c r="A1825" s="223" t="str">
        <f>IFERROR(IF(VLOOKUP($O1825,'APOIO-DESPESAS'!$A$3:$N$962,2,FALSE)="","",VLOOKUP($O1825,'APOIO-DESPESAS'!$A$3:$N$962,2,FALSE)),"")</f>
        <v/>
      </c>
      <c r="B1825" s="223" t="str">
        <f>IFERROR(IF(VLOOKUP($O1825,'APOIO-DESPESAS'!$A$3:$N$962,3,FALSE)="","",VLOOKUP($O1825,'APOIO-DESPESAS'!$A$3:$N$962,3,FALSE)),"")</f>
        <v/>
      </c>
      <c r="C1825" s="223" t="str">
        <f>IFERROR(IF(VLOOKUP($O1825,'APOIO-DESPESAS'!$A$3:$N$962,4,FALSE)="","",VLOOKUP($O1825,'APOIO-DESPESAS'!$A$3:$N$962,4,FALSE)),"")</f>
        <v/>
      </c>
      <c r="D1825" s="223" t="str">
        <f>IFERROR(IF(VLOOKUP($O1825,'APOIO-DESPESAS'!$A$3:$N$962,5,FALSE)="","",VLOOKUP($O1825,'APOIO-DESPESAS'!$A$3:$N$962,5,FALSE)),"")</f>
        <v/>
      </c>
      <c r="E1825" s="223" t="str">
        <f>IFERROR(IF(VLOOKUP($O1825,'APOIO-DESPESAS'!$A$3:$N$962,6,FALSE)="","",VLOOKUP($O1825,'APOIO-DESPESAS'!$A$3:$N$962,6,FALSE)),"")</f>
        <v/>
      </c>
      <c r="F1825" s="223" t="str">
        <f>IFERROR(IF(VLOOKUP($O1825,'APOIO-DESPESAS'!$A$3:$N$962,7,FALSE)="","",VLOOKUP($O1825,'APOIO-DESPESAS'!$A$3:$N$962,7,FALSE)),"")</f>
        <v/>
      </c>
      <c r="G1825" s="223" t="str">
        <f>IFERROR(IF(VLOOKUP($O1825,'APOIO-DESPESAS'!$A$3:$N$962,8,FALSE)="","",VLOOKUP($O1825,'APOIO-DESPESAS'!$A$3:$N$962,8,FALSE)),"")</f>
        <v/>
      </c>
      <c r="H1825" s="223" t="str">
        <f>IFERROR(IF(VLOOKUP($O1825,'APOIO-DESPESAS'!$A$3:$N$962,9,FALSE)="","",VLOOKUP($O1825,'APOIO-DESPESAS'!$A$3:$N$962,9,FALSE)),"")</f>
        <v/>
      </c>
      <c r="I1825" s="223" t="str">
        <f>IFERROR(IF(VLOOKUP($O1825,'APOIO-DESPESAS'!$A$3:$N$962,10,FALSE)="","",VLOOKUP($O1825,'APOIO-DESPESAS'!$A$3:$N$962,10,FALSE)),"")</f>
        <v/>
      </c>
      <c r="J1825" s="223" t="str">
        <f>IFERROR(IF(VLOOKUP($O1825,'APOIO-DESPESAS'!$A$3:$N$962,11,FALSE)="","",VLOOKUP($O1825,'APOIO-DESPESAS'!$A$3:$N$962,11,FALSE)),"")</f>
        <v/>
      </c>
      <c r="K1825" s="223" t="str">
        <f>IFERROR(IF(VLOOKUP($O1825,'APOIO-DESPESAS'!$A$3:$N$962,12,FALSE)="","",VLOOKUP($O1825,'APOIO-DESPESAS'!$A$3:$N$962,12,FALSE)),"")</f>
        <v/>
      </c>
      <c r="L1825" s="223" t="str">
        <f>IFERROR(IF(VLOOKUP($O1825,'APOIO-DESPESAS'!$A$3:$N$962,13,FALSE)="","",VLOOKUP($O1825,'APOIO-DESPESAS'!$A$3:$N$962,13,FALSE)),"")</f>
        <v/>
      </c>
      <c r="M1825" s="223" t="str">
        <f>IFERROR(IF(VLOOKUP($O1825,'APOIO-DESPESAS'!$A$3:$N$962,14,FALSE)="","",VLOOKUP($O1825,'APOIO-DESPESAS'!$A$3:$N$962,14,FALSE)),"")</f>
        <v/>
      </c>
      <c r="O1825" s="223">
        <f t="shared" si="28"/>
        <v>1823</v>
      </c>
    </row>
    <row r="1826" spans="1:15" x14ac:dyDescent="0.25">
      <c r="A1826" s="223" t="str">
        <f>IFERROR(IF(VLOOKUP($O1826,'APOIO-DESPESAS'!$A$3:$N$962,2,FALSE)="","",VLOOKUP($O1826,'APOIO-DESPESAS'!$A$3:$N$962,2,FALSE)),"")</f>
        <v/>
      </c>
      <c r="B1826" s="223" t="str">
        <f>IFERROR(IF(VLOOKUP($O1826,'APOIO-DESPESAS'!$A$3:$N$962,3,FALSE)="","",VLOOKUP($O1826,'APOIO-DESPESAS'!$A$3:$N$962,3,FALSE)),"")</f>
        <v/>
      </c>
      <c r="C1826" s="223" t="str">
        <f>IFERROR(IF(VLOOKUP($O1826,'APOIO-DESPESAS'!$A$3:$N$962,4,FALSE)="","",VLOOKUP($O1826,'APOIO-DESPESAS'!$A$3:$N$962,4,FALSE)),"")</f>
        <v/>
      </c>
      <c r="D1826" s="223" t="str">
        <f>IFERROR(IF(VLOOKUP($O1826,'APOIO-DESPESAS'!$A$3:$N$962,5,FALSE)="","",VLOOKUP($O1826,'APOIO-DESPESAS'!$A$3:$N$962,5,FALSE)),"")</f>
        <v/>
      </c>
      <c r="E1826" s="223" t="str">
        <f>IFERROR(IF(VLOOKUP($O1826,'APOIO-DESPESAS'!$A$3:$N$962,6,FALSE)="","",VLOOKUP($O1826,'APOIO-DESPESAS'!$A$3:$N$962,6,FALSE)),"")</f>
        <v/>
      </c>
      <c r="F1826" s="223" t="str">
        <f>IFERROR(IF(VLOOKUP($O1826,'APOIO-DESPESAS'!$A$3:$N$962,7,FALSE)="","",VLOOKUP($O1826,'APOIO-DESPESAS'!$A$3:$N$962,7,FALSE)),"")</f>
        <v/>
      </c>
      <c r="G1826" s="223" t="str">
        <f>IFERROR(IF(VLOOKUP($O1826,'APOIO-DESPESAS'!$A$3:$N$962,8,FALSE)="","",VLOOKUP($O1826,'APOIO-DESPESAS'!$A$3:$N$962,8,FALSE)),"")</f>
        <v/>
      </c>
      <c r="H1826" s="223" t="str">
        <f>IFERROR(IF(VLOOKUP($O1826,'APOIO-DESPESAS'!$A$3:$N$962,9,FALSE)="","",VLOOKUP($O1826,'APOIO-DESPESAS'!$A$3:$N$962,9,FALSE)),"")</f>
        <v/>
      </c>
      <c r="I1826" s="223" t="str">
        <f>IFERROR(IF(VLOOKUP($O1826,'APOIO-DESPESAS'!$A$3:$N$962,10,FALSE)="","",VLOOKUP($O1826,'APOIO-DESPESAS'!$A$3:$N$962,10,FALSE)),"")</f>
        <v/>
      </c>
      <c r="J1826" s="223" t="str">
        <f>IFERROR(IF(VLOOKUP($O1826,'APOIO-DESPESAS'!$A$3:$N$962,11,FALSE)="","",VLOOKUP($O1826,'APOIO-DESPESAS'!$A$3:$N$962,11,FALSE)),"")</f>
        <v/>
      </c>
      <c r="K1826" s="223" t="str">
        <f>IFERROR(IF(VLOOKUP($O1826,'APOIO-DESPESAS'!$A$3:$N$962,12,FALSE)="","",VLOOKUP($O1826,'APOIO-DESPESAS'!$A$3:$N$962,12,FALSE)),"")</f>
        <v/>
      </c>
      <c r="L1826" s="223" t="str">
        <f>IFERROR(IF(VLOOKUP($O1826,'APOIO-DESPESAS'!$A$3:$N$962,13,FALSE)="","",VLOOKUP($O1826,'APOIO-DESPESAS'!$A$3:$N$962,13,FALSE)),"")</f>
        <v/>
      </c>
      <c r="M1826" s="223" t="str">
        <f>IFERROR(IF(VLOOKUP($O1826,'APOIO-DESPESAS'!$A$3:$N$962,14,FALSE)="","",VLOOKUP($O1826,'APOIO-DESPESAS'!$A$3:$N$962,14,FALSE)),"")</f>
        <v/>
      </c>
      <c r="O1826" s="223">
        <f t="shared" si="28"/>
        <v>1824</v>
      </c>
    </row>
    <row r="1827" spans="1:15" x14ac:dyDescent="0.25">
      <c r="A1827" s="223" t="str">
        <f>IFERROR(IF(VLOOKUP($O1827,'APOIO-DESPESAS'!$A$3:$N$962,2,FALSE)="","",VLOOKUP($O1827,'APOIO-DESPESAS'!$A$3:$N$962,2,FALSE)),"")</f>
        <v/>
      </c>
      <c r="B1827" s="223" t="str">
        <f>IFERROR(IF(VLOOKUP($O1827,'APOIO-DESPESAS'!$A$3:$N$962,3,FALSE)="","",VLOOKUP($O1827,'APOIO-DESPESAS'!$A$3:$N$962,3,FALSE)),"")</f>
        <v/>
      </c>
      <c r="C1827" s="223" t="str">
        <f>IFERROR(IF(VLOOKUP($O1827,'APOIO-DESPESAS'!$A$3:$N$962,4,FALSE)="","",VLOOKUP($O1827,'APOIO-DESPESAS'!$A$3:$N$962,4,FALSE)),"")</f>
        <v/>
      </c>
      <c r="D1827" s="223" t="str">
        <f>IFERROR(IF(VLOOKUP($O1827,'APOIO-DESPESAS'!$A$3:$N$962,5,FALSE)="","",VLOOKUP($O1827,'APOIO-DESPESAS'!$A$3:$N$962,5,FALSE)),"")</f>
        <v/>
      </c>
      <c r="E1827" s="223" t="str">
        <f>IFERROR(IF(VLOOKUP($O1827,'APOIO-DESPESAS'!$A$3:$N$962,6,FALSE)="","",VLOOKUP($O1827,'APOIO-DESPESAS'!$A$3:$N$962,6,FALSE)),"")</f>
        <v/>
      </c>
      <c r="F1827" s="223" t="str">
        <f>IFERROR(IF(VLOOKUP($O1827,'APOIO-DESPESAS'!$A$3:$N$962,7,FALSE)="","",VLOOKUP($O1827,'APOIO-DESPESAS'!$A$3:$N$962,7,FALSE)),"")</f>
        <v/>
      </c>
      <c r="G1827" s="223" t="str">
        <f>IFERROR(IF(VLOOKUP($O1827,'APOIO-DESPESAS'!$A$3:$N$962,8,FALSE)="","",VLOOKUP($O1827,'APOIO-DESPESAS'!$A$3:$N$962,8,FALSE)),"")</f>
        <v/>
      </c>
      <c r="H1827" s="223" t="str">
        <f>IFERROR(IF(VLOOKUP($O1827,'APOIO-DESPESAS'!$A$3:$N$962,9,FALSE)="","",VLOOKUP($O1827,'APOIO-DESPESAS'!$A$3:$N$962,9,FALSE)),"")</f>
        <v/>
      </c>
      <c r="I1827" s="223" t="str">
        <f>IFERROR(IF(VLOOKUP($O1827,'APOIO-DESPESAS'!$A$3:$N$962,10,FALSE)="","",VLOOKUP($O1827,'APOIO-DESPESAS'!$A$3:$N$962,10,FALSE)),"")</f>
        <v/>
      </c>
      <c r="J1827" s="223" t="str">
        <f>IFERROR(IF(VLOOKUP($O1827,'APOIO-DESPESAS'!$A$3:$N$962,11,FALSE)="","",VLOOKUP($O1827,'APOIO-DESPESAS'!$A$3:$N$962,11,FALSE)),"")</f>
        <v/>
      </c>
      <c r="K1827" s="223" t="str">
        <f>IFERROR(IF(VLOOKUP($O1827,'APOIO-DESPESAS'!$A$3:$N$962,12,FALSE)="","",VLOOKUP($O1827,'APOIO-DESPESAS'!$A$3:$N$962,12,FALSE)),"")</f>
        <v/>
      </c>
      <c r="L1827" s="223" t="str">
        <f>IFERROR(IF(VLOOKUP($O1827,'APOIO-DESPESAS'!$A$3:$N$962,13,FALSE)="","",VLOOKUP($O1827,'APOIO-DESPESAS'!$A$3:$N$962,13,FALSE)),"")</f>
        <v/>
      </c>
      <c r="M1827" s="223" t="str">
        <f>IFERROR(IF(VLOOKUP($O1827,'APOIO-DESPESAS'!$A$3:$N$962,14,FALSE)="","",VLOOKUP($O1827,'APOIO-DESPESAS'!$A$3:$N$962,14,FALSE)),"")</f>
        <v/>
      </c>
      <c r="O1827" s="223">
        <f t="shared" si="28"/>
        <v>1825</v>
      </c>
    </row>
    <row r="1828" spans="1:15" x14ac:dyDescent="0.25">
      <c r="A1828" s="223" t="str">
        <f>IFERROR(IF(VLOOKUP($O1828,'APOIO-DESPESAS'!$A$3:$N$962,2,FALSE)="","",VLOOKUP($O1828,'APOIO-DESPESAS'!$A$3:$N$962,2,FALSE)),"")</f>
        <v/>
      </c>
      <c r="B1828" s="223" t="str">
        <f>IFERROR(IF(VLOOKUP($O1828,'APOIO-DESPESAS'!$A$3:$N$962,3,FALSE)="","",VLOOKUP($O1828,'APOIO-DESPESAS'!$A$3:$N$962,3,FALSE)),"")</f>
        <v/>
      </c>
      <c r="C1828" s="223" t="str">
        <f>IFERROR(IF(VLOOKUP($O1828,'APOIO-DESPESAS'!$A$3:$N$962,4,FALSE)="","",VLOOKUP($O1828,'APOIO-DESPESAS'!$A$3:$N$962,4,FALSE)),"")</f>
        <v/>
      </c>
      <c r="D1828" s="223" t="str">
        <f>IFERROR(IF(VLOOKUP($O1828,'APOIO-DESPESAS'!$A$3:$N$962,5,FALSE)="","",VLOOKUP($O1828,'APOIO-DESPESAS'!$A$3:$N$962,5,FALSE)),"")</f>
        <v/>
      </c>
      <c r="E1828" s="223" t="str">
        <f>IFERROR(IF(VLOOKUP($O1828,'APOIO-DESPESAS'!$A$3:$N$962,6,FALSE)="","",VLOOKUP($O1828,'APOIO-DESPESAS'!$A$3:$N$962,6,FALSE)),"")</f>
        <v/>
      </c>
      <c r="F1828" s="223" t="str">
        <f>IFERROR(IF(VLOOKUP($O1828,'APOIO-DESPESAS'!$A$3:$N$962,7,FALSE)="","",VLOOKUP($O1828,'APOIO-DESPESAS'!$A$3:$N$962,7,FALSE)),"")</f>
        <v/>
      </c>
      <c r="G1828" s="223" t="str">
        <f>IFERROR(IF(VLOOKUP($O1828,'APOIO-DESPESAS'!$A$3:$N$962,8,FALSE)="","",VLOOKUP($O1828,'APOIO-DESPESAS'!$A$3:$N$962,8,FALSE)),"")</f>
        <v/>
      </c>
      <c r="H1828" s="223" t="str">
        <f>IFERROR(IF(VLOOKUP($O1828,'APOIO-DESPESAS'!$A$3:$N$962,9,FALSE)="","",VLOOKUP($O1828,'APOIO-DESPESAS'!$A$3:$N$962,9,FALSE)),"")</f>
        <v/>
      </c>
      <c r="I1828" s="223" t="str">
        <f>IFERROR(IF(VLOOKUP($O1828,'APOIO-DESPESAS'!$A$3:$N$962,10,FALSE)="","",VLOOKUP($O1828,'APOIO-DESPESAS'!$A$3:$N$962,10,FALSE)),"")</f>
        <v/>
      </c>
      <c r="J1828" s="223" t="str">
        <f>IFERROR(IF(VLOOKUP($O1828,'APOIO-DESPESAS'!$A$3:$N$962,11,FALSE)="","",VLOOKUP($O1828,'APOIO-DESPESAS'!$A$3:$N$962,11,FALSE)),"")</f>
        <v/>
      </c>
      <c r="K1828" s="223" t="str">
        <f>IFERROR(IF(VLOOKUP($O1828,'APOIO-DESPESAS'!$A$3:$N$962,12,FALSE)="","",VLOOKUP($O1828,'APOIO-DESPESAS'!$A$3:$N$962,12,FALSE)),"")</f>
        <v/>
      </c>
      <c r="L1828" s="223" t="str">
        <f>IFERROR(IF(VLOOKUP($O1828,'APOIO-DESPESAS'!$A$3:$N$962,13,FALSE)="","",VLOOKUP($O1828,'APOIO-DESPESAS'!$A$3:$N$962,13,FALSE)),"")</f>
        <v/>
      </c>
      <c r="M1828" s="223" t="str">
        <f>IFERROR(IF(VLOOKUP($O1828,'APOIO-DESPESAS'!$A$3:$N$962,14,FALSE)="","",VLOOKUP($O1828,'APOIO-DESPESAS'!$A$3:$N$962,14,FALSE)),"")</f>
        <v/>
      </c>
      <c r="O1828" s="223">
        <f t="shared" si="28"/>
        <v>1826</v>
      </c>
    </row>
    <row r="1829" spans="1:15" x14ac:dyDescent="0.25">
      <c r="A1829" s="223" t="str">
        <f>IFERROR(IF(VLOOKUP($O1829,'APOIO-DESPESAS'!$A$3:$N$962,2,FALSE)="","",VLOOKUP($O1829,'APOIO-DESPESAS'!$A$3:$N$962,2,FALSE)),"")</f>
        <v/>
      </c>
      <c r="B1829" s="223" t="str">
        <f>IFERROR(IF(VLOOKUP($O1829,'APOIO-DESPESAS'!$A$3:$N$962,3,FALSE)="","",VLOOKUP($O1829,'APOIO-DESPESAS'!$A$3:$N$962,3,FALSE)),"")</f>
        <v/>
      </c>
      <c r="C1829" s="223" t="str">
        <f>IFERROR(IF(VLOOKUP($O1829,'APOIO-DESPESAS'!$A$3:$N$962,4,FALSE)="","",VLOOKUP($O1829,'APOIO-DESPESAS'!$A$3:$N$962,4,FALSE)),"")</f>
        <v/>
      </c>
      <c r="D1829" s="223" t="str">
        <f>IFERROR(IF(VLOOKUP($O1829,'APOIO-DESPESAS'!$A$3:$N$962,5,FALSE)="","",VLOOKUP($O1829,'APOIO-DESPESAS'!$A$3:$N$962,5,FALSE)),"")</f>
        <v/>
      </c>
      <c r="E1829" s="223" t="str">
        <f>IFERROR(IF(VLOOKUP($O1829,'APOIO-DESPESAS'!$A$3:$N$962,6,FALSE)="","",VLOOKUP($O1829,'APOIO-DESPESAS'!$A$3:$N$962,6,FALSE)),"")</f>
        <v/>
      </c>
      <c r="F1829" s="223" t="str">
        <f>IFERROR(IF(VLOOKUP($O1829,'APOIO-DESPESAS'!$A$3:$N$962,7,FALSE)="","",VLOOKUP($O1829,'APOIO-DESPESAS'!$A$3:$N$962,7,FALSE)),"")</f>
        <v/>
      </c>
      <c r="G1829" s="223" t="str">
        <f>IFERROR(IF(VLOOKUP($O1829,'APOIO-DESPESAS'!$A$3:$N$962,8,FALSE)="","",VLOOKUP($O1829,'APOIO-DESPESAS'!$A$3:$N$962,8,FALSE)),"")</f>
        <v/>
      </c>
      <c r="H1829" s="223" t="str">
        <f>IFERROR(IF(VLOOKUP($O1829,'APOIO-DESPESAS'!$A$3:$N$962,9,FALSE)="","",VLOOKUP($O1829,'APOIO-DESPESAS'!$A$3:$N$962,9,FALSE)),"")</f>
        <v/>
      </c>
      <c r="I1829" s="223" t="str">
        <f>IFERROR(IF(VLOOKUP($O1829,'APOIO-DESPESAS'!$A$3:$N$962,10,FALSE)="","",VLOOKUP($O1829,'APOIO-DESPESAS'!$A$3:$N$962,10,FALSE)),"")</f>
        <v/>
      </c>
      <c r="J1829" s="223" t="str">
        <f>IFERROR(IF(VLOOKUP($O1829,'APOIO-DESPESAS'!$A$3:$N$962,11,FALSE)="","",VLOOKUP($O1829,'APOIO-DESPESAS'!$A$3:$N$962,11,FALSE)),"")</f>
        <v/>
      </c>
      <c r="K1829" s="223" t="str">
        <f>IFERROR(IF(VLOOKUP($O1829,'APOIO-DESPESAS'!$A$3:$N$962,12,FALSE)="","",VLOOKUP($O1829,'APOIO-DESPESAS'!$A$3:$N$962,12,FALSE)),"")</f>
        <v/>
      </c>
      <c r="L1829" s="223" t="str">
        <f>IFERROR(IF(VLOOKUP($O1829,'APOIO-DESPESAS'!$A$3:$N$962,13,FALSE)="","",VLOOKUP($O1829,'APOIO-DESPESAS'!$A$3:$N$962,13,FALSE)),"")</f>
        <v/>
      </c>
      <c r="M1829" s="223" t="str">
        <f>IFERROR(IF(VLOOKUP($O1829,'APOIO-DESPESAS'!$A$3:$N$962,14,FALSE)="","",VLOOKUP($O1829,'APOIO-DESPESAS'!$A$3:$N$962,14,FALSE)),"")</f>
        <v/>
      </c>
      <c r="O1829" s="223">
        <f t="shared" si="28"/>
        <v>1827</v>
      </c>
    </row>
    <row r="1830" spans="1:15" x14ac:dyDescent="0.25">
      <c r="A1830" s="223" t="str">
        <f>IFERROR(IF(VLOOKUP($O1830,'APOIO-DESPESAS'!$A$3:$N$962,2,FALSE)="","",VLOOKUP($O1830,'APOIO-DESPESAS'!$A$3:$N$962,2,FALSE)),"")</f>
        <v/>
      </c>
      <c r="B1830" s="223" t="str">
        <f>IFERROR(IF(VLOOKUP($O1830,'APOIO-DESPESAS'!$A$3:$N$962,3,FALSE)="","",VLOOKUP($O1830,'APOIO-DESPESAS'!$A$3:$N$962,3,FALSE)),"")</f>
        <v/>
      </c>
      <c r="C1830" s="223" t="str">
        <f>IFERROR(IF(VLOOKUP($O1830,'APOIO-DESPESAS'!$A$3:$N$962,4,FALSE)="","",VLOOKUP($O1830,'APOIO-DESPESAS'!$A$3:$N$962,4,FALSE)),"")</f>
        <v/>
      </c>
      <c r="D1830" s="223" t="str">
        <f>IFERROR(IF(VLOOKUP($O1830,'APOIO-DESPESAS'!$A$3:$N$962,5,FALSE)="","",VLOOKUP($O1830,'APOIO-DESPESAS'!$A$3:$N$962,5,FALSE)),"")</f>
        <v/>
      </c>
      <c r="E1830" s="223" t="str">
        <f>IFERROR(IF(VLOOKUP($O1830,'APOIO-DESPESAS'!$A$3:$N$962,6,FALSE)="","",VLOOKUP($O1830,'APOIO-DESPESAS'!$A$3:$N$962,6,FALSE)),"")</f>
        <v/>
      </c>
      <c r="F1830" s="223" t="str">
        <f>IFERROR(IF(VLOOKUP($O1830,'APOIO-DESPESAS'!$A$3:$N$962,7,FALSE)="","",VLOOKUP($O1830,'APOIO-DESPESAS'!$A$3:$N$962,7,FALSE)),"")</f>
        <v/>
      </c>
      <c r="G1830" s="223" t="str">
        <f>IFERROR(IF(VLOOKUP($O1830,'APOIO-DESPESAS'!$A$3:$N$962,8,FALSE)="","",VLOOKUP($O1830,'APOIO-DESPESAS'!$A$3:$N$962,8,FALSE)),"")</f>
        <v/>
      </c>
      <c r="H1830" s="223" t="str">
        <f>IFERROR(IF(VLOOKUP($O1830,'APOIO-DESPESAS'!$A$3:$N$962,9,FALSE)="","",VLOOKUP($O1830,'APOIO-DESPESAS'!$A$3:$N$962,9,FALSE)),"")</f>
        <v/>
      </c>
      <c r="I1830" s="223" t="str">
        <f>IFERROR(IF(VLOOKUP($O1830,'APOIO-DESPESAS'!$A$3:$N$962,10,FALSE)="","",VLOOKUP($O1830,'APOIO-DESPESAS'!$A$3:$N$962,10,FALSE)),"")</f>
        <v/>
      </c>
      <c r="J1830" s="223" t="str">
        <f>IFERROR(IF(VLOOKUP($O1830,'APOIO-DESPESAS'!$A$3:$N$962,11,FALSE)="","",VLOOKUP($O1830,'APOIO-DESPESAS'!$A$3:$N$962,11,FALSE)),"")</f>
        <v/>
      </c>
      <c r="K1830" s="223" t="str">
        <f>IFERROR(IF(VLOOKUP($O1830,'APOIO-DESPESAS'!$A$3:$N$962,12,FALSE)="","",VLOOKUP($O1830,'APOIO-DESPESAS'!$A$3:$N$962,12,FALSE)),"")</f>
        <v/>
      </c>
      <c r="L1830" s="223" t="str">
        <f>IFERROR(IF(VLOOKUP($O1830,'APOIO-DESPESAS'!$A$3:$N$962,13,FALSE)="","",VLOOKUP($O1830,'APOIO-DESPESAS'!$A$3:$N$962,13,FALSE)),"")</f>
        <v/>
      </c>
      <c r="M1830" s="223" t="str">
        <f>IFERROR(IF(VLOOKUP($O1830,'APOIO-DESPESAS'!$A$3:$N$962,14,FALSE)="","",VLOOKUP($O1830,'APOIO-DESPESAS'!$A$3:$N$962,14,FALSE)),"")</f>
        <v/>
      </c>
      <c r="O1830" s="223">
        <f t="shared" si="28"/>
        <v>1828</v>
      </c>
    </row>
    <row r="1831" spans="1:15" x14ac:dyDescent="0.25">
      <c r="A1831" s="223" t="str">
        <f>IFERROR(IF(VLOOKUP($O1831,'APOIO-DESPESAS'!$A$3:$N$962,2,FALSE)="","",VLOOKUP($O1831,'APOIO-DESPESAS'!$A$3:$N$962,2,FALSE)),"")</f>
        <v/>
      </c>
      <c r="B1831" s="223" t="str">
        <f>IFERROR(IF(VLOOKUP($O1831,'APOIO-DESPESAS'!$A$3:$N$962,3,FALSE)="","",VLOOKUP($O1831,'APOIO-DESPESAS'!$A$3:$N$962,3,FALSE)),"")</f>
        <v/>
      </c>
      <c r="C1831" s="223" t="str">
        <f>IFERROR(IF(VLOOKUP($O1831,'APOIO-DESPESAS'!$A$3:$N$962,4,FALSE)="","",VLOOKUP($O1831,'APOIO-DESPESAS'!$A$3:$N$962,4,FALSE)),"")</f>
        <v/>
      </c>
      <c r="D1831" s="223" t="str">
        <f>IFERROR(IF(VLOOKUP($O1831,'APOIO-DESPESAS'!$A$3:$N$962,5,FALSE)="","",VLOOKUP($O1831,'APOIO-DESPESAS'!$A$3:$N$962,5,FALSE)),"")</f>
        <v/>
      </c>
      <c r="E1831" s="223" t="str">
        <f>IFERROR(IF(VLOOKUP($O1831,'APOIO-DESPESAS'!$A$3:$N$962,6,FALSE)="","",VLOOKUP($O1831,'APOIO-DESPESAS'!$A$3:$N$962,6,FALSE)),"")</f>
        <v/>
      </c>
      <c r="F1831" s="223" t="str">
        <f>IFERROR(IF(VLOOKUP($O1831,'APOIO-DESPESAS'!$A$3:$N$962,7,FALSE)="","",VLOOKUP($O1831,'APOIO-DESPESAS'!$A$3:$N$962,7,FALSE)),"")</f>
        <v/>
      </c>
      <c r="G1831" s="223" t="str">
        <f>IFERROR(IF(VLOOKUP($O1831,'APOIO-DESPESAS'!$A$3:$N$962,8,FALSE)="","",VLOOKUP($O1831,'APOIO-DESPESAS'!$A$3:$N$962,8,FALSE)),"")</f>
        <v/>
      </c>
      <c r="H1831" s="223" t="str">
        <f>IFERROR(IF(VLOOKUP($O1831,'APOIO-DESPESAS'!$A$3:$N$962,9,FALSE)="","",VLOOKUP($O1831,'APOIO-DESPESAS'!$A$3:$N$962,9,FALSE)),"")</f>
        <v/>
      </c>
      <c r="I1831" s="223" t="str">
        <f>IFERROR(IF(VLOOKUP($O1831,'APOIO-DESPESAS'!$A$3:$N$962,10,FALSE)="","",VLOOKUP($O1831,'APOIO-DESPESAS'!$A$3:$N$962,10,FALSE)),"")</f>
        <v/>
      </c>
      <c r="J1831" s="223" t="str">
        <f>IFERROR(IF(VLOOKUP($O1831,'APOIO-DESPESAS'!$A$3:$N$962,11,FALSE)="","",VLOOKUP($O1831,'APOIO-DESPESAS'!$A$3:$N$962,11,FALSE)),"")</f>
        <v/>
      </c>
      <c r="K1831" s="223" t="str">
        <f>IFERROR(IF(VLOOKUP($O1831,'APOIO-DESPESAS'!$A$3:$N$962,12,FALSE)="","",VLOOKUP($O1831,'APOIO-DESPESAS'!$A$3:$N$962,12,FALSE)),"")</f>
        <v/>
      </c>
      <c r="L1831" s="223" t="str">
        <f>IFERROR(IF(VLOOKUP($O1831,'APOIO-DESPESAS'!$A$3:$N$962,13,FALSE)="","",VLOOKUP($O1831,'APOIO-DESPESAS'!$A$3:$N$962,13,FALSE)),"")</f>
        <v/>
      </c>
      <c r="M1831" s="223" t="str">
        <f>IFERROR(IF(VLOOKUP($O1831,'APOIO-DESPESAS'!$A$3:$N$962,14,FALSE)="","",VLOOKUP($O1831,'APOIO-DESPESAS'!$A$3:$N$962,14,FALSE)),"")</f>
        <v/>
      </c>
      <c r="O1831" s="223">
        <f t="shared" si="28"/>
        <v>1829</v>
      </c>
    </row>
    <row r="1832" spans="1:15" x14ac:dyDescent="0.25">
      <c r="A1832" s="223" t="str">
        <f>IFERROR(IF(VLOOKUP($O1832,'APOIO-DESPESAS'!$A$3:$N$962,2,FALSE)="","",VLOOKUP($O1832,'APOIO-DESPESAS'!$A$3:$N$962,2,FALSE)),"")</f>
        <v/>
      </c>
      <c r="B1832" s="223" t="str">
        <f>IFERROR(IF(VLOOKUP($O1832,'APOIO-DESPESAS'!$A$3:$N$962,3,FALSE)="","",VLOOKUP($O1832,'APOIO-DESPESAS'!$A$3:$N$962,3,FALSE)),"")</f>
        <v/>
      </c>
      <c r="C1832" s="223" t="str">
        <f>IFERROR(IF(VLOOKUP($O1832,'APOIO-DESPESAS'!$A$3:$N$962,4,FALSE)="","",VLOOKUP($O1832,'APOIO-DESPESAS'!$A$3:$N$962,4,FALSE)),"")</f>
        <v/>
      </c>
      <c r="D1832" s="223" t="str">
        <f>IFERROR(IF(VLOOKUP($O1832,'APOIO-DESPESAS'!$A$3:$N$962,5,FALSE)="","",VLOOKUP($O1832,'APOIO-DESPESAS'!$A$3:$N$962,5,FALSE)),"")</f>
        <v/>
      </c>
      <c r="E1832" s="223" t="str">
        <f>IFERROR(IF(VLOOKUP($O1832,'APOIO-DESPESAS'!$A$3:$N$962,6,FALSE)="","",VLOOKUP($O1832,'APOIO-DESPESAS'!$A$3:$N$962,6,FALSE)),"")</f>
        <v/>
      </c>
      <c r="F1832" s="223" t="str">
        <f>IFERROR(IF(VLOOKUP($O1832,'APOIO-DESPESAS'!$A$3:$N$962,7,FALSE)="","",VLOOKUP($O1832,'APOIO-DESPESAS'!$A$3:$N$962,7,FALSE)),"")</f>
        <v/>
      </c>
      <c r="G1832" s="223" t="str">
        <f>IFERROR(IF(VLOOKUP($O1832,'APOIO-DESPESAS'!$A$3:$N$962,8,FALSE)="","",VLOOKUP($O1832,'APOIO-DESPESAS'!$A$3:$N$962,8,FALSE)),"")</f>
        <v/>
      </c>
      <c r="H1832" s="223" t="str">
        <f>IFERROR(IF(VLOOKUP($O1832,'APOIO-DESPESAS'!$A$3:$N$962,9,FALSE)="","",VLOOKUP($O1832,'APOIO-DESPESAS'!$A$3:$N$962,9,FALSE)),"")</f>
        <v/>
      </c>
      <c r="I1832" s="223" t="str">
        <f>IFERROR(IF(VLOOKUP($O1832,'APOIO-DESPESAS'!$A$3:$N$962,10,FALSE)="","",VLOOKUP($O1832,'APOIO-DESPESAS'!$A$3:$N$962,10,FALSE)),"")</f>
        <v/>
      </c>
      <c r="J1832" s="223" t="str">
        <f>IFERROR(IF(VLOOKUP($O1832,'APOIO-DESPESAS'!$A$3:$N$962,11,FALSE)="","",VLOOKUP($O1832,'APOIO-DESPESAS'!$A$3:$N$962,11,FALSE)),"")</f>
        <v/>
      </c>
      <c r="K1832" s="223" t="str">
        <f>IFERROR(IF(VLOOKUP($O1832,'APOIO-DESPESAS'!$A$3:$N$962,12,FALSE)="","",VLOOKUP($O1832,'APOIO-DESPESAS'!$A$3:$N$962,12,FALSE)),"")</f>
        <v/>
      </c>
      <c r="L1832" s="223" t="str">
        <f>IFERROR(IF(VLOOKUP($O1832,'APOIO-DESPESAS'!$A$3:$N$962,13,FALSE)="","",VLOOKUP($O1832,'APOIO-DESPESAS'!$A$3:$N$962,13,FALSE)),"")</f>
        <v/>
      </c>
      <c r="M1832" s="223" t="str">
        <f>IFERROR(IF(VLOOKUP($O1832,'APOIO-DESPESAS'!$A$3:$N$962,14,FALSE)="","",VLOOKUP($O1832,'APOIO-DESPESAS'!$A$3:$N$962,14,FALSE)),"")</f>
        <v/>
      </c>
      <c r="O1832" s="223">
        <f t="shared" si="28"/>
        <v>1830</v>
      </c>
    </row>
    <row r="1833" spans="1:15" x14ac:dyDescent="0.25">
      <c r="A1833" s="223" t="str">
        <f>IFERROR(IF(VLOOKUP($O1833,'APOIO-DESPESAS'!$A$3:$N$962,2,FALSE)="","",VLOOKUP($O1833,'APOIO-DESPESAS'!$A$3:$N$962,2,FALSE)),"")</f>
        <v/>
      </c>
      <c r="B1833" s="223" t="str">
        <f>IFERROR(IF(VLOOKUP($O1833,'APOIO-DESPESAS'!$A$3:$N$962,3,FALSE)="","",VLOOKUP($O1833,'APOIO-DESPESAS'!$A$3:$N$962,3,FALSE)),"")</f>
        <v/>
      </c>
      <c r="C1833" s="223" t="str">
        <f>IFERROR(IF(VLOOKUP($O1833,'APOIO-DESPESAS'!$A$3:$N$962,4,FALSE)="","",VLOOKUP($O1833,'APOIO-DESPESAS'!$A$3:$N$962,4,FALSE)),"")</f>
        <v/>
      </c>
      <c r="D1833" s="223" t="str">
        <f>IFERROR(IF(VLOOKUP($O1833,'APOIO-DESPESAS'!$A$3:$N$962,5,FALSE)="","",VLOOKUP($O1833,'APOIO-DESPESAS'!$A$3:$N$962,5,FALSE)),"")</f>
        <v/>
      </c>
      <c r="E1833" s="223" t="str">
        <f>IFERROR(IF(VLOOKUP($O1833,'APOIO-DESPESAS'!$A$3:$N$962,6,FALSE)="","",VLOOKUP($O1833,'APOIO-DESPESAS'!$A$3:$N$962,6,FALSE)),"")</f>
        <v/>
      </c>
      <c r="F1833" s="223" t="str">
        <f>IFERROR(IF(VLOOKUP($O1833,'APOIO-DESPESAS'!$A$3:$N$962,7,FALSE)="","",VLOOKUP($O1833,'APOIO-DESPESAS'!$A$3:$N$962,7,FALSE)),"")</f>
        <v/>
      </c>
      <c r="G1833" s="223" t="str">
        <f>IFERROR(IF(VLOOKUP($O1833,'APOIO-DESPESAS'!$A$3:$N$962,8,FALSE)="","",VLOOKUP($O1833,'APOIO-DESPESAS'!$A$3:$N$962,8,FALSE)),"")</f>
        <v/>
      </c>
      <c r="H1833" s="223" t="str">
        <f>IFERROR(IF(VLOOKUP($O1833,'APOIO-DESPESAS'!$A$3:$N$962,9,FALSE)="","",VLOOKUP($O1833,'APOIO-DESPESAS'!$A$3:$N$962,9,FALSE)),"")</f>
        <v/>
      </c>
      <c r="I1833" s="223" t="str">
        <f>IFERROR(IF(VLOOKUP($O1833,'APOIO-DESPESAS'!$A$3:$N$962,10,FALSE)="","",VLOOKUP($O1833,'APOIO-DESPESAS'!$A$3:$N$962,10,FALSE)),"")</f>
        <v/>
      </c>
      <c r="J1833" s="223" t="str">
        <f>IFERROR(IF(VLOOKUP($O1833,'APOIO-DESPESAS'!$A$3:$N$962,11,FALSE)="","",VLOOKUP($O1833,'APOIO-DESPESAS'!$A$3:$N$962,11,FALSE)),"")</f>
        <v/>
      </c>
      <c r="K1833" s="223" t="str">
        <f>IFERROR(IF(VLOOKUP($O1833,'APOIO-DESPESAS'!$A$3:$N$962,12,FALSE)="","",VLOOKUP($O1833,'APOIO-DESPESAS'!$A$3:$N$962,12,FALSE)),"")</f>
        <v/>
      </c>
      <c r="L1833" s="223" t="str">
        <f>IFERROR(IF(VLOOKUP($O1833,'APOIO-DESPESAS'!$A$3:$N$962,13,FALSE)="","",VLOOKUP($O1833,'APOIO-DESPESAS'!$A$3:$N$962,13,FALSE)),"")</f>
        <v/>
      </c>
      <c r="M1833" s="223" t="str">
        <f>IFERROR(IF(VLOOKUP($O1833,'APOIO-DESPESAS'!$A$3:$N$962,14,FALSE)="","",VLOOKUP($O1833,'APOIO-DESPESAS'!$A$3:$N$962,14,FALSE)),"")</f>
        <v/>
      </c>
      <c r="O1833" s="223">
        <f t="shared" si="28"/>
        <v>1831</v>
      </c>
    </row>
    <row r="1834" spans="1:15" x14ac:dyDescent="0.25">
      <c r="A1834" s="223" t="str">
        <f>IFERROR(IF(VLOOKUP($O1834,'APOIO-DESPESAS'!$A$3:$N$962,2,FALSE)="","",VLOOKUP($O1834,'APOIO-DESPESAS'!$A$3:$N$962,2,FALSE)),"")</f>
        <v/>
      </c>
      <c r="B1834" s="223" t="str">
        <f>IFERROR(IF(VLOOKUP($O1834,'APOIO-DESPESAS'!$A$3:$N$962,3,FALSE)="","",VLOOKUP($O1834,'APOIO-DESPESAS'!$A$3:$N$962,3,FALSE)),"")</f>
        <v/>
      </c>
      <c r="C1834" s="223" t="str">
        <f>IFERROR(IF(VLOOKUP($O1834,'APOIO-DESPESAS'!$A$3:$N$962,4,FALSE)="","",VLOOKUP($O1834,'APOIO-DESPESAS'!$A$3:$N$962,4,FALSE)),"")</f>
        <v/>
      </c>
      <c r="D1834" s="223" t="str">
        <f>IFERROR(IF(VLOOKUP($O1834,'APOIO-DESPESAS'!$A$3:$N$962,5,FALSE)="","",VLOOKUP($O1834,'APOIO-DESPESAS'!$A$3:$N$962,5,FALSE)),"")</f>
        <v/>
      </c>
      <c r="E1834" s="223" t="str">
        <f>IFERROR(IF(VLOOKUP($O1834,'APOIO-DESPESAS'!$A$3:$N$962,6,FALSE)="","",VLOOKUP($O1834,'APOIO-DESPESAS'!$A$3:$N$962,6,FALSE)),"")</f>
        <v/>
      </c>
      <c r="F1834" s="223" t="str">
        <f>IFERROR(IF(VLOOKUP($O1834,'APOIO-DESPESAS'!$A$3:$N$962,7,FALSE)="","",VLOOKUP($O1834,'APOIO-DESPESAS'!$A$3:$N$962,7,FALSE)),"")</f>
        <v/>
      </c>
      <c r="G1834" s="223" t="str">
        <f>IFERROR(IF(VLOOKUP($O1834,'APOIO-DESPESAS'!$A$3:$N$962,8,FALSE)="","",VLOOKUP($O1834,'APOIO-DESPESAS'!$A$3:$N$962,8,FALSE)),"")</f>
        <v/>
      </c>
      <c r="H1834" s="223" t="str">
        <f>IFERROR(IF(VLOOKUP($O1834,'APOIO-DESPESAS'!$A$3:$N$962,9,FALSE)="","",VLOOKUP($O1834,'APOIO-DESPESAS'!$A$3:$N$962,9,FALSE)),"")</f>
        <v/>
      </c>
      <c r="I1834" s="223" t="str">
        <f>IFERROR(IF(VLOOKUP($O1834,'APOIO-DESPESAS'!$A$3:$N$962,10,FALSE)="","",VLOOKUP($O1834,'APOIO-DESPESAS'!$A$3:$N$962,10,FALSE)),"")</f>
        <v/>
      </c>
      <c r="J1834" s="223" t="str">
        <f>IFERROR(IF(VLOOKUP($O1834,'APOIO-DESPESAS'!$A$3:$N$962,11,FALSE)="","",VLOOKUP($O1834,'APOIO-DESPESAS'!$A$3:$N$962,11,FALSE)),"")</f>
        <v/>
      </c>
      <c r="K1834" s="223" t="str">
        <f>IFERROR(IF(VLOOKUP($O1834,'APOIO-DESPESAS'!$A$3:$N$962,12,FALSE)="","",VLOOKUP($O1834,'APOIO-DESPESAS'!$A$3:$N$962,12,FALSE)),"")</f>
        <v/>
      </c>
      <c r="L1834" s="223" t="str">
        <f>IFERROR(IF(VLOOKUP($O1834,'APOIO-DESPESAS'!$A$3:$N$962,13,FALSE)="","",VLOOKUP($O1834,'APOIO-DESPESAS'!$A$3:$N$962,13,FALSE)),"")</f>
        <v/>
      </c>
      <c r="M1834" s="223" t="str">
        <f>IFERROR(IF(VLOOKUP($O1834,'APOIO-DESPESAS'!$A$3:$N$962,14,FALSE)="","",VLOOKUP($O1834,'APOIO-DESPESAS'!$A$3:$N$962,14,FALSE)),"")</f>
        <v/>
      </c>
      <c r="O1834" s="223">
        <f t="shared" si="28"/>
        <v>1832</v>
      </c>
    </row>
    <row r="1835" spans="1:15" x14ac:dyDescent="0.25">
      <c r="A1835" s="223" t="str">
        <f>IFERROR(IF(VLOOKUP($O1835,'APOIO-DESPESAS'!$A$3:$N$962,2,FALSE)="","",VLOOKUP($O1835,'APOIO-DESPESAS'!$A$3:$N$962,2,FALSE)),"")</f>
        <v/>
      </c>
      <c r="B1835" s="223" t="str">
        <f>IFERROR(IF(VLOOKUP($O1835,'APOIO-DESPESAS'!$A$3:$N$962,3,FALSE)="","",VLOOKUP($O1835,'APOIO-DESPESAS'!$A$3:$N$962,3,FALSE)),"")</f>
        <v/>
      </c>
      <c r="C1835" s="223" t="str">
        <f>IFERROR(IF(VLOOKUP($O1835,'APOIO-DESPESAS'!$A$3:$N$962,4,FALSE)="","",VLOOKUP($O1835,'APOIO-DESPESAS'!$A$3:$N$962,4,FALSE)),"")</f>
        <v/>
      </c>
      <c r="D1835" s="223" t="str">
        <f>IFERROR(IF(VLOOKUP($O1835,'APOIO-DESPESAS'!$A$3:$N$962,5,FALSE)="","",VLOOKUP($O1835,'APOIO-DESPESAS'!$A$3:$N$962,5,FALSE)),"")</f>
        <v/>
      </c>
      <c r="E1835" s="223" t="str">
        <f>IFERROR(IF(VLOOKUP($O1835,'APOIO-DESPESAS'!$A$3:$N$962,6,FALSE)="","",VLOOKUP($O1835,'APOIO-DESPESAS'!$A$3:$N$962,6,FALSE)),"")</f>
        <v/>
      </c>
      <c r="F1835" s="223" t="str">
        <f>IFERROR(IF(VLOOKUP($O1835,'APOIO-DESPESAS'!$A$3:$N$962,7,FALSE)="","",VLOOKUP($O1835,'APOIO-DESPESAS'!$A$3:$N$962,7,FALSE)),"")</f>
        <v/>
      </c>
      <c r="G1835" s="223" t="str">
        <f>IFERROR(IF(VLOOKUP($O1835,'APOIO-DESPESAS'!$A$3:$N$962,8,FALSE)="","",VLOOKUP($O1835,'APOIO-DESPESAS'!$A$3:$N$962,8,FALSE)),"")</f>
        <v/>
      </c>
      <c r="H1835" s="223" t="str">
        <f>IFERROR(IF(VLOOKUP($O1835,'APOIO-DESPESAS'!$A$3:$N$962,9,FALSE)="","",VLOOKUP($O1835,'APOIO-DESPESAS'!$A$3:$N$962,9,FALSE)),"")</f>
        <v/>
      </c>
      <c r="I1835" s="223" t="str">
        <f>IFERROR(IF(VLOOKUP($O1835,'APOIO-DESPESAS'!$A$3:$N$962,10,FALSE)="","",VLOOKUP($O1835,'APOIO-DESPESAS'!$A$3:$N$962,10,FALSE)),"")</f>
        <v/>
      </c>
      <c r="J1835" s="223" t="str">
        <f>IFERROR(IF(VLOOKUP($O1835,'APOIO-DESPESAS'!$A$3:$N$962,11,FALSE)="","",VLOOKUP($O1835,'APOIO-DESPESAS'!$A$3:$N$962,11,FALSE)),"")</f>
        <v/>
      </c>
      <c r="K1835" s="223" t="str">
        <f>IFERROR(IF(VLOOKUP($O1835,'APOIO-DESPESAS'!$A$3:$N$962,12,FALSE)="","",VLOOKUP($O1835,'APOIO-DESPESAS'!$A$3:$N$962,12,FALSE)),"")</f>
        <v/>
      </c>
      <c r="L1835" s="223" t="str">
        <f>IFERROR(IF(VLOOKUP($O1835,'APOIO-DESPESAS'!$A$3:$N$962,13,FALSE)="","",VLOOKUP($O1835,'APOIO-DESPESAS'!$A$3:$N$962,13,FALSE)),"")</f>
        <v/>
      </c>
      <c r="M1835" s="223" t="str">
        <f>IFERROR(IF(VLOOKUP($O1835,'APOIO-DESPESAS'!$A$3:$N$962,14,FALSE)="","",VLOOKUP($O1835,'APOIO-DESPESAS'!$A$3:$N$962,14,FALSE)),"")</f>
        <v/>
      </c>
      <c r="O1835" s="223">
        <f t="shared" si="28"/>
        <v>1833</v>
      </c>
    </row>
    <row r="1836" spans="1:15" x14ac:dyDescent="0.25">
      <c r="A1836" s="223" t="str">
        <f>IFERROR(IF(VLOOKUP($O1836,'APOIO-DESPESAS'!$A$3:$N$962,2,FALSE)="","",VLOOKUP($O1836,'APOIO-DESPESAS'!$A$3:$N$962,2,FALSE)),"")</f>
        <v/>
      </c>
      <c r="B1836" s="223" t="str">
        <f>IFERROR(IF(VLOOKUP($O1836,'APOIO-DESPESAS'!$A$3:$N$962,3,FALSE)="","",VLOOKUP($O1836,'APOIO-DESPESAS'!$A$3:$N$962,3,FALSE)),"")</f>
        <v/>
      </c>
      <c r="C1836" s="223" t="str">
        <f>IFERROR(IF(VLOOKUP($O1836,'APOIO-DESPESAS'!$A$3:$N$962,4,FALSE)="","",VLOOKUP($O1836,'APOIO-DESPESAS'!$A$3:$N$962,4,FALSE)),"")</f>
        <v/>
      </c>
      <c r="D1836" s="223" t="str">
        <f>IFERROR(IF(VLOOKUP($O1836,'APOIO-DESPESAS'!$A$3:$N$962,5,FALSE)="","",VLOOKUP($O1836,'APOIO-DESPESAS'!$A$3:$N$962,5,FALSE)),"")</f>
        <v/>
      </c>
      <c r="E1836" s="223" t="str">
        <f>IFERROR(IF(VLOOKUP($O1836,'APOIO-DESPESAS'!$A$3:$N$962,6,FALSE)="","",VLOOKUP($O1836,'APOIO-DESPESAS'!$A$3:$N$962,6,FALSE)),"")</f>
        <v/>
      </c>
      <c r="F1836" s="223" t="str">
        <f>IFERROR(IF(VLOOKUP($O1836,'APOIO-DESPESAS'!$A$3:$N$962,7,FALSE)="","",VLOOKUP($O1836,'APOIO-DESPESAS'!$A$3:$N$962,7,FALSE)),"")</f>
        <v/>
      </c>
      <c r="G1836" s="223" t="str">
        <f>IFERROR(IF(VLOOKUP($O1836,'APOIO-DESPESAS'!$A$3:$N$962,8,FALSE)="","",VLOOKUP($O1836,'APOIO-DESPESAS'!$A$3:$N$962,8,FALSE)),"")</f>
        <v/>
      </c>
      <c r="H1836" s="223" t="str">
        <f>IFERROR(IF(VLOOKUP($O1836,'APOIO-DESPESAS'!$A$3:$N$962,9,FALSE)="","",VLOOKUP($O1836,'APOIO-DESPESAS'!$A$3:$N$962,9,FALSE)),"")</f>
        <v/>
      </c>
      <c r="I1836" s="223" t="str">
        <f>IFERROR(IF(VLOOKUP($O1836,'APOIO-DESPESAS'!$A$3:$N$962,10,FALSE)="","",VLOOKUP($O1836,'APOIO-DESPESAS'!$A$3:$N$962,10,FALSE)),"")</f>
        <v/>
      </c>
      <c r="J1836" s="223" t="str">
        <f>IFERROR(IF(VLOOKUP($O1836,'APOIO-DESPESAS'!$A$3:$N$962,11,FALSE)="","",VLOOKUP($O1836,'APOIO-DESPESAS'!$A$3:$N$962,11,FALSE)),"")</f>
        <v/>
      </c>
      <c r="K1836" s="223" t="str">
        <f>IFERROR(IF(VLOOKUP($O1836,'APOIO-DESPESAS'!$A$3:$N$962,12,FALSE)="","",VLOOKUP($O1836,'APOIO-DESPESAS'!$A$3:$N$962,12,FALSE)),"")</f>
        <v/>
      </c>
      <c r="L1836" s="223" t="str">
        <f>IFERROR(IF(VLOOKUP($O1836,'APOIO-DESPESAS'!$A$3:$N$962,13,FALSE)="","",VLOOKUP($O1836,'APOIO-DESPESAS'!$A$3:$N$962,13,FALSE)),"")</f>
        <v/>
      </c>
      <c r="M1836" s="223" t="str">
        <f>IFERROR(IF(VLOOKUP($O1836,'APOIO-DESPESAS'!$A$3:$N$962,14,FALSE)="","",VLOOKUP($O1836,'APOIO-DESPESAS'!$A$3:$N$962,14,FALSE)),"")</f>
        <v/>
      </c>
      <c r="O1836" s="223">
        <f t="shared" si="28"/>
        <v>1834</v>
      </c>
    </row>
    <row r="1837" spans="1:15" x14ac:dyDescent="0.25">
      <c r="A1837" s="223" t="str">
        <f>IFERROR(IF(VLOOKUP($O1837,'APOIO-DESPESAS'!$A$3:$N$962,2,FALSE)="","",VLOOKUP($O1837,'APOIO-DESPESAS'!$A$3:$N$962,2,FALSE)),"")</f>
        <v/>
      </c>
      <c r="B1837" s="223" t="str">
        <f>IFERROR(IF(VLOOKUP($O1837,'APOIO-DESPESAS'!$A$3:$N$962,3,FALSE)="","",VLOOKUP($O1837,'APOIO-DESPESAS'!$A$3:$N$962,3,FALSE)),"")</f>
        <v/>
      </c>
      <c r="C1837" s="223" t="str">
        <f>IFERROR(IF(VLOOKUP($O1837,'APOIO-DESPESAS'!$A$3:$N$962,4,FALSE)="","",VLOOKUP($O1837,'APOIO-DESPESAS'!$A$3:$N$962,4,FALSE)),"")</f>
        <v/>
      </c>
      <c r="D1837" s="223" t="str">
        <f>IFERROR(IF(VLOOKUP($O1837,'APOIO-DESPESAS'!$A$3:$N$962,5,FALSE)="","",VLOOKUP($O1837,'APOIO-DESPESAS'!$A$3:$N$962,5,FALSE)),"")</f>
        <v/>
      </c>
      <c r="E1837" s="223" t="str">
        <f>IFERROR(IF(VLOOKUP($O1837,'APOIO-DESPESAS'!$A$3:$N$962,6,FALSE)="","",VLOOKUP($O1837,'APOIO-DESPESAS'!$A$3:$N$962,6,FALSE)),"")</f>
        <v/>
      </c>
      <c r="F1837" s="223" t="str">
        <f>IFERROR(IF(VLOOKUP($O1837,'APOIO-DESPESAS'!$A$3:$N$962,7,FALSE)="","",VLOOKUP($O1837,'APOIO-DESPESAS'!$A$3:$N$962,7,FALSE)),"")</f>
        <v/>
      </c>
      <c r="G1837" s="223" t="str">
        <f>IFERROR(IF(VLOOKUP($O1837,'APOIO-DESPESAS'!$A$3:$N$962,8,FALSE)="","",VLOOKUP($O1837,'APOIO-DESPESAS'!$A$3:$N$962,8,FALSE)),"")</f>
        <v/>
      </c>
      <c r="H1837" s="223" t="str">
        <f>IFERROR(IF(VLOOKUP($O1837,'APOIO-DESPESAS'!$A$3:$N$962,9,FALSE)="","",VLOOKUP($O1837,'APOIO-DESPESAS'!$A$3:$N$962,9,FALSE)),"")</f>
        <v/>
      </c>
      <c r="I1837" s="223" t="str">
        <f>IFERROR(IF(VLOOKUP($O1837,'APOIO-DESPESAS'!$A$3:$N$962,10,FALSE)="","",VLOOKUP($O1837,'APOIO-DESPESAS'!$A$3:$N$962,10,FALSE)),"")</f>
        <v/>
      </c>
      <c r="J1837" s="223" t="str">
        <f>IFERROR(IF(VLOOKUP($O1837,'APOIO-DESPESAS'!$A$3:$N$962,11,FALSE)="","",VLOOKUP($O1837,'APOIO-DESPESAS'!$A$3:$N$962,11,FALSE)),"")</f>
        <v/>
      </c>
      <c r="K1837" s="223" t="str">
        <f>IFERROR(IF(VLOOKUP($O1837,'APOIO-DESPESAS'!$A$3:$N$962,12,FALSE)="","",VLOOKUP($O1837,'APOIO-DESPESAS'!$A$3:$N$962,12,FALSE)),"")</f>
        <v/>
      </c>
      <c r="L1837" s="223" t="str">
        <f>IFERROR(IF(VLOOKUP($O1837,'APOIO-DESPESAS'!$A$3:$N$962,13,FALSE)="","",VLOOKUP($O1837,'APOIO-DESPESAS'!$A$3:$N$962,13,FALSE)),"")</f>
        <v/>
      </c>
      <c r="M1837" s="223" t="str">
        <f>IFERROR(IF(VLOOKUP($O1837,'APOIO-DESPESAS'!$A$3:$N$962,14,FALSE)="","",VLOOKUP($O1837,'APOIO-DESPESAS'!$A$3:$N$962,14,FALSE)),"")</f>
        <v/>
      </c>
      <c r="O1837" s="223">
        <f t="shared" si="28"/>
        <v>1835</v>
      </c>
    </row>
    <row r="1838" spans="1:15" x14ac:dyDescent="0.25">
      <c r="A1838" s="223" t="str">
        <f>IFERROR(IF(VLOOKUP($O1838,'APOIO-DESPESAS'!$A$3:$N$962,2,FALSE)="","",VLOOKUP($O1838,'APOIO-DESPESAS'!$A$3:$N$962,2,FALSE)),"")</f>
        <v/>
      </c>
      <c r="B1838" s="223" t="str">
        <f>IFERROR(IF(VLOOKUP($O1838,'APOIO-DESPESAS'!$A$3:$N$962,3,FALSE)="","",VLOOKUP($O1838,'APOIO-DESPESAS'!$A$3:$N$962,3,FALSE)),"")</f>
        <v/>
      </c>
      <c r="C1838" s="223" t="str">
        <f>IFERROR(IF(VLOOKUP($O1838,'APOIO-DESPESAS'!$A$3:$N$962,4,FALSE)="","",VLOOKUP($O1838,'APOIO-DESPESAS'!$A$3:$N$962,4,FALSE)),"")</f>
        <v/>
      </c>
      <c r="D1838" s="223" t="str">
        <f>IFERROR(IF(VLOOKUP($O1838,'APOIO-DESPESAS'!$A$3:$N$962,5,FALSE)="","",VLOOKUP($O1838,'APOIO-DESPESAS'!$A$3:$N$962,5,FALSE)),"")</f>
        <v/>
      </c>
      <c r="E1838" s="223" t="str">
        <f>IFERROR(IF(VLOOKUP($O1838,'APOIO-DESPESAS'!$A$3:$N$962,6,FALSE)="","",VLOOKUP($O1838,'APOIO-DESPESAS'!$A$3:$N$962,6,FALSE)),"")</f>
        <v/>
      </c>
      <c r="F1838" s="223" t="str">
        <f>IFERROR(IF(VLOOKUP($O1838,'APOIO-DESPESAS'!$A$3:$N$962,7,FALSE)="","",VLOOKUP($O1838,'APOIO-DESPESAS'!$A$3:$N$962,7,FALSE)),"")</f>
        <v/>
      </c>
      <c r="G1838" s="223" t="str">
        <f>IFERROR(IF(VLOOKUP($O1838,'APOIO-DESPESAS'!$A$3:$N$962,8,FALSE)="","",VLOOKUP($O1838,'APOIO-DESPESAS'!$A$3:$N$962,8,FALSE)),"")</f>
        <v/>
      </c>
      <c r="H1838" s="223" t="str">
        <f>IFERROR(IF(VLOOKUP($O1838,'APOIO-DESPESAS'!$A$3:$N$962,9,FALSE)="","",VLOOKUP($O1838,'APOIO-DESPESAS'!$A$3:$N$962,9,FALSE)),"")</f>
        <v/>
      </c>
      <c r="I1838" s="223" t="str">
        <f>IFERROR(IF(VLOOKUP($O1838,'APOIO-DESPESAS'!$A$3:$N$962,10,FALSE)="","",VLOOKUP($O1838,'APOIO-DESPESAS'!$A$3:$N$962,10,FALSE)),"")</f>
        <v/>
      </c>
      <c r="J1838" s="223" t="str">
        <f>IFERROR(IF(VLOOKUP($O1838,'APOIO-DESPESAS'!$A$3:$N$962,11,FALSE)="","",VLOOKUP($O1838,'APOIO-DESPESAS'!$A$3:$N$962,11,FALSE)),"")</f>
        <v/>
      </c>
      <c r="K1838" s="223" t="str">
        <f>IFERROR(IF(VLOOKUP($O1838,'APOIO-DESPESAS'!$A$3:$N$962,12,FALSE)="","",VLOOKUP($O1838,'APOIO-DESPESAS'!$A$3:$N$962,12,FALSE)),"")</f>
        <v/>
      </c>
      <c r="L1838" s="223" t="str">
        <f>IFERROR(IF(VLOOKUP($O1838,'APOIO-DESPESAS'!$A$3:$N$962,13,FALSE)="","",VLOOKUP($O1838,'APOIO-DESPESAS'!$A$3:$N$962,13,FALSE)),"")</f>
        <v/>
      </c>
      <c r="M1838" s="223" t="str">
        <f>IFERROR(IF(VLOOKUP($O1838,'APOIO-DESPESAS'!$A$3:$N$962,14,FALSE)="","",VLOOKUP($O1838,'APOIO-DESPESAS'!$A$3:$N$962,14,FALSE)),"")</f>
        <v/>
      </c>
      <c r="O1838" s="223">
        <f t="shared" si="28"/>
        <v>1836</v>
      </c>
    </row>
    <row r="1839" spans="1:15" x14ac:dyDescent="0.25">
      <c r="A1839" s="223" t="str">
        <f>IFERROR(IF(VLOOKUP($O1839,'APOIO-DESPESAS'!$A$3:$N$962,2,FALSE)="","",VLOOKUP($O1839,'APOIO-DESPESAS'!$A$3:$N$962,2,FALSE)),"")</f>
        <v/>
      </c>
      <c r="B1839" s="223" t="str">
        <f>IFERROR(IF(VLOOKUP($O1839,'APOIO-DESPESAS'!$A$3:$N$962,3,FALSE)="","",VLOOKUP($O1839,'APOIO-DESPESAS'!$A$3:$N$962,3,FALSE)),"")</f>
        <v/>
      </c>
      <c r="C1839" s="223" t="str">
        <f>IFERROR(IF(VLOOKUP($O1839,'APOIO-DESPESAS'!$A$3:$N$962,4,FALSE)="","",VLOOKUP($O1839,'APOIO-DESPESAS'!$A$3:$N$962,4,FALSE)),"")</f>
        <v/>
      </c>
      <c r="D1839" s="223" t="str">
        <f>IFERROR(IF(VLOOKUP($O1839,'APOIO-DESPESAS'!$A$3:$N$962,5,FALSE)="","",VLOOKUP($O1839,'APOIO-DESPESAS'!$A$3:$N$962,5,FALSE)),"")</f>
        <v/>
      </c>
      <c r="E1839" s="223" t="str">
        <f>IFERROR(IF(VLOOKUP($O1839,'APOIO-DESPESAS'!$A$3:$N$962,6,FALSE)="","",VLOOKUP($O1839,'APOIO-DESPESAS'!$A$3:$N$962,6,FALSE)),"")</f>
        <v/>
      </c>
      <c r="F1839" s="223" t="str">
        <f>IFERROR(IF(VLOOKUP($O1839,'APOIO-DESPESAS'!$A$3:$N$962,7,FALSE)="","",VLOOKUP($O1839,'APOIO-DESPESAS'!$A$3:$N$962,7,FALSE)),"")</f>
        <v/>
      </c>
      <c r="G1839" s="223" t="str">
        <f>IFERROR(IF(VLOOKUP($O1839,'APOIO-DESPESAS'!$A$3:$N$962,8,FALSE)="","",VLOOKUP($O1839,'APOIO-DESPESAS'!$A$3:$N$962,8,FALSE)),"")</f>
        <v/>
      </c>
      <c r="H1839" s="223" t="str">
        <f>IFERROR(IF(VLOOKUP($O1839,'APOIO-DESPESAS'!$A$3:$N$962,9,FALSE)="","",VLOOKUP($O1839,'APOIO-DESPESAS'!$A$3:$N$962,9,FALSE)),"")</f>
        <v/>
      </c>
      <c r="I1839" s="223" t="str">
        <f>IFERROR(IF(VLOOKUP($O1839,'APOIO-DESPESAS'!$A$3:$N$962,10,FALSE)="","",VLOOKUP($O1839,'APOIO-DESPESAS'!$A$3:$N$962,10,FALSE)),"")</f>
        <v/>
      </c>
      <c r="J1839" s="223" t="str">
        <f>IFERROR(IF(VLOOKUP($O1839,'APOIO-DESPESAS'!$A$3:$N$962,11,FALSE)="","",VLOOKUP($O1839,'APOIO-DESPESAS'!$A$3:$N$962,11,FALSE)),"")</f>
        <v/>
      </c>
      <c r="K1839" s="223" t="str">
        <f>IFERROR(IF(VLOOKUP($O1839,'APOIO-DESPESAS'!$A$3:$N$962,12,FALSE)="","",VLOOKUP($O1839,'APOIO-DESPESAS'!$A$3:$N$962,12,FALSE)),"")</f>
        <v/>
      </c>
      <c r="L1839" s="223" t="str">
        <f>IFERROR(IF(VLOOKUP($O1839,'APOIO-DESPESAS'!$A$3:$N$962,13,FALSE)="","",VLOOKUP($O1839,'APOIO-DESPESAS'!$A$3:$N$962,13,FALSE)),"")</f>
        <v/>
      </c>
      <c r="M1839" s="223" t="str">
        <f>IFERROR(IF(VLOOKUP($O1839,'APOIO-DESPESAS'!$A$3:$N$962,14,FALSE)="","",VLOOKUP($O1839,'APOIO-DESPESAS'!$A$3:$N$962,14,FALSE)),"")</f>
        <v/>
      </c>
      <c r="O1839" s="223">
        <f t="shared" si="28"/>
        <v>1837</v>
      </c>
    </row>
    <row r="1840" spans="1:15" x14ac:dyDescent="0.25">
      <c r="A1840" s="223" t="str">
        <f>IFERROR(IF(VLOOKUP($O1840,'APOIO-DESPESAS'!$A$3:$N$962,2,FALSE)="","",VLOOKUP($O1840,'APOIO-DESPESAS'!$A$3:$N$962,2,FALSE)),"")</f>
        <v/>
      </c>
      <c r="B1840" s="223" t="str">
        <f>IFERROR(IF(VLOOKUP($O1840,'APOIO-DESPESAS'!$A$3:$N$962,3,FALSE)="","",VLOOKUP($O1840,'APOIO-DESPESAS'!$A$3:$N$962,3,FALSE)),"")</f>
        <v/>
      </c>
      <c r="C1840" s="223" t="str">
        <f>IFERROR(IF(VLOOKUP($O1840,'APOIO-DESPESAS'!$A$3:$N$962,4,FALSE)="","",VLOOKUP($O1840,'APOIO-DESPESAS'!$A$3:$N$962,4,FALSE)),"")</f>
        <v/>
      </c>
      <c r="D1840" s="223" t="str">
        <f>IFERROR(IF(VLOOKUP($O1840,'APOIO-DESPESAS'!$A$3:$N$962,5,FALSE)="","",VLOOKUP($O1840,'APOIO-DESPESAS'!$A$3:$N$962,5,FALSE)),"")</f>
        <v/>
      </c>
      <c r="E1840" s="223" t="str">
        <f>IFERROR(IF(VLOOKUP($O1840,'APOIO-DESPESAS'!$A$3:$N$962,6,FALSE)="","",VLOOKUP($O1840,'APOIO-DESPESAS'!$A$3:$N$962,6,FALSE)),"")</f>
        <v/>
      </c>
      <c r="F1840" s="223" t="str">
        <f>IFERROR(IF(VLOOKUP($O1840,'APOIO-DESPESAS'!$A$3:$N$962,7,FALSE)="","",VLOOKUP($O1840,'APOIO-DESPESAS'!$A$3:$N$962,7,FALSE)),"")</f>
        <v/>
      </c>
      <c r="G1840" s="223" t="str">
        <f>IFERROR(IF(VLOOKUP($O1840,'APOIO-DESPESAS'!$A$3:$N$962,8,FALSE)="","",VLOOKUP($O1840,'APOIO-DESPESAS'!$A$3:$N$962,8,FALSE)),"")</f>
        <v/>
      </c>
      <c r="H1840" s="223" t="str">
        <f>IFERROR(IF(VLOOKUP($O1840,'APOIO-DESPESAS'!$A$3:$N$962,9,FALSE)="","",VLOOKUP($O1840,'APOIO-DESPESAS'!$A$3:$N$962,9,FALSE)),"")</f>
        <v/>
      </c>
      <c r="I1840" s="223" t="str">
        <f>IFERROR(IF(VLOOKUP($O1840,'APOIO-DESPESAS'!$A$3:$N$962,10,FALSE)="","",VLOOKUP($O1840,'APOIO-DESPESAS'!$A$3:$N$962,10,FALSE)),"")</f>
        <v/>
      </c>
      <c r="J1840" s="223" t="str">
        <f>IFERROR(IF(VLOOKUP($O1840,'APOIO-DESPESAS'!$A$3:$N$962,11,FALSE)="","",VLOOKUP($O1840,'APOIO-DESPESAS'!$A$3:$N$962,11,FALSE)),"")</f>
        <v/>
      </c>
      <c r="K1840" s="223" t="str">
        <f>IFERROR(IF(VLOOKUP($O1840,'APOIO-DESPESAS'!$A$3:$N$962,12,FALSE)="","",VLOOKUP($O1840,'APOIO-DESPESAS'!$A$3:$N$962,12,FALSE)),"")</f>
        <v/>
      </c>
      <c r="L1840" s="223" t="str">
        <f>IFERROR(IF(VLOOKUP($O1840,'APOIO-DESPESAS'!$A$3:$N$962,13,FALSE)="","",VLOOKUP($O1840,'APOIO-DESPESAS'!$A$3:$N$962,13,FALSE)),"")</f>
        <v/>
      </c>
      <c r="M1840" s="223" t="str">
        <f>IFERROR(IF(VLOOKUP($O1840,'APOIO-DESPESAS'!$A$3:$N$962,14,FALSE)="","",VLOOKUP($O1840,'APOIO-DESPESAS'!$A$3:$N$962,14,FALSE)),"")</f>
        <v/>
      </c>
      <c r="O1840" s="223">
        <f t="shared" si="28"/>
        <v>1838</v>
      </c>
    </row>
    <row r="1841" spans="1:15" x14ac:dyDescent="0.25">
      <c r="A1841" s="223" t="str">
        <f>IFERROR(IF(VLOOKUP($O1841,'APOIO-DESPESAS'!$A$3:$N$962,2,FALSE)="","",VLOOKUP($O1841,'APOIO-DESPESAS'!$A$3:$N$962,2,FALSE)),"")</f>
        <v/>
      </c>
      <c r="B1841" s="223" t="str">
        <f>IFERROR(IF(VLOOKUP($O1841,'APOIO-DESPESAS'!$A$3:$N$962,3,FALSE)="","",VLOOKUP($O1841,'APOIO-DESPESAS'!$A$3:$N$962,3,FALSE)),"")</f>
        <v/>
      </c>
      <c r="C1841" s="223" t="str">
        <f>IFERROR(IF(VLOOKUP($O1841,'APOIO-DESPESAS'!$A$3:$N$962,4,FALSE)="","",VLOOKUP($O1841,'APOIO-DESPESAS'!$A$3:$N$962,4,FALSE)),"")</f>
        <v/>
      </c>
      <c r="D1841" s="223" t="str">
        <f>IFERROR(IF(VLOOKUP($O1841,'APOIO-DESPESAS'!$A$3:$N$962,5,FALSE)="","",VLOOKUP($O1841,'APOIO-DESPESAS'!$A$3:$N$962,5,FALSE)),"")</f>
        <v/>
      </c>
      <c r="E1841" s="223" t="str">
        <f>IFERROR(IF(VLOOKUP($O1841,'APOIO-DESPESAS'!$A$3:$N$962,6,FALSE)="","",VLOOKUP($O1841,'APOIO-DESPESAS'!$A$3:$N$962,6,FALSE)),"")</f>
        <v/>
      </c>
      <c r="F1841" s="223" t="str">
        <f>IFERROR(IF(VLOOKUP($O1841,'APOIO-DESPESAS'!$A$3:$N$962,7,FALSE)="","",VLOOKUP($O1841,'APOIO-DESPESAS'!$A$3:$N$962,7,FALSE)),"")</f>
        <v/>
      </c>
      <c r="G1841" s="223" t="str">
        <f>IFERROR(IF(VLOOKUP($O1841,'APOIO-DESPESAS'!$A$3:$N$962,8,FALSE)="","",VLOOKUP($O1841,'APOIO-DESPESAS'!$A$3:$N$962,8,FALSE)),"")</f>
        <v/>
      </c>
      <c r="H1841" s="223" t="str">
        <f>IFERROR(IF(VLOOKUP($O1841,'APOIO-DESPESAS'!$A$3:$N$962,9,FALSE)="","",VLOOKUP($O1841,'APOIO-DESPESAS'!$A$3:$N$962,9,FALSE)),"")</f>
        <v/>
      </c>
      <c r="I1841" s="223" t="str">
        <f>IFERROR(IF(VLOOKUP($O1841,'APOIO-DESPESAS'!$A$3:$N$962,10,FALSE)="","",VLOOKUP($O1841,'APOIO-DESPESAS'!$A$3:$N$962,10,FALSE)),"")</f>
        <v/>
      </c>
      <c r="J1841" s="223" t="str">
        <f>IFERROR(IF(VLOOKUP($O1841,'APOIO-DESPESAS'!$A$3:$N$962,11,FALSE)="","",VLOOKUP($O1841,'APOIO-DESPESAS'!$A$3:$N$962,11,FALSE)),"")</f>
        <v/>
      </c>
      <c r="K1841" s="223" t="str">
        <f>IFERROR(IF(VLOOKUP($O1841,'APOIO-DESPESAS'!$A$3:$N$962,12,FALSE)="","",VLOOKUP($O1841,'APOIO-DESPESAS'!$A$3:$N$962,12,FALSE)),"")</f>
        <v/>
      </c>
      <c r="L1841" s="223" t="str">
        <f>IFERROR(IF(VLOOKUP($O1841,'APOIO-DESPESAS'!$A$3:$N$962,13,FALSE)="","",VLOOKUP($O1841,'APOIO-DESPESAS'!$A$3:$N$962,13,FALSE)),"")</f>
        <v/>
      </c>
      <c r="M1841" s="223" t="str">
        <f>IFERROR(IF(VLOOKUP($O1841,'APOIO-DESPESAS'!$A$3:$N$962,14,FALSE)="","",VLOOKUP($O1841,'APOIO-DESPESAS'!$A$3:$N$962,14,FALSE)),"")</f>
        <v/>
      </c>
      <c r="O1841" s="223">
        <f t="shared" si="28"/>
        <v>1839</v>
      </c>
    </row>
    <row r="1842" spans="1:15" x14ac:dyDescent="0.25">
      <c r="A1842" s="223" t="str">
        <f>IFERROR(IF(VLOOKUP($O1842,'APOIO-DESPESAS'!$A$3:$N$962,2,FALSE)="","",VLOOKUP($O1842,'APOIO-DESPESAS'!$A$3:$N$962,2,FALSE)),"")</f>
        <v/>
      </c>
      <c r="B1842" s="223" t="str">
        <f>IFERROR(IF(VLOOKUP($O1842,'APOIO-DESPESAS'!$A$3:$N$962,3,FALSE)="","",VLOOKUP($O1842,'APOIO-DESPESAS'!$A$3:$N$962,3,FALSE)),"")</f>
        <v/>
      </c>
      <c r="C1842" s="223" t="str">
        <f>IFERROR(IF(VLOOKUP($O1842,'APOIO-DESPESAS'!$A$3:$N$962,4,FALSE)="","",VLOOKUP($O1842,'APOIO-DESPESAS'!$A$3:$N$962,4,FALSE)),"")</f>
        <v/>
      </c>
      <c r="D1842" s="223" t="str">
        <f>IFERROR(IF(VLOOKUP($O1842,'APOIO-DESPESAS'!$A$3:$N$962,5,FALSE)="","",VLOOKUP($O1842,'APOIO-DESPESAS'!$A$3:$N$962,5,FALSE)),"")</f>
        <v/>
      </c>
      <c r="E1842" s="223" t="str">
        <f>IFERROR(IF(VLOOKUP($O1842,'APOIO-DESPESAS'!$A$3:$N$962,6,FALSE)="","",VLOOKUP($O1842,'APOIO-DESPESAS'!$A$3:$N$962,6,FALSE)),"")</f>
        <v/>
      </c>
      <c r="F1842" s="223" t="str">
        <f>IFERROR(IF(VLOOKUP($O1842,'APOIO-DESPESAS'!$A$3:$N$962,7,FALSE)="","",VLOOKUP($O1842,'APOIO-DESPESAS'!$A$3:$N$962,7,FALSE)),"")</f>
        <v/>
      </c>
      <c r="G1842" s="223" t="str">
        <f>IFERROR(IF(VLOOKUP($O1842,'APOIO-DESPESAS'!$A$3:$N$962,8,FALSE)="","",VLOOKUP($O1842,'APOIO-DESPESAS'!$A$3:$N$962,8,FALSE)),"")</f>
        <v/>
      </c>
      <c r="H1842" s="223" t="str">
        <f>IFERROR(IF(VLOOKUP($O1842,'APOIO-DESPESAS'!$A$3:$N$962,9,FALSE)="","",VLOOKUP($O1842,'APOIO-DESPESAS'!$A$3:$N$962,9,FALSE)),"")</f>
        <v/>
      </c>
      <c r="I1842" s="223" t="str">
        <f>IFERROR(IF(VLOOKUP($O1842,'APOIO-DESPESAS'!$A$3:$N$962,10,FALSE)="","",VLOOKUP($O1842,'APOIO-DESPESAS'!$A$3:$N$962,10,FALSE)),"")</f>
        <v/>
      </c>
      <c r="J1842" s="223" t="str">
        <f>IFERROR(IF(VLOOKUP($O1842,'APOIO-DESPESAS'!$A$3:$N$962,11,FALSE)="","",VLOOKUP($O1842,'APOIO-DESPESAS'!$A$3:$N$962,11,FALSE)),"")</f>
        <v/>
      </c>
      <c r="K1842" s="223" t="str">
        <f>IFERROR(IF(VLOOKUP($O1842,'APOIO-DESPESAS'!$A$3:$N$962,12,FALSE)="","",VLOOKUP($O1842,'APOIO-DESPESAS'!$A$3:$N$962,12,FALSE)),"")</f>
        <v/>
      </c>
      <c r="L1842" s="223" t="str">
        <f>IFERROR(IF(VLOOKUP($O1842,'APOIO-DESPESAS'!$A$3:$N$962,13,FALSE)="","",VLOOKUP($O1842,'APOIO-DESPESAS'!$A$3:$N$962,13,FALSE)),"")</f>
        <v/>
      </c>
      <c r="M1842" s="223" t="str">
        <f>IFERROR(IF(VLOOKUP($O1842,'APOIO-DESPESAS'!$A$3:$N$962,14,FALSE)="","",VLOOKUP($O1842,'APOIO-DESPESAS'!$A$3:$N$962,14,FALSE)),"")</f>
        <v/>
      </c>
      <c r="O1842" s="223">
        <f t="shared" si="28"/>
        <v>1840</v>
      </c>
    </row>
    <row r="1843" spans="1:15" x14ac:dyDescent="0.25">
      <c r="A1843" s="223" t="str">
        <f>IFERROR(IF(VLOOKUP($O1843,'APOIO-DESPESAS'!$A$3:$N$962,2,FALSE)="","",VLOOKUP($O1843,'APOIO-DESPESAS'!$A$3:$N$962,2,FALSE)),"")</f>
        <v/>
      </c>
      <c r="B1843" s="223" t="str">
        <f>IFERROR(IF(VLOOKUP($O1843,'APOIO-DESPESAS'!$A$3:$N$962,3,FALSE)="","",VLOOKUP($O1843,'APOIO-DESPESAS'!$A$3:$N$962,3,FALSE)),"")</f>
        <v/>
      </c>
      <c r="C1843" s="223" t="str">
        <f>IFERROR(IF(VLOOKUP($O1843,'APOIO-DESPESAS'!$A$3:$N$962,4,FALSE)="","",VLOOKUP($O1843,'APOIO-DESPESAS'!$A$3:$N$962,4,FALSE)),"")</f>
        <v/>
      </c>
      <c r="D1843" s="223" t="str">
        <f>IFERROR(IF(VLOOKUP($O1843,'APOIO-DESPESAS'!$A$3:$N$962,5,FALSE)="","",VLOOKUP($O1843,'APOIO-DESPESAS'!$A$3:$N$962,5,FALSE)),"")</f>
        <v/>
      </c>
      <c r="E1843" s="223" t="str">
        <f>IFERROR(IF(VLOOKUP($O1843,'APOIO-DESPESAS'!$A$3:$N$962,6,FALSE)="","",VLOOKUP($O1843,'APOIO-DESPESAS'!$A$3:$N$962,6,FALSE)),"")</f>
        <v/>
      </c>
      <c r="F1843" s="223" t="str">
        <f>IFERROR(IF(VLOOKUP($O1843,'APOIO-DESPESAS'!$A$3:$N$962,7,FALSE)="","",VLOOKUP($O1843,'APOIO-DESPESAS'!$A$3:$N$962,7,FALSE)),"")</f>
        <v/>
      </c>
      <c r="G1843" s="223" t="str">
        <f>IFERROR(IF(VLOOKUP($O1843,'APOIO-DESPESAS'!$A$3:$N$962,8,FALSE)="","",VLOOKUP($O1843,'APOIO-DESPESAS'!$A$3:$N$962,8,FALSE)),"")</f>
        <v/>
      </c>
      <c r="H1843" s="223" t="str">
        <f>IFERROR(IF(VLOOKUP($O1843,'APOIO-DESPESAS'!$A$3:$N$962,9,FALSE)="","",VLOOKUP($O1843,'APOIO-DESPESAS'!$A$3:$N$962,9,FALSE)),"")</f>
        <v/>
      </c>
      <c r="I1843" s="223" t="str">
        <f>IFERROR(IF(VLOOKUP($O1843,'APOIO-DESPESAS'!$A$3:$N$962,10,FALSE)="","",VLOOKUP($O1843,'APOIO-DESPESAS'!$A$3:$N$962,10,FALSE)),"")</f>
        <v/>
      </c>
      <c r="J1843" s="223" t="str">
        <f>IFERROR(IF(VLOOKUP($O1843,'APOIO-DESPESAS'!$A$3:$N$962,11,FALSE)="","",VLOOKUP($O1843,'APOIO-DESPESAS'!$A$3:$N$962,11,FALSE)),"")</f>
        <v/>
      </c>
      <c r="K1843" s="223" t="str">
        <f>IFERROR(IF(VLOOKUP($O1843,'APOIO-DESPESAS'!$A$3:$N$962,12,FALSE)="","",VLOOKUP($O1843,'APOIO-DESPESAS'!$A$3:$N$962,12,FALSE)),"")</f>
        <v/>
      </c>
      <c r="L1843" s="223" t="str">
        <f>IFERROR(IF(VLOOKUP($O1843,'APOIO-DESPESAS'!$A$3:$N$962,13,FALSE)="","",VLOOKUP($O1843,'APOIO-DESPESAS'!$A$3:$N$962,13,FALSE)),"")</f>
        <v/>
      </c>
      <c r="M1843" s="223" t="str">
        <f>IFERROR(IF(VLOOKUP($O1843,'APOIO-DESPESAS'!$A$3:$N$962,14,FALSE)="","",VLOOKUP($O1843,'APOIO-DESPESAS'!$A$3:$N$962,14,FALSE)),"")</f>
        <v/>
      </c>
      <c r="O1843" s="223">
        <f t="shared" si="28"/>
        <v>1841</v>
      </c>
    </row>
    <row r="1844" spans="1:15" x14ac:dyDescent="0.25">
      <c r="A1844" s="223" t="str">
        <f>IFERROR(IF(VLOOKUP($O1844,'APOIO-DESPESAS'!$A$3:$N$962,2,FALSE)="","",VLOOKUP($O1844,'APOIO-DESPESAS'!$A$3:$N$962,2,FALSE)),"")</f>
        <v/>
      </c>
      <c r="B1844" s="223" t="str">
        <f>IFERROR(IF(VLOOKUP($O1844,'APOIO-DESPESAS'!$A$3:$N$962,3,FALSE)="","",VLOOKUP($O1844,'APOIO-DESPESAS'!$A$3:$N$962,3,FALSE)),"")</f>
        <v/>
      </c>
      <c r="C1844" s="223" t="str">
        <f>IFERROR(IF(VLOOKUP($O1844,'APOIO-DESPESAS'!$A$3:$N$962,4,FALSE)="","",VLOOKUP($O1844,'APOIO-DESPESAS'!$A$3:$N$962,4,FALSE)),"")</f>
        <v/>
      </c>
      <c r="D1844" s="223" t="str">
        <f>IFERROR(IF(VLOOKUP($O1844,'APOIO-DESPESAS'!$A$3:$N$962,5,FALSE)="","",VLOOKUP($O1844,'APOIO-DESPESAS'!$A$3:$N$962,5,FALSE)),"")</f>
        <v/>
      </c>
      <c r="E1844" s="223" t="str">
        <f>IFERROR(IF(VLOOKUP($O1844,'APOIO-DESPESAS'!$A$3:$N$962,6,FALSE)="","",VLOOKUP($O1844,'APOIO-DESPESAS'!$A$3:$N$962,6,FALSE)),"")</f>
        <v/>
      </c>
      <c r="F1844" s="223" t="str">
        <f>IFERROR(IF(VLOOKUP($O1844,'APOIO-DESPESAS'!$A$3:$N$962,7,FALSE)="","",VLOOKUP($O1844,'APOIO-DESPESAS'!$A$3:$N$962,7,FALSE)),"")</f>
        <v/>
      </c>
      <c r="G1844" s="223" t="str">
        <f>IFERROR(IF(VLOOKUP($O1844,'APOIO-DESPESAS'!$A$3:$N$962,8,FALSE)="","",VLOOKUP($O1844,'APOIO-DESPESAS'!$A$3:$N$962,8,FALSE)),"")</f>
        <v/>
      </c>
      <c r="H1844" s="223" t="str">
        <f>IFERROR(IF(VLOOKUP($O1844,'APOIO-DESPESAS'!$A$3:$N$962,9,FALSE)="","",VLOOKUP($O1844,'APOIO-DESPESAS'!$A$3:$N$962,9,FALSE)),"")</f>
        <v/>
      </c>
      <c r="I1844" s="223" t="str">
        <f>IFERROR(IF(VLOOKUP($O1844,'APOIO-DESPESAS'!$A$3:$N$962,10,FALSE)="","",VLOOKUP($O1844,'APOIO-DESPESAS'!$A$3:$N$962,10,FALSE)),"")</f>
        <v/>
      </c>
      <c r="J1844" s="223" t="str">
        <f>IFERROR(IF(VLOOKUP($O1844,'APOIO-DESPESAS'!$A$3:$N$962,11,FALSE)="","",VLOOKUP($O1844,'APOIO-DESPESAS'!$A$3:$N$962,11,FALSE)),"")</f>
        <v/>
      </c>
      <c r="K1844" s="223" t="str">
        <f>IFERROR(IF(VLOOKUP($O1844,'APOIO-DESPESAS'!$A$3:$N$962,12,FALSE)="","",VLOOKUP($O1844,'APOIO-DESPESAS'!$A$3:$N$962,12,FALSE)),"")</f>
        <v/>
      </c>
      <c r="L1844" s="223" t="str">
        <f>IFERROR(IF(VLOOKUP($O1844,'APOIO-DESPESAS'!$A$3:$N$962,13,FALSE)="","",VLOOKUP($O1844,'APOIO-DESPESAS'!$A$3:$N$962,13,FALSE)),"")</f>
        <v/>
      </c>
      <c r="M1844" s="223" t="str">
        <f>IFERROR(IF(VLOOKUP($O1844,'APOIO-DESPESAS'!$A$3:$N$962,14,FALSE)="","",VLOOKUP($O1844,'APOIO-DESPESAS'!$A$3:$N$962,14,FALSE)),"")</f>
        <v/>
      </c>
      <c r="O1844" s="223">
        <f t="shared" si="28"/>
        <v>1842</v>
      </c>
    </row>
    <row r="1845" spans="1:15" x14ac:dyDescent="0.25">
      <c r="A1845" s="223" t="str">
        <f>IFERROR(IF(VLOOKUP($O1845,'APOIO-DESPESAS'!$A$3:$N$962,2,FALSE)="","",VLOOKUP($O1845,'APOIO-DESPESAS'!$A$3:$N$962,2,FALSE)),"")</f>
        <v/>
      </c>
      <c r="B1845" s="223" t="str">
        <f>IFERROR(IF(VLOOKUP($O1845,'APOIO-DESPESAS'!$A$3:$N$962,3,FALSE)="","",VLOOKUP($O1845,'APOIO-DESPESAS'!$A$3:$N$962,3,FALSE)),"")</f>
        <v/>
      </c>
      <c r="C1845" s="223" t="str">
        <f>IFERROR(IF(VLOOKUP($O1845,'APOIO-DESPESAS'!$A$3:$N$962,4,FALSE)="","",VLOOKUP($O1845,'APOIO-DESPESAS'!$A$3:$N$962,4,FALSE)),"")</f>
        <v/>
      </c>
      <c r="D1845" s="223" t="str">
        <f>IFERROR(IF(VLOOKUP($O1845,'APOIO-DESPESAS'!$A$3:$N$962,5,FALSE)="","",VLOOKUP($O1845,'APOIO-DESPESAS'!$A$3:$N$962,5,FALSE)),"")</f>
        <v/>
      </c>
      <c r="E1845" s="223" t="str">
        <f>IFERROR(IF(VLOOKUP($O1845,'APOIO-DESPESAS'!$A$3:$N$962,6,FALSE)="","",VLOOKUP($O1845,'APOIO-DESPESAS'!$A$3:$N$962,6,FALSE)),"")</f>
        <v/>
      </c>
      <c r="F1845" s="223" t="str">
        <f>IFERROR(IF(VLOOKUP($O1845,'APOIO-DESPESAS'!$A$3:$N$962,7,FALSE)="","",VLOOKUP($O1845,'APOIO-DESPESAS'!$A$3:$N$962,7,FALSE)),"")</f>
        <v/>
      </c>
      <c r="G1845" s="223" t="str">
        <f>IFERROR(IF(VLOOKUP($O1845,'APOIO-DESPESAS'!$A$3:$N$962,8,FALSE)="","",VLOOKUP($O1845,'APOIO-DESPESAS'!$A$3:$N$962,8,FALSE)),"")</f>
        <v/>
      </c>
      <c r="H1845" s="223" t="str">
        <f>IFERROR(IF(VLOOKUP($O1845,'APOIO-DESPESAS'!$A$3:$N$962,9,FALSE)="","",VLOOKUP($O1845,'APOIO-DESPESAS'!$A$3:$N$962,9,FALSE)),"")</f>
        <v/>
      </c>
      <c r="I1845" s="223" t="str">
        <f>IFERROR(IF(VLOOKUP($O1845,'APOIO-DESPESAS'!$A$3:$N$962,10,FALSE)="","",VLOOKUP($O1845,'APOIO-DESPESAS'!$A$3:$N$962,10,FALSE)),"")</f>
        <v/>
      </c>
      <c r="J1845" s="223" t="str">
        <f>IFERROR(IF(VLOOKUP($O1845,'APOIO-DESPESAS'!$A$3:$N$962,11,FALSE)="","",VLOOKUP($O1845,'APOIO-DESPESAS'!$A$3:$N$962,11,FALSE)),"")</f>
        <v/>
      </c>
      <c r="K1845" s="223" t="str">
        <f>IFERROR(IF(VLOOKUP($O1845,'APOIO-DESPESAS'!$A$3:$N$962,12,FALSE)="","",VLOOKUP($O1845,'APOIO-DESPESAS'!$A$3:$N$962,12,FALSE)),"")</f>
        <v/>
      </c>
      <c r="L1845" s="223" t="str">
        <f>IFERROR(IF(VLOOKUP($O1845,'APOIO-DESPESAS'!$A$3:$N$962,13,FALSE)="","",VLOOKUP($O1845,'APOIO-DESPESAS'!$A$3:$N$962,13,FALSE)),"")</f>
        <v/>
      </c>
      <c r="M1845" s="223" t="str">
        <f>IFERROR(IF(VLOOKUP($O1845,'APOIO-DESPESAS'!$A$3:$N$962,14,FALSE)="","",VLOOKUP($O1845,'APOIO-DESPESAS'!$A$3:$N$962,14,FALSE)),"")</f>
        <v/>
      </c>
      <c r="O1845" s="223">
        <f t="shared" si="28"/>
        <v>1843</v>
      </c>
    </row>
    <row r="1846" spans="1:15" x14ac:dyDescent="0.25">
      <c r="A1846" s="223" t="str">
        <f>IFERROR(IF(VLOOKUP($O1846,'APOIO-DESPESAS'!$A$3:$N$962,2,FALSE)="","",VLOOKUP($O1846,'APOIO-DESPESAS'!$A$3:$N$962,2,FALSE)),"")</f>
        <v/>
      </c>
      <c r="B1846" s="223" t="str">
        <f>IFERROR(IF(VLOOKUP($O1846,'APOIO-DESPESAS'!$A$3:$N$962,3,FALSE)="","",VLOOKUP($O1846,'APOIO-DESPESAS'!$A$3:$N$962,3,FALSE)),"")</f>
        <v/>
      </c>
      <c r="C1846" s="223" t="str">
        <f>IFERROR(IF(VLOOKUP($O1846,'APOIO-DESPESAS'!$A$3:$N$962,4,FALSE)="","",VLOOKUP($O1846,'APOIO-DESPESAS'!$A$3:$N$962,4,FALSE)),"")</f>
        <v/>
      </c>
      <c r="D1846" s="223" t="str">
        <f>IFERROR(IF(VLOOKUP($O1846,'APOIO-DESPESAS'!$A$3:$N$962,5,FALSE)="","",VLOOKUP($O1846,'APOIO-DESPESAS'!$A$3:$N$962,5,FALSE)),"")</f>
        <v/>
      </c>
      <c r="E1846" s="223" t="str">
        <f>IFERROR(IF(VLOOKUP($O1846,'APOIO-DESPESAS'!$A$3:$N$962,6,FALSE)="","",VLOOKUP($O1846,'APOIO-DESPESAS'!$A$3:$N$962,6,FALSE)),"")</f>
        <v/>
      </c>
      <c r="F1846" s="223" t="str">
        <f>IFERROR(IF(VLOOKUP($O1846,'APOIO-DESPESAS'!$A$3:$N$962,7,FALSE)="","",VLOOKUP($O1846,'APOIO-DESPESAS'!$A$3:$N$962,7,FALSE)),"")</f>
        <v/>
      </c>
      <c r="G1846" s="223" t="str">
        <f>IFERROR(IF(VLOOKUP($O1846,'APOIO-DESPESAS'!$A$3:$N$962,8,FALSE)="","",VLOOKUP($O1846,'APOIO-DESPESAS'!$A$3:$N$962,8,FALSE)),"")</f>
        <v/>
      </c>
      <c r="H1846" s="223" t="str">
        <f>IFERROR(IF(VLOOKUP($O1846,'APOIO-DESPESAS'!$A$3:$N$962,9,FALSE)="","",VLOOKUP($O1846,'APOIO-DESPESAS'!$A$3:$N$962,9,FALSE)),"")</f>
        <v/>
      </c>
      <c r="I1846" s="223" t="str">
        <f>IFERROR(IF(VLOOKUP($O1846,'APOIO-DESPESAS'!$A$3:$N$962,10,FALSE)="","",VLOOKUP($O1846,'APOIO-DESPESAS'!$A$3:$N$962,10,FALSE)),"")</f>
        <v/>
      </c>
      <c r="J1846" s="223" t="str">
        <f>IFERROR(IF(VLOOKUP($O1846,'APOIO-DESPESAS'!$A$3:$N$962,11,FALSE)="","",VLOOKUP($O1846,'APOIO-DESPESAS'!$A$3:$N$962,11,FALSE)),"")</f>
        <v/>
      </c>
      <c r="K1846" s="223" t="str">
        <f>IFERROR(IF(VLOOKUP($O1846,'APOIO-DESPESAS'!$A$3:$N$962,12,FALSE)="","",VLOOKUP($O1846,'APOIO-DESPESAS'!$A$3:$N$962,12,FALSE)),"")</f>
        <v/>
      </c>
      <c r="L1846" s="223" t="str">
        <f>IFERROR(IF(VLOOKUP($O1846,'APOIO-DESPESAS'!$A$3:$N$962,13,FALSE)="","",VLOOKUP($O1846,'APOIO-DESPESAS'!$A$3:$N$962,13,FALSE)),"")</f>
        <v/>
      </c>
      <c r="M1846" s="223" t="str">
        <f>IFERROR(IF(VLOOKUP($O1846,'APOIO-DESPESAS'!$A$3:$N$962,14,FALSE)="","",VLOOKUP($O1846,'APOIO-DESPESAS'!$A$3:$N$962,14,FALSE)),"")</f>
        <v/>
      </c>
      <c r="O1846" s="223">
        <f t="shared" si="28"/>
        <v>1844</v>
      </c>
    </row>
    <row r="1847" spans="1:15" x14ac:dyDescent="0.25">
      <c r="A1847" s="223" t="str">
        <f>IFERROR(IF(VLOOKUP($O1847,'APOIO-DESPESAS'!$A$3:$N$962,2,FALSE)="","",VLOOKUP($O1847,'APOIO-DESPESAS'!$A$3:$N$962,2,FALSE)),"")</f>
        <v/>
      </c>
      <c r="B1847" s="223" t="str">
        <f>IFERROR(IF(VLOOKUP($O1847,'APOIO-DESPESAS'!$A$3:$N$962,3,FALSE)="","",VLOOKUP($O1847,'APOIO-DESPESAS'!$A$3:$N$962,3,FALSE)),"")</f>
        <v/>
      </c>
      <c r="C1847" s="223" t="str">
        <f>IFERROR(IF(VLOOKUP($O1847,'APOIO-DESPESAS'!$A$3:$N$962,4,FALSE)="","",VLOOKUP($O1847,'APOIO-DESPESAS'!$A$3:$N$962,4,FALSE)),"")</f>
        <v/>
      </c>
      <c r="D1847" s="223" t="str">
        <f>IFERROR(IF(VLOOKUP($O1847,'APOIO-DESPESAS'!$A$3:$N$962,5,FALSE)="","",VLOOKUP($O1847,'APOIO-DESPESAS'!$A$3:$N$962,5,FALSE)),"")</f>
        <v/>
      </c>
      <c r="E1847" s="223" t="str">
        <f>IFERROR(IF(VLOOKUP($O1847,'APOIO-DESPESAS'!$A$3:$N$962,6,FALSE)="","",VLOOKUP($O1847,'APOIO-DESPESAS'!$A$3:$N$962,6,FALSE)),"")</f>
        <v/>
      </c>
      <c r="F1847" s="223" t="str">
        <f>IFERROR(IF(VLOOKUP($O1847,'APOIO-DESPESAS'!$A$3:$N$962,7,FALSE)="","",VLOOKUP($O1847,'APOIO-DESPESAS'!$A$3:$N$962,7,FALSE)),"")</f>
        <v/>
      </c>
      <c r="G1847" s="223" t="str">
        <f>IFERROR(IF(VLOOKUP($O1847,'APOIO-DESPESAS'!$A$3:$N$962,8,FALSE)="","",VLOOKUP($O1847,'APOIO-DESPESAS'!$A$3:$N$962,8,FALSE)),"")</f>
        <v/>
      </c>
      <c r="H1847" s="223" t="str">
        <f>IFERROR(IF(VLOOKUP($O1847,'APOIO-DESPESAS'!$A$3:$N$962,9,FALSE)="","",VLOOKUP($O1847,'APOIO-DESPESAS'!$A$3:$N$962,9,FALSE)),"")</f>
        <v/>
      </c>
      <c r="I1847" s="223" t="str">
        <f>IFERROR(IF(VLOOKUP($O1847,'APOIO-DESPESAS'!$A$3:$N$962,10,FALSE)="","",VLOOKUP($O1847,'APOIO-DESPESAS'!$A$3:$N$962,10,FALSE)),"")</f>
        <v/>
      </c>
      <c r="J1847" s="223" t="str">
        <f>IFERROR(IF(VLOOKUP($O1847,'APOIO-DESPESAS'!$A$3:$N$962,11,FALSE)="","",VLOOKUP($O1847,'APOIO-DESPESAS'!$A$3:$N$962,11,FALSE)),"")</f>
        <v/>
      </c>
      <c r="K1847" s="223" t="str">
        <f>IFERROR(IF(VLOOKUP($O1847,'APOIO-DESPESAS'!$A$3:$N$962,12,FALSE)="","",VLOOKUP($O1847,'APOIO-DESPESAS'!$A$3:$N$962,12,FALSE)),"")</f>
        <v/>
      </c>
      <c r="L1847" s="223" t="str">
        <f>IFERROR(IF(VLOOKUP($O1847,'APOIO-DESPESAS'!$A$3:$N$962,13,FALSE)="","",VLOOKUP($O1847,'APOIO-DESPESAS'!$A$3:$N$962,13,FALSE)),"")</f>
        <v/>
      </c>
      <c r="M1847" s="223" t="str">
        <f>IFERROR(IF(VLOOKUP($O1847,'APOIO-DESPESAS'!$A$3:$N$962,14,FALSE)="","",VLOOKUP($O1847,'APOIO-DESPESAS'!$A$3:$N$962,14,FALSE)),"")</f>
        <v/>
      </c>
      <c r="O1847" s="223">
        <f t="shared" si="28"/>
        <v>1845</v>
      </c>
    </row>
    <row r="1848" spans="1:15" x14ac:dyDescent="0.25">
      <c r="A1848" s="223" t="str">
        <f>IFERROR(IF(VLOOKUP($O1848,'APOIO-DESPESAS'!$A$3:$N$962,2,FALSE)="","",VLOOKUP($O1848,'APOIO-DESPESAS'!$A$3:$N$962,2,FALSE)),"")</f>
        <v/>
      </c>
      <c r="B1848" s="223" t="str">
        <f>IFERROR(IF(VLOOKUP($O1848,'APOIO-DESPESAS'!$A$3:$N$962,3,FALSE)="","",VLOOKUP($O1848,'APOIO-DESPESAS'!$A$3:$N$962,3,FALSE)),"")</f>
        <v/>
      </c>
      <c r="C1848" s="223" t="str">
        <f>IFERROR(IF(VLOOKUP($O1848,'APOIO-DESPESAS'!$A$3:$N$962,4,FALSE)="","",VLOOKUP($O1848,'APOIO-DESPESAS'!$A$3:$N$962,4,FALSE)),"")</f>
        <v/>
      </c>
      <c r="D1848" s="223" t="str">
        <f>IFERROR(IF(VLOOKUP($O1848,'APOIO-DESPESAS'!$A$3:$N$962,5,FALSE)="","",VLOOKUP($O1848,'APOIO-DESPESAS'!$A$3:$N$962,5,FALSE)),"")</f>
        <v/>
      </c>
      <c r="E1848" s="223" t="str">
        <f>IFERROR(IF(VLOOKUP($O1848,'APOIO-DESPESAS'!$A$3:$N$962,6,FALSE)="","",VLOOKUP($O1848,'APOIO-DESPESAS'!$A$3:$N$962,6,FALSE)),"")</f>
        <v/>
      </c>
      <c r="F1848" s="223" t="str">
        <f>IFERROR(IF(VLOOKUP($O1848,'APOIO-DESPESAS'!$A$3:$N$962,7,FALSE)="","",VLOOKUP($O1848,'APOIO-DESPESAS'!$A$3:$N$962,7,FALSE)),"")</f>
        <v/>
      </c>
      <c r="G1848" s="223" t="str">
        <f>IFERROR(IF(VLOOKUP($O1848,'APOIO-DESPESAS'!$A$3:$N$962,8,FALSE)="","",VLOOKUP($O1848,'APOIO-DESPESAS'!$A$3:$N$962,8,FALSE)),"")</f>
        <v/>
      </c>
      <c r="H1848" s="223" t="str">
        <f>IFERROR(IF(VLOOKUP($O1848,'APOIO-DESPESAS'!$A$3:$N$962,9,FALSE)="","",VLOOKUP($O1848,'APOIO-DESPESAS'!$A$3:$N$962,9,FALSE)),"")</f>
        <v/>
      </c>
      <c r="I1848" s="223" t="str">
        <f>IFERROR(IF(VLOOKUP($O1848,'APOIO-DESPESAS'!$A$3:$N$962,10,FALSE)="","",VLOOKUP($O1848,'APOIO-DESPESAS'!$A$3:$N$962,10,FALSE)),"")</f>
        <v/>
      </c>
      <c r="J1848" s="223" t="str">
        <f>IFERROR(IF(VLOOKUP($O1848,'APOIO-DESPESAS'!$A$3:$N$962,11,FALSE)="","",VLOOKUP($O1848,'APOIO-DESPESAS'!$A$3:$N$962,11,FALSE)),"")</f>
        <v/>
      </c>
      <c r="K1848" s="223" t="str">
        <f>IFERROR(IF(VLOOKUP($O1848,'APOIO-DESPESAS'!$A$3:$N$962,12,FALSE)="","",VLOOKUP($O1848,'APOIO-DESPESAS'!$A$3:$N$962,12,FALSE)),"")</f>
        <v/>
      </c>
      <c r="L1848" s="223" t="str">
        <f>IFERROR(IF(VLOOKUP($O1848,'APOIO-DESPESAS'!$A$3:$N$962,13,FALSE)="","",VLOOKUP($O1848,'APOIO-DESPESAS'!$A$3:$N$962,13,FALSE)),"")</f>
        <v/>
      </c>
      <c r="M1848" s="223" t="str">
        <f>IFERROR(IF(VLOOKUP($O1848,'APOIO-DESPESAS'!$A$3:$N$962,14,FALSE)="","",VLOOKUP($O1848,'APOIO-DESPESAS'!$A$3:$N$962,14,FALSE)),"")</f>
        <v/>
      </c>
      <c r="O1848" s="223">
        <f t="shared" si="28"/>
        <v>1846</v>
      </c>
    </row>
    <row r="1849" spans="1:15" x14ac:dyDescent="0.25">
      <c r="A1849" s="223" t="str">
        <f>IFERROR(IF(VLOOKUP($O1849,'APOIO-DESPESAS'!$A$3:$N$962,2,FALSE)="","",VLOOKUP($O1849,'APOIO-DESPESAS'!$A$3:$N$962,2,FALSE)),"")</f>
        <v/>
      </c>
      <c r="B1849" s="223" t="str">
        <f>IFERROR(IF(VLOOKUP($O1849,'APOIO-DESPESAS'!$A$3:$N$962,3,FALSE)="","",VLOOKUP($O1849,'APOIO-DESPESAS'!$A$3:$N$962,3,FALSE)),"")</f>
        <v/>
      </c>
      <c r="C1849" s="223" t="str">
        <f>IFERROR(IF(VLOOKUP($O1849,'APOIO-DESPESAS'!$A$3:$N$962,4,FALSE)="","",VLOOKUP($O1849,'APOIO-DESPESAS'!$A$3:$N$962,4,FALSE)),"")</f>
        <v/>
      </c>
      <c r="D1849" s="223" t="str">
        <f>IFERROR(IF(VLOOKUP($O1849,'APOIO-DESPESAS'!$A$3:$N$962,5,FALSE)="","",VLOOKUP($O1849,'APOIO-DESPESAS'!$A$3:$N$962,5,FALSE)),"")</f>
        <v/>
      </c>
      <c r="E1849" s="223" t="str">
        <f>IFERROR(IF(VLOOKUP($O1849,'APOIO-DESPESAS'!$A$3:$N$962,6,FALSE)="","",VLOOKUP($O1849,'APOIO-DESPESAS'!$A$3:$N$962,6,FALSE)),"")</f>
        <v/>
      </c>
      <c r="F1849" s="223" t="str">
        <f>IFERROR(IF(VLOOKUP($O1849,'APOIO-DESPESAS'!$A$3:$N$962,7,FALSE)="","",VLOOKUP($O1849,'APOIO-DESPESAS'!$A$3:$N$962,7,FALSE)),"")</f>
        <v/>
      </c>
      <c r="G1849" s="223" t="str">
        <f>IFERROR(IF(VLOOKUP($O1849,'APOIO-DESPESAS'!$A$3:$N$962,8,FALSE)="","",VLOOKUP($O1849,'APOIO-DESPESAS'!$A$3:$N$962,8,FALSE)),"")</f>
        <v/>
      </c>
      <c r="H1849" s="223" t="str">
        <f>IFERROR(IF(VLOOKUP($O1849,'APOIO-DESPESAS'!$A$3:$N$962,9,FALSE)="","",VLOOKUP($O1849,'APOIO-DESPESAS'!$A$3:$N$962,9,FALSE)),"")</f>
        <v/>
      </c>
      <c r="I1849" s="223" t="str">
        <f>IFERROR(IF(VLOOKUP($O1849,'APOIO-DESPESAS'!$A$3:$N$962,10,FALSE)="","",VLOOKUP($O1849,'APOIO-DESPESAS'!$A$3:$N$962,10,FALSE)),"")</f>
        <v/>
      </c>
      <c r="J1849" s="223" t="str">
        <f>IFERROR(IF(VLOOKUP($O1849,'APOIO-DESPESAS'!$A$3:$N$962,11,FALSE)="","",VLOOKUP($O1849,'APOIO-DESPESAS'!$A$3:$N$962,11,FALSE)),"")</f>
        <v/>
      </c>
      <c r="K1849" s="223" t="str">
        <f>IFERROR(IF(VLOOKUP($O1849,'APOIO-DESPESAS'!$A$3:$N$962,12,FALSE)="","",VLOOKUP($O1849,'APOIO-DESPESAS'!$A$3:$N$962,12,FALSE)),"")</f>
        <v/>
      </c>
      <c r="L1849" s="223" t="str">
        <f>IFERROR(IF(VLOOKUP($O1849,'APOIO-DESPESAS'!$A$3:$N$962,13,FALSE)="","",VLOOKUP($O1849,'APOIO-DESPESAS'!$A$3:$N$962,13,FALSE)),"")</f>
        <v/>
      </c>
      <c r="M1849" s="223" t="str">
        <f>IFERROR(IF(VLOOKUP($O1849,'APOIO-DESPESAS'!$A$3:$N$962,14,FALSE)="","",VLOOKUP($O1849,'APOIO-DESPESAS'!$A$3:$N$962,14,FALSE)),"")</f>
        <v/>
      </c>
      <c r="O1849" s="223">
        <f t="shared" si="28"/>
        <v>1847</v>
      </c>
    </row>
    <row r="1850" spans="1:15" x14ac:dyDescent="0.25">
      <c r="A1850" s="223" t="str">
        <f>IFERROR(IF(VLOOKUP($O1850,'APOIO-DESPESAS'!$A$3:$N$962,2,FALSE)="","",VLOOKUP($O1850,'APOIO-DESPESAS'!$A$3:$N$962,2,FALSE)),"")</f>
        <v/>
      </c>
      <c r="B1850" s="223" t="str">
        <f>IFERROR(IF(VLOOKUP($O1850,'APOIO-DESPESAS'!$A$3:$N$962,3,FALSE)="","",VLOOKUP($O1850,'APOIO-DESPESAS'!$A$3:$N$962,3,FALSE)),"")</f>
        <v/>
      </c>
      <c r="C1850" s="223" t="str">
        <f>IFERROR(IF(VLOOKUP($O1850,'APOIO-DESPESAS'!$A$3:$N$962,4,FALSE)="","",VLOOKUP($O1850,'APOIO-DESPESAS'!$A$3:$N$962,4,FALSE)),"")</f>
        <v/>
      </c>
      <c r="D1850" s="223" t="str">
        <f>IFERROR(IF(VLOOKUP($O1850,'APOIO-DESPESAS'!$A$3:$N$962,5,FALSE)="","",VLOOKUP($O1850,'APOIO-DESPESAS'!$A$3:$N$962,5,FALSE)),"")</f>
        <v/>
      </c>
      <c r="E1850" s="223" t="str">
        <f>IFERROR(IF(VLOOKUP($O1850,'APOIO-DESPESAS'!$A$3:$N$962,6,FALSE)="","",VLOOKUP($O1850,'APOIO-DESPESAS'!$A$3:$N$962,6,FALSE)),"")</f>
        <v/>
      </c>
      <c r="F1850" s="223" t="str">
        <f>IFERROR(IF(VLOOKUP($O1850,'APOIO-DESPESAS'!$A$3:$N$962,7,FALSE)="","",VLOOKUP($O1850,'APOIO-DESPESAS'!$A$3:$N$962,7,FALSE)),"")</f>
        <v/>
      </c>
      <c r="G1850" s="223" t="str">
        <f>IFERROR(IF(VLOOKUP($O1850,'APOIO-DESPESAS'!$A$3:$N$962,8,FALSE)="","",VLOOKUP($O1850,'APOIO-DESPESAS'!$A$3:$N$962,8,FALSE)),"")</f>
        <v/>
      </c>
      <c r="H1850" s="223" t="str">
        <f>IFERROR(IF(VLOOKUP($O1850,'APOIO-DESPESAS'!$A$3:$N$962,9,FALSE)="","",VLOOKUP($O1850,'APOIO-DESPESAS'!$A$3:$N$962,9,FALSE)),"")</f>
        <v/>
      </c>
      <c r="I1850" s="223" t="str">
        <f>IFERROR(IF(VLOOKUP($O1850,'APOIO-DESPESAS'!$A$3:$N$962,10,FALSE)="","",VLOOKUP($O1850,'APOIO-DESPESAS'!$A$3:$N$962,10,FALSE)),"")</f>
        <v/>
      </c>
      <c r="J1850" s="223" t="str">
        <f>IFERROR(IF(VLOOKUP($O1850,'APOIO-DESPESAS'!$A$3:$N$962,11,FALSE)="","",VLOOKUP($O1850,'APOIO-DESPESAS'!$A$3:$N$962,11,FALSE)),"")</f>
        <v/>
      </c>
      <c r="K1850" s="223" t="str">
        <f>IFERROR(IF(VLOOKUP($O1850,'APOIO-DESPESAS'!$A$3:$N$962,12,FALSE)="","",VLOOKUP($O1850,'APOIO-DESPESAS'!$A$3:$N$962,12,FALSE)),"")</f>
        <v/>
      </c>
      <c r="L1850" s="223" t="str">
        <f>IFERROR(IF(VLOOKUP($O1850,'APOIO-DESPESAS'!$A$3:$N$962,13,FALSE)="","",VLOOKUP($O1850,'APOIO-DESPESAS'!$A$3:$N$962,13,FALSE)),"")</f>
        <v/>
      </c>
      <c r="M1850" s="223" t="str">
        <f>IFERROR(IF(VLOOKUP($O1850,'APOIO-DESPESAS'!$A$3:$N$962,14,FALSE)="","",VLOOKUP($O1850,'APOIO-DESPESAS'!$A$3:$N$962,14,FALSE)),"")</f>
        <v/>
      </c>
      <c r="O1850" s="223">
        <f t="shared" si="28"/>
        <v>1848</v>
      </c>
    </row>
    <row r="1851" spans="1:15" x14ac:dyDescent="0.25">
      <c r="A1851" s="223" t="str">
        <f>IFERROR(IF(VLOOKUP($O1851,'APOIO-DESPESAS'!$A$3:$N$962,2,FALSE)="","",VLOOKUP($O1851,'APOIO-DESPESAS'!$A$3:$N$962,2,FALSE)),"")</f>
        <v/>
      </c>
      <c r="B1851" s="223" t="str">
        <f>IFERROR(IF(VLOOKUP($O1851,'APOIO-DESPESAS'!$A$3:$N$962,3,FALSE)="","",VLOOKUP($O1851,'APOIO-DESPESAS'!$A$3:$N$962,3,FALSE)),"")</f>
        <v/>
      </c>
      <c r="C1851" s="223" t="str">
        <f>IFERROR(IF(VLOOKUP($O1851,'APOIO-DESPESAS'!$A$3:$N$962,4,FALSE)="","",VLOOKUP($O1851,'APOIO-DESPESAS'!$A$3:$N$962,4,FALSE)),"")</f>
        <v/>
      </c>
      <c r="D1851" s="223" t="str">
        <f>IFERROR(IF(VLOOKUP($O1851,'APOIO-DESPESAS'!$A$3:$N$962,5,FALSE)="","",VLOOKUP($O1851,'APOIO-DESPESAS'!$A$3:$N$962,5,FALSE)),"")</f>
        <v/>
      </c>
      <c r="E1851" s="223" t="str">
        <f>IFERROR(IF(VLOOKUP($O1851,'APOIO-DESPESAS'!$A$3:$N$962,6,FALSE)="","",VLOOKUP($O1851,'APOIO-DESPESAS'!$A$3:$N$962,6,FALSE)),"")</f>
        <v/>
      </c>
      <c r="F1851" s="223" t="str">
        <f>IFERROR(IF(VLOOKUP($O1851,'APOIO-DESPESAS'!$A$3:$N$962,7,FALSE)="","",VLOOKUP($O1851,'APOIO-DESPESAS'!$A$3:$N$962,7,FALSE)),"")</f>
        <v/>
      </c>
      <c r="G1851" s="223" t="str">
        <f>IFERROR(IF(VLOOKUP($O1851,'APOIO-DESPESAS'!$A$3:$N$962,8,FALSE)="","",VLOOKUP($O1851,'APOIO-DESPESAS'!$A$3:$N$962,8,FALSE)),"")</f>
        <v/>
      </c>
      <c r="H1851" s="223" t="str">
        <f>IFERROR(IF(VLOOKUP($O1851,'APOIO-DESPESAS'!$A$3:$N$962,9,FALSE)="","",VLOOKUP($O1851,'APOIO-DESPESAS'!$A$3:$N$962,9,FALSE)),"")</f>
        <v/>
      </c>
      <c r="I1851" s="223" t="str">
        <f>IFERROR(IF(VLOOKUP($O1851,'APOIO-DESPESAS'!$A$3:$N$962,10,FALSE)="","",VLOOKUP($O1851,'APOIO-DESPESAS'!$A$3:$N$962,10,FALSE)),"")</f>
        <v/>
      </c>
      <c r="J1851" s="223" t="str">
        <f>IFERROR(IF(VLOOKUP($O1851,'APOIO-DESPESAS'!$A$3:$N$962,11,FALSE)="","",VLOOKUP($O1851,'APOIO-DESPESAS'!$A$3:$N$962,11,FALSE)),"")</f>
        <v/>
      </c>
      <c r="K1851" s="223" t="str">
        <f>IFERROR(IF(VLOOKUP($O1851,'APOIO-DESPESAS'!$A$3:$N$962,12,FALSE)="","",VLOOKUP($O1851,'APOIO-DESPESAS'!$A$3:$N$962,12,FALSE)),"")</f>
        <v/>
      </c>
      <c r="L1851" s="223" t="str">
        <f>IFERROR(IF(VLOOKUP($O1851,'APOIO-DESPESAS'!$A$3:$N$962,13,FALSE)="","",VLOOKUP($O1851,'APOIO-DESPESAS'!$A$3:$N$962,13,FALSE)),"")</f>
        <v/>
      </c>
      <c r="M1851" s="223" t="str">
        <f>IFERROR(IF(VLOOKUP($O1851,'APOIO-DESPESAS'!$A$3:$N$962,14,FALSE)="","",VLOOKUP($O1851,'APOIO-DESPESAS'!$A$3:$N$962,14,FALSE)),"")</f>
        <v/>
      </c>
      <c r="O1851" s="223">
        <f t="shared" si="28"/>
        <v>1849</v>
      </c>
    </row>
    <row r="1852" spans="1:15" x14ac:dyDescent="0.25">
      <c r="A1852" s="223" t="str">
        <f>IFERROR(IF(VLOOKUP($O1852,'APOIO-DESPESAS'!$A$3:$N$962,2,FALSE)="","",VLOOKUP($O1852,'APOIO-DESPESAS'!$A$3:$N$962,2,FALSE)),"")</f>
        <v/>
      </c>
      <c r="B1852" s="223" t="str">
        <f>IFERROR(IF(VLOOKUP($O1852,'APOIO-DESPESAS'!$A$3:$N$962,3,FALSE)="","",VLOOKUP($O1852,'APOIO-DESPESAS'!$A$3:$N$962,3,FALSE)),"")</f>
        <v/>
      </c>
      <c r="C1852" s="223" t="str">
        <f>IFERROR(IF(VLOOKUP($O1852,'APOIO-DESPESAS'!$A$3:$N$962,4,FALSE)="","",VLOOKUP($O1852,'APOIO-DESPESAS'!$A$3:$N$962,4,FALSE)),"")</f>
        <v/>
      </c>
      <c r="D1852" s="223" t="str">
        <f>IFERROR(IF(VLOOKUP($O1852,'APOIO-DESPESAS'!$A$3:$N$962,5,FALSE)="","",VLOOKUP($O1852,'APOIO-DESPESAS'!$A$3:$N$962,5,FALSE)),"")</f>
        <v/>
      </c>
      <c r="E1852" s="223" t="str">
        <f>IFERROR(IF(VLOOKUP($O1852,'APOIO-DESPESAS'!$A$3:$N$962,6,FALSE)="","",VLOOKUP($O1852,'APOIO-DESPESAS'!$A$3:$N$962,6,FALSE)),"")</f>
        <v/>
      </c>
      <c r="F1852" s="223" t="str">
        <f>IFERROR(IF(VLOOKUP($O1852,'APOIO-DESPESAS'!$A$3:$N$962,7,FALSE)="","",VLOOKUP($O1852,'APOIO-DESPESAS'!$A$3:$N$962,7,FALSE)),"")</f>
        <v/>
      </c>
      <c r="G1852" s="223" t="str">
        <f>IFERROR(IF(VLOOKUP($O1852,'APOIO-DESPESAS'!$A$3:$N$962,8,FALSE)="","",VLOOKUP($O1852,'APOIO-DESPESAS'!$A$3:$N$962,8,FALSE)),"")</f>
        <v/>
      </c>
      <c r="H1852" s="223" t="str">
        <f>IFERROR(IF(VLOOKUP($O1852,'APOIO-DESPESAS'!$A$3:$N$962,9,FALSE)="","",VLOOKUP($O1852,'APOIO-DESPESAS'!$A$3:$N$962,9,FALSE)),"")</f>
        <v/>
      </c>
      <c r="I1852" s="223" t="str">
        <f>IFERROR(IF(VLOOKUP($O1852,'APOIO-DESPESAS'!$A$3:$N$962,10,FALSE)="","",VLOOKUP($O1852,'APOIO-DESPESAS'!$A$3:$N$962,10,FALSE)),"")</f>
        <v/>
      </c>
      <c r="J1852" s="223" t="str">
        <f>IFERROR(IF(VLOOKUP($O1852,'APOIO-DESPESAS'!$A$3:$N$962,11,FALSE)="","",VLOOKUP($O1852,'APOIO-DESPESAS'!$A$3:$N$962,11,FALSE)),"")</f>
        <v/>
      </c>
      <c r="K1852" s="223" t="str">
        <f>IFERROR(IF(VLOOKUP($O1852,'APOIO-DESPESAS'!$A$3:$N$962,12,FALSE)="","",VLOOKUP($O1852,'APOIO-DESPESAS'!$A$3:$N$962,12,FALSE)),"")</f>
        <v/>
      </c>
      <c r="L1852" s="223" t="str">
        <f>IFERROR(IF(VLOOKUP($O1852,'APOIO-DESPESAS'!$A$3:$N$962,13,FALSE)="","",VLOOKUP($O1852,'APOIO-DESPESAS'!$A$3:$N$962,13,FALSE)),"")</f>
        <v/>
      </c>
      <c r="M1852" s="223" t="str">
        <f>IFERROR(IF(VLOOKUP($O1852,'APOIO-DESPESAS'!$A$3:$N$962,14,FALSE)="","",VLOOKUP($O1852,'APOIO-DESPESAS'!$A$3:$N$962,14,FALSE)),"")</f>
        <v/>
      </c>
      <c r="O1852" s="223">
        <f t="shared" si="28"/>
        <v>1850</v>
      </c>
    </row>
    <row r="1853" spans="1:15" x14ac:dyDescent="0.25">
      <c r="A1853" s="223" t="str">
        <f>IFERROR(IF(VLOOKUP($O1853,'APOIO-DESPESAS'!$A$3:$N$962,2,FALSE)="","",VLOOKUP($O1853,'APOIO-DESPESAS'!$A$3:$N$962,2,FALSE)),"")</f>
        <v/>
      </c>
      <c r="B1853" s="223" t="str">
        <f>IFERROR(IF(VLOOKUP($O1853,'APOIO-DESPESAS'!$A$3:$N$962,3,FALSE)="","",VLOOKUP($O1853,'APOIO-DESPESAS'!$A$3:$N$962,3,FALSE)),"")</f>
        <v/>
      </c>
      <c r="C1853" s="223" t="str">
        <f>IFERROR(IF(VLOOKUP($O1853,'APOIO-DESPESAS'!$A$3:$N$962,4,FALSE)="","",VLOOKUP($O1853,'APOIO-DESPESAS'!$A$3:$N$962,4,FALSE)),"")</f>
        <v/>
      </c>
      <c r="D1853" s="223" t="str">
        <f>IFERROR(IF(VLOOKUP($O1853,'APOIO-DESPESAS'!$A$3:$N$962,5,FALSE)="","",VLOOKUP($O1853,'APOIO-DESPESAS'!$A$3:$N$962,5,FALSE)),"")</f>
        <v/>
      </c>
      <c r="E1853" s="223" t="str">
        <f>IFERROR(IF(VLOOKUP($O1853,'APOIO-DESPESAS'!$A$3:$N$962,6,FALSE)="","",VLOOKUP($O1853,'APOIO-DESPESAS'!$A$3:$N$962,6,FALSE)),"")</f>
        <v/>
      </c>
      <c r="F1853" s="223" t="str">
        <f>IFERROR(IF(VLOOKUP($O1853,'APOIO-DESPESAS'!$A$3:$N$962,7,FALSE)="","",VLOOKUP($O1853,'APOIO-DESPESAS'!$A$3:$N$962,7,FALSE)),"")</f>
        <v/>
      </c>
      <c r="G1853" s="223" t="str">
        <f>IFERROR(IF(VLOOKUP($O1853,'APOIO-DESPESAS'!$A$3:$N$962,8,FALSE)="","",VLOOKUP($O1853,'APOIO-DESPESAS'!$A$3:$N$962,8,FALSE)),"")</f>
        <v/>
      </c>
      <c r="H1853" s="223" t="str">
        <f>IFERROR(IF(VLOOKUP($O1853,'APOIO-DESPESAS'!$A$3:$N$962,9,FALSE)="","",VLOOKUP($O1853,'APOIO-DESPESAS'!$A$3:$N$962,9,FALSE)),"")</f>
        <v/>
      </c>
      <c r="I1853" s="223" t="str">
        <f>IFERROR(IF(VLOOKUP($O1853,'APOIO-DESPESAS'!$A$3:$N$962,10,FALSE)="","",VLOOKUP($O1853,'APOIO-DESPESAS'!$A$3:$N$962,10,FALSE)),"")</f>
        <v/>
      </c>
      <c r="J1853" s="223" t="str">
        <f>IFERROR(IF(VLOOKUP($O1853,'APOIO-DESPESAS'!$A$3:$N$962,11,FALSE)="","",VLOOKUP($O1853,'APOIO-DESPESAS'!$A$3:$N$962,11,FALSE)),"")</f>
        <v/>
      </c>
      <c r="K1853" s="223" t="str">
        <f>IFERROR(IF(VLOOKUP($O1853,'APOIO-DESPESAS'!$A$3:$N$962,12,FALSE)="","",VLOOKUP($O1853,'APOIO-DESPESAS'!$A$3:$N$962,12,FALSE)),"")</f>
        <v/>
      </c>
      <c r="L1853" s="223" t="str">
        <f>IFERROR(IF(VLOOKUP($O1853,'APOIO-DESPESAS'!$A$3:$N$962,13,FALSE)="","",VLOOKUP($O1853,'APOIO-DESPESAS'!$A$3:$N$962,13,FALSE)),"")</f>
        <v/>
      </c>
      <c r="M1853" s="223" t="str">
        <f>IFERROR(IF(VLOOKUP($O1853,'APOIO-DESPESAS'!$A$3:$N$962,14,FALSE)="","",VLOOKUP($O1853,'APOIO-DESPESAS'!$A$3:$N$962,14,FALSE)),"")</f>
        <v/>
      </c>
      <c r="O1853" s="223">
        <f t="shared" si="28"/>
        <v>1851</v>
      </c>
    </row>
    <row r="1854" spans="1:15" x14ac:dyDescent="0.25">
      <c r="A1854" s="223" t="str">
        <f>IFERROR(IF(VLOOKUP($O1854,'APOIO-DESPESAS'!$A$3:$N$962,2,FALSE)="","",VLOOKUP($O1854,'APOIO-DESPESAS'!$A$3:$N$962,2,FALSE)),"")</f>
        <v/>
      </c>
      <c r="B1854" s="223" t="str">
        <f>IFERROR(IF(VLOOKUP($O1854,'APOIO-DESPESAS'!$A$3:$N$962,3,FALSE)="","",VLOOKUP($O1854,'APOIO-DESPESAS'!$A$3:$N$962,3,FALSE)),"")</f>
        <v/>
      </c>
      <c r="C1854" s="223" t="str">
        <f>IFERROR(IF(VLOOKUP($O1854,'APOIO-DESPESAS'!$A$3:$N$962,4,FALSE)="","",VLOOKUP($O1854,'APOIO-DESPESAS'!$A$3:$N$962,4,FALSE)),"")</f>
        <v/>
      </c>
      <c r="D1854" s="223" t="str">
        <f>IFERROR(IF(VLOOKUP($O1854,'APOIO-DESPESAS'!$A$3:$N$962,5,FALSE)="","",VLOOKUP($O1854,'APOIO-DESPESAS'!$A$3:$N$962,5,FALSE)),"")</f>
        <v/>
      </c>
      <c r="E1854" s="223" t="str">
        <f>IFERROR(IF(VLOOKUP($O1854,'APOIO-DESPESAS'!$A$3:$N$962,6,FALSE)="","",VLOOKUP($O1854,'APOIO-DESPESAS'!$A$3:$N$962,6,FALSE)),"")</f>
        <v/>
      </c>
      <c r="F1854" s="223" t="str">
        <f>IFERROR(IF(VLOOKUP($O1854,'APOIO-DESPESAS'!$A$3:$N$962,7,FALSE)="","",VLOOKUP($O1854,'APOIO-DESPESAS'!$A$3:$N$962,7,FALSE)),"")</f>
        <v/>
      </c>
      <c r="G1854" s="223" t="str">
        <f>IFERROR(IF(VLOOKUP($O1854,'APOIO-DESPESAS'!$A$3:$N$962,8,FALSE)="","",VLOOKUP($O1854,'APOIO-DESPESAS'!$A$3:$N$962,8,FALSE)),"")</f>
        <v/>
      </c>
      <c r="H1854" s="223" t="str">
        <f>IFERROR(IF(VLOOKUP($O1854,'APOIO-DESPESAS'!$A$3:$N$962,9,FALSE)="","",VLOOKUP($O1854,'APOIO-DESPESAS'!$A$3:$N$962,9,FALSE)),"")</f>
        <v/>
      </c>
      <c r="I1854" s="223" t="str">
        <f>IFERROR(IF(VLOOKUP($O1854,'APOIO-DESPESAS'!$A$3:$N$962,10,FALSE)="","",VLOOKUP($O1854,'APOIO-DESPESAS'!$A$3:$N$962,10,FALSE)),"")</f>
        <v/>
      </c>
      <c r="J1854" s="223" t="str">
        <f>IFERROR(IF(VLOOKUP($O1854,'APOIO-DESPESAS'!$A$3:$N$962,11,FALSE)="","",VLOOKUP($O1854,'APOIO-DESPESAS'!$A$3:$N$962,11,FALSE)),"")</f>
        <v/>
      </c>
      <c r="K1854" s="223" t="str">
        <f>IFERROR(IF(VLOOKUP($O1854,'APOIO-DESPESAS'!$A$3:$N$962,12,FALSE)="","",VLOOKUP($O1854,'APOIO-DESPESAS'!$A$3:$N$962,12,FALSE)),"")</f>
        <v/>
      </c>
      <c r="L1854" s="223" t="str">
        <f>IFERROR(IF(VLOOKUP($O1854,'APOIO-DESPESAS'!$A$3:$N$962,13,FALSE)="","",VLOOKUP($O1854,'APOIO-DESPESAS'!$A$3:$N$962,13,FALSE)),"")</f>
        <v/>
      </c>
      <c r="M1854" s="223" t="str">
        <f>IFERROR(IF(VLOOKUP($O1854,'APOIO-DESPESAS'!$A$3:$N$962,14,FALSE)="","",VLOOKUP($O1854,'APOIO-DESPESAS'!$A$3:$N$962,14,FALSE)),"")</f>
        <v/>
      </c>
      <c r="O1854" s="223">
        <f t="shared" si="28"/>
        <v>1852</v>
      </c>
    </row>
    <row r="1855" spans="1:15" x14ac:dyDescent="0.25">
      <c r="A1855" s="223" t="str">
        <f>IFERROR(IF(VLOOKUP($O1855,'APOIO-DESPESAS'!$A$3:$N$962,2,FALSE)="","",VLOOKUP($O1855,'APOIO-DESPESAS'!$A$3:$N$962,2,FALSE)),"")</f>
        <v/>
      </c>
      <c r="B1855" s="223" t="str">
        <f>IFERROR(IF(VLOOKUP($O1855,'APOIO-DESPESAS'!$A$3:$N$962,3,FALSE)="","",VLOOKUP($O1855,'APOIO-DESPESAS'!$A$3:$N$962,3,FALSE)),"")</f>
        <v/>
      </c>
      <c r="C1855" s="223" t="str">
        <f>IFERROR(IF(VLOOKUP($O1855,'APOIO-DESPESAS'!$A$3:$N$962,4,FALSE)="","",VLOOKUP($O1855,'APOIO-DESPESAS'!$A$3:$N$962,4,FALSE)),"")</f>
        <v/>
      </c>
      <c r="D1855" s="223" t="str">
        <f>IFERROR(IF(VLOOKUP($O1855,'APOIO-DESPESAS'!$A$3:$N$962,5,FALSE)="","",VLOOKUP($O1855,'APOIO-DESPESAS'!$A$3:$N$962,5,FALSE)),"")</f>
        <v/>
      </c>
      <c r="E1855" s="223" t="str">
        <f>IFERROR(IF(VLOOKUP($O1855,'APOIO-DESPESAS'!$A$3:$N$962,6,FALSE)="","",VLOOKUP($O1855,'APOIO-DESPESAS'!$A$3:$N$962,6,FALSE)),"")</f>
        <v/>
      </c>
      <c r="F1855" s="223" t="str">
        <f>IFERROR(IF(VLOOKUP($O1855,'APOIO-DESPESAS'!$A$3:$N$962,7,FALSE)="","",VLOOKUP($O1855,'APOIO-DESPESAS'!$A$3:$N$962,7,FALSE)),"")</f>
        <v/>
      </c>
      <c r="G1855" s="223" t="str">
        <f>IFERROR(IF(VLOOKUP($O1855,'APOIO-DESPESAS'!$A$3:$N$962,8,FALSE)="","",VLOOKUP($O1855,'APOIO-DESPESAS'!$A$3:$N$962,8,FALSE)),"")</f>
        <v/>
      </c>
      <c r="H1855" s="223" t="str">
        <f>IFERROR(IF(VLOOKUP($O1855,'APOIO-DESPESAS'!$A$3:$N$962,9,FALSE)="","",VLOOKUP($O1855,'APOIO-DESPESAS'!$A$3:$N$962,9,FALSE)),"")</f>
        <v/>
      </c>
      <c r="I1855" s="223" t="str">
        <f>IFERROR(IF(VLOOKUP($O1855,'APOIO-DESPESAS'!$A$3:$N$962,10,FALSE)="","",VLOOKUP($O1855,'APOIO-DESPESAS'!$A$3:$N$962,10,FALSE)),"")</f>
        <v/>
      </c>
      <c r="J1855" s="223" t="str">
        <f>IFERROR(IF(VLOOKUP($O1855,'APOIO-DESPESAS'!$A$3:$N$962,11,FALSE)="","",VLOOKUP($O1855,'APOIO-DESPESAS'!$A$3:$N$962,11,FALSE)),"")</f>
        <v/>
      </c>
      <c r="K1855" s="223" t="str">
        <f>IFERROR(IF(VLOOKUP($O1855,'APOIO-DESPESAS'!$A$3:$N$962,12,FALSE)="","",VLOOKUP($O1855,'APOIO-DESPESAS'!$A$3:$N$962,12,FALSE)),"")</f>
        <v/>
      </c>
      <c r="L1855" s="223" t="str">
        <f>IFERROR(IF(VLOOKUP($O1855,'APOIO-DESPESAS'!$A$3:$N$962,13,FALSE)="","",VLOOKUP($O1855,'APOIO-DESPESAS'!$A$3:$N$962,13,FALSE)),"")</f>
        <v/>
      </c>
      <c r="M1855" s="223" t="str">
        <f>IFERROR(IF(VLOOKUP($O1855,'APOIO-DESPESAS'!$A$3:$N$962,14,FALSE)="","",VLOOKUP($O1855,'APOIO-DESPESAS'!$A$3:$N$962,14,FALSE)),"")</f>
        <v/>
      </c>
      <c r="O1855" s="223">
        <f t="shared" si="28"/>
        <v>1853</v>
      </c>
    </row>
    <row r="1856" spans="1:15" x14ac:dyDescent="0.25">
      <c r="A1856" s="223" t="str">
        <f>IFERROR(IF(VLOOKUP($O1856,'APOIO-DESPESAS'!$A$3:$N$962,2,FALSE)="","",VLOOKUP($O1856,'APOIO-DESPESAS'!$A$3:$N$962,2,FALSE)),"")</f>
        <v/>
      </c>
      <c r="B1856" s="223" t="str">
        <f>IFERROR(IF(VLOOKUP($O1856,'APOIO-DESPESAS'!$A$3:$N$962,3,FALSE)="","",VLOOKUP($O1856,'APOIO-DESPESAS'!$A$3:$N$962,3,FALSE)),"")</f>
        <v/>
      </c>
      <c r="C1856" s="223" t="str">
        <f>IFERROR(IF(VLOOKUP($O1856,'APOIO-DESPESAS'!$A$3:$N$962,4,FALSE)="","",VLOOKUP($O1856,'APOIO-DESPESAS'!$A$3:$N$962,4,FALSE)),"")</f>
        <v/>
      </c>
      <c r="D1856" s="223" t="str">
        <f>IFERROR(IF(VLOOKUP($O1856,'APOIO-DESPESAS'!$A$3:$N$962,5,FALSE)="","",VLOOKUP($O1856,'APOIO-DESPESAS'!$A$3:$N$962,5,FALSE)),"")</f>
        <v/>
      </c>
      <c r="E1856" s="223" t="str">
        <f>IFERROR(IF(VLOOKUP($O1856,'APOIO-DESPESAS'!$A$3:$N$962,6,FALSE)="","",VLOOKUP($O1856,'APOIO-DESPESAS'!$A$3:$N$962,6,FALSE)),"")</f>
        <v/>
      </c>
      <c r="F1856" s="223" t="str">
        <f>IFERROR(IF(VLOOKUP($O1856,'APOIO-DESPESAS'!$A$3:$N$962,7,FALSE)="","",VLOOKUP($O1856,'APOIO-DESPESAS'!$A$3:$N$962,7,FALSE)),"")</f>
        <v/>
      </c>
      <c r="G1856" s="223" t="str">
        <f>IFERROR(IF(VLOOKUP($O1856,'APOIO-DESPESAS'!$A$3:$N$962,8,FALSE)="","",VLOOKUP($O1856,'APOIO-DESPESAS'!$A$3:$N$962,8,FALSE)),"")</f>
        <v/>
      </c>
      <c r="H1856" s="223" t="str">
        <f>IFERROR(IF(VLOOKUP($O1856,'APOIO-DESPESAS'!$A$3:$N$962,9,FALSE)="","",VLOOKUP($O1856,'APOIO-DESPESAS'!$A$3:$N$962,9,FALSE)),"")</f>
        <v/>
      </c>
      <c r="I1856" s="223" t="str">
        <f>IFERROR(IF(VLOOKUP($O1856,'APOIO-DESPESAS'!$A$3:$N$962,10,FALSE)="","",VLOOKUP($O1856,'APOIO-DESPESAS'!$A$3:$N$962,10,FALSE)),"")</f>
        <v/>
      </c>
      <c r="J1856" s="223" t="str">
        <f>IFERROR(IF(VLOOKUP($O1856,'APOIO-DESPESAS'!$A$3:$N$962,11,FALSE)="","",VLOOKUP($O1856,'APOIO-DESPESAS'!$A$3:$N$962,11,FALSE)),"")</f>
        <v/>
      </c>
      <c r="K1856" s="223" t="str">
        <f>IFERROR(IF(VLOOKUP($O1856,'APOIO-DESPESAS'!$A$3:$N$962,12,FALSE)="","",VLOOKUP($O1856,'APOIO-DESPESAS'!$A$3:$N$962,12,FALSE)),"")</f>
        <v/>
      </c>
      <c r="L1856" s="223" t="str">
        <f>IFERROR(IF(VLOOKUP($O1856,'APOIO-DESPESAS'!$A$3:$N$962,13,FALSE)="","",VLOOKUP($O1856,'APOIO-DESPESAS'!$A$3:$N$962,13,FALSE)),"")</f>
        <v/>
      </c>
      <c r="M1856" s="223" t="str">
        <f>IFERROR(IF(VLOOKUP($O1856,'APOIO-DESPESAS'!$A$3:$N$962,14,FALSE)="","",VLOOKUP($O1856,'APOIO-DESPESAS'!$A$3:$N$962,14,FALSE)),"")</f>
        <v/>
      </c>
      <c r="O1856" s="223">
        <f t="shared" si="28"/>
        <v>1854</v>
      </c>
    </row>
    <row r="1857" spans="1:15" x14ac:dyDescent="0.25">
      <c r="A1857" s="223" t="str">
        <f>IFERROR(IF(VLOOKUP($O1857,'APOIO-DESPESAS'!$A$3:$N$962,2,FALSE)="","",VLOOKUP($O1857,'APOIO-DESPESAS'!$A$3:$N$962,2,FALSE)),"")</f>
        <v/>
      </c>
      <c r="B1857" s="223" t="str">
        <f>IFERROR(IF(VLOOKUP($O1857,'APOIO-DESPESAS'!$A$3:$N$962,3,FALSE)="","",VLOOKUP($O1857,'APOIO-DESPESAS'!$A$3:$N$962,3,FALSE)),"")</f>
        <v/>
      </c>
      <c r="C1857" s="223" t="str">
        <f>IFERROR(IF(VLOOKUP($O1857,'APOIO-DESPESAS'!$A$3:$N$962,4,FALSE)="","",VLOOKUP($O1857,'APOIO-DESPESAS'!$A$3:$N$962,4,FALSE)),"")</f>
        <v/>
      </c>
      <c r="D1857" s="223" t="str">
        <f>IFERROR(IF(VLOOKUP($O1857,'APOIO-DESPESAS'!$A$3:$N$962,5,FALSE)="","",VLOOKUP($O1857,'APOIO-DESPESAS'!$A$3:$N$962,5,FALSE)),"")</f>
        <v/>
      </c>
      <c r="E1857" s="223" t="str">
        <f>IFERROR(IF(VLOOKUP($O1857,'APOIO-DESPESAS'!$A$3:$N$962,6,FALSE)="","",VLOOKUP($O1857,'APOIO-DESPESAS'!$A$3:$N$962,6,FALSE)),"")</f>
        <v/>
      </c>
      <c r="F1857" s="223" t="str">
        <f>IFERROR(IF(VLOOKUP($O1857,'APOIO-DESPESAS'!$A$3:$N$962,7,FALSE)="","",VLOOKUP($O1857,'APOIO-DESPESAS'!$A$3:$N$962,7,FALSE)),"")</f>
        <v/>
      </c>
      <c r="G1857" s="223" t="str">
        <f>IFERROR(IF(VLOOKUP($O1857,'APOIO-DESPESAS'!$A$3:$N$962,8,FALSE)="","",VLOOKUP($O1857,'APOIO-DESPESAS'!$A$3:$N$962,8,FALSE)),"")</f>
        <v/>
      </c>
      <c r="H1857" s="223" t="str">
        <f>IFERROR(IF(VLOOKUP($O1857,'APOIO-DESPESAS'!$A$3:$N$962,9,FALSE)="","",VLOOKUP($O1857,'APOIO-DESPESAS'!$A$3:$N$962,9,FALSE)),"")</f>
        <v/>
      </c>
      <c r="I1857" s="223" t="str">
        <f>IFERROR(IF(VLOOKUP($O1857,'APOIO-DESPESAS'!$A$3:$N$962,10,FALSE)="","",VLOOKUP($O1857,'APOIO-DESPESAS'!$A$3:$N$962,10,FALSE)),"")</f>
        <v/>
      </c>
      <c r="J1857" s="223" t="str">
        <f>IFERROR(IF(VLOOKUP($O1857,'APOIO-DESPESAS'!$A$3:$N$962,11,FALSE)="","",VLOOKUP($O1857,'APOIO-DESPESAS'!$A$3:$N$962,11,FALSE)),"")</f>
        <v/>
      </c>
      <c r="K1857" s="223" t="str">
        <f>IFERROR(IF(VLOOKUP($O1857,'APOIO-DESPESAS'!$A$3:$N$962,12,FALSE)="","",VLOOKUP($O1857,'APOIO-DESPESAS'!$A$3:$N$962,12,FALSE)),"")</f>
        <v/>
      </c>
      <c r="L1857" s="223" t="str">
        <f>IFERROR(IF(VLOOKUP($O1857,'APOIO-DESPESAS'!$A$3:$N$962,13,FALSE)="","",VLOOKUP($O1857,'APOIO-DESPESAS'!$A$3:$N$962,13,FALSE)),"")</f>
        <v/>
      </c>
      <c r="M1857" s="223" t="str">
        <f>IFERROR(IF(VLOOKUP($O1857,'APOIO-DESPESAS'!$A$3:$N$962,14,FALSE)="","",VLOOKUP($O1857,'APOIO-DESPESAS'!$A$3:$N$962,14,FALSE)),"")</f>
        <v/>
      </c>
      <c r="O1857" s="223">
        <f t="shared" si="28"/>
        <v>1855</v>
      </c>
    </row>
    <row r="1858" spans="1:15" x14ac:dyDescent="0.25">
      <c r="A1858" s="223" t="str">
        <f>IFERROR(IF(VLOOKUP($O1858,'APOIO-DESPESAS'!$A$3:$N$962,2,FALSE)="","",VLOOKUP($O1858,'APOIO-DESPESAS'!$A$3:$N$962,2,FALSE)),"")</f>
        <v/>
      </c>
      <c r="B1858" s="223" t="str">
        <f>IFERROR(IF(VLOOKUP($O1858,'APOIO-DESPESAS'!$A$3:$N$962,3,FALSE)="","",VLOOKUP($O1858,'APOIO-DESPESAS'!$A$3:$N$962,3,FALSE)),"")</f>
        <v/>
      </c>
      <c r="C1858" s="223" t="str">
        <f>IFERROR(IF(VLOOKUP($O1858,'APOIO-DESPESAS'!$A$3:$N$962,4,FALSE)="","",VLOOKUP($O1858,'APOIO-DESPESAS'!$A$3:$N$962,4,FALSE)),"")</f>
        <v/>
      </c>
      <c r="D1858" s="223" t="str">
        <f>IFERROR(IF(VLOOKUP($O1858,'APOIO-DESPESAS'!$A$3:$N$962,5,FALSE)="","",VLOOKUP($O1858,'APOIO-DESPESAS'!$A$3:$N$962,5,FALSE)),"")</f>
        <v/>
      </c>
      <c r="E1858" s="223" t="str">
        <f>IFERROR(IF(VLOOKUP($O1858,'APOIO-DESPESAS'!$A$3:$N$962,6,FALSE)="","",VLOOKUP($O1858,'APOIO-DESPESAS'!$A$3:$N$962,6,FALSE)),"")</f>
        <v/>
      </c>
      <c r="F1858" s="223" t="str">
        <f>IFERROR(IF(VLOOKUP($O1858,'APOIO-DESPESAS'!$A$3:$N$962,7,FALSE)="","",VLOOKUP($O1858,'APOIO-DESPESAS'!$A$3:$N$962,7,FALSE)),"")</f>
        <v/>
      </c>
      <c r="G1858" s="223" t="str">
        <f>IFERROR(IF(VLOOKUP($O1858,'APOIO-DESPESAS'!$A$3:$N$962,8,FALSE)="","",VLOOKUP($O1858,'APOIO-DESPESAS'!$A$3:$N$962,8,FALSE)),"")</f>
        <v/>
      </c>
      <c r="H1858" s="223" t="str">
        <f>IFERROR(IF(VLOOKUP($O1858,'APOIO-DESPESAS'!$A$3:$N$962,9,FALSE)="","",VLOOKUP($O1858,'APOIO-DESPESAS'!$A$3:$N$962,9,FALSE)),"")</f>
        <v/>
      </c>
      <c r="I1858" s="223" t="str">
        <f>IFERROR(IF(VLOOKUP($O1858,'APOIO-DESPESAS'!$A$3:$N$962,10,FALSE)="","",VLOOKUP($O1858,'APOIO-DESPESAS'!$A$3:$N$962,10,FALSE)),"")</f>
        <v/>
      </c>
      <c r="J1858" s="223" t="str">
        <f>IFERROR(IF(VLOOKUP($O1858,'APOIO-DESPESAS'!$A$3:$N$962,11,FALSE)="","",VLOOKUP($O1858,'APOIO-DESPESAS'!$A$3:$N$962,11,FALSE)),"")</f>
        <v/>
      </c>
      <c r="K1858" s="223" t="str">
        <f>IFERROR(IF(VLOOKUP($O1858,'APOIO-DESPESAS'!$A$3:$N$962,12,FALSE)="","",VLOOKUP($O1858,'APOIO-DESPESAS'!$A$3:$N$962,12,FALSE)),"")</f>
        <v/>
      </c>
      <c r="L1858" s="223" t="str">
        <f>IFERROR(IF(VLOOKUP($O1858,'APOIO-DESPESAS'!$A$3:$N$962,13,FALSE)="","",VLOOKUP($O1858,'APOIO-DESPESAS'!$A$3:$N$962,13,FALSE)),"")</f>
        <v/>
      </c>
      <c r="M1858" s="223" t="str">
        <f>IFERROR(IF(VLOOKUP($O1858,'APOIO-DESPESAS'!$A$3:$N$962,14,FALSE)="","",VLOOKUP($O1858,'APOIO-DESPESAS'!$A$3:$N$962,14,FALSE)),"")</f>
        <v/>
      </c>
      <c r="O1858" s="223">
        <f t="shared" si="28"/>
        <v>1856</v>
      </c>
    </row>
    <row r="1859" spans="1:15" x14ac:dyDescent="0.25">
      <c r="A1859" s="223" t="str">
        <f>IFERROR(IF(VLOOKUP($O1859,'APOIO-DESPESAS'!$A$3:$N$962,2,FALSE)="","",VLOOKUP($O1859,'APOIO-DESPESAS'!$A$3:$N$962,2,FALSE)),"")</f>
        <v/>
      </c>
      <c r="B1859" s="223" t="str">
        <f>IFERROR(IF(VLOOKUP($O1859,'APOIO-DESPESAS'!$A$3:$N$962,3,FALSE)="","",VLOOKUP($O1859,'APOIO-DESPESAS'!$A$3:$N$962,3,FALSE)),"")</f>
        <v/>
      </c>
      <c r="C1859" s="223" t="str">
        <f>IFERROR(IF(VLOOKUP($O1859,'APOIO-DESPESAS'!$A$3:$N$962,4,FALSE)="","",VLOOKUP($O1859,'APOIO-DESPESAS'!$A$3:$N$962,4,FALSE)),"")</f>
        <v/>
      </c>
      <c r="D1859" s="223" t="str">
        <f>IFERROR(IF(VLOOKUP($O1859,'APOIO-DESPESAS'!$A$3:$N$962,5,FALSE)="","",VLOOKUP($O1859,'APOIO-DESPESAS'!$A$3:$N$962,5,FALSE)),"")</f>
        <v/>
      </c>
      <c r="E1859" s="223" t="str">
        <f>IFERROR(IF(VLOOKUP($O1859,'APOIO-DESPESAS'!$A$3:$N$962,6,FALSE)="","",VLOOKUP($O1859,'APOIO-DESPESAS'!$A$3:$N$962,6,FALSE)),"")</f>
        <v/>
      </c>
      <c r="F1859" s="223" t="str">
        <f>IFERROR(IF(VLOOKUP($O1859,'APOIO-DESPESAS'!$A$3:$N$962,7,FALSE)="","",VLOOKUP($O1859,'APOIO-DESPESAS'!$A$3:$N$962,7,FALSE)),"")</f>
        <v/>
      </c>
      <c r="G1859" s="223" t="str">
        <f>IFERROR(IF(VLOOKUP($O1859,'APOIO-DESPESAS'!$A$3:$N$962,8,FALSE)="","",VLOOKUP($O1859,'APOIO-DESPESAS'!$A$3:$N$962,8,FALSE)),"")</f>
        <v/>
      </c>
      <c r="H1859" s="223" t="str">
        <f>IFERROR(IF(VLOOKUP($O1859,'APOIO-DESPESAS'!$A$3:$N$962,9,FALSE)="","",VLOOKUP($O1859,'APOIO-DESPESAS'!$A$3:$N$962,9,FALSE)),"")</f>
        <v/>
      </c>
      <c r="I1859" s="223" t="str">
        <f>IFERROR(IF(VLOOKUP($O1859,'APOIO-DESPESAS'!$A$3:$N$962,10,FALSE)="","",VLOOKUP($O1859,'APOIO-DESPESAS'!$A$3:$N$962,10,FALSE)),"")</f>
        <v/>
      </c>
      <c r="J1859" s="223" t="str">
        <f>IFERROR(IF(VLOOKUP($O1859,'APOIO-DESPESAS'!$A$3:$N$962,11,FALSE)="","",VLOOKUP($O1859,'APOIO-DESPESAS'!$A$3:$N$962,11,FALSE)),"")</f>
        <v/>
      </c>
      <c r="K1859" s="223" t="str">
        <f>IFERROR(IF(VLOOKUP($O1859,'APOIO-DESPESAS'!$A$3:$N$962,12,FALSE)="","",VLOOKUP($O1859,'APOIO-DESPESAS'!$A$3:$N$962,12,FALSE)),"")</f>
        <v/>
      </c>
      <c r="L1859" s="223" t="str">
        <f>IFERROR(IF(VLOOKUP($O1859,'APOIO-DESPESAS'!$A$3:$N$962,13,FALSE)="","",VLOOKUP($O1859,'APOIO-DESPESAS'!$A$3:$N$962,13,FALSE)),"")</f>
        <v/>
      </c>
      <c r="M1859" s="223" t="str">
        <f>IFERROR(IF(VLOOKUP($O1859,'APOIO-DESPESAS'!$A$3:$N$962,14,FALSE)="","",VLOOKUP($O1859,'APOIO-DESPESAS'!$A$3:$N$962,14,FALSE)),"")</f>
        <v/>
      </c>
      <c r="O1859" s="223">
        <f t="shared" si="28"/>
        <v>1857</v>
      </c>
    </row>
    <row r="1860" spans="1:15" x14ac:dyDescent="0.25">
      <c r="A1860" s="223" t="str">
        <f>IFERROR(IF(VLOOKUP($O1860,'APOIO-DESPESAS'!$A$3:$N$962,2,FALSE)="","",VLOOKUP($O1860,'APOIO-DESPESAS'!$A$3:$N$962,2,FALSE)),"")</f>
        <v/>
      </c>
      <c r="B1860" s="223" t="str">
        <f>IFERROR(IF(VLOOKUP($O1860,'APOIO-DESPESAS'!$A$3:$N$962,3,FALSE)="","",VLOOKUP($O1860,'APOIO-DESPESAS'!$A$3:$N$962,3,FALSE)),"")</f>
        <v/>
      </c>
      <c r="C1860" s="223" t="str">
        <f>IFERROR(IF(VLOOKUP($O1860,'APOIO-DESPESAS'!$A$3:$N$962,4,FALSE)="","",VLOOKUP($O1860,'APOIO-DESPESAS'!$A$3:$N$962,4,FALSE)),"")</f>
        <v/>
      </c>
      <c r="D1860" s="223" t="str">
        <f>IFERROR(IF(VLOOKUP($O1860,'APOIO-DESPESAS'!$A$3:$N$962,5,FALSE)="","",VLOOKUP($O1860,'APOIO-DESPESAS'!$A$3:$N$962,5,FALSE)),"")</f>
        <v/>
      </c>
      <c r="E1860" s="223" t="str">
        <f>IFERROR(IF(VLOOKUP($O1860,'APOIO-DESPESAS'!$A$3:$N$962,6,FALSE)="","",VLOOKUP($O1860,'APOIO-DESPESAS'!$A$3:$N$962,6,FALSE)),"")</f>
        <v/>
      </c>
      <c r="F1860" s="223" t="str">
        <f>IFERROR(IF(VLOOKUP($O1860,'APOIO-DESPESAS'!$A$3:$N$962,7,FALSE)="","",VLOOKUP($O1860,'APOIO-DESPESAS'!$A$3:$N$962,7,FALSE)),"")</f>
        <v/>
      </c>
      <c r="G1860" s="223" t="str">
        <f>IFERROR(IF(VLOOKUP($O1860,'APOIO-DESPESAS'!$A$3:$N$962,8,FALSE)="","",VLOOKUP($O1860,'APOIO-DESPESAS'!$A$3:$N$962,8,FALSE)),"")</f>
        <v/>
      </c>
      <c r="H1860" s="223" t="str">
        <f>IFERROR(IF(VLOOKUP($O1860,'APOIO-DESPESAS'!$A$3:$N$962,9,FALSE)="","",VLOOKUP($O1860,'APOIO-DESPESAS'!$A$3:$N$962,9,FALSE)),"")</f>
        <v/>
      </c>
      <c r="I1860" s="223" t="str">
        <f>IFERROR(IF(VLOOKUP($O1860,'APOIO-DESPESAS'!$A$3:$N$962,10,FALSE)="","",VLOOKUP($O1860,'APOIO-DESPESAS'!$A$3:$N$962,10,FALSE)),"")</f>
        <v/>
      </c>
      <c r="J1860" s="223" t="str">
        <f>IFERROR(IF(VLOOKUP($O1860,'APOIO-DESPESAS'!$A$3:$N$962,11,FALSE)="","",VLOOKUP($O1860,'APOIO-DESPESAS'!$A$3:$N$962,11,FALSE)),"")</f>
        <v/>
      </c>
      <c r="K1860" s="223" t="str">
        <f>IFERROR(IF(VLOOKUP($O1860,'APOIO-DESPESAS'!$A$3:$N$962,12,FALSE)="","",VLOOKUP($O1860,'APOIO-DESPESAS'!$A$3:$N$962,12,FALSE)),"")</f>
        <v/>
      </c>
      <c r="L1860" s="223" t="str">
        <f>IFERROR(IF(VLOOKUP($O1860,'APOIO-DESPESAS'!$A$3:$N$962,13,FALSE)="","",VLOOKUP($O1860,'APOIO-DESPESAS'!$A$3:$N$962,13,FALSE)),"")</f>
        <v/>
      </c>
      <c r="M1860" s="223" t="str">
        <f>IFERROR(IF(VLOOKUP($O1860,'APOIO-DESPESAS'!$A$3:$N$962,14,FALSE)="","",VLOOKUP($O1860,'APOIO-DESPESAS'!$A$3:$N$962,14,FALSE)),"")</f>
        <v/>
      </c>
      <c r="O1860" s="223">
        <f t="shared" si="28"/>
        <v>1858</v>
      </c>
    </row>
    <row r="1861" spans="1:15" x14ac:dyDescent="0.25">
      <c r="A1861" s="223" t="str">
        <f>IFERROR(IF(VLOOKUP($O1861,'APOIO-DESPESAS'!$A$3:$N$962,2,FALSE)="","",VLOOKUP($O1861,'APOIO-DESPESAS'!$A$3:$N$962,2,FALSE)),"")</f>
        <v/>
      </c>
      <c r="B1861" s="223" t="str">
        <f>IFERROR(IF(VLOOKUP($O1861,'APOIO-DESPESAS'!$A$3:$N$962,3,FALSE)="","",VLOOKUP($O1861,'APOIO-DESPESAS'!$A$3:$N$962,3,FALSE)),"")</f>
        <v/>
      </c>
      <c r="C1861" s="223" t="str">
        <f>IFERROR(IF(VLOOKUP($O1861,'APOIO-DESPESAS'!$A$3:$N$962,4,FALSE)="","",VLOOKUP($O1861,'APOIO-DESPESAS'!$A$3:$N$962,4,FALSE)),"")</f>
        <v/>
      </c>
      <c r="D1861" s="223" t="str">
        <f>IFERROR(IF(VLOOKUP($O1861,'APOIO-DESPESAS'!$A$3:$N$962,5,FALSE)="","",VLOOKUP($O1861,'APOIO-DESPESAS'!$A$3:$N$962,5,FALSE)),"")</f>
        <v/>
      </c>
      <c r="E1861" s="223" t="str">
        <f>IFERROR(IF(VLOOKUP($O1861,'APOIO-DESPESAS'!$A$3:$N$962,6,FALSE)="","",VLOOKUP($O1861,'APOIO-DESPESAS'!$A$3:$N$962,6,FALSE)),"")</f>
        <v/>
      </c>
      <c r="F1861" s="223" t="str">
        <f>IFERROR(IF(VLOOKUP($O1861,'APOIO-DESPESAS'!$A$3:$N$962,7,FALSE)="","",VLOOKUP($O1861,'APOIO-DESPESAS'!$A$3:$N$962,7,FALSE)),"")</f>
        <v/>
      </c>
      <c r="G1861" s="223" t="str">
        <f>IFERROR(IF(VLOOKUP($O1861,'APOIO-DESPESAS'!$A$3:$N$962,8,FALSE)="","",VLOOKUP($O1861,'APOIO-DESPESAS'!$A$3:$N$962,8,FALSE)),"")</f>
        <v/>
      </c>
      <c r="H1861" s="223" t="str">
        <f>IFERROR(IF(VLOOKUP($O1861,'APOIO-DESPESAS'!$A$3:$N$962,9,FALSE)="","",VLOOKUP($O1861,'APOIO-DESPESAS'!$A$3:$N$962,9,FALSE)),"")</f>
        <v/>
      </c>
      <c r="I1861" s="223" t="str">
        <f>IFERROR(IF(VLOOKUP($O1861,'APOIO-DESPESAS'!$A$3:$N$962,10,FALSE)="","",VLOOKUP($O1861,'APOIO-DESPESAS'!$A$3:$N$962,10,FALSE)),"")</f>
        <v/>
      </c>
      <c r="J1861" s="223" t="str">
        <f>IFERROR(IF(VLOOKUP($O1861,'APOIO-DESPESAS'!$A$3:$N$962,11,FALSE)="","",VLOOKUP($O1861,'APOIO-DESPESAS'!$A$3:$N$962,11,FALSE)),"")</f>
        <v/>
      </c>
      <c r="K1861" s="223" t="str">
        <f>IFERROR(IF(VLOOKUP($O1861,'APOIO-DESPESAS'!$A$3:$N$962,12,FALSE)="","",VLOOKUP($O1861,'APOIO-DESPESAS'!$A$3:$N$962,12,FALSE)),"")</f>
        <v/>
      </c>
      <c r="L1861" s="223" t="str">
        <f>IFERROR(IF(VLOOKUP($O1861,'APOIO-DESPESAS'!$A$3:$N$962,13,FALSE)="","",VLOOKUP($O1861,'APOIO-DESPESAS'!$A$3:$N$962,13,FALSE)),"")</f>
        <v/>
      </c>
      <c r="M1861" s="223" t="str">
        <f>IFERROR(IF(VLOOKUP($O1861,'APOIO-DESPESAS'!$A$3:$N$962,14,FALSE)="","",VLOOKUP($O1861,'APOIO-DESPESAS'!$A$3:$N$962,14,FALSE)),"")</f>
        <v/>
      </c>
      <c r="O1861" s="223">
        <f t="shared" ref="O1861:O1924" si="29">O1860+1</f>
        <v>1859</v>
      </c>
    </row>
    <row r="1862" spans="1:15" x14ac:dyDescent="0.25">
      <c r="A1862" s="223" t="str">
        <f>IFERROR(IF(VLOOKUP($O1862,'APOIO-DESPESAS'!$A$3:$N$962,2,FALSE)="","",VLOOKUP($O1862,'APOIO-DESPESAS'!$A$3:$N$962,2,FALSE)),"")</f>
        <v/>
      </c>
      <c r="B1862" s="223" t="str">
        <f>IFERROR(IF(VLOOKUP($O1862,'APOIO-DESPESAS'!$A$3:$N$962,3,FALSE)="","",VLOOKUP($O1862,'APOIO-DESPESAS'!$A$3:$N$962,3,FALSE)),"")</f>
        <v/>
      </c>
      <c r="C1862" s="223" t="str">
        <f>IFERROR(IF(VLOOKUP($O1862,'APOIO-DESPESAS'!$A$3:$N$962,4,FALSE)="","",VLOOKUP($O1862,'APOIO-DESPESAS'!$A$3:$N$962,4,FALSE)),"")</f>
        <v/>
      </c>
      <c r="D1862" s="223" t="str">
        <f>IFERROR(IF(VLOOKUP($O1862,'APOIO-DESPESAS'!$A$3:$N$962,5,FALSE)="","",VLOOKUP($O1862,'APOIO-DESPESAS'!$A$3:$N$962,5,FALSE)),"")</f>
        <v/>
      </c>
      <c r="E1862" s="223" t="str">
        <f>IFERROR(IF(VLOOKUP($O1862,'APOIO-DESPESAS'!$A$3:$N$962,6,FALSE)="","",VLOOKUP($O1862,'APOIO-DESPESAS'!$A$3:$N$962,6,FALSE)),"")</f>
        <v/>
      </c>
      <c r="F1862" s="223" t="str">
        <f>IFERROR(IF(VLOOKUP($O1862,'APOIO-DESPESAS'!$A$3:$N$962,7,FALSE)="","",VLOOKUP($O1862,'APOIO-DESPESAS'!$A$3:$N$962,7,FALSE)),"")</f>
        <v/>
      </c>
      <c r="G1862" s="223" t="str">
        <f>IFERROR(IF(VLOOKUP($O1862,'APOIO-DESPESAS'!$A$3:$N$962,8,FALSE)="","",VLOOKUP($O1862,'APOIO-DESPESAS'!$A$3:$N$962,8,FALSE)),"")</f>
        <v/>
      </c>
      <c r="H1862" s="223" t="str">
        <f>IFERROR(IF(VLOOKUP($O1862,'APOIO-DESPESAS'!$A$3:$N$962,9,FALSE)="","",VLOOKUP($O1862,'APOIO-DESPESAS'!$A$3:$N$962,9,FALSE)),"")</f>
        <v/>
      </c>
      <c r="I1862" s="223" t="str">
        <f>IFERROR(IF(VLOOKUP($O1862,'APOIO-DESPESAS'!$A$3:$N$962,10,FALSE)="","",VLOOKUP($O1862,'APOIO-DESPESAS'!$A$3:$N$962,10,FALSE)),"")</f>
        <v/>
      </c>
      <c r="J1862" s="223" t="str">
        <f>IFERROR(IF(VLOOKUP($O1862,'APOIO-DESPESAS'!$A$3:$N$962,11,FALSE)="","",VLOOKUP($O1862,'APOIO-DESPESAS'!$A$3:$N$962,11,FALSE)),"")</f>
        <v/>
      </c>
      <c r="K1862" s="223" t="str">
        <f>IFERROR(IF(VLOOKUP($O1862,'APOIO-DESPESAS'!$A$3:$N$962,12,FALSE)="","",VLOOKUP($O1862,'APOIO-DESPESAS'!$A$3:$N$962,12,FALSE)),"")</f>
        <v/>
      </c>
      <c r="L1862" s="223" t="str">
        <f>IFERROR(IF(VLOOKUP($O1862,'APOIO-DESPESAS'!$A$3:$N$962,13,FALSE)="","",VLOOKUP($O1862,'APOIO-DESPESAS'!$A$3:$N$962,13,FALSE)),"")</f>
        <v/>
      </c>
      <c r="M1862" s="223" t="str">
        <f>IFERROR(IF(VLOOKUP($O1862,'APOIO-DESPESAS'!$A$3:$N$962,14,FALSE)="","",VLOOKUP($O1862,'APOIO-DESPESAS'!$A$3:$N$962,14,FALSE)),"")</f>
        <v/>
      </c>
      <c r="O1862" s="223">
        <f t="shared" si="29"/>
        <v>1860</v>
      </c>
    </row>
    <row r="1863" spans="1:15" x14ac:dyDescent="0.25">
      <c r="A1863" s="223" t="str">
        <f>IFERROR(IF(VLOOKUP($O1863,'APOIO-DESPESAS'!$A$3:$N$962,2,FALSE)="","",VLOOKUP($O1863,'APOIO-DESPESAS'!$A$3:$N$962,2,FALSE)),"")</f>
        <v/>
      </c>
      <c r="B1863" s="223" t="str">
        <f>IFERROR(IF(VLOOKUP($O1863,'APOIO-DESPESAS'!$A$3:$N$962,3,FALSE)="","",VLOOKUP($O1863,'APOIO-DESPESAS'!$A$3:$N$962,3,FALSE)),"")</f>
        <v/>
      </c>
      <c r="C1863" s="223" t="str">
        <f>IFERROR(IF(VLOOKUP($O1863,'APOIO-DESPESAS'!$A$3:$N$962,4,FALSE)="","",VLOOKUP($O1863,'APOIO-DESPESAS'!$A$3:$N$962,4,FALSE)),"")</f>
        <v/>
      </c>
      <c r="D1863" s="223" t="str">
        <f>IFERROR(IF(VLOOKUP($O1863,'APOIO-DESPESAS'!$A$3:$N$962,5,FALSE)="","",VLOOKUP($O1863,'APOIO-DESPESAS'!$A$3:$N$962,5,FALSE)),"")</f>
        <v/>
      </c>
      <c r="E1863" s="223" t="str">
        <f>IFERROR(IF(VLOOKUP($O1863,'APOIO-DESPESAS'!$A$3:$N$962,6,FALSE)="","",VLOOKUP($O1863,'APOIO-DESPESAS'!$A$3:$N$962,6,FALSE)),"")</f>
        <v/>
      </c>
      <c r="F1863" s="223" t="str">
        <f>IFERROR(IF(VLOOKUP($O1863,'APOIO-DESPESAS'!$A$3:$N$962,7,FALSE)="","",VLOOKUP($O1863,'APOIO-DESPESAS'!$A$3:$N$962,7,FALSE)),"")</f>
        <v/>
      </c>
      <c r="G1863" s="223" t="str">
        <f>IFERROR(IF(VLOOKUP($O1863,'APOIO-DESPESAS'!$A$3:$N$962,8,FALSE)="","",VLOOKUP($O1863,'APOIO-DESPESAS'!$A$3:$N$962,8,FALSE)),"")</f>
        <v/>
      </c>
      <c r="H1863" s="223" t="str">
        <f>IFERROR(IF(VLOOKUP($O1863,'APOIO-DESPESAS'!$A$3:$N$962,9,FALSE)="","",VLOOKUP($O1863,'APOIO-DESPESAS'!$A$3:$N$962,9,FALSE)),"")</f>
        <v/>
      </c>
      <c r="I1863" s="223" t="str">
        <f>IFERROR(IF(VLOOKUP($O1863,'APOIO-DESPESAS'!$A$3:$N$962,10,FALSE)="","",VLOOKUP($O1863,'APOIO-DESPESAS'!$A$3:$N$962,10,FALSE)),"")</f>
        <v/>
      </c>
      <c r="J1863" s="223" t="str">
        <f>IFERROR(IF(VLOOKUP($O1863,'APOIO-DESPESAS'!$A$3:$N$962,11,FALSE)="","",VLOOKUP($O1863,'APOIO-DESPESAS'!$A$3:$N$962,11,FALSE)),"")</f>
        <v/>
      </c>
      <c r="K1863" s="223" t="str">
        <f>IFERROR(IF(VLOOKUP($O1863,'APOIO-DESPESAS'!$A$3:$N$962,12,FALSE)="","",VLOOKUP($O1863,'APOIO-DESPESAS'!$A$3:$N$962,12,FALSE)),"")</f>
        <v/>
      </c>
      <c r="L1863" s="223" t="str">
        <f>IFERROR(IF(VLOOKUP($O1863,'APOIO-DESPESAS'!$A$3:$N$962,13,FALSE)="","",VLOOKUP($O1863,'APOIO-DESPESAS'!$A$3:$N$962,13,FALSE)),"")</f>
        <v/>
      </c>
      <c r="M1863" s="223" t="str">
        <f>IFERROR(IF(VLOOKUP($O1863,'APOIO-DESPESAS'!$A$3:$N$962,14,FALSE)="","",VLOOKUP($O1863,'APOIO-DESPESAS'!$A$3:$N$962,14,FALSE)),"")</f>
        <v/>
      </c>
      <c r="O1863" s="223">
        <f t="shared" si="29"/>
        <v>1861</v>
      </c>
    </row>
    <row r="1864" spans="1:15" x14ac:dyDescent="0.25">
      <c r="A1864" s="223" t="str">
        <f>IFERROR(IF(VLOOKUP($O1864,'APOIO-DESPESAS'!$A$3:$N$962,2,FALSE)="","",VLOOKUP($O1864,'APOIO-DESPESAS'!$A$3:$N$962,2,FALSE)),"")</f>
        <v/>
      </c>
      <c r="B1864" s="223" t="str">
        <f>IFERROR(IF(VLOOKUP($O1864,'APOIO-DESPESAS'!$A$3:$N$962,3,FALSE)="","",VLOOKUP($O1864,'APOIO-DESPESAS'!$A$3:$N$962,3,FALSE)),"")</f>
        <v/>
      </c>
      <c r="C1864" s="223" t="str">
        <f>IFERROR(IF(VLOOKUP($O1864,'APOIO-DESPESAS'!$A$3:$N$962,4,FALSE)="","",VLOOKUP($O1864,'APOIO-DESPESAS'!$A$3:$N$962,4,FALSE)),"")</f>
        <v/>
      </c>
      <c r="D1864" s="223" t="str">
        <f>IFERROR(IF(VLOOKUP($O1864,'APOIO-DESPESAS'!$A$3:$N$962,5,FALSE)="","",VLOOKUP($O1864,'APOIO-DESPESAS'!$A$3:$N$962,5,FALSE)),"")</f>
        <v/>
      </c>
      <c r="E1864" s="223" t="str">
        <f>IFERROR(IF(VLOOKUP($O1864,'APOIO-DESPESAS'!$A$3:$N$962,6,FALSE)="","",VLOOKUP($O1864,'APOIO-DESPESAS'!$A$3:$N$962,6,FALSE)),"")</f>
        <v/>
      </c>
      <c r="F1864" s="223" t="str">
        <f>IFERROR(IF(VLOOKUP($O1864,'APOIO-DESPESAS'!$A$3:$N$962,7,FALSE)="","",VLOOKUP($O1864,'APOIO-DESPESAS'!$A$3:$N$962,7,FALSE)),"")</f>
        <v/>
      </c>
      <c r="G1864" s="223" t="str">
        <f>IFERROR(IF(VLOOKUP($O1864,'APOIO-DESPESAS'!$A$3:$N$962,8,FALSE)="","",VLOOKUP($O1864,'APOIO-DESPESAS'!$A$3:$N$962,8,FALSE)),"")</f>
        <v/>
      </c>
      <c r="H1864" s="223" t="str">
        <f>IFERROR(IF(VLOOKUP($O1864,'APOIO-DESPESAS'!$A$3:$N$962,9,FALSE)="","",VLOOKUP($O1864,'APOIO-DESPESAS'!$A$3:$N$962,9,FALSE)),"")</f>
        <v/>
      </c>
      <c r="I1864" s="223" t="str">
        <f>IFERROR(IF(VLOOKUP($O1864,'APOIO-DESPESAS'!$A$3:$N$962,10,FALSE)="","",VLOOKUP($O1864,'APOIO-DESPESAS'!$A$3:$N$962,10,FALSE)),"")</f>
        <v/>
      </c>
      <c r="J1864" s="223" t="str">
        <f>IFERROR(IF(VLOOKUP($O1864,'APOIO-DESPESAS'!$A$3:$N$962,11,FALSE)="","",VLOOKUP($O1864,'APOIO-DESPESAS'!$A$3:$N$962,11,FALSE)),"")</f>
        <v/>
      </c>
      <c r="K1864" s="223" t="str">
        <f>IFERROR(IF(VLOOKUP($O1864,'APOIO-DESPESAS'!$A$3:$N$962,12,FALSE)="","",VLOOKUP($O1864,'APOIO-DESPESAS'!$A$3:$N$962,12,FALSE)),"")</f>
        <v/>
      </c>
      <c r="L1864" s="223" t="str">
        <f>IFERROR(IF(VLOOKUP($O1864,'APOIO-DESPESAS'!$A$3:$N$962,13,FALSE)="","",VLOOKUP($O1864,'APOIO-DESPESAS'!$A$3:$N$962,13,FALSE)),"")</f>
        <v/>
      </c>
      <c r="M1864" s="223" t="str">
        <f>IFERROR(IF(VLOOKUP($O1864,'APOIO-DESPESAS'!$A$3:$N$962,14,FALSE)="","",VLOOKUP($O1864,'APOIO-DESPESAS'!$A$3:$N$962,14,FALSE)),"")</f>
        <v/>
      </c>
      <c r="O1864" s="223">
        <f t="shared" si="29"/>
        <v>1862</v>
      </c>
    </row>
    <row r="1865" spans="1:15" x14ac:dyDescent="0.25">
      <c r="A1865" s="223" t="str">
        <f>IFERROR(IF(VLOOKUP($O1865,'APOIO-DESPESAS'!$A$3:$N$962,2,FALSE)="","",VLOOKUP($O1865,'APOIO-DESPESAS'!$A$3:$N$962,2,FALSE)),"")</f>
        <v/>
      </c>
      <c r="B1865" s="223" t="str">
        <f>IFERROR(IF(VLOOKUP($O1865,'APOIO-DESPESAS'!$A$3:$N$962,3,FALSE)="","",VLOOKUP($O1865,'APOIO-DESPESAS'!$A$3:$N$962,3,FALSE)),"")</f>
        <v/>
      </c>
      <c r="C1865" s="223" t="str">
        <f>IFERROR(IF(VLOOKUP($O1865,'APOIO-DESPESAS'!$A$3:$N$962,4,FALSE)="","",VLOOKUP($O1865,'APOIO-DESPESAS'!$A$3:$N$962,4,FALSE)),"")</f>
        <v/>
      </c>
      <c r="D1865" s="223" t="str">
        <f>IFERROR(IF(VLOOKUP($O1865,'APOIO-DESPESAS'!$A$3:$N$962,5,FALSE)="","",VLOOKUP($O1865,'APOIO-DESPESAS'!$A$3:$N$962,5,FALSE)),"")</f>
        <v/>
      </c>
      <c r="E1865" s="223" t="str">
        <f>IFERROR(IF(VLOOKUP($O1865,'APOIO-DESPESAS'!$A$3:$N$962,6,FALSE)="","",VLOOKUP($O1865,'APOIO-DESPESAS'!$A$3:$N$962,6,FALSE)),"")</f>
        <v/>
      </c>
      <c r="F1865" s="223" t="str">
        <f>IFERROR(IF(VLOOKUP($O1865,'APOIO-DESPESAS'!$A$3:$N$962,7,FALSE)="","",VLOOKUP($O1865,'APOIO-DESPESAS'!$A$3:$N$962,7,FALSE)),"")</f>
        <v/>
      </c>
      <c r="G1865" s="223" t="str">
        <f>IFERROR(IF(VLOOKUP($O1865,'APOIO-DESPESAS'!$A$3:$N$962,8,FALSE)="","",VLOOKUP($O1865,'APOIO-DESPESAS'!$A$3:$N$962,8,FALSE)),"")</f>
        <v/>
      </c>
      <c r="H1865" s="223" t="str">
        <f>IFERROR(IF(VLOOKUP($O1865,'APOIO-DESPESAS'!$A$3:$N$962,9,FALSE)="","",VLOOKUP($O1865,'APOIO-DESPESAS'!$A$3:$N$962,9,FALSE)),"")</f>
        <v/>
      </c>
      <c r="I1865" s="223" t="str">
        <f>IFERROR(IF(VLOOKUP($O1865,'APOIO-DESPESAS'!$A$3:$N$962,10,FALSE)="","",VLOOKUP($O1865,'APOIO-DESPESAS'!$A$3:$N$962,10,FALSE)),"")</f>
        <v/>
      </c>
      <c r="J1865" s="223" t="str">
        <f>IFERROR(IF(VLOOKUP($O1865,'APOIO-DESPESAS'!$A$3:$N$962,11,FALSE)="","",VLOOKUP($O1865,'APOIO-DESPESAS'!$A$3:$N$962,11,FALSE)),"")</f>
        <v/>
      </c>
      <c r="K1865" s="223" t="str">
        <f>IFERROR(IF(VLOOKUP($O1865,'APOIO-DESPESAS'!$A$3:$N$962,12,FALSE)="","",VLOOKUP($O1865,'APOIO-DESPESAS'!$A$3:$N$962,12,FALSE)),"")</f>
        <v/>
      </c>
      <c r="L1865" s="223" t="str">
        <f>IFERROR(IF(VLOOKUP($O1865,'APOIO-DESPESAS'!$A$3:$N$962,13,FALSE)="","",VLOOKUP($O1865,'APOIO-DESPESAS'!$A$3:$N$962,13,FALSE)),"")</f>
        <v/>
      </c>
      <c r="M1865" s="223" t="str">
        <f>IFERROR(IF(VLOOKUP($O1865,'APOIO-DESPESAS'!$A$3:$N$962,14,FALSE)="","",VLOOKUP($O1865,'APOIO-DESPESAS'!$A$3:$N$962,14,FALSE)),"")</f>
        <v/>
      </c>
      <c r="O1865" s="223">
        <f t="shared" si="29"/>
        <v>1863</v>
      </c>
    </row>
    <row r="1866" spans="1:15" x14ac:dyDescent="0.25">
      <c r="A1866" s="223" t="str">
        <f>IFERROR(IF(VLOOKUP($O1866,'APOIO-DESPESAS'!$A$3:$N$962,2,FALSE)="","",VLOOKUP($O1866,'APOIO-DESPESAS'!$A$3:$N$962,2,FALSE)),"")</f>
        <v/>
      </c>
      <c r="B1866" s="223" t="str">
        <f>IFERROR(IF(VLOOKUP($O1866,'APOIO-DESPESAS'!$A$3:$N$962,3,FALSE)="","",VLOOKUP($O1866,'APOIO-DESPESAS'!$A$3:$N$962,3,FALSE)),"")</f>
        <v/>
      </c>
      <c r="C1866" s="223" t="str">
        <f>IFERROR(IF(VLOOKUP($O1866,'APOIO-DESPESAS'!$A$3:$N$962,4,FALSE)="","",VLOOKUP($O1866,'APOIO-DESPESAS'!$A$3:$N$962,4,FALSE)),"")</f>
        <v/>
      </c>
      <c r="D1866" s="223" t="str">
        <f>IFERROR(IF(VLOOKUP($O1866,'APOIO-DESPESAS'!$A$3:$N$962,5,FALSE)="","",VLOOKUP($O1866,'APOIO-DESPESAS'!$A$3:$N$962,5,FALSE)),"")</f>
        <v/>
      </c>
      <c r="E1866" s="223" t="str">
        <f>IFERROR(IF(VLOOKUP($O1866,'APOIO-DESPESAS'!$A$3:$N$962,6,FALSE)="","",VLOOKUP($O1866,'APOIO-DESPESAS'!$A$3:$N$962,6,FALSE)),"")</f>
        <v/>
      </c>
      <c r="F1866" s="223" t="str">
        <f>IFERROR(IF(VLOOKUP($O1866,'APOIO-DESPESAS'!$A$3:$N$962,7,FALSE)="","",VLOOKUP($O1866,'APOIO-DESPESAS'!$A$3:$N$962,7,FALSE)),"")</f>
        <v/>
      </c>
      <c r="G1866" s="223" t="str">
        <f>IFERROR(IF(VLOOKUP($O1866,'APOIO-DESPESAS'!$A$3:$N$962,8,FALSE)="","",VLOOKUP($O1866,'APOIO-DESPESAS'!$A$3:$N$962,8,FALSE)),"")</f>
        <v/>
      </c>
      <c r="H1866" s="223" t="str">
        <f>IFERROR(IF(VLOOKUP($O1866,'APOIO-DESPESAS'!$A$3:$N$962,9,FALSE)="","",VLOOKUP($O1866,'APOIO-DESPESAS'!$A$3:$N$962,9,FALSE)),"")</f>
        <v/>
      </c>
      <c r="I1866" s="223" t="str">
        <f>IFERROR(IF(VLOOKUP($O1866,'APOIO-DESPESAS'!$A$3:$N$962,10,FALSE)="","",VLOOKUP($O1866,'APOIO-DESPESAS'!$A$3:$N$962,10,FALSE)),"")</f>
        <v/>
      </c>
      <c r="J1866" s="223" t="str">
        <f>IFERROR(IF(VLOOKUP($O1866,'APOIO-DESPESAS'!$A$3:$N$962,11,FALSE)="","",VLOOKUP($O1866,'APOIO-DESPESAS'!$A$3:$N$962,11,FALSE)),"")</f>
        <v/>
      </c>
      <c r="K1866" s="223" t="str">
        <f>IFERROR(IF(VLOOKUP($O1866,'APOIO-DESPESAS'!$A$3:$N$962,12,FALSE)="","",VLOOKUP($O1866,'APOIO-DESPESAS'!$A$3:$N$962,12,FALSE)),"")</f>
        <v/>
      </c>
      <c r="L1866" s="223" t="str">
        <f>IFERROR(IF(VLOOKUP($O1866,'APOIO-DESPESAS'!$A$3:$N$962,13,FALSE)="","",VLOOKUP($O1866,'APOIO-DESPESAS'!$A$3:$N$962,13,FALSE)),"")</f>
        <v/>
      </c>
      <c r="M1866" s="223" t="str">
        <f>IFERROR(IF(VLOOKUP($O1866,'APOIO-DESPESAS'!$A$3:$N$962,14,FALSE)="","",VLOOKUP($O1866,'APOIO-DESPESAS'!$A$3:$N$962,14,FALSE)),"")</f>
        <v/>
      </c>
      <c r="O1866" s="223">
        <f t="shared" si="29"/>
        <v>1864</v>
      </c>
    </row>
    <row r="1867" spans="1:15" x14ac:dyDescent="0.25">
      <c r="A1867" s="223" t="str">
        <f>IFERROR(IF(VLOOKUP($O1867,'APOIO-DESPESAS'!$A$3:$N$962,2,FALSE)="","",VLOOKUP($O1867,'APOIO-DESPESAS'!$A$3:$N$962,2,FALSE)),"")</f>
        <v/>
      </c>
      <c r="B1867" s="223" t="str">
        <f>IFERROR(IF(VLOOKUP($O1867,'APOIO-DESPESAS'!$A$3:$N$962,3,FALSE)="","",VLOOKUP($O1867,'APOIO-DESPESAS'!$A$3:$N$962,3,FALSE)),"")</f>
        <v/>
      </c>
      <c r="C1867" s="223" t="str">
        <f>IFERROR(IF(VLOOKUP($O1867,'APOIO-DESPESAS'!$A$3:$N$962,4,FALSE)="","",VLOOKUP($O1867,'APOIO-DESPESAS'!$A$3:$N$962,4,FALSE)),"")</f>
        <v/>
      </c>
      <c r="D1867" s="223" t="str">
        <f>IFERROR(IF(VLOOKUP($O1867,'APOIO-DESPESAS'!$A$3:$N$962,5,FALSE)="","",VLOOKUP($O1867,'APOIO-DESPESAS'!$A$3:$N$962,5,FALSE)),"")</f>
        <v/>
      </c>
      <c r="E1867" s="223" t="str">
        <f>IFERROR(IF(VLOOKUP($O1867,'APOIO-DESPESAS'!$A$3:$N$962,6,FALSE)="","",VLOOKUP($O1867,'APOIO-DESPESAS'!$A$3:$N$962,6,FALSE)),"")</f>
        <v/>
      </c>
      <c r="F1867" s="223" t="str">
        <f>IFERROR(IF(VLOOKUP($O1867,'APOIO-DESPESAS'!$A$3:$N$962,7,FALSE)="","",VLOOKUP($O1867,'APOIO-DESPESAS'!$A$3:$N$962,7,FALSE)),"")</f>
        <v/>
      </c>
      <c r="G1867" s="223" t="str">
        <f>IFERROR(IF(VLOOKUP($O1867,'APOIO-DESPESAS'!$A$3:$N$962,8,FALSE)="","",VLOOKUP($O1867,'APOIO-DESPESAS'!$A$3:$N$962,8,FALSE)),"")</f>
        <v/>
      </c>
      <c r="H1867" s="223" t="str">
        <f>IFERROR(IF(VLOOKUP($O1867,'APOIO-DESPESAS'!$A$3:$N$962,9,FALSE)="","",VLOOKUP($O1867,'APOIO-DESPESAS'!$A$3:$N$962,9,FALSE)),"")</f>
        <v/>
      </c>
      <c r="I1867" s="223" t="str">
        <f>IFERROR(IF(VLOOKUP($O1867,'APOIO-DESPESAS'!$A$3:$N$962,10,FALSE)="","",VLOOKUP($O1867,'APOIO-DESPESAS'!$A$3:$N$962,10,FALSE)),"")</f>
        <v/>
      </c>
      <c r="J1867" s="223" t="str">
        <f>IFERROR(IF(VLOOKUP($O1867,'APOIO-DESPESAS'!$A$3:$N$962,11,FALSE)="","",VLOOKUP($O1867,'APOIO-DESPESAS'!$A$3:$N$962,11,FALSE)),"")</f>
        <v/>
      </c>
      <c r="K1867" s="223" t="str">
        <f>IFERROR(IF(VLOOKUP($O1867,'APOIO-DESPESAS'!$A$3:$N$962,12,FALSE)="","",VLOOKUP($O1867,'APOIO-DESPESAS'!$A$3:$N$962,12,FALSE)),"")</f>
        <v/>
      </c>
      <c r="L1867" s="223" t="str">
        <f>IFERROR(IF(VLOOKUP($O1867,'APOIO-DESPESAS'!$A$3:$N$962,13,FALSE)="","",VLOOKUP($O1867,'APOIO-DESPESAS'!$A$3:$N$962,13,FALSE)),"")</f>
        <v/>
      </c>
      <c r="M1867" s="223" t="str">
        <f>IFERROR(IF(VLOOKUP($O1867,'APOIO-DESPESAS'!$A$3:$N$962,14,FALSE)="","",VLOOKUP($O1867,'APOIO-DESPESAS'!$A$3:$N$962,14,FALSE)),"")</f>
        <v/>
      </c>
      <c r="O1867" s="223">
        <f t="shared" si="29"/>
        <v>1865</v>
      </c>
    </row>
    <row r="1868" spans="1:15" x14ac:dyDescent="0.25">
      <c r="A1868" s="223" t="str">
        <f>IFERROR(IF(VLOOKUP($O1868,'APOIO-DESPESAS'!$A$3:$N$962,2,FALSE)="","",VLOOKUP($O1868,'APOIO-DESPESAS'!$A$3:$N$962,2,FALSE)),"")</f>
        <v/>
      </c>
      <c r="B1868" s="223" t="str">
        <f>IFERROR(IF(VLOOKUP($O1868,'APOIO-DESPESAS'!$A$3:$N$962,3,FALSE)="","",VLOOKUP($O1868,'APOIO-DESPESAS'!$A$3:$N$962,3,FALSE)),"")</f>
        <v/>
      </c>
      <c r="C1868" s="223" t="str">
        <f>IFERROR(IF(VLOOKUP($O1868,'APOIO-DESPESAS'!$A$3:$N$962,4,FALSE)="","",VLOOKUP($O1868,'APOIO-DESPESAS'!$A$3:$N$962,4,FALSE)),"")</f>
        <v/>
      </c>
      <c r="D1868" s="223" t="str">
        <f>IFERROR(IF(VLOOKUP($O1868,'APOIO-DESPESAS'!$A$3:$N$962,5,FALSE)="","",VLOOKUP($O1868,'APOIO-DESPESAS'!$A$3:$N$962,5,FALSE)),"")</f>
        <v/>
      </c>
      <c r="E1868" s="223" t="str">
        <f>IFERROR(IF(VLOOKUP($O1868,'APOIO-DESPESAS'!$A$3:$N$962,6,FALSE)="","",VLOOKUP($O1868,'APOIO-DESPESAS'!$A$3:$N$962,6,FALSE)),"")</f>
        <v/>
      </c>
      <c r="F1868" s="223" t="str">
        <f>IFERROR(IF(VLOOKUP($O1868,'APOIO-DESPESAS'!$A$3:$N$962,7,FALSE)="","",VLOOKUP($O1868,'APOIO-DESPESAS'!$A$3:$N$962,7,FALSE)),"")</f>
        <v/>
      </c>
      <c r="G1868" s="223" t="str">
        <f>IFERROR(IF(VLOOKUP($O1868,'APOIO-DESPESAS'!$A$3:$N$962,8,FALSE)="","",VLOOKUP($O1868,'APOIO-DESPESAS'!$A$3:$N$962,8,FALSE)),"")</f>
        <v/>
      </c>
      <c r="H1868" s="223" t="str">
        <f>IFERROR(IF(VLOOKUP($O1868,'APOIO-DESPESAS'!$A$3:$N$962,9,FALSE)="","",VLOOKUP($O1868,'APOIO-DESPESAS'!$A$3:$N$962,9,FALSE)),"")</f>
        <v/>
      </c>
      <c r="I1868" s="223" t="str">
        <f>IFERROR(IF(VLOOKUP($O1868,'APOIO-DESPESAS'!$A$3:$N$962,10,FALSE)="","",VLOOKUP($O1868,'APOIO-DESPESAS'!$A$3:$N$962,10,FALSE)),"")</f>
        <v/>
      </c>
      <c r="J1868" s="223" t="str">
        <f>IFERROR(IF(VLOOKUP($O1868,'APOIO-DESPESAS'!$A$3:$N$962,11,FALSE)="","",VLOOKUP($O1868,'APOIO-DESPESAS'!$A$3:$N$962,11,FALSE)),"")</f>
        <v/>
      </c>
      <c r="K1868" s="223" t="str">
        <f>IFERROR(IF(VLOOKUP($O1868,'APOIO-DESPESAS'!$A$3:$N$962,12,FALSE)="","",VLOOKUP($O1868,'APOIO-DESPESAS'!$A$3:$N$962,12,FALSE)),"")</f>
        <v/>
      </c>
      <c r="L1868" s="223" t="str">
        <f>IFERROR(IF(VLOOKUP($O1868,'APOIO-DESPESAS'!$A$3:$N$962,13,FALSE)="","",VLOOKUP($O1868,'APOIO-DESPESAS'!$A$3:$N$962,13,FALSE)),"")</f>
        <v/>
      </c>
      <c r="M1868" s="223" t="str">
        <f>IFERROR(IF(VLOOKUP($O1868,'APOIO-DESPESAS'!$A$3:$N$962,14,FALSE)="","",VLOOKUP($O1868,'APOIO-DESPESAS'!$A$3:$N$962,14,FALSE)),"")</f>
        <v/>
      </c>
      <c r="O1868" s="223">
        <f t="shared" si="29"/>
        <v>1866</v>
      </c>
    </row>
    <row r="1869" spans="1:15" x14ac:dyDescent="0.25">
      <c r="A1869" s="223" t="str">
        <f>IFERROR(IF(VLOOKUP($O1869,'APOIO-DESPESAS'!$A$3:$N$962,2,FALSE)="","",VLOOKUP($O1869,'APOIO-DESPESAS'!$A$3:$N$962,2,FALSE)),"")</f>
        <v/>
      </c>
      <c r="B1869" s="223" t="str">
        <f>IFERROR(IF(VLOOKUP($O1869,'APOIO-DESPESAS'!$A$3:$N$962,3,FALSE)="","",VLOOKUP($O1869,'APOIO-DESPESAS'!$A$3:$N$962,3,FALSE)),"")</f>
        <v/>
      </c>
      <c r="C1869" s="223" t="str">
        <f>IFERROR(IF(VLOOKUP($O1869,'APOIO-DESPESAS'!$A$3:$N$962,4,FALSE)="","",VLOOKUP($O1869,'APOIO-DESPESAS'!$A$3:$N$962,4,FALSE)),"")</f>
        <v/>
      </c>
      <c r="D1869" s="223" t="str">
        <f>IFERROR(IF(VLOOKUP($O1869,'APOIO-DESPESAS'!$A$3:$N$962,5,FALSE)="","",VLOOKUP($O1869,'APOIO-DESPESAS'!$A$3:$N$962,5,FALSE)),"")</f>
        <v/>
      </c>
      <c r="E1869" s="223" t="str">
        <f>IFERROR(IF(VLOOKUP($O1869,'APOIO-DESPESAS'!$A$3:$N$962,6,FALSE)="","",VLOOKUP($O1869,'APOIO-DESPESAS'!$A$3:$N$962,6,FALSE)),"")</f>
        <v/>
      </c>
      <c r="F1869" s="223" t="str">
        <f>IFERROR(IF(VLOOKUP($O1869,'APOIO-DESPESAS'!$A$3:$N$962,7,FALSE)="","",VLOOKUP($O1869,'APOIO-DESPESAS'!$A$3:$N$962,7,FALSE)),"")</f>
        <v/>
      </c>
      <c r="G1869" s="223" t="str">
        <f>IFERROR(IF(VLOOKUP($O1869,'APOIO-DESPESAS'!$A$3:$N$962,8,FALSE)="","",VLOOKUP($O1869,'APOIO-DESPESAS'!$A$3:$N$962,8,FALSE)),"")</f>
        <v/>
      </c>
      <c r="H1869" s="223" t="str">
        <f>IFERROR(IF(VLOOKUP($O1869,'APOIO-DESPESAS'!$A$3:$N$962,9,FALSE)="","",VLOOKUP($O1869,'APOIO-DESPESAS'!$A$3:$N$962,9,FALSE)),"")</f>
        <v/>
      </c>
      <c r="I1869" s="223" t="str">
        <f>IFERROR(IF(VLOOKUP($O1869,'APOIO-DESPESAS'!$A$3:$N$962,10,FALSE)="","",VLOOKUP($O1869,'APOIO-DESPESAS'!$A$3:$N$962,10,FALSE)),"")</f>
        <v/>
      </c>
      <c r="J1869" s="223" t="str">
        <f>IFERROR(IF(VLOOKUP($O1869,'APOIO-DESPESAS'!$A$3:$N$962,11,FALSE)="","",VLOOKUP($O1869,'APOIO-DESPESAS'!$A$3:$N$962,11,FALSE)),"")</f>
        <v/>
      </c>
      <c r="K1869" s="223" t="str">
        <f>IFERROR(IF(VLOOKUP($O1869,'APOIO-DESPESAS'!$A$3:$N$962,12,FALSE)="","",VLOOKUP($O1869,'APOIO-DESPESAS'!$A$3:$N$962,12,FALSE)),"")</f>
        <v/>
      </c>
      <c r="L1869" s="223" t="str">
        <f>IFERROR(IF(VLOOKUP($O1869,'APOIO-DESPESAS'!$A$3:$N$962,13,FALSE)="","",VLOOKUP($O1869,'APOIO-DESPESAS'!$A$3:$N$962,13,FALSE)),"")</f>
        <v/>
      </c>
      <c r="M1869" s="223" t="str">
        <f>IFERROR(IF(VLOOKUP($O1869,'APOIO-DESPESAS'!$A$3:$N$962,14,FALSE)="","",VLOOKUP($O1869,'APOIO-DESPESAS'!$A$3:$N$962,14,FALSE)),"")</f>
        <v/>
      </c>
      <c r="O1869" s="223">
        <f t="shared" si="29"/>
        <v>1867</v>
      </c>
    </row>
    <row r="1870" spans="1:15" x14ac:dyDescent="0.25">
      <c r="A1870" s="223" t="str">
        <f>IFERROR(IF(VLOOKUP($O1870,'APOIO-DESPESAS'!$A$3:$N$962,2,FALSE)="","",VLOOKUP($O1870,'APOIO-DESPESAS'!$A$3:$N$962,2,FALSE)),"")</f>
        <v/>
      </c>
      <c r="B1870" s="223" t="str">
        <f>IFERROR(IF(VLOOKUP($O1870,'APOIO-DESPESAS'!$A$3:$N$962,3,FALSE)="","",VLOOKUP($O1870,'APOIO-DESPESAS'!$A$3:$N$962,3,FALSE)),"")</f>
        <v/>
      </c>
      <c r="C1870" s="223" t="str">
        <f>IFERROR(IF(VLOOKUP($O1870,'APOIO-DESPESAS'!$A$3:$N$962,4,FALSE)="","",VLOOKUP($O1870,'APOIO-DESPESAS'!$A$3:$N$962,4,FALSE)),"")</f>
        <v/>
      </c>
      <c r="D1870" s="223" t="str">
        <f>IFERROR(IF(VLOOKUP($O1870,'APOIO-DESPESAS'!$A$3:$N$962,5,FALSE)="","",VLOOKUP($O1870,'APOIO-DESPESAS'!$A$3:$N$962,5,FALSE)),"")</f>
        <v/>
      </c>
      <c r="E1870" s="223" t="str">
        <f>IFERROR(IF(VLOOKUP($O1870,'APOIO-DESPESAS'!$A$3:$N$962,6,FALSE)="","",VLOOKUP($O1870,'APOIO-DESPESAS'!$A$3:$N$962,6,FALSE)),"")</f>
        <v/>
      </c>
      <c r="F1870" s="223" t="str">
        <f>IFERROR(IF(VLOOKUP($O1870,'APOIO-DESPESAS'!$A$3:$N$962,7,FALSE)="","",VLOOKUP($O1870,'APOIO-DESPESAS'!$A$3:$N$962,7,FALSE)),"")</f>
        <v/>
      </c>
      <c r="G1870" s="223" t="str">
        <f>IFERROR(IF(VLOOKUP($O1870,'APOIO-DESPESAS'!$A$3:$N$962,8,FALSE)="","",VLOOKUP($O1870,'APOIO-DESPESAS'!$A$3:$N$962,8,FALSE)),"")</f>
        <v/>
      </c>
      <c r="H1870" s="223" t="str">
        <f>IFERROR(IF(VLOOKUP($O1870,'APOIO-DESPESAS'!$A$3:$N$962,9,FALSE)="","",VLOOKUP($O1870,'APOIO-DESPESAS'!$A$3:$N$962,9,FALSE)),"")</f>
        <v/>
      </c>
      <c r="I1870" s="223" t="str">
        <f>IFERROR(IF(VLOOKUP($O1870,'APOIO-DESPESAS'!$A$3:$N$962,10,FALSE)="","",VLOOKUP($O1870,'APOIO-DESPESAS'!$A$3:$N$962,10,FALSE)),"")</f>
        <v/>
      </c>
      <c r="J1870" s="223" t="str">
        <f>IFERROR(IF(VLOOKUP($O1870,'APOIO-DESPESAS'!$A$3:$N$962,11,FALSE)="","",VLOOKUP($O1870,'APOIO-DESPESAS'!$A$3:$N$962,11,FALSE)),"")</f>
        <v/>
      </c>
      <c r="K1870" s="223" t="str">
        <f>IFERROR(IF(VLOOKUP($O1870,'APOIO-DESPESAS'!$A$3:$N$962,12,FALSE)="","",VLOOKUP($O1870,'APOIO-DESPESAS'!$A$3:$N$962,12,FALSE)),"")</f>
        <v/>
      </c>
      <c r="L1870" s="223" t="str">
        <f>IFERROR(IF(VLOOKUP($O1870,'APOIO-DESPESAS'!$A$3:$N$962,13,FALSE)="","",VLOOKUP($O1870,'APOIO-DESPESAS'!$A$3:$N$962,13,FALSE)),"")</f>
        <v/>
      </c>
      <c r="M1870" s="223" t="str">
        <f>IFERROR(IF(VLOOKUP($O1870,'APOIO-DESPESAS'!$A$3:$N$962,14,FALSE)="","",VLOOKUP($O1870,'APOIO-DESPESAS'!$A$3:$N$962,14,FALSE)),"")</f>
        <v/>
      </c>
      <c r="O1870" s="223">
        <f t="shared" si="29"/>
        <v>1868</v>
      </c>
    </row>
    <row r="1871" spans="1:15" x14ac:dyDescent="0.25">
      <c r="A1871" s="223" t="str">
        <f>IFERROR(IF(VLOOKUP($O1871,'APOIO-DESPESAS'!$A$3:$N$962,2,FALSE)="","",VLOOKUP($O1871,'APOIO-DESPESAS'!$A$3:$N$962,2,FALSE)),"")</f>
        <v/>
      </c>
      <c r="B1871" s="223" t="str">
        <f>IFERROR(IF(VLOOKUP($O1871,'APOIO-DESPESAS'!$A$3:$N$962,3,FALSE)="","",VLOOKUP($O1871,'APOIO-DESPESAS'!$A$3:$N$962,3,FALSE)),"")</f>
        <v/>
      </c>
      <c r="C1871" s="223" t="str">
        <f>IFERROR(IF(VLOOKUP($O1871,'APOIO-DESPESAS'!$A$3:$N$962,4,FALSE)="","",VLOOKUP($O1871,'APOIO-DESPESAS'!$A$3:$N$962,4,FALSE)),"")</f>
        <v/>
      </c>
      <c r="D1871" s="223" t="str">
        <f>IFERROR(IF(VLOOKUP($O1871,'APOIO-DESPESAS'!$A$3:$N$962,5,FALSE)="","",VLOOKUP($O1871,'APOIO-DESPESAS'!$A$3:$N$962,5,FALSE)),"")</f>
        <v/>
      </c>
      <c r="E1871" s="223" t="str">
        <f>IFERROR(IF(VLOOKUP($O1871,'APOIO-DESPESAS'!$A$3:$N$962,6,FALSE)="","",VLOOKUP($O1871,'APOIO-DESPESAS'!$A$3:$N$962,6,FALSE)),"")</f>
        <v/>
      </c>
      <c r="F1871" s="223" t="str">
        <f>IFERROR(IF(VLOOKUP($O1871,'APOIO-DESPESAS'!$A$3:$N$962,7,FALSE)="","",VLOOKUP($O1871,'APOIO-DESPESAS'!$A$3:$N$962,7,FALSE)),"")</f>
        <v/>
      </c>
      <c r="G1871" s="223" t="str">
        <f>IFERROR(IF(VLOOKUP($O1871,'APOIO-DESPESAS'!$A$3:$N$962,8,FALSE)="","",VLOOKUP($O1871,'APOIO-DESPESAS'!$A$3:$N$962,8,FALSE)),"")</f>
        <v/>
      </c>
      <c r="H1871" s="223" t="str">
        <f>IFERROR(IF(VLOOKUP($O1871,'APOIO-DESPESAS'!$A$3:$N$962,9,FALSE)="","",VLOOKUP($O1871,'APOIO-DESPESAS'!$A$3:$N$962,9,FALSE)),"")</f>
        <v/>
      </c>
      <c r="I1871" s="223" t="str">
        <f>IFERROR(IF(VLOOKUP($O1871,'APOIO-DESPESAS'!$A$3:$N$962,10,FALSE)="","",VLOOKUP($O1871,'APOIO-DESPESAS'!$A$3:$N$962,10,FALSE)),"")</f>
        <v/>
      </c>
      <c r="J1871" s="223" t="str">
        <f>IFERROR(IF(VLOOKUP($O1871,'APOIO-DESPESAS'!$A$3:$N$962,11,FALSE)="","",VLOOKUP($O1871,'APOIO-DESPESAS'!$A$3:$N$962,11,FALSE)),"")</f>
        <v/>
      </c>
      <c r="K1871" s="223" t="str">
        <f>IFERROR(IF(VLOOKUP($O1871,'APOIO-DESPESAS'!$A$3:$N$962,12,FALSE)="","",VLOOKUP($O1871,'APOIO-DESPESAS'!$A$3:$N$962,12,FALSE)),"")</f>
        <v/>
      </c>
      <c r="L1871" s="223" t="str">
        <f>IFERROR(IF(VLOOKUP($O1871,'APOIO-DESPESAS'!$A$3:$N$962,13,FALSE)="","",VLOOKUP($O1871,'APOIO-DESPESAS'!$A$3:$N$962,13,FALSE)),"")</f>
        <v/>
      </c>
      <c r="M1871" s="223" t="str">
        <f>IFERROR(IF(VLOOKUP($O1871,'APOIO-DESPESAS'!$A$3:$N$962,14,FALSE)="","",VLOOKUP($O1871,'APOIO-DESPESAS'!$A$3:$N$962,14,FALSE)),"")</f>
        <v/>
      </c>
      <c r="O1871" s="223">
        <f t="shared" si="29"/>
        <v>1869</v>
      </c>
    </row>
    <row r="1872" spans="1:15" x14ac:dyDescent="0.25">
      <c r="A1872" s="223" t="str">
        <f>IFERROR(IF(VLOOKUP($O1872,'APOIO-DESPESAS'!$A$3:$N$962,2,FALSE)="","",VLOOKUP($O1872,'APOIO-DESPESAS'!$A$3:$N$962,2,FALSE)),"")</f>
        <v/>
      </c>
      <c r="B1872" s="223" t="str">
        <f>IFERROR(IF(VLOOKUP($O1872,'APOIO-DESPESAS'!$A$3:$N$962,3,FALSE)="","",VLOOKUP($O1872,'APOIO-DESPESAS'!$A$3:$N$962,3,FALSE)),"")</f>
        <v/>
      </c>
      <c r="C1872" s="223" t="str">
        <f>IFERROR(IF(VLOOKUP($O1872,'APOIO-DESPESAS'!$A$3:$N$962,4,FALSE)="","",VLOOKUP($O1872,'APOIO-DESPESAS'!$A$3:$N$962,4,FALSE)),"")</f>
        <v/>
      </c>
      <c r="D1872" s="223" t="str">
        <f>IFERROR(IF(VLOOKUP($O1872,'APOIO-DESPESAS'!$A$3:$N$962,5,FALSE)="","",VLOOKUP($O1872,'APOIO-DESPESAS'!$A$3:$N$962,5,FALSE)),"")</f>
        <v/>
      </c>
      <c r="E1872" s="223" t="str">
        <f>IFERROR(IF(VLOOKUP($O1872,'APOIO-DESPESAS'!$A$3:$N$962,6,FALSE)="","",VLOOKUP($O1872,'APOIO-DESPESAS'!$A$3:$N$962,6,FALSE)),"")</f>
        <v/>
      </c>
      <c r="F1872" s="223" t="str">
        <f>IFERROR(IF(VLOOKUP($O1872,'APOIO-DESPESAS'!$A$3:$N$962,7,FALSE)="","",VLOOKUP($O1872,'APOIO-DESPESAS'!$A$3:$N$962,7,FALSE)),"")</f>
        <v/>
      </c>
      <c r="G1872" s="223" t="str">
        <f>IFERROR(IF(VLOOKUP($O1872,'APOIO-DESPESAS'!$A$3:$N$962,8,FALSE)="","",VLOOKUP($O1872,'APOIO-DESPESAS'!$A$3:$N$962,8,FALSE)),"")</f>
        <v/>
      </c>
      <c r="H1872" s="223" t="str">
        <f>IFERROR(IF(VLOOKUP($O1872,'APOIO-DESPESAS'!$A$3:$N$962,9,FALSE)="","",VLOOKUP($O1872,'APOIO-DESPESAS'!$A$3:$N$962,9,FALSE)),"")</f>
        <v/>
      </c>
      <c r="I1872" s="223" t="str">
        <f>IFERROR(IF(VLOOKUP($O1872,'APOIO-DESPESAS'!$A$3:$N$962,10,FALSE)="","",VLOOKUP($O1872,'APOIO-DESPESAS'!$A$3:$N$962,10,FALSE)),"")</f>
        <v/>
      </c>
      <c r="J1872" s="223" t="str">
        <f>IFERROR(IF(VLOOKUP($O1872,'APOIO-DESPESAS'!$A$3:$N$962,11,FALSE)="","",VLOOKUP($O1872,'APOIO-DESPESAS'!$A$3:$N$962,11,FALSE)),"")</f>
        <v/>
      </c>
      <c r="K1872" s="223" t="str">
        <f>IFERROR(IF(VLOOKUP($O1872,'APOIO-DESPESAS'!$A$3:$N$962,12,FALSE)="","",VLOOKUP($O1872,'APOIO-DESPESAS'!$A$3:$N$962,12,FALSE)),"")</f>
        <v/>
      </c>
      <c r="L1872" s="223" t="str">
        <f>IFERROR(IF(VLOOKUP($O1872,'APOIO-DESPESAS'!$A$3:$N$962,13,FALSE)="","",VLOOKUP($O1872,'APOIO-DESPESAS'!$A$3:$N$962,13,FALSE)),"")</f>
        <v/>
      </c>
      <c r="M1872" s="223" t="str">
        <f>IFERROR(IF(VLOOKUP($O1872,'APOIO-DESPESAS'!$A$3:$N$962,14,FALSE)="","",VLOOKUP($O1872,'APOIO-DESPESAS'!$A$3:$N$962,14,FALSE)),"")</f>
        <v/>
      </c>
      <c r="O1872" s="223">
        <f t="shared" si="29"/>
        <v>1870</v>
      </c>
    </row>
    <row r="1873" spans="1:15" x14ac:dyDescent="0.25">
      <c r="A1873" s="223" t="str">
        <f>IFERROR(IF(VLOOKUP($O1873,'APOIO-DESPESAS'!$A$3:$N$962,2,FALSE)="","",VLOOKUP($O1873,'APOIO-DESPESAS'!$A$3:$N$962,2,FALSE)),"")</f>
        <v/>
      </c>
      <c r="B1873" s="223" t="str">
        <f>IFERROR(IF(VLOOKUP($O1873,'APOIO-DESPESAS'!$A$3:$N$962,3,FALSE)="","",VLOOKUP($O1873,'APOIO-DESPESAS'!$A$3:$N$962,3,FALSE)),"")</f>
        <v/>
      </c>
      <c r="C1873" s="223" t="str">
        <f>IFERROR(IF(VLOOKUP($O1873,'APOIO-DESPESAS'!$A$3:$N$962,4,FALSE)="","",VLOOKUP($O1873,'APOIO-DESPESAS'!$A$3:$N$962,4,FALSE)),"")</f>
        <v/>
      </c>
      <c r="D1873" s="223" t="str">
        <f>IFERROR(IF(VLOOKUP($O1873,'APOIO-DESPESAS'!$A$3:$N$962,5,FALSE)="","",VLOOKUP($O1873,'APOIO-DESPESAS'!$A$3:$N$962,5,FALSE)),"")</f>
        <v/>
      </c>
      <c r="E1873" s="223" t="str">
        <f>IFERROR(IF(VLOOKUP($O1873,'APOIO-DESPESAS'!$A$3:$N$962,6,FALSE)="","",VLOOKUP($O1873,'APOIO-DESPESAS'!$A$3:$N$962,6,FALSE)),"")</f>
        <v/>
      </c>
      <c r="F1873" s="223" t="str">
        <f>IFERROR(IF(VLOOKUP($O1873,'APOIO-DESPESAS'!$A$3:$N$962,7,FALSE)="","",VLOOKUP($O1873,'APOIO-DESPESAS'!$A$3:$N$962,7,FALSE)),"")</f>
        <v/>
      </c>
      <c r="G1873" s="223" t="str">
        <f>IFERROR(IF(VLOOKUP($O1873,'APOIO-DESPESAS'!$A$3:$N$962,8,FALSE)="","",VLOOKUP($O1873,'APOIO-DESPESAS'!$A$3:$N$962,8,FALSE)),"")</f>
        <v/>
      </c>
      <c r="H1873" s="223" t="str">
        <f>IFERROR(IF(VLOOKUP($O1873,'APOIO-DESPESAS'!$A$3:$N$962,9,FALSE)="","",VLOOKUP($O1873,'APOIO-DESPESAS'!$A$3:$N$962,9,FALSE)),"")</f>
        <v/>
      </c>
      <c r="I1873" s="223" t="str">
        <f>IFERROR(IF(VLOOKUP($O1873,'APOIO-DESPESAS'!$A$3:$N$962,10,FALSE)="","",VLOOKUP($O1873,'APOIO-DESPESAS'!$A$3:$N$962,10,FALSE)),"")</f>
        <v/>
      </c>
      <c r="J1873" s="223" t="str">
        <f>IFERROR(IF(VLOOKUP($O1873,'APOIO-DESPESAS'!$A$3:$N$962,11,FALSE)="","",VLOOKUP($O1873,'APOIO-DESPESAS'!$A$3:$N$962,11,FALSE)),"")</f>
        <v/>
      </c>
      <c r="K1873" s="223" t="str">
        <f>IFERROR(IF(VLOOKUP($O1873,'APOIO-DESPESAS'!$A$3:$N$962,12,FALSE)="","",VLOOKUP($O1873,'APOIO-DESPESAS'!$A$3:$N$962,12,FALSE)),"")</f>
        <v/>
      </c>
      <c r="L1873" s="223" t="str">
        <f>IFERROR(IF(VLOOKUP($O1873,'APOIO-DESPESAS'!$A$3:$N$962,13,FALSE)="","",VLOOKUP($O1873,'APOIO-DESPESAS'!$A$3:$N$962,13,FALSE)),"")</f>
        <v/>
      </c>
      <c r="M1873" s="223" t="str">
        <f>IFERROR(IF(VLOOKUP($O1873,'APOIO-DESPESAS'!$A$3:$N$962,14,FALSE)="","",VLOOKUP($O1873,'APOIO-DESPESAS'!$A$3:$N$962,14,FALSE)),"")</f>
        <v/>
      </c>
      <c r="O1873" s="223">
        <f t="shared" si="29"/>
        <v>1871</v>
      </c>
    </row>
    <row r="1874" spans="1:15" x14ac:dyDescent="0.25">
      <c r="A1874" s="223" t="str">
        <f>IFERROR(IF(VLOOKUP($O1874,'APOIO-DESPESAS'!$A$3:$N$962,2,FALSE)="","",VLOOKUP($O1874,'APOIO-DESPESAS'!$A$3:$N$962,2,FALSE)),"")</f>
        <v/>
      </c>
      <c r="B1874" s="223" t="str">
        <f>IFERROR(IF(VLOOKUP($O1874,'APOIO-DESPESAS'!$A$3:$N$962,3,FALSE)="","",VLOOKUP($O1874,'APOIO-DESPESAS'!$A$3:$N$962,3,FALSE)),"")</f>
        <v/>
      </c>
      <c r="C1874" s="223" t="str">
        <f>IFERROR(IF(VLOOKUP($O1874,'APOIO-DESPESAS'!$A$3:$N$962,4,FALSE)="","",VLOOKUP($O1874,'APOIO-DESPESAS'!$A$3:$N$962,4,FALSE)),"")</f>
        <v/>
      </c>
      <c r="D1874" s="223" t="str">
        <f>IFERROR(IF(VLOOKUP($O1874,'APOIO-DESPESAS'!$A$3:$N$962,5,FALSE)="","",VLOOKUP($O1874,'APOIO-DESPESAS'!$A$3:$N$962,5,FALSE)),"")</f>
        <v/>
      </c>
      <c r="E1874" s="223" t="str">
        <f>IFERROR(IF(VLOOKUP($O1874,'APOIO-DESPESAS'!$A$3:$N$962,6,FALSE)="","",VLOOKUP($O1874,'APOIO-DESPESAS'!$A$3:$N$962,6,FALSE)),"")</f>
        <v/>
      </c>
      <c r="F1874" s="223" t="str">
        <f>IFERROR(IF(VLOOKUP($O1874,'APOIO-DESPESAS'!$A$3:$N$962,7,FALSE)="","",VLOOKUP($O1874,'APOIO-DESPESAS'!$A$3:$N$962,7,FALSE)),"")</f>
        <v/>
      </c>
      <c r="G1874" s="223" t="str">
        <f>IFERROR(IF(VLOOKUP($O1874,'APOIO-DESPESAS'!$A$3:$N$962,8,FALSE)="","",VLOOKUP($O1874,'APOIO-DESPESAS'!$A$3:$N$962,8,FALSE)),"")</f>
        <v/>
      </c>
      <c r="H1874" s="223" t="str">
        <f>IFERROR(IF(VLOOKUP($O1874,'APOIO-DESPESAS'!$A$3:$N$962,9,FALSE)="","",VLOOKUP($O1874,'APOIO-DESPESAS'!$A$3:$N$962,9,FALSE)),"")</f>
        <v/>
      </c>
      <c r="I1874" s="223" t="str">
        <f>IFERROR(IF(VLOOKUP($O1874,'APOIO-DESPESAS'!$A$3:$N$962,10,FALSE)="","",VLOOKUP($O1874,'APOIO-DESPESAS'!$A$3:$N$962,10,FALSE)),"")</f>
        <v/>
      </c>
      <c r="J1874" s="223" t="str">
        <f>IFERROR(IF(VLOOKUP($O1874,'APOIO-DESPESAS'!$A$3:$N$962,11,FALSE)="","",VLOOKUP($O1874,'APOIO-DESPESAS'!$A$3:$N$962,11,FALSE)),"")</f>
        <v/>
      </c>
      <c r="K1874" s="223" t="str">
        <f>IFERROR(IF(VLOOKUP($O1874,'APOIO-DESPESAS'!$A$3:$N$962,12,FALSE)="","",VLOOKUP($O1874,'APOIO-DESPESAS'!$A$3:$N$962,12,FALSE)),"")</f>
        <v/>
      </c>
      <c r="L1874" s="223" t="str">
        <f>IFERROR(IF(VLOOKUP($O1874,'APOIO-DESPESAS'!$A$3:$N$962,13,FALSE)="","",VLOOKUP($O1874,'APOIO-DESPESAS'!$A$3:$N$962,13,FALSE)),"")</f>
        <v/>
      </c>
      <c r="M1874" s="223" t="str">
        <f>IFERROR(IF(VLOOKUP($O1874,'APOIO-DESPESAS'!$A$3:$N$962,14,FALSE)="","",VLOOKUP($O1874,'APOIO-DESPESAS'!$A$3:$N$962,14,FALSE)),"")</f>
        <v/>
      </c>
      <c r="O1874" s="223">
        <f t="shared" si="29"/>
        <v>1872</v>
      </c>
    </row>
    <row r="1875" spans="1:15" x14ac:dyDescent="0.25">
      <c r="A1875" s="223" t="str">
        <f>IFERROR(IF(VLOOKUP($O1875,'APOIO-DESPESAS'!$A$3:$N$962,2,FALSE)="","",VLOOKUP($O1875,'APOIO-DESPESAS'!$A$3:$N$962,2,FALSE)),"")</f>
        <v/>
      </c>
      <c r="B1875" s="223" t="str">
        <f>IFERROR(IF(VLOOKUP($O1875,'APOIO-DESPESAS'!$A$3:$N$962,3,FALSE)="","",VLOOKUP($O1875,'APOIO-DESPESAS'!$A$3:$N$962,3,FALSE)),"")</f>
        <v/>
      </c>
      <c r="C1875" s="223" t="str">
        <f>IFERROR(IF(VLOOKUP($O1875,'APOIO-DESPESAS'!$A$3:$N$962,4,FALSE)="","",VLOOKUP($O1875,'APOIO-DESPESAS'!$A$3:$N$962,4,FALSE)),"")</f>
        <v/>
      </c>
      <c r="D1875" s="223" t="str">
        <f>IFERROR(IF(VLOOKUP($O1875,'APOIO-DESPESAS'!$A$3:$N$962,5,FALSE)="","",VLOOKUP($O1875,'APOIO-DESPESAS'!$A$3:$N$962,5,FALSE)),"")</f>
        <v/>
      </c>
      <c r="E1875" s="223" t="str">
        <f>IFERROR(IF(VLOOKUP($O1875,'APOIO-DESPESAS'!$A$3:$N$962,6,FALSE)="","",VLOOKUP($O1875,'APOIO-DESPESAS'!$A$3:$N$962,6,FALSE)),"")</f>
        <v/>
      </c>
      <c r="F1875" s="223" t="str">
        <f>IFERROR(IF(VLOOKUP($O1875,'APOIO-DESPESAS'!$A$3:$N$962,7,FALSE)="","",VLOOKUP($O1875,'APOIO-DESPESAS'!$A$3:$N$962,7,FALSE)),"")</f>
        <v/>
      </c>
      <c r="G1875" s="223" t="str">
        <f>IFERROR(IF(VLOOKUP($O1875,'APOIO-DESPESAS'!$A$3:$N$962,8,FALSE)="","",VLOOKUP($O1875,'APOIO-DESPESAS'!$A$3:$N$962,8,FALSE)),"")</f>
        <v/>
      </c>
      <c r="H1875" s="223" t="str">
        <f>IFERROR(IF(VLOOKUP($O1875,'APOIO-DESPESAS'!$A$3:$N$962,9,FALSE)="","",VLOOKUP($O1875,'APOIO-DESPESAS'!$A$3:$N$962,9,FALSE)),"")</f>
        <v/>
      </c>
      <c r="I1875" s="223" t="str">
        <f>IFERROR(IF(VLOOKUP($O1875,'APOIO-DESPESAS'!$A$3:$N$962,10,FALSE)="","",VLOOKUP($O1875,'APOIO-DESPESAS'!$A$3:$N$962,10,FALSE)),"")</f>
        <v/>
      </c>
      <c r="J1875" s="223" t="str">
        <f>IFERROR(IF(VLOOKUP($O1875,'APOIO-DESPESAS'!$A$3:$N$962,11,FALSE)="","",VLOOKUP($O1875,'APOIO-DESPESAS'!$A$3:$N$962,11,FALSE)),"")</f>
        <v/>
      </c>
      <c r="K1875" s="223" t="str">
        <f>IFERROR(IF(VLOOKUP($O1875,'APOIO-DESPESAS'!$A$3:$N$962,12,FALSE)="","",VLOOKUP($O1875,'APOIO-DESPESAS'!$A$3:$N$962,12,FALSE)),"")</f>
        <v/>
      </c>
      <c r="L1875" s="223" t="str">
        <f>IFERROR(IF(VLOOKUP($O1875,'APOIO-DESPESAS'!$A$3:$N$962,13,FALSE)="","",VLOOKUP($O1875,'APOIO-DESPESAS'!$A$3:$N$962,13,FALSE)),"")</f>
        <v/>
      </c>
      <c r="M1875" s="223" t="str">
        <f>IFERROR(IF(VLOOKUP($O1875,'APOIO-DESPESAS'!$A$3:$N$962,14,FALSE)="","",VLOOKUP($O1875,'APOIO-DESPESAS'!$A$3:$N$962,14,FALSE)),"")</f>
        <v/>
      </c>
      <c r="O1875" s="223">
        <f t="shared" si="29"/>
        <v>1873</v>
      </c>
    </row>
    <row r="1876" spans="1:15" x14ac:dyDescent="0.25">
      <c r="A1876" s="223" t="str">
        <f>IFERROR(IF(VLOOKUP($O1876,'APOIO-DESPESAS'!$A$3:$N$962,2,FALSE)="","",VLOOKUP($O1876,'APOIO-DESPESAS'!$A$3:$N$962,2,FALSE)),"")</f>
        <v/>
      </c>
      <c r="B1876" s="223" t="str">
        <f>IFERROR(IF(VLOOKUP($O1876,'APOIO-DESPESAS'!$A$3:$N$962,3,FALSE)="","",VLOOKUP($O1876,'APOIO-DESPESAS'!$A$3:$N$962,3,FALSE)),"")</f>
        <v/>
      </c>
      <c r="C1876" s="223" t="str">
        <f>IFERROR(IF(VLOOKUP($O1876,'APOIO-DESPESAS'!$A$3:$N$962,4,FALSE)="","",VLOOKUP($O1876,'APOIO-DESPESAS'!$A$3:$N$962,4,FALSE)),"")</f>
        <v/>
      </c>
      <c r="D1876" s="223" t="str">
        <f>IFERROR(IF(VLOOKUP($O1876,'APOIO-DESPESAS'!$A$3:$N$962,5,FALSE)="","",VLOOKUP($O1876,'APOIO-DESPESAS'!$A$3:$N$962,5,FALSE)),"")</f>
        <v/>
      </c>
      <c r="E1876" s="223" t="str">
        <f>IFERROR(IF(VLOOKUP($O1876,'APOIO-DESPESAS'!$A$3:$N$962,6,FALSE)="","",VLOOKUP($O1876,'APOIO-DESPESAS'!$A$3:$N$962,6,FALSE)),"")</f>
        <v/>
      </c>
      <c r="F1876" s="223" t="str">
        <f>IFERROR(IF(VLOOKUP($O1876,'APOIO-DESPESAS'!$A$3:$N$962,7,FALSE)="","",VLOOKUP($O1876,'APOIO-DESPESAS'!$A$3:$N$962,7,FALSE)),"")</f>
        <v/>
      </c>
      <c r="G1876" s="223" t="str">
        <f>IFERROR(IF(VLOOKUP($O1876,'APOIO-DESPESAS'!$A$3:$N$962,8,FALSE)="","",VLOOKUP($O1876,'APOIO-DESPESAS'!$A$3:$N$962,8,FALSE)),"")</f>
        <v/>
      </c>
      <c r="H1876" s="223" t="str">
        <f>IFERROR(IF(VLOOKUP($O1876,'APOIO-DESPESAS'!$A$3:$N$962,9,FALSE)="","",VLOOKUP($O1876,'APOIO-DESPESAS'!$A$3:$N$962,9,FALSE)),"")</f>
        <v/>
      </c>
      <c r="I1876" s="223" t="str">
        <f>IFERROR(IF(VLOOKUP($O1876,'APOIO-DESPESAS'!$A$3:$N$962,10,FALSE)="","",VLOOKUP($O1876,'APOIO-DESPESAS'!$A$3:$N$962,10,FALSE)),"")</f>
        <v/>
      </c>
      <c r="J1876" s="223" t="str">
        <f>IFERROR(IF(VLOOKUP($O1876,'APOIO-DESPESAS'!$A$3:$N$962,11,FALSE)="","",VLOOKUP($O1876,'APOIO-DESPESAS'!$A$3:$N$962,11,FALSE)),"")</f>
        <v/>
      </c>
      <c r="K1876" s="223" t="str">
        <f>IFERROR(IF(VLOOKUP($O1876,'APOIO-DESPESAS'!$A$3:$N$962,12,FALSE)="","",VLOOKUP($O1876,'APOIO-DESPESAS'!$A$3:$N$962,12,FALSE)),"")</f>
        <v/>
      </c>
      <c r="L1876" s="223" t="str">
        <f>IFERROR(IF(VLOOKUP($O1876,'APOIO-DESPESAS'!$A$3:$N$962,13,FALSE)="","",VLOOKUP($O1876,'APOIO-DESPESAS'!$A$3:$N$962,13,FALSE)),"")</f>
        <v/>
      </c>
      <c r="M1876" s="223" t="str">
        <f>IFERROR(IF(VLOOKUP($O1876,'APOIO-DESPESAS'!$A$3:$N$962,14,FALSE)="","",VLOOKUP($O1876,'APOIO-DESPESAS'!$A$3:$N$962,14,FALSE)),"")</f>
        <v/>
      </c>
      <c r="O1876" s="223">
        <f t="shared" si="29"/>
        <v>1874</v>
      </c>
    </row>
    <row r="1877" spans="1:15" x14ac:dyDescent="0.25">
      <c r="A1877" s="223" t="str">
        <f>IFERROR(IF(VLOOKUP($O1877,'APOIO-DESPESAS'!$A$3:$N$962,2,FALSE)="","",VLOOKUP($O1877,'APOIO-DESPESAS'!$A$3:$N$962,2,FALSE)),"")</f>
        <v/>
      </c>
      <c r="B1877" s="223" t="str">
        <f>IFERROR(IF(VLOOKUP($O1877,'APOIO-DESPESAS'!$A$3:$N$962,3,FALSE)="","",VLOOKUP($O1877,'APOIO-DESPESAS'!$A$3:$N$962,3,FALSE)),"")</f>
        <v/>
      </c>
      <c r="C1877" s="223" t="str">
        <f>IFERROR(IF(VLOOKUP($O1877,'APOIO-DESPESAS'!$A$3:$N$962,4,FALSE)="","",VLOOKUP($O1877,'APOIO-DESPESAS'!$A$3:$N$962,4,FALSE)),"")</f>
        <v/>
      </c>
      <c r="D1877" s="223" t="str">
        <f>IFERROR(IF(VLOOKUP($O1877,'APOIO-DESPESAS'!$A$3:$N$962,5,FALSE)="","",VLOOKUP($O1877,'APOIO-DESPESAS'!$A$3:$N$962,5,FALSE)),"")</f>
        <v/>
      </c>
      <c r="E1877" s="223" t="str">
        <f>IFERROR(IF(VLOOKUP($O1877,'APOIO-DESPESAS'!$A$3:$N$962,6,FALSE)="","",VLOOKUP($O1877,'APOIO-DESPESAS'!$A$3:$N$962,6,FALSE)),"")</f>
        <v/>
      </c>
      <c r="F1877" s="223" t="str">
        <f>IFERROR(IF(VLOOKUP($O1877,'APOIO-DESPESAS'!$A$3:$N$962,7,FALSE)="","",VLOOKUP($O1877,'APOIO-DESPESAS'!$A$3:$N$962,7,FALSE)),"")</f>
        <v/>
      </c>
      <c r="G1877" s="223" t="str">
        <f>IFERROR(IF(VLOOKUP($O1877,'APOIO-DESPESAS'!$A$3:$N$962,8,FALSE)="","",VLOOKUP($O1877,'APOIO-DESPESAS'!$A$3:$N$962,8,FALSE)),"")</f>
        <v/>
      </c>
      <c r="H1877" s="223" t="str">
        <f>IFERROR(IF(VLOOKUP($O1877,'APOIO-DESPESAS'!$A$3:$N$962,9,FALSE)="","",VLOOKUP($O1877,'APOIO-DESPESAS'!$A$3:$N$962,9,FALSE)),"")</f>
        <v/>
      </c>
      <c r="I1877" s="223" t="str">
        <f>IFERROR(IF(VLOOKUP($O1877,'APOIO-DESPESAS'!$A$3:$N$962,10,FALSE)="","",VLOOKUP($O1877,'APOIO-DESPESAS'!$A$3:$N$962,10,FALSE)),"")</f>
        <v/>
      </c>
      <c r="J1877" s="223" t="str">
        <f>IFERROR(IF(VLOOKUP($O1877,'APOIO-DESPESAS'!$A$3:$N$962,11,FALSE)="","",VLOOKUP($O1877,'APOIO-DESPESAS'!$A$3:$N$962,11,FALSE)),"")</f>
        <v/>
      </c>
      <c r="K1877" s="223" t="str">
        <f>IFERROR(IF(VLOOKUP($O1877,'APOIO-DESPESAS'!$A$3:$N$962,12,FALSE)="","",VLOOKUP($O1877,'APOIO-DESPESAS'!$A$3:$N$962,12,FALSE)),"")</f>
        <v/>
      </c>
      <c r="L1877" s="223" t="str">
        <f>IFERROR(IF(VLOOKUP($O1877,'APOIO-DESPESAS'!$A$3:$N$962,13,FALSE)="","",VLOOKUP($O1877,'APOIO-DESPESAS'!$A$3:$N$962,13,FALSE)),"")</f>
        <v/>
      </c>
      <c r="M1877" s="223" t="str">
        <f>IFERROR(IF(VLOOKUP($O1877,'APOIO-DESPESAS'!$A$3:$N$962,14,FALSE)="","",VLOOKUP($O1877,'APOIO-DESPESAS'!$A$3:$N$962,14,FALSE)),"")</f>
        <v/>
      </c>
      <c r="O1877" s="223">
        <f t="shared" si="29"/>
        <v>1875</v>
      </c>
    </row>
    <row r="1878" spans="1:15" x14ac:dyDescent="0.25">
      <c r="A1878" s="223" t="str">
        <f>IFERROR(IF(VLOOKUP($O1878,'APOIO-DESPESAS'!$A$3:$N$962,2,FALSE)="","",VLOOKUP($O1878,'APOIO-DESPESAS'!$A$3:$N$962,2,FALSE)),"")</f>
        <v/>
      </c>
      <c r="B1878" s="223" t="str">
        <f>IFERROR(IF(VLOOKUP($O1878,'APOIO-DESPESAS'!$A$3:$N$962,3,FALSE)="","",VLOOKUP($O1878,'APOIO-DESPESAS'!$A$3:$N$962,3,FALSE)),"")</f>
        <v/>
      </c>
      <c r="C1878" s="223" t="str">
        <f>IFERROR(IF(VLOOKUP($O1878,'APOIO-DESPESAS'!$A$3:$N$962,4,FALSE)="","",VLOOKUP($O1878,'APOIO-DESPESAS'!$A$3:$N$962,4,FALSE)),"")</f>
        <v/>
      </c>
      <c r="D1878" s="223" t="str">
        <f>IFERROR(IF(VLOOKUP($O1878,'APOIO-DESPESAS'!$A$3:$N$962,5,FALSE)="","",VLOOKUP($O1878,'APOIO-DESPESAS'!$A$3:$N$962,5,FALSE)),"")</f>
        <v/>
      </c>
      <c r="E1878" s="223" t="str">
        <f>IFERROR(IF(VLOOKUP($O1878,'APOIO-DESPESAS'!$A$3:$N$962,6,FALSE)="","",VLOOKUP($O1878,'APOIO-DESPESAS'!$A$3:$N$962,6,FALSE)),"")</f>
        <v/>
      </c>
      <c r="F1878" s="223" t="str">
        <f>IFERROR(IF(VLOOKUP($O1878,'APOIO-DESPESAS'!$A$3:$N$962,7,FALSE)="","",VLOOKUP($O1878,'APOIO-DESPESAS'!$A$3:$N$962,7,FALSE)),"")</f>
        <v/>
      </c>
      <c r="G1878" s="223" t="str">
        <f>IFERROR(IF(VLOOKUP($O1878,'APOIO-DESPESAS'!$A$3:$N$962,8,FALSE)="","",VLOOKUP($O1878,'APOIO-DESPESAS'!$A$3:$N$962,8,FALSE)),"")</f>
        <v/>
      </c>
      <c r="H1878" s="223" t="str">
        <f>IFERROR(IF(VLOOKUP($O1878,'APOIO-DESPESAS'!$A$3:$N$962,9,FALSE)="","",VLOOKUP($O1878,'APOIO-DESPESAS'!$A$3:$N$962,9,FALSE)),"")</f>
        <v/>
      </c>
      <c r="I1878" s="223" t="str">
        <f>IFERROR(IF(VLOOKUP($O1878,'APOIO-DESPESAS'!$A$3:$N$962,10,FALSE)="","",VLOOKUP($O1878,'APOIO-DESPESAS'!$A$3:$N$962,10,FALSE)),"")</f>
        <v/>
      </c>
      <c r="J1878" s="223" t="str">
        <f>IFERROR(IF(VLOOKUP($O1878,'APOIO-DESPESAS'!$A$3:$N$962,11,FALSE)="","",VLOOKUP($O1878,'APOIO-DESPESAS'!$A$3:$N$962,11,FALSE)),"")</f>
        <v/>
      </c>
      <c r="K1878" s="223" t="str">
        <f>IFERROR(IF(VLOOKUP($O1878,'APOIO-DESPESAS'!$A$3:$N$962,12,FALSE)="","",VLOOKUP($O1878,'APOIO-DESPESAS'!$A$3:$N$962,12,FALSE)),"")</f>
        <v/>
      </c>
      <c r="L1878" s="223" t="str">
        <f>IFERROR(IF(VLOOKUP($O1878,'APOIO-DESPESAS'!$A$3:$N$962,13,FALSE)="","",VLOOKUP($O1878,'APOIO-DESPESAS'!$A$3:$N$962,13,FALSE)),"")</f>
        <v/>
      </c>
      <c r="M1878" s="223" t="str">
        <f>IFERROR(IF(VLOOKUP($O1878,'APOIO-DESPESAS'!$A$3:$N$962,14,FALSE)="","",VLOOKUP($O1878,'APOIO-DESPESAS'!$A$3:$N$962,14,FALSE)),"")</f>
        <v/>
      </c>
      <c r="O1878" s="223">
        <f t="shared" si="29"/>
        <v>1876</v>
      </c>
    </row>
    <row r="1879" spans="1:15" x14ac:dyDescent="0.25">
      <c r="A1879" s="223" t="str">
        <f>IFERROR(IF(VLOOKUP($O1879,'APOIO-DESPESAS'!$A$3:$N$962,2,FALSE)="","",VLOOKUP($O1879,'APOIO-DESPESAS'!$A$3:$N$962,2,FALSE)),"")</f>
        <v/>
      </c>
      <c r="B1879" s="223" t="str">
        <f>IFERROR(IF(VLOOKUP($O1879,'APOIO-DESPESAS'!$A$3:$N$962,3,FALSE)="","",VLOOKUP($O1879,'APOIO-DESPESAS'!$A$3:$N$962,3,FALSE)),"")</f>
        <v/>
      </c>
      <c r="C1879" s="223" t="str">
        <f>IFERROR(IF(VLOOKUP($O1879,'APOIO-DESPESAS'!$A$3:$N$962,4,FALSE)="","",VLOOKUP($O1879,'APOIO-DESPESAS'!$A$3:$N$962,4,FALSE)),"")</f>
        <v/>
      </c>
      <c r="D1879" s="223" t="str">
        <f>IFERROR(IF(VLOOKUP($O1879,'APOIO-DESPESAS'!$A$3:$N$962,5,FALSE)="","",VLOOKUP($O1879,'APOIO-DESPESAS'!$A$3:$N$962,5,FALSE)),"")</f>
        <v/>
      </c>
      <c r="E1879" s="223" t="str">
        <f>IFERROR(IF(VLOOKUP($O1879,'APOIO-DESPESAS'!$A$3:$N$962,6,FALSE)="","",VLOOKUP($O1879,'APOIO-DESPESAS'!$A$3:$N$962,6,FALSE)),"")</f>
        <v/>
      </c>
      <c r="F1879" s="223" t="str">
        <f>IFERROR(IF(VLOOKUP($O1879,'APOIO-DESPESAS'!$A$3:$N$962,7,FALSE)="","",VLOOKUP($O1879,'APOIO-DESPESAS'!$A$3:$N$962,7,FALSE)),"")</f>
        <v/>
      </c>
      <c r="G1879" s="223" t="str">
        <f>IFERROR(IF(VLOOKUP($O1879,'APOIO-DESPESAS'!$A$3:$N$962,8,FALSE)="","",VLOOKUP($O1879,'APOIO-DESPESAS'!$A$3:$N$962,8,FALSE)),"")</f>
        <v/>
      </c>
      <c r="H1879" s="223" t="str">
        <f>IFERROR(IF(VLOOKUP($O1879,'APOIO-DESPESAS'!$A$3:$N$962,9,FALSE)="","",VLOOKUP($O1879,'APOIO-DESPESAS'!$A$3:$N$962,9,FALSE)),"")</f>
        <v/>
      </c>
      <c r="I1879" s="223" t="str">
        <f>IFERROR(IF(VLOOKUP($O1879,'APOIO-DESPESAS'!$A$3:$N$962,10,FALSE)="","",VLOOKUP($O1879,'APOIO-DESPESAS'!$A$3:$N$962,10,FALSE)),"")</f>
        <v/>
      </c>
      <c r="J1879" s="223" t="str">
        <f>IFERROR(IF(VLOOKUP($O1879,'APOIO-DESPESAS'!$A$3:$N$962,11,FALSE)="","",VLOOKUP($O1879,'APOIO-DESPESAS'!$A$3:$N$962,11,FALSE)),"")</f>
        <v/>
      </c>
      <c r="K1879" s="223" t="str">
        <f>IFERROR(IF(VLOOKUP($O1879,'APOIO-DESPESAS'!$A$3:$N$962,12,FALSE)="","",VLOOKUP($O1879,'APOIO-DESPESAS'!$A$3:$N$962,12,FALSE)),"")</f>
        <v/>
      </c>
      <c r="L1879" s="223" t="str">
        <f>IFERROR(IF(VLOOKUP($O1879,'APOIO-DESPESAS'!$A$3:$N$962,13,FALSE)="","",VLOOKUP($O1879,'APOIO-DESPESAS'!$A$3:$N$962,13,FALSE)),"")</f>
        <v/>
      </c>
      <c r="M1879" s="223" t="str">
        <f>IFERROR(IF(VLOOKUP($O1879,'APOIO-DESPESAS'!$A$3:$N$962,14,FALSE)="","",VLOOKUP($O1879,'APOIO-DESPESAS'!$A$3:$N$962,14,FALSE)),"")</f>
        <v/>
      </c>
      <c r="O1879" s="223">
        <f t="shared" si="29"/>
        <v>1877</v>
      </c>
    </row>
    <row r="1880" spans="1:15" x14ac:dyDescent="0.25">
      <c r="A1880" s="223" t="str">
        <f>IFERROR(IF(VLOOKUP($O1880,'APOIO-DESPESAS'!$A$3:$N$962,2,FALSE)="","",VLOOKUP($O1880,'APOIO-DESPESAS'!$A$3:$N$962,2,FALSE)),"")</f>
        <v/>
      </c>
      <c r="B1880" s="223" t="str">
        <f>IFERROR(IF(VLOOKUP($O1880,'APOIO-DESPESAS'!$A$3:$N$962,3,FALSE)="","",VLOOKUP($O1880,'APOIO-DESPESAS'!$A$3:$N$962,3,FALSE)),"")</f>
        <v/>
      </c>
      <c r="C1880" s="223" t="str">
        <f>IFERROR(IF(VLOOKUP($O1880,'APOIO-DESPESAS'!$A$3:$N$962,4,FALSE)="","",VLOOKUP($O1880,'APOIO-DESPESAS'!$A$3:$N$962,4,FALSE)),"")</f>
        <v/>
      </c>
      <c r="D1880" s="223" t="str">
        <f>IFERROR(IF(VLOOKUP($O1880,'APOIO-DESPESAS'!$A$3:$N$962,5,FALSE)="","",VLOOKUP($O1880,'APOIO-DESPESAS'!$A$3:$N$962,5,FALSE)),"")</f>
        <v/>
      </c>
      <c r="E1880" s="223" t="str">
        <f>IFERROR(IF(VLOOKUP($O1880,'APOIO-DESPESAS'!$A$3:$N$962,6,FALSE)="","",VLOOKUP($O1880,'APOIO-DESPESAS'!$A$3:$N$962,6,FALSE)),"")</f>
        <v/>
      </c>
      <c r="F1880" s="223" t="str">
        <f>IFERROR(IF(VLOOKUP($O1880,'APOIO-DESPESAS'!$A$3:$N$962,7,FALSE)="","",VLOOKUP($O1880,'APOIO-DESPESAS'!$A$3:$N$962,7,FALSE)),"")</f>
        <v/>
      </c>
      <c r="G1880" s="223" t="str">
        <f>IFERROR(IF(VLOOKUP($O1880,'APOIO-DESPESAS'!$A$3:$N$962,8,FALSE)="","",VLOOKUP($O1880,'APOIO-DESPESAS'!$A$3:$N$962,8,FALSE)),"")</f>
        <v/>
      </c>
      <c r="H1880" s="223" t="str">
        <f>IFERROR(IF(VLOOKUP($O1880,'APOIO-DESPESAS'!$A$3:$N$962,9,FALSE)="","",VLOOKUP($O1880,'APOIO-DESPESAS'!$A$3:$N$962,9,FALSE)),"")</f>
        <v/>
      </c>
      <c r="I1880" s="223" t="str">
        <f>IFERROR(IF(VLOOKUP($O1880,'APOIO-DESPESAS'!$A$3:$N$962,10,FALSE)="","",VLOOKUP($O1880,'APOIO-DESPESAS'!$A$3:$N$962,10,FALSE)),"")</f>
        <v/>
      </c>
      <c r="J1880" s="223" t="str">
        <f>IFERROR(IF(VLOOKUP($O1880,'APOIO-DESPESAS'!$A$3:$N$962,11,FALSE)="","",VLOOKUP($O1880,'APOIO-DESPESAS'!$A$3:$N$962,11,FALSE)),"")</f>
        <v/>
      </c>
      <c r="K1880" s="223" t="str">
        <f>IFERROR(IF(VLOOKUP($O1880,'APOIO-DESPESAS'!$A$3:$N$962,12,FALSE)="","",VLOOKUP($O1880,'APOIO-DESPESAS'!$A$3:$N$962,12,FALSE)),"")</f>
        <v/>
      </c>
      <c r="L1880" s="223" t="str">
        <f>IFERROR(IF(VLOOKUP($O1880,'APOIO-DESPESAS'!$A$3:$N$962,13,FALSE)="","",VLOOKUP($O1880,'APOIO-DESPESAS'!$A$3:$N$962,13,FALSE)),"")</f>
        <v/>
      </c>
      <c r="M1880" s="223" t="str">
        <f>IFERROR(IF(VLOOKUP($O1880,'APOIO-DESPESAS'!$A$3:$N$962,14,FALSE)="","",VLOOKUP($O1880,'APOIO-DESPESAS'!$A$3:$N$962,14,FALSE)),"")</f>
        <v/>
      </c>
      <c r="O1880" s="223">
        <f t="shared" si="29"/>
        <v>1878</v>
      </c>
    </row>
    <row r="1881" spans="1:15" x14ac:dyDescent="0.25">
      <c r="A1881" s="223" t="str">
        <f>IFERROR(IF(VLOOKUP($O1881,'APOIO-DESPESAS'!$A$3:$N$962,2,FALSE)="","",VLOOKUP($O1881,'APOIO-DESPESAS'!$A$3:$N$962,2,FALSE)),"")</f>
        <v/>
      </c>
      <c r="B1881" s="223" t="str">
        <f>IFERROR(IF(VLOOKUP($O1881,'APOIO-DESPESAS'!$A$3:$N$962,3,FALSE)="","",VLOOKUP($O1881,'APOIO-DESPESAS'!$A$3:$N$962,3,FALSE)),"")</f>
        <v/>
      </c>
      <c r="C1881" s="223" t="str">
        <f>IFERROR(IF(VLOOKUP($O1881,'APOIO-DESPESAS'!$A$3:$N$962,4,FALSE)="","",VLOOKUP($O1881,'APOIO-DESPESAS'!$A$3:$N$962,4,FALSE)),"")</f>
        <v/>
      </c>
      <c r="D1881" s="223" t="str">
        <f>IFERROR(IF(VLOOKUP($O1881,'APOIO-DESPESAS'!$A$3:$N$962,5,FALSE)="","",VLOOKUP($O1881,'APOIO-DESPESAS'!$A$3:$N$962,5,FALSE)),"")</f>
        <v/>
      </c>
      <c r="E1881" s="223" t="str">
        <f>IFERROR(IF(VLOOKUP($O1881,'APOIO-DESPESAS'!$A$3:$N$962,6,FALSE)="","",VLOOKUP($O1881,'APOIO-DESPESAS'!$A$3:$N$962,6,FALSE)),"")</f>
        <v/>
      </c>
      <c r="F1881" s="223" t="str">
        <f>IFERROR(IF(VLOOKUP($O1881,'APOIO-DESPESAS'!$A$3:$N$962,7,FALSE)="","",VLOOKUP($O1881,'APOIO-DESPESAS'!$A$3:$N$962,7,FALSE)),"")</f>
        <v/>
      </c>
      <c r="G1881" s="223" t="str">
        <f>IFERROR(IF(VLOOKUP($O1881,'APOIO-DESPESAS'!$A$3:$N$962,8,FALSE)="","",VLOOKUP($O1881,'APOIO-DESPESAS'!$A$3:$N$962,8,FALSE)),"")</f>
        <v/>
      </c>
      <c r="H1881" s="223" t="str">
        <f>IFERROR(IF(VLOOKUP($O1881,'APOIO-DESPESAS'!$A$3:$N$962,9,FALSE)="","",VLOOKUP($O1881,'APOIO-DESPESAS'!$A$3:$N$962,9,FALSE)),"")</f>
        <v/>
      </c>
      <c r="I1881" s="223" t="str">
        <f>IFERROR(IF(VLOOKUP($O1881,'APOIO-DESPESAS'!$A$3:$N$962,10,FALSE)="","",VLOOKUP($O1881,'APOIO-DESPESAS'!$A$3:$N$962,10,FALSE)),"")</f>
        <v/>
      </c>
      <c r="J1881" s="223" t="str">
        <f>IFERROR(IF(VLOOKUP($O1881,'APOIO-DESPESAS'!$A$3:$N$962,11,FALSE)="","",VLOOKUP($O1881,'APOIO-DESPESAS'!$A$3:$N$962,11,FALSE)),"")</f>
        <v/>
      </c>
      <c r="K1881" s="223" t="str">
        <f>IFERROR(IF(VLOOKUP($O1881,'APOIO-DESPESAS'!$A$3:$N$962,12,FALSE)="","",VLOOKUP($O1881,'APOIO-DESPESAS'!$A$3:$N$962,12,FALSE)),"")</f>
        <v/>
      </c>
      <c r="L1881" s="223" t="str">
        <f>IFERROR(IF(VLOOKUP($O1881,'APOIO-DESPESAS'!$A$3:$N$962,13,FALSE)="","",VLOOKUP($O1881,'APOIO-DESPESAS'!$A$3:$N$962,13,FALSE)),"")</f>
        <v/>
      </c>
      <c r="M1881" s="223" t="str">
        <f>IFERROR(IF(VLOOKUP($O1881,'APOIO-DESPESAS'!$A$3:$N$962,14,FALSE)="","",VLOOKUP($O1881,'APOIO-DESPESAS'!$A$3:$N$962,14,FALSE)),"")</f>
        <v/>
      </c>
      <c r="O1881" s="223">
        <f t="shared" si="29"/>
        <v>1879</v>
      </c>
    </row>
    <row r="1882" spans="1:15" x14ac:dyDescent="0.25">
      <c r="A1882" s="223" t="str">
        <f>IFERROR(IF(VLOOKUP($O1882,'APOIO-DESPESAS'!$A$3:$N$962,2,FALSE)="","",VLOOKUP($O1882,'APOIO-DESPESAS'!$A$3:$N$962,2,FALSE)),"")</f>
        <v/>
      </c>
      <c r="B1882" s="223" t="str">
        <f>IFERROR(IF(VLOOKUP($O1882,'APOIO-DESPESAS'!$A$3:$N$962,3,FALSE)="","",VLOOKUP($O1882,'APOIO-DESPESAS'!$A$3:$N$962,3,FALSE)),"")</f>
        <v/>
      </c>
      <c r="C1882" s="223" t="str">
        <f>IFERROR(IF(VLOOKUP($O1882,'APOIO-DESPESAS'!$A$3:$N$962,4,FALSE)="","",VLOOKUP($O1882,'APOIO-DESPESAS'!$A$3:$N$962,4,FALSE)),"")</f>
        <v/>
      </c>
      <c r="D1882" s="223" t="str">
        <f>IFERROR(IF(VLOOKUP($O1882,'APOIO-DESPESAS'!$A$3:$N$962,5,FALSE)="","",VLOOKUP($O1882,'APOIO-DESPESAS'!$A$3:$N$962,5,FALSE)),"")</f>
        <v/>
      </c>
      <c r="E1882" s="223" t="str">
        <f>IFERROR(IF(VLOOKUP($O1882,'APOIO-DESPESAS'!$A$3:$N$962,6,FALSE)="","",VLOOKUP($O1882,'APOIO-DESPESAS'!$A$3:$N$962,6,FALSE)),"")</f>
        <v/>
      </c>
      <c r="F1882" s="223" t="str">
        <f>IFERROR(IF(VLOOKUP($O1882,'APOIO-DESPESAS'!$A$3:$N$962,7,FALSE)="","",VLOOKUP($O1882,'APOIO-DESPESAS'!$A$3:$N$962,7,FALSE)),"")</f>
        <v/>
      </c>
      <c r="G1882" s="223" t="str">
        <f>IFERROR(IF(VLOOKUP($O1882,'APOIO-DESPESAS'!$A$3:$N$962,8,FALSE)="","",VLOOKUP($O1882,'APOIO-DESPESAS'!$A$3:$N$962,8,FALSE)),"")</f>
        <v/>
      </c>
      <c r="H1882" s="223" t="str">
        <f>IFERROR(IF(VLOOKUP($O1882,'APOIO-DESPESAS'!$A$3:$N$962,9,FALSE)="","",VLOOKUP($O1882,'APOIO-DESPESAS'!$A$3:$N$962,9,FALSE)),"")</f>
        <v/>
      </c>
      <c r="I1882" s="223" t="str">
        <f>IFERROR(IF(VLOOKUP($O1882,'APOIO-DESPESAS'!$A$3:$N$962,10,FALSE)="","",VLOOKUP($O1882,'APOIO-DESPESAS'!$A$3:$N$962,10,FALSE)),"")</f>
        <v/>
      </c>
      <c r="J1882" s="223" t="str">
        <f>IFERROR(IF(VLOOKUP($O1882,'APOIO-DESPESAS'!$A$3:$N$962,11,FALSE)="","",VLOOKUP($O1882,'APOIO-DESPESAS'!$A$3:$N$962,11,FALSE)),"")</f>
        <v/>
      </c>
      <c r="K1882" s="223" t="str">
        <f>IFERROR(IF(VLOOKUP($O1882,'APOIO-DESPESAS'!$A$3:$N$962,12,FALSE)="","",VLOOKUP($O1882,'APOIO-DESPESAS'!$A$3:$N$962,12,FALSE)),"")</f>
        <v/>
      </c>
      <c r="L1882" s="223" t="str">
        <f>IFERROR(IF(VLOOKUP($O1882,'APOIO-DESPESAS'!$A$3:$N$962,13,FALSE)="","",VLOOKUP($O1882,'APOIO-DESPESAS'!$A$3:$N$962,13,FALSE)),"")</f>
        <v/>
      </c>
      <c r="M1882" s="223" t="str">
        <f>IFERROR(IF(VLOOKUP($O1882,'APOIO-DESPESAS'!$A$3:$N$962,14,FALSE)="","",VLOOKUP($O1882,'APOIO-DESPESAS'!$A$3:$N$962,14,FALSE)),"")</f>
        <v/>
      </c>
      <c r="O1882" s="223">
        <f t="shared" si="29"/>
        <v>1880</v>
      </c>
    </row>
    <row r="1883" spans="1:15" x14ac:dyDescent="0.25">
      <c r="A1883" s="223" t="str">
        <f>IFERROR(IF(VLOOKUP($O1883,'APOIO-DESPESAS'!$A$3:$N$962,2,FALSE)="","",VLOOKUP($O1883,'APOIO-DESPESAS'!$A$3:$N$962,2,FALSE)),"")</f>
        <v/>
      </c>
      <c r="B1883" s="223" t="str">
        <f>IFERROR(IF(VLOOKUP($O1883,'APOIO-DESPESAS'!$A$3:$N$962,3,FALSE)="","",VLOOKUP($O1883,'APOIO-DESPESAS'!$A$3:$N$962,3,FALSE)),"")</f>
        <v/>
      </c>
      <c r="C1883" s="223" t="str">
        <f>IFERROR(IF(VLOOKUP($O1883,'APOIO-DESPESAS'!$A$3:$N$962,4,FALSE)="","",VLOOKUP($O1883,'APOIO-DESPESAS'!$A$3:$N$962,4,FALSE)),"")</f>
        <v/>
      </c>
      <c r="D1883" s="223" t="str">
        <f>IFERROR(IF(VLOOKUP($O1883,'APOIO-DESPESAS'!$A$3:$N$962,5,FALSE)="","",VLOOKUP($O1883,'APOIO-DESPESAS'!$A$3:$N$962,5,FALSE)),"")</f>
        <v/>
      </c>
      <c r="E1883" s="223" t="str">
        <f>IFERROR(IF(VLOOKUP($O1883,'APOIO-DESPESAS'!$A$3:$N$962,6,FALSE)="","",VLOOKUP($O1883,'APOIO-DESPESAS'!$A$3:$N$962,6,FALSE)),"")</f>
        <v/>
      </c>
      <c r="F1883" s="223" t="str">
        <f>IFERROR(IF(VLOOKUP($O1883,'APOIO-DESPESAS'!$A$3:$N$962,7,FALSE)="","",VLOOKUP($O1883,'APOIO-DESPESAS'!$A$3:$N$962,7,FALSE)),"")</f>
        <v/>
      </c>
      <c r="G1883" s="223" t="str">
        <f>IFERROR(IF(VLOOKUP($O1883,'APOIO-DESPESAS'!$A$3:$N$962,8,FALSE)="","",VLOOKUP($O1883,'APOIO-DESPESAS'!$A$3:$N$962,8,FALSE)),"")</f>
        <v/>
      </c>
      <c r="H1883" s="223" t="str">
        <f>IFERROR(IF(VLOOKUP($O1883,'APOIO-DESPESAS'!$A$3:$N$962,9,FALSE)="","",VLOOKUP($O1883,'APOIO-DESPESAS'!$A$3:$N$962,9,FALSE)),"")</f>
        <v/>
      </c>
      <c r="I1883" s="223" t="str">
        <f>IFERROR(IF(VLOOKUP($O1883,'APOIO-DESPESAS'!$A$3:$N$962,10,FALSE)="","",VLOOKUP($O1883,'APOIO-DESPESAS'!$A$3:$N$962,10,FALSE)),"")</f>
        <v/>
      </c>
      <c r="J1883" s="223" t="str">
        <f>IFERROR(IF(VLOOKUP($O1883,'APOIO-DESPESAS'!$A$3:$N$962,11,FALSE)="","",VLOOKUP($O1883,'APOIO-DESPESAS'!$A$3:$N$962,11,FALSE)),"")</f>
        <v/>
      </c>
      <c r="K1883" s="223" t="str">
        <f>IFERROR(IF(VLOOKUP($O1883,'APOIO-DESPESAS'!$A$3:$N$962,12,FALSE)="","",VLOOKUP($O1883,'APOIO-DESPESAS'!$A$3:$N$962,12,FALSE)),"")</f>
        <v/>
      </c>
      <c r="L1883" s="223" t="str">
        <f>IFERROR(IF(VLOOKUP($O1883,'APOIO-DESPESAS'!$A$3:$N$962,13,FALSE)="","",VLOOKUP($O1883,'APOIO-DESPESAS'!$A$3:$N$962,13,FALSE)),"")</f>
        <v/>
      </c>
      <c r="M1883" s="223" t="str">
        <f>IFERROR(IF(VLOOKUP($O1883,'APOIO-DESPESAS'!$A$3:$N$962,14,FALSE)="","",VLOOKUP($O1883,'APOIO-DESPESAS'!$A$3:$N$962,14,FALSE)),"")</f>
        <v/>
      </c>
      <c r="O1883" s="223">
        <f t="shared" si="29"/>
        <v>1881</v>
      </c>
    </row>
    <row r="1884" spans="1:15" x14ac:dyDescent="0.25">
      <c r="A1884" s="223" t="str">
        <f>IFERROR(IF(VLOOKUP($O1884,'APOIO-DESPESAS'!$A$3:$N$962,2,FALSE)="","",VLOOKUP($O1884,'APOIO-DESPESAS'!$A$3:$N$962,2,FALSE)),"")</f>
        <v/>
      </c>
      <c r="B1884" s="223" t="str">
        <f>IFERROR(IF(VLOOKUP($O1884,'APOIO-DESPESAS'!$A$3:$N$962,3,FALSE)="","",VLOOKUP($O1884,'APOIO-DESPESAS'!$A$3:$N$962,3,FALSE)),"")</f>
        <v/>
      </c>
      <c r="C1884" s="223" t="str">
        <f>IFERROR(IF(VLOOKUP($O1884,'APOIO-DESPESAS'!$A$3:$N$962,4,FALSE)="","",VLOOKUP($O1884,'APOIO-DESPESAS'!$A$3:$N$962,4,FALSE)),"")</f>
        <v/>
      </c>
      <c r="D1884" s="223" t="str">
        <f>IFERROR(IF(VLOOKUP($O1884,'APOIO-DESPESAS'!$A$3:$N$962,5,FALSE)="","",VLOOKUP($O1884,'APOIO-DESPESAS'!$A$3:$N$962,5,FALSE)),"")</f>
        <v/>
      </c>
      <c r="E1884" s="223" t="str">
        <f>IFERROR(IF(VLOOKUP($O1884,'APOIO-DESPESAS'!$A$3:$N$962,6,FALSE)="","",VLOOKUP($O1884,'APOIO-DESPESAS'!$A$3:$N$962,6,FALSE)),"")</f>
        <v/>
      </c>
      <c r="F1884" s="223" t="str">
        <f>IFERROR(IF(VLOOKUP($O1884,'APOIO-DESPESAS'!$A$3:$N$962,7,FALSE)="","",VLOOKUP($O1884,'APOIO-DESPESAS'!$A$3:$N$962,7,FALSE)),"")</f>
        <v/>
      </c>
      <c r="G1884" s="223" t="str">
        <f>IFERROR(IF(VLOOKUP($O1884,'APOIO-DESPESAS'!$A$3:$N$962,8,FALSE)="","",VLOOKUP($O1884,'APOIO-DESPESAS'!$A$3:$N$962,8,FALSE)),"")</f>
        <v/>
      </c>
      <c r="H1884" s="223" t="str">
        <f>IFERROR(IF(VLOOKUP($O1884,'APOIO-DESPESAS'!$A$3:$N$962,9,FALSE)="","",VLOOKUP($O1884,'APOIO-DESPESAS'!$A$3:$N$962,9,FALSE)),"")</f>
        <v/>
      </c>
      <c r="I1884" s="223" t="str">
        <f>IFERROR(IF(VLOOKUP($O1884,'APOIO-DESPESAS'!$A$3:$N$962,10,FALSE)="","",VLOOKUP($O1884,'APOIO-DESPESAS'!$A$3:$N$962,10,FALSE)),"")</f>
        <v/>
      </c>
      <c r="J1884" s="223" t="str">
        <f>IFERROR(IF(VLOOKUP($O1884,'APOIO-DESPESAS'!$A$3:$N$962,11,FALSE)="","",VLOOKUP($O1884,'APOIO-DESPESAS'!$A$3:$N$962,11,FALSE)),"")</f>
        <v/>
      </c>
      <c r="K1884" s="223" t="str">
        <f>IFERROR(IF(VLOOKUP($O1884,'APOIO-DESPESAS'!$A$3:$N$962,12,FALSE)="","",VLOOKUP($O1884,'APOIO-DESPESAS'!$A$3:$N$962,12,FALSE)),"")</f>
        <v/>
      </c>
      <c r="L1884" s="223" t="str">
        <f>IFERROR(IF(VLOOKUP($O1884,'APOIO-DESPESAS'!$A$3:$N$962,13,FALSE)="","",VLOOKUP($O1884,'APOIO-DESPESAS'!$A$3:$N$962,13,FALSE)),"")</f>
        <v/>
      </c>
      <c r="M1884" s="223" t="str">
        <f>IFERROR(IF(VLOOKUP($O1884,'APOIO-DESPESAS'!$A$3:$N$962,14,FALSE)="","",VLOOKUP($O1884,'APOIO-DESPESAS'!$A$3:$N$962,14,FALSE)),"")</f>
        <v/>
      </c>
      <c r="O1884" s="223">
        <f t="shared" si="29"/>
        <v>1882</v>
      </c>
    </row>
    <row r="1885" spans="1:15" x14ac:dyDescent="0.25">
      <c r="A1885" s="223" t="str">
        <f>IFERROR(IF(VLOOKUP($O1885,'APOIO-DESPESAS'!$A$3:$N$962,2,FALSE)="","",VLOOKUP($O1885,'APOIO-DESPESAS'!$A$3:$N$962,2,FALSE)),"")</f>
        <v/>
      </c>
      <c r="B1885" s="223" t="str">
        <f>IFERROR(IF(VLOOKUP($O1885,'APOIO-DESPESAS'!$A$3:$N$962,3,FALSE)="","",VLOOKUP($O1885,'APOIO-DESPESAS'!$A$3:$N$962,3,FALSE)),"")</f>
        <v/>
      </c>
      <c r="C1885" s="223" t="str">
        <f>IFERROR(IF(VLOOKUP($O1885,'APOIO-DESPESAS'!$A$3:$N$962,4,FALSE)="","",VLOOKUP($O1885,'APOIO-DESPESAS'!$A$3:$N$962,4,FALSE)),"")</f>
        <v/>
      </c>
      <c r="D1885" s="223" t="str">
        <f>IFERROR(IF(VLOOKUP($O1885,'APOIO-DESPESAS'!$A$3:$N$962,5,FALSE)="","",VLOOKUP($O1885,'APOIO-DESPESAS'!$A$3:$N$962,5,FALSE)),"")</f>
        <v/>
      </c>
      <c r="E1885" s="223" t="str">
        <f>IFERROR(IF(VLOOKUP($O1885,'APOIO-DESPESAS'!$A$3:$N$962,6,FALSE)="","",VLOOKUP($O1885,'APOIO-DESPESAS'!$A$3:$N$962,6,FALSE)),"")</f>
        <v/>
      </c>
      <c r="F1885" s="223" t="str">
        <f>IFERROR(IF(VLOOKUP($O1885,'APOIO-DESPESAS'!$A$3:$N$962,7,FALSE)="","",VLOOKUP($O1885,'APOIO-DESPESAS'!$A$3:$N$962,7,FALSE)),"")</f>
        <v/>
      </c>
      <c r="G1885" s="223" t="str">
        <f>IFERROR(IF(VLOOKUP($O1885,'APOIO-DESPESAS'!$A$3:$N$962,8,FALSE)="","",VLOOKUP($O1885,'APOIO-DESPESAS'!$A$3:$N$962,8,FALSE)),"")</f>
        <v/>
      </c>
      <c r="H1885" s="223" t="str">
        <f>IFERROR(IF(VLOOKUP($O1885,'APOIO-DESPESAS'!$A$3:$N$962,9,FALSE)="","",VLOOKUP($O1885,'APOIO-DESPESAS'!$A$3:$N$962,9,FALSE)),"")</f>
        <v/>
      </c>
      <c r="I1885" s="223" t="str">
        <f>IFERROR(IF(VLOOKUP($O1885,'APOIO-DESPESAS'!$A$3:$N$962,10,FALSE)="","",VLOOKUP($O1885,'APOIO-DESPESAS'!$A$3:$N$962,10,FALSE)),"")</f>
        <v/>
      </c>
      <c r="J1885" s="223" t="str">
        <f>IFERROR(IF(VLOOKUP($O1885,'APOIO-DESPESAS'!$A$3:$N$962,11,FALSE)="","",VLOOKUP($O1885,'APOIO-DESPESAS'!$A$3:$N$962,11,FALSE)),"")</f>
        <v/>
      </c>
      <c r="K1885" s="223" t="str">
        <f>IFERROR(IF(VLOOKUP($O1885,'APOIO-DESPESAS'!$A$3:$N$962,12,FALSE)="","",VLOOKUP($O1885,'APOIO-DESPESAS'!$A$3:$N$962,12,FALSE)),"")</f>
        <v/>
      </c>
      <c r="L1885" s="223" t="str">
        <f>IFERROR(IF(VLOOKUP($O1885,'APOIO-DESPESAS'!$A$3:$N$962,13,FALSE)="","",VLOOKUP($O1885,'APOIO-DESPESAS'!$A$3:$N$962,13,FALSE)),"")</f>
        <v/>
      </c>
      <c r="M1885" s="223" t="str">
        <f>IFERROR(IF(VLOOKUP($O1885,'APOIO-DESPESAS'!$A$3:$N$962,14,FALSE)="","",VLOOKUP($O1885,'APOIO-DESPESAS'!$A$3:$N$962,14,FALSE)),"")</f>
        <v/>
      </c>
      <c r="O1885" s="223">
        <f t="shared" si="29"/>
        <v>1883</v>
      </c>
    </row>
    <row r="1886" spans="1:15" x14ac:dyDescent="0.25">
      <c r="A1886" s="223" t="str">
        <f>IFERROR(IF(VLOOKUP($O1886,'APOIO-DESPESAS'!$A$3:$N$962,2,FALSE)="","",VLOOKUP($O1886,'APOIO-DESPESAS'!$A$3:$N$962,2,FALSE)),"")</f>
        <v/>
      </c>
      <c r="B1886" s="223" t="str">
        <f>IFERROR(IF(VLOOKUP($O1886,'APOIO-DESPESAS'!$A$3:$N$962,3,FALSE)="","",VLOOKUP($O1886,'APOIO-DESPESAS'!$A$3:$N$962,3,FALSE)),"")</f>
        <v/>
      </c>
      <c r="C1886" s="223" t="str">
        <f>IFERROR(IF(VLOOKUP($O1886,'APOIO-DESPESAS'!$A$3:$N$962,4,FALSE)="","",VLOOKUP($O1886,'APOIO-DESPESAS'!$A$3:$N$962,4,FALSE)),"")</f>
        <v/>
      </c>
      <c r="D1886" s="223" t="str">
        <f>IFERROR(IF(VLOOKUP($O1886,'APOIO-DESPESAS'!$A$3:$N$962,5,FALSE)="","",VLOOKUP($O1886,'APOIO-DESPESAS'!$A$3:$N$962,5,FALSE)),"")</f>
        <v/>
      </c>
      <c r="E1886" s="223" t="str">
        <f>IFERROR(IF(VLOOKUP($O1886,'APOIO-DESPESAS'!$A$3:$N$962,6,FALSE)="","",VLOOKUP($O1886,'APOIO-DESPESAS'!$A$3:$N$962,6,FALSE)),"")</f>
        <v/>
      </c>
      <c r="F1886" s="223" t="str">
        <f>IFERROR(IF(VLOOKUP($O1886,'APOIO-DESPESAS'!$A$3:$N$962,7,FALSE)="","",VLOOKUP($O1886,'APOIO-DESPESAS'!$A$3:$N$962,7,FALSE)),"")</f>
        <v/>
      </c>
      <c r="G1886" s="223" t="str">
        <f>IFERROR(IF(VLOOKUP($O1886,'APOIO-DESPESAS'!$A$3:$N$962,8,FALSE)="","",VLOOKUP($O1886,'APOIO-DESPESAS'!$A$3:$N$962,8,FALSE)),"")</f>
        <v/>
      </c>
      <c r="H1886" s="223" t="str">
        <f>IFERROR(IF(VLOOKUP($O1886,'APOIO-DESPESAS'!$A$3:$N$962,9,FALSE)="","",VLOOKUP($O1886,'APOIO-DESPESAS'!$A$3:$N$962,9,FALSE)),"")</f>
        <v/>
      </c>
      <c r="I1886" s="223" t="str">
        <f>IFERROR(IF(VLOOKUP($O1886,'APOIO-DESPESAS'!$A$3:$N$962,10,FALSE)="","",VLOOKUP($O1886,'APOIO-DESPESAS'!$A$3:$N$962,10,FALSE)),"")</f>
        <v/>
      </c>
      <c r="J1886" s="223" t="str">
        <f>IFERROR(IF(VLOOKUP($O1886,'APOIO-DESPESAS'!$A$3:$N$962,11,FALSE)="","",VLOOKUP($O1886,'APOIO-DESPESAS'!$A$3:$N$962,11,FALSE)),"")</f>
        <v/>
      </c>
      <c r="K1886" s="223" t="str">
        <f>IFERROR(IF(VLOOKUP($O1886,'APOIO-DESPESAS'!$A$3:$N$962,12,FALSE)="","",VLOOKUP($O1886,'APOIO-DESPESAS'!$A$3:$N$962,12,FALSE)),"")</f>
        <v/>
      </c>
      <c r="L1886" s="223" t="str">
        <f>IFERROR(IF(VLOOKUP($O1886,'APOIO-DESPESAS'!$A$3:$N$962,13,FALSE)="","",VLOOKUP($O1886,'APOIO-DESPESAS'!$A$3:$N$962,13,FALSE)),"")</f>
        <v/>
      </c>
      <c r="M1886" s="223" t="str">
        <f>IFERROR(IF(VLOOKUP($O1886,'APOIO-DESPESAS'!$A$3:$N$962,14,FALSE)="","",VLOOKUP($O1886,'APOIO-DESPESAS'!$A$3:$N$962,14,FALSE)),"")</f>
        <v/>
      </c>
      <c r="O1886" s="223">
        <f t="shared" si="29"/>
        <v>1884</v>
      </c>
    </row>
    <row r="1887" spans="1:15" x14ac:dyDescent="0.25">
      <c r="A1887" s="223" t="str">
        <f>IFERROR(IF(VLOOKUP($O1887,'APOIO-DESPESAS'!$A$3:$N$962,2,FALSE)="","",VLOOKUP($O1887,'APOIO-DESPESAS'!$A$3:$N$962,2,FALSE)),"")</f>
        <v/>
      </c>
      <c r="B1887" s="223" t="str">
        <f>IFERROR(IF(VLOOKUP($O1887,'APOIO-DESPESAS'!$A$3:$N$962,3,FALSE)="","",VLOOKUP($O1887,'APOIO-DESPESAS'!$A$3:$N$962,3,FALSE)),"")</f>
        <v/>
      </c>
      <c r="C1887" s="223" t="str">
        <f>IFERROR(IF(VLOOKUP($O1887,'APOIO-DESPESAS'!$A$3:$N$962,4,FALSE)="","",VLOOKUP($O1887,'APOIO-DESPESAS'!$A$3:$N$962,4,FALSE)),"")</f>
        <v/>
      </c>
      <c r="D1887" s="223" t="str">
        <f>IFERROR(IF(VLOOKUP($O1887,'APOIO-DESPESAS'!$A$3:$N$962,5,FALSE)="","",VLOOKUP($O1887,'APOIO-DESPESAS'!$A$3:$N$962,5,FALSE)),"")</f>
        <v/>
      </c>
      <c r="E1887" s="223" t="str">
        <f>IFERROR(IF(VLOOKUP($O1887,'APOIO-DESPESAS'!$A$3:$N$962,6,FALSE)="","",VLOOKUP($O1887,'APOIO-DESPESAS'!$A$3:$N$962,6,FALSE)),"")</f>
        <v/>
      </c>
      <c r="F1887" s="223" t="str">
        <f>IFERROR(IF(VLOOKUP($O1887,'APOIO-DESPESAS'!$A$3:$N$962,7,FALSE)="","",VLOOKUP($O1887,'APOIO-DESPESAS'!$A$3:$N$962,7,FALSE)),"")</f>
        <v/>
      </c>
      <c r="G1887" s="223" t="str">
        <f>IFERROR(IF(VLOOKUP($O1887,'APOIO-DESPESAS'!$A$3:$N$962,8,FALSE)="","",VLOOKUP($O1887,'APOIO-DESPESAS'!$A$3:$N$962,8,FALSE)),"")</f>
        <v/>
      </c>
      <c r="H1887" s="223" t="str">
        <f>IFERROR(IF(VLOOKUP($O1887,'APOIO-DESPESAS'!$A$3:$N$962,9,FALSE)="","",VLOOKUP($O1887,'APOIO-DESPESAS'!$A$3:$N$962,9,FALSE)),"")</f>
        <v/>
      </c>
      <c r="I1887" s="223" t="str">
        <f>IFERROR(IF(VLOOKUP($O1887,'APOIO-DESPESAS'!$A$3:$N$962,10,FALSE)="","",VLOOKUP($O1887,'APOIO-DESPESAS'!$A$3:$N$962,10,FALSE)),"")</f>
        <v/>
      </c>
      <c r="J1887" s="223" t="str">
        <f>IFERROR(IF(VLOOKUP($O1887,'APOIO-DESPESAS'!$A$3:$N$962,11,FALSE)="","",VLOOKUP($O1887,'APOIO-DESPESAS'!$A$3:$N$962,11,FALSE)),"")</f>
        <v/>
      </c>
      <c r="K1887" s="223" t="str">
        <f>IFERROR(IF(VLOOKUP($O1887,'APOIO-DESPESAS'!$A$3:$N$962,12,FALSE)="","",VLOOKUP($O1887,'APOIO-DESPESAS'!$A$3:$N$962,12,FALSE)),"")</f>
        <v/>
      </c>
      <c r="L1887" s="223" t="str">
        <f>IFERROR(IF(VLOOKUP($O1887,'APOIO-DESPESAS'!$A$3:$N$962,13,FALSE)="","",VLOOKUP($O1887,'APOIO-DESPESAS'!$A$3:$N$962,13,FALSE)),"")</f>
        <v/>
      </c>
      <c r="M1887" s="223" t="str">
        <f>IFERROR(IF(VLOOKUP($O1887,'APOIO-DESPESAS'!$A$3:$N$962,14,FALSE)="","",VLOOKUP($O1887,'APOIO-DESPESAS'!$A$3:$N$962,14,FALSE)),"")</f>
        <v/>
      </c>
      <c r="O1887" s="223">
        <f t="shared" si="29"/>
        <v>1885</v>
      </c>
    </row>
    <row r="1888" spans="1:15" x14ac:dyDescent="0.25">
      <c r="A1888" s="223" t="str">
        <f>IFERROR(IF(VLOOKUP($O1888,'APOIO-DESPESAS'!$A$3:$N$962,2,FALSE)="","",VLOOKUP($O1888,'APOIO-DESPESAS'!$A$3:$N$962,2,FALSE)),"")</f>
        <v/>
      </c>
      <c r="B1888" s="223" t="str">
        <f>IFERROR(IF(VLOOKUP($O1888,'APOIO-DESPESAS'!$A$3:$N$962,3,FALSE)="","",VLOOKUP($O1888,'APOIO-DESPESAS'!$A$3:$N$962,3,FALSE)),"")</f>
        <v/>
      </c>
      <c r="C1888" s="223" t="str">
        <f>IFERROR(IF(VLOOKUP($O1888,'APOIO-DESPESAS'!$A$3:$N$962,4,FALSE)="","",VLOOKUP($O1888,'APOIO-DESPESAS'!$A$3:$N$962,4,FALSE)),"")</f>
        <v/>
      </c>
      <c r="D1888" s="223" t="str">
        <f>IFERROR(IF(VLOOKUP($O1888,'APOIO-DESPESAS'!$A$3:$N$962,5,FALSE)="","",VLOOKUP($O1888,'APOIO-DESPESAS'!$A$3:$N$962,5,FALSE)),"")</f>
        <v/>
      </c>
      <c r="E1888" s="223" t="str">
        <f>IFERROR(IF(VLOOKUP($O1888,'APOIO-DESPESAS'!$A$3:$N$962,6,FALSE)="","",VLOOKUP($O1888,'APOIO-DESPESAS'!$A$3:$N$962,6,FALSE)),"")</f>
        <v/>
      </c>
      <c r="F1888" s="223" t="str">
        <f>IFERROR(IF(VLOOKUP($O1888,'APOIO-DESPESAS'!$A$3:$N$962,7,FALSE)="","",VLOOKUP($O1888,'APOIO-DESPESAS'!$A$3:$N$962,7,FALSE)),"")</f>
        <v/>
      </c>
      <c r="G1888" s="223" t="str">
        <f>IFERROR(IF(VLOOKUP($O1888,'APOIO-DESPESAS'!$A$3:$N$962,8,FALSE)="","",VLOOKUP($O1888,'APOIO-DESPESAS'!$A$3:$N$962,8,FALSE)),"")</f>
        <v/>
      </c>
      <c r="H1888" s="223" t="str">
        <f>IFERROR(IF(VLOOKUP($O1888,'APOIO-DESPESAS'!$A$3:$N$962,9,FALSE)="","",VLOOKUP($O1888,'APOIO-DESPESAS'!$A$3:$N$962,9,FALSE)),"")</f>
        <v/>
      </c>
      <c r="I1888" s="223" t="str">
        <f>IFERROR(IF(VLOOKUP($O1888,'APOIO-DESPESAS'!$A$3:$N$962,10,FALSE)="","",VLOOKUP($O1888,'APOIO-DESPESAS'!$A$3:$N$962,10,FALSE)),"")</f>
        <v/>
      </c>
      <c r="J1888" s="223" t="str">
        <f>IFERROR(IF(VLOOKUP($O1888,'APOIO-DESPESAS'!$A$3:$N$962,11,FALSE)="","",VLOOKUP($O1888,'APOIO-DESPESAS'!$A$3:$N$962,11,FALSE)),"")</f>
        <v/>
      </c>
      <c r="K1888" s="223" t="str">
        <f>IFERROR(IF(VLOOKUP($O1888,'APOIO-DESPESAS'!$A$3:$N$962,12,FALSE)="","",VLOOKUP($O1888,'APOIO-DESPESAS'!$A$3:$N$962,12,FALSE)),"")</f>
        <v/>
      </c>
      <c r="L1888" s="223" t="str">
        <f>IFERROR(IF(VLOOKUP($O1888,'APOIO-DESPESAS'!$A$3:$N$962,13,FALSE)="","",VLOOKUP($O1888,'APOIO-DESPESAS'!$A$3:$N$962,13,FALSE)),"")</f>
        <v/>
      </c>
      <c r="M1888" s="223" t="str">
        <f>IFERROR(IF(VLOOKUP($O1888,'APOIO-DESPESAS'!$A$3:$N$962,14,FALSE)="","",VLOOKUP($O1888,'APOIO-DESPESAS'!$A$3:$N$962,14,FALSE)),"")</f>
        <v/>
      </c>
      <c r="O1888" s="223">
        <f t="shared" si="29"/>
        <v>1886</v>
      </c>
    </row>
    <row r="1889" spans="1:15" x14ac:dyDescent="0.25">
      <c r="A1889" s="223" t="str">
        <f>IFERROR(IF(VLOOKUP($O1889,'APOIO-DESPESAS'!$A$3:$N$962,2,FALSE)="","",VLOOKUP($O1889,'APOIO-DESPESAS'!$A$3:$N$962,2,FALSE)),"")</f>
        <v/>
      </c>
      <c r="B1889" s="223" t="str">
        <f>IFERROR(IF(VLOOKUP($O1889,'APOIO-DESPESAS'!$A$3:$N$962,3,FALSE)="","",VLOOKUP($O1889,'APOIO-DESPESAS'!$A$3:$N$962,3,FALSE)),"")</f>
        <v/>
      </c>
      <c r="C1889" s="223" t="str">
        <f>IFERROR(IF(VLOOKUP($O1889,'APOIO-DESPESAS'!$A$3:$N$962,4,FALSE)="","",VLOOKUP($O1889,'APOIO-DESPESAS'!$A$3:$N$962,4,FALSE)),"")</f>
        <v/>
      </c>
      <c r="D1889" s="223" t="str">
        <f>IFERROR(IF(VLOOKUP($O1889,'APOIO-DESPESAS'!$A$3:$N$962,5,FALSE)="","",VLOOKUP($O1889,'APOIO-DESPESAS'!$A$3:$N$962,5,FALSE)),"")</f>
        <v/>
      </c>
      <c r="E1889" s="223" t="str">
        <f>IFERROR(IF(VLOOKUP($O1889,'APOIO-DESPESAS'!$A$3:$N$962,6,FALSE)="","",VLOOKUP($O1889,'APOIO-DESPESAS'!$A$3:$N$962,6,FALSE)),"")</f>
        <v/>
      </c>
      <c r="F1889" s="223" t="str">
        <f>IFERROR(IF(VLOOKUP($O1889,'APOIO-DESPESAS'!$A$3:$N$962,7,FALSE)="","",VLOOKUP($O1889,'APOIO-DESPESAS'!$A$3:$N$962,7,FALSE)),"")</f>
        <v/>
      </c>
      <c r="G1889" s="223" t="str">
        <f>IFERROR(IF(VLOOKUP($O1889,'APOIO-DESPESAS'!$A$3:$N$962,8,FALSE)="","",VLOOKUP($O1889,'APOIO-DESPESAS'!$A$3:$N$962,8,FALSE)),"")</f>
        <v/>
      </c>
      <c r="H1889" s="223" t="str">
        <f>IFERROR(IF(VLOOKUP($O1889,'APOIO-DESPESAS'!$A$3:$N$962,9,FALSE)="","",VLOOKUP($O1889,'APOIO-DESPESAS'!$A$3:$N$962,9,FALSE)),"")</f>
        <v/>
      </c>
      <c r="I1889" s="223" t="str">
        <f>IFERROR(IF(VLOOKUP($O1889,'APOIO-DESPESAS'!$A$3:$N$962,10,FALSE)="","",VLOOKUP($O1889,'APOIO-DESPESAS'!$A$3:$N$962,10,FALSE)),"")</f>
        <v/>
      </c>
      <c r="J1889" s="223" t="str">
        <f>IFERROR(IF(VLOOKUP($O1889,'APOIO-DESPESAS'!$A$3:$N$962,11,FALSE)="","",VLOOKUP($O1889,'APOIO-DESPESAS'!$A$3:$N$962,11,FALSE)),"")</f>
        <v/>
      </c>
      <c r="K1889" s="223" t="str">
        <f>IFERROR(IF(VLOOKUP($O1889,'APOIO-DESPESAS'!$A$3:$N$962,12,FALSE)="","",VLOOKUP($O1889,'APOIO-DESPESAS'!$A$3:$N$962,12,FALSE)),"")</f>
        <v/>
      </c>
      <c r="L1889" s="223" t="str">
        <f>IFERROR(IF(VLOOKUP($O1889,'APOIO-DESPESAS'!$A$3:$N$962,13,FALSE)="","",VLOOKUP($O1889,'APOIO-DESPESAS'!$A$3:$N$962,13,FALSE)),"")</f>
        <v/>
      </c>
      <c r="M1889" s="223" t="str">
        <f>IFERROR(IF(VLOOKUP($O1889,'APOIO-DESPESAS'!$A$3:$N$962,14,FALSE)="","",VLOOKUP($O1889,'APOIO-DESPESAS'!$A$3:$N$962,14,FALSE)),"")</f>
        <v/>
      </c>
      <c r="O1889" s="223">
        <f t="shared" si="29"/>
        <v>1887</v>
      </c>
    </row>
    <row r="1890" spans="1:15" x14ac:dyDescent="0.25">
      <c r="A1890" s="223" t="str">
        <f>IFERROR(IF(VLOOKUP($O1890,'APOIO-DESPESAS'!$A$3:$N$962,2,FALSE)="","",VLOOKUP($O1890,'APOIO-DESPESAS'!$A$3:$N$962,2,FALSE)),"")</f>
        <v/>
      </c>
      <c r="B1890" s="223" t="str">
        <f>IFERROR(IF(VLOOKUP($O1890,'APOIO-DESPESAS'!$A$3:$N$962,3,FALSE)="","",VLOOKUP($O1890,'APOIO-DESPESAS'!$A$3:$N$962,3,FALSE)),"")</f>
        <v/>
      </c>
      <c r="C1890" s="223" t="str">
        <f>IFERROR(IF(VLOOKUP($O1890,'APOIO-DESPESAS'!$A$3:$N$962,4,FALSE)="","",VLOOKUP($O1890,'APOIO-DESPESAS'!$A$3:$N$962,4,FALSE)),"")</f>
        <v/>
      </c>
      <c r="D1890" s="223" t="str">
        <f>IFERROR(IF(VLOOKUP($O1890,'APOIO-DESPESAS'!$A$3:$N$962,5,FALSE)="","",VLOOKUP($O1890,'APOIO-DESPESAS'!$A$3:$N$962,5,FALSE)),"")</f>
        <v/>
      </c>
      <c r="E1890" s="223" t="str">
        <f>IFERROR(IF(VLOOKUP($O1890,'APOIO-DESPESAS'!$A$3:$N$962,6,FALSE)="","",VLOOKUP($O1890,'APOIO-DESPESAS'!$A$3:$N$962,6,FALSE)),"")</f>
        <v/>
      </c>
      <c r="F1890" s="223" t="str">
        <f>IFERROR(IF(VLOOKUP($O1890,'APOIO-DESPESAS'!$A$3:$N$962,7,FALSE)="","",VLOOKUP($O1890,'APOIO-DESPESAS'!$A$3:$N$962,7,FALSE)),"")</f>
        <v/>
      </c>
      <c r="G1890" s="223" t="str">
        <f>IFERROR(IF(VLOOKUP($O1890,'APOIO-DESPESAS'!$A$3:$N$962,8,FALSE)="","",VLOOKUP($O1890,'APOIO-DESPESAS'!$A$3:$N$962,8,FALSE)),"")</f>
        <v/>
      </c>
      <c r="H1890" s="223" t="str">
        <f>IFERROR(IF(VLOOKUP($O1890,'APOIO-DESPESAS'!$A$3:$N$962,9,FALSE)="","",VLOOKUP($O1890,'APOIO-DESPESAS'!$A$3:$N$962,9,FALSE)),"")</f>
        <v/>
      </c>
      <c r="I1890" s="223" t="str">
        <f>IFERROR(IF(VLOOKUP($O1890,'APOIO-DESPESAS'!$A$3:$N$962,10,FALSE)="","",VLOOKUP($O1890,'APOIO-DESPESAS'!$A$3:$N$962,10,FALSE)),"")</f>
        <v/>
      </c>
      <c r="J1890" s="223" t="str">
        <f>IFERROR(IF(VLOOKUP($O1890,'APOIO-DESPESAS'!$A$3:$N$962,11,FALSE)="","",VLOOKUP($O1890,'APOIO-DESPESAS'!$A$3:$N$962,11,FALSE)),"")</f>
        <v/>
      </c>
      <c r="K1890" s="223" t="str">
        <f>IFERROR(IF(VLOOKUP($O1890,'APOIO-DESPESAS'!$A$3:$N$962,12,FALSE)="","",VLOOKUP($O1890,'APOIO-DESPESAS'!$A$3:$N$962,12,FALSE)),"")</f>
        <v/>
      </c>
      <c r="L1890" s="223" t="str">
        <f>IFERROR(IF(VLOOKUP($O1890,'APOIO-DESPESAS'!$A$3:$N$962,13,FALSE)="","",VLOOKUP($O1890,'APOIO-DESPESAS'!$A$3:$N$962,13,FALSE)),"")</f>
        <v/>
      </c>
      <c r="M1890" s="223" t="str">
        <f>IFERROR(IF(VLOOKUP($O1890,'APOIO-DESPESAS'!$A$3:$N$962,14,FALSE)="","",VLOOKUP($O1890,'APOIO-DESPESAS'!$A$3:$N$962,14,FALSE)),"")</f>
        <v/>
      </c>
      <c r="O1890" s="223">
        <f t="shared" si="29"/>
        <v>1888</v>
      </c>
    </row>
    <row r="1891" spans="1:15" x14ac:dyDescent="0.25">
      <c r="A1891" s="223" t="str">
        <f>IFERROR(IF(VLOOKUP($O1891,'APOIO-DESPESAS'!$A$3:$N$962,2,FALSE)="","",VLOOKUP($O1891,'APOIO-DESPESAS'!$A$3:$N$962,2,FALSE)),"")</f>
        <v/>
      </c>
      <c r="B1891" s="223" t="str">
        <f>IFERROR(IF(VLOOKUP($O1891,'APOIO-DESPESAS'!$A$3:$N$962,3,FALSE)="","",VLOOKUP($O1891,'APOIO-DESPESAS'!$A$3:$N$962,3,FALSE)),"")</f>
        <v/>
      </c>
      <c r="C1891" s="223" t="str">
        <f>IFERROR(IF(VLOOKUP($O1891,'APOIO-DESPESAS'!$A$3:$N$962,4,FALSE)="","",VLOOKUP($O1891,'APOIO-DESPESAS'!$A$3:$N$962,4,FALSE)),"")</f>
        <v/>
      </c>
      <c r="D1891" s="223" t="str">
        <f>IFERROR(IF(VLOOKUP($O1891,'APOIO-DESPESAS'!$A$3:$N$962,5,FALSE)="","",VLOOKUP($O1891,'APOIO-DESPESAS'!$A$3:$N$962,5,FALSE)),"")</f>
        <v/>
      </c>
      <c r="E1891" s="223" t="str">
        <f>IFERROR(IF(VLOOKUP($O1891,'APOIO-DESPESAS'!$A$3:$N$962,6,FALSE)="","",VLOOKUP($O1891,'APOIO-DESPESAS'!$A$3:$N$962,6,FALSE)),"")</f>
        <v/>
      </c>
      <c r="F1891" s="223" t="str">
        <f>IFERROR(IF(VLOOKUP($O1891,'APOIO-DESPESAS'!$A$3:$N$962,7,FALSE)="","",VLOOKUP($O1891,'APOIO-DESPESAS'!$A$3:$N$962,7,FALSE)),"")</f>
        <v/>
      </c>
      <c r="G1891" s="223" t="str">
        <f>IFERROR(IF(VLOOKUP($O1891,'APOIO-DESPESAS'!$A$3:$N$962,8,FALSE)="","",VLOOKUP($O1891,'APOIO-DESPESAS'!$A$3:$N$962,8,FALSE)),"")</f>
        <v/>
      </c>
      <c r="H1891" s="223" t="str">
        <f>IFERROR(IF(VLOOKUP($O1891,'APOIO-DESPESAS'!$A$3:$N$962,9,FALSE)="","",VLOOKUP($O1891,'APOIO-DESPESAS'!$A$3:$N$962,9,FALSE)),"")</f>
        <v/>
      </c>
      <c r="I1891" s="223" t="str">
        <f>IFERROR(IF(VLOOKUP($O1891,'APOIO-DESPESAS'!$A$3:$N$962,10,FALSE)="","",VLOOKUP($O1891,'APOIO-DESPESAS'!$A$3:$N$962,10,FALSE)),"")</f>
        <v/>
      </c>
      <c r="J1891" s="223" t="str">
        <f>IFERROR(IF(VLOOKUP($O1891,'APOIO-DESPESAS'!$A$3:$N$962,11,FALSE)="","",VLOOKUP($O1891,'APOIO-DESPESAS'!$A$3:$N$962,11,FALSE)),"")</f>
        <v/>
      </c>
      <c r="K1891" s="223" t="str">
        <f>IFERROR(IF(VLOOKUP($O1891,'APOIO-DESPESAS'!$A$3:$N$962,12,FALSE)="","",VLOOKUP($O1891,'APOIO-DESPESAS'!$A$3:$N$962,12,FALSE)),"")</f>
        <v/>
      </c>
      <c r="L1891" s="223" t="str">
        <f>IFERROR(IF(VLOOKUP($O1891,'APOIO-DESPESAS'!$A$3:$N$962,13,FALSE)="","",VLOOKUP($O1891,'APOIO-DESPESAS'!$A$3:$N$962,13,FALSE)),"")</f>
        <v/>
      </c>
      <c r="M1891" s="223" t="str">
        <f>IFERROR(IF(VLOOKUP($O1891,'APOIO-DESPESAS'!$A$3:$N$962,14,FALSE)="","",VLOOKUP($O1891,'APOIO-DESPESAS'!$A$3:$N$962,14,FALSE)),"")</f>
        <v/>
      </c>
      <c r="O1891" s="223">
        <f t="shared" si="29"/>
        <v>1889</v>
      </c>
    </row>
    <row r="1892" spans="1:15" x14ac:dyDescent="0.25">
      <c r="A1892" s="223" t="str">
        <f>IFERROR(IF(VLOOKUP($O1892,'APOIO-DESPESAS'!$A$3:$N$962,2,FALSE)="","",VLOOKUP($O1892,'APOIO-DESPESAS'!$A$3:$N$962,2,FALSE)),"")</f>
        <v/>
      </c>
      <c r="B1892" s="223" t="str">
        <f>IFERROR(IF(VLOOKUP($O1892,'APOIO-DESPESAS'!$A$3:$N$962,3,FALSE)="","",VLOOKUP($O1892,'APOIO-DESPESAS'!$A$3:$N$962,3,FALSE)),"")</f>
        <v/>
      </c>
      <c r="C1892" s="223" t="str">
        <f>IFERROR(IF(VLOOKUP($O1892,'APOIO-DESPESAS'!$A$3:$N$962,4,FALSE)="","",VLOOKUP($O1892,'APOIO-DESPESAS'!$A$3:$N$962,4,FALSE)),"")</f>
        <v/>
      </c>
      <c r="D1892" s="223" t="str">
        <f>IFERROR(IF(VLOOKUP($O1892,'APOIO-DESPESAS'!$A$3:$N$962,5,FALSE)="","",VLOOKUP($O1892,'APOIO-DESPESAS'!$A$3:$N$962,5,FALSE)),"")</f>
        <v/>
      </c>
      <c r="E1892" s="223" t="str">
        <f>IFERROR(IF(VLOOKUP($O1892,'APOIO-DESPESAS'!$A$3:$N$962,6,FALSE)="","",VLOOKUP($O1892,'APOIO-DESPESAS'!$A$3:$N$962,6,FALSE)),"")</f>
        <v/>
      </c>
      <c r="F1892" s="223" t="str">
        <f>IFERROR(IF(VLOOKUP($O1892,'APOIO-DESPESAS'!$A$3:$N$962,7,FALSE)="","",VLOOKUP($O1892,'APOIO-DESPESAS'!$A$3:$N$962,7,FALSE)),"")</f>
        <v/>
      </c>
      <c r="G1892" s="223" t="str">
        <f>IFERROR(IF(VLOOKUP($O1892,'APOIO-DESPESAS'!$A$3:$N$962,8,FALSE)="","",VLOOKUP($O1892,'APOIO-DESPESAS'!$A$3:$N$962,8,FALSE)),"")</f>
        <v/>
      </c>
      <c r="H1892" s="223" t="str">
        <f>IFERROR(IF(VLOOKUP($O1892,'APOIO-DESPESAS'!$A$3:$N$962,9,FALSE)="","",VLOOKUP($O1892,'APOIO-DESPESAS'!$A$3:$N$962,9,FALSE)),"")</f>
        <v/>
      </c>
      <c r="I1892" s="223" t="str">
        <f>IFERROR(IF(VLOOKUP($O1892,'APOIO-DESPESAS'!$A$3:$N$962,10,FALSE)="","",VLOOKUP($O1892,'APOIO-DESPESAS'!$A$3:$N$962,10,FALSE)),"")</f>
        <v/>
      </c>
      <c r="J1892" s="223" t="str">
        <f>IFERROR(IF(VLOOKUP($O1892,'APOIO-DESPESAS'!$A$3:$N$962,11,FALSE)="","",VLOOKUP($O1892,'APOIO-DESPESAS'!$A$3:$N$962,11,FALSE)),"")</f>
        <v/>
      </c>
      <c r="K1892" s="223" t="str">
        <f>IFERROR(IF(VLOOKUP($O1892,'APOIO-DESPESAS'!$A$3:$N$962,12,FALSE)="","",VLOOKUP($O1892,'APOIO-DESPESAS'!$A$3:$N$962,12,FALSE)),"")</f>
        <v/>
      </c>
      <c r="L1892" s="223" t="str">
        <f>IFERROR(IF(VLOOKUP($O1892,'APOIO-DESPESAS'!$A$3:$N$962,13,FALSE)="","",VLOOKUP($O1892,'APOIO-DESPESAS'!$A$3:$N$962,13,FALSE)),"")</f>
        <v/>
      </c>
      <c r="M1892" s="223" t="str">
        <f>IFERROR(IF(VLOOKUP($O1892,'APOIO-DESPESAS'!$A$3:$N$962,14,FALSE)="","",VLOOKUP($O1892,'APOIO-DESPESAS'!$A$3:$N$962,14,FALSE)),"")</f>
        <v/>
      </c>
      <c r="O1892" s="223">
        <f t="shared" si="29"/>
        <v>1890</v>
      </c>
    </row>
    <row r="1893" spans="1:15" x14ac:dyDescent="0.25">
      <c r="A1893" s="223" t="str">
        <f>IFERROR(IF(VLOOKUP($O1893,'APOIO-DESPESAS'!$A$3:$N$962,2,FALSE)="","",VLOOKUP($O1893,'APOIO-DESPESAS'!$A$3:$N$962,2,FALSE)),"")</f>
        <v/>
      </c>
      <c r="B1893" s="223" t="str">
        <f>IFERROR(IF(VLOOKUP($O1893,'APOIO-DESPESAS'!$A$3:$N$962,3,FALSE)="","",VLOOKUP($O1893,'APOIO-DESPESAS'!$A$3:$N$962,3,FALSE)),"")</f>
        <v/>
      </c>
      <c r="C1893" s="223" t="str">
        <f>IFERROR(IF(VLOOKUP($O1893,'APOIO-DESPESAS'!$A$3:$N$962,4,FALSE)="","",VLOOKUP($O1893,'APOIO-DESPESAS'!$A$3:$N$962,4,FALSE)),"")</f>
        <v/>
      </c>
      <c r="D1893" s="223" t="str">
        <f>IFERROR(IF(VLOOKUP($O1893,'APOIO-DESPESAS'!$A$3:$N$962,5,FALSE)="","",VLOOKUP($O1893,'APOIO-DESPESAS'!$A$3:$N$962,5,FALSE)),"")</f>
        <v/>
      </c>
      <c r="E1893" s="223" t="str">
        <f>IFERROR(IF(VLOOKUP($O1893,'APOIO-DESPESAS'!$A$3:$N$962,6,FALSE)="","",VLOOKUP($O1893,'APOIO-DESPESAS'!$A$3:$N$962,6,FALSE)),"")</f>
        <v/>
      </c>
      <c r="F1893" s="223" t="str">
        <f>IFERROR(IF(VLOOKUP($O1893,'APOIO-DESPESAS'!$A$3:$N$962,7,FALSE)="","",VLOOKUP($O1893,'APOIO-DESPESAS'!$A$3:$N$962,7,FALSE)),"")</f>
        <v/>
      </c>
      <c r="G1893" s="223" t="str">
        <f>IFERROR(IF(VLOOKUP($O1893,'APOIO-DESPESAS'!$A$3:$N$962,8,FALSE)="","",VLOOKUP($O1893,'APOIO-DESPESAS'!$A$3:$N$962,8,FALSE)),"")</f>
        <v/>
      </c>
      <c r="H1893" s="223" t="str">
        <f>IFERROR(IF(VLOOKUP($O1893,'APOIO-DESPESAS'!$A$3:$N$962,9,FALSE)="","",VLOOKUP($O1893,'APOIO-DESPESAS'!$A$3:$N$962,9,FALSE)),"")</f>
        <v/>
      </c>
      <c r="I1893" s="223" t="str">
        <f>IFERROR(IF(VLOOKUP($O1893,'APOIO-DESPESAS'!$A$3:$N$962,10,FALSE)="","",VLOOKUP($O1893,'APOIO-DESPESAS'!$A$3:$N$962,10,FALSE)),"")</f>
        <v/>
      </c>
      <c r="J1893" s="223" t="str">
        <f>IFERROR(IF(VLOOKUP($O1893,'APOIO-DESPESAS'!$A$3:$N$962,11,FALSE)="","",VLOOKUP($O1893,'APOIO-DESPESAS'!$A$3:$N$962,11,FALSE)),"")</f>
        <v/>
      </c>
      <c r="K1893" s="223" t="str">
        <f>IFERROR(IF(VLOOKUP($O1893,'APOIO-DESPESAS'!$A$3:$N$962,12,FALSE)="","",VLOOKUP($O1893,'APOIO-DESPESAS'!$A$3:$N$962,12,FALSE)),"")</f>
        <v/>
      </c>
      <c r="L1893" s="223" t="str">
        <f>IFERROR(IF(VLOOKUP($O1893,'APOIO-DESPESAS'!$A$3:$N$962,13,FALSE)="","",VLOOKUP($O1893,'APOIO-DESPESAS'!$A$3:$N$962,13,FALSE)),"")</f>
        <v/>
      </c>
      <c r="M1893" s="223" t="str">
        <f>IFERROR(IF(VLOOKUP($O1893,'APOIO-DESPESAS'!$A$3:$N$962,14,FALSE)="","",VLOOKUP($O1893,'APOIO-DESPESAS'!$A$3:$N$962,14,FALSE)),"")</f>
        <v/>
      </c>
      <c r="O1893" s="223">
        <f t="shared" si="29"/>
        <v>1891</v>
      </c>
    </row>
    <row r="1894" spans="1:15" x14ac:dyDescent="0.25">
      <c r="A1894" s="223" t="str">
        <f>IFERROR(IF(VLOOKUP($O1894,'APOIO-DESPESAS'!$A$3:$N$962,2,FALSE)="","",VLOOKUP($O1894,'APOIO-DESPESAS'!$A$3:$N$962,2,FALSE)),"")</f>
        <v/>
      </c>
      <c r="B1894" s="223" t="str">
        <f>IFERROR(IF(VLOOKUP($O1894,'APOIO-DESPESAS'!$A$3:$N$962,3,FALSE)="","",VLOOKUP($O1894,'APOIO-DESPESAS'!$A$3:$N$962,3,FALSE)),"")</f>
        <v/>
      </c>
      <c r="C1894" s="223" t="str">
        <f>IFERROR(IF(VLOOKUP($O1894,'APOIO-DESPESAS'!$A$3:$N$962,4,FALSE)="","",VLOOKUP($O1894,'APOIO-DESPESAS'!$A$3:$N$962,4,FALSE)),"")</f>
        <v/>
      </c>
      <c r="D1894" s="223" t="str">
        <f>IFERROR(IF(VLOOKUP($O1894,'APOIO-DESPESAS'!$A$3:$N$962,5,FALSE)="","",VLOOKUP($O1894,'APOIO-DESPESAS'!$A$3:$N$962,5,FALSE)),"")</f>
        <v/>
      </c>
      <c r="E1894" s="223" t="str">
        <f>IFERROR(IF(VLOOKUP($O1894,'APOIO-DESPESAS'!$A$3:$N$962,6,FALSE)="","",VLOOKUP($O1894,'APOIO-DESPESAS'!$A$3:$N$962,6,FALSE)),"")</f>
        <v/>
      </c>
      <c r="F1894" s="223" t="str">
        <f>IFERROR(IF(VLOOKUP($O1894,'APOIO-DESPESAS'!$A$3:$N$962,7,FALSE)="","",VLOOKUP($O1894,'APOIO-DESPESAS'!$A$3:$N$962,7,FALSE)),"")</f>
        <v/>
      </c>
      <c r="G1894" s="223" t="str">
        <f>IFERROR(IF(VLOOKUP($O1894,'APOIO-DESPESAS'!$A$3:$N$962,8,FALSE)="","",VLOOKUP($O1894,'APOIO-DESPESAS'!$A$3:$N$962,8,FALSE)),"")</f>
        <v/>
      </c>
      <c r="H1894" s="223" t="str">
        <f>IFERROR(IF(VLOOKUP($O1894,'APOIO-DESPESAS'!$A$3:$N$962,9,FALSE)="","",VLOOKUP($O1894,'APOIO-DESPESAS'!$A$3:$N$962,9,FALSE)),"")</f>
        <v/>
      </c>
      <c r="I1894" s="223" t="str">
        <f>IFERROR(IF(VLOOKUP($O1894,'APOIO-DESPESAS'!$A$3:$N$962,10,FALSE)="","",VLOOKUP($O1894,'APOIO-DESPESAS'!$A$3:$N$962,10,FALSE)),"")</f>
        <v/>
      </c>
      <c r="J1894" s="223" t="str">
        <f>IFERROR(IF(VLOOKUP($O1894,'APOIO-DESPESAS'!$A$3:$N$962,11,FALSE)="","",VLOOKUP($O1894,'APOIO-DESPESAS'!$A$3:$N$962,11,FALSE)),"")</f>
        <v/>
      </c>
      <c r="K1894" s="223" t="str">
        <f>IFERROR(IF(VLOOKUP($O1894,'APOIO-DESPESAS'!$A$3:$N$962,12,FALSE)="","",VLOOKUP($O1894,'APOIO-DESPESAS'!$A$3:$N$962,12,FALSE)),"")</f>
        <v/>
      </c>
      <c r="L1894" s="223" t="str">
        <f>IFERROR(IF(VLOOKUP($O1894,'APOIO-DESPESAS'!$A$3:$N$962,13,FALSE)="","",VLOOKUP($O1894,'APOIO-DESPESAS'!$A$3:$N$962,13,FALSE)),"")</f>
        <v/>
      </c>
      <c r="M1894" s="223" t="str">
        <f>IFERROR(IF(VLOOKUP($O1894,'APOIO-DESPESAS'!$A$3:$N$962,14,FALSE)="","",VLOOKUP($O1894,'APOIO-DESPESAS'!$A$3:$N$962,14,FALSE)),"")</f>
        <v/>
      </c>
      <c r="O1894" s="223">
        <f t="shared" si="29"/>
        <v>1892</v>
      </c>
    </row>
    <row r="1895" spans="1:15" x14ac:dyDescent="0.25">
      <c r="A1895" s="223" t="str">
        <f>IFERROR(IF(VLOOKUP($O1895,'APOIO-DESPESAS'!$A$3:$N$962,2,FALSE)="","",VLOOKUP($O1895,'APOIO-DESPESAS'!$A$3:$N$962,2,FALSE)),"")</f>
        <v/>
      </c>
      <c r="B1895" s="223" t="str">
        <f>IFERROR(IF(VLOOKUP($O1895,'APOIO-DESPESAS'!$A$3:$N$962,3,FALSE)="","",VLOOKUP($O1895,'APOIO-DESPESAS'!$A$3:$N$962,3,FALSE)),"")</f>
        <v/>
      </c>
      <c r="C1895" s="223" t="str">
        <f>IFERROR(IF(VLOOKUP($O1895,'APOIO-DESPESAS'!$A$3:$N$962,4,FALSE)="","",VLOOKUP($O1895,'APOIO-DESPESAS'!$A$3:$N$962,4,FALSE)),"")</f>
        <v/>
      </c>
      <c r="D1895" s="223" t="str">
        <f>IFERROR(IF(VLOOKUP($O1895,'APOIO-DESPESAS'!$A$3:$N$962,5,FALSE)="","",VLOOKUP($O1895,'APOIO-DESPESAS'!$A$3:$N$962,5,FALSE)),"")</f>
        <v/>
      </c>
      <c r="E1895" s="223" t="str">
        <f>IFERROR(IF(VLOOKUP($O1895,'APOIO-DESPESAS'!$A$3:$N$962,6,FALSE)="","",VLOOKUP($O1895,'APOIO-DESPESAS'!$A$3:$N$962,6,FALSE)),"")</f>
        <v/>
      </c>
      <c r="F1895" s="223" t="str">
        <f>IFERROR(IF(VLOOKUP($O1895,'APOIO-DESPESAS'!$A$3:$N$962,7,FALSE)="","",VLOOKUP($O1895,'APOIO-DESPESAS'!$A$3:$N$962,7,FALSE)),"")</f>
        <v/>
      </c>
      <c r="G1895" s="223" t="str">
        <f>IFERROR(IF(VLOOKUP($O1895,'APOIO-DESPESAS'!$A$3:$N$962,8,FALSE)="","",VLOOKUP($O1895,'APOIO-DESPESAS'!$A$3:$N$962,8,FALSE)),"")</f>
        <v/>
      </c>
      <c r="H1895" s="223" t="str">
        <f>IFERROR(IF(VLOOKUP($O1895,'APOIO-DESPESAS'!$A$3:$N$962,9,FALSE)="","",VLOOKUP($O1895,'APOIO-DESPESAS'!$A$3:$N$962,9,FALSE)),"")</f>
        <v/>
      </c>
      <c r="I1895" s="223" t="str">
        <f>IFERROR(IF(VLOOKUP($O1895,'APOIO-DESPESAS'!$A$3:$N$962,10,FALSE)="","",VLOOKUP($O1895,'APOIO-DESPESAS'!$A$3:$N$962,10,FALSE)),"")</f>
        <v/>
      </c>
      <c r="J1895" s="223" t="str">
        <f>IFERROR(IF(VLOOKUP($O1895,'APOIO-DESPESAS'!$A$3:$N$962,11,FALSE)="","",VLOOKUP($O1895,'APOIO-DESPESAS'!$A$3:$N$962,11,FALSE)),"")</f>
        <v/>
      </c>
      <c r="K1895" s="223" t="str">
        <f>IFERROR(IF(VLOOKUP($O1895,'APOIO-DESPESAS'!$A$3:$N$962,12,FALSE)="","",VLOOKUP($O1895,'APOIO-DESPESAS'!$A$3:$N$962,12,FALSE)),"")</f>
        <v/>
      </c>
      <c r="L1895" s="223" t="str">
        <f>IFERROR(IF(VLOOKUP($O1895,'APOIO-DESPESAS'!$A$3:$N$962,13,FALSE)="","",VLOOKUP($O1895,'APOIO-DESPESAS'!$A$3:$N$962,13,FALSE)),"")</f>
        <v/>
      </c>
      <c r="M1895" s="223" t="str">
        <f>IFERROR(IF(VLOOKUP($O1895,'APOIO-DESPESAS'!$A$3:$N$962,14,FALSE)="","",VLOOKUP($O1895,'APOIO-DESPESAS'!$A$3:$N$962,14,FALSE)),"")</f>
        <v/>
      </c>
      <c r="O1895" s="223">
        <f t="shared" si="29"/>
        <v>1893</v>
      </c>
    </row>
    <row r="1896" spans="1:15" x14ac:dyDescent="0.25">
      <c r="A1896" s="223" t="str">
        <f>IFERROR(IF(VLOOKUP($O1896,'APOIO-DESPESAS'!$A$3:$N$962,2,FALSE)="","",VLOOKUP($O1896,'APOIO-DESPESAS'!$A$3:$N$962,2,FALSE)),"")</f>
        <v/>
      </c>
      <c r="B1896" s="223" t="str">
        <f>IFERROR(IF(VLOOKUP($O1896,'APOIO-DESPESAS'!$A$3:$N$962,3,FALSE)="","",VLOOKUP($O1896,'APOIO-DESPESAS'!$A$3:$N$962,3,FALSE)),"")</f>
        <v/>
      </c>
      <c r="C1896" s="223" t="str">
        <f>IFERROR(IF(VLOOKUP($O1896,'APOIO-DESPESAS'!$A$3:$N$962,4,FALSE)="","",VLOOKUP($O1896,'APOIO-DESPESAS'!$A$3:$N$962,4,FALSE)),"")</f>
        <v/>
      </c>
      <c r="D1896" s="223" t="str">
        <f>IFERROR(IF(VLOOKUP($O1896,'APOIO-DESPESAS'!$A$3:$N$962,5,FALSE)="","",VLOOKUP($O1896,'APOIO-DESPESAS'!$A$3:$N$962,5,FALSE)),"")</f>
        <v/>
      </c>
      <c r="E1896" s="223" t="str">
        <f>IFERROR(IF(VLOOKUP($O1896,'APOIO-DESPESAS'!$A$3:$N$962,6,FALSE)="","",VLOOKUP($O1896,'APOIO-DESPESAS'!$A$3:$N$962,6,FALSE)),"")</f>
        <v/>
      </c>
      <c r="F1896" s="223" t="str">
        <f>IFERROR(IF(VLOOKUP($O1896,'APOIO-DESPESAS'!$A$3:$N$962,7,FALSE)="","",VLOOKUP($O1896,'APOIO-DESPESAS'!$A$3:$N$962,7,FALSE)),"")</f>
        <v/>
      </c>
      <c r="G1896" s="223" t="str">
        <f>IFERROR(IF(VLOOKUP($O1896,'APOIO-DESPESAS'!$A$3:$N$962,8,FALSE)="","",VLOOKUP($O1896,'APOIO-DESPESAS'!$A$3:$N$962,8,FALSE)),"")</f>
        <v/>
      </c>
      <c r="H1896" s="223" t="str">
        <f>IFERROR(IF(VLOOKUP($O1896,'APOIO-DESPESAS'!$A$3:$N$962,9,FALSE)="","",VLOOKUP($O1896,'APOIO-DESPESAS'!$A$3:$N$962,9,FALSE)),"")</f>
        <v/>
      </c>
      <c r="I1896" s="223" t="str">
        <f>IFERROR(IF(VLOOKUP($O1896,'APOIO-DESPESAS'!$A$3:$N$962,10,FALSE)="","",VLOOKUP($O1896,'APOIO-DESPESAS'!$A$3:$N$962,10,FALSE)),"")</f>
        <v/>
      </c>
      <c r="J1896" s="223" t="str">
        <f>IFERROR(IF(VLOOKUP($O1896,'APOIO-DESPESAS'!$A$3:$N$962,11,FALSE)="","",VLOOKUP($O1896,'APOIO-DESPESAS'!$A$3:$N$962,11,FALSE)),"")</f>
        <v/>
      </c>
      <c r="K1896" s="223" t="str">
        <f>IFERROR(IF(VLOOKUP($O1896,'APOIO-DESPESAS'!$A$3:$N$962,12,FALSE)="","",VLOOKUP($O1896,'APOIO-DESPESAS'!$A$3:$N$962,12,FALSE)),"")</f>
        <v/>
      </c>
      <c r="L1896" s="223" t="str">
        <f>IFERROR(IF(VLOOKUP($O1896,'APOIO-DESPESAS'!$A$3:$N$962,13,FALSE)="","",VLOOKUP($O1896,'APOIO-DESPESAS'!$A$3:$N$962,13,FALSE)),"")</f>
        <v/>
      </c>
      <c r="M1896" s="223" t="str">
        <f>IFERROR(IF(VLOOKUP($O1896,'APOIO-DESPESAS'!$A$3:$N$962,14,FALSE)="","",VLOOKUP($O1896,'APOIO-DESPESAS'!$A$3:$N$962,14,FALSE)),"")</f>
        <v/>
      </c>
      <c r="O1896" s="223">
        <f t="shared" si="29"/>
        <v>1894</v>
      </c>
    </row>
    <row r="1897" spans="1:15" x14ac:dyDescent="0.25">
      <c r="A1897" s="223" t="str">
        <f>IFERROR(IF(VLOOKUP($O1897,'APOIO-DESPESAS'!$A$3:$N$962,2,FALSE)="","",VLOOKUP($O1897,'APOIO-DESPESAS'!$A$3:$N$962,2,FALSE)),"")</f>
        <v/>
      </c>
      <c r="B1897" s="223" t="str">
        <f>IFERROR(IF(VLOOKUP($O1897,'APOIO-DESPESAS'!$A$3:$N$962,3,FALSE)="","",VLOOKUP($O1897,'APOIO-DESPESAS'!$A$3:$N$962,3,FALSE)),"")</f>
        <v/>
      </c>
      <c r="C1897" s="223" t="str">
        <f>IFERROR(IF(VLOOKUP($O1897,'APOIO-DESPESAS'!$A$3:$N$962,4,FALSE)="","",VLOOKUP($O1897,'APOIO-DESPESAS'!$A$3:$N$962,4,FALSE)),"")</f>
        <v/>
      </c>
      <c r="D1897" s="223" t="str">
        <f>IFERROR(IF(VLOOKUP($O1897,'APOIO-DESPESAS'!$A$3:$N$962,5,FALSE)="","",VLOOKUP($O1897,'APOIO-DESPESAS'!$A$3:$N$962,5,FALSE)),"")</f>
        <v/>
      </c>
      <c r="E1897" s="223" t="str">
        <f>IFERROR(IF(VLOOKUP($O1897,'APOIO-DESPESAS'!$A$3:$N$962,6,FALSE)="","",VLOOKUP($O1897,'APOIO-DESPESAS'!$A$3:$N$962,6,FALSE)),"")</f>
        <v/>
      </c>
      <c r="F1897" s="223" t="str">
        <f>IFERROR(IF(VLOOKUP($O1897,'APOIO-DESPESAS'!$A$3:$N$962,7,FALSE)="","",VLOOKUP($O1897,'APOIO-DESPESAS'!$A$3:$N$962,7,FALSE)),"")</f>
        <v/>
      </c>
      <c r="G1897" s="223" t="str">
        <f>IFERROR(IF(VLOOKUP($O1897,'APOIO-DESPESAS'!$A$3:$N$962,8,FALSE)="","",VLOOKUP($O1897,'APOIO-DESPESAS'!$A$3:$N$962,8,FALSE)),"")</f>
        <v/>
      </c>
      <c r="H1897" s="223" t="str">
        <f>IFERROR(IF(VLOOKUP($O1897,'APOIO-DESPESAS'!$A$3:$N$962,9,FALSE)="","",VLOOKUP($O1897,'APOIO-DESPESAS'!$A$3:$N$962,9,FALSE)),"")</f>
        <v/>
      </c>
      <c r="I1897" s="223" t="str">
        <f>IFERROR(IF(VLOOKUP($O1897,'APOIO-DESPESAS'!$A$3:$N$962,10,FALSE)="","",VLOOKUP($O1897,'APOIO-DESPESAS'!$A$3:$N$962,10,FALSE)),"")</f>
        <v/>
      </c>
      <c r="J1897" s="223" t="str">
        <f>IFERROR(IF(VLOOKUP($O1897,'APOIO-DESPESAS'!$A$3:$N$962,11,FALSE)="","",VLOOKUP($O1897,'APOIO-DESPESAS'!$A$3:$N$962,11,FALSE)),"")</f>
        <v/>
      </c>
      <c r="K1897" s="223" t="str">
        <f>IFERROR(IF(VLOOKUP($O1897,'APOIO-DESPESAS'!$A$3:$N$962,12,FALSE)="","",VLOOKUP($O1897,'APOIO-DESPESAS'!$A$3:$N$962,12,FALSE)),"")</f>
        <v/>
      </c>
      <c r="L1897" s="223" t="str">
        <f>IFERROR(IF(VLOOKUP($O1897,'APOIO-DESPESAS'!$A$3:$N$962,13,FALSE)="","",VLOOKUP($O1897,'APOIO-DESPESAS'!$A$3:$N$962,13,FALSE)),"")</f>
        <v/>
      </c>
      <c r="M1897" s="223" t="str">
        <f>IFERROR(IF(VLOOKUP($O1897,'APOIO-DESPESAS'!$A$3:$N$962,14,FALSE)="","",VLOOKUP($O1897,'APOIO-DESPESAS'!$A$3:$N$962,14,FALSE)),"")</f>
        <v/>
      </c>
      <c r="O1897" s="223">
        <f t="shared" si="29"/>
        <v>1895</v>
      </c>
    </row>
    <row r="1898" spans="1:15" x14ac:dyDescent="0.25">
      <c r="A1898" s="223" t="str">
        <f>IFERROR(IF(VLOOKUP($O1898,'APOIO-DESPESAS'!$A$3:$N$962,2,FALSE)="","",VLOOKUP($O1898,'APOIO-DESPESAS'!$A$3:$N$962,2,FALSE)),"")</f>
        <v/>
      </c>
      <c r="B1898" s="223" t="str">
        <f>IFERROR(IF(VLOOKUP($O1898,'APOIO-DESPESAS'!$A$3:$N$962,3,FALSE)="","",VLOOKUP($O1898,'APOIO-DESPESAS'!$A$3:$N$962,3,FALSE)),"")</f>
        <v/>
      </c>
      <c r="C1898" s="223" t="str">
        <f>IFERROR(IF(VLOOKUP($O1898,'APOIO-DESPESAS'!$A$3:$N$962,4,FALSE)="","",VLOOKUP($O1898,'APOIO-DESPESAS'!$A$3:$N$962,4,FALSE)),"")</f>
        <v/>
      </c>
      <c r="D1898" s="223" t="str">
        <f>IFERROR(IF(VLOOKUP($O1898,'APOIO-DESPESAS'!$A$3:$N$962,5,FALSE)="","",VLOOKUP($O1898,'APOIO-DESPESAS'!$A$3:$N$962,5,FALSE)),"")</f>
        <v/>
      </c>
      <c r="E1898" s="223" t="str">
        <f>IFERROR(IF(VLOOKUP($O1898,'APOIO-DESPESAS'!$A$3:$N$962,6,FALSE)="","",VLOOKUP($O1898,'APOIO-DESPESAS'!$A$3:$N$962,6,FALSE)),"")</f>
        <v/>
      </c>
      <c r="F1898" s="223" t="str">
        <f>IFERROR(IF(VLOOKUP($O1898,'APOIO-DESPESAS'!$A$3:$N$962,7,FALSE)="","",VLOOKUP($O1898,'APOIO-DESPESAS'!$A$3:$N$962,7,FALSE)),"")</f>
        <v/>
      </c>
      <c r="G1898" s="223" t="str">
        <f>IFERROR(IF(VLOOKUP($O1898,'APOIO-DESPESAS'!$A$3:$N$962,8,FALSE)="","",VLOOKUP($O1898,'APOIO-DESPESAS'!$A$3:$N$962,8,FALSE)),"")</f>
        <v/>
      </c>
      <c r="H1898" s="223" t="str">
        <f>IFERROR(IF(VLOOKUP($O1898,'APOIO-DESPESAS'!$A$3:$N$962,9,FALSE)="","",VLOOKUP($O1898,'APOIO-DESPESAS'!$A$3:$N$962,9,FALSE)),"")</f>
        <v/>
      </c>
      <c r="I1898" s="223" t="str">
        <f>IFERROR(IF(VLOOKUP($O1898,'APOIO-DESPESAS'!$A$3:$N$962,10,FALSE)="","",VLOOKUP($O1898,'APOIO-DESPESAS'!$A$3:$N$962,10,FALSE)),"")</f>
        <v/>
      </c>
      <c r="J1898" s="223" t="str">
        <f>IFERROR(IF(VLOOKUP($O1898,'APOIO-DESPESAS'!$A$3:$N$962,11,FALSE)="","",VLOOKUP($O1898,'APOIO-DESPESAS'!$A$3:$N$962,11,FALSE)),"")</f>
        <v/>
      </c>
      <c r="K1898" s="223" t="str">
        <f>IFERROR(IF(VLOOKUP($O1898,'APOIO-DESPESAS'!$A$3:$N$962,12,FALSE)="","",VLOOKUP($O1898,'APOIO-DESPESAS'!$A$3:$N$962,12,FALSE)),"")</f>
        <v/>
      </c>
      <c r="L1898" s="223" t="str">
        <f>IFERROR(IF(VLOOKUP($O1898,'APOIO-DESPESAS'!$A$3:$N$962,13,FALSE)="","",VLOOKUP($O1898,'APOIO-DESPESAS'!$A$3:$N$962,13,FALSE)),"")</f>
        <v/>
      </c>
      <c r="M1898" s="223" t="str">
        <f>IFERROR(IF(VLOOKUP($O1898,'APOIO-DESPESAS'!$A$3:$N$962,14,FALSE)="","",VLOOKUP($O1898,'APOIO-DESPESAS'!$A$3:$N$962,14,FALSE)),"")</f>
        <v/>
      </c>
      <c r="O1898" s="223">
        <f t="shared" si="29"/>
        <v>1896</v>
      </c>
    </row>
    <row r="1899" spans="1:15" x14ac:dyDescent="0.25">
      <c r="A1899" s="223" t="str">
        <f>IFERROR(IF(VLOOKUP($O1899,'APOIO-DESPESAS'!$A$3:$N$962,2,FALSE)="","",VLOOKUP($O1899,'APOIO-DESPESAS'!$A$3:$N$962,2,FALSE)),"")</f>
        <v/>
      </c>
      <c r="B1899" s="223" t="str">
        <f>IFERROR(IF(VLOOKUP($O1899,'APOIO-DESPESAS'!$A$3:$N$962,3,FALSE)="","",VLOOKUP($O1899,'APOIO-DESPESAS'!$A$3:$N$962,3,FALSE)),"")</f>
        <v/>
      </c>
      <c r="C1899" s="223" t="str">
        <f>IFERROR(IF(VLOOKUP($O1899,'APOIO-DESPESAS'!$A$3:$N$962,4,FALSE)="","",VLOOKUP($O1899,'APOIO-DESPESAS'!$A$3:$N$962,4,FALSE)),"")</f>
        <v/>
      </c>
      <c r="D1899" s="223" t="str">
        <f>IFERROR(IF(VLOOKUP($O1899,'APOIO-DESPESAS'!$A$3:$N$962,5,FALSE)="","",VLOOKUP($O1899,'APOIO-DESPESAS'!$A$3:$N$962,5,FALSE)),"")</f>
        <v/>
      </c>
      <c r="E1899" s="223" t="str">
        <f>IFERROR(IF(VLOOKUP($O1899,'APOIO-DESPESAS'!$A$3:$N$962,6,FALSE)="","",VLOOKUP($O1899,'APOIO-DESPESAS'!$A$3:$N$962,6,FALSE)),"")</f>
        <v/>
      </c>
      <c r="F1899" s="223" t="str">
        <f>IFERROR(IF(VLOOKUP($O1899,'APOIO-DESPESAS'!$A$3:$N$962,7,FALSE)="","",VLOOKUP($O1899,'APOIO-DESPESAS'!$A$3:$N$962,7,FALSE)),"")</f>
        <v/>
      </c>
      <c r="G1899" s="223" t="str">
        <f>IFERROR(IF(VLOOKUP($O1899,'APOIO-DESPESAS'!$A$3:$N$962,8,FALSE)="","",VLOOKUP($O1899,'APOIO-DESPESAS'!$A$3:$N$962,8,FALSE)),"")</f>
        <v/>
      </c>
      <c r="H1899" s="223" t="str">
        <f>IFERROR(IF(VLOOKUP($O1899,'APOIO-DESPESAS'!$A$3:$N$962,9,FALSE)="","",VLOOKUP($O1899,'APOIO-DESPESAS'!$A$3:$N$962,9,FALSE)),"")</f>
        <v/>
      </c>
      <c r="I1899" s="223" t="str">
        <f>IFERROR(IF(VLOOKUP($O1899,'APOIO-DESPESAS'!$A$3:$N$962,10,FALSE)="","",VLOOKUP($O1899,'APOIO-DESPESAS'!$A$3:$N$962,10,FALSE)),"")</f>
        <v/>
      </c>
      <c r="J1899" s="223" t="str">
        <f>IFERROR(IF(VLOOKUP($O1899,'APOIO-DESPESAS'!$A$3:$N$962,11,FALSE)="","",VLOOKUP($O1899,'APOIO-DESPESAS'!$A$3:$N$962,11,FALSE)),"")</f>
        <v/>
      </c>
      <c r="K1899" s="223" t="str">
        <f>IFERROR(IF(VLOOKUP($O1899,'APOIO-DESPESAS'!$A$3:$N$962,12,FALSE)="","",VLOOKUP($O1899,'APOIO-DESPESAS'!$A$3:$N$962,12,FALSE)),"")</f>
        <v/>
      </c>
      <c r="L1899" s="223" t="str">
        <f>IFERROR(IF(VLOOKUP($O1899,'APOIO-DESPESAS'!$A$3:$N$962,13,FALSE)="","",VLOOKUP($O1899,'APOIO-DESPESAS'!$A$3:$N$962,13,FALSE)),"")</f>
        <v/>
      </c>
      <c r="M1899" s="223" t="str">
        <f>IFERROR(IF(VLOOKUP($O1899,'APOIO-DESPESAS'!$A$3:$N$962,14,FALSE)="","",VLOOKUP($O1899,'APOIO-DESPESAS'!$A$3:$N$962,14,FALSE)),"")</f>
        <v/>
      </c>
      <c r="O1899" s="223">
        <f t="shared" si="29"/>
        <v>1897</v>
      </c>
    </row>
    <row r="1900" spans="1:15" x14ac:dyDescent="0.25">
      <c r="A1900" s="223" t="str">
        <f>IFERROR(IF(VLOOKUP($O1900,'APOIO-DESPESAS'!$A$3:$N$962,2,FALSE)="","",VLOOKUP($O1900,'APOIO-DESPESAS'!$A$3:$N$962,2,FALSE)),"")</f>
        <v/>
      </c>
      <c r="B1900" s="223" t="str">
        <f>IFERROR(IF(VLOOKUP($O1900,'APOIO-DESPESAS'!$A$3:$N$962,3,FALSE)="","",VLOOKUP($O1900,'APOIO-DESPESAS'!$A$3:$N$962,3,FALSE)),"")</f>
        <v/>
      </c>
      <c r="C1900" s="223" t="str">
        <f>IFERROR(IF(VLOOKUP($O1900,'APOIO-DESPESAS'!$A$3:$N$962,4,FALSE)="","",VLOOKUP($O1900,'APOIO-DESPESAS'!$A$3:$N$962,4,FALSE)),"")</f>
        <v/>
      </c>
      <c r="D1900" s="223" t="str">
        <f>IFERROR(IF(VLOOKUP($O1900,'APOIO-DESPESAS'!$A$3:$N$962,5,FALSE)="","",VLOOKUP($O1900,'APOIO-DESPESAS'!$A$3:$N$962,5,FALSE)),"")</f>
        <v/>
      </c>
      <c r="E1900" s="223" t="str">
        <f>IFERROR(IF(VLOOKUP($O1900,'APOIO-DESPESAS'!$A$3:$N$962,6,FALSE)="","",VLOOKUP($O1900,'APOIO-DESPESAS'!$A$3:$N$962,6,FALSE)),"")</f>
        <v/>
      </c>
      <c r="F1900" s="223" t="str">
        <f>IFERROR(IF(VLOOKUP($O1900,'APOIO-DESPESAS'!$A$3:$N$962,7,FALSE)="","",VLOOKUP($O1900,'APOIO-DESPESAS'!$A$3:$N$962,7,FALSE)),"")</f>
        <v/>
      </c>
      <c r="G1900" s="223" t="str">
        <f>IFERROR(IF(VLOOKUP($O1900,'APOIO-DESPESAS'!$A$3:$N$962,8,FALSE)="","",VLOOKUP($O1900,'APOIO-DESPESAS'!$A$3:$N$962,8,FALSE)),"")</f>
        <v/>
      </c>
      <c r="H1900" s="223" t="str">
        <f>IFERROR(IF(VLOOKUP($O1900,'APOIO-DESPESAS'!$A$3:$N$962,9,FALSE)="","",VLOOKUP($O1900,'APOIO-DESPESAS'!$A$3:$N$962,9,FALSE)),"")</f>
        <v/>
      </c>
      <c r="I1900" s="223" t="str">
        <f>IFERROR(IF(VLOOKUP($O1900,'APOIO-DESPESAS'!$A$3:$N$962,10,FALSE)="","",VLOOKUP($O1900,'APOIO-DESPESAS'!$A$3:$N$962,10,FALSE)),"")</f>
        <v/>
      </c>
      <c r="J1900" s="223" t="str">
        <f>IFERROR(IF(VLOOKUP($O1900,'APOIO-DESPESAS'!$A$3:$N$962,11,FALSE)="","",VLOOKUP($O1900,'APOIO-DESPESAS'!$A$3:$N$962,11,FALSE)),"")</f>
        <v/>
      </c>
      <c r="K1900" s="223" t="str">
        <f>IFERROR(IF(VLOOKUP($O1900,'APOIO-DESPESAS'!$A$3:$N$962,12,FALSE)="","",VLOOKUP($O1900,'APOIO-DESPESAS'!$A$3:$N$962,12,FALSE)),"")</f>
        <v/>
      </c>
      <c r="L1900" s="223" t="str">
        <f>IFERROR(IF(VLOOKUP($O1900,'APOIO-DESPESAS'!$A$3:$N$962,13,FALSE)="","",VLOOKUP($O1900,'APOIO-DESPESAS'!$A$3:$N$962,13,FALSE)),"")</f>
        <v/>
      </c>
      <c r="M1900" s="223" t="str">
        <f>IFERROR(IF(VLOOKUP($O1900,'APOIO-DESPESAS'!$A$3:$N$962,14,FALSE)="","",VLOOKUP($O1900,'APOIO-DESPESAS'!$A$3:$N$962,14,FALSE)),"")</f>
        <v/>
      </c>
      <c r="O1900" s="223">
        <f t="shared" si="29"/>
        <v>1898</v>
      </c>
    </row>
    <row r="1901" spans="1:15" x14ac:dyDescent="0.25">
      <c r="A1901" s="223" t="str">
        <f>IFERROR(IF(VLOOKUP($O1901,'APOIO-DESPESAS'!$A$3:$N$962,2,FALSE)="","",VLOOKUP($O1901,'APOIO-DESPESAS'!$A$3:$N$962,2,FALSE)),"")</f>
        <v/>
      </c>
      <c r="B1901" s="223" t="str">
        <f>IFERROR(IF(VLOOKUP($O1901,'APOIO-DESPESAS'!$A$3:$N$962,3,FALSE)="","",VLOOKUP($O1901,'APOIO-DESPESAS'!$A$3:$N$962,3,FALSE)),"")</f>
        <v/>
      </c>
      <c r="C1901" s="223" t="str">
        <f>IFERROR(IF(VLOOKUP($O1901,'APOIO-DESPESAS'!$A$3:$N$962,4,FALSE)="","",VLOOKUP($O1901,'APOIO-DESPESAS'!$A$3:$N$962,4,FALSE)),"")</f>
        <v/>
      </c>
      <c r="D1901" s="223" t="str">
        <f>IFERROR(IF(VLOOKUP($O1901,'APOIO-DESPESAS'!$A$3:$N$962,5,FALSE)="","",VLOOKUP($O1901,'APOIO-DESPESAS'!$A$3:$N$962,5,FALSE)),"")</f>
        <v/>
      </c>
      <c r="E1901" s="223" t="str">
        <f>IFERROR(IF(VLOOKUP($O1901,'APOIO-DESPESAS'!$A$3:$N$962,6,FALSE)="","",VLOOKUP($O1901,'APOIO-DESPESAS'!$A$3:$N$962,6,FALSE)),"")</f>
        <v/>
      </c>
      <c r="F1901" s="223" t="str">
        <f>IFERROR(IF(VLOOKUP($O1901,'APOIO-DESPESAS'!$A$3:$N$962,7,FALSE)="","",VLOOKUP($O1901,'APOIO-DESPESAS'!$A$3:$N$962,7,FALSE)),"")</f>
        <v/>
      </c>
      <c r="G1901" s="223" t="str">
        <f>IFERROR(IF(VLOOKUP($O1901,'APOIO-DESPESAS'!$A$3:$N$962,8,FALSE)="","",VLOOKUP($O1901,'APOIO-DESPESAS'!$A$3:$N$962,8,FALSE)),"")</f>
        <v/>
      </c>
      <c r="H1901" s="223" t="str">
        <f>IFERROR(IF(VLOOKUP($O1901,'APOIO-DESPESAS'!$A$3:$N$962,9,FALSE)="","",VLOOKUP($O1901,'APOIO-DESPESAS'!$A$3:$N$962,9,FALSE)),"")</f>
        <v/>
      </c>
      <c r="I1901" s="223" t="str">
        <f>IFERROR(IF(VLOOKUP($O1901,'APOIO-DESPESAS'!$A$3:$N$962,10,FALSE)="","",VLOOKUP($O1901,'APOIO-DESPESAS'!$A$3:$N$962,10,FALSE)),"")</f>
        <v/>
      </c>
      <c r="J1901" s="223" t="str">
        <f>IFERROR(IF(VLOOKUP($O1901,'APOIO-DESPESAS'!$A$3:$N$962,11,FALSE)="","",VLOOKUP($O1901,'APOIO-DESPESAS'!$A$3:$N$962,11,FALSE)),"")</f>
        <v/>
      </c>
      <c r="K1901" s="223" t="str">
        <f>IFERROR(IF(VLOOKUP($O1901,'APOIO-DESPESAS'!$A$3:$N$962,12,FALSE)="","",VLOOKUP($O1901,'APOIO-DESPESAS'!$A$3:$N$962,12,FALSE)),"")</f>
        <v/>
      </c>
      <c r="L1901" s="223" t="str">
        <f>IFERROR(IF(VLOOKUP($O1901,'APOIO-DESPESAS'!$A$3:$N$962,13,FALSE)="","",VLOOKUP($O1901,'APOIO-DESPESAS'!$A$3:$N$962,13,FALSE)),"")</f>
        <v/>
      </c>
      <c r="M1901" s="223" t="str">
        <f>IFERROR(IF(VLOOKUP($O1901,'APOIO-DESPESAS'!$A$3:$N$962,14,FALSE)="","",VLOOKUP($O1901,'APOIO-DESPESAS'!$A$3:$N$962,14,FALSE)),"")</f>
        <v/>
      </c>
      <c r="O1901" s="223">
        <f t="shared" si="29"/>
        <v>1899</v>
      </c>
    </row>
    <row r="1902" spans="1:15" x14ac:dyDescent="0.25">
      <c r="A1902" s="223" t="str">
        <f>IFERROR(IF(VLOOKUP($O1902,'APOIO-DESPESAS'!$A$3:$N$962,2,FALSE)="","",VLOOKUP($O1902,'APOIO-DESPESAS'!$A$3:$N$962,2,FALSE)),"")</f>
        <v/>
      </c>
      <c r="B1902" s="223" t="str">
        <f>IFERROR(IF(VLOOKUP($O1902,'APOIO-DESPESAS'!$A$3:$N$962,3,FALSE)="","",VLOOKUP($O1902,'APOIO-DESPESAS'!$A$3:$N$962,3,FALSE)),"")</f>
        <v/>
      </c>
      <c r="C1902" s="223" t="str">
        <f>IFERROR(IF(VLOOKUP($O1902,'APOIO-DESPESAS'!$A$3:$N$962,4,FALSE)="","",VLOOKUP($O1902,'APOIO-DESPESAS'!$A$3:$N$962,4,FALSE)),"")</f>
        <v/>
      </c>
      <c r="D1902" s="223" t="str">
        <f>IFERROR(IF(VLOOKUP($O1902,'APOIO-DESPESAS'!$A$3:$N$962,5,FALSE)="","",VLOOKUP($O1902,'APOIO-DESPESAS'!$A$3:$N$962,5,FALSE)),"")</f>
        <v/>
      </c>
      <c r="E1902" s="223" t="str">
        <f>IFERROR(IF(VLOOKUP($O1902,'APOIO-DESPESAS'!$A$3:$N$962,6,FALSE)="","",VLOOKUP($O1902,'APOIO-DESPESAS'!$A$3:$N$962,6,FALSE)),"")</f>
        <v/>
      </c>
      <c r="F1902" s="223" t="str">
        <f>IFERROR(IF(VLOOKUP($O1902,'APOIO-DESPESAS'!$A$3:$N$962,7,FALSE)="","",VLOOKUP($O1902,'APOIO-DESPESAS'!$A$3:$N$962,7,FALSE)),"")</f>
        <v/>
      </c>
      <c r="G1902" s="223" t="str">
        <f>IFERROR(IF(VLOOKUP($O1902,'APOIO-DESPESAS'!$A$3:$N$962,8,FALSE)="","",VLOOKUP($O1902,'APOIO-DESPESAS'!$A$3:$N$962,8,FALSE)),"")</f>
        <v/>
      </c>
      <c r="H1902" s="223" t="str">
        <f>IFERROR(IF(VLOOKUP($O1902,'APOIO-DESPESAS'!$A$3:$N$962,9,FALSE)="","",VLOOKUP($O1902,'APOIO-DESPESAS'!$A$3:$N$962,9,FALSE)),"")</f>
        <v/>
      </c>
      <c r="I1902" s="223" t="str">
        <f>IFERROR(IF(VLOOKUP($O1902,'APOIO-DESPESAS'!$A$3:$N$962,10,FALSE)="","",VLOOKUP($O1902,'APOIO-DESPESAS'!$A$3:$N$962,10,FALSE)),"")</f>
        <v/>
      </c>
      <c r="J1902" s="223" t="str">
        <f>IFERROR(IF(VLOOKUP($O1902,'APOIO-DESPESAS'!$A$3:$N$962,11,FALSE)="","",VLOOKUP($O1902,'APOIO-DESPESAS'!$A$3:$N$962,11,FALSE)),"")</f>
        <v/>
      </c>
      <c r="K1902" s="223" t="str">
        <f>IFERROR(IF(VLOOKUP($O1902,'APOIO-DESPESAS'!$A$3:$N$962,12,FALSE)="","",VLOOKUP($O1902,'APOIO-DESPESAS'!$A$3:$N$962,12,FALSE)),"")</f>
        <v/>
      </c>
      <c r="L1902" s="223" t="str">
        <f>IFERROR(IF(VLOOKUP($O1902,'APOIO-DESPESAS'!$A$3:$N$962,13,FALSE)="","",VLOOKUP($O1902,'APOIO-DESPESAS'!$A$3:$N$962,13,FALSE)),"")</f>
        <v/>
      </c>
      <c r="M1902" s="223" t="str">
        <f>IFERROR(IF(VLOOKUP($O1902,'APOIO-DESPESAS'!$A$3:$N$962,14,FALSE)="","",VLOOKUP($O1902,'APOIO-DESPESAS'!$A$3:$N$962,14,FALSE)),"")</f>
        <v/>
      </c>
      <c r="O1902" s="223">
        <f t="shared" si="29"/>
        <v>1900</v>
      </c>
    </row>
    <row r="1903" spans="1:15" x14ac:dyDescent="0.25">
      <c r="A1903" s="223" t="str">
        <f>IFERROR(IF(VLOOKUP($O1903,'APOIO-DESPESAS'!$A$3:$N$962,2,FALSE)="","",VLOOKUP($O1903,'APOIO-DESPESAS'!$A$3:$N$962,2,FALSE)),"")</f>
        <v/>
      </c>
      <c r="B1903" s="223" t="str">
        <f>IFERROR(IF(VLOOKUP($O1903,'APOIO-DESPESAS'!$A$3:$N$962,3,FALSE)="","",VLOOKUP($O1903,'APOIO-DESPESAS'!$A$3:$N$962,3,FALSE)),"")</f>
        <v/>
      </c>
      <c r="C1903" s="223" t="str">
        <f>IFERROR(IF(VLOOKUP($O1903,'APOIO-DESPESAS'!$A$3:$N$962,4,FALSE)="","",VLOOKUP($O1903,'APOIO-DESPESAS'!$A$3:$N$962,4,FALSE)),"")</f>
        <v/>
      </c>
      <c r="D1903" s="223" t="str">
        <f>IFERROR(IF(VLOOKUP($O1903,'APOIO-DESPESAS'!$A$3:$N$962,5,FALSE)="","",VLOOKUP($O1903,'APOIO-DESPESAS'!$A$3:$N$962,5,FALSE)),"")</f>
        <v/>
      </c>
      <c r="E1903" s="223" t="str">
        <f>IFERROR(IF(VLOOKUP($O1903,'APOIO-DESPESAS'!$A$3:$N$962,6,FALSE)="","",VLOOKUP($O1903,'APOIO-DESPESAS'!$A$3:$N$962,6,FALSE)),"")</f>
        <v/>
      </c>
      <c r="F1903" s="223" t="str">
        <f>IFERROR(IF(VLOOKUP($O1903,'APOIO-DESPESAS'!$A$3:$N$962,7,FALSE)="","",VLOOKUP($O1903,'APOIO-DESPESAS'!$A$3:$N$962,7,FALSE)),"")</f>
        <v/>
      </c>
      <c r="G1903" s="223" t="str">
        <f>IFERROR(IF(VLOOKUP($O1903,'APOIO-DESPESAS'!$A$3:$N$962,8,FALSE)="","",VLOOKUP($O1903,'APOIO-DESPESAS'!$A$3:$N$962,8,FALSE)),"")</f>
        <v/>
      </c>
      <c r="H1903" s="223" t="str">
        <f>IFERROR(IF(VLOOKUP($O1903,'APOIO-DESPESAS'!$A$3:$N$962,9,FALSE)="","",VLOOKUP($O1903,'APOIO-DESPESAS'!$A$3:$N$962,9,FALSE)),"")</f>
        <v/>
      </c>
      <c r="I1903" s="223" t="str">
        <f>IFERROR(IF(VLOOKUP($O1903,'APOIO-DESPESAS'!$A$3:$N$962,10,FALSE)="","",VLOOKUP($O1903,'APOIO-DESPESAS'!$A$3:$N$962,10,FALSE)),"")</f>
        <v/>
      </c>
      <c r="J1903" s="223" t="str">
        <f>IFERROR(IF(VLOOKUP($O1903,'APOIO-DESPESAS'!$A$3:$N$962,11,FALSE)="","",VLOOKUP($O1903,'APOIO-DESPESAS'!$A$3:$N$962,11,FALSE)),"")</f>
        <v/>
      </c>
      <c r="K1903" s="223" t="str">
        <f>IFERROR(IF(VLOOKUP($O1903,'APOIO-DESPESAS'!$A$3:$N$962,12,FALSE)="","",VLOOKUP($O1903,'APOIO-DESPESAS'!$A$3:$N$962,12,FALSE)),"")</f>
        <v/>
      </c>
      <c r="L1903" s="223" t="str">
        <f>IFERROR(IF(VLOOKUP($O1903,'APOIO-DESPESAS'!$A$3:$N$962,13,FALSE)="","",VLOOKUP($O1903,'APOIO-DESPESAS'!$A$3:$N$962,13,FALSE)),"")</f>
        <v/>
      </c>
      <c r="M1903" s="223" t="str">
        <f>IFERROR(IF(VLOOKUP($O1903,'APOIO-DESPESAS'!$A$3:$N$962,14,FALSE)="","",VLOOKUP($O1903,'APOIO-DESPESAS'!$A$3:$N$962,14,FALSE)),"")</f>
        <v/>
      </c>
      <c r="O1903" s="223">
        <f t="shared" si="29"/>
        <v>1901</v>
      </c>
    </row>
    <row r="1904" spans="1:15" x14ac:dyDescent="0.25">
      <c r="A1904" s="223" t="str">
        <f>IFERROR(IF(VLOOKUP($O1904,'APOIO-DESPESAS'!$A$3:$N$962,2,FALSE)="","",VLOOKUP($O1904,'APOIO-DESPESAS'!$A$3:$N$962,2,FALSE)),"")</f>
        <v/>
      </c>
      <c r="B1904" s="223" t="str">
        <f>IFERROR(IF(VLOOKUP($O1904,'APOIO-DESPESAS'!$A$3:$N$962,3,FALSE)="","",VLOOKUP($O1904,'APOIO-DESPESAS'!$A$3:$N$962,3,FALSE)),"")</f>
        <v/>
      </c>
      <c r="C1904" s="223" t="str">
        <f>IFERROR(IF(VLOOKUP($O1904,'APOIO-DESPESAS'!$A$3:$N$962,4,FALSE)="","",VLOOKUP($O1904,'APOIO-DESPESAS'!$A$3:$N$962,4,FALSE)),"")</f>
        <v/>
      </c>
      <c r="D1904" s="223" t="str">
        <f>IFERROR(IF(VLOOKUP($O1904,'APOIO-DESPESAS'!$A$3:$N$962,5,FALSE)="","",VLOOKUP($O1904,'APOIO-DESPESAS'!$A$3:$N$962,5,FALSE)),"")</f>
        <v/>
      </c>
      <c r="E1904" s="223" t="str">
        <f>IFERROR(IF(VLOOKUP($O1904,'APOIO-DESPESAS'!$A$3:$N$962,6,FALSE)="","",VLOOKUP($O1904,'APOIO-DESPESAS'!$A$3:$N$962,6,FALSE)),"")</f>
        <v/>
      </c>
      <c r="F1904" s="223" t="str">
        <f>IFERROR(IF(VLOOKUP($O1904,'APOIO-DESPESAS'!$A$3:$N$962,7,FALSE)="","",VLOOKUP($O1904,'APOIO-DESPESAS'!$A$3:$N$962,7,FALSE)),"")</f>
        <v/>
      </c>
      <c r="G1904" s="223" t="str">
        <f>IFERROR(IF(VLOOKUP($O1904,'APOIO-DESPESAS'!$A$3:$N$962,8,FALSE)="","",VLOOKUP($O1904,'APOIO-DESPESAS'!$A$3:$N$962,8,FALSE)),"")</f>
        <v/>
      </c>
      <c r="H1904" s="223" t="str">
        <f>IFERROR(IF(VLOOKUP($O1904,'APOIO-DESPESAS'!$A$3:$N$962,9,FALSE)="","",VLOOKUP($O1904,'APOIO-DESPESAS'!$A$3:$N$962,9,FALSE)),"")</f>
        <v/>
      </c>
      <c r="I1904" s="223" t="str">
        <f>IFERROR(IF(VLOOKUP($O1904,'APOIO-DESPESAS'!$A$3:$N$962,10,FALSE)="","",VLOOKUP($O1904,'APOIO-DESPESAS'!$A$3:$N$962,10,FALSE)),"")</f>
        <v/>
      </c>
      <c r="J1904" s="223" t="str">
        <f>IFERROR(IF(VLOOKUP($O1904,'APOIO-DESPESAS'!$A$3:$N$962,11,FALSE)="","",VLOOKUP($O1904,'APOIO-DESPESAS'!$A$3:$N$962,11,FALSE)),"")</f>
        <v/>
      </c>
      <c r="K1904" s="223" t="str">
        <f>IFERROR(IF(VLOOKUP($O1904,'APOIO-DESPESAS'!$A$3:$N$962,12,FALSE)="","",VLOOKUP($O1904,'APOIO-DESPESAS'!$A$3:$N$962,12,FALSE)),"")</f>
        <v/>
      </c>
      <c r="L1904" s="223" t="str">
        <f>IFERROR(IF(VLOOKUP($O1904,'APOIO-DESPESAS'!$A$3:$N$962,13,FALSE)="","",VLOOKUP($O1904,'APOIO-DESPESAS'!$A$3:$N$962,13,FALSE)),"")</f>
        <v/>
      </c>
      <c r="M1904" s="223" t="str">
        <f>IFERROR(IF(VLOOKUP($O1904,'APOIO-DESPESAS'!$A$3:$N$962,14,FALSE)="","",VLOOKUP($O1904,'APOIO-DESPESAS'!$A$3:$N$962,14,FALSE)),"")</f>
        <v/>
      </c>
      <c r="O1904" s="223">
        <f t="shared" si="29"/>
        <v>1902</v>
      </c>
    </row>
    <row r="1905" spans="1:15" x14ac:dyDescent="0.25">
      <c r="A1905" s="223" t="str">
        <f>IFERROR(IF(VLOOKUP($O1905,'APOIO-DESPESAS'!$A$3:$N$962,2,FALSE)="","",VLOOKUP($O1905,'APOIO-DESPESAS'!$A$3:$N$962,2,FALSE)),"")</f>
        <v/>
      </c>
      <c r="B1905" s="223" t="str">
        <f>IFERROR(IF(VLOOKUP($O1905,'APOIO-DESPESAS'!$A$3:$N$962,3,FALSE)="","",VLOOKUP($O1905,'APOIO-DESPESAS'!$A$3:$N$962,3,FALSE)),"")</f>
        <v/>
      </c>
      <c r="C1905" s="223" t="str">
        <f>IFERROR(IF(VLOOKUP($O1905,'APOIO-DESPESAS'!$A$3:$N$962,4,FALSE)="","",VLOOKUP($O1905,'APOIO-DESPESAS'!$A$3:$N$962,4,FALSE)),"")</f>
        <v/>
      </c>
      <c r="D1905" s="223" t="str">
        <f>IFERROR(IF(VLOOKUP($O1905,'APOIO-DESPESAS'!$A$3:$N$962,5,FALSE)="","",VLOOKUP($O1905,'APOIO-DESPESAS'!$A$3:$N$962,5,FALSE)),"")</f>
        <v/>
      </c>
      <c r="E1905" s="223" t="str">
        <f>IFERROR(IF(VLOOKUP($O1905,'APOIO-DESPESAS'!$A$3:$N$962,6,FALSE)="","",VLOOKUP($O1905,'APOIO-DESPESAS'!$A$3:$N$962,6,FALSE)),"")</f>
        <v/>
      </c>
      <c r="F1905" s="223" t="str">
        <f>IFERROR(IF(VLOOKUP($O1905,'APOIO-DESPESAS'!$A$3:$N$962,7,FALSE)="","",VLOOKUP($O1905,'APOIO-DESPESAS'!$A$3:$N$962,7,FALSE)),"")</f>
        <v/>
      </c>
      <c r="G1905" s="223" t="str">
        <f>IFERROR(IF(VLOOKUP($O1905,'APOIO-DESPESAS'!$A$3:$N$962,8,FALSE)="","",VLOOKUP($O1905,'APOIO-DESPESAS'!$A$3:$N$962,8,FALSE)),"")</f>
        <v/>
      </c>
      <c r="H1905" s="223" t="str">
        <f>IFERROR(IF(VLOOKUP($O1905,'APOIO-DESPESAS'!$A$3:$N$962,9,FALSE)="","",VLOOKUP($O1905,'APOIO-DESPESAS'!$A$3:$N$962,9,FALSE)),"")</f>
        <v/>
      </c>
      <c r="I1905" s="223" t="str">
        <f>IFERROR(IF(VLOOKUP($O1905,'APOIO-DESPESAS'!$A$3:$N$962,10,FALSE)="","",VLOOKUP($O1905,'APOIO-DESPESAS'!$A$3:$N$962,10,FALSE)),"")</f>
        <v/>
      </c>
      <c r="J1905" s="223" t="str">
        <f>IFERROR(IF(VLOOKUP($O1905,'APOIO-DESPESAS'!$A$3:$N$962,11,FALSE)="","",VLOOKUP($O1905,'APOIO-DESPESAS'!$A$3:$N$962,11,FALSE)),"")</f>
        <v/>
      </c>
      <c r="K1905" s="223" t="str">
        <f>IFERROR(IF(VLOOKUP($O1905,'APOIO-DESPESAS'!$A$3:$N$962,12,FALSE)="","",VLOOKUP($O1905,'APOIO-DESPESAS'!$A$3:$N$962,12,FALSE)),"")</f>
        <v/>
      </c>
      <c r="L1905" s="223" t="str">
        <f>IFERROR(IF(VLOOKUP($O1905,'APOIO-DESPESAS'!$A$3:$N$962,13,FALSE)="","",VLOOKUP($O1905,'APOIO-DESPESAS'!$A$3:$N$962,13,FALSE)),"")</f>
        <v/>
      </c>
      <c r="M1905" s="223" t="str">
        <f>IFERROR(IF(VLOOKUP($O1905,'APOIO-DESPESAS'!$A$3:$N$962,14,FALSE)="","",VLOOKUP($O1905,'APOIO-DESPESAS'!$A$3:$N$962,14,FALSE)),"")</f>
        <v/>
      </c>
      <c r="O1905" s="223">
        <f t="shared" si="29"/>
        <v>1903</v>
      </c>
    </row>
    <row r="1906" spans="1:15" x14ac:dyDescent="0.25">
      <c r="A1906" s="223" t="str">
        <f>IFERROR(IF(VLOOKUP($O1906,'APOIO-DESPESAS'!$A$3:$N$962,2,FALSE)="","",VLOOKUP($O1906,'APOIO-DESPESAS'!$A$3:$N$962,2,FALSE)),"")</f>
        <v/>
      </c>
      <c r="B1906" s="223" t="str">
        <f>IFERROR(IF(VLOOKUP($O1906,'APOIO-DESPESAS'!$A$3:$N$962,3,FALSE)="","",VLOOKUP($O1906,'APOIO-DESPESAS'!$A$3:$N$962,3,FALSE)),"")</f>
        <v/>
      </c>
      <c r="C1906" s="223" t="str">
        <f>IFERROR(IF(VLOOKUP($O1906,'APOIO-DESPESAS'!$A$3:$N$962,4,FALSE)="","",VLOOKUP($O1906,'APOIO-DESPESAS'!$A$3:$N$962,4,FALSE)),"")</f>
        <v/>
      </c>
      <c r="D1906" s="223" t="str">
        <f>IFERROR(IF(VLOOKUP($O1906,'APOIO-DESPESAS'!$A$3:$N$962,5,FALSE)="","",VLOOKUP($O1906,'APOIO-DESPESAS'!$A$3:$N$962,5,FALSE)),"")</f>
        <v/>
      </c>
      <c r="E1906" s="223" t="str">
        <f>IFERROR(IF(VLOOKUP($O1906,'APOIO-DESPESAS'!$A$3:$N$962,6,FALSE)="","",VLOOKUP($O1906,'APOIO-DESPESAS'!$A$3:$N$962,6,FALSE)),"")</f>
        <v/>
      </c>
      <c r="F1906" s="223" t="str">
        <f>IFERROR(IF(VLOOKUP($O1906,'APOIO-DESPESAS'!$A$3:$N$962,7,FALSE)="","",VLOOKUP($O1906,'APOIO-DESPESAS'!$A$3:$N$962,7,FALSE)),"")</f>
        <v/>
      </c>
      <c r="G1906" s="223" t="str">
        <f>IFERROR(IF(VLOOKUP($O1906,'APOIO-DESPESAS'!$A$3:$N$962,8,FALSE)="","",VLOOKUP($O1906,'APOIO-DESPESAS'!$A$3:$N$962,8,FALSE)),"")</f>
        <v/>
      </c>
      <c r="H1906" s="223" t="str">
        <f>IFERROR(IF(VLOOKUP($O1906,'APOIO-DESPESAS'!$A$3:$N$962,9,FALSE)="","",VLOOKUP($O1906,'APOIO-DESPESAS'!$A$3:$N$962,9,FALSE)),"")</f>
        <v/>
      </c>
      <c r="I1906" s="223" t="str">
        <f>IFERROR(IF(VLOOKUP($O1906,'APOIO-DESPESAS'!$A$3:$N$962,10,FALSE)="","",VLOOKUP($O1906,'APOIO-DESPESAS'!$A$3:$N$962,10,FALSE)),"")</f>
        <v/>
      </c>
      <c r="J1906" s="223" t="str">
        <f>IFERROR(IF(VLOOKUP($O1906,'APOIO-DESPESAS'!$A$3:$N$962,11,FALSE)="","",VLOOKUP($O1906,'APOIO-DESPESAS'!$A$3:$N$962,11,FALSE)),"")</f>
        <v/>
      </c>
      <c r="K1906" s="223" t="str">
        <f>IFERROR(IF(VLOOKUP($O1906,'APOIO-DESPESAS'!$A$3:$N$962,12,FALSE)="","",VLOOKUP($O1906,'APOIO-DESPESAS'!$A$3:$N$962,12,FALSE)),"")</f>
        <v/>
      </c>
      <c r="L1906" s="223" t="str">
        <f>IFERROR(IF(VLOOKUP($O1906,'APOIO-DESPESAS'!$A$3:$N$962,13,FALSE)="","",VLOOKUP($O1906,'APOIO-DESPESAS'!$A$3:$N$962,13,FALSE)),"")</f>
        <v/>
      </c>
      <c r="M1906" s="223" t="str">
        <f>IFERROR(IF(VLOOKUP($O1906,'APOIO-DESPESAS'!$A$3:$N$962,14,FALSE)="","",VLOOKUP($O1906,'APOIO-DESPESAS'!$A$3:$N$962,14,FALSE)),"")</f>
        <v/>
      </c>
      <c r="O1906" s="223">
        <f t="shared" si="29"/>
        <v>1904</v>
      </c>
    </row>
    <row r="1907" spans="1:15" x14ac:dyDescent="0.25">
      <c r="A1907" s="223" t="str">
        <f>IFERROR(IF(VLOOKUP($O1907,'APOIO-DESPESAS'!$A$3:$N$962,2,FALSE)="","",VLOOKUP($O1907,'APOIO-DESPESAS'!$A$3:$N$962,2,FALSE)),"")</f>
        <v/>
      </c>
      <c r="B1907" s="223" t="str">
        <f>IFERROR(IF(VLOOKUP($O1907,'APOIO-DESPESAS'!$A$3:$N$962,3,FALSE)="","",VLOOKUP($O1907,'APOIO-DESPESAS'!$A$3:$N$962,3,FALSE)),"")</f>
        <v/>
      </c>
      <c r="C1907" s="223" t="str">
        <f>IFERROR(IF(VLOOKUP($O1907,'APOIO-DESPESAS'!$A$3:$N$962,4,FALSE)="","",VLOOKUP($O1907,'APOIO-DESPESAS'!$A$3:$N$962,4,FALSE)),"")</f>
        <v/>
      </c>
      <c r="D1907" s="223" t="str">
        <f>IFERROR(IF(VLOOKUP($O1907,'APOIO-DESPESAS'!$A$3:$N$962,5,FALSE)="","",VLOOKUP($O1907,'APOIO-DESPESAS'!$A$3:$N$962,5,FALSE)),"")</f>
        <v/>
      </c>
      <c r="E1907" s="223" t="str">
        <f>IFERROR(IF(VLOOKUP($O1907,'APOIO-DESPESAS'!$A$3:$N$962,6,FALSE)="","",VLOOKUP($O1907,'APOIO-DESPESAS'!$A$3:$N$962,6,FALSE)),"")</f>
        <v/>
      </c>
      <c r="F1907" s="223" t="str">
        <f>IFERROR(IF(VLOOKUP($O1907,'APOIO-DESPESAS'!$A$3:$N$962,7,FALSE)="","",VLOOKUP($O1907,'APOIO-DESPESAS'!$A$3:$N$962,7,FALSE)),"")</f>
        <v/>
      </c>
      <c r="G1907" s="223" t="str">
        <f>IFERROR(IF(VLOOKUP($O1907,'APOIO-DESPESAS'!$A$3:$N$962,8,FALSE)="","",VLOOKUP($O1907,'APOIO-DESPESAS'!$A$3:$N$962,8,FALSE)),"")</f>
        <v/>
      </c>
      <c r="H1907" s="223" t="str">
        <f>IFERROR(IF(VLOOKUP($O1907,'APOIO-DESPESAS'!$A$3:$N$962,9,FALSE)="","",VLOOKUP($O1907,'APOIO-DESPESAS'!$A$3:$N$962,9,FALSE)),"")</f>
        <v/>
      </c>
      <c r="I1907" s="223" t="str">
        <f>IFERROR(IF(VLOOKUP($O1907,'APOIO-DESPESAS'!$A$3:$N$962,10,FALSE)="","",VLOOKUP($O1907,'APOIO-DESPESAS'!$A$3:$N$962,10,FALSE)),"")</f>
        <v/>
      </c>
      <c r="J1907" s="223" t="str">
        <f>IFERROR(IF(VLOOKUP($O1907,'APOIO-DESPESAS'!$A$3:$N$962,11,FALSE)="","",VLOOKUP($O1907,'APOIO-DESPESAS'!$A$3:$N$962,11,FALSE)),"")</f>
        <v/>
      </c>
      <c r="K1907" s="223" t="str">
        <f>IFERROR(IF(VLOOKUP($O1907,'APOIO-DESPESAS'!$A$3:$N$962,12,FALSE)="","",VLOOKUP($O1907,'APOIO-DESPESAS'!$A$3:$N$962,12,FALSE)),"")</f>
        <v/>
      </c>
      <c r="L1907" s="223" t="str">
        <f>IFERROR(IF(VLOOKUP($O1907,'APOIO-DESPESAS'!$A$3:$N$962,13,FALSE)="","",VLOOKUP($O1907,'APOIO-DESPESAS'!$A$3:$N$962,13,FALSE)),"")</f>
        <v/>
      </c>
      <c r="M1907" s="223" t="str">
        <f>IFERROR(IF(VLOOKUP($O1907,'APOIO-DESPESAS'!$A$3:$N$962,14,FALSE)="","",VLOOKUP($O1907,'APOIO-DESPESAS'!$A$3:$N$962,14,FALSE)),"")</f>
        <v/>
      </c>
      <c r="O1907" s="223">
        <f t="shared" si="29"/>
        <v>1905</v>
      </c>
    </row>
    <row r="1908" spans="1:15" x14ac:dyDescent="0.25">
      <c r="A1908" s="223" t="str">
        <f>IFERROR(IF(VLOOKUP($O1908,'APOIO-DESPESAS'!$A$3:$N$962,2,FALSE)="","",VLOOKUP($O1908,'APOIO-DESPESAS'!$A$3:$N$962,2,FALSE)),"")</f>
        <v/>
      </c>
      <c r="B1908" s="223" t="str">
        <f>IFERROR(IF(VLOOKUP($O1908,'APOIO-DESPESAS'!$A$3:$N$962,3,FALSE)="","",VLOOKUP($O1908,'APOIO-DESPESAS'!$A$3:$N$962,3,FALSE)),"")</f>
        <v/>
      </c>
      <c r="C1908" s="223" t="str">
        <f>IFERROR(IF(VLOOKUP($O1908,'APOIO-DESPESAS'!$A$3:$N$962,4,FALSE)="","",VLOOKUP($O1908,'APOIO-DESPESAS'!$A$3:$N$962,4,FALSE)),"")</f>
        <v/>
      </c>
      <c r="D1908" s="223" t="str">
        <f>IFERROR(IF(VLOOKUP($O1908,'APOIO-DESPESAS'!$A$3:$N$962,5,FALSE)="","",VLOOKUP($O1908,'APOIO-DESPESAS'!$A$3:$N$962,5,FALSE)),"")</f>
        <v/>
      </c>
      <c r="E1908" s="223" t="str">
        <f>IFERROR(IF(VLOOKUP($O1908,'APOIO-DESPESAS'!$A$3:$N$962,6,FALSE)="","",VLOOKUP($O1908,'APOIO-DESPESAS'!$A$3:$N$962,6,FALSE)),"")</f>
        <v/>
      </c>
      <c r="F1908" s="223" t="str">
        <f>IFERROR(IF(VLOOKUP($O1908,'APOIO-DESPESAS'!$A$3:$N$962,7,FALSE)="","",VLOOKUP($O1908,'APOIO-DESPESAS'!$A$3:$N$962,7,FALSE)),"")</f>
        <v/>
      </c>
      <c r="G1908" s="223" t="str">
        <f>IFERROR(IF(VLOOKUP($O1908,'APOIO-DESPESAS'!$A$3:$N$962,8,FALSE)="","",VLOOKUP($O1908,'APOIO-DESPESAS'!$A$3:$N$962,8,FALSE)),"")</f>
        <v/>
      </c>
      <c r="H1908" s="223" t="str">
        <f>IFERROR(IF(VLOOKUP($O1908,'APOIO-DESPESAS'!$A$3:$N$962,9,FALSE)="","",VLOOKUP($O1908,'APOIO-DESPESAS'!$A$3:$N$962,9,FALSE)),"")</f>
        <v/>
      </c>
      <c r="I1908" s="223" t="str">
        <f>IFERROR(IF(VLOOKUP($O1908,'APOIO-DESPESAS'!$A$3:$N$962,10,FALSE)="","",VLOOKUP($O1908,'APOIO-DESPESAS'!$A$3:$N$962,10,FALSE)),"")</f>
        <v/>
      </c>
      <c r="J1908" s="223" t="str">
        <f>IFERROR(IF(VLOOKUP($O1908,'APOIO-DESPESAS'!$A$3:$N$962,11,FALSE)="","",VLOOKUP($O1908,'APOIO-DESPESAS'!$A$3:$N$962,11,FALSE)),"")</f>
        <v/>
      </c>
      <c r="K1908" s="223" t="str">
        <f>IFERROR(IF(VLOOKUP($O1908,'APOIO-DESPESAS'!$A$3:$N$962,12,FALSE)="","",VLOOKUP($O1908,'APOIO-DESPESAS'!$A$3:$N$962,12,FALSE)),"")</f>
        <v/>
      </c>
      <c r="L1908" s="223" t="str">
        <f>IFERROR(IF(VLOOKUP($O1908,'APOIO-DESPESAS'!$A$3:$N$962,13,FALSE)="","",VLOOKUP($O1908,'APOIO-DESPESAS'!$A$3:$N$962,13,FALSE)),"")</f>
        <v/>
      </c>
      <c r="M1908" s="223" t="str">
        <f>IFERROR(IF(VLOOKUP($O1908,'APOIO-DESPESAS'!$A$3:$N$962,14,FALSE)="","",VLOOKUP($O1908,'APOIO-DESPESAS'!$A$3:$N$962,14,FALSE)),"")</f>
        <v/>
      </c>
      <c r="O1908" s="223">
        <f t="shared" si="29"/>
        <v>1906</v>
      </c>
    </row>
    <row r="1909" spans="1:15" x14ac:dyDescent="0.25">
      <c r="A1909" s="223" t="str">
        <f>IFERROR(IF(VLOOKUP($O1909,'APOIO-DESPESAS'!$A$3:$N$962,2,FALSE)="","",VLOOKUP($O1909,'APOIO-DESPESAS'!$A$3:$N$962,2,FALSE)),"")</f>
        <v/>
      </c>
      <c r="B1909" s="223" t="str">
        <f>IFERROR(IF(VLOOKUP($O1909,'APOIO-DESPESAS'!$A$3:$N$962,3,FALSE)="","",VLOOKUP($O1909,'APOIO-DESPESAS'!$A$3:$N$962,3,FALSE)),"")</f>
        <v/>
      </c>
      <c r="C1909" s="223" t="str">
        <f>IFERROR(IF(VLOOKUP($O1909,'APOIO-DESPESAS'!$A$3:$N$962,4,FALSE)="","",VLOOKUP($O1909,'APOIO-DESPESAS'!$A$3:$N$962,4,FALSE)),"")</f>
        <v/>
      </c>
      <c r="D1909" s="223" t="str">
        <f>IFERROR(IF(VLOOKUP($O1909,'APOIO-DESPESAS'!$A$3:$N$962,5,FALSE)="","",VLOOKUP($O1909,'APOIO-DESPESAS'!$A$3:$N$962,5,FALSE)),"")</f>
        <v/>
      </c>
      <c r="E1909" s="223" t="str">
        <f>IFERROR(IF(VLOOKUP($O1909,'APOIO-DESPESAS'!$A$3:$N$962,6,FALSE)="","",VLOOKUP($O1909,'APOIO-DESPESAS'!$A$3:$N$962,6,FALSE)),"")</f>
        <v/>
      </c>
      <c r="F1909" s="223" t="str">
        <f>IFERROR(IF(VLOOKUP($O1909,'APOIO-DESPESAS'!$A$3:$N$962,7,FALSE)="","",VLOOKUP($O1909,'APOIO-DESPESAS'!$A$3:$N$962,7,FALSE)),"")</f>
        <v/>
      </c>
      <c r="G1909" s="223" t="str">
        <f>IFERROR(IF(VLOOKUP($O1909,'APOIO-DESPESAS'!$A$3:$N$962,8,FALSE)="","",VLOOKUP($O1909,'APOIO-DESPESAS'!$A$3:$N$962,8,FALSE)),"")</f>
        <v/>
      </c>
      <c r="H1909" s="223" t="str">
        <f>IFERROR(IF(VLOOKUP($O1909,'APOIO-DESPESAS'!$A$3:$N$962,9,FALSE)="","",VLOOKUP($O1909,'APOIO-DESPESAS'!$A$3:$N$962,9,FALSE)),"")</f>
        <v/>
      </c>
      <c r="I1909" s="223" t="str">
        <f>IFERROR(IF(VLOOKUP($O1909,'APOIO-DESPESAS'!$A$3:$N$962,10,FALSE)="","",VLOOKUP($O1909,'APOIO-DESPESAS'!$A$3:$N$962,10,FALSE)),"")</f>
        <v/>
      </c>
      <c r="J1909" s="223" t="str">
        <f>IFERROR(IF(VLOOKUP($O1909,'APOIO-DESPESAS'!$A$3:$N$962,11,FALSE)="","",VLOOKUP($O1909,'APOIO-DESPESAS'!$A$3:$N$962,11,FALSE)),"")</f>
        <v/>
      </c>
      <c r="K1909" s="223" t="str">
        <f>IFERROR(IF(VLOOKUP($O1909,'APOIO-DESPESAS'!$A$3:$N$962,12,FALSE)="","",VLOOKUP($O1909,'APOIO-DESPESAS'!$A$3:$N$962,12,FALSE)),"")</f>
        <v/>
      </c>
      <c r="L1909" s="223" t="str">
        <f>IFERROR(IF(VLOOKUP($O1909,'APOIO-DESPESAS'!$A$3:$N$962,13,FALSE)="","",VLOOKUP($O1909,'APOIO-DESPESAS'!$A$3:$N$962,13,FALSE)),"")</f>
        <v/>
      </c>
      <c r="M1909" s="223" t="str">
        <f>IFERROR(IF(VLOOKUP($O1909,'APOIO-DESPESAS'!$A$3:$N$962,14,FALSE)="","",VLOOKUP($O1909,'APOIO-DESPESAS'!$A$3:$N$962,14,FALSE)),"")</f>
        <v/>
      </c>
      <c r="O1909" s="223">
        <f t="shared" si="29"/>
        <v>1907</v>
      </c>
    </row>
    <row r="1910" spans="1:15" x14ac:dyDescent="0.25">
      <c r="A1910" s="223" t="str">
        <f>IFERROR(IF(VLOOKUP($O1910,'APOIO-DESPESAS'!$A$3:$N$962,2,FALSE)="","",VLOOKUP($O1910,'APOIO-DESPESAS'!$A$3:$N$962,2,FALSE)),"")</f>
        <v/>
      </c>
      <c r="B1910" s="223" t="str">
        <f>IFERROR(IF(VLOOKUP($O1910,'APOIO-DESPESAS'!$A$3:$N$962,3,FALSE)="","",VLOOKUP($O1910,'APOIO-DESPESAS'!$A$3:$N$962,3,FALSE)),"")</f>
        <v/>
      </c>
      <c r="C1910" s="223" t="str">
        <f>IFERROR(IF(VLOOKUP($O1910,'APOIO-DESPESAS'!$A$3:$N$962,4,FALSE)="","",VLOOKUP($O1910,'APOIO-DESPESAS'!$A$3:$N$962,4,FALSE)),"")</f>
        <v/>
      </c>
      <c r="D1910" s="223" t="str">
        <f>IFERROR(IF(VLOOKUP($O1910,'APOIO-DESPESAS'!$A$3:$N$962,5,FALSE)="","",VLOOKUP($O1910,'APOIO-DESPESAS'!$A$3:$N$962,5,FALSE)),"")</f>
        <v/>
      </c>
      <c r="E1910" s="223" t="str">
        <f>IFERROR(IF(VLOOKUP($O1910,'APOIO-DESPESAS'!$A$3:$N$962,6,FALSE)="","",VLOOKUP($O1910,'APOIO-DESPESAS'!$A$3:$N$962,6,FALSE)),"")</f>
        <v/>
      </c>
      <c r="F1910" s="223" t="str">
        <f>IFERROR(IF(VLOOKUP($O1910,'APOIO-DESPESAS'!$A$3:$N$962,7,FALSE)="","",VLOOKUP($O1910,'APOIO-DESPESAS'!$A$3:$N$962,7,FALSE)),"")</f>
        <v/>
      </c>
      <c r="G1910" s="223" t="str">
        <f>IFERROR(IF(VLOOKUP($O1910,'APOIO-DESPESAS'!$A$3:$N$962,8,FALSE)="","",VLOOKUP($O1910,'APOIO-DESPESAS'!$A$3:$N$962,8,FALSE)),"")</f>
        <v/>
      </c>
      <c r="H1910" s="223" t="str">
        <f>IFERROR(IF(VLOOKUP($O1910,'APOIO-DESPESAS'!$A$3:$N$962,9,FALSE)="","",VLOOKUP($O1910,'APOIO-DESPESAS'!$A$3:$N$962,9,FALSE)),"")</f>
        <v/>
      </c>
      <c r="I1910" s="223" t="str">
        <f>IFERROR(IF(VLOOKUP($O1910,'APOIO-DESPESAS'!$A$3:$N$962,10,FALSE)="","",VLOOKUP($O1910,'APOIO-DESPESAS'!$A$3:$N$962,10,FALSE)),"")</f>
        <v/>
      </c>
      <c r="J1910" s="223" t="str">
        <f>IFERROR(IF(VLOOKUP($O1910,'APOIO-DESPESAS'!$A$3:$N$962,11,FALSE)="","",VLOOKUP($O1910,'APOIO-DESPESAS'!$A$3:$N$962,11,FALSE)),"")</f>
        <v/>
      </c>
      <c r="K1910" s="223" t="str">
        <f>IFERROR(IF(VLOOKUP($O1910,'APOIO-DESPESAS'!$A$3:$N$962,12,FALSE)="","",VLOOKUP($O1910,'APOIO-DESPESAS'!$A$3:$N$962,12,FALSE)),"")</f>
        <v/>
      </c>
      <c r="L1910" s="223" t="str">
        <f>IFERROR(IF(VLOOKUP($O1910,'APOIO-DESPESAS'!$A$3:$N$962,13,FALSE)="","",VLOOKUP($O1910,'APOIO-DESPESAS'!$A$3:$N$962,13,FALSE)),"")</f>
        <v/>
      </c>
      <c r="M1910" s="223" t="str">
        <f>IFERROR(IF(VLOOKUP($O1910,'APOIO-DESPESAS'!$A$3:$N$962,14,FALSE)="","",VLOOKUP($O1910,'APOIO-DESPESAS'!$A$3:$N$962,14,FALSE)),"")</f>
        <v/>
      </c>
      <c r="O1910" s="223">
        <f t="shared" si="29"/>
        <v>1908</v>
      </c>
    </row>
    <row r="1911" spans="1:15" x14ac:dyDescent="0.25">
      <c r="A1911" s="223" t="str">
        <f>IFERROR(IF(VLOOKUP($O1911,'APOIO-DESPESAS'!$A$3:$N$962,2,FALSE)="","",VLOOKUP($O1911,'APOIO-DESPESAS'!$A$3:$N$962,2,FALSE)),"")</f>
        <v/>
      </c>
      <c r="B1911" s="223" t="str">
        <f>IFERROR(IF(VLOOKUP($O1911,'APOIO-DESPESAS'!$A$3:$N$962,3,FALSE)="","",VLOOKUP($O1911,'APOIO-DESPESAS'!$A$3:$N$962,3,FALSE)),"")</f>
        <v/>
      </c>
      <c r="C1911" s="223" t="str">
        <f>IFERROR(IF(VLOOKUP($O1911,'APOIO-DESPESAS'!$A$3:$N$962,4,FALSE)="","",VLOOKUP($O1911,'APOIO-DESPESAS'!$A$3:$N$962,4,FALSE)),"")</f>
        <v/>
      </c>
      <c r="D1911" s="223" t="str">
        <f>IFERROR(IF(VLOOKUP($O1911,'APOIO-DESPESAS'!$A$3:$N$962,5,FALSE)="","",VLOOKUP($O1911,'APOIO-DESPESAS'!$A$3:$N$962,5,FALSE)),"")</f>
        <v/>
      </c>
      <c r="E1911" s="223" t="str">
        <f>IFERROR(IF(VLOOKUP($O1911,'APOIO-DESPESAS'!$A$3:$N$962,6,FALSE)="","",VLOOKUP($O1911,'APOIO-DESPESAS'!$A$3:$N$962,6,FALSE)),"")</f>
        <v/>
      </c>
      <c r="F1911" s="223" t="str">
        <f>IFERROR(IF(VLOOKUP($O1911,'APOIO-DESPESAS'!$A$3:$N$962,7,FALSE)="","",VLOOKUP($O1911,'APOIO-DESPESAS'!$A$3:$N$962,7,FALSE)),"")</f>
        <v/>
      </c>
      <c r="G1911" s="223" t="str">
        <f>IFERROR(IF(VLOOKUP($O1911,'APOIO-DESPESAS'!$A$3:$N$962,8,FALSE)="","",VLOOKUP($O1911,'APOIO-DESPESAS'!$A$3:$N$962,8,FALSE)),"")</f>
        <v/>
      </c>
      <c r="H1911" s="223" t="str">
        <f>IFERROR(IF(VLOOKUP($O1911,'APOIO-DESPESAS'!$A$3:$N$962,9,FALSE)="","",VLOOKUP($O1911,'APOIO-DESPESAS'!$A$3:$N$962,9,FALSE)),"")</f>
        <v/>
      </c>
      <c r="I1911" s="223" t="str">
        <f>IFERROR(IF(VLOOKUP($O1911,'APOIO-DESPESAS'!$A$3:$N$962,10,FALSE)="","",VLOOKUP($O1911,'APOIO-DESPESAS'!$A$3:$N$962,10,FALSE)),"")</f>
        <v/>
      </c>
      <c r="J1911" s="223" t="str">
        <f>IFERROR(IF(VLOOKUP($O1911,'APOIO-DESPESAS'!$A$3:$N$962,11,FALSE)="","",VLOOKUP($O1911,'APOIO-DESPESAS'!$A$3:$N$962,11,FALSE)),"")</f>
        <v/>
      </c>
      <c r="K1911" s="223" t="str">
        <f>IFERROR(IF(VLOOKUP($O1911,'APOIO-DESPESAS'!$A$3:$N$962,12,FALSE)="","",VLOOKUP($O1911,'APOIO-DESPESAS'!$A$3:$N$962,12,FALSE)),"")</f>
        <v/>
      </c>
      <c r="L1911" s="223" t="str">
        <f>IFERROR(IF(VLOOKUP($O1911,'APOIO-DESPESAS'!$A$3:$N$962,13,FALSE)="","",VLOOKUP($O1911,'APOIO-DESPESAS'!$A$3:$N$962,13,FALSE)),"")</f>
        <v/>
      </c>
      <c r="M1911" s="223" t="str">
        <f>IFERROR(IF(VLOOKUP($O1911,'APOIO-DESPESAS'!$A$3:$N$962,14,FALSE)="","",VLOOKUP($O1911,'APOIO-DESPESAS'!$A$3:$N$962,14,FALSE)),"")</f>
        <v/>
      </c>
      <c r="O1911" s="223">
        <f t="shared" si="29"/>
        <v>1909</v>
      </c>
    </row>
    <row r="1912" spans="1:15" x14ac:dyDescent="0.25">
      <c r="A1912" s="223" t="str">
        <f>IFERROR(IF(VLOOKUP($O1912,'APOIO-DESPESAS'!$A$3:$N$962,2,FALSE)="","",VLOOKUP($O1912,'APOIO-DESPESAS'!$A$3:$N$962,2,FALSE)),"")</f>
        <v/>
      </c>
      <c r="B1912" s="223" t="str">
        <f>IFERROR(IF(VLOOKUP($O1912,'APOIO-DESPESAS'!$A$3:$N$962,3,FALSE)="","",VLOOKUP($O1912,'APOIO-DESPESAS'!$A$3:$N$962,3,FALSE)),"")</f>
        <v/>
      </c>
      <c r="C1912" s="223" t="str">
        <f>IFERROR(IF(VLOOKUP($O1912,'APOIO-DESPESAS'!$A$3:$N$962,4,FALSE)="","",VLOOKUP($O1912,'APOIO-DESPESAS'!$A$3:$N$962,4,FALSE)),"")</f>
        <v/>
      </c>
      <c r="D1912" s="223" t="str">
        <f>IFERROR(IF(VLOOKUP($O1912,'APOIO-DESPESAS'!$A$3:$N$962,5,FALSE)="","",VLOOKUP($O1912,'APOIO-DESPESAS'!$A$3:$N$962,5,FALSE)),"")</f>
        <v/>
      </c>
      <c r="E1912" s="223" t="str">
        <f>IFERROR(IF(VLOOKUP($O1912,'APOIO-DESPESAS'!$A$3:$N$962,6,FALSE)="","",VLOOKUP($O1912,'APOIO-DESPESAS'!$A$3:$N$962,6,FALSE)),"")</f>
        <v/>
      </c>
      <c r="F1912" s="223" t="str">
        <f>IFERROR(IF(VLOOKUP($O1912,'APOIO-DESPESAS'!$A$3:$N$962,7,FALSE)="","",VLOOKUP($O1912,'APOIO-DESPESAS'!$A$3:$N$962,7,FALSE)),"")</f>
        <v/>
      </c>
      <c r="G1912" s="223" t="str">
        <f>IFERROR(IF(VLOOKUP($O1912,'APOIO-DESPESAS'!$A$3:$N$962,8,FALSE)="","",VLOOKUP($O1912,'APOIO-DESPESAS'!$A$3:$N$962,8,FALSE)),"")</f>
        <v/>
      </c>
      <c r="H1912" s="223" t="str">
        <f>IFERROR(IF(VLOOKUP($O1912,'APOIO-DESPESAS'!$A$3:$N$962,9,FALSE)="","",VLOOKUP($O1912,'APOIO-DESPESAS'!$A$3:$N$962,9,FALSE)),"")</f>
        <v/>
      </c>
      <c r="I1912" s="223" t="str">
        <f>IFERROR(IF(VLOOKUP($O1912,'APOIO-DESPESAS'!$A$3:$N$962,10,FALSE)="","",VLOOKUP($O1912,'APOIO-DESPESAS'!$A$3:$N$962,10,FALSE)),"")</f>
        <v/>
      </c>
      <c r="J1912" s="223" t="str">
        <f>IFERROR(IF(VLOOKUP($O1912,'APOIO-DESPESAS'!$A$3:$N$962,11,FALSE)="","",VLOOKUP($O1912,'APOIO-DESPESAS'!$A$3:$N$962,11,FALSE)),"")</f>
        <v/>
      </c>
      <c r="K1912" s="223" t="str">
        <f>IFERROR(IF(VLOOKUP($O1912,'APOIO-DESPESAS'!$A$3:$N$962,12,FALSE)="","",VLOOKUP($O1912,'APOIO-DESPESAS'!$A$3:$N$962,12,FALSE)),"")</f>
        <v/>
      </c>
      <c r="L1912" s="223" t="str">
        <f>IFERROR(IF(VLOOKUP($O1912,'APOIO-DESPESAS'!$A$3:$N$962,13,FALSE)="","",VLOOKUP($O1912,'APOIO-DESPESAS'!$A$3:$N$962,13,FALSE)),"")</f>
        <v/>
      </c>
      <c r="M1912" s="223" t="str">
        <f>IFERROR(IF(VLOOKUP($O1912,'APOIO-DESPESAS'!$A$3:$N$962,14,FALSE)="","",VLOOKUP($O1912,'APOIO-DESPESAS'!$A$3:$N$962,14,FALSE)),"")</f>
        <v/>
      </c>
      <c r="O1912" s="223">
        <f t="shared" si="29"/>
        <v>1910</v>
      </c>
    </row>
    <row r="1913" spans="1:15" x14ac:dyDescent="0.25">
      <c r="A1913" s="223" t="str">
        <f>IFERROR(IF(VLOOKUP($O1913,'APOIO-DESPESAS'!$A$3:$N$962,2,FALSE)="","",VLOOKUP($O1913,'APOIO-DESPESAS'!$A$3:$N$962,2,FALSE)),"")</f>
        <v/>
      </c>
      <c r="B1913" s="223" t="str">
        <f>IFERROR(IF(VLOOKUP($O1913,'APOIO-DESPESAS'!$A$3:$N$962,3,FALSE)="","",VLOOKUP($O1913,'APOIO-DESPESAS'!$A$3:$N$962,3,FALSE)),"")</f>
        <v/>
      </c>
      <c r="C1913" s="223" t="str">
        <f>IFERROR(IF(VLOOKUP($O1913,'APOIO-DESPESAS'!$A$3:$N$962,4,FALSE)="","",VLOOKUP($O1913,'APOIO-DESPESAS'!$A$3:$N$962,4,FALSE)),"")</f>
        <v/>
      </c>
      <c r="D1913" s="223" t="str">
        <f>IFERROR(IF(VLOOKUP($O1913,'APOIO-DESPESAS'!$A$3:$N$962,5,FALSE)="","",VLOOKUP($O1913,'APOIO-DESPESAS'!$A$3:$N$962,5,FALSE)),"")</f>
        <v/>
      </c>
      <c r="E1913" s="223" t="str">
        <f>IFERROR(IF(VLOOKUP($O1913,'APOIO-DESPESAS'!$A$3:$N$962,6,FALSE)="","",VLOOKUP($O1913,'APOIO-DESPESAS'!$A$3:$N$962,6,FALSE)),"")</f>
        <v/>
      </c>
      <c r="F1913" s="223" t="str">
        <f>IFERROR(IF(VLOOKUP($O1913,'APOIO-DESPESAS'!$A$3:$N$962,7,FALSE)="","",VLOOKUP($O1913,'APOIO-DESPESAS'!$A$3:$N$962,7,FALSE)),"")</f>
        <v/>
      </c>
      <c r="G1913" s="223" t="str">
        <f>IFERROR(IF(VLOOKUP($O1913,'APOIO-DESPESAS'!$A$3:$N$962,8,FALSE)="","",VLOOKUP($O1913,'APOIO-DESPESAS'!$A$3:$N$962,8,FALSE)),"")</f>
        <v/>
      </c>
      <c r="H1913" s="223" t="str">
        <f>IFERROR(IF(VLOOKUP($O1913,'APOIO-DESPESAS'!$A$3:$N$962,9,FALSE)="","",VLOOKUP($O1913,'APOIO-DESPESAS'!$A$3:$N$962,9,FALSE)),"")</f>
        <v/>
      </c>
      <c r="I1913" s="223" t="str">
        <f>IFERROR(IF(VLOOKUP($O1913,'APOIO-DESPESAS'!$A$3:$N$962,10,FALSE)="","",VLOOKUP($O1913,'APOIO-DESPESAS'!$A$3:$N$962,10,FALSE)),"")</f>
        <v/>
      </c>
      <c r="J1913" s="223" t="str">
        <f>IFERROR(IF(VLOOKUP($O1913,'APOIO-DESPESAS'!$A$3:$N$962,11,FALSE)="","",VLOOKUP($O1913,'APOIO-DESPESAS'!$A$3:$N$962,11,FALSE)),"")</f>
        <v/>
      </c>
      <c r="K1913" s="223" t="str">
        <f>IFERROR(IF(VLOOKUP($O1913,'APOIO-DESPESAS'!$A$3:$N$962,12,FALSE)="","",VLOOKUP($O1913,'APOIO-DESPESAS'!$A$3:$N$962,12,FALSE)),"")</f>
        <v/>
      </c>
      <c r="L1913" s="223" t="str">
        <f>IFERROR(IF(VLOOKUP($O1913,'APOIO-DESPESAS'!$A$3:$N$962,13,FALSE)="","",VLOOKUP($O1913,'APOIO-DESPESAS'!$A$3:$N$962,13,FALSE)),"")</f>
        <v/>
      </c>
      <c r="M1913" s="223" t="str">
        <f>IFERROR(IF(VLOOKUP($O1913,'APOIO-DESPESAS'!$A$3:$N$962,14,FALSE)="","",VLOOKUP($O1913,'APOIO-DESPESAS'!$A$3:$N$962,14,FALSE)),"")</f>
        <v/>
      </c>
      <c r="O1913" s="223">
        <f t="shared" si="29"/>
        <v>1911</v>
      </c>
    </row>
    <row r="1914" spans="1:15" x14ac:dyDescent="0.25">
      <c r="A1914" s="223" t="str">
        <f>IFERROR(IF(VLOOKUP($O1914,'APOIO-DESPESAS'!$A$3:$N$962,2,FALSE)="","",VLOOKUP($O1914,'APOIO-DESPESAS'!$A$3:$N$962,2,FALSE)),"")</f>
        <v/>
      </c>
      <c r="B1914" s="223" t="str">
        <f>IFERROR(IF(VLOOKUP($O1914,'APOIO-DESPESAS'!$A$3:$N$962,3,FALSE)="","",VLOOKUP($O1914,'APOIO-DESPESAS'!$A$3:$N$962,3,FALSE)),"")</f>
        <v/>
      </c>
      <c r="C1914" s="223" t="str">
        <f>IFERROR(IF(VLOOKUP($O1914,'APOIO-DESPESAS'!$A$3:$N$962,4,FALSE)="","",VLOOKUP($O1914,'APOIO-DESPESAS'!$A$3:$N$962,4,FALSE)),"")</f>
        <v/>
      </c>
      <c r="D1914" s="223" t="str">
        <f>IFERROR(IF(VLOOKUP($O1914,'APOIO-DESPESAS'!$A$3:$N$962,5,FALSE)="","",VLOOKUP($O1914,'APOIO-DESPESAS'!$A$3:$N$962,5,FALSE)),"")</f>
        <v/>
      </c>
      <c r="E1914" s="223" t="str">
        <f>IFERROR(IF(VLOOKUP($O1914,'APOIO-DESPESAS'!$A$3:$N$962,6,FALSE)="","",VLOOKUP($O1914,'APOIO-DESPESAS'!$A$3:$N$962,6,FALSE)),"")</f>
        <v/>
      </c>
      <c r="F1914" s="223" t="str">
        <f>IFERROR(IF(VLOOKUP($O1914,'APOIO-DESPESAS'!$A$3:$N$962,7,FALSE)="","",VLOOKUP($O1914,'APOIO-DESPESAS'!$A$3:$N$962,7,FALSE)),"")</f>
        <v/>
      </c>
      <c r="G1914" s="223" t="str">
        <f>IFERROR(IF(VLOOKUP($O1914,'APOIO-DESPESAS'!$A$3:$N$962,8,FALSE)="","",VLOOKUP($O1914,'APOIO-DESPESAS'!$A$3:$N$962,8,FALSE)),"")</f>
        <v/>
      </c>
      <c r="H1914" s="223" t="str">
        <f>IFERROR(IF(VLOOKUP($O1914,'APOIO-DESPESAS'!$A$3:$N$962,9,FALSE)="","",VLOOKUP($O1914,'APOIO-DESPESAS'!$A$3:$N$962,9,FALSE)),"")</f>
        <v/>
      </c>
      <c r="I1914" s="223" t="str">
        <f>IFERROR(IF(VLOOKUP($O1914,'APOIO-DESPESAS'!$A$3:$N$962,10,FALSE)="","",VLOOKUP($O1914,'APOIO-DESPESAS'!$A$3:$N$962,10,FALSE)),"")</f>
        <v/>
      </c>
      <c r="J1914" s="223" t="str">
        <f>IFERROR(IF(VLOOKUP($O1914,'APOIO-DESPESAS'!$A$3:$N$962,11,FALSE)="","",VLOOKUP($O1914,'APOIO-DESPESAS'!$A$3:$N$962,11,FALSE)),"")</f>
        <v/>
      </c>
      <c r="K1914" s="223" t="str">
        <f>IFERROR(IF(VLOOKUP($O1914,'APOIO-DESPESAS'!$A$3:$N$962,12,FALSE)="","",VLOOKUP($O1914,'APOIO-DESPESAS'!$A$3:$N$962,12,FALSE)),"")</f>
        <v/>
      </c>
      <c r="L1914" s="223" t="str">
        <f>IFERROR(IF(VLOOKUP($O1914,'APOIO-DESPESAS'!$A$3:$N$962,13,FALSE)="","",VLOOKUP($O1914,'APOIO-DESPESAS'!$A$3:$N$962,13,FALSE)),"")</f>
        <v/>
      </c>
      <c r="M1914" s="223" t="str">
        <f>IFERROR(IF(VLOOKUP($O1914,'APOIO-DESPESAS'!$A$3:$N$962,14,FALSE)="","",VLOOKUP($O1914,'APOIO-DESPESAS'!$A$3:$N$962,14,FALSE)),"")</f>
        <v/>
      </c>
      <c r="O1914" s="223">
        <f t="shared" si="29"/>
        <v>1912</v>
      </c>
    </row>
    <row r="1915" spans="1:15" x14ac:dyDescent="0.25">
      <c r="A1915" s="223" t="str">
        <f>IFERROR(IF(VLOOKUP($O1915,'APOIO-DESPESAS'!$A$3:$N$962,2,FALSE)="","",VLOOKUP($O1915,'APOIO-DESPESAS'!$A$3:$N$962,2,FALSE)),"")</f>
        <v/>
      </c>
      <c r="B1915" s="223" t="str">
        <f>IFERROR(IF(VLOOKUP($O1915,'APOIO-DESPESAS'!$A$3:$N$962,3,FALSE)="","",VLOOKUP($O1915,'APOIO-DESPESAS'!$A$3:$N$962,3,FALSE)),"")</f>
        <v/>
      </c>
      <c r="C1915" s="223" t="str">
        <f>IFERROR(IF(VLOOKUP($O1915,'APOIO-DESPESAS'!$A$3:$N$962,4,FALSE)="","",VLOOKUP($O1915,'APOIO-DESPESAS'!$A$3:$N$962,4,FALSE)),"")</f>
        <v/>
      </c>
      <c r="D1915" s="223" t="str">
        <f>IFERROR(IF(VLOOKUP($O1915,'APOIO-DESPESAS'!$A$3:$N$962,5,FALSE)="","",VLOOKUP($O1915,'APOIO-DESPESAS'!$A$3:$N$962,5,FALSE)),"")</f>
        <v/>
      </c>
      <c r="E1915" s="223" t="str">
        <f>IFERROR(IF(VLOOKUP($O1915,'APOIO-DESPESAS'!$A$3:$N$962,6,FALSE)="","",VLOOKUP($O1915,'APOIO-DESPESAS'!$A$3:$N$962,6,FALSE)),"")</f>
        <v/>
      </c>
      <c r="F1915" s="223" t="str">
        <f>IFERROR(IF(VLOOKUP($O1915,'APOIO-DESPESAS'!$A$3:$N$962,7,FALSE)="","",VLOOKUP($O1915,'APOIO-DESPESAS'!$A$3:$N$962,7,FALSE)),"")</f>
        <v/>
      </c>
      <c r="G1915" s="223" t="str">
        <f>IFERROR(IF(VLOOKUP($O1915,'APOIO-DESPESAS'!$A$3:$N$962,8,FALSE)="","",VLOOKUP($O1915,'APOIO-DESPESAS'!$A$3:$N$962,8,FALSE)),"")</f>
        <v/>
      </c>
      <c r="H1915" s="223" t="str">
        <f>IFERROR(IF(VLOOKUP($O1915,'APOIO-DESPESAS'!$A$3:$N$962,9,FALSE)="","",VLOOKUP($O1915,'APOIO-DESPESAS'!$A$3:$N$962,9,FALSE)),"")</f>
        <v/>
      </c>
      <c r="I1915" s="223" t="str">
        <f>IFERROR(IF(VLOOKUP($O1915,'APOIO-DESPESAS'!$A$3:$N$962,10,FALSE)="","",VLOOKUP($O1915,'APOIO-DESPESAS'!$A$3:$N$962,10,FALSE)),"")</f>
        <v/>
      </c>
      <c r="J1915" s="223" t="str">
        <f>IFERROR(IF(VLOOKUP($O1915,'APOIO-DESPESAS'!$A$3:$N$962,11,FALSE)="","",VLOOKUP($O1915,'APOIO-DESPESAS'!$A$3:$N$962,11,FALSE)),"")</f>
        <v/>
      </c>
      <c r="K1915" s="223" t="str">
        <f>IFERROR(IF(VLOOKUP($O1915,'APOIO-DESPESAS'!$A$3:$N$962,12,FALSE)="","",VLOOKUP($O1915,'APOIO-DESPESAS'!$A$3:$N$962,12,FALSE)),"")</f>
        <v/>
      </c>
      <c r="L1915" s="223" t="str">
        <f>IFERROR(IF(VLOOKUP($O1915,'APOIO-DESPESAS'!$A$3:$N$962,13,FALSE)="","",VLOOKUP($O1915,'APOIO-DESPESAS'!$A$3:$N$962,13,FALSE)),"")</f>
        <v/>
      </c>
      <c r="M1915" s="223" t="str">
        <f>IFERROR(IF(VLOOKUP($O1915,'APOIO-DESPESAS'!$A$3:$N$962,14,FALSE)="","",VLOOKUP($O1915,'APOIO-DESPESAS'!$A$3:$N$962,14,FALSE)),"")</f>
        <v/>
      </c>
      <c r="O1915" s="223">
        <f t="shared" si="29"/>
        <v>1913</v>
      </c>
    </row>
    <row r="1916" spans="1:15" x14ac:dyDescent="0.25">
      <c r="A1916" s="223" t="str">
        <f>IFERROR(IF(VLOOKUP($O1916,'APOIO-DESPESAS'!$A$3:$N$962,2,FALSE)="","",VLOOKUP($O1916,'APOIO-DESPESAS'!$A$3:$N$962,2,FALSE)),"")</f>
        <v/>
      </c>
      <c r="B1916" s="223" t="str">
        <f>IFERROR(IF(VLOOKUP($O1916,'APOIO-DESPESAS'!$A$3:$N$962,3,FALSE)="","",VLOOKUP($O1916,'APOIO-DESPESAS'!$A$3:$N$962,3,FALSE)),"")</f>
        <v/>
      </c>
      <c r="C1916" s="223" t="str">
        <f>IFERROR(IF(VLOOKUP($O1916,'APOIO-DESPESAS'!$A$3:$N$962,4,FALSE)="","",VLOOKUP($O1916,'APOIO-DESPESAS'!$A$3:$N$962,4,FALSE)),"")</f>
        <v/>
      </c>
      <c r="D1916" s="223" t="str">
        <f>IFERROR(IF(VLOOKUP($O1916,'APOIO-DESPESAS'!$A$3:$N$962,5,FALSE)="","",VLOOKUP($O1916,'APOIO-DESPESAS'!$A$3:$N$962,5,FALSE)),"")</f>
        <v/>
      </c>
      <c r="E1916" s="223" t="str">
        <f>IFERROR(IF(VLOOKUP($O1916,'APOIO-DESPESAS'!$A$3:$N$962,6,FALSE)="","",VLOOKUP($O1916,'APOIO-DESPESAS'!$A$3:$N$962,6,FALSE)),"")</f>
        <v/>
      </c>
      <c r="F1916" s="223" t="str">
        <f>IFERROR(IF(VLOOKUP($O1916,'APOIO-DESPESAS'!$A$3:$N$962,7,FALSE)="","",VLOOKUP($O1916,'APOIO-DESPESAS'!$A$3:$N$962,7,FALSE)),"")</f>
        <v/>
      </c>
      <c r="G1916" s="223" t="str">
        <f>IFERROR(IF(VLOOKUP($O1916,'APOIO-DESPESAS'!$A$3:$N$962,8,FALSE)="","",VLOOKUP($O1916,'APOIO-DESPESAS'!$A$3:$N$962,8,FALSE)),"")</f>
        <v/>
      </c>
      <c r="H1916" s="223" t="str">
        <f>IFERROR(IF(VLOOKUP($O1916,'APOIO-DESPESAS'!$A$3:$N$962,9,FALSE)="","",VLOOKUP($O1916,'APOIO-DESPESAS'!$A$3:$N$962,9,FALSE)),"")</f>
        <v/>
      </c>
      <c r="I1916" s="223" t="str">
        <f>IFERROR(IF(VLOOKUP($O1916,'APOIO-DESPESAS'!$A$3:$N$962,10,FALSE)="","",VLOOKUP($O1916,'APOIO-DESPESAS'!$A$3:$N$962,10,FALSE)),"")</f>
        <v/>
      </c>
      <c r="J1916" s="223" t="str">
        <f>IFERROR(IF(VLOOKUP($O1916,'APOIO-DESPESAS'!$A$3:$N$962,11,FALSE)="","",VLOOKUP($O1916,'APOIO-DESPESAS'!$A$3:$N$962,11,FALSE)),"")</f>
        <v/>
      </c>
      <c r="K1916" s="223" t="str">
        <f>IFERROR(IF(VLOOKUP($O1916,'APOIO-DESPESAS'!$A$3:$N$962,12,FALSE)="","",VLOOKUP($O1916,'APOIO-DESPESAS'!$A$3:$N$962,12,FALSE)),"")</f>
        <v/>
      </c>
      <c r="L1916" s="223" t="str">
        <f>IFERROR(IF(VLOOKUP($O1916,'APOIO-DESPESAS'!$A$3:$N$962,13,FALSE)="","",VLOOKUP($O1916,'APOIO-DESPESAS'!$A$3:$N$962,13,FALSE)),"")</f>
        <v/>
      </c>
      <c r="M1916" s="223" t="str">
        <f>IFERROR(IF(VLOOKUP($O1916,'APOIO-DESPESAS'!$A$3:$N$962,14,FALSE)="","",VLOOKUP($O1916,'APOIO-DESPESAS'!$A$3:$N$962,14,FALSE)),"")</f>
        <v/>
      </c>
      <c r="O1916" s="223">
        <f t="shared" si="29"/>
        <v>1914</v>
      </c>
    </row>
    <row r="1917" spans="1:15" x14ac:dyDescent="0.25">
      <c r="A1917" s="223" t="str">
        <f>IFERROR(IF(VLOOKUP($O1917,'APOIO-DESPESAS'!$A$3:$N$962,2,FALSE)="","",VLOOKUP($O1917,'APOIO-DESPESAS'!$A$3:$N$962,2,FALSE)),"")</f>
        <v/>
      </c>
      <c r="B1917" s="223" t="str">
        <f>IFERROR(IF(VLOOKUP($O1917,'APOIO-DESPESAS'!$A$3:$N$962,3,FALSE)="","",VLOOKUP($O1917,'APOIO-DESPESAS'!$A$3:$N$962,3,FALSE)),"")</f>
        <v/>
      </c>
      <c r="C1917" s="223" t="str">
        <f>IFERROR(IF(VLOOKUP($O1917,'APOIO-DESPESAS'!$A$3:$N$962,4,FALSE)="","",VLOOKUP($O1917,'APOIO-DESPESAS'!$A$3:$N$962,4,FALSE)),"")</f>
        <v/>
      </c>
      <c r="D1917" s="223" t="str">
        <f>IFERROR(IF(VLOOKUP($O1917,'APOIO-DESPESAS'!$A$3:$N$962,5,FALSE)="","",VLOOKUP($O1917,'APOIO-DESPESAS'!$A$3:$N$962,5,FALSE)),"")</f>
        <v/>
      </c>
      <c r="E1917" s="223" t="str">
        <f>IFERROR(IF(VLOOKUP($O1917,'APOIO-DESPESAS'!$A$3:$N$962,6,FALSE)="","",VLOOKUP($O1917,'APOIO-DESPESAS'!$A$3:$N$962,6,FALSE)),"")</f>
        <v/>
      </c>
      <c r="F1917" s="223" t="str">
        <f>IFERROR(IF(VLOOKUP($O1917,'APOIO-DESPESAS'!$A$3:$N$962,7,FALSE)="","",VLOOKUP($O1917,'APOIO-DESPESAS'!$A$3:$N$962,7,FALSE)),"")</f>
        <v/>
      </c>
      <c r="G1917" s="223" t="str">
        <f>IFERROR(IF(VLOOKUP($O1917,'APOIO-DESPESAS'!$A$3:$N$962,8,FALSE)="","",VLOOKUP($O1917,'APOIO-DESPESAS'!$A$3:$N$962,8,FALSE)),"")</f>
        <v/>
      </c>
      <c r="H1917" s="223" t="str">
        <f>IFERROR(IF(VLOOKUP($O1917,'APOIO-DESPESAS'!$A$3:$N$962,9,FALSE)="","",VLOOKUP($O1917,'APOIO-DESPESAS'!$A$3:$N$962,9,FALSE)),"")</f>
        <v/>
      </c>
      <c r="I1917" s="223" t="str">
        <f>IFERROR(IF(VLOOKUP($O1917,'APOIO-DESPESAS'!$A$3:$N$962,10,FALSE)="","",VLOOKUP($O1917,'APOIO-DESPESAS'!$A$3:$N$962,10,FALSE)),"")</f>
        <v/>
      </c>
      <c r="J1917" s="223" t="str">
        <f>IFERROR(IF(VLOOKUP($O1917,'APOIO-DESPESAS'!$A$3:$N$962,11,FALSE)="","",VLOOKUP($O1917,'APOIO-DESPESAS'!$A$3:$N$962,11,FALSE)),"")</f>
        <v/>
      </c>
      <c r="K1917" s="223" t="str">
        <f>IFERROR(IF(VLOOKUP($O1917,'APOIO-DESPESAS'!$A$3:$N$962,12,FALSE)="","",VLOOKUP($O1917,'APOIO-DESPESAS'!$A$3:$N$962,12,FALSE)),"")</f>
        <v/>
      </c>
      <c r="L1917" s="223" t="str">
        <f>IFERROR(IF(VLOOKUP($O1917,'APOIO-DESPESAS'!$A$3:$N$962,13,FALSE)="","",VLOOKUP($O1917,'APOIO-DESPESAS'!$A$3:$N$962,13,FALSE)),"")</f>
        <v/>
      </c>
      <c r="M1917" s="223" t="str">
        <f>IFERROR(IF(VLOOKUP($O1917,'APOIO-DESPESAS'!$A$3:$N$962,14,FALSE)="","",VLOOKUP($O1917,'APOIO-DESPESAS'!$A$3:$N$962,14,FALSE)),"")</f>
        <v/>
      </c>
      <c r="O1917" s="223">
        <f t="shared" si="29"/>
        <v>1915</v>
      </c>
    </row>
    <row r="1918" spans="1:15" x14ac:dyDescent="0.25">
      <c r="A1918" s="223" t="str">
        <f>IFERROR(IF(VLOOKUP($O1918,'APOIO-DESPESAS'!$A$3:$N$962,2,FALSE)="","",VLOOKUP($O1918,'APOIO-DESPESAS'!$A$3:$N$962,2,FALSE)),"")</f>
        <v/>
      </c>
      <c r="B1918" s="223" t="str">
        <f>IFERROR(IF(VLOOKUP($O1918,'APOIO-DESPESAS'!$A$3:$N$962,3,FALSE)="","",VLOOKUP($O1918,'APOIO-DESPESAS'!$A$3:$N$962,3,FALSE)),"")</f>
        <v/>
      </c>
      <c r="C1918" s="223" t="str">
        <f>IFERROR(IF(VLOOKUP($O1918,'APOIO-DESPESAS'!$A$3:$N$962,4,FALSE)="","",VLOOKUP($O1918,'APOIO-DESPESAS'!$A$3:$N$962,4,FALSE)),"")</f>
        <v/>
      </c>
      <c r="D1918" s="223" t="str">
        <f>IFERROR(IF(VLOOKUP($O1918,'APOIO-DESPESAS'!$A$3:$N$962,5,FALSE)="","",VLOOKUP($O1918,'APOIO-DESPESAS'!$A$3:$N$962,5,FALSE)),"")</f>
        <v/>
      </c>
      <c r="E1918" s="223" t="str">
        <f>IFERROR(IF(VLOOKUP($O1918,'APOIO-DESPESAS'!$A$3:$N$962,6,FALSE)="","",VLOOKUP($O1918,'APOIO-DESPESAS'!$A$3:$N$962,6,FALSE)),"")</f>
        <v/>
      </c>
      <c r="F1918" s="223" t="str">
        <f>IFERROR(IF(VLOOKUP($O1918,'APOIO-DESPESAS'!$A$3:$N$962,7,FALSE)="","",VLOOKUP($O1918,'APOIO-DESPESAS'!$A$3:$N$962,7,FALSE)),"")</f>
        <v/>
      </c>
      <c r="G1918" s="223" t="str">
        <f>IFERROR(IF(VLOOKUP($O1918,'APOIO-DESPESAS'!$A$3:$N$962,8,FALSE)="","",VLOOKUP($O1918,'APOIO-DESPESAS'!$A$3:$N$962,8,FALSE)),"")</f>
        <v/>
      </c>
      <c r="H1918" s="223" t="str">
        <f>IFERROR(IF(VLOOKUP($O1918,'APOIO-DESPESAS'!$A$3:$N$962,9,FALSE)="","",VLOOKUP($O1918,'APOIO-DESPESAS'!$A$3:$N$962,9,FALSE)),"")</f>
        <v/>
      </c>
      <c r="I1918" s="223" t="str">
        <f>IFERROR(IF(VLOOKUP($O1918,'APOIO-DESPESAS'!$A$3:$N$962,10,FALSE)="","",VLOOKUP($O1918,'APOIO-DESPESAS'!$A$3:$N$962,10,FALSE)),"")</f>
        <v/>
      </c>
      <c r="J1918" s="223" t="str">
        <f>IFERROR(IF(VLOOKUP($O1918,'APOIO-DESPESAS'!$A$3:$N$962,11,FALSE)="","",VLOOKUP($O1918,'APOIO-DESPESAS'!$A$3:$N$962,11,FALSE)),"")</f>
        <v/>
      </c>
      <c r="K1918" s="223" t="str">
        <f>IFERROR(IF(VLOOKUP($O1918,'APOIO-DESPESAS'!$A$3:$N$962,12,FALSE)="","",VLOOKUP($O1918,'APOIO-DESPESAS'!$A$3:$N$962,12,FALSE)),"")</f>
        <v/>
      </c>
      <c r="L1918" s="223" t="str">
        <f>IFERROR(IF(VLOOKUP($O1918,'APOIO-DESPESAS'!$A$3:$N$962,13,FALSE)="","",VLOOKUP($O1918,'APOIO-DESPESAS'!$A$3:$N$962,13,FALSE)),"")</f>
        <v/>
      </c>
      <c r="M1918" s="223" t="str">
        <f>IFERROR(IF(VLOOKUP($O1918,'APOIO-DESPESAS'!$A$3:$N$962,14,FALSE)="","",VLOOKUP($O1918,'APOIO-DESPESAS'!$A$3:$N$962,14,FALSE)),"")</f>
        <v/>
      </c>
      <c r="O1918" s="223">
        <f t="shared" si="29"/>
        <v>1916</v>
      </c>
    </row>
    <row r="1919" spans="1:15" x14ac:dyDescent="0.25">
      <c r="A1919" s="223" t="str">
        <f>IFERROR(IF(VLOOKUP($O1919,'APOIO-DESPESAS'!$A$3:$N$962,2,FALSE)="","",VLOOKUP($O1919,'APOIO-DESPESAS'!$A$3:$N$962,2,FALSE)),"")</f>
        <v/>
      </c>
      <c r="B1919" s="223" t="str">
        <f>IFERROR(IF(VLOOKUP($O1919,'APOIO-DESPESAS'!$A$3:$N$962,3,FALSE)="","",VLOOKUP($O1919,'APOIO-DESPESAS'!$A$3:$N$962,3,FALSE)),"")</f>
        <v/>
      </c>
      <c r="C1919" s="223" t="str">
        <f>IFERROR(IF(VLOOKUP($O1919,'APOIO-DESPESAS'!$A$3:$N$962,4,FALSE)="","",VLOOKUP($O1919,'APOIO-DESPESAS'!$A$3:$N$962,4,FALSE)),"")</f>
        <v/>
      </c>
      <c r="D1919" s="223" t="str">
        <f>IFERROR(IF(VLOOKUP($O1919,'APOIO-DESPESAS'!$A$3:$N$962,5,FALSE)="","",VLOOKUP($O1919,'APOIO-DESPESAS'!$A$3:$N$962,5,FALSE)),"")</f>
        <v/>
      </c>
      <c r="E1919" s="223" t="str">
        <f>IFERROR(IF(VLOOKUP($O1919,'APOIO-DESPESAS'!$A$3:$N$962,6,FALSE)="","",VLOOKUP($O1919,'APOIO-DESPESAS'!$A$3:$N$962,6,FALSE)),"")</f>
        <v/>
      </c>
      <c r="F1919" s="223" t="str">
        <f>IFERROR(IF(VLOOKUP($O1919,'APOIO-DESPESAS'!$A$3:$N$962,7,FALSE)="","",VLOOKUP($O1919,'APOIO-DESPESAS'!$A$3:$N$962,7,FALSE)),"")</f>
        <v/>
      </c>
      <c r="G1919" s="223" t="str">
        <f>IFERROR(IF(VLOOKUP($O1919,'APOIO-DESPESAS'!$A$3:$N$962,8,FALSE)="","",VLOOKUP($O1919,'APOIO-DESPESAS'!$A$3:$N$962,8,FALSE)),"")</f>
        <v/>
      </c>
      <c r="H1919" s="223" t="str">
        <f>IFERROR(IF(VLOOKUP($O1919,'APOIO-DESPESAS'!$A$3:$N$962,9,FALSE)="","",VLOOKUP($O1919,'APOIO-DESPESAS'!$A$3:$N$962,9,FALSE)),"")</f>
        <v/>
      </c>
      <c r="I1919" s="223" t="str">
        <f>IFERROR(IF(VLOOKUP($O1919,'APOIO-DESPESAS'!$A$3:$N$962,10,FALSE)="","",VLOOKUP($O1919,'APOIO-DESPESAS'!$A$3:$N$962,10,FALSE)),"")</f>
        <v/>
      </c>
      <c r="J1919" s="223" t="str">
        <f>IFERROR(IF(VLOOKUP($O1919,'APOIO-DESPESAS'!$A$3:$N$962,11,FALSE)="","",VLOOKUP($O1919,'APOIO-DESPESAS'!$A$3:$N$962,11,FALSE)),"")</f>
        <v/>
      </c>
      <c r="K1919" s="223" t="str">
        <f>IFERROR(IF(VLOOKUP($O1919,'APOIO-DESPESAS'!$A$3:$N$962,12,FALSE)="","",VLOOKUP($O1919,'APOIO-DESPESAS'!$A$3:$N$962,12,FALSE)),"")</f>
        <v/>
      </c>
      <c r="L1919" s="223" t="str">
        <f>IFERROR(IF(VLOOKUP($O1919,'APOIO-DESPESAS'!$A$3:$N$962,13,FALSE)="","",VLOOKUP($O1919,'APOIO-DESPESAS'!$A$3:$N$962,13,FALSE)),"")</f>
        <v/>
      </c>
      <c r="M1919" s="223" t="str">
        <f>IFERROR(IF(VLOOKUP($O1919,'APOIO-DESPESAS'!$A$3:$N$962,14,FALSE)="","",VLOOKUP($O1919,'APOIO-DESPESAS'!$A$3:$N$962,14,FALSE)),"")</f>
        <v/>
      </c>
      <c r="O1919" s="223">
        <f t="shared" si="29"/>
        <v>1917</v>
      </c>
    </row>
    <row r="1920" spans="1:15" x14ac:dyDescent="0.25">
      <c r="A1920" s="223" t="str">
        <f>IFERROR(IF(VLOOKUP($O1920,'APOIO-DESPESAS'!$A$3:$N$962,2,FALSE)="","",VLOOKUP($O1920,'APOIO-DESPESAS'!$A$3:$N$962,2,FALSE)),"")</f>
        <v/>
      </c>
      <c r="B1920" s="223" t="str">
        <f>IFERROR(IF(VLOOKUP($O1920,'APOIO-DESPESAS'!$A$3:$N$962,3,FALSE)="","",VLOOKUP($O1920,'APOIO-DESPESAS'!$A$3:$N$962,3,FALSE)),"")</f>
        <v/>
      </c>
      <c r="C1920" s="223" t="str">
        <f>IFERROR(IF(VLOOKUP($O1920,'APOIO-DESPESAS'!$A$3:$N$962,4,FALSE)="","",VLOOKUP($O1920,'APOIO-DESPESAS'!$A$3:$N$962,4,FALSE)),"")</f>
        <v/>
      </c>
      <c r="D1920" s="223" t="str">
        <f>IFERROR(IF(VLOOKUP($O1920,'APOIO-DESPESAS'!$A$3:$N$962,5,FALSE)="","",VLOOKUP($O1920,'APOIO-DESPESAS'!$A$3:$N$962,5,FALSE)),"")</f>
        <v/>
      </c>
      <c r="E1920" s="223" t="str">
        <f>IFERROR(IF(VLOOKUP($O1920,'APOIO-DESPESAS'!$A$3:$N$962,6,FALSE)="","",VLOOKUP($O1920,'APOIO-DESPESAS'!$A$3:$N$962,6,FALSE)),"")</f>
        <v/>
      </c>
      <c r="F1920" s="223" t="str">
        <f>IFERROR(IF(VLOOKUP($O1920,'APOIO-DESPESAS'!$A$3:$N$962,7,FALSE)="","",VLOOKUP($O1920,'APOIO-DESPESAS'!$A$3:$N$962,7,FALSE)),"")</f>
        <v/>
      </c>
      <c r="G1920" s="223" t="str">
        <f>IFERROR(IF(VLOOKUP($O1920,'APOIO-DESPESAS'!$A$3:$N$962,8,FALSE)="","",VLOOKUP($O1920,'APOIO-DESPESAS'!$A$3:$N$962,8,FALSE)),"")</f>
        <v/>
      </c>
      <c r="H1920" s="223" t="str">
        <f>IFERROR(IF(VLOOKUP($O1920,'APOIO-DESPESAS'!$A$3:$N$962,9,FALSE)="","",VLOOKUP($O1920,'APOIO-DESPESAS'!$A$3:$N$962,9,FALSE)),"")</f>
        <v/>
      </c>
      <c r="I1920" s="223" t="str">
        <f>IFERROR(IF(VLOOKUP($O1920,'APOIO-DESPESAS'!$A$3:$N$962,10,FALSE)="","",VLOOKUP($O1920,'APOIO-DESPESAS'!$A$3:$N$962,10,FALSE)),"")</f>
        <v/>
      </c>
      <c r="J1920" s="223" t="str">
        <f>IFERROR(IF(VLOOKUP($O1920,'APOIO-DESPESAS'!$A$3:$N$962,11,FALSE)="","",VLOOKUP($O1920,'APOIO-DESPESAS'!$A$3:$N$962,11,FALSE)),"")</f>
        <v/>
      </c>
      <c r="K1920" s="223" t="str">
        <f>IFERROR(IF(VLOOKUP($O1920,'APOIO-DESPESAS'!$A$3:$N$962,12,FALSE)="","",VLOOKUP($O1920,'APOIO-DESPESAS'!$A$3:$N$962,12,FALSE)),"")</f>
        <v/>
      </c>
      <c r="L1920" s="223" t="str">
        <f>IFERROR(IF(VLOOKUP($O1920,'APOIO-DESPESAS'!$A$3:$N$962,13,FALSE)="","",VLOOKUP($O1920,'APOIO-DESPESAS'!$A$3:$N$962,13,FALSE)),"")</f>
        <v/>
      </c>
      <c r="M1920" s="223" t="str">
        <f>IFERROR(IF(VLOOKUP($O1920,'APOIO-DESPESAS'!$A$3:$N$962,14,FALSE)="","",VLOOKUP($O1920,'APOIO-DESPESAS'!$A$3:$N$962,14,FALSE)),"")</f>
        <v/>
      </c>
      <c r="O1920" s="223">
        <f t="shared" si="29"/>
        <v>1918</v>
      </c>
    </row>
    <row r="1921" spans="1:15" x14ac:dyDescent="0.25">
      <c r="A1921" s="223" t="str">
        <f>IFERROR(IF(VLOOKUP($O1921,'APOIO-DESPESAS'!$A$3:$N$962,2,FALSE)="","",VLOOKUP($O1921,'APOIO-DESPESAS'!$A$3:$N$962,2,FALSE)),"")</f>
        <v/>
      </c>
      <c r="B1921" s="223" t="str">
        <f>IFERROR(IF(VLOOKUP($O1921,'APOIO-DESPESAS'!$A$3:$N$962,3,FALSE)="","",VLOOKUP($O1921,'APOIO-DESPESAS'!$A$3:$N$962,3,FALSE)),"")</f>
        <v/>
      </c>
      <c r="C1921" s="223" t="str">
        <f>IFERROR(IF(VLOOKUP($O1921,'APOIO-DESPESAS'!$A$3:$N$962,4,FALSE)="","",VLOOKUP($O1921,'APOIO-DESPESAS'!$A$3:$N$962,4,FALSE)),"")</f>
        <v/>
      </c>
      <c r="D1921" s="223" t="str">
        <f>IFERROR(IF(VLOOKUP($O1921,'APOIO-DESPESAS'!$A$3:$N$962,5,FALSE)="","",VLOOKUP($O1921,'APOIO-DESPESAS'!$A$3:$N$962,5,FALSE)),"")</f>
        <v/>
      </c>
      <c r="E1921" s="223" t="str">
        <f>IFERROR(IF(VLOOKUP($O1921,'APOIO-DESPESAS'!$A$3:$N$962,6,FALSE)="","",VLOOKUP($O1921,'APOIO-DESPESAS'!$A$3:$N$962,6,FALSE)),"")</f>
        <v/>
      </c>
      <c r="F1921" s="223" t="str">
        <f>IFERROR(IF(VLOOKUP($O1921,'APOIO-DESPESAS'!$A$3:$N$962,7,FALSE)="","",VLOOKUP($O1921,'APOIO-DESPESAS'!$A$3:$N$962,7,FALSE)),"")</f>
        <v/>
      </c>
      <c r="G1921" s="223" t="str">
        <f>IFERROR(IF(VLOOKUP($O1921,'APOIO-DESPESAS'!$A$3:$N$962,8,FALSE)="","",VLOOKUP($O1921,'APOIO-DESPESAS'!$A$3:$N$962,8,FALSE)),"")</f>
        <v/>
      </c>
      <c r="H1921" s="223" t="str">
        <f>IFERROR(IF(VLOOKUP($O1921,'APOIO-DESPESAS'!$A$3:$N$962,9,FALSE)="","",VLOOKUP($O1921,'APOIO-DESPESAS'!$A$3:$N$962,9,FALSE)),"")</f>
        <v/>
      </c>
      <c r="I1921" s="223" t="str">
        <f>IFERROR(IF(VLOOKUP($O1921,'APOIO-DESPESAS'!$A$3:$N$962,10,FALSE)="","",VLOOKUP($O1921,'APOIO-DESPESAS'!$A$3:$N$962,10,FALSE)),"")</f>
        <v/>
      </c>
      <c r="J1921" s="223" t="str">
        <f>IFERROR(IF(VLOOKUP($O1921,'APOIO-DESPESAS'!$A$3:$N$962,11,FALSE)="","",VLOOKUP($O1921,'APOIO-DESPESAS'!$A$3:$N$962,11,FALSE)),"")</f>
        <v/>
      </c>
      <c r="K1921" s="223" t="str">
        <f>IFERROR(IF(VLOOKUP($O1921,'APOIO-DESPESAS'!$A$3:$N$962,12,FALSE)="","",VLOOKUP($O1921,'APOIO-DESPESAS'!$A$3:$N$962,12,FALSE)),"")</f>
        <v/>
      </c>
      <c r="L1921" s="223" t="str">
        <f>IFERROR(IF(VLOOKUP($O1921,'APOIO-DESPESAS'!$A$3:$N$962,13,FALSE)="","",VLOOKUP($O1921,'APOIO-DESPESAS'!$A$3:$N$962,13,FALSE)),"")</f>
        <v/>
      </c>
      <c r="M1921" s="223" t="str">
        <f>IFERROR(IF(VLOOKUP($O1921,'APOIO-DESPESAS'!$A$3:$N$962,14,FALSE)="","",VLOOKUP($O1921,'APOIO-DESPESAS'!$A$3:$N$962,14,FALSE)),"")</f>
        <v/>
      </c>
      <c r="O1921" s="223">
        <f t="shared" si="29"/>
        <v>1919</v>
      </c>
    </row>
    <row r="1922" spans="1:15" x14ac:dyDescent="0.25">
      <c r="A1922" s="223" t="str">
        <f>IFERROR(IF(VLOOKUP($O1922,'APOIO-DESPESAS'!$A$3:$N$962,2,FALSE)="","",VLOOKUP($O1922,'APOIO-DESPESAS'!$A$3:$N$962,2,FALSE)),"")</f>
        <v/>
      </c>
      <c r="B1922" s="223" t="str">
        <f>IFERROR(IF(VLOOKUP($O1922,'APOIO-DESPESAS'!$A$3:$N$962,3,FALSE)="","",VLOOKUP($O1922,'APOIO-DESPESAS'!$A$3:$N$962,3,FALSE)),"")</f>
        <v/>
      </c>
      <c r="C1922" s="223" t="str">
        <f>IFERROR(IF(VLOOKUP($O1922,'APOIO-DESPESAS'!$A$3:$N$962,4,FALSE)="","",VLOOKUP($O1922,'APOIO-DESPESAS'!$A$3:$N$962,4,FALSE)),"")</f>
        <v/>
      </c>
      <c r="D1922" s="223" t="str">
        <f>IFERROR(IF(VLOOKUP($O1922,'APOIO-DESPESAS'!$A$3:$N$962,5,FALSE)="","",VLOOKUP($O1922,'APOIO-DESPESAS'!$A$3:$N$962,5,FALSE)),"")</f>
        <v/>
      </c>
      <c r="E1922" s="223" t="str">
        <f>IFERROR(IF(VLOOKUP($O1922,'APOIO-DESPESAS'!$A$3:$N$962,6,FALSE)="","",VLOOKUP($O1922,'APOIO-DESPESAS'!$A$3:$N$962,6,FALSE)),"")</f>
        <v/>
      </c>
      <c r="F1922" s="223" t="str">
        <f>IFERROR(IF(VLOOKUP($O1922,'APOIO-DESPESAS'!$A$3:$N$962,7,FALSE)="","",VLOOKUP($O1922,'APOIO-DESPESAS'!$A$3:$N$962,7,FALSE)),"")</f>
        <v/>
      </c>
      <c r="G1922" s="223" t="str">
        <f>IFERROR(IF(VLOOKUP($O1922,'APOIO-DESPESAS'!$A$3:$N$962,8,FALSE)="","",VLOOKUP($O1922,'APOIO-DESPESAS'!$A$3:$N$962,8,FALSE)),"")</f>
        <v/>
      </c>
      <c r="H1922" s="223" t="str">
        <f>IFERROR(IF(VLOOKUP($O1922,'APOIO-DESPESAS'!$A$3:$N$962,9,FALSE)="","",VLOOKUP($O1922,'APOIO-DESPESAS'!$A$3:$N$962,9,FALSE)),"")</f>
        <v/>
      </c>
      <c r="I1922" s="223" t="str">
        <f>IFERROR(IF(VLOOKUP($O1922,'APOIO-DESPESAS'!$A$3:$N$962,10,FALSE)="","",VLOOKUP($O1922,'APOIO-DESPESAS'!$A$3:$N$962,10,FALSE)),"")</f>
        <v/>
      </c>
      <c r="J1922" s="223" t="str">
        <f>IFERROR(IF(VLOOKUP($O1922,'APOIO-DESPESAS'!$A$3:$N$962,11,FALSE)="","",VLOOKUP($O1922,'APOIO-DESPESAS'!$A$3:$N$962,11,FALSE)),"")</f>
        <v/>
      </c>
      <c r="K1922" s="223" t="str">
        <f>IFERROR(IF(VLOOKUP($O1922,'APOIO-DESPESAS'!$A$3:$N$962,12,FALSE)="","",VLOOKUP($O1922,'APOIO-DESPESAS'!$A$3:$N$962,12,FALSE)),"")</f>
        <v/>
      </c>
      <c r="L1922" s="223" t="str">
        <f>IFERROR(IF(VLOOKUP($O1922,'APOIO-DESPESAS'!$A$3:$N$962,13,FALSE)="","",VLOOKUP($O1922,'APOIO-DESPESAS'!$A$3:$N$962,13,FALSE)),"")</f>
        <v/>
      </c>
      <c r="M1922" s="223" t="str">
        <f>IFERROR(IF(VLOOKUP($O1922,'APOIO-DESPESAS'!$A$3:$N$962,14,FALSE)="","",VLOOKUP($O1922,'APOIO-DESPESAS'!$A$3:$N$962,14,FALSE)),"")</f>
        <v/>
      </c>
      <c r="O1922" s="223">
        <f t="shared" si="29"/>
        <v>1920</v>
      </c>
    </row>
    <row r="1923" spans="1:15" x14ac:dyDescent="0.25">
      <c r="A1923" s="223" t="str">
        <f>IFERROR(IF(VLOOKUP($O1923,'APOIO-DESPESAS'!$A$3:$N$962,2,FALSE)="","",VLOOKUP($O1923,'APOIO-DESPESAS'!$A$3:$N$962,2,FALSE)),"")</f>
        <v/>
      </c>
      <c r="B1923" s="223" t="str">
        <f>IFERROR(IF(VLOOKUP($O1923,'APOIO-DESPESAS'!$A$3:$N$962,3,FALSE)="","",VLOOKUP($O1923,'APOIO-DESPESAS'!$A$3:$N$962,3,FALSE)),"")</f>
        <v/>
      </c>
      <c r="C1923" s="223" t="str">
        <f>IFERROR(IF(VLOOKUP($O1923,'APOIO-DESPESAS'!$A$3:$N$962,4,FALSE)="","",VLOOKUP($O1923,'APOIO-DESPESAS'!$A$3:$N$962,4,FALSE)),"")</f>
        <v/>
      </c>
      <c r="D1923" s="223" t="str">
        <f>IFERROR(IF(VLOOKUP($O1923,'APOIO-DESPESAS'!$A$3:$N$962,5,FALSE)="","",VLOOKUP($O1923,'APOIO-DESPESAS'!$A$3:$N$962,5,FALSE)),"")</f>
        <v/>
      </c>
      <c r="E1923" s="223" t="str">
        <f>IFERROR(IF(VLOOKUP($O1923,'APOIO-DESPESAS'!$A$3:$N$962,6,FALSE)="","",VLOOKUP($O1923,'APOIO-DESPESAS'!$A$3:$N$962,6,FALSE)),"")</f>
        <v/>
      </c>
      <c r="F1923" s="223" t="str">
        <f>IFERROR(IF(VLOOKUP($O1923,'APOIO-DESPESAS'!$A$3:$N$962,7,FALSE)="","",VLOOKUP($O1923,'APOIO-DESPESAS'!$A$3:$N$962,7,FALSE)),"")</f>
        <v/>
      </c>
      <c r="G1923" s="223" t="str">
        <f>IFERROR(IF(VLOOKUP($O1923,'APOIO-DESPESAS'!$A$3:$N$962,8,FALSE)="","",VLOOKUP($O1923,'APOIO-DESPESAS'!$A$3:$N$962,8,FALSE)),"")</f>
        <v/>
      </c>
      <c r="H1923" s="223" t="str">
        <f>IFERROR(IF(VLOOKUP($O1923,'APOIO-DESPESAS'!$A$3:$N$962,9,FALSE)="","",VLOOKUP($O1923,'APOIO-DESPESAS'!$A$3:$N$962,9,FALSE)),"")</f>
        <v/>
      </c>
      <c r="I1923" s="223" t="str">
        <f>IFERROR(IF(VLOOKUP($O1923,'APOIO-DESPESAS'!$A$3:$N$962,10,FALSE)="","",VLOOKUP($O1923,'APOIO-DESPESAS'!$A$3:$N$962,10,FALSE)),"")</f>
        <v/>
      </c>
      <c r="J1923" s="223" t="str">
        <f>IFERROR(IF(VLOOKUP($O1923,'APOIO-DESPESAS'!$A$3:$N$962,11,FALSE)="","",VLOOKUP($O1923,'APOIO-DESPESAS'!$A$3:$N$962,11,FALSE)),"")</f>
        <v/>
      </c>
      <c r="K1923" s="223" t="str">
        <f>IFERROR(IF(VLOOKUP($O1923,'APOIO-DESPESAS'!$A$3:$N$962,12,FALSE)="","",VLOOKUP($O1923,'APOIO-DESPESAS'!$A$3:$N$962,12,FALSE)),"")</f>
        <v/>
      </c>
      <c r="L1923" s="223" t="str">
        <f>IFERROR(IF(VLOOKUP($O1923,'APOIO-DESPESAS'!$A$3:$N$962,13,FALSE)="","",VLOOKUP($O1923,'APOIO-DESPESAS'!$A$3:$N$962,13,FALSE)),"")</f>
        <v/>
      </c>
      <c r="M1923" s="223" t="str">
        <f>IFERROR(IF(VLOOKUP($O1923,'APOIO-DESPESAS'!$A$3:$N$962,14,FALSE)="","",VLOOKUP($O1923,'APOIO-DESPESAS'!$A$3:$N$962,14,FALSE)),"")</f>
        <v/>
      </c>
      <c r="O1923" s="223">
        <f t="shared" si="29"/>
        <v>1921</v>
      </c>
    </row>
    <row r="1924" spans="1:15" x14ac:dyDescent="0.25">
      <c r="A1924" s="223" t="str">
        <f>IFERROR(IF(VLOOKUP($O1924,'APOIO-DESPESAS'!$A$3:$N$962,2,FALSE)="","",VLOOKUP($O1924,'APOIO-DESPESAS'!$A$3:$N$962,2,FALSE)),"")</f>
        <v/>
      </c>
      <c r="B1924" s="223" t="str">
        <f>IFERROR(IF(VLOOKUP($O1924,'APOIO-DESPESAS'!$A$3:$N$962,3,FALSE)="","",VLOOKUP($O1924,'APOIO-DESPESAS'!$A$3:$N$962,3,FALSE)),"")</f>
        <v/>
      </c>
      <c r="C1924" s="223" t="str">
        <f>IFERROR(IF(VLOOKUP($O1924,'APOIO-DESPESAS'!$A$3:$N$962,4,FALSE)="","",VLOOKUP($O1924,'APOIO-DESPESAS'!$A$3:$N$962,4,FALSE)),"")</f>
        <v/>
      </c>
      <c r="D1924" s="223" t="str">
        <f>IFERROR(IF(VLOOKUP($O1924,'APOIO-DESPESAS'!$A$3:$N$962,5,FALSE)="","",VLOOKUP($O1924,'APOIO-DESPESAS'!$A$3:$N$962,5,FALSE)),"")</f>
        <v/>
      </c>
      <c r="E1924" s="223" t="str">
        <f>IFERROR(IF(VLOOKUP($O1924,'APOIO-DESPESAS'!$A$3:$N$962,6,FALSE)="","",VLOOKUP($O1924,'APOIO-DESPESAS'!$A$3:$N$962,6,FALSE)),"")</f>
        <v/>
      </c>
      <c r="F1924" s="223" t="str">
        <f>IFERROR(IF(VLOOKUP($O1924,'APOIO-DESPESAS'!$A$3:$N$962,7,FALSE)="","",VLOOKUP($O1924,'APOIO-DESPESAS'!$A$3:$N$962,7,FALSE)),"")</f>
        <v/>
      </c>
      <c r="G1924" s="223" t="str">
        <f>IFERROR(IF(VLOOKUP($O1924,'APOIO-DESPESAS'!$A$3:$N$962,8,FALSE)="","",VLOOKUP($O1924,'APOIO-DESPESAS'!$A$3:$N$962,8,FALSE)),"")</f>
        <v/>
      </c>
      <c r="H1924" s="223" t="str">
        <f>IFERROR(IF(VLOOKUP($O1924,'APOIO-DESPESAS'!$A$3:$N$962,9,FALSE)="","",VLOOKUP($O1924,'APOIO-DESPESAS'!$A$3:$N$962,9,FALSE)),"")</f>
        <v/>
      </c>
      <c r="I1924" s="223" t="str">
        <f>IFERROR(IF(VLOOKUP($O1924,'APOIO-DESPESAS'!$A$3:$N$962,10,FALSE)="","",VLOOKUP($O1924,'APOIO-DESPESAS'!$A$3:$N$962,10,FALSE)),"")</f>
        <v/>
      </c>
      <c r="J1924" s="223" t="str">
        <f>IFERROR(IF(VLOOKUP($O1924,'APOIO-DESPESAS'!$A$3:$N$962,11,FALSE)="","",VLOOKUP($O1924,'APOIO-DESPESAS'!$A$3:$N$962,11,FALSE)),"")</f>
        <v/>
      </c>
      <c r="K1924" s="223" t="str">
        <f>IFERROR(IF(VLOOKUP($O1924,'APOIO-DESPESAS'!$A$3:$N$962,12,FALSE)="","",VLOOKUP($O1924,'APOIO-DESPESAS'!$A$3:$N$962,12,FALSE)),"")</f>
        <v/>
      </c>
      <c r="L1924" s="223" t="str">
        <f>IFERROR(IF(VLOOKUP($O1924,'APOIO-DESPESAS'!$A$3:$N$962,13,FALSE)="","",VLOOKUP($O1924,'APOIO-DESPESAS'!$A$3:$N$962,13,FALSE)),"")</f>
        <v/>
      </c>
      <c r="M1924" s="223" t="str">
        <f>IFERROR(IF(VLOOKUP($O1924,'APOIO-DESPESAS'!$A$3:$N$962,14,FALSE)="","",VLOOKUP($O1924,'APOIO-DESPESAS'!$A$3:$N$962,14,FALSE)),"")</f>
        <v/>
      </c>
      <c r="O1924" s="223">
        <f t="shared" si="29"/>
        <v>1922</v>
      </c>
    </row>
    <row r="1925" spans="1:15" x14ac:dyDescent="0.25">
      <c r="A1925" s="223" t="str">
        <f>IFERROR(IF(VLOOKUP($O1925,'APOIO-DESPESAS'!$A$3:$N$962,2,FALSE)="","",VLOOKUP($O1925,'APOIO-DESPESAS'!$A$3:$N$962,2,FALSE)),"")</f>
        <v/>
      </c>
      <c r="B1925" s="223" t="str">
        <f>IFERROR(IF(VLOOKUP($O1925,'APOIO-DESPESAS'!$A$3:$N$962,3,FALSE)="","",VLOOKUP($O1925,'APOIO-DESPESAS'!$A$3:$N$962,3,FALSE)),"")</f>
        <v/>
      </c>
      <c r="C1925" s="223" t="str">
        <f>IFERROR(IF(VLOOKUP($O1925,'APOIO-DESPESAS'!$A$3:$N$962,4,FALSE)="","",VLOOKUP($O1925,'APOIO-DESPESAS'!$A$3:$N$962,4,FALSE)),"")</f>
        <v/>
      </c>
      <c r="D1925" s="223" t="str">
        <f>IFERROR(IF(VLOOKUP($O1925,'APOIO-DESPESAS'!$A$3:$N$962,5,FALSE)="","",VLOOKUP($O1925,'APOIO-DESPESAS'!$A$3:$N$962,5,FALSE)),"")</f>
        <v/>
      </c>
      <c r="E1925" s="223" t="str">
        <f>IFERROR(IF(VLOOKUP($O1925,'APOIO-DESPESAS'!$A$3:$N$962,6,FALSE)="","",VLOOKUP($O1925,'APOIO-DESPESAS'!$A$3:$N$962,6,FALSE)),"")</f>
        <v/>
      </c>
      <c r="F1925" s="223" t="str">
        <f>IFERROR(IF(VLOOKUP($O1925,'APOIO-DESPESAS'!$A$3:$N$962,7,FALSE)="","",VLOOKUP($O1925,'APOIO-DESPESAS'!$A$3:$N$962,7,FALSE)),"")</f>
        <v/>
      </c>
      <c r="G1925" s="223" t="str">
        <f>IFERROR(IF(VLOOKUP($O1925,'APOIO-DESPESAS'!$A$3:$N$962,8,FALSE)="","",VLOOKUP($O1925,'APOIO-DESPESAS'!$A$3:$N$962,8,FALSE)),"")</f>
        <v/>
      </c>
      <c r="H1925" s="223" t="str">
        <f>IFERROR(IF(VLOOKUP($O1925,'APOIO-DESPESAS'!$A$3:$N$962,9,FALSE)="","",VLOOKUP($O1925,'APOIO-DESPESAS'!$A$3:$N$962,9,FALSE)),"")</f>
        <v/>
      </c>
      <c r="I1925" s="223" t="str">
        <f>IFERROR(IF(VLOOKUP($O1925,'APOIO-DESPESAS'!$A$3:$N$962,10,FALSE)="","",VLOOKUP($O1925,'APOIO-DESPESAS'!$A$3:$N$962,10,FALSE)),"")</f>
        <v/>
      </c>
      <c r="J1925" s="223" t="str">
        <f>IFERROR(IF(VLOOKUP($O1925,'APOIO-DESPESAS'!$A$3:$N$962,11,FALSE)="","",VLOOKUP($O1925,'APOIO-DESPESAS'!$A$3:$N$962,11,FALSE)),"")</f>
        <v/>
      </c>
      <c r="K1925" s="223" t="str">
        <f>IFERROR(IF(VLOOKUP($O1925,'APOIO-DESPESAS'!$A$3:$N$962,12,FALSE)="","",VLOOKUP($O1925,'APOIO-DESPESAS'!$A$3:$N$962,12,FALSE)),"")</f>
        <v/>
      </c>
      <c r="L1925" s="223" t="str">
        <f>IFERROR(IF(VLOOKUP($O1925,'APOIO-DESPESAS'!$A$3:$N$962,13,FALSE)="","",VLOOKUP($O1925,'APOIO-DESPESAS'!$A$3:$N$962,13,FALSE)),"")</f>
        <v/>
      </c>
      <c r="M1925" s="223" t="str">
        <f>IFERROR(IF(VLOOKUP($O1925,'APOIO-DESPESAS'!$A$3:$N$962,14,FALSE)="","",VLOOKUP($O1925,'APOIO-DESPESAS'!$A$3:$N$962,14,FALSE)),"")</f>
        <v/>
      </c>
      <c r="O1925" s="223">
        <f t="shared" ref="O1925:O1988" si="30">O1924+1</f>
        <v>1923</v>
      </c>
    </row>
    <row r="1926" spans="1:15" x14ac:dyDescent="0.25">
      <c r="A1926" s="223" t="str">
        <f>IFERROR(IF(VLOOKUP($O1926,'APOIO-DESPESAS'!$A$3:$N$962,2,FALSE)="","",VLOOKUP($O1926,'APOIO-DESPESAS'!$A$3:$N$962,2,FALSE)),"")</f>
        <v/>
      </c>
      <c r="B1926" s="223" t="str">
        <f>IFERROR(IF(VLOOKUP($O1926,'APOIO-DESPESAS'!$A$3:$N$962,3,FALSE)="","",VLOOKUP($O1926,'APOIO-DESPESAS'!$A$3:$N$962,3,FALSE)),"")</f>
        <v/>
      </c>
      <c r="C1926" s="223" t="str">
        <f>IFERROR(IF(VLOOKUP($O1926,'APOIO-DESPESAS'!$A$3:$N$962,4,FALSE)="","",VLOOKUP($O1926,'APOIO-DESPESAS'!$A$3:$N$962,4,FALSE)),"")</f>
        <v/>
      </c>
      <c r="D1926" s="223" t="str">
        <f>IFERROR(IF(VLOOKUP($O1926,'APOIO-DESPESAS'!$A$3:$N$962,5,FALSE)="","",VLOOKUP($O1926,'APOIO-DESPESAS'!$A$3:$N$962,5,FALSE)),"")</f>
        <v/>
      </c>
      <c r="E1926" s="223" t="str">
        <f>IFERROR(IF(VLOOKUP($O1926,'APOIO-DESPESAS'!$A$3:$N$962,6,FALSE)="","",VLOOKUP($O1926,'APOIO-DESPESAS'!$A$3:$N$962,6,FALSE)),"")</f>
        <v/>
      </c>
      <c r="F1926" s="223" t="str">
        <f>IFERROR(IF(VLOOKUP($O1926,'APOIO-DESPESAS'!$A$3:$N$962,7,FALSE)="","",VLOOKUP($O1926,'APOIO-DESPESAS'!$A$3:$N$962,7,FALSE)),"")</f>
        <v/>
      </c>
      <c r="G1926" s="223" t="str">
        <f>IFERROR(IF(VLOOKUP($O1926,'APOIO-DESPESAS'!$A$3:$N$962,8,FALSE)="","",VLOOKUP($O1926,'APOIO-DESPESAS'!$A$3:$N$962,8,FALSE)),"")</f>
        <v/>
      </c>
      <c r="H1926" s="223" t="str">
        <f>IFERROR(IF(VLOOKUP($O1926,'APOIO-DESPESAS'!$A$3:$N$962,9,FALSE)="","",VLOOKUP($O1926,'APOIO-DESPESAS'!$A$3:$N$962,9,FALSE)),"")</f>
        <v/>
      </c>
      <c r="I1926" s="223" t="str">
        <f>IFERROR(IF(VLOOKUP($O1926,'APOIO-DESPESAS'!$A$3:$N$962,10,FALSE)="","",VLOOKUP($O1926,'APOIO-DESPESAS'!$A$3:$N$962,10,FALSE)),"")</f>
        <v/>
      </c>
      <c r="J1926" s="223" t="str">
        <f>IFERROR(IF(VLOOKUP($O1926,'APOIO-DESPESAS'!$A$3:$N$962,11,FALSE)="","",VLOOKUP($O1926,'APOIO-DESPESAS'!$A$3:$N$962,11,FALSE)),"")</f>
        <v/>
      </c>
      <c r="K1926" s="223" t="str">
        <f>IFERROR(IF(VLOOKUP($O1926,'APOIO-DESPESAS'!$A$3:$N$962,12,FALSE)="","",VLOOKUP($O1926,'APOIO-DESPESAS'!$A$3:$N$962,12,FALSE)),"")</f>
        <v/>
      </c>
      <c r="L1926" s="223" t="str">
        <f>IFERROR(IF(VLOOKUP($O1926,'APOIO-DESPESAS'!$A$3:$N$962,13,FALSE)="","",VLOOKUP($O1926,'APOIO-DESPESAS'!$A$3:$N$962,13,FALSE)),"")</f>
        <v/>
      </c>
      <c r="M1926" s="223" t="str">
        <f>IFERROR(IF(VLOOKUP($O1926,'APOIO-DESPESAS'!$A$3:$N$962,14,FALSE)="","",VLOOKUP($O1926,'APOIO-DESPESAS'!$A$3:$N$962,14,FALSE)),"")</f>
        <v/>
      </c>
      <c r="O1926" s="223">
        <f t="shared" si="30"/>
        <v>1924</v>
      </c>
    </row>
    <row r="1927" spans="1:15" x14ac:dyDescent="0.25">
      <c r="A1927" s="223" t="str">
        <f>IFERROR(IF(VLOOKUP($O1927,'APOIO-DESPESAS'!$A$3:$N$962,2,FALSE)="","",VLOOKUP($O1927,'APOIO-DESPESAS'!$A$3:$N$962,2,FALSE)),"")</f>
        <v/>
      </c>
      <c r="B1927" s="223" t="str">
        <f>IFERROR(IF(VLOOKUP($O1927,'APOIO-DESPESAS'!$A$3:$N$962,3,FALSE)="","",VLOOKUP($O1927,'APOIO-DESPESAS'!$A$3:$N$962,3,FALSE)),"")</f>
        <v/>
      </c>
      <c r="C1927" s="223" t="str">
        <f>IFERROR(IF(VLOOKUP($O1927,'APOIO-DESPESAS'!$A$3:$N$962,4,FALSE)="","",VLOOKUP($O1927,'APOIO-DESPESAS'!$A$3:$N$962,4,FALSE)),"")</f>
        <v/>
      </c>
      <c r="D1927" s="223" t="str">
        <f>IFERROR(IF(VLOOKUP($O1927,'APOIO-DESPESAS'!$A$3:$N$962,5,FALSE)="","",VLOOKUP($O1927,'APOIO-DESPESAS'!$A$3:$N$962,5,FALSE)),"")</f>
        <v/>
      </c>
      <c r="E1927" s="223" t="str">
        <f>IFERROR(IF(VLOOKUP($O1927,'APOIO-DESPESAS'!$A$3:$N$962,6,FALSE)="","",VLOOKUP($O1927,'APOIO-DESPESAS'!$A$3:$N$962,6,FALSE)),"")</f>
        <v/>
      </c>
      <c r="F1927" s="223" t="str">
        <f>IFERROR(IF(VLOOKUP($O1927,'APOIO-DESPESAS'!$A$3:$N$962,7,FALSE)="","",VLOOKUP($O1927,'APOIO-DESPESAS'!$A$3:$N$962,7,FALSE)),"")</f>
        <v/>
      </c>
      <c r="G1927" s="223" t="str">
        <f>IFERROR(IF(VLOOKUP($O1927,'APOIO-DESPESAS'!$A$3:$N$962,8,FALSE)="","",VLOOKUP($O1927,'APOIO-DESPESAS'!$A$3:$N$962,8,FALSE)),"")</f>
        <v/>
      </c>
      <c r="H1927" s="223" t="str">
        <f>IFERROR(IF(VLOOKUP($O1927,'APOIO-DESPESAS'!$A$3:$N$962,9,FALSE)="","",VLOOKUP($O1927,'APOIO-DESPESAS'!$A$3:$N$962,9,FALSE)),"")</f>
        <v/>
      </c>
      <c r="I1927" s="223" t="str">
        <f>IFERROR(IF(VLOOKUP($O1927,'APOIO-DESPESAS'!$A$3:$N$962,10,FALSE)="","",VLOOKUP($O1927,'APOIO-DESPESAS'!$A$3:$N$962,10,FALSE)),"")</f>
        <v/>
      </c>
      <c r="J1927" s="223" t="str">
        <f>IFERROR(IF(VLOOKUP($O1927,'APOIO-DESPESAS'!$A$3:$N$962,11,FALSE)="","",VLOOKUP($O1927,'APOIO-DESPESAS'!$A$3:$N$962,11,FALSE)),"")</f>
        <v/>
      </c>
      <c r="K1927" s="223" t="str">
        <f>IFERROR(IF(VLOOKUP($O1927,'APOIO-DESPESAS'!$A$3:$N$962,12,FALSE)="","",VLOOKUP($O1927,'APOIO-DESPESAS'!$A$3:$N$962,12,FALSE)),"")</f>
        <v/>
      </c>
      <c r="L1927" s="223" t="str">
        <f>IFERROR(IF(VLOOKUP($O1927,'APOIO-DESPESAS'!$A$3:$N$962,13,FALSE)="","",VLOOKUP($O1927,'APOIO-DESPESAS'!$A$3:$N$962,13,FALSE)),"")</f>
        <v/>
      </c>
      <c r="M1927" s="223" t="str">
        <f>IFERROR(IF(VLOOKUP($O1927,'APOIO-DESPESAS'!$A$3:$N$962,14,FALSE)="","",VLOOKUP($O1927,'APOIO-DESPESAS'!$A$3:$N$962,14,FALSE)),"")</f>
        <v/>
      </c>
      <c r="O1927" s="223">
        <f t="shared" si="30"/>
        <v>1925</v>
      </c>
    </row>
    <row r="1928" spans="1:15" x14ac:dyDescent="0.25">
      <c r="A1928" s="223" t="str">
        <f>IFERROR(IF(VLOOKUP($O1928,'APOIO-DESPESAS'!$A$3:$N$962,2,FALSE)="","",VLOOKUP($O1928,'APOIO-DESPESAS'!$A$3:$N$962,2,FALSE)),"")</f>
        <v/>
      </c>
      <c r="B1928" s="223" t="str">
        <f>IFERROR(IF(VLOOKUP($O1928,'APOIO-DESPESAS'!$A$3:$N$962,3,FALSE)="","",VLOOKUP($O1928,'APOIO-DESPESAS'!$A$3:$N$962,3,FALSE)),"")</f>
        <v/>
      </c>
      <c r="C1928" s="223" t="str">
        <f>IFERROR(IF(VLOOKUP($O1928,'APOIO-DESPESAS'!$A$3:$N$962,4,FALSE)="","",VLOOKUP($O1928,'APOIO-DESPESAS'!$A$3:$N$962,4,FALSE)),"")</f>
        <v/>
      </c>
      <c r="D1928" s="223" t="str">
        <f>IFERROR(IF(VLOOKUP($O1928,'APOIO-DESPESAS'!$A$3:$N$962,5,FALSE)="","",VLOOKUP($O1928,'APOIO-DESPESAS'!$A$3:$N$962,5,FALSE)),"")</f>
        <v/>
      </c>
      <c r="E1928" s="223" t="str">
        <f>IFERROR(IF(VLOOKUP($O1928,'APOIO-DESPESAS'!$A$3:$N$962,6,FALSE)="","",VLOOKUP($O1928,'APOIO-DESPESAS'!$A$3:$N$962,6,FALSE)),"")</f>
        <v/>
      </c>
      <c r="F1928" s="223" t="str">
        <f>IFERROR(IF(VLOOKUP($O1928,'APOIO-DESPESAS'!$A$3:$N$962,7,FALSE)="","",VLOOKUP($O1928,'APOIO-DESPESAS'!$A$3:$N$962,7,FALSE)),"")</f>
        <v/>
      </c>
      <c r="G1928" s="223" t="str">
        <f>IFERROR(IF(VLOOKUP($O1928,'APOIO-DESPESAS'!$A$3:$N$962,8,FALSE)="","",VLOOKUP($O1928,'APOIO-DESPESAS'!$A$3:$N$962,8,FALSE)),"")</f>
        <v/>
      </c>
      <c r="H1928" s="223" t="str">
        <f>IFERROR(IF(VLOOKUP($O1928,'APOIO-DESPESAS'!$A$3:$N$962,9,FALSE)="","",VLOOKUP($O1928,'APOIO-DESPESAS'!$A$3:$N$962,9,FALSE)),"")</f>
        <v/>
      </c>
      <c r="I1928" s="223" t="str">
        <f>IFERROR(IF(VLOOKUP($O1928,'APOIO-DESPESAS'!$A$3:$N$962,10,FALSE)="","",VLOOKUP($O1928,'APOIO-DESPESAS'!$A$3:$N$962,10,FALSE)),"")</f>
        <v/>
      </c>
      <c r="J1928" s="223" t="str">
        <f>IFERROR(IF(VLOOKUP($O1928,'APOIO-DESPESAS'!$A$3:$N$962,11,FALSE)="","",VLOOKUP($O1928,'APOIO-DESPESAS'!$A$3:$N$962,11,FALSE)),"")</f>
        <v/>
      </c>
      <c r="K1928" s="223" t="str">
        <f>IFERROR(IF(VLOOKUP($O1928,'APOIO-DESPESAS'!$A$3:$N$962,12,FALSE)="","",VLOOKUP($O1928,'APOIO-DESPESAS'!$A$3:$N$962,12,FALSE)),"")</f>
        <v/>
      </c>
      <c r="L1928" s="223" t="str">
        <f>IFERROR(IF(VLOOKUP($O1928,'APOIO-DESPESAS'!$A$3:$N$962,13,FALSE)="","",VLOOKUP($O1928,'APOIO-DESPESAS'!$A$3:$N$962,13,FALSE)),"")</f>
        <v/>
      </c>
      <c r="M1928" s="223" t="str">
        <f>IFERROR(IF(VLOOKUP($O1928,'APOIO-DESPESAS'!$A$3:$N$962,14,FALSE)="","",VLOOKUP($O1928,'APOIO-DESPESAS'!$A$3:$N$962,14,FALSE)),"")</f>
        <v/>
      </c>
      <c r="O1928" s="223">
        <f t="shared" si="30"/>
        <v>1926</v>
      </c>
    </row>
    <row r="1929" spans="1:15" x14ac:dyDescent="0.25">
      <c r="A1929" s="223" t="str">
        <f>IFERROR(IF(VLOOKUP($O1929,'APOIO-DESPESAS'!$A$3:$N$962,2,FALSE)="","",VLOOKUP($O1929,'APOIO-DESPESAS'!$A$3:$N$962,2,FALSE)),"")</f>
        <v/>
      </c>
      <c r="B1929" s="223" t="str">
        <f>IFERROR(IF(VLOOKUP($O1929,'APOIO-DESPESAS'!$A$3:$N$962,3,FALSE)="","",VLOOKUP($O1929,'APOIO-DESPESAS'!$A$3:$N$962,3,FALSE)),"")</f>
        <v/>
      </c>
      <c r="C1929" s="223" t="str">
        <f>IFERROR(IF(VLOOKUP($O1929,'APOIO-DESPESAS'!$A$3:$N$962,4,FALSE)="","",VLOOKUP($O1929,'APOIO-DESPESAS'!$A$3:$N$962,4,FALSE)),"")</f>
        <v/>
      </c>
      <c r="D1929" s="223" t="str">
        <f>IFERROR(IF(VLOOKUP($O1929,'APOIO-DESPESAS'!$A$3:$N$962,5,FALSE)="","",VLOOKUP($O1929,'APOIO-DESPESAS'!$A$3:$N$962,5,FALSE)),"")</f>
        <v/>
      </c>
      <c r="E1929" s="223" t="str">
        <f>IFERROR(IF(VLOOKUP($O1929,'APOIO-DESPESAS'!$A$3:$N$962,6,FALSE)="","",VLOOKUP($O1929,'APOIO-DESPESAS'!$A$3:$N$962,6,FALSE)),"")</f>
        <v/>
      </c>
      <c r="F1929" s="223" t="str">
        <f>IFERROR(IF(VLOOKUP($O1929,'APOIO-DESPESAS'!$A$3:$N$962,7,FALSE)="","",VLOOKUP($O1929,'APOIO-DESPESAS'!$A$3:$N$962,7,FALSE)),"")</f>
        <v/>
      </c>
      <c r="G1929" s="223" t="str">
        <f>IFERROR(IF(VLOOKUP($O1929,'APOIO-DESPESAS'!$A$3:$N$962,8,FALSE)="","",VLOOKUP($O1929,'APOIO-DESPESAS'!$A$3:$N$962,8,FALSE)),"")</f>
        <v/>
      </c>
      <c r="H1929" s="223" t="str">
        <f>IFERROR(IF(VLOOKUP($O1929,'APOIO-DESPESAS'!$A$3:$N$962,9,FALSE)="","",VLOOKUP($O1929,'APOIO-DESPESAS'!$A$3:$N$962,9,FALSE)),"")</f>
        <v/>
      </c>
      <c r="I1929" s="223" t="str">
        <f>IFERROR(IF(VLOOKUP($O1929,'APOIO-DESPESAS'!$A$3:$N$962,10,FALSE)="","",VLOOKUP($O1929,'APOIO-DESPESAS'!$A$3:$N$962,10,FALSE)),"")</f>
        <v/>
      </c>
      <c r="J1929" s="223" t="str">
        <f>IFERROR(IF(VLOOKUP($O1929,'APOIO-DESPESAS'!$A$3:$N$962,11,FALSE)="","",VLOOKUP($O1929,'APOIO-DESPESAS'!$A$3:$N$962,11,FALSE)),"")</f>
        <v/>
      </c>
      <c r="K1929" s="223" t="str">
        <f>IFERROR(IF(VLOOKUP($O1929,'APOIO-DESPESAS'!$A$3:$N$962,12,FALSE)="","",VLOOKUP($O1929,'APOIO-DESPESAS'!$A$3:$N$962,12,FALSE)),"")</f>
        <v/>
      </c>
      <c r="L1929" s="223" t="str">
        <f>IFERROR(IF(VLOOKUP($O1929,'APOIO-DESPESAS'!$A$3:$N$962,13,FALSE)="","",VLOOKUP($O1929,'APOIO-DESPESAS'!$A$3:$N$962,13,FALSE)),"")</f>
        <v/>
      </c>
      <c r="M1929" s="223" t="str">
        <f>IFERROR(IF(VLOOKUP($O1929,'APOIO-DESPESAS'!$A$3:$N$962,14,FALSE)="","",VLOOKUP($O1929,'APOIO-DESPESAS'!$A$3:$N$962,14,FALSE)),"")</f>
        <v/>
      </c>
      <c r="O1929" s="223">
        <f t="shared" si="30"/>
        <v>1927</v>
      </c>
    </row>
    <row r="1930" spans="1:15" x14ac:dyDescent="0.25">
      <c r="A1930" s="223" t="str">
        <f>IFERROR(IF(VLOOKUP($O1930,'APOIO-DESPESAS'!$A$3:$N$962,2,FALSE)="","",VLOOKUP($O1930,'APOIO-DESPESAS'!$A$3:$N$962,2,FALSE)),"")</f>
        <v/>
      </c>
      <c r="B1930" s="223" t="str">
        <f>IFERROR(IF(VLOOKUP($O1930,'APOIO-DESPESAS'!$A$3:$N$962,3,FALSE)="","",VLOOKUP($O1930,'APOIO-DESPESAS'!$A$3:$N$962,3,FALSE)),"")</f>
        <v/>
      </c>
      <c r="C1930" s="223" t="str">
        <f>IFERROR(IF(VLOOKUP($O1930,'APOIO-DESPESAS'!$A$3:$N$962,4,FALSE)="","",VLOOKUP($O1930,'APOIO-DESPESAS'!$A$3:$N$962,4,FALSE)),"")</f>
        <v/>
      </c>
      <c r="D1930" s="223" t="str">
        <f>IFERROR(IF(VLOOKUP($O1930,'APOIO-DESPESAS'!$A$3:$N$962,5,FALSE)="","",VLOOKUP($O1930,'APOIO-DESPESAS'!$A$3:$N$962,5,FALSE)),"")</f>
        <v/>
      </c>
      <c r="E1930" s="223" t="str">
        <f>IFERROR(IF(VLOOKUP($O1930,'APOIO-DESPESAS'!$A$3:$N$962,6,FALSE)="","",VLOOKUP($O1930,'APOIO-DESPESAS'!$A$3:$N$962,6,FALSE)),"")</f>
        <v/>
      </c>
      <c r="F1930" s="223" t="str">
        <f>IFERROR(IF(VLOOKUP($O1930,'APOIO-DESPESAS'!$A$3:$N$962,7,FALSE)="","",VLOOKUP($O1930,'APOIO-DESPESAS'!$A$3:$N$962,7,FALSE)),"")</f>
        <v/>
      </c>
      <c r="G1930" s="223" t="str">
        <f>IFERROR(IF(VLOOKUP($O1930,'APOIO-DESPESAS'!$A$3:$N$962,8,FALSE)="","",VLOOKUP($O1930,'APOIO-DESPESAS'!$A$3:$N$962,8,FALSE)),"")</f>
        <v/>
      </c>
      <c r="H1930" s="223" t="str">
        <f>IFERROR(IF(VLOOKUP($O1930,'APOIO-DESPESAS'!$A$3:$N$962,9,FALSE)="","",VLOOKUP($O1930,'APOIO-DESPESAS'!$A$3:$N$962,9,FALSE)),"")</f>
        <v/>
      </c>
      <c r="I1930" s="223" t="str">
        <f>IFERROR(IF(VLOOKUP($O1930,'APOIO-DESPESAS'!$A$3:$N$962,10,FALSE)="","",VLOOKUP($O1930,'APOIO-DESPESAS'!$A$3:$N$962,10,FALSE)),"")</f>
        <v/>
      </c>
      <c r="J1930" s="223" t="str">
        <f>IFERROR(IF(VLOOKUP($O1930,'APOIO-DESPESAS'!$A$3:$N$962,11,FALSE)="","",VLOOKUP($O1930,'APOIO-DESPESAS'!$A$3:$N$962,11,FALSE)),"")</f>
        <v/>
      </c>
      <c r="K1930" s="223" t="str">
        <f>IFERROR(IF(VLOOKUP($O1930,'APOIO-DESPESAS'!$A$3:$N$962,12,FALSE)="","",VLOOKUP($O1930,'APOIO-DESPESAS'!$A$3:$N$962,12,FALSE)),"")</f>
        <v/>
      </c>
      <c r="L1930" s="223" t="str">
        <f>IFERROR(IF(VLOOKUP($O1930,'APOIO-DESPESAS'!$A$3:$N$962,13,FALSE)="","",VLOOKUP($O1930,'APOIO-DESPESAS'!$A$3:$N$962,13,FALSE)),"")</f>
        <v/>
      </c>
      <c r="M1930" s="223" t="str">
        <f>IFERROR(IF(VLOOKUP($O1930,'APOIO-DESPESAS'!$A$3:$N$962,14,FALSE)="","",VLOOKUP($O1930,'APOIO-DESPESAS'!$A$3:$N$962,14,FALSE)),"")</f>
        <v/>
      </c>
      <c r="O1930" s="223">
        <f t="shared" si="30"/>
        <v>1928</v>
      </c>
    </row>
    <row r="1931" spans="1:15" x14ac:dyDescent="0.25">
      <c r="A1931" s="223" t="str">
        <f>IFERROR(IF(VLOOKUP($O1931,'APOIO-DESPESAS'!$A$3:$N$962,2,FALSE)="","",VLOOKUP($O1931,'APOIO-DESPESAS'!$A$3:$N$962,2,FALSE)),"")</f>
        <v/>
      </c>
      <c r="B1931" s="223" t="str">
        <f>IFERROR(IF(VLOOKUP($O1931,'APOIO-DESPESAS'!$A$3:$N$962,3,FALSE)="","",VLOOKUP($O1931,'APOIO-DESPESAS'!$A$3:$N$962,3,FALSE)),"")</f>
        <v/>
      </c>
      <c r="C1931" s="223" t="str">
        <f>IFERROR(IF(VLOOKUP($O1931,'APOIO-DESPESAS'!$A$3:$N$962,4,FALSE)="","",VLOOKUP($O1931,'APOIO-DESPESAS'!$A$3:$N$962,4,FALSE)),"")</f>
        <v/>
      </c>
      <c r="D1931" s="223" t="str">
        <f>IFERROR(IF(VLOOKUP($O1931,'APOIO-DESPESAS'!$A$3:$N$962,5,FALSE)="","",VLOOKUP($O1931,'APOIO-DESPESAS'!$A$3:$N$962,5,FALSE)),"")</f>
        <v/>
      </c>
      <c r="E1931" s="223" t="str">
        <f>IFERROR(IF(VLOOKUP($O1931,'APOIO-DESPESAS'!$A$3:$N$962,6,FALSE)="","",VLOOKUP($O1931,'APOIO-DESPESAS'!$A$3:$N$962,6,FALSE)),"")</f>
        <v/>
      </c>
      <c r="F1931" s="223" t="str">
        <f>IFERROR(IF(VLOOKUP($O1931,'APOIO-DESPESAS'!$A$3:$N$962,7,FALSE)="","",VLOOKUP($O1931,'APOIO-DESPESAS'!$A$3:$N$962,7,FALSE)),"")</f>
        <v/>
      </c>
      <c r="G1931" s="223" t="str">
        <f>IFERROR(IF(VLOOKUP($O1931,'APOIO-DESPESAS'!$A$3:$N$962,8,FALSE)="","",VLOOKUP($O1931,'APOIO-DESPESAS'!$A$3:$N$962,8,FALSE)),"")</f>
        <v/>
      </c>
      <c r="H1931" s="223" t="str">
        <f>IFERROR(IF(VLOOKUP($O1931,'APOIO-DESPESAS'!$A$3:$N$962,9,FALSE)="","",VLOOKUP($O1931,'APOIO-DESPESAS'!$A$3:$N$962,9,FALSE)),"")</f>
        <v/>
      </c>
      <c r="I1931" s="223" t="str">
        <f>IFERROR(IF(VLOOKUP($O1931,'APOIO-DESPESAS'!$A$3:$N$962,10,FALSE)="","",VLOOKUP($O1931,'APOIO-DESPESAS'!$A$3:$N$962,10,FALSE)),"")</f>
        <v/>
      </c>
      <c r="J1931" s="223" t="str">
        <f>IFERROR(IF(VLOOKUP($O1931,'APOIO-DESPESAS'!$A$3:$N$962,11,FALSE)="","",VLOOKUP($O1931,'APOIO-DESPESAS'!$A$3:$N$962,11,FALSE)),"")</f>
        <v/>
      </c>
      <c r="K1931" s="223" t="str">
        <f>IFERROR(IF(VLOOKUP($O1931,'APOIO-DESPESAS'!$A$3:$N$962,12,FALSE)="","",VLOOKUP($O1931,'APOIO-DESPESAS'!$A$3:$N$962,12,FALSE)),"")</f>
        <v/>
      </c>
      <c r="L1931" s="223" t="str">
        <f>IFERROR(IF(VLOOKUP($O1931,'APOIO-DESPESAS'!$A$3:$N$962,13,FALSE)="","",VLOOKUP($O1931,'APOIO-DESPESAS'!$A$3:$N$962,13,FALSE)),"")</f>
        <v/>
      </c>
      <c r="M1931" s="223" t="str">
        <f>IFERROR(IF(VLOOKUP($O1931,'APOIO-DESPESAS'!$A$3:$N$962,14,FALSE)="","",VLOOKUP($O1931,'APOIO-DESPESAS'!$A$3:$N$962,14,FALSE)),"")</f>
        <v/>
      </c>
      <c r="O1931" s="223">
        <f t="shared" si="30"/>
        <v>1929</v>
      </c>
    </row>
    <row r="1932" spans="1:15" x14ac:dyDescent="0.25">
      <c r="A1932" s="223" t="str">
        <f>IFERROR(IF(VLOOKUP($O1932,'APOIO-DESPESAS'!$A$3:$N$962,2,FALSE)="","",VLOOKUP($O1932,'APOIO-DESPESAS'!$A$3:$N$962,2,FALSE)),"")</f>
        <v/>
      </c>
      <c r="B1932" s="223" t="str">
        <f>IFERROR(IF(VLOOKUP($O1932,'APOIO-DESPESAS'!$A$3:$N$962,3,FALSE)="","",VLOOKUP($O1932,'APOIO-DESPESAS'!$A$3:$N$962,3,FALSE)),"")</f>
        <v/>
      </c>
      <c r="C1932" s="223" t="str">
        <f>IFERROR(IF(VLOOKUP($O1932,'APOIO-DESPESAS'!$A$3:$N$962,4,FALSE)="","",VLOOKUP($O1932,'APOIO-DESPESAS'!$A$3:$N$962,4,FALSE)),"")</f>
        <v/>
      </c>
      <c r="D1932" s="223" t="str">
        <f>IFERROR(IF(VLOOKUP($O1932,'APOIO-DESPESAS'!$A$3:$N$962,5,FALSE)="","",VLOOKUP($O1932,'APOIO-DESPESAS'!$A$3:$N$962,5,FALSE)),"")</f>
        <v/>
      </c>
      <c r="E1932" s="223" t="str">
        <f>IFERROR(IF(VLOOKUP($O1932,'APOIO-DESPESAS'!$A$3:$N$962,6,FALSE)="","",VLOOKUP($O1932,'APOIO-DESPESAS'!$A$3:$N$962,6,FALSE)),"")</f>
        <v/>
      </c>
      <c r="F1932" s="223" t="str">
        <f>IFERROR(IF(VLOOKUP($O1932,'APOIO-DESPESAS'!$A$3:$N$962,7,FALSE)="","",VLOOKUP($O1932,'APOIO-DESPESAS'!$A$3:$N$962,7,FALSE)),"")</f>
        <v/>
      </c>
      <c r="G1932" s="223" t="str">
        <f>IFERROR(IF(VLOOKUP($O1932,'APOIO-DESPESAS'!$A$3:$N$962,8,FALSE)="","",VLOOKUP($O1932,'APOIO-DESPESAS'!$A$3:$N$962,8,FALSE)),"")</f>
        <v/>
      </c>
      <c r="H1932" s="223" t="str">
        <f>IFERROR(IF(VLOOKUP($O1932,'APOIO-DESPESAS'!$A$3:$N$962,9,FALSE)="","",VLOOKUP($O1932,'APOIO-DESPESAS'!$A$3:$N$962,9,FALSE)),"")</f>
        <v/>
      </c>
      <c r="I1932" s="223" t="str">
        <f>IFERROR(IF(VLOOKUP($O1932,'APOIO-DESPESAS'!$A$3:$N$962,10,FALSE)="","",VLOOKUP($O1932,'APOIO-DESPESAS'!$A$3:$N$962,10,FALSE)),"")</f>
        <v/>
      </c>
      <c r="J1932" s="223" t="str">
        <f>IFERROR(IF(VLOOKUP($O1932,'APOIO-DESPESAS'!$A$3:$N$962,11,FALSE)="","",VLOOKUP($O1932,'APOIO-DESPESAS'!$A$3:$N$962,11,FALSE)),"")</f>
        <v/>
      </c>
      <c r="K1932" s="223" t="str">
        <f>IFERROR(IF(VLOOKUP($O1932,'APOIO-DESPESAS'!$A$3:$N$962,12,FALSE)="","",VLOOKUP($O1932,'APOIO-DESPESAS'!$A$3:$N$962,12,FALSE)),"")</f>
        <v/>
      </c>
      <c r="L1932" s="223" t="str">
        <f>IFERROR(IF(VLOOKUP($O1932,'APOIO-DESPESAS'!$A$3:$N$962,13,FALSE)="","",VLOOKUP($O1932,'APOIO-DESPESAS'!$A$3:$N$962,13,FALSE)),"")</f>
        <v/>
      </c>
      <c r="M1932" s="223" t="str">
        <f>IFERROR(IF(VLOOKUP($O1932,'APOIO-DESPESAS'!$A$3:$N$962,14,FALSE)="","",VLOOKUP($O1932,'APOIO-DESPESAS'!$A$3:$N$962,14,FALSE)),"")</f>
        <v/>
      </c>
      <c r="O1932" s="223">
        <f t="shared" si="30"/>
        <v>1930</v>
      </c>
    </row>
    <row r="1933" spans="1:15" x14ac:dyDescent="0.25">
      <c r="A1933" s="223" t="str">
        <f>IFERROR(IF(VLOOKUP($O1933,'APOIO-DESPESAS'!$A$3:$N$962,2,FALSE)="","",VLOOKUP($O1933,'APOIO-DESPESAS'!$A$3:$N$962,2,FALSE)),"")</f>
        <v/>
      </c>
      <c r="B1933" s="223" t="str">
        <f>IFERROR(IF(VLOOKUP($O1933,'APOIO-DESPESAS'!$A$3:$N$962,3,FALSE)="","",VLOOKUP($O1933,'APOIO-DESPESAS'!$A$3:$N$962,3,FALSE)),"")</f>
        <v/>
      </c>
      <c r="C1933" s="223" t="str">
        <f>IFERROR(IF(VLOOKUP($O1933,'APOIO-DESPESAS'!$A$3:$N$962,4,FALSE)="","",VLOOKUP($O1933,'APOIO-DESPESAS'!$A$3:$N$962,4,FALSE)),"")</f>
        <v/>
      </c>
      <c r="D1933" s="223" t="str">
        <f>IFERROR(IF(VLOOKUP($O1933,'APOIO-DESPESAS'!$A$3:$N$962,5,FALSE)="","",VLOOKUP($O1933,'APOIO-DESPESAS'!$A$3:$N$962,5,FALSE)),"")</f>
        <v/>
      </c>
      <c r="E1933" s="223" t="str">
        <f>IFERROR(IF(VLOOKUP($O1933,'APOIO-DESPESAS'!$A$3:$N$962,6,FALSE)="","",VLOOKUP($O1933,'APOIO-DESPESAS'!$A$3:$N$962,6,FALSE)),"")</f>
        <v/>
      </c>
      <c r="F1933" s="223" t="str">
        <f>IFERROR(IF(VLOOKUP($O1933,'APOIO-DESPESAS'!$A$3:$N$962,7,FALSE)="","",VLOOKUP($O1933,'APOIO-DESPESAS'!$A$3:$N$962,7,FALSE)),"")</f>
        <v/>
      </c>
      <c r="G1933" s="223" t="str">
        <f>IFERROR(IF(VLOOKUP($O1933,'APOIO-DESPESAS'!$A$3:$N$962,8,FALSE)="","",VLOOKUP($O1933,'APOIO-DESPESAS'!$A$3:$N$962,8,FALSE)),"")</f>
        <v/>
      </c>
      <c r="H1933" s="223" t="str">
        <f>IFERROR(IF(VLOOKUP($O1933,'APOIO-DESPESAS'!$A$3:$N$962,9,FALSE)="","",VLOOKUP($O1933,'APOIO-DESPESAS'!$A$3:$N$962,9,FALSE)),"")</f>
        <v/>
      </c>
      <c r="I1933" s="223" t="str">
        <f>IFERROR(IF(VLOOKUP($O1933,'APOIO-DESPESAS'!$A$3:$N$962,10,FALSE)="","",VLOOKUP($O1933,'APOIO-DESPESAS'!$A$3:$N$962,10,FALSE)),"")</f>
        <v/>
      </c>
      <c r="J1933" s="223" t="str">
        <f>IFERROR(IF(VLOOKUP($O1933,'APOIO-DESPESAS'!$A$3:$N$962,11,FALSE)="","",VLOOKUP($O1933,'APOIO-DESPESAS'!$A$3:$N$962,11,FALSE)),"")</f>
        <v/>
      </c>
      <c r="K1933" s="223" t="str">
        <f>IFERROR(IF(VLOOKUP($O1933,'APOIO-DESPESAS'!$A$3:$N$962,12,FALSE)="","",VLOOKUP($O1933,'APOIO-DESPESAS'!$A$3:$N$962,12,FALSE)),"")</f>
        <v/>
      </c>
      <c r="L1933" s="223" t="str">
        <f>IFERROR(IF(VLOOKUP($O1933,'APOIO-DESPESAS'!$A$3:$N$962,13,FALSE)="","",VLOOKUP($O1933,'APOIO-DESPESAS'!$A$3:$N$962,13,FALSE)),"")</f>
        <v/>
      </c>
      <c r="M1933" s="223" t="str">
        <f>IFERROR(IF(VLOOKUP($O1933,'APOIO-DESPESAS'!$A$3:$N$962,14,FALSE)="","",VLOOKUP($O1933,'APOIO-DESPESAS'!$A$3:$N$962,14,FALSE)),"")</f>
        <v/>
      </c>
      <c r="O1933" s="223">
        <f t="shared" si="30"/>
        <v>1931</v>
      </c>
    </row>
    <row r="1934" spans="1:15" x14ac:dyDescent="0.25">
      <c r="A1934" s="223" t="str">
        <f>IFERROR(IF(VLOOKUP($O1934,'APOIO-DESPESAS'!$A$3:$N$962,2,FALSE)="","",VLOOKUP($O1934,'APOIO-DESPESAS'!$A$3:$N$962,2,FALSE)),"")</f>
        <v/>
      </c>
      <c r="B1934" s="223" t="str">
        <f>IFERROR(IF(VLOOKUP($O1934,'APOIO-DESPESAS'!$A$3:$N$962,3,FALSE)="","",VLOOKUP($O1934,'APOIO-DESPESAS'!$A$3:$N$962,3,FALSE)),"")</f>
        <v/>
      </c>
      <c r="C1934" s="223" t="str">
        <f>IFERROR(IF(VLOOKUP($O1934,'APOIO-DESPESAS'!$A$3:$N$962,4,FALSE)="","",VLOOKUP($O1934,'APOIO-DESPESAS'!$A$3:$N$962,4,FALSE)),"")</f>
        <v/>
      </c>
      <c r="D1934" s="223" t="str">
        <f>IFERROR(IF(VLOOKUP($O1934,'APOIO-DESPESAS'!$A$3:$N$962,5,FALSE)="","",VLOOKUP($O1934,'APOIO-DESPESAS'!$A$3:$N$962,5,FALSE)),"")</f>
        <v/>
      </c>
      <c r="E1934" s="223" t="str">
        <f>IFERROR(IF(VLOOKUP($O1934,'APOIO-DESPESAS'!$A$3:$N$962,6,FALSE)="","",VLOOKUP($O1934,'APOIO-DESPESAS'!$A$3:$N$962,6,FALSE)),"")</f>
        <v/>
      </c>
      <c r="F1934" s="223" t="str">
        <f>IFERROR(IF(VLOOKUP($O1934,'APOIO-DESPESAS'!$A$3:$N$962,7,FALSE)="","",VLOOKUP($O1934,'APOIO-DESPESAS'!$A$3:$N$962,7,FALSE)),"")</f>
        <v/>
      </c>
      <c r="G1934" s="223" t="str">
        <f>IFERROR(IF(VLOOKUP($O1934,'APOIO-DESPESAS'!$A$3:$N$962,8,FALSE)="","",VLOOKUP($O1934,'APOIO-DESPESAS'!$A$3:$N$962,8,FALSE)),"")</f>
        <v/>
      </c>
      <c r="H1934" s="223" t="str">
        <f>IFERROR(IF(VLOOKUP($O1934,'APOIO-DESPESAS'!$A$3:$N$962,9,FALSE)="","",VLOOKUP($O1934,'APOIO-DESPESAS'!$A$3:$N$962,9,FALSE)),"")</f>
        <v/>
      </c>
      <c r="I1934" s="223" t="str">
        <f>IFERROR(IF(VLOOKUP($O1934,'APOIO-DESPESAS'!$A$3:$N$962,10,FALSE)="","",VLOOKUP($O1934,'APOIO-DESPESAS'!$A$3:$N$962,10,FALSE)),"")</f>
        <v/>
      </c>
      <c r="J1934" s="223" t="str">
        <f>IFERROR(IF(VLOOKUP($O1934,'APOIO-DESPESAS'!$A$3:$N$962,11,FALSE)="","",VLOOKUP($O1934,'APOIO-DESPESAS'!$A$3:$N$962,11,FALSE)),"")</f>
        <v/>
      </c>
      <c r="K1934" s="223" t="str">
        <f>IFERROR(IF(VLOOKUP($O1934,'APOIO-DESPESAS'!$A$3:$N$962,12,FALSE)="","",VLOOKUP($O1934,'APOIO-DESPESAS'!$A$3:$N$962,12,FALSE)),"")</f>
        <v/>
      </c>
      <c r="L1934" s="223" t="str">
        <f>IFERROR(IF(VLOOKUP($O1934,'APOIO-DESPESAS'!$A$3:$N$962,13,FALSE)="","",VLOOKUP($O1934,'APOIO-DESPESAS'!$A$3:$N$962,13,FALSE)),"")</f>
        <v/>
      </c>
      <c r="M1934" s="223" t="str">
        <f>IFERROR(IF(VLOOKUP($O1934,'APOIO-DESPESAS'!$A$3:$N$962,14,FALSE)="","",VLOOKUP($O1934,'APOIO-DESPESAS'!$A$3:$N$962,14,FALSE)),"")</f>
        <v/>
      </c>
      <c r="O1934" s="223">
        <f t="shared" si="30"/>
        <v>1932</v>
      </c>
    </row>
    <row r="1935" spans="1:15" x14ac:dyDescent="0.25">
      <c r="A1935" s="223" t="str">
        <f>IFERROR(IF(VLOOKUP($O1935,'APOIO-DESPESAS'!$A$3:$N$962,2,FALSE)="","",VLOOKUP($O1935,'APOIO-DESPESAS'!$A$3:$N$962,2,FALSE)),"")</f>
        <v/>
      </c>
      <c r="B1935" s="223" t="str">
        <f>IFERROR(IF(VLOOKUP($O1935,'APOIO-DESPESAS'!$A$3:$N$962,3,FALSE)="","",VLOOKUP($O1935,'APOIO-DESPESAS'!$A$3:$N$962,3,FALSE)),"")</f>
        <v/>
      </c>
      <c r="C1935" s="223" t="str">
        <f>IFERROR(IF(VLOOKUP($O1935,'APOIO-DESPESAS'!$A$3:$N$962,4,FALSE)="","",VLOOKUP($O1935,'APOIO-DESPESAS'!$A$3:$N$962,4,FALSE)),"")</f>
        <v/>
      </c>
      <c r="D1935" s="223" t="str">
        <f>IFERROR(IF(VLOOKUP($O1935,'APOIO-DESPESAS'!$A$3:$N$962,5,FALSE)="","",VLOOKUP($O1935,'APOIO-DESPESAS'!$A$3:$N$962,5,FALSE)),"")</f>
        <v/>
      </c>
      <c r="E1935" s="223" t="str">
        <f>IFERROR(IF(VLOOKUP($O1935,'APOIO-DESPESAS'!$A$3:$N$962,6,FALSE)="","",VLOOKUP($O1935,'APOIO-DESPESAS'!$A$3:$N$962,6,FALSE)),"")</f>
        <v/>
      </c>
      <c r="F1935" s="223" t="str">
        <f>IFERROR(IF(VLOOKUP($O1935,'APOIO-DESPESAS'!$A$3:$N$962,7,FALSE)="","",VLOOKUP($O1935,'APOIO-DESPESAS'!$A$3:$N$962,7,FALSE)),"")</f>
        <v/>
      </c>
      <c r="G1935" s="223" t="str">
        <f>IFERROR(IF(VLOOKUP($O1935,'APOIO-DESPESAS'!$A$3:$N$962,8,FALSE)="","",VLOOKUP($O1935,'APOIO-DESPESAS'!$A$3:$N$962,8,FALSE)),"")</f>
        <v/>
      </c>
      <c r="H1935" s="223" t="str">
        <f>IFERROR(IF(VLOOKUP($O1935,'APOIO-DESPESAS'!$A$3:$N$962,9,FALSE)="","",VLOOKUP($O1935,'APOIO-DESPESAS'!$A$3:$N$962,9,FALSE)),"")</f>
        <v/>
      </c>
      <c r="I1935" s="223" t="str">
        <f>IFERROR(IF(VLOOKUP($O1935,'APOIO-DESPESAS'!$A$3:$N$962,10,FALSE)="","",VLOOKUP($O1935,'APOIO-DESPESAS'!$A$3:$N$962,10,FALSE)),"")</f>
        <v/>
      </c>
      <c r="J1935" s="223" t="str">
        <f>IFERROR(IF(VLOOKUP($O1935,'APOIO-DESPESAS'!$A$3:$N$962,11,FALSE)="","",VLOOKUP($O1935,'APOIO-DESPESAS'!$A$3:$N$962,11,FALSE)),"")</f>
        <v/>
      </c>
      <c r="K1935" s="223" t="str">
        <f>IFERROR(IF(VLOOKUP($O1935,'APOIO-DESPESAS'!$A$3:$N$962,12,FALSE)="","",VLOOKUP($O1935,'APOIO-DESPESAS'!$A$3:$N$962,12,FALSE)),"")</f>
        <v/>
      </c>
      <c r="L1935" s="223" t="str">
        <f>IFERROR(IF(VLOOKUP($O1935,'APOIO-DESPESAS'!$A$3:$N$962,13,FALSE)="","",VLOOKUP($O1935,'APOIO-DESPESAS'!$A$3:$N$962,13,FALSE)),"")</f>
        <v/>
      </c>
      <c r="M1935" s="223" t="str">
        <f>IFERROR(IF(VLOOKUP($O1935,'APOIO-DESPESAS'!$A$3:$N$962,14,FALSE)="","",VLOOKUP($O1935,'APOIO-DESPESAS'!$A$3:$N$962,14,FALSE)),"")</f>
        <v/>
      </c>
      <c r="O1935" s="223">
        <f t="shared" si="30"/>
        <v>1933</v>
      </c>
    </row>
    <row r="1936" spans="1:15" x14ac:dyDescent="0.25">
      <c r="A1936" s="223" t="str">
        <f>IFERROR(IF(VLOOKUP($O1936,'APOIO-DESPESAS'!$A$3:$N$962,2,FALSE)="","",VLOOKUP($O1936,'APOIO-DESPESAS'!$A$3:$N$962,2,FALSE)),"")</f>
        <v/>
      </c>
      <c r="B1936" s="223" t="str">
        <f>IFERROR(IF(VLOOKUP($O1936,'APOIO-DESPESAS'!$A$3:$N$962,3,FALSE)="","",VLOOKUP($O1936,'APOIO-DESPESAS'!$A$3:$N$962,3,FALSE)),"")</f>
        <v/>
      </c>
      <c r="C1936" s="223" t="str">
        <f>IFERROR(IF(VLOOKUP($O1936,'APOIO-DESPESAS'!$A$3:$N$962,4,FALSE)="","",VLOOKUP($O1936,'APOIO-DESPESAS'!$A$3:$N$962,4,FALSE)),"")</f>
        <v/>
      </c>
      <c r="D1936" s="223" t="str">
        <f>IFERROR(IF(VLOOKUP($O1936,'APOIO-DESPESAS'!$A$3:$N$962,5,FALSE)="","",VLOOKUP($O1936,'APOIO-DESPESAS'!$A$3:$N$962,5,FALSE)),"")</f>
        <v/>
      </c>
      <c r="E1936" s="223" t="str">
        <f>IFERROR(IF(VLOOKUP($O1936,'APOIO-DESPESAS'!$A$3:$N$962,6,FALSE)="","",VLOOKUP($O1936,'APOIO-DESPESAS'!$A$3:$N$962,6,FALSE)),"")</f>
        <v/>
      </c>
      <c r="F1936" s="223" t="str">
        <f>IFERROR(IF(VLOOKUP($O1936,'APOIO-DESPESAS'!$A$3:$N$962,7,FALSE)="","",VLOOKUP($O1936,'APOIO-DESPESAS'!$A$3:$N$962,7,FALSE)),"")</f>
        <v/>
      </c>
      <c r="G1936" s="223" t="str">
        <f>IFERROR(IF(VLOOKUP($O1936,'APOIO-DESPESAS'!$A$3:$N$962,8,FALSE)="","",VLOOKUP($O1936,'APOIO-DESPESAS'!$A$3:$N$962,8,FALSE)),"")</f>
        <v/>
      </c>
      <c r="H1936" s="223" t="str">
        <f>IFERROR(IF(VLOOKUP($O1936,'APOIO-DESPESAS'!$A$3:$N$962,9,FALSE)="","",VLOOKUP($O1936,'APOIO-DESPESAS'!$A$3:$N$962,9,FALSE)),"")</f>
        <v/>
      </c>
      <c r="I1936" s="223" t="str">
        <f>IFERROR(IF(VLOOKUP($O1936,'APOIO-DESPESAS'!$A$3:$N$962,10,FALSE)="","",VLOOKUP($O1936,'APOIO-DESPESAS'!$A$3:$N$962,10,FALSE)),"")</f>
        <v/>
      </c>
      <c r="J1936" s="223" t="str">
        <f>IFERROR(IF(VLOOKUP($O1936,'APOIO-DESPESAS'!$A$3:$N$962,11,FALSE)="","",VLOOKUP($O1936,'APOIO-DESPESAS'!$A$3:$N$962,11,FALSE)),"")</f>
        <v/>
      </c>
      <c r="K1936" s="223" t="str">
        <f>IFERROR(IF(VLOOKUP($O1936,'APOIO-DESPESAS'!$A$3:$N$962,12,FALSE)="","",VLOOKUP($O1936,'APOIO-DESPESAS'!$A$3:$N$962,12,FALSE)),"")</f>
        <v/>
      </c>
      <c r="L1936" s="223" t="str">
        <f>IFERROR(IF(VLOOKUP($O1936,'APOIO-DESPESAS'!$A$3:$N$962,13,FALSE)="","",VLOOKUP($O1936,'APOIO-DESPESAS'!$A$3:$N$962,13,FALSE)),"")</f>
        <v/>
      </c>
      <c r="M1936" s="223" t="str">
        <f>IFERROR(IF(VLOOKUP($O1936,'APOIO-DESPESAS'!$A$3:$N$962,14,FALSE)="","",VLOOKUP($O1936,'APOIO-DESPESAS'!$A$3:$N$962,14,FALSE)),"")</f>
        <v/>
      </c>
      <c r="O1936" s="223">
        <f t="shared" si="30"/>
        <v>1934</v>
      </c>
    </row>
    <row r="1937" spans="1:15" x14ac:dyDescent="0.25">
      <c r="A1937" s="223" t="str">
        <f>IFERROR(IF(VLOOKUP($O1937,'APOIO-DESPESAS'!$A$3:$N$962,2,FALSE)="","",VLOOKUP($O1937,'APOIO-DESPESAS'!$A$3:$N$962,2,FALSE)),"")</f>
        <v/>
      </c>
      <c r="B1937" s="223" t="str">
        <f>IFERROR(IF(VLOOKUP($O1937,'APOIO-DESPESAS'!$A$3:$N$962,3,FALSE)="","",VLOOKUP($O1937,'APOIO-DESPESAS'!$A$3:$N$962,3,FALSE)),"")</f>
        <v/>
      </c>
      <c r="C1937" s="223" t="str">
        <f>IFERROR(IF(VLOOKUP($O1937,'APOIO-DESPESAS'!$A$3:$N$962,4,FALSE)="","",VLOOKUP($O1937,'APOIO-DESPESAS'!$A$3:$N$962,4,FALSE)),"")</f>
        <v/>
      </c>
      <c r="D1937" s="223" t="str">
        <f>IFERROR(IF(VLOOKUP($O1937,'APOIO-DESPESAS'!$A$3:$N$962,5,FALSE)="","",VLOOKUP($O1937,'APOIO-DESPESAS'!$A$3:$N$962,5,FALSE)),"")</f>
        <v/>
      </c>
      <c r="E1937" s="223" t="str">
        <f>IFERROR(IF(VLOOKUP($O1937,'APOIO-DESPESAS'!$A$3:$N$962,6,FALSE)="","",VLOOKUP($O1937,'APOIO-DESPESAS'!$A$3:$N$962,6,FALSE)),"")</f>
        <v/>
      </c>
      <c r="F1937" s="223" t="str">
        <f>IFERROR(IF(VLOOKUP($O1937,'APOIO-DESPESAS'!$A$3:$N$962,7,FALSE)="","",VLOOKUP($O1937,'APOIO-DESPESAS'!$A$3:$N$962,7,FALSE)),"")</f>
        <v/>
      </c>
      <c r="G1937" s="223" t="str">
        <f>IFERROR(IF(VLOOKUP($O1937,'APOIO-DESPESAS'!$A$3:$N$962,8,FALSE)="","",VLOOKUP($O1937,'APOIO-DESPESAS'!$A$3:$N$962,8,FALSE)),"")</f>
        <v/>
      </c>
      <c r="H1937" s="223" t="str">
        <f>IFERROR(IF(VLOOKUP($O1937,'APOIO-DESPESAS'!$A$3:$N$962,9,FALSE)="","",VLOOKUP($O1937,'APOIO-DESPESAS'!$A$3:$N$962,9,FALSE)),"")</f>
        <v/>
      </c>
      <c r="I1937" s="223" t="str">
        <f>IFERROR(IF(VLOOKUP($O1937,'APOIO-DESPESAS'!$A$3:$N$962,10,FALSE)="","",VLOOKUP($O1937,'APOIO-DESPESAS'!$A$3:$N$962,10,FALSE)),"")</f>
        <v/>
      </c>
      <c r="J1937" s="223" t="str">
        <f>IFERROR(IF(VLOOKUP($O1937,'APOIO-DESPESAS'!$A$3:$N$962,11,FALSE)="","",VLOOKUP($O1937,'APOIO-DESPESAS'!$A$3:$N$962,11,FALSE)),"")</f>
        <v/>
      </c>
      <c r="K1937" s="223" t="str">
        <f>IFERROR(IF(VLOOKUP($O1937,'APOIO-DESPESAS'!$A$3:$N$962,12,FALSE)="","",VLOOKUP($O1937,'APOIO-DESPESAS'!$A$3:$N$962,12,FALSE)),"")</f>
        <v/>
      </c>
      <c r="L1937" s="223" t="str">
        <f>IFERROR(IF(VLOOKUP($O1937,'APOIO-DESPESAS'!$A$3:$N$962,13,FALSE)="","",VLOOKUP($O1937,'APOIO-DESPESAS'!$A$3:$N$962,13,FALSE)),"")</f>
        <v/>
      </c>
      <c r="M1937" s="223" t="str">
        <f>IFERROR(IF(VLOOKUP($O1937,'APOIO-DESPESAS'!$A$3:$N$962,14,FALSE)="","",VLOOKUP($O1937,'APOIO-DESPESAS'!$A$3:$N$962,14,FALSE)),"")</f>
        <v/>
      </c>
      <c r="O1937" s="223">
        <f t="shared" si="30"/>
        <v>1935</v>
      </c>
    </row>
    <row r="1938" spans="1:15" x14ac:dyDescent="0.25">
      <c r="A1938" s="223" t="str">
        <f>IFERROR(IF(VLOOKUP($O1938,'APOIO-DESPESAS'!$A$3:$N$962,2,FALSE)="","",VLOOKUP($O1938,'APOIO-DESPESAS'!$A$3:$N$962,2,FALSE)),"")</f>
        <v/>
      </c>
      <c r="B1938" s="223" t="str">
        <f>IFERROR(IF(VLOOKUP($O1938,'APOIO-DESPESAS'!$A$3:$N$962,3,FALSE)="","",VLOOKUP($O1938,'APOIO-DESPESAS'!$A$3:$N$962,3,FALSE)),"")</f>
        <v/>
      </c>
      <c r="C1938" s="223" t="str">
        <f>IFERROR(IF(VLOOKUP($O1938,'APOIO-DESPESAS'!$A$3:$N$962,4,FALSE)="","",VLOOKUP($O1938,'APOIO-DESPESAS'!$A$3:$N$962,4,FALSE)),"")</f>
        <v/>
      </c>
      <c r="D1938" s="223" t="str">
        <f>IFERROR(IF(VLOOKUP($O1938,'APOIO-DESPESAS'!$A$3:$N$962,5,FALSE)="","",VLOOKUP($O1938,'APOIO-DESPESAS'!$A$3:$N$962,5,FALSE)),"")</f>
        <v/>
      </c>
      <c r="E1938" s="223" t="str">
        <f>IFERROR(IF(VLOOKUP($O1938,'APOIO-DESPESAS'!$A$3:$N$962,6,FALSE)="","",VLOOKUP($O1938,'APOIO-DESPESAS'!$A$3:$N$962,6,FALSE)),"")</f>
        <v/>
      </c>
      <c r="F1938" s="223" t="str">
        <f>IFERROR(IF(VLOOKUP($O1938,'APOIO-DESPESAS'!$A$3:$N$962,7,FALSE)="","",VLOOKUP($O1938,'APOIO-DESPESAS'!$A$3:$N$962,7,FALSE)),"")</f>
        <v/>
      </c>
      <c r="G1938" s="223" t="str">
        <f>IFERROR(IF(VLOOKUP($O1938,'APOIO-DESPESAS'!$A$3:$N$962,8,FALSE)="","",VLOOKUP($O1938,'APOIO-DESPESAS'!$A$3:$N$962,8,FALSE)),"")</f>
        <v/>
      </c>
      <c r="H1938" s="223" t="str">
        <f>IFERROR(IF(VLOOKUP($O1938,'APOIO-DESPESAS'!$A$3:$N$962,9,FALSE)="","",VLOOKUP($O1938,'APOIO-DESPESAS'!$A$3:$N$962,9,FALSE)),"")</f>
        <v/>
      </c>
      <c r="I1938" s="223" t="str">
        <f>IFERROR(IF(VLOOKUP($O1938,'APOIO-DESPESAS'!$A$3:$N$962,10,FALSE)="","",VLOOKUP($O1938,'APOIO-DESPESAS'!$A$3:$N$962,10,FALSE)),"")</f>
        <v/>
      </c>
      <c r="J1938" s="223" t="str">
        <f>IFERROR(IF(VLOOKUP($O1938,'APOIO-DESPESAS'!$A$3:$N$962,11,FALSE)="","",VLOOKUP($O1938,'APOIO-DESPESAS'!$A$3:$N$962,11,FALSE)),"")</f>
        <v/>
      </c>
      <c r="K1938" s="223" t="str">
        <f>IFERROR(IF(VLOOKUP($O1938,'APOIO-DESPESAS'!$A$3:$N$962,12,FALSE)="","",VLOOKUP($O1938,'APOIO-DESPESAS'!$A$3:$N$962,12,FALSE)),"")</f>
        <v/>
      </c>
      <c r="L1938" s="223" t="str">
        <f>IFERROR(IF(VLOOKUP($O1938,'APOIO-DESPESAS'!$A$3:$N$962,13,FALSE)="","",VLOOKUP($O1938,'APOIO-DESPESAS'!$A$3:$N$962,13,FALSE)),"")</f>
        <v/>
      </c>
      <c r="M1938" s="223" t="str">
        <f>IFERROR(IF(VLOOKUP($O1938,'APOIO-DESPESAS'!$A$3:$N$962,14,FALSE)="","",VLOOKUP($O1938,'APOIO-DESPESAS'!$A$3:$N$962,14,FALSE)),"")</f>
        <v/>
      </c>
      <c r="O1938" s="223">
        <f t="shared" si="30"/>
        <v>1936</v>
      </c>
    </row>
    <row r="1939" spans="1:15" x14ac:dyDescent="0.25">
      <c r="A1939" s="223" t="str">
        <f>IFERROR(IF(VLOOKUP($O1939,'APOIO-DESPESAS'!$A$3:$N$962,2,FALSE)="","",VLOOKUP($O1939,'APOIO-DESPESAS'!$A$3:$N$962,2,FALSE)),"")</f>
        <v/>
      </c>
      <c r="B1939" s="223" t="str">
        <f>IFERROR(IF(VLOOKUP($O1939,'APOIO-DESPESAS'!$A$3:$N$962,3,FALSE)="","",VLOOKUP($O1939,'APOIO-DESPESAS'!$A$3:$N$962,3,FALSE)),"")</f>
        <v/>
      </c>
      <c r="C1939" s="223" t="str">
        <f>IFERROR(IF(VLOOKUP($O1939,'APOIO-DESPESAS'!$A$3:$N$962,4,FALSE)="","",VLOOKUP($O1939,'APOIO-DESPESAS'!$A$3:$N$962,4,FALSE)),"")</f>
        <v/>
      </c>
      <c r="D1939" s="223" t="str">
        <f>IFERROR(IF(VLOOKUP($O1939,'APOIO-DESPESAS'!$A$3:$N$962,5,FALSE)="","",VLOOKUP($O1939,'APOIO-DESPESAS'!$A$3:$N$962,5,FALSE)),"")</f>
        <v/>
      </c>
      <c r="E1939" s="223" t="str">
        <f>IFERROR(IF(VLOOKUP($O1939,'APOIO-DESPESAS'!$A$3:$N$962,6,FALSE)="","",VLOOKUP($O1939,'APOIO-DESPESAS'!$A$3:$N$962,6,FALSE)),"")</f>
        <v/>
      </c>
      <c r="F1939" s="223" t="str">
        <f>IFERROR(IF(VLOOKUP($O1939,'APOIO-DESPESAS'!$A$3:$N$962,7,FALSE)="","",VLOOKUP($O1939,'APOIO-DESPESAS'!$A$3:$N$962,7,FALSE)),"")</f>
        <v/>
      </c>
      <c r="G1939" s="223" t="str">
        <f>IFERROR(IF(VLOOKUP($O1939,'APOIO-DESPESAS'!$A$3:$N$962,8,FALSE)="","",VLOOKUP($O1939,'APOIO-DESPESAS'!$A$3:$N$962,8,FALSE)),"")</f>
        <v/>
      </c>
      <c r="H1939" s="223" t="str">
        <f>IFERROR(IF(VLOOKUP($O1939,'APOIO-DESPESAS'!$A$3:$N$962,9,FALSE)="","",VLOOKUP($O1939,'APOIO-DESPESAS'!$A$3:$N$962,9,FALSE)),"")</f>
        <v/>
      </c>
      <c r="I1939" s="223" t="str">
        <f>IFERROR(IF(VLOOKUP($O1939,'APOIO-DESPESAS'!$A$3:$N$962,10,FALSE)="","",VLOOKUP($O1939,'APOIO-DESPESAS'!$A$3:$N$962,10,FALSE)),"")</f>
        <v/>
      </c>
      <c r="J1939" s="223" t="str">
        <f>IFERROR(IF(VLOOKUP($O1939,'APOIO-DESPESAS'!$A$3:$N$962,11,FALSE)="","",VLOOKUP($O1939,'APOIO-DESPESAS'!$A$3:$N$962,11,FALSE)),"")</f>
        <v/>
      </c>
      <c r="K1939" s="223" t="str">
        <f>IFERROR(IF(VLOOKUP($O1939,'APOIO-DESPESAS'!$A$3:$N$962,12,FALSE)="","",VLOOKUP($O1939,'APOIO-DESPESAS'!$A$3:$N$962,12,FALSE)),"")</f>
        <v/>
      </c>
      <c r="L1939" s="223" t="str">
        <f>IFERROR(IF(VLOOKUP($O1939,'APOIO-DESPESAS'!$A$3:$N$962,13,FALSE)="","",VLOOKUP($O1939,'APOIO-DESPESAS'!$A$3:$N$962,13,FALSE)),"")</f>
        <v/>
      </c>
      <c r="M1939" s="223" t="str">
        <f>IFERROR(IF(VLOOKUP($O1939,'APOIO-DESPESAS'!$A$3:$N$962,14,FALSE)="","",VLOOKUP($O1939,'APOIO-DESPESAS'!$A$3:$N$962,14,FALSE)),"")</f>
        <v/>
      </c>
      <c r="O1939" s="223">
        <f t="shared" si="30"/>
        <v>1937</v>
      </c>
    </row>
    <row r="1940" spans="1:15" x14ac:dyDescent="0.25">
      <c r="A1940" s="223" t="str">
        <f>IFERROR(IF(VLOOKUP($O1940,'APOIO-DESPESAS'!$A$3:$N$962,2,FALSE)="","",VLOOKUP($O1940,'APOIO-DESPESAS'!$A$3:$N$962,2,FALSE)),"")</f>
        <v/>
      </c>
      <c r="B1940" s="223" t="str">
        <f>IFERROR(IF(VLOOKUP($O1940,'APOIO-DESPESAS'!$A$3:$N$962,3,FALSE)="","",VLOOKUP($O1940,'APOIO-DESPESAS'!$A$3:$N$962,3,FALSE)),"")</f>
        <v/>
      </c>
      <c r="C1940" s="223" t="str">
        <f>IFERROR(IF(VLOOKUP($O1940,'APOIO-DESPESAS'!$A$3:$N$962,4,FALSE)="","",VLOOKUP($O1940,'APOIO-DESPESAS'!$A$3:$N$962,4,FALSE)),"")</f>
        <v/>
      </c>
      <c r="D1940" s="223" t="str">
        <f>IFERROR(IF(VLOOKUP($O1940,'APOIO-DESPESAS'!$A$3:$N$962,5,FALSE)="","",VLOOKUP($O1940,'APOIO-DESPESAS'!$A$3:$N$962,5,FALSE)),"")</f>
        <v/>
      </c>
      <c r="E1940" s="223" t="str">
        <f>IFERROR(IF(VLOOKUP($O1940,'APOIO-DESPESAS'!$A$3:$N$962,6,FALSE)="","",VLOOKUP($O1940,'APOIO-DESPESAS'!$A$3:$N$962,6,FALSE)),"")</f>
        <v/>
      </c>
      <c r="F1940" s="223" t="str">
        <f>IFERROR(IF(VLOOKUP($O1940,'APOIO-DESPESAS'!$A$3:$N$962,7,FALSE)="","",VLOOKUP($O1940,'APOIO-DESPESAS'!$A$3:$N$962,7,FALSE)),"")</f>
        <v/>
      </c>
      <c r="G1940" s="223" t="str">
        <f>IFERROR(IF(VLOOKUP($O1940,'APOIO-DESPESAS'!$A$3:$N$962,8,FALSE)="","",VLOOKUP($O1940,'APOIO-DESPESAS'!$A$3:$N$962,8,FALSE)),"")</f>
        <v/>
      </c>
      <c r="H1940" s="223" t="str">
        <f>IFERROR(IF(VLOOKUP($O1940,'APOIO-DESPESAS'!$A$3:$N$962,9,FALSE)="","",VLOOKUP($O1940,'APOIO-DESPESAS'!$A$3:$N$962,9,FALSE)),"")</f>
        <v/>
      </c>
      <c r="I1940" s="223" t="str">
        <f>IFERROR(IF(VLOOKUP($O1940,'APOIO-DESPESAS'!$A$3:$N$962,10,FALSE)="","",VLOOKUP($O1940,'APOIO-DESPESAS'!$A$3:$N$962,10,FALSE)),"")</f>
        <v/>
      </c>
      <c r="J1940" s="223" t="str">
        <f>IFERROR(IF(VLOOKUP($O1940,'APOIO-DESPESAS'!$A$3:$N$962,11,FALSE)="","",VLOOKUP($O1940,'APOIO-DESPESAS'!$A$3:$N$962,11,FALSE)),"")</f>
        <v/>
      </c>
      <c r="K1940" s="223" t="str">
        <f>IFERROR(IF(VLOOKUP($O1940,'APOIO-DESPESAS'!$A$3:$N$962,12,FALSE)="","",VLOOKUP($O1940,'APOIO-DESPESAS'!$A$3:$N$962,12,FALSE)),"")</f>
        <v/>
      </c>
      <c r="L1940" s="223" t="str">
        <f>IFERROR(IF(VLOOKUP($O1940,'APOIO-DESPESAS'!$A$3:$N$962,13,FALSE)="","",VLOOKUP($O1940,'APOIO-DESPESAS'!$A$3:$N$962,13,FALSE)),"")</f>
        <v/>
      </c>
      <c r="M1940" s="223" t="str">
        <f>IFERROR(IF(VLOOKUP($O1940,'APOIO-DESPESAS'!$A$3:$N$962,14,FALSE)="","",VLOOKUP($O1940,'APOIO-DESPESAS'!$A$3:$N$962,14,FALSE)),"")</f>
        <v/>
      </c>
      <c r="O1940" s="223">
        <f t="shared" si="30"/>
        <v>1938</v>
      </c>
    </row>
    <row r="1941" spans="1:15" x14ac:dyDescent="0.25">
      <c r="A1941" s="223" t="str">
        <f>IFERROR(IF(VLOOKUP($O1941,'APOIO-DESPESAS'!$A$3:$N$962,2,FALSE)="","",VLOOKUP($O1941,'APOIO-DESPESAS'!$A$3:$N$962,2,FALSE)),"")</f>
        <v/>
      </c>
      <c r="B1941" s="223" t="str">
        <f>IFERROR(IF(VLOOKUP($O1941,'APOIO-DESPESAS'!$A$3:$N$962,3,FALSE)="","",VLOOKUP($O1941,'APOIO-DESPESAS'!$A$3:$N$962,3,FALSE)),"")</f>
        <v/>
      </c>
      <c r="C1941" s="223" t="str">
        <f>IFERROR(IF(VLOOKUP($O1941,'APOIO-DESPESAS'!$A$3:$N$962,4,FALSE)="","",VLOOKUP($O1941,'APOIO-DESPESAS'!$A$3:$N$962,4,FALSE)),"")</f>
        <v/>
      </c>
      <c r="D1941" s="223" t="str">
        <f>IFERROR(IF(VLOOKUP($O1941,'APOIO-DESPESAS'!$A$3:$N$962,5,FALSE)="","",VLOOKUP($O1941,'APOIO-DESPESAS'!$A$3:$N$962,5,FALSE)),"")</f>
        <v/>
      </c>
      <c r="E1941" s="223" t="str">
        <f>IFERROR(IF(VLOOKUP($O1941,'APOIO-DESPESAS'!$A$3:$N$962,6,FALSE)="","",VLOOKUP($O1941,'APOIO-DESPESAS'!$A$3:$N$962,6,FALSE)),"")</f>
        <v/>
      </c>
      <c r="F1941" s="223" t="str">
        <f>IFERROR(IF(VLOOKUP($O1941,'APOIO-DESPESAS'!$A$3:$N$962,7,FALSE)="","",VLOOKUP($O1941,'APOIO-DESPESAS'!$A$3:$N$962,7,FALSE)),"")</f>
        <v/>
      </c>
      <c r="G1941" s="223" t="str">
        <f>IFERROR(IF(VLOOKUP($O1941,'APOIO-DESPESAS'!$A$3:$N$962,8,FALSE)="","",VLOOKUP($O1941,'APOIO-DESPESAS'!$A$3:$N$962,8,FALSE)),"")</f>
        <v/>
      </c>
      <c r="H1941" s="223" t="str">
        <f>IFERROR(IF(VLOOKUP($O1941,'APOIO-DESPESAS'!$A$3:$N$962,9,FALSE)="","",VLOOKUP($O1941,'APOIO-DESPESAS'!$A$3:$N$962,9,FALSE)),"")</f>
        <v/>
      </c>
      <c r="I1941" s="223" t="str">
        <f>IFERROR(IF(VLOOKUP($O1941,'APOIO-DESPESAS'!$A$3:$N$962,10,FALSE)="","",VLOOKUP($O1941,'APOIO-DESPESAS'!$A$3:$N$962,10,FALSE)),"")</f>
        <v/>
      </c>
      <c r="J1941" s="223" t="str">
        <f>IFERROR(IF(VLOOKUP($O1941,'APOIO-DESPESAS'!$A$3:$N$962,11,FALSE)="","",VLOOKUP($O1941,'APOIO-DESPESAS'!$A$3:$N$962,11,FALSE)),"")</f>
        <v/>
      </c>
      <c r="K1941" s="223" t="str">
        <f>IFERROR(IF(VLOOKUP($O1941,'APOIO-DESPESAS'!$A$3:$N$962,12,FALSE)="","",VLOOKUP($O1941,'APOIO-DESPESAS'!$A$3:$N$962,12,FALSE)),"")</f>
        <v/>
      </c>
      <c r="L1941" s="223" t="str">
        <f>IFERROR(IF(VLOOKUP($O1941,'APOIO-DESPESAS'!$A$3:$N$962,13,FALSE)="","",VLOOKUP($O1941,'APOIO-DESPESAS'!$A$3:$N$962,13,FALSE)),"")</f>
        <v/>
      </c>
      <c r="M1941" s="223" t="str">
        <f>IFERROR(IF(VLOOKUP($O1941,'APOIO-DESPESAS'!$A$3:$N$962,14,FALSE)="","",VLOOKUP($O1941,'APOIO-DESPESAS'!$A$3:$N$962,14,FALSE)),"")</f>
        <v/>
      </c>
      <c r="O1941" s="223">
        <f t="shared" si="30"/>
        <v>1939</v>
      </c>
    </row>
    <row r="1942" spans="1:15" x14ac:dyDescent="0.25">
      <c r="A1942" s="223" t="str">
        <f>IFERROR(IF(VLOOKUP($O1942,'APOIO-DESPESAS'!$A$3:$N$962,2,FALSE)="","",VLOOKUP($O1942,'APOIO-DESPESAS'!$A$3:$N$962,2,FALSE)),"")</f>
        <v/>
      </c>
      <c r="B1942" s="223" t="str">
        <f>IFERROR(IF(VLOOKUP($O1942,'APOIO-DESPESAS'!$A$3:$N$962,3,FALSE)="","",VLOOKUP($O1942,'APOIO-DESPESAS'!$A$3:$N$962,3,FALSE)),"")</f>
        <v/>
      </c>
      <c r="C1942" s="223" t="str">
        <f>IFERROR(IF(VLOOKUP($O1942,'APOIO-DESPESAS'!$A$3:$N$962,4,FALSE)="","",VLOOKUP($O1942,'APOIO-DESPESAS'!$A$3:$N$962,4,FALSE)),"")</f>
        <v/>
      </c>
      <c r="D1942" s="223" t="str">
        <f>IFERROR(IF(VLOOKUP($O1942,'APOIO-DESPESAS'!$A$3:$N$962,5,FALSE)="","",VLOOKUP($O1942,'APOIO-DESPESAS'!$A$3:$N$962,5,FALSE)),"")</f>
        <v/>
      </c>
      <c r="E1942" s="223" t="str">
        <f>IFERROR(IF(VLOOKUP($O1942,'APOIO-DESPESAS'!$A$3:$N$962,6,FALSE)="","",VLOOKUP($O1942,'APOIO-DESPESAS'!$A$3:$N$962,6,FALSE)),"")</f>
        <v/>
      </c>
      <c r="F1942" s="223" t="str">
        <f>IFERROR(IF(VLOOKUP($O1942,'APOIO-DESPESAS'!$A$3:$N$962,7,FALSE)="","",VLOOKUP($O1942,'APOIO-DESPESAS'!$A$3:$N$962,7,FALSE)),"")</f>
        <v/>
      </c>
      <c r="G1942" s="223" t="str">
        <f>IFERROR(IF(VLOOKUP($O1942,'APOIO-DESPESAS'!$A$3:$N$962,8,FALSE)="","",VLOOKUP($O1942,'APOIO-DESPESAS'!$A$3:$N$962,8,FALSE)),"")</f>
        <v/>
      </c>
      <c r="H1942" s="223" t="str">
        <f>IFERROR(IF(VLOOKUP($O1942,'APOIO-DESPESAS'!$A$3:$N$962,9,FALSE)="","",VLOOKUP($O1942,'APOIO-DESPESAS'!$A$3:$N$962,9,FALSE)),"")</f>
        <v/>
      </c>
      <c r="I1942" s="223" t="str">
        <f>IFERROR(IF(VLOOKUP($O1942,'APOIO-DESPESAS'!$A$3:$N$962,10,FALSE)="","",VLOOKUP($O1942,'APOIO-DESPESAS'!$A$3:$N$962,10,FALSE)),"")</f>
        <v/>
      </c>
      <c r="J1942" s="223" t="str">
        <f>IFERROR(IF(VLOOKUP($O1942,'APOIO-DESPESAS'!$A$3:$N$962,11,FALSE)="","",VLOOKUP($O1942,'APOIO-DESPESAS'!$A$3:$N$962,11,FALSE)),"")</f>
        <v/>
      </c>
      <c r="K1942" s="223" t="str">
        <f>IFERROR(IF(VLOOKUP($O1942,'APOIO-DESPESAS'!$A$3:$N$962,12,FALSE)="","",VLOOKUP($O1942,'APOIO-DESPESAS'!$A$3:$N$962,12,FALSE)),"")</f>
        <v/>
      </c>
      <c r="L1942" s="223" t="str">
        <f>IFERROR(IF(VLOOKUP($O1942,'APOIO-DESPESAS'!$A$3:$N$962,13,FALSE)="","",VLOOKUP($O1942,'APOIO-DESPESAS'!$A$3:$N$962,13,FALSE)),"")</f>
        <v/>
      </c>
      <c r="M1942" s="223" t="str">
        <f>IFERROR(IF(VLOOKUP($O1942,'APOIO-DESPESAS'!$A$3:$N$962,14,FALSE)="","",VLOOKUP($O1942,'APOIO-DESPESAS'!$A$3:$N$962,14,FALSE)),"")</f>
        <v/>
      </c>
      <c r="O1942" s="223">
        <f t="shared" si="30"/>
        <v>1940</v>
      </c>
    </row>
    <row r="1943" spans="1:15" x14ac:dyDescent="0.25">
      <c r="A1943" s="223" t="str">
        <f>IFERROR(IF(VLOOKUP($O1943,'APOIO-DESPESAS'!$A$3:$N$962,2,FALSE)="","",VLOOKUP($O1943,'APOIO-DESPESAS'!$A$3:$N$962,2,FALSE)),"")</f>
        <v/>
      </c>
      <c r="B1943" s="223" t="str">
        <f>IFERROR(IF(VLOOKUP($O1943,'APOIO-DESPESAS'!$A$3:$N$962,3,FALSE)="","",VLOOKUP($O1943,'APOIO-DESPESAS'!$A$3:$N$962,3,FALSE)),"")</f>
        <v/>
      </c>
      <c r="C1943" s="223" t="str">
        <f>IFERROR(IF(VLOOKUP($O1943,'APOIO-DESPESAS'!$A$3:$N$962,4,FALSE)="","",VLOOKUP($O1943,'APOIO-DESPESAS'!$A$3:$N$962,4,FALSE)),"")</f>
        <v/>
      </c>
      <c r="D1943" s="223" t="str">
        <f>IFERROR(IF(VLOOKUP($O1943,'APOIO-DESPESAS'!$A$3:$N$962,5,FALSE)="","",VLOOKUP($O1943,'APOIO-DESPESAS'!$A$3:$N$962,5,FALSE)),"")</f>
        <v/>
      </c>
      <c r="E1943" s="223" t="str">
        <f>IFERROR(IF(VLOOKUP($O1943,'APOIO-DESPESAS'!$A$3:$N$962,6,FALSE)="","",VLOOKUP($O1943,'APOIO-DESPESAS'!$A$3:$N$962,6,FALSE)),"")</f>
        <v/>
      </c>
      <c r="F1943" s="223" t="str">
        <f>IFERROR(IF(VLOOKUP($O1943,'APOIO-DESPESAS'!$A$3:$N$962,7,FALSE)="","",VLOOKUP($O1943,'APOIO-DESPESAS'!$A$3:$N$962,7,FALSE)),"")</f>
        <v/>
      </c>
      <c r="G1943" s="223" t="str">
        <f>IFERROR(IF(VLOOKUP($O1943,'APOIO-DESPESAS'!$A$3:$N$962,8,FALSE)="","",VLOOKUP($O1943,'APOIO-DESPESAS'!$A$3:$N$962,8,FALSE)),"")</f>
        <v/>
      </c>
      <c r="H1943" s="223" t="str">
        <f>IFERROR(IF(VLOOKUP($O1943,'APOIO-DESPESAS'!$A$3:$N$962,9,FALSE)="","",VLOOKUP($O1943,'APOIO-DESPESAS'!$A$3:$N$962,9,FALSE)),"")</f>
        <v/>
      </c>
      <c r="I1943" s="223" t="str">
        <f>IFERROR(IF(VLOOKUP($O1943,'APOIO-DESPESAS'!$A$3:$N$962,10,FALSE)="","",VLOOKUP($O1943,'APOIO-DESPESAS'!$A$3:$N$962,10,FALSE)),"")</f>
        <v/>
      </c>
      <c r="J1943" s="223" t="str">
        <f>IFERROR(IF(VLOOKUP($O1943,'APOIO-DESPESAS'!$A$3:$N$962,11,FALSE)="","",VLOOKUP($O1943,'APOIO-DESPESAS'!$A$3:$N$962,11,FALSE)),"")</f>
        <v/>
      </c>
      <c r="K1943" s="223" t="str">
        <f>IFERROR(IF(VLOOKUP($O1943,'APOIO-DESPESAS'!$A$3:$N$962,12,FALSE)="","",VLOOKUP($O1943,'APOIO-DESPESAS'!$A$3:$N$962,12,FALSE)),"")</f>
        <v/>
      </c>
      <c r="L1943" s="223" t="str">
        <f>IFERROR(IF(VLOOKUP($O1943,'APOIO-DESPESAS'!$A$3:$N$962,13,FALSE)="","",VLOOKUP($O1943,'APOIO-DESPESAS'!$A$3:$N$962,13,FALSE)),"")</f>
        <v/>
      </c>
      <c r="M1943" s="223" t="str">
        <f>IFERROR(IF(VLOOKUP($O1943,'APOIO-DESPESAS'!$A$3:$N$962,14,FALSE)="","",VLOOKUP($O1943,'APOIO-DESPESAS'!$A$3:$N$962,14,FALSE)),"")</f>
        <v/>
      </c>
      <c r="O1943" s="223">
        <f t="shared" si="30"/>
        <v>1941</v>
      </c>
    </row>
    <row r="1944" spans="1:15" x14ac:dyDescent="0.25">
      <c r="A1944" s="223" t="str">
        <f>IFERROR(IF(VLOOKUP($O1944,'APOIO-DESPESAS'!$A$3:$N$962,2,FALSE)="","",VLOOKUP($O1944,'APOIO-DESPESAS'!$A$3:$N$962,2,FALSE)),"")</f>
        <v/>
      </c>
      <c r="B1944" s="223" t="str">
        <f>IFERROR(IF(VLOOKUP($O1944,'APOIO-DESPESAS'!$A$3:$N$962,3,FALSE)="","",VLOOKUP($O1944,'APOIO-DESPESAS'!$A$3:$N$962,3,FALSE)),"")</f>
        <v/>
      </c>
      <c r="C1944" s="223" t="str">
        <f>IFERROR(IF(VLOOKUP($O1944,'APOIO-DESPESAS'!$A$3:$N$962,4,FALSE)="","",VLOOKUP($O1944,'APOIO-DESPESAS'!$A$3:$N$962,4,FALSE)),"")</f>
        <v/>
      </c>
      <c r="D1944" s="223" t="str">
        <f>IFERROR(IF(VLOOKUP($O1944,'APOIO-DESPESAS'!$A$3:$N$962,5,FALSE)="","",VLOOKUP($O1944,'APOIO-DESPESAS'!$A$3:$N$962,5,FALSE)),"")</f>
        <v/>
      </c>
      <c r="E1944" s="223" t="str">
        <f>IFERROR(IF(VLOOKUP($O1944,'APOIO-DESPESAS'!$A$3:$N$962,6,FALSE)="","",VLOOKUP($O1944,'APOIO-DESPESAS'!$A$3:$N$962,6,FALSE)),"")</f>
        <v/>
      </c>
      <c r="F1944" s="223" t="str">
        <f>IFERROR(IF(VLOOKUP($O1944,'APOIO-DESPESAS'!$A$3:$N$962,7,FALSE)="","",VLOOKUP($O1944,'APOIO-DESPESAS'!$A$3:$N$962,7,FALSE)),"")</f>
        <v/>
      </c>
      <c r="G1944" s="223" t="str">
        <f>IFERROR(IF(VLOOKUP($O1944,'APOIO-DESPESAS'!$A$3:$N$962,8,FALSE)="","",VLOOKUP($O1944,'APOIO-DESPESAS'!$A$3:$N$962,8,FALSE)),"")</f>
        <v/>
      </c>
      <c r="H1944" s="223" t="str">
        <f>IFERROR(IF(VLOOKUP($O1944,'APOIO-DESPESAS'!$A$3:$N$962,9,FALSE)="","",VLOOKUP($O1944,'APOIO-DESPESAS'!$A$3:$N$962,9,FALSE)),"")</f>
        <v/>
      </c>
      <c r="I1944" s="223" t="str">
        <f>IFERROR(IF(VLOOKUP($O1944,'APOIO-DESPESAS'!$A$3:$N$962,10,FALSE)="","",VLOOKUP($O1944,'APOIO-DESPESAS'!$A$3:$N$962,10,FALSE)),"")</f>
        <v/>
      </c>
      <c r="J1944" s="223" t="str">
        <f>IFERROR(IF(VLOOKUP($O1944,'APOIO-DESPESAS'!$A$3:$N$962,11,FALSE)="","",VLOOKUP($O1944,'APOIO-DESPESAS'!$A$3:$N$962,11,FALSE)),"")</f>
        <v/>
      </c>
      <c r="K1944" s="223" t="str">
        <f>IFERROR(IF(VLOOKUP($O1944,'APOIO-DESPESAS'!$A$3:$N$962,12,FALSE)="","",VLOOKUP($O1944,'APOIO-DESPESAS'!$A$3:$N$962,12,FALSE)),"")</f>
        <v/>
      </c>
      <c r="L1944" s="223" t="str">
        <f>IFERROR(IF(VLOOKUP($O1944,'APOIO-DESPESAS'!$A$3:$N$962,13,FALSE)="","",VLOOKUP($O1944,'APOIO-DESPESAS'!$A$3:$N$962,13,FALSE)),"")</f>
        <v/>
      </c>
      <c r="M1944" s="223" t="str">
        <f>IFERROR(IF(VLOOKUP($O1944,'APOIO-DESPESAS'!$A$3:$N$962,14,FALSE)="","",VLOOKUP($O1944,'APOIO-DESPESAS'!$A$3:$N$962,14,FALSE)),"")</f>
        <v/>
      </c>
      <c r="O1944" s="223">
        <f t="shared" si="30"/>
        <v>1942</v>
      </c>
    </row>
    <row r="1945" spans="1:15" x14ac:dyDescent="0.25">
      <c r="A1945" s="223" t="str">
        <f>IFERROR(IF(VLOOKUP($O1945,'APOIO-DESPESAS'!$A$3:$N$962,2,FALSE)="","",VLOOKUP($O1945,'APOIO-DESPESAS'!$A$3:$N$962,2,FALSE)),"")</f>
        <v/>
      </c>
      <c r="B1945" s="223" t="str">
        <f>IFERROR(IF(VLOOKUP($O1945,'APOIO-DESPESAS'!$A$3:$N$962,3,FALSE)="","",VLOOKUP($O1945,'APOIO-DESPESAS'!$A$3:$N$962,3,FALSE)),"")</f>
        <v/>
      </c>
      <c r="C1945" s="223" t="str">
        <f>IFERROR(IF(VLOOKUP($O1945,'APOIO-DESPESAS'!$A$3:$N$962,4,FALSE)="","",VLOOKUP($O1945,'APOIO-DESPESAS'!$A$3:$N$962,4,FALSE)),"")</f>
        <v/>
      </c>
      <c r="D1945" s="223" t="str">
        <f>IFERROR(IF(VLOOKUP($O1945,'APOIO-DESPESAS'!$A$3:$N$962,5,FALSE)="","",VLOOKUP($O1945,'APOIO-DESPESAS'!$A$3:$N$962,5,FALSE)),"")</f>
        <v/>
      </c>
      <c r="E1945" s="223" t="str">
        <f>IFERROR(IF(VLOOKUP($O1945,'APOIO-DESPESAS'!$A$3:$N$962,6,FALSE)="","",VLOOKUP($O1945,'APOIO-DESPESAS'!$A$3:$N$962,6,FALSE)),"")</f>
        <v/>
      </c>
      <c r="F1945" s="223" t="str">
        <f>IFERROR(IF(VLOOKUP($O1945,'APOIO-DESPESAS'!$A$3:$N$962,7,FALSE)="","",VLOOKUP($O1945,'APOIO-DESPESAS'!$A$3:$N$962,7,FALSE)),"")</f>
        <v/>
      </c>
      <c r="G1945" s="223" t="str">
        <f>IFERROR(IF(VLOOKUP($O1945,'APOIO-DESPESAS'!$A$3:$N$962,8,FALSE)="","",VLOOKUP($O1945,'APOIO-DESPESAS'!$A$3:$N$962,8,FALSE)),"")</f>
        <v/>
      </c>
      <c r="H1945" s="223" t="str">
        <f>IFERROR(IF(VLOOKUP($O1945,'APOIO-DESPESAS'!$A$3:$N$962,9,FALSE)="","",VLOOKUP($O1945,'APOIO-DESPESAS'!$A$3:$N$962,9,FALSE)),"")</f>
        <v/>
      </c>
      <c r="I1945" s="223" t="str">
        <f>IFERROR(IF(VLOOKUP($O1945,'APOIO-DESPESAS'!$A$3:$N$962,10,FALSE)="","",VLOOKUP($O1945,'APOIO-DESPESAS'!$A$3:$N$962,10,FALSE)),"")</f>
        <v/>
      </c>
      <c r="J1945" s="223" t="str">
        <f>IFERROR(IF(VLOOKUP($O1945,'APOIO-DESPESAS'!$A$3:$N$962,11,FALSE)="","",VLOOKUP($O1945,'APOIO-DESPESAS'!$A$3:$N$962,11,FALSE)),"")</f>
        <v/>
      </c>
      <c r="K1945" s="223" t="str">
        <f>IFERROR(IF(VLOOKUP($O1945,'APOIO-DESPESAS'!$A$3:$N$962,12,FALSE)="","",VLOOKUP($O1945,'APOIO-DESPESAS'!$A$3:$N$962,12,FALSE)),"")</f>
        <v/>
      </c>
      <c r="L1945" s="223" t="str">
        <f>IFERROR(IF(VLOOKUP($O1945,'APOIO-DESPESAS'!$A$3:$N$962,13,FALSE)="","",VLOOKUP($O1945,'APOIO-DESPESAS'!$A$3:$N$962,13,FALSE)),"")</f>
        <v/>
      </c>
      <c r="M1945" s="223" t="str">
        <f>IFERROR(IF(VLOOKUP($O1945,'APOIO-DESPESAS'!$A$3:$N$962,14,FALSE)="","",VLOOKUP($O1945,'APOIO-DESPESAS'!$A$3:$N$962,14,FALSE)),"")</f>
        <v/>
      </c>
      <c r="O1945" s="223">
        <f t="shared" si="30"/>
        <v>1943</v>
      </c>
    </row>
    <row r="1946" spans="1:15" x14ac:dyDescent="0.25">
      <c r="A1946" s="223" t="str">
        <f>IFERROR(IF(VLOOKUP($O1946,'APOIO-DESPESAS'!$A$3:$N$962,2,FALSE)="","",VLOOKUP($O1946,'APOIO-DESPESAS'!$A$3:$N$962,2,FALSE)),"")</f>
        <v/>
      </c>
      <c r="B1946" s="223" t="str">
        <f>IFERROR(IF(VLOOKUP($O1946,'APOIO-DESPESAS'!$A$3:$N$962,3,FALSE)="","",VLOOKUP($O1946,'APOIO-DESPESAS'!$A$3:$N$962,3,FALSE)),"")</f>
        <v/>
      </c>
      <c r="C1946" s="223" t="str">
        <f>IFERROR(IF(VLOOKUP($O1946,'APOIO-DESPESAS'!$A$3:$N$962,4,FALSE)="","",VLOOKUP($O1946,'APOIO-DESPESAS'!$A$3:$N$962,4,FALSE)),"")</f>
        <v/>
      </c>
      <c r="D1946" s="223" t="str">
        <f>IFERROR(IF(VLOOKUP($O1946,'APOIO-DESPESAS'!$A$3:$N$962,5,FALSE)="","",VLOOKUP($O1946,'APOIO-DESPESAS'!$A$3:$N$962,5,FALSE)),"")</f>
        <v/>
      </c>
      <c r="E1946" s="223" t="str">
        <f>IFERROR(IF(VLOOKUP($O1946,'APOIO-DESPESAS'!$A$3:$N$962,6,FALSE)="","",VLOOKUP($O1946,'APOIO-DESPESAS'!$A$3:$N$962,6,FALSE)),"")</f>
        <v/>
      </c>
      <c r="F1946" s="223" t="str">
        <f>IFERROR(IF(VLOOKUP($O1946,'APOIO-DESPESAS'!$A$3:$N$962,7,FALSE)="","",VLOOKUP($O1946,'APOIO-DESPESAS'!$A$3:$N$962,7,FALSE)),"")</f>
        <v/>
      </c>
      <c r="G1946" s="223" t="str">
        <f>IFERROR(IF(VLOOKUP($O1946,'APOIO-DESPESAS'!$A$3:$N$962,8,FALSE)="","",VLOOKUP($O1946,'APOIO-DESPESAS'!$A$3:$N$962,8,FALSE)),"")</f>
        <v/>
      </c>
      <c r="H1946" s="223" t="str">
        <f>IFERROR(IF(VLOOKUP($O1946,'APOIO-DESPESAS'!$A$3:$N$962,9,FALSE)="","",VLOOKUP($O1946,'APOIO-DESPESAS'!$A$3:$N$962,9,FALSE)),"")</f>
        <v/>
      </c>
      <c r="I1946" s="223" t="str">
        <f>IFERROR(IF(VLOOKUP($O1946,'APOIO-DESPESAS'!$A$3:$N$962,10,FALSE)="","",VLOOKUP($O1946,'APOIO-DESPESAS'!$A$3:$N$962,10,FALSE)),"")</f>
        <v/>
      </c>
      <c r="J1946" s="223" t="str">
        <f>IFERROR(IF(VLOOKUP($O1946,'APOIO-DESPESAS'!$A$3:$N$962,11,FALSE)="","",VLOOKUP($O1946,'APOIO-DESPESAS'!$A$3:$N$962,11,FALSE)),"")</f>
        <v/>
      </c>
      <c r="K1946" s="223" t="str">
        <f>IFERROR(IF(VLOOKUP($O1946,'APOIO-DESPESAS'!$A$3:$N$962,12,FALSE)="","",VLOOKUP($O1946,'APOIO-DESPESAS'!$A$3:$N$962,12,FALSE)),"")</f>
        <v/>
      </c>
      <c r="L1946" s="223" t="str">
        <f>IFERROR(IF(VLOOKUP($O1946,'APOIO-DESPESAS'!$A$3:$N$962,13,FALSE)="","",VLOOKUP($O1946,'APOIO-DESPESAS'!$A$3:$N$962,13,FALSE)),"")</f>
        <v/>
      </c>
      <c r="M1946" s="223" t="str">
        <f>IFERROR(IF(VLOOKUP($O1946,'APOIO-DESPESAS'!$A$3:$N$962,14,FALSE)="","",VLOOKUP($O1946,'APOIO-DESPESAS'!$A$3:$N$962,14,FALSE)),"")</f>
        <v/>
      </c>
      <c r="O1946" s="223">
        <f t="shared" si="30"/>
        <v>1944</v>
      </c>
    </row>
    <row r="1947" spans="1:15" x14ac:dyDescent="0.25">
      <c r="A1947" s="223" t="str">
        <f>IFERROR(IF(VLOOKUP($O1947,'APOIO-DESPESAS'!$A$3:$N$962,2,FALSE)="","",VLOOKUP($O1947,'APOIO-DESPESAS'!$A$3:$N$962,2,FALSE)),"")</f>
        <v/>
      </c>
      <c r="B1947" s="223" t="str">
        <f>IFERROR(IF(VLOOKUP($O1947,'APOIO-DESPESAS'!$A$3:$N$962,3,FALSE)="","",VLOOKUP($O1947,'APOIO-DESPESAS'!$A$3:$N$962,3,FALSE)),"")</f>
        <v/>
      </c>
      <c r="C1947" s="223" t="str">
        <f>IFERROR(IF(VLOOKUP($O1947,'APOIO-DESPESAS'!$A$3:$N$962,4,FALSE)="","",VLOOKUP($O1947,'APOIO-DESPESAS'!$A$3:$N$962,4,FALSE)),"")</f>
        <v/>
      </c>
      <c r="D1947" s="223" t="str">
        <f>IFERROR(IF(VLOOKUP($O1947,'APOIO-DESPESAS'!$A$3:$N$962,5,FALSE)="","",VLOOKUP($O1947,'APOIO-DESPESAS'!$A$3:$N$962,5,FALSE)),"")</f>
        <v/>
      </c>
      <c r="E1947" s="223" t="str">
        <f>IFERROR(IF(VLOOKUP($O1947,'APOIO-DESPESAS'!$A$3:$N$962,6,FALSE)="","",VLOOKUP($O1947,'APOIO-DESPESAS'!$A$3:$N$962,6,FALSE)),"")</f>
        <v/>
      </c>
      <c r="F1947" s="223" t="str">
        <f>IFERROR(IF(VLOOKUP($O1947,'APOIO-DESPESAS'!$A$3:$N$962,7,FALSE)="","",VLOOKUP($O1947,'APOIO-DESPESAS'!$A$3:$N$962,7,FALSE)),"")</f>
        <v/>
      </c>
      <c r="G1947" s="223" t="str">
        <f>IFERROR(IF(VLOOKUP($O1947,'APOIO-DESPESAS'!$A$3:$N$962,8,FALSE)="","",VLOOKUP($O1947,'APOIO-DESPESAS'!$A$3:$N$962,8,FALSE)),"")</f>
        <v/>
      </c>
      <c r="H1947" s="223" t="str">
        <f>IFERROR(IF(VLOOKUP($O1947,'APOIO-DESPESAS'!$A$3:$N$962,9,FALSE)="","",VLOOKUP($O1947,'APOIO-DESPESAS'!$A$3:$N$962,9,FALSE)),"")</f>
        <v/>
      </c>
      <c r="I1947" s="223" t="str">
        <f>IFERROR(IF(VLOOKUP($O1947,'APOIO-DESPESAS'!$A$3:$N$962,10,FALSE)="","",VLOOKUP($O1947,'APOIO-DESPESAS'!$A$3:$N$962,10,FALSE)),"")</f>
        <v/>
      </c>
      <c r="J1947" s="223" t="str">
        <f>IFERROR(IF(VLOOKUP($O1947,'APOIO-DESPESAS'!$A$3:$N$962,11,FALSE)="","",VLOOKUP($O1947,'APOIO-DESPESAS'!$A$3:$N$962,11,FALSE)),"")</f>
        <v/>
      </c>
      <c r="K1947" s="223" t="str">
        <f>IFERROR(IF(VLOOKUP($O1947,'APOIO-DESPESAS'!$A$3:$N$962,12,FALSE)="","",VLOOKUP($O1947,'APOIO-DESPESAS'!$A$3:$N$962,12,FALSE)),"")</f>
        <v/>
      </c>
      <c r="L1947" s="223" t="str">
        <f>IFERROR(IF(VLOOKUP($O1947,'APOIO-DESPESAS'!$A$3:$N$962,13,FALSE)="","",VLOOKUP($O1947,'APOIO-DESPESAS'!$A$3:$N$962,13,FALSE)),"")</f>
        <v/>
      </c>
      <c r="M1947" s="223" t="str">
        <f>IFERROR(IF(VLOOKUP($O1947,'APOIO-DESPESAS'!$A$3:$N$962,14,FALSE)="","",VLOOKUP($O1947,'APOIO-DESPESAS'!$A$3:$N$962,14,FALSE)),"")</f>
        <v/>
      </c>
      <c r="O1947" s="223">
        <f t="shared" si="30"/>
        <v>1945</v>
      </c>
    </row>
    <row r="1948" spans="1:15" x14ac:dyDescent="0.25">
      <c r="A1948" s="223" t="str">
        <f>IFERROR(IF(VLOOKUP($O1948,'APOIO-DESPESAS'!$A$3:$N$962,2,FALSE)="","",VLOOKUP($O1948,'APOIO-DESPESAS'!$A$3:$N$962,2,FALSE)),"")</f>
        <v/>
      </c>
      <c r="B1948" s="223" t="str">
        <f>IFERROR(IF(VLOOKUP($O1948,'APOIO-DESPESAS'!$A$3:$N$962,3,FALSE)="","",VLOOKUP($O1948,'APOIO-DESPESAS'!$A$3:$N$962,3,FALSE)),"")</f>
        <v/>
      </c>
      <c r="C1948" s="223" t="str">
        <f>IFERROR(IF(VLOOKUP($O1948,'APOIO-DESPESAS'!$A$3:$N$962,4,FALSE)="","",VLOOKUP($O1948,'APOIO-DESPESAS'!$A$3:$N$962,4,FALSE)),"")</f>
        <v/>
      </c>
      <c r="D1948" s="223" t="str">
        <f>IFERROR(IF(VLOOKUP($O1948,'APOIO-DESPESAS'!$A$3:$N$962,5,FALSE)="","",VLOOKUP($O1948,'APOIO-DESPESAS'!$A$3:$N$962,5,FALSE)),"")</f>
        <v/>
      </c>
      <c r="E1948" s="223" t="str">
        <f>IFERROR(IF(VLOOKUP($O1948,'APOIO-DESPESAS'!$A$3:$N$962,6,FALSE)="","",VLOOKUP($O1948,'APOIO-DESPESAS'!$A$3:$N$962,6,FALSE)),"")</f>
        <v/>
      </c>
      <c r="F1948" s="223" t="str">
        <f>IFERROR(IF(VLOOKUP($O1948,'APOIO-DESPESAS'!$A$3:$N$962,7,FALSE)="","",VLOOKUP($O1948,'APOIO-DESPESAS'!$A$3:$N$962,7,FALSE)),"")</f>
        <v/>
      </c>
      <c r="G1948" s="223" t="str">
        <f>IFERROR(IF(VLOOKUP($O1948,'APOIO-DESPESAS'!$A$3:$N$962,8,FALSE)="","",VLOOKUP($O1948,'APOIO-DESPESAS'!$A$3:$N$962,8,FALSE)),"")</f>
        <v/>
      </c>
      <c r="H1948" s="223" t="str">
        <f>IFERROR(IF(VLOOKUP($O1948,'APOIO-DESPESAS'!$A$3:$N$962,9,FALSE)="","",VLOOKUP($O1948,'APOIO-DESPESAS'!$A$3:$N$962,9,FALSE)),"")</f>
        <v/>
      </c>
      <c r="I1948" s="223" t="str">
        <f>IFERROR(IF(VLOOKUP($O1948,'APOIO-DESPESAS'!$A$3:$N$962,10,FALSE)="","",VLOOKUP($O1948,'APOIO-DESPESAS'!$A$3:$N$962,10,FALSE)),"")</f>
        <v/>
      </c>
      <c r="J1948" s="223" t="str">
        <f>IFERROR(IF(VLOOKUP($O1948,'APOIO-DESPESAS'!$A$3:$N$962,11,FALSE)="","",VLOOKUP($O1948,'APOIO-DESPESAS'!$A$3:$N$962,11,FALSE)),"")</f>
        <v/>
      </c>
      <c r="K1948" s="223" t="str">
        <f>IFERROR(IF(VLOOKUP($O1948,'APOIO-DESPESAS'!$A$3:$N$962,12,FALSE)="","",VLOOKUP($O1948,'APOIO-DESPESAS'!$A$3:$N$962,12,FALSE)),"")</f>
        <v/>
      </c>
      <c r="L1948" s="223" t="str">
        <f>IFERROR(IF(VLOOKUP($O1948,'APOIO-DESPESAS'!$A$3:$N$962,13,FALSE)="","",VLOOKUP($O1948,'APOIO-DESPESAS'!$A$3:$N$962,13,FALSE)),"")</f>
        <v/>
      </c>
      <c r="M1948" s="223" t="str">
        <f>IFERROR(IF(VLOOKUP($O1948,'APOIO-DESPESAS'!$A$3:$N$962,14,FALSE)="","",VLOOKUP($O1948,'APOIO-DESPESAS'!$A$3:$N$962,14,FALSE)),"")</f>
        <v/>
      </c>
      <c r="O1948" s="223">
        <f t="shared" si="30"/>
        <v>1946</v>
      </c>
    </row>
    <row r="1949" spans="1:15" x14ac:dyDescent="0.25">
      <c r="A1949" s="223" t="str">
        <f>IFERROR(IF(VLOOKUP($O1949,'APOIO-DESPESAS'!$A$3:$N$962,2,FALSE)="","",VLOOKUP($O1949,'APOIO-DESPESAS'!$A$3:$N$962,2,FALSE)),"")</f>
        <v/>
      </c>
      <c r="B1949" s="223" t="str">
        <f>IFERROR(IF(VLOOKUP($O1949,'APOIO-DESPESAS'!$A$3:$N$962,3,FALSE)="","",VLOOKUP($O1949,'APOIO-DESPESAS'!$A$3:$N$962,3,FALSE)),"")</f>
        <v/>
      </c>
      <c r="C1949" s="223" t="str">
        <f>IFERROR(IF(VLOOKUP($O1949,'APOIO-DESPESAS'!$A$3:$N$962,4,FALSE)="","",VLOOKUP($O1949,'APOIO-DESPESAS'!$A$3:$N$962,4,FALSE)),"")</f>
        <v/>
      </c>
      <c r="D1949" s="223" t="str">
        <f>IFERROR(IF(VLOOKUP($O1949,'APOIO-DESPESAS'!$A$3:$N$962,5,FALSE)="","",VLOOKUP($O1949,'APOIO-DESPESAS'!$A$3:$N$962,5,FALSE)),"")</f>
        <v/>
      </c>
      <c r="E1949" s="223" t="str">
        <f>IFERROR(IF(VLOOKUP($O1949,'APOIO-DESPESAS'!$A$3:$N$962,6,FALSE)="","",VLOOKUP($O1949,'APOIO-DESPESAS'!$A$3:$N$962,6,FALSE)),"")</f>
        <v/>
      </c>
      <c r="F1949" s="223" t="str">
        <f>IFERROR(IF(VLOOKUP($O1949,'APOIO-DESPESAS'!$A$3:$N$962,7,FALSE)="","",VLOOKUP($O1949,'APOIO-DESPESAS'!$A$3:$N$962,7,FALSE)),"")</f>
        <v/>
      </c>
      <c r="G1949" s="223" t="str">
        <f>IFERROR(IF(VLOOKUP($O1949,'APOIO-DESPESAS'!$A$3:$N$962,8,FALSE)="","",VLOOKUP($O1949,'APOIO-DESPESAS'!$A$3:$N$962,8,FALSE)),"")</f>
        <v/>
      </c>
      <c r="H1949" s="223" t="str">
        <f>IFERROR(IF(VLOOKUP($O1949,'APOIO-DESPESAS'!$A$3:$N$962,9,FALSE)="","",VLOOKUP($O1949,'APOIO-DESPESAS'!$A$3:$N$962,9,FALSE)),"")</f>
        <v/>
      </c>
      <c r="I1949" s="223" t="str">
        <f>IFERROR(IF(VLOOKUP($O1949,'APOIO-DESPESAS'!$A$3:$N$962,10,FALSE)="","",VLOOKUP($O1949,'APOIO-DESPESAS'!$A$3:$N$962,10,FALSE)),"")</f>
        <v/>
      </c>
      <c r="J1949" s="223" t="str">
        <f>IFERROR(IF(VLOOKUP($O1949,'APOIO-DESPESAS'!$A$3:$N$962,11,FALSE)="","",VLOOKUP($O1949,'APOIO-DESPESAS'!$A$3:$N$962,11,FALSE)),"")</f>
        <v/>
      </c>
      <c r="K1949" s="223" t="str">
        <f>IFERROR(IF(VLOOKUP($O1949,'APOIO-DESPESAS'!$A$3:$N$962,12,FALSE)="","",VLOOKUP($O1949,'APOIO-DESPESAS'!$A$3:$N$962,12,FALSE)),"")</f>
        <v/>
      </c>
      <c r="L1949" s="223" t="str">
        <f>IFERROR(IF(VLOOKUP($O1949,'APOIO-DESPESAS'!$A$3:$N$962,13,FALSE)="","",VLOOKUP($O1949,'APOIO-DESPESAS'!$A$3:$N$962,13,FALSE)),"")</f>
        <v/>
      </c>
      <c r="M1949" s="223" t="str">
        <f>IFERROR(IF(VLOOKUP($O1949,'APOIO-DESPESAS'!$A$3:$N$962,14,FALSE)="","",VLOOKUP($O1949,'APOIO-DESPESAS'!$A$3:$N$962,14,FALSE)),"")</f>
        <v/>
      </c>
      <c r="O1949" s="223">
        <f t="shared" si="30"/>
        <v>1947</v>
      </c>
    </row>
    <row r="1950" spans="1:15" x14ac:dyDescent="0.25">
      <c r="A1950" s="223" t="str">
        <f>IFERROR(IF(VLOOKUP($O1950,'APOIO-DESPESAS'!$A$3:$N$962,2,FALSE)="","",VLOOKUP($O1950,'APOIO-DESPESAS'!$A$3:$N$962,2,FALSE)),"")</f>
        <v/>
      </c>
      <c r="B1950" s="223" t="str">
        <f>IFERROR(IF(VLOOKUP($O1950,'APOIO-DESPESAS'!$A$3:$N$962,3,FALSE)="","",VLOOKUP($O1950,'APOIO-DESPESAS'!$A$3:$N$962,3,FALSE)),"")</f>
        <v/>
      </c>
      <c r="C1950" s="223" t="str">
        <f>IFERROR(IF(VLOOKUP($O1950,'APOIO-DESPESAS'!$A$3:$N$962,4,FALSE)="","",VLOOKUP($O1950,'APOIO-DESPESAS'!$A$3:$N$962,4,FALSE)),"")</f>
        <v/>
      </c>
      <c r="D1950" s="223" t="str">
        <f>IFERROR(IF(VLOOKUP($O1950,'APOIO-DESPESAS'!$A$3:$N$962,5,FALSE)="","",VLOOKUP($O1950,'APOIO-DESPESAS'!$A$3:$N$962,5,FALSE)),"")</f>
        <v/>
      </c>
      <c r="E1950" s="223" t="str">
        <f>IFERROR(IF(VLOOKUP($O1950,'APOIO-DESPESAS'!$A$3:$N$962,6,FALSE)="","",VLOOKUP($O1950,'APOIO-DESPESAS'!$A$3:$N$962,6,FALSE)),"")</f>
        <v/>
      </c>
      <c r="F1950" s="223" t="str">
        <f>IFERROR(IF(VLOOKUP($O1950,'APOIO-DESPESAS'!$A$3:$N$962,7,FALSE)="","",VLOOKUP($O1950,'APOIO-DESPESAS'!$A$3:$N$962,7,FALSE)),"")</f>
        <v/>
      </c>
      <c r="G1950" s="223" t="str">
        <f>IFERROR(IF(VLOOKUP($O1950,'APOIO-DESPESAS'!$A$3:$N$962,8,FALSE)="","",VLOOKUP($O1950,'APOIO-DESPESAS'!$A$3:$N$962,8,FALSE)),"")</f>
        <v/>
      </c>
      <c r="H1950" s="223" t="str">
        <f>IFERROR(IF(VLOOKUP($O1950,'APOIO-DESPESAS'!$A$3:$N$962,9,FALSE)="","",VLOOKUP($O1950,'APOIO-DESPESAS'!$A$3:$N$962,9,FALSE)),"")</f>
        <v/>
      </c>
      <c r="I1950" s="223" t="str">
        <f>IFERROR(IF(VLOOKUP($O1950,'APOIO-DESPESAS'!$A$3:$N$962,10,FALSE)="","",VLOOKUP($O1950,'APOIO-DESPESAS'!$A$3:$N$962,10,FALSE)),"")</f>
        <v/>
      </c>
      <c r="J1950" s="223" t="str">
        <f>IFERROR(IF(VLOOKUP($O1950,'APOIO-DESPESAS'!$A$3:$N$962,11,FALSE)="","",VLOOKUP($O1950,'APOIO-DESPESAS'!$A$3:$N$962,11,FALSE)),"")</f>
        <v/>
      </c>
      <c r="K1950" s="223" t="str">
        <f>IFERROR(IF(VLOOKUP($O1950,'APOIO-DESPESAS'!$A$3:$N$962,12,FALSE)="","",VLOOKUP($O1950,'APOIO-DESPESAS'!$A$3:$N$962,12,FALSE)),"")</f>
        <v/>
      </c>
      <c r="L1950" s="223" t="str">
        <f>IFERROR(IF(VLOOKUP($O1950,'APOIO-DESPESAS'!$A$3:$N$962,13,FALSE)="","",VLOOKUP($O1950,'APOIO-DESPESAS'!$A$3:$N$962,13,FALSE)),"")</f>
        <v/>
      </c>
      <c r="M1950" s="223" t="str">
        <f>IFERROR(IF(VLOOKUP($O1950,'APOIO-DESPESAS'!$A$3:$N$962,14,FALSE)="","",VLOOKUP($O1950,'APOIO-DESPESAS'!$A$3:$N$962,14,FALSE)),"")</f>
        <v/>
      </c>
      <c r="O1950" s="223">
        <f t="shared" si="30"/>
        <v>1948</v>
      </c>
    </row>
    <row r="1951" spans="1:15" x14ac:dyDescent="0.25">
      <c r="A1951" s="223" t="str">
        <f>IFERROR(IF(VLOOKUP($O1951,'APOIO-DESPESAS'!$A$3:$N$962,2,FALSE)="","",VLOOKUP($O1951,'APOIO-DESPESAS'!$A$3:$N$962,2,FALSE)),"")</f>
        <v/>
      </c>
      <c r="B1951" s="223" t="str">
        <f>IFERROR(IF(VLOOKUP($O1951,'APOIO-DESPESAS'!$A$3:$N$962,3,FALSE)="","",VLOOKUP($O1951,'APOIO-DESPESAS'!$A$3:$N$962,3,FALSE)),"")</f>
        <v/>
      </c>
      <c r="C1951" s="223" t="str">
        <f>IFERROR(IF(VLOOKUP($O1951,'APOIO-DESPESAS'!$A$3:$N$962,4,FALSE)="","",VLOOKUP($O1951,'APOIO-DESPESAS'!$A$3:$N$962,4,FALSE)),"")</f>
        <v/>
      </c>
      <c r="D1951" s="223" t="str">
        <f>IFERROR(IF(VLOOKUP($O1951,'APOIO-DESPESAS'!$A$3:$N$962,5,FALSE)="","",VLOOKUP($O1951,'APOIO-DESPESAS'!$A$3:$N$962,5,FALSE)),"")</f>
        <v/>
      </c>
      <c r="E1951" s="223" t="str">
        <f>IFERROR(IF(VLOOKUP($O1951,'APOIO-DESPESAS'!$A$3:$N$962,6,FALSE)="","",VLOOKUP($O1951,'APOIO-DESPESAS'!$A$3:$N$962,6,FALSE)),"")</f>
        <v/>
      </c>
      <c r="F1951" s="223" t="str">
        <f>IFERROR(IF(VLOOKUP($O1951,'APOIO-DESPESAS'!$A$3:$N$962,7,FALSE)="","",VLOOKUP($O1951,'APOIO-DESPESAS'!$A$3:$N$962,7,FALSE)),"")</f>
        <v/>
      </c>
      <c r="G1951" s="223" t="str">
        <f>IFERROR(IF(VLOOKUP($O1951,'APOIO-DESPESAS'!$A$3:$N$962,8,FALSE)="","",VLOOKUP($O1951,'APOIO-DESPESAS'!$A$3:$N$962,8,FALSE)),"")</f>
        <v/>
      </c>
      <c r="H1951" s="223" t="str">
        <f>IFERROR(IF(VLOOKUP($O1951,'APOIO-DESPESAS'!$A$3:$N$962,9,FALSE)="","",VLOOKUP($O1951,'APOIO-DESPESAS'!$A$3:$N$962,9,FALSE)),"")</f>
        <v/>
      </c>
      <c r="I1951" s="223" t="str">
        <f>IFERROR(IF(VLOOKUP($O1951,'APOIO-DESPESAS'!$A$3:$N$962,10,FALSE)="","",VLOOKUP($O1951,'APOIO-DESPESAS'!$A$3:$N$962,10,FALSE)),"")</f>
        <v/>
      </c>
      <c r="J1951" s="223" t="str">
        <f>IFERROR(IF(VLOOKUP($O1951,'APOIO-DESPESAS'!$A$3:$N$962,11,FALSE)="","",VLOOKUP($O1951,'APOIO-DESPESAS'!$A$3:$N$962,11,FALSE)),"")</f>
        <v/>
      </c>
      <c r="K1951" s="223" t="str">
        <f>IFERROR(IF(VLOOKUP($O1951,'APOIO-DESPESAS'!$A$3:$N$962,12,FALSE)="","",VLOOKUP($O1951,'APOIO-DESPESAS'!$A$3:$N$962,12,FALSE)),"")</f>
        <v/>
      </c>
      <c r="L1951" s="223" t="str">
        <f>IFERROR(IF(VLOOKUP($O1951,'APOIO-DESPESAS'!$A$3:$N$962,13,FALSE)="","",VLOOKUP($O1951,'APOIO-DESPESAS'!$A$3:$N$962,13,FALSE)),"")</f>
        <v/>
      </c>
      <c r="M1951" s="223" t="str">
        <f>IFERROR(IF(VLOOKUP($O1951,'APOIO-DESPESAS'!$A$3:$N$962,14,FALSE)="","",VLOOKUP($O1951,'APOIO-DESPESAS'!$A$3:$N$962,14,FALSE)),"")</f>
        <v/>
      </c>
      <c r="O1951" s="223">
        <f t="shared" si="30"/>
        <v>1949</v>
      </c>
    </row>
    <row r="1952" spans="1:15" x14ac:dyDescent="0.25">
      <c r="A1952" s="223" t="str">
        <f>IFERROR(IF(VLOOKUP($O1952,'APOIO-DESPESAS'!$A$3:$N$962,2,FALSE)="","",VLOOKUP($O1952,'APOIO-DESPESAS'!$A$3:$N$962,2,FALSE)),"")</f>
        <v/>
      </c>
      <c r="B1952" s="223" t="str">
        <f>IFERROR(IF(VLOOKUP($O1952,'APOIO-DESPESAS'!$A$3:$N$962,3,FALSE)="","",VLOOKUP($O1952,'APOIO-DESPESAS'!$A$3:$N$962,3,FALSE)),"")</f>
        <v/>
      </c>
      <c r="C1952" s="223" t="str">
        <f>IFERROR(IF(VLOOKUP($O1952,'APOIO-DESPESAS'!$A$3:$N$962,4,FALSE)="","",VLOOKUP($O1952,'APOIO-DESPESAS'!$A$3:$N$962,4,FALSE)),"")</f>
        <v/>
      </c>
      <c r="D1952" s="223" t="str">
        <f>IFERROR(IF(VLOOKUP($O1952,'APOIO-DESPESAS'!$A$3:$N$962,5,FALSE)="","",VLOOKUP($O1952,'APOIO-DESPESAS'!$A$3:$N$962,5,FALSE)),"")</f>
        <v/>
      </c>
      <c r="E1952" s="223" t="str">
        <f>IFERROR(IF(VLOOKUP($O1952,'APOIO-DESPESAS'!$A$3:$N$962,6,FALSE)="","",VLOOKUP($O1952,'APOIO-DESPESAS'!$A$3:$N$962,6,FALSE)),"")</f>
        <v/>
      </c>
      <c r="F1952" s="223" t="str">
        <f>IFERROR(IF(VLOOKUP($O1952,'APOIO-DESPESAS'!$A$3:$N$962,7,FALSE)="","",VLOOKUP($O1952,'APOIO-DESPESAS'!$A$3:$N$962,7,FALSE)),"")</f>
        <v/>
      </c>
      <c r="G1952" s="223" t="str">
        <f>IFERROR(IF(VLOOKUP($O1952,'APOIO-DESPESAS'!$A$3:$N$962,8,FALSE)="","",VLOOKUP($O1952,'APOIO-DESPESAS'!$A$3:$N$962,8,FALSE)),"")</f>
        <v/>
      </c>
      <c r="H1952" s="223" t="str">
        <f>IFERROR(IF(VLOOKUP($O1952,'APOIO-DESPESAS'!$A$3:$N$962,9,FALSE)="","",VLOOKUP($O1952,'APOIO-DESPESAS'!$A$3:$N$962,9,FALSE)),"")</f>
        <v/>
      </c>
      <c r="I1952" s="223" t="str">
        <f>IFERROR(IF(VLOOKUP($O1952,'APOIO-DESPESAS'!$A$3:$N$962,10,FALSE)="","",VLOOKUP($O1952,'APOIO-DESPESAS'!$A$3:$N$962,10,FALSE)),"")</f>
        <v/>
      </c>
      <c r="J1952" s="223" t="str">
        <f>IFERROR(IF(VLOOKUP($O1952,'APOIO-DESPESAS'!$A$3:$N$962,11,FALSE)="","",VLOOKUP($O1952,'APOIO-DESPESAS'!$A$3:$N$962,11,FALSE)),"")</f>
        <v/>
      </c>
      <c r="K1952" s="223" t="str">
        <f>IFERROR(IF(VLOOKUP($O1952,'APOIO-DESPESAS'!$A$3:$N$962,12,FALSE)="","",VLOOKUP($O1952,'APOIO-DESPESAS'!$A$3:$N$962,12,FALSE)),"")</f>
        <v/>
      </c>
      <c r="L1952" s="223" t="str">
        <f>IFERROR(IF(VLOOKUP($O1952,'APOIO-DESPESAS'!$A$3:$N$962,13,FALSE)="","",VLOOKUP($O1952,'APOIO-DESPESAS'!$A$3:$N$962,13,FALSE)),"")</f>
        <v/>
      </c>
      <c r="M1952" s="223" t="str">
        <f>IFERROR(IF(VLOOKUP($O1952,'APOIO-DESPESAS'!$A$3:$N$962,14,FALSE)="","",VLOOKUP($O1952,'APOIO-DESPESAS'!$A$3:$N$962,14,FALSE)),"")</f>
        <v/>
      </c>
      <c r="O1952" s="223">
        <f t="shared" si="30"/>
        <v>1950</v>
      </c>
    </row>
    <row r="1953" spans="1:15" x14ac:dyDescent="0.25">
      <c r="A1953" s="223" t="str">
        <f>IFERROR(IF(VLOOKUP($O1953,'APOIO-DESPESAS'!$A$3:$N$962,2,FALSE)="","",VLOOKUP($O1953,'APOIO-DESPESAS'!$A$3:$N$962,2,FALSE)),"")</f>
        <v/>
      </c>
      <c r="B1953" s="223" t="str">
        <f>IFERROR(IF(VLOOKUP($O1953,'APOIO-DESPESAS'!$A$3:$N$962,3,FALSE)="","",VLOOKUP($O1953,'APOIO-DESPESAS'!$A$3:$N$962,3,FALSE)),"")</f>
        <v/>
      </c>
      <c r="C1953" s="223" t="str">
        <f>IFERROR(IF(VLOOKUP($O1953,'APOIO-DESPESAS'!$A$3:$N$962,4,FALSE)="","",VLOOKUP($O1953,'APOIO-DESPESAS'!$A$3:$N$962,4,FALSE)),"")</f>
        <v/>
      </c>
      <c r="D1953" s="223" t="str">
        <f>IFERROR(IF(VLOOKUP($O1953,'APOIO-DESPESAS'!$A$3:$N$962,5,FALSE)="","",VLOOKUP($O1953,'APOIO-DESPESAS'!$A$3:$N$962,5,FALSE)),"")</f>
        <v/>
      </c>
      <c r="E1953" s="223" t="str">
        <f>IFERROR(IF(VLOOKUP($O1953,'APOIO-DESPESAS'!$A$3:$N$962,6,FALSE)="","",VLOOKUP($O1953,'APOIO-DESPESAS'!$A$3:$N$962,6,FALSE)),"")</f>
        <v/>
      </c>
      <c r="F1953" s="223" t="str">
        <f>IFERROR(IF(VLOOKUP($O1953,'APOIO-DESPESAS'!$A$3:$N$962,7,FALSE)="","",VLOOKUP($O1953,'APOIO-DESPESAS'!$A$3:$N$962,7,FALSE)),"")</f>
        <v/>
      </c>
      <c r="G1953" s="223" t="str">
        <f>IFERROR(IF(VLOOKUP($O1953,'APOIO-DESPESAS'!$A$3:$N$962,8,FALSE)="","",VLOOKUP($O1953,'APOIO-DESPESAS'!$A$3:$N$962,8,FALSE)),"")</f>
        <v/>
      </c>
      <c r="H1953" s="223" t="str">
        <f>IFERROR(IF(VLOOKUP($O1953,'APOIO-DESPESAS'!$A$3:$N$962,9,FALSE)="","",VLOOKUP($O1953,'APOIO-DESPESAS'!$A$3:$N$962,9,FALSE)),"")</f>
        <v/>
      </c>
      <c r="I1953" s="223" t="str">
        <f>IFERROR(IF(VLOOKUP($O1953,'APOIO-DESPESAS'!$A$3:$N$962,10,FALSE)="","",VLOOKUP($O1953,'APOIO-DESPESAS'!$A$3:$N$962,10,FALSE)),"")</f>
        <v/>
      </c>
      <c r="J1953" s="223" t="str">
        <f>IFERROR(IF(VLOOKUP($O1953,'APOIO-DESPESAS'!$A$3:$N$962,11,FALSE)="","",VLOOKUP($O1953,'APOIO-DESPESAS'!$A$3:$N$962,11,FALSE)),"")</f>
        <v/>
      </c>
      <c r="K1953" s="223" t="str">
        <f>IFERROR(IF(VLOOKUP($O1953,'APOIO-DESPESAS'!$A$3:$N$962,12,FALSE)="","",VLOOKUP($O1953,'APOIO-DESPESAS'!$A$3:$N$962,12,FALSE)),"")</f>
        <v/>
      </c>
      <c r="L1953" s="223" t="str">
        <f>IFERROR(IF(VLOOKUP($O1953,'APOIO-DESPESAS'!$A$3:$N$962,13,FALSE)="","",VLOOKUP($O1953,'APOIO-DESPESAS'!$A$3:$N$962,13,FALSE)),"")</f>
        <v/>
      </c>
      <c r="M1953" s="223" t="str">
        <f>IFERROR(IF(VLOOKUP($O1953,'APOIO-DESPESAS'!$A$3:$N$962,14,FALSE)="","",VLOOKUP($O1953,'APOIO-DESPESAS'!$A$3:$N$962,14,FALSE)),"")</f>
        <v/>
      </c>
      <c r="O1953" s="223">
        <f t="shared" si="30"/>
        <v>1951</v>
      </c>
    </row>
    <row r="1954" spans="1:15" x14ac:dyDescent="0.25">
      <c r="A1954" s="223" t="str">
        <f>IFERROR(IF(VLOOKUP($O1954,'APOIO-DESPESAS'!$A$3:$N$962,2,FALSE)="","",VLOOKUP($O1954,'APOIO-DESPESAS'!$A$3:$N$962,2,FALSE)),"")</f>
        <v/>
      </c>
      <c r="B1954" s="223" t="str">
        <f>IFERROR(IF(VLOOKUP($O1954,'APOIO-DESPESAS'!$A$3:$N$962,3,FALSE)="","",VLOOKUP($O1954,'APOIO-DESPESAS'!$A$3:$N$962,3,FALSE)),"")</f>
        <v/>
      </c>
      <c r="C1954" s="223" t="str">
        <f>IFERROR(IF(VLOOKUP($O1954,'APOIO-DESPESAS'!$A$3:$N$962,4,FALSE)="","",VLOOKUP($O1954,'APOIO-DESPESAS'!$A$3:$N$962,4,FALSE)),"")</f>
        <v/>
      </c>
      <c r="D1954" s="223" t="str">
        <f>IFERROR(IF(VLOOKUP($O1954,'APOIO-DESPESAS'!$A$3:$N$962,5,FALSE)="","",VLOOKUP($O1954,'APOIO-DESPESAS'!$A$3:$N$962,5,FALSE)),"")</f>
        <v/>
      </c>
      <c r="E1954" s="223" t="str">
        <f>IFERROR(IF(VLOOKUP($O1954,'APOIO-DESPESAS'!$A$3:$N$962,6,FALSE)="","",VLOOKUP($O1954,'APOIO-DESPESAS'!$A$3:$N$962,6,FALSE)),"")</f>
        <v/>
      </c>
      <c r="F1954" s="223" t="str">
        <f>IFERROR(IF(VLOOKUP($O1954,'APOIO-DESPESAS'!$A$3:$N$962,7,FALSE)="","",VLOOKUP($O1954,'APOIO-DESPESAS'!$A$3:$N$962,7,FALSE)),"")</f>
        <v/>
      </c>
      <c r="G1954" s="223" t="str">
        <f>IFERROR(IF(VLOOKUP($O1954,'APOIO-DESPESAS'!$A$3:$N$962,8,FALSE)="","",VLOOKUP($O1954,'APOIO-DESPESAS'!$A$3:$N$962,8,FALSE)),"")</f>
        <v/>
      </c>
      <c r="H1954" s="223" t="str">
        <f>IFERROR(IF(VLOOKUP($O1954,'APOIO-DESPESAS'!$A$3:$N$962,9,FALSE)="","",VLOOKUP($O1954,'APOIO-DESPESAS'!$A$3:$N$962,9,FALSE)),"")</f>
        <v/>
      </c>
      <c r="I1954" s="223" t="str">
        <f>IFERROR(IF(VLOOKUP($O1954,'APOIO-DESPESAS'!$A$3:$N$962,10,FALSE)="","",VLOOKUP($O1954,'APOIO-DESPESAS'!$A$3:$N$962,10,FALSE)),"")</f>
        <v/>
      </c>
      <c r="J1954" s="223" t="str">
        <f>IFERROR(IF(VLOOKUP($O1954,'APOIO-DESPESAS'!$A$3:$N$962,11,FALSE)="","",VLOOKUP($O1954,'APOIO-DESPESAS'!$A$3:$N$962,11,FALSE)),"")</f>
        <v/>
      </c>
      <c r="K1954" s="223" t="str">
        <f>IFERROR(IF(VLOOKUP($O1954,'APOIO-DESPESAS'!$A$3:$N$962,12,FALSE)="","",VLOOKUP($O1954,'APOIO-DESPESAS'!$A$3:$N$962,12,FALSE)),"")</f>
        <v/>
      </c>
      <c r="L1954" s="223" t="str">
        <f>IFERROR(IF(VLOOKUP($O1954,'APOIO-DESPESAS'!$A$3:$N$962,13,FALSE)="","",VLOOKUP($O1954,'APOIO-DESPESAS'!$A$3:$N$962,13,FALSE)),"")</f>
        <v/>
      </c>
      <c r="M1954" s="223" t="str">
        <f>IFERROR(IF(VLOOKUP($O1954,'APOIO-DESPESAS'!$A$3:$N$962,14,FALSE)="","",VLOOKUP($O1954,'APOIO-DESPESAS'!$A$3:$N$962,14,FALSE)),"")</f>
        <v/>
      </c>
      <c r="O1954" s="223">
        <f t="shared" si="30"/>
        <v>1952</v>
      </c>
    </row>
    <row r="1955" spans="1:15" x14ac:dyDescent="0.25">
      <c r="A1955" s="223" t="str">
        <f>IFERROR(IF(VLOOKUP($O1955,'APOIO-DESPESAS'!$A$3:$N$962,2,FALSE)="","",VLOOKUP($O1955,'APOIO-DESPESAS'!$A$3:$N$962,2,FALSE)),"")</f>
        <v/>
      </c>
      <c r="B1955" s="223" t="str">
        <f>IFERROR(IF(VLOOKUP($O1955,'APOIO-DESPESAS'!$A$3:$N$962,3,FALSE)="","",VLOOKUP($O1955,'APOIO-DESPESAS'!$A$3:$N$962,3,FALSE)),"")</f>
        <v/>
      </c>
      <c r="C1955" s="223" t="str">
        <f>IFERROR(IF(VLOOKUP($O1955,'APOIO-DESPESAS'!$A$3:$N$962,4,FALSE)="","",VLOOKUP($O1955,'APOIO-DESPESAS'!$A$3:$N$962,4,FALSE)),"")</f>
        <v/>
      </c>
      <c r="D1955" s="223" t="str">
        <f>IFERROR(IF(VLOOKUP($O1955,'APOIO-DESPESAS'!$A$3:$N$962,5,FALSE)="","",VLOOKUP($O1955,'APOIO-DESPESAS'!$A$3:$N$962,5,FALSE)),"")</f>
        <v/>
      </c>
      <c r="E1955" s="223" t="str">
        <f>IFERROR(IF(VLOOKUP($O1955,'APOIO-DESPESAS'!$A$3:$N$962,6,FALSE)="","",VLOOKUP($O1955,'APOIO-DESPESAS'!$A$3:$N$962,6,FALSE)),"")</f>
        <v/>
      </c>
      <c r="F1955" s="223" t="str">
        <f>IFERROR(IF(VLOOKUP($O1955,'APOIO-DESPESAS'!$A$3:$N$962,7,FALSE)="","",VLOOKUP($O1955,'APOIO-DESPESAS'!$A$3:$N$962,7,FALSE)),"")</f>
        <v/>
      </c>
      <c r="G1955" s="223" t="str">
        <f>IFERROR(IF(VLOOKUP($O1955,'APOIO-DESPESAS'!$A$3:$N$962,8,FALSE)="","",VLOOKUP($O1955,'APOIO-DESPESAS'!$A$3:$N$962,8,FALSE)),"")</f>
        <v/>
      </c>
      <c r="H1955" s="223" t="str">
        <f>IFERROR(IF(VLOOKUP($O1955,'APOIO-DESPESAS'!$A$3:$N$962,9,FALSE)="","",VLOOKUP($O1955,'APOIO-DESPESAS'!$A$3:$N$962,9,FALSE)),"")</f>
        <v/>
      </c>
      <c r="I1955" s="223" t="str">
        <f>IFERROR(IF(VLOOKUP($O1955,'APOIO-DESPESAS'!$A$3:$N$962,10,FALSE)="","",VLOOKUP($O1955,'APOIO-DESPESAS'!$A$3:$N$962,10,FALSE)),"")</f>
        <v/>
      </c>
      <c r="J1955" s="223" t="str">
        <f>IFERROR(IF(VLOOKUP($O1955,'APOIO-DESPESAS'!$A$3:$N$962,11,FALSE)="","",VLOOKUP($O1955,'APOIO-DESPESAS'!$A$3:$N$962,11,FALSE)),"")</f>
        <v/>
      </c>
      <c r="K1955" s="223" t="str">
        <f>IFERROR(IF(VLOOKUP($O1955,'APOIO-DESPESAS'!$A$3:$N$962,12,FALSE)="","",VLOOKUP($O1955,'APOIO-DESPESAS'!$A$3:$N$962,12,FALSE)),"")</f>
        <v/>
      </c>
      <c r="L1955" s="223" t="str">
        <f>IFERROR(IF(VLOOKUP($O1955,'APOIO-DESPESAS'!$A$3:$N$962,13,FALSE)="","",VLOOKUP($O1955,'APOIO-DESPESAS'!$A$3:$N$962,13,FALSE)),"")</f>
        <v/>
      </c>
      <c r="M1955" s="223" t="str">
        <f>IFERROR(IF(VLOOKUP($O1955,'APOIO-DESPESAS'!$A$3:$N$962,14,FALSE)="","",VLOOKUP($O1955,'APOIO-DESPESAS'!$A$3:$N$962,14,FALSE)),"")</f>
        <v/>
      </c>
      <c r="O1955" s="223">
        <f t="shared" si="30"/>
        <v>1953</v>
      </c>
    </row>
    <row r="1956" spans="1:15" x14ac:dyDescent="0.25">
      <c r="A1956" s="223" t="str">
        <f>IFERROR(IF(VLOOKUP($O1956,'APOIO-DESPESAS'!$A$3:$N$962,2,FALSE)="","",VLOOKUP($O1956,'APOIO-DESPESAS'!$A$3:$N$962,2,FALSE)),"")</f>
        <v/>
      </c>
      <c r="B1956" s="223" t="str">
        <f>IFERROR(IF(VLOOKUP($O1956,'APOIO-DESPESAS'!$A$3:$N$962,3,FALSE)="","",VLOOKUP($O1956,'APOIO-DESPESAS'!$A$3:$N$962,3,FALSE)),"")</f>
        <v/>
      </c>
      <c r="C1956" s="223" t="str">
        <f>IFERROR(IF(VLOOKUP($O1956,'APOIO-DESPESAS'!$A$3:$N$962,4,FALSE)="","",VLOOKUP($O1956,'APOIO-DESPESAS'!$A$3:$N$962,4,FALSE)),"")</f>
        <v/>
      </c>
      <c r="D1956" s="223" t="str">
        <f>IFERROR(IF(VLOOKUP($O1956,'APOIO-DESPESAS'!$A$3:$N$962,5,FALSE)="","",VLOOKUP($O1956,'APOIO-DESPESAS'!$A$3:$N$962,5,FALSE)),"")</f>
        <v/>
      </c>
      <c r="E1956" s="223" t="str">
        <f>IFERROR(IF(VLOOKUP($O1956,'APOIO-DESPESAS'!$A$3:$N$962,6,FALSE)="","",VLOOKUP($O1956,'APOIO-DESPESAS'!$A$3:$N$962,6,FALSE)),"")</f>
        <v/>
      </c>
      <c r="F1956" s="223" t="str">
        <f>IFERROR(IF(VLOOKUP($O1956,'APOIO-DESPESAS'!$A$3:$N$962,7,FALSE)="","",VLOOKUP($O1956,'APOIO-DESPESAS'!$A$3:$N$962,7,FALSE)),"")</f>
        <v/>
      </c>
      <c r="G1956" s="223" t="str">
        <f>IFERROR(IF(VLOOKUP($O1956,'APOIO-DESPESAS'!$A$3:$N$962,8,FALSE)="","",VLOOKUP($O1956,'APOIO-DESPESAS'!$A$3:$N$962,8,FALSE)),"")</f>
        <v/>
      </c>
      <c r="H1956" s="223" t="str">
        <f>IFERROR(IF(VLOOKUP($O1956,'APOIO-DESPESAS'!$A$3:$N$962,9,FALSE)="","",VLOOKUP($O1956,'APOIO-DESPESAS'!$A$3:$N$962,9,FALSE)),"")</f>
        <v/>
      </c>
      <c r="I1956" s="223" t="str">
        <f>IFERROR(IF(VLOOKUP($O1956,'APOIO-DESPESAS'!$A$3:$N$962,10,FALSE)="","",VLOOKUP($O1956,'APOIO-DESPESAS'!$A$3:$N$962,10,FALSE)),"")</f>
        <v/>
      </c>
      <c r="J1956" s="223" t="str">
        <f>IFERROR(IF(VLOOKUP($O1956,'APOIO-DESPESAS'!$A$3:$N$962,11,FALSE)="","",VLOOKUP($O1956,'APOIO-DESPESAS'!$A$3:$N$962,11,FALSE)),"")</f>
        <v/>
      </c>
      <c r="K1956" s="223" t="str">
        <f>IFERROR(IF(VLOOKUP($O1956,'APOIO-DESPESAS'!$A$3:$N$962,12,FALSE)="","",VLOOKUP($O1956,'APOIO-DESPESAS'!$A$3:$N$962,12,FALSE)),"")</f>
        <v/>
      </c>
      <c r="L1956" s="223" t="str">
        <f>IFERROR(IF(VLOOKUP($O1956,'APOIO-DESPESAS'!$A$3:$N$962,13,FALSE)="","",VLOOKUP($O1956,'APOIO-DESPESAS'!$A$3:$N$962,13,FALSE)),"")</f>
        <v/>
      </c>
      <c r="M1956" s="223" t="str">
        <f>IFERROR(IF(VLOOKUP($O1956,'APOIO-DESPESAS'!$A$3:$N$962,14,FALSE)="","",VLOOKUP($O1956,'APOIO-DESPESAS'!$A$3:$N$962,14,FALSE)),"")</f>
        <v/>
      </c>
      <c r="O1956" s="223">
        <f t="shared" si="30"/>
        <v>1954</v>
      </c>
    </row>
    <row r="1957" spans="1:15" x14ac:dyDescent="0.25">
      <c r="A1957" s="223" t="str">
        <f>IFERROR(IF(VLOOKUP($O1957,'APOIO-DESPESAS'!$A$3:$N$962,2,FALSE)="","",VLOOKUP($O1957,'APOIO-DESPESAS'!$A$3:$N$962,2,FALSE)),"")</f>
        <v/>
      </c>
      <c r="B1957" s="223" t="str">
        <f>IFERROR(IF(VLOOKUP($O1957,'APOIO-DESPESAS'!$A$3:$N$962,3,FALSE)="","",VLOOKUP($O1957,'APOIO-DESPESAS'!$A$3:$N$962,3,FALSE)),"")</f>
        <v/>
      </c>
      <c r="C1957" s="223" t="str">
        <f>IFERROR(IF(VLOOKUP($O1957,'APOIO-DESPESAS'!$A$3:$N$962,4,FALSE)="","",VLOOKUP($O1957,'APOIO-DESPESAS'!$A$3:$N$962,4,FALSE)),"")</f>
        <v/>
      </c>
      <c r="D1957" s="223" t="str">
        <f>IFERROR(IF(VLOOKUP($O1957,'APOIO-DESPESAS'!$A$3:$N$962,5,FALSE)="","",VLOOKUP($O1957,'APOIO-DESPESAS'!$A$3:$N$962,5,FALSE)),"")</f>
        <v/>
      </c>
      <c r="E1957" s="223" t="str">
        <f>IFERROR(IF(VLOOKUP($O1957,'APOIO-DESPESAS'!$A$3:$N$962,6,FALSE)="","",VLOOKUP($O1957,'APOIO-DESPESAS'!$A$3:$N$962,6,FALSE)),"")</f>
        <v/>
      </c>
      <c r="F1957" s="223" t="str">
        <f>IFERROR(IF(VLOOKUP($O1957,'APOIO-DESPESAS'!$A$3:$N$962,7,FALSE)="","",VLOOKUP($O1957,'APOIO-DESPESAS'!$A$3:$N$962,7,FALSE)),"")</f>
        <v/>
      </c>
      <c r="G1957" s="223" t="str">
        <f>IFERROR(IF(VLOOKUP($O1957,'APOIO-DESPESAS'!$A$3:$N$962,8,FALSE)="","",VLOOKUP($O1957,'APOIO-DESPESAS'!$A$3:$N$962,8,FALSE)),"")</f>
        <v/>
      </c>
      <c r="H1957" s="223" t="str">
        <f>IFERROR(IF(VLOOKUP($O1957,'APOIO-DESPESAS'!$A$3:$N$962,9,FALSE)="","",VLOOKUP($O1957,'APOIO-DESPESAS'!$A$3:$N$962,9,FALSE)),"")</f>
        <v/>
      </c>
      <c r="I1957" s="223" t="str">
        <f>IFERROR(IF(VLOOKUP($O1957,'APOIO-DESPESAS'!$A$3:$N$962,10,FALSE)="","",VLOOKUP($O1957,'APOIO-DESPESAS'!$A$3:$N$962,10,FALSE)),"")</f>
        <v/>
      </c>
      <c r="J1957" s="223" t="str">
        <f>IFERROR(IF(VLOOKUP($O1957,'APOIO-DESPESAS'!$A$3:$N$962,11,FALSE)="","",VLOOKUP($O1957,'APOIO-DESPESAS'!$A$3:$N$962,11,FALSE)),"")</f>
        <v/>
      </c>
      <c r="K1957" s="223" t="str">
        <f>IFERROR(IF(VLOOKUP($O1957,'APOIO-DESPESAS'!$A$3:$N$962,12,FALSE)="","",VLOOKUP($O1957,'APOIO-DESPESAS'!$A$3:$N$962,12,FALSE)),"")</f>
        <v/>
      </c>
      <c r="L1957" s="223" t="str">
        <f>IFERROR(IF(VLOOKUP($O1957,'APOIO-DESPESAS'!$A$3:$N$962,13,FALSE)="","",VLOOKUP($O1957,'APOIO-DESPESAS'!$A$3:$N$962,13,FALSE)),"")</f>
        <v/>
      </c>
      <c r="M1957" s="223" t="str">
        <f>IFERROR(IF(VLOOKUP($O1957,'APOIO-DESPESAS'!$A$3:$N$962,14,FALSE)="","",VLOOKUP($O1957,'APOIO-DESPESAS'!$A$3:$N$962,14,FALSE)),"")</f>
        <v/>
      </c>
      <c r="O1957" s="223">
        <f t="shared" si="30"/>
        <v>1955</v>
      </c>
    </row>
    <row r="1958" spans="1:15" x14ac:dyDescent="0.25">
      <c r="A1958" s="223" t="str">
        <f>IFERROR(IF(VLOOKUP($O1958,'APOIO-DESPESAS'!$A$3:$N$962,2,FALSE)="","",VLOOKUP($O1958,'APOIO-DESPESAS'!$A$3:$N$962,2,FALSE)),"")</f>
        <v/>
      </c>
      <c r="B1958" s="223" t="str">
        <f>IFERROR(IF(VLOOKUP($O1958,'APOIO-DESPESAS'!$A$3:$N$962,3,FALSE)="","",VLOOKUP($O1958,'APOIO-DESPESAS'!$A$3:$N$962,3,FALSE)),"")</f>
        <v/>
      </c>
      <c r="C1958" s="223" t="str">
        <f>IFERROR(IF(VLOOKUP($O1958,'APOIO-DESPESAS'!$A$3:$N$962,4,FALSE)="","",VLOOKUP($O1958,'APOIO-DESPESAS'!$A$3:$N$962,4,FALSE)),"")</f>
        <v/>
      </c>
      <c r="D1958" s="223" t="str">
        <f>IFERROR(IF(VLOOKUP($O1958,'APOIO-DESPESAS'!$A$3:$N$962,5,FALSE)="","",VLOOKUP($O1958,'APOIO-DESPESAS'!$A$3:$N$962,5,FALSE)),"")</f>
        <v/>
      </c>
      <c r="E1958" s="223" t="str">
        <f>IFERROR(IF(VLOOKUP($O1958,'APOIO-DESPESAS'!$A$3:$N$962,6,FALSE)="","",VLOOKUP($O1958,'APOIO-DESPESAS'!$A$3:$N$962,6,FALSE)),"")</f>
        <v/>
      </c>
      <c r="F1958" s="223" t="str">
        <f>IFERROR(IF(VLOOKUP($O1958,'APOIO-DESPESAS'!$A$3:$N$962,7,FALSE)="","",VLOOKUP($O1958,'APOIO-DESPESAS'!$A$3:$N$962,7,FALSE)),"")</f>
        <v/>
      </c>
      <c r="G1958" s="223" t="str">
        <f>IFERROR(IF(VLOOKUP($O1958,'APOIO-DESPESAS'!$A$3:$N$962,8,FALSE)="","",VLOOKUP($O1958,'APOIO-DESPESAS'!$A$3:$N$962,8,FALSE)),"")</f>
        <v/>
      </c>
      <c r="H1958" s="223" t="str">
        <f>IFERROR(IF(VLOOKUP($O1958,'APOIO-DESPESAS'!$A$3:$N$962,9,FALSE)="","",VLOOKUP($O1958,'APOIO-DESPESAS'!$A$3:$N$962,9,FALSE)),"")</f>
        <v/>
      </c>
      <c r="I1958" s="223" t="str">
        <f>IFERROR(IF(VLOOKUP($O1958,'APOIO-DESPESAS'!$A$3:$N$962,10,FALSE)="","",VLOOKUP($O1958,'APOIO-DESPESAS'!$A$3:$N$962,10,FALSE)),"")</f>
        <v/>
      </c>
      <c r="J1958" s="223" t="str">
        <f>IFERROR(IF(VLOOKUP($O1958,'APOIO-DESPESAS'!$A$3:$N$962,11,FALSE)="","",VLOOKUP($O1958,'APOIO-DESPESAS'!$A$3:$N$962,11,FALSE)),"")</f>
        <v/>
      </c>
      <c r="K1958" s="223" t="str">
        <f>IFERROR(IF(VLOOKUP($O1958,'APOIO-DESPESAS'!$A$3:$N$962,12,FALSE)="","",VLOOKUP($O1958,'APOIO-DESPESAS'!$A$3:$N$962,12,FALSE)),"")</f>
        <v/>
      </c>
      <c r="L1958" s="223" t="str">
        <f>IFERROR(IF(VLOOKUP($O1958,'APOIO-DESPESAS'!$A$3:$N$962,13,FALSE)="","",VLOOKUP($O1958,'APOIO-DESPESAS'!$A$3:$N$962,13,FALSE)),"")</f>
        <v/>
      </c>
      <c r="M1958" s="223" t="str">
        <f>IFERROR(IF(VLOOKUP($O1958,'APOIO-DESPESAS'!$A$3:$N$962,14,FALSE)="","",VLOOKUP($O1958,'APOIO-DESPESAS'!$A$3:$N$962,14,FALSE)),"")</f>
        <v/>
      </c>
      <c r="O1958" s="223">
        <f t="shared" si="30"/>
        <v>1956</v>
      </c>
    </row>
    <row r="1959" spans="1:15" x14ac:dyDescent="0.25">
      <c r="A1959" s="223" t="str">
        <f>IFERROR(IF(VLOOKUP($O1959,'APOIO-DESPESAS'!$A$3:$N$962,2,FALSE)="","",VLOOKUP($O1959,'APOIO-DESPESAS'!$A$3:$N$962,2,FALSE)),"")</f>
        <v/>
      </c>
      <c r="B1959" s="223" t="str">
        <f>IFERROR(IF(VLOOKUP($O1959,'APOIO-DESPESAS'!$A$3:$N$962,3,FALSE)="","",VLOOKUP($O1959,'APOIO-DESPESAS'!$A$3:$N$962,3,FALSE)),"")</f>
        <v/>
      </c>
      <c r="C1959" s="223" t="str">
        <f>IFERROR(IF(VLOOKUP($O1959,'APOIO-DESPESAS'!$A$3:$N$962,4,FALSE)="","",VLOOKUP($O1959,'APOIO-DESPESAS'!$A$3:$N$962,4,FALSE)),"")</f>
        <v/>
      </c>
      <c r="D1959" s="223" t="str">
        <f>IFERROR(IF(VLOOKUP($O1959,'APOIO-DESPESAS'!$A$3:$N$962,5,FALSE)="","",VLOOKUP($O1959,'APOIO-DESPESAS'!$A$3:$N$962,5,FALSE)),"")</f>
        <v/>
      </c>
      <c r="E1959" s="223" t="str">
        <f>IFERROR(IF(VLOOKUP($O1959,'APOIO-DESPESAS'!$A$3:$N$962,6,FALSE)="","",VLOOKUP($O1959,'APOIO-DESPESAS'!$A$3:$N$962,6,FALSE)),"")</f>
        <v/>
      </c>
      <c r="F1959" s="223" t="str">
        <f>IFERROR(IF(VLOOKUP($O1959,'APOIO-DESPESAS'!$A$3:$N$962,7,FALSE)="","",VLOOKUP($O1959,'APOIO-DESPESAS'!$A$3:$N$962,7,FALSE)),"")</f>
        <v/>
      </c>
      <c r="G1959" s="223" t="str">
        <f>IFERROR(IF(VLOOKUP($O1959,'APOIO-DESPESAS'!$A$3:$N$962,8,FALSE)="","",VLOOKUP($O1959,'APOIO-DESPESAS'!$A$3:$N$962,8,FALSE)),"")</f>
        <v/>
      </c>
      <c r="H1959" s="223" t="str">
        <f>IFERROR(IF(VLOOKUP($O1959,'APOIO-DESPESAS'!$A$3:$N$962,9,FALSE)="","",VLOOKUP($O1959,'APOIO-DESPESAS'!$A$3:$N$962,9,FALSE)),"")</f>
        <v/>
      </c>
      <c r="I1959" s="223" t="str">
        <f>IFERROR(IF(VLOOKUP($O1959,'APOIO-DESPESAS'!$A$3:$N$962,10,FALSE)="","",VLOOKUP($O1959,'APOIO-DESPESAS'!$A$3:$N$962,10,FALSE)),"")</f>
        <v/>
      </c>
      <c r="J1959" s="223" t="str">
        <f>IFERROR(IF(VLOOKUP($O1959,'APOIO-DESPESAS'!$A$3:$N$962,11,FALSE)="","",VLOOKUP($O1959,'APOIO-DESPESAS'!$A$3:$N$962,11,FALSE)),"")</f>
        <v/>
      </c>
      <c r="K1959" s="223" t="str">
        <f>IFERROR(IF(VLOOKUP($O1959,'APOIO-DESPESAS'!$A$3:$N$962,12,FALSE)="","",VLOOKUP($O1959,'APOIO-DESPESAS'!$A$3:$N$962,12,FALSE)),"")</f>
        <v/>
      </c>
      <c r="L1959" s="223" t="str">
        <f>IFERROR(IF(VLOOKUP($O1959,'APOIO-DESPESAS'!$A$3:$N$962,13,FALSE)="","",VLOOKUP($O1959,'APOIO-DESPESAS'!$A$3:$N$962,13,FALSE)),"")</f>
        <v/>
      </c>
      <c r="M1959" s="223" t="str">
        <f>IFERROR(IF(VLOOKUP($O1959,'APOIO-DESPESAS'!$A$3:$N$962,14,FALSE)="","",VLOOKUP($O1959,'APOIO-DESPESAS'!$A$3:$N$962,14,FALSE)),"")</f>
        <v/>
      </c>
      <c r="O1959" s="223">
        <f t="shared" si="30"/>
        <v>1957</v>
      </c>
    </row>
    <row r="1960" spans="1:15" x14ac:dyDescent="0.25">
      <c r="A1960" s="223" t="str">
        <f>IFERROR(IF(VLOOKUP($O1960,'APOIO-DESPESAS'!$A$3:$N$962,2,FALSE)="","",VLOOKUP($O1960,'APOIO-DESPESAS'!$A$3:$N$962,2,FALSE)),"")</f>
        <v/>
      </c>
      <c r="B1960" s="223" t="str">
        <f>IFERROR(IF(VLOOKUP($O1960,'APOIO-DESPESAS'!$A$3:$N$962,3,FALSE)="","",VLOOKUP($O1960,'APOIO-DESPESAS'!$A$3:$N$962,3,FALSE)),"")</f>
        <v/>
      </c>
      <c r="C1960" s="223" t="str">
        <f>IFERROR(IF(VLOOKUP($O1960,'APOIO-DESPESAS'!$A$3:$N$962,4,FALSE)="","",VLOOKUP($O1960,'APOIO-DESPESAS'!$A$3:$N$962,4,FALSE)),"")</f>
        <v/>
      </c>
      <c r="D1960" s="223" t="str">
        <f>IFERROR(IF(VLOOKUP($O1960,'APOIO-DESPESAS'!$A$3:$N$962,5,FALSE)="","",VLOOKUP($O1960,'APOIO-DESPESAS'!$A$3:$N$962,5,FALSE)),"")</f>
        <v/>
      </c>
      <c r="E1960" s="223" t="str">
        <f>IFERROR(IF(VLOOKUP($O1960,'APOIO-DESPESAS'!$A$3:$N$962,6,FALSE)="","",VLOOKUP($O1960,'APOIO-DESPESAS'!$A$3:$N$962,6,FALSE)),"")</f>
        <v/>
      </c>
      <c r="F1960" s="223" t="str">
        <f>IFERROR(IF(VLOOKUP($O1960,'APOIO-DESPESAS'!$A$3:$N$962,7,FALSE)="","",VLOOKUP($O1960,'APOIO-DESPESAS'!$A$3:$N$962,7,FALSE)),"")</f>
        <v/>
      </c>
      <c r="G1960" s="223" t="str">
        <f>IFERROR(IF(VLOOKUP($O1960,'APOIO-DESPESAS'!$A$3:$N$962,8,FALSE)="","",VLOOKUP($O1960,'APOIO-DESPESAS'!$A$3:$N$962,8,FALSE)),"")</f>
        <v/>
      </c>
      <c r="H1960" s="223" t="str">
        <f>IFERROR(IF(VLOOKUP($O1960,'APOIO-DESPESAS'!$A$3:$N$962,9,FALSE)="","",VLOOKUP($O1960,'APOIO-DESPESAS'!$A$3:$N$962,9,FALSE)),"")</f>
        <v/>
      </c>
      <c r="I1960" s="223" t="str">
        <f>IFERROR(IF(VLOOKUP($O1960,'APOIO-DESPESAS'!$A$3:$N$962,10,FALSE)="","",VLOOKUP($O1960,'APOIO-DESPESAS'!$A$3:$N$962,10,FALSE)),"")</f>
        <v/>
      </c>
      <c r="J1960" s="223" t="str">
        <f>IFERROR(IF(VLOOKUP($O1960,'APOIO-DESPESAS'!$A$3:$N$962,11,FALSE)="","",VLOOKUP($O1960,'APOIO-DESPESAS'!$A$3:$N$962,11,FALSE)),"")</f>
        <v/>
      </c>
      <c r="K1960" s="223" t="str">
        <f>IFERROR(IF(VLOOKUP($O1960,'APOIO-DESPESAS'!$A$3:$N$962,12,FALSE)="","",VLOOKUP($O1960,'APOIO-DESPESAS'!$A$3:$N$962,12,FALSE)),"")</f>
        <v/>
      </c>
      <c r="L1960" s="223" t="str">
        <f>IFERROR(IF(VLOOKUP($O1960,'APOIO-DESPESAS'!$A$3:$N$962,13,FALSE)="","",VLOOKUP($O1960,'APOIO-DESPESAS'!$A$3:$N$962,13,FALSE)),"")</f>
        <v/>
      </c>
      <c r="M1960" s="223" t="str">
        <f>IFERROR(IF(VLOOKUP($O1960,'APOIO-DESPESAS'!$A$3:$N$962,14,FALSE)="","",VLOOKUP($O1960,'APOIO-DESPESAS'!$A$3:$N$962,14,FALSE)),"")</f>
        <v/>
      </c>
      <c r="O1960" s="223">
        <f t="shared" si="30"/>
        <v>1958</v>
      </c>
    </row>
    <row r="1961" spans="1:15" x14ac:dyDescent="0.25">
      <c r="A1961" s="223" t="str">
        <f>IFERROR(IF(VLOOKUP($O1961,'APOIO-DESPESAS'!$A$3:$N$962,2,FALSE)="","",VLOOKUP($O1961,'APOIO-DESPESAS'!$A$3:$N$962,2,FALSE)),"")</f>
        <v/>
      </c>
      <c r="B1961" s="223" t="str">
        <f>IFERROR(IF(VLOOKUP($O1961,'APOIO-DESPESAS'!$A$3:$N$962,3,FALSE)="","",VLOOKUP($O1961,'APOIO-DESPESAS'!$A$3:$N$962,3,FALSE)),"")</f>
        <v/>
      </c>
      <c r="C1961" s="223" t="str">
        <f>IFERROR(IF(VLOOKUP($O1961,'APOIO-DESPESAS'!$A$3:$N$962,4,FALSE)="","",VLOOKUP($O1961,'APOIO-DESPESAS'!$A$3:$N$962,4,FALSE)),"")</f>
        <v/>
      </c>
      <c r="D1961" s="223" t="str">
        <f>IFERROR(IF(VLOOKUP($O1961,'APOIO-DESPESAS'!$A$3:$N$962,5,FALSE)="","",VLOOKUP($O1961,'APOIO-DESPESAS'!$A$3:$N$962,5,FALSE)),"")</f>
        <v/>
      </c>
      <c r="E1961" s="223" t="str">
        <f>IFERROR(IF(VLOOKUP($O1961,'APOIO-DESPESAS'!$A$3:$N$962,6,FALSE)="","",VLOOKUP($O1961,'APOIO-DESPESAS'!$A$3:$N$962,6,FALSE)),"")</f>
        <v/>
      </c>
      <c r="F1961" s="223" t="str">
        <f>IFERROR(IF(VLOOKUP($O1961,'APOIO-DESPESAS'!$A$3:$N$962,7,FALSE)="","",VLOOKUP($O1961,'APOIO-DESPESAS'!$A$3:$N$962,7,FALSE)),"")</f>
        <v/>
      </c>
      <c r="G1961" s="223" t="str">
        <f>IFERROR(IF(VLOOKUP($O1961,'APOIO-DESPESAS'!$A$3:$N$962,8,FALSE)="","",VLOOKUP($O1961,'APOIO-DESPESAS'!$A$3:$N$962,8,FALSE)),"")</f>
        <v/>
      </c>
      <c r="H1961" s="223" t="str">
        <f>IFERROR(IF(VLOOKUP($O1961,'APOIO-DESPESAS'!$A$3:$N$962,9,FALSE)="","",VLOOKUP($O1961,'APOIO-DESPESAS'!$A$3:$N$962,9,FALSE)),"")</f>
        <v/>
      </c>
      <c r="I1961" s="223" t="str">
        <f>IFERROR(IF(VLOOKUP($O1961,'APOIO-DESPESAS'!$A$3:$N$962,10,FALSE)="","",VLOOKUP($O1961,'APOIO-DESPESAS'!$A$3:$N$962,10,FALSE)),"")</f>
        <v/>
      </c>
      <c r="J1961" s="223" t="str">
        <f>IFERROR(IF(VLOOKUP($O1961,'APOIO-DESPESAS'!$A$3:$N$962,11,FALSE)="","",VLOOKUP($O1961,'APOIO-DESPESAS'!$A$3:$N$962,11,FALSE)),"")</f>
        <v/>
      </c>
      <c r="K1961" s="223" t="str">
        <f>IFERROR(IF(VLOOKUP($O1961,'APOIO-DESPESAS'!$A$3:$N$962,12,FALSE)="","",VLOOKUP($O1961,'APOIO-DESPESAS'!$A$3:$N$962,12,FALSE)),"")</f>
        <v/>
      </c>
      <c r="L1961" s="223" t="str">
        <f>IFERROR(IF(VLOOKUP($O1961,'APOIO-DESPESAS'!$A$3:$N$962,13,FALSE)="","",VLOOKUP($O1961,'APOIO-DESPESAS'!$A$3:$N$962,13,FALSE)),"")</f>
        <v/>
      </c>
      <c r="M1961" s="223" t="str">
        <f>IFERROR(IF(VLOOKUP($O1961,'APOIO-DESPESAS'!$A$3:$N$962,14,FALSE)="","",VLOOKUP($O1961,'APOIO-DESPESAS'!$A$3:$N$962,14,FALSE)),"")</f>
        <v/>
      </c>
      <c r="O1961" s="223">
        <f t="shared" si="30"/>
        <v>1959</v>
      </c>
    </row>
    <row r="1962" spans="1:15" x14ac:dyDescent="0.25">
      <c r="A1962" s="223" t="str">
        <f>IFERROR(IF(VLOOKUP($O1962,'APOIO-DESPESAS'!$A$3:$N$962,2,FALSE)="","",VLOOKUP($O1962,'APOIO-DESPESAS'!$A$3:$N$962,2,FALSE)),"")</f>
        <v/>
      </c>
      <c r="B1962" s="223" t="str">
        <f>IFERROR(IF(VLOOKUP($O1962,'APOIO-DESPESAS'!$A$3:$N$962,3,FALSE)="","",VLOOKUP($O1962,'APOIO-DESPESAS'!$A$3:$N$962,3,FALSE)),"")</f>
        <v/>
      </c>
      <c r="C1962" s="223" t="str">
        <f>IFERROR(IF(VLOOKUP($O1962,'APOIO-DESPESAS'!$A$3:$N$962,4,FALSE)="","",VLOOKUP($O1962,'APOIO-DESPESAS'!$A$3:$N$962,4,FALSE)),"")</f>
        <v/>
      </c>
      <c r="D1962" s="223" t="str">
        <f>IFERROR(IF(VLOOKUP($O1962,'APOIO-DESPESAS'!$A$3:$N$962,5,FALSE)="","",VLOOKUP($O1962,'APOIO-DESPESAS'!$A$3:$N$962,5,FALSE)),"")</f>
        <v/>
      </c>
      <c r="E1962" s="223" t="str">
        <f>IFERROR(IF(VLOOKUP($O1962,'APOIO-DESPESAS'!$A$3:$N$962,6,FALSE)="","",VLOOKUP($O1962,'APOIO-DESPESAS'!$A$3:$N$962,6,FALSE)),"")</f>
        <v/>
      </c>
      <c r="F1962" s="223" t="str">
        <f>IFERROR(IF(VLOOKUP($O1962,'APOIO-DESPESAS'!$A$3:$N$962,7,FALSE)="","",VLOOKUP($O1962,'APOIO-DESPESAS'!$A$3:$N$962,7,FALSE)),"")</f>
        <v/>
      </c>
      <c r="G1962" s="223" t="str">
        <f>IFERROR(IF(VLOOKUP($O1962,'APOIO-DESPESAS'!$A$3:$N$962,8,FALSE)="","",VLOOKUP($O1962,'APOIO-DESPESAS'!$A$3:$N$962,8,FALSE)),"")</f>
        <v/>
      </c>
      <c r="H1962" s="223" t="str">
        <f>IFERROR(IF(VLOOKUP($O1962,'APOIO-DESPESAS'!$A$3:$N$962,9,FALSE)="","",VLOOKUP($O1962,'APOIO-DESPESAS'!$A$3:$N$962,9,FALSE)),"")</f>
        <v/>
      </c>
      <c r="I1962" s="223" t="str">
        <f>IFERROR(IF(VLOOKUP($O1962,'APOIO-DESPESAS'!$A$3:$N$962,10,FALSE)="","",VLOOKUP($O1962,'APOIO-DESPESAS'!$A$3:$N$962,10,FALSE)),"")</f>
        <v/>
      </c>
      <c r="J1962" s="223" t="str">
        <f>IFERROR(IF(VLOOKUP($O1962,'APOIO-DESPESAS'!$A$3:$N$962,11,FALSE)="","",VLOOKUP($O1962,'APOIO-DESPESAS'!$A$3:$N$962,11,FALSE)),"")</f>
        <v/>
      </c>
      <c r="K1962" s="223" t="str">
        <f>IFERROR(IF(VLOOKUP($O1962,'APOIO-DESPESAS'!$A$3:$N$962,12,FALSE)="","",VLOOKUP($O1962,'APOIO-DESPESAS'!$A$3:$N$962,12,FALSE)),"")</f>
        <v/>
      </c>
      <c r="L1962" s="223" t="str">
        <f>IFERROR(IF(VLOOKUP($O1962,'APOIO-DESPESAS'!$A$3:$N$962,13,FALSE)="","",VLOOKUP($O1962,'APOIO-DESPESAS'!$A$3:$N$962,13,FALSE)),"")</f>
        <v/>
      </c>
      <c r="M1962" s="223" t="str">
        <f>IFERROR(IF(VLOOKUP($O1962,'APOIO-DESPESAS'!$A$3:$N$962,14,FALSE)="","",VLOOKUP($O1962,'APOIO-DESPESAS'!$A$3:$N$962,14,FALSE)),"")</f>
        <v/>
      </c>
      <c r="O1962" s="223">
        <f t="shared" si="30"/>
        <v>1960</v>
      </c>
    </row>
    <row r="1963" spans="1:15" x14ac:dyDescent="0.25">
      <c r="A1963" s="223" t="str">
        <f>IFERROR(IF(VLOOKUP($O1963,'APOIO-DESPESAS'!$A$3:$N$962,2,FALSE)="","",VLOOKUP($O1963,'APOIO-DESPESAS'!$A$3:$N$962,2,FALSE)),"")</f>
        <v/>
      </c>
      <c r="B1963" s="223" t="str">
        <f>IFERROR(IF(VLOOKUP($O1963,'APOIO-DESPESAS'!$A$3:$N$962,3,FALSE)="","",VLOOKUP($O1963,'APOIO-DESPESAS'!$A$3:$N$962,3,FALSE)),"")</f>
        <v/>
      </c>
      <c r="C1963" s="223" t="str">
        <f>IFERROR(IF(VLOOKUP($O1963,'APOIO-DESPESAS'!$A$3:$N$962,4,FALSE)="","",VLOOKUP($O1963,'APOIO-DESPESAS'!$A$3:$N$962,4,FALSE)),"")</f>
        <v/>
      </c>
      <c r="D1963" s="223" t="str">
        <f>IFERROR(IF(VLOOKUP($O1963,'APOIO-DESPESAS'!$A$3:$N$962,5,FALSE)="","",VLOOKUP($O1963,'APOIO-DESPESAS'!$A$3:$N$962,5,FALSE)),"")</f>
        <v/>
      </c>
      <c r="E1963" s="223" t="str">
        <f>IFERROR(IF(VLOOKUP($O1963,'APOIO-DESPESAS'!$A$3:$N$962,6,FALSE)="","",VLOOKUP($O1963,'APOIO-DESPESAS'!$A$3:$N$962,6,FALSE)),"")</f>
        <v/>
      </c>
      <c r="F1963" s="223" t="str">
        <f>IFERROR(IF(VLOOKUP($O1963,'APOIO-DESPESAS'!$A$3:$N$962,7,FALSE)="","",VLOOKUP($O1963,'APOIO-DESPESAS'!$A$3:$N$962,7,FALSE)),"")</f>
        <v/>
      </c>
      <c r="G1963" s="223" t="str">
        <f>IFERROR(IF(VLOOKUP($O1963,'APOIO-DESPESAS'!$A$3:$N$962,8,FALSE)="","",VLOOKUP($O1963,'APOIO-DESPESAS'!$A$3:$N$962,8,FALSE)),"")</f>
        <v/>
      </c>
      <c r="H1963" s="223" t="str">
        <f>IFERROR(IF(VLOOKUP($O1963,'APOIO-DESPESAS'!$A$3:$N$962,9,FALSE)="","",VLOOKUP($O1963,'APOIO-DESPESAS'!$A$3:$N$962,9,FALSE)),"")</f>
        <v/>
      </c>
      <c r="I1963" s="223" t="str">
        <f>IFERROR(IF(VLOOKUP($O1963,'APOIO-DESPESAS'!$A$3:$N$962,10,FALSE)="","",VLOOKUP($O1963,'APOIO-DESPESAS'!$A$3:$N$962,10,FALSE)),"")</f>
        <v/>
      </c>
      <c r="J1963" s="223" t="str">
        <f>IFERROR(IF(VLOOKUP($O1963,'APOIO-DESPESAS'!$A$3:$N$962,11,FALSE)="","",VLOOKUP($O1963,'APOIO-DESPESAS'!$A$3:$N$962,11,FALSE)),"")</f>
        <v/>
      </c>
      <c r="K1963" s="223" t="str">
        <f>IFERROR(IF(VLOOKUP($O1963,'APOIO-DESPESAS'!$A$3:$N$962,12,FALSE)="","",VLOOKUP($O1963,'APOIO-DESPESAS'!$A$3:$N$962,12,FALSE)),"")</f>
        <v/>
      </c>
      <c r="L1963" s="223" t="str">
        <f>IFERROR(IF(VLOOKUP($O1963,'APOIO-DESPESAS'!$A$3:$N$962,13,FALSE)="","",VLOOKUP($O1963,'APOIO-DESPESAS'!$A$3:$N$962,13,FALSE)),"")</f>
        <v/>
      </c>
      <c r="M1963" s="223" t="str">
        <f>IFERROR(IF(VLOOKUP($O1963,'APOIO-DESPESAS'!$A$3:$N$962,14,FALSE)="","",VLOOKUP($O1963,'APOIO-DESPESAS'!$A$3:$N$962,14,FALSE)),"")</f>
        <v/>
      </c>
      <c r="O1963" s="223">
        <f t="shared" si="30"/>
        <v>1961</v>
      </c>
    </row>
    <row r="1964" spans="1:15" x14ac:dyDescent="0.25">
      <c r="A1964" s="223" t="str">
        <f>IFERROR(IF(VLOOKUP($O1964,'APOIO-DESPESAS'!$A$3:$N$962,2,FALSE)="","",VLOOKUP($O1964,'APOIO-DESPESAS'!$A$3:$N$962,2,FALSE)),"")</f>
        <v/>
      </c>
      <c r="B1964" s="223" t="str">
        <f>IFERROR(IF(VLOOKUP($O1964,'APOIO-DESPESAS'!$A$3:$N$962,3,FALSE)="","",VLOOKUP($O1964,'APOIO-DESPESAS'!$A$3:$N$962,3,FALSE)),"")</f>
        <v/>
      </c>
      <c r="C1964" s="223" t="str">
        <f>IFERROR(IF(VLOOKUP($O1964,'APOIO-DESPESAS'!$A$3:$N$962,4,FALSE)="","",VLOOKUP($O1964,'APOIO-DESPESAS'!$A$3:$N$962,4,FALSE)),"")</f>
        <v/>
      </c>
      <c r="D1964" s="223" t="str">
        <f>IFERROR(IF(VLOOKUP($O1964,'APOIO-DESPESAS'!$A$3:$N$962,5,FALSE)="","",VLOOKUP($O1964,'APOIO-DESPESAS'!$A$3:$N$962,5,FALSE)),"")</f>
        <v/>
      </c>
      <c r="E1964" s="223" t="str">
        <f>IFERROR(IF(VLOOKUP($O1964,'APOIO-DESPESAS'!$A$3:$N$962,6,FALSE)="","",VLOOKUP($O1964,'APOIO-DESPESAS'!$A$3:$N$962,6,FALSE)),"")</f>
        <v/>
      </c>
      <c r="F1964" s="223" t="str">
        <f>IFERROR(IF(VLOOKUP($O1964,'APOIO-DESPESAS'!$A$3:$N$962,7,FALSE)="","",VLOOKUP($O1964,'APOIO-DESPESAS'!$A$3:$N$962,7,FALSE)),"")</f>
        <v/>
      </c>
      <c r="G1964" s="223" t="str">
        <f>IFERROR(IF(VLOOKUP($O1964,'APOIO-DESPESAS'!$A$3:$N$962,8,FALSE)="","",VLOOKUP($O1964,'APOIO-DESPESAS'!$A$3:$N$962,8,FALSE)),"")</f>
        <v/>
      </c>
      <c r="H1964" s="223" t="str">
        <f>IFERROR(IF(VLOOKUP($O1964,'APOIO-DESPESAS'!$A$3:$N$962,9,FALSE)="","",VLOOKUP($O1964,'APOIO-DESPESAS'!$A$3:$N$962,9,FALSE)),"")</f>
        <v/>
      </c>
      <c r="I1964" s="223" t="str">
        <f>IFERROR(IF(VLOOKUP($O1964,'APOIO-DESPESAS'!$A$3:$N$962,10,FALSE)="","",VLOOKUP($O1964,'APOIO-DESPESAS'!$A$3:$N$962,10,FALSE)),"")</f>
        <v/>
      </c>
      <c r="J1964" s="223" t="str">
        <f>IFERROR(IF(VLOOKUP($O1964,'APOIO-DESPESAS'!$A$3:$N$962,11,FALSE)="","",VLOOKUP($O1964,'APOIO-DESPESAS'!$A$3:$N$962,11,FALSE)),"")</f>
        <v/>
      </c>
      <c r="K1964" s="223" t="str">
        <f>IFERROR(IF(VLOOKUP($O1964,'APOIO-DESPESAS'!$A$3:$N$962,12,FALSE)="","",VLOOKUP($O1964,'APOIO-DESPESAS'!$A$3:$N$962,12,FALSE)),"")</f>
        <v/>
      </c>
      <c r="L1964" s="223" t="str">
        <f>IFERROR(IF(VLOOKUP($O1964,'APOIO-DESPESAS'!$A$3:$N$962,13,FALSE)="","",VLOOKUP($O1964,'APOIO-DESPESAS'!$A$3:$N$962,13,FALSE)),"")</f>
        <v/>
      </c>
      <c r="M1964" s="223" t="str">
        <f>IFERROR(IF(VLOOKUP($O1964,'APOIO-DESPESAS'!$A$3:$N$962,14,FALSE)="","",VLOOKUP($O1964,'APOIO-DESPESAS'!$A$3:$N$962,14,FALSE)),"")</f>
        <v/>
      </c>
      <c r="O1964" s="223">
        <f t="shared" si="30"/>
        <v>1962</v>
      </c>
    </row>
    <row r="1965" spans="1:15" x14ac:dyDescent="0.25">
      <c r="A1965" s="223" t="str">
        <f>IFERROR(IF(VLOOKUP($O1965,'APOIO-DESPESAS'!$A$3:$N$962,2,FALSE)="","",VLOOKUP($O1965,'APOIO-DESPESAS'!$A$3:$N$962,2,FALSE)),"")</f>
        <v/>
      </c>
      <c r="B1965" s="223" t="str">
        <f>IFERROR(IF(VLOOKUP($O1965,'APOIO-DESPESAS'!$A$3:$N$962,3,FALSE)="","",VLOOKUP($O1965,'APOIO-DESPESAS'!$A$3:$N$962,3,FALSE)),"")</f>
        <v/>
      </c>
      <c r="C1965" s="223" t="str">
        <f>IFERROR(IF(VLOOKUP($O1965,'APOIO-DESPESAS'!$A$3:$N$962,4,FALSE)="","",VLOOKUP($O1965,'APOIO-DESPESAS'!$A$3:$N$962,4,FALSE)),"")</f>
        <v/>
      </c>
      <c r="D1965" s="223" t="str">
        <f>IFERROR(IF(VLOOKUP($O1965,'APOIO-DESPESAS'!$A$3:$N$962,5,FALSE)="","",VLOOKUP($O1965,'APOIO-DESPESAS'!$A$3:$N$962,5,FALSE)),"")</f>
        <v/>
      </c>
      <c r="E1965" s="223" t="str">
        <f>IFERROR(IF(VLOOKUP($O1965,'APOIO-DESPESAS'!$A$3:$N$962,6,FALSE)="","",VLOOKUP($O1965,'APOIO-DESPESAS'!$A$3:$N$962,6,FALSE)),"")</f>
        <v/>
      </c>
      <c r="F1965" s="223" t="str">
        <f>IFERROR(IF(VLOOKUP($O1965,'APOIO-DESPESAS'!$A$3:$N$962,7,FALSE)="","",VLOOKUP($O1965,'APOIO-DESPESAS'!$A$3:$N$962,7,FALSE)),"")</f>
        <v/>
      </c>
      <c r="G1965" s="223" t="str">
        <f>IFERROR(IF(VLOOKUP($O1965,'APOIO-DESPESAS'!$A$3:$N$962,8,FALSE)="","",VLOOKUP($O1965,'APOIO-DESPESAS'!$A$3:$N$962,8,FALSE)),"")</f>
        <v/>
      </c>
      <c r="H1965" s="223" t="str">
        <f>IFERROR(IF(VLOOKUP($O1965,'APOIO-DESPESAS'!$A$3:$N$962,9,FALSE)="","",VLOOKUP($O1965,'APOIO-DESPESAS'!$A$3:$N$962,9,FALSE)),"")</f>
        <v/>
      </c>
      <c r="I1965" s="223" t="str">
        <f>IFERROR(IF(VLOOKUP($O1965,'APOIO-DESPESAS'!$A$3:$N$962,10,FALSE)="","",VLOOKUP($O1965,'APOIO-DESPESAS'!$A$3:$N$962,10,FALSE)),"")</f>
        <v/>
      </c>
      <c r="J1965" s="223" t="str">
        <f>IFERROR(IF(VLOOKUP($O1965,'APOIO-DESPESAS'!$A$3:$N$962,11,FALSE)="","",VLOOKUP($O1965,'APOIO-DESPESAS'!$A$3:$N$962,11,FALSE)),"")</f>
        <v/>
      </c>
      <c r="K1965" s="223" t="str">
        <f>IFERROR(IF(VLOOKUP($O1965,'APOIO-DESPESAS'!$A$3:$N$962,12,FALSE)="","",VLOOKUP($O1965,'APOIO-DESPESAS'!$A$3:$N$962,12,FALSE)),"")</f>
        <v/>
      </c>
      <c r="L1965" s="223" t="str">
        <f>IFERROR(IF(VLOOKUP($O1965,'APOIO-DESPESAS'!$A$3:$N$962,13,FALSE)="","",VLOOKUP($O1965,'APOIO-DESPESAS'!$A$3:$N$962,13,FALSE)),"")</f>
        <v/>
      </c>
      <c r="M1965" s="223" t="str">
        <f>IFERROR(IF(VLOOKUP($O1965,'APOIO-DESPESAS'!$A$3:$N$962,14,FALSE)="","",VLOOKUP($O1965,'APOIO-DESPESAS'!$A$3:$N$962,14,FALSE)),"")</f>
        <v/>
      </c>
      <c r="O1965" s="223">
        <f t="shared" si="30"/>
        <v>1963</v>
      </c>
    </row>
    <row r="1966" spans="1:15" x14ac:dyDescent="0.25">
      <c r="A1966" s="223" t="str">
        <f>IFERROR(IF(VLOOKUP($O1966,'APOIO-DESPESAS'!$A$3:$N$962,2,FALSE)="","",VLOOKUP($O1966,'APOIO-DESPESAS'!$A$3:$N$962,2,FALSE)),"")</f>
        <v/>
      </c>
      <c r="B1966" s="223" t="str">
        <f>IFERROR(IF(VLOOKUP($O1966,'APOIO-DESPESAS'!$A$3:$N$962,3,FALSE)="","",VLOOKUP($O1966,'APOIO-DESPESAS'!$A$3:$N$962,3,FALSE)),"")</f>
        <v/>
      </c>
      <c r="C1966" s="223" t="str">
        <f>IFERROR(IF(VLOOKUP($O1966,'APOIO-DESPESAS'!$A$3:$N$962,4,FALSE)="","",VLOOKUP($O1966,'APOIO-DESPESAS'!$A$3:$N$962,4,FALSE)),"")</f>
        <v/>
      </c>
      <c r="D1966" s="223" t="str">
        <f>IFERROR(IF(VLOOKUP($O1966,'APOIO-DESPESAS'!$A$3:$N$962,5,FALSE)="","",VLOOKUP($O1966,'APOIO-DESPESAS'!$A$3:$N$962,5,FALSE)),"")</f>
        <v/>
      </c>
      <c r="E1966" s="223" t="str">
        <f>IFERROR(IF(VLOOKUP($O1966,'APOIO-DESPESAS'!$A$3:$N$962,6,FALSE)="","",VLOOKUP($O1966,'APOIO-DESPESAS'!$A$3:$N$962,6,FALSE)),"")</f>
        <v/>
      </c>
      <c r="F1966" s="223" t="str">
        <f>IFERROR(IF(VLOOKUP($O1966,'APOIO-DESPESAS'!$A$3:$N$962,7,FALSE)="","",VLOOKUP($O1966,'APOIO-DESPESAS'!$A$3:$N$962,7,FALSE)),"")</f>
        <v/>
      </c>
      <c r="G1966" s="223" t="str">
        <f>IFERROR(IF(VLOOKUP($O1966,'APOIO-DESPESAS'!$A$3:$N$962,8,FALSE)="","",VLOOKUP($O1966,'APOIO-DESPESAS'!$A$3:$N$962,8,FALSE)),"")</f>
        <v/>
      </c>
      <c r="H1966" s="223" t="str">
        <f>IFERROR(IF(VLOOKUP($O1966,'APOIO-DESPESAS'!$A$3:$N$962,9,FALSE)="","",VLOOKUP($O1966,'APOIO-DESPESAS'!$A$3:$N$962,9,FALSE)),"")</f>
        <v/>
      </c>
      <c r="I1966" s="223" t="str">
        <f>IFERROR(IF(VLOOKUP($O1966,'APOIO-DESPESAS'!$A$3:$N$962,10,FALSE)="","",VLOOKUP($O1966,'APOIO-DESPESAS'!$A$3:$N$962,10,FALSE)),"")</f>
        <v/>
      </c>
      <c r="J1966" s="223" t="str">
        <f>IFERROR(IF(VLOOKUP($O1966,'APOIO-DESPESAS'!$A$3:$N$962,11,FALSE)="","",VLOOKUP($O1966,'APOIO-DESPESAS'!$A$3:$N$962,11,FALSE)),"")</f>
        <v/>
      </c>
      <c r="K1966" s="223" t="str">
        <f>IFERROR(IF(VLOOKUP($O1966,'APOIO-DESPESAS'!$A$3:$N$962,12,FALSE)="","",VLOOKUP($O1966,'APOIO-DESPESAS'!$A$3:$N$962,12,FALSE)),"")</f>
        <v/>
      </c>
      <c r="L1966" s="223" t="str">
        <f>IFERROR(IF(VLOOKUP($O1966,'APOIO-DESPESAS'!$A$3:$N$962,13,FALSE)="","",VLOOKUP($O1966,'APOIO-DESPESAS'!$A$3:$N$962,13,FALSE)),"")</f>
        <v/>
      </c>
      <c r="M1966" s="223" t="str">
        <f>IFERROR(IF(VLOOKUP($O1966,'APOIO-DESPESAS'!$A$3:$N$962,14,FALSE)="","",VLOOKUP($O1966,'APOIO-DESPESAS'!$A$3:$N$962,14,FALSE)),"")</f>
        <v/>
      </c>
      <c r="O1966" s="223">
        <f t="shared" si="30"/>
        <v>1964</v>
      </c>
    </row>
    <row r="1967" spans="1:15" x14ac:dyDescent="0.25">
      <c r="A1967" s="223" t="str">
        <f>IFERROR(IF(VLOOKUP($O1967,'APOIO-DESPESAS'!$A$3:$N$962,2,FALSE)="","",VLOOKUP($O1967,'APOIO-DESPESAS'!$A$3:$N$962,2,FALSE)),"")</f>
        <v/>
      </c>
      <c r="B1967" s="223" t="str">
        <f>IFERROR(IF(VLOOKUP($O1967,'APOIO-DESPESAS'!$A$3:$N$962,3,FALSE)="","",VLOOKUP($O1967,'APOIO-DESPESAS'!$A$3:$N$962,3,FALSE)),"")</f>
        <v/>
      </c>
      <c r="C1967" s="223" t="str">
        <f>IFERROR(IF(VLOOKUP($O1967,'APOIO-DESPESAS'!$A$3:$N$962,4,FALSE)="","",VLOOKUP($O1967,'APOIO-DESPESAS'!$A$3:$N$962,4,FALSE)),"")</f>
        <v/>
      </c>
      <c r="D1967" s="223" t="str">
        <f>IFERROR(IF(VLOOKUP($O1967,'APOIO-DESPESAS'!$A$3:$N$962,5,FALSE)="","",VLOOKUP($O1967,'APOIO-DESPESAS'!$A$3:$N$962,5,FALSE)),"")</f>
        <v/>
      </c>
      <c r="E1967" s="223" t="str">
        <f>IFERROR(IF(VLOOKUP($O1967,'APOIO-DESPESAS'!$A$3:$N$962,6,FALSE)="","",VLOOKUP($O1967,'APOIO-DESPESAS'!$A$3:$N$962,6,FALSE)),"")</f>
        <v/>
      </c>
      <c r="F1967" s="223" t="str">
        <f>IFERROR(IF(VLOOKUP($O1967,'APOIO-DESPESAS'!$A$3:$N$962,7,FALSE)="","",VLOOKUP($O1967,'APOIO-DESPESAS'!$A$3:$N$962,7,FALSE)),"")</f>
        <v/>
      </c>
      <c r="G1967" s="223" t="str">
        <f>IFERROR(IF(VLOOKUP($O1967,'APOIO-DESPESAS'!$A$3:$N$962,8,FALSE)="","",VLOOKUP($O1967,'APOIO-DESPESAS'!$A$3:$N$962,8,FALSE)),"")</f>
        <v/>
      </c>
      <c r="H1967" s="223" t="str">
        <f>IFERROR(IF(VLOOKUP($O1967,'APOIO-DESPESAS'!$A$3:$N$962,9,FALSE)="","",VLOOKUP($O1967,'APOIO-DESPESAS'!$A$3:$N$962,9,FALSE)),"")</f>
        <v/>
      </c>
      <c r="I1967" s="223" t="str">
        <f>IFERROR(IF(VLOOKUP($O1967,'APOIO-DESPESAS'!$A$3:$N$962,10,FALSE)="","",VLOOKUP($O1967,'APOIO-DESPESAS'!$A$3:$N$962,10,FALSE)),"")</f>
        <v/>
      </c>
      <c r="J1967" s="223" t="str">
        <f>IFERROR(IF(VLOOKUP($O1967,'APOIO-DESPESAS'!$A$3:$N$962,11,FALSE)="","",VLOOKUP($O1967,'APOIO-DESPESAS'!$A$3:$N$962,11,FALSE)),"")</f>
        <v/>
      </c>
      <c r="K1967" s="223" t="str">
        <f>IFERROR(IF(VLOOKUP($O1967,'APOIO-DESPESAS'!$A$3:$N$962,12,FALSE)="","",VLOOKUP($O1967,'APOIO-DESPESAS'!$A$3:$N$962,12,FALSE)),"")</f>
        <v/>
      </c>
      <c r="L1967" s="223" t="str">
        <f>IFERROR(IF(VLOOKUP($O1967,'APOIO-DESPESAS'!$A$3:$N$962,13,FALSE)="","",VLOOKUP($O1967,'APOIO-DESPESAS'!$A$3:$N$962,13,FALSE)),"")</f>
        <v/>
      </c>
      <c r="M1967" s="223" t="str">
        <f>IFERROR(IF(VLOOKUP($O1967,'APOIO-DESPESAS'!$A$3:$N$962,14,FALSE)="","",VLOOKUP($O1967,'APOIO-DESPESAS'!$A$3:$N$962,14,FALSE)),"")</f>
        <v/>
      </c>
      <c r="O1967" s="223">
        <f t="shared" si="30"/>
        <v>1965</v>
      </c>
    </row>
    <row r="1968" spans="1:15" x14ac:dyDescent="0.25">
      <c r="A1968" s="223" t="str">
        <f>IFERROR(IF(VLOOKUP($O1968,'APOIO-DESPESAS'!$A$3:$N$962,2,FALSE)="","",VLOOKUP($O1968,'APOIO-DESPESAS'!$A$3:$N$962,2,FALSE)),"")</f>
        <v/>
      </c>
      <c r="B1968" s="223" t="str">
        <f>IFERROR(IF(VLOOKUP($O1968,'APOIO-DESPESAS'!$A$3:$N$962,3,FALSE)="","",VLOOKUP($O1968,'APOIO-DESPESAS'!$A$3:$N$962,3,FALSE)),"")</f>
        <v/>
      </c>
      <c r="C1968" s="223" t="str">
        <f>IFERROR(IF(VLOOKUP($O1968,'APOIO-DESPESAS'!$A$3:$N$962,4,FALSE)="","",VLOOKUP($O1968,'APOIO-DESPESAS'!$A$3:$N$962,4,FALSE)),"")</f>
        <v/>
      </c>
      <c r="D1968" s="223" t="str">
        <f>IFERROR(IF(VLOOKUP($O1968,'APOIO-DESPESAS'!$A$3:$N$962,5,FALSE)="","",VLOOKUP($O1968,'APOIO-DESPESAS'!$A$3:$N$962,5,FALSE)),"")</f>
        <v/>
      </c>
      <c r="E1968" s="223" t="str">
        <f>IFERROR(IF(VLOOKUP($O1968,'APOIO-DESPESAS'!$A$3:$N$962,6,FALSE)="","",VLOOKUP($O1968,'APOIO-DESPESAS'!$A$3:$N$962,6,FALSE)),"")</f>
        <v/>
      </c>
      <c r="F1968" s="223" t="str">
        <f>IFERROR(IF(VLOOKUP($O1968,'APOIO-DESPESAS'!$A$3:$N$962,7,FALSE)="","",VLOOKUP($O1968,'APOIO-DESPESAS'!$A$3:$N$962,7,FALSE)),"")</f>
        <v/>
      </c>
      <c r="G1968" s="223" t="str">
        <f>IFERROR(IF(VLOOKUP($O1968,'APOIO-DESPESAS'!$A$3:$N$962,8,FALSE)="","",VLOOKUP($O1968,'APOIO-DESPESAS'!$A$3:$N$962,8,FALSE)),"")</f>
        <v/>
      </c>
      <c r="H1968" s="223" t="str">
        <f>IFERROR(IF(VLOOKUP($O1968,'APOIO-DESPESAS'!$A$3:$N$962,9,FALSE)="","",VLOOKUP($O1968,'APOIO-DESPESAS'!$A$3:$N$962,9,FALSE)),"")</f>
        <v/>
      </c>
      <c r="I1968" s="223" t="str">
        <f>IFERROR(IF(VLOOKUP($O1968,'APOIO-DESPESAS'!$A$3:$N$962,10,FALSE)="","",VLOOKUP($O1968,'APOIO-DESPESAS'!$A$3:$N$962,10,FALSE)),"")</f>
        <v/>
      </c>
      <c r="J1968" s="223" t="str">
        <f>IFERROR(IF(VLOOKUP($O1968,'APOIO-DESPESAS'!$A$3:$N$962,11,FALSE)="","",VLOOKUP($O1968,'APOIO-DESPESAS'!$A$3:$N$962,11,FALSE)),"")</f>
        <v/>
      </c>
      <c r="K1968" s="223" t="str">
        <f>IFERROR(IF(VLOOKUP($O1968,'APOIO-DESPESAS'!$A$3:$N$962,12,FALSE)="","",VLOOKUP($O1968,'APOIO-DESPESAS'!$A$3:$N$962,12,FALSE)),"")</f>
        <v/>
      </c>
      <c r="L1968" s="223" t="str">
        <f>IFERROR(IF(VLOOKUP($O1968,'APOIO-DESPESAS'!$A$3:$N$962,13,FALSE)="","",VLOOKUP($O1968,'APOIO-DESPESAS'!$A$3:$N$962,13,FALSE)),"")</f>
        <v/>
      </c>
      <c r="M1968" s="223" t="str">
        <f>IFERROR(IF(VLOOKUP($O1968,'APOIO-DESPESAS'!$A$3:$N$962,14,FALSE)="","",VLOOKUP($O1968,'APOIO-DESPESAS'!$A$3:$N$962,14,FALSE)),"")</f>
        <v/>
      </c>
      <c r="O1968" s="223">
        <f t="shared" si="30"/>
        <v>1966</v>
      </c>
    </row>
    <row r="1969" spans="1:15" x14ac:dyDescent="0.25">
      <c r="A1969" s="223" t="str">
        <f>IFERROR(IF(VLOOKUP($O1969,'APOIO-DESPESAS'!$A$3:$N$962,2,FALSE)="","",VLOOKUP($O1969,'APOIO-DESPESAS'!$A$3:$N$962,2,FALSE)),"")</f>
        <v/>
      </c>
      <c r="B1969" s="223" t="str">
        <f>IFERROR(IF(VLOOKUP($O1969,'APOIO-DESPESAS'!$A$3:$N$962,3,FALSE)="","",VLOOKUP($O1969,'APOIO-DESPESAS'!$A$3:$N$962,3,FALSE)),"")</f>
        <v/>
      </c>
      <c r="C1969" s="223" t="str">
        <f>IFERROR(IF(VLOOKUP($O1969,'APOIO-DESPESAS'!$A$3:$N$962,4,FALSE)="","",VLOOKUP($O1969,'APOIO-DESPESAS'!$A$3:$N$962,4,FALSE)),"")</f>
        <v/>
      </c>
      <c r="D1969" s="223" t="str">
        <f>IFERROR(IF(VLOOKUP($O1969,'APOIO-DESPESAS'!$A$3:$N$962,5,FALSE)="","",VLOOKUP($O1969,'APOIO-DESPESAS'!$A$3:$N$962,5,FALSE)),"")</f>
        <v/>
      </c>
      <c r="E1969" s="223" t="str">
        <f>IFERROR(IF(VLOOKUP($O1969,'APOIO-DESPESAS'!$A$3:$N$962,6,FALSE)="","",VLOOKUP($O1969,'APOIO-DESPESAS'!$A$3:$N$962,6,FALSE)),"")</f>
        <v/>
      </c>
      <c r="F1969" s="223" t="str">
        <f>IFERROR(IF(VLOOKUP($O1969,'APOIO-DESPESAS'!$A$3:$N$962,7,FALSE)="","",VLOOKUP($O1969,'APOIO-DESPESAS'!$A$3:$N$962,7,FALSE)),"")</f>
        <v/>
      </c>
      <c r="G1969" s="223" t="str">
        <f>IFERROR(IF(VLOOKUP($O1969,'APOIO-DESPESAS'!$A$3:$N$962,8,FALSE)="","",VLOOKUP($O1969,'APOIO-DESPESAS'!$A$3:$N$962,8,FALSE)),"")</f>
        <v/>
      </c>
      <c r="H1969" s="223" t="str">
        <f>IFERROR(IF(VLOOKUP($O1969,'APOIO-DESPESAS'!$A$3:$N$962,9,FALSE)="","",VLOOKUP($O1969,'APOIO-DESPESAS'!$A$3:$N$962,9,FALSE)),"")</f>
        <v/>
      </c>
      <c r="I1969" s="223" t="str">
        <f>IFERROR(IF(VLOOKUP($O1969,'APOIO-DESPESAS'!$A$3:$N$962,10,FALSE)="","",VLOOKUP($O1969,'APOIO-DESPESAS'!$A$3:$N$962,10,FALSE)),"")</f>
        <v/>
      </c>
      <c r="J1969" s="223" t="str">
        <f>IFERROR(IF(VLOOKUP($O1969,'APOIO-DESPESAS'!$A$3:$N$962,11,FALSE)="","",VLOOKUP($O1969,'APOIO-DESPESAS'!$A$3:$N$962,11,FALSE)),"")</f>
        <v/>
      </c>
      <c r="K1969" s="223" t="str">
        <f>IFERROR(IF(VLOOKUP($O1969,'APOIO-DESPESAS'!$A$3:$N$962,12,FALSE)="","",VLOOKUP($O1969,'APOIO-DESPESAS'!$A$3:$N$962,12,FALSE)),"")</f>
        <v/>
      </c>
      <c r="L1969" s="223" t="str">
        <f>IFERROR(IF(VLOOKUP($O1969,'APOIO-DESPESAS'!$A$3:$N$962,13,FALSE)="","",VLOOKUP($O1969,'APOIO-DESPESAS'!$A$3:$N$962,13,FALSE)),"")</f>
        <v/>
      </c>
      <c r="M1969" s="223" t="str">
        <f>IFERROR(IF(VLOOKUP($O1969,'APOIO-DESPESAS'!$A$3:$N$962,14,FALSE)="","",VLOOKUP($O1969,'APOIO-DESPESAS'!$A$3:$N$962,14,FALSE)),"")</f>
        <v/>
      </c>
      <c r="O1969" s="223">
        <f t="shared" si="30"/>
        <v>1967</v>
      </c>
    </row>
    <row r="1970" spans="1:15" x14ac:dyDescent="0.25">
      <c r="A1970" s="223" t="str">
        <f>IFERROR(IF(VLOOKUP($O1970,'APOIO-DESPESAS'!$A$3:$N$962,2,FALSE)="","",VLOOKUP($O1970,'APOIO-DESPESAS'!$A$3:$N$962,2,FALSE)),"")</f>
        <v/>
      </c>
      <c r="B1970" s="223" t="str">
        <f>IFERROR(IF(VLOOKUP($O1970,'APOIO-DESPESAS'!$A$3:$N$962,3,FALSE)="","",VLOOKUP($O1970,'APOIO-DESPESAS'!$A$3:$N$962,3,FALSE)),"")</f>
        <v/>
      </c>
      <c r="C1970" s="223" t="str">
        <f>IFERROR(IF(VLOOKUP($O1970,'APOIO-DESPESAS'!$A$3:$N$962,4,FALSE)="","",VLOOKUP($O1970,'APOIO-DESPESAS'!$A$3:$N$962,4,FALSE)),"")</f>
        <v/>
      </c>
      <c r="D1970" s="223" t="str">
        <f>IFERROR(IF(VLOOKUP($O1970,'APOIO-DESPESAS'!$A$3:$N$962,5,FALSE)="","",VLOOKUP($O1970,'APOIO-DESPESAS'!$A$3:$N$962,5,FALSE)),"")</f>
        <v/>
      </c>
      <c r="E1970" s="223" t="str">
        <f>IFERROR(IF(VLOOKUP($O1970,'APOIO-DESPESAS'!$A$3:$N$962,6,FALSE)="","",VLOOKUP($O1970,'APOIO-DESPESAS'!$A$3:$N$962,6,FALSE)),"")</f>
        <v/>
      </c>
      <c r="F1970" s="223" t="str">
        <f>IFERROR(IF(VLOOKUP($O1970,'APOIO-DESPESAS'!$A$3:$N$962,7,FALSE)="","",VLOOKUP($O1970,'APOIO-DESPESAS'!$A$3:$N$962,7,FALSE)),"")</f>
        <v/>
      </c>
      <c r="G1970" s="223" t="str">
        <f>IFERROR(IF(VLOOKUP($O1970,'APOIO-DESPESAS'!$A$3:$N$962,8,FALSE)="","",VLOOKUP($O1970,'APOIO-DESPESAS'!$A$3:$N$962,8,FALSE)),"")</f>
        <v/>
      </c>
      <c r="H1970" s="223" t="str">
        <f>IFERROR(IF(VLOOKUP($O1970,'APOIO-DESPESAS'!$A$3:$N$962,9,FALSE)="","",VLOOKUP($O1970,'APOIO-DESPESAS'!$A$3:$N$962,9,FALSE)),"")</f>
        <v/>
      </c>
      <c r="I1970" s="223" t="str">
        <f>IFERROR(IF(VLOOKUP($O1970,'APOIO-DESPESAS'!$A$3:$N$962,10,FALSE)="","",VLOOKUP($O1970,'APOIO-DESPESAS'!$A$3:$N$962,10,FALSE)),"")</f>
        <v/>
      </c>
      <c r="J1970" s="223" t="str">
        <f>IFERROR(IF(VLOOKUP($O1970,'APOIO-DESPESAS'!$A$3:$N$962,11,FALSE)="","",VLOOKUP($O1970,'APOIO-DESPESAS'!$A$3:$N$962,11,FALSE)),"")</f>
        <v/>
      </c>
      <c r="K1970" s="223" t="str">
        <f>IFERROR(IF(VLOOKUP($O1970,'APOIO-DESPESAS'!$A$3:$N$962,12,FALSE)="","",VLOOKUP($O1970,'APOIO-DESPESAS'!$A$3:$N$962,12,FALSE)),"")</f>
        <v/>
      </c>
      <c r="L1970" s="223" t="str">
        <f>IFERROR(IF(VLOOKUP($O1970,'APOIO-DESPESAS'!$A$3:$N$962,13,FALSE)="","",VLOOKUP($O1970,'APOIO-DESPESAS'!$A$3:$N$962,13,FALSE)),"")</f>
        <v/>
      </c>
      <c r="M1970" s="223" t="str">
        <f>IFERROR(IF(VLOOKUP($O1970,'APOIO-DESPESAS'!$A$3:$N$962,14,FALSE)="","",VLOOKUP($O1970,'APOIO-DESPESAS'!$A$3:$N$962,14,FALSE)),"")</f>
        <v/>
      </c>
      <c r="O1970" s="223">
        <f t="shared" si="30"/>
        <v>1968</v>
      </c>
    </row>
    <row r="1971" spans="1:15" x14ac:dyDescent="0.25">
      <c r="A1971" s="223" t="str">
        <f>IFERROR(IF(VLOOKUP($O1971,'APOIO-DESPESAS'!$A$3:$N$962,2,FALSE)="","",VLOOKUP($O1971,'APOIO-DESPESAS'!$A$3:$N$962,2,FALSE)),"")</f>
        <v/>
      </c>
      <c r="B1971" s="223" t="str">
        <f>IFERROR(IF(VLOOKUP($O1971,'APOIO-DESPESAS'!$A$3:$N$962,3,FALSE)="","",VLOOKUP($O1971,'APOIO-DESPESAS'!$A$3:$N$962,3,FALSE)),"")</f>
        <v/>
      </c>
      <c r="C1971" s="223" t="str">
        <f>IFERROR(IF(VLOOKUP($O1971,'APOIO-DESPESAS'!$A$3:$N$962,4,FALSE)="","",VLOOKUP($O1971,'APOIO-DESPESAS'!$A$3:$N$962,4,FALSE)),"")</f>
        <v/>
      </c>
      <c r="D1971" s="223" t="str">
        <f>IFERROR(IF(VLOOKUP($O1971,'APOIO-DESPESAS'!$A$3:$N$962,5,FALSE)="","",VLOOKUP($O1971,'APOIO-DESPESAS'!$A$3:$N$962,5,FALSE)),"")</f>
        <v/>
      </c>
      <c r="E1971" s="223" t="str">
        <f>IFERROR(IF(VLOOKUP($O1971,'APOIO-DESPESAS'!$A$3:$N$962,6,FALSE)="","",VLOOKUP($O1971,'APOIO-DESPESAS'!$A$3:$N$962,6,FALSE)),"")</f>
        <v/>
      </c>
      <c r="F1971" s="223" t="str">
        <f>IFERROR(IF(VLOOKUP($O1971,'APOIO-DESPESAS'!$A$3:$N$962,7,FALSE)="","",VLOOKUP($O1971,'APOIO-DESPESAS'!$A$3:$N$962,7,FALSE)),"")</f>
        <v/>
      </c>
      <c r="G1971" s="223" t="str">
        <f>IFERROR(IF(VLOOKUP($O1971,'APOIO-DESPESAS'!$A$3:$N$962,8,FALSE)="","",VLOOKUP($O1971,'APOIO-DESPESAS'!$A$3:$N$962,8,FALSE)),"")</f>
        <v/>
      </c>
      <c r="H1971" s="223" t="str">
        <f>IFERROR(IF(VLOOKUP($O1971,'APOIO-DESPESAS'!$A$3:$N$962,9,FALSE)="","",VLOOKUP($O1971,'APOIO-DESPESAS'!$A$3:$N$962,9,FALSE)),"")</f>
        <v/>
      </c>
      <c r="I1971" s="223" t="str">
        <f>IFERROR(IF(VLOOKUP($O1971,'APOIO-DESPESAS'!$A$3:$N$962,10,FALSE)="","",VLOOKUP($O1971,'APOIO-DESPESAS'!$A$3:$N$962,10,FALSE)),"")</f>
        <v/>
      </c>
      <c r="J1971" s="223" t="str">
        <f>IFERROR(IF(VLOOKUP($O1971,'APOIO-DESPESAS'!$A$3:$N$962,11,FALSE)="","",VLOOKUP($O1971,'APOIO-DESPESAS'!$A$3:$N$962,11,FALSE)),"")</f>
        <v/>
      </c>
      <c r="K1971" s="223" t="str">
        <f>IFERROR(IF(VLOOKUP($O1971,'APOIO-DESPESAS'!$A$3:$N$962,12,FALSE)="","",VLOOKUP($O1971,'APOIO-DESPESAS'!$A$3:$N$962,12,FALSE)),"")</f>
        <v/>
      </c>
      <c r="L1971" s="223" t="str">
        <f>IFERROR(IF(VLOOKUP($O1971,'APOIO-DESPESAS'!$A$3:$N$962,13,FALSE)="","",VLOOKUP($O1971,'APOIO-DESPESAS'!$A$3:$N$962,13,FALSE)),"")</f>
        <v/>
      </c>
      <c r="M1971" s="223" t="str">
        <f>IFERROR(IF(VLOOKUP($O1971,'APOIO-DESPESAS'!$A$3:$N$962,14,FALSE)="","",VLOOKUP($O1971,'APOIO-DESPESAS'!$A$3:$N$962,14,FALSE)),"")</f>
        <v/>
      </c>
      <c r="O1971" s="223">
        <f t="shared" si="30"/>
        <v>1969</v>
      </c>
    </row>
    <row r="1972" spans="1:15" x14ac:dyDescent="0.25">
      <c r="A1972" s="223" t="str">
        <f>IFERROR(IF(VLOOKUP($O1972,'APOIO-DESPESAS'!$A$3:$N$962,2,FALSE)="","",VLOOKUP($O1972,'APOIO-DESPESAS'!$A$3:$N$962,2,FALSE)),"")</f>
        <v/>
      </c>
      <c r="B1972" s="223" t="str">
        <f>IFERROR(IF(VLOOKUP($O1972,'APOIO-DESPESAS'!$A$3:$N$962,3,FALSE)="","",VLOOKUP($O1972,'APOIO-DESPESAS'!$A$3:$N$962,3,FALSE)),"")</f>
        <v/>
      </c>
      <c r="C1972" s="223" t="str">
        <f>IFERROR(IF(VLOOKUP($O1972,'APOIO-DESPESAS'!$A$3:$N$962,4,FALSE)="","",VLOOKUP($O1972,'APOIO-DESPESAS'!$A$3:$N$962,4,FALSE)),"")</f>
        <v/>
      </c>
      <c r="D1972" s="223" t="str">
        <f>IFERROR(IF(VLOOKUP($O1972,'APOIO-DESPESAS'!$A$3:$N$962,5,FALSE)="","",VLOOKUP($O1972,'APOIO-DESPESAS'!$A$3:$N$962,5,FALSE)),"")</f>
        <v/>
      </c>
      <c r="E1972" s="223" t="str">
        <f>IFERROR(IF(VLOOKUP($O1972,'APOIO-DESPESAS'!$A$3:$N$962,6,FALSE)="","",VLOOKUP($O1972,'APOIO-DESPESAS'!$A$3:$N$962,6,FALSE)),"")</f>
        <v/>
      </c>
      <c r="F1972" s="223" t="str">
        <f>IFERROR(IF(VLOOKUP($O1972,'APOIO-DESPESAS'!$A$3:$N$962,7,FALSE)="","",VLOOKUP($O1972,'APOIO-DESPESAS'!$A$3:$N$962,7,FALSE)),"")</f>
        <v/>
      </c>
      <c r="G1972" s="223" t="str">
        <f>IFERROR(IF(VLOOKUP($O1972,'APOIO-DESPESAS'!$A$3:$N$962,8,FALSE)="","",VLOOKUP($O1972,'APOIO-DESPESAS'!$A$3:$N$962,8,FALSE)),"")</f>
        <v/>
      </c>
      <c r="H1972" s="223" t="str">
        <f>IFERROR(IF(VLOOKUP($O1972,'APOIO-DESPESAS'!$A$3:$N$962,9,FALSE)="","",VLOOKUP($O1972,'APOIO-DESPESAS'!$A$3:$N$962,9,FALSE)),"")</f>
        <v/>
      </c>
      <c r="I1972" s="223" t="str">
        <f>IFERROR(IF(VLOOKUP($O1972,'APOIO-DESPESAS'!$A$3:$N$962,10,FALSE)="","",VLOOKUP($O1972,'APOIO-DESPESAS'!$A$3:$N$962,10,FALSE)),"")</f>
        <v/>
      </c>
      <c r="J1972" s="223" t="str">
        <f>IFERROR(IF(VLOOKUP($O1972,'APOIO-DESPESAS'!$A$3:$N$962,11,FALSE)="","",VLOOKUP($O1972,'APOIO-DESPESAS'!$A$3:$N$962,11,FALSE)),"")</f>
        <v/>
      </c>
      <c r="K1972" s="223" t="str">
        <f>IFERROR(IF(VLOOKUP($O1972,'APOIO-DESPESAS'!$A$3:$N$962,12,FALSE)="","",VLOOKUP($O1972,'APOIO-DESPESAS'!$A$3:$N$962,12,FALSE)),"")</f>
        <v/>
      </c>
      <c r="L1972" s="223" t="str">
        <f>IFERROR(IF(VLOOKUP($O1972,'APOIO-DESPESAS'!$A$3:$N$962,13,FALSE)="","",VLOOKUP($O1972,'APOIO-DESPESAS'!$A$3:$N$962,13,FALSE)),"")</f>
        <v/>
      </c>
      <c r="M1972" s="223" t="str">
        <f>IFERROR(IF(VLOOKUP($O1972,'APOIO-DESPESAS'!$A$3:$N$962,14,FALSE)="","",VLOOKUP($O1972,'APOIO-DESPESAS'!$A$3:$N$962,14,FALSE)),"")</f>
        <v/>
      </c>
      <c r="O1972" s="223">
        <f t="shared" si="30"/>
        <v>1970</v>
      </c>
    </row>
    <row r="1973" spans="1:15" x14ac:dyDescent="0.25">
      <c r="A1973" s="223" t="str">
        <f>IFERROR(IF(VLOOKUP($O1973,'APOIO-DESPESAS'!$A$3:$N$962,2,FALSE)="","",VLOOKUP($O1973,'APOIO-DESPESAS'!$A$3:$N$962,2,FALSE)),"")</f>
        <v/>
      </c>
      <c r="B1973" s="223" t="str">
        <f>IFERROR(IF(VLOOKUP($O1973,'APOIO-DESPESAS'!$A$3:$N$962,3,FALSE)="","",VLOOKUP($O1973,'APOIO-DESPESAS'!$A$3:$N$962,3,FALSE)),"")</f>
        <v/>
      </c>
      <c r="C1973" s="223" t="str">
        <f>IFERROR(IF(VLOOKUP($O1973,'APOIO-DESPESAS'!$A$3:$N$962,4,FALSE)="","",VLOOKUP($O1973,'APOIO-DESPESAS'!$A$3:$N$962,4,FALSE)),"")</f>
        <v/>
      </c>
      <c r="D1973" s="223" t="str">
        <f>IFERROR(IF(VLOOKUP($O1973,'APOIO-DESPESAS'!$A$3:$N$962,5,FALSE)="","",VLOOKUP($O1973,'APOIO-DESPESAS'!$A$3:$N$962,5,FALSE)),"")</f>
        <v/>
      </c>
      <c r="E1973" s="223" t="str">
        <f>IFERROR(IF(VLOOKUP($O1973,'APOIO-DESPESAS'!$A$3:$N$962,6,FALSE)="","",VLOOKUP($O1973,'APOIO-DESPESAS'!$A$3:$N$962,6,FALSE)),"")</f>
        <v/>
      </c>
      <c r="F1973" s="223" t="str">
        <f>IFERROR(IF(VLOOKUP($O1973,'APOIO-DESPESAS'!$A$3:$N$962,7,FALSE)="","",VLOOKUP($O1973,'APOIO-DESPESAS'!$A$3:$N$962,7,FALSE)),"")</f>
        <v/>
      </c>
      <c r="G1973" s="223" t="str">
        <f>IFERROR(IF(VLOOKUP($O1973,'APOIO-DESPESAS'!$A$3:$N$962,8,FALSE)="","",VLOOKUP($O1973,'APOIO-DESPESAS'!$A$3:$N$962,8,FALSE)),"")</f>
        <v/>
      </c>
      <c r="H1973" s="223" t="str">
        <f>IFERROR(IF(VLOOKUP($O1973,'APOIO-DESPESAS'!$A$3:$N$962,9,FALSE)="","",VLOOKUP($O1973,'APOIO-DESPESAS'!$A$3:$N$962,9,FALSE)),"")</f>
        <v/>
      </c>
      <c r="I1973" s="223" t="str">
        <f>IFERROR(IF(VLOOKUP($O1973,'APOIO-DESPESAS'!$A$3:$N$962,10,FALSE)="","",VLOOKUP($O1973,'APOIO-DESPESAS'!$A$3:$N$962,10,FALSE)),"")</f>
        <v/>
      </c>
      <c r="J1973" s="223" t="str">
        <f>IFERROR(IF(VLOOKUP($O1973,'APOIO-DESPESAS'!$A$3:$N$962,11,FALSE)="","",VLOOKUP($O1973,'APOIO-DESPESAS'!$A$3:$N$962,11,FALSE)),"")</f>
        <v/>
      </c>
      <c r="K1973" s="223" t="str">
        <f>IFERROR(IF(VLOOKUP($O1973,'APOIO-DESPESAS'!$A$3:$N$962,12,FALSE)="","",VLOOKUP($O1973,'APOIO-DESPESAS'!$A$3:$N$962,12,FALSE)),"")</f>
        <v/>
      </c>
      <c r="L1973" s="223" t="str">
        <f>IFERROR(IF(VLOOKUP($O1973,'APOIO-DESPESAS'!$A$3:$N$962,13,FALSE)="","",VLOOKUP($O1973,'APOIO-DESPESAS'!$A$3:$N$962,13,FALSE)),"")</f>
        <v/>
      </c>
      <c r="M1973" s="223" t="str">
        <f>IFERROR(IF(VLOOKUP($O1973,'APOIO-DESPESAS'!$A$3:$N$962,14,FALSE)="","",VLOOKUP($O1973,'APOIO-DESPESAS'!$A$3:$N$962,14,FALSE)),"")</f>
        <v/>
      </c>
      <c r="O1973" s="223">
        <f t="shared" si="30"/>
        <v>1971</v>
      </c>
    </row>
    <row r="1974" spans="1:15" x14ac:dyDescent="0.25">
      <c r="A1974" s="223" t="str">
        <f>IFERROR(IF(VLOOKUP($O1974,'APOIO-DESPESAS'!$A$3:$N$962,2,FALSE)="","",VLOOKUP($O1974,'APOIO-DESPESAS'!$A$3:$N$962,2,FALSE)),"")</f>
        <v/>
      </c>
      <c r="B1974" s="223" t="str">
        <f>IFERROR(IF(VLOOKUP($O1974,'APOIO-DESPESAS'!$A$3:$N$962,3,FALSE)="","",VLOOKUP($O1974,'APOIO-DESPESAS'!$A$3:$N$962,3,FALSE)),"")</f>
        <v/>
      </c>
      <c r="C1974" s="223" t="str">
        <f>IFERROR(IF(VLOOKUP($O1974,'APOIO-DESPESAS'!$A$3:$N$962,4,FALSE)="","",VLOOKUP($O1974,'APOIO-DESPESAS'!$A$3:$N$962,4,FALSE)),"")</f>
        <v/>
      </c>
      <c r="D1974" s="223" t="str">
        <f>IFERROR(IF(VLOOKUP($O1974,'APOIO-DESPESAS'!$A$3:$N$962,5,FALSE)="","",VLOOKUP($O1974,'APOIO-DESPESAS'!$A$3:$N$962,5,FALSE)),"")</f>
        <v/>
      </c>
      <c r="E1974" s="223" t="str">
        <f>IFERROR(IF(VLOOKUP($O1974,'APOIO-DESPESAS'!$A$3:$N$962,6,FALSE)="","",VLOOKUP($O1974,'APOIO-DESPESAS'!$A$3:$N$962,6,FALSE)),"")</f>
        <v/>
      </c>
      <c r="F1974" s="223" t="str">
        <f>IFERROR(IF(VLOOKUP($O1974,'APOIO-DESPESAS'!$A$3:$N$962,7,FALSE)="","",VLOOKUP($O1974,'APOIO-DESPESAS'!$A$3:$N$962,7,FALSE)),"")</f>
        <v/>
      </c>
      <c r="G1974" s="223" t="str">
        <f>IFERROR(IF(VLOOKUP($O1974,'APOIO-DESPESAS'!$A$3:$N$962,8,FALSE)="","",VLOOKUP($O1974,'APOIO-DESPESAS'!$A$3:$N$962,8,FALSE)),"")</f>
        <v/>
      </c>
      <c r="H1974" s="223" t="str">
        <f>IFERROR(IF(VLOOKUP($O1974,'APOIO-DESPESAS'!$A$3:$N$962,9,FALSE)="","",VLOOKUP($O1974,'APOIO-DESPESAS'!$A$3:$N$962,9,FALSE)),"")</f>
        <v/>
      </c>
      <c r="I1974" s="223" t="str">
        <f>IFERROR(IF(VLOOKUP($O1974,'APOIO-DESPESAS'!$A$3:$N$962,10,FALSE)="","",VLOOKUP($O1974,'APOIO-DESPESAS'!$A$3:$N$962,10,FALSE)),"")</f>
        <v/>
      </c>
      <c r="J1974" s="223" t="str">
        <f>IFERROR(IF(VLOOKUP($O1974,'APOIO-DESPESAS'!$A$3:$N$962,11,FALSE)="","",VLOOKUP($O1974,'APOIO-DESPESAS'!$A$3:$N$962,11,FALSE)),"")</f>
        <v/>
      </c>
      <c r="K1974" s="223" t="str">
        <f>IFERROR(IF(VLOOKUP($O1974,'APOIO-DESPESAS'!$A$3:$N$962,12,FALSE)="","",VLOOKUP($O1974,'APOIO-DESPESAS'!$A$3:$N$962,12,FALSE)),"")</f>
        <v/>
      </c>
      <c r="L1974" s="223" t="str">
        <f>IFERROR(IF(VLOOKUP($O1974,'APOIO-DESPESAS'!$A$3:$N$962,13,FALSE)="","",VLOOKUP($O1974,'APOIO-DESPESAS'!$A$3:$N$962,13,FALSE)),"")</f>
        <v/>
      </c>
      <c r="M1974" s="223" t="str">
        <f>IFERROR(IF(VLOOKUP($O1974,'APOIO-DESPESAS'!$A$3:$N$962,14,FALSE)="","",VLOOKUP($O1974,'APOIO-DESPESAS'!$A$3:$N$962,14,FALSE)),"")</f>
        <v/>
      </c>
      <c r="O1974" s="223">
        <f t="shared" si="30"/>
        <v>1972</v>
      </c>
    </row>
    <row r="1975" spans="1:15" x14ac:dyDescent="0.25">
      <c r="A1975" s="223" t="str">
        <f>IFERROR(IF(VLOOKUP($O1975,'APOIO-DESPESAS'!$A$3:$N$962,2,FALSE)="","",VLOOKUP($O1975,'APOIO-DESPESAS'!$A$3:$N$962,2,FALSE)),"")</f>
        <v/>
      </c>
      <c r="B1975" s="223" t="str">
        <f>IFERROR(IF(VLOOKUP($O1975,'APOIO-DESPESAS'!$A$3:$N$962,3,FALSE)="","",VLOOKUP($O1975,'APOIO-DESPESAS'!$A$3:$N$962,3,FALSE)),"")</f>
        <v/>
      </c>
      <c r="C1975" s="223" t="str">
        <f>IFERROR(IF(VLOOKUP($O1975,'APOIO-DESPESAS'!$A$3:$N$962,4,FALSE)="","",VLOOKUP($O1975,'APOIO-DESPESAS'!$A$3:$N$962,4,FALSE)),"")</f>
        <v/>
      </c>
      <c r="D1975" s="223" t="str">
        <f>IFERROR(IF(VLOOKUP($O1975,'APOIO-DESPESAS'!$A$3:$N$962,5,FALSE)="","",VLOOKUP($O1975,'APOIO-DESPESAS'!$A$3:$N$962,5,FALSE)),"")</f>
        <v/>
      </c>
      <c r="E1975" s="223" t="str">
        <f>IFERROR(IF(VLOOKUP($O1975,'APOIO-DESPESAS'!$A$3:$N$962,6,FALSE)="","",VLOOKUP($O1975,'APOIO-DESPESAS'!$A$3:$N$962,6,FALSE)),"")</f>
        <v/>
      </c>
      <c r="F1975" s="223" t="str">
        <f>IFERROR(IF(VLOOKUP($O1975,'APOIO-DESPESAS'!$A$3:$N$962,7,FALSE)="","",VLOOKUP($O1975,'APOIO-DESPESAS'!$A$3:$N$962,7,FALSE)),"")</f>
        <v/>
      </c>
      <c r="G1975" s="223" t="str">
        <f>IFERROR(IF(VLOOKUP($O1975,'APOIO-DESPESAS'!$A$3:$N$962,8,FALSE)="","",VLOOKUP($O1975,'APOIO-DESPESAS'!$A$3:$N$962,8,FALSE)),"")</f>
        <v/>
      </c>
      <c r="H1975" s="223" t="str">
        <f>IFERROR(IF(VLOOKUP($O1975,'APOIO-DESPESAS'!$A$3:$N$962,9,FALSE)="","",VLOOKUP($O1975,'APOIO-DESPESAS'!$A$3:$N$962,9,FALSE)),"")</f>
        <v/>
      </c>
      <c r="I1975" s="223" t="str">
        <f>IFERROR(IF(VLOOKUP($O1975,'APOIO-DESPESAS'!$A$3:$N$962,10,FALSE)="","",VLOOKUP($O1975,'APOIO-DESPESAS'!$A$3:$N$962,10,FALSE)),"")</f>
        <v/>
      </c>
      <c r="J1975" s="223" t="str">
        <f>IFERROR(IF(VLOOKUP($O1975,'APOIO-DESPESAS'!$A$3:$N$962,11,FALSE)="","",VLOOKUP($O1975,'APOIO-DESPESAS'!$A$3:$N$962,11,FALSE)),"")</f>
        <v/>
      </c>
      <c r="K1975" s="223" t="str">
        <f>IFERROR(IF(VLOOKUP($O1975,'APOIO-DESPESAS'!$A$3:$N$962,12,FALSE)="","",VLOOKUP($O1975,'APOIO-DESPESAS'!$A$3:$N$962,12,FALSE)),"")</f>
        <v/>
      </c>
      <c r="L1975" s="223" t="str">
        <f>IFERROR(IF(VLOOKUP($O1975,'APOIO-DESPESAS'!$A$3:$N$962,13,FALSE)="","",VLOOKUP($O1975,'APOIO-DESPESAS'!$A$3:$N$962,13,FALSE)),"")</f>
        <v/>
      </c>
      <c r="M1975" s="223" t="str">
        <f>IFERROR(IF(VLOOKUP($O1975,'APOIO-DESPESAS'!$A$3:$N$962,14,FALSE)="","",VLOOKUP($O1975,'APOIO-DESPESAS'!$A$3:$N$962,14,FALSE)),"")</f>
        <v/>
      </c>
      <c r="O1975" s="223">
        <f t="shared" si="30"/>
        <v>1973</v>
      </c>
    </row>
    <row r="1976" spans="1:15" x14ac:dyDescent="0.25">
      <c r="A1976" s="223" t="str">
        <f>IFERROR(IF(VLOOKUP($O1976,'APOIO-DESPESAS'!$A$3:$N$962,2,FALSE)="","",VLOOKUP($O1976,'APOIO-DESPESAS'!$A$3:$N$962,2,FALSE)),"")</f>
        <v/>
      </c>
      <c r="B1976" s="223" t="str">
        <f>IFERROR(IF(VLOOKUP($O1976,'APOIO-DESPESAS'!$A$3:$N$962,3,FALSE)="","",VLOOKUP($O1976,'APOIO-DESPESAS'!$A$3:$N$962,3,FALSE)),"")</f>
        <v/>
      </c>
      <c r="C1976" s="223" t="str">
        <f>IFERROR(IF(VLOOKUP($O1976,'APOIO-DESPESAS'!$A$3:$N$962,4,FALSE)="","",VLOOKUP($O1976,'APOIO-DESPESAS'!$A$3:$N$962,4,FALSE)),"")</f>
        <v/>
      </c>
      <c r="D1976" s="223" t="str">
        <f>IFERROR(IF(VLOOKUP($O1976,'APOIO-DESPESAS'!$A$3:$N$962,5,FALSE)="","",VLOOKUP($O1976,'APOIO-DESPESAS'!$A$3:$N$962,5,FALSE)),"")</f>
        <v/>
      </c>
      <c r="E1976" s="223" t="str">
        <f>IFERROR(IF(VLOOKUP($O1976,'APOIO-DESPESAS'!$A$3:$N$962,6,FALSE)="","",VLOOKUP($O1976,'APOIO-DESPESAS'!$A$3:$N$962,6,FALSE)),"")</f>
        <v/>
      </c>
      <c r="F1976" s="223" t="str">
        <f>IFERROR(IF(VLOOKUP($O1976,'APOIO-DESPESAS'!$A$3:$N$962,7,FALSE)="","",VLOOKUP($O1976,'APOIO-DESPESAS'!$A$3:$N$962,7,FALSE)),"")</f>
        <v/>
      </c>
      <c r="G1976" s="223" t="str">
        <f>IFERROR(IF(VLOOKUP($O1976,'APOIO-DESPESAS'!$A$3:$N$962,8,FALSE)="","",VLOOKUP($O1976,'APOIO-DESPESAS'!$A$3:$N$962,8,FALSE)),"")</f>
        <v/>
      </c>
      <c r="H1976" s="223" t="str">
        <f>IFERROR(IF(VLOOKUP($O1976,'APOIO-DESPESAS'!$A$3:$N$962,9,FALSE)="","",VLOOKUP($O1976,'APOIO-DESPESAS'!$A$3:$N$962,9,FALSE)),"")</f>
        <v/>
      </c>
      <c r="I1976" s="223" t="str">
        <f>IFERROR(IF(VLOOKUP($O1976,'APOIO-DESPESAS'!$A$3:$N$962,10,FALSE)="","",VLOOKUP($O1976,'APOIO-DESPESAS'!$A$3:$N$962,10,FALSE)),"")</f>
        <v/>
      </c>
      <c r="J1976" s="223" t="str">
        <f>IFERROR(IF(VLOOKUP($O1976,'APOIO-DESPESAS'!$A$3:$N$962,11,FALSE)="","",VLOOKUP($O1976,'APOIO-DESPESAS'!$A$3:$N$962,11,FALSE)),"")</f>
        <v/>
      </c>
      <c r="K1976" s="223" t="str">
        <f>IFERROR(IF(VLOOKUP($O1976,'APOIO-DESPESAS'!$A$3:$N$962,12,FALSE)="","",VLOOKUP($O1976,'APOIO-DESPESAS'!$A$3:$N$962,12,FALSE)),"")</f>
        <v/>
      </c>
      <c r="L1976" s="223" t="str">
        <f>IFERROR(IF(VLOOKUP($O1976,'APOIO-DESPESAS'!$A$3:$N$962,13,FALSE)="","",VLOOKUP($O1976,'APOIO-DESPESAS'!$A$3:$N$962,13,FALSE)),"")</f>
        <v/>
      </c>
      <c r="M1976" s="223" t="str">
        <f>IFERROR(IF(VLOOKUP($O1976,'APOIO-DESPESAS'!$A$3:$N$962,14,FALSE)="","",VLOOKUP($O1976,'APOIO-DESPESAS'!$A$3:$N$962,14,FALSE)),"")</f>
        <v/>
      </c>
      <c r="O1976" s="223">
        <f t="shared" si="30"/>
        <v>1974</v>
      </c>
    </row>
    <row r="1977" spans="1:15" x14ac:dyDescent="0.25">
      <c r="A1977" s="223" t="str">
        <f>IFERROR(IF(VLOOKUP($O1977,'APOIO-DESPESAS'!$A$3:$N$962,2,FALSE)="","",VLOOKUP($O1977,'APOIO-DESPESAS'!$A$3:$N$962,2,FALSE)),"")</f>
        <v/>
      </c>
      <c r="B1977" s="223" t="str">
        <f>IFERROR(IF(VLOOKUP($O1977,'APOIO-DESPESAS'!$A$3:$N$962,3,FALSE)="","",VLOOKUP($O1977,'APOIO-DESPESAS'!$A$3:$N$962,3,FALSE)),"")</f>
        <v/>
      </c>
      <c r="C1977" s="223" t="str">
        <f>IFERROR(IF(VLOOKUP($O1977,'APOIO-DESPESAS'!$A$3:$N$962,4,FALSE)="","",VLOOKUP($O1977,'APOIO-DESPESAS'!$A$3:$N$962,4,FALSE)),"")</f>
        <v/>
      </c>
      <c r="D1977" s="223" t="str">
        <f>IFERROR(IF(VLOOKUP($O1977,'APOIO-DESPESAS'!$A$3:$N$962,5,FALSE)="","",VLOOKUP($O1977,'APOIO-DESPESAS'!$A$3:$N$962,5,FALSE)),"")</f>
        <v/>
      </c>
      <c r="E1977" s="223" t="str">
        <f>IFERROR(IF(VLOOKUP($O1977,'APOIO-DESPESAS'!$A$3:$N$962,6,FALSE)="","",VLOOKUP($O1977,'APOIO-DESPESAS'!$A$3:$N$962,6,FALSE)),"")</f>
        <v/>
      </c>
      <c r="F1977" s="223" t="str">
        <f>IFERROR(IF(VLOOKUP($O1977,'APOIO-DESPESAS'!$A$3:$N$962,7,FALSE)="","",VLOOKUP($O1977,'APOIO-DESPESAS'!$A$3:$N$962,7,FALSE)),"")</f>
        <v/>
      </c>
      <c r="G1977" s="223" t="str">
        <f>IFERROR(IF(VLOOKUP($O1977,'APOIO-DESPESAS'!$A$3:$N$962,8,FALSE)="","",VLOOKUP($O1977,'APOIO-DESPESAS'!$A$3:$N$962,8,FALSE)),"")</f>
        <v/>
      </c>
      <c r="H1977" s="223" t="str">
        <f>IFERROR(IF(VLOOKUP($O1977,'APOIO-DESPESAS'!$A$3:$N$962,9,FALSE)="","",VLOOKUP($O1977,'APOIO-DESPESAS'!$A$3:$N$962,9,FALSE)),"")</f>
        <v/>
      </c>
      <c r="I1977" s="223" t="str">
        <f>IFERROR(IF(VLOOKUP($O1977,'APOIO-DESPESAS'!$A$3:$N$962,10,FALSE)="","",VLOOKUP($O1977,'APOIO-DESPESAS'!$A$3:$N$962,10,FALSE)),"")</f>
        <v/>
      </c>
      <c r="J1977" s="223" t="str">
        <f>IFERROR(IF(VLOOKUP($O1977,'APOIO-DESPESAS'!$A$3:$N$962,11,FALSE)="","",VLOOKUP($O1977,'APOIO-DESPESAS'!$A$3:$N$962,11,FALSE)),"")</f>
        <v/>
      </c>
      <c r="K1977" s="223" t="str">
        <f>IFERROR(IF(VLOOKUP($O1977,'APOIO-DESPESAS'!$A$3:$N$962,12,FALSE)="","",VLOOKUP($O1977,'APOIO-DESPESAS'!$A$3:$N$962,12,FALSE)),"")</f>
        <v/>
      </c>
      <c r="L1977" s="223" t="str">
        <f>IFERROR(IF(VLOOKUP($O1977,'APOIO-DESPESAS'!$A$3:$N$962,13,FALSE)="","",VLOOKUP($O1977,'APOIO-DESPESAS'!$A$3:$N$962,13,FALSE)),"")</f>
        <v/>
      </c>
      <c r="M1977" s="223" t="str">
        <f>IFERROR(IF(VLOOKUP($O1977,'APOIO-DESPESAS'!$A$3:$N$962,14,FALSE)="","",VLOOKUP($O1977,'APOIO-DESPESAS'!$A$3:$N$962,14,FALSE)),"")</f>
        <v/>
      </c>
      <c r="O1977" s="223">
        <f t="shared" si="30"/>
        <v>1975</v>
      </c>
    </row>
    <row r="1978" spans="1:15" x14ac:dyDescent="0.25">
      <c r="A1978" s="223" t="str">
        <f>IFERROR(IF(VLOOKUP($O1978,'APOIO-DESPESAS'!$A$3:$N$962,2,FALSE)="","",VLOOKUP($O1978,'APOIO-DESPESAS'!$A$3:$N$962,2,FALSE)),"")</f>
        <v/>
      </c>
      <c r="B1978" s="223" t="str">
        <f>IFERROR(IF(VLOOKUP($O1978,'APOIO-DESPESAS'!$A$3:$N$962,3,FALSE)="","",VLOOKUP($O1978,'APOIO-DESPESAS'!$A$3:$N$962,3,FALSE)),"")</f>
        <v/>
      </c>
      <c r="C1978" s="223" t="str">
        <f>IFERROR(IF(VLOOKUP($O1978,'APOIO-DESPESAS'!$A$3:$N$962,4,FALSE)="","",VLOOKUP($O1978,'APOIO-DESPESAS'!$A$3:$N$962,4,FALSE)),"")</f>
        <v/>
      </c>
      <c r="D1978" s="223" t="str">
        <f>IFERROR(IF(VLOOKUP($O1978,'APOIO-DESPESAS'!$A$3:$N$962,5,FALSE)="","",VLOOKUP($O1978,'APOIO-DESPESAS'!$A$3:$N$962,5,FALSE)),"")</f>
        <v/>
      </c>
      <c r="E1978" s="223" t="str">
        <f>IFERROR(IF(VLOOKUP($O1978,'APOIO-DESPESAS'!$A$3:$N$962,6,FALSE)="","",VLOOKUP($O1978,'APOIO-DESPESAS'!$A$3:$N$962,6,FALSE)),"")</f>
        <v/>
      </c>
      <c r="F1978" s="223" t="str">
        <f>IFERROR(IF(VLOOKUP($O1978,'APOIO-DESPESAS'!$A$3:$N$962,7,FALSE)="","",VLOOKUP($O1978,'APOIO-DESPESAS'!$A$3:$N$962,7,FALSE)),"")</f>
        <v/>
      </c>
      <c r="G1978" s="223" t="str">
        <f>IFERROR(IF(VLOOKUP($O1978,'APOIO-DESPESAS'!$A$3:$N$962,8,FALSE)="","",VLOOKUP($O1978,'APOIO-DESPESAS'!$A$3:$N$962,8,FALSE)),"")</f>
        <v/>
      </c>
      <c r="H1978" s="223" t="str">
        <f>IFERROR(IF(VLOOKUP($O1978,'APOIO-DESPESAS'!$A$3:$N$962,9,FALSE)="","",VLOOKUP($O1978,'APOIO-DESPESAS'!$A$3:$N$962,9,FALSE)),"")</f>
        <v/>
      </c>
      <c r="I1978" s="223" t="str">
        <f>IFERROR(IF(VLOOKUP($O1978,'APOIO-DESPESAS'!$A$3:$N$962,10,FALSE)="","",VLOOKUP($O1978,'APOIO-DESPESAS'!$A$3:$N$962,10,FALSE)),"")</f>
        <v/>
      </c>
      <c r="J1978" s="223" t="str">
        <f>IFERROR(IF(VLOOKUP($O1978,'APOIO-DESPESAS'!$A$3:$N$962,11,FALSE)="","",VLOOKUP($O1978,'APOIO-DESPESAS'!$A$3:$N$962,11,FALSE)),"")</f>
        <v/>
      </c>
      <c r="K1978" s="223" t="str">
        <f>IFERROR(IF(VLOOKUP($O1978,'APOIO-DESPESAS'!$A$3:$N$962,12,FALSE)="","",VLOOKUP($O1978,'APOIO-DESPESAS'!$A$3:$N$962,12,FALSE)),"")</f>
        <v/>
      </c>
      <c r="L1978" s="223" t="str">
        <f>IFERROR(IF(VLOOKUP($O1978,'APOIO-DESPESAS'!$A$3:$N$962,13,FALSE)="","",VLOOKUP($O1978,'APOIO-DESPESAS'!$A$3:$N$962,13,FALSE)),"")</f>
        <v/>
      </c>
      <c r="M1978" s="223" t="str">
        <f>IFERROR(IF(VLOOKUP($O1978,'APOIO-DESPESAS'!$A$3:$N$962,14,FALSE)="","",VLOOKUP($O1978,'APOIO-DESPESAS'!$A$3:$N$962,14,FALSE)),"")</f>
        <v/>
      </c>
      <c r="O1978" s="223">
        <f t="shared" si="30"/>
        <v>1976</v>
      </c>
    </row>
    <row r="1979" spans="1:15" x14ac:dyDescent="0.25">
      <c r="A1979" s="223" t="str">
        <f>IFERROR(IF(VLOOKUP($O1979,'APOIO-DESPESAS'!$A$3:$N$962,2,FALSE)="","",VLOOKUP($O1979,'APOIO-DESPESAS'!$A$3:$N$962,2,FALSE)),"")</f>
        <v/>
      </c>
      <c r="B1979" s="223" t="str">
        <f>IFERROR(IF(VLOOKUP($O1979,'APOIO-DESPESAS'!$A$3:$N$962,3,FALSE)="","",VLOOKUP($O1979,'APOIO-DESPESAS'!$A$3:$N$962,3,FALSE)),"")</f>
        <v/>
      </c>
      <c r="C1979" s="223" t="str">
        <f>IFERROR(IF(VLOOKUP($O1979,'APOIO-DESPESAS'!$A$3:$N$962,4,FALSE)="","",VLOOKUP($O1979,'APOIO-DESPESAS'!$A$3:$N$962,4,FALSE)),"")</f>
        <v/>
      </c>
      <c r="D1979" s="223" t="str">
        <f>IFERROR(IF(VLOOKUP($O1979,'APOIO-DESPESAS'!$A$3:$N$962,5,FALSE)="","",VLOOKUP($O1979,'APOIO-DESPESAS'!$A$3:$N$962,5,FALSE)),"")</f>
        <v/>
      </c>
      <c r="E1979" s="223" t="str">
        <f>IFERROR(IF(VLOOKUP($O1979,'APOIO-DESPESAS'!$A$3:$N$962,6,FALSE)="","",VLOOKUP($O1979,'APOIO-DESPESAS'!$A$3:$N$962,6,FALSE)),"")</f>
        <v/>
      </c>
      <c r="F1979" s="223" t="str">
        <f>IFERROR(IF(VLOOKUP($O1979,'APOIO-DESPESAS'!$A$3:$N$962,7,FALSE)="","",VLOOKUP($O1979,'APOIO-DESPESAS'!$A$3:$N$962,7,FALSE)),"")</f>
        <v/>
      </c>
      <c r="G1979" s="223" t="str">
        <f>IFERROR(IF(VLOOKUP($O1979,'APOIO-DESPESAS'!$A$3:$N$962,8,FALSE)="","",VLOOKUP($O1979,'APOIO-DESPESAS'!$A$3:$N$962,8,FALSE)),"")</f>
        <v/>
      </c>
      <c r="H1979" s="223" t="str">
        <f>IFERROR(IF(VLOOKUP($O1979,'APOIO-DESPESAS'!$A$3:$N$962,9,FALSE)="","",VLOOKUP($O1979,'APOIO-DESPESAS'!$A$3:$N$962,9,FALSE)),"")</f>
        <v/>
      </c>
      <c r="I1979" s="223" t="str">
        <f>IFERROR(IF(VLOOKUP($O1979,'APOIO-DESPESAS'!$A$3:$N$962,10,FALSE)="","",VLOOKUP($O1979,'APOIO-DESPESAS'!$A$3:$N$962,10,FALSE)),"")</f>
        <v/>
      </c>
      <c r="J1979" s="223" t="str">
        <f>IFERROR(IF(VLOOKUP($O1979,'APOIO-DESPESAS'!$A$3:$N$962,11,FALSE)="","",VLOOKUP($O1979,'APOIO-DESPESAS'!$A$3:$N$962,11,FALSE)),"")</f>
        <v/>
      </c>
      <c r="K1979" s="223" t="str">
        <f>IFERROR(IF(VLOOKUP($O1979,'APOIO-DESPESAS'!$A$3:$N$962,12,FALSE)="","",VLOOKUP($O1979,'APOIO-DESPESAS'!$A$3:$N$962,12,FALSE)),"")</f>
        <v/>
      </c>
      <c r="L1979" s="223" t="str">
        <f>IFERROR(IF(VLOOKUP($O1979,'APOIO-DESPESAS'!$A$3:$N$962,13,FALSE)="","",VLOOKUP($O1979,'APOIO-DESPESAS'!$A$3:$N$962,13,FALSE)),"")</f>
        <v/>
      </c>
      <c r="M1979" s="223" t="str">
        <f>IFERROR(IF(VLOOKUP($O1979,'APOIO-DESPESAS'!$A$3:$N$962,14,FALSE)="","",VLOOKUP($O1979,'APOIO-DESPESAS'!$A$3:$N$962,14,FALSE)),"")</f>
        <v/>
      </c>
      <c r="O1979" s="223">
        <f t="shared" si="30"/>
        <v>1977</v>
      </c>
    </row>
    <row r="1980" spans="1:15" x14ac:dyDescent="0.25">
      <c r="A1980" s="223" t="str">
        <f>IFERROR(IF(VLOOKUP($O1980,'APOIO-DESPESAS'!$A$3:$N$962,2,FALSE)="","",VLOOKUP($O1980,'APOIO-DESPESAS'!$A$3:$N$962,2,FALSE)),"")</f>
        <v/>
      </c>
      <c r="B1980" s="223" t="str">
        <f>IFERROR(IF(VLOOKUP($O1980,'APOIO-DESPESAS'!$A$3:$N$962,3,FALSE)="","",VLOOKUP($O1980,'APOIO-DESPESAS'!$A$3:$N$962,3,FALSE)),"")</f>
        <v/>
      </c>
      <c r="C1980" s="223" t="str">
        <f>IFERROR(IF(VLOOKUP($O1980,'APOIO-DESPESAS'!$A$3:$N$962,4,FALSE)="","",VLOOKUP($O1980,'APOIO-DESPESAS'!$A$3:$N$962,4,FALSE)),"")</f>
        <v/>
      </c>
      <c r="D1980" s="223" t="str">
        <f>IFERROR(IF(VLOOKUP($O1980,'APOIO-DESPESAS'!$A$3:$N$962,5,FALSE)="","",VLOOKUP($O1980,'APOIO-DESPESAS'!$A$3:$N$962,5,FALSE)),"")</f>
        <v/>
      </c>
      <c r="E1980" s="223" t="str">
        <f>IFERROR(IF(VLOOKUP($O1980,'APOIO-DESPESAS'!$A$3:$N$962,6,FALSE)="","",VLOOKUP($O1980,'APOIO-DESPESAS'!$A$3:$N$962,6,FALSE)),"")</f>
        <v/>
      </c>
      <c r="F1980" s="223" t="str">
        <f>IFERROR(IF(VLOOKUP($O1980,'APOIO-DESPESAS'!$A$3:$N$962,7,FALSE)="","",VLOOKUP($O1980,'APOIO-DESPESAS'!$A$3:$N$962,7,FALSE)),"")</f>
        <v/>
      </c>
      <c r="G1980" s="223" t="str">
        <f>IFERROR(IF(VLOOKUP($O1980,'APOIO-DESPESAS'!$A$3:$N$962,8,FALSE)="","",VLOOKUP($O1980,'APOIO-DESPESAS'!$A$3:$N$962,8,FALSE)),"")</f>
        <v/>
      </c>
      <c r="H1980" s="223" t="str">
        <f>IFERROR(IF(VLOOKUP($O1980,'APOIO-DESPESAS'!$A$3:$N$962,9,FALSE)="","",VLOOKUP($O1980,'APOIO-DESPESAS'!$A$3:$N$962,9,FALSE)),"")</f>
        <v/>
      </c>
      <c r="I1980" s="223" t="str">
        <f>IFERROR(IF(VLOOKUP($O1980,'APOIO-DESPESAS'!$A$3:$N$962,10,FALSE)="","",VLOOKUP($O1980,'APOIO-DESPESAS'!$A$3:$N$962,10,FALSE)),"")</f>
        <v/>
      </c>
      <c r="J1980" s="223" t="str">
        <f>IFERROR(IF(VLOOKUP($O1980,'APOIO-DESPESAS'!$A$3:$N$962,11,FALSE)="","",VLOOKUP($O1980,'APOIO-DESPESAS'!$A$3:$N$962,11,FALSE)),"")</f>
        <v/>
      </c>
      <c r="K1980" s="223" t="str">
        <f>IFERROR(IF(VLOOKUP($O1980,'APOIO-DESPESAS'!$A$3:$N$962,12,FALSE)="","",VLOOKUP($O1980,'APOIO-DESPESAS'!$A$3:$N$962,12,FALSE)),"")</f>
        <v/>
      </c>
      <c r="L1980" s="223" t="str">
        <f>IFERROR(IF(VLOOKUP($O1980,'APOIO-DESPESAS'!$A$3:$N$962,13,FALSE)="","",VLOOKUP($O1980,'APOIO-DESPESAS'!$A$3:$N$962,13,FALSE)),"")</f>
        <v/>
      </c>
      <c r="M1980" s="223" t="str">
        <f>IFERROR(IF(VLOOKUP($O1980,'APOIO-DESPESAS'!$A$3:$N$962,14,FALSE)="","",VLOOKUP($O1980,'APOIO-DESPESAS'!$A$3:$N$962,14,FALSE)),"")</f>
        <v/>
      </c>
      <c r="O1980" s="223">
        <f t="shared" si="30"/>
        <v>1978</v>
      </c>
    </row>
    <row r="1981" spans="1:15" x14ac:dyDescent="0.25">
      <c r="A1981" s="223" t="str">
        <f>IFERROR(IF(VLOOKUP($O1981,'APOIO-DESPESAS'!$A$3:$N$962,2,FALSE)="","",VLOOKUP($O1981,'APOIO-DESPESAS'!$A$3:$N$962,2,FALSE)),"")</f>
        <v/>
      </c>
      <c r="B1981" s="223" t="str">
        <f>IFERROR(IF(VLOOKUP($O1981,'APOIO-DESPESAS'!$A$3:$N$962,3,FALSE)="","",VLOOKUP($O1981,'APOIO-DESPESAS'!$A$3:$N$962,3,FALSE)),"")</f>
        <v/>
      </c>
      <c r="C1981" s="223" t="str">
        <f>IFERROR(IF(VLOOKUP($O1981,'APOIO-DESPESAS'!$A$3:$N$962,4,FALSE)="","",VLOOKUP($O1981,'APOIO-DESPESAS'!$A$3:$N$962,4,FALSE)),"")</f>
        <v/>
      </c>
      <c r="D1981" s="223" t="str">
        <f>IFERROR(IF(VLOOKUP($O1981,'APOIO-DESPESAS'!$A$3:$N$962,5,FALSE)="","",VLOOKUP($O1981,'APOIO-DESPESAS'!$A$3:$N$962,5,FALSE)),"")</f>
        <v/>
      </c>
      <c r="E1981" s="223" t="str">
        <f>IFERROR(IF(VLOOKUP($O1981,'APOIO-DESPESAS'!$A$3:$N$962,6,FALSE)="","",VLOOKUP($O1981,'APOIO-DESPESAS'!$A$3:$N$962,6,FALSE)),"")</f>
        <v/>
      </c>
      <c r="F1981" s="223" t="str">
        <f>IFERROR(IF(VLOOKUP($O1981,'APOIO-DESPESAS'!$A$3:$N$962,7,FALSE)="","",VLOOKUP($O1981,'APOIO-DESPESAS'!$A$3:$N$962,7,FALSE)),"")</f>
        <v/>
      </c>
      <c r="G1981" s="223" t="str">
        <f>IFERROR(IF(VLOOKUP($O1981,'APOIO-DESPESAS'!$A$3:$N$962,8,FALSE)="","",VLOOKUP($O1981,'APOIO-DESPESAS'!$A$3:$N$962,8,FALSE)),"")</f>
        <v/>
      </c>
      <c r="H1981" s="223" t="str">
        <f>IFERROR(IF(VLOOKUP($O1981,'APOIO-DESPESAS'!$A$3:$N$962,9,FALSE)="","",VLOOKUP($O1981,'APOIO-DESPESAS'!$A$3:$N$962,9,FALSE)),"")</f>
        <v/>
      </c>
      <c r="I1981" s="223" t="str">
        <f>IFERROR(IF(VLOOKUP($O1981,'APOIO-DESPESAS'!$A$3:$N$962,10,FALSE)="","",VLOOKUP($O1981,'APOIO-DESPESAS'!$A$3:$N$962,10,FALSE)),"")</f>
        <v/>
      </c>
      <c r="J1981" s="223" t="str">
        <f>IFERROR(IF(VLOOKUP($O1981,'APOIO-DESPESAS'!$A$3:$N$962,11,FALSE)="","",VLOOKUP($O1981,'APOIO-DESPESAS'!$A$3:$N$962,11,FALSE)),"")</f>
        <v/>
      </c>
      <c r="K1981" s="223" t="str">
        <f>IFERROR(IF(VLOOKUP($O1981,'APOIO-DESPESAS'!$A$3:$N$962,12,FALSE)="","",VLOOKUP($O1981,'APOIO-DESPESAS'!$A$3:$N$962,12,FALSE)),"")</f>
        <v/>
      </c>
      <c r="L1981" s="223" t="str">
        <f>IFERROR(IF(VLOOKUP($O1981,'APOIO-DESPESAS'!$A$3:$N$962,13,FALSE)="","",VLOOKUP($O1981,'APOIO-DESPESAS'!$A$3:$N$962,13,FALSE)),"")</f>
        <v/>
      </c>
      <c r="M1981" s="223" t="str">
        <f>IFERROR(IF(VLOOKUP($O1981,'APOIO-DESPESAS'!$A$3:$N$962,14,FALSE)="","",VLOOKUP($O1981,'APOIO-DESPESAS'!$A$3:$N$962,14,FALSE)),"")</f>
        <v/>
      </c>
      <c r="O1981" s="223">
        <f t="shared" si="30"/>
        <v>1979</v>
      </c>
    </row>
    <row r="1982" spans="1:15" x14ac:dyDescent="0.25">
      <c r="A1982" s="223" t="str">
        <f>IFERROR(IF(VLOOKUP($O1982,'APOIO-DESPESAS'!$A$3:$N$962,2,FALSE)="","",VLOOKUP($O1982,'APOIO-DESPESAS'!$A$3:$N$962,2,FALSE)),"")</f>
        <v/>
      </c>
      <c r="B1982" s="223" t="str">
        <f>IFERROR(IF(VLOOKUP($O1982,'APOIO-DESPESAS'!$A$3:$N$962,3,FALSE)="","",VLOOKUP($O1982,'APOIO-DESPESAS'!$A$3:$N$962,3,FALSE)),"")</f>
        <v/>
      </c>
      <c r="C1982" s="223" t="str">
        <f>IFERROR(IF(VLOOKUP($O1982,'APOIO-DESPESAS'!$A$3:$N$962,4,FALSE)="","",VLOOKUP($O1982,'APOIO-DESPESAS'!$A$3:$N$962,4,FALSE)),"")</f>
        <v/>
      </c>
      <c r="D1982" s="223" t="str">
        <f>IFERROR(IF(VLOOKUP($O1982,'APOIO-DESPESAS'!$A$3:$N$962,5,FALSE)="","",VLOOKUP($O1982,'APOIO-DESPESAS'!$A$3:$N$962,5,FALSE)),"")</f>
        <v/>
      </c>
      <c r="E1982" s="223" t="str">
        <f>IFERROR(IF(VLOOKUP($O1982,'APOIO-DESPESAS'!$A$3:$N$962,6,FALSE)="","",VLOOKUP($O1982,'APOIO-DESPESAS'!$A$3:$N$962,6,FALSE)),"")</f>
        <v/>
      </c>
      <c r="F1982" s="223" t="str">
        <f>IFERROR(IF(VLOOKUP($O1982,'APOIO-DESPESAS'!$A$3:$N$962,7,FALSE)="","",VLOOKUP($O1982,'APOIO-DESPESAS'!$A$3:$N$962,7,FALSE)),"")</f>
        <v/>
      </c>
      <c r="G1982" s="223" t="str">
        <f>IFERROR(IF(VLOOKUP($O1982,'APOIO-DESPESAS'!$A$3:$N$962,8,FALSE)="","",VLOOKUP($O1982,'APOIO-DESPESAS'!$A$3:$N$962,8,FALSE)),"")</f>
        <v/>
      </c>
      <c r="H1982" s="223" t="str">
        <f>IFERROR(IF(VLOOKUP($O1982,'APOIO-DESPESAS'!$A$3:$N$962,9,FALSE)="","",VLOOKUP($O1982,'APOIO-DESPESAS'!$A$3:$N$962,9,FALSE)),"")</f>
        <v/>
      </c>
      <c r="I1982" s="223" t="str">
        <f>IFERROR(IF(VLOOKUP($O1982,'APOIO-DESPESAS'!$A$3:$N$962,10,FALSE)="","",VLOOKUP($O1982,'APOIO-DESPESAS'!$A$3:$N$962,10,FALSE)),"")</f>
        <v/>
      </c>
      <c r="J1982" s="223" t="str">
        <f>IFERROR(IF(VLOOKUP($O1982,'APOIO-DESPESAS'!$A$3:$N$962,11,FALSE)="","",VLOOKUP($O1982,'APOIO-DESPESAS'!$A$3:$N$962,11,FALSE)),"")</f>
        <v/>
      </c>
      <c r="K1982" s="223" t="str">
        <f>IFERROR(IF(VLOOKUP($O1982,'APOIO-DESPESAS'!$A$3:$N$962,12,FALSE)="","",VLOOKUP($O1982,'APOIO-DESPESAS'!$A$3:$N$962,12,FALSE)),"")</f>
        <v/>
      </c>
      <c r="L1982" s="223" t="str">
        <f>IFERROR(IF(VLOOKUP($O1982,'APOIO-DESPESAS'!$A$3:$N$962,13,FALSE)="","",VLOOKUP($O1982,'APOIO-DESPESAS'!$A$3:$N$962,13,FALSE)),"")</f>
        <v/>
      </c>
      <c r="M1982" s="223" t="str">
        <f>IFERROR(IF(VLOOKUP($O1982,'APOIO-DESPESAS'!$A$3:$N$962,14,FALSE)="","",VLOOKUP($O1982,'APOIO-DESPESAS'!$A$3:$N$962,14,FALSE)),"")</f>
        <v/>
      </c>
      <c r="O1982" s="223">
        <f t="shared" si="30"/>
        <v>1980</v>
      </c>
    </row>
    <row r="1983" spans="1:15" x14ac:dyDescent="0.25">
      <c r="A1983" s="223" t="str">
        <f>IFERROR(IF(VLOOKUP($O1983,'APOIO-DESPESAS'!$A$3:$N$962,2,FALSE)="","",VLOOKUP($O1983,'APOIO-DESPESAS'!$A$3:$N$962,2,FALSE)),"")</f>
        <v/>
      </c>
      <c r="B1983" s="223" t="str">
        <f>IFERROR(IF(VLOOKUP($O1983,'APOIO-DESPESAS'!$A$3:$N$962,3,FALSE)="","",VLOOKUP($O1983,'APOIO-DESPESAS'!$A$3:$N$962,3,FALSE)),"")</f>
        <v/>
      </c>
      <c r="C1983" s="223" t="str">
        <f>IFERROR(IF(VLOOKUP($O1983,'APOIO-DESPESAS'!$A$3:$N$962,4,FALSE)="","",VLOOKUP($O1983,'APOIO-DESPESAS'!$A$3:$N$962,4,FALSE)),"")</f>
        <v/>
      </c>
      <c r="D1983" s="223" t="str">
        <f>IFERROR(IF(VLOOKUP($O1983,'APOIO-DESPESAS'!$A$3:$N$962,5,FALSE)="","",VLOOKUP($O1983,'APOIO-DESPESAS'!$A$3:$N$962,5,FALSE)),"")</f>
        <v/>
      </c>
      <c r="E1983" s="223" t="str">
        <f>IFERROR(IF(VLOOKUP($O1983,'APOIO-DESPESAS'!$A$3:$N$962,6,FALSE)="","",VLOOKUP($O1983,'APOIO-DESPESAS'!$A$3:$N$962,6,FALSE)),"")</f>
        <v/>
      </c>
      <c r="F1983" s="223" t="str">
        <f>IFERROR(IF(VLOOKUP($O1983,'APOIO-DESPESAS'!$A$3:$N$962,7,FALSE)="","",VLOOKUP($O1983,'APOIO-DESPESAS'!$A$3:$N$962,7,FALSE)),"")</f>
        <v/>
      </c>
      <c r="G1983" s="223" t="str">
        <f>IFERROR(IF(VLOOKUP($O1983,'APOIO-DESPESAS'!$A$3:$N$962,8,FALSE)="","",VLOOKUP($O1983,'APOIO-DESPESAS'!$A$3:$N$962,8,FALSE)),"")</f>
        <v/>
      </c>
      <c r="H1983" s="223" t="str">
        <f>IFERROR(IF(VLOOKUP($O1983,'APOIO-DESPESAS'!$A$3:$N$962,9,FALSE)="","",VLOOKUP($O1983,'APOIO-DESPESAS'!$A$3:$N$962,9,FALSE)),"")</f>
        <v/>
      </c>
      <c r="I1983" s="223" t="str">
        <f>IFERROR(IF(VLOOKUP($O1983,'APOIO-DESPESAS'!$A$3:$N$962,10,FALSE)="","",VLOOKUP($O1983,'APOIO-DESPESAS'!$A$3:$N$962,10,FALSE)),"")</f>
        <v/>
      </c>
      <c r="J1983" s="223" t="str">
        <f>IFERROR(IF(VLOOKUP($O1983,'APOIO-DESPESAS'!$A$3:$N$962,11,FALSE)="","",VLOOKUP($O1983,'APOIO-DESPESAS'!$A$3:$N$962,11,FALSE)),"")</f>
        <v/>
      </c>
      <c r="K1983" s="223" t="str">
        <f>IFERROR(IF(VLOOKUP($O1983,'APOIO-DESPESAS'!$A$3:$N$962,12,FALSE)="","",VLOOKUP($O1983,'APOIO-DESPESAS'!$A$3:$N$962,12,FALSE)),"")</f>
        <v/>
      </c>
      <c r="L1983" s="223" t="str">
        <f>IFERROR(IF(VLOOKUP($O1983,'APOIO-DESPESAS'!$A$3:$N$962,13,FALSE)="","",VLOOKUP($O1983,'APOIO-DESPESAS'!$A$3:$N$962,13,FALSE)),"")</f>
        <v/>
      </c>
      <c r="M1983" s="223" t="str">
        <f>IFERROR(IF(VLOOKUP($O1983,'APOIO-DESPESAS'!$A$3:$N$962,14,FALSE)="","",VLOOKUP($O1983,'APOIO-DESPESAS'!$A$3:$N$962,14,FALSE)),"")</f>
        <v/>
      </c>
      <c r="O1983" s="223">
        <f t="shared" si="30"/>
        <v>1981</v>
      </c>
    </row>
    <row r="1984" spans="1:15" x14ac:dyDescent="0.25">
      <c r="A1984" s="223" t="str">
        <f>IFERROR(IF(VLOOKUP($O1984,'APOIO-DESPESAS'!$A$3:$N$962,2,FALSE)="","",VLOOKUP($O1984,'APOIO-DESPESAS'!$A$3:$N$962,2,FALSE)),"")</f>
        <v/>
      </c>
      <c r="B1984" s="223" t="str">
        <f>IFERROR(IF(VLOOKUP($O1984,'APOIO-DESPESAS'!$A$3:$N$962,3,FALSE)="","",VLOOKUP($O1984,'APOIO-DESPESAS'!$A$3:$N$962,3,FALSE)),"")</f>
        <v/>
      </c>
      <c r="C1984" s="223" t="str">
        <f>IFERROR(IF(VLOOKUP($O1984,'APOIO-DESPESAS'!$A$3:$N$962,4,FALSE)="","",VLOOKUP($O1984,'APOIO-DESPESAS'!$A$3:$N$962,4,FALSE)),"")</f>
        <v/>
      </c>
      <c r="D1984" s="223" t="str">
        <f>IFERROR(IF(VLOOKUP($O1984,'APOIO-DESPESAS'!$A$3:$N$962,5,FALSE)="","",VLOOKUP($O1984,'APOIO-DESPESAS'!$A$3:$N$962,5,FALSE)),"")</f>
        <v/>
      </c>
      <c r="E1984" s="223" t="str">
        <f>IFERROR(IF(VLOOKUP($O1984,'APOIO-DESPESAS'!$A$3:$N$962,6,FALSE)="","",VLOOKUP($O1984,'APOIO-DESPESAS'!$A$3:$N$962,6,FALSE)),"")</f>
        <v/>
      </c>
      <c r="F1984" s="223" t="str">
        <f>IFERROR(IF(VLOOKUP($O1984,'APOIO-DESPESAS'!$A$3:$N$962,7,FALSE)="","",VLOOKUP($O1984,'APOIO-DESPESAS'!$A$3:$N$962,7,FALSE)),"")</f>
        <v/>
      </c>
      <c r="G1984" s="223" t="str">
        <f>IFERROR(IF(VLOOKUP($O1984,'APOIO-DESPESAS'!$A$3:$N$962,8,FALSE)="","",VLOOKUP($O1984,'APOIO-DESPESAS'!$A$3:$N$962,8,FALSE)),"")</f>
        <v/>
      </c>
      <c r="H1984" s="223" t="str">
        <f>IFERROR(IF(VLOOKUP($O1984,'APOIO-DESPESAS'!$A$3:$N$962,9,FALSE)="","",VLOOKUP($O1984,'APOIO-DESPESAS'!$A$3:$N$962,9,FALSE)),"")</f>
        <v/>
      </c>
      <c r="I1984" s="223" t="str">
        <f>IFERROR(IF(VLOOKUP($O1984,'APOIO-DESPESAS'!$A$3:$N$962,10,FALSE)="","",VLOOKUP($O1984,'APOIO-DESPESAS'!$A$3:$N$962,10,FALSE)),"")</f>
        <v/>
      </c>
      <c r="J1984" s="223" t="str">
        <f>IFERROR(IF(VLOOKUP($O1984,'APOIO-DESPESAS'!$A$3:$N$962,11,FALSE)="","",VLOOKUP($O1984,'APOIO-DESPESAS'!$A$3:$N$962,11,FALSE)),"")</f>
        <v/>
      </c>
      <c r="K1984" s="223" t="str">
        <f>IFERROR(IF(VLOOKUP($O1984,'APOIO-DESPESAS'!$A$3:$N$962,12,FALSE)="","",VLOOKUP($O1984,'APOIO-DESPESAS'!$A$3:$N$962,12,FALSE)),"")</f>
        <v/>
      </c>
      <c r="L1984" s="223" t="str">
        <f>IFERROR(IF(VLOOKUP($O1984,'APOIO-DESPESAS'!$A$3:$N$962,13,FALSE)="","",VLOOKUP($O1984,'APOIO-DESPESAS'!$A$3:$N$962,13,FALSE)),"")</f>
        <v/>
      </c>
      <c r="M1984" s="223" t="str">
        <f>IFERROR(IF(VLOOKUP($O1984,'APOIO-DESPESAS'!$A$3:$N$962,14,FALSE)="","",VLOOKUP($O1984,'APOIO-DESPESAS'!$A$3:$N$962,14,FALSE)),"")</f>
        <v/>
      </c>
      <c r="O1984" s="223">
        <f t="shared" si="30"/>
        <v>1982</v>
      </c>
    </row>
    <row r="1985" spans="1:15" x14ac:dyDescent="0.25">
      <c r="A1985" s="223" t="str">
        <f>IFERROR(IF(VLOOKUP($O1985,'APOIO-DESPESAS'!$A$3:$N$962,2,FALSE)="","",VLOOKUP($O1985,'APOIO-DESPESAS'!$A$3:$N$962,2,FALSE)),"")</f>
        <v/>
      </c>
      <c r="B1985" s="223" t="str">
        <f>IFERROR(IF(VLOOKUP($O1985,'APOIO-DESPESAS'!$A$3:$N$962,3,FALSE)="","",VLOOKUP($O1985,'APOIO-DESPESAS'!$A$3:$N$962,3,FALSE)),"")</f>
        <v/>
      </c>
      <c r="C1985" s="223" t="str">
        <f>IFERROR(IF(VLOOKUP($O1985,'APOIO-DESPESAS'!$A$3:$N$962,4,FALSE)="","",VLOOKUP($O1985,'APOIO-DESPESAS'!$A$3:$N$962,4,FALSE)),"")</f>
        <v/>
      </c>
      <c r="D1985" s="223" t="str">
        <f>IFERROR(IF(VLOOKUP($O1985,'APOIO-DESPESAS'!$A$3:$N$962,5,FALSE)="","",VLOOKUP($O1985,'APOIO-DESPESAS'!$A$3:$N$962,5,FALSE)),"")</f>
        <v/>
      </c>
      <c r="E1985" s="223" t="str">
        <f>IFERROR(IF(VLOOKUP($O1985,'APOIO-DESPESAS'!$A$3:$N$962,6,FALSE)="","",VLOOKUP($O1985,'APOIO-DESPESAS'!$A$3:$N$962,6,FALSE)),"")</f>
        <v/>
      </c>
      <c r="F1985" s="223" t="str">
        <f>IFERROR(IF(VLOOKUP($O1985,'APOIO-DESPESAS'!$A$3:$N$962,7,FALSE)="","",VLOOKUP($O1985,'APOIO-DESPESAS'!$A$3:$N$962,7,FALSE)),"")</f>
        <v/>
      </c>
      <c r="G1985" s="223" t="str">
        <f>IFERROR(IF(VLOOKUP($O1985,'APOIO-DESPESAS'!$A$3:$N$962,8,FALSE)="","",VLOOKUP($O1985,'APOIO-DESPESAS'!$A$3:$N$962,8,FALSE)),"")</f>
        <v/>
      </c>
      <c r="H1985" s="223" t="str">
        <f>IFERROR(IF(VLOOKUP($O1985,'APOIO-DESPESAS'!$A$3:$N$962,9,FALSE)="","",VLOOKUP($O1985,'APOIO-DESPESAS'!$A$3:$N$962,9,FALSE)),"")</f>
        <v/>
      </c>
      <c r="I1985" s="223" t="str">
        <f>IFERROR(IF(VLOOKUP($O1985,'APOIO-DESPESAS'!$A$3:$N$962,10,FALSE)="","",VLOOKUP($O1985,'APOIO-DESPESAS'!$A$3:$N$962,10,FALSE)),"")</f>
        <v/>
      </c>
      <c r="J1985" s="223" t="str">
        <f>IFERROR(IF(VLOOKUP($O1985,'APOIO-DESPESAS'!$A$3:$N$962,11,FALSE)="","",VLOOKUP($O1985,'APOIO-DESPESAS'!$A$3:$N$962,11,FALSE)),"")</f>
        <v/>
      </c>
      <c r="K1985" s="223" t="str">
        <f>IFERROR(IF(VLOOKUP($O1985,'APOIO-DESPESAS'!$A$3:$N$962,12,FALSE)="","",VLOOKUP($O1985,'APOIO-DESPESAS'!$A$3:$N$962,12,FALSE)),"")</f>
        <v/>
      </c>
      <c r="L1985" s="223" t="str">
        <f>IFERROR(IF(VLOOKUP($O1985,'APOIO-DESPESAS'!$A$3:$N$962,13,FALSE)="","",VLOOKUP($O1985,'APOIO-DESPESAS'!$A$3:$N$962,13,FALSE)),"")</f>
        <v/>
      </c>
      <c r="M1985" s="223" t="str">
        <f>IFERROR(IF(VLOOKUP($O1985,'APOIO-DESPESAS'!$A$3:$N$962,14,FALSE)="","",VLOOKUP($O1985,'APOIO-DESPESAS'!$A$3:$N$962,14,FALSE)),"")</f>
        <v/>
      </c>
      <c r="O1985" s="223">
        <f t="shared" si="30"/>
        <v>1983</v>
      </c>
    </row>
    <row r="1986" spans="1:15" x14ac:dyDescent="0.25">
      <c r="A1986" s="223" t="str">
        <f>IFERROR(IF(VLOOKUP($O1986,'APOIO-DESPESAS'!$A$3:$N$962,2,FALSE)="","",VLOOKUP($O1986,'APOIO-DESPESAS'!$A$3:$N$962,2,FALSE)),"")</f>
        <v/>
      </c>
      <c r="B1986" s="223" t="str">
        <f>IFERROR(IF(VLOOKUP($O1986,'APOIO-DESPESAS'!$A$3:$N$962,3,FALSE)="","",VLOOKUP($O1986,'APOIO-DESPESAS'!$A$3:$N$962,3,FALSE)),"")</f>
        <v/>
      </c>
      <c r="C1986" s="223" t="str">
        <f>IFERROR(IF(VLOOKUP($O1986,'APOIO-DESPESAS'!$A$3:$N$962,4,FALSE)="","",VLOOKUP($O1986,'APOIO-DESPESAS'!$A$3:$N$962,4,FALSE)),"")</f>
        <v/>
      </c>
      <c r="D1986" s="223" t="str">
        <f>IFERROR(IF(VLOOKUP($O1986,'APOIO-DESPESAS'!$A$3:$N$962,5,FALSE)="","",VLOOKUP($O1986,'APOIO-DESPESAS'!$A$3:$N$962,5,FALSE)),"")</f>
        <v/>
      </c>
      <c r="E1986" s="223" t="str">
        <f>IFERROR(IF(VLOOKUP($O1986,'APOIO-DESPESAS'!$A$3:$N$962,6,FALSE)="","",VLOOKUP($O1986,'APOIO-DESPESAS'!$A$3:$N$962,6,FALSE)),"")</f>
        <v/>
      </c>
      <c r="F1986" s="223" t="str">
        <f>IFERROR(IF(VLOOKUP($O1986,'APOIO-DESPESAS'!$A$3:$N$962,7,FALSE)="","",VLOOKUP($O1986,'APOIO-DESPESAS'!$A$3:$N$962,7,FALSE)),"")</f>
        <v/>
      </c>
      <c r="G1986" s="223" t="str">
        <f>IFERROR(IF(VLOOKUP($O1986,'APOIO-DESPESAS'!$A$3:$N$962,8,FALSE)="","",VLOOKUP($O1986,'APOIO-DESPESAS'!$A$3:$N$962,8,FALSE)),"")</f>
        <v/>
      </c>
      <c r="H1986" s="223" t="str">
        <f>IFERROR(IF(VLOOKUP($O1986,'APOIO-DESPESAS'!$A$3:$N$962,9,FALSE)="","",VLOOKUP($O1986,'APOIO-DESPESAS'!$A$3:$N$962,9,FALSE)),"")</f>
        <v/>
      </c>
      <c r="I1986" s="223" t="str">
        <f>IFERROR(IF(VLOOKUP($O1986,'APOIO-DESPESAS'!$A$3:$N$962,10,FALSE)="","",VLOOKUP($O1986,'APOIO-DESPESAS'!$A$3:$N$962,10,FALSE)),"")</f>
        <v/>
      </c>
      <c r="J1986" s="223" t="str">
        <f>IFERROR(IF(VLOOKUP($O1986,'APOIO-DESPESAS'!$A$3:$N$962,11,FALSE)="","",VLOOKUP($O1986,'APOIO-DESPESAS'!$A$3:$N$962,11,FALSE)),"")</f>
        <v/>
      </c>
      <c r="K1986" s="223" t="str">
        <f>IFERROR(IF(VLOOKUP($O1986,'APOIO-DESPESAS'!$A$3:$N$962,12,FALSE)="","",VLOOKUP($O1986,'APOIO-DESPESAS'!$A$3:$N$962,12,FALSE)),"")</f>
        <v/>
      </c>
      <c r="L1986" s="223" t="str">
        <f>IFERROR(IF(VLOOKUP($O1986,'APOIO-DESPESAS'!$A$3:$N$962,13,FALSE)="","",VLOOKUP($O1986,'APOIO-DESPESAS'!$A$3:$N$962,13,FALSE)),"")</f>
        <v/>
      </c>
      <c r="M1986" s="223" t="str">
        <f>IFERROR(IF(VLOOKUP($O1986,'APOIO-DESPESAS'!$A$3:$N$962,14,FALSE)="","",VLOOKUP($O1986,'APOIO-DESPESAS'!$A$3:$N$962,14,FALSE)),"")</f>
        <v/>
      </c>
      <c r="O1986" s="223">
        <f t="shared" si="30"/>
        <v>1984</v>
      </c>
    </row>
    <row r="1987" spans="1:15" x14ac:dyDescent="0.25">
      <c r="A1987" s="223" t="str">
        <f>IFERROR(IF(VLOOKUP($O1987,'APOIO-DESPESAS'!$A$3:$N$962,2,FALSE)="","",VLOOKUP($O1987,'APOIO-DESPESAS'!$A$3:$N$962,2,FALSE)),"")</f>
        <v/>
      </c>
      <c r="B1987" s="223" t="str">
        <f>IFERROR(IF(VLOOKUP($O1987,'APOIO-DESPESAS'!$A$3:$N$962,3,FALSE)="","",VLOOKUP($O1987,'APOIO-DESPESAS'!$A$3:$N$962,3,FALSE)),"")</f>
        <v/>
      </c>
      <c r="C1987" s="223" t="str">
        <f>IFERROR(IF(VLOOKUP($O1987,'APOIO-DESPESAS'!$A$3:$N$962,4,FALSE)="","",VLOOKUP($O1987,'APOIO-DESPESAS'!$A$3:$N$962,4,FALSE)),"")</f>
        <v/>
      </c>
      <c r="D1987" s="223" t="str">
        <f>IFERROR(IF(VLOOKUP($O1987,'APOIO-DESPESAS'!$A$3:$N$962,5,FALSE)="","",VLOOKUP($O1987,'APOIO-DESPESAS'!$A$3:$N$962,5,FALSE)),"")</f>
        <v/>
      </c>
      <c r="E1987" s="223" t="str">
        <f>IFERROR(IF(VLOOKUP($O1987,'APOIO-DESPESAS'!$A$3:$N$962,6,FALSE)="","",VLOOKUP($O1987,'APOIO-DESPESAS'!$A$3:$N$962,6,FALSE)),"")</f>
        <v/>
      </c>
      <c r="F1987" s="223" t="str">
        <f>IFERROR(IF(VLOOKUP($O1987,'APOIO-DESPESAS'!$A$3:$N$962,7,FALSE)="","",VLOOKUP($O1987,'APOIO-DESPESAS'!$A$3:$N$962,7,FALSE)),"")</f>
        <v/>
      </c>
      <c r="G1987" s="223" t="str">
        <f>IFERROR(IF(VLOOKUP($O1987,'APOIO-DESPESAS'!$A$3:$N$962,8,FALSE)="","",VLOOKUP($O1987,'APOIO-DESPESAS'!$A$3:$N$962,8,FALSE)),"")</f>
        <v/>
      </c>
      <c r="H1987" s="223" t="str">
        <f>IFERROR(IF(VLOOKUP($O1987,'APOIO-DESPESAS'!$A$3:$N$962,9,FALSE)="","",VLOOKUP($O1987,'APOIO-DESPESAS'!$A$3:$N$962,9,FALSE)),"")</f>
        <v/>
      </c>
      <c r="I1987" s="223" t="str">
        <f>IFERROR(IF(VLOOKUP($O1987,'APOIO-DESPESAS'!$A$3:$N$962,10,FALSE)="","",VLOOKUP($O1987,'APOIO-DESPESAS'!$A$3:$N$962,10,FALSE)),"")</f>
        <v/>
      </c>
      <c r="J1987" s="223" t="str">
        <f>IFERROR(IF(VLOOKUP($O1987,'APOIO-DESPESAS'!$A$3:$N$962,11,FALSE)="","",VLOOKUP($O1987,'APOIO-DESPESAS'!$A$3:$N$962,11,FALSE)),"")</f>
        <v/>
      </c>
      <c r="K1987" s="223" t="str">
        <f>IFERROR(IF(VLOOKUP($O1987,'APOIO-DESPESAS'!$A$3:$N$962,12,FALSE)="","",VLOOKUP($O1987,'APOIO-DESPESAS'!$A$3:$N$962,12,FALSE)),"")</f>
        <v/>
      </c>
      <c r="L1987" s="223" t="str">
        <f>IFERROR(IF(VLOOKUP($O1987,'APOIO-DESPESAS'!$A$3:$N$962,13,FALSE)="","",VLOOKUP($O1987,'APOIO-DESPESAS'!$A$3:$N$962,13,FALSE)),"")</f>
        <v/>
      </c>
      <c r="M1987" s="223" t="str">
        <f>IFERROR(IF(VLOOKUP($O1987,'APOIO-DESPESAS'!$A$3:$N$962,14,FALSE)="","",VLOOKUP($O1987,'APOIO-DESPESAS'!$A$3:$N$962,14,FALSE)),"")</f>
        <v/>
      </c>
      <c r="O1987" s="223">
        <f t="shared" si="30"/>
        <v>1985</v>
      </c>
    </row>
    <row r="1988" spans="1:15" x14ac:dyDescent="0.25">
      <c r="A1988" s="223" t="str">
        <f>IFERROR(IF(VLOOKUP($O1988,'APOIO-DESPESAS'!$A$3:$N$962,2,FALSE)="","",VLOOKUP($O1988,'APOIO-DESPESAS'!$A$3:$N$962,2,FALSE)),"")</f>
        <v/>
      </c>
      <c r="B1988" s="223" t="str">
        <f>IFERROR(IF(VLOOKUP($O1988,'APOIO-DESPESAS'!$A$3:$N$962,3,FALSE)="","",VLOOKUP($O1988,'APOIO-DESPESAS'!$A$3:$N$962,3,FALSE)),"")</f>
        <v/>
      </c>
      <c r="C1988" s="223" t="str">
        <f>IFERROR(IF(VLOOKUP($O1988,'APOIO-DESPESAS'!$A$3:$N$962,4,FALSE)="","",VLOOKUP($O1988,'APOIO-DESPESAS'!$A$3:$N$962,4,FALSE)),"")</f>
        <v/>
      </c>
      <c r="D1988" s="223" t="str">
        <f>IFERROR(IF(VLOOKUP($O1988,'APOIO-DESPESAS'!$A$3:$N$962,5,FALSE)="","",VLOOKUP($O1988,'APOIO-DESPESAS'!$A$3:$N$962,5,FALSE)),"")</f>
        <v/>
      </c>
      <c r="E1988" s="223" t="str">
        <f>IFERROR(IF(VLOOKUP($O1988,'APOIO-DESPESAS'!$A$3:$N$962,6,FALSE)="","",VLOOKUP($O1988,'APOIO-DESPESAS'!$A$3:$N$962,6,FALSE)),"")</f>
        <v/>
      </c>
      <c r="F1988" s="223" t="str">
        <f>IFERROR(IF(VLOOKUP($O1988,'APOIO-DESPESAS'!$A$3:$N$962,7,FALSE)="","",VLOOKUP($O1988,'APOIO-DESPESAS'!$A$3:$N$962,7,FALSE)),"")</f>
        <v/>
      </c>
      <c r="G1988" s="223" t="str">
        <f>IFERROR(IF(VLOOKUP($O1988,'APOIO-DESPESAS'!$A$3:$N$962,8,FALSE)="","",VLOOKUP($O1988,'APOIO-DESPESAS'!$A$3:$N$962,8,FALSE)),"")</f>
        <v/>
      </c>
      <c r="H1988" s="223" t="str">
        <f>IFERROR(IF(VLOOKUP($O1988,'APOIO-DESPESAS'!$A$3:$N$962,9,FALSE)="","",VLOOKUP($O1988,'APOIO-DESPESAS'!$A$3:$N$962,9,FALSE)),"")</f>
        <v/>
      </c>
      <c r="I1988" s="223" t="str">
        <f>IFERROR(IF(VLOOKUP($O1988,'APOIO-DESPESAS'!$A$3:$N$962,10,FALSE)="","",VLOOKUP($O1988,'APOIO-DESPESAS'!$A$3:$N$962,10,FALSE)),"")</f>
        <v/>
      </c>
      <c r="J1988" s="223" t="str">
        <f>IFERROR(IF(VLOOKUP($O1988,'APOIO-DESPESAS'!$A$3:$N$962,11,FALSE)="","",VLOOKUP($O1988,'APOIO-DESPESAS'!$A$3:$N$962,11,FALSE)),"")</f>
        <v/>
      </c>
      <c r="K1988" s="223" t="str">
        <f>IFERROR(IF(VLOOKUP($O1988,'APOIO-DESPESAS'!$A$3:$N$962,12,FALSE)="","",VLOOKUP($O1988,'APOIO-DESPESAS'!$A$3:$N$962,12,FALSE)),"")</f>
        <v/>
      </c>
      <c r="L1988" s="223" t="str">
        <f>IFERROR(IF(VLOOKUP($O1988,'APOIO-DESPESAS'!$A$3:$N$962,13,FALSE)="","",VLOOKUP($O1988,'APOIO-DESPESAS'!$A$3:$N$962,13,FALSE)),"")</f>
        <v/>
      </c>
      <c r="M1988" s="223" t="str">
        <f>IFERROR(IF(VLOOKUP($O1988,'APOIO-DESPESAS'!$A$3:$N$962,14,FALSE)="","",VLOOKUP($O1988,'APOIO-DESPESAS'!$A$3:$N$962,14,FALSE)),"")</f>
        <v/>
      </c>
      <c r="O1988" s="223">
        <f t="shared" si="30"/>
        <v>1986</v>
      </c>
    </row>
    <row r="1989" spans="1:15" x14ac:dyDescent="0.25">
      <c r="A1989" s="223" t="str">
        <f>IFERROR(IF(VLOOKUP($O1989,'APOIO-DESPESAS'!$A$3:$N$962,2,FALSE)="","",VLOOKUP($O1989,'APOIO-DESPESAS'!$A$3:$N$962,2,FALSE)),"")</f>
        <v/>
      </c>
      <c r="B1989" s="223" t="str">
        <f>IFERROR(IF(VLOOKUP($O1989,'APOIO-DESPESAS'!$A$3:$N$962,3,FALSE)="","",VLOOKUP($O1989,'APOIO-DESPESAS'!$A$3:$N$962,3,FALSE)),"")</f>
        <v/>
      </c>
      <c r="C1989" s="223" t="str">
        <f>IFERROR(IF(VLOOKUP($O1989,'APOIO-DESPESAS'!$A$3:$N$962,4,FALSE)="","",VLOOKUP($O1989,'APOIO-DESPESAS'!$A$3:$N$962,4,FALSE)),"")</f>
        <v/>
      </c>
      <c r="D1989" s="223" t="str">
        <f>IFERROR(IF(VLOOKUP($O1989,'APOIO-DESPESAS'!$A$3:$N$962,5,FALSE)="","",VLOOKUP($O1989,'APOIO-DESPESAS'!$A$3:$N$962,5,FALSE)),"")</f>
        <v/>
      </c>
      <c r="E1989" s="223" t="str">
        <f>IFERROR(IF(VLOOKUP($O1989,'APOIO-DESPESAS'!$A$3:$N$962,6,FALSE)="","",VLOOKUP($O1989,'APOIO-DESPESAS'!$A$3:$N$962,6,FALSE)),"")</f>
        <v/>
      </c>
      <c r="F1989" s="223" t="str">
        <f>IFERROR(IF(VLOOKUP($O1989,'APOIO-DESPESAS'!$A$3:$N$962,7,FALSE)="","",VLOOKUP($O1989,'APOIO-DESPESAS'!$A$3:$N$962,7,FALSE)),"")</f>
        <v/>
      </c>
      <c r="G1989" s="223" t="str">
        <f>IFERROR(IF(VLOOKUP($O1989,'APOIO-DESPESAS'!$A$3:$N$962,8,FALSE)="","",VLOOKUP($O1989,'APOIO-DESPESAS'!$A$3:$N$962,8,FALSE)),"")</f>
        <v/>
      </c>
      <c r="H1989" s="223" t="str">
        <f>IFERROR(IF(VLOOKUP($O1989,'APOIO-DESPESAS'!$A$3:$N$962,9,FALSE)="","",VLOOKUP($O1989,'APOIO-DESPESAS'!$A$3:$N$962,9,FALSE)),"")</f>
        <v/>
      </c>
      <c r="I1989" s="223" t="str">
        <f>IFERROR(IF(VLOOKUP($O1989,'APOIO-DESPESAS'!$A$3:$N$962,10,FALSE)="","",VLOOKUP($O1989,'APOIO-DESPESAS'!$A$3:$N$962,10,FALSE)),"")</f>
        <v/>
      </c>
      <c r="J1989" s="223" t="str">
        <f>IFERROR(IF(VLOOKUP($O1989,'APOIO-DESPESAS'!$A$3:$N$962,11,FALSE)="","",VLOOKUP($O1989,'APOIO-DESPESAS'!$A$3:$N$962,11,FALSE)),"")</f>
        <v/>
      </c>
      <c r="K1989" s="223" t="str">
        <f>IFERROR(IF(VLOOKUP($O1989,'APOIO-DESPESAS'!$A$3:$N$962,12,FALSE)="","",VLOOKUP($O1989,'APOIO-DESPESAS'!$A$3:$N$962,12,FALSE)),"")</f>
        <v/>
      </c>
      <c r="L1989" s="223" t="str">
        <f>IFERROR(IF(VLOOKUP($O1989,'APOIO-DESPESAS'!$A$3:$N$962,13,FALSE)="","",VLOOKUP($O1989,'APOIO-DESPESAS'!$A$3:$N$962,13,FALSE)),"")</f>
        <v/>
      </c>
      <c r="M1989" s="223" t="str">
        <f>IFERROR(IF(VLOOKUP($O1989,'APOIO-DESPESAS'!$A$3:$N$962,14,FALSE)="","",VLOOKUP($O1989,'APOIO-DESPESAS'!$A$3:$N$962,14,FALSE)),"")</f>
        <v/>
      </c>
      <c r="O1989" s="223">
        <f t="shared" ref="O1989:O2052" si="31">O1988+1</f>
        <v>1987</v>
      </c>
    </row>
    <row r="1990" spans="1:15" x14ac:dyDescent="0.25">
      <c r="A1990" s="223" t="str">
        <f>IFERROR(IF(VLOOKUP($O1990,'APOIO-DESPESAS'!$A$3:$N$962,2,FALSE)="","",VLOOKUP($O1990,'APOIO-DESPESAS'!$A$3:$N$962,2,FALSE)),"")</f>
        <v/>
      </c>
      <c r="B1990" s="223" t="str">
        <f>IFERROR(IF(VLOOKUP($O1990,'APOIO-DESPESAS'!$A$3:$N$962,3,FALSE)="","",VLOOKUP($O1990,'APOIO-DESPESAS'!$A$3:$N$962,3,FALSE)),"")</f>
        <v/>
      </c>
      <c r="C1990" s="223" t="str">
        <f>IFERROR(IF(VLOOKUP($O1990,'APOIO-DESPESAS'!$A$3:$N$962,4,FALSE)="","",VLOOKUP($O1990,'APOIO-DESPESAS'!$A$3:$N$962,4,FALSE)),"")</f>
        <v/>
      </c>
      <c r="D1990" s="223" t="str">
        <f>IFERROR(IF(VLOOKUP($O1990,'APOIO-DESPESAS'!$A$3:$N$962,5,FALSE)="","",VLOOKUP($O1990,'APOIO-DESPESAS'!$A$3:$N$962,5,FALSE)),"")</f>
        <v/>
      </c>
      <c r="E1990" s="223" t="str">
        <f>IFERROR(IF(VLOOKUP($O1990,'APOIO-DESPESAS'!$A$3:$N$962,6,FALSE)="","",VLOOKUP($O1990,'APOIO-DESPESAS'!$A$3:$N$962,6,FALSE)),"")</f>
        <v/>
      </c>
      <c r="F1990" s="223" t="str">
        <f>IFERROR(IF(VLOOKUP($O1990,'APOIO-DESPESAS'!$A$3:$N$962,7,FALSE)="","",VLOOKUP($O1990,'APOIO-DESPESAS'!$A$3:$N$962,7,FALSE)),"")</f>
        <v/>
      </c>
      <c r="G1990" s="223" t="str">
        <f>IFERROR(IF(VLOOKUP($O1990,'APOIO-DESPESAS'!$A$3:$N$962,8,FALSE)="","",VLOOKUP($O1990,'APOIO-DESPESAS'!$A$3:$N$962,8,FALSE)),"")</f>
        <v/>
      </c>
      <c r="H1990" s="223" t="str">
        <f>IFERROR(IF(VLOOKUP($O1990,'APOIO-DESPESAS'!$A$3:$N$962,9,FALSE)="","",VLOOKUP($O1990,'APOIO-DESPESAS'!$A$3:$N$962,9,FALSE)),"")</f>
        <v/>
      </c>
      <c r="I1990" s="223" t="str">
        <f>IFERROR(IF(VLOOKUP($O1990,'APOIO-DESPESAS'!$A$3:$N$962,10,FALSE)="","",VLOOKUP($O1990,'APOIO-DESPESAS'!$A$3:$N$962,10,FALSE)),"")</f>
        <v/>
      </c>
      <c r="J1990" s="223" t="str">
        <f>IFERROR(IF(VLOOKUP($O1990,'APOIO-DESPESAS'!$A$3:$N$962,11,FALSE)="","",VLOOKUP($O1990,'APOIO-DESPESAS'!$A$3:$N$962,11,FALSE)),"")</f>
        <v/>
      </c>
      <c r="K1990" s="223" t="str">
        <f>IFERROR(IF(VLOOKUP($O1990,'APOIO-DESPESAS'!$A$3:$N$962,12,FALSE)="","",VLOOKUP($O1990,'APOIO-DESPESAS'!$A$3:$N$962,12,FALSE)),"")</f>
        <v/>
      </c>
      <c r="L1990" s="223" t="str">
        <f>IFERROR(IF(VLOOKUP($O1990,'APOIO-DESPESAS'!$A$3:$N$962,13,FALSE)="","",VLOOKUP($O1990,'APOIO-DESPESAS'!$A$3:$N$962,13,FALSE)),"")</f>
        <v/>
      </c>
      <c r="M1990" s="223" t="str">
        <f>IFERROR(IF(VLOOKUP($O1990,'APOIO-DESPESAS'!$A$3:$N$962,14,FALSE)="","",VLOOKUP($O1990,'APOIO-DESPESAS'!$A$3:$N$962,14,FALSE)),"")</f>
        <v/>
      </c>
      <c r="O1990" s="223">
        <f t="shared" si="31"/>
        <v>1988</v>
      </c>
    </row>
    <row r="1991" spans="1:15" x14ac:dyDescent="0.25">
      <c r="A1991" s="223" t="str">
        <f>IFERROR(IF(VLOOKUP($O1991,'APOIO-DESPESAS'!$A$3:$N$962,2,FALSE)="","",VLOOKUP($O1991,'APOIO-DESPESAS'!$A$3:$N$962,2,FALSE)),"")</f>
        <v/>
      </c>
      <c r="B1991" s="223" t="str">
        <f>IFERROR(IF(VLOOKUP($O1991,'APOIO-DESPESAS'!$A$3:$N$962,3,FALSE)="","",VLOOKUP($O1991,'APOIO-DESPESAS'!$A$3:$N$962,3,FALSE)),"")</f>
        <v/>
      </c>
      <c r="C1991" s="223" t="str">
        <f>IFERROR(IF(VLOOKUP($O1991,'APOIO-DESPESAS'!$A$3:$N$962,4,FALSE)="","",VLOOKUP($O1991,'APOIO-DESPESAS'!$A$3:$N$962,4,FALSE)),"")</f>
        <v/>
      </c>
      <c r="D1991" s="223" t="str">
        <f>IFERROR(IF(VLOOKUP($O1991,'APOIO-DESPESAS'!$A$3:$N$962,5,FALSE)="","",VLOOKUP($O1991,'APOIO-DESPESAS'!$A$3:$N$962,5,FALSE)),"")</f>
        <v/>
      </c>
      <c r="E1991" s="223" t="str">
        <f>IFERROR(IF(VLOOKUP($O1991,'APOIO-DESPESAS'!$A$3:$N$962,6,FALSE)="","",VLOOKUP($O1991,'APOIO-DESPESAS'!$A$3:$N$962,6,FALSE)),"")</f>
        <v/>
      </c>
      <c r="F1991" s="223" t="str">
        <f>IFERROR(IF(VLOOKUP($O1991,'APOIO-DESPESAS'!$A$3:$N$962,7,FALSE)="","",VLOOKUP($O1991,'APOIO-DESPESAS'!$A$3:$N$962,7,FALSE)),"")</f>
        <v/>
      </c>
      <c r="G1991" s="223" t="str">
        <f>IFERROR(IF(VLOOKUP($O1991,'APOIO-DESPESAS'!$A$3:$N$962,8,FALSE)="","",VLOOKUP($O1991,'APOIO-DESPESAS'!$A$3:$N$962,8,FALSE)),"")</f>
        <v/>
      </c>
      <c r="H1991" s="223" t="str">
        <f>IFERROR(IF(VLOOKUP($O1991,'APOIO-DESPESAS'!$A$3:$N$962,9,FALSE)="","",VLOOKUP($O1991,'APOIO-DESPESAS'!$A$3:$N$962,9,FALSE)),"")</f>
        <v/>
      </c>
      <c r="I1991" s="223" t="str">
        <f>IFERROR(IF(VLOOKUP($O1991,'APOIO-DESPESAS'!$A$3:$N$962,10,FALSE)="","",VLOOKUP($O1991,'APOIO-DESPESAS'!$A$3:$N$962,10,FALSE)),"")</f>
        <v/>
      </c>
      <c r="J1991" s="223" t="str">
        <f>IFERROR(IF(VLOOKUP($O1991,'APOIO-DESPESAS'!$A$3:$N$962,11,FALSE)="","",VLOOKUP($O1991,'APOIO-DESPESAS'!$A$3:$N$962,11,FALSE)),"")</f>
        <v/>
      </c>
      <c r="K1991" s="223" t="str">
        <f>IFERROR(IF(VLOOKUP($O1991,'APOIO-DESPESAS'!$A$3:$N$962,12,FALSE)="","",VLOOKUP($O1991,'APOIO-DESPESAS'!$A$3:$N$962,12,FALSE)),"")</f>
        <v/>
      </c>
      <c r="L1991" s="223" t="str">
        <f>IFERROR(IF(VLOOKUP($O1991,'APOIO-DESPESAS'!$A$3:$N$962,13,FALSE)="","",VLOOKUP($O1991,'APOIO-DESPESAS'!$A$3:$N$962,13,FALSE)),"")</f>
        <v/>
      </c>
      <c r="M1991" s="223" t="str">
        <f>IFERROR(IF(VLOOKUP($O1991,'APOIO-DESPESAS'!$A$3:$N$962,14,FALSE)="","",VLOOKUP($O1991,'APOIO-DESPESAS'!$A$3:$N$962,14,FALSE)),"")</f>
        <v/>
      </c>
      <c r="O1991" s="223">
        <f t="shared" si="31"/>
        <v>1989</v>
      </c>
    </row>
    <row r="1992" spans="1:15" x14ac:dyDescent="0.25">
      <c r="A1992" s="223" t="str">
        <f>IFERROR(IF(VLOOKUP($O1992,'APOIO-DESPESAS'!$A$3:$N$962,2,FALSE)="","",VLOOKUP($O1992,'APOIO-DESPESAS'!$A$3:$N$962,2,FALSE)),"")</f>
        <v/>
      </c>
      <c r="B1992" s="223" t="str">
        <f>IFERROR(IF(VLOOKUP($O1992,'APOIO-DESPESAS'!$A$3:$N$962,3,FALSE)="","",VLOOKUP($O1992,'APOIO-DESPESAS'!$A$3:$N$962,3,FALSE)),"")</f>
        <v/>
      </c>
      <c r="C1992" s="223" t="str">
        <f>IFERROR(IF(VLOOKUP($O1992,'APOIO-DESPESAS'!$A$3:$N$962,4,FALSE)="","",VLOOKUP($O1992,'APOIO-DESPESAS'!$A$3:$N$962,4,FALSE)),"")</f>
        <v/>
      </c>
      <c r="D1992" s="223" t="str">
        <f>IFERROR(IF(VLOOKUP($O1992,'APOIO-DESPESAS'!$A$3:$N$962,5,FALSE)="","",VLOOKUP($O1992,'APOIO-DESPESAS'!$A$3:$N$962,5,FALSE)),"")</f>
        <v/>
      </c>
      <c r="E1992" s="223" t="str">
        <f>IFERROR(IF(VLOOKUP($O1992,'APOIO-DESPESAS'!$A$3:$N$962,6,FALSE)="","",VLOOKUP($O1992,'APOIO-DESPESAS'!$A$3:$N$962,6,FALSE)),"")</f>
        <v/>
      </c>
      <c r="F1992" s="223" t="str">
        <f>IFERROR(IF(VLOOKUP($O1992,'APOIO-DESPESAS'!$A$3:$N$962,7,FALSE)="","",VLOOKUP($O1992,'APOIO-DESPESAS'!$A$3:$N$962,7,FALSE)),"")</f>
        <v/>
      </c>
      <c r="G1992" s="223" t="str">
        <f>IFERROR(IF(VLOOKUP($O1992,'APOIO-DESPESAS'!$A$3:$N$962,8,FALSE)="","",VLOOKUP($O1992,'APOIO-DESPESAS'!$A$3:$N$962,8,FALSE)),"")</f>
        <v/>
      </c>
      <c r="H1992" s="223" t="str">
        <f>IFERROR(IF(VLOOKUP($O1992,'APOIO-DESPESAS'!$A$3:$N$962,9,FALSE)="","",VLOOKUP($O1992,'APOIO-DESPESAS'!$A$3:$N$962,9,FALSE)),"")</f>
        <v/>
      </c>
      <c r="I1992" s="223" t="str">
        <f>IFERROR(IF(VLOOKUP($O1992,'APOIO-DESPESAS'!$A$3:$N$962,10,FALSE)="","",VLOOKUP($O1992,'APOIO-DESPESAS'!$A$3:$N$962,10,FALSE)),"")</f>
        <v/>
      </c>
      <c r="J1992" s="223" t="str">
        <f>IFERROR(IF(VLOOKUP($O1992,'APOIO-DESPESAS'!$A$3:$N$962,11,FALSE)="","",VLOOKUP($O1992,'APOIO-DESPESAS'!$A$3:$N$962,11,FALSE)),"")</f>
        <v/>
      </c>
      <c r="K1992" s="223" t="str">
        <f>IFERROR(IF(VLOOKUP($O1992,'APOIO-DESPESAS'!$A$3:$N$962,12,FALSE)="","",VLOOKUP($O1992,'APOIO-DESPESAS'!$A$3:$N$962,12,FALSE)),"")</f>
        <v/>
      </c>
      <c r="L1992" s="223" t="str">
        <f>IFERROR(IF(VLOOKUP($O1992,'APOIO-DESPESAS'!$A$3:$N$962,13,FALSE)="","",VLOOKUP($O1992,'APOIO-DESPESAS'!$A$3:$N$962,13,FALSE)),"")</f>
        <v/>
      </c>
      <c r="M1992" s="223" t="str">
        <f>IFERROR(IF(VLOOKUP($O1992,'APOIO-DESPESAS'!$A$3:$N$962,14,FALSE)="","",VLOOKUP($O1992,'APOIO-DESPESAS'!$A$3:$N$962,14,FALSE)),"")</f>
        <v/>
      </c>
      <c r="O1992" s="223">
        <f t="shared" si="31"/>
        <v>1990</v>
      </c>
    </row>
    <row r="1993" spans="1:15" x14ac:dyDescent="0.25">
      <c r="A1993" s="223" t="str">
        <f>IFERROR(IF(VLOOKUP($O1993,'APOIO-DESPESAS'!$A$3:$N$962,2,FALSE)="","",VLOOKUP($O1993,'APOIO-DESPESAS'!$A$3:$N$962,2,FALSE)),"")</f>
        <v/>
      </c>
      <c r="B1993" s="223" t="str">
        <f>IFERROR(IF(VLOOKUP($O1993,'APOIO-DESPESAS'!$A$3:$N$962,3,FALSE)="","",VLOOKUP($O1993,'APOIO-DESPESAS'!$A$3:$N$962,3,FALSE)),"")</f>
        <v/>
      </c>
      <c r="C1993" s="223" t="str">
        <f>IFERROR(IF(VLOOKUP($O1993,'APOIO-DESPESAS'!$A$3:$N$962,4,FALSE)="","",VLOOKUP($O1993,'APOIO-DESPESAS'!$A$3:$N$962,4,FALSE)),"")</f>
        <v/>
      </c>
      <c r="D1993" s="223" t="str">
        <f>IFERROR(IF(VLOOKUP($O1993,'APOIO-DESPESAS'!$A$3:$N$962,5,FALSE)="","",VLOOKUP($O1993,'APOIO-DESPESAS'!$A$3:$N$962,5,FALSE)),"")</f>
        <v/>
      </c>
      <c r="E1993" s="223" t="str">
        <f>IFERROR(IF(VLOOKUP($O1993,'APOIO-DESPESAS'!$A$3:$N$962,6,FALSE)="","",VLOOKUP($O1993,'APOIO-DESPESAS'!$A$3:$N$962,6,FALSE)),"")</f>
        <v/>
      </c>
      <c r="F1993" s="223" t="str">
        <f>IFERROR(IF(VLOOKUP($O1993,'APOIO-DESPESAS'!$A$3:$N$962,7,FALSE)="","",VLOOKUP($O1993,'APOIO-DESPESAS'!$A$3:$N$962,7,FALSE)),"")</f>
        <v/>
      </c>
      <c r="G1993" s="223" t="str">
        <f>IFERROR(IF(VLOOKUP($O1993,'APOIO-DESPESAS'!$A$3:$N$962,8,FALSE)="","",VLOOKUP($O1993,'APOIO-DESPESAS'!$A$3:$N$962,8,FALSE)),"")</f>
        <v/>
      </c>
      <c r="H1993" s="223" t="str">
        <f>IFERROR(IF(VLOOKUP($O1993,'APOIO-DESPESAS'!$A$3:$N$962,9,FALSE)="","",VLOOKUP($O1993,'APOIO-DESPESAS'!$A$3:$N$962,9,FALSE)),"")</f>
        <v/>
      </c>
      <c r="I1993" s="223" t="str">
        <f>IFERROR(IF(VLOOKUP($O1993,'APOIO-DESPESAS'!$A$3:$N$962,10,FALSE)="","",VLOOKUP($O1993,'APOIO-DESPESAS'!$A$3:$N$962,10,FALSE)),"")</f>
        <v/>
      </c>
      <c r="J1993" s="223" t="str">
        <f>IFERROR(IF(VLOOKUP($O1993,'APOIO-DESPESAS'!$A$3:$N$962,11,FALSE)="","",VLOOKUP($O1993,'APOIO-DESPESAS'!$A$3:$N$962,11,FALSE)),"")</f>
        <v/>
      </c>
      <c r="K1993" s="223" t="str">
        <f>IFERROR(IF(VLOOKUP($O1993,'APOIO-DESPESAS'!$A$3:$N$962,12,FALSE)="","",VLOOKUP($O1993,'APOIO-DESPESAS'!$A$3:$N$962,12,FALSE)),"")</f>
        <v/>
      </c>
      <c r="L1993" s="223" t="str">
        <f>IFERROR(IF(VLOOKUP($O1993,'APOIO-DESPESAS'!$A$3:$N$962,13,FALSE)="","",VLOOKUP($O1993,'APOIO-DESPESAS'!$A$3:$N$962,13,FALSE)),"")</f>
        <v/>
      </c>
      <c r="M1993" s="223" t="str">
        <f>IFERROR(IF(VLOOKUP($O1993,'APOIO-DESPESAS'!$A$3:$N$962,14,FALSE)="","",VLOOKUP($O1993,'APOIO-DESPESAS'!$A$3:$N$962,14,FALSE)),"")</f>
        <v/>
      </c>
      <c r="O1993" s="223">
        <f t="shared" si="31"/>
        <v>1991</v>
      </c>
    </row>
    <row r="1994" spans="1:15" x14ac:dyDescent="0.25">
      <c r="A1994" s="223" t="str">
        <f>IFERROR(IF(VLOOKUP($O1994,'APOIO-DESPESAS'!$A$3:$N$962,2,FALSE)="","",VLOOKUP($O1994,'APOIO-DESPESAS'!$A$3:$N$962,2,FALSE)),"")</f>
        <v/>
      </c>
      <c r="B1994" s="223" t="str">
        <f>IFERROR(IF(VLOOKUP($O1994,'APOIO-DESPESAS'!$A$3:$N$962,3,FALSE)="","",VLOOKUP($O1994,'APOIO-DESPESAS'!$A$3:$N$962,3,FALSE)),"")</f>
        <v/>
      </c>
      <c r="C1994" s="223" t="str">
        <f>IFERROR(IF(VLOOKUP($O1994,'APOIO-DESPESAS'!$A$3:$N$962,4,FALSE)="","",VLOOKUP($O1994,'APOIO-DESPESAS'!$A$3:$N$962,4,FALSE)),"")</f>
        <v/>
      </c>
      <c r="D1994" s="223" t="str">
        <f>IFERROR(IF(VLOOKUP($O1994,'APOIO-DESPESAS'!$A$3:$N$962,5,FALSE)="","",VLOOKUP($O1994,'APOIO-DESPESAS'!$A$3:$N$962,5,FALSE)),"")</f>
        <v/>
      </c>
      <c r="E1994" s="223" t="str">
        <f>IFERROR(IF(VLOOKUP($O1994,'APOIO-DESPESAS'!$A$3:$N$962,6,FALSE)="","",VLOOKUP($O1994,'APOIO-DESPESAS'!$A$3:$N$962,6,FALSE)),"")</f>
        <v/>
      </c>
      <c r="F1994" s="223" t="str">
        <f>IFERROR(IF(VLOOKUP($O1994,'APOIO-DESPESAS'!$A$3:$N$962,7,FALSE)="","",VLOOKUP($O1994,'APOIO-DESPESAS'!$A$3:$N$962,7,FALSE)),"")</f>
        <v/>
      </c>
      <c r="G1994" s="223" t="str">
        <f>IFERROR(IF(VLOOKUP($O1994,'APOIO-DESPESAS'!$A$3:$N$962,8,FALSE)="","",VLOOKUP($O1994,'APOIO-DESPESAS'!$A$3:$N$962,8,FALSE)),"")</f>
        <v/>
      </c>
      <c r="H1994" s="223" t="str">
        <f>IFERROR(IF(VLOOKUP($O1994,'APOIO-DESPESAS'!$A$3:$N$962,9,FALSE)="","",VLOOKUP($O1994,'APOIO-DESPESAS'!$A$3:$N$962,9,FALSE)),"")</f>
        <v/>
      </c>
      <c r="I1994" s="223" t="str">
        <f>IFERROR(IF(VLOOKUP($O1994,'APOIO-DESPESAS'!$A$3:$N$962,10,FALSE)="","",VLOOKUP($O1994,'APOIO-DESPESAS'!$A$3:$N$962,10,FALSE)),"")</f>
        <v/>
      </c>
      <c r="J1994" s="223" t="str">
        <f>IFERROR(IF(VLOOKUP($O1994,'APOIO-DESPESAS'!$A$3:$N$962,11,FALSE)="","",VLOOKUP($O1994,'APOIO-DESPESAS'!$A$3:$N$962,11,FALSE)),"")</f>
        <v/>
      </c>
      <c r="K1994" s="223" t="str">
        <f>IFERROR(IF(VLOOKUP($O1994,'APOIO-DESPESAS'!$A$3:$N$962,12,FALSE)="","",VLOOKUP($O1994,'APOIO-DESPESAS'!$A$3:$N$962,12,FALSE)),"")</f>
        <v/>
      </c>
      <c r="L1994" s="223" t="str">
        <f>IFERROR(IF(VLOOKUP($O1994,'APOIO-DESPESAS'!$A$3:$N$962,13,FALSE)="","",VLOOKUP($O1994,'APOIO-DESPESAS'!$A$3:$N$962,13,FALSE)),"")</f>
        <v/>
      </c>
      <c r="M1994" s="223" t="str">
        <f>IFERROR(IF(VLOOKUP($O1994,'APOIO-DESPESAS'!$A$3:$N$962,14,FALSE)="","",VLOOKUP($O1994,'APOIO-DESPESAS'!$A$3:$N$962,14,FALSE)),"")</f>
        <v/>
      </c>
      <c r="O1994" s="223">
        <f t="shared" si="31"/>
        <v>1992</v>
      </c>
    </row>
    <row r="1995" spans="1:15" x14ac:dyDescent="0.25">
      <c r="A1995" s="223" t="str">
        <f>IFERROR(IF(VLOOKUP($O1995,'APOIO-DESPESAS'!$A$3:$N$962,2,FALSE)="","",VLOOKUP($O1995,'APOIO-DESPESAS'!$A$3:$N$962,2,FALSE)),"")</f>
        <v/>
      </c>
      <c r="B1995" s="223" t="str">
        <f>IFERROR(IF(VLOOKUP($O1995,'APOIO-DESPESAS'!$A$3:$N$962,3,FALSE)="","",VLOOKUP($O1995,'APOIO-DESPESAS'!$A$3:$N$962,3,FALSE)),"")</f>
        <v/>
      </c>
      <c r="C1995" s="223" t="str">
        <f>IFERROR(IF(VLOOKUP($O1995,'APOIO-DESPESAS'!$A$3:$N$962,4,FALSE)="","",VLOOKUP($O1995,'APOIO-DESPESAS'!$A$3:$N$962,4,FALSE)),"")</f>
        <v/>
      </c>
      <c r="D1995" s="223" t="str">
        <f>IFERROR(IF(VLOOKUP($O1995,'APOIO-DESPESAS'!$A$3:$N$962,5,FALSE)="","",VLOOKUP($O1995,'APOIO-DESPESAS'!$A$3:$N$962,5,FALSE)),"")</f>
        <v/>
      </c>
      <c r="E1995" s="223" t="str">
        <f>IFERROR(IF(VLOOKUP($O1995,'APOIO-DESPESAS'!$A$3:$N$962,6,FALSE)="","",VLOOKUP($O1995,'APOIO-DESPESAS'!$A$3:$N$962,6,FALSE)),"")</f>
        <v/>
      </c>
      <c r="F1995" s="223" t="str">
        <f>IFERROR(IF(VLOOKUP($O1995,'APOIO-DESPESAS'!$A$3:$N$962,7,FALSE)="","",VLOOKUP($O1995,'APOIO-DESPESAS'!$A$3:$N$962,7,FALSE)),"")</f>
        <v/>
      </c>
      <c r="G1995" s="223" t="str">
        <f>IFERROR(IF(VLOOKUP($O1995,'APOIO-DESPESAS'!$A$3:$N$962,8,FALSE)="","",VLOOKUP($O1995,'APOIO-DESPESAS'!$A$3:$N$962,8,FALSE)),"")</f>
        <v/>
      </c>
      <c r="H1995" s="223" t="str">
        <f>IFERROR(IF(VLOOKUP($O1995,'APOIO-DESPESAS'!$A$3:$N$962,9,FALSE)="","",VLOOKUP($O1995,'APOIO-DESPESAS'!$A$3:$N$962,9,FALSE)),"")</f>
        <v/>
      </c>
      <c r="I1995" s="223" t="str">
        <f>IFERROR(IF(VLOOKUP($O1995,'APOIO-DESPESAS'!$A$3:$N$962,10,FALSE)="","",VLOOKUP($O1995,'APOIO-DESPESAS'!$A$3:$N$962,10,FALSE)),"")</f>
        <v/>
      </c>
      <c r="J1995" s="223" t="str">
        <f>IFERROR(IF(VLOOKUP($O1995,'APOIO-DESPESAS'!$A$3:$N$962,11,FALSE)="","",VLOOKUP($O1995,'APOIO-DESPESAS'!$A$3:$N$962,11,FALSE)),"")</f>
        <v/>
      </c>
      <c r="K1995" s="223" t="str">
        <f>IFERROR(IF(VLOOKUP($O1995,'APOIO-DESPESAS'!$A$3:$N$962,12,FALSE)="","",VLOOKUP($O1995,'APOIO-DESPESAS'!$A$3:$N$962,12,FALSE)),"")</f>
        <v/>
      </c>
      <c r="L1995" s="223" t="str">
        <f>IFERROR(IF(VLOOKUP($O1995,'APOIO-DESPESAS'!$A$3:$N$962,13,FALSE)="","",VLOOKUP($O1995,'APOIO-DESPESAS'!$A$3:$N$962,13,FALSE)),"")</f>
        <v/>
      </c>
      <c r="M1995" s="223" t="str">
        <f>IFERROR(IF(VLOOKUP($O1995,'APOIO-DESPESAS'!$A$3:$N$962,14,FALSE)="","",VLOOKUP($O1995,'APOIO-DESPESAS'!$A$3:$N$962,14,FALSE)),"")</f>
        <v/>
      </c>
      <c r="O1995" s="223">
        <f t="shared" si="31"/>
        <v>1993</v>
      </c>
    </row>
    <row r="1996" spans="1:15" x14ac:dyDescent="0.25">
      <c r="A1996" s="223" t="str">
        <f>IFERROR(IF(VLOOKUP($O1996,'APOIO-DESPESAS'!$A$3:$N$962,2,FALSE)="","",VLOOKUP($O1996,'APOIO-DESPESAS'!$A$3:$N$962,2,FALSE)),"")</f>
        <v/>
      </c>
      <c r="B1996" s="223" t="str">
        <f>IFERROR(IF(VLOOKUP($O1996,'APOIO-DESPESAS'!$A$3:$N$962,3,FALSE)="","",VLOOKUP($O1996,'APOIO-DESPESAS'!$A$3:$N$962,3,FALSE)),"")</f>
        <v/>
      </c>
      <c r="C1996" s="223" t="str">
        <f>IFERROR(IF(VLOOKUP($O1996,'APOIO-DESPESAS'!$A$3:$N$962,4,FALSE)="","",VLOOKUP($O1996,'APOIO-DESPESAS'!$A$3:$N$962,4,FALSE)),"")</f>
        <v/>
      </c>
      <c r="D1996" s="223" t="str">
        <f>IFERROR(IF(VLOOKUP($O1996,'APOIO-DESPESAS'!$A$3:$N$962,5,FALSE)="","",VLOOKUP($O1996,'APOIO-DESPESAS'!$A$3:$N$962,5,FALSE)),"")</f>
        <v/>
      </c>
      <c r="E1996" s="223" t="str">
        <f>IFERROR(IF(VLOOKUP($O1996,'APOIO-DESPESAS'!$A$3:$N$962,6,FALSE)="","",VLOOKUP($O1996,'APOIO-DESPESAS'!$A$3:$N$962,6,FALSE)),"")</f>
        <v/>
      </c>
      <c r="F1996" s="223" t="str">
        <f>IFERROR(IF(VLOOKUP($O1996,'APOIO-DESPESAS'!$A$3:$N$962,7,FALSE)="","",VLOOKUP($O1996,'APOIO-DESPESAS'!$A$3:$N$962,7,FALSE)),"")</f>
        <v/>
      </c>
      <c r="G1996" s="223" t="str">
        <f>IFERROR(IF(VLOOKUP($O1996,'APOIO-DESPESAS'!$A$3:$N$962,8,FALSE)="","",VLOOKUP($O1996,'APOIO-DESPESAS'!$A$3:$N$962,8,FALSE)),"")</f>
        <v/>
      </c>
      <c r="H1996" s="223" t="str">
        <f>IFERROR(IF(VLOOKUP($O1996,'APOIO-DESPESAS'!$A$3:$N$962,9,FALSE)="","",VLOOKUP($O1996,'APOIO-DESPESAS'!$A$3:$N$962,9,FALSE)),"")</f>
        <v/>
      </c>
      <c r="I1996" s="223" t="str">
        <f>IFERROR(IF(VLOOKUP($O1996,'APOIO-DESPESAS'!$A$3:$N$962,10,FALSE)="","",VLOOKUP($O1996,'APOIO-DESPESAS'!$A$3:$N$962,10,FALSE)),"")</f>
        <v/>
      </c>
      <c r="J1996" s="223" t="str">
        <f>IFERROR(IF(VLOOKUP($O1996,'APOIO-DESPESAS'!$A$3:$N$962,11,FALSE)="","",VLOOKUP($O1996,'APOIO-DESPESAS'!$A$3:$N$962,11,FALSE)),"")</f>
        <v/>
      </c>
      <c r="K1996" s="223" t="str">
        <f>IFERROR(IF(VLOOKUP($O1996,'APOIO-DESPESAS'!$A$3:$N$962,12,FALSE)="","",VLOOKUP($O1996,'APOIO-DESPESAS'!$A$3:$N$962,12,FALSE)),"")</f>
        <v/>
      </c>
      <c r="L1996" s="223" t="str">
        <f>IFERROR(IF(VLOOKUP($O1996,'APOIO-DESPESAS'!$A$3:$N$962,13,FALSE)="","",VLOOKUP($O1996,'APOIO-DESPESAS'!$A$3:$N$962,13,FALSE)),"")</f>
        <v/>
      </c>
      <c r="M1996" s="223" t="str">
        <f>IFERROR(IF(VLOOKUP($O1996,'APOIO-DESPESAS'!$A$3:$N$962,14,FALSE)="","",VLOOKUP($O1996,'APOIO-DESPESAS'!$A$3:$N$962,14,FALSE)),"")</f>
        <v/>
      </c>
      <c r="O1996" s="223">
        <f t="shared" si="31"/>
        <v>1994</v>
      </c>
    </row>
    <row r="1997" spans="1:15" x14ac:dyDescent="0.25">
      <c r="A1997" s="223" t="str">
        <f>IFERROR(IF(VLOOKUP($O1997,'APOIO-DESPESAS'!$A$3:$N$962,2,FALSE)="","",VLOOKUP($O1997,'APOIO-DESPESAS'!$A$3:$N$962,2,FALSE)),"")</f>
        <v/>
      </c>
      <c r="B1997" s="223" t="str">
        <f>IFERROR(IF(VLOOKUP($O1997,'APOIO-DESPESAS'!$A$3:$N$962,3,FALSE)="","",VLOOKUP($O1997,'APOIO-DESPESAS'!$A$3:$N$962,3,FALSE)),"")</f>
        <v/>
      </c>
      <c r="C1997" s="223" t="str">
        <f>IFERROR(IF(VLOOKUP($O1997,'APOIO-DESPESAS'!$A$3:$N$962,4,FALSE)="","",VLOOKUP($O1997,'APOIO-DESPESAS'!$A$3:$N$962,4,FALSE)),"")</f>
        <v/>
      </c>
      <c r="D1997" s="223" t="str">
        <f>IFERROR(IF(VLOOKUP($O1997,'APOIO-DESPESAS'!$A$3:$N$962,5,FALSE)="","",VLOOKUP($O1997,'APOIO-DESPESAS'!$A$3:$N$962,5,FALSE)),"")</f>
        <v/>
      </c>
      <c r="E1997" s="223" t="str">
        <f>IFERROR(IF(VLOOKUP($O1997,'APOIO-DESPESAS'!$A$3:$N$962,6,FALSE)="","",VLOOKUP($O1997,'APOIO-DESPESAS'!$A$3:$N$962,6,FALSE)),"")</f>
        <v/>
      </c>
      <c r="F1997" s="223" t="str">
        <f>IFERROR(IF(VLOOKUP($O1997,'APOIO-DESPESAS'!$A$3:$N$962,7,FALSE)="","",VLOOKUP($O1997,'APOIO-DESPESAS'!$A$3:$N$962,7,FALSE)),"")</f>
        <v/>
      </c>
      <c r="G1997" s="223" t="str">
        <f>IFERROR(IF(VLOOKUP($O1997,'APOIO-DESPESAS'!$A$3:$N$962,8,FALSE)="","",VLOOKUP($O1997,'APOIO-DESPESAS'!$A$3:$N$962,8,FALSE)),"")</f>
        <v/>
      </c>
      <c r="H1997" s="223" t="str">
        <f>IFERROR(IF(VLOOKUP($O1997,'APOIO-DESPESAS'!$A$3:$N$962,9,FALSE)="","",VLOOKUP($O1997,'APOIO-DESPESAS'!$A$3:$N$962,9,FALSE)),"")</f>
        <v/>
      </c>
      <c r="I1997" s="223" t="str">
        <f>IFERROR(IF(VLOOKUP($O1997,'APOIO-DESPESAS'!$A$3:$N$962,10,FALSE)="","",VLOOKUP($O1997,'APOIO-DESPESAS'!$A$3:$N$962,10,FALSE)),"")</f>
        <v/>
      </c>
      <c r="J1997" s="223" t="str">
        <f>IFERROR(IF(VLOOKUP($O1997,'APOIO-DESPESAS'!$A$3:$N$962,11,FALSE)="","",VLOOKUP($O1997,'APOIO-DESPESAS'!$A$3:$N$962,11,FALSE)),"")</f>
        <v/>
      </c>
      <c r="K1997" s="223" t="str">
        <f>IFERROR(IF(VLOOKUP($O1997,'APOIO-DESPESAS'!$A$3:$N$962,12,FALSE)="","",VLOOKUP($O1997,'APOIO-DESPESAS'!$A$3:$N$962,12,FALSE)),"")</f>
        <v/>
      </c>
      <c r="L1997" s="223" t="str">
        <f>IFERROR(IF(VLOOKUP($O1997,'APOIO-DESPESAS'!$A$3:$N$962,13,FALSE)="","",VLOOKUP($O1997,'APOIO-DESPESAS'!$A$3:$N$962,13,FALSE)),"")</f>
        <v/>
      </c>
      <c r="M1997" s="223" t="str">
        <f>IFERROR(IF(VLOOKUP($O1997,'APOIO-DESPESAS'!$A$3:$N$962,14,FALSE)="","",VLOOKUP($O1997,'APOIO-DESPESAS'!$A$3:$N$962,14,FALSE)),"")</f>
        <v/>
      </c>
      <c r="O1997" s="223">
        <f t="shared" si="31"/>
        <v>1995</v>
      </c>
    </row>
    <row r="1998" spans="1:15" x14ac:dyDescent="0.25">
      <c r="A1998" s="223" t="str">
        <f>IFERROR(IF(VLOOKUP($O1998,'APOIO-DESPESAS'!$A$3:$N$962,2,FALSE)="","",VLOOKUP($O1998,'APOIO-DESPESAS'!$A$3:$N$962,2,FALSE)),"")</f>
        <v/>
      </c>
      <c r="B1998" s="223" t="str">
        <f>IFERROR(IF(VLOOKUP($O1998,'APOIO-DESPESAS'!$A$3:$N$962,3,FALSE)="","",VLOOKUP($O1998,'APOIO-DESPESAS'!$A$3:$N$962,3,FALSE)),"")</f>
        <v/>
      </c>
      <c r="C1998" s="223" t="str">
        <f>IFERROR(IF(VLOOKUP($O1998,'APOIO-DESPESAS'!$A$3:$N$962,4,FALSE)="","",VLOOKUP($O1998,'APOIO-DESPESAS'!$A$3:$N$962,4,FALSE)),"")</f>
        <v/>
      </c>
      <c r="D1998" s="223" t="str">
        <f>IFERROR(IF(VLOOKUP($O1998,'APOIO-DESPESAS'!$A$3:$N$962,5,FALSE)="","",VLOOKUP($O1998,'APOIO-DESPESAS'!$A$3:$N$962,5,FALSE)),"")</f>
        <v/>
      </c>
      <c r="E1998" s="223" t="str">
        <f>IFERROR(IF(VLOOKUP($O1998,'APOIO-DESPESAS'!$A$3:$N$962,6,FALSE)="","",VLOOKUP($O1998,'APOIO-DESPESAS'!$A$3:$N$962,6,FALSE)),"")</f>
        <v/>
      </c>
      <c r="F1998" s="223" t="str">
        <f>IFERROR(IF(VLOOKUP($O1998,'APOIO-DESPESAS'!$A$3:$N$962,7,FALSE)="","",VLOOKUP($O1998,'APOIO-DESPESAS'!$A$3:$N$962,7,FALSE)),"")</f>
        <v/>
      </c>
      <c r="G1998" s="223" t="str">
        <f>IFERROR(IF(VLOOKUP($O1998,'APOIO-DESPESAS'!$A$3:$N$962,8,FALSE)="","",VLOOKUP($O1998,'APOIO-DESPESAS'!$A$3:$N$962,8,FALSE)),"")</f>
        <v/>
      </c>
      <c r="H1998" s="223" t="str">
        <f>IFERROR(IF(VLOOKUP($O1998,'APOIO-DESPESAS'!$A$3:$N$962,9,FALSE)="","",VLOOKUP($O1998,'APOIO-DESPESAS'!$A$3:$N$962,9,FALSE)),"")</f>
        <v/>
      </c>
      <c r="I1998" s="223" t="str">
        <f>IFERROR(IF(VLOOKUP($O1998,'APOIO-DESPESAS'!$A$3:$N$962,10,FALSE)="","",VLOOKUP($O1998,'APOIO-DESPESAS'!$A$3:$N$962,10,FALSE)),"")</f>
        <v/>
      </c>
      <c r="J1998" s="223" t="str">
        <f>IFERROR(IF(VLOOKUP($O1998,'APOIO-DESPESAS'!$A$3:$N$962,11,FALSE)="","",VLOOKUP($O1998,'APOIO-DESPESAS'!$A$3:$N$962,11,FALSE)),"")</f>
        <v/>
      </c>
      <c r="K1998" s="223" t="str">
        <f>IFERROR(IF(VLOOKUP($O1998,'APOIO-DESPESAS'!$A$3:$N$962,12,FALSE)="","",VLOOKUP($O1998,'APOIO-DESPESAS'!$A$3:$N$962,12,FALSE)),"")</f>
        <v/>
      </c>
      <c r="L1998" s="223" t="str">
        <f>IFERROR(IF(VLOOKUP($O1998,'APOIO-DESPESAS'!$A$3:$N$962,13,FALSE)="","",VLOOKUP($O1998,'APOIO-DESPESAS'!$A$3:$N$962,13,FALSE)),"")</f>
        <v/>
      </c>
      <c r="M1998" s="223" t="str">
        <f>IFERROR(IF(VLOOKUP($O1998,'APOIO-DESPESAS'!$A$3:$N$962,14,FALSE)="","",VLOOKUP($O1998,'APOIO-DESPESAS'!$A$3:$N$962,14,FALSE)),"")</f>
        <v/>
      </c>
      <c r="O1998" s="223">
        <f t="shared" si="31"/>
        <v>1996</v>
      </c>
    </row>
    <row r="1999" spans="1:15" x14ac:dyDescent="0.25">
      <c r="A1999" s="223" t="str">
        <f>IFERROR(IF(VLOOKUP($O1999,'APOIO-DESPESAS'!$A$3:$N$962,2,FALSE)="","",VLOOKUP($O1999,'APOIO-DESPESAS'!$A$3:$N$962,2,FALSE)),"")</f>
        <v/>
      </c>
      <c r="B1999" s="223" t="str">
        <f>IFERROR(IF(VLOOKUP($O1999,'APOIO-DESPESAS'!$A$3:$N$962,3,FALSE)="","",VLOOKUP($O1999,'APOIO-DESPESAS'!$A$3:$N$962,3,FALSE)),"")</f>
        <v/>
      </c>
      <c r="C1999" s="223" t="str">
        <f>IFERROR(IF(VLOOKUP($O1999,'APOIO-DESPESAS'!$A$3:$N$962,4,FALSE)="","",VLOOKUP($O1999,'APOIO-DESPESAS'!$A$3:$N$962,4,FALSE)),"")</f>
        <v/>
      </c>
      <c r="D1999" s="223" t="str">
        <f>IFERROR(IF(VLOOKUP($O1999,'APOIO-DESPESAS'!$A$3:$N$962,5,FALSE)="","",VLOOKUP($O1999,'APOIO-DESPESAS'!$A$3:$N$962,5,FALSE)),"")</f>
        <v/>
      </c>
      <c r="E1999" s="223" t="str">
        <f>IFERROR(IF(VLOOKUP($O1999,'APOIO-DESPESAS'!$A$3:$N$962,6,FALSE)="","",VLOOKUP($O1999,'APOIO-DESPESAS'!$A$3:$N$962,6,FALSE)),"")</f>
        <v/>
      </c>
      <c r="F1999" s="223" t="str">
        <f>IFERROR(IF(VLOOKUP($O1999,'APOIO-DESPESAS'!$A$3:$N$962,7,FALSE)="","",VLOOKUP($O1999,'APOIO-DESPESAS'!$A$3:$N$962,7,FALSE)),"")</f>
        <v/>
      </c>
      <c r="G1999" s="223" t="str">
        <f>IFERROR(IF(VLOOKUP($O1999,'APOIO-DESPESAS'!$A$3:$N$962,8,FALSE)="","",VLOOKUP($O1999,'APOIO-DESPESAS'!$A$3:$N$962,8,FALSE)),"")</f>
        <v/>
      </c>
      <c r="H1999" s="223" t="str">
        <f>IFERROR(IF(VLOOKUP($O1999,'APOIO-DESPESAS'!$A$3:$N$962,9,FALSE)="","",VLOOKUP($O1999,'APOIO-DESPESAS'!$A$3:$N$962,9,FALSE)),"")</f>
        <v/>
      </c>
      <c r="I1999" s="223" t="str">
        <f>IFERROR(IF(VLOOKUP($O1999,'APOIO-DESPESAS'!$A$3:$N$962,10,FALSE)="","",VLOOKUP($O1999,'APOIO-DESPESAS'!$A$3:$N$962,10,FALSE)),"")</f>
        <v/>
      </c>
      <c r="J1999" s="223" t="str">
        <f>IFERROR(IF(VLOOKUP($O1999,'APOIO-DESPESAS'!$A$3:$N$962,11,FALSE)="","",VLOOKUP($O1999,'APOIO-DESPESAS'!$A$3:$N$962,11,FALSE)),"")</f>
        <v/>
      </c>
      <c r="K1999" s="223" t="str">
        <f>IFERROR(IF(VLOOKUP($O1999,'APOIO-DESPESAS'!$A$3:$N$962,12,FALSE)="","",VLOOKUP($O1999,'APOIO-DESPESAS'!$A$3:$N$962,12,FALSE)),"")</f>
        <v/>
      </c>
      <c r="L1999" s="223" t="str">
        <f>IFERROR(IF(VLOOKUP($O1999,'APOIO-DESPESAS'!$A$3:$N$962,13,FALSE)="","",VLOOKUP($O1999,'APOIO-DESPESAS'!$A$3:$N$962,13,FALSE)),"")</f>
        <v/>
      </c>
      <c r="M1999" s="223" t="str">
        <f>IFERROR(IF(VLOOKUP($O1999,'APOIO-DESPESAS'!$A$3:$N$962,14,FALSE)="","",VLOOKUP($O1999,'APOIO-DESPESAS'!$A$3:$N$962,14,FALSE)),"")</f>
        <v/>
      </c>
      <c r="O1999" s="223">
        <f t="shared" si="31"/>
        <v>1997</v>
      </c>
    </row>
    <row r="2000" spans="1:15" x14ac:dyDescent="0.25">
      <c r="A2000" s="223" t="str">
        <f>IFERROR(IF(VLOOKUP($O2000,'APOIO-DESPESAS'!$A$3:$N$962,2,FALSE)="","",VLOOKUP($O2000,'APOIO-DESPESAS'!$A$3:$N$962,2,FALSE)),"")</f>
        <v/>
      </c>
      <c r="B2000" s="223" t="str">
        <f>IFERROR(IF(VLOOKUP($O2000,'APOIO-DESPESAS'!$A$3:$N$962,3,FALSE)="","",VLOOKUP($O2000,'APOIO-DESPESAS'!$A$3:$N$962,3,FALSE)),"")</f>
        <v/>
      </c>
      <c r="C2000" s="223" t="str">
        <f>IFERROR(IF(VLOOKUP($O2000,'APOIO-DESPESAS'!$A$3:$N$962,4,FALSE)="","",VLOOKUP($O2000,'APOIO-DESPESAS'!$A$3:$N$962,4,FALSE)),"")</f>
        <v/>
      </c>
      <c r="D2000" s="223" t="str">
        <f>IFERROR(IF(VLOOKUP($O2000,'APOIO-DESPESAS'!$A$3:$N$962,5,FALSE)="","",VLOOKUP($O2000,'APOIO-DESPESAS'!$A$3:$N$962,5,FALSE)),"")</f>
        <v/>
      </c>
      <c r="E2000" s="223" t="str">
        <f>IFERROR(IF(VLOOKUP($O2000,'APOIO-DESPESAS'!$A$3:$N$962,6,FALSE)="","",VLOOKUP($O2000,'APOIO-DESPESAS'!$A$3:$N$962,6,FALSE)),"")</f>
        <v/>
      </c>
      <c r="F2000" s="223" t="str">
        <f>IFERROR(IF(VLOOKUP($O2000,'APOIO-DESPESAS'!$A$3:$N$962,7,FALSE)="","",VLOOKUP($O2000,'APOIO-DESPESAS'!$A$3:$N$962,7,FALSE)),"")</f>
        <v/>
      </c>
      <c r="G2000" s="223" t="str">
        <f>IFERROR(IF(VLOOKUP($O2000,'APOIO-DESPESAS'!$A$3:$N$962,8,FALSE)="","",VLOOKUP($O2000,'APOIO-DESPESAS'!$A$3:$N$962,8,FALSE)),"")</f>
        <v/>
      </c>
      <c r="H2000" s="223" t="str">
        <f>IFERROR(IF(VLOOKUP($O2000,'APOIO-DESPESAS'!$A$3:$N$962,9,FALSE)="","",VLOOKUP($O2000,'APOIO-DESPESAS'!$A$3:$N$962,9,FALSE)),"")</f>
        <v/>
      </c>
      <c r="I2000" s="223" t="str">
        <f>IFERROR(IF(VLOOKUP($O2000,'APOIO-DESPESAS'!$A$3:$N$962,10,FALSE)="","",VLOOKUP($O2000,'APOIO-DESPESAS'!$A$3:$N$962,10,FALSE)),"")</f>
        <v/>
      </c>
      <c r="J2000" s="223" t="str">
        <f>IFERROR(IF(VLOOKUP($O2000,'APOIO-DESPESAS'!$A$3:$N$962,11,FALSE)="","",VLOOKUP($O2000,'APOIO-DESPESAS'!$A$3:$N$962,11,FALSE)),"")</f>
        <v/>
      </c>
      <c r="K2000" s="223" t="str">
        <f>IFERROR(IF(VLOOKUP($O2000,'APOIO-DESPESAS'!$A$3:$N$962,12,FALSE)="","",VLOOKUP($O2000,'APOIO-DESPESAS'!$A$3:$N$962,12,FALSE)),"")</f>
        <v/>
      </c>
      <c r="L2000" s="223" t="str">
        <f>IFERROR(IF(VLOOKUP($O2000,'APOIO-DESPESAS'!$A$3:$N$962,13,FALSE)="","",VLOOKUP($O2000,'APOIO-DESPESAS'!$A$3:$N$962,13,FALSE)),"")</f>
        <v/>
      </c>
      <c r="M2000" s="223" t="str">
        <f>IFERROR(IF(VLOOKUP($O2000,'APOIO-DESPESAS'!$A$3:$N$962,14,FALSE)="","",VLOOKUP($O2000,'APOIO-DESPESAS'!$A$3:$N$962,14,FALSE)),"")</f>
        <v/>
      </c>
      <c r="O2000" s="223">
        <f t="shared" si="31"/>
        <v>1998</v>
      </c>
    </row>
    <row r="2001" spans="1:15" x14ac:dyDescent="0.25">
      <c r="A2001" s="223" t="str">
        <f>IFERROR(IF(VLOOKUP($O2001,'APOIO-DESPESAS'!$A$3:$N$962,2,FALSE)="","",VLOOKUP($O2001,'APOIO-DESPESAS'!$A$3:$N$962,2,FALSE)),"")</f>
        <v/>
      </c>
      <c r="B2001" s="223" t="str">
        <f>IFERROR(IF(VLOOKUP($O2001,'APOIO-DESPESAS'!$A$3:$N$962,3,FALSE)="","",VLOOKUP($O2001,'APOIO-DESPESAS'!$A$3:$N$962,3,FALSE)),"")</f>
        <v/>
      </c>
      <c r="C2001" s="223" t="str">
        <f>IFERROR(IF(VLOOKUP($O2001,'APOIO-DESPESAS'!$A$3:$N$962,4,FALSE)="","",VLOOKUP($O2001,'APOIO-DESPESAS'!$A$3:$N$962,4,FALSE)),"")</f>
        <v/>
      </c>
      <c r="D2001" s="223" t="str">
        <f>IFERROR(IF(VLOOKUP($O2001,'APOIO-DESPESAS'!$A$3:$N$962,5,FALSE)="","",VLOOKUP($O2001,'APOIO-DESPESAS'!$A$3:$N$962,5,FALSE)),"")</f>
        <v/>
      </c>
      <c r="E2001" s="223" t="str">
        <f>IFERROR(IF(VLOOKUP($O2001,'APOIO-DESPESAS'!$A$3:$N$962,6,FALSE)="","",VLOOKUP($O2001,'APOIO-DESPESAS'!$A$3:$N$962,6,FALSE)),"")</f>
        <v/>
      </c>
      <c r="F2001" s="223" t="str">
        <f>IFERROR(IF(VLOOKUP($O2001,'APOIO-DESPESAS'!$A$3:$N$962,7,FALSE)="","",VLOOKUP($O2001,'APOIO-DESPESAS'!$A$3:$N$962,7,FALSE)),"")</f>
        <v/>
      </c>
      <c r="G2001" s="223" t="str">
        <f>IFERROR(IF(VLOOKUP($O2001,'APOIO-DESPESAS'!$A$3:$N$962,8,FALSE)="","",VLOOKUP($O2001,'APOIO-DESPESAS'!$A$3:$N$962,8,FALSE)),"")</f>
        <v/>
      </c>
      <c r="H2001" s="223" t="str">
        <f>IFERROR(IF(VLOOKUP($O2001,'APOIO-DESPESAS'!$A$3:$N$962,9,FALSE)="","",VLOOKUP($O2001,'APOIO-DESPESAS'!$A$3:$N$962,9,FALSE)),"")</f>
        <v/>
      </c>
      <c r="I2001" s="223" t="str">
        <f>IFERROR(IF(VLOOKUP($O2001,'APOIO-DESPESAS'!$A$3:$N$962,10,FALSE)="","",VLOOKUP($O2001,'APOIO-DESPESAS'!$A$3:$N$962,10,FALSE)),"")</f>
        <v/>
      </c>
      <c r="J2001" s="223" t="str">
        <f>IFERROR(IF(VLOOKUP($O2001,'APOIO-DESPESAS'!$A$3:$N$962,11,FALSE)="","",VLOOKUP($O2001,'APOIO-DESPESAS'!$A$3:$N$962,11,FALSE)),"")</f>
        <v/>
      </c>
      <c r="K2001" s="223" t="str">
        <f>IFERROR(IF(VLOOKUP($O2001,'APOIO-DESPESAS'!$A$3:$N$962,12,FALSE)="","",VLOOKUP($O2001,'APOIO-DESPESAS'!$A$3:$N$962,12,FALSE)),"")</f>
        <v/>
      </c>
      <c r="L2001" s="223" t="str">
        <f>IFERROR(IF(VLOOKUP($O2001,'APOIO-DESPESAS'!$A$3:$N$962,13,FALSE)="","",VLOOKUP($O2001,'APOIO-DESPESAS'!$A$3:$N$962,13,FALSE)),"")</f>
        <v/>
      </c>
      <c r="M2001" s="223" t="str">
        <f>IFERROR(IF(VLOOKUP($O2001,'APOIO-DESPESAS'!$A$3:$N$962,14,FALSE)="","",VLOOKUP($O2001,'APOIO-DESPESAS'!$A$3:$N$962,14,FALSE)),"")</f>
        <v/>
      </c>
      <c r="O2001" s="223">
        <f t="shared" si="31"/>
        <v>1999</v>
      </c>
    </row>
    <row r="2002" spans="1:15" x14ac:dyDescent="0.25">
      <c r="A2002" s="223" t="str">
        <f>IFERROR(IF(VLOOKUP($O2002,'APOIO-DESPESAS'!$A$3:$N$962,2,FALSE)="","",VLOOKUP($O2002,'APOIO-DESPESAS'!$A$3:$N$962,2,FALSE)),"")</f>
        <v/>
      </c>
      <c r="B2002" s="223" t="str">
        <f>IFERROR(IF(VLOOKUP($O2002,'APOIO-DESPESAS'!$A$3:$N$962,3,FALSE)="","",VLOOKUP($O2002,'APOIO-DESPESAS'!$A$3:$N$962,3,FALSE)),"")</f>
        <v/>
      </c>
      <c r="C2002" s="223" t="str">
        <f>IFERROR(IF(VLOOKUP($O2002,'APOIO-DESPESAS'!$A$3:$N$962,4,FALSE)="","",VLOOKUP($O2002,'APOIO-DESPESAS'!$A$3:$N$962,4,FALSE)),"")</f>
        <v/>
      </c>
      <c r="D2002" s="223" t="str">
        <f>IFERROR(IF(VLOOKUP($O2002,'APOIO-DESPESAS'!$A$3:$N$962,5,FALSE)="","",VLOOKUP($O2002,'APOIO-DESPESAS'!$A$3:$N$962,5,FALSE)),"")</f>
        <v/>
      </c>
      <c r="E2002" s="223" t="str">
        <f>IFERROR(IF(VLOOKUP($O2002,'APOIO-DESPESAS'!$A$3:$N$962,6,FALSE)="","",VLOOKUP($O2002,'APOIO-DESPESAS'!$A$3:$N$962,6,FALSE)),"")</f>
        <v/>
      </c>
      <c r="F2002" s="223" t="str">
        <f>IFERROR(IF(VLOOKUP($O2002,'APOIO-DESPESAS'!$A$3:$N$962,7,FALSE)="","",VLOOKUP($O2002,'APOIO-DESPESAS'!$A$3:$N$962,7,FALSE)),"")</f>
        <v/>
      </c>
      <c r="G2002" s="223" t="str">
        <f>IFERROR(IF(VLOOKUP($O2002,'APOIO-DESPESAS'!$A$3:$N$962,8,FALSE)="","",VLOOKUP($O2002,'APOIO-DESPESAS'!$A$3:$N$962,8,FALSE)),"")</f>
        <v/>
      </c>
      <c r="H2002" s="223" t="str">
        <f>IFERROR(IF(VLOOKUP($O2002,'APOIO-DESPESAS'!$A$3:$N$962,9,FALSE)="","",VLOOKUP($O2002,'APOIO-DESPESAS'!$A$3:$N$962,9,FALSE)),"")</f>
        <v/>
      </c>
      <c r="I2002" s="223" t="str">
        <f>IFERROR(IF(VLOOKUP($O2002,'APOIO-DESPESAS'!$A$3:$N$962,10,FALSE)="","",VLOOKUP($O2002,'APOIO-DESPESAS'!$A$3:$N$962,10,FALSE)),"")</f>
        <v/>
      </c>
      <c r="J2002" s="223" t="str">
        <f>IFERROR(IF(VLOOKUP($O2002,'APOIO-DESPESAS'!$A$3:$N$962,11,FALSE)="","",VLOOKUP($O2002,'APOIO-DESPESAS'!$A$3:$N$962,11,FALSE)),"")</f>
        <v/>
      </c>
      <c r="K2002" s="223" t="str">
        <f>IFERROR(IF(VLOOKUP($O2002,'APOIO-DESPESAS'!$A$3:$N$962,12,FALSE)="","",VLOOKUP($O2002,'APOIO-DESPESAS'!$A$3:$N$962,12,FALSE)),"")</f>
        <v/>
      </c>
      <c r="L2002" s="223" t="str">
        <f>IFERROR(IF(VLOOKUP($O2002,'APOIO-DESPESAS'!$A$3:$N$962,13,FALSE)="","",VLOOKUP($O2002,'APOIO-DESPESAS'!$A$3:$N$962,13,FALSE)),"")</f>
        <v/>
      </c>
      <c r="M2002" s="223" t="str">
        <f>IFERROR(IF(VLOOKUP($O2002,'APOIO-DESPESAS'!$A$3:$N$962,14,FALSE)="","",VLOOKUP($O2002,'APOIO-DESPESAS'!$A$3:$N$962,14,FALSE)),"")</f>
        <v/>
      </c>
      <c r="O2002" s="223">
        <f t="shared" si="31"/>
        <v>2000</v>
      </c>
    </row>
    <row r="2003" spans="1:15" x14ac:dyDescent="0.25">
      <c r="A2003" s="223" t="str">
        <f>IFERROR(IF(VLOOKUP($O2003,'APOIO-DESPESAS'!$A$3:$N$962,2,FALSE)="","",VLOOKUP($O2003,'APOIO-DESPESAS'!$A$3:$N$962,2,FALSE)),"")</f>
        <v/>
      </c>
      <c r="B2003" s="223" t="str">
        <f>IFERROR(IF(VLOOKUP($O2003,'APOIO-DESPESAS'!$A$3:$N$962,3,FALSE)="","",VLOOKUP($O2003,'APOIO-DESPESAS'!$A$3:$N$962,3,FALSE)),"")</f>
        <v/>
      </c>
      <c r="C2003" s="223" t="str">
        <f>IFERROR(IF(VLOOKUP($O2003,'APOIO-DESPESAS'!$A$3:$N$962,4,FALSE)="","",VLOOKUP($O2003,'APOIO-DESPESAS'!$A$3:$N$962,4,FALSE)),"")</f>
        <v/>
      </c>
      <c r="D2003" s="223" t="str">
        <f>IFERROR(IF(VLOOKUP($O2003,'APOIO-DESPESAS'!$A$3:$N$962,5,FALSE)="","",VLOOKUP($O2003,'APOIO-DESPESAS'!$A$3:$N$962,5,FALSE)),"")</f>
        <v/>
      </c>
      <c r="E2003" s="223" t="str">
        <f>IFERROR(IF(VLOOKUP($O2003,'APOIO-DESPESAS'!$A$3:$N$962,6,FALSE)="","",VLOOKUP($O2003,'APOIO-DESPESAS'!$A$3:$N$962,6,FALSE)),"")</f>
        <v/>
      </c>
      <c r="F2003" s="223" t="str">
        <f>IFERROR(IF(VLOOKUP($O2003,'APOIO-DESPESAS'!$A$3:$N$962,7,FALSE)="","",VLOOKUP($O2003,'APOIO-DESPESAS'!$A$3:$N$962,7,FALSE)),"")</f>
        <v/>
      </c>
      <c r="G2003" s="223" t="str">
        <f>IFERROR(IF(VLOOKUP($O2003,'APOIO-DESPESAS'!$A$3:$N$962,8,FALSE)="","",VLOOKUP($O2003,'APOIO-DESPESAS'!$A$3:$N$962,8,FALSE)),"")</f>
        <v/>
      </c>
      <c r="H2003" s="223" t="str">
        <f>IFERROR(IF(VLOOKUP($O2003,'APOIO-DESPESAS'!$A$3:$N$962,9,FALSE)="","",VLOOKUP($O2003,'APOIO-DESPESAS'!$A$3:$N$962,9,FALSE)),"")</f>
        <v/>
      </c>
      <c r="I2003" s="223" t="str">
        <f>IFERROR(IF(VLOOKUP($O2003,'APOIO-DESPESAS'!$A$3:$N$962,10,FALSE)="","",VLOOKUP($O2003,'APOIO-DESPESAS'!$A$3:$N$962,10,FALSE)),"")</f>
        <v/>
      </c>
      <c r="J2003" s="223" t="str">
        <f>IFERROR(IF(VLOOKUP($O2003,'APOIO-DESPESAS'!$A$3:$N$962,11,FALSE)="","",VLOOKUP($O2003,'APOIO-DESPESAS'!$A$3:$N$962,11,FALSE)),"")</f>
        <v/>
      </c>
      <c r="K2003" s="223" t="str">
        <f>IFERROR(IF(VLOOKUP($O2003,'APOIO-DESPESAS'!$A$3:$N$962,12,FALSE)="","",VLOOKUP($O2003,'APOIO-DESPESAS'!$A$3:$N$962,12,FALSE)),"")</f>
        <v/>
      </c>
      <c r="L2003" s="223" t="str">
        <f>IFERROR(IF(VLOOKUP($O2003,'APOIO-DESPESAS'!$A$3:$N$962,13,FALSE)="","",VLOOKUP($O2003,'APOIO-DESPESAS'!$A$3:$N$962,13,FALSE)),"")</f>
        <v/>
      </c>
      <c r="M2003" s="223" t="str">
        <f>IFERROR(IF(VLOOKUP($O2003,'APOIO-DESPESAS'!$A$3:$N$962,14,FALSE)="","",VLOOKUP($O2003,'APOIO-DESPESAS'!$A$3:$N$962,14,FALSE)),"")</f>
        <v/>
      </c>
      <c r="O2003" s="223">
        <f t="shared" si="31"/>
        <v>2001</v>
      </c>
    </row>
    <row r="2004" spans="1:15" x14ac:dyDescent="0.25">
      <c r="A2004" s="223" t="str">
        <f>IFERROR(IF(VLOOKUP($O2004,'APOIO-DESPESAS'!$A$3:$N$962,2,FALSE)="","",VLOOKUP($O2004,'APOIO-DESPESAS'!$A$3:$N$962,2,FALSE)),"")</f>
        <v/>
      </c>
      <c r="B2004" s="223" t="str">
        <f>IFERROR(IF(VLOOKUP($O2004,'APOIO-DESPESAS'!$A$3:$N$962,3,FALSE)="","",VLOOKUP($O2004,'APOIO-DESPESAS'!$A$3:$N$962,3,FALSE)),"")</f>
        <v/>
      </c>
      <c r="C2004" s="223" t="str">
        <f>IFERROR(IF(VLOOKUP($O2004,'APOIO-DESPESAS'!$A$3:$N$962,4,FALSE)="","",VLOOKUP($O2004,'APOIO-DESPESAS'!$A$3:$N$962,4,FALSE)),"")</f>
        <v/>
      </c>
      <c r="D2004" s="223" t="str">
        <f>IFERROR(IF(VLOOKUP($O2004,'APOIO-DESPESAS'!$A$3:$N$962,5,FALSE)="","",VLOOKUP($O2004,'APOIO-DESPESAS'!$A$3:$N$962,5,FALSE)),"")</f>
        <v/>
      </c>
      <c r="E2004" s="223" t="str">
        <f>IFERROR(IF(VLOOKUP($O2004,'APOIO-DESPESAS'!$A$3:$N$962,6,FALSE)="","",VLOOKUP($O2004,'APOIO-DESPESAS'!$A$3:$N$962,6,FALSE)),"")</f>
        <v/>
      </c>
      <c r="F2004" s="223" t="str">
        <f>IFERROR(IF(VLOOKUP($O2004,'APOIO-DESPESAS'!$A$3:$N$962,7,FALSE)="","",VLOOKUP($O2004,'APOIO-DESPESAS'!$A$3:$N$962,7,FALSE)),"")</f>
        <v/>
      </c>
      <c r="G2004" s="223" t="str">
        <f>IFERROR(IF(VLOOKUP($O2004,'APOIO-DESPESAS'!$A$3:$N$962,8,FALSE)="","",VLOOKUP($O2004,'APOIO-DESPESAS'!$A$3:$N$962,8,FALSE)),"")</f>
        <v/>
      </c>
      <c r="H2004" s="223" t="str">
        <f>IFERROR(IF(VLOOKUP($O2004,'APOIO-DESPESAS'!$A$3:$N$962,9,FALSE)="","",VLOOKUP($O2004,'APOIO-DESPESAS'!$A$3:$N$962,9,FALSE)),"")</f>
        <v/>
      </c>
      <c r="I2004" s="223" t="str">
        <f>IFERROR(IF(VLOOKUP($O2004,'APOIO-DESPESAS'!$A$3:$N$962,10,FALSE)="","",VLOOKUP($O2004,'APOIO-DESPESAS'!$A$3:$N$962,10,FALSE)),"")</f>
        <v/>
      </c>
      <c r="J2004" s="223" t="str">
        <f>IFERROR(IF(VLOOKUP($O2004,'APOIO-DESPESAS'!$A$3:$N$962,11,FALSE)="","",VLOOKUP($O2004,'APOIO-DESPESAS'!$A$3:$N$962,11,FALSE)),"")</f>
        <v/>
      </c>
      <c r="K2004" s="223" t="str">
        <f>IFERROR(IF(VLOOKUP($O2004,'APOIO-DESPESAS'!$A$3:$N$962,12,FALSE)="","",VLOOKUP($O2004,'APOIO-DESPESAS'!$A$3:$N$962,12,FALSE)),"")</f>
        <v/>
      </c>
      <c r="L2004" s="223" t="str">
        <f>IFERROR(IF(VLOOKUP($O2004,'APOIO-DESPESAS'!$A$3:$N$962,13,FALSE)="","",VLOOKUP($O2004,'APOIO-DESPESAS'!$A$3:$N$962,13,FALSE)),"")</f>
        <v/>
      </c>
      <c r="M2004" s="223" t="str">
        <f>IFERROR(IF(VLOOKUP($O2004,'APOIO-DESPESAS'!$A$3:$N$962,14,FALSE)="","",VLOOKUP($O2004,'APOIO-DESPESAS'!$A$3:$N$962,14,FALSE)),"")</f>
        <v/>
      </c>
      <c r="O2004" s="223">
        <f t="shared" si="31"/>
        <v>2002</v>
      </c>
    </row>
    <row r="2005" spans="1:15" x14ac:dyDescent="0.25">
      <c r="A2005" s="223" t="str">
        <f>IFERROR(IF(VLOOKUP($O2005,'APOIO-DESPESAS'!$A$3:$N$962,2,FALSE)="","",VLOOKUP($O2005,'APOIO-DESPESAS'!$A$3:$N$962,2,FALSE)),"")</f>
        <v/>
      </c>
      <c r="B2005" s="223" t="str">
        <f>IFERROR(IF(VLOOKUP($O2005,'APOIO-DESPESAS'!$A$3:$N$962,3,FALSE)="","",VLOOKUP($O2005,'APOIO-DESPESAS'!$A$3:$N$962,3,FALSE)),"")</f>
        <v/>
      </c>
      <c r="C2005" s="223" t="str">
        <f>IFERROR(IF(VLOOKUP($O2005,'APOIO-DESPESAS'!$A$3:$N$962,4,FALSE)="","",VLOOKUP($O2005,'APOIO-DESPESAS'!$A$3:$N$962,4,FALSE)),"")</f>
        <v/>
      </c>
      <c r="D2005" s="223" t="str">
        <f>IFERROR(IF(VLOOKUP($O2005,'APOIO-DESPESAS'!$A$3:$N$962,5,FALSE)="","",VLOOKUP($O2005,'APOIO-DESPESAS'!$A$3:$N$962,5,FALSE)),"")</f>
        <v/>
      </c>
      <c r="E2005" s="223" t="str">
        <f>IFERROR(IF(VLOOKUP($O2005,'APOIO-DESPESAS'!$A$3:$N$962,6,FALSE)="","",VLOOKUP($O2005,'APOIO-DESPESAS'!$A$3:$N$962,6,FALSE)),"")</f>
        <v/>
      </c>
      <c r="F2005" s="223" t="str">
        <f>IFERROR(IF(VLOOKUP($O2005,'APOIO-DESPESAS'!$A$3:$N$962,7,FALSE)="","",VLOOKUP($O2005,'APOIO-DESPESAS'!$A$3:$N$962,7,FALSE)),"")</f>
        <v/>
      </c>
      <c r="G2005" s="223" t="str">
        <f>IFERROR(IF(VLOOKUP($O2005,'APOIO-DESPESAS'!$A$3:$N$962,8,FALSE)="","",VLOOKUP($O2005,'APOIO-DESPESAS'!$A$3:$N$962,8,FALSE)),"")</f>
        <v/>
      </c>
      <c r="H2005" s="223" t="str">
        <f>IFERROR(IF(VLOOKUP($O2005,'APOIO-DESPESAS'!$A$3:$N$962,9,FALSE)="","",VLOOKUP($O2005,'APOIO-DESPESAS'!$A$3:$N$962,9,FALSE)),"")</f>
        <v/>
      </c>
      <c r="I2005" s="223" t="str">
        <f>IFERROR(IF(VLOOKUP($O2005,'APOIO-DESPESAS'!$A$3:$N$962,10,FALSE)="","",VLOOKUP($O2005,'APOIO-DESPESAS'!$A$3:$N$962,10,FALSE)),"")</f>
        <v/>
      </c>
      <c r="J2005" s="223" t="str">
        <f>IFERROR(IF(VLOOKUP($O2005,'APOIO-DESPESAS'!$A$3:$N$962,11,FALSE)="","",VLOOKUP($O2005,'APOIO-DESPESAS'!$A$3:$N$962,11,FALSE)),"")</f>
        <v/>
      </c>
      <c r="K2005" s="223" t="str">
        <f>IFERROR(IF(VLOOKUP($O2005,'APOIO-DESPESAS'!$A$3:$N$962,12,FALSE)="","",VLOOKUP($O2005,'APOIO-DESPESAS'!$A$3:$N$962,12,FALSE)),"")</f>
        <v/>
      </c>
      <c r="L2005" s="223" t="str">
        <f>IFERROR(IF(VLOOKUP($O2005,'APOIO-DESPESAS'!$A$3:$N$962,13,FALSE)="","",VLOOKUP($O2005,'APOIO-DESPESAS'!$A$3:$N$962,13,FALSE)),"")</f>
        <v/>
      </c>
      <c r="M2005" s="223" t="str">
        <f>IFERROR(IF(VLOOKUP($O2005,'APOIO-DESPESAS'!$A$3:$N$962,14,FALSE)="","",VLOOKUP($O2005,'APOIO-DESPESAS'!$A$3:$N$962,14,FALSE)),"")</f>
        <v/>
      </c>
      <c r="O2005" s="223">
        <f t="shared" si="31"/>
        <v>2003</v>
      </c>
    </row>
    <row r="2006" spans="1:15" x14ac:dyDescent="0.25">
      <c r="A2006" s="223" t="str">
        <f>IFERROR(IF(VLOOKUP($O2006,'APOIO-DESPESAS'!$A$3:$N$962,2,FALSE)="","",VLOOKUP($O2006,'APOIO-DESPESAS'!$A$3:$N$962,2,FALSE)),"")</f>
        <v/>
      </c>
      <c r="B2006" s="223" t="str">
        <f>IFERROR(IF(VLOOKUP($O2006,'APOIO-DESPESAS'!$A$3:$N$962,3,FALSE)="","",VLOOKUP($O2006,'APOIO-DESPESAS'!$A$3:$N$962,3,FALSE)),"")</f>
        <v/>
      </c>
      <c r="C2006" s="223" t="str">
        <f>IFERROR(IF(VLOOKUP($O2006,'APOIO-DESPESAS'!$A$3:$N$962,4,FALSE)="","",VLOOKUP($O2006,'APOIO-DESPESAS'!$A$3:$N$962,4,FALSE)),"")</f>
        <v/>
      </c>
      <c r="D2006" s="223" t="str">
        <f>IFERROR(IF(VLOOKUP($O2006,'APOIO-DESPESAS'!$A$3:$N$962,5,FALSE)="","",VLOOKUP($O2006,'APOIO-DESPESAS'!$A$3:$N$962,5,FALSE)),"")</f>
        <v/>
      </c>
      <c r="E2006" s="223" t="str">
        <f>IFERROR(IF(VLOOKUP($O2006,'APOIO-DESPESAS'!$A$3:$N$962,6,FALSE)="","",VLOOKUP($O2006,'APOIO-DESPESAS'!$A$3:$N$962,6,FALSE)),"")</f>
        <v/>
      </c>
      <c r="F2006" s="223" t="str">
        <f>IFERROR(IF(VLOOKUP($O2006,'APOIO-DESPESAS'!$A$3:$N$962,7,FALSE)="","",VLOOKUP($O2006,'APOIO-DESPESAS'!$A$3:$N$962,7,FALSE)),"")</f>
        <v/>
      </c>
      <c r="G2006" s="223" t="str">
        <f>IFERROR(IF(VLOOKUP($O2006,'APOIO-DESPESAS'!$A$3:$N$962,8,FALSE)="","",VLOOKUP($O2006,'APOIO-DESPESAS'!$A$3:$N$962,8,FALSE)),"")</f>
        <v/>
      </c>
      <c r="H2006" s="223" t="str">
        <f>IFERROR(IF(VLOOKUP($O2006,'APOIO-DESPESAS'!$A$3:$N$962,9,FALSE)="","",VLOOKUP($O2006,'APOIO-DESPESAS'!$A$3:$N$962,9,FALSE)),"")</f>
        <v/>
      </c>
      <c r="I2006" s="223" t="str">
        <f>IFERROR(IF(VLOOKUP($O2006,'APOIO-DESPESAS'!$A$3:$N$962,10,FALSE)="","",VLOOKUP($O2006,'APOIO-DESPESAS'!$A$3:$N$962,10,FALSE)),"")</f>
        <v/>
      </c>
      <c r="J2006" s="223" t="str">
        <f>IFERROR(IF(VLOOKUP($O2006,'APOIO-DESPESAS'!$A$3:$N$962,11,FALSE)="","",VLOOKUP($O2006,'APOIO-DESPESAS'!$A$3:$N$962,11,FALSE)),"")</f>
        <v/>
      </c>
      <c r="K2006" s="223" t="str">
        <f>IFERROR(IF(VLOOKUP($O2006,'APOIO-DESPESAS'!$A$3:$N$962,12,FALSE)="","",VLOOKUP($O2006,'APOIO-DESPESAS'!$A$3:$N$962,12,FALSE)),"")</f>
        <v/>
      </c>
      <c r="L2006" s="223" t="str">
        <f>IFERROR(IF(VLOOKUP($O2006,'APOIO-DESPESAS'!$A$3:$N$962,13,FALSE)="","",VLOOKUP($O2006,'APOIO-DESPESAS'!$A$3:$N$962,13,FALSE)),"")</f>
        <v/>
      </c>
      <c r="M2006" s="223" t="str">
        <f>IFERROR(IF(VLOOKUP($O2006,'APOIO-DESPESAS'!$A$3:$N$962,14,FALSE)="","",VLOOKUP($O2006,'APOIO-DESPESAS'!$A$3:$N$962,14,FALSE)),"")</f>
        <v/>
      </c>
      <c r="O2006" s="223">
        <f t="shared" si="31"/>
        <v>2004</v>
      </c>
    </row>
    <row r="2007" spans="1:15" x14ac:dyDescent="0.25">
      <c r="A2007" s="223" t="str">
        <f>IFERROR(IF(VLOOKUP($O2007,'APOIO-DESPESAS'!$A$3:$N$962,2,FALSE)="","",VLOOKUP($O2007,'APOIO-DESPESAS'!$A$3:$N$962,2,FALSE)),"")</f>
        <v/>
      </c>
      <c r="B2007" s="223" t="str">
        <f>IFERROR(IF(VLOOKUP($O2007,'APOIO-DESPESAS'!$A$3:$N$962,3,FALSE)="","",VLOOKUP($O2007,'APOIO-DESPESAS'!$A$3:$N$962,3,FALSE)),"")</f>
        <v/>
      </c>
      <c r="C2007" s="223" t="str">
        <f>IFERROR(IF(VLOOKUP($O2007,'APOIO-DESPESAS'!$A$3:$N$962,4,FALSE)="","",VLOOKUP($O2007,'APOIO-DESPESAS'!$A$3:$N$962,4,FALSE)),"")</f>
        <v/>
      </c>
      <c r="D2007" s="223" t="str">
        <f>IFERROR(IF(VLOOKUP($O2007,'APOIO-DESPESAS'!$A$3:$N$962,5,FALSE)="","",VLOOKUP($O2007,'APOIO-DESPESAS'!$A$3:$N$962,5,FALSE)),"")</f>
        <v/>
      </c>
      <c r="E2007" s="223" t="str">
        <f>IFERROR(IF(VLOOKUP($O2007,'APOIO-DESPESAS'!$A$3:$N$962,6,FALSE)="","",VLOOKUP($O2007,'APOIO-DESPESAS'!$A$3:$N$962,6,FALSE)),"")</f>
        <v/>
      </c>
      <c r="F2007" s="223" t="str">
        <f>IFERROR(IF(VLOOKUP($O2007,'APOIO-DESPESAS'!$A$3:$N$962,7,FALSE)="","",VLOOKUP($O2007,'APOIO-DESPESAS'!$A$3:$N$962,7,FALSE)),"")</f>
        <v/>
      </c>
      <c r="G2007" s="223" t="str">
        <f>IFERROR(IF(VLOOKUP($O2007,'APOIO-DESPESAS'!$A$3:$N$962,8,FALSE)="","",VLOOKUP($O2007,'APOIO-DESPESAS'!$A$3:$N$962,8,FALSE)),"")</f>
        <v/>
      </c>
      <c r="H2007" s="223" t="str">
        <f>IFERROR(IF(VLOOKUP($O2007,'APOIO-DESPESAS'!$A$3:$N$962,9,FALSE)="","",VLOOKUP($O2007,'APOIO-DESPESAS'!$A$3:$N$962,9,FALSE)),"")</f>
        <v/>
      </c>
      <c r="I2007" s="223" t="str">
        <f>IFERROR(IF(VLOOKUP($O2007,'APOIO-DESPESAS'!$A$3:$N$962,10,FALSE)="","",VLOOKUP($O2007,'APOIO-DESPESAS'!$A$3:$N$962,10,FALSE)),"")</f>
        <v/>
      </c>
      <c r="J2007" s="223" t="str">
        <f>IFERROR(IF(VLOOKUP($O2007,'APOIO-DESPESAS'!$A$3:$N$962,11,FALSE)="","",VLOOKUP($O2007,'APOIO-DESPESAS'!$A$3:$N$962,11,FALSE)),"")</f>
        <v/>
      </c>
      <c r="K2007" s="223" t="str">
        <f>IFERROR(IF(VLOOKUP($O2007,'APOIO-DESPESAS'!$A$3:$N$962,12,FALSE)="","",VLOOKUP($O2007,'APOIO-DESPESAS'!$A$3:$N$962,12,FALSE)),"")</f>
        <v/>
      </c>
      <c r="L2007" s="223" t="str">
        <f>IFERROR(IF(VLOOKUP($O2007,'APOIO-DESPESAS'!$A$3:$N$962,13,FALSE)="","",VLOOKUP($O2007,'APOIO-DESPESAS'!$A$3:$N$962,13,FALSE)),"")</f>
        <v/>
      </c>
      <c r="M2007" s="223" t="str">
        <f>IFERROR(IF(VLOOKUP($O2007,'APOIO-DESPESAS'!$A$3:$N$962,14,FALSE)="","",VLOOKUP($O2007,'APOIO-DESPESAS'!$A$3:$N$962,14,FALSE)),"")</f>
        <v/>
      </c>
      <c r="O2007" s="223">
        <f t="shared" si="31"/>
        <v>2005</v>
      </c>
    </row>
    <row r="2008" spans="1:15" x14ac:dyDescent="0.25">
      <c r="A2008" s="223" t="str">
        <f>IFERROR(IF(VLOOKUP($O2008,'APOIO-DESPESAS'!$A$3:$N$962,2,FALSE)="","",VLOOKUP($O2008,'APOIO-DESPESAS'!$A$3:$N$962,2,FALSE)),"")</f>
        <v/>
      </c>
      <c r="B2008" s="223" t="str">
        <f>IFERROR(IF(VLOOKUP($O2008,'APOIO-DESPESAS'!$A$3:$N$962,3,FALSE)="","",VLOOKUP($O2008,'APOIO-DESPESAS'!$A$3:$N$962,3,FALSE)),"")</f>
        <v/>
      </c>
      <c r="C2008" s="223" t="str">
        <f>IFERROR(IF(VLOOKUP($O2008,'APOIO-DESPESAS'!$A$3:$N$962,4,FALSE)="","",VLOOKUP($O2008,'APOIO-DESPESAS'!$A$3:$N$962,4,FALSE)),"")</f>
        <v/>
      </c>
      <c r="D2008" s="223" t="str">
        <f>IFERROR(IF(VLOOKUP($O2008,'APOIO-DESPESAS'!$A$3:$N$962,5,FALSE)="","",VLOOKUP($O2008,'APOIO-DESPESAS'!$A$3:$N$962,5,FALSE)),"")</f>
        <v/>
      </c>
      <c r="E2008" s="223" t="str">
        <f>IFERROR(IF(VLOOKUP($O2008,'APOIO-DESPESAS'!$A$3:$N$962,6,FALSE)="","",VLOOKUP($O2008,'APOIO-DESPESAS'!$A$3:$N$962,6,FALSE)),"")</f>
        <v/>
      </c>
      <c r="F2008" s="223" t="str">
        <f>IFERROR(IF(VLOOKUP($O2008,'APOIO-DESPESAS'!$A$3:$N$962,7,FALSE)="","",VLOOKUP($O2008,'APOIO-DESPESAS'!$A$3:$N$962,7,FALSE)),"")</f>
        <v/>
      </c>
      <c r="G2008" s="223" t="str">
        <f>IFERROR(IF(VLOOKUP($O2008,'APOIO-DESPESAS'!$A$3:$N$962,8,FALSE)="","",VLOOKUP($O2008,'APOIO-DESPESAS'!$A$3:$N$962,8,FALSE)),"")</f>
        <v/>
      </c>
      <c r="H2008" s="223" t="str">
        <f>IFERROR(IF(VLOOKUP($O2008,'APOIO-DESPESAS'!$A$3:$N$962,9,FALSE)="","",VLOOKUP($O2008,'APOIO-DESPESAS'!$A$3:$N$962,9,FALSE)),"")</f>
        <v/>
      </c>
      <c r="I2008" s="223" t="str">
        <f>IFERROR(IF(VLOOKUP($O2008,'APOIO-DESPESAS'!$A$3:$N$962,10,FALSE)="","",VLOOKUP($O2008,'APOIO-DESPESAS'!$A$3:$N$962,10,FALSE)),"")</f>
        <v/>
      </c>
      <c r="J2008" s="223" t="str">
        <f>IFERROR(IF(VLOOKUP($O2008,'APOIO-DESPESAS'!$A$3:$N$962,11,FALSE)="","",VLOOKUP($O2008,'APOIO-DESPESAS'!$A$3:$N$962,11,FALSE)),"")</f>
        <v/>
      </c>
      <c r="K2008" s="223" t="str">
        <f>IFERROR(IF(VLOOKUP($O2008,'APOIO-DESPESAS'!$A$3:$N$962,12,FALSE)="","",VLOOKUP($O2008,'APOIO-DESPESAS'!$A$3:$N$962,12,FALSE)),"")</f>
        <v/>
      </c>
      <c r="L2008" s="223" t="str">
        <f>IFERROR(IF(VLOOKUP($O2008,'APOIO-DESPESAS'!$A$3:$N$962,13,FALSE)="","",VLOOKUP($O2008,'APOIO-DESPESAS'!$A$3:$N$962,13,FALSE)),"")</f>
        <v/>
      </c>
      <c r="M2008" s="223" t="str">
        <f>IFERROR(IF(VLOOKUP($O2008,'APOIO-DESPESAS'!$A$3:$N$962,14,FALSE)="","",VLOOKUP($O2008,'APOIO-DESPESAS'!$A$3:$N$962,14,FALSE)),"")</f>
        <v/>
      </c>
      <c r="O2008" s="223">
        <f t="shared" si="31"/>
        <v>2006</v>
      </c>
    </row>
    <row r="2009" spans="1:15" x14ac:dyDescent="0.25">
      <c r="A2009" s="223" t="str">
        <f>IFERROR(IF(VLOOKUP($O2009,'APOIO-DESPESAS'!$A$3:$N$962,2,FALSE)="","",VLOOKUP($O2009,'APOIO-DESPESAS'!$A$3:$N$962,2,FALSE)),"")</f>
        <v/>
      </c>
      <c r="B2009" s="223" t="str">
        <f>IFERROR(IF(VLOOKUP($O2009,'APOIO-DESPESAS'!$A$3:$N$962,3,FALSE)="","",VLOOKUP($O2009,'APOIO-DESPESAS'!$A$3:$N$962,3,FALSE)),"")</f>
        <v/>
      </c>
      <c r="C2009" s="223" t="str">
        <f>IFERROR(IF(VLOOKUP($O2009,'APOIO-DESPESAS'!$A$3:$N$962,4,FALSE)="","",VLOOKUP($O2009,'APOIO-DESPESAS'!$A$3:$N$962,4,FALSE)),"")</f>
        <v/>
      </c>
      <c r="D2009" s="223" t="str">
        <f>IFERROR(IF(VLOOKUP($O2009,'APOIO-DESPESAS'!$A$3:$N$962,5,FALSE)="","",VLOOKUP($O2009,'APOIO-DESPESAS'!$A$3:$N$962,5,FALSE)),"")</f>
        <v/>
      </c>
      <c r="E2009" s="223" t="str">
        <f>IFERROR(IF(VLOOKUP($O2009,'APOIO-DESPESAS'!$A$3:$N$962,6,FALSE)="","",VLOOKUP($O2009,'APOIO-DESPESAS'!$A$3:$N$962,6,FALSE)),"")</f>
        <v/>
      </c>
      <c r="F2009" s="223" t="str">
        <f>IFERROR(IF(VLOOKUP($O2009,'APOIO-DESPESAS'!$A$3:$N$962,7,FALSE)="","",VLOOKUP($O2009,'APOIO-DESPESAS'!$A$3:$N$962,7,FALSE)),"")</f>
        <v/>
      </c>
      <c r="G2009" s="223" t="str">
        <f>IFERROR(IF(VLOOKUP($O2009,'APOIO-DESPESAS'!$A$3:$N$962,8,FALSE)="","",VLOOKUP($O2009,'APOIO-DESPESAS'!$A$3:$N$962,8,FALSE)),"")</f>
        <v/>
      </c>
      <c r="H2009" s="223" t="str">
        <f>IFERROR(IF(VLOOKUP($O2009,'APOIO-DESPESAS'!$A$3:$N$962,9,FALSE)="","",VLOOKUP($O2009,'APOIO-DESPESAS'!$A$3:$N$962,9,FALSE)),"")</f>
        <v/>
      </c>
      <c r="I2009" s="223" t="str">
        <f>IFERROR(IF(VLOOKUP($O2009,'APOIO-DESPESAS'!$A$3:$N$962,10,FALSE)="","",VLOOKUP($O2009,'APOIO-DESPESAS'!$A$3:$N$962,10,FALSE)),"")</f>
        <v/>
      </c>
      <c r="J2009" s="223" t="str">
        <f>IFERROR(IF(VLOOKUP($O2009,'APOIO-DESPESAS'!$A$3:$N$962,11,FALSE)="","",VLOOKUP($O2009,'APOIO-DESPESAS'!$A$3:$N$962,11,FALSE)),"")</f>
        <v/>
      </c>
      <c r="K2009" s="223" t="str">
        <f>IFERROR(IF(VLOOKUP($O2009,'APOIO-DESPESAS'!$A$3:$N$962,12,FALSE)="","",VLOOKUP($O2009,'APOIO-DESPESAS'!$A$3:$N$962,12,FALSE)),"")</f>
        <v/>
      </c>
      <c r="L2009" s="223" t="str">
        <f>IFERROR(IF(VLOOKUP($O2009,'APOIO-DESPESAS'!$A$3:$N$962,13,FALSE)="","",VLOOKUP($O2009,'APOIO-DESPESAS'!$A$3:$N$962,13,FALSE)),"")</f>
        <v/>
      </c>
      <c r="M2009" s="223" t="str">
        <f>IFERROR(IF(VLOOKUP($O2009,'APOIO-DESPESAS'!$A$3:$N$962,14,FALSE)="","",VLOOKUP($O2009,'APOIO-DESPESAS'!$A$3:$N$962,14,FALSE)),"")</f>
        <v/>
      </c>
      <c r="O2009" s="223">
        <f t="shared" si="31"/>
        <v>2007</v>
      </c>
    </row>
    <row r="2010" spans="1:15" x14ac:dyDescent="0.25">
      <c r="A2010" s="223" t="str">
        <f>IFERROR(IF(VLOOKUP($O2010,'APOIO-DESPESAS'!$A$3:$N$962,2,FALSE)="","",VLOOKUP($O2010,'APOIO-DESPESAS'!$A$3:$N$962,2,FALSE)),"")</f>
        <v/>
      </c>
      <c r="B2010" s="223" t="str">
        <f>IFERROR(IF(VLOOKUP($O2010,'APOIO-DESPESAS'!$A$3:$N$962,3,FALSE)="","",VLOOKUP($O2010,'APOIO-DESPESAS'!$A$3:$N$962,3,FALSE)),"")</f>
        <v/>
      </c>
      <c r="C2010" s="223" t="str">
        <f>IFERROR(IF(VLOOKUP($O2010,'APOIO-DESPESAS'!$A$3:$N$962,4,FALSE)="","",VLOOKUP($O2010,'APOIO-DESPESAS'!$A$3:$N$962,4,FALSE)),"")</f>
        <v/>
      </c>
      <c r="D2010" s="223" t="str">
        <f>IFERROR(IF(VLOOKUP($O2010,'APOIO-DESPESAS'!$A$3:$N$962,5,FALSE)="","",VLOOKUP($O2010,'APOIO-DESPESAS'!$A$3:$N$962,5,FALSE)),"")</f>
        <v/>
      </c>
      <c r="E2010" s="223" t="str">
        <f>IFERROR(IF(VLOOKUP($O2010,'APOIO-DESPESAS'!$A$3:$N$962,6,FALSE)="","",VLOOKUP($O2010,'APOIO-DESPESAS'!$A$3:$N$962,6,FALSE)),"")</f>
        <v/>
      </c>
      <c r="F2010" s="223" t="str">
        <f>IFERROR(IF(VLOOKUP($O2010,'APOIO-DESPESAS'!$A$3:$N$962,7,FALSE)="","",VLOOKUP($O2010,'APOIO-DESPESAS'!$A$3:$N$962,7,FALSE)),"")</f>
        <v/>
      </c>
      <c r="G2010" s="223" t="str">
        <f>IFERROR(IF(VLOOKUP($O2010,'APOIO-DESPESAS'!$A$3:$N$962,8,FALSE)="","",VLOOKUP($O2010,'APOIO-DESPESAS'!$A$3:$N$962,8,FALSE)),"")</f>
        <v/>
      </c>
      <c r="H2010" s="223" t="str">
        <f>IFERROR(IF(VLOOKUP($O2010,'APOIO-DESPESAS'!$A$3:$N$962,9,FALSE)="","",VLOOKUP($O2010,'APOIO-DESPESAS'!$A$3:$N$962,9,FALSE)),"")</f>
        <v/>
      </c>
      <c r="I2010" s="223" t="str">
        <f>IFERROR(IF(VLOOKUP($O2010,'APOIO-DESPESAS'!$A$3:$N$962,10,FALSE)="","",VLOOKUP($O2010,'APOIO-DESPESAS'!$A$3:$N$962,10,FALSE)),"")</f>
        <v/>
      </c>
      <c r="J2010" s="223" t="str">
        <f>IFERROR(IF(VLOOKUP($O2010,'APOIO-DESPESAS'!$A$3:$N$962,11,FALSE)="","",VLOOKUP($O2010,'APOIO-DESPESAS'!$A$3:$N$962,11,FALSE)),"")</f>
        <v/>
      </c>
      <c r="K2010" s="223" t="str">
        <f>IFERROR(IF(VLOOKUP($O2010,'APOIO-DESPESAS'!$A$3:$N$962,12,FALSE)="","",VLOOKUP($O2010,'APOIO-DESPESAS'!$A$3:$N$962,12,FALSE)),"")</f>
        <v/>
      </c>
      <c r="L2010" s="223" t="str">
        <f>IFERROR(IF(VLOOKUP($O2010,'APOIO-DESPESAS'!$A$3:$N$962,13,FALSE)="","",VLOOKUP($O2010,'APOIO-DESPESAS'!$A$3:$N$962,13,FALSE)),"")</f>
        <v/>
      </c>
      <c r="M2010" s="223" t="str">
        <f>IFERROR(IF(VLOOKUP($O2010,'APOIO-DESPESAS'!$A$3:$N$962,14,FALSE)="","",VLOOKUP($O2010,'APOIO-DESPESAS'!$A$3:$N$962,14,FALSE)),"")</f>
        <v/>
      </c>
      <c r="O2010" s="223">
        <f t="shared" si="31"/>
        <v>2008</v>
      </c>
    </row>
    <row r="2011" spans="1:15" x14ac:dyDescent="0.25">
      <c r="A2011" s="223" t="str">
        <f>IFERROR(IF(VLOOKUP($O2011,'APOIO-DESPESAS'!$A$3:$N$962,2,FALSE)="","",VLOOKUP($O2011,'APOIO-DESPESAS'!$A$3:$N$962,2,FALSE)),"")</f>
        <v/>
      </c>
      <c r="B2011" s="223" t="str">
        <f>IFERROR(IF(VLOOKUP($O2011,'APOIO-DESPESAS'!$A$3:$N$962,3,FALSE)="","",VLOOKUP($O2011,'APOIO-DESPESAS'!$A$3:$N$962,3,FALSE)),"")</f>
        <v/>
      </c>
      <c r="C2011" s="223" t="str">
        <f>IFERROR(IF(VLOOKUP($O2011,'APOIO-DESPESAS'!$A$3:$N$962,4,FALSE)="","",VLOOKUP($O2011,'APOIO-DESPESAS'!$A$3:$N$962,4,FALSE)),"")</f>
        <v/>
      </c>
      <c r="D2011" s="223" t="str">
        <f>IFERROR(IF(VLOOKUP($O2011,'APOIO-DESPESAS'!$A$3:$N$962,5,FALSE)="","",VLOOKUP($O2011,'APOIO-DESPESAS'!$A$3:$N$962,5,FALSE)),"")</f>
        <v/>
      </c>
      <c r="E2011" s="223" t="str">
        <f>IFERROR(IF(VLOOKUP($O2011,'APOIO-DESPESAS'!$A$3:$N$962,6,FALSE)="","",VLOOKUP($O2011,'APOIO-DESPESAS'!$A$3:$N$962,6,FALSE)),"")</f>
        <v/>
      </c>
      <c r="F2011" s="223" t="str">
        <f>IFERROR(IF(VLOOKUP($O2011,'APOIO-DESPESAS'!$A$3:$N$962,7,FALSE)="","",VLOOKUP($O2011,'APOIO-DESPESAS'!$A$3:$N$962,7,FALSE)),"")</f>
        <v/>
      </c>
      <c r="G2011" s="223" t="str">
        <f>IFERROR(IF(VLOOKUP($O2011,'APOIO-DESPESAS'!$A$3:$N$962,8,FALSE)="","",VLOOKUP($O2011,'APOIO-DESPESAS'!$A$3:$N$962,8,FALSE)),"")</f>
        <v/>
      </c>
      <c r="H2011" s="223" t="str">
        <f>IFERROR(IF(VLOOKUP($O2011,'APOIO-DESPESAS'!$A$3:$N$962,9,FALSE)="","",VLOOKUP($O2011,'APOIO-DESPESAS'!$A$3:$N$962,9,FALSE)),"")</f>
        <v/>
      </c>
      <c r="I2011" s="223" t="str">
        <f>IFERROR(IF(VLOOKUP($O2011,'APOIO-DESPESAS'!$A$3:$N$962,10,FALSE)="","",VLOOKUP($O2011,'APOIO-DESPESAS'!$A$3:$N$962,10,FALSE)),"")</f>
        <v/>
      </c>
      <c r="J2011" s="223" t="str">
        <f>IFERROR(IF(VLOOKUP($O2011,'APOIO-DESPESAS'!$A$3:$N$962,11,FALSE)="","",VLOOKUP($O2011,'APOIO-DESPESAS'!$A$3:$N$962,11,FALSE)),"")</f>
        <v/>
      </c>
      <c r="K2011" s="223" t="str">
        <f>IFERROR(IF(VLOOKUP($O2011,'APOIO-DESPESAS'!$A$3:$N$962,12,FALSE)="","",VLOOKUP($O2011,'APOIO-DESPESAS'!$A$3:$N$962,12,FALSE)),"")</f>
        <v/>
      </c>
      <c r="L2011" s="223" t="str">
        <f>IFERROR(IF(VLOOKUP($O2011,'APOIO-DESPESAS'!$A$3:$N$962,13,FALSE)="","",VLOOKUP($O2011,'APOIO-DESPESAS'!$A$3:$N$962,13,FALSE)),"")</f>
        <v/>
      </c>
      <c r="M2011" s="223" t="str">
        <f>IFERROR(IF(VLOOKUP($O2011,'APOIO-DESPESAS'!$A$3:$N$962,14,FALSE)="","",VLOOKUP($O2011,'APOIO-DESPESAS'!$A$3:$N$962,14,FALSE)),"")</f>
        <v/>
      </c>
      <c r="O2011" s="223">
        <f t="shared" si="31"/>
        <v>2009</v>
      </c>
    </row>
    <row r="2012" spans="1:15" x14ac:dyDescent="0.25">
      <c r="A2012" s="223" t="str">
        <f>IFERROR(IF(VLOOKUP($O2012,'APOIO-DESPESAS'!$A$3:$N$962,2,FALSE)="","",VLOOKUP($O2012,'APOIO-DESPESAS'!$A$3:$N$962,2,FALSE)),"")</f>
        <v/>
      </c>
      <c r="B2012" s="223" t="str">
        <f>IFERROR(IF(VLOOKUP($O2012,'APOIO-DESPESAS'!$A$3:$N$962,3,FALSE)="","",VLOOKUP($O2012,'APOIO-DESPESAS'!$A$3:$N$962,3,FALSE)),"")</f>
        <v/>
      </c>
      <c r="C2012" s="223" t="str">
        <f>IFERROR(IF(VLOOKUP($O2012,'APOIO-DESPESAS'!$A$3:$N$962,4,FALSE)="","",VLOOKUP($O2012,'APOIO-DESPESAS'!$A$3:$N$962,4,FALSE)),"")</f>
        <v/>
      </c>
      <c r="D2012" s="223" t="str">
        <f>IFERROR(IF(VLOOKUP($O2012,'APOIO-DESPESAS'!$A$3:$N$962,5,FALSE)="","",VLOOKUP($O2012,'APOIO-DESPESAS'!$A$3:$N$962,5,FALSE)),"")</f>
        <v/>
      </c>
      <c r="E2012" s="223" t="str">
        <f>IFERROR(IF(VLOOKUP($O2012,'APOIO-DESPESAS'!$A$3:$N$962,6,FALSE)="","",VLOOKUP($O2012,'APOIO-DESPESAS'!$A$3:$N$962,6,FALSE)),"")</f>
        <v/>
      </c>
      <c r="F2012" s="223" t="str">
        <f>IFERROR(IF(VLOOKUP($O2012,'APOIO-DESPESAS'!$A$3:$N$962,7,FALSE)="","",VLOOKUP($O2012,'APOIO-DESPESAS'!$A$3:$N$962,7,FALSE)),"")</f>
        <v/>
      </c>
      <c r="G2012" s="223" t="str">
        <f>IFERROR(IF(VLOOKUP($O2012,'APOIO-DESPESAS'!$A$3:$N$962,8,FALSE)="","",VLOOKUP($O2012,'APOIO-DESPESAS'!$A$3:$N$962,8,FALSE)),"")</f>
        <v/>
      </c>
      <c r="H2012" s="223" t="str">
        <f>IFERROR(IF(VLOOKUP($O2012,'APOIO-DESPESAS'!$A$3:$N$962,9,FALSE)="","",VLOOKUP($O2012,'APOIO-DESPESAS'!$A$3:$N$962,9,FALSE)),"")</f>
        <v/>
      </c>
      <c r="I2012" s="223" t="str">
        <f>IFERROR(IF(VLOOKUP($O2012,'APOIO-DESPESAS'!$A$3:$N$962,10,FALSE)="","",VLOOKUP($O2012,'APOIO-DESPESAS'!$A$3:$N$962,10,FALSE)),"")</f>
        <v/>
      </c>
      <c r="J2012" s="223" t="str">
        <f>IFERROR(IF(VLOOKUP($O2012,'APOIO-DESPESAS'!$A$3:$N$962,11,FALSE)="","",VLOOKUP($O2012,'APOIO-DESPESAS'!$A$3:$N$962,11,FALSE)),"")</f>
        <v/>
      </c>
      <c r="K2012" s="223" t="str">
        <f>IFERROR(IF(VLOOKUP($O2012,'APOIO-DESPESAS'!$A$3:$N$962,12,FALSE)="","",VLOOKUP($O2012,'APOIO-DESPESAS'!$A$3:$N$962,12,FALSE)),"")</f>
        <v/>
      </c>
      <c r="L2012" s="223" t="str">
        <f>IFERROR(IF(VLOOKUP($O2012,'APOIO-DESPESAS'!$A$3:$N$962,13,FALSE)="","",VLOOKUP($O2012,'APOIO-DESPESAS'!$A$3:$N$962,13,FALSE)),"")</f>
        <v/>
      </c>
      <c r="M2012" s="223" t="str">
        <f>IFERROR(IF(VLOOKUP($O2012,'APOIO-DESPESAS'!$A$3:$N$962,14,FALSE)="","",VLOOKUP($O2012,'APOIO-DESPESAS'!$A$3:$N$962,14,FALSE)),"")</f>
        <v/>
      </c>
      <c r="O2012" s="223">
        <f t="shared" si="31"/>
        <v>2010</v>
      </c>
    </row>
    <row r="2013" spans="1:15" x14ac:dyDescent="0.25">
      <c r="A2013" s="223" t="str">
        <f>IFERROR(IF(VLOOKUP($O2013,'APOIO-DESPESAS'!$A$3:$N$962,2,FALSE)="","",VLOOKUP($O2013,'APOIO-DESPESAS'!$A$3:$N$962,2,FALSE)),"")</f>
        <v/>
      </c>
      <c r="B2013" s="223" t="str">
        <f>IFERROR(IF(VLOOKUP($O2013,'APOIO-DESPESAS'!$A$3:$N$962,3,FALSE)="","",VLOOKUP($O2013,'APOIO-DESPESAS'!$A$3:$N$962,3,FALSE)),"")</f>
        <v/>
      </c>
      <c r="C2013" s="223" t="str">
        <f>IFERROR(IF(VLOOKUP($O2013,'APOIO-DESPESAS'!$A$3:$N$962,4,FALSE)="","",VLOOKUP($O2013,'APOIO-DESPESAS'!$A$3:$N$962,4,FALSE)),"")</f>
        <v/>
      </c>
      <c r="D2013" s="223" t="str">
        <f>IFERROR(IF(VLOOKUP($O2013,'APOIO-DESPESAS'!$A$3:$N$962,5,FALSE)="","",VLOOKUP($O2013,'APOIO-DESPESAS'!$A$3:$N$962,5,FALSE)),"")</f>
        <v/>
      </c>
      <c r="E2013" s="223" t="str">
        <f>IFERROR(IF(VLOOKUP($O2013,'APOIO-DESPESAS'!$A$3:$N$962,6,FALSE)="","",VLOOKUP($O2013,'APOIO-DESPESAS'!$A$3:$N$962,6,FALSE)),"")</f>
        <v/>
      </c>
      <c r="F2013" s="223" t="str">
        <f>IFERROR(IF(VLOOKUP($O2013,'APOIO-DESPESAS'!$A$3:$N$962,7,FALSE)="","",VLOOKUP($O2013,'APOIO-DESPESAS'!$A$3:$N$962,7,FALSE)),"")</f>
        <v/>
      </c>
      <c r="G2013" s="223" t="str">
        <f>IFERROR(IF(VLOOKUP($O2013,'APOIO-DESPESAS'!$A$3:$N$962,8,FALSE)="","",VLOOKUP($O2013,'APOIO-DESPESAS'!$A$3:$N$962,8,FALSE)),"")</f>
        <v/>
      </c>
      <c r="H2013" s="223" t="str">
        <f>IFERROR(IF(VLOOKUP($O2013,'APOIO-DESPESAS'!$A$3:$N$962,9,FALSE)="","",VLOOKUP($O2013,'APOIO-DESPESAS'!$A$3:$N$962,9,FALSE)),"")</f>
        <v/>
      </c>
      <c r="I2013" s="223" t="str">
        <f>IFERROR(IF(VLOOKUP($O2013,'APOIO-DESPESAS'!$A$3:$N$962,10,FALSE)="","",VLOOKUP($O2013,'APOIO-DESPESAS'!$A$3:$N$962,10,FALSE)),"")</f>
        <v/>
      </c>
      <c r="J2013" s="223" t="str">
        <f>IFERROR(IF(VLOOKUP($O2013,'APOIO-DESPESAS'!$A$3:$N$962,11,FALSE)="","",VLOOKUP($O2013,'APOIO-DESPESAS'!$A$3:$N$962,11,FALSE)),"")</f>
        <v/>
      </c>
      <c r="K2013" s="223" t="str">
        <f>IFERROR(IF(VLOOKUP($O2013,'APOIO-DESPESAS'!$A$3:$N$962,12,FALSE)="","",VLOOKUP($O2013,'APOIO-DESPESAS'!$A$3:$N$962,12,FALSE)),"")</f>
        <v/>
      </c>
      <c r="L2013" s="223" t="str">
        <f>IFERROR(IF(VLOOKUP($O2013,'APOIO-DESPESAS'!$A$3:$N$962,13,FALSE)="","",VLOOKUP($O2013,'APOIO-DESPESAS'!$A$3:$N$962,13,FALSE)),"")</f>
        <v/>
      </c>
      <c r="M2013" s="223" t="str">
        <f>IFERROR(IF(VLOOKUP($O2013,'APOIO-DESPESAS'!$A$3:$N$962,14,FALSE)="","",VLOOKUP($O2013,'APOIO-DESPESAS'!$A$3:$N$962,14,FALSE)),"")</f>
        <v/>
      </c>
      <c r="O2013" s="223">
        <f t="shared" si="31"/>
        <v>2011</v>
      </c>
    </row>
    <row r="2014" spans="1:15" x14ac:dyDescent="0.25">
      <c r="A2014" s="223" t="str">
        <f>IFERROR(IF(VLOOKUP($O2014,'APOIO-DESPESAS'!$A$3:$N$962,2,FALSE)="","",VLOOKUP($O2014,'APOIO-DESPESAS'!$A$3:$N$962,2,FALSE)),"")</f>
        <v/>
      </c>
      <c r="B2014" s="223" t="str">
        <f>IFERROR(IF(VLOOKUP($O2014,'APOIO-DESPESAS'!$A$3:$N$962,3,FALSE)="","",VLOOKUP($O2014,'APOIO-DESPESAS'!$A$3:$N$962,3,FALSE)),"")</f>
        <v/>
      </c>
      <c r="C2014" s="223" t="str">
        <f>IFERROR(IF(VLOOKUP($O2014,'APOIO-DESPESAS'!$A$3:$N$962,4,FALSE)="","",VLOOKUP($O2014,'APOIO-DESPESAS'!$A$3:$N$962,4,FALSE)),"")</f>
        <v/>
      </c>
      <c r="D2014" s="223" t="str">
        <f>IFERROR(IF(VLOOKUP($O2014,'APOIO-DESPESAS'!$A$3:$N$962,5,FALSE)="","",VLOOKUP($O2014,'APOIO-DESPESAS'!$A$3:$N$962,5,FALSE)),"")</f>
        <v/>
      </c>
      <c r="E2014" s="223" t="str">
        <f>IFERROR(IF(VLOOKUP($O2014,'APOIO-DESPESAS'!$A$3:$N$962,6,FALSE)="","",VLOOKUP($O2014,'APOIO-DESPESAS'!$A$3:$N$962,6,FALSE)),"")</f>
        <v/>
      </c>
      <c r="F2014" s="223" t="str">
        <f>IFERROR(IF(VLOOKUP($O2014,'APOIO-DESPESAS'!$A$3:$N$962,7,FALSE)="","",VLOOKUP($O2014,'APOIO-DESPESAS'!$A$3:$N$962,7,FALSE)),"")</f>
        <v/>
      </c>
      <c r="G2014" s="223" t="str">
        <f>IFERROR(IF(VLOOKUP($O2014,'APOIO-DESPESAS'!$A$3:$N$962,8,FALSE)="","",VLOOKUP($O2014,'APOIO-DESPESAS'!$A$3:$N$962,8,FALSE)),"")</f>
        <v/>
      </c>
      <c r="H2014" s="223" t="str">
        <f>IFERROR(IF(VLOOKUP($O2014,'APOIO-DESPESAS'!$A$3:$N$962,9,FALSE)="","",VLOOKUP($O2014,'APOIO-DESPESAS'!$A$3:$N$962,9,FALSE)),"")</f>
        <v/>
      </c>
      <c r="I2014" s="223" t="str">
        <f>IFERROR(IF(VLOOKUP($O2014,'APOIO-DESPESAS'!$A$3:$N$962,10,FALSE)="","",VLOOKUP($O2014,'APOIO-DESPESAS'!$A$3:$N$962,10,FALSE)),"")</f>
        <v/>
      </c>
      <c r="J2014" s="223" t="str">
        <f>IFERROR(IF(VLOOKUP($O2014,'APOIO-DESPESAS'!$A$3:$N$962,11,FALSE)="","",VLOOKUP($O2014,'APOIO-DESPESAS'!$A$3:$N$962,11,FALSE)),"")</f>
        <v/>
      </c>
      <c r="K2014" s="223" t="str">
        <f>IFERROR(IF(VLOOKUP($O2014,'APOIO-DESPESAS'!$A$3:$N$962,12,FALSE)="","",VLOOKUP($O2014,'APOIO-DESPESAS'!$A$3:$N$962,12,FALSE)),"")</f>
        <v/>
      </c>
      <c r="L2014" s="223" t="str">
        <f>IFERROR(IF(VLOOKUP($O2014,'APOIO-DESPESAS'!$A$3:$N$962,13,FALSE)="","",VLOOKUP($O2014,'APOIO-DESPESAS'!$A$3:$N$962,13,FALSE)),"")</f>
        <v/>
      </c>
      <c r="M2014" s="223" t="str">
        <f>IFERROR(IF(VLOOKUP($O2014,'APOIO-DESPESAS'!$A$3:$N$962,14,FALSE)="","",VLOOKUP($O2014,'APOIO-DESPESAS'!$A$3:$N$962,14,FALSE)),"")</f>
        <v/>
      </c>
      <c r="O2014" s="223">
        <f t="shared" si="31"/>
        <v>2012</v>
      </c>
    </row>
    <row r="2015" spans="1:15" x14ac:dyDescent="0.25">
      <c r="A2015" s="223" t="str">
        <f>IFERROR(IF(VLOOKUP($O2015,'APOIO-DESPESAS'!$A$3:$N$962,2,FALSE)="","",VLOOKUP($O2015,'APOIO-DESPESAS'!$A$3:$N$962,2,FALSE)),"")</f>
        <v/>
      </c>
      <c r="B2015" s="223" t="str">
        <f>IFERROR(IF(VLOOKUP($O2015,'APOIO-DESPESAS'!$A$3:$N$962,3,FALSE)="","",VLOOKUP($O2015,'APOIO-DESPESAS'!$A$3:$N$962,3,FALSE)),"")</f>
        <v/>
      </c>
      <c r="C2015" s="223" t="str">
        <f>IFERROR(IF(VLOOKUP($O2015,'APOIO-DESPESAS'!$A$3:$N$962,4,FALSE)="","",VLOOKUP($O2015,'APOIO-DESPESAS'!$A$3:$N$962,4,FALSE)),"")</f>
        <v/>
      </c>
      <c r="D2015" s="223" t="str">
        <f>IFERROR(IF(VLOOKUP($O2015,'APOIO-DESPESAS'!$A$3:$N$962,5,FALSE)="","",VLOOKUP($O2015,'APOIO-DESPESAS'!$A$3:$N$962,5,FALSE)),"")</f>
        <v/>
      </c>
      <c r="E2015" s="223" t="str">
        <f>IFERROR(IF(VLOOKUP($O2015,'APOIO-DESPESAS'!$A$3:$N$962,6,FALSE)="","",VLOOKUP($O2015,'APOIO-DESPESAS'!$A$3:$N$962,6,FALSE)),"")</f>
        <v/>
      </c>
      <c r="F2015" s="223" t="str">
        <f>IFERROR(IF(VLOOKUP($O2015,'APOIO-DESPESAS'!$A$3:$N$962,7,FALSE)="","",VLOOKUP($O2015,'APOIO-DESPESAS'!$A$3:$N$962,7,FALSE)),"")</f>
        <v/>
      </c>
      <c r="G2015" s="223" t="str">
        <f>IFERROR(IF(VLOOKUP($O2015,'APOIO-DESPESAS'!$A$3:$N$962,8,FALSE)="","",VLOOKUP($O2015,'APOIO-DESPESAS'!$A$3:$N$962,8,FALSE)),"")</f>
        <v/>
      </c>
      <c r="H2015" s="223" t="str">
        <f>IFERROR(IF(VLOOKUP($O2015,'APOIO-DESPESAS'!$A$3:$N$962,9,FALSE)="","",VLOOKUP($O2015,'APOIO-DESPESAS'!$A$3:$N$962,9,FALSE)),"")</f>
        <v/>
      </c>
      <c r="I2015" s="223" t="str">
        <f>IFERROR(IF(VLOOKUP($O2015,'APOIO-DESPESAS'!$A$3:$N$962,10,FALSE)="","",VLOOKUP($O2015,'APOIO-DESPESAS'!$A$3:$N$962,10,FALSE)),"")</f>
        <v/>
      </c>
      <c r="J2015" s="223" t="str">
        <f>IFERROR(IF(VLOOKUP($O2015,'APOIO-DESPESAS'!$A$3:$N$962,11,FALSE)="","",VLOOKUP($O2015,'APOIO-DESPESAS'!$A$3:$N$962,11,FALSE)),"")</f>
        <v/>
      </c>
      <c r="K2015" s="223" t="str">
        <f>IFERROR(IF(VLOOKUP($O2015,'APOIO-DESPESAS'!$A$3:$N$962,12,FALSE)="","",VLOOKUP($O2015,'APOIO-DESPESAS'!$A$3:$N$962,12,FALSE)),"")</f>
        <v/>
      </c>
      <c r="L2015" s="223" t="str">
        <f>IFERROR(IF(VLOOKUP($O2015,'APOIO-DESPESAS'!$A$3:$N$962,13,FALSE)="","",VLOOKUP($O2015,'APOIO-DESPESAS'!$A$3:$N$962,13,FALSE)),"")</f>
        <v/>
      </c>
      <c r="M2015" s="223" t="str">
        <f>IFERROR(IF(VLOOKUP($O2015,'APOIO-DESPESAS'!$A$3:$N$962,14,FALSE)="","",VLOOKUP($O2015,'APOIO-DESPESAS'!$A$3:$N$962,14,FALSE)),"")</f>
        <v/>
      </c>
      <c r="O2015" s="223">
        <f t="shared" si="31"/>
        <v>2013</v>
      </c>
    </row>
    <row r="2016" spans="1:15" x14ac:dyDescent="0.25">
      <c r="A2016" s="223" t="str">
        <f>IFERROR(IF(VLOOKUP($O2016,'APOIO-DESPESAS'!$A$3:$N$962,2,FALSE)="","",VLOOKUP($O2016,'APOIO-DESPESAS'!$A$3:$N$962,2,FALSE)),"")</f>
        <v/>
      </c>
      <c r="B2016" s="223" t="str">
        <f>IFERROR(IF(VLOOKUP($O2016,'APOIO-DESPESAS'!$A$3:$N$962,3,FALSE)="","",VLOOKUP($O2016,'APOIO-DESPESAS'!$A$3:$N$962,3,FALSE)),"")</f>
        <v/>
      </c>
      <c r="C2016" s="223" t="str">
        <f>IFERROR(IF(VLOOKUP($O2016,'APOIO-DESPESAS'!$A$3:$N$962,4,FALSE)="","",VLOOKUP($O2016,'APOIO-DESPESAS'!$A$3:$N$962,4,FALSE)),"")</f>
        <v/>
      </c>
      <c r="D2016" s="223" t="str">
        <f>IFERROR(IF(VLOOKUP($O2016,'APOIO-DESPESAS'!$A$3:$N$962,5,FALSE)="","",VLOOKUP($O2016,'APOIO-DESPESAS'!$A$3:$N$962,5,FALSE)),"")</f>
        <v/>
      </c>
      <c r="E2016" s="223" t="str">
        <f>IFERROR(IF(VLOOKUP($O2016,'APOIO-DESPESAS'!$A$3:$N$962,6,FALSE)="","",VLOOKUP($O2016,'APOIO-DESPESAS'!$A$3:$N$962,6,FALSE)),"")</f>
        <v/>
      </c>
      <c r="F2016" s="223" t="str">
        <f>IFERROR(IF(VLOOKUP($O2016,'APOIO-DESPESAS'!$A$3:$N$962,7,FALSE)="","",VLOOKUP($O2016,'APOIO-DESPESAS'!$A$3:$N$962,7,FALSE)),"")</f>
        <v/>
      </c>
      <c r="G2016" s="223" t="str">
        <f>IFERROR(IF(VLOOKUP($O2016,'APOIO-DESPESAS'!$A$3:$N$962,8,FALSE)="","",VLOOKUP($O2016,'APOIO-DESPESAS'!$A$3:$N$962,8,FALSE)),"")</f>
        <v/>
      </c>
      <c r="H2016" s="223" t="str">
        <f>IFERROR(IF(VLOOKUP($O2016,'APOIO-DESPESAS'!$A$3:$N$962,9,FALSE)="","",VLOOKUP($O2016,'APOIO-DESPESAS'!$A$3:$N$962,9,FALSE)),"")</f>
        <v/>
      </c>
      <c r="I2016" s="223" t="str">
        <f>IFERROR(IF(VLOOKUP($O2016,'APOIO-DESPESAS'!$A$3:$N$962,10,FALSE)="","",VLOOKUP($O2016,'APOIO-DESPESAS'!$A$3:$N$962,10,FALSE)),"")</f>
        <v/>
      </c>
      <c r="J2016" s="223" t="str">
        <f>IFERROR(IF(VLOOKUP($O2016,'APOIO-DESPESAS'!$A$3:$N$962,11,FALSE)="","",VLOOKUP($O2016,'APOIO-DESPESAS'!$A$3:$N$962,11,FALSE)),"")</f>
        <v/>
      </c>
      <c r="K2016" s="223" t="str">
        <f>IFERROR(IF(VLOOKUP($O2016,'APOIO-DESPESAS'!$A$3:$N$962,12,FALSE)="","",VLOOKUP($O2016,'APOIO-DESPESAS'!$A$3:$N$962,12,FALSE)),"")</f>
        <v/>
      </c>
      <c r="L2016" s="223" t="str">
        <f>IFERROR(IF(VLOOKUP($O2016,'APOIO-DESPESAS'!$A$3:$N$962,13,FALSE)="","",VLOOKUP($O2016,'APOIO-DESPESAS'!$A$3:$N$962,13,FALSE)),"")</f>
        <v/>
      </c>
      <c r="M2016" s="223" t="str">
        <f>IFERROR(IF(VLOOKUP($O2016,'APOIO-DESPESAS'!$A$3:$N$962,14,FALSE)="","",VLOOKUP($O2016,'APOIO-DESPESAS'!$A$3:$N$962,14,FALSE)),"")</f>
        <v/>
      </c>
      <c r="O2016" s="223">
        <f t="shared" si="31"/>
        <v>2014</v>
      </c>
    </row>
    <row r="2017" spans="1:15" x14ac:dyDescent="0.25">
      <c r="A2017" s="223" t="str">
        <f>IFERROR(IF(VLOOKUP($O2017,'APOIO-DESPESAS'!$A$3:$N$962,2,FALSE)="","",VLOOKUP($O2017,'APOIO-DESPESAS'!$A$3:$N$962,2,FALSE)),"")</f>
        <v/>
      </c>
      <c r="B2017" s="223" t="str">
        <f>IFERROR(IF(VLOOKUP($O2017,'APOIO-DESPESAS'!$A$3:$N$962,3,FALSE)="","",VLOOKUP($O2017,'APOIO-DESPESAS'!$A$3:$N$962,3,FALSE)),"")</f>
        <v/>
      </c>
      <c r="C2017" s="223" t="str">
        <f>IFERROR(IF(VLOOKUP($O2017,'APOIO-DESPESAS'!$A$3:$N$962,4,FALSE)="","",VLOOKUP($O2017,'APOIO-DESPESAS'!$A$3:$N$962,4,FALSE)),"")</f>
        <v/>
      </c>
      <c r="D2017" s="223" t="str">
        <f>IFERROR(IF(VLOOKUP($O2017,'APOIO-DESPESAS'!$A$3:$N$962,5,FALSE)="","",VLOOKUP($O2017,'APOIO-DESPESAS'!$A$3:$N$962,5,FALSE)),"")</f>
        <v/>
      </c>
      <c r="E2017" s="223" t="str">
        <f>IFERROR(IF(VLOOKUP($O2017,'APOIO-DESPESAS'!$A$3:$N$962,6,FALSE)="","",VLOOKUP($O2017,'APOIO-DESPESAS'!$A$3:$N$962,6,FALSE)),"")</f>
        <v/>
      </c>
      <c r="F2017" s="223" t="str">
        <f>IFERROR(IF(VLOOKUP($O2017,'APOIO-DESPESAS'!$A$3:$N$962,7,FALSE)="","",VLOOKUP($O2017,'APOIO-DESPESAS'!$A$3:$N$962,7,FALSE)),"")</f>
        <v/>
      </c>
      <c r="G2017" s="223" t="str">
        <f>IFERROR(IF(VLOOKUP($O2017,'APOIO-DESPESAS'!$A$3:$N$962,8,FALSE)="","",VLOOKUP($O2017,'APOIO-DESPESAS'!$A$3:$N$962,8,FALSE)),"")</f>
        <v/>
      </c>
      <c r="H2017" s="223" t="str">
        <f>IFERROR(IF(VLOOKUP($O2017,'APOIO-DESPESAS'!$A$3:$N$962,9,FALSE)="","",VLOOKUP($O2017,'APOIO-DESPESAS'!$A$3:$N$962,9,FALSE)),"")</f>
        <v/>
      </c>
      <c r="I2017" s="223" t="str">
        <f>IFERROR(IF(VLOOKUP($O2017,'APOIO-DESPESAS'!$A$3:$N$962,10,FALSE)="","",VLOOKUP($O2017,'APOIO-DESPESAS'!$A$3:$N$962,10,FALSE)),"")</f>
        <v/>
      </c>
      <c r="J2017" s="223" t="str">
        <f>IFERROR(IF(VLOOKUP($O2017,'APOIO-DESPESAS'!$A$3:$N$962,11,FALSE)="","",VLOOKUP($O2017,'APOIO-DESPESAS'!$A$3:$N$962,11,FALSE)),"")</f>
        <v/>
      </c>
      <c r="K2017" s="223" t="str">
        <f>IFERROR(IF(VLOOKUP($O2017,'APOIO-DESPESAS'!$A$3:$N$962,12,FALSE)="","",VLOOKUP($O2017,'APOIO-DESPESAS'!$A$3:$N$962,12,FALSE)),"")</f>
        <v/>
      </c>
      <c r="L2017" s="223" t="str">
        <f>IFERROR(IF(VLOOKUP($O2017,'APOIO-DESPESAS'!$A$3:$N$962,13,FALSE)="","",VLOOKUP($O2017,'APOIO-DESPESAS'!$A$3:$N$962,13,FALSE)),"")</f>
        <v/>
      </c>
      <c r="M2017" s="223" t="str">
        <f>IFERROR(IF(VLOOKUP($O2017,'APOIO-DESPESAS'!$A$3:$N$962,14,FALSE)="","",VLOOKUP($O2017,'APOIO-DESPESAS'!$A$3:$N$962,14,FALSE)),"")</f>
        <v/>
      </c>
      <c r="O2017" s="223">
        <f t="shared" si="31"/>
        <v>2015</v>
      </c>
    </row>
    <row r="2018" spans="1:15" x14ac:dyDescent="0.25">
      <c r="A2018" s="223" t="str">
        <f>IFERROR(IF(VLOOKUP($O2018,'APOIO-DESPESAS'!$A$3:$N$962,2,FALSE)="","",VLOOKUP($O2018,'APOIO-DESPESAS'!$A$3:$N$962,2,FALSE)),"")</f>
        <v/>
      </c>
      <c r="B2018" s="223" t="str">
        <f>IFERROR(IF(VLOOKUP($O2018,'APOIO-DESPESAS'!$A$3:$N$962,3,FALSE)="","",VLOOKUP($O2018,'APOIO-DESPESAS'!$A$3:$N$962,3,FALSE)),"")</f>
        <v/>
      </c>
      <c r="C2018" s="223" t="str">
        <f>IFERROR(IF(VLOOKUP($O2018,'APOIO-DESPESAS'!$A$3:$N$962,4,FALSE)="","",VLOOKUP($O2018,'APOIO-DESPESAS'!$A$3:$N$962,4,FALSE)),"")</f>
        <v/>
      </c>
      <c r="D2018" s="223" t="str">
        <f>IFERROR(IF(VLOOKUP($O2018,'APOIO-DESPESAS'!$A$3:$N$962,5,FALSE)="","",VLOOKUP($O2018,'APOIO-DESPESAS'!$A$3:$N$962,5,FALSE)),"")</f>
        <v/>
      </c>
      <c r="E2018" s="223" t="str">
        <f>IFERROR(IF(VLOOKUP($O2018,'APOIO-DESPESAS'!$A$3:$N$962,6,FALSE)="","",VLOOKUP($O2018,'APOIO-DESPESAS'!$A$3:$N$962,6,FALSE)),"")</f>
        <v/>
      </c>
      <c r="F2018" s="223" t="str">
        <f>IFERROR(IF(VLOOKUP($O2018,'APOIO-DESPESAS'!$A$3:$N$962,7,FALSE)="","",VLOOKUP($O2018,'APOIO-DESPESAS'!$A$3:$N$962,7,FALSE)),"")</f>
        <v/>
      </c>
      <c r="G2018" s="223" t="str">
        <f>IFERROR(IF(VLOOKUP($O2018,'APOIO-DESPESAS'!$A$3:$N$962,8,FALSE)="","",VLOOKUP($O2018,'APOIO-DESPESAS'!$A$3:$N$962,8,FALSE)),"")</f>
        <v/>
      </c>
      <c r="H2018" s="223" t="str">
        <f>IFERROR(IF(VLOOKUP($O2018,'APOIO-DESPESAS'!$A$3:$N$962,9,FALSE)="","",VLOOKUP($O2018,'APOIO-DESPESAS'!$A$3:$N$962,9,FALSE)),"")</f>
        <v/>
      </c>
      <c r="I2018" s="223" t="str">
        <f>IFERROR(IF(VLOOKUP($O2018,'APOIO-DESPESAS'!$A$3:$N$962,10,FALSE)="","",VLOOKUP($O2018,'APOIO-DESPESAS'!$A$3:$N$962,10,FALSE)),"")</f>
        <v/>
      </c>
      <c r="J2018" s="223" t="str">
        <f>IFERROR(IF(VLOOKUP($O2018,'APOIO-DESPESAS'!$A$3:$N$962,11,FALSE)="","",VLOOKUP($O2018,'APOIO-DESPESAS'!$A$3:$N$962,11,FALSE)),"")</f>
        <v/>
      </c>
      <c r="K2018" s="223" t="str">
        <f>IFERROR(IF(VLOOKUP($O2018,'APOIO-DESPESAS'!$A$3:$N$962,12,FALSE)="","",VLOOKUP($O2018,'APOIO-DESPESAS'!$A$3:$N$962,12,FALSE)),"")</f>
        <v/>
      </c>
      <c r="L2018" s="223" t="str">
        <f>IFERROR(IF(VLOOKUP($O2018,'APOIO-DESPESAS'!$A$3:$N$962,13,FALSE)="","",VLOOKUP($O2018,'APOIO-DESPESAS'!$A$3:$N$962,13,FALSE)),"")</f>
        <v/>
      </c>
      <c r="M2018" s="223" t="str">
        <f>IFERROR(IF(VLOOKUP($O2018,'APOIO-DESPESAS'!$A$3:$N$962,14,FALSE)="","",VLOOKUP($O2018,'APOIO-DESPESAS'!$A$3:$N$962,14,FALSE)),"")</f>
        <v/>
      </c>
      <c r="O2018" s="223">
        <f t="shared" si="31"/>
        <v>2016</v>
      </c>
    </row>
    <row r="2019" spans="1:15" x14ac:dyDescent="0.25">
      <c r="A2019" s="223" t="str">
        <f>IFERROR(IF(VLOOKUP($O2019,'APOIO-DESPESAS'!$A$3:$N$962,2,FALSE)="","",VLOOKUP($O2019,'APOIO-DESPESAS'!$A$3:$N$962,2,FALSE)),"")</f>
        <v/>
      </c>
      <c r="B2019" s="223" t="str">
        <f>IFERROR(IF(VLOOKUP($O2019,'APOIO-DESPESAS'!$A$3:$N$962,3,FALSE)="","",VLOOKUP($O2019,'APOIO-DESPESAS'!$A$3:$N$962,3,FALSE)),"")</f>
        <v/>
      </c>
      <c r="C2019" s="223" t="str">
        <f>IFERROR(IF(VLOOKUP($O2019,'APOIO-DESPESAS'!$A$3:$N$962,4,FALSE)="","",VLOOKUP($O2019,'APOIO-DESPESAS'!$A$3:$N$962,4,FALSE)),"")</f>
        <v/>
      </c>
      <c r="D2019" s="223" t="str">
        <f>IFERROR(IF(VLOOKUP($O2019,'APOIO-DESPESAS'!$A$3:$N$962,5,FALSE)="","",VLOOKUP($O2019,'APOIO-DESPESAS'!$A$3:$N$962,5,FALSE)),"")</f>
        <v/>
      </c>
      <c r="E2019" s="223" t="str">
        <f>IFERROR(IF(VLOOKUP($O2019,'APOIO-DESPESAS'!$A$3:$N$962,6,FALSE)="","",VLOOKUP($O2019,'APOIO-DESPESAS'!$A$3:$N$962,6,FALSE)),"")</f>
        <v/>
      </c>
      <c r="F2019" s="223" t="str">
        <f>IFERROR(IF(VLOOKUP($O2019,'APOIO-DESPESAS'!$A$3:$N$962,7,FALSE)="","",VLOOKUP($O2019,'APOIO-DESPESAS'!$A$3:$N$962,7,FALSE)),"")</f>
        <v/>
      </c>
      <c r="G2019" s="223" t="str">
        <f>IFERROR(IF(VLOOKUP($O2019,'APOIO-DESPESAS'!$A$3:$N$962,8,FALSE)="","",VLOOKUP($O2019,'APOIO-DESPESAS'!$A$3:$N$962,8,FALSE)),"")</f>
        <v/>
      </c>
      <c r="H2019" s="223" t="str">
        <f>IFERROR(IF(VLOOKUP($O2019,'APOIO-DESPESAS'!$A$3:$N$962,9,FALSE)="","",VLOOKUP($O2019,'APOIO-DESPESAS'!$A$3:$N$962,9,FALSE)),"")</f>
        <v/>
      </c>
      <c r="I2019" s="223" t="str">
        <f>IFERROR(IF(VLOOKUP($O2019,'APOIO-DESPESAS'!$A$3:$N$962,10,FALSE)="","",VLOOKUP($O2019,'APOIO-DESPESAS'!$A$3:$N$962,10,FALSE)),"")</f>
        <v/>
      </c>
      <c r="J2019" s="223" t="str">
        <f>IFERROR(IF(VLOOKUP($O2019,'APOIO-DESPESAS'!$A$3:$N$962,11,FALSE)="","",VLOOKUP($O2019,'APOIO-DESPESAS'!$A$3:$N$962,11,FALSE)),"")</f>
        <v/>
      </c>
      <c r="K2019" s="223" t="str">
        <f>IFERROR(IF(VLOOKUP($O2019,'APOIO-DESPESAS'!$A$3:$N$962,12,FALSE)="","",VLOOKUP($O2019,'APOIO-DESPESAS'!$A$3:$N$962,12,FALSE)),"")</f>
        <v/>
      </c>
      <c r="L2019" s="223" t="str">
        <f>IFERROR(IF(VLOOKUP($O2019,'APOIO-DESPESAS'!$A$3:$N$962,13,FALSE)="","",VLOOKUP($O2019,'APOIO-DESPESAS'!$A$3:$N$962,13,FALSE)),"")</f>
        <v/>
      </c>
      <c r="M2019" s="223" t="str">
        <f>IFERROR(IF(VLOOKUP($O2019,'APOIO-DESPESAS'!$A$3:$N$962,14,FALSE)="","",VLOOKUP($O2019,'APOIO-DESPESAS'!$A$3:$N$962,14,FALSE)),"")</f>
        <v/>
      </c>
      <c r="O2019" s="223">
        <f t="shared" si="31"/>
        <v>2017</v>
      </c>
    </row>
    <row r="2020" spans="1:15" x14ac:dyDescent="0.25">
      <c r="A2020" s="223" t="str">
        <f>IFERROR(IF(VLOOKUP($O2020,'APOIO-DESPESAS'!$A$3:$N$962,2,FALSE)="","",VLOOKUP($O2020,'APOIO-DESPESAS'!$A$3:$N$962,2,FALSE)),"")</f>
        <v/>
      </c>
      <c r="B2020" s="223" t="str">
        <f>IFERROR(IF(VLOOKUP($O2020,'APOIO-DESPESAS'!$A$3:$N$962,3,FALSE)="","",VLOOKUP($O2020,'APOIO-DESPESAS'!$A$3:$N$962,3,FALSE)),"")</f>
        <v/>
      </c>
      <c r="C2020" s="223" t="str">
        <f>IFERROR(IF(VLOOKUP($O2020,'APOIO-DESPESAS'!$A$3:$N$962,4,FALSE)="","",VLOOKUP($O2020,'APOIO-DESPESAS'!$A$3:$N$962,4,FALSE)),"")</f>
        <v/>
      </c>
      <c r="D2020" s="223" t="str">
        <f>IFERROR(IF(VLOOKUP($O2020,'APOIO-DESPESAS'!$A$3:$N$962,5,FALSE)="","",VLOOKUP($O2020,'APOIO-DESPESAS'!$A$3:$N$962,5,FALSE)),"")</f>
        <v/>
      </c>
      <c r="E2020" s="223" t="str">
        <f>IFERROR(IF(VLOOKUP($O2020,'APOIO-DESPESAS'!$A$3:$N$962,6,FALSE)="","",VLOOKUP($O2020,'APOIO-DESPESAS'!$A$3:$N$962,6,FALSE)),"")</f>
        <v/>
      </c>
      <c r="F2020" s="223" t="str">
        <f>IFERROR(IF(VLOOKUP($O2020,'APOIO-DESPESAS'!$A$3:$N$962,7,FALSE)="","",VLOOKUP($O2020,'APOIO-DESPESAS'!$A$3:$N$962,7,FALSE)),"")</f>
        <v/>
      </c>
      <c r="G2020" s="223" t="str">
        <f>IFERROR(IF(VLOOKUP($O2020,'APOIO-DESPESAS'!$A$3:$N$962,8,FALSE)="","",VLOOKUP($O2020,'APOIO-DESPESAS'!$A$3:$N$962,8,FALSE)),"")</f>
        <v/>
      </c>
      <c r="H2020" s="223" t="str">
        <f>IFERROR(IF(VLOOKUP($O2020,'APOIO-DESPESAS'!$A$3:$N$962,9,FALSE)="","",VLOOKUP($O2020,'APOIO-DESPESAS'!$A$3:$N$962,9,FALSE)),"")</f>
        <v/>
      </c>
      <c r="I2020" s="223" t="str">
        <f>IFERROR(IF(VLOOKUP($O2020,'APOIO-DESPESAS'!$A$3:$N$962,10,FALSE)="","",VLOOKUP($O2020,'APOIO-DESPESAS'!$A$3:$N$962,10,FALSE)),"")</f>
        <v/>
      </c>
      <c r="J2020" s="223" t="str">
        <f>IFERROR(IF(VLOOKUP($O2020,'APOIO-DESPESAS'!$A$3:$N$962,11,FALSE)="","",VLOOKUP($O2020,'APOIO-DESPESAS'!$A$3:$N$962,11,FALSE)),"")</f>
        <v/>
      </c>
      <c r="K2020" s="223" t="str">
        <f>IFERROR(IF(VLOOKUP($O2020,'APOIO-DESPESAS'!$A$3:$N$962,12,FALSE)="","",VLOOKUP($O2020,'APOIO-DESPESAS'!$A$3:$N$962,12,FALSE)),"")</f>
        <v/>
      </c>
      <c r="L2020" s="223" t="str">
        <f>IFERROR(IF(VLOOKUP($O2020,'APOIO-DESPESAS'!$A$3:$N$962,13,FALSE)="","",VLOOKUP($O2020,'APOIO-DESPESAS'!$A$3:$N$962,13,FALSE)),"")</f>
        <v/>
      </c>
      <c r="M2020" s="223" t="str">
        <f>IFERROR(IF(VLOOKUP($O2020,'APOIO-DESPESAS'!$A$3:$N$962,14,FALSE)="","",VLOOKUP($O2020,'APOIO-DESPESAS'!$A$3:$N$962,14,FALSE)),"")</f>
        <v/>
      </c>
      <c r="O2020" s="223">
        <f t="shared" si="31"/>
        <v>2018</v>
      </c>
    </row>
    <row r="2021" spans="1:15" x14ac:dyDescent="0.25">
      <c r="A2021" s="223" t="str">
        <f>IFERROR(IF(VLOOKUP($O2021,'APOIO-DESPESAS'!$A$3:$N$962,2,FALSE)="","",VLOOKUP($O2021,'APOIO-DESPESAS'!$A$3:$N$962,2,FALSE)),"")</f>
        <v/>
      </c>
      <c r="B2021" s="223" t="str">
        <f>IFERROR(IF(VLOOKUP($O2021,'APOIO-DESPESAS'!$A$3:$N$962,3,FALSE)="","",VLOOKUP($O2021,'APOIO-DESPESAS'!$A$3:$N$962,3,FALSE)),"")</f>
        <v/>
      </c>
      <c r="C2021" s="223" t="str">
        <f>IFERROR(IF(VLOOKUP($O2021,'APOIO-DESPESAS'!$A$3:$N$962,4,FALSE)="","",VLOOKUP($O2021,'APOIO-DESPESAS'!$A$3:$N$962,4,FALSE)),"")</f>
        <v/>
      </c>
      <c r="D2021" s="223" t="str">
        <f>IFERROR(IF(VLOOKUP($O2021,'APOIO-DESPESAS'!$A$3:$N$962,5,FALSE)="","",VLOOKUP($O2021,'APOIO-DESPESAS'!$A$3:$N$962,5,FALSE)),"")</f>
        <v/>
      </c>
      <c r="E2021" s="223" t="str">
        <f>IFERROR(IF(VLOOKUP($O2021,'APOIO-DESPESAS'!$A$3:$N$962,6,FALSE)="","",VLOOKUP($O2021,'APOIO-DESPESAS'!$A$3:$N$962,6,FALSE)),"")</f>
        <v/>
      </c>
      <c r="F2021" s="223" t="str">
        <f>IFERROR(IF(VLOOKUP($O2021,'APOIO-DESPESAS'!$A$3:$N$962,7,FALSE)="","",VLOOKUP($O2021,'APOIO-DESPESAS'!$A$3:$N$962,7,FALSE)),"")</f>
        <v/>
      </c>
      <c r="G2021" s="223" t="str">
        <f>IFERROR(IF(VLOOKUP($O2021,'APOIO-DESPESAS'!$A$3:$N$962,8,FALSE)="","",VLOOKUP($O2021,'APOIO-DESPESAS'!$A$3:$N$962,8,FALSE)),"")</f>
        <v/>
      </c>
      <c r="H2021" s="223" t="str">
        <f>IFERROR(IF(VLOOKUP($O2021,'APOIO-DESPESAS'!$A$3:$N$962,9,FALSE)="","",VLOOKUP($O2021,'APOIO-DESPESAS'!$A$3:$N$962,9,FALSE)),"")</f>
        <v/>
      </c>
      <c r="I2021" s="223" t="str">
        <f>IFERROR(IF(VLOOKUP($O2021,'APOIO-DESPESAS'!$A$3:$N$962,10,FALSE)="","",VLOOKUP($O2021,'APOIO-DESPESAS'!$A$3:$N$962,10,FALSE)),"")</f>
        <v/>
      </c>
      <c r="J2021" s="223" t="str">
        <f>IFERROR(IF(VLOOKUP($O2021,'APOIO-DESPESAS'!$A$3:$N$962,11,FALSE)="","",VLOOKUP($O2021,'APOIO-DESPESAS'!$A$3:$N$962,11,FALSE)),"")</f>
        <v/>
      </c>
      <c r="K2021" s="223" t="str">
        <f>IFERROR(IF(VLOOKUP($O2021,'APOIO-DESPESAS'!$A$3:$N$962,12,FALSE)="","",VLOOKUP($O2021,'APOIO-DESPESAS'!$A$3:$N$962,12,FALSE)),"")</f>
        <v/>
      </c>
      <c r="L2021" s="223" t="str">
        <f>IFERROR(IF(VLOOKUP($O2021,'APOIO-DESPESAS'!$A$3:$N$962,13,FALSE)="","",VLOOKUP($O2021,'APOIO-DESPESAS'!$A$3:$N$962,13,FALSE)),"")</f>
        <v/>
      </c>
      <c r="M2021" s="223" t="str">
        <f>IFERROR(IF(VLOOKUP($O2021,'APOIO-DESPESAS'!$A$3:$N$962,14,FALSE)="","",VLOOKUP($O2021,'APOIO-DESPESAS'!$A$3:$N$962,14,FALSE)),"")</f>
        <v/>
      </c>
      <c r="O2021" s="223">
        <f t="shared" si="31"/>
        <v>2019</v>
      </c>
    </row>
    <row r="2022" spans="1:15" x14ac:dyDescent="0.25">
      <c r="A2022" s="223" t="str">
        <f>IFERROR(IF(VLOOKUP($O2022,'APOIO-DESPESAS'!$A$3:$N$962,2,FALSE)="","",VLOOKUP($O2022,'APOIO-DESPESAS'!$A$3:$N$962,2,FALSE)),"")</f>
        <v/>
      </c>
      <c r="B2022" s="223" t="str">
        <f>IFERROR(IF(VLOOKUP($O2022,'APOIO-DESPESAS'!$A$3:$N$962,3,FALSE)="","",VLOOKUP($O2022,'APOIO-DESPESAS'!$A$3:$N$962,3,FALSE)),"")</f>
        <v/>
      </c>
      <c r="C2022" s="223" t="str">
        <f>IFERROR(IF(VLOOKUP($O2022,'APOIO-DESPESAS'!$A$3:$N$962,4,FALSE)="","",VLOOKUP($O2022,'APOIO-DESPESAS'!$A$3:$N$962,4,FALSE)),"")</f>
        <v/>
      </c>
      <c r="D2022" s="223" t="str">
        <f>IFERROR(IF(VLOOKUP($O2022,'APOIO-DESPESAS'!$A$3:$N$962,5,FALSE)="","",VLOOKUP($O2022,'APOIO-DESPESAS'!$A$3:$N$962,5,FALSE)),"")</f>
        <v/>
      </c>
      <c r="E2022" s="223" t="str">
        <f>IFERROR(IF(VLOOKUP($O2022,'APOIO-DESPESAS'!$A$3:$N$962,6,FALSE)="","",VLOOKUP($O2022,'APOIO-DESPESAS'!$A$3:$N$962,6,FALSE)),"")</f>
        <v/>
      </c>
      <c r="F2022" s="223" t="str">
        <f>IFERROR(IF(VLOOKUP($O2022,'APOIO-DESPESAS'!$A$3:$N$962,7,FALSE)="","",VLOOKUP($O2022,'APOIO-DESPESAS'!$A$3:$N$962,7,FALSE)),"")</f>
        <v/>
      </c>
      <c r="G2022" s="223" t="str">
        <f>IFERROR(IF(VLOOKUP($O2022,'APOIO-DESPESAS'!$A$3:$N$962,8,FALSE)="","",VLOOKUP($O2022,'APOIO-DESPESAS'!$A$3:$N$962,8,FALSE)),"")</f>
        <v/>
      </c>
      <c r="H2022" s="223" t="str">
        <f>IFERROR(IF(VLOOKUP($O2022,'APOIO-DESPESAS'!$A$3:$N$962,9,FALSE)="","",VLOOKUP($O2022,'APOIO-DESPESAS'!$A$3:$N$962,9,FALSE)),"")</f>
        <v/>
      </c>
      <c r="I2022" s="223" t="str">
        <f>IFERROR(IF(VLOOKUP($O2022,'APOIO-DESPESAS'!$A$3:$N$962,10,FALSE)="","",VLOOKUP($O2022,'APOIO-DESPESAS'!$A$3:$N$962,10,FALSE)),"")</f>
        <v/>
      </c>
      <c r="J2022" s="223" t="str">
        <f>IFERROR(IF(VLOOKUP($O2022,'APOIO-DESPESAS'!$A$3:$N$962,11,FALSE)="","",VLOOKUP($O2022,'APOIO-DESPESAS'!$A$3:$N$962,11,FALSE)),"")</f>
        <v/>
      </c>
      <c r="K2022" s="223" t="str">
        <f>IFERROR(IF(VLOOKUP($O2022,'APOIO-DESPESAS'!$A$3:$N$962,12,FALSE)="","",VLOOKUP($O2022,'APOIO-DESPESAS'!$A$3:$N$962,12,FALSE)),"")</f>
        <v/>
      </c>
      <c r="L2022" s="223" t="str">
        <f>IFERROR(IF(VLOOKUP($O2022,'APOIO-DESPESAS'!$A$3:$N$962,13,FALSE)="","",VLOOKUP($O2022,'APOIO-DESPESAS'!$A$3:$N$962,13,FALSE)),"")</f>
        <v/>
      </c>
      <c r="M2022" s="223" t="str">
        <f>IFERROR(IF(VLOOKUP($O2022,'APOIO-DESPESAS'!$A$3:$N$962,14,FALSE)="","",VLOOKUP($O2022,'APOIO-DESPESAS'!$A$3:$N$962,14,FALSE)),"")</f>
        <v/>
      </c>
      <c r="O2022" s="223">
        <f t="shared" si="31"/>
        <v>2020</v>
      </c>
    </row>
    <row r="2023" spans="1:15" x14ac:dyDescent="0.25">
      <c r="A2023" s="223" t="str">
        <f>IFERROR(IF(VLOOKUP($O2023,'APOIO-DESPESAS'!$A$3:$N$962,2,FALSE)="","",VLOOKUP($O2023,'APOIO-DESPESAS'!$A$3:$N$962,2,FALSE)),"")</f>
        <v/>
      </c>
      <c r="B2023" s="223" t="str">
        <f>IFERROR(IF(VLOOKUP($O2023,'APOIO-DESPESAS'!$A$3:$N$962,3,FALSE)="","",VLOOKUP($O2023,'APOIO-DESPESAS'!$A$3:$N$962,3,FALSE)),"")</f>
        <v/>
      </c>
      <c r="C2023" s="223" t="str">
        <f>IFERROR(IF(VLOOKUP($O2023,'APOIO-DESPESAS'!$A$3:$N$962,4,FALSE)="","",VLOOKUP($O2023,'APOIO-DESPESAS'!$A$3:$N$962,4,FALSE)),"")</f>
        <v/>
      </c>
      <c r="D2023" s="223" t="str">
        <f>IFERROR(IF(VLOOKUP($O2023,'APOIO-DESPESAS'!$A$3:$N$962,5,FALSE)="","",VLOOKUP($O2023,'APOIO-DESPESAS'!$A$3:$N$962,5,FALSE)),"")</f>
        <v/>
      </c>
      <c r="E2023" s="223" t="str">
        <f>IFERROR(IF(VLOOKUP($O2023,'APOIO-DESPESAS'!$A$3:$N$962,6,FALSE)="","",VLOOKUP($O2023,'APOIO-DESPESAS'!$A$3:$N$962,6,FALSE)),"")</f>
        <v/>
      </c>
      <c r="F2023" s="223" t="str">
        <f>IFERROR(IF(VLOOKUP($O2023,'APOIO-DESPESAS'!$A$3:$N$962,7,FALSE)="","",VLOOKUP($O2023,'APOIO-DESPESAS'!$A$3:$N$962,7,FALSE)),"")</f>
        <v/>
      </c>
      <c r="G2023" s="223" t="str">
        <f>IFERROR(IF(VLOOKUP($O2023,'APOIO-DESPESAS'!$A$3:$N$962,8,FALSE)="","",VLOOKUP($O2023,'APOIO-DESPESAS'!$A$3:$N$962,8,FALSE)),"")</f>
        <v/>
      </c>
      <c r="H2023" s="223" t="str">
        <f>IFERROR(IF(VLOOKUP($O2023,'APOIO-DESPESAS'!$A$3:$N$962,9,FALSE)="","",VLOOKUP($O2023,'APOIO-DESPESAS'!$A$3:$N$962,9,FALSE)),"")</f>
        <v/>
      </c>
      <c r="I2023" s="223" t="str">
        <f>IFERROR(IF(VLOOKUP($O2023,'APOIO-DESPESAS'!$A$3:$N$962,10,FALSE)="","",VLOOKUP($O2023,'APOIO-DESPESAS'!$A$3:$N$962,10,FALSE)),"")</f>
        <v/>
      </c>
      <c r="J2023" s="223" t="str">
        <f>IFERROR(IF(VLOOKUP($O2023,'APOIO-DESPESAS'!$A$3:$N$962,11,FALSE)="","",VLOOKUP($O2023,'APOIO-DESPESAS'!$A$3:$N$962,11,FALSE)),"")</f>
        <v/>
      </c>
      <c r="K2023" s="223" t="str">
        <f>IFERROR(IF(VLOOKUP($O2023,'APOIO-DESPESAS'!$A$3:$N$962,12,FALSE)="","",VLOOKUP($O2023,'APOIO-DESPESAS'!$A$3:$N$962,12,FALSE)),"")</f>
        <v/>
      </c>
      <c r="L2023" s="223" t="str">
        <f>IFERROR(IF(VLOOKUP($O2023,'APOIO-DESPESAS'!$A$3:$N$962,13,FALSE)="","",VLOOKUP($O2023,'APOIO-DESPESAS'!$A$3:$N$962,13,FALSE)),"")</f>
        <v/>
      </c>
      <c r="M2023" s="223" t="str">
        <f>IFERROR(IF(VLOOKUP($O2023,'APOIO-DESPESAS'!$A$3:$N$962,14,FALSE)="","",VLOOKUP($O2023,'APOIO-DESPESAS'!$A$3:$N$962,14,FALSE)),"")</f>
        <v/>
      </c>
      <c r="O2023" s="223">
        <f t="shared" si="31"/>
        <v>2021</v>
      </c>
    </row>
    <row r="2024" spans="1:15" x14ac:dyDescent="0.25">
      <c r="A2024" s="223" t="str">
        <f>IFERROR(IF(VLOOKUP($O2024,'APOIO-DESPESAS'!$A$3:$N$962,2,FALSE)="","",VLOOKUP($O2024,'APOIO-DESPESAS'!$A$3:$N$962,2,FALSE)),"")</f>
        <v/>
      </c>
      <c r="B2024" s="223" t="str">
        <f>IFERROR(IF(VLOOKUP($O2024,'APOIO-DESPESAS'!$A$3:$N$962,3,FALSE)="","",VLOOKUP($O2024,'APOIO-DESPESAS'!$A$3:$N$962,3,FALSE)),"")</f>
        <v/>
      </c>
      <c r="C2024" s="223" t="str">
        <f>IFERROR(IF(VLOOKUP($O2024,'APOIO-DESPESAS'!$A$3:$N$962,4,FALSE)="","",VLOOKUP($O2024,'APOIO-DESPESAS'!$A$3:$N$962,4,FALSE)),"")</f>
        <v/>
      </c>
      <c r="D2024" s="223" t="str">
        <f>IFERROR(IF(VLOOKUP($O2024,'APOIO-DESPESAS'!$A$3:$N$962,5,FALSE)="","",VLOOKUP($O2024,'APOIO-DESPESAS'!$A$3:$N$962,5,FALSE)),"")</f>
        <v/>
      </c>
      <c r="E2024" s="223" t="str">
        <f>IFERROR(IF(VLOOKUP($O2024,'APOIO-DESPESAS'!$A$3:$N$962,6,FALSE)="","",VLOOKUP($O2024,'APOIO-DESPESAS'!$A$3:$N$962,6,FALSE)),"")</f>
        <v/>
      </c>
      <c r="F2024" s="223" t="str">
        <f>IFERROR(IF(VLOOKUP($O2024,'APOIO-DESPESAS'!$A$3:$N$962,7,FALSE)="","",VLOOKUP($O2024,'APOIO-DESPESAS'!$A$3:$N$962,7,FALSE)),"")</f>
        <v/>
      </c>
      <c r="G2024" s="223" t="str">
        <f>IFERROR(IF(VLOOKUP($O2024,'APOIO-DESPESAS'!$A$3:$N$962,8,FALSE)="","",VLOOKUP($O2024,'APOIO-DESPESAS'!$A$3:$N$962,8,FALSE)),"")</f>
        <v/>
      </c>
      <c r="H2024" s="223" t="str">
        <f>IFERROR(IF(VLOOKUP($O2024,'APOIO-DESPESAS'!$A$3:$N$962,9,FALSE)="","",VLOOKUP($O2024,'APOIO-DESPESAS'!$A$3:$N$962,9,FALSE)),"")</f>
        <v/>
      </c>
      <c r="I2024" s="223" t="str">
        <f>IFERROR(IF(VLOOKUP($O2024,'APOIO-DESPESAS'!$A$3:$N$962,10,FALSE)="","",VLOOKUP($O2024,'APOIO-DESPESAS'!$A$3:$N$962,10,FALSE)),"")</f>
        <v/>
      </c>
      <c r="J2024" s="223" t="str">
        <f>IFERROR(IF(VLOOKUP($O2024,'APOIO-DESPESAS'!$A$3:$N$962,11,FALSE)="","",VLOOKUP($O2024,'APOIO-DESPESAS'!$A$3:$N$962,11,FALSE)),"")</f>
        <v/>
      </c>
      <c r="K2024" s="223" t="str">
        <f>IFERROR(IF(VLOOKUP($O2024,'APOIO-DESPESAS'!$A$3:$N$962,12,FALSE)="","",VLOOKUP($O2024,'APOIO-DESPESAS'!$A$3:$N$962,12,FALSE)),"")</f>
        <v/>
      </c>
      <c r="L2024" s="223" t="str">
        <f>IFERROR(IF(VLOOKUP($O2024,'APOIO-DESPESAS'!$A$3:$N$962,13,FALSE)="","",VLOOKUP($O2024,'APOIO-DESPESAS'!$A$3:$N$962,13,FALSE)),"")</f>
        <v/>
      </c>
      <c r="M2024" s="223" t="str">
        <f>IFERROR(IF(VLOOKUP($O2024,'APOIO-DESPESAS'!$A$3:$N$962,14,FALSE)="","",VLOOKUP($O2024,'APOIO-DESPESAS'!$A$3:$N$962,14,FALSE)),"")</f>
        <v/>
      </c>
      <c r="O2024" s="223">
        <f t="shared" si="31"/>
        <v>2022</v>
      </c>
    </row>
    <row r="2025" spans="1:15" x14ac:dyDescent="0.25">
      <c r="A2025" s="223" t="str">
        <f>IFERROR(IF(VLOOKUP($O2025,'APOIO-DESPESAS'!$A$3:$N$962,2,FALSE)="","",VLOOKUP($O2025,'APOIO-DESPESAS'!$A$3:$N$962,2,FALSE)),"")</f>
        <v/>
      </c>
      <c r="B2025" s="223" t="str">
        <f>IFERROR(IF(VLOOKUP($O2025,'APOIO-DESPESAS'!$A$3:$N$962,3,FALSE)="","",VLOOKUP($O2025,'APOIO-DESPESAS'!$A$3:$N$962,3,FALSE)),"")</f>
        <v/>
      </c>
      <c r="C2025" s="223" t="str">
        <f>IFERROR(IF(VLOOKUP($O2025,'APOIO-DESPESAS'!$A$3:$N$962,4,FALSE)="","",VLOOKUP($O2025,'APOIO-DESPESAS'!$A$3:$N$962,4,FALSE)),"")</f>
        <v/>
      </c>
      <c r="D2025" s="223" t="str">
        <f>IFERROR(IF(VLOOKUP($O2025,'APOIO-DESPESAS'!$A$3:$N$962,5,FALSE)="","",VLOOKUP($O2025,'APOIO-DESPESAS'!$A$3:$N$962,5,FALSE)),"")</f>
        <v/>
      </c>
      <c r="E2025" s="223" t="str">
        <f>IFERROR(IF(VLOOKUP($O2025,'APOIO-DESPESAS'!$A$3:$N$962,6,FALSE)="","",VLOOKUP($O2025,'APOIO-DESPESAS'!$A$3:$N$962,6,FALSE)),"")</f>
        <v/>
      </c>
      <c r="F2025" s="223" t="str">
        <f>IFERROR(IF(VLOOKUP($O2025,'APOIO-DESPESAS'!$A$3:$N$962,7,FALSE)="","",VLOOKUP($O2025,'APOIO-DESPESAS'!$A$3:$N$962,7,FALSE)),"")</f>
        <v/>
      </c>
      <c r="G2025" s="223" t="str">
        <f>IFERROR(IF(VLOOKUP($O2025,'APOIO-DESPESAS'!$A$3:$N$962,8,FALSE)="","",VLOOKUP($O2025,'APOIO-DESPESAS'!$A$3:$N$962,8,FALSE)),"")</f>
        <v/>
      </c>
      <c r="H2025" s="223" t="str">
        <f>IFERROR(IF(VLOOKUP($O2025,'APOIO-DESPESAS'!$A$3:$N$962,9,FALSE)="","",VLOOKUP($O2025,'APOIO-DESPESAS'!$A$3:$N$962,9,FALSE)),"")</f>
        <v/>
      </c>
      <c r="I2025" s="223" t="str">
        <f>IFERROR(IF(VLOOKUP($O2025,'APOIO-DESPESAS'!$A$3:$N$962,10,FALSE)="","",VLOOKUP($O2025,'APOIO-DESPESAS'!$A$3:$N$962,10,FALSE)),"")</f>
        <v/>
      </c>
      <c r="J2025" s="223" t="str">
        <f>IFERROR(IF(VLOOKUP($O2025,'APOIO-DESPESAS'!$A$3:$N$962,11,FALSE)="","",VLOOKUP($O2025,'APOIO-DESPESAS'!$A$3:$N$962,11,FALSE)),"")</f>
        <v/>
      </c>
      <c r="K2025" s="223" t="str">
        <f>IFERROR(IF(VLOOKUP($O2025,'APOIO-DESPESAS'!$A$3:$N$962,12,FALSE)="","",VLOOKUP($O2025,'APOIO-DESPESAS'!$A$3:$N$962,12,FALSE)),"")</f>
        <v/>
      </c>
      <c r="L2025" s="223" t="str">
        <f>IFERROR(IF(VLOOKUP($O2025,'APOIO-DESPESAS'!$A$3:$N$962,13,FALSE)="","",VLOOKUP($O2025,'APOIO-DESPESAS'!$A$3:$N$962,13,FALSE)),"")</f>
        <v/>
      </c>
      <c r="M2025" s="223" t="str">
        <f>IFERROR(IF(VLOOKUP($O2025,'APOIO-DESPESAS'!$A$3:$N$962,14,FALSE)="","",VLOOKUP($O2025,'APOIO-DESPESAS'!$A$3:$N$962,14,FALSE)),"")</f>
        <v/>
      </c>
      <c r="O2025" s="223">
        <f t="shared" si="31"/>
        <v>2023</v>
      </c>
    </row>
    <row r="2026" spans="1:15" x14ac:dyDescent="0.25">
      <c r="A2026" s="223" t="str">
        <f>IFERROR(IF(VLOOKUP($O2026,'APOIO-DESPESAS'!$A$3:$N$962,2,FALSE)="","",VLOOKUP($O2026,'APOIO-DESPESAS'!$A$3:$N$962,2,FALSE)),"")</f>
        <v/>
      </c>
      <c r="B2026" s="223" t="str">
        <f>IFERROR(IF(VLOOKUP($O2026,'APOIO-DESPESAS'!$A$3:$N$962,3,FALSE)="","",VLOOKUP($O2026,'APOIO-DESPESAS'!$A$3:$N$962,3,FALSE)),"")</f>
        <v/>
      </c>
      <c r="C2026" s="223" t="str">
        <f>IFERROR(IF(VLOOKUP($O2026,'APOIO-DESPESAS'!$A$3:$N$962,4,FALSE)="","",VLOOKUP($O2026,'APOIO-DESPESAS'!$A$3:$N$962,4,FALSE)),"")</f>
        <v/>
      </c>
      <c r="D2026" s="223" t="str">
        <f>IFERROR(IF(VLOOKUP($O2026,'APOIO-DESPESAS'!$A$3:$N$962,5,FALSE)="","",VLOOKUP($O2026,'APOIO-DESPESAS'!$A$3:$N$962,5,FALSE)),"")</f>
        <v/>
      </c>
      <c r="E2026" s="223" t="str">
        <f>IFERROR(IF(VLOOKUP($O2026,'APOIO-DESPESAS'!$A$3:$N$962,6,FALSE)="","",VLOOKUP($O2026,'APOIO-DESPESAS'!$A$3:$N$962,6,FALSE)),"")</f>
        <v/>
      </c>
      <c r="F2026" s="223" t="str">
        <f>IFERROR(IF(VLOOKUP($O2026,'APOIO-DESPESAS'!$A$3:$N$962,7,FALSE)="","",VLOOKUP($O2026,'APOIO-DESPESAS'!$A$3:$N$962,7,FALSE)),"")</f>
        <v/>
      </c>
      <c r="G2026" s="223" t="str">
        <f>IFERROR(IF(VLOOKUP($O2026,'APOIO-DESPESAS'!$A$3:$N$962,8,FALSE)="","",VLOOKUP($O2026,'APOIO-DESPESAS'!$A$3:$N$962,8,FALSE)),"")</f>
        <v/>
      </c>
      <c r="H2026" s="223" t="str">
        <f>IFERROR(IF(VLOOKUP($O2026,'APOIO-DESPESAS'!$A$3:$N$962,9,FALSE)="","",VLOOKUP($O2026,'APOIO-DESPESAS'!$A$3:$N$962,9,FALSE)),"")</f>
        <v/>
      </c>
      <c r="I2026" s="223" t="str">
        <f>IFERROR(IF(VLOOKUP($O2026,'APOIO-DESPESAS'!$A$3:$N$962,10,FALSE)="","",VLOOKUP($O2026,'APOIO-DESPESAS'!$A$3:$N$962,10,FALSE)),"")</f>
        <v/>
      </c>
      <c r="J2026" s="223" t="str">
        <f>IFERROR(IF(VLOOKUP($O2026,'APOIO-DESPESAS'!$A$3:$N$962,11,FALSE)="","",VLOOKUP($O2026,'APOIO-DESPESAS'!$A$3:$N$962,11,FALSE)),"")</f>
        <v/>
      </c>
      <c r="K2026" s="223" t="str">
        <f>IFERROR(IF(VLOOKUP($O2026,'APOIO-DESPESAS'!$A$3:$N$962,12,FALSE)="","",VLOOKUP($O2026,'APOIO-DESPESAS'!$A$3:$N$962,12,FALSE)),"")</f>
        <v/>
      </c>
      <c r="L2026" s="223" t="str">
        <f>IFERROR(IF(VLOOKUP($O2026,'APOIO-DESPESAS'!$A$3:$N$962,13,FALSE)="","",VLOOKUP($O2026,'APOIO-DESPESAS'!$A$3:$N$962,13,FALSE)),"")</f>
        <v/>
      </c>
      <c r="M2026" s="223" t="str">
        <f>IFERROR(IF(VLOOKUP($O2026,'APOIO-DESPESAS'!$A$3:$N$962,14,FALSE)="","",VLOOKUP($O2026,'APOIO-DESPESAS'!$A$3:$N$962,14,FALSE)),"")</f>
        <v/>
      </c>
      <c r="O2026" s="223">
        <f t="shared" si="31"/>
        <v>2024</v>
      </c>
    </row>
    <row r="2027" spans="1:15" x14ac:dyDescent="0.25">
      <c r="A2027" s="223" t="str">
        <f>IFERROR(IF(VLOOKUP($O2027,'APOIO-DESPESAS'!$A$3:$N$962,2,FALSE)="","",VLOOKUP($O2027,'APOIO-DESPESAS'!$A$3:$N$962,2,FALSE)),"")</f>
        <v/>
      </c>
      <c r="B2027" s="223" t="str">
        <f>IFERROR(IF(VLOOKUP($O2027,'APOIO-DESPESAS'!$A$3:$N$962,3,FALSE)="","",VLOOKUP($O2027,'APOIO-DESPESAS'!$A$3:$N$962,3,FALSE)),"")</f>
        <v/>
      </c>
      <c r="C2027" s="223" t="str">
        <f>IFERROR(IF(VLOOKUP($O2027,'APOIO-DESPESAS'!$A$3:$N$962,4,FALSE)="","",VLOOKUP($O2027,'APOIO-DESPESAS'!$A$3:$N$962,4,FALSE)),"")</f>
        <v/>
      </c>
      <c r="D2027" s="223" t="str">
        <f>IFERROR(IF(VLOOKUP($O2027,'APOIO-DESPESAS'!$A$3:$N$962,5,FALSE)="","",VLOOKUP($O2027,'APOIO-DESPESAS'!$A$3:$N$962,5,FALSE)),"")</f>
        <v/>
      </c>
      <c r="E2027" s="223" t="str">
        <f>IFERROR(IF(VLOOKUP($O2027,'APOIO-DESPESAS'!$A$3:$N$962,6,FALSE)="","",VLOOKUP($O2027,'APOIO-DESPESAS'!$A$3:$N$962,6,FALSE)),"")</f>
        <v/>
      </c>
      <c r="F2027" s="223" t="str">
        <f>IFERROR(IF(VLOOKUP($O2027,'APOIO-DESPESAS'!$A$3:$N$962,7,FALSE)="","",VLOOKUP($O2027,'APOIO-DESPESAS'!$A$3:$N$962,7,FALSE)),"")</f>
        <v/>
      </c>
      <c r="G2027" s="223" t="str">
        <f>IFERROR(IF(VLOOKUP($O2027,'APOIO-DESPESAS'!$A$3:$N$962,8,FALSE)="","",VLOOKUP($O2027,'APOIO-DESPESAS'!$A$3:$N$962,8,FALSE)),"")</f>
        <v/>
      </c>
      <c r="H2027" s="223" t="str">
        <f>IFERROR(IF(VLOOKUP($O2027,'APOIO-DESPESAS'!$A$3:$N$962,9,FALSE)="","",VLOOKUP($O2027,'APOIO-DESPESAS'!$A$3:$N$962,9,FALSE)),"")</f>
        <v/>
      </c>
      <c r="I2027" s="223" t="str">
        <f>IFERROR(IF(VLOOKUP($O2027,'APOIO-DESPESAS'!$A$3:$N$962,10,FALSE)="","",VLOOKUP($O2027,'APOIO-DESPESAS'!$A$3:$N$962,10,FALSE)),"")</f>
        <v/>
      </c>
      <c r="J2027" s="223" t="str">
        <f>IFERROR(IF(VLOOKUP($O2027,'APOIO-DESPESAS'!$A$3:$N$962,11,FALSE)="","",VLOOKUP($O2027,'APOIO-DESPESAS'!$A$3:$N$962,11,FALSE)),"")</f>
        <v/>
      </c>
      <c r="K2027" s="223" t="str">
        <f>IFERROR(IF(VLOOKUP($O2027,'APOIO-DESPESAS'!$A$3:$N$962,12,FALSE)="","",VLOOKUP($O2027,'APOIO-DESPESAS'!$A$3:$N$962,12,FALSE)),"")</f>
        <v/>
      </c>
      <c r="L2027" s="223" t="str">
        <f>IFERROR(IF(VLOOKUP($O2027,'APOIO-DESPESAS'!$A$3:$N$962,13,FALSE)="","",VLOOKUP($O2027,'APOIO-DESPESAS'!$A$3:$N$962,13,FALSE)),"")</f>
        <v/>
      </c>
      <c r="M2027" s="223" t="str">
        <f>IFERROR(IF(VLOOKUP($O2027,'APOIO-DESPESAS'!$A$3:$N$962,14,FALSE)="","",VLOOKUP($O2027,'APOIO-DESPESAS'!$A$3:$N$962,14,FALSE)),"")</f>
        <v/>
      </c>
      <c r="O2027" s="223">
        <f t="shared" si="31"/>
        <v>2025</v>
      </c>
    </row>
    <row r="2028" spans="1:15" x14ac:dyDescent="0.25">
      <c r="A2028" s="223" t="str">
        <f>IFERROR(IF(VLOOKUP($O2028,'APOIO-DESPESAS'!$A$3:$N$962,2,FALSE)="","",VLOOKUP($O2028,'APOIO-DESPESAS'!$A$3:$N$962,2,FALSE)),"")</f>
        <v/>
      </c>
      <c r="B2028" s="223" t="str">
        <f>IFERROR(IF(VLOOKUP($O2028,'APOIO-DESPESAS'!$A$3:$N$962,3,FALSE)="","",VLOOKUP($O2028,'APOIO-DESPESAS'!$A$3:$N$962,3,FALSE)),"")</f>
        <v/>
      </c>
      <c r="C2028" s="223" t="str">
        <f>IFERROR(IF(VLOOKUP($O2028,'APOIO-DESPESAS'!$A$3:$N$962,4,FALSE)="","",VLOOKUP($O2028,'APOIO-DESPESAS'!$A$3:$N$962,4,FALSE)),"")</f>
        <v/>
      </c>
      <c r="D2028" s="223" t="str">
        <f>IFERROR(IF(VLOOKUP($O2028,'APOIO-DESPESAS'!$A$3:$N$962,5,FALSE)="","",VLOOKUP($O2028,'APOIO-DESPESAS'!$A$3:$N$962,5,FALSE)),"")</f>
        <v/>
      </c>
      <c r="E2028" s="223" t="str">
        <f>IFERROR(IF(VLOOKUP($O2028,'APOIO-DESPESAS'!$A$3:$N$962,6,FALSE)="","",VLOOKUP($O2028,'APOIO-DESPESAS'!$A$3:$N$962,6,FALSE)),"")</f>
        <v/>
      </c>
      <c r="F2028" s="223" t="str">
        <f>IFERROR(IF(VLOOKUP($O2028,'APOIO-DESPESAS'!$A$3:$N$962,7,FALSE)="","",VLOOKUP($O2028,'APOIO-DESPESAS'!$A$3:$N$962,7,FALSE)),"")</f>
        <v/>
      </c>
      <c r="G2028" s="223" t="str">
        <f>IFERROR(IF(VLOOKUP($O2028,'APOIO-DESPESAS'!$A$3:$N$962,8,FALSE)="","",VLOOKUP($O2028,'APOIO-DESPESAS'!$A$3:$N$962,8,FALSE)),"")</f>
        <v/>
      </c>
      <c r="H2028" s="223" t="str">
        <f>IFERROR(IF(VLOOKUP($O2028,'APOIO-DESPESAS'!$A$3:$N$962,9,FALSE)="","",VLOOKUP($O2028,'APOIO-DESPESAS'!$A$3:$N$962,9,FALSE)),"")</f>
        <v/>
      </c>
      <c r="I2028" s="223" t="str">
        <f>IFERROR(IF(VLOOKUP($O2028,'APOIO-DESPESAS'!$A$3:$N$962,10,FALSE)="","",VLOOKUP($O2028,'APOIO-DESPESAS'!$A$3:$N$962,10,FALSE)),"")</f>
        <v/>
      </c>
      <c r="J2028" s="223" t="str">
        <f>IFERROR(IF(VLOOKUP($O2028,'APOIO-DESPESAS'!$A$3:$N$962,11,FALSE)="","",VLOOKUP($O2028,'APOIO-DESPESAS'!$A$3:$N$962,11,FALSE)),"")</f>
        <v/>
      </c>
      <c r="K2028" s="223" t="str">
        <f>IFERROR(IF(VLOOKUP($O2028,'APOIO-DESPESAS'!$A$3:$N$962,12,FALSE)="","",VLOOKUP($O2028,'APOIO-DESPESAS'!$A$3:$N$962,12,FALSE)),"")</f>
        <v/>
      </c>
      <c r="L2028" s="223" t="str">
        <f>IFERROR(IF(VLOOKUP($O2028,'APOIO-DESPESAS'!$A$3:$N$962,13,FALSE)="","",VLOOKUP($O2028,'APOIO-DESPESAS'!$A$3:$N$962,13,FALSE)),"")</f>
        <v/>
      </c>
      <c r="M2028" s="223" t="str">
        <f>IFERROR(IF(VLOOKUP($O2028,'APOIO-DESPESAS'!$A$3:$N$962,14,FALSE)="","",VLOOKUP($O2028,'APOIO-DESPESAS'!$A$3:$N$962,14,FALSE)),"")</f>
        <v/>
      </c>
      <c r="O2028" s="223">
        <f t="shared" si="31"/>
        <v>2026</v>
      </c>
    </row>
    <row r="2029" spans="1:15" x14ac:dyDescent="0.25">
      <c r="A2029" s="223" t="str">
        <f>IFERROR(IF(VLOOKUP($O2029,'APOIO-DESPESAS'!$A$3:$N$962,2,FALSE)="","",VLOOKUP($O2029,'APOIO-DESPESAS'!$A$3:$N$962,2,FALSE)),"")</f>
        <v/>
      </c>
      <c r="B2029" s="223" t="str">
        <f>IFERROR(IF(VLOOKUP($O2029,'APOIO-DESPESAS'!$A$3:$N$962,3,FALSE)="","",VLOOKUP($O2029,'APOIO-DESPESAS'!$A$3:$N$962,3,FALSE)),"")</f>
        <v/>
      </c>
      <c r="C2029" s="223" t="str">
        <f>IFERROR(IF(VLOOKUP($O2029,'APOIO-DESPESAS'!$A$3:$N$962,4,FALSE)="","",VLOOKUP($O2029,'APOIO-DESPESAS'!$A$3:$N$962,4,FALSE)),"")</f>
        <v/>
      </c>
      <c r="D2029" s="223" t="str">
        <f>IFERROR(IF(VLOOKUP($O2029,'APOIO-DESPESAS'!$A$3:$N$962,5,FALSE)="","",VLOOKUP($O2029,'APOIO-DESPESAS'!$A$3:$N$962,5,FALSE)),"")</f>
        <v/>
      </c>
      <c r="E2029" s="223" t="str">
        <f>IFERROR(IF(VLOOKUP($O2029,'APOIO-DESPESAS'!$A$3:$N$962,6,FALSE)="","",VLOOKUP($O2029,'APOIO-DESPESAS'!$A$3:$N$962,6,FALSE)),"")</f>
        <v/>
      </c>
      <c r="F2029" s="223" t="str">
        <f>IFERROR(IF(VLOOKUP($O2029,'APOIO-DESPESAS'!$A$3:$N$962,7,FALSE)="","",VLOOKUP($O2029,'APOIO-DESPESAS'!$A$3:$N$962,7,FALSE)),"")</f>
        <v/>
      </c>
      <c r="G2029" s="223" t="str">
        <f>IFERROR(IF(VLOOKUP($O2029,'APOIO-DESPESAS'!$A$3:$N$962,8,FALSE)="","",VLOOKUP($O2029,'APOIO-DESPESAS'!$A$3:$N$962,8,FALSE)),"")</f>
        <v/>
      </c>
      <c r="H2029" s="223" t="str">
        <f>IFERROR(IF(VLOOKUP($O2029,'APOIO-DESPESAS'!$A$3:$N$962,9,FALSE)="","",VLOOKUP($O2029,'APOIO-DESPESAS'!$A$3:$N$962,9,FALSE)),"")</f>
        <v/>
      </c>
      <c r="I2029" s="223" t="str">
        <f>IFERROR(IF(VLOOKUP($O2029,'APOIO-DESPESAS'!$A$3:$N$962,10,FALSE)="","",VLOOKUP($O2029,'APOIO-DESPESAS'!$A$3:$N$962,10,FALSE)),"")</f>
        <v/>
      </c>
      <c r="J2029" s="223" t="str">
        <f>IFERROR(IF(VLOOKUP($O2029,'APOIO-DESPESAS'!$A$3:$N$962,11,FALSE)="","",VLOOKUP($O2029,'APOIO-DESPESAS'!$A$3:$N$962,11,FALSE)),"")</f>
        <v/>
      </c>
      <c r="K2029" s="223" t="str">
        <f>IFERROR(IF(VLOOKUP($O2029,'APOIO-DESPESAS'!$A$3:$N$962,12,FALSE)="","",VLOOKUP($O2029,'APOIO-DESPESAS'!$A$3:$N$962,12,FALSE)),"")</f>
        <v/>
      </c>
      <c r="L2029" s="223" t="str">
        <f>IFERROR(IF(VLOOKUP($O2029,'APOIO-DESPESAS'!$A$3:$N$962,13,FALSE)="","",VLOOKUP($O2029,'APOIO-DESPESAS'!$A$3:$N$962,13,FALSE)),"")</f>
        <v/>
      </c>
      <c r="M2029" s="223" t="str">
        <f>IFERROR(IF(VLOOKUP($O2029,'APOIO-DESPESAS'!$A$3:$N$962,14,FALSE)="","",VLOOKUP($O2029,'APOIO-DESPESAS'!$A$3:$N$962,14,FALSE)),"")</f>
        <v/>
      </c>
      <c r="O2029" s="223">
        <f t="shared" si="31"/>
        <v>2027</v>
      </c>
    </row>
    <row r="2030" spans="1:15" x14ac:dyDescent="0.25">
      <c r="A2030" s="223" t="str">
        <f>IFERROR(IF(VLOOKUP($O2030,'APOIO-DESPESAS'!$A$3:$N$962,2,FALSE)="","",VLOOKUP($O2030,'APOIO-DESPESAS'!$A$3:$N$962,2,FALSE)),"")</f>
        <v/>
      </c>
      <c r="B2030" s="223" t="str">
        <f>IFERROR(IF(VLOOKUP($O2030,'APOIO-DESPESAS'!$A$3:$N$962,3,FALSE)="","",VLOOKUP($O2030,'APOIO-DESPESAS'!$A$3:$N$962,3,FALSE)),"")</f>
        <v/>
      </c>
      <c r="C2030" s="223" t="str">
        <f>IFERROR(IF(VLOOKUP($O2030,'APOIO-DESPESAS'!$A$3:$N$962,4,FALSE)="","",VLOOKUP($O2030,'APOIO-DESPESAS'!$A$3:$N$962,4,FALSE)),"")</f>
        <v/>
      </c>
      <c r="D2030" s="223" t="str">
        <f>IFERROR(IF(VLOOKUP($O2030,'APOIO-DESPESAS'!$A$3:$N$962,5,FALSE)="","",VLOOKUP($O2030,'APOIO-DESPESAS'!$A$3:$N$962,5,FALSE)),"")</f>
        <v/>
      </c>
      <c r="E2030" s="223" t="str">
        <f>IFERROR(IF(VLOOKUP($O2030,'APOIO-DESPESAS'!$A$3:$N$962,6,FALSE)="","",VLOOKUP($O2030,'APOIO-DESPESAS'!$A$3:$N$962,6,FALSE)),"")</f>
        <v/>
      </c>
      <c r="F2030" s="223" t="str">
        <f>IFERROR(IF(VLOOKUP($O2030,'APOIO-DESPESAS'!$A$3:$N$962,7,FALSE)="","",VLOOKUP($O2030,'APOIO-DESPESAS'!$A$3:$N$962,7,FALSE)),"")</f>
        <v/>
      </c>
      <c r="G2030" s="223" t="str">
        <f>IFERROR(IF(VLOOKUP($O2030,'APOIO-DESPESAS'!$A$3:$N$962,8,FALSE)="","",VLOOKUP($O2030,'APOIO-DESPESAS'!$A$3:$N$962,8,FALSE)),"")</f>
        <v/>
      </c>
      <c r="H2030" s="223" t="str">
        <f>IFERROR(IF(VLOOKUP($O2030,'APOIO-DESPESAS'!$A$3:$N$962,9,FALSE)="","",VLOOKUP($O2030,'APOIO-DESPESAS'!$A$3:$N$962,9,FALSE)),"")</f>
        <v/>
      </c>
      <c r="I2030" s="223" t="str">
        <f>IFERROR(IF(VLOOKUP($O2030,'APOIO-DESPESAS'!$A$3:$N$962,10,FALSE)="","",VLOOKUP($O2030,'APOIO-DESPESAS'!$A$3:$N$962,10,FALSE)),"")</f>
        <v/>
      </c>
      <c r="J2030" s="223" t="str">
        <f>IFERROR(IF(VLOOKUP($O2030,'APOIO-DESPESAS'!$A$3:$N$962,11,FALSE)="","",VLOOKUP($O2030,'APOIO-DESPESAS'!$A$3:$N$962,11,FALSE)),"")</f>
        <v/>
      </c>
      <c r="K2030" s="223" t="str">
        <f>IFERROR(IF(VLOOKUP($O2030,'APOIO-DESPESAS'!$A$3:$N$962,12,FALSE)="","",VLOOKUP($O2030,'APOIO-DESPESAS'!$A$3:$N$962,12,FALSE)),"")</f>
        <v/>
      </c>
      <c r="L2030" s="223" t="str">
        <f>IFERROR(IF(VLOOKUP($O2030,'APOIO-DESPESAS'!$A$3:$N$962,13,FALSE)="","",VLOOKUP($O2030,'APOIO-DESPESAS'!$A$3:$N$962,13,FALSE)),"")</f>
        <v/>
      </c>
      <c r="M2030" s="223" t="str">
        <f>IFERROR(IF(VLOOKUP($O2030,'APOIO-DESPESAS'!$A$3:$N$962,14,FALSE)="","",VLOOKUP($O2030,'APOIO-DESPESAS'!$A$3:$N$962,14,FALSE)),"")</f>
        <v/>
      </c>
      <c r="O2030" s="223">
        <f t="shared" si="31"/>
        <v>2028</v>
      </c>
    </row>
    <row r="2031" spans="1:15" x14ac:dyDescent="0.25">
      <c r="A2031" s="223" t="str">
        <f>IFERROR(IF(VLOOKUP($O2031,'APOIO-DESPESAS'!$A$3:$N$962,2,FALSE)="","",VLOOKUP($O2031,'APOIO-DESPESAS'!$A$3:$N$962,2,FALSE)),"")</f>
        <v/>
      </c>
      <c r="B2031" s="223" t="str">
        <f>IFERROR(IF(VLOOKUP($O2031,'APOIO-DESPESAS'!$A$3:$N$962,3,FALSE)="","",VLOOKUP($O2031,'APOIO-DESPESAS'!$A$3:$N$962,3,FALSE)),"")</f>
        <v/>
      </c>
      <c r="C2031" s="223" t="str">
        <f>IFERROR(IF(VLOOKUP($O2031,'APOIO-DESPESAS'!$A$3:$N$962,4,FALSE)="","",VLOOKUP($O2031,'APOIO-DESPESAS'!$A$3:$N$962,4,FALSE)),"")</f>
        <v/>
      </c>
      <c r="D2031" s="223" t="str">
        <f>IFERROR(IF(VLOOKUP($O2031,'APOIO-DESPESAS'!$A$3:$N$962,5,FALSE)="","",VLOOKUP($O2031,'APOIO-DESPESAS'!$A$3:$N$962,5,FALSE)),"")</f>
        <v/>
      </c>
      <c r="E2031" s="223" t="str">
        <f>IFERROR(IF(VLOOKUP($O2031,'APOIO-DESPESAS'!$A$3:$N$962,6,FALSE)="","",VLOOKUP($O2031,'APOIO-DESPESAS'!$A$3:$N$962,6,FALSE)),"")</f>
        <v/>
      </c>
      <c r="F2031" s="223" t="str">
        <f>IFERROR(IF(VLOOKUP($O2031,'APOIO-DESPESAS'!$A$3:$N$962,7,FALSE)="","",VLOOKUP($O2031,'APOIO-DESPESAS'!$A$3:$N$962,7,FALSE)),"")</f>
        <v/>
      </c>
      <c r="G2031" s="223" t="str">
        <f>IFERROR(IF(VLOOKUP($O2031,'APOIO-DESPESAS'!$A$3:$N$962,8,FALSE)="","",VLOOKUP($O2031,'APOIO-DESPESAS'!$A$3:$N$962,8,FALSE)),"")</f>
        <v/>
      </c>
      <c r="H2031" s="223" t="str">
        <f>IFERROR(IF(VLOOKUP($O2031,'APOIO-DESPESAS'!$A$3:$N$962,9,FALSE)="","",VLOOKUP($O2031,'APOIO-DESPESAS'!$A$3:$N$962,9,FALSE)),"")</f>
        <v/>
      </c>
      <c r="I2031" s="223" t="str">
        <f>IFERROR(IF(VLOOKUP($O2031,'APOIO-DESPESAS'!$A$3:$N$962,10,FALSE)="","",VLOOKUP($O2031,'APOIO-DESPESAS'!$A$3:$N$962,10,FALSE)),"")</f>
        <v/>
      </c>
      <c r="J2031" s="223" t="str">
        <f>IFERROR(IF(VLOOKUP($O2031,'APOIO-DESPESAS'!$A$3:$N$962,11,FALSE)="","",VLOOKUP($O2031,'APOIO-DESPESAS'!$A$3:$N$962,11,FALSE)),"")</f>
        <v/>
      </c>
      <c r="K2031" s="223" t="str">
        <f>IFERROR(IF(VLOOKUP($O2031,'APOIO-DESPESAS'!$A$3:$N$962,12,FALSE)="","",VLOOKUP($O2031,'APOIO-DESPESAS'!$A$3:$N$962,12,FALSE)),"")</f>
        <v/>
      </c>
      <c r="L2031" s="223" t="str">
        <f>IFERROR(IF(VLOOKUP($O2031,'APOIO-DESPESAS'!$A$3:$N$962,13,FALSE)="","",VLOOKUP($O2031,'APOIO-DESPESAS'!$A$3:$N$962,13,FALSE)),"")</f>
        <v/>
      </c>
      <c r="M2031" s="223" t="str">
        <f>IFERROR(IF(VLOOKUP($O2031,'APOIO-DESPESAS'!$A$3:$N$962,14,FALSE)="","",VLOOKUP($O2031,'APOIO-DESPESAS'!$A$3:$N$962,14,FALSE)),"")</f>
        <v/>
      </c>
      <c r="O2031" s="223">
        <f t="shared" si="31"/>
        <v>2029</v>
      </c>
    </row>
    <row r="2032" spans="1:15" x14ac:dyDescent="0.25">
      <c r="A2032" s="223" t="str">
        <f>IFERROR(IF(VLOOKUP($O2032,'APOIO-DESPESAS'!$A$3:$N$962,2,FALSE)="","",VLOOKUP($O2032,'APOIO-DESPESAS'!$A$3:$N$962,2,FALSE)),"")</f>
        <v/>
      </c>
      <c r="B2032" s="223" t="str">
        <f>IFERROR(IF(VLOOKUP($O2032,'APOIO-DESPESAS'!$A$3:$N$962,3,FALSE)="","",VLOOKUP($O2032,'APOIO-DESPESAS'!$A$3:$N$962,3,FALSE)),"")</f>
        <v/>
      </c>
      <c r="C2032" s="223" t="str">
        <f>IFERROR(IF(VLOOKUP($O2032,'APOIO-DESPESAS'!$A$3:$N$962,4,FALSE)="","",VLOOKUP($O2032,'APOIO-DESPESAS'!$A$3:$N$962,4,FALSE)),"")</f>
        <v/>
      </c>
      <c r="D2032" s="223" t="str">
        <f>IFERROR(IF(VLOOKUP($O2032,'APOIO-DESPESAS'!$A$3:$N$962,5,FALSE)="","",VLOOKUP($O2032,'APOIO-DESPESAS'!$A$3:$N$962,5,FALSE)),"")</f>
        <v/>
      </c>
      <c r="E2032" s="223" t="str">
        <f>IFERROR(IF(VLOOKUP($O2032,'APOIO-DESPESAS'!$A$3:$N$962,6,FALSE)="","",VLOOKUP($O2032,'APOIO-DESPESAS'!$A$3:$N$962,6,FALSE)),"")</f>
        <v/>
      </c>
      <c r="F2032" s="223" t="str">
        <f>IFERROR(IF(VLOOKUP($O2032,'APOIO-DESPESAS'!$A$3:$N$962,7,FALSE)="","",VLOOKUP($O2032,'APOIO-DESPESAS'!$A$3:$N$962,7,FALSE)),"")</f>
        <v/>
      </c>
      <c r="G2032" s="223" t="str">
        <f>IFERROR(IF(VLOOKUP($O2032,'APOIO-DESPESAS'!$A$3:$N$962,8,FALSE)="","",VLOOKUP($O2032,'APOIO-DESPESAS'!$A$3:$N$962,8,FALSE)),"")</f>
        <v/>
      </c>
      <c r="H2032" s="223" t="str">
        <f>IFERROR(IF(VLOOKUP($O2032,'APOIO-DESPESAS'!$A$3:$N$962,9,FALSE)="","",VLOOKUP($O2032,'APOIO-DESPESAS'!$A$3:$N$962,9,FALSE)),"")</f>
        <v/>
      </c>
      <c r="I2032" s="223" t="str">
        <f>IFERROR(IF(VLOOKUP($O2032,'APOIO-DESPESAS'!$A$3:$N$962,10,FALSE)="","",VLOOKUP($O2032,'APOIO-DESPESAS'!$A$3:$N$962,10,FALSE)),"")</f>
        <v/>
      </c>
      <c r="J2032" s="223" t="str">
        <f>IFERROR(IF(VLOOKUP($O2032,'APOIO-DESPESAS'!$A$3:$N$962,11,FALSE)="","",VLOOKUP($O2032,'APOIO-DESPESAS'!$A$3:$N$962,11,FALSE)),"")</f>
        <v/>
      </c>
      <c r="K2032" s="223" t="str">
        <f>IFERROR(IF(VLOOKUP($O2032,'APOIO-DESPESAS'!$A$3:$N$962,12,FALSE)="","",VLOOKUP($O2032,'APOIO-DESPESAS'!$A$3:$N$962,12,FALSE)),"")</f>
        <v/>
      </c>
      <c r="L2032" s="223" t="str">
        <f>IFERROR(IF(VLOOKUP($O2032,'APOIO-DESPESAS'!$A$3:$N$962,13,FALSE)="","",VLOOKUP($O2032,'APOIO-DESPESAS'!$A$3:$N$962,13,FALSE)),"")</f>
        <v/>
      </c>
      <c r="M2032" s="223" t="str">
        <f>IFERROR(IF(VLOOKUP($O2032,'APOIO-DESPESAS'!$A$3:$N$962,14,FALSE)="","",VLOOKUP($O2032,'APOIO-DESPESAS'!$A$3:$N$962,14,FALSE)),"")</f>
        <v/>
      </c>
      <c r="O2032" s="223">
        <f t="shared" si="31"/>
        <v>2030</v>
      </c>
    </row>
    <row r="2033" spans="1:15" x14ac:dyDescent="0.25">
      <c r="A2033" s="223" t="str">
        <f>IFERROR(IF(VLOOKUP($O2033,'APOIO-DESPESAS'!$A$3:$N$962,2,FALSE)="","",VLOOKUP($O2033,'APOIO-DESPESAS'!$A$3:$N$962,2,FALSE)),"")</f>
        <v/>
      </c>
      <c r="B2033" s="223" t="str">
        <f>IFERROR(IF(VLOOKUP($O2033,'APOIO-DESPESAS'!$A$3:$N$962,3,FALSE)="","",VLOOKUP($O2033,'APOIO-DESPESAS'!$A$3:$N$962,3,FALSE)),"")</f>
        <v/>
      </c>
      <c r="C2033" s="223" t="str">
        <f>IFERROR(IF(VLOOKUP($O2033,'APOIO-DESPESAS'!$A$3:$N$962,4,FALSE)="","",VLOOKUP($O2033,'APOIO-DESPESAS'!$A$3:$N$962,4,FALSE)),"")</f>
        <v/>
      </c>
      <c r="D2033" s="223" t="str">
        <f>IFERROR(IF(VLOOKUP($O2033,'APOIO-DESPESAS'!$A$3:$N$962,5,FALSE)="","",VLOOKUP($O2033,'APOIO-DESPESAS'!$A$3:$N$962,5,FALSE)),"")</f>
        <v/>
      </c>
      <c r="E2033" s="223" t="str">
        <f>IFERROR(IF(VLOOKUP($O2033,'APOIO-DESPESAS'!$A$3:$N$962,6,FALSE)="","",VLOOKUP($O2033,'APOIO-DESPESAS'!$A$3:$N$962,6,FALSE)),"")</f>
        <v/>
      </c>
      <c r="F2033" s="223" t="str">
        <f>IFERROR(IF(VLOOKUP($O2033,'APOIO-DESPESAS'!$A$3:$N$962,7,FALSE)="","",VLOOKUP($O2033,'APOIO-DESPESAS'!$A$3:$N$962,7,FALSE)),"")</f>
        <v/>
      </c>
      <c r="G2033" s="223" t="str">
        <f>IFERROR(IF(VLOOKUP($O2033,'APOIO-DESPESAS'!$A$3:$N$962,8,FALSE)="","",VLOOKUP($O2033,'APOIO-DESPESAS'!$A$3:$N$962,8,FALSE)),"")</f>
        <v/>
      </c>
      <c r="H2033" s="223" t="str">
        <f>IFERROR(IF(VLOOKUP($O2033,'APOIO-DESPESAS'!$A$3:$N$962,9,FALSE)="","",VLOOKUP($O2033,'APOIO-DESPESAS'!$A$3:$N$962,9,FALSE)),"")</f>
        <v/>
      </c>
      <c r="I2033" s="223" t="str">
        <f>IFERROR(IF(VLOOKUP($O2033,'APOIO-DESPESAS'!$A$3:$N$962,10,FALSE)="","",VLOOKUP($O2033,'APOIO-DESPESAS'!$A$3:$N$962,10,FALSE)),"")</f>
        <v/>
      </c>
      <c r="J2033" s="223" t="str">
        <f>IFERROR(IF(VLOOKUP($O2033,'APOIO-DESPESAS'!$A$3:$N$962,11,FALSE)="","",VLOOKUP($O2033,'APOIO-DESPESAS'!$A$3:$N$962,11,FALSE)),"")</f>
        <v/>
      </c>
      <c r="K2033" s="223" t="str">
        <f>IFERROR(IF(VLOOKUP($O2033,'APOIO-DESPESAS'!$A$3:$N$962,12,FALSE)="","",VLOOKUP($O2033,'APOIO-DESPESAS'!$A$3:$N$962,12,FALSE)),"")</f>
        <v/>
      </c>
      <c r="L2033" s="223" t="str">
        <f>IFERROR(IF(VLOOKUP($O2033,'APOIO-DESPESAS'!$A$3:$N$962,13,FALSE)="","",VLOOKUP($O2033,'APOIO-DESPESAS'!$A$3:$N$962,13,FALSE)),"")</f>
        <v/>
      </c>
      <c r="M2033" s="223" t="str">
        <f>IFERROR(IF(VLOOKUP($O2033,'APOIO-DESPESAS'!$A$3:$N$962,14,FALSE)="","",VLOOKUP($O2033,'APOIO-DESPESAS'!$A$3:$N$962,14,FALSE)),"")</f>
        <v/>
      </c>
      <c r="O2033" s="223">
        <f t="shared" si="31"/>
        <v>2031</v>
      </c>
    </row>
    <row r="2034" spans="1:15" x14ac:dyDescent="0.25">
      <c r="A2034" s="223" t="str">
        <f>IFERROR(IF(VLOOKUP($O2034,'APOIO-DESPESAS'!$A$3:$N$962,2,FALSE)="","",VLOOKUP($O2034,'APOIO-DESPESAS'!$A$3:$N$962,2,FALSE)),"")</f>
        <v/>
      </c>
      <c r="B2034" s="223" t="str">
        <f>IFERROR(IF(VLOOKUP($O2034,'APOIO-DESPESAS'!$A$3:$N$962,3,FALSE)="","",VLOOKUP($O2034,'APOIO-DESPESAS'!$A$3:$N$962,3,FALSE)),"")</f>
        <v/>
      </c>
      <c r="C2034" s="223" t="str">
        <f>IFERROR(IF(VLOOKUP($O2034,'APOIO-DESPESAS'!$A$3:$N$962,4,FALSE)="","",VLOOKUP($O2034,'APOIO-DESPESAS'!$A$3:$N$962,4,FALSE)),"")</f>
        <v/>
      </c>
      <c r="D2034" s="223" t="str">
        <f>IFERROR(IF(VLOOKUP($O2034,'APOIO-DESPESAS'!$A$3:$N$962,5,FALSE)="","",VLOOKUP($O2034,'APOIO-DESPESAS'!$A$3:$N$962,5,FALSE)),"")</f>
        <v/>
      </c>
      <c r="E2034" s="223" t="str">
        <f>IFERROR(IF(VLOOKUP($O2034,'APOIO-DESPESAS'!$A$3:$N$962,6,FALSE)="","",VLOOKUP($O2034,'APOIO-DESPESAS'!$A$3:$N$962,6,FALSE)),"")</f>
        <v/>
      </c>
      <c r="F2034" s="223" t="str">
        <f>IFERROR(IF(VLOOKUP($O2034,'APOIO-DESPESAS'!$A$3:$N$962,7,FALSE)="","",VLOOKUP($O2034,'APOIO-DESPESAS'!$A$3:$N$962,7,FALSE)),"")</f>
        <v/>
      </c>
      <c r="G2034" s="223" t="str">
        <f>IFERROR(IF(VLOOKUP($O2034,'APOIO-DESPESAS'!$A$3:$N$962,8,FALSE)="","",VLOOKUP($O2034,'APOIO-DESPESAS'!$A$3:$N$962,8,FALSE)),"")</f>
        <v/>
      </c>
      <c r="H2034" s="223" t="str">
        <f>IFERROR(IF(VLOOKUP($O2034,'APOIO-DESPESAS'!$A$3:$N$962,9,FALSE)="","",VLOOKUP($O2034,'APOIO-DESPESAS'!$A$3:$N$962,9,FALSE)),"")</f>
        <v/>
      </c>
      <c r="I2034" s="223" t="str">
        <f>IFERROR(IF(VLOOKUP($O2034,'APOIO-DESPESAS'!$A$3:$N$962,10,FALSE)="","",VLOOKUP($O2034,'APOIO-DESPESAS'!$A$3:$N$962,10,FALSE)),"")</f>
        <v/>
      </c>
      <c r="J2034" s="223" t="str">
        <f>IFERROR(IF(VLOOKUP($O2034,'APOIO-DESPESAS'!$A$3:$N$962,11,FALSE)="","",VLOOKUP($O2034,'APOIO-DESPESAS'!$A$3:$N$962,11,FALSE)),"")</f>
        <v/>
      </c>
      <c r="K2034" s="223" t="str">
        <f>IFERROR(IF(VLOOKUP($O2034,'APOIO-DESPESAS'!$A$3:$N$962,12,FALSE)="","",VLOOKUP($O2034,'APOIO-DESPESAS'!$A$3:$N$962,12,FALSE)),"")</f>
        <v/>
      </c>
      <c r="L2034" s="223" t="str">
        <f>IFERROR(IF(VLOOKUP($O2034,'APOIO-DESPESAS'!$A$3:$N$962,13,FALSE)="","",VLOOKUP($O2034,'APOIO-DESPESAS'!$A$3:$N$962,13,FALSE)),"")</f>
        <v/>
      </c>
      <c r="M2034" s="223" t="str">
        <f>IFERROR(IF(VLOOKUP($O2034,'APOIO-DESPESAS'!$A$3:$N$962,14,FALSE)="","",VLOOKUP($O2034,'APOIO-DESPESAS'!$A$3:$N$962,14,FALSE)),"")</f>
        <v/>
      </c>
      <c r="O2034" s="223">
        <f t="shared" si="31"/>
        <v>2032</v>
      </c>
    </row>
    <row r="2035" spans="1:15" x14ac:dyDescent="0.25">
      <c r="A2035" s="223" t="str">
        <f>IFERROR(IF(VLOOKUP($O2035,'APOIO-DESPESAS'!$A$3:$N$962,2,FALSE)="","",VLOOKUP($O2035,'APOIO-DESPESAS'!$A$3:$N$962,2,FALSE)),"")</f>
        <v/>
      </c>
      <c r="B2035" s="223" t="str">
        <f>IFERROR(IF(VLOOKUP($O2035,'APOIO-DESPESAS'!$A$3:$N$962,3,FALSE)="","",VLOOKUP($O2035,'APOIO-DESPESAS'!$A$3:$N$962,3,FALSE)),"")</f>
        <v/>
      </c>
      <c r="C2035" s="223" t="str">
        <f>IFERROR(IF(VLOOKUP($O2035,'APOIO-DESPESAS'!$A$3:$N$962,4,FALSE)="","",VLOOKUP($O2035,'APOIO-DESPESAS'!$A$3:$N$962,4,FALSE)),"")</f>
        <v/>
      </c>
      <c r="D2035" s="223" t="str">
        <f>IFERROR(IF(VLOOKUP($O2035,'APOIO-DESPESAS'!$A$3:$N$962,5,FALSE)="","",VLOOKUP($O2035,'APOIO-DESPESAS'!$A$3:$N$962,5,FALSE)),"")</f>
        <v/>
      </c>
      <c r="E2035" s="223" t="str">
        <f>IFERROR(IF(VLOOKUP($O2035,'APOIO-DESPESAS'!$A$3:$N$962,6,FALSE)="","",VLOOKUP($O2035,'APOIO-DESPESAS'!$A$3:$N$962,6,FALSE)),"")</f>
        <v/>
      </c>
      <c r="F2035" s="223" t="str">
        <f>IFERROR(IF(VLOOKUP($O2035,'APOIO-DESPESAS'!$A$3:$N$962,7,FALSE)="","",VLOOKUP($O2035,'APOIO-DESPESAS'!$A$3:$N$962,7,FALSE)),"")</f>
        <v/>
      </c>
      <c r="G2035" s="223" t="str">
        <f>IFERROR(IF(VLOOKUP($O2035,'APOIO-DESPESAS'!$A$3:$N$962,8,FALSE)="","",VLOOKUP($O2035,'APOIO-DESPESAS'!$A$3:$N$962,8,FALSE)),"")</f>
        <v/>
      </c>
      <c r="H2035" s="223" t="str">
        <f>IFERROR(IF(VLOOKUP($O2035,'APOIO-DESPESAS'!$A$3:$N$962,9,FALSE)="","",VLOOKUP($O2035,'APOIO-DESPESAS'!$A$3:$N$962,9,FALSE)),"")</f>
        <v/>
      </c>
      <c r="I2035" s="223" t="str">
        <f>IFERROR(IF(VLOOKUP($O2035,'APOIO-DESPESAS'!$A$3:$N$962,10,FALSE)="","",VLOOKUP($O2035,'APOIO-DESPESAS'!$A$3:$N$962,10,FALSE)),"")</f>
        <v/>
      </c>
      <c r="J2035" s="223" t="str">
        <f>IFERROR(IF(VLOOKUP($O2035,'APOIO-DESPESAS'!$A$3:$N$962,11,FALSE)="","",VLOOKUP($O2035,'APOIO-DESPESAS'!$A$3:$N$962,11,FALSE)),"")</f>
        <v/>
      </c>
      <c r="K2035" s="223" t="str">
        <f>IFERROR(IF(VLOOKUP($O2035,'APOIO-DESPESAS'!$A$3:$N$962,12,FALSE)="","",VLOOKUP($O2035,'APOIO-DESPESAS'!$A$3:$N$962,12,FALSE)),"")</f>
        <v/>
      </c>
      <c r="L2035" s="223" t="str">
        <f>IFERROR(IF(VLOOKUP($O2035,'APOIO-DESPESAS'!$A$3:$N$962,13,FALSE)="","",VLOOKUP($O2035,'APOIO-DESPESAS'!$A$3:$N$962,13,FALSE)),"")</f>
        <v/>
      </c>
      <c r="M2035" s="223" t="str">
        <f>IFERROR(IF(VLOOKUP($O2035,'APOIO-DESPESAS'!$A$3:$N$962,14,FALSE)="","",VLOOKUP($O2035,'APOIO-DESPESAS'!$A$3:$N$962,14,FALSE)),"")</f>
        <v/>
      </c>
      <c r="O2035" s="223">
        <f t="shared" si="31"/>
        <v>2033</v>
      </c>
    </row>
    <row r="2036" spans="1:15" x14ac:dyDescent="0.25">
      <c r="A2036" s="223" t="str">
        <f>IFERROR(IF(VLOOKUP($O2036,'APOIO-DESPESAS'!$A$3:$N$962,2,FALSE)="","",VLOOKUP($O2036,'APOIO-DESPESAS'!$A$3:$N$962,2,FALSE)),"")</f>
        <v/>
      </c>
      <c r="B2036" s="223" t="str">
        <f>IFERROR(IF(VLOOKUP($O2036,'APOIO-DESPESAS'!$A$3:$N$962,3,FALSE)="","",VLOOKUP($O2036,'APOIO-DESPESAS'!$A$3:$N$962,3,FALSE)),"")</f>
        <v/>
      </c>
      <c r="C2036" s="223" t="str">
        <f>IFERROR(IF(VLOOKUP($O2036,'APOIO-DESPESAS'!$A$3:$N$962,4,FALSE)="","",VLOOKUP($O2036,'APOIO-DESPESAS'!$A$3:$N$962,4,FALSE)),"")</f>
        <v/>
      </c>
      <c r="D2036" s="223" t="str">
        <f>IFERROR(IF(VLOOKUP($O2036,'APOIO-DESPESAS'!$A$3:$N$962,5,FALSE)="","",VLOOKUP($O2036,'APOIO-DESPESAS'!$A$3:$N$962,5,FALSE)),"")</f>
        <v/>
      </c>
      <c r="E2036" s="223" t="str">
        <f>IFERROR(IF(VLOOKUP($O2036,'APOIO-DESPESAS'!$A$3:$N$962,6,FALSE)="","",VLOOKUP($O2036,'APOIO-DESPESAS'!$A$3:$N$962,6,FALSE)),"")</f>
        <v/>
      </c>
      <c r="F2036" s="223" t="str">
        <f>IFERROR(IF(VLOOKUP($O2036,'APOIO-DESPESAS'!$A$3:$N$962,7,FALSE)="","",VLOOKUP($O2036,'APOIO-DESPESAS'!$A$3:$N$962,7,FALSE)),"")</f>
        <v/>
      </c>
      <c r="G2036" s="223" t="str">
        <f>IFERROR(IF(VLOOKUP($O2036,'APOIO-DESPESAS'!$A$3:$N$962,8,FALSE)="","",VLOOKUP($O2036,'APOIO-DESPESAS'!$A$3:$N$962,8,FALSE)),"")</f>
        <v/>
      </c>
      <c r="H2036" s="223" t="str">
        <f>IFERROR(IF(VLOOKUP($O2036,'APOIO-DESPESAS'!$A$3:$N$962,9,FALSE)="","",VLOOKUP($O2036,'APOIO-DESPESAS'!$A$3:$N$962,9,FALSE)),"")</f>
        <v/>
      </c>
      <c r="I2036" s="223" t="str">
        <f>IFERROR(IF(VLOOKUP($O2036,'APOIO-DESPESAS'!$A$3:$N$962,10,FALSE)="","",VLOOKUP($O2036,'APOIO-DESPESAS'!$A$3:$N$962,10,FALSE)),"")</f>
        <v/>
      </c>
      <c r="J2036" s="223" t="str">
        <f>IFERROR(IF(VLOOKUP($O2036,'APOIO-DESPESAS'!$A$3:$N$962,11,FALSE)="","",VLOOKUP($O2036,'APOIO-DESPESAS'!$A$3:$N$962,11,FALSE)),"")</f>
        <v/>
      </c>
      <c r="K2036" s="223" t="str">
        <f>IFERROR(IF(VLOOKUP($O2036,'APOIO-DESPESAS'!$A$3:$N$962,12,FALSE)="","",VLOOKUP($O2036,'APOIO-DESPESAS'!$A$3:$N$962,12,FALSE)),"")</f>
        <v/>
      </c>
      <c r="L2036" s="223" t="str">
        <f>IFERROR(IF(VLOOKUP($O2036,'APOIO-DESPESAS'!$A$3:$N$962,13,FALSE)="","",VLOOKUP($O2036,'APOIO-DESPESAS'!$A$3:$N$962,13,FALSE)),"")</f>
        <v/>
      </c>
      <c r="M2036" s="223" t="str">
        <f>IFERROR(IF(VLOOKUP($O2036,'APOIO-DESPESAS'!$A$3:$N$962,14,FALSE)="","",VLOOKUP($O2036,'APOIO-DESPESAS'!$A$3:$N$962,14,FALSE)),"")</f>
        <v/>
      </c>
      <c r="O2036" s="223">
        <f t="shared" si="31"/>
        <v>2034</v>
      </c>
    </row>
    <row r="2037" spans="1:15" x14ac:dyDescent="0.25">
      <c r="A2037" s="223" t="str">
        <f>IFERROR(IF(VLOOKUP($O2037,'APOIO-DESPESAS'!$A$3:$N$962,2,FALSE)="","",VLOOKUP($O2037,'APOIO-DESPESAS'!$A$3:$N$962,2,FALSE)),"")</f>
        <v/>
      </c>
      <c r="B2037" s="223" t="str">
        <f>IFERROR(IF(VLOOKUP($O2037,'APOIO-DESPESAS'!$A$3:$N$962,3,FALSE)="","",VLOOKUP($O2037,'APOIO-DESPESAS'!$A$3:$N$962,3,FALSE)),"")</f>
        <v/>
      </c>
      <c r="C2037" s="223" t="str">
        <f>IFERROR(IF(VLOOKUP($O2037,'APOIO-DESPESAS'!$A$3:$N$962,4,FALSE)="","",VLOOKUP($O2037,'APOIO-DESPESAS'!$A$3:$N$962,4,FALSE)),"")</f>
        <v/>
      </c>
      <c r="D2037" s="223" t="str">
        <f>IFERROR(IF(VLOOKUP($O2037,'APOIO-DESPESAS'!$A$3:$N$962,5,FALSE)="","",VLOOKUP($O2037,'APOIO-DESPESAS'!$A$3:$N$962,5,FALSE)),"")</f>
        <v/>
      </c>
      <c r="E2037" s="223" t="str">
        <f>IFERROR(IF(VLOOKUP($O2037,'APOIO-DESPESAS'!$A$3:$N$962,6,FALSE)="","",VLOOKUP($O2037,'APOIO-DESPESAS'!$A$3:$N$962,6,FALSE)),"")</f>
        <v/>
      </c>
      <c r="F2037" s="223" t="str">
        <f>IFERROR(IF(VLOOKUP($O2037,'APOIO-DESPESAS'!$A$3:$N$962,7,FALSE)="","",VLOOKUP($O2037,'APOIO-DESPESAS'!$A$3:$N$962,7,FALSE)),"")</f>
        <v/>
      </c>
      <c r="G2037" s="223" t="str">
        <f>IFERROR(IF(VLOOKUP($O2037,'APOIO-DESPESAS'!$A$3:$N$962,8,FALSE)="","",VLOOKUP($O2037,'APOIO-DESPESAS'!$A$3:$N$962,8,FALSE)),"")</f>
        <v/>
      </c>
      <c r="H2037" s="223" t="str">
        <f>IFERROR(IF(VLOOKUP($O2037,'APOIO-DESPESAS'!$A$3:$N$962,9,FALSE)="","",VLOOKUP($O2037,'APOIO-DESPESAS'!$A$3:$N$962,9,FALSE)),"")</f>
        <v/>
      </c>
      <c r="I2037" s="223" t="str">
        <f>IFERROR(IF(VLOOKUP($O2037,'APOIO-DESPESAS'!$A$3:$N$962,10,FALSE)="","",VLOOKUP($O2037,'APOIO-DESPESAS'!$A$3:$N$962,10,FALSE)),"")</f>
        <v/>
      </c>
      <c r="J2037" s="223" t="str">
        <f>IFERROR(IF(VLOOKUP($O2037,'APOIO-DESPESAS'!$A$3:$N$962,11,FALSE)="","",VLOOKUP($O2037,'APOIO-DESPESAS'!$A$3:$N$962,11,FALSE)),"")</f>
        <v/>
      </c>
      <c r="K2037" s="223" t="str">
        <f>IFERROR(IF(VLOOKUP($O2037,'APOIO-DESPESAS'!$A$3:$N$962,12,FALSE)="","",VLOOKUP($O2037,'APOIO-DESPESAS'!$A$3:$N$962,12,FALSE)),"")</f>
        <v/>
      </c>
      <c r="L2037" s="223" t="str">
        <f>IFERROR(IF(VLOOKUP($O2037,'APOIO-DESPESAS'!$A$3:$N$962,13,FALSE)="","",VLOOKUP($O2037,'APOIO-DESPESAS'!$A$3:$N$962,13,FALSE)),"")</f>
        <v/>
      </c>
      <c r="M2037" s="223" t="str">
        <f>IFERROR(IF(VLOOKUP($O2037,'APOIO-DESPESAS'!$A$3:$N$962,14,FALSE)="","",VLOOKUP($O2037,'APOIO-DESPESAS'!$A$3:$N$962,14,FALSE)),"")</f>
        <v/>
      </c>
      <c r="O2037" s="223">
        <f t="shared" si="31"/>
        <v>2035</v>
      </c>
    </row>
    <row r="2038" spans="1:15" x14ac:dyDescent="0.25">
      <c r="A2038" s="223" t="str">
        <f>IFERROR(IF(VLOOKUP($O2038,'APOIO-DESPESAS'!$A$3:$N$962,2,FALSE)="","",VLOOKUP($O2038,'APOIO-DESPESAS'!$A$3:$N$962,2,FALSE)),"")</f>
        <v/>
      </c>
      <c r="B2038" s="223" t="str">
        <f>IFERROR(IF(VLOOKUP($O2038,'APOIO-DESPESAS'!$A$3:$N$962,3,FALSE)="","",VLOOKUP($O2038,'APOIO-DESPESAS'!$A$3:$N$962,3,FALSE)),"")</f>
        <v/>
      </c>
      <c r="C2038" s="223" t="str">
        <f>IFERROR(IF(VLOOKUP($O2038,'APOIO-DESPESAS'!$A$3:$N$962,4,FALSE)="","",VLOOKUP($O2038,'APOIO-DESPESAS'!$A$3:$N$962,4,FALSE)),"")</f>
        <v/>
      </c>
      <c r="D2038" s="223" t="str">
        <f>IFERROR(IF(VLOOKUP($O2038,'APOIO-DESPESAS'!$A$3:$N$962,5,FALSE)="","",VLOOKUP($O2038,'APOIO-DESPESAS'!$A$3:$N$962,5,FALSE)),"")</f>
        <v/>
      </c>
      <c r="E2038" s="223" t="str">
        <f>IFERROR(IF(VLOOKUP($O2038,'APOIO-DESPESAS'!$A$3:$N$962,6,FALSE)="","",VLOOKUP($O2038,'APOIO-DESPESAS'!$A$3:$N$962,6,FALSE)),"")</f>
        <v/>
      </c>
      <c r="F2038" s="223" t="str">
        <f>IFERROR(IF(VLOOKUP($O2038,'APOIO-DESPESAS'!$A$3:$N$962,7,FALSE)="","",VLOOKUP($O2038,'APOIO-DESPESAS'!$A$3:$N$962,7,FALSE)),"")</f>
        <v/>
      </c>
      <c r="G2038" s="223" t="str">
        <f>IFERROR(IF(VLOOKUP($O2038,'APOIO-DESPESAS'!$A$3:$N$962,8,FALSE)="","",VLOOKUP($O2038,'APOIO-DESPESAS'!$A$3:$N$962,8,FALSE)),"")</f>
        <v/>
      </c>
      <c r="H2038" s="223" t="str">
        <f>IFERROR(IF(VLOOKUP($O2038,'APOIO-DESPESAS'!$A$3:$N$962,9,FALSE)="","",VLOOKUP($O2038,'APOIO-DESPESAS'!$A$3:$N$962,9,FALSE)),"")</f>
        <v/>
      </c>
      <c r="I2038" s="223" t="str">
        <f>IFERROR(IF(VLOOKUP($O2038,'APOIO-DESPESAS'!$A$3:$N$962,10,FALSE)="","",VLOOKUP($O2038,'APOIO-DESPESAS'!$A$3:$N$962,10,FALSE)),"")</f>
        <v/>
      </c>
      <c r="J2038" s="223" t="str">
        <f>IFERROR(IF(VLOOKUP($O2038,'APOIO-DESPESAS'!$A$3:$N$962,11,FALSE)="","",VLOOKUP($O2038,'APOIO-DESPESAS'!$A$3:$N$962,11,FALSE)),"")</f>
        <v/>
      </c>
      <c r="K2038" s="223" t="str">
        <f>IFERROR(IF(VLOOKUP($O2038,'APOIO-DESPESAS'!$A$3:$N$962,12,FALSE)="","",VLOOKUP($O2038,'APOIO-DESPESAS'!$A$3:$N$962,12,FALSE)),"")</f>
        <v/>
      </c>
      <c r="L2038" s="223" t="str">
        <f>IFERROR(IF(VLOOKUP($O2038,'APOIO-DESPESAS'!$A$3:$N$962,13,FALSE)="","",VLOOKUP($O2038,'APOIO-DESPESAS'!$A$3:$N$962,13,FALSE)),"")</f>
        <v/>
      </c>
      <c r="M2038" s="223" t="str">
        <f>IFERROR(IF(VLOOKUP($O2038,'APOIO-DESPESAS'!$A$3:$N$962,14,FALSE)="","",VLOOKUP($O2038,'APOIO-DESPESAS'!$A$3:$N$962,14,FALSE)),"")</f>
        <v/>
      </c>
      <c r="O2038" s="223">
        <f t="shared" si="31"/>
        <v>2036</v>
      </c>
    </row>
    <row r="2039" spans="1:15" x14ac:dyDescent="0.25">
      <c r="A2039" s="223" t="str">
        <f>IFERROR(IF(VLOOKUP($O2039,'APOIO-DESPESAS'!$A$3:$N$962,2,FALSE)="","",VLOOKUP($O2039,'APOIO-DESPESAS'!$A$3:$N$962,2,FALSE)),"")</f>
        <v/>
      </c>
      <c r="B2039" s="223" t="str">
        <f>IFERROR(IF(VLOOKUP($O2039,'APOIO-DESPESAS'!$A$3:$N$962,3,FALSE)="","",VLOOKUP($O2039,'APOIO-DESPESAS'!$A$3:$N$962,3,FALSE)),"")</f>
        <v/>
      </c>
      <c r="C2039" s="223" t="str">
        <f>IFERROR(IF(VLOOKUP($O2039,'APOIO-DESPESAS'!$A$3:$N$962,4,FALSE)="","",VLOOKUP($O2039,'APOIO-DESPESAS'!$A$3:$N$962,4,FALSE)),"")</f>
        <v/>
      </c>
      <c r="D2039" s="223" t="str">
        <f>IFERROR(IF(VLOOKUP($O2039,'APOIO-DESPESAS'!$A$3:$N$962,5,FALSE)="","",VLOOKUP($O2039,'APOIO-DESPESAS'!$A$3:$N$962,5,FALSE)),"")</f>
        <v/>
      </c>
      <c r="E2039" s="223" t="str">
        <f>IFERROR(IF(VLOOKUP($O2039,'APOIO-DESPESAS'!$A$3:$N$962,6,FALSE)="","",VLOOKUP($O2039,'APOIO-DESPESAS'!$A$3:$N$962,6,FALSE)),"")</f>
        <v/>
      </c>
      <c r="F2039" s="223" t="str">
        <f>IFERROR(IF(VLOOKUP($O2039,'APOIO-DESPESAS'!$A$3:$N$962,7,FALSE)="","",VLOOKUP($O2039,'APOIO-DESPESAS'!$A$3:$N$962,7,FALSE)),"")</f>
        <v/>
      </c>
      <c r="G2039" s="223" t="str">
        <f>IFERROR(IF(VLOOKUP($O2039,'APOIO-DESPESAS'!$A$3:$N$962,8,FALSE)="","",VLOOKUP($O2039,'APOIO-DESPESAS'!$A$3:$N$962,8,FALSE)),"")</f>
        <v/>
      </c>
      <c r="H2039" s="223" t="str">
        <f>IFERROR(IF(VLOOKUP($O2039,'APOIO-DESPESAS'!$A$3:$N$962,9,FALSE)="","",VLOOKUP($O2039,'APOIO-DESPESAS'!$A$3:$N$962,9,FALSE)),"")</f>
        <v/>
      </c>
      <c r="I2039" s="223" t="str">
        <f>IFERROR(IF(VLOOKUP($O2039,'APOIO-DESPESAS'!$A$3:$N$962,10,FALSE)="","",VLOOKUP($O2039,'APOIO-DESPESAS'!$A$3:$N$962,10,FALSE)),"")</f>
        <v/>
      </c>
      <c r="J2039" s="223" t="str">
        <f>IFERROR(IF(VLOOKUP($O2039,'APOIO-DESPESAS'!$A$3:$N$962,11,FALSE)="","",VLOOKUP($O2039,'APOIO-DESPESAS'!$A$3:$N$962,11,FALSE)),"")</f>
        <v/>
      </c>
      <c r="K2039" s="223" t="str">
        <f>IFERROR(IF(VLOOKUP($O2039,'APOIO-DESPESAS'!$A$3:$N$962,12,FALSE)="","",VLOOKUP($O2039,'APOIO-DESPESAS'!$A$3:$N$962,12,FALSE)),"")</f>
        <v/>
      </c>
      <c r="L2039" s="223" t="str">
        <f>IFERROR(IF(VLOOKUP($O2039,'APOIO-DESPESAS'!$A$3:$N$962,13,FALSE)="","",VLOOKUP($O2039,'APOIO-DESPESAS'!$A$3:$N$962,13,FALSE)),"")</f>
        <v/>
      </c>
      <c r="M2039" s="223" t="str">
        <f>IFERROR(IF(VLOOKUP($O2039,'APOIO-DESPESAS'!$A$3:$N$962,14,FALSE)="","",VLOOKUP($O2039,'APOIO-DESPESAS'!$A$3:$N$962,14,FALSE)),"")</f>
        <v/>
      </c>
      <c r="O2039" s="223">
        <f t="shared" si="31"/>
        <v>2037</v>
      </c>
    </row>
    <row r="2040" spans="1:15" x14ac:dyDescent="0.25">
      <c r="A2040" s="223" t="str">
        <f>IFERROR(IF(VLOOKUP($O2040,'APOIO-DESPESAS'!$A$3:$N$962,2,FALSE)="","",VLOOKUP($O2040,'APOIO-DESPESAS'!$A$3:$N$962,2,FALSE)),"")</f>
        <v/>
      </c>
      <c r="B2040" s="223" t="str">
        <f>IFERROR(IF(VLOOKUP($O2040,'APOIO-DESPESAS'!$A$3:$N$962,3,FALSE)="","",VLOOKUP($O2040,'APOIO-DESPESAS'!$A$3:$N$962,3,FALSE)),"")</f>
        <v/>
      </c>
      <c r="C2040" s="223" t="str">
        <f>IFERROR(IF(VLOOKUP($O2040,'APOIO-DESPESAS'!$A$3:$N$962,4,FALSE)="","",VLOOKUP($O2040,'APOIO-DESPESAS'!$A$3:$N$962,4,FALSE)),"")</f>
        <v/>
      </c>
      <c r="D2040" s="223" t="str">
        <f>IFERROR(IF(VLOOKUP($O2040,'APOIO-DESPESAS'!$A$3:$N$962,5,FALSE)="","",VLOOKUP($O2040,'APOIO-DESPESAS'!$A$3:$N$962,5,FALSE)),"")</f>
        <v/>
      </c>
      <c r="E2040" s="223" t="str">
        <f>IFERROR(IF(VLOOKUP($O2040,'APOIO-DESPESAS'!$A$3:$N$962,6,FALSE)="","",VLOOKUP($O2040,'APOIO-DESPESAS'!$A$3:$N$962,6,FALSE)),"")</f>
        <v/>
      </c>
      <c r="F2040" s="223" t="str">
        <f>IFERROR(IF(VLOOKUP($O2040,'APOIO-DESPESAS'!$A$3:$N$962,7,FALSE)="","",VLOOKUP($O2040,'APOIO-DESPESAS'!$A$3:$N$962,7,FALSE)),"")</f>
        <v/>
      </c>
      <c r="G2040" s="223" t="str">
        <f>IFERROR(IF(VLOOKUP($O2040,'APOIO-DESPESAS'!$A$3:$N$962,8,FALSE)="","",VLOOKUP($O2040,'APOIO-DESPESAS'!$A$3:$N$962,8,FALSE)),"")</f>
        <v/>
      </c>
      <c r="H2040" s="223" t="str">
        <f>IFERROR(IF(VLOOKUP($O2040,'APOIO-DESPESAS'!$A$3:$N$962,9,FALSE)="","",VLOOKUP($O2040,'APOIO-DESPESAS'!$A$3:$N$962,9,FALSE)),"")</f>
        <v/>
      </c>
      <c r="I2040" s="223" t="str">
        <f>IFERROR(IF(VLOOKUP($O2040,'APOIO-DESPESAS'!$A$3:$N$962,10,FALSE)="","",VLOOKUP($O2040,'APOIO-DESPESAS'!$A$3:$N$962,10,FALSE)),"")</f>
        <v/>
      </c>
      <c r="J2040" s="223" t="str">
        <f>IFERROR(IF(VLOOKUP($O2040,'APOIO-DESPESAS'!$A$3:$N$962,11,FALSE)="","",VLOOKUP($O2040,'APOIO-DESPESAS'!$A$3:$N$962,11,FALSE)),"")</f>
        <v/>
      </c>
      <c r="K2040" s="223" t="str">
        <f>IFERROR(IF(VLOOKUP($O2040,'APOIO-DESPESAS'!$A$3:$N$962,12,FALSE)="","",VLOOKUP($O2040,'APOIO-DESPESAS'!$A$3:$N$962,12,FALSE)),"")</f>
        <v/>
      </c>
      <c r="L2040" s="223" t="str">
        <f>IFERROR(IF(VLOOKUP($O2040,'APOIO-DESPESAS'!$A$3:$N$962,13,FALSE)="","",VLOOKUP($O2040,'APOIO-DESPESAS'!$A$3:$N$962,13,FALSE)),"")</f>
        <v/>
      </c>
      <c r="M2040" s="223" t="str">
        <f>IFERROR(IF(VLOOKUP($O2040,'APOIO-DESPESAS'!$A$3:$N$962,14,FALSE)="","",VLOOKUP($O2040,'APOIO-DESPESAS'!$A$3:$N$962,14,FALSE)),"")</f>
        <v/>
      </c>
      <c r="O2040" s="223">
        <f t="shared" si="31"/>
        <v>2038</v>
      </c>
    </row>
    <row r="2041" spans="1:15" x14ac:dyDescent="0.25">
      <c r="A2041" s="223" t="str">
        <f>IFERROR(IF(VLOOKUP($O2041,'APOIO-DESPESAS'!$A$3:$N$962,2,FALSE)="","",VLOOKUP($O2041,'APOIO-DESPESAS'!$A$3:$N$962,2,FALSE)),"")</f>
        <v/>
      </c>
      <c r="B2041" s="223" t="str">
        <f>IFERROR(IF(VLOOKUP($O2041,'APOIO-DESPESAS'!$A$3:$N$962,3,FALSE)="","",VLOOKUP($O2041,'APOIO-DESPESAS'!$A$3:$N$962,3,FALSE)),"")</f>
        <v/>
      </c>
      <c r="C2041" s="223" t="str">
        <f>IFERROR(IF(VLOOKUP($O2041,'APOIO-DESPESAS'!$A$3:$N$962,4,FALSE)="","",VLOOKUP($O2041,'APOIO-DESPESAS'!$A$3:$N$962,4,FALSE)),"")</f>
        <v/>
      </c>
      <c r="D2041" s="223" t="str">
        <f>IFERROR(IF(VLOOKUP($O2041,'APOIO-DESPESAS'!$A$3:$N$962,5,FALSE)="","",VLOOKUP($O2041,'APOIO-DESPESAS'!$A$3:$N$962,5,FALSE)),"")</f>
        <v/>
      </c>
      <c r="E2041" s="223" t="str">
        <f>IFERROR(IF(VLOOKUP($O2041,'APOIO-DESPESAS'!$A$3:$N$962,6,FALSE)="","",VLOOKUP($O2041,'APOIO-DESPESAS'!$A$3:$N$962,6,FALSE)),"")</f>
        <v/>
      </c>
      <c r="F2041" s="223" t="str">
        <f>IFERROR(IF(VLOOKUP($O2041,'APOIO-DESPESAS'!$A$3:$N$962,7,FALSE)="","",VLOOKUP($O2041,'APOIO-DESPESAS'!$A$3:$N$962,7,FALSE)),"")</f>
        <v/>
      </c>
      <c r="G2041" s="223" t="str">
        <f>IFERROR(IF(VLOOKUP($O2041,'APOIO-DESPESAS'!$A$3:$N$962,8,FALSE)="","",VLOOKUP($O2041,'APOIO-DESPESAS'!$A$3:$N$962,8,FALSE)),"")</f>
        <v/>
      </c>
      <c r="H2041" s="223" t="str">
        <f>IFERROR(IF(VLOOKUP($O2041,'APOIO-DESPESAS'!$A$3:$N$962,9,FALSE)="","",VLOOKUP($O2041,'APOIO-DESPESAS'!$A$3:$N$962,9,FALSE)),"")</f>
        <v/>
      </c>
      <c r="I2041" s="223" t="str">
        <f>IFERROR(IF(VLOOKUP($O2041,'APOIO-DESPESAS'!$A$3:$N$962,10,FALSE)="","",VLOOKUP($O2041,'APOIO-DESPESAS'!$A$3:$N$962,10,FALSE)),"")</f>
        <v/>
      </c>
      <c r="J2041" s="223" t="str">
        <f>IFERROR(IF(VLOOKUP($O2041,'APOIO-DESPESAS'!$A$3:$N$962,11,FALSE)="","",VLOOKUP($O2041,'APOIO-DESPESAS'!$A$3:$N$962,11,FALSE)),"")</f>
        <v/>
      </c>
      <c r="K2041" s="223" t="str">
        <f>IFERROR(IF(VLOOKUP($O2041,'APOIO-DESPESAS'!$A$3:$N$962,12,FALSE)="","",VLOOKUP($O2041,'APOIO-DESPESAS'!$A$3:$N$962,12,FALSE)),"")</f>
        <v/>
      </c>
      <c r="L2041" s="223" t="str">
        <f>IFERROR(IF(VLOOKUP($O2041,'APOIO-DESPESAS'!$A$3:$N$962,13,FALSE)="","",VLOOKUP($O2041,'APOIO-DESPESAS'!$A$3:$N$962,13,FALSE)),"")</f>
        <v/>
      </c>
      <c r="M2041" s="223" t="str">
        <f>IFERROR(IF(VLOOKUP($O2041,'APOIO-DESPESAS'!$A$3:$N$962,14,FALSE)="","",VLOOKUP($O2041,'APOIO-DESPESAS'!$A$3:$N$962,14,FALSE)),"")</f>
        <v/>
      </c>
      <c r="O2041" s="223">
        <f t="shared" si="31"/>
        <v>2039</v>
      </c>
    </row>
    <row r="2042" spans="1:15" x14ac:dyDescent="0.25">
      <c r="A2042" s="223" t="str">
        <f>IFERROR(IF(VLOOKUP($O2042,'APOIO-DESPESAS'!$A$3:$N$962,2,FALSE)="","",VLOOKUP($O2042,'APOIO-DESPESAS'!$A$3:$N$962,2,FALSE)),"")</f>
        <v/>
      </c>
      <c r="B2042" s="223" t="str">
        <f>IFERROR(IF(VLOOKUP($O2042,'APOIO-DESPESAS'!$A$3:$N$962,3,FALSE)="","",VLOOKUP($O2042,'APOIO-DESPESAS'!$A$3:$N$962,3,FALSE)),"")</f>
        <v/>
      </c>
      <c r="C2042" s="223" t="str">
        <f>IFERROR(IF(VLOOKUP($O2042,'APOIO-DESPESAS'!$A$3:$N$962,4,FALSE)="","",VLOOKUP($O2042,'APOIO-DESPESAS'!$A$3:$N$962,4,FALSE)),"")</f>
        <v/>
      </c>
      <c r="D2042" s="223" t="str">
        <f>IFERROR(IF(VLOOKUP($O2042,'APOIO-DESPESAS'!$A$3:$N$962,5,FALSE)="","",VLOOKUP($O2042,'APOIO-DESPESAS'!$A$3:$N$962,5,FALSE)),"")</f>
        <v/>
      </c>
      <c r="E2042" s="223" t="str">
        <f>IFERROR(IF(VLOOKUP($O2042,'APOIO-DESPESAS'!$A$3:$N$962,6,FALSE)="","",VLOOKUP($O2042,'APOIO-DESPESAS'!$A$3:$N$962,6,FALSE)),"")</f>
        <v/>
      </c>
      <c r="F2042" s="223" t="str">
        <f>IFERROR(IF(VLOOKUP($O2042,'APOIO-DESPESAS'!$A$3:$N$962,7,FALSE)="","",VLOOKUP($O2042,'APOIO-DESPESAS'!$A$3:$N$962,7,FALSE)),"")</f>
        <v/>
      </c>
      <c r="G2042" s="223" t="str">
        <f>IFERROR(IF(VLOOKUP($O2042,'APOIO-DESPESAS'!$A$3:$N$962,8,FALSE)="","",VLOOKUP($O2042,'APOIO-DESPESAS'!$A$3:$N$962,8,FALSE)),"")</f>
        <v/>
      </c>
      <c r="H2042" s="223" t="str">
        <f>IFERROR(IF(VLOOKUP($O2042,'APOIO-DESPESAS'!$A$3:$N$962,9,FALSE)="","",VLOOKUP($O2042,'APOIO-DESPESAS'!$A$3:$N$962,9,FALSE)),"")</f>
        <v/>
      </c>
      <c r="I2042" s="223" t="str">
        <f>IFERROR(IF(VLOOKUP($O2042,'APOIO-DESPESAS'!$A$3:$N$962,10,FALSE)="","",VLOOKUP($O2042,'APOIO-DESPESAS'!$A$3:$N$962,10,FALSE)),"")</f>
        <v/>
      </c>
      <c r="J2042" s="223" t="str">
        <f>IFERROR(IF(VLOOKUP($O2042,'APOIO-DESPESAS'!$A$3:$N$962,11,FALSE)="","",VLOOKUP($O2042,'APOIO-DESPESAS'!$A$3:$N$962,11,FALSE)),"")</f>
        <v/>
      </c>
      <c r="K2042" s="223" t="str">
        <f>IFERROR(IF(VLOOKUP($O2042,'APOIO-DESPESAS'!$A$3:$N$962,12,FALSE)="","",VLOOKUP($O2042,'APOIO-DESPESAS'!$A$3:$N$962,12,FALSE)),"")</f>
        <v/>
      </c>
      <c r="L2042" s="223" t="str">
        <f>IFERROR(IF(VLOOKUP($O2042,'APOIO-DESPESAS'!$A$3:$N$962,13,FALSE)="","",VLOOKUP($O2042,'APOIO-DESPESAS'!$A$3:$N$962,13,FALSE)),"")</f>
        <v/>
      </c>
      <c r="M2042" s="223" t="str">
        <f>IFERROR(IF(VLOOKUP($O2042,'APOIO-DESPESAS'!$A$3:$N$962,14,FALSE)="","",VLOOKUP($O2042,'APOIO-DESPESAS'!$A$3:$N$962,14,FALSE)),"")</f>
        <v/>
      </c>
      <c r="O2042" s="223">
        <f t="shared" si="31"/>
        <v>2040</v>
      </c>
    </row>
    <row r="2043" spans="1:15" x14ac:dyDescent="0.25">
      <c r="A2043" s="223" t="str">
        <f>IFERROR(IF(VLOOKUP($O2043,'APOIO-DESPESAS'!$A$3:$N$962,2,FALSE)="","",VLOOKUP($O2043,'APOIO-DESPESAS'!$A$3:$N$962,2,FALSE)),"")</f>
        <v/>
      </c>
      <c r="B2043" s="223" t="str">
        <f>IFERROR(IF(VLOOKUP($O2043,'APOIO-DESPESAS'!$A$3:$N$962,3,FALSE)="","",VLOOKUP($O2043,'APOIO-DESPESAS'!$A$3:$N$962,3,FALSE)),"")</f>
        <v/>
      </c>
      <c r="C2043" s="223" t="str">
        <f>IFERROR(IF(VLOOKUP($O2043,'APOIO-DESPESAS'!$A$3:$N$962,4,FALSE)="","",VLOOKUP($O2043,'APOIO-DESPESAS'!$A$3:$N$962,4,FALSE)),"")</f>
        <v/>
      </c>
      <c r="D2043" s="223" t="str">
        <f>IFERROR(IF(VLOOKUP($O2043,'APOIO-DESPESAS'!$A$3:$N$962,5,FALSE)="","",VLOOKUP($O2043,'APOIO-DESPESAS'!$A$3:$N$962,5,FALSE)),"")</f>
        <v/>
      </c>
      <c r="E2043" s="223" t="str">
        <f>IFERROR(IF(VLOOKUP($O2043,'APOIO-DESPESAS'!$A$3:$N$962,6,FALSE)="","",VLOOKUP($O2043,'APOIO-DESPESAS'!$A$3:$N$962,6,FALSE)),"")</f>
        <v/>
      </c>
      <c r="F2043" s="223" t="str">
        <f>IFERROR(IF(VLOOKUP($O2043,'APOIO-DESPESAS'!$A$3:$N$962,7,FALSE)="","",VLOOKUP($O2043,'APOIO-DESPESAS'!$A$3:$N$962,7,FALSE)),"")</f>
        <v/>
      </c>
      <c r="G2043" s="223" t="str">
        <f>IFERROR(IF(VLOOKUP($O2043,'APOIO-DESPESAS'!$A$3:$N$962,8,FALSE)="","",VLOOKUP($O2043,'APOIO-DESPESAS'!$A$3:$N$962,8,FALSE)),"")</f>
        <v/>
      </c>
      <c r="H2043" s="223" t="str">
        <f>IFERROR(IF(VLOOKUP($O2043,'APOIO-DESPESAS'!$A$3:$N$962,9,FALSE)="","",VLOOKUP($O2043,'APOIO-DESPESAS'!$A$3:$N$962,9,FALSE)),"")</f>
        <v/>
      </c>
      <c r="I2043" s="223" t="str">
        <f>IFERROR(IF(VLOOKUP($O2043,'APOIO-DESPESAS'!$A$3:$N$962,10,FALSE)="","",VLOOKUP($O2043,'APOIO-DESPESAS'!$A$3:$N$962,10,FALSE)),"")</f>
        <v/>
      </c>
      <c r="J2043" s="223" t="str">
        <f>IFERROR(IF(VLOOKUP($O2043,'APOIO-DESPESAS'!$A$3:$N$962,11,FALSE)="","",VLOOKUP($O2043,'APOIO-DESPESAS'!$A$3:$N$962,11,FALSE)),"")</f>
        <v/>
      </c>
      <c r="K2043" s="223" t="str">
        <f>IFERROR(IF(VLOOKUP($O2043,'APOIO-DESPESAS'!$A$3:$N$962,12,FALSE)="","",VLOOKUP($O2043,'APOIO-DESPESAS'!$A$3:$N$962,12,FALSE)),"")</f>
        <v/>
      </c>
      <c r="L2043" s="223" t="str">
        <f>IFERROR(IF(VLOOKUP($O2043,'APOIO-DESPESAS'!$A$3:$N$962,13,FALSE)="","",VLOOKUP($O2043,'APOIO-DESPESAS'!$A$3:$N$962,13,FALSE)),"")</f>
        <v/>
      </c>
      <c r="M2043" s="223" t="str">
        <f>IFERROR(IF(VLOOKUP($O2043,'APOIO-DESPESAS'!$A$3:$N$962,14,FALSE)="","",VLOOKUP($O2043,'APOIO-DESPESAS'!$A$3:$N$962,14,FALSE)),"")</f>
        <v/>
      </c>
      <c r="O2043" s="223">
        <f t="shared" si="31"/>
        <v>2041</v>
      </c>
    </row>
    <row r="2044" spans="1:15" x14ac:dyDescent="0.25">
      <c r="A2044" s="223" t="str">
        <f>IFERROR(IF(VLOOKUP($O2044,'APOIO-DESPESAS'!$A$3:$N$962,2,FALSE)="","",VLOOKUP($O2044,'APOIO-DESPESAS'!$A$3:$N$962,2,FALSE)),"")</f>
        <v/>
      </c>
      <c r="B2044" s="223" t="str">
        <f>IFERROR(IF(VLOOKUP($O2044,'APOIO-DESPESAS'!$A$3:$N$962,3,FALSE)="","",VLOOKUP($O2044,'APOIO-DESPESAS'!$A$3:$N$962,3,FALSE)),"")</f>
        <v/>
      </c>
      <c r="C2044" s="223" t="str">
        <f>IFERROR(IF(VLOOKUP($O2044,'APOIO-DESPESAS'!$A$3:$N$962,4,FALSE)="","",VLOOKUP($O2044,'APOIO-DESPESAS'!$A$3:$N$962,4,FALSE)),"")</f>
        <v/>
      </c>
      <c r="D2044" s="223" t="str">
        <f>IFERROR(IF(VLOOKUP($O2044,'APOIO-DESPESAS'!$A$3:$N$962,5,FALSE)="","",VLOOKUP($O2044,'APOIO-DESPESAS'!$A$3:$N$962,5,FALSE)),"")</f>
        <v/>
      </c>
      <c r="E2044" s="223" t="str">
        <f>IFERROR(IF(VLOOKUP($O2044,'APOIO-DESPESAS'!$A$3:$N$962,6,FALSE)="","",VLOOKUP($O2044,'APOIO-DESPESAS'!$A$3:$N$962,6,FALSE)),"")</f>
        <v/>
      </c>
      <c r="F2044" s="223" t="str">
        <f>IFERROR(IF(VLOOKUP($O2044,'APOIO-DESPESAS'!$A$3:$N$962,7,FALSE)="","",VLOOKUP($O2044,'APOIO-DESPESAS'!$A$3:$N$962,7,FALSE)),"")</f>
        <v/>
      </c>
      <c r="G2044" s="223" t="str">
        <f>IFERROR(IF(VLOOKUP($O2044,'APOIO-DESPESAS'!$A$3:$N$962,8,FALSE)="","",VLOOKUP($O2044,'APOIO-DESPESAS'!$A$3:$N$962,8,FALSE)),"")</f>
        <v/>
      </c>
      <c r="H2044" s="223" t="str">
        <f>IFERROR(IF(VLOOKUP($O2044,'APOIO-DESPESAS'!$A$3:$N$962,9,FALSE)="","",VLOOKUP($O2044,'APOIO-DESPESAS'!$A$3:$N$962,9,FALSE)),"")</f>
        <v/>
      </c>
      <c r="I2044" s="223" t="str">
        <f>IFERROR(IF(VLOOKUP($O2044,'APOIO-DESPESAS'!$A$3:$N$962,10,FALSE)="","",VLOOKUP($O2044,'APOIO-DESPESAS'!$A$3:$N$962,10,FALSE)),"")</f>
        <v/>
      </c>
      <c r="J2044" s="223" t="str">
        <f>IFERROR(IF(VLOOKUP($O2044,'APOIO-DESPESAS'!$A$3:$N$962,11,FALSE)="","",VLOOKUP($O2044,'APOIO-DESPESAS'!$A$3:$N$962,11,FALSE)),"")</f>
        <v/>
      </c>
      <c r="K2044" s="223" t="str">
        <f>IFERROR(IF(VLOOKUP($O2044,'APOIO-DESPESAS'!$A$3:$N$962,12,FALSE)="","",VLOOKUP($O2044,'APOIO-DESPESAS'!$A$3:$N$962,12,FALSE)),"")</f>
        <v/>
      </c>
      <c r="L2044" s="223" t="str">
        <f>IFERROR(IF(VLOOKUP($O2044,'APOIO-DESPESAS'!$A$3:$N$962,13,FALSE)="","",VLOOKUP($O2044,'APOIO-DESPESAS'!$A$3:$N$962,13,FALSE)),"")</f>
        <v/>
      </c>
      <c r="M2044" s="223" t="str">
        <f>IFERROR(IF(VLOOKUP($O2044,'APOIO-DESPESAS'!$A$3:$N$962,14,FALSE)="","",VLOOKUP($O2044,'APOIO-DESPESAS'!$A$3:$N$962,14,FALSE)),"")</f>
        <v/>
      </c>
      <c r="O2044" s="223">
        <f t="shared" si="31"/>
        <v>2042</v>
      </c>
    </row>
    <row r="2045" spans="1:15" x14ac:dyDescent="0.25">
      <c r="A2045" s="223" t="str">
        <f>IFERROR(IF(VLOOKUP($O2045,'APOIO-DESPESAS'!$A$3:$N$962,2,FALSE)="","",VLOOKUP($O2045,'APOIO-DESPESAS'!$A$3:$N$962,2,FALSE)),"")</f>
        <v/>
      </c>
      <c r="B2045" s="223" t="str">
        <f>IFERROR(IF(VLOOKUP($O2045,'APOIO-DESPESAS'!$A$3:$N$962,3,FALSE)="","",VLOOKUP($O2045,'APOIO-DESPESAS'!$A$3:$N$962,3,FALSE)),"")</f>
        <v/>
      </c>
      <c r="C2045" s="223" t="str">
        <f>IFERROR(IF(VLOOKUP($O2045,'APOIO-DESPESAS'!$A$3:$N$962,4,FALSE)="","",VLOOKUP($O2045,'APOIO-DESPESAS'!$A$3:$N$962,4,FALSE)),"")</f>
        <v/>
      </c>
      <c r="D2045" s="223" t="str">
        <f>IFERROR(IF(VLOOKUP($O2045,'APOIO-DESPESAS'!$A$3:$N$962,5,FALSE)="","",VLOOKUP($O2045,'APOIO-DESPESAS'!$A$3:$N$962,5,FALSE)),"")</f>
        <v/>
      </c>
      <c r="E2045" s="223" t="str">
        <f>IFERROR(IF(VLOOKUP($O2045,'APOIO-DESPESAS'!$A$3:$N$962,6,FALSE)="","",VLOOKUP($O2045,'APOIO-DESPESAS'!$A$3:$N$962,6,FALSE)),"")</f>
        <v/>
      </c>
      <c r="F2045" s="223" t="str">
        <f>IFERROR(IF(VLOOKUP($O2045,'APOIO-DESPESAS'!$A$3:$N$962,7,FALSE)="","",VLOOKUP($O2045,'APOIO-DESPESAS'!$A$3:$N$962,7,FALSE)),"")</f>
        <v/>
      </c>
      <c r="G2045" s="223" t="str">
        <f>IFERROR(IF(VLOOKUP($O2045,'APOIO-DESPESAS'!$A$3:$N$962,8,FALSE)="","",VLOOKUP($O2045,'APOIO-DESPESAS'!$A$3:$N$962,8,FALSE)),"")</f>
        <v/>
      </c>
      <c r="H2045" s="223" t="str">
        <f>IFERROR(IF(VLOOKUP($O2045,'APOIO-DESPESAS'!$A$3:$N$962,9,FALSE)="","",VLOOKUP($O2045,'APOIO-DESPESAS'!$A$3:$N$962,9,FALSE)),"")</f>
        <v/>
      </c>
      <c r="I2045" s="223" t="str">
        <f>IFERROR(IF(VLOOKUP($O2045,'APOIO-DESPESAS'!$A$3:$N$962,10,FALSE)="","",VLOOKUP($O2045,'APOIO-DESPESAS'!$A$3:$N$962,10,FALSE)),"")</f>
        <v/>
      </c>
      <c r="J2045" s="223" t="str">
        <f>IFERROR(IF(VLOOKUP($O2045,'APOIO-DESPESAS'!$A$3:$N$962,11,FALSE)="","",VLOOKUP($O2045,'APOIO-DESPESAS'!$A$3:$N$962,11,FALSE)),"")</f>
        <v/>
      </c>
      <c r="K2045" s="223" t="str">
        <f>IFERROR(IF(VLOOKUP($O2045,'APOIO-DESPESAS'!$A$3:$N$962,12,FALSE)="","",VLOOKUP($O2045,'APOIO-DESPESAS'!$A$3:$N$962,12,FALSE)),"")</f>
        <v/>
      </c>
      <c r="L2045" s="223" t="str">
        <f>IFERROR(IF(VLOOKUP($O2045,'APOIO-DESPESAS'!$A$3:$N$962,13,FALSE)="","",VLOOKUP($O2045,'APOIO-DESPESAS'!$A$3:$N$962,13,FALSE)),"")</f>
        <v/>
      </c>
      <c r="M2045" s="223" t="str">
        <f>IFERROR(IF(VLOOKUP($O2045,'APOIO-DESPESAS'!$A$3:$N$962,14,FALSE)="","",VLOOKUP($O2045,'APOIO-DESPESAS'!$A$3:$N$962,14,FALSE)),"")</f>
        <v/>
      </c>
      <c r="O2045" s="223">
        <f t="shared" si="31"/>
        <v>2043</v>
      </c>
    </row>
    <row r="2046" spans="1:15" x14ac:dyDescent="0.25">
      <c r="A2046" s="223" t="str">
        <f>IFERROR(IF(VLOOKUP($O2046,'APOIO-DESPESAS'!$A$3:$N$962,2,FALSE)="","",VLOOKUP($O2046,'APOIO-DESPESAS'!$A$3:$N$962,2,FALSE)),"")</f>
        <v/>
      </c>
      <c r="B2046" s="223" t="str">
        <f>IFERROR(IF(VLOOKUP($O2046,'APOIO-DESPESAS'!$A$3:$N$962,3,FALSE)="","",VLOOKUP($O2046,'APOIO-DESPESAS'!$A$3:$N$962,3,FALSE)),"")</f>
        <v/>
      </c>
      <c r="C2046" s="223" t="str">
        <f>IFERROR(IF(VLOOKUP($O2046,'APOIO-DESPESAS'!$A$3:$N$962,4,FALSE)="","",VLOOKUP($O2046,'APOIO-DESPESAS'!$A$3:$N$962,4,FALSE)),"")</f>
        <v/>
      </c>
      <c r="D2046" s="223" t="str">
        <f>IFERROR(IF(VLOOKUP($O2046,'APOIO-DESPESAS'!$A$3:$N$962,5,FALSE)="","",VLOOKUP($O2046,'APOIO-DESPESAS'!$A$3:$N$962,5,FALSE)),"")</f>
        <v/>
      </c>
      <c r="E2046" s="223" t="str">
        <f>IFERROR(IF(VLOOKUP($O2046,'APOIO-DESPESAS'!$A$3:$N$962,6,FALSE)="","",VLOOKUP($O2046,'APOIO-DESPESAS'!$A$3:$N$962,6,FALSE)),"")</f>
        <v/>
      </c>
      <c r="F2046" s="223" t="str">
        <f>IFERROR(IF(VLOOKUP($O2046,'APOIO-DESPESAS'!$A$3:$N$962,7,FALSE)="","",VLOOKUP($O2046,'APOIO-DESPESAS'!$A$3:$N$962,7,FALSE)),"")</f>
        <v/>
      </c>
      <c r="G2046" s="223" t="str">
        <f>IFERROR(IF(VLOOKUP($O2046,'APOIO-DESPESAS'!$A$3:$N$962,8,FALSE)="","",VLOOKUP($O2046,'APOIO-DESPESAS'!$A$3:$N$962,8,FALSE)),"")</f>
        <v/>
      </c>
      <c r="H2046" s="223" t="str">
        <f>IFERROR(IF(VLOOKUP($O2046,'APOIO-DESPESAS'!$A$3:$N$962,9,FALSE)="","",VLOOKUP($O2046,'APOIO-DESPESAS'!$A$3:$N$962,9,FALSE)),"")</f>
        <v/>
      </c>
      <c r="I2046" s="223" t="str">
        <f>IFERROR(IF(VLOOKUP($O2046,'APOIO-DESPESAS'!$A$3:$N$962,10,FALSE)="","",VLOOKUP($O2046,'APOIO-DESPESAS'!$A$3:$N$962,10,FALSE)),"")</f>
        <v/>
      </c>
      <c r="J2046" s="223" t="str">
        <f>IFERROR(IF(VLOOKUP($O2046,'APOIO-DESPESAS'!$A$3:$N$962,11,FALSE)="","",VLOOKUP($O2046,'APOIO-DESPESAS'!$A$3:$N$962,11,FALSE)),"")</f>
        <v/>
      </c>
      <c r="K2046" s="223" t="str">
        <f>IFERROR(IF(VLOOKUP($O2046,'APOIO-DESPESAS'!$A$3:$N$962,12,FALSE)="","",VLOOKUP($O2046,'APOIO-DESPESAS'!$A$3:$N$962,12,FALSE)),"")</f>
        <v/>
      </c>
      <c r="L2046" s="223" t="str">
        <f>IFERROR(IF(VLOOKUP($O2046,'APOIO-DESPESAS'!$A$3:$N$962,13,FALSE)="","",VLOOKUP($O2046,'APOIO-DESPESAS'!$A$3:$N$962,13,FALSE)),"")</f>
        <v/>
      </c>
      <c r="M2046" s="223" t="str">
        <f>IFERROR(IF(VLOOKUP($O2046,'APOIO-DESPESAS'!$A$3:$N$962,14,FALSE)="","",VLOOKUP($O2046,'APOIO-DESPESAS'!$A$3:$N$962,14,FALSE)),"")</f>
        <v/>
      </c>
      <c r="O2046" s="223">
        <f t="shared" si="31"/>
        <v>2044</v>
      </c>
    </row>
    <row r="2047" spans="1:15" x14ac:dyDescent="0.25">
      <c r="A2047" s="223" t="str">
        <f>IFERROR(IF(VLOOKUP($O2047,'APOIO-DESPESAS'!$A$3:$N$962,2,FALSE)="","",VLOOKUP($O2047,'APOIO-DESPESAS'!$A$3:$N$962,2,FALSE)),"")</f>
        <v/>
      </c>
      <c r="B2047" s="223" t="str">
        <f>IFERROR(IF(VLOOKUP($O2047,'APOIO-DESPESAS'!$A$3:$N$962,3,FALSE)="","",VLOOKUP($O2047,'APOIO-DESPESAS'!$A$3:$N$962,3,FALSE)),"")</f>
        <v/>
      </c>
      <c r="C2047" s="223" t="str">
        <f>IFERROR(IF(VLOOKUP($O2047,'APOIO-DESPESAS'!$A$3:$N$962,4,FALSE)="","",VLOOKUP($O2047,'APOIO-DESPESAS'!$A$3:$N$962,4,FALSE)),"")</f>
        <v/>
      </c>
      <c r="D2047" s="223" t="str">
        <f>IFERROR(IF(VLOOKUP($O2047,'APOIO-DESPESAS'!$A$3:$N$962,5,FALSE)="","",VLOOKUP($O2047,'APOIO-DESPESAS'!$A$3:$N$962,5,FALSE)),"")</f>
        <v/>
      </c>
      <c r="E2047" s="223" t="str">
        <f>IFERROR(IF(VLOOKUP($O2047,'APOIO-DESPESAS'!$A$3:$N$962,6,FALSE)="","",VLOOKUP($O2047,'APOIO-DESPESAS'!$A$3:$N$962,6,FALSE)),"")</f>
        <v/>
      </c>
      <c r="F2047" s="223" t="str">
        <f>IFERROR(IF(VLOOKUP($O2047,'APOIO-DESPESAS'!$A$3:$N$962,7,FALSE)="","",VLOOKUP($O2047,'APOIO-DESPESAS'!$A$3:$N$962,7,FALSE)),"")</f>
        <v/>
      </c>
      <c r="G2047" s="223" t="str">
        <f>IFERROR(IF(VLOOKUP($O2047,'APOIO-DESPESAS'!$A$3:$N$962,8,FALSE)="","",VLOOKUP($O2047,'APOIO-DESPESAS'!$A$3:$N$962,8,FALSE)),"")</f>
        <v/>
      </c>
      <c r="H2047" s="223" t="str">
        <f>IFERROR(IF(VLOOKUP($O2047,'APOIO-DESPESAS'!$A$3:$N$962,9,FALSE)="","",VLOOKUP($O2047,'APOIO-DESPESAS'!$A$3:$N$962,9,FALSE)),"")</f>
        <v/>
      </c>
      <c r="I2047" s="223" t="str">
        <f>IFERROR(IF(VLOOKUP($O2047,'APOIO-DESPESAS'!$A$3:$N$962,10,FALSE)="","",VLOOKUP($O2047,'APOIO-DESPESAS'!$A$3:$N$962,10,FALSE)),"")</f>
        <v/>
      </c>
      <c r="J2047" s="223" t="str">
        <f>IFERROR(IF(VLOOKUP($O2047,'APOIO-DESPESAS'!$A$3:$N$962,11,FALSE)="","",VLOOKUP($O2047,'APOIO-DESPESAS'!$A$3:$N$962,11,FALSE)),"")</f>
        <v/>
      </c>
      <c r="K2047" s="223" t="str">
        <f>IFERROR(IF(VLOOKUP($O2047,'APOIO-DESPESAS'!$A$3:$N$962,12,FALSE)="","",VLOOKUP($O2047,'APOIO-DESPESAS'!$A$3:$N$962,12,FALSE)),"")</f>
        <v/>
      </c>
      <c r="L2047" s="223" t="str">
        <f>IFERROR(IF(VLOOKUP($O2047,'APOIO-DESPESAS'!$A$3:$N$962,13,FALSE)="","",VLOOKUP($O2047,'APOIO-DESPESAS'!$A$3:$N$962,13,FALSE)),"")</f>
        <v/>
      </c>
      <c r="M2047" s="223" t="str">
        <f>IFERROR(IF(VLOOKUP($O2047,'APOIO-DESPESAS'!$A$3:$N$962,14,FALSE)="","",VLOOKUP($O2047,'APOIO-DESPESAS'!$A$3:$N$962,14,FALSE)),"")</f>
        <v/>
      </c>
      <c r="O2047" s="223">
        <f t="shared" si="31"/>
        <v>2045</v>
      </c>
    </row>
    <row r="2048" spans="1:15" x14ac:dyDescent="0.25">
      <c r="A2048" s="223" t="str">
        <f>IFERROR(IF(VLOOKUP($O2048,'APOIO-DESPESAS'!$A$3:$N$962,2,FALSE)="","",VLOOKUP($O2048,'APOIO-DESPESAS'!$A$3:$N$962,2,FALSE)),"")</f>
        <v/>
      </c>
      <c r="B2048" s="223" t="str">
        <f>IFERROR(IF(VLOOKUP($O2048,'APOIO-DESPESAS'!$A$3:$N$962,3,FALSE)="","",VLOOKUP($O2048,'APOIO-DESPESAS'!$A$3:$N$962,3,FALSE)),"")</f>
        <v/>
      </c>
      <c r="C2048" s="223" t="str">
        <f>IFERROR(IF(VLOOKUP($O2048,'APOIO-DESPESAS'!$A$3:$N$962,4,FALSE)="","",VLOOKUP($O2048,'APOIO-DESPESAS'!$A$3:$N$962,4,FALSE)),"")</f>
        <v/>
      </c>
      <c r="D2048" s="223" t="str">
        <f>IFERROR(IF(VLOOKUP($O2048,'APOIO-DESPESAS'!$A$3:$N$962,5,FALSE)="","",VLOOKUP($O2048,'APOIO-DESPESAS'!$A$3:$N$962,5,FALSE)),"")</f>
        <v/>
      </c>
      <c r="E2048" s="223" t="str">
        <f>IFERROR(IF(VLOOKUP($O2048,'APOIO-DESPESAS'!$A$3:$N$962,6,FALSE)="","",VLOOKUP($O2048,'APOIO-DESPESAS'!$A$3:$N$962,6,FALSE)),"")</f>
        <v/>
      </c>
      <c r="F2048" s="223" t="str">
        <f>IFERROR(IF(VLOOKUP($O2048,'APOIO-DESPESAS'!$A$3:$N$962,7,FALSE)="","",VLOOKUP($O2048,'APOIO-DESPESAS'!$A$3:$N$962,7,FALSE)),"")</f>
        <v/>
      </c>
      <c r="G2048" s="223" t="str">
        <f>IFERROR(IF(VLOOKUP($O2048,'APOIO-DESPESAS'!$A$3:$N$962,8,FALSE)="","",VLOOKUP($O2048,'APOIO-DESPESAS'!$A$3:$N$962,8,FALSE)),"")</f>
        <v/>
      </c>
      <c r="H2048" s="223" t="str">
        <f>IFERROR(IF(VLOOKUP($O2048,'APOIO-DESPESAS'!$A$3:$N$962,9,FALSE)="","",VLOOKUP($O2048,'APOIO-DESPESAS'!$A$3:$N$962,9,FALSE)),"")</f>
        <v/>
      </c>
      <c r="I2048" s="223" t="str">
        <f>IFERROR(IF(VLOOKUP($O2048,'APOIO-DESPESAS'!$A$3:$N$962,10,FALSE)="","",VLOOKUP($O2048,'APOIO-DESPESAS'!$A$3:$N$962,10,FALSE)),"")</f>
        <v/>
      </c>
      <c r="J2048" s="223" t="str">
        <f>IFERROR(IF(VLOOKUP($O2048,'APOIO-DESPESAS'!$A$3:$N$962,11,FALSE)="","",VLOOKUP($O2048,'APOIO-DESPESAS'!$A$3:$N$962,11,FALSE)),"")</f>
        <v/>
      </c>
      <c r="K2048" s="223" t="str">
        <f>IFERROR(IF(VLOOKUP($O2048,'APOIO-DESPESAS'!$A$3:$N$962,12,FALSE)="","",VLOOKUP($O2048,'APOIO-DESPESAS'!$A$3:$N$962,12,FALSE)),"")</f>
        <v/>
      </c>
      <c r="L2048" s="223" t="str">
        <f>IFERROR(IF(VLOOKUP($O2048,'APOIO-DESPESAS'!$A$3:$N$962,13,FALSE)="","",VLOOKUP($O2048,'APOIO-DESPESAS'!$A$3:$N$962,13,FALSE)),"")</f>
        <v/>
      </c>
      <c r="M2048" s="223" t="str">
        <f>IFERROR(IF(VLOOKUP($O2048,'APOIO-DESPESAS'!$A$3:$N$962,14,FALSE)="","",VLOOKUP($O2048,'APOIO-DESPESAS'!$A$3:$N$962,14,FALSE)),"")</f>
        <v/>
      </c>
      <c r="O2048" s="223">
        <f t="shared" si="31"/>
        <v>2046</v>
      </c>
    </row>
    <row r="2049" spans="1:15" x14ac:dyDescent="0.25">
      <c r="A2049" s="223" t="str">
        <f>IFERROR(IF(VLOOKUP($O2049,'APOIO-DESPESAS'!$A$3:$N$962,2,FALSE)="","",VLOOKUP($O2049,'APOIO-DESPESAS'!$A$3:$N$962,2,FALSE)),"")</f>
        <v/>
      </c>
      <c r="B2049" s="223" t="str">
        <f>IFERROR(IF(VLOOKUP($O2049,'APOIO-DESPESAS'!$A$3:$N$962,3,FALSE)="","",VLOOKUP($O2049,'APOIO-DESPESAS'!$A$3:$N$962,3,FALSE)),"")</f>
        <v/>
      </c>
      <c r="C2049" s="223" t="str">
        <f>IFERROR(IF(VLOOKUP($O2049,'APOIO-DESPESAS'!$A$3:$N$962,4,FALSE)="","",VLOOKUP($O2049,'APOIO-DESPESAS'!$A$3:$N$962,4,FALSE)),"")</f>
        <v/>
      </c>
      <c r="D2049" s="223" t="str">
        <f>IFERROR(IF(VLOOKUP($O2049,'APOIO-DESPESAS'!$A$3:$N$962,5,FALSE)="","",VLOOKUP($O2049,'APOIO-DESPESAS'!$A$3:$N$962,5,FALSE)),"")</f>
        <v/>
      </c>
      <c r="E2049" s="223" t="str">
        <f>IFERROR(IF(VLOOKUP($O2049,'APOIO-DESPESAS'!$A$3:$N$962,6,FALSE)="","",VLOOKUP($O2049,'APOIO-DESPESAS'!$A$3:$N$962,6,FALSE)),"")</f>
        <v/>
      </c>
      <c r="F2049" s="223" t="str">
        <f>IFERROR(IF(VLOOKUP($O2049,'APOIO-DESPESAS'!$A$3:$N$962,7,FALSE)="","",VLOOKUP($O2049,'APOIO-DESPESAS'!$A$3:$N$962,7,FALSE)),"")</f>
        <v/>
      </c>
      <c r="G2049" s="223" t="str">
        <f>IFERROR(IF(VLOOKUP($O2049,'APOIO-DESPESAS'!$A$3:$N$962,8,FALSE)="","",VLOOKUP($O2049,'APOIO-DESPESAS'!$A$3:$N$962,8,FALSE)),"")</f>
        <v/>
      </c>
      <c r="H2049" s="223" t="str">
        <f>IFERROR(IF(VLOOKUP($O2049,'APOIO-DESPESAS'!$A$3:$N$962,9,FALSE)="","",VLOOKUP($O2049,'APOIO-DESPESAS'!$A$3:$N$962,9,FALSE)),"")</f>
        <v/>
      </c>
      <c r="I2049" s="223" t="str">
        <f>IFERROR(IF(VLOOKUP($O2049,'APOIO-DESPESAS'!$A$3:$N$962,10,FALSE)="","",VLOOKUP($O2049,'APOIO-DESPESAS'!$A$3:$N$962,10,FALSE)),"")</f>
        <v/>
      </c>
      <c r="J2049" s="223" t="str">
        <f>IFERROR(IF(VLOOKUP($O2049,'APOIO-DESPESAS'!$A$3:$N$962,11,FALSE)="","",VLOOKUP($O2049,'APOIO-DESPESAS'!$A$3:$N$962,11,FALSE)),"")</f>
        <v/>
      </c>
      <c r="K2049" s="223" t="str">
        <f>IFERROR(IF(VLOOKUP($O2049,'APOIO-DESPESAS'!$A$3:$N$962,12,FALSE)="","",VLOOKUP($O2049,'APOIO-DESPESAS'!$A$3:$N$962,12,FALSE)),"")</f>
        <v/>
      </c>
      <c r="L2049" s="223" t="str">
        <f>IFERROR(IF(VLOOKUP($O2049,'APOIO-DESPESAS'!$A$3:$N$962,13,FALSE)="","",VLOOKUP($O2049,'APOIO-DESPESAS'!$A$3:$N$962,13,FALSE)),"")</f>
        <v/>
      </c>
      <c r="M2049" s="223" t="str">
        <f>IFERROR(IF(VLOOKUP($O2049,'APOIO-DESPESAS'!$A$3:$N$962,14,FALSE)="","",VLOOKUP($O2049,'APOIO-DESPESAS'!$A$3:$N$962,14,FALSE)),"")</f>
        <v/>
      </c>
      <c r="O2049" s="223">
        <f t="shared" si="31"/>
        <v>2047</v>
      </c>
    </row>
    <row r="2050" spans="1:15" x14ac:dyDescent="0.25">
      <c r="A2050" s="223" t="str">
        <f>IFERROR(IF(VLOOKUP($O2050,'APOIO-DESPESAS'!$A$3:$N$962,2,FALSE)="","",VLOOKUP($O2050,'APOIO-DESPESAS'!$A$3:$N$962,2,FALSE)),"")</f>
        <v/>
      </c>
      <c r="B2050" s="223" t="str">
        <f>IFERROR(IF(VLOOKUP($O2050,'APOIO-DESPESAS'!$A$3:$N$962,3,FALSE)="","",VLOOKUP($O2050,'APOIO-DESPESAS'!$A$3:$N$962,3,FALSE)),"")</f>
        <v/>
      </c>
      <c r="C2050" s="223" t="str">
        <f>IFERROR(IF(VLOOKUP($O2050,'APOIO-DESPESAS'!$A$3:$N$962,4,FALSE)="","",VLOOKUP($O2050,'APOIO-DESPESAS'!$A$3:$N$962,4,FALSE)),"")</f>
        <v/>
      </c>
      <c r="D2050" s="223" t="str">
        <f>IFERROR(IF(VLOOKUP($O2050,'APOIO-DESPESAS'!$A$3:$N$962,5,FALSE)="","",VLOOKUP($O2050,'APOIO-DESPESAS'!$A$3:$N$962,5,FALSE)),"")</f>
        <v/>
      </c>
      <c r="E2050" s="223" t="str">
        <f>IFERROR(IF(VLOOKUP($O2050,'APOIO-DESPESAS'!$A$3:$N$962,6,FALSE)="","",VLOOKUP($O2050,'APOIO-DESPESAS'!$A$3:$N$962,6,FALSE)),"")</f>
        <v/>
      </c>
      <c r="F2050" s="223" t="str">
        <f>IFERROR(IF(VLOOKUP($O2050,'APOIO-DESPESAS'!$A$3:$N$962,7,FALSE)="","",VLOOKUP($O2050,'APOIO-DESPESAS'!$A$3:$N$962,7,FALSE)),"")</f>
        <v/>
      </c>
      <c r="G2050" s="223" t="str">
        <f>IFERROR(IF(VLOOKUP($O2050,'APOIO-DESPESAS'!$A$3:$N$962,8,FALSE)="","",VLOOKUP($O2050,'APOIO-DESPESAS'!$A$3:$N$962,8,FALSE)),"")</f>
        <v/>
      </c>
      <c r="H2050" s="223" t="str">
        <f>IFERROR(IF(VLOOKUP($O2050,'APOIO-DESPESAS'!$A$3:$N$962,9,FALSE)="","",VLOOKUP($O2050,'APOIO-DESPESAS'!$A$3:$N$962,9,FALSE)),"")</f>
        <v/>
      </c>
      <c r="I2050" s="223" t="str">
        <f>IFERROR(IF(VLOOKUP($O2050,'APOIO-DESPESAS'!$A$3:$N$962,10,FALSE)="","",VLOOKUP($O2050,'APOIO-DESPESAS'!$A$3:$N$962,10,FALSE)),"")</f>
        <v/>
      </c>
      <c r="J2050" s="223" t="str">
        <f>IFERROR(IF(VLOOKUP($O2050,'APOIO-DESPESAS'!$A$3:$N$962,11,FALSE)="","",VLOOKUP($O2050,'APOIO-DESPESAS'!$A$3:$N$962,11,FALSE)),"")</f>
        <v/>
      </c>
      <c r="K2050" s="223" t="str">
        <f>IFERROR(IF(VLOOKUP($O2050,'APOIO-DESPESAS'!$A$3:$N$962,12,FALSE)="","",VLOOKUP($O2050,'APOIO-DESPESAS'!$A$3:$N$962,12,FALSE)),"")</f>
        <v/>
      </c>
      <c r="L2050" s="223" t="str">
        <f>IFERROR(IF(VLOOKUP($O2050,'APOIO-DESPESAS'!$A$3:$N$962,13,FALSE)="","",VLOOKUP($O2050,'APOIO-DESPESAS'!$A$3:$N$962,13,FALSE)),"")</f>
        <v/>
      </c>
      <c r="M2050" s="223" t="str">
        <f>IFERROR(IF(VLOOKUP($O2050,'APOIO-DESPESAS'!$A$3:$N$962,14,FALSE)="","",VLOOKUP($O2050,'APOIO-DESPESAS'!$A$3:$N$962,14,FALSE)),"")</f>
        <v/>
      </c>
      <c r="O2050" s="223">
        <f t="shared" si="31"/>
        <v>2048</v>
      </c>
    </row>
    <row r="2051" spans="1:15" x14ac:dyDescent="0.25">
      <c r="A2051" s="223" t="str">
        <f>IFERROR(IF(VLOOKUP($O2051,'APOIO-DESPESAS'!$A$3:$N$962,2,FALSE)="","",VLOOKUP($O2051,'APOIO-DESPESAS'!$A$3:$N$962,2,FALSE)),"")</f>
        <v/>
      </c>
      <c r="B2051" s="223" t="str">
        <f>IFERROR(IF(VLOOKUP($O2051,'APOIO-DESPESAS'!$A$3:$N$962,3,FALSE)="","",VLOOKUP($O2051,'APOIO-DESPESAS'!$A$3:$N$962,3,FALSE)),"")</f>
        <v/>
      </c>
      <c r="C2051" s="223" t="str">
        <f>IFERROR(IF(VLOOKUP($O2051,'APOIO-DESPESAS'!$A$3:$N$962,4,FALSE)="","",VLOOKUP($O2051,'APOIO-DESPESAS'!$A$3:$N$962,4,FALSE)),"")</f>
        <v/>
      </c>
      <c r="D2051" s="223" t="str">
        <f>IFERROR(IF(VLOOKUP($O2051,'APOIO-DESPESAS'!$A$3:$N$962,5,FALSE)="","",VLOOKUP($O2051,'APOIO-DESPESAS'!$A$3:$N$962,5,FALSE)),"")</f>
        <v/>
      </c>
      <c r="E2051" s="223" t="str">
        <f>IFERROR(IF(VLOOKUP($O2051,'APOIO-DESPESAS'!$A$3:$N$962,6,FALSE)="","",VLOOKUP($O2051,'APOIO-DESPESAS'!$A$3:$N$962,6,FALSE)),"")</f>
        <v/>
      </c>
      <c r="F2051" s="223" t="str">
        <f>IFERROR(IF(VLOOKUP($O2051,'APOIO-DESPESAS'!$A$3:$N$962,7,FALSE)="","",VLOOKUP($O2051,'APOIO-DESPESAS'!$A$3:$N$962,7,FALSE)),"")</f>
        <v/>
      </c>
      <c r="G2051" s="223" t="str">
        <f>IFERROR(IF(VLOOKUP($O2051,'APOIO-DESPESAS'!$A$3:$N$962,8,FALSE)="","",VLOOKUP($O2051,'APOIO-DESPESAS'!$A$3:$N$962,8,FALSE)),"")</f>
        <v/>
      </c>
      <c r="H2051" s="223" t="str">
        <f>IFERROR(IF(VLOOKUP($O2051,'APOIO-DESPESAS'!$A$3:$N$962,9,FALSE)="","",VLOOKUP($O2051,'APOIO-DESPESAS'!$A$3:$N$962,9,FALSE)),"")</f>
        <v/>
      </c>
      <c r="I2051" s="223" t="str">
        <f>IFERROR(IF(VLOOKUP($O2051,'APOIO-DESPESAS'!$A$3:$N$962,10,FALSE)="","",VLOOKUP($O2051,'APOIO-DESPESAS'!$A$3:$N$962,10,FALSE)),"")</f>
        <v/>
      </c>
      <c r="J2051" s="223" t="str">
        <f>IFERROR(IF(VLOOKUP($O2051,'APOIO-DESPESAS'!$A$3:$N$962,11,FALSE)="","",VLOOKUP($O2051,'APOIO-DESPESAS'!$A$3:$N$962,11,FALSE)),"")</f>
        <v/>
      </c>
      <c r="K2051" s="223" t="str">
        <f>IFERROR(IF(VLOOKUP($O2051,'APOIO-DESPESAS'!$A$3:$N$962,12,FALSE)="","",VLOOKUP($O2051,'APOIO-DESPESAS'!$A$3:$N$962,12,FALSE)),"")</f>
        <v/>
      </c>
      <c r="L2051" s="223" t="str">
        <f>IFERROR(IF(VLOOKUP($O2051,'APOIO-DESPESAS'!$A$3:$N$962,13,FALSE)="","",VLOOKUP($O2051,'APOIO-DESPESAS'!$A$3:$N$962,13,FALSE)),"")</f>
        <v/>
      </c>
      <c r="M2051" s="223" t="str">
        <f>IFERROR(IF(VLOOKUP($O2051,'APOIO-DESPESAS'!$A$3:$N$962,14,FALSE)="","",VLOOKUP($O2051,'APOIO-DESPESAS'!$A$3:$N$962,14,FALSE)),"")</f>
        <v/>
      </c>
      <c r="O2051" s="223">
        <f t="shared" si="31"/>
        <v>2049</v>
      </c>
    </row>
    <row r="2052" spans="1:15" x14ac:dyDescent="0.25">
      <c r="A2052" s="223" t="str">
        <f>IFERROR(IF(VLOOKUP($O2052,'APOIO-DESPESAS'!$A$3:$N$962,2,FALSE)="","",VLOOKUP($O2052,'APOIO-DESPESAS'!$A$3:$N$962,2,FALSE)),"")</f>
        <v/>
      </c>
      <c r="B2052" s="223" t="str">
        <f>IFERROR(IF(VLOOKUP($O2052,'APOIO-DESPESAS'!$A$3:$N$962,3,FALSE)="","",VLOOKUP($O2052,'APOIO-DESPESAS'!$A$3:$N$962,3,FALSE)),"")</f>
        <v/>
      </c>
      <c r="C2052" s="223" t="str">
        <f>IFERROR(IF(VLOOKUP($O2052,'APOIO-DESPESAS'!$A$3:$N$962,4,FALSE)="","",VLOOKUP($O2052,'APOIO-DESPESAS'!$A$3:$N$962,4,FALSE)),"")</f>
        <v/>
      </c>
      <c r="D2052" s="223" t="str">
        <f>IFERROR(IF(VLOOKUP($O2052,'APOIO-DESPESAS'!$A$3:$N$962,5,FALSE)="","",VLOOKUP($O2052,'APOIO-DESPESAS'!$A$3:$N$962,5,FALSE)),"")</f>
        <v/>
      </c>
      <c r="E2052" s="223" t="str">
        <f>IFERROR(IF(VLOOKUP($O2052,'APOIO-DESPESAS'!$A$3:$N$962,6,FALSE)="","",VLOOKUP($O2052,'APOIO-DESPESAS'!$A$3:$N$962,6,FALSE)),"")</f>
        <v/>
      </c>
      <c r="F2052" s="223" t="str">
        <f>IFERROR(IF(VLOOKUP($O2052,'APOIO-DESPESAS'!$A$3:$N$962,7,FALSE)="","",VLOOKUP($O2052,'APOIO-DESPESAS'!$A$3:$N$962,7,FALSE)),"")</f>
        <v/>
      </c>
      <c r="G2052" s="223" t="str">
        <f>IFERROR(IF(VLOOKUP($O2052,'APOIO-DESPESAS'!$A$3:$N$962,8,FALSE)="","",VLOOKUP($O2052,'APOIO-DESPESAS'!$A$3:$N$962,8,FALSE)),"")</f>
        <v/>
      </c>
      <c r="H2052" s="223" t="str">
        <f>IFERROR(IF(VLOOKUP($O2052,'APOIO-DESPESAS'!$A$3:$N$962,9,FALSE)="","",VLOOKUP($O2052,'APOIO-DESPESAS'!$A$3:$N$962,9,FALSE)),"")</f>
        <v/>
      </c>
      <c r="I2052" s="223" t="str">
        <f>IFERROR(IF(VLOOKUP($O2052,'APOIO-DESPESAS'!$A$3:$N$962,10,FALSE)="","",VLOOKUP($O2052,'APOIO-DESPESAS'!$A$3:$N$962,10,FALSE)),"")</f>
        <v/>
      </c>
      <c r="J2052" s="223" t="str">
        <f>IFERROR(IF(VLOOKUP($O2052,'APOIO-DESPESAS'!$A$3:$N$962,11,FALSE)="","",VLOOKUP($O2052,'APOIO-DESPESAS'!$A$3:$N$962,11,FALSE)),"")</f>
        <v/>
      </c>
      <c r="K2052" s="223" t="str">
        <f>IFERROR(IF(VLOOKUP($O2052,'APOIO-DESPESAS'!$A$3:$N$962,12,FALSE)="","",VLOOKUP($O2052,'APOIO-DESPESAS'!$A$3:$N$962,12,FALSE)),"")</f>
        <v/>
      </c>
      <c r="L2052" s="223" t="str">
        <f>IFERROR(IF(VLOOKUP($O2052,'APOIO-DESPESAS'!$A$3:$N$962,13,FALSE)="","",VLOOKUP($O2052,'APOIO-DESPESAS'!$A$3:$N$962,13,FALSE)),"")</f>
        <v/>
      </c>
      <c r="M2052" s="223" t="str">
        <f>IFERROR(IF(VLOOKUP($O2052,'APOIO-DESPESAS'!$A$3:$N$962,14,FALSE)="","",VLOOKUP($O2052,'APOIO-DESPESAS'!$A$3:$N$962,14,FALSE)),"")</f>
        <v/>
      </c>
      <c r="O2052" s="223">
        <f t="shared" si="31"/>
        <v>2050</v>
      </c>
    </row>
    <row r="2053" spans="1:15" x14ac:dyDescent="0.25">
      <c r="A2053" s="223" t="str">
        <f>IFERROR(IF(VLOOKUP($O2053,'APOIO-DESPESAS'!$A$3:$N$962,2,FALSE)="","",VLOOKUP($O2053,'APOIO-DESPESAS'!$A$3:$N$962,2,FALSE)),"")</f>
        <v/>
      </c>
      <c r="B2053" s="223" t="str">
        <f>IFERROR(IF(VLOOKUP($O2053,'APOIO-DESPESAS'!$A$3:$N$962,3,FALSE)="","",VLOOKUP($O2053,'APOIO-DESPESAS'!$A$3:$N$962,3,FALSE)),"")</f>
        <v/>
      </c>
      <c r="C2053" s="223" t="str">
        <f>IFERROR(IF(VLOOKUP($O2053,'APOIO-DESPESAS'!$A$3:$N$962,4,FALSE)="","",VLOOKUP($O2053,'APOIO-DESPESAS'!$A$3:$N$962,4,FALSE)),"")</f>
        <v/>
      </c>
      <c r="D2053" s="223" t="str">
        <f>IFERROR(IF(VLOOKUP($O2053,'APOIO-DESPESAS'!$A$3:$N$962,5,FALSE)="","",VLOOKUP($O2053,'APOIO-DESPESAS'!$A$3:$N$962,5,FALSE)),"")</f>
        <v/>
      </c>
      <c r="E2053" s="223" t="str">
        <f>IFERROR(IF(VLOOKUP($O2053,'APOIO-DESPESAS'!$A$3:$N$962,6,FALSE)="","",VLOOKUP($O2053,'APOIO-DESPESAS'!$A$3:$N$962,6,FALSE)),"")</f>
        <v/>
      </c>
      <c r="F2053" s="223" t="str">
        <f>IFERROR(IF(VLOOKUP($O2053,'APOIO-DESPESAS'!$A$3:$N$962,7,FALSE)="","",VLOOKUP($O2053,'APOIO-DESPESAS'!$A$3:$N$962,7,FALSE)),"")</f>
        <v/>
      </c>
      <c r="G2053" s="223" t="str">
        <f>IFERROR(IF(VLOOKUP($O2053,'APOIO-DESPESAS'!$A$3:$N$962,8,FALSE)="","",VLOOKUP($O2053,'APOIO-DESPESAS'!$A$3:$N$962,8,FALSE)),"")</f>
        <v/>
      </c>
      <c r="H2053" s="223" t="str">
        <f>IFERROR(IF(VLOOKUP($O2053,'APOIO-DESPESAS'!$A$3:$N$962,9,FALSE)="","",VLOOKUP($O2053,'APOIO-DESPESAS'!$A$3:$N$962,9,FALSE)),"")</f>
        <v/>
      </c>
      <c r="I2053" s="223" t="str">
        <f>IFERROR(IF(VLOOKUP($O2053,'APOIO-DESPESAS'!$A$3:$N$962,10,FALSE)="","",VLOOKUP($O2053,'APOIO-DESPESAS'!$A$3:$N$962,10,FALSE)),"")</f>
        <v/>
      </c>
      <c r="J2053" s="223" t="str">
        <f>IFERROR(IF(VLOOKUP($O2053,'APOIO-DESPESAS'!$A$3:$N$962,11,FALSE)="","",VLOOKUP($O2053,'APOIO-DESPESAS'!$A$3:$N$962,11,FALSE)),"")</f>
        <v/>
      </c>
      <c r="K2053" s="223" t="str">
        <f>IFERROR(IF(VLOOKUP($O2053,'APOIO-DESPESAS'!$A$3:$N$962,12,FALSE)="","",VLOOKUP($O2053,'APOIO-DESPESAS'!$A$3:$N$962,12,FALSE)),"")</f>
        <v/>
      </c>
      <c r="L2053" s="223" t="str">
        <f>IFERROR(IF(VLOOKUP($O2053,'APOIO-DESPESAS'!$A$3:$N$962,13,FALSE)="","",VLOOKUP($O2053,'APOIO-DESPESAS'!$A$3:$N$962,13,FALSE)),"")</f>
        <v/>
      </c>
      <c r="M2053" s="223" t="str">
        <f>IFERROR(IF(VLOOKUP($O2053,'APOIO-DESPESAS'!$A$3:$N$962,14,FALSE)="","",VLOOKUP($O2053,'APOIO-DESPESAS'!$A$3:$N$962,14,FALSE)),"")</f>
        <v/>
      </c>
      <c r="O2053" s="223">
        <f t="shared" ref="O2053:O2116" si="32">O2052+1</f>
        <v>2051</v>
      </c>
    </row>
    <row r="2054" spans="1:15" x14ac:dyDescent="0.25">
      <c r="A2054" s="223" t="str">
        <f>IFERROR(IF(VLOOKUP($O2054,'APOIO-DESPESAS'!$A$3:$N$962,2,FALSE)="","",VLOOKUP($O2054,'APOIO-DESPESAS'!$A$3:$N$962,2,FALSE)),"")</f>
        <v/>
      </c>
      <c r="B2054" s="223" t="str">
        <f>IFERROR(IF(VLOOKUP($O2054,'APOIO-DESPESAS'!$A$3:$N$962,3,FALSE)="","",VLOOKUP($O2054,'APOIO-DESPESAS'!$A$3:$N$962,3,FALSE)),"")</f>
        <v/>
      </c>
      <c r="C2054" s="223" t="str">
        <f>IFERROR(IF(VLOOKUP($O2054,'APOIO-DESPESAS'!$A$3:$N$962,4,FALSE)="","",VLOOKUP($O2054,'APOIO-DESPESAS'!$A$3:$N$962,4,FALSE)),"")</f>
        <v/>
      </c>
      <c r="D2054" s="223" t="str">
        <f>IFERROR(IF(VLOOKUP($O2054,'APOIO-DESPESAS'!$A$3:$N$962,5,FALSE)="","",VLOOKUP($O2054,'APOIO-DESPESAS'!$A$3:$N$962,5,FALSE)),"")</f>
        <v/>
      </c>
      <c r="E2054" s="223" t="str">
        <f>IFERROR(IF(VLOOKUP($O2054,'APOIO-DESPESAS'!$A$3:$N$962,6,FALSE)="","",VLOOKUP($O2054,'APOIO-DESPESAS'!$A$3:$N$962,6,FALSE)),"")</f>
        <v/>
      </c>
      <c r="F2054" s="223" t="str">
        <f>IFERROR(IF(VLOOKUP($O2054,'APOIO-DESPESAS'!$A$3:$N$962,7,FALSE)="","",VLOOKUP($O2054,'APOIO-DESPESAS'!$A$3:$N$962,7,FALSE)),"")</f>
        <v/>
      </c>
      <c r="G2054" s="223" t="str">
        <f>IFERROR(IF(VLOOKUP($O2054,'APOIO-DESPESAS'!$A$3:$N$962,8,FALSE)="","",VLOOKUP($O2054,'APOIO-DESPESAS'!$A$3:$N$962,8,FALSE)),"")</f>
        <v/>
      </c>
      <c r="H2054" s="223" t="str">
        <f>IFERROR(IF(VLOOKUP($O2054,'APOIO-DESPESAS'!$A$3:$N$962,9,FALSE)="","",VLOOKUP($O2054,'APOIO-DESPESAS'!$A$3:$N$962,9,FALSE)),"")</f>
        <v/>
      </c>
      <c r="I2054" s="223" t="str">
        <f>IFERROR(IF(VLOOKUP($O2054,'APOIO-DESPESAS'!$A$3:$N$962,10,FALSE)="","",VLOOKUP($O2054,'APOIO-DESPESAS'!$A$3:$N$962,10,FALSE)),"")</f>
        <v/>
      </c>
      <c r="J2054" s="223" t="str">
        <f>IFERROR(IF(VLOOKUP($O2054,'APOIO-DESPESAS'!$A$3:$N$962,11,FALSE)="","",VLOOKUP($O2054,'APOIO-DESPESAS'!$A$3:$N$962,11,FALSE)),"")</f>
        <v/>
      </c>
      <c r="K2054" s="223" t="str">
        <f>IFERROR(IF(VLOOKUP($O2054,'APOIO-DESPESAS'!$A$3:$N$962,12,FALSE)="","",VLOOKUP($O2054,'APOIO-DESPESAS'!$A$3:$N$962,12,FALSE)),"")</f>
        <v/>
      </c>
      <c r="L2054" s="223" t="str">
        <f>IFERROR(IF(VLOOKUP($O2054,'APOIO-DESPESAS'!$A$3:$N$962,13,FALSE)="","",VLOOKUP($O2054,'APOIO-DESPESAS'!$A$3:$N$962,13,FALSE)),"")</f>
        <v/>
      </c>
      <c r="M2054" s="223" t="str">
        <f>IFERROR(IF(VLOOKUP($O2054,'APOIO-DESPESAS'!$A$3:$N$962,14,FALSE)="","",VLOOKUP($O2054,'APOIO-DESPESAS'!$A$3:$N$962,14,FALSE)),"")</f>
        <v/>
      </c>
      <c r="O2054" s="223">
        <f t="shared" si="32"/>
        <v>2052</v>
      </c>
    </row>
    <row r="2055" spans="1:15" x14ac:dyDescent="0.25">
      <c r="A2055" s="223" t="str">
        <f>IFERROR(IF(VLOOKUP($O2055,'APOIO-DESPESAS'!$A$3:$N$962,2,FALSE)="","",VLOOKUP($O2055,'APOIO-DESPESAS'!$A$3:$N$962,2,FALSE)),"")</f>
        <v/>
      </c>
      <c r="B2055" s="223" t="str">
        <f>IFERROR(IF(VLOOKUP($O2055,'APOIO-DESPESAS'!$A$3:$N$962,3,FALSE)="","",VLOOKUP($O2055,'APOIO-DESPESAS'!$A$3:$N$962,3,FALSE)),"")</f>
        <v/>
      </c>
      <c r="C2055" s="223" t="str">
        <f>IFERROR(IF(VLOOKUP($O2055,'APOIO-DESPESAS'!$A$3:$N$962,4,FALSE)="","",VLOOKUP($O2055,'APOIO-DESPESAS'!$A$3:$N$962,4,FALSE)),"")</f>
        <v/>
      </c>
      <c r="D2055" s="223" t="str">
        <f>IFERROR(IF(VLOOKUP($O2055,'APOIO-DESPESAS'!$A$3:$N$962,5,FALSE)="","",VLOOKUP($O2055,'APOIO-DESPESAS'!$A$3:$N$962,5,FALSE)),"")</f>
        <v/>
      </c>
      <c r="E2055" s="223" t="str">
        <f>IFERROR(IF(VLOOKUP($O2055,'APOIO-DESPESAS'!$A$3:$N$962,6,FALSE)="","",VLOOKUP($O2055,'APOIO-DESPESAS'!$A$3:$N$962,6,FALSE)),"")</f>
        <v/>
      </c>
      <c r="F2055" s="223" t="str">
        <f>IFERROR(IF(VLOOKUP($O2055,'APOIO-DESPESAS'!$A$3:$N$962,7,FALSE)="","",VLOOKUP($O2055,'APOIO-DESPESAS'!$A$3:$N$962,7,FALSE)),"")</f>
        <v/>
      </c>
      <c r="G2055" s="223" t="str">
        <f>IFERROR(IF(VLOOKUP($O2055,'APOIO-DESPESAS'!$A$3:$N$962,8,FALSE)="","",VLOOKUP($O2055,'APOIO-DESPESAS'!$A$3:$N$962,8,FALSE)),"")</f>
        <v/>
      </c>
      <c r="H2055" s="223" t="str">
        <f>IFERROR(IF(VLOOKUP($O2055,'APOIO-DESPESAS'!$A$3:$N$962,9,FALSE)="","",VLOOKUP($O2055,'APOIO-DESPESAS'!$A$3:$N$962,9,FALSE)),"")</f>
        <v/>
      </c>
      <c r="I2055" s="223" t="str">
        <f>IFERROR(IF(VLOOKUP($O2055,'APOIO-DESPESAS'!$A$3:$N$962,10,FALSE)="","",VLOOKUP($O2055,'APOIO-DESPESAS'!$A$3:$N$962,10,FALSE)),"")</f>
        <v/>
      </c>
      <c r="J2055" s="223" t="str">
        <f>IFERROR(IF(VLOOKUP($O2055,'APOIO-DESPESAS'!$A$3:$N$962,11,FALSE)="","",VLOOKUP($O2055,'APOIO-DESPESAS'!$A$3:$N$962,11,FALSE)),"")</f>
        <v/>
      </c>
      <c r="K2055" s="223" t="str">
        <f>IFERROR(IF(VLOOKUP($O2055,'APOIO-DESPESAS'!$A$3:$N$962,12,FALSE)="","",VLOOKUP($O2055,'APOIO-DESPESAS'!$A$3:$N$962,12,FALSE)),"")</f>
        <v/>
      </c>
      <c r="L2055" s="223" t="str">
        <f>IFERROR(IF(VLOOKUP($O2055,'APOIO-DESPESAS'!$A$3:$N$962,13,FALSE)="","",VLOOKUP($O2055,'APOIO-DESPESAS'!$A$3:$N$962,13,FALSE)),"")</f>
        <v/>
      </c>
      <c r="M2055" s="223" t="str">
        <f>IFERROR(IF(VLOOKUP($O2055,'APOIO-DESPESAS'!$A$3:$N$962,14,FALSE)="","",VLOOKUP($O2055,'APOIO-DESPESAS'!$A$3:$N$962,14,FALSE)),"")</f>
        <v/>
      </c>
      <c r="O2055" s="223">
        <f t="shared" si="32"/>
        <v>2053</v>
      </c>
    </row>
    <row r="2056" spans="1:15" x14ac:dyDescent="0.25">
      <c r="A2056" s="223" t="str">
        <f>IFERROR(IF(VLOOKUP($O2056,'APOIO-DESPESAS'!$A$3:$N$962,2,FALSE)="","",VLOOKUP($O2056,'APOIO-DESPESAS'!$A$3:$N$962,2,FALSE)),"")</f>
        <v/>
      </c>
      <c r="B2056" s="223" t="str">
        <f>IFERROR(IF(VLOOKUP($O2056,'APOIO-DESPESAS'!$A$3:$N$962,3,FALSE)="","",VLOOKUP($O2056,'APOIO-DESPESAS'!$A$3:$N$962,3,FALSE)),"")</f>
        <v/>
      </c>
      <c r="C2056" s="223" t="str">
        <f>IFERROR(IF(VLOOKUP($O2056,'APOIO-DESPESAS'!$A$3:$N$962,4,FALSE)="","",VLOOKUP($O2056,'APOIO-DESPESAS'!$A$3:$N$962,4,FALSE)),"")</f>
        <v/>
      </c>
      <c r="D2056" s="223" t="str">
        <f>IFERROR(IF(VLOOKUP($O2056,'APOIO-DESPESAS'!$A$3:$N$962,5,FALSE)="","",VLOOKUP($O2056,'APOIO-DESPESAS'!$A$3:$N$962,5,FALSE)),"")</f>
        <v/>
      </c>
      <c r="E2056" s="223" t="str">
        <f>IFERROR(IF(VLOOKUP($O2056,'APOIO-DESPESAS'!$A$3:$N$962,6,FALSE)="","",VLOOKUP($O2056,'APOIO-DESPESAS'!$A$3:$N$962,6,FALSE)),"")</f>
        <v/>
      </c>
      <c r="F2056" s="223" t="str">
        <f>IFERROR(IF(VLOOKUP($O2056,'APOIO-DESPESAS'!$A$3:$N$962,7,FALSE)="","",VLOOKUP($O2056,'APOIO-DESPESAS'!$A$3:$N$962,7,FALSE)),"")</f>
        <v/>
      </c>
      <c r="G2056" s="223" t="str">
        <f>IFERROR(IF(VLOOKUP($O2056,'APOIO-DESPESAS'!$A$3:$N$962,8,FALSE)="","",VLOOKUP($O2056,'APOIO-DESPESAS'!$A$3:$N$962,8,FALSE)),"")</f>
        <v/>
      </c>
      <c r="H2056" s="223" t="str">
        <f>IFERROR(IF(VLOOKUP($O2056,'APOIO-DESPESAS'!$A$3:$N$962,9,FALSE)="","",VLOOKUP($O2056,'APOIO-DESPESAS'!$A$3:$N$962,9,FALSE)),"")</f>
        <v/>
      </c>
      <c r="I2056" s="223" t="str">
        <f>IFERROR(IF(VLOOKUP($O2056,'APOIO-DESPESAS'!$A$3:$N$962,10,FALSE)="","",VLOOKUP($O2056,'APOIO-DESPESAS'!$A$3:$N$962,10,FALSE)),"")</f>
        <v/>
      </c>
      <c r="J2056" s="223" t="str">
        <f>IFERROR(IF(VLOOKUP($O2056,'APOIO-DESPESAS'!$A$3:$N$962,11,FALSE)="","",VLOOKUP($O2056,'APOIO-DESPESAS'!$A$3:$N$962,11,FALSE)),"")</f>
        <v/>
      </c>
      <c r="K2056" s="223" t="str">
        <f>IFERROR(IF(VLOOKUP($O2056,'APOIO-DESPESAS'!$A$3:$N$962,12,FALSE)="","",VLOOKUP($O2056,'APOIO-DESPESAS'!$A$3:$N$962,12,FALSE)),"")</f>
        <v/>
      </c>
      <c r="L2056" s="223" t="str">
        <f>IFERROR(IF(VLOOKUP($O2056,'APOIO-DESPESAS'!$A$3:$N$962,13,FALSE)="","",VLOOKUP($O2056,'APOIO-DESPESAS'!$A$3:$N$962,13,FALSE)),"")</f>
        <v/>
      </c>
      <c r="M2056" s="223" t="str">
        <f>IFERROR(IF(VLOOKUP($O2056,'APOIO-DESPESAS'!$A$3:$N$962,14,FALSE)="","",VLOOKUP($O2056,'APOIO-DESPESAS'!$A$3:$N$962,14,FALSE)),"")</f>
        <v/>
      </c>
      <c r="O2056" s="223">
        <f t="shared" si="32"/>
        <v>2054</v>
      </c>
    </row>
    <row r="2057" spans="1:15" x14ac:dyDescent="0.25">
      <c r="A2057" s="223" t="str">
        <f>IFERROR(IF(VLOOKUP($O2057,'APOIO-DESPESAS'!$A$3:$N$962,2,FALSE)="","",VLOOKUP($O2057,'APOIO-DESPESAS'!$A$3:$N$962,2,FALSE)),"")</f>
        <v/>
      </c>
      <c r="B2057" s="223" t="str">
        <f>IFERROR(IF(VLOOKUP($O2057,'APOIO-DESPESAS'!$A$3:$N$962,3,FALSE)="","",VLOOKUP($O2057,'APOIO-DESPESAS'!$A$3:$N$962,3,FALSE)),"")</f>
        <v/>
      </c>
      <c r="C2057" s="223" t="str">
        <f>IFERROR(IF(VLOOKUP($O2057,'APOIO-DESPESAS'!$A$3:$N$962,4,FALSE)="","",VLOOKUP($O2057,'APOIO-DESPESAS'!$A$3:$N$962,4,FALSE)),"")</f>
        <v/>
      </c>
      <c r="D2057" s="223" t="str">
        <f>IFERROR(IF(VLOOKUP($O2057,'APOIO-DESPESAS'!$A$3:$N$962,5,FALSE)="","",VLOOKUP($O2057,'APOIO-DESPESAS'!$A$3:$N$962,5,FALSE)),"")</f>
        <v/>
      </c>
      <c r="E2057" s="223" t="str">
        <f>IFERROR(IF(VLOOKUP($O2057,'APOIO-DESPESAS'!$A$3:$N$962,6,FALSE)="","",VLOOKUP($O2057,'APOIO-DESPESAS'!$A$3:$N$962,6,FALSE)),"")</f>
        <v/>
      </c>
      <c r="F2057" s="223" t="str">
        <f>IFERROR(IF(VLOOKUP($O2057,'APOIO-DESPESAS'!$A$3:$N$962,7,FALSE)="","",VLOOKUP($O2057,'APOIO-DESPESAS'!$A$3:$N$962,7,FALSE)),"")</f>
        <v/>
      </c>
      <c r="G2057" s="223" t="str">
        <f>IFERROR(IF(VLOOKUP($O2057,'APOIO-DESPESAS'!$A$3:$N$962,8,FALSE)="","",VLOOKUP($O2057,'APOIO-DESPESAS'!$A$3:$N$962,8,FALSE)),"")</f>
        <v/>
      </c>
      <c r="H2057" s="223" t="str">
        <f>IFERROR(IF(VLOOKUP($O2057,'APOIO-DESPESAS'!$A$3:$N$962,9,FALSE)="","",VLOOKUP($O2057,'APOIO-DESPESAS'!$A$3:$N$962,9,FALSE)),"")</f>
        <v/>
      </c>
      <c r="I2057" s="223" t="str">
        <f>IFERROR(IF(VLOOKUP($O2057,'APOIO-DESPESAS'!$A$3:$N$962,10,FALSE)="","",VLOOKUP($O2057,'APOIO-DESPESAS'!$A$3:$N$962,10,FALSE)),"")</f>
        <v/>
      </c>
      <c r="J2057" s="223" t="str">
        <f>IFERROR(IF(VLOOKUP($O2057,'APOIO-DESPESAS'!$A$3:$N$962,11,FALSE)="","",VLOOKUP($O2057,'APOIO-DESPESAS'!$A$3:$N$962,11,FALSE)),"")</f>
        <v/>
      </c>
      <c r="K2057" s="223" t="str">
        <f>IFERROR(IF(VLOOKUP($O2057,'APOIO-DESPESAS'!$A$3:$N$962,12,FALSE)="","",VLOOKUP($O2057,'APOIO-DESPESAS'!$A$3:$N$962,12,FALSE)),"")</f>
        <v/>
      </c>
      <c r="L2057" s="223" t="str">
        <f>IFERROR(IF(VLOOKUP($O2057,'APOIO-DESPESAS'!$A$3:$N$962,13,FALSE)="","",VLOOKUP($O2057,'APOIO-DESPESAS'!$A$3:$N$962,13,FALSE)),"")</f>
        <v/>
      </c>
      <c r="M2057" s="223" t="str">
        <f>IFERROR(IF(VLOOKUP($O2057,'APOIO-DESPESAS'!$A$3:$N$962,14,FALSE)="","",VLOOKUP($O2057,'APOIO-DESPESAS'!$A$3:$N$962,14,FALSE)),"")</f>
        <v/>
      </c>
      <c r="O2057" s="223">
        <f t="shared" si="32"/>
        <v>2055</v>
      </c>
    </row>
    <row r="2058" spans="1:15" x14ac:dyDescent="0.25">
      <c r="A2058" s="223" t="str">
        <f>IFERROR(IF(VLOOKUP($O2058,'APOIO-DESPESAS'!$A$3:$N$962,2,FALSE)="","",VLOOKUP($O2058,'APOIO-DESPESAS'!$A$3:$N$962,2,FALSE)),"")</f>
        <v/>
      </c>
      <c r="B2058" s="223" t="str">
        <f>IFERROR(IF(VLOOKUP($O2058,'APOIO-DESPESAS'!$A$3:$N$962,3,FALSE)="","",VLOOKUP($O2058,'APOIO-DESPESAS'!$A$3:$N$962,3,FALSE)),"")</f>
        <v/>
      </c>
      <c r="C2058" s="223" t="str">
        <f>IFERROR(IF(VLOOKUP($O2058,'APOIO-DESPESAS'!$A$3:$N$962,4,FALSE)="","",VLOOKUP($O2058,'APOIO-DESPESAS'!$A$3:$N$962,4,FALSE)),"")</f>
        <v/>
      </c>
      <c r="D2058" s="223" t="str">
        <f>IFERROR(IF(VLOOKUP($O2058,'APOIO-DESPESAS'!$A$3:$N$962,5,FALSE)="","",VLOOKUP($O2058,'APOIO-DESPESAS'!$A$3:$N$962,5,FALSE)),"")</f>
        <v/>
      </c>
      <c r="E2058" s="223" t="str">
        <f>IFERROR(IF(VLOOKUP($O2058,'APOIO-DESPESAS'!$A$3:$N$962,6,FALSE)="","",VLOOKUP($O2058,'APOIO-DESPESAS'!$A$3:$N$962,6,FALSE)),"")</f>
        <v/>
      </c>
      <c r="F2058" s="223" t="str">
        <f>IFERROR(IF(VLOOKUP($O2058,'APOIO-DESPESAS'!$A$3:$N$962,7,FALSE)="","",VLOOKUP($O2058,'APOIO-DESPESAS'!$A$3:$N$962,7,FALSE)),"")</f>
        <v/>
      </c>
      <c r="G2058" s="223" t="str">
        <f>IFERROR(IF(VLOOKUP($O2058,'APOIO-DESPESAS'!$A$3:$N$962,8,FALSE)="","",VLOOKUP($O2058,'APOIO-DESPESAS'!$A$3:$N$962,8,FALSE)),"")</f>
        <v/>
      </c>
      <c r="H2058" s="223" t="str">
        <f>IFERROR(IF(VLOOKUP($O2058,'APOIO-DESPESAS'!$A$3:$N$962,9,FALSE)="","",VLOOKUP($O2058,'APOIO-DESPESAS'!$A$3:$N$962,9,FALSE)),"")</f>
        <v/>
      </c>
      <c r="I2058" s="223" t="str">
        <f>IFERROR(IF(VLOOKUP($O2058,'APOIO-DESPESAS'!$A$3:$N$962,10,FALSE)="","",VLOOKUP($O2058,'APOIO-DESPESAS'!$A$3:$N$962,10,FALSE)),"")</f>
        <v/>
      </c>
      <c r="J2058" s="223" t="str">
        <f>IFERROR(IF(VLOOKUP($O2058,'APOIO-DESPESAS'!$A$3:$N$962,11,FALSE)="","",VLOOKUP($O2058,'APOIO-DESPESAS'!$A$3:$N$962,11,FALSE)),"")</f>
        <v/>
      </c>
      <c r="K2058" s="223" t="str">
        <f>IFERROR(IF(VLOOKUP($O2058,'APOIO-DESPESAS'!$A$3:$N$962,12,FALSE)="","",VLOOKUP($O2058,'APOIO-DESPESAS'!$A$3:$N$962,12,FALSE)),"")</f>
        <v/>
      </c>
      <c r="L2058" s="223" t="str">
        <f>IFERROR(IF(VLOOKUP($O2058,'APOIO-DESPESAS'!$A$3:$N$962,13,FALSE)="","",VLOOKUP($O2058,'APOIO-DESPESAS'!$A$3:$N$962,13,FALSE)),"")</f>
        <v/>
      </c>
      <c r="M2058" s="223" t="str">
        <f>IFERROR(IF(VLOOKUP($O2058,'APOIO-DESPESAS'!$A$3:$N$962,14,FALSE)="","",VLOOKUP($O2058,'APOIO-DESPESAS'!$A$3:$N$962,14,FALSE)),"")</f>
        <v/>
      </c>
      <c r="O2058" s="223">
        <f t="shared" si="32"/>
        <v>2056</v>
      </c>
    </row>
    <row r="2059" spans="1:15" x14ac:dyDescent="0.25">
      <c r="A2059" s="223" t="str">
        <f>IFERROR(IF(VLOOKUP($O2059,'APOIO-DESPESAS'!$A$3:$N$962,2,FALSE)="","",VLOOKUP($O2059,'APOIO-DESPESAS'!$A$3:$N$962,2,FALSE)),"")</f>
        <v/>
      </c>
      <c r="B2059" s="223" t="str">
        <f>IFERROR(IF(VLOOKUP($O2059,'APOIO-DESPESAS'!$A$3:$N$962,3,FALSE)="","",VLOOKUP($O2059,'APOIO-DESPESAS'!$A$3:$N$962,3,FALSE)),"")</f>
        <v/>
      </c>
      <c r="C2059" s="223" t="str">
        <f>IFERROR(IF(VLOOKUP($O2059,'APOIO-DESPESAS'!$A$3:$N$962,4,FALSE)="","",VLOOKUP($O2059,'APOIO-DESPESAS'!$A$3:$N$962,4,FALSE)),"")</f>
        <v/>
      </c>
      <c r="D2059" s="223" t="str">
        <f>IFERROR(IF(VLOOKUP($O2059,'APOIO-DESPESAS'!$A$3:$N$962,5,FALSE)="","",VLOOKUP($O2059,'APOIO-DESPESAS'!$A$3:$N$962,5,FALSE)),"")</f>
        <v/>
      </c>
      <c r="E2059" s="223" t="str">
        <f>IFERROR(IF(VLOOKUP($O2059,'APOIO-DESPESAS'!$A$3:$N$962,6,FALSE)="","",VLOOKUP($O2059,'APOIO-DESPESAS'!$A$3:$N$962,6,FALSE)),"")</f>
        <v/>
      </c>
      <c r="F2059" s="223" t="str">
        <f>IFERROR(IF(VLOOKUP($O2059,'APOIO-DESPESAS'!$A$3:$N$962,7,FALSE)="","",VLOOKUP($O2059,'APOIO-DESPESAS'!$A$3:$N$962,7,FALSE)),"")</f>
        <v/>
      </c>
      <c r="G2059" s="223" t="str">
        <f>IFERROR(IF(VLOOKUP($O2059,'APOIO-DESPESAS'!$A$3:$N$962,8,FALSE)="","",VLOOKUP($O2059,'APOIO-DESPESAS'!$A$3:$N$962,8,FALSE)),"")</f>
        <v/>
      </c>
      <c r="H2059" s="223" t="str">
        <f>IFERROR(IF(VLOOKUP($O2059,'APOIO-DESPESAS'!$A$3:$N$962,9,FALSE)="","",VLOOKUP($O2059,'APOIO-DESPESAS'!$A$3:$N$962,9,FALSE)),"")</f>
        <v/>
      </c>
      <c r="I2059" s="223" t="str">
        <f>IFERROR(IF(VLOOKUP($O2059,'APOIO-DESPESAS'!$A$3:$N$962,10,FALSE)="","",VLOOKUP($O2059,'APOIO-DESPESAS'!$A$3:$N$962,10,FALSE)),"")</f>
        <v/>
      </c>
      <c r="J2059" s="223" t="str">
        <f>IFERROR(IF(VLOOKUP($O2059,'APOIO-DESPESAS'!$A$3:$N$962,11,FALSE)="","",VLOOKUP($O2059,'APOIO-DESPESAS'!$A$3:$N$962,11,FALSE)),"")</f>
        <v/>
      </c>
      <c r="K2059" s="223" t="str">
        <f>IFERROR(IF(VLOOKUP($O2059,'APOIO-DESPESAS'!$A$3:$N$962,12,FALSE)="","",VLOOKUP($O2059,'APOIO-DESPESAS'!$A$3:$N$962,12,FALSE)),"")</f>
        <v/>
      </c>
      <c r="L2059" s="223" t="str">
        <f>IFERROR(IF(VLOOKUP($O2059,'APOIO-DESPESAS'!$A$3:$N$962,13,FALSE)="","",VLOOKUP($O2059,'APOIO-DESPESAS'!$A$3:$N$962,13,FALSE)),"")</f>
        <v/>
      </c>
      <c r="M2059" s="223" t="str">
        <f>IFERROR(IF(VLOOKUP($O2059,'APOIO-DESPESAS'!$A$3:$N$962,14,FALSE)="","",VLOOKUP($O2059,'APOIO-DESPESAS'!$A$3:$N$962,14,FALSE)),"")</f>
        <v/>
      </c>
      <c r="O2059" s="223">
        <f t="shared" si="32"/>
        <v>2057</v>
      </c>
    </row>
    <row r="2060" spans="1:15" x14ac:dyDescent="0.25">
      <c r="A2060" s="223" t="str">
        <f>IFERROR(IF(VLOOKUP($O2060,'APOIO-DESPESAS'!$A$3:$N$962,2,FALSE)="","",VLOOKUP($O2060,'APOIO-DESPESAS'!$A$3:$N$962,2,FALSE)),"")</f>
        <v/>
      </c>
      <c r="B2060" s="223" t="str">
        <f>IFERROR(IF(VLOOKUP($O2060,'APOIO-DESPESAS'!$A$3:$N$962,3,FALSE)="","",VLOOKUP($O2060,'APOIO-DESPESAS'!$A$3:$N$962,3,FALSE)),"")</f>
        <v/>
      </c>
      <c r="C2060" s="223" t="str">
        <f>IFERROR(IF(VLOOKUP($O2060,'APOIO-DESPESAS'!$A$3:$N$962,4,FALSE)="","",VLOOKUP($O2060,'APOIO-DESPESAS'!$A$3:$N$962,4,FALSE)),"")</f>
        <v/>
      </c>
      <c r="D2060" s="223" t="str">
        <f>IFERROR(IF(VLOOKUP($O2060,'APOIO-DESPESAS'!$A$3:$N$962,5,FALSE)="","",VLOOKUP($O2060,'APOIO-DESPESAS'!$A$3:$N$962,5,FALSE)),"")</f>
        <v/>
      </c>
      <c r="E2060" s="223" t="str">
        <f>IFERROR(IF(VLOOKUP($O2060,'APOIO-DESPESAS'!$A$3:$N$962,6,FALSE)="","",VLOOKUP($O2060,'APOIO-DESPESAS'!$A$3:$N$962,6,FALSE)),"")</f>
        <v/>
      </c>
      <c r="F2060" s="223" t="str">
        <f>IFERROR(IF(VLOOKUP($O2060,'APOIO-DESPESAS'!$A$3:$N$962,7,FALSE)="","",VLOOKUP($O2060,'APOIO-DESPESAS'!$A$3:$N$962,7,FALSE)),"")</f>
        <v/>
      </c>
      <c r="G2060" s="223" t="str">
        <f>IFERROR(IF(VLOOKUP($O2060,'APOIO-DESPESAS'!$A$3:$N$962,8,FALSE)="","",VLOOKUP($O2060,'APOIO-DESPESAS'!$A$3:$N$962,8,FALSE)),"")</f>
        <v/>
      </c>
      <c r="H2060" s="223" t="str">
        <f>IFERROR(IF(VLOOKUP($O2060,'APOIO-DESPESAS'!$A$3:$N$962,9,FALSE)="","",VLOOKUP($O2060,'APOIO-DESPESAS'!$A$3:$N$962,9,FALSE)),"")</f>
        <v/>
      </c>
      <c r="I2060" s="223" t="str">
        <f>IFERROR(IF(VLOOKUP($O2060,'APOIO-DESPESAS'!$A$3:$N$962,10,FALSE)="","",VLOOKUP($O2060,'APOIO-DESPESAS'!$A$3:$N$962,10,FALSE)),"")</f>
        <v/>
      </c>
      <c r="J2060" s="223" t="str">
        <f>IFERROR(IF(VLOOKUP($O2060,'APOIO-DESPESAS'!$A$3:$N$962,11,FALSE)="","",VLOOKUP($O2060,'APOIO-DESPESAS'!$A$3:$N$962,11,FALSE)),"")</f>
        <v/>
      </c>
      <c r="K2060" s="223" t="str">
        <f>IFERROR(IF(VLOOKUP($O2060,'APOIO-DESPESAS'!$A$3:$N$962,12,FALSE)="","",VLOOKUP($O2060,'APOIO-DESPESAS'!$A$3:$N$962,12,FALSE)),"")</f>
        <v/>
      </c>
      <c r="L2060" s="223" t="str">
        <f>IFERROR(IF(VLOOKUP($O2060,'APOIO-DESPESAS'!$A$3:$N$962,13,FALSE)="","",VLOOKUP($O2060,'APOIO-DESPESAS'!$A$3:$N$962,13,FALSE)),"")</f>
        <v/>
      </c>
      <c r="M2060" s="223" t="str">
        <f>IFERROR(IF(VLOOKUP($O2060,'APOIO-DESPESAS'!$A$3:$N$962,14,FALSE)="","",VLOOKUP($O2060,'APOIO-DESPESAS'!$A$3:$N$962,14,FALSE)),"")</f>
        <v/>
      </c>
      <c r="O2060" s="223">
        <f t="shared" si="32"/>
        <v>2058</v>
      </c>
    </row>
    <row r="2061" spans="1:15" x14ac:dyDescent="0.25">
      <c r="A2061" s="223" t="str">
        <f>IFERROR(IF(VLOOKUP($O2061,'APOIO-DESPESAS'!$A$3:$N$962,2,FALSE)="","",VLOOKUP($O2061,'APOIO-DESPESAS'!$A$3:$N$962,2,FALSE)),"")</f>
        <v/>
      </c>
      <c r="B2061" s="223" t="str">
        <f>IFERROR(IF(VLOOKUP($O2061,'APOIO-DESPESAS'!$A$3:$N$962,3,FALSE)="","",VLOOKUP($O2061,'APOIO-DESPESAS'!$A$3:$N$962,3,FALSE)),"")</f>
        <v/>
      </c>
      <c r="C2061" s="223" t="str">
        <f>IFERROR(IF(VLOOKUP($O2061,'APOIO-DESPESAS'!$A$3:$N$962,4,FALSE)="","",VLOOKUP($O2061,'APOIO-DESPESAS'!$A$3:$N$962,4,FALSE)),"")</f>
        <v/>
      </c>
      <c r="D2061" s="223" t="str">
        <f>IFERROR(IF(VLOOKUP($O2061,'APOIO-DESPESAS'!$A$3:$N$962,5,FALSE)="","",VLOOKUP($O2061,'APOIO-DESPESAS'!$A$3:$N$962,5,FALSE)),"")</f>
        <v/>
      </c>
      <c r="E2061" s="223" t="str">
        <f>IFERROR(IF(VLOOKUP($O2061,'APOIO-DESPESAS'!$A$3:$N$962,6,FALSE)="","",VLOOKUP($O2061,'APOIO-DESPESAS'!$A$3:$N$962,6,FALSE)),"")</f>
        <v/>
      </c>
      <c r="F2061" s="223" t="str">
        <f>IFERROR(IF(VLOOKUP($O2061,'APOIO-DESPESAS'!$A$3:$N$962,7,FALSE)="","",VLOOKUP($O2061,'APOIO-DESPESAS'!$A$3:$N$962,7,FALSE)),"")</f>
        <v/>
      </c>
      <c r="G2061" s="223" t="str">
        <f>IFERROR(IF(VLOOKUP($O2061,'APOIO-DESPESAS'!$A$3:$N$962,8,FALSE)="","",VLOOKUP($O2061,'APOIO-DESPESAS'!$A$3:$N$962,8,FALSE)),"")</f>
        <v/>
      </c>
      <c r="H2061" s="223" t="str">
        <f>IFERROR(IF(VLOOKUP($O2061,'APOIO-DESPESAS'!$A$3:$N$962,9,FALSE)="","",VLOOKUP($O2061,'APOIO-DESPESAS'!$A$3:$N$962,9,FALSE)),"")</f>
        <v/>
      </c>
      <c r="I2061" s="223" t="str">
        <f>IFERROR(IF(VLOOKUP($O2061,'APOIO-DESPESAS'!$A$3:$N$962,10,FALSE)="","",VLOOKUP($O2061,'APOIO-DESPESAS'!$A$3:$N$962,10,FALSE)),"")</f>
        <v/>
      </c>
      <c r="J2061" s="223" t="str">
        <f>IFERROR(IF(VLOOKUP($O2061,'APOIO-DESPESAS'!$A$3:$N$962,11,FALSE)="","",VLOOKUP($O2061,'APOIO-DESPESAS'!$A$3:$N$962,11,FALSE)),"")</f>
        <v/>
      </c>
      <c r="K2061" s="223" t="str">
        <f>IFERROR(IF(VLOOKUP($O2061,'APOIO-DESPESAS'!$A$3:$N$962,12,FALSE)="","",VLOOKUP($O2061,'APOIO-DESPESAS'!$A$3:$N$962,12,FALSE)),"")</f>
        <v/>
      </c>
      <c r="L2061" s="223" t="str">
        <f>IFERROR(IF(VLOOKUP($O2061,'APOIO-DESPESAS'!$A$3:$N$962,13,FALSE)="","",VLOOKUP($O2061,'APOIO-DESPESAS'!$A$3:$N$962,13,FALSE)),"")</f>
        <v/>
      </c>
      <c r="M2061" s="223" t="str">
        <f>IFERROR(IF(VLOOKUP($O2061,'APOIO-DESPESAS'!$A$3:$N$962,14,FALSE)="","",VLOOKUP($O2061,'APOIO-DESPESAS'!$A$3:$N$962,14,FALSE)),"")</f>
        <v/>
      </c>
      <c r="O2061" s="223">
        <f t="shared" si="32"/>
        <v>2059</v>
      </c>
    </row>
    <row r="2062" spans="1:15" x14ac:dyDescent="0.25">
      <c r="A2062" s="223" t="str">
        <f>IFERROR(IF(VLOOKUP($O2062,'APOIO-DESPESAS'!$A$3:$N$962,2,FALSE)="","",VLOOKUP($O2062,'APOIO-DESPESAS'!$A$3:$N$962,2,FALSE)),"")</f>
        <v/>
      </c>
      <c r="B2062" s="223" t="str">
        <f>IFERROR(IF(VLOOKUP($O2062,'APOIO-DESPESAS'!$A$3:$N$962,3,FALSE)="","",VLOOKUP($O2062,'APOIO-DESPESAS'!$A$3:$N$962,3,FALSE)),"")</f>
        <v/>
      </c>
      <c r="C2062" s="223" t="str">
        <f>IFERROR(IF(VLOOKUP($O2062,'APOIO-DESPESAS'!$A$3:$N$962,4,FALSE)="","",VLOOKUP($O2062,'APOIO-DESPESAS'!$A$3:$N$962,4,FALSE)),"")</f>
        <v/>
      </c>
      <c r="D2062" s="223" t="str">
        <f>IFERROR(IF(VLOOKUP($O2062,'APOIO-DESPESAS'!$A$3:$N$962,5,FALSE)="","",VLOOKUP($O2062,'APOIO-DESPESAS'!$A$3:$N$962,5,FALSE)),"")</f>
        <v/>
      </c>
      <c r="E2062" s="223" t="str">
        <f>IFERROR(IF(VLOOKUP($O2062,'APOIO-DESPESAS'!$A$3:$N$962,6,FALSE)="","",VLOOKUP($O2062,'APOIO-DESPESAS'!$A$3:$N$962,6,FALSE)),"")</f>
        <v/>
      </c>
      <c r="F2062" s="223" t="str">
        <f>IFERROR(IF(VLOOKUP($O2062,'APOIO-DESPESAS'!$A$3:$N$962,7,FALSE)="","",VLOOKUP($O2062,'APOIO-DESPESAS'!$A$3:$N$962,7,FALSE)),"")</f>
        <v/>
      </c>
      <c r="G2062" s="223" t="str">
        <f>IFERROR(IF(VLOOKUP($O2062,'APOIO-DESPESAS'!$A$3:$N$962,8,FALSE)="","",VLOOKUP($O2062,'APOIO-DESPESAS'!$A$3:$N$962,8,FALSE)),"")</f>
        <v/>
      </c>
      <c r="H2062" s="223" t="str">
        <f>IFERROR(IF(VLOOKUP($O2062,'APOIO-DESPESAS'!$A$3:$N$962,9,FALSE)="","",VLOOKUP($O2062,'APOIO-DESPESAS'!$A$3:$N$962,9,FALSE)),"")</f>
        <v/>
      </c>
      <c r="I2062" s="223" t="str">
        <f>IFERROR(IF(VLOOKUP($O2062,'APOIO-DESPESAS'!$A$3:$N$962,10,FALSE)="","",VLOOKUP($O2062,'APOIO-DESPESAS'!$A$3:$N$962,10,FALSE)),"")</f>
        <v/>
      </c>
      <c r="J2062" s="223" t="str">
        <f>IFERROR(IF(VLOOKUP($O2062,'APOIO-DESPESAS'!$A$3:$N$962,11,FALSE)="","",VLOOKUP($O2062,'APOIO-DESPESAS'!$A$3:$N$962,11,FALSE)),"")</f>
        <v/>
      </c>
      <c r="K2062" s="223" t="str">
        <f>IFERROR(IF(VLOOKUP($O2062,'APOIO-DESPESAS'!$A$3:$N$962,12,FALSE)="","",VLOOKUP($O2062,'APOIO-DESPESAS'!$A$3:$N$962,12,FALSE)),"")</f>
        <v/>
      </c>
      <c r="L2062" s="223" t="str">
        <f>IFERROR(IF(VLOOKUP($O2062,'APOIO-DESPESAS'!$A$3:$N$962,13,FALSE)="","",VLOOKUP($O2062,'APOIO-DESPESAS'!$A$3:$N$962,13,FALSE)),"")</f>
        <v/>
      </c>
      <c r="M2062" s="223" t="str">
        <f>IFERROR(IF(VLOOKUP($O2062,'APOIO-DESPESAS'!$A$3:$N$962,14,FALSE)="","",VLOOKUP($O2062,'APOIO-DESPESAS'!$A$3:$N$962,14,FALSE)),"")</f>
        <v/>
      </c>
      <c r="O2062" s="223">
        <f t="shared" si="32"/>
        <v>2060</v>
      </c>
    </row>
    <row r="2063" spans="1:15" x14ac:dyDescent="0.25">
      <c r="A2063" s="223" t="str">
        <f>IFERROR(IF(VLOOKUP($O2063,'APOIO-DESPESAS'!$A$3:$N$962,2,FALSE)="","",VLOOKUP($O2063,'APOIO-DESPESAS'!$A$3:$N$962,2,FALSE)),"")</f>
        <v/>
      </c>
      <c r="B2063" s="223" t="str">
        <f>IFERROR(IF(VLOOKUP($O2063,'APOIO-DESPESAS'!$A$3:$N$962,3,FALSE)="","",VLOOKUP($O2063,'APOIO-DESPESAS'!$A$3:$N$962,3,FALSE)),"")</f>
        <v/>
      </c>
      <c r="C2063" s="223" t="str">
        <f>IFERROR(IF(VLOOKUP($O2063,'APOIO-DESPESAS'!$A$3:$N$962,4,FALSE)="","",VLOOKUP($O2063,'APOIO-DESPESAS'!$A$3:$N$962,4,FALSE)),"")</f>
        <v/>
      </c>
      <c r="D2063" s="223" t="str">
        <f>IFERROR(IF(VLOOKUP($O2063,'APOIO-DESPESAS'!$A$3:$N$962,5,FALSE)="","",VLOOKUP($O2063,'APOIO-DESPESAS'!$A$3:$N$962,5,FALSE)),"")</f>
        <v/>
      </c>
      <c r="E2063" s="223" t="str">
        <f>IFERROR(IF(VLOOKUP($O2063,'APOIO-DESPESAS'!$A$3:$N$962,6,FALSE)="","",VLOOKUP($O2063,'APOIO-DESPESAS'!$A$3:$N$962,6,FALSE)),"")</f>
        <v/>
      </c>
      <c r="F2063" s="223" t="str">
        <f>IFERROR(IF(VLOOKUP($O2063,'APOIO-DESPESAS'!$A$3:$N$962,7,FALSE)="","",VLOOKUP($O2063,'APOIO-DESPESAS'!$A$3:$N$962,7,FALSE)),"")</f>
        <v/>
      </c>
      <c r="G2063" s="223" t="str">
        <f>IFERROR(IF(VLOOKUP($O2063,'APOIO-DESPESAS'!$A$3:$N$962,8,FALSE)="","",VLOOKUP($O2063,'APOIO-DESPESAS'!$A$3:$N$962,8,FALSE)),"")</f>
        <v/>
      </c>
      <c r="H2063" s="223" t="str">
        <f>IFERROR(IF(VLOOKUP($O2063,'APOIO-DESPESAS'!$A$3:$N$962,9,FALSE)="","",VLOOKUP($O2063,'APOIO-DESPESAS'!$A$3:$N$962,9,FALSE)),"")</f>
        <v/>
      </c>
      <c r="I2063" s="223" t="str">
        <f>IFERROR(IF(VLOOKUP($O2063,'APOIO-DESPESAS'!$A$3:$N$962,10,FALSE)="","",VLOOKUP($O2063,'APOIO-DESPESAS'!$A$3:$N$962,10,FALSE)),"")</f>
        <v/>
      </c>
      <c r="J2063" s="223" t="str">
        <f>IFERROR(IF(VLOOKUP($O2063,'APOIO-DESPESAS'!$A$3:$N$962,11,FALSE)="","",VLOOKUP($O2063,'APOIO-DESPESAS'!$A$3:$N$962,11,FALSE)),"")</f>
        <v/>
      </c>
      <c r="K2063" s="223" t="str">
        <f>IFERROR(IF(VLOOKUP($O2063,'APOIO-DESPESAS'!$A$3:$N$962,12,FALSE)="","",VLOOKUP($O2063,'APOIO-DESPESAS'!$A$3:$N$962,12,FALSE)),"")</f>
        <v/>
      </c>
      <c r="L2063" s="223" t="str">
        <f>IFERROR(IF(VLOOKUP($O2063,'APOIO-DESPESAS'!$A$3:$N$962,13,FALSE)="","",VLOOKUP($O2063,'APOIO-DESPESAS'!$A$3:$N$962,13,FALSE)),"")</f>
        <v/>
      </c>
      <c r="M2063" s="223" t="str">
        <f>IFERROR(IF(VLOOKUP($O2063,'APOIO-DESPESAS'!$A$3:$N$962,14,FALSE)="","",VLOOKUP($O2063,'APOIO-DESPESAS'!$A$3:$N$962,14,FALSE)),"")</f>
        <v/>
      </c>
      <c r="O2063" s="223">
        <f t="shared" si="32"/>
        <v>2061</v>
      </c>
    </row>
    <row r="2064" spans="1:15" x14ac:dyDescent="0.25">
      <c r="A2064" s="223" t="str">
        <f>IFERROR(IF(VLOOKUP($O2064,'APOIO-DESPESAS'!$A$3:$N$962,2,FALSE)="","",VLOOKUP($O2064,'APOIO-DESPESAS'!$A$3:$N$962,2,FALSE)),"")</f>
        <v/>
      </c>
      <c r="B2064" s="223" t="str">
        <f>IFERROR(IF(VLOOKUP($O2064,'APOIO-DESPESAS'!$A$3:$N$962,3,FALSE)="","",VLOOKUP($O2064,'APOIO-DESPESAS'!$A$3:$N$962,3,FALSE)),"")</f>
        <v/>
      </c>
      <c r="C2064" s="223" t="str">
        <f>IFERROR(IF(VLOOKUP($O2064,'APOIO-DESPESAS'!$A$3:$N$962,4,FALSE)="","",VLOOKUP($O2064,'APOIO-DESPESAS'!$A$3:$N$962,4,FALSE)),"")</f>
        <v/>
      </c>
      <c r="D2064" s="223" t="str">
        <f>IFERROR(IF(VLOOKUP($O2064,'APOIO-DESPESAS'!$A$3:$N$962,5,FALSE)="","",VLOOKUP($O2064,'APOIO-DESPESAS'!$A$3:$N$962,5,FALSE)),"")</f>
        <v/>
      </c>
      <c r="E2064" s="223" t="str">
        <f>IFERROR(IF(VLOOKUP($O2064,'APOIO-DESPESAS'!$A$3:$N$962,6,FALSE)="","",VLOOKUP($O2064,'APOIO-DESPESAS'!$A$3:$N$962,6,FALSE)),"")</f>
        <v/>
      </c>
      <c r="F2064" s="223" t="str">
        <f>IFERROR(IF(VLOOKUP($O2064,'APOIO-DESPESAS'!$A$3:$N$962,7,FALSE)="","",VLOOKUP($O2064,'APOIO-DESPESAS'!$A$3:$N$962,7,FALSE)),"")</f>
        <v/>
      </c>
      <c r="G2064" s="223" t="str">
        <f>IFERROR(IF(VLOOKUP($O2064,'APOIO-DESPESAS'!$A$3:$N$962,8,FALSE)="","",VLOOKUP($O2064,'APOIO-DESPESAS'!$A$3:$N$962,8,FALSE)),"")</f>
        <v/>
      </c>
      <c r="H2064" s="223" t="str">
        <f>IFERROR(IF(VLOOKUP($O2064,'APOIO-DESPESAS'!$A$3:$N$962,9,FALSE)="","",VLOOKUP($O2064,'APOIO-DESPESAS'!$A$3:$N$962,9,FALSE)),"")</f>
        <v/>
      </c>
      <c r="I2064" s="223" t="str">
        <f>IFERROR(IF(VLOOKUP($O2064,'APOIO-DESPESAS'!$A$3:$N$962,10,FALSE)="","",VLOOKUP($O2064,'APOIO-DESPESAS'!$A$3:$N$962,10,FALSE)),"")</f>
        <v/>
      </c>
      <c r="J2064" s="223" t="str">
        <f>IFERROR(IF(VLOOKUP($O2064,'APOIO-DESPESAS'!$A$3:$N$962,11,FALSE)="","",VLOOKUP($O2064,'APOIO-DESPESAS'!$A$3:$N$962,11,FALSE)),"")</f>
        <v/>
      </c>
      <c r="K2064" s="223" t="str">
        <f>IFERROR(IF(VLOOKUP($O2064,'APOIO-DESPESAS'!$A$3:$N$962,12,FALSE)="","",VLOOKUP($O2064,'APOIO-DESPESAS'!$A$3:$N$962,12,FALSE)),"")</f>
        <v/>
      </c>
      <c r="L2064" s="223" t="str">
        <f>IFERROR(IF(VLOOKUP($O2064,'APOIO-DESPESAS'!$A$3:$N$962,13,FALSE)="","",VLOOKUP($O2064,'APOIO-DESPESAS'!$A$3:$N$962,13,FALSE)),"")</f>
        <v/>
      </c>
      <c r="M2064" s="223" t="str">
        <f>IFERROR(IF(VLOOKUP($O2064,'APOIO-DESPESAS'!$A$3:$N$962,14,FALSE)="","",VLOOKUP($O2064,'APOIO-DESPESAS'!$A$3:$N$962,14,FALSE)),"")</f>
        <v/>
      </c>
      <c r="O2064" s="223">
        <f t="shared" si="32"/>
        <v>2062</v>
      </c>
    </row>
    <row r="2065" spans="1:15" x14ac:dyDescent="0.25">
      <c r="A2065" s="223" t="str">
        <f>IFERROR(IF(VLOOKUP($O2065,'APOIO-DESPESAS'!$A$3:$N$962,2,FALSE)="","",VLOOKUP($O2065,'APOIO-DESPESAS'!$A$3:$N$962,2,FALSE)),"")</f>
        <v/>
      </c>
      <c r="B2065" s="223" t="str">
        <f>IFERROR(IF(VLOOKUP($O2065,'APOIO-DESPESAS'!$A$3:$N$962,3,FALSE)="","",VLOOKUP($O2065,'APOIO-DESPESAS'!$A$3:$N$962,3,FALSE)),"")</f>
        <v/>
      </c>
      <c r="C2065" s="223" t="str">
        <f>IFERROR(IF(VLOOKUP($O2065,'APOIO-DESPESAS'!$A$3:$N$962,4,FALSE)="","",VLOOKUP($O2065,'APOIO-DESPESAS'!$A$3:$N$962,4,FALSE)),"")</f>
        <v/>
      </c>
      <c r="D2065" s="223" t="str">
        <f>IFERROR(IF(VLOOKUP($O2065,'APOIO-DESPESAS'!$A$3:$N$962,5,FALSE)="","",VLOOKUP($O2065,'APOIO-DESPESAS'!$A$3:$N$962,5,FALSE)),"")</f>
        <v/>
      </c>
      <c r="E2065" s="223" t="str">
        <f>IFERROR(IF(VLOOKUP($O2065,'APOIO-DESPESAS'!$A$3:$N$962,6,FALSE)="","",VLOOKUP($O2065,'APOIO-DESPESAS'!$A$3:$N$962,6,FALSE)),"")</f>
        <v/>
      </c>
      <c r="F2065" s="223" t="str">
        <f>IFERROR(IF(VLOOKUP($O2065,'APOIO-DESPESAS'!$A$3:$N$962,7,FALSE)="","",VLOOKUP($O2065,'APOIO-DESPESAS'!$A$3:$N$962,7,FALSE)),"")</f>
        <v/>
      </c>
      <c r="G2065" s="223" t="str">
        <f>IFERROR(IF(VLOOKUP($O2065,'APOIO-DESPESAS'!$A$3:$N$962,8,FALSE)="","",VLOOKUP($O2065,'APOIO-DESPESAS'!$A$3:$N$962,8,FALSE)),"")</f>
        <v/>
      </c>
      <c r="H2065" s="223" t="str">
        <f>IFERROR(IF(VLOOKUP($O2065,'APOIO-DESPESAS'!$A$3:$N$962,9,FALSE)="","",VLOOKUP($O2065,'APOIO-DESPESAS'!$A$3:$N$962,9,FALSE)),"")</f>
        <v/>
      </c>
      <c r="I2065" s="223" t="str">
        <f>IFERROR(IF(VLOOKUP($O2065,'APOIO-DESPESAS'!$A$3:$N$962,10,FALSE)="","",VLOOKUP($O2065,'APOIO-DESPESAS'!$A$3:$N$962,10,FALSE)),"")</f>
        <v/>
      </c>
      <c r="J2065" s="223" t="str">
        <f>IFERROR(IF(VLOOKUP($O2065,'APOIO-DESPESAS'!$A$3:$N$962,11,FALSE)="","",VLOOKUP($O2065,'APOIO-DESPESAS'!$A$3:$N$962,11,FALSE)),"")</f>
        <v/>
      </c>
      <c r="K2065" s="223" t="str">
        <f>IFERROR(IF(VLOOKUP($O2065,'APOIO-DESPESAS'!$A$3:$N$962,12,FALSE)="","",VLOOKUP($O2065,'APOIO-DESPESAS'!$A$3:$N$962,12,FALSE)),"")</f>
        <v/>
      </c>
      <c r="L2065" s="223" t="str">
        <f>IFERROR(IF(VLOOKUP($O2065,'APOIO-DESPESAS'!$A$3:$N$962,13,FALSE)="","",VLOOKUP($O2065,'APOIO-DESPESAS'!$A$3:$N$962,13,FALSE)),"")</f>
        <v/>
      </c>
      <c r="M2065" s="223" t="str">
        <f>IFERROR(IF(VLOOKUP($O2065,'APOIO-DESPESAS'!$A$3:$N$962,14,FALSE)="","",VLOOKUP($O2065,'APOIO-DESPESAS'!$A$3:$N$962,14,FALSE)),"")</f>
        <v/>
      </c>
      <c r="O2065" s="223">
        <f t="shared" si="32"/>
        <v>2063</v>
      </c>
    </row>
    <row r="2066" spans="1:15" x14ac:dyDescent="0.25">
      <c r="A2066" s="223" t="str">
        <f>IFERROR(IF(VLOOKUP($O2066,'APOIO-DESPESAS'!$A$3:$N$962,2,FALSE)="","",VLOOKUP($O2066,'APOIO-DESPESAS'!$A$3:$N$962,2,FALSE)),"")</f>
        <v/>
      </c>
      <c r="B2066" s="223" t="str">
        <f>IFERROR(IF(VLOOKUP($O2066,'APOIO-DESPESAS'!$A$3:$N$962,3,FALSE)="","",VLOOKUP($O2066,'APOIO-DESPESAS'!$A$3:$N$962,3,FALSE)),"")</f>
        <v/>
      </c>
      <c r="C2066" s="223" t="str">
        <f>IFERROR(IF(VLOOKUP($O2066,'APOIO-DESPESAS'!$A$3:$N$962,4,FALSE)="","",VLOOKUP($O2066,'APOIO-DESPESAS'!$A$3:$N$962,4,FALSE)),"")</f>
        <v/>
      </c>
      <c r="D2066" s="223" t="str">
        <f>IFERROR(IF(VLOOKUP($O2066,'APOIO-DESPESAS'!$A$3:$N$962,5,FALSE)="","",VLOOKUP($O2066,'APOIO-DESPESAS'!$A$3:$N$962,5,FALSE)),"")</f>
        <v/>
      </c>
      <c r="E2066" s="223" t="str">
        <f>IFERROR(IF(VLOOKUP($O2066,'APOIO-DESPESAS'!$A$3:$N$962,6,FALSE)="","",VLOOKUP($O2066,'APOIO-DESPESAS'!$A$3:$N$962,6,FALSE)),"")</f>
        <v/>
      </c>
      <c r="F2066" s="223" t="str">
        <f>IFERROR(IF(VLOOKUP($O2066,'APOIO-DESPESAS'!$A$3:$N$962,7,FALSE)="","",VLOOKUP($O2066,'APOIO-DESPESAS'!$A$3:$N$962,7,FALSE)),"")</f>
        <v/>
      </c>
      <c r="G2066" s="223" t="str">
        <f>IFERROR(IF(VLOOKUP($O2066,'APOIO-DESPESAS'!$A$3:$N$962,8,FALSE)="","",VLOOKUP($O2066,'APOIO-DESPESAS'!$A$3:$N$962,8,FALSE)),"")</f>
        <v/>
      </c>
      <c r="H2066" s="223" t="str">
        <f>IFERROR(IF(VLOOKUP($O2066,'APOIO-DESPESAS'!$A$3:$N$962,9,FALSE)="","",VLOOKUP($O2066,'APOIO-DESPESAS'!$A$3:$N$962,9,FALSE)),"")</f>
        <v/>
      </c>
      <c r="I2066" s="223" t="str">
        <f>IFERROR(IF(VLOOKUP($O2066,'APOIO-DESPESAS'!$A$3:$N$962,10,FALSE)="","",VLOOKUP($O2066,'APOIO-DESPESAS'!$A$3:$N$962,10,FALSE)),"")</f>
        <v/>
      </c>
      <c r="J2066" s="223" t="str">
        <f>IFERROR(IF(VLOOKUP($O2066,'APOIO-DESPESAS'!$A$3:$N$962,11,FALSE)="","",VLOOKUP($O2066,'APOIO-DESPESAS'!$A$3:$N$962,11,FALSE)),"")</f>
        <v/>
      </c>
      <c r="K2066" s="223" t="str">
        <f>IFERROR(IF(VLOOKUP($O2066,'APOIO-DESPESAS'!$A$3:$N$962,12,FALSE)="","",VLOOKUP($O2066,'APOIO-DESPESAS'!$A$3:$N$962,12,FALSE)),"")</f>
        <v/>
      </c>
      <c r="L2066" s="223" t="str">
        <f>IFERROR(IF(VLOOKUP($O2066,'APOIO-DESPESAS'!$A$3:$N$962,13,FALSE)="","",VLOOKUP($O2066,'APOIO-DESPESAS'!$A$3:$N$962,13,FALSE)),"")</f>
        <v/>
      </c>
      <c r="M2066" s="223" t="str">
        <f>IFERROR(IF(VLOOKUP($O2066,'APOIO-DESPESAS'!$A$3:$N$962,14,FALSE)="","",VLOOKUP($O2066,'APOIO-DESPESAS'!$A$3:$N$962,14,FALSE)),"")</f>
        <v/>
      </c>
      <c r="O2066" s="223">
        <f t="shared" si="32"/>
        <v>2064</v>
      </c>
    </row>
    <row r="2067" spans="1:15" x14ac:dyDescent="0.25">
      <c r="A2067" s="223" t="str">
        <f>IFERROR(IF(VLOOKUP($O2067,'APOIO-DESPESAS'!$A$3:$N$962,2,FALSE)="","",VLOOKUP($O2067,'APOIO-DESPESAS'!$A$3:$N$962,2,FALSE)),"")</f>
        <v/>
      </c>
      <c r="B2067" s="223" t="str">
        <f>IFERROR(IF(VLOOKUP($O2067,'APOIO-DESPESAS'!$A$3:$N$962,3,FALSE)="","",VLOOKUP($O2067,'APOIO-DESPESAS'!$A$3:$N$962,3,FALSE)),"")</f>
        <v/>
      </c>
      <c r="C2067" s="223" t="str">
        <f>IFERROR(IF(VLOOKUP($O2067,'APOIO-DESPESAS'!$A$3:$N$962,4,FALSE)="","",VLOOKUP($O2067,'APOIO-DESPESAS'!$A$3:$N$962,4,FALSE)),"")</f>
        <v/>
      </c>
      <c r="D2067" s="223" t="str">
        <f>IFERROR(IF(VLOOKUP($O2067,'APOIO-DESPESAS'!$A$3:$N$962,5,FALSE)="","",VLOOKUP($O2067,'APOIO-DESPESAS'!$A$3:$N$962,5,FALSE)),"")</f>
        <v/>
      </c>
      <c r="E2067" s="223" t="str">
        <f>IFERROR(IF(VLOOKUP($O2067,'APOIO-DESPESAS'!$A$3:$N$962,6,FALSE)="","",VLOOKUP($O2067,'APOIO-DESPESAS'!$A$3:$N$962,6,FALSE)),"")</f>
        <v/>
      </c>
      <c r="F2067" s="223" t="str">
        <f>IFERROR(IF(VLOOKUP($O2067,'APOIO-DESPESAS'!$A$3:$N$962,7,FALSE)="","",VLOOKUP($O2067,'APOIO-DESPESAS'!$A$3:$N$962,7,FALSE)),"")</f>
        <v/>
      </c>
      <c r="G2067" s="223" t="str">
        <f>IFERROR(IF(VLOOKUP($O2067,'APOIO-DESPESAS'!$A$3:$N$962,8,FALSE)="","",VLOOKUP($O2067,'APOIO-DESPESAS'!$A$3:$N$962,8,FALSE)),"")</f>
        <v/>
      </c>
      <c r="H2067" s="223" t="str">
        <f>IFERROR(IF(VLOOKUP($O2067,'APOIO-DESPESAS'!$A$3:$N$962,9,FALSE)="","",VLOOKUP($O2067,'APOIO-DESPESAS'!$A$3:$N$962,9,FALSE)),"")</f>
        <v/>
      </c>
      <c r="I2067" s="223" t="str">
        <f>IFERROR(IF(VLOOKUP($O2067,'APOIO-DESPESAS'!$A$3:$N$962,10,FALSE)="","",VLOOKUP($O2067,'APOIO-DESPESAS'!$A$3:$N$962,10,FALSE)),"")</f>
        <v/>
      </c>
      <c r="J2067" s="223" t="str">
        <f>IFERROR(IF(VLOOKUP($O2067,'APOIO-DESPESAS'!$A$3:$N$962,11,FALSE)="","",VLOOKUP($O2067,'APOIO-DESPESAS'!$A$3:$N$962,11,FALSE)),"")</f>
        <v/>
      </c>
      <c r="K2067" s="223" t="str">
        <f>IFERROR(IF(VLOOKUP($O2067,'APOIO-DESPESAS'!$A$3:$N$962,12,FALSE)="","",VLOOKUP($O2067,'APOIO-DESPESAS'!$A$3:$N$962,12,FALSE)),"")</f>
        <v/>
      </c>
      <c r="L2067" s="223" t="str">
        <f>IFERROR(IF(VLOOKUP($O2067,'APOIO-DESPESAS'!$A$3:$N$962,13,FALSE)="","",VLOOKUP($O2067,'APOIO-DESPESAS'!$A$3:$N$962,13,FALSE)),"")</f>
        <v/>
      </c>
      <c r="M2067" s="223" t="str">
        <f>IFERROR(IF(VLOOKUP($O2067,'APOIO-DESPESAS'!$A$3:$N$962,14,FALSE)="","",VLOOKUP($O2067,'APOIO-DESPESAS'!$A$3:$N$962,14,FALSE)),"")</f>
        <v/>
      </c>
      <c r="O2067" s="223">
        <f t="shared" si="32"/>
        <v>2065</v>
      </c>
    </row>
    <row r="2068" spans="1:15" x14ac:dyDescent="0.25">
      <c r="A2068" s="223" t="str">
        <f>IFERROR(IF(VLOOKUP($O2068,'APOIO-DESPESAS'!$A$3:$N$962,2,FALSE)="","",VLOOKUP($O2068,'APOIO-DESPESAS'!$A$3:$N$962,2,FALSE)),"")</f>
        <v/>
      </c>
      <c r="B2068" s="223" t="str">
        <f>IFERROR(IF(VLOOKUP($O2068,'APOIO-DESPESAS'!$A$3:$N$962,3,FALSE)="","",VLOOKUP($O2068,'APOIO-DESPESAS'!$A$3:$N$962,3,FALSE)),"")</f>
        <v/>
      </c>
      <c r="C2068" s="223" t="str">
        <f>IFERROR(IF(VLOOKUP($O2068,'APOIO-DESPESAS'!$A$3:$N$962,4,FALSE)="","",VLOOKUP($O2068,'APOIO-DESPESAS'!$A$3:$N$962,4,FALSE)),"")</f>
        <v/>
      </c>
      <c r="D2068" s="223" t="str">
        <f>IFERROR(IF(VLOOKUP($O2068,'APOIO-DESPESAS'!$A$3:$N$962,5,FALSE)="","",VLOOKUP($O2068,'APOIO-DESPESAS'!$A$3:$N$962,5,FALSE)),"")</f>
        <v/>
      </c>
      <c r="E2068" s="223" t="str">
        <f>IFERROR(IF(VLOOKUP($O2068,'APOIO-DESPESAS'!$A$3:$N$962,6,FALSE)="","",VLOOKUP($O2068,'APOIO-DESPESAS'!$A$3:$N$962,6,FALSE)),"")</f>
        <v/>
      </c>
      <c r="F2068" s="223" t="str">
        <f>IFERROR(IF(VLOOKUP($O2068,'APOIO-DESPESAS'!$A$3:$N$962,7,FALSE)="","",VLOOKUP($O2068,'APOIO-DESPESAS'!$A$3:$N$962,7,FALSE)),"")</f>
        <v/>
      </c>
      <c r="G2068" s="223" t="str">
        <f>IFERROR(IF(VLOOKUP($O2068,'APOIO-DESPESAS'!$A$3:$N$962,8,FALSE)="","",VLOOKUP($O2068,'APOIO-DESPESAS'!$A$3:$N$962,8,FALSE)),"")</f>
        <v/>
      </c>
      <c r="H2068" s="223" t="str">
        <f>IFERROR(IF(VLOOKUP($O2068,'APOIO-DESPESAS'!$A$3:$N$962,9,FALSE)="","",VLOOKUP($O2068,'APOIO-DESPESAS'!$A$3:$N$962,9,FALSE)),"")</f>
        <v/>
      </c>
      <c r="I2068" s="223" t="str">
        <f>IFERROR(IF(VLOOKUP($O2068,'APOIO-DESPESAS'!$A$3:$N$962,10,FALSE)="","",VLOOKUP($O2068,'APOIO-DESPESAS'!$A$3:$N$962,10,FALSE)),"")</f>
        <v/>
      </c>
      <c r="J2068" s="223" t="str">
        <f>IFERROR(IF(VLOOKUP($O2068,'APOIO-DESPESAS'!$A$3:$N$962,11,FALSE)="","",VLOOKUP($O2068,'APOIO-DESPESAS'!$A$3:$N$962,11,FALSE)),"")</f>
        <v/>
      </c>
      <c r="K2068" s="223" t="str">
        <f>IFERROR(IF(VLOOKUP($O2068,'APOIO-DESPESAS'!$A$3:$N$962,12,FALSE)="","",VLOOKUP($O2068,'APOIO-DESPESAS'!$A$3:$N$962,12,FALSE)),"")</f>
        <v/>
      </c>
      <c r="L2068" s="223" t="str">
        <f>IFERROR(IF(VLOOKUP($O2068,'APOIO-DESPESAS'!$A$3:$N$962,13,FALSE)="","",VLOOKUP($O2068,'APOIO-DESPESAS'!$A$3:$N$962,13,FALSE)),"")</f>
        <v/>
      </c>
      <c r="M2068" s="223" t="str">
        <f>IFERROR(IF(VLOOKUP($O2068,'APOIO-DESPESAS'!$A$3:$N$962,14,FALSE)="","",VLOOKUP($O2068,'APOIO-DESPESAS'!$A$3:$N$962,14,FALSE)),"")</f>
        <v/>
      </c>
      <c r="O2068" s="223">
        <f t="shared" si="32"/>
        <v>2066</v>
      </c>
    </row>
    <row r="2069" spans="1:15" x14ac:dyDescent="0.25">
      <c r="A2069" s="223" t="str">
        <f>IFERROR(IF(VLOOKUP($O2069,'APOIO-DESPESAS'!$A$3:$N$962,2,FALSE)="","",VLOOKUP($O2069,'APOIO-DESPESAS'!$A$3:$N$962,2,FALSE)),"")</f>
        <v/>
      </c>
      <c r="B2069" s="223" t="str">
        <f>IFERROR(IF(VLOOKUP($O2069,'APOIO-DESPESAS'!$A$3:$N$962,3,FALSE)="","",VLOOKUP($O2069,'APOIO-DESPESAS'!$A$3:$N$962,3,FALSE)),"")</f>
        <v/>
      </c>
      <c r="C2069" s="223" t="str">
        <f>IFERROR(IF(VLOOKUP($O2069,'APOIO-DESPESAS'!$A$3:$N$962,4,FALSE)="","",VLOOKUP($O2069,'APOIO-DESPESAS'!$A$3:$N$962,4,FALSE)),"")</f>
        <v/>
      </c>
      <c r="D2069" s="223" t="str">
        <f>IFERROR(IF(VLOOKUP($O2069,'APOIO-DESPESAS'!$A$3:$N$962,5,FALSE)="","",VLOOKUP($O2069,'APOIO-DESPESAS'!$A$3:$N$962,5,FALSE)),"")</f>
        <v/>
      </c>
      <c r="E2069" s="223" t="str">
        <f>IFERROR(IF(VLOOKUP($O2069,'APOIO-DESPESAS'!$A$3:$N$962,6,FALSE)="","",VLOOKUP($O2069,'APOIO-DESPESAS'!$A$3:$N$962,6,FALSE)),"")</f>
        <v/>
      </c>
      <c r="F2069" s="223" t="str">
        <f>IFERROR(IF(VLOOKUP($O2069,'APOIO-DESPESAS'!$A$3:$N$962,7,FALSE)="","",VLOOKUP($O2069,'APOIO-DESPESAS'!$A$3:$N$962,7,FALSE)),"")</f>
        <v/>
      </c>
      <c r="G2069" s="223" t="str">
        <f>IFERROR(IF(VLOOKUP($O2069,'APOIO-DESPESAS'!$A$3:$N$962,8,FALSE)="","",VLOOKUP($O2069,'APOIO-DESPESAS'!$A$3:$N$962,8,FALSE)),"")</f>
        <v/>
      </c>
      <c r="H2069" s="223" t="str">
        <f>IFERROR(IF(VLOOKUP($O2069,'APOIO-DESPESAS'!$A$3:$N$962,9,FALSE)="","",VLOOKUP($O2069,'APOIO-DESPESAS'!$A$3:$N$962,9,FALSE)),"")</f>
        <v/>
      </c>
      <c r="I2069" s="223" t="str">
        <f>IFERROR(IF(VLOOKUP($O2069,'APOIO-DESPESAS'!$A$3:$N$962,10,FALSE)="","",VLOOKUP($O2069,'APOIO-DESPESAS'!$A$3:$N$962,10,FALSE)),"")</f>
        <v/>
      </c>
      <c r="J2069" s="223" t="str">
        <f>IFERROR(IF(VLOOKUP($O2069,'APOIO-DESPESAS'!$A$3:$N$962,11,FALSE)="","",VLOOKUP($O2069,'APOIO-DESPESAS'!$A$3:$N$962,11,FALSE)),"")</f>
        <v/>
      </c>
      <c r="K2069" s="223" t="str">
        <f>IFERROR(IF(VLOOKUP($O2069,'APOIO-DESPESAS'!$A$3:$N$962,12,FALSE)="","",VLOOKUP($O2069,'APOIO-DESPESAS'!$A$3:$N$962,12,FALSE)),"")</f>
        <v/>
      </c>
      <c r="L2069" s="223" t="str">
        <f>IFERROR(IF(VLOOKUP($O2069,'APOIO-DESPESAS'!$A$3:$N$962,13,FALSE)="","",VLOOKUP($O2069,'APOIO-DESPESAS'!$A$3:$N$962,13,FALSE)),"")</f>
        <v/>
      </c>
      <c r="M2069" s="223" t="str">
        <f>IFERROR(IF(VLOOKUP($O2069,'APOIO-DESPESAS'!$A$3:$N$962,14,FALSE)="","",VLOOKUP($O2069,'APOIO-DESPESAS'!$A$3:$N$962,14,FALSE)),"")</f>
        <v/>
      </c>
      <c r="O2069" s="223">
        <f t="shared" si="32"/>
        <v>2067</v>
      </c>
    </row>
    <row r="2070" spans="1:15" x14ac:dyDescent="0.25">
      <c r="A2070" s="223" t="str">
        <f>IFERROR(IF(VLOOKUP($O2070,'APOIO-DESPESAS'!$A$3:$N$962,2,FALSE)="","",VLOOKUP($O2070,'APOIO-DESPESAS'!$A$3:$N$962,2,FALSE)),"")</f>
        <v/>
      </c>
      <c r="B2070" s="223" t="str">
        <f>IFERROR(IF(VLOOKUP($O2070,'APOIO-DESPESAS'!$A$3:$N$962,3,FALSE)="","",VLOOKUP($O2070,'APOIO-DESPESAS'!$A$3:$N$962,3,FALSE)),"")</f>
        <v/>
      </c>
      <c r="C2070" s="223" t="str">
        <f>IFERROR(IF(VLOOKUP($O2070,'APOIO-DESPESAS'!$A$3:$N$962,4,FALSE)="","",VLOOKUP($O2070,'APOIO-DESPESAS'!$A$3:$N$962,4,FALSE)),"")</f>
        <v/>
      </c>
      <c r="D2070" s="223" t="str">
        <f>IFERROR(IF(VLOOKUP($O2070,'APOIO-DESPESAS'!$A$3:$N$962,5,FALSE)="","",VLOOKUP($O2070,'APOIO-DESPESAS'!$A$3:$N$962,5,FALSE)),"")</f>
        <v/>
      </c>
      <c r="E2070" s="223" t="str">
        <f>IFERROR(IF(VLOOKUP($O2070,'APOIO-DESPESAS'!$A$3:$N$962,6,FALSE)="","",VLOOKUP($O2070,'APOIO-DESPESAS'!$A$3:$N$962,6,FALSE)),"")</f>
        <v/>
      </c>
      <c r="F2070" s="223" t="str">
        <f>IFERROR(IF(VLOOKUP($O2070,'APOIO-DESPESAS'!$A$3:$N$962,7,FALSE)="","",VLOOKUP($O2070,'APOIO-DESPESAS'!$A$3:$N$962,7,FALSE)),"")</f>
        <v/>
      </c>
      <c r="G2070" s="223" t="str">
        <f>IFERROR(IF(VLOOKUP($O2070,'APOIO-DESPESAS'!$A$3:$N$962,8,FALSE)="","",VLOOKUP($O2070,'APOIO-DESPESAS'!$A$3:$N$962,8,FALSE)),"")</f>
        <v/>
      </c>
      <c r="H2070" s="223" t="str">
        <f>IFERROR(IF(VLOOKUP($O2070,'APOIO-DESPESAS'!$A$3:$N$962,9,FALSE)="","",VLOOKUP($O2070,'APOIO-DESPESAS'!$A$3:$N$962,9,FALSE)),"")</f>
        <v/>
      </c>
      <c r="I2070" s="223" t="str">
        <f>IFERROR(IF(VLOOKUP($O2070,'APOIO-DESPESAS'!$A$3:$N$962,10,FALSE)="","",VLOOKUP($O2070,'APOIO-DESPESAS'!$A$3:$N$962,10,FALSE)),"")</f>
        <v/>
      </c>
      <c r="J2070" s="223" t="str">
        <f>IFERROR(IF(VLOOKUP($O2070,'APOIO-DESPESAS'!$A$3:$N$962,11,FALSE)="","",VLOOKUP($O2070,'APOIO-DESPESAS'!$A$3:$N$962,11,FALSE)),"")</f>
        <v/>
      </c>
      <c r="K2070" s="223" t="str">
        <f>IFERROR(IF(VLOOKUP($O2070,'APOIO-DESPESAS'!$A$3:$N$962,12,FALSE)="","",VLOOKUP($O2070,'APOIO-DESPESAS'!$A$3:$N$962,12,FALSE)),"")</f>
        <v/>
      </c>
      <c r="L2070" s="223" t="str">
        <f>IFERROR(IF(VLOOKUP($O2070,'APOIO-DESPESAS'!$A$3:$N$962,13,FALSE)="","",VLOOKUP($O2070,'APOIO-DESPESAS'!$A$3:$N$962,13,FALSE)),"")</f>
        <v/>
      </c>
      <c r="M2070" s="223" t="str">
        <f>IFERROR(IF(VLOOKUP($O2070,'APOIO-DESPESAS'!$A$3:$N$962,14,FALSE)="","",VLOOKUP($O2070,'APOIO-DESPESAS'!$A$3:$N$962,14,FALSE)),"")</f>
        <v/>
      </c>
      <c r="O2070" s="223">
        <f t="shared" si="32"/>
        <v>2068</v>
      </c>
    </row>
    <row r="2071" spans="1:15" x14ac:dyDescent="0.25">
      <c r="A2071" s="223" t="str">
        <f>IFERROR(IF(VLOOKUP($O2071,'APOIO-DESPESAS'!$A$3:$N$962,2,FALSE)="","",VLOOKUP($O2071,'APOIO-DESPESAS'!$A$3:$N$962,2,FALSE)),"")</f>
        <v/>
      </c>
      <c r="B2071" s="223" t="str">
        <f>IFERROR(IF(VLOOKUP($O2071,'APOIO-DESPESAS'!$A$3:$N$962,3,FALSE)="","",VLOOKUP($O2071,'APOIO-DESPESAS'!$A$3:$N$962,3,FALSE)),"")</f>
        <v/>
      </c>
      <c r="C2071" s="223" t="str">
        <f>IFERROR(IF(VLOOKUP($O2071,'APOIO-DESPESAS'!$A$3:$N$962,4,FALSE)="","",VLOOKUP($O2071,'APOIO-DESPESAS'!$A$3:$N$962,4,FALSE)),"")</f>
        <v/>
      </c>
      <c r="D2071" s="223" t="str">
        <f>IFERROR(IF(VLOOKUP($O2071,'APOIO-DESPESAS'!$A$3:$N$962,5,FALSE)="","",VLOOKUP($O2071,'APOIO-DESPESAS'!$A$3:$N$962,5,FALSE)),"")</f>
        <v/>
      </c>
      <c r="E2071" s="223" t="str">
        <f>IFERROR(IF(VLOOKUP($O2071,'APOIO-DESPESAS'!$A$3:$N$962,6,FALSE)="","",VLOOKUP($O2071,'APOIO-DESPESAS'!$A$3:$N$962,6,FALSE)),"")</f>
        <v/>
      </c>
      <c r="F2071" s="223" t="str">
        <f>IFERROR(IF(VLOOKUP($O2071,'APOIO-DESPESAS'!$A$3:$N$962,7,FALSE)="","",VLOOKUP($O2071,'APOIO-DESPESAS'!$A$3:$N$962,7,FALSE)),"")</f>
        <v/>
      </c>
      <c r="G2071" s="223" t="str">
        <f>IFERROR(IF(VLOOKUP($O2071,'APOIO-DESPESAS'!$A$3:$N$962,8,FALSE)="","",VLOOKUP($O2071,'APOIO-DESPESAS'!$A$3:$N$962,8,FALSE)),"")</f>
        <v/>
      </c>
      <c r="H2071" s="223" t="str">
        <f>IFERROR(IF(VLOOKUP($O2071,'APOIO-DESPESAS'!$A$3:$N$962,9,FALSE)="","",VLOOKUP($O2071,'APOIO-DESPESAS'!$A$3:$N$962,9,FALSE)),"")</f>
        <v/>
      </c>
      <c r="I2071" s="223" t="str">
        <f>IFERROR(IF(VLOOKUP($O2071,'APOIO-DESPESAS'!$A$3:$N$962,10,FALSE)="","",VLOOKUP($O2071,'APOIO-DESPESAS'!$A$3:$N$962,10,FALSE)),"")</f>
        <v/>
      </c>
      <c r="J2071" s="223" t="str">
        <f>IFERROR(IF(VLOOKUP($O2071,'APOIO-DESPESAS'!$A$3:$N$962,11,FALSE)="","",VLOOKUP($O2071,'APOIO-DESPESAS'!$A$3:$N$962,11,FALSE)),"")</f>
        <v/>
      </c>
      <c r="K2071" s="223" t="str">
        <f>IFERROR(IF(VLOOKUP($O2071,'APOIO-DESPESAS'!$A$3:$N$962,12,FALSE)="","",VLOOKUP($O2071,'APOIO-DESPESAS'!$A$3:$N$962,12,FALSE)),"")</f>
        <v/>
      </c>
      <c r="L2071" s="223" t="str">
        <f>IFERROR(IF(VLOOKUP($O2071,'APOIO-DESPESAS'!$A$3:$N$962,13,FALSE)="","",VLOOKUP($O2071,'APOIO-DESPESAS'!$A$3:$N$962,13,FALSE)),"")</f>
        <v/>
      </c>
      <c r="M2071" s="223" t="str">
        <f>IFERROR(IF(VLOOKUP($O2071,'APOIO-DESPESAS'!$A$3:$N$962,14,FALSE)="","",VLOOKUP($O2071,'APOIO-DESPESAS'!$A$3:$N$962,14,FALSE)),"")</f>
        <v/>
      </c>
      <c r="O2071" s="223">
        <f t="shared" si="32"/>
        <v>2069</v>
      </c>
    </row>
    <row r="2072" spans="1:15" x14ac:dyDescent="0.25">
      <c r="A2072" s="223" t="str">
        <f>IFERROR(IF(VLOOKUP($O2072,'APOIO-DESPESAS'!$A$3:$N$962,2,FALSE)="","",VLOOKUP($O2072,'APOIO-DESPESAS'!$A$3:$N$962,2,FALSE)),"")</f>
        <v/>
      </c>
      <c r="B2072" s="223" t="str">
        <f>IFERROR(IF(VLOOKUP($O2072,'APOIO-DESPESAS'!$A$3:$N$962,3,FALSE)="","",VLOOKUP($O2072,'APOIO-DESPESAS'!$A$3:$N$962,3,FALSE)),"")</f>
        <v/>
      </c>
      <c r="C2072" s="223" t="str">
        <f>IFERROR(IF(VLOOKUP($O2072,'APOIO-DESPESAS'!$A$3:$N$962,4,FALSE)="","",VLOOKUP($O2072,'APOIO-DESPESAS'!$A$3:$N$962,4,FALSE)),"")</f>
        <v/>
      </c>
      <c r="D2072" s="223" t="str">
        <f>IFERROR(IF(VLOOKUP($O2072,'APOIO-DESPESAS'!$A$3:$N$962,5,FALSE)="","",VLOOKUP($O2072,'APOIO-DESPESAS'!$A$3:$N$962,5,FALSE)),"")</f>
        <v/>
      </c>
      <c r="E2072" s="223" t="str">
        <f>IFERROR(IF(VLOOKUP($O2072,'APOIO-DESPESAS'!$A$3:$N$962,6,FALSE)="","",VLOOKUP($O2072,'APOIO-DESPESAS'!$A$3:$N$962,6,FALSE)),"")</f>
        <v/>
      </c>
      <c r="F2072" s="223" t="str">
        <f>IFERROR(IF(VLOOKUP($O2072,'APOIO-DESPESAS'!$A$3:$N$962,7,FALSE)="","",VLOOKUP($O2072,'APOIO-DESPESAS'!$A$3:$N$962,7,FALSE)),"")</f>
        <v/>
      </c>
      <c r="G2072" s="223" t="str">
        <f>IFERROR(IF(VLOOKUP($O2072,'APOIO-DESPESAS'!$A$3:$N$962,8,FALSE)="","",VLOOKUP($O2072,'APOIO-DESPESAS'!$A$3:$N$962,8,FALSE)),"")</f>
        <v/>
      </c>
      <c r="H2072" s="223" t="str">
        <f>IFERROR(IF(VLOOKUP($O2072,'APOIO-DESPESAS'!$A$3:$N$962,9,FALSE)="","",VLOOKUP($O2072,'APOIO-DESPESAS'!$A$3:$N$962,9,FALSE)),"")</f>
        <v/>
      </c>
      <c r="I2072" s="223" t="str">
        <f>IFERROR(IF(VLOOKUP($O2072,'APOIO-DESPESAS'!$A$3:$N$962,10,FALSE)="","",VLOOKUP($O2072,'APOIO-DESPESAS'!$A$3:$N$962,10,FALSE)),"")</f>
        <v/>
      </c>
      <c r="J2072" s="223" t="str">
        <f>IFERROR(IF(VLOOKUP($O2072,'APOIO-DESPESAS'!$A$3:$N$962,11,FALSE)="","",VLOOKUP($O2072,'APOIO-DESPESAS'!$A$3:$N$962,11,FALSE)),"")</f>
        <v/>
      </c>
      <c r="K2072" s="223" t="str">
        <f>IFERROR(IF(VLOOKUP($O2072,'APOIO-DESPESAS'!$A$3:$N$962,12,FALSE)="","",VLOOKUP($O2072,'APOIO-DESPESAS'!$A$3:$N$962,12,FALSE)),"")</f>
        <v/>
      </c>
      <c r="L2072" s="223" t="str">
        <f>IFERROR(IF(VLOOKUP($O2072,'APOIO-DESPESAS'!$A$3:$N$962,13,FALSE)="","",VLOOKUP($O2072,'APOIO-DESPESAS'!$A$3:$N$962,13,FALSE)),"")</f>
        <v/>
      </c>
      <c r="M2072" s="223" t="str">
        <f>IFERROR(IF(VLOOKUP($O2072,'APOIO-DESPESAS'!$A$3:$N$962,14,FALSE)="","",VLOOKUP($O2072,'APOIO-DESPESAS'!$A$3:$N$962,14,FALSE)),"")</f>
        <v/>
      </c>
      <c r="O2072" s="223">
        <f t="shared" si="32"/>
        <v>2070</v>
      </c>
    </row>
    <row r="2073" spans="1:15" x14ac:dyDescent="0.25">
      <c r="A2073" s="223" t="str">
        <f>IFERROR(IF(VLOOKUP($O2073,'APOIO-DESPESAS'!$A$3:$N$962,2,FALSE)="","",VLOOKUP($O2073,'APOIO-DESPESAS'!$A$3:$N$962,2,FALSE)),"")</f>
        <v/>
      </c>
      <c r="B2073" s="223" t="str">
        <f>IFERROR(IF(VLOOKUP($O2073,'APOIO-DESPESAS'!$A$3:$N$962,3,FALSE)="","",VLOOKUP($O2073,'APOIO-DESPESAS'!$A$3:$N$962,3,FALSE)),"")</f>
        <v/>
      </c>
      <c r="C2073" s="223" t="str">
        <f>IFERROR(IF(VLOOKUP($O2073,'APOIO-DESPESAS'!$A$3:$N$962,4,FALSE)="","",VLOOKUP($O2073,'APOIO-DESPESAS'!$A$3:$N$962,4,FALSE)),"")</f>
        <v/>
      </c>
      <c r="D2073" s="223" t="str">
        <f>IFERROR(IF(VLOOKUP($O2073,'APOIO-DESPESAS'!$A$3:$N$962,5,FALSE)="","",VLOOKUP($O2073,'APOIO-DESPESAS'!$A$3:$N$962,5,FALSE)),"")</f>
        <v/>
      </c>
      <c r="E2073" s="223" t="str">
        <f>IFERROR(IF(VLOOKUP($O2073,'APOIO-DESPESAS'!$A$3:$N$962,6,FALSE)="","",VLOOKUP($O2073,'APOIO-DESPESAS'!$A$3:$N$962,6,FALSE)),"")</f>
        <v/>
      </c>
      <c r="F2073" s="223" t="str">
        <f>IFERROR(IF(VLOOKUP($O2073,'APOIO-DESPESAS'!$A$3:$N$962,7,FALSE)="","",VLOOKUP($O2073,'APOIO-DESPESAS'!$A$3:$N$962,7,FALSE)),"")</f>
        <v/>
      </c>
      <c r="G2073" s="223" t="str">
        <f>IFERROR(IF(VLOOKUP($O2073,'APOIO-DESPESAS'!$A$3:$N$962,8,FALSE)="","",VLOOKUP($O2073,'APOIO-DESPESAS'!$A$3:$N$962,8,FALSE)),"")</f>
        <v/>
      </c>
      <c r="H2073" s="223" t="str">
        <f>IFERROR(IF(VLOOKUP($O2073,'APOIO-DESPESAS'!$A$3:$N$962,9,FALSE)="","",VLOOKUP($O2073,'APOIO-DESPESAS'!$A$3:$N$962,9,FALSE)),"")</f>
        <v/>
      </c>
      <c r="I2073" s="223" t="str">
        <f>IFERROR(IF(VLOOKUP($O2073,'APOIO-DESPESAS'!$A$3:$N$962,10,FALSE)="","",VLOOKUP($O2073,'APOIO-DESPESAS'!$A$3:$N$962,10,FALSE)),"")</f>
        <v/>
      </c>
      <c r="J2073" s="223" t="str">
        <f>IFERROR(IF(VLOOKUP($O2073,'APOIO-DESPESAS'!$A$3:$N$962,11,FALSE)="","",VLOOKUP($O2073,'APOIO-DESPESAS'!$A$3:$N$962,11,FALSE)),"")</f>
        <v/>
      </c>
      <c r="K2073" s="223" t="str">
        <f>IFERROR(IF(VLOOKUP($O2073,'APOIO-DESPESAS'!$A$3:$N$962,12,FALSE)="","",VLOOKUP($O2073,'APOIO-DESPESAS'!$A$3:$N$962,12,FALSE)),"")</f>
        <v/>
      </c>
      <c r="L2073" s="223" t="str">
        <f>IFERROR(IF(VLOOKUP($O2073,'APOIO-DESPESAS'!$A$3:$N$962,13,FALSE)="","",VLOOKUP($O2073,'APOIO-DESPESAS'!$A$3:$N$962,13,FALSE)),"")</f>
        <v/>
      </c>
      <c r="M2073" s="223" t="str">
        <f>IFERROR(IF(VLOOKUP($O2073,'APOIO-DESPESAS'!$A$3:$N$962,14,FALSE)="","",VLOOKUP($O2073,'APOIO-DESPESAS'!$A$3:$N$962,14,FALSE)),"")</f>
        <v/>
      </c>
      <c r="O2073" s="223">
        <f t="shared" si="32"/>
        <v>2071</v>
      </c>
    </row>
    <row r="2074" spans="1:15" x14ac:dyDescent="0.25">
      <c r="A2074" s="223" t="str">
        <f>IFERROR(IF(VLOOKUP($O2074,'APOIO-DESPESAS'!$A$3:$N$962,2,FALSE)="","",VLOOKUP($O2074,'APOIO-DESPESAS'!$A$3:$N$962,2,FALSE)),"")</f>
        <v/>
      </c>
      <c r="B2074" s="223" t="str">
        <f>IFERROR(IF(VLOOKUP($O2074,'APOIO-DESPESAS'!$A$3:$N$962,3,FALSE)="","",VLOOKUP($O2074,'APOIO-DESPESAS'!$A$3:$N$962,3,FALSE)),"")</f>
        <v/>
      </c>
      <c r="C2074" s="223" t="str">
        <f>IFERROR(IF(VLOOKUP($O2074,'APOIO-DESPESAS'!$A$3:$N$962,4,FALSE)="","",VLOOKUP($O2074,'APOIO-DESPESAS'!$A$3:$N$962,4,FALSE)),"")</f>
        <v/>
      </c>
      <c r="D2074" s="223" t="str">
        <f>IFERROR(IF(VLOOKUP($O2074,'APOIO-DESPESAS'!$A$3:$N$962,5,FALSE)="","",VLOOKUP($O2074,'APOIO-DESPESAS'!$A$3:$N$962,5,FALSE)),"")</f>
        <v/>
      </c>
      <c r="E2074" s="223" t="str">
        <f>IFERROR(IF(VLOOKUP($O2074,'APOIO-DESPESAS'!$A$3:$N$962,6,FALSE)="","",VLOOKUP($O2074,'APOIO-DESPESAS'!$A$3:$N$962,6,FALSE)),"")</f>
        <v/>
      </c>
      <c r="F2074" s="223" t="str">
        <f>IFERROR(IF(VLOOKUP($O2074,'APOIO-DESPESAS'!$A$3:$N$962,7,FALSE)="","",VLOOKUP($O2074,'APOIO-DESPESAS'!$A$3:$N$962,7,FALSE)),"")</f>
        <v/>
      </c>
      <c r="G2074" s="223" t="str">
        <f>IFERROR(IF(VLOOKUP($O2074,'APOIO-DESPESAS'!$A$3:$N$962,8,FALSE)="","",VLOOKUP($O2074,'APOIO-DESPESAS'!$A$3:$N$962,8,FALSE)),"")</f>
        <v/>
      </c>
      <c r="H2074" s="223" t="str">
        <f>IFERROR(IF(VLOOKUP($O2074,'APOIO-DESPESAS'!$A$3:$N$962,9,FALSE)="","",VLOOKUP($O2074,'APOIO-DESPESAS'!$A$3:$N$962,9,FALSE)),"")</f>
        <v/>
      </c>
      <c r="I2074" s="223" t="str">
        <f>IFERROR(IF(VLOOKUP($O2074,'APOIO-DESPESAS'!$A$3:$N$962,10,FALSE)="","",VLOOKUP($O2074,'APOIO-DESPESAS'!$A$3:$N$962,10,FALSE)),"")</f>
        <v/>
      </c>
      <c r="J2074" s="223" t="str">
        <f>IFERROR(IF(VLOOKUP($O2074,'APOIO-DESPESAS'!$A$3:$N$962,11,FALSE)="","",VLOOKUP($O2074,'APOIO-DESPESAS'!$A$3:$N$962,11,FALSE)),"")</f>
        <v/>
      </c>
      <c r="K2074" s="223" t="str">
        <f>IFERROR(IF(VLOOKUP($O2074,'APOIO-DESPESAS'!$A$3:$N$962,12,FALSE)="","",VLOOKUP($O2074,'APOIO-DESPESAS'!$A$3:$N$962,12,FALSE)),"")</f>
        <v/>
      </c>
      <c r="L2074" s="223" t="str">
        <f>IFERROR(IF(VLOOKUP($O2074,'APOIO-DESPESAS'!$A$3:$N$962,13,FALSE)="","",VLOOKUP($O2074,'APOIO-DESPESAS'!$A$3:$N$962,13,FALSE)),"")</f>
        <v/>
      </c>
      <c r="M2074" s="223" t="str">
        <f>IFERROR(IF(VLOOKUP($O2074,'APOIO-DESPESAS'!$A$3:$N$962,14,FALSE)="","",VLOOKUP($O2074,'APOIO-DESPESAS'!$A$3:$N$962,14,FALSE)),"")</f>
        <v/>
      </c>
      <c r="O2074" s="223">
        <f t="shared" si="32"/>
        <v>2072</v>
      </c>
    </row>
    <row r="2075" spans="1:15" x14ac:dyDescent="0.25">
      <c r="A2075" s="223" t="str">
        <f>IFERROR(IF(VLOOKUP($O2075,'APOIO-DESPESAS'!$A$3:$N$962,2,FALSE)="","",VLOOKUP($O2075,'APOIO-DESPESAS'!$A$3:$N$962,2,FALSE)),"")</f>
        <v/>
      </c>
      <c r="B2075" s="223" t="str">
        <f>IFERROR(IF(VLOOKUP($O2075,'APOIO-DESPESAS'!$A$3:$N$962,3,FALSE)="","",VLOOKUP($O2075,'APOIO-DESPESAS'!$A$3:$N$962,3,FALSE)),"")</f>
        <v/>
      </c>
      <c r="C2075" s="223" t="str">
        <f>IFERROR(IF(VLOOKUP($O2075,'APOIO-DESPESAS'!$A$3:$N$962,4,FALSE)="","",VLOOKUP($O2075,'APOIO-DESPESAS'!$A$3:$N$962,4,FALSE)),"")</f>
        <v/>
      </c>
      <c r="D2075" s="223" t="str">
        <f>IFERROR(IF(VLOOKUP($O2075,'APOIO-DESPESAS'!$A$3:$N$962,5,FALSE)="","",VLOOKUP($O2075,'APOIO-DESPESAS'!$A$3:$N$962,5,FALSE)),"")</f>
        <v/>
      </c>
      <c r="E2075" s="223" t="str">
        <f>IFERROR(IF(VLOOKUP($O2075,'APOIO-DESPESAS'!$A$3:$N$962,6,FALSE)="","",VLOOKUP($O2075,'APOIO-DESPESAS'!$A$3:$N$962,6,FALSE)),"")</f>
        <v/>
      </c>
      <c r="F2075" s="223" t="str">
        <f>IFERROR(IF(VLOOKUP($O2075,'APOIO-DESPESAS'!$A$3:$N$962,7,FALSE)="","",VLOOKUP($O2075,'APOIO-DESPESAS'!$A$3:$N$962,7,FALSE)),"")</f>
        <v/>
      </c>
      <c r="G2075" s="223" t="str">
        <f>IFERROR(IF(VLOOKUP($O2075,'APOIO-DESPESAS'!$A$3:$N$962,8,FALSE)="","",VLOOKUP($O2075,'APOIO-DESPESAS'!$A$3:$N$962,8,FALSE)),"")</f>
        <v/>
      </c>
      <c r="H2075" s="223" t="str">
        <f>IFERROR(IF(VLOOKUP($O2075,'APOIO-DESPESAS'!$A$3:$N$962,9,FALSE)="","",VLOOKUP($O2075,'APOIO-DESPESAS'!$A$3:$N$962,9,FALSE)),"")</f>
        <v/>
      </c>
      <c r="I2075" s="223" t="str">
        <f>IFERROR(IF(VLOOKUP($O2075,'APOIO-DESPESAS'!$A$3:$N$962,10,FALSE)="","",VLOOKUP($O2075,'APOIO-DESPESAS'!$A$3:$N$962,10,FALSE)),"")</f>
        <v/>
      </c>
      <c r="J2075" s="223" t="str">
        <f>IFERROR(IF(VLOOKUP($O2075,'APOIO-DESPESAS'!$A$3:$N$962,11,FALSE)="","",VLOOKUP($O2075,'APOIO-DESPESAS'!$A$3:$N$962,11,FALSE)),"")</f>
        <v/>
      </c>
      <c r="K2075" s="223" t="str">
        <f>IFERROR(IF(VLOOKUP($O2075,'APOIO-DESPESAS'!$A$3:$N$962,12,FALSE)="","",VLOOKUP($O2075,'APOIO-DESPESAS'!$A$3:$N$962,12,FALSE)),"")</f>
        <v/>
      </c>
      <c r="L2075" s="223" t="str">
        <f>IFERROR(IF(VLOOKUP($O2075,'APOIO-DESPESAS'!$A$3:$N$962,13,FALSE)="","",VLOOKUP($O2075,'APOIO-DESPESAS'!$A$3:$N$962,13,FALSE)),"")</f>
        <v/>
      </c>
      <c r="M2075" s="223" t="str">
        <f>IFERROR(IF(VLOOKUP($O2075,'APOIO-DESPESAS'!$A$3:$N$962,14,FALSE)="","",VLOOKUP($O2075,'APOIO-DESPESAS'!$A$3:$N$962,14,FALSE)),"")</f>
        <v/>
      </c>
      <c r="O2075" s="223">
        <f t="shared" si="32"/>
        <v>2073</v>
      </c>
    </row>
    <row r="2076" spans="1:15" x14ac:dyDescent="0.25">
      <c r="A2076" s="223" t="str">
        <f>IFERROR(IF(VLOOKUP($O2076,'APOIO-DESPESAS'!$A$3:$N$962,2,FALSE)="","",VLOOKUP($O2076,'APOIO-DESPESAS'!$A$3:$N$962,2,FALSE)),"")</f>
        <v/>
      </c>
      <c r="B2076" s="223" t="str">
        <f>IFERROR(IF(VLOOKUP($O2076,'APOIO-DESPESAS'!$A$3:$N$962,3,FALSE)="","",VLOOKUP($O2076,'APOIO-DESPESAS'!$A$3:$N$962,3,FALSE)),"")</f>
        <v/>
      </c>
      <c r="C2076" s="223" t="str">
        <f>IFERROR(IF(VLOOKUP($O2076,'APOIO-DESPESAS'!$A$3:$N$962,4,FALSE)="","",VLOOKUP($O2076,'APOIO-DESPESAS'!$A$3:$N$962,4,FALSE)),"")</f>
        <v/>
      </c>
      <c r="D2076" s="223" t="str">
        <f>IFERROR(IF(VLOOKUP($O2076,'APOIO-DESPESAS'!$A$3:$N$962,5,FALSE)="","",VLOOKUP($O2076,'APOIO-DESPESAS'!$A$3:$N$962,5,FALSE)),"")</f>
        <v/>
      </c>
      <c r="E2076" s="223" t="str">
        <f>IFERROR(IF(VLOOKUP($O2076,'APOIO-DESPESAS'!$A$3:$N$962,6,FALSE)="","",VLOOKUP($O2076,'APOIO-DESPESAS'!$A$3:$N$962,6,FALSE)),"")</f>
        <v/>
      </c>
      <c r="F2076" s="223" t="str">
        <f>IFERROR(IF(VLOOKUP($O2076,'APOIO-DESPESAS'!$A$3:$N$962,7,FALSE)="","",VLOOKUP($O2076,'APOIO-DESPESAS'!$A$3:$N$962,7,FALSE)),"")</f>
        <v/>
      </c>
      <c r="G2076" s="223" t="str">
        <f>IFERROR(IF(VLOOKUP($O2076,'APOIO-DESPESAS'!$A$3:$N$962,8,FALSE)="","",VLOOKUP($O2076,'APOIO-DESPESAS'!$A$3:$N$962,8,FALSE)),"")</f>
        <v/>
      </c>
      <c r="H2076" s="223" t="str">
        <f>IFERROR(IF(VLOOKUP($O2076,'APOIO-DESPESAS'!$A$3:$N$962,9,FALSE)="","",VLOOKUP($O2076,'APOIO-DESPESAS'!$A$3:$N$962,9,FALSE)),"")</f>
        <v/>
      </c>
      <c r="I2076" s="223" t="str">
        <f>IFERROR(IF(VLOOKUP($O2076,'APOIO-DESPESAS'!$A$3:$N$962,10,FALSE)="","",VLOOKUP($O2076,'APOIO-DESPESAS'!$A$3:$N$962,10,FALSE)),"")</f>
        <v/>
      </c>
      <c r="J2076" s="223" t="str">
        <f>IFERROR(IF(VLOOKUP($O2076,'APOIO-DESPESAS'!$A$3:$N$962,11,FALSE)="","",VLOOKUP($O2076,'APOIO-DESPESAS'!$A$3:$N$962,11,FALSE)),"")</f>
        <v/>
      </c>
      <c r="K2076" s="223" t="str">
        <f>IFERROR(IF(VLOOKUP($O2076,'APOIO-DESPESAS'!$A$3:$N$962,12,FALSE)="","",VLOOKUP($O2076,'APOIO-DESPESAS'!$A$3:$N$962,12,FALSE)),"")</f>
        <v/>
      </c>
      <c r="L2076" s="223" t="str">
        <f>IFERROR(IF(VLOOKUP($O2076,'APOIO-DESPESAS'!$A$3:$N$962,13,FALSE)="","",VLOOKUP($O2076,'APOIO-DESPESAS'!$A$3:$N$962,13,FALSE)),"")</f>
        <v/>
      </c>
      <c r="M2076" s="223" t="str">
        <f>IFERROR(IF(VLOOKUP($O2076,'APOIO-DESPESAS'!$A$3:$N$962,14,FALSE)="","",VLOOKUP($O2076,'APOIO-DESPESAS'!$A$3:$N$962,14,FALSE)),"")</f>
        <v/>
      </c>
      <c r="O2076" s="223">
        <f t="shared" si="32"/>
        <v>2074</v>
      </c>
    </row>
    <row r="2077" spans="1:15" x14ac:dyDescent="0.25">
      <c r="A2077" s="223" t="str">
        <f>IFERROR(IF(VLOOKUP($O2077,'APOIO-DESPESAS'!$A$3:$N$962,2,FALSE)="","",VLOOKUP($O2077,'APOIO-DESPESAS'!$A$3:$N$962,2,FALSE)),"")</f>
        <v/>
      </c>
      <c r="B2077" s="223" t="str">
        <f>IFERROR(IF(VLOOKUP($O2077,'APOIO-DESPESAS'!$A$3:$N$962,3,FALSE)="","",VLOOKUP($O2077,'APOIO-DESPESAS'!$A$3:$N$962,3,FALSE)),"")</f>
        <v/>
      </c>
      <c r="C2077" s="223" t="str">
        <f>IFERROR(IF(VLOOKUP($O2077,'APOIO-DESPESAS'!$A$3:$N$962,4,FALSE)="","",VLOOKUP($O2077,'APOIO-DESPESAS'!$A$3:$N$962,4,FALSE)),"")</f>
        <v/>
      </c>
      <c r="D2077" s="223" t="str">
        <f>IFERROR(IF(VLOOKUP($O2077,'APOIO-DESPESAS'!$A$3:$N$962,5,FALSE)="","",VLOOKUP($O2077,'APOIO-DESPESAS'!$A$3:$N$962,5,FALSE)),"")</f>
        <v/>
      </c>
      <c r="E2077" s="223" t="str">
        <f>IFERROR(IF(VLOOKUP($O2077,'APOIO-DESPESAS'!$A$3:$N$962,6,FALSE)="","",VLOOKUP($O2077,'APOIO-DESPESAS'!$A$3:$N$962,6,FALSE)),"")</f>
        <v/>
      </c>
      <c r="F2077" s="223" t="str">
        <f>IFERROR(IF(VLOOKUP($O2077,'APOIO-DESPESAS'!$A$3:$N$962,7,FALSE)="","",VLOOKUP($O2077,'APOIO-DESPESAS'!$A$3:$N$962,7,FALSE)),"")</f>
        <v/>
      </c>
      <c r="G2077" s="223" t="str">
        <f>IFERROR(IF(VLOOKUP($O2077,'APOIO-DESPESAS'!$A$3:$N$962,8,FALSE)="","",VLOOKUP($O2077,'APOIO-DESPESAS'!$A$3:$N$962,8,FALSE)),"")</f>
        <v/>
      </c>
      <c r="H2077" s="223" t="str">
        <f>IFERROR(IF(VLOOKUP($O2077,'APOIO-DESPESAS'!$A$3:$N$962,9,FALSE)="","",VLOOKUP($O2077,'APOIO-DESPESAS'!$A$3:$N$962,9,FALSE)),"")</f>
        <v/>
      </c>
      <c r="I2077" s="223" t="str">
        <f>IFERROR(IF(VLOOKUP($O2077,'APOIO-DESPESAS'!$A$3:$N$962,10,FALSE)="","",VLOOKUP($O2077,'APOIO-DESPESAS'!$A$3:$N$962,10,FALSE)),"")</f>
        <v/>
      </c>
      <c r="J2077" s="223" t="str">
        <f>IFERROR(IF(VLOOKUP($O2077,'APOIO-DESPESAS'!$A$3:$N$962,11,FALSE)="","",VLOOKUP($O2077,'APOIO-DESPESAS'!$A$3:$N$962,11,FALSE)),"")</f>
        <v/>
      </c>
      <c r="K2077" s="223" t="str">
        <f>IFERROR(IF(VLOOKUP($O2077,'APOIO-DESPESAS'!$A$3:$N$962,12,FALSE)="","",VLOOKUP($O2077,'APOIO-DESPESAS'!$A$3:$N$962,12,FALSE)),"")</f>
        <v/>
      </c>
      <c r="L2077" s="223" t="str">
        <f>IFERROR(IF(VLOOKUP($O2077,'APOIO-DESPESAS'!$A$3:$N$962,13,FALSE)="","",VLOOKUP($O2077,'APOIO-DESPESAS'!$A$3:$N$962,13,FALSE)),"")</f>
        <v/>
      </c>
      <c r="M2077" s="223" t="str">
        <f>IFERROR(IF(VLOOKUP($O2077,'APOIO-DESPESAS'!$A$3:$N$962,14,FALSE)="","",VLOOKUP($O2077,'APOIO-DESPESAS'!$A$3:$N$962,14,FALSE)),"")</f>
        <v/>
      </c>
      <c r="O2077" s="223">
        <f t="shared" si="32"/>
        <v>2075</v>
      </c>
    </row>
    <row r="2078" spans="1:15" x14ac:dyDescent="0.25">
      <c r="A2078" s="223" t="str">
        <f>IFERROR(IF(VLOOKUP($O2078,'APOIO-DESPESAS'!$A$3:$N$962,2,FALSE)="","",VLOOKUP($O2078,'APOIO-DESPESAS'!$A$3:$N$962,2,FALSE)),"")</f>
        <v/>
      </c>
      <c r="B2078" s="223" t="str">
        <f>IFERROR(IF(VLOOKUP($O2078,'APOIO-DESPESAS'!$A$3:$N$962,3,FALSE)="","",VLOOKUP($O2078,'APOIO-DESPESAS'!$A$3:$N$962,3,FALSE)),"")</f>
        <v/>
      </c>
      <c r="C2078" s="223" t="str">
        <f>IFERROR(IF(VLOOKUP($O2078,'APOIO-DESPESAS'!$A$3:$N$962,4,FALSE)="","",VLOOKUP($O2078,'APOIO-DESPESAS'!$A$3:$N$962,4,FALSE)),"")</f>
        <v/>
      </c>
      <c r="D2078" s="223" t="str">
        <f>IFERROR(IF(VLOOKUP($O2078,'APOIO-DESPESAS'!$A$3:$N$962,5,FALSE)="","",VLOOKUP($O2078,'APOIO-DESPESAS'!$A$3:$N$962,5,FALSE)),"")</f>
        <v/>
      </c>
      <c r="E2078" s="223" t="str">
        <f>IFERROR(IF(VLOOKUP($O2078,'APOIO-DESPESAS'!$A$3:$N$962,6,FALSE)="","",VLOOKUP($O2078,'APOIO-DESPESAS'!$A$3:$N$962,6,FALSE)),"")</f>
        <v/>
      </c>
      <c r="F2078" s="223" t="str">
        <f>IFERROR(IF(VLOOKUP($O2078,'APOIO-DESPESAS'!$A$3:$N$962,7,FALSE)="","",VLOOKUP($O2078,'APOIO-DESPESAS'!$A$3:$N$962,7,FALSE)),"")</f>
        <v/>
      </c>
      <c r="G2078" s="223" t="str">
        <f>IFERROR(IF(VLOOKUP($O2078,'APOIO-DESPESAS'!$A$3:$N$962,8,FALSE)="","",VLOOKUP($O2078,'APOIO-DESPESAS'!$A$3:$N$962,8,FALSE)),"")</f>
        <v/>
      </c>
      <c r="H2078" s="223" t="str">
        <f>IFERROR(IF(VLOOKUP($O2078,'APOIO-DESPESAS'!$A$3:$N$962,9,FALSE)="","",VLOOKUP($O2078,'APOIO-DESPESAS'!$A$3:$N$962,9,FALSE)),"")</f>
        <v/>
      </c>
      <c r="I2078" s="223" t="str">
        <f>IFERROR(IF(VLOOKUP($O2078,'APOIO-DESPESAS'!$A$3:$N$962,10,FALSE)="","",VLOOKUP($O2078,'APOIO-DESPESAS'!$A$3:$N$962,10,FALSE)),"")</f>
        <v/>
      </c>
      <c r="J2078" s="223" t="str">
        <f>IFERROR(IF(VLOOKUP($O2078,'APOIO-DESPESAS'!$A$3:$N$962,11,FALSE)="","",VLOOKUP($O2078,'APOIO-DESPESAS'!$A$3:$N$962,11,FALSE)),"")</f>
        <v/>
      </c>
      <c r="K2078" s="223" t="str">
        <f>IFERROR(IF(VLOOKUP($O2078,'APOIO-DESPESAS'!$A$3:$N$962,12,FALSE)="","",VLOOKUP($O2078,'APOIO-DESPESAS'!$A$3:$N$962,12,FALSE)),"")</f>
        <v/>
      </c>
      <c r="L2078" s="223" t="str">
        <f>IFERROR(IF(VLOOKUP($O2078,'APOIO-DESPESAS'!$A$3:$N$962,13,FALSE)="","",VLOOKUP($O2078,'APOIO-DESPESAS'!$A$3:$N$962,13,FALSE)),"")</f>
        <v/>
      </c>
      <c r="M2078" s="223" t="str">
        <f>IFERROR(IF(VLOOKUP($O2078,'APOIO-DESPESAS'!$A$3:$N$962,14,FALSE)="","",VLOOKUP($O2078,'APOIO-DESPESAS'!$A$3:$N$962,14,FALSE)),"")</f>
        <v/>
      </c>
      <c r="O2078" s="223">
        <f t="shared" si="32"/>
        <v>2076</v>
      </c>
    </row>
    <row r="2079" spans="1:15" x14ac:dyDescent="0.25">
      <c r="A2079" s="223" t="str">
        <f>IFERROR(IF(VLOOKUP($O2079,'APOIO-DESPESAS'!$A$3:$N$962,2,FALSE)="","",VLOOKUP($O2079,'APOIO-DESPESAS'!$A$3:$N$962,2,FALSE)),"")</f>
        <v/>
      </c>
      <c r="B2079" s="223" t="str">
        <f>IFERROR(IF(VLOOKUP($O2079,'APOIO-DESPESAS'!$A$3:$N$962,3,FALSE)="","",VLOOKUP($O2079,'APOIO-DESPESAS'!$A$3:$N$962,3,FALSE)),"")</f>
        <v/>
      </c>
      <c r="C2079" s="223" t="str">
        <f>IFERROR(IF(VLOOKUP($O2079,'APOIO-DESPESAS'!$A$3:$N$962,4,FALSE)="","",VLOOKUP($O2079,'APOIO-DESPESAS'!$A$3:$N$962,4,FALSE)),"")</f>
        <v/>
      </c>
      <c r="D2079" s="223" t="str">
        <f>IFERROR(IF(VLOOKUP($O2079,'APOIO-DESPESAS'!$A$3:$N$962,5,FALSE)="","",VLOOKUP($O2079,'APOIO-DESPESAS'!$A$3:$N$962,5,FALSE)),"")</f>
        <v/>
      </c>
      <c r="E2079" s="223" t="str">
        <f>IFERROR(IF(VLOOKUP($O2079,'APOIO-DESPESAS'!$A$3:$N$962,6,FALSE)="","",VLOOKUP($O2079,'APOIO-DESPESAS'!$A$3:$N$962,6,FALSE)),"")</f>
        <v/>
      </c>
      <c r="F2079" s="223" t="str">
        <f>IFERROR(IF(VLOOKUP($O2079,'APOIO-DESPESAS'!$A$3:$N$962,7,FALSE)="","",VLOOKUP($O2079,'APOIO-DESPESAS'!$A$3:$N$962,7,FALSE)),"")</f>
        <v/>
      </c>
      <c r="G2079" s="223" t="str">
        <f>IFERROR(IF(VLOOKUP($O2079,'APOIO-DESPESAS'!$A$3:$N$962,8,FALSE)="","",VLOOKUP($O2079,'APOIO-DESPESAS'!$A$3:$N$962,8,FALSE)),"")</f>
        <v/>
      </c>
      <c r="H2079" s="223" t="str">
        <f>IFERROR(IF(VLOOKUP($O2079,'APOIO-DESPESAS'!$A$3:$N$962,9,FALSE)="","",VLOOKUP($O2079,'APOIO-DESPESAS'!$A$3:$N$962,9,FALSE)),"")</f>
        <v/>
      </c>
      <c r="I2079" s="223" t="str">
        <f>IFERROR(IF(VLOOKUP($O2079,'APOIO-DESPESAS'!$A$3:$N$962,10,FALSE)="","",VLOOKUP($O2079,'APOIO-DESPESAS'!$A$3:$N$962,10,FALSE)),"")</f>
        <v/>
      </c>
      <c r="J2079" s="223" t="str">
        <f>IFERROR(IF(VLOOKUP($O2079,'APOIO-DESPESAS'!$A$3:$N$962,11,FALSE)="","",VLOOKUP($O2079,'APOIO-DESPESAS'!$A$3:$N$962,11,FALSE)),"")</f>
        <v/>
      </c>
      <c r="K2079" s="223" t="str">
        <f>IFERROR(IF(VLOOKUP($O2079,'APOIO-DESPESAS'!$A$3:$N$962,12,FALSE)="","",VLOOKUP($O2079,'APOIO-DESPESAS'!$A$3:$N$962,12,FALSE)),"")</f>
        <v/>
      </c>
      <c r="L2079" s="223" t="str">
        <f>IFERROR(IF(VLOOKUP($O2079,'APOIO-DESPESAS'!$A$3:$N$962,13,FALSE)="","",VLOOKUP($O2079,'APOIO-DESPESAS'!$A$3:$N$962,13,FALSE)),"")</f>
        <v/>
      </c>
      <c r="M2079" s="223" t="str">
        <f>IFERROR(IF(VLOOKUP($O2079,'APOIO-DESPESAS'!$A$3:$N$962,14,FALSE)="","",VLOOKUP($O2079,'APOIO-DESPESAS'!$A$3:$N$962,14,FALSE)),"")</f>
        <v/>
      </c>
      <c r="O2079" s="223">
        <f t="shared" si="32"/>
        <v>2077</v>
      </c>
    </row>
    <row r="2080" spans="1:15" x14ac:dyDescent="0.25">
      <c r="A2080" s="223" t="str">
        <f>IFERROR(IF(VLOOKUP($O2080,'APOIO-DESPESAS'!$A$3:$N$962,2,FALSE)="","",VLOOKUP($O2080,'APOIO-DESPESAS'!$A$3:$N$962,2,FALSE)),"")</f>
        <v/>
      </c>
      <c r="B2080" s="223" t="str">
        <f>IFERROR(IF(VLOOKUP($O2080,'APOIO-DESPESAS'!$A$3:$N$962,3,FALSE)="","",VLOOKUP($O2080,'APOIO-DESPESAS'!$A$3:$N$962,3,FALSE)),"")</f>
        <v/>
      </c>
      <c r="C2080" s="223" t="str">
        <f>IFERROR(IF(VLOOKUP($O2080,'APOIO-DESPESAS'!$A$3:$N$962,4,FALSE)="","",VLOOKUP($O2080,'APOIO-DESPESAS'!$A$3:$N$962,4,FALSE)),"")</f>
        <v/>
      </c>
      <c r="D2080" s="223" t="str">
        <f>IFERROR(IF(VLOOKUP($O2080,'APOIO-DESPESAS'!$A$3:$N$962,5,FALSE)="","",VLOOKUP($O2080,'APOIO-DESPESAS'!$A$3:$N$962,5,FALSE)),"")</f>
        <v/>
      </c>
      <c r="E2080" s="223" t="str">
        <f>IFERROR(IF(VLOOKUP($O2080,'APOIO-DESPESAS'!$A$3:$N$962,6,FALSE)="","",VLOOKUP($O2080,'APOIO-DESPESAS'!$A$3:$N$962,6,FALSE)),"")</f>
        <v/>
      </c>
      <c r="F2080" s="223" t="str">
        <f>IFERROR(IF(VLOOKUP($O2080,'APOIO-DESPESAS'!$A$3:$N$962,7,FALSE)="","",VLOOKUP($O2080,'APOIO-DESPESAS'!$A$3:$N$962,7,FALSE)),"")</f>
        <v/>
      </c>
      <c r="G2080" s="223" t="str">
        <f>IFERROR(IF(VLOOKUP($O2080,'APOIO-DESPESAS'!$A$3:$N$962,8,FALSE)="","",VLOOKUP($O2080,'APOIO-DESPESAS'!$A$3:$N$962,8,FALSE)),"")</f>
        <v/>
      </c>
      <c r="H2080" s="223" t="str">
        <f>IFERROR(IF(VLOOKUP($O2080,'APOIO-DESPESAS'!$A$3:$N$962,9,FALSE)="","",VLOOKUP($O2080,'APOIO-DESPESAS'!$A$3:$N$962,9,FALSE)),"")</f>
        <v/>
      </c>
      <c r="I2080" s="223" t="str">
        <f>IFERROR(IF(VLOOKUP($O2080,'APOIO-DESPESAS'!$A$3:$N$962,10,FALSE)="","",VLOOKUP($O2080,'APOIO-DESPESAS'!$A$3:$N$962,10,FALSE)),"")</f>
        <v/>
      </c>
      <c r="J2080" s="223" t="str">
        <f>IFERROR(IF(VLOOKUP($O2080,'APOIO-DESPESAS'!$A$3:$N$962,11,FALSE)="","",VLOOKUP($O2080,'APOIO-DESPESAS'!$A$3:$N$962,11,FALSE)),"")</f>
        <v/>
      </c>
      <c r="K2080" s="223" t="str">
        <f>IFERROR(IF(VLOOKUP($O2080,'APOIO-DESPESAS'!$A$3:$N$962,12,FALSE)="","",VLOOKUP($O2080,'APOIO-DESPESAS'!$A$3:$N$962,12,FALSE)),"")</f>
        <v/>
      </c>
      <c r="L2080" s="223" t="str">
        <f>IFERROR(IF(VLOOKUP($O2080,'APOIO-DESPESAS'!$A$3:$N$962,13,FALSE)="","",VLOOKUP($O2080,'APOIO-DESPESAS'!$A$3:$N$962,13,FALSE)),"")</f>
        <v/>
      </c>
      <c r="M2080" s="223" t="str">
        <f>IFERROR(IF(VLOOKUP($O2080,'APOIO-DESPESAS'!$A$3:$N$962,14,FALSE)="","",VLOOKUP($O2080,'APOIO-DESPESAS'!$A$3:$N$962,14,FALSE)),"")</f>
        <v/>
      </c>
      <c r="O2080" s="223">
        <f t="shared" si="32"/>
        <v>2078</v>
      </c>
    </row>
    <row r="2081" spans="1:15" x14ac:dyDescent="0.25">
      <c r="A2081" s="223" t="str">
        <f>IFERROR(IF(VLOOKUP($O2081,'APOIO-DESPESAS'!$A$3:$N$962,2,FALSE)="","",VLOOKUP($O2081,'APOIO-DESPESAS'!$A$3:$N$962,2,FALSE)),"")</f>
        <v/>
      </c>
      <c r="B2081" s="223" t="str">
        <f>IFERROR(IF(VLOOKUP($O2081,'APOIO-DESPESAS'!$A$3:$N$962,3,FALSE)="","",VLOOKUP($O2081,'APOIO-DESPESAS'!$A$3:$N$962,3,FALSE)),"")</f>
        <v/>
      </c>
      <c r="C2081" s="223" t="str">
        <f>IFERROR(IF(VLOOKUP($O2081,'APOIO-DESPESAS'!$A$3:$N$962,4,FALSE)="","",VLOOKUP($O2081,'APOIO-DESPESAS'!$A$3:$N$962,4,FALSE)),"")</f>
        <v/>
      </c>
      <c r="D2081" s="223" t="str">
        <f>IFERROR(IF(VLOOKUP($O2081,'APOIO-DESPESAS'!$A$3:$N$962,5,FALSE)="","",VLOOKUP($O2081,'APOIO-DESPESAS'!$A$3:$N$962,5,FALSE)),"")</f>
        <v/>
      </c>
      <c r="E2081" s="223" t="str">
        <f>IFERROR(IF(VLOOKUP($O2081,'APOIO-DESPESAS'!$A$3:$N$962,6,FALSE)="","",VLOOKUP($O2081,'APOIO-DESPESAS'!$A$3:$N$962,6,FALSE)),"")</f>
        <v/>
      </c>
      <c r="F2081" s="223" t="str">
        <f>IFERROR(IF(VLOOKUP($O2081,'APOIO-DESPESAS'!$A$3:$N$962,7,FALSE)="","",VLOOKUP($O2081,'APOIO-DESPESAS'!$A$3:$N$962,7,FALSE)),"")</f>
        <v/>
      </c>
      <c r="G2081" s="223" t="str">
        <f>IFERROR(IF(VLOOKUP($O2081,'APOIO-DESPESAS'!$A$3:$N$962,8,FALSE)="","",VLOOKUP($O2081,'APOIO-DESPESAS'!$A$3:$N$962,8,FALSE)),"")</f>
        <v/>
      </c>
      <c r="H2081" s="223" t="str">
        <f>IFERROR(IF(VLOOKUP($O2081,'APOIO-DESPESAS'!$A$3:$N$962,9,FALSE)="","",VLOOKUP($O2081,'APOIO-DESPESAS'!$A$3:$N$962,9,FALSE)),"")</f>
        <v/>
      </c>
      <c r="I2081" s="223" t="str">
        <f>IFERROR(IF(VLOOKUP($O2081,'APOIO-DESPESAS'!$A$3:$N$962,10,FALSE)="","",VLOOKUP($O2081,'APOIO-DESPESAS'!$A$3:$N$962,10,FALSE)),"")</f>
        <v/>
      </c>
      <c r="J2081" s="223" t="str">
        <f>IFERROR(IF(VLOOKUP($O2081,'APOIO-DESPESAS'!$A$3:$N$962,11,FALSE)="","",VLOOKUP($O2081,'APOIO-DESPESAS'!$A$3:$N$962,11,FALSE)),"")</f>
        <v/>
      </c>
      <c r="K2081" s="223" t="str">
        <f>IFERROR(IF(VLOOKUP($O2081,'APOIO-DESPESAS'!$A$3:$N$962,12,FALSE)="","",VLOOKUP($O2081,'APOIO-DESPESAS'!$A$3:$N$962,12,FALSE)),"")</f>
        <v/>
      </c>
      <c r="L2081" s="223" t="str">
        <f>IFERROR(IF(VLOOKUP($O2081,'APOIO-DESPESAS'!$A$3:$N$962,13,FALSE)="","",VLOOKUP($O2081,'APOIO-DESPESAS'!$A$3:$N$962,13,FALSE)),"")</f>
        <v/>
      </c>
      <c r="M2081" s="223" t="str">
        <f>IFERROR(IF(VLOOKUP($O2081,'APOIO-DESPESAS'!$A$3:$N$962,14,FALSE)="","",VLOOKUP($O2081,'APOIO-DESPESAS'!$A$3:$N$962,14,FALSE)),"")</f>
        <v/>
      </c>
      <c r="O2081" s="223">
        <f t="shared" si="32"/>
        <v>2079</v>
      </c>
    </row>
    <row r="2082" spans="1:15" x14ac:dyDescent="0.25">
      <c r="A2082" s="223" t="str">
        <f>IFERROR(IF(VLOOKUP($O2082,'APOIO-DESPESAS'!$A$3:$N$962,2,FALSE)="","",VLOOKUP($O2082,'APOIO-DESPESAS'!$A$3:$N$962,2,FALSE)),"")</f>
        <v/>
      </c>
      <c r="B2082" s="223" t="str">
        <f>IFERROR(IF(VLOOKUP($O2082,'APOIO-DESPESAS'!$A$3:$N$962,3,FALSE)="","",VLOOKUP($O2082,'APOIO-DESPESAS'!$A$3:$N$962,3,FALSE)),"")</f>
        <v/>
      </c>
      <c r="C2082" s="223" t="str">
        <f>IFERROR(IF(VLOOKUP($O2082,'APOIO-DESPESAS'!$A$3:$N$962,4,FALSE)="","",VLOOKUP($O2082,'APOIO-DESPESAS'!$A$3:$N$962,4,FALSE)),"")</f>
        <v/>
      </c>
      <c r="D2082" s="223" t="str">
        <f>IFERROR(IF(VLOOKUP($O2082,'APOIO-DESPESAS'!$A$3:$N$962,5,FALSE)="","",VLOOKUP($O2082,'APOIO-DESPESAS'!$A$3:$N$962,5,FALSE)),"")</f>
        <v/>
      </c>
      <c r="E2082" s="223" t="str">
        <f>IFERROR(IF(VLOOKUP($O2082,'APOIO-DESPESAS'!$A$3:$N$962,6,FALSE)="","",VLOOKUP($O2082,'APOIO-DESPESAS'!$A$3:$N$962,6,FALSE)),"")</f>
        <v/>
      </c>
      <c r="F2082" s="223" t="str">
        <f>IFERROR(IF(VLOOKUP($O2082,'APOIO-DESPESAS'!$A$3:$N$962,7,FALSE)="","",VLOOKUP($O2082,'APOIO-DESPESAS'!$A$3:$N$962,7,FALSE)),"")</f>
        <v/>
      </c>
      <c r="G2082" s="223" t="str">
        <f>IFERROR(IF(VLOOKUP($O2082,'APOIO-DESPESAS'!$A$3:$N$962,8,FALSE)="","",VLOOKUP($O2082,'APOIO-DESPESAS'!$A$3:$N$962,8,FALSE)),"")</f>
        <v/>
      </c>
      <c r="H2082" s="223" t="str">
        <f>IFERROR(IF(VLOOKUP($O2082,'APOIO-DESPESAS'!$A$3:$N$962,9,FALSE)="","",VLOOKUP($O2082,'APOIO-DESPESAS'!$A$3:$N$962,9,FALSE)),"")</f>
        <v/>
      </c>
      <c r="I2082" s="223" t="str">
        <f>IFERROR(IF(VLOOKUP($O2082,'APOIO-DESPESAS'!$A$3:$N$962,10,FALSE)="","",VLOOKUP($O2082,'APOIO-DESPESAS'!$A$3:$N$962,10,FALSE)),"")</f>
        <v/>
      </c>
      <c r="J2082" s="223" t="str">
        <f>IFERROR(IF(VLOOKUP($O2082,'APOIO-DESPESAS'!$A$3:$N$962,11,FALSE)="","",VLOOKUP($O2082,'APOIO-DESPESAS'!$A$3:$N$962,11,FALSE)),"")</f>
        <v/>
      </c>
      <c r="K2082" s="223" t="str">
        <f>IFERROR(IF(VLOOKUP($O2082,'APOIO-DESPESAS'!$A$3:$N$962,12,FALSE)="","",VLOOKUP($O2082,'APOIO-DESPESAS'!$A$3:$N$962,12,FALSE)),"")</f>
        <v/>
      </c>
      <c r="L2082" s="223" t="str">
        <f>IFERROR(IF(VLOOKUP($O2082,'APOIO-DESPESAS'!$A$3:$N$962,13,FALSE)="","",VLOOKUP($O2082,'APOIO-DESPESAS'!$A$3:$N$962,13,FALSE)),"")</f>
        <v/>
      </c>
      <c r="M2082" s="223" t="str">
        <f>IFERROR(IF(VLOOKUP($O2082,'APOIO-DESPESAS'!$A$3:$N$962,14,FALSE)="","",VLOOKUP($O2082,'APOIO-DESPESAS'!$A$3:$N$962,14,FALSE)),"")</f>
        <v/>
      </c>
      <c r="O2082" s="223">
        <f t="shared" si="32"/>
        <v>2080</v>
      </c>
    </row>
    <row r="2083" spans="1:15" x14ac:dyDescent="0.25">
      <c r="A2083" s="223" t="str">
        <f>IFERROR(IF(VLOOKUP($O2083,'APOIO-DESPESAS'!$A$3:$N$962,2,FALSE)="","",VLOOKUP($O2083,'APOIO-DESPESAS'!$A$3:$N$962,2,FALSE)),"")</f>
        <v/>
      </c>
      <c r="B2083" s="223" t="str">
        <f>IFERROR(IF(VLOOKUP($O2083,'APOIO-DESPESAS'!$A$3:$N$962,3,FALSE)="","",VLOOKUP($O2083,'APOIO-DESPESAS'!$A$3:$N$962,3,FALSE)),"")</f>
        <v/>
      </c>
      <c r="C2083" s="223" t="str">
        <f>IFERROR(IF(VLOOKUP($O2083,'APOIO-DESPESAS'!$A$3:$N$962,4,FALSE)="","",VLOOKUP($O2083,'APOIO-DESPESAS'!$A$3:$N$962,4,FALSE)),"")</f>
        <v/>
      </c>
      <c r="D2083" s="223" t="str">
        <f>IFERROR(IF(VLOOKUP($O2083,'APOIO-DESPESAS'!$A$3:$N$962,5,FALSE)="","",VLOOKUP($O2083,'APOIO-DESPESAS'!$A$3:$N$962,5,FALSE)),"")</f>
        <v/>
      </c>
      <c r="E2083" s="223" t="str">
        <f>IFERROR(IF(VLOOKUP($O2083,'APOIO-DESPESAS'!$A$3:$N$962,6,FALSE)="","",VLOOKUP($O2083,'APOIO-DESPESAS'!$A$3:$N$962,6,FALSE)),"")</f>
        <v/>
      </c>
      <c r="F2083" s="223" t="str">
        <f>IFERROR(IF(VLOOKUP($O2083,'APOIO-DESPESAS'!$A$3:$N$962,7,FALSE)="","",VLOOKUP($O2083,'APOIO-DESPESAS'!$A$3:$N$962,7,FALSE)),"")</f>
        <v/>
      </c>
      <c r="G2083" s="223" t="str">
        <f>IFERROR(IF(VLOOKUP($O2083,'APOIO-DESPESAS'!$A$3:$N$962,8,FALSE)="","",VLOOKUP($O2083,'APOIO-DESPESAS'!$A$3:$N$962,8,FALSE)),"")</f>
        <v/>
      </c>
      <c r="H2083" s="223" t="str">
        <f>IFERROR(IF(VLOOKUP($O2083,'APOIO-DESPESAS'!$A$3:$N$962,9,FALSE)="","",VLOOKUP($O2083,'APOIO-DESPESAS'!$A$3:$N$962,9,FALSE)),"")</f>
        <v/>
      </c>
      <c r="I2083" s="223" t="str">
        <f>IFERROR(IF(VLOOKUP($O2083,'APOIO-DESPESAS'!$A$3:$N$962,10,FALSE)="","",VLOOKUP($O2083,'APOIO-DESPESAS'!$A$3:$N$962,10,FALSE)),"")</f>
        <v/>
      </c>
      <c r="J2083" s="223" t="str">
        <f>IFERROR(IF(VLOOKUP($O2083,'APOIO-DESPESAS'!$A$3:$N$962,11,FALSE)="","",VLOOKUP($O2083,'APOIO-DESPESAS'!$A$3:$N$962,11,FALSE)),"")</f>
        <v/>
      </c>
      <c r="K2083" s="223" t="str">
        <f>IFERROR(IF(VLOOKUP($O2083,'APOIO-DESPESAS'!$A$3:$N$962,12,FALSE)="","",VLOOKUP($O2083,'APOIO-DESPESAS'!$A$3:$N$962,12,FALSE)),"")</f>
        <v/>
      </c>
      <c r="L2083" s="223" t="str">
        <f>IFERROR(IF(VLOOKUP($O2083,'APOIO-DESPESAS'!$A$3:$N$962,13,FALSE)="","",VLOOKUP($O2083,'APOIO-DESPESAS'!$A$3:$N$962,13,FALSE)),"")</f>
        <v/>
      </c>
      <c r="M2083" s="223" t="str">
        <f>IFERROR(IF(VLOOKUP($O2083,'APOIO-DESPESAS'!$A$3:$N$962,14,FALSE)="","",VLOOKUP($O2083,'APOIO-DESPESAS'!$A$3:$N$962,14,FALSE)),"")</f>
        <v/>
      </c>
      <c r="O2083" s="223">
        <f t="shared" si="32"/>
        <v>2081</v>
      </c>
    </row>
    <row r="2084" spans="1:15" x14ac:dyDescent="0.25">
      <c r="A2084" s="223" t="str">
        <f>IFERROR(IF(VLOOKUP($O2084,'APOIO-DESPESAS'!$A$3:$N$962,2,FALSE)="","",VLOOKUP($O2084,'APOIO-DESPESAS'!$A$3:$N$962,2,FALSE)),"")</f>
        <v/>
      </c>
      <c r="B2084" s="223" t="str">
        <f>IFERROR(IF(VLOOKUP($O2084,'APOIO-DESPESAS'!$A$3:$N$962,3,FALSE)="","",VLOOKUP($O2084,'APOIO-DESPESAS'!$A$3:$N$962,3,FALSE)),"")</f>
        <v/>
      </c>
      <c r="C2084" s="223" t="str">
        <f>IFERROR(IF(VLOOKUP($O2084,'APOIO-DESPESAS'!$A$3:$N$962,4,FALSE)="","",VLOOKUP($O2084,'APOIO-DESPESAS'!$A$3:$N$962,4,FALSE)),"")</f>
        <v/>
      </c>
      <c r="D2084" s="223" t="str">
        <f>IFERROR(IF(VLOOKUP($O2084,'APOIO-DESPESAS'!$A$3:$N$962,5,FALSE)="","",VLOOKUP($O2084,'APOIO-DESPESAS'!$A$3:$N$962,5,FALSE)),"")</f>
        <v/>
      </c>
      <c r="E2084" s="223" t="str">
        <f>IFERROR(IF(VLOOKUP($O2084,'APOIO-DESPESAS'!$A$3:$N$962,6,FALSE)="","",VLOOKUP($O2084,'APOIO-DESPESAS'!$A$3:$N$962,6,FALSE)),"")</f>
        <v/>
      </c>
      <c r="F2084" s="223" t="str">
        <f>IFERROR(IF(VLOOKUP($O2084,'APOIO-DESPESAS'!$A$3:$N$962,7,FALSE)="","",VLOOKUP($O2084,'APOIO-DESPESAS'!$A$3:$N$962,7,FALSE)),"")</f>
        <v/>
      </c>
      <c r="G2084" s="223" t="str">
        <f>IFERROR(IF(VLOOKUP($O2084,'APOIO-DESPESAS'!$A$3:$N$962,8,FALSE)="","",VLOOKUP($O2084,'APOIO-DESPESAS'!$A$3:$N$962,8,FALSE)),"")</f>
        <v/>
      </c>
      <c r="H2084" s="223" t="str">
        <f>IFERROR(IF(VLOOKUP($O2084,'APOIO-DESPESAS'!$A$3:$N$962,9,FALSE)="","",VLOOKUP($O2084,'APOIO-DESPESAS'!$A$3:$N$962,9,FALSE)),"")</f>
        <v/>
      </c>
      <c r="I2084" s="223" t="str">
        <f>IFERROR(IF(VLOOKUP($O2084,'APOIO-DESPESAS'!$A$3:$N$962,10,FALSE)="","",VLOOKUP($O2084,'APOIO-DESPESAS'!$A$3:$N$962,10,FALSE)),"")</f>
        <v/>
      </c>
      <c r="J2084" s="223" t="str">
        <f>IFERROR(IF(VLOOKUP($O2084,'APOIO-DESPESAS'!$A$3:$N$962,11,FALSE)="","",VLOOKUP($O2084,'APOIO-DESPESAS'!$A$3:$N$962,11,FALSE)),"")</f>
        <v/>
      </c>
      <c r="K2084" s="223" t="str">
        <f>IFERROR(IF(VLOOKUP($O2084,'APOIO-DESPESAS'!$A$3:$N$962,12,FALSE)="","",VLOOKUP($O2084,'APOIO-DESPESAS'!$A$3:$N$962,12,FALSE)),"")</f>
        <v/>
      </c>
      <c r="L2084" s="223" t="str">
        <f>IFERROR(IF(VLOOKUP($O2084,'APOIO-DESPESAS'!$A$3:$N$962,13,FALSE)="","",VLOOKUP($O2084,'APOIO-DESPESAS'!$A$3:$N$962,13,FALSE)),"")</f>
        <v/>
      </c>
      <c r="M2084" s="223" t="str">
        <f>IFERROR(IF(VLOOKUP($O2084,'APOIO-DESPESAS'!$A$3:$N$962,14,FALSE)="","",VLOOKUP($O2084,'APOIO-DESPESAS'!$A$3:$N$962,14,FALSE)),"")</f>
        <v/>
      </c>
      <c r="O2084" s="223">
        <f t="shared" si="32"/>
        <v>2082</v>
      </c>
    </row>
    <row r="2085" spans="1:15" x14ac:dyDescent="0.25">
      <c r="A2085" s="223" t="str">
        <f>IFERROR(IF(VLOOKUP($O2085,'APOIO-DESPESAS'!$A$3:$N$962,2,FALSE)="","",VLOOKUP($O2085,'APOIO-DESPESAS'!$A$3:$N$962,2,FALSE)),"")</f>
        <v/>
      </c>
      <c r="B2085" s="223" t="str">
        <f>IFERROR(IF(VLOOKUP($O2085,'APOIO-DESPESAS'!$A$3:$N$962,3,FALSE)="","",VLOOKUP($O2085,'APOIO-DESPESAS'!$A$3:$N$962,3,FALSE)),"")</f>
        <v/>
      </c>
      <c r="C2085" s="223" t="str">
        <f>IFERROR(IF(VLOOKUP($O2085,'APOIO-DESPESAS'!$A$3:$N$962,4,FALSE)="","",VLOOKUP($O2085,'APOIO-DESPESAS'!$A$3:$N$962,4,FALSE)),"")</f>
        <v/>
      </c>
      <c r="D2085" s="223" t="str">
        <f>IFERROR(IF(VLOOKUP($O2085,'APOIO-DESPESAS'!$A$3:$N$962,5,FALSE)="","",VLOOKUP($O2085,'APOIO-DESPESAS'!$A$3:$N$962,5,FALSE)),"")</f>
        <v/>
      </c>
      <c r="E2085" s="223" t="str">
        <f>IFERROR(IF(VLOOKUP($O2085,'APOIO-DESPESAS'!$A$3:$N$962,6,FALSE)="","",VLOOKUP($O2085,'APOIO-DESPESAS'!$A$3:$N$962,6,FALSE)),"")</f>
        <v/>
      </c>
      <c r="F2085" s="223" t="str">
        <f>IFERROR(IF(VLOOKUP($O2085,'APOIO-DESPESAS'!$A$3:$N$962,7,FALSE)="","",VLOOKUP($O2085,'APOIO-DESPESAS'!$A$3:$N$962,7,FALSE)),"")</f>
        <v/>
      </c>
      <c r="G2085" s="223" t="str">
        <f>IFERROR(IF(VLOOKUP($O2085,'APOIO-DESPESAS'!$A$3:$N$962,8,FALSE)="","",VLOOKUP($O2085,'APOIO-DESPESAS'!$A$3:$N$962,8,FALSE)),"")</f>
        <v/>
      </c>
      <c r="H2085" s="223" t="str">
        <f>IFERROR(IF(VLOOKUP($O2085,'APOIO-DESPESAS'!$A$3:$N$962,9,FALSE)="","",VLOOKUP($O2085,'APOIO-DESPESAS'!$A$3:$N$962,9,FALSE)),"")</f>
        <v/>
      </c>
      <c r="I2085" s="223" t="str">
        <f>IFERROR(IF(VLOOKUP($O2085,'APOIO-DESPESAS'!$A$3:$N$962,10,FALSE)="","",VLOOKUP($O2085,'APOIO-DESPESAS'!$A$3:$N$962,10,FALSE)),"")</f>
        <v/>
      </c>
      <c r="J2085" s="223" t="str">
        <f>IFERROR(IF(VLOOKUP($O2085,'APOIO-DESPESAS'!$A$3:$N$962,11,FALSE)="","",VLOOKUP($O2085,'APOIO-DESPESAS'!$A$3:$N$962,11,FALSE)),"")</f>
        <v/>
      </c>
      <c r="K2085" s="223" t="str">
        <f>IFERROR(IF(VLOOKUP($O2085,'APOIO-DESPESAS'!$A$3:$N$962,12,FALSE)="","",VLOOKUP($O2085,'APOIO-DESPESAS'!$A$3:$N$962,12,FALSE)),"")</f>
        <v/>
      </c>
      <c r="L2085" s="223" t="str">
        <f>IFERROR(IF(VLOOKUP($O2085,'APOIO-DESPESAS'!$A$3:$N$962,13,FALSE)="","",VLOOKUP($O2085,'APOIO-DESPESAS'!$A$3:$N$962,13,FALSE)),"")</f>
        <v/>
      </c>
      <c r="M2085" s="223" t="str">
        <f>IFERROR(IF(VLOOKUP($O2085,'APOIO-DESPESAS'!$A$3:$N$962,14,FALSE)="","",VLOOKUP($O2085,'APOIO-DESPESAS'!$A$3:$N$962,14,FALSE)),"")</f>
        <v/>
      </c>
      <c r="O2085" s="223">
        <f t="shared" si="32"/>
        <v>2083</v>
      </c>
    </row>
    <row r="2086" spans="1:15" x14ac:dyDescent="0.25">
      <c r="A2086" s="223" t="str">
        <f>IFERROR(IF(VLOOKUP($O2086,'APOIO-DESPESAS'!$A$3:$N$962,2,FALSE)="","",VLOOKUP($O2086,'APOIO-DESPESAS'!$A$3:$N$962,2,FALSE)),"")</f>
        <v/>
      </c>
      <c r="B2086" s="223" t="str">
        <f>IFERROR(IF(VLOOKUP($O2086,'APOIO-DESPESAS'!$A$3:$N$962,3,FALSE)="","",VLOOKUP($O2086,'APOIO-DESPESAS'!$A$3:$N$962,3,FALSE)),"")</f>
        <v/>
      </c>
      <c r="C2086" s="223" t="str">
        <f>IFERROR(IF(VLOOKUP($O2086,'APOIO-DESPESAS'!$A$3:$N$962,4,FALSE)="","",VLOOKUP($O2086,'APOIO-DESPESAS'!$A$3:$N$962,4,FALSE)),"")</f>
        <v/>
      </c>
      <c r="D2086" s="223" t="str">
        <f>IFERROR(IF(VLOOKUP($O2086,'APOIO-DESPESAS'!$A$3:$N$962,5,FALSE)="","",VLOOKUP($O2086,'APOIO-DESPESAS'!$A$3:$N$962,5,FALSE)),"")</f>
        <v/>
      </c>
      <c r="E2086" s="223" t="str">
        <f>IFERROR(IF(VLOOKUP($O2086,'APOIO-DESPESAS'!$A$3:$N$962,6,FALSE)="","",VLOOKUP($O2086,'APOIO-DESPESAS'!$A$3:$N$962,6,FALSE)),"")</f>
        <v/>
      </c>
      <c r="F2086" s="223" t="str">
        <f>IFERROR(IF(VLOOKUP($O2086,'APOIO-DESPESAS'!$A$3:$N$962,7,FALSE)="","",VLOOKUP($O2086,'APOIO-DESPESAS'!$A$3:$N$962,7,FALSE)),"")</f>
        <v/>
      </c>
      <c r="G2086" s="223" t="str">
        <f>IFERROR(IF(VLOOKUP($O2086,'APOIO-DESPESAS'!$A$3:$N$962,8,FALSE)="","",VLOOKUP($O2086,'APOIO-DESPESAS'!$A$3:$N$962,8,FALSE)),"")</f>
        <v/>
      </c>
      <c r="H2086" s="223" t="str">
        <f>IFERROR(IF(VLOOKUP($O2086,'APOIO-DESPESAS'!$A$3:$N$962,9,FALSE)="","",VLOOKUP($O2086,'APOIO-DESPESAS'!$A$3:$N$962,9,FALSE)),"")</f>
        <v/>
      </c>
      <c r="I2086" s="223" t="str">
        <f>IFERROR(IF(VLOOKUP($O2086,'APOIO-DESPESAS'!$A$3:$N$962,10,FALSE)="","",VLOOKUP($O2086,'APOIO-DESPESAS'!$A$3:$N$962,10,FALSE)),"")</f>
        <v/>
      </c>
      <c r="J2086" s="223" t="str">
        <f>IFERROR(IF(VLOOKUP($O2086,'APOIO-DESPESAS'!$A$3:$N$962,11,FALSE)="","",VLOOKUP($O2086,'APOIO-DESPESAS'!$A$3:$N$962,11,FALSE)),"")</f>
        <v/>
      </c>
      <c r="K2086" s="223" t="str">
        <f>IFERROR(IF(VLOOKUP($O2086,'APOIO-DESPESAS'!$A$3:$N$962,12,FALSE)="","",VLOOKUP($O2086,'APOIO-DESPESAS'!$A$3:$N$962,12,FALSE)),"")</f>
        <v/>
      </c>
      <c r="L2086" s="223" t="str">
        <f>IFERROR(IF(VLOOKUP($O2086,'APOIO-DESPESAS'!$A$3:$N$962,13,FALSE)="","",VLOOKUP($O2086,'APOIO-DESPESAS'!$A$3:$N$962,13,FALSE)),"")</f>
        <v/>
      </c>
      <c r="M2086" s="223" t="str">
        <f>IFERROR(IF(VLOOKUP($O2086,'APOIO-DESPESAS'!$A$3:$N$962,14,FALSE)="","",VLOOKUP($O2086,'APOIO-DESPESAS'!$A$3:$N$962,14,FALSE)),"")</f>
        <v/>
      </c>
      <c r="O2086" s="223">
        <f t="shared" si="32"/>
        <v>2084</v>
      </c>
    </row>
    <row r="2087" spans="1:15" x14ac:dyDescent="0.25">
      <c r="A2087" s="223" t="str">
        <f>IFERROR(IF(VLOOKUP($O2087,'APOIO-DESPESAS'!$A$3:$N$962,2,FALSE)="","",VLOOKUP($O2087,'APOIO-DESPESAS'!$A$3:$N$962,2,FALSE)),"")</f>
        <v/>
      </c>
      <c r="B2087" s="223" t="str">
        <f>IFERROR(IF(VLOOKUP($O2087,'APOIO-DESPESAS'!$A$3:$N$962,3,FALSE)="","",VLOOKUP($O2087,'APOIO-DESPESAS'!$A$3:$N$962,3,FALSE)),"")</f>
        <v/>
      </c>
      <c r="C2087" s="223" t="str">
        <f>IFERROR(IF(VLOOKUP($O2087,'APOIO-DESPESAS'!$A$3:$N$962,4,FALSE)="","",VLOOKUP($O2087,'APOIO-DESPESAS'!$A$3:$N$962,4,FALSE)),"")</f>
        <v/>
      </c>
      <c r="D2087" s="223" t="str">
        <f>IFERROR(IF(VLOOKUP($O2087,'APOIO-DESPESAS'!$A$3:$N$962,5,FALSE)="","",VLOOKUP($O2087,'APOIO-DESPESAS'!$A$3:$N$962,5,FALSE)),"")</f>
        <v/>
      </c>
      <c r="E2087" s="223" t="str">
        <f>IFERROR(IF(VLOOKUP($O2087,'APOIO-DESPESAS'!$A$3:$N$962,6,FALSE)="","",VLOOKUP($O2087,'APOIO-DESPESAS'!$A$3:$N$962,6,FALSE)),"")</f>
        <v/>
      </c>
      <c r="F2087" s="223" t="str">
        <f>IFERROR(IF(VLOOKUP($O2087,'APOIO-DESPESAS'!$A$3:$N$962,7,FALSE)="","",VLOOKUP($O2087,'APOIO-DESPESAS'!$A$3:$N$962,7,FALSE)),"")</f>
        <v/>
      </c>
      <c r="G2087" s="223" t="str">
        <f>IFERROR(IF(VLOOKUP($O2087,'APOIO-DESPESAS'!$A$3:$N$962,8,FALSE)="","",VLOOKUP($O2087,'APOIO-DESPESAS'!$A$3:$N$962,8,FALSE)),"")</f>
        <v/>
      </c>
      <c r="H2087" s="223" t="str">
        <f>IFERROR(IF(VLOOKUP($O2087,'APOIO-DESPESAS'!$A$3:$N$962,9,FALSE)="","",VLOOKUP($O2087,'APOIO-DESPESAS'!$A$3:$N$962,9,FALSE)),"")</f>
        <v/>
      </c>
      <c r="I2087" s="223" t="str">
        <f>IFERROR(IF(VLOOKUP($O2087,'APOIO-DESPESAS'!$A$3:$N$962,10,FALSE)="","",VLOOKUP($O2087,'APOIO-DESPESAS'!$A$3:$N$962,10,FALSE)),"")</f>
        <v/>
      </c>
      <c r="J2087" s="223" t="str">
        <f>IFERROR(IF(VLOOKUP($O2087,'APOIO-DESPESAS'!$A$3:$N$962,11,FALSE)="","",VLOOKUP($O2087,'APOIO-DESPESAS'!$A$3:$N$962,11,FALSE)),"")</f>
        <v/>
      </c>
      <c r="K2087" s="223" t="str">
        <f>IFERROR(IF(VLOOKUP($O2087,'APOIO-DESPESAS'!$A$3:$N$962,12,FALSE)="","",VLOOKUP($O2087,'APOIO-DESPESAS'!$A$3:$N$962,12,FALSE)),"")</f>
        <v/>
      </c>
      <c r="L2087" s="223" t="str">
        <f>IFERROR(IF(VLOOKUP($O2087,'APOIO-DESPESAS'!$A$3:$N$962,13,FALSE)="","",VLOOKUP($O2087,'APOIO-DESPESAS'!$A$3:$N$962,13,FALSE)),"")</f>
        <v/>
      </c>
      <c r="M2087" s="223" t="str">
        <f>IFERROR(IF(VLOOKUP($O2087,'APOIO-DESPESAS'!$A$3:$N$962,14,FALSE)="","",VLOOKUP($O2087,'APOIO-DESPESAS'!$A$3:$N$962,14,FALSE)),"")</f>
        <v/>
      </c>
      <c r="O2087" s="223">
        <f t="shared" si="32"/>
        <v>2085</v>
      </c>
    </row>
    <row r="2088" spans="1:15" x14ac:dyDescent="0.25">
      <c r="A2088" s="223" t="str">
        <f>IFERROR(IF(VLOOKUP($O2088,'APOIO-DESPESAS'!$A$3:$N$962,2,FALSE)="","",VLOOKUP($O2088,'APOIO-DESPESAS'!$A$3:$N$962,2,FALSE)),"")</f>
        <v/>
      </c>
      <c r="B2088" s="223" t="str">
        <f>IFERROR(IF(VLOOKUP($O2088,'APOIO-DESPESAS'!$A$3:$N$962,3,FALSE)="","",VLOOKUP($O2088,'APOIO-DESPESAS'!$A$3:$N$962,3,FALSE)),"")</f>
        <v/>
      </c>
      <c r="C2088" s="223" t="str">
        <f>IFERROR(IF(VLOOKUP($O2088,'APOIO-DESPESAS'!$A$3:$N$962,4,FALSE)="","",VLOOKUP($O2088,'APOIO-DESPESAS'!$A$3:$N$962,4,FALSE)),"")</f>
        <v/>
      </c>
      <c r="D2088" s="223" t="str">
        <f>IFERROR(IF(VLOOKUP($O2088,'APOIO-DESPESAS'!$A$3:$N$962,5,FALSE)="","",VLOOKUP($O2088,'APOIO-DESPESAS'!$A$3:$N$962,5,FALSE)),"")</f>
        <v/>
      </c>
      <c r="E2088" s="223" t="str">
        <f>IFERROR(IF(VLOOKUP($O2088,'APOIO-DESPESAS'!$A$3:$N$962,6,FALSE)="","",VLOOKUP($O2088,'APOIO-DESPESAS'!$A$3:$N$962,6,FALSE)),"")</f>
        <v/>
      </c>
      <c r="F2088" s="223" t="str">
        <f>IFERROR(IF(VLOOKUP($O2088,'APOIO-DESPESAS'!$A$3:$N$962,7,FALSE)="","",VLOOKUP($O2088,'APOIO-DESPESAS'!$A$3:$N$962,7,FALSE)),"")</f>
        <v/>
      </c>
      <c r="G2088" s="223" t="str">
        <f>IFERROR(IF(VLOOKUP($O2088,'APOIO-DESPESAS'!$A$3:$N$962,8,FALSE)="","",VLOOKUP($O2088,'APOIO-DESPESAS'!$A$3:$N$962,8,FALSE)),"")</f>
        <v/>
      </c>
      <c r="H2088" s="223" t="str">
        <f>IFERROR(IF(VLOOKUP($O2088,'APOIO-DESPESAS'!$A$3:$N$962,9,FALSE)="","",VLOOKUP($O2088,'APOIO-DESPESAS'!$A$3:$N$962,9,FALSE)),"")</f>
        <v/>
      </c>
      <c r="I2088" s="223" t="str">
        <f>IFERROR(IF(VLOOKUP($O2088,'APOIO-DESPESAS'!$A$3:$N$962,10,FALSE)="","",VLOOKUP($O2088,'APOIO-DESPESAS'!$A$3:$N$962,10,FALSE)),"")</f>
        <v/>
      </c>
      <c r="J2088" s="223" t="str">
        <f>IFERROR(IF(VLOOKUP($O2088,'APOIO-DESPESAS'!$A$3:$N$962,11,FALSE)="","",VLOOKUP($O2088,'APOIO-DESPESAS'!$A$3:$N$962,11,FALSE)),"")</f>
        <v/>
      </c>
      <c r="K2088" s="223" t="str">
        <f>IFERROR(IF(VLOOKUP($O2088,'APOIO-DESPESAS'!$A$3:$N$962,12,FALSE)="","",VLOOKUP($O2088,'APOIO-DESPESAS'!$A$3:$N$962,12,FALSE)),"")</f>
        <v/>
      </c>
      <c r="L2088" s="223" t="str">
        <f>IFERROR(IF(VLOOKUP($O2088,'APOIO-DESPESAS'!$A$3:$N$962,13,FALSE)="","",VLOOKUP($O2088,'APOIO-DESPESAS'!$A$3:$N$962,13,FALSE)),"")</f>
        <v/>
      </c>
      <c r="M2088" s="223" t="str">
        <f>IFERROR(IF(VLOOKUP($O2088,'APOIO-DESPESAS'!$A$3:$N$962,14,FALSE)="","",VLOOKUP($O2088,'APOIO-DESPESAS'!$A$3:$N$962,14,FALSE)),"")</f>
        <v/>
      </c>
      <c r="O2088" s="223">
        <f t="shared" si="32"/>
        <v>2086</v>
      </c>
    </row>
    <row r="2089" spans="1:15" x14ac:dyDescent="0.25">
      <c r="A2089" s="223" t="str">
        <f>IFERROR(IF(VLOOKUP($O2089,'APOIO-DESPESAS'!$A$3:$N$962,2,FALSE)="","",VLOOKUP($O2089,'APOIO-DESPESAS'!$A$3:$N$962,2,FALSE)),"")</f>
        <v/>
      </c>
      <c r="B2089" s="223" t="str">
        <f>IFERROR(IF(VLOOKUP($O2089,'APOIO-DESPESAS'!$A$3:$N$962,3,FALSE)="","",VLOOKUP($O2089,'APOIO-DESPESAS'!$A$3:$N$962,3,FALSE)),"")</f>
        <v/>
      </c>
      <c r="C2089" s="223" t="str">
        <f>IFERROR(IF(VLOOKUP($O2089,'APOIO-DESPESAS'!$A$3:$N$962,4,FALSE)="","",VLOOKUP($O2089,'APOIO-DESPESAS'!$A$3:$N$962,4,FALSE)),"")</f>
        <v/>
      </c>
      <c r="D2089" s="223" t="str">
        <f>IFERROR(IF(VLOOKUP($O2089,'APOIO-DESPESAS'!$A$3:$N$962,5,FALSE)="","",VLOOKUP($O2089,'APOIO-DESPESAS'!$A$3:$N$962,5,FALSE)),"")</f>
        <v/>
      </c>
      <c r="E2089" s="223" t="str">
        <f>IFERROR(IF(VLOOKUP($O2089,'APOIO-DESPESAS'!$A$3:$N$962,6,FALSE)="","",VLOOKUP($O2089,'APOIO-DESPESAS'!$A$3:$N$962,6,FALSE)),"")</f>
        <v/>
      </c>
      <c r="F2089" s="223" t="str">
        <f>IFERROR(IF(VLOOKUP($O2089,'APOIO-DESPESAS'!$A$3:$N$962,7,FALSE)="","",VLOOKUP($O2089,'APOIO-DESPESAS'!$A$3:$N$962,7,FALSE)),"")</f>
        <v/>
      </c>
      <c r="G2089" s="223" t="str">
        <f>IFERROR(IF(VLOOKUP($O2089,'APOIO-DESPESAS'!$A$3:$N$962,8,FALSE)="","",VLOOKUP($O2089,'APOIO-DESPESAS'!$A$3:$N$962,8,FALSE)),"")</f>
        <v/>
      </c>
      <c r="H2089" s="223" t="str">
        <f>IFERROR(IF(VLOOKUP($O2089,'APOIO-DESPESAS'!$A$3:$N$962,9,FALSE)="","",VLOOKUP($O2089,'APOIO-DESPESAS'!$A$3:$N$962,9,FALSE)),"")</f>
        <v/>
      </c>
      <c r="I2089" s="223" t="str">
        <f>IFERROR(IF(VLOOKUP($O2089,'APOIO-DESPESAS'!$A$3:$N$962,10,FALSE)="","",VLOOKUP($O2089,'APOIO-DESPESAS'!$A$3:$N$962,10,FALSE)),"")</f>
        <v/>
      </c>
      <c r="J2089" s="223" t="str">
        <f>IFERROR(IF(VLOOKUP($O2089,'APOIO-DESPESAS'!$A$3:$N$962,11,FALSE)="","",VLOOKUP($O2089,'APOIO-DESPESAS'!$A$3:$N$962,11,FALSE)),"")</f>
        <v/>
      </c>
      <c r="K2089" s="223" t="str">
        <f>IFERROR(IF(VLOOKUP($O2089,'APOIO-DESPESAS'!$A$3:$N$962,12,FALSE)="","",VLOOKUP($O2089,'APOIO-DESPESAS'!$A$3:$N$962,12,FALSE)),"")</f>
        <v/>
      </c>
      <c r="L2089" s="223" t="str">
        <f>IFERROR(IF(VLOOKUP($O2089,'APOIO-DESPESAS'!$A$3:$N$962,13,FALSE)="","",VLOOKUP($O2089,'APOIO-DESPESAS'!$A$3:$N$962,13,FALSE)),"")</f>
        <v/>
      </c>
      <c r="M2089" s="223" t="str">
        <f>IFERROR(IF(VLOOKUP($O2089,'APOIO-DESPESAS'!$A$3:$N$962,14,FALSE)="","",VLOOKUP($O2089,'APOIO-DESPESAS'!$A$3:$N$962,14,FALSE)),"")</f>
        <v/>
      </c>
      <c r="O2089" s="223">
        <f t="shared" si="32"/>
        <v>2087</v>
      </c>
    </row>
    <row r="2090" spans="1:15" x14ac:dyDescent="0.25">
      <c r="A2090" s="223" t="str">
        <f>IFERROR(IF(VLOOKUP($O2090,'APOIO-DESPESAS'!$A$3:$N$962,2,FALSE)="","",VLOOKUP($O2090,'APOIO-DESPESAS'!$A$3:$N$962,2,FALSE)),"")</f>
        <v/>
      </c>
      <c r="B2090" s="223" t="str">
        <f>IFERROR(IF(VLOOKUP($O2090,'APOIO-DESPESAS'!$A$3:$N$962,3,FALSE)="","",VLOOKUP($O2090,'APOIO-DESPESAS'!$A$3:$N$962,3,FALSE)),"")</f>
        <v/>
      </c>
      <c r="C2090" s="223" t="str">
        <f>IFERROR(IF(VLOOKUP($O2090,'APOIO-DESPESAS'!$A$3:$N$962,4,FALSE)="","",VLOOKUP($O2090,'APOIO-DESPESAS'!$A$3:$N$962,4,FALSE)),"")</f>
        <v/>
      </c>
      <c r="D2090" s="223" t="str">
        <f>IFERROR(IF(VLOOKUP($O2090,'APOIO-DESPESAS'!$A$3:$N$962,5,FALSE)="","",VLOOKUP($O2090,'APOIO-DESPESAS'!$A$3:$N$962,5,FALSE)),"")</f>
        <v/>
      </c>
      <c r="E2090" s="223" t="str">
        <f>IFERROR(IF(VLOOKUP($O2090,'APOIO-DESPESAS'!$A$3:$N$962,6,FALSE)="","",VLOOKUP($O2090,'APOIO-DESPESAS'!$A$3:$N$962,6,FALSE)),"")</f>
        <v/>
      </c>
      <c r="F2090" s="223" t="str">
        <f>IFERROR(IF(VLOOKUP($O2090,'APOIO-DESPESAS'!$A$3:$N$962,7,FALSE)="","",VLOOKUP($O2090,'APOIO-DESPESAS'!$A$3:$N$962,7,FALSE)),"")</f>
        <v/>
      </c>
      <c r="G2090" s="223" t="str">
        <f>IFERROR(IF(VLOOKUP($O2090,'APOIO-DESPESAS'!$A$3:$N$962,8,FALSE)="","",VLOOKUP($O2090,'APOIO-DESPESAS'!$A$3:$N$962,8,FALSE)),"")</f>
        <v/>
      </c>
      <c r="H2090" s="223" t="str">
        <f>IFERROR(IF(VLOOKUP($O2090,'APOIO-DESPESAS'!$A$3:$N$962,9,FALSE)="","",VLOOKUP($O2090,'APOIO-DESPESAS'!$A$3:$N$962,9,FALSE)),"")</f>
        <v/>
      </c>
      <c r="I2090" s="223" t="str">
        <f>IFERROR(IF(VLOOKUP($O2090,'APOIO-DESPESAS'!$A$3:$N$962,10,FALSE)="","",VLOOKUP($O2090,'APOIO-DESPESAS'!$A$3:$N$962,10,FALSE)),"")</f>
        <v/>
      </c>
      <c r="J2090" s="223" t="str">
        <f>IFERROR(IF(VLOOKUP($O2090,'APOIO-DESPESAS'!$A$3:$N$962,11,FALSE)="","",VLOOKUP($O2090,'APOIO-DESPESAS'!$A$3:$N$962,11,FALSE)),"")</f>
        <v/>
      </c>
      <c r="K2090" s="223" t="str">
        <f>IFERROR(IF(VLOOKUP($O2090,'APOIO-DESPESAS'!$A$3:$N$962,12,FALSE)="","",VLOOKUP($O2090,'APOIO-DESPESAS'!$A$3:$N$962,12,FALSE)),"")</f>
        <v/>
      </c>
      <c r="L2090" s="223" t="str">
        <f>IFERROR(IF(VLOOKUP($O2090,'APOIO-DESPESAS'!$A$3:$N$962,13,FALSE)="","",VLOOKUP($O2090,'APOIO-DESPESAS'!$A$3:$N$962,13,FALSE)),"")</f>
        <v/>
      </c>
      <c r="M2090" s="223" t="str">
        <f>IFERROR(IF(VLOOKUP($O2090,'APOIO-DESPESAS'!$A$3:$N$962,14,FALSE)="","",VLOOKUP($O2090,'APOIO-DESPESAS'!$A$3:$N$962,14,FALSE)),"")</f>
        <v/>
      </c>
      <c r="O2090" s="223">
        <f t="shared" si="32"/>
        <v>2088</v>
      </c>
    </row>
    <row r="2091" spans="1:15" x14ac:dyDescent="0.25">
      <c r="A2091" s="223" t="str">
        <f>IFERROR(IF(VLOOKUP($O2091,'APOIO-DESPESAS'!$A$3:$N$962,2,FALSE)="","",VLOOKUP($O2091,'APOIO-DESPESAS'!$A$3:$N$962,2,FALSE)),"")</f>
        <v/>
      </c>
      <c r="B2091" s="223" t="str">
        <f>IFERROR(IF(VLOOKUP($O2091,'APOIO-DESPESAS'!$A$3:$N$962,3,FALSE)="","",VLOOKUP($O2091,'APOIO-DESPESAS'!$A$3:$N$962,3,FALSE)),"")</f>
        <v/>
      </c>
      <c r="C2091" s="223" t="str">
        <f>IFERROR(IF(VLOOKUP($O2091,'APOIO-DESPESAS'!$A$3:$N$962,4,FALSE)="","",VLOOKUP($O2091,'APOIO-DESPESAS'!$A$3:$N$962,4,FALSE)),"")</f>
        <v/>
      </c>
      <c r="D2091" s="223" t="str">
        <f>IFERROR(IF(VLOOKUP($O2091,'APOIO-DESPESAS'!$A$3:$N$962,5,FALSE)="","",VLOOKUP($O2091,'APOIO-DESPESAS'!$A$3:$N$962,5,FALSE)),"")</f>
        <v/>
      </c>
      <c r="E2091" s="223" t="str">
        <f>IFERROR(IF(VLOOKUP($O2091,'APOIO-DESPESAS'!$A$3:$N$962,6,FALSE)="","",VLOOKUP($O2091,'APOIO-DESPESAS'!$A$3:$N$962,6,FALSE)),"")</f>
        <v/>
      </c>
      <c r="F2091" s="223" t="str">
        <f>IFERROR(IF(VLOOKUP($O2091,'APOIO-DESPESAS'!$A$3:$N$962,7,FALSE)="","",VLOOKUP($O2091,'APOIO-DESPESAS'!$A$3:$N$962,7,FALSE)),"")</f>
        <v/>
      </c>
      <c r="G2091" s="223" t="str">
        <f>IFERROR(IF(VLOOKUP($O2091,'APOIO-DESPESAS'!$A$3:$N$962,8,FALSE)="","",VLOOKUP($O2091,'APOIO-DESPESAS'!$A$3:$N$962,8,FALSE)),"")</f>
        <v/>
      </c>
      <c r="H2091" s="223" t="str">
        <f>IFERROR(IF(VLOOKUP($O2091,'APOIO-DESPESAS'!$A$3:$N$962,9,FALSE)="","",VLOOKUP($O2091,'APOIO-DESPESAS'!$A$3:$N$962,9,FALSE)),"")</f>
        <v/>
      </c>
      <c r="I2091" s="223" t="str">
        <f>IFERROR(IF(VLOOKUP($O2091,'APOIO-DESPESAS'!$A$3:$N$962,10,FALSE)="","",VLOOKUP($O2091,'APOIO-DESPESAS'!$A$3:$N$962,10,FALSE)),"")</f>
        <v/>
      </c>
      <c r="J2091" s="223" t="str">
        <f>IFERROR(IF(VLOOKUP($O2091,'APOIO-DESPESAS'!$A$3:$N$962,11,FALSE)="","",VLOOKUP($O2091,'APOIO-DESPESAS'!$A$3:$N$962,11,FALSE)),"")</f>
        <v/>
      </c>
      <c r="K2091" s="223" t="str">
        <f>IFERROR(IF(VLOOKUP($O2091,'APOIO-DESPESAS'!$A$3:$N$962,12,FALSE)="","",VLOOKUP($O2091,'APOIO-DESPESAS'!$A$3:$N$962,12,FALSE)),"")</f>
        <v/>
      </c>
      <c r="L2091" s="223" t="str">
        <f>IFERROR(IF(VLOOKUP($O2091,'APOIO-DESPESAS'!$A$3:$N$962,13,FALSE)="","",VLOOKUP($O2091,'APOIO-DESPESAS'!$A$3:$N$962,13,FALSE)),"")</f>
        <v/>
      </c>
      <c r="M2091" s="223" t="str">
        <f>IFERROR(IF(VLOOKUP($O2091,'APOIO-DESPESAS'!$A$3:$N$962,14,FALSE)="","",VLOOKUP($O2091,'APOIO-DESPESAS'!$A$3:$N$962,14,FALSE)),"")</f>
        <v/>
      </c>
      <c r="O2091" s="223">
        <f t="shared" si="32"/>
        <v>2089</v>
      </c>
    </row>
    <row r="2092" spans="1:15" x14ac:dyDescent="0.25">
      <c r="A2092" s="223" t="str">
        <f>IFERROR(IF(VLOOKUP($O2092,'APOIO-DESPESAS'!$A$3:$N$962,2,FALSE)="","",VLOOKUP($O2092,'APOIO-DESPESAS'!$A$3:$N$962,2,FALSE)),"")</f>
        <v/>
      </c>
      <c r="B2092" s="223" t="str">
        <f>IFERROR(IF(VLOOKUP($O2092,'APOIO-DESPESAS'!$A$3:$N$962,3,FALSE)="","",VLOOKUP($O2092,'APOIO-DESPESAS'!$A$3:$N$962,3,FALSE)),"")</f>
        <v/>
      </c>
      <c r="C2092" s="223" t="str">
        <f>IFERROR(IF(VLOOKUP($O2092,'APOIO-DESPESAS'!$A$3:$N$962,4,FALSE)="","",VLOOKUP($O2092,'APOIO-DESPESAS'!$A$3:$N$962,4,FALSE)),"")</f>
        <v/>
      </c>
      <c r="D2092" s="223" t="str">
        <f>IFERROR(IF(VLOOKUP($O2092,'APOIO-DESPESAS'!$A$3:$N$962,5,FALSE)="","",VLOOKUP($O2092,'APOIO-DESPESAS'!$A$3:$N$962,5,FALSE)),"")</f>
        <v/>
      </c>
      <c r="E2092" s="223" t="str">
        <f>IFERROR(IF(VLOOKUP($O2092,'APOIO-DESPESAS'!$A$3:$N$962,6,FALSE)="","",VLOOKUP($O2092,'APOIO-DESPESAS'!$A$3:$N$962,6,FALSE)),"")</f>
        <v/>
      </c>
      <c r="F2092" s="223" t="str">
        <f>IFERROR(IF(VLOOKUP($O2092,'APOIO-DESPESAS'!$A$3:$N$962,7,FALSE)="","",VLOOKUP($O2092,'APOIO-DESPESAS'!$A$3:$N$962,7,FALSE)),"")</f>
        <v/>
      </c>
      <c r="G2092" s="223" t="str">
        <f>IFERROR(IF(VLOOKUP($O2092,'APOIO-DESPESAS'!$A$3:$N$962,8,FALSE)="","",VLOOKUP($O2092,'APOIO-DESPESAS'!$A$3:$N$962,8,FALSE)),"")</f>
        <v/>
      </c>
      <c r="H2092" s="223" t="str">
        <f>IFERROR(IF(VLOOKUP($O2092,'APOIO-DESPESAS'!$A$3:$N$962,9,FALSE)="","",VLOOKUP($O2092,'APOIO-DESPESAS'!$A$3:$N$962,9,FALSE)),"")</f>
        <v/>
      </c>
      <c r="I2092" s="223" t="str">
        <f>IFERROR(IF(VLOOKUP($O2092,'APOIO-DESPESAS'!$A$3:$N$962,10,FALSE)="","",VLOOKUP($O2092,'APOIO-DESPESAS'!$A$3:$N$962,10,FALSE)),"")</f>
        <v/>
      </c>
      <c r="J2092" s="223" t="str">
        <f>IFERROR(IF(VLOOKUP($O2092,'APOIO-DESPESAS'!$A$3:$N$962,11,FALSE)="","",VLOOKUP($O2092,'APOIO-DESPESAS'!$A$3:$N$962,11,FALSE)),"")</f>
        <v/>
      </c>
      <c r="K2092" s="223" t="str">
        <f>IFERROR(IF(VLOOKUP($O2092,'APOIO-DESPESAS'!$A$3:$N$962,12,FALSE)="","",VLOOKUP($O2092,'APOIO-DESPESAS'!$A$3:$N$962,12,FALSE)),"")</f>
        <v/>
      </c>
      <c r="L2092" s="223" t="str">
        <f>IFERROR(IF(VLOOKUP($O2092,'APOIO-DESPESAS'!$A$3:$N$962,13,FALSE)="","",VLOOKUP($O2092,'APOIO-DESPESAS'!$A$3:$N$962,13,FALSE)),"")</f>
        <v/>
      </c>
      <c r="M2092" s="223" t="str">
        <f>IFERROR(IF(VLOOKUP($O2092,'APOIO-DESPESAS'!$A$3:$N$962,14,FALSE)="","",VLOOKUP($O2092,'APOIO-DESPESAS'!$A$3:$N$962,14,FALSE)),"")</f>
        <v/>
      </c>
      <c r="O2092" s="223">
        <f t="shared" si="32"/>
        <v>2090</v>
      </c>
    </row>
    <row r="2093" spans="1:15" x14ac:dyDescent="0.25">
      <c r="A2093" s="223" t="str">
        <f>IFERROR(IF(VLOOKUP($O2093,'APOIO-DESPESAS'!$A$3:$N$962,2,FALSE)="","",VLOOKUP($O2093,'APOIO-DESPESAS'!$A$3:$N$962,2,FALSE)),"")</f>
        <v/>
      </c>
      <c r="B2093" s="223" t="str">
        <f>IFERROR(IF(VLOOKUP($O2093,'APOIO-DESPESAS'!$A$3:$N$962,3,FALSE)="","",VLOOKUP($O2093,'APOIO-DESPESAS'!$A$3:$N$962,3,FALSE)),"")</f>
        <v/>
      </c>
      <c r="C2093" s="223" t="str">
        <f>IFERROR(IF(VLOOKUP($O2093,'APOIO-DESPESAS'!$A$3:$N$962,4,FALSE)="","",VLOOKUP($O2093,'APOIO-DESPESAS'!$A$3:$N$962,4,FALSE)),"")</f>
        <v/>
      </c>
      <c r="D2093" s="223" t="str">
        <f>IFERROR(IF(VLOOKUP($O2093,'APOIO-DESPESAS'!$A$3:$N$962,5,FALSE)="","",VLOOKUP($O2093,'APOIO-DESPESAS'!$A$3:$N$962,5,FALSE)),"")</f>
        <v/>
      </c>
      <c r="E2093" s="223" t="str">
        <f>IFERROR(IF(VLOOKUP($O2093,'APOIO-DESPESAS'!$A$3:$N$962,6,FALSE)="","",VLOOKUP($O2093,'APOIO-DESPESAS'!$A$3:$N$962,6,FALSE)),"")</f>
        <v/>
      </c>
      <c r="F2093" s="223" t="str">
        <f>IFERROR(IF(VLOOKUP($O2093,'APOIO-DESPESAS'!$A$3:$N$962,7,FALSE)="","",VLOOKUP($O2093,'APOIO-DESPESAS'!$A$3:$N$962,7,FALSE)),"")</f>
        <v/>
      </c>
      <c r="G2093" s="223" t="str">
        <f>IFERROR(IF(VLOOKUP($O2093,'APOIO-DESPESAS'!$A$3:$N$962,8,FALSE)="","",VLOOKUP($O2093,'APOIO-DESPESAS'!$A$3:$N$962,8,FALSE)),"")</f>
        <v/>
      </c>
      <c r="H2093" s="223" t="str">
        <f>IFERROR(IF(VLOOKUP($O2093,'APOIO-DESPESAS'!$A$3:$N$962,9,FALSE)="","",VLOOKUP($O2093,'APOIO-DESPESAS'!$A$3:$N$962,9,FALSE)),"")</f>
        <v/>
      </c>
      <c r="I2093" s="223" t="str">
        <f>IFERROR(IF(VLOOKUP($O2093,'APOIO-DESPESAS'!$A$3:$N$962,10,FALSE)="","",VLOOKUP($O2093,'APOIO-DESPESAS'!$A$3:$N$962,10,FALSE)),"")</f>
        <v/>
      </c>
      <c r="J2093" s="223" t="str">
        <f>IFERROR(IF(VLOOKUP($O2093,'APOIO-DESPESAS'!$A$3:$N$962,11,FALSE)="","",VLOOKUP($O2093,'APOIO-DESPESAS'!$A$3:$N$962,11,FALSE)),"")</f>
        <v/>
      </c>
      <c r="K2093" s="223" t="str">
        <f>IFERROR(IF(VLOOKUP($O2093,'APOIO-DESPESAS'!$A$3:$N$962,12,FALSE)="","",VLOOKUP($O2093,'APOIO-DESPESAS'!$A$3:$N$962,12,FALSE)),"")</f>
        <v/>
      </c>
      <c r="L2093" s="223" t="str">
        <f>IFERROR(IF(VLOOKUP($O2093,'APOIO-DESPESAS'!$A$3:$N$962,13,FALSE)="","",VLOOKUP($O2093,'APOIO-DESPESAS'!$A$3:$N$962,13,FALSE)),"")</f>
        <v/>
      </c>
      <c r="M2093" s="223" t="str">
        <f>IFERROR(IF(VLOOKUP($O2093,'APOIO-DESPESAS'!$A$3:$N$962,14,FALSE)="","",VLOOKUP($O2093,'APOIO-DESPESAS'!$A$3:$N$962,14,FALSE)),"")</f>
        <v/>
      </c>
      <c r="O2093" s="223">
        <f t="shared" si="32"/>
        <v>2091</v>
      </c>
    </row>
    <row r="2094" spans="1:15" x14ac:dyDescent="0.25">
      <c r="A2094" s="223" t="str">
        <f>IFERROR(IF(VLOOKUP($O2094,'APOIO-DESPESAS'!$A$3:$N$962,2,FALSE)="","",VLOOKUP($O2094,'APOIO-DESPESAS'!$A$3:$N$962,2,FALSE)),"")</f>
        <v/>
      </c>
      <c r="B2094" s="223" t="str">
        <f>IFERROR(IF(VLOOKUP($O2094,'APOIO-DESPESAS'!$A$3:$N$962,3,FALSE)="","",VLOOKUP($O2094,'APOIO-DESPESAS'!$A$3:$N$962,3,FALSE)),"")</f>
        <v/>
      </c>
      <c r="C2094" s="223" t="str">
        <f>IFERROR(IF(VLOOKUP($O2094,'APOIO-DESPESAS'!$A$3:$N$962,4,FALSE)="","",VLOOKUP($O2094,'APOIO-DESPESAS'!$A$3:$N$962,4,FALSE)),"")</f>
        <v/>
      </c>
      <c r="D2094" s="223" t="str">
        <f>IFERROR(IF(VLOOKUP($O2094,'APOIO-DESPESAS'!$A$3:$N$962,5,FALSE)="","",VLOOKUP($O2094,'APOIO-DESPESAS'!$A$3:$N$962,5,FALSE)),"")</f>
        <v/>
      </c>
      <c r="E2094" s="223" t="str">
        <f>IFERROR(IF(VLOOKUP($O2094,'APOIO-DESPESAS'!$A$3:$N$962,6,FALSE)="","",VLOOKUP($O2094,'APOIO-DESPESAS'!$A$3:$N$962,6,FALSE)),"")</f>
        <v/>
      </c>
      <c r="F2094" s="223" t="str">
        <f>IFERROR(IF(VLOOKUP($O2094,'APOIO-DESPESAS'!$A$3:$N$962,7,FALSE)="","",VLOOKUP($O2094,'APOIO-DESPESAS'!$A$3:$N$962,7,FALSE)),"")</f>
        <v/>
      </c>
      <c r="G2094" s="223" t="str">
        <f>IFERROR(IF(VLOOKUP($O2094,'APOIO-DESPESAS'!$A$3:$N$962,8,FALSE)="","",VLOOKUP($O2094,'APOIO-DESPESAS'!$A$3:$N$962,8,FALSE)),"")</f>
        <v/>
      </c>
      <c r="H2094" s="223" t="str">
        <f>IFERROR(IF(VLOOKUP($O2094,'APOIO-DESPESAS'!$A$3:$N$962,9,FALSE)="","",VLOOKUP($O2094,'APOIO-DESPESAS'!$A$3:$N$962,9,FALSE)),"")</f>
        <v/>
      </c>
      <c r="I2094" s="223" t="str">
        <f>IFERROR(IF(VLOOKUP($O2094,'APOIO-DESPESAS'!$A$3:$N$962,10,FALSE)="","",VLOOKUP($O2094,'APOIO-DESPESAS'!$A$3:$N$962,10,FALSE)),"")</f>
        <v/>
      </c>
      <c r="J2094" s="223" t="str">
        <f>IFERROR(IF(VLOOKUP($O2094,'APOIO-DESPESAS'!$A$3:$N$962,11,FALSE)="","",VLOOKUP($O2094,'APOIO-DESPESAS'!$A$3:$N$962,11,FALSE)),"")</f>
        <v/>
      </c>
      <c r="K2094" s="223" t="str">
        <f>IFERROR(IF(VLOOKUP($O2094,'APOIO-DESPESAS'!$A$3:$N$962,12,FALSE)="","",VLOOKUP($O2094,'APOIO-DESPESAS'!$A$3:$N$962,12,FALSE)),"")</f>
        <v/>
      </c>
      <c r="L2094" s="223" t="str">
        <f>IFERROR(IF(VLOOKUP($O2094,'APOIO-DESPESAS'!$A$3:$N$962,13,FALSE)="","",VLOOKUP($O2094,'APOIO-DESPESAS'!$A$3:$N$962,13,FALSE)),"")</f>
        <v/>
      </c>
      <c r="M2094" s="223" t="str">
        <f>IFERROR(IF(VLOOKUP($O2094,'APOIO-DESPESAS'!$A$3:$N$962,14,FALSE)="","",VLOOKUP($O2094,'APOIO-DESPESAS'!$A$3:$N$962,14,FALSE)),"")</f>
        <v/>
      </c>
      <c r="O2094" s="223">
        <f t="shared" si="32"/>
        <v>2092</v>
      </c>
    </row>
    <row r="2095" spans="1:15" x14ac:dyDescent="0.25">
      <c r="A2095" s="223" t="str">
        <f>IFERROR(IF(VLOOKUP($O2095,'APOIO-DESPESAS'!$A$3:$N$962,2,FALSE)="","",VLOOKUP($O2095,'APOIO-DESPESAS'!$A$3:$N$962,2,FALSE)),"")</f>
        <v/>
      </c>
      <c r="B2095" s="223" t="str">
        <f>IFERROR(IF(VLOOKUP($O2095,'APOIO-DESPESAS'!$A$3:$N$962,3,FALSE)="","",VLOOKUP($O2095,'APOIO-DESPESAS'!$A$3:$N$962,3,FALSE)),"")</f>
        <v/>
      </c>
      <c r="C2095" s="223" t="str">
        <f>IFERROR(IF(VLOOKUP($O2095,'APOIO-DESPESAS'!$A$3:$N$962,4,FALSE)="","",VLOOKUP($O2095,'APOIO-DESPESAS'!$A$3:$N$962,4,FALSE)),"")</f>
        <v/>
      </c>
      <c r="D2095" s="223" t="str">
        <f>IFERROR(IF(VLOOKUP($O2095,'APOIO-DESPESAS'!$A$3:$N$962,5,FALSE)="","",VLOOKUP($O2095,'APOIO-DESPESAS'!$A$3:$N$962,5,FALSE)),"")</f>
        <v/>
      </c>
      <c r="E2095" s="223" t="str">
        <f>IFERROR(IF(VLOOKUP($O2095,'APOIO-DESPESAS'!$A$3:$N$962,6,FALSE)="","",VLOOKUP($O2095,'APOIO-DESPESAS'!$A$3:$N$962,6,FALSE)),"")</f>
        <v/>
      </c>
      <c r="F2095" s="223" t="str">
        <f>IFERROR(IF(VLOOKUP($O2095,'APOIO-DESPESAS'!$A$3:$N$962,7,FALSE)="","",VLOOKUP($O2095,'APOIO-DESPESAS'!$A$3:$N$962,7,FALSE)),"")</f>
        <v/>
      </c>
      <c r="G2095" s="223" t="str">
        <f>IFERROR(IF(VLOOKUP($O2095,'APOIO-DESPESAS'!$A$3:$N$962,8,FALSE)="","",VLOOKUP($O2095,'APOIO-DESPESAS'!$A$3:$N$962,8,FALSE)),"")</f>
        <v/>
      </c>
      <c r="H2095" s="223" t="str">
        <f>IFERROR(IF(VLOOKUP($O2095,'APOIO-DESPESAS'!$A$3:$N$962,9,FALSE)="","",VLOOKUP($O2095,'APOIO-DESPESAS'!$A$3:$N$962,9,FALSE)),"")</f>
        <v/>
      </c>
      <c r="I2095" s="223" t="str">
        <f>IFERROR(IF(VLOOKUP($O2095,'APOIO-DESPESAS'!$A$3:$N$962,10,FALSE)="","",VLOOKUP($O2095,'APOIO-DESPESAS'!$A$3:$N$962,10,FALSE)),"")</f>
        <v/>
      </c>
      <c r="J2095" s="223" t="str">
        <f>IFERROR(IF(VLOOKUP($O2095,'APOIO-DESPESAS'!$A$3:$N$962,11,FALSE)="","",VLOOKUP($O2095,'APOIO-DESPESAS'!$A$3:$N$962,11,FALSE)),"")</f>
        <v/>
      </c>
      <c r="K2095" s="223" t="str">
        <f>IFERROR(IF(VLOOKUP($O2095,'APOIO-DESPESAS'!$A$3:$N$962,12,FALSE)="","",VLOOKUP($O2095,'APOIO-DESPESAS'!$A$3:$N$962,12,FALSE)),"")</f>
        <v/>
      </c>
      <c r="L2095" s="223" t="str">
        <f>IFERROR(IF(VLOOKUP($O2095,'APOIO-DESPESAS'!$A$3:$N$962,13,FALSE)="","",VLOOKUP($O2095,'APOIO-DESPESAS'!$A$3:$N$962,13,FALSE)),"")</f>
        <v/>
      </c>
      <c r="M2095" s="223" t="str">
        <f>IFERROR(IF(VLOOKUP($O2095,'APOIO-DESPESAS'!$A$3:$N$962,14,FALSE)="","",VLOOKUP($O2095,'APOIO-DESPESAS'!$A$3:$N$962,14,FALSE)),"")</f>
        <v/>
      </c>
      <c r="O2095" s="223">
        <f t="shared" si="32"/>
        <v>2093</v>
      </c>
    </row>
    <row r="2096" spans="1:15" x14ac:dyDescent="0.25">
      <c r="A2096" s="223" t="str">
        <f>IFERROR(IF(VLOOKUP($O2096,'APOIO-DESPESAS'!$A$3:$N$962,2,FALSE)="","",VLOOKUP($O2096,'APOIO-DESPESAS'!$A$3:$N$962,2,FALSE)),"")</f>
        <v/>
      </c>
      <c r="B2096" s="223" t="str">
        <f>IFERROR(IF(VLOOKUP($O2096,'APOIO-DESPESAS'!$A$3:$N$962,3,FALSE)="","",VLOOKUP($O2096,'APOIO-DESPESAS'!$A$3:$N$962,3,FALSE)),"")</f>
        <v/>
      </c>
      <c r="C2096" s="223" t="str">
        <f>IFERROR(IF(VLOOKUP($O2096,'APOIO-DESPESAS'!$A$3:$N$962,4,FALSE)="","",VLOOKUP($O2096,'APOIO-DESPESAS'!$A$3:$N$962,4,FALSE)),"")</f>
        <v/>
      </c>
      <c r="D2096" s="223" t="str">
        <f>IFERROR(IF(VLOOKUP($O2096,'APOIO-DESPESAS'!$A$3:$N$962,5,FALSE)="","",VLOOKUP($O2096,'APOIO-DESPESAS'!$A$3:$N$962,5,FALSE)),"")</f>
        <v/>
      </c>
      <c r="E2096" s="223" t="str">
        <f>IFERROR(IF(VLOOKUP($O2096,'APOIO-DESPESAS'!$A$3:$N$962,6,FALSE)="","",VLOOKUP($O2096,'APOIO-DESPESAS'!$A$3:$N$962,6,FALSE)),"")</f>
        <v/>
      </c>
      <c r="F2096" s="223" t="str">
        <f>IFERROR(IF(VLOOKUP($O2096,'APOIO-DESPESAS'!$A$3:$N$962,7,FALSE)="","",VLOOKUP($O2096,'APOIO-DESPESAS'!$A$3:$N$962,7,FALSE)),"")</f>
        <v/>
      </c>
      <c r="G2096" s="223" t="str">
        <f>IFERROR(IF(VLOOKUP($O2096,'APOIO-DESPESAS'!$A$3:$N$962,8,FALSE)="","",VLOOKUP($O2096,'APOIO-DESPESAS'!$A$3:$N$962,8,FALSE)),"")</f>
        <v/>
      </c>
      <c r="H2096" s="223" t="str">
        <f>IFERROR(IF(VLOOKUP($O2096,'APOIO-DESPESAS'!$A$3:$N$962,9,FALSE)="","",VLOOKUP($O2096,'APOIO-DESPESAS'!$A$3:$N$962,9,FALSE)),"")</f>
        <v/>
      </c>
      <c r="I2096" s="223" t="str">
        <f>IFERROR(IF(VLOOKUP($O2096,'APOIO-DESPESAS'!$A$3:$N$962,10,FALSE)="","",VLOOKUP($O2096,'APOIO-DESPESAS'!$A$3:$N$962,10,FALSE)),"")</f>
        <v/>
      </c>
      <c r="J2096" s="223" t="str">
        <f>IFERROR(IF(VLOOKUP($O2096,'APOIO-DESPESAS'!$A$3:$N$962,11,FALSE)="","",VLOOKUP($O2096,'APOIO-DESPESAS'!$A$3:$N$962,11,FALSE)),"")</f>
        <v/>
      </c>
      <c r="K2096" s="223" t="str">
        <f>IFERROR(IF(VLOOKUP($O2096,'APOIO-DESPESAS'!$A$3:$N$962,12,FALSE)="","",VLOOKUP($O2096,'APOIO-DESPESAS'!$A$3:$N$962,12,FALSE)),"")</f>
        <v/>
      </c>
      <c r="L2096" s="223" t="str">
        <f>IFERROR(IF(VLOOKUP($O2096,'APOIO-DESPESAS'!$A$3:$N$962,13,FALSE)="","",VLOOKUP($O2096,'APOIO-DESPESAS'!$A$3:$N$962,13,FALSE)),"")</f>
        <v/>
      </c>
      <c r="M2096" s="223" t="str">
        <f>IFERROR(IF(VLOOKUP($O2096,'APOIO-DESPESAS'!$A$3:$N$962,14,FALSE)="","",VLOOKUP($O2096,'APOIO-DESPESAS'!$A$3:$N$962,14,FALSE)),"")</f>
        <v/>
      </c>
      <c r="O2096" s="223">
        <f t="shared" si="32"/>
        <v>2094</v>
      </c>
    </row>
    <row r="2097" spans="1:15" x14ac:dyDescent="0.25">
      <c r="A2097" s="223" t="str">
        <f>IFERROR(IF(VLOOKUP($O2097,'APOIO-DESPESAS'!$A$3:$N$962,2,FALSE)="","",VLOOKUP($O2097,'APOIO-DESPESAS'!$A$3:$N$962,2,FALSE)),"")</f>
        <v/>
      </c>
      <c r="B2097" s="223" t="str">
        <f>IFERROR(IF(VLOOKUP($O2097,'APOIO-DESPESAS'!$A$3:$N$962,3,FALSE)="","",VLOOKUP($O2097,'APOIO-DESPESAS'!$A$3:$N$962,3,FALSE)),"")</f>
        <v/>
      </c>
      <c r="C2097" s="223" t="str">
        <f>IFERROR(IF(VLOOKUP($O2097,'APOIO-DESPESAS'!$A$3:$N$962,4,FALSE)="","",VLOOKUP($O2097,'APOIO-DESPESAS'!$A$3:$N$962,4,FALSE)),"")</f>
        <v/>
      </c>
      <c r="D2097" s="223" t="str">
        <f>IFERROR(IF(VLOOKUP($O2097,'APOIO-DESPESAS'!$A$3:$N$962,5,FALSE)="","",VLOOKUP($O2097,'APOIO-DESPESAS'!$A$3:$N$962,5,FALSE)),"")</f>
        <v/>
      </c>
      <c r="E2097" s="223" t="str">
        <f>IFERROR(IF(VLOOKUP($O2097,'APOIO-DESPESAS'!$A$3:$N$962,6,FALSE)="","",VLOOKUP($O2097,'APOIO-DESPESAS'!$A$3:$N$962,6,FALSE)),"")</f>
        <v/>
      </c>
      <c r="F2097" s="223" t="str">
        <f>IFERROR(IF(VLOOKUP($O2097,'APOIO-DESPESAS'!$A$3:$N$962,7,FALSE)="","",VLOOKUP($O2097,'APOIO-DESPESAS'!$A$3:$N$962,7,FALSE)),"")</f>
        <v/>
      </c>
      <c r="G2097" s="223" t="str">
        <f>IFERROR(IF(VLOOKUP($O2097,'APOIO-DESPESAS'!$A$3:$N$962,8,FALSE)="","",VLOOKUP($O2097,'APOIO-DESPESAS'!$A$3:$N$962,8,FALSE)),"")</f>
        <v/>
      </c>
      <c r="H2097" s="223" t="str">
        <f>IFERROR(IF(VLOOKUP($O2097,'APOIO-DESPESAS'!$A$3:$N$962,9,FALSE)="","",VLOOKUP($O2097,'APOIO-DESPESAS'!$A$3:$N$962,9,FALSE)),"")</f>
        <v/>
      </c>
      <c r="I2097" s="223" t="str">
        <f>IFERROR(IF(VLOOKUP($O2097,'APOIO-DESPESAS'!$A$3:$N$962,10,FALSE)="","",VLOOKUP($O2097,'APOIO-DESPESAS'!$A$3:$N$962,10,FALSE)),"")</f>
        <v/>
      </c>
      <c r="J2097" s="223" t="str">
        <f>IFERROR(IF(VLOOKUP($O2097,'APOIO-DESPESAS'!$A$3:$N$962,11,FALSE)="","",VLOOKUP($O2097,'APOIO-DESPESAS'!$A$3:$N$962,11,FALSE)),"")</f>
        <v/>
      </c>
      <c r="K2097" s="223" t="str">
        <f>IFERROR(IF(VLOOKUP($O2097,'APOIO-DESPESAS'!$A$3:$N$962,12,FALSE)="","",VLOOKUP($O2097,'APOIO-DESPESAS'!$A$3:$N$962,12,FALSE)),"")</f>
        <v/>
      </c>
      <c r="L2097" s="223" t="str">
        <f>IFERROR(IF(VLOOKUP($O2097,'APOIO-DESPESAS'!$A$3:$N$962,13,FALSE)="","",VLOOKUP($O2097,'APOIO-DESPESAS'!$A$3:$N$962,13,FALSE)),"")</f>
        <v/>
      </c>
      <c r="M2097" s="223" t="str">
        <f>IFERROR(IF(VLOOKUP($O2097,'APOIO-DESPESAS'!$A$3:$N$962,14,FALSE)="","",VLOOKUP($O2097,'APOIO-DESPESAS'!$A$3:$N$962,14,FALSE)),"")</f>
        <v/>
      </c>
      <c r="O2097" s="223">
        <f t="shared" si="32"/>
        <v>2095</v>
      </c>
    </row>
    <row r="2098" spans="1:15" x14ac:dyDescent="0.25">
      <c r="A2098" s="223" t="str">
        <f>IFERROR(IF(VLOOKUP($O2098,'APOIO-DESPESAS'!$A$3:$N$962,2,FALSE)="","",VLOOKUP($O2098,'APOIO-DESPESAS'!$A$3:$N$962,2,FALSE)),"")</f>
        <v/>
      </c>
      <c r="B2098" s="223" t="str">
        <f>IFERROR(IF(VLOOKUP($O2098,'APOIO-DESPESAS'!$A$3:$N$962,3,FALSE)="","",VLOOKUP($O2098,'APOIO-DESPESAS'!$A$3:$N$962,3,FALSE)),"")</f>
        <v/>
      </c>
      <c r="C2098" s="223" t="str">
        <f>IFERROR(IF(VLOOKUP($O2098,'APOIO-DESPESAS'!$A$3:$N$962,4,FALSE)="","",VLOOKUP($O2098,'APOIO-DESPESAS'!$A$3:$N$962,4,FALSE)),"")</f>
        <v/>
      </c>
      <c r="D2098" s="223" t="str">
        <f>IFERROR(IF(VLOOKUP($O2098,'APOIO-DESPESAS'!$A$3:$N$962,5,FALSE)="","",VLOOKUP($O2098,'APOIO-DESPESAS'!$A$3:$N$962,5,FALSE)),"")</f>
        <v/>
      </c>
      <c r="E2098" s="223" t="str">
        <f>IFERROR(IF(VLOOKUP($O2098,'APOIO-DESPESAS'!$A$3:$N$962,6,FALSE)="","",VLOOKUP($O2098,'APOIO-DESPESAS'!$A$3:$N$962,6,FALSE)),"")</f>
        <v/>
      </c>
      <c r="F2098" s="223" t="str">
        <f>IFERROR(IF(VLOOKUP($O2098,'APOIO-DESPESAS'!$A$3:$N$962,7,FALSE)="","",VLOOKUP($O2098,'APOIO-DESPESAS'!$A$3:$N$962,7,FALSE)),"")</f>
        <v/>
      </c>
      <c r="G2098" s="223" t="str">
        <f>IFERROR(IF(VLOOKUP($O2098,'APOIO-DESPESAS'!$A$3:$N$962,8,FALSE)="","",VLOOKUP($O2098,'APOIO-DESPESAS'!$A$3:$N$962,8,FALSE)),"")</f>
        <v/>
      </c>
      <c r="H2098" s="223" t="str">
        <f>IFERROR(IF(VLOOKUP($O2098,'APOIO-DESPESAS'!$A$3:$N$962,9,FALSE)="","",VLOOKUP($O2098,'APOIO-DESPESAS'!$A$3:$N$962,9,FALSE)),"")</f>
        <v/>
      </c>
      <c r="I2098" s="223" t="str">
        <f>IFERROR(IF(VLOOKUP($O2098,'APOIO-DESPESAS'!$A$3:$N$962,10,FALSE)="","",VLOOKUP($O2098,'APOIO-DESPESAS'!$A$3:$N$962,10,FALSE)),"")</f>
        <v/>
      </c>
      <c r="J2098" s="223" t="str">
        <f>IFERROR(IF(VLOOKUP($O2098,'APOIO-DESPESAS'!$A$3:$N$962,11,FALSE)="","",VLOOKUP($O2098,'APOIO-DESPESAS'!$A$3:$N$962,11,FALSE)),"")</f>
        <v/>
      </c>
      <c r="K2098" s="223" t="str">
        <f>IFERROR(IF(VLOOKUP($O2098,'APOIO-DESPESAS'!$A$3:$N$962,12,FALSE)="","",VLOOKUP($O2098,'APOIO-DESPESAS'!$A$3:$N$962,12,FALSE)),"")</f>
        <v/>
      </c>
      <c r="L2098" s="223" t="str">
        <f>IFERROR(IF(VLOOKUP($O2098,'APOIO-DESPESAS'!$A$3:$N$962,13,FALSE)="","",VLOOKUP($O2098,'APOIO-DESPESAS'!$A$3:$N$962,13,FALSE)),"")</f>
        <v/>
      </c>
      <c r="M2098" s="223" t="str">
        <f>IFERROR(IF(VLOOKUP($O2098,'APOIO-DESPESAS'!$A$3:$N$962,14,FALSE)="","",VLOOKUP($O2098,'APOIO-DESPESAS'!$A$3:$N$962,14,FALSE)),"")</f>
        <v/>
      </c>
      <c r="O2098" s="223">
        <f t="shared" si="32"/>
        <v>2096</v>
      </c>
    </row>
    <row r="2099" spans="1:15" x14ac:dyDescent="0.25">
      <c r="A2099" s="223" t="str">
        <f>IFERROR(IF(VLOOKUP($O2099,'APOIO-DESPESAS'!$A$3:$N$962,2,FALSE)="","",VLOOKUP($O2099,'APOIO-DESPESAS'!$A$3:$N$962,2,FALSE)),"")</f>
        <v/>
      </c>
      <c r="B2099" s="223" t="str">
        <f>IFERROR(IF(VLOOKUP($O2099,'APOIO-DESPESAS'!$A$3:$N$962,3,FALSE)="","",VLOOKUP($O2099,'APOIO-DESPESAS'!$A$3:$N$962,3,FALSE)),"")</f>
        <v/>
      </c>
      <c r="C2099" s="223" t="str">
        <f>IFERROR(IF(VLOOKUP($O2099,'APOIO-DESPESAS'!$A$3:$N$962,4,FALSE)="","",VLOOKUP($O2099,'APOIO-DESPESAS'!$A$3:$N$962,4,FALSE)),"")</f>
        <v/>
      </c>
      <c r="D2099" s="223" t="str">
        <f>IFERROR(IF(VLOOKUP($O2099,'APOIO-DESPESAS'!$A$3:$N$962,5,FALSE)="","",VLOOKUP($O2099,'APOIO-DESPESAS'!$A$3:$N$962,5,FALSE)),"")</f>
        <v/>
      </c>
      <c r="E2099" s="223" t="str">
        <f>IFERROR(IF(VLOOKUP($O2099,'APOIO-DESPESAS'!$A$3:$N$962,6,FALSE)="","",VLOOKUP($O2099,'APOIO-DESPESAS'!$A$3:$N$962,6,FALSE)),"")</f>
        <v/>
      </c>
      <c r="F2099" s="223" t="str">
        <f>IFERROR(IF(VLOOKUP($O2099,'APOIO-DESPESAS'!$A$3:$N$962,7,FALSE)="","",VLOOKUP($O2099,'APOIO-DESPESAS'!$A$3:$N$962,7,FALSE)),"")</f>
        <v/>
      </c>
      <c r="G2099" s="223" t="str">
        <f>IFERROR(IF(VLOOKUP($O2099,'APOIO-DESPESAS'!$A$3:$N$962,8,FALSE)="","",VLOOKUP($O2099,'APOIO-DESPESAS'!$A$3:$N$962,8,FALSE)),"")</f>
        <v/>
      </c>
      <c r="H2099" s="223" t="str">
        <f>IFERROR(IF(VLOOKUP($O2099,'APOIO-DESPESAS'!$A$3:$N$962,9,FALSE)="","",VLOOKUP($O2099,'APOIO-DESPESAS'!$A$3:$N$962,9,FALSE)),"")</f>
        <v/>
      </c>
      <c r="I2099" s="223" t="str">
        <f>IFERROR(IF(VLOOKUP($O2099,'APOIO-DESPESAS'!$A$3:$N$962,10,FALSE)="","",VLOOKUP($O2099,'APOIO-DESPESAS'!$A$3:$N$962,10,FALSE)),"")</f>
        <v/>
      </c>
      <c r="J2099" s="223" t="str">
        <f>IFERROR(IF(VLOOKUP($O2099,'APOIO-DESPESAS'!$A$3:$N$962,11,FALSE)="","",VLOOKUP($O2099,'APOIO-DESPESAS'!$A$3:$N$962,11,FALSE)),"")</f>
        <v/>
      </c>
      <c r="K2099" s="223" t="str">
        <f>IFERROR(IF(VLOOKUP($O2099,'APOIO-DESPESAS'!$A$3:$N$962,12,FALSE)="","",VLOOKUP($O2099,'APOIO-DESPESAS'!$A$3:$N$962,12,FALSE)),"")</f>
        <v/>
      </c>
      <c r="L2099" s="223" t="str">
        <f>IFERROR(IF(VLOOKUP($O2099,'APOIO-DESPESAS'!$A$3:$N$962,13,FALSE)="","",VLOOKUP($O2099,'APOIO-DESPESAS'!$A$3:$N$962,13,FALSE)),"")</f>
        <v/>
      </c>
      <c r="M2099" s="223" t="str">
        <f>IFERROR(IF(VLOOKUP($O2099,'APOIO-DESPESAS'!$A$3:$N$962,14,FALSE)="","",VLOOKUP($O2099,'APOIO-DESPESAS'!$A$3:$N$962,14,FALSE)),"")</f>
        <v/>
      </c>
      <c r="O2099" s="223">
        <f t="shared" si="32"/>
        <v>2097</v>
      </c>
    </row>
    <row r="2100" spans="1:15" x14ac:dyDescent="0.25">
      <c r="A2100" s="223" t="str">
        <f>IFERROR(IF(VLOOKUP($O2100,'APOIO-DESPESAS'!$A$3:$N$962,2,FALSE)="","",VLOOKUP($O2100,'APOIO-DESPESAS'!$A$3:$N$962,2,FALSE)),"")</f>
        <v/>
      </c>
      <c r="B2100" s="223" t="str">
        <f>IFERROR(IF(VLOOKUP($O2100,'APOIO-DESPESAS'!$A$3:$N$962,3,FALSE)="","",VLOOKUP($O2100,'APOIO-DESPESAS'!$A$3:$N$962,3,FALSE)),"")</f>
        <v/>
      </c>
      <c r="C2100" s="223" t="str">
        <f>IFERROR(IF(VLOOKUP($O2100,'APOIO-DESPESAS'!$A$3:$N$962,4,FALSE)="","",VLOOKUP($O2100,'APOIO-DESPESAS'!$A$3:$N$962,4,FALSE)),"")</f>
        <v/>
      </c>
      <c r="D2100" s="223" t="str">
        <f>IFERROR(IF(VLOOKUP($O2100,'APOIO-DESPESAS'!$A$3:$N$962,5,FALSE)="","",VLOOKUP($O2100,'APOIO-DESPESAS'!$A$3:$N$962,5,FALSE)),"")</f>
        <v/>
      </c>
      <c r="E2100" s="223" t="str">
        <f>IFERROR(IF(VLOOKUP($O2100,'APOIO-DESPESAS'!$A$3:$N$962,6,FALSE)="","",VLOOKUP($O2100,'APOIO-DESPESAS'!$A$3:$N$962,6,FALSE)),"")</f>
        <v/>
      </c>
      <c r="F2100" s="223" t="str">
        <f>IFERROR(IF(VLOOKUP($O2100,'APOIO-DESPESAS'!$A$3:$N$962,7,FALSE)="","",VLOOKUP($O2100,'APOIO-DESPESAS'!$A$3:$N$962,7,FALSE)),"")</f>
        <v/>
      </c>
      <c r="G2100" s="223" t="str">
        <f>IFERROR(IF(VLOOKUP($O2100,'APOIO-DESPESAS'!$A$3:$N$962,8,FALSE)="","",VLOOKUP($O2100,'APOIO-DESPESAS'!$A$3:$N$962,8,FALSE)),"")</f>
        <v/>
      </c>
      <c r="H2100" s="223" t="str">
        <f>IFERROR(IF(VLOOKUP($O2100,'APOIO-DESPESAS'!$A$3:$N$962,9,FALSE)="","",VLOOKUP($O2100,'APOIO-DESPESAS'!$A$3:$N$962,9,FALSE)),"")</f>
        <v/>
      </c>
      <c r="I2100" s="223" t="str">
        <f>IFERROR(IF(VLOOKUP($O2100,'APOIO-DESPESAS'!$A$3:$N$962,10,FALSE)="","",VLOOKUP($O2100,'APOIO-DESPESAS'!$A$3:$N$962,10,FALSE)),"")</f>
        <v/>
      </c>
      <c r="J2100" s="223" t="str">
        <f>IFERROR(IF(VLOOKUP($O2100,'APOIO-DESPESAS'!$A$3:$N$962,11,FALSE)="","",VLOOKUP($O2100,'APOIO-DESPESAS'!$A$3:$N$962,11,FALSE)),"")</f>
        <v/>
      </c>
      <c r="K2100" s="223" t="str">
        <f>IFERROR(IF(VLOOKUP($O2100,'APOIO-DESPESAS'!$A$3:$N$962,12,FALSE)="","",VLOOKUP($O2100,'APOIO-DESPESAS'!$A$3:$N$962,12,FALSE)),"")</f>
        <v/>
      </c>
      <c r="L2100" s="223" t="str">
        <f>IFERROR(IF(VLOOKUP($O2100,'APOIO-DESPESAS'!$A$3:$N$962,13,FALSE)="","",VLOOKUP($O2100,'APOIO-DESPESAS'!$A$3:$N$962,13,FALSE)),"")</f>
        <v/>
      </c>
      <c r="M2100" s="223" t="str">
        <f>IFERROR(IF(VLOOKUP($O2100,'APOIO-DESPESAS'!$A$3:$N$962,14,FALSE)="","",VLOOKUP($O2100,'APOIO-DESPESAS'!$A$3:$N$962,14,FALSE)),"")</f>
        <v/>
      </c>
      <c r="O2100" s="223">
        <f t="shared" si="32"/>
        <v>2098</v>
      </c>
    </row>
    <row r="2101" spans="1:15" x14ac:dyDescent="0.25">
      <c r="A2101" s="223" t="str">
        <f>IFERROR(IF(VLOOKUP($O2101,'APOIO-DESPESAS'!$A$3:$N$962,2,FALSE)="","",VLOOKUP($O2101,'APOIO-DESPESAS'!$A$3:$N$962,2,FALSE)),"")</f>
        <v/>
      </c>
      <c r="B2101" s="223" t="str">
        <f>IFERROR(IF(VLOOKUP($O2101,'APOIO-DESPESAS'!$A$3:$N$962,3,FALSE)="","",VLOOKUP($O2101,'APOIO-DESPESAS'!$A$3:$N$962,3,FALSE)),"")</f>
        <v/>
      </c>
      <c r="C2101" s="223" t="str">
        <f>IFERROR(IF(VLOOKUP($O2101,'APOIO-DESPESAS'!$A$3:$N$962,4,FALSE)="","",VLOOKUP($O2101,'APOIO-DESPESAS'!$A$3:$N$962,4,FALSE)),"")</f>
        <v/>
      </c>
      <c r="D2101" s="223" t="str">
        <f>IFERROR(IF(VLOOKUP($O2101,'APOIO-DESPESAS'!$A$3:$N$962,5,FALSE)="","",VLOOKUP($O2101,'APOIO-DESPESAS'!$A$3:$N$962,5,FALSE)),"")</f>
        <v/>
      </c>
      <c r="E2101" s="223" t="str">
        <f>IFERROR(IF(VLOOKUP($O2101,'APOIO-DESPESAS'!$A$3:$N$962,6,FALSE)="","",VLOOKUP($O2101,'APOIO-DESPESAS'!$A$3:$N$962,6,FALSE)),"")</f>
        <v/>
      </c>
      <c r="F2101" s="223" t="str">
        <f>IFERROR(IF(VLOOKUP($O2101,'APOIO-DESPESAS'!$A$3:$N$962,7,FALSE)="","",VLOOKUP($O2101,'APOIO-DESPESAS'!$A$3:$N$962,7,FALSE)),"")</f>
        <v/>
      </c>
      <c r="G2101" s="223" t="str">
        <f>IFERROR(IF(VLOOKUP($O2101,'APOIO-DESPESAS'!$A$3:$N$962,8,FALSE)="","",VLOOKUP($O2101,'APOIO-DESPESAS'!$A$3:$N$962,8,FALSE)),"")</f>
        <v/>
      </c>
      <c r="H2101" s="223" t="str">
        <f>IFERROR(IF(VLOOKUP($O2101,'APOIO-DESPESAS'!$A$3:$N$962,9,FALSE)="","",VLOOKUP($O2101,'APOIO-DESPESAS'!$A$3:$N$962,9,FALSE)),"")</f>
        <v/>
      </c>
      <c r="I2101" s="223" t="str">
        <f>IFERROR(IF(VLOOKUP($O2101,'APOIO-DESPESAS'!$A$3:$N$962,10,FALSE)="","",VLOOKUP($O2101,'APOIO-DESPESAS'!$A$3:$N$962,10,FALSE)),"")</f>
        <v/>
      </c>
      <c r="J2101" s="223" t="str">
        <f>IFERROR(IF(VLOOKUP($O2101,'APOIO-DESPESAS'!$A$3:$N$962,11,FALSE)="","",VLOOKUP($O2101,'APOIO-DESPESAS'!$A$3:$N$962,11,FALSE)),"")</f>
        <v/>
      </c>
      <c r="K2101" s="223" t="str">
        <f>IFERROR(IF(VLOOKUP($O2101,'APOIO-DESPESAS'!$A$3:$N$962,12,FALSE)="","",VLOOKUP($O2101,'APOIO-DESPESAS'!$A$3:$N$962,12,FALSE)),"")</f>
        <v/>
      </c>
      <c r="L2101" s="223" t="str">
        <f>IFERROR(IF(VLOOKUP($O2101,'APOIO-DESPESAS'!$A$3:$N$962,13,FALSE)="","",VLOOKUP($O2101,'APOIO-DESPESAS'!$A$3:$N$962,13,FALSE)),"")</f>
        <v/>
      </c>
      <c r="M2101" s="223" t="str">
        <f>IFERROR(IF(VLOOKUP($O2101,'APOIO-DESPESAS'!$A$3:$N$962,14,FALSE)="","",VLOOKUP($O2101,'APOIO-DESPESAS'!$A$3:$N$962,14,FALSE)),"")</f>
        <v/>
      </c>
      <c r="O2101" s="223">
        <f t="shared" si="32"/>
        <v>2099</v>
      </c>
    </row>
    <row r="2102" spans="1:15" x14ac:dyDescent="0.25">
      <c r="A2102" s="223" t="str">
        <f>IFERROR(IF(VLOOKUP($O2102,'APOIO-DESPESAS'!$A$3:$N$962,2,FALSE)="","",VLOOKUP($O2102,'APOIO-DESPESAS'!$A$3:$N$962,2,FALSE)),"")</f>
        <v/>
      </c>
      <c r="B2102" s="223" t="str">
        <f>IFERROR(IF(VLOOKUP($O2102,'APOIO-DESPESAS'!$A$3:$N$962,3,FALSE)="","",VLOOKUP($O2102,'APOIO-DESPESAS'!$A$3:$N$962,3,FALSE)),"")</f>
        <v/>
      </c>
      <c r="C2102" s="223" t="str">
        <f>IFERROR(IF(VLOOKUP($O2102,'APOIO-DESPESAS'!$A$3:$N$962,4,FALSE)="","",VLOOKUP($O2102,'APOIO-DESPESAS'!$A$3:$N$962,4,FALSE)),"")</f>
        <v/>
      </c>
      <c r="D2102" s="223" t="str">
        <f>IFERROR(IF(VLOOKUP($O2102,'APOIO-DESPESAS'!$A$3:$N$962,5,FALSE)="","",VLOOKUP($O2102,'APOIO-DESPESAS'!$A$3:$N$962,5,FALSE)),"")</f>
        <v/>
      </c>
      <c r="E2102" s="223" t="str">
        <f>IFERROR(IF(VLOOKUP($O2102,'APOIO-DESPESAS'!$A$3:$N$962,6,FALSE)="","",VLOOKUP($O2102,'APOIO-DESPESAS'!$A$3:$N$962,6,FALSE)),"")</f>
        <v/>
      </c>
      <c r="F2102" s="223" t="str">
        <f>IFERROR(IF(VLOOKUP($O2102,'APOIO-DESPESAS'!$A$3:$N$962,7,FALSE)="","",VLOOKUP($O2102,'APOIO-DESPESAS'!$A$3:$N$962,7,FALSE)),"")</f>
        <v/>
      </c>
      <c r="G2102" s="223" t="str">
        <f>IFERROR(IF(VLOOKUP($O2102,'APOIO-DESPESAS'!$A$3:$N$962,8,FALSE)="","",VLOOKUP($O2102,'APOIO-DESPESAS'!$A$3:$N$962,8,FALSE)),"")</f>
        <v/>
      </c>
      <c r="H2102" s="223" t="str">
        <f>IFERROR(IF(VLOOKUP($O2102,'APOIO-DESPESAS'!$A$3:$N$962,9,FALSE)="","",VLOOKUP($O2102,'APOIO-DESPESAS'!$A$3:$N$962,9,FALSE)),"")</f>
        <v/>
      </c>
      <c r="I2102" s="223" t="str">
        <f>IFERROR(IF(VLOOKUP($O2102,'APOIO-DESPESAS'!$A$3:$N$962,10,FALSE)="","",VLOOKUP($O2102,'APOIO-DESPESAS'!$A$3:$N$962,10,FALSE)),"")</f>
        <v/>
      </c>
      <c r="J2102" s="223" t="str">
        <f>IFERROR(IF(VLOOKUP($O2102,'APOIO-DESPESAS'!$A$3:$N$962,11,FALSE)="","",VLOOKUP($O2102,'APOIO-DESPESAS'!$A$3:$N$962,11,FALSE)),"")</f>
        <v/>
      </c>
      <c r="K2102" s="223" t="str">
        <f>IFERROR(IF(VLOOKUP($O2102,'APOIO-DESPESAS'!$A$3:$N$962,12,FALSE)="","",VLOOKUP($O2102,'APOIO-DESPESAS'!$A$3:$N$962,12,FALSE)),"")</f>
        <v/>
      </c>
      <c r="L2102" s="223" t="str">
        <f>IFERROR(IF(VLOOKUP($O2102,'APOIO-DESPESAS'!$A$3:$N$962,13,FALSE)="","",VLOOKUP($O2102,'APOIO-DESPESAS'!$A$3:$N$962,13,FALSE)),"")</f>
        <v/>
      </c>
      <c r="M2102" s="223" t="str">
        <f>IFERROR(IF(VLOOKUP($O2102,'APOIO-DESPESAS'!$A$3:$N$962,14,FALSE)="","",VLOOKUP($O2102,'APOIO-DESPESAS'!$A$3:$N$962,14,FALSE)),"")</f>
        <v/>
      </c>
      <c r="O2102" s="223">
        <f t="shared" si="32"/>
        <v>2100</v>
      </c>
    </row>
    <row r="2103" spans="1:15" x14ac:dyDescent="0.25">
      <c r="A2103" s="223" t="str">
        <f>IFERROR(IF(VLOOKUP($O2103,'APOIO-DESPESAS'!$A$3:$N$962,2,FALSE)="","",VLOOKUP($O2103,'APOIO-DESPESAS'!$A$3:$N$962,2,FALSE)),"")</f>
        <v/>
      </c>
      <c r="B2103" s="223" t="str">
        <f>IFERROR(IF(VLOOKUP($O2103,'APOIO-DESPESAS'!$A$3:$N$962,3,FALSE)="","",VLOOKUP($O2103,'APOIO-DESPESAS'!$A$3:$N$962,3,FALSE)),"")</f>
        <v/>
      </c>
      <c r="C2103" s="223" t="str">
        <f>IFERROR(IF(VLOOKUP($O2103,'APOIO-DESPESAS'!$A$3:$N$962,4,FALSE)="","",VLOOKUP($O2103,'APOIO-DESPESAS'!$A$3:$N$962,4,FALSE)),"")</f>
        <v/>
      </c>
      <c r="D2103" s="223" t="str">
        <f>IFERROR(IF(VLOOKUP($O2103,'APOIO-DESPESAS'!$A$3:$N$962,5,FALSE)="","",VLOOKUP($O2103,'APOIO-DESPESAS'!$A$3:$N$962,5,FALSE)),"")</f>
        <v/>
      </c>
      <c r="E2103" s="223" t="str">
        <f>IFERROR(IF(VLOOKUP($O2103,'APOIO-DESPESAS'!$A$3:$N$962,6,FALSE)="","",VLOOKUP($O2103,'APOIO-DESPESAS'!$A$3:$N$962,6,FALSE)),"")</f>
        <v/>
      </c>
      <c r="F2103" s="223" t="str">
        <f>IFERROR(IF(VLOOKUP($O2103,'APOIO-DESPESAS'!$A$3:$N$962,7,FALSE)="","",VLOOKUP($O2103,'APOIO-DESPESAS'!$A$3:$N$962,7,FALSE)),"")</f>
        <v/>
      </c>
      <c r="G2103" s="223" t="str">
        <f>IFERROR(IF(VLOOKUP($O2103,'APOIO-DESPESAS'!$A$3:$N$962,8,FALSE)="","",VLOOKUP($O2103,'APOIO-DESPESAS'!$A$3:$N$962,8,FALSE)),"")</f>
        <v/>
      </c>
      <c r="H2103" s="223" t="str">
        <f>IFERROR(IF(VLOOKUP($O2103,'APOIO-DESPESAS'!$A$3:$N$962,9,FALSE)="","",VLOOKUP($O2103,'APOIO-DESPESAS'!$A$3:$N$962,9,FALSE)),"")</f>
        <v/>
      </c>
      <c r="I2103" s="223" t="str">
        <f>IFERROR(IF(VLOOKUP($O2103,'APOIO-DESPESAS'!$A$3:$N$962,10,FALSE)="","",VLOOKUP($O2103,'APOIO-DESPESAS'!$A$3:$N$962,10,FALSE)),"")</f>
        <v/>
      </c>
      <c r="J2103" s="223" t="str">
        <f>IFERROR(IF(VLOOKUP($O2103,'APOIO-DESPESAS'!$A$3:$N$962,11,FALSE)="","",VLOOKUP($O2103,'APOIO-DESPESAS'!$A$3:$N$962,11,FALSE)),"")</f>
        <v/>
      </c>
      <c r="K2103" s="223" t="str">
        <f>IFERROR(IF(VLOOKUP($O2103,'APOIO-DESPESAS'!$A$3:$N$962,12,FALSE)="","",VLOOKUP($O2103,'APOIO-DESPESAS'!$A$3:$N$962,12,FALSE)),"")</f>
        <v/>
      </c>
      <c r="L2103" s="223" t="str">
        <f>IFERROR(IF(VLOOKUP($O2103,'APOIO-DESPESAS'!$A$3:$N$962,13,FALSE)="","",VLOOKUP($O2103,'APOIO-DESPESAS'!$A$3:$N$962,13,FALSE)),"")</f>
        <v/>
      </c>
      <c r="M2103" s="223" t="str">
        <f>IFERROR(IF(VLOOKUP($O2103,'APOIO-DESPESAS'!$A$3:$N$962,14,FALSE)="","",VLOOKUP($O2103,'APOIO-DESPESAS'!$A$3:$N$962,14,FALSE)),"")</f>
        <v/>
      </c>
      <c r="O2103" s="223">
        <f t="shared" si="32"/>
        <v>2101</v>
      </c>
    </row>
    <row r="2104" spans="1:15" x14ac:dyDescent="0.25">
      <c r="A2104" s="223" t="str">
        <f>IFERROR(IF(VLOOKUP($O2104,'APOIO-DESPESAS'!$A$3:$N$962,2,FALSE)="","",VLOOKUP($O2104,'APOIO-DESPESAS'!$A$3:$N$962,2,FALSE)),"")</f>
        <v/>
      </c>
      <c r="B2104" s="223" t="str">
        <f>IFERROR(IF(VLOOKUP($O2104,'APOIO-DESPESAS'!$A$3:$N$962,3,FALSE)="","",VLOOKUP($O2104,'APOIO-DESPESAS'!$A$3:$N$962,3,FALSE)),"")</f>
        <v/>
      </c>
      <c r="C2104" s="223" t="str">
        <f>IFERROR(IF(VLOOKUP($O2104,'APOIO-DESPESAS'!$A$3:$N$962,4,FALSE)="","",VLOOKUP($O2104,'APOIO-DESPESAS'!$A$3:$N$962,4,FALSE)),"")</f>
        <v/>
      </c>
      <c r="D2104" s="223" t="str">
        <f>IFERROR(IF(VLOOKUP($O2104,'APOIO-DESPESAS'!$A$3:$N$962,5,FALSE)="","",VLOOKUP($O2104,'APOIO-DESPESAS'!$A$3:$N$962,5,FALSE)),"")</f>
        <v/>
      </c>
      <c r="E2104" s="223" t="str">
        <f>IFERROR(IF(VLOOKUP($O2104,'APOIO-DESPESAS'!$A$3:$N$962,6,FALSE)="","",VLOOKUP($O2104,'APOIO-DESPESAS'!$A$3:$N$962,6,FALSE)),"")</f>
        <v/>
      </c>
      <c r="F2104" s="223" t="str">
        <f>IFERROR(IF(VLOOKUP($O2104,'APOIO-DESPESAS'!$A$3:$N$962,7,FALSE)="","",VLOOKUP($O2104,'APOIO-DESPESAS'!$A$3:$N$962,7,FALSE)),"")</f>
        <v/>
      </c>
      <c r="G2104" s="223" t="str">
        <f>IFERROR(IF(VLOOKUP($O2104,'APOIO-DESPESAS'!$A$3:$N$962,8,FALSE)="","",VLOOKUP($O2104,'APOIO-DESPESAS'!$A$3:$N$962,8,FALSE)),"")</f>
        <v/>
      </c>
      <c r="H2104" s="223" t="str">
        <f>IFERROR(IF(VLOOKUP($O2104,'APOIO-DESPESAS'!$A$3:$N$962,9,FALSE)="","",VLOOKUP($O2104,'APOIO-DESPESAS'!$A$3:$N$962,9,FALSE)),"")</f>
        <v/>
      </c>
      <c r="I2104" s="223" t="str">
        <f>IFERROR(IF(VLOOKUP($O2104,'APOIO-DESPESAS'!$A$3:$N$962,10,FALSE)="","",VLOOKUP($O2104,'APOIO-DESPESAS'!$A$3:$N$962,10,FALSE)),"")</f>
        <v/>
      </c>
      <c r="J2104" s="223" t="str">
        <f>IFERROR(IF(VLOOKUP($O2104,'APOIO-DESPESAS'!$A$3:$N$962,11,FALSE)="","",VLOOKUP($O2104,'APOIO-DESPESAS'!$A$3:$N$962,11,FALSE)),"")</f>
        <v/>
      </c>
      <c r="K2104" s="223" t="str">
        <f>IFERROR(IF(VLOOKUP($O2104,'APOIO-DESPESAS'!$A$3:$N$962,12,FALSE)="","",VLOOKUP($O2104,'APOIO-DESPESAS'!$A$3:$N$962,12,FALSE)),"")</f>
        <v/>
      </c>
      <c r="L2104" s="223" t="str">
        <f>IFERROR(IF(VLOOKUP($O2104,'APOIO-DESPESAS'!$A$3:$N$962,13,FALSE)="","",VLOOKUP($O2104,'APOIO-DESPESAS'!$A$3:$N$962,13,FALSE)),"")</f>
        <v/>
      </c>
      <c r="M2104" s="223" t="str">
        <f>IFERROR(IF(VLOOKUP($O2104,'APOIO-DESPESAS'!$A$3:$N$962,14,FALSE)="","",VLOOKUP($O2104,'APOIO-DESPESAS'!$A$3:$N$962,14,FALSE)),"")</f>
        <v/>
      </c>
      <c r="O2104" s="223">
        <f t="shared" si="32"/>
        <v>2102</v>
      </c>
    </row>
    <row r="2105" spans="1:15" x14ac:dyDescent="0.25">
      <c r="A2105" s="223" t="str">
        <f>IFERROR(IF(VLOOKUP($O2105,'APOIO-DESPESAS'!$A$3:$N$962,2,FALSE)="","",VLOOKUP($O2105,'APOIO-DESPESAS'!$A$3:$N$962,2,FALSE)),"")</f>
        <v/>
      </c>
      <c r="B2105" s="223" t="str">
        <f>IFERROR(IF(VLOOKUP($O2105,'APOIO-DESPESAS'!$A$3:$N$962,3,FALSE)="","",VLOOKUP($O2105,'APOIO-DESPESAS'!$A$3:$N$962,3,FALSE)),"")</f>
        <v/>
      </c>
      <c r="C2105" s="223" t="str">
        <f>IFERROR(IF(VLOOKUP($O2105,'APOIO-DESPESAS'!$A$3:$N$962,4,FALSE)="","",VLOOKUP($O2105,'APOIO-DESPESAS'!$A$3:$N$962,4,FALSE)),"")</f>
        <v/>
      </c>
      <c r="D2105" s="223" t="str">
        <f>IFERROR(IF(VLOOKUP($O2105,'APOIO-DESPESAS'!$A$3:$N$962,5,FALSE)="","",VLOOKUP($O2105,'APOIO-DESPESAS'!$A$3:$N$962,5,FALSE)),"")</f>
        <v/>
      </c>
      <c r="E2105" s="223" t="str">
        <f>IFERROR(IF(VLOOKUP($O2105,'APOIO-DESPESAS'!$A$3:$N$962,6,FALSE)="","",VLOOKUP($O2105,'APOIO-DESPESAS'!$A$3:$N$962,6,FALSE)),"")</f>
        <v/>
      </c>
      <c r="F2105" s="223" t="str">
        <f>IFERROR(IF(VLOOKUP($O2105,'APOIO-DESPESAS'!$A$3:$N$962,7,FALSE)="","",VLOOKUP($O2105,'APOIO-DESPESAS'!$A$3:$N$962,7,FALSE)),"")</f>
        <v/>
      </c>
      <c r="G2105" s="223" t="str">
        <f>IFERROR(IF(VLOOKUP($O2105,'APOIO-DESPESAS'!$A$3:$N$962,8,FALSE)="","",VLOOKUP($O2105,'APOIO-DESPESAS'!$A$3:$N$962,8,FALSE)),"")</f>
        <v/>
      </c>
      <c r="H2105" s="223" t="str">
        <f>IFERROR(IF(VLOOKUP($O2105,'APOIO-DESPESAS'!$A$3:$N$962,9,FALSE)="","",VLOOKUP($O2105,'APOIO-DESPESAS'!$A$3:$N$962,9,FALSE)),"")</f>
        <v/>
      </c>
      <c r="I2105" s="223" t="str">
        <f>IFERROR(IF(VLOOKUP($O2105,'APOIO-DESPESAS'!$A$3:$N$962,10,FALSE)="","",VLOOKUP($O2105,'APOIO-DESPESAS'!$A$3:$N$962,10,FALSE)),"")</f>
        <v/>
      </c>
      <c r="J2105" s="223" t="str">
        <f>IFERROR(IF(VLOOKUP($O2105,'APOIO-DESPESAS'!$A$3:$N$962,11,FALSE)="","",VLOOKUP($O2105,'APOIO-DESPESAS'!$A$3:$N$962,11,FALSE)),"")</f>
        <v/>
      </c>
      <c r="K2105" s="223" t="str">
        <f>IFERROR(IF(VLOOKUP($O2105,'APOIO-DESPESAS'!$A$3:$N$962,12,FALSE)="","",VLOOKUP($O2105,'APOIO-DESPESAS'!$A$3:$N$962,12,FALSE)),"")</f>
        <v/>
      </c>
      <c r="L2105" s="223" t="str">
        <f>IFERROR(IF(VLOOKUP($O2105,'APOIO-DESPESAS'!$A$3:$N$962,13,FALSE)="","",VLOOKUP($O2105,'APOIO-DESPESAS'!$A$3:$N$962,13,FALSE)),"")</f>
        <v/>
      </c>
      <c r="M2105" s="223" t="str">
        <f>IFERROR(IF(VLOOKUP($O2105,'APOIO-DESPESAS'!$A$3:$N$962,14,FALSE)="","",VLOOKUP($O2105,'APOIO-DESPESAS'!$A$3:$N$962,14,FALSE)),"")</f>
        <v/>
      </c>
      <c r="O2105" s="223">
        <f t="shared" si="32"/>
        <v>2103</v>
      </c>
    </row>
    <row r="2106" spans="1:15" x14ac:dyDescent="0.25">
      <c r="A2106" s="223" t="str">
        <f>IFERROR(IF(VLOOKUP($O2106,'APOIO-DESPESAS'!$A$3:$N$962,2,FALSE)="","",VLOOKUP($O2106,'APOIO-DESPESAS'!$A$3:$N$962,2,FALSE)),"")</f>
        <v/>
      </c>
      <c r="B2106" s="223" t="str">
        <f>IFERROR(IF(VLOOKUP($O2106,'APOIO-DESPESAS'!$A$3:$N$962,3,FALSE)="","",VLOOKUP($O2106,'APOIO-DESPESAS'!$A$3:$N$962,3,FALSE)),"")</f>
        <v/>
      </c>
      <c r="C2106" s="223" t="str">
        <f>IFERROR(IF(VLOOKUP($O2106,'APOIO-DESPESAS'!$A$3:$N$962,4,FALSE)="","",VLOOKUP($O2106,'APOIO-DESPESAS'!$A$3:$N$962,4,FALSE)),"")</f>
        <v/>
      </c>
      <c r="D2106" s="223" t="str">
        <f>IFERROR(IF(VLOOKUP($O2106,'APOIO-DESPESAS'!$A$3:$N$962,5,FALSE)="","",VLOOKUP($O2106,'APOIO-DESPESAS'!$A$3:$N$962,5,FALSE)),"")</f>
        <v/>
      </c>
      <c r="E2106" s="223" t="str">
        <f>IFERROR(IF(VLOOKUP($O2106,'APOIO-DESPESAS'!$A$3:$N$962,6,FALSE)="","",VLOOKUP($O2106,'APOIO-DESPESAS'!$A$3:$N$962,6,FALSE)),"")</f>
        <v/>
      </c>
      <c r="F2106" s="223" t="str">
        <f>IFERROR(IF(VLOOKUP($O2106,'APOIO-DESPESAS'!$A$3:$N$962,7,FALSE)="","",VLOOKUP($O2106,'APOIO-DESPESAS'!$A$3:$N$962,7,FALSE)),"")</f>
        <v/>
      </c>
      <c r="G2106" s="223" t="str">
        <f>IFERROR(IF(VLOOKUP($O2106,'APOIO-DESPESAS'!$A$3:$N$962,8,FALSE)="","",VLOOKUP($O2106,'APOIO-DESPESAS'!$A$3:$N$962,8,FALSE)),"")</f>
        <v/>
      </c>
      <c r="H2106" s="223" t="str">
        <f>IFERROR(IF(VLOOKUP($O2106,'APOIO-DESPESAS'!$A$3:$N$962,9,FALSE)="","",VLOOKUP($O2106,'APOIO-DESPESAS'!$A$3:$N$962,9,FALSE)),"")</f>
        <v/>
      </c>
      <c r="I2106" s="223" t="str">
        <f>IFERROR(IF(VLOOKUP($O2106,'APOIO-DESPESAS'!$A$3:$N$962,10,FALSE)="","",VLOOKUP($O2106,'APOIO-DESPESAS'!$A$3:$N$962,10,FALSE)),"")</f>
        <v/>
      </c>
      <c r="J2106" s="223" t="str">
        <f>IFERROR(IF(VLOOKUP($O2106,'APOIO-DESPESAS'!$A$3:$N$962,11,FALSE)="","",VLOOKUP($O2106,'APOIO-DESPESAS'!$A$3:$N$962,11,FALSE)),"")</f>
        <v/>
      </c>
      <c r="K2106" s="223" t="str">
        <f>IFERROR(IF(VLOOKUP($O2106,'APOIO-DESPESAS'!$A$3:$N$962,12,FALSE)="","",VLOOKUP($O2106,'APOIO-DESPESAS'!$A$3:$N$962,12,FALSE)),"")</f>
        <v/>
      </c>
      <c r="L2106" s="223" t="str">
        <f>IFERROR(IF(VLOOKUP($O2106,'APOIO-DESPESAS'!$A$3:$N$962,13,FALSE)="","",VLOOKUP($O2106,'APOIO-DESPESAS'!$A$3:$N$962,13,FALSE)),"")</f>
        <v/>
      </c>
      <c r="M2106" s="223" t="str">
        <f>IFERROR(IF(VLOOKUP($O2106,'APOIO-DESPESAS'!$A$3:$N$962,14,FALSE)="","",VLOOKUP($O2106,'APOIO-DESPESAS'!$A$3:$N$962,14,FALSE)),"")</f>
        <v/>
      </c>
      <c r="O2106" s="223">
        <f t="shared" si="32"/>
        <v>2104</v>
      </c>
    </row>
    <row r="2107" spans="1:15" x14ac:dyDescent="0.25">
      <c r="A2107" s="223" t="str">
        <f>IFERROR(IF(VLOOKUP($O2107,'APOIO-DESPESAS'!$A$3:$N$962,2,FALSE)="","",VLOOKUP($O2107,'APOIO-DESPESAS'!$A$3:$N$962,2,FALSE)),"")</f>
        <v/>
      </c>
      <c r="B2107" s="223" t="str">
        <f>IFERROR(IF(VLOOKUP($O2107,'APOIO-DESPESAS'!$A$3:$N$962,3,FALSE)="","",VLOOKUP($O2107,'APOIO-DESPESAS'!$A$3:$N$962,3,FALSE)),"")</f>
        <v/>
      </c>
      <c r="C2107" s="223" t="str">
        <f>IFERROR(IF(VLOOKUP($O2107,'APOIO-DESPESAS'!$A$3:$N$962,4,FALSE)="","",VLOOKUP($O2107,'APOIO-DESPESAS'!$A$3:$N$962,4,FALSE)),"")</f>
        <v/>
      </c>
      <c r="D2107" s="223" t="str">
        <f>IFERROR(IF(VLOOKUP($O2107,'APOIO-DESPESAS'!$A$3:$N$962,5,FALSE)="","",VLOOKUP($O2107,'APOIO-DESPESAS'!$A$3:$N$962,5,FALSE)),"")</f>
        <v/>
      </c>
      <c r="E2107" s="223" t="str">
        <f>IFERROR(IF(VLOOKUP($O2107,'APOIO-DESPESAS'!$A$3:$N$962,6,FALSE)="","",VLOOKUP($O2107,'APOIO-DESPESAS'!$A$3:$N$962,6,FALSE)),"")</f>
        <v/>
      </c>
      <c r="F2107" s="223" t="str">
        <f>IFERROR(IF(VLOOKUP($O2107,'APOIO-DESPESAS'!$A$3:$N$962,7,FALSE)="","",VLOOKUP($O2107,'APOIO-DESPESAS'!$A$3:$N$962,7,FALSE)),"")</f>
        <v/>
      </c>
      <c r="G2107" s="223" t="str">
        <f>IFERROR(IF(VLOOKUP($O2107,'APOIO-DESPESAS'!$A$3:$N$962,8,FALSE)="","",VLOOKUP($O2107,'APOIO-DESPESAS'!$A$3:$N$962,8,FALSE)),"")</f>
        <v/>
      </c>
      <c r="H2107" s="223" t="str">
        <f>IFERROR(IF(VLOOKUP($O2107,'APOIO-DESPESAS'!$A$3:$N$962,9,FALSE)="","",VLOOKUP($O2107,'APOIO-DESPESAS'!$A$3:$N$962,9,FALSE)),"")</f>
        <v/>
      </c>
      <c r="I2107" s="223" t="str">
        <f>IFERROR(IF(VLOOKUP($O2107,'APOIO-DESPESAS'!$A$3:$N$962,10,FALSE)="","",VLOOKUP($O2107,'APOIO-DESPESAS'!$A$3:$N$962,10,FALSE)),"")</f>
        <v/>
      </c>
      <c r="J2107" s="223" t="str">
        <f>IFERROR(IF(VLOOKUP($O2107,'APOIO-DESPESAS'!$A$3:$N$962,11,FALSE)="","",VLOOKUP($O2107,'APOIO-DESPESAS'!$A$3:$N$962,11,FALSE)),"")</f>
        <v/>
      </c>
      <c r="K2107" s="223" t="str">
        <f>IFERROR(IF(VLOOKUP($O2107,'APOIO-DESPESAS'!$A$3:$N$962,12,FALSE)="","",VLOOKUP($O2107,'APOIO-DESPESAS'!$A$3:$N$962,12,FALSE)),"")</f>
        <v/>
      </c>
      <c r="L2107" s="223" t="str">
        <f>IFERROR(IF(VLOOKUP($O2107,'APOIO-DESPESAS'!$A$3:$N$962,13,FALSE)="","",VLOOKUP($O2107,'APOIO-DESPESAS'!$A$3:$N$962,13,FALSE)),"")</f>
        <v/>
      </c>
      <c r="M2107" s="223" t="str">
        <f>IFERROR(IF(VLOOKUP($O2107,'APOIO-DESPESAS'!$A$3:$N$962,14,FALSE)="","",VLOOKUP($O2107,'APOIO-DESPESAS'!$A$3:$N$962,14,FALSE)),"")</f>
        <v/>
      </c>
      <c r="O2107" s="223">
        <f t="shared" si="32"/>
        <v>2105</v>
      </c>
    </row>
    <row r="2108" spans="1:15" x14ac:dyDescent="0.25">
      <c r="A2108" s="223" t="str">
        <f>IFERROR(IF(VLOOKUP($O2108,'APOIO-DESPESAS'!$A$3:$N$962,2,FALSE)="","",VLOOKUP($O2108,'APOIO-DESPESAS'!$A$3:$N$962,2,FALSE)),"")</f>
        <v/>
      </c>
      <c r="B2108" s="223" t="str">
        <f>IFERROR(IF(VLOOKUP($O2108,'APOIO-DESPESAS'!$A$3:$N$962,3,FALSE)="","",VLOOKUP($O2108,'APOIO-DESPESAS'!$A$3:$N$962,3,FALSE)),"")</f>
        <v/>
      </c>
      <c r="C2108" s="223" t="str">
        <f>IFERROR(IF(VLOOKUP($O2108,'APOIO-DESPESAS'!$A$3:$N$962,4,FALSE)="","",VLOOKUP($O2108,'APOIO-DESPESAS'!$A$3:$N$962,4,FALSE)),"")</f>
        <v/>
      </c>
      <c r="D2108" s="223" t="str">
        <f>IFERROR(IF(VLOOKUP($O2108,'APOIO-DESPESAS'!$A$3:$N$962,5,FALSE)="","",VLOOKUP($O2108,'APOIO-DESPESAS'!$A$3:$N$962,5,FALSE)),"")</f>
        <v/>
      </c>
      <c r="E2108" s="223" t="str">
        <f>IFERROR(IF(VLOOKUP($O2108,'APOIO-DESPESAS'!$A$3:$N$962,6,FALSE)="","",VLOOKUP($O2108,'APOIO-DESPESAS'!$A$3:$N$962,6,FALSE)),"")</f>
        <v/>
      </c>
      <c r="F2108" s="223" t="str">
        <f>IFERROR(IF(VLOOKUP($O2108,'APOIO-DESPESAS'!$A$3:$N$962,7,FALSE)="","",VLOOKUP($O2108,'APOIO-DESPESAS'!$A$3:$N$962,7,FALSE)),"")</f>
        <v/>
      </c>
      <c r="G2108" s="223" t="str">
        <f>IFERROR(IF(VLOOKUP($O2108,'APOIO-DESPESAS'!$A$3:$N$962,8,FALSE)="","",VLOOKUP($O2108,'APOIO-DESPESAS'!$A$3:$N$962,8,FALSE)),"")</f>
        <v/>
      </c>
      <c r="H2108" s="223" t="str">
        <f>IFERROR(IF(VLOOKUP($O2108,'APOIO-DESPESAS'!$A$3:$N$962,9,FALSE)="","",VLOOKUP($O2108,'APOIO-DESPESAS'!$A$3:$N$962,9,FALSE)),"")</f>
        <v/>
      </c>
      <c r="I2108" s="223" t="str">
        <f>IFERROR(IF(VLOOKUP($O2108,'APOIO-DESPESAS'!$A$3:$N$962,10,FALSE)="","",VLOOKUP($O2108,'APOIO-DESPESAS'!$A$3:$N$962,10,FALSE)),"")</f>
        <v/>
      </c>
      <c r="J2108" s="223" t="str">
        <f>IFERROR(IF(VLOOKUP($O2108,'APOIO-DESPESAS'!$A$3:$N$962,11,FALSE)="","",VLOOKUP($O2108,'APOIO-DESPESAS'!$A$3:$N$962,11,FALSE)),"")</f>
        <v/>
      </c>
      <c r="K2108" s="223" t="str">
        <f>IFERROR(IF(VLOOKUP($O2108,'APOIO-DESPESAS'!$A$3:$N$962,12,FALSE)="","",VLOOKUP($O2108,'APOIO-DESPESAS'!$A$3:$N$962,12,FALSE)),"")</f>
        <v/>
      </c>
      <c r="L2108" s="223" t="str">
        <f>IFERROR(IF(VLOOKUP($O2108,'APOIO-DESPESAS'!$A$3:$N$962,13,FALSE)="","",VLOOKUP($O2108,'APOIO-DESPESAS'!$A$3:$N$962,13,FALSE)),"")</f>
        <v/>
      </c>
      <c r="M2108" s="223" t="str">
        <f>IFERROR(IF(VLOOKUP($O2108,'APOIO-DESPESAS'!$A$3:$N$962,14,FALSE)="","",VLOOKUP($O2108,'APOIO-DESPESAS'!$A$3:$N$962,14,FALSE)),"")</f>
        <v/>
      </c>
      <c r="O2108" s="223">
        <f t="shared" si="32"/>
        <v>2106</v>
      </c>
    </row>
    <row r="2109" spans="1:15" x14ac:dyDescent="0.25">
      <c r="A2109" s="223" t="str">
        <f>IFERROR(IF(VLOOKUP($O2109,'APOIO-DESPESAS'!$A$3:$N$962,2,FALSE)="","",VLOOKUP($O2109,'APOIO-DESPESAS'!$A$3:$N$962,2,FALSE)),"")</f>
        <v/>
      </c>
      <c r="B2109" s="223" t="str">
        <f>IFERROR(IF(VLOOKUP($O2109,'APOIO-DESPESAS'!$A$3:$N$962,3,FALSE)="","",VLOOKUP($O2109,'APOIO-DESPESAS'!$A$3:$N$962,3,FALSE)),"")</f>
        <v/>
      </c>
      <c r="C2109" s="223" t="str">
        <f>IFERROR(IF(VLOOKUP($O2109,'APOIO-DESPESAS'!$A$3:$N$962,4,FALSE)="","",VLOOKUP($O2109,'APOIO-DESPESAS'!$A$3:$N$962,4,FALSE)),"")</f>
        <v/>
      </c>
      <c r="D2109" s="223" t="str">
        <f>IFERROR(IF(VLOOKUP($O2109,'APOIO-DESPESAS'!$A$3:$N$962,5,FALSE)="","",VLOOKUP($O2109,'APOIO-DESPESAS'!$A$3:$N$962,5,FALSE)),"")</f>
        <v/>
      </c>
      <c r="E2109" s="223" t="str">
        <f>IFERROR(IF(VLOOKUP($O2109,'APOIO-DESPESAS'!$A$3:$N$962,6,FALSE)="","",VLOOKUP($O2109,'APOIO-DESPESAS'!$A$3:$N$962,6,FALSE)),"")</f>
        <v/>
      </c>
      <c r="F2109" s="223" t="str">
        <f>IFERROR(IF(VLOOKUP($O2109,'APOIO-DESPESAS'!$A$3:$N$962,7,FALSE)="","",VLOOKUP($O2109,'APOIO-DESPESAS'!$A$3:$N$962,7,FALSE)),"")</f>
        <v/>
      </c>
      <c r="G2109" s="223" t="str">
        <f>IFERROR(IF(VLOOKUP($O2109,'APOIO-DESPESAS'!$A$3:$N$962,8,FALSE)="","",VLOOKUP($O2109,'APOIO-DESPESAS'!$A$3:$N$962,8,FALSE)),"")</f>
        <v/>
      </c>
      <c r="H2109" s="223" t="str">
        <f>IFERROR(IF(VLOOKUP($O2109,'APOIO-DESPESAS'!$A$3:$N$962,9,FALSE)="","",VLOOKUP($O2109,'APOIO-DESPESAS'!$A$3:$N$962,9,FALSE)),"")</f>
        <v/>
      </c>
      <c r="I2109" s="223" t="str">
        <f>IFERROR(IF(VLOOKUP($O2109,'APOIO-DESPESAS'!$A$3:$N$962,10,FALSE)="","",VLOOKUP($O2109,'APOIO-DESPESAS'!$A$3:$N$962,10,FALSE)),"")</f>
        <v/>
      </c>
      <c r="J2109" s="223" t="str">
        <f>IFERROR(IF(VLOOKUP($O2109,'APOIO-DESPESAS'!$A$3:$N$962,11,FALSE)="","",VLOOKUP($O2109,'APOIO-DESPESAS'!$A$3:$N$962,11,FALSE)),"")</f>
        <v/>
      </c>
      <c r="K2109" s="223" t="str">
        <f>IFERROR(IF(VLOOKUP($O2109,'APOIO-DESPESAS'!$A$3:$N$962,12,FALSE)="","",VLOOKUP($O2109,'APOIO-DESPESAS'!$A$3:$N$962,12,FALSE)),"")</f>
        <v/>
      </c>
      <c r="L2109" s="223" t="str">
        <f>IFERROR(IF(VLOOKUP($O2109,'APOIO-DESPESAS'!$A$3:$N$962,13,FALSE)="","",VLOOKUP($O2109,'APOIO-DESPESAS'!$A$3:$N$962,13,FALSE)),"")</f>
        <v/>
      </c>
      <c r="M2109" s="223" t="str">
        <f>IFERROR(IF(VLOOKUP($O2109,'APOIO-DESPESAS'!$A$3:$N$962,14,FALSE)="","",VLOOKUP($O2109,'APOIO-DESPESAS'!$A$3:$N$962,14,FALSE)),"")</f>
        <v/>
      </c>
      <c r="O2109" s="223">
        <f t="shared" si="32"/>
        <v>2107</v>
      </c>
    </row>
    <row r="2110" spans="1:15" x14ac:dyDescent="0.25">
      <c r="A2110" s="223" t="str">
        <f>IFERROR(IF(VLOOKUP($O2110,'APOIO-DESPESAS'!$A$3:$N$962,2,FALSE)="","",VLOOKUP($O2110,'APOIO-DESPESAS'!$A$3:$N$962,2,FALSE)),"")</f>
        <v/>
      </c>
      <c r="B2110" s="223" t="str">
        <f>IFERROR(IF(VLOOKUP($O2110,'APOIO-DESPESAS'!$A$3:$N$962,3,FALSE)="","",VLOOKUP($O2110,'APOIO-DESPESAS'!$A$3:$N$962,3,FALSE)),"")</f>
        <v/>
      </c>
      <c r="C2110" s="223" t="str">
        <f>IFERROR(IF(VLOOKUP($O2110,'APOIO-DESPESAS'!$A$3:$N$962,4,FALSE)="","",VLOOKUP($O2110,'APOIO-DESPESAS'!$A$3:$N$962,4,FALSE)),"")</f>
        <v/>
      </c>
      <c r="D2110" s="223" t="str">
        <f>IFERROR(IF(VLOOKUP($O2110,'APOIO-DESPESAS'!$A$3:$N$962,5,FALSE)="","",VLOOKUP($O2110,'APOIO-DESPESAS'!$A$3:$N$962,5,FALSE)),"")</f>
        <v/>
      </c>
      <c r="E2110" s="223" t="str">
        <f>IFERROR(IF(VLOOKUP($O2110,'APOIO-DESPESAS'!$A$3:$N$962,6,FALSE)="","",VLOOKUP($O2110,'APOIO-DESPESAS'!$A$3:$N$962,6,FALSE)),"")</f>
        <v/>
      </c>
      <c r="F2110" s="223" t="str">
        <f>IFERROR(IF(VLOOKUP($O2110,'APOIO-DESPESAS'!$A$3:$N$962,7,FALSE)="","",VLOOKUP($O2110,'APOIO-DESPESAS'!$A$3:$N$962,7,FALSE)),"")</f>
        <v/>
      </c>
      <c r="G2110" s="223" t="str">
        <f>IFERROR(IF(VLOOKUP($O2110,'APOIO-DESPESAS'!$A$3:$N$962,8,FALSE)="","",VLOOKUP($O2110,'APOIO-DESPESAS'!$A$3:$N$962,8,FALSE)),"")</f>
        <v/>
      </c>
      <c r="H2110" s="223" t="str">
        <f>IFERROR(IF(VLOOKUP($O2110,'APOIO-DESPESAS'!$A$3:$N$962,9,FALSE)="","",VLOOKUP($O2110,'APOIO-DESPESAS'!$A$3:$N$962,9,FALSE)),"")</f>
        <v/>
      </c>
      <c r="I2110" s="223" t="str">
        <f>IFERROR(IF(VLOOKUP($O2110,'APOIO-DESPESAS'!$A$3:$N$962,10,FALSE)="","",VLOOKUP($O2110,'APOIO-DESPESAS'!$A$3:$N$962,10,FALSE)),"")</f>
        <v/>
      </c>
      <c r="J2110" s="223" t="str">
        <f>IFERROR(IF(VLOOKUP($O2110,'APOIO-DESPESAS'!$A$3:$N$962,11,FALSE)="","",VLOOKUP($O2110,'APOIO-DESPESAS'!$A$3:$N$962,11,FALSE)),"")</f>
        <v/>
      </c>
      <c r="K2110" s="223" t="str">
        <f>IFERROR(IF(VLOOKUP($O2110,'APOIO-DESPESAS'!$A$3:$N$962,12,FALSE)="","",VLOOKUP($O2110,'APOIO-DESPESAS'!$A$3:$N$962,12,FALSE)),"")</f>
        <v/>
      </c>
      <c r="L2110" s="223" t="str">
        <f>IFERROR(IF(VLOOKUP($O2110,'APOIO-DESPESAS'!$A$3:$N$962,13,FALSE)="","",VLOOKUP($O2110,'APOIO-DESPESAS'!$A$3:$N$962,13,FALSE)),"")</f>
        <v/>
      </c>
      <c r="M2110" s="223" t="str">
        <f>IFERROR(IF(VLOOKUP($O2110,'APOIO-DESPESAS'!$A$3:$N$962,14,FALSE)="","",VLOOKUP($O2110,'APOIO-DESPESAS'!$A$3:$N$962,14,FALSE)),"")</f>
        <v/>
      </c>
      <c r="O2110" s="223">
        <f t="shared" si="32"/>
        <v>2108</v>
      </c>
    </row>
    <row r="2111" spans="1:15" x14ac:dyDescent="0.25">
      <c r="A2111" s="223" t="str">
        <f>IFERROR(IF(VLOOKUP($O2111,'APOIO-DESPESAS'!$A$3:$N$962,2,FALSE)="","",VLOOKUP($O2111,'APOIO-DESPESAS'!$A$3:$N$962,2,FALSE)),"")</f>
        <v/>
      </c>
      <c r="B2111" s="223" t="str">
        <f>IFERROR(IF(VLOOKUP($O2111,'APOIO-DESPESAS'!$A$3:$N$962,3,FALSE)="","",VLOOKUP($O2111,'APOIO-DESPESAS'!$A$3:$N$962,3,FALSE)),"")</f>
        <v/>
      </c>
      <c r="C2111" s="223" t="str">
        <f>IFERROR(IF(VLOOKUP($O2111,'APOIO-DESPESAS'!$A$3:$N$962,4,FALSE)="","",VLOOKUP($O2111,'APOIO-DESPESAS'!$A$3:$N$962,4,FALSE)),"")</f>
        <v/>
      </c>
      <c r="D2111" s="223" t="str">
        <f>IFERROR(IF(VLOOKUP($O2111,'APOIO-DESPESAS'!$A$3:$N$962,5,FALSE)="","",VLOOKUP($O2111,'APOIO-DESPESAS'!$A$3:$N$962,5,FALSE)),"")</f>
        <v/>
      </c>
      <c r="E2111" s="223" t="str">
        <f>IFERROR(IF(VLOOKUP($O2111,'APOIO-DESPESAS'!$A$3:$N$962,6,FALSE)="","",VLOOKUP($O2111,'APOIO-DESPESAS'!$A$3:$N$962,6,FALSE)),"")</f>
        <v/>
      </c>
      <c r="F2111" s="223" t="str">
        <f>IFERROR(IF(VLOOKUP($O2111,'APOIO-DESPESAS'!$A$3:$N$962,7,FALSE)="","",VLOOKUP($O2111,'APOIO-DESPESAS'!$A$3:$N$962,7,FALSE)),"")</f>
        <v/>
      </c>
      <c r="G2111" s="223" t="str">
        <f>IFERROR(IF(VLOOKUP($O2111,'APOIO-DESPESAS'!$A$3:$N$962,8,FALSE)="","",VLOOKUP($O2111,'APOIO-DESPESAS'!$A$3:$N$962,8,FALSE)),"")</f>
        <v/>
      </c>
      <c r="H2111" s="223" t="str">
        <f>IFERROR(IF(VLOOKUP($O2111,'APOIO-DESPESAS'!$A$3:$N$962,9,FALSE)="","",VLOOKUP($O2111,'APOIO-DESPESAS'!$A$3:$N$962,9,FALSE)),"")</f>
        <v/>
      </c>
      <c r="I2111" s="223" t="str">
        <f>IFERROR(IF(VLOOKUP($O2111,'APOIO-DESPESAS'!$A$3:$N$962,10,FALSE)="","",VLOOKUP($O2111,'APOIO-DESPESAS'!$A$3:$N$962,10,FALSE)),"")</f>
        <v/>
      </c>
      <c r="J2111" s="223" t="str">
        <f>IFERROR(IF(VLOOKUP($O2111,'APOIO-DESPESAS'!$A$3:$N$962,11,FALSE)="","",VLOOKUP($O2111,'APOIO-DESPESAS'!$A$3:$N$962,11,FALSE)),"")</f>
        <v/>
      </c>
      <c r="K2111" s="223" t="str">
        <f>IFERROR(IF(VLOOKUP($O2111,'APOIO-DESPESAS'!$A$3:$N$962,12,FALSE)="","",VLOOKUP($O2111,'APOIO-DESPESAS'!$A$3:$N$962,12,FALSE)),"")</f>
        <v/>
      </c>
      <c r="L2111" s="223" t="str">
        <f>IFERROR(IF(VLOOKUP($O2111,'APOIO-DESPESAS'!$A$3:$N$962,13,FALSE)="","",VLOOKUP($O2111,'APOIO-DESPESAS'!$A$3:$N$962,13,FALSE)),"")</f>
        <v/>
      </c>
      <c r="M2111" s="223" t="str">
        <f>IFERROR(IF(VLOOKUP($O2111,'APOIO-DESPESAS'!$A$3:$N$962,14,FALSE)="","",VLOOKUP($O2111,'APOIO-DESPESAS'!$A$3:$N$962,14,FALSE)),"")</f>
        <v/>
      </c>
      <c r="O2111" s="223">
        <f t="shared" si="32"/>
        <v>2109</v>
      </c>
    </row>
    <row r="2112" spans="1:15" x14ac:dyDescent="0.25">
      <c r="A2112" s="223" t="str">
        <f>IFERROR(IF(VLOOKUP($O2112,'APOIO-DESPESAS'!$A$3:$N$962,2,FALSE)="","",VLOOKUP($O2112,'APOIO-DESPESAS'!$A$3:$N$962,2,FALSE)),"")</f>
        <v/>
      </c>
      <c r="B2112" s="223" t="str">
        <f>IFERROR(IF(VLOOKUP($O2112,'APOIO-DESPESAS'!$A$3:$N$962,3,FALSE)="","",VLOOKUP($O2112,'APOIO-DESPESAS'!$A$3:$N$962,3,FALSE)),"")</f>
        <v/>
      </c>
      <c r="C2112" s="223" t="str">
        <f>IFERROR(IF(VLOOKUP($O2112,'APOIO-DESPESAS'!$A$3:$N$962,4,FALSE)="","",VLOOKUP($O2112,'APOIO-DESPESAS'!$A$3:$N$962,4,FALSE)),"")</f>
        <v/>
      </c>
      <c r="D2112" s="223" t="str">
        <f>IFERROR(IF(VLOOKUP($O2112,'APOIO-DESPESAS'!$A$3:$N$962,5,FALSE)="","",VLOOKUP($O2112,'APOIO-DESPESAS'!$A$3:$N$962,5,FALSE)),"")</f>
        <v/>
      </c>
      <c r="E2112" s="223" t="str">
        <f>IFERROR(IF(VLOOKUP($O2112,'APOIO-DESPESAS'!$A$3:$N$962,6,FALSE)="","",VLOOKUP($O2112,'APOIO-DESPESAS'!$A$3:$N$962,6,FALSE)),"")</f>
        <v/>
      </c>
      <c r="F2112" s="223" t="str">
        <f>IFERROR(IF(VLOOKUP($O2112,'APOIO-DESPESAS'!$A$3:$N$962,7,FALSE)="","",VLOOKUP($O2112,'APOIO-DESPESAS'!$A$3:$N$962,7,FALSE)),"")</f>
        <v/>
      </c>
      <c r="G2112" s="223" t="str">
        <f>IFERROR(IF(VLOOKUP($O2112,'APOIO-DESPESAS'!$A$3:$N$962,8,FALSE)="","",VLOOKUP($O2112,'APOIO-DESPESAS'!$A$3:$N$962,8,FALSE)),"")</f>
        <v/>
      </c>
      <c r="H2112" s="223" t="str">
        <f>IFERROR(IF(VLOOKUP($O2112,'APOIO-DESPESAS'!$A$3:$N$962,9,FALSE)="","",VLOOKUP($O2112,'APOIO-DESPESAS'!$A$3:$N$962,9,FALSE)),"")</f>
        <v/>
      </c>
      <c r="I2112" s="223" t="str">
        <f>IFERROR(IF(VLOOKUP($O2112,'APOIO-DESPESAS'!$A$3:$N$962,10,FALSE)="","",VLOOKUP($O2112,'APOIO-DESPESAS'!$A$3:$N$962,10,FALSE)),"")</f>
        <v/>
      </c>
      <c r="J2112" s="223" t="str">
        <f>IFERROR(IF(VLOOKUP($O2112,'APOIO-DESPESAS'!$A$3:$N$962,11,FALSE)="","",VLOOKUP($O2112,'APOIO-DESPESAS'!$A$3:$N$962,11,FALSE)),"")</f>
        <v/>
      </c>
      <c r="K2112" s="223" t="str">
        <f>IFERROR(IF(VLOOKUP($O2112,'APOIO-DESPESAS'!$A$3:$N$962,12,FALSE)="","",VLOOKUP($O2112,'APOIO-DESPESAS'!$A$3:$N$962,12,FALSE)),"")</f>
        <v/>
      </c>
      <c r="L2112" s="223" t="str">
        <f>IFERROR(IF(VLOOKUP($O2112,'APOIO-DESPESAS'!$A$3:$N$962,13,FALSE)="","",VLOOKUP($O2112,'APOIO-DESPESAS'!$A$3:$N$962,13,FALSE)),"")</f>
        <v/>
      </c>
      <c r="M2112" s="223" t="str">
        <f>IFERROR(IF(VLOOKUP($O2112,'APOIO-DESPESAS'!$A$3:$N$962,14,FALSE)="","",VLOOKUP($O2112,'APOIO-DESPESAS'!$A$3:$N$962,14,FALSE)),"")</f>
        <v/>
      </c>
      <c r="O2112" s="223">
        <f t="shared" si="32"/>
        <v>2110</v>
      </c>
    </row>
    <row r="2113" spans="1:15" x14ac:dyDescent="0.25">
      <c r="A2113" s="223" t="str">
        <f>IFERROR(IF(VLOOKUP($O2113,'APOIO-DESPESAS'!$A$3:$N$962,2,FALSE)="","",VLOOKUP($O2113,'APOIO-DESPESAS'!$A$3:$N$962,2,FALSE)),"")</f>
        <v/>
      </c>
      <c r="B2113" s="223" t="str">
        <f>IFERROR(IF(VLOOKUP($O2113,'APOIO-DESPESAS'!$A$3:$N$962,3,FALSE)="","",VLOOKUP($O2113,'APOIO-DESPESAS'!$A$3:$N$962,3,FALSE)),"")</f>
        <v/>
      </c>
      <c r="C2113" s="223" t="str">
        <f>IFERROR(IF(VLOOKUP($O2113,'APOIO-DESPESAS'!$A$3:$N$962,4,FALSE)="","",VLOOKUP($O2113,'APOIO-DESPESAS'!$A$3:$N$962,4,FALSE)),"")</f>
        <v/>
      </c>
      <c r="D2113" s="223" t="str">
        <f>IFERROR(IF(VLOOKUP($O2113,'APOIO-DESPESAS'!$A$3:$N$962,5,FALSE)="","",VLOOKUP($O2113,'APOIO-DESPESAS'!$A$3:$N$962,5,FALSE)),"")</f>
        <v/>
      </c>
      <c r="E2113" s="223" t="str">
        <f>IFERROR(IF(VLOOKUP($O2113,'APOIO-DESPESAS'!$A$3:$N$962,6,FALSE)="","",VLOOKUP($O2113,'APOIO-DESPESAS'!$A$3:$N$962,6,FALSE)),"")</f>
        <v/>
      </c>
      <c r="F2113" s="223" t="str">
        <f>IFERROR(IF(VLOOKUP($O2113,'APOIO-DESPESAS'!$A$3:$N$962,7,FALSE)="","",VLOOKUP($O2113,'APOIO-DESPESAS'!$A$3:$N$962,7,FALSE)),"")</f>
        <v/>
      </c>
      <c r="G2113" s="223" t="str">
        <f>IFERROR(IF(VLOOKUP($O2113,'APOIO-DESPESAS'!$A$3:$N$962,8,FALSE)="","",VLOOKUP($O2113,'APOIO-DESPESAS'!$A$3:$N$962,8,FALSE)),"")</f>
        <v/>
      </c>
      <c r="H2113" s="223" t="str">
        <f>IFERROR(IF(VLOOKUP($O2113,'APOIO-DESPESAS'!$A$3:$N$962,9,FALSE)="","",VLOOKUP($O2113,'APOIO-DESPESAS'!$A$3:$N$962,9,FALSE)),"")</f>
        <v/>
      </c>
      <c r="I2113" s="223" t="str">
        <f>IFERROR(IF(VLOOKUP($O2113,'APOIO-DESPESAS'!$A$3:$N$962,10,FALSE)="","",VLOOKUP($O2113,'APOIO-DESPESAS'!$A$3:$N$962,10,FALSE)),"")</f>
        <v/>
      </c>
      <c r="J2113" s="223" t="str">
        <f>IFERROR(IF(VLOOKUP($O2113,'APOIO-DESPESAS'!$A$3:$N$962,11,FALSE)="","",VLOOKUP($O2113,'APOIO-DESPESAS'!$A$3:$N$962,11,FALSE)),"")</f>
        <v/>
      </c>
      <c r="K2113" s="223" t="str">
        <f>IFERROR(IF(VLOOKUP($O2113,'APOIO-DESPESAS'!$A$3:$N$962,12,FALSE)="","",VLOOKUP($O2113,'APOIO-DESPESAS'!$A$3:$N$962,12,FALSE)),"")</f>
        <v/>
      </c>
      <c r="L2113" s="223" t="str">
        <f>IFERROR(IF(VLOOKUP($O2113,'APOIO-DESPESAS'!$A$3:$N$962,13,FALSE)="","",VLOOKUP($O2113,'APOIO-DESPESAS'!$A$3:$N$962,13,FALSE)),"")</f>
        <v/>
      </c>
      <c r="M2113" s="223" t="str">
        <f>IFERROR(IF(VLOOKUP($O2113,'APOIO-DESPESAS'!$A$3:$N$962,14,FALSE)="","",VLOOKUP($O2113,'APOIO-DESPESAS'!$A$3:$N$962,14,FALSE)),"")</f>
        <v/>
      </c>
      <c r="O2113" s="223">
        <f t="shared" si="32"/>
        <v>2111</v>
      </c>
    </row>
    <row r="2114" spans="1:15" x14ac:dyDescent="0.25">
      <c r="A2114" s="223" t="str">
        <f>IFERROR(IF(VLOOKUP($O2114,'APOIO-DESPESAS'!$A$3:$N$962,2,FALSE)="","",VLOOKUP($O2114,'APOIO-DESPESAS'!$A$3:$N$962,2,FALSE)),"")</f>
        <v/>
      </c>
      <c r="B2114" s="223" t="str">
        <f>IFERROR(IF(VLOOKUP($O2114,'APOIO-DESPESAS'!$A$3:$N$962,3,FALSE)="","",VLOOKUP($O2114,'APOIO-DESPESAS'!$A$3:$N$962,3,FALSE)),"")</f>
        <v/>
      </c>
      <c r="C2114" s="223" t="str">
        <f>IFERROR(IF(VLOOKUP($O2114,'APOIO-DESPESAS'!$A$3:$N$962,4,FALSE)="","",VLOOKUP($O2114,'APOIO-DESPESAS'!$A$3:$N$962,4,FALSE)),"")</f>
        <v/>
      </c>
      <c r="D2114" s="223" t="str">
        <f>IFERROR(IF(VLOOKUP($O2114,'APOIO-DESPESAS'!$A$3:$N$962,5,FALSE)="","",VLOOKUP($O2114,'APOIO-DESPESAS'!$A$3:$N$962,5,FALSE)),"")</f>
        <v/>
      </c>
      <c r="E2114" s="223" t="str">
        <f>IFERROR(IF(VLOOKUP($O2114,'APOIO-DESPESAS'!$A$3:$N$962,6,FALSE)="","",VLOOKUP($O2114,'APOIO-DESPESAS'!$A$3:$N$962,6,FALSE)),"")</f>
        <v/>
      </c>
      <c r="F2114" s="223" t="str">
        <f>IFERROR(IF(VLOOKUP($O2114,'APOIO-DESPESAS'!$A$3:$N$962,7,FALSE)="","",VLOOKUP($O2114,'APOIO-DESPESAS'!$A$3:$N$962,7,FALSE)),"")</f>
        <v/>
      </c>
      <c r="G2114" s="223" t="str">
        <f>IFERROR(IF(VLOOKUP($O2114,'APOIO-DESPESAS'!$A$3:$N$962,8,FALSE)="","",VLOOKUP($O2114,'APOIO-DESPESAS'!$A$3:$N$962,8,FALSE)),"")</f>
        <v/>
      </c>
      <c r="H2114" s="223" t="str">
        <f>IFERROR(IF(VLOOKUP($O2114,'APOIO-DESPESAS'!$A$3:$N$962,9,FALSE)="","",VLOOKUP($O2114,'APOIO-DESPESAS'!$A$3:$N$962,9,FALSE)),"")</f>
        <v/>
      </c>
      <c r="I2114" s="223" t="str">
        <f>IFERROR(IF(VLOOKUP($O2114,'APOIO-DESPESAS'!$A$3:$N$962,10,FALSE)="","",VLOOKUP($O2114,'APOIO-DESPESAS'!$A$3:$N$962,10,FALSE)),"")</f>
        <v/>
      </c>
      <c r="J2114" s="223" t="str">
        <f>IFERROR(IF(VLOOKUP($O2114,'APOIO-DESPESAS'!$A$3:$N$962,11,FALSE)="","",VLOOKUP($O2114,'APOIO-DESPESAS'!$A$3:$N$962,11,FALSE)),"")</f>
        <v/>
      </c>
      <c r="K2114" s="223" t="str">
        <f>IFERROR(IF(VLOOKUP($O2114,'APOIO-DESPESAS'!$A$3:$N$962,12,FALSE)="","",VLOOKUP($O2114,'APOIO-DESPESAS'!$A$3:$N$962,12,FALSE)),"")</f>
        <v/>
      </c>
      <c r="L2114" s="223" t="str">
        <f>IFERROR(IF(VLOOKUP($O2114,'APOIO-DESPESAS'!$A$3:$N$962,13,FALSE)="","",VLOOKUP($O2114,'APOIO-DESPESAS'!$A$3:$N$962,13,FALSE)),"")</f>
        <v/>
      </c>
      <c r="M2114" s="223" t="str">
        <f>IFERROR(IF(VLOOKUP($O2114,'APOIO-DESPESAS'!$A$3:$N$962,14,FALSE)="","",VLOOKUP($O2114,'APOIO-DESPESAS'!$A$3:$N$962,14,FALSE)),"")</f>
        <v/>
      </c>
      <c r="O2114" s="223">
        <f t="shared" si="32"/>
        <v>2112</v>
      </c>
    </row>
    <row r="2115" spans="1:15" x14ac:dyDescent="0.25">
      <c r="A2115" s="223" t="str">
        <f>IFERROR(IF(VLOOKUP($O2115,'APOIO-DESPESAS'!$A$3:$N$962,2,FALSE)="","",VLOOKUP($O2115,'APOIO-DESPESAS'!$A$3:$N$962,2,FALSE)),"")</f>
        <v/>
      </c>
      <c r="B2115" s="223" t="str">
        <f>IFERROR(IF(VLOOKUP($O2115,'APOIO-DESPESAS'!$A$3:$N$962,3,FALSE)="","",VLOOKUP($O2115,'APOIO-DESPESAS'!$A$3:$N$962,3,FALSE)),"")</f>
        <v/>
      </c>
      <c r="C2115" s="223" t="str">
        <f>IFERROR(IF(VLOOKUP($O2115,'APOIO-DESPESAS'!$A$3:$N$962,4,FALSE)="","",VLOOKUP($O2115,'APOIO-DESPESAS'!$A$3:$N$962,4,FALSE)),"")</f>
        <v/>
      </c>
      <c r="D2115" s="223" t="str">
        <f>IFERROR(IF(VLOOKUP($O2115,'APOIO-DESPESAS'!$A$3:$N$962,5,FALSE)="","",VLOOKUP($O2115,'APOIO-DESPESAS'!$A$3:$N$962,5,FALSE)),"")</f>
        <v/>
      </c>
      <c r="E2115" s="223" t="str">
        <f>IFERROR(IF(VLOOKUP($O2115,'APOIO-DESPESAS'!$A$3:$N$962,6,FALSE)="","",VLOOKUP($O2115,'APOIO-DESPESAS'!$A$3:$N$962,6,FALSE)),"")</f>
        <v/>
      </c>
      <c r="F2115" s="223" t="str">
        <f>IFERROR(IF(VLOOKUP($O2115,'APOIO-DESPESAS'!$A$3:$N$962,7,FALSE)="","",VLOOKUP($O2115,'APOIO-DESPESAS'!$A$3:$N$962,7,FALSE)),"")</f>
        <v/>
      </c>
      <c r="G2115" s="223" t="str">
        <f>IFERROR(IF(VLOOKUP($O2115,'APOIO-DESPESAS'!$A$3:$N$962,8,FALSE)="","",VLOOKUP($O2115,'APOIO-DESPESAS'!$A$3:$N$962,8,FALSE)),"")</f>
        <v/>
      </c>
      <c r="H2115" s="223" t="str">
        <f>IFERROR(IF(VLOOKUP($O2115,'APOIO-DESPESAS'!$A$3:$N$962,9,FALSE)="","",VLOOKUP($O2115,'APOIO-DESPESAS'!$A$3:$N$962,9,FALSE)),"")</f>
        <v/>
      </c>
      <c r="I2115" s="223" t="str">
        <f>IFERROR(IF(VLOOKUP($O2115,'APOIO-DESPESAS'!$A$3:$N$962,10,FALSE)="","",VLOOKUP($O2115,'APOIO-DESPESAS'!$A$3:$N$962,10,FALSE)),"")</f>
        <v/>
      </c>
      <c r="J2115" s="223" t="str">
        <f>IFERROR(IF(VLOOKUP($O2115,'APOIO-DESPESAS'!$A$3:$N$962,11,FALSE)="","",VLOOKUP($O2115,'APOIO-DESPESAS'!$A$3:$N$962,11,FALSE)),"")</f>
        <v/>
      </c>
      <c r="K2115" s="223" t="str">
        <f>IFERROR(IF(VLOOKUP($O2115,'APOIO-DESPESAS'!$A$3:$N$962,12,FALSE)="","",VLOOKUP($O2115,'APOIO-DESPESAS'!$A$3:$N$962,12,FALSE)),"")</f>
        <v/>
      </c>
      <c r="L2115" s="223" t="str">
        <f>IFERROR(IF(VLOOKUP($O2115,'APOIO-DESPESAS'!$A$3:$N$962,13,FALSE)="","",VLOOKUP($O2115,'APOIO-DESPESAS'!$A$3:$N$962,13,FALSE)),"")</f>
        <v/>
      </c>
      <c r="M2115" s="223" t="str">
        <f>IFERROR(IF(VLOOKUP($O2115,'APOIO-DESPESAS'!$A$3:$N$962,14,FALSE)="","",VLOOKUP($O2115,'APOIO-DESPESAS'!$A$3:$N$962,14,FALSE)),"")</f>
        <v/>
      </c>
      <c r="O2115" s="223">
        <f t="shared" si="32"/>
        <v>2113</v>
      </c>
    </row>
    <row r="2116" spans="1:15" x14ac:dyDescent="0.25">
      <c r="A2116" s="223" t="str">
        <f>IFERROR(IF(VLOOKUP($O2116,'APOIO-DESPESAS'!$A$3:$N$962,2,FALSE)="","",VLOOKUP($O2116,'APOIO-DESPESAS'!$A$3:$N$962,2,FALSE)),"")</f>
        <v/>
      </c>
      <c r="B2116" s="223" t="str">
        <f>IFERROR(IF(VLOOKUP($O2116,'APOIO-DESPESAS'!$A$3:$N$962,3,FALSE)="","",VLOOKUP($O2116,'APOIO-DESPESAS'!$A$3:$N$962,3,FALSE)),"")</f>
        <v/>
      </c>
      <c r="C2116" s="223" t="str">
        <f>IFERROR(IF(VLOOKUP($O2116,'APOIO-DESPESAS'!$A$3:$N$962,4,FALSE)="","",VLOOKUP($O2116,'APOIO-DESPESAS'!$A$3:$N$962,4,FALSE)),"")</f>
        <v/>
      </c>
      <c r="D2116" s="223" t="str">
        <f>IFERROR(IF(VLOOKUP($O2116,'APOIO-DESPESAS'!$A$3:$N$962,5,FALSE)="","",VLOOKUP($O2116,'APOIO-DESPESAS'!$A$3:$N$962,5,FALSE)),"")</f>
        <v/>
      </c>
      <c r="E2116" s="223" t="str">
        <f>IFERROR(IF(VLOOKUP($O2116,'APOIO-DESPESAS'!$A$3:$N$962,6,FALSE)="","",VLOOKUP($O2116,'APOIO-DESPESAS'!$A$3:$N$962,6,FALSE)),"")</f>
        <v/>
      </c>
      <c r="F2116" s="223" t="str">
        <f>IFERROR(IF(VLOOKUP($O2116,'APOIO-DESPESAS'!$A$3:$N$962,7,FALSE)="","",VLOOKUP($O2116,'APOIO-DESPESAS'!$A$3:$N$962,7,FALSE)),"")</f>
        <v/>
      </c>
      <c r="G2116" s="223" t="str">
        <f>IFERROR(IF(VLOOKUP($O2116,'APOIO-DESPESAS'!$A$3:$N$962,8,FALSE)="","",VLOOKUP($O2116,'APOIO-DESPESAS'!$A$3:$N$962,8,FALSE)),"")</f>
        <v/>
      </c>
      <c r="H2116" s="223" t="str">
        <f>IFERROR(IF(VLOOKUP($O2116,'APOIO-DESPESAS'!$A$3:$N$962,9,FALSE)="","",VLOOKUP($O2116,'APOIO-DESPESAS'!$A$3:$N$962,9,FALSE)),"")</f>
        <v/>
      </c>
      <c r="I2116" s="223" t="str">
        <f>IFERROR(IF(VLOOKUP($O2116,'APOIO-DESPESAS'!$A$3:$N$962,10,FALSE)="","",VLOOKUP($O2116,'APOIO-DESPESAS'!$A$3:$N$962,10,FALSE)),"")</f>
        <v/>
      </c>
      <c r="J2116" s="223" t="str">
        <f>IFERROR(IF(VLOOKUP($O2116,'APOIO-DESPESAS'!$A$3:$N$962,11,FALSE)="","",VLOOKUP($O2116,'APOIO-DESPESAS'!$A$3:$N$962,11,FALSE)),"")</f>
        <v/>
      </c>
      <c r="K2116" s="223" t="str">
        <f>IFERROR(IF(VLOOKUP($O2116,'APOIO-DESPESAS'!$A$3:$N$962,12,FALSE)="","",VLOOKUP($O2116,'APOIO-DESPESAS'!$A$3:$N$962,12,FALSE)),"")</f>
        <v/>
      </c>
      <c r="L2116" s="223" t="str">
        <f>IFERROR(IF(VLOOKUP($O2116,'APOIO-DESPESAS'!$A$3:$N$962,13,FALSE)="","",VLOOKUP($O2116,'APOIO-DESPESAS'!$A$3:$N$962,13,FALSE)),"")</f>
        <v/>
      </c>
      <c r="M2116" s="223" t="str">
        <f>IFERROR(IF(VLOOKUP($O2116,'APOIO-DESPESAS'!$A$3:$N$962,14,FALSE)="","",VLOOKUP($O2116,'APOIO-DESPESAS'!$A$3:$N$962,14,FALSE)),"")</f>
        <v/>
      </c>
      <c r="O2116" s="223">
        <f t="shared" si="32"/>
        <v>2114</v>
      </c>
    </row>
    <row r="2117" spans="1:15" x14ac:dyDescent="0.25">
      <c r="A2117" s="223" t="str">
        <f>IFERROR(IF(VLOOKUP($O2117,'APOIO-DESPESAS'!$A$3:$N$962,2,FALSE)="","",VLOOKUP($O2117,'APOIO-DESPESAS'!$A$3:$N$962,2,FALSE)),"")</f>
        <v/>
      </c>
      <c r="B2117" s="223" t="str">
        <f>IFERROR(IF(VLOOKUP($O2117,'APOIO-DESPESAS'!$A$3:$N$962,3,FALSE)="","",VLOOKUP($O2117,'APOIO-DESPESAS'!$A$3:$N$962,3,FALSE)),"")</f>
        <v/>
      </c>
      <c r="C2117" s="223" t="str">
        <f>IFERROR(IF(VLOOKUP($O2117,'APOIO-DESPESAS'!$A$3:$N$962,4,FALSE)="","",VLOOKUP($O2117,'APOIO-DESPESAS'!$A$3:$N$962,4,FALSE)),"")</f>
        <v/>
      </c>
      <c r="D2117" s="223" t="str">
        <f>IFERROR(IF(VLOOKUP($O2117,'APOIO-DESPESAS'!$A$3:$N$962,5,FALSE)="","",VLOOKUP($O2117,'APOIO-DESPESAS'!$A$3:$N$962,5,FALSE)),"")</f>
        <v/>
      </c>
      <c r="E2117" s="223" t="str">
        <f>IFERROR(IF(VLOOKUP($O2117,'APOIO-DESPESAS'!$A$3:$N$962,6,FALSE)="","",VLOOKUP($O2117,'APOIO-DESPESAS'!$A$3:$N$962,6,FALSE)),"")</f>
        <v/>
      </c>
      <c r="F2117" s="223" t="str">
        <f>IFERROR(IF(VLOOKUP($O2117,'APOIO-DESPESAS'!$A$3:$N$962,7,FALSE)="","",VLOOKUP($O2117,'APOIO-DESPESAS'!$A$3:$N$962,7,FALSE)),"")</f>
        <v/>
      </c>
      <c r="G2117" s="223" t="str">
        <f>IFERROR(IF(VLOOKUP($O2117,'APOIO-DESPESAS'!$A$3:$N$962,8,FALSE)="","",VLOOKUP($O2117,'APOIO-DESPESAS'!$A$3:$N$962,8,FALSE)),"")</f>
        <v/>
      </c>
      <c r="H2117" s="223" t="str">
        <f>IFERROR(IF(VLOOKUP($O2117,'APOIO-DESPESAS'!$A$3:$N$962,9,FALSE)="","",VLOOKUP($O2117,'APOIO-DESPESAS'!$A$3:$N$962,9,FALSE)),"")</f>
        <v/>
      </c>
      <c r="I2117" s="223" t="str">
        <f>IFERROR(IF(VLOOKUP($O2117,'APOIO-DESPESAS'!$A$3:$N$962,10,FALSE)="","",VLOOKUP($O2117,'APOIO-DESPESAS'!$A$3:$N$962,10,FALSE)),"")</f>
        <v/>
      </c>
      <c r="J2117" s="223" t="str">
        <f>IFERROR(IF(VLOOKUP($O2117,'APOIO-DESPESAS'!$A$3:$N$962,11,FALSE)="","",VLOOKUP($O2117,'APOIO-DESPESAS'!$A$3:$N$962,11,FALSE)),"")</f>
        <v/>
      </c>
      <c r="K2117" s="223" t="str">
        <f>IFERROR(IF(VLOOKUP($O2117,'APOIO-DESPESAS'!$A$3:$N$962,12,FALSE)="","",VLOOKUP($O2117,'APOIO-DESPESAS'!$A$3:$N$962,12,FALSE)),"")</f>
        <v/>
      </c>
      <c r="L2117" s="223" t="str">
        <f>IFERROR(IF(VLOOKUP($O2117,'APOIO-DESPESAS'!$A$3:$N$962,13,FALSE)="","",VLOOKUP($O2117,'APOIO-DESPESAS'!$A$3:$N$962,13,FALSE)),"")</f>
        <v/>
      </c>
      <c r="M2117" s="223" t="str">
        <f>IFERROR(IF(VLOOKUP($O2117,'APOIO-DESPESAS'!$A$3:$N$962,14,FALSE)="","",VLOOKUP($O2117,'APOIO-DESPESAS'!$A$3:$N$962,14,FALSE)),"")</f>
        <v/>
      </c>
      <c r="O2117" s="223">
        <f t="shared" ref="O2117:O2180" si="33">O2116+1</f>
        <v>2115</v>
      </c>
    </row>
    <row r="2118" spans="1:15" x14ac:dyDescent="0.25">
      <c r="A2118" s="223" t="str">
        <f>IFERROR(IF(VLOOKUP($O2118,'APOIO-DESPESAS'!$A$3:$N$962,2,FALSE)="","",VLOOKUP($O2118,'APOIO-DESPESAS'!$A$3:$N$962,2,FALSE)),"")</f>
        <v/>
      </c>
      <c r="B2118" s="223" t="str">
        <f>IFERROR(IF(VLOOKUP($O2118,'APOIO-DESPESAS'!$A$3:$N$962,3,FALSE)="","",VLOOKUP($O2118,'APOIO-DESPESAS'!$A$3:$N$962,3,FALSE)),"")</f>
        <v/>
      </c>
      <c r="C2118" s="223" t="str">
        <f>IFERROR(IF(VLOOKUP($O2118,'APOIO-DESPESAS'!$A$3:$N$962,4,FALSE)="","",VLOOKUP($O2118,'APOIO-DESPESAS'!$A$3:$N$962,4,FALSE)),"")</f>
        <v/>
      </c>
      <c r="D2118" s="223" t="str">
        <f>IFERROR(IF(VLOOKUP($O2118,'APOIO-DESPESAS'!$A$3:$N$962,5,FALSE)="","",VLOOKUP($O2118,'APOIO-DESPESAS'!$A$3:$N$962,5,FALSE)),"")</f>
        <v/>
      </c>
      <c r="E2118" s="223" t="str">
        <f>IFERROR(IF(VLOOKUP($O2118,'APOIO-DESPESAS'!$A$3:$N$962,6,FALSE)="","",VLOOKUP($O2118,'APOIO-DESPESAS'!$A$3:$N$962,6,FALSE)),"")</f>
        <v/>
      </c>
      <c r="F2118" s="223" t="str">
        <f>IFERROR(IF(VLOOKUP($O2118,'APOIO-DESPESAS'!$A$3:$N$962,7,FALSE)="","",VLOOKUP($O2118,'APOIO-DESPESAS'!$A$3:$N$962,7,FALSE)),"")</f>
        <v/>
      </c>
      <c r="G2118" s="223" t="str">
        <f>IFERROR(IF(VLOOKUP($O2118,'APOIO-DESPESAS'!$A$3:$N$962,8,FALSE)="","",VLOOKUP($O2118,'APOIO-DESPESAS'!$A$3:$N$962,8,FALSE)),"")</f>
        <v/>
      </c>
      <c r="H2118" s="223" t="str">
        <f>IFERROR(IF(VLOOKUP($O2118,'APOIO-DESPESAS'!$A$3:$N$962,9,FALSE)="","",VLOOKUP($O2118,'APOIO-DESPESAS'!$A$3:$N$962,9,FALSE)),"")</f>
        <v/>
      </c>
      <c r="I2118" s="223" t="str">
        <f>IFERROR(IF(VLOOKUP($O2118,'APOIO-DESPESAS'!$A$3:$N$962,10,FALSE)="","",VLOOKUP($O2118,'APOIO-DESPESAS'!$A$3:$N$962,10,FALSE)),"")</f>
        <v/>
      </c>
      <c r="J2118" s="223" t="str">
        <f>IFERROR(IF(VLOOKUP($O2118,'APOIO-DESPESAS'!$A$3:$N$962,11,FALSE)="","",VLOOKUP($O2118,'APOIO-DESPESAS'!$A$3:$N$962,11,FALSE)),"")</f>
        <v/>
      </c>
      <c r="K2118" s="223" t="str">
        <f>IFERROR(IF(VLOOKUP($O2118,'APOIO-DESPESAS'!$A$3:$N$962,12,FALSE)="","",VLOOKUP($O2118,'APOIO-DESPESAS'!$A$3:$N$962,12,FALSE)),"")</f>
        <v/>
      </c>
      <c r="L2118" s="223" t="str">
        <f>IFERROR(IF(VLOOKUP($O2118,'APOIO-DESPESAS'!$A$3:$N$962,13,FALSE)="","",VLOOKUP($O2118,'APOIO-DESPESAS'!$A$3:$N$962,13,FALSE)),"")</f>
        <v/>
      </c>
      <c r="M2118" s="223" t="str">
        <f>IFERROR(IF(VLOOKUP($O2118,'APOIO-DESPESAS'!$A$3:$N$962,14,FALSE)="","",VLOOKUP($O2118,'APOIO-DESPESAS'!$A$3:$N$962,14,FALSE)),"")</f>
        <v/>
      </c>
      <c r="O2118" s="223">
        <f t="shared" si="33"/>
        <v>2116</v>
      </c>
    </row>
    <row r="2119" spans="1:15" x14ac:dyDescent="0.25">
      <c r="A2119" s="223" t="str">
        <f>IFERROR(IF(VLOOKUP($O2119,'APOIO-DESPESAS'!$A$3:$N$962,2,FALSE)="","",VLOOKUP($O2119,'APOIO-DESPESAS'!$A$3:$N$962,2,FALSE)),"")</f>
        <v/>
      </c>
      <c r="B2119" s="223" t="str">
        <f>IFERROR(IF(VLOOKUP($O2119,'APOIO-DESPESAS'!$A$3:$N$962,3,FALSE)="","",VLOOKUP($O2119,'APOIO-DESPESAS'!$A$3:$N$962,3,FALSE)),"")</f>
        <v/>
      </c>
      <c r="C2119" s="223" t="str">
        <f>IFERROR(IF(VLOOKUP($O2119,'APOIO-DESPESAS'!$A$3:$N$962,4,FALSE)="","",VLOOKUP($O2119,'APOIO-DESPESAS'!$A$3:$N$962,4,FALSE)),"")</f>
        <v/>
      </c>
      <c r="D2119" s="223" t="str">
        <f>IFERROR(IF(VLOOKUP($O2119,'APOIO-DESPESAS'!$A$3:$N$962,5,FALSE)="","",VLOOKUP($O2119,'APOIO-DESPESAS'!$A$3:$N$962,5,FALSE)),"")</f>
        <v/>
      </c>
      <c r="E2119" s="223" t="str">
        <f>IFERROR(IF(VLOOKUP($O2119,'APOIO-DESPESAS'!$A$3:$N$962,6,FALSE)="","",VLOOKUP($O2119,'APOIO-DESPESAS'!$A$3:$N$962,6,FALSE)),"")</f>
        <v/>
      </c>
      <c r="F2119" s="223" t="str">
        <f>IFERROR(IF(VLOOKUP($O2119,'APOIO-DESPESAS'!$A$3:$N$962,7,FALSE)="","",VLOOKUP($O2119,'APOIO-DESPESAS'!$A$3:$N$962,7,FALSE)),"")</f>
        <v/>
      </c>
      <c r="G2119" s="223" t="str">
        <f>IFERROR(IF(VLOOKUP($O2119,'APOIO-DESPESAS'!$A$3:$N$962,8,FALSE)="","",VLOOKUP($O2119,'APOIO-DESPESAS'!$A$3:$N$962,8,FALSE)),"")</f>
        <v/>
      </c>
      <c r="H2119" s="223" t="str">
        <f>IFERROR(IF(VLOOKUP($O2119,'APOIO-DESPESAS'!$A$3:$N$962,9,FALSE)="","",VLOOKUP($O2119,'APOIO-DESPESAS'!$A$3:$N$962,9,FALSE)),"")</f>
        <v/>
      </c>
      <c r="I2119" s="223" t="str">
        <f>IFERROR(IF(VLOOKUP($O2119,'APOIO-DESPESAS'!$A$3:$N$962,10,FALSE)="","",VLOOKUP($O2119,'APOIO-DESPESAS'!$A$3:$N$962,10,FALSE)),"")</f>
        <v/>
      </c>
      <c r="J2119" s="223" t="str">
        <f>IFERROR(IF(VLOOKUP($O2119,'APOIO-DESPESAS'!$A$3:$N$962,11,FALSE)="","",VLOOKUP($O2119,'APOIO-DESPESAS'!$A$3:$N$962,11,FALSE)),"")</f>
        <v/>
      </c>
      <c r="K2119" s="223" t="str">
        <f>IFERROR(IF(VLOOKUP($O2119,'APOIO-DESPESAS'!$A$3:$N$962,12,FALSE)="","",VLOOKUP($O2119,'APOIO-DESPESAS'!$A$3:$N$962,12,FALSE)),"")</f>
        <v/>
      </c>
      <c r="L2119" s="223" t="str">
        <f>IFERROR(IF(VLOOKUP($O2119,'APOIO-DESPESAS'!$A$3:$N$962,13,FALSE)="","",VLOOKUP($O2119,'APOIO-DESPESAS'!$A$3:$N$962,13,FALSE)),"")</f>
        <v/>
      </c>
      <c r="M2119" s="223" t="str">
        <f>IFERROR(IF(VLOOKUP($O2119,'APOIO-DESPESAS'!$A$3:$N$962,14,FALSE)="","",VLOOKUP($O2119,'APOIO-DESPESAS'!$A$3:$N$962,14,FALSE)),"")</f>
        <v/>
      </c>
      <c r="O2119" s="223">
        <f t="shared" si="33"/>
        <v>2117</v>
      </c>
    </row>
    <row r="2120" spans="1:15" x14ac:dyDescent="0.25">
      <c r="A2120" s="223" t="str">
        <f>IFERROR(IF(VLOOKUP($O2120,'APOIO-DESPESAS'!$A$3:$N$962,2,FALSE)="","",VLOOKUP($O2120,'APOIO-DESPESAS'!$A$3:$N$962,2,FALSE)),"")</f>
        <v/>
      </c>
      <c r="B2120" s="223" t="str">
        <f>IFERROR(IF(VLOOKUP($O2120,'APOIO-DESPESAS'!$A$3:$N$962,3,FALSE)="","",VLOOKUP($O2120,'APOIO-DESPESAS'!$A$3:$N$962,3,FALSE)),"")</f>
        <v/>
      </c>
      <c r="C2120" s="223" t="str">
        <f>IFERROR(IF(VLOOKUP($O2120,'APOIO-DESPESAS'!$A$3:$N$962,4,FALSE)="","",VLOOKUP($O2120,'APOIO-DESPESAS'!$A$3:$N$962,4,FALSE)),"")</f>
        <v/>
      </c>
      <c r="D2120" s="223" t="str">
        <f>IFERROR(IF(VLOOKUP($O2120,'APOIO-DESPESAS'!$A$3:$N$962,5,FALSE)="","",VLOOKUP($O2120,'APOIO-DESPESAS'!$A$3:$N$962,5,FALSE)),"")</f>
        <v/>
      </c>
      <c r="E2120" s="223" t="str">
        <f>IFERROR(IF(VLOOKUP($O2120,'APOIO-DESPESAS'!$A$3:$N$962,6,FALSE)="","",VLOOKUP($O2120,'APOIO-DESPESAS'!$A$3:$N$962,6,FALSE)),"")</f>
        <v/>
      </c>
      <c r="F2120" s="223" t="str">
        <f>IFERROR(IF(VLOOKUP($O2120,'APOIO-DESPESAS'!$A$3:$N$962,7,FALSE)="","",VLOOKUP($O2120,'APOIO-DESPESAS'!$A$3:$N$962,7,FALSE)),"")</f>
        <v/>
      </c>
      <c r="G2120" s="223" t="str">
        <f>IFERROR(IF(VLOOKUP($O2120,'APOIO-DESPESAS'!$A$3:$N$962,8,FALSE)="","",VLOOKUP($O2120,'APOIO-DESPESAS'!$A$3:$N$962,8,FALSE)),"")</f>
        <v/>
      </c>
      <c r="H2120" s="223" t="str">
        <f>IFERROR(IF(VLOOKUP($O2120,'APOIO-DESPESAS'!$A$3:$N$962,9,FALSE)="","",VLOOKUP($O2120,'APOIO-DESPESAS'!$A$3:$N$962,9,FALSE)),"")</f>
        <v/>
      </c>
      <c r="I2120" s="223" t="str">
        <f>IFERROR(IF(VLOOKUP($O2120,'APOIO-DESPESAS'!$A$3:$N$962,10,FALSE)="","",VLOOKUP($O2120,'APOIO-DESPESAS'!$A$3:$N$962,10,FALSE)),"")</f>
        <v/>
      </c>
      <c r="J2120" s="223" t="str">
        <f>IFERROR(IF(VLOOKUP($O2120,'APOIO-DESPESAS'!$A$3:$N$962,11,FALSE)="","",VLOOKUP($O2120,'APOIO-DESPESAS'!$A$3:$N$962,11,FALSE)),"")</f>
        <v/>
      </c>
      <c r="K2120" s="223" t="str">
        <f>IFERROR(IF(VLOOKUP($O2120,'APOIO-DESPESAS'!$A$3:$N$962,12,FALSE)="","",VLOOKUP($O2120,'APOIO-DESPESAS'!$A$3:$N$962,12,FALSE)),"")</f>
        <v/>
      </c>
      <c r="L2120" s="223" t="str">
        <f>IFERROR(IF(VLOOKUP($O2120,'APOIO-DESPESAS'!$A$3:$N$962,13,FALSE)="","",VLOOKUP($O2120,'APOIO-DESPESAS'!$A$3:$N$962,13,FALSE)),"")</f>
        <v/>
      </c>
      <c r="M2120" s="223" t="str">
        <f>IFERROR(IF(VLOOKUP($O2120,'APOIO-DESPESAS'!$A$3:$N$962,14,FALSE)="","",VLOOKUP($O2120,'APOIO-DESPESAS'!$A$3:$N$962,14,FALSE)),"")</f>
        <v/>
      </c>
      <c r="O2120" s="223">
        <f t="shared" si="33"/>
        <v>2118</v>
      </c>
    </row>
    <row r="2121" spans="1:15" x14ac:dyDescent="0.25">
      <c r="A2121" s="223" t="str">
        <f>IFERROR(IF(VLOOKUP($O2121,'APOIO-DESPESAS'!$A$3:$N$962,2,FALSE)="","",VLOOKUP($O2121,'APOIO-DESPESAS'!$A$3:$N$962,2,FALSE)),"")</f>
        <v/>
      </c>
      <c r="B2121" s="223" t="str">
        <f>IFERROR(IF(VLOOKUP($O2121,'APOIO-DESPESAS'!$A$3:$N$962,3,FALSE)="","",VLOOKUP($O2121,'APOIO-DESPESAS'!$A$3:$N$962,3,FALSE)),"")</f>
        <v/>
      </c>
      <c r="C2121" s="223" t="str">
        <f>IFERROR(IF(VLOOKUP($O2121,'APOIO-DESPESAS'!$A$3:$N$962,4,FALSE)="","",VLOOKUP($O2121,'APOIO-DESPESAS'!$A$3:$N$962,4,FALSE)),"")</f>
        <v/>
      </c>
      <c r="D2121" s="223" t="str">
        <f>IFERROR(IF(VLOOKUP($O2121,'APOIO-DESPESAS'!$A$3:$N$962,5,FALSE)="","",VLOOKUP($O2121,'APOIO-DESPESAS'!$A$3:$N$962,5,FALSE)),"")</f>
        <v/>
      </c>
      <c r="E2121" s="223" t="str">
        <f>IFERROR(IF(VLOOKUP($O2121,'APOIO-DESPESAS'!$A$3:$N$962,6,FALSE)="","",VLOOKUP($O2121,'APOIO-DESPESAS'!$A$3:$N$962,6,FALSE)),"")</f>
        <v/>
      </c>
      <c r="F2121" s="223" t="str">
        <f>IFERROR(IF(VLOOKUP($O2121,'APOIO-DESPESAS'!$A$3:$N$962,7,FALSE)="","",VLOOKUP($O2121,'APOIO-DESPESAS'!$A$3:$N$962,7,FALSE)),"")</f>
        <v/>
      </c>
      <c r="G2121" s="223" t="str">
        <f>IFERROR(IF(VLOOKUP($O2121,'APOIO-DESPESAS'!$A$3:$N$962,8,FALSE)="","",VLOOKUP($O2121,'APOIO-DESPESAS'!$A$3:$N$962,8,FALSE)),"")</f>
        <v/>
      </c>
      <c r="H2121" s="223" t="str">
        <f>IFERROR(IF(VLOOKUP($O2121,'APOIO-DESPESAS'!$A$3:$N$962,9,FALSE)="","",VLOOKUP($O2121,'APOIO-DESPESAS'!$A$3:$N$962,9,FALSE)),"")</f>
        <v/>
      </c>
      <c r="I2121" s="223" t="str">
        <f>IFERROR(IF(VLOOKUP($O2121,'APOIO-DESPESAS'!$A$3:$N$962,10,FALSE)="","",VLOOKUP($O2121,'APOIO-DESPESAS'!$A$3:$N$962,10,FALSE)),"")</f>
        <v/>
      </c>
      <c r="J2121" s="223" t="str">
        <f>IFERROR(IF(VLOOKUP($O2121,'APOIO-DESPESAS'!$A$3:$N$962,11,FALSE)="","",VLOOKUP($O2121,'APOIO-DESPESAS'!$A$3:$N$962,11,FALSE)),"")</f>
        <v/>
      </c>
      <c r="K2121" s="223" t="str">
        <f>IFERROR(IF(VLOOKUP($O2121,'APOIO-DESPESAS'!$A$3:$N$962,12,FALSE)="","",VLOOKUP($O2121,'APOIO-DESPESAS'!$A$3:$N$962,12,FALSE)),"")</f>
        <v/>
      </c>
      <c r="L2121" s="223" t="str">
        <f>IFERROR(IF(VLOOKUP($O2121,'APOIO-DESPESAS'!$A$3:$N$962,13,FALSE)="","",VLOOKUP($O2121,'APOIO-DESPESAS'!$A$3:$N$962,13,FALSE)),"")</f>
        <v/>
      </c>
      <c r="M2121" s="223" t="str">
        <f>IFERROR(IF(VLOOKUP($O2121,'APOIO-DESPESAS'!$A$3:$N$962,14,FALSE)="","",VLOOKUP($O2121,'APOIO-DESPESAS'!$A$3:$N$962,14,FALSE)),"")</f>
        <v/>
      </c>
      <c r="O2121" s="223">
        <f t="shared" si="33"/>
        <v>2119</v>
      </c>
    </row>
    <row r="2122" spans="1:15" x14ac:dyDescent="0.25">
      <c r="A2122" s="223" t="str">
        <f>IFERROR(IF(VLOOKUP($O2122,'APOIO-DESPESAS'!$A$3:$N$962,2,FALSE)="","",VLOOKUP($O2122,'APOIO-DESPESAS'!$A$3:$N$962,2,FALSE)),"")</f>
        <v/>
      </c>
      <c r="B2122" s="223" t="str">
        <f>IFERROR(IF(VLOOKUP($O2122,'APOIO-DESPESAS'!$A$3:$N$962,3,FALSE)="","",VLOOKUP($O2122,'APOIO-DESPESAS'!$A$3:$N$962,3,FALSE)),"")</f>
        <v/>
      </c>
      <c r="C2122" s="223" t="str">
        <f>IFERROR(IF(VLOOKUP($O2122,'APOIO-DESPESAS'!$A$3:$N$962,4,FALSE)="","",VLOOKUP($O2122,'APOIO-DESPESAS'!$A$3:$N$962,4,FALSE)),"")</f>
        <v/>
      </c>
      <c r="D2122" s="223" t="str">
        <f>IFERROR(IF(VLOOKUP($O2122,'APOIO-DESPESAS'!$A$3:$N$962,5,FALSE)="","",VLOOKUP($O2122,'APOIO-DESPESAS'!$A$3:$N$962,5,FALSE)),"")</f>
        <v/>
      </c>
      <c r="E2122" s="223" t="str">
        <f>IFERROR(IF(VLOOKUP($O2122,'APOIO-DESPESAS'!$A$3:$N$962,6,FALSE)="","",VLOOKUP($O2122,'APOIO-DESPESAS'!$A$3:$N$962,6,FALSE)),"")</f>
        <v/>
      </c>
      <c r="F2122" s="223" t="str">
        <f>IFERROR(IF(VLOOKUP($O2122,'APOIO-DESPESAS'!$A$3:$N$962,7,FALSE)="","",VLOOKUP($O2122,'APOIO-DESPESAS'!$A$3:$N$962,7,FALSE)),"")</f>
        <v/>
      </c>
      <c r="G2122" s="223" t="str">
        <f>IFERROR(IF(VLOOKUP($O2122,'APOIO-DESPESAS'!$A$3:$N$962,8,FALSE)="","",VLOOKUP($O2122,'APOIO-DESPESAS'!$A$3:$N$962,8,FALSE)),"")</f>
        <v/>
      </c>
      <c r="H2122" s="223" t="str">
        <f>IFERROR(IF(VLOOKUP($O2122,'APOIO-DESPESAS'!$A$3:$N$962,9,FALSE)="","",VLOOKUP($O2122,'APOIO-DESPESAS'!$A$3:$N$962,9,FALSE)),"")</f>
        <v/>
      </c>
      <c r="I2122" s="223" t="str">
        <f>IFERROR(IF(VLOOKUP($O2122,'APOIO-DESPESAS'!$A$3:$N$962,10,FALSE)="","",VLOOKUP($O2122,'APOIO-DESPESAS'!$A$3:$N$962,10,FALSE)),"")</f>
        <v/>
      </c>
      <c r="J2122" s="223" t="str">
        <f>IFERROR(IF(VLOOKUP($O2122,'APOIO-DESPESAS'!$A$3:$N$962,11,FALSE)="","",VLOOKUP($O2122,'APOIO-DESPESAS'!$A$3:$N$962,11,FALSE)),"")</f>
        <v/>
      </c>
      <c r="K2122" s="223" t="str">
        <f>IFERROR(IF(VLOOKUP($O2122,'APOIO-DESPESAS'!$A$3:$N$962,12,FALSE)="","",VLOOKUP($O2122,'APOIO-DESPESAS'!$A$3:$N$962,12,FALSE)),"")</f>
        <v/>
      </c>
      <c r="L2122" s="223" t="str">
        <f>IFERROR(IF(VLOOKUP($O2122,'APOIO-DESPESAS'!$A$3:$N$962,13,FALSE)="","",VLOOKUP($O2122,'APOIO-DESPESAS'!$A$3:$N$962,13,FALSE)),"")</f>
        <v/>
      </c>
      <c r="M2122" s="223" t="str">
        <f>IFERROR(IF(VLOOKUP($O2122,'APOIO-DESPESAS'!$A$3:$N$962,14,FALSE)="","",VLOOKUP($O2122,'APOIO-DESPESAS'!$A$3:$N$962,14,FALSE)),"")</f>
        <v/>
      </c>
      <c r="O2122" s="223">
        <f t="shared" si="33"/>
        <v>2120</v>
      </c>
    </row>
    <row r="2123" spans="1:15" x14ac:dyDescent="0.25">
      <c r="A2123" s="223" t="str">
        <f>IFERROR(IF(VLOOKUP($O2123,'APOIO-DESPESAS'!$A$3:$N$962,2,FALSE)="","",VLOOKUP($O2123,'APOIO-DESPESAS'!$A$3:$N$962,2,FALSE)),"")</f>
        <v/>
      </c>
      <c r="B2123" s="223" t="str">
        <f>IFERROR(IF(VLOOKUP($O2123,'APOIO-DESPESAS'!$A$3:$N$962,3,FALSE)="","",VLOOKUP($O2123,'APOIO-DESPESAS'!$A$3:$N$962,3,FALSE)),"")</f>
        <v/>
      </c>
      <c r="C2123" s="223" t="str">
        <f>IFERROR(IF(VLOOKUP($O2123,'APOIO-DESPESAS'!$A$3:$N$962,4,FALSE)="","",VLOOKUP($O2123,'APOIO-DESPESAS'!$A$3:$N$962,4,FALSE)),"")</f>
        <v/>
      </c>
      <c r="D2123" s="223" t="str">
        <f>IFERROR(IF(VLOOKUP($O2123,'APOIO-DESPESAS'!$A$3:$N$962,5,FALSE)="","",VLOOKUP($O2123,'APOIO-DESPESAS'!$A$3:$N$962,5,FALSE)),"")</f>
        <v/>
      </c>
      <c r="E2123" s="223" t="str">
        <f>IFERROR(IF(VLOOKUP($O2123,'APOIO-DESPESAS'!$A$3:$N$962,6,FALSE)="","",VLOOKUP($O2123,'APOIO-DESPESAS'!$A$3:$N$962,6,FALSE)),"")</f>
        <v/>
      </c>
      <c r="F2123" s="223" t="str">
        <f>IFERROR(IF(VLOOKUP($O2123,'APOIO-DESPESAS'!$A$3:$N$962,7,FALSE)="","",VLOOKUP($O2123,'APOIO-DESPESAS'!$A$3:$N$962,7,FALSE)),"")</f>
        <v/>
      </c>
      <c r="G2123" s="223" t="str">
        <f>IFERROR(IF(VLOOKUP($O2123,'APOIO-DESPESAS'!$A$3:$N$962,8,FALSE)="","",VLOOKUP($O2123,'APOIO-DESPESAS'!$A$3:$N$962,8,FALSE)),"")</f>
        <v/>
      </c>
      <c r="H2123" s="223" t="str">
        <f>IFERROR(IF(VLOOKUP($O2123,'APOIO-DESPESAS'!$A$3:$N$962,9,FALSE)="","",VLOOKUP($O2123,'APOIO-DESPESAS'!$A$3:$N$962,9,FALSE)),"")</f>
        <v/>
      </c>
      <c r="I2123" s="223" t="str">
        <f>IFERROR(IF(VLOOKUP($O2123,'APOIO-DESPESAS'!$A$3:$N$962,10,FALSE)="","",VLOOKUP($O2123,'APOIO-DESPESAS'!$A$3:$N$962,10,FALSE)),"")</f>
        <v/>
      </c>
      <c r="J2123" s="223" t="str">
        <f>IFERROR(IF(VLOOKUP($O2123,'APOIO-DESPESAS'!$A$3:$N$962,11,FALSE)="","",VLOOKUP($O2123,'APOIO-DESPESAS'!$A$3:$N$962,11,FALSE)),"")</f>
        <v/>
      </c>
      <c r="K2123" s="223" t="str">
        <f>IFERROR(IF(VLOOKUP($O2123,'APOIO-DESPESAS'!$A$3:$N$962,12,FALSE)="","",VLOOKUP($O2123,'APOIO-DESPESAS'!$A$3:$N$962,12,FALSE)),"")</f>
        <v/>
      </c>
      <c r="L2123" s="223" t="str">
        <f>IFERROR(IF(VLOOKUP($O2123,'APOIO-DESPESAS'!$A$3:$N$962,13,FALSE)="","",VLOOKUP($O2123,'APOIO-DESPESAS'!$A$3:$N$962,13,FALSE)),"")</f>
        <v/>
      </c>
      <c r="M2123" s="223" t="str">
        <f>IFERROR(IF(VLOOKUP($O2123,'APOIO-DESPESAS'!$A$3:$N$962,14,FALSE)="","",VLOOKUP($O2123,'APOIO-DESPESAS'!$A$3:$N$962,14,FALSE)),"")</f>
        <v/>
      </c>
      <c r="O2123" s="223">
        <f t="shared" si="33"/>
        <v>2121</v>
      </c>
    </row>
    <row r="2124" spans="1:15" x14ac:dyDescent="0.25">
      <c r="A2124" s="223" t="str">
        <f>IFERROR(IF(VLOOKUP($O2124,'APOIO-DESPESAS'!$A$3:$N$962,2,FALSE)="","",VLOOKUP($O2124,'APOIO-DESPESAS'!$A$3:$N$962,2,FALSE)),"")</f>
        <v/>
      </c>
      <c r="B2124" s="223" t="str">
        <f>IFERROR(IF(VLOOKUP($O2124,'APOIO-DESPESAS'!$A$3:$N$962,3,FALSE)="","",VLOOKUP($O2124,'APOIO-DESPESAS'!$A$3:$N$962,3,FALSE)),"")</f>
        <v/>
      </c>
      <c r="C2124" s="223" t="str">
        <f>IFERROR(IF(VLOOKUP($O2124,'APOIO-DESPESAS'!$A$3:$N$962,4,FALSE)="","",VLOOKUP($O2124,'APOIO-DESPESAS'!$A$3:$N$962,4,FALSE)),"")</f>
        <v/>
      </c>
      <c r="D2124" s="223" t="str">
        <f>IFERROR(IF(VLOOKUP($O2124,'APOIO-DESPESAS'!$A$3:$N$962,5,FALSE)="","",VLOOKUP($O2124,'APOIO-DESPESAS'!$A$3:$N$962,5,FALSE)),"")</f>
        <v/>
      </c>
      <c r="E2124" s="223" t="str">
        <f>IFERROR(IF(VLOOKUP($O2124,'APOIO-DESPESAS'!$A$3:$N$962,6,FALSE)="","",VLOOKUP($O2124,'APOIO-DESPESAS'!$A$3:$N$962,6,FALSE)),"")</f>
        <v/>
      </c>
      <c r="F2124" s="223" t="str">
        <f>IFERROR(IF(VLOOKUP($O2124,'APOIO-DESPESAS'!$A$3:$N$962,7,FALSE)="","",VLOOKUP($O2124,'APOIO-DESPESAS'!$A$3:$N$962,7,FALSE)),"")</f>
        <v/>
      </c>
      <c r="G2124" s="223" t="str">
        <f>IFERROR(IF(VLOOKUP($O2124,'APOIO-DESPESAS'!$A$3:$N$962,8,FALSE)="","",VLOOKUP($O2124,'APOIO-DESPESAS'!$A$3:$N$962,8,FALSE)),"")</f>
        <v/>
      </c>
      <c r="H2124" s="223" t="str">
        <f>IFERROR(IF(VLOOKUP($O2124,'APOIO-DESPESAS'!$A$3:$N$962,9,FALSE)="","",VLOOKUP($O2124,'APOIO-DESPESAS'!$A$3:$N$962,9,FALSE)),"")</f>
        <v/>
      </c>
      <c r="I2124" s="223" t="str">
        <f>IFERROR(IF(VLOOKUP($O2124,'APOIO-DESPESAS'!$A$3:$N$962,10,FALSE)="","",VLOOKUP($O2124,'APOIO-DESPESAS'!$A$3:$N$962,10,FALSE)),"")</f>
        <v/>
      </c>
      <c r="J2124" s="223" t="str">
        <f>IFERROR(IF(VLOOKUP($O2124,'APOIO-DESPESAS'!$A$3:$N$962,11,FALSE)="","",VLOOKUP($O2124,'APOIO-DESPESAS'!$A$3:$N$962,11,FALSE)),"")</f>
        <v/>
      </c>
      <c r="K2124" s="223" t="str">
        <f>IFERROR(IF(VLOOKUP($O2124,'APOIO-DESPESAS'!$A$3:$N$962,12,FALSE)="","",VLOOKUP($O2124,'APOIO-DESPESAS'!$A$3:$N$962,12,FALSE)),"")</f>
        <v/>
      </c>
      <c r="L2124" s="223" t="str">
        <f>IFERROR(IF(VLOOKUP($O2124,'APOIO-DESPESAS'!$A$3:$N$962,13,FALSE)="","",VLOOKUP($O2124,'APOIO-DESPESAS'!$A$3:$N$962,13,FALSE)),"")</f>
        <v/>
      </c>
      <c r="M2124" s="223" t="str">
        <f>IFERROR(IF(VLOOKUP($O2124,'APOIO-DESPESAS'!$A$3:$N$962,14,FALSE)="","",VLOOKUP($O2124,'APOIO-DESPESAS'!$A$3:$N$962,14,FALSE)),"")</f>
        <v/>
      </c>
      <c r="O2124" s="223">
        <f t="shared" si="33"/>
        <v>2122</v>
      </c>
    </row>
    <row r="2125" spans="1:15" x14ac:dyDescent="0.25">
      <c r="A2125" s="223" t="str">
        <f>IFERROR(IF(VLOOKUP($O2125,'APOIO-DESPESAS'!$A$3:$N$962,2,FALSE)="","",VLOOKUP($O2125,'APOIO-DESPESAS'!$A$3:$N$962,2,FALSE)),"")</f>
        <v/>
      </c>
      <c r="B2125" s="223" t="str">
        <f>IFERROR(IF(VLOOKUP($O2125,'APOIO-DESPESAS'!$A$3:$N$962,3,FALSE)="","",VLOOKUP($O2125,'APOIO-DESPESAS'!$A$3:$N$962,3,FALSE)),"")</f>
        <v/>
      </c>
      <c r="C2125" s="223" t="str">
        <f>IFERROR(IF(VLOOKUP($O2125,'APOIO-DESPESAS'!$A$3:$N$962,4,FALSE)="","",VLOOKUP($O2125,'APOIO-DESPESAS'!$A$3:$N$962,4,FALSE)),"")</f>
        <v/>
      </c>
      <c r="D2125" s="223" t="str">
        <f>IFERROR(IF(VLOOKUP($O2125,'APOIO-DESPESAS'!$A$3:$N$962,5,FALSE)="","",VLOOKUP($O2125,'APOIO-DESPESAS'!$A$3:$N$962,5,FALSE)),"")</f>
        <v/>
      </c>
      <c r="E2125" s="223" t="str">
        <f>IFERROR(IF(VLOOKUP($O2125,'APOIO-DESPESAS'!$A$3:$N$962,6,FALSE)="","",VLOOKUP($O2125,'APOIO-DESPESAS'!$A$3:$N$962,6,FALSE)),"")</f>
        <v/>
      </c>
      <c r="F2125" s="223" t="str">
        <f>IFERROR(IF(VLOOKUP($O2125,'APOIO-DESPESAS'!$A$3:$N$962,7,FALSE)="","",VLOOKUP($O2125,'APOIO-DESPESAS'!$A$3:$N$962,7,FALSE)),"")</f>
        <v/>
      </c>
      <c r="G2125" s="223" t="str">
        <f>IFERROR(IF(VLOOKUP($O2125,'APOIO-DESPESAS'!$A$3:$N$962,8,FALSE)="","",VLOOKUP($O2125,'APOIO-DESPESAS'!$A$3:$N$962,8,FALSE)),"")</f>
        <v/>
      </c>
      <c r="H2125" s="223" t="str">
        <f>IFERROR(IF(VLOOKUP($O2125,'APOIO-DESPESAS'!$A$3:$N$962,9,FALSE)="","",VLOOKUP($O2125,'APOIO-DESPESAS'!$A$3:$N$962,9,FALSE)),"")</f>
        <v/>
      </c>
      <c r="I2125" s="223" t="str">
        <f>IFERROR(IF(VLOOKUP($O2125,'APOIO-DESPESAS'!$A$3:$N$962,10,FALSE)="","",VLOOKUP($O2125,'APOIO-DESPESAS'!$A$3:$N$962,10,FALSE)),"")</f>
        <v/>
      </c>
      <c r="J2125" s="223" t="str">
        <f>IFERROR(IF(VLOOKUP($O2125,'APOIO-DESPESAS'!$A$3:$N$962,11,FALSE)="","",VLOOKUP($O2125,'APOIO-DESPESAS'!$A$3:$N$962,11,FALSE)),"")</f>
        <v/>
      </c>
      <c r="K2125" s="223" t="str">
        <f>IFERROR(IF(VLOOKUP($O2125,'APOIO-DESPESAS'!$A$3:$N$962,12,FALSE)="","",VLOOKUP($O2125,'APOIO-DESPESAS'!$A$3:$N$962,12,FALSE)),"")</f>
        <v/>
      </c>
      <c r="L2125" s="223" t="str">
        <f>IFERROR(IF(VLOOKUP($O2125,'APOIO-DESPESAS'!$A$3:$N$962,13,FALSE)="","",VLOOKUP($O2125,'APOIO-DESPESAS'!$A$3:$N$962,13,FALSE)),"")</f>
        <v/>
      </c>
      <c r="M2125" s="223" t="str">
        <f>IFERROR(IF(VLOOKUP($O2125,'APOIO-DESPESAS'!$A$3:$N$962,14,FALSE)="","",VLOOKUP($O2125,'APOIO-DESPESAS'!$A$3:$N$962,14,FALSE)),"")</f>
        <v/>
      </c>
      <c r="O2125" s="223">
        <f t="shared" si="33"/>
        <v>2123</v>
      </c>
    </row>
    <row r="2126" spans="1:15" x14ac:dyDescent="0.25">
      <c r="A2126" s="223" t="str">
        <f>IFERROR(IF(VLOOKUP($O2126,'APOIO-DESPESAS'!$A$3:$N$962,2,FALSE)="","",VLOOKUP($O2126,'APOIO-DESPESAS'!$A$3:$N$962,2,FALSE)),"")</f>
        <v/>
      </c>
      <c r="B2126" s="223" t="str">
        <f>IFERROR(IF(VLOOKUP($O2126,'APOIO-DESPESAS'!$A$3:$N$962,3,FALSE)="","",VLOOKUP($O2126,'APOIO-DESPESAS'!$A$3:$N$962,3,FALSE)),"")</f>
        <v/>
      </c>
      <c r="C2126" s="223" t="str">
        <f>IFERROR(IF(VLOOKUP($O2126,'APOIO-DESPESAS'!$A$3:$N$962,4,FALSE)="","",VLOOKUP($O2126,'APOIO-DESPESAS'!$A$3:$N$962,4,FALSE)),"")</f>
        <v/>
      </c>
      <c r="D2126" s="223" t="str">
        <f>IFERROR(IF(VLOOKUP($O2126,'APOIO-DESPESAS'!$A$3:$N$962,5,FALSE)="","",VLOOKUP($O2126,'APOIO-DESPESAS'!$A$3:$N$962,5,FALSE)),"")</f>
        <v/>
      </c>
      <c r="E2126" s="223" t="str">
        <f>IFERROR(IF(VLOOKUP($O2126,'APOIO-DESPESAS'!$A$3:$N$962,6,FALSE)="","",VLOOKUP($O2126,'APOIO-DESPESAS'!$A$3:$N$962,6,FALSE)),"")</f>
        <v/>
      </c>
      <c r="F2126" s="223" t="str">
        <f>IFERROR(IF(VLOOKUP($O2126,'APOIO-DESPESAS'!$A$3:$N$962,7,FALSE)="","",VLOOKUP($O2126,'APOIO-DESPESAS'!$A$3:$N$962,7,FALSE)),"")</f>
        <v/>
      </c>
      <c r="G2126" s="223" t="str">
        <f>IFERROR(IF(VLOOKUP($O2126,'APOIO-DESPESAS'!$A$3:$N$962,8,FALSE)="","",VLOOKUP($O2126,'APOIO-DESPESAS'!$A$3:$N$962,8,FALSE)),"")</f>
        <v/>
      </c>
      <c r="H2126" s="223" t="str">
        <f>IFERROR(IF(VLOOKUP($O2126,'APOIO-DESPESAS'!$A$3:$N$962,9,FALSE)="","",VLOOKUP($O2126,'APOIO-DESPESAS'!$A$3:$N$962,9,FALSE)),"")</f>
        <v/>
      </c>
      <c r="I2126" s="223" t="str">
        <f>IFERROR(IF(VLOOKUP($O2126,'APOIO-DESPESAS'!$A$3:$N$962,10,FALSE)="","",VLOOKUP($O2126,'APOIO-DESPESAS'!$A$3:$N$962,10,FALSE)),"")</f>
        <v/>
      </c>
      <c r="J2126" s="223" t="str">
        <f>IFERROR(IF(VLOOKUP($O2126,'APOIO-DESPESAS'!$A$3:$N$962,11,FALSE)="","",VLOOKUP($O2126,'APOIO-DESPESAS'!$A$3:$N$962,11,FALSE)),"")</f>
        <v/>
      </c>
      <c r="K2126" s="223" t="str">
        <f>IFERROR(IF(VLOOKUP($O2126,'APOIO-DESPESAS'!$A$3:$N$962,12,FALSE)="","",VLOOKUP($O2126,'APOIO-DESPESAS'!$A$3:$N$962,12,FALSE)),"")</f>
        <v/>
      </c>
      <c r="L2126" s="223" t="str">
        <f>IFERROR(IF(VLOOKUP($O2126,'APOIO-DESPESAS'!$A$3:$N$962,13,FALSE)="","",VLOOKUP($O2126,'APOIO-DESPESAS'!$A$3:$N$962,13,FALSE)),"")</f>
        <v/>
      </c>
      <c r="M2126" s="223" t="str">
        <f>IFERROR(IF(VLOOKUP($O2126,'APOIO-DESPESAS'!$A$3:$N$962,14,FALSE)="","",VLOOKUP($O2126,'APOIO-DESPESAS'!$A$3:$N$962,14,FALSE)),"")</f>
        <v/>
      </c>
      <c r="O2126" s="223">
        <f t="shared" si="33"/>
        <v>2124</v>
      </c>
    </row>
    <row r="2127" spans="1:15" x14ac:dyDescent="0.25">
      <c r="A2127" s="223" t="str">
        <f>IFERROR(IF(VLOOKUP($O2127,'APOIO-DESPESAS'!$A$3:$N$962,2,FALSE)="","",VLOOKUP($O2127,'APOIO-DESPESAS'!$A$3:$N$962,2,FALSE)),"")</f>
        <v/>
      </c>
      <c r="B2127" s="223" t="str">
        <f>IFERROR(IF(VLOOKUP($O2127,'APOIO-DESPESAS'!$A$3:$N$962,3,FALSE)="","",VLOOKUP($O2127,'APOIO-DESPESAS'!$A$3:$N$962,3,FALSE)),"")</f>
        <v/>
      </c>
      <c r="C2127" s="223" t="str">
        <f>IFERROR(IF(VLOOKUP($O2127,'APOIO-DESPESAS'!$A$3:$N$962,4,FALSE)="","",VLOOKUP($O2127,'APOIO-DESPESAS'!$A$3:$N$962,4,FALSE)),"")</f>
        <v/>
      </c>
      <c r="D2127" s="223" t="str">
        <f>IFERROR(IF(VLOOKUP($O2127,'APOIO-DESPESAS'!$A$3:$N$962,5,FALSE)="","",VLOOKUP($O2127,'APOIO-DESPESAS'!$A$3:$N$962,5,FALSE)),"")</f>
        <v/>
      </c>
      <c r="E2127" s="223" t="str">
        <f>IFERROR(IF(VLOOKUP($O2127,'APOIO-DESPESAS'!$A$3:$N$962,6,FALSE)="","",VLOOKUP($O2127,'APOIO-DESPESAS'!$A$3:$N$962,6,FALSE)),"")</f>
        <v/>
      </c>
      <c r="F2127" s="223" t="str">
        <f>IFERROR(IF(VLOOKUP($O2127,'APOIO-DESPESAS'!$A$3:$N$962,7,FALSE)="","",VLOOKUP($O2127,'APOIO-DESPESAS'!$A$3:$N$962,7,FALSE)),"")</f>
        <v/>
      </c>
      <c r="G2127" s="223" t="str">
        <f>IFERROR(IF(VLOOKUP($O2127,'APOIO-DESPESAS'!$A$3:$N$962,8,FALSE)="","",VLOOKUP($O2127,'APOIO-DESPESAS'!$A$3:$N$962,8,FALSE)),"")</f>
        <v/>
      </c>
      <c r="H2127" s="223" t="str">
        <f>IFERROR(IF(VLOOKUP($O2127,'APOIO-DESPESAS'!$A$3:$N$962,9,FALSE)="","",VLOOKUP($O2127,'APOIO-DESPESAS'!$A$3:$N$962,9,FALSE)),"")</f>
        <v/>
      </c>
      <c r="I2127" s="223" t="str">
        <f>IFERROR(IF(VLOOKUP($O2127,'APOIO-DESPESAS'!$A$3:$N$962,10,FALSE)="","",VLOOKUP($O2127,'APOIO-DESPESAS'!$A$3:$N$962,10,FALSE)),"")</f>
        <v/>
      </c>
      <c r="J2127" s="223" t="str">
        <f>IFERROR(IF(VLOOKUP($O2127,'APOIO-DESPESAS'!$A$3:$N$962,11,FALSE)="","",VLOOKUP($O2127,'APOIO-DESPESAS'!$A$3:$N$962,11,FALSE)),"")</f>
        <v/>
      </c>
      <c r="K2127" s="223" t="str">
        <f>IFERROR(IF(VLOOKUP($O2127,'APOIO-DESPESAS'!$A$3:$N$962,12,FALSE)="","",VLOOKUP($O2127,'APOIO-DESPESAS'!$A$3:$N$962,12,FALSE)),"")</f>
        <v/>
      </c>
      <c r="L2127" s="223" t="str">
        <f>IFERROR(IF(VLOOKUP($O2127,'APOIO-DESPESAS'!$A$3:$N$962,13,FALSE)="","",VLOOKUP($O2127,'APOIO-DESPESAS'!$A$3:$N$962,13,FALSE)),"")</f>
        <v/>
      </c>
      <c r="M2127" s="223" t="str">
        <f>IFERROR(IF(VLOOKUP($O2127,'APOIO-DESPESAS'!$A$3:$N$962,14,FALSE)="","",VLOOKUP($O2127,'APOIO-DESPESAS'!$A$3:$N$962,14,FALSE)),"")</f>
        <v/>
      </c>
      <c r="O2127" s="223">
        <f t="shared" si="33"/>
        <v>2125</v>
      </c>
    </row>
    <row r="2128" spans="1:15" x14ac:dyDescent="0.25">
      <c r="A2128" s="223" t="str">
        <f>IFERROR(IF(VLOOKUP($O2128,'APOIO-DESPESAS'!$A$3:$N$962,2,FALSE)="","",VLOOKUP($O2128,'APOIO-DESPESAS'!$A$3:$N$962,2,FALSE)),"")</f>
        <v/>
      </c>
      <c r="B2128" s="223" t="str">
        <f>IFERROR(IF(VLOOKUP($O2128,'APOIO-DESPESAS'!$A$3:$N$962,3,FALSE)="","",VLOOKUP($O2128,'APOIO-DESPESAS'!$A$3:$N$962,3,FALSE)),"")</f>
        <v/>
      </c>
      <c r="C2128" s="223" t="str">
        <f>IFERROR(IF(VLOOKUP($O2128,'APOIO-DESPESAS'!$A$3:$N$962,4,FALSE)="","",VLOOKUP($O2128,'APOIO-DESPESAS'!$A$3:$N$962,4,FALSE)),"")</f>
        <v/>
      </c>
      <c r="D2128" s="223" t="str">
        <f>IFERROR(IF(VLOOKUP($O2128,'APOIO-DESPESAS'!$A$3:$N$962,5,FALSE)="","",VLOOKUP($O2128,'APOIO-DESPESAS'!$A$3:$N$962,5,FALSE)),"")</f>
        <v/>
      </c>
      <c r="E2128" s="223" t="str">
        <f>IFERROR(IF(VLOOKUP($O2128,'APOIO-DESPESAS'!$A$3:$N$962,6,FALSE)="","",VLOOKUP($O2128,'APOIO-DESPESAS'!$A$3:$N$962,6,FALSE)),"")</f>
        <v/>
      </c>
      <c r="F2128" s="223" t="str">
        <f>IFERROR(IF(VLOOKUP($O2128,'APOIO-DESPESAS'!$A$3:$N$962,7,FALSE)="","",VLOOKUP($O2128,'APOIO-DESPESAS'!$A$3:$N$962,7,FALSE)),"")</f>
        <v/>
      </c>
      <c r="G2128" s="223" t="str">
        <f>IFERROR(IF(VLOOKUP($O2128,'APOIO-DESPESAS'!$A$3:$N$962,8,FALSE)="","",VLOOKUP($O2128,'APOIO-DESPESAS'!$A$3:$N$962,8,FALSE)),"")</f>
        <v/>
      </c>
      <c r="H2128" s="223" t="str">
        <f>IFERROR(IF(VLOOKUP($O2128,'APOIO-DESPESAS'!$A$3:$N$962,9,FALSE)="","",VLOOKUP($O2128,'APOIO-DESPESAS'!$A$3:$N$962,9,FALSE)),"")</f>
        <v/>
      </c>
      <c r="I2128" s="223" t="str">
        <f>IFERROR(IF(VLOOKUP($O2128,'APOIO-DESPESAS'!$A$3:$N$962,10,FALSE)="","",VLOOKUP($O2128,'APOIO-DESPESAS'!$A$3:$N$962,10,FALSE)),"")</f>
        <v/>
      </c>
      <c r="J2128" s="223" t="str">
        <f>IFERROR(IF(VLOOKUP($O2128,'APOIO-DESPESAS'!$A$3:$N$962,11,FALSE)="","",VLOOKUP($O2128,'APOIO-DESPESAS'!$A$3:$N$962,11,FALSE)),"")</f>
        <v/>
      </c>
      <c r="K2128" s="223" t="str">
        <f>IFERROR(IF(VLOOKUP($O2128,'APOIO-DESPESAS'!$A$3:$N$962,12,FALSE)="","",VLOOKUP($O2128,'APOIO-DESPESAS'!$A$3:$N$962,12,FALSE)),"")</f>
        <v/>
      </c>
      <c r="L2128" s="223" t="str">
        <f>IFERROR(IF(VLOOKUP($O2128,'APOIO-DESPESAS'!$A$3:$N$962,13,FALSE)="","",VLOOKUP($O2128,'APOIO-DESPESAS'!$A$3:$N$962,13,FALSE)),"")</f>
        <v/>
      </c>
      <c r="M2128" s="223" t="str">
        <f>IFERROR(IF(VLOOKUP($O2128,'APOIO-DESPESAS'!$A$3:$N$962,14,FALSE)="","",VLOOKUP($O2128,'APOIO-DESPESAS'!$A$3:$N$962,14,FALSE)),"")</f>
        <v/>
      </c>
      <c r="O2128" s="223">
        <f t="shared" si="33"/>
        <v>2126</v>
      </c>
    </row>
    <row r="2129" spans="1:15" x14ac:dyDescent="0.25">
      <c r="A2129" s="223" t="str">
        <f>IFERROR(IF(VLOOKUP($O2129,'APOIO-DESPESAS'!$A$3:$N$962,2,FALSE)="","",VLOOKUP($O2129,'APOIO-DESPESAS'!$A$3:$N$962,2,FALSE)),"")</f>
        <v/>
      </c>
      <c r="B2129" s="223" t="str">
        <f>IFERROR(IF(VLOOKUP($O2129,'APOIO-DESPESAS'!$A$3:$N$962,3,FALSE)="","",VLOOKUP($O2129,'APOIO-DESPESAS'!$A$3:$N$962,3,FALSE)),"")</f>
        <v/>
      </c>
      <c r="C2129" s="223" t="str">
        <f>IFERROR(IF(VLOOKUP($O2129,'APOIO-DESPESAS'!$A$3:$N$962,4,FALSE)="","",VLOOKUP($O2129,'APOIO-DESPESAS'!$A$3:$N$962,4,FALSE)),"")</f>
        <v/>
      </c>
      <c r="D2129" s="223" t="str">
        <f>IFERROR(IF(VLOOKUP($O2129,'APOIO-DESPESAS'!$A$3:$N$962,5,FALSE)="","",VLOOKUP($O2129,'APOIO-DESPESAS'!$A$3:$N$962,5,FALSE)),"")</f>
        <v/>
      </c>
      <c r="E2129" s="223" t="str">
        <f>IFERROR(IF(VLOOKUP($O2129,'APOIO-DESPESAS'!$A$3:$N$962,6,FALSE)="","",VLOOKUP($O2129,'APOIO-DESPESAS'!$A$3:$N$962,6,FALSE)),"")</f>
        <v/>
      </c>
      <c r="F2129" s="223" t="str">
        <f>IFERROR(IF(VLOOKUP($O2129,'APOIO-DESPESAS'!$A$3:$N$962,7,FALSE)="","",VLOOKUP($O2129,'APOIO-DESPESAS'!$A$3:$N$962,7,FALSE)),"")</f>
        <v/>
      </c>
      <c r="G2129" s="223" t="str">
        <f>IFERROR(IF(VLOOKUP($O2129,'APOIO-DESPESAS'!$A$3:$N$962,8,FALSE)="","",VLOOKUP($O2129,'APOIO-DESPESAS'!$A$3:$N$962,8,FALSE)),"")</f>
        <v/>
      </c>
      <c r="H2129" s="223" t="str">
        <f>IFERROR(IF(VLOOKUP($O2129,'APOIO-DESPESAS'!$A$3:$N$962,9,FALSE)="","",VLOOKUP($O2129,'APOIO-DESPESAS'!$A$3:$N$962,9,FALSE)),"")</f>
        <v/>
      </c>
      <c r="I2129" s="223" t="str">
        <f>IFERROR(IF(VLOOKUP($O2129,'APOIO-DESPESAS'!$A$3:$N$962,10,FALSE)="","",VLOOKUP($O2129,'APOIO-DESPESAS'!$A$3:$N$962,10,FALSE)),"")</f>
        <v/>
      </c>
      <c r="J2129" s="223" t="str">
        <f>IFERROR(IF(VLOOKUP($O2129,'APOIO-DESPESAS'!$A$3:$N$962,11,FALSE)="","",VLOOKUP($O2129,'APOIO-DESPESAS'!$A$3:$N$962,11,FALSE)),"")</f>
        <v/>
      </c>
      <c r="K2129" s="223" t="str">
        <f>IFERROR(IF(VLOOKUP($O2129,'APOIO-DESPESAS'!$A$3:$N$962,12,FALSE)="","",VLOOKUP($O2129,'APOIO-DESPESAS'!$A$3:$N$962,12,FALSE)),"")</f>
        <v/>
      </c>
      <c r="L2129" s="223" t="str">
        <f>IFERROR(IF(VLOOKUP($O2129,'APOIO-DESPESAS'!$A$3:$N$962,13,FALSE)="","",VLOOKUP($O2129,'APOIO-DESPESAS'!$A$3:$N$962,13,FALSE)),"")</f>
        <v/>
      </c>
      <c r="M2129" s="223" t="str">
        <f>IFERROR(IF(VLOOKUP($O2129,'APOIO-DESPESAS'!$A$3:$N$962,14,FALSE)="","",VLOOKUP($O2129,'APOIO-DESPESAS'!$A$3:$N$962,14,FALSE)),"")</f>
        <v/>
      </c>
      <c r="O2129" s="223">
        <f t="shared" si="33"/>
        <v>2127</v>
      </c>
    </row>
    <row r="2130" spans="1:15" x14ac:dyDescent="0.25">
      <c r="A2130" s="223" t="str">
        <f>IFERROR(IF(VLOOKUP($O2130,'APOIO-DESPESAS'!$A$3:$N$962,2,FALSE)="","",VLOOKUP($O2130,'APOIO-DESPESAS'!$A$3:$N$962,2,FALSE)),"")</f>
        <v/>
      </c>
      <c r="B2130" s="223" t="str">
        <f>IFERROR(IF(VLOOKUP($O2130,'APOIO-DESPESAS'!$A$3:$N$962,3,FALSE)="","",VLOOKUP($O2130,'APOIO-DESPESAS'!$A$3:$N$962,3,FALSE)),"")</f>
        <v/>
      </c>
      <c r="C2130" s="223" t="str">
        <f>IFERROR(IF(VLOOKUP($O2130,'APOIO-DESPESAS'!$A$3:$N$962,4,FALSE)="","",VLOOKUP($O2130,'APOIO-DESPESAS'!$A$3:$N$962,4,FALSE)),"")</f>
        <v/>
      </c>
      <c r="D2130" s="223" t="str">
        <f>IFERROR(IF(VLOOKUP($O2130,'APOIO-DESPESAS'!$A$3:$N$962,5,FALSE)="","",VLOOKUP($O2130,'APOIO-DESPESAS'!$A$3:$N$962,5,FALSE)),"")</f>
        <v/>
      </c>
      <c r="E2130" s="223" t="str">
        <f>IFERROR(IF(VLOOKUP($O2130,'APOIO-DESPESAS'!$A$3:$N$962,6,FALSE)="","",VLOOKUP($O2130,'APOIO-DESPESAS'!$A$3:$N$962,6,FALSE)),"")</f>
        <v/>
      </c>
      <c r="F2130" s="223" t="str">
        <f>IFERROR(IF(VLOOKUP($O2130,'APOIO-DESPESAS'!$A$3:$N$962,7,FALSE)="","",VLOOKUP($O2130,'APOIO-DESPESAS'!$A$3:$N$962,7,FALSE)),"")</f>
        <v/>
      </c>
      <c r="G2130" s="223" t="str">
        <f>IFERROR(IF(VLOOKUP($O2130,'APOIO-DESPESAS'!$A$3:$N$962,8,FALSE)="","",VLOOKUP($O2130,'APOIO-DESPESAS'!$A$3:$N$962,8,FALSE)),"")</f>
        <v/>
      </c>
      <c r="H2130" s="223" t="str">
        <f>IFERROR(IF(VLOOKUP($O2130,'APOIO-DESPESAS'!$A$3:$N$962,9,FALSE)="","",VLOOKUP($O2130,'APOIO-DESPESAS'!$A$3:$N$962,9,FALSE)),"")</f>
        <v/>
      </c>
      <c r="I2130" s="223" t="str">
        <f>IFERROR(IF(VLOOKUP($O2130,'APOIO-DESPESAS'!$A$3:$N$962,10,FALSE)="","",VLOOKUP($O2130,'APOIO-DESPESAS'!$A$3:$N$962,10,FALSE)),"")</f>
        <v/>
      </c>
      <c r="J2130" s="223" t="str">
        <f>IFERROR(IF(VLOOKUP($O2130,'APOIO-DESPESAS'!$A$3:$N$962,11,FALSE)="","",VLOOKUP($O2130,'APOIO-DESPESAS'!$A$3:$N$962,11,FALSE)),"")</f>
        <v/>
      </c>
      <c r="K2130" s="223" t="str">
        <f>IFERROR(IF(VLOOKUP($O2130,'APOIO-DESPESAS'!$A$3:$N$962,12,FALSE)="","",VLOOKUP($O2130,'APOIO-DESPESAS'!$A$3:$N$962,12,FALSE)),"")</f>
        <v/>
      </c>
      <c r="L2130" s="223" t="str">
        <f>IFERROR(IF(VLOOKUP($O2130,'APOIO-DESPESAS'!$A$3:$N$962,13,FALSE)="","",VLOOKUP($O2130,'APOIO-DESPESAS'!$A$3:$N$962,13,FALSE)),"")</f>
        <v/>
      </c>
      <c r="M2130" s="223" t="str">
        <f>IFERROR(IF(VLOOKUP($O2130,'APOIO-DESPESAS'!$A$3:$N$962,14,FALSE)="","",VLOOKUP($O2130,'APOIO-DESPESAS'!$A$3:$N$962,14,FALSE)),"")</f>
        <v/>
      </c>
      <c r="O2130" s="223">
        <f t="shared" si="33"/>
        <v>2128</v>
      </c>
    </row>
    <row r="2131" spans="1:15" x14ac:dyDescent="0.25">
      <c r="A2131" s="223" t="str">
        <f>IFERROR(IF(VLOOKUP($O2131,'APOIO-DESPESAS'!$A$3:$N$962,2,FALSE)="","",VLOOKUP($O2131,'APOIO-DESPESAS'!$A$3:$N$962,2,FALSE)),"")</f>
        <v/>
      </c>
      <c r="B2131" s="223" t="str">
        <f>IFERROR(IF(VLOOKUP($O2131,'APOIO-DESPESAS'!$A$3:$N$962,3,FALSE)="","",VLOOKUP($O2131,'APOIO-DESPESAS'!$A$3:$N$962,3,FALSE)),"")</f>
        <v/>
      </c>
      <c r="C2131" s="223" t="str">
        <f>IFERROR(IF(VLOOKUP($O2131,'APOIO-DESPESAS'!$A$3:$N$962,4,FALSE)="","",VLOOKUP($O2131,'APOIO-DESPESAS'!$A$3:$N$962,4,FALSE)),"")</f>
        <v/>
      </c>
      <c r="D2131" s="223" t="str">
        <f>IFERROR(IF(VLOOKUP($O2131,'APOIO-DESPESAS'!$A$3:$N$962,5,FALSE)="","",VLOOKUP($O2131,'APOIO-DESPESAS'!$A$3:$N$962,5,FALSE)),"")</f>
        <v/>
      </c>
      <c r="E2131" s="223" t="str">
        <f>IFERROR(IF(VLOOKUP($O2131,'APOIO-DESPESAS'!$A$3:$N$962,6,FALSE)="","",VLOOKUP($O2131,'APOIO-DESPESAS'!$A$3:$N$962,6,FALSE)),"")</f>
        <v/>
      </c>
      <c r="F2131" s="223" t="str">
        <f>IFERROR(IF(VLOOKUP($O2131,'APOIO-DESPESAS'!$A$3:$N$962,7,FALSE)="","",VLOOKUP($O2131,'APOIO-DESPESAS'!$A$3:$N$962,7,FALSE)),"")</f>
        <v/>
      </c>
      <c r="G2131" s="223" t="str">
        <f>IFERROR(IF(VLOOKUP($O2131,'APOIO-DESPESAS'!$A$3:$N$962,8,FALSE)="","",VLOOKUP($O2131,'APOIO-DESPESAS'!$A$3:$N$962,8,FALSE)),"")</f>
        <v/>
      </c>
      <c r="H2131" s="223" t="str">
        <f>IFERROR(IF(VLOOKUP($O2131,'APOIO-DESPESAS'!$A$3:$N$962,9,FALSE)="","",VLOOKUP($O2131,'APOIO-DESPESAS'!$A$3:$N$962,9,FALSE)),"")</f>
        <v/>
      </c>
      <c r="I2131" s="223" t="str">
        <f>IFERROR(IF(VLOOKUP($O2131,'APOIO-DESPESAS'!$A$3:$N$962,10,FALSE)="","",VLOOKUP($O2131,'APOIO-DESPESAS'!$A$3:$N$962,10,FALSE)),"")</f>
        <v/>
      </c>
      <c r="J2131" s="223" t="str">
        <f>IFERROR(IF(VLOOKUP($O2131,'APOIO-DESPESAS'!$A$3:$N$962,11,FALSE)="","",VLOOKUP($O2131,'APOIO-DESPESAS'!$A$3:$N$962,11,FALSE)),"")</f>
        <v/>
      </c>
      <c r="K2131" s="223" t="str">
        <f>IFERROR(IF(VLOOKUP($O2131,'APOIO-DESPESAS'!$A$3:$N$962,12,FALSE)="","",VLOOKUP($O2131,'APOIO-DESPESAS'!$A$3:$N$962,12,FALSE)),"")</f>
        <v/>
      </c>
      <c r="L2131" s="223" t="str">
        <f>IFERROR(IF(VLOOKUP($O2131,'APOIO-DESPESAS'!$A$3:$N$962,13,FALSE)="","",VLOOKUP($O2131,'APOIO-DESPESAS'!$A$3:$N$962,13,FALSE)),"")</f>
        <v/>
      </c>
      <c r="M2131" s="223" t="str">
        <f>IFERROR(IF(VLOOKUP($O2131,'APOIO-DESPESAS'!$A$3:$N$962,14,FALSE)="","",VLOOKUP($O2131,'APOIO-DESPESAS'!$A$3:$N$962,14,FALSE)),"")</f>
        <v/>
      </c>
      <c r="O2131" s="223">
        <f t="shared" si="33"/>
        <v>2129</v>
      </c>
    </row>
    <row r="2132" spans="1:15" x14ac:dyDescent="0.25">
      <c r="A2132" s="223" t="str">
        <f>IFERROR(IF(VLOOKUP($O2132,'APOIO-DESPESAS'!$A$3:$N$962,2,FALSE)="","",VLOOKUP($O2132,'APOIO-DESPESAS'!$A$3:$N$962,2,FALSE)),"")</f>
        <v/>
      </c>
      <c r="B2132" s="223" t="str">
        <f>IFERROR(IF(VLOOKUP($O2132,'APOIO-DESPESAS'!$A$3:$N$962,3,FALSE)="","",VLOOKUP($O2132,'APOIO-DESPESAS'!$A$3:$N$962,3,FALSE)),"")</f>
        <v/>
      </c>
      <c r="C2132" s="223" t="str">
        <f>IFERROR(IF(VLOOKUP($O2132,'APOIO-DESPESAS'!$A$3:$N$962,4,FALSE)="","",VLOOKUP($O2132,'APOIO-DESPESAS'!$A$3:$N$962,4,FALSE)),"")</f>
        <v/>
      </c>
      <c r="D2132" s="223" t="str">
        <f>IFERROR(IF(VLOOKUP($O2132,'APOIO-DESPESAS'!$A$3:$N$962,5,FALSE)="","",VLOOKUP($O2132,'APOIO-DESPESAS'!$A$3:$N$962,5,FALSE)),"")</f>
        <v/>
      </c>
      <c r="E2132" s="223" t="str">
        <f>IFERROR(IF(VLOOKUP($O2132,'APOIO-DESPESAS'!$A$3:$N$962,6,FALSE)="","",VLOOKUP($O2132,'APOIO-DESPESAS'!$A$3:$N$962,6,FALSE)),"")</f>
        <v/>
      </c>
      <c r="F2132" s="223" t="str">
        <f>IFERROR(IF(VLOOKUP($O2132,'APOIO-DESPESAS'!$A$3:$N$962,7,FALSE)="","",VLOOKUP($O2132,'APOIO-DESPESAS'!$A$3:$N$962,7,FALSE)),"")</f>
        <v/>
      </c>
      <c r="G2132" s="223" t="str">
        <f>IFERROR(IF(VLOOKUP($O2132,'APOIO-DESPESAS'!$A$3:$N$962,8,FALSE)="","",VLOOKUP($O2132,'APOIO-DESPESAS'!$A$3:$N$962,8,FALSE)),"")</f>
        <v/>
      </c>
      <c r="H2132" s="223" t="str">
        <f>IFERROR(IF(VLOOKUP($O2132,'APOIO-DESPESAS'!$A$3:$N$962,9,FALSE)="","",VLOOKUP($O2132,'APOIO-DESPESAS'!$A$3:$N$962,9,FALSE)),"")</f>
        <v/>
      </c>
      <c r="I2132" s="223" t="str">
        <f>IFERROR(IF(VLOOKUP($O2132,'APOIO-DESPESAS'!$A$3:$N$962,10,FALSE)="","",VLOOKUP($O2132,'APOIO-DESPESAS'!$A$3:$N$962,10,FALSE)),"")</f>
        <v/>
      </c>
      <c r="J2132" s="223" t="str">
        <f>IFERROR(IF(VLOOKUP($O2132,'APOIO-DESPESAS'!$A$3:$N$962,11,FALSE)="","",VLOOKUP($O2132,'APOIO-DESPESAS'!$A$3:$N$962,11,FALSE)),"")</f>
        <v/>
      </c>
      <c r="K2132" s="223" t="str">
        <f>IFERROR(IF(VLOOKUP($O2132,'APOIO-DESPESAS'!$A$3:$N$962,12,FALSE)="","",VLOOKUP($O2132,'APOIO-DESPESAS'!$A$3:$N$962,12,FALSE)),"")</f>
        <v/>
      </c>
      <c r="L2132" s="223" t="str">
        <f>IFERROR(IF(VLOOKUP($O2132,'APOIO-DESPESAS'!$A$3:$N$962,13,FALSE)="","",VLOOKUP($O2132,'APOIO-DESPESAS'!$A$3:$N$962,13,FALSE)),"")</f>
        <v/>
      </c>
      <c r="M2132" s="223" t="str">
        <f>IFERROR(IF(VLOOKUP($O2132,'APOIO-DESPESAS'!$A$3:$N$962,14,FALSE)="","",VLOOKUP($O2132,'APOIO-DESPESAS'!$A$3:$N$962,14,FALSE)),"")</f>
        <v/>
      </c>
      <c r="O2132" s="223">
        <f t="shared" si="33"/>
        <v>2130</v>
      </c>
    </row>
    <row r="2133" spans="1:15" x14ac:dyDescent="0.25">
      <c r="A2133" s="223" t="str">
        <f>IFERROR(IF(VLOOKUP($O2133,'APOIO-DESPESAS'!$A$3:$N$962,2,FALSE)="","",VLOOKUP($O2133,'APOIO-DESPESAS'!$A$3:$N$962,2,FALSE)),"")</f>
        <v/>
      </c>
      <c r="B2133" s="223" t="str">
        <f>IFERROR(IF(VLOOKUP($O2133,'APOIO-DESPESAS'!$A$3:$N$962,3,FALSE)="","",VLOOKUP($O2133,'APOIO-DESPESAS'!$A$3:$N$962,3,FALSE)),"")</f>
        <v/>
      </c>
      <c r="C2133" s="223" t="str">
        <f>IFERROR(IF(VLOOKUP($O2133,'APOIO-DESPESAS'!$A$3:$N$962,4,FALSE)="","",VLOOKUP($O2133,'APOIO-DESPESAS'!$A$3:$N$962,4,FALSE)),"")</f>
        <v/>
      </c>
      <c r="D2133" s="223" t="str">
        <f>IFERROR(IF(VLOOKUP($O2133,'APOIO-DESPESAS'!$A$3:$N$962,5,FALSE)="","",VLOOKUP($O2133,'APOIO-DESPESAS'!$A$3:$N$962,5,FALSE)),"")</f>
        <v/>
      </c>
      <c r="E2133" s="223" t="str">
        <f>IFERROR(IF(VLOOKUP($O2133,'APOIO-DESPESAS'!$A$3:$N$962,6,FALSE)="","",VLOOKUP($O2133,'APOIO-DESPESAS'!$A$3:$N$962,6,FALSE)),"")</f>
        <v/>
      </c>
      <c r="F2133" s="223" t="str">
        <f>IFERROR(IF(VLOOKUP($O2133,'APOIO-DESPESAS'!$A$3:$N$962,7,FALSE)="","",VLOOKUP($O2133,'APOIO-DESPESAS'!$A$3:$N$962,7,FALSE)),"")</f>
        <v/>
      </c>
      <c r="G2133" s="223" t="str">
        <f>IFERROR(IF(VLOOKUP($O2133,'APOIO-DESPESAS'!$A$3:$N$962,8,FALSE)="","",VLOOKUP($O2133,'APOIO-DESPESAS'!$A$3:$N$962,8,FALSE)),"")</f>
        <v/>
      </c>
      <c r="H2133" s="223" t="str">
        <f>IFERROR(IF(VLOOKUP($O2133,'APOIO-DESPESAS'!$A$3:$N$962,9,FALSE)="","",VLOOKUP($O2133,'APOIO-DESPESAS'!$A$3:$N$962,9,FALSE)),"")</f>
        <v/>
      </c>
      <c r="I2133" s="223" t="str">
        <f>IFERROR(IF(VLOOKUP($O2133,'APOIO-DESPESAS'!$A$3:$N$962,10,FALSE)="","",VLOOKUP($O2133,'APOIO-DESPESAS'!$A$3:$N$962,10,FALSE)),"")</f>
        <v/>
      </c>
      <c r="J2133" s="223" t="str">
        <f>IFERROR(IF(VLOOKUP($O2133,'APOIO-DESPESAS'!$A$3:$N$962,11,FALSE)="","",VLOOKUP($O2133,'APOIO-DESPESAS'!$A$3:$N$962,11,FALSE)),"")</f>
        <v/>
      </c>
      <c r="K2133" s="223" t="str">
        <f>IFERROR(IF(VLOOKUP($O2133,'APOIO-DESPESAS'!$A$3:$N$962,12,FALSE)="","",VLOOKUP($O2133,'APOIO-DESPESAS'!$A$3:$N$962,12,FALSE)),"")</f>
        <v/>
      </c>
      <c r="L2133" s="223" t="str">
        <f>IFERROR(IF(VLOOKUP($O2133,'APOIO-DESPESAS'!$A$3:$N$962,13,FALSE)="","",VLOOKUP($O2133,'APOIO-DESPESAS'!$A$3:$N$962,13,FALSE)),"")</f>
        <v/>
      </c>
      <c r="M2133" s="223" t="str">
        <f>IFERROR(IF(VLOOKUP($O2133,'APOIO-DESPESAS'!$A$3:$N$962,14,FALSE)="","",VLOOKUP($O2133,'APOIO-DESPESAS'!$A$3:$N$962,14,FALSE)),"")</f>
        <v/>
      </c>
      <c r="O2133" s="223">
        <f t="shared" si="33"/>
        <v>2131</v>
      </c>
    </row>
    <row r="2134" spans="1:15" x14ac:dyDescent="0.25">
      <c r="A2134" s="223" t="str">
        <f>IFERROR(IF(VLOOKUP($O2134,'APOIO-DESPESAS'!$A$3:$N$962,2,FALSE)="","",VLOOKUP($O2134,'APOIO-DESPESAS'!$A$3:$N$962,2,FALSE)),"")</f>
        <v/>
      </c>
      <c r="B2134" s="223" t="str">
        <f>IFERROR(IF(VLOOKUP($O2134,'APOIO-DESPESAS'!$A$3:$N$962,3,FALSE)="","",VLOOKUP($O2134,'APOIO-DESPESAS'!$A$3:$N$962,3,FALSE)),"")</f>
        <v/>
      </c>
      <c r="C2134" s="223" t="str">
        <f>IFERROR(IF(VLOOKUP($O2134,'APOIO-DESPESAS'!$A$3:$N$962,4,FALSE)="","",VLOOKUP($O2134,'APOIO-DESPESAS'!$A$3:$N$962,4,FALSE)),"")</f>
        <v/>
      </c>
      <c r="D2134" s="223" t="str">
        <f>IFERROR(IF(VLOOKUP($O2134,'APOIO-DESPESAS'!$A$3:$N$962,5,FALSE)="","",VLOOKUP($O2134,'APOIO-DESPESAS'!$A$3:$N$962,5,FALSE)),"")</f>
        <v/>
      </c>
      <c r="E2134" s="223" t="str">
        <f>IFERROR(IF(VLOOKUP($O2134,'APOIO-DESPESAS'!$A$3:$N$962,6,FALSE)="","",VLOOKUP($O2134,'APOIO-DESPESAS'!$A$3:$N$962,6,FALSE)),"")</f>
        <v/>
      </c>
      <c r="F2134" s="223" t="str">
        <f>IFERROR(IF(VLOOKUP($O2134,'APOIO-DESPESAS'!$A$3:$N$962,7,FALSE)="","",VLOOKUP($O2134,'APOIO-DESPESAS'!$A$3:$N$962,7,FALSE)),"")</f>
        <v/>
      </c>
      <c r="G2134" s="223" t="str">
        <f>IFERROR(IF(VLOOKUP($O2134,'APOIO-DESPESAS'!$A$3:$N$962,8,FALSE)="","",VLOOKUP($O2134,'APOIO-DESPESAS'!$A$3:$N$962,8,FALSE)),"")</f>
        <v/>
      </c>
      <c r="H2134" s="223" t="str">
        <f>IFERROR(IF(VLOOKUP($O2134,'APOIO-DESPESAS'!$A$3:$N$962,9,FALSE)="","",VLOOKUP($O2134,'APOIO-DESPESAS'!$A$3:$N$962,9,FALSE)),"")</f>
        <v/>
      </c>
      <c r="I2134" s="223" t="str">
        <f>IFERROR(IF(VLOOKUP($O2134,'APOIO-DESPESAS'!$A$3:$N$962,10,FALSE)="","",VLOOKUP($O2134,'APOIO-DESPESAS'!$A$3:$N$962,10,FALSE)),"")</f>
        <v/>
      </c>
      <c r="J2134" s="223" t="str">
        <f>IFERROR(IF(VLOOKUP($O2134,'APOIO-DESPESAS'!$A$3:$N$962,11,FALSE)="","",VLOOKUP($O2134,'APOIO-DESPESAS'!$A$3:$N$962,11,FALSE)),"")</f>
        <v/>
      </c>
      <c r="K2134" s="223" t="str">
        <f>IFERROR(IF(VLOOKUP($O2134,'APOIO-DESPESAS'!$A$3:$N$962,12,FALSE)="","",VLOOKUP($O2134,'APOIO-DESPESAS'!$A$3:$N$962,12,FALSE)),"")</f>
        <v/>
      </c>
      <c r="L2134" s="223" t="str">
        <f>IFERROR(IF(VLOOKUP($O2134,'APOIO-DESPESAS'!$A$3:$N$962,13,FALSE)="","",VLOOKUP($O2134,'APOIO-DESPESAS'!$A$3:$N$962,13,FALSE)),"")</f>
        <v/>
      </c>
      <c r="M2134" s="223" t="str">
        <f>IFERROR(IF(VLOOKUP($O2134,'APOIO-DESPESAS'!$A$3:$N$962,14,FALSE)="","",VLOOKUP($O2134,'APOIO-DESPESAS'!$A$3:$N$962,14,FALSE)),"")</f>
        <v/>
      </c>
      <c r="O2134" s="223">
        <f t="shared" si="33"/>
        <v>2132</v>
      </c>
    </row>
    <row r="2135" spans="1:15" x14ac:dyDescent="0.25">
      <c r="A2135" s="223" t="str">
        <f>IFERROR(IF(VLOOKUP($O2135,'APOIO-DESPESAS'!$A$3:$N$962,2,FALSE)="","",VLOOKUP($O2135,'APOIO-DESPESAS'!$A$3:$N$962,2,FALSE)),"")</f>
        <v/>
      </c>
      <c r="B2135" s="223" t="str">
        <f>IFERROR(IF(VLOOKUP($O2135,'APOIO-DESPESAS'!$A$3:$N$962,3,FALSE)="","",VLOOKUP($O2135,'APOIO-DESPESAS'!$A$3:$N$962,3,FALSE)),"")</f>
        <v/>
      </c>
      <c r="C2135" s="223" t="str">
        <f>IFERROR(IF(VLOOKUP($O2135,'APOIO-DESPESAS'!$A$3:$N$962,4,FALSE)="","",VLOOKUP($O2135,'APOIO-DESPESAS'!$A$3:$N$962,4,FALSE)),"")</f>
        <v/>
      </c>
      <c r="D2135" s="223" t="str">
        <f>IFERROR(IF(VLOOKUP($O2135,'APOIO-DESPESAS'!$A$3:$N$962,5,FALSE)="","",VLOOKUP($O2135,'APOIO-DESPESAS'!$A$3:$N$962,5,FALSE)),"")</f>
        <v/>
      </c>
      <c r="E2135" s="223" t="str">
        <f>IFERROR(IF(VLOOKUP($O2135,'APOIO-DESPESAS'!$A$3:$N$962,6,FALSE)="","",VLOOKUP($O2135,'APOIO-DESPESAS'!$A$3:$N$962,6,FALSE)),"")</f>
        <v/>
      </c>
      <c r="F2135" s="223" t="str">
        <f>IFERROR(IF(VLOOKUP($O2135,'APOIO-DESPESAS'!$A$3:$N$962,7,FALSE)="","",VLOOKUP($O2135,'APOIO-DESPESAS'!$A$3:$N$962,7,FALSE)),"")</f>
        <v/>
      </c>
      <c r="G2135" s="223" t="str">
        <f>IFERROR(IF(VLOOKUP($O2135,'APOIO-DESPESAS'!$A$3:$N$962,8,FALSE)="","",VLOOKUP($O2135,'APOIO-DESPESAS'!$A$3:$N$962,8,FALSE)),"")</f>
        <v/>
      </c>
      <c r="H2135" s="223" t="str">
        <f>IFERROR(IF(VLOOKUP($O2135,'APOIO-DESPESAS'!$A$3:$N$962,9,FALSE)="","",VLOOKUP($O2135,'APOIO-DESPESAS'!$A$3:$N$962,9,FALSE)),"")</f>
        <v/>
      </c>
      <c r="I2135" s="223" t="str">
        <f>IFERROR(IF(VLOOKUP($O2135,'APOIO-DESPESAS'!$A$3:$N$962,10,FALSE)="","",VLOOKUP($O2135,'APOIO-DESPESAS'!$A$3:$N$962,10,FALSE)),"")</f>
        <v/>
      </c>
      <c r="J2135" s="223" t="str">
        <f>IFERROR(IF(VLOOKUP($O2135,'APOIO-DESPESAS'!$A$3:$N$962,11,FALSE)="","",VLOOKUP($O2135,'APOIO-DESPESAS'!$A$3:$N$962,11,FALSE)),"")</f>
        <v/>
      </c>
      <c r="K2135" s="223" t="str">
        <f>IFERROR(IF(VLOOKUP($O2135,'APOIO-DESPESAS'!$A$3:$N$962,12,FALSE)="","",VLOOKUP($O2135,'APOIO-DESPESAS'!$A$3:$N$962,12,FALSE)),"")</f>
        <v/>
      </c>
      <c r="L2135" s="223" t="str">
        <f>IFERROR(IF(VLOOKUP($O2135,'APOIO-DESPESAS'!$A$3:$N$962,13,FALSE)="","",VLOOKUP($O2135,'APOIO-DESPESAS'!$A$3:$N$962,13,FALSE)),"")</f>
        <v/>
      </c>
      <c r="M2135" s="223" t="str">
        <f>IFERROR(IF(VLOOKUP($O2135,'APOIO-DESPESAS'!$A$3:$N$962,14,FALSE)="","",VLOOKUP($O2135,'APOIO-DESPESAS'!$A$3:$N$962,14,FALSE)),"")</f>
        <v/>
      </c>
      <c r="O2135" s="223">
        <f t="shared" si="33"/>
        <v>2133</v>
      </c>
    </row>
    <row r="2136" spans="1:15" x14ac:dyDescent="0.25">
      <c r="A2136" s="223" t="str">
        <f>IFERROR(IF(VLOOKUP($O2136,'APOIO-DESPESAS'!$A$3:$N$962,2,FALSE)="","",VLOOKUP($O2136,'APOIO-DESPESAS'!$A$3:$N$962,2,FALSE)),"")</f>
        <v/>
      </c>
      <c r="B2136" s="223" t="str">
        <f>IFERROR(IF(VLOOKUP($O2136,'APOIO-DESPESAS'!$A$3:$N$962,3,FALSE)="","",VLOOKUP($O2136,'APOIO-DESPESAS'!$A$3:$N$962,3,FALSE)),"")</f>
        <v/>
      </c>
      <c r="C2136" s="223" t="str">
        <f>IFERROR(IF(VLOOKUP($O2136,'APOIO-DESPESAS'!$A$3:$N$962,4,FALSE)="","",VLOOKUP($O2136,'APOIO-DESPESAS'!$A$3:$N$962,4,FALSE)),"")</f>
        <v/>
      </c>
      <c r="D2136" s="223" t="str">
        <f>IFERROR(IF(VLOOKUP($O2136,'APOIO-DESPESAS'!$A$3:$N$962,5,FALSE)="","",VLOOKUP($O2136,'APOIO-DESPESAS'!$A$3:$N$962,5,FALSE)),"")</f>
        <v/>
      </c>
      <c r="E2136" s="223" t="str">
        <f>IFERROR(IF(VLOOKUP($O2136,'APOIO-DESPESAS'!$A$3:$N$962,6,FALSE)="","",VLOOKUP($O2136,'APOIO-DESPESAS'!$A$3:$N$962,6,FALSE)),"")</f>
        <v/>
      </c>
      <c r="F2136" s="223" t="str">
        <f>IFERROR(IF(VLOOKUP($O2136,'APOIO-DESPESAS'!$A$3:$N$962,7,FALSE)="","",VLOOKUP($O2136,'APOIO-DESPESAS'!$A$3:$N$962,7,FALSE)),"")</f>
        <v/>
      </c>
      <c r="G2136" s="223" t="str">
        <f>IFERROR(IF(VLOOKUP($O2136,'APOIO-DESPESAS'!$A$3:$N$962,8,FALSE)="","",VLOOKUP($O2136,'APOIO-DESPESAS'!$A$3:$N$962,8,FALSE)),"")</f>
        <v/>
      </c>
      <c r="H2136" s="223" t="str">
        <f>IFERROR(IF(VLOOKUP($O2136,'APOIO-DESPESAS'!$A$3:$N$962,9,FALSE)="","",VLOOKUP($O2136,'APOIO-DESPESAS'!$A$3:$N$962,9,FALSE)),"")</f>
        <v/>
      </c>
      <c r="I2136" s="223" t="str">
        <f>IFERROR(IF(VLOOKUP($O2136,'APOIO-DESPESAS'!$A$3:$N$962,10,FALSE)="","",VLOOKUP($O2136,'APOIO-DESPESAS'!$A$3:$N$962,10,FALSE)),"")</f>
        <v/>
      </c>
      <c r="J2136" s="223" t="str">
        <f>IFERROR(IF(VLOOKUP($O2136,'APOIO-DESPESAS'!$A$3:$N$962,11,FALSE)="","",VLOOKUP($O2136,'APOIO-DESPESAS'!$A$3:$N$962,11,FALSE)),"")</f>
        <v/>
      </c>
      <c r="K2136" s="223" t="str">
        <f>IFERROR(IF(VLOOKUP($O2136,'APOIO-DESPESAS'!$A$3:$N$962,12,FALSE)="","",VLOOKUP($O2136,'APOIO-DESPESAS'!$A$3:$N$962,12,FALSE)),"")</f>
        <v/>
      </c>
      <c r="L2136" s="223" t="str">
        <f>IFERROR(IF(VLOOKUP($O2136,'APOIO-DESPESAS'!$A$3:$N$962,13,FALSE)="","",VLOOKUP($O2136,'APOIO-DESPESAS'!$A$3:$N$962,13,FALSE)),"")</f>
        <v/>
      </c>
      <c r="M2136" s="223" t="str">
        <f>IFERROR(IF(VLOOKUP($O2136,'APOIO-DESPESAS'!$A$3:$N$962,14,FALSE)="","",VLOOKUP($O2136,'APOIO-DESPESAS'!$A$3:$N$962,14,FALSE)),"")</f>
        <v/>
      </c>
      <c r="O2136" s="223">
        <f t="shared" si="33"/>
        <v>2134</v>
      </c>
    </row>
    <row r="2137" spans="1:15" x14ac:dyDescent="0.25">
      <c r="A2137" s="223" t="str">
        <f>IFERROR(IF(VLOOKUP($O2137,'APOIO-DESPESAS'!$A$3:$N$962,2,FALSE)="","",VLOOKUP($O2137,'APOIO-DESPESAS'!$A$3:$N$962,2,FALSE)),"")</f>
        <v/>
      </c>
      <c r="B2137" s="223" t="str">
        <f>IFERROR(IF(VLOOKUP($O2137,'APOIO-DESPESAS'!$A$3:$N$962,3,FALSE)="","",VLOOKUP($O2137,'APOIO-DESPESAS'!$A$3:$N$962,3,FALSE)),"")</f>
        <v/>
      </c>
      <c r="C2137" s="223" t="str">
        <f>IFERROR(IF(VLOOKUP($O2137,'APOIO-DESPESAS'!$A$3:$N$962,4,FALSE)="","",VLOOKUP($O2137,'APOIO-DESPESAS'!$A$3:$N$962,4,FALSE)),"")</f>
        <v/>
      </c>
      <c r="D2137" s="223" t="str">
        <f>IFERROR(IF(VLOOKUP($O2137,'APOIO-DESPESAS'!$A$3:$N$962,5,FALSE)="","",VLOOKUP($O2137,'APOIO-DESPESAS'!$A$3:$N$962,5,FALSE)),"")</f>
        <v/>
      </c>
      <c r="E2137" s="223" t="str">
        <f>IFERROR(IF(VLOOKUP($O2137,'APOIO-DESPESAS'!$A$3:$N$962,6,FALSE)="","",VLOOKUP($O2137,'APOIO-DESPESAS'!$A$3:$N$962,6,FALSE)),"")</f>
        <v/>
      </c>
      <c r="F2137" s="223" t="str">
        <f>IFERROR(IF(VLOOKUP($O2137,'APOIO-DESPESAS'!$A$3:$N$962,7,FALSE)="","",VLOOKUP($O2137,'APOIO-DESPESAS'!$A$3:$N$962,7,FALSE)),"")</f>
        <v/>
      </c>
      <c r="G2137" s="223" t="str">
        <f>IFERROR(IF(VLOOKUP($O2137,'APOIO-DESPESAS'!$A$3:$N$962,8,FALSE)="","",VLOOKUP($O2137,'APOIO-DESPESAS'!$A$3:$N$962,8,FALSE)),"")</f>
        <v/>
      </c>
      <c r="H2137" s="223" t="str">
        <f>IFERROR(IF(VLOOKUP($O2137,'APOIO-DESPESAS'!$A$3:$N$962,9,FALSE)="","",VLOOKUP($O2137,'APOIO-DESPESAS'!$A$3:$N$962,9,FALSE)),"")</f>
        <v/>
      </c>
      <c r="I2137" s="223" t="str">
        <f>IFERROR(IF(VLOOKUP($O2137,'APOIO-DESPESAS'!$A$3:$N$962,10,FALSE)="","",VLOOKUP($O2137,'APOIO-DESPESAS'!$A$3:$N$962,10,FALSE)),"")</f>
        <v/>
      </c>
      <c r="J2137" s="223" t="str">
        <f>IFERROR(IF(VLOOKUP($O2137,'APOIO-DESPESAS'!$A$3:$N$962,11,FALSE)="","",VLOOKUP($O2137,'APOIO-DESPESAS'!$A$3:$N$962,11,FALSE)),"")</f>
        <v/>
      </c>
      <c r="K2137" s="223" t="str">
        <f>IFERROR(IF(VLOOKUP($O2137,'APOIO-DESPESAS'!$A$3:$N$962,12,FALSE)="","",VLOOKUP($O2137,'APOIO-DESPESAS'!$A$3:$N$962,12,FALSE)),"")</f>
        <v/>
      </c>
      <c r="L2137" s="223" t="str">
        <f>IFERROR(IF(VLOOKUP($O2137,'APOIO-DESPESAS'!$A$3:$N$962,13,FALSE)="","",VLOOKUP($O2137,'APOIO-DESPESAS'!$A$3:$N$962,13,FALSE)),"")</f>
        <v/>
      </c>
      <c r="M2137" s="223" t="str">
        <f>IFERROR(IF(VLOOKUP($O2137,'APOIO-DESPESAS'!$A$3:$N$962,14,FALSE)="","",VLOOKUP($O2137,'APOIO-DESPESAS'!$A$3:$N$962,14,FALSE)),"")</f>
        <v/>
      </c>
      <c r="O2137" s="223">
        <f t="shared" si="33"/>
        <v>2135</v>
      </c>
    </row>
    <row r="2138" spans="1:15" x14ac:dyDescent="0.25">
      <c r="A2138" s="223" t="str">
        <f>IFERROR(IF(VLOOKUP($O2138,'APOIO-DESPESAS'!$A$3:$N$962,2,FALSE)="","",VLOOKUP($O2138,'APOIO-DESPESAS'!$A$3:$N$962,2,FALSE)),"")</f>
        <v/>
      </c>
      <c r="B2138" s="223" t="str">
        <f>IFERROR(IF(VLOOKUP($O2138,'APOIO-DESPESAS'!$A$3:$N$962,3,FALSE)="","",VLOOKUP($O2138,'APOIO-DESPESAS'!$A$3:$N$962,3,FALSE)),"")</f>
        <v/>
      </c>
      <c r="C2138" s="223" t="str">
        <f>IFERROR(IF(VLOOKUP($O2138,'APOIO-DESPESAS'!$A$3:$N$962,4,FALSE)="","",VLOOKUP($O2138,'APOIO-DESPESAS'!$A$3:$N$962,4,FALSE)),"")</f>
        <v/>
      </c>
      <c r="D2138" s="223" t="str">
        <f>IFERROR(IF(VLOOKUP($O2138,'APOIO-DESPESAS'!$A$3:$N$962,5,FALSE)="","",VLOOKUP($O2138,'APOIO-DESPESAS'!$A$3:$N$962,5,FALSE)),"")</f>
        <v/>
      </c>
      <c r="E2138" s="223" t="str">
        <f>IFERROR(IF(VLOOKUP($O2138,'APOIO-DESPESAS'!$A$3:$N$962,6,FALSE)="","",VLOOKUP($O2138,'APOIO-DESPESAS'!$A$3:$N$962,6,FALSE)),"")</f>
        <v/>
      </c>
      <c r="F2138" s="223" t="str">
        <f>IFERROR(IF(VLOOKUP($O2138,'APOIO-DESPESAS'!$A$3:$N$962,7,FALSE)="","",VLOOKUP($O2138,'APOIO-DESPESAS'!$A$3:$N$962,7,FALSE)),"")</f>
        <v/>
      </c>
      <c r="G2138" s="223" t="str">
        <f>IFERROR(IF(VLOOKUP($O2138,'APOIO-DESPESAS'!$A$3:$N$962,8,FALSE)="","",VLOOKUP($O2138,'APOIO-DESPESAS'!$A$3:$N$962,8,FALSE)),"")</f>
        <v/>
      </c>
      <c r="H2138" s="223" t="str">
        <f>IFERROR(IF(VLOOKUP($O2138,'APOIO-DESPESAS'!$A$3:$N$962,9,FALSE)="","",VLOOKUP($O2138,'APOIO-DESPESAS'!$A$3:$N$962,9,FALSE)),"")</f>
        <v/>
      </c>
      <c r="I2138" s="223" t="str">
        <f>IFERROR(IF(VLOOKUP($O2138,'APOIO-DESPESAS'!$A$3:$N$962,10,FALSE)="","",VLOOKUP($O2138,'APOIO-DESPESAS'!$A$3:$N$962,10,FALSE)),"")</f>
        <v/>
      </c>
      <c r="J2138" s="223" t="str">
        <f>IFERROR(IF(VLOOKUP($O2138,'APOIO-DESPESAS'!$A$3:$N$962,11,FALSE)="","",VLOOKUP($O2138,'APOIO-DESPESAS'!$A$3:$N$962,11,FALSE)),"")</f>
        <v/>
      </c>
      <c r="K2138" s="223" t="str">
        <f>IFERROR(IF(VLOOKUP($O2138,'APOIO-DESPESAS'!$A$3:$N$962,12,FALSE)="","",VLOOKUP($O2138,'APOIO-DESPESAS'!$A$3:$N$962,12,FALSE)),"")</f>
        <v/>
      </c>
      <c r="L2138" s="223" t="str">
        <f>IFERROR(IF(VLOOKUP($O2138,'APOIO-DESPESAS'!$A$3:$N$962,13,FALSE)="","",VLOOKUP($O2138,'APOIO-DESPESAS'!$A$3:$N$962,13,FALSE)),"")</f>
        <v/>
      </c>
      <c r="M2138" s="223" t="str">
        <f>IFERROR(IF(VLOOKUP($O2138,'APOIO-DESPESAS'!$A$3:$N$962,14,FALSE)="","",VLOOKUP($O2138,'APOIO-DESPESAS'!$A$3:$N$962,14,FALSE)),"")</f>
        <v/>
      </c>
      <c r="O2138" s="223">
        <f t="shared" si="33"/>
        <v>2136</v>
      </c>
    </row>
    <row r="2139" spans="1:15" x14ac:dyDescent="0.25">
      <c r="A2139" s="223" t="str">
        <f>IFERROR(IF(VLOOKUP($O2139,'APOIO-DESPESAS'!$A$3:$N$962,2,FALSE)="","",VLOOKUP($O2139,'APOIO-DESPESAS'!$A$3:$N$962,2,FALSE)),"")</f>
        <v/>
      </c>
      <c r="B2139" s="223" t="str">
        <f>IFERROR(IF(VLOOKUP($O2139,'APOIO-DESPESAS'!$A$3:$N$962,3,FALSE)="","",VLOOKUP($O2139,'APOIO-DESPESAS'!$A$3:$N$962,3,FALSE)),"")</f>
        <v/>
      </c>
      <c r="C2139" s="223" t="str">
        <f>IFERROR(IF(VLOOKUP($O2139,'APOIO-DESPESAS'!$A$3:$N$962,4,FALSE)="","",VLOOKUP($O2139,'APOIO-DESPESAS'!$A$3:$N$962,4,FALSE)),"")</f>
        <v/>
      </c>
      <c r="D2139" s="223" t="str">
        <f>IFERROR(IF(VLOOKUP($O2139,'APOIO-DESPESAS'!$A$3:$N$962,5,FALSE)="","",VLOOKUP($O2139,'APOIO-DESPESAS'!$A$3:$N$962,5,FALSE)),"")</f>
        <v/>
      </c>
      <c r="E2139" s="223" t="str">
        <f>IFERROR(IF(VLOOKUP($O2139,'APOIO-DESPESAS'!$A$3:$N$962,6,FALSE)="","",VLOOKUP($O2139,'APOIO-DESPESAS'!$A$3:$N$962,6,FALSE)),"")</f>
        <v/>
      </c>
      <c r="F2139" s="223" t="str">
        <f>IFERROR(IF(VLOOKUP($O2139,'APOIO-DESPESAS'!$A$3:$N$962,7,FALSE)="","",VLOOKUP($O2139,'APOIO-DESPESAS'!$A$3:$N$962,7,FALSE)),"")</f>
        <v/>
      </c>
      <c r="G2139" s="223" t="str">
        <f>IFERROR(IF(VLOOKUP($O2139,'APOIO-DESPESAS'!$A$3:$N$962,8,FALSE)="","",VLOOKUP($O2139,'APOIO-DESPESAS'!$A$3:$N$962,8,FALSE)),"")</f>
        <v/>
      </c>
      <c r="H2139" s="223" t="str">
        <f>IFERROR(IF(VLOOKUP($O2139,'APOIO-DESPESAS'!$A$3:$N$962,9,FALSE)="","",VLOOKUP($O2139,'APOIO-DESPESAS'!$A$3:$N$962,9,FALSE)),"")</f>
        <v/>
      </c>
      <c r="I2139" s="223" t="str">
        <f>IFERROR(IF(VLOOKUP($O2139,'APOIO-DESPESAS'!$A$3:$N$962,10,FALSE)="","",VLOOKUP($O2139,'APOIO-DESPESAS'!$A$3:$N$962,10,FALSE)),"")</f>
        <v/>
      </c>
      <c r="J2139" s="223" t="str">
        <f>IFERROR(IF(VLOOKUP($O2139,'APOIO-DESPESAS'!$A$3:$N$962,11,FALSE)="","",VLOOKUP($O2139,'APOIO-DESPESAS'!$A$3:$N$962,11,FALSE)),"")</f>
        <v/>
      </c>
      <c r="K2139" s="223" t="str">
        <f>IFERROR(IF(VLOOKUP($O2139,'APOIO-DESPESAS'!$A$3:$N$962,12,FALSE)="","",VLOOKUP($O2139,'APOIO-DESPESAS'!$A$3:$N$962,12,FALSE)),"")</f>
        <v/>
      </c>
      <c r="L2139" s="223" t="str">
        <f>IFERROR(IF(VLOOKUP($O2139,'APOIO-DESPESAS'!$A$3:$N$962,13,FALSE)="","",VLOOKUP($O2139,'APOIO-DESPESAS'!$A$3:$N$962,13,FALSE)),"")</f>
        <v/>
      </c>
      <c r="M2139" s="223" t="str">
        <f>IFERROR(IF(VLOOKUP($O2139,'APOIO-DESPESAS'!$A$3:$N$962,14,FALSE)="","",VLOOKUP($O2139,'APOIO-DESPESAS'!$A$3:$N$962,14,FALSE)),"")</f>
        <v/>
      </c>
      <c r="O2139" s="223">
        <f t="shared" si="33"/>
        <v>2137</v>
      </c>
    </row>
    <row r="2140" spans="1:15" x14ac:dyDescent="0.25">
      <c r="A2140" s="223" t="str">
        <f>IFERROR(IF(VLOOKUP($O2140,'APOIO-DESPESAS'!$A$3:$N$962,2,FALSE)="","",VLOOKUP($O2140,'APOIO-DESPESAS'!$A$3:$N$962,2,FALSE)),"")</f>
        <v/>
      </c>
      <c r="B2140" s="223" t="str">
        <f>IFERROR(IF(VLOOKUP($O2140,'APOIO-DESPESAS'!$A$3:$N$962,3,FALSE)="","",VLOOKUP($O2140,'APOIO-DESPESAS'!$A$3:$N$962,3,FALSE)),"")</f>
        <v/>
      </c>
      <c r="C2140" s="223" t="str">
        <f>IFERROR(IF(VLOOKUP($O2140,'APOIO-DESPESAS'!$A$3:$N$962,4,FALSE)="","",VLOOKUP($O2140,'APOIO-DESPESAS'!$A$3:$N$962,4,FALSE)),"")</f>
        <v/>
      </c>
      <c r="D2140" s="223" t="str">
        <f>IFERROR(IF(VLOOKUP($O2140,'APOIO-DESPESAS'!$A$3:$N$962,5,FALSE)="","",VLOOKUP($O2140,'APOIO-DESPESAS'!$A$3:$N$962,5,FALSE)),"")</f>
        <v/>
      </c>
      <c r="E2140" s="223" t="str">
        <f>IFERROR(IF(VLOOKUP($O2140,'APOIO-DESPESAS'!$A$3:$N$962,6,FALSE)="","",VLOOKUP($O2140,'APOIO-DESPESAS'!$A$3:$N$962,6,FALSE)),"")</f>
        <v/>
      </c>
      <c r="F2140" s="223" t="str">
        <f>IFERROR(IF(VLOOKUP($O2140,'APOIO-DESPESAS'!$A$3:$N$962,7,FALSE)="","",VLOOKUP($O2140,'APOIO-DESPESAS'!$A$3:$N$962,7,FALSE)),"")</f>
        <v/>
      </c>
      <c r="G2140" s="223" t="str">
        <f>IFERROR(IF(VLOOKUP($O2140,'APOIO-DESPESAS'!$A$3:$N$962,8,FALSE)="","",VLOOKUP($O2140,'APOIO-DESPESAS'!$A$3:$N$962,8,FALSE)),"")</f>
        <v/>
      </c>
      <c r="H2140" s="223" t="str">
        <f>IFERROR(IF(VLOOKUP($O2140,'APOIO-DESPESAS'!$A$3:$N$962,9,FALSE)="","",VLOOKUP($O2140,'APOIO-DESPESAS'!$A$3:$N$962,9,FALSE)),"")</f>
        <v/>
      </c>
      <c r="I2140" s="223" t="str">
        <f>IFERROR(IF(VLOOKUP($O2140,'APOIO-DESPESAS'!$A$3:$N$962,10,FALSE)="","",VLOOKUP($O2140,'APOIO-DESPESAS'!$A$3:$N$962,10,FALSE)),"")</f>
        <v/>
      </c>
      <c r="J2140" s="223" t="str">
        <f>IFERROR(IF(VLOOKUP($O2140,'APOIO-DESPESAS'!$A$3:$N$962,11,FALSE)="","",VLOOKUP($O2140,'APOIO-DESPESAS'!$A$3:$N$962,11,FALSE)),"")</f>
        <v/>
      </c>
      <c r="K2140" s="223" t="str">
        <f>IFERROR(IF(VLOOKUP($O2140,'APOIO-DESPESAS'!$A$3:$N$962,12,FALSE)="","",VLOOKUP($O2140,'APOIO-DESPESAS'!$A$3:$N$962,12,FALSE)),"")</f>
        <v/>
      </c>
      <c r="L2140" s="223" t="str">
        <f>IFERROR(IF(VLOOKUP($O2140,'APOIO-DESPESAS'!$A$3:$N$962,13,FALSE)="","",VLOOKUP($O2140,'APOIO-DESPESAS'!$A$3:$N$962,13,FALSE)),"")</f>
        <v/>
      </c>
      <c r="M2140" s="223" t="str">
        <f>IFERROR(IF(VLOOKUP($O2140,'APOIO-DESPESAS'!$A$3:$N$962,14,FALSE)="","",VLOOKUP($O2140,'APOIO-DESPESAS'!$A$3:$N$962,14,FALSE)),"")</f>
        <v/>
      </c>
      <c r="O2140" s="223">
        <f t="shared" si="33"/>
        <v>2138</v>
      </c>
    </row>
    <row r="2141" spans="1:15" x14ac:dyDescent="0.25">
      <c r="A2141" s="223" t="str">
        <f>IFERROR(IF(VLOOKUP($O2141,'APOIO-DESPESAS'!$A$3:$N$962,2,FALSE)="","",VLOOKUP($O2141,'APOIO-DESPESAS'!$A$3:$N$962,2,FALSE)),"")</f>
        <v/>
      </c>
      <c r="B2141" s="223" t="str">
        <f>IFERROR(IF(VLOOKUP($O2141,'APOIO-DESPESAS'!$A$3:$N$962,3,FALSE)="","",VLOOKUP($O2141,'APOIO-DESPESAS'!$A$3:$N$962,3,FALSE)),"")</f>
        <v/>
      </c>
      <c r="C2141" s="223" t="str">
        <f>IFERROR(IF(VLOOKUP($O2141,'APOIO-DESPESAS'!$A$3:$N$962,4,FALSE)="","",VLOOKUP($O2141,'APOIO-DESPESAS'!$A$3:$N$962,4,FALSE)),"")</f>
        <v/>
      </c>
      <c r="D2141" s="223" t="str">
        <f>IFERROR(IF(VLOOKUP($O2141,'APOIO-DESPESAS'!$A$3:$N$962,5,FALSE)="","",VLOOKUP($O2141,'APOIO-DESPESAS'!$A$3:$N$962,5,FALSE)),"")</f>
        <v/>
      </c>
      <c r="E2141" s="223" t="str">
        <f>IFERROR(IF(VLOOKUP($O2141,'APOIO-DESPESAS'!$A$3:$N$962,6,FALSE)="","",VLOOKUP($O2141,'APOIO-DESPESAS'!$A$3:$N$962,6,FALSE)),"")</f>
        <v/>
      </c>
      <c r="F2141" s="223" t="str">
        <f>IFERROR(IF(VLOOKUP($O2141,'APOIO-DESPESAS'!$A$3:$N$962,7,FALSE)="","",VLOOKUP($O2141,'APOIO-DESPESAS'!$A$3:$N$962,7,FALSE)),"")</f>
        <v/>
      </c>
      <c r="G2141" s="223" t="str">
        <f>IFERROR(IF(VLOOKUP($O2141,'APOIO-DESPESAS'!$A$3:$N$962,8,FALSE)="","",VLOOKUP($O2141,'APOIO-DESPESAS'!$A$3:$N$962,8,FALSE)),"")</f>
        <v/>
      </c>
      <c r="H2141" s="223" t="str">
        <f>IFERROR(IF(VLOOKUP($O2141,'APOIO-DESPESAS'!$A$3:$N$962,9,FALSE)="","",VLOOKUP($O2141,'APOIO-DESPESAS'!$A$3:$N$962,9,FALSE)),"")</f>
        <v/>
      </c>
      <c r="I2141" s="223" t="str">
        <f>IFERROR(IF(VLOOKUP($O2141,'APOIO-DESPESAS'!$A$3:$N$962,10,FALSE)="","",VLOOKUP($O2141,'APOIO-DESPESAS'!$A$3:$N$962,10,FALSE)),"")</f>
        <v/>
      </c>
      <c r="J2141" s="223" t="str">
        <f>IFERROR(IF(VLOOKUP($O2141,'APOIO-DESPESAS'!$A$3:$N$962,11,FALSE)="","",VLOOKUP($O2141,'APOIO-DESPESAS'!$A$3:$N$962,11,FALSE)),"")</f>
        <v/>
      </c>
      <c r="K2141" s="223" t="str">
        <f>IFERROR(IF(VLOOKUP($O2141,'APOIO-DESPESAS'!$A$3:$N$962,12,FALSE)="","",VLOOKUP($O2141,'APOIO-DESPESAS'!$A$3:$N$962,12,FALSE)),"")</f>
        <v/>
      </c>
      <c r="L2141" s="223" t="str">
        <f>IFERROR(IF(VLOOKUP($O2141,'APOIO-DESPESAS'!$A$3:$N$962,13,FALSE)="","",VLOOKUP($O2141,'APOIO-DESPESAS'!$A$3:$N$962,13,FALSE)),"")</f>
        <v/>
      </c>
      <c r="M2141" s="223" t="str">
        <f>IFERROR(IF(VLOOKUP($O2141,'APOIO-DESPESAS'!$A$3:$N$962,14,FALSE)="","",VLOOKUP($O2141,'APOIO-DESPESAS'!$A$3:$N$962,14,FALSE)),"")</f>
        <v/>
      </c>
      <c r="O2141" s="223">
        <f t="shared" si="33"/>
        <v>2139</v>
      </c>
    </row>
    <row r="2142" spans="1:15" x14ac:dyDescent="0.25">
      <c r="A2142" s="223" t="str">
        <f>IFERROR(IF(VLOOKUP($O2142,'APOIO-DESPESAS'!$A$3:$N$962,2,FALSE)="","",VLOOKUP($O2142,'APOIO-DESPESAS'!$A$3:$N$962,2,FALSE)),"")</f>
        <v/>
      </c>
      <c r="B2142" s="223" t="str">
        <f>IFERROR(IF(VLOOKUP($O2142,'APOIO-DESPESAS'!$A$3:$N$962,3,FALSE)="","",VLOOKUP($O2142,'APOIO-DESPESAS'!$A$3:$N$962,3,FALSE)),"")</f>
        <v/>
      </c>
      <c r="C2142" s="223" t="str">
        <f>IFERROR(IF(VLOOKUP($O2142,'APOIO-DESPESAS'!$A$3:$N$962,4,FALSE)="","",VLOOKUP($O2142,'APOIO-DESPESAS'!$A$3:$N$962,4,FALSE)),"")</f>
        <v/>
      </c>
      <c r="D2142" s="223" t="str">
        <f>IFERROR(IF(VLOOKUP($O2142,'APOIO-DESPESAS'!$A$3:$N$962,5,FALSE)="","",VLOOKUP($O2142,'APOIO-DESPESAS'!$A$3:$N$962,5,FALSE)),"")</f>
        <v/>
      </c>
      <c r="E2142" s="223" t="str">
        <f>IFERROR(IF(VLOOKUP($O2142,'APOIO-DESPESAS'!$A$3:$N$962,6,FALSE)="","",VLOOKUP($O2142,'APOIO-DESPESAS'!$A$3:$N$962,6,FALSE)),"")</f>
        <v/>
      </c>
      <c r="F2142" s="223" t="str">
        <f>IFERROR(IF(VLOOKUP($O2142,'APOIO-DESPESAS'!$A$3:$N$962,7,FALSE)="","",VLOOKUP($O2142,'APOIO-DESPESAS'!$A$3:$N$962,7,FALSE)),"")</f>
        <v/>
      </c>
      <c r="G2142" s="223" t="str">
        <f>IFERROR(IF(VLOOKUP($O2142,'APOIO-DESPESAS'!$A$3:$N$962,8,FALSE)="","",VLOOKUP($O2142,'APOIO-DESPESAS'!$A$3:$N$962,8,FALSE)),"")</f>
        <v/>
      </c>
      <c r="H2142" s="223" t="str">
        <f>IFERROR(IF(VLOOKUP($O2142,'APOIO-DESPESAS'!$A$3:$N$962,9,FALSE)="","",VLOOKUP($O2142,'APOIO-DESPESAS'!$A$3:$N$962,9,FALSE)),"")</f>
        <v/>
      </c>
      <c r="I2142" s="223" t="str">
        <f>IFERROR(IF(VLOOKUP($O2142,'APOIO-DESPESAS'!$A$3:$N$962,10,FALSE)="","",VLOOKUP($O2142,'APOIO-DESPESAS'!$A$3:$N$962,10,FALSE)),"")</f>
        <v/>
      </c>
      <c r="J2142" s="223" t="str">
        <f>IFERROR(IF(VLOOKUP($O2142,'APOIO-DESPESAS'!$A$3:$N$962,11,FALSE)="","",VLOOKUP($O2142,'APOIO-DESPESAS'!$A$3:$N$962,11,FALSE)),"")</f>
        <v/>
      </c>
      <c r="K2142" s="223" t="str">
        <f>IFERROR(IF(VLOOKUP($O2142,'APOIO-DESPESAS'!$A$3:$N$962,12,FALSE)="","",VLOOKUP($O2142,'APOIO-DESPESAS'!$A$3:$N$962,12,FALSE)),"")</f>
        <v/>
      </c>
      <c r="L2142" s="223" t="str">
        <f>IFERROR(IF(VLOOKUP($O2142,'APOIO-DESPESAS'!$A$3:$N$962,13,FALSE)="","",VLOOKUP($O2142,'APOIO-DESPESAS'!$A$3:$N$962,13,FALSE)),"")</f>
        <v/>
      </c>
      <c r="M2142" s="223" t="str">
        <f>IFERROR(IF(VLOOKUP($O2142,'APOIO-DESPESAS'!$A$3:$N$962,14,FALSE)="","",VLOOKUP($O2142,'APOIO-DESPESAS'!$A$3:$N$962,14,FALSE)),"")</f>
        <v/>
      </c>
      <c r="O2142" s="223">
        <f t="shared" si="33"/>
        <v>2140</v>
      </c>
    </row>
    <row r="2143" spans="1:15" x14ac:dyDescent="0.25">
      <c r="A2143" s="223" t="str">
        <f>IFERROR(IF(VLOOKUP($O2143,'APOIO-DESPESAS'!$A$3:$N$962,2,FALSE)="","",VLOOKUP($O2143,'APOIO-DESPESAS'!$A$3:$N$962,2,FALSE)),"")</f>
        <v/>
      </c>
      <c r="B2143" s="223" t="str">
        <f>IFERROR(IF(VLOOKUP($O2143,'APOIO-DESPESAS'!$A$3:$N$962,3,FALSE)="","",VLOOKUP($O2143,'APOIO-DESPESAS'!$A$3:$N$962,3,FALSE)),"")</f>
        <v/>
      </c>
      <c r="C2143" s="223" t="str">
        <f>IFERROR(IF(VLOOKUP($O2143,'APOIO-DESPESAS'!$A$3:$N$962,4,FALSE)="","",VLOOKUP($O2143,'APOIO-DESPESAS'!$A$3:$N$962,4,FALSE)),"")</f>
        <v/>
      </c>
      <c r="D2143" s="223" t="str">
        <f>IFERROR(IF(VLOOKUP($O2143,'APOIO-DESPESAS'!$A$3:$N$962,5,FALSE)="","",VLOOKUP($O2143,'APOIO-DESPESAS'!$A$3:$N$962,5,FALSE)),"")</f>
        <v/>
      </c>
      <c r="E2143" s="223" t="str">
        <f>IFERROR(IF(VLOOKUP($O2143,'APOIO-DESPESAS'!$A$3:$N$962,6,FALSE)="","",VLOOKUP($O2143,'APOIO-DESPESAS'!$A$3:$N$962,6,FALSE)),"")</f>
        <v/>
      </c>
      <c r="F2143" s="223" t="str">
        <f>IFERROR(IF(VLOOKUP($O2143,'APOIO-DESPESAS'!$A$3:$N$962,7,FALSE)="","",VLOOKUP($O2143,'APOIO-DESPESAS'!$A$3:$N$962,7,FALSE)),"")</f>
        <v/>
      </c>
      <c r="G2143" s="223" t="str">
        <f>IFERROR(IF(VLOOKUP($O2143,'APOIO-DESPESAS'!$A$3:$N$962,8,FALSE)="","",VLOOKUP($O2143,'APOIO-DESPESAS'!$A$3:$N$962,8,FALSE)),"")</f>
        <v/>
      </c>
      <c r="H2143" s="223" t="str">
        <f>IFERROR(IF(VLOOKUP($O2143,'APOIO-DESPESAS'!$A$3:$N$962,9,FALSE)="","",VLOOKUP($O2143,'APOIO-DESPESAS'!$A$3:$N$962,9,FALSE)),"")</f>
        <v/>
      </c>
      <c r="I2143" s="223" t="str">
        <f>IFERROR(IF(VLOOKUP($O2143,'APOIO-DESPESAS'!$A$3:$N$962,10,FALSE)="","",VLOOKUP($O2143,'APOIO-DESPESAS'!$A$3:$N$962,10,FALSE)),"")</f>
        <v/>
      </c>
      <c r="J2143" s="223" t="str">
        <f>IFERROR(IF(VLOOKUP($O2143,'APOIO-DESPESAS'!$A$3:$N$962,11,FALSE)="","",VLOOKUP($O2143,'APOIO-DESPESAS'!$A$3:$N$962,11,FALSE)),"")</f>
        <v/>
      </c>
      <c r="K2143" s="223" t="str">
        <f>IFERROR(IF(VLOOKUP($O2143,'APOIO-DESPESAS'!$A$3:$N$962,12,FALSE)="","",VLOOKUP($O2143,'APOIO-DESPESAS'!$A$3:$N$962,12,FALSE)),"")</f>
        <v/>
      </c>
      <c r="L2143" s="223" t="str">
        <f>IFERROR(IF(VLOOKUP($O2143,'APOIO-DESPESAS'!$A$3:$N$962,13,FALSE)="","",VLOOKUP($O2143,'APOIO-DESPESAS'!$A$3:$N$962,13,FALSE)),"")</f>
        <v/>
      </c>
      <c r="M2143" s="223" t="str">
        <f>IFERROR(IF(VLOOKUP($O2143,'APOIO-DESPESAS'!$A$3:$N$962,14,FALSE)="","",VLOOKUP($O2143,'APOIO-DESPESAS'!$A$3:$N$962,14,FALSE)),"")</f>
        <v/>
      </c>
      <c r="O2143" s="223">
        <f t="shared" si="33"/>
        <v>2141</v>
      </c>
    </row>
    <row r="2144" spans="1:15" x14ac:dyDescent="0.25">
      <c r="A2144" s="223" t="str">
        <f>IFERROR(IF(VLOOKUP($O2144,'APOIO-DESPESAS'!$A$3:$N$962,2,FALSE)="","",VLOOKUP($O2144,'APOIO-DESPESAS'!$A$3:$N$962,2,FALSE)),"")</f>
        <v/>
      </c>
      <c r="B2144" s="223" t="str">
        <f>IFERROR(IF(VLOOKUP($O2144,'APOIO-DESPESAS'!$A$3:$N$962,3,FALSE)="","",VLOOKUP($O2144,'APOIO-DESPESAS'!$A$3:$N$962,3,FALSE)),"")</f>
        <v/>
      </c>
      <c r="C2144" s="223" t="str">
        <f>IFERROR(IF(VLOOKUP($O2144,'APOIO-DESPESAS'!$A$3:$N$962,4,FALSE)="","",VLOOKUP($O2144,'APOIO-DESPESAS'!$A$3:$N$962,4,FALSE)),"")</f>
        <v/>
      </c>
      <c r="D2144" s="223" t="str">
        <f>IFERROR(IF(VLOOKUP($O2144,'APOIO-DESPESAS'!$A$3:$N$962,5,FALSE)="","",VLOOKUP($O2144,'APOIO-DESPESAS'!$A$3:$N$962,5,FALSE)),"")</f>
        <v/>
      </c>
      <c r="E2144" s="223" t="str">
        <f>IFERROR(IF(VLOOKUP($O2144,'APOIO-DESPESAS'!$A$3:$N$962,6,FALSE)="","",VLOOKUP($O2144,'APOIO-DESPESAS'!$A$3:$N$962,6,FALSE)),"")</f>
        <v/>
      </c>
      <c r="F2144" s="223" t="str">
        <f>IFERROR(IF(VLOOKUP($O2144,'APOIO-DESPESAS'!$A$3:$N$962,7,FALSE)="","",VLOOKUP($O2144,'APOIO-DESPESAS'!$A$3:$N$962,7,FALSE)),"")</f>
        <v/>
      </c>
      <c r="G2144" s="223" t="str">
        <f>IFERROR(IF(VLOOKUP($O2144,'APOIO-DESPESAS'!$A$3:$N$962,8,FALSE)="","",VLOOKUP($O2144,'APOIO-DESPESAS'!$A$3:$N$962,8,FALSE)),"")</f>
        <v/>
      </c>
      <c r="H2144" s="223" t="str">
        <f>IFERROR(IF(VLOOKUP($O2144,'APOIO-DESPESAS'!$A$3:$N$962,9,FALSE)="","",VLOOKUP($O2144,'APOIO-DESPESAS'!$A$3:$N$962,9,FALSE)),"")</f>
        <v/>
      </c>
      <c r="I2144" s="223" t="str">
        <f>IFERROR(IF(VLOOKUP($O2144,'APOIO-DESPESAS'!$A$3:$N$962,10,FALSE)="","",VLOOKUP($O2144,'APOIO-DESPESAS'!$A$3:$N$962,10,FALSE)),"")</f>
        <v/>
      </c>
      <c r="J2144" s="223" t="str">
        <f>IFERROR(IF(VLOOKUP($O2144,'APOIO-DESPESAS'!$A$3:$N$962,11,FALSE)="","",VLOOKUP($O2144,'APOIO-DESPESAS'!$A$3:$N$962,11,FALSE)),"")</f>
        <v/>
      </c>
      <c r="K2144" s="223" t="str">
        <f>IFERROR(IF(VLOOKUP($O2144,'APOIO-DESPESAS'!$A$3:$N$962,12,FALSE)="","",VLOOKUP($O2144,'APOIO-DESPESAS'!$A$3:$N$962,12,FALSE)),"")</f>
        <v/>
      </c>
      <c r="L2144" s="223" t="str">
        <f>IFERROR(IF(VLOOKUP($O2144,'APOIO-DESPESAS'!$A$3:$N$962,13,FALSE)="","",VLOOKUP($O2144,'APOIO-DESPESAS'!$A$3:$N$962,13,FALSE)),"")</f>
        <v/>
      </c>
      <c r="M2144" s="223" t="str">
        <f>IFERROR(IF(VLOOKUP($O2144,'APOIO-DESPESAS'!$A$3:$N$962,14,FALSE)="","",VLOOKUP($O2144,'APOIO-DESPESAS'!$A$3:$N$962,14,FALSE)),"")</f>
        <v/>
      </c>
      <c r="O2144" s="223">
        <f t="shared" si="33"/>
        <v>2142</v>
      </c>
    </row>
    <row r="2145" spans="1:15" x14ac:dyDescent="0.25">
      <c r="A2145" s="223" t="str">
        <f>IFERROR(IF(VLOOKUP($O2145,'APOIO-DESPESAS'!$A$3:$N$962,2,FALSE)="","",VLOOKUP($O2145,'APOIO-DESPESAS'!$A$3:$N$962,2,FALSE)),"")</f>
        <v/>
      </c>
      <c r="B2145" s="223" t="str">
        <f>IFERROR(IF(VLOOKUP($O2145,'APOIO-DESPESAS'!$A$3:$N$962,3,FALSE)="","",VLOOKUP($O2145,'APOIO-DESPESAS'!$A$3:$N$962,3,FALSE)),"")</f>
        <v/>
      </c>
      <c r="C2145" s="223" t="str">
        <f>IFERROR(IF(VLOOKUP($O2145,'APOIO-DESPESAS'!$A$3:$N$962,4,FALSE)="","",VLOOKUP($O2145,'APOIO-DESPESAS'!$A$3:$N$962,4,FALSE)),"")</f>
        <v/>
      </c>
      <c r="D2145" s="223" t="str">
        <f>IFERROR(IF(VLOOKUP($O2145,'APOIO-DESPESAS'!$A$3:$N$962,5,FALSE)="","",VLOOKUP($O2145,'APOIO-DESPESAS'!$A$3:$N$962,5,FALSE)),"")</f>
        <v/>
      </c>
      <c r="E2145" s="223" t="str">
        <f>IFERROR(IF(VLOOKUP($O2145,'APOIO-DESPESAS'!$A$3:$N$962,6,FALSE)="","",VLOOKUP($O2145,'APOIO-DESPESAS'!$A$3:$N$962,6,FALSE)),"")</f>
        <v/>
      </c>
      <c r="F2145" s="223" t="str">
        <f>IFERROR(IF(VLOOKUP($O2145,'APOIO-DESPESAS'!$A$3:$N$962,7,FALSE)="","",VLOOKUP($O2145,'APOIO-DESPESAS'!$A$3:$N$962,7,FALSE)),"")</f>
        <v/>
      </c>
      <c r="G2145" s="223" t="str">
        <f>IFERROR(IF(VLOOKUP($O2145,'APOIO-DESPESAS'!$A$3:$N$962,8,FALSE)="","",VLOOKUP($O2145,'APOIO-DESPESAS'!$A$3:$N$962,8,FALSE)),"")</f>
        <v/>
      </c>
      <c r="H2145" s="223" t="str">
        <f>IFERROR(IF(VLOOKUP($O2145,'APOIO-DESPESAS'!$A$3:$N$962,9,FALSE)="","",VLOOKUP($O2145,'APOIO-DESPESAS'!$A$3:$N$962,9,FALSE)),"")</f>
        <v/>
      </c>
      <c r="I2145" s="223" t="str">
        <f>IFERROR(IF(VLOOKUP($O2145,'APOIO-DESPESAS'!$A$3:$N$962,10,FALSE)="","",VLOOKUP($O2145,'APOIO-DESPESAS'!$A$3:$N$962,10,FALSE)),"")</f>
        <v/>
      </c>
      <c r="J2145" s="223" t="str">
        <f>IFERROR(IF(VLOOKUP($O2145,'APOIO-DESPESAS'!$A$3:$N$962,11,FALSE)="","",VLOOKUP($O2145,'APOIO-DESPESAS'!$A$3:$N$962,11,FALSE)),"")</f>
        <v/>
      </c>
      <c r="K2145" s="223" t="str">
        <f>IFERROR(IF(VLOOKUP($O2145,'APOIO-DESPESAS'!$A$3:$N$962,12,FALSE)="","",VLOOKUP($O2145,'APOIO-DESPESAS'!$A$3:$N$962,12,FALSE)),"")</f>
        <v/>
      </c>
      <c r="L2145" s="223" t="str">
        <f>IFERROR(IF(VLOOKUP($O2145,'APOIO-DESPESAS'!$A$3:$N$962,13,FALSE)="","",VLOOKUP($O2145,'APOIO-DESPESAS'!$A$3:$N$962,13,FALSE)),"")</f>
        <v/>
      </c>
      <c r="M2145" s="223" t="str">
        <f>IFERROR(IF(VLOOKUP($O2145,'APOIO-DESPESAS'!$A$3:$N$962,14,FALSE)="","",VLOOKUP($O2145,'APOIO-DESPESAS'!$A$3:$N$962,14,FALSE)),"")</f>
        <v/>
      </c>
      <c r="O2145" s="223">
        <f t="shared" si="33"/>
        <v>2143</v>
      </c>
    </row>
    <row r="2146" spans="1:15" x14ac:dyDescent="0.25">
      <c r="A2146" s="223" t="str">
        <f>IFERROR(IF(VLOOKUP($O2146,'APOIO-DESPESAS'!$A$3:$N$962,2,FALSE)="","",VLOOKUP($O2146,'APOIO-DESPESAS'!$A$3:$N$962,2,FALSE)),"")</f>
        <v/>
      </c>
      <c r="B2146" s="223" t="str">
        <f>IFERROR(IF(VLOOKUP($O2146,'APOIO-DESPESAS'!$A$3:$N$962,3,FALSE)="","",VLOOKUP($O2146,'APOIO-DESPESAS'!$A$3:$N$962,3,FALSE)),"")</f>
        <v/>
      </c>
      <c r="C2146" s="223" t="str">
        <f>IFERROR(IF(VLOOKUP($O2146,'APOIO-DESPESAS'!$A$3:$N$962,4,FALSE)="","",VLOOKUP($O2146,'APOIO-DESPESAS'!$A$3:$N$962,4,FALSE)),"")</f>
        <v/>
      </c>
      <c r="D2146" s="223" t="str">
        <f>IFERROR(IF(VLOOKUP($O2146,'APOIO-DESPESAS'!$A$3:$N$962,5,FALSE)="","",VLOOKUP($O2146,'APOIO-DESPESAS'!$A$3:$N$962,5,FALSE)),"")</f>
        <v/>
      </c>
      <c r="E2146" s="223" t="str">
        <f>IFERROR(IF(VLOOKUP($O2146,'APOIO-DESPESAS'!$A$3:$N$962,6,FALSE)="","",VLOOKUP($O2146,'APOIO-DESPESAS'!$A$3:$N$962,6,FALSE)),"")</f>
        <v/>
      </c>
      <c r="F2146" s="223" t="str">
        <f>IFERROR(IF(VLOOKUP($O2146,'APOIO-DESPESAS'!$A$3:$N$962,7,FALSE)="","",VLOOKUP($O2146,'APOIO-DESPESAS'!$A$3:$N$962,7,FALSE)),"")</f>
        <v/>
      </c>
      <c r="G2146" s="223" t="str">
        <f>IFERROR(IF(VLOOKUP($O2146,'APOIO-DESPESAS'!$A$3:$N$962,8,FALSE)="","",VLOOKUP($O2146,'APOIO-DESPESAS'!$A$3:$N$962,8,FALSE)),"")</f>
        <v/>
      </c>
      <c r="H2146" s="223" t="str">
        <f>IFERROR(IF(VLOOKUP($O2146,'APOIO-DESPESAS'!$A$3:$N$962,9,FALSE)="","",VLOOKUP($O2146,'APOIO-DESPESAS'!$A$3:$N$962,9,FALSE)),"")</f>
        <v/>
      </c>
      <c r="I2146" s="223" t="str">
        <f>IFERROR(IF(VLOOKUP($O2146,'APOIO-DESPESAS'!$A$3:$N$962,10,FALSE)="","",VLOOKUP($O2146,'APOIO-DESPESAS'!$A$3:$N$962,10,FALSE)),"")</f>
        <v/>
      </c>
      <c r="J2146" s="223" t="str">
        <f>IFERROR(IF(VLOOKUP($O2146,'APOIO-DESPESAS'!$A$3:$N$962,11,FALSE)="","",VLOOKUP($O2146,'APOIO-DESPESAS'!$A$3:$N$962,11,FALSE)),"")</f>
        <v/>
      </c>
      <c r="K2146" s="223" t="str">
        <f>IFERROR(IF(VLOOKUP($O2146,'APOIO-DESPESAS'!$A$3:$N$962,12,FALSE)="","",VLOOKUP($O2146,'APOIO-DESPESAS'!$A$3:$N$962,12,FALSE)),"")</f>
        <v/>
      </c>
      <c r="L2146" s="223" t="str">
        <f>IFERROR(IF(VLOOKUP($O2146,'APOIO-DESPESAS'!$A$3:$N$962,13,FALSE)="","",VLOOKUP($O2146,'APOIO-DESPESAS'!$A$3:$N$962,13,FALSE)),"")</f>
        <v/>
      </c>
      <c r="M2146" s="223" t="str">
        <f>IFERROR(IF(VLOOKUP($O2146,'APOIO-DESPESAS'!$A$3:$N$962,14,FALSE)="","",VLOOKUP($O2146,'APOIO-DESPESAS'!$A$3:$N$962,14,FALSE)),"")</f>
        <v/>
      </c>
      <c r="O2146" s="223">
        <f t="shared" si="33"/>
        <v>2144</v>
      </c>
    </row>
    <row r="2147" spans="1:15" x14ac:dyDescent="0.25">
      <c r="A2147" s="223" t="str">
        <f>IFERROR(IF(VLOOKUP($O2147,'APOIO-DESPESAS'!$A$3:$N$962,2,FALSE)="","",VLOOKUP($O2147,'APOIO-DESPESAS'!$A$3:$N$962,2,FALSE)),"")</f>
        <v/>
      </c>
      <c r="B2147" s="223" t="str">
        <f>IFERROR(IF(VLOOKUP($O2147,'APOIO-DESPESAS'!$A$3:$N$962,3,FALSE)="","",VLOOKUP($O2147,'APOIO-DESPESAS'!$A$3:$N$962,3,FALSE)),"")</f>
        <v/>
      </c>
      <c r="C2147" s="223" t="str">
        <f>IFERROR(IF(VLOOKUP($O2147,'APOIO-DESPESAS'!$A$3:$N$962,4,FALSE)="","",VLOOKUP($O2147,'APOIO-DESPESAS'!$A$3:$N$962,4,FALSE)),"")</f>
        <v/>
      </c>
      <c r="D2147" s="223" t="str">
        <f>IFERROR(IF(VLOOKUP($O2147,'APOIO-DESPESAS'!$A$3:$N$962,5,FALSE)="","",VLOOKUP($O2147,'APOIO-DESPESAS'!$A$3:$N$962,5,FALSE)),"")</f>
        <v/>
      </c>
      <c r="E2147" s="223" t="str">
        <f>IFERROR(IF(VLOOKUP($O2147,'APOIO-DESPESAS'!$A$3:$N$962,6,FALSE)="","",VLOOKUP($O2147,'APOIO-DESPESAS'!$A$3:$N$962,6,FALSE)),"")</f>
        <v/>
      </c>
      <c r="F2147" s="223" t="str">
        <f>IFERROR(IF(VLOOKUP($O2147,'APOIO-DESPESAS'!$A$3:$N$962,7,FALSE)="","",VLOOKUP($O2147,'APOIO-DESPESAS'!$A$3:$N$962,7,FALSE)),"")</f>
        <v/>
      </c>
      <c r="G2147" s="223" t="str">
        <f>IFERROR(IF(VLOOKUP($O2147,'APOIO-DESPESAS'!$A$3:$N$962,8,FALSE)="","",VLOOKUP($O2147,'APOIO-DESPESAS'!$A$3:$N$962,8,FALSE)),"")</f>
        <v/>
      </c>
      <c r="H2147" s="223" t="str">
        <f>IFERROR(IF(VLOOKUP($O2147,'APOIO-DESPESAS'!$A$3:$N$962,9,FALSE)="","",VLOOKUP($O2147,'APOIO-DESPESAS'!$A$3:$N$962,9,FALSE)),"")</f>
        <v/>
      </c>
      <c r="I2147" s="223" t="str">
        <f>IFERROR(IF(VLOOKUP($O2147,'APOIO-DESPESAS'!$A$3:$N$962,10,FALSE)="","",VLOOKUP($O2147,'APOIO-DESPESAS'!$A$3:$N$962,10,FALSE)),"")</f>
        <v/>
      </c>
      <c r="J2147" s="223" t="str">
        <f>IFERROR(IF(VLOOKUP($O2147,'APOIO-DESPESAS'!$A$3:$N$962,11,FALSE)="","",VLOOKUP($O2147,'APOIO-DESPESAS'!$A$3:$N$962,11,FALSE)),"")</f>
        <v/>
      </c>
      <c r="K2147" s="223" t="str">
        <f>IFERROR(IF(VLOOKUP($O2147,'APOIO-DESPESAS'!$A$3:$N$962,12,FALSE)="","",VLOOKUP($O2147,'APOIO-DESPESAS'!$A$3:$N$962,12,FALSE)),"")</f>
        <v/>
      </c>
      <c r="L2147" s="223" t="str">
        <f>IFERROR(IF(VLOOKUP($O2147,'APOIO-DESPESAS'!$A$3:$N$962,13,FALSE)="","",VLOOKUP($O2147,'APOIO-DESPESAS'!$A$3:$N$962,13,FALSE)),"")</f>
        <v/>
      </c>
      <c r="M2147" s="223" t="str">
        <f>IFERROR(IF(VLOOKUP($O2147,'APOIO-DESPESAS'!$A$3:$N$962,14,FALSE)="","",VLOOKUP($O2147,'APOIO-DESPESAS'!$A$3:$N$962,14,FALSE)),"")</f>
        <v/>
      </c>
      <c r="O2147" s="223">
        <f t="shared" si="33"/>
        <v>2145</v>
      </c>
    </row>
    <row r="2148" spans="1:15" x14ac:dyDescent="0.25">
      <c r="A2148" s="223" t="str">
        <f>IFERROR(IF(VLOOKUP($O2148,'APOIO-DESPESAS'!$A$3:$N$962,2,FALSE)="","",VLOOKUP($O2148,'APOIO-DESPESAS'!$A$3:$N$962,2,FALSE)),"")</f>
        <v/>
      </c>
      <c r="B2148" s="223" t="str">
        <f>IFERROR(IF(VLOOKUP($O2148,'APOIO-DESPESAS'!$A$3:$N$962,3,FALSE)="","",VLOOKUP($O2148,'APOIO-DESPESAS'!$A$3:$N$962,3,FALSE)),"")</f>
        <v/>
      </c>
      <c r="C2148" s="223" t="str">
        <f>IFERROR(IF(VLOOKUP($O2148,'APOIO-DESPESAS'!$A$3:$N$962,4,FALSE)="","",VLOOKUP($O2148,'APOIO-DESPESAS'!$A$3:$N$962,4,FALSE)),"")</f>
        <v/>
      </c>
      <c r="D2148" s="223" t="str">
        <f>IFERROR(IF(VLOOKUP($O2148,'APOIO-DESPESAS'!$A$3:$N$962,5,FALSE)="","",VLOOKUP($O2148,'APOIO-DESPESAS'!$A$3:$N$962,5,FALSE)),"")</f>
        <v/>
      </c>
      <c r="E2148" s="223" t="str">
        <f>IFERROR(IF(VLOOKUP($O2148,'APOIO-DESPESAS'!$A$3:$N$962,6,FALSE)="","",VLOOKUP($O2148,'APOIO-DESPESAS'!$A$3:$N$962,6,FALSE)),"")</f>
        <v/>
      </c>
      <c r="F2148" s="223" t="str">
        <f>IFERROR(IF(VLOOKUP($O2148,'APOIO-DESPESAS'!$A$3:$N$962,7,FALSE)="","",VLOOKUP($O2148,'APOIO-DESPESAS'!$A$3:$N$962,7,FALSE)),"")</f>
        <v/>
      </c>
      <c r="G2148" s="223" t="str">
        <f>IFERROR(IF(VLOOKUP($O2148,'APOIO-DESPESAS'!$A$3:$N$962,8,FALSE)="","",VLOOKUP($O2148,'APOIO-DESPESAS'!$A$3:$N$962,8,FALSE)),"")</f>
        <v/>
      </c>
      <c r="H2148" s="223" t="str">
        <f>IFERROR(IF(VLOOKUP($O2148,'APOIO-DESPESAS'!$A$3:$N$962,9,FALSE)="","",VLOOKUP($O2148,'APOIO-DESPESAS'!$A$3:$N$962,9,FALSE)),"")</f>
        <v/>
      </c>
      <c r="I2148" s="223" t="str">
        <f>IFERROR(IF(VLOOKUP($O2148,'APOIO-DESPESAS'!$A$3:$N$962,10,FALSE)="","",VLOOKUP($O2148,'APOIO-DESPESAS'!$A$3:$N$962,10,FALSE)),"")</f>
        <v/>
      </c>
      <c r="J2148" s="223" t="str">
        <f>IFERROR(IF(VLOOKUP($O2148,'APOIO-DESPESAS'!$A$3:$N$962,11,FALSE)="","",VLOOKUP($O2148,'APOIO-DESPESAS'!$A$3:$N$962,11,FALSE)),"")</f>
        <v/>
      </c>
      <c r="K2148" s="223" t="str">
        <f>IFERROR(IF(VLOOKUP($O2148,'APOIO-DESPESAS'!$A$3:$N$962,12,FALSE)="","",VLOOKUP($O2148,'APOIO-DESPESAS'!$A$3:$N$962,12,FALSE)),"")</f>
        <v/>
      </c>
      <c r="L2148" s="223" t="str">
        <f>IFERROR(IF(VLOOKUP($O2148,'APOIO-DESPESAS'!$A$3:$N$962,13,FALSE)="","",VLOOKUP($O2148,'APOIO-DESPESAS'!$A$3:$N$962,13,FALSE)),"")</f>
        <v/>
      </c>
      <c r="M2148" s="223" t="str">
        <f>IFERROR(IF(VLOOKUP($O2148,'APOIO-DESPESAS'!$A$3:$N$962,14,FALSE)="","",VLOOKUP($O2148,'APOIO-DESPESAS'!$A$3:$N$962,14,FALSE)),"")</f>
        <v/>
      </c>
      <c r="O2148" s="223">
        <f t="shared" si="33"/>
        <v>2146</v>
      </c>
    </row>
    <row r="2149" spans="1:15" x14ac:dyDescent="0.25">
      <c r="A2149" s="223" t="str">
        <f>IFERROR(IF(VLOOKUP($O2149,'APOIO-DESPESAS'!$A$3:$N$962,2,FALSE)="","",VLOOKUP($O2149,'APOIO-DESPESAS'!$A$3:$N$962,2,FALSE)),"")</f>
        <v/>
      </c>
      <c r="B2149" s="223" t="str">
        <f>IFERROR(IF(VLOOKUP($O2149,'APOIO-DESPESAS'!$A$3:$N$962,3,FALSE)="","",VLOOKUP($O2149,'APOIO-DESPESAS'!$A$3:$N$962,3,FALSE)),"")</f>
        <v/>
      </c>
      <c r="C2149" s="223" t="str">
        <f>IFERROR(IF(VLOOKUP($O2149,'APOIO-DESPESAS'!$A$3:$N$962,4,FALSE)="","",VLOOKUP($O2149,'APOIO-DESPESAS'!$A$3:$N$962,4,FALSE)),"")</f>
        <v/>
      </c>
      <c r="D2149" s="223" t="str">
        <f>IFERROR(IF(VLOOKUP($O2149,'APOIO-DESPESAS'!$A$3:$N$962,5,FALSE)="","",VLOOKUP($O2149,'APOIO-DESPESAS'!$A$3:$N$962,5,FALSE)),"")</f>
        <v/>
      </c>
      <c r="E2149" s="223" t="str">
        <f>IFERROR(IF(VLOOKUP($O2149,'APOIO-DESPESAS'!$A$3:$N$962,6,FALSE)="","",VLOOKUP($O2149,'APOIO-DESPESAS'!$A$3:$N$962,6,FALSE)),"")</f>
        <v/>
      </c>
      <c r="F2149" s="223" t="str">
        <f>IFERROR(IF(VLOOKUP($O2149,'APOIO-DESPESAS'!$A$3:$N$962,7,FALSE)="","",VLOOKUP($O2149,'APOIO-DESPESAS'!$A$3:$N$962,7,FALSE)),"")</f>
        <v/>
      </c>
      <c r="G2149" s="223" t="str">
        <f>IFERROR(IF(VLOOKUP($O2149,'APOIO-DESPESAS'!$A$3:$N$962,8,FALSE)="","",VLOOKUP($O2149,'APOIO-DESPESAS'!$A$3:$N$962,8,FALSE)),"")</f>
        <v/>
      </c>
      <c r="H2149" s="223" t="str">
        <f>IFERROR(IF(VLOOKUP($O2149,'APOIO-DESPESAS'!$A$3:$N$962,9,FALSE)="","",VLOOKUP($O2149,'APOIO-DESPESAS'!$A$3:$N$962,9,FALSE)),"")</f>
        <v/>
      </c>
      <c r="I2149" s="223" t="str">
        <f>IFERROR(IF(VLOOKUP($O2149,'APOIO-DESPESAS'!$A$3:$N$962,10,FALSE)="","",VLOOKUP($O2149,'APOIO-DESPESAS'!$A$3:$N$962,10,FALSE)),"")</f>
        <v/>
      </c>
      <c r="J2149" s="223" t="str">
        <f>IFERROR(IF(VLOOKUP($O2149,'APOIO-DESPESAS'!$A$3:$N$962,11,FALSE)="","",VLOOKUP($O2149,'APOIO-DESPESAS'!$A$3:$N$962,11,FALSE)),"")</f>
        <v/>
      </c>
      <c r="K2149" s="223" t="str">
        <f>IFERROR(IF(VLOOKUP($O2149,'APOIO-DESPESAS'!$A$3:$N$962,12,FALSE)="","",VLOOKUP($O2149,'APOIO-DESPESAS'!$A$3:$N$962,12,FALSE)),"")</f>
        <v/>
      </c>
      <c r="L2149" s="223" t="str">
        <f>IFERROR(IF(VLOOKUP($O2149,'APOIO-DESPESAS'!$A$3:$N$962,13,FALSE)="","",VLOOKUP($O2149,'APOIO-DESPESAS'!$A$3:$N$962,13,FALSE)),"")</f>
        <v/>
      </c>
      <c r="M2149" s="223" t="str">
        <f>IFERROR(IF(VLOOKUP($O2149,'APOIO-DESPESAS'!$A$3:$N$962,14,FALSE)="","",VLOOKUP($O2149,'APOIO-DESPESAS'!$A$3:$N$962,14,FALSE)),"")</f>
        <v/>
      </c>
      <c r="O2149" s="223">
        <f t="shared" si="33"/>
        <v>2147</v>
      </c>
    </row>
    <row r="2150" spans="1:15" x14ac:dyDescent="0.25">
      <c r="A2150" s="223" t="str">
        <f>IFERROR(IF(VLOOKUP($O2150,'APOIO-DESPESAS'!$A$3:$N$962,2,FALSE)="","",VLOOKUP($O2150,'APOIO-DESPESAS'!$A$3:$N$962,2,FALSE)),"")</f>
        <v/>
      </c>
      <c r="B2150" s="223" t="str">
        <f>IFERROR(IF(VLOOKUP($O2150,'APOIO-DESPESAS'!$A$3:$N$962,3,FALSE)="","",VLOOKUP($O2150,'APOIO-DESPESAS'!$A$3:$N$962,3,FALSE)),"")</f>
        <v/>
      </c>
      <c r="C2150" s="223" t="str">
        <f>IFERROR(IF(VLOOKUP($O2150,'APOIO-DESPESAS'!$A$3:$N$962,4,FALSE)="","",VLOOKUP($O2150,'APOIO-DESPESAS'!$A$3:$N$962,4,FALSE)),"")</f>
        <v/>
      </c>
      <c r="D2150" s="223" t="str">
        <f>IFERROR(IF(VLOOKUP($O2150,'APOIO-DESPESAS'!$A$3:$N$962,5,FALSE)="","",VLOOKUP($O2150,'APOIO-DESPESAS'!$A$3:$N$962,5,FALSE)),"")</f>
        <v/>
      </c>
      <c r="E2150" s="223" t="str">
        <f>IFERROR(IF(VLOOKUP($O2150,'APOIO-DESPESAS'!$A$3:$N$962,6,FALSE)="","",VLOOKUP($O2150,'APOIO-DESPESAS'!$A$3:$N$962,6,FALSE)),"")</f>
        <v/>
      </c>
      <c r="F2150" s="223" t="str">
        <f>IFERROR(IF(VLOOKUP($O2150,'APOIO-DESPESAS'!$A$3:$N$962,7,FALSE)="","",VLOOKUP($O2150,'APOIO-DESPESAS'!$A$3:$N$962,7,FALSE)),"")</f>
        <v/>
      </c>
      <c r="G2150" s="223" t="str">
        <f>IFERROR(IF(VLOOKUP($O2150,'APOIO-DESPESAS'!$A$3:$N$962,8,FALSE)="","",VLOOKUP($O2150,'APOIO-DESPESAS'!$A$3:$N$962,8,FALSE)),"")</f>
        <v/>
      </c>
      <c r="H2150" s="223" t="str">
        <f>IFERROR(IF(VLOOKUP($O2150,'APOIO-DESPESAS'!$A$3:$N$962,9,FALSE)="","",VLOOKUP($O2150,'APOIO-DESPESAS'!$A$3:$N$962,9,FALSE)),"")</f>
        <v/>
      </c>
      <c r="I2150" s="223" t="str">
        <f>IFERROR(IF(VLOOKUP($O2150,'APOIO-DESPESAS'!$A$3:$N$962,10,FALSE)="","",VLOOKUP($O2150,'APOIO-DESPESAS'!$A$3:$N$962,10,FALSE)),"")</f>
        <v/>
      </c>
      <c r="J2150" s="223" t="str">
        <f>IFERROR(IF(VLOOKUP($O2150,'APOIO-DESPESAS'!$A$3:$N$962,11,FALSE)="","",VLOOKUP($O2150,'APOIO-DESPESAS'!$A$3:$N$962,11,FALSE)),"")</f>
        <v/>
      </c>
      <c r="K2150" s="223" t="str">
        <f>IFERROR(IF(VLOOKUP($O2150,'APOIO-DESPESAS'!$A$3:$N$962,12,FALSE)="","",VLOOKUP($O2150,'APOIO-DESPESAS'!$A$3:$N$962,12,FALSE)),"")</f>
        <v/>
      </c>
      <c r="L2150" s="223" t="str">
        <f>IFERROR(IF(VLOOKUP($O2150,'APOIO-DESPESAS'!$A$3:$N$962,13,FALSE)="","",VLOOKUP($O2150,'APOIO-DESPESAS'!$A$3:$N$962,13,FALSE)),"")</f>
        <v/>
      </c>
      <c r="M2150" s="223" t="str">
        <f>IFERROR(IF(VLOOKUP($O2150,'APOIO-DESPESAS'!$A$3:$N$962,14,FALSE)="","",VLOOKUP($O2150,'APOIO-DESPESAS'!$A$3:$N$962,14,FALSE)),"")</f>
        <v/>
      </c>
      <c r="O2150" s="223">
        <f t="shared" si="33"/>
        <v>2148</v>
      </c>
    </row>
    <row r="2151" spans="1:15" x14ac:dyDescent="0.25">
      <c r="A2151" s="223" t="str">
        <f>IFERROR(IF(VLOOKUP($O2151,'APOIO-DESPESAS'!$A$3:$N$962,2,FALSE)="","",VLOOKUP($O2151,'APOIO-DESPESAS'!$A$3:$N$962,2,FALSE)),"")</f>
        <v/>
      </c>
      <c r="B2151" s="223" t="str">
        <f>IFERROR(IF(VLOOKUP($O2151,'APOIO-DESPESAS'!$A$3:$N$962,3,FALSE)="","",VLOOKUP($O2151,'APOIO-DESPESAS'!$A$3:$N$962,3,FALSE)),"")</f>
        <v/>
      </c>
      <c r="C2151" s="223" t="str">
        <f>IFERROR(IF(VLOOKUP($O2151,'APOIO-DESPESAS'!$A$3:$N$962,4,FALSE)="","",VLOOKUP($O2151,'APOIO-DESPESAS'!$A$3:$N$962,4,FALSE)),"")</f>
        <v/>
      </c>
      <c r="D2151" s="223" t="str">
        <f>IFERROR(IF(VLOOKUP($O2151,'APOIO-DESPESAS'!$A$3:$N$962,5,FALSE)="","",VLOOKUP($O2151,'APOIO-DESPESAS'!$A$3:$N$962,5,FALSE)),"")</f>
        <v/>
      </c>
      <c r="E2151" s="223" t="str">
        <f>IFERROR(IF(VLOOKUP($O2151,'APOIO-DESPESAS'!$A$3:$N$962,6,FALSE)="","",VLOOKUP($O2151,'APOIO-DESPESAS'!$A$3:$N$962,6,FALSE)),"")</f>
        <v/>
      </c>
      <c r="F2151" s="223" t="str">
        <f>IFERROR(IF(VLOOKUP($O2151,'APOIO-DESPESAS'!$A$3:$N$962,7,FALSE)="","",VLOOKUP($O2151,'APOIO-DESPESAS'!$A$3:$N$962,7,FALSE)),"")</f>
        <v/>
      </c>
      <c r="G2151" s="223" t="str">
        <f>IFERROR(IF(VLOOKUP($O2151,'APOIO-DESPESAS'!$A$3:$N$962,8,FALSE)="","",VLOOKUP($O2151,'APOIO-DESPESAS'!$A$3:$N$962,8,FALSE)),"")</f>
        <v/>
      </c>
      <c r="H2151" s="223" t="str">
        <f>IFERROR(IF(VLOOKUP($O2151,'APOIO-DESPESAS'!$A$3:$N$962,9,FALSE)="","",VLOOKUP($O2151,'APOIO-DESPESAS'!$A$3:$N$962,9,FALSE)),"")</f>
        <v/>
      </c>
      <c r="I2151" s="223" t="str">
        <f>IFERROR(IF(VLOOKUP($O2151,'APOIO-DESPESAS'!$A$3:$N$962,10,FALSE)="","",VLOOKUP($O2151,'APOIO-DESPESAS'!$A$3:$N$962,10,FALSE)),"")</f>
        <v/>
      </c>
      <c r="J2151" s="223" t="str">
        <f>IFERROR(IF(VLOOKUP($O2151,'APOIO-DESPESAS'!$A$3:$N$962,11,FALSE)="","",VLOOKUP($O2151,'APOIO-DESPESAS'!$A$3:$N$962,11,FALSE)),"")</f>
        <v/>
      </c>
      <c r="K2151" s="223" t="str">
        <f>IFERROR(IF(VLOOKUP($O2151,'APOIO-DESPESAS'!$A$3:$N$962,12,FALSE)="","",VLOOKUP($O2151,'APOIO-DESPESAS'!$A$3:$N$962,12,FALSE)),"")</f>
        <v/>
      </c>
      <c r="L2151" s="223" t="str">
        <f>IFERROR(IF(VLOOKUP($O2151,'APOIO-DESPESAS'!$A$3:$N$962,13,FALSE)="","",VLOOKUP($O2151,'APOIO-DESPESAS'!$A$3:$N$962,13,FALSE)),"")</f>
        <v/>
      </c>
      <c r="M2151" s="223" t="str">
        <f>IFERROR(IF(VLOOKUP($O2151,'APOIO-DESPESAS'!$A$3:$N$962,14,FALSE)="","",VLOOKUP($O2151,'APOIO-DESPESAS'!$A$3:$N$962,14,FALSE)),"")</f>
        <v/>
      </c>
      <c r="O2151" s="223">
        <f t="shared" si="33"/>
        <v>2149</v>
      </c>
    </row>
    <row r="2152" spans="1:15" x14ac:dyDescent="0.25">
      <c r="A2152" s="223" t="str">
        <f>IFERROR(IF(VLOOKUP($O2152,'APOIO-DESPESAS'!$A$3:$N$962,2,FALSE)="","",VLOOKUP($O2152,'APOIO-DESPESAS'!$A$3:$N$962,2,FALSE)),"")</f>
        <v/>
      </c>
      <c r="B2152" s="223" t="str">
        <f>IFERROR(IF(VLOOKUP($O2152,'APOIO-DESPESAS'!$A$3:$N$962,3,FALSE)="","",VLOOKUP($O2152,'APOIO-DESPESAS'!$A$3:$N$962,3,FALSE)),"")</f>
        <v/>
      </c>
      <c r="C2152" s="223" t="str">
        <f>IFERROR(IF(VLOOKUP($O2152,'APOIO-DESPESAS'!$A$3:$N$962,4,FALSE)="","",VLOOKUP($O2152,'APOIO-DESPESAS'!$A$3:$N$962,4,FALSE)),"")</f>
        <v/>
      </c>
      <c r="D2152" s="223" t="str">
        <f>IFERROR(IF(VLOOKUP($O2152,'APOIO-DESPESAS'!$A$3:$N$962,5,FALSE)="","",VLOOKUP($O2152,'APOIO-DESPESAS'!$A$3:$N$962,5,FALSE)),"")</f>
        <v/>
      </c>
      <c r="E2152" s="223" t="str">
        <f>IFERROR(IF(VLOOKUP($O2152,'APOIO-DESPESAS'!$A$3:$N$962,6,FALSE)="","",VLOOKUP($O2152,'APOIO-DESPESAS'!$A$3:$N$962,6,FALSE)),"")</f>
        <v/>
      </c>
      <c r="F2152" s="223" t="str">
        <f>IFERROR(IF(VLOOKUP($O2152,'APOIO-DESPESAS'!$A$3:$N$962,7,FALSE)="","",VLOOKUP($O2152,'APOIO-DESPESAS'!$A$3:$N$962,7,FALSE)),"")</f>
        <v/>
      </c>
      <c r="G2152" s="223" t="str">
        <f>IFERROR(IF(VLOOKUP($O2152,'APOIO-DESPESAS'!$A$3:$N$962,8,FALSE)="","",VLOOKUP($O2152,'APOIO-DESPESAS'!$A$3:$N$962,8,FALSE)),"")</f>
        <v/>
      </c>
      <c r="H2152" s="223" t="str">
        <f>IFERROR(IF(VLOOKUP($O2152,'APOIO-DESPESAS'!$A$3:$N$962,9,FALSE)="","",VLOOKUP($O2152,'APOIO-DESPESAS'!$A$3:$N$962,9,FALSE)),"")</f>
        <v/>
      </c>
      <c r="I2152" s="223" t="str">
        <f>IFERROR(IF(VLOOKUP($O2152,'APOIO-DESPESAS'!$A$3:$N$962,10,FALSE)="","",VLOOKUP($O2152,'APOIO-DESPESAS'!$A$3:$N$962,10,FALSE)),"")</f>
        <v/>
      </c>
      <c r="J2152" s="223" t="str">
        <f>IFERROR(IF(VLOOKUP($O2152,'APOIO-DESPESAS'!$A$3:$N$962,11,FALSE)="","",VLOOKUP($O2152,'APOIO-DESPESAS'!$A$3:$N$962,11,FALSE)),"")</f>
        <v/>
      </c>
      <c r="K2152" s="223" t="str">
        <f>IFERROR(IF(VLOOKUP($O2152,'APOIO-DESPESAS'!$A$3:$N$962,12,FALSE)="","",VLOOKUP($O2152,'APOIO-DESPESAS'!$A$3:$N$962,12,FALSE)),"")</f>
        <v/>
      </c>
      <c r="L2152" s="223" t="str">
        <f>IFERROR(IF(VLOOKUP($O2152,'APOIO-DESPESAS'!$A$3:$N$962,13,FALSE)="","",VLOOKUP($O2152,'APOIO-DESPESAS'!$A$3:$N$962,13,FALSE)),"")</f>
        <v/>
      </c>
      <c r="M2152" s="223" t="str">
        <f>IFERROR(IF(VLOOKUP($O2152,'APOIO-DESPESAS'!$A$3:$N$962,14,FALSE)="","",VLOOKUP($O2152,'APOIO-DESPESAS'!$A$3:$N$962,14,FALSE)),"")</f>
        <v/>
      </c>
      <c r="O2152" s="223">
        <f t="shared" si="33"/>
        <v>2150</v>
      </c>
    </row>
    <row r="2153" spans="1:15" x14ac:dyDescent="0.25">
      <c r="A2153" s="223" t="str">
        <f>IFERROR(IF(VLOOKUP($O2153,'APOIO-DESPESAS'!$A$3:$N$962,2,FALSE)="","",VLOOKUP($O2153,'APOIO-DESPESAS'!$A$3:$N$962,2,FALSE)),"")</f>
        <v/>
      </c>
      <c r="B2153" s="223" t="str">
        <f>IFERROR(IF(VLOOKUP($O2153,'APOIO-DESPESAS'!$A$3:$N$962,3,FALSE)="","",VLOOKUP($O2153,'APOIO-DESPESAS'!$A$3:$N$962,3,FALSE)),"")</f>
        <v/>
      </c>
      <c r="C2153" s="223" t="str">
        <f>IFERROR(IF(VLOOKUP($O2153,'APOIO-DESPESAS'!$A$3:$N$962,4,FALSE)="","",VLOOKUP($O2153,'APOIO-DESPESAS'!$A$3:$N$962,4,FALSE)),"")</f>
        <v/>
      </c>
      <c r="D2153" s="223" t="str">
        <f>IFERROR(IF(VLOOKUP($O2153,'APOIO-DESPESAS'!$A$3:$N$962,5,FALSE)="","",VLOOKUP($O2153,'APOIO-DESPESAS'!$A$3:$N$962,5,FALSE)),"")</f>
        <v/>
      </c>
      <c r="E2153" s="223" t="str">
        <f>IFERROR(IF(VLOOKUP($O2153,'APOIO-DESPESAS'!$A$3:$N$962,6,FALSE)="","",VLOOKUP($O2153,'APOIO-DESPESAS'!$A$3:$N$962,6,FALSE)),"")</f>
        <v/>
      </c>
      <c r="F2153" s="223" t="str">
        <f>IFERROR(IF(VLOOKUP($O2153,'APOIO-DESPESAS'!$A$3:$N$962,7,FALSE)="","",VLOOKUP($O2153,'APOIO-DESPESAS'!$A$3:$N$962,7,FALSE)),"")</f>
        <v/>
      </c>
      <c r="G2153" s="223" t="str">
        <f>IFERROR(IF(VLOOKUP($O2153,'APOIO-DESPESAS'!$A$3:$N$962,8,FALSE)="","",VLOOKUP($O2153,'APOIO-DESPESAS'!$A$3:$N$962,8,FALSE)),"")</f>
        <v/>
      </c>
      <c r="H2153" s="223" t="str">
        <f>IFERROR(IF(VLOOKUP($O2153,'APOIO-DESPESAS'!$A$3:$N$962,9,FALSE)="","",VLOOKUP($O2153,'APOIO-DESPESAS'!$A$3:$N$962,9,FALSE)),"")</f>
        <v/>
      </c>
      <c r="I2153" s="223" t="str">
        <f>IFERROR(IF(VLOOKUP($O2153,'APOIO-DESPESAS'!$A$3:$N$962,10,FALSE)="","",VLOOKUP($O2153,'APOIO-DESPESAS'!$A$3:$N$962,10,FALSE)),"")</f>
        <v/>
      </c>
      <c r="J2153" s="223" t="str">
        <f>IFERROR(IF(VLOOKUP($O2153,'APOIO-DESPESAS'!$A$3:$N$962,11,FALSE)="","",VLOOKUP($O2153,'APOIO-DESPESAS'!$A$3:$N$962,11,FALSE)),"")</f>
        <v/>
      </c>
      <c r="K2153" s="223" t="str">
        <f>IFERROR(IF(VLOOKUP($O2153,'APOIO-DESPESAS'!$A$3:$N$962,12,FALSE)="","",VLOOKUP($O2153,'APOIO-DESPESAS'!$A$3:$N$962,12,FALSE)),"")</f>
        <v/>
      </c>
      <c r="L2153" s="223" t="str">
        <f>IFERROR(IF(VLOOKUP($O2153,'APOIO-DESPESAS'!$A$3:$N$962,13,FALSE)="","",VLOOKUP($O2153,'APOIO-DESPESAS'!$A$3:$N$962,13,FALSE)),"")</f>
        <v/>
      </c>
      <c r="M2153" s="223" t="str">
        <f>IFERROR(IF(VLOOKUP($O2153,'APOIO-DESPESAS'!$A$3:$N$962,14,FALSE)="","",VLOOKUP($O2153,'APOIO-DESPESAS'!$A$3:$N$962,14,FALSE)),"")</f>
        <v/>
      </c>
      <c r="O2153" s="223">
        <f t="shared" si="33"/>
        <v>2151</v>
      </c>
    </row>
    <row r="2154" spans="1:15" x14ac:dyDescent="0.25">
      <c r="A2154" s="223" t="str">
        <f>IFERROR(IF(VLOOKUP($O2154,'APOIO-DESPESAS'!$A$3:$N$962,2,FALSE)="","",VLOOKUP($O2154,'APOIO-DESPESAS'!$A$3:$N$962,2,FALSE)),"")</f>
        <v/>
      </c>
      <c r="B2154" s="223" t="str">
        <f>IFERROR(IF(VLOOKUP($O2154,'APOIO-DESPESAS'!$A$3:$N$962,3,FALSE)="","",VLOOKUP($O2154,'APOIO-DESPESAS'!$A$3:$N$962,3,FALSE)),"")</f>
        <v/>
      </c>
      <c r="C2154" s="223" t="str">
        <f>IFERROR(IF(VLOOKUP($O2154,'APOIO-DESPESAS'!$A$3:$N$962,4,FALSE)="","",VLOOKUP($O2154,'APOIO-DESPESAS'!$A$3:$N$962,4,FALSE)),"")</f>
        <v/>
      </c>
      <c r="D2154" s="223" t="str">
        <f>IFERROR(IF(VLOOKUP($O2154,'APOIO-DESPESAS'!$A$3:$N$962,5,FALSE)="","",VLOOKUP($O2154,'APOIO-DESPESAS'!$A$3:$N$962,5,FALSE)),"")</f>
        <v/>
      </c>
      <c r="E2154" s="223" t="str">
        <f>IFERROR(IF(VLOOKUP($O2154,'APOIO-DESPESAS'!$A$3:$N$962,6,FALSE)="","",VLOOKUP($O2154,'APOIO-DESPESAS'!$A$3:$N$962,6,FALSE)),"")</f>
        <v/>
      </c>
      <c r="F2154" s="223" t="str">
        <f>IFERROR(IF(VLOOKUP($O2154,'APOIO-DESPESAS'!$A$3:$N$962,7,FALSE)="","",VLOOKUP($O2154,'APOIO-DESPESAS'!$A$3:$N$962,7,FALSE)),"")</f>
        <v/>
      </c>
      <c r="G2154" s="223" t="str">
        <f>IFERROR(IF(VLOOKUP($O2154,'APOIO-DESPESAS'!$A$3:$N$962,8,FALSE)="","",VLOOKUP($O2154,'APOIO-DESPESAS'!$A$3:$N$962,8,FALSE)),"")</f>
        <v/>
      </c>
      <c r="H2154" s="223" t="str">
        <f>IFERROR(IF(VLOOKUP($O2154,'APOIO-DESPESAS'!$A$3:$N$962,9,FALSE)="","",VLOOKUP($O2154,'APOIO-DESPESAS'!$A$3:$N$962,9,FALSE)),"")</f>
        <v/>
      </c>
      <c r="I2154" s="223" t="str">
        <f>IFERROR(IF(VLOOKUP($O2154,'APOIO-DESPESAS'!$A$3:$N$962,10,FALSE)="","",VLOOKUP($O2154,'APOIO-DESPESAS'!$A$3:$N$962,10,FALSE)),"")</f>
        <v/>
      </c>
      <c r="J2154" s="223" t="str">
        <f>IFERROR(IF(VLOOKUP($O2154,'APOIO-DESPESAS'!$A$3:$N$962,11,FALSE)="","",VLOOKUP($O2154,'APOIO-DESPESAS'!$A$3:$N$962,11,FALSE)),"")</f>
        <v/>
      </c>
      <c r="K2154" s="223" t="str">
        <f>IFERROR(IF(VLOOKUP($O2154,'APOIO-DESPESAS'!$A$3:$N$962,12,FALSE)="","",VLOOKUP($O2154,'APOIO-DESPESAS'!$A$3:$N$962,12,FALSE)),"")</f>
        <v/>
      </c>
      <c r="L2154" s="223" t="str">
        <f>IFERROR(IF(VLOOKUP($O2154,'APOIO-DESPESAS'!$A$3:$N$962,13,FALSE)="","",VLOOKUP($O2154,'APOIO-DESPESAS'!$A$3:$N$962,13,FALSE)),"")</f>
        <v/>
      </c>
      <c r="M2154" s="223" t="str">
        <f>IFERROR(IF(VLOOKUP($O2154,'APOIO-DESPESAS'!$A$3:$N$962,14,FALSE)="","",VLOOKUP($O2154,'APOIO-DESPESAS'!$A$3:$N$962,14,FALSE)),"")</f>
        <v/>
      </c>
      <c r="O2154" s="223">
        <f t="shared" si="33"/>
        <v>2152</v>
      </c>
    </row>
    <row r="2155" spans="1:15" x14ac:dyDescent="0.25">
      <c r="A2155" s="223" t="str">
        <f>IFERROR(IF(VLOOKUP($O2155,'APOIO-DESPESAS'!$A$3:$N$962,2,FALSE)="","",VLOOKUP($O2155,'APOIO-DESPESAS'!$A$3:$N$962,2,FALSE)),"")</f>
        <v/>
      </c>
      <c r="B2155" s="223" t="str">
        <f>IFERROR(IF(VLOOKUP($O2155,'APOIO-DESPESAS'!$A$3:$N$962,3,FALSE)="","",VLOOKUP($O2155,'APOIO-DESPESAS'!$A$3:$N$962,3,FALSE)),"")</f>
        <v/>
      </c>
      <c r="C2155" s="223" t="str">
        <f>IFERROR(IF(VLOOKUP($O2155,'APOIO-DESPESAS'!$A$3:$N$962,4,FALSE)="","",VLOOKUP($O2155,'APOIO-DESPESAS'!$A$3:$N$962,4,FALSE)),"")</f>
        <v/>
      </c>
      <c r="D2155" s="223" t="str">
        <f>IFERROR(IF(VLOOKUP($O2155,'APOIO-DESPESAS'!$A$3:$N$962,5,FALSE)="","",VLOOKUP($O2155,'APOIO-DESPESAS'!$A$3:$N$962,5,FALSE)),"")</f>
        <v/>
      </c>
      <c r="E2155" s="223" t="str">
        <f>IFERROR(IF(VLOOKUP($O2155,'APOIO-DESPESAS'!$A$3:$N$962,6,FALSE)="","",VLOOKUP($O2155,'APOIO-DESPESAS'!$A$3:$N$962,6,FALSE)),"")</f>
        <v/>
      </c>
      <c r="F2155" s="223" t="str">
        <f>IFERROR(IF(VLOOKUP($O2155,'APOIO-DESPESAS'!$A$3:$N$962,7,FALSE)="","",VLOOKUP($O2155,'APOIO-DESPESAS'!$A$3:$N$962,7,FALSE)),"")</f>
        <v/>
      </c>
      <c r="G2155" s="223" t="str">
        <f>IFERROR(IF(VLOOKUP($O2155,'APOIO-DESPESAS'!$A$3:$N$962,8,FALSE)="","",VLOOKUP($O2155,'APOIO-DESPESAS'!$A$3:$N$962,8,FALSE)),"")</f>
        <v/>
      </c>
      <c r="H2155" s="223" t="str">
        <f>IFERROR(IF(VLOOKUP($O2155,'APOIO-DESPESAS'!$A$3:$N$962,9,FALSE)="","",VLOOKUP($O2155,'APOIO-DESPESAS'!$A$3:$N$962,9,FALSE)),"")</f>
        <v/>
      </c>
      <c r="I2155" s="223" t="str">
        <f>IFERROR(IF(VLOOKUP($O2155,'APOIO-DESPESAS'!$A$3:$N$962,10,FALSE)="","",VLOOKUP($O2155,'APOIO-DESPESAS'!$A$3:$N$962,10,FALSE)),"")</f>
        <v/>
      </c>
      <c r="J2155" s="223" t="str">
        <f>IFERROR(IF(VLOOKUP($O2155,'APOIO-DESPESAS'!$A$3:$N$962,11,FALSE)="","",VLOOKUP($O2155,'APOIO-DESPESAS'!$A$3:$N$962,11,FALSE)),"")</f>
        <v/>
      </c>
      <c r="K2155" s="223" t="str">
        <f>IFERROR(IF(VLOOKUP($O2155,'APOIO-DESPESAS'!$A$3:$N$962,12,FALSE)="","",VLOOKUP($O2155,'APOIO-DESPESAS'!$A$3:$N$962,12,FALSE)),"")</f>
        <v/>
      </c>
      <c r="L2155" s="223" t="str">
        <f>IFERROR(IF(VLOOKUP($O2155,'APOIO-DESPESAS'!$A$3:$N$962,13,FALSE)="","",VLOOKUP($O2155,'APOIO-DESPESAS'!$A$3:$N$962,13,FALSE)),"")</f>
        <v/>
      </c>
      <c r="M2155" s="223" t="str">
        <f>IFERROR(IF(VLOOKUP($O2155,'APOIO-DESPESAS'!$A$3:$N$962,14,FALSE)="","",VLOOKUP($O2155,'APOIO-DESPESAS'!$A$3:$N$962,14,FALSE)),"")</f>
        <v/>
      </c>
      <c r="O2155" s="223">
        <f t="shared" si="33"/>
        <v>2153</v>
      </c>
    </row>
    <row r="2156" spans="1:15" x14ac:dyDescent="0.25">
      <c r="A2156" s="223" t="str">
        <f>IFERROR(IF(VLOOKUP($O2156,'APOIO-DESPESAS'!$A$3:$N$962,2,FALSE)="","",VLOOKUP($O2156,'APOIO-DESPESAS'!$A$3:$N$962,2,FALSE)),"")</f>
        <v/>
      </c>
      <c r="B2156" s="223" t="str">
        <f>IFERROR(IF(VLOOKUP($O2156,'APOIO-DESPESAS'!$A$3:$N$962,3,FALSE)="","",VLOOKUP($O2156,'APOIO-DESPESAS'!$A$3:$N$962,3,FALSE)),"")</f>
        <v/>
      </c>
      <c r="C2156" s="223" t="str">
        <f>IFERROR(IF(VLOOKUP($O2156,'APOIO-DESPESAS'!$A$3:$N$962,4,FALSE)="","",VLOOKUP($O2156,'APOIO-DESPESAS'!$A$3:$N$962,4,FALSE)),"")</f>
        <v/>
      </c>
      <c r="D2156" s="223" t="str">
        <f>IFERROR(IF(VLOOKUP($O2156,'APOIO-DESPESAS'!$A$3:$N$962,5,FALSE)="","",VLOOKUP($O2156,'APOIO-DESPESAS'!$A$3:$N$962,5,FALSE)),"")</f>
        <v/>
      </c>
      <c r="E2156" s="223" t="str">
        <f>IFERROR(IF(VLOOKUP($O2156,'APOIO-DESPESAS'!$A$3:$N$962,6,FALSE)="","",VLOOKUP($O2156,'APOIO-DESPESAS'!$A$3:$N$962,6,FALSE)),"")</f>
        <v/>
      </c>
      <c r="F2156" s="223" t="str">
        <f>IFERROR(IF(VLOOKUP($O2156,'APOIO-DESPESAS'!$A$3:$N$962,7,FALSE)="","",VLOOKUP($O2156,'APOIO-DESPESAS'!$A$3:$N$962,7,FALSE)),"")</f>
        <v/>
      </c>
      <c r="G2156" s="223" t="str">
        <f>IFERROR(IF(VLOOKUP($O2156,'APOIO-DESPESAS'!$A$3:$N$962,8,FALSE)="","",VLOOKUP($O2156,'APOIO-DESPESAS'!$A$3:$N$962,8,FALSE)),"")</f>
        <v/>
      </c>
      <c r="H2156" s="223" t="str">
        <f>IFERROR(IF(VLOOKUP($O2156,'APOIO-DESPESAS'!$A$3:$N$962,9,FALSE)="","",VLOOKUP($O2156,'APOIO-DESPESAS'!$A$3:$N$962,9,FALSE)),"")</f>
        <v/>
      </c>
      <c r="I2156" s="223" t="str">
        <f>IFERROR(IF(VLOOKUP($O2156,'APOIO-DESPESAS'!$A$3:$N$962,10,FALSE)="","",VLOOKUP($O2156,'APOIO-DESPESAS'!$A$3:$N$962,10,FALSE)),"")</f>
        <v/>
      </c>
      <c r="J2156" s="223" t="str">
        <f>IFERROR(IF(VLOOKUP($O2156,'APOIO-DESPESAS'!$A$3:$N$962,11,FALSE)="","",VLOOKUP($O2156,'APOIO-DESPESAS'!$A$3:$N$962,11,FALSE)),"")</f>
        <v/>
      </c>
      <c r="K2156" s="223" t="str">
        <f>IFERROR(IF(VLOOKUP($O2156,'APOIO-DESPESAS'!$A$3:$N$962,12,FALSE)="","",VLOOKUP($O2156,'APOIO-DESPESAS'!$A$3:$N$962,12,FALSE)),"")</f>
        <v/>
      </c>
      <c r="L2156" s="223" t="str">
        <f>IFERROR(IF(VLOOKUP($O2156,'APOIO-DESPESAS'!$A$3:$N$962,13,FALSE)="","",VLOOKUP($O2156,'APOIO-DESPESAS'!$A$3:$N$962,13,FALSE)),"")</f>
        <v/>
      </c>
      <c r="M2156" s="223" t="str">
        <f>IFERROR(IF(VLOOKUP($O2156,'APOIO-DESPESAS'!$A$3:$N$962,14,FALSE)="","",VLOOKUP($O2156,'APOIO-DESPESAS'!$A$3:$N$962,14,FALSE)),"")</f>
        <v/>
      </c>
      <c r="O2156" s="223">
        <f t="shared" si="33"/>
        <v>2154</v>
      </c>
    </row>
    <row r="2157" spans="1:15" x14ac:dyDescent="0.25">
      <c r="A2157" s="223" t="str">
        <f>IFERROR(IF(VLOOKUP($O2157,'APOIO-DESPESAS'!$A$3:$N$962,2,FALSE)="","",VLOOKUP($O2157,'APOIO-DESPESAS'!$A$3:$N$962,2,FALSE)),"")</f>
        <v/>
      </c>
      <c r="B2157" s="223" t="str">
        <f>IFERROR(IF(VLOOKUP($O2157,'APOIO-DESPESAS'!$A$3:$N$962,3,FALSE)="","",VLOOKUP($O2157,'APOIO-DESPESAS'!$A$3:$N$962,3,FALSE)),"")</f>
        <v/>
      </c>
      <c r="C2157" s="223" t="str">
        <f>IFERROR(IF(VLOOKUP($O2157,'APOIO-DESPESAS'!$A$3:$N$962,4,FALSE)="","",VLOOKUP($O2157,'APOIO-DESPESAS'!$A$3:$N$962,4,FALSE)),"")</f>
        <v/>
      </c>
      <c r="D2157" s="223" t="str">
        <f>IFERROR(IF(VLOOKUP($O2157,'APOIO-DESPESAS'!$A$3:$N$962,5,FALSE)="","",VLOOKUP($O2157,'APOIO-DESPESAS'!$A$3:$N$962,5,FALSE)),"")</f>
        <v/>
      </c>
      <c r="E2157" s="223" t="str">
        <f>IFERROR(IF(VLOOKUP($O2157,'APOIO-DESPESAS'!$A$3:$N$962,6,FALSE)="","",VLOOKUP($O2157,'APOIO-DESPESAS'!$A$3:$N$962,6,FALSE)),"")</f>
        <v/>
      </c>
      <c r="F2157" s="223" t="str">
        <f>IFERROR(IF(VLOOKUP($O2157,'APOIO-DESPESAS'!$A$3:$N$962,7,FALSE)="","",VLOOKUP($O2157,'APOIO-DESPESAS'!$A$3:$N$962,7,FALSE)),"")</f>
        <v/>
      </c>
      <c r="G2157" s="223" t="str">
        <f>IFERROR(IF(VLOOKUP($O2157,'APOIO-DESPESAS'!$A$3:$N$962,8,FALSE)="","",VLOOKUP($O2157,'APOIO-DESPESAS'!$A$3:$N$962,8,FALSE)),"")</f>
        <v/>
      </c>
      <c r="H2157" s="223" t="str">
        <f>IFERROR(IF(VLOOKUP($O2157,'APOIO-DESPESAS'!$A$3:$N$962,9,FALSE)="","",VLOOKUP($O2157,'APOIO-DESPESAS'!$A$3:$N$962,9,FALSE)),"")</f>
        <v/>
      </c>
      <c r="I2157" s="223" t="str">
        <f>IFERROR(IF(VLOOKUP($O2157,'APOIO-DESPESAS'!$A$3:$N$962,10,FALSE)="","",VLOOKUP($O2157,'APOIO-DESPESAS'!$A$3:$N$962,10,FALSE)),"")</f>
        <v/>
      </c>
      <c r="J2157" s="223" t="str">
        <f>IFERROR(IF(VLOOKUP($O2157,'APOIO-DESPESAS'!$A$3:$N$962,11,FALSE)="","",VLOOKUP($O2157,'APOIO-DESPESAS'!$A$3:$N$962,11,FALSE)),"")</f>
        <v/>
      </c>
      <c r="K2157" s="223" t="str">
        <f>IFERROR(IF(VLOOKUP($O2157,'APOIO-DESPESAS'!$A$3:$N$962,12,FALSE)="","",VLOOKUP($O2157,'APOIO-DESPESAS'!$A$3:$N$962,12,FALSE)),"")</f>
        <v/>
      </c>
      <c r="L2157" s="223" t="str">
        <f>IFERROR(IF(VLOOKUP($O2157,'APOIO-DESPESAS'!$A$3:$N$962,13,FALSE)="","",VLOOKUP($O2157,'APOIO-DESPESAS'!$A$3:$N$962,13,FALSE)),"")</f>
        <v/>
      </c>
      <c r="M2157" s="223" t="str">
        <f>IFERROR(IF(VLOOKUP($O2157,'APOIO-DESPESAS'!$A$3:$N$962,14,FALSE)="","",VLOOKUP($O2157,'APOIO-DESPESAS'!$A$3:$N$962,14,FALSE)),"")</f>
        <v/>
      </c>
      <c r="O2157" s="223">
        <f t="shared" si="33"/>
        <v>2155</v>
      </c>
    </row>
    <row r="2158" spans="1:15" x14ac:dyDescent="0.25">
      <c r="A2158" s="223" t="str">
        <f>IFERROR(IF(VLOOKUP($O2158,'APOIO-DESPESAS'!$A$3:$N$962,2,FALSE)="","",VLOOKUP($O2158,'APOIO-DESPESAS'!$A$3:$N$962,2,FALSE)),"")</f>
        <v/>
      </c>
      <c r="B2158" s="223" t="str">
        <f>IFERROR(IF(VLOOKUP($O2158,'APOIO-DESPESAS'!$A$3:$N$962,3,FALSE)="","",VLOOKUP($O2158,'APOIO-DESPESAS'!$A$3:$N$962,3,FALSE)),"")</f>
        <v/>
      </c>
      <c r="C2158" s="223" t="str">
        <f>IFERROR(IF(VLOOKUP($O2158,'APOIO-DESPESAS'!$A$3:$N$962,4,FALSE)="","",VLOOKUP($O2158,'APOIO-DESPESAS'!$A$3:$N$962,4,FALSE)),"")</f>
        <v/>
      </c>
      <c r="D2158" s="223" t="str">
        <f>IFERROR(IF(VLOOKUP($O2158,'APOIO-DESPESAS'!$A$3:$N$962,5,FALSE)="","",VLOOKUP($O2158,'APOIO-DESPESAS'!$A$3:$N$962,5,FALSE)),"")</f>
        <v/>
      </c>
      <c r="E2158" s="223" t="str">
        <f>IFERROR(IF(VLOOKUP($O2158,'APOIO-DESPESAS'!$A$3:$N$962,6,FALSE)="","",VLOOKUP($O2158,'APOIO-DESPESAS'!$A$3:$N$962,6,FALSE)),"")</f>
        <v/>
      </c>
      <c r="F2158" s="223" t="str">
        <f>IFERROR(IF(VLOOKUP($O2158,'APOIO-DESPESAS'!$A$3:$N$962,7,FALSE)="","",VLOOKUP($O2158,'APOIO-DESPESAS'!$A$3:$N$962,7,FALSE)),"")</f>
        <v/>
      </c>
      <c r="G2158" s="223" t="str">
        <f>IFERROR(IF(VLOOKUP($O2158,'APOIO-DESPESAS'!$A$3:$N$962,8,FALSE)="","",VLOOKUP($O2158,'APOIO-DESPESAS'!$A$3:$N$962,8,FALSE)),"")</f>
        <v/>
      </c>
      <c r="H2158" s="223" t="str">
        <f>IFERROR(IF(VLOOKUP($O2158,'APOIO-DESPESAS'!$A$3:$N$962,9,FALSE)="","",VLOOKUP($O2158,'APOIO-DESPESAS'!$A$3:$N$962,9,FALSE)),"")</f>
        <v/>
      </c>
      <c r="I2158" s="223" t="str">
        <f>IFERROR(IF(VLOOKUP($O2158,'APOIO-DESPESAS'!$A$3:$N$962,10,FALSE)="","",VLOOKUP($O2158,'APOIO-DESPESAS'!$A$3:$N$962,10,FALSE)),"")</f>
        <v/>
      </c>
      <c r="J2158" s="223" t="str">
        <f>IFERROR(IF(VLOOKUP($O2158,'APOIO-DESPESAS'!$A$3:$N$962,11,FALSE)="","",VLOOKUP($O2158,'APOIO-DESPESAS'!$A$3:$N$962,11,FALSE)),"")</f>
        <v/>
      </c>
      <c r="K2158" s="223" t="str">
        <f>IFERROR(IF(VLOOKUP($O2158,'APOIO-DESPESAS'!$A$3:$N$962,12,FALSE)="","",VLOOKUP($O2158,'APOIO-DESPESAS'!$A$3:$N$962,12,FALSE)),"")</f>
        <v/>
      </c>
      <c r="L2158" s="223" t="str">
        <f>IFERROR(IF(VLOOKUP($O2158,'APOIO-DESPESAS'!$A$3:$N$962,13,FALSE)="","",VLOOKUP($O2158,'APOIO-DESPESAS'!$A$3:$N$962,13,FALSE)),"")</f>
        <v/>
      </c>
      <c r="M2158" s="223" t="str">
        <f>IFERROR(IF(VLOOKUP($O2158,'APOIO-DESPESAS'!$A$3:$N$962,14,FALSE)="","",VLOOKUP($O2158,'APOIO-DESPESAS'!$A$3:$N$962,14,FALSE)),"")</f>
        <v/>
      </c>
      <c r="O2158" s="223">
        <f t="shared" si="33"/>
        <v>2156</v>
      </c>
    </row>
    <row r="2159" spans="1:15" x14ac:dyDescent="0.25">
      <c r="A2159" s="223" t="str">
        <f>IFERROR(IF(VLOOKUP($O2159,'APOIO-DESPESAS'!$A$3:$N$962,2,FALSE)="","",VLOOKUP($O2159,'APOIO-DESPESAS'!$A$3:$N$962,2,FALSE)),"")</f>
        <v/>
      </c>
      <c r="B2159" s="223" t="str">
        <f>IFERROR(IF(VLOOKUP($O2159,'APOIO-DESPESAS'!$A$3:$N$962,3,FALSE)="","",VLOOKUP($O2159,'APOIO-DESPESAS'!$A$3:$N$962,3,FALSE)),"")</f>
        <v/>
      </c>
      <c r="C2159" s="223" t="str">
        <f>IFERROR(IF(VLOOKUP($O2159,'APOIO-DESPESAS'!$A$3:$N$962,4,FALSE)="","",VLOOKUP($O2159,'APOIO-DESPESAS'!$A$3:$N$962,4,FALSE)),"")</f>
        <v/>
      </c>
      <c r="D2159" s="223" t="str">
        <f>IFERROR(IF(VLOOKUP($O2159,'APOIO-DESPESAS'!$A$3:$N$962,5,FALSE)="","",VLOOKUP($O2159,'APOIO-DESPESAS'!$A$3:$N$962,5,FALSE)),"")</f>
        <v/>
      </c>
      <c r="E2159" s="223" t="str">
        <f>IFERROR(IF(VLOOKUP($O2159,'APOIO-DESPESAS'!$A$3:$N$962,6,FALSE)="","",VLOOKUP($O2159,'APOIO-DESPESAS'!$A$3:$N$962,6,FALSE)),"")</f>
        <v/>
      </c>
      <c r="F2159" s="223" t="str">
        <f>IFERROR(IF(VLOOKUP($O2159,'APOIO-DESPESAS'!$A$3:$N$962,7,FALSE)="","",VLOOKUP($O2159,'APOIO-DESPESAS'!$A$3:$N$962,7,FALSE)),"")</f>
        <v/>
      </c>
      <c r="G2159" s="223" t="str">
        <f>IFERROR(IF(VLOOKUP($O2159,'APOIO-DESPESAS'!$A$3:$N$962,8,FALSE)="","",VLOOKUP($O2159,'APOIO-DESPESAS'!$A$3:$N$962,8,FALSE)),"")</f>
        <v/>
      </c>
      <c r="H2159" s="223" t="str">
        <f>IFERROR(IF(VLOOKUP($O2159,'APOIO-DESPESAS'!$A$3:$N$962,9,FALSE)="","",VLOOKUP($O2159,'APOIO-DESPESAS'!$A$3:$N$962,9,FALSE)),"")</f>
        <v/>
      </c>
      <c r="I2159" s="223" t="str">
        <f>IFERROR(IF(VLOOKUP($O2159,'APOIO-DESPESAS'!$A$3:$N$962,10,FALSE)="","",VLOOKUP($O2159,'APOIO-DESPESAS'!$A$3:$N$962,10,FALSE)),"")</f>
        <v/>
      </c>
      <c r="J2159" s="223" t="str">
        <f>IFERROR(IF(VLOOKUP($O2159,'APOIO-DESPESAS'!$A$3:$N$962,11,FALSE)="","",VLOOKUP($O2159,'APOIO-DESPESAS'!$A$3:$N$962,11,FALSE)),"")</f>
        <v/>
      </c>
      <c r="K2159" s="223" t="str">
        <f>IFERROR(IF(VLOOKUP($O2159,'APOIO-DESPESAS'!$A$3:$N$962,12,FALSE)="","",VLOOKUP($O2159,'APOIO-DESPESAS'!$A$3:$N$962,12,FALSE)),"")</f>
        <v/>
      </c>
      <c r="L2159" s="223" t="str">
        <f>IFERROR(IF(VLOOKUP($O2159,'APOIO-DESPESAS'!$A$3:$N$962,13,FALSE)="","",VLOOKUP($O2159,'APOIO-DESPESAS'!$A$3:$N$962,13,FALSE)),"")</f>
        <v/>
      </c>
      <c r="M2159" s="223" t="str">
        <f>IFERROR(IF(VLOOKUP($O2159,'APOIO-DESPESAS'!$A$3:$N$962,14,FALSE)="","",VLOOKUP($O2159,'APOIO-DESPESAS'!$A$3:$N$962,14,FALSE)),"")</f>
        <v/>
      </c>
      <c r="O2159" s="223">
        <f t="shared" si="33"/>
        <v>2157</v>
      </c>
    </row>
    <row r="2160" spans="1:15" x14ac:dyDescent="0.25">
      <c r="A2160" s="223" t="str">
        <f>IFERROR(IF(VLOOKUP($O2160,'APOIO-DESPESAS'!$A$3:$N$962,2,FALSE)="","",VLOOKUP($O2160,'APOIO-DESPESAS'!$A$3:$N$962,2,FALSE)),"")</f>
        <v/>
      </c>
      <c r="B2160" s="223" t="str">
        <f>IFERROR(IF(VLOOKUP($O2160,'APOIO-DESPESAS'!$A$3:$N$962,3,FALSE)="","",VLOOKUP($O2160,'APOIO-DESPESAS'!$A$3:$N$962,3,FALSE)),"")</f>
        <v/>
      </c>
      <c r="C2160" s="223" t="str">
        <f>IFERROR(IF(VLOOKUP($O2160,'APOIO-DESPESAS'!$A$3:$N$962,4,FALSE)="","",VLOOKUP($O2160,'APOIO-DESPESAS'!$A$3:$N$962,4,FALSE)),"")</f>
        <v/>
      </c>
      <c r="D2160" s="223" t="str">
        <f>IFERROR(IF(VLOOKUP($O2160,'APOIO-DESPESAS'!$A$3:$N$962,5,FALSE)="","",VLOOKUP($O2160,'APOIO-DESPESAS'!$A$3:$N$962,5,FALSE)),"")</f>
        <v/>
      </c>
      <c r="E2160" s="223" t="str">
        <f>IFERROR(IF(VLOOKUP($O2160,'APOIO-DESPESAS'!$A$3:$N$962,6,FALSE)="","",VLOOKUP($O2160,'APOIO-DESPESAS'!$A$3:$N$962,6,FALSE)),"")</f>
        <v/>
      </c>
      <c r="F2160" s="223" t="str">
        <f>IFERROR(IF(VLOOKUP($O2160,'APOIO-DESPESAS'!$A$3:$N$962,7,FALSE)="","",VLOOKUP($O2160,'APOIO-DESPESAS'!$A$3:$N$962,7,FALSE)),"")</f>
        <v/>
      </c>
      <c r="G2160" s="223" t="str">
        <f>IFERROR(IF(VLOOKUP($O2160,'APOIO-DESPESAS'!$A$3:$N$962,8,FALSE)="","",VLOOKUP($O2160,'APOIO-DESPESAS'!$A$3:$N$962,8,FALSE)),"")</f>
        <v/>
      </c>
      <c r="H2160" s="223" t="str">
        <f>IFERROR(IF(VLOOKUP($O2160,'APOIO-DESPESAS'!$A$3:$N$962,9,FALSE)="","",VLOOKUP($O2160,'APOIO-DESPESAS'!$A$3:$N$962,9,FALSE)),"")</f>
        <v/>
      </c>
      <c r="I2160" s="223" t="str">
        <f>IFERROR(IF(VLOOKUP($O2160,'APOIO-DESPESAS'!$A$3:$N$962,10,FALSE)="","",VLOOKUP($O2160,'APOIO-DESPESAS'!$A$3:$N$962,10,FALSE)),"")</f>
        <v/>
      </c>
      <c r="J2160" s="223" t="str">
        <f>IFERROR(IF(VLOOKUP($O2160,'APOIO-DESPESAS'!$A$3:$N$962,11,FALSE)="","",VLOOKUP($O2160,'APOIO-DESPESAS'!$A$3:$N$962,11,FALSE)),"")</f>
        <v/>
      </c>
      <c r="K2160" s="223" t="str">
        <f>IFERROR(IF(VLOOKUP($O2160,'APOIO-DESPESAS'!$A$3:$N$962,12,FALSE)="","",VLOOKUP($O2160,'APOIO-DESPESAS'!$A$3:$N$962,12,FALSE)),"")</f>
        <v/>
      </c>
      <c r="L2160" s="223" t="str">
        <f>IFERROR(IF(VLOOKUP($O2160,'APOIO-DESPESAS'!$A$3:$N$962,13,FALSE)="","",VLOOKUP($O2160,'APOIO-DESPESAS'!$A$3:$N$962,13,FALSE)),"")</f>
        <v/>
      </c>
      <c r="M2160" s="223" t="str">
        <f>IFERROR(IF(VLOOKUP($O2160,'APOIO-DESPESAS'!$A$3:$N$962,14,FALSE)="","",VLOOKUP($O2160,'APOIO-DESPESAS'!$A$3:$N$962,14,FALSE)),"")</f>
        <v/>
      </c>
      <c r="O2160" s="223">
        <f t="shared" si="33"/>
        <v>2158</v>
      </c>
    </row>
    <row r="2161" spans="1:15" x14ac:dyDescent="0.25">
      <c r="A2161" s="223" t="str">
        <f>IFERROR(IF(VLOOKUP($O2161,'APOIO-DESPESAS'!$A$3:$N$962,2,FALSE)="","",VLOOKUP($O2161,'APOIO-DESPESAS'!$A$3:$N$962,2,FALSE)),"")</f>
        <v/>
      </c>
      <c r="B2161" s="223" t="str">
        <f>IFERROR(IF(VLOOKUP($O2161,'APOIO-DESPESAS'!$A$3:$N$962,3,FALSE)="","",VLOOKUP($O2161,'APOIO-DESPESAS'!$A$3:$N$962,3,FALSE)),"")</f>
        <v/>
      </c>
      <c r="C2161" s="223" t="str">
        <f>IFERROR(IF(VLOOKUP($O2161,'APOIO-DESPESAS'!$A$3:$N$962,4,FALSE)="","",VLOOKUP($O2161,'APOIO-DESPESAS'!$A$3:$N$962,4,FALSE)),"")</f>
        <v/>
      </c>
      <c r="D2161" s="223" t="str">
        <f>IFERROR(IF(VLOOKUP($O2161,'APOIO-DESPESAS'!$A$3:$N$962,5,FALSE)="","",VLOOKUP($O2161,'APOIO-DESPESAS'!$A$3:$N$962,5,FALSE)),"")</f>
        <v/>
      </c>
      <c r="E2161" s="223" t="str">
        <f>IFERROR(IF(VLOOKUP($O2161,'APOIO-DESPESAS'!$A$3:$N$962,6,FALSE)="","",VLOOKUP($O2161,'APOIO-DESPESAS'!$A$3:$N$962,6,FALSE)),"")</f>
        <v/>
      </c>
      <c r="F2161" s="223" t="str">
        <f>IFERROR(IF(VLOOKUP($O2161,'APOIO-DESPESAS'!$A$3:$N$962,7,FALSE)="","",VLOOKUP($O2161,'APOIO-DESPESAS'!$A$3:$N$962,7,FALSE)),"")</f>
        <v/>
      </c>
      <c r="G2161" s="223" t="str">
        <f>IFERROR(IF(VLOOKUP($O2161,'APOIO-DESPESAS'!$A$3:$N$962,8,FALSE)="","",VLOOKUP($O2161,'APOIO-DESPESAS'!$A$3:$N$962,8,FALSE)),"")</f>
        <v/>
      </c>
      <c r="H2161" s="223" t="str">
        <f>IFERROR(IF(VLOOKUP($O2161,'APOIO-DESPESAS'!$A$3:$N$962,9,FALSE)="","",VLOOKUP($O2161,'APOIO-DESPESAS'!$A$3:$N$962,9,FALSE)),"")</f>
        <v/>
      </c>
      <c r="I2161" s="223" t="str">
        <f>IFERROR(IF(VLOOKUP($O2161,'APOIO-DESPESAS'!$A$3:$N$962,10,FALSE)="","",VLOOKUP($O2161,'APOIO-DESPESAS'!$A$3:$N$962,10,FALSE)),"")</f>
        <v/>
      </c>
      <c r="J2161" s="223" t="str">
        <f>IFERROR(IF(VLOOKUP($O2161,'APOIO-DESPESAS'!$A$3:$N$962,11,FALSE)="","",VLOOKUP($O2161,'APOIO-DESPESAS'!$A$3:$N$962,11,FALSE)),"")</f>
        <v/>
      </c>
      <c r="K2161" s="223" t="str">
        <f>IFERROR(IF(VLOOKUP($O2161,'APOIO-DESPESAS'!$A$3:$N$962,12,FALSE)="","",VLOOKUP($O2161,'APOIO-DESPESAS'!$A$3:$N$962,12,FALSE)),"")</f>
        <v/>
      </c>
      <c r="L2161" s="223" t="str">
        <f>IFERROR(IF(VLOOKUP($O2161,'APOIO-DESPESAS'!$A$3:$N$962,13,FALSE)="","",VLOOKUP($O2161,'APOIO-DESPESAS'!$A$3:$N$962,13,FALSE)),"")</f>
        <v/>
      </c>
      <c r="M2161" s="223" t="str">
        <f>IFERROR(IF(VLOOKUP($O2161,'APOIO-DESPESAS'!$A$3:$N$962,14,FALSE)="","",VLOOKUP($O2161,'APOIO-DESPESAS'!$A$3:$N$962,14,FALSE)),"")</f>
        <v/>
      </c>
      <c r="O2161" s="223">
        <f t="shared" si="33"/>
        <v>2159</v>
      </c>
    </row>
    <row r="2162" spans="1:15" x14ac:dyDescent="0.25">
      <c r="A2162" s="223" t="str">
        <f>IFERROR(IF(VLOOKUP($O2162,'APOIO-DESPESAS'!$A$3:$N$962,2,FALSE)="","",VLOOKUP($O2162,'APOIO-DESPESAS'!$A$3:$N$962,2,FALSE)),"")</f>
        <v/>
      </c>
      <c r="B2162" s="223" t="str">
        <f>IFERROR(IF(VLOOKUP($O2162,'APOIO-DESPESAS'!$A$3:$N$962,3,FALSE)="","",VLOOKUP($O2162,'APOIO-DESPESAS'!$A$3:$N$962,3,FALSE)),"")</f>
        <v/>
      </c>
      <c r="C2162" s="223" t="str">
        <f>IFERROR(IF(VLOOKUP($O2162,'APOIO-DESPESAS'!$A$3:$N$962,4,FALSE)="","",VLOOKUP($O2162,'APOIO-DESPESAS'!$A$3:$N$962,4,FALSE)),"")</f>
        <v/>
      </c>
      <c r="D2162" s="223" t="str">
        <f>IFERROR(IF(VLOOKUP($O2162,'APOIO-DESPESAS'!$A$3:$N$962,5,FALSE)="","",VLOOKUP($O2162,'APOIO-DESPESAS'!$A$3:$N$962,5,FALSE)),"")</f>
        <v/>
      </c>
      <c r="E2162" s="223" t="str">
        <f>IFERROR(IF(VLOOKUP($O2162,'APOIO-DESPESAS'!$A$3:$N$962,6,FALSE)="","",VLOOKUP($O2162,'APOIO-DESPESAS'!$A$3:$N$962,6,FALSE)),"")</f>
        <v/>
      </c>
      <c r="F2162" s="223" t="str">
        <f>IFERROR(IF(VLOOKUP($O2162,'APOIO-DESPESAS'!$A$3:$N$962,7,FALSE)="","",VLOOKUP($O2162,'APOIO-DESPESAS'!$A$3:$N$962,7,FALSE)),"")</f>
        <v/>
      </c>
      <c r="G2162" s="223" t="str">
        <f>IFERROR(IF(VLOOKUP($O2162,'APOIO-DESPESAS'!$A$3:$N$962,8,FALSE)="","",VLOOKUP($O2162,'APOIO-DESPESAS'!$A$3:$N$962,8,FALSE)),"")</f>
        <v/>
      </c>
      <c r="H2162" s="223" t="str">
        <f>IFERROR(IF(VLOOKUP($O2162,'APOIO-DESPESAS'!$A$3:$N$962,9,FALSE)="","",VLOOKUP($O2162,'APOIO-DESPESAS'!$A$3:$N$962,9,FALSE)),"")</f>
        <v/>
      </c>
      <c r="I2162" s="223" t="str">
        <f>IFERROR(IF(VLOOKUP($O2162,'APOIO-DESPESAS'!$A$3:$N$962,10,FALSE)="","",VLOOKUP($O2162,'APOIO-DESPESAS'!$A$3:$N$962,10,FALSE)),"")</f>
        <v/>
      </c>
      <c r="J2162" s="223" t="str">
        <f>IFERROR(IF(VLOOKUP($O2162,'APOIO-DESPESAS'!$A$3:$N$962,11,FALSE)="","",VLOOKUP($O2162,'APOIO-DESPESAS'!$A$3:$N$962,11,FALSE)),"")</f>
        <v/>
      </c>
      <c r="K2162" s="223" t="str">
        <f>IFERROR(IF(VLOOKUP($O2162,'APOIO-DESPESAS'!$A$3:$N$962,12,FALSE)="","",VLOOKUP($O2162,'APOIO-DESPESAS'!$A$3:$N$962,12,FALSE)),"")</f>
        <v/>
      </c>
      <c r="L2162" s="223" t="str">
        <f>IFERROR(IF(VLOOKUP($O2162,'APOIO-DESPESAS'!$A$3:$N$962,13,FALSE)="","",VLOOKUP($O2162,'APOIO-DESPESAS'!$A$3:$N$962,13,FALSE)),"")</f>
        <v/>
      </c>
      <c r="M2162" s="223" t="str">
        <f>IFERROR(IF(VLOOKUP($O2162,'APOIO-DESPESAS'!$A$3:$N$962,14,FALSE)="","",VLOOKUP($O2162,'APOIO-DESPESAS'!$A$3:$N$962,14,FALSE)),"")</f>
        <v/>
      </c>
      <c r="O2162" s="223">
        <f t="shared" si="33"/>
        <v>2160</v>
      </c>
    </row>
    <row r="2163" spans="1:15" x14ac:dyDescent="0.25">
      <c r="A2163" s="223" t="str">
        <f>IFERROR(IF(VLOOKUP($O2163,'APOIO-DESPESAS'!$A$3:$N$962,2,FALSE)="","",VLOOKUP($O2163,'APOIO-DESPESAS'!$A$3:$N$962,2,FALSE)),"")</f>
        <v/>
      </c>
      <c r="B2163" s="223" t="str">
        <f>IFERROR(IF(VLOOKUP($O2163,'APOIO-DESPESAS'!$A$3:$N$962,3,FALSE)="","",VLOOKUP($O2163,'APOIO-DESPESAS'!$A$3:$N$962,3,FALSE)),"")</f>
        <v/>
      </c>
      <c r="C2163" s="223" t="str">
        <f>IFERROR(IF(VLOOKUP($O2163,'APOIO-DESPESAS'!$A$3:$N$962,4,FALSE)="","",VLOOKUP($O2163,'APOIO-DESPESAS'!$A$3:$N$962,4,FALSE)),"")</f>
        <v/>
      </c>
      <c r="D2163" s="223" t="str">
        <f>IFERROR(IF(VLOOKUP($O2163,'APOIO-DESPESAS'!$A$3:$N$962,5,FALSE)="","",VLOOKUP($O2163,'APOIO-DESPESAS'!$A$3:$N$962,5,FALSE)),"")</f>
        <v/>
      </c>
      <c r="E2163" s="223" t="str">
        <f>IFERROR(IF(VLOOKUP($O2163,'APOIO-DESPESAS'!$A$3:$N$962,6,FALSE)="","",VLOOKUP($O2163,'APOIO-DESPESAS'!$A$3:$N$962,6,FALSE)),"")</f>
        <v/>
      </c>
      <c r="F2163" s="223" t="str">
        <f>IFERROR(IF(VLOOKUP($O2163,'APOIO-DESPESAS'!$A$3:$N$962,7,FALSE)="","",VLOOKUP($O2163,'APOIO-DESPESAS'!$A$3:$N$962,7,FALSE)),"")</f>
        <v/>
      </c>
      <c r="G2163" s="223" t="str">
        <f>IFERROR(IF(VLOOKUP($O2163,'APOIO-DESPESAS'!$A$3:$N$962,8,FALSE)="","",VLOOKUP($O2163,'APOIO-DESPESAS'!$A$3:$N$962,8,FALSE)),"")</f>
        <v/>
      </c>
      <c r="H2163" s="223" t="str">
        <f>IFERROR(IF(VLOOKUP($O2163,'APOIO-DESPESAS'!$A$3:$N$962,9,FALSE)="","",VLOOKUP($O2163,'APOIO-DESPESAS'!$A$3:$N$962,9,FALSE)),"")</f>
        <v/>
      </c>
      <c r="I2163" s="223" t="str">
        <f>IFERROR(IF(VLOOKUP($O2163,'APOIO-DESPESAS'!$A$3:$N$962,10,FALSE)="","",VLOOKUP($O2163,'APOIO-DESPESAS'!$A$3:$N$962,10,FALSE)),"")</f>
        <v/>
      </c>
      <c r="J2163" s="223" t="str">
        <f>IFERROR(IF(VLOOKUP($O2163,'APOIO-DESPESAS'!$A$3:$N$962,11,FALSE)="","",VLOOKUP($O2163,'APOIO-DESPESAS'!$A$3:$N$962,11,FALSE)),"")</f>
        <v/>
      </c>
      <c r="K2163" s="223" t="str">
        <f>IFERROR(IF(VLOOKUP($O2163,'APOIO-DESPESAS'!$A$3:$N$962,12,FALSE)="","",VLOOKUP($O2163,'APOIO-DESPESAS'!$A$3:$N$962,12,FALSE)),"")</f>
        <v/>
      </c>
      <c r="L2163" s="223" t="str">
        <f>IFERROR(IF(VLOOKUP($O2163,'APOIO-DESPESAS'!$A$3:$N$962,13,FALSE)="","",VLOOKUP($O2163,'APOIO-DESPESAS'!$A$3:$N$962,13,FALSE)),"")</f>
        <v/>
      </c>
      <c r="M2163" s="223" t="str">
        <f>IFERROR(IF(VLOOKUP($O2163,'APOIO-DESPESAS'!$A$3:$N$962,14,FALSE)="","",VLOOKUP($O2163,'APOIO-DESPESAS'!$A$3:$N$962,14,FALSE)),"")</f>
        <v/>
      </c>
      <c r="O2163" s="223">
        <f t="shared" si="33"/>
        <v>2161</v>
      </c>
    </row>
    <row r="2164" spans="1:15" x14ac:dyDescent="0.25">
      <c r="A2164" s="223" t="str">
        <f>IFERROR(IF(VLOOKUP($O2164,'APOIO-DESPESAS'!$A$3:$N$962,2,FALSE)="","",VLOOKUP($O2164,'APOIO-DESPESAS'!$A$3:$N$962,2,FALSE)),"")</f>
        <v/>
      </c>
      <c r="B2164" s="223" t="str">
        <f>IFERROR(IF(VLOOKUP($O2164,'APOIO-DESPESAS'!$A$3:$N$962,3,FALSE)="","",VLOOKUP($O2164,'APOIO-DESPESAS'!$A$3:$N$962,3,FALSE)),"")</f>
        <v/>
      </c>
      <c r="C2164" s="223" t="str">
        <f>IFERROR(IF(VLOOKUP($O2164,'APOIO-DESPESAS'!$A$3:$N$962,4,FALSE)="","",VLOOKUP($O2164,'APOIO-DESPESAS'!$A$3:$N$962,4,FALSE)),"")</f>
        <v/>
      </c>
      <c r="D2164" s="223" t="str">
        <f>IFERROR(IF(VLOOKUP($O2164,'APOIO-DESPESAS'!$A$3:$N$962,5,FALSE)="","",VLOOKUP($O2164,'APOIO-DESPESAS'!$A$3:$N$962,5,FALSE)),"")</f>
        <v/>
      </c>
      <c r="E2164" s="223" t="str">
        <f>IFERROR(IF(VLOOKUP($O2164,'APOIO-DESPESAS'!$A$3:$N$962,6,FALSE)="","",VLOOKUP($O2164,'APOIO-DESPESAS'!$A$3:$N$962,6,FALSE)),"")</f>
        <v/>
      </c>
      <c r="F2164" s="223" t="str">
        <f>IFERROR(IF(VLOOKUP($O2164,'APOIO-DESPESAS'!$A$3:$N$962,7,FALSE)="","",VLOOKUP($O2164,'APOIO-DESPESAS'!$A$3:$N$962,7,FALSE)),"")</f>
        <v/>
      </c>
      <c r="G2164" s="223" t="str">
        <f>IFERROR(IF(VLOOKUP($O2164,'APOIO-DESPESAS'!$A$3:$N$962,8,FALSE)="","",VLOOKUP($O2164,'APOIO-DESPESAS'!$A$3:$N$962,8,FALSE)),"")</f>
        <v/>
      </c>
      <c r="H2164" s="223" t="str">
        <f>IFERROR(IF(VLOOKUP($O2164,'APOIO-DESPESAS'!$A$3:$N$962,9,FALSE)="","",VLOOKUP($O2164,'APOIO-DESPESAS'!$A$3:$N$962,9,FALSE)),"")</f>
        <v/>
      </c>
      <c r="I2164" s="223" t="str">
        <f>IFERROR(IF(VLOOKUP($O2164,'APOIO-DESPESAS'!$A$3:$N$962,10,FALSE)="","",VLOOKUP($O2164,'APOIO-DESPESAS'!$A$3:$N$962,10,FALSE)),"")</f>
        <v/>
      </c>
      <c r="J2164" s="223" t="str">
        <f>IFERROR(IF(VLOOKUP($O2164,'APOIO-DESPESAS'!$A$3:$N$962,11,FALSE)="","",VLOOKUP($O2164,'APOIO-DESPESAS'!$A$3:$N$962,11,FALSE)),"")</f>
        <v/>
      </c>
      <c r="K2164" s="223" t="str">
        <f>IFERROR(IF(VLOOKUP($O2164,'APOIO-DESPESAS'!$A$3:$N$962,12,FALSE)="","",VLOOKUP($O2164,'APOIO-DESPESAS'!$A$3:$N$962,12,FALSE)),"")</f>
        <v/>
      </c>
      <c r="L2164" s="223" t="str">
        <f>IFERROR(IF(VLOOKUP($O2164,'APOIO-DESPESAS'!$A$3:$N$962,13,FALSE)="","",VLOOKUP($O2164,'APOIO-DESPESAS'!$A$3:$N$962,13,FALSE)),"")</f>
        <v/>
      </c>
      <c r="M2164" s="223" t="str">
        <f>IFERROR(IF(VLOOKUP($O2164,'APOIO-DESPESAS'!$A$3:$N$962,14,FALSE)="","",VLOOKUP($O2164,'APOIO-DESPESAS'!$A$3:$N$962,14,FALSE)),"")</f>
        <v/>
      </c>
      <c r="O2164" s="223">
        <f t="shared" si="33"/>
        <v>2162</v>
      </c>
    </row>
    <row r="2165" spans="1:15" x14ac:dyDescent="0.25">
      <c r="A2165" s="223" t="str">
        <f>IFERROR(IF(VLOOKUP($O2165,'APOIO-DESPESAS'!$A$3:$N$962,2,FALSE)="","",VLOOKUP($O2165,'APOIO-DESPESAS'!$A$3:$N$962,2,FALSE)),"")</f>
        <v/>
      </c>
      <c r="B2165" s="223" t="str">
        <f>IFERROR(IF(VLOOKUP($O2165,'APOIO-DESPESAS'!$A$3:$N$962,3,FALSE)="","",VLOOKUP($O2165,'APOIO-DESPESAS'!$A$3:$N$962,3,FALSE)),"")</f>
        <v/>
      </c>
      <c r="C2165" s="223" t="str">
        <f>IFERROR(IF(VLOOKUP($O2165,'APOIO-DESPESAS'!$A$3:$N$962,4,FALSE)="","",VLOOKUP($O2165,'APOIO-DESPESAS'!$A$3:$N$962,4,FALSE)),"")</f>
        <v/>
      </c>
      <c r="D2165" s="223" t="str">
        <f>IFERROR(IF(VLOOKUP($O2165,'APOIO-DESPESAS'!$A$3:$N$962,5,FALSE)="","",VLOOKUP($O2165,'APOIO-DESPESAS'!$A$3:$N$962,5,FALSE)),"")</f>
        <v/>
      </c>
      <c r="E2165" s="223" t="str">
        <f>IFERROR(IF(VLOOKUP($O2165,'APOIO-DESPESAS'!$A$3:$N$962,6,FALSE)="","",VLOOKUP($O2165,'APOIO-DESPESAS'!$A$3:$N$962,6,FALSE)),"")</f>
        <v/>
      </c>
      <c r="F2165" s="223" t="str">
        <f>IFERROR(IF(VLOOKUP($O2165,'APOIO-DESPESAS'!$A$3:$N$962,7,FALSE)="","",VLOOKUP($O2165,'APOIO-DESPESAS'!$A$3:$N$962,7,FALSE)),"")</f>
        <v/>
      </c>
      <c r="G2165" s="223" t="str">
        <f>IFERROR(IF(VLOOKUP($O2165,'APOIO-DESPESAS'!$A$3:$N$962,8,FALSE)="","",VLOOKUP($O2165,'APOIO-DESPESAS'!$A$3:$N$962,8,FALSE)),"")</f>
        <v/>
      </c>
      <c r="H2165" s="223" t="str">
        <f>IFERROR(IF(VLOOKUP($O2165,'APOIO-DESPESAS'!$A$3:$N$962,9,FALSE)="","",VLOOKUP($O2165,'APOIO-DESPESAS'!$A$3:$N$962,9,FALSE)),"")</f>
        <v/>
      </c>
      <c r="I2165" s="223" t="str">
        <f>IFERROR(IF(VLOOKUP($O2165,'APOIO-DESPESAS'!$A$3:$N$962,10,FALSE)="","",VLOOKUP($O2165,'APOIO-DESPESAS'!$A$3:$N$962,10,FALSE)),"")</f>
        <v/>
      </c>
      <c r="J2165" s="223" t="str">
        <f>IFERROR(IF(VLOOKUP($O2165,'APOIO-DESPESAS'!$A$3:$N$962,11,FALSE)="","",VLOOKUP($O2165,'APOIO-DESPESAS'!$A$3:$N$962,11,FALSE)),"")</f>
        <v/>
      </c>
      <c r="K2165" s="223" t="str">
        <f>IFERROR(IF(VLOOKUP($O2165,'APOIO-DESPESAS'!$A$3:$N$962,12,FALSE)="","",VLOOKUP($O2165,'APOIO-DESPESAS'!$A$3:$N$962,12,FALSE)),"")</f>
        <v/>
      </c>
      <c r="L2165" s="223" t="str">
        <f>IFERROR(IF(VLOOKUP($O2165,'APOIO-DESPESAS'!$A$3:$N$962,13,FALSE)="","",VLOOKUP($O2165,'APOIO-DESPESAS'!$A$3:$N$962,13,FALSE)),"")</f>
        <v/>
      </c>
      <c r="M2165" s="223" t="str">
        <f>IFERROR(IF(VLOOKUP($O2165,'APOIO-DESPESAS'!$A$3:$N$962,14,FALSE)="","",VLOOKUP($O2165,'APOIO-DESPESAS'!$A$3:$N$962,14,FALSE)),"")</f>
        <v/>
      </c>
      <c r="O2165" s="223">
        <f t="shared" si="33"/>
        <v>2163</v>
      </c>
    </row>
    <row r="2166" spans="1:15" x14ac:dyDescent="0.25">
      <c r="A2166" s="223" t="str">
        <f>IFERROR(IF(VLOOKUP($O2166,'APOIO-DESPESAS'!$A$3:$N$962,2,FALSE)="","",VLOOKUP($O2166,'APOIO-DESPESAS'!$A$3:$N$962,2,FALSE)),"")</f>
        <v/>
      </c>
      <c r="B2166" s="223" t="str">
        <f>IFERROR(IF(VLOOKUP($O2166,'APOIO-DESPESAS'!$A$3:$N$962,3,FALSE)="","",VLOOKUP($O2166,'APOIO-DESPESAS'!$A$3:$N$962,3,FALSE)),"")</f>
        <v/>
      </c>
      <c r="C2166" s="223" t="str">
        <f>IFERROR(IF(VLOOKUP($O2166,'APOIO-DESPESAS'!$A$3:$N$962,4,FALSE)="","",VLOOKUP($O2166,'APOIO-DESPESAS'!$A$3:$N$962,4,FALSE)),"")</f>
        <v/>
      </c>
      <c r="D2166" s="223" t="str">
        <f>IFERROR(IF(VLOOKUP($O2166,'APOIO-DESPESAS'!$A$3:$N$962,5,FALSE)="","",VLOOKUP($O2166,'APOIO-DESPESAS'!$A$3:$N$962,5,FALSE)),"")</f>
        <v/>
      </c>
      <c r="E2166" s="223" t="str">
        <f>IFERROR(IF(VLOOKUP($O2166,'APOIO-DESPESAS'!$A$3:$N$962,6,FALSE)="","",VLOOKUP($O2166,'APOIO-DESPESAS'!$A$3:$N$962,6,FALSE)),"")</f>
        <v/>
      </c>
      <c r="F2166" s="223" t="str">
        <f>IFERROR(IF(VLOOKUP($O2166,'APOIO-DESPESAS'!$A$3:$N$962,7,FALSE)="","",VLOOKUP($O2166,'APOIO-DESPESAS'!$A$3:$N$962,7,FALSE)),"")</f>
        <v/>
      </c>
      <c r="G2166" s="223" t="str">
        <f>IFERROR(IF(VLOOKUP($O2166,'APOIO-DESPESAS'!$A$3:$N$962,8,FALSE)="","",VLOOKUP($O2166,'APOIO-DESPESAS'!$A$3:$N$962,8,FALSE)),"")</f>
        <v/>
      </c>
      <c r="H2166" s="223" t="str">
        <f>IFERROR(IF(VLOOKUP($O2166,'APOIO-DESPESAS'!$A$3:$N$962,9,FALSE)="","",VLOOKUP($O2166,'APOIO-DESPESAS'!$A$3:$N$962,9,FALSE)),"")</f>
        <v/>
      </c>
      <c r="I2166" s="223" t="str">
        <f>IFERROR(IF(VLOOKUP($O2166,'APOIO-DESPESAS'!$A$3:$N$962,10,FALSE)="","",VLOOKUP($O2166,'APOIO-DESPESAS'!$A$3:$N$962,10,FALSE)),"")</f>
        <v/>
      </c>
      <c r="J2166" s="223" t="str">
        <f>IFERROR(IF(VLOOKUP($O2166,'APOIO-DESPESAS'!$A$3:$N$962,11,FALSE)="","",VLOOKUP($O2166,'APOIO-DESPESAS'!$A$3:$N$962,11,FALSE)),"")</f>
        <v/>
      </c>
      <c r="K2166" s="223" t="str">
        <f>IFERROR(IF(VLOOKUP($O2166,'APOIO-DESPESAS'!$A$3:$N$962,12,FALSE)="","",VLOOKUP($O2166,'APOIO-DESPESAS'!$A$3:$N$962,12,FALSE)),"")</f>
        <v/>
      </c>
      <c r="L2166" s="223" t="str">
        <f>IFERROR(IF(VLOOKUP($O2166,'APOIO-DESPESAS'!$A$3:$N$962,13,FALSE)="","",VLOOKUP($O2166,'APOIO-DESPESAS'!$A$3:$N$962,13,FALSE)),"")</f>
        <v/>
      </c>
      <c r="M2166" s="223" t="str">
        <f>IFERROR(IF(VLOOKUP($O2166,'APOIO-DESPESAS'!$A$3:$N$962,14,FALSE)="","",VLOOKUP($O2166,'APOIO-DESPESAS'!$A$3:$N$962,14,FALSE)),"")</f>
        <v/>
      </c>
      <c r="O2166" s="223">
        <f t="shared" si="33"/>
        <v>2164</v>
      </c>
    </row>
    <row r="2167" spans="1:15" x14ac:dyDescent="0.25">
      <c r="A2167" s="223" t="str">
        <f>IFERROR(IF(VLOOKUP($O2167,'APOIO-DESPESAS'!$A$3:$N$962,2,FALSE)="","",VLOOKUP($O2167,'APOIO-DESPESAS'!$A$3:$N$962,2,FALSE)),"")</f>
        <v/>
      </c>
      <c r="B2167" s="223" t="str">
        <f>IFERROR(IF(VLOOKUP($O2167,'APOIO-DESPESAS'!$A$3:$N$962,3,FALSE)="","",VLOOKUP($O2167,'APOIO-DESPESAS'!$A$3:$N$962,3,FALSE)),"")</f>
        <v/>
      </c>
      <c r="C2167" s="223" t="str">
        <f>IFERROR(IF(VLOOKUP($O2167,'APOIO-DESPESAS'!$A$3:$N$962,4,FALSE)="","",VLOOKUP($O2167,'APOIO-DESPESAS'!$A$3:$N$962,4,FALSE)),"")</f>
        <v/>
      </c>
      <c r="D2167" s="223" t="str">
        <f>IFERROR(IF(VLOOKUP($O2167,'APOIO-DESPESAS'!$A$3:$N$962,5,FALSE)="","",VLOOKUP($O2167,'APOIO-DESPESAS'!$A$3:$N$962,5,FALSE)),"")</f>
        <v/>
      </c>
      <c r="E2167" s="223" t="str">
        <f>IFERROR(IF(VLOOKUP($O2167,'APOIO-DESPESAS'!$A$3:$N$962,6,FALSE)="","",VLOOKUP($O2167,'APOIO-DESPESAS'!$A$3:$N$962,6,FALSE)),"")</f>
        <v/>
      </c>
      <c r="F2167" s="223" t="str">
        <f>IFERROR(IF(VLOOKUP($O2167,'APOIO-DESPESAS'!$A$3:$N$962,7,FALSE)="","",VLOOKUP($O2167,'APOIO-DESPESAS'!$A$3:$N$962,7,FALSE)),"")</f>
        <v/>
      </c>
      <c r="G2167" s="223" t="str">
        <f>IFERROR(IF(VLOOKUP($O2167,'APOIO-DESPESAS'!$A$3:$N$962,8,FALSE)="","",VLOOKUP($O2167,'APOIO-DESPESAS'!$A$3:$N$962,8,FALSE)),"")</f>
        <v/>
      </c>
      <c r="H2167" s="223" t="str">
        <f>IFERROR(IF(VLOOKUP($O2167,'APOIO-DESPESAS'!$A$3:$N$962,9,FALSE)="","",VLOOKUP($O2167,'APOIO-DESPESAS'!$A$3:$N$962,9,FALSE)),"")</f>
        <v/>
      </c>
      <c r="I2167" s="223" t="str">
        <f>IFERROR(IF(VLOOKUP($O2167,'APOIO-DESPESAS'!$A$3:$N$962,10,FALSE)="","",VLOOKUP($O2167,'APOIO-DESPESAS'!$A$3:$N$962,10,FALSE)),"")</f>
        <v/>
      </c>
      <c r="J2167" s="223" t="str">
        <f>IFERROR(IF(VLOOKUP($O2167,'APOIO-DESPESAS'!$A$3:$N$962,11,FALSE)="","",VLOOKUP($O2167,'APOIO-DESPESAS'!$A$3:$N$962,11,FALSE)),"")</f>
        <v/>
      </c>
      <c r="K2167" s="223" t="str">
        <f>IFERROR(IF(VLOOKUP($O2167,'APOIO-DESPESAS'!$A$3:$N$962,12,FALSE)="","",VLOOKUP($O2167,'APOIO-DESPESAS'!$A$3:$N$962,12,FALSE)),"")</f>
        <v/>
      </c>
      <c r="L2167" s="223" t="str">
        <f>IFERROR(IF(VLOOKUP($O2167,'APOIO-DESPESAS'!$A$3:$N$962,13,FALSE)="","",VLOOKUP($O2167,'APOIO-DESPESAS'!$A$3:$N$962,13,FALSE)),"")</f>
        <v/>
      </c>
      <c r="M2167" s="223" t="str">
        <f>IFERROR(IF(VLOOKUP($O2167,'APOIO-DESPESAS'!$A$3:$N$962,14,FALSE)="","",VLOOKUP($O2167,'APOIO-DESPESAS'!$A$3:$N$962,14,FALSE)),"")</f>
        <v/>
      </c>
      <c r="O2167" s="223">
        <f t="shared" si="33"/>
        <v>2165</v>
      </c>
    </row>
    <row r="2168" spans="1:15" x14ac:dyDescent="0.25">
      <c r="A2168" s="223" t="str">
        <f>IFERROR(IF(VLOOKUP($O2168,'APOIO-DESPESAS'!$A$3:$N$962,2,FALSE)="","",VLOOKUP($O2168,'APOIO-DESPESAS'!$A$3:$N$962,2,FALSE)),"")</f>
        <v/>
      </c>
      <c r="B2168" s="223" t="str">
        <f>IFERROR(IF(VLOOKUP($O2168,'APOIO-DESPESAS'!$A$3:$N$962,3,FALSE)="","",VLOOKUP($O2168,'APOIO-DESPESAS'!$A$3:$N$962,3,FALSE)),"")</f>
        <v/>
      </c>
      <c r="C2168" s="223" t="str">
        <f>IFERROR(IF(VLOOKUP($O2168,'APOIO-DESPESAS'!$A$3:$N$962,4,FALSE)="","",VLOOKUP($O2168,'APOIO-DESPESAS'!$A$3:$N$962,4,FALSE)),"")</f>
        <v/>
      </c>
      <c r="D2168" s="223" t="str">
        <f>IFERROR(IF(VLOOKUP($O2168,'APOIO-DESPESAS'!$A$3:$N$962,5,FALSE)="","",VLOOKUP($O2168,'APOIO-DESPESAS'!$A$3:$N$962,5,FALSE)),"")</f>
        <v/>
      </c>
      <c r="E2168" s="223" t="str">
        <f>IFERROR(IF(VLOOKUP($O2168,'APOIO-DESPESAS'!$A$3:$N$962,6,FALSE)="","",VLOOKUP($O2168,'APOIO-DESPESAS'!$A$3:$N$962,6,FALSE)),"")</f>
        <v/>
      </c>
      <c r="F2168" s="223" t="str">
        <f>IFERROR(IF(VLOOKUP($O2168,'APOIO-DESPESAS'!$A$3:$N$962,7,FALSE)="","",VLOOKUP($O2168,'APOIO-DESPESAS'!$A$3:$N$962,7,FALSE)),"")</f>
        <v/>
      </c>
      <c r="G2168" s="223" t="str">
        <f>IFERROR(IF(VLOOKUP($O2168,'APOIO-DESPESAS'!$A$3:$N$962,8,FALSE)="","",VLOOKUP($O2168,'APOIO-DESPESAS'!$A$3:$N$962,8,FALSE)),"")</f>
        <v/>
      </c>
      <c r="H2168" s="223" t="str">
        <f>IFERROR(IF(VLOOKUP($O2168,'APOIO-DESPESAS'!$A$3:$N$962,9,FALSE)="","",VLOOKUP($O2168,'APOIO-DESPESAS'!$A$3:$N$962,9,FALSE)),"")</f>
        <v/>
      </c>
      <c r="I2168" s="223" t="str">
        <f>IFERROR(IF(VLOOKUP($O2168,'APOIO-DESPESAS'!$A$3:$N$962,10,FALSE)="","",VLOOKUP($O2168,'APOIO-DESPESAS'!$A$3:$N$962,10,FALSE)),"")</f>
        <v/>
      </c>
      <c r="J2168" s="223" t="str">
        <f>IFERROR(IF(VLOOKUP($O2168,'APOIO-DESPESAS'!$A$3:$N$962,11,FALSE)="","",VLOOKUP($O2168,'APOIO-DESPESAS'!$A$3:$N$962,11,FALSE)),"")</f>
        <v/>
      </c>
      <c r="K2168" s="223" t="str">
        <f>IFERROR(IF(VLOOKUP($O2168,'APOIO-DESPESAS'!$A$3:$N$962,12,FALSE)="","",VLOOKUP($O2168,'APOIO-DESPESAS'!$A$3:$N$962,12,FALSE)),"")</f>
        <v/>
      </c>
      <c r="L2168" s="223" t="str">
        <f>IFERROR(IF(VLOOKUP($O2168,'APOIO-DESPESAS'!$A$3:$N$962,13,FALSE)="","",VLOOKUP($O2168,'APOIO-DESPESAS'!$A$3:$N$962,13,FALSE)),"")</f>
        <v/>
      </c>
      <c r="M2168" s="223" t="str">
        <f>IFERROR(IF(VLOOKUP($O2168,'APOIO-DESPESAS'!$A$3:$N$962,14,FALSE)="","",VLOOKUP($O2168,'APOIO-DESPESAS'!$A$3:$N$962,14,FALSE)),"")</f>
        <v/>
      </c>
      <c r="O2168" s="223">
        <f t="shared" si="33"/>
        <v>2166</v>
      </c>
    </row>
    <row r="2169" spans="1:15" x14ac:dyDescent="0.25">
      <c r="A2169" s="223" t="str">
        <f>IFERROR(IF(VLOOKUP($O2169,'APOIO-DESPESAS'!$A$3:$N$962,2,FALSE)="","",VLOOKUP($O2169,'APOIO-DESPESAS'!$A$3:$N$962,2,FALSE)),"")</f>
        <v/>
      </c>
      <c r="B2169" s="223" t="str">
        <f>IFERROR(IF(VLOOKUP($O2169,'APOIO-DESPESAS'!$A$3:$N$962,3,FALSE)="","",VLOOKUP($O2169,'APOIO-DESPESAS'!$A$3:$N$962,3,FALSE)),"")</f>
        <v/>
      </c>
      <c r="C2169" s="223" t="str">
        <f>IFERROR(IF(VLOOKUP($O2169,'APOIO-DESPESAS'!$A$3:$N$962,4,FALSE)="","",VLOOKUP($O2169,'APOIO-DESPESAS'!$A$3:$N$962,4,FALSE)),"")</f>
        <v/>
      </c>
      <c r="D2169" s="223" t="str">
        <f>IFERROR(IF(VLOOKUP($O2169,'APOIO-DESPESAS'!$A$3:$N$962,5,FALSE)="","",VLOOKUP($O2169,'APOIO-DESPESAS'!$A$3:$N$962,5,FALSE)),"")</f>
        <v/>
      </c>
      <c r="E2169" s="223" t="str">
        <f>IFERROR(IF(VLOOKUP($O2169,'APOIO-DESPESAS'!$A$3:$N$962,6,FALSE)="","",VLOOKUP($O2169,'APOIO-DESPESAS'!$A$3:$N$962,6,FALSE)),"")</f>
        <v/>
      </c>
      <c r="F2169" s="223" t="str">
        <f>IFERROR(IF(VLOOKUP($O2169,'APOIO-DESPESAS'!$A$3:$N$962,7,FALSE)="","",VLOOKUP($O2169,'APOIO-DESPESAS'!$A$3:$N$962,7,FALSE)),"")</f>
        <v/>
      </c>
      <c r="G2169" s="223" t="str">
        <f>IFERROR(IF(VLOOKUP($O2169,'APOIO-DESPESAS'!$A$3:$N$962,8,FALSE)="","",VLOOKUP($O2169,'APOIO-DESPESAS'!$A$3:$N$962,8,FALSE)),"")</f>
        <v/>
      </c>
      <c r="H2169" s="223" t="str">
        <f>IFERROR(IF(VLOOKUP($O2169,'APOIO-DESPESAS'!$A$3:$N$962,9,FALSE)="","",VLOOKUP($O2169,'APOIO-DESPESAS'!$A$3:$N$962,9,FALSE)),"")</f>
        <v/>
      </c>
      <c r="I2169" s="223" t="str">
        <f>IFERROR(IF(VLOOKUP($O2169,'APOIO-DESPESAS'!$A$3:$N$962,10,FALSE)="","",VLOOKUP($O2169,'APOIO-DESPESAS'!$A$3:$N$962,10,FALSE)),"")</f>
        <v/>
      </c>
      <c r="J2169" s="223" t="str">
        <f>IFERROR(IF(VLOOKUP($O2169,'APOIO-DESPESAS'!$A$3:$N$962,11,FALSE)="","",VLOOKUP($O2169,'APOIO-DESPESAS'!$A$3:$N$962,11,FALSE)),"")</f>
        <v/>
      </c>
      <c r="K2169" s="223" t="str">
        <f>IFERROR(IF(VLOOKUP($O2169,'APOIO-DESPESAS'!$A$3:$N$962,12,FALSE)="","",VLOOKUP($O2169,'APOIO-DESPESAS'!$A$3:$N$962,12,FALSE)),"")</f>
        <v/>
      </c>
      <c r="L2169" s="223" t="str">
        <f>IFERROR(IF(VLOOKUP($O2169,'APOIO-DESPESAS'!$A$3:$N$962,13,FALSE)="","",VLOOKUP($O2169,'APOIO-DESPESAS'!$A$3:$N$962,13,FALSE)),"")</f>
        <v/>
      </c>
      <c r="M2169" s="223" t="str">
        <f>IFERROR(IF(VLOOKUP($O2169,'APOIO-DESPESAS'!$A$3:$N$962,14,FALSE)="","",VLOOKUP($O2169,'APOIO-DESPESAS'!$A$3:$N$962,14,FALSE)),"")</f>
        <v/>
      </c>
      <c r="O2169" s="223">
        <f t="shared" si="33"/>
        <v>2167</v>
      </c>
    </row>
    <row r="2170" spans="1:15" x14ac:dyDescent="0.25">
      <c r="A2170" s="223" t="str">
        <f>IFERROR(IF(VLOOKUP($O2170,'APOIO-DESPESAS'!$A$3:$N$962,2,FALSE)="","",VLOOKUP($O2170,'APOIO-DESPESAS'!$A$3:$N$962,2,FALSE)),"")</f>
        <v/>
      </c>
      <c r="B2170" s="223" t="str">
        <f>IFERROR(IF(VLOOKUP($O2170,'APOIO-DESPESAS'!$A$3:$N$962,3,FALSE)="","",VLOOKUP($O2170,'APOIO-DESPESAS'!$A$3:$N$962,3,FALSE)),"")</f>
        <v/>
      </c>
      <c r="C2170" s="223" t="str">
        <f>IFERROR(IF(VLOOKUP($O2170,'APOIO-DESPESAS'!$A$3:$N$962,4,FALSE)="","",VLOOKUP($O2170,'APOIO-DESPESAS'!$A$3:$N$962,4,FALSE)),"")</f>
        <v/>
      </c>
      <c r="D2170" s="223" t="str">
        <f>IFERROR(IF(VLOOKUP($O2170,'APOIO-DESPESAS'!$A$3:$N$962,5,FALSE)="","",VLOOKUP($O2170,'APOIO-DESPESAS'!$A$3:$N$962,5,FALSE)),"")</f>
        <v/>
      </c>
      <c r="E2170" s="223" t="str">
        <f>IFERROR(IF(VLOOKUP($O2170,'APOIO-DESPESAS'!$A$3:$N$962,6,FALSE)="","",VLOOKUP($O2170,'APOIO-DESPESAS'!$A$3:$N$962,6,FALSE)),"")</f>
        <v/>
      </c>
      <c r="F2170" s="223" t="str">
        <f>IFERROR(IF(VLOOKUP($O2170,'APOIO-DESPESAS'!$A$3:$N$962,7,FALSE)="","",VLOOKUP($O2170,'APOIO-DESPESAS'!$A$3:$N$962,7,FALSE)),"")</f>
        <v/>
      </c>
      <c r="G2170" s="223" t="str">
        <f>IFERROR(IF(VLOOKUP($O2170,'APOIO-DESPESAS'!$A$3:$N$962,8,FALSE)="","",VLOOKUP($O2170,'APOIO-DESPESAS'!$A$3:$N$962,8,FALSE)),"")</f>
        <v/>
      </c>
      <c r="H2170" s="223" t="str">
        <f>IFERROR(IF(VLOOKUP($O2170,'APOIO-DESPESAS'!$A$3:$N$962,9,FALSE)="","",VLOOKUP($O2170,'APOIO-DESPESAS'!$A$3:$N$962,9,FALSE)),"")</f>
        <v/>
      </c>
      <c r="I2170" s="223" t="str">
        <f>IFERROR(IF(VLOOKUP($O2170,'APOIO-DESPESAS'!$A$3:$N$962,10,FALSE)="","",VLOOKUP($O2170,'APOIO-DESPESAS'!$A$3:$N$962,10,FALSE)),"")</f>
        <v/>
      </c>
      <c r="J2170" s="223" t="str">
        <f>IFERROR(IF(VLOOKUP($O2170,'APOIO-DESPESAS'!$A$3:$N$962,11,FALSE)="","",VLOOKUP($O2170,'APOIO-DESPESAS'!$A$3:$N$962,11,FALSE)),"")</f>
        <v/>
      </c>
      <c r="K2170" s="223" t="str">
        <f>IFERROR(IF(VLOOKUP($O2170,'APOIO-DESPESAS'!$A$3:$N$962,12,FALSE)="","",VLOOKUP($O2170,'APOIO-DESPESAS'!$A$3:$N$962,12,FALSE)),"")</f>
        <v/>
      </c>
      <c r="L2170" s="223" t="str">
        <f>IFERROR(IF(VLOOKUP($O2170,'APOIO-DESPESAS'!$A$3:$N$962,13,FALSE)="","",VLOOKUP($O2170,'APOIO-DESPESAS'!$A$3:$N$962,13,FALSE)),"")</f>
        <v/>
      </c>
      <c r="M2170" s="223" t="str">
        <f>IFERROR(IF(VLOOKUP($O2170,'APOIO-DESPESAS'!$A$3:$N$962,14,FALSE)="","",VLOOKUP($O2170,'APOIO-DESPESAS'!$A$3:$N$962,14,FALSE)),"")</f>
        <v/>
      </c>
      <c r="O2170" s="223">
        <f t="shared" si="33"/>
        <v>2168</v>
      </c>
    </row>
    <row r="2171" spans="1:15" x14ac:dyDescent="0.25">
      <c r="A2171" s="223" t="str">
        <f>IFERROR(IF(VLOOKUP($O2171,'APOIO-DESPESAS'!$A$3:$N$962,2,FALSE)="","",VLOOKUP($O2171,'APOIO-DESPESAS'!$A$3:$N$962,2,FALSE)),"")</f>
        <v/>
      </c>
      <c r="B2171" s="223" t="str">
        <f>IFERROR(IF(VLOOKUP($O2171,'APOIO-DESPESAS'!$A$3:$N$962,3,FALSE)="","",VLOOKUP($O2171,'APOIO-DESPESAS'!$A$3:$N$962,3,FALSE)),"")</f>
        <v/>
      </c>
      <c r="C2171" s="223" t="str">
        <f>IFERROR(IF(VLOOKUP($O2171,'APOIO-DESPESAS'!$A$3:$N$962,4,FALSE)="","",VLOOKUP($O2171,'APOIO-DESPESAS'!$A$3:$N$962,4,FALSE)),"")</f>
        <v/>
      </c>
      <c r="D2171" s="223" t="str">
        <f>IFERROR(IF(VLOOKUP($O2171,'APOIO-DESPESAS'!$A$3:$N$962,5,FALSE)="","",VLOOKUP($O2171,'APOIO-DESPESAS'!$A$3:$N$962,5,FALSE)),"")</f>
        <v/>
      </c>
      <c r="E2171" s="223" t="str">
        <f>IFERROR(IF(VLOOKUP($O2171,'APOIO-DESPESAS'!$A$3:$N$962,6,FALSE)="","",VLOOKUP($O2171,'APOIO-DESPESAS'!$A$3:$N$962,6,FALSE)),"")</f>
        <v/>
      </c>
      <c r="F2171" s="223" t="str">
        <f>IFERROR(IF(VLOOKUP($O2171,'APOIO-DESPESAS'!$A$3:$N$962,7,FALSE)="","",VLOOKUP($O2171,'APOIO-DESPESAS'!$A$3:$N$962,7,FALSE)),"")</f>
        <v/>
      </c>
      <c r="G2171" s="223" t="str">
        <f>IFERROR(IF(VLOOKUP($O2171,'APOIO-DESPESAS'!$A$3:$N$962,8,FALSE)="","",VLOOKUP($O2171,'APOIO-DESPESAS'!$A$3:$N$962,8,FALSE)),"")</f>
        <v/>
      </c>
      <c r="H2171" s="223" t="str">
        <f>IFERROR(IF(VLOOKUP($O2171,'APOIO-DESPESAS'!$A$3:$N$962,9,FALSE)="","",VLOOKUP($O2171,'APOIO-DESPESAS'!$A$3:$N$962,9,FALSE)),"")</f>
        <v/>
      </c>
      <c r="I2171" s="223" t="str">
        <f>IFERROR(IF(VLOOKUP($O2171,'APOIO-DESPESAS'!$A$3:$N$962,10,FALSE)="","",VLOOKUP($O2171,'APOIO-DESPESAS'!$A$3:$N$962,10,FALSE)),"")</f>
        <v/>
      </c>
      <c r="J2171" s="223" t="str">
        <f>IFERROR(IF(VLOOKUP($O2171,'APOIO-DESPESAS'!$A$3:$N$962,11,FALSE)="","",VLOOKUP($O2171,'APOIO-DESPESAS'!$A$3:$N$962,11,FALSE)),"")</f>
        <v/>
      </c>
      <c r="K2171" s="223" t="str">
        <f>IFERROR(IF(VLOOKUP($O2171,'APOIO-DESPESAS'!$A$3:$N$962,12,FALSE)="","",VLOOKUP($O2171,'APOIO-DESPESAS'!$A$3:$N$962,12,FALSE)),"")</f>
        <v/>
      </c>
      <c r="L2171" s="223" t="str">
        <f>IFERROR(IF(VLOOKUP($O2171,'APOIO-DESPESAS'!$A$3:$N$962,13,FALSE)="","",VLOOKUP($O2171,'APOIO-DESPESAS'!$A$3:$N$962,13,FALSE)),"")</f>
        <v/>
      </c>
      <c r="M2171" s="223" t="str">
        <f>IFERROR(IF(VLOOKUP($O2171,'APOIO-DESPESAS'!$A$3:$N$962,14,FALSE)="","",VLOOKUP($O2171,'APOIO-DESPESAS'!$A$3:$N$962,14,FALSE)),"")</f>
        <v/>
      </c>
      <c r="O2171" s="223">
        <f t="shared" si="33"/>
        <v>2169</v>
      </c>
    </row>
    <row r="2172" spans="1:15" x14ac:dyDescent="0.25">
      <c r="A2172" s="223" t="str">
        <f>IFERROR(IF(VLOOKUP($O2172,'APOIO-DESPESAS'!$A$3:$N$962,2,FALSE)="","",VLOOKUP($O2172,'APOIO-DESPESAS'!$A$3:$N$962,2,FALSE)),"")</f>
        <v/>
      </c>
      <c r="B2172" s="223" t="str">
        <f>IFERROR(IF(VLOOKUP($O2172,'APOIO-DESPESAS'!$A$3:$N$962,3,FALSE)="","",VLOOKUP($O2172,'APOIO-DESPESAS'!$A$3:$N$962,3,FALSE)),"")</f>
        <v/>
      </c>
      <c r="C2172" s="223" t="str">
        <f>IFERROR(IF(VLOOKUP($O2172,'APOIO-DESPESAS'!$A$3:$N$962,4,FALSE)="","",VLOOKUP($O2172,'APOIO-DESPESAS'!$A$3:$N$962,4,FALSE)),"")</f>
        <v/>
      </c>
      <c r="D2172" s="223" t="str">
        <f>IFERROR(IF(VLOOKUP($O2172,'APOIO-DESPESAS'!$A$3:$N$962,5,FALSE)="","",VLOOKUP($O2172,'APOIO-DESPESAS'!$A$3:$N$962,5,FALSE)),"")</f>
        <v/>
      </c>
      <c r="E2172" s="223" t="str">
        <f>IFERROR(IF(VLOOKUP($O2172,'APOIO-DESPESAS'!$A$3:$N$962,6,FALSE)="","",VLOOKUP($O2172,'APOIO-DESPESAS'!$A$3:$N$962,6,FALSE)),"")</f>
        <v/>
      </c>
      <c r="F2172" s="223" t="str">
        <f>IFERROR(IF(VLOOKUP($O2172,'APOIO-DESPESAS'!$A$3:$N$962,7,FALSE)="","",VLOOKUP($O2172,'APOIO-DESPESAS'!$A$3:$N$962,7,FALSE)),"")</f>
        <v/>
      </c>
      <c r="G2172" s="223" t="str">
        <f>IFERROR(IF(VLOOKUP($O2172,'APOIO-DESPESAS'!$A$3:$N$962,8,FALSE)="","",VLOOKUP($O2172,'APOIO-DESPESAS'!$A$3:$N$962,8,FALSE)),"")</f>
        <v/>
      </c>
      <c r="H2172" s="223" t="str">
        <f>IFERROR(IF(VLOOKUP($O2172,'APOIO-DESPESAS'!$A$3:$N$962,9,FALSE)="","",VLOOKUP($O2172,'APOIO-DESPESAS'!$A$3:$N$962,9,FALSE)),"")</f>
        <v/>
      </c>
      <c r="I2172" s="223" t="str">
        <f>IFERROR(IF(VLOOKUP($O2172,'APOIO-DESPESAS'!$A$3:$N$962,10,FALSE)="","",VLOOKUP($O2172,'APOIO-DESPESAS'!$A$3:$N$962,10,FALSE)),"")</f>
        <v/>
      </c>
      <c r="J2172" s="223" t="str">
        <f>IFERROR(IF(VLOOKUP($O2172,'APOIO-DESPESAS'!$A$3:$N$962,11,FALSE)="","",VLOOKUP($O2172,'APOIO-DESPESAS'!$A$3:$N$962,11,FALSE)),"")</f>
        <v/>
      </c>
      <c r="K2172" s="223" t="str">
        <f>IFERROR(IF(VLOOKUP($O2172,'APOIO-DESPESAS'!$A$3:$N$962,12,FALSE)="","",VLOOKUP($O2172,'APOIO-DESPESAS'!$A$3:$N$962,12,FALSE)),"")</f>
        <v/>
      </c>
      <c r="L2172" s="223" t="str">
        <f>IFERROR(IF(VLOOKUP($O2172,'APOIO-DESPESAS'!$A$3:$N$962,13,FALSE)="","",VLOOKUP($O2172,'APOIO-DESPESAS'!$A$3:$N$962,13,FALSE)),"")</f>
        <v/>
      </c>
      <c r="M2172" s="223" t="str">
        <f>IFERROR(IF(VLOOKUP($O2172,'APOIO-DESPESAS'!$A$3:$N$962,14,FALSE)="","",VLOOKUP($O2172,'APOIO-DESPESAS'!$A$3:$N$962,14,FALSE)),"")</f>
        <v/>
      </c>
      <c r="O2172" s="223">
        <f t="shared" si="33"/>
        <v>2170</v>
      </c>
    </row>
    <row r="2173" spans="1:15" x14ac:dyDescent="0.25">
      <c r="A2173" s="223" t="str">
        <f>IFERROR(IF(VLOOKUP($O2173,'APOIO-DESPESAS'!$A$3:$N$962,2,FALSE)="","",VLOOKUP($O2173,'APOIO-DESPESAS'!$A$3:$N$962,2,FALSE)),"")</f>
        <v/>
      </c>
      <c r="B2173" s="223" t="str">
        <f>IFERROR(IF(VLOOKUP($O2173,'APOIO-DESPESAS'!$A$3:$N$962,3,FALSE)="","",VLOOKUP($O2173,'APOIO-DESPESAS'!$A$3:$N$962,3,FALSE)),"")</f>
        <v/>
      </c>
      <c r="C2173" s="223" t="str">
        <f>IFERROR(IF(VLOOKUP($O2173,'APOIO-DESPESAS'!$A$3:$N$962,4,FALSE)="","",VLOOKUP($O2173,'APOIO-DESPESAS'!$A$3:$N$962,4,FALSE)),"")</f>
        <v/>
      </c>
      <c r="D2173" s="223" t="str">
        <f>IFERROR(IF(VLOOKUP($O2173,'APOIO-DESPESAS'!$A$3:$N$962,5,FALSE)="","",VLOOKUP($O2173,'APOIO-DESPESAS'!$A$3:$N$962,5,FALSE)),"")</f>
        <v/>
      </c>
      <c r="E2173" s="223" t="str">
        <f>IFERROR(IF(VLOOKUP($O2173,'APOIO-DESPESAS'!$A$3:$N$962,6,FALSE)="","",VLOOKUP($O2173,'APOIO-DESPESAS'!$A$3:$N$962,6,FALSE)),"")</f>
        <v/>
      </c>
      <c r="F2173" s="223" t="str">
        <f>IFERROR(IF(VLOOKUP($O2173,'APOIO-DESPESAS'!$A$3:$N$962,7,FALSE)="","",VLOOKUP($O2173,'APOIO-DESPESAS'!$A$3:$N$962,7,FALSE)),"")</f>
        <v/>
      </c>
      <c r="G2173" s="223" t="str">
        <f>IFERROR(IF(VLOOKUP($O2173,'APOIO-DESPESAS'!$A$3:$N$962,8,FALSE)="","",VLOOKUP($O2173,'APOIO-DESPESAS'!$A$3:$N$962,8,FALSE)),"")</f>
        <v/>
      </c>
      <c r="H2173" s="223" t="str">
        <f>IFERROR(IF(VLOOKUP($O2173,'APOIO-DESPESAS'!$A$3:$N$962,9,FALSE)="","",VLOOKUP($O2173,'APOIO-DESPESAS'!$A$3:$N$962,9,FALSE)),"")</f>
        <v/>
      </c>
      <c r="I2173" s="223" t="str">
        <f>IFERROR(IF(VLOOKUP($O2173,'APOIO-DESPESAS'!$A$3:$N$962,10,FALSE)="","",VLOOKUP($O2173,'APOIO-DESPESAS'!$A$3:$N$962,10,FALSE)),"")</f>
        <v/>
      </c>
      <c r="J2173" s="223" t="str">
        <f>IFERROR(IF(VLOOKUP($O2173,'APOIO-DESPESAS'!$A$3:$N$962,11,FALSE)="","",VLOOKUP($O2173,'APOIO-DESPESAS'!$A$3:$N$962,11,FALSE)),"")</f>
        <v/>
      </c>
      <c r="K2173" s="223" t="str">
        <f>IFERROR(IF(VLOOKUP($O2173,'APOIO-DESPESAS'!$A$3:$N$962,12,FALSE)="","",VLOOKUP($O2173,'APOIO-DESPESAS'!$A$3:$N$962,12,FALSE)),"")</f>
        <v/>
      </c>
      <c r="L2173" s="223" t="str">
        <f>IFERROR(IF(VLOOKUP($O2173,'APOIO-DESPESAS'!$A$3:$N$962,13,FALSE)="","",VLOOKUP($O2173,'APOIO-DESPESAS'!$A$3:$N$962,13,FALSE)),"")</f>
        <v/>
      </c>
      <c r="M2173" s="223" t="str">
        <f>IFERROR(IF(VLOOKUP($O2173,'APOIO-DESPESAS'!$A$3:$N$962,14,FALSE)="","",VLOOKUP($O2173,'APOIO-DESPESAS'!$A$3:$N$962,14,FALSE)),"")</f>
        <v/>
      </c>
      <c r="O2173" s="223">
        <f t="shared" si="33"/>
        <v>2171</v>
      </c>
    </row>
    <row r="2174" spans="1:15" x14ac:dyDescent="0.25">
      <c r="A2174" s="223" t="str">
        <f>IFERROR(IF(VLOOKUP($O2174,'APOIO-DESPESAS'!$A$3:$N$962,2,FALSE)="","",VLOOKUP($O2174,'APOIO-DESPESAS'!$A$3:$N$962,2,FALSE)),"")</f>
        <v/>
      </c>
      <c r="B2174" s="223" t="str">
        <f>IFERROR(IF(VLOOKUP($O2174,'APOIO-DESPESAS'!$A$3:$N$962,3,FALSE)="","",VLOOKUP($O2174,'APOIO-DESPESAS'!$A$3:$N$962,3,FALSE)),"")</f>
        <v/>
      </c>
      <c r="C2174" s="223" t="str">
        <f>IFERROR(IF(VLOOKUP($O2174,'APOIO-DESPESAS'!$A$3:$N$962,4,FALSE)="","",VLOOKUP($O2174,'APOIO-DESPESAS'!$A$3:$N$962,4,FALSE)),"")</f>
        <v/>
      </c>
      <c r="D2174" s="223" t="str">
        <f>IFERROR(IF(VLOOKUP($O2174,'APOIO-DESPESAS'!$A$3:$N$962,5,FALSE)="","",VLOOKUP($O2174,'APOIO-DESPESAS'!$A$3:$N$962,5,FALSE)),"")</f>
        <v/>
      </c>
      <c r="E2174" s="223" t="str">
        <f>IFERROR(IF(VLOOKUP($O2174,'APOIO-DESPESAS'!$A$3:$N$962,6,FALSE)="","",VLOOKUP($O2174,'APOIO-DESPESAS'!$A$3:$N$962,6,FALSE)),"")</f>
        <v/>
      </c>
      <c r="F2174" s="223" t="str">
        <f>IFERROR(IF(VLOOKUP($O2174,'APOIO-DESPESAS'!$A$3:$N$962,7,FALSE)="","",VLOOKUP($O2174,'APOIO-DESPESAS'!$A$3:$N$962,7,FALSE)),"")</f>
        <v/>
      </c>
      <c r="G2174" s="223" t="str">
        <f>IFERROR(IF(VLOOKUP($O2174,'APOIO-DESPESAS'!$A$3:$N$962,8,FALSE)="","",VLOOKUP($O2174,'APOIO-DESPESAS'!$A$3:$N$962,8,FALSE)),"")</f>
        <v/>
      </c>
      <c r="H2174" s="223" t="str">
        <f>IFERROR(IF(VLOOKUP($O2174,'APOIO-DESPESAS'!$A$3:$N$962,9,FALSE)="","",VLOOKUP($O2174,'APOIO-DESPESAS'!$A$3:$N$962,9,FALSE)),"")</f>
        <v/>
      </c>
      <c r="I2174" s="223" t="str">
        <f>IFERROR(IF(VLOOKUP($O2174,'APOIO-DESPESAS'!$A$3:$N$962,10,FALSE)="","",VLOOKUP($O2174,'APOIO-DESPESAS'!$A$3:$N$962,10,FALSE)),"")</f>
        <v/>
      </c>
      <c r="J2174" s="223" t="str">
        <f>IFERROR(IF(VLOOKUP($O2174,'APOIO-DESPESAS'!$A$3:$N$962,11,FALSE)="","",VLOOKUP($O2174,'APOIO-DESPESAS'!$A$3:$N$962,11,FALSE)),"")</f>
        <v/>
      </c>
      <c r="K2174" s="223" t="str">
        <f>IFERROR(IF(VLOOKUP($O2174,'APOIO-DESPESAS'!$A$3:$N$962,12,FALSE)="","",VLOOKUP($O2174,'APOIO-DESPESAS'!$A$3:$N$962,12,FALSE)),"")</f>
        <v/>
      </c>
      <c r="L2174" s="223" t="str">
        <f>IFERROR(IF(VLOOKUP($O2174,'APOIO-DESPESAS'!$A$3:$N$962,13,FALSE)="","",VLOOKUP($O2174,'APOIO-DESPESAS'!$A$3:$N$962,13,FALSE)),"")</f>
        <v/>
      </c>
      <c r="M2174" s="223" t="str">
        <f>IFERROR(IF(VLOOKUP($O2174,'APOIO-DESPESAS'!$A$3:$N$962,14,FALSE)="","",VLOOKUP($O2174,'APOIO-DESPESAS'!$A$3:$N$962,14,FALSE)),"")</f>
        <v/>
      </c>
      <c r="O2174" s="223">
        <f t="shared" si="33"/>
        <v>2172</v>
      </c>
    </row>
    <row r="2175" spans="1:15" x14ac:dyDescent="0.25">
      <c r="A2175" s="223" t="str">
        <f>IFERROR(IF(VLOOKUP($O2175,'APOIO-DESPESAS'!$A$3:$N$962,2,FALSE)="","",VLOOKUP($O2175,'APOIO-DESPESAS'!$A$3:$N$962,2,FALSE)),"")</f>
        <v/>
      </c>
      <c r="B2175" s="223" t="str">
        <f>IFERROR(IF(VLOOKUP($O2175,'APOIO-DESPESAS'!$A$3:$N$962,3,FALSE)="","",VLOOKUP($O2175,'APOIO-DESPESAS'!$A$3:$N$962,3,FALSE)),"")</f>
        <v/>
      </c>
      <c r="C2175" s="223" t="str">
        <f>IFERROR(IF(VLOOKUP($O2175,'APOIO-DESPESAS'!$A$3:$N$962,4,FALSE)="","",VLOOKUP($O2175,'APOIO-DESPESAS'!$A$3:$N$962,4,FALSE)),"")</f>
        <v/>
      </c>
      <c r="D2175" s="223" t="str">
        <f>IFERROR(IF(VLOOKUP($O2175,'APOIO-DESPESAS'!$A$3:$N$962,5,FALSE)="","",VLOOKUP($O2175,'APOIO-DESPESAS'!$A$3:$N$962,5,FALSE)),"")</f>
        <v/>
      </c>
      <c r="E2175" s="223" t="str">
        <f>IFERROR(IF(VLOOKUP($O2175,'APOIO-DESPESAS'!$A$3:$N$962,6,FALSE)="","",VLOOKUP($O2175,'APOIO-DESPESAS'!$A$3:$N$962,6,FALSE)),"")</f>
        <v/>
      </c>
      <c r="F2175" s="223" t="str">
        <f>IFERROR(IF(VLOOKUP($O2175,'APOIO-DESPESAS'!$A$3:$N$962,7,FALSE)="","",VLOOKUP($O2175,'APOIO-DESPESAS'!$A$3:$N$962,7,FALSE)),"")</f>
        <v/>
      </c>
      <c r="G2175" s="223" t="str">
        <f>IFERROR(IF(VLOOKUP($O2175,'APOIO-DESPESAS'!$A$3:$N$962,8,FALSE)="","",VLOOKUP($O2175,'APOIO-DESPESAS'!$A$3:$N$962,8,FALSE)),"")</f>
        <v/>
      </c>
      <c r="H2175" s="223" t="str">
        <f>IFERROR(IF(VLOOKUP($O2175,'APOIO-DESPESAS'!$A$3:$N$962,9,FALSE)="","",VLOOKUP($O2175,'APOIO-DESPESAS'!$A$3:$N$962,9,FALSE)),"")</f>
        <v/>
      </c>
      <c r="I2175" s="223" t="str">
        <f>IFERROR(IF(VLOOKUP($O2175,'APOIO-DESPESAS'!$A$3:$N$962,10,FALSE)="","",VLOOKUP($O2175,'APOIO-DESPESAS'!$A$3:$N$962,10,FALSE)),"")</f>
        <v/>
      </c>
      <c r="J2175" s="223" t="str">
        <f>IFERROR(IF(VLOOKUP($O2175,'APOIO-DESPESAS'!$A$3:$N$962,11,FALSE)="","",VLOOKUP($O2175,'APOIO-DESPESAS'!$A$3:$N$962,11,FALSE)),"")</f>
        <v/>
      </c>
      <c r="K2175" s="223" t="str">
        <f>IFERROR(IF(VLOOKUP($O2175,'APOIO-DESPESAS'!$A$3:$N$962,12,FALSE)="","",VLOOKUP($O2175,'APOIO-DESPESAS'!$A$3:$N$962,12,FALSE)),"")</f>
        <v/>
      </c>
      <c r="L2175" s="223" t="str">
        <f>IFERROR(IF(VLOOKUP($O2175,'APOIO-DESPESAS'!$A$3:$N$962,13,FALSE)="","",VLOOKUP($O2175,'APOIO-DESPESAS'!$A$3:$N$962,13,FALSE)),"")</f>
        <v/>
      </c>
      <c r="M2175" s="223" t="str">
        <f>IFERROR(IF(VLOOKUP($O2175,'APOIO-DESPESAS'!$A$3:$N$962,14,FALSE)="","",VLOOKUP($O2175,'APOIO-DESPESAS'!$A$3:$N$962,14,FALSE)),"")</f>
        <v/>
      </c>
      <c r="O2175" s="223">
        <f t="shared" si="33"/>
        <v>2173</v>
      </c>
    </row>
    <row r="2176" spans="1:15" x14ac:dyDescent="0.25">
      <c r="A2176" s="223" t="str">
        <f>IFERROR(IF(VLOOKUP($O2176,'APOIO-DESPESAS'!$A$3:$N$962,2,FALSE)="","",VLOOKUP($O2176,'APOIO-DESPESAS'!$A$3:$N$962,2,FALSE)),"")</f>
        <v/>
      </c>
      <c r="B2176" s="223" t="str">
        <f>IFERROR(IF(VLOOKUP($O2176,'APOIO-DESPESAS'!$A$3:$N$962,3,FALSE)="","",VLOOKUP($O2176,'APOIO-DESPESAS'!$A$3:$N$962,3,FALSE)),"")</f>
        <v/>
      </c>
      <c r="C2176" s="223" t="str">
        <f>IFERROR(IF(VLOOKUP($O2176,'APOIO-DESPESAS'!$A$3:$N$962,4,FALSE)="","",VLOOKUP($O2176,'APOIO-DESPESAS'!$A$3:$N$962,4,FALSE)),"")</f>
        <v/>
      </c>
      <c r="D2176" s="223" t="str">
        <f>IFERROR(IF(VLOOKUP($O2176,'APOIO-DESPESAS'!$A$3:$N$962,5,FALSE)="","",VLOOKUP($O2176,'APOIO-DESPESAS'!$A$3:$N$962,5,FALSE)),"")</f>
        <v/>
      </c>
      <c r="E2176" s="223" t="str">
        <f>IFERROR(IF(VLOOKUP($O2176,'APOIO-DESPESAS'!$A$3:$N$962,6,FALSE)="","",VLOOKUP($O2176,'APOIO-DESPESAS'!$A$3:$N$962,6,FALSE)),"")</f>
        <v/>
      </c>
      <c r="F2176" s="223" t="str">
        <f>IFERROR(IF(VLOOKUP($O2176,'APOIO-DESPESAS'!$A$3:$N$962,7,FALSE)="","",VLOOKUP($O2176,'APOIO-DESPESAS'!$A$3:$N$962,7,FALSE)),"")</f>
        <v/>
      </c>
      <c r="G2176" s="223" t="str">
        <f>IFERROR(IF(VLOOKUP($O2176,'APOIO-DESPESAS'!$A$3:$N$962,8,FALSE)="","",VLOOKUP($O2176,'APOIO-DESPESAS'!$A$3:$N$962,8,FALSE)),"")</f>
        <v/>
      </c>
      <c r="H2176" s="223" t="str">
        <f>IFERROR(IF(VLOOKUP($O2176,'APOIO-DESPESAS'!$A$3:$N$962,9,FALSE)="","",VLOOKUP($O2176,'APOIO-DESPESAS'!$A$3:$N$962,9,FALSE)),"")</f>
        <v/>
      </c>
      <c r="I2176" s="223" t="str">
        <f>IFERROR(IF(VLOOKUP($O2176,'APOIO-DESPESAS'!$A$3:$N$962,10,FALSE)="","",VLOOKUP($O2176,'APOIO-DESPESAS'!$A$3:$N$962,10,FALSE)),"")</f>
        <v/>
      </c>
      <c r="J2176" s="223" t="str">
        <f>IFERROR(IF(VLOOKUP($O2176,'APOIO-DESPESAS'!$A$3:$N$962,11,FALSE)="","",VLOOKUP($O2176,'APOIO-DESPESAS'!$A$3:$N$962,11,FALSE)),"")</f>
        <v/>
      </c>
      <c r="K2176" s="223" t="str">
        <f>IFERROR(IF(VLOOKUP($O2176,'APOIO-DESPESAS'!$A$3:$N$962,12,FALSE)="","",VLOOKUP($O2176,'APOIO-DESPESAS'!$A$3:$N$962,12,FALSE)),"")</f>
        <v/>
      </c>
      <c r="L2176" s="223" t="str">
        <f>IFERROR(IF(VLOOKUP($O2176,'APOIO-DESPESAS'!$A$3:$N$962,13,FALSE)="","",VLOOKUP($O2176,'APOIO-DESPESAS'!$A$3:$N$962,13,FALSE)),"")</f>
        <v/>
      </c>
      <c r="M2176" s="223" t="str">
        <f>IFERROR(IF(VLOOKUP($O2176,'APOIO-DESPESAS'!$A$3:$N$962,14,FALSE)="","",VLOOKUP($O2176,'APOIO-DESPESAS'!$A$3:$N$962,14,FALSE)),"")</f>
        <v/>
      </c>
      <c r="O2176" s="223">
        <f t="shared" si="33"/>
        <v>2174</v>
      </c>
    </row>
    <row r="2177" spans="1:15" x14ac:dyDescent="0.25">
      <c r="A2177" s="223" t="str">
        <f>IFERROR(IF(VLOOKUP($O2177,'APOIO-DESPESAS'!$A$3:$N$962,2,FALSE)="","",VLOOKUP($O2177,'APOIO-DESPESAS'!$A$3:$N$962,2,FALSE)),"")</f>
        <v/>
      </c>
      <c r="B2177" s="223" t="str">
        <f>IFERROR(IF(VLOOKUP($O2177,'APOIO-DESPESAS'!$A$3:$N$962,3,FALSE)="","",VLOOKUP($O2177,'APOIO-DESPESAS'!$A$3:$N$962,3,FALSE)),"")</f>
        <v/>
      </c>
      <c r="C2177" s="223" t="str">
        <f>IFERROR(IF(VLOOKUP($O2177,'APOIO-DESPESAS'!$A$3:$N$962,4,FALSE)="","",VLOOKUP($O2177,'APOIO-DESPESAS'!$A$3:$N$962,4,FALSE)),"")</f>
        <v/>
      </c>
      <c r="D2177" s="223" t="str">
        <f>IFERROR(IF(VLOOKUP($O2177,'APOIO-DESPESAS'!$A$3:$N$962,5,FALSE)="","",VLOOKUP($O2177,'APOIO-DESPESAS'!$A$3:$N$962,5,FALSE)),"")</f>
        <v/>
      </c>
      <c r="E2177" s="223" t="str">
        <f>IFERROR(IF(VLOOKUP($O2177,'APOIO-DESPESAS'!$A$3:$N$962,6,FALSE)="","",VLOOKUP($O2177,'APOIO-DESPESAS'!$A$3:$N$962,6,FALSE)),"")</f>
        <v/>
      </c>
      <c r="F2177" s="223" t="str">
        <f>IFERROR(IF(VLOOKUP($O2177,'APOIO-DESPESAS'!$A$3:$N$962,7,FALSE)="","",VLOOKUP($O2177,'APOIO-DESPESAS'!$A$3:$N$962,7,FALSE)),"")</f>
        <v/>
      </c>
      <c r="G2177" s="223" t="str">
        <f>IFERROR(IF(VLOOKUP($O2177,'APOIO-DESPESAS'!$A$3:$N$962,8,FALSE)="","",VLOOKUP($O2177,'APOIO-DESPESAS'!$A$3:$N$962,8,FALSE)),"")</f>
        <v/>
      </c>
      <c r="H2177" s="223" t="str">
        <f>IFERROR(IF(VLOOKUP($O2177,'APOIO-DESPESAS'!$A$3:$N$962,9,FALSE)="","",VLOOKUP($O2177,'APOIO-DESPESAS'!$A$3:$N$962,9,FALSE)),"")</f>
        <v/>
      </c>
      <c r="I2177" s="223" t="str">
        <f>IFERROR(IF(VLOOKUP($O2177,'APOIO-DESPESAS'!$A$3:$N$962,10,FALSE)="","",VLOOKUP($O2177,'APOIO-DESPESAS'!$A$3:$N$962,10,FALSE)),"")</f>
        <v/>
      </c>
      <c r="J2177" s="223" t="str">
        <f>IFERROR(IF(VLOOKUP($O2177,'APOIO-DESPESAS'!$A$3:$N$962,11,FALSE)="","",VLOOKUP($O2177,'APOIO-DESPESAS'!$A$3:$N$962,11,FALSE)),"")</f>
        <v/>
      </c>
      <c r="K2177" s="223" t="str">
        <f>IFERROR(IF(VLOOKUP($O2177,'APOIO-DESPESAS'!$A$3:$N$962,12,FALSE)="","",VLOOKUP($O2177,'APOIO-DESPESAS'!$A$3:$N$962,12,FALSE)),"")</f>
        <v/>
      </c>
      <c r="L2177" s="223" t="str">
        <f>IFERROR(IF(VLOOKUP($O2177,'APOIO-DESPESAS'!$A$3:$N$962,13,FALSE)="","",VLOOKUP($O2177,'APOIO-DESPESAS'!$A$3:$N$962,13,FALSE)),"")</f>
        <v/>
      </c>
      <c r="M2177" s="223" t="str">
        <f>IFERROR(IF(VLOOKUP($O2177,'APOIO-DESPESAS'!$A$3:$N$962,14,FALSE)="","",VLOOKUP($O2177,'APOIO-DESPESAS'!$A$3:$N$962,14,FALSE)),"")</f>
        <v/>
      </c>
      <c r="O2177" s="223">
        <f t="shared" si="33"/>
        <v>2175</v>
      </c>
    </row>
    <row r="2178" spans="1:15" x14ac:dyDescent="0.25">
      <c r="A2178" s="223" t="str">
        <f>IFERROR(IF(VLOOKUP($O2178,'APOIO-DESPESAS'!$A$3:$N$962,2,FALSE)="","",VLOOKUP($O2178,'APOIO-DESPESAS'!$A$3:$N$962,2,FALSE)),"")</f>
        <v/>
      </c>
      <c r="B2178" s="223" t="str">
        <f>IFERROR(IF(VLOOKUP($O2178,'APOIO-DESPESAS'!$A$3:$N$962,3,FALSE)="","",VLOOKUP($O2178,'APOIO-DESPESAS'!$A$3:$N$962,3,FALSE)),"")</f>
        <v/>
      </c>
      <c r="C2178" s="223" t="str">
        <f>IFERROR(IF(VLOOKUP($O2178,'APOIO-DESPESAS'!$A$3:$N$962,4,FALSE)="","",VLOOKUP($O2178,'APOIO-DESPESAS'!$A$3:$N$962,4,FALSE)),"")</f>
        <v/>
      </c>
      <c r="D2178" s="223" t="str">
        <f>IFERROR(IF(VLOOKUP($O2178,'APOIO-DESPESAS'!$A$3:$N$962,5,FALSE)="","",VLOOKUP($O2178,'APOIO-DESPESAS'!$A$3:$N$962,5,FALSE)),"")</f>
        <v/>
      </c>
      <c r="E2178" s="223" t="str">
        <f>IFERROR(IF(VLOOKUP($O2178,'APOIO-DESPESAS'!$A$3:$N$962,6,FALSE)="","",VLOOKUP($O2178,'APOIO-DESPESAS'!$A$3:$N$962,6,FALSE)),"")</f>
        <v/>
      </c>
      <c r="F2178" s="223" t="str">
        <f>IFERROR(IF(VLOOKUP($O2178,'APOIO-DESPESAS'!$A$3:$N$962,7,FALSE)="","",VLOOKUP($O2178,'APOIO-DESPESAS'!$A$3:$N$962,7,FALSE)),"")</f>
        <v/>
      </c>
      <c r="G2178" s="223" t="str">
        <f>IFERROR(IF(VLOOKUP($O2178,'APOIO-DESPESAS'!$A$3:$N$962,8,FALSE)="","",VLOOKUP($O2178,'APOIO-DESPESAS'!$A$3:$N$962,8,FALSE)),"")</f>
        <v/>
      </c>
      <c r="H2178" s="223" t="str">
        <f>IFERROR(IF(VLOOKUP($O2178,'APOIO-DESPESAS'!$A$3:$N$962,9,FALSE)="","",VLOOKUP($O2178,'APOIO-DESPESAS'!$A$3:$N$962,9,FALSE)),"")</f>
        <v/>
      </c>
      <c r="I2178" s="223" t="str">
        <f>IFERROR(IF(VLOOKUP($O2178,'APOIO-DESPESAS'!$A$3:$N$962,10,FALSE)="","",VLOOKUP($O2178,'APOIO-DESPESAS'!$A$3:$N$962,10,FALSE)),"")</f>
        <v/>
      </c>
      <c r="J2178" s="223" t="str">
        <f>IFERROR(IF(VLOOKUP($O2178,'APOIO-DESPESAS'!$A$3:$N$962,11,FALSE)="","",VLOOKUP($O2178,'APOIO-DESPESAS'!$A$3:$N$962,11,FALSE)),"")</f>
        <v/>
      </c>
      <c r="K2178" s="223" t="str">
        <f>IFERROR(IF(VLOOKUP($O2178,'APOIO-DESPESAS'!$A$3:$N$962,12,FALSE)="","",VLOOKUP($O2178,'APOIO-DESPESAS'!$A$3:$N$962,12,FALSE)),"")</f>
        <v/>
      </c>
      <c r="L2178" s="223" t="str">
        <f>IFERROR(IF(VLOOKUP($O2178,'APOIO-DESPESAS'!$A$3:$N$962,13,FALSE)="","",VLOOKUP($O2178,'APOIO-DESPESAS'!$A$3:$N$962,13,FALSE)),"")</f>
        <v/>
      </c>
      <c r="M2178" s="223" t="str">
        <f>IFERROR(IF(VLOOKUP($O2178,'APOIO-DESPESAS'!$A$3:$N$962,14,FALSE)="","",VLOOKUP($O2178,'APOIO-DESPESAS'!$A$3:$N$962,14,FALSE)),"")</f>
        <v/>
      </c>
      <c r="O2178" s="223">
        <f t="shared" si="33"/>
        <v>2176</v>
      </c>
    </row>
    <row r="2179" spans="1:15" x14ac:dyDescent="0.25">
      <c r="A2179" s="223" t="str">
        <f>IFERROR(IF(VLOOKUP($O2179,'APOIO-DESPESAS'!$A$3:$N$962,2,FALSE)="","",VLOOKUP($O2179,'APOIO-DESPESAS'!$A$3:$N$962,2,FALSE)),"")</f>
        <v/>
      </c>
      <c r="B2179" s="223" t="str">
        <f>IFERROR(IF(VLOOKUP($O2179,'APOIO-DESPESAS'!$A$3:$N$962,3,FALSE)="","",VLOOKUP($O2179,'APOIO-DESPESAS'!$A$3:$N$962,3,FALSE)),"")</f>
        <v/>
      </c>
      <c r="C2179" s="223" t="str">
        <f>IFERROR(IF(VLOOKUP($O2179,'APOIO-DESPESAS'!$A$3:$N$962,4,FALSE)="","",VLOOKUP($O2179,'APOIO-DESPESAS'!$A$3:$N$962,4,FALSE)),"")</f>
        <v/>
      </c>
      <c r="D2179" s="223" t="str">
        <f>IFERROR(IF(VLOOKUP($O2179,'APOIO-DESPESAS'!$A$3:$N$962,5,FALSE)="","",VLOOKUP($O2179,'APOIO-DESPESAS'!$A$3:$N$962,5,FALSE)),"")</f>
        <v/>
      </c>
      <c r="E2179" s="223" t="str">
        <f>IFERROR(IF(VLOOKUP($O2179,'APOIO-DESPESAS'!$A$3:$N$962,6,FALSE)="","",VLOOKUP($O2179,'APOIO-DESPESAS'!$A$3:$N$962,6,FALSE)),"")</f>
        <v/>
      </c>
      <c r="F2179" s="223" t="str">
        <f>IFERROR(IF(VLOOKUP($O2179,'APOIO-DESPESAS'!$A$3:$N$962,7,FALSE)="","",VLOOKUP($O2179,'APOIO-DESPESAS'!$A$3:$N$962,7,FALSE)),"")</f>
        <v/>
      </c>
      <c r="G2179" s="223" t="str">
        <f>IFERROR(IF(VLOOKUP($O2179,'APOIO-DESPESAS'!$A$3:$N$962,8,FALSE)="","",VLOOKUP($O2179,'APOIO-DESPESAS'!$A$3:$N$962,8,FALSE)),"")</f>
        <v/>
      </c>
      <c r="H2179" s="223" t="str">
        <f>IFERROR(IF(VLOOKUP($O2179,'APOIO-DESPESAS'!$A$3:$N$962,9,FALSE)="","",VLOOKUP($O2179,'APOIO-DESPESAS'!$A$3:$N$962,9,FALSE)),"")</f>
        <v/>
      </c>
      <c r="I2179" s="223" t="str">
        <f>IFERROR(IF(VLOOKUP($O2179,'APOIO-DESPESAS'!$A$3:$N$962,10,FALSE)="","",VLOOKUP($O2179,'APOIO-DESPESAS'!$A$3:$N$962,10,FALSE)),"")</f>
        <v/>
      </c>
      <c r="J2179" s="223" t="str">
        <f>IFERROR(IF(VLOOKUP($O2179,'APOIO-DESPESAS'!$A$3:$N$962,11,FALSE)="","",VLOOKUP($O2179,'APOIO-DESPESAS'!$A$3:$N$962,11,FALSE)),"")</f>
        <v/>
      </c>
      <c r="K2179" s="223" t="str">
        <f>IFERROR(IF(VLOOKUP($O2179,'APOIO-DESPESAS'!$A$3:$N$962,12,FALSE)="","",VLOOKUP($O2179,'APOIO-DESPESAS'!$A$3:$N$962,12,FALSE)),"")</f>
        <v/>
      </c>
      <c r="L2179" s="223" t="str">
        <f>IFERROR(IF(VLOOKUP($O2179,'APOIO-DESPESAS'!$A$3:$N$962,13,FALSE)="","",VLOOKUP($O2179,'APOIO-DESPESAS'!$A$3:$N$962,13,FALSE)),"")</f>
        <v/>
      </c>
      <c r="M2179" s="223" t="str">
        <f>IFERROR(IF(VLOOKUP($O2179,'APOIO-DESPESAS'!$A$3:$N$962,14,FALSE)="","",VLOOKUP($O2179,'APOIO-DESPESAS'!$A$3:$N$962,14,FALSE)),"")</f>
        <v/>
      </c>
      <c r="O2179" s="223">
        <f t="shared" si="33"/>
        <v>2177</v>
      </c>
    </row>
    <row r="2180" spans="1:15" x14ac:dyDescent="0.25">
      <c r="A2180" s="223" t="str">
        <f>IFERROR(IF(VLOOKUP($O2180,'APOIO-DESPESAS'!$A$3:$N$962,2,FALSE)="","",VLOOKUP($O2180,'APOIO-DESPESAS'!$A$3:$N$962,2,FALSE)),"")</f>
        <v/>
      </c>
      <c r="B2180" s="223" t="str">
        <f>IFERROR(IF(VLOOKUP($O2180,'APOIO-DESPESAS'!$A$3:$N$962,3,FALSE)="","",VLOOKUP($O2180,'APOIO-DESPESAS'!$A$3:$N$962,3,FALSE)),"")</f>
        <v/>
      </c>
      <c r="C2180" s="223" t="str">
        <f>IFERROR(IF(VLOOKUP($O2180,'APOIO-DESPESAS'!$A$3:$N$962,4,FALSE)="","",VLOOKUP($O2180,'APOIO-DESPESAS'!$A$3:$N$962,4,FALSE)),"")</f>
        <v/>
      </c>
      <c r="D2180" s="223" t="str">
        <f>IFERROR(IF(VLOOKUP($O2180,'APOIO-DESPESAS'!$A$3:$N$962,5,FALSE)="","",VLOOKUP($O2180,'APOIO-DESPESAS'!$A$3:$N$962,5,FALSE)),"")</f>
        <v/>
      </c>
      <c r="E2180" s="223" t="str">
        <f>IFERROR(IF(VLOOKUP($O2180,'APOIO-DESPESAS'!$A$3:$N$962,6,FALSE)="","",VLOOKUP($O2180,'APOIO-DESPESAS'!$A$3:$N$962,6,FALSE)),"")</f>
        <v/>
      </c>
      <c r="F2180" s="223" t="str">
        <f>IFERROR(IF(VLOOKUP($O2180,'APOIO-DESPESAS'!$A$3:$N$962,7,FALSE)="","",VLOOKUP($O2180,'APOIO-DESPESAS'!$A$3:$N$962,7,FALSE)),"")</f>
        <v/>
      </c>
      <c r="G2180" s="223" t="str">
        <f>IFERROR(IF(VLOOKUP($O2180,'APOIO-DESPESAS'!$A$3:$N$962,8,FALSE)="","",VLOOKUP($O2180,'APOIO-DESPESAS'!$A$3:$N$962,8,FALSE)),"")</f>
        <v/>
      </c>
      <c r="H2180" s="223" t="str">
        <f>IFERROR(IF(VLOOKUP($O2180,'APOIO-DESPESAS'!$A$3:$N$962,9,FALSE)="","",VLOOKUP($O2180,'APOIO-DESPESAS'!$A$3:$N$962,9,FALSE)),"")</f>
        <v/>
      </c>
      <c r="I2180" s="223" t="str">
        <f>IFERROR(IF(VLOOKUP($O2180,'APOIO-DESPESAS'!$A$3:$N$962,10,FALSE)="","",VLOOKUP($O2180,'APOIO-DESPESAS'!$A$3:$N$962,10,FALSE)),"")</f>
        <v/>
      </c>
      <c r="J2180" s="223" t="str">
        <f>IFERROR(IF(VLOOKUP($O2180,'APOIO-DESPESAS'!$A$3:$N$962,11,FALSE)="","",VLOOKUP($O2180,'APOIO-DESPESAS'!$A$3:$N$962,11,FALSE)),"")</f>
        <v/>
      </c>
      <c r="K2180" s="223" t="str">
        <f>IFERROR(IF(VLOOKUP($O2180,'APOIO-DESPESAS'!$A$3:$N$962,12,FALSE)="","",VLOOKUP($O2180,'APOIO-DESPESAS'!$A$3:$N$962,12,FALSE)),"")</f>
        <v/>
      </c>
      <c r="L2180" s="223" t="str">
        <f>IFERROR(IF(VLOOKUP($O2180,'APOIO-DESPESAS'!$A$3:$N$962,13,FALSE)="","",VLOOKUP($O2180,'APOIO-DESPESAS'!$A$3:$N$962,13,FALSE)),"")</f>
        <v/>
      </c>
      <c r="M2180" s="223" t="str">
        <f>IFERROR(IF(VLOOKUP($O2180,'APOIO-DESPESAS'!$A$3:$N$962,14,FALSE)="","",VLOOKUP($O2180,'APOIO-DESPESAS'!$A$3:$N$962,14,FALSE)),"")</f>
        <v/>
      </c>
      <c r="O2180" s="223">
        <f t="shared" si="33"/>
        <v>2178</v>
      </c>
    </row>
    <row r="2181" spans="1:15" x14ac:dyDescent="0.25">
      <c r="A2181" s="223" t="str">
        <f>IFERROR(IF(VLOOKUP($O2181,'APOIO-DESPESAS'!$A$3:$N$962,2,FALSE)="","",VLOOKUP($O2181,'APOIO-DESPESAS'!$A$3:$N$962,2,FALSE)),"")</f>
        <v/>
      </c>
      <c r="B2181" s="223" t="str">
        <f>IFERROR(IF(VLOOKUP($O2181,'APOIO-DESPESAS'!$A$3:$N$962,3,FALSE)="","",VLOOKUP($O2181,'APOIO-DESPESAS'!$A$3:$N$962,3,FALSE)),"")</f>
        <v/>
      </c>
      <c r="C2181" s="223" t="str">
        <f>IFERROR(IF(VLOOKUP($O2181,'APOIO-DESPESAS'!$A$3:$N$962,4,FALSE)="","",VLOOKUP($O2181,'APOIO-DESPESAS'!$A$3:$N$962,4,FALSE)),"")</f>
        <v/>
      </c>
      <c r="D2181" s="223" t="str">
        <f>IFERROR(IF(VLOOKUP($O2181,'APOIO-DESPESAS'!$A$3:$N$962,5,FALSE)="","",VLOOKUP($O2181,'APOIO-DESPESAS'!$A$3:$N$962,5,FALSE)),"")</f>
        <v/>
      </c>
      <c r="E2181" s="223" t="str">
        <f>IFERROR(IF(VLOOKUP($O2181,'APOIO-DESPESAS'!$A$3:$N$962,6,FALSE)="","",VLOOKUP($O2181,'APOIO-DESPESAS'!$A$3:$N$962,6,FALSE)),"")</f>
        <v/>
      </c>
      <c r="F2181" s="223" t="str">
        <f>IFERROR(IF(VLOOKUP($O2181,'APOIO-DESPESAS'!$A$3:$N$962,7,FALSE)="","",VLOOKUP($O2181,'APOIO-DESPESAS'!$A$3:$N$962,7,FALSE)),"")</f>
        <v/>
      </c>
      <c r="G2181" s="223" t="str">
        <f>IFERROR(IF(VLOOKUP($O2181,'APOIO-DESPESAS'!$A$3:$N$962,8,FALSE)="","",VLOOKUP($O2181,'APOIO-DESPESAS'!$A$3:$N$962,8,FALSE)),"")</f>
        <v/>
      </c>
      <c r="H2181" s="223" t="str">
        <f>IFERROR(IF(VLOOKUP($O2181,'APOIO-DESPESAS'!$A$3:$N$962,9,FALSE)="","",VLOOKUP($O2181,'APOIO-DESPESAS'!$A$3:$N$962,9,FALSE)),"")</f>
        <v/>
      </c>
      <c r="I2181" s="223" t="str">
        <f>IFERROR(IF(VLOOKUP($O2181,'APOIO-DESPESAS'!$A$3:$N$962,10,FALSE)="","",VLOOKUP($O2181,'APOIO-DESPESAS'!$A$3:$N$962,10,FALSE)),"")</f>
        <v/>
      </c>
      <c r="J2181" s="223" t="str">
        <f>IFERROR(IF(VLOOKUP($O2181,'APOIO-DESPESAS'!$A$3:$N$962,11,FALSE)="","",VLOOKUP($O2181,'APOIO-DESPESAS'!$A$3:$N$962,11,FALSE)),"")</f>
        <v/>
      </c>
      <c r="K2181" s="223" t="str">
        <f>IFERROR(IF(VLOOKUP($O2181,'APOIO-DESPESAS'!$A$3:$N$962,12,FALSE)="","",VLOOKUP($O2181,'APOIO-DESPESAS'!$A$3:$N$962,12,FALSE)),"")</f>
        <v/>
      </c>
      <c r="L2181" s="223" t="str">
        <f>IFERROR(IF(VLOOKUP($O2181,'APOIO-DESPESAS'!$A$3:$N$962,13,FALSE)="","",VLOOKUP($O2181,'APOIO-DESPESAS'!$A$3:$N$962,13,FALSE)),"")</f>
        <v/>
      </c>
      <c r="M2181" s="223" t="str">
        <f>IFERROR(IF(VLOOKUP($O2181,'APOIO-DESPESAS'!$A$3:$N$962,14,FALSE)="","",VLOOKUP($O2181,'APOIO-DESPESAS'!$A$3:$N$962,14,FALSE)),"")</f>
        <v/>
      </c>
      <c r="O2181" s="223">
        <f t="shared" ref="O2181:O2244" si="34">O2180+1</f>
        <v>2179</v>
      </c>
    </row>
    <row r="2182" spans="1:15" x14ac:dyDescent="0.25">
      <c r="A2182" s="223" t="str">
        <f>IFERROR(IF(VLOOKUP($O2182,'APOIO-DESPESAS'!$A$3:$N$962,2,FALSE)="","",VLOOKUP($O2182,'APOIO-DESPESAS'!$A$3:$N$962,2,FALSE)),"")</f>
        <v/>
      </c>
      <c r="B2182" s="223" t="str">
        <f>IFERROR(IF(VLOOKUP($O2182,'APOIO-DESPESAS'!$A$3:$N$962,3,FALSE)="","",VLOOKUP($O2182,'APOIO-DESPESAS'!$A$3:$N$962,3,FALSE)),"")</f>
        <v/>
      </c>
      <c r="C2182" s="223" t="str">
        <f>IFERROR(IF(VLOOKUP($O2182,'APOIO-DESPESAS'!$A$3:$N$962,4,FALSE)="","",VLOOKUP($O2182,'APOIO-DESPESAS'!$A$3:$N$962,4,FALSE)),"")</f>
        <v/>
      </c>
      <c r="D2182" s="223" t="str">
        <f>IFERROR(IF(VLOOKUP($O2182,'APOIO-DESPESAS'!$A$3:$N$962,5,FALSE)="","",VLOOKUP($O2182,'APOIO-DESPESAS'!$A$3:$N$962,5,FALSE)),"")</f>
        <v/>
      </c>
      <c r="E2182" s="223" t="str">
        <f>IFERROR(IF(VLOOKUP($O2182,'APOIO-DESPESAS'!$A$3:$N$962,6,FALSE)="","",VLOOKUP($O2182,'APOIO-DESPESAS'!$A$3:$N$962,6,FALSE)),"")</f>
        <v/>
      </c>
      <c r="F2182" s="223" t="str">
        <f>IFERROR(IF(VLOOKUP($O2182,'APOIO-DESPESAS'!$A$3:$N$962,7,FALSE)="","",VLOOKUP($O2182,'APOIO-DESPESAS'!$A$3:$N$962,7,FALSE)),"")</f>
        <v/>
      </c>
      <c r="G2182" s="223" t="str">
        <f>IFERROR(IF(VLOOKUP($O2182,'APOIO-DESPESAS'!$A$3:$N$962,8,FALSE)="","",VLOOKUP($O2182,'APOIO-DESPESAS'!$A$3:$N$962,8,FALSE)),"")</f>
        <v/>
      </c>
      <c r="H2182" s="223" t="str">
        <f>IFERROR(IF(VLOOKUP($O2182,'APOIO-DESPESAS'!$A$3:$N$962,9,FALSE)="","",VLOOKUP($O2182,'APOIO-DESPESAS'!$A$3:$N$962,9,FALSE)),"")</f>
        <v/>
      </c>
      <c r="I2182" s="223" t="str">
        <f>IFERROR(IF(VLOOKUP($O2182,'APOIO-DESPESAS'!$A$3:$N$962,10,FALSE)="","",VLOOKUP($O2182,'APOIO-DESPESAS'!$A$3:$N$962,10,FALSE)),"")</f>
        <v/>
      </c>
      <c r="J2182" s="223" t="str">
        <f>IFERROR(IF(VLOOKUP($O2182,'APOIO-DESPESAS'!$A$3:$N$962,11,FALSE)="","",VLOOKUP($O2182,'APOIO-DESPESAS'!$A$3:$N$962,11,FALSE)),"")</f>
        <v/>
      </c>
      <c r="K2182" s="223" t="str">
        <f>IFERROR(IF(VLOOKUP($O2182,'APOIO-DESPESAS'!$A$3:$N$962,12,FALSE)="","",VLOOKUP($O2182,'APOIO-DESPESAS'!$A$3:$N$962,12,FALSE)),"")</f>
        <v/>
      </c>
      <c r="L2182" s="223" t="str">
        <f>IFERROR(IF(VLOOKUP($O2182,'APOIO-DESPESAS'!$A$3:$N$962,13,FALSE)="","",VLOOKUP($O2182,'APOIO-DESPESAS'!$A$3:$N$962,13,FALSE)),"")</f>
        <v/>
      </c>
      <c r="M2182" s="223" t="str">
        <f>IFERROR(IF(VLOOKUP($O2182,'APOIO-DESPESAS'!$A$3:$N$962,14,FALSE)="","",VLOOKUP($O2182,'APOIO-DESPESAS'!$A$3:$N$962,14,FALSE)),"")</f>
        <v/>
      </c>
      <c r="O2182" s="223">
        <f t="shared" si="34"/>
        <v>2180</v>
      </c>
    </row>
    <row r="2183" spans="1:15" x14ac:dyDescent="0.25">
      <c r="A2183" s="223" t="str">
        <f>IFERROR(IF(VLOOKUP($O2183,'APOIO-DESPESAS'!$A$3:$N$962,2,FALSE)="","",VLOOKUP($O2183,'APOIO-DESPESAS'!$A$3:$N$962,2,FALSE)),"")</f>
        <v/>
      </c>
      <c r="B2183" s="223" t="str">
        <f>IFERROR(IF(VLOOKUP($O2183,'APOIO-DESPESAS'!$A$3:$N$962,3,FALSE)="","",VLOOKUP($O2183,'APOIO-DESPESAS'!$A$3:$N$962,3,FALSE)),"")</f>
        <v/>
      </c>
      <c r="C2183" s="223" t="str">
        <f>IFERROR(IF(VLOOKUP($O2183,'APOIO-DESPESAS'!$A$3:$N$962,4,FALSE)="","",VLOOKUP($O2183,'APOIO-DESPESAS'!$A$3:$N$962,4,FALSE)),"")</f>
        <v/>
      </c>
      <c r="D2183" s="223" t="str">
        <f>IFERROR(IF(VLOOKUP($O2183,'APOIO-DESPESAS'!$A$3:$N$962,5,FALSE)="","",VLOOKUP($O2183,'APOIO-DESPESAS'!$A$3:$N$962,5,FALSE)),"")</f>
        <v/>
      </c>
      <c r="E2183" s="223" t="str">
        <f>IFERROR(IF(VLOOKUP($O2183,'APOIO-DESPESAS'!$A$3:$N$962,6,FALSE)="","",VLOOKUP($O2183,'APOIO-DESPESAS'!$A$3:$N$962,6,FALSE)),"")</f>
        <v/>
      </c>
      <c r="F2183" s="223" t="str">
        <f>IFERROR(IF(VLOOKUP($O2183,'APOIO-DESPESAS'!$A$3:$N$962,7,FALSE)="","",VLOOKUP($O2183,'APOIO-DESPESAS'!$A$3:$N$962,7,FALSE)),"")</f>
        <v/>
      </c>
      <c r="G2183" s="223" t="str">
        <f>IFERROR(IF(VLOOKUP($O2183,'APOIO-DESPESAS'!$A$3:$N$962,8,FALSE)="","",VLOOKUP($O2183,'APOIO-DESPESAS'!$A$3:$N$962,8,FALSE)),"")</f>
        <v/>
      </c>
      <c r="H2183" s="223" t="str">
        <f>IFERROR(IF(VLOOKUP($O2183,'APOIO-DESPESAS'!$A$3:$N$962,9,FALSE)="","",VLOOKUP($O2183,'APOIO-DESPESAS'!$A$3:$N$962,9,FALSE)),"")</f>
        <v/>
      </c>
      <c r="I2183" s="223" t="str">
        <f>IFERROR(IF(VLOOKUP($O2183,'APOIO-DESPESAS'!$A$3:$N$962,10,FALSE)="","",VLOOKUP($O2183,'APOIO-DESPESAS'!$A$3:$N$962,10,FALSE)),"")</f>
        <v/>
      </c>
      <c r="J2183" s="223" t="str">
        <f>IFERROR(IF(VLOOKUP($O2183,'APOIO-DESPESAS'!$A$3:$N$962,11,FALSE)="","",VLOOKUP($O2183,'APOIO-DESPESAS'!$A$3:$N$962,11,FALSE)),"")</f>
        <v/>
      </c>
      <c r="K2183" s="223" t="str">
        <f>IFERROR(IF(VLOOKUP($O2183,'APOIO-DESPESAS'!$A$3:$N$962,12,FALSE)="","",VLOOKUP($O2183,'APOIO-DESPESAS'!$A$3:$N$962,12,FALSE)),"")</f>
        <v/>
      </c>
      <c r="L2183" s="223" t="str">
        <f>IFERROR(IF(VLOOKUP($O2183,'APOIO-DESPESAS'!$A$3:$N$962,13,FALSE)="","",VLOOKUP($O2183,'APOIO-DESPESAS'!$A$3:$N$962,13,FALSE)),"")</f>
        <v/>
      </c>
      <c r="M2183" s="223" t="str">
        <f>IFERROR(IF(VLOOKUP($O2183,'APOIO-DESPESAS'!$A$3:$N$962,14,FALSE)="","",VLOOKUP($O2183,'APOIO-DESPESAS'!$A$3:$N$962,14,FALSE)),"")</f>
        <v/>
      </c>
      <c r="O2183" s="223">
        <f t="shared" si="34"/>
        <v>2181</v>
      </c>
    </row>
    <row r="2184" spans="1:15" x14ac:dyDescent="0.25">
      <c r="A2184" s="223" t="str">
        <f>IFERROR(IF(VLOOKUP($O2184,'APOIO-DESPESAS'!$A$3:$N$962,2,FALSE)="","",VLOOKUP($O2184,'APOIO-DESPESAS'!$A$3:$N$962,2,FALSE)),"")</f>
        <v/>
      </c>
      <c r="B2184" s="223" t="str">
        <f>IFERROR(IF(VLOOKUP($O2184,'APOIO-DESPESAS'!$A$3:$N$962,3,FALSE)="","",VLOOKUP($O2184,'APOIO-DESPESAS'!$A$3:$N$962,3,FALSE)),"")</f>
        <v/>
      </c>
      <c r="C2184" s="223" t="str">
        <f>IFERROR(IF(VLOOKUP($O2184,'APOIO-DESPESAS'!$A$3:$N$962,4,FALSE)="","",VLOOKUP($O2184,'APOIO-DESPESAS'!$A$3:$N$962,4,FALSE)),"")</f>
        <v/>
      </c>
      <c r="D2184" s="223" t="str">
        <f>IFERROR(IF(VLOOKUP($O2184,'APOIO-DESPESAS'!$A$3:$N$962,5,FALSE)="","",VLOOKUP($O2184,'APOIO-DESPESAS'!$A$3:$N$962,5,FALSE)),"")</f>
        <v/>
      </c>
      <c r="E2184" s="223" t="str">
        <f>IFERROR(IF(VLOOKUP($O2184,'APOIO-DESPESAS'!$A$3:$N$962,6,FALSE)="","",VLOOKUP($O2184,'APOIO-DESPESAS'!$A$3:$N$962,6,FALSE)),"")</f>
        <v/>
      </c>
      <c r="F2184" s="223" t="str">
        <f>IFERROR(IF(VLOOKUP($O2184,'APOIO-DESPESAS'!$A$3:$N$962,7,FALSE)="","",VLOOKUP($O2184,'APOIO-DESPESAS'!$A$3:$N$962,7,FALSE)),"")</f>
        <v/>
      </c>
      <c r="G2184" s="223" t="str">
        <f>IFERROR(IF(VLOOKUP($O2184,'APOIO-DESPESAS'!$A$3:$N$962,8,FALSE)="","",VLOOKUP($O2184,'APOIO-DESPESAS'!$A$3:$N$962,8,FALSE)),"")</f>
        <v/>
      </c>
      <c r="H2184" s="223" t="str">
        <f>IFERROR(IF(VLOOKUP($O2184,'APOIO-DESPESAS'!$A$3:$N$962,9,FALSE)="","",VLOOKUP($O2184,'APOIO-DESPESAS'!$A$3:$N$962,9,FALSE)),"")</f>
        <v/>
      </c>
      <c r="I2184" s="223" t="str">
        <f>IFERROR(IF(VLOOKUP($O2184,'APOIO-DESPESAS'!$A$3:$N$962,10,FALSE)="","",VLOOKUP($O2184,'APOIO-DESPESAS'!$A$3:$N$962,10,FALSE)),"")</f>
        <v/>
      </c>
      <c r="J2184" s="223" t="str">
        <f>IFERROR(IF(VLOOKUP($O2184,'APOIO-DESPESAS'!$A$3:$N$962,11,FALSE)="","",VLOOKUP($O2184,'APOIO-DESPESAS'!$A$3:$N$962,11,FALSE)),"")</f>
        <v/>
      </c>
      <c r="K2184" s="223" t="str">
        <f>IFERROR(IF(VLOOKUP($O2184,'APOIO-DESPESAS'!$A$3:$N$962,12,FALSE)="","",VLOOKUP($O2184,'APOIO-DESPESAS'!$A$3:$N$962,12,FALSE)),"")</f>
        <v/>
      </c>
      <c r="L2184" s="223" t="str">
        <f>IFERROR(IF(VLOOKUP($O2184,'APOIO-DESPESAS'!$A$3:$N$962,13,FALSE)="","",VLOOKUP($O2184,'APOIO-DESPESAS'!$A$3:$N$962,13,FALSE)),"")</f>
        <v/>
      </c>
      <c r="M2184" s="223" t="str">
        <f>IFERROR(IF(VLOOKUP($O2184,'APOIO-DESPESAS'!$A$3:$N$962,14,FALSE)="","",VLOOKUP($O2184,'APOIO-DESPESAS'!$A$3:$N$962,14,FALSE)),"")</f>
        <v/>
      </c>
      <c r="O2184" s="223">
        <f t="shared" si="34"/>
        <v>2182</v>
      </c>
    </row>
    <row r="2185" spans="1:15" x14ac:dyDescent="0.25">
      <c r="A2185" s="223" t="str">
        <f>IFERROR(IF(VLOOKUP($O2185,'APOIO-DESPESAS'!$A$3:$N$962,2,FALSE)="","",VLOOKUP($O2185,'APOIO-DESPESAS'!$A$3:$N$962,2,FALSE)),"")</f>
        <v/>
      </c>
      <c r="B2185" s="223" t="str">
        <f>IFERROR(IF(VLOOKUP($O2185,'APOIO-DESPESAS'!$A$3:$N$962,3,FALSE)="","",VLOOKUP($O2185,'APOIO-DESPESAS'!$A$3:$N$962,3,FALSE)),"")</f>
        <v/>
      </c>
      <c r="C2185" s="223" t="str">
        <f>IFERROR(IF(VLOOKUP($O2185,'APOIO-DESPESAS'!$A$3:$N$962,4,FALSE)="","",VLOOKUP($O2185,'APOIO-DESPESAS'!$A$3:$N$962,4,FALSE)),"")</f>
        <v/>
      </c>
      <c r="D2185" s="223" t="str">
        <f>IFERROR(IF(VLOOKUP($O2185,'APOIO-DESPESAS'!$A$3:$N$962,5,FALSE)="","",VLOOKUP($O2185,'APOIO-DESPESAS'!$A$3:$N$962,5,FALSE)),"")</f>
        <v/>
      </c>
      <c r="E2185" s="223" t="str">
        <f>IFERROR(IF(VLOOKUP($O2185,'APOIO-DESPESAS'!$A$3:$N$962,6,FALSE)="","",VLOOKUP($O2185,'APOIO-DESPESAS'!$A$3:$N$962,6,FALSE)),"")</f>
        <v/>
      </c>
      <c r="F2185" s="223" t="str">
        <f>IFERROR(IF(VLOOKUP($O2185,'APOIO-DESPESAS'!$A$3:$N$962,7,FALSE)="","",VLOOKUP($O2185,'APOIO-DESPESAS'!$A$3:$N$962,7,FALSE)),"")</f>
        <v/>
      </c>
      <c r="G2185" s="223" t="str">
        <f>IFERROR(IF(VLOOKUP($O2185,'APOIO-DESPESAS'!$A$3:$N$962,8,FALSE)="","",VLOOKUP($O2185,'APOIO-DESPESAS'!$A$3:$N$962,8,FALSE)),"")</f>
        <v/>
      </c>
      <c r="H2185" s="223" t="str">
        <f>IFERROR(IF(VLOOKUP($O2185,'APOIO-DESPESAS'!$A$3:$N$962,9,FALSE)="","",VLOOKUP($O2185,'APOIO-DESPESAS'!$A$3:$N$962,9,FALSE)),"")</f>
        <v/>
      </c>
      <c r="I2185" s="223" t="str">
        <f>IFERROR(IF(VLOOKUP($O2185,'APOIO-DESPESAS'!$A$3:$N$962,10,FALSE)="","",VLOOKUP($O2185,'APOIO-DESPESAS'!$A$3:$N$962,10,FALSE)),"")</f>
        <v/>
      </c>
      <c r="J2185" s="223" t="str">
        <f>IFERROR(IF(VLOOKUP($O2185,'APOIO-DESPESAS'!$A$3:$N$962,11,FALSE)="","",VLOOKUP($O2185,'APOIO-DESPESAS'!$A$3:$N$962,11,FALSE)),"")</f>
        <v/>
      </c>
      <c r="K2185" s="223" t="str">
        <f>IFERROR(IF(VLOOKUP($O2185,'APOIO-DESPESAS'!$A$3:$N$962,12,FALSE)="","",VLOOKUP($O2185,'APOIO-DESPESAS'!$A$3:$N$962,12,FALSE)),"")</f>
        <v/>
      </c>
      <c r="L2185" s="223" t="str">
        <f>IFERROR(IF(VLOOKUP($O2185,'APOIO-DESPESAS'!$A$3:$N$962,13,FALSE)="","",VLOOKUP($O2185,'APOIO-DESPESAS'!$A$3:$N$962,13,FALSE)),"")</f>
        <v/>
      </c>
      <c r="M2185" s="223" t="str">
        <f>IFERROR(IF(VLOOKUP($O2185,'APOIO-DESPESAS'!$A$3:$N$962,14,FALSE)="","",VLOOKUP($O2185,'APOIO-DESPESAS'!$A$3:$N$962,14,FALSE)),"")</f>
        <v/>
      </c>
      <c r="O2185" s="223">
        <f t="shared" si="34"/>
        <v>2183</v>
      </c>
    </row>
    <row r="2186" spans="1:15" x14ac:dyDescent="0.25">
      <c r="A2186" s="223" t="str">
        <f>IFERROR(IF(VLOOKUP($O2186,'APOIO-DESPESAS'!$A$3:$N$962,2,FALSE)="","",VLOOKUP($O2186,'APOIO-DESPESAS'!$A$3:$N$962,2,FALSE)),"")</f>
        <v/>
      </c>
      <c r="B2186" s="223" t="str">
        <f>IFERROR(IF(VLOOKUP($O2186,'APOIO-DESPESAS'!$A$3:$N$962,3,FALSE)="","",VLOOKUP($O2186,'APOIO-DESPESAS'!$A$3:$N$962,3,FALSE)),"")</f>
        <v/>
      </c>
      <c r="C2186" s="223" t="str">
        <f>IFERROR(IF(VLOOKUP($O2186,'APOIO-DESPESAS'!$A$3:$N$962,4,FALSE)="","",VLOOKUP($O2186,'APOIO-DESPESAS'!$A$3:$N$962,4,FALSE)),"")</f>
        <v/>
      </c>
      <c r="D2186" s="223" t="str">
        <f>IFERROR(IF(VLOOKUP($O2186,'APOIO-DESPESAS'!$A$3:$N$962,5,FALSE)="","",VLOOKUP($O2186,'APOIO-DESPESAS'!$A$3:$N$962,5,FALSE)),"")</f>
        <v/>
      </c>
      <c r="E2186" s="223" t="str">
        <f>IFERROR(IF(VLOOKUP($O2186,'APOIO-DESPESAS'!$A$3:$N$962,6,FALSE)="","",VLOOKUP($O2186,'APOIO-DESPESAS'!$A$3:$N$962,6,FALSE)),"")</f>
        <v/>
      </c>
      <c r="F2186" s="223" t="str">
        <f>IFERROR(IF(VLOOKUP($O2186,'APOIO-DESPESAS'!$A$3:$N$962,7,FALSE)="","",VLOOKUP($O2186,'APOIO-DESPESAS'!$A$3:$N$962,7,FALSE)),"")</f>
        <v/>
      </c>
      <c r="G2186" s="223" t="str">
        <f>IFERROR(IF(VLOOKUP($O2186,'APOIO-DESPESAS'!$A$3:$N$962,8,FALSE)="","",VLOOKUP($O2186,'APOIO-DESPESAS'!$A$3:$N$962,8,FALSE)),"")</f>
        <v/>
      </c>
      <c r="H2186" s="223" t="str">
        <f>IFERROR(IF(VLOOKUP($O2186,'APOIO-DESPESAS'!$A$3:$N$962,9,FALSE)="","",VLOOKUP($O2186,'APOIO-DESPESAS'!$A$3:$N$962,9,FALSE)),"")</f>
        <v/>
      </c>
      <c r="I2186" s="223" t="str">
        <f>IFERROR(IF(VLOOKUP($O2186,'APOIO-DESPESAS'!$A$3:$N$962,10,FALSE)="","",VLOOKUP($O2186,'APOIO-DESPESAS'!$A$3:$N$962,10,FALSE)),"")</f>
        <v/>
      </c>
      <c r="J2186" s="223" t="str">
        <f>IFERROR(IF(VLOOKUP($O2186,'APOIO-DESPESAS'!$A$3:$N$962,11,FALSE)="","",VLOOKUP($O2186,'APOIO-DESPESAS'!$A$3:$N$962,11,FALSE)),"")</f>
        <v/>
      </c>
      <c r="K2186" s="223" t="str">
        <f>IFERROR(IF(VLOOKUP($O2186,'APOIO-DESPESAS'!$A$3:$N$962,12,FALSE)="","",VLOOKUP($O2186,'APOIO-DESPESAS'!$A$3:$N$962,12,FALSE)),"")</f>
        <v/>
      </c>
      <c r="L2186" s="223" t="str">
        <f>IFERROR(IF(VLOOKUP($O2186,'APOIO-DESPESAS'!$A$3:$N$962,13,FALSE)="","",VLOOKUP($O2186,'APOIO-DESPESAS'!$A$3:$N$962,13,FALSE)),"")</f>
        <v/>
      </c>
      <c r="M2186" s="223" t="str">
        <f>IFERROR(IF(VLOOKUP($O2186,'APOIO-DESPESAS'!$A$3:$N$962,14,FALSE)="","",VLOOKUP($O2186,'APOIO-DESPESAS'!$A$3:$N$962,14,FALSE)),"")</f>
        <v/>
      </c>
      <c r="O2186" s="223">
        <f t="shared" si="34"/>
        <v>2184</v>
      </c>
    </row>
    <row r="2187" spans="1:15" x14ac:dyDescent="0.25">
      <c r="A2187" s="223" t="str">
        <f>IFERROR(IF(VLOOKUP($O2187,'APOIO-DESPESAS'!$A$3:$N$962,2,FALSE)="","",VLOOKUP($O2187,'APOIO-DESPESAS'!$A$3:$N$962,2,FALSE)),"")</f>
        <v/>
      </c>
      <c r="B2187" s="223" t="str">
        <f>IFERROR(IF(VLOOKUP($O2187,'APOIO-DESPESAS'!$A$3:$N$962,3,FALSE)="","",VLOOKUP($O2187,'APOIO-DESPESAS'!$A$3:$N$962,3,FALSE)),"")</f>
        <v/>
      </c>
      <c r="C2187" s="223" t="str">
        <f>IFERROR(IF(VLOOKUP($O2187,'APOIO-DESPESAS'!$A$3:$N$962,4,FALSE)="","",VLOOKUP($O2187,'APOIO-DESPESAS'!$A$3:$N$962,4,FALSE)),"")</f>
        <v/>
      </c>
      <c r="D2187" s="223" t="str">
        <f>IFERROR(IF(VLOOKUP($O2187,'APOIO-DESPESAS'!$A$3:$N$962,5,FALSE)="","",VLOOKUP($O2187,'APOIO-DESPESAS'!$A$3:$N$962,5,FALSE)),"")</f>
        <v/>
      </c>
      <c r="E2187" s="223" t="str">
        <f>IFERROR(IF(VLOOKUP($O2187,'APOIO-DESPESAS'!$A$3:$N$962,6,FALSE)="","",VLOOKUP($O2187,'APOIO-DESPESAS'!$A$3:$N$962,6,FALSE)),"")</f>
        <v/>
      </c>
      <c r="F2187" s="223" t="str">
        <f>IFERROR(IF(VLOOKUP($O2187,'APOIO-DESPESAS'!$A$3:$N$962,7,FALSE)="","",VLOOKUP($O2187,'APOIO-DESPESAS'!$A$3:$N$962,7,FALSE)),"")</f>
        <v/>
      </c>
      <c r="G2187" s="223" t="str">
        <f>IFERROR(IF(VLOOKUP($O2187,'APOIO-DESPESAS'!$A$3:$N$962,8,FALSE)="","",VLOOKUP($O2187,'APOIO-DESPESAS'!$A$3:$N$962,8,FALSE)),"")</f>
        <v/>
      </c>
      <c r="H2187" s="223" t="str">
        <f>IFERROR(IF(VLOOKUP($O2187,'APOIO-DESPESAS'!$A$3:$N$962,9,FALSE)="","",VLOOKUP($O2187,'APOIO-DESPESAS'!$A$3:$N$962,9,FALSE)),"")</f>
        <v/>
      </c>
      <c r="I2187" s="223" t="str">
        <f>IFERROR(IF(VLOOKUP($O2187,'APOIO-DESPESAS'!$A$3:$N$962,10,FALSE)="","",VLOOKUP($O2187,'APOIO-DESPESAS'!$A$3:$N$962,10,FALSE)),"")</f>
        <v/>
      </c>
      <c r="J2187" s="223" t="str">
        <f>IFERROR(IF(VLOOKUP($O2187,'APOIO-DESPESAS'!$A$3:$N$962,11,FALSE)="","",VLOOKUP($O2187,'APOIO-DESPESAS'!$A$3:$N$962,11,FALSE)),"")</f>
        <v/>
      </c>
      <c r="K2187" s="223" t="str">
        <f>IFERROR(IF(VLOOKUP($O2187,'APOIO-DESPESAS'!$A$3:$N$962,12,FALSE)="","",VLOOKUP($O2187,'APOIO-DESPESAS'!$A$3:$N$962,12,FALSE)),"")</f>
        <v/>
      </c>
      <c r="L2187" s="223" t="str">
        <f>IFERROR(IF(VLOOKUP($O2187,'APOIO-DESPESAS'!$A$3:$N$962,13,FALSE)="","",VLOOKUP($O2187,'APOIO-DESPESAS'!$A$3:$N$962,13,FALSE)),"")</f>
        <v/>
      </c>
      <c r="M2187" s="223" t="str">
        <f>IFERROR(IF(VLOOKUP($O2187,'APOIO-DESPESAS'!$A$3:$N$962,14,FALSE)="","",VLOOKUP($O2187,'APOIO-DESPESAS'!$A$3:$N$962,14,FALSE)),"")</f>
        <v/>
      </c>
      <c r="O2187" s="223">
        <f t="shared" si="34"/>
        <v>2185</v>
      </c>
    </row>
    <row r="2188" spans="1:15" x14ac:dyDescent="0.25">
      <c r="A2188" s="223" t="str">
        <f>IFERROR(IF(VLOOKUP($O2188,'APOIO-DESPESAS'!$A$3:$N$962,2,FALSE)="","",VLOOKUP($O2188,'APOIO-DESPESAS'!$A$3:$N$962,2,FALSE)),"")</f>
        <v/>
      </c>
      <c r="B2188" s="223" t="str">
        <f>IFERROR(IF(VLOOKUP($O2188,'APOIO-DESPESAS'!$A$3:$N$962,3,FALSE)="","",VLOOKUP($O2188,'APOIO-DESPESAS'!$A$3:$N$962,3,FALSE)),"")</f>
        <v/>
      </c>
      <c r="C2188" s="223" t="str">
        <f>IFERROR(IF(VLOOKUP($O2188,'APOIO-DESPESAS'!$A$3:$N$962,4,FALSE)="","",VLOOKUP($O2188,'APOIO-DESPESAS'!$A$3:$N$962,4,FALSE)),"")</f>
        <v/>
      </c>
      <c r="D2188" s="223" t="str">
        <f>IFERROR(IF(VLOOKUP($O2188,'APOIO-DESPESAS'!$A$3:$N$962,5,FALSE)="","",VLOOKUP($O2188,'APOIO-DESPESAS'!$A$3:$N$962,5,FALSE)),"")</f>
        <v/>
      </c>
      <c r="E2188" s="223" t="str">
        <f>IFERROR(IF(VLOOKUP($O2188,'APOIO-DESPESAS'!$A$3:$N$962,6,FALSE)="","",VLOOKUP($O2188,'APOIO-DESPESAS'!$A$3:$N$962,6,FALSE)),"")</f>
        <v/>
      </c>
      <c r="F2188" s="223" t="str">
        <f>IFERROR(IF(VLOOKUP($O2188,'APOIO-DESPESAS'!$A$3:$N$962,7,FALSE)="","",VLOOKUP($O2188,'APOIO-DESPESAS'!$A$3:$N$962,7,FALSE)),"")</f>
        <v/>
      </c>
      <c r="G2188" s="223" t="str">
        <f>IFERROR(IF(VLOOKUP($O2188,'APOIO-DESPESAS'!$A$3:$N$962,8,FALSE)="","",VLOOKUP($O2188,'APOIO-DESPESAS'!$A$3:$N$962,8,FALSE)),"")</f>
        <v/>
      </c>
      <c r="H2188" s="223" t="str">
        <f>IFERROR(IF(VLOOKUP($O2188,'APOIO-DESPESAS'!$A$3:$N$962,9,FALSE)="","",VLOOKUP($O2188,'APOIO-DESPESAS'!$A$3:$N$962,9,FALSE)),"")</f>
        <v/>
      </c>
      <c r="I2188" s="223" t="str">
        <f>IFERROR(IF(VLOOKUP($O2188,'APOIO-DESPESAS'!$A$3:$N$962,10,FALSE)="","",VLOOKUP($O2188,'APOIO-DESPESAS'!$A$3:$N$962,10,FALSE)),"")</f>
        <v/>
      </c>
      <c r="J2188" s="223" t="str">
        <f>IFERROR(IF(VLOOKUP($O2188,'APOIO-DESPESAS'!$A$3:$N$962,11,FALSE)="","",VLOOKUP($O2188,'APOIO-DESPESAS'!$A$3:$N$962,11,FALSE)),"")</f>
        <v/>
      </c>
      <c r="K2188" s="223" t="str">
        <f>IFERROR(IF(VLOOKUP($O2188,'APOIO-DESPESAS'!$A$3:$N$962,12,FALSE)="","",VLOOKUP($O2188,'APOIO-DESPESAS'!$A$3:$N$962,12,FALSE)),"")</f>
        <v/>
      </c>
      <c r="L2188" s="223" t="str">
        <f>IFERROR(IF(VLOOKUP($O2188,'APOIO-DESPESAS'!$A$3:$N$962,13,FALSE)="","",VLOOKUP($O2188,'APOIO-DESPESAS'!$A$3:$N$962,13,FALSE)),"")</f>
        <v/>
      </c>
      <c r="M2188" s="223" t="str">
        <f>IFERROR(IF(VLOOKUP($O2188,'APOIO-DESPESAS'!$A$3:$N$962,14,FALSE)="","",VLOOKUP($O2188,'APOIO-DESPESAS'!$A$3:$N$962,14,FALSE)),"")</f>
        <v/>
      </c>
      <c r="O2188" s="223">
        <f t="shared" si="34"/>
        <v>2186</v>
      </c>
    </row>
    <row r="2189" spans="1:15" x14ac:dyDescent="0.25">
      <c r="A2189" s="223" t="str">
        <f>IFERROR(IF(VLOOKUP($O2189,'APOIO-DESPESAS'!$A$3:$N$962,2,FALSE)="","",VLOOKUP($O2189,'APOIO-DESPESAS'!$A$3:$N$962,2,FALSE)),"")</f>
        <v/>
      </c>
      <c r="B2189" s="223" t="str">
        <f>IFERROR(IF(VLOOKUP($O2189,'APOIO-DESPESAS'!$A$3:$N$962,3,FALSE)="","",VLOOKUP($O2189,'APOIO-DESPESAS'!$A$3:$N$962,3,FALSE)),"")</f>
        <v/>
      </c>
      <c r="C2189" s="223" t="str">
        <f>IFERROR(IF(VLOOKUP($O2189,'APOIO-DESPESAS'!$A$3:$N$962,4,FALSE)="","",VLOOKUP($O2189,'APOIO-DESPESAS'!$A$3:$N$962,4,FALSE)),"")</f>
        <v/>
      </c>
      <c r="D2189" s="223" t="str">
        <f>IFERROR(IF(VLOOKUP($O2189,'APOIO-DESPESAS'!$A$3:$N$962,5,FALSE)="","",VLOOKUP($O2189,'APOIO-DESPESAS'!$A$3:$N$962,5,FALSE)),"")</f>
        <v/>
      </c>
      <c r="E2189" s="223" t="str">
        <f>IFERROR(IF(VLOOKUP($O2189,'APOIO-DESPESAS'!$A$3:$N$962,6,FALSE)="","",VLOOKUP($O2189,'APOIO-DESPESAS'!$A$3:$N$962,6,FALSE)),"")</f>
        <v/>
      </c>
      <c r="F2189" s="223" t="str">
        <f>IFERROR(IF(VLOOKUP($O2189,'APOIO-DESPESAS'!$A$3:$N$962,7,FALSE)="","",VLOOKUP($O2189,'APOIO-DESPESAS'!$A$3:$N$962,7,FALSE)),"")</f>
        <v/>
      </c>
      <c r="G2189" s="223" t="str">
        <f>IFERROR(IF(VLOOKUP($O2189,'APOIO-DESPESAS'!$A$3:$N$962,8,FALSE)="","",VLOOKUP($O2189,'APOIO-DESPESAS'!$A$3:$N$962,8,FALSE)),"")</f>
        <v/>
      </c>
      <c r="H2189" s="223" t="str">
        <f>IFERROR(IF(VLOOKUP($O2189,'APOIO-DESPESAS'!$A$3:$N$962,9,FALSE)="","",VLOOKUP($O2189,'APOIO-DESPESAS'!$A$3:$N$962,9,FALSE)),"")</f>
        <v/>
      </c>
      <c r="I2189" s="223" t="str">
        <f>IFERROR(IF(VLOOKUP($O2189,'APOIO-DESPESAS'!$A$3:$N$962,10,FALSE)="","",VLOOKUP($O2189,'APOIO-DESPESAS'!$A$3:$N$962,10,FALSE)),"")</f>
        <v/>
      </c>
      <c r="J2189" s="223" t="str">
        <f>IFERROR(IF(VLOOKUP($O2189,'APOIO-DESPESAS'!$A$3:$N$962,11,FALSE)="","",VLOOKUP($O2189,'APOIO-DESPESAS'!$A$3:$N$962,11,FALSE)),"")</f>
        <v/>
      </c>
      <c r="K2189" s="223" t="str">
        <f>IFERROR(IF(VLOOKUP($O2189,'APOIO-DESPESAS'!$A$3:$N$962,12,FALSE)="","",VLOOKUP($O2189,'APOIO-DESPESAS'!$A$3:$N$962,12,FALSE)),"")</f>
        <v/>
      </c>
      <c r="L2189" s="223" t="str">
        <f>IFERROR(IF(VLOOKUP($O2189,'APOIO-DESPESAS'!$A$3:$N$962,13,FALSE)="","",VLOOKUP($O2189,'APOIO-DESPESAS'!$A$3:$N$962,13,FALSE)),"")</f>
        <v/>
      </c>
      <c r="M2189" s="223" t="str">
        <f>IFERROR(IF(VLOOKUP($O2189,'APOIO-DESPESAS'!$A$3:$N$962,14,FALSE)="","",VLOOKUP($O2189,'APOIO-DESPESAS'!$A$3:$N$962,14,FALSE)),"")</f>
        <v/>
      </c>
      <c r="O2189" s="223">
        <f t="shared" si="34"/>
        <v>2187</v>
      </c>
    </row>
    <row r="2190" spans="1:15" x14ac:dyDescent="0.25">
      <c r="A2190" s="223" t="str">
        <f>IFERROR(IF(VLOOKUP($O2190,'APOIO-DESPESAS'!$A$3:$N$962,2,FALSE)="","",VLOOKUP($O2190,'APOIO-DESPESAS'!$A$3:$N$962,2,FALSE)),"")</f>
        <v/>
      </c>
      <c r="B2190" s="223" t="str">
        <f>IFERROR(IF(VLOOKUP($O2190,'APOIO-DESPESAS'!$A$3:$N$962,3,FALSE)="","",VLOOKUP($O2190,'APOIO-DESPESAS'!$A$3:$N$962,3,FALSE)),"")</f>
        <v/>
      </c>
      <c r="C2190" s="223" t="str">
        <f>IFERROR(IF(VLOOKUP($O2190,'APOIO-DESPESAS'!$A$3:$N$962,4,FALSE)="","",VLOOKUP($O2190,'APOIO-DESPESAS'!$A$3:$N$962,4,FALSE)),"")</f>
        <v/>
      </c>
      <c r="D2190" s="223" t="str">
        <f>IFERROR(IF(VLOOKUP($O2190,'APOIO-DESPESAS'!$A$3:$N$962,5,FALSE)="","",VLOOKUP($O2190,'APOIO-DESPESAS'!$A$3:$N$962,5,FALSE)),"")</f>
        <v/>
      </c>
      <c r="E2190" s="223" t="str">
        <f>IFERROR(IF(VLOOKUP($O2190,'APOIO-DESPESAS'!$A$3:$N$962,6,FALSE)="","",VLOOKUP($O2190,'APOIO-DESPESAS'!$A$3:$N$962,6,FALSE)),"")</f>
        <v/>
      </c>
      <c r="F2190" s="223" t="str">
        <f>IFERROR(IF(VLOOKUP($O2190,'APOIO-DESPESAS'!$A$3:$N$962,7,FALSE)="","",VLOOKUP($O2190,'APOIO-DESPESAS'!$A$3:$N$962,7,FALSE)),"")</f>
        <v/>
      </c>
      <c r="G2190" s="223" t="str">
        <f>IFERROR(IF(VLOOKUP($O2190,'APOIO-DESPESAS'!$A$3:$N$962,8,FALSE)="","",VLOOKUP($O2190,'APOIO-DESPESAS'!$A$3:$N$962,8,FALSE)),"")</f>
        <v/>
      </c>
      <c r="H2190" s="223" t="str">
        <f>IFERROR(IF(VLOOKUP($O2190,'APOIO-DESPESAS'!$A$3:$N$962,9,FALSE)="","",VLOOKUP($O2190,'APOIO-DESPESAS'!$A$3:$N$962,9,FALSE)),"")</f>
        <v/>
      </c>
      <c r="I2190" s="223" t="str">
        <f>IFERROR(IF(VLOOKUP($O2190,'APOIO-DESPESAS'!$A$3:$N$962,10,FALSE)="","",VLOOKUP($O2190,'APOIO-DESPESAS'!$A$3:$N$962,10,FALSE)),"")</f>
        <v/>
      </c>
      <c r="J2190" s="223" t="str">
        <f>IFERROR(IF(VLOOKUP($O2190,'APOIO-DESPESAS'!$A$3:$N$962,11,FALSE)="","",VLOOKUP($O2190,'APOIO-DESPESAS'!$A$3:$N$962,11,FALSE)),"")</f>
        <v/>
      </c>
      <c r="K2190" s="223" t="str">
        <f>IFERROR(IF(VLOOKUP($O2190,'APOIO-DESPESAS'!$A$3:$N$962,12,FALSE)="","",VLOOKUP($O2190,'APOIO-DESPESAS'!$A$3:$N$962,12,FALSE)),"")</f>
        <v/>
      </c>
      <c r="L2190" s="223" t="str">
        <f>IFERROR(IF(VLOOKUP($O2190,'APOIO-DESPESAS'!$A$3:$N$962,13,FALSE)="","",VLOOKUP($O2190,'APOIO-DESPESAS'!$A$3:$N$962,13,FALSE)),"")</f>
        <v/>
      </c>
      <c r="M2190" s="223" t="str">
        <f>IFERROR(IF(VLOOKUP($O2190,'APOIO-DESPESAS'!$A$3:$N$962,14,FALSE)="","",VLOOKUP($O2190,'APOIO-DESPESAS'!$A$3:$N$962,14,FALSE)),"")</f>
        <v/>
      </c>
      <c r="O2190" s="223">
        <f t="shared" si="34"/>
        <v>2188</v>
      </c>
    </row>
    <row r="2191" spans="1:15" x14ac:dyDescent="0.25">
      <c r="A2191" s="223" t="str">
        <f>IFERROR(IF(VLOOKUP($O2191,'APOIO-DESPESAS'!$A$3:$N$962,2,FALSE)="","",VLOOKUP($O2191,'APOIO-DESPESAS'!$A$3:$N$962,2,FALSE)),"")</f>
        <v/>
      </c>
      <c r="B2191" s="223" t="str">
        <f>IFERROR(IF(VLOOKUP($O2191,'APOIO-DESPESAS'!$A$3:$N$962,3,FALSE)="","",VLOOKUP($O2191,'APOIO-DESPESAS'!$A$3:$N$962,3,FALSE)),"")</f>
        <v/>
      </c>
      <c r="C2191" s="223" t="str">
        <f>IFERROR(IF(VLOOKUP($O2191,'APOIO-DESPESAS'!$A$3:$N$962,4,FALSE)="","",VLOOKUP($O2191,'APOIO-DESPESAS'!$A$3:$N$962,4,FALSE)),"")</f>
        <v/>
      </c>
      <c r="D2191" s="223" t="str">
        <f>IFERROR(IF(VLOOKUP($O2191,'APOIO-DESPESAS'!$A$3:$N$962,5,FALSE)="","",VLOOKUP($O2191,'APOIO-DESPESAS'!$A$3:$N$962,5,FALSE)),"")</f>
        <v/>
      </c>
      <c r="E2191" s="223" t="str">
        <f>IFERROR(IF(VLOOKUP($O2191,'APOIO-DESPESAS'!$A$3:$N$962,6,FALSE)="","",VLOOKUP($O2191,'APOIO-DESPESAS'!$A$3:$N$962,6,FALSE)),"")</f>
        <v/>
      </c>
      <c r="F2191" s="223" t="str">
        <f>IFERROR(IF(VLOOKUP($O2191,'APOIO-DESPESAS'!$A$3:$N$962,7,FALSE)="","",VLOOKUP($O2191,'APOIO-DESPESAS'!$A$3:$N$962,7,FALSE)),"")</f>
        <v/>
      </c>
      <c r="G2191" s="223" t="str">
        <f>IFERROR(IF(VLOOKUP($O2191,'APOIO-DESPESAS'!$A$3:$N$962,8,FALSE)="","",VLOOKUP($O2191,'APOIO-DESPESAS'!$A$3:$N$962,8,FALSE)),"")</f>
        <v/>
      </c>
      <c r="H2191" s="223" t="str">
        <f>IFERROR(IF(VLOOKUP($O2191,'APOIO-DESPESAS'!$A$3:$N$962,9,FALSE)="","",VLOOKUP($O2191,'APOIO-DESPESAS'!$A$3:$N$962,9,FALSE)),"")</f>
        <v/>
      </c>
      <c r="I2191" s="223" t="str">
        <f>IFERROR(IF(VLOOKUP($O2191,'APOIO-DESPESAS'!$A$3:$N$962,10,FALSE)="","",VLOOKUP($O2191,'APOIO-DESPESAS'!$A$3:$N$962,10,FALSE)),"")</f>
        <v/>
      </c>
      <c r="J2191" s="223" t="str">
        <f>IFERROR(IF(VLOOKUP($O2191,'APOIO-DESPESAS'!$A$3:$N$962,11,FALSE)="","",VLOOKUP($O2191,'APOIO-DESPESAS'!$A$3:$N$962,11,FALSE)),"")</f>
        <v/>
      </c>
      <c r="K2191" s="223" t="str">
        <f>IFERROR(IF(VLOOKUP($O2191,'APOIO-DESPESAS'!$A$3:$N$962,12,FALSE)="","",VLOOKUP($O2191,'APOIO-DESPESAS'!$A$3:$N$962,12,FALSE)),"")</f>
        <v/>
      </c>
      <c r="L2191" s="223" t="str">
        <f>IFERROR(IF(VLOOKUP($O2191,'APOIO-DESPESAS'!$A$3:$N$962,13,FALSE)="","",VLOOKUP($O2191,'APOIO-DESPESAS'!$A$3:$N$962,13,FALSE)),"")</f>
        <v/>
      </c>
      <c r="M2191" s="223" t="str">
        <f>IFERROR(IF(VLOOKUP($O2191,'APOIO-DESPESAS'!$A$3:$N$962,14,FALSE)="","",VLOOKUP($O2191,'APOIO-DESPESAS'!$A$3:$N$962,14,FALSE)),"")</f>
        <v/>
      </c>
      <c r="O2191" s="223">
        <f t="shared" si="34"/>
        <v>2189</v>
      </c>
    </row>
    <row r="2192" spans="1:15" x14ac:dyDescent="0.25">
      <c r="A2192" s="223" t="str">
        <f>IFERROR(IF(VLOOKUP($O2192,'APOIO-DESPESAS'!$A$3:$N$962,2,FALSE)="","",VLOOKUP($O2192,'APOIO-DESPESAS'!$A$3:$N$962,2,FALSE)),"")</f>
        <v/>
      </c>
      <c r="B2192" s="223" t="str">
        <f>IFERROR(IF(VLOOKUP($O2192,'APOIO-DESPESAS'!$A$3:$N$962,3,FALSE)="","",VLOOKUP($O2192,'APOIO-DESPESAS'!$A$3:$N$962,3,FALSE)),"")</f>
        <v/>
      </c>
      <c r="C2192" s="223" t="str">
        <f>IFERROR(IF(VLOOKUP($O2192,'APOIO-DESPESAS'!$A$3:$N$962,4,FALSE)="","",VLOOKUP($O2192,'APOIO-DESPESAS'!$A$3:$N$962,4,FALSE)),"")</f>
        <v/>
      </c>
      <c r="D2192" s="223" t="str">
        <f>IFERROR(IF(VLOOKUP($O2192,'APOIO-DESPESAS'!$A$3:$N$962,5,FALSE)="","",VLOOKUP($O2192,'APOIO-DESPESAS'!$A$3:$N$962,5,FALSE)),"")</f>
        <v/>
      </c>
      <c r="E2192" s="223" t="str">
        <f>IFERROR(IF(VLOOKUP($O2192,'APOIO-DESPESAS'!$A$3:$N$962,6,FALSE)="","",VLOOKUP($O2192,'APOIO-DESPESAS'!$A$3:$N$962,6,FALSE)),"")</f>
        <v/>
      </c>
      <c r="F2192" s="223" t="str">
        <f>IFERROR(IF(VLOOKUP($O2192,'APOIO-DESPESAS'!$A$3:$N$962,7,FALSE)="","",VLOOKUP($O2192,'APOIO-DESPESAS'!$A$3:$N$962,7,FALSE)),"")</f>
        <v/>
      </c>
      <c r="G2192" s="223" t="str">
        <f>IFERROR(IF(VLOOKUP($O2192,'APOIO-DESPESAS'!$A$3:$N$962,8,FALSE)="","",VLOOKUP($O2192,'APOIO-DESPESAS'!$A$3:$N$962,8,FALSE)),"")</f>
        <v/>
      </c>
      <c r="H2192" s="223" t="str">
        <f>IFERROR(IF(VLOOKUP($O2192,'APOIO-DESPESAS'!$A$3:$N$962,9,FALSE)="","",VLOOKUP($O2192,'APOIO-DESPESAS'!$A$3:$N$962,9,FALSE)),"")</f>
        <v/>
      </c>
      <c r="I2192" s="223" t="str">
        <f>IFERROR(IF(VLOOKUP($O2192,'APOIO-DESPESAS'!$A$3:$N$962,10,FALSE)="","",VLOOKUP($O2192,'APOIO-DESPESAS'!$A$3:$N$962,10,FALSE)),"")</f>
        <v/>
      </c>
      <c r="J2192" s="223" t="str">
        <f>IFERROR(IF(VLOOKUP($O2192,'APOIO-DESPESAS'!$A$3:$N$962,11,FALSE)="","",VLOOKUP($O2192,'APOIO-DESPESAS'!$A$3:$N$962,11,FALSE)),"")</f>
        <v/>
      </c>
      <c r="K2192" s="223" t="str">
        <f>IFERROR(IF(VLOOKUP($O2192,'APOIO-DESPESAS'!$A$3:$N$962,12,FALSE)="","",VLOOKUP($O2192,'APOIO-DESPESAS'!$A$3:$N$962,12,FALSE)),"")</f>
        <v/>
      </c>
      <c r="L2192" s="223" t="str">
        <f>IFERROR(IF(VLOOKUP($O2192,'APOIO-DESPESAS'!$A$3:$N$962,13,FALSE)="","",VLOOKUP($O2192,'APOIO-DESPESAS'!$A$3:$N$962,13,FALSE)),"")</f>
        <v/>
      </c>
      <c r="M2192" s="223" t="str">
        <f>IFERROR(IF(VLOOKUP($O2192,'APOIO-DESPESAS'!$A$3:$N$962,14,FALSE)="","",VLOOKUP($O2192,'APOIO-DESPESAS'!$A$3:$N$962,14,FALSE)),"")</f>
        <v/>
      </c>
      <c r="O2192" s="223">
        <f t="shared" si="34"/>
        <v>2190</v>
      </c>
    </row>
    <row r="2193" spans="1:15" x14ac:dyDescent="0.25">
      <c r="A2193" s="223" t="str">
        <f>IFERROR(IF(VLOOKUP($O2193,'APOIO-DESPESAS'!$A$3:$N$962,2,FALSE)="","",VLOOKUP($O2193,'APOIO-DESPESAS'!$A$3:$N$962,2,FALSE)),"")</f>
        <v/>
      </c>
      <c r="B2193" s="223" t="str">
        <f>IFERROR(IF(VLOOKUP($O2193,'APOIO-DESPESAS'!$A$3:$N$962,3,FALSE)="","",VLOOKUP($O2193,'APOIO-DESPESAS'!$A$3:$N$962,3,FALSE)),"")</f>
        <v/>
      </c>
      <c r="C2193" s="223" t="str">
        <f>IFERROR(IF(VLOOKUP($O2193,'APOIO-DESPESAS'!$A$3:$N$962,4,FALSE)="","",VLOOKUP($O2193,'APOIO-DESPESAS'!$A$3:$N$962,4,FALSE)),"")</f>
        <v/>
      </c>
      <c r="D2193" s="223" t="str">
        <f>IFERROR(IF(VLOOKUP($O2193,'APOIO-DESPESAS'!$A$3:$N$962,5,FALSE)="","",VLOOKUP($O2193,'APOIO-DESPESAS'!$A$3:$N$962,5,FALSE)),"")</f>
        <v/>
      </c>
      <c r="E2193" s="223" t="str">
        <f>IFERROR(IF(VLOOKUP($O2193,'APOIO-DESPESAS'!$A$3:$N$962,6,FALSE)="","",VLOOKUP($O2193,'APOIO-DESPESAS'!$A$3:$N$962,6,FALSE)),"")</f>
        <v/>
      </c>
      <c r="F2193" s="223" t="str">
        <f>IFERROR(IF(VLOOKUP($O2193,'APOIO-DESPESAS'!$A$3:$N$962,7,FALSE)="","",VLOOKUP($O2193,'APOIO-DESPESAS'!$A$3:$N$962,7,FALSE)),"")</f>
        <v/>
      </c>
      <c r="G2193" s="223" t="str">
        <f>IFERROR(IF(VLOOKUP($O2193,'APOIO-DESPESAS'!$A$3:$N$962,8,FALSE)="","",VLOOKUP($O2193,'APOIO-DESPESAS'!$A$3:$N$962,8,FALSE)),"")</f>
        <v/>
      </c>
      <c r="H2193" s="223" t="str">
        <f>IFERROR(IF(VLOOKUP($O2193,'APOIO-DESPESAS'!$A$3:$N$962,9,FALSE)="","",VLOOKUP($O2193,'APOIO-DESPESAS'!$A$3:$N$962,9,FALSE)),"")</f>
        <v/>
      </c>
      <c r="I2193" s="223" t="str">
        <f>IFERROR(IF(VLOOKUP($O2193,'APOIO-DESPESAS'!$A$3:$N$962,10,FALSE)="","",VLOOKUP($O2193,'APOIO-DESPESAS'!$A$3:$N$962,10,FALSE)),"")</f>
        <v/>
      </c>
      <c r="J2193" s="223" t="str">
        <f>IFERROR(IF(VLOOKUP($O2193,'APOIO-DESPESAS'!$A$3:$N$962,11,FALSE)="","",VLOOKUP($O2193,'APOIO-DESPESAS'!$A$3:$N$962,11,FALSE)),"")</f>
        <v/>
      </c>
      <c r="K2193" s="223" t="str">
        <f>IFERROR(IF(VLOOKUP($O2193,'APOIO-DESPESAS'!$A$3:$N$962,12,FALSE)="","",VLOOKUP($O2193,'APOIO-DESPESAS'!$A$3:$N$962,12,FALSE)),"")</f>
        <v/>
      </c>
      <c r="L2193" s="223" t="str">
        <f>IFERROR(IF(VLOOKUP($O2193,'APOIO-DESPESAS'!$A$3:$N$962,13,FALSE)="","",VLOOKUP($O2193,'APOIO-DESPESAS'!$A$3:$N$962,13,FALSE)),"")</f>
        <v/>
      </c>
      <c r="M2193" s="223" t="str">
        <f>IFERROR(IF(VLOOKUP($O2193,'APOIO-DESPESAS'!$A$3:$N$962,14,FALSE)="","",VLOOKUP($O2193,'APOIO-DESPESAS'!$A$3:$N$962,14,FALSE)),"")</f>
        <v/>
      </c>
      <c r="O2193" s="223">
        <f t="shared" si="34"/>
        <v>2191</v>
      </c>
    </row>
    <row r="2194" spans="1:15" x14ac:dyDescent="0.25">
      <c r="A2194" s="223" t="str">
        <f>IFERROR(IF(VLOOKUP($O2194,'APOIO-DESPESAS'!$A$3:$N$962,2,FALSE)="","",VLOOKUP($O2194,'APOIO-DESPESAS'!$A$3:$N$962,2,FALSE)),"")</f>
        <v/>
      </c>
      <c r="B2194" s="223" t="str">
        <f>IFERROR(IF(VLOOKUP($O2194,'APOIO-DESPESAS'!$A$3:$N$962,3,FALSE)="","",VLOOKUP($O2194,'APOIO-DESPESAS'!$A$3:$N$962,3,FALSE)),"")</f>
        <v/>
      </c>
      <c r="C2194" s="223" t="str">
        <f>IFERROR(IF(VLOOKUP($O2194,'APOIO-DESPESAS'!$A$3:$N$962,4,FALSE)="","",VLOOKUP($O2194,'APOIO-DESPESAS'!$A$3:$N$962,4,FALSE)),"")</f>
        <v/>
      </c>
      <c r="D2194" s="223" t="str">
        <f>IFERROR(IF(VLOOKUP($O2194,'APOIO-DESPESAS'!$A$3:$N$962,5,FALSE)="","",VLOOKUP($O2194,'APOIO-DESPESAS'!$A$3:$N$962,5,FALSE)),"")</f>
        <v/>
      </c>
      <c r="E2194" s="223" t="str">
        <f>IFERROR(IF(VLOOKUP($O2194,'APOIO-DESPESAS'!$A$3:$N$962,6,FALSE)="","",VLOOKUP($O2194,'APOIO-DESPESAS'!$A$3:$N$962,6,FALSE)),"")</f>
        <v/>
      </c>
      <c r="F2194" s="223" t="str">
        <f>IFERROR(IF(VLOOKUP($O2194,'APOIO-DESPESAS'!$A$3:$N$962,7,FALSE)="","",VLOOKUP($O2194,'APOIO-DESPESAS'!$A$3:$N$962,7,FALSE)),"")</f>
        <v/>
      </c>
      <c r="G2194" s="223" t="str">
        <f>IFERROR(IF(VLOOKUP($O2194,'APOIO-DESPESAS'!$A$3:$N$962,8,FALSE)="","",VLOOKUP($O2194,'APOIO-DESPESAS'!$A$3:$N$962,8,FALSE)),"")</f>
        <v/>
      </c>
      <c r="H2194" s="223" t="str">
        <f>IFERROR(IF(VLOOKUP($O2194,'APOIO-DESPESAS'!$A$3:$N$962,9,FALSE)="","",VLOOKUP($O2194,'APOIO-DESPESAS'!$A$3:$N$962,9,FALSE)),"")</f>
        <v/>
      </c>
      <c r="I2194" s="223" t="str">
        <f>IFERROR(IF(VLOOKUP($O2194,'APOIO-DESPESAS'!$A$3:$N$962,10,FALSE)="","",VLOOKUP($O2194,'APOIO-DESPESAS'!$A$3:$N$962,10,FALSE)),"")</f>
        <v/>
      </c>
      <c r="J2194" s="223" t="str">
        <f>IFERROR(IF(VLOOKUP($O2194,'APOIO-DESPESAS'!$A$3:$N$962,11,FALSE)="","",VLOOKUP($O2194,'APOIO-DESPESAS'!$A$3:$N$962,11,FALSE)),"")</f>
        <v/>
      </c>
      <c r="K2194" s="223" t="str">
        <f>IFERROR(IF(VLOOKUP($O2194,'APOIO-DESPESAS'!$A$3:$N$962,12,FALSE)="","",VLOOKUP($O2194,'APOIO-DESPESAS'!$A$3:$N$962,12,FALSE)),"")</f>
        <v/>
      </c>
      <c r="L2194" s="223" t="str">
        <f>IFERROR(IF(VLOOKUP($O2194,'APOIO-DESPESAS'!$A$3:$N$962,13,FALSE)="","",VLOOKUP($O2194,'APOIO-DESPESAS'!$A$3:$N$962,13,FALSE)),"")</f>
        <v/>
      </c>
      <c r="M2194" s="223" t="str">
        <f>IFERROR(IF(VLOOKUP($O2194,'APOIO-DESPESAS'!$A$3:$N$962,14,FALSE)="","",VLOOKUP($O2194,'APOIO-DESPESAS'!$A$3:$N$962,14,FALSE)),"")</f>
        <v/>
      </c>
      <c r="O2194" s="223">
        <f t="shared" si="34"/>
        <v>2192</v>
      </c>
    </row>
    <row r="2195" spans="1:15" x14ac:dyDescent="0.25">
      <c r="A2195" s="223" t="str">
        <f>IFERROR(IF(VLOOKUP($O2195,'APOIO-DESPESAS'!$A$3:$N$962,2,FALSE)="","",VLOOKUP($O2195,'APOIO-DESPESAS'!$A$3:$N$962,2,FALSE)),"")</f>
        <v/>
      </c>
      <c r="B2195" s="223" t="str">
        <f>IFERROR(IF(VLOOKUP($O2195,'APOIO-DESPESAS'!$A$3:$N$962,3,FALSE)="","",VLOOKUP($O2195,'APOIO-DESPESAS'!$A$3:$N$962,3,FALSE)),"")</f>
        <v/>
      </c>
      <c r="C2195" s="223" t="str">
        <f>IFERROR(IF(VLOOKUP($O2195,'APOIO-DESPESAS'!$A$3:$N$962,4,FALSE)="","",VLOOKUP($O2195,'APOIO-DESPESAS'!$A$3:$N$962,4,FALSE)),"")</f>
        <v/>
      </c>
      <c r="D2195" s="223" t="str">
        <f>IFERROR(IF(VLOOKUP($O2195,'APOIO-DESPESAS'!$A$3:$N$962,5,FALSE)="","",VLOOKUP($O2195,'APOIO-DESPESAS'!$A$3:$N$962,5,FALSE)),"")</f>
        <v/>
      </c>
      <c r="E2195" s="223" t="str">
        <f>IFERROR(IF(VLOOKUP($O2195,'APOIO-DESPESAS'!$A$3:$N$962,6,FALSE)="","",VLOOKUP($O2195,'APOIO-DESPESAS'!$A$3:$N$962,6,FALSE)),"")</f>
        <v/>
      </c>
      <c r="F2195" s="223" t="str">
        <f>IFERROR(IF(VLOOKUP($O2195,'APOIO-DESPESAS'!$A$3:$N$962,7,FALSE)="","",VLOOKUP($O2195,'APOIO-DESPESAS'!$A$3:$N$962,7,FALSE)),"")</f>
        <v/>
      </c>
      <c r="G2195" s="223" t="str">
        <f>IFERROR(IF(VLOOKUP($O2195,'APOIO-DESPESAS'!$A$3:$N$962,8,FALSE)="","",VLOOKUP($O2195,'APOIO-DESPESAS'!$A$3:$N$962,8,FALSE)),"")</f>
        <v/>
      </c>
      <c r="H2195" s="223" t="str">
        <f>IFERROR(IF(VLOOKUP($O2195,'APOIO-DESPESAS'!$A$3:$N$962,9,FALSE)="","",VLOOKUP($O2195,'APOIO-DESPESAS'!$A$3:$N$962,9,FALSE)),"")</f>
        <v/>
      </c>
      <c r="I2195" s="223" t="str">
        <f>IFERROR(IF(VLOOKUP($O2195,'APOIO-DESPESAS'!$A$3:$N$962,10,FALSE)="","",VLOOKUP($O2195,'APOIO-DESPESAS'!$A$3:$N$962,10,FALSE)),"")</f>
        <v/>
      </c>
      <c r="J2195" s="223" t="str">
        <f>IFERROR(IF(VLOOKUP($O2195,'APOIO-DESPESAS'!$A$3:$N$962,11,FALSE)="","",VLOOKUP($O2195,'APOIO-DESPESAS'!$A$3:$N$962,11,FALSE)),"")</f>
        <v/>
      </c>
      <c r="K2195" s="223" t="str">
        <f>IFERROR(IF(VLOOKUP($O2195,'APOIO-DESPESAS'!$A$3:$N$962,12,FALSE)="","",VLOOKUP($O2195,'APOIO-DESPESAS'!$A$3:$N$962,12,FALSE)),"")</f>
        <v/>
      </c>
      <c r="L2195" s="223" t="str">
        <f>IFERROR(IF(VLOOKUP($O2195,'APOIO-DESPESAS'!$A$3:$N$962,13,FALSE)="","",VLOOKUP($O2195,'APOIO-DESPESAS'!$A$3:$N$962,13,FALSE)),"")</f>
        <v/>
      </c>
      <c r="M2195" s="223" t="str">
        <f>IFERROR(IF(VLOOKUP($O2195,'APOIO-DESPESAS'!$A$3:$N$962,14,FALSE)="","",VLOOKUP($O2195,'APOIO-DESPESAS'!$A$3:$N$962,14,FALSE)),"")</f>
        <v/>
      </c>
      <c r="O2195" s="223">
        <f t="shared" si="34"/>
        <v>2193</v>
      </c>
    </row>
    <row r="2196" spans="1:15" x14ac:dyDescent="0.25">
      <c r="A2196" s="223" t="str">
        <f>IFERROR(IF(VLOOKUP($O2196,'APOIO-DESPESAS'!$A$3:$N$962,2,FALSE)="","",VLOOKUP($O2196,'APOIO-DESPESAS'!$A$3:$N$962,2,FALSE)),"")</f>
        <v/>
      </c>
      <c r="B2196" s="223" t="str">
        <f>IFERROR(IF(VLOOKUP($O2196,'APOIO-DESPESAS'!$A$3:$N$962,3,FALSE)="","",VLOOKUP($O2196,'APOIO-DESPESAS'!$A$3:$N$962,3,FALSE)),"")</f>
        <v/>
      </c>
      <c r="C2196" s="223" t="str">
        <f>IFERROR(IF(VLOOKUP($O2196,'APOIO-DESPESAS'!$A$3:$N$962,4,FALSE)="","",VLOOKUP($O2196,'APOIO-DESPESAS'!$A$3:$N$962,4,FALSE)),"")</f>
        <v/>
      </c>
      <c r="D2196" s="223" t="str">
        <f>IFERROR(IF(VLOOKUP($O2196,'APOIO-DESPESAS'!$A$3:$N$962,5,FALSE)="","",VLOOKUP($O2196,'APOIO-DESPESAS'!$A$3:$N$962,5,FALSE)),"")</f>
        <v/>
      </c>
      <c r="E2196" s="223" t="str">
        <f>IFERROR(IF(VLOOKUP($O2196,'APOIO-DESPESAS'!$A$3:$N$962,6,FALSE)="","",VLOOKUP($O2196,'APOIO-DESPESAS'!$A$3:$N$962,6,FALSE)),"")</f>
        <v/>
      </c>
      <c r="F2196" s="223" t="str">
        <f>IFERROR(IF(VLOOKUP($O2196,'APOIO-DESPESAS'!$A$3:$N$962,7,FALSE)="","",VLOOKUP($O2196,'APOIO-DESPESAS'!$A$3:$N$962,7,FALSE)),"")</f>
        <v/>
      </c>
      <c r="G2196" s="223" t="str">
        <f>IFERROR(IF(VLOOKUP($O2196,'APOIO-DESPESAS'!$A$3:$N$962,8,FALSE)="","",VLOOKUP($O2196,'APOIO-DESPESAS'!$A$3:$N$962,8,FALSE)),"")</f>
        <v/>
      </c>
      <c r="H2196" s="223" t="str">
        <f>IFERROR(IF(VLOOKUP($O2196,'APOIO-DESPESAS'!$A$3:$N$962,9,FALSE)="","",VLOOKUP($O2196,'APOIO-DESPESAS'!$A$3:$N$962,9,FALSE)),"")</f>
        <v/>
      </c>
      <c r="I2196" s="223" t="str">
        <f>IFERROR(IF(VLOOKUP($O2196,'APOIO-DESPESAS'!$A$3:$N$962,10,FALSE)="","",VLOOKUP($O2196,'APOIO-DESPESAS'!$A$3:$N$962,10,FALSE)),"")</f>
        <v/>
      </c>
      <c r="J2196" s="223" t="str">
        <f>IFERROR(IF(VLOOKUP($O2196,'APOIO-DESPESAS'!$A$3:$N$962,11,FALSE)="","",VLOOKUP($O2196,'APOIO-DESPESAS'!$A$3:$N$962,11,FALSE)),"")</f>
        <v/>
      </c>
      <c r="K2196" s="223" t="str">
        <f>IFERROR(IF(VLOOKUP($O2196,'APOIO-DESPESAS'!$A$3:$N$962,12,FALSE)="","",VLOOKUP($O2196,'APOIO-DESPESAS'!$A$3:$N$962,12,FALSE)),"")</f>
        <v/>
      </c>
      <c r="L2196" s="223" t="str">
        <f>IFERROR(IF(VLOOKUP($O2196,'APOIO-DESPESAS'!$A$3:$N$962,13,FALSE)="","",VLOOKUP($O2196,'APOIO-DESPESAS'!$A$3:$N$962,13,FALSE)),"")</f>
        <v/>
      </c>
      <c r="M2196" s="223" t="str">
        <f>IFERROR(IF(VLOOKUP($O2196,'APOIO-DESPESAS'!$A$3:$N$962,14,FALSE)="","",VLOOKUP($O2196,'APOIO-DESPESAS'!$A$3:$N$962,14,FALSE)),"")</f>
        <v/>
      </c>
      <c r="O2196" s="223">
        <f t="shared" si="34"/>
        <v>2194</v>
      </c>
    </row>
    <row r="2197" spans="1:15" x14ac:dyDescent="0.25">
      <c r="A2197" s="223" t="str">
        <f>IFERROR(IF(VLOOKUP($O2197,'APOIO-DESPESAS'!$A$3:$N$962,2,FALSE)="","",VLOOKUP($O2197,'APOIO-DESPESAS'!$A$3:$N$962,2,FALSE)),"")</f>
        <v/>
      </c>
      <c r="B2197" s="223" t="str">
        <f>IFERROR(IF(VLOOKUP($O2197,'APOIO-DESPESAS'!$A$3:$N$962,3,FALSE)="","",VLOOKUP($O2197,'APOIO-DESPESAS'!$A$3:$N$962,3,FALSE)),"")</f>
        <v/>
      </c>
      <c r="C2197" s="223" t="str">
        <f>IFERROR(IF(VLOOKUP($O2197,'APOIO-DESPESAS'!$A$3:$N$962,4,FALSE)="","",VLOOKUP($O2197,'APOIO-DESPESAS'!$A$3:$N$962,4,FALSE)),"")</f>
        <v/>
      </c>
      <c r="D2197" s="223" t="str">
        <f>IFERROR(IF(VLOOKUP($O2197,'APOIO-DESPESAS'!$A$3:$N$962,5,FALSE)="","",VLOOKUP($O2197,'APOIO-DESPESAS'!$A$3:$N$962,5,FALSE)),"")</f>
        <v/>
      </c>
      <c r="E2197" s="223" t="str">
        <f>IFERROR(IF(VLOOKUP($O2197,'APOIO-DESPESAS'!$A$3:$N$962,6,FALSE)="","",VLOOKUP($O2197,'APOIO-DESPESAS'!$A$3:$N$962,6,FALSE)),"")</f>
        <v/>
      </c>
      <c r="F2197" s="223" t="str">
        <f>IFERROR(IF(VLOOKUP($O2197,'APOIO-DESPESAS'!$A$3:$N$962,7,FALSE)="","",VLOOKUP($O2197,'APOIO-DESPESAS'!$A$3:$N$962,7,FALSE)),"")</f>
        <v/>
      </c>
      <c r="G2197" s="223" t="str">
        <f>IFERROR(IF(VLOOKUP($O2197,'APOIO-DESPESAS'!$A$3:$N$962,8,FALSE)="","",VLOOKUP($O2197,'APOIO-DESPESAS'!$A$3:$N$962,8,FALSE)),"")</f>
        <v/>
      </c>
      <c r="H2197" s="223" t="str">
        <f>IFERROR(IF(VLOOKUP($O2197,'APOIO-DESPESAS'!$A$3:$N$962,9,FALSE)="","",VLOOKUP($O2197,'APOIO-DESPESAS'!$A$3:$N$962,9,FALSE)),"")</f>
        <v/>
      </c>
      <c r="I2197" s="223" t="str">
        <f>IFERROR(IF(VLOOKUP($O2197,'APOIO-DESPESAS'!$A$3:$N$962,10,FALSE)="","",VLOOKUP($O2197,'APOIO-DESPESAS'!$A$3:$N$962,10,FALSE)),"")</f>
        <v/>
      </c>
      <c r="J2197" s="223" t="str">
        <f>IFERROR(IF(VLOOKUP($O2197,'APOIO-DESPESAS'!$A$3:$N$962,11,FALSE)="","",VLOOKUP($O2197,'APOIO-DESPESAS'!$A$3:$N$962,11,FALSE)),"")</f>
        <v/>
      </c>
      <c r="K2197" s="223" t="str">
        <f>IFERROR(IF(VLOOKUP($O2197,'APOIO-DESPESAS'!$A$3:$N$962,12,FALSE)="","",VLOOKUP($O2197,'APOIO-DESPESAS'!$A$3:$N$962,12,FALSE)),"")</f>
        <v/>
      </c>
      <c r="L2197" s="223" t="str">
        <f>IFERROR(IF(VLOOKUP($O2197,'APOIO-DESPESAS'!$A$3:$N$962,13,FALSE)="","",VLOOKUP($O2197,'APOIO-DESPESAS'!$A$3:$N$962,13,FALSE)),"")</f>
        <v/>
      </c>
      <c r="M2197" s="223" t="str">
        <f>IFERROR(IF(VLOOKUP($O2197,'APOIO-DESPESAS'!$A$3:$N$962,14,FALSE)="","",VLOOKUP($O2197,'APOIO-DESPESAS'!$A$3:$N$962,14,FALSE)),"")</f>
        <v/>
      </c>
      <c r="O2197" s="223">
        <f t="shared" si="34"/>
        <v>2195</v>
      </c>
    </row>
    <row r="2198" spans="1:15" x14ac:dyDescent="0.25">
      <c r="A2198" s="223" t="str">
        <f>IFERROR(IF(VLOOKUP($O2198,'APOIO-DESPESAS'!$A$3:$N$962,2,FALSE)="","",VLOOKUP($O2198,'APOIO-DESPESAS'!$A$3:$N$962,2,FALSE)),"")</f>
        <v/>
      </c>
      <c r="B2198" s="223" t="str">
        <f>IFERROR(IF(VLOOKUP($O2198,'APOIO-DESPESAS'!$A$3:$N$962,3,FALSE)="","",VLOOKUP($O2198,'APOIO-DESPESAS'!$A$3:$N$962,3,FALSE)),"")</f>
        <v/>
      </c>
      <c r="C2198" s="223" t="str">
        <f>IFERROR(IF(VLOOKUP($O2198,'APOIO-DESPESAS'!$A$3:$N$962,4,FALSE)="","",VLOOKUP($O2198,'APOIO-DESPESAS'!$A$3:$N$962,4,FALSE)),"")</f>
        <v/>
      </c>
      <c r="D2198" s="223" t="str">
        <f>IFERROR(IF(VLOOKUP($O2198,'APOIO-DESPESAS'!$A$3:$N$962,5,FALSE)="","",VLOOKUP($O2198,'APOIO-DESPESAS'!$A$3:$N$962,5,FALSE)),"")</f>
        <v/>
      </c>
      <c r="E2198" s="223" t="str">
        <f>IFERROR(IF(VLOOKUP($O2198,'APOIO-DESPESAS'!$A$3:$N$962,6,FALSE)="","",VLOOKUP($O2198,'APOIO-DESPESAS'!$A$3:$N$962,6,FALSE)),"")</f>
        <v/>
      </c>
      <c r="F2198" s="223" t="str">
        <f>IFERROR(IF(VLOOKUP($O2198,'APOIO-DESPESAS'!$A$3:$N$962,7,FALSE)="","",VLOOKUP($O2198,'APOIO-DESPESAS'!$A$3:$N$962,7,FALSE)),"")</f>
        <v/>
      </c>
      <c r="G2198" s="223" t="str">
        <f>IFERROR(IF(VLOOKUP($O2198,'APOIO-DESPESAS'!$A$3:$N$962,8,FALSE)="","",VLOOKUP($O2198,'APOIO-DESPESAS'!$A$3:$N$962,8,FALSE)),"")</f>
        <v/>
      </c>
      <c r="H2198" s="223" t="str">
        <f>IFERROR(IF(VLOOKUP($O2198,'APOIO-DESPESAS'!$A$3:$N$962,9,FALSE)="","",VLOOKUP($O2198,'APOIO-DESPESAS'!$A$3:$N$962,9,FALSE)),"")</f>
        <v/>
      </c>
      <c r="I2198" s="223" t="str">
        <f>IFERROR(IF(VLOOKUP($O2198,'APOIO-DESPESAS'!$A$3:$N$962,10,FALSE)="","",VLOOKUP($O2198,'APOIO-DESPESAS'!$A$3:$N$962,10,FALSE)),"")</f>
        <v/>
      </c>
      <c r="J2198" s="223" t="str">
        <f>IFERROR(IF(VLOOKUP($O2198,'APOIO-DESPESAS'!$A$3:$N$962,11,FALSE)="","",VLOOKUP($O2198,'APOIO-DESPESAS'!$A$3:$N$962,11,FALSE)),"")</f>
        <v/>
      </c>
      <c r="K2198" s="223" t="str">
        <f>IFERROR(IF(VLOOKUP($O2198,'APOIO-DESPESAS'!$A$3:$N$962,12,FALSE)="","",VLOOKUP($O2198,'APOIO-DESPESAS'!$A$3:$N$962,12,FALSE)),"")</f>
        <v/>
      </c>
      <c r="L2198" s="223" t="str">
        <f>IFERROR(IF(VLOOKUP($O2198,'APOIO-DESPESAS'!$A$3:$N$962,13,FALSE)="","",VLOOKUP($O2198,'APOIO-DESPESAS'!$A$3:$N$962,13,FALSE)),"")</f>
        <v/>
      </c>
      <c r="M2198" s="223" t="str">
        <f>IFERROR(IF(VLOOKUP($O2198,'APOIO-DESPESAS'!$A$3:$N$962,14,FALSE)="","",VLOOKUP($O2198,'APOIO-DESPESAS'!$A$3:$N$962,14,FALSE)),"")</f>
        <v/>
      </c>
      <c r="O2198" s="223">
        <f t="shared" si="34"/>
        <v>2196</v>
      </c>
    </row>
    <row r="2199" spans="1:15" x14ac:dyDescent="0.25">
      <c r="A2199" s="223" t="str">
        <f>IFERROR(IF(VLOOKUP($O2199,'APOIO-DESPESAS'!$A$3:$N$962,2,FALSE)="","",VLOOKUP($O2199,'APOIO-DESPESAS'!$A$3:$N$962,2,FALSE)),"")</f>
        <v/>
      </c>
      <c r="B2199" s="223" t="str">
        <f>IFERROR(IF(VLOOKUP($O2199,'APOIO-DESPESAS'!$A$3:$N$962,3,FALSE)="","",VLOOKUP($O2199,'APOIO-DESPESAS'!$A$3:$N$962,3,FALSE)),"")</f>
        <v/>
      </c>
      <c r="C2199" s="223" t="str">
        <f>IFERROR(IF(VLOOKUP($O2199,'APOIO-DESPESAS'!$A$3:$N$962,4,FALSE)="","",VLOOKUP($O2199,'APOIO-DESPESAS'!$A$3:$N$962,4,FALSE)),"")</f>
        <v/>
      </c>
      <c r="D2199" s="223" t="str">
        <f>IFERROR(IF(VLOOKUP($O2199,'APOIO-DESPESAS'!$A$3:$N$962,5,FALSE)="","",VLOOKUP($O2199,'APOIO-DESPESAS'!$A$3:$N$962,5,FALSE)),"")</f>
        <v/>
      </c>
      <c r="E2199" s="223" t="str">
        <f>IFERROR(IF(VLOOKUP($O2199,'APOIO-DESPESAS'!$A$3:$N$962,6,FALSE)="","",VLOOKUP($O2199,'APOIO-DESPESAS'!$A$3:$N$962,6,FALSE)),"")</f>
        <v/>
      </c>
      <c r="F2199" s="223" t="str">
        <f>IFERROR(IF(VLOOKUP($O2199,'APOIO-DESPESAS'!$A$3:$N$962,7,FALSE)="","",VLOOKUP($O2199,'APOIO-DESPESAS'!$A$3:$N$962,7,FALSE)),"")</f>
        <v/>
      </c>
      <c r="G2199" s="223" t="str">
        <f>IFERROR(IF(VLOOKUP($O2199,'APOIO-DESPESAS'!$A$3:$N$962,8,FALSE)="","",VLOOKUP($O2199,'APOIO-DESPESAS'!$A$3:$N$962,8,FALSE)),"")</f>
        <v/>
      </c>
      <c r="H2199" s="223" t="str">
        <f>IFERROR(IF(VLOOKUP($O2199,'APOIO-DESPESAS'!$A$3:$N$962,9,FALSE)="","",VLOOKUP($O2199,'APOIO-DESPESAS'!$A$3:$N$962,9,FALSE)),"")</f>
        <v/>
      </c>
      <c r="I2199" s="223" t="str">
        <f>IFERROR(IF(VLOOKUP($O2199,'APOIO-DESPESAS'!$A$3:$N$962,10,FALSE)="","",VLOOKUP($O2199,'APOIO-DESPESAS'!$A$3:$N$962,10,FALSE)),"")</f>
        <v/>
      </c>
      <c r="J2199" s="223" t="str">
        <f>IFERROR(IF(VLOOKUP($O2199,'APOIO-DESPESAS'!$A$3:$N$962,11,FALSE)="","",VLOOKUP($O2199,'APOIO-DESPESAS'!$A$3:$N$962,11,FALSE)),"")</f>
        <v/>
      </c>
      <c r="K2199" s="223" t="str">
        <f>IFERROR(IF(VLOOKUP($O2199,'APOIO-DESPESAS'!$A$3:$N$962,12,FALSE)="","",VLOOKUP($O2199,'APOIO-DESPESAS'!$A$3:$N$962,12,FALSE)),"")</f>
        <v/>
      </c>
      <c r="L2199" s="223" t="str">
        <f>IFERROR(IF(VLOOKUP($O2199,'APOIO-DESPESAS'!$A$3:$N$962,13,FALSE)="","",VLOOKUP($O2199,'APOIO-DESPESAS'!$A$3:$N$962,13,FALSE)),"")</f>
        <v/>
      </c>
      <c r="M2199" s="223" t="str">
        <f>IFERROR(IF(VLOOKUP($O2199,'APOIO-DESPESAS'!$A$3:$N$962,14,FALSE)="","",VLOOKUP($O2199,'APOIO-DESPESAS'!$A$3:$N$962,14,FALSE)),"")</f>
        <v/>
      </c>
      <c r="O2199" s="223">
        <f t="shared" si="34"/>
        <v>2197</v>
      </c>
    </row>
    <row r="2200" spans="1:15" x14ac:dyDescent="0.25">
      <c r="A2200" s="223" t="str">
        <f>IFERROR(IF(VLOOKUP($O2200,'APOIO-DESPESAS'!$A$3:$N$962,2,FALSE)="","",VLOOKUP($O2200,'APOIO-DESPESAS'!$A$3:$N$962,2,FALSE)),"")</f>
        <v/>
      </c>
      <c r="B2200" s="223" t="str">
        <f>IFERROR(IF(VLOOKUP($O2200,'APOIO-DESPESAS'!$A$3:$N$962,3,FALSE)="","",VLOOKUP($O2200,'APOIO-DESPESAS'!$A$3:$N$962,3,FALSE)),"")</f>
        <v/>
      </c>
      <c r="C2200" s="223" t="str">
        <f>IFERROR(IF(VLOOKUP($O2200,'APOIO-DESPESAS'!$A$3:$N$962,4,FALSE)="","",VLOOKUP($O2200,'APOIO-DESPESAS'!$A$3:$N$962,4,FALSE)),"")</f>
        <v/>
      </c>
      <c r="D2200" s="223" t="str">
        <f>IFERROR(IF(VLOOKUP($O2200,'APOIO-DESPESAS'!$A$3:$N$962,5,FALSE)="","",VLOOKUP($O2200,'APOIO-DESPESAS'!$A$3:$N$962,5,FALSE)),"")</f>
        <v/>
      </c>
      <c r="E2200" s="223" t="str">
        <f>IFERROR(IF(VLOOKUP($O2200,'APOIO-DESPESAS'!$A$3:$N$962,6,FALSE)="","",VLOOKUP($O2200,'APOIO-DESPESAS'!$A$3:$N$962,6,FALSE)),"")</f>
        <v/>
      </c>
      <c r="F2200" s="223" t="str">
        <f>IFERROR(IF(VLOOKUP($O2200,'APOIO-DESPESAS'!$A$3:$N$962,7,FALSE)="","",VLOOKUP($O2200,'APOIO-DESPESAS'!$A$3:$N$962,7,FALSE)),"")</f>
        <v/>
      </c>
      <c r="G2200" s="223" t="str">
        <f>IFERROR(IF(VLOOKUP($O2200,'APOIO-DESPESAS'!$A$3:$N$962,8,FALSE)="","",VLOOKUP($O2200,'APOIO-DESPESAS'!$A$3:$N$962,8,FALSE)),"")</f>
        <v/>
      </c>
      <c r="H2200" s="223" t="str">
        <f>IFERROR(IF(VLOOKUP($O2200,'APOIO-DESPESAS'!$A$3:$N$962,9,FALSE)="","",VLOOKUP($O2200,'APOIO-DESPESAS'!$A$3:$N$962,9,FALSE)),"")</f>
        <v/>
      </c>
      <c r="I2200" s="223" t="str">
        <f>IFERROR(IF(VLOOKUP($O2200,'APOIO-DESPESAS'!$A$3:$N$962,10,FALSE)="","",VLOOKUP($O2200,'APOIO-DESPESAS'!$A$3:$N$962,10,FALSE)),"")</f>
        <v/>
      </c>
      <c r="J2200" s="223" t="str">
        <f>IFERROR(IF(VLOOKUP($O2200,'APOIO-DESPESAS'!$A$3:$N$962,11,FALSE)="","",VLOOKUP($O2200,'APOIO-DESPESAS'!$A$3:$N$962,11,FALSE)),"")</f>
        <v/>
      </c>
      <c r="K2200" s="223" t="str">
        <f>IFERROR(IF(VLOOKUP($O2200,'APOIO-DESPESAS'!$A$3:$N$962,12,FALSE)="","",VLOOKUP($O2200,'APOIO-DESPESAS'!$A$3:$N$962,12,FALSE)),"")</f>
        <v/>
      </c>
      <c r="L2200" s="223" t="str">
        <f>IFERROR(IF(VLOOKUP($O2200,'APOIO-DESPESAS'!$A$3:$N$962,13,FALSE)="","",VLOOKUP($O2200,'APOIO-DESPESAS'!$A$3:$N$962,13,FALSE)),"")</f>
        <v/>
      </c>
      <c r="M2200" s="223" t="str">
        <f>IFERROR(IF(VLOOKUP($O2200,'APOIO-DESPESAS'!$A$3:$N$962,14,FALSE)="","",VLOOKUP($O2200,'APOIO-DESPESAS'!$A$3:$N$962,14,FALSE)),"")</f>
        <v/>
      </c>
      <c r="O2200" s="223">
        <f t="shared" si="34"/>
        <v>2198</v>
      </c>
    </row>
    <row r="2201" spans="1:15" x14ac:dyDescent="0.25">
      <c r="A2201" s="223" t="str">
        <f>IFERROR(IF(VLOOKUP($O2201,'APOIO-DESPESAS'!$A$3:$N$962,2,FALSE)="","",VLOOKUP($O2201,'APOIO-DESPESAS'!$A$3:$N$962,2,FALSE)),"")</f>
        <v/>
      </c>
      <c r="B2201" s="223" t="str">
        <f>IFERROR(IF(VLOOKUP($O2201,'APOIO-DESPESAS'!$A$3:$N$962,3,FALSE)="","",VLOOKUP($O2201,'APOIO-DESPESAS'!$A$3:$N$962,3,FALSE)),"")</f>
        <v/>
      </c>
      <c r="C2201" s="223" t="str">
        <f>IFERROR(IF(VLOOKUP($O2201,'APOIO-DESPESAS'!$A$3:$N$962,4,FALSE)="","",VLOOKUP($O2201,'APOIO-DESPESAS'!$A$3:$N$962,4,FALSE)),"")</f>
        <v/>
      </c>
      <c r="D2201" s="223" t="str">
        <f>IFERROR(IF(VLOOKUP($O2201,'APOIO-DESPESAS'!$A$3:$N$962,5,FALSE)="","",VLOOKUP($O2201,'APOIO-DESPESAS'!$A$3:$N$962,5,FALSE)),"")</f>
        <v/>
      </c>
      <c r="E2201" s="223" t="str">
        <f>IFERROR(IF(VLOOKUP($O2201,'APOIO-DESPESAS'!$A$3:$N$962,6,FALSE)="","",VLOOKUP($O2201,'APOIO-DESPESAS'!$A$3:$N$962,6,FALSE)),"")</f>
        <v/>
      </c>
      <c r="F2201" s="223" t="str">
        <f>IFERROR(IF(VLOOKUP($O2201,'APOIO-DESPESAS'!$A$3:$N$962,7,FALSE)="","",VLOOKUP($O2201,'APOIO-DESPESAS'!$A$3:$N$962,7,FALSE)),"")</f>
        <v/>
      </c>
      <c r="G2201" s="223" t="str">
        <f>IFERROR(IF(VLOOKUP($O2201,'APOIO-DESPESAS'!$A$3:$N$962,8,FALSE)="","",VLOOKUP($O2201,'APOIO-DESPESAS'!$A$3:$N$962,8,FALSE)),"")</f>
        <v/>
      </c>
      <c r="H2201" s="223" t="str">
        <f>IFERROR(IF(VLOOKUP($O2201,'APOIO-DESPESAS'!$A$3:$N$962,9,FALSE)="","",VLOOKUP($O2201,'APOIO-DESPESAS'!$A$3:$N$962,9,FALSE)),"")</f>
        <v/>
      </c>
      <c r="I2201" s="223" t="str">
        <f>IFERROR(IF(VLOOKUP($O2201,'APOIO-DESPESAS'!$A$3:$N$962,10,FALSE)="","",VLOOKUP($O2201,'APOIO-DESPESAS'!$A$3:$N$962,10,FALSE)),"")</f>
        <v/>
      </c>
      <c r="J2201" s="223" t="str">
        <f>IFERROR(IF(VLOOKUP($O2201,'APOIO-DESPESAS'!$A$3:$N$962,11,FALSE)="","",VLOOKUP($O2201,'APOIO-DESPESAS'!$A$3:$N$962,11,FALSE)),"")</f>
        <v/>
      </c>
      <c r="K2201" s="223" t="str">
        <f>IFERROR(IF(VLOOKUP($O2201,'APOIO-DESPESAS'!$A$3:$N$962,12,FALSE)="","",VLOOKUP($O2201,'APOIO-DESPESAS'!$A$3:$N$962,12,FALSE)),"")</f>
        <v/>
      </c>
      <c r="L2201" s="223" t="str">
        <f>IFERROR(IF(VLOOKUP($O2201,'APOIO-DESPESAS'!$A$3:$N$962,13,FALSE)="","",VLOOKUP($O2201,'APOIO-DESPESAS'!$A$3:$N$962,13,FALSE)),"")</f>
        <v/>
      </c>
      <c r="M2201" s="223" t="str">
        <f>IFERROR(IF(VLOOKUP($O2201,'APOIO-DESPESAS'!$A$3:$N$962,14,FALSE)="","",VLOOKUP($O2201,'APOIO-DESPESAS'!$A$3:$N$962,14,FALSE)),"")</f>
        <v/>
      </c>
      <c r="O2201" s="223">
        <f t="shared" si="34"/>
        <v>2199</v>
      </c>
    </row>
    <row r="2202" spans="1:15" x14ac:dyDescent="0.25">
      <c r="A2202" s="223" t="str">
        <f>IFERROR(IF(VLOOKUP($O2202,'APOIO-DESPESAS'!$A$3:$N$962,2,FALSE)="","",VLOOKUP($O2202,'APOIO-DESPESAS'!$A$3:$N$962,2,FALSE)),"")</f>
        <v/>
      </c>
      <c r="B2202" s="223" t="str">
        <f>IFERROR(IF(VLOOKUP($O2202,'APOIO-DESPESAS'!$A$3:$N$962,3,FALSE)="","",VLOOKUP($O2202,'APOIO-DESPESAS'!$A$3:$N$962,3,FALSE)),"")</f>
        <v/>
      </c>
      <c r="C2202" s="223" t="str">
        <f>IFERROR(IF(VLOOKUP($O2202,'APOIO-DESPESAS'!$A$3:$N$962,4,FALSE)="","",VLOOKUP($O2202,'APOIO-DESPESAS'!$A$3:$N$962,4,FALSE)),"")</f>
        <v/>
      </c>
      <c r="D2202" s="223" t="str">
        <f>IFERROR(IF(VLOOKUP($O2202,'APOIO-DESPESAS'!$A$3:$N$962,5,FALSE)="","",VLOOKUP($O2202,'APOIO-DESPESAS'!$A$3:$N$962,5,FALSE)),"")</f>
        <v/>
      </c>
      <c r="E2202" s="223" t="str">
        <f>IFERROR(IF(VLOOKUP($O2202,'APOIO-DESPESAS'!$A$3:$N$962,6,FALSE)="","",VLOOKUP($O2202,'APOIO-DESPESAS'!$A$3:$N$962,6,FALSE)),"")</f>
        <v/>
      </c>
      <c r="F2202" s="223" t="str">
        <f>IFERROR(IF(VLOOKUP($O2202,'APOIO-DESPESAS'!$A$3:$N$962,7,FALSE)="","",VLOOKUP($O2202,'APOIO-DESPESAS'!$A$3:$N$962,7,FALSE)),"")</f>
        <v/>
      </c>
      <c r="G2202" s="223" t="str">
        <f>IFERROR(IF(VLOOKUP($O2202,'APOIO-DESPESAS'!$A$3:$N$962,8,FALSE)="","",VLOOKUP($O2202,'APOIO-DESPESAS'!$A$3:$N$962,8,FALSE)),"")</f>
        <v/>
      </c>
      <c r="H2202" s="223" t="str">
        <f>IFERROR(IF(VLOOKUP($O2202,'APOIO-DESPESAS'!$A$3:$N$962,9,FALSE)="","",VLOOKUP($O2202,'APOIO-DESPESAS'!$A$3:$N$962,9,FALSE)),"")</f>
        <v/>
      </c>
      <c r="I2202" s="223" t="str">
        <f>IFERROR(IF(VLOOKUP($O2202,'APOIO-DESPESAS'!$A$3:$N$962,10,FALSE)="","",VLOOKUP($O2202,'APOIO-DESPESAS'!$A$3:$N$962,10,FALSE)),"")</f>
        <v/>
      </c>
      <c r="J2202" s="223" t="str">
        <f>IFERROR(IF(VLOOKUP($O2202,'APOIO-DESPESAS'!$A$3:$N$962,11,FALSE)="","",VLOOKUP($O2202,'APOIO-DESPESAS'!$A$3:$N$962,11,FALSE)),"")</f>
        <v/>
      </c>
      <c r="K2202" s="223" t="str">
        <f>IFERROR(IF(VLOOKUP($O2202,'APOIO-DESPESAS'!$A$3:$N$962,12,FALSE)="","",VLOOKUP($O2202,'APOIO-DESPESAS'!$A$3:$N$962,12,FALSE)),"")</f>
        <v/>
      </c>
      <c r="L2202" s="223" t="str">
        <f>IFERROR(IF(VLOOKUP($O2202,'APOIO-DESPESAS'!$A$3:$N$962,13,FALSE)="","",VLOOKUP($O2202,'APOIO-DESPESAS'!$A$3:$N$962,13,FALSE)),"")</f>
        <v/>
      </c>
      <c r="M2202" s="223" t="str">
        <f>IFERROR(IF(VLOOKUP($O2202,'APOIO-DESPESAS'!$A$3:$N$962,14,FALSE)="","",VLOOKUP($O2202,'APOIO-DESPESAS'!$A$3:$N$962,14,FALSE)),"")</f>
        <v/>
      </c>
      <c r="O2202" s="223">
        <f t="shared" si="34"/>
        <v>2200</v>
      </c>
    </row>
    <row r="2203" spans="1:15" x14ac:dyDescent="0.25">
      <c r="A2203" s="223" t="str">
        <f>IFERROR(IF(VLOOKUP($O2203,'APOIO-DESPESAS'!$A$3:$N$962,2,FALSE)="","",VLOOKUP($O2203,'APOIO-DESPESAS'!$A$3:$N$962,2,FALSE)),"")</f>
        <v/>
      </c>
      <c r="B2203" s="223" t="str">
        <f>IFERROR(IF(VLOOKUP($O2203,'APOIO-DESPESAS'!$A$3:$N$962,3,FALSE)="","",VLOOKUP($O2203,'APOIO-DESPESAS'!$A$3:$N$962,3,FALSE)),"")</f>
        <v/>
      </c>
      <c r="C2203" s="223" t="str">
        <f>IFERROR(IF(VLOOKUP($O2203,'APOIO-DESPESAS'!$A$3:$N$962,4,FALSE)="","",VLOOKUP($O2203,'APOIO-DESPESAS'!$A$3:$N$962,4,FALSE)),"")</f>
        <v/>
      </c>
      <c r="D2203" s="223" t="str">
        <f>IFERROR(IF(VLOOKUP($O2203,'APOIO-DESPESAS'!$A$3:$N$962,5,FALSE)="","",VLOOKUP($O2203,'APOIO-DESPESAS'!$A$3:$N$962,5,FALSE)),"")</f>
        <v/>
      </c>
      <c r="E2203" s="223" t="str">
        <f>IFERROR(IF(VLOOKUP($O2203,'APOIO-DESPESAS'!$A$3:$N$962,6,FALSE)="","",VLOOKUP($O2203,'APOIO-DESPESAS'!$A$3:$N$962,6,FALSE)),"")</f>
        <v/>
      </c>
      <c r="F2203" s="223" t="str">
        <f>IFERROR(IF(VLOOKUP($O2203,'APOIO-DESPESAS'!$A$3:$N$962,7,FALSE)="","",VLOOKUP($O2203,'APOIO-DESPESAS'!$A$3:$N$962,7,FALSE)),"")</f>
        <v/>
      </c>
      <c r="G2203" s="223" t="str">
        <f>IFERROR(IF(VLOOKUP($O2203,'APOIO-DESPESAS'!$A$3:$N$962,8,FALSE)="","",VLOOKUP($O2203,'APOIO-DESPESAS'!$A$3:$N$962,8,FALSE)),"")</f>
        <v/>
      </c>
      <c r="H2203" s="223" t="str">
        <f>IFERROR(IF(VLOOKUP($O2203,'APOIO-DESPESAS'!$A$3:$N$962,9,FALSE)="","",VLOOKUP($O2203,'APOIO-DESPESAS'!$A$3:$N$962,9,FALSE)),"")</f>
        <v/>
      </c>
      <c r="I2203" s="223" t="str">
        <f>IFERROR(IF(VLOOKUP($O2203,'APOIO-DESPESAS'!$A$3:$N$962,10,FALSE)="","",VLOOKUP($O2203,'APOIO-DESPESAS'!$A$3:$N$962,10,FALSE)),"")</f>
        <v/>
      </c>
      <c r="J2203" s="223" t="str">
        <f>IFERROR(IF(VLOOKUP($O2203,'APOIO-DESPESAS'!$A$3:$N$962,11,FALSE)="","",VLOOKUP($O2203,'APOIO-DESPESAS'!$A$3:$N$962,11,FALSE)),"")</f>
        <v/>
      </c>
      <c r="K2203" s="223" t="str">
        <f>IFERROR(IF(VLOOKUP($O2203,'APOIO-DESPESAS'!$A$3:$N$962,12,FALSE)="","",VLOOKUP($O2203,'APOIO-DESPESAS'!$A$3:$N$962,12,FALSE)),"")</f>
        <v/>
      </c>
      <c r="L2203" s="223" t="str">
        <f>IFERROR(IF(VLOOKUP($O2203,'APOIO-DESPESAS'!$A$3:$N$962,13,FALSE)="","",VLOOKUP($O2203,'APOIO-DESPESAS'!$A$3:$N$962,13,FALSE)),"")</f>
        <v/>
      </c>
      <c r="M2203" s="223" t="str">
        <f>IFERROR(IF(VLOOKUP($O2203,'APOIO-DESPESAS'!$A$3:$N$962,14,FALSE)="","",VLOOKUP($O2203,'APOIO-DESPESAS'!$A$3:$N$962,14,FALSE)),"")</f>
        <v/>
      </c>
      <c r="O2203" s="223">
        <f t="shared" si="34"/>
        <v>2201</v>
      </c>
    </row>
    <row r="2204" spans="1:15" x14ac:dyDescent="0.25">
      <c r="A2204" s="223" t="str">
        <f>IFERROR(IF(VLOOKUP($O2204,'APOIO-DESPESAS'!$A$3:$N$962,2,FALSE)="","",VLOOKUP($O2204,'APOIO-DESPESAS'!$A$3:$N$962,2,FALSE)),"")</f>
        <v/>
      </c>
      <c r="B2204" s="223" t="str">
        <f>IFERROR(IF(VLOOKUP($O2204,'APOIO-DESPESAS'!$A$3:$N$962,3,FALSE)="","",VLOOKUP($O2204,'APOIO-DESPESAS'!$A$3:$N$962,3,FALSE)),"")</f>
        <v/>
      </c>
      <c r="C2204" s="223" t="str">
        <f>IFERROR(IF(VLOOKUP($O2204,'APOIO-DESPESAS'!$A$3:$N$962,4,FALSE)="","",VLOOKUP($O2204,'APOIO-DESPESAS'!$A$3:$N$962,4,FALSE)),"")</f>
        <v/>
      </c>
      <c r="D2204" s="223" t="str">
        <f>IFERROR(IF(VLOOKUP($O2204,'APOIO-DESPESAS'!$A$3:$N$962,5,FALSE)="","",VLOOKUP($O2204,'APOIO-DESPESAS'!$A$3:$N$962,5,FALSE)),"")</f>
        <v/>
      </c>
      <c r="E2204" s="223" t="str">
        <f>IFERROR(IF(VLOOKUP($O2204,'APOIO-DESPESAS'!$A$3:$N$962,6,FALSE)="","",VLOOKUP($O2204,'APOIO-DESPESAS'!$A$3:$N$962,6,FALSE)),"")</f>
        <v/>
      </c>
      <c r="F2204" s="223" t="str">
        <f>IFERROR(IF(VLOOKUP($O2204,'APOIO-DESPESAS'!$A$3:$N$962,7,FALSE)="","",VLOOKUP($O2204,'APOIO-DESPESAS'!$A$3:$N$962,7,FALSE)),"")</f>
        <v/>
      </c>
      <c r="G2204" s="223" t="str">
        <f>IFERROR(IF(VLOOKUP($O2204,'APOIO-DESPESAS'!$A$3:$N$962,8,FALSE)="","",VLOOKUP($O2204,'APOIO-DESPESAS'!$A$3:$N$962,8,FALSE)),"")</f>
        <v/>
      </c>
      <c r="H2204" s="223" t="str">
        <f>IFERROR(IF(VLOOKUP($O2204,'APOIO-DESPESAS'!$A$3:$N$962,9,FALSE)="","",VLOOKUP($O2204,'APOIO-DESPESAS'!$A$3:$N$962,9,FALSE)),"")</f>
        <v/>
      </c>
      <c r="I2204" s="223" t="str">
        <f>IFERROR(IF(VLOOKUP($O2204,'APOIO-DESPESAS'!$A$3:$N$962,10,FALSE)="","",VLOOKUP($O2204,'APOIO-DESPESAS'!$A$3:$N$962,10,FALSE)),"")</f>
        <v/>
      </c>
      <c r="J2204" s="223" t="str">
        <f>IFERROR(IF(VLOOKUP($O2204,'APOIO-DESPESAS'!$A$3:$N$962,11,FALSE)="","",VLOOKUP($O2204,'APOIO-DESPESAS'!$A$3:$N$962,11,FALSE)),"")</f>
        <v/>
      </c>
      <c r="K2204" s="223" t="str">
        <f>IFERROR(IF(VLOOKUP($O2204,'APOIO-DESPESAS'!$A$3:$N$962,12,FALSE)="","",VLOOKUP($O2204,'APOIO-DESPESAS'!$A$3:$N$962,12,FALSE)),"")</f>
        <v/>
      </c>
      <c r="L2204" s="223" t="str">
        <f>IFERROR(IF(VLOOKUP($O2204,'APOIO-DESPESAS'!$A$3:$N$962,13,FALSE)="","",VLOOKUP($O2204,'APOIO-DESPESAS'!$A$3:$N$962,13,FALSE)),"")</f>
        <v/>
      </c>
      <c r="M2204" s="223" t="str">
        <f>IFERROR(IF(VLOOKUP($O2204,'APOIO-DESPESAS'!$A$3:$N$962,14,FALSE)="","",VLOOKUP($O2204,'APOIO-DESPESAS'!$A$3:$N$962,14,FALSE)),"")</f>
        <v/>
      </c>
      <c r="O2204" s="223">
        <f t="shared" si="34"/>
        <v>2202</v>
      </c>
    </row>
    <row r="2205" spans="1:15" x14ac:dyDescent="0.25">
      <c r="A2205" s="223" t="str">
        <f>IFERROR(IF(VLOOKUP($O2205,'APOIO-DESPESAS'!$A$3:$N$962,2,FALSE)="","",VLOOKUP($O2205,'APOIO-DESPESAS'!$A$3:$N$962,2,FALSE)),"")</f>
        <v/>
      </c>
      <c r="B2205" s="223" t="str">
        <f>IFERROR(IF(VLOOKUP($O2205,'APOIO-DESPESAS'!$A$3:$N$962,3,FALSE)="","",VLOOKUP($O2205,'APOIO-DESPESAS'!$A$3:$N$962,3,FALSE)),"")</f>
        <v/>
      </c>
      <c r="C2205" s="223" t="str">
        <f>IFERROR(IF(VLOOKUP($O2205,'APOIO-DESPESAS'!$A$3:$N$962,4,FALSE)="","",VLOOKUP($O2205,'APOIO-DESPESAS'!$A$3:$N$962,4,FALSE)),"")</f>
        <v/>
      </c>
      <c r="D2205" s="223" t="str">
        <f>IFERROR(IF(VLOOKUP($O2205,'APOIO-DESPESAS'!$A$3:$N$962,5,FALSE)="","",VLOOKUP($O2205,'APOIO-DESPESAS'!$A$3:$N$962,5,FALSE)),"")</f>
        <v/>
      </c>
      <c r="E2205" s="223" t="str">
        <f>IFERROR(IF(VLOOKUP($O2205,'APOIO-DESPESAS'!$A$3:$N$962,6,FALSE)="","",VLOOKUP($O2205,'APOIO-DESPESAS'!$A$3:$N$962,6,FALSE)),"")</f>
        <v/>
      </c>
      <c r="F2205" s="223" t="str">
        <f>IFERROR(IF(VLOOKUP($O2205,'APOIO-DESPESAS'!$A$3:$N$962,7,FALSE)="","",VLOOKUP($O2205,'APOIO-DESPESAS'!$A$3:$N$962,7,FALSE)),"")</f>
        <v/>
      </c>
      <c r="G2205" s="223" t="str">
        <f>IFERROR(IF(VLOOKUP($O2205,'APOIO-DESPESAS'!$A$3:$N$962,8,FALSE)="","",VLOOKUP($O2205,'APOIO-DESPESAS'!$A$3:$N$962,8,FALSE)),"")</f>
        <v/>
      </c>
      <c r="H2205" s="223" t="str">
        <f>IFERROR(IF(VLOOKUP($O2205,'APOIO-DESPESAS'!$A$3:$N$962,9,FALSE)="","",VLOOKUP($O2205,'APOIO-DESPESAS'!$A$3:$N$962,9,FALSE)),"")</f>
        <v/>
      </c>
      <c r="I2205" s="223" t="str">
        <f>IFERROR(IF(VLOOKUP($O2205,'APOIO-DESPESAS'!$A$3:$N$962,10,FALSE)="","",VLOOKUP($O2205,'APOIO-DESPESAS'!$A$3:$N$962,10,FALSE)),"")</f>
        <v/>
      </c>
      <c r="J2205" s="223" t="str">
        <f>IFERROR(IF(VLOOKUP($O2205,'APOIO-DESPESAS'!$A$3:$N$962,11,FALSE)="","",VLOOKUP($O2205,'APOIO-DESPESAS'!$A$3:$N$962,11,FALSE)),"")</f>
        <v/>
      </c>
      <c r="K2205" s="223" t="str">
        <f>IFERROR(IF(VLOOKUP($O2205,'APOIO-DESPESAS'!$A$3:$N$962,12,FALSE)="","",VLOOKUP($O2205,'APOIO-DESPESAS'!$A$3:$N$962,12,FALSE)),"")</f>
        <v/>
      </c>
      <c r="L2205" s="223" t="str">
        <f>IFERROR(IF(VLOOKUP($O2205,'APOIO-DESPESAS'!$A$3:$N$962,13,FALSE)="","",VLOOKUP($O2205,'APOIO-DESPESAS'!$A$3:$N$962,13,FALSE)),"")</f>
        <v/>
      </c>
      <c r="M2205" s="223" t="str">
        <f>IFERROR(IF(VLOOKUP($O2205,'APOIO-DESPESAS'!$A$3:$N$962,14,FALSE)="","",VLOOKUP($O2205,'APOIO-DESPESAS'!$A$3:$N$962,14,FALSE)),"")</f>
        <v/>
      </c>
      <c r="O2205" s="223">
        <f t="shared" si="34"/>
        <v>2203</v>
      </c>
    </row>
    <row r="2206" spans="1:15" x14ac:dyDescent="0.25">
      <c r="A2206" s="223" t="str">
        <f>IFERROR(IF(VLOOKUP($O2206,'APOIO-DESPESAS'!$A$3:$N$962,2,FALSE)="","",VLOOKUP($O2206,'APOIO-DESPESAS'!$A$3:$N$962,2,FALSE)),"")</f>
        <v/>
      </c>
      <c r="B2206" s="223" t="str">
        <f>IFERROR(IF(VLOOKUP($O2206,'APOIO-DESPESAS'!$A$3:$N$962,3,FALSE)="","",VLOOKUP($O2206,'APOIO-DESPESAS'!$A$3:$N$962,3,FALSE)),"")</f>
        <v/>
      </c>
      <c r="C2206" s="223" t="str">
        <f>IFERROR(IF(VLOOKUP($O2206,'APOIO-DESPESAS'!$A$3:$N$962,4,FALSE)="","",VLOOKUP($O2206,'APOIO-DESPESAS'!$A$3:$N$962,4,FALSE)),"")</f>
        <v/>
      </c>
      <c r="D2206" s="223" t="str">
        <f>IFERROR(IF(VLOOKUP($O2206,'APOIO-DESPESAS'!$A$3:$N$962,5,FALSE)="","",VLOOKUP($O2206,'APOIO-DESPESAS'!$A$3:$N$962,5,FALSE)),"")</f>
        <v/>
      </c>
      <c r="E2206" s="223" t="str">
        <f>IFERROR(IF(VLOOKUP($O2206,'APOIO-DESPESAS'!$A$3:$N$962,6,FALSE)="","",VLOOKUP($O2206,'APOIO-DESPESAS'!$A$3:$N$962,6,FALSE)),"")</f>
        <v/>
      </c>
      <c r="F2206" s="223" t="str">
        <f>IFERROR(IF(VLOOKUP($O2206,'APOIO-DESPESAS'!$A$3:$N$962,7,FALSE)="","",VLOOKUP($O2206,'APOIO-DESPESAS'!$A$3:$N$962,7,FALSE)),"")</f>
        <v/>
      </c>
      <c r="G2206" s="223" t="str">
        <f>IFERROR(IF(VLOOKUP($O2206,'APOIO-DESPESAS'!$A$3:$N$962,8,FALSE)="","",VLOOKUP($O2206,'APOIO-DESPESAS'!$A$3:$N$962,8,FALSE)),"")</f>
        <v/>
      </c>
      <c r="H2206" s="223" t="str">
        <f>IFERROR(IF(VLOOKUP($O2206,'APOIO-DESPESAS'!$A$3:$N$962,9,FALSE)="","",VLOOKUP($O2206,'APOIO-DESPESAS'!$A$3:$N$962,9,FALSE)),"")</f>
        <v/>
      </c>
      <c r="I2206" s="223" t="str">
        <f>IFERROR(IF(VLOOKUP($O2206,'APOIO-DESPESAS'!$A$3:$N$962,10,FALSE)="","",VLOOKUP($O2206,'APOIO-DESPESAS'!$A$3:$N$962,10,FALSE)),"")</f>
        <v/>
      </c>
      <c r="J2206" s="223" t="str">
        <f>IFERROR(IF(VLOOKUP($O2206,'APOIO-DESPESAS'!$A$3:$N$962,11,FALSE)="","",VLOOKUP($O2206,'APOIO-DESPESAS'!$A$3:$N$962,11,FALSE)),"")</f>
        <v/>
      </c>
      <c r="K2206" s="223" t="str">
        <f>IFERROR(IF(VLOOKUP($O2206,'APOIO-DESPESAS'!$A$3:$N$962,12,FALSE)="","",VLOOKUP($O2206,'APOIO-DESPESAS'!$A$3:$N$962,12,FALSE)),"")</f>
        <v/>
      </c>
      <c r="L2206" s="223" t="str">
        <f>IFERROR(IF(VLOOKUP($O2206,'APOIO-DESPESAS'!$A$3:$N$962,13,FALSE)="","",VLOOKUP($O2206,'APOIO-DESPESAS'!$A$3:$N$962,13,FALSE)),"")</f>
        <v/>
      </c>
      <c r="M2206" s="223" t="str">
        <f>IFERROR(IF(VLOOKUP($O2206,'APOIO-DESPESAS'!$A$3:$N$962,14,FALSE)="","",VLOOKUP($O2206,'APOIO-DESPESAS'!$A$3:$N$962,14,FALSE)),"")</f>
        <v/>
      </c>
      <c r="O2206" s="223">
        <f t="shared" si="34"/>
        <v>2204</v>
      </c>
    </row>
    <row r="2207" spans="1:15" x14ac:dyDescent="0.25">
      <c r="A2207" s="223" t="str">
        <f>IFERROR(IF(VLOOKUP($O2207,'APOIO-DESPESAS'!$A$3:$N$962,2,FALSE)="","",VLOOKUP($O2207,'APOIO-DESPESAS'!$A$3:$N$962,2,FALSE)),"")</f>
        <v/>
      </c>
      <c r="B2207" s="223" t="str">
        <f>IFERROR(IF(VLOOKUP($O2207,'APOIO-DESPESAS'!$A$3:$N$962,3,FALSE)="","",VLOOKUP($O2207,'APOIO-DESPESAS'!$A$3:$N$962,3,FALSE)),"")</f>
        <v/>
      </c>
      <c r="C2207" s="223" t="str">
        <f>IFERROR(IF(VLOOKUP($O2207,'APOIO-DESPESAS'!$A$3:$N$962,4,FALSE)="","",VLOOKUP($O2207,'APOIO-DESPESAS'!$A$3:$N$962,4,FALSE)),"")</f>
        <v/>
      </c>
      <c r="D2207" s="223" t="str">
        <f>IFERROR(IF(VLOOKUP($O2207,'APOIO-DESPESAS'!$A$3:$N$962,5,FALSE)="","",VLOOKUP($O2207,'APOIO-DESPESAS'!$A$3:$N$962,5,FALSE)),"")</f>
        <v/>
      </c>
      <c r="E2207" s="223" t="str">
        <f>IFERROR(IF(VLOOKUP($O2207,'APOIO-DESPESAS'!$A$3:$N$962,6,FALSE)="","",VLOOKUP($O2207,'APOIO-DESPESAS'!$A$3:$N$962,6,FALSE)),"")</f>
        <v/>
      </c>
      <c r="F2207" s="223" t="str">
        <f>IFERROR(IF(VLOOKUP($O2207,'APOIO-DESPESAS'!$A$3:$N$962,7,FALSE)="","",VLOOKUP($O2207,'APOIO-DESPESAS'!$A$3:$N$962,7,FALSE)),"")</f>
        <v/>
      </c>
      <c r="G2207" s="223" t="str">
        <f>IFERROR(IF(VLOOKUP($O2207,'APOIO-DESPESAS'!$A$3:$N$962,8,FALSE)="","",VLOOKUP($O2207,'APOIO-DESPESAS'!$A$3:$N$962,8,FALSE)),"")</f>
        <v/>
      </c>
      <c r="H2207" s="223" t="str">
        <f>IFERROR(IF(VLOOKUP($O2207,'APOIO-DESPESAS'!$A$3:$N$962,9,FALSE)="","",VLOOKUP($O2207,'APOIO-DESPESAS'!$A$3:$N$962,9,FALSE)),"")</f>
        <v/>
      </c>
      <c r="I2207" s="223" t="str">
        <f>IFERROR(IF(VLOOKUP($O2207,'APOIO-DESPESAS'!$A$3:$N$962,10,FALSE)="","",VLOOKUP($O2207,'APOIO-DESPESAS'!$A$3:$N$962,10,FALSE)),"")</f>
        <v/>
      </c>
      <c r="J2207" s="223" t="str">
        <f>IFERROR(IF(VLOOKUP($O2207,'APOIO-DESPESAS'!$A$3:$N$962,11,FALSE)="","",VLOOKUP($O2207,'APOIO-DESPESAS'!$A$3:$N$962,11,FALSE)),"")</f>
        <v/>
      </c>
      <c r="K2207" s="223" t="str">
        <f>IFERROR(IF(VLOOKUP($O2207,'APOIO-DESPESAS'!$A$3:$N$962,12,FALSE)="","",VLOOKUP($O2207,'APOIO-DESPESAS'!$A$3:$N$962,12,FALSE)),"")</f>
        <v/>
      </c>
      <c r="L2207" s="223" t="str">
        <f>IFERROR(IF(VLOOKUP($O2207,'APOIO-DESPESAS'!$A$3:$N$962,13,FALSE)="","",VLOOKUP($O2207,'APOIO-DESPESAS'!$A$3:$N$962,13,FALSE)),"")</f>
        <v/>
      </c>
      <c r="M2207" s="223" t="str">
        <f>IFERROR(IF(VLOOKUP($O2207,'APOIO-DESPESAS'!$A$3:$N$962,14,FALSE)="","",VLOOKUP($O2207,'APOIO-DESPESAS'!$A$3:$N$962,14,FALSE)),"")</f>
        <v/>
      </c>
      <c r="O2207" s="223">
        <f t="shared" si="34"/>
        <v>2205</v>
      </c>
    </row>
    <row r="2208" spans="1:15" x14ac:dyDescent="0.25">
      <c r="A2208" s="223" t="str">
        <f>IFERROR(IF(VLOOKUP($O2208,'APOIO-DESPESAS'!$A$3:$N$962,2,FALSE)="","",VLOOKUP($O2208,'APOIO-DESPESAS'!$A$3:$N$962,2,FALSE)),"")</f>
        <v/>
      </c>
      <c r="B2208" s="223" t="str">
        <f>IFERROR(IF(VLOOKUP($O2208,'APOIO-DESPESAS'!$A$3:$N$962,3,FALSE)="","",VLOOKUP($O2208,'APOIO-DESPESAS'!$A$3:$N$962,3,FALSE)),"")</f>
        <v/>
      </c>
      <c r="C2208" s="223" t="str">
        <f>IFERROR(IF(VLOOKUP($O2208,'APOIO-DESPESAS'!$A$3:$N$962,4,FALSE)="","",VLOOKUP($O2208,'APOIO-DESPESAS'!$A$3:$N$962,4,FALSE)),"")</f>
        <v/>
      </c>
      <c r="D2208" s="223" t="str">
        <f>IFERROR(IF(VLOOKUP($O2208,'APOIO-DESPESAS'!$A$3:$N$962,5,FALSE)="","",VLOOKUP($O2208,'APOIO-DESPESAS'!$A$3:$N$962,5,FALSE)),"")</f>
        <v/>
      </c>
      <c r="E2208" s="223" t="str">
        <f>IFERROR(IF(VLOOKUP($O2208,'APOIO-DESPESAS'!$A$3:$N$962,6,FALSE)="","",VLOOKUP($O2208,'APOIO-DESPESAS'!$A$3:$N$962,6,FALSE)),"")</f>
        <v/>
      </c>
      <c r="F2208" s="223" t="str">
        <f>IFERROR(IF(VLOOKUP($O2208,'APOIO-DESPESAS'!$A$3:$N$962,7,FALSE)="","",VLOOKUP($O2208,'APOIO-DESPESAS'!$A$3:$N$962,7,FALSE)),"")</f>
        <v/>
      </c>
      <c r="G2208" s="223" t="str">
        <f>IFERROR(IF(VLOOKUP($O2208,'APOIO-DESPESAS'!$A$3:$N$962,8,FALSE)="","",VLOOKUP($O2208,'APOIO-DESPESAS'!$A$3:$N$962,8,FALSE)),"")</f>
        <v/>
      </c>
      <c r="H2208" s="223" t="str">
        <f>IFERROR(IF(VLOOKUP($O2208,'APOIO-DESPESAS'!$A$3:$N$962,9,FALSE)="","",VLOOKUP($O2208,'APOIO-DESPESAS'!$A$3:$N$962,9,FALSE)),"")</f>
        <v/>
      </c>
      <c r="I2208" s="223" t="str">
        <f>IFERROR(IF(VLOOKUP($O2208,'APOIO-DESPESAS'!$A$3:$N$962,10,FALSE)="","",VLOOKUP($O2208,'APOIO-DESPESAS'!$A$3:$N$962,10,FALSE)),"")</f>
        <v/>
      </c>
      <c r="J2208" s="223" t="str">
        <f>IFERROR(IF(VLOOKUP($O2208,'APOIO-DESPESAS'!$A$3:$N$962,11,FALSE)="","",VLOOKUP($O2208,'APOIO-DESPESAS'!$A$3:$N$962,11,FALSE)),"")</f>
        <v/>
      </c>
      <c r="K2208" s="223" t="str">
        <f>IFERROR(IF(VLOOKUP($O2208,'APOIO-DESPESAS'!$A$3:$N$962,12,FALSE)="","",VLOOKUP($O2208,'APOIO-DESPESAS'!$A$3:$N$962,12,FALSE)),"")</f>
        <v/>
      </c>
      <c r="L2208" s="223" t="str">
        <f>IFERROR(IF(VLOOKUP($O2208,'APOIO-DESPESAS'!$A$3:$N$962,13,FALSE)="","",VLOOKUP($O2208,'APOIO-DESPESAS'!$A$3:$N$962,13,FALSE)),"")</f>
        <v/>
      </c>
      <c r="M2208" s="223" t="str">
        <f>IFERROR(IF(VLOOKUP($O2208,'APOIO-DESPESAS'!$A$3:$N$962,14,FALSE)="","",VLOOKUP($O2208,'APOIO-DESPESAS'!$A$3:$N$962,14,FALSE)),"")</f>
        <v/>
      </c>
      <c r="O2208" s="223">
        <f t="shared" si="34"/>
        <v>2206</v>
      </c>
    </row>
    <row r="2209" spans="1:15" x14ac:dyDescent="0.25">
      <c r="A2209" s="223" t="str">
        <f>IFERROR(IF(VLOOKUP($O2209,'APOIO-DESPESAS'!$A$3:$N$962,2,FALSE)="","",VLOOKUP($O2209,'APOIO-DESPESAS'!$A$3:$N$962,2,FALSE)),"")</f>
        <v/>
      </c>
      <c r="B2209" s="223" t="str">
        <f>IFERROR(IF(VLOOKUP($O2209,'APOIO-DESPESAS'!$A$3:$N$962,3,FALSE)="","",VLOOKUP($O2209,'APOIO-DESPESAS'!$A$3:$N$962,3,FALSE)),"")</f>
        <v/>
      </c>
      <c r="C2209" s="223" t="str">
        <f>IFERROR(IF(VLOOKUP($O2209,'APOIO-DESPESAS'!$A$3:$N$962,4,FALSE)="","",VLOOKUP($O2209,'APOIO-DESPESAS'!$A$3:$N$962,4,FALSE)),"")</f>
        <v/>
      </c>
      <c r="D2209" s="223" t="str">
        <f>IFERROR(IF(VLOOKUP($O2209,'APOIO-DESPESAS'!$A$3:$N$962,5,FALSE)="","",VLOOKUP($O2209,'APOIO-DESPESAS'!$A$3:$N$962,5,FALSE)),"")</f>
        <v/>
      </c>
      <c r="E2209" s="223" t="str">
        <f>IFERROR(IF(VLOOKUP($O2209,'APOIO-DESPESAS'!$A$3:$N$962,6,FALSE)="","",VLOOKUP($O2209,'APOIO-DESPESAS'!$A$3:$N$962,6,FALSE)),"")</f>
        <v/>
      </c>
      <c r="F2209" s="223" t="str">
        <f>IFERROR(IF(VLOOKUP($O2209,'APOIO-DESPESAS'!$A$3:$N$962,7,FALSE)="","",VLOOKUP($O2209,'APOIO-DESPESAS'!$A$3:$N$962,7,FALSE)),"")</f>
        <v/>
      </c>
      <c r="G2209" s="223" t="str">
        <f>IFERROR(IF(VLOOKUP($O2209,'APOIO-DESPESAS'!$A$3:$N$962,8,FALSE)="","",VLOOKUP($O2209,'APOIO-DESPESAS'!$A$3:$N$962,8,FALSE)),"")</f>
        <v/>
      </c>
      <c r="H2209" s="223" t="str">
        <f>IFERROR(IF(VLOOKUP($O2209,'APOIO-DESPESAS'!$A$3:$N$962,9,FALSE)="","",VLOOKUP($O2209,'APOIO-DESPESAS'!$A$3:$N$962,9,FALSE)),"")</f>
        <v/>
      </c>
      <c r="I2209" s="223" t="str">
        <f>IFERROR(IF(VLOOKUP($O2209,'APOIO-DESPESAS'!$A$3:$N$962,10,FALSE)="","",VLOOKUP($O2209,'APOIO-DESPESAS'!$A$3:$N$962,10,FALSE)),"")</f>
        <v/>
      </c>
      <c r="J2209" s="223" t="str">
        <f>IFERROR(IF(VLOOKUP($O2209,'APOIO-DESPESAS'!$A$3:$N$962,11,FALSE)="","",VLOOKUP($O2209,'APOIO-DESPESAS'!$A$3:$N$962,11,FALSE)),"")</f>
        <v/>
      </c>
      <c r="K2209" s="223" t="str">
        <f>IFERROR(IF(VLOOKUP($O2209,'APOIO-DESPESAS'!$A$3:$N$962,12,FALSE)="","",VLOOKUP($O2209,'APOIO-DESPESAS'!$A$3:$N$962,12,FALSE)),"")</f>
        <v/>
      </c>
      <c r="L2209" s="223" t="str">
        <f>IFERROR(IF(VLOOKUP($O2209,'APOIO-DESPESAS'!$A$3:$N$962,13,FALSE)="","",VLOOKUP($O2209,'APOIO-DESPESAS'!$A$3:$N$962,13,FALSE)),"")</f>
        <v/>
      </c>
      <c r="M2209" s="223" t="str">
        <f>IFERROR(IF(VLOOKUP($O2209,'APOIO-DESPESAS'!$A$3:$N$962,14,FALSE)="","",VLOOKUP($O2209,'APOIO-DESPESAS'!$A$3:$N$962,14,FALSE)),"")</f>
        <v/>
      </c>
      <c r="O2209" s="223">
        <f t="shared" si="34"/>
        <v>2207</v>
      </c>
    </row>
    <row r="2210" spans="1:15" x14ac:dyDescent="0.25">
      <c r="A2210" s="223" t="str">
        <f>IFERROR(IF(VLOOKUP($O2210,'APOIO-DESPESAS'!$A$3:$N$962,2,FALSE)="","",VLOOKUP($O2210,'APOIO-DESPESAS'!$A$3:$N$962,2,FALSE)),"")</f>
        <v/>
      </c>
      <c r="B2210" s="223" t="str">
        <f>IFERROR(IF(VLOOKUP($O2210,'APOIO-DESPESAS'!$A$3:$N$962,3,FALSE)="","",VLOOKUP($O2210,'APOIO-DESPESAS'!$A$3:$N$962,3,FALSE)),"")</f>
        <v/>
      </c>
      <c r="C2210" s="223" t="str">
        <f>IFERROR(IF(VLOOKUP($O2210,'APOIO-DESPESAS'!$A$3:$N$962,4,FALSE)="","",VLOOKUP($O2210,'APOIO-DESPESAS'!$A$3:$N$962,4,FALSE)),"")</f>
        <v/>
      </c>
      <c r="D2210" s="223" t="str">
        <f>IFERROR(IF(VLOOKUP($O2210,'APOIO-DESPESAS'!$A$3:$N$962,5,FALSE)="","",VLOOKUP($O2210,'APOIO-DESPESAS'!$A$3:$N$962,5,FALSE)),"")</f>
        <v/>
      </c>
      <c r="E2210" s="223" t="str">
        <f>IFERROR(IF(VLOOKUP($O2210,'APOIO-DESPESAS'!$A$3:$N$962,6,FALSE)="","",VLOOKUP($O2210,'APOIO-DESPESAS'!$A$3:$N$962,6,FALSE)),"")</f>
        <v/>
      </c>
      <c r="F2210" s="223" t="str">
        <f>IFERROR(IF(VLOOKUP($O2210,'APOIO-DESPESAS'!$A$3:$N$962,7,FALSE)="","",VLOOKUP($O2210,'APOIO-DESPESAS'!$A$3:$N$962,7,FALSE)),"")</f>
        <v/>
      </c>
      <c r="G2210" s="223" t="str">
        <f>IFERROR(IF(VLOOKUP($O2210,'APOIO-DESPESAS'!$A$3:$N$962,8,FALSE)="","",VLOOKUP($O2210,'APOIO-DESPESAS'!$A$3:$N$962,8,FALSE)),"")</f>
        <v/>
      </c>
      <c r="H2210" s="223" t="str">
        <f>IFERROR(IF(VLOOKUP($O2210,'APOIO-DESPESAS'!$A$3:$N$962,9,FALSE)="","",VLOOKUP($O2210,'APOIO-DESPESAS'!$A$3:$N$962,9,FALSE)),"")</f>
        <v/>
      </c>
      <c r="I2210" s="223" t="str">
        <f>IFERROR(IF(VLOOKUP($O2210,'APOIO-DESPESAS'!$A$3:$N$962,10,FALSE)="","",VLOOKUP($O2210,'APOIO-DESPESAS'!$A$3:$N$962,10,FALSE)),"")</f>
        <v/>
      </c>
      <c r="J2210" s="223" t="str">
        <f>IFERROR(IF(VLOOKUP($O2210,'APOIO-DESPESAS'!$A$3:$N$962,11,FALSE)="","",VLOOKUP($O2210,'APOIO-DESPESAS'!$A$3:$N$962,11,FALSE)),"")</f>
        <v/>
      </c>
      <c r="K2210" s="223" t="str">
        <f>IFERROR(IF(VLOOKUP($O2210,'APOIO-DESPESAS'!$A$3:$N$962,12,FALSE)="","",VLOOKUP($O2210,'APOIO-DESPESAS'!$A$3:$N$962,12,FALSE)),"")</f>
        <v/>
      </c>
      <c r="L2210" s="223" t="str">
        <f>IFERROR(IF(VLOOKUP($O2210,'APOIO-DESPESAS'!$A$3:$N$962,13,FALSE)="","",VLOOKUP($O2210,'APOIO-DESPESAS'!$A$3:$N$962,13,FALSE)),"")</f>
        <v/>
      </c>
      <c r="M2210" s="223" t="str">
        <f>IFERROR(IF(VLOOKUP($O2210,'APOIO-DESPESAS'!$A$3:$N$962,14,FALSE)="","",VLOOKUP($O2210,'APOIO-DESPESAS'!$A$3:$N$962,14,FALSE)),"")</f>
        <v/>
      </c>
      <c r="O2210" s="223">
        <f t="shared" si="34"/>
        <v>2208</v>
      </c>
    </row>
    <row r="2211" spans="1:15" x14ac:dyDescent="0.25">
      <c r="A2211" s="223" t="str">
        <f>IFERROR(IF(VLOOKUP($O2211,'APOIO-DESPESAS'!$A$3:$N$962,2,FALSE)="","",VLOOKUP($O2211,'APOIO-DESPESAS'!$A$3:$N$962,2,FALSE)),"")</f>
        <v/>
      </c>
      <c r="B2211" s="223" t="str">
        <f>IFERROR(IF(VLOOKUP($O2211,'APOIO-DESPESAS'!$A$3:$N$962,3,FALSE)="","",VLOOKUP($O2211,'APOIO-DESPESAS'!$A$3:$N$962,3,FALSE)),"")</f>
        <v/>
      </c>
      <c r="C2211" s="223" t="str">
        <f>IFERROR(IF(VLOOKUP($O2211,'APOIO-DESPESAS'!$A$3:$N$962,4,FALSE)="","",VLOOKUP($O2211,'APOIO-DESPESAS'!$A$3:$N$962,4,FALSE)),"")</f>
        <v/>
      </c>
      <c r="D2211" s="223" t="str">
        <f>IFERROR(IF(VLOOKUP($O2211,'APOIO-DESPESAS'!$A$3:$N$962,5,FALSE)="","",VLOOKUP($O2211,'APOIO-DESPESAS'!$A$3:$N$962,5,FALSE)),"")</f>
        <v/>
      </c>
      <c r="E2211" s="223" t="str">
        <f>IFERROR(IF(VLOOKUP($O2211,'APOIO-DESPESAS'!$A$3:$N$962,6,FALSE)="","",VLOOKUP($O2211,'APOIO-DESPESAS'!$A$3:$N$962,6,FALSE)),"")</f>
        <v/>
      </c>
      <c r="F2211" s="223" t="str">
        <f>IFERROR(IF(VLOOKUP($O2211,'APOIO-DESPESAS'!$A$3:$N$962,7,FALSE)="","",VLOOKUP($O2211,'APOIO-DESPESAS'!$A$3:$N$962,7,FALSE)),"")</f>
        <v/>
      </c>
      <c r="G2211" s="223" t="str">
        <f>IFERROR(IF(VLOOKUP($O2211,'APOIO-DESPESAS'!$A$3:$N$962,8,FALSE)="","",VLOOKUP($O2211,'APOIO-DESPESAS'!$A$3:$N$962,8,FALSE)),"")</f>
        <v/>
      </c>
      <c r="H2211" s="223" t="str">
        <f>IFERROR(IF(VLOOKUP($O2211,'APOIO-DESPESAS'!$A$3:$N$962,9,FALSE)="","",VLOOKUP($O2211,'APOIO-DESPESAS'!$A$3:$N$962,9,FALSE)),"")</f>
        <v/>
      </c>
      <c r="I2211" s="223" t="str">
        <f>IFERROR(IF(VLOOKUP($O2211,'APOIO-DESPESAS'!$A$3:$N$962,10,FALSE)="","",VLOOKUP($O2211,'APOIO-DESPESAS'!$A$3:$N$962,10,FALSE)),"")</f>
        <v/>
      </c>
      <c r="J2211" s="223" t="str">
        <f>IFERROR(IF(VLOOKUP($O2211,'APOIO-DESPESAS'!$A$3:$N$962,11,FALSE)="","",VLOOKUP($O2211,'APOIO-DESPESAS'!$A$3:$N$962,11,FALSE)),"")</f>
        <v/>
      </c>
      <c r="K2211" s="223" t="str">
        <f>IFERROR(IF(VLOOKUP($O2211,'APOIO-DESPESAS'!$A$3:$N$962,12,FALSE)="","",VLOOKUP($O2211,'APOIO-DESPESAS'!$A$3:$N$962,12,FALSE)),"")</f>
        <v/>
      </c>
      <c r="L2211" s="223" t="str">
        <f>IFERROR(IF(VLOOKUP($O2211,'APOIO-DESPESAS'!$A$3:$N$962,13,FALSE)="","",VLOOKUP($O2211,'APOIO-DESPESAS'!$A$3:$N$962,13,FALSE)),"")</f>
        <v/>
      </c>
      <c r="M2211" s="223" t="str">
        <f>IFERROR(IF(VLOOKUP($O2211,'APOIO-DESPESAS'!$A$3:$N$962,14,FALSE)="","",VLOOKUP($O2211,'APOIO-DESPESAS'!$A$3:$N$962,14,FALSE)),"")</f>
        <v/>
      </c>
      <c r="O2211" s="223">
        <f t="shared" si="34"/>
        <v>2209</v>
      </c>
    </row>
    <row r="2212" spans="1:15" x14ac:dyDescent="0.25">
      <c r="A2212" s="223" t="str">
        <f>IFERROR(IF(VLOOKUP($O2212,'APOIO-DESPESAS'!$A$3:$N$962,2,FALSE)="","",VLOOKUP($O2212,'APOIO-DESPESAS'!$A$3:$N$962,2,FALSE)),"")</f>
        <v/>
      </c>
      <c r="B2212" s="223" t="str">
        <f>IFERROR(IF(VLOOKUP($O2212,'APOIO-DESPESAS'!$A$3:$N$962,3,FALSE)="","",VLOOKUP($O2212,'APOIO-DESPESAS'!$A$3:$N$962,3,FALSE)),"")</f>
        <v/>
      </c>
      <c r="C2212" s="223" t="str">
        <f>IFERROR(IF(VLOOKUP($O2212,'APOIO-DESPESAS'!$A$3:$N$962,4,FALSE)="","",VLOOKUP($O2212,'APOIO-DESPESAS'!$A$3:$N$962,4,FALSE)),"")</f>
        <v/>
      </c>
      <c r="D2212" s="223" t="str">
        <f>IFERROR(IF(VLOOKUP($O2212,'APOIO-DESPESAS'!$A$3:$N$962,5,FALSE)="","",VLOOKUP($O2212,'APOIO-DESPESAS'!$A$3:$N$962,5,FALSE)),"")</f>
        <v/>
      </c>
      <c r="E2212" s="223" t="str">
        <f>IFERROR(IF(VLOOKUP($O2212,'APOIO-DESPESAS'!$A$3:$N$962,6,FALSE)="","",VLOOKUP($O2212,'APOIO-DESPESAS'!$A$3:$N$962,6,FALSE)),"")</f>
        <v/>
      </c>
      <c r="F2212" s="223" t="str">
        <f>IFERROR(IF(VLOOKUP($O2212,'APOIO-DESPESAS'!$A$3:$N$962,7,FALSE)="","",VLOOKUP($O2212,'APOIO-DESPESAS'!$A$3:$N$962,7,FALSE)),"")</f>
        <v/>
      </c>
      <c r="G2212" s="223" t="str">
        <f>IFERROR(IF(VLOOKUP($O2212,'APOIO-DESPESAS'!$A$3:$N$962,8,FALSE)="","",VLOOKUP($O2212,'APOIO-DESPESAS'!$A$3:$N$962,8,FALSE)),"")</f>
        <v/>
      </c>
      <c r="H2212" s="223" t="str">
        <f>IFERROR(IF(VLOOKUP($O2212,'APOIO-DESPESAS'!$A$3:$N$962,9,FALSE)="","",VLOOKUP($O2212,'APOIO-DESPESAS'!$A$3:$N$962,9,FALSE)),"")</f>
        <v/>
      </c>
      <c r="I2212" s="223" t="str">
        <f>IFERROR(IF(VLOOKUP($O2212,'APOIO-DESPESAS'!$A$3:$N$962,10,FALSE)="","",VLOOKUP($O2212,'APOIO-DESPESAS'!$A$3:$N$962,10,FALSE)),"")</f>
        <v/>
      </c>
      <c r="J2212" s="223" t="str">
        <f>IFERROR(IF(VLOOKUP($O2212,'APOIO-DESPESAS'!$A$3:$N$962,11,FALSE)="","",VLOOKUP($O2212,'APOIO-DESPESAS'!$A$3:$N$962,11,FALSE)),"")</f>
        <v/>
      </c>
      <c r="K2212" s="223" t="str">
        <f>IFERROR(IF(VLOOKUP($O2212,'APOIO-DESPESAS'!$A$3:$N$962,12,FALSE)="","",VLOOKUP($O2212,'APOIO-DESPESAS'!$A$3:$N$962,12,FALSE)),"")</f>
        <v/>
      </c>
      <c r="L2212" s="223" t="str">
        <f>IFERROR(IF(VLOOKUP($O2212,'APOIO-DESPESAS'!$A$3:$N$962,13,FALSE)="","",VLOOKUP($O2212,'APOIO-DESPESAS'!$A$3:$N$962,13,FALSE)),"")</f>
        <v/>
      </c>
      <c r="M2212" s="223" t="str">
        <f>IFERROR(IF(VLOOKUP($O2212,'APOIO-DESPESAS'!$A$3:$N$962,14,FALSE)="","",VLOOKUP($O2212,'APOIO-DESPESAS'!$A$3:$N$962,14,FALSE)),"")</f>
        <v/>
      </c>
      <c r="O2212" s="223">
        <f t="shared" si="34"/>
        <v>2210</v>
      </c>
    </row>
    <row r="2213" spans="1:15" x14ac:dyDescent="0.25">
      <c r="A2213" s="223" t="str">
        <f>IFERROR(IF(VLOOKUP($O2213,'APOIO-DESPESAS'!$A$3:$N$962,2,FALSE)="","",VLOOKUP($O2213,'APOIO-DESPESAS'!$A$3:$N$962,2,FALSE)),"")</f>
        <v/>
      </c>
      <c r="B2213" s="223" t="str">
        <f>IFERROR(IF(VLOOKUP($O2213,'APOIO-DESPESAS'!$A$3:$N$962,3,FALSE)="","",VLOOKUP($O2213,'APOIO-DESPESAS'!$A$3:$N$962,3,FALSE)),"")</f>
        <v/>
      </c>
      <c r="C2213" s="223" t="str">
        <f>IFERROR(IF(VLOOKUP($O2213,'APOIO-DESPESAS'!$A$3:$N$962,4,FALSE)="","",VLOOKUP($O2213,'APOIO-DESPESAS'!$A$3:$N$962,4,FALSE)),"")</f>
        <v/>
      </c>
      <c r="D2213" s="223" t="str">
        <f>IFERROR(IF(VLOOKUP($O2213,'APOIO-DESPESAS'!$A$3:$N$962,5,FALSE)="","",VLOOKUP($O2213,'APOIO-DESPESAS'!$A$3:$N$962,5,FALSE)),"")</f>
        <v/>
      </c>
      <c r="E2213" s="223" t="str">
        <f>IFERROR(IF(VLOOKUP($O2213,'APOIO-DESPESAS'!$A$3:$N$962,6,FALSE)="","",VLOOKUP($O2213,'APOIO-DESPESAS'!$A$3:$N$962,6,FALSE)),"")</f>
        <v/>
      </c>
      <c r="F2213" s="223" t="str">
        <f>IFERROR(IF(VLOOKUP($O2213,'APOIO-DESPESAS'!$A$3:$N$962,7,FALSE)="","",VLOOKUP($O2213,'APOIO-DESPESAS'!$A$3:$N$962,7,FALSE)),"")</f>
        <v/>
      </c>
      <c r="G2213" s="223" t="str">
        <f>IFERROR(IF(VLOOKUP($O2213,'APOIO-DESPESAS'!$A$3:$N$962,8,FALSE)="","",VLOOKUP($O2213,'APOIO-DESPESAS'!$A$3:$N$962,8,FALSE)),"")</f>
        <v/>
      </c>
      <c r="H2213" s="223" t="str">
        <f>IFERROR(IF(VLOOKUP($O2213,'APOIO-DESPESAS'!$A$3:$N$962,9,FALSE)="","",VLOOKUP($O2213,'APOIO-DESPESAS'!$A$3:$N$962,9,FALSE)),"")</f>
        <v/>
      </c>
      <c r="I2213" s="223" t="str">
        <f>IFERROR(IF(VLOOKUP($O2213,'APOIO-DESPESAS'!$A$3:$N$962,10,FALSE)="","",VLOOKUP($O2213,'APOIO-DESPESAS'!$A$3:$N$962,10,FALSE)),"")</f>
        <v/>
      </c>
      <c r="J2213" s="223" t="str">
        <f>IFERROR(IF(VLOOKUP($O2213,'APOIO-DESPESAS'!$A$3:$N$962,11,FALSE)="","",VLOOKUP($O2213,'APOIO-DESPESAS'!$A$3:$N$962,11,FALSE)),"")</f>
        <v/>
      </c>
      <c r="K2213" s="223" t="str">
        <f>IFERROR(IF(VLOOKUP($O2213,'APOIO-DESPESAS'!$A$3:$N$962,12,FALSE)="","",VLOOKUP($O2213,'APOIO-DESPESAS'!$A$3:$N$962,12,FALSE)),"")</f>
        <v/>
      </c>
      <c r="L2213" s="223" t="str">
        <f>IFERROR(IF(VLOOKUP($O2213,'APOIO-DESPESAS'!$A$3:$N$962,13,FALSE)="","",VLOOKUP($O2213,'APOIO-DESPESAS'!$A$3:$N$962,13,FALSE)),"")</f>
        <v/>
      </c>
      <c r="M2213" s="223" t="str">
        <f>IFERROR(IF(VLOOKUP($O2213,'APOIO-DESPESAS'!$A$3:$N$962,14,FALSE)="","",VLOOKUP($O2213,'APOIO-DESPESAS'!$A$3:$N$962,14,FALSE)),"")</f>
        <v/>
      </c>
      <c r="O2213" s="223">
        <f t="shared" si="34"/>
        <v>2211</v>
      </c>
    </row>
    <row r="2214" spans="1:15" x14ac:dyDescent="0.25">
      <c r="A2214" s="223" t="str">
        <f>IFERROR(IF(VLOOKUP($O2214,'APOIO-DESPESAS'!$A$3:$N$962,2,FALSE)="","",VLOOKUP($O2214,'APOIO-DESPESAS'!$A$3:$N$962,2,FALSE)),"")</f>
        <v/>
      </c>
      <c r="B2214" s="223" t="str">
        <f>IFERROR(IF(VLOOKUP($O2214,'APOIO-DESPESAS'!$A$3:$N$962,3,FALSE)="","",VLOOKUP($O2214,'APOIO-DESPESAS'!$A$3:$N$962,3,FALSE)),"")</f>
        <v/>
      </c>
      <c r="C2214" s="223" t="str">
        <f>IFERROR(IF(VLOOKUP($O2214,'APOIO-DESPESAS'!$A$3:$N$962,4,FALSE)="","",VLOOKUP($O2214,'APOIO-DESPESAS'!$A$3:$N$962,4,FALSE)),"")</f>
        <v/>
      </c>
      <c r="D2214" s="223" t="str">
        <f>IFERROR(IF(VLOOKUP($O2214,'APOIO-DESPESAS'!$A$3:$N$962,5,FALSE)="","",VLOOKUP($O2214,'APOIO-DESPESAS'!$A$3:$N$962,5,FALSE)),"")</f>
        <v/>
      </c>
      <c r="E2214" s="223" t="str">
        <f>IFERROR(IF(VLOOKUP($O2214,'APOIO-DESPESAS'!$A$3:$N$962,6,FALSE)="","",VLOOKUP($O2214,'APOIO-DESPESAS'!$A$3:$N$962,6,FALSE)),"")</f>
        <v/>
      </c>
      <c r="F2214" s="223" t="str">
        <f>IFERROR(IF(VLOOKUP($O2214,'APOIO-DESPESAS'!$A$3:$N$962,7,FALSE)="","",VLOOKUP($O2214,'APOIO-DESPESAS'!$A$3:$N$962,7,FALSE)),"")</f>
        <v/>
      </c>
      <c r="G2214" s="223" t="str">
        <f>IFERROR(IF(VLOOKUP($O2214,'APOIO-DESPESAS'!$A$3:$N$962,8,FALSE)="","",VLOOKUP($O2214,'APOIO-DESPESAS'!$A$3:$N$962,8,FALSE)),"")</f>
        <v/>
      </c>
      <c r="H2214" s="223" t="str">
        <f>IFERROR(IF(VLOOKUP($O2214,'APOIO-DESPESAS'!$A$3:$N$962,9,FALSE)="","",VLOOKUP($O2214,'APOIO-DESPESAS'!$A$3:$N$962,9,FALSE)),"")</f>
        <v/>
      </c>
      <c r="I2214" s="223" t="str">
        <f>IFERROR(IF(VLOOKUP($O2214,'APOIO-DESPESAS'!$A$3:$N$962,10,FALSE)="","",VLOOKUP($O2214,'APOIO-DESPESAS'!$A$3:$N$962,10,FALSE)),"")</f>
        <v/>
      </c>
      <c r="J2214" s="223" t="str">
        <f>IFERROR(IF(VLOOKUP($O2214,'APOIO-DESPESAS'!$A$3:$N$962,11,FALSE)="","",VLOOKUP($O2214,'APOIO-DESPESAS'!$A$3:$N$962,11,FALSE)),"")</f>
        <v/>
      </c>
      <c r="K2214" s="223" t="str">
        <f>IFERROR(IF(VLOOKUP($O2214,'APOIO-DESPESAS'!$A$3:$N$962,12,FALSE)="","",VLOOKUP($O2214,'APOIO-DESPESAS'!$A$3:$N$962,12,FALSE)),"")</f>
        <v/>
      </c>
      <c r="L2214" s="223" t="str">
        <f>IFERROR(IF(VLOOKUP($O2214,'APOIO-DESPESAS'!$A$3:$N$962,13,FALSE)="","",VLOOKUP($O2214,'APOIO-DESPESAS'!$A$3:$N$962,13,FALSE)),"")</f>
        <v/>
      </c>
      <c r="M2214" s="223" t="str">
        <f>IFERROR(IF(VLOOKUP($O2214,'APOIO-DESPESAS'!$A$3:$N$962,14,FALSE)="","",VLOOKUP($O2214,'APOIO-DESPESAS'!$A$3:$N$962,14,FALSE)),"")</f>
        <v/>
      </c>
      <c r="O2214" s="223">
        <f t="shared" si="34"/>
        <v>2212</v>
      </c>
    </row>
    <row r="2215" spans="1:15" x14ac:dyDescent="0.25">
      <c r="A2215" s="223" t="str">
        <f>IFERROR(IF(VLOOKUP($O2215,'APOIO-DESPESAS'!$A$3:$N$962,2,FALSE)="","",VLOOKUP($O2215,'APOIO-DESPESAS'!$A$3:$N$962,2,FALSE)),"")</f>
        <v/>
      </c>
      <c r="B2215" s="223" t="str">
        <f>IFERROR(IF(VLOOKUP($O2215,'APOIO-DESPESAS'!$A$3:$N$962,3,FALSE)="","",VLOOKUP($O2215,'APOIO-DESPESAS'!$A$3:$N$962,3,FALSE)),"")</f>
        <v/>
      </c>
      <c r="C2215" s="223" t="str">
        <f>IFERROR(IF(VLOOKUP($O2215,'APOIO-DESPESAS'!$A$3:$N$962,4,FALSE)="","",VLOOKUP($O2215,'APOIO-DESPESAS'!$A$3:$N$962,4,FALSE)),"")</f>
        <v/>
      </c>
      <c r="D2215" s="223" t="str">
        <f>IFERROR(IF(VLOOKUP($O2215,'APOIO-DESPESAS'!$A$3:$N$962,5,FALSE)="","",VLOOKUP($O2215,'APOIO-DESPESAS'!$A$3:$N$962,5,FALSE)),"")</f>
        <v/>
      </c>
      <c r="E2215" s="223" t="str">
        <f>IFERROR(IF(VLOOKUP($O2215,'APOIO-DESPESAS'!$A$3:$N$962,6,FALSE)="","",VLOOKUP($O2215,'APOIO-DESPESAS'!$A$3:$N$962,6,FALSE)),"")</f>
        <v/>
      </c>
      <c r="F2215" s="223" t="str">
        <f>IFERROR(IF(VLOOKUP($O2215,'APOIO-DESPESAS'!$A$3:$N$962,7,FALSE)="","",VLOOKUP($O2215,'APOIO-DESPESAS'!$A$3:$N$962,7,FALSE)),"")</f>
        <v/>
      </c>
      <c r="G2215" s="223" t="str">
        <f>IFERROR(IF(VLOOKUP($O2215,'APOIO-DESPESAS'!$A$3:$N$962,8,FALSE)="","",VLOOKUP($O2215,'APOIO-DESPESAS'!$A$3:$N$962,8,FALSE)),"")</f>
        <v/>
      </c>
      <c r="H2215" s="223" t="str">
        <f>IFERROR(IF(VLOOKUP($O2215,'APOIO-DESPESAS'!$A$3:$N$962,9,FALSE)="","",VLOOKUP($O2215,'APOIO-DESPESAS'!$A$3:$N$962,9,FALSE)),"")</f>
        <v/>
      </c>
      <c r="I2215" s="223" t="str">
        <f>IFERROR(IF(VLOOKUP($O2215,'APOIO-DESPESAS'!$A$3:$N$962,10,FALSE)="","",VLOOKUP($O2215,'APOIO-DESPESAS'!$A$3:$N$962,10,FALSE)),"")</f>
        <v/>
      </c>
      <c r="J2215" s="223" t="str">
        <f>IFERROR(IF(VLOOKUP($O2215,'APOIO-DESPESAS'!$A$3:$N$962,11,FALSE)="","",VLOOKUP($O2215,'APOIO-DESPESAS'!$A$3:$N$962,11,FALSE)),"")</f>
        <v/>
      </c>
      <c r="K2215" s="223" t="str">
        <f>IFERROR(IF(VLOOKUP($O2215,'APOIO-DESPESAS'!$A$3:$N$962,12,FALSE)="","",VLOOKUP($O2215,'APOIO-DESPESAS'!$A$3:$N$962,12,FALSE)),"")</f>
        <v/>
      </c>
      <c r="L2215" s="223" t="str">
        <f>IFERROR(IF(VLOOKUP($O2215,'APOIO-DESPESAS'!$A$3:$N$962,13,FALSE)="","",VLOOKUP($O2215,'APOIO-DESPESAS'!$A$3:$N$962,13,FALSE)),"")</f>
        <v/>
      </c>
      <c r="M2215" s="223" t="str">
        <f>IFERROR(IF(VLOOKUP($O2215,'APOIO-DESPESAS'!$A$3:$N$962,14,FALSE)="","",VLOOKUP($O2215,'APOIO-DESPESAS'!$A$3:$N$962,14,FALSE)),"")</f>
        <v/>
      </c>
      <c r="O2215" s="223">
        <f t="shared" si="34"/>
        <v>2213</v>
      </c>
    </row>
    <row r="2216" spans="1:15" x14ac:dyDescent="0.25">
      <c r="A2216" s="223" t="str">
        <f>IFERROR(IF(VLOOKUP($O2216,'APOIO-DESPESAS'!$A$3:$N$962,2,FALSE)="","",VLOOKUP($O2216,'APOIO-DESPESAS'!$A$3:$N$962,2,FALSE)),"")</f>
        <v/>
      </c>
      <c r="B2216" s="223" t="str">
        <f>IFERROR(IF(VLOOKUP($O2216,'APOIO-DESPESAS'!$A$3:$N$962,3,FALSE)="","",VLOOKUP($O2216,'APOIO-DESPESAS'!$A$3:$N$962,3,FALSE)),"")</f>
        <v/>
      </c>
      <c r="C2216" s="223" t="str">
        <f>IFERROR(IF(VLOOKUP($O2216,'APOIO-DESPESAS'!$A$3:$N$962,4,FALSE)="","",VLOOKUP($O2216,'APOIO-DESPESAS'!$A$3:$N$962,4,FALSE)),"")</f>
        <v/>
      </c>
      <c r="D2216" s="223" t="str">
        <f>IFERROR(IF(VLOOKUP($O2216,'APOIO-DESPESAS'!$A$3:$N$962,5,FALSE)="","",VLOOKUP($O2216,'APOIO-DESPESAS'!$A$3:$N$962,5,FALSE)),"")</f>
        <v/>
      </c>
      <c r="E2216" s="223" t="str">
        <f>IFERROR(IF(VLOOKUP($O2216,'APOIO-DESPESAS'!$A$3:$N$962,6,FALSE)="","",VLOOKUP($O2216,'APOIO-DESPESAS'!$A$3:$N$962,6,FALSE)),"")</f>
        <v/>
      </c>
      <c r="F2216" s="223" t="str">
        <f>IFERROR(IF(VLOOKUP($O2216,'APOIO-DESPESAS'!$A$3:$N$962,7,FALSE)="","",VLOOKUP($O2216,'APOIO-DESPESAS'!$A$3:$N$962,7,FALSE)),"")</f>
        <v/>
      </c>
      <c r="G2216" s="223" t="str">
        <f>IFERROR(IF(VLOOKUP($O2216,'APOIO-DESPESAS'!$A$3:$N$962,8,FALSE)="","",VLOOKUP($O2216,'APOIO-DESPESAS'!$A$3:$N$962,8,FALSE)),"")</f>
        <v/>
      </c>
      <c r="H2216" s="223" t="str">
        <f>IFERROR(IF(VLOOKUP($O2216,'APOIO-DESPESAS'!$A$3:$N$962,9,FALSE)="","",VLOOKUP($O2216,'APOIO-DESPESAS'!$A$3:$N$962,9,FALSE)),"")</f>
        <v/>
      </c>
      <c r="I2216" s="223" t="str">
        <f>IFERROR(IF(VLOOKUP($O2216,'APOIO-DESPESAS'!$A$3:$N$962,10,FALSE)="","",VLOOKUP($O2216,'APOIO-DESPESAS'!$A$3:$N$962,10,FALSE)),"")</f>
        <v/>
      </c>
      <c r="J2216" s="223" t="str">
        <f>IFERROR(IF(VLOOKUP($O2216,'APOIO-DESPESAS'!$A$3:$N$962,11,FALSE)="","",VLOOKUP($O2216,'APOIO-DESPESAS'!$A$3:$N$962,11,FALSE)),"")</f>
        <v/>
      </c>
      <c r="K2216" s="223" t="str">
        <f>IFERROR(IF(VLOOKUP($O2216,'APOIO-DESPESAS'!$A$3:$N$962,12,FALSE)="","",VLOOKUP($O2216,'APOIO-DESPESAS'!$A$3:$N$962,12,FALSE)),"")</f>
        <v/>
      </c>
      <c r="L2216" s="223" t="str">
        <f>IFERROR(IF(VLOOKUP($O2216,'APOIO-DESPESAS'!$A$3:$N$962,13,FALSE)="","",VLOOKUP($O2216,'APOIO-DESPESAS'!$A$3:$N$962,13,FALSE)),"")</f>
        <v/>
      </c>
      <c r="M2216" s="223" t="str">
        <f>IFERROR(IF(VLOOKUP($O2216,'APOIO-DESPESAS'!$A$3:$N$962,14,FALSE)="","",VLOOKUP($O2216,'APOIO-DESPESAS'!$A$3:$N$962,14,FALSE)),"")</f>
        <v/>
      </c>
      <c r="O2216" s="223">
        <f t="shared" si="34"/>
        <v>2214</v>
      </c>
    </row>
    <row r="2217" spans="1:15" x14ac:dyDescent="0.25">
      <c r="A2217" s="223" t="str">
        <f>IFERROR(IF(VLOOKUP($O2217,'APOIO-DESPESAS'!$A$3:$N$962,2,FALSE)="","",VLOOKUP($O2217,'APOIO-DESPESAS'!$A$3:$N$962,2,FALSE)),"")</f>
        <v/>
      </c>
      <c r="B2217" s="223" t="str">
        <f>IFERROR(IF(VLOOKUP($O2217,'APOIO-DESPESAS'!$A$3:$N$962,3,FALSE)="","",VLOOKUP($O2217,'APOIO-DESPESAS'!$A$3:$N$962,3,FALSE)),"")</f>
        <v/>
      </c>
      <c r="C2217" s="223" t="str">
        <f>IFERROR(IF(VLOOKUP($O2217,'APOIO-DESPESAS'!$A$3:$N$962,4,FALSE)="","",VLOOKUP($O2217,'APOIO-DESPESAS'!$A$3:$N$962,4,FALSE)),"")</f>
        <v/>
      </c>
      <c r="D2217" s="223" t="str">
        <f>IFERROR(IF(VLOOKUP($O2217,'APOIO-DESPESAS'!$A$3:$N$962,5,FALSE)="","",VLOOKUP($O2217,'APOIO-DESPESAS'!$A$3:$N$962,5,FALSE)),"")</f>
        <v/>
      </c>
      <c r="E2217" s="223" t="str">
        <f>IFERROR(IF(VLOOKUP($O2217,'APOIO-DESPESAS'!$A$3:$N$962,6,FALSE)="","",VLOOKUP($O2217,'APOIO-DESPESAS'!$A$3:$N$962,6,FALSE)),"")</f>
        <v/>
      </c>
      <c r="F2217" s="223" t="str">
        <f>IFERROR(IF(VLOOKUP($O2217,'APOIO-DESPESAS'!$A$3:$N$962,7,FALSE)="","",VLOOKUP($O2217,'APOIO-DESPESAS'!$A$3:$N$962,7,FALSE)),"")</f>
        <v/>
      </c>
      <c r="G2217" s="223" t="str">
        <f>IFERROR(IF(VLOOKUP($O2217,'APOIO-DESPESAS'!$A$3:$N$962,8,FALSE)="","",VLOOKUP($O2217,'APOIO-DESPESAS'!$A$3:$N$962,8,FALSE)),"")</f>
        <v/>
      </c>
      <c r="H2217" s="223" t="str">
        <f>IFERROR(IF(VLOOKUP($O2217,'APOIO-DESPESAS'!$A$3:$N$962,9,FALSE)="","",VLOOKUP($O2217,'APOIO-DESPESAS'!$A$3:$N$962,9,FALSE)),"")</f>
        <v/>
      </c>
      <c r="I2217" s="223" t="str">
        <f>IFERROR(IF(VLOOKUP($O2217,'APOIO-DESPESAS'!$A$3:$N$962,10,FALSE)="","",VLOOKUP($O2217,'APOIO-DESPESAS'!$A$3:$N$962,10,FALSE)),"")</f>
        <v/>
      </c>
      <c r="J2217" s="223" t="str">
        <f>IFERROR(IF(VLOOKUP($O2217,'APOIO-DESPESAS'!$A$3:$N$962,11,FALSE)="","",VLOOKUP($O2217,'APOIO-DESPESAS'!$A$3:$N$962,11,FALSE)),"")</f>
        <v/>
      </c>
      <c r="K2217" s="223" t="str">
        <f>IFERROR(IF(VLOOKUP($O2217,'APOIO-DESPESAS'!$A$3:$N$962,12,FALSE)="","",VLOOKUP($O2217,'APOIO-DESPESAS'!$A$3:$N$962,12,FALSE)),"")</f>
        <v/>
      </c>
      <c r="L2217" s="223" t="str">
        <f>IFERROR(IF(VLOOKUP($O2217,'APOIO-DESPESAS'!$A$3:$N$962,13,FALSE)="","",VLOOKUP($O2217,'APOIO-DESPESAS'!$A$3:$N$962,13,FALSE)),"")</f>
        <v/>
      </c>
      <c r="M2217" s="223" t="str">
        <f>IFERROR(IF(VLOOKUP($O2217,'APOIO-DESPESAS'!$A$3:$N$962,14,FALSE)="","",VLOOKUP($O2217,'APOIO-DESPESAS'!$A$3:$N$962,14,FALSE)),"")</f>
        <v/>
      </c>
      <c r="O2217" s="223">
        <f t="shared" si="34"/>
        <v>2215</v>
      </c>
    </row>
    <row r="2218" spans="1:15" x14ac:dyDescent="0.25">
      <c r="A2218" s="223" t="str">
        <f>IFERROR(IF(VLOOKUP($O2218,'APOIO-DESPESAS'!$A$3:$N$962,2,FALSE)="","",VLOOKUP($O2218,'APOIO-DESPESAS'!$A$3:$N$962,2,FALSE)),"")</f>
        <v/>
      </c>
      <c r="B2218" s="223" t="str">
        <f>IFERROR(IF(VLOOKUP($O2218,'APOIO-DESPESAS'!$A$3:$N$962,3,FALSE)="","",VLOOKUP($O2218,'APOIO-DESPESAS'!$A$3:$N$962,3,FALSE)),"")</f>
        <v/>
      </c>
      <c r="C2218" s="223" t="str">
        <f>IFERROR(IF(VLOOKUP($O2218,'APOIO-DESPESAS'!$A$3:$N$962,4,FALSE)="","",VLOOKUP($O2218,'APOIO-DESPESAS'!$A$3:$N$962,4,FALSE)),"")</f>
        <v/>
      </c>
      <c r="D2218" s="223" t="str">
        <f>IFERROR(IF(VLOOKUP($O2218,'APOIO-DESPESAS'!$A$3:$N$962,5,FALSE)="","",VLOOKUP($O2218,'APOIO-DESPESAS'!$A$3:$N$962,5,FALSE)),"")</f>
        <v/>
      </c>
      <c r="E2218" s="223" t="str">
        <f>IFERROR(IF(VLOOKUP($O2218,'APOIO-DESPESAS'!$A$3:$N$962,6,FALSE)="","",VLOOKUP($O2218,'APOIO-DESPESAS'!$A$3:$N$962,6,FALSE)),"")</f>
        <v/>
      </c>
      <c r="F2218" s="223" t="str">
        <f>IFERROR(IF(VLOOKUP($O2218,'APOIO-DESPESAS'!$A$3:$N$962,7,FALSE)="","",VLOOKUP($O2218,'APOIO-DESPESAS'!$A$3:$N$962,7,FALSE)),"")</f>
        <v/>
      </c>
      <c r="G2218" s="223" t="str">
        <f>IFERROR(IF(VLOOKUP($O2218,'APOIO-DESPESAS'!$A$3:$N$962,8,FALSE)="","",VLOOKUP($O2218,'APOIO-DESPESAS'!$A$3:$N$962,8,FALSE)),"")</f>
        <v/>
      </c>
      <c r="H2218" s="223" t="str">
        <f>IFERROR(IF(VLOOKUP($O2218,'APOIO-DESPESAS'!$A$3:$N$962,9,FALSE)="","",VLOOKUP($O2218,'APOIO-DESPESAS'!$A$3:$N$962,9,FALSE)),"")</f>
        <v/>
      </c>
      <c r="I2218" s="223" t="str">
        <f>IFERROR(IF(VLOOKUP($O2218,'APOIO-DESPESAS'!$A$3:$N$962,10,FALSE)="","",VLOOKUP($O2218,'APOIO-DESPESAS'!$A$3:$N$962,10,FALSE)),"")</f>
        <v/>
      </c>
      <c r="J2218" s="223" t="str">
        <f>IFERROR(IF(VLOOKUP($O2218,'APOIO-DESPESAS'!$A$3:$N$962,11,FALSE)="","",VLOOKUP($O2218,'APOIO-DESPESAS'!$A$3:$N$962,11,FALSE)),"")</f>
        <v/>
      </c>
      <c r="K2218" s="223" t="str">
        <f>IFERROR(IF(VLOOKUP($O2218,'APOIO-DESPESAS'!$A$3:$N$962,12,FALSE)="","",VLOOKUP($O2218,'APOIO-DESPESAS'!$A$3:$N$962,12,FALSE)),"")</f>
        <v/>
      </c>
      <c r="L2218" s="223" t="str">
        <f>IFERROR(IF(VLOOKUP($O2218,'APOIO-DESPESAS'!$A$3:$N$962,13,FALSE)="","",VLOOKUP($O2218,'APOIO-DESPESAS'!$A$3:$N$962,13,FALSE)),"")</f>
        <v/>
      </c>
      <c r="M2218" s="223" t="str">
        <f>IFERROR(IF(VLOOKUP($O2218,'APOIO-DESPESAS'!$A$3:$N$962,14,FALSE)="","",VLOOKUP($O2218,'APOIO-DESPESAS'!$A$3:$N$962,14,FALSE)),"")</f>
        <v/>
      </c>
      <c r="O2218" s="223">
        <f t="shared" si="34"/>
        <v>2216</v>
      </c>
    </row>
    <row r="2219" spans="1:15" x14ac:dyDescent="0.25">
      <c r="A2219" s="223" t="str">
        <f>IFERROR(IF(VLOOKUP($O2219,'APOIO-DESPESAS'!$A$3:$N$962,2,FALSE)="","",VLOOKUP($O2219,'APOIO-DESPESAS'!$A$3:$N$962,2,FALSE)),"")</f>
        <v/>
      </c>
      <c r="B2219" s="223" t="str">
        <f>IFERROR(IF(VLOOKUP($O2219,'APOIO-DESPESAS'!$A$3:$N$962,3,FALSE)="","",VLOOKUP($O2219,'APOIO-DESPESAS'!$A$3:$N$962,3,FALSE)),"")</f>
        <v/>
      </c>
      <c r="C2219" s="223" t="str">
        <f>IFERROR(IF(VLOOKUP($O2219,'APOIO-DESPESAS'!$A$3:$N$962,4,FALSE)="","",VLOOKUP($O2219,'APOIO-DESPESAS'!$A$3:$N$962,4,FALSE)),"")</f>
        <v/>
      </c>
      <c r="D2219" s="223" t="str">
        <f>IFERROR(IF(VLOOKUP($O2219,'APOIO-DESPESAS'!$A$3:$N$962,5,FALSE)="","",VLOOKUP($O2219,'APOIO-DESPESAS'!$A$3:$N$962,5,FALSE)),"")</f>
        <v/>
      </c>
      <c r="E2219" s="223" t="str">
        <f>IFERROR(IF(VLOOKUP($O2219,'APOIO-DESPESAS'!$A$3:$N$962,6,FALSE)="","",VLOOKUP($O2219,'APOIO-DESPESAS'!$A$3:$N$962,6,FALSE)),"")</f>
        <v/>
      </c>
      <c r="F2219" s="223" t="str">
        <f>IFERROR(IF(VLOOKUP($O2219,'APOIO-DESPESAS'!$A$3:$N$962,7,FALSE)="","",VLOOKUP($O2219,'APOIO-DESPESAS'!$A$3:$N$962,7,FALSE)),"")</f>
        <v/>
      </c>
      <c r="G2219" s="223" t="str">
        <f>IFERROR(IF(VLOOKUP($O2219,'APOIO-DESPESAS'!$A$3:$N$962,8,FALSE)="","",VLOOKUP($O2219,'APOIO-DESPESAS'!$A$3:$N$962,8,FALSE)),"")</f>
        <v/>
      </c>
      <c r="H2219" s="223" t="str">
        <f>IFERROR(IF(VLOOKUP($O2219,'APOIO-DESPESAS'!$A$3:$N$962,9,FALSE)="","",VLOOKUP($O2219,'APOIO-DESPESAS'!$A$3:$N$962,9,FALSE)),"")</f>
        <v/>
      </c>
      <c r="I2219" s="223" t="str">
        <f>IFERROR(IF(VLOOKUP($O2219,'APOIO-DESPESAS'!$A$3:$N$962,10,FALSE)="","",VLOOKUP($O2219,'APOIO-DESPESAS'!$A$3:$N$962,10,FALSE)),"")</f>
        <v/>
      </c>
      <c r="J2219" s="223" t="str">
        <f>IFERROR(IF(VLOOKUP($O2219,'APOIO-DESPESAS'!$A$3:$N$962,11,FALSE)="","",VLOOKUP($O2219,'APOIO-DESPESAS'!$A$3:$N$962,11,FALSE)),"")</f>
        <v/>
      </c>
      <c r="K2219" s="223" t="str">
        <f>IFERROR(IF(VLOOKUP($O2219,'APOIO-DESPESAS'!$A$3:$N$962,12,FALSE)="","",VLOOKUP($O2219,'APOIO-DESPESAS'!$A$3:$N$962,12,FALSE)),"")</f>
        <v/>
      </c>
      <c r="L2219" s="223" t="str">
        <f>IFERROR(IF(VLOOKUP($O2219,'APOIO-DESPESAS'!$A$3:$N$962,13,FALSE)="","",VLOOKUP($O2219,'APOIO-DESPESAS'!$A$3:$N$962,13,FALSE)),"")</f>
        <v/>
      </c>
      <c r="M2219" s="223" t="str">
        <f>IFERROR(IF(VLOOKUP($O2219,'APOIO-DESPESAS'!$A$3:$N$962,14,FALSE)="","",VLOOKUP($O2219,'APOIO-DESPESAS'!$A$3:$N$962,14,FALSE)),"")</f>
        <v/>
      </c>
      <c r="O2219" s="223">
        <f t="shared" si="34"/>
        <v>2217</v>
      </c>
    </row>
    <row r="2220" spans="1:15" x14ac:dyDescent="0.25">
      <c r="A2220" s="223" t="str">
        <f>IFERROR(IF(VLOOKUP($O2220,'APOIO-DESPESAS'!$A$3:$N$962,2,FALSE)="","",VLOOKUP($O2220,'APOIO-DESPESAS'!$A$3:$N$962,2,FALSE)),"")</f>
        <v/>
      </c>
      <c r="B2220" s="223" t="str">
        <f>IFERROR(IF(VLOOKUP($O2220,'APOIO-DESPESAS'!$A$3:$N$962,3,FALSE)="","",VLOOKUP($O2220,'APOIO-DESPESAS'!$A$3:$N$962,3,FALSE)),"")</f>
        <v/>
      </c>
      <c r="C2220" s="223" t="str">
        <f>IFERROR(IF(VLOOKUP($O2220,'APOIO-DESPESAS'!$A$3:$N$962,4,FALSE)="","",VLOOKUP($O2220,'APOIO-DESPESAS'!$A$3:$N$962,4,FALSE)),"")</f>
        <v/>
      </c>
      <c r="D2220" s="223" t="str">
        <f>IFERROR(IF(VLOOKUP($O2220,'APOIO-DESPESAS'!$A$3:$N$962,5,FALSE)="","",VLOOKUP($O2220,'APOIO-DESPESAS'!$A$3:$N$962,5,FALSE)),"")</f>
        <v/>
      </c>
      <c r="E2220" s="223" t="str">
        <f>IFERROR(IF(VLOOKUP($O2220,'APOIO-DESPESAS'!$A$3:$N$962,6,FALSE)="","",VLOOKUP($O2220,'APOIO-DESPESAS'!$A$3:$N$962,6,FALSE)),"")</f>
        <v/>
      </c>
      <c r="F2220" s="223" t="str">
        <f>IFERROR(IF(VLOOKUP($O2220,'APOIO-DESPESAS'!$A$3:$N$962,7,FALSE)="","",VLOOKUP($O2220,'APOIO-DESPESAS'!$A$3:$N$962,7,FALSE)),"")</f>
        <v/>
      </c>
      <c r="G2220" s="223" t="str">
        <f>IFERROR(IF(VLOOKUP($O2220,'APOIO-DESPESAS'!$A$3:$N$962,8,FALSE)="","",VLOOKUP($O2220,'APOIO-DESPESAS'!$A$3:$N$962,8,FALSE)),"")</f>
        <v/>
      </c>
      <c r="H2220" s="223" t="str">
        <f>IFERROR(IF(VLOOKUP($O2220,'APOIO-DESPESAS'!$A$3:$N$962,9,FALSE)="","",VLOOKUP($O2220,'APOIO-DESPESAS'!$A$3:$N$962,9,FALSE)),"")</f>
        <v/>
      </c>
      <c r="I2220" s="223" t="str">
        <f>IFERROR(IF(VLOOKUP($O2220,'APOIO-DESPESAS'!$A$3:$N$962,10,FALSE)="","",VLOOKUP($O2220,'APOIO-DESPESAS'!$A$3:$N$962,10,FALSE)),"")</f>
        <v/>
      </c>
      <c r="J2220" s="223" t="str">
        <f>IFERROR(IF(VLOOKUP($O2220,'APOIO-DESPESAS'!$A$3:$N$962,11,FALSE)="","",VLOOKUP($O2220,'APOIO-DESPESAS'!$A$3:$N$962,11,FALSE)),"")</f>
        <v/>
      </c>
      <c r="K2220" s="223" t="str">
        <f>IFERROR(IF(VLOOKUP($O2220,'APOIO-DESPESAS'!$A$3:$N$962,12,FALSE)="","",VLOOKUP($O2220,'APOIO-DESPESAS'!$A$3:$N$962,12,FALSE)),"")</f>
        <v/>
      </c>
      <c r="L2220" s="223" t="str">
        <f>IFERROR(IF(VLOOKUP($O2220,'APOIO-DESPESAS'!$A$3:$N$962,13,FALSE)="","",VLOOKUP($O2220,'APOIO-DESPESAS'!$A$3:$N$962,13,FALSE)),"")</f>
        <v/>
      </c>
      <c r="M2220" s="223" t="str">
        <f>IFERROR(IF(VLOOKUP($O2220,'APOIO-DESPESAS'!$A$3:$N$962,14,FALSE)="","",VLOOKUP($O2220,'APOIO-DESPESAS'!$A$3:$N$962,14,FALSE)),"")</f>
        <v/>
      </c>
      <c r="O2220" s="223">
        <f t="shared" si="34"/>
        <v>2218</v>
      </c>
    </row>
    <row r="2221" spans="1:15" x14ac:dyDescent="0.25">
      <c r="A2221" s="223" t="str">
        <f>IFERROR(IF(VLOOKUP($O2221,'APOIO-DESPESAS'!$A$3:$N$962,2,FALSE)="","",VLOOKUP($O2221,'APOIO-DESPESAS'!$A$3:$N$962,2,FALSE)),"")</f>
        <v/>
      </c>
      <c r="B2221" s="223" t="str">
        <f>IFERROR(IF(VLOOKUP($O2221,'APOIO-DESPESAS'!$A$3:$N$962,3,FALSE)="","",VLOOKUP($O2221,'APOIO-DESPESAS'!$A$3:$N$962,3,FALSE)),"")</f>
        <v/>
      </c>
      <c r="C2221" s="223" t="str">
        <f>IFERROR(IF(VLOOKUP($O2221,'APOIO-DESPESAS'!$A$3:$N$962,4,FALSE)="","",VLOOKUP($O2221,'APOIO-DESPESAS'!$A$3:$N$962,4,FALSE)),"")</f>
        <v/>
      </c>
      <c r="D2221" s="223" t="str">
        <f>IFERROR(IF(VLOOKUP($O2221,'APOIO-DESPESAS'!$A$3:$N$962,5,FALSE)="","",VLOOKUP($O2221,'APOIO-DESPESAS'!$A$3:$N$962,5,FALSE)),"")</f>
        <v/>
      </c>
      <c r="E2221" s="223" t="str">
        <f>IFERROR(IF(VLOOKUP($O2221,'APOIO-DESPESAS'!$A$3:$N$962,6,FALSE)="","",VLOOKUP($O2221,'APOIO-DESPESAS'!$A$3:$N$962,6,FALSE)),"")</f>
        <v/>
      </c>
      <c r="F2221" s="223" t="str">
        <f>IFERROR(IF(VLOOKUP($O2221,'APOIO-DESPESAS'!$A$3:$N$962,7,FALSE)="","",VLOOKUP($O2221,'APOIO-DESPESAS'!$A$3:$N$962,7,FALSE)),"")</f>
        <v/>
      </c>
      <c r="G2221" s="223" t="str">
        <f>IFERROR(IF(VLOOKUP($O2221,'APOIO-DESPESAS'!$A$3:$N$962,8,FALSE)="","",VLOOKUP($O2221,'APOIO-DESPESAS'!$A$3:$N$962,8,FALSE)),"")</f>
        <v/>
      </c>
      <c r="H2221" s="223" t="str">
        <f>IFERROR(IF(VLOOKUP($O2221,'APOIO-DESPESAS'!$A$3:$N$962,9,FALSE)="","",VLOOKUP($O2221,'APOIO-DESPESAS'!$A$3:$N$962,9,FALSE)),"")</f>
        <v/>
      </c>
      <c r="I2221" s="223" t="str">
        <f>IFERROR(IF(VLOOKUP($O2221,'APOIO-DESPESAS'!$A$3:$N$962,10,FALSE)="","",VLOOKUP($O2221,'APOIO-DESPESAS'!$A$3:$N$962,10,FALSE)),"")</f>
        <v/>
      </c>
      <c r="J2221" s="223" t="str">
        <f>IFERROR(IF(VLOOKUP($O2221,'APOIO-DESPESAS'!$A$3:$N$962,11,FALSE)="","",VLOOKUP($O2221,'APOIO-DESPESAS'!$A$3:$N$962,11,FALSE)),"")</f>
        <v/>
      </c>
      <c r="K2221" s="223" t="str">
        <f>IFERROR(IF(VLOOKUP($O2221,'APOIO-DESPESAS'!$A$3:$N$962,12,FALSE)="","",VLOOKUP($O2221,'APOIO-DESPESAS'!$A$3:$N$962,12,FALSE)),"")</f>
        <v/>
      </c>
      <c r="L2221" s="223" t="str">
        <f>IFERROR(IF(VLOOKUP($O2221,'APOIO-DESPESAS'!$A$3:$N$962,13,FALSE)="","",VLOOKUP($O2221,'APOIO-DESPESAS'!$A$3:$N$962,13,FALSE)),"")</f>
        <v/>
      </c>
      <c r="M2221" s="223" t="str">
        <f>IFERROR(IF(VLOOKUP($O2221,'APOIO-DESPESAS'!$A$3:$N$962,14,FALSE)="","",VLOOKUP($O2221,'APOIO-DESPESAS'!$A$3:$N$962,14,FALSE)),"")</f>
        <v/>
      </c>
      <c r="O2221" s="223">
        <f t="shared" si="34"/>
        <v>2219</v>
      </c>
    </row>
    <row r="2222" spans="1:15" x14ac:dyDescent="0.25">
      <c r="A2222" s="223" t="str">
        <f>IFERROR(IF(VLOOKUP($O2222,'APOIO-DESPESAS'!$A$3:$N$962,2,FALSE)="","",VLOOKUP($O2222,'APOIO-DESPESAS'!$A$3:$N$962,2,FALSE)),"")</f>
        <v/>
      </c>
      <c r="B2222" s="223" t="str">
        <f>IFERROR(IF(VLOOKUP($O2222,'APOIO-DESPESAS'!$A$3:$N$962,3,FALSE)="","",VLOOKUP($O2222,'APOIO-DESPESAS'!$A$3:$N$962,3,FALSE)),"")</f>
        <v/>
      </c>
      <c r="C2222" s="223" t="str">
        <f>IFERROR(IF(VLOOKUP($O2222,'APOIO-DESPESAS'!$A$3:$N$962,4,FALSE)="","",VLOOKUP($O2222,'APOIO-DESPESAS'!$A$3:$N$962,4,FALSE)),"")</f>
        <v/>
      </c>
      <c r="D2222" s="223" t="str">
        <f>IFERROR(IF(VLOOKUP($O2222,'APOIO-DESPESAS'!$A$3:$N$962,5,FALSE)="","",VLOOKUP($O2222,'APOIO-DESPESAS'!$A$3:$N$962,5,FALSE)),"")</f>
        <v/>
      </c>
      <c r="E2222" s="223" t="str">
        <f>IFERROR(IF(VLOOKUP($O2222,'APOIO-DESPESAS'!$A$3:$N$962,6,FALSE)="","",VLOOKUP($O2222,'APOIO-DESPESAS'!$A$3:$N$962,6,FALSE)),"")</f>
        <v/>
      </c>
      <c r="F2222" s="223" t="str">
        <f>IFERROR(IF(VLOOKUP($O2222,'APOIO-DESPESAS'!$A$3:$N$962,7,FALSE)="","",VLOOKUP($O2222,'APOIO-DESPESAS'!$A$3:$N$962,7,FALSE)),"")</f>
        <v/>
      </c>
      <c r="G2222" s="223" t="str">
        <f>IFERROR(IF(VLOOKUP($O2222,'APOIO-DESPESAS'!$A$3:$N$962,8,FALSE)="","",VLOOKUP($O2222,'APOIO-DESPESAS'!$A$3:$N$962,8,FALSE)),"")</f>
        <v/>
      </c>
      <c r="H2222" s="223" t="str">
        <f>IFERROR(IF(VLOOKUP($O2222,'APOIO-DESPESAS'!$A$3:$N$962,9,FALSE)="","",VLOOKUP($O2222,'APOIO-DESPESAS'!$A$3:$N$962,9,FALSE)),"")</f>
        <v/>
      </c>
      <c r="I2222" s="223" t="str">
        <f>IFERROR(IF(VLOOKUP($O2222,'APOIO-DESPESAS'!$A$3:$N$962,10,FALSE)="","",VLOOKUP($O2222,'APOIO-DESPESAS'!$A$3:$N$962,10,FALSE)),"")</f>
        <v/>
      </c>
      <c r="J2222" s="223" t="str">
        <f>IFERROR(IF(VLOOKUP($O2222,'APOIO-DESPESAS'!$A$3:$N$962,11,FALSE)="","",VLOOKUP($O2222,'APOIO-DESPESAS'!$A$3:$N$962,11,FALSE)),"")</f>
        <v/>
      </c>
      <c r="K2222" s="223" t="str">
        <f>IFERROR(IF(VLOOKUP($O2222,'APOIO-DESPESAS'!$A$3:$N$962,12,FALSE)="","",VLOOKUP($O2222,'APOIO-DESPESAS'!$A$3:$N$962,12,FALSE)),"")</f>
        <v/>
      </c>
      <c r="L2222" s="223" t="str">
        <f>IFERROR(IF(VLOOKUP($O2222,'APOIO-DESPESAS'!$A$3:$N$962,13,FALSE)="","",VLOOKUP($O2222,'APOIO-DESPESAS'!$A$3:$N$962,13,FALSE)),"")</f>
        <v/>
      </c>
      <c r="M2222" s="223" t="str">
        <f>IFERROR(IF(VLOOKUP($O2222,'APOIO-DESPESAS'!$A$3:$N$962,14,FALSE)="","",VLOOKUP($O2222,'APOIO-DESPESAS'!$A$3:$N$962,14,FALSE)),"")</f>
        <v/>
      </c>
      <c r="O2222" s="223">
        <f t="shared" si="34"/>
        <v>2220</v>
      </c>
    </row>
    <row r="2223" spans="1:15" x14ac:dyDescent="0.25">
      <c r="A2223" s="223" t="str">
        <f>IFERROR(IF(VLOOKUP($O2223,'APOIO-DESPESAS'!$A$3:$N$962,2,FALSE)="","",VLOOKUP($O2223,'APOIO-DESPESAS'!$A$3:$N$962,2,FALSE)),"")</f>
        <v/>
      </c>
      <c r="B2223" s="223" t="str">
        <f>IFERROR(IF(VLOOKUP($O2223,'APOIO-DESPESAS'!$A$3:$N$962,3,FALSE)="","",VLOOKUP($O2223,'APOIO-DESPESAS'!$A$3:$N$962,3,FALSE)),"")</f>
        <v/>
      </c>
      <c r="C2223" s="223" t="str">
        <f>IFERROR(IF(VLOOKUP($O2223,'APOIO-DESPESAS'!$A$3:$N$962,4,FALSE)="","",VLOOKUP($O2223,'APOIO-DESPESAS'!$A$3:$N$962,4,FALSE)),"")</f>
        <v/>
      </c>
      <c r="D2223" s="223" t="str">
        <f>IFERROR(IF(VLOOKUP($O2223,'APOIO-DESPESAS'!$A$3:$N$962,5,FALSE)="","",VLOOKUP($O2223,'APOIO-DESPESAS'!$A$3:$N$962,5,FALSE)),"")</f>
        <v/>
      </c>
      <c r="E2223" s="223" t="str">
        <f>IFERROR(IF(VLOOKUP($O2223,'APOIO-DESPESAS'!$A$3:$N$962,6,FALSE)="","",VLOOKUP($O2223,'APOIO-DESPESAS'!$A$3:$N$962,6,FALSE)),"")</f>
        <v/>
      </c>
      <c r="F2223" s="223" t="str">
        <f>IFERROR(IF(VLOOKUP($O2223,'APOIO-DESPESAS'!$A$3:$N$962,7,FALSE)="","",VLOOKUP($O2223,'APOIO-DESPESAS'!$A$3:$N$962,7,FALSE)),"")</f>
        <v/>
      </c>
      <c r="G2223" s="223" t="str">
        <f>IFERROR(IF(VLOOKUP($O2223,'APOIO-DESPESAS'!$A$3:$N$962,8,FALSE)="","",VLOOKUP($O2223,'APOIO-DESPESAS'!$A$3:$N$962,8,FALSE)),"")</f>
        <v/>
      </c>
      <c r="H2223" s="223" t="str">
        <f>IFERROR(IF(VLOOKUP($O2223,'APOIO-DESPESAS'!$A$3:$N$962,9,FALSE)="","",VLOOKUP($O2223,'APOIO-DESPESAS'!$A$3:$N$962,9,FALSE)),"")</f>
        <v/>
      </c>
      <c r="I2223" s="223" t="str">
        <f>IFERROR(IF(VLOOKUP($O2223,'APOIO-DESPESAS'!$A$3:$N$962,10,FALSE)="","",VLOOKUP($O2223,'APOIO-DESPESAS'!$A$3:$N$962,10,FALSE)),"")</f>
        <v/>
      </c>
      <c r="J2223" s="223" t="str">
        <f>IFERROR(IF(VLOOKUP($O2223,'APOIO-DESPESAS'!$A$3:$N$962,11,FALSE)="","",VLOOKUP($O2223,'APOIO-DESPESAS'!$A$3:$N$962,11,FALSE)),"")</f>
        <v/>
      </c>
      <c r="K2223" s="223" t="str">
        <f>IFERROR(IF(VLOOKUP($O2223,'APOIO-DESPESAS'!$A$3:$N$962,12,FALSE)="","",VLOOKUP($O2223,'APOIO-DESPESAS'!$A$3:$N$962,12,FALSE)),"")</f>
        <v/>
      </c>
      <c r="L2223" s="223" t="str">
        <f>IFERROR(IF(VLOOKUP($O2223,'APOIO-DESPESAS'!$A$3:$N$962,13,FALSE)="","",VLOOKUP($O2223,'APOIO-DESPESAS'!$A$3:$N$962,13,FALSE)),"")</f>
        <v/>
      </c>
      <c r="M2223" s="223" t="str">
        <f>IFERROR(IF(VLOOKUP($O2223,'APOIO-DESPESAS'!$A$3:$N$962,14,FALSE)="","",VLOOKUP($O2223,'APOIO-DESPESAS'!$A$3:$N$962,14,FALSE)),"")</f>
        <v/>
      </c>
      <c r="O2223" s="223">
        <f t="shared" si="34"/>
        <v>2221</v>
      </c>
    </row>
    <row r="2224" spans="1:15" x14ac:dyDescent="0.25">
      <c r="A2224" s="223" t="str">
        <f>IFERROR(IF(VLOOKUP($O2224,'APOIO-DESPESAS'!$A$3:$N$962,2,FALSE)="","",VLOOKUP($O2224,'APOIO-DESPESAS'!$A$3:$N$962,2,FALSE)),"")</f>
        <v/>
      </c>
      <c r="B2224" s="223" t="str">
        <f>IFERROR(IF(VLOOKUP($O2224,'APOIO-DESPESAS'!$A$3:$N$962,3,FALSE)="","",VLOOKUP($O2224,'APOIO-DESPESAS'!$A$3:$N$962,3,FALSE)),"")</f>
        <v/>
      </c>
      <c r="C2224" s="223" t="str">
        <f>IFERROR(IF(VLOOKUP($O2224,'APOIO-DESPESAS'!$A$3:$N$962,4,FALSE)="","",VLOOKUP($O2224,'APOIO-DESPESAS'!$A$3:$N$962,4,FALSE)),"")</f>
        <v/>
      </c>
      <c r="D2224" s="223" t="str">
        <f>IFERROR(IF(VLOOKUP($O2224,'APOIO-DESPESAS'!$A$3:$N$962,5,FALSE)="","",VLOOKUP($O2224,'APOIO-DESPESAS'!$A$3:$N$962,5,FALSE)),"")</f>
        <v/>
      </c>
      <c r="E2224" s="223" t="str">
        <f>IFERROR(IF(VLOOKUP($O2224,'APOIO-DESPESAS'!$A$3:$N$962,6,FALSE)="","",VLOOKUP($O2224,'APOIO-DESPESAS'!$A$3:$N$962,6,FALSE)),"")</f>
        <v/>
      </c>
      <c r="F2224" s="223" t="str">
        <f>IFERROR(IF(VLOOKUP($O2224,'APOIO-DESPESAS'!$A$3:$N$962,7,FALSE)="","",VLOOKUP($O2224,'APOIO-DESPESAS'!$A$3:$N$962,7,FALSE)),"")</f>
        <v/>
      </c>
      <c r="G2224" s="223" t="str">
        <f>IFERROR(IF(VLOOKUP($O2224,'APOIO-DESPESAS'!$A$3:$N$962,8,FALSE)="","",VLOOKUP($O2224,'APOIO-DESPESAS'!$A$3:$N$962,8,FALSE)),"")</f>
        <v/>
      </c>
      <c r="H2224" s="223" t="str">
        <f>IFERROR(IF(VLOOKUP($O2224,'APOIO-DESPESAS'!$A$3:$N$962,9,FALSE)="","",VLOOKUP($O2224,'APOIO-DESPESAS'!$A$3:$N$962,9,FALSE)),"")</f>
        <v/>
      </c>
      <c r="I2224" s="223" t="str">
        <f>IFERROR(IF(VLOOKUP($O2224,'APOIO-DESPESAS'!$A$3:$N$962,10,FALSE)="","",VLOOKUP($O2224,'APOIO-DESPESAS'!$A$3:$N$962,10,FALSE)),"")</f>
        <v/>
      </c>
      <c r="J2224" s="223" t="str">
        <f>IFERROR(IF(VLOOKUP($O2224,'APOIO-DESPESAS'!$A$3:$N$962,11,FALSE)="","",VLOOKUP($O2224,'APOIO-DESPESAS'!$A$3:$N$962,11,FALSE)),"")</f>
        <v/>
      </c>
      <c r="K2224" s="223" t="str">
        <f>IFERROR(IF(VLOOKUP($O2224,'APOIO-DESPESAS'!$A$3:$N$962,12,FALSE)="","",VLOOKUP($O2224,'APOIO-DESPESAS'!$A$3:$N$962,12,FALSE)),"")</f>
        <v/>
      </c>
      <c r="L2224" s="223" t="str">
        <f>IFERROR(IF(VLOOKUP($O2224,'APOIO-DESPESAS'!$A$3:$N$962,13,FALSE)="","",VLOOKUP($O2224,'APOIO-DESPESAS'!$A$3:$N$962,13,FALSE)),"")</f>
        <v/>
      </c>
      <c r="M2224" s="223" t="str">
        <f>IFERROR(IF(VLOOKUP($O2224,'APOIO-DESPESAS'!$A$3:$N$962,14,FALSE)="","",VLOOKUP($O2224,'APOIO-DESPESAS'!$A$3:$N$962,14,FALSE)),"")</f>
        <v/>
      </c>
      <c r="O2224" s="223">
        <f t="shared" si="34"/>
        <v>2222</v>
      </c>
    </row>
    <row r="2225" spans="1:15" x14ac:dyDescent="0.25">
      <c r="A2225" s="223" t="str">
        <f>IFERROR(IF(VLOOKUP($O2225,'APOIO-DESPESAS'!$A$3:$N$962,2,FALSE)="","",VLOOKUP($O2225,'APOIO-DESPESAS'!$A$3:$N$962,2,FALSE)),"")</f>
        <v/>
      </c>
      <c r="B2225" s="223" t="str">
        <f>IFERROR(IF(VLOOKUP($O2225,'APOIO-DESPESAS'!$A$3:$N$962,3,FALSE)="","",VLOOKUP($O2225,'APOIO-DESPESAS'!$A$3:$N$962,3,FALSE)),"")</f>
        <v/>
      </c>
      <c r="C2225" s="223" t="str">
        <f>IFERROR(IF(VLOOKUP($O2225,'APOIO-DESPESAS'!$A$3:$N$962,4,FALSE)="","",VLOOKUP($O2225,'APOIO-DESPESAS'!$A$3:$N$962,4,FALSE)),"")</f>
        <v/>
      </c>
      <c r="D2225" s="223" t="str">
        <f>IFERROR(IF(VLOOKUP($O2225,'APOIO-DESPESAS'!$A$3:$N$962,5,FALSE)="","",VLOOKUP($O2225,'APOIO-DESPESAS'!$A$3:$N$962,5,FALSE)),"")</f>
        <v/>
      </c>
      <c r="E2225" s="223" t="str">
        <f>IFERROR(IF(VLOOKUP($O2225,'APOIO-DESPESAS'!$A$3:$N$962,6,FALSE)="","",VLOOKUP($O2225,'APOIO-DESPESAS'!$A$3:$N$962,6,FALSE)),"")</f>
        <v/>
      </c>
      <c r="F2225" s="223" t="str">
        <f>IFERROR(IF(VLOOKUP($O2225,'APOIO-DESPESAS'!$A$3:$N$962,7,FALSE)="","",VLOOKUP($O2225,'APOIO-DESPESAS'!$A$3:$N$962,7,FALSE)),"")</f>
        <v/>
      </c>
      <c r="G2225" s="223" t="str">
        <f>IFERROR(IF(VLOOKUP($O2225,'APOIO-DESPESAS'!$A$3:$N$962,8,FALSE)="","",VLOOKUP($O2225,'APOIO-DESPESAS'!$A$3:$N$962,8,FALSE)),"")</f>
        <v/>
      </c>
      <c r="H2225" s="223" t="str">
        <f>IFERROR(IF(VLOOKUP($O2225,'APOIO-DESPESAS'!$A$3:$N$962,9,FALSE)="","",VLOOKUP($O2225,'APOIO-DESPESAS'!$A$3:$N$962,9,FALSE)),"")</f>
        <v/>
      </c>
      <c r="I2225" s="223" t="str">
        <f>IFERROR(IF(VLOOKUP($O2225,'APOIO-DESPESAS'!$A$3:$N$962,10,FALSE)="","",VLOOKUP($O2225,'APOIO-DESPESAS'!$A$3:$N$962,10,FALSE)),"")</f>
        <v/>
      </c>
      <c r="J2225" s="223" t="str">
        <f>IFERROR(IF(VLOOKUP($O2225,'APOIO-DESPESAS'!$A$3:$N$962,11,FALSE)="","",VLOOKUP($O2225,'APOIO-DESPESAS'!$A$3:$N$962,11,FALSE)),"")</f>
        <v/>
      </c>
      <c r="K2225" s="223" t="str">
        <f>IFERROR(IF(VLOOKUP($O2225,'APOIO-DESPESAS'!$A$3:$N$962,12,FALSE)="","",VLOOKUP($O2225,'APOIO-DESPESAS'!$A$3:$N$962,12,FALSE)),"")</f>
        <v/>
      </c>
      <c r="L2225" s="223" t="str">
        <f>IFERROR(IF(VLOOKUP($O2225,'APOIO-DESPESAS'!$A$3:$N$962,13,FALSE)="","",VLOOKUP($O2225,'APOIO-DESPESAS'!$A$3:$N$962,13,FALSE)),"")</f>
        <v/>
      </c>
      <c r="M2225" s="223" t="str">
        <f>IFERROR(IF(VLOOKUP($O2225,'APOIO-DESPESAS'!$A$3:$N$962,14,FALSE)="","",VLOOKUP($O2225,'APOIO-DESPESAS'!$A$3:$N$962,14,FALSE)),"")</f>
        <v/>
      </c>
      <c r="O2225" s="223">
        <f t="shared" si="34"/>
        <v>2223</v>
      </c>
    </row>
    <row r="2226" spans="1:15" x14ac:dyDescent="0.25">
      <c r="A2226" s="223" t="str">
        <f>IFERROR(IF(VLOOKUP($O2226,'APOIO-DESPESAS'!$A$3:$N$962,2,FALSE)="","",VLOOKUP($O2226,'APOIO-DESPESAS'!$A$3:$N$962,2,FALSE)),"")</f>
        <v/>
      </c>
      <c r="B2226" s="223" t="str">
        <f>IFERROR(IF(VLOOKUP($O2226,'APOIO-DESPESAS'!$A$3:$N$962,3,FALSE)="","",VLOOKUP($O2226,'APOIO-DESPESAS'!$A$3:$N$962,3,FALSE)),"")</f>
        <v/>
      </c>
      <c r="C2226" s="223" t="str">
        <f>IFERROR(IF(VLOOKUP($O2226,'APOIO-DESPESAS'!$A$3:$N$962,4,FALSE)="","",VLOOKUP($O2226,'APOIO-DESPESAS'!$A$3:$N$962,4,FALSE)),"")</f>
        <v/>
      </c>
      <c r="D2226" s="223" t="str">
        <f>IFERROR(IF(VLOOKUP($O2226,'APOIO-DESPESAS'!$A$3:$N$962,5,FALSE)="","",VLOOKUP($O2226,'APOIO-DESPESAS'!$A$3:$N$962,5,FALSE)),"")</f>
        <v/>
      </c>
      <c r="E2226" s="223" t="str">
        <f>IFERROR(IF(VLOOKUP($O2226,'APOIO-DESPESAS'!$A$3:$N$962,6,FALSE)="","",VLOOKUP($O2226,'APOIO-DESPESAS'!$A$3:$N$962,6,FALSE)),"")</f>
        <v/>
      </c>
      <c r="F2226" s="223" t="str">
        <f>IFERROR(IF(VLOOKUP($O2226,'APOIO-DESPESAS'!$A$3:$N$962,7,FALSE)="","",VLOOKUP($O2226,'APOIO-DESPESAS'!$A$3:$N$962,7,FALSE)),"")</f>
        <v/>
      </c>
      <c r="G2226" s="223" t="str">
        <f>IFERROR(IF(VLOOKUP($O2226,'APOIO-DESPESAS'!$A$3:$N$962,8,FALSE)="","",VLOOKUP($O2226,'APOIO-DESPESAS'!$A$3:$N$962,8,FALSE)),"")</f>
        <v/>
      </c>
      <c r="H2226" s="223" t="str">
        <f>IFERROR(IF(VLOOKUP($O2226,'APOIO-DESPESAS'!$A$3:$N$962,9,FALSE)="","",VLOOKUP($O2226,'APOIO-DESPESAS'!$A$3:$N$962,9,FALSE)),"")</f>
        <v/>
      </c>
      <c r="I2226" s="223" t="str">
        <f>IFERROR(IF(VLOOKUP($O2226,'APOIO-DESPESAS'!$A$3:$N$962,10,FALSE)="","",VLOOKUP($O2226,'APOIO-DESPESAS'!$A$3:$N$962,10,FALSE)),"")</f>
        <v/>
      </c>
      <c r="J2226" s="223" t="str">
        <f>IFERROR(IF(VLOOKUP($O2226,'APOIO-DESPESAS'!$A$3:$N$962,11,FALSE)="","",VLOOKUP($O2226,'APOIO-DESPESAS'!$A$3:$N$962,11,FALSE)),"")</f>
        <v/>
      </c>
      <c r="K2226" s="223" t="str">
        <f>IFERROR(IF(VLOOKUP($O2226,'APOIO-DESPESAS'!$A$3:$N$962,12,FALSE)="","",VLOOKUP($O2226,'APOIO-DESPESAS'!$A$3:$N$962,12,FALSE)),"")</f>
        <v/>
      </c>
      <c r="L2226" s="223" t="str">
        <f>IFERROR(IF(VLOOKUP($O2226,'APOIO-DESPESAS'!$A$3:$N$962,13,FALSE)="","",VLOOKUP($O2226,'APOIO-DESPESAS'!$A$3:$N$962,13,FALSE)),"")</f>
        <v/>
      </c>
      <c r="M2226" s="223" t="str">
        <f>IFERROR(IF(VLOOKUP($O2226,'APOIO-DESPESAS'!$A$3:$N$962,14,FALSE)="","",VLOOKUP($O2226,'APOIO-DESPESAS'!$A$3:$N$962,14,FALSE)),"")</f>
        <v/>
      </c>
      <c r="O2226" s="223">
        <f t="shared" si="34"/>
        <v>2224</v>
      </c>
    </row>
    <row r="2227" spans="1:15" x14ac:dyDescent="0.25">
      <c r="A2227" s="223" t="str">
        <f>IFERROR(IF(VLOOKUP($O2227,'APOIO-DESPESAS'!$A$3:$N$962,2,FALSE)="","",VLOOKUP($O2227,'APOIO-DESPESAS'!$A$3:$N$962,2,FALSE)),"")</f>
        <v/>
      </c>
      <c r="B2227" s="223" t="str">
        <f>IFERROR(IF(VLOOKUP($O2227,'APOIO-DESPESAS'!$A$3:$N$962,3,FALSE)="","",VLOOKUP($O2227,'APOIO-DESPESAS'!$A$3:$N$962,3,FALSE)),"")</f>
        <v/>
      </c>
      <c r="C2227" s="223" t="str">
        <f>IFERROR(IF(VLOOKUP($O2227,'APOIO-DESPESAS'!$A$3:$N$962,4,FALSE)="","",VLOOKUP($O2227,'APOIO-DESPESAS'!$A$3:$N$962,4,FALSE)),"")</f>
        <v/>
      </c>
      <c r="D2227" s="223" t="str">
        <f>IFERROR(IF(VLOOKUP($O2227,'APOIO-DESPESAS'!$A$3:$N$962,5,FALSE)="","",VLOOKUP($O2227,'APOIO-DESPESAS'!$A$3:$N$962,5,FALSE)),"")</f>
        <v/>
      </c>
      <c r="E2227" s="223" t="str">
        <f>IFERROR(IF(VLOOKUP($O2227,'APOIO-DESPESAS'!$A$3:$N$962,6,FALSE)="","",VLOOKUP($O2227,'APOIO-DESPESAS'!$A$3:$N$962,6,FALSE)),"")</f>
        <v/>
      </c>
      <c r="F2227" s="223" t="str">
        <f>IFERROR(IF(VLOOKUP($O2227,'APOIO-DESPESAS'!$A$3:$N$962,7,FALSE)="","",VLOOKUP($O2227,'APOIO-DESPESAS'!$A$3:$N$962,7,FALSE)),"")</f>
        <v/>
      </c>
      <c r="G2227" s="223" t="str">
        <f>IFERROR(IF(VLOOKUP($O2227,'APOIO-DESPESAS'!$A$3:$N$962,8,FALSE)="","",VLOOKUP($O2227,'APOIO-DESPESAS'!$A$3:$N$962,8,FALSE)),"")</f>
        <v/>
      </c>
      <c r="H2227" s="223" t="str">
        <f>IFERROR(IF(VLOOKUP($O2227,'APOIO-DESPESAS'!$A$3:$N$962,9,FALSE)="","",VLOOKUP($O2227,'APOIO-DESPESAS'!$A$3:$N$962,9,FALSE)),"")</f>
        <v/>
      </c>
      <c r="I2227" s="223" t="str">
        <f>IFERROR(IF(VLOOKUP($O2227,'APOIO-DESPESAS'!$A$3:$N$962,10,FALSE)="","",VLOOKUP($O2227,'APOIO-DESPESAS'!$A$3:$N$962,10,FALSE)),"")</f>
        <v/>
      </c>
      <c r="J2227" s="223" t="str">
        <f>IFERROR(IF(VLOOKUP($O2227,'APOIO-DESPESAS'!$A$3:$N$962,11,FALSE)="","",VLOOKUP($O2227,'APOIO-DESPESAS'!$A$3:$N$962,11,FALSE)),"")</f>
        <v/>
      </c>
      <c r="K2227" s="223" t="str">
        <f>IFERROR(IF(VLOOKUP($O2227,'APOIO-DESPESAS'!$A$3:$N$962,12,FALSE)="","",VLOOKUP($O2227,'APOIO-DESPESAS'!$A$3:$N$962,12,FALSE)),"")</f>
        <v/>
      </c>
      <c r="L2227" s="223" t="str">
        <f>IFERROR(IF(VLOOKUP($O2227,'APOIO-DESPESAS'!$A$3:$N$962,13,FALSE)="","",VLOOKUP($O2227,'APOIO-DESPESAS'!$A$3:$N$962,13,FALSE)),"")</f>
        <v/>
      </c>
      <c r="M2227" s="223" t="str">
        <f>IFERROR(IF(VLOOKUP($O2227,'APOIO-DESPESAS'!$A$3:$N$962,14,FALSE)="","",VLOOKUP($O2227,'APOIO-DESPESAS'!$A$3:$N$962,14,FALSE)),"")</f>
        <v/>
      </c>
      <c r="O2227" s="223">
        <f t="shared" si="34"/>
        <v>2225</v>
      </c>
    </row>
    <row r="2228" spans="1:15" x14ac:dyDescent="0.25">
      <c r="A2228" s="223" t="str">
        <f>IFERROR(IF(VLOOKUP($O2228,'APOIO-DESPESAS'!$A$3:$N$962,2,FALSE)="","",VLOOKUP($O2228,'APOIO-DESPESAS'!$A$3:$N$962,2,FALSE)),"")</f>
        <v/>
      </c>
      <c r="B2228" s="223" t="str">
        <f>IFERROR(IF(VLOOKUP($O2228,'APOIO-DESPESAS'!$A$3:$N$962,3,FALSE)="","",VLOOKUP($O2228,'APOIO-DESPESAS'!$A$3:$N$962,3,FALSE)),"")</f>
        <v/>
      </c>
      <c r="C2228" s="223" t="str">
        <f>IFERROR(IF(VLOOKUP($O2228,'APOIO-DESPESAS'!$A$3:$N$962,4,FALSE)="","",VLOOKUP($O2228,'APOIO-DESPESAS'!$A$3:$N$962,4,FALSE)),"")</f>
        <v/>
      </c>
      <c r="D2228" s="223" t="str">
        <f>IFERROR(IF(VLOOKUP($O2228,'APOIO-DESPESAS'!$A$3:$N$962,5,FALSE)="","",VLOOKUP($O2228,'APOIO-DESPESAS'!$A$3:$N$962,5,FALSE)),"")</f>
        <v/>
      </c>
      <c r="E2228" s="223" t="str">
        <f>IFERROR(IF(VLOOKUP($O2228,'APOIO-DESPESAS'!$A$3:$N$962,6,FALSE)="","",VLOOKUP($O2228,'APOIO-DESPESAS'!$A$3:$N$962,6,FALSE)),"")</f>
        <v/>
      </c>
      <c r="F2228" s="223" t="str">
        <f>IFERROR(IF(VLOOKUP($O2228,'APOIO-DESPESAS'!$A$3:$N$962,7,FALSE)="","",VLOOKUP($O2228,'APOIO-DESPESAS'!$A$3:$N$962,7,FALSE)),"")</f>
        <v/>
      </c>
      <c r="G2228" s="223" t="str">
        <f>IFERROR(IF(VLOOKUP($O2228,'APOIO-DESPESAS'!$A$3:$N$962,8,FALSE)="","",VLOOKUP($O2228,'APOIO-DESPESAS'!$A$3:$N$962,8,FALSE)),"")</f>
        <v/>
      </c>
      <c r="H2228" s="223" t="str">
        <f>IFERROR(IF(VLOOKUP($O2228,'APOIO-DESPESAS'!$A$3:$N$962,9,FALSE)="","",VLOOKUP($O2228,'APOIO-DESPESAS'!$A$3:$N$962,9,FALSE)),"")</f>
        <v/>
      </c>
      <c r="I2228" s="223" t="str">
        <f>IFERROR(IF(VLOOKUP($O2228,'APOIO-DESPESAS'!$A$3:$N$962,10,FALSE)="","",VLOOKUP($O2228,'APOIO-DESPESAS'!$A$3:$N$962,10,FALSE)),"")</f>
        <v/>
      </c>
      <c r="J2228" s="223" t="str">
        <f>IFERROR(IF(VLOOKUP($O2228,'APOIO-DESPESAS'!$A$3:$N$962,11,FALSE)="","",VLOOKUP($O2228,'APOIO-DESPESAS'!$A$3:$N$962,11,FALSE)),"")</f>
        <v/>
      </c>
      <c r="K2228" s="223" t="str">
        <f>IFERROR(IF(VLOOKUP($O2228,'APOIO-DESPESAS'!$A$3:$N$962,12,FALSE)="","",VLOOKUP($O2228,'APOIO-DESPESAS'!$A$3:$N$962,12,FALSE)),"")</f>
        <v/>
      </c>
      <c r="L2228" s="223" t="str">
        <f>IFERROR(IF(VLOOKUP($O2228,'APOIO-DESPESAS'!$A$3:$N$962,13,FALSE)="","",VLOOKUP($O2228,'APOIO-DESPESAS'!$A$3:$N$962,13,FALSE)),"")</f>
        <v/>
      </c>
      <c r="M2228" s="223" t="str">
        <f>IFERROR(IF(VLOOKUP($O2228,'APOIO-DESPESAS'!$A$3:$N$962,14,FALSE)="","",VLOOKUP($O2228,'APOIO-DESPESAS'!$A$3:$N$962,14,FALSE)),"")</f>
        <v/>
      </c>
      <c r="O2228" s="223">
        <f t="shared" si="34"/>
        <v>2226</v>
      </c>
    </row>
    <row r="2229" spans="1:15" x14ac:dyDescent="0.25">
      <c r="A2229" s="223" t="str">
        <f>IFERROR(IF(VLOOKUP($O2229,'APOIO-DESPESAS'!$A$3:$N$962,2,FALSE)="","",VLOOKUP($O2229,'APOIO-DESPESAS'!$A$3:$N$962,2,FALSE)),"")</f>
        <v/>
      </c>
      <c r="B2229" s="223" t="str">
        <f>IFERROR(IF(VLOOKUP($O2229,'APOIO-DESPESAS'!$A$3:$N$962,3,FALSE)="","",VLOOKUP($O2229,'APOIO-DESPESAS'!$A$3:$N$962,3,FALSE)),"")</f>
        <v/>
      </c>
      <c r="C2229" s="223" t="str">
        <f>IFERROR(IF(VLOOKUP($O2229,'APOIO-DESPESAS'!$A$3:$N$962,4,FALSE)="","",VLOOKUP($O2229,'APOIO-DESPESAS'!$A$3:$N$962,4,FALSE)),"")</f>
        <v/>
      </c>
      <c r="D2229" s="223" t="str">
        <f>IFERROR(IF(VLOOKUP($O2229,'APOIO-DESPESAS'!$A$3:$N$962,5,FALSE)="","",VLOOKUP($O2229,'APOIO-DESPESAS'!$A$3:$N$962,5,FALSE)),"")</f>
        <v/>
      </c>
      <c r="E2229" s="223" t="str">
        <f>IFERROR(IF(VLOOKUP($O2229,'APOIO-DESPESAS'!$A$3:$N$962,6,FALSE)="","",VLOOKUP($O2229,'APOIO-DESPESAS'!$A$3:$N$962,6,FALSE)),"")</f>
        <v/>
      </c>
      <c r="F2229" s="223" t="str">
        <f>IFERROR(IF(VLOOKUP($O2229,'APOIO-DESPESAS'!$A$3:$N$962,7,FALSE)="","",VLOOKUP($O2229,'APOIO-DESPESAS'!$A$3:$N$962,7,FALSE)),"")</f>
        <v/>
      </c>
      <c r="G2229" s="223" t="str">
        <f>IFERROR(IF(VLOOKUP($O2229,'APOIO-DESPESAS'!$A$3:$N$962,8,FALSE)="","",VLOOKUP($O2229,'APOIO-DESPESAS'!$A$3:$N$962,8,FALSE)),"")</f>
        <v/>
      </c>
      <c r="H2229" s="223" t="str">
        <f>IFERROR(IF(VLOOKUP($O2229,'APOIO-DESPESAS'!$A$3:$N$962,9,FALSE)="","",VLOOKUP($O2229,'APOIO-DESPESAS'!$A$3:$N$962,9,FALSE)),"")</f>
        <v/>
      </c>
      <c r="I2229" s="223" t="str">
        <f>IFERROR(IF(VLOOKUP($O2229,'APOIO-DESPESAS'!$A$3:$N$962,10,FALSE)="","",VLOOKUP($O2229,'APOIO-DESPESAS'!$A$3:$N$962,10,FALSE)),"")</f>
        <v/>
      </c>
      <c r="J2229" s="223" t="str">
        <f>IFERROR(IF(VLOOKUP($O2229,'APOIO-DESPESAS'!$A$3:$N$962,11,FALSE)="","",VLOOKUP($O2229,'APOIO-DESPESAS'!$A$3:$N$962,11,FALSE)),"")</f>
        <v/>
      </c>
      <c r="K2229" s="223" t="str">
        <f>IFERROR(IF(VLOOKUP($O2229,'APOIO-DESPESAS'!$A$3:$N$962,12,FALSE)="","",VLOOKUP($O2229,'APOIO-DESPESAS'!$A$3:$N$962,12,FALSE)),"")</f>
        <v/>
      </c>
      <c r="L2229" s="223" t="str">
        <f>IFERROR(IF(VLOOKUP($O2229,'APOIO-DESPESAS'!$A$3:$N$962,13,FALSE)="","",VLOOKUP($O2229,'APOIO-DESPESAS'!$A$3:$N$962,13,FALSE)),"")</f>
        <v/>
      </c>
      <c r="M2229" s="223" t="str">
        <f>IFERROR(IF(VLOOKUP($O2229,'APOIO-DESPESAS'!$A$3:$N$962,14,FALSE)="","",VLOOKUP($O2229,'APOIO-DESPESAS'!$A$3:$N$962,14,FALSE)),"")</f>
        <v/>
      </c>
      <c r="O2229" s="223">
        <f t="shared" si="34"/>
        <v>2227</v>
      </c>
    </row>
    <row r="2230" spans="1:15" x14ac:dyDescent="0.25">
      <c r="A2230" s="223" t="str">
        <f>IFERROR(IF(VLOOKUP($O2230,'APOIO-DESPESAS'!$A$3:$N$962,2,FALSE)="","",VLOOKUP($O2230,'APOIO-DESPESAS'!$A$3:$N$962,2,FALSE)),"")</f>
        <v/>
      </c>
      <c r="B2230" s="223" t="str">
        <f>IFERROR(IF(VLOOKUP($O2230,'APOIO-DESPESAS'!$A$3:$N$962,3,FALSE)="","",VLOOKUP($O2230,'APOIO-DESPESAS'!$A$3:$N$962,3,FALSE)),"")</f>
        <v/>
      </c>
      <c r="C2230" s="223" t="str">
        <f>IFERROR(IF(VLOOKUP($O2230,'APOIO-DESPESAS'!$A$3:$N$962,4,FALSE)="","",VLOOKUP($O2230,'APOIO-DESPESAS'!$A$3:$N$962,4,FALSE)),"")</f>
        <v/>
      </c>
      <c r="D2230" s="223" t="str">
        <f>IFERROR(IF(VLOOKUP($O2230,'APOIO-DESPESAS'!$A$3:$N$962,5,FALSE)="","",VLOOKUP($O2230,'APOIO-DESPESAS'!$A$3:$N$962,5,FALSE)),"")</f>
        <v/>
      </c>
      <c r="E2230" s="223" t="str">
        <f>IFERROR(IF(VLOOKUP($O2230,'APOIO-DESPESAS'!$A$3:$N$962,6,FALSE)="","",VLOOKUP($O2230,'APOIO-DESPESAS'!$A$3:$N$962,6,FALSE)),"")</f>
        <v/>
      </c>
      <c r="F2230" s="223" t="str">
        <f>IFERROR(IF(VLOOKUP($O2230,'APOIO-DESPESAS'!$A$3:$N$962,7,FALSE)="","",VLOOKUP($O2230,'APOIO-DESPESAS'!$A$3:$N$962,7,FALSE)),"")</f>
        <v/>
      </c>
      <c r="G2230" s="223" t="str">
        <f>IFERROR(IF(VLOOKUP($O2230,'APOIO-DESPESAS'!$A$3:$N$962,8,FALSE)="","",VLOOKUP($O2230,'APOIO-DESPESAS'!$A$3:$N$962,8,FALSE)),"")</f>
        <v/>
      </c>
      <c r="H2230" s="223" t="str">
        <f>IFERROR(IF(VLOOKUP($O2230,'APOIO-DESPESAS'!$A$3:$N$962,9,FALSE)="","",VLOOKUP($O2230,'APOIO-DESPESAS'!$A$3:$N$962,9,FALSE)),"")</f>
        <v/>
      </c>
      <c r="I2230" s="223" t="str">
        <f>IFERROR(IF(VLOOKUP($O2230,'APOIO-DESPESAS'!$A$3:$N$962,10,FALSE)="","",VLOOKUP($O2230,'APOIO-DESPESAS'!$A$3:$N$962,10,FALSE)),"")</f>
        <v/>
      </c>
      <c r="J2230" s="223" t="str">
        <f>IFERROR(IF(VLOOKUP($O2230,'APOIO-DESPESAS'!$A$3:$N$962,11,FALSE)="","",VLOOKUP($O2230,'APOIO-DESPESAS'!$A$3:$N$962,11,FALSE)),"")</f>
        <v/>
      </c>
      <c r="K2230" s="223" t="str">
        <f>IFERROR(IF(VLOOKUP($O2230,'APOIO-DESPESAS'!$A$3:$N$962,12,FALSE)="","",VLOOKUP($O2230,'APOIO-DESPESAS'!$A$3:$N$962,12,FALSE)),"")</f>
        <v/>
      </c>
      <c r="L2230" s="223" t="str">
        <f>IFERROR(IF(VLOOKUP($O2230,'APOIO-DESPESAS'!$A$3:$N$962,13,FALSE)="","",VLOOKUP($O2230,'APOIO-DESPESAS'!$A$3:$N$962,13,FALSE)),"")</f>
        <v/>
      </c>
      <c r="M2230" s="223" t="str">
        <f>IFERROR(IF(VLOOKUP($O2230,'APOIO-DESPESAS'!$A$3:$N$962,14,FALSE)="","",VLOOKUP($O2230,'APOIO-DESPESAS'!$A$3:$N$962,14,FALSE)),"")</f>
        <v/>
      </c>
      <c r="O2230" s="223">
        <f t="shared" si="34"/>
        <v>2228</v>
      </c>
    </row>
    <row r="2231" spans="1:15" x14ac:dyDescent="0.25">
      <c r="A2231" s="223" t="str">
        <f>IFERROR(IF(VLOOKUP($O2231,'APOIO-DESPESAS'!$A$3:$N$962,2,FALSE)="","",VLOOKUP($O2231,'APOIO-DESPESAS'!$A$3:$N$962,2,FALSE)),"")</f>
        <v/>
      </c>
      <c r="B2231" s="223" t="str">
        <f>IFERROR(IF(VLOOKUP($O2231,'APOIO-DESPESAS'!$A$3:$N$962,3,FALSE)="","",VLOOKUP($O2231,'APOIO-DESPESAS'!$A$3:$N$962,3,FALSE)),"")</f>
        <v/>
      </c>
      <c r="C2231" s="223" t="str">
        <f>IFERROR(IF(VLOOKUP($O2231,'APOIO-DESPESAS'!$A$3:$N$962,4,FALSE)="","",VLOOKUP($O2231,'APOIO-DESPESAS'!$A$3:$N$962,4,FALSE)),"")</f>
        <v/>
      </c>
      <c r="D2231" s="223" t="str">
        <f>IFERROR(IF(VLOOKUP($O2231,'APOIO-DESPESAS'!$A$3:$N$962,5,FALSE)="","",VLOOKUP($O2231,'APOIO-DESPESAS'!$A$3:$N$962,5,FALSE)),"")</f>
        <v/>
      </c>
      <c r="E2231" s="223" t="str">
        <f>IFERROR(IF(VLOOKUP($O2231,'APOIO-DESPESAS'!$A$3:$N$962,6,FALSE)="","",VLOOKUP($O2231,'APOIO-DESPESAS'!$A$3:$N$962,6,FALSE)),"")</f>
        <v/>
      </c>
      <c r="F2231" s="223" t="str">
        <f>IFERROR(IF(VLOOKUP($O2231,'APOIO-DESPESAS'!$A$3:$N$962,7,FALSE)="","",VLOOKUP($O2231,'APOIO-DESPESAS'!$A$3:$N$962,7,FALSE)),"")</f>
        <v/>
      </c>
      <c r="G2231" s="223" t="str">
        <f>IFERROR(IF(VLOOKUP($O2231,'APOIO-DESPESAS'!$A$3:$N$962,8,FALSE)="","",VLOOKUP($O2231,'APOIO-DESPESAS'!$A$3:$N$962,8,FALSE)),"")</f>
        <v/>
      </c>
      <c r="H2231" s="223" t="str">
        <f>IFERROR(IF(VLOOKUP($O2231,'APOIO-DESPESAS'!$A$3:$N$962,9,FALSE)="","",VLOOKUP($O2231,'APOIO-DESPESAS'!$A$3:$N$962,9,FALSE)),"")</f>
        <v/>
      </c>
      <c r="I2231" s="223" t="str">
        <f>IFERROR(IF(VLOOKUP($O2231,'APOIO-DESPESAS'!$A$3:$N$962,10,FALSE)="","",VLOOKUP($O2231,'APOIO-DESPESAS'!$A$3:$N$962,10,FALSE)),"")</f>
        <v/>
      </c>
      <c r="J2231" s="223" t="str">
        <f>IFERROR(IF(VLOOKUP($O2231,'APOIO-DESPESAS'!$A$3:$N$962,11,FALSE)="","",VLOOKUP($O2231,'APOIO-DESPESAS'!$A$3:$N$962,11,FALSE)),"")</f>
        <v/>
      </c>
      <c r="K2231" s="223" t="str">
        <f>IFERROR(IF(VLOOKUP($O2231,'APOIO-DESPESAS'!$A$3:$N$962,12,FALSE)="","",VLOOKUP($O2231,'APOIO-DESPESAS'!$A$3:$N$962,12,FALSE)),"")</f>
        <v/>
      </c>
      <c r="L2231" s="223" t="str">
        <f>IFERROR(IF(VLOOKUP($O2231,'APOIO-DESPESAS'!$A$3:$N$962,13,FALSE)="","",VLOOKUP($O2231,'APOIO-DESPESAS'!$A$3:$N$962,13,FALSE)),"")</f>
        <v/>
      </c>
      <c r="M2231" s="223" t="str">
        <f>IFERROR(IF(VLOOKUP($O2231,'APOIO-DESPESAS'!$A$3:$N$962,14,FALSE)="","",VLOOKUP($O2231,'APOIO-DESPESAS'!$A$3:$N$962,14,FALSE)),"")</f>
        <v/>
      </c>
      <c r="O2231" s="223">
        <f t="shared" si="34"/>
        <v>2229</v>
      </c>
    </row>
    <row r="2232" spans="1:15" x14ac:dyDescent="0.25">
      <c r="A2232" s="223" t="str">
        <f>IFERROR(IF(VLOOKUP($O2232,'APOIO-DESPESAS'!$A$3:$N$962,2,FALSE)="","",VLOOKUP($O2232,'APOIO-DESPESAS'!$A$3:$N$962,2,FALSE)),"")</f>
        <v/>
      </c>
      <c r="B2232" s="223" t="str">
        <f>IFERROR(IF(VLOOKUP($O2232,'APOIO-DESPESAS'!$A$3:$N$962,3,FALSE)="","",VLOOKUP($O2232,'APOIO-DESPESAS'!$A$3:$N$962,3,FALSE)),"")</f>
        <v/>
      </c>
      <c r="C2232" s="223" t="str">
        <f>IFERROR(IF(VLOOKUP($O2232,'APOIO-DESPESAS'!$A$3:$N$962,4,FALSE)="","",VLOOKUP($O2232,'APOIO-DESPESAS'!$A$3:$N$962,4,FALSE)),"")</f>
        <v/>
      </c>
      <c r="D2232" s="223" t="str">
        <f>IFERROR(IF(VLOOKUP($O2232,'APOIO-DESPESAS'!$A$3:$N$962,5,FALSE)="","",VLOOKUP($O2232,'APOIO-DESPESAS'!$A$3:$N$962,5,FALSE)),"")</f>
        <v/>
      </c>
      <c r="E2232" s="223" t="str">
        <f>IFERROR(IF(VLOOKUP($O2232,'APOIO-DESPESAS'!$A$3:$N$962,6,FALSE)="","",VLOOKUP($O2232,'APOIO-DESPESAS'!$A$3:$N$962,6,FALSE)),"")</f>
        <v/>
      </c>
      <c r="F2232" s="223" t="str">
        <f>IFERROR(IF(VLOOKUP($O2232,'APOIO-DESPESAS'!$A$3:$N$962,7,FALSE)="","",VLOOKUP($O2232,'APOIO-DESPESAS'!$A$3:$N$962,7,FALSE)),"")</f>
        <v/>
      </c>
      <c r="G2232" s="223" t="str">
        <f>IFERROR(IF(VLOOKUP($O2232,'APOIO-DESPESAS'!$A$3:$N$962,8,FALSE)="","",VLOOKUP($O2232,'APOIO-DESPESAS'!$A$3:$N$962,8,FALSE)),"")</f>
        <v/>
      </c>
      <c r="H2232" s="223" t="str">
        <f>IFERROR(IF(VLOOKUP($O2232,'APOIO-DESPESAS'!$A$3:$N$962,9,FALSE)="","",VLOOKUP($O2232,'APOIO-DESPESAS'!$A$3:$N$962,9,FALSE)),"")</f>
        <v/>
      </c>
      <c r="I2232" s="223" t="str">
        <f>IFERROR(IF(VLOOKUP($O2232,'APOIO-DESPESAS'!$A$3:$N$962,10,FALSE)="","",VLOOKUP($O2232,'APOIO-DESPESAS'!$A$3:$N$962,10,FALSE)),"")</f>
        <v/>
      </c>
      <c r="J2232" s="223" t="str">
        <f>IFERROR(IF(VLOOKUP($O2232,'APOIO-DESPESAS'!$A$3:$N$962,11,FALSE)="","",VLOOKUP($O2232,'APOIO-DESPESAS'!$A$3:$N$962,11,FALSE)),"")</f>
        <v/>
      </c>
      <c r="K2232" s="223" t="str">
        <f>IFERROR(IF(VLOOKUP($O2232,'APOIO-DESPESAS'!$A$3:$N$962,12,FALSE)="","",VLOOKUP($O2232,'APOIO-DESPESAS'!$A$3:$N$962,12,FALSE)),"")</f>
        <v/>
      </c>
      <c r="L2232" s="223" t="str">
        <f>IFERROR(IF(VLOOKUP($O2232,'APOIO-DESPESAS'!$A$3:$N$962,13,FALSE)="","",VLOOKUP($O2232,'APOIO-DESPESAS'!$A$3:$N$962,13,FALSE)),"")</f>
        <v/>
      </c>
      <c r="M2232" s="223" t="str">
        <f>IFERROR(IF(VLOOKUP($O2232,'APOIO-DESPESAS'!$A$3:$N$962,14,FALSE)="","",VLOOKUP($O2232,'APOIO-DESPESAS'!$A$3:$N$962,14,FALSE)),"")</f>
        <v/>
      </c>
      <c r="O2232" s="223">
        <f t="shared" si="34"/>
        <v>2230</v>
      </c>
    </row>
    <row r="2233" spans="1:15" x14ac:dyDescent="0.25">
      <c r="A2233" s="223" t="str">
        <f>IFERROR(IF(VLOOKUP($O2233,'APOIO-DESPESAS'!$A$3:$N$962,2,FALSE)="","",VLOOKUP($O2233,'APOIO-DESPESAS'!$A$3:$N$962,2,FALSE)),"")</f>
        <v/>
      </c>
      <c r="B2233" s="223" t="str">
        <f>IFERROR(IF(VLOOKUP($O2233,'APOIO-DESPESAS'!$A$3:$N$962,3,FALSE)="","",VLOOKUP($O2233,'APOIO-DESPESAS'!$A$3:$N$962,3,FALSE)),"")</f>
        <v/>
      </c>
      <c r="C2233" s="223" t="str">
        <f>IFERROR(IF(VLOOKUP($O2233,'APOIO-DESPESAS'!$A$3:$N$962,4,FALSE)="","",VLOOKUP($O2233,'APOIO-DESPESAS'!$A$3:$N$962,4,FALSE)),"")</f>
        <v/>
      </c>
      <c r="D2233" s="223" t="str">
        <f>IFERROR(IF(VLOOKUP($O2233,'APOIO-DESPESAS'!$A$3:$N$962,5,FALSE)="","",VLOOKUP($O2233,'APOIO-DESPESAS'!$A$3:$N$962,5,FALSE)),"")</f>
        <v/>
      </c>
      <c r="E2233" s="223" t="str">
        <f>IFERROR(IF(VLOOKUP($O2233,'APOIO-DESPESAS'!$A$3:$N$962,6,FALSE)="","",VLOOKUP($O2233,'APOIO-DESPESAS'!$A$3:$N$962,6,FALSE)),"")</f>
        <v/>
      </c>
      <c r="F2233" s="223" t="str">
        <f>IFERROR(IF(VLOOKUP($O2233,'APOIO-DESPESAS'!$A$3:$N$962,7,FALSE)="","",VLOOKUP($O2233,'APOIO-DESPESAS'!$A$3:$N$962,7,FALSE)),"")</f>
        <v/>
      </c>
      <c r="G2233" s="223" t="str">
        <f>IFERROR(IF(VLOOKUP($O2233,'APOIO-DESPESAS'!$A$3:$N$962,8,FALSE)="","",VLOOKUP($O2233,'APOIO-DESPESAS'!$A$3:$N$962,8,FALSE)),"")</f>
        <v/>
      </c>
      <c r="H2233" s="223" t="str">
        <f>IFERROR(IF(VLOOKUP($O2233,'APOIO-DESPESAS'!$A$3:$N$962,9,FALSE)="","",VLOOKUP($O2233,'APOIO-DESPESAS'!$A$3:$N$962,9,FALSE)),"")</f>
        <v/>
      </c>
      <c r="I2233" s="223" t="str">
        <f>IFERROR(IF(VLOOKUP($O2233,'APOIO-DESPESAS'!$A$3:$N$962,10,FALSE)="","",VLOOKUP($O2233,'APOIO-DESPESAS'!$A$3:$N$962,10,FALSE)),"")</f>
        <v/>
      </c>
      <c r="J2233" s="223" t="str">
        <f>IFERROR(IF(VLOOKUP($O2233,'APOIO-DESPESAS'!$A$3:$N$962,11,FALSE)="","",VLOOKUP($O2233,'APOIO-DESPESAS'!$A$3:$N$962,11,FALSE)),"")</f>
        <v/>
      </c>
      <c r="K2233" s="223" t="str">
        <f>IFERROR(IF(VLOOKUP($O2233,'APOIO-DESPESAS'!$A$3:$N$962,12,FALSE)="","",VLOOKUP($O2233,'APOIO-DESPESAS'!$A$3:$N$962,12,FALSE)),"")</f>
        <v/>
      </c>
      <c r="L2233" s="223" t="str">
        <f>IFERROR(IF(VLOOKUP($O2233,'APOIO-DESPESAS'!$A$3:$N$962,13,FALSE)="","",VLOOKUP($O2233,'APOIO-DESPESAS'!$A$3:$N$962,13,FALSE)),"")</f>
        <v/>
      </c>
      <c r="M2233" s="223" t="str">
        <f>IFERROR(IF(VLOOKUP($O2233,'APOIO-DESPESAS'!$A$3:$N$962,14,FALSE)="","",VLOOKUP($O2233,'APOIO-DESPESAS'!$A$3:$N$962,14,FALSE)),"")</f>
        <v/>
      </c>
      <c r="O2233" s="223">
        <f t="shared" si="34"/>
        <v>2231</v>
      </c>
    </row>
    <row r="2234" spans="1:15" x14ac:dyDescent="0.25">
      <c r="A2234" s="223" t="str">
        <f>IFERROR(IF(VLOOKUP($O2234,'APOIO-DESPESAS'!$A$3:$N$962,2,FALSE)="","",VLOOKUP($O2234,'APOIO-DESPESAS'!$A$3:$N$962,2,FALSE)),"")</f>
        <v/>
      </c>
      <c r="B2234" s="223" t="str">
        <f>IFERROR(IF(VLOOKUP($O2234,'APOIO-DESPESAS'!$A$3:$N$962,3,FALSE)="","",VLOOKUP($O2234,'APOIO-DESPESAS'!$A$3:$N$962,3,FALSE)),"")</f>
        <v/>
      </c>
      <c r="C2234" s="223" t="str">
        <f>IFERROR(IF(VLOOKUP($O2234,'APOIO-DESPESAS'!$A$3:$N$962,4,FALSE)="","",VLOOKUP($O2234,'APOIO-DESPESAS'!$A$3:$N$962,4,FALSE)),"")</f>
        <v/>
      </c>
      <c r="D2234" s="223" t="str">
        <f>IFERROR(IF(VLOOKUP($O2234,'APOIO-DESPESAS'!$A$3:$N$962,5,FALSE)="","",VLOOKUP($O2234,'APOIO-DESPESAS'!$A$3:$N$962,5,FALSE)),"")</f>
        <v/>
      </c>
      <c r="E2234" s="223" t="str">
        <f>IFERROR(IF(VLOOKUP($O2234,'APOIO-DESPESAS'!$A$3:$N$962,6,FALSE)="","",VLOOKUP($O2234,'APOIO-DESPESAS'!$A$3:$N$962,6,FALSE)),"")</f>
        <v/>
      </c>
      <c r="F2234" s="223" t="str">
        <f>IFERROR(IF(VLOOKUP($O2234,'APOIO-DESPESAS'!$A$3:$N$962,7,FALSE)="","",VLOOKUP($O2234,'APOIO-DESPESAS'!$A$3:$N$962,7,FALSE)),"")</f>
        <v/>
      </c>
      <c r="G2234" s="223" t="str">
        <f>IFERROR(IF(VLOOKUP($O2234,'APOIO-DESPESAS'!$A$3:$N$962,8,FALSE)="","",VLOOKUP($O2234,'APOIO-DESPESAS'!$A$3:$N$962,8,FALSE)),"")</f>
        <v/>
      </c>
      <c r="H2234" s="223" t="str">
        <f>IFERROR(IF(VLOOKUP($O2234,'APOIO-DESPESAS'!$A$3:$N$962,9,FALSE)="","",VLOOKUP($O2234,'APOIO-DESPESAS'!$A$3:$N$962,9,FALSE)),"")</f>
        <v/>
      </c>
      <c r="I2234" s="223" t="str">
        <f>IFERROR(IF(VLOOKUP($O2234,'APOIO-DESPESAS'!$A$3:$N$962,10,FALSE)="","",VLOOKUP($O2234,'APOIO-DESPESAS'!$A$3:$N$962,10,FALSE)),"")</f>
        <v/>
      </c>
      <c r="J2234" s="223" t="str">
        <f>IFERROR(IF(VLOOKUP($O2234,'APOIO-DESPESAS'!$A$3:$N$962,11,FALSE)="","",VLOOKUP($O2234,'APOIO-DESPESAS'!$A$3:$N$962,11,FALSE)),"")</f>
        <v/>
      </c>
      <c r="K2234" s="223" t="str">
        <f>IFERROR(IF(VLOOKUP($O2234,'APOIO-DESPESAS'!$A$3:$N$962,12,FALSE)="","",VLOOKUP($O2234,'APOIO-DESPESAS'!$A$3:$N$962,12,FALSE)),"")</f>
        <v/>
      </c>
      <c r="L2234" s="223" t="str">
        <f>IFERROR(IF(VLOOKUP($O2234,'APOIO-DESPESAS'!$A$3:$N$962,13,FALSE)="","",VLOOKUP($O2234,'APOIO-DESPESAS'!$A$3:$N$962,13,FALSE)),"")</f>
        <v/>
      </c>
      <c r="M2234" s="223" t="str">
        <f>IFERROR(IF(VLOOKUP($O2234,'APOIO-DESPESAS'!$A$3:$N$962,14,FALSE)="","",VLOOKUP($O2234,'APOIO-DESPESAS'!$A$3:$N$962,14,FALSE)),"")</f>
        <v/>
      </c>
      <c r="O2234" s="223">
        <f t="shared" si="34"/>
        <v>2232</v>
      </c>
    </row>
    <row r="2235" spans="1:15" x14ac:dyDescent="0.25">
      <c r="A2235" s="223" t="str">
        <f>IFERROR(IF(VLOOKUP($O2235,'APOIO-DESPESAS'!$A$3:$N$962,2,FALSE)="","",VLOOKUP($O2235,'APOIO-DESPESAS'!$A$3:$N$962,2,FALSE)),"")</f>
        <v/>
      </c>
      <c r="B2235" s="223" t="str">
        <f>IFERROR(IF(VLOOKUP($O2235,'APOIO-DESPESAS'!$A$3:$N$962,3,FALSE)="","",VLOOKUP($O2235,'APOIO-DESPESAS'!$A$3:$N$962,3,FALSE)),"")</f>
        <v/>
      </c>
      <c r="C2235" s="223" t="str">
        <f>IFERROR(IF(VLOOKUP($O2235,'APOIO-DESPESAS'!$A$3:$N$962,4,FALSE)="","",VLOOKUP($O2235,'APOIO-DESPESAS'!$A$3:$N$962,4,FALSE)),"")</f>
        <v/>
      </c>
      <c r="D2235" s="223" t="str">
        <f>IFERROR(IF(VLOOKUP($O2235,'APOIO-DESPESAS'!$A$3:$N$962,5,FALSE)="","",VLOOKUP($O2235,'APOIO-DESPESAS'!$A$3:$N$962,5,FALSE)),"")</f>
        <v/>
      </c>
      <c r="E2235" s="223" t="str">
        <f>IFERROR(IF(VLOOKUP($O2235,'APOIO-DESPESAS'!$A$3:$N$962,6,FALSE)="","",VLOOKUP($O2235,'APOIO-DESPESAS'!$A$3:$N$962,6,FALSE)),"")</f>
        <v/>
      </c>
      <c r="F2235" s="223" t="str">
        <f>IFERROR(IF(VLOOKUP($O2235,'APOIO-DESPESAS'!$A$3:$N$962,7,FALSE)="","",VLOOKUP($O2235,'APOIO-DESPESAS'!$A$3:$N$962,7,FALSE)),"")</f>
        <v/>
      </c>
      <c r="G2235" s="223" t="str">
        <f>IFERROR(IF(VLOOKUP($O2235,'APOIO-DESPESAS'!$A$3:$N$962,8,FALSE)="","",VLOOKUP($O2235,'APOIO-DESPESAS'!$A$3:$N$962,8,FALSE)),"")</f>
        <v/>
      </c>
      <c r="H2235" s="223" t="str">
        <f>IFERROR(IF(VLOOKUP($O2235,'APOIO-DESPESAS'!$A$3:$N$962,9,FALSE)="","",VLOOKUP($O2235,'APOIO-DESPESAS'!$A$3:$N$962,9,FALSE)),"")</f>
        <v/>
      </c>
      <c r="I2235" s="223" t="str">
        <f>IFERROR(IF(VLOOKUP($O2235,'APOIO-DESPESAS'!$A$3:$N$962,10,FALSE)="","",VLOOKUP($O2235,'APOIO-DESPESAS'!$A$3:$N$962,10,FALSE)),"")</f>
        <v/>
      </c>
      <c r="J2235" s="223" t="str">
        <f>IFERROR(IF(VLOOKUP($O2235,'APOIO-DESPESAS'!$A$3:$N$962,11,FALSE)="","",VLOOKUP($O2235,'APOIO-DESPESAS'!$A$3:$N$962,11,FALSE)),"")</f>
        <v/>
      </c>
      <c r="K2235" s="223" t="str">
        <f>IFERROR(IF(VLOOKUP($O2235,'APOIO-DESPESAS'!$A$3:$N$962,12,FALSE)="","",VLOOKUP($O2235,'APOIO-DESPESAS'!$A$3:$N$962,12,FALSE)),"")</f>
        <v/>
      </c>
      <c r="L2235" s="223" t="str">
        <f>IFERROR(IF(VLOOKUP($O2235,'APOIO-DESPESAS'!$A$3:$N$962,13,FALSE)="","",VLOOKUP($O2235,'APOIO-DESPESAS'!$A$3:$N$962,13,FALSE)),"")</f>
        <v/>
      </c>
      <c r="M2235" s="223" t="str">
        <f>IFERROR(IF(VLOOKUP($O2235,'APOIO-DESPESAS'!$A$3:$N$962,14,FALSE)="","",VLOOKUP($O2235,'APOIO-DESPESAS'!$A$3:$N$962,14,FALSE)),"")</f>
        <v/>
      </c>
      <c r="O2235" s="223">
        <f t="shared" si="34"/>
        <v>2233</v>
      </c>
    </row>
    <row r="2236" spans="1:15" x14ac:dyDescent="0.25">
      <c r="A2236" s="223" t="str">
        <f>IFERROR(IF(VLOOKUP($O2236,'APOIO-DESPESAS'!$A$3:$N$962,2,FALSE)="","",VLOOKUP($O2236,'APOIO-DESPESAS'!$A$3:$N$962,2,FALSE)),"")</f>
        <v/>
      </c>
      <c r="B2236" s="223" t="str">
        <f>IFERROR(IF(VLOOKUP($O2236,'APOIO-DESPESAS'!$A$3:$N$962,3,FALSE)="","",VLOOKUP($O2236,'APOIO-DESPESAS'!$A$3:$N$962,3,FALSE)),"")</f>
        <v/>
      </c>
      <c r="C2236" s="223" t="str">
        <f>IFERROR(IF(VLOOKUP($O2236,'APOIO-DESPESAS'!$A$3:$N$962,4,FALSE)="","",VLOOKUP($O2236,'APOIO-DESPESAS'!$A$3:$N$962,4,FALSE)),"")</f>
        <v/>
      </c>
      <c r="D2236" s="223" t="str">
        <f>IFERROR(IF(VLOOKUP($O2236,'APOIO-DESPESAS'!$A$3:$N$962,5,FALSE)="","",VLOOKUP($O2236,'APOIO-DESPESAS'!$A$3:$N$962,5,FALSE)),"")</f>
        <v/>
      </c>
      <c r="E2236" s="223" t="str">
        <f>IFERROR(IF(VLOOKUP($O2236,'APOIO-DESPESAS'!$A$3:$N$962,6,FALSE)="","",VLOOKUP($O2236,'APOIO-DESPESAS'!$A$3:$N$962,6,FALSE)),"")</f>
        <v/>
      </c>
      <c r="F2236" s="223" t="str">
        <f>IFERROR(IF(VLOOKUP($O2236,'APOIO-DESPESAS'!$A$3:$N$962,7,FALSE)="","",VLOOKUP($O2236,'APOIO-DESPESAS'!$A$3:$N$962,7,FALSE)),"")</f>
        <v/>
      </c>
      <c r="G2236" s="223" t="str">
        <f>IFERROR(IF(VLOOKUP($O2236,'APOIO-DESPESAS'!$A$3:$N$962,8,FALSE)="","",VLOOKUP($O2236,'APOIO-DESPESAS'!$A$3:$N$962,8,FALSE)),"")</f>
        <v/>
      </c>
      <c r="H2236" s="223" t="str">
        <f>IFERROR(IF(VLOOKUP($O2236,'APOIO-DESPESAS'!$A$3:$N$962,9,FALSE)="","",VLOOKUP($O2236,'APOIO-DESPESAS'!$A$3:$N$962,9,FALSE)),"")</f>
        <v/>
      </c>
      <c r="I2236" s="223" t="str">
        <f>IFERROR(IF(VLOOKUP($O2236,'APOIO-DESPESAS'!$A$3:$N$962,10,FALSE)="","",VLOOKUP($O2236,'APOIO-DESPESAS'!$A$3:$N$962,10,FALSE)),"")</f>
        <v/>
      </c>
      <c r="J2236" s="223" t="str">
        <f>IFERROR(IF(VLOOKUP($O2236,'APOIO-DESPESAS'!$A$3:$N$962,11,FALSE)="","",VLOOKUP($O2236,'APOIO-DESPESAS'!$A$3:$N$962,11,FALSE)),"")</f>
        <v/>
      </c>
      <c r="K2236" s="223" t="str">
        <f>IFERROR(IF(VLOOKUP($O2236,'APOIO-DESPESAS'!$A$3:$N$962,12,FALSE)="","",VLOOKUP($O2236,'APOIO-DESPESAS'!$A$3:$N$962,12,FALSE)),"")</f>
        <v/>
      </c>
      <c r="L2236" s="223" t="str">
        <f>IFERROR(IF(VLOOKUP($O2236,'APOIO-DESPESAS'!$A$3:$N$962,13,FALSE)="","",VLOOKUP($O2236,'APOIO-DESPESAS'!$A$3:$N$962,13,FALSE)),"")</f>
        <v/>
      </c>
      <c r="M2236" s="223" t="str">
        <f>IFERROR(IF(VLOOKUP($O2236,'APOIO-DESPESAS'!$A$3:$N$962,14,FALSE)="","",VLOOKUP($O2236,'APOIO-DESPESAS'!$A$3:$N$962,14,FALSE)),"")</f>
        <v/>
      </c>
      <c r="O2236" s="223">
        <f t="shared" si="34"/>
        <v>2234</v>
      </c>
    </row>
    <row r="2237" spans="1:15" x14ac:dyDescent="0.25">
      <c r="A2237" s="223" t="str">
        <f>IFERROR(IF(VLOOKUP($O2237,'APOIO-DESPESAS'!$A$3:$N$962,2,FALSE)="","",VLOOKUP($O2237,'APOIO-DESPESAS'!$A$3:$N$962,2,FALSE)),"")</f>
        <v/>
      </c>
      <c r="B2237" s="223" t="str">
        <f>IFERROR(IF(VLOOKUP($O2237,'APOIO-DESPESAS'!$A$3:$N$962,3,FALSE)="","",VLOOKUP($O2237,'APOIO-DESPESAS'!$A$3:$N$962,3,FALSE)),"")</f>
        <v/>
      </c>
      <c r="C2237" s="223" t="str">
        <f>IFERROR(IF(VLOOKUP($O2237,'APOIO-DESPESAS'!$A$3:$N$962,4,FALSE)="","",VLOOKUP($O2237,'APOIO-DESPESAS'!$A$3:$N$962,4,FALSE)),"")</f>
        <v/>
      </c>
      <c r="D2237" s="223" t="str">
        <f>IFERROR(IF(VLOOKUP($O2237,'APOIO-DESPESAS'!$A$3:$N$962,5,FALSE)="","",VLOOKUP($O2237,'APOIO-DESPESAS'!$A$3:$N$962,5,FALSE)),"")</f>
        <v/>
      </c>
      <c r="E2237" s="223" t="str">
        <f>IFERROR(IF(VLOOKUP($O2237,'APOIO-DESPESAS'!$A$3:$N$962,6,FALSE)="","",VLOOKUP($O2237,'APOIO-DESPESAS'!$A$3:$N$962,6,FALSE)),"")</f>
        <v/>
      </c>
      <c r="F2237" s="223" t="str">
        <f>IFERROR(IF(VLOOKUP($O2237,'APOIO-DESPESAS'!$A$3:$N$962,7,FALSE)="","",VLOOKUP($O2237,'APOIO-DESPESAS'!$A$3:$N$962,7,FALSE)),"")</f>
        <v/>
      </c>
      <c r="G2237" s="223" t="str">
        <f>IFERROR(IF(VLOOKUP($O2237,'APOIO-DESPESAS'!$A$3:$N$962,8,FALSE)="","",VLOOKUP($O2237,'APOIO-DESPESAS'!$A$3:$N$962,8,FALSE)),"")</f>
        <v/>
      </c>
      <c r="H2237" s="223" t="str">
        <f>IFERROR(IF(VLOOKUP($O2237,'APOIO-DESPESAS'!$A$3:$N$962,9,FALSE)="","",VLOOKUP($O2237,'APOIO-DESPESAS'!$A$3:$N$962,9,FALSE)),"")</f>
        <v/>
      </c>
      <c r="I2237" s="223" t="str">
        <f>IFERROR(IF(VLOOKUP($O2237,'APOIO-DESPESAS'!$A$3:$N$962,10,FALSE)="","",VLOOKUP($O2237,'APOIO-DESPESAS'!$A$3:$N$962,10,FALSE)),"")</f>
        <v/>
      </c>
      <c r="J2237" s="223" t="str">
        <f>IFERROR(IF(VLOOKUP($O2237,'APOIO-DESPESAS'!$A$3:$N$962,11,FALSE)="","",VLOOKUP($O2237,'APOIO-DESPESAS'!$A$3:$N$962,11,FALSE)),"")</f>
        <v/>
      </c>
      <c r="K2237" s="223" t="str">
        <f>IFERROR(IF(VLOOKUP($O2237,'APOIO-DESPESAS'!$A$3:$N$962,12,FALSE)="","",VLOOKUP($O2237,'APOIO-DESPESAS'!$A$3:$N$962,12,FALSE)),"")</f>
        <v/>
      </c>
      <c r="L2237" s="223" t="str">
        <f>IFERROR(IF(VLOOKUP($O2237,'APOIO-DESPESAS'!$A$3:$N$962,13,FALSE)="","",VLOOKUP($O2237,'APOIO-DESPESAS'!$A$3:$N$962,13,FALSE)),"")</f>
        <v/>
      </c>
      <c r="M2237" s="223" t="str">
        <f>IFERROR(IF(VLOOKUP($O2237,'APOIO-DESPESAS'!$A$3:$N$962,14,FALSE)="","",VLOOKUP($O2237,'APOIO-DESPESAS'!$A$3:$N$962,14,FALSE)),"")</f>
        <v/>
      </c>
      <c r="O2237" s="223">
        <f t="shared" si="34"/>
        <v>2235</v>
      </c>
    </row>
    <row r="2238" spans="1:15" x14ac:dyDescent="0.25">
      <c r="A2238" s="223" t="str">
        <f>IFERROR(IF(VLOOKUP($O2238,'APOIO-DESPESAS'!$A$3:$N$962,2,FALSE)="","",VLOOKUP($O2238,'APOIO-DESPESAS'!$A$3:$N$962,2,FALSE)),"")</f>
        <v/>
      </c>
      <c r="B2238" s="223" t="str">
        <f>IFERROR(IF(VLOOKUP($O2238,'APOIO-DESPESAS'!$A$3:$N$962,3,FALSE)="","",VLOOKUP($O2238,'APOIO-DESPESAS'!$A$3:$N$962,3,FALSE)),"")</f>
        <v/>
      </c>
      <c r="C2238" s="223" t="str">
        <f>IFERROR(IF(VLOOKUP($O2238,'APOIO-DESPESAS'!$A$3:$N$962,4,FALSE)="","",VLOOKUP($O2238,'APOIO-DESPESAS'!$A$3:$N$962,4,FALSE)),"")</f>
        <v/>
      </c>
      <c r="D2238" s="223" t="str">
        <f>IFERROR(IF(VLOOKUP($O2238,'APOIO-DESPESAS'!$A$3:$N$962,5,FALSE)="","",VLOOKUP($O2238,'APOIO-DESPESAS'!$A$3:$N$962,5,FALSE)),"")</f>
        <v/>
      </c>
      <c r="E2238" s="223" t="str">
        <f>IFERROR(IF(VLOOKUP($O2238,'APOIO-DESPESAS'!$A$3:$N$962,6,FALSE)="","",VLOOKUP($O2238,'APOIO-DESPESAS'!$A$3:$N$962,6,FALSE)),"")</f>
        <v/>
      </c>
      <c r="F2238" s="223" t="str">
        <f>IFERROR(IF(VLOOKUP($O2238,'APOIO-DESPESAS'!$A$3:$N$962,7,FALSE)="","",VLOOKUP($O2238,'APOIO-DESPESAS'!$A$3:$N$962,7,FALSE)),"")</f>
        <v/>
      </c>
      <c r="G2238" s="223" t="str">
        <f>IFERROR(IF(VLOOKUP($O2238,'APOIO-DESPESAS'!$A$3:$N$962,8,FALSE)="","",VLOOKUP($O2238,'APOIO-DESPESAS'!$A$3:$N$962,8,FALSE)),"")</f>
        <v/>
      </c>
      <c r="H2238" s="223" t="str">
        <f>IFERROR(IF(VLOOKUP($O2238,'APOIO-DESPESAS'!$A$3:$N$962,9,FALSE)="","",VLOOKUP($O2238,'APOIO-DESPESAS'!$A$3:$N$962,9,FALSE)),"")</f>
        <v/>
      </c>
      <c r="I2238" s="223" t="str">
        <f>IFERROR(IF(VLOOKUP($O2238,'APOIO-DESPESAS'!$A$3:$N$962,10,FALSE)="","",VLOOKUP($O2238,'APOIO-DESPESAS'!$A$3:$N$962,10,FALSE)),"")</f>
        <v/>
      </c>
      <c r="J2238" s="223" t="str">
        <f>IFERROR(IF(VLOOKUP($O2238,'APOIO-DESPESAS'!$A$3:$N$962,11,FALSE)="","",VLOOKUP($O2238,'APOIO-DESPESAS'!$A$3:$N$962,11,FALSE)),"")</f>
        <v/>
      </c>
      <c r="K2238" s="223" t="str">
        <f>IFERROR(IF(VLOOKUP($O2238,'APOIO-DESPESAS'!$A$3:$N$962,12,FALSE)="","",VLOOKUP($O2238,'APOIO-DESPESAS'!$A$3:$N$962,12,FALSE)),"")</f>
        <v/>
      </c>
      <c r="L2238" s="223" t="str">
        <f>IFERROR(IF(VLOOKUP($O2238,'APOIO-DESPESAS'!$A$3:$N$962,13,FALSE)="","",VLOOKUP($O2238,'APOIO-DESPESAS'!$A$3:$N$962,13,FALSE)),"")</f>
        <v/>
      </c>
      <c r="M2238" s="223" t="str">
        <f>IFERROR(IF(VLOOKUP($O2238,'APOIO-DESPESAS'!$A$3:$N$962,14,FALSE)="","",VLOOKUP($O2238,'APOIO-DESPESAS'!$A$3:$N$962,14,FALSE)),"")</f>
        <v/>
      </c>
      <c r="O2238" s="223">
        <f t="shared" si="34"/>
        <v>2236</v>
      </c>
    </row>
    <row r="2239" spans="1:15" x14ac:dyDescent="0.25">
      <c r="A2239" s="223" t="str">
        <f>IFERROR(IF(VLOOKUP($O2239,'APOIO-DESPESAS'!$A$3:$N$962,2,FALSE)="","",VLOOKUP($O2239,'APOIO-DESPESAS'!$A$3:$N$962,2,FALSE)),"")</f>
        <v/>
      </c>
      <c r="B2239" s="223" t="str">
        <f>IFERROR(IF(VLOOKUP($O2239,'APOIO-DESPESAS'!$A$3:$N$962,3,FALSE)="","",VLOOKUP($O2239,'APOIO-DESPESAS'!$A$3:$N$962,3,FALSE)),"")</f>
        <v/>
      </c>
      <c r="C2239" s="223" t="str">
        <f>IFERROR(IF(VLOOKUP($O2239,'APOIO-DESPESAS'!$A$3:$N$962,4,FALSE)="","",VLOOKUP($O2239,'APOIO-DESPESAS'!$A$3:$N$962,4,FALSE)),"")</f>
        <v/>
      </c>
      <c r="D2239" s="223" t="str">
        <f>IFERROR(IF(VLOOKUP($O2239,'APOIO-DESPESAS'!$A$3:$N$962,5,FALSE)="","",VLOOKUP($O2239,'APOIO-DESPESAS'!$A$3:$N$962,5,FALSE)),"")</f>
        <v/>
      </c>
      <c r="E2239" s="223" t="str">
        <f>IFERROR(IF(VLOOKUP($O2239,'APOIO-DESPESAS'!$A$3:$N$962,6,FALSE)="","",VLOOKUP($O2239,'APOIO-DESPESAS'!$A$3:$N$962,6,FALSE)),"")</f>
        <v/>
      </c>
      <c r="F2239" s="223" t="str">
        <f>IFERROR(IF(VLOOKUP($O2239,'APOIO-DESPESAS'!$A$3:$N$962,7,FALSE)="","",VLOOKUP($O2239,'APOIO-DESPESAS'!$A$3:$N$962,7,FALSE)),"")</f>
        <v/>
      </c>
      <c r="G2239" s="223" t="str">
        <f>IFERROR(IF(VLOOKUP($O2239,'APOIO-DESPESAS'!$A$3:$N$962,8,FALSE)="","",VLOOKUP($O2239,'APOIO-DESPESAS'!$A$3:$N$962,8,FALSE)),"")</f>
        <v/>
      </c>
      <c r="H2239" s="223" t="str">
        <f>IFERROR(IF(VLOOKUP($O2239,'APOIO-DESPESAS'!$A$3:$N$962,9,FALSE)="","",VLOOKUP($O2239,'APOIO-DESPESAS'!$A$3:$N$962,9,FALSE)),"")</f>
        <v/>
      </c>
      <c r="I2239" s="223" t="str">
        <f>IFERROR(IF(VLOOKUP($O2239,'APOIO-DESPESAS'!$A$3:$N$962,10,FALSE)="","",VLOOKUP($O2239,'APOIO-DESPESAS'!$A$3:$N$962,10,FALSE)),"")</f>
        <v/>
      </c>
      <c r="J2239" s="223" t="str">
        <f>IFERROR(IF(VLOOKUP($O2239,'APOIO-DESPESAS'!$A$3:$N$962,11,FALSE)="","",VLOOKUP($O2239,'APOIO-DESPESAS'!$A$3:$N$962,11,FALSE)),"")</f>
        <v/>
      </c>
      <c r="K2239" s="223" t="str">
        <f>IFERROR(IF(VLOOKUP($O2239,'APOIO-DESPESAS'!$A$3:$N$962,12,FALSE)="","",VLOOKUP($O2239,'APOIO-DESPESAS'!$A$3:$N$962,12,FALSE)),"")</f>
        <v/>
      </c>
      <c r="L2239" s="223" t="str">
        <f>IFERROR(IF(VLOOKUP($O2239,'APOIO-DESPESAS'!$A$3:$N$962,13,FALSE)="","",VLOOKUP($O2239,'APOIO-DESPESAS'!$A$3:$N$962,13,FALSE)),"")</f>
        <v/>
      </c>
      <c r="M2239" s="223" t="str">
        <f>IFERROR(IF(VLOOKUP($O2239,'APOIO-DESPESAS'!$A$3:$N$962,14,FALSE)="","",VLOOKUP($O2239,'APOIO-DESPESAS'!$A$3:$N$962,14,FALSE)),"")</f>
        <v/>
      </c>
      <c r="O2239" s="223">
        <f t="shared" si="34"/>
        <v>2237</v>
      </c>
    </row>
    <row r="2240" spans="1:15" x14ac:dyDescent="0.25">
      <c r="A2240" s="223" t="str">
        <f>IFERROR(IF(VLOOKUP($O2240,'APOIO-DESPESAS'!$A$3:$N$962,2,FALSE)="","",VLOOKUP($O2240,'APOIO-DESPESAS'!$A$3:$N$962,2,FALSE)),"")</f>
        <v/>
      </c>
      <c r="B2240" s="223" t="str">
        <f>IFERROR(IF(VLOOKUP($O2240,'APOIO-DESPESAS'!$A$3:$N$962,3,FALSE)="","",VLOOKUP($O2240,'APOIO-DESPESAS'!$A$3:$N$962,3,FALSE)),"")</f>
        <v/>
      </c>
      <c r="C2240" s="223" t="str">
        <f>IFERROR(IF(VLOOKUP($O2240,'APOIO-DESPESAS'!$A$3:$N$962,4,FALSE)="","",VLOOKUP($O2240,'APOIO-DESPESAS'!$A$3:$N$962,4,FALSE)),"")</f>
        <v/>
      </c>
      <c r="D2240" s="223" t="str">
        <f>IFERROR(IF(VLOOKUP($O2240,'APOIO-DESPESAS'!$A$3:$N$962,5,FALSE)="","",VLOOKUP($O2240,'APOIO-DESPESAS'!$A$3:$N$962,5,FALSE)),"")</f>
        <v/>
      </c>
      <c r="E2240" s="223" t="str">
        <f>IFERROR(IF(VLOOKUP($O2240,'APOIO-DESPESAS'!$A$3:$N$962,6,FALSE)="","",VLOOKUP($O2240,'APOIO-DESPESAS'!$A$3:$N$962,6,FALSE)),"")</f>
        <v/>
      </c>
      <c r="F2240" s="223" t="str">
        <f>IFERROR(IF(VLOOKUP($O2240,'APOIO-DESPESAS'!$A$3:$N$962,7,FALSE)="","",VLOOKUP($O2240,'APOIO-DESPESAS'!$A$3:$N$962,7,FALSE)),"")</f>
        <v/>
      </c>
      <c r="G2240" s="223" t="str">
        <f>IFERROR(IF(VLOOKUP($O2240,'APOIO-DESPESAS'!$A$3:$N$962,8,FALSE)="","",VLOOKUP($O2240,'APOIO-DESPESAS'!$A$3:$N$962,8,FALSE)),"")</f>
        <v/>
      </c>
      <c r="H2240" s="223" t="str">
        <f>IFERROR(IF(VLOOKUP($O2240,'APOIO-DESPESAS'!$A$3:$N$962,9,FALSE)="","",VLOOKUP($O2240,'APOIO-DESPESAS'!$A$3:$N$962,9,FALSE)),"")</f>
        <v/>
      </c>
      <c r="I2240" s="223" t="str">
        <f>IFERROR(IF(VLOOKUP($O2240,'APOIO-DESPESAS'!$A$3:$N$962,10,FALSE)="","",VLOOKUP($O2240,'APOIO-DESPESAS'!$A$3:$N$962,10,FALSE)),"")</f>
        <v/>
      </c>
      <c r="J2240" s="223" t="str">
        <f>IFERROR(IF(VLOOKUP($O2240,'APOIO-DESPESAS'!$A$3:$N$962,11,FALSE)="","",VLOOKUP($O2240,'APOIO-DESPESAS'!$A$3:$N$962,11,FALSE)),"")</f>
        <v/>
      </c>
      <c r="K2240" s="223" t="str">
        <f>IFERROR(IF(VLOOKUP($O2240,'APOIO-DESPESAS'!$A$3:$N$962,12,FALSE)="","",VLOOKUP($O2240,'APOIO-DESPESAS'!$A$3:$N$962,12,FALSE)),"")</f>
        <v/>
      </c>
      <c r="L2240" s="223" t="str">
        <f>IFERROR(IF(VLOOKUP($O2240,'APOIO-DESPESAS'!$A$3:$N$962,13,FALSE)="","",VLOOKUP($O2240,'APOIO-DESPESAS'!$A$3:$N$962,13,FALSE)),"")</f>
        <v/>
      </c>
      <c r="M2240" s="223" t="str">
        <f>IFERROR(IF(VLOOKUP($O2240,'APOIO-DESPESAS'!$A$3:$N$962,14,FALSE)="","",VLOOKUP($O2240,'APOIO-DESPESAS'!$A$3:$N$962,14,FALSE)),"")</f>
        <v/>
      </c>
      <c r="O2240" s="223">
        <f t="shared" si="34"/>
        <v>2238</v>
      </c>
    </row>
    <row r="2241" spans="1:15" x14ac:dyDescent="0.25">
      <c r="A2241" s="223" t="str">
        <f>IFERROR(IF(VLOOKUP($O2241,'APOIO-DESPESAS'!$A$3:$N$962,2,FALSE)="","",VLOOKUP($O2241,'APOIO-DESPESAS'!$A$3:$N$962,2,FALSE)),"")</f>
        <v/>
      </c>
      <c r="B2241" s="223" t="str">
        <f>IFERROR(IF(VLOOKUP($O2241,'APOIO-DESPESAS'!$A$3:$N$962,3,FALSE)="","",VLOOKUP($O2241,'APOIO-DESPESAS'!$A$3:$N$962,3,FALSE)),"")</f>
        <v/>
      </c>
      <c r="C2241" s="223" t="str">
        <f>IFERROR(IF(VLOOKUP($O2241,'APOIO-DESPESAS'!$A$3:$N$962,4,FALSE)="","",VLOOKUP($O2241,'APOIO-DESPESAS'!$A$3:$N$962,4,FALSE)),"")</f>
        <v/>
      </c>
      <c r="D2241" s="223" t="str">
        <f>IFERROR(IF(VLOOKUP($O2241,'APOIO-DESPESAS'!$A$3:$N$962,5,FALSE)="","",VLOOKUP($O2241,'APOIO-DESPESAS'!$A$3:$N$962,5,FALSE)),"")</f>
        <v/>
      </c>
      <c r="E2241" s="223" t="str">
        <f>IFERROR(IF(VLOOKUP($O2241,'APOIO-DESPESAS'!$A$3:$N$962,6,FALSE)="","",VLOOKUP($O2241,'APOIO-DESPESAS'!$A$3:$N$962,6,FALSE)),"")</f>
        <v/>
      </c>
      <c r="F2241" s="223" t="str">
        <f>IFERROR(IF(VLOOKUP($O2241,'APOIO-DESPESAS'!$A$3:$N$962,7,FALSE)="","",VLOOKUP($O2241,'APOIO-DESPESAS'!$A$3:$N$962,7,FALSE)),"")</f>
        <v/>
      </c>
      <c r="G2241" s="223" t="str">
        <f>IFERROR(IF(VLOOKUP($O2241,'APOIO-DESPESAS'!$A$3:$N$962,8,FALSE)="","",VLOOKUP($O2241,'APOIO-DESPESAS'!$A$3:$N$962,8,FALSE)),"")</f>
        <v/>
      </c>
      <c r="H2241" s="223" t="str">
        <f>IFERROR(IF(VLOOKUP($O2241,'APOIO-DESPESAS'!$A$3:$N$962,9,FALSE)="","",VLOOKUP($O2241,'APOIO-DESPESAS'!$A$3:$N$962,9,FALSE)),"")</f>
        <v/>
      </c>
      <c r="I2241" s="223" t="str">
        <f>IFERROR(IF(VLOOKUP($O2241,'APOIO-DESPESAS'!$A$3:$N$962,10,FALSE)="","",VLOOKUP($O2241,'APOIO-DESPESAS'!$A$3:$N$962,10,FALSE)),"")</f>
        <v/>
      </c>
      <c r="J2241" s="223" t="str">
        <f>IFERROR(IF(VLOOKUP($O2241,'APOIO-DESPESAS'!$A$3:$N$962,11,FALSE)="","",VLOOKUP($O2241,'APOIO-DESPESAS'!$A$3:$N$962,11,FALSE)),"")</f>
        <v/>
      </c>
      <c r="K2241" s="223" t="str">
        <f>IFERROR(IF(VLOOKUP($O2241,'APOIO-DESPESAS'!$A$3:$N$962,12,FALSE)="","",VLOOKUP($O2241,'APOIO-DESPESAS'!$A$3:$N$962,12,FALSE)),"")</f>
        <v/>
      </c>
      <c r="L2241" s="223" t="str">
        <f>IFERROR(IF(VLOOKUP($O2241,'APOIO-DESPESAS'!$A$3:$N$962,13,FALSE)="","",VLOOKUP($O2241,'APOIO-DESPESAS'!$A$3:$N$962,13,FALSE)),"")</f>
        <v/>
      </c>
      <c r="M2241" s="223" t="str">
        <f>IFERROR(IF(VLOOKUP($O2241,'APOIO-DESPESAS'!$A$3:$N$962,14,FALSE)="","",VLOOKUP($O2241,'APOIO-DESPESAS'!$A$3:$N$962,14,FALSE)),"")</f>
        <v/>
      </c>
      <c r="O2241" s="223">
        <f t="shared" si="34"/>
        <v>2239</v>
      </c>
    </row>
    <row r="2242" spans="1:15" x14ac:dyDescent="0.25">
      <c r="A2242" s="223" t="str">
        <f>IFERROR(IF(VLOOKUP($O2242,'APOIO-DESPESAS'!$A$3:$N$962,2,FALSE)="","",VLOOKUP($O2242,'APOIO-DESPESAS'!$A$3:$N$962,2,FALSE)),"")</f>
        <v/>
      </c>
      <c r="B2242" s="223" t="str">
        <f>IFERROR(IF(VLOOKUP($O2242,'APOIO-DESPESAS'!$A$3:$N$962,3,FALSE)="","",VLOOKUP($O2242,'APOIO-DESPESAS'!$A$3:$N$962,3,FALSE)),"")</f>
        <v/>
      </c>
      <c r="C2242" s="223" t="str">
        <f>IFERROR(IF(VLOOKUP($O2242,'APOIO-DESPESAS'!$A$3:$N$962,4,FALSE)="","",VLOOKUP($O2242,'APOIO-DESPESAS'!$A$3:$N$962,4,FALSE)),"")</f>
        <v/>
      </c>
      <c r="D2242" s="223" t="str">
        <f>IFERROR(IF(VLOOKUP($O2242,'APOIO-DESPESAS'!$A$3:$N$962,5,FALSE)="","",VLOOKUP($O2242,'APOIO-DESPESAS'!$A$3:$N$962,5,FALSE)),"")</f>
        <v/>
      </c>
      <c r="E2242" s="223" t="str">
        <f>IFERROR(IF(VLOOKUP($O2242,'APOIO-DESPESAS'!$A$3:$N$962,6,FALSE)="","",VLOOKUP($O2242,'APOIO-DESPESAS'!$A$3:$N$962,6,FALSE)),"")</f>
        <v/>
      </c>
      <c r="F2242" s="223" t="str">
        <f>IFERROR(IF(VLOOKUP($O2242,'APOIO-DESPESAS'!$A$3:$N$962,7,FALSE)="","",VLOOKUP($O2242,'APOIO-DESPESAS'!$A$3:$N$962,7,FALSE)),"")</f>
        <v/>
      </c>
      <c r="G2242" s="223" t="str">
        <f>IFERROR(IF(VLOOKUP($O2242,'APOIO-DESPESAS'!$A$3:$N$962,8,FALSE)="","",VLOOKUP($O2242,'APOIO-DESPESAS'!$A$3:$N$962,8,FALSE)),"")</f>
        <v/>
      </c>
      <c r="H2242" s="223" t="str">
        <f>IFERROR(IF(VLOOKUP($O2242,'APOIO-DESPESAS'!$A$3:$N$962,9,FALSE)="","",VLOOKUP($O2242,'APOIO-DESPESAS'!$A$3:$N$962,9,FALSE)),"")</f>
        <v/>
      </c>
      <c r="I2242" s="223" t="str">
        <f>IFERROR(IF(VLOOKUP($O2242,'APOIO-DESPESAS'!$A$3:$N$962,10,FALSE)="","",VLOOKUP($O2242,'APOIO-DESPESAS'!$A$3:$N$962,10,FALSE)),"")</f>
        <v/>
      </c>
      <c r="J2242" s="223" t="str">
        <f>IFERROR(IF(VLOOKUP($O2242,'APOIO-DESPESAS'!$A$3:$N$962,11,FALSE)="","",VLOOKUP($O2242,'APOIO-DESPESAS'!$A$3:$N$962,11,FALSE)),"")</f>
        <v/>
      </c>
      <c r="K2242" s="223" t="str">
        <f>IFERROR(IF(VLOOKUP($O2242,'APOIO-DESPESAS'!$A$3:$N$962,12,FALSE)="","",VLOOKUP($O2242,'APOIO-DESPESAS'!$A$3:$N$962,12,FALSE)),"")</f>
        <v/>
      </c>
      <c r="L2242" s="223" t="str">
        <f>IFERROR(IF(VLOOKUP($O2242,'APOIO-DESPESAS'!$A$3:$N$962,13,FALSE)="","",VLOOKUP($O2242,'APOIO-DESPESAS'!$A$3:$N$962,13,FALSE)),"")</f>
        <v/>
      </c>
      <c r="M2242" s="223" t="str">
        <f>IFERROR(IF(VLOOKUP($O2242,'APOIO-DESPESAS'!$A$3:$N$962,14,FALSE)="","",VLOOKUP($O2242,'APOIO-DESPESAS'!$A$3:$N$962,14,FALSE)),"")</f>
        <v/>
      </c>
      <c r="O2242" s="223">
        <f t="shared" si="34"/>
        <v>2240</v>
      </c>
    </row>
    <row r="2243" spans="1:15" x14ac:dyDescent="0.25">
      <c r="A2243" s="223" t="str">
        <f>IFERROR(IF(VLOOKUP($O2243,'APOIO-DESPESAS'!$A$3:$N$962,2,FALSE)="","",VLOOKUP($O2243,'APOIO-DESPESAS'!$A$3:$N$962,2,FALSE)),"")</f>
        <v/>
      </c>
      <c r="B2243" s="223" t="str">
        <f>IFERROR(IF(VLOOKUP($O2243,'APOIO-DESPESAS'!$A$3:$N$962,3,FALSE)="","",VLOOKUP($O2243,'APOIO-DESPESAS'!$A$3:$N$962,3,FALSE)),"")</f>
        <v/>
      </c>
      <c r="C2243" s="223" t="str">
        <f>IFERROR(IF(VLOOKUP($O2243,'APOIO-DESPESAS'!$A$3:$N$962,4,FALSE)="","",VLOOKUP($O2243,'APOIO-DESPESAS'!$A$3:$N$962,4,FALSE)),"")</f>
        <v/>
      </c>
      <c r="D2243" s="223" t="str">
        <f>IFERROR(IF(VLOOKUP($O2243,'APOIO-DESPESAS'!$A$3:$N$962,5,FALSE)="","",VLOOKUP($O2243,'APOIO-DESPESAS'!$A$3:$N$962,5,FALSE)),"")</f>
        <v/>
      </c>
      <c r="E2243" s="223" t="str">
        <f>IFERROR(IF(VLOOKUP($O2243,'APOIO-DESPESAS'!$A$3:$N$962,6,FALSE)="","",VLOOKUP($O2243,'APOIO-DESPESAS'!$A$3:$N$962,6,FALSE)),"")</f>
        <v/>
      </c>
      <c r="F2243" s="223" t="str">
        <f>IFERROR(IF(VLOOKUP($O2243,'APOIO-DESPESAS'!$A$3:$N$962,7,FALSE)="","",VLOOKUP($O2243,'APOIO-DESPESAS'!$A$3:$N$962,7,FALSE)),"")</f>
        <v/>
      </c>
      <c r="G2243" s="223" t="str">
        <f>IFERROR(IF(VLOOKUP($O2243,'APOIO-DESPESAS'!$A$3:$N$962,8,FALSE)="","",VLOOKUP($O2243,'APOIO-DESPESAS'!$A$3:$N$962,8,FALSE)),"")</f>
        <v/>
      </c>
      <c r="H2243" s="223" t="str">
        <f>IFERROR(IF(VLOOKUP($O2243,'APOIO-DESPESAS'!$A$3:$N$962,9,FALSE)="","",VLOOKUP($O2243,'APOIO-DESPESAS'!$A$3:$N$962,9,FALSE)),"")</f>
        <v/>
      </c>
      <c r="I2243" s="223" t="str">
        <f>IFERROR(IF(VLOOKUP($O2243,'APOIO-DESPESAS'!$A$3:$N$962,10,FALSE)="","",VLOOKUP($O2243,'APOIO-DESPESAS'!$A$3:$N$962,10,FALSE)),"")</f>
        <v/>
      </c>
      <c r="J2243" s="223" t="str">
        <f>IFERROR(IF(VLOOKUP($O2243,'APOIO-DESPESAS'!$A$3:$N$962,11,FALSE)="","",VLOOKUP($O2243,'APOIO-DESPESAS'!$A$3:$N$962,11,FALSE)),"")</f>
        <v/>
      </c>
      <c r="K2243" s="223" t="str">
        <f>IFERROR(IF(VLOOKUP($O2243,'APOIO-DESPESAS'!$A$3:$N$962,12,FALSE)="","",VLOOKUP($O2243,'APOIO-DESPESAS'!$A$3:$N$962,12,FALSE)),"")</f>
        <v/>
      </c>
      <c r="L2243" s="223" t="str">
        <f>IFERROR(IF(VLOOKUP($O2243,'APOIO-DESPESAS'!$A$3:$N$962,13,FALSE)="","",VLOOKUP($O2243,'APOIO-DESPESAS'!$A$3:$N$962,13,FALSE)),"")</f>
        <v/>
      </c>
      <c r="M2243" s="223" t="str">
        <f>IFERROR(IF(VLOOKUP($O2243,'APOIO-DESPESAS'!$A$3:$N$962,14,FALSE)="","",VLOOKUP($O2243,'APOIO-DESPESAS'!$A$3:$N$962,14,FALSE)),"")</f>
        <v/>
      </c>
      <c r="O2243" s="223">
        <f t="shared" si="34"/>
        <v>2241</v>
      </c>
    </row>
    <row r="2244" spans="1:15" x14ac:dyDescent="0.25">
      <c r="A2244" s="223" t="str">
        <f>IFERROR(IF(VLOOKUP($O2244,'APOIO-DESPESAS'!$A$3:$N$962,2,FALSE)="","",VLOOKUP($O2244,'APOIO-DESPESAS'!$A$3:$N$962,2,FALSE)),"")</f>
        <v/>
      </c>
      <c r="B2244" s="223" t="str">
        <f>IFERROR(IF(VLOOKUP($O2244,'APOIO-DESPESAS'!$A$3:$N$962,3,FALSE)="","",VLOOKUP($O2244,'APOIO-DESPESAS'!$A$3:$N$962,3,FALSE)),"")</f>
        <v/>
      </c>
      <c r="C2244" s="223" t="str">
        <f>IFERROR(IF(VLOOKUP($O2244,'APOIO-DESPESAS'!$A$3:$N$962,4,FALSE)="","",VLOOKUP($O2244,'APOIO-DESPESAS'!$A$3:$N$962,4,FALSE)),"")</f>
        <v/>
      </c>
      <c r="D2244" s="223" t="str">
        <f>IFERROR(IF(VLOOKUP($O2244,'APOIO-DESPESAS'!$A$3:$N$962,5,FALSE)="","",VLOOKUP($O2244,'APOIO-DESPESAS'!$A$3:$N$962,5,FALSE)),"")</f>
        <v/>
      </c>
      <c r="E2244" s="223" t="str">
        <f>IFERROR(IF(VLOOKUP($O2244,'APOIO-DESPESAS'!$A$3:$N$962,6,FALSE)="","",VLOOKUP($O2244,'APOIO-DESPESAS'!$A$3:$N$962,6,FALSE)),"")</f>
        <v/>
      </c>
      <c r="F2244" s="223" t="str">
        <f>IFERROR(IF(VLOOKUP($O2244,'APOIO-DESPESAS'!$A$3:$N$962,7,FALSE)="","",VLOOKUP($O2244,'APOIO-DESPESAS'!$A$3:$N$962,7,FALSE)),"")</f>
        <v/>
      </c>
      <c r="G2244" s="223" t="str">
        <f>IFERROR(IF(VLOOKUP($O2244,'APOIO-DESPESAS'!$A$3:$N$962,8,FALSE)="","",VLOOKUP($O2244,'APOIO-DESPESAS'!$A$3:$N$962,8,FALSE)),"")</f>
        <v/>
      </c>
      <c r="H2244" s="223" t="str">
        <f>IFERROR(IF(VLOOKUP($O2244,'APOIO-DESPESAS'!$A$3:$N$962,9,FALSE)="","",VLOOKUP($O2244,'APOIO-DESPESAS'!$A$3:$N$962,9,FALSE)),"")</f>
        <v/>
      </c>
      <c r="I2244" s="223" t="str">
        <f>IFERROR(IF(VLOOKUP($O2244,'APOIO-DESPESAS'!$A$3:$N$962,10,FALSE)="","",VLOOKUP($O2244,'APOIO-DESPESAS'!$A$3:$N$962,10,FALSE)),"")</f>
        <v/>
      </c>
      <c r="J2244" s="223" t="str">
        <f>IFERROR(IF(VLOOKUP($O2244,'APOIO-DESPESAS'!$A$3:$N$962,11,FALSE)="","",VLOOKUP($O2244,'APOIO-DESPESAS'!$A$3:$N$962,11,FALSE)),"")</f>
        <v/>
      </c>
      <c r="K2244" s="223" t="str">
        <f>IFERROR(IF(VLOOKUP($O2244,'APOIO-DESPESAS'!$A$3:$N$962,12,FALSE)="","",VLOOKUP($O2244,'APOIO-DESPESAS'!$A$3:$N$962,12,FALSE)),"")</f>
        <v/>
      </c>
      <c r="L2244" s="223" t="str">
        <f>IFERROR(IF(VLOOKUP($O2244,'APOIO-DESPESAS'!$A$3:$N$962,13,FALSE)="","",VLOOKUP($O2244,'APOIO-DESPESAS'!$A$3:$N$962,13,FALSE)),"")</f>
        <v/>
      </c>
      <c r="M2244" s="223" t="str">
        <f>IFERROR(IF(VLOOKUP($O2244,'APOIO-DESPESAS'!$A$3:$N$962,14,FALSE)="","",VLOOKUP($O2244,'APOIO-DESPESAS'!$A$3:$N$962,14,FALSE)),"")</f>
        <v/>
      </c>
      <c r="O2244" s="223">
        <f t="shared" si="34"/>
        <v>2242</v>
      </c>
    </row>
    <row r="2245" spans="1:15" x14ac:dyDescent="0.25">
      <c r="A2245" s="223" t="str">
        <f>IFERROR(IF(VLOOKUP($O2245,'APOIO-DESPESAS'!$A$3:$N$962,2,FALSE)="","",VLOOKUP($O2245,'APOIO-DESPESAS'!$A$3:$N$962,2,FALSE)),"")</f>
        <v/>
      </c>
      <c r="B2245" s="223" t="str">
        <f>IFERROR(IF(VLOOKUP($O2245,'APOIO-DESPESAS'!$A$3:$N$962,3,FALSE)="","",VLOOKUP($O2245,'APOIO-DESPESAS'!$A$3:$N$962,3,FALSE)),"")</f>
        <v/>
      </c>
      <c r="C2245" s="223" t="str">
        <f>IFERROR(IF(VLOOKUP($O2245,'APOIO-DESPESAS'!$A$3:$N$962,4,FALSE)="","",VLOOKUP($O2245,'APOIO-DESPESAS'!$A$3:$N$962,4,FALSE)),"")</f>
        <v/>
      </c>
      <c r="D2245" s="223" t="str">
        <f>IFERROR(IF(VLOOKUP($O2245,'APOIO-DESPESAS'!$A$3:$N$962,5,FALSE)="","",VLOOKUP($O2245,'APOIO-DESPESAS'!$A$3:$N$962,5,FALSE)),"")</f>
        <v/>
      </c>
      <c r="E2245" s="223" t="str">
        <f>IFERROR(IF(VLOOKUP($O2245,'APOIO-DESPESAS'!$A$3:$N$962,6,FALSE)="","",VLOOKUP($O2245,'APOIO-DESPESAS'!$A$3:$N$962,6,FALSE)),"")</f>
        <v/>
      </c>
      <c r="F2245" s="223" t="str">
        <f>IFERROR(IF(VLOOKUP($O2245,'APOIO-DESPESAS'!$A$3:$N$962,7,FALSE)="","",VLOOKUP($O2245,'APOIO-DESPESAS'!$A$3:$N$962,7,FALSE)),"")</f>
        <v/>
      </c>
      <c r="G2245" s="223" t="str">
        <f>IFERROR(IF(VLOOKUP($O2245,'APOIO-DESPESAS'!$A$3:$N$962,8,FALSE)="","",VLOOKUP($O2245,'APOIO-DESPESAS'!$A$3:$N$962,8,FALSE)),"")</f>
        <v/>
      </c>
      <c r="H2245" s="223" t="str">
        <f>IFERROR(IF(VLOOKUP($O2245,'APOIO-DESPESAS'!$A$3:$N$962,9,FALSE)="","",VLOOKUP($O2245,'APOIO-DESPESAS'!$A$3:$N$962,9,FALSE)),"")</f>
        <v/>
      </c>
      <c r="I2245" s="223" t="str">
        <f>IFERROR(IF(VLOOKUP($O2245,'APOIO-DESPESAS'!$A$3:$N$962,10,FALSE)="","",VLOOKUP($O2245,'APOIO-DESPESAS'!$A$3:$N$962,10,FALSE)),"")</f>
        <v/>
      </c>
      <c r="J2245" s="223" t="str">
        <f>IFERROR(IF(VLOOKUP($O2245,'APOIO-DESPESAS'!$A$3:$N$962,11,FALSE)="","",VLOOKUP($O2245,'APOIO-DESPESAS'!$A$3:$N$962,11,FALSE)),"")</f>
        <v/>
      </c>
      <c r="K2245" s="223" t="str">
        <f>IFERROR(IF(VLOOKUP($O2245,'APOIO-DESPESAS'!$A$3:$N$962,12,FALSE)="","",VLOOKUP($O2245,'APOIO-DESPESAS'!$A$3:$N$962,12,FALSE)),"")</f>
        <v/>
      </c>
      <c r="L2245" s="223" t="str">
        <f>IFERROR(IF(VLOOKUP($O2245,'APOIO-DESPESAS'!$A$3:$N$962,13,FALSE)="","",VLOOKUP($O2245,'APOIO-DESPESAS'!$A$3:$N$962,13,FALSE)),"")</f>
        <v/>
      </c>
      <c r="M2245" s="223" t="str">
        <f>IFERROR(IF(VLOOKUP($O2245,'APOIO-DESPESAS'!$A$3:$N$962,14,FALSE)="","",VLOOKUP($O2245,'APOIO-DESPESAS'!$A$3:$N$962,14,FALSE)),"")</f>
        <v/>
      </c>
      <c r="O2245" s="223">
        <f t="shared" ref="O2245:O2308" si="35">O2244+1</f>
        <v>2243</v>
      </c>
    </row>
    <row r="2246" spans="1:15" x14ac:dyDescent="0.25">
      <c r="A2246" s="223" t="str">
        <f>IFERROR(IF(VLOOKUP($O2246,'APOIO-DESPESAS'!$A$3:$N$962,2,FALSE)="","",VLOOKUP($O2246,'APOIO-DESPESAS'!$A$3:$N$962,2,FALSE)),"")</f>
        <v/>
      </c>
      <c r="B2246" s="223" t="str">
        <f>IFERROR(IF(VLOOKUP($O2246,'APOIO-DESPESAS'!$A$3:$N$962,3,FALSE)="","",VLOOKUP($O2246,'APOIO-DESPESAS'!$A$3:$N$962,3,FALSE)),"")</f>
        <v/>
      </c>
      <c r="C2246" s="223" t="str">
        <f>IFERROR(IF(VLOOKUP($O2246,'APOIO-DESPESAS'!$A$3:$N$962,4,FALSE)="","",VLOOKUP($O2246,'APOIO-DESPESAS'!$A$3:$N$962,4,FALSE)),"")</f>
        <v/>
      </c>
      <c r="D2246" s="223" t="str">
        <f>IFERROR(IF(VLOOKUP($O2246,'APOIO-DESPESAS'!$A$3:$N$962,5,FALSE)="","",VLOOKUP($O2246,'APOIO-DESPESAS'!$A$3:$N$962,5,FALSE)),"")</f>
        <v/>
      </c>
      <c r="E2246" s="223" t="str">
        <f>IFERROR(IF(VLOOKUP($O2246,'APOIO-DESPESAS'!$A$3:$N$962,6,FALSE)="","",VLOOKUP($O2246,'APOIO-DESPESAS'!$A$3:$N$962,6,FALSE)),"")</f>
        <v/>
      </c>
      <c r="F2246" s="223" t="str">
        <f>IFERROR(IF(VLOOKUP($O2246,'APOIO-DESPESAS'!$A$3:$N$962,7,FALSE)="","",VLOOKUP($O2246,'APOIO-DESPESAS'!$A$3:$N$962,7,FALSE)),"")</f>
        <v/>
      </c>
      <c r="G2246" s="223" t="str">
        <f>IFERROR(IF(VLOOKUP($O2246,'APOIO-DESPESAS'!$A$3:$N$962,8,FALSE)="","",VLOOKUP($O2246,'APOIO-DESPESAS'!$A$3:$N$962,8,FALSE)),"")</f>
        <v/>
      </c>
      <c r="H2246" s="223" t="str">
        <f>IFERROR(IF(VLOOKUP($O2246,'APOIO-DESPESAS'!$A$3:$N$962,9,FALSE)="","",VLOOKUP($O2246,'APOIO-DESPESAS'!$A$3:$N$962,9,FALSE)),"")</f>
        <v/>
      </c>
      <c r="I2246" s="223" t="str">
        <f>IFERROR(IF(VLOOKUP($O2246,'APOIO-DESPESAS'!$A$3:$N$962,10,FALSE)="","",VLOOKUP($O2246,'APOIO-DESPESAS'!$A$3:$N$962,10,FALSE)),"")</f>
        <v/>
      </c>
      <c r="J2246" s="223" t="str">
        <f>IFERROR(IF(VLOOKUP($O2246,'APOIO-DESPESAS'!$A$3:$N$962,11,FALSE)="","",VLOOKUP($O2246,'APOIO-DESPESAS'!$A$3:$N$962,11,FALSE)),"")</f>
        <v/>
      </c>
      <c r="K2246" s="223" t="str">
        <f>IFERROR(IF(VLOOKUP($O2246,'APOIO-DESPESAS'!$A$3:$N$962,12,FALSE)="","",VLOOKUP($O2246,'APOIO-DESPESAS'!$A$3:$N$962,12,FALSE)),"")</f>
        <v/>
      </c>
      <c r="L2246" s="223" t="str">
        <f>IFERROR(IF(VLOOKUP($O2246,'APOIO-DESPESAS'!$A$3:$N$962,13,FALSE)="","",VLOOKUP($O2246,'APOIO-DESPESAS'!$A$3:$N$962,13,FALSE)),"")</f>
        <v/>
      </c>
      <c r="M2246" s="223" t="str">
        <f>IFERROR(IF(VLOOKUP($O2246,'APOIO-DESPESAS'!$A$3:$N$962,14,FALSE)="","",VLOOKUP($O2246,'APOIO-DESPESAS'!$A$3:$N$962,14,FALSE)),"")</f>
        <v/>
      </c>
      <c r="O2246" s="223">
        <f t="shared" si="35"/>
        <v>2244</v>
      </c>
    </row>
    <row r="2247" spans="1:15" x14ac:dyDescent="0.25">
      <c r="A2247" s="223" t="str">
        <f>IFERROR(IF(VLOOKUP($O2247,'APOIO-DESPESAS'!$A$3:$N$962,2,FALSE)="","",VLOOKUP($O2247,'APOIO-DESPESAS'!$A$3:$N$962,2,FALSE)),"")</f>
        <v/>
      </c>
      <c r="B2247" s="223" t="str">
        <f>IFERROR(IF(VLOOKUP($O2247,'APOIO-DESPESAS'!$A$3:$N$962,3,FALSE)="","",VLOOKUP($O2247,'APOIO-DESPESAS'!$A$3:$N$962,3,FALSE)),"")</f>
        <v/>
      </c>
      <c r="C2247" s="223" t="str">
        <f>IFERROR(IF(VLOOKUP($O2247,'APOIO-DESPESAS'!$A$3:$N$962,4,FALSE)="","",VLOOKUP($O2247,'APOIO-DESPESAS'!$A$3:$N$962,4,FALSE)),"")</f>
        <v/>
      </c>
      <c r="D2247" s="223" t="str">
        <f>IFERROR(IF(VLOOKUP($O2247,'APOIO-DESPESAS'!$A$3:$N$962,5,FALSE)="","",VLOOKUP($O2247,'APOIO-DESPESAS'!$A$3:$N$962,5,FALSE)),"")</f>
        <v/>
      </c>
      <c r="E2247" s="223" t="str">
        <f>IFERROR(IF(VLOOKUP($O2247,'APOIO-DESPESAS'!$A$3:$N$962,6,FALSE)="","",VLOOKUP($O2247,'APOIO-DESPESAS'!$A$3:$N$962,6,FALSE)),"")</f>
        <v/>
      </c>
      <c r="F2247" s="223" t="str">
        <f>IFERROR(IF(VLOOKUP($O2247,'APOIO-DESPESAS'!$A$3:$N$962,7,FALSE)="","",VLOOKUP($O2247,'APOIO-DESPESAS'!$A$3:$N$962,7,FALSE)),"")</f>
        <v/>
      </c>
      <c r="G2247" s="223" t="str">
        <f>IFERROR(IF(VLOOKUP($O2247,'APOIO-DESPESAS'!$A$3:$N$962,8,FALSE)="","",VLOOKUP($O2247,'APOIO-DESPESAS'!$A$3:$N$962,8,FALSE)),"")</f>
        <v/>
      </c>
      <c r="H2247" s="223" t="str">
        <f>IFERROR(IF(VLOOKUP($O2247,'APOIO-DESPESAS'!$A$3:$N$962,9,FALSE)="","",VLOOKUP($O2247,'APOIO-DESPESAS'!$A$3:$N$962,9,FALSE)),"")</f>
        <v/>
      </c>
      <c r="I2247" s="223" t="str">
        <f>IFERROR(IF(VLOOKUP($O2247,'APOIO-DESPESAS'!$A$3:$N$962,10,FALSE)="","",VLOOKUP($O2247,'APOIO-DESPESAS'!$A$3:$N$962,10,FALSE)),"")</f>
        <v/>
      </c>
      <c r="J2247" s="223" t="str">
        <f>IFERROR(IF(VLOOKUP($O2247,'APOIO-DESPESAS'!$A$3:$N$962,11,FALSE)="","",VLOOKUP($O2247,'APOIO-DESPESAS'!$A$3:$N$962,11,FALSE)),"")</f>
        <v/>
      </c>
      <c r="K2247" s="223" t="str">
        <f>IFERROR(IF(VLOOKUP($O2247,'APOIO-DESPESAS'!$A$3:$N$962,12,FALSE)="","",VLOOKUP($O2247,'APOIO-DESPESAS'!$A$3:$N$962,12,FALSE)),"")</f>
        <v/>
      </c>
      <c r="L2247" s="223" t="str">
        <f>IFERROR(IF(VLOOKUP($O2247,'APOIO-DESPESAS'!$A$3:$N$962,13,FALSE)="","",VLOOKUP($O2247,'APOIO-DESPESAS'!$A$3:$N$962,13,FALSE)),"")</f>
        <v/>
      </c>
      <c r="M2247" s="223" t="str">
        <f>IFERROR(IF(VLOOKUP($O2247,'APOIO-DESPESAS'!$A$3:$N$962,14,FALSE)="","",VLOOKUP($O2247,'APOIO-DESPESAS'!$A$3:$N$962,14,FALSE)),"")</f>
        <v/>
      </c>
      <c r="O2247" s="223">
        <f t="shared" si="35"/>
        <v>2245</v>
      </c>
    </row>
    <row r="2248" spans="1:15" x14ac:dyDescent="0.25">
      <c r="A2248" s="223" t="str">
        <f>IFERROR(IF(VLOOKUP($O2248,'APOIO-DESPESAS'!$A$3:$N$962,2,FALSE)="","",VLOOKUP($O2248,'APOIO-DESPESAS'!$A$3:$N$962,2,FALSE)),"")</f>
        <v/>
      </c>
      <c r="B2248" s="223" t="str">
        <f>IFERROR(IF(VLOOKUP($O2248,'APOIO-DESPESAS'!$A$3:$N$962,3,FALSE)="","",VLOOKUP($O2248,'APOIO-DESPESAS'!$A$3:$N$962,3,FALSE)),"")</f>
        <v/>
      </c>
      <c r="C2248" s="223" t="str">
        <f>IFERROR(IF(VLOOKUP($O2248,'APOIO-DESPESAS'!$A$3:$N$962,4,FALSE)="","",VLOOKUP($O2248,'APOIO-DESPESAS'!$A$3:$N$962,4,FALSE)),"")</f>
        <v/>
      </c>
      <c r="D2248" s="223" t="str">
        <f>IFERROR(IF(VLOOKUP($O2248,'APOIO-DESPESAS'!$A$3:$N$962,5,FALSE)="","",VLOOKUP($O2248,'APOIO-DESPESAS'!$A$3:$N$962,5,FALSE)),"")</f>
        <v/>
      </c>
      <c r="E2248" s="223" t="str">
        <f>IFERROR(IF(VLOOKUP($O2248,'APOIO-DESPESAS'!$A$3:$N$962,6,FALSE)="","",VLOOKUP($O2248,'APOIO-DESPESAS'!$A$3:$N$962,6,FALSE)),"")</f>
        <v/>
      </c>
      <c r="F2248" s="223" t="str">
        <f>IFERROR(IF(VLOOKUP($O2248,'APOIO-DESPESAS'!$A$3:$N$962,7,FALSE)="","",VLOOKUP($O2248,'APOIO-DESPESAS'!$A$3:$N$962,7,FALSE)),"")</f>
        <v/>
      </c>
      <c r="G2248" s="223" t="str">
        <f>IFERROR(IF(VLOOKUP($O2248,'APOIO-DESPESAS'!$A$3:$N$962,8,FALSE)="","",VLOOKUP($O2248,'APOIO-DESPESAS'!$A$3:$N$962,8,FALSE)),"")</f>
        <v/>
      </c>
      <c r="H2248" s="223" t="str">
        <f>IFERROR(IF(VLOOKUP($O2248,'APOIO-DESPESAS'!$A$3:$N$962,9,FALSE)="","",VLOOKUP($O2248,'APOIO-DESPESAS'!$A$3:$N$962,9,FALSE)),"")</f>
        <v/>
      </c>
      <c r="I2248" s="223" t="str">
        <f>IFERROR(IF(VLOOKUP($O2248,'APOIO-DESPESAS'!$A$3:$N$962,10,FALSE)="","",VLOOKUP($O2248,'APOIO-DESPESAS'!$A$3:$N$962,10,FALSE)),"")</f>
        <v/>
      </c>
      <c r="J2248" s="223" t="str">
        <f>IFERROR(IF(VLOOKUP($O2248,'APOIO-DESPESAS'!$A$3:$N$962,11,FALSE)="","",VLOOKUP($O2248,'APOIO-DESPESAS'!$A$3:$N$962,11,FALSE)),"")</f>
        <v/>
      </c>
      <c r="K2248" s="223" t="str">
        <f>IFERROR(IF(VLOOKUP($O2248,'APOIO-DESPESAS'!$A$3:$N$962,12,FALSE)="","",VLOOKUP($O2248,'APOIO-DESPESAS'!$A$3:$N$962,12,FALSE)),"")</f>
        <v/>
      </c>
      <c r="L2248" s="223" t="str">
        <f>IFERROR(IF(VLOOKUP($O2248,'APOIO-DESPESAS'!$A$3:$N$962,13,FALSE)="","",VLOOKUP($O2248,'APOIO-DESPESAS'!$A$3:$N$962,13,FALSE)),"")</f>
        <v/>
      </c>
      <c r="M2248" s="223" t="str">
        <f>IFERROR(IF(VLOOKUP($O2248,'APOIO-DESPESAS'!$A$3:$N$962,14,FALSE)="","",VLOOKUP($O2248,'APOIO-DESPESAS'!$A$3:$N$962,14,FALSE)),"")</f>
        <v/>
      </c>
      <c r="O2248" s="223">
        <f t="shared" si="35"/>
        <v>2246</v>
      </c>
    </row>
    <row r="2249" spans="1:15" x14ac:dyDescent="0.25">
      <c r="A2249" s="223" t="str">
        <f>IFERROR(IF(VLOOKUP($O2249,'APOIO-DESPESAS'!$A$3:$N$962,2,FALSE)="","",VLOOKUP($O2249,'APOIO-DESPESAS'!$A$3:$N$962,2,FALSE)),"")</f>
        <v/>
      </c>
      <c r="B2249" s="223" t="str">
        <f>IFERROR(IF(VLOOKUP($O2249,'APOIO-DESPESAS'!$A$3:$N$962,3,FALSE)="","",VLOOKUP($O2249,'APOIO-DESPESAS'!$A$3:$N$962,3,FALSE)),"")</f>
        <v/>
      </c>
      <c r="C2249" s="223" t="str">
        <f>IFERROR(IF(VLOOKUP($O2249,'APOIO-DESPESAS'!$A$3:$N$962,4,FALSE)="","",VLOOKUP($O2249,'APOIO-DESPESAS'!$A$3:$N$962,4,FALSE)),"")</f>
        <v/>
      </c>
      <c r="D2249" s="223" t="str">
        <f>IFERROR(IF(VLOOKUP($O2249,'APOIO-DESPESAS'!$A$3:$N$962,5,FALSE)="","",VLOOKUP($O2249,'APOIO-DESPESAS'!$A$3:$N$962,5,FALSE)),"")</f>
        <v/>
      </c>
      <c r="E2249" s="223" t="str">
        <f>IFERROR(IF(VLOOKUP($O2249,'APOIO-DESPESAS'!$A$3:$N$962,6,FALSE)="","",VLOOKUP($O2249,'APOIO-DESPESAS'!$A$3:$N$962,6,FALSE)),"")</f>
        <v/>
      </c>
      <c r="F2249" s="223" t="str">
        <f>IFERROR(IF(VLOOKUP($O2249,'APOIO-DESPESAS'!$A$3:$N$962,7,FALSE)="","",VLOOKUP($O2249,'APOIO-DESPESAS'!$A$3:$N$962,7,FALSE)),"")</f>
        <v/>
      </c>
      <c r="G2249" s="223" t="str">
        <f>IFERROR(IF(VLOOKUP($O2249,'APOIO-DESPESAS'!$A$3:$N$962,8,FALSE)="","",VLOOKUP($O2249,'APOIO-DESPESAS'!$A$3:$N$962,8,FALSE)),"")</f>
        <v/>
      </c>
      <c r="H2249" s="223" t="str">
        <f>IFERROR(IF(VLOOKUP($O2249,'APOIO-DESPESAS'!$A$3:$N$962,9,FALSE)="","",VLOOKUP($O2249,'APOIO-DESPESAS'!$A$3:$N$962,9,FALSE)),"")</f>
        <v/>
      </c>
      <c r="I2249" s="223" t="str">
        <f>IFERROR(IF(VLOOKUP($O2249,'APOIO-DESPESAS'!$A$3:$N$962,10,FALSE)="","",VLOOKUP($O2249,'APOIO-DESPESAS'!$A$3:$N$962,10,FALSE)),"")</f>
        <v/>
      </c>
      <c r="J2249" s="223" t="str">
        <f>IFERROR(IF(VLOOKUP($O2249,'APOIO-DESPESAS'!$A$3:$N$962,11,FALSE)="","",VLOOKUP($O2249,'APOIO-DESPESAS'!$A$3:$N$962,11,FALSE)),"")</f>
        <v/>
      </c>
      <c r="K2249" s="223" t="str">
        <f>IFERROR(IF(VLOOKUP($O2249,'APOIO-DESPESAS'!$A$3:$N$962,12,FALSE)="","",VLOOKUP($O2249,'APOIO-DESPESAS'!$A$3:$N$962,12,FALSE)),"")</f>
        <v/>
      </c>
      <c r="L2249" s="223" t="str">
        <f>IFERROR(IF(VLOOKUP($O2249,'APOIO-DESPESAS'!$A$3:$N$962,13,FALSE)="","",VLOOKUP($O2249,'APOIO-DESPESAS'!$A$3:$N$962,13,FALSE)),"")</f>
        <v/>
      </c>
      <c r="M2249" s="223" t="str">
        <f>IFERROR(IF(VLOOKUP($O2249,'APOIO-DESPESAS'!$A$3:$N$962,14,FALSE)="","",VLOOKUP($O2249,'APOIO-DESPESAS'!$A$3:$N$962,14,FALSE)),"")</f>
        <v/>
      </c>
      <c r="O2249" s="223">
        <f t="shared" si="35"/>
        <v>2247</v>
      </c>
    </row>
    <row r="2250" spans="1:15" x14ac:dyDescent="0.25">
      <c r="A2250" s="223" t="str">
        <f>IFERROR(IF(VLOOKUP($O2250,'APOIO-DESPESAS'!$A$3:$N$962,2,FALSE)="","",VLOOKUP($O2250,'APOIO-DESPESAS'!$A$3:$N$962,2,FALSE)),"")</f>
        <v/>
      </c>
      <c r="B2250" s="223" t="str">
        <f>IFERROR(IF(VLOOKUP($O2250,'APOIO-DESPESAS'!$A$3:$N$962,3,FALSE)="","",VLOOKUP($O2250,'APOIO-DESPESAS'!$A$3:$N$962,3,FALSE)),"")</f>
        <v/>
      </c>
      <c r="C2250" s="223" t="str">
        <f>IFERROR(IF(VLOOKUP($O2250,'APOIO-DESPESAS'!$A$3:$N$962,4,FALSE)="","",VLOOKUP($O2250,'APOIO-DESPESAS'!$A$3:$N$962,4,FALSE)),"")</f>
        <v/>
      </c>
      <c r="D2250" s="223" t="str">
        <f>IFERROR(IF(VLOOKUP($O2250,'APOIO-DESPESAS'!$A$3:$N$962,5,FALSE)="","",VLOOKUP($O2250,'APOIO-DESPESAS'!$A$3:$N$962,5,FALSE)),"")</f>
        <v/>
      </c>
      <c r="E2250" s="223" t="str">
        <f>IFERROR(IF(VLOOKUP($O2250,'APOIO-DESPESAS'!$A$3:$N$962,6,FALSE)="","",VLOOKUP($O2250,'APOIO-DESPESAS'!$A$3:$N$962,6,FALSE)),"")</f>
        <v/>
      </c>
      <c r="F2250" s="223" t="str">
        <f>IFERROR(IF(VLOOKUP($O2250,'APOIO-DESPESAS'!$A$3:$N$962,7,FALSE)="","",VLOOKUP($O2250,'APOIO-DESPESAS'!$A$3:$N$962,7,FALSE)),"")</f>
        <v/>
      </c>
      <c r="G2250" s="223" t="str">
        <f>IFERROR(IF(VLOOKUP($O2250,'APOIO-DESPESAS'!$A$3:$N$962,8,FALSE)="","",VLOOKUP($O2250,'APOIO-DESPESAS'!$A$3:$N$962,8,FALSE)),"")</f>
        <v/>
      </c>
      <c r="H2250" s="223" t="str">
        <f>IFERROR(IF(VLOOKUP($O2250,'APOIO-DESPESAS'!$A$3:$N$962,9,FALSE)="","",VLOOKUP($O2250,'APOIO-DESPESAS'!$A$3:$N$962,9,FALSE)),"")</f>
        <v/>
      </c>
      <c r="I2250" s="223" t="str">
        <f>IFERROR(IF(VLOOKUP($O2250,'APOIO-DESPESAS'!$A$3:$N$962,10,FALSE)="","",VLOOKUP($O2250,'APOIO-DESPESAS'!$A$3:$N$962,10,FALSE)),"")</f>
        <v/>
      </c>
      <c r="J2250" s="223" t="str">
        <f>IFERROR(IF(VLOOKUP($O2250,'APOIO-DESPESAS'!$A$3:$N$962,11,FALSE)="","",VLOOKUP($O2250,'APOIO-DESPESAS'!$A$3:$N$962,11,FALSE)),"")</f>
        <v/>
      </c>
      <c r="K2250" s="223" t="str">
        <f>IFERROR(IF(VLOOKUP($O2250,'APOIO-DESPESAS'!$A$3:$N$962,12,FALSE)="","",VLOOKUP($O2250,'APOIO-DESPESAS'!$A$3:$N$962,12,FALSE)),"")</f>
        <v/>
      </c>
      <c r="L2250" s="223" t="str">
        <f>IFERROR(IF(VLOOKUP($O2250,'APOIO-DESPESAS'!$A$3:$N$962,13,FALSE)="","",VLOOKUP($O2250,'APOIO-DESPESAS'!$A$3:$N$962,13,FALSE)),"")</f>
        <v/>
      </c>
      <c r="M2250" s="223" t="str">
        <f>IFERROR(IF(VLOOKUP($O2250,'APOIO-DESPESAS'!$A$3:$N$962,14,FALSE)="","",VLOOKUP($O2250,'APOIO-DESPESAS'!$A$3:$N$962,14,FALSE)),"")</f>
        <v/>
      </c>
      <c r="O2250" s="223">
        <f t="shared" si="35"/>
        <v>2248</v>
      </c>
    </row>
    <row r="2251" spans="1:15" x14ac:dyDescent="0.25">
      <c r="A2251" s="223" t="str">
        <f>IFERROR(IF(VLOOKUP($O2251,'APOIO-DESPESAS'!$A$3:$N$962,2,FALSE)="","",VLOOKUP($O2251,'APOIO-DESPESAS'!$A$3:$N$962,2,FALSE)),"")</f>
        <v/>
      </c>
      <c r="B2251" s="223" t="str">
        <f>IFERROR(IF(VLOOKUP($O2251,'APOIO-DESPESAS'!$A$3:$N$962,3,FALSE)="","",VLOOKUP($O2251,'APOIO-DESPESAS'!$A$3:$N$962,3,FALSE)),"")</f>
        <v/>
      </c>
      <c r="C2251" s="223" t="str">
        <f>IFERROR(IF(VLOOKUP($O2251,'APOIO-DESPESAS'!$A$3:$N$962,4,FALSE)="","",VLOOKUP($O2251,'APOIO-DESPESAS'!$A$3:$N$962,4,FALSE)),"")</f>
        <v/>
      </c>
      <c r="D2251" s="223" t="str">
        <f>IFERROR(IF(VLOOKUP($O2251,'APOIO-DESPESAS'!$A$3:$N$962,5,FALSE)="","",VLOOKUP($O2251,'APOIO-DESPESAS'!$A$3:$N$962,5,FALSE)),"")</f>
        <v/>
      </c>
      <c r="E2251" s="223" t="str">
        <f>IFERROR(IF(VLOOKUP($O2251,'APOIO-DESPESAS'!$A$3:$N$962,6,FALSE)="","",VLOOKUP($O2251,'APOIO-DESPESAS'!$A$3:$N$962,6,FALSE)),"")</f>
        <v/>
      </c>
      <c r="F2251" s="223" t="str">
        <f>IFERROR(IF(VLOOKUP($O2251,'APOIO-DESPESAS'!$A$3:$N$962,7,FALSE)="","",VLOOKUP($O2251,'APOIO-DESPESAS'!$A$3:$N$962,7,FALSE)),"")</f>
        <v/>
      </c>
      <c r="G2251" s="223" t="str">
        <f>IFERROR(IF(VLOOKUP($O2251,'APOIO-DESPESAS'!$A$3:$N$962,8,FALSE)="","",VLOOKUP($O2251,'APOIO-DESPESAS'!$A$3:$N$962,8,FALSE)),"")</f>
        <v/>
      </c>
      <c r="H2251" s="223" t="str">
        <f>IFERROR(IF(VLOOKUP($O2251,'APOIO-DESPESAS'!$A$3:$N$962,9,FALSE)="","",VLOOKUP($O2251,'APOIO-DESPESAS'!$A$3:$N$962,9,FALSE)),"")</f>
        <v/>
      </c>
      <c r="I2251" s="223" t="str">
        <f>IFERROR(IF(VLOOKUP($O2251,'APOIO-DESPESAS'!$A$3:$N$962,10,FALSE)="","",VLOOKUP($O2251,'APOIO-DESPESAS'!$A$3:$N$962,10,FALSE)),"")</f>
        <v/>
      </c>
      <c r="J2251" s="223" t="str">
        <f>IFERROR(IF(VLOOKUP($O2251,'APOIO-DESPESAS'!$A$3:$N$962,11,FALSE)="","",VLOOKUP($O2251,'APOIO-DESPESAS'!$A$3:$N$962,11,FALSE)),"")</f>
        <v/>
      </c>
      <c r="K2251" s="223" t="str">
        <f>IFERROR(IF(VLOOKUP($O2251,'APOIO-DESPESAS'!$A$3:$N$962,12,FALSE)="","",VLOOKUP($O2251,'APOIO-DESPESAS'!$A$3:$N$962,12,FALSE)),"")</f>
        <v/>
      </c>
      <c r="L2251" s="223" t="str">
        <f>IFERROR(IF(VLOOKUP($O2251,'APOIO-DESPESAS'!$A$3:$N$962,13,FALSE)="","",VLOOKUP($O2251,'APOIO-DESPESAS'!$A$3:$N$962,13,FALSE)),"")</f>
        <v/>
      </c>
      <c r="M2251" s="223" t="str">
        <f>IFERROR(IF(VLOOKUP($O2251,'APOIO-DESPESAS'!$A$3:$N$962,14,FALSE)="","",VLOOKUP($O2251,'APOIO-DESPESAS'!$A$3:$N$962,14,FALSE)),"")</f>
        <v/>
      </c>
      <c r="O2251" s="223">
        <f t="shared" si="35"/>
        <v>2249</v>
      </c>
    </row>
    <row r="2252" spans="1:15" x14ac:dyDescent="0.25">
      <c r="A2252" s="223" t="str">
        <f>IFERROR(IF(VLOOKUP($O2252,'APOIO-DESPESAS'!$A$3:$N$962,2,FALSE)="","",VLOOKUP($O2252,'APOIO-DESPESAS'!$A$3:$N$962,2,FALSE)),"")</f>
        <v/>
      </c>
      <c r="B2252" s="223" t="str">
        <f>IFERROR(IF(VLOOKUP($O2252,'APOIO-DESPESAS'!$A$3:$N$962,3,FALSE)="","",VLOOKUP($O2252,'APOIO-DESPESAS'!$A$3:$N$962,3,FALSE)),"")</f>
        <v/>
      </c>
      <c r="C2252" s="223" t="str">
        <f>IFERROR(IF(VLOOKUP($O2252,'APOIO-DESPESAS'!$A$3:$N$962,4,FALSE)="","",VLOOKUP($O2252,'APOIO-DESPESAS'!$A$3:$N$962,4,FALSE)),"")</f>
        <v/>
      </c>
      <c r="D2252" s="223" t="str">
        <f>IFERROR(IF(VLOOKUP($O2252,'APOIO-DESPESAS'!$A$3:$N$962,5,FALSE)="","",VLOOKUP($O2252,'APOIO-DESPESAS'!$A$3:$N$962,5,FALSE)),"")</f>
        <v/>
      </c>
      <c r="E2252" s="223" t="str">
        <f>IFERROR(IF(VLOOKUP($O2252,'APOIO-DESPESAS'!$A$3:$N$962,6,FALSE)="","",VLOOKUP($O2252,'APOIO-DESPESAS'!$A$3:$N$962,6,FALSE)),"")</f>
        <v/>
      </c>
      <c r="F2252" s="223" t="str">
        <f>IFERROR(IF(VLOOKUP($O2252,'APOIO-DESPESAS'!$A$3:$N$962,7,FALSE)="","",VLOOKUP($O2252,'APOIO-DESPESAS'!$A$3:$N$962,7,FALSE)),"")</f>
        <v/>
      </c>
      <c r="G2252" s="223" t="str">
        <f>IFERROR(IF(VLOOKUP($O2252,'APOIO-DESPESAS'!$A$3:$N$962,8,FALSE)="","",VLOOKUP($O2252,'APOIO-DESPESAS'!$A$3:$N$962,8,FALSE)),"")</f>
        <v/>
      </c>
      <c r="H2252" s="223" t="str">
        <f>IFERROR(IF(VLOOKUP($O2252,'APOIO-DESPESAS'!$A$3:$N$962,9,FALSE)="","",VLOOKUP($O2252,'APOIO-DESPESAS'!$A$3:$N$962,9,FALSE)),"")</f>
        <v/>
      </c>
      <c r="I2252" s="223" t="str">
        <f>IFERROR(IF(VLOOKUP($O2252,'APOIO-DESPESAS'!$A$3:$N$962,10,FALSE)="","",VLOOKUP($O2252,'APOIO-DESPESAS'!$A$3:$N$962,10,FALSE)),"")</f>
        <v/>
      </c>
      <c r="J2252" s="223" t="str">
        <f>IFERROR(IF(VLOOKUP($O2252,'APOIO-DESPESAS'!$A$3:$N$962,11,FALSE)="","",VLOOKUP($O2252,'APOIO-DESPESAS'!$A$3:$N$962,11,FALSE)),"")</f>
        <v/>
      </c>
      <c r="K2252" s="223" t="str">
        <f>IFERROR(IF(VLOOKUP($O2252,'APOIO-DESPESAS'!$A$3:$N$962,12,FALSE)="","",VLOOKUP($O2252,'APOIO-DESPESAS'!$A$3:$N$962,12,FALSE)),"")</f>
        <v/>
      </c>
      <c r="L2252" s="223" t="str">
        <f>IFERROR(IF(VLOOKUP($O2252,'APOIO-DESPESAS'!$A$3:$N$962,13,FALSE)="","",VLOOKUP($O2252,'APOIO-DESPESAS'!$A$3:$N$962,13,FALSE)),"")</f>
        <v/>
      </c>
      <c r="M2252" s="223" t="str">
        <f>IFERROR(IF(VLOOKUP($O2252,'APOIO-DESPESAS'!$A$3:$N$962,14,FALSE)="","",VLOOKUP($O2252,'APOIO-DESPESAS'!$A$3:$N$962,14,FALSE)),"")</f>
        <v/>
      </c>
      <c r="O2252" s="223">
        <f t="shared" si="35"/>
        <v>2250</v>
      </c>
    </row>
    <row r="2253" spans="1:15" x14ac:dyDescent="0.25">
      <c r="A2253" s="223" t="str">
        <f>IFERROR(IF(VLOOKUP($O2253,'APOIO-DESPESAS'!$A$3:$N$962,2,FALSE)="","",VLOOKUP($O2253,'APOIO-DESPESAS'!$A$3:$N$962,2,FALSE)),"")</f>
        <v/>
      </c>
      <c r="B2253" s="223" t="str">
        <f>IFERROR(IF(VLOOKUP($O2253,'APOIO-DESPESAS'!$A$3:$N$962,3,FALSE)="","",VLOOKUP($O2253,'APOIO-DESPESAS'!$A$3:$N$962,3,FALSE)),"")</f>
        <v/>
      </c>
      <c r="C2253" s="223" t="str">
        <f>IFERROR(IF(VLOOKUP($O2253,'APOIO-DESPESAS'!$A$3:$N$962,4,FALSE)="","",VLOOKUP($O2253,'APOIO-DESPESAS'!$A$3:$N$962,4,FALSE)),"")</f>
        <v/>
      </c>
      <c r="D2253" s="223" t="str">
        <f>IFERROR(IF(VLOOKUP($O2253,'APOIO-DESPESAS'!$A$3:$N$962,5,FALSE)="","",VLOOKUP($O2253,'APOIO-DESPESAS'!$A$3:$N$962,5,FALSE)),"")</f>
        <v/>
      </c>
      <c r="E2253" s="223" t="str">
        <f>IFERROR(IF(VLOOKUP($O2253,'APOIO-DESPESAS'!$A$3:$N$962,6,FALSE)="","",VLOOKUP($O2253,'APOIO-DESPESAS'!$A$3:$N$962,6,FALSE)),"")</f>
        <v/>
      </c>
      <c r="F2253" s="223" t="str">
        <f>IFERROR(IF(VLOOKUP($O2253,'APOIO-DESPESAS'!$A$3:$N$962,7,FALSE)="","",VLOOKUP($O2253,'APOIO-DESPESAS'!$A$3:$N$962,7,FALSE)),"")</f>
        <v/>
      </c>
      <c r="G2253" s="223" t="str">
        <f>IFERROR(IF(VLOOKUP($O2253,'APOIO-DESPESAS'!$A$3:$N$962,8,FALSE)="","",VLOOKUP($O2253,'APOIO-DESPESAS'!$A$3:$N$962,8,FALSE)),"")</f>
        <v/>
      </c>
      <c r="H2253" s="223" t="str">
        <f>IFERROR(IF(VLOOKUP($O2253,'APOIO-DESPESAS'!$A$3:$N$962,9,FALSE)="","",VLOOKUP($O2253,'APOIO-DESPESAS'!$A$3:$N$962,9,FALSE)),"")</f>
        <v/>
      </c>
      <c r="I2253" s="223" t="str">
        <f>IFERROR(IF(VLOOKUP($O2253,'APOIO-DESPESAS'!$A$3:$N$962,10,FALSE)="","",VLOOKUP($O2253,'APOIO-DESPESAS'!$A$3:$N$962,10,FALSE)),"")</f>
        <v/>
      </c>
      <c r="J2253" s="223" t="str">
        <f>IFERROR(IF(VLOOKUP($O2253,'APOIO-DESPESAS'!$A$3:$N$962,11,FALSE)="","",VLOOKUP($O2253,'APOIO-DESPESAS'!$A$3:$N$962,11,FALSE)),"")</f>
        <v/>
      </c>
      <c r="K2253" s="223" t="str">
        <f>IFERROR(IF(VLOOKUP($O2253,'APOIO-DESPESAS'!$A$3:$N$962,12,FALSE)="","",VLOOKUP($O2253,'APOIO-DESPESAS'!$A$3:$N$962,12,FALSE)),"")</f>
        <v/>
      </c>
      <c r="L2253" s="223" t="str">
        <f>IFERROR(IF(VLOOKUP($O2253,'APOIO-DESPESAS'!$A$3:$N$962,13,FALSE)="","",VLOOKUP($O2253,'APOIO-DESPESAS'!$A$3:$N$962,13,FALSE)),"")</f>
        <v/>
      </c>
      <c r="M2253" s="223" t="str">
        <f>IFERROR(IF(VLOOKUP($O2253,'APOIO-DESPESAS'!$A$3:$N$962,14,FALSE)="","",VLOOKUP($O2253,'APOIO-DESPESAS'!$A$3:$N$962,14,FALSE)),"")</f>
        <v/>
      </c>
      <c r="O2253" s="223">
        <f t="shared" si="35"/>
        <v>2251</v>
      </c>
    </row>
    <row r="2254" spans="1:15" x14ac:dyDescent="0.25">
      <c r="A2254" s="223" t="str">
        <f>IFERROR(IF(VLOOKUP($O2254,'APOIO-DESPESAS'!$A$3:$N$962,2,FALSE)="","",VLOOKUP($O2254,'APOIO-DESPESAS'!$A$3:$N$962,2,FALSE)),"")</f>
        <v/>
      </c>
      <c r="B2254" s="223" t="str">
        <f>IFERROR(IF(VLOOKUP($O2254,'APOIO-DESPESAS'!$A$3:$N$962,3,FALSE)="","",VLOOKUP($O2254,'APOIO-DESPESAS'!$A$3:$N$962,3,FALSE)),"")</f>
        <v/>
      </c>
      <c r="C2254" s="223" t="str">
        <f>IFERROR(IF(VLOOKUP($O2254,'APOIO-DESPESAS'!$A$3:$N$962,4,FALSE)="","",VLOOKUP($O2254,'APOIO-DESPESAS'!$A$3:$N$962,4,FALSE)),"")</f>
        <v/>
      </c>
      <c r="D2254" s="223" t="str">
        <f>IFERROR(IF(VLOOKUP($O2254,'APOIO-DESPESAS'!$A$3:$N$962,5,FALSE)="","",VLOOKUP($O2254,'APOIO-DESPESAS'!$A$3:$N$962,5,FALSE)),"")</f>
        <v/>
      </c>
      <c r="E2254" s="223" t="str">
        <f>IFERROR(IF(VLOOKUP($O2254,'APOIO-DESPESAS'!$A$3:$N$962,6,FALSE)="","",VLOOKUP($O2254,'APOIO-DESPESAS'!$A$3:$N$962,6,FALSE)),"")</f>
        <v/>
      </c>
      <c r="F2254" s="223" t="str">
        <f>IFERROR(IF(VLOOKUP($O2254,'APOIO-DESPESAS'!$A$3:$N$962,7,FALSE)="","",VLOOKUP($O2254,'APOIO-DESPESAS'!$A$3:$N$962,7,FALSE)),"")</f>
        <v/>
      </c>
      <c r="G2254" s="223" t="str">
        <f>IFERROR(IF(VLOOKUP($O2254,'APOIO-DESPESAS'!$A$3:$N$962,8,FALSE)="","",VLOOKUP($O2254,'APOIO-DESPESAS'!$A$3:$N$962,8,FALSE)),"")</f>
        <v/>
      </c>
      <c r="H2254" s="223" t="str">
        <f>IFERROR(IF(VLOOKUP($O2254,'APOIO-DESPESAS'!$A$3:$N$962,9,FALSE)="","",VLOOKUP($O2254,'APOIO-DESPESAS'!$A$3:$N$962,9,FALSE)),"")</f>
        <v/>
      </c>
      <c r="I2254" s="223" t="str">
        <f>IFERROR(IF(VLOOKUP($O2254,'APOIO-DESPESAS'!$A$3:$N$962,10,FALSE)="","",VLOOKUP($O2254,'APOIO-DESPESAS'!$A$3:$N$962,10,FALSE)),"")</f>
        <v/>
      </c>
      <c r="J2254" s="223" t="str">
        <f>IFERROR(IF(VLOOKUP($O2254,'APOIO-DESPESAS'!$A$3:$N$962,11,FALSE)="","",VLOOKUP($O2254,'APOIO-DESPESAS'!$A$3:$N$962,11,FALSE)),"")</f>
        <v/>
      </c>
      <c r="K2254" s="223" t="str">
        <f>IFERROR(IF(VLOOKUP($O2254,'APOIO-DESPESAS'!$A$3:$N$962,12,FALSE)="","",VLOOKUP($O2254,'APOIO-DESPESAS'!$A$3:$N$962,12,FALSE)),"")</f>
        <v/>
      </c>
      <c r="L2254" s="223" t="str">
        <f>IFERROR(IF(VLOOKUP($O2254,'APOIO-DESPESAS'!$A$3:$N$962,13,FALSE)="","",VLOOKUP($O2254,'APOIO-DESPESAS'!$A$3:$N$962,13,FALSE)),"")</f>
        <v/>
      </c>
      <c r="M2254" s="223" t="str">
        <f>IFERROR(IF(VLOOKUP($O2254,'APOIO-DESPESAS'!$A$3:$N$962,14,FALSE)="","",VLOOKUP($O2254,'APOIO-DESPESAS'!$A$3:$N$962,14,FALSE)),"")</f>
        <v/>
      </c>
      <c r="O2254" s="223">
        <f t="shared" si="35"/>
        <v>2252</v>
      </c>
    </row>
    <row r="2255" spans="1:15" x14ac:dyDescent="0.25">
      <c r="A2255" s="223" t="str">
        <f>IFERROR(IF(VLOOKUP($O2255,'APOIO-DESPESAS'!$A$3:$N$962,2,FALSE)="","",VLOOKUP($O2255,'APOIO-DESPESAS'!$A$3:$N$962,2,FALSE)),"")</f>
        <v/>
      </c>
      <c r="B2255" s="223" t="str">
        <f>IFERROR(IF(VLOOKUP($O2255,'APOIO-DESPESAS'!$A$3:$N$962,3,FALSE)="","",VLOOKUP($O2255,'APOIO-DESPESAS'!$A$3:$N$962,3,FALSE)),"")</f>
        <v/>
      </c>
      <c r="C2255" s="223" t="str">
        <f>IFERROR(IF(VLOOKUP($O2255,'APOIO-DESPESAS'!$A$3:$N$962,4,FALSE)="","",VLOOKUP($O2255,'APOIO-DESPESAS'!$A$3:$N$962,4,FALSE)),"")</f>
        <v/>
      </c>
      <c r="D2255" s="223" t="str">
        <f>IFERROR(IF(VLOOKUP($O2255,'APOIO-DESPESAS'!$A$3:$N$962,5,FALSE)="","",VLOOKUP($O2255,'APOIO-DESPESAS'!$A$3:$N$962,5,FALSE)),"")</f>
        <v/>
      </c>
      <c r="E2255" s="223" t="str">
        <f>IFERROR(IF(VLOOKUP($O2255,'APOIO-DESPESAS'!$A$3:$N$962,6,FALSE)="","",VLOOKUP($O2255,'APOIO-DESPESAS'!$A$3:$N$962,6,FALSE)),"")</f>
        <v/>
      </c>
      <c r="F2255" s="223" t="str">
        <f>IFERROR(IF(VLOOKUP($O2255,'APOIO-DESPESAS'!$A$3:$N$962,7,FALSE)="","",VLOOKUP($O2255,'APOIO-DESPESAS'!$A$3:$N$962,7,FALSE)),"")</f>
        <v/>
      </c>
      <c r="G2255" s="223" t="str">
        <f>IFERROR(IF(VLOOKUP($O2255,'APOIO-DESPESAS'!$A$3:$N$962,8,FALSE)="","",VLOOKUP($O2255,'APOIO-DESPESAS'!$A$3:$N$962,8,FALSE)),"")</f>
        <v/>
      </c>
      <c r="H2255" s="223" t="str">
        <f>IFERROR(IF(VLOOKUP($O2255,'APOIO-DESPESAS'!$A$3:$N$962,9,FALSE)="","",VLOOKUP($O2255,'APOIO-DESPESAS'!$A$3:$N$962,9,FALSE)),"")</f>
        <v/>
      </c>
      <c r="I2255" s="223" t="str">
        <f>IFERROR(IF(VLOOKUP($O2255,'APOIO-DESPESAS'!$A$3:$N$962,10,FALSE)="","",VLOOKUP($O2255,'APOIO-DESPESAS'!$A$3:$N$962,10,FALSE)),"")</f>
        <v/>
      </c>
      <c r="J2255" s="223" t="str">
        <f>IFERROR(IF(VLOOKUP($O2255,'APOIO-DESPESAS'!$A$3:$N$962,11,FALSE)="","",VLOOKUP($O2255,'APOIO-DESPESAS'!$A$3:$N$962,11,FALSE)),"")</f>
        <v/>
      </c>
      <c r="K2255" s="223" t="str">
        <f>IFERROR(IF(VLOOKUP($O2255,'APOIO-DESPESAS'!$A$3:$N$962,12,FALSE)="","",VLOOKUP($O2255,'APOIO-DESPESAS'!$A$3:$N$962,12,FALSE)),"")</f>
        <v/>
      </c>
      <c r="L2255" s="223" t="str">
        <f>IFERROR(IF(VLOOKUP($O2255,'APOIO-DESPESAS'!$A$3:$N$962,13,FALSE)="","",VLOOKUP($O2255,'APOIO-DESPESAS'!$A$3:$N$962,13,FALSE)),"")</f>
        <v/>
      </c>
      <c r="M2255" s="223" t="str">
        <f>IFERROR(IF(VLOOKUP($O2255,'APOIO-DESPESAS'!$A$3:$N$962,14,FALSE)="","",VLOOKUP($O2255,'APOIO-DESPESAS'!$A$3:$N$962,14,FALSE)),"")</f>
        <v/>
      </c>
      <c r="O2255" s="223">
        <f t="shared" si="35"/>
        <v>2253</v>
      </c>
    </row>
    <row r="2256" spans="1:15" x14ac:dyDescent="0.25">
      <c r="A2256" s="223" t="str">
        <f>IFERROR(IF(VLOOKUP($O2256,'APOIO-DESPESAS'!$A$3:$N$962,2,FALSE)="","",VLOOKUP($O2256,'APOIO-DESPESAS'!$A$3:$N$962,2,FALSE)),"")</f>
        <v/>
      </c>
      <c r="B2256" s="223" t="str">
        <f>IFERROR(IF(VLOOKUP($O2256,'APOIO-DESPESAS'!$A$3:$N$962,3,FALSE)="","",VLOOKUP($O2256,'APOIO-DESPESAS'!$A$3:$N$962,3,FALSE)),"")</f>
        <v/>
      </c>
      <c r="C2256" s="223" t="str">
        <f>IFERROR(IF(VLOOKUP($O2256,'APOIO-DESPESAS'!$A$3:$N$962,4,FALSE)="","",VLOOKUP($O2256,'APOIO-DESPESAS'!$A$3:$N$962,4,FALSE)),"")</f>
        <v/>
      </c>
      <c r="D2256" s="223" t="str">
        <f>IFERROR(IF(VLOOKUP($O2256,'APOIO-DESPESAS'!$A$3:$N$962,5,FALSE)="","",VLOOKUP($O2256,'APOIO-DESPESAS'!$A$3:$N$962,5,FALSE)),"")</f>
        <v/>
      </c>
      <c r="E2256" s="223" t="str">
        <f>IFERROR(IF(VLOOKUP($O2256,'APOIO-DESPESAS'!$A$3:$N$962,6,FALSE)="","",VLOOKUP($O2256,'APOIO-DESPESAS'!$A$3:$N$962,6,FALSE)),"")</f>
        <v/>
      </c>
      <c r="F2256" s="223" t="str">
        <f>IFERROR(IF(VLOOKUP($O2256,'APOIO-DESPESAS'!$A$3:$N$962,7,FALSE)="","",VLOOKUP($O2256,'APOIO-DESPESAS'!$A$3:$N$962,7,FALSE)),"")</f>
        <v/>
      </c>
      <c r="G2256" s="223" t="str">
        <f>IFERROR(IF(VLOOKUP($O2256,'APOIO-DESPESAS'!$A$3:$N$962,8,FALSE)="","",VLOOKUP($O2256,'APOIO-DESPESAS'!$A$3:$N$962,8,FALSE)),"")</f>
        <v/>
      </c>
      <c r="H2256" s="223" t="str">
        <f>IFERROR(IF(VLOOKUP($O2256,'APOIO-DESPESAS'!$A$3:$N$962,9,FALSE)="","",VLOOKUP($O2256,'APOIO-DESPESAS'!$A$3:$N$962,9,FALSE)),"")</f>
        <v/>
      </c>
      <c r="I2256" s="223" t="str">
        <f>IFERROR(IF(VLOOKUP($O2256,'APOIO-DESPESAS'!$A$3:$N$962,10,FALSE)="","",VLOOKUP($O2256,'APOIO-DESPESAS'!$A$3:$N$962,10,FALSE)),"")</f>
        <v/>
      </c>
      <c r="J2256" s="223" t="str">
        <f>IFERROR(IF(VLOOKUP($O2256,'APOIO-DESPESAS'!$A$3:$N$962,11,FALSE)="","",VLOOKUP($O2256,'APOIO-DESPESAS'!$A$3:$N$962,11,FALSE)),"")</f>
        <v/>
      </c>
      <c r="K2256" s="223" t="str">
        <f>IFERROR(IF(VLOOKUP($O2256,'APOIO-DESPESAS'!$A$3:$N$962,12,FALSE)="","",VLOOKUP($O2256,'APOIO-DESPESAS'!$A$3:$N$962,12,FALSE)),"")</f>
        <v/>
      </c>
      <c r="L2256" s="223" t="str">
        <f>IFERROR(IF(VLOOKUP($O2256,'APOIO-DESPESAS'!$A$3:$N$962,13,FALSE)="","",VLOOKUP($O2256,'APOIO-DESPESAS'!$A$3:$N$962,13,FALSE)),"")</f>
        <v/>
      </c>
      <c r="M2256" s="223" t="str">
        <f>IFERROR(IF(VLOOKUP($O2256,'APOIO-DESPESAS'!$A$3:$N$962,14,FALSE)="","",VLOOKUP($O2256,'APOIO-DESPESAS'!$A$3:$N$962,14,FALSE)),"")</f>
        <v/>
      </c>
      <c r="O2256" s="223">
        <f t="shared" si="35"/>
        <v>2254</v>
      </c>
    </row>
    <row r="2257" spans="1:15" x14ac:dyDescent="0.25">
      <c r="A2257" s="223" t="str">
        <f>IFERROR(IF(VLOOKUP($O2257,'APOIO-DESPESAS'!$A$3:$N$962,2,FALSE)="","",VLOOKUP($O2257,'APOIO-DESPESAS'!$A$3:$N$962,2,FALSE)),"")</f>
        <v/>
      </c>
      <c r="B2257" s="223" t="str">
        <f>IFERROR(IF(VLOOKUP($O2257,'APOIO-DESPESAS'!$A$3:$N$962,3,FALSE)="","",VLOOKUP($O2257,'APOIO-DESPESAS'!$A$3:$N$962,3,FALSE)),"")</f>
        <v/>
      </c>
      <c r="C2257" s="223" t="str">
        <f>IFERROR(IF(VLOOKUP($O2257,'APOIO-DESPESAS'!$A$3:$N$962,4,FALSE)="","",VLOOKUP($O2257,'APOIO-DESPESAS'!$A$3:$N$962,4,FALSE)),"")</f>
        <v/>
      </c>
      <c r="D2257" s="223" t="str">
        <f>IFERROR(IF(VLOOKUP($O2257,'APOIO-DESPESAS'!$A$3:$N$962,5,FALSE)="","",VLOOKUP($O2257,'APOIO-DESPESAS'!$A$3:$N$962,5,FALSE)),"")</f>
        <v/>
      </c>
      <c r="E2257" s="223" t="str">
        <f>IFERROR(IF(VLOOKUP($O2257,'APOIO-DESPESAS'!$A$3:$N$962,6,FALSE)="","",VLOOKUP($O2257,'APOIO-DESPESAS'!$A$3:$N$962,6,FALSE)),"")</f>
        <v/>
      </c>
      <c r="F2257" s="223" t="str">
        <f>IFERROR(IF(VLOOKUP($O2257,'APOIO-DESPESAS'!$A$3:$N$962,7,FALSE)="","",VLOOKUP($O2257,'APOIO-DESPESAS'!$A$3:$N$962,7,FALSE)),"")</f>
        <v/>
      </c>
      <c r="G2257" s="223" t="str">
        <f>IFERROR(IF(VLOOKUP($O2257,'APOIO-DESPESAS'!$A$3:$N$962,8,FALSE)="","",VLOOKUP($O2257,'APOIO-DESPESAS'!$A$3:$N$962,8,FALSE)),"")</f>
        <v/>
      </c>
      <c r="H2257" s="223" t="str">
        <f>IFERROR(IF(VLOOKUP($O2257,'APOIO-DESPESAS'!$A$3:$N$962,9,FALSE)="","",VLOOKUP($O2257,'APOIO-DESPESAS'!$A$3:$N$962,9,FALSE)),"")</f>
        <v/>
      </c>
      <c r="I2257" s="223" t="str">
        <f>IFERROR(IF(VLOOKUP($O2257,'APOIO-DESPESAS'!$A$3:$N$962,10,FALSE)="","",VLOOKUP($O2257,'APOIO-DESPESAS'!$A$3:$N$962,10,FALSE)),"")</f>
        <v/>
      </c>
      <c r="J2257" s="223" t="str">
        <f>IFERROR(IF(VLOOKUP($O2257,'APOIO-DESPESAS'!$A$3:$N$962,11,FALSE)="","",VLOOKUP($O2257,'APOIO-DESPESAS'!$A$3:$N$962,11,FALSE)),"")</f>
        <v/>
      </c>
      <c r="K2257" s="223" t="str">
        <f>IFERROR(IF(VLOOKUP($O2257,'APOIO-DESPESAS'!$A$3:$N$962,12,FALSE)="","",VLOOKUP($O2257,'APOIO-DESPESAS'!$A$3:$N$962,12,FALSE)),"")</f>
        <v/>
      </c>
      <c r="L2257" s="223" t="str">
        <f>IFERROR(IF(VLOOKUP($O2257,'APOIO-DESPESAS'!$A$3:$N$962,13,FALSE)="","",VLOOKUP($O2257,'APOIO-DESPESAS'!$A$3:$N$962,13,FALSE)),"")</f>
        <v/>
      </c>
      <c r="M2257" s="223" t="str">
        <f>IFERROR(IF(VLOOKUP($O2257,'APOIO-DESPESAS'!$A$3:$N$962,14,FALSE)="","",VLOOKUP($O2257,'APOIO-DESPESAS'!$A$3:$N$962,14,FALSE)),"")</f>
        <v/>
      </c>
      <c r="O2257" s="223">
        <f t="shared" si="35"/>
        <v>2255</v>
      </c>
    </row>
    <row r="2258" spans="1:15" x14ac:dyDescent="0.25">
      <c r="A2258" s="223" t="str">
        <f>IFERROR(IF(VLOOKUP($O2258,'APOIO-DESPESAS'!$A$3:$N$962,2,FALSE)="","",VLOOKUP($O2258,'APOIO-DESPESAS'!$A$3:$N$962,2,FALSE)),"")</f>
        <v/>
      </c>
      <c r="B2258" s="223" t="str">
        <f>IFERROR(IF(VLOOKUP($O2258,'APOIO-DESPESAS'!$A$3:$N$962,3,FALSE)="","",VLOOKUP($O2258,'APOIO-DESPESAS'!$A$3:$N$962,3,FALSE)),"")</f>
        <v/>
      </c>
      <c r="C2258" s="223" t="str">
        <f>IFERROR(IF(VLOOKUP($O2258,'APOIO-DESPESAS'!$A$3:$N$962,4,FALSE)="","",VLOOKUP($O2258,'APOIO-DESPESAS'!$A$3:$N$962,4,FALSE)),"")</f>
        <v/>
      </c>
      <c r="D2258" s="223" t="str">
        <f>IFERROR(IF(VLOOKUP($O2258,'APOIO-DESPESAS'!$A$3:$N$962,5,FALSE)="","",VLOOKUP($O2258,'APOIO-DESPESAS'!$A$3:$N$962,5,FALSE)),"")</f>
        <v/>
      </c>
      <c r="E2258" s="223" t="str">
        <f>IFERROR(IF(VLOOKUP($O2258,'APOIO-DESPESAS'!$A$3:$N$962,6,FALSE)="","",VLOOKUP($O2258,'APOIO-DESPESAS'!$A$3:$N$962,6,FALSE)),"")</f>
        <v/>
      </c>
      <c r="F2258" s="223" t="str">
        <f>IFERROR(IF(VLOOKUP($O2258,'APOIO-DESPESAS'!$A$3:$N$962,7,FALSE)="","",VLOOKUP($O2258,'APOIO-DESPESAS'!$A$3:$N$962,7,FALSE)),"")</f>
        <v/>
      </c>
      <c r="G2258" s="223" t="str">
        <f>IFERROR(IF(VLOOKUP($O2258,'APOIO-DESPESAS'!$A$3:$N$962,8,FALSE)="","",VLOOKUP($O2258,'APOIO-DESPESAS'!$A$3:$N$962,8,FALSE)),"")</f>
        <v/>
      </c>
      <c r="H2258" s="223" t="str">
        <f>IFERROR(IF(VLOOKUP($O2258,'APOIO-DESPESAS'!$A$3:$N$962,9,FALSE)="","",VLOOKUP($O2258,'APOIO-DESPESAS'!$A$3:$N$962,9,FALSE)),"")</f>
        <v/>
      </c>
      <c r="I2258" s="223" t="str">
        <f>IFERROR(IF(VLOOKUP($O2258,'APOIO-DESPESAS'!$A$3:$N$962,10,FALSE)="","",VLOOKUP($O2258,'APOIO-DESPESAS'!$A$3:$N$962,10,FALSE)),"")</f>
        <v/>
      </c>
      <c r="J2258" s="223" t="str">
        <f>IFERROR(IF(VLOOKUP($O2258,'APOIO-DESPESAS'!$A$3:$N$962,11,FALSE)="","",VLOOKUP($O2258,'APOIO-DESPESAS'!$A$3:$N$962,11,FALSE)),"")</f>
        <v/>
      </c>
      <c r="K2258" s="223" t="str">
        <f>IFERROR(IF(VLOOKUP($O2258,'APOIO-DESPESAS'!$A$3:$N$962,12,FALSE)="","",VLOOKUP($O2258,'APOIO-DESPESAS'!$A$3:$N$962,12,FALSE)),"")</f>
        <v/>
      </c>
      <c r="L2258" s="223" t="str">
        <f>IFERROR(IF(VLOOKUP($O2258,'APOIO-DESPESAS'!$A$3:$N$962,13,FALSE)="","",VLOOKUP($O2258,'APOIO-DESPESAS'!$A$3:$N$962,13,FALSE)),"")</f>
        <v/>
      </c>
      <c r="M2258" s="223" t="str">
        <f>IFERROR(IF(VLOOKUP($O2258,'APOIO-DESPESAS'!$A$3:$N$962,14,FALSE)="","",VLOOKUP($O2258,'APOIO-DESPESAS'!$A$3:$N$962,14,FALSE)),"")</f>
        <v/>
      </c>
      <c r="O2258" s="223">
        <f t="shared" si="35"/>
        <v>2256</v>
      </c>
    </row>
    <row r="2259" spans="1:15" x14ac:dyDescent="0.25">
      <c r="A2259" s="223" t="str">
        <f>IFERROR(IF(VLOOKUP($O2259,'APOIO-DESPESAS'!$A$3:$N$962,2,FALSE)="","",VLOOKUP($O2259,'APOIO-DESPESAS'!$A$3:$N$962,2,FALSE)),"")</f>
        <v/>
      </c>
      <c r="B2259" s="223" t="str">
        <f>IFERROR(IF(VLOOKUP($O2259,'APOIO-DESPESAS'!$A$3:$N$962,3,FALSE)="","",VLOOKUP($O2259,'APOIO-DESPESAS'!$A$3:$N$962,3,FALSE)),"")</f>
        <v/>
      </c>
      <c r="C2259" s="223" t="str">
        <f>IFERROR(IF(VLOOKUP($O2259,'APOIO-DESPESAS'!$A$3:$N$962,4,FALSE)="","",VLOOKUP($O2259,'APOIO-DESPESAS'!$A$3:$N$962,4,FALSE)),"")</f>
        <v/>
      </c>
      <c r="D2259" s="223" t="str">
        <f>IFERROR(IF(VLOOKUP($O2259,'APOIO-DESPESAS'!$A$3:$N$962,5,FALSE)="","",VLOOKUP($O2259,'APOIO-DESPESAS'!$A$3:$N$962,5,FALSE)),"")</f>
        <v/>
      </c>
      <c r="E2259" s="223" t="str">
        <f>IFERROR(IF(VLOOKUP($O2259,'APOIO-DESPESAS'!$A$3:$N$962,6,FALSE)="","",VLOOKUP($O2259,'APOIO-DESPESAS'!$A$3:$N$962,6,FALSE)),"")</f>
        <v/>
      </c>
      <c r="F2259" s="223" t="str">
        <f>IFERROR(IF(VLOOKUP($O2259,'APOIO-DESPESAS'!$A$3:$N$962,7,FALSE)="","",VLOOKUP($O2259,'APOIO-DESPESAS'!$A$3:$N$962,7,FALSE)),"")</f>
        <v/>
      </c>
      <c r="G2259" s="223" t="str">
        <f>IFERROR(IF(VLOOKUP($O2259,'APOIO-DESPESAS'!$A$3:$N$962,8,FALSE)="","",VLOOKUP($O2259,'APOIO-DESPESAS'!$A$3:$N$962,8,FALSE)),"")</f>
        <v/>
      </c>
      <c r="H2259" s="223" t="str">
        <f>IFERROR(IF(VLOOKUP($O2259,'APOIO-DESPESAS'!$A$3:$N$962,9,FALSE)="","",VLOOKUP($O2259,'APOIO-DESPESAS'!$A$3:$N$962,9,FALSE)),"")</f>
        <v/>
      </c>
      <c r="I2259" s="223" t="str">
        <f>IFERROR(IF(VLOOKUP($O2259,'APOIO-DESPESAS'!$A$3:$N$962,10,FALSE)="","",VLOOKUP($O2259,'APOIO-DESPESAS'!$A$3:$N$962,10,FALSE)),"")</f>
        <v/>
      </c>
      <c r="J2259" s="223" t="str">
        <f>IFERROR(IF(VLOOKUP($O2259,'APOIO-DESPESAS'!$A$3:$N$962,11,FALSE)="","",VLOOKUP($O2259,'APOIO-DESPESAS'!$A$3:$N$962,11,FALSE)),"")</f>
        <v/>
      </c>
      <c r="K2259" s="223" t="str">
        <f>IFERROR(IF(VLOOKUP($O2259,'APOIO-DESPESAS'!$A$3:$N$962,12,FALSE)="","",VLOOKUP($O2259,'APOIO-DESPESAS'!$A$3:$N$962,12,FALSE)),"")</f>
        <v/>
      </c>
      <c r="L2259" s="223" t="str">
        <f>IFERROR(IF(VLOOKUP($O2259,'APOIO-DESPESAS'!$A$3:$N$962,13,FALSE)="","",VLOOKUP($O2259,'APOIO-DESPESAS'!$A$3:$N$962,13,FALSE)),"")</f>
        <v/>
      </c>
      <c r="M2259" s="223" t="str">
        <f>IFERROR(IF(VLOOKUP($O2259,'APOIO-DESPESAS'!$A$3:$N$962,14,FALSE)="","",VLOOKUP($O2259,'APOIO-DESPESAS'!$A$3:$N$962,14,FALSE)),"")</f>
        <v/>
      </c>
      <c r="O2259" s="223">
        <f t="shared" si="35"/>
        <v>2257</v>
      </c>
    </row>
    <row r="2260" spans="1:15" x14ac:dyDescent="0.25">
      <c r="A2260" s="223" t="str">
        <f>IFERROR(IF(VLOOKUP($O2260,'APOIO-DESPESAS'!$A$3:$N$962,2,FALSE)="","",VLOOKUP($O2260,'APOIO-DESPESAS'!$A$3:$N$962,2,FALSE)),"")</f>
        <v/>
      </c>
      <c r="B2260" s="223" t="str">
        <f>IFERROR(IF(VLOOKUP($O2260,'APOIO-DESPESAS'!$A$3:$N$962,3,FALSE)="","",VLOOKUP($O2260,'APOIO-DESPESAS'!$A$3:$N$962,3,FALSE)),"")</f>
        <v/>
      </c>
      <c r="C2260" s="223" t="str">
        <f>IFERROR(IF(VLOOKUP($O2260,'APOIO-DESPESAS'!$A$3:$N$962,4,FALSE)="","",VLOOKUP($O2260,'APOIO-DESPESAS'!$A$3:$N$962,4,FALSE)),"")</f>
        <v/>
      </c>
      <c r="D2260" s="223" t="str">
        <f>IFERROR(IF(VLOOKUP($O2260,'APOIO-DESPESAS'!$A$3:$N$962,5,FALSE)="","",VLOOKUP($O2260,'APOIO-DESPESAS'!$A$3:$N$962,5,FALSE)),"")</f>
        <v/>
      </c>
      <c r="E2260" s="223" t="str">
        <f>IFERROR(IF(VLOOKUP($O2260,'APOIO-DESPESAS'!$A$3:$N$962,6,FALSE)="","",VLOOKUP($O2260,'APOIO-DESPESAS'!$A$3:$N$962,6,FALSE)),"")</f>
        <v/>
      </c>
      <c r="F2260" s="223" t="str">
        <f>IFERROR(IF(VLOOKUP($O2260,'APOIO-DESPESAS'!$A$3:$N$962,7,FALSE)="","",VLOOKUP($O2260,'APOIO-DESPESAS'!$A$3:$N$962,7,FALSE)),"")</f>
        <v/>
      </c>
      <c r="G2260" s="223" t="str">
        <f>IFERROR(IF(VLOOKUP($O2260,'APOIO-DESPESAS'!$A$3:$N$962,8,FALSE)="","",VLOOKUP($O2260,'APOIO-DESPESAS'!$A$3:$N$962,8,FALSE)),"")</f>
        <v/>
      </c>
      <c r="H2260" s="223" t="str">
        <f>IFERROR(IF(VLOOKUP($O2260,'APOIO-DESPESAS'!$A$3:$N$962,9,FALSE)="","",VLOOKUP($O2260,'APOIO-DESPESAS'!$A$3:$N$962,9,FALSE)),"")</f>
        <v/>
      </c>
      <c r="I2260" s="223" t="str">
        <f>IFERROR(IF(VLOOKUP($O2260,'APOIO-DESPESAS'!$A$3:$N$962,10,FALSE)="","",VLOOKUP($O2260,'APOIO-DESPESAS'!$A$3:$N$962,10,FALSE)),"")</f>
        <v/>
      </c>
      <c r="J2260" s="223" t="str">
        <f>IFERROR(IF(VLOOKUP($O2260,'APOIO-DESPESAS'!$A$3:$N$962,11,FALSE)="","",VLOOKUP($O2260,'APOIO-DESPESAS'!$A$3:$N$962,11,FALSE)),"")</f>
        <v/>
      </c>
      <c r="K2260" s="223" t="str">
        <f>IFERROR(IF(VLOOKUP($O2260,'APOIO-DESPESAS'!$A$3:$N$962,12,FALSE)="","",VLOOKUP($O2260,'APOIO-DESPESAS'!$A$3:$N$962,12,FALSE)),"")</f>
        <v/>
      </c>
      <c r="L2260" s="223" t="str">
        <f>IFERROR(IF(VLOOKUP($O2260,'APOIO-DESPESAS'!$A$3:$N$962,13,FALSE)="","",VLOOKUP($O2260,'APOIO-DESPESAS'!$A$3:$N$962,13,FALSE)),"")</f>
        <v/>
      </c>
      <c r="M2260" s="223" t="str">
        <f>IFERROR(IF(VLOOKUP($O2260,'APOIO-DESPESAS'!$A$3:$N$962,14,FALSE)="","",VLOOKUP($O2260,'APOIO-DESPESAS'!$A$3:$N$962,14,FALSE)),"")</f>
        <v/>
      </c>
      <c r="O2260" s="223">
        <f t="shared" si="35"/>
        <v>2258</v>
      </c>
    </row>
    <row r="2261" spans="1:15" x14ac:dyDescent="0.25">
      <c r="A2261" s="223" t="str">
        <f>IFERROR(IF(VLOOKUP($O2261,'APOIO-DESPESAS'!$A$3:$N$962,2,FALSE)="","",VLOOKUP($O2261,'APOIO-DESPESAS'!$A$3:$N$962,2,FALSE)),"")</f>
        <v/>
      </c>
      <c r="B2261" s="223" t="str">
        <f>IFERROR(IF(VLOOKUP($O2261,'APOIO-DESPESAS'!$A$3:$N$962,3,FALSE)="","",VLOOKUP($O2261,'APOIO-DESPESAS'!$A$3:$N$962,3,FALSE)),"")</f>
        <v/>
      </c>
      <c r="C2261" s="223" t="str">
        <f>IFERROR(IF(VLOOKUP($O2261,'APOIO-DESPESAS'!$A$3:$N$962,4,FALSE)="","",VLOOKUP($O2261,'APOIO-DESPESAS'!$A$3:$N$962,4,FALSE)),"")</f>
        <v/>
      </c>
      <c r="D2261" s="223" t="str">
        <f>IFERROR(IF(VLOOKUP($O2261,'APOIO-DESPESAS'!$A$3:$N$962,5,FALSE)="","",VLOOKUP($O2261,'APOIO-DESPESAS'!$A$3:$N$962,5,FALSE)),"")</f>
        <v/>
      </c>
      <c r="E2261" s="223" t="str">
        <f>IFERROR(IF(VLOOKUP($O2261,'APOIO-DESPESAS'!$A$3:$N$962,6,FALSE)="","",VLOOKUP($O2261,'APOIO-DESPESAS'!$A$3:$N$962,6,FALSE)),"")</f>
        <v/>
      </c>
      <c r="F2261" s="223" t="str">
        <f>IFERROR(IF(VLOOKUP($O2261,'APOIO-DESPESAS'!$A$3:$N$962,7,FALSE)="","",VLOOKUP($O2261,'APOIO-DESPESAS'!$A$3:$N$962,7,FALSE)),"")</f>
        <v/>
      </c>
      <c r="G2261" s="223" t="str">
        <f>IFERROR(IF(VLOOKUP($O2261,'APOIO-DESPESAS'!$A$3:$N$962,8,FALSE)="","",VLOOKUP($O2261,'APOIO-DESPESAS'!$A$3:$N$962,8,FALSE)),"")</f>
        <v/>
      </c>
      <c r="H2261" s="223" t="str">
        <f>IFERROR(IF(VLOOKUP($O2261,'APOIO-DESPESAS'!$A$3:$N$962,9,FALSE)="","",VLOOKUP($O2261,'APOIO-DESPESAS'!$A$3:$N$962,9,FALSE)),"")</f>
        <v/>
      </c>
      <c r="I2261" s="223" t="str">
        <f>IFERROR(IF(VLOOKUP($O2261,'APOIO-DESPESAS'!$A$3:$N$962,10,FALSE)="","",VLOOKUP($O2261,'APOIO-DESPESAS'!$A$3:$N$962,10,FALSE)),"")</f>
        <v/>
      </c>
      <c r="J2261" s="223" t="str">
        <f>IFERROR(IF(VLOOKUP($O2261,'APOIO-DESPESAS'!$A$3:$N$962,11,FALSE)="","",VLOOKUP($O2261,'APOIO-DESPESAS'!$A$3:$N$962,11,FALSE)),"")</f>
        <v/>
      </c>
      <c r="K2261" s="223" t="str">
        <f>IFERROR(IF(VLOOKUP($O2261,'APOIO-DESPESAS'!$A$3:$N$962,12,FALSE)="","",VLOOKUP($O2261,'APOIO-DESPESAS'!$A$3:$N$962,12,FALSE)),"")</f>
        <v/>
      </c>
      <c r="L2261" s="223" t="str">
        <f>IFERROR(IF(VLOOKUP($O2261,'APOIO-DESPESAS'!$A$3:$N$962,13,FALSE)="","",VLOOKUP($O2261,'APOIO-DESPESAS'!$A$3:$N$962,13,FALSE)),"")</f>
        <v/>
      </c>
      <c r="M2261" s="223" t="str">
        <f>IFERROR(IF(VLOOKUP($O2261,'APOIO-DESPESAS'!$A$3:$N$962,14,FALSE)="","",VLOOKUP($O2261,'APOIO-DESPESAS'!$A$3:$N$962,14,FALSE)),"")</f>
        <v/>
      </c>
      <c r="O2261" s="223">
        <f t="shared" si="35"/>
        <v>2259</v>
      </c>
    </row>
    <row r="2262" spans="1:15" x14ac:dyDescent="0.25">
      <c r="A2262" s="223" t="str">
        <f>IFERROR(IF(VLOOKUP($O2262,'APOIO-DESPESAS'!$A$3:$N$962,2,FALSE)="","",VLOOKUP($O2262,'APOIO-DESPESAS'!$A$3:$N$962,2,FALSE)),"")</f>
        <v/>
      </c>
      <c r="B2262" s="223" t="str">
        <f>IFERROR(IF(VLOOKUP($O2262,'APOIO-DESPESAS'!$A$3:$N$962,3,FALSE)="","",VLOOKUP($O2262,'APOIO-DESPESAS'!$A$3:$N$962,3,FALSE)),"")</f>
        <v/>
      </c>
      <c r="C2262" s="223" t="str">
        <f>IFERROR(IF(VLOOKUP($O2262,'APOIO-DESPESAS'!$A$3:$N$962,4,FALSE)="","",VLOOKUP($O2262,'APOIO-DESPESAS'!$A$3:$N$962,4,FALSE)),"")</f>
        <v/>
      </c>
      <c r="D2262" s="223" t="str">
        <f>IFERROR(IF(VLOOKUP($O2262,'APOIO-DESPESAS'!$A$3:$N$962,5,FALSE)="","",VLOOKUP($O2262,'APOIO-DESPESAS'!$A$3:$N$962,5,FALSE)),"")</f>
        <v/>
      </c>
      <c r="E2262" s="223" t="str">
        <f>IFERROR(IF(VLOOKUP($O2262,'APOIO-DESPESAS'!$A$3:$N$962,6,FALSE)="","",VLOOKUP($O2262,'APOIO-DESPESAS'!$A$3:$N$962,6,FALSE)),"")</f>
        <v/>
      </c>
      <c r="F2262" s="223" t="str">
        <f>IFERROR(IF(VLOOKUP($O2262,'APOIO-DESPESAS'!$A$3:$N$962,7,FALSE)="","",VLOOKUP($O2262,'APOIO-DESPESAS'!$A$3:$N$962,7,FALSE)),"")</f>
        <v/>
      </c>
      <c r="G2262" s="223" t="str">
        <f>IFERROR(IF(VLOOKUP($O2262,'APOIO-DESPESAS'!$A$3:$N$962,8,FALSE)="","",VLOOKUP($O2262,'APOIO-DESPESAS'!$A$3:$N$962,8,FALSE)),"")</f>
        <v/>
      </c>
      <c r="H2262" s="223" t="str">
        <f>IFERROR(IF(VLOOKUP($O2262,'APOIO-DESPESAS'!$A$3:$N$962,9,FALSE)="","",VLOOKUP($O2262,'APOIO-DESPESAS'!$A$3:$N$962,9,FALSE)),"")</f>
        <v/>
      </c>
      <c r="I2262" s="223" t="str">
        <f>IFERROR(IF(VLOOKUP($O2262,'APOIO-DESPESAS'!$A$3:$N$962,10,FALSE)="","",VLOOKUP($O2262,'APOIO-DESPESAS'!$A$3:$N$962,10,FALSE)),"")</f>
        <v/>
      </c>
      <c r="J2262" s="223" t="str">
        <f>IFERROR(IF(VLOOKUP($O2262,'APOIO-DESPESAS'!$A$3:$N$962,11,FALSE)="","",VLOOKUP($O2262,'APOIO-DESPESAS'!$A$3:$N$962,11,FALSE)),"")</f>
        <v/>
      </c>
      <c r="K2262" s="223" t="str">
        <f>IFERROR(IF(VLOOKUP($O2262,'APOIO-DESPESAS'!$A$3:$N$962,12,FALSE)="","",VLOOKUP($O2262,'APOIO-DESPESAS'!$A$3:$N$962,12,FALSE)),"")</f>
        <v/>
      </c>
      <c r="L2262" s="223" t="str">
        <f>IFERROR(IF(VLOOKUP($O2262,'APOIO-DESPESAS'!$A$3:$N$962,13,FALSE)="","",VLOOKUP($O2262,'APOIO-DESPESAS'!$A$3:$N$962,13,FALSE)),"")</f>
        <v/>
      </c>
      <c r="M2262" s="223" t="str">
        <f>IFERROR(IF(VLOOKUP($O2262,'APOIO-DESPESAS'!$A$3:$N$962,14,FALSE)="","",VLOOKUP($O2262,'APOIO-DESPESAS'!$A$3:$N$962,14,FALSE)),"")</f>
        <v/>
      </c>
      <c r="O2262" s="223">
        <f t="shared" si="35"/>
        <v>2260</v>
      </c>
    </row>
    <row r="2263" spans="1:15" x14ac:dyDescent="0.25">
      <c r="A2263" s="223" t="str">
        <f>IFERROR(IF(VLOOKUP($O2263,'APOIO-DESPESAS'!$A$3:$N$962,2,FALSE)="","",VLOOKUP($O2263,'APOIO-DESPESAS'!$A$3:$N$962,2,FALSE)),"")</f>
        <v/>
      </c>
      <c r="B2263" s="223" t="str">
        <f>IFERROR(IF(VLOOKUP($O2263,'APOIO-DESPESAS'!$A$3:$N$962,3,FALSE)="","",VLOOKUP($O2263,'APOIO-DESPESAS'!$A$3:$N$962,3,FALSE)),"")</f>
        <v/>
      </c>
      <c r="C2263" s="223" t="str">
        <f>IFERROR(IF(VLOOKUP($O2263,'APOIO-DESPESAS'!$A$3:$N$962,4,FALSE)="","",VLOOKUP($O2263,'APOIO-DESPESAS'!$A$3:$N$962,4,FALSE)),"")</f>
        <v/>
      </c>
      <c r="D2263" s="223" t="str">
        <f>IFERROR(IF(VLOOKUP($O2263,'APOIO-DESPESAS'!$A$3:$N$962,5,FALSE)="","",VLOOKUP($O2263,'APOIO-DESPESAS'!$A$3:$N$962,5,FALSE)),"")</f>
        <v/>
      </c>
      <c r="E2263" s="223" t="str">
        <f>IFERROR(IF(VLOOKUP($O2263,'APOIO-DESPESAS'!$A$3:$N$962,6,FALSE)="","",VLOOKUP($O2263,'APOIO-DESPESAS'!$A$3:$N$962,6,FALSE)),"")</f>
        <v/>
      </c>
      <c r="F2263" s="223" t="str">
        <f>IFERROR(IF(VLOOKUP($O2263,'APOIO-DESPESAS'!$A$3:$N$962,7,FALSE)="","",VLOOKUP($O2263,'APOIO-DESPESAS'!$A$3:$N$962,7,FALSE)),"")</f>
        <v/>
      </c>
      <c r="G2263" s="223" t="str">
        <f>IFERROR(IF(VLOOKUP($O2263,'APOIO-DESPESAS'!$A$3:$N$962,8,FALSE)="","",VLOOKUP($O2263,'APOIO-DESPESAS'!$A$3:$N$962,8,FALSE)),"")</f>
        <v/>
      </c>
      <c r="H2263" s="223" t="str">
        <f>IFERROR(IF(VLOOKUP($O2263,'APOIO-DESPESAS'!$A$3:$N$962,9,FALSE)="","",VLOOKUP($O2263,'APOIO-DESPESAS'!$A$3:$N$962,9,FALSE)),"")</f>
        <v/>
      </c>
      <c r="I2263" s="223" t="str">
        <f>IFERROR(IF(VLOOKUP($O2263,'APOIO-DESPESAS'!$A$3:$N$962,10,FALSE)="","",VLOOKUP($O2263,'APOIO-DESPESAS'!$A$3:$N$962,10,FALSE)),"")</f>
        <v/>
      </c>
      <c r="J2263" s="223" t="str">
        <f>IFERROR(IF(VLOOKUP($O2263,'APOIO-DESPESAS'!$A$3:$N$962,11,FALSE)="","",VLOOKUP($O2263,'APOIO-DESPESAS'!$A$3:$N$962,11,FALSE)),"")</f>
        <v/>
      </c>
      <c r="K2263" s="223" t="str">
        <f>IFERROR(IF(VLOOKUP($O2263,'APOIO-DESPESAS'!$A$3:$N$962,12,FALSE)="","",VLOOKUP($O2263,'APOIO-DESPESAS'!$A$3:$N$962,12,FALSE)),"")</f>
        <v/>
      </c>
      <c r="L2263" s="223" t="str">
        <f>IFERROR(IF(VLOOKUP($O2263,'APOIO-DESPESAS'!$A$3:$N$962,13,FALSE)="","",VLOOKUP($O2263,'APOIO-DESPESAS'!$A$3:$N$962,13,FALSE)),"")</f>
        <v/>
      </c>
      <c r="M2263" s="223" t="str">
        <f>IFERROR(IF(VLOOKUP($O2263,'APOIO-DESPESAS'!$A$3:$N$962,14,FALSE)="","",VLOOKUP($O2263,'APOIO-DESPESAS'!$A$3:$N$962,14,FALSE)),"")</f>
        <v/>
      </c>
      <c r="O2263" s="223">
        <f t="shared" si="35"/>
        <v>2261</v>
      </c>
    </row>
    <row r="2264" spans="1:15" x14ac:dyDescent="0.25">
      <c r="A2264" s="223" t="str">
        <f>IFERROR(IF(VLOOKUP($O2264,'APOIO-DESPESAS'!$A$3:$N$962,2,FALSE)="","",VLOOKUP($O2264,'APOIO-DESPESAS'!$A$3:$N$962,2,FALSE)),"")</f>
        <v/>
      </c>
      <c r="B2264" s="223" t="str">
        <f>IFERROR(IF(VLOOKUP($O2264,'APOIO-DESPESAS'!$A$3:$N$962,3,FALSE)="","",VLOOKUP($O2264,'APOIO-DESPESAS'!$A$3:$N$962,3,FALSE)),"")</f>
        <v/>
      </c>
      <c r="C2264" s="223" t="str">
        <f>IFERROR(IF(VLOOKUP($O2264,'APOIO-DESPESAS'!$A$3:$N$962,4,FALSE)="","",VLOOKUP($O2264,'APOIO-DESPESAS'!$A$3:$N$962,4,FALSE)),"")</f>
        <v/>
      </c>
      <c r="D2264" s="223" t="str">
        <f>IFERROR(IF(VLOOKUP($O2264,'APOIO-DESPESAS'!$A$3:$N$962,5,FALSE)="","",VLOOKUP($O2264,'APOIO-DESPESAS'!$A$3:$N$962,5,FALSE)),"")</f>
        <v/>
      </c>
      <c r="E2264" s="223" t="str">
        <f>IFERROR(IF(VLOOKUP($O2264,'APOIO-DESPESAS'!$A$3:$N$962,6,FALSE)="","",VLOOKUP($O2264,'APOIO-DESPESAS'!$A$3:$N$962,6,FALSE)),"")</f>
        <v/>
      </c>
      <c r="F2264" s="223" t="str">
        <f>IFERROR(IF(VLOOKUP($O2264,'APOIO-DESPESAS'!$A$3:$N$962,7,FALSE)="","",VLOOKUP($O2264,'APOIO-DESPESAS'!$A$3:$N$962,7,FALSE)),"")</f>
        <v/>
      </c>
      <c r="G2264" s="223" t="str">
        <f>IFERROR(IF(VLOOKUP($O2264,'APOIO-DESPESAS'!$A$3:$N$962,8,FALSE)="","",VLOOKUP($O2264,'APOIO-DESPESAS'!$A$3:$N$962,8,FALSE)),"")</f>
        <v/>
      </c>
      <c r="H2264" s="223" t="str">
        <f>IFERROR(IF(VLOOKUP($O2264,'APOIO-DESPESAS'!$A$3:$N$962,9,FALSE)="","",VLOOKUP($O2264,'APOIO-DESPESAS'!$A$3:$N$962,9,FALSE)),"")</f>
        <v/>
      </c>
      <c r="I2264" s="223" t="str">
        <f>IFERROR(IF(VLOOKUP($O2264,'APOIO-DESPESAS'!$A$3:$N$962,10,FALSE)="","",VLOOKUP($O2264,'APOIO-DESPESAS'!$A$3:$N$962,10,FALSE)),"")</f>
        <v/>
      </c>
      <c r="J2264" s="223" t="str">
        <f>IFERROR(IF(VLOOKUP($O2264,'APOIO-DESPESAS'!$A$3:$N$962,11,FALSE)="","",VLOOKUP($O2264,'APOIO-DESPESAS'!$A$3:$N$962,11,FALSE)),"")</f>
        <v/>
      </c>
      <c r="K2264" s="223" t="str">
        <f>IFERROR(IF(VLOOKUP($O2264,'APOIO-DESPESAS'!$A$3:$N$962,12,FALSE)="","",VLOOKUP($O2264,'APOIO-DESPESAS'!$A$3:$N$962,12,FALSE)),"")</f>
        <v/>
      </c>
      <c r="L2264" s="223" t="str">
        <f>IFERROR(IF(VLOOKUP($O2264,'APOIO-DESPESAS'!$A$3:$N$962,13,FALSE)="","",VLOOKUP($O2264,'APOIO-DESPESAS'!$A$3:$N$962,13,FALSE)),"")</f>
        <v/>
      </c>
      <c r="M2264" s="223" t="str">
        <f>IFERROR(IF(VLOOKUP($O2264,'APOIO-DESPESAS'!$A$3:$N$962,14,FALSE)="","",VLOOKUP($O2264,'APOIO-DESPESAS'!$A$3:$N$962,14,FALSE)),"")</f>
        <v/>
      </c>
      <c r="O2264" s="223">
        <f t="shared" si="35"/>
        <v>2262</v>
      </c>
    </row>
    <row r="2265" spans="1:15" x14ac:dyDescent="0.25">
      <c r="A2265" s="223" t="str">
        <f>IFERROR(IF(VLOOKUP($O2265,'APOIO-DESPESAS'!$A$3:$N$962,2,FALSE)="","",VLOOKUP($O2265,'APOIO-DESPESAS'!$A$3:$N$962,2,FALSE)),"")</f>
        <v/>
      </c>
      <c r="B2265" s="223" t="str">
        <f>IFERROR(IF(VLOOKUP($O2265,'APOIO-DESPESAS'!$A$3:$N$962,3,FALSE)="","",VLOOKUP($O2265,'APOIO-DESPESAS'!$A$3:$N$962,3,FALSE)),"")</f>
        <v/>
      </c>
      <c r="C2265" s="223" t="str">
        <f>IFERROR(IF(VLOOKUP($O2265,'APOIO-DESPESAS'!$A$3:$N$962,4,FALSE)="","",VLOOKUP($O2265,'APOIO-DESPESAS'!$A$3:$N$962,4,FALSE)),"")</f>
        <v/>
      </c>
      <c r="D2265" s="223" t="str">
        <f>IFERROR(IF(VLOOKUP($O2265,'APOIO-DESPESAS'!$A$3:$N$962,5,FALSE)="","",VLOOKUP($O2265,'APOIO-DESPESAS'!$A$3:$N$962,5,FALSE)),"")</f>
        <v/>
      </c>
      <c r="E2265" s="223" t="str">
        <f>IFERROR(IF(VLOOKUP($O2265,'APOIO-DESPESAS'!$A$3:$N$962,6,FALSE)="","",VLOOKUP($O2265,'APOIO-DESPESAS'!$A$3:$N$962,6,FALSE)),"")</f>
        <v/>
      </c>
      <c r="F2265" s="223" t="str">
        <f>IFERROR(IF(VLOOKUP($O2265,'APOIO-DESPESAS'!$A$3:$N$962,7,FALSE)="","",VLOOKUP($O2265,'APOIO-DESPESAS'!$A$3:$N$962,7,FALSE)),"")</f>
        <v/>
      </c>
      <c r="G2265" s="223" t="str">
        <f>IFERROR(IF(VLOOKUP($O2265,'APOIO-DESPESAS'!$A$3:$N$962,8,FALSE)="","",VLOOKUP($O2265,'APOIO-DESPESAS'!$A$3:$N$962,8,FALSE)),"")</f>
        <v/>
      </c>
      <c r="H2265" s="223" t="str">
        <f>IFERROR(IF(VLOOKUP($O2265,'APOIO-DESPESAS'!$A$3:$N$962,9,FALSE)="","",VLOOKUP($O2265,'APOIO-DESPESAS'!$A$3:$N$962,9,FALSE)),"")</f>
        <v/>
      </c>
      <c r="I2265" s="223" t="str">
        <f>IFERROR(IF(VLOOKUP($O2265,'APOIO-DESPESAS'!$A$3:$N$962,10,FALSE)="","",VLOOKUP($O2265,'APOIO-DESPESAS'!$A$3:$N$962,10,FALSE)),"")</f>
        <v/>
      </c>
      <c r="J2265" s="223" t="str">
        <f>IFERROR(IF(VLOOKUP($O2265,'APOIO-DESPESAS'!$A$3:$N$962,11,FALSE)="","",VLOOKUP($O2265,'APOIO-DESPESAS'!$A$3:$N$962,11,FALSE)),"")</f>
        <v/>
      </c>
      <c r="K2265" s="223" t="str">
        <f>IFERROR(IF(VLOOKUP($O2265,'APOIO-DESPESAS'!$A$3:$N$962,12,FALSE)="","",VLOOKUP($O2265,'APOIO-DESPESAS'!$A$3:$N$962,12,FALSE)),"")</f>
        <v/>
      </c>
      <c r="L2265" s="223" t="str">
        <f>IFERROR(IF(VLOOKUP($O2265,'APOIO-DESPESAS'!$A$3:$N$962,13,FALSE)="","",VLOOKUP($O2265,'APOIO-DESPESAS'!$A$3:$N$962,13,FALSE)),"")</f>
        <v/>
      </c>
      <c r="M2265" s="223" t="str">
        <f>IFERROR(IF(VLOOKUP($O2265,'APOIO-DESPESAS'!$A$3:$N$962,14,FALSE)="","",VLOOKUP($O2265,'APOIO-DESPESAS'!$A$3:$N$962,14,FALSE)),"")</f>
        <v/>
      </c>
      <c r="O2265" s="223">
        <f t="shared" si="35"/>
        <v>2263</v>
      </c>
    </row>
    <row r="2266" spans="1:15" x14ac:dyDescent="0.25">
      <c r="A2266" s="223" t="str">
        <f>IFERROR(IF(VLOOKUP($O2266,'APOIO-DESPESAS'!$A$3:$N$962,2,FALSE)="","",VLOOKUP($O2266,'APOIO-DESPESAS'!$A$3:$N$962,2,FALSE)),"")</f>
        <v/>
      </c>
      <c r="B2266" s="223" t="str">
        <f>IFERROR(IF(VLOOKUP($O2266,'APOIO-DESPESAS'!$A$3:$N$962,3,FALSE)="","",VLOOKUP($O2266,'APOIO-DESPESAS'!$A$3:$N$962,3,FALSE)),"")</f>
        <v/>
      </c>
      <c r="C2266" s="223" t="str">
        <f>IFERROR(IF(VLOOKUP($O2266,'APOIO-DESPESAS'!$A$3:$N$962,4,FALSE)="","",VLOOKUP($O2266,'APOIO-DESPESAS'!$A$3:$N$962,4,FALSE)),"")</f>
        <v/>
      </c>
      <c r="D2266" s="223" t="str">
        <f>IFERROR(IF(VLOOKUP($O2266,'APOIO-DESPESAS'!$A$3:$N$962,5,FALSE)="","",VLOOKUP($O2266,'APOIO-DESPESAS'!$A$3:$N$962,5,FALSE)),"")</f>
        <v/>
      </c>
      <c r="E2266" s="223" t="str">
        <f>IFERROR(IF(VLOOKUP($O2266,'APOIO-DESPESAS'!$A$3:$N$962,6,FALSE)="","",VLOOKUP($O2266,'APOIO-DESPESAS'!$A$3:$N$962,6,FALSE)),"")</f>
        <v/>
      </c>
      <c r="F2266" s="223" t="str">
        <f>IFERROR(IF(VLOOKUP($O2266,'APOIO-DESPESAS'!$A$3:$N$962,7,FALSE)="","",VLOOKUP($O2266,'APOIO-DESPESAS'!$A$3:$N$962,7,FALSE)),"")</f>
        <v/>
      </c>
      <c r="G2266" s="223" t="str">
        <f>IFERROR(IF(VLOOKUP($O2266,'APOIO-DESPESAS'!$A$3:$N$962,8,FALSE)="","",VLOOKUP($O2266,'APOIO-DESPESAS'!$A$3:$N$962,8,FALSE)),"")</f>
        <v/>
      </c>
      <c r="H2266" s="223" t="str">
        <f>IFERROR(IF(VLOOKUP($O2266,'APOIO-DESPESAS'!$A$3:$N$962,9,FALSE)="","",VLOOKUP($O2266,'APOIO-DESPESAS'!$A$3:$N$962,9,FALSE)),"")</f>
        <v/>
      </c>
      <c r="I2266" s="223" t="str">
        <f>IFERROR(IF(VLOOKUP($O2266,'APOIO-DESPESAS'!$A$3:$N$962,10,FALSE)="","",VLOOKUP($O2266,'APOIO-DESPESAS'!$A$3:$N$962,10,FALSE)),"")</f>
        <v/>
      </c>
      <c r="J2266" s="223" t="str">
        <f>IFERROR(IF(VLOOKUP($O2266,'APOIO-DESPESAS'!$A$3:$N$962,11,FALSE)="","",VLOOKUP($O2266,'APOIO-DESPESAS'!$A$3:$N$962,11,FALSE)),"")</f>
        <v/>
      </c>
      <c r="K2266" s="223" t="str">
        <f>IFERROR(IF(VLOOKUP($O2266,'APOIO-DESPESAS'!$A$3:$N$962,12,FALSE)="","",VLOOKUP($O2266,'APOIO-DESPESAS'!$A$3:$N$962,12,FALSE)),"")</f>
        <v/>
      </c>
      <c r="L2266" s="223" t="str">
        <f>IFERROR(IF(VLOOKUP($O2266,'APOIO-DESPESAS'!$A$3:$N$962,13,FALSE)="","",VLOOKUP($O2266,'APOIO-DESPESAS'!$A$3:$N$962,13,FALSE)),"")</f>
        <v/>
      </c>
      <c r="M2266" s="223" t="str">
        <f>IFERROR(IF(VLOOKUP($O2266,'APOIO-DESPESAS'!$A$3:$N$962,14,FALSE)="","",VLOOKUP($O2266,'APOIO-DESPESAS'!$A$3:$N$962,14,FALSE)),"")</f>
        <v/>
      </c>
      <c r="O2266" s="223">
        <f t="shared" si="35"/>
        <v>2264</v>
      </c>
    </row>
    <row r="2267" spans="1:15" x14ac:dyDescent="0.25">
      <c r="A2267" s="223" t="str">
        <f>IFERROR(IF(VLOOKUP($O2267,'APOIO-DESPESAS'!$A$3:$N$962,2,FALSE)="","",VLOOKUP($O2267,'APOIO-DESPESAS'!$A$3:$N$962,2,FALSE)),"")</f>
        <v/>
      </c>
      <c r="B2267" s="223" t="str">
        <f>IFERROR(IF(VLOOKUP($O2267,'APOIO-DESPESAS'!$A$3:$N$962,3,FALSE)="","",VLOOKUP($O2267,'APOIO-DESPESAS'!$A$3:$N$962,3,FALSE)),"")</f>
        <v/>
      </c>
      <c r="C2267" s="223" t="str">
        <f>IFERROR(IF(VLOOKUP($O2267,'APOIO-DESPESAS'!$A$3:$N$962,4,FALSE)="","",VLOOKUP($O2267,'APOIO-DESPESAS'!$A$3:$N$962,4,FALSE)),"")</f>
        <v/>
      </c>
      <c r="D2267" s="223" t="str">
        <f>IFERROR(IF(VLOOKUP($O2267,'APOIO-DESPESAS'!$A$3:$N$962,5,FALSE)="","",VLOOKUP($O2267,'APOIO-DESPESAS'!$A$3:$N$962,5,FALSE)),"")</f>
        <v/>
      </c>
      <c r="E2267" s="223" t="str">
        <f>IFERROR(IF(VLOOKUP($O2267,'APOIO-DESPESAS'!$A$3:$N$962,6,FALSE)="","",VLOOKUP($O2267,'APOIO-DESPESAS'!$A$3:$N$962,6,FALSE)),"")</f>
        <v/>
      </c>
      <c r="F2267" s="223" t="str">
        <f>IFERROR(IF(VLOOKUP($O2267,'APOIO-DESPESAS'!$A$3:$N$962,7,FALSE)="","",VLOOKUP($O2267,'APOIO-DESPESAS'!$A$3:$N$962,7,FALSE)),"")</f>
        <v/>
      </c>
      <c r="G2267" s="223" t="str">
        <f>IFERROR(IF(VLOOKUP($O2267,'APOIO-DESPESAS'!$A$3:$N$962,8,FALSE)="","",VLOOKUP($O2267,'APOIO-DESPESAS'!$A$3:$N$962,8,FALSE)),"")</f>
        <v/>
      </c>
      <c r="H2267" s="223" t="str">
        <f>IFERROR(IF(VLOOKUP($O2267,'APOIO-DESPESAS'!$A$3:$N$962,9,FALSE)="","",VLOOKUP($O2267,'APOIO-DESPESAS'!$A$3:$N$962,9,FALSE)),"")</f>
        <v/>
      </c>
      <c r="I2267" s="223" t="str">
        <f>IFERROR(IF(VLOOKUP($O2267,'APOIO-DESPESAS'!$A$3:$N$962,10,FALSE)="","",VLOOKUP($O2267,'APOIO-DESPESAS'!$A$3:$N$962,10,FALSE)),"")</f>
        <v/>
      </c>
      <c r="J2267" s="223" t="str">
        <f>IFERROR(IF(VLOOKUP($O2267,'APOIO-DESPESAS'!$A$3:$N$962,11,FALSE)="","",VLOOKUP($O2267,'APOIO-DESPESAS'!$A$3:$N$962,11,FALSE)),"")</f>
        <v/>
      </c>
      <c r="K2267" s="223" t="str">
        <f>IFERROR(IF(VLOOKUP($O2267,'APOIO-DESPESAS'!$A$3:$N$962,12,FALSE)="","",VLOOKUP($O2267,'APOIO-DESPESAS'!$A$3:$N$962,12,FALSE)),"")</f>
        <v/>
      </c>
      <c r="L2267" s="223" t="str">
        <f>IFERROR(IF(VLOOKUP($O2267,'APOIO-DESPESAS'!$A$3:$N$962,13,FALSE)="","",VLOOKUP($O2267,'APOIO-DESPESAS'!$A$3:$N$962,13,FALSE)),"")</f>
        <v/>
      </c>
      <c r="M2267" s="223" t="str">
        <f>IFERROR(IF(VLOOKUP($O2267,'APOIO-DESPESAS'!$A$3:$N$962,14,FALSE)="","",VLOOKUP($O2267,'APOIO-DESPESAS'!$A$3:$N$962,14,FALSE)),"")</f>
        <v/>
      </c>
      <c r="O2267" s="223">
        <f t="shared" si="35"/>
        <v>2265</v>
      </c>
    </row>
    <row r="2268" spans="1:15" x14ac:dyDescent="0.25">
      <c r="A2268" s="223" t="str">
        <f>IFERROR(IF(VLOOKUP($O2268,'APOIO-DESPESAS'!$A$3:$N$962,2,FALSE)="","",VLOOKUP($O2268,'APOIO-DESPESAS'!$A$3:$N$962,2,FALSE)),"")</f>
        <v/>
      </c>
      <c r="B2268" s="223" t="str">
        <f>IFERROR(IF(VLOOKUP($O2268,'APOIO-DESPESAS'!$A$3:$N$962,3,FALSE)="","",VLOOKUP($O2268,'APOIO-DESPESAS'!$A$3:$N$962,3,FALSE)),"")</f>
        <v/>
      </c>
      <c r="C2268" s="223" t="str">
        <f>IFERROR(IF(VLOOKUP($O2268,'APOIO-DESPESAS'!$A$3:$N$962,4,FALSE)="","",VLOOKUP($O2268,'APOIO-DESPESAS'!$A$3:$N$962,4,FALSE)),"")</f>
        <v/>
      </c>
      <c r="D2268" s="223" t="str">
        <f>IFERROR(IF(VLOOKUP($O2268,'APOIO-DESPESAS'!$A$3:$N$962,5,FALSE)="","",VLOOKUP($O2268,'APOIO-DESPESAS'!$A$3:$N$962,5,FALSE)),"")</f>
        <v/>
      </c>
      <c r="E2268" s="223" t="str">
        <f>IFERROR(IF(VLOOKUP($O2268,'APOIO-DESPESAS'!$A$3:$N$962,6,FALSE)="","",VLOOKUP($O2268,'APOIO-DESPESAS'!$A$3:$N$962,6,FALSE)),"")</f>
        <v/>
      </c>
      <c r="F2268" s="223" t="str">
        <f>IFERROR(IF(VLOOKUP($O2268,'APOIO-DESPESAS'!$A$3:$N$962,7,FALSE)="","",VLOOKUP($O2268,'APOIO-DESPESAS'!$A$3:$N$962,7,FALSE)),"")</f>
        <v/>
      </c>
      <c r="G2268" s="223" t="str">
        <f>IFERROR(IF(VLOOKUP($O2268,'APOIO-DESPESAS'!$A$3:$N$962,8,FALSE)="","",VLOOKUP($O2268,'APOIO-DESPESAS'!$A$3:$N$962,8,FALSE)),"")</f>
        <v/>
      </c>
      <c r="H2268" s="223" t="str">
        <f>IFERROR(IF(VLOOKUP($O2268,'APOIO-DESPESAS'!$A$3:$N$962,9,FALSE)="","",VLOOKUP($O2268,'APOIO-DESPESAS'!$A$3:$N$962,9,FALSE)),"")</f>
        <v/>
      </c>
      <c r="I2268" s="223" t="str">
        <f>IFERROR(IF(VLOOKUP($O2268,'APOIO-DESPESAS'!$A$3:$N$962,10,FALSE)="","",VLOOKUP($O2268,'APOIO-DESPESAS'!$A$3:$N$962,10,FALSE)),"")</f>
        <v/>
      </c>
      <c r="J2268" s="223" t="str">
        <f>IFERROR(IF(VLOOKUP($O2268,'APOIO-DESPESAS'!$A$3:$N$962,11,FALSE)="","",VLOOKUP($O2268,'APOIO-DESPESAS'!$A$3:$N$962,11,FALSE)),"")</f>
        <v/>
      </c>
      <c r="K2268" s="223" t="str">
        <f>IFERROR(IF(VLOOKUP($O2268,'APOIO-DESPESAS'!$A$3:$N$962,12,FALSE)="","",VLOOKUP($O2268,'APOIO-DESPESAS'!$A$3:$N$962,12,FALSE)),"")</f>
        <v/>
      </c>
      <c r="L2268" s="223" t="str">
        <f>IFERROR(IF(VLOOKUP($O2268,'APOIO-DESPESAS'!$A$3:$N$962,13,FALSE)="","",VLOOKUP($O2268,'APOIO-DESPESAS'!$A$3:$N$962,13,FALSE)),"")</f>
        <v/>
      </c>
      <c r="M2268" s="223" t="str">
        <f>IFERROR(IF(VLOOKUP($O2268,'APOIO-DESPESAS'!$A$3:$N$962,14,FALSE)="","",VLOOKUP($O2268,'APOIO-DESPESAS'!$A$3:$N$962,14,FALSE)),"")</f>
        <v/>
      </c>
      <c r="O2268" s="223">
        <f t="shared" si="35"/>
        <v>2266</v>
      </c>
    </row>
    <row r="2269" spans="1:15" x14ac:dyDescent="0.25">
      <c r="A2269" s="223" t="str">
        <f>IFERROR(IF(VLOOKUP($O2269,'APOIO-DESPESAS'!$A$3:$N$962,2,FALSE)="","",VLOOKUP($O2269,'APOIO-DESPESAS'!$A$3:$N$962,2,FALSE)),"")</f>
        <v/>
      </c>
      <c r="B2269" s="223" t="str">
        <f>IFERROR(IF(VLOOKUP($O2269,'APOIO-DESPESAS'!$A$3:$N$962,3,FALSE)="","",VLOOKUP($O2269,'APOIO-DESPESAS'!$A$3:$N$962,3,FALSE)),"")</f>
        <v/>
      </c>
      <c r="C2269" s="223" t="str">
        <f>IFERROR(IF(VLOOKUP($O2269,'APOIO-DESPESAS'!$A$3:$N$962,4,FALSE)="","",VLOOKUP($O2269,'APOIO-DESPESAS'!$A$3:$N$962,4,FALSE)),"")</f>
        <v/>
      </c>
      <c r="D2269" s="223" t="str">
        <f>IFERROR(IF(VLOOKUP($O2269,'APOIO-DESPESAS'!$A$3:$N$962,5,FALSE)="","",VLOOKUP($O2269,'APOIO-DESPESAS'!$A$3:$N$962,5,FALSE)),"")</f>
        <v/>
      </c>
      <c r="E2269" s="223" t="str">
        <f>IFERROR(IF(VLOOKUP($O2269,'APOIO-DESPESAS'!$A$3:$N$962,6,FALSE)="","",VLOOKUP($O2269,'APOIO-DESPESAS'!$A$3:$N$962,6,FALSE)),"")</f>
        <v/>
      </c>
      <c r="F2269" s="223" t="str">
        <f>IFERROR(IF(VLOOKUP($O2269,'APOIO-DESPESAS'!$A$3:$N$962,7,FALSE)="","",VLOOKUP($O2269,'APOIO-DESPESAS'!$A$3:$N$962,7,FALSE)),"")</f>
        <v/>
      </c>
      <c r="G2269" s="223" t="str">
        <f>IFERROR(IF(VLOOKUP($O2269,'APOIO-DESPESAS'!$A$3:$N$962,8,FALSE)="","",VLOOKUP($O2269,'APOIO-DESPESAS'!$A$3:$N$962,8,FALSE)),"")</f>
        <v/>
      </c>
      <c r="H2269" s="223" t="str">
        <f>IFERROR(IF(VLOOKUP($O2269,'APOIO-DESPESAS'!$A$3:$N$962,9,FALSE)="","",VLOOKUP($O2269,'APOIO-DESPESAS'!$A$3:$N$962,9,FALSE)),"")</f>
        <v/>
      </c>
      <c r="I2269" s="223" t="str">
        <f>IFERROR(IF(VLOOKUP($O2269,'APOIO-DESPESAS'!$A$3:$N$962,10,FALSE)="","",VLOOKUP($O2269,'APOIO-DESPESAS'!$A$3:$N$962,10,FALSE)),"")</f>
        <v/>
      </c>
      <c r="J2269" s="223" t="str">
        <f>IFERROR(IF(VLOOKUP($O2269,'APOIO-DESPESAS'!$A$3:$N$962,11,FALSE)="","",VLOOKUP($O2269,'APOIO-DESPESAS'!$A$3:$N$962,11,FALSE)),"")</f>
        <v/>
      </c>
      <c r="K2269" s="223" t="str">
        <f>IFERROR(IF(VLOOKUP($O2269,'APOIO-DESPESAS'!$A$3:$N$962,12,FALSE)="","",VLOOKUP($O2269,'APOIO-DESPESAS'!$A$3:$N$962,12,FALSE)),"")</f>
        <v/>
      </c>
      <c r="L2269" s="223" t="str">
        <f>IFERROR(IF(VLOOKUP($O2269,'APOIO-DESPESAS'!$A$3:$N$962,13,FALSE)="","",VLOOKUP($O2269,'APOIO-DESPESAS'!$A$3:$N$962,13,FALSE)),"")</f>
        <v/>
      </c>
      <c r="M2269" s="223" t="str">
        <f>IFERROR(IF(VLOOKUP($O2269,'APOIO-DESPESAS'!$A$3:$N$962,14,FALSE)="","",VLOOKUP($O2269,'APOIO-DESPESAS'!$A$3:$N$962,14,FALSE)),"")</f>
        <v/>
      </c>
      <c r="O2269" s="223">
        <f t="shared" si="35"/>
        <v>2267</v>
      </c>
    </row>
    <row r="2270" spans="1:15" x14ac:dyDescent="0.25">
      <c r="A2270" s="223" t="str">
        <f>IFERROR(IF(VLOOKUP($O2270,'APOIO-DESPESAS'!$A$3:$N$962,2,FALSE)="","",VLOOKUP($O2270,'APOIO-DESPESAS'!$A$3:$N$962,2,FALSE)),"")</f>
        <v/>
      </c>
      <c r="B2270" s="223" t="str">
        <f>IFERROR(IF(VLOOKUP($O2270,'APOIO-DESPESAS'!$A$3:$N$962,3,FALSE)="","",VLOOKUP($O2270,'APOIO-DESPESAS'!$A$3:$N$962,3,FALSE)),"")</f>
        <v/>
      </c>
      <c r="C2270" s="223" t="str">
        <f>IFERROR(IF(VLOOKUP($O2270,'APOIO-DESPESAS'!$A$3:$N$962,4,FALSE)="","",VLOOKUP($O2270,'APOIO-DESPESAS'!$A$3:$N$962,4,FALSE)),"")</f>
        <v/>
      </c>
      <c r="D2270" s="223" t="str">
        <f>IFERROR(IF(VLOOKUP($O2270,'APOIO-DESPESAS'!$A$3:$N$962,5,FALSE)="","",VLOOKUP($O2270,'APOIO-DESPESAS'!$A$3:$N$962,5,FALSE)),"")</f>
        <v/>
      </c>
      <c r="E2270" s="223" t="str">
        <f>IFERROR(IF(VLOOKUP($O2270,'APOIO-DESPESAS'!$A$3:$N$962,6,FALSE)="","",VLOOKUP($O2270,'APOIO-DESPESAS'!$A$3:$N$962,6,FALSE)),"")</f>
        <v/>
      </c>
      <c r="F2270" s="223" t="str">
        <f>IFERROR(IF(VLOOKUP($O2270,'APOIO-DESPESAS'!$A$3:$N$962,7,FALSE)="","",VLOOKUP($O2270,'APOIO-DESPESAS'!$A$3:$N$962,7,FALSE)),"")</f>
        <v/>
      </c>
      <c r="G2270" s="223" t="str">
        <f>IFERROR(IF(VLOOKUP($O2270,'APOIO-DESPESAS'!$A$3:$N$962,8,FALSE)="","",VLOOKUP($O2270,'APOIO-DESPESAS'!$A$3:$N$962,8,FALSE)),"")</f>
        <v/>
      </c>
      <c r="H2270" s="223" t="str">
        <f>IFERROR(IF(VLOOKUP($O2270,'APOIO-DESPESAS'!$A$3:$N$962,9,FALSE)="","",VLOOKUP($O2270,'APOIO-DESPESAS'!$A$3:$N$962,9,FALSE)),"")</f>
        <v/>
      </c>
      <c r="I2270" s="223" t="str">
        <f>IFERROR(IF(VLOOKUP($O2270,'APOIO-DESPESAS'!$A$3:$N$962,10,FALSE)="","",VLOOKUP($O2270,'APOIO-DESPESAS'!$A$3:$N$962,10,FALSE)),"")</f>
        <v/>
      </c>
      <c r="J2270" s="223" t="str">
        <f>IFERROR(IF(VLOOKUP($O2270,'APOIO-DESPESAS'!$A$3:$N$962,11,FALSE)="","",VLOOKUP($O2270,'APOIO-DESPESAS'!$A$3:$N$962,11,FALSE)),"")</f>
        <v/>
      </c>
      <c r="K2270" s="223" t="str">
        <f>IFERROR(IF(VLOOKUP($O2270,'APOIO-DESPESAS'!$A$3:$N$962,12,FALSE)="","",VLOOKUP($O2270,'APOIO-DESPESAS'!$A$3:$N$962,12,FALSE)),"")</f>
        <v/>
      </c>
      <c r="L2270" s="223" t="str">
        <f>IFERROR(IF(VLOOKUP($O2270,'APOIO-DESPESAS'!$A$3:$N$962,13,FALSE)="","",VLOOKUP($O2270,'APOIO-DESPESAS'!$A$3:$N$962,13,FALSE)),"")</f>
        <v/>
      </c>
      <c r="M2270" s="223" t="str">
        <f>IFERROR(IF(VLOOKUP($O2270,'APOIO-DESPESAS'!$A$3:$N$962,14,FALSE)="","",VLOOKUP($O2270,'APOIO-DESPESAS'!$A$3:$N$962,14,FALSE)),"")</f>
        <v/>
      </c>
      <c r="O2270" s="223">
        <f t="shared" si="35"/>
        <v>2268</v>
      </c>
    </row>
    <row r="2271" spans="1:15" x14ac:dyDescent="0.25">
      <c r="A2271" s="223" t="str">
        <f>IFERROR(IF(VLOOKUP($O2271,'APOIO-DESPESAS'!$A$3:$N$962,2,FALSE)="","",VLOOKUP($O2271,'APOIO-DESPESAS'!$A$3:$N$962,2,FALSE)),"")</f>
        <v/>
      </c>
      <c r="B2271" s="223" t="str">
        <f>IFERROR(IF(VLOOKUP($O2271,'APOIO-DESPESAS'!$A$3:$N$962,3,FALSE)="","",VLOOKUP($O2271,'APOIO-DESPESAS'!$A$3:$N$962,3,FALSE)),"")</f>
        <v/>
      </c>
      <c r="C2271" s="223" t="str">
        <f>IFERROR(IF(VLOOKUP($O2271,'APOIO-DESPESAS'!$A$3:$N$962,4,FALSE)="","",VLOOKUP($O2271,'APOIO-DESPESAS'!$A$3:$N$962,4,FALSE)),"")</f>
        <v/>
      </c>
      <c r="D2271" s="223" t="str">
        <f>IFERROR(IF(VLOOKUP($O2271,'APOIO-DESPESAS'!$A$3:$N$962,5,FALSE)="","",VLOOKUP($O2271,'APOIO-DESPESAS'!$A$3:$N$962,5,FALSE)),"")</f>
        <v/>
      </c>
      <c r="E2271" s="223" t="str">
        <f>IFERROR(IF(VLOOKUP($O2271,'APOIO-DESPESAS'!$A$3:$N$962,6,FALSE)="","",VLOOKUP($O2271,'APOIO-DESPESAS'!$A$3:$N$962,6,FALSE)),"")</f>
        <v/>
      </c>
      <c r="F2271" s="223" t="str">
        <f>IFERROR(IF(VLOOKUP($O2271,'APOIO-DESPESAS'!$A$3:$N$962,7,FALSE)="","",VLOOKUP($O2271,'APOIO-DESPESAS'!$A$3:$N$962,7,FALSE)),"")</f>
        <v/>
      </c>
      <c r="G2271" s="223" t="str">
        <f>IFERROR(IF(VLOOKUP($O2271,'APOIO-DESPESAS'!$A$3:$N$962,8,FALSE)="","",VLOOKUP($O2271,'APOIO-DESPESAS'!$A$3:$N$962,8,FALSE)),"")</f>
        <v/>
      </c>
      <c r="H2271" s="223" t="str">
        <f>IFERROR(IF(VLOOKUP($O2271,'APOIO-DESPESAS'!$A$3:$N$962,9,FALSE)="","",VLOOKUP($O2271,'APOIO-DESPESAS'!$A$3:$N$962,9,FALSE)),"")</f>
        <v/>
      </c>
      <c r="I2271" s="223" t="str">
        <f>IFERROR(IF(VLOOKUP($O2271,'APOIO-DESPESAS'!$A$3:$N$962,10,FALSE)="","",VLOOKUP($O2271,'APOIO-DESPESAS'!$A$3:$N$962,10,FALSE)),"")</f>
        <v/>
      </c>
      <c r="J2271" s="223" t="str">
        <f>IFERROR(IF(VLOOKUP($O2271,'APOIO-DESPESAS'!$A$3:$N$962,11,FALSE)="","",VLOOKUP($O2271,'APOIO-DESPESAS'!$A$3:$N$962,11,FALSE)),"")</f>
        <v/>
      </c>
      <c r="K2271" s="223" t="str">
        <f>IFERROR(IF(VLOOKUP($O2271,'APOIO-DESPESAS'!$A$3:$N$962,12,FALSE)="","",VLOOKUP($O2271,'APOIO-DESPESAS'!$A$3:$N$962,12,FALSE)),"")</f>
        <v/>
      </c>
      <c r="L2271" s="223" t="str">
        <f>IFERROR(IF(VLOOKUP($O2271,'APOIO-DESPESAS'!$A$3:$N$962,13,FALSE)="","",VLOOKUP($O2271,'APOIO-DESPESAS'!$A$3:$N$962,13,FALSE)),"")</f>
        <v/>
      </c>
      <c r="M2271" s="223" t="str">
        <f>IFERROR(IF(VLOOKUP($O2271,'APOIO-DESPESAS'!$A$3:$N$962,14,FALSE)="","",VLOOKUP($O2271,'APOIO-DESPESAS'!$A$3:$N$962,14,FALSE)),"")</f>
        <v/>
      </c>
      <c r="O2271" s="223">
        <f t="shared" si="35"/>
        <v>2269</v>
      </c>
    </row>
    <row r="2272" spans="1:15" x14ac:dyDescent="0.25">
      <c r="A2272" s="223" t="str">
        <f>IFERROR(IF(VLOOKUP($O2272,'APOIO-DESPESAS'!$A$3:$N$962,2,FALSE)="","",VLOOKUP($O2272,'APOIO-DESPESAS'!$A$3:$N$962,2,FALSE)),"")</f>
        <v/>
      </c>
      <c r="B2272" s="223" t="str">
        <f>IFERROR(IF(VLOOKUP($O2272,'APOIO-DESPESAS'!$A$3:$N$962,3,FALSE)="","",VLOOKUP($O2272,'APOIO-DESPESAS'!$A$3:$N$962,3,FALSE)),"")</f>
        <v/>
      </c>
      <c r="C2272" s="223" t="str">
        <f>IFERROR(IF(VLOOKUP($O2272,'APOIO-DESPESAS'!$A$3:$N$962,4,FALSE)="","",VLOOKUP($O2272,'APOIO-DESPESAS'!$A$3:$N$962,4,FALSE)),"")</f>
        <v/>
      </c>
      <c r="D2272" s="223" t="str">
        <f>IFERROR(IF(VLOOKUP($O2272,'APOIO-DESPESAS'!$A$3:$N$962,5,FALSE)="","",VLOOKUP($O2272,'APOIO-DESPESAS'!$A$3:$N$962,5,FALSE)),"")</f>
        <v/>
      </c>
      <c r="E2272" s="223" t="str">
        <f>IFERROR(IF(VLOOKUP($O2272,'APOIO-DESPESAS'!$A$3:$N$962,6,FALSE)="","",VLOOKUP($O2272,'APOIO-DESPESAS'!$A$3:$N$962,6,FALSE)),"")</f>
        <v/>
      </c>
      <c r="F2272" s="223" t="str">
        <f>IFERROR(IF(VLOOKUP($O2272,'APOIO-DESPESAS'!$A$3:$N$962,7,FALSE)="","",VLOOKUP($O2272,'APOIO-DESPESAS'!$A$3:$N$962,7,FALSE)),"")</f>
        <v/>
      </c>
      <c r="G2272" s="223" t="str">
        <f>IFERROR(IF(VLOOKUP($O2272,'APOIO-DESPESAS'!$A$3:$N$962,8,FALSE)="","",VLOOKUP($O2272,'APOIO-DESPESAS'!$A$3:$N$962,8,FALSE)),"")</f>
        <v/>
      </c>
      <c r="H2272" s="223" t="str">
        <f>IFERROR(IF(VLOOKUP($O2272,'APOIO-DESPESAS'!$A$3:$N$962,9,FALSE)="","",VLOOKUP($O2272,'APOIO-DESPESAS'!$A$3:$N$962,9,FALSE)),"")</f>
        <v/>
      </c>
      <c r="I2272" s="223" t="str">
        <f>IFERROR(IF(VLOOKUP($O2272,'APOIO-DESPESAS'!$A$3:$N$962,10,FALSE)="","",VLOOKUP($O2272,'APOIO-DESPESAS'!$A$3:$N$962,10,FALSE)),"")</f>
        <v/>
      </c>
      <c r="J2272" s="223" t="str">
        <f>IFERROR(IF(VLOOKUP($O2272,'APOIO-DESPESAS'!$A$3:$N$962,11,FALSE)="","",VLOOKUP($O2272,'APOIO-DESPESAS'!$A$3:$N$962,11,FALSE)),"")</f>
        <v/>
      </c>
      <c r="K2272" s="223" t="str">
        <f>IFERROR(IF(VLOOKUP($O2272,'APOIO-DESPESAS'!$A$3:$N$962,12,FALSE)="","",VLOOKUP($O2272,'APOIO-DESPESAS'!$A$3:$N$962,12,FALSE)),"")</f>
        <v/>
      </c>
      <c r="L2272" s="223" t="str">
        <f>IFERROR(IF(VLOOKUP($O2272,'APOIO-DESPESAS'!$A$3:$N$962,13,FALSE)="","",VLOOKUP($O2272,'APOIO-DESPESAS'!$A$3:$N$962,13,FALSE)),"")</f>
        <v/>
      </c>
      <c r="M2272" s="223" t="str">
        <f>IFERROR(IF(VLOOKUP($O2272,'APOIO-DESPESAS'!$A$3:$N$962,14,FALSE)="","",VLOOKUP($O2272,'APOIO-DESPESAS'!$A$3:$N$962,14,FALSE)),"")</f>
        <v/>
      </c>
      <c r="O2272" s="223">
        <f t="shared" si="35"/>
        <v>2270</v>
      </c>
    </row>
    <row r="2273" spans="1:15" x14ac:dyDescent="0.25">
      <c r="A2273" s="223" t="str">
        <f>IFERROR(IF(VLOOKUP($O2273,'APOIO-DESPESAS'!$A$3:$N$962,2,FALSE)="","",VLOOKUP($O2273,'APOIO-DESPESAS'!$A$3:$N$962,2,FALSE)),"")</f>
        <v/>
      </c>
      <c r="B2273" s="223" t="str">
        <f>IFERROR(IF(VLOOKUP($O2273,'APOIO-DESPESAS'!$A$3:$N$962,3,FALSE)="","",VLOOKUP($O2273,'APOIO-DESPESAS'!$A$3:$N$962,3,FALSE)),"")</f>
        <v/>
      </c>
      <c r="C2273" s="223" t="str">
        <f>IFERROR(IF(VLOOKUP($O2273,'APOIO-DESPESAS'!$A$3:$N$962,4,FALSE)="","",VLOOKUP($O2273,'APOIO-DESPESAS'!$A$3:$N$962,4,FALSE)),"")</f>
        <v/>
      </c>
      <c r="D2273" s="223" t="str">
        <f>IFERROR(IF(VLOOKUP($O2273,'APOIO-DESPESAS'!$A$3:$N$962,5,FALSE)="","",VLOOKUP($O2273,'APOIO-DESPESAS'!$A$3:$N$962,5,FALSE)),"")</f>
        <v/>
      </c>
      <c r="E2273" s="223" t="str">
        <f>IFERROR(IF(VLOOKUP($O2273,'APOIO-DESPESAS'!$A$3:$N$962,6,FALSE)="","",VLOOKUP($O2273,'APOIO-DESPESAS'!$A$3:$N$962,6,FALSE)),"")</f>
        <v/>
      </c>
      <c r="F2273" s="223" t="str">
        <f>IFERROR(IF(VLOOKUP($O2273,'APOIO-DESPESAS'!$A$3:$N$962,7,FALSE)="","",VLOOKUP($O2273,'APOIO-DESPESAS'!$A$3:$N$962,7,FALSE)),"")</f>
        <v/>
      </c>
      <c r="G2273" s="223" t="str">
        <f>IFERROR(IF(VLOOKUP($O2273,'APOIO-DESPESAS'!$A$3:$N$962,8,FALSE)="","",VLOOKUP($O2273,'APOIO-DESPESAS'!$A$3:$N$962,8,FALSE)),"")</f>
        <v/>
      </c>
      <c r="H2273" s="223" t="str">
        <f>IFERROR(IF(VLOOKUP($O2273,'APOIO-DESPESAS'!$A$3:$N$962,9,FALSE)="","",VLOOKUP($O2273,'APOIO-DESPESAS'!$A$3:$N$962,9,FALSE)),"")</f>
        <v/>
      </c>
      <c r="I2273" s="223" t="str">
        <f>IFERROR(IF(VLOOKUP($O2273,'APOIO-DESPESAS'!$A$3:$N$962,10,FALSE)="","",VLOOKUP($O2273,'APOIO-DESPESAS'!$A$3:$N$962,10,FALSE)),"")</f>
        <v/>
      </c>
      <c r="J2273" s="223" t="str">
        <f>IFERROR(IF(VLOOKUP($O2273,'APOIO-DESPESAS'!$A$3:$N$962,11,FALSE)="","",VLOOKUP($O2273,'APOIO-DESPESAS'!$A$3:$N$962,11,FALSE)),"")</f>
        <v/>
      </c>
      <c r="K2273" s="223" t="str">
        <f>IFERROR(IF(VLOOKUP($O2273,'APOIO-DESPESAS'!$A$3:$N$962,12,FALSE)="","",VLOOKUP($O2273,'APOIO-DESPESAS'!$A$3:$N$962,12,FALSE)),"")</f>
        <v/>
      </c>
      <c r="L2273" s="223" t="str">
        <f>IFERROR(IF(VLOOKUP($O2273,'APOIO-DESPESAS'!$A$3:$N$962,13,FALSE)="","",VLOOKUP($O2273,'APOIO-DESPESAS'!$A$3:$N$962,13,FALSE)),"")</f>
        <v/>
      </c>
      <c r="M2273" s="223" t="str">
        <f>IFERROR(IF(VLOOKUP($O2273,'APOIO-DESPESAS'!$A$3:$N$962,14,FALSE)="","",VLOOKUP($O2273,'APOIO-DESPESAS'!$A$3:$N$962,14,FALSE)),"")</f>
        <v/>
      </c>
      <c r="O2273" s="223">
        <f t="shared" si="35"/>
        <v>2271</v>
      </c>
    </row>
    <row r="2274" spans="1:15" x14ac:dyDescent="0.25">
      <c r="A2274" s="223" t="str">
        <f>IFERROR(IF(VLOOKUP($O2274,'APOIO-DESPESAS'!$A$3:$N$962,2,FALSE)="","",VLOOKUP($O2274,'APOIO-DESPESAS'!$A$3:$N$962,2,FALSE)),"")</f>
        <v/>
      </c>
      <c r="B2274" s="223" t="str">
        <f>IFERROR(IF(VLOOKUP($O2274,'APOIO-DESPESAS'!$A$3:$N$962,3,FALSE)="","",VLOOKUP($O2274,'APOIO-DESPESAS'!$A$3:$N$962,3,FALSE)),"")</f>
        <v/>
      </c>
      <c r="C2274" s="223" t="str">
        <f>IFERROR(IF(VLOOKUP($O2274,'APOIO-DESPESAS'!$A$3:$N$962,4,FALSE)="","",VLOOKUP($O2274,'APOIO-DESPESAS'!$A$3:$N$962,4,FALSE)),"")</f>
        <v/>
      </c>
      <c r="D2274" s="223" t="str">
        <f>IFERROR(IF(VLOOKUP($O2274,'APOIO-DESPESAS'!$A$3:$N$962,5,FALSE)="","",VLOOKUP($O2274,'APOIO-DESPESAS'!$A$3:$N$962,5,FALSE)),"")</f>
        <v/>
      </c>
      <c r="E2274" s="223" t="str">
        <f>IFERROR(IF(VLOOKUP($O2274,'APOIO-DESPESAS'!$A$3:$N$962,6,FALSE)="","",VLOOKUP($O2274,'APOIO-DESPESAS'!$A$3:$N$962,6,FALSE)),"")</f>
        <v/>
      </c>
      <c r="F2274" s="223" t="str">
        <f>IFERROR(IF(VLOOKUP($O2274,'APOIO-DESPESAS'!$A$3:$N$962,7,FALSE)="","",VLOOKUP($O2274,'APOIO-DESPESAS'!$A$3:$N$962,7,FALSE)),"")</f>
        <v/>
      </c>
      <c r="G2274" s="223" t="str">
        <f>IFERROR(IF(VLOOKUP($O2274,'APOIO-DESPESAS'!$A$3:$N$962,8,FALSE)="","",VLOOKUP($O2274,'APOIO-DESPESAS'!$A$3:$N$962,8,FALSE)),"")</f>
        <v/>
      </c>
      <c r="H2274" s="223" t="str">
        <f>IFERROR(IF(VLOOKUP($O2274,'APOIO-DESPESAS'!$A$3:$N$962,9,FALSE)="","",VLOOKUP($O2274,'APOIO-DESPESAS'!$A$3:$N$962,9,FALSE)),"")</f>
        <v/>
      </c>
      <c r="I2274" s="223" t="str">
        <f>IFERROR(IF(VLOOKUP($O2274,'APOIO-DESPESAS'!$A$3:$N$962,10,FALSE)="","",VLOOKUP($O2274,'APOIO-DESPESAS'!$A$3:$N$962,10,FALSE)),"")</f>
        <v/>
      </c>
      <c r="J2274" s="223" t="str">
        <f>IFERROR(IF(VLOOKUP($O2274,'APOIO-DESPESAS'!$A$3:$N$962,11,FALSE)="","",VLOOKUP($O2274,'APOIO-DESPESAS'!$A$3:$N$962,11,FALSE)),"")</f>
        <v/>
      </c>
      <c r="K2274" s="223" t="str">
        <f>IFERROR(IF(VLOOKUP($O2274,'APOIO-DESPESAS'!$A$3:$N$962,12,FALSE)="","",VLOOKUP($O2274,'APOIO-DESPESAS'!$A$3:$N$962,12,FALSE)),"")</f>
        <v/>
      </c>
      <c r="L2274" s="223" t="str">
        <f>IFERROR(IF(VLOOKUP($O2274,'APOIO-DESPESAS'!$A$3:$N$962,13,FALSE)="","",VLOOKUP($O2274,'APOIO-DESPESAS'!$A$3:$N$962,13,FALSE)),"")</f>
        <v/>
      </c>
      <c r="M2274" s="223" t="str">
        <f>IFERROR(IF(VLOOKUP($O2274,'APOIO-DESPESAS'!$A$3:$N$962,14,FALSE)="","",VLOOKUP($O2274,'APOIO-DESPESAS'!$A$3:$N$962,14,FALSE)),"")</f>
        <v/>
      </c>
      <c r="O2274" s="223">
        <f t="shared" si="35"/>
        <v>2272</v>
      </c>
    </row>
    <row r="2275" spans="1:15" x14ac:dyDescent="0.25">
      <c r="A2275" s="223" t="str">
        <f>IFERROR(IF(VLOOKUP($O2275,'APOIO-DESPESAS'!$A$3:$N$962,2,FALSE)="","",VLOOKUP($O2275,'APOIO-DESPESAS'!$A$3:$N$962,2,FALSE)),"")</f>
        <v/>
      </c>
      <c r="B2275" s="223" t="str">
        <f>IFERROR(IF(VLOOKUP($O2275,'APOIO-DESPESAS'!$A$3:$N$962,3,FALSE)="","",VLOOKUP($O2275,'APOIO-DESPESAS'!$A$3:$N$962,3,FALSE)),"")</f>
        <v/>
      </c>
      <c r="C2275" s="223" t="str">
        <f>IFERROR(IF(VLOOKUP($O2275,'APOIO-DESPESAS'!$A$3:$N$962,4,FALSE)="","",VLOOKUP($O2275,'APOIO-DESPESAS'!$A$3:$N$962,4,FALSE)),"")</f>
        <v/>
      </c>
      <c r="D2275" s="223" t="str">
        <f>IFERROR(IF(VLOOKUP($O2275,'APOIO-DESPESAS'!$A$3:$N$962,5,FALSE)="","",VLOOKUP($O2275,'APOIO-DESPESAS'!$A$3:$N$962,5,FALSE)),"")</f>
        <v/>
      </c>
      <c r="E2275" s="223" t="str">
        <f>IFERROR(IF(VLOOKUP($O2275,'APOIO-DESPESAS'!$A$3:$N$962,6,FALSE)="","",VLOOKUP($O2275,'APOIO-DESPESAS'!$A$3:$N$962,6,FALSE)),"")</f>
        <v/>
      </c>
      <c r="F2275" s="223" t="str">
        <f>IFERROR(IF(VLOOKUP($O2275,'APOIO-DESPESAS'!$A$3:$N$962,7,FALSE)="","",VLOOKUP($O2275,'APOIO-DESPESAS'!$A$3:$N$962,7,FALSE)),"")</f>
        <v/>
      </c>
      <c r="G2275" s="223" t="str">
        <f>IFERROR(IF(VLOOKUP($O2275,'APOIO-DESPESAS'!$A$3:$N$962,8,FALSE)="","",VLOOKUP($O2275,'APOIO-DESPESAS'!$A$3:$N$962,8,FALSE)),"")</f>
        <v/>
      </c>
      <c r="H2275" s="223" t="str">
        <f>IFERROR(IF(VLOOKUP($O2275,'APOIO-DESPESAS'!$A$3:$N$962,9,FALSE)="","",VLOOKUP($O2275,'APOIO-DESPESAS'!$A$3:$N$962,9,FALSE)),"")</f>
        <v/>
      </c>
      <c r="I2275" s="223" t="str">
        <f>IFERROR(IF(VLOOKUP($O2275,'APOIO-DESPESAS'!$A$3:$N$962,10,FALSE)="","",VLOOKUP($O2275,'APOIO-DESPESAS'!$A$3:$N$962,10,FALSE)),"")</f>
        <v/>
      </c>
      <c r="J2275" s="223" t="str">
        <f>IFERROR(IF(VLOOKUP($O2275,'APOIO-DESPESAS'!$A$3:$N$962,11,FALSE)="","",VLOOKUP($O2275,'APOIO-DESPESAS'!$A$3:$N$962,11,FALSE)),"")</f>
        <v/>
      </c>
      <c r="K2275" s="223" t="str">
        <f>IFERROR(IF(VLOOKUP($O2275,'APOIO-DESPESAS'!$A$3:$N$962,12,FALSE)="","",VLOOKUP($O2275,'APOIO-DESPESAS'!$A$3:$N$962,12,FALSE)),"")</f>
        <v/>
      </c>
      <c r="L2275" s="223" t="str">
        <f>IFERROR(IF(VLOOKUP($O2275,'APOIO-DESPESAS'!$A$3:$N$962,13,FALSE)="","",VLOOKUP($O2275,'APOIO-DESPESAS'!$A$3:$N$962,13,FALSE)),"")</f>
        <v/>
      </c>
      <c r="M2275" s="223" t="str">
        <f>IFERROR(IF(VLOOKUP($O2275,'APOIO-DESPESAS'!$A$3:$N$962,14,FALSE)="","",VLOOKUP($O2275,'APOIO-DESPESAS'!$A$3:$N$962,14,FALSE)),"")</f>
        <v/>
      </c>
      <c r="O2275" s="223">
        <f t="shared" si="35"/>
        <v>2273</v>
      </c>
    </row>
    <row r="2276" spans="1:15" x14ac:dyDescent="0.25">
      <c r="A2276" s="223" t="str">
        <f>IFERROR(IF(VLOOKUP($O2276,'APOIO-DESPESAS'!$A$3:$N$962,2,FALSE)="","",VLOOKUP($O2276,'APOIO-DESPESAS'!$A$3:$N$962,2,FALSE)),"")</f>
        <v/>
      </c>
      <c r="B2276" s="223" t="str">
        <f>IFERROR(IF(VLOOKUP($O2276,'APOIO-DESPESAS'!$A$3:$N$962,3,FALSE)="","",VLOOKUP($O2276,'APOIO-DESPESAS'!$A$3:$N$962,3,FALSE)),"")</f>
        <v/>
      </c>
      <c r="C2276" s="223" t="str">
        <f>IFERROR(IF(VLOOKUP($O2276,'APOIO-DESPESAS'!$A$3:$N$962,4,FALSE)="","",VLOOKUP($O2276,'APOIO-DESPESAS'!$A$3:$N$962,4,FALSE)),"")</f>
        <v/>
      </c>
      <c r="D2276" s="223" t="str">
        <f>IFERROR(IF(VLOOKUP($O2276,'APOIO-DESPESAS'!$A$3:$N$962,5,FALSE)="","",VLOOKUP($O2276,'APOIO-DESPESAS'!$A$3:$N$962,5,FALSE)),"")</f>
        <v/>
      </c>
      <c r="E2276" s="223" t="str">
        <f>IFERROR(IF(VLOOKUP($O2276,'APOIO-DESPESAS'!$A$3:$N$962,6,FALSE)="","",VLOOKUP($O2276,'APOIO-DESPESAS'!$A$3:$N$962,6,FALSE)),"")</f>
        <v/>
      </c>
      <c r="F2276" s="223" t="str">
        <f>IFERROR(IF(VLOOKUP($O2276,'APOIO-DESPESAS'!$A$3:$N$962,7,FALSE)="","",VLOOKUP($O2276,'APOIO-DESPESAS'!$A$3:$N$962,7,FALSE)),"")</f>
        <v/>
      </c>
      <c r="G2276" s="223" t="str">
        <f>IFERROR(IF(VLOOKUP($O2276,'APOIO-DESPESAS'!$A$3:$N$962,8,FALSE)="","",VLOOKUP($O2276,'APOIO-DESPESAS'!$A$3:$N$962,8,FALSE)),"")</f>
        <v/>
      </c>
      <c r="H2276" s="223" t="str">
        <f>IFERROR(IF(VLOOKUP($O2276,'APOIO-DESPESAS'!$A$3:$N$962,9,FALSE)="","",VLOOKUP($O2276,'APOIO-DESPESAS'!$A$3:$N$962,9,FALSE)),"")</f>
        <v/>
      </c>
      <c r="I2276" s="223" t="str">
        <f>IFERROR(IF(VLOOKUP($O2276,'APOIO-DESPESAS'!$A$3:$N$962,10,FALSE)="","",VLOOKUP($O2276,'APOIO-DESPESAS'!$A$3:$N$962,10,FALSE)),"")</f>
        <v/>
      </c>
      <c r="J2276" s="223" t="str">
        <f>IFERROR(IF(VLOOKUP($O2276,'APOIO-DESPESAS'!$A$3:$N$962,11,FALSE)="","",VLOOKUP($O2276,'APOIO-DESPESAS'!$A$3:$N$962,11,FALSE)),"")</f>
        <v/>
      </c>
      <c r="K2276" s="223" t="str">
        <f>IFERROR(IF(VLOOKUP($O2276,'APOIO-DESPESAS'!$A$3:$N$962,12,FALSE)="","",VLOOKUP($O2276,'APOIO-DESPESAS'!$A$3:$N$962,12,FALSE)),"")</f>
        <v/>
      </c>
      <c r="L2276" s="223" t="str">
        <f>IFERROR(IF(VLOOKUP($O2276,'APOIO-DESPESAS'!$A$3:$N$962,13,FALSE)="","",VLOOKUP($O2276,'APOIO-DESPESAS'!$A$3:$N$962,13,FALSE)),"")</f>
        <v/>
      </c>
      <c r="M2276" s="223" t="str">
        <f>IFERROR(IF(VLOOKUP($O2276,'APOIO-DESPESAS'!$A$3:$N$962,14,FALSE)="","",VLOOKUP($O2276,'APOIO-DESPESAS'!$A$3:$N$962,14,FALSE)),"")</f>
        <v/>
      </c>
      <c r="O2276" s="223">
        <f t="shared" si="35"/>
        <v>2274</v>
      </c>
    </row>
    <row r="2277" spans="1:15" x14ac:dyDescent="0.25">
      <c r="A2277" s="223" t="str">
        <f>IFERROR(IF(VLOOKUP($O2277,'APOIO-DESPESAS'!$A$3:$N$962,2,FALSE)="","",VLOOKUP($O2277,'APOIO-DESPESAS'!$A$3:$N$962,2,FALSE)),"")</f>
        <v/>
      </c>
      <c r="B2277" s="223" t="str">
        <f>IFERROR(IF(VLOOKUP($O2277,'APOIO-DESPESAS'!$A$3:$N$962,3,FALSE)="","",VLOOKUP($O2277,'APOIO-DESPESAS'!$A$3:$N$962,3,FALSE)),"")</f>
        <v/>
      </c>
      <c r="C2277" s="223" t="str">
        <f>IFERROR(IF(VLOOKUP($O2277,'APOIO-DESPESAS'!$A$3:$N$962,4,FALSE)="","",VLOOKUP($O2277,'APOIO-DESPESAS'!$A$3:$N$962,4,FALSE)),"")</f>
        <v/>
      </c>
      <c r="D2277" s="223" t="str">
        <f>IFERROR(IF(VLOOKUP($O2277,'APOIO-DESPESAS'!$A$3:$N$962,5,FALSE)="","",VLOOKUP($O2277,'APOIO-DESPESAS'!$A$3:$N$962,5,FALSE)),"")</f>
        <v/>
      </c>
      <c r="E2277" s="223" t="str">
        <f>IFERROR(IF(VLOOKUP($O2277,'APOIO-DESPESAS'!$A$3:$N$962,6,FALSE)="","",VLOOKUP($O2277,'APOIO-DESPESAS'!$A$3:$N$962,6,FALSE)),"")</f>
        <v/>
      </c>
      <c r="F2277" s="223" t="str">
        <f>IFERROR(IF(VLOOKUP($O2277,'APOIO-DESPESAS'!$A$3:$N$962,7,FALSE)="","",VLOOKUP($O2277,'APOIO-DESPESAS'!$A$3:$N$962,7,FALSE)),"")</f>
        <v/>
      </c>
      <c r="G2277" s="223" t="str">
        <f>IFERROR(IF(VLOOKUP($O2277,'APOIO-DESPESAS'!$A$3:$N$962,8,FALSE)="","",VLOOKUP($O2277,'APOIO-DESPESAS'!$A$3:$N$962,8,FALSE)),"")</f>
        <v/>
      </c>
      <c r="H2277" s="223" t="str">
        <f>IFERROR(IF(VLOOKUP($O2277,'APOIO-DESPESAS'!$A$3:$N$962,9,FALSE)="","",VLOOKUP($O2277,'APOIO-DESPESAS'!$A$3:$N$962,9,FALSE)),"")</f>
        <v/>
      </c>
      <c r="I2277" s="223" t="str">
        <f>IFERROR(IF(VLOOKUP($O2277,'APOIO-DESPESAS'!$A$3:$N$962,10,FALSE)="","",VLOOKUP($O2277,'APOIO-DESPESAS'!$A$3:$N$962,10,FALSE)),"")</f>
        <v/>
      </c>
      <c r="J2277" s="223" t="str">
        <f>IFERROR(IF(VLOOKUP($O2277,'APOIO-DESPESAS'!$A$3:$N$962,11,FALSE)="","",VLOOKUP($O2277,'APOIO-DESPESAS'!$A$3:$N$962,11,FALSE)),"")</f>
        <v/>
      </c>
      <c r="K2277" s="223" t="str">
        <f>IFERROR(IF(VLOOKUP($O2277,'APOIO-DESPESAS'!$A$3:$N$962,12,FALSE)="","",VLOOKUP($O2277,'APOIO-DESPESAS'!$A$3:$N$962,12,FALSE)),"")</f>
        <v/>
      </c>
      <c r="L2277" s="223" t="str">
        <f>IFERROR(IF(VLOOKUP($O2277,'APOIO-DESPESAS'!$A$3:$N$962,13,FALSE)="","",VLOOKUP($O2277,'APOIO-DESPESAS'!$A$3:$N$962,13,FALSE)),"")</f>
        <v/>
      </c>
      <c r="M2277" s="223" t="str">
        <f>IFERROR(IF(VLOOKUP($O2277,'APOIO-DESPESAS'!$A$3:$N$962,14,FALSE)="","",VLOOKUP($O2277,'APOIO-DESPESAS'!$A$3:$N$962,14,FALSE)),"")</f>
        <v/>
      </c>
      <c r="O2277" s="223">
        <f t="shared" si="35"/>
        <v>2275</v>
      </c>
    </row>
    <row r="2278" spans="1:15" x14ac:dyDescent="0.25">
      <c r="A2278" s="223" t="str">
        <f>IFERROR(IF(VLOOKUP($O2278,'APOIO-DESPESAS'!$A$3:$N$962,2,FALSE)="","",VLOOKUP($O2278,'APOIO-DESPESAS'!$A$3:$N$962,2,FALSE)),"")</f>
        <v/>
      </c>
      <c r="B2278" s="223" t="str">
        <f>IFERROR(IF(VLOOKUP($O2278,'APOIO-DESPESAS'!$A$3:$N$962,3,FALSE)="","",VLOOKUP($O2278,'APOIO-DESPESAS'!$A$3:$N$962,3,FALSE)),"")</f>
        <v/>
      </c>
      <c r="C2278" s="223" t="str">
        <f>IFERROR(IF(VLOOKUP($O2278,'APOIO-DESPESAS'!$A$3:$N$962,4,FALSE)="","",VLOOKUP($O2278,'APOIO-DESPESAS'!$A$3:$N$962,4,FALSE)),"")</f>
        <v/>
      </c>
      <c r="D2278" s="223" t="str">
        <f>IFERROR(IF(VLOOKUP($O2278,'APOIO-DESPESAS'!$A$3:$N$962,5,FALSE)="","",VLOOKUP($O2278,'APOIO-DESPESAS'!$A$3:$N$962,5,FALSE)),"")</f>
        <v/>
      </c>
      <c r="E2278" s="223" t="str">
        <f>IFERROR(IF(VLOOKUP($O2278,'APOIO-DESPESAS'!$A$3:$N$962,6,FALSE)="","",VLOOKUP($O2278,'APOIO-DESPESAS'!$A$3:$N$962,6,FALSE)),"")</f>
        <v/>
      </c>
      <c r="F2278" s="223" t="str">
        <f>IFERROR(IF(VLOOKUP($O2278,'APOIO-DESPESAS'!$A$3:$N$962,7,FALSE)="","",VLOOKUP($O2278,'APOIO-DESPESAS'!$A$3:$N$962,7,FALSE)),"")</f>
        <v/>
      </c>
      <c r="G2278" s="223" t="str">
        <f>IFERROR(IF(VLOOKUP($O2278,'APOIO-DESPESAS'!$A$3:$N$962,8,FALSE)="","",VLOOKUP($O2278,'APOIO-DESPESAS'!$A$3:$N$962,8,FALSE)),"")</f>
        <v/>
      </c>
      <c r="H2278" s="223" t="str">
        <f>IFERROR(IF(VLOOKUP($O2278,'APOIO-DESPESAS'!$A$3:$N$962,9,FALSE)="","",VLOOKUP($O2278,'APOIO-DESPESAS'!$A$3:$N$962,9,FALSE)),"")</f>
        <v/>
      </c>
      <c r="I2278" s="223" t="str">
        <f>IFERROR(IF(VLOOKUP($O2278,'APOIO-DESPESAS'!$A$3:$N$962,10,FALSE)="","",VLOOKUP($O2278,'APOIO-DESPESAS'!$A$3:$N$962,10,FALSE)),"")</f>
        <v/>
      </c>
      <c r="J2278" s="223" t="str">
        <f>IFERROR(IF(VLOOKUP($O2278,'APOIO-DESPESAS'!$A$3:$N$962,11,FALSE)="","",VLOOKUP($O2278,'APOIO-DESPESAS'!$A$3:$N$962,11,FALSE)),"")</f>
        <v/>
      </c>
      <c r="K2278" s="223" t="str">
        <f>IFERROR(IF(VLOOKUP($O2278,'APOIO-DESPESAS'!$A$3:$N$962,12,FALSE)="","",VLOOKUP($O2278,'APOIO-DESPESAS'!$A$3:$N$962,12,FALSE)),"")</f>
        <v/>
      </c>
      <c r="L2278" s="223" t="str">
        <f>IFERROR(IF(VLOOKUP($O2278,'APOIO-DESPESAS'!$A$3:$N$962,13,FALSE)="","",VLOOKUP($O2278,'APOIO-DESPESAS'!$A$3:$N$962,13,FALSE)),"")</f>
        <v/>
      </c>
      <c r="M2278" s="223" t="str">
        <f>IFERROR(IF(VLOOKUP($O2278,'APOIO-DESPESAS'!$A$3:$N$962,14,FALSE)="","",VLOOKUP($O2278,'APOIO-DESPESAS'!$A$3:$N$962,14,FALSE)),"")</f>
        <v/>
      </c>
      <c r="O2278" s="223">
        <f t="shared" si="35"/>
        <v>2276</v>
      </c>
    </row>
    <row r="2279" spans="1:15" x14ac:dyDescent="0.25">
      <c r="A2279" s="223" t="str">
        <f>IFERROR(IF(VLOOKUP($O2279,'APOIO-DESPESAS'!$A$3:$N$962,2,FALSE)="","",VLOOKUP($O2279,'APOIO-DESPESAS'!$A$3:$N$962,2,FALSE)),"")</f>
        <v/>
      </c>
      <c r="B2279" s="223" t="str">
        <f>IFERROR(IF(VLOOKUP($O2279,'APOIO-DESPESAS'!$A$3:$N$962,3,FALSE)="","",VLOOKUP($O2279,'APOIO-DESPESAS'!$A$3:$N$962,3,FALSE)),"")</f>
        <v/>
      </c>
      <c r="C2279" s="223" t="str">
        <f>IFERROR(IF(VLOOKUP($O2279,'APOIO-DESPESAS'!$A$3:$N$962,4,FALSE)="","",VLOOKUP($O2279,'APOIO-DESPESAS'!$A$3:$N$962,4,FALSE)),"")</f>
        <v/>
      </c>
      <c r="D2279" s="223" t="str">
        <f>IFERROR(IF(VLOOKUP($O2279,'APOIO-DESPESAS'!$A$3:$N$962,5,FALSE)="","",VLOOKUP($O2279,'APOIO-DESPESAS'!$A$3:$N$962,5,FALSE)),"")</f>
        <v/>
      </c>
      <c r="E2279" s="223" t="str">
        <f>IFERROR(IF(VLOOKUP($O2279,'APOIO-DESPESAS'!$A$3:$N$962,6,FALSE)="","",VLOOKUP($O2279,'APOIO-DESPESAS'!$A$3:$N$962,6,FALSE)),"")</f>
        <v/>
      </c>
      <c r="F2279" s="223" t="str">
        <f>IFERROR(IF(VLOOKUP($O2279,'APOIO-DESPESAS'!$A$3:$N$962,7,FALSE)="","",VLOOKUP($O2279,'APOIO-DESPESAS'!$A$3:$N$962,7,FALSE)),"")</f>
        <v/>
      </c>
      <c r="G2279" s="223" t="str">
        <f>IFERROR(IF(VLOOKUP($O2279,'APOIO-DESPESAS'!$A$3:$N$962,8,FALSE)="","",VLOOKUP($O2279,'APOIO-DESPESAS'!$A$3:$N$962,8,FALSE)),"")</f>
        <v/>
      </c>
      <c r="H2279" s="223" t="str">
        <f>IFERROR(IF(VLOOKUP($O2279,'APOIO-DESPESAS'!$A$3:$N$962,9,FALSE)="","",VLOOKUP($O2279,'APOIO-DESPESAS'!$A$3:$N$962,9,FALSE)),"")</f>
        <v/>
      </c>
      <c r="I2279" s="223" t="str">
        <f>IFERROR(IF(VLOOKUP($O2279,'APOIO-DESPESAS'!$A$3:$N$962,10,FALSE)="","",VLOOKUP($O2279,'APOIO-DESPESAS'!$A$3:$N$962,10,FALSE)),"")</f>
        <v/>
      </c>
      <c r="J2279" s="223" t="str">
        <f>IFERROR(IF(VLOOKUP($O2279,'APOIO-DESPESAS'!$A$3:$N$962,11,FALSE)="","",VLOOKUP($O2279,'APOIO-DESPESAS'!$A$3:$N$962,11,FALSE)),"")</f>
        <v/>
      </c>
      <c r="K2279" s="223" t="str">
        <f>IFERROR(IF(VLOOKUP($O2279,'APOIO-DESPESAS'!$A$3:$N$962,12,FALSE)="","",VLOOKUP($O2279,'APOIO-DESPESAS'!$A$3:$N$962,12,FALSE)),"")</f>
        <v/>
      </c>
      <c r="L2279" s="223" t="str">
        <f>IFERROR(IF(VLOOKUP($O2279,'APOIO-DESPESAS'!$A$3:$N$962,13,FALSE)="","",VLOOKUP($O2279,'APOIO-DESPESAS'!$A$3:$N$962,13,FALSE)),"")</f>
        <v/>
      </c>
      <c r="M2279" s="223" t="str">
        <f>IFERROR(IF(VLOOKUP($O2279,'APOIO-DESPESAS'!$A$3:$N$962,14,FALSE)="","",VLOOKUP($O2279,'APOIO-DESPESAS'!$A$3:$N$962,14,FALSE)),"")</f>
        <v/>
      </c>
      <c r="O2279" s="223">
        <f t="shared" si="35"/>
        <v>2277</v>
      </c>
    </row>
    <row r="2280" spans="1:15" x14ac:dyDescent="0.25">
      <c r="A2280" s="223" t="str">
        <f>IFERROR(IF(VLOOKUP($O2280,'APOIO-DESPESAS'!$A$3:$N$962,2,FALSE)="","",VLOOKUP($O2280,'APOIO-DESPESAS'!$A$3:$N$962,2,FALSE)),"")</f>
        <v/>
      </c>
      <c r="B2280" s="223" t="str">
        <f>IFERROR(IF(VLOOKUP($O2280,'APOIO-DESPESAS'!$A$3:$N$962,3,FALSE)="","",VLOOKUP($O2280,'APOIO-DESPESAS'!$A$3:$N$962,3,FALSE)),"")</f>
        <v/>
      </c>
      <c r="C2280" s="223" t="str">
        <f>IFERROR(IF(VLOOKUP($O2280,'APOIO-DESPESAS'!$A$3:$N$962,4,FALSE)="","",VLOOKUP($O2280,'APOIO-DESPESAS'!$A$3:$N$962,4,FALSE)),"")</f>
        <v/>
      </c>
      <c r="D2280" s="223" t="str">
        <f>IFERROR(IF(VLOOKUP($O2280,'APOIO-DESPESAS'!$A$3:$N$962,5,FALSE)="","",VLOOKUP($O2280,'APOIO-DESPESAS'!$A$3:$N$962,5,FALSE)),"")</f>
        <v/>
      </c>
      <c r="E2280" s="223" t="str">
        <f>IFERROR(IF(VLOOKUP($O2280,'APOIO-DESPESAS'!$A$3:$N$962,6,FALSE)="","",VLOOKUP($O2280,'APOIO-DESPESAS'!$A$3:$N$962,6,FALSE)),"")</f>
        <v/>
      </c>
      <c r="F2280" s="223" t="str">
        <f>IFERROR(IF(VLOOKUP($O2280,'APOIO-DESPESAS'!$A$3:$N$962,7,FALSE)="","",VLOOKUP($O2280,'APOIO-DESPESAS'!$A$3:$N$962,7,FALSE)),"")</f>
        <v/>
      </c>
      <c r="G2280" s="223" t="str">
        <f>IFERROR(IF(VLOOKUP($O2280,'APOIO-DESPESAS'!$A$3:$N$962,8,FALSE)="","",VLOOKUP($O2280,'APOIO-DESPESAS'!$A$3:$N$962,8,FALSE)),"")</f>
        <v/>
      </c>
      <c r="H2280" s="223" t="str">
        <f>IFERROR(IF(VLOOKUP($O2280,'APOIO-DESPESAS'!$A$3:$N$962,9,FALSE)="","",VLOOKUP($O2280,'APOIO-DESPESAS'!$A$3:$N$962,9,FALSE)),"")</f>
        <v/>
      </c>
      <c r="I2280" s="223" t="str">
        <f>IFERROR(IF(VLOOKUP($O2280,'APOIO-DESPESAS'!$A$3:$N$962,10,FALSE)="","",VLOOKUP($O2280,'APOIO-DESPESAS'!$A$3:$N$962,10,FALSE)),"")</f>
        <v/>
      </c>
      <c r="J2280" s="223" t="str">
        <f>IFERROR(IF(VLOOKUP($O2280,'APOIO-DESPESAS'!$A$3:$N$962,11,FALSE)="","",VLOOKUP($O2280,'APOIO-DESPESAS'!$A$3:$N$962,11,FALSE)),"")</f>
        <v/>
      </c>
      <c r="K2280" s="223" t="str">
        <f>IFERROR(IF(VLOOKUP($O2280,'APOIO-DESPESAS'!$A$3:$N$962,12,FALSE)="","",VLOOKUP($O2280,'APOIO-DESPESAS'!$A$3:$N$962,12,FALSE)),"")</f>
        <v/>
      </c>
      <c r="L2280" s="223" t="str">
        <f>IFERROR(IF(VLOOKUP($O2280,'APOIO-DESPESAS'!$A$3:$N$962,13,FALSE)="","",VLOOKUP($O2280,'APOIO-DESPESAS'!$A$3:$N$962,13,FALSE)),"")</f>
        <v/>
      </c>
      <c r="M2280" s="223" t="str">
        <f>IFERROR(IF(VLOOKUP($O2280,'APOIO-DESPESAS'!$A$3:$N$962,14,FALSE)="","",VLOOKUP($O2280,'APOIO-DESPESAS'!$A$3:$N$962,14,FALSE)),"")</f>
        <v/>
      </c>
      <c r="O2280" s="223">
        <f t="shared" si="35"/>
        <v>2278</v>
      </c>
    </row>
    <row r="2281" spans="1:15" x14ac:dyDescent="0.25">
      <c r="A2281" s="223" t="str">
        <f>IFERROR(IF(VLOOKUP($O2281,'APOIO-DESPESAS'!$A$3:$N$962,2,FALSE)="","",VLOOKUP($O2281,'APOIO-DESPESAS'!$A$3:$N$962,2,FALSE)),"")</f>
        <v/>
      </c>
      <c r="B2281" s="223" t="str">
        <f>IFERROR(IF(VLOOKUP($O2281,'APOIO-DESPESAS'!$A$3:$N$962,3,FALSE)="","",VLOOKUP($O2281,'APOIO-DESPESAS'!$A$3:$N$962,3,FALSE)),"")</f>
        <v/>
      </c>
      <c r="C2281" s="223" t="str">
        <f>IFERROR(IF(VLOOKUP($O2281,'APOIO-DESPESAS'!$A$3:$N$962,4,FALSE)="","",VLOOKUP($O2281,'APOIO-DESPESAS'!$A$3:$N$962,4,FALSE)),"")</f>
        <v/>
      </c>
      <c r="D2281" s="223" t="str">
        <f>IFERROR(IF(VLOOKUP($O2281,'APOIO-DESPESAS'!$A$3:$N$962,5,FALSE)="","",VLOOKUP($O2281,'APOIO-DESPESAS'!$A$3:$N$962,5,FALSE)),"")</f>
        <v/>
      </c>
      <c r="E2281" s="223" t="str">
        <f>IFERROR(IF(VLOOKUP($O2281,'APOIO-DESPESAS'!$A$3:$N$962,6,FALSE)="","",VLOOKUP($O2281,'APOIO-DESPESAS'!$A$3:$N$962,6,FALSE)),"")</f>
        <v/>
      </c>
      <c r="F2281" s="223" t="str">
        <f>IFERROR(IF(VLOOKUP($O2281,'APOIO-DESPESAS'!$A$3:$N$962,7,FALSE)="","",VLOOKUP($O2281,'APOIO-DESPESAS'!$A$3:$N$962,7,FALSE)),"")</f>
        <v/>
      </c>
      <c r="G2281" s="223" t="str">
        <f>IFERROR(IF(VLOOKUP($O2281,'APOIO-DESPESAS'!$A$3:$N$962,8,FALSE)="","",VLOOKUP($O2281,'APOIO-DESPESAS'!$A$3:$N$962,8,FALSE)),"")</f>
        <v/>
      </c>
      <c r="H2281" s="223" t="str">
        <f>IFERROR(IF(VLOOKUP($O2281,'APOIO-DESPESAS'!$A$3:$N$962,9,FALSE)="","",VLOOKUP($O2281,'APOIO-DESPESAS'!$A$3:$N$962,9,FALSE)),"")</f>
        <v/>
      </c>
      <c r="I2281" s="223" t="str">
        <f>IFERROR(IF(VLOOKUP($O2281,'APOIO-DESPESAS'!$A$3:$N$962,10,FALSE)="","",VLOOKUP($O2281,'APOIO-DESPESAS'!$A$3:$N$962,10,FALSE)),"")</f>
        <v/>
      </c>
      <c r="J2281" s="223" t="str">
        <f>IFERROR(IF(VLOOKUP($O2281,'APOIO-DESPESAS'!$A$3:$N$962,11,FALSE)="","",VLOOKUP($O2281,'APOIO-DESPESAS'!$A$3:$N$962,11,FALSE)),"")</f>
        <v/>
      </c>
      <c r="K2281" s="223" t="str">
        <f>IFERROR(IF(VLOOKUP($O2281,'APOIO-DESPESAS'!$A$3:$N$962,12,FALSE)="","",VLOOKUP($O2281,'APOIO-DESPESAS'!$A$3:$N$962,12,FALSE)),"")</f>
        <v/>
      </c>
      <c r="L2281" s="223" t="str">
        <f>IFERROR(IF(VLOOKUP($O2281,'APOIO-DESPESAS'!$A$3:$N$962,13,FALSE)="","",VLOOKUP($O2281,'APOIO-DESPESAS'!$A$3:$N$962,13,FALSE)),"")</f>
        <v/>
      </c>
      <c r="M2281" s="223" t="str">
        <f>IFERROR(IF(VLOOKUP($O2281,'APOIO-DESPESAS'!$A$3:$N$962,14,FALSE)="","",VLOOKUP($O2281,'APOIO-DESPESAS'!$A$3:$N$962,14,FALSE)),"")</f>
        <v/>
      </c>
      <c r="O2281" s="223">
        <f t="shared" si="35"/>
        <v>2279</v>
      </c>
    </row>
    <row r="2282" spans="1:15" x14ac:dyDescent="0.25">
      <c r="A2282" s="223" t="str">
        <f>IFERROR(IF(VLOOKUP($O2282,'APOIO-DESPESAS'!$A$3:$N$962,2,FALSE)="","",VLOOKUP($O2282,'APOIO-DESPESAS'!$A$3:$N$962,2,FALSE)),"")</f>
        <v/>
      </c>
      <c r="B2282" s="223" t="str">
        <f>IFERROR(IF(VLOOKUP($O2282,'APOIO-DESPESAS'!$A$3:$N$962,3,FALSE)="","",VLOOKUP($O2282,'APOIO-DESPESAS'!$A$3:$N$962,3,FALSE)),"")</f>
        <v/>
      </c>
      <c r="C2282" s="223" t="str">
        <f>IFERROR(IF(VLOOKUP($O2282,'APOIO-DESPESAS'!$A$3:$N$962,4,FALSE)="","",VLOOKUP($O2282,'APOIO-DESPESAS'!$A$3:$N$962,4,FALSE)),"")</f>
        <v/>
      </c>
      <c r="D2282" s="223" t="str">
        <f>IFERROR(IF(VLOOKUP($O2282,'APOIO-DESPESAS'!$A$3:$N$962,5,FALSE)="","",VLOOKUP($O2282,'APOIO-DESPESAS'!$A$3:$N$962,5,FALSE)),"")</f>
        <v/>
      </c>
      <c r="E2282" s="223" t="str">
        <f>IFERROR(IF(VLOOKUP($O2282,'APOIO-DESPESAS'!$A$3:$N$962,6,FALSE)="","",VLOOKUP($O2282,'APOIO-DESPESAS'!$A$3:$N$962,6,FALSE)),"")</f>
        <v/>
      </c>
      <c r="F2282" s="223" t="str">
        <f>IFERROR(IF(VLOOKUP($O2282,'APOIO-DESPESAS'!$A$3:$N$962,7,FALSE)="","",VLOOKUP($O2282,'APOIO-DESPESAS'!$A$3:$N$962,7,FALSE)),"")</f>
        <v/>
      </c>
      <c r="G2282" s="223" t="str">
        <f>IFERROR(IF(VLOOKUP($O2282,'APOIO-DESPESAS'!$A$3:$N$962,8,FALSE)="","",VLOOKUP($O2282,'APOIO-DESPESAS'!$A$3:$N$962,8,FALSE)),"")</f>
        <v/>
      </c>
      <c r="H2282" s="223" t="str">
        <f>IFERROR(IF(VLOOKUP($O2282,'APOIO-DESPESAS'!$A$3:$N$962,9,FALSE)="","",VLOOKUP($O2282,'APOIO-DESPESAS'!$A$3:$N$962,9,FALSE)),"")</f>
        <v/>
      </c>
      <c r="I2282" s="223" t="str">
        <f>IFERROR(IF(VLOOKUP($O2282,'APOIO-DESPESAS'!$A$3:$N$962,10,FALSE)="","",VLOOKUP($O2282,'APOIO-DESPESAS'!$A$3:$N$962,10,FALSE)),"")</f>
        <v/>
      </c>
      <c r="J2282" s="223" t="str">
        <f>IFERROR(IF(VLOOKUP($O2282,'APOIO-DESPESAS'!$A$3:$N$962,11,FALSE)="","",VLOOKUP($O2282,'APOIO-DESPESAS'!$A$3:$N$962,11,FALSE)),"")</f>
        <v/>
      </c>
      <c r="K2282" s="223" t="str">
        <f>IFERROR(IF(VLOOKUP($O2282,'APOIO-DESPESAS'!$A$3:$N$962,12,FALSE)="","",VLOOKUP($O2282,'APOIO-DESPESAS'!$A$3:$N$962,12,FALSE)),"")</f>
        <v/>
      </c>
      <c r="L2282" s="223" t="str">
        <f>IFERROR(IF(VLOOKUP($O2282,'APOIO-DESPESAS'!$A$3:$N$962,13,FALSE)="","",VLOOKUP($O2282,'APOIO-DESPESAS'!$A$3:$N$962,13,FALSE)),"")</f>
        <v/>
      </c>
      <c r="M2282" s="223" t="str">
        <f>IFERROR(IF(VLOOKUP($O2282,'APOIO-DESPESAS'!$A$3:$N$962,14,FALSE)="","",VLOOKUP($O2282,'APOIO-DESPESAS'!$A$3:$N$962,14,FALSE)),"")</f>
        <v/>
      </c>
      <c r="O2282" s="223">
        <f t="shared" si="35"/>
        <v>2280</v>
      </c>
    </row>
    <row r="2283" spans="1:15" x14ac:dyDescent="0.25">
      <c r="A2283" s="223" t="str">
        <f>IFERROR(IF(VLOOKUP($O2283,'APOIO-DESPESAS'!$A$3:$N$962,2,FALSE)="","",VLOOKUP($O2283,'APOIO-DESPESAS'!$A$3:$N$962,2,FALSE)),"")</f>
        <v/>
      </c>
      <c r="B2283" s="223" t="str">
        <f>IFERROR(IF(VLOOKUP($O2283,'APOIO-DESPESAS'!$A$3:$N$962,3,FALSE)="","",VLOOKUP($O2283,'APOIO-DESPESAS'!$A$3:$N$962,3,FALSE)),"")</f>
        <v/>
      </c>
      <c r="C2283" s="223" t="str">
        <f>IFERROR(IF(VLOOKUP($O2283,'APOIO-DESPESAS'!$A$3:$N$962,4,FALSE)="","",VLOOKUP($O2283,'APOIO-DESPESAS'!$A$3:$N$962,4,FALSE)),"")</f>
        <v/>
      </c>
      <c r="D2283" s="223" t="str">
        <f>IFERROR(IF(VLOOKUP($O2283,'APOIO-DESPESAS'!$A$3:$N$962,5,FALSE)="","",VLOOKUP($O2283,'APOIO-DESPESAS'!$A$3:$N$962,5,FALSE)),"")</f>
        <v/>
      </c>
      <c r="E2283" s="223" t="str">
        <f>IFERROR(IF(VLOOKUP($O2283,'APOIO-DESPESAS'!$A$3:$N$962,6,FALSE)="","",VLOOKUP($O2283,'APOIO-DESPESAS'!$A$3:$N$962,6,FALSE)),"")</f>
        <v/>
      </c>
      <c r="F2283" s="223" t="str">
        <f>IFERROR(IF(VLOOKUP($O2283,'APOIO-DESPESAS'!$A$3:$N$962,7,FALSE)="","",VLOOKUP($O2283,'APOIO-DESPESAS'!$A$3:$N$962,7,FALSE)),"")</f>
        <v/>
      </c>
      <c r="G2283" s="223" t="str">
        <f>IFERROR(IF(VLOOKUP($O2283,'APOIO-DESPESAS'!$A$3:$N$962,8,FALSE)="","",VLOOKUP($O2283,'APOIO-DESPESAS'!$A$3:$N$962,8,FALSE)),"")</f>
        <v/>
      </c>
      <c r="H2283" s="223" t="str">
        <f>IFERROR(IF(VLOOKUP($O2283,'APOIO-DESPESAS'!$A$3:$N$962,9,FALSE)="","",VLOOKUP($O2283,'APOIO-DESPESAS'!$A$3:$N$962,9,FALSE)),"")</f>
        <v/>
      </c>
      <c r="I2283" s="223" t="str">
        <f>IFERROR(IF(VLOOKUP($O2283,'APOIO-DESPESAS'!$A$3:$N$962,10,FALSE)="","",VLOOKUP($O2283,'APOIO-DESPESAS'!$A$3:$N$962,10,FALSE)),"")</f>
        <v/>
      </c>
      <c r="J2283" s="223" t="str">
        <f>IFERROR(IF(VLOOKUP($O2283,'APOIO-DESPESAS'!$A$3:$N$962,11,FALSE)="","",VLOOKUP($O2283,'APOIO-DESPESAS'!$A$3:$N$962,11,FALSE)),"")</f>
        <v/>
      </c>
      <c r="K2283" s="223" t="str">
        <f>IFERROR(IF(VLOOKUP($O2283,'APOIO-DESPESAS'!$A$3:$N$962,12,FALSE)="","",VLOOKUP($O2283,'APOIO-DESPESAS'!$A$3:$N$962,12,FALSE)),"")</f>
        <v/>
      </c>
      <c r="L2283" s="223" t="str">
        <f>IFERROR(IF(VLOOKUP($O2283,'APOIO-DESPESAS'!$A$3:$N$962,13,FALSE)="","",VLOOKUP($O2283,'APOIO-DESPESAS'!$A$3:$N$962,13,FALSE)),"")</f>
        <v/>
      </c>
      <c r="M2283" s="223" t="str">
        <f>IFERROR(IF(VLOOKUP($O2283,'APOIO-DESPESAS'!$A$3:$N$962,14,FALSE)="","",VLOOKUP($O2283,'APOIO-DESPESAS'!$A$3:$N$962,14,FALSE)),"")</f>
        <v/>
      </c>
      <c r="O2283" s="223">
        <f t="shared" si="35"/>
        <v>2281</v>
      </c>
    </row>
    <row r="2284" spans="1:15" x14ac:dyDescent="0.25">
      <c r="A2284" s="223" t="str">
        <f>IFERROR(IF(VLOOKUP($O2284,'APOIO-DESPESAS'!$A$3:$N$962,2,FALSE)="","",VLOOKUP($O2284,'APOIO-DESPESAS'!$A$3:$N$962,2,FALSE)),"")</f>
        <v/>
      </c>
      <c r="B2284" s="223" t="str">
        <f>IFERROR(IF(VLOOKUP($O2284,'APOIO-DESPESAS'!$A$3:$N$962,3,FALSE)="","",VLOOKUP($O2284,'APOIO-DESPESAS'!$A$3:$N$962,3,FALSE)),"")</f>
        <v/>
      </c>
      <c r="C2284" s="223" t="str">
        <f>IFERROR(IF(VLOOKUP($O2284,'APOIO-DESPESAS'!$A$3:$N$962,4,FALSE)="","",VLOOKUP($O2284,'APOIO-DESPESAS'!$A$3:$N$962,4,FALSE)),"")</f>
        <v/>
      </c>
      <c r="D2284" s="223" t="str">
        <f>IFERROR(IF(VLOOKUP($O2284,'APOIO-DESPESAS'!$A$3:$N$962,5,FALSE)="","",VLOOKUP($O2284,'APOIO-DESPESAS'!$A$3:$N$962,5,FALSE)),"")</f>
        <v/>
      </c>
      <c r="E2284" s="223" t="str">
        <f>IFERROR(IF(VLOOKUP($O2284,'APOIO-DESPESAS'!$A$3:$N$962,6,FALSE)="","",VLOOKUP($O2284,'APOIO-DESPESAS'!$A$3:$N$962,6,FALSE)),"")</f>
        <v/>
      </c>
      <c r="F2284" s="223" t="str">
        <f>IFERROR(IF(VLOOKUP($O2284,'APOIO-DESPESAS'!$A$3:$N$962,7,FALSE)="","",VLOOKUP($O2284,'APOIO-DESPESAS'!$A$3:$N$962,7,FALSE)),"")</f>
        <v/>
      </c>
      <c r="G2284" s="223" t="str">
        <f>IFERROR(IF(VLOOKUP($O2284,'APOIO-DESPESAS'!$A$3:$N$962,8,FALSE)="","",VLOOKUP($O2284,'APOIO-DESPESAS'!$A$3:$N$962,8,FALSE)),"")</f>
        <v/>
      </c>
      <c r="H2284" s="223" t="str">
        <f>IFERROR(IF(VLOOKUP($O2284,'APOIO-DESPESAS'!$A$3:$N$962,9,FALSE)="","",VLOOKUP($O2284,'APOIO-DESPESAS'!$A$3:$N$962,9,FALSE)),"")</f>
        <v/>
      </c>
      <c r="I2284" s="223" t="str">
        <f>IFERROR(IF(VLOOKUP($O2284,'APOIO-DESPESAS'!$A$3:$N$962,10,FALSE)="","",VLOOKUP($O2284,'APOIO-DESPESAS'!$A$3:$N$962,10,FALSE)),"")</f>
        <v/>
      </c>
      <c r="J2284" s="223" t="str">
        <f>IFERROR(IF(VLOOKUP($O2284,'APOIO-DESPESAS'!$A$3:$N$962,11,FALSE)="","",VLOOKUP($O2284,'APOIO-DESPESAS'!$A$3:$N$962,11,FALSE)),"")</f>
        <v/>
      </c>
      <c r="K2284" s="223" t="str">
        <f>IFERROR(IF(VLOOKUP($O2284,'APOIO-DESPESAS'!$A$3:$N$962,12,FALSE)="","",VLOOKUP($O2284,'APOIO-DESPESAS'!$A$3:$N$962,12,FALSE)),"")</f>
        <v/>
      </c>
      <c r="L2284" s="223" t="str">
        <f>IFERROR(IF(VLOOKUP($O2284,'APOIO-DESPESAS'!$A$3:$N$962,13,FALSE)="","",VLOOKUP($O2284,'APOIO-DESPESAS'!$A$3:$N$962,13,FALSE)),"")</f>
        <v/>
      </c>
      <c r="M2284" s="223" t="str">
        <f>IFERROR(IF(VLOOKUP($O2284,'APOIO-DESPESAS'!$A$3:$N$962,14,FALSE)="","",VLOOKUP($O2284,'APOIO-DESPESAS'!$A$3:$N$962,14,FALSE)),"")</f>
        <v/>
      </c>
      <c r="O2284" s="223">
        <f t="shared" si="35"/>
        <v>2282</v>
      </c>
    </row>
    <row r="2285" spans="1:15" x14ac:dyDescent="0.25">
      <c r="A2285" s="223" t="str">
        <f>IFERROR(IF(VLOOKUP($O2285,'APOIO-DESPESAS'!$A$3:$N$962,2,FALSE)="","",VLOOKUP($O2285,'APOIO-DESPESAS'!$A$3:$N$962,2,FALSE)),"")</f>
        <v/>
      </c>
      <c r="B2285" s="223" t="str">
        <f>IFERROR(IF(VLOOKUP($O2285,'APOIO-DESPESAS'!$A$3:$N$962,3,FALSE)="","",VLOOKUP($O2285,'APOIO-DESPESAS'!$A$3:$N$962,3,FALSE)),"")</f>
        <v/>
      </c>
      <c r="C2285" s="223" t="str">
        <f>IFERROR(IF(VLOOKUP($O2285,'APOIO-DESPESAS'!$A$3:$N$962,4,FALSE)="","",VLOOKUP($O2285,'APOIO-DESPESAS'!$A$3:$N$962,4,FALSE)),"")</f>
        <v/>
      </c>
      <c r="D2285" s="223" t="str">
        <f>IFERROR(IF(VLOOKUP($O2285,'APOIO-DESPESAS'!$A$3:$N$962,5,FALSE)="","",VLOOKUP($O2285,'APOIO-DESPESAS'!$A$3:$N$962,5,FALSE)),"")</f>
        <v/>
      </c>
      <c r="E2285" s="223" t="str">
        <f>IFERROR(IF(VLOOKUP($O2285,'APOIO-DESPESAS'!$A$3:$N$962,6,FALSE)="","",VLOOKUP($O2285,'APOIO-DESPESAS'!$A$3:$N$962,6,FALSE)),"")</f>
        <v/>
      </c>
      <c r="F2285" s="223" t="str">
        <f>IFERROR(IF(VLOOKUP($O2285,'APOIO-DESPESAS'!$A$3:$N$962,7,FALSE)="","",VLOOKUP($O2285,'APOIO-DESPESAS'!$A$3:$N$962,7,FALSE)),"")</f>
        <v/>
      </c>
      <c r="G2285" s="223" t="str">
        <f>IFERROR(IF(VLOOKUP($O2285,'APOIO-DESPESAS'!$A$3:$N$962,8,FALSE)="","",VLOOKUP($O2285,'APOIO-DESPESAS'!$A$3:$N$962,8,FALSE)),"")</f>
        <v/>
      </c>
      <c r="H2285" s="223" t="str">
        <f>IFERROR(IF(VLOOKUP($O2285,'APOIO-DESPESAS'!$A$3:$N$962,9,FALSE)="","",VLOOKUP($O2285,'APOIO-DESPESAS'!$A$3:$N$962,9,FALSE)),"")</f>
        <v/>
      </c>
      <c r="I2285" s="223" t="str">
        <f>IFERROR(IF(VLOOKUP($O2285,'APOIO-DESPESAS'!$A$3:$N$962,10,FALSE)="","",VLOOKUP($O2285,'APOIO-DESPESAS'!$A$3:$N$962,10,FALSE)),"")</f>
        <v/>
      </c>
      <c r="J2285" s="223" t="str">
        <f>IFERROR(IF(VLOOKUP($O2285,'APOIO-DESPESAS'!$A$3:$N$962,11,FALSE)="","",VLOOKUP($O2285,'APOIO-DESPESAS'!$A$3:$N$962,11,FALSE)),"")</f>
        <v/>
      </c>
      <c r="K2285" s="223" t="str">
        <f>IFERROR(IF(VLOOKUP($O2285,'APOIO-DESPESAS'!$A$3:$N$962,12,FALSE)="","",VLOOKUP($O2285,'APOIO-DESPESAS'!$A$3:$N$962,12,FALSE)),"")</f>
        <v/>
      </c>
      <c r="L2285" s="223" t="str">
        <f>IFERROR(IF(VLOOKUP($O2285,'APOIO-DESPESAS'!$A$3:$N$962,13,FALSE)="","",VLOOKUP($O2285,'APOIO-DESPESAS'!$A$3:$N$962,13,FALSE)),"")</f>
        <v/>
      </c>
      <c r="M2285" s="223" t="str">
        <f>IFERROR(IF(VLOOKUP($O2285,'APOIO-DESPESAS'!$A$3:$N$962,14,FALSE)="","",VLOOKUP($O2285,'APOIO-DESPESAS'!$A$3:$N$962,14,FALSE)),"")</f>
        <v/>
      </c>
      <c r="O2285" s="223">
        <f t="shared" si="35"/>
        <v>2283</v>
      </c>
    </row>
    <row r="2286" spans="1:15" x14ac:dyDescent="0.25">
      <c r="A2286" s="223" t="str">
        <f>IFERROR(IF(VLOOKUP($O2286,'APOIO-DESPESAS'!$A$3:$N$962,2,FALSE)="","",VLOOKUP($O2286,'APOIO-DESPESAS'!$A$3:$N$962,2,FALSE)),"")</f>
        <v/>
      </c>
      <c r="B2286" s="223" t="str">
        <f>IFERROR(IF(VLOOKUP($O2286,'APOIO-DESPESAS'!$A$3:$N$962,3,FALSE)="","",VLOOKUP($O2286,'APOIO-DESPESAS'!$A$3:$N$962,3,FALSE)),"")</f>
        <v/>
      </c>
      <c r="C2286" s="223" t="str">
        <f>IFERROR(IF(VLOOKUP($O2286,'APOIO-DESPESAS'!$A$3:$N$962,4,FALSE)="","",VLOOKUP($O2286,'APOIO-DESPESAS'!$A$3:$N$962,4,FALSE)),"")</f>
        <v/>
      </c>
      <c r="D2286" s="223" t="str">
        <f>IFERROR(IF(VLOOKUP($O2286,'APOIO-DESPESAS'!$A$3:$N$962,5,FALSE)="","",VLOOKUP($O2286,'APOIO-DESPESAS'!$A$3:$N$962,5,FALSE)),"")</f>
        <v/>
      </c>
      <c r="E2286" s="223" t="str">
        <f>IFERROR(IF(VLOOKUP($O2286,'APOIO-DESPESAS'!$A$3:$N$962,6,FALSE)="","",VLOOKUP($O2286,'APOIO-DESPESAS'!$A$3:$N$962,6,FALSE)),"")</f>
        <v/>
      </c>
      <c r="F2286" s="223" t="str">
        <f>IFERROR(IF(VLOOKUP($O2286,'APOIO-DESPESAS'!$A$3:$N$962,7,FALSE)="","",VLOOKUP($O2286,'APOIO-DESPESAS'!$A$3:$N$962,7,FALSE)),"")</f>
        <v/>
      </c>
      <c r="G2286" s="223" t="str">
        <f>IFERROR(IF(VLOOKUP($O2286,'APOIO-DESPESAS'!$A$3:$N$962,8,FALSE)="","",VLOOKUP($O2286,'APOIO-DESPESAS'!$A$3:$N$962,8,FALSE)),"")</f>
        <v/>
      </c>
      <c r="H2286" s="223" t="str">
        <f>IFERROR(IF(VLOOKUP($O2286,'APOIO-DESPESAS'!$A$3:$N$962,9,FALSE)="","",VLOOKUP($O2286,'APOIO-DESPESAS'!$A$3:$N$962,9,FALSE)),"")</f>
        <v/>
      </c>
      <c r="I2286" s="223" t="str">
        <f>IFERROR(IF(VLOOKUP($O2286,'APOIO-DESPESAS'!$A$3:$N$962,10,FALSE)="","",VLOOKUP($O2286,'APOIO-DESPESAS'!$A$3:$N$962,10,FALSE)),"")</f>
        <v/>
      </c>
      <c r="J2286" s="223" t="str">
        <f>IFERROR(IF(VLOOKUP($O2286,'APOIO-DESPESAS'!$A$3:$N$962,11,FALSE)="","",VLOOKUP($O2286,'APOIO-DESPESAS'!$A$3:$N$962,11,FALSE)),"")</f>
        <v/>
      </c>
      <c r="K2286" s="223" t="str">
        <f>IFERROR(IF(VLOOKUP($O2286,'APOIO-DESPESAS'!$A$3:$N$962,12,FALSE)="","",VLOOKUP($O2286,'APOIO-DESPESAS'!$A$3:$N$962,12,FALSE)),"")</f>
        <v/>
      </c>
      <c r="L2286" s="223" t="str">
        <f>IFERROR(IF(VLOOKUP($O2286,'APOIO-DESPESAS'!$A$3:$N$962,13,FALSE)="","",VLOOKUP($O2286,'APOIO-DESPESAS'!$A$3:$N$962,13,FALSE)),"")</f>
        <v/>
      </c>
      <c r="M2286" s="223" t="str">
        <f>IFERROR(IF(VLOOKUP($O2286,'APOIO-DESPESAS'!$A$3:$N$962,14,FALSE)="","",VLOOKUP($O2286,'APOIO-DESPESAS'!$A$3:$N$962,14,FALSE)),"")</f>
        <v/>
      </c>
      <c r="O2286" s="223">
        <f t="shared" si="35"/>
        <v>2284</v>
      </c>
    </row>
    <row r="2287" spans="1:15" x14ac:dyDescent="0.25">
      <c r="A2287" s="223" t="str">
        <f>IFERROR(IF(VLOOKUP($O2287,'APOIO-DESPESAS'!$A$3:$N$962,2,FALSE)="","",VLOOKUP($O2287,'APOIO-DESPESAS'!$A$3:$N$962,2,FALSE)),"")</f>
        <v/>
      </c>
      <c r="B2287" s="223" t="str">
        <f>IFERROR(IF(VLOOKUP($O2287,'APOIO-DESPESAS'!$A$3:$N$962,3,FALSE)="","",VLOOKUP($O2287,'APOIO-DESPESAS'!$A$3:$N$962,3,FALSE)),"")</f>
        <v/>
      </c>
      <c r="C2287" s="223" t="str">
        <f>IFERROR(IF(VLOOKUP($O2287,'APOIO-DESPESAS'!$A$3:$N$962,4,FALSE)="","",VLOOKUP($O2287,'APOIO-DESPESAS'!$A$3:$N$962,4,FALSE)),"")</f>
        <v/>
      </c>
      <c r="D2287" s="223" t="str">
        <f>IFERROR(IF(VLOOKUP($O2287,'APOIO-DESPESAS'!$A$3:$N$962,5,FALSE)="","",VLOOKUP($O2287,'APOIO-DESPESAS'!$A$3:$N$962,5,FALSE)),"")</f>
        <v/>
      </c>
      <c r="E2287" s="223" t="str">
        <f>IFERROR(IF(VLOOKUP($O2287,'APOIO-DESPESAS'!$A$3:$N$962,6,FALSE)="","",VLOOKUP($O2287,'APOIO-DESPESAS'!$A$3:$N$962,6,FALSE)),"")</f>
        <v/>
      </c>
      <c r="F2287" s="223" t="str">
        <f>IFERROR(IF(VLOOKUP($O2287,'APOIO-DESPESAS'!$A$3:$N$962,7,FALSE)="","",VLOOKUP($O2287,'APOIO-DESPESAS'!$A$3:$N$962,7,FALSE)),"")</f>
        <v/>
      </c>
      <c r="G2287" s="223" t="str">
        <f>IFERROR(IF(VLOOKUP($O2287,'APOIO-DESPESAS'!$A$3:$N$962,8,FALSE)="","",VLOOKUP($O2287,'APOIO-DESPESAS'!$A$3:$N$962,8,FALSE)),"")</f>
        <v/>
      </c>
      <c r="H2287" s="223" t="str">
        <f>IFERROR(IF(VLOOKUP($O2287,'APOIO-DESPESAS'!$A$3:$N$962,9,FALSE)="","",VLOOKUP($O2287,'APOIO-DESPESAS'!$A$3:$N$962,9,FALSE)),"")</f>
        <v/>
      </c>
      <c r="I2287" s="223" t="str">
        <f>IFERROR(IF(VLOOKUP($O2287,'APOIO-DESPESAS'!$A$3:$N$962,10,FALSE)="","",VLOOKUP($O2287,'APOIO-DESPESAS'!$A$3:$N$962,10,FALSE)),"")</f>
        <v/>
      </c>
      <c r="J2287" s="223" t="str">
        <f>IFERROR(IF(VLOOKUP($O2287,'APOIO-DESPESAS'!$A$3:$N$962,11,FALSE)="","",VLOOKUP($O2287,'APOIO-DESPESAS'!$A$3:$N$962,11,FALSE)),"")</f>
        <v/>
      </c>
      <c r="K2287" s="223" t="str">
        <f>IFERROR(IF(VLOOKUP($O2287,'APOIO-DESPESAS'!$A$3:$N$962,12,FALSE)="","",VLOOKUP($O2287,'APOIO-DESPESAS'!$A$3:$N$962,12,FALSE)),"")</f>
        <v/>
      </c>
      <c r="L2287" s="223" t="str">
        <f>IFERROR(IF(VLOOKUP($O2287,'APOIO-DESPESAS'!$A$3:$N$962,13,FALSE)="","",VLOOKUP($O2287,'APOIO-DESPESAS'!$A$3:$N$962,13,FALSE)),"")</f>
        <v/>
      </c>
      <c r="M2287" s="223" t="str">
        <f>IFERROR(IF(VLOOKUP($O2287,'APOIO-DESPESAS'!$A$3:$N$962,14,FALSE)="","",VLOOKUP($O2287,'APOIO-DESPESAS'!$A$3:$N$962,14,FALSE)),"")</f>
        <v/>
      </c>
      <c r="O2287" s="223">
        <f t="shared" si="35"/>
        <v>2285</v>
      </c>
    </row>
    <row r="2288" spans="1:15" x14ac:dyDescent="0.25">
      <c r="A2288" s="223" t="str">
        <f>IFERROR(IF(VLOOKUP($O2288,'APOIO-DESPESAS'!$A$3:$N$962,2,FALSE)="","",VLOOKUP($O2288,'APOIO-DESPESAS'!$A$3:$N$962,2,FALSE)),"")</f>
        <v/>
      </c>
      <c r="B2288" s="223" t="str">
        <f>IFERROR(IF(VLOOKUP($O2288,'APOIO-DESPESAS'!$A$3:$N$962,3,FALSE)="","",VLOOKUP($O2288,'APOIO-DESPESAS'!$A$3:$N$962,3,FALSE)),"")</f>
        <v/>
      </c>
      <c r="C2288" s="223" t="str">
        <f>IFERROR(IF(VLOOKUP($O2288,'APOIO-DESPESAS'!$A$3:$N$962,4,FALSE)="","",VLOOKUP($O2288,'APOIO-DESPESAS'!$A$3:$N$962,4,FALSE)),"")</f>
        <v/>
      </c>
      <c r="D2288" s="223" t="str">
        <f>IFERROR(IF(VLOOKUP($O2288,'APOIO-DESPESAS'!$A$3:$N$962,5,FALSE)="","",VLOOKUP($O2288,'APOIO-DESPESAS'!$A$3:$N$962,5,FALSE)),"")</f>
        <v/>
      </c>
      <c r="E2288" s="223" t="str">
        <f>IFERROR(IF(VLOOKUP($O2288,'APOIO-DESPESAS'!$A$3:$N$962,6,FALSE)="","",VLOOKUP($O2288,'APOIO-DESPESAS'!$A$3:$N$962,6,FALSE)),"")</f>
        <v/>
      </c>
      <c r="F2288" s="223" t="str">
        <f>IFERROR(IF(VLOOKUP($O2288,'APOIO-DESPESAS'!$A$3:$N$962,7,FALSE)="","",VLOOKUP($O2288,'APOIO-DESPESAS'!$A$3:$N$962,7,FALSE)),"")</f>
        <v/>
      </c>
      <c r="G2288" s="223" t="str">
        <f>IFERROR(IF(VLOOKUP($O2288,'APOIO-DESPESAS'!$A$3:$N$962,8,FALSE)="","",VLOOKUP($O2288,'APOIO-DESPESAS'!$A$3:$N$962,8,FALSE)),"")</f>
        <v/>
      </c>
      <c r="H2288" s="223" t="str">
        <f>IFERROR(IF(VLOOKUP($O2288,'APOIO-DESPESAS'!$A$3:$N$962,9,FALSE)="","",VLOOKUP($O2288,'APOIO-DESPESAS'!$A$3:$N$962,9,FALSE)),"")</f>
        <v/>
      </c>
      <c r="I2288" s="223" t="str">
        <f>IFERROR(IF(VLOOKUP($O2288,'APOIO-DESPESAS'!$A$3:$N$962,10,FALSE)="","",VLOOKUP($O2288,'APOIO-DESPESAS'!$A$3:$N$962,10,FALSE)),"")</f>
        <v/>
      </c>
      <c r="J2288" s="223" t="str">
        <f>IFERROR(IF(VLOOKUP($O2288,'APOIO-DESPESAS'!$A$3:$N$962,11,FALSE)="","",VLOOKUP($O2288,'APOIO-DESPESAS'!$A$3:$N$962,11,FALSE)),"")</f>
        <v/>
      </c>
      <c r="K2288" s="223" t="str">
        <f>IFERROR(IF(VLOOKUP($O2288,'APOIO-DESPESAS'!$A$3:$N$962,12,FALSE)="","",VLOOKUP($O2288,'APOIO-DESPESAS'!$A$3:$N$962,12,FALSE)),"")</f>
        <v/>
      </c>
      <c r="L2288" s="223" t="str">
        <f>IFERROR(IF(VLOOKUP($O2288,'APOIO-DESPESAS'!$A$3:$N$962,13,FALSE)="","",VLOOKUP($O2288,'APOIO-DESPESAS'!$A$3:$N$962,13,FALSE)),"")</f>
        <v/>
      </c>
      <c r="M2288" s="223" t="str">
        <f>IFERROR(IF(VLOOKUP($O2288,'APOIO-DESPESAS'!$A$3:$N$962,14,FALSE)="","",VLOOKUP($O2288,'APOIO-DESPESAS'!$A$3:$N$962,14,FALSE)),"")</f>
        <v/>
      </c>
      <c r="O2288" s="223">
        <f t="shared" si="35"/>
        <v>2286</v>
      </c>
    </row>
    <row r="2289" spans="1:15" x14ac:dyDescent="0.25">
      <c r="A2289" s="223" t="str">
        <f>IFERROR(IF(VLOOKUP($O2289,'APOIO-DESPESAS'!$A$3:$N$962,2,FALSE)="","",VLOOKUP($O2289,'APOIO-DESPESAS'!$A$3:$N$962,2,FALSE)),"")</f>
        <v/>
      </c>
      <c r="B2289" s="223" t="str">
        <f>IFERROR(IF(VLOOKUP($O2289,'APOIO-DESPESAS'!$A$3:$N$962,3,FALSE)="","",VLOOKUP($O2289,'APOIO-DESPESAS'!$A$3:$N$962,3,FALSE)),"")</f>
        <v/>
      </c>
      <c r="C2289" s="223" t="str">
        <f>IFERROR(IF(VLOOKUP($O2289,'APOIO-DESPESAS'!$A$3:$N$962,4,FALSE)="","",VLOOKUP($O2289,'APOIO-DESPESAS'!$A$3:$N$962,4,FALSE)),"")</f>
        <v/>
      </c>
      <c r="D2289" s="223" t="str">
        <f>IFERROR(IF(VLOOKUP($O2289,'APOIO-DESPESAS'!$A$3:$N$962,5,FALSE)="","",VLOOKUP($O2289,'APOIO-DESPESAS'!$A$3:$N$962,5,FALSE)),"")</f>
        <v/>
      </c>
      <c r="E2289" s="223" t="str">
        <f>IFERROR(IF(VLOOKUP($O2289,'APOIO-DESPESAS'!$A$3:$N$962,6,FALSE)="","",VLOOKUP($O2289,'APOIO-DESPESAS'!$A$3:$N$962,6,FALSE)),"")</f>
        <v/>
      </c>
      <c r="F2289" s="223" t="str">
        <f>IFERROR(IF(VLOOKUP($O2289,'APOIO-DESPESAS'!$A$3:$N$962,7,FALSE)="","",VLOOKUP($O2289,'APOIO-DESPESAS'!$A$3:$N$962,7,FALSE)),"")</f>
        <v/>
      </c>
      <c r="G2289" s="223" t="str">
        <f>IFERROR(IF(VLOOKUP($O2289,'APOIO-DESPESAS'!$A$3:$N$962,8,FALSE)="","",VLOOKUP($O2289,'APOIO-DESPESAS'!$A$3:$N$962,8,FALSE)),"")</f>
        <v/>
      </c>
      <c r="H2289" s="223" t="str">
        <f>IFERROR(IF(VLOOKUP($O2289,'APOIO-DESPESAS'!$A$3:$N$962,9,FALSE)="","",VLOOKUP($O2289,'APOIO-DESPESAS'!$A$3:$N$962,9,FALSE)),"")</f>
        <v/>
      </c>
      <c r="I2289" s="223" t="str">
        <f>IFERROR(IF(VLOOKUP($O2289,'APOIO-DESPESAS'!$A$3:$N$962,10,FALSE)="","",VLOOKUP($O2289,'APOIO-DESPESAS'!$A$3:$N$962,10,FALSE)),"")</f>
        <v/>
      </c>
      <c r="J2289" s="223" t="str">
        <f>IFERROR(IF(VLOOKUP($O2289,'APOIO-DESPESAS'!$A$3:$N$962,11,FALSE)="","",VLOOKUP($O2289,'APOIO-DESPESAS'!$A$3:$N$962,11,FALSE)),"")</f>
        <v/>
      </c>
      <c r="K2289" s="223" t="str">
        <f>IFERROR(IF(VLOOKUP($O2289,'APOIO-DESPESAS'!$A$3:$N$962,12,FALSE)="","",VLOOKUP($O2289,'APOIO-DESPESAS'!$A$3:$N$962,12,FALSE)),"")</f>
        <v/>
      </c>
      <c r="L2289" s="223" t="str">
        <f>IFERROR(IF(VLOOKUP($O2289,'APOIO-DESPESAS'!$A$3:$N$962,13,FALSE)="","",VLOOKUP($O2289,'APOIO-DESPESAS'!$A$3:$N$962,13,FALSE)),"")</f>
        <v/>
      </c>
      <c r="M2289" s="223" t="str">
        <f>IFERROR(IF(VLOOKUP($O2289,'APOIO-DESPESAS'!$A$3:$N$962,14,FALSE)="","",VLOOKUP($O2289,'APOIO-DESPESAS'!$A$3:$N$962,14,FALSE)),"")</f>
        <v/>
      </c>
      <c r="O2289" s="223">
        <f t="shared" si="35"/>
        <v>2287</v>
      </c>
    </row>
    <row r="2290" spans="1:15" x14ac:dyDescent="0.25">
      <c r="A2290" s="223" t="str">
        <f>IFERROR(IF(VLOOKUP($O2290,'APOIO-DESPESAS'!$A$3:$N$962,2,FALSE)="","",VLOOKUP($O2290,'APOIO-DESPESAS'!$A$3:$N$962,2,FALSE)),"")</f>
        <v/>
      </c>
      <c r="B2290" s="223" t="str">
        <f>IFERROR(IF(VLOOKUP($O2290,'APOIO-DESPESAS'!$A$3:$N$962,3,FALSE)="","",VLOOKUP($O2290,'APOIO-DESPESAS'!$A$3:$N$962,3,FALSE)),"")</f>
        <v/>
      </c>
      <c r="C2290" s="223" t="str">
        <f>IFERROR(IF(VLOOKUP($O2290,'APOIO-DESPESAS'!$A$3:$N$962,4,FALSE)="","",VLOOKUP($O2290,'APOIO-DESPESAS'!$A$3:$N$962,4,FALSE)),"")</f>
        <v/>
      </c>
      <c r="D2290" s="223" t="str">
        <f>IFERROR(IF(VLOOKUP($O2290,'APOIO-DESPESAS'!$A$3:$N$962,5,FALSE)="","",VLOOKUP($O2290,'APOIO-DESPESAS'!$A$3:$N$962,5,FALSE)),"")</f>
        <v/>
      </c>
      <c r="E2290" s="223" t="str">
        <f>IFERROR(IF(VLOOKUP($O2290,'APOIO-DESPESAS'!$A$3:$N$962,6,FALSE)="","",VLOOKUP($O2290,'APOIO-DESPESAS'!$A$3:$N$962,6,FALSE)),"")</f>
        <v/>
      </c>
      <c r="F2290" s="223" t="str">
        <f>IFERROR(IF(VLOOKUP($O2290,'APOIO-DESPESAS'!$A$3:$N$962,7,FALSE)="","",VLOOKUP($O2290,'APOIO-DESPESAS'!$A$3:$N$962,7,FALSE)),"")</f>
        <v/>
      </c>
      <c r="G2290" s="223" t="str">
        <f>IFERROR(IF(VLOOKUP($O2290,'APOIO-DESPESAS'!$A$3:$N$962,8,FALSE)="","",VLOOKUP($O2290,'APOIO-DESPESAS'!$A$3:$N$962,8,FALSE)),"")</f>
        <v/>
      </c>
      <c r="H2290" s="223" t="str">
        <f>IFERROR(IF(VLOOKUP($O2290,'APOIO-DESPESAS'!$A$3:$N$962,9,FALSE)="","",VLOOKUP($O2290,'APOIO-DESPESAS'!$A$3:$N$962,9,FALSE)),"")</f>
        <v/>
      </c>
      <c r="I2290" s="223" t="str">
        <f>IFERROR(IF(VLOOKUP($O2290,'APOIO-DESPESAS'!$A$3:$N$962,10,FALSE)="","",VLOOKUP($O2290,'APOIO-DESPESAS'!$A$3:$N$962,10,FALSE)),"")</f>
        <v/>
      </c>
      <c r="J2290" s="223" t="str">
        <f>IFERROR(IF(VLOOKUP($O2290,'APOIO-DESPESAS'!$A$3:$N$962,11,FALSE)="","",VLOOKUP($O2290,'APOIO-DESPESAS'!$A$3:$N$962,11,FALSE)),"")</f>
        <v/>
      </c>
      <c r="K2290" s="223" t="str">
        <f>IFERROR(IF(VLOOKUP($O2290,'APOIO-DESPESAS'!$A$3:$N$962,12,FALSE)="","",VLOOKUP($O2290,'APOIO-DESPESAS'!$A$3:$N$962,12,FALSE)),"")</f>
        <v/>
      </c>
      <c r="L2290" s="223" t="str">
        <f>IFERROR(IF(VLOOKUP($O2290,'APOIO-DESPESAS'!$A$3:$N$962,13,FALSE)="","",VLOOKUP($O2290,'APOIO-DESPESAS'!$A$3:$N$962,13,FALSE)),"")</f>
        <v/>
      </c>
      <c r="M2290" s="223" t="str">
        <f>IFERROR(IF(VLOOKUP($O2290,'APOIO-DESPESAS'!$A$3:$N$962,14,FALSE)="","",VLOOKUP($O2290,'APOIO-DESPESAS'!$A$3:$N$962,14,FALSE)),"")</f>
        <v/>
      </c>
      <c r="O2290" s="223">
        <f t="shared" si="35"/>
        <v>2288</v>
      </c>
    </row>
    <row r="2291" spans="1:15" x14ac:dyDescent="0.25">
      <c r="A2291" s="223" t="str">
        <f>IFERROR(IF(VLOOKUP($O2291,'APOIO-DESPESAS'!$A$3:$N$962,2,FALSE)="","",VLOOKUP($O2291,'APOIO-DESPESAS'!$A$3:$N$962,2,FALSE)),"")</f>
        <v/>
      </c>
      <c r="B2291" s="223" t="str">
        <f>IFERROR(IF(VLOOKUP($O2291,'APOIO-DESPESAS'!$A$3:$N$962,3,FALSE)="","",VLOOKUP($O2291,'APOIO-DESPESAS'!$A$3:$N$962,3,FALSE)),"")</f>
        <v/>
      </c>
      <c r="C2291" s="223" t="str">
        <f>IFERROR(IF(VLOOKUP($O2291,'APOIO-DESPESAS'!$A$3:$N$962,4,FALSE)="","",VLOOKUP($O2291,'APOIO-DESPESAS'!$A$3:$N$962,4,FALSE)),"")</f>
        <v/>
      </c>
      <c r="D2291" s="223" t="str">
        <f>IFERROR(IF(VLOOKUP($O2291,'APOIO-DESPESAS'!$A$3:$N$962,5,FALSE)="","",VLOOKUP($O2291,'APOIO-DESPESAS'!$A$3:$N$962,5,FALSE)),"")</f>
        <v/>
      </c>
      <c r="E2291" s="223" t="str">
        <f>IFERROR(IF(VLOOKUP($O2291,'APOIO-DESPESAS'!$A$3:$N$962,6,FALSE)="","",VLOOKUP($O2291,'APOIO-DESPESAS'!$A$3:$N$962,6,FALSE)),"")</f>
        <v/>
      </c>
      <c r="F2291" s="223" t="str">
        <f>IFERROR(IF(VLOOKUP($O2291,'APOIO-DESPESAS'!$A$3:$N$962,7,FALSE)="","",VLOOKUP($O2291,'APOIO-DESPESAS'!$A$3:$N$962,7,FALSE)),"")</f>
        <v/>
      </c>
      <c r="G2291" s="223" t="str">
        <f>IFERROR(IF(VLOOKUP($O2291,'APOIO-DESPESAS'!$A$3:$N$962,8,FALSE)="","",VLOOKUP($O2291,'APOIO-DESPESAS'!$A$3:$N$962,8,FALSE)),"")</f>
        <v/>
      </c>
      <c r="H2291" s="223" t="str">
        <f>IFERROR(IF(VLOOKUP($O2291,'APOIO-DESPESAS'!$A$3:$N$962,9,FALSE)="","",VLOOKUP($O2291,'APOIO-DESPESAS'!$A$3:$N$962,9,FALSE)),"")</f>
        <v/>
      </c>
      <c r="I2291" s="223" t="str">
        <f>IFERROR(IF(VLOOKUP($O2291,'APOIO-DESPESAS'!$A$3:$N$962,10,FALSE)="","",VLOOKUP($O2291,'APOIO-DESPESAS'!$A$3:$N$962,10,FALSE)),"")</f>
        <v/>
      </c>
      <c r="J2291" s="223" t="str">
        <f>IFERROR(IF(VLOOKUP($O2291,'APOIO-DESPESAS'!$A$3:$N$962,11,FALSE)="","",VLOOKUP($O2291,'APOIO-DESPESAS'!$A$3:$N$962,11,FALSE)),"")</f>
        <v/>
      </c>
      <c r="K2291" s="223" t="str">
        <f>IFERROR(IF(VLOOKUP($O2291,'APOIO-DESPESAS'!$A$3:$N$962,12,FALSE)="","",VLOOKUP($O2291,'APOIO-DESPESAS'!$A$3:$N$962,12,FALSE)),"")</f>
        <v/>
      </c>
      <c r="L2291" s="223" t="str">
        <f>IFERROR(IF(VLOOKUP($O2291,'APOIO-DESPESAS'!$A$3:$N$962,13,FALSE)="","",VLOOKUP($O2291,'APOIO-DESPESAS'!$A$3:$N$962,13,FALSE)),"")</f>
        <v/>
      </c>
      <c r="M2291" s="223" t="str">
        <f>IFERROR(IF(VLOOKUP($O2291,'APOIO-DESPESAS'!$A$3:$N$962,14,FALSE)="","",VLOOKUP($O2291,'APOIO-DESPESAS'!$A$3:$N$962,14,FALSE)),"")</f>
        <v/>
      </c>
      <c r="O2291" s="223">
        <f t="shared" si="35"/>
        <v>2289</v>
      </c>
    </row>
    <row r="2292" spans="1:15" x14ac:dyDescent="0.25">
      <c r="A2292" s="223" t="str">
        <f>IFERROR(IF(VLOOKUP($O2292,'APOIO-DESPESAS'!$A$3:$N$962,2,FALSE)="","",VLOOKUP($O2292,'APOIO-DESPESAS'!$A$3:$N$962,2,FALSE)),"")</f>
        <v/>
      </c>
      <c r="B2292" s="223" t="str">
        <f>IFERROR(IF(VLOOKUP($O2292,'APOIO-DESPESAS'!$A$3:$N$962,3,FALSE)="","",VLOOKUP($O2292,'APOIO-DESPESAS'!$A$3:$N$962,3,FALSE)),"")</f>
        <v/>
      </c>
      <c r="C2292" s="223" t="str">
        <f>IFERROR(IF(VLOOKUP($O2292,'APOIO-DESPESAS'!$A$3:$N$962,4,FALSE)="","",VLOOKUP($O2292,'APOIO-DESPESAS'!$A$3:$N$962,4,FALSE)),"")</f>
        <v/>
      </c>
      <c r="D2292" s="223" t="str">
        <f>IFERROR(IF(VLOOKUP($O2292,'APOIO-DESPESAS'!$A$3:$N$962,5,FALSE)="","",VLOOKUP($O2292,'APOIO-DESPESAS'!$A$3:$N$962,5,FALSE)),"")</f>
        <v/>
      </c>
      <c r="E2292" s="223" t="str">
        <f>IFERROR(IF(VLOOKUP($O2292,'APOIO-DESPESAS'!$A$3:$N$962,6,FALSE)="","",VLOOKUP($O2292,'APOIO-DESPESAS'!$A$3:$N$962,6,FALSE)),"")</f>
        <v/>
      </c>
      <c r="F2292" s="223" t="str">
        <f>IFERROR(IF(VLOOKUP($O2292,'APOIO-DESPESAS'!$A$3:$N$962,7,FALSE)="","",VLOOKUP($O2292,'APOIO-DESPESAS'!$A$3:$N$962,7,FALSE)),"")</f>
        <v/>
      </c>
      <c r="G2292" s="223" t="str">
        <f>IFERROR(IF(VLOOKUP($O2292,'APOIO-DESPESAS'!$A$3:$N$962,8,FALSE)="","",VLOOKUP($O2292,'APOIO-DESPESAS'!$A$3:$N$962,8,FALSE)),"")</f>
        <v/>
      </c>
      <c r="H2292" s="223" t="str">
        <f>IFERROR(IF(VLOOKUP($O2292,'APOIO-DESPESAS'!$A$3:$N$962,9,FALSE)="","",VLOOKUP($O2292,'APOIO-DESPESAS'!$A$3:$N$962,9,FALSE)),"")</f>
        <v/>
      </c>
      <c r="I2292" s="223" t="str">
        <f>IFERROR(IF(VLOOKUP($O2292,'APOIO-DESPESAS'!$A$3:$N$962,10,FALSE)="","",VLOOKUP($O2292,'APOIO-DESPESAS'!$A$3:$N$962,10,FALSE)),"")</f>
        <v/>
      </c>
      <c r="J2292" s="223" t="str">
        <f>IFERROR(IF(VLOOKUP($O2292,'APOIO-DESPESAS'!$A$3:$N$962,11,FALSE)="","",VLOOKUP($O2292,'APOIO-DESPESAS'!$A$3:$N$962,11,FALSE)),"")</f>
        <v/>
      </c>
      <c r="K2292" s="223" t="str">
        <f>IFERROR(IF(VLOOKUP($O2292,'APOIO-DESPESAS'!$A$3:$N$962,12,FALSE)="","",VLOOKUP($O2292,'APOIO-DESPESAS'!$A$3:$N$962,12,FALSE)),"")</f>
        <v/>
      </c>
      <c r="L2292" s="223" t="str">
        <f>IFERROR(IF(VLOOKUP($O2292,'APOIO-DESPESAS'!$A$3:$N$962,13,FALSE)="","",VLOOKUP($O2292,'APOIO-DESPESAS'!$A$3:$N$962,13,FALSE)),"")</f>
        <v/>
      </c>
      <c r="M2292" s="223" t="str">
        <f>IFERROR(IF(VLOOKUP($O2292,'APOIO-DESPESAS'!$A$3:$N$962,14,FALSE)="","",VLOOKUP($O2292,'APOIO-DESPESAS'!$A$3:$N$962,14,FALSE)),"")</f>
        <v/>
      </c>
      <c r="O2292" s="223">
        <f t="shared" si="35"/>
        <v>2290</v>
      </c>
    </row>
    <row r="2293" spans="1:15" x14ac:dyDescent="0.25">
      <c r="A2293" s="223" t="str">
        <f>IFERROR(IF(VLOOKUP($O2293,'APOIO-DESPESAS'!$A$3:$N$962,2,FALSE)="","",VLOOKUP($O2293,'APOIO-DESPESAS'!$A$3:$N$962,2,FALSE)),"")</f>
        <v/>
      </c>
      <c r="B2293" s="223" t="str">
        <f>IFERROR(IF(VLOOKUP($O2293,'APOIO-DESPESAS'!$A$3:$N$962,3,FALSE)="","",VLOOKUP($O2293,'APOIO-DESPESAS'!$A$3:$N$962,3,FALSE)),"")</f>
        <v/>
      </c>
      <c r="C2293" s="223" t="str">
        <f>IFERROR(IF(VLOOKUP($O2293,'APOIO-DESPESAS'!$A$3:$N$962,4,FALSE)="","",VLOOKUP($O2293,'APOIO-DESPESAS'!$A$3:$N$962,4,FALSE)),"")</f>
        <v/>
      </c>
      <c r="D2293" s="223" t="str">
        <f>IFERROR(IF(VLOOKUP($O2293,'APOIO-DESPESAS'!$A$3:$N$962,5,FALSE)="","",VLOOKUP($O2293,'APOIO-DESPESAS'!$A$3:$N$962,5,FALSE)),"")</f>
        <v/>
      </c>
      <c r="E2293" s="223" t="str">
        <f>IFERROR(IF(VLOOKUP($O2293,'APOIO-DESPESAS'!$A$3:$N$962,6,FALSE)="","",VLOOKUP($O2293,'APOIO-DESPESAS'!$A$3:$N$962,6,FALSE)),"")</f>
        <v/>
      </c>
      <c r="F2293" s="223" t="str">
        <f>IFERROR(IF(VLOOKUP($O2293,'APOIO-DESPESAS'!$A$3:$N$962,7,FALSE)="","",VLOOKUP($O2293,'APOIO-DESPESAS'!$A$3:$N$962,7,FALSE)),"")</f>
        <v/>
      </c>
      <c r="G2293" s="223" t="str">
        <f>IFERROR(IF(VLOOKUP($O2293,'APOIO-DESPESAS'!$A$3:$N$962,8,FALSE)="","",VLOOKUP($O2293,'APOIO-DESPESAS'!$A$3:$N$962,8,FALSE)),"")</f>
        <v/>
      </c>
      <c r="H2293" s="223" t="str">
        <f>IFERROR(IF(VLOOKUP($O2293,'APOIO-DESPESAS'!$A$3:$N$962,9,FALSE)="","",VLOOKUP($O2293,'APOIO-DESPESAS'!$A$3:$N$962,9,FALSE)),"")</f>
        <v/>
      </c>
      <c r="I2293" s="223" t="str">
        <f>IFERROR(IF(VLOOKUP($O2293,'APOIO-DESPESAS'!$A$3:$N$962,10,FALSE)="","",VLOOKUP($O2293,'APOIO-DESPESAS'!$A$3:$N$962,10,FALSE)),"")</f>
        <v/>
      </c>
      <c r="J2293" s="223" t="str">
        <f>IFERROR(IF(VLOOKUP($O2293,'APOIO-DESPESAS'!$A$3:$N$962,11,FALSE)="","",VLOOKUP($O2293,'APOIO-DESPESAS'!$A$3:$N$962,11,FALSE)),"")</f>
        <v/>
      </c>
      <c r="K2293" s="223" t="str">
        <f>IFERROR(IF(VLOOKUP($O2293,'APOIO-DESPESAS'!$A$3:$N$962,12,FALSE)="","",VLOOKUP($O2293,'APOIO-DESPESAS'!$A$3:$N$962,12,FALSE)),"")</f>
        <v/>
      </c>
      <c r="L2293" s="223" t="str">
        <f>IFERROR(IF(VLOOKUP($O2293,'APOIO-DESPESAS'!$A$3:$N$962,13,FALSE)="","",VLOOKUP($O2293,'APOIO-DESPESAS'!$A$3:$N$962,13,FALSE)),"")</f>
        <v/>
      </c>
      <c r="M2293" s="223" t="str">
        <f>IFERROR(IF(VLOOKUP($O2293,'APOIO-DESPESAS'!$A$3:$N$962,14,FALSE)="","",VLOOKUP($O2293,'APOIO-DESPESAS'!$A$3:$N$962,14,FALSE)),"")</f>
        <v/>
      </c>
      <c r="O2293" s="223">
        <f t="shared" si="35"/>
        <v>2291</v>
      </c>
    </row>
    <row r="2294" spans="1:15" x14ac:dyDescent="0.25">
      <c r="A2294" s="223" t="str">
        <f>IFERROR(IF(VLOOKUP($O2294,'APOIO-DESPESAS'!$A$3:$N$962,2,FALSE)="","",VLOOKUP($O2294,'APOIO-DESPESAS'!$A$3:$N$962,2,FALSE)),"")</f>
        <v/>
      </c>
      <c r="B2294" s="223" t="str">
        <f>IFERROR(IF(VLOOKUP($O2294,'APOIO-DESPESAS'!$A$3:$N$962,3,FALSE)="","",VLOOKUP($O2294,'APOIO-DESPESAS'!$A$3:$N$962,3,FALSE)),"")</f>
        <v/>
      </c>
      <c r="C2294" s="223" t="str">
        <f>IFERROR(IF(VLOOKUP($O2294,'APOIO-DESPESAS'!$A$3:$N$962,4,FALSE)="","",VLOOKUP($O2294,'APOIO-DESPESAS'!$A$3:$N$962,4,FALSE)),"")</f>
        <v/>
      </c>
      <c r="D2294" s="223" t="str">
        <f>IFERROR(IF(VLOOKUP($O2294,'APOIO-DESPESAS'!$A$3:$N$962,5,FALSE)="","",VLOOKUP($O2294,'APOIO-DESPESAS'!$A$3:$N$962,5,FALSE)),"")</f>
        <v/>
      </c>
      <c r="E2294" s="223" t="str">
        <f>IFERROR(IF(VLOOKUP($O2294,'APOIO-DESPESAS'!$A$3:$N$962,6,FALSE)="","",VLOOKUP($O2294,'APOIO-DESPESAS'!$A$3:$N$962,6,FALSE)),"")</f>
        <v/>
      </c>
      <c r="F2294" s="223" t="str">
        <f>IFERROR(IF(VLOOKUP($O2294,'APOIO-DESPESAS'!$A$3:$N$962,7,FALSE)="","",VLOOKUP($O2294,'APOIO-DESPESAS'!$A$3:$N$962,7,FALSE)),"")</f>
        <v/>
      </c>
      <c r="G2294" s="223" t="str">
        <f>IFERROR(IF(VLOOKUP($O2294,'APOIO-DESPESAS'!$A$3:$N$962,8,FALSE)="","",VLOOKUP($O2294,'APOIO-DESPESAS'!$A$3:$N$962,8,FALSE)),"")</f>
        <v/>
      </c>
      <c r="H2294" s="223" t="str">
        <f>IFERROR(IF(VLOOKUP($O2294,'APOIO-DESPESAS'!$A$3:$N$962,9,FALSE)="","",VLOOKUP($O2294,'APOIO-DESPESAS'!$A$3:$N$962,9,FALSE)),"")</f>
        <v/>
      </c>
      <c r="I2294" s="223" t="str">
        <f>IFERROR(IF(VLOOKUP($O2294,'APOIO-DESPESAS'!$A$3:$N$962,10,FALSE)="","",VLOOKUP($O2294,'APOIO-DESPESAS'!$A$3:$N$962,10,FALSE)),"")</f>
        <v/>
      </c>
      <c r="J2294" s="223" t="str">
        <f>IFERROR(IF(VLOOKUP($O2294,'APOIO-DESPESAS'!$A$3:$N$962,11,FALSE)="","",VLOOKUP($O2294,'APOIO-DESPESAS'!$A$3:$N$962,11,FALSE)),"")</f>
        <v/>
      </c>
      <c r="K2294" s="223" t="str">
        <f>IFERROR(IF(VLOOKUP($O2294,'APOIO-DESPESAS'!$A$3:$N$962,12,FALSE)="","",VLOOKUP($O2294,'APOIO-DESPESAS'!$A$3:$N$962,12,FALSE)),"")</f>
        <v/>
      </c>
      <c r="L2294" s="223" t="str">
        <f>IFERROR(IF(VLOOKUP($O2294,'APOIO-DESPESAS'!$A$3:$N$962,13,FALSE)="","",VLOOKUP($O2294,'APOIO-DESPESAS'!$A$3:$N$962,13,FALSE)),"")</f>
        <v/>
      </c>
      <c r="M2294" s="223" t="str">
        <f>IFERROR(IF(VLOOKUP($O2294,'APOIO-DESPESAS'!$A$3:$N$962,14,FALSE)="","",VLOOKUP($O2294,'APOIO-DESPESAS'!$A$3:$N$962,14,FALSE)),"")</f>
        <v/>
      </c>
      <c r="O2294" s="223">
        <f t="shared" si="35"/>
        <v>2292</v>
      </c>
    </row>
    <row r="2295" spans="1:15" x14ac:dyDescent="0.25">
      <c r="A2295" s="223" t="str">
        <f>IFERROR(IF(VLOOKUP($O2295,'APOIO-DESPESAS'!$A$3:$N$962,2,FALSE)="","",VLOOKUP($O2295,'APOIO-DESPESAS'!$A$3:$N$962,2,FALSE)),"")</f>
        <v/>
      </c>
      <c r="B2295" s="223" t="str">
        <f>IFERROR(IF(VLOOKUP($O2295,'APOIO-DESPESAS'!$A$3:$N$962,3,FALSE)="","",VLOOKUP($O2295,'APOIO-DESPESAS'!$A$3:$N$962,3,FALSE)),"")</f>
        <v/>
      </c>
      <c r="C2295" s="223" t="str">
        <f>IFERROR(IF(VLOOKUP($O2295,'APOIO-DESPESAS'!$A$3:$N$962,4,FALSE)="","",VLOOKUP($O2295,'APOIO-DESPESAS'!$A$3:$N$962,4,FALSE)),"")</f>
        <v/>
      </c>
      <c r="D2295" s="223" t="str">
        <f>IFERROR(IF(VLOOKUP($O2295,'APOIO-DESPESAS'!$A$3:$N$962,5,FALSE)="","",VLOOKUP($O2295,'APOIO-DESPESAS'!$A$3:$N$962,5,FALSE)),"")</f>
        <v/>
      </c>
      <c r="E2295" s="223" t="str">
        <f>IFERROR(IF(VLOOKUP($O2295,'APOIO-DESPESAS'!$A$3:$N$962,6,FALSE)="","",VLOOKUP($O2295,'APOIO-DESPESAS'!$A$3:$N$962,6,FALSE)),"")</f>
        <v/>
      </c>
      <c r="F2295" s="223" t="str">
        <f>IFERROR(IF(VLOOKUP($O2295,'APOIO-DESPESAS'!$A$3:$N$962,7,FALSE)="","",VLOOKUP($O2295,'APOIO-DESPESAS'!$A$3:$N$962,7,FALSE)),"")</f>
        <v/>
      </c>
      <c r="G2295" s="223" t="str">
        <f>IFERROR(IF(VLOOKUP($O2295,'APOIO-DESPESAS'!$A$3:$N$962,8,FALSE)="","",VLOOKUP($O2295,'APOIO-DESPESAS'!$A$3:$N$962,8,FALSE)),"")</f>
        <v/>
      </c>
      <c r="H2295" s="223" t="str">
        <f>IFERROR(IF(VLOOKUP($O2295,'APOIO-DESPESAS'!$A$3:$N$962,9,FALSE)="","",VLOOKUP($O2295,'APOIO-DESPESAS'!$A$3:$N$962,9,FALSE)),"")</f>
        <v/>
      </c>
      <c r="I2295" s="223" t="str">
        <f>IFERROR(IF(VLOOKUP($O2295,'APOIO-DESPESAS'!$A$3:$N$962,10,FALSE)="","",VLOOKUP($O2295,'APOIO-DESPESAS'!$A$3:$N$962,10,FALSE)),"")</f>
        <v/>
      </c>
      <c r="J2295" s="223" t="str">
        <f>IFERROR(IF(VLOOKUP($O2295,'APOIO-DESPESAS'!$A$3:$N$962,11,FALSE)="","",VLOOKUP($O2295,'APOIO-DESPESAS'!$A$3:$N$962,11,FALSE)),"")</f>
        <v/>
      </c>
      <c r="K2295" s="223" t="str">
        <f>IFERROR(IF(VLOOKUP($O2295,'APOIO-DESPESAS'!$A$3:$N$962,12,FALSE)="","",VLOOKUP($O2295,'APOIO-DESPESAS'!$A$3:$N$962,12,FALSE)),"")</f>
        <v/>
      </c>
      <c r="L2295" s="223" t="str">
        <f>IFERROR(IF(VLOOKUP($O2295,'APOIO-DESPESAS'!$A$3:$N$962,13,FALSE)="","",VLOOKUP($O2295,'APOIO-DESPESAS'!$A$3:$N$962,13,FALSE)),"")</f>
        <v/>
      </c>
      <c r="M2295" s="223" t="str">
        <f>IFERROR(IF(VLOOKUP($O2295,'APOIO-DESPESAS'!$A$3:$N$962,14,FALSE)="","",VLOOKUP($O2295,'APOIO-DESPESAS'!$A$3:$N$962,14,FALSE)),"")</f>
        <v/>
      </c>
      <c r="O2295" s="223">
        <f t="shared" si="35"/>
        <v>2293</v>
      </c>
    </row>
    <row r="2296" spans="1:15" x14ac:dyDescent="0.25">
      <c r="A2296" s="223" t="str">
        <f>IFERROR(IF(VLOOKUP($O2296,'APOIO-DESPESAS'!$A$3:$N$962,2,FALSE)="","",VLOOKUP($O2296,'APOIO-DESPESAS'!$A$3:$N$962,2,FALSE)),"")</f>
        <v/>
      </c>
      <c r="B2296" s="223" t="str">
        <f>IFERROR(IF(VLOOKUP($O2296,'APOIO-DESPESAS'!$A$3:$N$962,3,FALSE)="","",VLOOKUP($O2296,'APOIO-DESPESAS'!$A$3:$N$962,3,FALSE)),"")</f>
        <v/>
      </c>
      <c r="C2296" s="223" t="str">
        <f>IFERROR(IF(VLOOKUP($O2296,'APOIO-DESPESAS'!$A$3:$N$962,4,FALSE)="","",VLOOKUP($O2296,'APOIO-DESPESAS'!$A$3:$N$962,4,FALSE)),"")</f>
        <v/>
      </c>
      <c r="D2296" s="223" t="str">
        <f>IFERROR(IF(VLOOKUP($O2296,'APOIO-DESPESAS'!$A$3:$N$962,5,FALSE)="","",VLOOKUP($O2296,'APOIO-DESPESAS'!$A$3:$N$962,5,FALSE)),"")</f>
        <v/>
      </c>
      <c r="E2296" s="223" t="str">
        <f>IFERROR(IF(VLOOKUP($O2296,'APOIO-DESPESAS'!$A$3:$N$962,6,FALSE)="","",VLOOKUP($O2296,'APOIO-DESPESAS'!$A$3:$N$962,6,FALSE)),"")</f>
        <v/>
      </c>
      <c r="F2296" s="223" t="str">
        <f>IFERROR(IF(VLOOKUP($O2296,'APOIO-DESPESAS'!$A$3:$N$962,7,FALSE)="","",VLOOKUP($O2296,'APOIO-DESPESAS'!$A$3:$N$962,7,FALSE)),"")</f>
        <v/>
      </c>
      <c r="G2296" s="223" t="str">
        <f>IFERROR(IF(VLOOKUP($O2296,'APOIO-DESPESAS'!$A$3:$N$962,8,FALSE)="","",VLOOKUP($O2296,'APOIO-DESPESAS'!$A$3:$N$962,8,FALSE)),"")</f>
        <v/>
      </c>
      <c r="H2296" s="223" t="str">
        <f>IFERROR(IF(VLOOKUP($O2296,'APOIO-DESPESAS'!$A$3:$N$962,9,FALSE)="","",VLOOKUP($O2296,'APOIO-DESPESAS'!$A$3:$N$962,9,FALSE)),"")</f>
        <v/>
      </c>
      <c r="I2296" s="223" t="str">
        <f>IFERROR(IF(VLOOKUP($O2296,'APOIO-DESPESAS'!$A$3:$N$962,10,FALSE)="","",VLOOKUP($O2296,'APOIO-DESPESAS'!$A$3:$N$962,10,FALSE)),"")</f>
        <v/>
      </c>
      <c r="J2296" s="223" t="str">
        <f>IFERROR(IF(VLOOKUP($O2296,'APOIO-DESPESAS'!$A$3:$N$962,11,FALSE)="","",VLOOKUP($O2296,'APOIO-DESPESAS'!$A$3:$N$962,11,FALSE)),"")</f>
        <v/>
      </c>
      <c r="K2296" s="223" t="str">
        <f>IFERROR(IF(VLOOKUP($O2296,'APOIO-DESPESAS'!$A$3:$N$962,12,FALSE)="","",VLOOKUP($O2296,'APOIO-DESPESAS'!$A$3:$N$962,12,FALSE)),"")</f>
        <v/>
      </c>
      <c r="L2296" s="223" t="str">
        <f>IFERROR(IF(VLOOKUP($O2296,'APOIO-DESPESAS'!$A$3:$N$962,13,FALSE)="","",VLOOKUP($O2296,'APOIO-DESPESAS'!$A$3:$N$962,13,FALSE)),"")</f>
        <v/>
      </c>
      <c r="M2296" s="223" t="str">
        <f>IFERROR(IF(VLOOKUP($O2296,'APOIO-DESPESAS'!$A$3:$N$962,14,FALSE)="","",VLOOKUP($O2296,'APOIO-DESPESAS'!$A$3:$N$962,14,FALSE)),"")</f>
        <v/>
      </c>
      <c r="O2296" s="223">
        <f t="shared" si="35"/>
        <v>2294</v>
      </c>
    </row>
    <row r="2297" spans="1:15" x14ac:dyDescent="0.25">
      <c r="A2297" s="223" t="str">
        <f>IFERROR(IF(VLOOKUP($O2297,'APOIO-DESPESAS'!$A$3:$N$962,2,FALSE)="","",VLOOKUP($O2297,'APOIO-DESPESAS'!$A$3:$N$962,2,FALSE)),"")</f>
        <v/>
      </c>
      <c r="B2297" s="223" t="str">
        <f>IFERROR(IF(VLOOKUP($O2297,'APOIO-DESPESAS'!$A$3:$N$962,3,FALSE)="","",VLOOKUP($O2297,'APOIO-DESPESAS'!$A$3:$N$962,3,FALSE)),"")</f>
        <v/>
      </c>
      <c r="C2297" s="223" t="str">
        <f>IFERROR(IF(VLOOKUP($O2297,'APOIO-DESPESAS'!$A$3:$N$962,4,FALSE)="","",VLOOKUP($O2297,'APOIO-DESPESAS'!$A$3:$N$962,4,FALSE)),"")</f>
        <v/>
      </c>
      <c r="D2297" s="223" t="str">
        <f>IFERROR(IF(VLOOKUP($O2297,'APOIO-DESPESAS'!$A$3:$N$962,5,FALSE)="","",VLOOKUP($O2297,'APOIO-DESPESAS'!$A$3:$N$962,5,FALSE)),"")</f>
        <v/>
      </c>
      <c r="E2297" s="223" t="str">
        <f>IFERROR(IF(VLOOKUP($O2297,'APOIO-DESPESAS'!$A$3:$N$962,6,FALSE)="","",VLOOKUP($O2297,'APOIO-DESPESAS'!$A$3:$N$962,6,FALSE)),"")</f>
        <v/>
      </c>
      <c r="F2297" s="223" t="str">
        <f>IFERROR(IF(VLOOKUP($O2297,'APOIO-DESPESAS'!$A$3:$N$962,7,FALSE)="","",VLOOKUP($O2297,'APOIO-DESPESAS'!$A$3:$N$962,7,FALSE)),"")</f>
        <v/>
      </c>
      <c r="G2297" s="223" t="str">
        <f>IFERROR(IF(VLOOKUP($O2297,'APOIO-DESPESAS'!$A$3:$N$962,8,FALSE)="","",VLOOKUP($O2297,'APOIO-DESPESAS'!$A$3:$N$962,8,FALSE)),"")</f>
        <v/>
      </c>
      <c r="H2297" s="223" t="str">
        <f>IFERROR(IF(VLOOKUP($O2297,'APOIO-DESPESAS'!$A$3:$N$962,9,FALSE)="","",VLOOKUP($O2297,'APOIO-DESPESAS'!$A$3:$N$962,9,FALSE)),"")</f>
        <v/>
      </c>
      <c r="I2297" s="223" t="str">
        <f>IFERROR(IF(VLOOKUP($O2297,'APOIO-DESPESAS'!$A$3:$N$962,10,FALSE)="","",VLOOKUP($O2297,'APOIO-DESPESAS'!$A$3:$N$962,10,FALSE)),"")</f>
        <v/>
      </c>
      <c r="J2297" s="223" t="str">
        <f>IFERROR(IF(VLOOKUP($O2297,'APOIO-DESPESAS'!$A$3:$N$962,11,FALSE)="","",VLOOKUP($O2297,'APOIO-DESPESAS'!$A$3:$N$962,11,FALSE)),"")</f>
        <v/>
      </c>
      <c r="K2297" s="223" t="str">
        <f>IFERROR(IF(VLOOKUP($O2297,'APOIO-DESPESAS'!$A$3:$N$962,12,FALSE)="","",VLOOKUP($O2297,'APOIO-DESPESAS'!$A$3:$N$962,12,FALSE)),"")</f>
        <v/>
      </c>
      <c r="L2297" s="223" t="str">
        <f>IFERROR(IF(VLOOKUP($O2297,'APOIO-DESPESAS'!$A$3:$N$962,13,FALSE)="","",VLOOKUP($O2297,'APOIO-DESPESAS'!$A$3:$N$962,13,FALSE)),"")</f>
        <v/>
      </c>
      <c r="M2297" s="223" t="str">
        <f>IFERROR(IF(VLOOKUP($O2297,'APOIO-DESPESAS'!$A$3:$N$962,14,FALSE)="","",VLOOKUP($O2297,'APOIO-DESPESAS'!$A$3:$N$962,14,FALSE)),"")</f>
        <v/>
      </c>
      <c r="O2297" s="223">
        <f t="shared" si="35"/>
        <v>2295</v>
      </c>
    </row>
    <row r="2298" spans="1:15" x14ac:dyDescent="0.25">
      <c r="A2298" s="223" t="str">
        <f>IFERROR(IF(VLOOKUP($O2298,'APOIO-DESPESAS'!$A$3:$N$962,2,FALSE)="","",VLOOKUP($O2298,'APOIO-DESPESAS'!$A$3:$N$962,2,FALSE)),"")</f>
        <v/>
      </c>
      <c r="B2298" s="223" t="str">
        <f>IFERROR(IF(VLOOKUP($O2298,'APOIO-DESPESAS'!$A$3:$N$962,3,FALSE)="","",VLOOKUP($O2298,'APOIO-DESPESAS'!$A$3:$N$962,3,FALSE)),"")</f>
        <v/>
      </c>
      <c r="C2298" s="223" t="str">
        <f>IFERROR(IF(VLOOKUP($O2298,'APOIO-DESPESAS'!$A$3:$N$962,4,FALSE)="","",VLOOKUP($O2298,'APOIO-DESPESAS'!$A$3:$N$962,4,FALSE)),"")</f>
        <v/>
      </c>
      <c r="D2298" s="223" t="str">
        <f>IFERROR(IF(VLOOKUP($O2298,'APOIO-DESPESAS'!$A$3:$N$962,5,FALSE)="","",VLOOKUP($O2298,'APOIO-DESPESAS'!$A$3:$N$962,5,FALSE)),"")</f>
        <v/>
      </c>
      <c r="E2298" s="223" t="str">
        <f>IFERROR(IF(VLOOKUP($O2298,'APOIO-DESPESAS'!$A$3:$N$962,6,FALSE)="","",VLOOKUP($O2298,'APOIO-DESPESAS'!$A$3:$N$962,6,FALSE)),"")</f>
        <v/>
      </c>
      <c r="F2298" s="223" t="str">
        <f>IFERROR(IF(VLOOKUP($O2298,'APOIO-DESPESAS'!$A$3:$N$962,7,FALSE)="","",VLOOKUP($O2298,'APOIO-DESPESAS'!$A$3:$N$962,7,FALSE)),"")</f>
        <v/>
      </c>
      <c r="G2298" s="223" t="str">
        <f>IFERROR(IF(VLOOKUP($O2298,'APOIO-DESPESAS'!$A$3:$N$962,8,FALSE)="","",VLOOKUP($O2298,'APOIO-DESPESAS'!$A$3:$N$962,8,FALSE)),"")</f>
        <v/>
      </c>
      <c r="H2298" s="223" t="str">
        <f>IFERROR(IF(VLOOKUP($O2298,'APOIO-DESPESAS'!$A$3:$N$962,9,FALSE)="","",VLOOKUP($O2298,'APOIO-DESPESAS'!$A$3:$N$962,9,FALSE)),"")</f>
        <v/>
      </c>
      <c r="I2298" s="223" t="str">
        <f>IFERROR(IF(VLOOKUP($O2298,'APOIO-DESPESAS'!$A$3:$N$962,10,FALSE)="","",VLOOKUP($O2298,'APOIO-DESPESAS'!$A$3:$N$962,10,FALSE)),"")</f>
        <v/>
      </c>
      <c r="J2298" s="223" t="str">
        <f>IFERROR(IF(VLOOKUP($O2298,'APOIO-DESPESAS'!$A$3:$N$962,11,FALSE)="","",VLOOKUP($O2298,'APOIO-DESPESAS'!$A$3:$N$962,11,FALSE)),"")</f>
        <v/>
      </c>
      <c r="K2298" s="223" t="str">
        <f>IFERROR(IF(VLOOKUP($O2298,'APOIO-DESPESAS'!$A$3:$N$962,12,FALSE)="","",VLOOKUP($O2298,'APOIO-DESPESAS'!$A$3:$N$962,12,FALSE)),"")</f>
        <v/>
      </c>
      <c r="L2298" s="223" t="str">
        <f>IFERROR(IF(VLOOKUP($O2298,'APOIO-DESPESAS'!$A$3:$N$962,13,FALSE)="","",VLOOKUP($O2298,'APOIO-DESPESAS'!$A$3:$N$962,13,FALSE)),"")</f>
        <v/>
      </c>
      <c r="M2298" s="223" t="str">
        <f>IFERROR(IF(VLOOKUP($O2298,'APOIO-DESPESAS'!$A$3:$N$962,14,FALSE)="","",VLOOKUP($O2298,'APOIO-DESPESAS'!$A$3:$N$962,14,FALSE)),"")</f>
        <v/>
      </c>
      <c r="O2298" s="223">
        <f t="shared" si="35"/>
        <v>2296</v>
      </c>
    </row>
    <row r="2299" spans="1:15" x14ac:dyDescent="0.25">
      <c r="A2299" s="223" t="str">
        <f>IFERROR(IF(VLOOKUP($O2299,'APOIO-DESPESAS'!$A$3:$N$962,2,FALSE)="","",VLOOKUP($O2299,'APOIO-DESPESAS'!$A$3:$N$962,2,FALSE)),"")</f>
        <v/>
      </c>
      <c r="B2299" s="223" t="str">
        <f>IFERROR(IF(VLOOKUP($O2299,'APOIO-DESPESAS'!$A$3:$N$962,3,FALSE)="","",VLOOKUP($O2299,'APOIO-DESPESAS'!$A$3:$N$962,3,FALSE)),"")</f>
        <v/>
      </c>
      <c r="C2299" s="223" t="str">
        <f>IFERROR(IF(VLOOKUP($O2299,'APOIO-DESPESAS'!$A$3:$N$962,4,FALSE)="","",VLOOKUP($O2299,'APOIO-DESPESAS'!$A$3:$N$962,4,FALSE)),"")</f>
        <v/>
      </c>
      <c r="D2299" s="223" t="str">
        <f>IFERROR(IF(VLOOKUP($O2299,'APOIO-DESPESAS'!$A$3:$N$962,5,FALSE)="","",VLOOKUP($O2299,'APOIO-DESPESAS'!$A$3:$N$962,5,FALSE)),"")</f>
        <v/>
      </c>
      <c r="E2299" s="223" t="str">
        <f>IFERROR(IF(VLOOKUP($O2299,'APOIO-DESPESAS'!$A$3:$N$962,6,FALSE)="","",VLOOKUP($O2299,'APOIO-DESPESAS'!$A$3:$N$962,6,FALSE)),"")</f>
        <v/>
      </c>
      <c r="F2299" s="223" t="str">
        <f>IFERROR(IF(VLOOKUP($O2299,'APOIO-DESPESAS'!$A$3:$N$962,7,FALSE)="","",VLOOKUP($O2299,'APOIO-DESPESAS'!$A$3:$N$962,7,FALSE)),"")</f>
        <v/>
      </c>
      <c r="G2299" s="223" t="str">
        <f>IFERROR(IF(VLOOKUP($O2299,'APOIO-DESPESAS'!$A$3:$N$962,8,FALSE)="","",VLOOKUP($O2299,'APOIO-DESPESAS'!$A$3:$N$962,8,FALSE)),"")</f>
        <v/>
      </c>
      <c r="H2299" s="223" t="str">
        <f>IFERROR(IF(VLOOKUP($O2299,'APOIO-DESPESAS'!$A$3:$N$962,9,FALSE)="","",VLOOKUP($O2299,'APOIO-DESPESAS'!$A$3:$N$962,9,FALSE)),"")</f>
        <v/>
      </c>
      <c r="I2299" s="223" t="str">
        <f>IFERROR(IF(VLOOKUP($O2299,'APOIO-DESPESAS'!$A$3:$N$962,10,FALSE)="","",VLOOKUP($O2299,'APOIO-DESPESAS'!$A$3:$N$962,10,FALSE)),"")</f>
        <v/>
      </c>
      <c r="J2299" s="223" t="str">
        <f>IFERROR(IF(VLOOKUP($O2299,'APOIO-DESPESAS'!$A$3:$N$962,11,FALSE)="","",VLOOKUP($O2299,'APOIO-DESPESAS'!$A$3:$N$962,11,FALSE)),"")</f>
        <v/>
      </c>
      <c r="K2299" s="223" t="str">
        <f>IFERROR(IF(VLOOKUP($O2299,'APOIO-DESPESAS'!$A$3:$N$962,12,FALSE)="","",VLOOKUP($O2299,'APOIO-DESPESAS'!$A$3:$N$962,12,FALSE)),"")</f>
        <v/>
      </c>
      <c r="L2299" s="223" t="str">
        <f>IFERROR(IF(VLOOKUP($O2299,'APOIO-DESPESAS'!$A$3:$N$962,13,FALSE)="","",VLOOKUP($O2299,'APOIO-DESPESAS'!$A$3:$N$962,13,FALSE)),"")</f>
        <v/>
      </c>
      <c r="M2299" s="223" t="str">
        <f>IFERROR(IF(VLOOKUP($O2299,'APOIO-DESPESAS'!$A$3:$N$962,14,FALSE)="","",VLOOKUP($O2299,'APOIO-DESPESAS'!$A$3:$N$962,14,FALSE)),"")</f>
        <v/>
      </c>
      <c r="O2299" s="223">
        <f t="shared" si="35"/>
        <v>2297</v>
      </c>
    </row>
    <row r="2300" spans="1:15" x14ac:dyDescent="0.25">
      <c r="A2300" s="223" t="str">
        <f>IFERROR(IF(VLOOKUP($O2300,'APOIO-DESPESAS'!$A$3:$N$962,2,FALSE)="","",VLOOKUP($O2300,'APOIO-DESPESAS'!$A$3:$N$962,2,FALSE)),"")</f>
        <v/>
      </c>
      <c r="B2300" s="223" t="str">
        <f>IFERROR(IF(VLOOKUP($O2300,'APOIO-DESPESAS'!$A$3:$N$962,3,FALSE)="","",VLOOKUP($O2300,'APOIO-DESPESAS'!$A$3:$N$962,3,FALSE)),"")</f>
        <v/>
      </c>
      <c r="C2300" s="223" t="str">
        <f>IFERROR(IF(VLOOKUP($O2300,'APOIO-DESPESAS'!$A$3:$N$962,4,FALSE)="","",VLOOKUP($O2300,'APOIO-DESPESAS'!$A$3:$N$962,4,FALSE)),"")</f>
        <v/>
      </c>
      <c r="D2300" s="223" t="str">
        <f>IFERROR(IF(VLOOKUP($O2300,'APOIO-DESPESAS'!$A$3:$N$962,5,FALSE)="","",VLOOKUP($O2300,'APOIO-DESPESAS'!$A$3:$N$962,5,FALSE)),"")</f>
        <v/>
      </c>
      <c r="E2300" s="223" t="str">
        <f>IFERROR(IF(VLOOKUP($O2300,'APOIO-DESPESAS'!$A$3:$N$962,6,FALSE)="","",VLOOKUP($O2300,'APOIO-DESPESAS'!$A$3:$N$962,6,FALSE)),"")</f>
        <v/>
      </c>
      <c r="F2300" s="223" t="str">
        <f>IFERROR(IF(VLOOKUP($O2300,'APOIO-DESPESAS'!$A$3:$N$962,7,FALSE)="","",VLOOKUP($O2300,'APOIO-DESPESAS'!$A$3:$N$962,7,FALSE)),"")</f>
        <v/>
      </c>
      <c r="G2300" s="223" t="str">
        <f>IFERROR(IF(VLOOKUP($O2300,'APOIO-DESPESAS'!$A$3:$N$962,8,FALSE)="","",VLOOKUP($O2300,'APOIO-DESPESAS'!$A$3:$N$962,8,FALSE)),"")</f>
        <v/>
      </c>
      <c r="H2300" s="223" t="str">
        <f>IFERROR(IF(VLOOKUP($O2300,'APOIO-DESPESAS'!$A$3:$N$962,9,FALSE)="","",VLOOKUP($O2300,'APOIO-DESPESAS'!$A$3:$N$962,9,FALSE)),"")</f>
        <v/>
      </c>
      <c r="I2300" s="223" t="str">
        <f>IFERROR(IF(VLOOKUP($O2300,'APOIO-DESPESAS'!$A$3:$N$962,10,FALSE)="","",VLOOKUP($O2300,'APOIO-DESPESAS'!$A$3:$N$962,10,FALSE)),"")</f>
        <v/>
      </c>
      <c r="J2300" s="223" t="str">
        <f>IFERROR(IF(VLOOKUP($O2300,'APOIO-DESPESAS'!$A$3:$N$962,11,FALSE)="","",VLOOKUP($O2300,'APOIO-DESPESAS'!$A$3:$N$962,11,FALSE)),"")</f>
        <v/>
      </c>
      <c r="K2300" s="223" t="str">
        <f>IFERROR(IF(VLOOKUP($O2300,'APOIO-DESPESAS'!$A$3:$N$962,12,FALSE)="","",VLOOKUP($O2300,'APOIO-DESPESAS'!$A$3:$N$962,12,FALSE)),"")</f>
        <v/>
      </c>
      <c r="L2300" s="223" t="str">
        <f>IFERROR(IF(VLOOKUP($O2300,'APOIO-DESPESAS'!$A$3:$N$962,13,FALSE)="","",VLOOKUP($O2300,'APOIO-DESPESAS'!$A$3:$N$962,13,FALSE)),"")</f>
        <v/>
      </c>
      <c r="M2300" s="223" t="str">
        <f>IFERROR(IF(VLOOKUP($O2300,'APOIO-DESPESAS'!$A$3:$N$962,14,FALSE)="","",VLOOKUP($O2300,'APOIO-DESPESAS'!$A$3:$N$962,14,FALSE)),"")</f>
        <v/>
      </c>
      <c r="O2300" s="223">
        <f t="shared" si="35"/>
        <v>2298</v>
      </c>
    </row>
    <row r="2301" spans="1:15" x14ac:dyDescent="0.25">
      <c r="A2301" s="223" t="str">
        <f>IFERROR(IF(VLOOKUP($O2301,'APOIO-DESPESAS'!$A$3:$N$962,2,FALSE)="","",VLOOKUP($O2301,'APOIO-DESPESAS'!$A$3:$N$962,2,FALSE)),"")</f>
        <v/>
      </c>
      <c r="B2301" s="223" t="str">
        <f>IFERROR(IF(VLOOKUP($O2301,'APOIO-DESPESAS'!$A$3:$N$962,3,FALSE)="","",VLOOKUP($O2301,'APOIO-DESPESAS'!$A$3:$N$962,3,FALSE)),"")</f>
        <v/>
      </c>
      <c r="C2301" s="223" t="str">
        <f>IFERROR(IF(VLOOKUP($O2301,'APOIO-DESPESAS'!$A$3:$N$962,4,FALSE)="","",VLOOKUP($O2301,'APOIO-DESPESAS'!$A$3:$N$962,4,FALSE)),"")</f>
        <v/>
      </c>
      <c r="D2301" s="223" t="str">
        <f>IFERROR(IF(VLOOKUP($O2301,'APOIO-DESPESAS'!$A$3:$N$962,5,FALSE)="","",VLOOKUP($O2301,'APOIO-DESPESAS'!$A$3:$N$962,5,FALSE)),"")</f>
        <v/>
      </c>
      <c r="E2301" s="223" t="str">
        <f>IFERROR(IF(VLOOKUP($O2301,'APOIO-DESPESAS'!$A$3:$N$962,6,FALSE)="","",VLOOKUP($O2301,'APOIO-DESPESAS'!$A$3:$N$962,6,FALSE)),"")</f>
        <v/>
      </c>
      <c r="F2301" s="223" t="str">
        <f>IFERROR(IF(VLOOKUP($O2301,'APOIO-DESPESAS'!$A$3:$N$962,7,FALSE)="","",VLOOKUP($O2301,'APOIO-DESPESAS'!$A$3:$N$962,7,FALSE)),"")</f>
        <v/>
      </c>
      <c r="G2301" s="223" t="str">
        <f>IFERROR(IF(VLOOKUP($O2301,'APOIO-DESPESAS'!$A$3:$N$962,8,FALSE)="","",VLOOKUP($O2301,'APOIO-DESPESAS'!$A$3:$N$962,8,FALSE)),"")</f>
        <v/>
      </c>
      <c r="H2301" s="223" t="str">
        <f>IFERROR(IF(VLOOKUP($O2301,'APOIO-DESPESAS'!$A$3:$N$962,9,FALSE)="","",VLOOKUP($O2301,'APOIO-DESPESAS'!$A$3:$N$962,9,FALSE)),"")</f>
        <v/>
      </c>
      <c r="I2301" s="223" t="str">
        <f>IFERROR(IF(VLOOKUP($O2301,'APOIO-DESPESAS'!$A$3:$N$962,10,FALSE)="","",VLOOKUP($O2301,'APOIO-DESPESAS'!$A$3:$N$962,10,FALSE)),"")</f>
        <v/>
      </c>
      <c r="J2301" s="223" t="str">
        <f>IFERROR(IF(VLOOKUP($O2301,'APOIO-DESPESAS'!$A$3:$N$962,11,FALSE)="","",VLOOKUP($O2301,'APOIO-DESPESAS'!$A$3:$N$962,11,FALSE)),"")</f>
        <v/>
      </c>
      <c r="K2301" s="223" t="str">
        <f>IFERROR(IF(VLOOKUP($O2301,'APOIO-DESPESAS'!$A$3:$N$962,12,FALSE)="","",VLOOKUP($O2301,'APOIO-DESPESAS'!$A$3:$N$962,12,FALSE)),"")</f>
        <v/>
      </c>
      <c r="L2301" s="223" t="str">
        <f>IFERROR(IF(VLOOKUP($O2301,'APOIO-DESPESAS'!$A$3:$N$962,13,FALSE)="","",VLOOKUP($O2301,'APOIO-DESPESAS'!$A$3:$N$962,13,FALSE)),"")</f>
        <v/>
      </c>
      <c r="M2301" s="223" t="str">
        <f>IFERROR(IF(VLOOKUP($O2301,'APOIO-DESPESAS'!$A$3:$N$962,14,FALSE)="","",VLOOKUP($O2301,'APOIO-DESPESAS'!$A$3:$N$962,14,FALSE)),"")</f>
        <v/>
      </c>
      <c r="O2301" s="223">
        <f t="shared" si="35"/>
        <v>2299</v>
      </c>
    </row>
    <row r="2302" spans="1:15" x14ac:dyDescent="0.25">
      <c r="A2302" s="223" t="str">
        <f>IFERROR(IF(VLOOKUP($O2302,'APOIO-DESPESAS'!$A$3:$N$962,2,FALSE)="","",VLOOKUP($O2302,'APOIO-DESPESAS'!$A$3:$N$962,2,FALSE)),"")</f>
        <v/>
      </c>
      <c r="B2302" s="223" t="str">
        <f>IFERROR(IF(VLOOKUP($O2302,'APOIO-DESPESAS'!$A$3:$N$962,3,FALSE)="","",VLOOKUP($O2302,'APOIO-DESPESAS'!$A$3:$N$962,3,FALSE)),"")</f>
        <v/>
      </c>
      <c r="C2302" s="223" t="str">
        <f>IFERROR(IF(VLOOKUP($O2302,'APOIO-DESPESAS'!$A$3:$N$962,4,FALSE)="","",VLOOKUP($O2302,'APOIO-DESPESAS'!$A$3:$N$962,4,FALSE)),"")</f>
        <v/>
      </c>
      <c r="D2302" s="223" t="str">
        <f>IFERROR(IF(VLOOKUP($O2302,'APOIO-DESPESAS'!$A$3:$N$962,5,FALSE)="","",VLOOKUP($O2302,'APOIO-DESPESAS'!$A$3:$N$962,5,FALSE)),"")</f>
        <v/>
      </c>
      <c r="E2302" s="223" t="str">
        <f>IFERROR(IF(VLOOKUP($O2302,'APOIO-DESPESAS'!$A$3:$N$962,6,FALSE)="","",VLOOKUP($O2302,'APOIO-DESPESAS'!$A$3:$N$962,6,FALSE)),"")</f>
        <v/>
      </c>
      <c r="F2302" s="223" t="str">
        <f>IFERROR(IF(VLOOKUP($O2302,'APOIO-DESPESAS'!$A$3:$N$962,7,FALSE)="","",VLOOKUP($O2302,'APOIO-DESPESAS'!$A$3:$N$962,7,FALSE)),"")</f>
        <v/>
      </c>
      <c r="G2302" s="223" t="str">
        <f>IFERROR(IF(VLOOKUP($O2302,'APOIO-DESPESAS'!$A$3:$N$962,8,FALSE)="","",VLOOKUP($O2302,'APOIO-DESPESAS'!$A$3:$N$962,8,FALSE)),"")</f>
        <v/>
      </c>
      <c r="H2302" s="223" t="str">
        <f>IFERROR(IF(VLOOKUP($O2302,'APOIO-DESPESAS'!$A$3:$N$962,9,FALSE)="","",VLOOKUP($O2302,'APOIO-DESPESAS'!$A$3:$N$962,9,FALSE)),"")</f>
        <v/>
      </c>
      <c r="I2302" s="223" t="str">
        <f>IFERROR(IF(VLOOKUP($O2302,'APOIO-DESPESAS'!$A$3:$N$962,10,FALSE)="","",VLOOKUP($O2302,'APOIO-DESPESAS'!$A$3:$N$962,10,FALSE)),"")</f>
        <v/>
      </c>
      <c r="J2302" s="223" t="str">
        <f>IFERROR(IF(VLOOKUP($O2302,'APOIO-DESPESAS'!$A$3:$N$962,11,FALSE)="","",VLOOKUP($O2302,'APOIO-DESPESAS'!$A$3:$N$962,11,FALSE)),"")</f>
        <v/>
      </c>
      <c r="K2302" s="223" t="str">
        <f>IFERROR(IF(VLOOKUP($O2302,'APOIO-DESPESAS'!$A$3:$N$962,12,FALSE)="","",VLOOKUP($O2302,'APOIO-DESPESAS'!$A$3:$N$962,12,FALSE)),"")</f>
        <v/>
      </c>
      <c r="L2302" s="223" t="str">
        <f>IFERROR(IF(VLOOKUP($O2302,'APOIO-DESPESAS'!$A$3:$N$962,13,FALSE)="","",VLOOKUP($O2302,'APOIO-DESPESAS'!$A$3:$N$962,13,FALSE)),"")</f>
        <v/>
      </c>
      <c r="M2302" s="223" t="str">
        <f>IFERROR(IF(VLOOKUP($O2302,'APOIO-DESPESAS'!$A$3:$N$962,14,FALSE)="","",VLOOKUP($O2302,'APOIO-DESPESAS'!$A$3:$N$962,14,FALSE)),"")</f>
        <v/>
      </c>
      <c r="O2302" s="223">
        <f t="shared" si="35"/>
        <v>2300</v>
      </c>
    </row>
    <row r="2303" spans="1:15" x14ac:dyDescent="0.25">
      <c r="A2303" s="223" t="str">
        <f>IFERROR(IF(VLOOKUP($O2303,'APOIO-DESPESAS'!$A$3:$N$962,2,FALSE)="","",VLOOKUP($O2303,'APOIO-DESPESAS'!$A$3:$N$962,2,FALSE)),"")</f>
        <v/>
      </c>
      <c r="B2303" s="223" t="str">
        <f>IFERROR(IF(VLOOKUP($O2303,'APOIO-DESPESAS'!$A$3:$N$962,3,FALSE)="","",VLOOKUP($O2303,'APOIO-DESPESAS'!$A$3:$N$962,3,FALSE)),"")</f>
        <v/>
      </c>
      <c r="C2303" s="223" t="str">
        <f>IFERROR(IF(VLOOKUP($O2303,'APOIO-DESPESAS'!$A$3:$N$962,4,FALSE)="","",VLOOKUP($O2303,'APOIO-DESPESAS'!$A$3:$N$962,4,FALSE)),"")</f>
        <v/>
      </c>
      <c r="D2303" s="223" t="str">
        <f>IFERROR(IF(VLOOKUP($O2303,'APOIO-DESPESAS'!$A$3:$N$962,5,FALSE)="","",VLOOKUP($O2303,'APOIO-DESPESAS'!$A$3:$N$962,5,FALSE)),"")</f>
        <v/>
      </c>
      <c r="E2303" s="223" t="str">
        <f>IFERROR(IF(VLOOKUP($O2303,'APOIO-DESPESAS'!$A$3:$N$962,6,FALSE)="","",VLOOKUP($O2303,'APOIO-DESPESAS'!$A$3:$N$962,6,FALSE)),"")</f>
        <v/>
      </c>
      <c r="F2303" s="223" t="str">
        <f>IFERROR(IF(VLOOKUP($O2303,'APOIO-DESPESAS'!$A$3:$N$962,7,FALSE)="","",VLOOKUP($O2303,'APOIO-DESPESAS'!$A$3:$N$962,7,FALSE)),"")</f>
        <v/>
      </c>
      <c r="G2303" s="223" t="str">
        <f>IFERROR(IF(VLOOKUP($O2303,'APOIO-DESPESAS'!$A$3:$N$962,8,FALSE)="","",VLOOKUP($O2303,'APOIO-DESPESAS'!$A$3:$N$962,8,FALSE)),"")</f>
        <v/>
      </c>
      <c r="H2303" s="223" t="str">
        <f>IFERROR(IF(VLOOKUP($O2303,'APOIO-DESPESAS'!$A$3:$N$962,9,FALSE)="","",VLOOKUP($O2303,'APOIO-DESPESAS'!$A$3:$N$962,9,FALSE)),"")</f>
        <v/>
      </c>
      <c r="I2303" s="223" t="str">
        <f>IFERROR(IF(VLOOKUP($O2303,'APOIO-DESPESAS'!$A$3:$N$962,10,FALSE)="","",VLOOKUP($O2303,'APOIO-DESPESAS'!$A$3:$N$962,10,FALSE)),"")</f>
        <v/>
      </c>
      <c r="J2303" s="223" t="str">
        <f>IFERROR(IF(VLOOKUP($O2303,'APOIO-DESPESAS'!$A$3:$N$962,11,FALSE)="","",VLOOKUP($O2303,'APOIO-DESPESAS'!$A$3:$N$962,11,FALSE)),"")</f>
        <v/>
      </c>
      <c r="K2303" s="223" t="str">
        <f>IFERROR(IF(VLOOKUP($O2303,'APOIO-DESPESAS'!$A$3:$N$962,12,FALSE)="","",VLOOKUP($O2303,'APOIO-DESPESAS'!$A$3:$N$962,12,FALSE)),"")</f>
        <v/>
      </c>
      <c r="L2303" s="223" t="str">
        <f>IFERROR(IF(VLOOKUP($O2303,'APOIO-DESPESAS'!$A$3:$N$962,13,FALSE)="","",VLOOKUP($O2303,'APOIO-DESPESAS'!$A$3:$N$962,13,FALSE)),"")</f>
        <v/>
      </c>
      <c r="M2303" s="223" t="str">
        <f>IFERROR(IF(VLOOKUP($O2303,'APOIO-DESPESAS'!$A$3:$N$962,14,FALSE)="","",VLOOKUP($O2303,'APOIO-DESPESAS'!$A$3:$N$962,14,FALSE)),"")</f>
        <v/>
      </c>
      <c r="O2303" s="223">
        <f t="shared" si="35"/>
        <v>2301</v>
      </c>
    </row>
    <row r="2304" spans="1:15" x14ac:dyDescent="0.25">
      <c r="A2304" s="223" t="str">
        <f>IFERROR(IF(VLOOKUP($O2304,'APOIO-DESPESAS'!$A$3:$N$962,2,FALSE)="","",VLOOKUP($O2304,'APOIO-DESPESAS'!$A$3:$N$962,2,FALSE)),"")</f>
        <v/>
      </c>
      <c r="B2304" s="223" t="str">
        <f>IFERROR(IF(VLOOKUP($O2304,'APOIO-DESPESAS'!$A$3:$N$962,3,FALSE)="","",VLOOKUP($O2304,'APOIO-DESPESAS'!$A$3:$N$962,3,FALSE)),"")</f>
        <v/>
      </c>
      <c r="C2304" s="223" t="str">
        <f>IFERROR(IF(VLOOKUP($O2304,'APOIO-DESPESAS'!$A$3:$N$962,4,FALSE)="","",VLOOKUP($O2304,'APOIO-DESPESAS'!$A$3:$N$962,4,FALSE)),"")</f>
        <v/>
      </c>
      <c r="D2304" s="223" t="str">
        <f>IFERROR(IF(VLOOKUP($O2304,'APOIO-DESPESAS'!$A$3:$N$962,5,FALSE)="","",VLOOKUP($O2304,'APOIO-DESPESAS'!$A$3:$N$962,5,FALSE)),"")</f>
        <v/>
      </c>
      <c r="E2304" s="223" t="str">
        <f>IFERROR(IF(VLOOKUP($O2304,'APOIO-DESPESAS'!$A$3:$N$962,6,FALSE)="","",VLOOKUP($O2304,'APOIO-DESPESAS'!$A$3:$N$962,6,FALSE)),"")</f>
        <v/>
      </c>
      <c r="F2304" s="223" t="str">
        <f>IFERROR(IF(VLOOKUP($O2304,'APOIO-DESPESAS'!$A$3:$N$962,7,FALSE)="","",VLOOKUP($O2304,'APOIO-DESPESAS'!$A$3:$N$962,7,FALSE)),"")</f>
        <v/>
      </c>
      <c r="G2304" s="223" t="str">
        <f>IFERROR(IF(VLOOKUP($O2304,'APOIO-DESPESAS'!$A$3:$N$962,8,FALSE)="","",VLOOKUP($O2304,'APOIO-DESPESAS'!$A$3:$N$962,8,FALSE)),"")</f>
        <v/>
      </c>
      <c r="H2304" s="223" t="str">
        <f>IFERROR(IF(VLOOKUP($O2304,'APOIO-DESPESAS'!$A$3:$N$962,9,FALSE)="","",VLOOKUP($O2304,'APOIO-DESPESAS'!$A$3:$N$962,9,FALSE)),"")</f>
        <v/>
      </c>
      <c r="I2304" s="223" t="str">
        <f>IFERROR(IF(VLOOKUP($O2304,'APOIO-DESPESAS'!$A$3:$N$962,10,FALSE)="","",VLOOKUP($O2304,'APOIO-DESPESAS'!$A$3:$N$962,10,FALSE)),"")</f>
        <v/>
      </c>
      <c r="J2304" s="223" t="str">
        <f>IFERROR(IF(VLOOKUP($O2304,'APOIO-DESPESAS'!$A$3:$N$962,11,FALSE)="","",VLOOKUP($O2304,'APOIO-DESPESAS'!$A$3:$N$962,11,FALSE)),"")</f>
        <v/>
      </c>
      <c r="K2304" s="223" t="str">
        <f>IFERROR(IF(VLOOKUP($O2304,'APOIO-DESPESAS'!$A$3:$N$962,12,FALSE)="","",VLOOKUP($O2304,'APOIO-DESPESAS'!$A$3:$N$962,12,FALSE)),"")</f>
        <v/>
      </c>
      <c r="L2304" s="223" t="str">
        <f>IFERROR(IF(VLOOKUP($O2304,'APOIO-DESPESAS'!$A$3:$N$962,13,FALSE)="","",VLOOKUP($O2304,'APOIO-DESPESAS'!$A$3:$N$962,13,FALSE)),"")</f>
        <v/>
      </c>
      <c r="M2304" s="223" t="str">
        <f>IFERROR(IF(VLOOKUP($O2304,'APOIO-DESPESAS'!$A$3:$N$962,14,FALSE)="","",VLOOKUP($O2304,'APOIO-DESPESAS'!$A$3:$N$962,14,FALSE)),"")</f>
        <v/>
      </c>
      <c r="O2304" s="223">
        <f t="shared" si="35"/>
        <v>2302</v>
      </c>
    </row>
    <row r="2305" spans="1:15" x14ac:dyDescent="0.25">
      <c r="A2305" s="223" t="str">
        <f>IFERROR(IF(VLOOKUP($O2305,'APOIO-DESPESAS'!$A$3:$N$962,2,FALSE)="","",VLOOKUP($O2305,'APOIO-DESPESAS'!$A$3:$N$962,2,FALSE)),"")</f>
        <v/>
      </c>
      <c r="B2305" s="223" t="str">
        <f>IFERROR(IF(VLOOKUP($O2305,'APOIO-DESPESAS'!$A$3:$N$962,3,FALSE)="","",VLOOKUP($O2305,'APOIO-DESPESAS'!$A$3:$N$962,3,FALSE)),"")</f>
        <v/>
      </c>
      <c r="C2305" s="223" t="str">
        <f>IFERROR(IF(VLOOKUP($O2305,'APOIO-DESPESAS'!$A$3:$N$962,4,FALSE)="","",VLOOKUP($O2305,'APOIO-DESPESAS'!$A$3:$N$962,4,FALSE)),"")</f>
        <v/>
      </c>
      <c r="D2305" s="223" t="str">
        <f>IFERROR(IF(VLOOKUP($O2305,'APOIO-DESPESAS'!$A$3:$N$962,5,FALSE)="","",VLOOKUP($O2305,'APOIO-DESPESAS'!$A$3:$N$962,5,FALSE)),"")</f>
        <v/>
      </c>
      <c r="E2305" s="223" t="str">
        <f>IFERROR(IF(VLOOKUP($O2305,'APOIO-DESPESAS'!$A$3:$N$962,6,FALSE)="","",VLOOKUP($O2305,'APOIO-DESPESAS'!$A$3:$N$962,6,FALSE)),"")</f>
        <v/>
      </c>
      <c r="F2305" s="223" t="str">
        <f>IFERROR(IF(VLOOKUP($O2305,'APOIO-DESPESAS'!$A$3:$N$962,7,FALSE)="","",VLOOKUP($O2305,'APOIO-DESPESAS'!$A$3:$N$962,7,FALSE)),"")</f>
        <v/>
      </c>
      <c r="G2305" s="223" t="str">
        <f>IFERROR(IF(VLOOKUP($O2305,'APOIO-DESPESAS'!$A$3:$N$962,8,FALSE)="","",VLOOKUP($O2305,'APOIO-DESPESAS'!$A$3:$N$962,8,FALSE)),"")</f>
        <v/>
      </c>
      <c r="H2305" s="223" t="str">
        <f>IFERROR(IF(VLOOKUP($O2305,'APOIO-DESPESAS'!$A$3:$N$962,9,FALSE)="","",VLOOKUP($O2305,'APOIO-DESPESAS'!$A$3:$N$962,9,FALSE)),"")</f>
        <v/>
      </c>
      <c r="I2305" s="223" t="str">
        <f>IFERROR(IF(VLOOKUP($O2305,'APOIO-DESPESAS'!$A$3:$N$962,10,FALSE)="","",VLOOKUP($O2305,'APOIO-DESPESAS'!$A$3:$N$962,10,FALSE)),"")</f>
        <v/>
      </c>
      <c r="J2305" s="223" t="str">
        <f>IFERROR(IF(VLOOKUP($O2305,'APOIO-DESPESAS'!$A$3:$N$962,11,FALSE)="","",VLOOKUP($O2305,'APOIO-DESPESAS'!$A$3:$N$962,11,FALSE)),"")</f>
        <v/>
      </c>
      <c r="K2305" s="223" t="str">
        <f>IFERROR(IF(VLOOKUP($O2305,'APOIO-DESPESAS'!$A$3:$N$962,12,FALSE)="","",VLOOKUP($O2305,'APOIO-DESPESAS'!$A$3:$N$962,12,FALSE)),"")</f>
        <v/>
      </c>
      <c r="L2305" s="223" t="str">
        <f>IFERROR(IF(VLOOKUP($O2305,'APOIO-DESPESAS'!$A$3:$N$962,13,FALSE)="","",VLOOKUP($O2305,'APOIO-DESPESAS'!$A$3:$N$962,13,FALSE)),"")</f>
        <v/>
      </c>
      <c r="M2305" s="223" t="str">
        <f>IFERROR(IF(VLOOKUP($O2305,'APOIO-DESPESAS'!$A$3:$N$962,14,FALSE)="","",VLOOKUP($O2305,'APOIO-DESPESAS'!$A$3:$N$962,14,FALSE)),"")</f>
        <v/>
      </c>
      <c r="O2305" s="223">
        <f t="shared" si="35"/>
        <v>2303</v>
      </c>
    </row>
    <row r="2306" spans="1:15" x14ac:dyDescent="0.25">
      <c r="A2306" s="223" t="str">
        <f>IFERROR(IF(VLOOKUP($O2306,'APOIO-DESPESAS'!$A$3:$N$962,2,FALSE)="","",VLOOKUP($O2306,'APOIO-DESPESAS'!$A$3:$N$962,2,FALSE)),"")</f>
        <v/>
      </c>
      <c r="B2306" s="223" t="str">
        <f>IFERROR(IF(VLOOKUP($O2306,'APOIO-DESPESAS'!$A$3:$N$962,3,FALSE)="","",VLOOKUP($O2306,'APOIO-DESPESAS'!$A$3:$N$962,3,FALSE)),"")</f>
        <v/>
      </c>
      <c r="C2306" s="223" t="str">
        <f>IFERROR(IF(VLOOKUP($O2306,'APOIO-DESPESAS'!$A$3:$N$962,4,FALSE)="","",VLOOKUP($O2306,'APOIO-DESPESAS'!$A$3:$N$962,4,FALSE)),"")</f>
        <v/>
      </c>
      <c r="D2306" s="223" t="str">
        <f>IFERROR(IF(VLOOKUP($O2306,'APOIO-DESPESAS'!$A$3:$N$962,5,FALSE)="","",VLOOKUP($O2306,'APOIO-DESPESAS'!$A$3:$N$962,5,FALSE)),"")</f>
        <v/>
      </c>
      <c r="E2306" s="223" t="str">
        <f>IFERROR(IF(VLOOKUP($O2306,'APOIO-DESPESAS'!$A$3:$N$962,6,FALSE)="","",VLOOKUP($O2306,'APOIO-DESPESAS'!$A$3:$N$962,6,FALSE)),"")</f>
        <v/>
      </c>
      <c r="F2306" s="223" t="str">
        <f>IFERROR(IF(VLOOKUP($O2306,'APOIO-DESPESAS'!$A$3:$N$962,7,FALSE)="","",VLOOKUP($O2306,'APOIO-DESPESAS'!$A$3:$N$962,7,FALSE)),"")</f>
        <v/>
      </c>
      <c r="G2306" s="223" t="str">
        <f>IFERROR(IF(VLOOKUP($O2306,'APOIO-DESPESAS'!$A$3:$N$962,8,FALSE)="","",VLOOKUP($O2306,'APOIO-DESPESAS'!$A$3:$N$962,8,FALSE)),"")</f>
        <v/>
      </c>
      <c r="H2306" s="223" t="str">
        <f>IFERROR(IF(VLOOKUP($O2306,'APOIO-DESPESAS'!$A$3:$N$962,9,FALSE)="","",VLOOKUP($O2306,'APOIO-DESPESAS'!$A$3:$N$962,9,FALSE)),"")</f>
        <v/>
      </c>
      <c r="I2306" s="223" t="str">
        <f>IFERROR(IF(VLOOKUP($O2306,'APOIO-DESPESAS'!$A$3:$N$962,10,FALSE)="","",VLOOKUP($O2306,'APOIO-DESPESAS'!$A$3:$N$962,10,FALSE)),"")</f>
        <v/>
      </c>
      <c r="J2306" s="223" t="str">
        <f>IFERROR(IF(VLOOKUP($O2306,'APOIO-DESPESAS'!$A$3:$N$962,11,FALSE)="","",VLOOKUP($O2306,'APOIO-DESPESAS'!$A$3:$N$962,11,FALSE)),"")</f>
        <v/>
      </c>
      <c r="K2306" s="223" t="str">
        <f>IFERROR(IF(VLOOKUP($O2306,'APOIO-DESPESAS'!$A$3:$N$962,12,FALSE)="","",VLOOKUP($O2306,'APOIO-DESPESAS'!$A$3:$N$962,12,FALSE)),"")</f>
        <v/>
      </c>
      <c r="L2306" s="223" t="str">
        <f>IFERROR(IF(VLOOKUP($O2306,'APOIO-DESPESAS'!$A$3:$N$962,13,FALSE)="","",VLOOKUP($O2306,'APOIO-DESPESAS'!$A$3:$N$962,13,FALSE)),"")</f>
        <v/>
      </c>
      <c r="M2306" s="223" t="str">
        <f>IFERROR(IF(VLOOKUP($O2306,'APOIO-DESPESAS'!$A$3:$N$962,14,FALSE)="","",VLOOKUP($O2306,'APOIO-DESPESAS'!$A$3:$N$962,14,FALSE)),"")</f>
        <v/>
      </c>
      <c r="O2306" s="223">
        <f t="shared" si="35"/>
        <v>2304</v>
      </c>
    </row>
    <row r="2307" spans="1:15" x14ac:dyDescent="0.25">
      <c r="A2307" s="223" t="str">
        <f>IFERROR(IF(VLOOKUP($O2307,'APOIO-DESPESAS'!$A$3:$N$962,2,FALSE)="","",VLOOKUP($O2307,'APOIO-DESPESAS'!$A$3:$N$962,2,FALSE)),"")</f>
        <v/>
      </c>
      <c r="B2307" s="223" t="str">
        <f>IFERROR(IF(VLOOKUP($O2307,'APOIO-DESPESAS'!$A$3:$N$962,3,FALSE)="","",VLOOKUP($O2307,'APOIO-DESPESAS'!$A$3:$N$962,3,FALSE)),"")</f>
        <v/>
      </c>
      <c r="C2307" s="223" t="str">
        <f>IFERROR(IF(VLOOKUP($O2307,'APOIO-DESPESAS'!$A$3:$N$962,4,FALSE)="","",VLOOKUP($O2307,'APOIO-DESPESAS'!$A$3:$N$962,4,FALSE)),"")</f>
        <v/>
      </c>
      <c r="D2307" s="223" t="str">
        <f>IFERROR(IF(VLOOKUP($O2307,'APOIO-DESPESAS'!$A$3:$N$962,5,FALSE)="","",VLOOKUP($O2307,'APOIO-DESPESAS'!$A$3:$N$962,5,FALSE)),"")</f>
        <v/>
      </c>
      <c r="E2307" s="223" t="str">
        <f>IFERROR(IF(VLOOKUP($O2307,'APOIO-DESPESAS'!$A$3:$N$962,6,FALSE)="","",VLOOKUP($O2307,'APOIO-DESPESAS'!$A$3:$N$962,6,FALSE)),"")</f>
        <v/>
      </c>
      <c r="F2307" s="223" t="str">
        <f>IFERROR(IF(VLOOKUP($O2307,'APOIO-DESPESAS'!$A$3:$N$962,7,FALSE)="","",VLOOKUP($O2307,'APOIO-DESPESAS'!$A$3:$N$962,7,FALSE)),"")</f>
        <v/>
      </c>
      <c r="G2307" s="223" t="str">
        <f>IFERROR(IF(VLOOKUP($O2307,'APOIO-DESPESAS'!$A$3:$N$962,8,FALSE)="","",VLOOKUP($O2307,'APOIO-DESPESAS'!$A$3:$N$962,8,FALSE)),"")</f>
        <v/>
      </c>
      <c r="H2307" s="223" t="str">
        <f>IFERROR(IF(VLOOKUP($O2307,'APOIO-DESPESAS'!$A$3:$N$962,9,FALSE)="","",VLOOKUP($O2307,'APOIO-DESPESAS'!$A$3:$N$962,9,FALSE)),"")</f>
        <v/>
      </c>
      <c r="I2307" s="223" t="str">
        <f>IFERROR(IF(VLOOKUP($O2307,'APOIO-DESPESAS'!$A$3:$N$962,10,FALSE)="","",VLOOKUP($O2307,'APOIO-DESPESAS'!$A$3:$N$962,10,FALSE)),"")</f>
        <v/>
      </c>
      <c r="J2307" s="223" t="str">
        <f>IFERROR(IF(VLOOKUP($O2307,'APOIO-DESPESAS'!$A$3:$N$962,11,FALSE)="","",VLOOKUP($O2307,'APOIO-DESPESAS'!$A$3:$N$962,11,FALSE)),"")</f>
        <v/>
      </c>
      <c r="K2307" s="223" t="str">
        <f>IFERROR(IF(VLOOKUP($O2307,'APOIO-DESPESAS'!$A$3:$N$962,12,FALSE)="","",VLOOKUP($O2307,'APOIO-DESPESAS'!$A$3:$N$962,12,FALSE)),"")</f>
        <v/>
      </c>
      <c r="L2307" s="223" t="str">
        <f>IFERROR(IF(VLOOKUP($O2307,'APOIO-DESPESAS'!$A$3:$N$962,13,FALSE)="","",VLOOKUP($O2307,'APOIO-DESPESAS'!$A$3:$N$962,13,FALSE)),"")</f>
        <v/>
      </c>
      <c r="M2307" s="223" t="str">
        <f>IFERROR(IF(VLOOKUP($O2307,'APOIO-DESPESAS'!$A$3:$N$962,14,FALSE)="","",VLOOKUP($O2307,'APOIO-DESPESAS'!$A$3:$N$962,14,FALSE)),"")</f>
        <v/>
      </c>
      <c r="O2307" s="223">
        <f t="shared" si="35"/>
        <v>2305</v>
      </c>
    </row>
    <row r="2308" spans="1:15" x14ac:dyDescent="0.25">
      <c r="A2308" s="223" t="str">
        <f>IFERROR(IF(VLOOKUP($O2308,'APOIO-DESPESAS'!$A$3:$N$962,2,FALSE)="","",VLOOKUP($O2308,'APOIO-DESPESAS'!$A$3:$N$962,2,FALSE)),"")</f>
        <v/>
      </c>
      <c r="B2308" s="223" t="str">
        <f>IFERROR(IF(VLOOKUP($O2308,'APOIO-DESPESAS'!$A$3:$N$962,3,FALSE)="","",VLOOKUP($O2308,'APOIO-DESPESAS'!$A$3:$N$962,3,FALSE)),"")</f>
        <v/>
      </c>
      <c r="C2308" s="223" t="str">
        <f>IFERROR(IF(VLOOKUP($O2308,'APOIO-DESPESAS'!$A$3:$N$962,4,FALSE)="","",VLOOKUP($O2308,'APOIO-DESPESAS'!$A$3:$N$962,4,FALSE)),"")</f>
        <v/>
      </c>
      <c r="D2308" s="223" t="str">
        <f>IFERROR(IF(VLOOKUP($O2308,'APOIO-DESPESAS'!$A$3:$N$962,5,FALSE)="","",VLOOKUP($O2308,'APOIO-DESPESAS'!$A$3:$N$962,5,FALSE)),"")</f>
        <v/>
      </c>
      <c r="E2308" s="223" t="str">
        <f>IFERROR(IF(VLOOKUP($O2308,'APOIO-DESPESAS'!$A$3:$N$962,6,FALSE)="","",VLOOKUP($O2308,'APOIO-DESPESAS'!$A$3:$N$962,6,FALSE)),"")</f>
        <v/>
      </c>
      <c r="F2308" s="223" t="str">
        <f>IFERROR(IF(VLOOKUP($O2308,'APOIO-DESPESAS'!$A$3:$N$962,7,FALSE)="","",VLOOKUP($O2308,'APOIO-DESPESAS'!$A$3:$N$962,7,FALSE)),"")</f>
        <v/>
      </c>
      <c r="G2308" s="223" t="str">
        <f>IFERROR(IF(VLOOKUP($O2308,'APOIO-DESPESAS'!$A$3:$N$962,8,FALSE)="","",VLOOKUP($O2308,'APOIO-DESPESAS'!$A$3:$N$962,8,FALSE)),"")</f>
        <v/>
      </c>
      <c r="H2308" s="223" t="str">
        <f>IFERROR(IF(VLOOKUP($O2308,'APOIO-DESPESAS'!$A$3:$N$962,9,FALSE)="","",VLOOKUP($O2308,'APOIO-DESPESAS'!$A$3:$N$962,9,FALSE)),"")</f>
        <v/>
      </c>
      <c r="I2308" s="223" t="str">
        <f>IFERROR(IF(VLOOKUP($O2308,'APOIO-DESPESAS'!$A$3:$N$962,10,FALSE)="","",VLOOKUP($O2308,'APOIO-DESPESAS'!$A$3:$N$962,10,FALSE)),"")</f>
        <v/>
      </c>
      <c r="J2308" s="223" t="str">
        <f>IFERROR(IF(VLOOKUP($O2308,'APOIO-DESPESAS'!$A$3:$N$962,11,FALSE)="","",VLOOKUP($O2308,'APOIO-DESPESAS'!$A$3:$N$962,11,FALSE)),"")</f>
        <v/>
      </c>
      <c r="K2308" s="223" t="str">
        <f>IFERROR(IF(VLOOKUP($O2308,'APOIO-DESPESAS'!$A$3:$N$962,12,FALSE)="","",VLOOKUP($O2308,'APOIO-DESPESAS'!$A$3:$N$962,12,FALSE)),"")</f>
        <v/>
      </c>
      <c r="L2308" s="223" t="str">
        <f>IFERROR(IF(VLOOKUP($O2308,'APOIO-DESPESAS'!$A$3:$N$962,13,FALSE)="","",VLOOKUP($O2308,'APOIO-DESPESAS'!$A$3:$N$962,13,FALSE)),"")</f>
        <v/>
      </c>
      <c r="M2308" s="223" t="str">
        <f>IFERROR(IF(VLOOKUP($O2308,'APOIO-DESPESAS'!$A$3:$N$962,14,FALSE)="","",VLOOKUP($O2308,'APOIO-DESPESAS'!$A$3:$N$962,14,FALSE)),"")</f>
        <v/>
      </c>
      <c r="O2308" s="223">
        <f t="shared" si="35"/>
        <v>2306</v>
      </c>
    </row>
    <row r="2309" spans="1:15" x14ac:dyDescent="0.25">
      <c r="A2309" s="223" t="str">
        <f>IFERROR(IF(VLOOKUP($O2309,'APOIO-DESPESAS'!$A$3:$N$962,2,FALSE)="","",VLOOKUP($O2309,'APOIO-DESPESAS'!$A$3:$N$962,2,FALSE)),"")</f>
        <v/>
      </c>
      <c r="B2309" s="223" t="str">
        <f>IFERROR(IF(VLOOKUP($O2309,'APOIO-DESPESAS'!$A$3:$N$962,3,FALSE)="","",VLOOKUP($O2309,'APOIO-DESPESAS'!$A$3:$N$962,3,FALSE)),"")</f>
        <v/>
      </c>
      <c r="C2309" s="223" t="str">
        <f>IFERROR(IF(VLOOKUP($O2309,'APOIO-DESPESAS'!$A$3:$N$962,4,FALSE)="","",VLOOKUP($O2309,'APOIO-DESPESAS'!$A$3:$N$962,4,FALSE)),"")</f>
        <v/>
      </c>
      <c r="D2309" s="223" t="str">
        <f>IFERROR(IF(VLOOKUP($O2309,'APOIO-DESPESAS'!$A$3:$N$962,5,FALSE)="","",VLOOKUP($O2309,'APOIO-DESPESAS'!$A$3:$N$962,5,FALSE)),"")</f>
        <v/>
      </c>
      <c r="E2309" s="223" t="str">
        <f>IFERROR(IF(VLOOKUP($O2309,'APOIO-DESPESAS'!$A$3:$N$962,6,FALSE)="","",VLOOKUP($O2309,'APOIO-DESPESAS'!$A$3:$N$962,6,FALSE)),"")</f>
        <v/>
      </c>
      <c r="F2309" s="223" t="str">
        <f>IFERROR(IF(VLOOKUP($O2309,'APOIO-DESPESAS'!$A$3:$N$962,7,FALSE)="","",VLOOKUP($O2309,'APOIO-DESPESAS'!$A$3:$N$962,7,FALSE)),"")</f>
        <v/>
      </c>
      <c r="G2309" s="223" t="str">
        <f>IFERROR(IF(VLOOKUP($O2309,'APOIO-DESPESAS'!$A$3:$N$962,8,FALSE)="","",VLOOKUP($O2309,'APOIO-DESPESAS'!$A$3:$N$962,8,FALSE)),"")</f>
        <v/>
      </c>
      <c r="H2309" s="223" t="str">
        <f>IFERROR(IF(VLOOKUP($O2309,'APOIO-DESPESAS'!$A$3:$N$962,9,FALSE)="","",VLOOKUP($O2309,'APOIO-DESPESAS'!$A$3:$N$962,9,FALSE)),"")</f>
        <v/>
      </c>
      <c r="I2309" s="223" t="str">
        <f>IFERROR(IF(VLOOKUP($O2309,'APOIO-DESPESAS'!$A$3:$N$962,10,FALSE)="","",VLOOKUP($O2309,'APOIO-DESPESAS'!$A$3:$N$962,10,FALSE)),"")</f>
        <v/>
      </c>
      <c r="J2309" s="223" t="str">
        <f>IFERROR(IF(VLOOKUP($O2309,'APOIO-DESPESAS'!$A$3:$N$962,11,FALSE)="","",VLOOKUP($O2309,'APOIO-DESPESAS'!$A$3:$N$962,11,FALSE)),"")</f>
        <v/>
      </c>
      <c r="K2309" s="223" t="str">
        <f>IFERROR(IF(VLOOKUP($O2309,'APOIO-DESPESAS'!$A$3:$N$962,12,FALSE)="","",VLOOKUP($O2309,'APOIO-DESPESAS'!$A$3:$N$962,12,FALSE)),"")</f>
        <v/>
      </c>
      <c r="L2309" s="223" t="str">
        <f>IFERROR(IF(VLOOKUP($O2309,'APOIO-DESPESAS'!$A$3:$N$962,13,FALSE)="","",VLOOKUP($O2309,'APOIO-DESPESAS'!$A$3:$N$962,13,FALSE)),"")</f>
        <v/>
      </c>
      <c r="M2309" s="223" t="str">
        <f>IFERROR(IF(VLOOKUP($O2309,'APOIO-DESPESAS'!$A$3:$N$962,14,FALSE)="","",VLOOKUP($O2309,'APOIO-DESPESAS'!$A$3:$N$962,14,FALSE)),"")</f>
        <v/>
      </c>
      <c r="O2309" s="223">
        <f t="shared" ref="O2309:O2372" si="36">O2308+1</f>
        <v>2307</v>
      </c>
    </row>
    <row r="2310" spans="1:15" x14ac:dyDescent="0.25">
      <c r="A2310" s="223" t="str">
        <f>IFERROR(IF(VLOOKUP($O2310,'APOIO-DESPESAS'!$A$3:$N$962,2,FALSE)="","",VLOOKUP($O2310,'APOIO-DESPESAS'!$A$3:$N$962,2,FALSE)),"")</f>
        <v/>
      </c>
      <c r="B2310" s="223" t="str">
        <f>IFERROR(IF(VLOOKUP($O2310,'APOIO-DESPESAS'!$A$3:$N$962,3,FALSE)="","",VLOOKUP($O2310,'APOIO-DESPESAS'!$A$3:$N$962,3,FALSE)),"")</f>
        <v/>
      </c>
      <c r="C2310" s="223" t="str">
        <f>IFERROR(IF(VLOOKUP($O2310,'APOIO-DESPESAS'!$A$3:$N$962,4,FALSE)="","",VLOOKUP($O2310,'APOIO-DESPESAS'!$A$3:$N$962,4,FALSE)),"")</f>
        <v/>
      </c>
      <c r="D2310" s="223" t="str">
        <f>IFERROR(IF(VLOOKUP($O2310,'APOIO-DESPESAS'!$A$3:$N$962,5,FALSE)="","",VLOOKUP($O2310,'APOIO-DESPESAS'!$A$3:$N$962,5,FALSE)),"")</f>
        <v/>
      </c>
      <c r="E2310" s="223" t="str">
        <f>IFERROR(IF(VLOOKUP($O2310,'APOIO-DESPESAS'!$A$3:$N$962,6,FALSE)="","",VLOOKUP($O2310,'APOIO-DESPESAS'!$A$3:$N$962,6,FALSE)),"")</f>
        <v/>
      </c>
      <c r="F2310" s="223" t="str">
        <f>IFERROR(IF(VLOOKUP($O2310,'APOIO-DESPESAS'!$A$3:$N$962,7,FALSE)="","",VLOOKUP($O2310,'APOIO-DESPESAS'!$A$3:$N$962,7,FALSE)),"")</f>
        <v/>
      </c>
      <c r="G2310" s="223" t="str">
        <f>IFERROR(IF(VLOOKUP($O2310,'APOIO-DESPESAS'!$A$3:$N$962,8,FALSE)="","",VLOOKUP($O2310,'APOIO-DESPESAS'!$A$3:$N$962,8,FALSE)),"")</f>
        <v/>
      </c>
      <c r="H2310" s="223" t="str">
        <f>IFERROR(IF(VLOOKUP($O2310,'APOIO-DESPESAS'!$A$3:$N$962,9,FALSE)="","",VLOOKUP($O2310,'APOIO-DESPESAS'!$A$3:$N$962,9,FALSE)),"")</f>
        <v/>
      </c>
      <c r="I2310" s="223" t="str">
        <f>IFERROR(IF(VLOOKUP($O2310,'APOIO-DESPESAS'!$A$3:$N$962,10,FALSE)="","",VLOOKUP($O2310,'APOIO-DESPESAS'!$A$3:$N$962,10,FALSE)),"")</f>
        <v/>
      </c>
      <c r="J2310" s="223" t="str">
        <f>IFERROR(IF(VLOOKUP($O2310,'APOIO-DESPESAS'!$A$3:$N$962,11,FALSE)="","",VLOOKUP($O2310,'APOIO-DESPESAS'!$A$3:$N$962,11,FALSE)),"")</f>
        <v/>
      </c>
      <c r="K2310" s="223" t="str">
        <f>IFERROR(IF(VLOOKUP($O2310,'APOIO-DESPESAS'!$A$3:$N$962,12,FALSE)="","",VLOOKUP($O2310,'APOIO-DESPESAS'!$A$3:$N$962,12,FALSE)),"")</f>
        <v/>
      </c>
      <c r="L2310" s="223" t="str">
        <f>IFERROR(IF(VLOOKUP($O2310,'APOIO-DESPESAS'!$A$3:$N$962,13,FALSE)="","",VLOOKUP($O2310,'APOIO-DESPESAS'!$A$3:$N$962,13,FALSE)),"")</f>
        <v/>
      </c>
      <c r="M2310" s="223" t="str">
        <f>IFERROR(IF(VLOOKUP($O2310,'APOIO-DESPESAS'!$A$3:$N$962,14,FALSE)="","",VLOOKUP($O2310,'APOIO-DESPESAS'!$A$3:$N$962,14,FALSE)),"")</f>
        <v/>
      </c>
      <c r="O2310" s="223">
        <f t="shared" si="36"/>
        <v>2308</v>
      </c>
    </row>
    <row r="2311" spans="1:15" x14ac:dyDescent="0.25">
      <c r="A2311" s="223" t="str">
        <f>IFERROR(IF(VLOOKUP($O2311,'APOIO-DESPESAS'!$A$3:$N$962,2,FALSE)="","",VLOOKUP($O2311,'APOIO-DESPESAS'!$A$3:$N$962,2,FALSE)),"")</f>
        <v/>
      </c>
      <c r="B2311" s="223" t="str">
        <f>IFERROR(IF(VLOOKUP($O2311,'APOIO-DESPESAS'!$A$3:$N$962,3,FALSE)="","",VLOOKUP($O2311,'APOIO-DESPESAS'!$A$3:$N$962,3,FALSE)),"")</f>
        <v/>
      </c>
      <c r="C2311" s="223" t="str">
        <f>IFERROR(IF(VLOOKUP($O2311,'APOIO-DESPESAS'!$A$3:$N$962,4,FALSE)="","",VLOOKUP($O2311,'APOIO-DESPESAS'!$A$3:$N$962,4,FALSE)),"")</f>
        <v/>
      </c>
      <c r="D2311" s="223" t="str">
        <f>IFERROR(IF(VLOOKUP($O2311,'APOIO-DESPESAS'!$A$3:$N$962,5,FALSE)="","",VLOOKUP($O2311,'APOIO-DESPESAS'!$A$3:$N$962,5,FALSE)),"")</f>
        <v/>
      </c>
      <c r="E2311" s="223" t="str">
        <f>IFERROR(IF(VLOOKUP($O2311,'APOIO-DESPESAS'!$A$3:$N$962,6,FALSE)="","",VLOOKUP($O2311,'APOIO-DESPESAS'!$A$3:$N$962,6,FALSE)),"")</f>
        <v/>
      </c>
      <c r="F2311" s="223" t="str">
        <f>IFERROR(IF(VLOOKUP($O2311,'APOIO-DESPESAS'!$A$3:$N$962,7,FALSE)="","",VLOOKUP($O2311,'APOIO-DESPESAS'!$A$3:$N$962,7,FALSE)),"")</f>
        <v/>
      </c>
      <c r="G2311" s="223" t="str">
        <f>IFERROR(IF(VLOOKUP($O2311,'APOIO-DESPESAS'!$A$3:$N$962,8,FALSE)="","",VLOOKUP($O2311,'APOIO-DESPESAS'!$A$3:$N$962,8,FALSE)),"")</f>
        <v/>
      </c>
      <c r="H2311" s="223" t="str">
        <f>IFERROR(IF(VLOOKUP($O2311,'APOIO-DESPESAS'!$A$3:$N$962,9,FALSE)="","",VLOOKUP($O2311,'APOIO-DESPESAS'!$A$3:$N$962,9,FALSE)),"")</f>
        <v/>
      </c>
      <c r="I2311" s="223" t="str">
        <f>IFERROR(IF(VLOOKUP($O2311,'APOIO-DESPESAS'!$A$3:$N$962,10,FALSE)="","",VLOOKUP($O2311,'APOIO-DESPESAS'!$A$3:$N$962,10,FALSE)),"")</f>
        <v/>
      </c>
      <c r="J2311" s="223" t="str">
        <f>IFERROR(IF(VLOOKUP($O2311,'APOIO-DESPESAS'!$A$3:$N$962,11,FALSE)="","",VLOOKUP($O2311,'APOIO-DESPESAS'!$A$3:$N$962,11,FALSE)),"")</f>
        <v/>
      </c>
      <c r="K2311" s="223" t="str">
        <f>IFERROR(IF(VLOOKUP($O2311,'APOIO-DESPESAS'!$A$3:$N$962,12,FALSE)="","",VLOOKUP($O2311,'APOIO-DESPESAS'!$A$3:$N$962,12,FALSE)),"")</f>
        <v/>
      </c>
      <c r="L2311" s="223" t="str">
        <f>IFERROR(IF(VLOOKUP($O2311,'APOIO-DESPESAS'!$A$3:$N$962,13,FALSE)="","",VLOOKUP($O2311,'APOIO-DESPESAS'!$A$3:$N$962,13,FALSE)),"")</f>
        <v/>
      </c>
      <c r="M2311" s="223" t="str">
        <f>IFERROR(IF(VLOOKUP($O2311,'APOIO-DESPESAS'!$A$3:$N$962,14,FALSE)="","",VLOOKUP($O2311,'APOIO-DESPESAS'!$A$3:$N$962,14,FALSE)),"")</f>
        <v/>
      </c>
      <c r="O2311" s="223">
        <f t="shared" si="36"/>
        <v>2309</v>
      </c>
    </row>
    <row r="2312" spans="1:15" x14ac:dyDescent="0.25">
      <c r="A2312" s="223" t="str">
        <f>IFERROR(IF(VLOOKUP($O2312,'APOIO-DESPESAS'!$A$3:$N$962,2,FALSE)="","",VLOOKUP($O2312,'APOIO-DESPESAS'!$A$3:$N$962,2,FALSE)),"")</f>
        <v/>
      </c>
      <c r="B2312" s="223" t="str">
        <f>IFERROR(IF(VLOOKUP($O2312,'APOIO-DESPESAS'!$A$3:$N$962,3,FALSE)="","",VLOOKUP($O2312,'APOIO-DESPESAS'!$A$3:$N$962,3,FALSE)),"")</f>
        <v/>
      </c>
      <c r="C2312" s="223" t="str">
        <f>IFERROR(IF(VLOOKUP($O2312,'APOIO-DESPESAS'!$A$3:$N$962,4,FALSE)="","",VLOOKUP($O2312,'APOIO-DESPESAS'!$A$3:$N$962,4,FALSE)),"")</f>
        <v/>
      </c>
      <c r="D2312" s="223" t="str">
        <f>IFERROR(IF(VLOOKUP($O2312,'APOIO-DESPESAS'!$A$3:$N$962,5,FALSE)="","",VLOOKUP($O2312,'APOIO-DESPESAS'!$A$3:$N$962,5,FALSE)),"")</f>
        <v/>
      </c>
      <c r="E2312" s="223" t="str">
        <f>IFERROR(IF(VLOOKUP($O2312,'APOIO-DESPESAS'!$A$3:$N$962,6,FALSE)="","",VLOOKUP($O2312,'APOIO-DESPESAS'!$A$3:$N$962,6,FALSE)),"")</f>
        <v/>
      </c>
      <c r="F2312" s="223" t="str">
        <f>IFERROR(IF(VLOOKUP($O2312,'APOIO-DESPESAS'!$A$3:$N$962,7,FALSE)="","",VLOOKUP($O2312,'APOIO-DESPESAS'!$A$3:$N$962,7,FALSE)),"")</f>
        <v/>
      </c>
      <c r="G2312" s="223" t="str">
        <f>IFERROR(IF(VLOOKUP($O2312,'APOIO-DESPESAS'!$A$3:$N$962,8,FALSE)="","",VLOOKUP($O2312,'APOIO-DESPESAS'!$A$3:$N$962,8,FALSE)),"")</f>
        <v/>
      </c>
      <c r="H2312" s="223" t="str">
        <f>IFERROR(IF(VLOOKUP($O2312,'APOIO-DESPESAS'!$A$3:$N$962,9,FALSE)="","",VLOOKUP($O2312,'APOIO-DESPESAS'!$A$3:$N$962,9,FALSE)),"")</f>
        <v/>
      </c>
      <c r="I2312" s="223" t="str">
        <f>IFERROR(IF(VLOOKUP($O2312,'APOIO-DESPESAS'!$A$3:$N$962,10,FALSE)="","",VLOOKUP($O2312,'APOIO-DESPESAS'!$A$3:$N$962,10,FALSE)),"")</f>
        <v/>
      </c>
      <c r="J2312" s="223" t="str">
        <f>IFERROR(IF(VLOOKUP($O2312,'APOIO-DESPESAS'!$A$3:$N$962,11,FALSE)="","",VLOOKUP($O2312,'APOIO-DESPESAS'!$A$3:$N$962,11,FALSE)),"")</f>
        <v/>
      </c>
      <c r="K2312" s="223" t="str">
        <f>IFERROR(IF(VLOOKUP($O2312,'APOIO-DESPESAS'!$A$3:$N$962,12,FALSE)="","",VLOOKUP($O2312,'APOIO-DESPESAS'!$A$3:$N$962,12,FALSE)),"")</f>
        <v/>
      </c>
      <c r="L2312" s="223" t="str">
        <f>IFERROR(IF(VLOOKUP($O2312,'APOIO-DESPESAS'!$A$3:$N$962,13,FALSE)="","",VLOOKUP($O2312,'APOIO-DESPESAS'!$A$3:$N$962,13,FALSE)),"")</f>
        <v/>
      </c>
      <c r="M2312" s="223" t="str">
        <f>IFERROR(IF(VLOOKUP($O2312,'APOIO-DESPESAS'!$A$3:$N$962,14,FALSE)="","",VLOOKUP($O2312,'APOIO-DESPESAS'!$A$3:$N$962,14,FALSE)),"")</f>
        <v/>
      </c>
      <c r="O2312" s="223">
        <f t="shared" si="36"/>
        <v>2310</v>
      </c>
    </row>
    <row r="2313" spans="1:15" x14ac:dyDescent="0.25">
      <c r="A2313" s="223" t="str">
        <f>IFERROR(IF(VLOOKUP($O2313,'APOIO-DESPESAS'!$A$3:$N$962,2,FALSE)="","",VLOOKUP($O2313,'APOIO-DESPESAS'!$A$3:$N$962,2,FALSE)),"")</f>
        <v/>
      </c>
      <c r="B2313" s="223" t="str">
        <f>IFERROR(IF(VLOOKUP($O2313,'APOIO-DESPESAS'!$A$3:$N$962,3,FALSE)="","",VLOOKUP($O2313,'APOIO-DESPESAS'!$A$3:$N$962,3,FALSE)),"")</f>
        <v/>
      </c>
      <c r="C2313" s="223" t="str">
        <f>IFERROR(IF(VLOOKUP($O2313,'APOIO-DESPESAS'!$A$3:$N$962,4,FALSE)="","",VLOOKUP($O2313,'APOIO-DESPESAS'!$A$3:$N$962,4,FALSE)),"")</f>
        <v/>
      </c>
      <c r="D2313" s="223" t="str">
        <f>IFERROR(IF(VLOOKUP($O2313,'APOIO-DESPESAS'!$A$3:$N$962,5,FALSE)="","",VLOOKUP($O2313,'APOIO-DESPESAS'!$A$3:$N$962,5,FALSE)),"")</f>
        <v/>
      </c>
      <c r="E2313" s="223" t="str">
        <f>IFERROR(IF(VLOOKUP($O2313,'APOIO-DESPESAS'!$A$3:$N$962,6,FALSE)="","",VLOOKUP($O2313,'APOIO-DESPESAS'!$A$3:$N$962,6,FALSE)),"")</f>
        <v/>
      </c>
      <c r="F2313" s="223" t="str">
        <f>IFERROR(IF(VLOOKUP($O2313,'APOIO-DESPESAS'!$A$3:$N$962,7,FALSE)="","",VLOOKUP($O2313,'APOIO-DESPESAS'!$A$3:$N$962,7,FALSE)),"")</f>
        <v/>
      </c>
      <c r="G2313" s="223" t="str">
        <f>IFERROR(IF(VLOOKUP($O2313,'APOIO-DESPESAS'!$A$3:$N$962,8,FALSE)="","",VLOOKUP($O2313,'APOIO-DESPESAS'!$A$3:$N$962,8,FALSE)),"")</f>
        <v/>
      </c>
      <c r="H2313" s="223" t="str">
        <f>IFERROR(IF(VLOOKUP($O2313,'APOIO-DESPESAS'!$A$3:$N$962,9,FALSE)="","",VLOOKUP($O2313,'APOIO-DESPESAS'!$A$3:$N$962,9,FALSE)),"")</f>
        <v/>
      </c>
      <c r="I2313" s="223" t="str">
        <f>IFERROR(IF(VLOOKUP($O2313,'APOIO-DESPESAS'!$A$3:$N$962,10,FALSE)="","",VLOOKUP($O2313,'APOIO-DESPESAS'!$A$3:$N$962,10,FALSE)),"")</f>
        <v/>
      </c>
      <c r="J2313" s="223" t="str">
        <f>IFERROR(IF(VLOOKUP($O2313,'APOIO-DESPESAS'!$A$3:$N$962,11,FALSE)="","",VLOOKUP($O2313,'APOIO-DESPESAS'!$A$3:$N$962,11,FALSE)),"")</f>
        <v/>
      </c>
      <c r="K2313" s="223" t="str">
        <f>IFERROR(IF(VLOOKUP($O2313,'APOIO-DESPESAS'!$A$3:$N$962,12,FALSE)="","",VLOOKUP($O2313,'APOIO-DESPESAS'!$A$3:$N$962,12,FALSE)),"")</f>
        <v/>
      </c>
      <c r="L2313" s="223" t="str">
        <f>IFERROR(IF(VLOOKUP($O2313,'APOIO-DESPESAS'!$A$3:$N$962,13,FALSE)="","",VLOOKUP($O2313,'APOIO-DESPESAS'!$A$3:$N$962,13,FALSE)),"")</f>
        <v/>
      </c>
      <c r="M2313" s="223" t="str">
        <f>IFERROR(IF(VLOOKUP($O2313,'APOIO-DESPESAS'!$A$3:$N$962,14,FALSE)="","",VLOOKUP($O2313,'APOIO-DESPESAS'!$A$3:$N$962,14,FALSE)),"")</f>
        <v/>
      </c>
      <c r="O2313" s="223">
        <f t="shared" si="36"/>
        <v>2311</v>
      </c>
    </row>
    <row r="2314" spans="1:15" x14ac:dyDescent="0.25">
      <c r="A2314" s="223" t="str">
        <f>IFERROR(IF(VLOOKUP($O2314,'APOIO-DESPESAS'!$A$3:$N$962,2,FALSE)="","",VLOOKUP($O2314,'APOIO-DESPESAS'!$A$3:$N$962,2,FALSE)),"")</f>
        <v/>
      </c>
      <c r="B2314" s="223" t="str">
        <f>IFERROR(IF(VLOOKUP($O2314,'APOIO-DESPESAS'!$A$3:$N$962,3,FALSE)="","",VLOOKUP($O2314,'APOIO-DESPESAS'!$A$3:$N$962,3,FALSE)),"")</f>
        <v/>
      </c>
      <c r="C2314" s="223" t="str">
        <f>IFERROR(IF(VLOOKUP($O2314,'APOIO-DESPESAS'!$A$3:$N$962,4,FALSE)="","",VLOOKUP($O2314,'APOIO-DESPESAS'!$A$3:$N$962,4,FALSE)),"")</f>
        <v/>
      </c>
      <c r="D2314" s="223" t="str">
        <f>IFERROR(IF(VLOOKUP($O2314,'APOIO-DESPESAS'!$A$3:$N$962,5,FALSE)="","",VLOOKUP($O2314,'APOIO-DESPESAS'!$A$3:$N$962,5,FALSE)),"")</f>
        <v/>
      </c>
      <c r="E2314" s="223" t="str">
        <f>IFERROR(IF(VLOOKUP($O2314,'APOIO-DESPESAS'!$A$3:$N$962,6,FALSE)="","",VLOOKUP($O2314,'APOIO-DESPESAS'!$A$3:$N$962,6,FALSE)),"")</f>
        <v/>
      </c>
      <c r="F2314" s="223" t="str">
        <f>IFERROR(IF(VLOOKUP($O2314,'APOIO-DESPESAS'!$A$3:$N$962,7,FALSE)="","",VLOOKUP($O2314,'APOIO-DESPESAS'!$A$3:$N$962,7,FALSE)),"")</f>
        <v/>
      </c>
      <c r="G2314" s="223" t="str">
        <f>IFERROR(IF(VLOOKUP($O2314,'APOIO-DESPESAS'!$A$3:$N$962,8,FALSE)="","",VLOOKUP($O2314,'APOIO-DESPESAS'!$A$3:$N$962,8,FALSE)),"")</f>
        <v/>
      </c>
      <c r="H2314" s="223" t="str">
        <f>IFERROR(IF(VLOOKUP($O2314,'APOIO-DESPESAS'!$A$3:$N$962,9,FALSE)="","",VLOOKUP($O2314,'APOIO-DESPESAS'!$A$3:$N$962,9,FALSE)),"")</f>
        <v/>
      </c>
      <c r="I2314" s="223" t="str">
        <f>IFERROR(IF(VLOOKUP($O2314,'APOIO-DESPESAS'!$A$3:$N$962,10,FALSE)="","",VLOOKUP($O2314,'APOIO-DESPESAS'!$A$3:$N$962,10,FALSE)),"")</f>
        <v/>
      </c>
      <c r="J2314" s="223" t="str">
        <f>IFERROR(IF(VLOOKUP($O2314,'APOIO-DESPESAS'!$A$3:$N$962,11,FALSE)="","",VLOOKUP($O2314,'APOIO-DESPESAS'!$A$3:$N$962,11,FALSE)),"")</f>
        <v/>
      </c>
      <c r="K2314" s="223" t="str">
        <f>IFERROR(IF(VLOOKUP($O2314,'APOIO-DESPESAS'!$A$3:$N$962,12,FALSE)="","",VLOOKUP($O2314,'APOIO-DESPESAS'!$A$3:$N$962,12,FALSE)),"")</f>
        <v/>
      </c>
      <c r="L2314" s="223" t="str">
        <f>IFERROR(IF(VLOOKUP($O2314,'APOIO-DESPESAS'!$A$3:$N$962,13,FALSE)="","",VLOOKUP($O2314,'APOIO-DESPESAS'!$A$3:$N$962,13,FALSE)),"")</f>
        <v/>
      </c>
      <c r="M2314" s="223" t="str">
        <f>IFERROR(IF(VLOOKUP($O2314,'APOIO-DESPESAS'!$A$3:$N$962,14,FALSE)="","",VLOOKUP($O2314,'APOIO-DESPESAS'!$A$3:$N$962,14,FALSE)),"")</f>
        <v/>
      </c>
      <c r="O2314" s="223">
        <f t="shared" si="36"/>
        <v>2312</v>
      </c>
    </row>
    <row r="2315" spans="1:15" x14ac:dyDescent="0.25">
      <c r="A2315" s="223" t="str">
        <f>IFERROR(IF(VLOOKUP($O2315,'APOIO-DESPESAS'!$A$3:$N$962,2,FALSE)="","",VLOOKUP($O2315,'APOIO-DESPESAS'!$A$3:$N$962,2,FALSE)),"")</f>
        <v/>
      </c>
      <c r="B2315" s="223" t="str">
        <f>IFERROR(IF(VLOOKUP($O2315,'APOIO-DESPESAS'!$A$3:$N$962,3,FALSE)="","",VLOOKUP($O2315,'APOIO-DESPESAS'!$A$3:$N$962,3,FALSE)),"")</f>
        <v/>
      </c>
      <c r="C2315" s="223" t="str">
        <f>IFERROR(IF(VLOOKUP($O2315,'APOIO-DESPESAS'!$A$3:$N$962,4,FALSE)="","",VLOOKUP($O2315,'APOIO-DESPESAS'!$A$3:$N$962,4,FALSE)),"")</f>
        <v/>
      </c>
      <c r="D2315" s="223" t="str">
        <f>IFERROR(IF(VLOOKUP($O2315,'APOIO-DESPESAS'!$A$3:$N$962,5,FALSE)="","",VLOOKUP($O2315,'APOIO-DESPESAS'!$A$3:$N$962,5,FALSE)),"")</f>
        <v/>
      </c>
      <c r="E2315" s="223" t="str">
        <f>IFERROR(IF(VLOOKUP($O2315,'APOIO-DESPESAS'!$A$3:$N$962,6,FALSE)="","",VLOOKUP($O2315,'APOIO-DESPESAS'!$A$3:$N$962,6,FALSE)),"")</f>
        <v/>
      </c>
      <c r="F2315" s="223" t="str">
        <f>IFERROR(IF(VLOOKUP($O2315,'APOIO-DESPESAS'!$A$3:$N$962,7,FALSE)="","",VLOOKUP($O2315,'APOIO-DESPESAS'!$A$3:$N$962,7,FALSE)),"")</f>
        <v/>
      </c>
      <c r="G2315" s="223" t="str">
        <f>IFERROR(IF(VLOOKUP($O2315,'APOIO-DESPESAS'!$A$3:$N$962,8,FALSE)="","",VLOOKUP($O2315,'APOIO-DESPESAS'!$A$3:$N$962,8,FALSE)),"")</f>
        <v/>
      </c>
      <c r="H2315" s="223" t="str">
        <f>IFERROR(IF(VLOOKUP($O2315,'APOIO-DESPESAS'!$A$3:$N$962,9,FALSE)="","",VLOOKUP($O2315,'APOIO-DESPESAS'!$A$3:$N$962,9,FALSE)),"")</f>
        <v/>
      </c>
      <c r="I2315" s="223" t="str">
        <f>IFERROR(IF(VLOOKUP($O2315,'APOIO-DESPESAS'!$A$3:$N$962,10,FALSE)="","",VLOOKUP($O2315,'APOIO-DESPESAS'!$A$3:$N$962,10,FALSE)),"")</f>
        <v/>
      </c>
      <c r="J2315" s="223" t="str">
        <f>IFERROR(IF(VLOOKUP($O2315,'APOIO-DESPESAS'!$A$3:$N$962,11,FALSE)="","",VLOOKUP($O2315,'APOIO-DESPESAS'!$A$3:$N$962,11,FALSE)),"")</f>
        <v/>
      </c>
      <c r="K2315" s="223" t="str">
        <f>IFERROR(IF(VLOOKUP($O2315,'APOIO-DESPESAS'!$A$3:$N$962,12,FALSE)="","",VLOOKUP($O2315,'APOIO-DESPESAS'!$A$3:$N$962,12,FALSE)),"")</f>
        <v/>
      </c>
      <c r="L2315" s="223" t="str">
        <f>IFERROR(IF(VLOOKUP($O2315,'APOIO-DESPESAS'!$A$3:$N$962,13,FALSE)="","",VLOOKUP($O2315,'APOIO-DESPESAS'!$A$3:$N$962,13,FALSE)),"")</f>
        <v/>
      </c>
      <c r="M2315" s="223" t="str">
        <f>IFERROR(IF(VLOOKUP($O2315,'APOIO-DESPESAS'!$A$3:$N$962,14,FALSE)="","",VLOOKUP($O2315,'APOIO-DESPESAS'!$A$3:$N$962,14,FALSE)),"")</f>
        <v/>
      </c>
      <c r="O2315" s="223">
        <f t="shared" si="36"/>
        <v>2313</v>
      </c>
    </row>
    <row r="2316" spans="1:15" x14ac:dyDescent="0.25">
      <c r="A2316" s="223" t="str">
        <f>IFERROR(IF(VLOOKUP($O2316,'APOIO-DESPESAS'!$A$3:$N$962,2,FALSE)="","",VLOOKUP($O2316,'APOIO-DESPESAS'!$A$3:$N$962,2,FALSE)),"")</f>
        <v/>
      </c>
      <c r="B2316" s="223" t="str">
        <f>IFERROR(IF(VLOOKUP($O2316,'APOIO-DESPESAS'!$A$3:$N$962,3,FALSE)="","",VLOOKUP($O2316,'APOIO-DESPESAS'!$A$3:$N$962,3,FALSE)),"")</f>
        <v/>
      </c>
      <c r="C2316" s="223" t="str">
        <f>IFERROR(IF(VLOOKUP($O2316,'APOIO-DESPESAS'!$A$3:$N$962,4,FALSE)="","",VLOOKUP($O2316,'APOIO-DESPESAS'!$A$3:$N$962,4,FALSE)),"")</f>
        <v/>
      </c>
      <c r="D2316" s="223" t="str">
        <f>IFERROR(IF(VLOOKUP($O2316,'APOIO-DESPESAS'!$A$3:$N$962,5,FALSE)="","",VLOOKUP($O2316,'APOIO-DESPESAS'!$A$3:$N$962,5,FALSE)),"")</f>
        <v/>
      </c>
      <c r="E2316" s="223" t="str">
        <f>IFERROR(IF(VLOOKUP($O2316,'APOIO-DESPESAS'!$A$3:$N$962,6,FALSE)="","",VLOOKUP($O2316,'APOIO-DESPESAS'!$A$3:$N$962,6,FALSE)),"")</f>
        <v/>
      </c>
      <c r="F2316" s="223" t="str">
        <f>IFERROR(IF(VLOOKUP($O2316,'APOIO-DESPESAS'!$A$3:$N$962,7,FALSE)="","",VLOOKUP($O2316,'APOIO-DESPESAS'!$A$3:$N$962,7,FALSE)),"")</f>
        <v/>
      </c>
      <c r="G2316" s="223" t="str">
        <f>IFERROR(IF(VLOOKUP($O2316,'APOIO-DESPESAS'!$A$3:$N$962,8,FALSE)="","",VLOOKUP($O2316,'APOIO-DESPESAS'!$A$3:$N$962,8,FALSE)),"")</f>
        <v/>
      </c>
      <c r="H2316" s="223" t="str">
        <f>IFERROR(IF(VLOOKUP($O2316,'APOIO-DESPESAS'!$A$3:$N$962,9,FALSE)="","",VLOOKUP($O2316,'APOIO-DESPESAS'!$A$3:$N$962,9,FALSE)),"")</f>
        <v/>
      </c>
      <c r="I2316" s="223" t="str">
        <f>IFERROR(IF(VLOOKUP($O2316,'APOIO-DESPESAS'!$A$3:$N$962,10,FALSE)="","",VLOOKUP($O2316,'APOIO-DESPESAS'!$A$3:$N$962,10,FALSE)),"")</f>
        <v/>
      </c>
      <c r="J2316" s="223" t="str">
        <f>IFERROR(IF(VLOOKUP($O2316,'APOIO-DESPESAS'!$A$3:$N$962,11,FALSE)="","",VLOOKUP($O2316,'APOIO-DESPESAS'!$A$3:$N$962,11,FALSE)),"")</f>
        <v/>
      </c>
      <c r="K2316" s="223" t="str">
        <f>IFERROR(IF(VLOOKUP($O2316,'APOIO-DESPESAS'!$A$3:$N$962,12,FALSE)="","",VLOOKUP($O2316,'APOIO-DESPESAS'!$A$3:$N$962,12,FALSE)),"")</f>
        <v/>
      </c>
      <c r="L2316" s="223" t="str">
        <f>IFERROR(IF(VLOOKUP($O2316,'APOIO-DESPESAS'!$A$3:$N$962,13,FALSE)="","",VLOOKUP($O2316,'APOIO-DESPESAS'!$A$3:$N$962,13,FALSE)),"")</f>
        <v/>
      </c>
      <c r="M2316" s="223" t="str">
        <f>IFERROR(IF(VLOOKUP($O2316,'APOIO-DESPESAS'!$A$3:$N$962,14,FALSE)="","",VLOOKUP($O2316,'APOIO-DESPESAS'!$A$3:$N$962,14,FALSE)),"")</f>
        <v/>
      </c>
      <c r="O2316" s="223">
        <f t="shared" si="36"/>
        <v>2314</v>
      </c>
    </row>
    <row r="2317" spans="1:15" x14ac:dyDescent="0.25">
      <c r="A2317" s="223" t="str">
        <f>IFERROR(IF(VLOOKUP($O2317,'APOIO-DESPESAS'!$A$3:$N$962,2,FALSE)="","",VLOOKUP($O2317,'APOIO-DESPESAS'!$A$3:$N$962,2,FALSE)),"")</f>
        <v/>
      </c>
      <c r="B2317" s="223" t="str">
        <f>IFERROR(IF(VLOOKUP($O2317,'APOIO-DESPESAS'!$A$3:$N$962,3,FALSE)="","",VLOOKUP($O2317,'APOIO-DESPESAS'!$A$3:$N$962,3,FALSE)),"")</f>
        <v/>
      </c>
      <c r="C2317" s="223" t="str">
        <f>IFERROR(IF(VLOOKUP($O2317,'APOIO-DESPESAS'!$A$3:$N$962,4,FALSE)="","",VLOOKUP($O2317,'APOIO-DESPESAS'!$A$3:$N$962,4,FALSE)),"")</f>
        <v/>
      </c>
      <c r="D2317" s="223" t="str">
        <f>IFERROR(IF(VLOOKUP($O2317,'APOIO-DESPESAS'!$A$3:$N$962,5,FALSE)="","",VLOOKUP($O2317,'APOIO-DESPESAS'!$A$3:$N$962,5,FALSE)),"")</f>
        <v/>
      </c>
      <c r="E2317" s="223" t="str">
        <f>IFERROR(IF(VLOOKUP($O2317,'APOIO-DESPESAS'!$A$3:$N$962,6,FALSE)="","",VLOOKUP($O2317,'APOIO-DESPESAS'!$A$3:$N$962,6,FALSE)),"")</f>
        <v/>
      </c>
      <c r="F2317" s="223" t="str">
        <f>IFERROR(IF(VLOOKUP($O2317,'APOIO-DESPESAS'!$A$3:$N$962,7,FALSE)="","",VLOOKUP($O2317,'APOIO-DESPESAS'!$A$3:$N$962,7,FALSE)),"")</f>
        <v/>
      </c>
      <c r="G2317" s="223" t="str">
        <f>IFERROR(IF(VLOOKUP($O2317,'APOIO-DESPESAS'!$A$3:$N$962,8,FALSE)="","",VLOOKUP($O2317,'APOIO-DESPESAS'!$A$3:$N$962,8,FALSE)),"")</f>
        <v/>
      </c>
      <c r="H2317" s="223" t="str">
        <f>IFERROR(IF(VLOOKUP($O2317,'APOIO-DESPESAS'!$A$3:$N$962,9,FALSE)="","",VLOOKUP($O2317,'APOIO-DESPESAS'!$A$3:$N$962,9,FALSE)),"")</f>
        <v/>
      </c>
      <c r="I2317" s="223" t="str">
        <f>IFERROR(IF(VLOOKUP($O2317,'APOIO-DESPESAS'!$A$3:$N$962,10,FALSE)="","",VLOOKUP($O2317,'APOIO-DESPESAS'!$A$3:$N$962,10,FALSE)),"")</f>
        <v/>
      </c>
      <c r="J2317" s="223" t="str">
        <f>IFERROR(IF(VLOOKUP($O2317,'APOIO-DESPESAS'!$A$3:$N$962,11,FALSE)="","",VLOOKUP($O2317,'APOIO-DESPESAS'!$A$3:$N$962,11,FALSE)),"")</f>
        <v/>
      </c>
      <c r="K2317" s="223" t="str">
        <f>IFERROR(IF(VLOOKUP($O2317,'APOIO-DESPESAS'!$A$3:$N$962,12,FALSE)="","",VLOOKUP($O2317,'APOIO-DESPESAS'!$A$3:$N$962,12,FALSE)),"")</f>
        <v/>
      </c>
      <c r="L2317" s="223" t="str">
        <f>IFERROR(IF(VLOOKUP($O2317,'APOIO-DESPESAS'!$A$3:$N$962,13,FALSE)="","",VLOOKUP($O2317,'APOIO-DESPESAS'!$A$3:$N$962,13,FALSE)),"")</f>
        <v/>
      </c>
      <c r="M2317" s="223" t="str">
        <f>IFERROR(IF(VLOOKUP($O2317,'APOIO-DESPESAS'!$A$3:$N$962,14,FALSE)="","",VLOOKUP($O2317,'APOIO-DESPESAS'!$A$3:$N$962,14,FALSE)),"")</f>
        <v/>
      </c>
      <c r="O2317" s="223">
        <f t="shared" si="36"/>
        <v>2315</v>
      </c>
    </row>
    <row r="2318" spans="1:15" x14ac:dyDescent="0.25">
      <c r="A2318" s="223" t="str">
        <f>IFERROR(IF(VLOOKUP($O2318,'APOIO-DESPESAS'!$A$3:$N$962,2,FALSE)="","",VLOOKUP($O2318,'APOIO-DESPESAS'!$A$3:$N$962,2,FALSE)),"")</f>
        <v/>
      </c>
      <c r="B2318" s="223" t="str">
        <f>IFERROR(IF(VLOOKUP($O2318,'APOIO-DESPESAS'!$A$3:$N$962,3,FALSE)="","",VLOOKUP($O2318,'APOIO-DESPESAS'!$A$3:$N$962,3,FALSE)),"")</f>
        <v/>
      </c>
      <c r="C2318" s="223" t="str">
        <f>IFERROR(IF(VLOOKUP($O2318,'APOIO-DESPESAS'!$A$3:$N$962,4,FALSE)="","",VLOOKUP($O2318,'APOIO-DESPESAS'!$A$3:$N$962,4,FALSE)),"")</f>
        <v/>
      </c>
      <c r="D2318" s="223" t="str">
        <f>IFERROR(IF(VLOOKUP($O2318,'APOIO-DESPESAS'!$A$3:$N$962,5,FALSE)="","",VLOOKUP($O2318,'APOIO-DESPESAS'!$A$3:$N$962,5,FALSE)),"")</f>
        <v/>
      </c>
      <c r="E2318" s="223" t="str">
        <f>IFERROR(IF(VLOOKUP($O2318,'APOIO-DESPESAS'!$A$3:$N$962,6,FALSE)="","",VLOOKUP($O2318,'APOIO-DESPESAS'!$A$3:$N$962,6,FALSE)),"")</f>
        <v/>
      </c>
      <c r="F2318" s="223" t="str">
        <f>IFERROR(IF(VLOOKUP($O2318,'APOIO-DESPESAS'!$A$3:$N$962,7,FALSE)="","",VLOOKUP($O2318,'APOIO-DESPESAS'!$A$3:$N$962,7,FALSE)),"")</f>
        <v/>
      </c>
      <c r="G2318" s="223" t="str">
        <f>IFERROR(IF(VLOOKUP($O2318,'APOIO-DESPESAS'!$A$3:$N$962,8,FALSE)="","",VLOOKUP($O2318,'APOIO-DESPESAS'!$A$3:$N$962,8,FALSE)),"")</f>
        <v/>
      </c>
      <c r="H2318" s="223" t="str">
        <f>IFERROR(IF(VLOOKUP($O2318,'APOIO-DESPESAS'!$A$3:$N$962,9,FALSE)="","",VLOOKUP($O2318,'APOIO-DESPESAS'!$A$3:$N$962,9,FALSE)),"")</f>
        <v/>
      </c>
      <c r="I2318" s="223" t="str">
        <f>IFERROR(IF(VLOOKUP($O2318,'APOIO-DESPESAS'!$A$3:$N$962,10,FALSE)="","",VLOOKUP($O2318,'APOIO-DESPESAS'!$A$3:$N$962,10,FALSE)),"")</f>
        <v/>
      </c>
      <c r="J2318" s="223" t="str">
        <f>IFERROR(IF(VLOOKUP($O2318,'APOIO-DESPESAS'!$A$3:$N$962,11,FALSE)="","",VLOOKUP($O2318,'APOIO-DESPESAS'!$A$3:$N$962,11,FALSE)),"")</f>
        <v/>
      </c>
      <c r="K2318" s="223" t="str">
        <f>IFERROR(IF(VLOOKUP($O2318,'APOIO-DESPESAS'!$A$3:$N$962,12,FALSE)="","",VLOOKUP($O2318,'APOIO-DESPESAS'!$A$3:$N$962,12,FALSE)),"")</f>
        <v/>
      </c>
      <c r="L2318" s="223" t="str">
        <f>IFERROR(IF(VLOOKUP($O2318,'APOIO-DESPESAS'!$A$3:$N$962,13,FALSE)="","",VLOOKUP($O2318,'APOIO-DESPESAS'!$A$3:$N$962,13,FALSE)),"")</f>
        <v/>
      </c>
      <c r="M2318" s="223" t="str">
        <f>IFERROR(IF(VLOOKUP($O2318,'APOIO-DESPESAS'!$A$3:$N$962,14,FALSE)="","",VLOOKUP($O2318,'APOIO-DESPESAS'!$A$3:$N$962,14,FALSE)),"")</f>
        <v/>
      </c>
      <c r="O2318" s="223">
        <f t="shared" si="36"/>
        <v>2316</v>
      </c>
    </row>
    <row r="2319" spans="1:15" x14ac:dyDescent="0.25">
      <c r="A2319" s="223" t="str">
        <f>IFERROR(IF(VLOOKUP($O2319,'APOIO-DESPESAS'!$A$3:$N$962,2,FALSE)="","",VLOOKUP($O2319,'APOIO-DESPESAS'!$A$3:$N$962,2,FALSE)),"")</f>
        <v/>
      </c>
      <c r="B2319" s="223" t="str">
        <f>IFERROR(IF(VLOOKUP($O2319,'APOIO-DESPESAS'!$A$3:$N$962,3,FALSE)="","",VLOOKUP($O2319,'APOIO-DESPESAS'!$A$3:$N$962,3,FALSE)),"")</f>
        <v/>
      </c>
      <c r="C2319" s="223" t="str">
        <f>IFERROR(IF(VLOOKUP($O2319,'APOIO-DESPESAS'!$A$3:$N$962,4,FALSE)="","",VLOOKUP($O2319,'APOIO-DESPESAS'!$A$3:$N$962,4,FALSE)),"")</f>
        <v/>
      </c>
      <c r="D2319" s="223" t="str">
        <f>IFERROR(IF(VLOOKUP($O2319,'APOIO-DESPESAS'!$A$3:$N$962,5,FALSE)="","",VLOOKUP($O2319,'APOIO-DESPESAS'!$A$3:$N$962,5,FALSE)),"")</f>
        <v/>
      </c>
      <c r="E2319" s="223" t="str">
        <f>IFERROR(IF(VLOOKUP($O2319,'APOIO-DESPESAS'!$A$3:$N$962,6,FALSE)="","",VLOOKUP($O2319,'APOIO-DESPESAS'!$A$3:$N$962,6,FALSE)),"")</f>
        <v/>
      </c>
      <c r="F2319" s="223" t="str">
        <f>IFERROR(IF(VLOOKUP($O2319,'APOIO-DESPESAS'!$A$3:$N$962,7,FALSE)="","",VLOOKUP($O2319,'APOIO-DESPESAS'!$A$3:$N$962,7,FALSE)),"")</f>
        <v/>
      </c>
      <c r="G2319" s="223" t="str">
        <f>IFERROR(IF(VLOOKUP($O2319,'APOIO-DESPESAS'!$A$3:$N$962,8,FALSE)="","",VLOOKUP($O2319,'APOIO-DESPESAS'!$A$3:$N$962,8,FALSE)),"")</f>
        <v/>
      </c>
      <c r="H2319" s="223" t="str">
        <f>IFERROR(IF(VLOOKUP($O2319,'APOIO-DESPESAS'!$A$3:$N$962,9,FALSE)="","",VLOOKUP($O2319,'APOIO-DESPESAS'!$A$3:$N$962,9,FALSE)),"")</f>
        <v/>
      </c>
      <c r="I2319" s="223" t="str">
        <f>IFERROR(IF(VLOOKUP($O2319,'APOIO-DESPESAS'!$A$3:$N$962,10,FALSE)="","",VLOOKUP($O2319,'APOIO-DESPESAS'!$A$3:$N$962,10,FALSE)),"")</f>
        <v/>
      </c>
      <c r="J2319" s="223" t="str">
        <f>IFERROR(IF(VLOOKUP($O2319,'APOIO-DESPESAS'!$A$3:$N$962,11,FALSE)="","",VLOOKUP($O2319,'APOIO-DESPESAS'!$A$3:$N$962,11,FALSE)),"")</f>
        <v/>
      </c>
      <c r="K2319" s="223" t="str">
        <f>IFERROR(IF(VLOOKUP($O2319,'APOIO-DESPESAS'!$A$3:$N$962,12,FALSE)="","",VLOOKUP($O2319,'APOIO-DESPESAS'!$A$3:$N$962,12,FALSE)),"")</f>
        <v/>
      </c>
      <c r="L2319" s="223" t="str">
        <f>IFERROR(IF(VLOOKUP($O2319,'APOIO-DESPESAS'!$A$3:$N$962,13,FALSE)="","",VLOOKUP($O2319,'APOIO-DESPESAS'!$A$3:$N$962,13,FALSE)),"")</f>
        <v/>
      </c>
      <c r="M2319" s="223" t="str">
        <f>IFERROR(IF(VLOOKUP($O2319,'APOIO-DESPESAS'!$A$3:$N$962,14,FALSE)="","",VLOOKUP($O2319,'APOIO-DESPESAS'!$A$3:$N$962,14,FALSE)),"")</f>
        <v/>
      </c>
      <c r="O2319" s="223">
        <f t="shared" si="36"/>
        <v>2317</v>
      </c>
    </row>
    <row r="2320" spans="1:15" x14ac:dyDescent="0.25">
      <c r="A2320" s="223" t="str">
        <f>IFERROR(IF(VLOOKUP($O2320,'APOIO-DESPESAS'!$A$3:$N$962,2,FALSE)="","",VLOOKUP($O2320,'APOIO-DESPESAS'!$A$3:$N$962,2,FALSE)),"")</f>
        <v/>
      </c>
      <c r="B2320" s="223" t="str">
        <f>IFERROR(IF(VLOOKUP($O2320,'APOIO-DESPESAS'!$A$3:$N$962,3,FALSE)="","",VLOOKUP($O2320,'APOIO-DESPESAS'!$A$3:$N$962,3,FALSE)),"")</f>
        <v/>
      </c>
      <c r="C2320" s="223" t="str">
        <f>IFERROR(IF(VLOOKUP($O2320,'APOIO-DESPESAS'!$A$3:$N$962,4,FALSE)="","",VLOOKUP($O2320,'APOIO-DESPESAS'!$A$3:$N$962,4,FALSE)),"")</f>
        <v/>
      </c>
      <c r="D2320" s="223" t="str">
        <f>IFERROR(IF(VLOOKUP($O2320,'APOIO-DESPESAS'!$A$3:$N$962,5,FALSE)="","",VLOOKUP($O2320,'APOIO-DESPESAS'!$A$3:$N$962,5,FALSE)),"")</f>
        <v/>
      </c>
      <c r="E2320" s="223" t="str">
        <f>IFERROR(IF(VLOOKUP($O2320,'APOIO-DESPESAS'!$A$3:$N$962,6,FALSE)="","",VLOOKUP($O2320,'APOIO-DESPESAS'!$A$3:$N$962,6,FALSE)),"")</f>
        <v/>
      </c>
      <c r="F2320" s="223" t="str">
        <f>IFERROR(IF(VLOOKUP($O2320,'APOIO-DESPESAS'!$A$3:$N$962,7,FALSE)="","",VLOOKUP($O2320,'APOIO-DESPESAS'!$A$3:$N$962,7,FALSE)),"")</f>
        <v/>
      </c>
      <c r="G2320" s="223" t="str">
        <f>IFERROR(IF(VLOOKUP($O2320,'APOIO-DESPESAS'!$A$3:$N$962,8,FALSE)="","",VLOOKUP($O2320,'APOIO-DESPESAS'!$A$3:$N$962,8,FALSE)),"")</f>
        <v/>
      </c>
      <c r="H2320" s="223" t="str">
        <f>IFERROR(IF(VLOOKUP($O2320,'APOIO-DESPESAS'!$A$3:$N$962,9,FALSE)="","",VLOOKUP($O2320,'APOIO-DESPESAS'!$A$3:$N$962,9,FALSE)),"")</f>
        <v/>
      </c>
      <c r="I2320" s="223" t="str">
        <f>IFERROR(IF(VLOOKUP($O2320,'APOIO-DESPESAS'!$A$3:$N$962,10,FALSE)="","",VLOOKUP($O2320,'APOIO-DESPESAS'!$A$3:$N$962,10,FALSE)),"")</f>
        <v/>
      </c>
      <c r="J2320" s="223" t="str">
        <f>IFERROR(IF(VLOOKUP($O2320,'APOIO-DESPESAS'!$A$3:$N$962,11,FALSE)="","",VLOOKUP($O2320,'APOIO-DESPESAS'!$A$3:$N$962,11,FALSE)),"")</f>
        <v/>
      </c>
      <c r="K2320" s="223" t="str">
        <f>IFERROR(IF(VLOOKUP($O2320,'APOIO-DESPESAS'!$A$3:$N$962,12,FALSE)="","",VLOOKUP($O2320,'APOIO-DESPESAS'!$A$3:$N$962,12,FALSE)),"")</f>
        <v/>
      </c>
      <c r="L2320" s="223" t="str">
        <f>IFERROR(IF(VLOOKUP($O2320,'APOIO-DESPESAS'!$A$3:$N$962,13,FALSE)="","",VLOOKUP($O2320,'APOIO-DESPESAS'!$A$3:$N$962,13,FALSE)),"")</f>
        <v/>
      </c>
      <c r="M2320" s="223" t="str">
        <f>IFERROR(IF(VLOOKUP($O2320,'APOIO-DESPESAS'!$A$3:$N$962,14,FALSE)="","",VLOOKUP($O2320,'APOIO-DESPESAS'!$A$3:$N$962,14,FALSE)),"")</f>
        <v/>
      </c>
      <c r="O2320" s="223">
        <f t="shared" si="36"/>
        <v>2318</v>
      </c>
    </row>
    <row r="2321" spans="1:15" x14ac:dyDescent="0.25">
      <c r="A2321" s="223" t="str">
        <f>IFERROR(IF(VLOOKUP($O2321,'APOIO-DESPESAS'!$A$3:$N$962,2,FALSE)="","",VLOOKUP($O2321,'APOIO-DESPESAS'!$A$3:$N$962,2,FALSE)),"")</f>
        <v/>
      </c>
      <c r="B2321" s="223" t="str">
        <f>IFERROR(IF(VLOOKUP($O2321,'APOIO-DESPESAS'!$A$3:$N$962,3,FALSE)="","",VLOOKUP($O2321,'APOIO-DESPESAS'!$A$3:$N$962,3,FALSE)),"")</f>
        <v/>
      </c>
      <c r="C2321" s="223" t="str">
        <f>IFERROR(IF(VLOOKUP($O2321,'APOIO-DESPESAS'!$A$3:$N$962,4,FALSE)="","",VLOOKUP($O2321,'APOIO-DESPESAS'!$A$3:$N$962,4,FALSE)),"")</f>
        <v/>
      </c>
      <c r="D2321" s="223" t="str">
        <f>IFERROR(IF(VLOOKUP($O2321,'APOIO-DESPESAS'!$A$3:$N$962,5,FALSE)="","",VLOOKUP($O2321,'APOIO-DESPESAS'!$A$3:$N$962,5,FALSE)),"")</f>
        <v/>
      </c>
      <c r="E2321" s="223" t="str">
        <f>IFERROR(IF(VLOOKUP($O2321,'APOIO-DESPESAS'!$A$3:$N$962,6,FALSE)="","",VLOOKUP($O2321,'APOIO-DESPESAS'!$A$3:$N$962,6,FALSE)),"")</f>
        <v/>
      </c>
      <c r="F2321" s="223" t="str">
        <f>IFERROR(IF(VLOOKUP($O2321,'APOIO-DESPESAS'!$A$3:$N$962,7,FALSE)="","",VLOOKUP($O2321,'APOIO-DESPESAS'!$A$3:$N$962,7,FALSE)),"")</f>
        <v/>
      </c>
      <c r="G2321" s="223" t="str">
        <f>IFERROR(IF(VLOOKUP($O2321,'APOIO-DESPESAS'!$A$3:$N$962,8,FALSE)="","",VLOOKUP($O2321,'APOIO-DESPESAS'!$A$3:$N$962,8,FALSE)),"")</f>
        <v/>
      </c>
      <c r="H2321" s="223" t="str">
        <f>IFERROR(IF(VLOOKUP($O2321,'APOIO-DESPESAS'!$A$3:$N$962,9,FALSE)="","",VLOOKUP($O2321,'APOIO-DESPESAS'!$A$3:$N$962,9,FALSE)),"")</f>
        <v/>
      </c>
      <c r="I2321" s="223" t="str">
        <f>IFERROR(IF(VLOOKUP($O2321,'APOIO-DESPESAS'!$A$3:$N$962,10,FALSE)="","",VLOOKUP($O2321,'APOIO-DESPESAS'!$A$3:$N$962,10,FALSE)),"")</f>
        <v/>
      </c>
      <c r="J2321" s="223" t="str">
        <f>IFERROR(IF(VLOOKUP($O2321,'APOIO-DESPESAS'!$A$3:$N$962,11,FALSE)="","",VLOOKUP($O2321,'APOIO-DESPESAS'!$A$3:$N$962,11,FALSE)),"")</f>
        <v/>
      </c>
      <c r="K2321" s="223" t="str">
        <f>IFERROR(IF(VLOOKUP($O2321,'APOIO-DESPESAS'!$A$3:$N$962,12,FALSE)="","",VLOOKUP($O2321,'APOIO-DESPESAS'!$A$3:$N$962,12,FALSE)),"")</f>
        <v/>
      </c>
      <c r="L2321" s="223" t="str">
        <f>IFERROR(IF(VLOOKUP($O2321,'APOIO-DESPESAS'!$A$3:$N$962,13,FALSE)="","",VLOOKUP($O2321,'APOIO-DESPESAS'!$A$3:$N$962,13,FALSE)),"")</f>
        <v/>
      </c>
      <c r="M2321" s="223" t="str">
        <f>IFERROR(IF(VLOOKUP($O2321,'APOIO-DESPESAS'!$A$3:$N$962,14,FALSE)="","",VLOOKUP($O2321,'APOIO-DESPESAS'!$A$3:$N$962,14,FALSE)),"")</f>
        <v/>
      </c>
      <c r="O2321" s="223">
        <f t="shared" si="36"/>
        <v>2319</v>
      </c>
    </row>
    <row r="2322" spans="1:15" x14ac:dyDescent="0.25">
      <c r="A2322" s="223" t="str">
        <f>IFERROR(IF(VLOOKUP($O2322,'APOIO-DESPESAS'!$A$3:$N$962,2,FALSE)="","",VLOOKUP($O2322,'APOIO-DESPESAS'!$A$3:$N$962,2,FALSE)),"")</f>
        <v/>
      </c>
      <c r="B2322" s="223" t="str">
        <f>IFERROR(IF(VLOOKUP($O2322,'APOIO-DESPESAS'!$A$3:$N$962,3,FALSE)="","",VLOOKUP($O2322,'APOIO-DESPESAS'!$A$3:$N$962,3,FALSE)),"")</f>
        <v/>
      </c>
      <c r="C2322" s="223" t="str">
        <f>IFERROR(IF(VLOOKUP($O2322,'APOIO-DESPESAS'!$A$3:$N$962,4,FALSE)="","",VLOOKUP($O2322,'APOIO-DESPESAS'!$A$3:$N$962,4,FALSE)),"")</f>
        <v/>
      </c>
      <c r="D2322" s="223" t="str">
        <f>IFERROR(IF(VLOOKUP($O2322,'APOIO-DESPESAS'!$A$3:$N$962,5,FALSE)="","",VLOOKUP($O2322,'APOIO-DESPESAS'!$A$3:$N$962,5,FALSE)),"")</f>
        <v/>
      </c>
      <c r="E2322" s="223" t="str">
        <f>IFERROR(IF(VLOOKUP($O2322,'APOIO-DESPESAS'!$A$3:$N$962,6,FALSE)="","",VLOOKUP($O2322,'APOIO-DESPESAS'!$A$3:$N$962,6,FALSE)),"")</f>
        <v/>
      </c>
      <c r="F2322" s="223" t="str">
        <f>IFERROR(IF(VLOOKUP($O2322,'APOIO-DESPESAS'!$A$3:$N$962,7,FALSE)="","",VLOOKUP($O2322,'APOIO-DESPESAS'!$A$3:$N$962,7,FALSE)),"")</f>
        <v/>
      </c>
      <c r="G2322" s="223" t="str">
        <f>IFERROR(IF(VLOOKUP($O2322,'APOIO-DESPESAS'!$A$3:$N$962,8,FALSE)="","",VLOOKUP($O2322,'APOIO-DESPESAS'!$A$3:$N$962,8,FALSE)),"")</f>
        <v/>
      </c>
      <c r="H2322" s="223" t="str">
        <f>IFERROR(IF(VLOOKUP($O2322,'APOIO-DESPESAS'!$A$3:$N$962,9,FALSE)="","",VLOOKUP($O2322,'APOIO-DESPESAS'!$A$3:$N$962,9,FALSE)),"")</f>
        <v/>
      </c>
      <c r="I2322" s="223" t="str">
        <f>IFERROR(IF(VLOOKUP($O2322,'APOIO-DESPESAS'!$A$3:$N$962,10,FALSE)="","",VLOOKUP($O2322,'APOIO-DESPESAS'!$A$3:$N$962,10,FALSE)),"")</f>
        <v/>
      </c>
      <c r="J2322" s="223" t="str">
        <f>IFERROR(IF(VLOOKUP($O2322,'APOIO-DESPESAS'!$A$3:$N$962,11,FALSE)="","",VLOOKUP($O2322,'APOIO-DESPESAS'!$A$3:$N$962,11,FALSE)),"")</f>
        <v/>
      </c>
      <c r="K2322" s="223" t="str">
        <f>IFERROR(IF(VLOOKUP($O2322,'APOIO-DESPESAS'!$A$3:$N$962,12,FALSE)="","",VLOOKUP($O2322,'APOIO-DESPESAS'!$A$3:$N$962,12,FALSE)),"")</f>
        <v/>
      </c>
      <c r="L2322" s="223" t="str">
        <f>IFERROR(IF(VLOOKUP($O2322,'APOIO-DESPESAS'!$A$3:$N$962,13,FALSE)="","",VLOOKUP($O2322,'APOIO-DESPESAS'!$A$3:$N$962,13,FALSE)),"")</f>
        <v/>
      </c>
      <c r="M2322" s="223" t="str">
        <f>IFERROR(IF(VLOOKUP($O2322,'APOIO-DESPESAS'!$A$3:$N$962,14,FALSE)="","",VLOOKUP($O2322,'APOIO-DESPESAS'!$A$3:$N$962,14,FALSE)),"")</f>
        <v/>
      </c>
      <c r="O2322" s="223">
        <f t="shared" si="36"/>
        <v>2320</v>
      </c>
    </row>
    <row r="2323" spans="1:15" x14ac:dyDescent="0.25">
      <c r="A2323" s="223" t="str">
        <f>IFERROR(IF(VLOOKUP($O2323,'APOIO-DESPESAS'!$A$3:$N$962,2,FALSE)="","",VLOOKUP($O2323,'APOIO-DESPESAS'!$A$3:$N$962,2,FALSE)),"")</f>
        <v/>
      </c>
      <c r="B2323" s="223" t="str">
        <f>IFERROR(IF(VLOOKUP($O2323,'APOIO-DESPESAS'!$A$3:$N$962,3,FALSE)="","",VLOOKUP($O2323,'APOIO-DESPESAS'!$A$3:$N$962,3,FALSE)),"")</f>
        <v/>
      </c>
      <c r="C2323" s="223" t="str">
        <f>IFERROR(IF(VLOOKUP($O2323,'APOIO-DESPESAS'!$A$3:$N$962,4,FALSE)="","",VLOOKUP($O2323,'APOIO-DESPESAS'!$A$3:$N$962,4,FALSE)),"")</f>
        <v/>
      </c>
      <c r="D2323" s="223" t="str">
        <f>IFERROR(IF(VLOOKUP($O2323,'APOIO-DESPESAS'!$A$3:$N$962,5,FALSE)="","",VLOOKUP($O2323,'APOIO-DESPESAS'!$A$3:$N$962,5,FALSE)),"")</f>
        <v/>
      </c>
      <c r="E2323" s="223" t="str">
        <f>IFERROR(IF(VLOOKUP($O2323,'APOIO-DESPESAS'!$A$3:$N$962,6,FALSE)="","",VLOOKUP($O2323,'APOIO-DESPESAS'!$A$3:$N$962,6,FALSE)),"")</f>
        <v/>
      </c>
      <c r="F2323" s="223" t="str">
        <f>IFERROR(IF(VLOOKUP($O2323,'APOIO-DESPESAS'!$A$3:$N$962,7,FALSE)="","",VLOOKUP($O2323,'APOIO-DESPESAS'!$A$3:$N$962,7,FALSE)),"")</f>
        <v/>
      </c>
      <c r="G2323" s="223" t="str">
        <f>IFERROR(IF(VLOOKUP($O2323,'APOIO-DESPESAS'!$A$3:$N$962,8,FALSE)="","",VLOOKUP($O2323,'APOIO-DESPESAS'!$A$3:$N$962,8,FALSE)),"")</f>
        <v/>
      </c>
      <c r="H2323" s="223" t="str">
        <f>IFERROR(IF(VLOOKUP($O2323,'APOIO-DESPESAS'!$A$3:$N$962,9,FALSE)="","",VLOOKUP($O2323,'APOIO-DESPESAS'!$A$3:$N$962,9,FALSE)),"")</f>
        <v/>
      </c>
      <c r="I2323" s="223" t="str">
        <f>IFERROR(IF(VLOOKUP($O2323,'APOIO-DESPESAS'!$A$3:$N$962,10,FALSE)="","",VLOOKUP($O2323,'APOIO-DESPESAS'!$A$3:$N$962,10,FALSE)),"")</f>
        <v/>
      </c>
      <c r="J2323" s="223" t="str">
        <f>IFERROR(IF(VLOOKUP($O2323,'APOIO-DESPESAS'!$A$3:$N$962,11,FALSE)="","",VLOOKUP($O2323,'APOIO-DESPESAS'!$A$3:$N$962,11,FALSE)),"")</f>
        <v/>
      </c>
      <c r="K2323" s="223" t="str">
        <f>IFERROR(IF(VLOOKUP($O2323,'APOIO-DESPESAS'!$A$3:$N$962,12,FALSE)="","",VLOOKUP($O2323,'APOIO-DESPESAS'!$A$3:$N$962,12,FALSE)),"")</f>
        <v/>
      </c>
      <c r="L2323" s="223" t="str">
        <f>IFERROR(IF(VLOOKUP($O2323,'APOIO-DESPESAS'!$A$3:$N$962,13,FALSE)="","",VLOOKUP($O2323,'APOIO-DESPESAS'!$A$3:$N$962,13,FALSE)),"")</f>
        <v/>
      </c>
      <c r="M2323" s="223" t="str">
        <f>IFERROR(IF(VLOOKUP($O2323,'APOIO-DESPESAS'!$A$3:$N$962,14,FALSE)="","",VLOOKUP($O2323,'APOIO-DESPESAS'!$A$3:$N$962,14,FALSE)),"")</f>
        <v/>
      </c>
      <c r="O2323" s="223">
        <f t="shared" si="36"/>
        <v>2321</v>
      </c>
    </row>
    <row r="2324" spans="1:15" x14ac:dyDescent="0.25">
      <c r="A2324" s="223" t="str">
        <f>IFERROR(IF(VLOOKUP($O2324,'APOIO-DESPESAS'!$A$3:$N$962,2,FALSE)="","",VLOOKUP($O2324,'APOIO-DESPESAS'!$A$3:$N$962,2,FALSE)),"")</f>
        <v/>
      </c>
      <c r="B2324" s="223" t="str">
        <f>IFERROR(IF(VLOOKUP($O2324,'APOIO-DESPESAS'!$A$3:$N$962,3,FALSE)="","",VLOOKUP($O2324,'APOIO-DESPESAS'!$A$3:$N$962,3,FALSE)),"")</f>
        <v/>
      </c>
      <c r="C2324" s="223" t="str">
        <f>IFERROR(IF(VLOOKUP($O2324,'APOIO-DESPESAS'!$A$3:$N$962,4,FALSE)="","",VLOOKUP($O2324,'APOIO-DESPESAS'!$A$3:$N$962,4,FALSE)),"")</f>
        <v/>
      </c>
      <c r="D2324" s="223" t="str">
        <f>IFERROR(IF(VLOOKUP($O2324,'APOIO-DESPESAS'!$A$3:$N$962,5,FALSE)="","",VLOOKUP($O2324,'APOIO-DESPESAS'!$A$3:$N$962,5,FALSE)),"")</f>
        <v/>
      </c>
      <c r="E2324" s="223" t="str">
        <f>IFERROR(IF(VLOOKUP($O2324,'APOIO-DESPESAS'!$A$3:$N$962,6,FALSE)="","",VLOOKUP($O2324,'APOIO-DESPESAS'!$A$3:$N$962,6,FALSE)),"")</f>
        <v/>
      </c>
      <c r="F2324" s="223" t="str">
        <f>IFERROR(IF(VLOOKUP($O2324,'APOIO-DESPESAS'!$A$3:$N$962,7,FALSE)="","",VLOOKUP($O2324,'APOIO-DESPESAS'!$A$3:$N$962,7,FALSE)),"")</f>
        <v/>
      </c>
      <c r="G2324" s="223" t="str">
        <f>IFERROR(IF(VLOOKUP($O2324,'APOIO-DESPESAS'!$A$3:$N$962,8,FALSE)="","",VLOOKUP($O2324,'APOIO-DESPESAS'!$A$3:$N$962,8,FALSE)),"")</f>
        <v/>
      </c>
      <c r="H2324" s="223" t="str">
        <f>IFERROR(IF(VLOOKUP($O2324,'APOIO-DESPESAS'!$A$3:$N$962,9,FALSE)="","",VLOOKUP($O2324,'APOIO-DESPESAS'!$A$3:$N$962,9,FALSE)),"")</f>
        <v/>
      </c>
      <c r="I2324" s="223" t="str">
        <f>IFERROR(IF(VLOOKUP($O2324,'APOIO-DESPESAS'!$A$3:$N$962,10,FALSE)="","",VLOOKUP($O2324,'APOIO-DESPESAS'!$A$3:$N$962,10,FALSE)),"")</f>
        <v/>
      </c>
      <c r="J2324" s="223" t="str">
        <f>IFERROR(IF(VLOOKUP($O2324,'APOIO-DESPESAS'!$A$3:$N$962,11,FALSE)="","",VLOOKUP($O2324,'APOIO-DESPESAS'!$A$3:$N$962,11,FALSE)),"")</f>
        <v/>
      </c>
      <c r="K2324" s="223" t="str">
        <f>IFERROR(IF(VLOOKUP($O2324,'APOIO-DESPESAS'!$A$3:$N$962,12,FALSE)="","",VLOOKUP($O2324,'APOIO-DESPESAS'!$A$3:$N$962,12,FALSE)),"")</f>
        <v/>
      </c>
      <c r="L2324" s="223" t="str">
        <f>IFERROR(IF(VLOOKUP($O2324,'APOIO-DESPESAS'!$A$3:$N$962,13,FALSE)="","",VLOOKUP($O2324,'APOIO-DESPESAS'!$A$3:$N$962,13,FALSE)),"")</f>
        <v/>
      </c>
      <c r="M2324" s="223" t="str">
        <f>IFERROR(IF(VLOOKUP($O2324,'APOIO-DESPESAS'!$A$3:$N$962,14,FALSE)="","",VLOOKUP($O2324,'APOIO-DESPESAS'!$A$3:$N$962,14,FALSE)),"")</f>
        <v/>
      </c>
      <c r="O2324" s="223">
        <f t="shared" si="36"/>
        <v>2322</v>
      </c>
    </row>
    <row r="2325" spans="1:15" x14ac:dyDescent="0.25">
      <c r="A2325" s="223" t="str">
        <f>IFERROR(IF(VLOOKUP($O2325,'APOIO-DESPESAS'!$A$3:$N$962,2,FALSE)="","",VLOOKUP($O2325,'APOIO-DESPESAS'!$A$3:$N$962,2,FALSE)),"")</f>
        <v/>
      </c>
      <c r="B2325" s="223" t="str">
        <f>IFERROR(IF(VLOOKUP($O2325,'APOIO-DESPESAS'!$A$3:$N$962,3,FALSE)="","",VLOOKUP($O2325,'APOIO-DESPESAS'!$A$3:$N$962,3,FALSE)),"")</f>
        <v/>
      </c>
      <c r="C2325" s="223" t="str">
        <f>IFERROR(IF(VLOOKUP($O2325,'APOIO-DESPESAS'!$A$3:$N$962,4,FALSE)="","",VLOOKUP($O2325,'APOIO-DESPESAS'!$A$3:$N$962,4,FALSE)),"")</f>
        <v/>
      </c>
      <c r="D2325" s="223" t="str">
        <f>IFERROR(IF(VLOOKUP($O2325,'APOIO-DESPESAS'!$A$3:$N$962,5,FALSE)="","",VLOOKUP($O2325,'APOIO-DESPESAS'!$A$3:$N$962,5,FALSE)),"")</f>
        <v/>
      </c>
      <c r="E2325" s="223" t="str">
        <f>IFERROR(IF(VLOOKUP($O2325,'APOIO-DESPESAS'!$A$3:$N$962,6,FALSE)="","",VLOOKUP($O2325,'APOIO-DESPESAS'!$A$3:$N$962,6,FALSE)),"")</f>
        <v/>
      </c>
      <c r="F2325" s="223" t="str">
        <f>IFERROR(IF(VLOOKUP($O2325,'APOIO-DESPESAS'!$A$3:$N$962,7,FALSE)="","",VLOOKUP($O2325,'APOIO-DESPESAS'!$A$3:$N$962,7,FALSE)),"")</f>
        <v/>
      </c>
      <c r="G2325" s="223" t="str">
        <f>IFERROR(IF(VLOOKUP($O2325,'APOIO-DESPESAS'!$A$3:$N$962,8,FALSE)="","",VLOOKUP($O2325,'APOIO-DESPESAS'!$A$3:$N$962,8,FALSE)),"")</f>
        <v/>
      </c>
      <c r="H2325" s="223" t="str">
        <f>IFERROR(IF(VLOOKUP($O2325,'APOIO-DESPESAS'!$A$3:$N$962,9,FALSE)="","",VLOOKUP($O2325,'APOIO-DESPESAS'!$A$3:$N$962,9,FALSE)),"")</f>
        <v/>
      </c>
      <c r="I2325" s="223" t="str">
        <f>IFERROR(IF(VLOOKUP($O2325,'APOIO-DESPESAS'!$A$3:$N$962,10,FALSE)="","",VLOOKUP($O2325,'APOIO-DESPESAS'!$A$3:$N$962,10,FALSE)),"")</f>
        <v/>
      </c>
      <c r="J2325" s="223" t="str">
        <f>IFERROR(IF(VLOOKUP($O2325,'APOIO-DESPESAS'!$A$3:$N$962,11,FALSE)="","",VLOOKUP($O2325,'APOIO-DESPESAS'!$A$3:$N$962,11,FALSE)),"")</f>
        <v/>
      </c>
      <c r="K2325" s="223" t="str">
        <f>IFERROR(IF(VLOOKUP($O2325,'APOIO-DESPESAS'!$A$3:$N$962,12,FALSE)="","",VLOOKUP($O2325,'APOIO-DESPESAS'!$A$3:$N$962,12,FALSE)),"")</f>
        <v/>
      </c>
      <c r="L2325" s="223" t="str">
        <f>IFERROR(IF(VLOOKUP($O2325,'APOIO-DESPESAS'!$A$3:$N$962,13,FALSE)="","",VLOOKUP($O2325,'APOIO-DESPESAS'!$A$3:$N$962,13,FALSE)),"")</f>
        <v/>
      </c>
      <c r="M2325" s="223" t="str">
        <f>IFERROR(IF(VLOOKUP($O2325,'APOIO-DESPESAS'!$A$3:$N$962,14,FALSE)="","",VLOOKUP($O2325,'APOIO-DESPESAS'!$A$3:$N$962,14,FALSE)),"")</f>
        <v/>
      </c>
      <c r="O2325" s="223">
        <f t="shared" si="36"/>
        <v>2323</v>
      </c>
    </row>
    <row r="2326" spans="1:15" x14ac:dyDescent="0.25">
      <c r="A2326" s="223" t="str">
        <f>IFERROR(IF(VLOOKUP($O2326,'APOIO-DESPESAS'!$A$3:$N$962,2,FALSE)="","",VLOOKUP($O2326,'APOIO-DESPESAS'!$A$3:$N$962,2,FALSE)),"")</f>
        <v/>
      </c>
      <c r="B2326" s="223" t="str">
        <f>IFERROR(IF(VLOOKUP($O2326,'APOIO-DESPESAS'!$A$3:$N$962,3,FALSE)="","",VLOOKUP($O2326,'APOIO-DESPESAS'!$A$3:$N$962,3,FALSE)),"")</f>
        <v/>
      </c>
      <c r="C2326" s="223" t="str">
        <f>IFERROR(IF(VLOOKUP($O2326,'APOIO-DESPESAS'!$A$3:$N$962,4,FALSE)="","",VLOOKUP($O2326,'APOIO-DESPESAS'!$A$3:$N$962,4,FALSE)),"")</f>
        <v/>
      </c>
      <c r="D2326" s="223" t="str">
        <f>IFERROR(IF(VLOOKUP($O2326,'APOIO-DESPESAS'!$A$3:$N$962,5,FALSE)="","",VLOOKUP($O2326,'APOIO-DESPESAS'!$A$3:$N$962,5,FALSE)),"")</f>
        <v/>
      </c>
      <c r="E2326" s="223" t="str">
        <f>IFERROR(IF(VLOOKUP($O2326,'APOIO-DESPESAS'!$A$3:$N$962,6,FALSE)="","",VLOOKUP($O2326,'APOIO-DESPESAS'!$A$3:$N$962,6,FALSE)),"")</f>
        <v/>
      </c>
      <c r="F2326" s="223" t="str">
        <f>IFERROR(IF(VLOOKUP($O2326,'APOIO-DESPESAS'!$A$3:$N$962,7,FALSE)="","",VLOOKUP($O2326,'APOIO-DESPESAS'!$A$3:$N$962,7,FALSE)),"")</f>
        <v/>
      </c>
      <c r="G2326" s="223" t="str">
        <f>IFERROR(IF(VLOOKUP($O2326,'APOIO-DESPESAS'!$A$3:$N$962,8,FALSE)="","",VLOOKUP($O2326,'APOIO-DESPESAS'!$A$3:$N$962,8,FALSE)),"")</f>
        <v/>
      </c>
      <c r="H2326" s="223" t="str">
        <f>IFERROR(IF(VLOOKUP($O2326,'APOIO-DESPESAS'!$A$3:$N$962,9,FALSE)="","",VLOOKUP($O2326,'APOIO-DESPESAS'!$A$3:$N$962,9,FALSE)),"")</f>
        <v/>
      </c>
      <c r="I2326" s="223" t="str">
        <f>IFERROR(IF(VLOOKUP($O2326,'APOIO-DESPESAS'!$A$3:$N$962,10,FALSE)="","",VLOOKUP($O2326,'APOIO-DESPESAS'!$A$3:$N$962,10,FALSE)),"")</f>
        <v/>
      </c>
      <c r="J2326" s="223" t="str">
        <f>IFERROR(IF(VLOOKUP($O2326,'APOIO-DESPESAS'!$A$3:$N$962,11,FALSE)="","",VLOOKUP($O2326,'APOIO-DESPESAS'!$A$3:$N$962,11,FALSE)),"")</f>
        <v/>
      </c>
      <c r="K2326" s="223" t="str">
        <f>IFERROR(IF(VLOOKUP($O2326,'APOIO-DESPESAS'!$A$3:$N$962,12,FALSE)="","",VLOOKUP($O2326,'APOIO-DESPESAS'!$A$3:$N$962,12,FALSE)),"")</f>
        <v/>
      </c>
      <c r="L2326" s="223" t="str">
        <f>IFERROR(IF(VLOOKUP($O2326,'APOIO-DESPESAS'!$A$3:$N$962,13,FALSE)="","",VLOOKUP($O2326,'APOIO-DESPESAS'!$A$3:$N$962,13,FALSE)),"")</f>
        <v/>
      </c>
      <c r="M2326" s="223" t="str">
        <f>IFERROR(IF(VLOOKUP($O2326,'APOIO-DESPESAS'!$A$3:$N$962,14,FALSE)="","",VLOOKUP($O2326,'APOIO-DESPESAS'!$A$3:$N$962,14,FALSE)),"")</f>
        <v/>
      </c>
      <c r="O2326" s="223">
        <f t="shared" si="36"/>
        <v>2324</v>
      </c>
    </row>
    <row r="2327" spans="1:15" x14ac:dyDescent="0.25">
      <c r="A2327" s="223" t="str">
        <f>IFERROR(IF(VLOOKUP($O2327,'APOIO-DESPESAS'!$A$3:$N$962,2,FALSE)="","",VLOOKUP($O2327,'APOIO-DESPESAS'!$A$3:$N$962,2,FALSE)),"")</f>
        <v/>
      </c>
      <c r="B2327" s="223" t="str">
        <f>IFERROR(IF(VLOOKUP($O2327,'APOIO-DESPESAS'!$A$3:$N$962,3,FALSE)="","",VLOOKUP($O2327,'APOIO-DESPESAS'!$A$3:$N$962,3,FALSE)),"")</f>
        <v/>
      </c>
      <c r="C2327" s="223" t="str">
        <f>IFERROR(IF(VLOOKUP($O2327,'APOIO-DESPESAS'!$A$3:$N$962,4,FALSE)="","",VLOOKUP($O2327,'APOIO-DESPESAS'!$A$3:$N$962,4,FALSE)),"")</f>
        <v/>
      </c>
      <c r="D2327" s="223" t="str">
        <f>IFERROR(IF(VLOOKUP($O2327,'APOIO-DESPESAS'!$A$3:$N$962,5,FALSE)="","",VLOOKUP($O2327,'APOIO-DESPESAS'!$A$3:$N$962,5,FALSE)),"")</f>
        <v/>
      </c>
      <c r="E2327" s="223" t="str">
        <f>IFERROR(IF(VLOOKUP($O2327,'APOIO-DESPESAS'!$A$3:$N$962,6,FALSE)="","",VLOOKUP($O2327,'APOIO-DESPESAS'!$A$3:$N$962,6,FALSE)),"")</f>
        <v/>
      </c>
      <c r="F2327" s="223" t="str">
        <f>IFERROR(IF(VLOOKUP($O2327,'APOIO-DESPESAS'!$A$3:$N$962,7,FALSE)="","",VLOOKUP($O2327,'APOIO-DESPESAS'!$A$3:$N$962,7,FALSE)),"")</f>
        <v/>
      </c>
      <c r="G2327" s="223" t="str">
        <f>IFERROR(IF(VLOOKUP($O2327,'APOIO-DESPESAS'!$A$3:$N$962,8,FALSE)="","",VLOOKUP($O2327,'APOIO-DESPESAS'!$A$3:$N$962,8,FALSE)),"")</f>
        <v/>
      </c>
      <c r="H2327" s="223" t="str">
        <f>IFERROR(IF(VLOOKUP($O2327,'APOIO-DESPESAS'!$A$3:$N$962,9,FALSE)="","",VLOOKUP($O2327,'APOIO-DESPESAS'!$A$3:$N$962,9,FALSE)),"")</f>
        <v/>
      </c>
      <c r="I2327" s="223" t="str">
        <f>IFERROR(IF(VLOOKUP($O2327,'APOIO-DESPESAS'!$A$3:$N$962,10,FALSE)="","",VLOOKUP($O2327,'APOIO-DESPESAS'!$A$3:$N$962,10,FALSE)),"")</f>
        <v/>
      </c>
      <c r="J2327" s="223" t="str">
        <f>IFERROR(IF(VLOOKUP($O2327,'APOIO-DESPESAS'!$A$3:$N$962,11,FALSE)="","",VLOOKUP($O2327,'APOIO-DESPESAS'!$A$3:$N$962,11,FALSE)),"")</f>
        <v/>
      </c>
      <c r="K2327" s="223" t="str">
        <f>IFERROR(IF(VLOOKUP($O2327,'APOIO-DESPESAS'!$A$3:$N$962,12,FALSE)="","",VLOOKUP($O2327,'APOIO-DESPESAS'!$A$3:$N$962,12,FALSE)),"")</f>
        <v/>
      </c>
      <c r="L2327" s="223" t="str">
        <f>IFERROR(IF(VLOOKUP($O2327,'APOIO-DESPESAS'!$A$3:$N$962,13,FALSE)="","",VLOOKUP($O2327,'APOIO-DESPESAS'!$A$3:$N$962,13,FALSE)),"")</f>
        <v/>
      </c>
      <c r="M2327" s="223" t="str">
        <f>IFERROR(IF(VLOOKUP($O2327,'APOIO-DESPESAS'!$A$3:$N$962,14,FALSE)="","",VLOOKUP($O2327,'APOIO-DESPESAS'!$A$3:$N$962,14,FALSE)),"")</f>
        <v/>
      </c>
      <c r="O2327" s="223">
        <f t="shared" si="36"/>
        <v>2325</v>
      </c>
    </row>
    <row r="2328" spans="1:15" x14ac:dyDescent="0.25">
      <c r="A2328" s="223" t="str">
        <f>IFERROR(IF(VLOOKUP($O2328,'APOIO-DESPESAS'!$A$3:$N$962,2,FALSE)="","",VLOOKUP($O2328,'APOIO-DESPESAS'!$A$3:$N$962,2,FALSE)),"")</f>
        <v/>
      </c>
      <c r="B2328" s="223" t="str">
        <f>IFERROR(IF(VLOOKUP($O2328,'APOIO-DESPESAS'!$A$3:$N$962,3,FALSE)="","",VLOOKUP($O2328,'APOIO-DESPESAS'!$A$3:$N$962,3,FALSE)),"")</f>
        <v/>
      </c>
      <c r="C2328" s="223" t="str">
        <f>IFERROR(IF(VLOOKUP($O2328,'APOIO-DESPESAS'!$A$3:$N$962,4,FALSE)="","",VLOOKUP($O2328,'APOIO-DESPESAS'!$A$3:$N$962,4,FALSE)),"")</f>
        <v/>
      </c>
      <c r="D2328" s="223" t="str">
        <f>IFERROR(IF(VLOOKUP($O2328,'APOIO-DESPESAS'!$A$3:$N$962,5,FALSE)="","",VLOOKUP($O2328,'APOIO-DESPESAS'!$A$3:$N$962,5,FALSE)),"")</f>
        <v/>
      </c>
      <c r="E2328" s="223" t="str">
        <f>IFERROR(IF(VLOOKUP($O2328,'APOIO-DESPESAS'!$A$3:$N$962,6,FALSE)="","",VLOOKUP($O2328,'APOIO-DESPESAS'!$A$3:$N$962,6,FALSE)),"")</f>
        <v/>
      </c>
      <c r="F2328" s="223" t="str">
        <f>IFERROR(IF(VLOOKUP($O2328,'APOIO-DESPESAS'!$A$3:$N$962,7,FALSE)="","",VLOOKUP($O2328,'APOIO-DESPESAS'!$A$3:$N$962,7,FALSE)),"")</f>
        <v/>
      </c>
      <c r="G2328" s="223" t="str">
        <f>IFERROR(IF(VLOOKUP($O2328,'APOIO-DESPESAS'!$A$3:$N$962,8,FALSE)="","",VLOOKUP($O2328,'APOIO-DESPESAS'!$A$3:$N$962,8,FALSE)),"")</f>
        <v/>
      </c>
      <c r="H2328" s="223" t="str">
        <f>IFERROR(IF(VLOOKUP($O2328,'APOIO-DESPESAS'!$A$3:$N$962,9,FALSE)="","",VLOOKUP($O2328,'APOIO-DESPESAS'!$A$3:$N$962,9,FALSE)),"")</f>
        <v/>
      </c>
      <c r="I2328" s="223" t="str">
        <f>IFERROR(IF(VLOOKUP($O2328,'APOIO-DESPESAS'!$A$3:$N$962,10,FALSE)="","",VLOOKUP($O2328,'APOIO-DESPESAS'!$A$3:$N$962,10,FALSE)),"")</f>
        <v/>
      </c>
      <c r="J2328" s="223" t="str">
        <f>IFERROR(IF(VLOOKUP($O2328,'APOIO-DESPESAS'!$A$3:$N$962,11,FALSE)="","",VLOOKUP($O2328,'APOIO-DESPESAS'!$A$3:$N$962,11,FALSE)),"")</f>
        <v/>
      </c>
      <c r="K2328" s="223" t="str">
        <f>IFERROR(IF(VLOOKUP($O2328,'APOIO-DESPESAS'!$A$3:$N$962,12,FALSE)="","",VLOOKUP($O2328,'APOIO-DESPESAS'!$A$3:$N$962,12,FALSE)),"")</f>
        <v/>
      </c>
      <c r="L2328" s="223" t="str">
        <f>IFERROR(IF(VLOOKUP($O2328,'APOIO-DESPESAS'!$A$3:$N$962,13,FALSE)="","",VLOOKUP($O2328,'APOIO-DESPESAS'!$A$3:$N$962,13,FALSE)),"")</f>
        <v/>
      </c>
      <c r="M2328" s="223" t="str">
        <f>IFERROR(IF(VLOOKUP($O2328,'APOIO-DESPESAS'!$A$3:$N$962,14,FALSE)="","",VLOOKUP($O2328,'APOIO-DESPESAS'!$A$3:$N$962,14,FALSE)),"")</f>
        <v/>
      </c>
      <c r="O2328" s="223">
        <f t="shared" si="36"/>
        <v>2326</v>
      </c>
    </row>
    <row r="2329" spans="1:15" x14ac:dyDescent="0.25">
      <c r="A2329" s="223" t="str">
        <f>IFERROR(IF(VLOOKUP($O2329,'APOIO-DESPESAS'!$A$3:$N$962,2,FALSE)="","",VLOOKUP($O2329,'APOIO-DESPESAS'!$A$3:$N$962,2,FALSE)),"")</f>
        <v/>
      </c>
      <c r="B2329" s="223" t="str">
        <f>IFERROR(IF(VLOOKUP($O2329,'APOIO-DESPESAS'!$A$3:$N$962,3,FALSE)="","",VLOOKUP($O2329,'APOIO-DESPESAS'!$A$3:$N$962,3,FALSE)),"")</f>
        <v/>
      </c>
      <c r="C2329" s="223" t="str">
        <f>IFERROR(IF(VLOOKUP($O2329,'APOIO-DESPESAS'!$A$3:$N$962,4,FALSE)="","",VLOOKUP($O2329,'APOIO-DESPESAS'!$A$3:$N$962,4,FALSE)),"")</f>
        <v/>
      </c>
      <c r="D2329" s="223" t="str">
        <f>IFERROR(IF(VLOOKUP($O2329,'APOIO-DESPESAS'!$A$3:$N$962,5,FALSE)="","",VLOOKUP($O2329,'APOIO-DESPESAS'!$A$3:$N$962,5,FALSE)),"")</f>
        <v/>
      </c>
      <c r="E2329" s="223" t="str">
        <f>IFERROR(IF(VLOOKUP($O2329,'APOIO-DESPESAS'!$A$3:$N$962,6,FALSE)="","",VLOOKUP($O2329,'APOIO-DESPESAS'!$A$3:$N$962,6,FALSE)),"")</f>
        <v/>
      </c>
      <c r="F2329" s="223" t="str">
        <f>IFERROR(IF(VLOOKUP($O2329,'APOIO-DESPESAS'!$A$3:$N$962,7,FALSE)="","",VLOOKUP($O2329,'APOIO-DESPESAS'!$A$3:$N$962,7,FALSE)),"")</f>
        <v/>
      </c>
      <c r="G2329" s="223" t="str">
        <f>IFERROR(IF(VLOOKUP($O2329,'APOIO-DESPESAS'!$A$3:$N$962,8,FALSE)="","",VLOOKUP($O2329,'APOIO-DESPESAS'!$A$3:$N$962,8,FALSE)),"")</f>
        <v/>
      </c>
      <c r="H2329" s="223" t="str">
        <f>IFERROR(IF(VLOOKUP($O2329,'APOIO-DESPESAS'!$A$3:$N$962,9,FALSE)="","",VLOOKUP($O2329,'APOIO-DESPESAS'!$A$3:$N$962,9,FALSE)),"")</f>
        <v/>
      </c>
      <c r="I2329" s="223" t="str">
        <f>IFERROR(IF(VLOOKUP($O2329,'APOIO-DESPESAS'!$A$3:$N$962,10,FALSE)="","",VLOOKUP($O2329,'APOIO-DESPESAS'!$A$3:$N$962,10,FALSE)),"")</f>
        <v/>
      </c>
      <c r="J2329" s="223" t="str">
        <f>IFERROR(IF(VLOOKUP($O2329,'APOIO-DESPESAS'!$A$3:$N$962,11,FALSE)="","",VLOOKUP($O2329,'APOIO-DESPESAS'!$A$3:$N$962,11,FALSE)),"")</f>
        <v/>
      </c>
      <c r="K2329" s="223" t="str">
        <f>IFERROR(IF(VLOOKUP($O2329,'APOIO-DESPESAS'!$A$3:$N$962,12,FALSE)="","",VLOOKUP($O2329,'APOIO-DESPESAS'!$A$3:$N$962,12,FALSE)),"")</f>
        <v/>
      </c>
      <c r="L2329" s="223" t="str">
        <f>IFERROR(IF(VLOOKUP($O2329,'APOIO-DESPESAS'!$A$3:$N$962,13,FALSE)="","",VLOOKUP($O2329,'APOIO-DESPESAS'!$A$3:$N$962,13,FALSE)),"")</f>
        <v/>
      </c>
      <c r="M2329" s="223" t="str">
        <f>IFERROR(IF(VLOOKUP($O2329,'APOIO-DESPESAS'!$A$3:$N$962,14,FALSE)="","",VLOOKUP($O2329,'APOIO-DESPESAS'!$A$3:$N$962,14,FALSE)),"")</f>
        <v/>
      </c>
      <c r="O2329" s="223">
        <f t="shared" si="36"/>
        <v>2327</v>
      </c>
    </row>
    <row r="2330" spans="1:15" x14ac:dyDescent="0.25">
      <c r="A2330" s="223" t="str">
        <f>IFERROR(IF(VLOOKUP($O2330,'APOIO-DESPESAS'!$A$3:$N$962,2,FALSE)="","",VLOOKUP($O2330,'APOIO-DESPESAS'!$A$3:$N$962,2,FALSE)),"")</f>
        <v/>
      </c>
      <c r="B2330" s="223" t="str">
        <f>IFERROR(IF(VLOOKUP($O2330,'APOIO-DESPESAS'!$A$3:$N$962,3,FALSE)="","",VLOOKUP($O2330,'APOIO-DESPESAS'!$A$3:$N$962,3,FALSE)),"")</f>
        <v/>
      </c>
      <c r="C2330" s="223" t="str">
        <f>IFERROR(IF(VLOOKUP($O2330,'APOIO-DESPESAS'!$A$3:$N$962,4,FALSE)="","",VLOOKUP($O2330,'APOIO-DESPESAS'!$A$3:$N$962,4,FALSE)),"")</f>
        <v/>
      </c>
      <c r="D2330" s="223" t="str">
        <f>IFERROR(IF(VLOOKUP($O2330,'APOIO-DESPESAS'!$A$3:$N$962,5,FALSE)="","",VLOOKUP($O2330,'APOIO-DESPESAS'!$A$3:$N$962,5,FALSE)),"")</f>
        <v/>
      </c>
      <c r="E2330" s="223" t="str">
        <f>IFERROR(IF(VLOOKUP($O2330,'APOIO-DESPESAS'!$A$3:$N$962,6,FALSE)="","",VLOOKUP($O2330,'APOIO-DESPESAS'!$A$3:$N$962,6,FALSE)),"")</f>
        <v/>
      </c>
      <c r="F2330" s="223" t="str">
        <f>IFERROR(IF(VLOOKUP($O2330,'APOIO-DESPESAS'!$A$3:$N$962,7,FALSE)="","",VLOOKUP($O2330,'APOIO-DESPESAS'!$A$3:$N$962,7,FALSE)),"")</f>
        <v/>
      </c>
      <c r="G2330" s="223" t="str">
        <f>IFERROR(IF(VLOOKUP($O2330,'APOIO-DESPESAS'!$A$3:$N$962,8,FALSE)="","",VLOOKUP($O2330,'APOIO-DESPESAS'!$A$3:$N$962,8,FALSE)),"")</f>
        <v/>
      </c>
      <c r="H2330" s="223" t="str">
        <f>IFERROR(IF(VLOOKUP($O2330,'APOIO-DESPESAS'!$A$3:$N$962,9,FALSE)="","",VLOOKUP($O2330,'APOIO-DESPESAS'!$A$3:$N$962,9,FALSE)),"")</f>
        <v/>
      </c>
      <c r="I2330" s="223" t="str">
        <f>IFERROR(IF(VLOOKUP($O2330,'APOIO-DESPESAS'!$A$3:$N$962,10,FALSE)="","",VLOOKUP($O2330,'APOIO-DESPESAS'!$A$3:$N$962,10,FALSE)),"")</f>
        <v/>
      </c>
      <c r="J2330" s="223" t="str">
        <f>IFERROR(IF(VLOOKUP($O2330,'APOIO-DESPESAS'!$A$3:$N$962,11,FALSE)="","",VLOOKUP($O2330,'APOIO-DESPESAS'!$A$3:$N$962,11,FALSE)),"")</f>
        <v/>
      </c>
      <c r="K2330" s="223" t="str">
        <f>IFERROR(IF(VLOOKUP($O2330,'APOIO-DESPESAS'!$A$3:$N$962,12,FALSE)="","",VLOOKUP($O2330,'APOIO-DESPESAS'!$A$3:$N$962,12,FALSE)),"")</f>
        <v/>
      </c>
      <c r="L2330" s="223" t="str">
        <f>IFERROR(IF(VLOOKUP($O2330,'APOIO-DESPESAS'!$A$3:$N$962,13,FALSE)="","",VLOOKUP($O2330,'APOIO-DESPESAS'!$A$3:$N$962,13,FALSE)),"")</f>
        <v/>
      </c>
      <c r="M2330" s="223" t="str">
        <f>IFERROR(IF(VLOOKUP($O2330,'APOIO-DESPESAS'!$A$3:$N$962,14,FALSE)="","",VLOOKUP($O2330,'APOIO-DESPESAS'!$A$3:$N$962,14,FALSE)),"")</f>
        <v/>
      </c>
      <c r="O2330" s="223">
        <f t="shared" si="36"/>
        <v>2328</v>
      </c>
    </row>
    <row r="2331" spans="1:15" x14ac:dyDescent="0.25">
      <c r="A2331" s="223" t="str">
        <f>IFERROR(IF(VLOOKUP($O2331,'APOIO-DESPESAS'!$A$3:$N$962,2,FALSE)="","",VLOOKUP($O2331,'APOIO-DESPESAS'!$A$3:$N$962,2,FALSE)),"")</f>
        <v/>
      </c>
      <c r="B2331" s="223" t="str">
        <f>IFERROR(IF(VLOOKUP($O2331,'APOIO-DESPESAS'!$A$3:$N$962,3,FALSE)="","",VLOOKUP($O2331,'APOIO-DESPESAS'!$A$3:$N$962,3,FALSE)),"")</f>
        <v/>
      </c>
      <c r="C2331" s="223" t="str">
        <f>IFERROR(IF(VLOOKUP($O2331,'APOIO-DESPESAS'!$A$3:$N$962,4,FALSE)="","",VLOOKUP($O2331,'APOIO-DESPESAS'!$A$3:$N$962,4,FALSE)),"")</f>
        <v/>
      </c>
      <c r="D2331" s="223" t="str">
        <f>IFERROR(IF(VLOOKUP($O2331,'APOIO-DESPESAS'!$A$3:$N$962,5,FALSE)="","",VLOOKUP($O2331,'APOIO-DESPESAS'!$A$3:$N$962,5,FALSE)),"")</f>
        <v/>
      </c>
      <c r="E2331" s="223" t="str">
        <f>IFERROR(IF(VLOOKUP($O2331,'APOIO-DESPESAS'!$A$3:$N$962,6,FALSE)="","",VLOOKUP($O2331,'APOIO-DESPESAS'!$A$3:$N$962,6,FALSE)),"")</f>
        <v/>
      </c>
      <c r="F2331" s="223" t="str">
        <f>IFERROR(IF(VLOOKUP($O2331,'APOIO-DESPESAS'!$A$3:$N$962,7,FALSE)="","",VLOOKUP($O2331,'APOIO-DESPESAS'!$A$3:$N$962,7,FALSE)),"")</f>
        <v/>
      </c>
      <c r="G2331" s="223" t="str">
        <f>IFERROR(IF(VLOOKUP($O2331,'APOIO-DESPESAS'!$A$3:$N$962,8,FALSE)="","",VLOOKUP($O2331,'APOIO-DESPESAS'!$A$3:$N$962,8,FALSE)),"")</f>
        <v/>
      </c>
      <c r="H2331" s="223" t="str">
        <f>IFERROR(IF(VLOOKUP($O2331,'APOIO-DESPESAS'!$A$3:$N$962,9,FALSE)="","",VLOOKUP($O2331,'APOIO-DESPESAS'!$A$3:$N$962,9,FALSE)),"")</f>
        <v/>
      </c>
      <c r="I2331" s="223" t="str">
        <f>IFERROR(IF(VLOOKUP($O2331,'APOIO-DESPESAS'!$A$3:$N$962,10,FALSE)="","",VLOOKUP($O2331,'APOIO-DESPESAS'!$A$3:$N$962,10,FALSE)),"")</f>
        <v/>
      </c>
      <c r="J2331" s="223" t="str">
        <f>IFERROR(IF(VLOOKUP($O2331,'APOIO-DESPESAS'!$A$3:$N$962,11,FALSE)="","",VLOOKUP($O2331,'APOIO-DESPESAS'!$A$3:$N$962,11,FALSE)),"")</f>
        <v/>
      </c>
      <c r="K2331" s="223" t="str">
        <f>IFERROR(IF(VLOOKUP($O2331,'APOIO-DESPESAS'!$A$3:$N$962,12,FALSE)="","",VLOOKUP($O2331,'APOIO-DESPESAS'!$A$3:$N$962,12,FALSE)),"")</f>
        <v/>
      </c>
      <c r="L2331" s="223" t="str">
        <f>IFERROR(IF(VLOOKUP($O2331,'APOIO-DESPESAS'!$A$3:$N$962,13,FALSE)="","",VLOOKUP($O2331,'APOIO-DESPESAS'!$A$3:$N$962,13,FALSE)),"")</f>
        <v/>
      </c>
      <c r="M2331" s="223" t="str">
        <f>IFERROR(IF(VLOOKUP($O2331,'APOIO-DESPESAS'!$A$3:$N$962,14,FALSE)="","",VLOOKUP($O2331,'APOIO-DESPESAS'!$A$3:$N$962,14,FALSE)),"")</f>
        <v/>
      </c>
      <c r="O2331" s="223">
        <f t="shared" si="36"/>
        <v>2329</v>
      </c>
    </row>
    <row r="2332" spans="1:15" x14ac:dyDescent="0.25">
      <c r="A2332" s="223" t="str">
        <f>IFERROR(IF(VLOOKUP($O2332,'APOIO-DESPESAS'!$A$3:$N$962,2,FALSE)="","",VLOOKUP($O2332,'APOIO-DESPESAS'!$A$3:$N$962,2,FALSE)),"")</f>
        <v/>
      </c>
      <c r="B2332" s="223" t="str">
        <f>IFERROR(IF(VLOOKUP($O2332,'APOIO-DESPESAS'!$A$3:$N$962,3,FALSE)="","",VLOOKUP($O2332,'APOIO-DESPESAS'!$A$3:$N$962,3,FALSE)),"")</f>
        <v/>
      </c>
      <c r="C2332" s="223" t="str">
        <f>IFERROR(IF(VLOOKUP($O2332,'APOIO-DESPESAS'!$A$3:$N$962,4,FALSE)="","",VLOOKUP($O2332,'APOIO-DESPESAS'!$A$3:$N$962,4,FALSE)),"")</f>
        <v/>
      </c>
      <c r="D2332" s="223" t="str">
        <f>IFERROR(IF(VLOOKUP($O2332,'APOIO-DESPESAS'!$A$3:$N$962,5,FALSE)="","",VLOOKUP($O2332,'APOIO-DESPESAS'!$A$3:$N$962,5,FALSE)),"")</f>
        <v/>
      </c>
      <c r="E2332" s="223" t="str">
        <f>IFERROR(IF(VLOOKUP($O2332,'APOIO-DESPESAS'!$A$3:$N$962,6,FALSE)="","",VLOOKUP($O2332,'APOIO-DESPESAS'!$A$3:$N$962,6,FALSE)),"")</f>
        <v/>
      </c>
      <c r="F2332" s="223" t="str">
        <f>IFERROR(IF(VLOOKUP($O2332,'APOIO-DESPESAS'!$A$3:$N$962,7,FALSE)="","",VLOOKUP($O2332,'APOIO-DESPESAS'!$A$3:$N$962,7,FALSE)),"")</f>
        <v/>
      </c>
      <c r="G2332" s="223" t="str">
        <f>IFERROR(IF(VLOOKUP($O2332,'APOIO-DESPESAS'!$A$3:$N$962,8,FALSE)="","",VLOOKUP($O2332,'APOIO-DESPESAS'!$A$3:$N$962,8,FALSE)),"")</f>
        <v/>
      </c>
      <c r="H2332" s="223" t="str">
        <f>IFERROR(IF(VLOOKUP($O2332,'APOIO-DESPESAS'!$A$3:$N$962,9,FALSE)="","",VLOOKUP($O2332,'APOIO-DESPESAS'!$A$3:$N$962,9,FALSE)),"")</f>
        <v/>
      </c>
      <c r="I2332" s="223" t="str">
        <f>IFERROR(IF(VLOOKUP($O2332,'APOIO-DESPESAS'!$A$3:$N$962,10,FALSE)="","",VLOOKUP($O2332,'APOIO-DESPESAS'!$A$3:$N$962,10,FALSE)),"")</f>
        <v/>
      </c>
      <c r="J2332" s="223" t="str">
        <f>IFERROR(IF(VLOOKUP($O2332,'APOIO-DESPESAS'!$A$3:$N$962,11,FALSE)="","",VLOOKUP($O2332,'APOIO-DESPESAS'!$A$3:$N$962,11,FALSE)),"")</f>
        <v/>
      </c>
      <c r="K2332" s="223" t="str">
        <f>IFERROR(IF(VLOOKUP($O2332,'APOIO-DESPESAS'!$A$3:$N$962,12,FALSE)="","",VLOOKUP($O2332,'APOIO-DESPESAS'!$A$3:$N$962,12,FALSE)),"")</f>
        <v/>
      </c>
      <c r="L2332" s="223" t="str">
        <f>IFERROR(IF(VLOOKUP($O2332,'APOIO-DESPESAS'!$A$3:$N$962,13,FALSE)="","",VLOOKUP($O2332,'APOIO-DESPESAS'!$A$3:$N$962,13,FALSE)),"")</f>
        <v/>
      </c>
      <c r="M2332" s="223" t="str">
        <f>IFERROR(IF(VLOOKUP($O2332,'APOIO-DESPESAS'!$A$3:$N$962,14,FALSE)="","",VLOOKUP($O2332,'APOIO-DESPESAS'!$A$3:$N$962,14,FALSE)),"")</f>
        <v/>
      </c>
      <c r="O2332" s="223">
        <f t="shared" si="36"/>
        <v>2330</v>
      </c>
    </row>
    <row r="2333" spans="1:15" x14ac:dyDescent="0.25">
      <c r="A2333" s="223" t="str">
        <f>IFERROR(IF(VLOOKUP($O2333,'APOIO-DESPESAS'!$A$3:$N$962,2,FALSE)="","",VLOOKUP($O2333,'APOIO-DESPESAS'!$A$3:$N$962,2,FALSE)),"")</f>
        <v/>
      </c>
      <c r="B2333" s="223" t="str">
        <f>IFERROR(IF(VLOOKUP($O2333,'APOIO-DESPESAS'!$A$3:$N$962,3,FALSE)="","",VLOOKUP($O2333,'APOIO-DESPESAS'!$A$3:$N$962,3,FALSE)),"")</f>
        <v/>
      </c>
      <c r="C2333" s="223" t="str">
        <f>IFERROR(IF(VLOOKUP($O2333,'APOIO-DESPESAS'!$A$3:$N$962,4,FALSE)="","",VLOOKUP($O2333,'APOIO-DESPESAS'!$A$3:$N$962,4,FALSE)),"")</f>
        <v/>
      </c>
      <c r="D2333" s="223" t="str">
        <f>IFERROR(IF(VLOOKUP($O2333,'APOIO-DESPESAS'!$A$3:$N$962,5,FALSE)="","",VLOOKUP($O2333,'APOIO-DESPESAS'!$A$3:$N$962,5,FALSE)),"")</f>
        <v/>
      </c>
      <c r="E2333" s="223" t="str">
        <f>IFERROR(IF(VLOOKUP($O2333,'APOIO-DESPESAS'!$A$3:$N$962,6,FALSE)="","",VLOOKUP($O2333,'APOIO-DESPESAS'!$A$3:$N$962,6,FALSE)),"")</f>
        <v/>
      </c>
      <c r="F2333" s="223" t="str">
        <f>IFERROR(IF(VLOOKUP($O2333,'APOIO-DESPESAS'!$A$3:$N$962,7,FALSE)="","",VLOOKUP($O2333,'APOIO-DESPESAS'!$A$3:$N$962,7,FALSE)),"")</f>
        <v/>
      </c>
      <c r="G2333" s="223" t="str">
        <f>IFERROR(IF(VLOOKUP($O2333,'APOIO-DESPESAS'!$A$3:$N$962,8,FALSE)="","",VLOOKUP($O2333,'APOIO-DESPESAS'!$A$3:$N$962,8,FALSE)),"")</f>
        <v/>
      </c>
      <c r="H2333" s="223" t="str">
        <f>IFERROR(IF(VLOOKUP($O2333,'APOIO-DESPESAS'!$A$3:$N$962,9,FALSE)="","",VLOOKUP($O2333,'APOIO-DESPESAS'!$A$3:$N$962,9,FALSE)),"")</f>
        <v/>
      </c>
      <c r="I2333" s="223" t="str">
        <f>IFERROR(IF(VLOOKUP($O2333,'APOIO-DESPESAS'!$A$3:$N$962,10,FALSE)="","",VLOOKUP($O2333,'APOIO-DESPESAS'!$A$3:$N$962,10,FALSE)),"")</f>
        <v/>
      </c>
      <c r="J2333" s="223" t="str">
        <f>IFERROR(IF(VLOOKUP($O2333,'APOIO-DESPESAS'!$A$3:$N$962,11,FALSE)="","",VLOOKUP($O2333,'APOIO-DESPESAS'!$A$3:$N$962,11,FALSE)),"")</f>
        <v/>
      </c>
      <c r="K2333" s="223" t="str">
        <f>IFERROR(IF(VLOOKUP($O2333,'APOIO-DESPESAS'!$A$3:$N$962,12,FALSE)="","",VLOOKUP($O2333,'APOIO-DESPESAS'!$A$3:$N$962,12,FALSE)),"")</f>
        <v/>
      </c>
      <c r="L2333" s="223" t="str">
        <f>IFERROR(IF(VLOOKUP($O2333,'APOIO-DESPESAS'!$A$3:$N$962,13,FALSE)="","",VLOOKUP($O2333,'APOIO-DESPESAS'!$A$3:$N$962,13,FALSE)),"")</f>
        <v/>
      </c>
      <c r="M2333" s="223" t="str">
        <f>IFERROR(IF(VLOOKUP($O2333,'APOIO-DESPESAS'!$A$3:$N$962,14,FALSE)="","",VLOOKUP($O2333,'APOIO-DESPESAS'!$A$3:$N$962,14,FALSE)),"")</f>
        <v/>
      </c>
      <c r="O2333" s="223">
        <f t="shared" si="36"/>
        <v>2331</v>
      </c>
    </row>
    <row r="2334" spans="1:15" x14ac:dyDescent="0.25">
      <c r="A2334" s="223" t="str">
        <f>IFERROR(IF(VLOOKUP($O2334,'APOIO-DESPESAS'!$A$3:$N$962,2,FALSE)="","",VLOOKUP($O2334,'APOIO-DESPESAS'!$A$3:$N$962,2,FALSE)),"")</f>
        <v/>
      </c>
      <c r="B2334" s="223" t="str">
        <f>IFERROR(IF(VLOOKUP($O2334,'APOIO-DESPESAS'!$A$3:$N$962,3,FALSE)="","",VLOOKUP($O2334,'APOIO-DESPESAS'!$A$3:$N$962,3,FALSE)),"")</f>
        <v/>
      </c>
      <c r="C2334" s="223" t="str">
        <f>IFERROR(IF(VLOOKUP($O2334,'APOIO-DESPESAS'!$A$3:$N$962,4,FALSE)="","",VLOOKUP($O2334,'APOIO-DESPESAS'!$A$3:$N$962,4,FALSE)),"")</f>
        <v/>
      </c>
      <c r="D2334" s="223" t="str">
        <f>IFERROR(IF(VLOOKUP($O2334,'APOIO-DESPESAS'!$A$3:$N$962,5,FALSE)="","",VLOOKUP($O2334,'APOIO-DESPESAS'!$A$3:$N$962,5,FALSE)),"")</f>
        <v/>
      </c>
      <c r="E2334" s="223" t="str">
        <f>IFERROR(IF(VLOOKUP($O2334,'APOIO-DESPESAS'!$A$3:$N$962,6,FALSE)="","",VLOOKUP($O2334,'APOIO-DESPESAS'!$A$3:$N$962,6,FALSE)),"")</f>
        <v/>
      </c>
      <c r="F2334" s="223" t="str">
        <f>IFERROR(IF(VLOOKUP($O2334,'APOIO-DESPESAS'!$A$3:$N$962,7,FALSE)="","",VLOOKUP($O2334,'APOIO-DESPESAS'!$A$3:$N$962,7,FALSE)),"")</f>
        <v/>
      </c>
      <c r="G2334" s="223" t="str">
        <f>IFERROR(IF(VLOOKUP($O2334,'APOIO-DESPESAS'!$A$3:$N$962,8,FALSE)="","",VLOOKUP($O2334,'APOIO-DESPESAS'!$A$3:$N$962,8,FALSE)),"")</f>
        <v/>
      </c>
      <c r="H2334" s="223" t="str">
        <f>IFERROR(IF(VLOOKUP($O2334,'APOIO-DESPESAS'!$A$3:$N$962,9,FALSE)="","",VLOOKUP($O2334,'APOIO-DESPESAS'!$A$3:$N$962,9,FALSE)),"")</f>
        <v/>
      </c>
      <c r="I2334" s="223" t="str">
        <f>IFERROR(IF(VLOOKUP($O2334,'APOIO-DESPESAS'!$A$3:$N$962,10,FALSE)="","",VLOOKUP($O2334,'APOIO-DESPESAS'!$A$3:$N$962,10,FALSE)),"")</f>
        <v/>
      </c>
      <c r="J2334" s="223" t="str">
        <f>IFERROR(IF(VLOOKUP($O2334,'APOIO-DESPESAS'!$A$3:$N$962,11,FALSE)="","",VLOOKUP($O2334,'APOIO-DESPESAS'!$A$3:$N$962,11,FALSE)),"")</f>
        <v/>
      </c>
      <c r="K2334" s="223" t="str">
        <f>IFERROR(IF(VLOOKUP($O2334,'APOIO-DESPESAS'!$A$3:$N$962,12,FALSE)="","",VLOOKUP($O2334,'APOIO-DESPESAS'!$A$3:$N$962,12,FALSE)),"")</f>
        <v/>
      </c>
      <c r="L2334" s="223" t="str">
        <f>IFERROR(IF(VLOOKUP($O2334,'APOIO-DESPESAS'!$A$3:$N$962,13,FALSE)="","",VLOOKUP($O2334,'APOIO-DESPESAS'!$A$3:$N$962,13,FALSE)),"")</f>
        <v/>
      </c>
      <c r="M2334" s="223" t="str">
        <f>IFERROR(IF(VLOOKUP($O2334,'APOIO-DESPESAS'!$A$3:$N$962,14,FALSE)="","",VLOOKUP($O2334,'APOIO-DESPESAS'!$A$3:$N$962,14,FALSE)),"")</f>
        <v/>
      </c>
      <c r="O2334" s="223">
        <f t="shared" si="36"/>
        <v>2332</v>
      </c>
    </row>
    <row r="2335" spans="1:15" x14ac:dyDescent="0.25">
      <c r="A2335" s="223" t="str">
        <f>IFERROR(IF(VLOOKUP($O2335,'APOIO-DESPESAS'!$A$3:$N$962,2,FALSE)="","",VLOOKUP($O2335,'APOIO-DESPESAS'!$A$3:$N$962,2,FALSE)),"")</f>
        <v/>
      </c>
      <c r="B2335" s="223" t="str">
        <f>IFERROR(IF(VLOOKUP($O2335,'APOIO-DESPESAS'!$A$3:$N$962,3,FALSE)="","",VLOOKUP($O2335,'APOIO-DESPESAS'!$A$3:$N$962,3,FALSE)),"")</f>
        <v/>
      </c>
      <c r="C2335" s="223" t="str">
        <f>IFERROR(IF(VLOOKUP($O2335,'APOIO-DESPESAS'!$A$3:$N$962,4,FALSE)="","",VLOOKUP($O2335,'APOIO-DESPESAS'!$A$3:$N$962,4,FALSE)),"")</f>
        <v/>
      </c>
      <c r="D2335" s="223" t="str">
        <f>IFERROR(IF(VLOOKUP($O2335,'APOIO-DESPESAS'!$A$3:$N$962,5,FALSE)="","",VLOOKUP($O2335,'APOIO-DESPESAS'!$A$3:$N$962,5,FALSE)),"")</f>
        <v/>
      </c>
      <c r="E2335" s="223" t="str">
        <f>IFERROR(IF(VLOOKUP($O2335,'APOIO-DESPESAS'!$A$3:$N$962,6,FALSE)="","",VLOOKUP($O2335,'APOIO-DESPESAS'!$A$3:$N$962,6,FALSE)),"")</f>
        <v/>
      </c>
      <c r="F2335" s="223" t="str">
        <f>IFERROR(IF(VLOOKUP($O2335,'APOIO-DESPESAS'!$A$3:$N$962,7,FALSE)="","",VLOOKUP($O2335,'APOIO-DESPESAS'!$A$3:$N$962,7,FALSE)),"")</f>
        <v/>
      </c>
      <c r="G2335" s="223" t="str">
        <f>IFERROR(IF(VLOOKUP($O2335,'APOIO-DESPESAS'!$A$3:$N$962,8,FALSE)="","",VLOOKUP($O2335,'APOIO-DESPESAS'!$A$3:$N$962,8,FALSE)),"")</f>
        <v/>
      </c>
      <c r="H2335" s="223" t="str">
        <f>IFERROR(IF(VLOOKUP($O2335,'APOIO-DESPESAS'!$A$3:$N$962,9,FALSE)="","",VLOOKUP($O2335,'APOIO-DESPESAS'!$A$3:$N$962,9,FALSE)),"")</f>
        <v/>
      </c>
      <c r="I2335" s="223" t="str">
        <f>IFERROR(IF(VLOOKUP($O2335,'APOIO-DESPESAS'!$A$3:$N$962,10,FALSE)="","",VLOOKUP($O2335,'APOIO-DESPESAS'!$A$3:$N$962,10,FALSE)),"")</f>
        <v/>
      </c>
      <c r="J2335" s="223" t="str">
        <f>IFERROR(IF(VLOOKUP($O2335,'APOIO-DESPESAS'!$A$3:$N$962,11,FALSE)="","",VLOOKUP($O2335,'APOIO-DESPESAS'!$A$3:$N$962,11,FALSE)),"")</f>
        <v/>
      </c>
      <c r="K2335" s="223" t="str">
        <f>IFERROR(IF(VLOOKUP($O2335,'APOIO-DESPESAS'!$A$3:$N$962,12,FALSE)="","",VLOOKUP($O2335,'APOIO-DESPESAS'!$A$3:$N$962,12,FALSE)),"")</f>
        <v/>
      </c>
      <c r="L2335" s="223" t="str">
        <f>IFERROR(IF(VLOOKUP($O2335,'APOIO-DESPESAS'!$A$3:$N$962,13,FALSE)="","",VLOOKUP($O2335,'APOIO-DESPESAS'!$A$3:$N$962,13,FALSE)),"")</f>
        <v/>
      </c>
      <c r="M2335" s="223" t="str">
        <f>IFERROR(IF(VLOOKUP($O2335,'APOIO-DESPESAS'!$A$3:$N$962,14,FALSE)="","",VLOOKUP($O2335,'APOIO-DESPESAS'!$A$3:$N$962,14,FALSE)),"")</f>
        <v/>
      </c>
      <c r="O2335" s="223">
        <f t="shared" si="36"/>
        <v>2333</v>
      </c>
    </row>
    <row r="2336" spans="1:15" x14ac:dyDescent="0.25">
      <c r="A2336" s="223" t="str">
        <f>IFERROR(IF(VLOOKUP($O2336,'APOIO-DESPESAS'!$A$3:$N$962,2,FALSE)="","",VLOOKUP($O2336,'APOIO-DESPESAS'!$A$3:$N$962,2,FALSE)),"")</f>
        <v/>
      </c>
      <c r="B2336" s="223" t="str">
        <f>IFERROR(IF(VLOOKUP($O2336,'APOIO-DESPESAS'!$A$3:$N$962,3,FALSE)="","",VLOOKUP($O2336,'APOIO-DESPESAS'!$A$3:$N$962,3,FALSE)),"")</f>
        <v/>
      </c>
      <c r="C2336" s="223" t="str">
        <f>IFERROR(IF(VLOOKUP($O2336,'APOIO-DESPESAS'!$A$3:$N$962,4,FALSE)="","",VLOOKUP($O2336,'APOIO-DESPESAS'!$A$3:$N$962,4,FALSE)),"")</f>
        <v/>
      </c>
      <c r="D2336" s="223" t="str">
        <f>IFERROR(IF(VLOOKUP($O2336,'APOIO-DESPESAS'!$A$3:$N$962,5,FALSE)="","",VLOOKUP($O2336,'APOIO-DESPESAS'!$A$3:$N$962,5,FALSE)),"")</f>
        <v/>
      </c>
      <c r="E2336" s="223" t="str">
        <f>IFERROR(IF(VLOOKUP($O2336,'APOIO-DESPESAS'!$A$3:$N$962,6,FALSE)="","",VLOOKUP($O2336,'APOIO-DESPESAS'!$A$3:$N$962,6,FALSE)),"")</f>
        <v/>
      </c>
      <c r="F2336" s="223" t="str">
        <f>IFERROR(IF(VLOOKUP($O2336,'APOIO-DESPESAS'!$A$3:$N$962,7,FALSE)="","",VLOOKUP($O2336,'APOIO-DESPESAS'!$A$3:$N$962,7,FALSE)),"")</f>
        <v/>
      </c>
      <c r="G2336" s="223" t="str">
        <f>IFERROR(IF(VLOOKUP($O2336,'APOIO-DESPESAS'!$A$3:$N$962,8,FALSE)="","",VLOOKUP($O2336,'APOIO-DESPESAS'!$A$3:$N$962,8,FALSE)),"")</f>
        <v/>
      </c>
      <c r="H2336" s="223" t="str">
        <f>IFERROR(IF(VLOOKUP($O2336,'APOIO-DESPESAS'!$A$3:$N$962,9,FALSE)="","",VLOOKUP($O2336,'APOIO-DESPESAS'!$A$3:$N$962,9,FALSE)),"")</f>
        <v/>
      </c>
      <c r="I2336" s="223" t="str">
        <f>IFERROR(IF(VLOOKUP($O2336,'APOIO-DESPESAS'!$A$3:$N$962,10,FALSE)="","",VLOOKUP($O2336,'APOIO-DESPESAS'!$A$3:$N$962,10,FALSE)),"")</f>
        <v/>
      </c>
      <c r="J2336" s="223" t="str">
        <f>IFERROR(IF(VLOOKUP($O2336,'APOIO-DESPESAS'!$A$3:$N$962,11,FALSE)="","",VLOOKUP($O2336,'APOIO-DESPESAS'!$A$3:$N$962,11,FALSE)),"")</f>
        <v/>
      </c>
      <c r="K2336" s="223" t="str">
        <f>IFERROR(IF(VLOOKUP($O2336,'APOIO-DESPESAS'!$A$3:$N$962,12,FALSE)="","",VLOOKUP($O2336,'APOIO-DESPESAS'!$A$3:$N$962,12,FALSE)),"")</f>
        <v/>
      </c>
      <c r="L2336" s="223" t="str">
        <f>IFERROR(IF(VLOOKUP($O2336,'APOIO-DESPESAS'!$A$3:$N$962,13,FALSE)="","",VLOOKUP($O2336,'APOIO-DESPESAS'!$A$3:$N$962,13,FALSE)),"")</f>
        <v/>
      </c>
      <c r="M2336" s="223" t="str">
        <f>IFERROR(IF(VLOOKUP($O2336,'APOIO-DESPESAS'!$A$3:$N$962,14,FALSE)="","",VLOOKUP($O2336,'APOIO-DESPESAS'!$A$3:$N$962,14,FALSE)),"")</f>
        <v/>
      </c>
      <c r="O2336" s="223">
        <f t="shared" si="36"/>
        <v>2334</v>
      </c>
    </row>
    <row r="2337" spans="1:15" x14ac:dyDescent="0.25">
      <c r="A2337" s="223" t="str">
        <f>IFERROR(IF(VLOOKUP($O2337,'APOIO-DESPESAS'!$A$3:$N$962,2,FALSE)="","",VLOOKUP($O2337,'APOIO-DESPESAS'!$A$3:$N$962,2,FALSE)),"")</f>
        <v/>
      </c>
      <c r="B2337" s="223" t="str">
        <f>IFERROR(IF(VLOOKUP($O2337,'APOIO-DESPESAS'!$A$3:$N$962,3,FALSE)="","",VLOOKUP($O2337,'APOIO-DESPESAS'!$A$3:$N$962,3,FALSE)),"")</f>
        <v/>
      </c>
      <c r="C2337" s="223" t="str">
        <f>IFERROR(IF(VLOOKUP($O2337,'APOIO-DESPESAS'!$A$3:$N$962,4,FALSE)="","",VLOOKUP($O2337,'APOIO-DESPESAS'!$A$3:$N$962,4,FALSE)),"")</f>
        <v/>
      </c>
      <c r="D2337" s="223" t="str">
        <f>IFERROR(IF(VLOOKUP($O2337,'APOIO-DESPESAS'!$A$3:$N$962,5,FALSE)="","",VLOOKUP($O2337,'APOIO-DESPESAS'!$A$3:$N$962,5,FALSE)),"")</f>
        <v/>
      </c>
      <c r="E2337" s="223" t="str">
        <f>IFERROR(IF(VLOOKUP($O2337,'APOIO-DESPESAS'!$A$3:$N$962,6,FALSE)="","",VLOOKUP($O2337,'APOIO-DESPESAS'!$A$3:$N$962,6,FALSE)),"")</f>
        <v/>
      </c>
      <c r="F2337" s="223" t="str">
        <f>IFERROR(IF(VLOOKUP($O2337,'APOIO-DESPESAS'!$A$3:$N$962,7,FALSE)="","",VLOOKUP($O2337,'APOIO-DESPESAS'!$A$3:$N$962,7,FALSE)),"")</f>
        <v/>
      </c>
      <c r="G2337" s="223" t="str">
        <f>IFERROR(IF(VLOOKUP($O2337,'APOIO-DESPESAS'!$A$3:$N$962,8,FALSE)="","",VLOOKUP($O2337,'APOIO-DESPESAS'!$A$3:$N$962,8,FALSE)),"")</f>
        <v/>
      </c>
      <c r="H2337" s="223" t="str">
        <f>IFERROR(IF(VLOOKUP($O2337,'APOIO-DESPESAS'!$A$3:$N$962,9,FALSE)="","",VLOOKUP($O2337,'APOIO-DESPESAS'!$A$3:$N$962,9,FALSE)),"")</f>
        <v/>
      </c>
      <c r="I2337" s="223" t="str">
        <f>IFERROR(IF(VLOOKUP($O2337,'APOIO-DESPESAS'!$A$3:$N$962,10,FALSE)="","",VLOOKUP($O2337,'APOIO-DESPESAS'!$A$3:$N$962,10,FALSE)),"")</f>
        <v/>
      </c>
      <c r="J2337" s="223" t="str">
        <f>IFERROR(IF(VLOOKUP($O2337,'APOIO-DESPESAS'!$A$3:$N$962,11,FALSE)="","",VLOOKUP($O2337,'APOIO-DESPESAS'!$A$3:$N$962,11,FALSE)),"")</f>
        <v/>
      </c>
      <c r="K2337" s="223" t="str">
        <f>IFERROR(IF(VLOOKUP($O2337,'APOIO-DESPESAS'!$A$3:$N$962,12,FALSE)="","",VLOOKUP($O2337,'APOIO-DESPESAS'!$A$3:$N$962,12,FALSE)),"")</f>
        <v/>
      </c>
      <c r="L2337" s="223" t="str">
        <f>IFERROR(IF(VLOOKUP($O2337,'APOIO-DESPESAS'!$A$3:$N$962,13,FALSE)="","",VLOOKUP($O2337,'APOIO-DESPESAS'!$A$3:$N$962,13,FALSE)),"")</f>
        <v/>
      </c>
      <c r="M2337" s="223" t="str">
        <f>IFERROR(IF(VLOOKUP($O2337,'APOIO-DESPESAS'!$A$3:$N$962,14,FALSE)="","",VLOOKUP($O2337,'APOIO-DESPESAS'!$A$3:$N$962,14,FALSE)),"")</f>
        <v/>
      </c>
      <c r="O2337" s="223">
        <f t="shared" si="36"/>
        <v>2335</v>
      </c>
    </row>
    <row r="2338" spans="1:15" x14ac:dyDescent="0.25">
      <c r="A2338" s="223" t="str">
        <f>IFERROR(IF(VLOOKUP($O2338,'APOIO-DESPESAS'!$A$3:$N$962,2,FALSE)="","",VLOOKUP($O2338,'APOIO-DESPESAS'!$A$3:$N$962,2,FALSE)),"")</f>
        <v/>
      </c>
      <c r="B2338" s="223" t="str">
        <f>IFERROR(IF(VLOOKUP($O2338,'APOIO-DESPESAS'!$A$3:$N$962,3,FALSE)="","",VLOOKUP($O2338,'APOIO-DESPESAS'!$A$3:$N$962,3,FALSE)),"")</f>
        <v/>
      </c>
      <c r="C2338" s="223" t="str">
        <f>IFERROR(IF(VLOOKUP($O2338,'APOIO-DESPESAS'!$A$3:$N$962,4,FALSE)="","",VLOOKUP($O2338,'APOIO-DESPESAS'!$A$3:$N$962,4,FALSE)),"")</f>
        <v/>
      </c>
      <c r="D2338" s="223" t="str">
        <f>IFERROR(IF(VLOOKUP($O2338,'APOIO-DESPESAS'!$A$3:$N$962,5,FALSE)="","",VLOOKUP($O2338,'APOIO-DESPESAS'!$A$3:$N$962,5,FALSE)),"")</f>
        <v/>
      </c>
      <c r="E2338" s="223" t="str">
        <f>IFERROR(IF(VLOOKUP($O2338,'APOIO-DESPESAS'!$A$3:$N$962,6,FALSE)="","",VLOOKUP($O2338,'APOIO-DESPESAS'!$A$3:$N$962,6,FALSE)),"")</f>
        <v/>
      </c>
      <c r="F2338" s="223" t="str">
        <f>IFERROR(IF(VLOOKUP($O2338,'APOIO-DESPESAS'!$A$3:$N$962,7,FALSE)="","",VLOOKUP($O2338,'APOIO-DESPESAS'!$A$3:$N$962,7,FALSE)),"")</f>
        <v/>
      </c>
      <c r="G2338" s="223" t="str">
        <f>IFERROR(IF(VLOOKUP($O2338,'APOIO-DESPESAS'!$A$3:$N$962,8,FALSE)="","",VLOOKUP($O2338,'APOIO-DESPESAS'!$A$3:$N$962,8,FALSE)),"")</f>
        <v/>
      </c>
      <c r="H2338" s="223" t="str">
        <f>IFERROR(IF(VLOOKUP($O2338,'APOIO-DESPESAS'!$A$3:$N$962,9,FALSE)="","",VLOOKUP($O2338,'APOIO-DESPESAS'!$A$3:$N$962,9,FALSE)),"")</f>
        <v/>
      </c>
      <c r="I2338" s="223" t="str">
        <f>IFERROR(IF(VLOOKUP($O2338,'APOIO-DESPESAS'!$A$3:$N$962,10,FALSE)="","",VLOOKUP($O2338,'APOIO-DESPESAS'!$A$3:$N$962,10,FALSE)),"")</f>
        <v/>
      </c>
      <c r="J2338" s="223" t="str">
        <f>IFERROR(IF(VLOOKUP($O2338,'APOIO-DESPESAS'!$A$3:$N$962,11,FALSE)="","",VLOOKUP($O2338,'APOIO-DESPESAS'!$A$3:$N$962,11,FALSE)),"")</f>
        <v/>
      </c>
      <c r="K2338" s="223" t="str">
        <f>IFERROR(IF(VLOOKUP($O2338,'APOIO-DESPESAS'!$A$3:$N$962,12,FALSE)="","",VLOOKUP($O2338,'APOIO-DESPESAS'!$A$3:$N$962,12,FALSE)),"")</f>
        <v/>
      </c>
      <c r="L2338" s="223" t="str">
        <f>IFERROR(IF(VLOOKUP($O2338,'APOIO-DESPESAS'!$A$3:$N$962,13,FALSE)="","",VLOOKUP($O2338,'APOIO-DESPESAS'!$A$3:$N$962,13,FALSE)),"")</f>
        <v/>
      </c>
      <c r="M2338" s="223" t="str">
        <f>IFERROR(IF(VLOOKUP($O2338,'APOIO-DESPESAS'!$A$3:$N$962,14,FALSE)="","",VLOOKUP($O2338,'APOIO-DESPESAS'!$A$3:$N$962,14,FALSE)),"")</f>
        <v/>
      </c>
      <c r="O2338" s="223">
        <f t="shared" si="36"/>
        <v>2336</v>
      </c>
    </row>
    <row r="2339" spans="1:15" x14ac:dyDescent="0.25">
      <c r="A2339" s="223" t="str">
        <f>IFERROR(IF(VLOOKUP($O2339,'APOIO-DESPESAS'!$A$3:$N$962,2,FALSE)="","",VLOOKUP($O2339,'APOIO-DESPESAS'!$A$3:$N$962,2,FALSE)),"")</f>
        <v/>
      </c>
      <c r="B2339" s="223" t="str">
        <f>IFERROR(IF(VLOOKUP($O2339,'APOIO-DESPESAS'!$A$3:$N$962,3,FALSE)="","",VLOOKUP($O2339,'APOIO-DESPESAS'!$A$3:$N$962,3,FALSE)),"")</f>
        <v/>
      </c>
      <c r="C2339" s="223" t="str">
        <f>IFERROR(IF(VLOOKUP($O2339,'APOIO-DESPESAS'!$A$3:$N$962,4,FALSE)="","",VLOOKUP($O2339,'APOIO-DESPESAS'!$A$3:$N$962,4,FALSE)),"")</f>
        <v/>
      </c>
      <c r="D2339" s="223" t="str">
        <f>IFERROR(IF(VLOOKUP($O2339,'APOIO-DESPESAS'!$A$3:$N$962,5,FALSE)="","",VLOOKUP($O2339,'APOIO-DESPESAS'!$A$3:$N$962,5,FALSE)),"")</f>
        <v/>
      </c>
      <c r="E2339" s="223" t="str">
        <f>IFERROR(IF(VLOOKUP($O2339,'APOIO-DESPESAS'!$A$3:$N$962,6,FALSE)="","",VLOOKUP($O2339,'APOIO-DESPESAS'!$A$3:$N$962,6,FALSE)),"")</f>
        <v/>
      </c>
      <c r="F2339" s="223" t="str">
        <f>IFERROR(IF(VLOOKUP($O2339,'APOIO-DESPESAS'!$A$3:$N$962,7,FALSE)="","",VLOOKUP($O2339,'APOIO-DESPESAS'!$A$3:$N$962,7,FALSE)),"")</f>
        <v/>
      </c>
      <c r="G2339" s="223" t="str">
        <f>IFERROR(IF(VLOOKUP($O2339,'APOIO-DESPESAS'!$A$3:$N$962,8,FALSE)="","",VLOOKUP($O2339,'APOIO-DESPESAS'!$A$3:$N$962,8,FALSE)),"")</f>
        <v/>
      </c>
      <c r="H2339" s="223" t="str">
        <f>IFERROR(IF(VLOOKUP($O2339,'APOIO-DESPESAS'!$A$3:$N$962,9,FALSE)="","",VLOOKUP($O2339,'APOIO-DESPESAS'!$A$3:$N$962,9,FALSE)),"")</f>
        <v/>
      </c>
      <c r="I2339" s="223" t="str">
        <f>IFERROR(IF(VLOOKUP($O2339,'APOIO-DESPESAS'!$A$3:$N$962,10,FALSE)="","",VLOOKUP($O2339,'APOIO-DESPESAS'!$A$3:$N$962,10,FALSE)),"")</f>
        <v/>
      </c>
      <c r="J2339" s="223" t="str">
        <f>IFERROR(IF(VLOOKUP($O2339,'APOIO-DESPESAS'!$A$3:$N$962,11,FALSE)="","",VLOOKUP($O2339,'APOIO-DESPESAS'!$A$3:$N$962,11,FALSE)),"")</f>
        <v/>
      </c>
      <c r="K2339" s="223" t="str">
        <f>IFERROR(IF(VLOOKUP($O2339,'APOIO-DESPESAS'!$A$3:$N$962,12,FALSE)="","",VLOOKUP($O2339,'APOIO-DESPESAS'!$A$3:$N$962,12,FALSE)),"")</f>
        <v/>
      </c>
      <c r="L2339" s="223" t="str">
        <f>IFERROR(IF(VLOOKUP($O2339,'APOIO-DESPESAS'!$A$3:$N$962,13,FALSE)="","",VLOOKUP($O2339,'APOIO-DESPESAS'!$A$3:$N$962,13,FALSE)),"")</f>
        <v/>
      </c>
      <c r="M2339" s="223" t="str">
        <f>IFERROR(IF(VLOOKUP($O2339,'APOIO-DESPESAS'!$A$3:$N$962,14,FALSE)="","",VLOOKUP($O2339,'APOIO-DESPESAS'!$A$3:$N$962,14,FALSE)),"")</f>
        <v/>
      </c>
      <c r="O2339" s="223">
        <f t="shared" si="36"/>
        <v>2337</v>
      </c>
    </row>
    <row r="2340" spans="1:15" x14ac:dyDescent="0.25">
      <c r="A2340" s="223" t="str">
        <f>IFERROR(IF(VLOOKUP($O2340,'APOIO-DESPESAS'!$A$3:$N$962,2,FALSE)="","",VLOOKUP($O2340,'APOIO-DESPESAS'!$A$3:$N$962,2,FALSE)),"")</f>
        <v/>
      </c>
      <c r="B2340" s="223" t="str">
        <f>IFERROR(IF(VLOOKUP($O2340,'APOIO-DESPESAS'!$A$3:$N$962,3,FALSE)="","",VLOOKUP($O2340,'APOIO-DESPESAS'!$A$3:$N$962,3,FALSE)),"")</f>
        <v/>
      </c>
      <c r="C2340" s="223" t="str">
        <f>IFERROR(IF(VLOOKUP($O2340,'APOIO-DESPESAS'!$A$3:$N$962,4,FALSE)="","",VLOOKUP($O2340,'APOIO-DESPESAS'!$A$3:$N$962,4,FALSE)),"")</f>
        <v/>
      </c>
      <c r="D2340" s="223" t="str">
        <f>IFERROR(IF(VLOOKUP($O2340,'APOIO-DESPESAS'!$A$3:$N$962,5,FALSE)="","",VLOOKUP($O2340,'APOIO-DESPESAS'!$A$3:$N$962,5,FALSE)),"")</f>
        <v/>
      </c>
      <c r="E2340" s="223" t="str">
        <f>IFERROR(IF(VLOOKUP($O2340,'APOIO-DESPESAS'!$A$3:$N$962,6,FALSE)="","",VLOOKUP($O2340,'APOIO-DESPESAS'!$A$3:$N$962,6,FALSE)),"")</f>
        <v/>
      </c>
      <c r="F2340" s="223" t="str">
        <f>IFERROR(IF(VLOOKUP($O2340,'APOIO-DESPESAS'!$A$3:$N$962,7,FALSE)="","",VLOOKUP($O2340,'APOIO-DESPESAS'!$A$3:$N$962,7,FALSE)),"")</f>
        <v/>
      </c>
      <c r="G2340" s="223" t="str">
        <f>IFERROR(IF(VLOOKUP($O2340,'APOIO-DESPESAS'!$A$3:$N$962,8,FALSE)="","",VLOOKUP($O2340,'APOIO-DESPESAS'!$A$3:$N$962,8,FALSE)),"")</f>
        <v/>
      </c>
      <c r="H2340" s="223" t="str">
        <f>IFERROR(IF(VLOOKUP($O2340,'APOIO-DESPESAS'!$A$3:$N$962,9,FALSE)="","",VLOOKUP($O2340,'APOIO-DESPESAS'!$A$3:$N$962,9,FALSE)),"")</f>
        <v/>
      </c>
      <c r="I2340" s="223" t="str">
        <f>IFERROR(IF(VLOOKUP($O2340,'APOIO-DESPESAS'!$A$3:$N$962,10,FALSE)="","",VLOOKUP($O2340,'APOIO-DESPESAS'!$A$3:$N$962,10,FALSE)),"")</f>
        <v/>
      </c>
      <c r="J2340" s="223" t="str">
        <f>IFERROR(IF(VLOOKUP($O2340,'APOIO-DESPESAS'!$A$3:$N$962,11,FALSE)="","",VLOOKUP($O2340,'APOIO-DESPESAS'!$A$3:$N$962,11,FALSE)),"")</f>
        <v/>
      </c>
      <c r="K2340" s="223" t="str">
        <f>IFERROR(IF(VLOOKUP($O2340,'APOIO-DESPESAS'!$A$3:$N$962,12,FALSE)="","",VLOOKUP($O2340,'APOIO-DESPESAS'!$A$3:$N$962,12,FALSE)),"")</f>
        <v/>
      </c>
      <c r="L2340" s="223" t="str">
        <f>IFERROR(IF(VLOOKUP($O2340,'APOIO-DESPESAS'!$A$3:$N$962,13,FALSE)="","",VLOOKUP($O2340,'APOIO-DESPESAS'!$A$3:$N$962,13,FALSE)),"")</f>
        <v/>
      </c>
      <c r="M2340" s="223" t="str">
        <f>IFERROR(IF(VLOOKUP($O2340,'APOIO-DESPESAS'!$A$3:$N$962,14,FALSE)="","",VLOOKUP($O2340,'APOIO-DESPESAS'!$A$3:$N$962,14,FALSE)),"")</f>
        <v/>
      </c>
      <c r="O2340" s="223">
        <f t="shared" si="36"/>
        <v>2338</v>
      </c>
    </row>
    <row r="2341" spans="1:15" x14ac:dyDescent="0.25">
      <c r="A2341" s="223" t="str">
        <f>IFERROR(IF(VLOOKUP($O2341,'APOIO-DESPESAS'!$A$3:$N$962,2,FALSE)="","",VLOOKUP($O2341,'APOIO-DESPESAS'!$A$3:$N$962,2,FALSE)),"")</f>
        <v/>
      </c>
      <c r="B2341" s="223" t="str">
        <f>IFERROR(IF(VLOOKUP($O2341,'APOIO-DESPESAS'!$A$3:$N$962,3,FALSE)="","",VLOOKUP($O2341,'APOIO-DESPESAS'!$A$3:$N$962,3,FALSE)),"")</f>
        <v/>
      </c>
      <c r="C2341" s="223" t="str">
        <f>IFERROR(IF(VLOOKUP($O2341,'APOIO-DESPESAS'!$A$3:$N$962,4,FALSE)="","",VLOOKUP($O2341,'APOIO-DESPESAS'!$A$3:$N$962,4,FALSE)),"")</f>
        <v/>
      </c>
      <c r="D2341" s="223" t="str">
        <f>IFERROR(IF(VLOOKUP($O2341,'APOIO-DESPESAS'!$A$3:$N$962,5,FALSE)="","",VLOOKUP($O2341,'APOIO-DESPESAS'!$A$3:$N$962,5,FALSE)),"")</f>
        <v/>
      </c>
      <c r="E2341" s="223" t="str">
        <f>IFERROR(IF(VLOOKUP($O2341,'APOIO-DESPESAS'!$A$3:$N$962,6,FALSE)="","",VLOOKUP($O2341,'APOIO-DESPESAS'!$A$3:$N$962,6,FALSE)),"")</f>
        <v/>
      </c>
      <c r="F2341" s="223" t="str">
        <f>IFERROR(IF(VLOOKUP($O2341,'APOIO-DESPESAS'!$A$3:$N$962,7,FALSE)="","",VLOOKUP($O2341,'APOIO-DESPESAS'!$A$3:$N$962,7,FALSE)),"")</f>
        <v/>
      </c>
      <c r="G2341" s="223" t="str">
        <f>IFERROR(IF(VLOOKUP($O2341,'APOIO-DESPESAS'!$A$3:$N$962,8,FALSE)="","",VLOOKUP($O2341,'APOIO-DESPESAS'!$A$3:$N$962,8,FALSE)),"")</f>
        <v/>
      </c>
      <c r="H2341" s="223" t="str">
        <f>IFERROR(IF(VLOOKUP($O2341,'APOIO-DESPESAS'!$A$3:$N$962,9,FALSE)="","",VLOOKUP($O2341,'APOIO-DESPESAS'!$A$3:$N$962,9,FALSE)),"")</f>
        <v/>
      </c>
      <c r="I2341" s="223" t="str">
        <f>IFERROR(IF(VLOOKUP($O2341,'APOIO-DESPESAS'!$A$3:$N$962,10,FALSE)="","",VLOOKUP($O2341,'APOIO-DESPESAS'!$A$3:$N$962,10,FALSE)),"")</f>
        <v/>
      </c>
      <c r="J2341" s="223" t="str">
        <f>IFERROR(IF(VLOOKUP($O2341,'APOIO-DESPESAS'!$A$3:$N$962,11,FALSE)="","",VLOOKUP($O2341,'APOIO-DESPESAS'!$A$3:$N$962,11,FALSE)),"")</f>
        <v/>
      </c>
      <c r="K2341" s="223" t="str">
        <f>IFERROR(IF(VLOOKUP($O2341,'APOIO-DESPESAS'!$A$3:$N$962,12,FALSE)="","",VLOOKUP($O2341,'APOIO-DESPESAS'!$A$3:$N$962,12,FALSE)),"")</f>
        <v/>
      </c>
      <c r="L2341" s="223" t="str">
        <f>IFERROR(IF(VLOOKUP($O2341,'APOIO-DESPESAS'!$A$3:$N$962,13,FALSE)="","",VLOOKUP($O2341,'APOIO-DESPESAS'!$A$3:$N$962,13,FALSE)),"")</f>
        <v/>
      </c>
      <c r="M2341" s="223" t="str">
        <f>IFERROR(IF(VLOOKUP($O2341,'APOIO-DESPESAS'!$A$3:$N$962,14,FALSE)="","",VLOOKUP($O2341,'APOIO-DESPESAS'!$A$3:$N$962,14,FALSE)),"")</f>
        <v/>
      </c>
      <c r="O2341" s="223">
        <f t="shared" si="36"/>
        <v>2339</v>
      </c>
    </row>
    <row r="2342" spans="1:15" x14ac:dyDescent="0.25">
      <c r="A2342" s="223" t="str">
        <f>IFERROR(IF(VLOOKUP($O2342,'APOIO-DESPESAS'!$A$3:$N$962,2,FALSE)="","",VLOOKUP($O2342,'APOIO-DESPESAS'!$A$3:$N$962,2,FALSE)),"")</f>
        <v/>
      </c>
      <c r="B2342" s="223" t="str">
        <f>IFERROR(IF(VLOOKUP($O2342,'APOIO-DESPESAS'!$A$3:$N$962,3,FALSE)="","",VLOOKUP($O2342,'APOIO-DESPESAS'!$A$3:$N$962,3,FALSE)),"")</f>
        <v/>
      </c>
      <c r="C2342" s="223" t="str">
        <f>IFERROR(IF(VLOOKUP($O2342,'APOIO-DESPESAS'!$A$3:$N$962,4,FALSE)="","",VLOOKUP($O2342,'APOIO-DESPESAS'!$A$3:$N$962,4,FALSE)),"")</f>
        <v/>
      </c>
      <c r="D2342" s="223" t="str">
        <f>IFERROR(IF(VLOOKUP($O2342,'APOIO-DESPESAS'!$A$3:$N$962,5,FALSE)="","",VLOOKUP($O2342,'APOIO-DESPESAS'!$A$3:$N$962,5,FALSE)),"")</f>
        <v/>
      </c>
      <c r="E2342" s="223" t="str">
        <f>IFERROR(IF(VLOOKUP($O2342,'APOIO-DESPESAS'!$A$3:$N$962,6,FALSE)="","",VLOOKUP($O2342,'APOIO-DESPESAS'!$A$3:$N$962,6,FALSE)),"")</f>
        <v/>
      </c>
      <c r="F2342" s="223" t="str">
        <f>IFERROR(IF(VLOOKUP($O2342,'APOIO-DESPESAS'!$A$3:$N$962,7,FALSE)="","",VLOOKUP($O2342,'APOIO-DESPESAS'!$A$3:$N$962,7,FALSE)),"")</f>
        <v/>
      </c>
      <c r="G2342" s="223" t="str">
        <f>IFERROR(IF(VLOOKUP($O2342,'APOIO-DESPESAS'!$A$3:$N$962,8,FALSE)="","",VLOOKUP($O2342,'APOIO-DESPESAS'!$A$3:$N$962,8,FALSE)),"")</f>
        <v/>
      </c>
      <c r="H2342" s="223" t="str">
        <f>IFERROR(IF(VLOOKUP($O2342,'APOIO-DESPESAS'!$A$3:$N$962,9,FALSE)="","",VLOOKUP($O2342,'APOIO-DESPESAS'!$A$3:$N$962,9,FALSE)),"")</f>
        <v/>
      </c>
      <c r="I2342" s="223" t="str">
        <f>IFERROR(IF(VLOOKUP($O2342,'APOIO-DESPESAS'!$A$3:$N$962,10,FALSE)="","",VLOOKUP($O2342,'APOIO-DESPESAS'!$A$3:$N$962,10,FALSE)),"")</f>
        <v/>
      </c>
      <c r="J2342" s="223" t="str">
        <f>IFERROR(IF(VLOOKUP($O2342,'APOIO-DESPESAS'!$A$3:$N$962,11,FALSE)="","",VLOOKUP($O2342,'APOIO-DESPESAS'!$A$3:$N$962,11,FALSE)),"")</f>
        <v/>
      </c>
      <c r="K2342" s="223" t="str">
        <f>IFERROR(IF(VLOOKUP($O2342,'APOIO-DESPESAS'!$A$3:$N$962,12,FALSE)="","",VLOOKUP($O2342,'APOIO-DESPESAS'!$A$3:$N$962,12,FALSE)),"")</f>
        <v/>
      </c>
      <c r="L2342" s="223" t="str">
        <f>IFERROR(IF(VLOOKUP($O2342,'APOIO-DESPESAS'!$A$3:$N$962,13,FALSE)="","",VLOOKUP($O2342,'APOIO-DESPESAS'!$A$3:$N$962,13,FALSE)),"")</f>
        <v/>
      </c>
      <c r="M2342" s="223" t="str">
        <f>IFERROR(IF(VLOOKUP($O2342,'APOIO-DESPESAS'!$A$3:$N$962,14,FALSE)="","",VLOOKUP($O2342,'APOIO-DESPESAS'!$A$3:$N$962,14,FALSE)),"")</f>
        <v/>
      </c>
      <c r="O2342" s="223">
        <f t="shared" si="36"/>
        <v>2340</v>
      </c>
    </row>
    <row r="2343" spans="1:15" x14ac:dyDescent="0.25">
      <c r="A2343" s="223" t="str">
        <f>IFERROR(IF(VLOOKUP($O2343,'APOIO-DESPESAS'!$A$3:$N$962,2,FALSE)="","",VLOOKUP($O2343,'APOIO-DESPESAS'!$A$3:$N$962,2,FALSE)),"")</f>
        <v/>
      </c>
      <c r="B2343" s="223" t="str">
        <f>IFERROR(IF(VLOOKUP($O2343,'APOIO-DESPESAS'!$A$3:$N$962,3,FALSE)="","",VLOOKUP($O2343,'APOIO-DESPESAS'!$A$3:$N$962,3,FALSE)),"")</f>
        <v/>
      </c>
      <c r="C2343" s="223" t="str">
        <f>IFERROR(IF(VLOOKUP($O2343,'APOIO-DESPESAS'!$A$3:$N$962,4,FALSE)="","",VLOOKUP($O2343,'APOIO-DESPESAS'!$A$3:$N$962,4,FALSE)),"")</f>
        <v/>
      </c>
      <c r="D2343" s="223" t="str">
        <f>IFERROR(IF(VLOOKUP($O2343,'APOIO-DESPESAS'!$A$3:$N$962,5,FALSE)="","",VLOOKUP($O2343,'APOIO-DESPESAS'!$A$3:$N$962,5,FALSE)),"")</f>
        <v/>
      </c>
      <c r="E2343" s="223" t="str">
        <f>IFERROR(IF(VLOOKUP($O2343,'APOIO-DESPESAS'!$A$3:$N$962,6,FALSE)="","",VLOOKUP($O2343,'APOIO-DESPESAS'!$A$3:$N$962,6,FALSE)),"")</f>
        <v/>
      </c>
      <c r="F2343" s="223" t="str">
        <f>IFERROR(IF(VLOOKUP($O2343,'APOIO-DESPESAS'!$A$3:$N$962,7,FALSE)="","",VLOOKUP($O2343,'APOIO-DESPESAS'!$A$3:$N$962,7,FALSE)),"")</f>
        <v/>
      </c>
      <c r="G2343" s="223" t="str">
        <f>IFERROR(IF(VLOOKUP($O2343,'APOIO-DESPESAS'!$A$3:$N$962,8,FALSE)="","",VLOOKUP($O2343,'APOIO-DESPESAS'!$A$3:$N$962,8,FALSE)),"")</f>
        <v/>
      </c>
      <c r="H2343" s="223" t="str">
        <f>IFERROR(IF(VLOOKUP($O2343,'APOIO-DESPESAS'!$A$3:$N$962,9,FALSE)="","",VLOOKUP($O2343,'APOIO-DESPESAS'!$A$3:$N$962,9,FALSE)),"")</f>
        <v/>
      </c>
      <c r="I2343" s="223" t="str">
        <f>IFERROR(IF(VLOOKUP($O2343,'APOIO-DESPESAS'!$A$3:$N$962,10,FALSE)="","",VLOOKUP($O2343,'APOIO-DESPESAS'!$A$3:$N$962,10,FALSE)),"")</f>
        <v/>
      </c>
      <c r="J2343" s="223" t="str">
        <f>IFERROR(IF(VLOOKUP($O2343,'APOIO-DESPESAS'!$A$3:$N$962,11,FALSE)="","",VLOOKUP($O2343,'APOIO-DESPESAS'!$A$3:$N$962,11,FALSE)),"")</f>
        <v/>
      </c>
      <c r="K2343" s="223" t="str">
        <f>IFERROR(IF(VLOOKUP($O2343,'APOIO-DESPESAS'!$A$3:$N$962,12,FALSE)="","",VLOOKUP($O2343,'APOIO-DESPESAS'!$A$3:$N$962,12,FALSE)),"")</f>
        <v/>
      </c>
      <c r="L2343" s="223" t="str">
        <f>IFERROR(IF(VLOOKUP($O2343,'APOIO-DESPESAS'!$A$3:$N$962,13,FALSE)="","",VLOOKUP($O2343,'APOIO-DESPESAS'!$A$3:$N$962,13,FALSE)),"")</f>
        <v/>
      </c>
      <c r="M2343" s="223" t="str">
        <f>IFERROR(IF(VLOOKUP($O2343,'APOIO-DESPESAS'!$A$3:$N$962,14,FALSE)="","",VLOOKUP($O2343,'APOIO-DESPESAS'!$A$3:$N$962,14,FALSE)),"")</f>
        <v/>
      </c>
      <c r="O2343" s="223">
        <f t="shared" si="36"/>
        <v>2341</v>
      </c>
    </row>
    <row r="2344" spans="1:15" x14ac:dyDescent="0.25">
      <c r="A2344" s="223" t="str">
        <f>IFERROR(IF(VLOOKUP($O2344,'APOIO-DESPESAS'!$A$3:$N$962,2,FALSE)="","",VLOOKUP($O2344,'APOIO-DESPESAS'!$A$3:$N$962,2,FALSE)),"")</f>
        <v/>
      </c>
      <c r="B2344" s="223" t="str">
        <f>IFERROR(IF(VLOOKUP($O2344,'APOIO-DESPESAS'!$A$3:$N$962,3,FALSE)="","",VLOOKUP($O2344,'APOIO-DESPESAS'!$A$3:$N$962,3,FALSE)),"")</f>
        <v/>
      </c>
      <c r="C2344" s="223" t="str">
        <f>IFERROR(IF(VLOOKUP($O2344,'APOIO-DESPESAS'!$A$3:$N$962,4,FALSE)="","",VLOOKUP($O2344,'APOIO-DESPESAS'!$A$3:$N$962,4,FALSE)),"")</f>
        <v/>
      </c>
      <c r="D2344" s="223" t="str">
        <f>IFERROR(IF(VLOOKUP($O2344,'APOIO-DESPESAS'!$A$3:$N$962,5,FALSE)="","",VLOOKUP($O2344,'APOIO-DESPESAS'!$A$3:$N$962,5,FALSE)),"")</f>
        <v/>
      </c>
      <c r="E2344" s="223" t="str">
        <f>IFERROR(IF(VLOOKUP($O2344,'APOIO-DESPESAS'!$A$3:$N$962,6,FALSE)="","",VLOOKUP($O2344,'APOIO-DESPESAS'!$A$3:$N$962,6,FALSE)),"")</f>
        <v/>
      </c>
      <c r="F2344" s="223" t="str">
        <f>IFERROR(IF(VLOOKUP($O2344,'APOIO-DESPESAS'!$A$3:$N$962,7,FALSE)="","",VLOOKUP($O2344,'APOIO-DESPESAS'!$A$3:$N$962,7,FALSE)),"")</f>
        <v/>
      </c>
      <c r="G2344" s="223" t="str">
        <f>IFERROR(IF(VLOOKUP($O2344,'APOIO-DESPESAS'!$A$3:$N$962,8,FALSE)="","",VLOOKUP($O2344,'APOIO-DESPESAS'!$A$3:$N$962,8,FALSE)),"")</f>
        <v/>
      </c>
      <c r="H2344" s="223" t="str">
        <f>IFERROR(IF(VLOOKUP($O2344,'APOIO-DESPESAS'!$A$3:$N$962,9,FALSE)="","",VLOOKUP($O2344,'APOIO-DESPESAS'!$A$3:$N$962,9,FALSE)),"")</f>
        <v/>
      </c>
      <c r="I2344" s="223" t="str">
        <f>IFERROR(IF(VLOOKUP($O2344,'APOIO-DESPESAS'!$A$3:$N$962,10,FALSE)="","",VLOOKUP($O2344,'APOIO-DESPESAS'!$A$3:$N$962,10,FALSE)),"")</f>
        <v/>
      </c>
      <c r="J2344" s="223" t="str">
        <f>IFERROR(IF(VLOOKUP($O2344,'APOIO-DESPESAS'!$A$3:$N$962,11,FALSE)="","",VLOOKUP($O2344,'APOIO-DESPESAS'!$A$3:$N$962,11,FALSE)),"")</f>
        <v/>
      </c>
      <c r="K2344" s="223" t="str">
        <f>IFERROR(IF(VLOOKUP($O2344,'APOIO-DESPESAS'!$A$3:$N$962,12,FALSE)="","",VLOOKUP($O2344,'APOIO-DESPESAS'!$A$3:$N$962,12,FALSE)),"")</f>
        <v/>
      </c>
      <c r="L2344" s="223" t="str">
        <f>IFERROR(IF(VLOOKUP($O2344,'APOIO-DESPESAS'!$A$3:$N$962,13,FALSE)="","",VLOOKUP($O2344,'APOIO-DESPESAS'!$A$3:$N$962,13,FALSE)),"")</f>
        <v/>
      </c>
      <c r="M2344" s="223" t="str">
        <f>IFERROR(IF(VLOOKUP($O2344,'APOIO-DESPESAS'!$A$3:$N$962,14,FALSE)="","",VLOOKUP($O2344,'APOIO-DESPESAS'!$A$3:$N$962,14,FALSE)),"")</f>
        <v/>
      </c>
      <c r="O2344" s="223">
        <f t="shared" si="36"/>
        <v>2342</v>
      </c>
    </row>
    <row r="2345" spans="1:15" x14ac:dyDescent="0.25">
      <c r="A2345" s="223" t="str">
        <f>IFERROR(IF(VLOOKUP($O2345,'APOIO-DESPESAS'!$A$3:$N$962,2,FALSE)="","",VLOOKUP($O2345,'APOIO-DESPESAS'!$A$3:$N$962,2,FALSE)),"")</f>
        <v/>
      </c>
      <c r="B2345" s="223" t="str">
        <f>IFERROR(IF(VLOOKUP($O2345,'APOIO-DESPESAS'!$A$3:$N$962,3,FALSE)="","",VLOOKUP($O2345,'APOIO-DESPESAS'!$A$3:$N$962,3,FALSE)),"")</f>
        <v/>
      </c>
      <c r="C2345" s="223" t="str">
        <f>IFERROR(IF(VLOOKUP($O2345,'APOIO-DESPESAS'!$A$3:$N$962,4,FALSE)="","",VLOOKUP($O2345,'APOIO-DESPESAS'!$A$3:$N$962,4,FALSE)),"")</f>
        <v/>
      </c>
      <c r="D2345" s="223" t="str">
        <f>IFERROR(IF(VLOOKUP($O2345,'APOIO-DESPESAS'!$A$3:$N$962,5,FALSE)="","",VLOOKUP($O2345,'APOIO-DESPESAS'!$A$3:$N$962,5,FALSE)),"")</f>
        <v/>
      </c>
      <c r="E2345" s="223" t="str">
        <f>IFERROR(IF(VLOOKUP($O2345,'APOIO-DESPESAS'!$A$3:$N$962,6,FALSE)="","",VLOOKUP($O2345,'APOIO-DESPESAS'!$A$3:$N$962,6,FALSE)),"")</f>
        <v/>
      </c>
      <c r="F2345" s="223" t="str">
        <f>IFERROR(IF(VLOOKUP($O2345,'APOIO-DESPESAS'!$A$3:$N$962,7,FALSE)="","",VLOOKUP($O2345,'APOIO-DESPESAS'!$A$3:$N$962,7,FALSE)),"")</f>
        <v/>
      </c>
      <c r="G2345" s="223" t="str">
        <f>IFERROR(IF(VLOOKUP($O2345,'APOIO-DESPESAS'!$A$3:$N$962,8,FALSE)="","",VLOOKUP($O2345,'APOIO-DESPESAS'!$A$3:$N$962,8,FALSE)),"")</f>
        <v/>
      </c>
      <c r="H2345" s="223" t="str">
        <f>IFERROR(IF(VLOOKUP($O2345,'APOIO-DESPESAS'!$A$3:$N$962,9,FALSE)="","",VLOOKUP($O2345,'APOIO-DESPESAS'!$A$3:$N$962,9,FALSE)),"")</f>
        <v/>
      </c>
      <c r="I2345" s="223" t="str">
        <f>IFERROR(IF(VLOOKUP($O2345,'APOIO-DESPESAS'!$A$3:$N$962,10,FALSE)="","",VLOOKUP($O2345,'APOIO-DESPESAS'!$A$3:$N$962,10,FALSE)),"")</f>
        <v/>
      </c>
      <c r="J2345" s="223" t="str">
        <f>IFERROR(IF(VLOOKUP($O2345,'APOIO-DESPESAS'!$A$3:$N$962,11,FALSE)="","",VLOOKUP($O2345,'APOIO-DESPESAS'!$A$3:$N$962,11,FALSE)),"")</f>
        <v/>
      </c>
      <c r="K2345" s="223" t="str">
        <f>IFERROR(IF(VLOOKUP($O2345,'APOIO-DESPESAS'!$A$3:$N$962,12,FALSE)="","",VLOOKUP($O2345,'APOIO-DESPESAS'!$A$3:$N$962,12,FALSE)),"")</f>
        <v/>
      </c>
      <c r="L2345" s="223" t="str">
        <f>IFERROR(IF(VLOOKUP($O2345,'APOIO-DESPESAS'!$A$3:$N$962,13,FALSE)="","",VLOOKUP($O2345,'APOIO-DESPESAS'!$A$3:$N$962,13,FALSE)),"")</f>
        <v/>
      </c>
      <c r="M2345" s="223" t="str">
        <f>IFERROR(IF(VLOOKUP($O2345,'APOIO-DESPESAS'!$A$3:$N$962,14,FALSE)="","",VLOOKUP($O2345,'APOIO-DESPESAS'!$A$3:$N$962,14,FALSE)),"")</f>
        <v/>
      </c>
      <c r="O2345" s="223">
        <f t="shared" si="36"/>
        <v>2343</v>
      </c>
    </row>
    <row r="2346" spans="1:15" x14ac:dyDescent="0.25">
      <c r="A2346" s="223" t="str">
        <f>IFERROR(IF(VLOOKUP($O2346,'APOIO-DESPESAS'!$A$3:$N$962,2,FALSE)="","",VLOOKUP($O2346,'APOIO-DESPESAS'!$A$3:$N$962,2,FALSE)),"")</f>
        <v/>
      </c>
      <c r="B2346" s="223" t="str">
        <f>IFERROR(IF(VLOOKUP($O2346,'APOIO-DESPESAS'!$A$3:$N$962,3,FALSE)="","",VLOOKUP($O2346,'APOIO-DESPESAS'!$A$3:$N$962,3,FALSE)),"")</f>
        <v/>
      </c>
      <c r="C2346" s="223" t="str">
        <f>IFERROR(IF(VLOOKUP($O2346,'APOIO-DESPESAS'!$A$3:$N$962,4,FALSE)="","",VLOOKUP($O2346,'APOIO-DESPESAS'!$A$3:$N$962,4,FALSE)),"")</f>
        <v/>
      </c>
      <c r="D2346" s="223" t="str">
        <f>IFERROR(IF(VLOOKUP($O2346,'APOIO-DESPESAS'!$A$3:$N$962,5,FALSE)="","",VLOOKUP($O2346,'APOIO-DESPESAS'!$A$3:$N$962,5,FALSE)),"")</f>
        <v/>
      </c>
      <c r="E2346" s="223" t="str">
        <f>IFERROR(IF(VLOOKUP($O2346,'APOIO-DESPESAS'!$A$3:$N$962,6,FALSE)="","",VLOOKUP($O2346,'APOIO-DESPESAS'!$A$3:$N$962,6,FALSE)),"")</f>
        <v/>
      </c>
      <c r="F2346" s="223" t="str">
        <f>IFERROR(IF(VLOOKUP($O2346,'APOIO-DESPESAS'!$A$3:$N$962,7,FALSE)="","",VLOOKUP($O2346,'APOIO-DESPESAS'!$A$3:$N$962,7,FALSE)),"")</f>
        <v/>
      </c>
      <c r="G2346" s="223" t="str">
        <f>IFERROR(IF(VLOOKUP($O2346,'APOIO-DESPESAS'!$A$3:$N$962,8,FALSE)="","",VLOOKUP($O2346,'APOIO-DESPESAS'!$A$3:$N$962,8,FALSE)),"")</f>
        <v/>
      </c>
      <c r="H2346" s="223" t="str">
        <f>IFERROR(IF(VLOOKUP($O2346,'APOIO-DESPESAS'!$A$3:$N$962,9,FALSE)="","",VLOOKUP($O2346,'APOIO-DESPESAS'!$A$3:$N$962,9,FALSE)),"")</f>
        <v/>
      </c>
      <c r="I2346" s="223" t="str">
        <f>IFERROR(IF(VLOOKUP($O2346,'APOIO-DESPESAS'!$A$3:$N$962,10,FALSE)="","",VLOOKUP($O2346,'APOIO-DESPESAS'!$A$3:$N$962,10,FALSE)),"")</f>
        <v/>
      </c>
      <c r="J2346" s="223" t="str">
        <f>IFERROR(IF(VLOOKUP($O2346,'APOIO-DESPESAS'!$A$3:$N$962,11,FALSE)="","",VLOOKUP($O2346,'APOIO-DESPESAS'!$A$3:$N$962,11,FALSE)),"")</f>
        <v/>
      </c>
      <c r="K2346" s="223" t="str">
        <f>IFERROR(IF(VLOOKUP($O2346,'APOIO-DESPESAS'!$A$3:$N$962,12,FALSE)="","",VLOOKUP($O2346,'APOIO-DESPESAS'!$A$3:$N$962,12,FALSE)),"")</f>
        <v/>
      </c>
      <c r="L2346" s="223" t="str">
        <f>IFERROR(IF(VLOOKUP($O2346,'APOIO-DESPESAS'!$A$3:$N$962,13,FALSE)="","",VLOOKUP($O2346,'APOIO-DESPESAS'!$A$3:$N$962,13,FALSE)),"")</f>
        <v/>
      </c>
      <c r="M2346" s="223" t="str">
        <f>IFERROR(IF(VLOOKUP($O2346,'APOIO-DESPESAS'!$A$3:$N$962,14,FALSE)="","",VLOOKUP($O2346,'APOIO-DESPESAS'!$A$3:$N$962,14,FALSE)),"")</f>
        <v/>
      </c>
      <c r="O2346" s="223">
        <f t="shared" si="36"/>
        <v>2344</v>
      </c>
    </row>
    <row r="2347" spans="1:15" x14ac:dyDescent="0.25">
      <c r="A2347" s="223" t="str">
        <f>IFERROR(IF(VLOOKUP($O2347,'APOIO-DESPESAS'!$A$3:$N$962,2,FALSE)="","",VLOOKUP($O2347,'APOIO-DESPESAS'!$A$3:$N$962,2,FALSE)),"")</f>
        <v/>
      </c>
      <c r="B2347" s="223" t="str">
        <f>IFERROR(IF(VLOOKUP($O2347,'APOIO-DESPESAS'!$A$3:$N$962,3,FALSE)="","",VLOOKUP($O2347,'APOIO-DESPESAS'!$A$3:$N$962,3,FALSE)),"")</f>
        <v/>
      </c>
      <c r="C2347" s="223" t="str">
        <f>IFERROR(IF(VLOOKUP($O2347,'APOIO-DESPESAS'!$A$3:$N$962,4,FALSE)="","",VLOOKUP($O2347,'APOIO-DESPESAS'!$A$3:$N$962,4,FALSE)),"")</f>
        <v/>
      </c>
      <c r="D2347" s="223" t="str">
        <f>IFERROR(IF(VLOOKUP($O2347,'APOIO-DESPESAS'!$A$3:$N$962,5,FALSE)="","",VLOOKUP($O2347,'APOIO-DESPESAS'!$A$3:$N$962,5,FALSE)),"")</f>
        <v/>
      </c>
      <c r="E2347" s="223" t="str">
        <f>IFERROR(IF(VLOOKUP($O2347,'APOIO-DESPESAS'!$A$3:$N$962,6,FALSE)="","",VLOOKUP($O2347,'APOIO-DESPESAS'!$A$3:$N$962,6,FALSE)),"")</f>
        <v/>
      </c>
      <c r="F2347" s="223" t="str">
        <f>IFERROR(IF(VLOOKUP($O2347,'APOIO-DESPESAS'!$A$3:$N$962,7,FALSE)="","",VLOOKUP($O2347,'APOIO-DESPESAS'!$A$3:$N$962,7,FALSE)),"")</f>
        <v/>
      </c>
      <c r="G2347" s="223" t="str">
        <f>IFERROR(IF(VLOOKUP($O2347,'APOIO-DESPESAS'!$A$3:$N$962,8,FALSE)="","",VLOOKUP($O2347,'APOIO-DESPESAS'!$A$3:$N$962,8,FALSE)),"")</f>
        <v/>
      </c>
      <c r="H2347" s="223" t="str">
        <f>IFERROR(IF(VLOOKUP($O2347,'APOIO-DESPESAS'!$A$3:$N$962,9,FALSE)="","",VLOOKUP($O2347,'APOIO-DESPESAS'!$A$3:$N$962,9,FALSE)),"")</f>
        <v/>
      </c>
      <c r="I2347" s="223" t="str">
        <f>IFERROR(IF(VLOOKUP($O2347,'APOIO-DESPESAS'!$A$3:$N$962,10,FALSE)="","",VLOOKUP($O2347,'APOIO-DESPESAS'!$A$3:$N$962,10,FALSE)),"")</f>
        <v/>
      </c>
      <c r="J2347" s="223" t="str">
        <f>IFERROR(IF(VLOOKUP($O2347,'APOIO-DESPESAS'!$A$3:$N$962,11,FALSE)="","",VLOOKUP($O2347,'APOIO-DESPESAS'!$A$3:$N$962,11,FALSE)),"")</f>
        <v/>
      </c>
      <c r="K2347" s="223" t="str">
        <f>IFERROR(IF(VLOOKUP($O2347,'APOIO-DESPESAS'!$A$3:$N$962,12,FALSE)="","",VLOOKUP($O2347,'APOIO-DESPESAS'!$A$3:$N$962,12,FALSE)),"")</f>
        <v/>
      </c>
      <c r="L2347" s="223" t="str">
        <f>IFERROR(IF(VLOOKUP($O2347,'APOIO-DESPESAS'!$A$3:$N$962,13,FALSE)="","",VLOOKUP($O2347,'APOIO-DESPESAS'!$A$3:$N$962,13,FALSE)),"")</f>
        <v/>
      </c>
      <c r="M2347" s="223" t="str">
        <f>IFERROR(IF(VLOOKUP($O2347,'APOIO-DESPESAS'!$A$3:$N$962,14,FALSE)="","",VLOOKUP($O2347,'APOIO-DESPESAS'!$A$3:$N$962,14,FALSE)),"")</f>
        <v/>
      </c>
      <c r="O2347" s="223">
        <f t="shared" si="36"/>
        <v>2345</v>
      </c>
    </row>
    <row r="2348" spans="1:15" x14ac:dyDescent="0.25">
      <c r="A2348" s="223" t="str">
        <f>IFERROR(IF(VLOOKUP($O2348,'APOIO-DESPESAS'!$A$3:$N$962,2,FALSE)="","",VLOOKUP($O2348,'APOIO-DESPESAS'!$A$3:$N$962,2,FALSE)),"")</f>
        <v/>
      </c>
      <c r="B2348" s="223" t="str">
        <f>IFERROR(IF(VLOOKUP($O2348,'APOIO-DESPESAS'!$A$3:$N$962,3,FALSE)="","",VLOOKUP($O2348,'APOIO-DESPESAS'!$A$3:$N$962,3,FALSE)),"")</f>
        <v/>
      </c>
      <c r="C2348" s="223" t="str">
        <f>IFERROR(IF(VLOOKUP($O2348,'APOIO-DESPESAS'!$A$3:$N$962,4,FALSE)="","",VLOOKUP($O2348,'APOIO-DESPESAS'!$A$3:$N$962,4,FALSE)),"")</f>
        <v/>
      </c>
      <c r="D2348" s="223" t="str">
        <f>IFERROR(IF(VLOOKUP($O2348,'APOIO-DESPESAS'!$A$3:$N$962,5,FALSE)="","",VLOOKUP($O2348,'APOIO-DESPESAS'!$A$3:$N$962,5,FALSE)),"")</f>
        <v/>
      </c>
      <c r="E2348" s="223" t="str">
        <f>IFERROR(IF(VLOOKUP($O2348,'APOIO-DESPESAS'!$A$3:$N$962,6,FALSE)="","",VLOOKUP($O2348,'APOIO-DESPESAS'!$A$3:$N$962,6,FALSE)),"")</f>
        <v/>
      </c>
      <c r="F2348" s="223" t="str">
        <f>IFERROR(IF(VLOOKUP($O2348,'APOIO-DESPESAS'!$A$3:$N$962,7,FALSE)="","",VLOOKUP($O2348,'APOIO-DESPESAS'!$A$3:$N$962,7,FALSE)),"")</f>
        <v/>
      </c>
      <c r="G2348" s="223" t="str">
        <f>IFERROR(IF(VLOOKUP($O2348,'APOIO-DESPESAS'!$A$3:$N$962,8,FALSE)="","",VLOOKUP($O2348,'APOIO-DESPESAS'!$A$3:$N$962,8,FALSE)),"")</f>
        <v/>
      </c>
      <c r="H2348" s="223" t="str">
        <f>IFERROR(IF(VLOOKUP($O2348,'APOIO-DESPESAS'!$A$3:$N$962,9,FALSE)="","",VLOOKUP($O2348,'APOIO-DESPESAS'!$A$3:$N$962,9,FALSE)),"")</f>
        <v/>
      </c>
      <c r="I2348" s="223" t="str">
        <f>IFERROR(IF(VLOOKUP($O2348,'APOIO-DESPESAS'!$A$3:$N$962,10,FALSE)="","",VLOOKUP($O2348,'APOIO-DESPESAS'!$A$3:$N$962,10,FALSE)),"")</f>
        <v/>
      </c>
      <c r="J2348" s="223" t="str">
        <f>IFERROR(IF(VLOOKUP($O2348,'APOIO-DESPESAS'!$A$3:$N$962,11,FALSE)="","",VLOOKUP($O2348,'APOIO-DESPESAS'!$A$3:$N$962,11,FALSE)),"")</f>
        <v/>
      </c>
      <c r="K2348" s="223" t="str">
        <f>IFERROR(IF(VLOOKUP($O2348,'APOIO-DESPESAS'!$A$3:$N$962,12,FALSE)="","",VLOOKUP($O2348,'APOIO-DESPESAS'!$A$3:$N$962,12,FALSE)),"")</f>
        <v/>
      </c>
      <c r="L2348" s="223" t="str">
        <f>IFERROR(IF(VLOOKUP($O2348,'APOIO-DESPESAS'!$A$3:$N$962,13,FALSE)="","",VLOOKUP($O2348,'APOIO-DESPESAS'!$A$3:$N$962,13,FALSE)),"")</f>
        <v/>
      </c>
      <c r="M2348" s="223" t="str">
        <f>IFERROR(IF(VLOOKUP($O2348,'APOIO-DESPESAS'!$A$3:$N$962,14,FALSE)="","",VLOOKUP($O2348,'APOIO-DESPESAS'!$A$3:$N$962,14,FALSE)),"")</f>
        <v/>
      </c>
      <c r="O2348" s="223">
        <f t="shared" si="36"/>
        <v>2346</v>
      </c>
    </row>
    <row r="2349" spans="1:15" x14ac:dyDescent="0.25">
      <c r="A2349" s="223" t="str">
        <f>IFERROR(IF(VLOOKUP($O2349,'APOIO-DESPESAS'!$A$3:$N$962,2,FALSE)="","",VLOOKUP($O2349,'APOIO-DESPESAS'!$A$3:$N$962,2,FALSE)),"")</f>
        <v/>
      </c>
      <c r="B2349" s="223" t="str">
        <f>IFERROR(IF(VLOOKUP($O2349,'APOIO-DESPESAS'!$A$3:$N$962,3,FALSE)="","",VLOOKUP($O2349,'APOIO-DESPESAS'!$A$3:$N$962,3,FALSE)),"")</f>
        <v/>
      </c>
      <c r="C2349" s="223" t="str">
        <f>IFERROR(IF(VLOOKUP($O2349,'APOIO-DESPESAS'!$A$3:$N$962,4,FALSE)="","",VLOOKUP($O2349,'APOIO-DESPESAS'!$A$3:$N$962,4,FALSE)),"")</f>
        <v/>
      </c>
      <c r="D2349" s="223" t="str">
        <f>IFERROR(IF(VLOOKUP($O2349,'APOIO-DESPESAS'!$A$3:$N$962,5,FALSE)="","",VLOOKUP($O2349,'APOIO-DESPESAS'!$A$3:$N$962,5,FALSE)),"")</f>
        <v/>
      </c>
      <c r="E2349" s="223" t="str">
        <f>IFERROR(IF(VLOOKUP($O2349,'APOIO-DESPESAS'!$A$3:$N$962,6,FALSE)="","",VLOOKUP($O2349,'APOIO-DESPESAS'!$A$3:$N$962,6,FALSE)),"")</f>
        <v/>
      </c>
      <c r="F2349" s="223" t="str">
        <f>IFERROR(IF(VLOOKUP($O2349,'APOIO-DESPESAS'!$A$3:$N$962,7,FALSE)="","",VLOOKUP($O2349,'APOIO-DESPESAS'!$A$3:$N$962,7,FALSE)),"")</f>
        <v/>
      </c>
      <c r="G2349" s="223" t="str">
        <f>IFERROR(IF(VLOOKUP($O2349,'APOIO-DESPESAS'!$A$3:$N$962,8,FALSE)="","",VLOOKUP($O2349,'APOIO-DESPESAS'!$A$3:$N$962,8,FALSE)),"")</f>
        <v/>
      </c>
      <c r="H2349" s="223" t="str">
        <f>IFERROR(IF(VLOOKUP($O2349,'APOIO-DESPESAS'!$A$3:$N$962,9,FALSE)="","",VLOOKUP($O2349,'APOIO-DESPESAS'!$A$3:$N$962,9,FALSE)),"")</f>
        <v/>
      </c>
      <c r="I2349" s="223" t="str">
        <f>IFERROR(IF(VLOOKUP($O2349,'APOIO-DESPESAS'!$A$3:$N$962,10,FALSE)="","",VLOOKUP($O2349,'APOIO-DESPESAS'!$A$3:$N$962,10,FALSE)),"")</f>
        <v/>
      </c>
      <c r="J2349" s="223" t="str">
        <f>IFERROR(IF(VLOOKUP($O2349,'APOIO-DESPESAS'!$A$3:$N$962,11,FALSE)="","",VLOOKUP($O2349,'APOIO-DESPESAS'!$A$3:$N$962,11,FALSE)),"")</f>
        <v/>
      </c>
      <c r="K2349" s="223" t="str">
        <f>IFERROR(IF(VLOOKUP($O2349,'APOIO-DESPESAS'!$A$3:$N$962,12,FALSE)="","",VLOOKUP($O2349,'APOIO-DESPESAS'!$A$3:$N$962,12,FALSE)),"")</f>
        <v/>
      </c>
      <c r="L2349" s="223" t="str">
        <f>IFERROR(IF(VLOOKUP($O2349,'APOIO-DESPESAS'!$A$3:$N$962,13,FALSE)="","",VLOOKUP($O2349,'APOIO-DESPESAS'!$A$3:$N$962,13,FALSE)),"")</f>
        <v/>
      </c>
      <c r="M2349" s="223" t="str">
        <f>IFERROR(IF(VLOOKUP($O2349,'APOIO-DESPESAS'!$A$3:$N$962,14,FALSE)="","",VLOOKUP($O2349,'APOIO-DESPESAS'!$A$3:$N$962,14,FALSE)),"")</f>
        <v/>
      </c>
      <c r="O2349" s="223">
        <f t="shared" si="36"/>
        <v>2347</v>
      </c>
    </row>
    <row r="2350" spans="1:15" x14ac:dyDescent="0.25">
      <c r="A2350" s="223" t="str">
        <f>IFERROR(IF(VLOOKUP($O2350,'APOIO-DESPESAS'!$A$3:$N$962,2,FALSE)="","",VLOOKUP($O2350,'APOIO-DESPESAS'!$A$3:$N$962,2,FALSE)),"")</f>
        <v/>
      </c>
      <c r="B2350" s="223" t="str">
        <f>IFERROR(IF(VLOOKUP($O2350,'APOIO-DESPESAS'!$A$3:$N$962,3,FALSE)="","",VLOOKUP($O2350,'APOIO-DESPESAS'!$A$3:$N$962,3,FALSE)),"")</f>
        <v/>
      </c>
      <c r="C2350" s="223" t="str">
        <f>IFERROR(IF(VLOOKUP($O2350,'APOIO-DESPESAS'!$A$3:$N$962,4,FALSE)="","",VLOOKUP($O2350,'APOIO-DESPESAS'!$A$3:$N$962,4,FALSE)),"")</f>
        <v/>
      </c>
      <c r="D2350" s="223" t="str">
        <f>IFERROR(IF(VLOOKUP($O2350,'APOIO-DESPESAS'!$A$3:$N$962,5,FALSE)="","",VLOOKUP($O2350,'APOIO-DESPESAS'!$A$3:$N$962,5,FALSE)),"")</f>
        <v/>
      </c>
      <c r="E2350" s="223" t="str">
        <f>IFERROR(IF(VLOOKUP($O2350,'APOIO-DESPESAS'!$A$3:$N$962,6,FALSE)="","",VLOOKUP($O2350,'APOIO-DESPESAS'!$A$3:$N$962,6,FALSE)),"")</f>
        <v/>
      </c>
      <c r="F2350" s="223" t="str">
        <f>IFERROR(IF(VLOOKUP($O2350,'APOIO-DESPESAS'!$A$3:$N$962,7,FALSE)="","",VLOOKUP($O2350,'APOIO-DESPESAS'!$A$3:$N$962,7,FALSE)),"")</f>
        <v/>
      </c>
      <c r="G2350" s="223" t="str">
        <f>IFERROR(IF(VLOOKUP($O2350,'APOIO-DESPESAS'!$A$3:$N$962,8,FALSE)="","",VLOOKUP($O2350,'APOIO-DESPESAS'!$A$3:$N$962,8,FALSE)),"")</f>
        <v/>
      </c>
      <c r="H2350" s="223" t="str">
        <f>IFERROR(IF(VLOOKUP($O2350,'APOIO-DESPESAS'!$A$3:$N$962,9,FALSE)="","",VLOOKUP($O2350,'APOIO-DESPESAS'!$A$3:$N$962,9,FALSE)),"")</f>
        <v/>
      </c>
      <c r="I2350" s="223" t="str">
        <f>IFERROR(IF(VLOOKUP($O2350,'APOIO-DESPESAS'!$A$3:$N$962,10,FALSE)="","",VLOOKUP($O2350,'APOIO-DESPESAS'!$A$3:$N$962,10,FALSE)),"")</f>
        <v/>
      </c>
      <c r="J2350" s="223" t="str">
        <f>IFERROR(IF(VLOOKUP($O2350,'APOIO-DESPESAS'!$A$3:$N$962,11,FALSE)="","",VLOOKUP($O2350,'APOIO-DESPESAS'!$A$3:$N$962,11,FALSE)),"")</f>
        <v/>
      </c>
      <c r="K2350" s="223" t="str">
        <f>IFERROR(IF(VLOOKUP($O2350,'APOIO-DESPESAS'!$A$3:$N$962,12,FALSE)="","",VLOOKUP($O2350,'APOIO-DESPESAS'!$A$3:$N$962,12,FALSE)),"")</f>
        <v/>
      </c>
      <c r="L2350" s="223" t="str">
        <f>IFERROR(IF(VLOOKUP($O2350,'APOIO-DESPESAS'!$A$3:$N$962,13,FALSE)="","",VLOOKUP($O2350,'APOIO-DESPESAS'!$A$3:$N$962,13,FALSE)),"")</f>
        <v/>
      </c>
      <c r="M2350" s="223" t="str">
        <f>IFERROR(IF(VLOOKUP($O2350,'APOIO-DESPESAS'!$A$3:$N$962,14,FALSE)="","",VLOOKUP($O2350,'APOIO-DESPESAS'!$A$3:$N$962,14,FALSE)),"")</f>
        <v/>
      </c>
      <c r="O2350" s="223">
        <f t="shared" si="36"/>
        <v>2348</v>
      </c>
    </row>
    <row r="2351" spans="1:15" x14ac:dyDescent="0.25">
      <c r="A2351" s="223" t="str">
        <f>IFERROR(IF(VLOOKUP($O2351,'APOIO-DESPESAS'!$A$3:$N$962,2,FALSE)="","",VLOOKUP($O2351,'APOIO-DESPESAS'!$A$3:$N$962,2,FALSE)),"")</f>
        <v/>
      </c>
      <c r="B2351" s="223" t="str">
        <f>IFERROR(IF(VLOOKUP($O2351,'APOIO-DESPESAS'!$A$3:$N$962,3,FALSE)="","",VLOOKUP($O2351,'APOIO-DESPESAS'!$A$3:$N$962,3,FALSE)),"")</f>
        <v/>
      </c>
      <c r="C2351" s="223" t="str">
        <f>IFERROR(IF(VLOOKUP($O2351,'APOIO-DESPESAS'!$A$3:$N$962,4,FALSE)="","",VLOOKUP($O2351,'APOIO-DESPESAS'!$A$3:$N$962,4,FALSE)),"")</f>
        <v/>
      </c>
      <c r="D2351" s="223" t="str">
        <f>IFERROR(IF(VLOOKUP($O2351,'APOIO-DESPESAS'!$A$3:$N$962,5,FALSE)="","",VLOOKUP($O2351,'APOIO-DESPESAS'!$A$3:$N$962,5,FALSE)),"")</f>
        <v/>
      </c>
      <c r="E2351" s="223" t="str">
        <f>IFERROR(IF(VLOOKUP($O2351,'APOIO-DESPESAS'!$A$3:$N$962,6,FALSE)="","",VLOOKUP($O2351,'APOIO-DESPESAS'!$A$3:$N$962,6,FALSE)),"")</f>
        <v/>
      </c>
      <c r="F2351" s="223" t="str">
        <f>IFERROR(IF(VLOOKUP($O2351,'APOIO-DESPESAS'!$A$3:$N$962,7,FALSE)="","",VLOOKUP($O2351,'APOIO-DESPESAS'!$A$3:$N$962,7,FALSE)),"")</f>
        <v/>
      </c>
      <c r="G2351" s="223" t="str">
        <f>IFERROR(IF(VLOOKUP($O2351,'APOIO-DESPESAS'!$A$3:$N$962,8,FALSE)="","",VLOOKUP($O2351,'APOIO-DESPESAS'!$A$3:$N$962,8,FALSE)),"")</f>
        <v/>
      </c>
      <c r="H2351" s="223" t="str">
        <f>IFERROR(IF(VLOOKUP($O2351,'APOIO-DESPESAS'!$A$3:$N$962,9,FALSE)="","",VLOOKUP($O2351,'APOIO-DESPESAS'!$A$3:$N$962,9,FALSE)),"")</f>
        <v/>
      </c>
      <c r="I2351" s="223" t="str">
        <f>IFERROR(IF(VLOOKUP($O2351,'APOIO-DESPESAS'!$A$3:$N$962,10,FALSE)="","",VLOOKUP($O2351,'APOIO-DESPESAS'!$A$3:$N$962,10,FALSE)),"")</f>
        <v/>
      </c>
      <c r="J2351" s="223" t="str">
        <f>IFERROR(IF(VLOOKUP($O2351,'APOIO-DESPESAS'!$A$3:$N$962,11,FALSE)="","",VLOOKUP($O2351,'APOIO-DESPESAS'!$A$3:$N$962,11,FALSE)),"")</f>
        <v/>
      </c>
      <c r="K2351" s="223" t="str">
        <f>IFERROR(IF(VLOOKUP($O2351,'APOIO-DESPESAS'!$A$3:$N$962,12,FALSE)="","",VLOOKUP($O2351,'APOIO-DESPESAS'!$A$3:$N$962,12,FALSE)),"")</f>
        <v/>
      </c>
      <c r="L2351" s="223" t="str">
        <f>IFERROR(IF(VLOOKUP($O2351,'APOIO-DESPESAS'!$A$3:$N$962,13,FALSE)="","",VLOOKUP($O2351,'APOIO-DESPESAS'!$A$3:$N$962,13,FALSE)),"")</f>
        <v/>
      </c>
      <c r="M2351" s="223" t="str">
        <f>IFERROR(IF(VLOOKUP($O2351,'APOIO-DESPESAS'!$A$3:$N$962,14,FALSE)="","",VLOOKUP($O2351,'APOIO-DESPESAS'!$A$3:$N$962,14,FALSE)),"")</f>
        <v/>
      </c>
      <c r="O2351" s="223">
        <f t="shared" si="36"/>
        <v>2349</v>
      </c>
    </row>
    <row r="2352" spans="1:15" x14ac:dyDescent="0.25">
      <c r="A2352" s="223" t="str">
        <f>IFERROR(IF(VLOOKUP($O2352,'APOIO-DESPESAS'!$A$3:$N$962,2,FALSE)="","",VLOOKUP($O2352,'APOIO-DESPESAS'!$A$3:$N$962,2,FALSE)),"")</f>
        <v/>
      </c>
      <c r="B2352" s="223" t="str">
        <f>IFERROR(IF(VLOOKUP($O2352,'APOIO-DESPESAS'!$A$3:$N$962,3,FALSE)="","",VLOOKUP($O2352,'APOIO-DESPESAS'!$A$3:$N$962,3,FALSE)),"")</f>
        <v/>
      </c>
      <c r="C2352" s="223" t="str">
        <f>IFERROR(IF(VLOOKUP($O2352,'APOIO-DESPESAS'!$A$3:$N$962,4,FALSE)="","",VLOOKUP($O2352,'APOIO-DESPESAS'!$A$3:$N$962,4,FALSE)),"")</f>
        <v/>
      </c>
      <c r="D2352" s="223" t="str">
        <f>IFERROR(IF(VLOOKUP($O2352,'APOIO-DESPESAS'!$A$3:$N$962,5,FALSE)="","",VLOOKUP($O2352,'APOIO-DESPESAS'!$A$3:$N$962,5,FALSE)),"")</f>
        <v/>
      </c>
      <c r="E2352" s="223" t="str">
        <f>IFERROR(IF(VLOOKUP($O2352,'APOIO-DESPESAS'!$A$3:$N$962,6,FALSE)="","",VLOOKUP($O2352,'APOIO-DESPESAS'!$A$3:$N$962,6,FALSE)),"")</f>
        <v/>
      </c>
      <c r="F2352" s="223" t="str">
        <f>IFERROR(IF(VLOOKUP($O2352,'APOIO-DESPESAS'!$A$3:$N$962,7,FALSE)="","",VLOOKUP($O2352,'APOIO-DESPESAS'!$A$3:$N$962,7,FALSE)),"")</f>
        <v/>
      </c>
      <c r="G2352" s="223" t="str">
        <f>IFERROR(IF(VLOOKUP($O2352,'APOIO-DESPESAS'!$A$3:$N$962,8,FALSE)="","",VLOOKUP($O2352,'APOIO-DESPESAS'!$A$3:$N$962,8,FALSE)),"")</f>
        <v/>
      </c>
      <c r="H2352" s="223" t="str">
        <f>IFERROR(IF(VLOOKUP($O2352,'APOIO-DESPESAS'!$A$3:$N$962,9,FALSE)="","",VLOOKUP($O2352,'APOIO-DESPESAS'!$A$3:$N$962,9,FALSE)),"")</f>
        <v/>
      </c>
      <c r="I2352" s="223" t="str">
        <f>IFERROR(IF(VLOOKUP($O2352,'APOIO-DESPESAS'!$A$3:$N$962,10,FALSE)="","",VLOOKUP($O2352,'APOIO-DESPESAS'!$A$3:$N$962,10,FALSE)),"")</f>
        <v/>
      </c>
      <c r="J2352" s="223" t="str">
        <f>IFERROR(IF(VLOOKUP($O2352,'APOIO-DESPESAS'!$A$3:$N$962,11,FALSE)="","",VLOOKUP($O2352,'APOIO-DESPESAS'!$A$3:$N$962,11,FALSE)),"")</f>
        <v/>
      </c>
      <c r="K2352" s="223" t="str">
        <f>IFERROR(IF(VLOOKUP($O2352,'APOIO-DESPESAS'!$A$3:$N$962,12,FALSE)="","",VLOOKUP($O2352,'APOIO-DESPESAS'!$A$3:$N$962,12,FALSE)),"")</f>
        <v/>
      </c>
      <c r="L2352" s="223" t="str">
        <f>IFERROR(IF(VLOOKUP($O2352,'APOIO-DESPESAS'!$A$3:$N$962,13,FALSE)="","",VLOOKUP($O2352,'APOIO-DESPESAS'!$A$3:$N$962,13,FALSE)),"")</f>
        <v/>
      </c>
      <c r="M2352" s="223" t="str">
        <f>IFERROR(IF(VLOOKUP($O2352,'APOIO-DESPESAS'!$A$3:$N$962,14,FALSE)="","",VLOOKUP($O2352,'APOIO-DESPESAS'!$A$3:$N$962,14,FALSE)),"")</f>
        <v/>
      </c>
      <c r="O2352" s="223">
        <f t="shared" si="36"/>
        <v>2350</v>
      </c>
    </row>
    <row r="2353" spans="1:15" x14ac:dyDescent="0.25">
      <c r="A2353" s="223" t="str">
        <f>IFERROR(IF(VLOOKUP($O2353,'APOIO-DESPESAS'!$A$3:$N$962,2,FALSE)="","",VLOOKUP($O2353,'APOIO-DESPESAS'!$A$3:$N$962,2,FALSE)),"")</f>
        <v/>
      </c>
      <c r="B2353" s="223" t="str">
        <f>IFERROR(IF(VLOOKUP($O2353,'APOIO-DESPESAS'!$A$3:$N$962,3,FALSE)="","",VLOOKUP($O2353,'APOIO-DESPESAS'!$A$3:$N$962,3,FALSE)),"")</f>
        <v/>
      </c>
      <c r="C2353" s="223" t="str">
        <f>IFERROR(IF(VLOOKUP($O2353,'APOIO-DESPESAS'!$A$3:$N$962,4,FALSE)="","",VLOOKUP($O2353,'APOIO-DESPESAS'!$A$3:$N$962,4,FALSE)),"")</f>
        <v/>
      </c>
      <c r="D2353" s="223" t="str">
        <f>IFERROR(IF(VLOOKUP($O2353,'APOIO-DESPESAS'!$A$3:$N$962,5,FALSE)="","",VLOOKUP($O2353,'APOIO-DESPESAS'!$A$3:$N$962,5,FALSE)),"")</f>
        <v/>
      </c>
      <c r="E2353" s="223" t="str">
        <f>IFERROR(IF(VLOOKUP($O2353,'APOIO-DESPESAS'!$A$3:$N$962,6,FALSE)="","",VLOOKUP($O2353,'APOIO-DESPESAS'!$A$3:$N$962,6,FALSE)),"")</f>
        <v/>
      </c>
      <c r="F2353" s="223" t="str">
        <f>IFERROR(IF(VLOOKUP($O2353,'APOIO-DESPESAS'!$A$3:$N$962,7,FALSE)="","",VLOOKUP($O2353,'APOIO-DESPESAS'!$A$3:$N$962,7,FALSE)),"")</f>
        <v/>
      </c>
      <c r="G2353" s="223" t="str">
        <f>IFERROR(IF(VLOOKUP($O2353,'APOIO-DESPESAS'!$A$3:$N$962,8,FALSE)="","",VLOOKUP($O2353,'APOIO-DESPESAS'!$A$3:$N$962,8,FALSE)),"")</f>
        <v/>
      </c>
      <c r="H2353" s="223" t="str">
        <f>IFERROR(IF(VLOOKUP($O2353,'APOIO-DESPESAS'!$A$3:$N$962,9,FALSE)="","",VLOOKUP($O2353,'APOIO-DESPESAS'!$A$3:$N$962,9,FALSE)),"")</f>
        <v/>
      </c>
      <c r="I2353" s="223" t="str">
        <f>IFERROR(IF(VLOOKUP($O2353,'APOIO-DESPESAS'!$A$3:$N$962,10,FALSE)="","",VLOOKUP($O2353,'APOIO-DESPESAS'!$A$3:$N$962,10,FALSE)),"")</f>
        <v/>
      </c>
      <c r="J2353" s="223" t="str">
        <f>IFERROR(IF(VLOOKUP($O2353,'APOIO-DESPESAS'!$A$3:$N$962,11,FALSE)="","",VLOOKUP($O2353,'APOIO-DESPESAS'!$A$3:$N$962,11,FALSE)),"")</f>
        <v/>
      </c>
      <c r="K2353" s="223" t="str">
        <f>IFERROR(IF(VLOOKUP($O2353,'APOIO-DESPESAS'!$A$3:$N$962,12,FALSE)="","",VLOOKUP($O2353,'APOIO-DESPESAS'!$A$3:$N$962,12,FALSE)),"")</f>
        <v/>
      </c>
      <c r="L2353" s="223" t="str">
        <f>IFERROR(IF(VLOOKUP($O2353,'APOIO-DESPESAS'!$A$3:$N$962,13,FALSE)="","",VLOOKUP($O2353,'APOIO-DESPESAS'!$A$3:$N$962,13,FALSE)),"")</f>
        <v/>
      </c>
      <c r="M2353" s="223" t="str">
        <f>IFERROR(IF(VLOOKUP($O2353,'APOIO-DESPESAS'!$A$3:$N$962,14,FALSE)="","",VLOOKUP($O2353,'APOIO-DESPESAS'!$A$3:$N$962,14,FALSE)),"")</f>
        <v/>
      </c>
      <c r="O2353" s="223">
        <f t="shared" si="36"/>
        <v>2351</v>
      </c>
    </row>
    <row r="2354" spans="1:15" x14ac:dyDescent="0.25">
      <c r="A2354" s="223" t="str">
        <f>IFERROR(IF(VLOOKUP($O2354,'APOIO-DESPESAS'!$A$3:$N$962,2,FALSE)="","",VLOOKUP($O2354,'APOIO-DESPESAS'!$A$3:$N$962,2,FALSE)),"")</f>
        <v/>
      </c>
      <c r="B2354" s="223" t="str">
        <f>IFERROR(IF(VLOOKUP($O2354,'APOIO-DESPESAS'!$A$3:$N$962,3,FALSE)="","",VLOOKUP($O2354,'APOIO-DESPESAS'!$A$3:$N$962,3,FALSE)),"")</f>
        <v/>
      </c>
      <c r="C2354" s="223" t="str">
        <f>IFERROR(IF(VLOOKUP($O2354,'APOIO-DESPESAS'!$A$3:$N$962,4,FALSE)="","",VLOOKUP($O2354,'APOIO-DESPESAS'!$A$3:$N$962,4,FALSE)),"")</f>
        <v/>
      </c>
      <c r="D2354" s="223" t="str">
        <f>IFERROR(IF(VLOOKUP($O2354,'APOIO-DESPESAS'!$A$3:$N$962,5,FALSE)="","",VLOOKUP($O2354,'APOIO-DESPESAS'!$A$3:$N$962,5,FALSE)),"")</f>
        <v/>
      </c>
      <c r="E2354" s="223" t="str">
        <f>IFERROR(IF(VLOOKUP($O2354,'APOIO-DESPESAS'!$A$3:$N$962,6,FALSE)="","",VLOOKUP($O2354,'APOIO-DESPESAS'!$A$3:$N$962,6,FALSE)),"")</f>
        <v/>
      </c>
      <c r="F2354" s="223" t="str">
        <f>IFERROR(IF(VLOOKUP($O2354,'APOIO-DESPESAS'!$A$3:$N$962,7,FALSE)="","",VLOOKUP($O2354,'APOIO-DESPESAS'!$A$3:$N$962,7,FALSE)),"")</f>
        <v/>
      </c>
      <c r="G2354" s="223" t="str">
        <f>IFERROR(IF(VLOOKUP($O2354,'APOIO-DESPESAS'!$A$3:$N$962,8,FALSE)="","",VLOOKUP($O2354,'APOIO-DESPESAS'!$A$3:$N$962,8,FALSE)),"")</f>
        <v/>
      </c>
      <c r="H2354" s="223" t="str">
        <f>IFERROR(IF(VLOOKUP($O2354,'APOIO-DESPESAS'!$A$3:$N$962,9,FALSE)="","",VLOOKUP($O2354,'APOIO-DESPESAS'!$A$3:$N$962,9,FALSE)),"")</f>
        <v/>
      </c>
      <c r="I2354" s="223" t="str">
        <f>IFERROR(IF(VLOOKUP($O2354,'APOIO-DESPESAS'!$A$3:$N$962,10,FALSE)="","",VLOOKUP($O2354,'APOIO-DESPESAS'!$A$3:$N$962,10,FALSE)),"")</f>
        <v/>
      </c>
      <c r="J2354" s="223" t="str">
        <f>IFERROR(IF(VLOOKUP($O2354,'APOIO-DESPESAS'!$A$3:$N$962,11,FALSE)="","",VLOOKUP($O2354,'APOIO-DESPESAS'!$A$3:$N$962,11,FALSE)),"")</f>
        <v/>
      </c>
      <c r="K2354" s="223" t="str">
        <f>IFERROR(IF(VLOOKUP($O2354,'APOIO-DESPESAS'!$A$3:$N$962,12,FALSE)="","",VLOOKUP($O2354,'APOIO-DESPESAS'!$A$3:$N$962,12,FALSE)),"")</f>
        <v/>
      </c>
      <c r="L2354" s="223" t="str">
        <f>IFERROR(IF(VLOOKUP($O2354,'APOIO-DESPESAS'!$A$3:$N$962,13,FALSE)="","",VLOOKUP($O2354,'APOIO-DESPESAS'!$A$3:$N$962,13,FALSE)),"")</f>
        <v/>
      </c>
      <c r="M2354" s="223" t="str">
        <f>IFERROR(IF(VLOOKUP($O2354,'APOIO-DESPESAS'!$A$3:$N$962,14,FALSE)="","",VLOOKUP($O2354,'APOIO-DESPESAS'!$A$3:$N$962,14,FALSE)),"")</f>
        <v/>
      </c>
      <c r="O2354" s="223">
        <f t="shared" si="36"/>
        <v>2352</v>
      </c>
    </row>
    <row r="2355" spans="1:15" x14ac:dyDescent="0.25">
      <c r="A2355" s="223" t="str">
        <f>IFERROR(IF(VLOOKUP($O2355,'APOIO-DESPESAS'!$A$3:$N$962,2,FALSE)="","",VLOOKUP($O2355,'APOIO-DESPESAS'!$A$3:$N$962,2,FALSE)),"")</f>
        <v/>
      </c>
      <c r="B2355" s="223" t="str">
        <f>IFERROR(IF(VLOOKUP($O2355,'APOIO-DESPESAS'!$A$3:$N$962,3,FALSE)="","",VLOOKUP($O2355,'APOIO-DESPESAS'!$A$3:$N$962,3,FALSE)),"")</f>
        <v/>
      </c>
      <c r="C2355" s="223" t="str">
        <f>IFERROR(IF(VLOOKUP($O2355,'APOIO-DESPESAS'!$A$3:$N$962,4,FALSE)="","",VLOOKUP($O2355,'APOIO-DESPESAS'!$A$3:$N$962,4,FALSE)),"")</f>
        <v/>
      </c>
      <c r="D2355" s="223" t="str">
        <f>IFERROR(IF(VLOOKUP($O2355,'APOIO-DESPESAS'!$A$3:$N$962,5,FALSE)="","",VLOOKUP($O2355,'APOIO-DESPESAS'!$A$3:$N$962,5,FALSE)),"")</f>
        <v/>
      </c>
      <c r="E2355" s="223" t="str">
        <f>IFERROR(IF(VLOOKUP($O2355,'APOIO-DESPESAS'!$A$3:$N$962,6,FALSE)="","",VLOOKUP($O2355,'APOIO-DESPESAS'!$A$3:$N$962,6,FALSE)),"")</f>
        <v/>
      </c>
      <c r="F2355" s="223" t="str">
        <f>IFERROR(IF(VLOOKUP($O2355,'APOIO-DESPESAS'!$A$3:$N$962,7,FALSE)="","",VLOOKUP($O2355,'APOIO-DESPESAS'!$A$3:$N$962,7,FALSE)),"")</f>
        <v/>
      </c>
      <c r="G2355" s="223" t="str">
        <f>IFERROR(IF(VLOOKUP($O2355,'APOIO-DESPESAS'!$A$3:$N$962,8,FALSE)="","",VLOOKUP($O2355,'APOIO-DESPESAS'!$A$3:$N$962,8,FALSE)),"")</f>
        <v/>
      </c>
      <c r="H2355" s="223" t="str">
        <f>IFERROR(IF(VLOOKUP($O2355,'APOIO-DESPESAS'!$A$3:$N$962,9,FALSE)="","",VLOOKUP($O2355,'APOIO-DESPESAS'!$A$3:$N$962,9,FALSE)),"")</f>
        <v/>
      </c>
      <c r="I2355" s="223" t="str">
        <f>IFERROR(IF(VLOOKUP($O2355,'APOIO-DESPESAS'!$A$3:$N$962,10,FALSE)="","",VLOOKUP($O2355,'APOIO-DESPESAS'!$A$3:$N$962,10,FALSE)),"")</f>
        <v/>
      </c>
      <c r="J2355" s="223" t="str">
        <f>IFERROR(IF(VLOOKUP($O2355,'APOIO-DESPESAS'!$A$3:$N$962,11,FALSE)="","",VLOOKUP($O2355,'APOIO-DESPESAS'!$A$3:$N$962,11,FALSE)),"")</f>
        <v/>
      </c>
      <c r="K2355" s="223" t="str">
        <f>IFERROR(IF(VLOOKUP($O2355,'APOIO-DESPESAS'!$A$3:$N$962,12,FALSE)="","",VLOOKUP($O2355,'APOIO-DESPESAS'!$A$3:$N$962,12,FALSE)),"")</f>
        <v/>
      </c>
      <c r="L2355" s="223" t="str">
        <f>IFERROR(IF(VLOOKUP($O2355,'APOIO-DESPESAS'!$A$3:$N$962,13,FALSE)="","",VLOOKUP($O2355,'APOIO-DESPESAS'!$A$3:$N$962,13,FALSE)),"")</f>
        <v/>
      </c>
      <c r="M2355" s="223" t="str">
        <f>IFERROR(IF(VLOOKUP($O2355,'APOIO-DESPESAS'!$A$3:$N$962,14,FALSE)="","",VLOOKUP($O2355,'APOIO-DESPESAS'!$A$3:$N$962,14,FALSE)),"")</f>
        <v/>
      </c>
      <c r="O2355" s="223">
        <f t="shared" si="36"/>
        <v>2353</v>
      </c>
    </row>
    <row r="2356" spans="1:15" x14ac:dyDescent="0.25">
      <c r="A2356" s="223" t="str">
        <f>IFERROR(IF(VLOOKUP($O2356,'APOIO-DESPESAS'!$A$3:$N$962,2,FALSE)="","",VLOOKUP($O2356,'APOIO-DESPESAS'!$A$3:$N$962,2,FALSE)),"")</f>
        <v/>
      </c>
      <c r="B2356" s="223" t="str">
        <f>IFERROR(IF(VLOOKUP($O2356,'APOIO-DESPESAS'!$A$3:$N$962,3,FALSE)="","",VLOOKUP($O2356,'APOIO-DESPESAS'!$A$3:$N$962,3,FALSE)),"")</f>
        <v/>
      </c>
      <c r="C2356" s="223" t="str">
        <f>IFERROR(IF(VLOOKUP($O2356,'APOIO-DESPESAS'!$A$3:$N$962,4,FALSE)="","",VLOOKUP($O2356,'APOIO-DESPESAS'!$A$3:$N$962,4,FALSE)),"")</f>
        <v/>
      </c>
      <c r="D2356" s="223" t="str">
        <f>IFERROR(IF(VLOOKUP($O2356,'APOIO-DESPESAS'!$A$3:$N$962,5,FALSE)="","",VLOOKUP($O2356,'APOIO-DESPESAS'!$A$3:$N$962,5,FALSE)),"")</f>
        <v/>
      </c>
      <c r="E2356" s="223" t="str">
        <f>IFERROR(IF(VLOOKUP($O2356,'APOIO-DESPESAS'!$A$3:$N$962,6,FALSE)="","",VLOOKUP($O2356,'APOIO-DESPESAS'!$A$3:$N$962,6,FALSE)),"")</f>
        <v/>
      </c>
      <c r="F2356" s="223" t="str">
        <f>IFERROR(IF(VLOOKUP($O2356,'APOIO-DESPESAS'!$A$3:$N$962,7,FALSE)="","",VLOOKUP($O2356,'APOIO-DESPESAS'!$A$3:$N$962,7,FALSE)),"")</f>
        <v/>
      </c>
      <c r="G2356" s="223" t="str">
        <f>IFERROR(IF(VLOOKUP($O2356,'APOIO-DESPESAS'!$A$3:$N$962,8,FALSE)="","",VLOOKUP($O2356,'APOIO-DESPESAS'!$A$3:$N$962,8,FALSE)),"")</f>
        <v/>
      </c>
      <c r="H2356" s="223" t="str">
        <f>IFERROR(IF(VLOOKUP($O2356,'APOIO-DESPESAS'!$A$3:$N$962,9,FALSE)="","",VLOOKUP($O2356,'APOIO-DESPESAS'!$A$3:$N$962,9,FALSE)),"")</f>
        <v/>
      </c>
      <c r="I2356" s="223" t="str">
        <f>IFERROR(IF(VLOOKUP($O2356,'APOIO-DESPESAS'!$A$3:$N$962,10,FALSE)="","",VLOOKUP($O2356,'APOIO-DESPESAS'!$A$3:$N$962,10,FALSE)),"")</f>
        <v/>
      </c>
      <c r="J2356" s="223" t="str">
        <f>IFERROR(IF(VLOOKUP($O2356,'APOIO-DESPESAS'!$A$3:$N$962,11,FALSE)="","",VLOOKUP($O2356,'APOIO-DESPESAS'!$A$3:$N$962,11,FALSE)),"")</f>
        <v/>
      </c>
      <c r="K2356" s="223" t="str">
        <f>IFERROR(IF(VLOOKUP($O2356,'APOIO-DESPESAS'!$A$3:$N$962,12,FALSE)="","",VLOOKUP($O2356,'APOIO-DESPESAS'!$A$3:$N$962,12,FALSE)),"")</f>
        <v/>
      </c>
      <c r="L2356" s="223" t="str">
        <f>IFERROR(IF(VLOOKUP($O2356,'APOIO-DESPESAS'!$A$3:$N$962,13,FALSE)="","",VLOOKUP($O2356,'APOIO-DESPESAS'!$A$3:$N$962,13,FALSE)),"")</f>
        <v/>
      </c>
      <c r="M2356" s="223" t="str">
        <f>IFERROR(IF(VLOOKUP($O2356,'APOIO-DESPESAS'!$A$3:$N$962,14,FALSE)="","",VLOOKUP($O2356,'APOIO-DESPESAS'!$A$3:$N$962,14,FALSE)),"")</f>
        <v/>
      </c>
      <c r="O2356" s="223">
        <f t="shared" si="36"/>
        <v>2354</v>
      </c>
    </row>
    <row r="2357" spans="1:15" x14ac:dyDescent="0.25">
      <c r="A2357" s="223" t="str">
        <f>IFERROR(IF(VLOOKUP($O2357,'APOIO-DESPESAS'!$A$3:$N$962,2,FALSE)="","",VLOOKUP($O2357,'APOIO-DESPESAS'!$A$3:$N$962,2,FALSE)),"")</f>
        <v/>
      </c>
      <c r="B2357" s="223" t="str">
        <f>IFERROR(IF(VLOOKUP($O2357,'APOIO-DESPESAS'!$A$3:$N$962,3,FALSE)="","",VLOOKUP($O2357,'APOIO-DESPESAS'!$A$3:$N$962,3,FALSE)),"")</f>
        <v/>
      </c>
      <c r="C2357" s="223" t="str">
        <f>IFERROR(IF(VLOOKUP($O2357,'APOIO-DESPESAS'!$A$3:$N$962,4,FALSE)="","",VLOOKUP($O2357,'APOIO-DESPESAS'!$A$3:$N$962,4,FALSE)),"")</f>
        <v/>
      </c>
      <c r="D2357" s="223" t="str">
        <f>IFERROR(IF(VLOOKUP($O2357,'APOIO-DESPESAS'!$A$3:$N$962,5,FALSE)="","",VLOOKUP($O2357,'APOIO-DESPESAS'!$A$3:$N$962,5,FALSE)),"")</f>
        <v/>
      </c>
      <c r="E2357" s="223" t="str">
        <f>IFERROR(IF(VLOOKUP($O2357,'APOIO-DESPESAS'!$A$3:$N$962,6,FALSE)="","",VLOOKUP($O2357,'APOIO-DESPESAS'!$A$3:$N$962,6,FALSE)),"")</f>
        <v/>
      </c>
      <c r="F2357" s="223" t="str">
        <f>IFERROR(IF(VLOOKUP($O2357,'APOIO-DESPESAS'!$A$3:$N$962,7,FALSE)="","",VLOOKUP($O2357,'APOIO-DESPESAS'!$A$3:$N$962,7,FALSE)),"")</f>
        <v/>
      </c>
      <c r="G2357" s="223" t="str">
        <f>IFERROR(IF(VLOOKUP($O2357,'APOIO-DESPESAS'!$A$3:$N$962,8,FALSE)="","",VLOOKUP($O2357,'APOIO-DESPESAS'!$A$3:$N$962,8,FALSE)),"")</f>
        <v/>
      </c>
      <c r="H2357" s="223" t="str">
        <f>IFERROR(IF(VLOOKUP($O2357,'APOIO-DESPESAS'!$A$3:$N$962,9,FALSE)="","",VLOOKUP($O2357,'APOIO-DESPESAS'!$A$3:$N$962,9,FALSE)),"")</f>
        <v/>
      </c>
      <c r="I2357" s="223" t="str">
        <f>IFERROR(IF(VLOOKUP($O2357,'APOIO-DESPESAS'!$A$3:$N$962,10,FALSE)="","",VLOOKUP($O2357,'APOIO-DESPESAS'!$A$3:$N$962,10,FALSE)),"")</f>
        <v/>
      </c>
      <c r="J2357" s="223" t="str">
        <f>IFERROR(IF(VLOOKUP($O2357,'APOIO-DESPESAS'!$A$3:$N$962,11,FALSE)="","",VLOOKUP($O2357,'APOIO-DESPESAS'!$A$3:$N$962,11,FALSE)),"")</f>
        <v/>
      </c>
      <c r="K2357" s="223" t="str">
        <f>IFERROR(IF(VLOOKUP($O2357,'APOIO-DESPESAS'!$A$3:$N$962,12,FALSE)="","",VLOOKUP($O2357,'APOIO-DESPESAS'!$A$3:$N$962,12,FALSE)),"")</f>
        <v/>
      </c>
      <c r="L2357" s="223" t="str">
        <f>IFERROR(IF(VLOOKUP($O2357,'APOIO-DESPESAS'!$A$3:$N$962,13,FALSE)="","",VLOOKUP($O2357,'APOIO-DESPESAS'!$A$3:$N$962,13,FALSE)),"")</f>
        <v/>
      </c>
      <c r="M2357" s="223" t="str">
        <f>IFERROR(IF(VLOOKUP($O2357,'APOIO-DESPESAS'!$A$3:$N$962,14,FALSE)="","",VLOOKUP($O2357,'APOIO-DESPESAS'!$A$3:$N$962,14,FALSE)),"")</f>
        <v/>
      </c>
      <c r="O2357" s="223">
        <f t="shared" si="36"/>
        <v>2355</v>
      </c>
    </row>
    <row r="2358" spans="1:15" x14ac:dyDescent="0.25">
      <c r="A2358" s="223" t="str">
        <f>IFERROR(IF(VLOOKUP($O2358,'APOIO-DESPESAS'!$A$3:$N$962,2,FALSE)="","",VLOOKUP($O2358,'APOIO-DESPESAS'!$A$3:$N$962,2,FALSE)),"")</f>
        <v/>
      </c>
      <c r="B2358" s="223" t="str">
        <f>IFERROR(IF(VLOOKUP($O2358,'APOIO-DESPESAS'!$A$3:$N$962,3,FALSE)="","",VLOOKUP($O2358,'APOIO-DESPESAS'!$A$3:$N$962,3,FALSE)),"")</f>
        <v/>
      </c>
      <c r="C2358" s="223" t="str">
        <f>IFERROR(IF(VLOOKUP($O2358,'APOIO-DESPESAS'!$A$3:$N$962,4,FALSE)="","",VLOOKUP($O2358,'APOIO-DESPESAS'!$A$3:$N$962,4,FALSE)),"")</f>
        <v/>
      </c>
      <c r="D2358" s="223" t="str">
        <f>IFERROR(IF(VLOOKUP($O2358,'APOIO-DESPESAS'!$A$3:$N$962,5,FALSE)="","",VLOOKUP($O2358,'APOIO-DESPESAS'!$A$3:$N$962,5,FALSE)),"")</f>
        <v/>
      </c>
      <c r="E2358" s="223" t="str">
        <f>IFERROR(IF(VLOOKUP($O2358,'APOIO-DESPESAS'!$A$3:$N$962,6,FALSE)="","",VLOOKUP($O2358,'APOIO-DESPESAS'!$A$3:$N$962,6,FALSE)),"")</f>
        <v/>
      </c>
      <c r="F2358" s="223" t="str">
        <f>IFERROR(IF(VLOOKUP($O2358,'APOIO-DESPESAS'!$A$3:$N$962,7,FALSE)="","",VLOOKUP($O2358,'APOIO-DESPESAS'!$A$3:$N$962,7,FALSE)),"")</f>
        <v/>
      </c>
      <c r="G2358" s="223" t="str">
        <f>IFERROR(IF(VLOOKUP($O2358,'APOIO-DESPESAS'!$A$3:$N$962,8,FALSE)="","",VLOOKUP($O2358,'APOIO-DESPESAS'!$A$3:$N$962,8,FALSE)),"")</f>
        <v/>
      </c>
      <c r="H2358" s="223" t="str">
        <f>IFERROR(IF(VLOOKUP($O2358,'APOIO-DESPESAS'!$A$3:$N$962,9,FALSE)="","",VLOOKUP($O2358,'APOIO-DESPESAS'!$A$3:$N$962,9,FALSE)),"")</f>
        <v/>
      </c>
      <c r="I2358" s="223" t="str">
        <f>IFERROR(IF(VLOOKUP($O2358,'APOIO-DESPESAS'!$A$3:$N$962,10,FALSE)="","",VLOOKUP($O2358,'APOIO-DESPESAS'!$A$3:$N$962,10,FALSE)),"")</f>
        <v/>
      </c>
      <c r="J2358" s="223" t="str">
        <f>IFERROR(IF(VLOOKUP($O2358,'APOIO-DESPESAS'!$A$3:$N$962,11,FALSE)="","",VLOOKUP($O2358,'APOIO-DESPESAS'!$A$3:$N$962,11,FALSE)),"")</f>
        <v/>
      </c>
      <c r="K2358" s="223" t="str">
        <f>IFERROR(IF(VLOOKUP($O2358,'APOIO-DESPESAS'!$A$3:$N$962,12,FALSE)="","",VLOOKUP($O2358,'APOIO-DESPESAS'!$A$3:$N$962,12,FALSE)),"")</f>
        <v/>
      </c>
      <c r="L2358" s="223" t="str">
        <f>IFERROR(IF(VLOOKUP($O2358,'APOIO-DESPESAS'!$A$3:$N$962,13,FALSE)="","",VLOOKUP($O2358,'APOIO-DESPESAS'!$A$3:$N$962,13,FALSE)),"")</f>
        <v/>
      </c>
      <c r="M2358" s="223" t="str">
        <f>IFERROR(IF(VLOOKUP($O2358,'APOIO-DESPESAS'!$A$3:$N$962,14,FALSE)="","",VLOOKUP($O2358,'APOIO-DESPESAS'!$A$3:$N$962,14,FALSE)),"")</f>
        <v/>
      </c>
      <c r="O2358" s="223">
        <f t="shared" si="36"/>
        <v>2356</v>
      </c>
    </row>
    <row r="2359" spans="1:15" x14ac:dyDescent="0.25">
      <c r="A2359" s="223" t="str">
        <f>IFERROR(IF(VLOOKUP($O2359,'APOIO-DESPESAS'!$A$3:$N$962,2,FALSE)="","",VLOOKUP($O2359,'APOIO-DESPESAS'!$A$3:$N$962,2,FALSE)),"")</f>
        <v/>
      </c>
      <c r="B2359" s="223" t="str">
        <f>IFERROR(IF(VLOOKUP($O2359,'APOIO-DESPESAS'!$A$3:$N$962,3,FALSE)="","",VLOOKUP($O2359,'APOIO-DESPESAS'!$A$3:$N$962,3,FALSE)),"")</f>
        <v/>
      </c>
      <c r="C2359" s="223" t="str">
        <f>IFERROR(IF(VLOOKUP($O2359,'APOIO-DESPESAS'!$A$3:$N$962,4,FALSE)="","",VLOOKUP($O2359,'APOIO-DESPESAS'!$A$3:$N$962,4,FALSE)),"")</f>
        <v/>
      </c>
      <c r="D2359" s="223" t="str">
        <f>IFERROR(IF(VLOOKUP($O2359,'APOIO-DESPESAS'!$A$3:$N$962,5,FALSE)="","",VLOOKUP($O2359,'APOIO-DESPESAS'!$A$3:$N$962,5,FALSE)),"")</f>
        <v/>
      </c>
      <c r="E2359" s="223" t="str">
        <f>IFERROR(IF(VLOOKUP($O2359,'APOIO-DESPESAS'!$A$3:$N$962,6,FALSE)="","",VLOOKUP($O2359,'APOIO-DESPESAS'!$A$3:$N$962,6,FALSE)),"")</f>
        <v/>
      </c>
      <c r="F2359" s="223" t="str">
        <f>IFERROR(IF(VLOOKUP($O2359,'APOIO-DESPESAS'!$A$3:$N$962,7,FALSE)="","",VLOOKUP($O2359,'APOIO-DESPESAS'!$A$3:$N$962,7,FALSE)),"")</f>
        <v/>
      </c>
      <c r="G2359" s="223" t="str">
        <f>IFERROR(IF(VLOOKUP($O2359,'APOIO-DESPESAS'!$A$3:$N$962,8,FALSE)="","",VLOOKUP($O2359,'APOIO-DESPESAS'!$A$3:$N$962,8,FALSE)),"")</f>
        <v/>
      </c>
      <c r="H2359" s="223" t="str">
        <f>IFERROR(IF(VLOOKUP($O2359,'APOIO-DESPESAS'!$A$3:$N$962,9,FALSE)="","",VLOOKUP($O2359,'APOIO-DESPESAS'!$A$3:$N$962,9,FALSE)),"")</f>
        <v/>
      </c>
      <c r="I2359" s="223" t="str">
        <f>IFERROR(IF(VLOOKUP($O2359,'APOIO-DESPESAS'!$A$3:$N$962,10,FALSE)="","",VLOOKUP($O2359,'APOIO-DESPESAS'!$A$3:$N$962,10,FALSE)),"")</f>
        <v/>
      </c>
      <c r="J2359" s="223" t="str">
        <f>IFERROR(IF(VLOOKUP($O2359,'APOIO-DESPESAS'!$A$3:$N$962,11,FALSE)="","",VLOOKUP($O2359,'APOIO-DESPESAS'!$A$3:$N$962,11,FALSE)),"")</f>
        <v/>
      </c>
      <c r="K2359" s="223" t="str">
        <f>IFERROR(IF(VLOOKUP($O2359,'APOIO-DESPESAS'!$A$3:$N$962,12,FALSE)="","",VLOOKUP($O2359,'APOIO-DESPESAS'!$A$3:$N$962,12,FALSE)),"")</f>
        <v/>
      </c>
      <c r="L2359" s="223" t="str">
        <f>IFERROR(IF(VLOOKUP($O2359,'APOIO-DESPESAS'!$A$3:$N$962,13,FALSE)="","",VLOOKUP($O2359,'APOIO-DESPESAS'!$A$3:$N$962,13,FALSE)),"")</f>
        <v/>
      </c>
      <c r="M2359" s="223" t="str">
        <f>IFERROR(IF(VLOOKUP($O2359,'APOIO-DESPESAS'!$A$3:$N$962,14,FALSE)="","",VLOOKUP($O2359,'APOIO-DESPESAS'!$A$3:$N$962,14,FALSE)),"")</f>
        <v/>
      </c>
      <c r="O2359" s="223">
        <f t="shared" si="36"/>
        <v>2357</v>
      </c>
    </row>
    <row r="2360" spans="1:15" x14ac:dyDescent="0.25">
      <c r="A2360" s="223" t="str">
        <f>IFERROR(IF(VLOOKUP($O2360,'APOIO-DESPESAS'!$A$3:$N$962,2,FALSE)="","",VLOOKUP($O2360,'APOIO-DESPESAS'!$A$3:$N$962,2,FALSE)),"")</f>
        <v/>
      </c>
      <c r="B2360" s="223" t="str">
        <f>IFERROR(IF(VLOOKUP($O2360,'APOIO-DESPESAS'!$A$3:$N$962,3,FALSE)="","",VLOOKUP($O2360,'APOIO-DESPESAS'!$A$3:$N$962,3,FALSE)),"")</f>
        <v/>
      </c>
      <c r="C2360" s="223" t="str">
        <f>IFERROR(IF(VLOOKUP($O2360,'APOIO-DESPESAS'!$A$3:$N$962,4,FALSE)="","",VLOOKUP($O2360,'APOIO-DESPESAS'!$A$3:$N$962,4,FALSE)),"")</f>
        <v/>
      </c>
      <c r="D2360" s="223" t="str">
        <f>IFERROR(IF(VLOOKUP($O2360,'APOIO-DESPESAS'!$A$3:$N$962,5,FALSE)="","",VLOOKUP($O2360,'APOIO-DESPESAS'!$A$3:$N$962,5,FALSE)),"")</f>
        <v/>
      </c>
      <c r="E2360" s="223" t="str">
        <f>IFERROR(IF(VLOOKUP($O2360,'APOIO-DESPESAS'!$A$3:$N$962,6,FALSE)="","",VLOOKUP($O2360,'APOIO-DESPESAS'!$A$3:$N$962,6,FALSE)),"")</f>
        <v/>
      </c>
      <c r="F2360" s="223" t="str">
        <f>IFERROR(IF(VLOOKUP($O2360,'APOIO-DESPESAS'!$A$3:$N$962,7,FALSE)="","",VLOOKUP($O2360,'APOIO-DESPESAS'!$A$3:$N$962,7,FALSE)),"")</f>
        <v/>
      </c>
      <c r="G2360" s="223" t="str">
        <f>IFERROR(IF(VLOOKUP($O2360,'APOIO-DESPESAS'!$A$3:$N$962,8,FALSE)="","",VLOOKUP($O2360,'APOIO-DESPESAS'!$A$3:$N$962,8,FALSE)),"")</f>
        <v/>
      </c>
      <c r="H2360" s="223" t="str">
        <f>IFERROR(IF(VLOOKUP($O2360,'APOIO-DESPESAS'!$A$3:$N$962,9,FALSE)="","",VLOOKUP($O2360,'APOIO-DESPESAS'!$A$3:$N$962,9,FALSE)),"")</f>
        <v/>
      </c>
      <c r="I2360" s="223" t="str">
        <f>IFERROR(IF(VLOOKUP($O2360,'APOIO-DESPESAS'!$A$3:$N$962,10,FALSE)="","",VLOOKUP($O2360,'APOIO-DESPESAS'!$A$3:$N$962,10,FALSE)),"")</f>
        <v/>
      </c>
      <c r="J2360" s="223" t="str">
        <f>IFERROR(IF(VLOOKUP($O2360,'APOIO-DESPESAS'!$A$3:$N$962,11,FALSE)="","",VLOOKUP($O2360,'APOIO-DESPESAS'!$A$3:$N$962,11,FALSE)),"")</f>
        <v/>
      </c>
      <c r="K2360" s="223" t="str">
        <f>IFERROR(IF(VLOOKUP($O2360,'APOIO-DESPESAS'!$A$3:$N$962,12,FALSE)="","",VLOOKUP($O2360,'APOIO-DESPESAS'!$A$3:$N$962,12,FALSE)),"")</f>
        <v/>
      </c>
      <c r="L2360" s="223" t="str">
        <f>IFERROR(IF(VLOOKUP($O2360,'APOIO-DESPESAS'!$A$3:$N$962,13,FALSE)="","",VLOOKUP($O2360,'APOIO-DESPESAS'!$A$3:$N$962,13,FALSE)),"")</f>
        <v/>
      </c>
      <c r="M2360" s="223" t="str">
        <f>IFERROR(IF(VLOOKUP($O2360,'APOIO-DESPESAS'!$A$3:$N$962,14,FALSE)="","",VLOOKUP($O2360,'APOIO-DESPESAS'!$A$3:$N$962,14,FALSE)),"")</f>
        <v/>
      </c>
      <c r="O2360" s="223">
        <f t="shared" si="36"/>
        <v>2358</v>
      </c>
    </row>
    <row r="2361" spans="1:15" x14ac:dyDescent="0.25">
      <c r="A2361" s="223" t="str">
        <f>IFERROR(IF(VLOOKUP($O2361,'APOIO-DESPESAS'!$A$3:$N$962,2,FALSE)="","",VLOOKUP($O2361,'APOIO-DESPESAS'!$A$3:$N$962,2,FALSE)),"")</f>
        <v/>
      </c>
      <c r="B2361" s="223" t="str">
        <f>IFERROR(IF(VLOOKUP($O2361,'APOIO-DESPESAS'!$A$3:$N$962,3,FALSE)="","",VLOOKUP($O2361,'APOIO-DESPESAS'!$A$3:$N$962,3,FALSE)),"")</f>
        <v/>
      </c>
      <c r="C2361" s="223" t="str">
        <f>IFERROR(IF(VLOOKUP($O2361,'APOIO-DESPESAS'!$A$3:$N$962,4,FALSE)="","",VLOOKUP($O2361,'APOIO-DESPESAS'!$A$3:$N$962,4,FALSE)),"")</f>
        <v/>
      </c>
      <c r="D2361" s="223" t="str">
        <f>IFERROR(IF(VLOOKUP($O2361,'APOIO-DESPESAS'!$A$3:$N$962,5,FALSE)="","",VLOOKUP($O2361,'APOIO-DESPESAS'!$A$3:$N$962,5,FALSE)),"")</f>
        <v/>
      </c>
      <c r="E2361" s="223" t="str">
        <f>IFERROR(IF(VLOOKUP($O2361,'APOIO-DESPESAS'!$A$3:$N$962,6,FALSE)="","",VLOOKUP($O2361,'APOIO-DESPESAS'!$A$3:$N$962,6,FALSE)),"")</f>
        <v/>
      </c>
      <c r="F2361" s="223" t="str">
        <f>IFERROR(IF(VLOOKUP($O2361,'APOIO-DESPESAS'!$A$3:$N$962,7,FALSE)="","",VLOOKUP($O2361,'APOIO-DESPESAS'!$A$3:$N$962,7,FALSE)),"")</f>
        <v/>
      </c>
      <c r="G2361" s="223" t="str">
        <f>IFERROR(IF(VLOOKUP($O2361,'APOIO-DESPESAS'!$A$3:$N$962,8,FALSE)="","",VLOOKUP($O2361,'APOIO-DESPESAS'!$A$3:$N$962,8,FALSE)),"")</f>
        <v/>
      </c>
      <c r="H2361" s="223" t="str">
        <f>IFERROR(IF(VLOOKUP($O2361,'APOIO-DESPESAS'!$A$3:$N$962,9,FALSE)="","",VLOOKUP($O2361,'APOIO-DESPESAS'!$A$3:$N$962,9,FALSE)),"")</f>
        <v/>
      </c>
      <c r="I2361" s="223" t="str">
        <f>IFERROR(IF(VLOOKUP($O2361,'APOIO-DESPESAS'!$A$3:$N$962,10,FALSE)="","",VLOOKUP($O2361,'APOIO-DESPESAS'!$A$3:$N$962,10,FALSE)),"")</f>
        <v/>
      </c>
      <c r="J2361" s="223" t="str">
        <f>IFERROR(IF(VLOOKUP($O2361,'APOIO-DESPESAS'!$A$3:$N$962,11,FALSE)="","",VLOOKUP($O2361,'APOIO-DESPESAS'!$A$3:$N$962,11,FALSE)),"")</f>
        <v/>
      </c>
      <c r="K2361" s="223" t="str">
        <f>IFERROR(IF(VLOOKUP($O2361,'APOIO-DESPESAS'!$A$3:$N$962,12,FALSE)="","",VLOOKUP($O2361,'APOIO-DESPESAS'!$A$3:$N$962,12,FALSE)),"")</f>
        <v/>
      </c>
      <c r="L2361" s="223" t="str">
        <f>IFERROR(IF(VLOOKUP($O2361,'APOIO-DESPESAS'!$A$3:$N$962,13,FALSE)="","",VLOOKUP($O2361,'APOIO-DESPESAS'!$A$3:$N$962,13,FALSE)),"")</f>
        <v/>
      </c>
      <c r="M2361" s="223" t="str">
        <f>IFERROR(IF(VLOOKUP($O2361,'APOIO-DESPESAS'!$A$3:$N$962,14,FALSE)="","",VLOOKUP($O2361,'APOIO-DESPESAS'!$A$3:$N$962,14,FALSE)),"")</f>
        <v/>
      </c>
      <c r="O2361" s="223">
        <f t="shared" si="36"/>
        <v>2359</v>
      </c>
    </row>
    <row r="2362" spans="1:15" x14ac:dyDescent="0.25">
      <c r="A2362" s="223" t="str">
        <f>IFERROR(IF(VLOOKUP($O2362,'APOIO-DESPESAS'!$A$3:$N$962,2,FALSE)="","",VLOOKUP($O2362,'APOIO-DESPESAS'!$A$3:$N$962,2,FALSE)),"")</f>
        <v/>
      </c>
      <c r="B2362" s="223" t="str">
        <f>IFERROR(IF(VLOOKUP($O2362,'APOIO-DESPESAS'!$A$3:$N$962,3,FALSE)="","",VLOOKUP($O2362,'APOIO-DESPESAS'!$A$3:$N$962,3,FALSE)),"")</f>
        <v/>
      </c>
      <c r="C2362" s="223" t="str">
        <f>IFERROR(IF(VLOOKUP($O2362,'APOIO-DESPESAS'!$A$3:$N$962,4,FALSE)="","",VLOOKUP($O2362,'APOIO-DESPESAS'!$A$3:$N$962,4,FALSE)),"")</f>
        <v/>
      </c>
      <c r="D2362" s="223" t="str">
        <f>IFERROR(IF(VLOOKUP($O2362,'APOIO-DESPESAS'!$A$3:$N$962,5,FALSE)="","",VLOOKUP($O2362,'APOIO-DESPESAS'!$A$3:$N$962,5,FALSE)),"")</f>
        <v/>
      </c>
      <c r="E2362" s="223" t="str">
        <f>IFERROR(IF(VLOOKUP($O2362,'APOIO-DESPESAS'!$A$3:$N$962,6,FALSE)="","",VLOOKUP($O2362,'APOIO-DESPESAS'!$A$3:$N$962,6,FALSE)),"")</f>
        <v/>
      </c>
      <c r="F2362" s="223" t="str">
        <f>IFERROR(IF(VLOOKUP($O2362,'APOIO-DESPESAS'!$A$3:$N$962,7,FALSE)="","",VLOOKUP($O2362,'APOIO-DESPESAS'!$A$3:$N$962,7,FALSE)),"")</f>
        <v/>
      </c>
      <c r="G2362" s="223" t="str">
        <f>IFERROR(IF(VLOOKUP($O2362,'APOIO-DESPESAS'!$A$3:$N$962,8,FALSE)="","",VLOOKUP($O2362,'APOIO-DESPESAS'!$A$3:$N$962,8,FALSE)),"")</f>
        <v/>
      </c>
      <c r="H2362" s="223" t="str">
        <f>IFERROR(IF(VLOOKUP($O2362,'APOIO-DESPESAS'!$A$3:$N$962,9,FALSE)="","",VLOOKUP($O2362,'APOIO-DESPESAS'!$A$3:$N$962,9,FALSE)),"")</f>
        <v/>
      </c>
      <c r="I2362" s="223" t="str">
        <f>IFERROR(IF(VLOOKUP($O2362,'APOIO-DESPESAS'!$A$3:$N$962,10,FALSE)="","",VLOOKUP($O2362,'APOIO-DESPESAS'!$A$3:$N$962,10,FALSE)),"")</f>
        <v/>
      </c>
      <c r="J2362" s="223" t="str">
        <f>IFERROR(IF(VLOOKUP($O2362,'APOIO-DESPESAS'!$A$3:$N$962,11,FALSE)="","",VLOOKUP($O2362,'APOIO-DESPESAS'!$A$3:$N$962,11,FALSE)),"")</f>
        <v/>
      </c>
      <c r="K2362" s="223" t="str">
        <f>IFERROR(IF(VLOOKUP($O2362,'APOIO-DESPESAS'!$A$3:$N$962,12,FALSE)="","",VLOOKUP($O2362,'APOIO-DESPESAS'!$A$3:$N$962,12,FALSE)),"")</f>
        <v/>
      </c>
      <c r="L2362" s="223" t="str">
        <f>IFERROR(IF(VLOOKUP($O2362,'APOIO-DESPESAS'!$A$3:$N$962,13,FALSE)="","",VLOOKUP($O2362,'APOIO-DESPESAS'!$A$3:$N$962,13,FALSE)),"")</f>
        <v/>
      </c>
      <c r="M2362" s="223" t="str">
        <f>IFERROR(IF(VLOOKUP($O2362,'APOIO-DESPESAS'!$A$3:$N$962,14,FALSE)="","",VLOOKUP($O2362,'APOIO-DESPESAS'!$A$3:$N$962,14,FALSE)),"")</f>
        <v/>
      </c>
      <c r="O2362" s="223">
        <f t="shared" si="36"/>
        <v>2360</v>
      </c>
    </row>
    <row r="2363" spans="1:15" x14ac:dyDescent="0.25">
      <c r="A2363" s="223" t="str">
        <f>IFERROR(IF(VLOOKUP($O2363,'APOIO-DESPESAS'!$A$3:$N$962,2,FALSE)="","",VLOOKUP($O2363,'APOIO-DESPESAS'!$A$3:$N$962,2,FALSE)),"")</f>
        <v/>
      </c>
      <c r="B2363" s="223" t="str">
        <f>IFERROR(IF(VLOOKUP($O2363,'APOIO-DESPESAS'!$A$3:$N$962,3,FALSE)="","",VLOOKUP($O2363,'APOIO-DESPESAS'!$A$3:$N$962,3,FALSE)),"")</f>
        <v/>
      </c>
      <c r="C2363" s="223" t="str">
        <f>IFERROR(IF(VLOOKUP($O2363,'APOIO-DESPESAS'!$A$3:$N$962,4,FALSE)="","",VLOOKUP($O2363,'APOIO-DESPESAS'!$A$3:$N$962,4,FALSE)),"")</f>
        <v/>
      </c>
      <c r="D2363" s="223" t="str">
        <f>IFERROR(IF(VLOOKUP($O2363,'APOIO-DESPESAS'!$A$3:$N$962,5,FALSE)="","",VLOOKUP($O2363,'APOIO-DESPESAS'!$A$3:$N$962,5,FALSE)),"")</f>
        <v/>
      </c>
      <c r="E2363" s="223" t="str">
        <f>IFERROR(IF(VLOOKUP($O2363,'APOIO-DESPESAS'!$A$3:$N$962,6,FALSE)="","",VLOOKUP($O2363,'APOIO-DESPESAS'!$A$3:$N$962,6,FALSE)),"")</f>
        <v/>
      </c>
      <c r="F2363" s="223" t="str">
        <f>IFERROR(IF(VLOOKUP($O2363,'APOIO-DESPESAS'!$A$3:$N$962,7,FALSE)="","",VLOOKUP($O2363,'APOIO-DESPESAS'!$A$3:$N$962,7,FALSE)),"")</f>
        <v/>
      </c>
      <c r="G2363" s="223" t="str">
        <f>IFERROR(IF(VLOOKUP($O2363,'APOIO-DESPESAS'!$A$3:$N$962,8,FALSE)="","",VLOOKUP($O2363,'APOIO-DESPESAS'!$A$3:$N$962,8,FALSE)),"")</f>
        <v/>
      </c>
      <c r="H2363" s="223" t="str">
        <f>IFERROR(IF(VLOOKUP($O2363,'APOIO-DESPESAS'!$A$3:$N$962,9,FALSE)="","",VLOOKUP($O2363,'APOIO-DESPESAS'!$A$3:$N$962,9,FALSE)),"")</f>
        <v/>
      </c>
      <c r="I2363" s="223" t="str">
        <f>IFERROR(IF(VLOOKUP($O2363,'APOIO-DESPESAS'!$A$3:$N$962,10,FALSE)="","",VLOOKUP($O2363,'APOIO-DESPESAS'!$A$3:$N$962,10,FALSE)),"")</f>
        <v/>
      </c>
      <c r="J2363" s="223" t="str">
        <f>IFERROR(IF(VLOOKUP($O2363,'APOIO-DESPESAS'!$A$3:$N$962,11,FALSE)="","",VLOOKUP($O2363,'APOIO-DESPESAS'!$A$3:$N$962,11,FALSE)),"")</f>
        <v/>
      </c>
      <c r="K2363" s="223" t="str">
        <f>IFERROR(IF(VLOOKUP($O2363,'APOIO-DESPESAS'!$A$3:$N$962,12,FALSE)="","",VLOOKUP($O2363,'APOIO-DESPESAS'!$A$3:$N$962,12,FALSE)),"")</f>
        <v/>
      </c>
      <c r="L2363" s="223" t="str">
        <f>IFERROR(IF(VLOOKUP($O2363,'APOIO-DESPESAS'!$A$3:$N$962,13,FALSE)="","",VLOOKUP($O2363,'APOIO-DESPESAS'!$A$3:$N$962,13,FALSE)),"")</f>
        <v/>
      </c>
      <c r="M2363" s="223" t="str">
        <f>IFERROR(IF(VLOOKUP($O2363,'APOIO-DESPESAS'!$A$3:$N$962,14,FALSE)="","",VLOOKUP($O2363,'APOIO-DESPESAS'!$A$3:$N$962,14,FALSE)),"")</f>
        <v/>
      </c>
      <c r="O2363" s="223">
        <f t="shared" si="36"/>
        <v>2361</v>
      </c>
    </row>
    <row r="2364" spans="1:15" x14ac:dyDescent="0.25">
      <c r="A2364" s="223" t="str">
        <f>IFERROR(IF(VLOOKUP($O2364,'APOIO-DESPESAS'!$A$3:$N$962,2,FALSE)="","",VLOOKUP($O2364,'APOIO-DESPESAS'!$A$3:$N$962,2,FALSE)),"")</f>
        <v/>
      </c>
      <c r="B2364" s="223" t="str">
        <f>IFERROR(IF(VLOOKUP($O2364,'APOIO-DESPESAS'!$A$3:$N$962,3,FALSE)="","",VLOOKUP($O2364,'APOIO-DESPESAS'!$A$3:$N$962,3,FALSE)),"")</f>
        <v/>
      </c>
      <c r="C2364" s="223" t="str">
        <f>IFERROR(IF(VLOOKUP($O2364,'APOIO-DESPESAS'!$A$3:$N$962,4,FALSE)="","",VLOOKUP($O2364,'APOIO-DESPESAS'!$A$3:$N$962,4,FALSE)),"")</f>
        <v/>
      </c>
      <c r="D2364" s="223" t="str">
        <f>IFERROR(IF(VLOOKUP($O2364,'APOIO-DESPESAS'!$A$3:$N$962,5,FALSE)="","",VLOOKUP($O2364,'APOIO-DESPESAS'!$A$3:$N$962,5,FALSE)),"")</f>
        <v/>
      </c>
      <c r="E2364" s="223" t="str">
        <f>IFERROR(IF(VLOOKUP($O2364,'APOIO-DESPESAS'!$A$3:$N$962,6,FALSE)="","",VLOOKUP($O2364,'APOIO-DESPESAS'!$A$3:$N$962,6,FALSE)),"")</f>
        <v/>
      </c>
      <c r="F2364" s="223" t="str">
        <f>IFERROR(IF(VLOOKUP($O2364,'APOIO-DESPESAS'!$A$3:$N$962,7,FALSE)="","",VLOOKUP($O2364,'APOIO-DESPESAS'!$A$3:$N$962,7,FALSE)),"")</f>
        <v/>
      </c>
      <c r="G2364" s="223" t="str">
        <f>IFERROR(IF(VLOOKUP($O2364,'APOIO-DESPESAS'!$A$3:$N$962,8,FALSE)="","",VLOOKUP($O2364,'APOIO-DESPESAS'!$A$3:$N$962,8,FALSE)),"")</f>
        <v/>
      </c>
      <c r="H2364" s="223" t="str">
        <f>IFERROR(IF(VLOOKUP($O2364,'APOIO-DESPESAS'!$A$3:$N$962,9,FALSE)="","",VLOOKUP($O2364,'APOIO-DESPESAS'!$A$3:$N$962,9,FALSE)),"")</f>
        <v/>
      </c>
      <c r="I2364" s="223" t="str">
        <f>IFERROR(IF(VLOOKUP($O2364,'APOIO-DESPESAS'!$A$3:$N$962,10,FALSE)="","",VLOOKUP($O2364,'APOIO-DESPESAS'!$A$3:$N$962,10,FALSE)),"")</f>
        <v/>
      </c>
      <c r="J2364" s="223" t="str">
        <f>IFERROR(IF(VLOOKUP($O2364,'APOIO-DESPESAS'!$A$3:$N$962,11,FALSE)="","",VLOOKUP($O2364,'APOIO-DESPESAS'!$A$3:$N$962,11,FALSE)),"")</f>
        <v/>
      </c>
      <c r="K2364" s="223" t="str">
        <f>IFERROR(IF(VLOOKUP($O2364,'APOIO-DESPESAS'!$A$3:$N$962,12,FALSE)="","",VLOOKUP($O2364,'APOIO-DESPESAS'!$A$3:$N$962,12,FALSE)),"")</f>
        <v/>
      </c>
      <c r="L2364" s="223" t="str">
        <f>IFERROR(IF(VLOOKUP($O2364,'APOIO-DESPESAS'!$A$3:$N$962,13,FALSE)="","",VLOOKUP($O2364,'APOIO-DESPESAS'!$A$3:$N$962,13,FALSE)),"")</f>
        <v/>
      </c>
      <c r="M2364" s="223" t="str">
        <f>IFERROR(IF(VLOOKUP($O2364,'APOIO-DESPESAS'!$A$3:$N$962,14,FALSE)="","",VLOOKUP($O2364,'APOIO-DESPESAS'!$A$3:$N$962,14,FALSE)),"")</f>
        <v/>
      </c>
      <c r="O2364" s="223">
        <f t="shared" si="36"/>
        <v>2362</v>
      </c>
    </row>
    <row r="2365" spans="1:15" x14ac:dyDescent="0.25">
      <c r="A2365" s="223" t="str">
        <f>IFERROR(IF(VLOOKUP($O2365,'APOIO-DESPESAS'!$A$3:$N$962,2,FALSE)="","",VLOOKUP($O2365,'APOIO-DESPESAS'!$A$3:$N$962,2,FALSE)),"")</f>
        <v/>
      </c>
      <c r="B2365" s="223" t="str">
        <f>IFERROR(IF(VLOOKUP($O2365,'APOIO-DESPESAS'!$A$3:$N$962,3,FALSE)="","",VLOOKUP($O2365,'APOIO-DESPESAS'!$A$3:$N$962,3,FALSE)),"")</f>
        <v/>
      </c>
      <c r="C2365" s="223" t="str">
        <f>IFERROR(IF(VLOOKUP($O2365,'APOIO-DESPESAS'!$A$3:$N$962,4,FALSE)="","",VLOOKUP($O2365,'APOIO-DESPESAS'!$A$3:$N$962,4,FALSE)),"")</f>
        <v/>
      </c>
      <c r="D2365" s="223" t="str">
        <f>IFERROR(IF(VLOOKUP($O2365,'APOIO-DESPESAS'!$A$3:$N$962,5,FALSE)="","",VLOOKUP($O2365,'APOIO-DESPESAS'!$A$3:$N$962,5,FALSE)),"")</f>
        <v/>
      </c>
      <c r="E2365" s="223" t="str">
        <f>IFERROR(IF(VLOOKUP($O2365,'APOIO-DESPESAS'!$A$3:$N$962,6,FALSE)="","",VLOOKUP($O2365,'APOIO-DESPESAS'!$A$3:$N$962,6,FALSE)),"")</f>
        <v/>
      </c>
      <c r="F2365" s="223" t="str">
        <f>IFERROR(IF(VLOOKUP($O2365,'APOIO-DESPESAS'!$A$3:$N$962,7,FALSE)="","",VLOOKUP($O2365,'APOIO-DESPESAS'!$A$3:$N$962,7,FALSE)),"")</f>
        <v/>
      </c>
      <c r="G2365" s="223" t="str">
        <f>IFERROR(IF(VLOOKUP($O2365,'APOIO-DESPESAS'!$A$3:$N$962,8,FALSE)="","",VLOOKUP($O2365,'APOIO-DESPESAS'!$A$3:$N$962,8,FALSE)),"")</f>
        <v/>
      </c>
      <c r="H2365" s="223" t="str">
        <f>IFERROR(IF(VLOOKUP($O2365,'APOIO-DESPESAS'!$A$3:$N$962,9,FALSE)="","",VLOOKUP($O2365,'APOIO-DESPESAS'!$A$3:$N$962,9,FALSE)),"")</f>
        <v/>
      </c>
      <c r="I2365" s="223" t="str">
        <f>IFERROR(IF(VLOOKUP($O2365,'APOIO-DESPESAS'!$A$3:$N$962,10,FALSE)="","",VLOOKUP($O2365,'APOIO-DESPESAS'!$A$3:$N$962,10,FALSE)),"")</f>
        <v/>
      </c>
      <c r="J2365" s="223" t="str">
        <f>IFERROR(IF(VLOOKUP($O2365,'APOIO-DESPESAS'!$A$3:$N$962,11,FALSE)="","",VLOOKUP($O2365,'APOIO-DESPESAS'!$A$3:$N$962,11,FALSE)),"")</f>
        <v/>
      </c>
      <c r="K2365" s="223" t="str">
        <f>IFERROR(IF(VLOOKUP($O2365,'APOIO-DESPESAS'!$A$3:$N$962,12,FALSE)="","",VLOOKUP($O2365,'APOIO-DESPESAS'!$A$3:$N$962,12,FALSE)),"")</f>
        <v/>
      </c>
      <c r="L2365" s="223" t="str">
        <f>IFERROR(IF(VLOOKUP($O2365,'APOIO-DESPESAS'!$A$3:$N$962,13,FALSE)="","",VLOOKUP($O2365,'APOIO-DESPESAS'!$A$3:$N$962,13,FALSE)),"")</f>
        <v/>
      </c>
      <c r="M2365" s="223" t="str">
        <f>IFERROR(IF(VLOOKUP($O2365,'APOIO-DESPESAS'!$A$3:$N$962,14,FALSE)="","",VLOOKUP($O2365,'APOIO-DESPESAS'!$A$3:$N$962,14,FALSE)),"")</f>
        <v/>
      </c>
      <c r="O2365" s="223">
        <f t="shared" si="36"/>
        <v>2363</v>
      </c>
    </row>
    <row r="2366" spans="1:15" x14ac:dyDescent="0.25">
      <c r="A2366" s="223" t="str">
        <f>IFERROR(IF(VLOOKUP($O2366,'APOIO-DESPESAS'!$A$3:$N$962,2,FALSE)="","",VLOOKUP($O2366,'APOIO-DESPESAS'!$A$3:$N$962,2,FALSE)),"")</f>
        <v/>
      </c>
      <c r="B2366" s="223" t="str">
        <f>IFERROR(IF(VLOOKUP($O2366,'APOIO-DESPESAS'!$A$3:$N$962,3,FALSE)="","",VLOOKUP($O2366,'APOIO-DESPESAS'!$A$3:$N$962,3,FALSE)),"")</f>
        <v/>
      </c>
      <c r="C2366" s="223" t="str">
        <f>IFERROR(IF(VLOOKUP($O2366,'APOIO-DESPESAS'!$A$3:$N$962,4,FALSE)="","",VLOOKUP($O2366,'APOIO-DESPESAS'!$A$3:$N$962,4,FALSE)),"")</f>
        <v/>
      </c>
      <c r="D2366" s="223" t="str">
        <f>IFERROR(IF(VLOOKUP($O2366,'APOIO-DESPESAS'!$A$3:$N$962,5,FALSE)="","",VLOOKUP($O2366,'APOIO-DESPESAS'!$A$3:$N$962,5,FALSE)),"")</f>
        <v/>
      </c>
      <c r="E2366" s="223" t="str">
        <f>IFERROR(IF(VLOOKUP($O2366,'APOIO-DESPESAS'!$A$3:$N$962,6,FALSE)="","",VLOOKUP($O2366,'APOIO-DESPESAS'!$A$3:$N$962,6,FALSE)),"")</f>
        <v/>
      </c>
      <c r="F2366" s="223" t="str">
        <f>IFERROR(IF(VLOOKUP($O2366,'APOIO-DESPESAS'!$A$3:$N$962,7,FALSE)="","",VLOOKUP($O2366,'APOIO-DESPESAS'!$A$3:$N$962,7,FALSE)),"")</f>
        <v/>
      </c>
      <c r="G2366" s="223" t="str">
        <f>IFERROR(IF(VLOOKUP($O2366,'APOIO-DESPESAS'!$A$3:$N$962,8,FALSE)="","",VLOOKUP($O2366,'APOIO-DESPESAS'!$A$3:$N$962,8,FALSE)),"")</f>
        <v/>
      </c>
      <c r="H2366" s="223" t="str">
        <f>IFERROR(IF(VLOOKUP($O2366,'APOIO-DESPESAS'!$A$3:$N$962,9,FALSE)="","",VLOOKUP($O2366,'APOIO-DESPESAS'!$A$3:$N$962,9,FALSE)),"")</f>
        <v/>
      </c>
      <c r="I2366" s="223" t="str">
        <f>IFERROR(IF(VLOOKUP($O2366,'APOIO-DESPESAS'!$A$3:$N$962,10,FALSE)="","",VLOOKUP($O2366,'APOIO-DESPESAS'!$A$3:$N$962,10,FALSE)),"")</f>
        <v/>
      </c>
      <c r="J2366" s="223" t="str">
        <f>IFERROR(IF(VLOOKUP($O2366,'APOIO-DESPESAS'!$A$3:$N$962,11,FALSE)="","",VLOOKUP($O2366,'APOIO-DESPESAS'!$A$3:$N$962,11,FALSE)),"")</f>
        <v/>
      </c>
      <c r="K2366" s="223" t="str">
        <f>IFERROR(IF(VLOOKUP($O2366,'APOIO-DESPESAS'!$A$3:$N$962,12,FALSE)="","",VLOOKUP($O2366,'APOIO-DESPESAS'!$A$3:$N$962,12,FALSE)),"")</f>
        <v/>
      </c>
      <c r="L2366" s="223" t="str">
        <f>IFERROR(IF(VLOOKUP($O2366,'APOIO-DESPESAS'!$A$3:$N$962,13,FALSE)="","",VLOOKUP($O2366,'APOIO-DESPESAS'!$A$3:$N$962,13,FALSE)),"")</f>
        <v/>
      </c>
      <c r="M2366" s="223" t="str">
        <f>IFERROR(IF(VLOOKUP($O2366,'APOIO-DESPESAS'!$A$3:$N$962,14,FALSE)="","",VLOOKUP($O2366,'APOIO-DESPESAS'!$A$3:$N$962,14,FALSE)),"")</f>
        <v/>
      </c>
      <c r="O2366" s="223">
        <f t="shared" si="36"/>
        <v>2364</v>
      </c>
    </row>
    <row r="2367" spans="1:15" x14ac:dyDescent="0.25">
      <c r="A2367" s="223" t="str">
        <f>IFERROR(IF(VLOOKUP($O2367,'APOIO-DESPESAS'!$A$3:$N$962,2,FALSE)="","",VLOOKUP($O2367,'APOIO-DESPESAS'!$A$3:$N$962,2,FALSE)),"")</f>
        <v/>
      </c>
      <c r="B2367" s="223" t="str">
        <f>IFERROR(IF(VLOOKUP($O2367,'APOIO-DESPESAS'!$A$3:$N$962,3,FALSE)="","",VLOOKUP($O2367,'APOIO-DESPESAS'!$A$3:$N$962,3,FALSE)),"")</f>
        <v/>
      </c>
      <c r="C2367" s="223" t="str">
        <f>IFERROR(IF(VLOOKUP($O2367,'APOIO-DESPESAS'!$A$3:$N$962,4,FALSE)="","",VLOOKUP($O2367,'APOIO-DESPESAS'!$A$3:$N$962,4,FALSE)),"")</f>
        <v/>
      </c>
      <c r="D2367" s="223" t="str">
        <f>IFERROR(IF(VLOOKUP($O2367,'APOIO-DESPESAS'!$A$3:$N$962,5,FALSE)="","",VLOOKUP($O2367,'APOIO-DESPESAS'!$A$3:$N$962,5,FALSE)),"")</f>
        <v/>
      </c>
      <c r="E2367" s="223" t="str">
        <f>IFERROR(IF(VLOOKUP($O2367,'APOIO-DESPESAS'!$A$3:$N$962,6,FALSE)="","",VLOOKUP($O2367,'APOIO-DESPESAS'!$A$3:$N$962,6,FALSE)),"")</f>
        <v/>
      </c>
      <c r="F2367" s="223" t="str">
        <f>IFERROR(IF(VLOOKUP($O2367,'APOIO-DESPESAS'!$A$3:$N$962,7,FALSE)="","",VLOOKUP($O2367,'APOIO-DESPESAS'!$A$3:$N$962,7,FALSE)),"")</f>
        <v/>
      </c>
      <c r="G2367" s="223" t="str">
        <f>IFERROR(IF(VLOOKUP($O2367,'APOIO-DESPESAS'!$A$3:$N$962,8,FALSE)="","",VLOOKUP($O2367,'APOIO-DESPESAS'!$A$3:$N$962,8,FALSE)),"")</f>
        <v/>
      </c>
      <c r="H2367" s="223" t="str">
        <f>IFERROR(IF(VLOOKUP($O2367,'APOIO-DESPESAS'!$A$3:$N$962,9,FALSE)="","",VLOOKUP($O2367,'APOIO-DESPESAS'!$A$3:$N$962,9,FALSE)),"")</f>
        <v/>
      </c>
      <c r="I2367" s="223" t="str">
        <f>IFERROR(IF(VLOOKUP($O2367,'APOIO-DESPESAS'!$A$3:$N$962,10,FALSE)="","",VLOOKUP($O2367,'APOIO-DESPESAS'!$A$3:$N$962,10,FALSE)),"")</f>
        <v/>
      </c>
      <c r="J2367" s="223" t="str">
        <f>IFERROR(IF(VLOOKUP($O2367,'APOIO-DESPESAS'!$A$3:$N$962,11,FALSE)="","",VLOOKUP($O2367,'APOIO-DESPESAS'!$A$3:$N$962,11,FALSE)),"")</f>
        <v/>
      </c>
      <c r="K2367" s="223" t="str">
        <f>IFERROR(IF(VLOOKUP($O2367,'APOIO-DESPESAS'!$A$3:$N$962,12,FALSE)="","",VLOOKUP($O2367,'APOIO-DESPESAS'!$A$3:$N$962,12,FALSE)),"")</f>
        <v/>
      </c>
      <c r="L2367" s="223" t="str">
        <f>IFERROR(IF(VLOOKUP($O2367,'APOIO-DESPESAS'!$A$3:$N$962,13,FALSE)="","",VLOOKUP($O2367,'APOIO-DESPESAS'!$A$3:$N$962,13,FALSE)),"")</f>
        <v/>
      </c>
      <c r="M2367" s="223" t="str">
        <f>IFERROR(IF(VLOOKUP($O2367,'APOIO-DESPESAS'!$A$3:$N$962,14,FALSE)="","",VLOOKUP($O2367,'APOIO-DESPESAS'!$A$3:$N$962,14,FALSE)),"")</f>
        <v/>
      </c>
      <c r="O2367" s="223">
        <f t="shared" si="36"/>
        <v>2365</v>
      </c>
    </row>
    <row r="2368" spans="1:15" x14ac:dyDescent="0.25">
      <c r="A2368" s="223" t="str">
        <f>IFERROR(IF(VLOOKUP($O2368,'APOIO-DESPESAS'!$A$3:$N$962,2,FALSE)="","",VLOOKUP($O2368,'APOIO-DESPESAS'!$A$3:$N$962,2,FALSE)),"")</f>
        <v/>
      </c>
      <c r="B2368" s="223" t="str">
        <f>IFERROR(IF(VLOOKUP($O2368,'APOIO-DESPESAS'!$A$3:$N$962,3,FALSE)="","",VLOOKUP($O2368,'APOIO-DESPESAS'!$A$3:$N$962,3,FALSE)),"")</f>
        <v/>
      </c>
      <c r="C2368" s="223" t="str">
        <f>IFERROR(IF(VLOOKUP($O2368,'APOIO-DESPESAS'!$A$3:$N$962,4,FALSE)="","",VLOOKUP($O2368,'APOIO-DESPESAS'!$A$3:$N$962,4,FALSE)),"")</f>
        <v/>
      </c>
      <c r="D2368" s="223" t="str">
        <f>IFERROR(IF(VLOOKUP($O2368,'APOIO-DESPESAS'!$A$3:$N$962,5,FALSE)="","",VLOOKUP($O2368,'APOIO-DESPESAS'!$A$3:$N$962,5,FALSE)),"")</f>
        <v/>
      </c>
      <c r="E2368" s="223" t="str">
        <f>IFERROR(IF(VLOOKUP($O2368,'APOIO-DESPESAS'!$A$3:$N$962,6,FALSE)="","",VLOOKUP($O2368,'APOIO-DESPESAS'!$A$3:$N$962,6,FALSE)),"")</f>
        <v/>
      </c>
      <c r="F2368" s="223" t="str">
        <f>IFERROR(IF(VLOOKUP($O2368,'APOIO-DESPESAS'!$A$3:$N$962,7,FALSE)="","",VLOOKUP($O2368,'APOIO-DESPESAS'!$A$3:$N$962,7,FALSE)),"")</f>
        <v/>
      </c>
      <c r="G2368" s="223" t="str">
        <f>IFERROR(IF(VLOOKUP($O2368,'APOIO-DESPESAS'!$A$3:$N$962,8,FALSE)="","",VLOOKUP($O2368,'APOIO-DESPESAS'!$A$3:$N$962,8,FALSE)),"")</f>
        <v/>
      </c>
      <c r="H2368" s="223" t="str">
        <f>IFERROR(IF(VLOOKUP($O2368,'APOIO-DESPESAS'!$A$3:$N$962,9,FALSE)="","",VLOOKUP($O2368,'APOIO-DESPESAS'!$A$3:$N$962,9,FALSE)),"")</f>
        <v/>
      </c>
      <c r="I2368" s="223" t="str">
        <f>IFERROR(IF(VLOOKUP($O2368,'APOIO-DESPESAS'!$A$3:$N$962,10,FALSE)="","",VLOOKUP($O2368,'APOIO-DESPESAS'!$A$3:$N$962,10,FALSE)),"")</f>
        <v/>
      </c>
      <c r="J2368" s="223" t="str">
        <f>IFERROR(IF(VLOOKUP($O2368,'APOIO-DESPESAS'!$A$3:$N$962,11,FALSE)="","",VLOOKUP($O2368,'APOIO-DESPESAS'!$A$3:$N$962,11,FALSE)),"")</f>
        <v/>
      </c>
      <c r="K2368" s="223" t="str">
        <f>IFERROR(IF(VLOOKUP($O2368,'APOIO-DESPESAS'!$A$3:$N$962,12,FALSE)="","",VLOOKUP($O2368,'APOIO-DESPESAS'!$A$3:$N$962,12,FALSE)),"")</f>
        <v/>
      </c>
      <c r="L2368" s="223" t="str">
        <f>IFERROR(IF(VLOOKUP($O2368,'APOIO-DESPESAS'!$A$3:$N$962,13,FALSE)="","",VLOOKUP($O2368,'APOIO-DESPESAS'!$A$3:$N$962,13,FALSE)),"")</f>
        <v/>
      </c>
      <c r="M2368" s="223" t="str">
        <f>IFERROR(IF(VLOOKUP($O2368,'APOIO-DESPESAS'!$A$3:$N$962,14,FALSE)="","",VLOOKUP($O2368,'APOIO-DESPESAS'!$A$3:$N$962,14,FALSE)),"")</f>
        <v/>
      </c>
      <c r="O2368" s="223">
        <f t="shared" si="36"/>
        <v>2366</v>
      </c>
    </row>
    <row r="2369" spans="1:15" x14ac:dyDescent="0.25">
      <c r="A2369" s="223" t="str">
        <f>IFERROR(IF(VLOOKUP($O2369,'APOIO-DESPESAS'!$A$3:$N$962,2,FALSE)="","",VLOOKUP($O2369,'APOIO-DESPESAS'!$A$3:$N$962,2,FALSE)),"")</f>
        <v/>
      </c>
      <c r="B2369" s="223" t="str">
        <f>IFERROR(IF(VLOOKUP($O2369,'APOIO-DESPESAS'!$A$3:$N$962,3,FALSE)="","",VLOOKUP($O2369,'APOIO-DESPESAS'!$A$3:$N$962,3,FALSE)),"")</f>
        <v/>
      </c>
      <c r="C2369" s="223" t="str">
        <f>IFERROR(IF(VLOOKUP($O2369,'APOIO-DESPESAS'!$A$3:$N$962,4,FALSE)="","",VLOOKUP($O2369,'APOIO-DESPESAS'!$A$3:$N$962,4,FALSE)),"")</f>
        <v/>
      </c>
      <c r="D2369" s="223" t="str">
        <f>IFERROR(IF(VLOOKUP($O2369,'APOIO-DESPESAS'!$A$3:$N$962,5,FALSE)="","",VLOOKUP($O2369,'APOIO-DESPESAS'!$A$3:$N$962,5,FALSE)),"")</f>
        <v/>
      </c>
      <c r="E2369" s="223" t="str">
        <f>IFERROR(IF(VLOOKUP($O2369,'APOIO-DESPESAS'!$A$3:$N$962,6,FALSE)="","",VLOOKUP($O2369,'APOIO-DESPESAS'!$A$3:$N$962,6,FALSE)),"")</f>
        <v/>
      </c>
      <c r="F2369" s="223" t="str">
        <f>IFERROR(IF(VLOOKUP($O2369,'APOIO-DESPESAS'!$A$3:$N$962,7,FALSE)="","",VLOOKUP($O2369,'APOIO-DESPESAS'!$A$3:$N$962,7,FALSE)),"")</f>
        <v/>
      </c>
      <c r="G2369" s="223" t="str">
        <f>IFERROR(IF(VLOOKUP($O2369,'APOIO-DESPESAS'!$A$3:$N$962,8,FALSE)="","",VLOOKUP($O2369,'APOIO-DESPESAS'!$A$3:$N$962,8,FALSE)),"")</f>
        <v/>
      </c>
      <c r="H2369" s="223" t="str">
        <f>IFERROR(IF(VLOOKUP($O2369,'APOIO-DESPESAS'!$A$3:$N$962,9,FALSE)="","",VLOOKUP($O2369,'APOIO-DESPESAS'!$A$3:$N$962,9,FALSE)),"")</f>
        <v/>
      </c>
      <c r="I2369" s="223" t="str">
        <f>IFERROR(IF(VLOOKUP($O2369,'APOIO-DESPESAS'!$A$3:$N$962,10,FALSE)="","",VLOOKUP($O2369,'APOIO-DESPESAS'!$A$3:$N$962,10,FALSE)),"")</f>
        <v/>
      </c>
      <c r="J2369" s="223" t="str">
        <f>IFERROR(IF(VLOOKUP($O2369,'APOIO-DESPESAS'!$A$3:$N$962,11,FALSE)="","",VLOOKUP($O2369,'APOIO-DESPESAS'!$A$3:$N$962,11,FALSE)),"")</f>
        <v/>
      </c>
      <c r="K2369" s="223" t="str">
        <f>IFERROR(IF(VLOOKUP($O2369,'APOIO-DESPESAS'!$A$3:$N$962,12,FALSE)="","",VLOOKUP($O2369,'APOIO-DESPESAS'!$A$3:$N$962,12,FALSE)),"")</f>
        <v/>
      </c>
      <c r="L2369" s="223" t="str">
        <f>IFERROR(IF(VLOOKUP($O2369,'APOIO-DESPESAS'!$A$3:$N$962,13,FALSE)="","",VLOOKUP($O2369,'APOIO-DESPESAS'!$A$3:$N$962,13,FALSE)),"")</f>
        <v/>
      </c>
      <c r="M2369" s="223" t="str">
        <f>IFERROR(IF(VLOOKUP($O2369,'APOIO-DESPESAS'!$A$3:$N$962,14,FALSE)="","",VLOOKUP($O2369,'APOIO-DESPESAS'!$A$3:$N$962,14,FALSE)),"")</f>
        <v/>
      </c>
      <c r="O2369" s="223">
        <f t="shared" si="36"/>
        <v>2367</v>
      </c>
    </row>
    <row r="2370" spans="1:15" x14ac:dyDescent="0.25">
      <c r="A2370" s="223" t="str">
        <f>IFERROR(IF(VLOOKUP($O2370,'APOIO-DESPESAS'!$A$3:$N$962,2,FALSE)="","",VLOOKUP($O2370,'APOIO-DESPESAS'!$A$3:$N$962,2,FALSE)),"")</f>
        <v/>
      </c>
      <c r="B2370" s="223" t="str">
        <f>IFERROR(IF(VLOOKUP($O2370,'APOIO-DESPESAS'!$A$3:$N$962,3,FALSE)="","",VLOOKUP($O2370,'APOIO-DESPESAS'!$A$3:$N$962,3,FALSE)),"")</f>
        <v/>
      </c>
      <c r="C2370" s="223" t="str">
        <f>IFERROR(IF(VLOOKUP($O2370,'APOIO-DESPESAS'!$A$3:$N$962,4,FALSE)="","",VLOOKUP($O2370,'APOIO-DESPESAS'!$A$3:$N$962,4,FALSE)),"")</f>
        <v/>
      </c>
      <c r="D2370" s="223" t="str">
        <f>IFERROR(IF(VLOOKUP($O2370,'APOIO-DESPESAS'!$A$3:$N$962,5,FALSE)="","",VLOOKUP($O2370,'APOIO-DESPESAS'!$A$3:$N$962,5,FALSE)),"")</f>
        <v/>
      </c>
      <c r="E2370" s="223" t="str">
        <f>IFERROR(IF(VLOOKUP($O2370,'APOIO-DESPESAS'!$A$3:$N$962,6,FALSE)="","",VLOOKUP($O2370,'APOIO-DESPESAS'!$A$3:$N$962,6,FALSE)),"")</f>
        <v/>
      </c>
      <c r="F2370" s="223" t="str">
        <f>IFERROR(IF(VLOOKUP($O2370,'APOIO-DESPESAS'!$A$3:$N$962,7,FALSE)="","",VLOOKUP($O2370,'APOIO-DESPESAS'!$A$3:$N$962,7,FALSE)),"")</f>
        <v/>
      </c>
      <c r="G2370" s="223" t="str">
        <f>IFERROR(IF(VLOOKUP($O2370,'APOIO-DESPESAS'!$A$3:$N$962,8,FALSE)="","",VLOOKUP($O2370,'APOIO-DESPESAS'!$A$3:$N$962,8,FALSE)),"")</f>
        <v/>
      </c>
      <c r="H2370" s="223" t="str">
        <f>IFERROR(IF(VLOOKUP($O2370,'APOIO-DESPESAS'!$A$3:$N$962,9,FALSE)="","",VLOOKUP($O2370,'APOIO-DESPESAS'!$A$3:$N$962,9,FALSE)),"")</f>
        <v/>
      </c>
      <c r="I2370" s="223" t="str">
        <f>IFERROR(IF(VLOOKUP($O2370,'APOIO-DESPESAS'!$A$3:$N$962,10,FALSE)="","",VLOOKUP($O2370,'APOIO-DESPESAS'!$A$3:$N$962,10,FALSE)),"")</f>
        <v/>
      </c>
      <c r="J2370" s="223" t="str">
        <f>IFERROR(IF(VLOOKUP($O2370,'APOIO-DESPESAS'!$A$3:$N$962,11,FALSE)="","",VLOOKUP($O2370,'APOIO-DESPESAS'!$A$3:$N$962,11,FALSE)),"")</f>
        <v/>
      </c>
      <c r="K2370" s="223" t="str">
        <f>IFERROR(IF(VLOOKUP($O2370,'APOIO-DESPESAS'!$A$3:$N$962,12,FALSE)="","",VLOOKUP($O2370,'APOIO-DESPESAS'!$A$3:$N$962,12,FALSE)),"")</f>
        <v/>
      </c>
      <c r="L2370" s="223" t="str">
        <f>IFERROR(IF(VLOOKUP($O2370,'APOIO-DESPESAS'!$A$3:$N$962,13,FALSE)="","",VLOOKUP($O2370,'APOIO-DESPESAS'!$A$3:$N$962,13,FALSE)),"")</f>
        <v/>
      </c>
      <c r="M2370" s="223" t="str">
        <f>IFERROR(IF(VLOOKUP($O2370,'APOIO-DESPESAS'!$A$3:$N$962,14,FALSE)="","",VLOOKUP($O2370,'APOIO-DESPESAS'!$A$3:$N$962,14,FALSE)),"")</f>
        <v/>
      </c>
      <c r="O2370" s="223">
        <f t="shared" si="36"/>
        <v>2368</v>
      </c>
    </row>
    <row r="2371" spans="1:15" x14ac:dyDescent="0.25">
      <c r="A2371" s="223" t="str">
        <f>IFERROR(IF(VLOOKUP($O2371,'APOIO-DESPESAS'!$A$3:$N$962,2,FALSE)="","",VLOOKUP($O2371,'APOIO-DESPESAS'!$A$3:$N$962,2,FALSE)),"")</f>
        <v/>
      </c>
      <c r="B2371" s="223" t="str">
        <f>IFERROR(IF(VLOOKUP($O2371,'APOIO-DESPESAS'!$A$3:$N$962,3,FALSE)="","",VLOOKUP($O2371,'APOIO-DESPESAS'!$A$3:$N$962,3,FALSE)),"")</f>
        <v/>
      </c>
      <c r="C2371" s="223" t="str">
        <f>IFERROR(IF(VLOOKUP($O2371,'APOIO-DESPESAS'!$A$3:$N$962,4,FALSE)="","",VLOOKUP($O2371,'APOIO-DESPESAS'!$A$3:$N$962,4,FALSE)),"")</f>
        <v/>
      </c>
      <c r="D2371" s="223" t="str">
        <f>IFERROR(IF(VLOOKUP($O2371,'APOIO-DESPESAS'!$A$3:$N$962,5,FALSE)="","",VLOOKUP($O2371,'APOIO-DESPESAS'!$A$3:$N$962,5,FALSE)),"")</f>
        <v/>
      </c>
      <c r="E2371" s="223" t="str">
        <f>IFERROR(IF(VLOOKUP($O2371,'APOIO-DESPESAS'!$A$3:$N$962,6,FALSE)="","",VLOOKUP($O2371,'APOIO-DESPESAS'!$A$3:$N$962,6,FALSE)),"")</f>
        <v/>
      </c>
      <c r="F2371" s="223" t="str">
        <f>IFERROR(IF(VLOOKUP($O2371,'APOIO-DESPESAS'!$A$3:$N$962,7,FALSE)="","",VLOOKUP($O2371,'APOIO-DESPESAS'!$A$3:$N$962,7,FALSE)),"")</f>
        <v/>
      </c>
      <c r="G2371" s="223" t="str">
        <f>IFERROR(IF(VLOOKUP($O2371,'APOIO-DESPESAS'!$A$3:$N$962,8,FALSE)="","",VLOOKUP($O2371,'APOIO-DESPESAS'!$A$3:$N$962,8,FALSE)),"")</f>
        <v/>
      </c>
      <c r="H2371" s="223" t="str">
        <f>IFERROR(IF(VLOOKUP($O2371,'APOIO-DESPESAS'!$A$3:$N$962,9,FALSE)="","",VLOOKUP($O2371,'APOIO-DESPESAS'!$A$3:$N$962,9,FALSE)),"")</f>
        <v/>
      </c>
      <c r="I2371" s="223" t="str">
        <f>IFERROR(IF(VLOOKUP($O2371,'APOIO-DESPESAS'!$A$3:$N$962,10,FALSE)="","",VLOOKUP($O2371,'APOIO-DESPESAS'!$A$3:$N$962,10,FALSE)),"")</f>
        <v/>
      </c>
      <c r="J2371" s="223" t="str">
        <f>IFERROR(IF(VLOOKUP($O2371,'APOIO-DESPESAS'!$A$3:$N$962,11,FALSE)="","",VLOOKUP($O2371,'APOIO-DESPESAS'!$A$3:$N$962,11,FALSE)),"")</f>
        <v/>
      </c>
      <c r="K2371" s="223" t="str">
        <f>IFERROR(IF(VLOOKUP($O2371,'APOIO-DESPESAS'!$A$3:$N$962,12,FALSE)="","",VLOOKUP($O2371,'APOIO-DESPESAS'!$A$3:$N$962,12,FALSE)),"")</f>
        <v/>
      </c>
      <c r="L2371" s="223" t="str">
        <f>IFERROR(IF(VLOOKUP($O2371,'APOIO-DESPESAS'!$A$3:$N$962,13,FALSE)="","",VLOOKUP($O2371,'APOIO-DESPESAS'!$A$3:$N$962,13,FALSE)),"")</f>
        <v/>
      </c>
      <c r="M2371" s="223" t="str">
        <f>IFERROR(IF(VLOOKUP($O2371,'APOIO-DESPESAS'!$A$3:$N$962,14,FALSE)="","",VLOOKUP($O2371,'APOIO-DESPESAS'!$A$3:$N$962,14,FALSE)),"")</f>
        <v/>
      </c>
      <c r="O2371" s="223">
        <f t="shared" si="36"/>
        <v>2369</v>
      </c>
    </row>
    <row r="2372" spans="1:15" x14ac:dyDescent="0.25">
      <c r="A2372" s="223" t="str">
        <f>IFERROR(IF(VLOOKUP($O2372,'APOIO-DESPESAS'!$A$3:$N$962,2,FALSE)="","",VLOOKUP($O2372,'APOIO-DESPESAS'!$A$3:$N$962,2,FALSE)),"")</f>
        <v/>
      </c>
      <c r="B2372" s="223" t="str">
        <f>IFERROR(IF(VLOOKUP($O2372,'APOIO-DESPESAS'!$A$3:$N$962,3,FALSE)="","",VLOOKUP($O2372,'APOIO-DESPESAS'!$A$3:$N$962,3,FALSE)),"")</f>
        <v/>
      </c>
      <c r="C2372" s="223" t="str">
        <f>IFERROR(IF(VLOOKUP($O2372,'APOIO-DESPESAS'!$A$3:$N$962,4,FALSE)="","",VLOOKUP($O2372,'APOIO-DESPESAS'!$A$3:$N$962,4,FALSE)),"")</f>
        <v/>
      </c>
      <c r="D2372" s="223" t="str">
        <f>IFERROR(IF(VLOOKUP($O2372,'APOIO-DESPESAS'!$A$3:$N$962,5,FALSE)="","",VLOOKUP($O2372,'APOIO-DESPESAS'!$A$3:$N$962,5,FALSE)),"")</f>
        <v/>
      </c>
      <c r="E2372" s="223" t="str">
        <f>IFERROR(IF(VLOOKUP($O2372,'APOIO-DESPESAS'!$A$3:$N$962,6,FALSE)="","",VLOOKUP($O2372,'APOIO-DESPESAS'!$A$3:$N$962,6,FALSE)),"")</f>
        <v/>
      </c>
      <c r="F2372" s="223" t="str">
        <f>IFERROR(IF(VLOOKUP($O2372,'APOIO-DESPESAS'!$A$3:$N$962,7,FALSE)="","",VLOOKUP($O2372,'APOIO-DESPESAS'!$A$3:$N$962,7,FALSE)),"")</f>
        <v/>
      </c>
      <c r="G2372" s="223" t="str">
        <f>IFERROR(IF(VLOOKUP($O2372,'APOIO-DESPESAS'!$A$3:$N$962,8,FALSE)="","",VLOOKUP($O2372,'APOIO-DESPESAS'!$A$3:$N$962,8,FALSE)),"")</f>
        <v/>
      </c>
      <c r="H2372" s="223" t="str">
        <f>IFERROR(IF(VLOOKUP($O2372,'APOIO-DESPESAS'!$A$3:$N$962,9,FALSE)="","",VLOOKUP($O2372,'APOIO-DESPESAS'!$A$3:$N$962,9,FALSE)),"")</f>
        <v/>
      </c>
      <c r="I2372" s="223" t="str">
        <f>IFERROR(IF(VLOOKUP($O2372,'APOIO-DESPESAS'!$A$3:$N$962,10,FALSE)="","",VLOOKUP($O2372,'APOIO-DESPESAS'!$A$3:$N$962,10,FALSE)),"")</f>
        <v/>
      </c>
      <c r="J2372" s="223" t="str">
        <f>IFERROR(IF(VLOOKUP($O2372,'APOIO-DESPESAS'!$A$3:$N$962,11,FALSE)="","",VLOOKUP($O2372,'APOIO-DESPESAS'!$A$3:$N$962,11,FALSE)),"")</f>
        <v/>
      </c>
      <c r="K2372" s="223" t="str">
        <f>IFERROR(IF(VLOOKUP($O2372,'APOIO-DESPESAS'!$A$3:$N$962,12,FALSE)="","",VLOOKUP($O2372,'APOIO-DESPESAS'!$A$3:$N$962,12,FALSE)),"")</f>
        <v/>
      </c>
      <c r="L2372" s="223" t="str">
        <f>IFERROR(IF(VLOOKUP($O2372,'APOIO-DESPESAS'!$A$3:$N$962,13,FALSE)="","",VLOOKUP($O2372,'APOIO-DESPESAS'!$A$3:$N$962,13,FALSE)),"")</f>
        <v/>
      </c>
      <c r="M2372" s="223" t="str">
        <f>IFERROR(IF(VLOOKUP($O2372,'APOIO-DESPESAS'!$A$3:$N$962,14,FALSE)="","",VLOOKUP($O2372,'APOIO-DESPESAS'!$A$3:$N$962,14,FALSE)),"")</f>
        <v/>
      </c>
      <c r="O2372" s="223">
        <f t="shared" si="36"/>
        <v>2370</v>
      </c>
    </row>
    <row r="2373" spans="1:15" x14ac:dyDescent="0.25">
      <c r="A2373" s="223" t="str">
        <f>IFERROR(IF(VLOOKUP($O2373,'APOIO-DESPESAS'!$A$3:$N$962,2,FALSE)="","",VLOOKUP($O2373,'APOIO-DESPESAS'!$A$3:$N$962,2,FALSE)),"")</f>
        <v/>
      </c>
      <c r="B2373" s="223" t="str">
        <f>IFERROR(IF(VLOOKUP($O2373,'APOIO-DESPESAS'!$A$3:$N$962,3,FALSE)="","",VLOOKUP($O2373,'APOIO-DESPESAS'!$A$3:$N$962,3,FALSE)),"")</f>
        <v/>
      </c>
      <c r="C2373" s="223" t="str">
        <f>IFERROR(IF(VLOOKUP($O2373,'APOIO-DESPESAS'!$A$3:$N$962,4,FALSE)="","",VLOOKUP($O2373,'APOIO-DESPESAS'!$A$3:$N$962,4,FALSE)),"")</f>
        <v/>
      </c>
      <c r="D2373" s="223" t="str">
        <f>IFERROR(IF(VLOOKUP($O2373,'APOIO-DESPESAS'!$A$3:$N$962,5,FALSE)="","",VLOOKUP($O2373,'APOIO-DESPESAS'!$A$3:$N$962,5,FALSE)),"")</f>
        <v/>
      </c>
      <c r="E2373" s="223" t="str">
        <f>IFERROR(IF(VLOOKUP($O2373,'APOIO-DESPESAS'!$A$3:$N$962,6,FALSE)="","",VLOOKUP($O2373,'APOIO-DESPESAS'!$A$3:$N$962,6,FALSE)),"")</f>
        <v/>
      </c>
      <c r="F2373" s="223" t="str">
        <f>IFERROR(IF(VLOOKUP($O2373,'APOIO-DESPESAS'!$A$3:$N$962,7,FALSE)="","",VLOOKUP($O2373,'APOIO-DESPESAS'!$A$3:$N$962,7,FALSE)),"")</f>
        <v/>
      </c>
      <c r="G2373" s="223" t="str">
        <f>IFERROR(IF(VLOOKUP($O2373,'APOIO-DESPESAS'!$A$3:$N$962,8,FALSE)="","",VLOOKUP($O2373,'APOIO-DESPESAS'!$A$3:$N$962,8,FALSE)),"")</f>
        <v/>
      </c>
      <c r="H2373" s="223" t="str">
        <f>IFERROR(IF(VLOOKUP($O2373,'APOIO-DESPESAS'!$A$3:$N$962,9,FALSE)="","",VLOOKUP($O2373,'APOIO-DESPESAS'!$A$3:$N$962,9,FALSE)),"")</f>
        <v/>
      </c>
      <c r="I2373" s="223" t="str">
        <f>IFERROR(IF(VLOOKUP($O2373,'APOIO-DESPESAS'!$A$3:$N$962,10,FALSE)="","",VLOOKUP($O2373,'APOIO-DESPESAS'!$A$3:$N$962,10,FALSE)),"")</f>
        <v/>
      </c>
      <c r="J2373" s="223" t="str">
        <f>IFERROR(IF(VLOOKUP($O2373,'APOIO-DESPESAS'!$A$3:$N$962,11,FALSE)="","",VLOOKUP($O2373,'APOIO-DESPESAS'!$A$3:$N$962,11,FALSE)),"")</f>
        <v/>
      </c>
      <c r="K2373" s="223" t="str">
        <f>IFERROR(IF(VLOOKUP($O2373,'APOIO-DESPESAS'!$A$3:$N$962,12,FALSE)="","",VLOOKUP($O2373,'APOIO-DESPESAS'!$A$3:$N$962,12,FALSE)),"")</f>
        <v/>
      </c>
      <c r="L2373" s="223" t="str">
        <f>IFERROR(IF(VLOOKUP($O2373,'APOIO-DESPESAS'!$A$3:$N$962,13,FALSE)="","",VLOOKUP($O2373,'APOIO-DESPESAS'!$A$3:$N$962,13,FALSE)),"")</f>
        <v/>
      </c>
      <c r="M2373" s="223" t="str">
        <f>IFERROR(IF(VLOOKUP($O2373,'APOIO-DESPESAS'!$A$3:$N$962,14,FALSE)="","",VLOOKUP($O2373,'APOIO-DESPESAS'!$A$3:$N$962,14,FALSE)),"")</f>
        <v/>
      </c>
      <c r="O2373" s="223">
        <f t="shared" ref="O2373:O2436" si="37">O2372+1</f>
        <v>2371</v>
      </c>
    </row>
    <row r="2374" spans="1:15" x14ac:dyDescent="0.25">
      <c r="A2374" s="223" t="str">
        <f>IFERROR(IF(VLOOKUP($O2374,'APOIO-DESPESAS'!$A$3:$N$962,2,FALSE)="","",VLOOKUP($O2374,'APOIO-DESPESAS'!$A$3:$N$962,2,FALSE)),"")</f>
        <v/>
      </c>
      <c r="B2374" s="223" t="str">
        <f>IFERROR(IF(VLOOKUP($O2374,'APOIO-DESPESAS'!$A$3:$N$962,3,FALSE)="","",VLOOKUP($O2374,'APOIO-DESPESAS'!$A$3:$N$962,3,FALSE)),"")</f>
        <v/>
      </c>
      <c r="C2374" s="223" t="str">
        <f>IFERROR(IF(VLOOKUP($O2374,'APOIO-DESPESAS'!$A$3:$N$962,4,FALSE)="","",VLOOKUP($O2374,'APOIO-DESPESAS'!$A$3:$N$962,4,FALSE)),"")</f>
        <v/>
      </c>
      <c r="D2374" s="223" t="str">
        <f>IFERROR(IF(VLOOKUP($O2374,'APOIO-DESPESAS'!$A$3:$N$962,5,FALSE)="","",VLOOKUP($O2374,'APOIO-DESPESAS'!$A$3:$N$962,5,FALSE)),"")</f>
        <v/>
      </c>
      <c r="E2374" s="223" t="str">
        <f>IFERROR(IF(VLOOKUP($O2374,'APOIO-DESPESAS'!$A$3:$N$962,6,FALSE)="","",VLOOKUP($O2374,'APOIO-DESPESAS'!$A$3:$N$962,6,FALSE)),"")</f>
        <v/>
      </c>
      <c r="F2374" s="223" t="str">
        <f>IFERROR(IF(VLOOKUP($O2374,'APOIO-DESPESAS'!$A$3:$N$962,7,FALSE)="","",VLOOKUP($O2374,'APOIO-DESPESAS'!$A$3:$N$962,7,FALSE)),"")</f>
        <v/>
      </c>
      <c r="G2374" s="223" t="str">
        <f>IFERROR(IF(VLOOKUP($O2374,'APOIO-DESPESAS'!$A$3:$N$962,8,FALSE)="","",VLOOKUP($O2374,'APOIO-DESPESAS'!$A$3:$N$962,8,FALSE)),"")</f>
        <v/>
      </c>
      <c r="H2374" s="223" t="str">
        <f>IFERROR(IF(VLOOKUP($O2374,'APOIO-DESPESAS'!$A$3:$N$962,9,FALSE)="","",VLOOKUP($O2374,'APOIO-DESPESAS'!$A$3:$N$962,9,FALSE)),"")</f>
        <v/>
      </c>
      <c r="I2374" s="223" t="str">
        <f>IFERROR(IF(VLOOKUP($O2374,'APOIO-DESPESAS'!$A$3:$N$962,10,FALSE)="","",VLOOKUP($O2374,'APOIO-DESPESAS'!$A$3:$N$962,10,FALSE)),"")</f>
        <v/>
      </c>
      <c r="J2374" s="223" t="str">
        <f>IFERROR(IF(VLOOKUP($O2374,'APOIO-DESPESAS'!$A$3:$N$962,11,FALSE)="","",VLOOKUP($O2374,'APOIO-DESPESAS'!$A$3:$N$962,11,FALSE)),"")</f>
        <v/>
      </c>
      <c r="K2374" s="223" t="str">
        <f>IFERROR(IF(VLOOKUP($O2374,'APOIO-DESPESAS'!$A$3:$N$962,12,FALSE)="","",VLOOKUP($O2374,'APOIO-DESPESAS'!$A$3:$N$962,12,FALSE)),"")</f>
        <v/>
      </c>
      <c r="L2374" s="223" t="str">
        <f>IFERROR(IF(VLOOKUP($O2374,'APOIO-DESPESAS'!$A$3:$N$962,13,FALSE)="","",VLOOKUP($O2374,'APOIO-DESPESAS'!$A$3:$N$962,13,FALSE)),"")</f>
        <v/>
      </c>
      <c r="M2374" s="223" t="str">
        <f>IFERROR(IF(VLOOKUP($O2374,'APOIO-DESPESAS'!$A$3:$N$962,14,FALSE)="","",VLOOKUP($O2374,'APOIO-DESPESAS'!$A$3:$N$962,14,FALSE)),"")</f>
        <v/>
      </c>
      <c r="O2374" s="223">
        <f t="shared" si="37"/>
        <v>2372</v>
      </c>
    </row>
    <row r="2375" spans="1:15" x14ac:dyDescent="0.25">
      <c r="A2375" s="223" t="str">
        <f>IFERROR(IF(VLOOKUP($O2375,'APOIO-DESPESAS'!$A$3:$N$962,2,FALSE)="","",VLOOKUP($O2375,'APOIO-DESPESAS'!$A$3:$N$962,2,FALSE)),"")</f>
        <v/>
      </c>
      <c r="B2375" s="223" t="str">
        <f>IFERROR(IF(VLOOKUP($O2375,'APOIO-DESPESAS'!$A$3:$N$962,3,FALSE)="","",VLOOKUP($O2375,'APOIO-DESPESAS'!$A$3:$N$962,3,FALSE)),"")</f>
        <v/>
      </c>
      <c r="C2375" s="223" t="str">
        <f>IFERROR(IF(VLOOKUP($O2375,'APOIO-DESPESAS'!$A$3:$N$962,4,FALSE)="","",VLOOKUP($O2375,'APOIO-DESPESAS'!$A$3:$N$962,4,FALSE)),"")</f>
        <v/>
      </c>
      <c r="D2375" s="223" t="str">
        <f>IFERROR(IF(VLOOKUP($O2375,'APOIO-DESPESAS'!$A$3:$N$962,5,FALSE)="","",VLOOKUP($O2375,'APOIO-DESPESAS'!$A$3:$N$962,5,FALSE)),"")</f>
        <v/>
      </c>
      <c r="E2375" s="223" t="str">
        <f>IFERROR(IF(VLOOKUP($O2375,'APOIO-DESPESAS'!$A$3:$N$962,6,FALSE)="","",VLOOKUP($O2375,'APOIO-DESPESAS'!$A$3:$N$962,6,FALSE)),"")</f>
        <v/>
      </c>
      <c r="F2375" s="223" t="str">
        <f>IFERROR(IF(VLOOKUP($O2375,'APOIO-DESPESAS'!$A$3:$N$962,7,FALSE)="","",VLOOKUP($O2375,'APOIO-DESPESAS'!$A$3:$N$962,7,FALSE)),"")</f>
        <v/>
      </c>
      <c r="G2375" s="223" t="str">
        <f>IFERROR(IF(VLOOKUP($O2375,'APOIO-DESPESAS'!$A$3:$N$962,8,FALSE)="","",VLOOKUP($O2375,'APOIO-DESPESAS'!$A$3:$N$962,8,FALSE)),"")</f>
        <v/>
      </c>
      <c r="H2375" s="223" t="str">
        <f>IFERROR(IF(VLOOKUP($O2375,'APOIO-DESPESAS'!$A$3:$N$962,9,FALSE)="","",VLOOKUP($O2375,'APOIO-DESPESAS'!$A$3:$N$962,9,FALSE)),"")</f>
        <v/>
      </c>
      <c r="I2375" s="223" t="str">
        <f>IFERROR(IF(VLOOKUP($O2375,'APOIO-DESPESAS'!$A$3:$N$962,10,FALSE)="","",VLOOKUP($O2375,'APOIO-DESPESAS'!$A$3:$N$962,10,FALSE)),"")</f>
        <v/>
      </c>
      <c r="J2375" s="223" t="str">
        <f>IFERROR(IF(VLOOKUP($O2375,'APOIO-DESPESAS'!$A$3:$N$962,11,FALSE)="","",VLOOKUP($O2375,'APOIO-DESPESAS'!$A$3:$N$962,11,FALSE)),"")</f>
        <v/>
      </c>
      <c r="K2375" s="223" t="str">
        <f>IFERROR(IF(VLOOKUP($O2375,'APOIO-DESPESAS'!$A$3:$N$962,12,FALSE)="","",VLOOKUP($O2375,'APOIO-DESPESAS'!$A$3:$N$962,12,FALSE)),"")</f>
        <v/>
      </c>
      <c r="L2375" s="223" t="str">
        <f>IFERROR(IF(VLOOKUP($O2375,'APOIO-DESPESAS'!$A$3:$N$962,13,FALSE)="","",VLOOKUP($O2375,'APOIO-DESPESAS'!$A$3:$N$962,13,FALSE)),"")</f>
        <v/>
      </c>
      <c r="M2375" s="223" t="str">
        <f>IFERROR(IF(VLOOKUP($O2375,'APOIO-DESPESAS'!$A$3:$N$962,14,FALSE)="","",VLOOKUP($O2375,'APOIO-DESPESAS'!$A$3:$N$962,14,FALSE)),"")</f>
        <v/>
      </c>
      <c r="O2375" s="223">
        <f t="shared" si="37"/>
        <v>2373</v>
      </c>
    </row>
    <row r="2376" spans="1:15" x14ac:dyDescent="0.25">
      <c r="A2376" s="223" t="str">
        <f>IFERROR(IF(VLOOKUP($O2376,'APOIO-DESPESAS'!$A$3:$N$962,2,FALSE)="","",VLOOKUP($O2376,'APOIO-DESPESAS'!$A$3:$N$962,2,FALSE)),"")</f>
        <v/>
      </c>
      <c r="B2376" s="223" t="str">
        <f>IFERROR(IF(VLOOKUP($O2376,'APOIO-DESPESAS'!$A$3:$N$962,3,FALSE)="","",VLOOKUP($O2376,'APOIO-DESPESAS'!$A$3:$N$962,3,FALSE)),"")</f>
        <v/>
      </c>
      <c r="C2376" s="223" t="str">
        <f>IFERROR(IF(VLOOKUP($O2376,'APOIO-DESPESAS'!$A$3:$N$962,4,FALSE)="","",VLOOKUP($O2376,'APOIO-DESPESAS'!$A$3:$N$962,4,FALSE)),"")</f>
        <v/>
      </c>
      <c r="D2376" s="223" t="str">
        <f>IFERROR(IF(VLOOKUP($O2376,'APOIO-DESPESAS'!$A$3:$N$962,5,FALSE)="","",VLOOKUP($O2376,'APOIO-DESPESAS'!$A$3:$N$962,5,FALSE)),"")</f>
        <v/>
      </c>
      <c r="E2376" s="223" t="str">
        <f>IFERROR(IF(VLOOKUP($O2376,'APOIO-DESPESAS'!$A$3:$N$962,6,FALSE)="","",VLOOKUP($O2376,'APOIO-DESPESAS'!$A$3:$N$962,6,FALSE)),"")</f>
        <v/>
      </c>
      <c r="F2376" s="223" t="str">
        <f>IFERROR(IF(VLOOKUP($O2376,'APOIO-DESPESAS'!$A$3:$N$962,7,FALSE)="","",VLOOKUP($O2376,'APOIO-DESPESAS'!$A$3:$N$962,7,FALSE)),"")</f>
        <v/>
      </c>
      <c r="G2376" s="223" t="str">
        <f>IFERROR(IF(VLOOKUP($O2376,'APOIO-DESPESAS'!$A$3:$N$962,8,FALSE)="","",VLOOKUP($O2376,'APOIO-DESPESAS'!$A$3:$N$962,8,FALSE)),"")</f>
        <v/>
      </c>
      <c r="H2376" s="223" t="str">
        <f>IFERROR(IF(VLOOKUP($O2376,'APOIO-DESPESAS'!$A$3:$N$962,9,FALSE)="","",VLOOKUP($O2376,'APOIO-DESPESAS'!$A$3:$N$962,9,FALSE)),"")</f>
        <v/>
      </c>
      <c r="I2376" s="223" t="str">
        <f>IFERROR(IF(VLOOKUP($O2376,'APOIO-DESPESAS'!$A$3:$N$962,10,FALSE)="","",VLOOKUP($O2376,'APOIO-DESPESAS'!$A$3:$N$962,10,FALSE)),"")</f>
        <v/>
      </c>
      <c r="J2376" s="223" t="str">
        <f>IFERROR(IF(VLOOKUP($O2376,'APOIO-DESPESAS'!$A$3:$N$962,11,FALSE)="","",VLOOKUP($O2376,'APOIO-DESPESAS'!$A$3:$N$962,11,FALSE)),"")</f>
        <v/>
      </c>
      <c r="K2376" s="223" t="str">
        <f>IFERROR(IF(VLOOKUP($O2376,'APOIO-DESPESAS'!$A$3:$N$962,12,FALSE)="","",VLOOKUP($O2376,'APOIO-DESPESAS'!$A$3:$N$962,12,FALSE)),"")</f>
        <v/>
      </c>
      <c r="L2376" s="223" t="str">
        <f>IFERROR(IF(VLOOKUP($O2376,'APOIO-DESPESAS'!$A$3:$N$962,13,FALSE)="","",VLOOKUP($O2376,'APOIO-DESPESAS'!$A$3:$N$962,13,FALSE)),"")</f>
        <v/>
      </c>
      <c r="M2376" s="223" t="str">
        <f>IFERROR(IF(VLOOKUP($O2376,'APOIO-DESPESAS'!$A$3:$N$962,14,FALSE)="","",VLOOKUP($O2376,'APOIO-DESPESAS'!$A$3:$N$962,14,FALSE)),"")</f>
        <v/>
      </c>
      <c r="O2376" s="223">
        <f t="shared" si="37"/>
        <v>2374</v>
      </c>
    </row>
    <row r="2377" spans="1:15" x14ac:dyDescent="0.25">
      <c r="A2377" s="223" t="str">
        <f>IFERROR(IF(VLOOKUP($O2377,'APOIO-DESPESAS'!$A$3:$N$962,2,FALSE)="","",VLOOKUP($O2377,'APOIO-DESPESAS'!$A$3:$N$962,2,FALSE)),"")</f>
        <v/>
      </c>
      <c r="B2377" s="223" t="str">
        <f>IFERROR(IF(VLOOKUP($O2377,'APOIO-DESPESAS'!$A$3:$N$962,3,FALSE)="","",VLOOKUP($O2377,'APOIO-DESPESAS'!$A$3:$N$962,3,FALSE)),"")</f>
        <v/>
      </c>
      <c r="C2377" s="223" t="str">
        <f>IFERROR(IF(VLOOKUP($O2377,'APOIO-DESPESAS'!$A$3:$N$962,4,FALSE)="","",VLOOKUP($O2377,'APOIO-DESPESAS'!$A$3:$N$962,4,FALSE)),"")</f>
        <v/>
      </c>
      <c r="D2377" s="223" t="str">
        <f>IFERROR(IF(VLOOKUP($O2377,'APOIO-DESPESAS'!$A$3:$N$962,5,FALSE)="","",VLOOKUP($O2377,'APOIO-DESPESAS'!$A$3:$N$962,5,FALSE)),"")</f>
        <v/>
      </c>
      <c r="E2377" s="223" t="str">
        <f>IFERROR(IF(VLOOKUP($O2377,'APOIO-DESPESAS'!$A$3:$N$962,6,FALSE)="","",VLOOKUP($O2377,'APOIO-DESPESAS'!$A$3:$N$962,6,FALSE)),"")</f>
        <v/>
      </c>
      <c r="F2377" s="223" t="str">
        <f>IFERROR(IF(VLOOKUP($O2377,'APOIO-DESPESAS'!$A$3:$N$962,7,FALSE)="","",VLOOKUP($O2377,'APOIO-DESPESAS'!$A$3:$N$962,7,FALSE)),"")</f>
        <v/>
      </c>
      <c r="G2377" s="223" t="str">
        <f>IFERROR(IF(VLOOKUP($O2377,'APOIO-DESPESAS'!$A$3:$N$962,8,FALSE)="","",VLOOKUP($O2377,'APOIO-DESPESAS'!$A$3:$N$962,8,FALSE)),"")</f>
        <v/>
      </c>
      <c r="H2377" s="223" t="str">
        <f>IFERROR(IF(VLOOKUP($O2377,'APOIO-DESPESAS'!$A$3:$N$962,9,FALSE)="","",VLOOKUP($O2377,'APOIO-DESPESAS'!$A$3:$N$962,9,FALSE)),"")</f>
        <v/>
      </c>
      <c r="I2377" s="223" t="str">
        <f>IFERROR(IF(VLOOKUP($O2377,'APOIO-DESPESAS'!$A$3:$N$962,10,FALSE)="","",VLOOKUP($O2377,'APOIO-DESPESAS'!$A$3:$N$962,10,FALSE)),"")</f>
        <v/>
      </c>
      <c r="J2377" s="223" t="str">
        <f>IFERROR(IF(VLOOKUP($O2377,'APOIO-DESPESAS'!$A$3:$N$962,11,FALSE)="","",VLOOKUP($O2377,'APOIO-DESPESAS'!$A$3:$N$962,11,FALSE)),"")</f>
        <v/>
      </c>
      <c r="K2377" s="223" t="str">
        <f>IFERROR(IF(VLOOKUP($O2377,'APOIO-DESPESAS'!$A$3:$N$962,12,FALSE)="","",VLOOKUP($O2377,'APOIO-DESPESAS'!$A$3:$N$962,12,FALSE)),"")</f>
        <v/>
      </c>
      <c r="L2377" s="223" t="str">
        <f>IFERROR(IF(VLOOKUP($O2377,'APOIO-DESPESAS'!$A$3:$N$962,13,FALSE)="","",VLOOKUP($O2377,'APOIO-DESPESAS'!$A$3:$N$962,13,FALSE)),"")</f>
        <v/>
      </c>
      <c r="M2377" s="223" t="str">
        <f>IFERROR(IF(VLOOKUP($O2377,'APOIO-DESPESAS'!$A$3:$N$962,14,FALSE)="","",VLOOKUP($O2377,'APOIO-DESPESAS'!$A$3:$N$962,14,FALSE)),"")</f>
        <v/>
      </c>
      <c r="O2377" s="223">
        <f t="shared" si="37"/>
        <v>2375</v>
      </c>
    </row>
    <row r="2378" spans="1:15" x14ac:dyDescent="0.25">
      <c r="A2378" s="223" t="str">
        <f>IFERROR(IF(VLOOKUP($O2378,'APOIO-DESPESAS'!$A$3:$N$962,2,FALSE)="","",VLOOKUP($O2378,'APOIO-DESPESAS'!$A$3:$N$962,2,FALSE)),"")</f>
        <v/>
      </c>
      <c r="B2378" s="223" t="str">
        <f>IFERROR(IF(VLOOKUP($O2378,'APOIO-DESPESAS'!$A$3:$N$962,3,FALSE)="","",VLOOKUP($O2378,'APOIO-DESPESAS'!$A$3:$N$962,3,FALSE)),"")</f>
        <v/>
      </c>
      <c r="C2378" s="223" t="str">
        <f>IFERROR(IF(VLOOKUP($O2378,'APOIO-DESPESAS'!$A$3:$N$962,4,FALSE)="","",VLOOKUP($O2378,'APOIO-DESPESAS'!$A$3:$N$962,4,FALSE)),"")</f>
        <v/>
      </c>
      <c r="D2378" s="223" t="str">
        <f>IFERROR(IF(VLOOKUP($O2378,'APOIO-DESPESAS'!$A$3:$N$962,5,FALSE)="","",VLOOKUP($O2378,'APOIO-DESPESAS'!$A$3:$N$962,5,FALSE)),"")</f>
        <v/>
      </c>
      <c r="E2378" s="223" t="str">
        <f>IFERROR(IF(VLOOKUP($O2378,'APOIO-DESPESAS'!$A$3:$N$962,6,FALSE)="","",VLOOKUP($O2378,'APOIO-DESPESAS'!$A$3:$N$962,6,FALSE)),"")</f>
        <v/>
      </c>
      <c r="F2378" s="223" t="str">
        <f>IFERROR(IF(VLOOKUP($O2378,'APOIO-DESPESAS'!$A$3:$N$962,7,FALSE)="","",VLOOKUP($O2378,'APOIO-DESPESAS'!$A$3:$N$962,7,FALSE)),"")</f>
        <v/>
      </c>
      <c r="G2378" s="223" t="str">
        <f>IFERROR(IF(VLOOKUP($O2378,'APOIO-DESPESAS'!$A$3:$N$962,8,FALSE)="","",VLOOKUP($O2378,'APOIO-DESPESAS'!$A$3:$N$962,8,FALSE)),"")</f>
        <v/>
      </c>
      <c r="H2378" s="223" t="str">
        <f>IFERROR(IF(VLOOKUP($O2378,'APOIO-DESPESAS'!$A$3:$N$962,9,FALSE)="","",VLOOKUP($O2378,'APOIO-DESPESAS'!$A$3:$N$962,9,FALSE)),"")</f>
        <v/>
      </c>
      <c r="I2378" s="223" t="str">
        <f>IFERROR(IF(VLOOKUP($O2378,'APOIO-DESPESAS'!$A$3:$N$962,10,FALSE)="","",VLOOKUP($O2378,'APOIO-DESPESAS'!$A$3:$N$962,10,FALSE)),"")</f>
        <v/>
      </c>
      <c r="J2378" s="223" t="str">
        <f>IFERROR(IF(VLOOKUP($O2378,'APOIO-DESPESAS'!$A$3:$N$962,11,FALSE)="","",VLOOKUP($O2378,'APOIO-DESPESAS'!$A$3:$N$962,11,FALSE)),"")</f>
        <v/>
      </c>
      <c r="K2378" s="223" t="str">
        <f>IFERROR(IF(VLOOKUP($O2378,'APOIO-DESPESAS'!$A$3:$N$962,12,FALSE)="","",VLOOKUP($O2378,'APOIO-DESPESAS'!$A$3:$N$962,12,FALSE)),"")</f>
        <v/>
      </c>
      <c r="L2378" s="223" t="str">
        <f>IFERROR(IF(VLOOKUP($O2378,'APOIO-DESPESAS'!$A$3:$N$962,13,FALSE)="","",VLOOKUP($O2378,'APOIO-DESPESAS'!$A$3:$N$962,13,FALSE)),"")</f>
        <v/>
      </c>
      <c r="M2378" s="223" t="str">
        <f>IFERROR(IF(VLOOKUP($O2378,'APOIO-DESPESAS'!$A$3:$N$962,14,FALSE)="","",VLOOKUP($O2378,'APOIO-DESPESAS'!$A$3:$N$962,14,FALSE)),"")</f>
        <v/>
      </c>
      <c r="O2378" s="223">
        <f t="shared" si="37"/>
        <v>2376</v>
      </c>
    </row>
    <row r="2379" spans="1:15" x14ac:dyDescent="0.25">
      <c r="A2379" s="223" t="str">
        <f>IFERROR(IF(VLOOKUP($O2379,'APOIO-DESPESAS'!$A$3:$N$962,2,FALSE)="","",VLOOKUP($O2379,'APOIO-DESPESAS'!$A$3:$N$962,2,FALSE)),"")</f>
        <v/>
      </c>
      <c r="B2379" s="223" t="str">
        <f>IFERROR(IF(VLOOKUP($O2379,'APOIO-DESPESAS'!$A$3:$N$962,3,FALSE)="","",VLOOKUP($O2379,'APOIO-DESPESAS'!$A$3:$N$962,3,FALSE)),"")</f>
        <v/>
      </c>
      <c r="C2379" s="223" t="str">
        <f>IFERROR(IF(VLOOKUP($O2379,'APOIO-DESPESAS'!$A$3:$N$962,4,FALSE)="","",VLOOKUP($O2379,'APOIO-DESPESAS'!$A$3:$N$962,4,FALSE)),"")</f>
        <v/>
      </c>
      <c r="D2379" s="223" t="str">
        <f>IFERROR(IF(VLOOKUP($O2379,'APOIO-DESPESAS'!$A$3:$N$962,5,FALSE)="","",VLOOKUP($O2379,'APOIO-DESPESAS'!$A$3:$N$962,5,FALSE)),"")</f>
        <v/>
      </c>
      <c r="E2379" s="223" t="str">
        <f>IFERROR(IF(VLOOKUP($O2379,'APOIO-DESPESAS'!$A$3:$N$962,6,FALSE)="","",VLOOKUP($O2379,'APOIO-DESPESAS'!$A$3:$N$962,6,FALSE)),"")</f>
        <v/>
      </c>
      <c r="F2379" s="223" t="str">
        <f>IFERROR(IF(VLOOKUP($O2379,'APOIO-DESPESAS'!$A$3:$N$962,7,FALSE)="","",VLOOKUP($O2379,'APOIO-DESPESAS'!$A$3:$N$962,7,FALSE)),"")</f>
        <v/>
      </c>
      <c r="G2379" s="223" t="str">
        <f>IFERROR(IF(VLOOKUP($O2379,'APOIO-DESPESAS'!$A$3:$N$962,8,FALSE)="","",VLOOKUP($O2379,'APOIO-DESPESAS'!$A$3:$N$962,8,FALSE)),"")</f>
        <v/>
      </c>
      <c r="H2379" s="223" t="str">
        <f>IFERROR(IF(VLOOKUP($O2379,'APOIO-DESPESAS'!$A$3:$N$962,9,FALSE)="","",VLOOKUP($O2379,'APOIO-DESPESAS'!$A$3:$N$962,9,FALSE)),"")</f>
        <v/>
      </c>
      <c r="I2379" s="223" t="str">
        <f>IFERROR(IF(VLOOKUP($O2379,'APOIO-DESPESAS'!$A$3:$N$962,10,FALSE)="","",VLOOKUP($O2379,'APOIO-DESPESAS'!$A$3:$N$962,10,FALSE)),"")</f>
        <v/>
      </c>
      <c r="J2379" s="223" t="str">
        <f>IFERROR(IF(VLOOKUP($O2379,'APOIO-DESPESAS'!$A$3:$N$962,11,FALSE)="","",VLOOKUP($O2379,'APOIO-DESPESAS'!$A$3:$N$962,11,FALSE)),"")</f>
        <v/>
      </c>
      <c r="K2379" s="223" t="str">
        <f>IFERROR(IF(VLOOKUP($O2379,'APOIO-DESPESAS'!$A$3:$N$962,12,FALSE)="","",VLOOKUP($O2379,'APOIO-DESPESAS'!$A$3:$N$962,12,FALSE)),"")</f>
        <v/>
      </c>
      <c r="L2379" s="223" t="str">
        <f>IFERROR(IF(VLOOKUP($O2379,'APOIO-DESPESAS'!$A$3:$N$962,13,FALSE)="","",VLOOKUP($O2379,'APOIO-DESPESAS'!$A$3:$N$962,13,FALSE)),"")</f>
        <v/>
      </c>
      <c r="M2379" s="223" t="str">
        <f>IFERROR(IF(VLOOKUP($O2379,'APOIO-DESPESAS'!$A$3:$N$962,14,FALSE)="","",VLOOKUP($O2379,'APOIO-DESPESAS'!$A$3:$N$962,14,FALSE)),"")</f>
        <v/>
      </c>
      <c r="O2379" s="223">
        <f t="shared" si="37"/>
        <v>2377</v>
      </c>
    </row>
    <row r="2380" spans="1:15" x14ac:dyDescent="0.25">
      <c r="A2380" s="223" t="str">
        <f>IFERROR(IF(VLOOKUP($O2380,'APOIO-DESPESAS'!$A$3:$N$962,2,FALSE)="","",VLOOKUP($O2380,'APOIO-DESPESAS'!$A$3:$N$962,2,FALSE)),"")</f>
        <v/>
      </c>
      <c r="B2380" s="223" t="str">
        <f>IFERROR(IF(VLOOKUP($O2380,'APOIO-DESPESAS'!$A$3:$N$962,3,FALSE)="","",VLOOKUP($O2380,'APOIO-DESPESAS'!$A$3:$N$962,3,FALSE)),"")</f>
        <v/>
      </c>
      <c r="C2380" s="223" t="str">
        <f>IFERROR(IF(VLOOKUP($O2380,'APOIO-DESPESAS'!$A$3:$N$962,4,FALSE)="","",VLOOKUP($O2380,'APOIO-DESPESAS'!$A$3:$N$962,4,FALSE)),"")</f>
        <v/>
      </c>
      <c r="D2380" s="223" t="str">
        <f>IFERROR(IF(VLOOKUP($O2380,'APOIO-DESPESAS'!$A$3:$N$962,5,FALSE)="","",VLOOKUP($O2380,'APOIO-DESPESAS'!$A$3:$N$962,5,FALSE)),"")</f>
        <v/>
      </c>
      <c r="E2380" s="223" t="str">
        <f>IFERROR(IF(VLOOKUP($O2380,'APOIO-DESPESAS'!$A$3:$N$962,6,FALSE)="","",VLOOKUP($O2380,'APOIO-DESPESAS'!$A$3:$N$962,6,FALSE)),"")</f>
        <v/>
      </c>
      <c r="F2380" s="223" t="str">
        <f>IFERROR(IF(VLOOKUP($O2380,'APOIO-DESPESAS'!$A$3:$N$962,7,FALSE)="","",VLOOKUP($O2380,'APOIO-DESPESAS'!$A$3:$N$962,7,FALSE)),"")</f>
        <v/>
      </c>
      <c r="G2380" s="223" t="str">
        <f>IFERROR(IF(VLOOKUP($O2380,'APOIO-DESPESAS'!$A$3:$N$962,8,FALSE)="","",VLOOKUP($O2380,'APOIO-DESPESAS'!$A$3:$N$962,8,FALSE)),"")</f>
        <v/>
      </c>
      <c r="H2380" s="223" t="str">
        <f>IFERROR(IF(VLOOKUP($O2380,'APOIO-DESPESAS'!$A$3:$N$962,9,FALSE)="","",VLOOKUP($O2380,'APOIO-DESPESAS'!$A$3:$N$962,9,FALSE)),"")</f>
        <v/>
      </c>
      <c r="I2380" s="223" t="str">
        <f>IFERROR(IF(VLOOKUP($O2380,'APOIO-DESPESAS'!$A$3:$N$962,10,FALSE)="","",VLOOKUP($O2380,'APOIO-DESPESAS'!$A$3:$N$962,10,FALSE)),"")</f>
        <v/>
      </c>
      <c r="J2380" s="223" t="str">
        <f>IFERROR(IF(VLOOKUP($O2380,'APOIO-DESPESAS'!$A$3:$N$962,11,FALSE)="","",VLOOKUP($O2380,'APOIO-DESPESAS'!$A$3:$N$962,11,FALSE)),"")</f>
        <v/>
      </c>
      <c r="K2380" s="223" t="str">
        <f>IFERROR(IF(VLOOKUP($O2380,'APOIO-DESPESAS'!$A$3:$N$962,12,FALSE)="","",VLOOKUP($O2380,'APOIO-DESPESAS'!$A$3:$N$962,12,FALSE)),"")</f>
        <v/>
      </c>
      <c r="L2380" s="223" t="str">
        <f>IFERROR(IF(VLOOKUP($O2380,'APOIO-DESPESAS'!$A$3:$N$962,13,FALSE)="","",VLOOKUP($O2380,'APOIO-DESPESAS'!$A$3:$N$962,13,FALSE)),"")</f>
        <v/>
      </c>
      <c r="M2380" s="223" t="str">
        <f>IFERROR(IF(VLOOKUP($O2380,'APOIO-DESPESAS'!$A$3:$N$962,14,FALSE)="","",VLOOKUP($O2380,'APOIO-DESPESAS'!$A$3:$N$962,14,FALSE)),"")</f>
        <v/>
      </c>
      <c r="O2380" s="223">
        <f t="shared" si="37"/>
        <v>2378</v>
      </c>
    </row>
    <row r="2381" spans="1:15" x14ac:dyDescent="0.25">
      <c r="A2381" s="223" t="str">
        <f>IFERROR(IF(VLOOKUP($O2381,'APOIO-DESPESAS'!$A$3:$N$962,2,FALSE)="","",VLOOKUP($O2381,'APOIO-DESPESAS'!$A$3:$N$962,2,FALSE)),"")</f>
        <v/>
      </c>
      <c r="B2381" s="223" t="str">
        <f>IFERROR(IF(VLOOKUP($O2381,'APOIO-DESPESAS'!$A$3:$N$962,3,FALSE)="","",VLOOKUP($O2381,'APOIO-DESPESAS'!$A$3:$N$962,3,FALSE)),"")</f>
        <v/>
      </c>
      <c r="C2381" s="223" t="str">
        <f>IFERROR(IF(VLOOKUP($O2381,'APOIO-DESPESAS'!$A$3:$N$962,4,FALSE)="","",VLOOKUP($O2381,'APOIO-DESPESAS'!$A$3:$N$962,4,FALSE)),"")</f>
        <v/>
      </c>
      <c r="D2381" s="223" t="str">
        <f>IFERROR(IF(VLOOKUP($O2381,'APOIO-DESPESAS'!$A$3:$N$962,5,FALSE)="","",VLOOKUP($O2381,'APOIO-DESPESAS'!$A$3:$N$962,5,FALSE)),"")</f>
        <v/>
      </c>
      <c r="E2381" s="223" t="str">
        <f>IFERROR(IF(VLOOKUP($O2381,'APOIO-DESPESAS'!$A$3:$N$962,6,FALSE)="","",VLOOKUP($O2381,'APOIO-DESPESAS'!$A$3:$N$962,6,FALSE)),"")</f>
        <v/>
      </c>
      <c r="F2381" s="223" t="str">
        <f>IFERROR(IF(VLOOKUP($O2381,'APOIO-DESPESAS'!$A$3:$N$962,7,FALSE)="","",VLOOKUP($O2381,'APOIO-DESPESAS'!$A$3:$N$962,7,FALSE)),"")</f>
        <v/>
      </c>
      <c r="G2381" s="223" t="str">
        <f>IFERROR(IF(VLOOKUP($O2381,'APOIO-DESPESAS'!$A$3:$N$962,8,FALSE)="","",VLOOKUP($O2381,'APOIO-DESPESAS'!$A$3:$N$962,8,FALSE)),"")</f>
        <v/>
      </c>
      <c r="H2381" s="223" t="str">
        <f>IFERROR(IF(VLOOKUP($O2381,'APOIO-DESPESAS'!$A$3:$N$962,9,FALSE)="","",VLOOKUP($O2381,'APOIO-DESPESAS'!$A$3:$N$962,9,FALSE)),"")</f>
        <v/>
      </c>
      <c r="I2381" s="223" t="str">
        <f>IFERROR(IF(VLOOKUP($O2381,'APOIO-DESPESAS'!$A$3:$N$962,10,FALSE)="","",VLOOKUP($O2381,'APOIO-DESPESAS'!$A$3:$N$962,10,FALSE)),"")</f>
        <v/>
      </c>
      <c r="J2381" s="223" t="str">
        <f>IFERROR(IF(VLOOKUP($O2381,'APOIO-DESPESAS'!$A$3:$N$962,11,FALSE)="","",VLOOKUP($O2381,'APOIO-DESPESAS'!$A$3:$N$962,11,FALSE)),"")</f>
        <v/>
      </c>
      <c r="K2381" s="223" t="str">
        <f>IFERROR(IF(VLOOKUP($O2381,'APOIO-DESPESAS'!$A$3:$N$962,12,FALSE)="","",VLOOKUP($O2381,'APOIO-DESPESAS'!$A$3:$N$962,12,FALSE)),"")</f>
        <v/>
      </c>
      <c r="L2381" s="223" t="str">
        <f>IFERROR(IF(VLOOKUP($O2381,'APOIO-DESPESAS'!$A$3:$N$962,13,FALSE)="","",VLOOKUP($O2381,'APOIO-DESPESAS'!$A$3:$N$962,13,FALSE)),"")</f>
        <v/>
      </c>
      <c r="M2381" s="223" t="str">
        <f>IFERROR(IF(VLOOKUP($O2381,'APOIO-DESPESAS'!$A$3:$N$962,14,FALSE)="","",VLOOKUP($O2381,'APOIO-DESPESAS'!$A$3:$N$962,14,FALSE)),"")</f>
        <v/>
      </c>
      <c r="O2381" s="223">
        <f t="shared" si="37"/>
        <v>2379</v>
      </c>
    </row>
    <row r="2382" spans="1:15" x14ac:dyDescent="0.25">
      <c r="A2382" s="223" t="str">
        <f>IFERROR(IF(VLOOKUP($O2382,'APOIO-DESPESAS'!$A$3:$N$962,2,FALSE)="","",VLOOKUP($O2382,'APOIO-DESPESAS'!$A$3:$N$962,2,FALSE)),"")</f>
        <v/>
      </c>
      <c r="B2382" s="223" t="str">
        <f>IFERROR(IF(VLOOKUP($O2382,'APOIO-DESPESAS'!$A$3:$N$962,3,FALSE)="","",VLOOKUP($O2382,'APOIO-DESPESAS'!$A$3:$N$962,3,FALSE)),"")</f>
        <v/>
      </c>
      <c r="C2382" s="223" t="str">
        <f>IFERROR(IF(VLOOKUP($O2382,'APOIO-DESPESAS'!$A$3:$N$962,4,FALSE)="","",VLOOKUP($O2382,'APOIO-DESPESAS'!$A$3:$N$962,4,FALSE)),"")</f>
        <v/>
      </c>
      <c r="D2382" s="223" t="str">
        <f>IFERROR(IF(VLOOKUP($O2382,'APOIO-DESPESAS'!$A$3:$N$962,5,FALSE)="","",VLOOKUP($O2382,'APOIO-DESPESAS'!$A$3:$N$962,5,FALSE)),"")</f>
        <v/>
      </c>
      <c r="E2382" s="223" t="str">
        <f>IFERROR(IF(VLOOKUP($O2382,'APOIO-DESPESAS'!$A$3:$N$962,6,FALSE)="","",VLOOKUP($O2382,'APOIO-DESPESAS'!$A$3:$N$962,6,FALSE)),"")</f>
        <v/>
      </c>
      <c r="F2382" s="223" t="str">
        <f>IFERROR(IF(VLOOKUP($O2382,'APOIO-DESPESAS'!$A$3:$N$962,7,FALSE)="","",VLOOKUP($O2382,'APOIO-DESPESAS'!$A$3:$N$962,7,FALSE)),"")</f>
        <v/>
      </c>
      <c r="G2382" s="223" t="str">
        <f>IFERROR(IF(VLOOKUP($O2382,'APOIO-DESPESAS'!$A$3:$N$962,8,FALSE)="","",VLOOKUP($O2382,'APOIO-DESPESAS'!$A$3:$N$962,8,FALSE)),"")</f>
        <v/>
      </c>
      <c r="H2382" s="223" t="str">
        <f>IFERROR(IF(VLOOKUP($O2382,'APOIO-DESPESAS'!$A$3:$N$962,9,FALSE)="","",VLOOKUP($O2382,'APOIO-DESPESAS'!$A$3:$N$962,9,FALSE)),"")</f>
        <v/>
      </c>
      <c r="I2382" s="223" t="str">
        <f>IFERROR(IF(VLOOKUP($O2382,'APOIO-DESPESAS'!$A$3:$N$962,10,FALSE)="","",VLOOKUP($O2382,'APOIO-DESPESAS'!$A$3:$N$962,10,FALSE)),"")</f>
        <v/>
      </c>
      <c r="J2382" s="223" t="str">
        <f>IFERROR(IF(VLOOKUP($O2382,'APOIO-DESPESAS'!$A$3:$N$962,11,FALSE)="","",VLOOKUP($O2382,'APOIO-DESPESAS'!$A$3:$N$962,11,FALSE)),"")</f>
        <v/>
      </c>
      <c r="K2382" s="223" t="str">
        <f>IFERROR(IF(VLOOKUP($O2382,'APOIO-DESPESAS'!$A$3:$N$962,12,FALSE)="","",VLOOKUP($O2382,'APOIO-DESPESAS'!$A$3:$N$962,12,FALSE)),"")</f>
        <v/>
      </c>
      <c r="L2382" s="223" t="str">
        <f>IFERROR(IF(VLOOKUP($O2382,'APOIO-DESPESAS'!$A$3:$N$962,13,FALSE)="","",VLOOKUP($O2382,'APOIO-DESPESAS'!$A$3:$N$962,13,FALSE)),"")</f>
        <v/>
      </c>
      <c r="M2382" s="223" t="str">
        <f>IFERROR(IF(VLOOKUP($O2382,'APOIO-DESPESAS'!$A$3:$N$962,14,FALSE)="","",VLOOKUP($O2382,'APOIO-DESPESAS'!$A$3:$N$962,14,FALSE)),"")</f>
        <v/>
      </c>
      <c r="O2382" s="223">
        <f t="shared" si="37"/>
        <v>2380</v>
      </c>
    </row>
    <row r="2383" spans="1:15" x14ac:dyDescent="0.25">
      <c r="A2383" s="223" t="str">
        <f>IFERROR(IF(VLOOKUP($O2383,'APOIO-DESPESAS'!$A$3:$N$962,2,FALSE)="","",VLOOKUP($O2383,'APOIO-DESPESAS'!$A$3:$N$962,2,FALSE)),"")</f>
        <v/>
      </c>
      <c r="B2383" s="223" t="str">
        <f>IFERROR(IF(VLOOKUP($O2383,'APOIO-DESPESAS'!$A$3:$N$962,3,FALSE)="","",VLOOKUP($O2383,'APOIO-DESPESAS'!$A$3:$N$962,3,FALSE)),"")</f>
        <v/>
      </c>
      <c r="C2383" s="223" t="str">
        <f>IFERROR(IF(VLOOKUP($O2383,'APOIO-DESPESAS'!$A$3:$N$962,4,FALSE)="","",VLOOKUP($O2383,'APOIO-DESPESAS'!$A$3:$N$962,4,FALSE)),"")</f>
        <v/>
      </c>
      <c r="D2383" s="223" t="str">
        <f>IFERROR(IF(VLOOKUP($O2383,'APOIO-DESPESAS'!$A$3:$N$962,5,FALSE)="","",VLOOKUP($O2383,'APOIO-DESPESAS'!$A$3:$N$962,5,FALSE)),"")</f>
        <v/>
      </c>
      <c r="E2383" s="223" t="str">
        <f>IFERROR(IF(VLOOKUP($O2383,'APOIO-DESPESAS'!$A$3:$N$962,6,FALSE)="","",VLOOKUP($O2383,'APOIO-DESPESAS'!$A$3:$N$962,6,FALSE)),"")</f>
        <v/>
      </c>
      <c r="F2383" s="223" t="str">
        <f>IFERROR(IF(VLOOKUP($O2383,'APOIO-DESPESAS'!$A$3:$N$962,7,FALSE)="","",VLOOKUP($O2383,'APOIO-DESPESAS'!$A$3:$N$962,7,FALSE)),"")</f>
        <v/>
      </c>
      <c r="G2383" s="223" t="str">
        <f>IFERROR(IF(VLOOKUP($O2383,'APOIO-DESPESAS'!$A$3:$N$962,8,FALSE)="","",VLOOKUP($O2383,'APOIO-DESPESAS'!$A$3:$N$962,8,FALSE)),"")</f>
        <v/>
      </c>
      <c r="H2383" s="223" t="str">
        <f>IFERROR(IF(VLOOKUP($O2383,'APOIO-DESPESAS'!$A$3:$N$962,9,FALSE)="","",VLOOKUP($O2383,'APOIO-DESPESAS'!$A$3:$N$962,9,FALSE)),"")</f>
        <v/>
      </c>
      <c r="I2383" s="223" t="str">
        <f>IFERROR(IF(VLOOKUP($O2383,'APOIO-DESPESAS'!$A$3:$N$962,10,FALSE)="","",VLOOKUP($O2383,'APOIO-DESPESAS'!$A$3:$N$962,10,FALSE)),"")</f>
        <v/>
      </c>
      <c r="J2383" s="223" t="str">
        <f>IFERROR(IF(VLOOKUP($O2383,'APOIO-DESPESAS'!$A$3:$N$962,11,FALSE)="","",VLOOKUP($O2383,'APOIO-DESPESAS'!$A$3:$N$962,11,FALSE)),"")</f>
        <v/>
      </c>
      <c r="K2383" s="223" t="str">
        <f>IFERROR(IF(VLOOKUP($O2383,'APOIO-DESPESAS'!$A$3:$N$962,12,FALSE)="","",VLOOKUP($O2383,'APOIO-DESPESAS'!$A$3:$N$962,12,FALSE)),"")</f>
        <v/>
      </c>
      <c r="L2383" s="223" t="str">
        <f>IFERROR(IF(VLOOKUP($O2383,'APOIO-DESPESAS'!$A$3:$N$962,13,FALSE)="","",VLOOKUP($O2383,'APOIO-DESPESAS'!$A$3:$N$962,13,FALSE)),"")</f>
        <v/>
      </c>
      <c r="M2383" s="223" t="str">
        <f>IFERROR(IF(VLOOKUP($O2383,'APOIO-DESPESAS'!$A$3:$N$962,14,FALSE)="","",VLOOKUP($O2383,'APOIO-DESPESAS'!$A$3:$N$962,14,FALSE)),"")</f>
        <v/>
      </c>
      <c r="O2383" s="223">
        <f t="shared" si="37"/>
        <v>2381</v>
      </c>
    </row>
    <row r="2384" spans="1:15" x14ac:dyDescent="0.25">
      <c r="A2384" s="223" t="str">
        <f>IFERROR(IF(VLOOKUP($O2384,'APOIO-DESPESAS'!$A$3:$N$962,2,FALSE)="","",VLOOKUP($O2384,'APOIO-DESPESAS'!$A$3:$N$962,2,FALSE)),"")</f>
        <v/>
      </c>
      <c r="B2384" s="223" t="str">
        <f>IFERROR(IF(VLOOKUP($O2384,'APOIO-DESPESAS'!$A$3:$N$962,3,FALSE)="","",VLOOKUP($O2384,'APOIO-DESPESAS'!$A$3:$N$962,3,FALSE)),"")</f>
        <v/>
      </c>
      <c r="C2384" s="223" t="str">
        <f>IFERROR(IF(VLOOKUP($O2384,'APOIO-DESPESAS'!$A$3:$N$962,4,FALSE)="","",VLOOKUP($O2384,'APOIO-DESPESAS'!$A$3:$N$962,4,FALSE)),"")</f>
        <v/>
      </c>
      <c r="D2384" s="223" t="str">
        <f>IFERROR(IF(VLOOKUP($O2384,'APOIO-DESPESAS'!$A$3:$N$962,5,FALSE)="","",VLOOKUP($O2384,'APOIO-DESPESAS'!$A$3:$N$962,5,FALSE)),"")</f>
        <v/>
      </c>
      <c r="E2384" s="223" t="str">
        <f>IFERROR(IF(VLOOKUP($O2384,'APOIO-DESPESAS'!$A$3:$N$962,6,FALSE)="","",VLOOKUP($O2384,'APOIO-DESPESAS'!$A$3:$N$962,6,FALSE)),"")</f>
        <v/>
      </c>
      <c r="F2384" s="223" t="str">
        <f>IFERROR(IF(VLOOKUP($O2384,'APOIO-DESPESAS'!$A$3:$N$962,7,FALSE)="","",VLOOKUP($O2384,'APOIO-DESPESAS'!$A$3:$N$962,7,FALSE)),"")</f>
        <v/>
      </c>
      <c r="G2384" s="223" t="str">
        <f>IFERROR(IF(VLOOKUP($O2384,'APOIO-DESPESAS'!$A$3:$N$962,8,FALSE)="","",VLOOKUP($O2384,'APOIO-DESPESAS'!$A$3:$N$962,8,FALSE)),"")</f>
        <v/>
      </c>
      <c r="H2384" s="223" t="str">
        <f>IFERROR(IF(VLOOKUP($O2384,'APOIO-DESPESAS'!$A$3:$N$962,9,FALSE)="","",VLOOKUP($O2384,'APOIO-DESPESAS'!$A$3:$N$962,9,FALSE)),"")</f>
        <v/>
      </c>
      <c r="I2384" s="223" t="str">
        <f>IFERROR(IF(VLOOKUP($O2384,'APOIO-DESPESAS'!$A$3:$N$962,10,FALSE)="","",VLOOKUP($O2384,'APOIO-DESPESAS'!$A$3:$N$962,10,FALSE)),"")</f>
        <v/>
      </c>
      <c r="J2384" s="223" t="str">
        <f>IFERROR(IF(VLOOKUP($O2384,'APOIO-DESPESAS'!$A$3:$N$962,11,FALSE)="","",VLOOKUP($O2384,'APOIO-DESPESAS'!$A$3:$N$962,11,FALSE)),"")</f>
        <v/>
      </c>
      <c r="K2384" s="223" t="str">
        <f>IFERROR(IF(VLOOKUP($O2384,'APOIO-DESPESAS'!$A$3:$N$962,12,FALSE)="","",VLOOKUP($O2384,'APOIO-DESPESAS'!$A$3:$N$962,12,FALSE)),"")</f>
        <v/>
      </c>
      <c r="L2384" s="223" t="str">
        <f>IFERROR(IF(VLOOKUP($O2384,'APOIO-DESPESAS'!$A$3:$N$962,13,FALSE)="","",VLOOKUP($O2384,'APOIO-DESPESAS'!$A$3:$N$962,13,FALSE)),"")</f>
        <v/>
      </c>
      <c r="M2384" s="223" t="str">
        <f>IFERROR(IF(VLOOKUP($O2384,'APOIO-DESPESAS'!$A$3:$N$962,14,FALSE)="","",VLOOKUP($O2384,'APOIO-DESPESAS'!$A$3:$N$962,14,FALSE)),"")</f>
        <v/>
      </c>
      <c r="O2384" s="223">
        <f t="shared" si="37"/>
        <v>2382</v>
      </c>
    </row>
    <row r="2385" spans="1:15" x14ac:dyDescent="0.25">
      <c r="A2385" s="223" t="str">
        <f>IFERROR(IF(VLOOKUP($O2385,'APOIO-DESPESAS'!$A$3:$N$962,2,FALSE)="","",VLOOKUP($O2385,'APOIO-DESPESAS'!$A$3:$N$962,2,FALSE)),"")</f>
        <v/>
      </c>
      <c r="B2385" s="223" t="str">
        <f>IFERROR(IF(VLOOKUP($O2385,'APOIO-DESPESAS'!$A$3:$N$962,3,FALSE)="","",VLOOKUP($O2385,'APOIO-DESPESAS'!$A$3:$N$962,3,FALSE)),"")</f>
        <v/>
      </c>
      <c r="C2385" s="223" t="str">
        <f>IFERROR(IF(VLOOKUP($O2385,'APOIO-DESPESAS'!$A$3:$N$962,4,FALSE)="","",VLOOKUP($O2385,'APOIO-DESPESAS'!$A$3:$N$962,4,FALSE)),"")</f>
        <v/>
      </c>
      <c r="D2385" s="223" t="str">
        <f>IFERROR(IF(VLOOKUP($O2385,'APOIO-DESPESAS'!$A$3:$N$962,5,FALSE)="","",VLOOKUP($O2385,'APOIO-DESPESAS'!$A$3:$N$962,5,FALSE)),"")</f>
        <v/>
      </c>
      <c r="E2385" s="223" t="str">
        <f>IFERROR(IF(VLOOKUP($O2385,'APOIO-DESPESAS'!$A$3:$N$962,6,FALSE)="","",VLOOKUP($O2385,'APOIO-DESPESAS'!$A$3:$N$962,6,FALSE)),"")</f>
        <v/>
      </c>
      <c r="F2385" s="223" t="str">
        <f>IFERROR(IF(VLOOKUP($O2385,'APOIO-DESPESAS'!$A$3:$N$962,7,FALSE)="","",VLOOKUP($O2385,'APOIO-DESPESAS'!$A$3:$N$962,7,FALSE)),"")</f>
        <v/>
      </c>
      <c r="G2385" s="223" t="str">
        <f>IFERROR(IF(VLOOKUP($O2385,'APOIO-DESPESAS'!$A$3:$N$962,8,FALSE)="","",VLOOKUP($O2385,'APOIO-DESPESAS'!$A$3:$N$962,8,FALSE)),"")</f>
        <v/>
      </c>
      <c r="H2385" s="223" t="str">
        <f>IFERROR(IF(VLOOKUP($O2385,'APOIO-DESPESAS'!$A$3:$N$962,9,FALSE)="","",VLOOKUP($O2385,'APOIO-DESPESAS'!$A$3:$N$962,9,FALSE)),"")</f>
        <v/>
      </c>
      <c r="I2385" s="223" t="str">
        <f>IFERROR(IF(VLOOKUP($O2385,'APOIO-DESPESAS'!$A$3:$N$962,10,FALSE)="","",VLOOKUP($O2385,'APOIO-DESPESAS'!$A$3:$N$962,10,FALSE)),"")</f>
        <v/>
      </c>
      <c r="J2385" s="223" t="str">
        <f>IFERROR(IF(VLOOKUP($O2385,'APOIO-DESPESAS'!$A$3:$N$962,11,FALSE)="","",VLOOKUP($O2385,'APOIO-DESPESAS'!$A$3:$N$962,11,FALSE)),"")</f>
        <v/>
      </c>
      <c r="K2385" s="223" t="str">
        <f>IFERROR(IF(VLOOKUP($O2385,'APOIO-DESPESAS'!$A$3:$N$962,12,FALSE)="","",VLOOKUP($O2385,'APOIO-DESPESAS'!$A$3:$N$962,12,FALSE)),"")</f>
        <v/>
      </c>
      <c r="L2385" s="223" t="str">
        <f>IFERROR(IF(VLOOKUP($O2385,'APOIO-DESPESAS'!$A$3:$N$962,13,FALSE)="","",VLOOKUP($O2385,'APOIO-DESPESAS'!$A$3:$N$962,13,FALSE)),"")</f>
        <v/>
      </c>
      <c r="M2385" s="223" t="str">
        <f>IFERROR(IF(VLOOKUP($O2385,'APOIO-DESPESAS'!$A$3:$N$962,14,FALSE)="","",VLOOKUP($O2385,'APOIO-DESPESAS'!$A$3:$N$962,14,FALSE)),"")</f>
        <v/>
      </c>
      <c r="O2385" s="223">
        <f t="shared" si="37"/>
        <v>2383</v>
      </c>
    </row>
    <row r="2386" spans="1:15" x14ac:dyDescent="0.25">
      <c r="A2386" s="223" t="str">
        <f>IFERROR(IF(VLOOKUP($O2386,'APOIO-DESPESAS'!$A$3:$N$962,2,FALSE)="","",VLOOKUP($O2386,'APOIO-DESPESAS'!$A$3:$N$962,2,FALSE)),"")</f>
        <v/>
      </c>
      <c r="B2386" s="223" t="str">
        <f>IFERROR(IF(VLOOKUP($O2386,'APOIO-DESPESAS'!$A$3:$N$962,3,FALSE)="","",VLOOKUP($O2386,'APOIO-DESPESAS'!$A$3:$N$962,3,FALSE)),"")</f>
        <v/>
      </c>
      <c r="C2386" s="223" t="str">
        <f>IFERROR(IF(VLOOKUP($O2386,'APOIO-DESPESAS'!$A$3:$N$962,4,FALSE)="","",VLOOKUP($O2386,'APOIO-DESPESAS'!$A$3:$N$962,4,FALSE)),"")</f>
        <v/>
      </c>
      <c r="D2386" s="223" t="str">
        <f>IFERROR(IF(VLOOKUP($O2386,'APOIO-DESPESAS'!$A$3:$N$962,5,FALSE)="","",VLOOKUP($O2386,'APOIO-DESPESAS'!$A$3:$N$962,5,FALSE)),"")</f>
        <v/>
      </c>
      <c r="E2386" s="223" t="str">
        <f>IFERROR(IF(VLOOKUP($O2386,'APOIO-DESPESAS'!$A$3:$N$962,6,FALSE)="","",VLOOKUP($O2386,'APOIO-DESPESAS'!$A$3:$N$962,6,FALSE)),"")</f>
        <v/>
      </c>
      <c r="F2386" s="223" t="str">
        <f>IFERROR(IF(VLOOKUP($O2386,'APOIO-DESPESAS'!$A$3:$N$962,7,FALSE)="","",VLOOKUP($O2386,'APOIO-DESPESAS'!$A$3:$N$962,7,FALSE)),"")</f>
        <v/>
      </c>
      <c r="G2386" s="223" t="str">
        <f>IFERROR(IF(VLOOKUP($O2386,'APOIO-DESPESAS'!$A$3:$N$962,8,FALSE)="","",VLOOKUP($O2386,'APOIO-DESPESAS'!$A$3:$N$962,8,FALSE)),"")</f>
        <v/>
      </c>
      <c r="H2386" s="223" t="str">
        <f>IFERROR(IF(VLOOKUP($O2386,'APOIO-DESPESAS'!$A$3:$N$962,9,FALSE)="","",VLOOKUP($O2386,'APOIO-DESPESAS'!$A$3:$N$962,9,FALSE)),"")</f>
        <v/>
      </c>
      <c r="I2386" s="223" t="str">
        <f>IFERROR(IF(VLOOKUP($O2386,'APOIO-DESPESAS'!$A$3:$N$962,10,FALSE)="","",VLOOKUP($O2386,'APOIO-DESPESAS'!$A$3:$N$962,10,FALSE)),"")</f>
        <v/>
      </c>
      <c r="J2386" s="223" t="str">
        <f>IFERROR(IF(VLOOKUP($O2386,'APOIO-DESPESAS'!$A$3:$N$962,11,FALSE)="","",VLOOKUP($O2386,'APOIO-DESPESAS'!$A$3:$N$962,11,FALSE)),"")</f>
        <v/>
      </c>
      <c r="K2386" s="223" t="str">
        <f>IFERROR(IF(VLOOKUP($O2386,'APOIO-DESPESAS'!$A$3:$N$962,12,FALSE)="","",VLOOKUP($O2386,'APOIO-DESPESAS'!$A$3:$N$962,12,FALSE)),"")</f>
        <v/>
      </c>
      <c r="L2386" s="223" t="str">
        <f>IFERROR(IF(VLOOKUP($O2386,'APOIO-DESPESAS'!$A$3:$N$962,13,FALSE)="","",VLOOKUP($O2386,'APOIO-DESPESAS'!$A$3:$N$962,13,FALSE)),"")</f>
        <v/>
      </c>
      <c r="M2386" s="223" t="str">
        <f>IFERROR(IF(VLOOKUP($O2386,'APOIO-DESPESAS'!$A$3:$N$962,14,FALSE)="","",VLOOKUP($O2386,'APOIO-DESPESAS'!$A$3:$N$962,14,FALSE)),"")</f>
        <v/>
      </c>
      <c r="O2386" s="223">
        <f t="shared" si="37"/>
        <v>2384</v>
      </c>
    </row>
    <row r="2387" spans="1:15" x14ac:dyDescent="0.25">
      <c r="A2387" s="223" t="str">
        <f>IFERROR(IF(VLOOKUP($O2387,'APOIO-DESPESAS'!$A$3:$N$962,2,FALSE)="","",VLOOKUP($O2387,'APOIO-DESPESAS'!$A$3:$N$962,2,FALSE)),"")</f>
        <v/>
      </c>
      <c r="B2387" s="223" t="str">
        <f>IFERROR(IF(VLOOKUP($O2387,'APOIO-DESPESAS'!$A$3:$N$962,3,FALSE)="","",VLOOKUP($O2387,'APOIO-DESPESAS'!$A$3:$N$962,3,FALSE)),"")</f>
        <v/>
      </c>
      <c r="C2387" s="223" t="str">
        <f>IFERROR(IF(VLOOKUP($O2387,'APOIO-DESPESAS'!$A$3:$N$962,4,FALSE)="","",VLOOKUP($O2387,'APOIO-DESPESAS'!$A$3:$N$962,4,FALSE)),"")</f>
        <v/>
      </c>
      <c r="D2387" s="223" t="str">
        <f>IFERROR(IF(VLOOKUP($O2387,'APOIO-DESPESAS'!$A$3:$N$962,5,FALSE)="","",VLOOKUP($O2387,'APOIO-DESPESAS'!$A$3:$N$962,5,FALSE)),"")</f>
        <v/>
      </c>
      <c r="E2387" s="223" t="str">
        <f>IFERROR(IF(VLOOKUP($O2387,'APOIO-DESPESAS'!$A$3:$N$962,6,FALSE)="","",VLOOKUP($O2387,'APOIO-DESPESAS'!$A$3:$N$962,6,FALSE)),"")</f>
        <v/>
      </c>
      <c r="F2387" s="223" t="str">
        <f>IFERROR(IF(VLOOKUP($O2387,'APOIO-DESPESAS'!$A$3:$N$962,7,FALSE)="","",VLOOKUP($O2387,'APOIO-DESPESAS'!$A$3:$N$962,7,FALSE)),"")</f>
        <v/>
      </c>
      <c r="G2387" s="223" t="str">
        <f>IFERROR(IF(VLOOKUP($O2387,'APOIO-DESPESAS'!$A$3:$N$962,8,FALSE)="","",VLOOKUP($O2387,'APOIO-DESPESAS'!$A$3:$N$962,8,FALSE)),"")</f>
        <v/>
      </c>
      <c r="H2387" s="223" t="str">
        <f>IFERROR(IF(VLOOKUP($O2387,'APOIO-DESPESAS'!$A$3:$N$962,9,FALSE)="","",VLOOKUP($O2387,'APOIO-DESPESAS'!$A$3:$N$962,9,FALSE)),"")</f>
        <v/>
      </c>
      <c r="I2387" s="223" t="str">
        <f>IFERROR(IF(VLOOKUP($O2387,'APOIO-DESPESAS'!$A$3:$N$962,10,FALSE)="","",VLOOKUP($O2387,'APOIO-DESPESAS'!$A$3:$N$962,10,FALSE)),"")</f>
        <v/>
      </c>
      <c r="J2387" s="223" t="str">
        <f>IFERROR(IF(VLOOKUP($O2387,'APOIO-DESPESAS'!$A$3:$N$962,11,FALSE)="","",VLOOKUP($O2387,'APOIO-DESPESAS'!$A$3:$N$962,11,FALSE)),"")</f>
        <v/>
      </c>
      <c r="K2387" s="223" t="str">
        <f>IFERROR(IF(VLOOKUP($O2387,'APOIO-DESPESAS'!$A$3:$N$962,12,FALSE)="","",VLOOKUP($O2387,'APOIO-DESPESAS'!$A$3:$N$962,12,FALSE)),"")</f>
        <v/>
      </c>
      <c r="L2387" s="223" t="str">
        <f>IFERROR(IF(VLOOKUP($O2387,'APOIO-DESPESAS'!$A$3:$N$962,13,FALSE)="","",VLOOKUP($O2387,'APOIO-DESPESAS'!$A$3:$N$962,13,FALSE)),"")</f>
        <v/>
      </c>
      <c r="M2387" s="223" t="str">
        <f>IFERROR(IF(VLOOKUP($O2387,'APOIO-DESPESAS'!$A$3:$N$962,14,FALSE)="","",VLOOKUP($O2387,'APOIO-DESPESAS'!$A$3:$N$962,14,FALSE)),"")</f>
        <v/>
      </c>
      <c r="O2387" s="223">
        <f t="shared" si="37"/>
        <v>2385</v>
      </c>
    </row>
    <row r="2388" spans="1:15" x14ac:dyDescent="0.25">
      <c r="A2388" s="223" t="str">
        <f>IFERROR(IF(VLOOKUP($O2388,'APOIO-DESPESAS'!$A$3:$N$962,2,FALSE)="","",VLOOKUP($O2388,'APOIO-DESPESAS'!$A$3:$N$962,2,FALSE)),"")</f>
        <v/>
      </c>
      <c r="B2388" s="223" t="str">
        <f>IFERROR(IF(VLOOKUP($O2388,'APOIO-DESPESAS'!$A$3:$N$962,3,FALSE)="","",VLOOKUP($O2388,'APOIO-DESPESAS'!$A$3:$N$962,3,FALSE)),"")</f>
        <v/>
      </c>
      <c r="C2388" s="223" t="str">
        <f>IFERROR(IF(VLOOKUP($O2388,'APOIO-DESPESAS'!$A$3:$N$962,4,FALSE)="","",VLOOKUP($O2388,'APOIO-DESPESAS'!$A$3:$N$962,4,FALSE)),"")</f>
        <v/>
      </c>
      <c r="D2388" s="223" t="str">
        <f>IFERROR(IF(VLOOKUP($O2388,'APOIO-DESPESAS'!$A$3:$N$962,5,FALSE)="","",VLOOKUP($O2388,'APOIO-DESPESAS'!$A$3:$N$962,5,FALSE)),"")</f>
        <v/>
      </c>
      <c r="E2388" s="223" t="str">
        <f>IFERROR(IF(VLOOKUP($O2388,'APOIO-DESPESAS'!$A$3:$N$962,6,FALSE)="","",VLOOKUP($O2388,'APOIO-DESPESAS'!$A$3:$N$962,6,FALSE)),"")</f>
        <v/>
      </c>
      <c r="F2388" s="223" t="str">
        <f>IFERROR(IF(VLOOKUP($O2388,'APOIO-DESPESAS'!$A$3:$N$962,7,FALSE)="","",VLOOKUP($O2388,'APOIO-DESPESAS'!$A$3:$N$962,7,FALSE)),"")</f>
        <v/>
      </c>
      <c r="G2388" s="223" t="str">
        <f>IFERROR(IF(VLOOKUP($O2388,'APOIO-DESPESAS'!$A$3:$N$962,8,FALSE)="","",VLOOKUP($O2388,'APOIO-DESPESAS'!$A$3:$N$962,8,FALSE)),"")</f>
        <v/>
      </c>
      <c r="H2388" s="223" t="str">
        <f>IFERROR(IF(VLOOKUP($O2388,'APOIO-DESPESAS'!$A$3:$N$962,9,FALSE)="","",VLOOKUP($O2388,'APOIO-DESPESAS'!$A$3:$N$962,9,FALSE)),"")</f>
        <v/>
      </c>
      <c r="I2388" s="223" t="str">
        <f>IFERROR(IF(VLOOKUP($O2388,'APOIO-DESPESAS'!$A$3:$N$962,10,FALSE)="","",VLOOKUP($O2388,'APOIO-DESPESAS'!$A$3:$N$962,10,FALSE)),"")</f>
        <v/>
      </c>
      <c r="J2388" s="223" t="str">
        <f>IFERROR(IF(VLOOKUP($O2388,'APOIO-DESPESAS'!$A$3:$N$962,11,FALSE)="","",VLOOKUP($O2388,'APOIO-DESPESAS'!$A$3:$N$962,11,FALSE)),"")</f>
        <v/>
      </c>
      <c r="K2388" s="223" t="str">
        <f>IFERROR(IF(VLOOKUP($O2388,'APOIO-DESPESAS'!$A$3:$N$962,12,FALSE)="","",VLOOKUP($O2388,'APOIO-DESPESAS'!$A$3:$N$962,12,FALSE)),"")</f>
        <v/>
      </c>
      <c r="L2388" s="223" t="str">
        <f>IFERROR(IF(VLOOKUP($O2388,'APOIO-DESPESAS'!$A$3:$N$962,13,FALSE)="","",VLOOKUP($O2388,'APOIO-DESPESAS'!$A$3:$N$962,13,FALSE)),"")</f>
        <v/>
      </c>
      <c r="M2388" s="223" t="str">
        <f>IFERROR(IF(VLOOKUP($O2388,'APOIO-DESPESAS'!$A$3:$N$962,14,FALSE)="","",VLOOKUP($O2388,'APOIO-DESPESAS'!$A$3:$N$962,14,FALSE)),"")</f>
        <v/>
      </c>
      <c r="O2388" s="223">
        <f t="shared" si="37"/>
        <v>2386</v>
      </c>
    </row>
    <row r="2389" spans="1:15" x14ac:dyDescent="0.25">
      <c r="A2389" s="223" t="str">
        <f>IFERROR(IF(VLOOKUP($O2389,'APOIO-DESPESAS'!$A$3:$N$962,2,FALSE)="","",VLOOKUP($O2389,'APOIO-DESPESAS'!$A$3:$N$962,2,FALSE)),"")</f>
        <v/>
      </c>
      <c r="B2389" s="223" t="str">
        <f>IFERROR(IF(VLOOKUP($O2389,'APOIO-DESPESAS'!$A$3:$N$962,3,FALSE)="","",VLOOKUP($O2389,'APOIO-DESPESAS'!$A$3:$N$962,3,FALSE)),"")</f>
        <v/>
      </c>
      <c r="C2389" s="223" t="str">
        <f>IFERROR(IF(VLOOKUP($O2389,'APOIO-DESPESAS'!$A$3:$N$962,4,FALSE)="","",VLOOKUP($O2389,'APOIO-DESPESAS'!$A$3:$N$962,4,FALSE)),"")</f>
        <v/>
      </c>
      <c r="D2389" s="223" t="str">
        <f>IFERROR(IF(VLOOKUP($O2389,'APOIO-DESPESAS'!$A$3:$N$962,5,FALSE)="","",VLOOKUP($O2389,'APOIO-DESPESAS'!$A$3:$N$962,5,FALSE)),"")</f>
        <v/>
      </c>
      <c r="E2389" s="223" t="str">
        <f>IFERROR(IF(VLOOKUP($O2389,'APOIO-DESPESAS'!$A$3:$N$962,6,FALSE)="","",VLOOKUP($O2389,'APOIO-DESPESAS'!$A$3:$N$962,6,FALSE)),"")</f>
        <v/>
      </c>
      <c r="F2389" s="223" t="str">
        <f>IFERROR(IF(VLOOKUP($O2389,'APOIO-DESPESAS'!$A$3:$N$962,7,FALSE)="","",VLOOKUP($O2389,'APOIO-DESPESAS'!$A$3:$N$962,7,FALSE)),"")</f>
        <v/>
      </c>
      <c r="G2389" s="223" t="str">
        <f>IFERROR(IF(VLOOKUP($O2389,'APOIO-DESPESAS'!$A$3:$N$962,8,FALSE)="","",VLOOKUP($O2389,'APOIO-DESPESAS'!$A$3:$N$962,8,FALSE)),"")</f>
        <v/>
      </c>
      <c r="H2389" s="223" t="str">
        <f>IFERROR(IF(VLOOKUP($O2389,'APOIO-DESPESAS'!$A$3:$N$962,9,FALSE)="","",VLOOKUP($O2389,'APOIO-DESPESAS'!$A$3:$N$962,9,FALSE)),"")</f>
        <v/>
      </c>
      <c r="I2389" s="223" t="str">
        <f>IFERROR(IF(VLOOKUP($O2389,'APOIO-DESPESAS'!$A$3:$N$962,10,FALSE)="","",VLOOKUP($O2389,'APOIO-DESPESAS'!$A$3:$N$962,10,FALSE)),"")</f>
        <v/>
      </c>
      <c r="J2389" s="223" t="str">
        <f>IFERROR(IF(VLOOKUP($O2389,'APOIO-DESPESAS'!$A$3:$N$962,11,FALSE)="","",VLOOKUP($O2389,'APOIO-DESPESAS'!$A$3:$N$962,11,FALSE)),"")</f>
        <v/>
      </c>
      <c r="K2389" s="223" t="str">
        <f>IFERROR(IF(VLOOKUP($O2389,'APOIO-DESPESAS'!$A$3:$N$962,12,FALSE)="","",VLOOKUP($O2389,'APOIO-DESPESAS'!$A$3:$N$962,12,FALSE)),"")</f>
        <v/>
      </c>
      <c r="L2389" s="223" t="str">
        <f>IFERROR(IF(VLOOKUP($O2389,'APOIO-DESPESAS'!$A$3:$N$962,13,FALSE)="","",VLOOKUP($O2389,'APOIO-DESPESAS'!$A$3:$N$962,13,FALSE)),"")</f>
        <v/>
      </c>
      <c r="M2389" s="223" t="str">
        <f>IFERROR(IF(VLOOKUP($O2389,'APOIO-DESPESAS'!$A$3:$N$962,14,FALSE)="","",VLOOKUP($O2389,'APOIO-DESPESAS'!$A$3:$N$962,14,FALSE)),"")</f>
        <v/>
      </c>
      <c r="O2389" s="223">
        <f t="shared" si="37"/>
        <v>2387</v>
      </c>
    </row>
    <row r="2390" spans="1:15" x14ac:dyDescent="0.25">
      <c r="A2390" s="223" t="str">
        <f>IFERROR(IF(VLOOKUP($O2390,'APOIO-DESPESAS'!$A$3:$N$962,2,FALSE)="","",VLOOKUP($O2390,'APOIO-DESPESAS'!$A$3:$N$962,2,FALSE)),"")</f>
        <v/>
      </c>
      <c r="B2390" s="223" t="str">
        <f>IFERROR(IF(VLOOKUP($O2390,'APOIO-DESPESAS'!$A$3:$N$962,3,FALSE)="","",VLOOKUP($O2390,'APOIO-DESPESAS'!$A$3:$N$962,3,FALSE)),"")</f>
        <v/>
      </c>
      <c r="C2390" s="223" t="str">
        <f>IFERROR(IF(VLOOKUP($O2390,'APOIO-DESPESAS'!$A$3:$N$962,4,FALSE)="","",VLOOKUP($O2390,'APOIO-DESPESAS'!$A$3:$N$962,4,FALSE)),"")</f>
        <v/>
      </c>
      <c r="D2390" s="223" t="str">
        <f>IFERROR(IF(VLOOKUP($O2390,'APOIO-DESPESAS'!$A$3:$N$962,5,FALSE)="","",VLOOKUP($O2390,'APOIO-DESPESAS'!$A$3:$N$962,5,FALSE)),"")</f>
        <v/>
      </c>
      <c r="E2390" s="223" t="str">
        <f>IFERROR(IF(VLOOKUP($O2390,'APOIO-DESPESAS'!$A$3:$N$962,6,FALSE)="","",VLOOKUP($O2390,'APOIO-DESPESAS'!$A$3:$N$962,6,FALSE)),"")</f>
        <v/>
      </c>
      <c r="F2390" s="223" t="str">
        <f>IFERROR(IF(VLOOKUP($O2390,'APOIO-DESPESAS'!$A$3:$N$962,7,FALSE)="","",VLOOKUP($O2390,'APOIO-DESPESAS'!$A$3:$N$962,7,FALSE)),"")</f>
        <v/>
      </c>
      <c r="G2390" s="223" t="str">
        <f>IFERROR(IF(VLOOKUP($O2390,'APOIO-DESPESAS'!$A$3:$N$962,8,FALSE)="","",VLOOKUP($O2390,'APOIO-DESPESAS'!$A$3:$N$962,8,FALSE)),"")</f>
        <v/>
      </c>
      <c r="H2390" s="223" t="str">
        <f>IFERROR(IF(VLOOKUP($O2390,'APOIO-DESPESAS'!$A$3:$N$962,9,FALSE)="","",VLOOKUP($O2390,'APOIO-DESPESAS'!$A$3:$N$962,9,FALSE)),"")</f>
        <v/>
      </c>
      <c r="I2390" s="223" t="str">
        <f>IFERROR(IF(VLOOKUP($O2390,'APOIO-DESPESAS'!$A$3:$N$962,10,FALSE)="","",VLOOKUP($O2390,'APOIO-DESPESAS'!$A$3:$N$962,10,FALSE)),"")</f>
        <v/>
      </c>
      <c r="J2390" s="223" t="str">
        <f>IFERROR(IF(VLOOKUP($O2390,'APOIO-DESPESAS'!$A$3:$N$962,11,FALSE)="","",VLOOKUP($O2390,'APOIO-DESPESAS'!$A$3:$N$962,11,FALSE)),"")</f>
        <v/>
      </c>
      <c r="K2390" s="223" t="str">
        <f>IFERROR(IF(VLOOKUP($O2390,'APOIO-DESPESAS'!$A$3:$N$962,12,FALSE)="","",VLOOKUP($O2390,'APOIO-DESPESAS'!$A$3:$N$962,12,FALSE)),"")</f>
        <v/>
      </c>
      <c r="L2390" s="223" t="str">
        <f>IFERROR(IF(VLOOKUP($O2390,'APOIO-DESPESAS'!$A$3:$N$962,13,FALSE)="","",VLOOKUP($O2390,'APOIO-DESPESAS'!$A$3:$N$962,13,FALSE)),"")</f>
        <v/>
      </c>
      <c r="M2390" s="223" t="str">
        <f>IFERROR(IF(VLOOKUP($O2390,'APOIO-DESPESAS'!$A$3:$N$962,14,FALSE)="","",VLOOKUP($O2390,'APOIO-DESPESAS'!$A$3:$N$962,14,FALSE)),"")</f>
        <v/>
      </c>
      <c r="O2390" s="223">
        <f t="shared" si="37"/>
        <v>2388</v>
      </c>
    </row>
    <row r="2391" spans="1:15" x14ac:dyDescent="0.25">
      <c r="A2391" s="223" t="str">
        <f>IFERROR(IF(VLOOKUP($O2391,'APOIO-DESPESAS'!$A$3:$N$962,2,FALSE)="","",VLOOKUP($O2391,'APOIO-DESPESAS'!$A$3:$N$962,2,FALSE)),"")</f>
        <v/>
      </c>
      <c r="B2391" s="223" t="str">
        <f>IFERROR(IF(VLOOKUP($O2391,'APOIO-DESPESAS'!$A$3:$N$962,3,FALSE)="","",VLOOKUP($O2391,'APOIO-DESPESAS'!$A$3:$N$962,3,FALSE)),"")</f>
        <v/>
      </c>
      <c r="C2391" s="223" t="str">
        <f>IFERROR(IF(VLOOKUP($O2391,'APOIO-DESPESAS'!$A$3:$N$962,4,FALSE)="","",VLOOKUP($O2391,'APOIO-DESPESAS'!$A$3:$N$962,4,FALSE)),"")</f>
        <v/>
      </c>
      <c r="D2391" s="223" t="str">
        <f>IFERROR(IF(VLOOKUP($O2391,'APOIO-DESPESAS'!$A$3:$N$962,5,FALSE)="","",VLOOKUP($O2391,'APOIO-DESPESAS'!$A$3:$N$962,5,FALSE)),"")</f>
        <v/>
      </c>
      <c r="E2391" s="223" t="str">
        <f>IFERROR(IF(VLOOKUP($O2391,'APOIO-DESPESAS'!$A$3:$N$962,6,FALSE)="","",VLOOKUP($O2391,'APOIO-DESPESAS'!$A$3:$N$962,6,FALSE)),"")</f>
        <v/>
      </c>
      <c r="F2391" s="223" t="str">
        <f>IFERROR(IF(VLOOKUP($O2391,'APOIO-DESPESAS'!$A$3:$N$962,7,FALSE)="","",VLOOKUP($O2391,'APOIO-DESPESAS'!$A$3:$N$962,7,FALSE)),"")</f>
        <v/>
      </c>
      <c r="G2391" s="223" t="str">
        <f>IFERROR(IF(VLOOKUP($O2391,'APOIO-DESPESAS'!$A$3:$N$962,8,FALSE)="","",VLOOKUP($O2391,'APOIO-DESPESAS'!$A$3:$N$962,8,FALSE)),"")</f>
        <v/>
      </c>
      <c r="H2391" s="223" t="str">
        <f>IFERROR(IF(VLOOKUP($O2391,'APOIO-DESPESAS'!$A$3:$N$962,9,FALSE)="","",VLOOKUP($O2391,'APOIO-DESPESAS'!$A$3:$N$962,9,FALSE)),"")</f>
        <v/>
      </c>
      <c r="I2391" s="223" t="str">
        <f>IFERROR(IF(VLOOKUP($O2391,'APOIO-DESPESAS'!$A$3:$N$962,10,FALSE)="","",VLOOKUP($O2391,'APOIO-DESPESAS'!$A$3:$N$962,10,FALSE)),"")</f>
        <v/>
      </c>
      <c r="J2391" s="223" t="str">
        <f>IFERROR(IF(VLOOKUP($O2391,'APOIO-DESPESAS'!$A$3:$N$962,11,FALSE)="","",VLOOKUP($O2391,'APOIO-DESPESAS'!$A$3:$N$962,11,FALSE)),"")</f>
        <v/>
      </c>
      <c r="K2391" s="223" t="str">
        <f>IFERROR(IF(VLOOKUP($O2391,'APOIO-DESPESAS'!$A$3:$N$962,12,FALSE)="","",VLOOKUP($O2391,'APOIO-DESPESAS'!$A$3:$N$962,12,FALSE)),"")</f>
        <v/>
      </c>
      <c r="L2391" s="223" t="str">
        <f>IFERROR(IF(VLOOKUP($O2391,'APOIO-DESPESAS'!$A$3:$N$962,13,FALSE)="","",VLOOKUP($O2391,'APOIO-DESPESAS'!$A$3:$N$962,13,FALSE)),"")</f>
        <v/>
      </c>
      <c r="M2391" s="223" t="str">
        <f>IFERROR(IF(VLOOKUP($O2391,'APOIO-DESPESAS'!$A$3:$N$962,14,FALSE)="","",VLOOKUP($O2391,'APOIO-DESPESAS'!$A$3:$N$962,14,FALSE)),"")</f>
        <v/>
      </c>
      <c r="O2391" s="223">
        <f t="shared" si="37"/>
        <v>2389</v>
      </c>
    </row>
    <row r="2392" spans="1:15" x14ac:dyDescent="0.25">
      <c r="A2392" s="223" t="str">
        <f>IFERROR(IF(VLOOKUP($O2392,'APOIO-DESPESAS'!$A$3:$N$962,2,FALSE)="","",VLOOKUP($O2392,'APOIO-DESPESAS'!$A$3:$N$962,2,FALSE)),"")</f>
        <v/>
      </c>
      <c r="B2392" s="223" t="str">
        <f>IFERROR(IF(VLOOKUP($O2392,'APOIO-DESPESAS'!$A$3:$N$962,3,FALSE)="","",VLOOKUP($O2392,'APOIO-DESPESAS'!$A$3:$N$962,3,FALSE)),"")</f>
        <v/>
      </c>
      <c r="C2392" s="223" t="str">
        <f>IFERROR(IF(VLOOKUP($O2392,'APOIO-DESPESAS'!$A$3:$N$962,4,FALSE)="","",VLOOKUP($O2392,'APOIO-DESPESAS'!$A$3:$N$962,4,FALSE)),"")</f>
        <v/>
      </c>
      <c r="D2392" s="223" t="str">
        <f>IFERROR(IF(VLOOKUP($O2392,'APOIO-DESPESAS'!$A$3:$N$962,5,FALSE)="","",VLOOKUP($O2392,'APOIO-DESPESAS'!$A$3:$N$962,5,FALSE)),"")</f>
        <v/>
      </c>
      <c r="E2392" s="223" t="str">
        <f>IFERROR(IF(VLOOKUP($O2392,'APOIO-DESPESAS'!$A$3:$N$962,6,FALSE)="","",VLOOKUP($O2392,'APOIO-DESPESAS'!$A$3:$N$962,6,FALSE)),"")</f>
        <v/>
      </c>
      <c r="F2392" s="223" t="str">
        <f>IFERROR(IF(VLOOKUP($O2392,'APOIO-DESPESAS'!$A$3:$N$962,7,FALSE)="","",VLOOKUP($O2392,'APOIO-DESPESAS'!$A$3:$N$962,7,FALSE)),"")</f>
        <v/>
      </c>
      <c r="G2392" s="223" t="str">
        <f>IFERROR(IF(VLOOKUP($O2392,'APOIO-DESPESAS'!$A$3:$N$962,8,FALSE)="","",VLOOKUP($O2392,'APOIO-DESPESAS'!$A$3:$N$962,8,FALSE)),"")</f>
        <v/>
      </c>
      <c r="H2392" s="223" t="str">
        <f>IFERROR(IF(VLOOKUP($O2392,'APOIO-DESPESAS'!$A$3:$N$962,9,FALSE)="","",VLOOKUP($O2392,'APOIO-DESPESAS'!$A$3:$N$962,9,FALSE)),"")</f>
        <v/>
      </c>
      <c r="I2392" s="223" t="str">
        <f>IFERROR(IF(VLOOKUP($O2392,'APOIO-DESPESAS'!$A$3:$N$962,10,FALSE)="","",VLOOKUP($O2392,'APOIO-DESPESAS'!$A$3:$N$962,10,FALSE)),"")</f>
        <v/>
      </c>
      <c r="J2392" s="223" t="str">
        <f>IFERROR(IF(VLOOKUP($O2392,'APOIO-DESPESAS'!$A$3:$N$962,11,FALSE)="","",VLOOKUP($O2392,'APOIO-DESPESAS'!$A$3:$N$962,11,FALSE)),"")</f>
        <v/>
      </c>
      <c r="K2392" s="223" t="str">
        <f>IFERROR(IF(VLOOKUP($O2392,'APOIO-DESPESAS'!$A$3:$N$962,12,FALSE)="","",VLOOKUP($O2392,'APOIO-DESPESAS'!$A$3:$N$962,12,FALSE)),"")</f>
        <v/>
      </c>
      <c r="L2392" s="223" t="str">
        <f>IFERROR(IF(VLOOKUP($O2392,'APOIO-DESPESAS'!$A$3:$N$962,13,FALSE)="","",VLOOKUP($O2392,'APOIO-DESPESAS'!$A$3:$N$962,13,FALSE)),"")</f>
        <v/>
      </c>
      <c r="M2392" s="223" t="str">
        <f>IFERROR(IF(VLOOKUP($O2392,'APOIO-DESPESAS'!$A$3:$N$962,14,FALSE)="","",VLOOKUP($O2392,'APOIO-DESPESAS'!$A$3:$N$962,14,FALSE)),"")</f>
        <v/>
      </c>
      <c r="O2392" s="223">
        <f t="shared" si="37"/>
        <v>2390</v>
      </c>
    </row>
    <row r="2393" spans="1:15" x14ac:dyDescent="0.25">
      <c r="A2393" s="223" t="str">
        <f>IFERROR(IF(VLOOKUP($O2393,'APOIO-DESPESAS'!$A$3:$N$962,2,FALSE)="","",VLOOKUP($O2393,'APOIO-DESPESAS'!$A$3:$N$962,2,FALSE)),"")</f>
        <v/>
      </c>
      <c r="B2393" s="223" t="str">
        <f>IFERROR(IF(VLOOKUP($O2393,'APOIO-DESPESAS'!$A$3:$N$962,3,FALSE)="","",VLOOKUP($O2393,'APOIO-DESPESAS'!$A$3:$N$962,3,FALSE)),"")</f>
        <v/>
      </c>
      <c r="C2393" s="223" t="str">
        <f>IFERROR(IF(VLOOKUP($O2393,'APOIO-DESPESAS'!$A$3:$N$962,4,FALSE)="","",VLOOKUP($O2393,'APOIO-DESPESAS'!$A$3:$N$962,4,FALSE)),"")</f>
        <v/>
      </c>
      <c r="D2393" s="223" t="str">
        <f>IFERROR(IF(VLOOKUP($O2393,'APOIO-DESPESAS'!$A$3:$N$962,5,FALSE)="","",VLOOKUP($O2393,'APOIO-DESPESAS'!$A$3:$N$962,5,FALSE)),"")</f>
        <v/>
      </c>
      <c r="E2393" s="223" t="str">
        <f>IFERROR(IF(VLOOKUP($O2393,'APOIO-DESPESAS'!$A$3:$N$962,6,FALSE)="","",VLOOKUP($O2393,'APOIO-DESPESAS'!$A$3:$N$962,6,FALSE)),"")</f>
        <v/>
      </c>
      <c r="F2393" s="223" t="str">
        <f>IFERROR(IF(VLOOKUP($O2393,'APOIO-DESPESAS'!$A$3:$N$962,7,FALSE)="","",VLOOKUP($O2393,'APOIO-DESPESAS'!$A$3:$N$962,7,FALSE)),"")</f>
        <v/>
      </c>
      <c r="G2393" s="223" t="str">
        <f>IFERROR(IF(VLOOKUP($O2393,'APOIO-DESPESAS'!$A$3:$N$962,8,FALSE)="","",VLOOKUP($O2393,'APOIO-DESPESAS'!$A$3:$N$962,8,FALSE)),"")</f>
        <v/>
      </c>
      <c r="H2393" s="223" t="str">
        <f>IFERROR(IF(VLOOKUP($O2393,'APOIO-DESPESAS'!$A$3:$N$962,9,FALSE)="","",VLOOKUP($O2393,'APOIO-DESPESAS'!$A$3:$N$962,9,FALSE)),"")</f>
        <v/>
      </c>
      <c r="I2393" s="223" t="str">
        <f>IFERROR(IF(VLOOKUP($O2393,'APOIO-DESPESAS'!$A$3:$N$962,10,FALSE)="","",VLOOKUP($O2393,'APOIO-DESPESAS'!$A$3:$N$962,10,FALSE)),"")</f>
        <v/>
      </c>
      <c r="J2393" s="223" t="str">
        <f>IFERROR(IF(VLOOKUP($O2393,'APOIO-DESPESAS'!$A$3:$N$962,11,FALSE)="","",VLOOKUP($O2393,'APOIO-DESPESAS'!$A$3:$N$962,11,FALSE)),"")</f>
        <v/>
      </c>
      <c r="K2393" s="223" t="str">
        <f>IFERROR(IF(VLOOKUP($O2393,'APOIO-DESPESAS'!$A$3:$N$962,12,FALSE)="","",VLOOKUP($O2393,'APOIO-DESPESAS'!$A$3:$N$962,12,FALSE)),"")</f>
        <v/>
      </c>
      <c r="L2393" s="223" t="str">
        <f>IFERROR(IF(VLOOKUP($O2393,'APOIO-DESPESAS'!$A$3:$N$962,13,FALSE)="","",VLOOKUP($O2393,'APOIO-DESPESAS'!$A$3:$N$962,13,FALSE)),"")</f>
        <v/>
      </c>
      <c r="M2393" s="223" t="str">
        <f>IFERROR(IF(VLOOKUP($O2393,'APOIO-DESPESAS'!$A$3:$N$962,14,FALSE)="","",VLOOKUP($O2393,'APOIO-DESPESAS'!$A$3:$N$962,14,FALSE)),"")</f>
        <v/>
      </c>
      <c r="O2393" s="223">
        <f t="shared" si="37"/>
        <v>2391</v>
      </c>
    </row>
    <row r="2394" spans="1:15" x14ac:dyDescent="0.25">
      <c r="A2394" s="223" t="str">
        <f>IFERROR(IF(VLOOKUP($O2394,'APOIO-DESPESAS'!$A$3:$N$962,2,FALSE)="","",VLOOKUP($O2394,'APOIO-DESPESAS'!$A$3:$N$962,2,FALSE)),"")</f>
        <v/>
      </c>
      <c r="B2394" s="223" t="str">
        <f>IFERROR(IF(VLOOKUP($O2394,'APOIO-DESPESAS'!$A$3:$N$962,3,FALSE)="","",VLOOKUP($O2394,'APOIO-DESPESAS'!$A$3:$N$962,3,FALSE)),"")</f>
        <v/>
      </c>
      <c r="C2394" s="223" t="str">
        <f>IFERROR(IF(VLOOKUP($O2394,'APOIO-DESPESAS'!$A$3:$N$962,4,FALSE)="","",VLOOKUP($O2394,'APOIO-DESPESAS'!$A$3:$N$962,4,FALSE)),"")</f>
        <v/>
      </c>
      <c r="D2394" s="223" t="str">
        <f>IFERROR(IF(VLOOKUP($O2394,'APOIO-DESPESAS'!$A$3:$N$962,5,FALSE)="","",VLOOKUP($O2394,'APOIO-DESPESAS'!$A$3:$N$962,5,FALSE)),"")</f>
        <v/>
      </c>
      <c r="E2394" s="223" t="str">
        <f>IFERROR(IF(VLOOKUP($O2394,'APOIO-DESPESAS'!$A$3:$N$962,6,FALSE)="","",VLOOKUP($O2394,'APOIO-DESPESAS'!$A$3:$N$962,6,FALSE)),"")</f>
        <v/>
      </c>
      <c r="F2394" s="223" t="str">
        <f>IFERROR(IF(VLOOKUP($O2394,'APOIO-DESPESAS'!$A$3:$N$962,7,FALSE)="","",VLOOKUP($O2394,'APOIO-DESPESAS'!$A$3:$N$962,7,FALSE)),"")</f>
        <v/>
      </c>
      <c r="G2394" s="223" t="str">
        <f>IFERROR(IF(VLOOKUP($O2394,'APOIO-DESPESAS'!$A$3:$N$962,8,FALSE)="","",VLOOKUP($O2394,'APOIO-DESPESAS'!$A$3:$N$962,8,FALSE)),"")</f>
        <v/>
      </c>
      <c r="H2394" s="223" t="str">
        <f>IFERROR(IF(VLOOKUP($O2394,'APOIO-DESPESAS'!$A$3:$N$962,9,FALSE)="","",VLOOKUP($O2394,'APOIO-DESPESAS'!$A$3:$N$962,9,FALSE)),"")</f>
        <v/>
      </c>
      <c r="I2394" s="223" t="str">
        <f>IFERROR(IF(VLOOKUP($O2394,'APOIO-DESPESAS'!$A$3:$N$962,10,FALSE)="","",VLOOKUP($O2394,'APOIO-DESPESAS'!$A$3:$N$962,10,FALSE)),"")</f>
        <v/>
      </c>
      <c r="J2394" s="223" t="str">
        <f>IFERROR(IF(VLOOKUP($O2394,'APOIO-DESPESAS'!$A$3:$N$962,11,FALSE)="","",VLOOKUP($O2394,'APOIO-DESPESAS'!$A$3:$N$962,11,FALSE)),"")</f>
        <v/>
      </c>
      <c r="K2394" s="223" t="str">
        <f>IFERROR(IF(VLOOKUP($O2394,'APOIO-DESPESAS'!$A$3:$N$962,12,FALSE)="","",VLOOKUP($O2394,'APOIO-DESPESAS'!$A$3:$N$962,12,FALSE)),"")</f>
        <v/>
      </c>
      <c r="L2394" s="223" t="str">
        <f>IFERROR(IF(VLOOKUP($O2394,'APOIO-DESPESAS'!$A$3:$N$962,13,FALSE)="","",VLOOKUP($O2394,'APOIO-DESPESAS'!$A$3:$N$962,13,FALSE)),"")</f>
        <v/>
      </c>
      <c r="M2394" s="223" t="str">
        <f>IFERROR(IF(VLOOKUP($O2394,'APOIO-DESPESAS'!$A$3:$N$962,14,FALSE)="","",VLOOKUP($O2394,'APOIO-DESPESAS'!$A$3:$N$962,14,FALSE)),"")</f>
        <v/>
      </c>
      <c r="O2394" s="223">
        <f t="shared" si="37"/>
        <v>2392</v>
      </c>
    </row>
    <row r="2395" spans="1:15" x14ac:dyDescent="0.25">
      <c r="A2395" s="223" t="str">
        <f>IFERROR(IF(VLOOKUP($O2395,'APOIO-DESPESAS'!$A$3:$N$962,2,FALSE)="","",VLOOKUP($O2395,'APOIO-DESPESAS'!$A$3:$N$962,2,FALSE)),"")</f>
        <v/>
      </c>
      <c r="B2395" s="223" t="str">
        <f>IFERROR(IF(VLOOKUP($O2395,'APOIO-DESPESAS'!$A$3:$N$962,3,FALSE)="","",VLOOKUP($O2395,'APOIO-DESPESAS'!$A$3:$N$962,3,FALSE)),"")</f>
        <v/>
      </c>
      <c r="C2395" s="223" t="str">
        <f>IFERROR(IF(VLOOKUP($O2395,'APOIO-DESPESAS'!$A$3:$N$962,4,FALSE)="","",VLOOKUP($O2395,'APOIO-DESPESAS'!$A$3:$N$962,4,FALSE)),"")</f>
        <v/>
      </c>
      <c r="D2395" s="223" t="str">
        <f>IFERROR(IF(VLOOKUP($O2395,'APOIO-DESPESAS'!$A$3:$N$962,5,FALSE)="","",VLOOKUP($O2395,'APOIO-DESPESAS'!$A$3:$N$962,5,FALSE)),"")</f>
        <v/>
      </c>
      <c r="E2395" s="223" t="str">
        <f>IFERROR(IF(VLOOKUP($O2395,'APOIO-DESPESAS'!$A$3:$N$962,6,FALSE)="","",VLOOKUP($O2395,'APOIO-DESPESAS'!$A$3:$N$962,6,FALSE)),"")</f>
        <v/>
      </c>
      <c r="F2395" s="223" t="str">
        <f>IFERROR(IF(VLOOKUP($O2395,'APOIO-DESPESAS'!$A$3:$N$962,7,FALSE)="","",VLOOKUP($O2395,'APOIO-DESPESAS'!$A$3:$N$962,7,FALSE)),"")</f>
        <v/>
      </c>
      <c r="G2395" s="223" t="str">
        <f>IFERROR(IF(VLOOKUP($O2395,'APOIO-DESPESAS'!$A$3:$N$962,8,FALSE)="","",VLOOKUP($O2395,'APOIO-DESPESAS'!$A$3:$N$962,8,FALSE)),"")</f>
        <v/>
      </c>
      <c r="H2395" s="223" t="str">
        <f>IFERROR(IF(VLOOKUP($O2395,'APOIO-DESPESAS'!$A$3:$N$962,9,FALSE)="","",VLOOKUP($O2395,'APOIO-DESPESAS'!$A$3:$N$962,9,FALSE)),"")</f>
        <v/>
      </c>
      <c r="I2395" s="223" t="str">
        <f>IFERROR(IF(VLOOKUP($O2395,'APOIO-DESPESAS'!$A$3:$N$962,10,FALSE)="","",VLOOKUP($O2395,'APOIO-DESPESAS'!$A$3:$N$962,10,FALSE)),"")</f>
        <v/>
      </c>
      <c r="J2395" s="223" t="str">
        <f>IFERROR(IF(VLOOKUP($O2395,'APOIO-DESPESAS'!$A$3:$N$962,11,FALSE)="","",VLOOKUP($O2395,'APOIO-DESPESAS'!$A$3:$N$962,11,FALSE)),"")</f>
        <v/>
      </c>
      <c r="K2395" s="223" t="str">
        <f>IFERROR(IF(VLOOKUP($O2395,'APOIO-DESPESAS'!$A$3:$N$962,12,FALSE)="","",VLOOKUP($O2395,'APOIO-DESPESAS'!$A$3:$N$962,12,FALSE)),"")</f>
        <v/>
      </c>
      <c r="L2395" s="223" t="str">
        <f>IFERROR(IF(VLOOKUP($O2395,'APOIO-DESPESAS'!$A$3:$N$962,13,FALSE)="","",VLOOKUP($O2395,'APOIO-DESPESAS'!$A$3:$N$962,13,FALSE)),"")</f>
        <v/>
      </c>
      <c r="M2395" s="223" t="str">
        <f>IFERROR(IF(VLOOKUP($O2395,'APOIO-DESPESAS'!$A$3:$N$962,14,FALSE)="","",VLOOKUP($O2395,'APOIO-DESPESAS'!$A$3:$N$962,14,FALSE)),"")</f>
        <v/>
      </c>
      <c r="O2395" s="223">
        <f t="shared" si="37"/>
        <v>2393</v>
      </c>
    </row>
    <row r="2396" spans="1:15" x14ac:dyDescent="0.25">
      <c r="A2396" s="223" t="str">
        <f>IFERROR(IF(VLOOKUP($O2396,'APOIO-DESPESAS'!$A$3:$N$962,2,FALSE)="","",VLOOKUP($O2396,'APOIO-DESPESAS'!$A$3:$N$962,2,FALSE)),"")</f>
        <v/>
      </c>
      <c r="B2396" s="223" t="str">
        <f>IFERROR(IF(VLOOKUP($O2396,'APOIO-DESPESAS'!$A$3:$N$962,3,FALSE)="","",VLOOKUP($O2396,'APOIO-DESPESAS'!$A$3:$N$962,3,FALSE)),"")</f>
        <v/>
      </c>
      <c r="C2396" s="223" t="str">
        <f>IFERROR(IF(VLOOKUP($O2396,'APOIO-DESPESAS'!$A$3:$N$962,4,FALSE)="","",VLOOKUP($O2396,'APOIO-DESPESAS'!$A$3:$N$962,4,FALSE)),"")</f>
        <v/>
      </c>
      <c r="D2396" s="223" t="str">
        <f>IFERROR(IF(VLOOKUP($O2396,'APOIO-DESPESAS'!$A$3:$N$962,5,FALSE)="","",VLOOKUP($O2396,'APOIO-DESPESAS'!$A$3:$N$962,5,FALSE)),"")</f>
        <v/>
      </c>
      <c r="E2396" s="223" t="str">
        <f>IFERROR(IF(VLOOKUP($O2396,'APOIO-DESPESAS'!$A$3:$N$962,6,FALSE)="","",VLOOKUP($O2396,'APOIO-DESPESAS'!$A$3:$N$962,6,FALSE)),"")</f>
        <v/>
      </c>
      <c r="F2396" s="223" t="str">
        <f>IFERROR(IF(VLOOKUP($O2396,'APOIO-DESPESAS'!$A$3:$N$962,7,FALSE)="","",VLOOKUP($O2396,'APOIO-DESPESAS'!$A$3:$N$962,7,FALSE)),"")</f>
        <v/>
      </c>
      <c r="G2396" s="223" t="str">
        <f>IFERROR(IF(VLOOKUP($O2396,'APOIO-DESPESAS'!$A$3:$N$962,8,FALSE)="","",VLOOKUP($O2396,'APOIO-DESPESAS'!$A$3:$N$962,8,FALSE)),"")</f>
        <v/>
      </c>
      <c r="H2396" s="223" t="str">
        <f>IFERROR(IF(VLOOKUP($O2396,'APOIO-DESPESAS'!$A$3:$N$962,9,FALSE)="","",VLOOKUP($O2396,'APOIO-DESPESAS'!$A$3:$N$962,9,FALSE)),"")</f>
        <v/>
      </c>
      <c r="I2396" s="223" t="str">
        <f>IFERROR(IF(VLOOKUP($O2396,'APOIO-DESPESAS'!$A$3:$N$962,10,FALSE)="","",VLOOKUP($O2396,'APOIO-DESPESAS'!$A$3:$N$962,10,FALSE)),"")</f>
        <v/>
      </c>
      <c r="J2396" s="223" t="str">
        <f>IFERROR(IF(VLOOKUP($O2396,'APOIO-DESPESAS'!$A$3:$N$962,11,FALSE)="","",VLOOKUP($O2396,'APOIO-DESPESAS'!$A$3:$N$962,11,FALSE)),"")</f>
        <v/>
      </c>
      <c r="K2396" s="223" t="str">
        <f>IFERROR(IF(VLOOKUP($O2396,'APOIO-DESPESAS'!$A$3:$N$962,12,FALSE)="","",VLOOKUP($O2396,'APOIO-DESPESAS'!$A$3:$N$962,12,FALSE)),"")</f>
        <v/>
      </c>
      <c r="L2396" s="223" t="str">
        <f>IFERROR(IF(VLOOKUP($O2396,'APOIO-DESPESAS'!$A$3:$N$962,13,FALSE)="","",VLOOKUP($O2396,'APOIO-DESPESAS'!$A$3:$N$962,13,FALSE)),"")</f>
        <v/>
      </c>
      <c r="M2396" s="223" t="str">
        <f>IFERROR(IF(VLOOKUP($O2396,'APOIO-DESPESAS'!$A$3:$N$962,14,FALSE)="","",VLOOKUP($O2396,'APOIO-DESPESAS'!$A$3:$N$962,14,FALSE)),"")</f>
        <v/>
      </c>
      <c r="O2396" s="223">
        <f t="shared" si="37"/>
        <v>2394</v>
      </c>
    </row>
    <row r="2397" spans="1:15" x14ac:dyDescent="0.25">
      <c r="A2397" s="223" t="str">
        <f>IFERROR(IF(VLOOKUP($O2397,'APOIO-DESPESAS'!$A$3:$N$962,2,FALSE)="","",VLOOKUP($O2397,'APOIO-DESPESAS'!$A$3:$N$962,2,FALSE)),"")</f>
        <v/>
      </c>
      <c r="B2397" s="223" t="str">
        <f>IFERROR(IF(VLOOKUP($O2397,'APOIO-DESPESAS'!$A$3:$N$962,3,FALSE)="","",VLOOKUP($O2397,'APOIO-DESPESAS'!$A$3:$N$962,3,FALSE)),"")</f>
        <v/>
      </c>
      <c r="C2397" s="223" t="str">
        <f>IFERROR(IF(VLOOKUP($O2397,'APOIO-DESPESAS'!$A$3:$N$962,4,FALSE)="","",VLOOKUP($O2397,'APOIO-DESPESAS'!$A$3:$N$962,4,FALSE)),"")</f>
        <v/>
      </c>
      <c r="D2397" s="223" t="str">
        <f>IFERROR(IF(VLOOKUP($O2397,'APOIO-DESPESAS'!$A$3:$N$962,5,FALSE)="","",VLOOKUP($O2397,'APOIO-DESPESAS'!$A$3:$N$962,5,FALSE)),"")</f>
        <v/>
      </c>
      <c r="E2397" s="223" t="str">
        <f>IFERROR(IF(VLOOKUP($O2397,'APOIO-DESPESAS'!$A$3:$N$962,6,FALSE)="","",VLOOKUP($O2397,'APOIO-DESPESAS'!$A$3:$N$962,6,FALSE)),"")</f>
        <v/>
      </c>
      <c r="F2397" s="223" t="str">
        <f>IFERROR(IF(VLOOKUP($O2397,'APOIO-DESPESAS'!$A$3:$N$962,7,FALSE)="","",VLOOKUP($O2397,'APOIO-DESPESAS'!$A$3:$N$962,7,FALSE)),"")</f>
        <v/>
      </c>
      <c r="G2397" s="223" t="str">
        <f>IFERROR(IF(VLOOKUP($O2397,'APOIO-DESPESAS'!$A$3:$N$962,8,FALSE)="","",VLOOKUP($O2397,'APOIO-DESPESAS'!$A$3:$N$962,8,FALSE)),"")</f>
        <v/>
      </c>
      <c r="H2397" s="223" t="str">
        <f>IFERROR(IF(VLOOKUP($O2397,'APOIO-DESPESAS'!$A$3:$N$962,9,FALSE)="","",VLOOKUP($O2397,'APOIO-DESPESAS'!$A$3:$N$962,9,FALSE)),"")</f>
        <v/>
      </c>
      <c r="I2397" s="223" t="str">
        <f>IFERROR(IF(VLOOKUP($O2397,'APOIO-DESPESAS'!$A$3:$N$962,10,FALSE)="","",VLOOKUP($O2397,'APOIO-DESPESAS'!$A$3:$N$962,10,FALSE)),"")</f>
        <v/>
      </c>
      <c r="J2397" s="223" t="str">
        <f>IFERROR(IF(VLOOKUP($O2397,'APOIO-DESPESAS'!$A$3:$N$962,11,FALSE)="","",VLOOKUP($O2397,'APOIO-DESPESAS'!$A$3:$N$962,11,FALSE)),"")</f>
        <v/>
      </c>
      <c r="K2397" s="223" t="str">
        <f>IFERROR(IF(VLOOKUP($O2397,'APOIO-DESPESAS'!$A$3:$N$962,12,FALSE)="","",VLOOKUP($O2397,'APOIO-DESPESAS'!$A$3:$N$962,12,FALSE)),"")</f>
        <v/>
      </c>
      <c r="L2397" s="223" t="str">
        <f>IFERROR(IF(VLOOKUP($O2397,'APOIO-DESPESAS'!$A$3:$N$962,13,FALSE)="","",VLOOKUP($O2397,'APOIO-DESPESAS'!$A$3:$N$962,13,FALSE)),"")</f>
        <v/>
      </c>
      <c r="M2397" s="223" t="str">
        <f>IFERROR(IF(VLOOKUP($O2397,'APOIO-DESPESAS'!$A$3:$N$962,14,FALSE)="","",VLOOKUP($O2397,'APOIO-DESPESAS'!$A$3:$N$962,14,FALSE)),"")</f>
        <v/>
      </c>
      <c r="O2397" s="223">
        <f t="shared" si="37"/>
        <v>2395</v>
      </c>
    </row>
    <row r="2398" spans="1:15" x14ac:dyDescent="0.25">
      <c r="A2398" s="223" t="str">
        <f>IFERROR(IF(VLOOKUP($O2398,'APOIO-DESPESAS'!$A$3:$N$962,2,FALSE)="","",VLOOKUP($O2398,'APOIO-DESPESAS'!$A$3:$N$962,2,FALSE)),"")</f>
        <v/>
      </c>
      <c r="B2398" s="223" t="str">
        <f>IFERROR(IF(VLOOKUP($O2398,'APOIO-DESPESAS'!$A$3:$N$962,3,FALSE)="","",VLOOKUP($O2398,'APOIO-DESPESAS'!$A$3:$N$962,3,FALSE)),"")</f>
        <v/>
      </c>
      <c r="C2398" s="223" t="str">
        <f>IFERROR(IF(VLOOKUP($O2398,'APOIO-DESPESAS'!$A$3:$N$962,4,FALSE)="","",VLOOKUP($O2398,'APOIO-DESPESAS'!$A$3:$N$962,4,FALSE)),"")</f>
        <v/>
      </c>
      <c r="D2398" s="223" t="str">
        <f>IFERROR(IF(VLOOKUP($O2398,'APOIO-DESPESAS'!$A$3:$N$962,5,FALSE)="","",VLOOKUP($O2398,'APOIO-DESPESAS'!$A$3:$N$962,5,FALSE)),"")</f>
        <v/>
      </c>
      <c r="E2398" s="223" t="str">
        <f>IFERROR(IF(VLOOKUP($O2398,'APOIO-DESPESAS'!$A$3:$N$962,6,FALSE)="","",VLOOKUP($O2398,'APOIO-DESPESAS'!$A$3:$N$962,6,FALSE)),"")</f>
        <v/>
      </c>
      <c r="F2398" s="223" t="str">
        <f>IFERROR(IF(VLOOKUP($O2398,'APOIO-DESPESAS'!$A$3:$N$962,7,FALSE)="","",VLOOKUP($O2398,'APOIO-DESPESAS'!$A$3:$N$962,7,FALSE)),"")</f>
        <v/>
      </c>
      <c r="G2398" s="223" t="str">
        <f>IFERROR(IF(VLOOKUP($O2398,'APOIO-DESPESAS'!$A$3:$N$962,8,FALSE)="","",VLOOKUP($O2398,'APOIO-DESPESAS'!$A$3:$N$962,8,FALSE)),"")</f>
        <v/>
      </c>
      <c r="H2398" s="223" t="str">
        <f>IFERROR(IF(VLOOKUP($O2398,'APOIO-DESPESAS'!$A$3:$N$962,9,FALSE)="","",VLOOKUP($O2398,'APOIO-DESPESAS'!$A$3:$N$962,9,FALSE)),"")</f>
        <v/>
      </c>
      <c r="I2398" s="223" t="str">
        <f>IFERROR(IF(VLOOKUP($O2398,'APOIO-DESPESAS'!$A$3:$N$962,10,FALSE)="","",VLOOKUP($O2398,'APOIO-DESPESAS'!$A$3:$N$962,10,FALSE)),"")</f>
        <v/>
      </c>
      <c r="J2398" s="223" t="str">
        <f>IFERROR(IF(VLOOKUP($O2398,'APOIO-DESPESAS'!$A$3:$N$962,11,FALSE)="","",VLOOKUP($O2398,'APOIO-DESPESAS'!$A$3:$N$962,11,FALSE)),"")</f>
        <v/>
      </c>
      <c r="K2398" s="223" t="str">
        <f>IFERROR(IF(VLOOKUP($O2398,'APOIO-DESPESAS'!$A$3:$N$962,12,FALSE)="","",VLOOKUP($O2398,'APOIO-DESPESAS'!$A$3:$N$962,12,FALSE)),"")</f>
        <v/>
      </c>
      <c r="L2398" s="223" t="str">
        <f>IFERROR(IF(VLOOKUP($O2398,'APOIO-DESPESAS'!$A$3:$N$962,13,FALSE)="","",VLOOKUP($O2398,'APOIO-DESPESAS'!$A$3:$N$962,13,FALSE)),"")</f>
        <v/>
      </c>
      <c r="M2398" s="223" t="str">
        <f>IFERROR(IF(VLOOKUP($O2398,'APOIO-DESPESAS'!$A$3:$N$962,14,FALSE)="","",VLOOKUP($O2398,'APOIO-DESPESAS'!$A$3:$N$962,14,FALSE)),"")</f>
        <v/>
      </c>
      <c r="O2398" s="223">
        <f t="shared" si="37"/>
        <v>2396</v>
      </c>
    </row>
    <row r="2399" spans="1:15" x14ac:dyDescent="0.25">
      <c r="A2399" s="223" t="str">
        <f>IFERROR(IF(VLOOKUP($O2399,'APOIO-DESPESAS'!$A$3:$N$962,2,FALSE)="","",VLOOKUP($O2399,'APOIO-DESPESAS'!$A$3:$N$962,2,FALSE)),"")</f>
        <v/>
      </c>
      <c r="B2399" s="223" t="str">
        <f>IFERROR(IF(VLOOKUP($O2399,'APOIO-DESPESAS'!$A$3:$N$962,3,FALSE)="","",VLOOKUP($O2399,'APOIO-DESPESAS'!$A$3:$N$962,3,FALSE)),"")</f>
        <v/>
      </c>
      <c r="C2399" s="223" t="str">
        <f>IFERROR(IF(VLOOKUP($O2399,'APOIO-DESPESAS'!$A$3:$N$962,4,FALSE)="","",VLOOKUP($O2399,'APOIO-DESPESAS'!$A$3:$N$962,4,FALSE)),"")</f>
        <v/>
      </c>
      <c r="D2399" s="223" t="str">
        <f>IFERROR(IF(VLOOKUP($O2399,'APOIO-DESPESAS'!$A$3:$N$962,5,FALSE)="","",VLOOKUP($O2399,'APOIO-DESPESAS'!$A$3:$N$962,5,FALSE)),"")</f>
        <v/>
      </c>
      <c r="E2399" s="223" t="str">
        <f>IFERROR(IF(VLOOKUP($O2399,'APOIO-DESPESAS'!$A$3:$N$962,6,FALSE)="","",VLOOKUP($O2399,'APOIO-DESPESAS'!$A$3:$N$962,6,FALSE)),"")</f>
        <v/>
      </c>
      <c r="F2399" s="223" t="str">
        <f>IFERROR(IF(VLOOKUP($O2399,'APOIO-DESPESAS'!$A$3:$N$962,7,FALSE)="","",VLOOKUP($O2399,'APOIO-DESPESAS'!$A$3:$N$962,7,FALSE)),"")</f>
        <v/>
      </c>
      <c r="G2399" s="223" t="str">
        <f>IFERROR(IF(VLOOKUP($O2399,'APOIO-DESPESAS'!$A$3:$N$962,8,FALSE)="","",VLOOKUP($O2399,'APOIO-DESPESAS'!$A$3:$N$962,8,FALSE)),"")</f>
        <v/>
      </c>
      <c r="H2399" s="223" t="str">
        <f>IFERROR(IF(VLOOKUP($O2399,'APOIO-DESPESAS'!$A$3:$N$962,9,FALSE)="","",VLOOKUP($O2399,'APOIO-DESPESAS'!$A$3:$N$962,9,FALSE)),"")</f>
        <v/>
      </c>
      <c r="I2399" s="223" t="str">
        <f>IFERROR(IF(VLOOKUP($O2399,'APOIO-DESPESAS'!$A$3:$N$962,10,FALSE)="","",VLOOKUP($O2399,'APOIO-DESPESAS'!$A$3:$N$962,10,FALSE)),"")</f>
        <v/>
      </c>
      <c r="J2399" s="223" t="str">
        <f>IFERROR(IF(VLOOKUP($O2399,'APOIO-DESPESAS'!$A$3:$N$962,11,FALSE)="","",VLOOKUP($O2399,'APOIO-DESPESAS'!$A$3:$N$962,11,FALSE)),"")</f>
        <v/>
      </c>
      <c r="K2399" s="223" t="str">
        <f>IFERROR(IF(VLOOKUP($O2399,'APOIO-DESPESAS'!$A$3:$N$962,12,FALSE)="","",VLOOKUP($O2399,'APOIO-DESPESAS'!$A$3:$N$962,12,FALSE)),"")</f>
        <v/>
      </c>
      <c r="L2399" s="223" t="str">
        <f>IFERROR(IF(VLOOKUP($O2399,'APOIO-DESPESAS'!$A$3:$N$962,13,FALSE)="","",VLOOKUP($O2399,'APOIO-DESPESAS'!$A$3:$N$962,13,FALSE)),"")</f>
        <v/>
      </c>
      <c r="M2399" s="223" t="str">
        <f>IFERROR(IF(VLOOKUP($O2399,'APOIO-DESPESAS'!$A$3:$N$962,14,FALSE)="","",VLOOKUP($O2399,'APOIO-DESPESAS'!$A$3:$N$962,14,FALSE)),"")</f>
        <v/>
      </c>
      <c r="O2399" s="223">
        <f t="shared" si="37"/>
        <v>2397</v>
      </c>
    </row>
    <row r="2400" spans="1:15" x14ac:dyDescent="0.25">
      <c r="A2400" s="223" t="str">
        <f>IFERROR(IF(VLOOKUP($O2400,'APOIO-DESPESAS'!$A$3:$N$962,2,FALSE)="","",VLOOKUP($O2400,'APOIO-DESPESAS'!$A$3:$N$962,2,FALSE)),"")</f>
        <v/>
      </c>
      <c r="B2400" s="223" t="str">
        <f>IFERROR(IF(VLOOKUP($O2400,'APOIO-DESPESAS'!$A$3:$N$962,3,FALSE)="","",VLOOKUP($O2400,'APOIO-DESPESAS'!$A$3:$N$962,3,FALSE)),"")</f>
        <v/>
      </c>
      <c r="C2400" s="223" t="str">
        <f>IFERROR(IF(VLOOKUP($O2400,'APOIO-DESPESAS'!$A$3:$N$962,4,FALSE)="","",VLOOKUP($O2400,'APOIO-DESPESAS'!$A$3:$N$962,4,FALSE)),"")</f>
        <v/>
      </c>
      <c r="D2400" s="223" t="str">
        <f>IFERROR(IF(VLOOKUP($O2400,'APOIO-DESPESAS'!$A$3:$N$962,5,FALSE)="","",VLOOKUP($O2400,'APOIO-DESPESAS'!$A$3:$N$962,5,FALSE)),"")</f>
        <v/>
      </c>
      <c r="E2400" s="223" t="str">
        <f>IFERROR(IF(VLOOKUP($O2400,'APOIO-DESPESAS'!$A$3:$N$962,6,FALSE)="","",VLOOKUP($O2400,'APOIO-DESPESAS'!$A$3:$N$962,6,FALSE)),"")</f>
        <v/>
      </c>
      <c r="F2400" s="223" t="str">
        <f>IFERROR(IF(VLOOKUP($O2400,'APOIO-DESPESAS'!$A$3:$N$962,7,FALSE)="","",VLOOKUP($O2400,'APOIO-DESPESAS'!$A$3:$N$962,7,FALSE)),"")</f>
        <v/>
      </c>
      <c r="G2400" s="223" t="str">
        <f>IFERROR(IF(VLOOKUP($O2400,'APOIO-DESPESAS'!$A$3:$N$962,8,FALSE)="","",VLOOKUP($O2400,'APOIO-DESPESAS'!$A$3:$N$962,8,FALSE)),"")</f>
        <v/>
      </c>
      <c r="H2400" s="223" t="str">
        <f>IFERROR(IF(VLOOKUP($O2400,'APOIO-DESPESAS'!$A$3:$N$962,9,FALSE)="","",VLOOKUP($O2400,'APOIO-DESPESAS'!$A$3:$N$962,9,FALSE)),"")</f>
        <v/>
      </c>
      <c r="I2400" s="223" t="str">
        <f>IFERROR(IF(VLOOKUP($O2400,'APOIO-DESPESAS'!$A$3:$N$962,10,FALSE)="","",VLOOKUP($O2400,'APOIO-DESPESAS'!$A$3:$N$962,10,FALSE)),"")</f>
        <v/>
      </c>
      <c r="J2400" s="223" t="str">
        <f>IFERROR(IF(VLOOKUP($O2400,'APOIO-DESPESAS'!$A$3:$N$962,11,FALSE)="","",VLOOKUP($O2400,'APOIO-DESPESAS'!$A$3:$N$962,11,FALSE)),"")</f>
        <v/>
      </c>
      <c r="K2400" s="223" t="str">
        <f>IFERROR(IF(VLOOKUP($O2400,'APOIO-DESPESAS'!$A$3:$N$962,12,FALSE)="","",VLOOKUP($O2400,'APOIO-DESPESAS'!$A$3:$N$962,12,FALSE)),"")</f>
        <v/>
      </c>
      <c r="L2400" s="223" t="str">
        <f>IFERROR(IF(VLOOKUP($O2400,'APOIO-DESPESAS'!$A$3:$N$962,13,FALSE)="","",VLOOKUP($O2400,'APOIO-DESPESAS'!$A$3:$N$962,13,FALSE)),"")</f>
        <v/>
      </c>
      <c r="M2400" s="223" t="str">
        <f>IFERROR(IF(VLOOKUP($O2400,'APOIO-DESPESAS'!$A$3:$N$962,14,FALSE)="","",VLOOKUP($O2400,'APOIO-DESPESAS'!$A$3:$N$962,14,FALSE)),"")</f>
        <v/>
      </c>
      <c r="O2400" s="223">
        <f t="shared" si="37"/>
        <v>2398</v>
      </c>
    </row>
    <row r="2401" spans="1:15" x14ac:dyDescent="0.25">
      <c r="A2401" s="223" t="str">
        <f>IFERROR(IF(VLOOKUP($O2401,'APOIO-DESPESAS'!$A$3:$N$962,2,FALSE)="","",VLOOKUP($O2401,'APOIO-DESPESAS'!$A$3:$N$962,2,FALSE)),"")</f>
        <v/>
      </c>
      <c r="B2401" s="223" t="str">
        <f>IFERROR(IF(VLOOKUP($O2401,'APOIO-DESPESAS'!$A$3:$N$962,3,FALSE)="","",VLOOKUP($O2401,'APOIO-DESPESAS'!$A$3:$N$962,3,FALSE)),"")</f>
        <v/>
      </c>
      <c r="C2401" s="223" t="str">
        <f>IFERROR(IF(VLOOKUP($O2401,'APOIO-DESPESAS'!$A$3:$N$962,4,FALSE)="","",VLOOKUP($O2401,'APOIO-DESPESAS'!$A$3:$N$962,4,FALSE)),"")</f>
        <v/>
      </c>
      <c r="D2401" s="223" t="str">
        <f>IFERROR(IF(VLOOKUP($O2401,'APOIO-DESPESAS'!$A$3:$N$962,5,FALSE)="","",VLOOKUP($O2401,'APOIO-DESPESAS'!$A$3:$N$962,5,FALSE)),"")</f>
        <v/>
      </c>
      <c r="E2401" s="223" t="str">
        <f>IFERROR(IF(VLOOKUP($O2401,'APOIO-DESPESAS'!$A$3:$N$962,6,FALSE)="","",VLOOKUP($O2401,'APOIO-DESPESAS'!$A$3:$N$962,6,FALSE)),"")</f>
        <v/>
      </c>
      <c r="F2401" s="223" t="str">
        <f>IFERROR(IF(VLOOKUP($O2401,'APOIO-DESPESAS'!$A$3:$N$962,7,FALSE)="","",VLOOKUP($O2401,'APOIO-DESPESAS'!$A$3:$N$962,7,FALSE)),"")</f>
        <v/>
      </c>
      <c r="G2401" s="223" t="str">
        <f>IFERROR(IF(VLOOKUP($O2401,'APOIO-DESPESAS'!$A$3:$N$962,8,FALSE)="","",VLOOKUP($O2401,'APOIO-DESPESAS'!$A$3:$N$962,8,FALSE)),"")</f>
        <v/>
      </c>
      <c r="H2401" s="223" t="str">
        <f>IFERROR(IF(VLOOKUP($O2401,'APOIO-DESPESAS'!$A$3:$N$962,9,FALSE)="","",VLOOKUP($O2401,'APOIO-DESPESAS'!$A$3:$N$962,9,FALSE)),"")</f>
        <v/>
      </c>
      <c r="I2401" s="223" t="str">
        <f>IFERROR(IF(VLOOKUP($O2401,'APOIO-DESPESAS'!$A$3:$N$962,10,FALSE)="","",VLOOKUP($O2401,'APOIO-DESPESAS'!$A$3:$N$962,10,FALSE)),"")</f>
        <v/>
      </c>
      <c r="J2401" s="223" t="str">
        <f>IFERROR(IF(VLOOKUP($O2401,'APOIO-DESPESAS'!$A$3:$N$962,11,FALSE)="","",VLOOKUP($O2401,'APOIO-DESPESAS'!$A$3:$N$962,11,FALSE)),"")</f>
        <v/>
      </c>
      <c r="K2401" s="223" t="str">
        <f>IFERROR(IF(VLOOKUP($O2401,'APOIO-DESPESAS'!$A$3:$N$962,12,FALSE)="","",VLOOKUP($O2401,'APOIO-DESPESAS'!$A$3:$N$962,12,FALSE)),"")</f>
        <v/>
      </c>
      <c r="L2401" s="223" t="str">
        <f>IFERROR(IF(VLOOKUP($O2401,'APOIO-DESPESAS'!$A$3:$N$962,13,FALSE)="","",VLOOKUP($O2401,'APOIO-DESPESAS'!$A$3:$N$962,13,FALSE)),"")</f>
        <v/>
      </c>
      <c r="M2401" s="223" t="str">
        <f>IFERROR(IF(VLOOKUP($O2401,'APOIO-DESPESAS'!$A$3:$N$962,14,FALSE)="","",VLOOKUP($O2401,'APOIO-DESPESAS'!$A$3:$N$962,14,FALSE)),"")</f>
        <v/>
      </c>
      <c r="O2401" s="223">
        <f t="shared" si="37"/>
        <v>2399</v>
      </c>
    </row>
    <row r="2402" spans="1:15" x14ac:dyDescent="0.25">
      <c r="A2402" s="223" t="str">
        <f>IFERROR(IF(VLOOKUP($O2402,'APOIO-DESPESAS'!$A$3:$N$962,2,FALSE)="","",VLOOKUP($O2402,'APOIO-DESPESAS'!$A$3:$N$962,2,FALSE)),"")</f>
        <v/>
      </c>
      <c r="B2402" s="223" t="str">
        <f>IFERROR(IF(VLOOKUP($O2402,'APOIO-DESPESAS'!$A$3:$N$962,3,FALSE)="","",VLOOKUP($O2402,'APOIO-DESPESAS'!$A$3:$N$962,3,FALSE)),"")</f>
        <v/>
      </c>
      <c r="C2402" s="223" t="str">
        <f>IFERROR(IF(VLOOKUP($O2402,'APOIO-DESPESAS'!$A$3:$N$962,4,FALSE)="","",VLOOKUP($O2402,'APOIO-DESPESAS'!$A$3:$N$962,4,FALSE)),"")</f>
        <v/>
      </c>
      <c r="D2402" s="223" t="str">
        <f>IFERROR(IF(VLOOKUP($O2402,'APOIO-DESPESAS'!$A$3:$N$962,5,FALSE)="","",VLOOKUP($O2402,'APOIO-DESPESAS'!$A$3:$N$962,5,FALSE)),"")</f>
        <v/>
      </c>
      <c r="E2402" s="223" t="str">
        <f>IFERROR(IF(VLOOKUP($O2402,'APOIO-DESPESAS'!$A$3:$N$962,6,FALSE)="","",VLOOKUP($O2402,'APOIO-DESPESAS'!$A$3:$N$962,6,FALSE)),"")</f>
        <v/>
      </c>
      <c r="F2402" s="223" t="str">
        <f>IFERROR(IF(VLOOKUP($O2402,'APOIO-DESPESAS'!$A$3:$N$962,7,FALSE)="","",VLOOKUP($O2402,'APOIO-DESPESAS'!$A$3:$N$962,7,FALSE)),"")</f>
        <v/>
      </c>
      <c r="G2402" s="223" t="str">
        <f>IFERROR(IF(VLOOKUP($O2402,'APOIO-DESPESAS'!$A$3:$N$962,8,FALSE)="","",VLOOKUP($O2402,'APOIO-DESPESAS'!$A$3:$N$962,8,FALSE)),"")</f>
        <v/>
      </c>
      <c r="H2402" s="223" t="str">
        <f>IFERROR(IF(VLOOKUP($O2402,'APOIO-DESPESAS'!$A$3:$N$962,9,FALSE)="","",VLOOKUP($O2402,'APOIO-DESPESAS'!$A$3:$N$962,9,FALSE)),"")</f>
        <v/>
      </c>
      <c r="I2402" s="223" t="str">
        <f>IFERROR(IF(VLOOKUP($O2402,'APOIO-DESPESAS'!$A$3:$N$962,10,FALSE)="","",VLOOKUP($O2402,'APOIO-DESPESAS'!$A$3:$N$962,10,FALSE)),"")</f>
        <v/>
      </c>
      <c r="J2402" s="223" t="str">
        <f>IFERROR(IF(VLOOKUP($O2402,'APOIO-DESPESAS'!$A$3:$N$962,11,FALSE)="","",VLOOKUP($O2402,'APOIO-DESPESAS'!$A$3:$N$962,11,FALSE)),"")</f>
        <v/>
      </c>
      <c r="K2402" s="223" t="str">
        <f>IFERROR(IF(VLOOKUP($O2402,'APOIO-DESPESAS'!$A$3:$N$962,12,FALSE)="","",VLOOKUP($O2402,'APOIO-DESPESAS'!$A$3:$N$962,12,FALSE)),"")</f>
        <v/>
      </c>
      <c r="L2402" s="223" t="str">
        <f>IFERROR(IF(VLOOKUP($O2402,'APOIO-DESPESAS'!$A$3:$N$962,13,FALSE)="","",VLOOKUP($O2402,'APOIO-DESPESAS'!$A$3:$N$962,13,FALSE)),"")</f>
        <v/>
      </c>
      <c r="M2402" s="223" t="str">
        <f>IFERROR(IF(VLOOKUP($O2402,'APOIO-DESPESAS'!$A$3:$N$962,14,FALSE)="","",VLOOKUP($O2402,'APOIO-DESPESAS'!$A$3:$N$962,14,FALSE)),"")</f>
        <v/>
      </c>
      <c r="O2402" s="223">
        <f t="shared" si="37"/>
        <v>2400</v>
      </c>
    </row>
    <row r="2403" spans="1:15" x14ac:dyDescent="0.25">
      <c r="A2403" s="223" t="str">
        <f>IFERROR(IF(VLOOKUP($O2403,'APOIO-DESPESAS'!$A$3:$N$962,2,FALSE)="","",VLOOKUP($O2403,'APOIO-DESPESAS'!$A$3:$N$962,2,FALSE)),"")</f>
        <v/>
      </c>
      <c r="B2403" s="223" t="str">
        <f>IFERROR(IF(VLOOKUP($O2403,'APOIO-DESPESAS'!$A$3:$N$962,3,FALSE)="","",VLOOKUP($O2403,'APOIO-DESPESAS'!$A$3:$N$962,3,FALSE)),"")</f>
        <v/>
      </c>
      <c r="C2403" s="223" t="str">
        <f>IFERROR(IF(VLOOKUP($O2403,'APOIO-DESPESAS'!$A$3:$N$962,4,FALSE)="","",VLOOKUP($O2403,'APOIO-DESPESAS'!$A$3:$N$962,4,FALSE)),"")</f>
        <v/>
      </c>
      <c r="D2403" s="223" t="str">
        <f>IFERROR(IF(VLOOKUP($O2403,'APOIO-DESPESAS'!$A$3:$N$962,5,FALSE)="","",VLOOKUP($O2403,'APOIO-DESPESAS'!$A$3:$N$962,5,FALSE)),"")</f>
        <v/>
      </c>
      <c r="E2403" s="223" t="str">
        <f>IFERROR(IF(VLOOKUP($O2403,'APOIO-DESPESAS'!$A$3:$N$962,6,FALSE)="","",VLOOKUP($O2403,'APOIO-DESPESAS'!$A$3:$N$962,6,FALSE)),"")</f>
        <v/>
      </c>
      <c r="F2403" s="223" t="str">
        <f>IFERROR(IF(VLOOKUP($O2403,'APOIO-DESPESAS'!$A$3:$N$962,7,FALSE)="","",VLOOKUP($O2403,'APOIO-DESPESAS'!$A$3:$N$962,7,FALSE)),"")</f>
        <v/>
      </c>
      <c r="G2403" s="223" t="str">
        <f>IFERROR(IF(VLOOKUP($O2403,'APOIO-DESPESAS'!$A$3:$N$962,8,FALSE)="","",VLOOKUP($O2403,'APOIO-DESPESAS'!$A$3:$N$962,8,FALSE)),"")</f>
        <v/>
      </c>
      <c r="H2403" s="223" t="str">
        <f>IFERROR(IF(VLOOKUP($O2403,'APOIO-DESPESAS'!$A$3:$N$962,9,FALSE)="","",VLOOKUP($O2403,'APOIO-DESPESAS'!$A$3:$N$962,9,FALSE)),"")</f>
        <v/>
      </c>
      <c r="I2403" s="223" t="str">
        <f>IFERROR(IF(VLOOKUP($O2403,'APOIO-DESPESAS'!$A$3:$N$962,10,FALSE)="","",VLOOKUP($O2403,'APOIO-DESPESAS'!$A$3:$N$962,10,FALSE)),"")</f>
        <v/>
      </c>
      <c r="J2403" s="223" t="str">
        <f>IFERROR(IF(VLOOKUP($O2403,'APOIO-DESPESAS'!$A$3:$N$962,11,FALSE)="","",VLOOKUP($O2403,'APOIO-DESPESAS'!$A$3:$N$962,11,FALSE)),"")</f>
        <v/>
      </c>
      <c r="K2403" s="223" t="str">
        <f>IFERROR(IF(VLOOKUP($O2403,'APOIO-DESPESAS'!$A$3:$N$962,12,FALSE)="","",VLOOKUP($O2403,'APOIO-DESPESAS'!$A$3:$N$962,12,FALSE)),"")</f>
        <v/>
      </c>
      <c r="L2403" s="223" t="str">
        <f>IFERROR(IF(VLOOKUP($O2403,'APOIO-DESPESAS'!$A$3:$N$962,13,FALSE)="","",VLOOKUP($O2403,'APOIO-DESPESAS'!$A$3:$N$962,13,FALSE)),"")</f>
        <v/>
      </c>
      <c r="M2403" s="223" t="str">
        <f>IFERROR(IF(VLOOKUP($O2403,'APOIO-DESPESAS'!$A$3:$N$962,14,FALSE)="","",VLOOKUP($O2403,'APOIO-DESPESAS'!$A$3:$N$962,14,FALSE)),"")</f>
        <v/>
      </c>
      <c r="O2403" s="223">
        <f t="shared" si="37"/>
        <v>2401</v>
      </c>
    </row>
    <row r="2404" spans="1:15" x14ac:dyDescent="0.25">
      <c r="A2404" s="223" t="str">
        <f>IFERROR(IF(VLOOKUP($O2404,'APOIO-DESPESAS'!$A$3:$N$962,2,FALSE)="","",VLOOKUP($O2404,'APOIO-DESPESAS'!$A$3:$N$962,2,FALSE)),"")</f>
        <v/>
      </c>
      <c r="B2404" s="223" t="str">
        <f>IFERROR(IF(VLOOKUP($O2404,'APOIO-DESPESAS'!$A$3:$N$962,3,FALSE)="","",VLOOKUP($O2404,'APOIO-DESPESAS'!$A$3:$N$962,3,FALSE)),"")</f>
        <v/>
      </c>
      <c r="C2404" s="223" t="str">
        <f>IFERROR(IF(VLOOKUP($O2404,'APOIO-DESPESAS'!$A$3:$N$962,4,FALSE)="","",VLOOKUP($O2404,'APOIO-DESPESAS'!$A$3:$N$962,4,FALSE)),"")</f>
        <v/>
      </c>
      <c r="D2404" s="223" t="str">
        <f>IFERROR(IF(VLOOKUP($O2404,'APOIO-DESPESAS'!$A$3:$N$962,5,FALSE)="","",VLOOKUP($O2404,'APOIO-DESPESAS'!$A$3:$N$962,5,FALSE)),"")</f>
        <v/>
      </c>
      <c r="E2404" s="223" t="str">
        <f>IFERROR(IF(VLOOKUP($O2404,'APOIO-DESPESAS'!$A$3:$N$962,6,FALSE)="","",VLOOKUP($O2404,'APOIO-DESPESAS'!$A$3:$N$962,6,FALSE)),"")</f>
        <v/>
      </c>
      <c r="F2404" s="223" t="str">
        <f>IFERROR(IF(VLOOKUP($O2404,'APOIO-DESPESAS'!$A$3:$N$962,7,FALSE)="","",VLOOKUP($O2404,'APOIO-DESPESAS'!$A$3:$N$962,7,FALSE)),"")</f>
        <v/>
      </c>
      <c r="G2404" s="223" t="str">
        <f>IFERROR(IF(VLOOKUP($O2404,'APOIO-DESPESAS'!$A$3:$N$962,8,FALSE)="","",VLOOKUP($O2404,'APOIO-DESPESAS'!$A$3:$N$962,8,FALSE)),"")</f>
        <v/>
      </c>
      <c r="H2404" s="223" t="str">
        <f>IFERROR(IF(VLOOKUP($O2404,'APOIO-DESPESAS'!$A$3:$N$962,9,FALSE)="","",VLOOKUP($O2404,'APOIO-DESPESAS'!$A$3:$N$962,9,FALSE)),"")</f>
        <v/>
      </c>
      <c r="I2404" s="223" t="str">
        <f>IFERROR(IF(VLOOKUP($O2404,'APOIO-DESPESAS'!$A$3:$N$962,10,FALSE)="","",VLOOKUP($O2404,'APOIO-DESPESAS'!$A$3:$N$962,10,FALSE)),"")</f>
        <v/>
      </c>
      <c r="J2404" s="223" t="str">
        <f>IFERROR(IF(VLOOKUP($O2404,'APOIO-DESPESAS'!$A$3:$N$962,11,FALSE)="","",VLOOKUP($O2404,'APOIO-DESPESAS'!$A$3:$N$962,11,FALSE)),"")</f>
        <v/>
      </c>
      <c r="K2404" s="223" t="str">
        <f>IFERROR(IF(VLOOKUP($O2404,'APOIO-DESPESAS'!$A$3:$N$962,12,FALSE)="","",VLOOKUP($O2404,'APOIO-DESPESAS'!$A$3:$N$962,12,FALSE)),"")</f>
        <v/>
      </c>
      <c r="L2404" s="223" t="str">
        <f>IFERROR(IF(VLOOKUP($O2404,'APOIO-DESPESAS'!$A$3:$N$962,13,FALSE)="","",VLOOKUP($O2404,'APOIO-DESPESAS'!$A$3:$N$962,13,FALSE)),"")</f>
        <v/>
      </c>
      <c r="M2404" s="223" t="str">
        <f>IFERROR(IF(VLOOKUP($O2404,'APOIO-DESPESAS'!$A$3:$N$962,14,FALSE)="","",VLOOKUP($O2404,'APOIO-DESPESAS'!$A$3:$N$962,14,FALSE)),"")</f>
        <v/>
      </c>
      <c r="O2404" s="223">
        <f t="shared" si="37"/>
        <v>2402</v>
      </c>
    </row>
    <row r="2405" spans="1:15" x14ac:dyDescent="0.25">
      <c r="A2405" s="223" t="str">
        <f>IFERROR(IF(VLOOKUP($O2405,'APOIO-DESPESAS'!$A$3:$N$962,2,FALSE)="","",VLOOKUP($O2405,'APOIO-DESPESAS'!$A$3:$N$962,2,FALSE)),"")</f>
        <v/>
      </c>
      <c r="B2405" s="223" t="str">
        <f>IFERROR(IF(VLOOKUP($O2405,'APOIO-DESPESAS'!$A$3:$N$962,3,FALSE)="","",VLOOKUP($O2405,'APOIO-DESPESAS'!$A$3:$N$962,3,FALSE)),"")</f>
        <v/>
      </c>
      <c r="C2405" s="223" t="str">
        <f>IFERROR(IF(VLOOKUP($O2405,'APOIO-DESPESAS'!$A$3:$N$962,4,FALSE)="","",VLOOKUP($O2405,'APOIO-DESPESAS'!$A$3:$N$962,4,FALSE)),"")</f>
        <v/>
      </c>
      <c r="D2405" s="223" t="str">
        <f>IFERROR(IF(VLOOKUP($O2405,'APOIO-DESPESAS'!$A$3:$N$962,5,FALSE)="","",VLOOKUP($O2405,'APOIO-DESPESAS'!$A$3:$N$962,5,FALSE)),"")</f>
        <v/>
      </c>
      <c r="E2405" s="223" t="str">
        <f>IFERROR(IF(VLOOKUP($O2405,'APOIO-DESPESAS'!$A$3:$N$962,6,FALSE)="","",VLOOKUP($O2405,'APOIO-DESPESAS'!$A$3:$N$962,6,FALSE)),"")</f>
        <v/>
      </c>
      <c r="F2405" s="223" t="str">
        <f>IFERROR(IF(VLOOKUP($O2405,'APOIO-DESPESAS'!$A$3:$N$962,7,FALSE)="","",VLOOKUP($O2405,'APOIO-DESPESAS'!$A$3:$N$962,7,FALSE)),"")</f>
        <v/>
      </c>
      <c r="G2405" s="223" t="str">
        <f>IFERROR(IF(VLOOKUP($O2405,'APOIO-DESPESAS'!$A$3:$N$962,8,FALSE)="","",VLOOKUP($O2405,'APOIO-DESPESAS'!$A$3:$N$962,8,FALSE)),"")</f>
        <v/>
      </c>
      <c r="H2405" s="223" t="str">
        <f>IFERROR(IF(VLOOKUP($O2405,'APOIO-DESPESAS'!$A$3:$N$962,9,FALSE)="","",VLOOKUP($O2405,'APOIO-DESPESAS'!$A$3:$N$962,9,FALSE)),"")</f>
        <v/>
      </c>
      <c r="I2405" s="223" t="str">
        <f>IFERROR(IF(VLOOKUP($O2405,'APOIO-DESPESAS'!$A$3:$N$962,10,FALSE)="","",VLOOKUP($O2405,'APOIO-DESPESAS'!$A$3:$N$962,10,FALSE)),"")</f>
        <v/>
      </c>
      <c r="J2405" s="223" t="str">
        <f>IFERROR(IF(VLOOKUP($O2405,'APOIO-DESPESAS'!$A$3:$N$962,11,FALSE)="","",VLOOKUP($O2405,'APOIO-DESPESAS'!$A$3:$N$962,11,FALSE)),"")</f>
        <v/>
      </c>
      <c r="K2405" s="223" t="str">
        <f>IFERROR(IF(VLOOKUP($O2405,'APOIO-DESPESAS'!$A$3:$N$962,12,FALSE)="","",VLOOKUP($O2405,'APOIO-DESPESAS'!$A$3:$N$962,12,FALSE)),"")</f>
        <v/>
      </c>
      <c r="L2405" s="223" t="str">
        <f>IFERROR(IF(VLOOKUP($O2405,'APOIO-DESPESAS'!$A$3:$N$962,13,FALSE)="","",VLOOKUP($O2405,'APOIO-DESPESAS'!$A$3:$N$962,13,FALSE)),"")</f>
        <v/>
      </c>
      <c r="M2405" s="223" t="str">
        <f>IFERROR(IF(VLOOKUP($O2405,'APOIO-DESPESAS'!$A$3:$N$962,14,FALSE)="","",VLOOKUP($O2405,'APOIO-DESPESAS'!$A$3:$N$962,14,FALSE)),"")</f>
        <v/>
      </c>
      <c r="O2405" s="223">
        <f t="shared" si="37"/>
        <v>2403</v>
      </c>
    </row>
    <row r="2406" spans="1:15" x14ac:dyDescent="0.25">
      <c r="A2406" s="223" t="str">
        <f>IFERROR(IF(VLOOKUP($O2406,'APOIO-DESPESAS'!$A$3:$N$962,2,FALSE)="","",VLOOKUP($O2406,'APOIO-DESPESAS'!$A$3:$N$962,2,FALSE)),"")</f>
        <v/>
      </c>
      <c r="B2406" s="223" t="str">
        <f>IFERROR(IF(VLOOKUP($O2406,'APOIO-DESPESAS'!$A$3:$N$962,3,FALSE)="","",VLOOKUP($O2406,'APOIO-DESPESAS'!$A$3:$N$962,3,FALSE)),"")</f>
        <v/>
      </c>
      <c r="C2406" s="223" t="str">
        <f>IFERROR(IF(VLOOKUP($O2406,'APOIO-DESPESAS'!$A$3:$N$962,4,FALSE)="","",VLOOKUP($O2406,'APOIO-DESPESAS'!$A$3:$N$962,4,FALSE)),"")</f>
        <v/>
      </c>
      <c r="D2406" s="223" t="str">
        <f>IFERROR(IF(VLOOKUP($O2406,'APOIO-DESPESAS'!$A$3:$N$962,5,FALSE)="","",VLOOKUP($O2406,'APOIO-DESPESAS'!$A$3:$N$962,5,FALSE)),"")</f>
        <v/>
      </c>
      <c r="E2406" s="223" t="str">
        <f>IFERROR(IF(VLOOKUP($O2406,'APOIO-DESPESAS'!$A$3:$N$962,6,FALSE)="","",VLOOKUP($O2406,'APOIO-DESPESAS'!$A$3:$N$962,6,FALSE)),"")</f>
        <v/>
      </c>
      <c r="F2406" s="223" t="str">
        <f>IFERROR(IF(VLOOKUP($O2406,'APOIO-DESPESAS'!$A$3:$N$962,7,FALSE)="","",VLOOKUP($O2406,'APOIO-DESPESAS'!$A$3:$N$962,7,FALSE)),"")</f>
        <v/>
      </c>
      <c r="G2406" s="223" t="str">
        <f>IFERROR(IF(VLOOKUP($O2406,'APOIO-DESPESAS'!$A$3:$N$962,8,FALSE)="","",VLOOKUP($O2406,'APOIO-DESPESAS'!$A$3:$N$962,8,FALSE)),"")</f>
        <v/>
      </c>
      <c r="H2406" s="223" t="str">
        <f>IFERROR(IF(VLOOKUP($O2406,'APOIO-DESPESAS'!$A$3:$N$962,9,FALSE)="","",VLOOKUP($O2406,'APOIO-DESPESAS'!$A$3:$N$962,9,FALSE)),"")</f>
        <v/>
      </c>
      <c r="I2406" s="223" t="str">
        <f>IFERROR(IF(VLOOKUP($O2406,'APOIO-DESPESAS'!$A$3:$N$962,10,FALSE)="","",VLOOKUP($O2406,'APOIO-DESPESAS'!$A$3:$N$962,10,FALSE)),"")</f>
        <v/>
      </c>
      <c r="J2406" s="223" t="str">
        <f>IFERROR(IF(VLOOKUP($O2406,'APOIO-DESPESAS'!$A$3:$N$962,11,FALSE)="","",VLOOKUP($O2406,'APOIO-DESPESAS'!$A$3:$N$962,11,FALSE)),"")</f>
        <v/>
      </c>
      <c r="K2406" s="223" t="str">
        <f>IFERROR(IF(VLOOKUP($O2406,'APOIO-DESPESAS'!$A$3:$N$962,12,FALSE)="","",VLOOKUP($O2406,'APOIO-DESPESAS'!$A$3:$N$962,12,FALSE)),"")</f>
        <v/>
      </c>
      <c r="L2406" s="223" t="str">
        <f>IFERROR(IF(VLOOKUP($O2406,'APOIO-DESPESAS'!$A$3:$N$962,13,FALSE)="","",VLOOKUP($O2406,'APOIO-DESPESAS'!$A$3:$N$962,13,FALSE)),"")</f>
        <v/>
      </c>
      <c r="M2406" s="223" t="str">
        <f>IFERROR(IF(VLOOKUP($O2406,'APOIO-DESPESAS'!$A$3:$N$962,14,FALSE)="","",VLOOKUP($O2406,'APOIO-DESPESAS'!$A$3:$N$962,14,FALSE)),"")</f>
        <v/>
      </c>
      <c r="O2406" s="223">
        <f t="shared" si="37"/>
        <v>2404</v>
      </c>
    </row>
    <row r="2407" spans="1:15" x14ac:dyDescent="0.25">
      <c r="A2407" s="223" t="str">
        <f>IFERROR(IF(VLOOKUP($O2407,'APOIO-DESPESAS'!$A$3:$N$962,2,FALSE)="","",VLOOKUP($O2407,'APOIO-DESPESAS'!$A$3:$N$962,2,FALSE)),"")</f>
        <v/>
      </c>
      <c r="B2407" s="223" t="str">
        <f>IFERROR(IF(VLOOKUP($O2407,'APOIO-DESPESAS'!$A$3:$N$962,3,FALSE)="","",VLOOKUP($O2407,'APOIO-DESPESAS'!$A$3:$N$962,3,FALSE)),"")</f>
        <v/>
      </c>
      <c r="C2407" s="223" t="str">
        <f>IFERROR(IF(VLOOKUP($O2407,'APOIO-DESPESAS'!$A$3:$N$962,4,FALSE)="","",VLOOKUP($O2407,'APOIO-DESPESAS'!$A$3:$N$962,4,FALSE)),"")</f>
        <v/>
      </c>
      <c r="D2407" s="223" t="str">
        <f>IFERROR(IF(VLOOKUP($O2407,'APOIO-DESPESAS'!$A$3:$N$962,5,FALSE)="","",VLOOKUP($O2407,'APOIO-DESPESAS'!$A$3:$N$962,5,FALSE)),"")</f>
        <v/>
      </c>
      <c r="E2407" s="223" t="str">
        <f>IFERROR(IF(VLOOKUP($O2407,'APOIO-DESPESAS'!$A$3:$N$962,6,FALSE)="","",VLOOKUP($O2407,'APOIO-DESPESAS'!$A$3:$N$962,6,FALSE)),"")</f>
        <v/>
      </c>
      <c r="F2407" s="223" t="str">
        <f>IFERROR(IF(VLOOKUP($O2407,'APOIO-DESPESAS'!$A$3:$N$962,7,FALSE)="","",VLOOKUP($O2407,'APOIO-DESPESAS'!$A$3:$N$962,7,FALSE)),"")</f>
        <v/>
      </c>
      <c r="G2407" s="223" t="str">
        <f>IFERROR(IF(VLOOKUP($O2407,'APOIO-DESPESAS'!$A$3:$N$962,8,FALSE)="","",VLOOKUP($O2407,'APOIO-DESPESAS'!$A$3:$N$962,8,FALSE)),"")</f>
        <v/>
      </c>
      <c r="H2407" s="223" t="str">
        <f>IFERROR(IF(VLOOKUP($O2407,'APOIO-DESPESAS'!$A$3:$N$962,9,FALSE)="","",VLOOKUP($O2407,'APOIO-DESPESAS'!$A$3:$N$962,9,FALSE)),"")</f>
        <v/>
      </c>
      <c r="I2407" s="223" t="str">
        <f>IFERROR(IF(VLOOKUP($O2407,'APOIO-DESPESAS'!$A$3:$N$962,10,FALSE)="","",VLOOKUP($O2407,'APOIO-DESPESAS'!$A$3:$N$962,10,FALSE)),"")</f>
        <v/>
      </c>
      <c r="J2407" s="223" t="str">
        <f>IFERROR(IF(VLOOKUP($O2407,'APOIO-DESPESAS'!$A$3:$N$962,11,FALSE)="","",VLOOKUP($O2407,'APOIO-DESPESAS'!$A$3:$N$962,11,FALSE)),"")</f>
        <v/>
      </c>
      <c r="K2407" s="223" t="str">
        <f>IFERROR(IF(VLOOKUP($O2407,'APOIO-DESPESAS'!$A$3:$N$962,12,FALSE)="","",VLOOKUP($O2407,'APOIO-DESPESAS'!$A$3:$N$962,12,FALSE)),"")</f>
        <v/>
      </c>
      <c r="L2407" s="223" t="str">
        <f>IFERROR(IF(VLOOKUP($O2407,'APOIO-DESPESAS'!$A$3:$N$962,13,FALSE)="","",VLOOKUP($O2407,'APOIO-DESPESAS'!$A$3:$N$962,13,FALSE)),"")</f>
        <v/>
      </c>
      <c r="M2407" s="223" t="str">
        <f>IFERROR(IF(VLOOKUP($O2407,'APOIO-DESPESAS'!$A$3:$N$962,14,FALSE)="","",VLOOKUP($O2407,'APOIO-DESPESAS'!$A$3:$N$962,14,FALSE)),"")</f>
        <v/>
      </c>
      <c r="O2407" s="223">
        <f t="shared" si="37"/>
        <v>2405</v>
      </c>
    </row>
    <row r="2408" spans="1:15" x14ac:dyDescent="0.25">
      <c r="A2408" s="223" t="str">
        <f>IFERROR(IF(VLOOKUP($O2408,'APOIO-DESPESAS'!$A$3:$N$962,2,FALSE)="","",VLOOKUP($O2408,'APOIO-DESPESAS'!$A$3:$N$962,2,FALSE)),"")</f>
        <v/>
      </c>
      <c r="B2408" s="223" t="str">
        <f>IFERROR(IF(VLOOKUP($O2408,'APOIO-DESPESAS'!$A$3:$N$962,3,FALSE)="","",VLOOKUP($O2408,'APOIO-DESPESAS'!$A$3:$N$962,3,FALSE)),"")</f>
        <v/>
      </c>
      <c r="C2408" s="223" t="str">
        <f>IFERROR(IF(VLOOKUP($O2408,'APOIO-DESPESAS'!$A$3:$N$962,4,FALSE)="","",VLOOKUP($O2408,'APOIO-DESPESAS'!$A$3:$N$962,4,FALSE)),"")</f>
        <v/>
      </c>
      <c r="D2408" s="223" t="str">
        <f>IFERROR(IF(VLOOKUP($O2408,'APOIO-DESPESAS'!$A$3:$N$962,5,FALSE)="","",VLOOKUP($O2408,'APOIO-DESPESAS'!$A$3:$N$962,5,FALSE)),"")</f>
        <v/>
      </c>
      <c r="E2408" s="223" t="str">
        <f>IFERROR(IF(VLOOKUP($O2408,'APOIO-DESPESAS'!$A$3:$N$962,6,FALSE)="","",VLOOKUP($O2408,'APOIO-DESPESAS'!$A$3:$N$962,6,FALSE)),"")</f>
        <v/>
      </c>
      <c r="F2408" s="223" t="str">
        <f>IFERROR(IF(VLOOKUP($O2408,'APOIO-DESPESAS'!$A$3:$N$962,7,FALSE)="","",VLOOKUP($O2408,'APOIO-DESPESAS'!$A$3:$N$962,7,FALSE)),"")</f>
        <v/>
      </c>
      <c r="G2408" s="223" t="str">
        <f>IFERROR(IF(VLOOKUP($O2408,'APOIO-DESPESAS'!$A$3:$N$962,8,FALSE)="","",VLOOKUP($O2408,'APOIO-DESPESAS'!$A$3:$N$962,8,FALSE)),"")</f>
        <v/>
      </c>
      <c r="H2408" s="223" t="str">
        <f>IFERROR(IF(VLOOKUP($O2408,'APOIO-DESPESAS'!$A$3:$N$962,9,FALSE)="","",VLOOKUP($O2408,'APOIO-DESPESAS'!$A$3:$N$962,9,FALSE)),"")</f>
        <v/>
      </c>
      <c r="I2408" s="223" t="str">
        <f>IFERROR(IF(VLOOKUP($O2408,'APOIO-DESPESAS'!$A$3:$N$962,10,FALSE)="","",VLOOKUP($O2408,'APOIO-DESPESAS'!$A$3:$N$962,10,FALSE)),"")</f>
        <v/>
      </c>
      <c r="J2408" s="223" t="str">
        <f>IFERROR(IF(VLOOKUP($O2408,'APOIO-DESPESAS'!$A$3:$N$962,11,FALSE)="","",VLOOKUP($O2408,'APOIO-DESPESAS'!$A$3:$N$962,11,FALSE)),"")</f>
        <v/>
      </c>
      <c r="K2408" s="223" t="str">
        <f>IFERROR(IF(VLOOKUP($O2408,'APOIO-DESPESAS'!$A$3:$N$962,12,FALSE)="","",VLOOKUP($O2408,'APOIO-DESPESAS'!$A$3:$N$962,12,FALSE)),"")</f>
        <v/>
      </c>
      <c r="L2408" s="223" t="str">
        <f>IFERROR(IF(VLOOKUP($O2408,'APOIO-DESPESAS'!$A$3:$N$962,13,FALSE)="","",VLOOKUP($O2408,'APOIO-DESPESAS'!$A$3:$N$962,13,FALSE)),"")</f>
        <v/>
      </c>
      <c r="M2408" s="223" t="str">
        <f>IFERROR(IF(VLOOKUP($O2408,'APOIO-DESPESAS'!$A$3:$N$962,14,FALSE)="","",VLOOKUP($O2408,'APOIO-DESPESAS'!$A$3:$N$962,14,FALSE)),"")</f>
        <v/>
      </c>
      <c r="O2408" s="223">
        <f t="shared" si="37"/>
        <v>2406</v>
      </c>
    </row>
    <row r="2409" spans="1:15" x14ac:dyDescent="0.25">
      <c r="A2409" s="223" t="str">
        <f>IFERROR(IF(VLOOKUP($O2409,'APOIO-DESPESAS'!$A$3:$N$962,2,FALSE)="","",VLOOKUP($O2409,'APOIO-DESPESAS'!$A$3:$N$962,2,FALSE)),"")</f>
        <v/>
      </c>
      <c r="B2409" s="223" t="str">
        <f>IFERROR(IF(VLOOKUP($O2409,'APOIO-DESPESAS'!$A$3:$N$962,3,FALSE)="","",VLOOKUP($O2409,'APOIO-DESPESAS'!$A$3:$N$962,3,FALSE)),"")</f>
        <v/>
      </c>
      <c r="C2409" s="223" t="str">
        <f>IFERROR(IF(VLOOKUP($O2409,'APOIO-DESPESAS'!$A$3:$N$962,4,FALSE)="","",VLOOKUP($O2409,'APOIO-DESPESAS'!$A$3:$N$962,4,FALSE)),"")</f>
        <v/>
      </c>
      <c r="D2409" s="223" t="str">
        <f>IFERROR(IF(VLOOKUP($O2409,'APOIO-DESPESAS'!$A$3:$N$962,5,FALSE)="","",VLOOKUP($O2409,'APOIO-DESPESAS'!$A$3:$N$962,5,FALSE)),"")</f>
        <v/>
      </c>
      <c r="E2409" s="223" t="str">
        <f>IFERROR(IF(VLOOKUP($O2409,'APOIO-DESPESAS'!$A$3:$N$962,6,FALSE)="","",VLOOKUP($O2409,'APOIO-DESPESAS'!$A$3:$N$962,6,FALSE)),"")</f>
        <v/>
      </c>
      <c r="F2409" s="223" t="str">
        <f>IFERROR(IF(VLOOKUP($O2409,'APOIO-DESPESAS'!$A$3:$N$962,7,FALSE)="","",VLOOKUP($O2409,'APOIO-DESPESAS'!$A$3:$N$962,7,FALSE)),"")</f>
        <v/>
      </c>
      <c r="G2409" s="223" t="str">
        <f>IFERROR(IF(VLOOKUP($O2409,'APOIO-DESPESAS'!$A$3:$N$962,8,FALSE)="","",VLOOKUP($O2409,'APOIO-DESPESAS'!$A$3:$N$962,8,FALSE)),"")</f>
        <v/>
      </c>
      <c r="H2409" s="223" t="str">
        <f>IFERROR(IF(VLOOKUP($O2409,'APOIO-DESPESAS'!$A$3:$N$962,9,FALSE)="","",VLOOKUP($O2409,'APOIO-DESPESAS'!$A$3:$N$962,9,FALSE)),"")</f>
        <v/>
      </c>
      <c r="I2409" s="223" t="str">
        <f>IFERROR(IF(VLOOKUP($O2409,'APOIO-DESPESAS'!$A$3:$N$962,10,FALSE)="","",VLOOKUP($O2409,'APOIO-DESPESAS'!$A$3:$N$962,10,FALSE)),"")</f>
        <v/>
      </c>
      <c r="J2409" s="223" t="str">
        <f>IFERROR(IF(VLOOKUP($O2409,'APOIO-DESPESAS'!$A$3:$N$962,11,FALSE)="","",VLOOKUP($O2409,'APOIO-DESPESAS'!$A$3:$N$962,11,FALSE)),"")</f>
        <v/>
      </c>
      <c r="K2409" s="223" t="str">
        <f>IFERROR(IF(VLOOKUP($O2409,'APOIO-DESPESAS'!$A$3:$N$962,12,FALSE)="","",VLOOKUP($O2409,'APOIO-DESPESAS'!$A$3:$N$962,12,FALSE)),"")</f>
        <v/>
      </c>
      <c r="L2409" s="223" t="str">
        <f>IFERROR(IF(VLOOKUP($O2409,'APOIO-DESPESAS'!$A$3:$N$962,13,FALSE)="","",VLOOKUP($O2409,'APOIO-DESPESAS'!$A$3:$N$962,13,FALSE)),"")</f>
        <v/>
      </c>
      <c r="M2409" s="223" t="str">
        <f>IFERROR(IF(VLOOKUP($O2409,'APOIO-DESPESAS'!$A$3:$N$962,14,FALSE)="","",VLOOKUP($O2409,'APOIO-DESPESAS'!$A$3:$N$962,14,FALSE)),"")</f>
        <v/>
      </c>
      <c r="O2409" s="223">
        <f t="shared" si="37"/>
        <v>2407</v>
      </c>
    </row>
    <row r="2410" spans="1:15" x14ac:dyDescent="0.25">
      <c r="A2410" s="223" t="str">
        <f>IFERROR(IF(VLOOKUP($O2410,'APOIO-DESPESAS'!$A$3:$N$962,2,FALSE)="","",VLOOKUP($O2410,'APOIO-DESPESAS'!$A$3:$N$962,2,FALSE)),"")</f>
        <v/>
      </c>
      <c r="B2410" s="223" t="str">
        <f>IFERROR(IF(VLOOKUP($O2410,'APOIO-DESPESAS'!$A$3:$N$962,3,FALSE)="","",VLOOKUP($O2410,'APOIO-DESPESAS'!$A$3:$N$962,3,FALSE)),"")</f>
        <v/>
      </c>
      <c r="C2410" s="223" t="str">
        <f>IFERROR(IF(VLOOKUP($O2410,'APOIO-DESPESAS'!$A$3:$N$962,4,FALSE)="","",VLOOKUP($O2410,'APOIO-DESPESAS'!$A$3:$N$962,4,FALSE)),"")</f>
        <v/>
      </c>
      <c r="D2410" s="223" t="str">
        <f>IFERROR(IF(VLOOKUP($O2410,'APOIO-DESPESAS'!$A$3:$N$962,5,FALSE)="","",VLOOKUP($O2410,'APOIO-DESPESAS'!$A$3:$N$962,5,FALSE)),"")</f>
        <v/>
      </c>
      <c r="E2410" s="223" t="str">
        <f>IFERROR(IF(VLOOKUP($O2410,'APOIO-DESPESAS'!$A$3:$N$962,6,FALSE)="","",VLOOKUP($O2410,'APOIO-DESPESAS'!$A$3:$N$962,6,FALSE)),"")</f>
        <v/>
      </c>
      <c r="F2410" s="223" t="str">
        <f>IFERROR(IF(VLOOKUP($O2410,'APOIO-DESPESAS'!$A$3:$N$962,7,FALSE)="","",VLOOKUP($O2410,'APOIO-DESPESAS'!$A$3:$N$962,7,FALSE)),"")</f>
        <v/>
      </c>
      <c r="G2410" s="223" t="str">
        <f>IFERROR(IF(VLOOKUP($O2410,'APOIO-DESPESAS'!$A$3:$N$962,8,FALSE)="","",VLOOKUP($O2410,'APOIO-DESPESAS'!$A$3:$N$962,8,FALSE)),"")</f>
        <v/>
      </c>
      <c r="H2410" s="223" t="str">
        <f>IFERROR(IF(VLOOKUP($O2410,'APOIO-DESPESAS'!$A$3:$N$962,9,FALSE)="","",VLOOKUP($O2410,'APOIO-DESPESAS'!$A$3:$N$962,9,FALSE)),"")</f>
        <v/>
      </c>
      <c r="I2410" s="223" t="str">
        <f>IFERROR(IF(VLOOKUP($O2410,'APOIO-DESPESAS'!$A$3:$N$962,10,FALSE)="","",VLOOKUP($O2410,'APOIO-DESPESAS'!$A$3:$N$962,10,FALSE)),"")</f>
        <v/>
      </c>
      <c r="J2410" s="223" t="str">
        <f>IFERROR(IF(VLOOKUP($O2410,'APOIO-DESPESAS'!$A$3:$N$962,11,FALSE)="","",VLOOKUP($O2410,'APOIO-DESPESAS'!$A$3:$N$962,11,FALSE)),"")</f>
        <v/>
      </c>
      <c r="K2410" s="223" t="str">
        <f>IFERROR(IF(VLOOKUP($O2410,'APOIO-DESPESAS'!$A$3:$N$962,12,FALSE)="","",VLOOKUP($O2410,'APOIO-DESPESAS'!$A$3:$N$962,12,FALSE)),"")</f>
        <v/>
      </c>
      <c r="L2410" s="223" t="str">
        <f>IFERROR(IF(VLOOKUP($O2410,'APOIO-DESPESAS'!$A$3:$N$962,13,FALSE)="","",VLOOKUP($O2410,'APOIO-DESPESAS'!$A$3:$N$962,13,FALSE)),"")</f>
        <v/>
      </c>
      <c r="M2410" s="223" t="str">
        <f>IFERROR(IF(VLOOKUP($O2410,'APOIO-DESPESAS'!$A$3:$N$962,14,FALSE)="","",VLOOKUP($O2410,'APOIO-DESPESAS'!$A$3:$N$962,14,FALSE)),"")</f>
        <v/>
      </c>
      <c r="O2410" s="223">
        <f t="shared" si="37"/>
        <v>2408</v>
      </c>
    </row>
    <row r="2411" spans="1:15" x14ac:dyDescent="0.25">
      <c r="A2411" s="223" t="str">
        <f>IFERROR(IF(VLOOKUP($O2411,'APOIO-DESPESAS'!$A$3:$N$962,2,FALSE)="","",VLOOKUP($O2411,'APOIO-DESPESAS'!$A$3:$N$962,2,FALSE)),"")</f>
        <v/>
      </c>
      <c r="B2411" s="223" t="str">
        <f>IFERROR(IF(VLOOKUP($O2411,'APOIO-DESPESAS'!$A$3:$N$962,3,FALSE)="","",VLOOKUP($O2411,'APOIO-DESPESAS'!$A$3:$N$962,3,FALSE)),"")</f>
        <v/>
      </c>
      <c r="C2411" s="223" t="str">
        <f>IFERROR(IF(VLOOKUP($O2411,'APOIO-DESPESAS'!$A$3:$N$962,4,FALSE)="","",VLOOKUP($O2411,'APOIO-DESPESAS'!$A$3:$N$962,4,FALSE)),"")</f>
        <v/>
      </c>
      <c r="D2411" s="223" t="str">
        <f>IFERROR(IF(VLOOKUP($O2411,'APOIO-DESPESAS'!$A$3:$N$962,5,FALSE)="","",VLOOKUP($O2411,'APOIO-DESPESAS'!$A$3:$N$962,5,FALSE)),"")</f>
        <v/>
      </c>
      <c r="E2411" s="223" t="str">
        <f>IFERROR(IF(VLOOKUP($O2411,'APOIO-DESPESAS'!$A$3:$N$962,6,FALSE)="","",VLOOKUP($O2411,'APOIO-DESPESAS'!$A$3:$N$962,6,FALSE)),"")</f>
        <v/>
      </c>
      <c r="F2411" s="223" t="str">
        <f>IFERROR(IF(VLOOKUP($O2411,'APOIO-DESPESAS'!$A$3:$N$962,7,FALSE)="","",VLOOKUP($O2411,'APOIO-DESPESAS'!$A$3:$N$962,7,FALSE)),"")</f>
        <v/>
      </c>
      <c r="G2411" s="223" t="str">
        <f>IFERROR(IF(VLOOKUP($O2411,'APOIO-DESPESAS'!$A$3:$N$962,8,FALSE)="","",VLOOKUP($O2411,'APOIO-DESPESAS'!$A$3:$N$962,8,FALSE)),"")</f>
        <v/>
      </c>
      <c r="H2411" s="223" t="str">
        <f>IFERROR(IF(VLOOKUP($O2411,'APOIO-DESPESAS'!$A$3:$N$962,9,FALSE)="","",VLOOKUP($O2411,'APOIO-DESPESAS'!$A$3:$N$962,9,FALSE)),"")</f>
        <v/>
      </c>
      <c r="I2411" s="223" t="str">
        <f>IFERROR(IF(VLOOKUP($O2411,'APOIO-DESPESAS'!$A$3:$N$962,10,FALSE)="","",VLOOKUP($O2411,'APOIO-DESPESAS'!$A$3:$N$962,10,FALSE)),"")</f>
        <v/>
      </c>
      <c r="J2411" s="223" t="str">
        <f>IFERROR(IF(VLOOKUP($O2411,'APOIO-DESPESAS'!$A$3:$N$962,11,FALSE)="","",VLOOKUP($O2411,'APOIO-DESPESAS'!$A$3:$N$962,11,FALSE)),"")</f>
        <v/>
      </c>
      <c r="K2411" s="223" t="str">
        <f>IFERROR(IF(VLOOKUP($O2411,'APOIO-DESPESAS'!$A$3:$N$962,12,FALSE)="","",VLOOKUP($O2411,'APOIO-DESPESAS'!$A$3:$N$962,12,FALSE)),"")</f>
        <v/>
      </c>
      <c r="L2411" s="223" t="str">
        <f>IFERROR(IF(VLOOKUP($O2411,'APOIO-DESPESAS'!$A$3:$N$962,13,FALSE)="","",VLOOKUP($O2411,'APOIO-DESPESAS'!$A$3:$N$962,13,FALSE)),"")</f>
        <v/>
      </c>
      <c r="M2411" s="223" t="str">
        <f>IFERROR(IF(VLOOKUP($O2411,'APOIO-DESPESAS'!$A$3:$N$962,14,FALSE)="","",VLOOKUP($O2411,'APOIO-DESPESAS'!$A$3:$N$962,14,FALSE)),"")</f>
        <v/>
      </c>
      <c r="O2411" s="223">
        <f t="shared" si="37"/>
        <v>2409</v>
      </c>
    </row>
    <row r="2412" spans="1:15" x14ac:dyDescent="0.25">
      <c r="A2412" s="223" t="str">
        <f>IFERROR(IF(VLOOKUP($O2412,'APOIO-DESPESAS'!$A$3:$N$962,2,FALSE)="","",VLOOKUP($O2412,'APOIO-DESPESAS'!$A$3:$N$962,2,FALSE)),"")</f>
        <v/>
      </c>
      <c r="B2412" s="223" t="str">
        <f>IFERROR(IF(VLOOKUP($O2412,'APOIO-DESPESAS'!$A$3:$N$962,3,FALSE)="","",VLOOKUP($O2412,'APOIO-DESPESAS'!$A$3:$N$962,3,FALSE)),"")</f>
        <v/>
      </c>
      <c r="C2412" s="223" t="str">
        <f>IFERROR(IF(VLOOKUP($O2412,'APOIO-DESPESAS'!$A$3:$N$962,4,FALSE)="","",VLOOKUP($O2412,'APOIO-DESPESAS'!$A$3:$N$962,4,FALSE)),"")</f>
        <v/>
      </c>
      <c r="D2412" s="223" t="str">
        <f>IFERROR(IF(VLOOKUP($O2412,'APOIO-DESPESAS'!$A$3:$N$962,5,FALSE)="","",VLOOKUP($O2412,'APOIO-DESPESAS'!$A$3:$N$962,5,FALSE)),"")</f>
        <v/>
      </c>
      <c r="E2412" s="223" t="str">
        <f>IFERROR(IF(VLOOKUP($O2412,'APOIO-DESPESAS'!$A$3:$N$962,6,FALSE)="","",VLOOKUP($O2412,'APOIO-DESPESAS'!$A$3:$N$962,6,FALSE)),"")</f>
        <v/>
      </c>
      <c r="F2412" s="223" t="str">
        <f>IFERROR(IF(VLOOKUP($O2412,'APOIO-DESPESAS'!$A$3:$N$962,7,FALSE)="","",VLOOKUP($O2412,'APOIO-DESPESAS'!$A$3:$N$962,7,FALSE)),"")</f>
        <v/>
      </c>
      <c r="G2412" s="223" t="str">
        <f>IFERROR(IF(VLOOKUP($O2412,'APOIO-DESPESAS'!$A$3:$N$962,8,FALSE)="","",VLOOKUP($O2412,'APOIO-DESPESAS'!$A$3:$N$962,8,FALSE)),"")</f>
        <v/>
      </c>
      <c r="H2412" s="223" t="str">
        <f>IFERROR(IF(VLOOKUP($O2412,'APOIO-DESPESAS'!$A$3:$N$962,9,FALSE)="","",VLOOKUP($O2412,'APOIO-DESPESAS'!$A$3:$N$962,9,FALSE)),"")</f>
        <v/>
      </c>
      <c r="I2412" s="223" t="str">
        <f>IFERROR(IF(VLOOKUP($O2412,'APOIO-DESPESAS'!$A$3:$N$962,10,FALSE)="","",VLOOKUP($O2412,'APOIO-DESPESAS'!$A$3:$N$962,10,FALSE)),"")</f>
        <v/>
      </c>
      <c r="J2412" s="223" t="str">
        <f>IFERROR(IF(VLOOKUP($O2412,'APOIO-DESPESAS'!$A$3:$N$962,11,FALSE)="","",VLOOKUP($O2412,'APOIO-DESPESAS'!$A$3:$N$962,11,FALSE)),"")</f>
        <v/>
      </c>
      <c r="K2412" s="223" t="str">
        <f>IFERROR(IF(VLOOKUP($O2412,'APOIO-DESPESAS'!$A$3:$N$962,12,FALSE)="","",VLOOKUP($O2412,'APOIO-DESPESAS'!$A$3:$N$962,12,FALSE)),"")</f>
        <v/>
      </c>
      <c r="L2412" s="223" t="str">
        <f>IFERROR(IF(VLOOKUP($O2412,'APOIO-DESPESAS'!$A$3:$N$962,13,FALSE)="","",VLOOKUP($O2412,'APOIO-DESPESAS'!$A$3:$N$962,13,FALSE)),"")</f>
        <v/>
      </c>
      <c r="M2412" s="223" t="str">
        <f>IFERROR(IF(VLOOKUP($O2412,'APOIO-DESPESAS'!$A$3:$N$962,14,FALSE)="","",VLOOKUP($O2412,'APOIO-DESPESAS'!$A$3:$N$962,14,FALSE)),"")</f>
        <v/>
      </c>
      <c r="O2412" s="223">
        <f t="shared" si="37"/>
        <v>2410</v>
      </c>
    </row>
    <row r="2413" spans="1:15" x14ac:dyDescent="0.25">
      <c r="A2413" s="223" t="str">
        <f>IFERROR(IF(VLOOKUP($O2413,'APOIO-DESPESAS'!$A$3:$N$962,2,FALSE)="","",VLOOKUP($O2413,'APOIO-DESPESAS'!$A$3:$N$962,2,FALSE)),"")</f>
        <v/>
      </c>
      <c r="B2413" s="223" t="str">
        <f>IFERROR(IF(VLOOKUP($O2413,'APOIO-DESPESAS'!$A$3:$N$962,3,FALSE)="","",VLOOKUP($O2413,'APOIO-DESPESAS'!$A$3:$N$962,3,FALSE)),"")</f>
        <v/>
      </c>
      <c r="C2413" s="223" t="str">
        <f>IFERROR(IF(VLOOKUP($O2413,'APOIO-DESPESAS'!$A$3:$N$962,4,FALSE)="","",VLOOKUP($O2413,'APOIO-DESPESAS'!$A$3:$N$962,4,FALSE)),"")</f>
        <v/>
      </c>
      <c r="D2413" s="223" t="str">
        <f>IFERROR(IF(VLOOKUP($O2413,'APOIO-DESPESAS'!$A$3:$N$962,5,FALSE)="","",VLOOKUP($O2413,'APOIO-DESPESAS'!$A$3:$N$962,5,FALSE)),"")</f>
        <v/>
      </c>
      <c r="E2413" s="223" t="str">
        <f>IFERROR(IF(VLOOKUP($O2413,'APOIO-DESPESAS'!$A$3:$N$962,6,FALSE)="","",VLOOKUP($O2413,'APOIO-DESPESAS'!$A$3:$N$962,6,FALSE)),"")</f>
        <v/>
      </c>
      <c r="F2413" s="223" t="str">
        <f>IFERROR(IF(VLOOKUP($O2413,'APOIO-DESPESAS'!$A$3:$N$962,7,FALSE)="","",VLOOKUP($O2413,'APOIO-DESPESAS'!$A$3:$N$962,7,FALSE)),"")</f>
        <v/>
      </c>
      <c r="G2413" s="223" t="str">
        <f>IFERROR(IF(VLOOKUP($O2413,'APOIO-DESPESAS'!$A$3:$N$962,8,FALSE)="","",VLOOKUP($O2413,'APOIO-DESPESAS'!$A$3:$N$962,8,FALSE)),"")</f>
        <v/>
      </c>
      <c r="H2413" s="223" t="str">
        <f>IFERROR(IF(VLOOKUP($O2413,'APOIO-DESPESAS'!$A$3:$N$962,9,FALSE)="","",VLOOKUP($O2413,'APOIO-DESPESAS'!$A$3:$N$962,9,FALSE)),"")</f>
        <v/>
      </c>
      <c r="I2413" s="223" t="str">
        <f>IFERROR(IF(VLOOKUP($O2413,'APOIO-DESPESAS'!$A$3:$N$962,10,FALSE)="","",VLOOKUP($O2413,'APOIO-DESPESAS'!$A$3:$N$962,10,FALSE)),"")</f>
        <v/>
      </c>
      <c r="J2413" s="223" t="str">
        <f>IFERROR(IF(VLOOKUP($O2413,'APOIO-DESPESAS'!$A$3:$N$962,11,FALSE)="","",VLOOKUP($O2413,'APOIO-DESPESAS'!$A$3:$N$962,11,FALSE)),"")</f>
        <v/>
      </c>
      <c r="K2413" s="223" t="str">
        <f>IFERROR(IF(VLOOKUP($O2413,'APOIO-DESPESAS'!$A$3:$N$962,12,FALSE)="","",VLOOKUP($O2413,'APOIO-DESPESAS'!$A$3:$N$962,12,FALSE)),"")</f>
        <v/>
      </c>
      <c r="L2413" s="223" t="str">
        <f>IFERROR(IF(VLOOKUP($O2413,'APOIO-DESPESAS'!$A$3:$N$962,13,FALSE)="","",VLOOKUP($O2413,'APOIO-DESPESAS'!$A$3:$N$962,13,FALSE)),"")</f>
        <v/>
      </c>
      <c r="M2413" s="223" t="str">
        <f>IFERROR(IF(VLOOKUP($O2413,'APOIO-DESPESAS'!$A$3:$N$962,14,FALSE)="","",VLOOKUP($O2413,'APOIO-DESPESAS'!$A$3:$N$962,14,FALSE)),"")</f>
        <v/>
      </c>
      <c r="O2413" s="223">
        <f t="shared" si="37"/>
        <v>2411</v>
      </c>
    </row>
    <row r="2414" spans="1:15" x14ac:dyDescent="0.25">
      <c r="A2414" s="223" t="str">
        <f>IFERROR(IF(VLOOKUP($O2414,'APOIO-DESPESAS'!$A$3:$N$962,2,FALSE)="","",VLOOKUP($O2414,'APOIO-DESPESAS'!$A$3:$N$962,2,FALSE)),"")</f>
        <v/>
      </c>
      <c r="B2414" s="223" t="str">
        <f>IFERROR(IF(VLOOKUP($O2414,'APOIO-DESPESAS'!$A$3:$N$962,3,FALSE)="","",VLOOKUP($O2414,'APOIO-DESPESAS'!$A$3:$N$962,3,FALSE)),"")</f>
        <v/>
      </c>
      <c r="C2414" s="223" t="str">
        <f>IFERROR(IF(VLOOKUP($O2414,'APOIO-DESPESAS'!$A$3:$N$962,4,FALSE)="","",VLOOKUP($O2414,'APOIO-DESPESAS'!$A$3:$N$962,4,FALSE)),"")</f>
        <v/>
      </c>
      <c r="D2414" s="223" t="str">
        <f>IFERROR(IF(VLOOKUP($O2414,'APOIO-DESPESAS'!$A$3:$N$962,5,FALSE)="","",VLOOKUP($O2414,'APOIO-DESPESAS'!$A$3:$N$962,5,FALSE)),"")</f>
        <v/>
      </c>
      <c r="E2414" s="223" t="str">
        <f>IFERROR(IF(VLOOKUP($O2414,'APOIO-DESPESAS'!$A$3:$N$962,6,FALSE)="","",VLOOKUP($O2414,'APOIO-DESPESAS'!$A$3:$N$962,6,FALSE)),"")</f>
        <v/>
      </c>
      <c r="F2414" s="223" t="str">
        <f>IFERROR(IF(VLOOKUP($O2414,'APOIO-DESPESAS'!$A$3:$N$962,7,FALSE)="","",VLOOKUP($O2414,'APOIO-DESPESAS'!$A$3:$N$962,7,FALSE)),"")</f>
        <v/>
      </c>
      <c r="G2414" s="223" t="str">
        <f>IFERROR(IF(VLOOKUP($O2414,'APOIO-DESPESAS'!$A$3:$N$962,8,FALSE)="","",VLOOKUP($O2414,'APOIO-DESPESAS'!$A$3:$N$962,8,FALSE)),"")</f>
        <v/>
      </c>
      <c r="H2414" s="223" t="str">
        <f>IFERROR(IF(VLOOKUP($O2414,'APOIO-DESPESAS'!$A$3:$N$962,9,FALSE)="","",VLOOKUP($O2414,'APOIO-DESPESAS'!$A$3:$N$962,9,FALSE)),"")</f>
        <v/>
      </c>
      <c r="I2414" s="223" t="str">
        <f>IFERROR(IF(VLOOKUP($O2414,'APOIO-DESPESAS'!$A$3:$N$962,10,FALSE)="","",VLOOKUP($O2414,'APOIO-DESPESAS'!$A$3:$N$962,10,FALSE)),"")</f>
        <v/>
      </c>
      <c r="J2414" s="223" t="str">
        <f>IFERROR(IF(VLOOKUP($O2414,'APOIO-DESPESAS'!$A$3:$N$962,11,FALSE)="","",VLOOKUP($O2414,'APOIO-DESPESAS'!$A$3:$N$962,11,FALSE)),"")</f>
        <v/>
      </c>
      <c r="K2414" s="223" t="str">
        <f>IFERROR(IF(VLOOKUP($O2414,'APOIO-DESPESAS'!$A$3:$N$962,12,FALSE)="","",VLOOKUP($O2414,'APOIO-DESPESAS'!$A$3:$N$962,12,FALSE)),"")</f>
        <v/>
      </c>
      <c r="L2414" s="223" t="str">
        <f>IFERROR(IF(VLOOKUP($O2414,'APOIO-DESPESAS'!$A$3:$N$962,13,FALSE)="","",VLOOKUP($O2414,'APOIO-DESPESAS'!$A$3:$N$962,13,FALSE)),"")</f>
        <v/>
      </c>
      <c r="M2414" s="223" t="str">
        <f>IFERROR(IF(VLOOKUP($O2414,'APOIO-DESPESAS'!$A$3:$N$962,14,FALSE)="","",VLOOKUP($O2414,'APOIO-DESPESAS'!$A$3:$N$962,14,FALSE)),"")</f>
        <v/>
      </c>
      <c r="O2414" s="223">
        <f t="shared" si="37"/>
        <v>2412</v>
      </c>
    </row>
    <row r="2415" spans="1:15" x14ac:dyDescent="0.25">
      <c r="A2415" s="223" t="str">
        <f>IFERROR(IF(VLOOKUP($O2415,'APOIO-DESPESAS'!$A$3:$N$962,2,FALSE)="","",VLOOKUP($O2415,'APOIO-DESPESAS'!$A$3:$N$962,2,FALSE)),"")</f>
        <v/>
      </c>
      <c r="B2415" s="223" t="str">
        <f>IFERROR(IF(VLOOKUP($O2415,'APOIO-DESPESAS'!$A$3:$N$962,3,FALSE)="","",VLOOKUP($O2415,'APOIO-DESPESAS'!$A$3:$N$962,3,FALSE)),"")</f>
        <v/>
      </c>
      <c r="C2415" s="223" t="str">
        <f>IFERROR(IF(VLOOKUP($O2415,'APOIO-DESPESAS'!$A$3:$N$962,4,FALSE)="","",VLOOKUP($O2415,'APOIO-DESPESAS'!$A$3:$N$962,4,FALSE)),"")</f>
        <v/>
      </c>
      <c r="D2415" s="223" t="str">
        <f>IFERROR(IF(VLOOKUP($O2415,'APOIO-DESPESAS'!$A$3:$N$962,5,FALSE)="","",VLOOKUP($O2415,'APOIO-DESPESAS'!$A$3:$N$962,5,FALSE)),"")</f>
        <v/>
      </c>
      <c r="E2415" s="223" t="str">
        <f>IFERROR(IF(VLOOKUP($O2415,'APOIO-DESPESAS'!$A$3:$N$962,6,FALSE)="","",VLOOKUP($O2415,'APOIO-DESPESAS'!$A$3:$N$962,6,FALSE)),"")</f>
        <v/>
      </c>
      <c r="F2415" s="223" t="str">
        <f>IFERROR(IF(VLOOKUP($O2415,'APOIO-DESPESAS'!$A$3:$N$962,7,FALSE)="","",VLOOKUP($O2415,'APOIO-DESPESAS'!$A$3:$N$962,7,FALSE)),"")</f>
        <v/>
      </c>
      <c r="G2415" s="223" t="str">
        <f>IFERROR(IF(VLOOKUP($O2415,'APOIO-DESPESAS'!$A$3:$N$962,8,FALSE)="","",VLOOKUP($O2415,'APOIO-DESPESAS'!$A$3:$N$962,8,FALSE)),"")</f>
        <v/>
      </c>
      <c r="H2415" s="223" t="str">
        <f>IFERROR(IF(VLOOKUP($O2415,'APOIO-DESPESAS'!$A$3:$N$962,9,FALSE)="","",VLOOKUP($O2415,'APOIO-DESPESAS'!$A$3:$N$962,9,FALSE)),"")</f>
        <v/>
      </c>
      <c r="I2415" s="223" t="str">
        <f>IFERROR(IF(VLOOKUP($O2415,'APOIO-DESPESAS'!$A$3:$N$962,10,FALSE)="","",VLOOKUP($O2415,'APOIO-DESPESAS'!$A$3:$N$962,10,FALSE)),"")</f>
        <v/>
      </c>
      <c r="J2415" s="223" t="str">
        <f>IFERROR(IF(VLOOKUP($O2415,'APOIO-DESPESAS'!$A$3:$N$962,11,FALSE)="","",VLOOKUP($O2415,'APOIO-DESPESAS'!$A$3:$N$962,11,FALSE)),"")</f>
        <v/>
      </c>
      <c r="K2415" s="223" t="str">
        <f>IFERROR(IF(VLOOKUP($O2415,'APOIO-DESPESAS'!$A$3:$N$962,12,FALSE)="","",VLOOKUP($O2415,'APOIO-DESPESAS'!$A$3:$N$962,12,FALSE)),"")</f>
        <v/>
      </c>
      <c r="L2415" s="223" t="str">
        <f>IFERROR(IF(VLOOKUP($O2415,'APOIO-DESPESAS'!$A$3:$N$962,13,FALSE)="","",VLOOKUP($O2415,'APOIO-DESPESAS'!$A$3:$N$962,13,FALSE)),"")</f>
        <v/>
      </c>
      <c r="M2415" s="223" t="str">
        <f>IFERROR(IF(VLOOKUP($O2415,'APOIO-DESPESAS'!$A$3:$N$962,14,FALSE)="","",VLOOKUP($O2415,'APOIO-DESPESAS'!$A$3:$N$962,14,FALSE)),"")</f>
        <v/>
      </c>
      <c r="O2415" s="223">
        <f t="shared" si="37"/>
        <v>2413</v>
      </c>
    </row>
    <row r="2416" spans="1:15" x14ac:dyDescent="0.25">
      <c r="A2416" s="223" t="str">
        <f>IFERROR(IF(VLOOKUP($O2416,'APOIO-DESPESAS'!$A$3:$N$962,2,FALSE)="","",VLOOKUP($O2416,'APOIO-DESPESAS'!$A$3:$N$962,2,FALSE)),"")</f>
        <v/>
      </c>
      <c r="B2416" s="223" t="str">
        <f>IFERROR(IF(VLOOKUP($O2416,'APOIO-DESPESAS'!$A$3:$N$962,3,FALSE)="","",VLOOKUP($O2416,'APOIO-DESPESAS'!$A$3:$N$962,3,FALSE)),"")</f>
        <v/>
      </c>
      <c r="C2416" s="223" t="str">
        <f>IFERROR(IF(VLOOKUP($O2416,'APOIO-DESPESAS'!$A$3:$N$962,4,FALSE)="","",VLOOKUP($O2416,'APOIO-DESPESAS'!$A$3:$N$962,4,FALSE)),"")</f>
        <v/>
      </c>
      <c r="D2416" s="223" t="str">
        <f>IFERROR(IF(VLOOKUP($O2416,'APOIO-DESPESAS'!$A$3:$N$962,5,FALSE)="","",VLOOKUP($O2416,'APOIO-DESPESAS'!$A$3:$N$962,5,FALSE)),"")</f>
        <v/>
      </c>
      <c r="E2416" s="223" t="str">
        <f>IFERROR(IF(VLOOKUP($O2416,'APOIO-DESPESAS'!$A$3:$N$962,6,FALSE)="","",VLOOKUP($O2416,'APOIO-DESPESAS'!$A$3:$N$962,6,FALSE)),"")</f>
        <v/>
      </c>
      <c r="F2416" s="223" t="str">
        <f>IFERROR(IF(VLOOKUP($O2416,'APOIO-DESPESAS'!$A$3:$N$962,7,FALSE)="","",VLOOKUP($O2416,'APOIO-DESPESAS'!$A$3:$N$962,7,FALSE)),"")</f>
        <v/>
      </c>
      <c r="G2416" s="223" t="str">
        <f>IFERROR(IF(VLOOKUP($O2416,'APOIO-DESPESAS'!$A$3:$N$962,8,FALSE)="","",VLOOKUP($O2416,'APOIO-DESPESAS'!$A$3:$N$962,8,FALSE)),"")</f>
        <v/>
      </c>
      <c r="H2416" s="223" t="str">
        <f>IFERROR(IF(VLOOKUP($O2416,'APOIO-DESPESAS'!$A$3:$N$962,9,FALSE)="","",VLOOKUP($O2416,'APOIO-DESPESAS'!$A$3:$N$962,9,FALSE)),"")</f>
        <v/>
      </c>
      <c r="I2416" s="223" t="str">
        <f>IFERROR(IF(VLOOKUP($O2416,'APOIO-DESPESAS'!$A$3:$N$962,10,FALSE)="","",VLOOKUP($O2416,'APOIO-DESPESAS'!$A$3:$N$962,10,FALSE)),"")</f>
        <v/>
      </c>
      <c r="J2416" s="223" t="str">
        <f>IFERROR(IF(VLOOKUP($O2416,'APOIO-DESPESAS'!$A$3:$N$962,11,FALSE)="","",VLOOKUP($O2416,'APOIO-DESPESAS'!$A$3:$N$962,11,FALSE)),"")</f>
        <v/>
      </c>
      <c r="K2416" s="223" t="str">
        <f>IFERROR(IF(VLOOKUP($O2416,'APOIO-DESPESAS'!$A$3:$N$962,12,FALSE)="","",VLOOKUP($O2416,'APOIO-DESPESAS'!$A$3:$N$962,12,FALSE)),"")</f>
        <v/>
      </c>
      <c r="L2416" s="223" t="str">
        <f>IFERROR(IF(VLOOKUP($O2416,'APOIO-DESPESAS'!$A$3:$N$962,13,FALSE)="","",VLOOKUP($O2416,'APOIO-DESPESAS'!$A$3:$N$962,13,FALSE)),"")</f>
        <v/>
      </c>
      <c r="M2416" s="223" t="str">
        <f>IFERROR(IF(VLOOKUP($O2416,'APOIO-DESPESAS'!$A$3:$N$962,14,FALSE)="","",VLOOKUP($O2416,'APOIO-DESPESAS'!$A$3:$N$962,14,FALSE)),"")</f>
        <v/>
      </c>
      <c r="O2416" s="223">
        <f t="shared" si="37"/>
        <v>2414</v>
      </c>
    </row>
    <row r="2417" spans="1:15" x14ac:dyDescent="0.25">
      <c r="A2417" s="223" t="str">
        <f>IFERROR(IF(VLOOKUP($O2417,'APOIO-DESPESAS'!$A$3:$N$962,2,FALSE)="","",VLOOKUP($O2417,'APOIO-DESPESAS'!$A$3:$N$962,2,FALSE)),"")</f>
        <v/>
      </c>
      <c r="B2417" s="223" t="str">
        <f>IFERROR(IF(VLOOKUP($O2417,'APOIO-DESPESAS'!$A$3:$N$962,3,FALSE)="","",VLOOKUP($O2417,'APOIO-DESPESAS'!$A$3:$N$962,3,FALSE)),"")</f>
        <v/>
      </c>
      <c r="C2417" s="223" t="str">
        <f>IFERROR(IF(VLOOKUP($O2417,'APOIO-DESPESAS'!$A$3:$N$962,4,FALSE)="","",VLOOKUP($O2417,'APOIO-DESPESAS'!$A$3:$N$962,4,FALSE)),"")</f>
        <v/>
      </c>
      <c r="D2417" s="223" t="str">
        <f>IFERROR(IF(VLOOKUP($O2417,'APOIO-DESPESAS'!$A$3:$N$962,5,FALSE)="","",VLOOKUP($O2417,'APOIO-DESPESAS'!$A$3:$N$962,5,FALSE)),"")</f>
        <v/>
      </c>
      <c r="E2417" s="223" t="str">
        <f>IFERROR(IF(VLOOKUP($O2417,'APOIO-DESPESAS'!$A$3:$N$962,6,FALSE)="","",VLOOKUP($O2417,'APOIO-DESPESAS'!$A$3:$N$962,6,FALSE)),"")</f>
        <v/>
      </c>
      <c r="F2417" s="223" t="str">
        <f>IFERROR(IF(VLOOKUP($O2417,'APOIO-DESPESAS'!$A$3:$N$962,7,FALSE)="","",VLOOKUP($O2417,'APOIO-DESPESAS'!$A$3:$N$962,7,FALSE)),"")</f>
        <v/>
      </c>
      <c r="G2417" s="223" t="str">
        <f>IFERROR(IF(VLOOKUP($O2417,'APOIO-DESPESAS'!$A$3:$N$962,8,FALSE)="","",VLOOKUP($O2417,'APOIO-DESPESAS'!$A$3:$N$962,8,FALSE)),"")</f>
        <v/>
      </c>
      <c r="H2417" s="223" t="str">
        <f>IFERROR(IF(VLOOKUP($O2417,'APOIO-DESPESAS'!$A$3:$N$962,9,FALSE)="","",VLOOKUP($O2417,'APOIO-DESPESAS'!$A$3:$N$962,9,FALSE)),"")</f>
        <v/>
      </c>
      <c r="I2417" s="223" t="str">
        <f>IFERROR(IF(VLOOKUP($O2417,'APOIO-DESPESAS'!$A$3:$N$962,10,FALSE)="","",VLOOKUP($O2417,'APOIO-DESPESAS'!$A$3:$N$962,10,FALSE)),"")</f>
        <v/>
      </c>
      <c r="J2417" s="223" t="str">
        <f>IFERROR(IF(VLOOKUP($O2417,'APOIO-DESPESAS'!$A$3:$N$962,11,FALSE)="","",VLOOKUP($O2417,'APOIO-DESPESAS'!$A$3:$N$962,11,FALSE)),"")</f>
        <v/>
      </c>
      <c r="K2417" s="223" t="str">
        <f>IFERROR(IF(VLOOKUP($O2417,'APOIO-DESPESAS'!$A$3:$N$962,12,FALSE)="","",VLOOKUP($O2417,'APOIO-DESPESAS'!$A$3:$N$962,12,FALSE)),"")</f>
        <v/>
      </c>
      <c r="L2417" s="223" t="str">
        <f>IFERROR(IF(VLOOKUP($O2417,'APOIO-DESPESAS'!$A$3:$N$962,13,FALSE)="","",VLOOKUP($O2417,'APOIO-DESPESAS'!$A$3:$N$962,13,FALSE)),"")</f>
        <v/>
      </c>
      <c r="M2417" s="223" t="str">
        <f>IFERROR(IF(VLOOKUP($O2417,'APOIO-DESPESAS'!$A$3:$N$962,14,FALSE)="","",VLOOKUP($O2417,'APOIO-DESPESAS'!$A$3:$N$962,14,FALSE)),"")</f>
        <v/>
      </c>
      <c r="O2417" s="223">
        <f t="shared" si="37"/>
        <v>2415</v>
      </c>
    </row>
    <row r="2418" spans="1:15" x14ac:dyDescent="0.25">
      <c r="A2418" s="223" t="str">
        <f>IFERROR(IF(VLOOKUP($O2418,'APOIO-DESPESAS'!$A$3:$N$962,2,FALSE)="","",VLOOKUP($O2418,'APOIO-DESPESAS'!$A$3:$N$962,2,FALSE)),"")</f>
        <v/>
      </c>
      <c r="B2418" s="223" t="str">
        <f>IFERROR(IF(VLOOKUP($O2418,'APOIO-DESPESAS'!$A$3:$N$962,3,FALSE)="","",VLOOKUP($O2418,'APOIO-DESPESAS'!$A$3:$N$962,3,FALSE)),"")</f>
        <v/>
      </c>
      <c r="C2418" s="223" t="str">
        <f>IFERROR(IF(VLOOKUP($O2418,'APOIO-DESPESAS'!$A$3:$N$962,4,FALSE)="","",VLOOKUP($O2418,'APOIO-DESPESAS'!$A$3:$N$962,4,FALSE)),"")</f>
        <v/>
      </c>
      <c r="D2418" s="223" t="str">
        <f>IFERROR(IF(VLOOKUP($O2418,'APOIO-DESPESAS'!$A$3:$N$962,5,FALSE)="","",VLOOKUP($O2418,'APOIO-DESPESAS'!$A$3:$N$962,5,FALSE)),"")</f>
        <v/>
      </c>
      <c r="E2418" s="223" t="str">
        <f>IFERROR(IF(VLOOKUP($O2418,'APOIO-DESPESAS'!$A$3:$N$962,6,FALSE)="","",VLOOKUP($O2418,'APOIO-DESPESAS'!$A$3:$N$962,6,FALSE)),"")</f>
        <v/>
      </c>
      <c r="F2418" s="223" t="str">
        <f>IFERROR(IF(VLOOKUP($O2418,'APOIO-DESPESAS'!$A$3:$N$962,7,FALSE)="","",VLOOKUP($O2418,'APOIO-DESPESAS'!$A$3:$N$962,7,FALSE)),"")</f>
        <v/>
      </c>
      <c r="G2418" s="223" t="str">
        <f>IFERROR(IF(VLOOKUP($O2418,'APOIO-DESPESAS'!$A$3:$N$962,8,FALSE)="","",VLOOKUP($O2418,'APOIO-DESPESAS'!$A$3:$N$962,8,FALSE)),"")</f>
        <v/>
      </c>
      <c r="H2418" s="223" t="str">
        <f>IFERROR(IF(VLOOKUP($O2418,'APOIO-DESPESAS'!$A$3:$N$962,9,FALSE)="","",VLOOKUP($O2418,'APOIO-DESPESAS'!$A$3:$N$962,9,FALSE)),"")</f>
        <v/>
      </c>
      <c r="I2418" s="223" t="str">
        <f>IFERROR(IF(VLOOKUP($O2418,'APOIO-DESPESAS'!$A$3:$N$962,10,FALSE)="","",VLOOKUP($O2418,'APOIO-DESPESAS'!$A$3:$N$962,10,FALSE)),"")</f>
        <v/>
      </c>
      <c r="J2418" s="223" t="str">
        <f>IFERROR(IF(VLOOKUP($O2418,'APOIO-DESPESAS'!$A$3:$N$962,11,FALSE)="","",VLOOKUP($O2418,'APOIO-DESPESAS'!$A$3:$N$962,11,FALSE)),"")</f>
        <v/>
      </c>
      <c r="K2418" s="223" t="str">
        <f>IFERROR(IF(VLOOKUP($O2418,'APOIO-DESPESAS'!$A$3:$N$962,12,FALSE)="","",VLOOKUP($O2418,'APOIO-DESPESAS'!$A$3:$N$962,12,FALSE)),"")</f>
        <v/>
      </c>
      <c r="L2418" s="223" t="str">
        <f>IFERROR(IF(VLOOKUP($O2418,'APOIO-DESPESAS'!$A$3:$N$962,13,FALSE)="","",VLOOKUP($O2418,'APOIO-DESPESAS'!$A$3:$N$962,13,FALSE)),"")</f>
        <v/>
      </c>
      <c r="M2418" s="223" t="str">
        <f>IFERROR(IF(VLOOKUP($O2418,'APOIO-DESPESAS'!$A$3:$N$962,14,FALSE)="","",VLOOKUP($O2418,'APOIO-DESPESAS'!$A$3:$N$962,14,FALSE)),"")</f>
        <v/>
      </c>
      <c r="O2418" s="223">
        <f t="shared" si="37"/>
        <v>2416</v>
      </c>
    </row>
    <row r="2419" spans="1:15" x14ac:dyDescent="0.25">
      <c r="A2419" s="223" t="str">
        <f>IFERROR(IF(VLOOKUP($O2419,'APOIO-DESPESAS'!$A$3:$N$962,2,FALSE)="","",VLOOKUP($O2419,'APOIO-DESPESAS'!$A$3:$N$962,2,FALSE)),"")</f>
        <v/>
      </c>
      <c r="B2419" s="223" t="str">
        <f>IFERROR(IF(VLOOKUP($O2419,'APOIO-DESPESAS'!$A$3:$N$962,3,FALSE)="","",VLOOKUP($O2419,'APOIO-DESPESAS'!$A$3:$N$962,3,FALSE)),"")</f>
        <v/>
      </c>
      <c r="C2419" s="223" t="str">
        <f>IFERROR(IF(VLOOKUP($O2419,'APOIO-DESPESAS'!$A$3:$N$962,4,FALSE)="","",VLOOKUP($O2419,'APOIO-DESPESAS'!$A$3:$N$962,4,FALSE)),"")</f>
        <v/>
      </c>
      <c r="D2419" s="223" t="str">
        <f>IFERROR(IF(VLOOKUP($O2419,'APOIO-DESPESAS'!$A$3:$N$962,5,FALSE)="","",VLOOKUP($O2419,'APOIO-DESPESAS'!$A$3:$N$962,5,FALSE)),"")</f>
        <v/>
      </c>
      <c r="E2419" s="223" t="str">
        <f>IFERROR(IF(VLOOKUP($O2419,'APOIO-DESPESAS'!$A$3:$N$962,6,FALSE)="","",VLOOKUP($O2419,'APOIO-DESPESAS'!$A$3:$N$962,6,FALSE)),"")</f>
        <v/>
      </c>
      <c r="F2419" s="223" t="str">
        <f>IFERROR(IF(VLOOKUP($O2419,'APOIO-DESPESAS'!$A$3:$N$962,7,FALSE)="","",VLOOKUP($O2419,'APOIO-DESPESAS'!$A$3:$N$962,7,FALSE)),"")</f>
        <v/>
      </c>
      <c r="G2419" s="223" t="str">
        <f>IFERROR(IF(VLOOKUP($O2419,'APOIO-DESPESAS'!$A$3:$N$962,8,FALSE)="","",VLOOKUP($O2419,'APOIO-DESPESAS'!$A$3:$N$962,8,FALSE)),"")</f>
        <v/>
      </c>
      <c r="H2419" s="223" t="str">
        <f>IFERROR(IF(VLOOKUP($O2419,'APOIO-DESPESAS'!$A$3:$N$962,9,FALSE)="","",VLOOKUP($O2419,'APOIO-DESPESAS'!$A$3:$N$962,9,FALSE)),"")</f>
        <v/>
      </c>
      <c r="I2419" s="223" t="str">
        <f>IFERROR(IF(VLOOKUP($O2419,'APOIO-DESPESAS'!$A$3:$N$962,10,FALSE)="","",VLOOKUP($O2419,'APOIO-DESPESAS'!$A$3:$N$962,10,FALSE)),"")</f>
        <v/>
      </c>
      <c r="J2419" s="223" t="str">
        <f>IFERROR(IF(VLOOKUP($O2419,'APOIO-DESPESAS'!$A$3:$N$962,11,FALSE)="","",VLOOKUP($O2419,'APOIO-DESPESAS'!$A$3:$N$962,11,FALSE)),"")</f>
        <v/>
      </c>
      <c r="K2419" s="223" t="str">
        <f>IFERROR(IF(VLOOKUP($O2419,'APOIO-DESPESAS'!$A$3:$N$962,12,FALSE)="","",VLOOKUP($O2419,'APOIO-DESPESAS'!$A$3:$N$962,12,FALSE)),"")</f>
        <v/>
      </c>
      <c r="L2419" s="223" t="str">
        <f>IFERROR(IF(VLOOKUP($O2419,'APOIO-DESPESAS'!$A$3:$N$962,13,FALSE)="","",VLOOKUP($O2419,'APOIO-DESPESAS'!$A$3:$N$962,13,FALSE)),"")</f>
        <v/>
      </c>
      <c r="M2419" s="223" t="str">
        <f>IFERROR(IF(VLOOKUP($O2419,'APOIO-DESPESAS'!$A$3:$N$962,14,FALSE)="","",VLOOKUP($O2419,'APOIO-DESPESAS'!$A$3:$N$962,14,FALSE)),"")</f>
        <v/>
      </c>
      <c r="O2419" s="223">
        <f t="shared" si="37"/>
        <v>2417</v>
      </c>
    </row>
    <row r="2420" spans="1:15" x14ac:dyDescent="0.25">
      <c r="A2420" s="223" t="str">
        <f>IFERROR(IF(VLOOKUP($O2420,'APOIO-DESPESAS'!$A$3:$N$962,2,FALSE)="","",VLOOKUP($O2420,'APOIO-DESPESAS'!$A$3:$N$962,2,FALSE)),"")</f>
        <v/>
      </c>
      <c r="B2420" s="223" t="str">
        <f>IFERROR(IF(VLOOKUP($O2420,'APOIO-DESPESAS'!$A$3:$N$962,3,FALSE)="","",VLOOKUP($O2420,'APOIO-DESPESAS'!$A$3:$N$962,3,FALSE)),"")</f>
        <v/>
      </c>
      <c r="C2420" s="223" t="str">
        <f>IFERROR(IF(VLOOKUP($O2420,'APOIO-DESPESAS'!$A$3:$N$962,4,FALSE)="","",VLOOKUP($O2420,'APOIO-DESPESAS'!$A$3:$N$962,4,FALSE)),"")</f>
        <v/>
      </c>
      <c r="D2420" s="223" t="str">
        <f>IFERROR(IF(VLOOKUP($O2420,'APOIO-DESPESAS'!$A$3:$N$962,5,FALSE)="","",VLOOKUP($O2420,'APOIO-DESPESAS'!$A$3:$N$962,5,FALSE)),"")</f>
        <v/>
      </c>
      <c r="E2420" s="223" t="str">
        <f>IFERROR(IF(VLOOKUP($O2420,'APOIO-DESPESAS'!$A$3:$N$962,6,FALSE)="","",VLOOKUP($O2420,'APOIO-DESPESAS'!$A$3:$N$962,6,FALSE)),"")</f>
        <v/>
      </c>
      <c r="F2420" s="223" t="str">
        <f>IFERROR(IF(VLOOKUP($O2420,'APOIO-DESPESAS'!$A$3:$N$962,7,FALSE)="","",VLOOKUP($O2420,'APOIO-DESPESAS'!$A$3:$N$962,7,FALSE)),"")</f>
        <v/>
      </c>
      <c r="G2420" s="223" t="str">
        <f>IFERROR(IF(VLOOKUP($O2420,'APOIO-DESPESAS'!$A$3:$N$962,8,FALSE)="","",VLOOKUP($O2420,'APOIO-DESPESAS'!$A$3:$N$962,8,FALSE)),"")</f>
        <v/>
      </c>
      <c r="H2420" s="223" t="str">
        <f>IFERROR(IF(VLOOKUP($O2420,'APOIO-DESPESAS'!$A$3:$N$962,9,FALSE)="","",VLOOKUP($O2420,'APOIO-DESPESAS'!$A$3:$N$962,9,FALSE)),"")</f>
        <v/>
      </c>
      <c r="I2420" s="223" t="str">
        <f>IFERROR(IF(VLOOKUP($O2420,'APOIO-DESPESAS'!$A$3:$N$962,10,FALSE)="","",VLOOKUP($O2420,'APOIO-DESPESAS'!$A$3:$N$962,10,FALSE)),"")</f>
        <v/>
      </c>
      <c r="J2420" s="223" t="str">
        <f>IFERROR(IF(VLOOKUP($O2420,'APOIO-DESPESAS'!$A$3:$N$962,11,FALSE)="","",VLOOKUP($O2420,'APOIO-DESPESAS'!$A$3:$N$962,11,FALSE)),"")</f>
        <v/>
      </c>
      <c r="K2420" s="223" t="str">
        <f>IFERROR(IF(VLOOKUP($O2420,'APOIO-DESPESAS'!$A$3:$N$962,12,FALSE)="","",VLOOKUP($O2420,'APOIO-DESPESAS'!$A$3:$N$962,12,FALSE)),"")</f>
        <v/>
      </c>
      <c r="L2420" s="223" t="str">
        <f>IFERROR(IF(VLOOKUP($O2420,'APOIO-DESPESAS'!$A$3:$N$962,13,FALSE)="","",VLOOKUP($O2420,'APOIO-DESPESAS'!$A$3:$N$962,13,FALSE)),"")</f>
        <v/>
      </c>
      <c r="M2420" s="223" t="str">
        <f>IFERROR(IF(VLOOKUP($O2420,'APOIO-DESPESAS'!$A$3:$N$962,14,FALSE)="","",VLOOKUP($O2420,'APOIO-DESPESAS'!$A$3:$N$962,14,FALSE)),"")</f>
        <v/>
      </c>
      <c r="O2420" s="223">
        <f t="shared" si="37"/>
        <v>2418</v>
      </c>
    </row>
    <row r="2421" spans="1:15" x14ac:dyDescent="0.25">
      <c r="A2421" s="223" t="str">
        <f>IFERROR(IF(VLOOKUP($O2421,'APOIO-DESPESAS'!$A$3:$N$962,2,FALSE)="","",VLOOKUP($O2421,'APOIO-DESPESAS'!$A$3:$N$962,2,FALSE)),"")</f>
        <v/>
      </c>
      <c r="B2421" s="223" t="str">
        <f>IFERROR(IF(VLOOKUP($O2421,'APOIO-DESPESAS'!$A$3:$N$962,3,FALSE)="","",VLOOKUP($O2421,'APOIO-DESPESAS'!$A$3:$N$962,3,FALSE)),"")</f>
        <v/>
      </c>
      <c r="C2421" s="223" t="str">
        <f>IFERROR(IF(VLOOKUP($O2421,'APOIO-DESPESAS'!$A$3:$N$962,4,FALSE)="","",VLOOKUP($O2421,'APOIO-DESPESAS'!$A$3:$N$962,4,FALSE)),"")</f>
        <v/>
      </c>
      <c r="D2421" s="223" t="str">
        <f>IFERROR(IF(VLOOKUP($O2421,'APOIO-DESPESAS'!$A$3:$N$962,5,FALSE)="","",VLOOKUP($O2421,'APOIO-DESPESAS'!$A$3:$N$962,5,FALSE)),"")</f>
        <v/>
      </c>
      <c r="E2421" s="223" t="str">
        <f>IFERROR(IF(VLOOKUP($O2421,'APOIO-DESPESAS'!$A$3:$N$962,6,FALSE)="","",VLOOKUP($O2421,'APOIO-DESPESAS'!$A$3:$N$962,6,FALSE)),"")</f>
        <v/>
      </c>
      <c r="F2421" s="223" t="str">
        <f>IFERROR(IF(VLOOKUP($O2421,'APOIO-DESPESAS'!$A$3:$N$962,7,FALSE)="","",VLOOKUP($O2421,'APOIO-DESPESAS'!$A$3:$N$962,7,FALSE)),"")</f>
        <v/>
      </c>
      <c r="G2421" s="223" t="str">
        <f>IFERROR(IF(VLOOKUP($O2421,'APOIO-DESPESAS'!$A$3:$N$962,8,FALSE)="","",VLOOKUP($O2421,'APOIO-DESPESAS'!$A$3:$N$962,8,FALSE)),"")</f>
        <v/>
      </c>
      <c r="H2421" s="223" t="str">
        <f>IFERROR(IF(VLOOKUP($O2421,'APOIO-DESPESAS'!$A$3:$N$962,9,FALSE)="","",VLOOKUP($O2421,'APOIO-DESPESAS'!$A$3:$N$962,9,FALSE)),"")</f>
        <v/>
      </c>
      <c r="I2421" s="223" t="str">
        <f>IFERROR(IF(VLOOKUP($O2421,'APOIO-DESPESAS'!$A$3:$N$962,10,FALSE)="","",VLOOKUP($O2421,'APOIO-DESPESAS'!$A$3:$N$962,10,FALSE)),"")</f>
        <v/>
      </c>
      <c r="J2421" s="223" t="str">
        <f>IFERROR(IF(VLOOKUP($O2421,'APOIO-DESPESAS'!$A$3:$N$962,11,FALSE)="","",VLOOKUP($O2421,'APOIO-DESPESAS'!$A$3:$N$962,11,FALSE)),"")</f>
        <v/>
      </c>
      <c r="K2421" s="223" t="str">
        <f>IFERROR(IF(VLOOKUP($O2421,'APOIO-DESPESAS'!$A$3:$N$962,12,FALSE)="","",VLOOKUP($O2421,'APOIO-DESPESAS'!$A$3:$N$962,12,FALSE)),"")</f>
        <v/>
      </c>
      <c r="L2421" s="223" t="str">
        <f>IFERROR(IF(VLOOKUP($O2421,'APOIO-DESPESAS'!$A$3:$N$962,13,FALSE)="","",VLOOKUP($O2421,'APOIO-DESPESAS'!$A$3:$N$962,13,FALSE)),"")</f>
        <v/>
      </c>
      <c r="M2421" s="223" t="str">
        <f>IFERROR(IF(VLOOKUP($O2421,'APOIO-DESPESAS'!$A$3:$N$962,14,FALSE)="","",VLOOKUP($O2421,'APOIO-DESPESAS'!$A$3:$N$962,14,FALSE)),"")</f>
        <v/>
      </c>
      <c r="O2421" s="223">
        <f t="shared" si="37"/>
        <v>2419</v>
      </c>
    </row>
    <row r="2422" spans="1:15" x14ac:dyDescent="0.25">
      <c r="A2422" s="223" t="str">
        <f>IFERROR(IF(VLOOKUP($O2422,'APOIO-DESPESAS'!$A$3:$N$962,2,FALSE)="","",VLOOKUP($O2422,'APOIO-DESPESAS'!$A$3:$N$962,2,FALSE)),"")</f>
        <v/>
      </c>
      <c r="B2422" s="223" t="str">
        <f>IFERROR(IF(VLOOKUP($O2422,'APOIO-DESPESAS'!$A$3:$N$962,3,FALSE)="","",VLOOKUP($O2422,'APOIO-DESPESAS'!$A$3:$N$962,3,FALSE)),"")</f>
        <v/>
      </c>
      <c r="C2422" s="223" t="str">
        <f>IFERROR(IF(VLOOKUP($O2422,'APOIO-DESPESAS'!$A$3:$N$962,4,FALSE)="","",VLOOKUP($O2422,'APOIO-DESPESAS'!$A$3:$N$962,4,FALSE)),"")</f>
        <v/>
      </c>
      <c r="D2422" s="223" t="str">
        <f>IFERROR(IF(VLOOKUP($O2422,'APOIO-DESPESAS'!$A$3:$N$962,5,FALSE)="","",VLOOKUP($O2422,'APOIO-DESPESAS'!$A$3:$N$962,5,FALSE)),"")</f>
        <v/>
      </c>
      <c r="E2422" s="223" t="str">
        <f>IFERROR(IF(VLOOKUP($O2422,'APOIO-DESPESAS'!$A$3:$N$962,6,FALSE)="","",VLOOKUP($O2422,'APOIO-DESPESAS'!$A$3:$N$962,6,FALSE)),"")</f>
        <v/>
      </c>
      <c r="F2422" s="223" t="str">
        <f>IFERROR(IF(VLOOKUP($O2422,'APOIO-DESPESAS'!$A$3:$N$962,7,FALSE)="","",VLOOKUP($O2422,'APOIO-DESPESAS'!$A$3:$N$962,7,FALSE)),"")</f>
        <v/>
      </c>
      <c r="G2422" s="223" t="str">
        <f>IFERROR(IF(VLOOKUP($O2422,'APOIO-DESPESAS'!$A$3:$N$962,8,FALSE)="","",VLOOKUP($O2422,'APOIO-DESPESAS'!$A$3:$N$962,8,FALSE)),"")</f>
        <v/>
      </c>
      <c r="H2422" s="223" t="str">
        <f>IFERROR(IF(VLOOKUP($O2422,'APOIO-DESPESAS'!$A$3:$N$962,9,FALSE)="","",VLOOKUP($O2422,'APOIO-DESPESAS'!$A$3:$N$962,9,FALSE)),"")</f>
        <v/>
      </c>
      <c r="I2422" s="223" t="str">
        <f>IFERROR(IF(VLOOKUP($O2422,'APOIO-DESPESAS'!$A$3:$N$962,10,FALSE)="","",VLOOKUP($O2422,'APOIO-DESPESAS'!$A$3:$N$962,10,FALSE)),"")</f>
        <v/>
      </c>
      <c r="J2422" s="223" t="str">
        <f>IFERROR(IF(VLOOKUP($O2422,'APOIO-DESPESAS'!$A$3:$N$962,11,FALSE)="","",VLOOKUP($O2422,'APOIO-DESPESAS'!$A$3:$N$962,11,FALSE)),"")</f>
        <v/>
      </c>
      <c r="K2422" s="223" t="str">
        <f>IFERROR(IF(VLOOKUP($O2422,'APOIO-DESPESAS'!$A$3:$N$962,12,FALSE)="","",VLOOKUP($O2422,'APOIO-DESPESAS'!$A$3:$N$962,12,FALSE)),"")</f>
        <v/>
      </c>
      <c r="L2422" s="223" t="str">
        <f>IFERROR(IF(VLOOKUP($O2422,'APOIO-DESPESAS'!$A$3:$N$962,13,FALSE)="","",VLOOKUP($O2422,'APOIO-DESPESAS'!$A$3:$N$962,13,FALSE)),"")</f>
        <v/>
      </c>
      <c r="M2422" s="223" t="str">
        <f>IFERROR(IF(VLOOKUP($O2422,'APOIO-DESPESAS'!$A$3:$N$962,14,FALSE)="","",VLOOKUP($O2422,'APOIO-DESPESAS'!$A$3:$N$962,14,FALSE)),"")</f>
        <v/>
      </c>
      <c r="O2422" s="223">
        <f t="shared" si="37"/>
        <v>2420</v>
      </c>
    </row>
    <row r="2423" spans="1:15" x14ac:dyDescent="0.25">
      <c r="A2423" s="223" t="str">
        <f>IFERROR(IF(VLOOKUP($O2423,'APOIO-DESPESAS'!$A$3:$N$962,2,FALSE)="","",VLOOKUP($O2423,'APOIO-DESPESAS'!$A$3:$N$962,2,FALSE)),"")</f>
        <v/>
      </c>
      <c r="B2423" s="223" t="str">
        <f>IFERROR(IF(VLOOKUP($O2423,'APOIO-DESPESAS'!$A$3:$N$962,3,FALSE)="","",VLOOKUP($O2423,'APOIO-DESPESAS'!$A$3:$N$962,3,FALSE)),"")</f>
        <v/>
      </c>
      <c r="C2423" s="223" t="str">
        <f>IFERROR(IF(VLOOKUP($O2423,'APOIO-DESPESAS'!$A$3:$N$962,4,FALSE)="","",VLOOKUP($O2423,'APOIO-DESPESAS'!$A$3:$N$962,4,FALSE)),"")</f>
        <v/>
      </c>
      <c r="D2423" s="223" t="str">
        <f>IFERROR(IF(VLOOKUP($O2423,'APOIO-DESPESAS'!$A$3:$N$962,5,FALSE)="","",VLOOKUP($O2423,'APOIO-DESPESAS'!$A$3:$N$962,5,FALSE)),"")</f>
        <v/>
      </c>
      <c r="E2423" s="223" t="str">
        <f>IFERROR(IF(VLOOKUP($O2423,'APOIO-DESPESAS'!$A$3:$N$962,6,FALSE)="","",VLOOKUP($O2423,'APOIO-DESPESAS'!$A$3:$N$962,6,FALSE)),"")</f>
        <v/>
      </c>
      <c r="F2423" s="223" t="str">
        <f>IFERROR(IF(VLOOKUP($O2423,'APOIO-DESPESAS'!$A$3:$N$962,7,FALSE)="","",VLOOKUP($O2423,'APOIO-DESPESAS'!$A$3:$N$962,7,FALSE)),"")</f>
        <v/>
      </c>
      <c r="G2423" s="223" t="str">
        <f>IFERROR(IF(VLOOKUP($O2423,'APOIO-DESPESAS'!$A$3:$N$962,8,FALSE)="","",VLOOKUP($O2423,'APOIO-DESPESAS'!$A$3:$N$962,8,FALSE)),"")</f>
        <v/>
      </c>
      <c r="H2423" s="223" t="str">
        <f>IFERROR(IF(VLOOKUP($O2423,'APOIO-DESPESAS'!$A$3:$N$962,9,FALSE)="","",VLOOKUP($O2423,'APOIO-DESPESAS'!$A$3:$N$962,9,FALSE)),"")</f>
        <v/>
      </c>
      <c r="I2423" s="223" t="str">
        <f>IFERROR(IF(VLOOKUP($O2423,'APOIO-DESPESAS'!$A$3:$N$962,10,FALSE)="","",VLOOKUP($O2423,'APOIO-DESPESAS'!$A$3:$N$962,10,FALSE)),"")</f>
        <v/>
      </c>
      <c r="J2423" s="223" t="str">
        <f>IFERROR(IF(VLOOKUP($O2423,'APOIO-DESPESAS'!$A$3:$N$962,11,FALSE)="","",VLOOKUP($O2423,'APOIO-DESPESAS'!$A$3:$N$962,11,FALSE)),"")</f>
        <v/>
      </c>
      <c r="K2423" s="223" t="str">
        <f>IFERROR(IF(VLOOKUP($O2423,'APOIO-DESPESAS'!$A$3:$N$962,12,FALSE)="","",VLOOKUP($O2423,'APOIO-DESPESAS'!$A$3:$N$962,12,FALSE)),"")</f>
        <v/>
      </c>
      <c r="L2423" s="223" t="str">
        <f>IFERROR(IF(VLOOKUP($O2423,'APOIO-DESPESAS'!$A$3:$N$962,13,FALSE)="","",VLOOKUP($O2423,'APOIO-DESPESAS'!$A$3:$N$962,13,FALSE)),"")</f>
        <v/>
      </c>
      <c r="M2423" s="223" t="str">
        <f>IFERROR(IF(VLOOKUP($O2423,'APOIO-DESPESAS'!$A$3:$N$962,14,FALSE)="","",VLOOKUP($O2423,'APOIO-DESPESAS'!$A$3:$N$962,14,FALSE)),"")</f>
        <v/>
      </c>
      <c r="O2423" s="223">
        <f t="shared" si="37"/>
        <v>2421</v>
      </c>
    </row>
    <row r="2424" spans="1:15" x14ac:dyDescent="0.25">
      <c r="A2424" s="223" t="str">
        <f>IFERROR(IF(VLOOKUP($O2424,'APOIO-DESPESAS'!$A$3:$N$962,2,FALSE)="","",VLOOKUP($O2424,'APOIO-DESPESAS'!$A$3:$N$962,2,FALSE)),"")</f>
        <v/>
      </c>
      <c r="B2424" s="223" t="str">
        <f>IFERROR(IF(VLOOKUP($O2424,'APOIO-DESPESAS'!$A$3:$N$962,3,FALSE)="","",VLOOKUP($O2424,'APOIO-DESPESAS'!$A$3:$N$962,3,FALSE)),"")</f>
        <v/>
      </c>
      <c r="C2424" s="223" t="str">
        <f>IFERROR(IF(VLOOKUP($O2424,'APOIO-DESPESAS'!$A$3:$N$962,4,FALSE)="","",VLOOKUP($O2424,'APOIO-DESPESAS'!$A$3:$N$962,4,FALSE)),"")</f>
        <v/>
      </c>
      <c r="D2424" s="223" t="str">
        <f>IFERROR(IF(VLOOKUP($O2424,'APOIO-DESPESAS'!$A$3:$N$962,5,FALSE)="","",VLOOKUP($O2424,'APOIO-DESPESAS'!$A$3:$N$962,5,FALSE)),"")</f>
        <v/>
      </c>
      <c r="E2424" s="223" t="str">
        <f>IFERROR(IF(VLOOKUP($O2424,'APOIO-DESPESAS'!$A$3:$N$962,6,FALSE)="","",VLOOKUP($O2424,'APOIO-DESPESAS'!$A$3:$N$962,6,FALSE)),"")</f>
        <v/>
      </c>
      <c r="F2424" s="223" t="str">
        <f>IFERROR(IF(VLOOKUP($O2424,'APOIO-DESPESAS'!$A$3:$N$962,7,FALSE)="","",VLOOKUP($O2424,'APOIO-DESPESAS'!$A$3:$N$962,7,FALSE)),"")</f>
        <v/>
      </c>
      <c r="G2424" s="223" t="str">
        <f>IFERROR(IF(VLOOKUP($O2424,'APOIO-DESPESAS'!$A$3:$N$962,8,FALSE)="","",VLOOKUP($O2424,'APOIO-DESPESAS'!$A$3:$N$962,8,FALSE)),"")</f>
        <v/>
      </c>
      <c r="H2424" s="223" t="str">
        <f>IFERROR(IF(VLOOKUP($O2424,'APOIO-DESPESAS'!$A$3:$N$962,9,FALSE)="","",VLOOKUP($O2424,'APOIO-DESPESAS'!$A$3:$N$962,9,FALSE)),"")</f>
        <v/>
      </c>
      <c r="I2424" s="223" t="str">
        <f>IFERROR(IF(VLOOKUP($O2424,'APOIO-DESPESAS'!$A$3:$N$962,10,FALSE)="","",VLOOKUP($O2424,'APOIO-DESPESAS'!$A$3:$N$962,10,FALSE)),"")</f>
        <v/>
      </c>
      <c r="J2424" s="223" t="str">
        <f>IFERROR(IF(VLOOKUP($O2424,'APOIO-DESPESAS'!$A$3:$N$962,11,FALSE)="","",VLOOKUP($O2424,'APOIO-DESPESAS'!$A$3:$N$962,11,FALSE)),"")</f>
        <v/>
      </c>
      <c r="K2424" s="223" t="str">
        <f>IFERROR(IF(VLOOKUP($O2424,'APOIO-DESPESAS'!$A$3:$N$962,12,FALSE)="","",VLOOKUP($O2424,'APOIO-DESPESAS'!$A$3:$N$962,12,FALSE)),"")</f>
        <v/>
      </c>
      <c r="L2424" s="223" t="str">
        <f>IFERROR(IF(VLOOKUP($O2424,'APOIO-DESPESAS'!$A$3:$N$962,13,FALSE)="","",VLOOKUP($O2424,'APOIO-DESPESAS'!$A$3:$N$962,13,FALSE)),"")</f>
        <v/>
      </c>
      <c r="M2424" s="223" t="str">
        <f>IFERROR(IF(VLOOKUP($O2424,'APOIO-DESPESAS'!$A$3:$N$962,14,FALSE)="","",VLOOKUP($O2424,'APOIO-DESPESAS'!$A$3:$N$962,14,FALSE)),"")</f>
        <v/>
      </c>
      <c r="O2424" s="223">
        <f t="shared" si="37"/>
        <v>2422</v>
      </c>
    </row>
    <row r="2425" spans="1:15" x14ac:dyDescent="0.25">
      <c r="A2425" s="223" t="str">
        <f>IFERROR(IF(VLOOKUP($O2425,'APOIO-DESPESAS'!$A$3:$N$962,2,FALSE)="","",VLOOKUP($O2425,'APOIO-DESPESAS'!$A$3:$N$962,2,FALSE)),"")</f>
        <v/>
      </c>
      <c r="B2425" s="223" t="str">
        <f>IFERROR(IF(VLOOKUP($O2425,'APOIO-DESPESAS'!$A$3:$N$962,3,FALSE)="","",VLOOKUP($O2425,'APOIO-DESPESAS'!$A$3:$N$962,3,FALSE)),"")</f>
        <v/>
      </c>
      <c r="C2425" s="223" t="str">
        <f>IFERROR(IF(VLOOKUP($O2425,'APOIO-DESPESAS'!$A$3:$N$962,4,FALSE)="","",VLOOKUP($O2425,'APOIO-DESPESAS'!$A$3:$N$962,4,FALSE)),"")</f>
        <v/>
      </c>
      <c r="D2425" s="223" t="str">
        <f>IFERROR(IF(VLOOKUP($O2425,'APOIO-DESPESAS'!$A$3:$N$962,5,FALSE)="","",VLOOKUP($O2425,'APOIO-DESPESAS'!$A$3:$N$962,5,FALSE)),"")</f>
        <v/>
      </c>
      <c r="E2425" s="223" t="str">
        <f>IFERROR(IF(VLOOKUP($O2425,'APOIO-DESPESAS'!$A$3:$N$962,6,FALSE)="","",VLOOKUP($O2425,'APOIO-DESPESAS'!$A$3:$N$962,6,FALSE)),"")</f>
        <v/>
      </c>
      <c r="F2425" s="223" t="str">
        <f>IFERROR(IF(VLOOKUP($O2425,'APOIO-DESPESAS'!$A$3:$N$962,7,FALSE)="","",VLOOKUP($O2425,'APOIO-DESPESAS'!$A$3:$N$962,7,FALSE)),"")</f>
        <v/>
      </c>
      <c r="G2425" s="223" t="str">
        <f>IFERROR(IF(VLOOKUP($O2425,'APOIO-DESPESAS'!$A$3:$N$962,8,FALSE)="","",VLOOKUP($O2425,'APOIO-DESPESAS'!$A$3:$N$962,8,FALSE)),"")</f>
        <v/>
      </c>
      <c r="H2425" s="223" t="str">
        <f>IFERROR(IF(VLOOKUP($O2425,'APOIO-DESPESAS'!$A$3:$N$962,9,FALSE)="","",VLOOKUP($O2425,'APOIO-DESPESAS'!$A$3:$N$962,9,FALSE)),"")</f>
        <v/>
      </c>
      <c r="I2425" s="223" t="str">
        <f>IFERROR(IF(VLOOKUP($O2425,'APOIO-DESPESAS'!$A$3:$N$962,10,FALSE)="","",VLOOKUP($O2425,'APOIO-DESPESAS'!$A$3:$N$962,10,FALSE)),"")</f>
        <v/>
      </c>
      <c r="J2425" s="223" t="str">
        <f>IFERROR(IF(VLOOKUP($O2425,'APOIO-DESPESAS'!$A$3:$N$962,11,FALSE)="","",VLOOKUP($O2425,'APOIO-DESPESAS'!$A$3:$N$962,11,FALSE)),"")</f>
        <v/>
      </c>
      <c r="K2425" s="223" t="str">
        <f>IFERROR(IF(VLOOKUP($O2425,'APOIO-DESPESAS'!$A$3:$N$962,12,FALSE)="","",VLOOKUP($O2425,'APOIO-DESPESAS'!$A$3:$N$962,12,FALSE)),"")</f>
        <v/>
      </c>
      <c r="L2425" s="223" t="str">
        <f>IFERROR(IF(VLOOKUP($O2425,'APOIO-DESPESAS'!$A$3:$N$962,13,FALSE)="","",VLOOKUP($O2425,'APOIO-DESPESAS'!$A$3:$N$962,13,FALSE)),"")</f>
        <v/>
      </c>
      <c r="M2425" s="223" t="str">
        <f>IFERROR(IF(VLOOKUP($O2425,'APOIO-DESPESAS'!$A$3:$N$962,14,FALSE)="","",VLOOKUP($O2425,'APOIO-DESPESAS'!$A$3:$N$962,14,FALSE)),"")</f>
        <v/>
      </c>
      <c r="O2425" s="223">
        <f t="shared" si="37"/>
        <v>2423</v>
      </c>
    </row>
    <row r="2426" spans="1:15" x14ac:dyDescent="0.25">
      <c r="A2426" s="223" t="str">
        <f>IFERROR(IF(VLOOKUP($O2426,'APOIO-DESPESAS'!$A$3:$N$962,2,FALSE)="","",VLOOKUP($O2426,'APOIO-DESPESAS'!$A$3:$N$962,2,FALSE)),"")</f>
        <v/>
      </c>
      <c r="B2426" s="223" t="str">
        <f>IFERROR(IF(VLOOKUP($O2426,'APOIO-DESPESAS'!$A$3:$N$962,3,FALSE)="","",VLOOKUP($O2426,'APOIO-DESPESAS'!$A$3:$N$962,3,FALSE)),"")</f>
        <v/>
      </c>
      <c r="C2426" s="223" t="str">
        <f>IFERROR(IF(VLOOKUP($O2426,'APOIO-DESPESAS'!$A$3:$N$962,4,FALSE)="","",VLOOKUP($O2426,'APOIO-DESPESAS'!$A$3:$N$962,4,FALSE)),"")</f>
        <v/>
      </c>
      <c r="D2426" s="223" t="str">
        <f>IFERROR(IF(VLOOKUP($O2426,'APOIO-DESPESAS'!$A$3:$N$962,5,FALSE)="","",VLOOKUP($O2426,'APOIO-DESPESAS'!$A$3:$N$962,5,FALSE)),"")</f>
        <v/>
      </c>
      <c r="E2426" s="223" t="str">
        <f>IFERROR(IF(VLOOKUP($O2426,'APOIO-DESPESAS'!$A$3:$N$962,6,FALSE)="","",VLOOKUP($O2426,'APOIO-DESPESAS'!$A$3:$N$962,6,FALSE)),"")</f>
        <v/>
      </c>
      <c r="F2426" s="223" t="str">
        <f>IFERROR(IF(VLOOKUP($O2426,'APOIO-DESPESAS'!$A$3:$N$962,7,FALSE)="","",VLOOKUP($O2426,'APOIO-DESPESAS'!$A$3:$N$962,7,FALSE)),"")</f>
        <v/>
      </c>
      <c r="G2426" s="223" t="str">
        <f>IFERROR(IF(VLOOKUP($O2426,'APOIO-DESPESAS'!$A$3:$N$962,8,FALSE)="","",VLOOKUP($O2426,'APOIO-DESPESAS'!$A$3:$N$962,8,FALSE)),"")</f>
        <v/>
      </c>
      <c r="H2426" s="223" t="str">
        <f>IFERROR(IF(VLOOKUP($O2426,'APOIO-DESPESAS'!$A$3:$N$962,9,FALSE)="","",VLOOKUP($O2426,'APOIO-DESPESAS'!$A$3:$N$962,9,FALSE)),"")</f>
        <v/>
      </c>
      <c r="I2426" s="223" t="str">
        <f>IFERROR(IF(VLOOKUP($O2426,'APOIO-DESPESAS'!$A$3:$N$962,10,FALSE)="","",VLOOKUP($O2426,'APOIO-DESPESAS'!$A$3:$N$962,10,FALSE)),"")</f>
        <v/>
      </c>
      <c r="J2426" s="223" t="str">
        <f>IFERROR(IF(VLOOKUP($O2426,'APOIO-DESPESAS'!$A$3:$N$962,11,FALSE)="","",VLOOKUP($O2426,'APOIO-DESPESAS'!$A$3:$N$962,11,FALSE)),"")</f>
        <v/>
      </c>
      <c r="K2426" s="223" t="str">
        <f>IFERROR(IF(VLOOKUP($O2426,'APOIO-DESPESAS'!$A$3:$N$962,12,FALSE)="","",VLOOKUP($O2426,'APOIO-DESPESAS'!$A$3:$N$962,12,FALSE)),"")</f>
        <v/>
      </c>
      <c r="L2426" s="223" t="str">
        <f>IFERROR(IF(VLOOKUP($O2426,'APOIO-DESPESAS'!$A$3:$N$962,13,FALSE)="","",VLOOKUP($O2426,'APOIO-DESPESAS'!$A$3:$N$962,13,FALSE)),"")</f>
        <v/>
      </c>
      <c r="M2426" s="223" t="str">
        <f>IFERROR(IF(VLOOKUP($O2426,'APOIO-DESPESAS'!$A$3:$N$962,14,FALSE)="","",VLOOKUP($O2426,'APOIO-DESPESAS'!$A$3:$N$962,14,FALSE)),"")</f>
        <v/>
      </c>
      <c r="O2426" s="223">
        <f t="shared" si="37"/>
        <v>2424</v>
      </c>
    </row>
    <row r="2427" spans="1:15" x14ac:dyDescent="0.25">
      <c r="A2427" s="223" t="str">
        <f>IFERROR(IF(VLOOKUP($O2427,'APOIO-DESPESAS'!$A$3:$N$962,2,FALSE)="","",VLOOKUP($O2427,'APOIO-DESPESAS'!$A$3:$N$962,2,FALSE)),"")</f>
        <v/>
      </c>
      <c r="B2427" s="223" t="str">
        <f>IFERROR(IF(VLOOKUP($O2427,'APOIO-DESPESAS'!$A$3:$N$962,3,FALSE)="","",VLOOKUP($O2427,'APOIO-DESPESAS'!$A$3:$N$962,3,FALSE)),"")</f>
        <v/>
      </c>
      <c r="C2427" s="223" t="str">
        <f>IFERROR(IF(VLOOKUP($O2427,'APOIO-DESPESAS'!$A$3:$N$962,4,FALSE)="","",VLOOKUP($O2427,'APOIO-DESPESAS'!$A$3:$N$962,4,FALSE)),"")</f>
        <v/>
      </c>
      <c r="D2427" s="223" t="str">
        <f>IFERROR(IF(VLOOKUP($O2427,'APOIO-DESPESAS'!$A$3:$N$962,5,FALSE)="","",VLOOKUP($O2427,'APOIO-DESPESAS'!$A$3:$N$962,5,FALSE)),"")</f>
        <v/>
      </c>
      <c r="E2427" s="223" t="str">
        <f>IFERROR(IF(VLOOKUP($O2427,'APOIO-DESPESAS'!$A$3:$N$962,6,FALSE)="","",VLOOKUP($O2427,'APOIO-DESPESAS'!$A$3:$N$962,6,FALSE)),"")</f>
        <v/>
      </c>
      <c r="F2427" s="223" t="str">
        <f>IFERROR(IF(VLOOKUP($O2427,'APOIO-DESPESAS'!$A$3:$N$962,7,FALSE)="","",VLOOKUP($O2427,'APOIO-DESPESAS'!$A$3:$N$962,7,FALSE)),"")</f>
        <v/>
      </c>
      <c r="G2427" s="223" t="str">
        <f>IFERROR(IF(VLOOKUP($O2427,'APOIO-DESPESAS'!$A$3:$N$962,8,FALSE)="","",VLOOKUP($O2427,'APOIO-DESPESAS'!$A$3:$N$962,8,FALSE)),"")</f>
        <v/>
      </c>
      <c r="H2427" s="223" t="str">
        <f>IFERROR(IF(VLOOKUP($O2427,'APOIO-DESPESAS'!$A$3:$N$962,9,FALSE)="","",VLOOKUP($O2427,'APOIO-DESPESAS'!$A$3:$N$962,9,FALSE)),"")</f>
        <v/>
      </c>
      <c r="I2427" s="223" t="str">
        <f>IFERROR(IF(VLOOKUP($O2427,'APOIO-DESPESAS'!$A$3:$N$962,10,FALSE)="","",VLOOKUP($O2427,'APOIO-DESPESAS'!$A$3:$N$962,10,FALSE)),"")</f>
        <v/>
      </c>
      <c r="J2427" s="223" t="str">
        <f>IFERROR(IF(VLOOKUP($O2427,'APOIO-DESPESAS'!$A$3:$N$962,11,FALSE)="","",VLOOKUP($O2427,'APOIO-DESPESAS'!$A$3:$N$962,11,FALSE)),"")</f>
        <v/>
      </c>
      <c r="K2427" s="223" t="str">
        <f>IFERROR(IF(VLOOKUP($O2427,'APOIO-DESPESAS'!$A$3:$N$962,12,FALSE)="","",VLOOKUP($O2427,'APOIO-DESPESAS'!$A$3:$N$962,12,FALSE)),"")</f>
        <v/>
      </c>
      <c r="L2427" s="223" t="str">
        <f>IFERROR(IF(VLOOKUP($O2427,'APOIO-DESPESAS'!$A$3:$N$962,13,FALSE)="","",VLOOKUP($O2427,'APOIO-DESPESAS'!$A$3:$N$962,13,FALSE)),"")</f>
        <v/>
      </c>
      <c r="M2427" s="223" t="str">
        <f>IFERROR(IF(VLOOKUP($O2427,'APOIO-DESPESAS'!$A$3:$N$962,14,FALSE)="","",VLOOKUP($O2427,'APOIO-DESPESAS'!$A$3:$N$962,14,FALSE)),"")</f>
        <v/>
      </c>
      <c r="O2427" s="223">
        <f t="shared" si="37"/>
        <v>2425</v>
      </c>
    </row>
    <row r="2428" spans="1:15" x14ac:dyDescent="0.25">
      <c r="A2428" s="223" t="str">
        <f>IFERROR(IF(VLOOKUP($O2428,'APOIO-DESPESAS'!$A$3:$N$962,2,FALSE)="","",VLOOKUP($O2428,'APOIO-DESPESAS'!$A$3:$N$962,2,FALSE)),"")</f>
        <v/>
      </c>
      <c r="B2428" s="223" t="str">
        <f>IFERROR(IF(VLOOKUP($O2428,'APOIO-DESPESAS'!$A$3:$N$962,3,FALSE)="","",VLOOKUP($O2428,'APOIO-DESPESAS'!$A$3:$N$962,3,FALSE)),"")</f>
        <v/>
      </c>
      <c r="C2428" s="223" t="str">
        <f>IFERROR(IF(VLOOKUP($O2428,'APOIO-DESPESAS'!$A$3:$N$962,4,FALSE)="","",VLOOKUP($O2428,'APOIO-DESPESAS'!$A$3:$N$962,4,FALSE)),"")</f>
        <v/>
      </c>
      <c r="D2428" s="223" t="str">
        <f>IFERROR(IF(VLOOKUP($O2428,'APOIO-DESPESAS'!$A$3:$N$962,5,FALSE)="","",VLOOKUP($O2428,'APOIO-DESPESAS'!$A$3:$N$962,5,FALSE)),"")</f>
        <v/>
      </c>
      <c r="E2428" s="223" t="str">
        <f>IFERROR(IF(VLOOKUP($O2428,'APOIO-DESPESAS'!$A$3:$N$962,6,FALSE)="","",VLOOKUP($O2428,'APOIO-DESPESAS'!$A$3:$N$962,6,FALSE)),"")</f>
        <v/>
      </c>
      <c r="F2428" s="223" t="str">
        <f>IFERROR(IF(VLOOKUP($O2428,'APOIO-DESPESAS'!$A$3:$N$962,7,FALSE)="","",VLOOKUP($O2428,'APOIO-DESPESAS'!$A$3:$N$962,7,FALSE)),"")</f>
        <v/>
      </c>
      <c r="G2428" s="223" t="str">
        <f>IFERROR(IF(VLOOKUP($O2428,'APOIO-DESPESAS'!$A$3:$N$962,8,FALSE)="","",VLOOKUP($O2428,'APOIO-DESPESAS'!$A$3:$N$962,8,FALSE)),"")</f>
        <v/>
      </c>
      <c r="H2428" s="223" t="str">
        <f>IFERROR(IF(VLOOKUP($O2428,'APOIO-DESPESAS'!$A$3:$N$962,9,FALSE)="","",VLOOKUP($O2428,'APOIO-DESPESAS'!$A$3:$N$962,9,FALSE)),"")</f>
        <v/>
      </c>
      <c r="I2428" s="223" t="str">
        <f>IFERROR(IF(VLOOKUP($O2428,'APOIO-DESPESAS'!$A$3:$N$962,10,FALSE)="","",VLOOKUP($O2428,'APOIO-DESPESAS'!$A$3:$N$962,10,FALSE)),"")</f>
        <v/>
      </c>
      <c r="J2428" s="223" t="str">
        <f>IFERROR(IF(VLOOKUP($O2428,'APOIO-DESPESAS'!$A$3:$N$962,11,FALSE)="","",VLOOKUP($O2428,'APOIO-DESPESAS'!$A$3:$N$962,11,FALSE)),"")</f>
        <v/>
      </c>
      <c r="K2428" s="223" t="str">
        <f>IFERROR(IF(VLOOKUP($O2428,'APOIO-DESPESAS'!$A$3:$N$962,12,FALSE)="","",VLOOKUP($O2428,'APOIO-DESPESAS'!$A$3:$N$962,12,FALSE)),"")</f>
        <v/>
      </c>
      <c r="L2428" s="223" t="str">
        <f>IFERROR(IF(VLOOKUP($O2428,'APOIO-DESPESAS'!$A$3:$N$962,13,FALSE)="","",VLOOKUP($O2428,'APOIO-DESPESAS'!$A$3:$N$962,13,FALSE)),"")</f>
        <v/>
      </c>
      <c r="M2428" s="223" t="str">
        <f>IFERROR(IF(VLOOKUP($O2428,'APOIO-DESPESAS'!$A$3:$N$962,14,FALSE)="","",VLOOKUP($O2428,'APOIO-DESPESAS'!$A$3:$N$962,14,FALSE)),"")</f>
        <v/>
      </c>
      <c r="O2428" s="223">
        <f t="shared" si="37"/>
        <v>2426</v>
      </c>
    </row>
    <row r="2429" spans="1:15" x14ac:dyDescent="0.25">
      <c r="A2429" s="223" t="str">
        <f>IFERROR(IF(VLOOKUP($O2429,'APOIO-DESPESAS'!$A$3:$N$962,2,FALSE)="","",VLOOKUP($O2429,'APOIO-DESPESAS'!$A$3:$N$962,2,FALSE)),"")</f>
        <v/>
      </c>
      <c r="B2429" s="223" t="str">
        <f>IFERROR(IF(VLOOKUP($O2429,'APOIO-DESPESAS'!$A$3:$N$962,3,FALSE)="","",VLOOKUP($O2429,'APOIO-DESPESAS'!$A$3:$N$962,3,FALSE)),"")</f>
        <v/>
      </c>
      <c r="C2429" s="223" t="str">
        <f>IFERROR(IF(VLOOKUP($O2429,'APOIO-DESPESAS'!$A$3:$N$962,4,FALSE)="","",VLOOKUP($O2429,'APOIO-DESPESAS'!$A$3:$N$962,4,FALSE)),"")</f>
        <v/>
      </c>
      <c r="D2429" s="223" t="str">
        <f>IFERROR(IF(VLOOKUP($O2429,'APOIO-DESPESAS'!$A$3:$N$962,5,FALSE)="","",VLOOKUP($O2429,'APOIO-DESPESAS'!$A$3:$N$962,5,FALSE)),"")</f>
        <v/>
      </c>
      <c r="E2429" s="223" t="str">
        <f>IFERROR(IF(VLOOKUP($O2429,'APOIO-DESPESAS'!$A$3:$N$962,6,FALSE)="","",VLOOKUP($O2429,'APOIO-DESPESAS'!$A$3:$N$962,6,FALSE)),"")</f>
        <v/>
      </c>
      <c r="F2429" s="223" t="str">
        <f>IFERROR(IF(VLOOKUP($O2429,'APOIO-DESPESAS'!$A$3:$N$962,7,FALSE)="","",VLOOKUP($O2429,'APOIO-DESPESAS'!$A$3:$N$962,7,FALSE)),"")</f>
        <v/>
      </c>
      <c r="G2429" s="223" t="str">
        <f>IFERROR(IF(VLOOKUP($O2429,'APOIO-DESPESAS'!$A$3:$N$962,8,FALSE)="","",VLOOKUP($O2429,'APOIO-DESPESAS'!$A$3:$N$962,8,FALSE)),"")</f>
        <v/>
      </c>
      <c r="H2429" s="223" t="str">
        <f>IFERROR(IF(VLOOKUP($O2429,'APOIO-DESPESAS'!$A$3:$N$962,9,FALSE)="","",VLOOKUP($O2429,'APOIO-DESPESAS'!$A$3:$N$962,9,FALSE)),"")</f>
        <v/>
      </c>
      <c r="I2429" s="223" t="str">
        <f>IFERROR(IF(VLOOKUP($O2429,'APOIO-DESPESAS'!$A$3:$N$962,10,FALSE)="","",VLOOKUP($O2429,'APOIO-DESPESAS'!$A$3:$N$962,10,FALSE)),"")</f>
        <v/>
      </c>
      <c r="J2429" s="223" t="str">
        <f>IFERROR(IF(VLOOKUP($O2429,'APOIO-DESPESAS'!$A$3:$N$962,11,FALSE)="","",VLOOKUP($O2429,'APOIO-DESPESAS'!$A$3:$N$962,11,FALSE)),"")</f>
        <v/>
      </c>
      <c r="K2429" s="223" t="str">
        <f>IFERROR(IF(VLOOKUP($O2429,'APOIO-DESPESAS'!$A$3:$N$962,12,FALSE)="","",VLOOKUP($O2429,'APOIO-DESPESAS'!$A$3:$N$962,12,FALSE)),"")</f>
        <v/>
      </c>
      <c r="L2429" s="223" t="str">
        <f>IFERROR(IF(VLOOKUP($O2429,'APOIO-DESPESAS'!$A$3:$N$962,13,FALSE)="","",VLOOKUP($O2429,'APOIO-DESPESAS'!$A$3:$N$962,13,FALSE)),"")</f>
        <v/>
      </c>
      <c r="M2429" s="223" t="str">
        <f>IFERROR(IF(VLOOKUP($O2429,'APOIO-DESPESAS'!$A$3:$N$962,14,FALSE)="","",VLOOKUP($O2429,'APOIO-DESPESAS'!$A$3:$N$962,14,FALSE)),"")</f>
        <v/>
      </c>
      <c r="O2429" s="223">
        <f t="shared" si="37"/>
        <v>2427</v>
      </c>
    </row>
    <row r="2430" spans="1:15" x14ac:dyDescent="0.25">
      <c r="A2430" s="223" t="str">
        <f>IFERROR(IF(VLOOKUP($O2430,'APOIO-DESPESAS'!$A$3:$N$962,2,FALSE)="","",VLOOKUP($O2430,'APOIO-DESPESAS'!$A$3:$N$962,2,FALSE)),"")</f>
        <v/>
      </c>
      <c r="B2430" s="223" t="str">
        <f>IFERROR(IF(VLOOKUP($O2430,'APOIO-DESPESAS'!$A$3:$N$962,3,FALSE)="","",VLOOKUP($O2430,'APOIO-DESPESAS'!$A$3:$N$962,3,FALSE)),"")</f>
        <v/>
      </c>
      <c r="C2430" s="223" t="str">
        <f>IFERROR(IF(VLOOKUP($O2430,'APOIO-DESPESAS'!$A$3:$N$962,4,FALSE)="","",VLOOKUP($O2430,'APOIO-DESPESAS'!$A$3:$N$962,4,FALSE)),"")</f>
        <v/>
      </c>
      <c r="D2430" s="223" t="str">
        <f>IFERROR(IF(VLOOKUP($O2430,'APOIO-DESPESAS'!$A$3:$N$962,5,FALSE)="","",VLOOKUP($O2430,'APOIO-DESPESAS'!$A$3:$N$962,5,FALSE)),"")</f>
        <v/>
      </c>
      <c r="E2430" s="223" t="str">
        <f>IFERROR(IF(VLOOKUP($O2430,'APOIO-DESPESAS'!$A$3:$N$962,6,FALSE)="","",VLOOKUP($O2430,'APOIO-DESPESAS'!$A$3:$N$962,6,FALSE)),"")</f>
        <v/>
      </c>
      <c r="F2430" s="223" t="str">
        <f>IFERROR(IF(VLOOKUP($O2430,'APOIO-DESPESAS'!$A$3:$N$962,7,FALSE)="","",VLOOKUP($O2430,'APOIO-DESPESAS'!$A$3:$N$962,7,FALSE)),"")</f>
        <v/>
      </c>
      <c r="G2430" s="223" t="str">
        <f>IFERROR(IF(VLOOKUP($O2430,'APOIO-DESPESAS'!$A$3:$N$962,8,FALSE)="","",VLOOKUP($O2430,'APOIO-DESPESAS'!$A$3:$N$962,8,FALSE)),"")</f>
        <v/>
      </c>
      <c r="H2430" s="223" t="str">
        <f>IFERROR(IF(VLOOKUP($O2430,'APOIO-DESPESAS'!$A$3:$N$962,9,FALSE)="","",VLOOKUP($O2430,'APOIO-DESPESAS'!$A$3:$N$962,9,FALSE)),"")</f>
        <v/>
      </c>
      <c r="I2430" s="223" t="str">
        <f>IFERROR(IF(VLOOKUP($O2430,'APOIO-DESPESAS'!$A$3:$N$962,10,FALSE)="","",VLOOKUP($O2430,'APOIO-DESPESAS'!$A$3:$N$962,10,FALSE)),"")</f>
        <v/>
      </c>
      <c r="J2430" s="223" t="str">
        <f>IFERROR(IF(VLOOKUP($O2430,'APOIO-DESPESAS'!$A$3:$N$962,11,FALSE)="","",VLOOKUP($O2430,'APOIO-DESPESAS'!$A$3:$N$962,11,FALSE)),"")</f>
        <v/>
      </c>
      <c r="K2430" s="223" t="str">
        <f>IFERROR(IF(VLOOKUP($O2430,'APOIO-DESPESAS'!$A$3:$N$962,12,FALSE)="","",VLOOKUP($O2430,'APOIO-DESPESAS'!$A$3:$N$962,12,FALSE)),"")</f>
        <v/>
      </c>
      <c r="L2430" s="223" t="str">
        <f>IFERROR(IF(VLOOKUP($O2430,'APOIO-DESPESAS'!$A$3:$N$962,13,FALSE)="","",VLOOKUP($O2430,'APOIO-DESPESAS'!$A$3:$N$962,13,FALSE)),"")</f>
        <v/>
      </c>
      <c r="M2430" s="223" t="str">
        <f>IFERROR(IF(VLOOKUP($O2430,'APOIO-DESPESAS'!$A$3:$N$962,14,FALSE)="","",VLOOKUP($O2430,'APOIO-DESPESAS'!$A$3:$N$962,14,FALSE)),"")</f>
        <v/>
      </c>
      <c r="O2430" s="223">
        <f t="shared" si="37"/>
        <v>2428</v>
      </c>
    </row>
    <row r="2431" spans="1:15" x14ac:dyDescent="0.25">
      <c r="A2431" s="223" t="str">
        <f>IFERROR(IF(VLOOKUP($O2431,'APOIO-DESPESAS'!$A$3:$N$962,2,FALSE)="","",VLOOKUP($O2431,'APOIO-DESPESAS'!$A$3:$N$962,2,FALSE)),"")</f>
        <v/>
      </c>
      <c r="B2431" s="223" t="str">
        <f>IFERROR(IF(VLOOKUP($O2431,'APOIO-DESPESAS'!$A$3:$N$962,3,FALSE)="","",VLOOKUP($O2431,'APOIO-DESPESAS'!$A$3:$N$962,3,FALSE)),"")</f>
        <v/>
      </c>
      <c r="C2431" s="223" t="str">
        <f>IFERROR(IF(VLOOKUP($O2431,'APOIO-DESPESAS'!$A$3:$N$962,4,FALSE)="","",VLOOKUP($O2431,'APOIO-DESPESAS'!$A$3:$N$962,4,FALSE)),"")</f>
        <v/>
      </c>
      <c r="D2431" s="223" t="str">
        <f>IFERROR(IF(VLOOKUP($O2431,'APOIO-DESPESAS'!$A$3:$N$962,5,FALSE)="","",VLOOKUP($O2431,'APOIO-DESPESAS'!$A$3:$N$962,5,FALSE)),"")</f>
        <v/>
      </c>
      <c r="E2431" s="223" t="str">
        <f>IFERROR(IF(VLOOKUP($O2431,'APOIO-DESPESAS'!$A$3:$N$962,6,FALSE)="","",VLOOKUP($O2431,'APOIO-DESPESAS'!$A$3:$N$962,6,FALSE)),"")</f>
        <v/>
      </c>
      <c r="F2431" s="223" t="str">
        <f>IFERROR(IF(VLOOKUP($O2431,'APOIO-DESPESAS'!$A$3:$N$962,7,FALSE)="","",VLOOKUP($O2431,'APOIO-DESPESAS'!$A$3:$N$962,7,FALSE)),"")</f>
        <v/>
      </c>
      <c r="G2431" s="223" t="str">
        <f>IFERROR(IF(VLOOKUP($O2431,'APOIO-DESPESAS'!$A$3:$N$962,8,FALSE)="","",VLOOKUP($O2431,'APOIO-DESPESAS'!$A$3:$N$962,8,FALSE)),"")</f>
        <v/>
      </c>
      <c r="H2431" s="223" t="str">
        <f>IFERROR(IF(VLOOKUP($O2431,'APOIO-DESPESAS'!$A$3:$N$962,9,FALSE)="","",VLOOKUP($O2431,'APOIO-DESPESAS'!$A$3:$N$962,9,FALSE)),"")</f>
        <v/>
      </c>
      <c r="I2431" s="223" t="str">
        <f>IFERROR(IF(VLOOKUP($O2431,'APOIO-DESPESAS'!$A$3:$N$962,10,FALSE)="","",VLOOKUP($O2431,'APOIO-DESPESAS'!$A$3:$N$962,10,FALSE)),"")</f>
        <v/>
      </c>
      <c r="J2431" s="223" t="str">
        <f>IFERROR(IF(VLOOKUP($O2431,'APOIO-DESPESAS'!$A$3:$N$962,11,FALSE)="","",VLOOKUP($O2431,'APOIO-DESPESAS'!$A$3:$N$962,11,FALSE)),"")</f>
        <v/>
      </c>
      <c r="K2431" s="223" t="str">
        <f>IFERROR(IF(VLOOKUP($O2431,'APOIO-DESPESAS'!$A$3:$N$962,12,FALSE)="","",VLOOKUP($O2431,'APOIO-DESPESAS'!$A$3:$N$962,12,FALSE)),"")</f>
        <v/>
      </c>
      <c r="L2431" s="223" t="str">
        <f>IFERROR(IF(VLOOKUP($O2431,'APOIO-DESPESAS'!$A$3:$N$962,13,FALSE)="","",VLOOKUP($O2431,'APOIO-DESPESAS'!$A$3:$N$962,13,FALSE)),"")</f>
        <v/>
      </c>
      <c r="M2431" s="223" t="str">
        <f>IFERROR(IF(VLOOKUP($O2431,'APOIO-DESPESAS'!$A$3:$N$962,14,FALSE)="","",VLOOKUP($O2431,'APOIO-DESPESAS'!$A$3:$N$962,14,FALSE)),"")</f>
        <v/>
      </c>
      <c r="O2431" s="223">
        <f t="shared" si="37"/>
        <v>2429</v>
      </c>
    </row>
    <row r="2432" spans="1:15" x14ac:dyDescent="0.25">
      <c r="A2432" s="223" t="str">
        <f>IFERROR(IF(VLOOKUP($O2432,'APOIO-DESPESAS'!$A$3:$N$962,2,FALSE)="","",VLOOKUP($O2432,'APOIO-DESPESAS'!$A$3:$N$962,2,FALSE)),"")</f>
        <v/>
      </c>
      <c r="B2432" s="223" t="str">
        <f>IFERROR(IF(VLOOKUP($O2432,'APOIO-DESPESAS'!$A$3:$N$962,3,FALSE)="","",VLOOKUP($O2432,'APOIO-DESPESAS'!$A$3:$N$962,3,FALSE)),"")</f>
        <v/>
      </c>
      <c r="C2432" s="223" t="str">
        <f>IFERROR(IF(VLOOKUP($O2432,'APOIO-DESPESAS'!$A$3:$N$962,4,FALSE)="","",VLOOKUP($O2432,'APOIO-DESPESAS'!$A$3:$N$962,4,FALSE)),"")</f>
        <v/>
      </c>
      <c r="D2432" s="223" t="str">
        <f>IFERROR(IF(VLOOKUP($O2432,'APOIO-DESPESAS'!$A$3:$N$962,5,FALSE)="","",VLOOKUP($O2432,'APOIO-DESPESAS'!$A$3:$N$962,5,FALSE)),"")</f>
        <v/>
      </c>
      <c r="E2432" s="223" t="str">
        <f>IFERROR(IF(VLOOKUP($O2432,'APOIO-DESPESAS'!$A$3:$N$962,6,FALSE)="","",VLOOKUP($O2432,'APOIO-DESPESAS'!$A$3:$N$962,6,FALSE)),"")</f>
        <v/>
      </c>
      <c r="F2432" s="223" t="str">
        <f>IFERROR(IF(VLOOKUP($O2432,'APOIO-DESPESAS'!$A$3:$N$962,7,FALSE)="","",VLOOKUP($O2432,'APOIO-DESPESAS'!$A$3:$N$962,7,FALSE)),"")</f>
        <v/>
      </c>
      <c r="G2432" s="223" t="str">
        <f>IFERROR(IF(VLOOKUP($O2432,'APOIO-DESPESAS'!$A$3:$N$962,8,FALSE)="","",VLOOKUP($O2432,'APOIO-DESPESAS'!$A$3:$N$962,8,FALSE)),"")</f>
        <v/>
      </c>
      <c r="H2432" s="223" t="str">
        <f>IFERROR(IF(VLOOKUP($O2432,'APOIO-DESPESAS'!$A$3:$N$962,9,FALSE)="","",VLOOKUP($O2432,'APOIO-DESPESAS'!$A$3:$N$962,9,FALSE)),"")</f>
        <v/>
      </c>
      <c r="I2432" s="223" t="str">
        <f>IFERROR(IF(VLOOKUP($O2432,'APOIO-DESPESAS'!$A$3:$N$962,10,FALSE)="","",VLOOKUP($O2432,'APOIO-DESPESAS'!$A$3:$N$962,10,FALSE)),"")</f>
        <v/>
      </c>
      <c r="J2432" s="223" t="str">
        <f>IFERROR(IF(VLOOKUP($O2432,'APOIO-DESPESAS'!$A$3:$N$962,11,FALSE)="","",VLOOKUP($O2432,'APOIO-DESPESAS'!$A$3:$N$962,11,FALSE)),"")</f>
        <v/>
      </c>
      <c r="K2432" s="223" t="str">
        <f>IFERROR(IF(VLOOKUP($O2432,'APOIO-DESPESAS'!$A$3:$N$962,12,FALSE)="","",VLOOKUP($O2432,'APOIO-DESPESAS'!$A$3:$N$962,12,FALSE)),"")</f>
        <v/>
      </c>
      <c r="L2432" s="223" t="str">
        <f>IFERROR(IF(VLOOKUP($O2432,'APOIO-DESPESAS'!$A$3:$N$962,13,FALSE)="","",VLOOKUP($O2432,'APOIO-DESPESAS'!$A$3:$N$962,13,FALSE)),"")</f>
        <v/>
      </c>
      <c r="M2432" s="223" t="str">
        <f>IFERROR(IF(VLOOKUP($O2432,'APOIO-DESPESAS'!$A$3:$N$962,14,FALSE)="","",VLOOKUP($O2432,'APOIO-DESPESAS'!$A$3:$N$962,14,FALSE)),"")</f>
        <v/>
      </c>
      <c r="O2432" s="223">
        <f t="shared" si="37"/>
        <v>2430</v>
      </c>
    </row>
    <row r="2433" spans="1:15" x14ac:dyDescent="0.25">
      <c r="A2433" s="223" t="str">
        <f>IFERROR(IF(VLOOKUP($O2433,'APOIO-DESPESAS'!$A$3:$N$962,2,FALSE)="","",VLOOKUP($O2433,'APOIO-DESPESAS'!$A$3:$N$962,2,FALSE)),"")</f>
        <v/>
      </c>
      <c r="B2433" s="223" t="str">
        <f>IFERROR(IF(VLOOKUP($O2433,'APOIO-DESPESAS'!$A$3:$N$962,3,FALSE)="","",VLOOKUP($O2433,'APOIO-DESPESAS'!$A$3:$N$962,3,FALSE)),"")</f>
        <v/>
      </c>
      <c r="C2433" s="223" t="str">
        <f>IFERROR(IF(VLOOKUP($O2433,'APOIO-DESPESAS'!$A$3:$N$962,4,FALSE)="","",VLOOKUP($O2433,'APOIO-DESPESAS'!$A$3:$N$962,4,FALSE)),"")</f>
        <v/>
      </c>
      <c r="D2433" s="223" t="str">
        <f>IFERROR(IF(VLOOKUP($O2433,'APOIO-DESPESAS'!$A$3:$N$962,5,FALSE)="","",VLOOKUP($O2433,'APOIO-DESPESAS'!$A$3:$N$962,5,FALSE)),"")</f>
        <v/>
      </c>
      <c r="E2433" s="223" t="str">
        <f>IFERROR(IF(VLOOKUP($O2433,'APOIO-DESPESAS'!$A$3:$N$962,6,FALSE)="","",VLOOKUP($O2433,'APOIO-DESPESAS'!$A$3:$N$962,6,FALSE)),"")</f>
        <v/>
      </c>
      <c r="F2433" s="223" t="str">
        <f>IFERROR(IF(VLOOKUP($O2433,'APOIO-DESPESAS'!$A$3:$N$962,7,FALSE)="","",VLOOKUP($O2433,'APOIO-DESPESAS'!$A$3:$N$962,7,FALSE)),"")</f>
        <v/>
      </c>
      <c r="G2433" s="223" t="str">
        <f>IFERROR(IF(VLOOKUP($O2433,'APOIO-DESPESAS'!$A$3:$N$962,8,FALSE)="","",VLOOKUP($O2433,'APOIO-DESPESAS'!$A$3:$N$962,8,FALSE)),"")</f>
        <v/>
      </c>
      <c r="H2433" s="223" t="str">
        <f>IFERROR(IF(VLOOKUP($O2433,'APOIO-DESPESAS'!$A$3:$N$962,9,FALSE)="","",VLOOKUP($O2433,'APOIO-DESPESAS'!$A$3:$N$962,9,FALSE)),"")</f>
        <v/>
      </c>
      <c r="I2433" s="223" t="str">
        <f>IFERROR(IF(VLOOKUP($O2433,'APOIO-DESPESAS'!$A$3:$N$962,10,FALSE)="","",VLOOKUP($O2433,'APOIO-DESPESAS'!$A$3:$N$962,10,FALSE)),"")</f>
        <v/>
      </c>
      <c r="J2433" s="223" t="str">
        <f>IFERROR(IF(VLOOKUP($O2433,'APOIO-DESPESAS'!$A$3:$N$962,11,FALSE)="","",VLOOKUP($O2433,'APOIO-DESPESAS'!$A$3:$N$962,11,FALSE)),"")</f>
        <v/>
      </c>
      <c r="K2433" s="223" t="str">
        <f>IFERROR(IF(VLOOKUP($O2433,'APOIO-DESPESAS'!$A$3:$N$962,12,FALSE)="","",VLOOKUP($O2433,'APOIO-DESPESAS'!$A$3:$N$962,12,FALSE)),"")</f>
        <v/>
      </c>
      <c r="L2433" s="223" t="str">
        <f>IFERROR(IF(VLOOKUP($O2433,'APOIO-DESPESAS'!$A$3:$N$962,13,FALSE)="","",VLOOKUP($O2433,'APOIO-DESPESAS'!$A$3:$N$962,13,FALSE)),"")</f>
        <v/>
      </c>
      <c r="M2433" s="223" t="str">
        <f>IFERROR(IF(VLOOKUP($O2433,'APOIO-DESPESAS'!$A$3:$N$962,14,FALSE)="","",VLOOKUP($O2433,'APOIO-DESPESAS'!$A$3:$N$962,14,FALSE)),"")</f>
        <v/>
      </c>
      <c r="O2433" s="223">
        <f t="shared" si="37"/>
        <v>2431</v>
      </c>
    </row>
    <row r="2434" spans="1:15" x14ac:dyDescent="0.25">
      <c r="A2434" s="223" t="str">
        <f>IFERROR(IF(VLOOKUP($O2434,'APOIO-DESPESAS'!$A$3:$N$962,2,FALSE)="","",VLOOKUP($O2434,'APOIO-DESPESAS'!$A$3:$N$962,2,FALSE)),"")</f>
        <v/>
      </c>
      <c r="B2434" s="223" t="str">
        <f>IFERROR(IF(VLOOKUP($O2434,'APOIO-DESPESAS'!$A$3:$N$962,3,FALSE)="","",VLOOKUP($O2434,'APOIO-DESPESAS'!$A$3:$N$962,3,FALSE)),"")</f>
        <v/>
      </c>
      <c r="C2434" s="223" t="str">
        <f>IFERROR(IF(VLOOKUP($O2434,'APOIO-DESPESAS'!$A$3:$N$962,4,FALSE)="","",VLOOKUP($O2434,'APOIO-DESPESAS'!$A$3:$N$962,4,FALSE)),"")</f>
        <v/>
      </c>
      <c r="D2434" s="223" t="str">
        <f>IFERROR(IF(VLOOKUP($O2434,'APOIO-DESPESAS'!$A$3:$N$962,5,FALSE)="","",VLOOKUP($O2434,'APOIO-DESPESAS'!$A$3:$N$962,5,FALSE)),"")</f>
        <v/>
      </c>
      <c r="E2434" s="223" t="str">
        <f>IFERROR(IF(VLOOKUP($O2434,'APOIO-DESPESAS'!$A$3:$N$962,6,FALSE)="","",VLOOKUP($O2434,'APOIO-DESPESAS'!$A$3:$N$962,6,FALSE)),"")</f>
        <v/>
      </c>
      <c r="F2434" s="223" t="str">
        <f>IFERROR(IF(VLOOKUP($O2434,'APOIO-DESPESAS'!$A$3:$N$962,7,FALSE)="","",VLOOKUP($O2434,'APOIO-DESPESAS'!$A$3:$N$962,7,FALSE)),"")</f>
        <v/>
      </c>
      <c r="G2434" s="223" t="str">
        <f>IFERROR(IF(VLOOKUP($O2434,'APOIO-DESPESAS'!$A$3:$N$962,8,FALSE)="","",VLOOKUP($O2434,'APOIO-DESPESAS'!$A$3:$N$962,8,FALSE)),"")</f>
        <v/>
      </c>
      <c r="H2434" s="223" t="str">
        <f>IFERROR(IF(VLOOKUP($O2434,'APOIO-DESPESAS'!$A$3:$N$962,9,FALSE)="","",VLOOKUP($O2434,'APOIO-DESPESAS'!$A$3:$N$962,9,FALSE)),"")</f>
        <v/>
      </c>
      <c r="I2434" s="223" t="str">
        <f>IFERROR(IF(VLOOKUP($O2434,'APOIO-DESPESAS'!$A$3:$N$962,10,FALSE)="","",VLOOKUP($O2434,'APOIO-DESPESAS'!$A$3:$N$962,10,FALSE)),"")</f>
        <v/>
      </c>
      <c r="J2434" s="223" t="str">
        <f>IFERROR(IF(VLOOKUP($O2434,'APOIO-DESPESAS'!$A$3:$N$962,11,FALSE)="","",VLOOKUP($O2434,'APOIO-DESPESAS'!$A$3:$N$962,11,FALSE)),"")</f>
        <v/>
      </c>
      <c r="K2434" s="223" t="str">
        <f>IFERROR(IF(VLOOKUP($O2434,'APOIO-DESPESAS'!$A$3:$N$962,12,FALSE)="","",VLOOKUP($O2434,'APOIO-DESPESAS'!$A$3:$N$962,12,FALSE)),"")</f>
        <v/>
      </c>
      <c r="L2434" s="223" t="str">
        <f>IFERROR(IF(VLOOKUP($O2434,'APOIO-DESPESAS'!$A$3:$N$962,13,FALSE)="","",VLOOKUP($O2434,'APOIO-DESPESAS'!$A$3:$N$962,13,FALSE)),"")</f>
        <v/>
      </c>
      <c r="M2434" s="223" t="str">
        <f>IFERROR(IF(VLOOKUP($O2434,'APOIO-DESPESAS'!$A$3:$N$962,14,FALSE)="","",VLOOKUP($O2434,'APOIO-DESPESAS'!$A$3:$N$962,14,FALSE)),"")</f>
        <v/>
      </c>
      <c r="O2434" s="223">
        <f t="shared" si="37"/>
        <v>2432</v>
      </c>
    </row>
    <row r="2435" spans="1:15" x14ac:dyDescent="0.25">
      <c r="A2435" s="223" t="str">
        <f>IFERROR(IF(VLOOKUP($O2435,'APOIO-DESPESAS'!$A$3:$N$962,2,FALSE)="","",VLOOKUP($O2435,'APOIO-DESPESAS'!$A$3:$N$962,2,FALSE)),"")</f>
        <v/>
      </c>
      <c r="B2435" s="223" t="str">
        <f>IFERROR(IF(VLOOKUP($O2435,'APOIO-DESPESAS'!$A$3:$N$962,3,FALSE)="","",VLOOKUP($O2435,'APOIO-DESPESAS'!$A$3:$N$962,3,FALSE)),"")</f>
        <v/>
      </c>
      <c r="C2435" s="223" t="str">
        <f>IFERROR(IF(VLOOKUP($O2435,'APOIO-DESPESAS'!$A$3:$N$962,4,FALSE)="","",VLOOKUP($O2435,'APOIO-DESPESAS'!$A$3:$N$962,4,FALSE)),"")</f>
        <v/>
      </c>
      <c r="D2435" s="223" t="str">
        <f>IFERROR(IF(VLOOKUP($O2435,'APOIO-DESPESAS'!$A$3:$N$962,5,FALSE)="","",VLOOKUP($O2435,'APOIO-DESPESAS'!$A$3:$N$962,5,FALSE)),"")</f>
        <v/>
      </c>
      <c r="E2435" s="223" t="str">
        <f>IFERROR(IF(VLOOKUP($O2435,'APOIO-DESPESAS'!$A$3:$N$962,6,FALSE)="","",VLOOKUP($O2435,'APOIO-DESPESAS'!$A$3:$N$962,6,FALSE)),"")</f>
        <v/>
      </c>
      <c r="F2435" s="223" t="str">
        <f>IFERROR(IF(VLOOKUP($O2435,'APOIO-DESPESAS'!$A$3:$N$962,7,FALSE)="","",VLOOKUP($O2435,'APOIO-DESPESAS'!$A$3:$N$962,7,FALSE)),"")</f>
        <v/>
      </c>
      <c r="G2435" s="223" t="str">
        <f>IFERROR(IF(VLOOKUP($O2435,'APOIO-DESPESAS'!$A$3:$N$962,8,FALSE)="","",VLOOKUP($O2435,'APOIO-DESPESAS'!$A$3:$N$962,8,FALSE)),"")</f>
        <v/>
      </c>
      <c r="H2435" s="223" t="str">
        <f>IFERROR(IF(VLOOKUP($O2435,'APOIO-DESPESAS'!$A$3:$N$962,9,FALSE)="","",VLOOKUP($O2435,'APOIO-DESPESAS'!$A$3:$N$962,9,FALSE)),"")</f>
        <v/>
      </c>
      <c r="I2435" s="223" t="str">
        <f>IFERROR(IF(VLOOKUP($O2435,'APOIO-DESPESAS'!$A$3:$N$962,10,FALSE)="","",VLOOKUP($O2435,'APOIO-DESPESAS'!$A$3:$N$962,10,FALSE)),"")</f>
        <v/>
      </c>
      <c r="J2435" s="223" t="str">
        <f>IFERROR(IF(VLOOKUP($O2435,'APOIO-DESPESAS'!$A$3:$N$962,11,FALSE)="","",VLOOKUP($O2435,'APOIO-DESPESAS'!$A$3:$N$962,11,FALSE)),"")</f>
        <v/>
      </c>
      <c r="K2435" s="223" t="str">
        <f>IFERROR(IF(VLOOKUP($O2435,'APOIO-DESPESAS'!$A$3:$N$962,12,FALSE)="","",VLOOKUP($O2435,'APOIO-DESPESAS'!$A$3:$N$962,12,FALSE)),"")</f>
        <v/>
      </c>
      <c r="L2435" s="223" t="str">
        <f>IFERROR(IF(VLOOKUP($O2435,'APOIO-DESPESAS'!$A$3:$N$962,13,FALSE)="","",VLOOKUP($O2435,'APOIO-DESPESAS'!$A$3:$N$962,13,FALSE)),"")</f>
        <v/>
      </c>
      <c r="M2435" s="223" t="str">
        <f>IFERROR(IF(VLOOKUP($O2435,'APOIO-DESPESAS'!$A$3:$N$962,14,FALSE)="","",VLOOKUP($O2435,'APOIO-DESPESAS'!$A$3:$N$962,14,FALSE)),"")</f>
        <v/>
      </c>
      <c r="O2435" s="223">
        <f t="shared" si="37"/>
        <v>2433</v>
      </c>
    </row>
    <row r="2436" spans="1:15" x14ac:dyDescent="0.25">
      <c r="A2436" s="223" t="str">
        <f>IFERROR(IF(VLOOKUP($O2436,'APOIO-DESPESAS'!$A$3:$N$962,2,FALSE)="","",VLOOKUP($O2436,'APOIO-DESPESAS'!$A$3:$N$962,2,FALSE)),"")</f>
        <v/>
      </c>
      <c r="B2436" s="223" t="str">
        <f>IFERROR(IF(VLOOKUP($O2436,'APOIO-DESPESAS'!$A$3:$N$962,3,FALSE)="","",VLOOKUP($O2436,'APOIO-DESPESAS'!$A$3:$N$962,3,FALSE)),"")</f>
        <v/>
      </c>
      <c r="C2436" s="223" t="str">
        <f>IFERROR(IF(VLOOKUP($O2436,'APOIO-DESPESAS'!$A$3:$N$962,4,FALSE)="","",VLOOKUP($O2436,'APOIO-DESPESAS'!$A$3:$N$962,4,FALSE)),"")</f>
        <v/>
      </c>
      <c r="D2436" s="223" t="str">
        <f>IFERROR(IF(VLOOKUP($O2436,'APOIO-DESPESAS'!$A$3:$N$962,5,FALSE)="","",VLOOKUP($O2436,'APOIO-DESPESAS'!$A$3:$N$962,5,FALSE)),"")</f>
        <v/>
      </c>
      <c r="E2436" s="223" t="str">
        <f>IFERROR(IF(VLOOKUP($O2436,'APOIO-DESPESAS'!$A$3:$N$962,6,FALSE)="","",VLOOKUP($O2436,'APOIO-DESPESAS'!$A$3:$N$962,6,FALSE)),"")</f>
        <v/>
      </c>
      <c r="F2436" s="223" t="str">
        <f>IFERROR(IF(VLOOKUP($O2436,'APOIO-DESPESAS'!$A$3:$N$962,7,FALSE)="","",VLOOKUP($O2436,'APOIO-DESPESAS'!$A$3:$N$962,7,FALSE)),"")</f>
        <v/>
      </c>
      <c r="G2436" s="223" t="str">
        <f>IFERROR(IF(VLOOKUP($O2436,'APOIO-DESPESAS'!$A$3:$N$962,8,FALSE)="","",VLOOKUP($O2436,'APOIO-DESPESAS'!$A$3:$N$962,8,FALSE)),"")</f>
        <v/>
      </c>
      <c r="H2436" s="223" t="str">
        <f>IFERROR(IF(VLOOKUP($O2436,'APOIO-DESPESAS'!$A$3:$N$962,9,FALSE)="","",VLOOKUP($O2436,'APOIO-DESPESAS'!$A$3:$N$962,9,FALSE)),"")</f>
        <v/>
      </c>
      <c r="I2436" s="223" t="str">
        <f>IFERROR(IF(VLOOKUP($O2436,'APOIO-DESPESAS'!$A$3:$N$962,10,FALSE)="","",VLOOKUP($O2436,'APOIO-DESPESAS'!$A$3:$N$962,10,FALSE)),"")</f>
        <v/>
      </c>
      <c r="J2436" s="223" t="str">
        <f>IFERROR(IF(VLOOKUP($O2436,'APOIO-DESPESAS'!$A$3:$N$962,11,FALSE)="","",VLOOKUP($O2436,'APOIO-DESPESAS'!$A$3:$N$962,11,FALSE)),"")</f>
        <v/>
      </c>
      <c r="K2436" s="223" t="str">
        <f>IFERROR(IF(VLOOKUP($O2436,'APOIO-DESPESAS'!$A$3:$N$962,12,FALSE)="","",VLOOKUP($O2436,'APOIO-DESPESAS'!$A$3:$N$962,12,FALSE)),"")</f>
        <v/>
      </c>
      <c r="L2436" s="223" t="str">
        <f>IFERROR(IF(VLOOKUP($O2436,'APOIO-DESPESAS'!$A$3:$N$962,13,FALSE)="","",VLOOKUP($O2436,'APOIO-DESPESAS'!$A$3:$N$962,13,FALSE)),"")</f>
        <v/>
      </c>
      <c r="M2436" s="223" t="str">
        <f>IFERROR(IF(VLOOKUP($O2436,'APOIO-DESPESAS'!$A$3:$N$962,14,FALSE)="","",VLOOKUP($O2436,'APOIO-DESPESAS'!$A$3:$N$962,14,FALSE)),"")</f>
        <v/>
      </c>
      <c r="O2436" s="223">
        <f t="shared" si="37"/>
        <v>2434</v>
      </c>
    </row>
    <row r="2437" spans="1:15" x14ac:dyDescent="0.25">
      <c r="A2437" s="223" t="str">
        <f>IFERROR(IF(VLOOKUP($O2437,'APOIO-DESPESAS'!$A$3:$N$962,2,FALSE)="","",VLOOKUP($O2437,'APOIO-DESPESAS'!$A$3:$N$962,2,FALSE)),"")</f>
        <v/>
      </c>
      <c r="B2437" s="223" t="str">
        <f>IFERROR(IF(VLOOKUP($O2437,'APOIO-DESPESAS'!$A$3:$N$962,3,FALSE)="","",VLOOKUP($O2437,'APOIO-DESPESAS'!$A$3:$N$962,3,FALSE)),"")</f>
        <v/>
      </c>
      <c r="C2437" s="223" t="str">
        <f>IFERROR(IF(VLOOKUP($O2437,'APOIO-DESPESAS'!$A$3:$N$962,4,FALSE)="","",VLOOKUP($O2437,'APOIO-DESPESAS'!$A$3:$N$962,4,FALSE)),"")</f>
        <v/>
      </c>
      <c r="D2437" s="223" t="str">
        <f>IFERROR(IF(VLOOKUP($O2437,'APOIO-DESPESAS'!$A$3:$N$962,5,FALSE)="","",VLOOKUP($O2437,'APOIO-DESPESAS'!$A$3:$N$962,5,FALSE)),"")</f>
        <v/>
      </c>
      <c r="E2437" s="223" t="str">
        <f>IFERROR(IF(VLOOKUP($O2437,'APOIO-DESPESAS'!$A$3:$N$962,6,FALSE)="","",VLOOKUP($O2437,'APOIO-DESPESAS'!$A$3:$N$962,6,FALSE)),"")</f>
        <v/>
      </c>
      <c r="F2437" s="223" t="str">
        <f>IFERROR(IF(VLOOKUP($O2437,'APOIO-DESPESAS'!$A$3:$N$962,7,FALSE)="","",VLOOKUP($O2437,'APOIO-DESPESAS'!$A$3:$N$962,7,FALSE)),"")</f>
        <v/>
      </c>
      <c r="G2437" s="223" t="str">
        <f>IFERROR(IF(VLOOKUP($O2437,'APOIO-DESPESAS'!$A$3:$N$962,8,FALSE)="","",VLOOKUP($O2437,'APOIO-DESPESAS'!$A$3:$N$962,8,FALSE)),"")</f>
        <v/>
      </c>
      <c r="H2437" s="223" t="str">
        <f>IFERROR(IF(VLOOKUP($O2437,'APOIO-DESPESAS'!$A$3:$N$962,9,FALSE)="","",VLOOKUP($O2437,'APOIO-DESPESAS'!$A$3:$N$962,9,FALSE)),"")</f>
        <v/>
      </c>
      <c r="I2437" s="223" t="str">
        <f>IFERROR(IF(VLOOKUP($O2437,'APOIO-DESPESAS'!$A$3:$N$962,10,FALSE)="","",VLOOKUP($O2437,'APOIO-DESPESAS'!$A$3:$N$962,10,FALSE)),"")</f>
        <v/>
      </c>
      <c r="J2437" s="223" t="str">
        <f>IFERROR(IF(VLOOKUP($O2437,'APOIO-DESPESAS'!$A$3:$N$962,11,FALSE)="","",VLOOKUP($O2437,'APOIO-DESPESAS'!$A$3:$N$962,11,FALSE)),"")</f>
        <v/>
      </c>
      <c r="K2437" s="223" t="str">
        <f>IFERROR(IF(VLOOKUP($O2437,'APOIO-DESPESAS'!$A$3:$N$962,12,FALSE)="","",VLOOKUP($O2437,'APOIO-DESPESAS'!$A$3:$N$962,12,FALSE)),"")</f>
        <v/>
      </c>
      <c r="L2437" s="223" t="str">
        <f>IFERROR(IF(VLOOKUP($O2437,'APOIO-DESPESAS'!$A$3:$N$962,13,FALSE)="","",VLOOKUP($O2437,'APOIO-DESPESAS'!$A$3:$N$962,13,FALSE)),"")</f>
        <v/>
      </c>
      <c r="M2437" s="223" t="str">
        <f>IFERROR(IF(VLOOKUP($O2437,'APOIO-DESPESAS'!$A$3:$N$962,14,FALSE)="","",VLOOKUP($O2437,'APOIO-DESPESAS'!$A$3:$N$962,14,FALSE)),"")</f>
        <v/>
      </c>
      <c r="O2437" s="223">
        <f t="shared" ref="O2437:O2500" si="38">O2436+1</f>
        <v>2435</v>
      </c>
    </row>
    <row r="2438" spans="1:15" x14ac:dyDescent="0.25">
      <c r="A2438" s="223" t="str">
        <f>IFERROR(IF(VLOOKUP($O2438,'APOIO-DESPESAS'!$A$3:$N$962,2,FALSE)="","",VLOOKUP($O2438,'APOIO-DESPESAS'!$A$3:$N$962,2,FALSE)),"")</f>
        <v/>
      </c>
      <c r="B2438" s="223" t="str">
        <f>IFERROR(IF(VLOOKUP($O2438,'APOIO-DESPESAS'!$A$3:$N$962,3,FALSE)="","",VLOOKUP($O2438,'APOIO-DESPESAS'!$A$3:$N$962,3,FALSE)),"")</f>
        <v/>
      </c>
      <c r="C2438" s="223" t="str">
        <f>IFERROR(IF(VLOOKUP($O2438,'APOIO-DESPESAS'!$A$3:$N$962,4,FALSE)="","",VLOOKUP($O2438,'APOIO-DESPESAS'!$A$3:$N$962,4,FALSE)),"")</f>
        <v/>
      </c>
      <c r="D2438" s="223" t="str">
        <f>IFERROR(IF(VLOOKUP($O2438,'APOIO-DESPESAS'!$A$3:$N$962,5,FALSE)="","",VLOOKUP($O2438,'APOIO-DESPESAS'!$A$3:$N$962,5,FALSE)),"")</f>
        <v/>
      </c>
      <c r="E2438" s="223" t="str">
        <f>IFERROR(IF(VLOOKUP($O2438,'APOIO-DESPESAS'!$A$3:$N$962,6,FALSE)="","",VLOOKUP($O2438,'APOIO-DESPESAS'!$A$3:$N$962,6,FALSE)),"")</f>
        <v/>
      </c>
      <c r="F2438" s="223" t="str">
        <f>IFERROR(IF(VLOOKUP($O2438,'APOIO-DESPESAS'!$A$3:$N$962,7,FALSE)="","",VLOOKUP($O2438,'APOIO-DESPESAS'!$A$3:$N$962,7,FALSE)),"")</f>
        <v/>
      </c>
      <c r="G2438" s="223" t="str">
        <f>IFERROR(IF(VLOOKUP($O2438,'APOIO-DESPESAS'!$A$3:$N$962,8,FALSE)="","",VLOOKUP($O2438,'APOIO-DESPESAS'!$A$3:$N$962,8,FALSE)),"")</f>
        <v/>
      </c>
      <c r="H2438" s="223" t="str">
        <f>IFERROR(IF(VLOOKUP($O2438,'APOIO-DESPESAS'!$A$3:$N$962,9,FALSE)="","",VLOOKUP($O2438,'APOIO-DESPESAS'!$A$3:$N$962,9,FALSE)),"")</f>
        <v/>
      </c>
      <c r="I2438" s="223" t="str">
        <f>IFERROR(IF(VLOOKUP($O2438,'APOIO-DESPESAS'!$A$3:$N$962,10,FALSE)="","",VLOOKUP($O2438,'APOIO-DESPESAS'!$A$3:$N$962,10,FALSE)),"")</f>
        <v/>
      </c>
      <c r="J2438" s="223" t="str">
        <f>IFERROR(IF(VLOOKUP($O2438,'APOIO-DESPESAS'!$A$3:$N$962,11,FALSE)="","",VLOOKUP($O2438,'APOIO-DESPESAS'!$A$3:$N$962,11,FALSE)),"")</f>
        <v/>
      </c>
      <c r="K2438" s="223" t="str">
        <f>IFERROR(IF(VLOOKUP($O2438,'APOIO-DESPESAS'!$A$3:$N$962,12,FALSE)="","",VLOOKUP($O2438,'APOIO-DESPESAS'!$A$3:$N$962,12,FALSE)),"")</f>
        <v/>
      </c>
      <c r="L2438" s="223" t="str">
        <f>IFERROR(IF(VLOOKUP($O2438,'APOIO-DESPESAS'!$A$3:$N$962,13,FALSE)="","",VLOOKUP($O2438,'APOIO-DESPESAS'!$A$3:$N$962,13,FALSE)),"")</f>
        <v/>
      </c>
      <c r="M2438" s="223" t="str">
        <f>IFERROR(IF(VLOOKUP($O2438,'APOIO-DESPESAS'!$A$3:$N$962,14,FALSE)="","",VLOOKUP($O2438,'APOIO-DESPESAS'!$A$3:$N$962,14,FALSE)),"")</f>
        <v/>
      </c>
      <c r="O2438" s="223">
        <f t="shared" si="38"/>
        <v>2436</v>
      </c>
    </row>
    <row r="2439" spans="1:15" x14ac:dyDescent="0.25">
      <c r="A2439" s="223" t="str">
        <f>IFERROR(IF(VLOOKUP($O2439,'APOIO-DESPESAS'!$A$3:$N$962,2,FALSE)="","",VLOOKUP($O2439,'APOIO-DESPESAS'!$A$3:$N$962,2,FALSE)),"")</f>
        <v/>
      </c>
      <c r="B2439" s="223" t="str">
        <f>IFERROR(IF(VLOOKUP($O2439,'APOIO-DESPESAS'!$A$3:$N$962,3,FALSE)="","",VLOOKUP($O2439,'APOIO-DESPESAS'!$A$3:$N$962,3,FALSE)),"")</f>
        <v/>
      </c>
      <c r="C2439" s="223" t="str">
        <f>IFERROR(IF(VLOOKUP($O2439,'APOIO-DESPESAS'!$A$3:$N$962,4,FALSE)="","",VLOOKUP($O2439,'APOIO-DESPESAS'!$A$3:$N$962,4,FALSE)),"")</f>
        <v/>
      </c>
      <c r="D2439" s="223" t="str">
        <f>IFERROR(IF(VLOOKUP($O2439,'APOIO-DESPESAS'!$A$3:$N$962,5,FALSE)="","",VLOOKUP($O2439,'APOIO-DESPESAS'!$A$3:$N$962,5,FALSE)),"")</f>
        <v/>
      </c>
      <c r="E2439" s="223" t="str">
        <f>IFERROR(IF(VLOOKUP($O2439,'APOIO-DESPESAS'!$A$3:$N$962,6,FALSE)="","",VLOOKUP($O2439,'APOIO-DESPESAS'!$A$3:$N$962,6,FALSE)),"")</f>
        <v/>
      </c>
      <c r="F2439" s="223" t="str">
        <f>IFERROR(IF(VLOOKUP($O2439,'APOIO-DESPESAS'!$A$3:$N$962,7,FALSE)="","",VLOOKUP($O2439,'APOIO-DESPESAS'!$A$3:$N$962,7,FALSE)),"")</f>
        <v/>
      </c>
      <c r="G2439" s="223" t="str">
        <f>IFERROR(IF(VLOOKUP($O2439,'APOIO-DESPESAS'!$A$3:$N$962,8,FALSE)="","",VLOOKUP($O2439,'APOIO-DESPESAS'!$A$3:$N$962,8,FALSE)),"")</f>
        <v/>
      </c>
      <c r="H2439" s="223" t="str">
        <f>IFERROR(IF(VLOOKUP($O2439,'APOIO-DESPESAS'!$A$3:$N$962,9,FALSE)="","",VLOOKUP($O2439,'APOIO-DESPESAS'!$A$3:$N$962,9,FALSE)),"")</f>
        <v/>
      </c>
      <c r="I2439" s="223" t="str">
        <f>IFERROR(IF(VLOOKUP($O2439,'APOIO-DESPESAS'!$A$3:$N$962,10,FALSE)="","",VLOOKUP($O2439,'APOIO-DESPESAS'!$A$3:$N$962,10,FALSE)),"")</f>
        <v/>
      </c>
      <c r="J2439" s="223" t="str">
        <f>IFERROR(IF(VLOOKUP($O2439,'APOIO-DESPESAS'!$A$3:$N$962,11,FALSE)="","",VLOOKUP($O2439,'APOIO-DESPESAS'!$A$3:$N$962,11,FALSE)),"")</f>
        <v/>
      </c>
      <c r="K2439" s="223" t="str">
        <f>IFERROR(IF(VLOOKUP($O2439,'APOIO-DESPESAS'!$A$3:$N$962,12,FALSE)="","",VLOOKUP($O2439,'APOIO-DESPESAS'!$A$3:$N$962,12,FALSE)),"")</f>
        <v/>
      </c>
      <c r="L2439" s="223" t="str">
        <f>IFERROR(IF(VLOOKUP($O2439,'APOIO-DESPESAS'!$A$3:$N$962,13,FALSE)="","",VLOOKUP($O2439,'APOIO-DESPESAS'!$A$3:$N$962,13,FALSE)),"")</f>
        <v/>
      </c>
      <c r="M2439" s="223" t="str">
        <f>IFERROR(IF(VLOOKUP($O2439,'APOIO-DESPESAS'!$A$3:$N$962,14,FALSE)="","",VLOOKUP($O2439,'APOIO-DESPESAS'!$A$3:$N$962,14,FALSE)),"")</f>
        <v/>
      </c>
      <c r="O2439" s="223">
        <f t="shared" si="38"/>
        <v>2437</v>
      </c>
    </row>
    <row r="2440" spans="1:15" x14ac:dyDescent="0.25">
      <c r="A2440" s="223" t="str">
        <f>IFERROR(IF(VLOOKUP($O2440,'APOIO-DESPESAS'!$A$3:$N$962,2,FALSE)="","",VLOOKUP($O2440,'APOIO-DESPESAS'!$A$3:$N$962,2,FALSE)),"")</f>
        <v/>
      </c>
      <c r="B2440" s="223" t="str">
        <f>IFERROR(IF(VLOOKUP($O2440,'APOIO-DESPESAS'!$A$3:$N$962,3,FALSE)="","",VLOOKUP($O2440,'APOIO-DESPESAS'!$A$3:$N$962,3,FALSE)),"")</f>
        <v/>
      </c>
      <c r="C2440" s="223" t="str">
        <f>IFERROR(IF(VLOOKUP($O2440,'APOIO-DESPESAS'!$A$3:$N$962,4,FALSE)="","",VLOOKUP($O2440,'APOIO-DESPESAS'!$A$3:$N$962,4,FALSE)),"")</f>
        <v/>
      </c>
      <c r="D2440" s="223" t="str">
        <f>IFERROR(IF(VLOOKUP($O2440,'APOIO-DESPESAS'!$A$3:$N$962,5,FALSE)="","",VLOOKUP($O2440,'APOIO-DESPESAS'!$A$3:$N$962,5,FALSE)),"")</f>
        <v/>
      </c>
      <c r="E2440" s="223" t="str">
        <f>IFERROR(IF(VLOOKUP($O2440,'APOIO-DESPESAS'!$A$3:$N$962,6,FALSE)="","",VLOOKUP($O2440,'APOIO-DESPESAS'!$A$3:$N$962,6,FALSE)),"")</f>
        <v/>
      </c>
      <c r="F2440" s="223" t="str">
        <f>IFERROR(IF(VLOOKUP($O2440,'APOIO-DESPESAS'!$A$3:$N$962,7,FALSE)="","",VLOOKUP($O2440,'APOIO-DESPESAS'!$A$3:$N$962,7,FALSE)),"")</f>
        <v/>
      </c>
      <c r="G2440" s="223" t="str">
        <f>IFERROR(IF(VLOOKUP($O2440,'APOIO-DESPESAS'!$A$3:$N$962,8,FALSE)="","",VLOOKUP($O2440,'APOIO-DESPESAS'!$A$3:$N$962,8,FALSE)),"")</f>
        <v/>
      </c>
      <c r="H2440" s="223" t="str">
        <f>IFERROR(IF(VLOOKUP($O2440,'APOIO-DESPESAS'!$A$3:$N$962,9,FALSE)="","",VLOOKUP($O2440,'APOIO-DESPESAS'!$A$3:$N$962,9,FALSE)),"")</f>
        <v/>
      </c>
      <c r="I2440" s="223" t="str">
        <f>IFERROR(IF(VLOOKUP($O2440,'APOIO-DESPESAS'!$A$3:$N$962,10,FALSE)="","",VLOOKUP($O2440,'APOIO-DESPESAS'!$A$3:$N$962,10,FALSE)),"")</f>
        <v/>
      </c>
      <c r="J2440" s="223" t="str">
        <f>IFERROR(IF(VLOOKUP($O2440,'APOIO-DESPESAS'!$A$3:$N$962,11,FALSE)="","",VLOOKUP($O2440,'APOIO-DESPESAS'!$A$3:$N$962,11,FALSE)),"")</f>
        <v/>
      </c>
      <c r="K2440" s="223" t="str">
        <f>IFERROR(IF(VLOOKUP($O2440,'APOIO-DESPESAS'!$A$3:$N$962,12,FALSE)="","",VLOOKUP($O2440,'APOIO-DESPESAS'!$A$3:$N$962,12,FALSE)),"")</f>
        <v/>
      </c>
      <c r="L2440" s="223" t="str">
        <f>IFERROR(IF(VLOOKUP($O2440,'APOIO-DESPESAS'!$A$3:$N$962,13,FALSE)="","",VLOOKUP($O2440,'APOIO-DESPESAS'!$A$3:$N$962,13,FALSE)),"")</f>
        <v/>
      </c>
      <c r="M2440" s="223" t="str">
        <f>IFERROR(IF(VLOOKUP($O2440,'APOIO-DESPESAS'!$A$3:$N$962,14,FALSE)="","",VLOOKUP($O2440,'APOIO-DESPESAS'!$A$3:$N$962,14,FALSE)),"")</f>
        <v/>
      </c>
      <c r="O2440" s="223">
        <f t="shared" si="38"/>
        <v>2438</v>
      </c>
    </row>
    <row r="2441" spans="1:15" x14ac:dyDescent="0.25">
      <c r="A2441" s="223" t="str">
        <f>IFERROR(IF(VLOOKUP($O2441,'APOIO-DESPESAS'!$A$3:$N$962,2,FALSE)="","",VLOOKUP($O2441,'APOIO-DESPESAS'!$A$3:$N$962,2,FALSE)),"")</f>
        <v/>
      </c>
      <c r="B2441" s="223" t="str">
        <f>IFERROR(IF(VLOOKUP($O2441,'APOIO-DESPESAS'!$A$3:$N$962,3,FALSE)="","",VLOOKUP($O2441,'APOIO-DESPESAS'!$A$3:$N$962,3,FALSE)),"")</f>
        <v/>
      </c>
      <c r="C2441" s="223" t="str">
        <f>IFERROR(IF(VLOOKUP($O2441,'APOIO-DESPESAS'!$A$3:$N$962,4,FALSE)="","",VLOOKUP($O2441,'APOIO-DESPESAS'!$A$3:$N$962,4,FALSE)),"")</f>
        <v/>
      </c>
      <c r="D2441" s="223" t="str">
        <f>IFERROR(IF(VLOOKUP($O2441,'APOIO-DESPESAS'!$A$3:$N$962,5,FALSE)="","",VLOOKUP($O2441,'APOIO-DESPESAS'!$A$3:$N$962,5,FALSE)),"")</f>
        <v/>
      </c>
      <c r="E2441" s="223" t="str">
        <f>IFERROR(IF(VLOOKUP($O2441,'APOIO-DESPESAS'!$A$3:$N$962,6,FALSE)="","",VLOOKUP($O2441,'APOIO-DESPESAS'!$A$3:$N$962,6,FALSE)),"")</f>
        <v/>
      </c>
      <c r="F2441" s="223" t="str">
        <f>IFERROR(IF(VLOOKUP($O2441,'APOIO-DESPESAS'!$A$3:$N$962,7,FALSE)="","",VLOOKUP($O2441,'APOIO-DESPESAS'!$A$3:$N$962,7,FALSE)),"")</f>
        <v/>
      </c>
      <c r="G2441" s="223" t="str">
        <f>IFERROR(IF(VLOOKUP($O2441,'APOIO-DESPESAS'!$A$3:$N$962,8,FALSE)="","",VLOOKUP($O2441,'APOIO-DESPESAS'!$A$3:$N$962,8,FALSE)),"")</f>
        <v/>
      </c>
      <c r="H2441" s="223" t="str">
        <f>IFERROR(IF(VLOOKUP($O2441,'APOIO-DESPESAS'!$A$3:$N$962,9,FALSE)="","",VLOOKUP($O2441,'APOIO-DESPESAS'!$A$3:$N$962,9,FALSE)),"")</f>
        <v/>
      </c>
      <c r="I2441" s="223" t="str">
        <f>IFERROR(IF(VLOOKUP($O2441,'APOIO-DESPESAS'!$A$3:$N$962,10,FALSE)="","",VLOOKUP($O2441,'APOIO-DESPESAS'!$A$3:$N$962,10,FALSE)),"")</f>
        <v/>
      </c>
      <c r="J2441" s="223" t="str">
        <f>IFERROR(IF(VLOOKUP($O2441,'APOIO-DESPESAS'!$A$3:$N$962,11,FALSE)="","",VLOOKUP($O2441,'APOIO-DESPESAS'!$A$3:$N$962,11,FALSE)),"")</f>
        <v/>
      </c>
      <c r="K2441" s="223" t="str">
        <f>IFERROR(IF(VLOOKUP($O2441,'APOIO-DESPESAS'!$A$3:$N$962,12,FALSE)="","",VLOOKUP($O2441,'APOIO-DESPESAS'!$A$3:$N$962,12,FALSE)),"")</f>
        <v/>
      </c>
      <c r="L2441" s="223" t="str">
        <f>IFERROR(IF(VLOOKUP($O2441,'APOIO-DESPESAS'!$A$3:$N$962,13,FALSE)="","",VLOOKUP($O2441,'APOIO-DESPESAS'!$A$3:$N$962,13,FALSE)),"")</f>
        <v/>
      </c>
      <c r="M2441" s="223" t="str">
        <f>IFERROR(IF(VLOOKUP($O2441,'APOIO-DESPESAS'!$A$3:$N$962,14,FALSE)="","",VLOOKUP($O2441,'APOIO-DESPESAS'!$A$3:$N$962,14,FALSE)),"")</f>
        <v/>
      </c>
      <c r="O2441" s="223">
        <f t="shared" si="38"/>
        <v>2439</v>
      </c>
    </row>
    <row r="2442" spans="1:15" x14ac:dyDescent="0.25">
      <c r="A2442" s="223" t="str">
        <f>IFERROR(IF(VLOOKUP($O2442,'APOIO-DESPESAS'!$A$3:$N$962,2,FALSE)="","",VLOOKUP($O2442,'APOIO-DESPESAS'!$A$3:$N$962,2,FALSE)),"")</f>
        <v/>
      </c>
      <c r="B2442" s="223" t="str">
        <f>IFERROR(IF(VLOOKUP($O2442,'APOIO-DESPESAS'!$A$3:$N$962,3,FALSE)="","",VLOOKUP($O2442,'APOIO-DESPESAS'!$A$3:$N$962,3,FALSE)),"")</f>
        <v/>
      </c>
      <c r="C2442" s="223" t="str">
        <f>IFERROR(IF(VLOOKUP($O2442,'APOIO-DESPESAS'!$A$3:$N$962,4,FALSE)="","",VLOOKUP($O2442,'APOIO-DESPESAS'!$A$3:$N$962,4,FALSE)),"")</f>
        <v/>
      </c>
      <c r="D2442" s="223" t="str">
        <f>IFERROR(IF(VLOOKUP($O2442,'APOIO-DESPESAS'!$A$3:$N$962,5,FALSE)="","",VLOOKUP($O2442,'APOIO-DESPESAS'!$A$3:$N$962,5,FALSE)),"")</f>
        <v/>
      </c>
      <c r="E2442" s="223" t="str">
        <f>IFERROR(IF(VLOOKUP($O2442,'APOIO-DESPESAS'!$A$3:$N$962,6,FALSE)="","",VLOOKUP($O2442,'APOIO-DESPESAS'!$A$3:$N$962,6,FALSE)),"")</f>
        <v/>
      </c>
      <c r="F2442" s="223" t="str">
        <f>IFERROR(IF(VLOOKUP($O2442,'APOIO-DESPESAS'!$A$3:$N$962,7,FALSE)="","",VLOOKUP($O2442,'APOIO-DESPESAS'!$A$3:$N$962,7,FALSE)),"")</f>
        <v/>
      </c>
      <c r="G2442" s="223" t="str">
        <f>IFERROR(IF(VLOOKUP($O2442,'APOIO-DESPESAS'!$A$3:$N$962,8,FALSE)="","",VLOOKUP($O2442,'APOIO-DESPESAS'!$A$3:$N$962,8,FALSE)),"")</f>
        <v/>
      </c>
      <c r="H2442" s="223" t="str">
        <f>IFERROR(IF(VLOOKUP($O2442,'APOIO-DESPESAS'!$A$3:$N$962,9,FALSE)="","",VLOOKUP($O2442,'APOIO-DESPESAS'!$A$3:$N$962,9,FALSE)),"")</f>
        <v/>
      </c>
      <c r="I2442" s="223" t="str">
        <f>IFERROR(IF(VLOOKUP($O2442,'APOIO-DESPESAS'!$A$3:$N$962,10,FALSE)="","",VLOOKUP($O2442,'APOIO-DESPESAS'!$A$3:$N$962,10,FALSE)),"")</f>
        <v/>
      </c>
      <c r="J2442" s="223" t="str">
        <f>IFERROR(IF(VLOOKUP($O2442,'APOIO-DESPESAS'!$A$3:$N$962,11,FALSE)="","",VLOOKUP($O2442,'APOIO-DESPESAS'!$A$3:$N$962,11,FALSE)),"")</f>
        <v/>
      </c>
      <c r="K2442" s="223" t="str">
        <f>IFERROR(IF(VLOOKUP($O2442,'APOIO-DESPESAS'!$A$3:$N$962,12,FALSE)="","",VLOOKUP($O2442,'APOIO-DESPESAS'!$A$3:$N$962,12,FALSE)),"")</f>
        <v/>
      </c>
      <c r="L2442" s="223" t="str">
        <f>IFERROR(IF(VLOOKUP($O2442,'APOIO-DESPESAS'!$A$3:$N$962,13,FALSE)="","",VLOOKUP($O2442,'APOIO-DESPESAS'!$A$3:$N$962,13,FALSE)),"")</f>
        <v/>
      </c>
      <c r="M2442" s="223" t="str">
        <f>IFERROR(IF(VLOOKUP($O2442,'APOIO-DESPESAS'!$A$3:$N$962,14,FALSE)="","",VLOOKUP($O2442,'APOIO-DESPESAS'!$A$3:$N$962,14,FALSE)),"")</f>
        <v/>
      </c>
      <c r="O2442" s="223">
        <f t="shared" si="38"/>
        <v>2440</v>
      </c>
    </row>
    <row r="2443" spans="1:15" x14ac:dyDescent="0.25">
      <c r="A2443" s="223" t="str">
        <f>IFERROR(IF(VLOOKUP($O2443,'APOIO-DESPESAS'!$A$3:$N$962,2,FALSE)="","",VLOOKUP($O2443,'APOIO-DESPESAS'!$A$3:$N$962,2,FALSE)),"")</f>
        <v/>
      </c>
      <c r="B2443" s="223" t="str">
        <f>IFERROR(IF(VLOOKUP($O2443,'APOIO-DESPESAS'!$A$3:$N$962,3,FALSE)="","",VLOOKUP($O2443,'APOIO-DESPESAS'!$A$3:$N$962,3,FALSE)),"")</f>
        <v/>
      </c>
      <c r="C2443" s="223" t="str">
        <f>IFERROR(IF(VLOOKUP($O2443,'APOIO-DESPESAS'!$A$3:$N$962,4,FALSE)="","",VLOOKUP($O2443,'APOIO-DESPESAS'!$A$3:$N$962,4,FALSE)),"")</f>
        <v/>
      </c>
      <c r="D2443" s="223" t="str">
        <f>IFERROR(IF(VLOOKUP($O2443,'APOIO-DESPESAS'!$A$3:$N$962,5,FALSE)="","",VLOOKUP($O2443,'APOIO-DESPESAS'!$A$3:$N$962,5,FALSE)),"")</f>
        <v/>
      </c>
      <c r="E2443" s="223" t="str">
        <f>IFERROR(IF(VLOOKUP($O2443,'APOIO-DESPESAS'!$A$3:$N$962,6,FALSE)="","",VLOOKUP($O2443,'APOIO-DESPESAS'!$A$3:$N$962,6,FALSE)),"")</f>
        <v/>
      </c>
      <c r="F2443" s="223" t="str">
        <f>IFERROR(IF(VLOOKUP($O2443,'APOIO-DESPESAS'!$A$3:$N$962,7,FALSE)="","",VLOOKUP($O2443,'APOIO-DESPESAS'!$A$3:$N$962,7,FALSE)),"")</f>
        <v/>
      </c>
      <c r="G2443" s="223" t="str">
        <f>IFERROR(IF(VLOOKUP($O2443,'APOIO-DESPESAS'!$A$3:$N$962,8,FALSE)="","",VLOOKUP($O2443,'APOIO-DESPESAS'!$A$3:$N$962,8,FALSE)),"")</f>
        <v/>
      </c>
      <c r="H2443" s="223" t="str">
        <f>IFERROR(IF(VLOOKUP($O2443,'APOIO-DESPESAS'!$A$3:$N$962,9,FALSE)="","",VLOOKUP($O2443,'APOIO-DESPESAS'!$A$3:$N$962,9,FALSE)),"")</f>
        <v/>
      </c>
      <c r="I2443" s="223" t="str">
        <f>IFERROR(IF(VLOOKUP($O2443,'APOIO-DESPESAS'!$A$3:$N$962,10,FALSE)="","",VLOOKUP($O2443,'APOIO-DESPESAS'!$A$3:$N$962,10,FALSE)),"")</f>
        <v/>
      </c>
      <c r="J2443" s="223" t="str">
        <f>IFERROR(IF(VLOOKUP($O2443,'APOIO-DESPESAS'!$A$3:$N$962,11,FALSE)="","",VLOOKUP($O2443,'APOIO-DESPESAS'!$A$3:$N$962,11,FALSE)),"")</f>
        <v/>
      </c>
      <c r="K2443" s="223" t="str">
        <f>IFERROR(IF(VLOOKUP($O2443,'APOIO-DESPESAS'!$A$3:$N$962,12,FALSE)="","",VLOOKUP($O2443,'APOIO-DESPESAS'!$A$3:$N$962,12,FALSE)),"")</f>
        <v/>
      </c>
      <c r="L2443" s="223" t="str">
        <f>IFERROR(IF(VLOOKUP($O2443,'APOIO-DESPESAS'!$A$3:$N$962,13,FALSE)="","",VLOOKUP($O2443,'APOIO-DESPESAS'!$A$3:$N$962,13,FALSE)),"")</f>
        <v/>
      </c>
      <c r="M2443" s="223" t="str">
        <f>IFERROR(IF(VLOOKUP($O2443,'APOIO-DESPESAS'!$A$3:$N$962,14,FALSE)="","",VLOOKUP($O2443,'APOIO-DESPESAS'!$A$3:$N$962,14,FALSE)),"")</f>
        <v/>
      </c>
      <c r="O2443" s="223">
        <f t="shared" si="38"/>
        <v>2441</v>
      </c>
    </row>
    <row r="2444" spans="1:15" x14ac:dyDescent="0.25">
      <c r="A2444" s="223" t="str">
        <f>IFERROR(IF(VLOOKUP($O2444,'APOIO-DESPESAS'!$A$3:$N$962,2,FALSE)="","",VLOOKUP($O2444,'APOIO-DESPESAS'!$A$3:$N$962,2,FALSE)),"")</f>
        <v/>
      </c>
      <c r="B2444" s="223" t="str">
        <f>IFERROR(IF(VLOOKUP($O2444,'APOIO-DESPESAS'!$A$3:$N$962,3,FALSE)="","",VLOOKUP($O2444,'APOIO-DESPESAS'!$A$3:$N$962,3,FALSE)),"")</f>
        <v/>
      </c>
      <c r="C2444" s="223" t="str">
        <f>IFERROR(IF(VLOOKUP($O2444,'APOIO-DESPESAS'!$A$3:$N$962,4,FALSE)="","",VLOOKUP($O2444,'APOIO-DESPESAS'!$A$3:$N$962,4,FALSE)),"")</f>
        <v/>
      </c>
      <c r="D2444" s="223" t="str">
        <f>IFERROR(IF(VLOOKUP($O2444,'APOIO-DESPESAS'!$A$3:$N$962,5,FALSE)="","",VLOOKUP($O2444,'APOIO-DESPESAS'!$A$3:$N$962,5,FALSE)),"")</f>
        <v/>
      </c>
      <c r="E2444" s="223" t="str">
        <f>IFERROR(IF(VLOOKUP($O2444,'APOIO-DESPESAS'!$A$3:$N$962,6,FALSE)="","",VLOOKUP($O2444,'APOIO-DESPESAS'!$A$3:$N$962,6,FALSE)),"")</f>
        <v/>
      </c>
      <c r="F2444" s="223" t="str">
        <f>IFERROR(IF(VLOOKUP($O2444,'APOIO-DESPESAS'!$A$3:$N$962,7,FALSE)="","",VLOOKUP($O2444,'APOIO-DESPESAS'!$A$3:$N$962,7,FALSE)),"")</f>
        <v/>
      </c>
      <c r="G2444" s="223" t="str">
        <f>IFERROR(IF(VLOOKUP($O2444,'APOIO-DESPESAS'!$A$3:$N$962,8,FALSE)="","",VLOOKUP($O2444,'APOIO-DESPESAS'!$A$3:$N$962,8,FALSE)),"")</f>
        <v/>
      </c>
      <c r="H2444" s="223" t="str">
        <f>IFERROR(IF(VLOOKUP($O2444,'APOIO-DESPESAS'!$A$3:$N$962,9,FALSE)="","",VLOOKUP($O2444,'APOIO-DESPESAS'!$A$3:$N$962,9,FALSE)),"")</f>
        <v/>
      </c>
      <c r="I2444" s="223" t="str">
        <f>IFERROR(IF(VLOOKUP($O2444,'APOIO-DESPESAS'!$A$3:$N$962,10,FALSE)="","",VLOOKUP($O2444,'APOIO-DESPESAS'!$A$3:$N$962,10,FALSE)),"")</f>
        <v/>
      </c>
      <c r="J2444" s="223" t="str">
        <f>IFERROR(IF(VLOOKUP($O2444,'APOIO-DESPESAS'!$A$3:$N$962,11,FALSE)="","",VLOOKUP($O2444,'APOIO-DESPESAS'!$A$3:$N$962,11,FALSE)),"")</f>
        <v/>
      </c>
      <c r="K2444" s="223" t="str">
        <f>IFERROR(IF(VLOOKUP($O2444,'APOIO-DESPESAS'!$A$3:$N$962,12,FALSE)="","",VLOOKUP($O2444,'APOIO-DESPESAS'!$A$3:$N$962,12,FALSE)),"")</f>
        <v/>
      </c>
      <c r="L2444" s="223" t="str">
        <f>IFERROR(IF(VLOOKUP($O2444,'APOIO-DESPESAS'!$A$3:$N$962,13,FALSE)="","",VLOOKUP($O2444,'APOIO-DESPESAS'!$A$3:$N$962,13,FALSE)),"")</f>
        <v/>
      </c>
      <c r="M2444" s="223" t="str">
        <f>IFERROR(IF(VLOOKUP($O2444,'APOIO-DESPESAS'!$A$3:$N$962,14,FALSE)="","",VLOOKUP($O2444,'APOIO-DESPESAS'!$A$3:$N$962,14,FALSE)),"")</f>
        <v/>
      </c>
      <c r="O2444" s="223">
        <f t="shared" si="38"/>
        <v>2442</v>
      </c>
    </row>
    <row r="2445" spans="1:15" x14ac:dyDescent="0.25">
      <c r="A2445" s="223" t="str">
        <f>IFERROR(IF(VLOOKUP($O2445,'APOIO-DESPESAS'!$A$3:$N$962,2,FALSE)="","",VLOOKUP($O2445,'APOIO-DESPESAS'!$A$3:$N$962,2,FALSE)),"")</f>
        <v/>
      </c>
      <c r="B2445" s="223" t="str">
        <f>IFERROR(IF(VLOOKUP($O2445,'APOIO-DESPESAS'!$A$3:$N$962,3,FALSE)="","",VLOOKUP($O2445,'APOIO-DESPESAS'!$A$3:$N$962,3,FALSE)),"")</f>
        <v/>
      </c>
      <c r="C2445" s="223" t="str">
        <f>IFERROR(IF(VLOOKUP($O2445,'APOIO-DESPESAS'!$A$3:$N$962,4,FALSE)="","",VLOOKUP($O2445,'APOIO-DESPESAS'!$A$3:$N$962,4,FALSE)),"")</f>
        <v/>
      </c>
      <c r="D2445" s="223" t="str">
        <f>IFERROR(IF(VLOOKUP($O2445,'APOIO-DESPESAS'!$A$3:$N$962,5,FALSE)="","",VLOOKUP($O2445,'APOIO-DESPESAS'!$A$3:$N$962,5,FALSE)),"")</f>
        <v/>
      </c>
      <c r="E2445" s="223" t="str">
        <f>IFERROR(IF(VLOOKUP($O2445,'APOIO-DESPESAS'!$A$3:$N$962,6,FALSE)="","",VLOOKUP($O2445,'APOIO-DESPESAS'!$A$3:$N$962,6,FALSE)),"")</f>
        <v/>
      </c>
      <c r="F2445" s="223" t="str">
        <f>IFERROR(IF(VLOOKUP($O2445,'APOIO-DESPESAS'!$A$3:$N$962,7,FALSE)="","",VLOOKUP($O2445,'APOIO-DESPESAS'!$A$3:$N$962,7,FALSE)),"")</f>
        <v/>
      </c>
      <c r="G2445" s="223" t="str">
        <f>IFERROR(IF(VLOOKUP($O2445,'APOIO-DESPESAS'!$A$3:$N$962,8,FALSE)="","",VLOOKUP($O2445,'APOIO-DESPESAS'!$A$3:$N$962,8,FALSE)),"")</f>
        <v/>
      </c>
      <c r="H2445" s="223" t="str">
        <f>IFERROR(IF(VLOOKUP($O2445,'APOIO-DESPESAS'!$A$3:$N$962,9,FALSE)="","",VLOOKUP($O2445,'APOIO-DESPESAS'!$A$3:$N$962,9,FALSE)),"")</f>
        <v/>
      </c>
      <c r="I2445" s="223" t="str">
        <f>IFERROR(IF(VLOOKUP($O2445,'APOIO-DESPESAS'!$A$3:$N$962,10,FALSE)="","",VLOOKUP($O2445,'APOIO-DESPESAS'!$A$3:$N$962,10,FALSE)),"")</f>
        <v/>
      </c>
      <c r="J2445" s="223" t="str">
        <f>IFERROR(IF(VLOOKUP($O2445,'APOIO-DESPESAS'!$A$3:$N$962,11,FALSE)="","",VLOOKUP($O2445,'APOIO-DESPESAS'!$A$3:$N$962,11,FALSE)),"")</f>
        <v/>
      </c>
      <c r="K2445" s="223" t="str">
        <f>IFERROR(IF(VLOOKUP($O2445,'APOIO-DESPESAS'!$A$3:$N$962,12,FALSE)="","",VLOOKUP($O2445,'APOIO-DESPESAS'!$A$3:$N$962,12,FALSE)),"")</f>
        <v/>
      </c>
      <c r="L2445" s="223" t="str">
        <f>IFERROR(IF(VLOOKUP($O2445,'APOIO-DESPESAS'!$A$3:$N$962,13,FALSE)="","",VLOOKUP($O2445,'APOIO-DESPESAS'!$A$3:$N$962,13,FALSE)),"")</f>
        <v/>
      </c>
      <c r="M2445" s="223" t="str">
        <f>IFERROR(IF(VLOOKUP($O2445,'APOIO-DESPESAS'!$A$3:$N$962,14,FALSE)="","",VLOOKUP($O2445,'APOIO-DESPESAS'!$A$3:$N$962,14,FALSE)),"")</f>
        <v/>
      </c>
      <c r="O2445" s="223">
        <f t="shared" si="38"/>
        <v>2443</v>
      </c>
    </row>
    <row r="2446" spans="1:15" x14ac:dyDescent="0.25">
      <c r="A2446" s="223" t="str">
        <f>IFERROR(IF(VLOOKUP($O2446,'APOIO-DESPESAS'!$A$3:$N$962,2,FALSE)="","",VLOOKUP($O2446,'APOIO-DESPESAS'!$A$3:$N$962,2,FALSE)),"")</f>
        <v/>
      </c>
      <c r="B2446" s="223" t="str">
        <f>IFERROR(IF(VLOOKUP($O2446,'APOIO-DESPESAS'!$A$3:$N$962,3,FALSE)="","",VLOOKUP($O2446,'APOIO-DESPESAS'!$A$3:$N$962,3,FALSE)),"")</f>
        <v/>
      </c>
      <c r="C2446" s="223" t="str">
        <f>IFERROR(IF(VLOOKUP($O2446,'APOIO-DESPESAS'!$A$3:$N$962,4,FALSE)="","",VLOOKUP($O2446,'APOIO-DESPESAS'!$A$3:$N$962,4,FALSE)),"")</f>
        <v/>
      </c>
      <c r="D2446" s="223" t="str">
        <f>IFERROR(IF(VLOOKUP($O2446,'APOIO-DESPESAS'!$A$3:$N$962,5,FALSE)="","",VLOOKUP($O2446,'APOIO-DESPESAS'!$A$3:$N$962,5,FALSE)),"")</f>
        <v/>
      </c>
      <c r="E2446" s="223" t="str">
        <f>IFERROR(IF(VLOOKUP($O2446,'APOIO-DESPESAS'!$A$3:$N$962,6,FALSE)="","",VLOOKUP($O2446,'APOIO-DESPESAS'!$A$3:$N$962,6,FALSE)),"")</f>
        <v/>
      </c>
      <c r="F2446" s="223" t="str">
        <f>IFERROR(IF(VLOOKUP($O2446,'APOIO-DESPESAS'!$A$3:$N$962,7,FALSE)="","",VLOOKUP($O2446,'APOIO-DESPESAS'!$A$3:$N$962,7,FALSE)),"")</f>
        <v/>
      </c>
      <c r="G2446" s="223" t="str">
        <f>IFERROR(IF(VLOOKUP($O2446,'APOIO-DESPESAS'!$A$3:$N$962,8,FALSE)="","",VLOOKUP($O2446,'APOIO-DESPESAS'!$A$3:$N$962,8,FALSE)),"")</f>
        <v/>
      </c>
      <c r="H2446" s="223" t="str">
        <f>IFERROR(IF(VLOOKUP($O2446,'APOIO-DESPESAS'!$A$3:$N$962,9,FALSE)="","",VLOOKUP($O2446,'APOIO-DESPESAS'!$A$3:$N$962,9,FALSE)),"")</f>
        <v/>
      </c>
      <c r="I2446" s="223" t="str">
        <f>IFERROR(IF(VLOOKUP($O2446,'APOIO-DESPESAS'!$A$3:$N$962,10,FALSE)="","",VLOOKUP($O2446,'APOIO-DESPESAS'!$A$3:$N$962,10,FALSE)),"")</f>
        <v/>
      </c>
      <c r="J2446" s="223" t="str">
        <f>IFERROR(IF(VLOOKUP($O2446,'APOIO-DESPESAS'!$A$3:$N$962,11,FALSE)="","",VLOOKUP($O2446,'APOIO-DESPESAS'!$A$3:$N$962,11,FALSE)),"")</f>
        <v/>
      </c>
      <c r="K2446" s="223" t="str">
        <f>IFERROR(IF(VLOOKUP($O2446,'APOIO-DESPESAS'!$A$3:$N$962,12,FALSE)="","",VLOOKUP($O2446,'APOIO-DESPESAS'!$A$3:$N$962,12,FALSE)),"")</f>
        <v/>
      </c>
      <c r="L2446" s="223" t="str">
        <f>IFERROR(IF(VLOOKUP($O2446,'APOIO-DESPESAS'!$A$3:$N$962,13,FALSE)="","",VLOOKUP($O2446,'APOIO-DESPESAS'!$A$3:$N$962,13,FALSE)),"")</f>
        <v/>
      </c>
      <c r="M2446" s="223" t="str">
        <f>IFERROR(IF(VLOOKUP($O2446,'APOIO-DESPESAS'!$A$3:$N$962,14,FALSE)="","",VLOOKUP($O2446,'APOIO-DESPESAS'!$A$3:$N$962,14,FALSE)),"")</f>
        <v/>
      </c>
      <c r="O2446" s="223">
        <f t="shared" si="38"/>
        <v>2444</v>
      </c>
    </row>
    <row r="2447" spans="1:15" x14ac:dyDescent="0.25">
      <c r="A2447" s="223" t="str">
        <f>IFERROR(IF(VLOOKUP($O2447,'APOIO-DESPESAS'!$A$3:$N$962,2,FALSE)="","",VLOOKUP($O2447,'APOIO-DESPESAS'!$A$3:$N$962,2,FALSE)),"")</f>
        <v/>
      </c>
      <c r="B2447" s="223" t="str">
        <f>IFERROR(IF(VLOOKUP($O2447,'APOIO-DESPESAS'!$A$3:$N$962,3,FALSE)="","",VLOOKUP($O2447,'APOIO-DESPESAS'!$A$3:$N$962,3,FALSE)),"")</f>
        <v/>
      </c>
      <c r="C2447" s="223" t="str">
        <f>IFERROR(IF(VLOOKUP($O2447,'APOIO-DESPESAS'!$A$3:$N$962,4,FALSE)="","",VLOOKUP($O2447,'APOIO-DESPESAS'!$A$3:$N$962,4,FALSE)),"")</f>
        <v/>
      </c>
      <c r="D2447" s="223" t="str">
        <f>IFERROR(IF(VLOOKUP($O2447,'APOIO-DESPESAS'!$A$3:$N$962,5,FALSE)="","",VLOOKUP($O2447,'APOIO-DESPESAS'!$A$3:$N$962,5,FALSE)),"")</f>
        <v/>
      </c>
      <c r="E2447" s="223" t="str">
        <f>IFERROR(IF(VLOOKUP($O2447,'APOIO-DESPESAS'!$A$3:$N$962,6,FALSE)="","",VLOOKUP($O2447,'APOIO-DESPESAS'!$A$3:$N$962,6,FALSE)),"")</f>
        <v/>
      </c>
      <c r="F2447" s="223" t="str">
        <f>IFERROR(IF(VLOOKUP($O2447,'APOIO-DESPESAS'!$A$3:$N$962,7,FALSE)="","",VLOOKUP($O2447,'APOIO-DESPESAS'!$A$3:$N$962,7,FALSE)),"")</f>
        <v/>
      </c>
      <c r="G2447" s="223" t="str">
        <f>IFERROR(IF(VLOOKUP($O2447,'APOIO-DESPESAS'!$A$3:$N$962,8,FALSE)="","",VLOOKUP($O2447,'APOIO-DESPESAS'!$A$3:$N$962,8,FALSE)),"")</f>
        <v/>
      </c>
      <c r="H2447" s="223" t="str">
        <f>IFERROR(IF(VLOOKUP($O2447,'APOIO-DESPESAS'!$A$3:$N$962,9,FALSE)="","",VLOOKUP($O2447,'APOIO-DESPESAS'!$A$3:$N$962,9,FALSE)),"")</f>
        <v/>
      </c>
      <c r="I2447" s="223" t="str">
        <f>IFERROR(IF(VLOOKUP($O2447,'APOIO-DESPESAS'!$A$3:$N$962,10,FALSE)="","",VLOOKUP($O2447,'APOIO-DESPESAS'!$A$3:$N$962,10,FALSE)),"")</f>
        <v/>
      </c>
      <c r="J2447" s="223" t="str">
        <f>IFERROR(IF(VLOOKUP($O2447,'APOIO-DESPESAS'!$A$3:$N$962,11,FALSE)="","",VLOOKUP($O2447,'APOIO-DESPESAS'!$A$3:$N$962,11,FALSE)),"")</f>
        <v/>
      </c>
      <c r="K2447" s="223" t="str">
        <f>IFERROR(IF(VLOOKUP($O2447,'APOIO-DESPESAS'!$A$3:$N$962,12,FALSE)="","",VLOOKUP($O2447,'APOIO-DESPESAS'!$A$3:$N$962,12,FALSE)),"")</f>
        <v/>
      </c>
      <c r="L2447" s="223" t="str">
        <f>IFERROR(IF(VLOOKUP($O2447,'APOIO-DESPESAS'!$A$3:$N$962,13,FALSE)="","",VLOOKUP($O2447,'APOIO-DESPESAS'!$A$3:$N$962,13,FALSE)),"")</f>
        <v/>
      </c>
      <c r="M2447" s="223" t="str">
        <f>IFERROR(IF(VLOOKUP($O2447,'APOIO-DESPESAS'!$A$3:$N$962,14,FALSE)="","",VLOOKUP($O2447,'APOIO-DESPESAS'!$A$3:$N$962,14,FALSE)),"")</f>
        <v/>
      </c>
      <c r="O2447" s="223">
        <f t="shared" si="38"/>
        <v>2445</v>
      </c>
    </row>
    <row r="2448" spans="1:15" x14ac:dyDescent="0.25">
      <c r="A2448" s="223" t="str">
        <f>IFERROR(IF(VLOOKUP($O2448,'APOIO-DESPESAS'!$A$3:$N$962,2,FALSE)="","",VLOOKUP($O2448,'APOIO-DESPESAS'!$A$3:$N$962,2,FALSE)),"")</f>
        <v/>
      </c>
      <c r="B2448" s="223" t="str">
        <f>IFERROR(IF(VLOOKUP($O2448,'APOIO-DESPESAS'!$A$3:$N$962,3,FALSE)="","",VLOOKUP($O2448,'APOIO-DESPESAS'!$A$3:$N$962,3,FALSE)),"")</f>
        <v/>
      </c>
      <c r="C2448" s="223" t="str">
        <f>IFERROR(IF(VLOOKUP($O2448,'APOIO-DESPESAS'!$A$3:$N$962,4,FALSE)="","",VLOOKUP($O2448,'APOIO-DESPESAS'!$A$3:$N$962,4,FALSE)),"")</f>
        <v/>
      </c>
      <c r="D2448" s="223" t="str">
        <f>IFERROR(IF(VLOOKUP($O2448,'APOIO-DESPESAS'!$A$3:$N$962,5,FALSE)="","",VLOOKUP($O2448,'APOIO-DESPESAS'!$A$3:$N$962,5,FALSE)),"")</f>
        <v/>
      </c>
      <c r="E2448" s="223" t="str">
        <f>IFERROR(IF(VLOOKUP($O2448,'APOIO-DESPESAS'!$A$3:$N$962,6,FALSE)="","",VLOOKUP($O2448,'APOIO-DESPESAS'!$A$3:$N$962,6,FALSE)),"")</f>
        <v/>
      </c>
      <c r="F2448" s="223" t="str">
        <f>IFERROR(IF(VLOOKUP($O2448,'APOIO-DESPESAS'!$A$3:$N$962,7,FALSE)="","",VLOOKUP($O2448,'APOIO-DESPESAS'!$A$3:$N$962,7,FALSE)),"")</f>
        <v/>
      </c>
      <c r="G2448" s="223" t="str">
        <f>IFERROR(IF(VLOOKUP($O2448,'APOIO-DESPESAS'!$A$3:$N$962,8,FALSE)="","",VLOOKUP($O2448,'APOIO-DESPESAS'!$A$3:$N$962,8,FALSE)),"")</f>
        <v/>
      </c>
      <c r="H2448" s="223" t="str">
        <f>IFERROR(IF(VLOOKUP($O2448,'APOIO-DESPESAS'!$A$3:$N$962,9,FALSE)="","",VLOOKUP($O2448,'APOIO-DESPESAS'!$A$3:$N$962,9,FALSE)),"")</f>
        <v/>
      </c>
      <c r="I2448" s="223" t="str">
        <f>IFERROR(IF(VLOOKUP($O2448,'APOIO-DESPESAS'!$A$3:$N$962,10,FALSE)="","",VLOOKUP($O2448,'APOIO-DESPESAS'!$A$3:$N$962,10,FALSE)),"")</f>
        <v/>
      </c>
      <c r="J2448" s="223" t="str">
        <f>IFERROR(IF(VLOOKUP($O2448,'APOIO-DESPESAS'!$A$3:$N$962,11,FALSE)="","",VLOOKUP($O2448,'APOIO-DESPESAS'!$A$3:$N$962,11,FALSE)),"")</f>
        <v/>
      </c>
      <c r="K2448" s="223" t="str">
        <f>IFERROR(IF(VLOOKUP($O2448,'APOIO-DESPESAS'!$A$3:$N$962,12,FALSE)="","",VLOOKUP($O2448,'APOIO-DESPESAS'!$A$3:$N$962,12,FALSE)),"")</f>
        <v/>
      </c>
      <c r="L2448" s="223" t="str">
        <f>IFERROR(IF(VLOOKUP($O2448,'APOIO-DESPESAS'!$A$3:$N$962,13,FALSE)="","",VLOOKUP($O2448,'APOIO-DESPESAS'!$A$3:$N$962,13,FALSE)),"")</f>
        <v/>
      </c>
      <c r="M2448" s="223" t="str">
        <f>IFERROR(IF(VLOOKUP($O2448,'APOIO-DESPESAS'!$A$3:$N$962,14,FALSE)="","",VLOOKUP($O2448,'APOIO-DESPESAS'!$A$3:$N$962,14,FALSE)),"")</f>
        <v/>
      </c>
      <c r="O2448" s="223">
        <f t="shared" si="38"/>
        <v>2446</v>
      </c>
    </row>
    <row r="2449" spans="1:15" x14ac:dyDescent="0.25">
      <c r="A2449" s="223" t="str">
        <f>IFERROR(IF(VLOOKUP($O2449,'APOIO-DESPESAS'!$A$3:$N$962,2,FALSE)="","",VLOOKUP($O2449,'APOIO-DESPESAS'!$A$3:$N$962,2,FALSE)),"")</f>
        <v/>
      </c>
      <c r="B2449" s="223" t="str">
        <f>IFERROR(IF(VLOOKUP($O2449,'APOIO-DESPESAS'!$A$3:$N$962,3,FALSE)="","",VLOOKUP($O2449,'APOIO-DESPESAS'!$A$3:$N$962,3,FALSE)),"")</f>
        <v/>
      </c>
      <c r="C2449" s="223" t="str">
        <f>IFERROR(IF(VLOOKUP($O2449,'APOIO-DESPESAS'!$A$3:$N$962,4,FALSE)="","",VLOOKUP($O2449,'APOIO-DESPESAS'!$A$3:$N$962,4,FALSE)),"")</f>
        <v/>
      </c>
      <c r="D2449" s="223" t="str">
        <f>IFERROR(IF(VLOOKUP($O2449,'APOIO-DESPESAS'!$A$3:$N$962,5,FALSE)="","",VLOOKUP($O2449,'APOIO-DESPESAS'!$A$3:$N$962,5,FALSE)),"")</f>
        <v/>
      </c>
      <c r="E2449" s="223" t="str">
        <f>IFERROR(IF(VLOOKUP($O2449,'APOIO-DESPESAS'!$A$3:$N$962,6,FALSE)="","",VLOOKUP($O2449,'APOIO-DESPESAS'!$A$3:$N$962,6,FALSE)),"")</f>
        <v/>
      </c>
      <c r="F2449" s="223" t="str">
        <f>IFERROR(IF(VLOOKUP($O2449,'APOIO-DESPESAS'!$A$3:$N$962,7,FALSE)="","",VLOOKUP($O2449,'APOIO-DESPESAS'!$A$3:$N$962,7,FALSE)),"")</f>
        <v/>
      </c>
      <c r="G2449" s="223" t="str">
        <f>IFERROR(IF(VLOOKUP($O2449,'APOIO-DESPESAS'!$A$3:$N$962,8,FALSE)="","",VLOOKUP($O2449,'APOIO-DESPESAS'!$A$3:$N$962,8,FALSE)),"")</f>
        <v/>
      </c>
      <c r="H2449" s="223" t="str">
        <f>IFERROR(IF(VLOOKUP($O2449,'APOIO-DESPESAS'!$A$3:$N$962,9,FALSE)="","",VLOOKUP($O2449,'APOIO-DESPESAS'!$A$3:$N$962,9,FALSE)),"")</f>
        <v/>
      </c>
      <c r="I2449" s="223" t="str">
        <f>IFERROR(IF(VLOOKUP($O2449,'APOIO-DESPESAS'!$A$3:$N$962,10,FALSE)="","",VLOOKUP($O2449,'APOIO-DESPESAS'!$A$3:$N$962,10,FALSE)),"")</f>
        <v/>
      </c>
      <c r="J2449" s="223" t="str">
        <f>IFERROR(IF(VLOOKUP($O2449,'APOIO-DESPESAS'!$A$3:$N$962,11,FALSE)="","",VLOOKUP($O2449,'APOIO-DESPESAS'!$A$3:$N$962,11,FALSE)),"")</f>
        <v/>
      </c>
      <c r="K2449" s="223" t="str">
        <f>IFERROR(IF(VLOOKUP($O2449,'APOIO-DESPESAS'!$A$3:$N$962,12,FALSE)="","",VLOOKUP($O2449,'APOIO-DESPESAS'!$A$3:$N$962,12,FALSE)),"")</f>
        <v/>
      </c>
      <c r="L2449" s="223" t="str">
        <f>IFERROR(IF(VLOOKUP($O2449,'APOIO-DESPESAS'!$A$3:$N$962,13,FALSE)="","",VLOOKUP($O2449,'APOIO-DESPESAS'!$A$3:$N$962,13,FALSE)),"")</f>
        <v/>
      </c>
      <c r="M2449" s="223" t="str">
        <f>IFERROR(IF(VLOOKUP($O2449,'APOIO-DESPESAS'!$A$3:$N$962,14,FALSE)="","",VLOOKUP($O2449,'APOIO-DESPESAS'!$A$3:$N$962,14,FALSE)),"")</f>
        <v/>
      </c>
      <c r="O2449" s="223">
        <f t="shared" si="38"/>
        <v>2447</v>
      </c>
    </row>
    <row r="2450" spans="1:15" x14ac:dyDescent="0.25">
      <c r="A2450" s="223" t="str">
        <f>IFERROR(IF(VLOOKUP($O2450,'APOIO-DESPESAS'!$A$3:$N$962,2,FALSE)="","",VLOOKUP($O2450,'APOIO-DESPESAS'!$A$3:$N$962,2,FALSE)),"")</f>
        <v/>
      </c>
      <c r="B2450" s="223" t="str">
        <f>IFERROR(IF(VLOOKUP($O2450,'APOIO-DESPESAS'!$A$3:$N$962,3,FALSE)="","",VLOOKUP($O2450,'APOIO-DESPESAS'!$A$3:$N$962,3,FALSE)),"")</f>
        <v/>
      </c>
      <c r="C2450" s="223" t="str">
        <f>IFERROR(IF(VLOOKUP($O2450,'APOIO-DESPESAS'!$A$3:$N$962,4,FALSE)="","",VLOOKUP($O2450,'APOIO-DESPESAS'!$A$3:$N$962,4,FALSE)),"")</f>
        <v/>
      </c>
      <c r="D2450" s="223" t="str">
        <f>IFERROR(IF(VLOOKUP($O2450,'APOIO-DESPESAS'!$A$3:$N$962,5,FALSE)="","",VLOOKUP($O2450,'APOIO-DESPESAS'!$A$3:$N$962,5,FALSE)),"")</f>
        <v/>
      </c>
      <c r="E2450" s="223" t="str">
        <f>IFERROR(IF(VLOOKUP($O2450,'APOIO-DESPESAS'!$A$3:$N$962,6,FALSE)="","",VLOOKUP($O2450,'APOIO-DESPESAS'!$A$3:$N$962,6,FALSE)),"")</f>
        <v/>
      </c>
      <c r="F2450" s="223" t="str">
        <f>IFERROR(IF(VLOOKUP($O2450,'APOIO-DESPESAS'!$A$3:$N$962,7,FALSE)="","",VLOOKUP($O2450,'APOIO-DESPESAS'!$A$3:$N$962,7,FALSE)),"")</f>
        <v/>
      </c>
      <c r="G2450" s="223" t="str">
        <f>IFERROR(IF(VLOOKUP($O2450,'APOIO-DESPESAS'!$A$3:$N$962,8,FALSE)="","",VLOOKUP($O2450,'APOIO-DESPESAS'!$A$3:$N$962,8,FALSE)),"")</f>
        <v/>
      </c>
      <c r="H2450" s="223" t="str">
        <f>IFERROR(IF(VLOOKUP($O2450,'APOIO-DESPESAS'!$A$3:$N$962,9,FALSE)="","",VLOOKUP($O2450,'APOIO-DESPESAS'!$A$3:$N$962,9,FALSE)),"")</f>
        <v/>
      </c>
      <c r="I2450" s="223" t="str">
        <f>IFERROR(IF(VLOOKUP($O2450,'APOIO-DESPESAS'!$A$3:$N$962,10,FALSE)="","",VLOOKUP($O2450,'APOIO-DESPESAS'!$A$3:$N$962,10,FALSE)),"")</f>
        <v/>
      </c>
      <c r="J2450" s="223" t="str">
        <f>IFERROR(IF(VLOOKUP($O2450,'APOIO-DESPESAS'!$A$3:$N$962,11,FALSE)="","",VLOOKUP($O2450,'APOIO-DESPESAS'!$A$3:$N$962,11,FALSE)),"")</f>
        <v/>
      </c>
      <c r="K2450" s="223" t="str">
        <f>IFERROR(IF(VLOOKUP($O2450,'APOIO-DESPESAS'!$A$3:$N$962,12,FALSE)="","",VLOOKUP($O2450,'APOIO-DESPESAS'!$A$3:$N$962,12,FALSE)),"")</f>
        <v/>
      </c>
      <c r="L2450" s="223" t="str">
        <f>IFERROR(IF(VLOOKUP($O2450,'APOIO-DESPESAS'!$A$3:$N$962,13,FALSE)="","",VLOOKUP($O2450,'APOIO-DESPESAS'!$A$3:$N$962,13,FALSE)),"")</f>
        <v/>
      </c>
      <c r="M2450" s="223" t="str">
        <f>IFERROR(IF(VLOOKUP($O2450,'APOIO-DESPESAS'!$A$3:$N$962,14,FALSE)="","",VLOOKUP($O2450,'APOIO-DESPESAS'!$A$3:$N$962,14,FALSE)),"")</f>
        <v/>
      </c>
      <c r="O2450" s="223">
        <f t="shared" si="38"/>
        <v>2448</v>
      </c>
    </row>
    <row r="2451" spans="1:15" x14ac:dyDescent="0.25">
      <c r="A2451" s="223" t="str">
        <f>IFERROR(IF(VLOOKUP($O2451,'APOIO-DESPESAS'!$A$3:$N$962,2,FALSE)="","",VLOOKUP($O2451,'APOIO-DESPESAS'!$A$3:$N$962,2,FALSE)),"")</f>
        <v/>
      </c>
      <c r="B2451" s="223" t="str">
        <f>IFERROR(IF(VLOOKUP($O2451,'APOIO-DESPESAS'!$A$3:$N$962,3,FALSE)="","",VLOOKUP($O2451,'APOIO-DESPESAS'!$A$3:$N$962,3,FALSE)),"")</f>
        <v/>
      </c>
      <c r="C2451" s="223" t="str">
        <f>IFERROR(IF(VLOOKUP($O2451,'APOIO-DESPESAS'!$A$3:$N$962,4,FALSE)="","",VLOOKUP($O2451,'APOIO-DESPESAS'!$A$3:$N$962,4,FALSE)),"")</f>
        <v/>
      </c>
      <c r="D2451" s="223" t="str">
        <f>IFERROR(IF(VLOOKUP($O2451,'APOIO-DESPESAS'!$A$3:$N$962,5,FALSE)="","",VLOOKUP($O2451,'APOIO-DESPESAS'!$A$3:$N$962,5,FALSE)),"")</f>
        <v/>
      </c>
      <c r="E2451" s="223" t="str">
        <f>IFERROR(IF(VLOOKUP($O2451,'APOIO-DESPESAS'!$A$3:$N$962,6,FALSE)="","",VLOOKUP($O2451,'APOIO-DESPESAS'!$A$3:$N$962,6,FALSE)),"")</f>
        <v/>
      </c>
      <c r="F2451" s="223" t="str">
        <f>IFERROR(IF(VLOOKUP($O2451,'APOIO-DESPESAS'!$A$3:$N$962,7,FALSE)="","",VLOOKUP($O2451,'APOIO-DESPESAS'!$A$3:$N$962,7,FALSE)),"")</f>
        <v/>
      </c>
      <c r="G2451" s="223" t="str">
        <f>IFERROR(IF(VLOOKUP($O2451,'APOIO-DESPESAS'!$A$3:$N$962,8,FALSE)="","",VLOOKUP($O2451,'APOIO-DESPESAS'!$A$3:$N$962,8,FALSE)),"")</f>
        <v/>
      </c>
      <c r="H2451" s="223" t="str">
        <f>IFERROR(IF(VLOOKUP($O2451,'APOIO-DESPESAS'!$A$3:$N$962,9,FALSE)="","",VLOOKUP($O2451,'APOIO-DESPESAS'!$A$3:$N$962,9,FALSE)),"")</f>
        <v/>
      </c>
      <c r="I2451" s="223" t="str">
        <f>IFERROR(IF(VLOOKUP($O2451,'APOIO-DESPESAS'!$A$3:$N$962,10,FALSE)="","",VLOOKUP($O2451,'APOIO-DESPESAS'!$A$3:$N$962,10,FALSE)),"")</f>
        <v/>
      </c>
      <c r="J2451" s="223" t="str">
        <f>IFERROR(IF(VLOOKUP($O2451,'APOIO-DESPESAS'!$A$3:$N$962,11,FALSE)="","",VLOOKUP($O2451,'APOIO-DESPESAS'!$A$3:$N$962,11,FALSE)),"")</f>
        <v/>
      </c>
      <c r="K2451" s="223" t="str">
        <f>IFERROR(IF(VLOOKUP($O2451,'APOIO-DESPESAS'!$A$3:$N$962,12,FALSE)="","",VLOOKUP($O2451,'APOIO-DESPESAS'!$A$3:$N$962,12,FALSE)),"")</f>
        <v/>
      </c>
      <c r="L2451" s="223" t="str">
        <f>IFERROR(IF(VLOOKUP($O2451,'APOIO-DESPESAS'!$A$3:$N$962,13,FALSE)="","",VLOOKUP($O2451,'APOIO-DESPESAS'!$A$3:$N$962,13,FALSE)),"")</f>
        <v/>
      </c>
      <c r="M2451" s="223" t="str">
        <f>IFERROR(IF(VLOOKUP($O2451,'APOIO-DESPESAS'!$A$3:$N$962,14,FALSE)="","",VLOOKUP($O2451,'APOIO-DESPESAS'!$A$3:$N$962,14,FALSE)),"")</f>
        <v/>
      </c>
      <c r="O2451" s="223">
        <f t="shared" si="38"/>
        <v>2449</v>
      </c>
    </row>
    <row r="2452" spans="1:15" x14ac:dyDescent="0.25">
      <c r="A2452" s="223" t="str">
        <f>IFERROR(IF(VLOOKUP($O2452,'APOIO-DESPESAS'!$A$3:$N$962,2,FALSE)="","",VLOOKUP($O2452,'APOIO-DESPESAS'!$A$3:$N$962,2,FALSE)),"")</f>
        <v/>
      </c>
      <c r="B2452" s="223" t="str">
        <f>IFERROR(IF(VLOOKUP($O2452,'APOIO-DESPESAS'!$A$3:$N$962,3,FALSE)="","",VLOOKUP($O2452,'APOIO-DESPESAS'!$A$3:$N$962,3,FALSE)),"")</f>
        <v/>
      </c>
      <c r="C2452" s="223" t="str">
        <f>IFERROR(IF(VLOOKUP($O2452,'APOIO-DESPESAS'!$A$3:$N$962,4,FALSE)="","",VLOOKUP($O2452,'APOIO-DESPESAS'!$A$3:$N$962,4,FALSE)),"")</f>
        <v/>
      </c>
      <c r="D2452" s="223" t="str">
        <f>IFERROR(IF(VLOOKUP($O2452,'APOIO-DESPESAS'!$A$3:$N$962,5,FALSE)="","",VLOOKUP($O2452,'APOIO-DESPESAS'!$A$3:$N$962,5,FALSE)),"")</f>
        <v/>
      </c>
      <c r="E2452" s="223" t="str">
        <f>IFERROR(IF(VLOOKUP($O2452,'APOIO-DESPESAS'!$A$3:$N$962,6,FALSE)="","",VLOOKUP($O2452,'APOIO-DESPESAS'!$A$3:$N$962,6,FALSE)),"")</f>
        <v/>
      </c>
      <c r="F2452" s="223" t="str">
        <f>IFERROR(IF(VLOOKUP($O2452,'APOIO-DESPESAS'!$A$3:$N$962,7,FALSE)="","",VLOOKUP($O2452,'APOIO-DESPESAS'!$A$3:$N$962,7,FALSE)),"")</f>
        <v/>
      </c>
      <c r="G2452" s="223" t="str">
        <f>IFERROR(IF(VLOOKUP($O2452,'APOIO-DESPESAS'!$A$3:$N$962,8,FALSE)="","",VLOOKUP($O2452,'APOIO-DESPESAS'!$A$3:$N$962,8,FALSE)),"")</f>
        <v/>
      </c>
      <c r="H2452" s="223" t="str">
        <f>IFERROR(IF(VLOOKUP($O2452,'APOIO-DESPESAS'!$A$3:$N$962,9,FALSE)="","",VLOOKUP($O2452,'APOIO-DESPESAS'!$A$3:$N$962,9,FALSE)),"")</f>
        <v/>
      </c>
      <c r="I2452" s="223" t="str">
        <f>IFERROR(IF(VLOOKUP($O2452,'APOIO-DESPESAS'!$A$3:$N$962,10,FALSE)="","",VLOOKUP($O2452,'APOIO-DESPESAS'!$A$3:$N$962,10,FALSE)),"")</f>
        <v/>
      </c>
      <c r="J2452" s="223" t="str">
        <f>IFERROR(IF(VLOOKUP($O2452,'APOIO-DESPESAS'!$A$3:$N$962,11,FALSE)="","",VLOOKUP($O2452,'APOIO-DESPESAS'!$A$3:$N$962,11,FALSE)),"")</f>
        <v/>
      </c>
      <c r="K2452" s="223" t="str">
        <f>IFERROR(IF(VLOOKUP($O2452,'APOIO-DESPESAS'!$A$3:$N$962,12,FALSE)="","",VLOOKUP($O2452,'APOIO-DESPESAS'!$A$3:$N$962,12,FALSE)),"")</f>
        <v/>
      </c>
      <c r="L2452" s="223" t="str">
        <f>IFERROR(IF(VLOOKUP($O2452,'APOIO-DESPESAS'!$A$3:$N$962,13,FALSE)="","",VLOOKUP($O2452,'APOIO-DESPESAS'!$A$3:$N$962,13,FALSE)),"")</f>
        <v/>
      </c>
      <c r="M2452" s="223" t="str">
        <f>IFERROR(IF(VLOOKUP($O2452,'APOIO-DESPESAS'!$A$3:$N$962,14,FALSE)="","",VLOOKUP($O2452,'APOIO-DESPESAS'!$A$3:$N$962,14,FALSE)),"")</f>
        <v/>
      </c>
      <c r="O2452" s="223">
        <f t="shared" si="38"/>
        <v>2450</v>
      </c>
    </row>
    <row r="2453" spans="1:15" x14ac:dyDescent="0.25">
      <c r="A2453" s="223" t="str">
        <f>IFERROR(IF(VLOOKUP($O2453,'APOIO-DESPESAS'!$A$3:$N$962,2,FALSE)="","",VLOOKUP($O2453,'APOIO-DESPESAS'!$A$3:$N$962,2,FALSE)),"")</f>
        <v/>
      </c>
      <c r="B2453" s="223" t="str">
        <f>IFERROR(IF(VLOOKUP($O2453,'APOIO-DESPESAS'!$A$3:$N$962,3,FALSE)="","",VLOOKUP($O2453,'APOIO-DESPESAS'!$A$3:$N$962,3,FALSE)),"")</f>
        <v/>
      </c>
      <c r="C2453" s="223" t="str">
        <f>IFERROR(IF(VLOOKUP($O2453,'APOIO-DESPESAS'!$A$3:$N$962,4,FALSE)="","",VLOOKUP($O2453,'APOIO-DESPESAS'!$A$3:$N$962,4,FALSE)),"")</f>
        <v/>
      </c>
      <c r="D2453" s="223" t="str">
        <f>IFERROR(IF(VLOOKUP($O2453,'APOIO-DESPESAS'!$A$3:$N$962,5,FALSE)="","",VLOOKUP($O2453,'APOIO-DESPESAS'!$A$3:$N$962,5,FALSE)),"")</f>
        <v/>
      </c>
      <c r="E2453" s="223" t="str">
        <f>IFERROR(IF(VLOOKUP($O2453,'APOIO-DESPESAS'!$A$3:$N$962,6,FALSE)="","",VLOOKUP($O2453,'APOIO-DESPESAS'!$A$3:$N$962,6,FALSE)),"")</f>
        <v/>
      </c>
      <c r="F2453" s="223" t="str">
        <f>IFERROR(IF(VLOOKUP($O2453,'APOIO-DESPESAS'!$A$3:$N$962,7,FALSE)="","",VLOOKUP($O2453,'APOIO-DESPESAS'!$A$3:$N$962,7,FALSE)),"")</f>
        <v/>
      </c>
      <c r="G2453" s="223" t="str">
        <f>IFERROR(IF(VLOOKUP($O2453,'APOIO-DESPESAS'!$A$3:$N$962,8,FALSE)="","",VLOOKUP($O2453,'APOIO-DESPESAS'!$A$3:$N$962,8,FALSE)),"")</f>
        <v/>
      </c>
      <c r="H2453" s="223" t="str">
        <f>IFERROR(IF(VLOOKUP($O2453,'APOIO-DESPESAS'!$A$3:$N$962,9,FALSE)="","",VLOOKUP($O2453,'APOIO-DESPESAS'!$A$3:$N$962,9,FALSE)),"")</f>
        <v/>
      </c>
      <c r="I2453" s="223" t="str">
        <f>IFERROR(IF(VLOOKUP($O2453,'APOIO-DESPESAS'!$A$3:$N$962,10,FALSE)="","",VLOOKUP($O2453,'APOIO-DESPESAS'!$A$3:$N$962,10,FALSE)),"")</f>
        <v/>
      </c>
      <c r="J2453" s="223" t="str">
        <f>IFERROR(IF(VLOOKUP($O2453,'APOIO-DESPESAS'!$A$3:$N$962,11,FALSE)="","",VLOOKUP($O2453,'APOIO-DESPESAS'!$A$3:$N$962,11,FALSE)),"")</f>
        <v/>
      </c>
      <c r="K2453" s="223" t="str">
        <f>IFERROR(IF(VLOOKUP($O2453,'APOIO-DESPESAS'!$A$3:$N$962,12,FALSE)="","",VLOOKUP($O2453,'APOIO-DESPESAS'!$A$3:$N$962,12,FALSE)),"")</f>
        <v/>
      </c>
      <c r="L2453" s="223" t="str">
        <f>IFERROR(IF(VLOOKUP($O2453,'APOIO-DESPESAS'!$A$3:$N$962,13,FALSE)="","",VLOOKUP($O2453,'APOIO-DESPESAS'!$A$3:$N$962,13,FALSE)),"")</f>
        <v/>
      </c>
      <c r="M2453" s="223" t="str">
        <f>IFERROR(IF(VLOOKUP($O2453,'APOIO-DESPESAS'!$A$3:$N$962,14,FALSE)="","",VLOOKUP($O2453,'APOIO-DESPESAS'!$A$3:$N$962,14,FALSE)),"")</f>
        <v/>
      </c>
      <c r="O2453" s="223">
        <f t="shared" si="38"/>
        <v>2451</v>
      </c>
    </row>
    <row r="2454" spans="1:15" x14ac:dyDescent="0.25">
      <c r="A2454" s="223" t="str">
        <f>IFERROR(IF(VLOOKUP($O2454,'APOIO-DESPESAS'!$A$3:$N$962,2,FALSE)="","",VLOOKUP($O2454,'APOIO-DESPESAS'!$A$3:$N$962,2,FALSE)),"")</f>
        <v/>
      </c>
      <c r="B2454" s="223" t="str">
        <f>IFERROR(IF(VLOOKUP($O2454,'APOIO-DESPESAS'!$A$3:$N$962,3,FALSE)="","",VLOOKUP($O2454,'APOIO-DESPESAS'!$A$3:$N$962,3,FALSE)),"")</f>
        <v/>
      </c>
      <c r="C2454" s="223" t="str">
        <f>IFERROR(IF(VLOOKUP($O2454,'APOIO-DESPESAS'!$A$3:$N$962,4,FALSE)="","",VLOOKUP($O2454,'APOIO-DESPESAS'!$A$3:$N$962,4,FALSE)),"")</f>
        <v/>
      </c>
      <c r="D2454" s="223" t="str">
        <f>IFERROR(IF(VLOOKUP($O2454,'APOIO-DESPESAS'!$A$3:$N$962,5,FALSE)="","",VLOOKUP($O2454,'APOIO-DESPESAS'!$A$3:$N$962,5,FALSE)),"")</f>
        <v/>
      </c>
      <c r="E2454" s="223" t="str">
        <f>IFERROR(IF(VLOOKUP($O2454,'APOIO-DESPESAS'!$A$3:$N$962,6,FALSE)="","",VLOOKUP($O2454,'APOIO-DESPESAS'!$A$3:$N$962,6,FALSE)),"")</f>
        <v/>
      </c>
      <c r="F2454" s="223" t="str">
        <f>IFERROR(IF(VLOOKUP($O2454,'APOIO-DESPESAS'!$A$3:$N$962,7,FALSE)="","",VLOOKUP($O2454,'APOIO-DESPESAS'!$A$3:$N$962,7,FALSE)),"")</f>
        <v/>
      </c>
      <c r="G2454" s="223" t="str">
        <f>IFERROR(IF(VLOOKUP($O2454,'APOIO-DESPESAS'!$A$3:$N$962,8,FALSE)="","",VLOOKUP($O2454,'APOIO-DESPESAS'!$A$3:$N$962,8,FALSE)),"")</f>
        <v/>
      </c>
      <c r="H2454" s="223" t="str">
        <f>IFERROR(IF(VLOOKUP($O2454,'APOIO-DESPESAS'!$A$3:$N$962,9,FALSE)="","",VLOOKUP($O2454,'APOIO-DESPESAS'!$A$3:$N$962,9,FALSE)),"")</f>
        <v/>
      </c>
      <c r="I2454" s="223" t="str">
        <f>IFERROR(IF(VLOOKUP($O2454,'APOIO-DESPESAS'!$A$3:$N$962,10,FALSE)="","",VLOOKUP($O2454,'APOIO-DESPESAS'!$A$3:$N$962,10,FALSE)),"")</f>
        <v/>
      </c>
      <c r="J2454" s="223" t="str">
        <f>IFERROR(IF(VLOOKUP($O2454,'APOIO-DESPESAS'!$A$3:$N$962,11,FALSE)="","",VLOOKUP($O2454,'APOIO-DESPESAS'!$A$3:$N$962,11,FALSE)),"")</f>
        <v/>
      </c>
      <c r="K2454" s="223" t="str">
        <f>IFERROR(IF(VLOOKUP($O2454,'APOIO-DESPESAS'!$A$3:$N$962,12,FALSE)="","",VLOOKUP($O2454,'APOIO-DESPESAS'!$A$3:$N$962,12,FALSE)),"")</f>
        <v/>
      </c>
      <c r="L2454" s="223" t="str">
        <f>IFERROR(IF(VLOOKUP($O2454,'APOIO-DESPESAS'!$A$3:$N$962,13,FALSE)="","",VLOOKUP($O2454,'APOIO-DESPESAS'!$A$3:$N$962,13,FALSE)),"")</f>
        <v/>
      </c>
      <c r="M2454" s="223" t="str">
        <f>IFERROR(IF(VLOOKUP($O2454,'APOIO-DESPESAS'!$A$3:$N$962,14,FALSE)="","",VLOOKUP($O2454,'APOIO-DESPESAS'!$A$3:$N$962,14,FALSE)),"")</f>
        <v/>
      </c>
      <c r="O2454" s="223">
        <f t="shared" si="38"/>
        <v>2452</v>
      </c>
    </row>
    <row r="2455" spans="1:15" x14ac:dyDescent="0.25">
      <c r="A2455" s="223" t="str">
        <f>IFERROR(IF(VLOOKUP($O2455,'APOIO-DESPESAS'!$A$3:$N$962,2,FALSE)="","",VLOOKUP($O2455,'APOIO-DESPESAS'!$A$3:$N$962,2,FALSE)),"")</f>
        <v/>
      </c>
      <c r="B2455" s="223" t="str">
        <f>IFERROR(IF(VLOOKUP($O2455,'APOIO-DESPESAS'!$A$3:$N$962,3,FALSE)="","",VLOOKUP($O2455,'APOIO-DESPESAS'!$A$3:$N$962,3,FALSE)),"")</f>
        <v/>
      </c>
      <c r="C2455" s="223" t="str">
        <f>IFERROR(IF(VLOOKUP($O2455,'APOIO-DESPESAS'!$A$3:$N$962,4,FALSE)="","",VLOOKUP($O2455,'APOIO-DESPESAS'!$A$3:$N$962,4,FALSE)),"")</f>
        <v/>
      </c>
      <c r="D2455" s="223" t="str">
        <f>IFERROR(IF(VLOOKUP($O2455,'APOIO-DESPESAS'!$A$3:$N$962,5,FALSE)="","",VLOOKUP($O2455,'APOIO-DESPESAS'!$A$3:$N$962,5,FALSE)),"")</f>
        <v/>
      </c>
      <c r="E2455" s="223" t="str">
        <f>IFERROR(IF(VLOOKUP($O2455,'APOIO-DESPESAS'!$A$3:$N$962,6,FALSE)="","",VLOOKUP($O2455,'APOIO-DESPESAS'!$A$3:$N$962,6,FALSE)),"")</f>
        <v/>
      </c>
      <c r="F2455" s="223" t="str">
        <f>IFERROR(IF(VLOOKUP($O2455,'APOIO-DESPESAS'!$A$3:$N$962,7,FALSE)="","",VLOOKUP($O2455,'APOIO-DESPESAS'!$A$3:$N$962,7,FALSE)),"")</f>
        <v/>
      </c>
      <c r="G2455" s="223" t="str">
        <f>IFERROR(IF(VLOOKUP($O2455,'APOIO-DESPESAS'!$A$3:$N$962,8,FALSE)="","",VLOOKUP($O2455,'APOIO-DESPESAS'!$A$3:$N$962,8,FALSE)),"")</f>
        <v/>
      </c>
      <c r="H2455" s="223" t="str">
        <f>IFERROR(IF(VLOOKUP($O2455,'APOIO-DESPESAS'!$A$3:$N$962,9,FALSE)="","",VLOOKUP($O2455,'APOIO-DESPESAS'!$A$3:$N$962,9,FALSE)),"")</f>
        <v/>
      </c>
      <c r="I2455" s="223" t="str">
        <f>IFERROR(IF(VLOOKUP($O2455,'APOIO-DESPESAS'!$A$3:$N$962,10,FALSE)="","",VLOOKUP($O2455,'APOIO-DESPESAS'!$A$3:$N$962,10,FALSE)),"")</f>
        <v/>
      </c>
      <c r="J2455" s="223" t="str">
        <f>IFERROR(IF(VLOOKUP($O2455,'APOIO-DESPESAS'!$A$3:$N$962,11,FALSE)="","",VLOOKUP($O2455,'APOIO-DESPESAS'!$A$3:$N$962,11,FALSE)),"")</f>
        <v/>
      </c>
      <c r="K2455" s="223" t="str">
        <f>IFERROR(IF(VLOOKUP($O2455,'APOIO-DESPESAS'!$A$3:$N$962,12,FALSE)="","",VLOOKUP($O2455,'APOIO-DESPESAS'!$A$3:$N$962,12,FALSE)),"")</f>
        <v/>
      </c>
      <c r="L2455" s="223" t="str">
        <f>IFERROR(IF(VLOOKUP($O2455,'APOIO-DESPESAS'!$A$3:$N$962,13,FALSE)="","",VLOOKUP($O2455,'APOIO-DESPESAS'!$A$3:$N$962,13,FALSE)),"")</f>
        <v/>
      </c>
      <c r="M2455" s="223" t="str">
        <f>IFERROR(IF(VLOOKUP($O2455,'APOIO-DESPESAS'!$A$3:$N$962,14,FALSE)="","",VLOOKUP($O2455,'APOIO-DESPESAS'!$A$3:$N$962,14,FALSE)),"")</f>
        <v/>
      </c>
      <c r="O2455" s="223">
        <f t="shared" si="38"/>
        <v>2453</v>
      </c>
    </row>
    <row r="2456" spans="1:15" x14ac:dyDescent="0.25">
      <c r="A2456" s="223" t="str">
        <f>IFERROR(IF(VLOOKUP($O2456,'APOIO-DESPESAS'!$A$3:$N$962,2,FALSE)="","",VLOOKUP($O2456,'APOIO-DESPESAS'!$A$3:$N$962,2,FALSE)),"")</f>
        <v/>
      </c>
      <c r="B2456" s="223" t="str">
        <f>IFERROR(IF(VLOOKUP($O2456,'APOIO-DESPESAS'!$A$3:$N$962,3,FALSE)="","",VLOOKUP($O2456,'APOIO-DESPESAS'!$A$3:$N$962,3,FALSE)),"")</f>
        <v/>
      </c>
      <c r="C2456" s="223" t="str">
        <f>IFERROR(IF(VLOOKUP($O2456,'APOIO-DESPESAS'!$A$3:$N$962,4,FALSE)="","",VLOOKUP($O2456,'APOIO-DESPESAS'!$A$3:$N$962,4,FALSE)),"")</f>
        <v/>
      </c>
      <c r="D2456" s="223" t="str">
        <f>IFERROR(IF(VLOOKUP($O2456,'APOIO-DESPESAS'!$A$3:$N$962,5,FALSE)="","",VLOOKUP($O2456,'APOIO-DESPESAS'!$A$3:$N$962,5,FALSE)),"")</f>
        <v/>
      </c>
      <c r="E2456" s="223" t="str">
        <f>IFERROR(IF(VLOOKUP($O2456,'APOIO-DESPESAS'!$A$3:$N$962,6,FALSE)="","",VLOOKUP($O2456,'APOIO-DESPESAS'!$A$3:$N$962,6,FALSE)),"")</f>
        <v/>
      </c>
      <c r="F2456" s="223" t="str">
        <f>IFERROR(IF(VLOOKUP($O2456,'APOIO-DESPESAS'!$A$3:$N$962,7,FALSE)="","",VLOOKUP($O2456,'APOIO-DESPESAS'!$A$3:$N$962,7,FALSE)),"")</f>
        <v/>
      </c>
      <c r="G2456" s="223" t="str">
        <f>IFERROR(IF(VLOOKUP($O2456,'APOIO-DESPESAS'!$A$3:$N$962,8,FALSE)="","",VLOOKUP($O2456,'APOIO-DESPESAS'!$A$3:$N$962,8,FALSE)),"")</f>
        <v/>
      </c>
      <c r="H2456" s="223" t="str">
        <f>IFERROR(IF(VLOOKUP($O2456,'APOIO-DESPESAS'!$A$3:$N$962,9,FALSE)="","",VLOOKUP($O2456,'APOIO-DESPESAS'!$A$3:$N$962,9,FALSE)),"")</f>
        <v/>
      </c>
      <c r="I2456" s="223" t="str">
        <f>IFERROR(IF(VLOOKUP($O2456,'APOIO-DESPESAS'!$A$3:$N$962,10,FALSE)="","",VLOOKUP($O2456,'APOIO-DESPESAS'!$A$3:$N$962,10,FALSE)),"")</f>
        <v/>
      </c>
      <c r="J2456" s="223" t="str">
        <f>IFERROR(IF(VLOOKUP($O2456,'APOIO-DESPESAS'!$A$3:$N$962,11,FALSE)="","",VLOOKUP($O2456,'APOIO-DESPESAS'!$A$3:$N$962,11,FALSE)),"")</f>
        <v/>
      </c>
      <c r="K2456" s="223" t="str">
        <f>IFERROR(IF(VLOOKUP($O2456,'APOIO-DESPESAS'!$A$3:$N$962,12,FALSE)="","",VLOOKUP($O2456,'APOIO-DESPESAS'!$A$3:$N$962,12,FALSE)),"")</f>
        <v/>
      </c>
      <c r="L2456" s="223" t="str">
        <f>IFERROR(IF(VLOOKUP($O2456,'APOIO-DESPESAS'!$A$3:$N$962,13,FALSE)="","",VLOOKUP($O2456,'APOIO-DESPESAS'!$A$3:$N$962,13,FALSE)),"")</f>
        <v/>
      </c>
      <c r="M2456" s="223" t="str">
        <f>IFERROR(IF(VLOOKUP($O2456,'APOIO-DESPESAS'!$A$3:$N$962,14,FALSE)="","",VLOOKUP($O2456,'APOIO-DESPESAS'!$A$3:$N$962,14,FALSE)),"")</f>
        <v/>
      </c>
      <c r="O2456" s="223">
        <f t="shared" si="38"/>
        <v>2454</v>
      </c>
    </row>
    <row r="2457" spans="1:15" x14ac:dyDescent="0.25">
      <c r="A2457" s="223" t="str">
        <f>IFERROR(IF(VLOOKUP($O2457,'APOIO-DESPESAS'!$A$3:$N$962,2,FALSE)="","",VLOOKUP($O2457,'APOIO-DESPESAS'!$A$3:$N$962,2,FALSE)),"")</f>
        <v/>
      </c>
      <c r="B2457" s="223" t="str">
        <f>IFERROR(IF(VLOOKUP($O2457,'APOIO-DESPESAS'!$A$3:$N$962,3,FALSE)="","",VLOOKUP($O2457,'APOIO-DESPESAS'!$A$3:$N$962,3,FALSE)),"")</f>
        <v/>
      </c>
      <c r="C2457" s="223" t="str">
        <f>IFERROR(IF(VLOOKUP($O2457,'APOIO-DESPESAS'!$A$3:$N$962,4,FALSE)="","",VLOOKUP($O2457,'APOIO-DESPESAS'!$A$3:$N$962,4,FALSE)),"")</f>
        <v/>
      </c>
      <c r="D2457" s="223" t="str">
        <f>IFERROR(IF(VLOOKUP($O2457,'APOIO-DESPESAS'!$A$3:$N$962,5,FALSE)="","",VLOOKUP($O2457,'APOIO-DESPESAS'!$A$3:$N$962,5,FALSE)),"")</f>
        <v/>
      </c>
      <c r="E2457" s="223" t="str">
        <f>IFERROR(IF(VLOOKUP($O2457,'APOIO-DESPESAS'!$A$3:$N$962,6,FALSE)="","",VLOOKUP($O2457,'APOIO-DESPESAS'!$A$3:$N$962,6,FALSE)),"")</f>
        <v/>
      </c>
      <c r="F2457" s="223" t="str">
        <f>IFERROR(IF(VLOOKUP($O2457,'APOIO-DESPESAS'!$A$3:$N$962,7,FALSE)="","",VLOOKUP($O2457,'APOIO-DESPESAS'!$A$3:$N$962,7,FALSE)),"")</f>
        <v/>
      </c>
      <c r="G2457" s="223" t="str">
        <f>IFERROR(IF(VLOOKUP($O2457,'APOIO-DESPESAS'!$A$3:$N$962,8,FALSE)="","",VLOOKUP($O2457,'APOIO-DESPESAS'!$A$3:$N$962,8,FALSE)),"")</f>
        <v/>
      </c>
      <c r="H2457" s="223" t="str">
        <f>IFERROR(IF(VLOOKUP($O2457,'APOIO-DESPESAS'!$A$3:$N$962,9,FALSE)="","",VLOOKUP($O2457,'APOIO-DESPESAS'!$A$3:$N$962,9,FALSE)),"")</f>
        <v/>
      </c>
      <c r="I2457" s="223" t="str">
        <f>IFERROR(IF(VLOOKUP($O2457,'APOIO-DESPESAS'!$A$3:$N$962,10,FALSE)="","",VLOOKUP($O2457,'APOIO-DESPESAS'!$A$3:$N$962,10,FALSE)),"")</f>
        <v/>
      </c>
      <c r="J2457" s="223" t="str">
        <f>IFERROR(IF(VLOOKUP($O2457,'APOIO-DESPESAS'!$A$3:$N$962,11,FALSE)="","",VLOOKUP($O2457,'APOIO-DESPESAS'!$A$3:$N$962,11,FALSE)),"")</f>
        <v/>
      </c>
      <c r="K2457" s="223" t="str">
        <f>IFERROR(IF(VLOOKUP($O2457,'APOIO-DESPESAS'!$A$3:$N$962,12,FALSE)="","",VLOOKUP($O2457,'APOIO-DESPESAS'!$A$3:$N$962,12,FALSE)),"")</f>
        <v/>
      </c>
      <c r="L2457" s="223" t="str">
        <f>IFERROR(IF(VLOOKUP($O2457,'APOIO-DESPESAS'!$A$3:$N$962,13,FALSE)="","",VLOOKUP($O2457,'APOIO-DESPESAS'!$A$3:$N$962,13,FALSE)),"")</f>
        <v/>
      </c>
      <c r="M2457" s="223" t="str">
        <f>IFERROR(IF(VLOOKUP($O2457,'APOIO-DESPESAS'!$A$3:$N$962,14,FALSE)="","",VLOOKUP($O2457,'APOIO-DESPESAS'!$A$3:$N$962,14,FALSE)),"")</f>
        <v/>
      </c>
      <c r="O2457" s="223">
        <f t="shared" si="38"/>
        <v>2455</v>
      </c>
    </row>
    <row r="2458" spans="1:15" x14ac:dyDescent="0.25">
      <c r="A2458" s="223" t="str">
        <f>IFERROR(IF(VLOOKUP($O2458,'APOIO-DESPESAS'!$A$3:$N$962,2,FALSE)="","",VLOOKUP($O2458,'APOIO-DESPESAS'!$A$3:$N$962,2,FALSE)),"")</f>
        <v/>
      </c>
      <c r="B2458" s="223" t="str">
        <f>IFERROR(IF(VLOOKUP($O2458,'APOIO-DESPESAS'!$A$3:$N$962,3,FALSE)="","",VLOOKUP($O2458,'APOIO-DESPESAS'!$A$3:$N$962,3,FALSE)),"")</f>
        <v/>
      </c>
      <c r="C2458" s="223" t="str">
        <f>IFERROR(IF(VLOOKUP($O2458,'APOIO-DESPESAS'!$A$3:$N$962,4,FALSE)="","",VLOOKUP($O2458,'APOIO-DESPESAS'!$A$3:$N$962,4,FALSE)),"")</f>
        <v/>
      </c>
      <c r="D2458" s="223" t="str">
        <f>IFERROR(IF(VLOOKUP($O2458,'APOIO-DESPESAS'!$A$3:$N$962,5,FALSE)="","",VLOOKUP($O2458,'APOIO-DESPESAS'!$A$3:$N$962,5,FALSE)),"")</f>
        <v/>
      </c>
      <c r="E2458" s="223" t="str">
        <f>IFERROR(IF(VLOOKUP($O2458,'APOIO-DESPESAS'!$A$3:$N$962,6,FALSE)="","",VLOOKUP($O2458,'APOIO-DESPESAS'!$A$3:$N$962,6,FALSE)),"")</f>
        <v/>
      </c>
      <c r="F2458" s="223" t="str">
        <f>IFERROR(IF(VLOOKUP($O2458,'APOIO-DESPESAS'!$A$3:$N$962,7,FALSE)="","",VLOOKUP($O2458,'APOIO-DESPESAS'!$A$3:$N$962,7,FALSE)),"")</f>
        <v/>
      </c>
      <c r="G2458" s="223" t="str">
        <f>IFERROR(IF(VLOOKUP($O2458,'APOIO-DESPESAS'!$A$3:$N$962,8,FALSE)="","",VLOOKUP($O2458,'APOIO-DESPESAS'!$A$3:$N$962,8,FALSE)),"")</f>
        <v/>
      </c>
      <c r="H2458" s="223" t="str">
        <f>IFERROR(IF(VLOOKUP($O2458,'APOIO-DESPESAS'!$A$3:$N$962,9,FALSE)="","",VLOOKUP($O2458,'APOIO-DESPESAS'!$A$3:$N$962,9,FALSE)),"")</f>
        <v/>
      </c>
      <c r="I2458" s="223" t="str">
        <f>IFERROR(IF(VLOOKUP($O2458,'APOIO-DESPESAS'!$A$3:$N$962,10,FALSE)="","",VLOOKUP($O2458,'APOIO-DESPESAS'!$A$3:$N$962,10,FALSE)),"")</f>
        <v/>
      </c>
      <c r="J2458" s="223" t="str">
        <f>IFERROR(IF(VLOOKUP($O2458,'APOIO-DESPESAS'!$A$3:$N$962,11,FALSE)="","",VLOOKUP($O2458,'APOIO-DESPESAS'!$A$3:$N$962,11,FALSE)),"")</f>
        <v/>
      </c>
      <c r="K2458" s="223" t="str">
        <f>IFERROR(IF(VLOOKUP($O2458,'APOIO-DESPESAS'!$A$3:$N$962,12,FALSE)="","",VLOOKUP($O2458,'APOIO-DESPESAS'!$A$3:$N$962,12,FALSE)),"")</f>
        <v/>
      </c>
      <c r="L2458" s="223" t="str">
        <f>IFERROR(IF(VLOOKUP($O2458,'APOIO-DESPESAS'!$A$3:$N$962,13,FALSE)="","",VLOOKUP($O2458,'APOIO-DESPESAS'!$A$3:$N$962,13,FALSE)),"")</f>
        <v/>
      </c>
      <c r="M2458" s="223" t="str">
        <f>IFERROR(IF(VLOOKUP($O2458,'APOIO-DESPESAS'!$A$3:$N$962,14,FALSE)="","",VLOOKUP($O2458,'APOIO-DESPESAS'!$A$3:$N$962,14,FALSE)),"")</f>
        <v/>
      </c>
      <c r="O2458" s="223">
        <f t="shared" si="38"/>
        <v>2456</v>
      </c>
    </row>
    <row r="2459" spans="1:15" x14ac:dyDescent="0.25">
      <c r="A2459" s="223" t="str">
        <f>IFERROR(IF(VLOOKUP($O2459,'APOIO-DESPESAS'!$A$3:$N$962,2,FALSE)="","",VLOOKUP($O2459,'APOIO-DESPESAS'!$A$3:$N$962,2,FALSE)),"")</f>
        <v/>
      </c>
      <c r="B2459" s="223" t="str">
        <f>IFERROR(IF(VLOOKUP($O2459,'APOIO-DESPESAS'!$A$3:$N$962,3,FALSE)="","",VLOOKUP($O2459,'APOIO-DESPESAS'!$A$3:$N$962,3,FALSE)),"")</f>
        <v/>
      </c>
      <c r="C2459" s="223" t="str">
        <f>IFERROR(IF(VLOOKUP($O2459,'APOIO-DESPESAS'!$A$3:$N$962,4,FALSE)="","",VLOOKUP($O2459,'APOIO-DESPESAS'!$A$3:$N$962,4,FALSE)),"")</f>
        <v/>
      </c>
      <c r="D2459" s="223" t="str">
        <f>IFERROR(IF(VLOOKUP($O2459,'APOIO-DESPESAS'!$A$3:$N$962,5,FALSE)="","",VLOOKUP($O2459,'APOIO-DESPESAS'!$A$3:$N$962,5,FALSE)),"")</f>
        <v/>
      </c>
      <c r="E2459" s="223" t="str">
        <f>IFERROR(IF(VLOOKUP($O2459,'APOIO-DESPESAS'!$A$3:$N$962,6,FALSE)="","",VLOOKUP($O2459,'APOIO-DESPESAS'!$A$3:$N$962,6,FALSE)),"")</f>
        <v/>
      </c>
      <c r="F2459" s="223" t="str">
        <f>IFERROR(IF(VLOOKUP($O2459,'APOIO-DESPESAS'!$A$3:$N$962,7,FALSE)="","",VLOOKUP($O2459,'APOIO-DESPESAS'!$A$3:$N$962,7,FALSE)),"")</f>
        <v/>
      </c>
      <c r="G2459" s="223" t="str">
        <f>IFERROR(IF(VLOOKUP($O2459,'APOIO-DESPESAS'!$A$3:$N$962,8,FALSE)="","",VLOOKUP($O2459,'APOIO-DESPESAS'!$A$3:$N$962,8,FALSE)),"")</f>
        <v/>
      </c>
      <c r="H2459" s="223" t="str">
        <f>IFERROR(IF(VLOOKUP($O2459,'APOIO-DESPESAS'!$A$3:$N$962,9,FALSE)="","",VLOOKUP($O2459,'APOIO-DESPESAS'!$A$3:$N$962,9,FALSE)),"")</f>
        <v/>
      </c>
      <c r="I2459" s="223" t="str">
        <f>IFERROR(IF(VLOOKUP($O2459,'APOIO-DESPESAS'!$A$3:$N$962,10,FALSE)="","",VLOOKUP($O2459,'APOIO-DESPESAS'!$A$3:$N$962,10,FALSE)),"")</f>
        <v/>
      </c>
      <c r="J2459" s="223" t="str">
        <f>IFERROR(IF(VLOOKUP($O2459,'APOIO-DESPESAS'!$A$3:$N$962,11,FALSE)="","",VLOOKUP($O2459,'APOIO-DESPESAS'!$A$3:$N$962,11,FALSE)),"")</f>
        <v/>
      </c>
      <c r="K2459" s="223" t="str">
        <f>IFERROR(IF(VLOOKUP($O2459,'APOIO-DESPESAS'!$A$3:$N$962,12,FALSE)="","",VLOOKUP($O2459,'APOIO-DESPESAS'!$A$3:$N$962,12,FALSE)),"")</f>
        <v/>
      </c>
      <c r="L2459" s="223" t="str">
        <f>IFERROR(IF(VLOOKUP($O2459,'APOIO-DESPESAS'!$A$3:$N$962,13,FALSE)="","",VLOOKUP($O2459,'APOIO-DESPESAS'!$A$3:$N$962,13,FALSE)),"")</f>
        <v/>
      </c>
      <c r="M2459" s="223" t="str">
        <f>IFERROR(IF(VLOOKUP($O2459,'APOIO-DESPESAS'!$A$3:$N$962,14,FALSE)="","",VLOOKUP($O2459,'APOIO-DESPESAS'!$A$3:$N$962,14,FALSE)),"")</f>
        <v/>
      </c>
      <c r="O2459" s="223">
        <f t="shared" si="38"/>
        <v>2457</v>
      </c>
    </row>
    <row r="2460" spans="1:15" x14ac:dyDescent="0.25">
      <c r="A2460" s="223" t="str">
        <f>IFERROR(IF(VLOOKUP($O2460,'APOIO-DESPESAS'!$A$3:$N$962,2,FALSE)="","",VLOOKUP($O2460,'APOIO-DESPESAS'!$A$3:$N$962,2,FALSE)),"")</f>
        <v/>
      </c>
      <c r="B2460" s="223" t="str">
        <f>IFERROR(IF(VLOOKUP($O2460,'APOIO-DESPESAS'!$A$3:$N$962,3,FALSE)="","",VLOOKUP($O2460,'APOIO-DESPESAS'!$A$3:$N$962,3,FALSE)),"")</f>
        <v/>
      </c>
      <c r="C2460" s="223" t="str">
        <f>IFERROR(IF(VLOOKUP($O2460,'APOIO-DESPESAS'!$A$3:$N$962,4,FALSE)="","",VLOOKUP($O2460,'APOIO-DESPESAS'!$A$3:$N$962,4,FALSE)),"")</f>
        <v/>
      </c>
      <c r="D2460" s="223" t="str">
        <f>IFERROR(IF(VLOOKUP($O2460,'APOIO-DESPESAS'!$A$3:$N$962,5,FALSE)="","",VLOOKUP($O2460,'APOIO-DESPESAS'!$A$3:$N$962,5,FALSE)),"")</f>
        <v/>
      </c>
      <c r="E2460" s="223" t="str">
        <f>IFERROR(IF(VLOOKUP($O2460,'APOIO-DESPESAS'!$A$3:$N$962,6,FALSE)="","",VLOOKUP($O2460,'APOIO-DESPESAS'!$A$3:$N$962,6,FALSE)),"")</f>
        <v/>
      </c>
      <c r="F2460" s="223" t="str">
        <f>IFERROR(IF(VLOOKUP($O2460,'APOIO-DESPESAS'!$A$3:$N$962,7,FALSE)="","",VLOOKUP($O2460,'APOIO-DESPESAS'!$A$3:$N$962,7,FALSE)),"")</f>
        <v/>
      </c>
      <c r="G2460" s="223" t="str">
        <f>IFERROR(IF(VLOOKUP($O2460,'APOIO-DESPESAS'!$A$3:$N$962,8,FALSE)="","",VLOOKUP($O2460,'APOIO-DESPESAS'!$A$3:$N$962,8,FALSE)),"")</f>
        <v/>
      </c>
      <c r="H2460" s="223" t="str">
        <f>IFERROR(IF(VLOOKUP($O2460,'APOIO-DESPESAS'!$A$3:$N$962,9,FALSE)="","",VLOOKUP($O2460,'APOIO-DESPESAS'!$A$3:$N$962,9,FALSE)),"")</f>
        <v/>
      </c>
      <c r="I2460" s="223" t="str">
        <f>IFERROR(IF(VLOOKUP($O2460,'APOIO-DESPESAS'!$A$3:$N$962,10,FALSE)="","",VLOOKUP($O2460,'APOIO-DESPESAS'!$A$3:$N$962,10,FALSE)),"")</f>
        <v/>
      </c>
      <c r="J2460" s="223" t="str">
        <f>IFERROR(IF(VLOOKUP($O2460,'APOIO-DESPESAS'!$A$3:$N$962,11,FALSE)="","",VLOOKUP($O2460,'APOIO-DESPESAS'!$A$3:$N$962,11,FALSE)),"")</f>
        <v/>
      </c>
      <c r="K2460" s="223" t="str">
        <f>IFERROR(IF(VLOOKUP($O2460,'APOIO-DESPESAS'!$A$3:$N$962,12,FALSE)="","",VLOOKUP($O2460,'APOIO-DESPESAS'!$A$3:$N$962,12,FALSE)),"")</f>
        <v/>
      </c>
      <c r="L2460" s="223" t="str">
        <f>IFERROR(IF(VLOOKUP($O2460,'APOIO-DESPESAS'!$A$3:$N$962,13,FALSE)="","",VLOOKUP($O2460,'APOIO-DESPESAS'!$A$3:$N$962,13,FALSE)),"")</f>
        <v/>
      </c>
      <c r="M2460" s="223" t="str">
        <f>IFERROR(IF(VLOOKUP($O2460,'APOIO-DESPESAS'!$A$3:$N$962,14,FALSE)="","",VLOOKUP($O2460,'APOIO-DESPESAS'!$A$3:$N$962,14,FALSE)),"")</f>
        <v/>
      </c>
      <c r="O2460" s="223">
        <f t="shared" si="38"/>
        <v>2458</v>
      </c>
    </row>
    <row r="2461" spans="1:15" x14ac:dyDescent="0.25">
      <c r="A2461" s="223" t="str">
        <f>IFERROR(IF(VLOOKUP($O2461,'APOIO-DESPESAS'!$A$3:$N$962,2,FALSE)="","",VLOOKUP($O2461,'APOIO-DESPESAS'!$A$3:$N$962,2,FALSE)),"")</f>
        <v/>
      </c>
      <c r="B2461" s="223" t="str">
        <f>IFERROR(IF(VLOOKUP($O2461,'APOIO-DESPESAS'!$A$3:$N$962,3,FALSE)="","",VLOOKUP($O2461,'APOIO-DESPESAS'!$A$3:$N$962,3,FALSE)),"")</f>
        <v/>
      </c>
      <c r="C2461" s="223" t="str">
        <f>IFERROR(IF(VLOOKUP($O2461,'APOIO-DESPESAS'!$A$3:$N$962,4,FALSE)="","",VLOOKUP($O2461,'APOIO-DESPESAS'!$A$3:$N$962,4,FALSE)),"")</f>
        <v/>
      </c>
      <c r="D2461" s="223" t="str">
        <f>IFERROR(IF(VLOOKUP($O2461,'APOIO-DESPESAS'!$A$3:$N$962,5,FALSE)="","",VLOOKUP($O2461,'APOIO-DESPESAS'!$A$3:$N$962,5,FALSE)),"")</f>
        <v/>
      </c>
      <c r="E2461" s="223" t="str">
        <f>IFERROR(IF(VLOOKUP($O2461,'APOIO-DESPESAS'!$A$3:$N$962,6,FALSE)="","",VLOOKUP($O2461,'APOIO-DESPESAS'!$A$3:$N$962,6,FALSE)),"")</f>
        <v/>
      </c>
      <c r="F2461" s="223" t="str">
        <f>IFERROR(IF(VLOOKUP($O2461,'APOIO-DESPESAS'!$A$3:$N$962,7,FALSE)="","",VLOOKUP($O2461,'APOIO-DESPESAS'!$A$3:$N$962,7,FALSE)),"")</f>
        <v/>
      </c>
      <c r="G2461" s="223" t="str">
        <f>IFERROR(IF(VLOOKUP($O2461,'APOIO-DESPESAS'!$A$3:$N$962,8,FALSE)="","",VLOOKUP($O2461,'APOIO-DESPESAS'!$A$3:$N$962,8,FALSE)),"")</f>
        <v/>
      </c>
      <c r="H2461" s="223" t="str">
        <f>IFERROR(IF(VLOOKUP($O2461,'APOIO-DESPESAS'!$A$3:$N$962,9,FALSE)="","",VLOOKUP($O2461,'APOIO-DESPESAS'!$A$3:$N$962,9,FALSE)),"")</f>
        <v/>
      </c>
      <c r="I2461" s="223" t="str">
        <f>IFERROR(IF(VLOOKUP($O2461,'APOIO-DESPESAS'!$A$3:$N$962,10,FALSE)="","",VLOOKUP($O2461,'APOIO-DESPESAS'!$A$3:$N$962,10,FALSE)),"")</f>
        <v/>
      </c>
      <c r="J2461" s="223" t="str">
        <f>IFERROR(IF(VLOOKUP($O2461,'APOIO-DESPESAS'!$A$3:$N$962,11,FALSE)="","",VLOOKUP($O2461,'APOIO-DESPESAS'!$A$3:$N$962,11,FALSE)),"")</f>
        <v/>
      </c>
      <c r="K2461" s="223" t="str">
        <f>IFERROR(IF(VLOOKUP($O2461,'APOIO-DESPESAS'!$A$3:$N$962,12,FALSE)="","",VLOOKUP($O2461,'APOIO-DESPESAS'!$A$3:$N$962,12,FALSE)),"")</f>
        <v/>
      </c>
      <c r="L2461" s="223" t="str">
        <f>IFERROR(IF(VLOOKUP($O2461,'APOIO-DESPESAS'!$A$3:$N$962,13,FALSE)="","",VLOOKUP($O2461,'APOIO-DESPESAS'!$A$3:$N$962,13,FALSE)),"")</f>
        <v/>
      </c>
      <c r="M2461" s="223" t="str">
        <f>IFERROR(IF(VLOOKUP($O2461,'APOIO-DESPESAS'!$A$3:$N$962,14,FALSE)="","",VLOOKUP($O2461,'APOIO-DESPESAS'!$A$3:$N$962,14,FALSE)),"")</f>
        <v/>
      </c>
      <c r="O2461" s="223">
        <f t="shared" si="38"/>
        <v>2459</v>
      </c>
    </row>
    <row r="2462" spans="1:15" x14ac:dyDescent="0.25">
      <c r="A2462" s="223" t="str">
        <f>IFERROR(IF(VLOOKUP($O2462,'APOIO-DESPESAS'!$A$3:$N$962,2,FALSE)="","",VLOOKUP($O2462,'APOIO-DESPESAS'!$A$3:$N$962,2,FALSE)),"")</f>
        <v/>
      </c>
      <c r="B2462" s="223" t="str">
        <f>IFERROR(IF(VLOOKUP($O2462,'APOIO-DESPESAS'!$A$3:$N$962,3,FALSE)="","",VLOOKUP($O2462,'APOIO-DESPESAS'!$A$3:$N$962,3,FALSE)),"")</f>
        <v/>
      </c>
      <c r="C2462" s="223" t="str">
        <f>IFERROR(IF(VLOOKUP($O2462,'APOIO-DESPESAS'!$A$3:$N$962,4,FALSE)="","",VLOOKUP($O2462,'APOIO-DESPESAS'!$A$3:$N$962,4,FALSE)),"")</f>
        <v/>
      </c>
      <c r="D2462" s="223" t="str">
        <f>IFERROR(IF(VLOOKUP($O2462,'APOIO-DESPESAS'!$A$3:$N$962,5,FALSE)="","",VLOOKUP($O2462,'APOIO-DESPESAS'!$A$3:$N$962,5,FALSE)),"")</f>
        <v/>
      </c>
      <c r="E2462" s="223" t="str">
        <f>IFERROR(IF(VLOOKUP($O2462,'APOIO-DESPESAS'!$A$3:$N$962,6,FALSE)="","",VLOOKUP($O2462,'APOIO-DESPESAS'!$A$3:$N$962,6,FALSE)),"")</f>
        <v/>
      </c>
      <c r="F2462" s="223" t="str">
        <f>IFERROR(IF(VLOOKUP($O2462,'APOIO-DESPESAS'!$A$3:$N$962,7,FALSE)="","",VLOOKUP($O2462,'APOIO-DESPESAS'!$A$3:$N$962,7,FALSE)),"")</f>
        <v/>
      </c>
      <c r="G2462" s="223" t="str">
        <f>IFERROR(IF(VLOOKUP($O2462,'APOIO-DESPESAS'!$A$3:$N$962,8,FALSE)="","",VLOOKUP($O2462,'APOIO-DESPESAS'!$A$3:$N$962,8,FALSE)),"")</f>
        <v/>
      </c>
      <c r="H2462" s="223" t="str">
        <f>IFERROR(IF(VLOOKUP($O2462,'APOIO-DESPESAS'!$A$3:$N$962,9,FALSE)="","",VLOOKUP($O2462,'APOIO-DESPESAS'!$A$3:$N$962,9,FALSE)),"")</f>
        <v/>
      </c>
      <c r="I2462" s="223" t="str">
        <f>IFERROR(IF(VLOOKUP($O2462,'APOIO-DESPESAS'!$A$3:$N$962,10,FALSE)="","",VLOOKUP($O2462,'APOIO-DESPESAS'!$A$3:$N$962,10,FALSE)),"")</f>
        <v/>
      </c>
      <c r="J2462" s="223" t="str">
        <f>IFERROR(IF(VLOOKUP($O2462,'APOIO-DESPESAS'!$A$3:$N$962,11,FALSE)="","",VLOOKUP($O2462,'APOIO-DESPESAS'!$A$3:$N$962,11,FALSE)),"")</f>
        <v/>
      </c>
      <c r="K2462" s="223" t="str">
        <f>IFERROR(IF(VLOOKUP($O2462,'APOIO-DESPESAS'!$A$3:$N$962,12,FALSE)="","",VLOOKUP($O2462,'APOIO-DESPESAS'!$A$3:$N$962,12,FALSE)),"")</f>
        <v/>
      </c>
      <c r="L2462" s="223" t="str">
        <f>IFERROR(IF(VLOOKUP($O2462,'APOIO-DESPESAS'!$A$3:$N$962,13,FALSE)="","",VLOOKUP($O2462,'APOIO-DESPESAS'!$A$3:$N$962,13,FALSE)),"")</f>
        <v/>
      </c>
      <c r="M2462" s="223" t="str">
        <f>IFERROR(IF(VLOOKUP($O2462,'APOIO-DESPESAS'!$A$3:$N$962,14,FALSE)="","",VLOOKUP($O2462,'APOIO-DESPESAS'!$A$3:$N$962,14,FALSE)),"")</f>
        <v/>
      </c>
      <c r="O2462" s="223">
        <f t="shared" si="38"/>
        <v>2460</v>
      </c>
    </row>
    <row r="2463" spans="1:15" x14ac:dyDescent="0.25">
      <c r="A2463" s="223" t="str">
        <f>IFERROR(IF(VLOOKUP($O2463,'APOIO-DESPESAS'!$A$3:$N$962,2,FALSE)="","",VLOOKUP($O2463,'APOIO-DESPESAS'!$A$3:$N$962,2,FALSE)),"")</f>
        <v/>
      </c>
      <c r="B2463" s="223" t="str">
        <f>IFERROR(IF(VLOOKUP($O2463,'APOIO-DESPESAS'!$A$3:$N$962,3,FALSE)="","",VLOOKUP($O2463,'APOIO-DESPESAS'!$A$3:$N$962,3,FALSE)),"")</f>
        <v/>
      </c>
      <c r="C2463" s="223" t="str">
        <f>IFERROR(IF(VLOOKUP($O2463,'APOIO-DESPESAS'!$A$3:$N$962,4,FALSE)="","",VLOOKUP($O2463,'APOIO-DESPESAS'!$A$3:$N$962,4,FALSE)),"")</f>
        <v/>
      </c>
      <c r="D2463" s="223" t="str">
        <f>IFERROR(IF(VLOOKUP($O2463,'APOIO-DESPESAS'!$A$3:$N$962,5,FALSE)="","",VLOOKUP($O2463,'APOIO-DESPESAS'!$A$3:$N$962,5,FALSE)),"")</f>
        <v/>
      </c>
      <c r="E2463" s="223" t="str">
        <f>IFERROR(IF(VLOOKUP($O2463,'APOIO-DESPESAS'!$A$3:$N$962,6,FALSE)="","",VLOOKUP($O2463,'APOIO-DESPESAS'!$A$3:$N$962,6,FALSE)),"")</f>
        <v/>
      </c>
      <c r="F2463" s="223" t="str">
        <f>IFERROR(IF(VLOOKUP($O2463,'APOIO-DESPESAS'!$A$3:$N$962,7,FALSE)="","",VLOOKUP($O2463,'APOIO-DESPESAS'!$A$3:$N$962,7,FALSE)),"")</f>
        <v/>
      </c>
      <c r="G2463" s="223" t="str">
        <f>IFERROR(IF(VLOOKUP($O2463,'APOIO-DESPESAS'!$A$3:$N$962,8,FALSE)="","",VLOOKUP($O2463,'APOIO-DESPESAS'!$A$3:$N$962,8,FALSE)),"")</f>
        <v/>
      </c>
      <c r="H2463" s="223" t="str">
        <f>IFERROR(IF(VLOOKUP($O2463,'APOIO-DESPESAS'!$A$3:$N$962,9,FALSE)="","",VLOOKUP($O2463,'APOIO-DESPESAS'!$A$3:$N$962,9,FALSE)),"")</f>
        <v/>
      </c>
      <c r="I2463" s="223" t="str">
        <f>IFERROR(IF(VLOOKUP($O2463,'APOIO-DESPESAS'!$A$3:$N$962,10,FALSE)="","",VLOOKUP($O2463,'APOIO-DESPESAS'!$A$3:$N$962,10,FALSE)),"")</f>
        <v/>
      </c>
      <c r="J2463" s="223" t="str">
        <f>IFERROR(IF(VLOOKUP($O2463,'APOIO-DESPESAS'!$A$3:$N$962,11,FALSE)="","",VLOOKUP($O2463,'APOIO-DESPESAS'!$A$3:$N$962,11,FALSE)),"")</f>
        <v/>
      </c>
      <c r="K2463" s="223" t="str">
        <f>IFERROR(IF(VLOOKUP($O2463,'APOIO-DESPESAS'!$A$3:$N$962,12,FALSE)="","",VLOOKUP($O2463,'APOIO-DESPESAS'!$A$3:$N$962,12,FALSE)),"")</f>
        <v/>
      </c>
      <c r="L2463" s="223" t="str">
        <f>IFERROR(IF(VLOOKUP($O2463,'APOIO-DESPESAS'!$A$3:$N$962,13,FALSE)="","",VLOOKUP($O2463,'APOIO-DESPESAS'!$A$3:$N$962,13,FALSE)),"")</f>
        <v/>
      </c>
      <c r="M2463" s="223" t="str">
        <f>IFERROR(IF(VLOOKUP($O2463,'APOIO-DESPESAS'!$A$3:$N$962,14,FALSE)="","",VLOOKUP($O2463,'APOIO-DESPESAS'!$A$3:$N$962,14,FALSE)),"")</f>
        <v/>
      </c>
      <c r="O2463" s="223">
        <f t="shared" si="38"/>
        <v>2461</v>
      </c>
    </row>
    <row r="2464" spans="1:15" x14ac:dyDescent="0.25">
      <c r="A2464" s="223" t="str">
        <f>IFERROR(IF(VLOOKUP($O2464,'APOIO-DESPESAS'!$A$3:$N$962,2,FALSE)="","",VLOOKUP($O2464,'APOIO-DESPESAS'!$A$3:$N$962,2,FALSE)),"")</f>
        <v/>
      </c>
      <c r="B2464" s="223" t="str">
        <f>IFERROR(IF(VLOOKUP($O2464,'APOIO-DESPESAS'!$A$3:$N$962,3,FALSE)="","",VLOOKUP($O2464,'APOIO-DESPESAS'!$A$3:$N$962,3,FALSE)),"")</f>
        <v/>
      </c>
      <c r="C2464" s="223" t="str">
        <f>IFERROR(IF(VLOOKUP($O2464,'APOIO-DESPESAS'!$A$3:$N$962,4,FALSE)="","",VLOOKUP($O2464,'APOIO-DESPESAS'!$A$3:$N$962,4,FALSE)),"")</f>
        <v/>
      </c>
      <c r="D2464" s="223" t="str">
        <f>IFERROR(IF(VLOOKUP($O2464,'APOIO-DESPESAS'!$A$3:$N$962,5,FALSE)="","",VLOOKUP($O2464,'APOIO-DESPESAS'!$A$3:$N$962,5,FALSE)),"")</f>
        <v/>
      </c>
      <c r="E2464" s="223" t="str">
        <f>IFERROR(IF(VLOOKUP($O2464,'APOIO-DESPESAS'!$A$3:$N$962,6,FALSE)="","",VLOOKUP($O2464,'APOIO-DESPESAS'!$A$3:$N$962,6,FALSE)),"")</f>
        <v/>
      </c>
      <c r="F2464" s="223" t="str">
        <f>IFERROR(IF(VLOOKUP($O2464,'APOIO-DESPESAS'!$A$3:$N$962,7,FALSE)="","",VLOOKUP($O2464,'APOIO-DESPESAS'!$A$3:$N$962,7,FALSE)),"")</f>
        <v/>
      </c>
      <c r="G2464" s="223" t="str">
        <f>IFERROR(IF(VLOOKUP($O2464,'APOIO-DESPESAS'!$A$3:$N$962,8,FALSE)="","",VLOOKUP($O2464,'APOIO-DESPESAS'!$A$3:$N$962,8,FALSE)),"")</f>
        <v/>
      </c>
      <c r="H2464" s="223" t="str">
        <f>IFERROR(IF(VLOOKUP($O2464,'APOIO-DESPESAS'!$A$3:$N$962,9,FALSE)="","",VLOOKUP($O2464,'APOIO-DESPESAS'!$A$3:$N$962,9,FALSE)),"")</f>
        <v/>
      </c>
      <c r="I2464" s="223" t="str">
        <f>IFERROR(IF(VLOOKUP($O2464,'APOIO-DESPESAS'!$A$3:$N$962,10,FALSE)="","",VLOOKUP($O2464,'APOIO-DESPESAS'!$A$3:$N$962,10,FALSE)),"")</f>
        <v/>
      </c>
      <c r="J2464" s="223" t="str">
        <f>IFERROR(IF(VLOOKUP($O2464,'APOIO-DESPESAS'!$A$3:$N$962,11,FALSE)="","",VLOOKUP($O2464,'APOIO-DESPESAS'!$A$3:$N$962,11,FALSE)),"")</f>
        <v/>
      </c>
      <c r="K2464" s="223" t="str">
        <f>IFERROR(IF(VLOOKUP($O2464,'APOIO-DESPESAS'!$A$3:$N$962,12,FALSE)="","",VLOOKUP($O2464,'APOIO-DESPESAS'!$A$3:$N$962,12,FALSE)),"")</f>
        <v/>
      </c>
      <c r="L2464" s="223" t="str">
        <f>IFERROR(IF(VLOOKUP($O2464,'APOIO-DESPESAS'!$A$3:$N$962,13,FALSE)="","",VLOOKUP($O2464,'APOIO-DESPESAS'!$A$3:$N$962,13,FALSE)),"")</f>
        <v/>
      </c>
      <c r="M2464" s="223" t="str">
        <f>IFERROR(IF(VLOOKUP($O2464,'APOIO-DESPESAS'!$A$3:$N$962,14,FALSE)="","",VLOOKUP($O2464,'APOIO-DESPESAS'!$A$3:$N$962,14,FALSE)),"")</f>
        <v/>
      </c>
      <c r="O2464" s="223">
        <f t="shared" si="38"/>
        <v>2462</v>
      </c>
    </row>
    <row r="2465" spans="1:15" x14ac:dyDescent="0.25">
      <c r="A2465" s="223" t="str">
        <f>IFERROR(IF(VLOOKUP($O2465,'APOIO-DESPESAS'!$A$3:$N$962,2,FALSE)="","",VLOOKUP($O2465,'APOIO-DESPESAS'!$A$3:$N$962,2,FALSE)),"")</f>
        <v/>
      </c>
      <c r="B2465" s="223" t="str">
        <f>IFERROR(IF(VLOOKUP($O2465,'APOIO-DESPESAS'!$A$3:$N$962,3,FALSE)="","",VLOOKUP($O2465,'APOIO-DESPESAS'!$A$3:$N$962,3,FALSE)),"")</f>
        <v/>
      </c>
      <c r="C2465" s="223" t="str">
        <f>IFERROR(IF(VLOOKUP($O2465,'APOIO-DESPESAS'!$A$3:$N$962,4,FALSE)="","",VLOOKUP($O2465,'APOIO-DESPESAS'!$A$3:$N$962,4,FALSE)),"")</f>
        <v/>
      </c>
      <c r="D2465" s="223" t="str">
        <f>IFERROR(IF(VLOOKUP($O2465,'APOIO-DESPESAS'!$A$3:$N$962,5,FALSE)="","",VLOOKUP($O2465,'APOIO-DESPESAS'!$A$3:$N$962,5,FALSE)),"")</f>
        <v/>
      </c>
      <c r="E2465" s="223" t="str">
        <f>IFERROR(IF(VLOOKUP($O2465,'APOIO-DESPESAS'!$A$3:$N$962,6,FALSE)="","",VLOOKUP($O2465,'APOIO-DESPESAS'!$A$3:$N$962,6,FALSE)),"")</f>
        <v/>
      </c>
      <c r="F2465" s="223" t="str">
        <f>IFERROR(IF(VLOOKUP($O2465,'APOIO-DESPESAS'!$A$3:$N$962,7,FALSE)="","",VLOOKUP($O2465,'APOIO-DESPESAS'!$A$3:$N$962,7,FALSE)),"")</f>
        <v/>
      </c>
      <c r="G2465" s="223" t="str">
        <f>IFERROR(IF(VLOOKUP($O2465,'APOIO-DESPESAS'!$A$3:$N$962,8,FALSE)="","",VLOOKUP($O2465,'APOIO-DESPESAS'!$A$3:$N$962,8,FALSE)),"")</f>
        <v/>
      </c>
      <c r="H2465" s="223" t="str">
        <f>IFERROR(IF(VLOOKUP($O2465,'APOIO-DESPESAS'!$A$3:$N$962,9,FALSE)="","",VLOOKUP($O2465,'APOIO-DESPESAS'!$A$3:$N$962,9,FALSE)),"")</f>
        <v/>
      </c>
      <c r="I2465" s="223" t="str">
        <f>IFERROR(IF(VLOOKUP($O2465,'APOIO-DESPESAS'!$A$3:$N$962,10,FALSE)="","",VLOOKUP($O2465,'APOIO-DESPESAS'!$A$3:$N$962,10,FALSE)),"")</f>
        <v/>
      </c>
      <c r="J2465" s="223" t="str">
        <f>IFERROR(IF(VLOOKUP($O2465,'APOIO-DESPESAS'!$A$3:$N$962,11,FALSE)="","",VLOOKUP($O2465,'APOIO-DESPESAS'!$A$3:$N$962,11,FALSE)),"")</f>
        <v/>
      </c>
      <c r="K2465" s="223" t="str">
        <f>IFERROR(IF(VLOOKUP($O2465,'APOIO-DESPESAS'!$A$3:$N$962,12,FALSE)="","",VLOOKUP($O2465,'APOIO-DESPESAS'!$A$3:$N$962,12,FALSE)),"")</f>
        <v/>
      </c>
      <c r="L2465" s="223" t="str">
        <f>IFERROR(IF(VLOOKUP($O2465,'APOIO-DESPESAS'!$A$3:$N$962,13,FALSE)="","",VLOOKUP($O2465,'APOIO-DESPESAS'!$A$3:$N$962,13,FALSE)),"")</f>
        <v/>
      </c>
      <c r="M2465" s="223" t="str">
        <f>IFERROR(IF(VLOOKUP($O2465,'APOIO-DESPESAS'!$A$3:$N$962,14,FALSE)="","",VLOOKUP($O2465,'APOIO-DESPESAS'!$A$3:$N$962,14,FALSE)),"")</f>
        <v/>
      </c>
      <c r="O2465" s="223">
        <f t="shared" si="38"/>
        <v>2463</v>
      </c>
    </row>
    <row r="2466" spans="1:15" x14ac:dyDescent="0.25">
      <c r="A2466" s="223" t="str">
        <f>IFERROR(IF(VLOOKUP($O2466,'APOIO-DESPESAS'!$A$3:$N$962,2,FALSE)="","",VLOOKUP($O2466,'APOIO-DESPESAS'!$A$3:$N$962,2,FALSE)),"")</f>
        <v/>
      </c>
      <c r="B2466" s="223" t="str">
        <f>IFERROR(IF(VLOOKUP($O2466,'APOIO-DESPESAS'!$A$3:$N$962,3,FALSE)="","",VLOOKUP($O2466,'APOIO-DESPESAS'!$A$3:$N$962,3,FALSE)),"")</f>
        <v/>
      </c>
      <c r="C2466" s="223" t="str">
        <f>IFERROR(IF(VLOOKUP($O2466,'APOIO-DESPESAS'!$A$3:$N$962,4,FALSE)="","",VLOOKUP($O2466,'APOIO-DESPESAS'!$A$3:$N$962,4,FALSE)),"")</f>
        <v/>
      </c>
      <c r="D2466" s="223" t="str">
        <f>IFERROR(IF(VLOOKUP($O2466,'APOIO-DESPESAS'!$A$3:$N$962,5,FALSE)="","",VLOOKUP($O2466,'APOIO-DESPESAS'!$A$3:$N$962,5,FALSE)),"")</f>
        <v/>
      </c>
      <c r="E2466" s="223" t="str">
        <f>IFERROR(IF(VLOOKUP($O2466,'APOIO-DESPESAS'!$A$3:$N$962,6,FALSE)="","",VLOOKUP($O2466,'APOIO-DESPESAS'!$A$3:$N$962,6,FALSE)),"")</f>
        <v/>
      </c>
      <c r="F2466" s="223" t="str">
        <f>IFERROR(IF(VLOOKUP($O2466,'APOIO-DESPESAS'!$A$3:$N$962,7,FALSE)="","",VLOOKUP($O2466,'APOIO-DESPESAS'!$A$3:$N$962,7,FALSE)),"")</f>
        <v/>
      </c>
      <c r="G2466" s="223" t="str">
        <f>IFERROR(IF(VLOOKUP($O2466,'APOIO-DESPESAS'!$A$3:$N$962,8,FALSE)="","",VLOOKUP($O2466,'APOIO-DESPESAS'!$A$3:$N$962,8,FALSE)),"")</f>
        <v/>
      </c>
      <c r="H2466" s="223" t="str">
        <f>IFERROR(IF(VLOOKUP($O2466,'APOIO-DESPESAS'!$A$3:$N$962,9,FALSE)="","",VLOOKUP($O2466,'APOIO-DESPESAS'!$A$3:$N$962,9,FALSE)),"")</f>
        <v/>
      </c>
      <c r="I2466" s="223" t="str">
        <f>IFERROR(IF(VLOOKUP($O2466,'APOIO-DESPESAS'!$A$3:$N$962,10,FALSE)="","",VLOOKUP($O2466,'APOIO-DESPESAS'!$A$3:$N$962,10,FALSE)),"")</f>
        <v/>
      </c>
      <c r="J2466" s="223" t="str">
        <f>IFERROR(IF(VLOOKUP($O2466,'APOIO-DESPESAS'!$A$3:$N$962,11,FALSE)="","",VLOOKUP($O2466,'APOIO-DESPESAS'!$A$3:$N$962,11,FALSE)),"")</f>
        <v/>
      </c>
      <c r="K2466" s="223" t="str">
        <f>IFERROR(IF(VLOOKUP($O2466,'APOIO-DESPESAS'!$A$3:$N$962,12,FALSE)="","",VLOOKUP($O2466,'APOIO-DESPESAS'!$A$3:$N$962,12,FALSE)),"")</f>
        <v/>
      </c>
      <c r="L2466" s="223" t="str">
        <f>IFERROR(IF(VLOOKUP($O2466,'APOIO-DESPESAS'!$A$3:$N$962,13,FALSE)="","",VLOOKUP($O2466,'APOIO-DESPESAS'!$A$3:$N$962,13,FALSE)),"")</f>
        <v/>
      </c>
      <c r="M2466" s="223" t="str">
        <f>IFERROR(IF(VLOOKUP($O2466,'APOIO-DESPESAS'!$A$3:$N$962,14,FALSE)="","",VLOOKUP($O2466,'APOIO-DESPESAS'!$A$3:$N$962,14,FALSE)),"")</f>
        <v/>
      </c>
      <c r="O2466" s="223">
        <f t="shared" si="38"/>
        <v>2464</v>
      </c>
    </row>
    <row r="2467" spans="1:15" x14ac:dyDescent="0.25">
      <c r="A2467" s="223" t="str">
        <f>IFERROR(IF(VLOOKUP($O2467,'APOIO-DESPESAS'!$A$3:$N$962,2,FALSE)="","",VLOOKUP($O2467,'APOIO-DESPESAS'!$A$3:$N$962,2,FALSE)),"")</f>
        <v/>
      </c>
      <c r="B2467" s="223" t="str">
        <f>IFERROR(IF(VLOOKUP($O2467,'APOIO-DESPESAS'!$A$3:$N$962,3,FALSE)="","",VLOOKUP($O2467,'APOIO-DESPESAS'!$A$3:$N$962,3,FALSE)),"")</f>
        <v/>
      </c>
      <c r="C2467" s="223" t="str">
        <f>IFERROR(IF(VLOOKUP($O2467,'APOIO-DESPESAS'!$A$3:$N$962,4,FALSE)="","",VLOOKUP($O2467,'APOIO-DESPESAS'!$A$3:$N$962,4,FALSE)),"")</f>
        <v/>
      </c>
      <c r="D2467" s="223" t="str">
        <f>IFERROR(IF(VLOOKUP($O2467,'APOIO-DESPESAS'!$A$3:$N$962,5,FALSE)="","",VLOOKUP($O2467,'APOIO-DESPESAS'!$A$3:$N$962,5,FALSE)),"")</f>
        <v/>
      </c>
      <c r="E2467" s="223" t="str">
        <f>IFERROR(IF(VLOOKUP($O2467,'APOIO-DESPESAS'!$A$3:$N$962,6,FALSE)="","",VLOOKUP($O2467,'APOIO-DESPESAS'!$A$3:$N$962,6,FALSE)),"")</f>
        <v/>
      </c>
      <c r="F2467" s="223" t="str">
        <f>IFERROR(IF(VLOOKUP($O2467,'APOIO-DESPESAS'!$A$3:$N$962,7,FALSE)="","",VLOOKUP($O2467,'APOIO-DESPESAS'!$A$3:$N$962,7,FALSE)),"")</f>
        <v/>
      </c>
      <c r="G2467" s="223" t="str">
        <f>IFERROR(IF(VLOOKUP($O2467,'APOIO-DESPESAS'!$A$3:$N$962,8,FALSE)="","",VLOOKUP($O2467,'APOIO-DESPESAS'!$A$3:$N$962,8,FALSE)),"")</f>
        <v/>
      </c>
      <c r="H2467" s="223" t="str">
        <f>IFERROR(IF(VLOOKUP($O2467,'APOIO-DESPESAS'!$A$3:$N$962,9,FALSE)="","",VLOOKUP($O2467,'APOIO-DESPESAS'!$A$3:$N$962,9,FALSE)),"")</f>
        <v/>
      </c>
      <c r="I2467" s="223" t="str">
        <f>IFERROR(IF(VLOOKUP($O2467,'APOIO-DESPESAS'!$A$3:$N$962,10,FALSE)="","",VLOOKUP($O2467,'APOIO-DESPESAS'!$A$3:$N$962,10,FALSE)),"")</f>
        <v/>
      </c>
      <c r="J2467" s="223" t="str">
        <f>IFERROR(IF(VLOOKUP($O2467,'APOIO-DESPESAS'!$A$3:$N$962,11,FALSE)="","",VLOOKUP($O2467,'APOIO-DESPESAS'!$A$3:$N$962,11,FALSE)),"")</f>
        <v/>
      </c>
      <c r="K2467" s="223" t="str">
        <f>IFERROR(IF(VLOOKUP($O2467,'APOIO-DESPESAS'!$A$3:$N$962,12,FALSE)="","",VLOOKUP($O2467,'APOIO-DESPESAS'!$A$3:$N$962,12,FALSE)),"")</f>
        <v/>
      </c>
      <c r="L2467" s="223" t="str">
        <f>IFERROR(IF(VLOOKUP($O2467,'APOIO-DESPESAS'!$A$3:$N$962,13,FALSE)="","",VLOOKUP($O2467,'APOIO-DESPESAS'!$A$3:$N$962,13,FALSE)),"")</f>
        <v/>
      </c>
      <c r="M2467" s="223" t="str">
        <f>IFERROR(IF(VLOOKUP($O2467,'APOIO-DESPESAS'!$A$3:$N$962,14,FALSE)="","",VLOOKUP($O2467,'APOIO-DESPESAS'!$A$3:$N$962,14,FALSE)),"")</f>
        <v/>
      </c>
      <c r="O2467" s="223">
        <f t="shared" si="38"/>
        <v>2465</v>
      </c>
    </row>
    <row r="2468" spans="1:15" x14ac:dyDescent="0.25">
      <c r="A2468" s="223" t="str">
        <f>IFERROR(IF(VLOOKUP($O2468,'APOIO-DESPESAS'!$A$3:$N$962,2,FALSE)="","",VLOOKUP($O2468,'APOIO-DESPESAS'!$A$3:$N$962,2,FALSE)),"")</f>
        <v/>
      </c>
      <c r="B2468" s="223" t="str">
        <f>IFERROR(IF(VLOOKUP($O2468,'APOIO-DESPESAS'!$A$3:$N$962,3,FALSE)="","",VLOOKUP($O2468,'APOIO-DESPESAS'!$A$3:$N$962,3,FALSE)),"")</f>
        <v/>
      </c>
      <c r="C2468" s="223" t="str">
        <f>IFERROR(IF(VLOOKUP($O2468,'APOIO-DESPESAS'!$A$3:$N$962,4,FALSE)="","",VLOOKUP($O2468,'APOIO-DESPESAS'!$A$3:$N$962,4,FALSE)),"")</f>
        <v/>
      </c>
      <c r="D2468" s="223" t="str">
        <f>IFERROR(IF(VLOOKUP($O2468,'APOIO-DESPESAS'!$A$3:$N$962,5,FALSE)="","",VLOOKUP($O2468,'APOIO-DESPESAS'!$A$3:$N$962,5,FALSE)),"")</f>
        <v/>
      </c>
      <c r="E2468" s="223" t="str">
        <f>IFERROR(IF(VLOOKUP($O2468,'APOIO-DESPESAS'!$A$3:$N$962,6,FALSE)="","",VLOOKUP($O2468,'APOIO-DESPESAS'!$A$3:$N$962,6,FALSE)),"")</f>
        <v/>
      </c>
      <c r="F2468" s="223" t="str">
        <f>IFERROR(IF(VLOOKUP($O2468,'APOIO-DESPESAS'!$A$3:$N$962,7,FALSE)="","",VLOOKUP($O2468,'APOIO-DESPESAS'!$A$3:$N$962,7,FALSE)),"")</f>
        <v/>
      </c>
      <c r="G2468" s="223" t="str">
        <f>IFERROR(IF(VLOOKUP($O2468,'APOIO-DESPESAS'!$A$3:$N$962,8,FALSE)="","",VLOOKUP($O2468,'APOIO-DESPESAS'!$A$3:$N$962,8,FALSE)),"")</f>
        <v/>
      </c>
      <c r="H2468" s="223" t="str">
        <f>IFERROR(IF(VLOOKUP($O2468,'APOIO-DESPESAS'!$A$3:$N$962,9,FALSE)="","",VLOOKUP($O2468,'APOIO-DESPESAS'!$A$3:$N$962,9,FALSE)),"")</f>
        <v/>
      </c>
      <c r="I2468" s="223" t="str">
        <f>IFERROR(IF(VLOOKUP($O2468,'APOIO-DESPESAS'!$A$3:$N$962,10,FALSE)="","",VLOOKUP($O2468,'APOIO-DESPESAS'!$A$3:$N$962,10,FALSE)),"")</f>
        <v/>
      </c>
      <c r="J2468" s="223" t="str">
        <f>IFERROR(IF(VLOOKUP($O2468,'APOIO-DESPESAS'!$A$3:$N$962,11,FALSE)="","",VLOOKUP($O2468,'APOIO-DESPESAS'!$A$3:$N$962,11,FALSE)),"")</f>
        <v/>
      </c>
      <c r="K2468" s="223" t="str">
        <f>IFERROR(IF(VLOOKUP($O2468,'APOIO-DESPESAS'!$A$3:$N$962,12,FALSE)="","",VLOOKUP($O2468,'APOIO-DESPESAS'!$A$3:$N$962,12,FALSE)),"")</f>
        <v/>
      </c>
      <c r="L2468" s="223" t="str">
        <f>IFERROR(IF(VLOOKUP($O2468,'APOIO-DESPESAS'!$A$3:$N$962,13,FALSE)="","",VLOOKUP($O2468,'APOIO-DESPESAS'!$A$3:$N$962,13,FALSE)),"")</f>
        <v/>
      </c>
      <c r="M2468" s="223" t="str">
        <f>IFERROR(IF(VLOOKUP($O2468,'APOIO-DESPESAS'!$A$3:$N$962,14,FALSE)="","",VLOOKUP($O2468,'APOIO-DESPESAS'!$A$3:$N$962,14,FALSE)),"")</f>
        <v/>
      </c>
      <c r="O2468" s="223">
        <f t="shared" si="38"/>
        <v>2466</v>
      </c>
    </row>
    <row r="2469" spans="1:15" x14ac:dyDescent="0.25">
      <c r="A2469" s="223" t="str">
        <f>IFERROR(IF(VLOOKUP($O2469,'APOIO-DESPESAS'!$A$3:$N$962,2,FALSE)="","",VLOOKUP($O2469,'APOIO-DESPESAS'!$A$3:$N$962,2,FALSE)),"")</f>
        <v/>
      </c>
      <c r="B2469" s="223" t="str">
        <f>IFERROR(IF(VLOOKUP($O2469,'APOIO-DESPESAS'!$A$3:$N$962,3,FALSE)="","",VLOOKUP($O2469,'APOIO-DESPESAS'!$A$3:$N$962,3,FALSE)),"")</f>
        <v/>
      </c>
      <c r="C2469" s="223" t="str">
        <f>IFERROR(IF(VLOOKUP($O2469,'APOIO-DESPESAS'!$A$3:$N$962,4,FALSE)="","",VLOOKUP($O2469,'APOIO-DESPESAS'!$A$3:$N$962,4,FALSE)),"")</f>
        <v/>
      </c>
      <c r="D2469" s="223" t="str">
        <f>IFERROR(IF(VLOOKUP($O2469,'APOIO-DESPESAS'!$A$3:$N$962,5,FALSE)="","",VLOOKUP($O2469,'APOIO-DESPESAS'!$A$3:$N$962,5,FALSE)),"")</f>
        <v/>
      </c>
      <c r="E2469" s="223" t="str">
        <f>IFERROR(IF(VLOOKUP($O2469,'APOIO-DESPESAS'!$A$3:$N$962,6,FALSE)="","",VLOOKUP($O2469,'APOIO-DESPESAS'!$A$3:$N$962,6,FALSE)),"")</f>
        <v/>
      </c>
      <c r="F2469" s="223" t="str">
        <f>IFERROR(IF(VLOOKUP($O2469,'APOIO-DESPESAS'!$A$3:$N$962,7,FALSE)="","",VLOOKUP($O2469,'APOIO-DESPESAS'!$A$3:$N$962,7,FALSE)),"")</f>
        <v/>
      </c>
      <c r="G2469" s="223" t="str">
        <f>IFERROR(IF(VLOOKUP($O2469,'APOIO-DESPESAS'!$A$3:$N$962,8,FALSE)="","",VLOOKUP($O2469,'APOIO-DESPESAS'!$A$3:$N$962,8,FALSE)),"")</f>
        <v/>
      </c>
      <c r="H2469" s="223" t="str">
        <f>IFERROR(IF(VLOOKUP($O2469,'APOIO-DESPESAS'!$A$3:$N$962,9,FALSE)="","",VLOOKUP($O2469,'APOIO-DESPESAS'!$A$3:$N$962,9,FALSE)),"")</f>
        <v/>
      </c>
      <c r="I2469" s="223" t="str">
        <f>IFERROR(IF(VLOOKUP($O2469,'APOIO-DESPESAS'!$A$3:$N$962,10,FALSE)="","",VLOOKUP($O2469,'APOIO-DESPESAS'!$A$3:$N$962,10,FALSE)),"")</f>
        <v/>
      </c>
      <c r="J2469" s="223" t="str">
        <f>IFERROR(IF(VLOOKUP($O2469,'APOIO-DESPESAS'!$A$3:$N$962,11,FALSE)="","",VLOOKUP($O2469,'APOIO-DESPESAS'!$A$3:$N$962,11,FALSE)),"")</f>
        <v/>
      </c>
      <c r="K2469" s="223" t="str">
        <f>IFERROR(IF(VLOOKUP($O2469,'APOIO-DESPESAS'!$A$3:$N$962,12,FALSE)="","",VLOOKUP($O2469,'APOIO-DESPESAS'!$A$3:$N$962,12,FALSE)),"")</f>
        <v/>
      </c>
      <c r="L2469" s="223" t="str">
        <f>IFERROR(IF(VLOOKUP($O2469,'APOIO-DESPESAS'!$A$3:$N$962,13,FALSE)="","",VLOOKUP($O2469,'APOIO-DESPESAS'!$A$3:$N$962,13,FALSE)),"")</f>
        <v/>
      </c>
      <c r="M2469" s="223" t="str">
        <f>IFERROR(IF(VLOOKUP($O2469,'APOIO-DESPESAS'!$A$3:$N$962,14,FALSE)="","",VLOOKUP($O2469,'APOIO-DESPESAS'!$A$3:$N$962,14,FALSE)),"")</f>
        <v/>
      </c>
      <c r="O2469" s="223">
        <f t="shared" si="38"/>
        <v>2467</v>
      </c>
    </row>
    <row r="2470" spans="1:15" x14ac:dyDescent="0.25">
      <c r="A2470" s="223" t="str">
        <f>IFERROR(IF(VLOOKUP($O2470,'APOIO-DESPESAS'!$A$3:$N$962,2,FALSE)="","",VLOOKUP($O2470,'APOIO-DESPESAS'!$A$3:$N$962,2,FALSE)),"")</f>
        <v/>
      </c>
      <c r="B2470" s="223" t="str">
        <f>IFERROR(IF(VLOOKUP($O2470,'APOIO-DESPESAS'!$A$3:$N$962,3,FALSE)="","",VLOOKUP($O2470,'APOIO-DESPESAS'!$A$3:$N$962,3,FALSE)),"")</f>
        <v/>
      </c>
      <c r="C2470" s="223" t="str">
        <f>IFERROR(IF(VLOOKUP($O2470,'APOIO-DESPESAS'!$A$3:$N$962,4,FALSE)="","",VLOOKUP($O2470,'APOIO-DESPESAS'!$A$3:$N$962,4,FALSE)),"")</f>
        <v/>
      </c>
      <c r="D2470" s="223" t="str">
        <f>IFERROR(IF(VLOOKUP($O2470,'APOIO-DESPESAS'!$A$3:$N$962,5,FALSE)="","",VLOOKUP($O2470,'APOIO-DESPESAS'!$A$3:$N$962,5,FALSE)),"")</f>
        <v/>
      </c>
      <c r="E2470" s="223" t="str">
        <f>IFERROR(IF(VLOOKUP($O2470,'APOIO-DESPESAS'!$A$3:$N$962,6,FALSE)="","",VLOOKUP($O2470,'APOIO-DESPESAS'!$A$3:$N$962,6,FALSE)),"")</f>
        <v/>
      </c>
      <c r="F2470" s="223" t="str">
        <f>IFERROR(IF(VLOOKUP($O2470,'APOIO-DESPESAS'!$A$3:$N$962,7,FALSE)="","",VLOOKUP($O2470,'APOIO-DESPESAS'!$A$3:$N$962,7,FALSE)),"")</f>
        <v/>
      </c>
      <c r="G2470" s="223" t="str">
        <f>IFERROR(IF(VLOOKUP($O2470,'APOIO-DESPESAS'!$A$3:$N$962,8,FALSE)="","",VLOOKUP($O2470,'APOIO-DESPESAS'!$A$3:$N$962,8,FALSE)),"")</f>
        <v/>
      </c>
      <c r="H2470" s="223" t="str">
        <f>IFERROR(IF(VLOOKUP($O2470,'APOIO-DESPESAS'!$A$3:$N$962,9,FALSE)="","",VLOOKUP($O2470,'APOIO-DESPESAS'!$A$3:$N$962,9,FALSE)),"")</f>
        <v/>
      </c>
      <c r="I2470" s="223" t="str">
        <f>IFERROR(IF(VLOOKUP($O2470,'APOIO-DESPESAS'!$A$3:$N$962,10,FALSE)="","",VLOOKUP($O2470,'APOIO-DESPESAS'!$A$3:$N$962,10,FALSE)),"")</f>
        <v/>
      </c>
      <c r="J2470" s="223" t="str">
        <f>IFERROR(IF(VLOOKUP($O2470,'APOIO-DESPESAS'!$A$3:$N$962,11,FALSE)="","",VLOOKUP($O2470,'APOIO-DESPESAS'!$A$3:$N$962,11,FALSE)),"")</f>
        <v/>
      </c>
      <c r="K2470" s="223" t="str">
        <f>IFERROR(IF(VLOOKUP($O2470,'APOIO-DESPESAS'!$A$3:$N$962,12,FALSE)="","",VLOOKUP($O2470,'APOIO-DESPESAS'!$A$3:$N$962,12,FALSE)),"")</f>
        <v/>
      </c>
      <c r="L2470" s="223" t="str">
        <f>IFERROR(IF(VLOOKUP($O2470,'APOIO-DESPESAS'!$A$3:$N$962,13,FALSE)="","",VLOOKUP($O2470,'APOIO-DESPESAS'!$A$3:$N$962,13,FALSE)),"")</f>
        <v/>
      </c>
      <c r="M2470" s="223" t="str">
        <f>IFERROR(IF(VLOOKUP($O2470,'APOIO-DESPESAS'!$A$3:$N$962,14,FALSE)="","",VLOOKUP($O2470,'APOIO-DESPESAS'!$A$3:$N$962,14,FALSE)),"")</f>
        <v/>
      </c>
      <c r="O2470" s="223">
        <f t="shared" si="38"/>
        <v>2468</v>
      </c>
    </row>
    <row r="2471" spans="1:15" x14ac:dyDescent="0.25">
      <c r="A2471" s="223" t="str">
        <f>IFERROR(IF(VLOOKUP($O2471,'APOIO-DESPESAS'!$A$3:$N$962,2,FALSE)="","",VLOOKUP($O2471,'APOIO-DESPESAS'!$A$3:$N$962,2,FALSE)),"")</f>
        <v/>
      </c>
      <c r="B2471" s="223" t="str">
        <f>IFERROR(IF(VLOOKUP($O2471,'APOIO-DESPESAS'!$A$3:$N$962,3,FALSE)="","",VLOOKUP($O2471,'APOIO-DESPESAS'!$A$3:$N$962,3,FALSE)),"")</f>
        <v/>
      </c>
      <c r="C2471" s="223" t="str">
        <f>IFERROR(IF(VLOOKUP($O2471,'APOIO-DESPESAS'!$A$3:$N$962,4,FALSE)="","",VLOOKUP($O2471,'APOIO-DESPESAS'!$A$3:$N$962,4,FALSE)),"")</f>
        <v/>
      </c>
      <c r="D2471" s="223" t="str">
        <f>IFERROR(IF(VLOOKUP($O2471,'APOIO-DESPESAS'!$A$3:$N$962,5,FALSE)="","",VLOOKUP($O2471,'APOIO-DESPESAS'!$A$3:$N$962,5,FALSE)),"")</f>
        <v/>
      </c>
      <c r="E2471" s="223" t="str">
        <f>IFERROR(IF(VLOOKUP($O2471,'APOIO-DESPESAS'!$A$3:$N$962,6,FALSE)="","",VLOOKUP($O2471,'APOIO-DESPESAS'!$A$3:$N$962,6,FALSE)),"")</f>
        <v/>
      </c>
      <c r="F2471" s="223" t="str">
        <f>IFERROR(IF(VLOOKUP($O2471,'APOIO-DESPESAS'!$A$3:$N$962,7,FALSE)="","",VLOOKUP($O2471,'APOIO-DESPESAS'!$A$3:$N$962,7,FALSE)),"")</f>
        <v/>
      </c>
      <c r="G2471" s="223" t="str">
        <f>IFERROR(IF(VLOOKUP($O2471,'APOIO-DESPESAS'!$A$3:$N$962,8,FALSE)="","",VLOOKUP($O2471,'APOIO-DESPESAS'!$A$3:$N$962,8,FALSE)),"")</f>
        <v/>
      </c>
      <c r="H2471" s="223" t="str">
        <f>IFERROR(IF(VLOOKUP($O2471,'APOIO-DESPESAS'!$A$3:$N$962,9,FALSE)="","",VLOOKUP($O2471,'APOIO-DESPESAS'!$A$3:$N$962,9,FALSE)),"")</f>
        <v/>
      </c>
      <c r="I2471" s="223" t="str">
        <f>IFERROR(IF(VLOOKUP($O2471,'APOIO-DESPESAS'!$A$3:$N$962,10,FALSE)="","",VLOOKUP($O2471,'APOIO-DESPESAS'!$A$3:$N$962,10,FALSE)),"")</f>
        <v/>
      </c>
      <c r="J2471" s="223" t="str">
        <f>IFERROR(IF(VLOOKUP($O2471,'APOIO-DESPESAS'!$A$3:$N$962,11,FALSE)="","",VLOOKUP($O2471,'APOIO-DESPESAS'!$A$3:$N$962,11,FALSE)),"")</f>
        <v/>
      </c>
      <c r="K2471" s="223" t="str">
        <f>IFERROR(IF(VLOOKUP($O2471,'APOIO-DESPESAS'!$A$3:$N$962,12,FALSE)="","",VLOOKUP($O2471,'APOIO-DESPESAS'!$A$3:$N$962,12,FALSE)),"")</f>
        <v/>
      </c>
      <c r="L2471" s="223" t="str">
        <f>IFERROR(IF(VLOOKUP($O2471,'APOIO-DESPESAS'!$A$3:$N$962,13,FALSE)="","",VLOOKUP($O2471,'APOIO-DESPESAS'!$A$3:$N$962,13,FALSE)),"")</f>
        <v/>
      </c>
      <c r="M2471" s="223" t="str">
        <f>IFERROR(IF(VLOOKUP($O2471,'APOIO-DESPESAS'!$A$3:$N$962,14,FALSE)="","",VLOOKUP($O2471,'APOIO-DESPESAS'!$A$3:$N$962,14,FALSE)),"")</f>
        <v/>
      </c>
      <c r="O2471" s="223">
        <f t="shared" si="38"/>
        <v>2469</v>
      </c>
    </row>
    <row r="2472" spans="1:15" x14ac:dyDescent="0.25">
      <c r="A2472" s="223" t="str">
        <f>IFERROR(IF(VLOOKUP($O2472,'APOIO-DESPESAS'!$A$3:$N$962,2,FALSE)="","",VLOOKUP($O2472,'APOIO-DESPESAS'!$A$3:$N$962,2,FALSE)),"")</f>
        <v/>
      </c>
      <c r="B2472" s="223" t="str">
        <f>IFERROR(IF(VLOOKUP($O2472,'APOIO-DESPESAS'!$A$3:$N$962,3,FALSE)="","",VLOOKUP($O2472,'APOIO-DESPESAS'!$A$3:$N$962,3,FALSE)),"")</f>
        <v/>
      </c>
      <c r="C2472" s="223" t="str">
        <f>IFERROR(IF(VLOOKUP($O2472,'APOIO-DESPESAS'!$A$3:$N$962,4,FALSE)="","",VLOOKUP($O2472,'APOIO-DESPESAS'!$A$3:$N$962,4,FALSE)),"")</f>
        <v/>
      </c>
      <c r="D2472" s="223" t="str">
        <f>IFERROR(IF(VLOOKUP($O2472,'APOIO-DESPESAS'!$A$3:$N$962,5,FALSE)="","",VLOOKUP($O2472,'APOIO-DESPESAS'!$A$3:$N$962,5,FALSE)),"")</f>
        <v/>
      </c>
      <c r="E2472" s="223" t="str">
        <f>IFERROR(IF(VLOOKUP($O2472,'APOIO-DESPESAS'!$A$3:$N$962,6,FALSE)="","",VLOOKUP($O2472,'APOIO-DESPESAS'!$A$3:$N$962,6,FALSE)),"")</f>
        <v/>
      </c>
      <c r="F2472" s="223" t="str">
        <f>IFERROR(IF(VLOOKUP($O2472,'APOIO-DESPESAS'!$A$3:$N$962,7,FALSE)="","",VLOOKUP($O2472,'APOIO-DESPESAS'!$A$3:$N$962,7,FALSE)),"")</f>
        <v/>
      </c>
      <c r="G2472" s="223" t="str">
        <f>IFERROR(IF(VLOOKUP($O2472,'APOIO-DESPESAS'!$A$3:$N$962,8,FALSE)="","",VLOOKUP($O2472,'APOIO-DESPESAS'!$A$3:$N$962,8,FALSE)),"")</f>
        <v/>
      </c>
      <c r="H2472" s="223" t="str">
        <f>IFERROR(IF(VLOOKUP($O2472,'APOIO-DESPESAS'!$A$3:$N$962,9,FALSE)="","",VLOOKUP($O2472,'APOIO-DESPESAS'!$A$3:$N$962,9,FALSE)),"")</f>
        <v/>
      </c>
      <c r="I2472" s="223" t="str">
        <f>IFERROR(IF(VLOOKUP($O2472,'APOIO-DESPESAS'!$A$3:$N$962,10,FALSE)="","",VLOOKUP($O2472,'APOIO-DESPESAS'!$A$3:$N$962,10,FALSE)),"")</f>
        <v/>
      </c>
      <c r="J2472" s="223" t="str">
        <f>IFERROR(IF(VLOOKUP($O2472,'APOIO-DESPESAS'!$A$3:$N$962,11,FALSE)="","",VLOOKUP($O2472,'APOIO-DESPESAS'!$A$3:$N$962,11,FALSE)),"")</f>
        <v/>
      </c>
      <c r="K2472" s="223" t="str">
        <f>IFERROR(IF(VLOOKUP($O2472,'APOIO-DESPESAS'!$A$3:$N$962,12,FALSE)="","",VLOOKUP($O2472,'APOIO-DESPESAS'!$A$3:$N$962,12,FALSE)),"")</f>
        <v/>
      </c>
      <c r="L2472" s="223" t="str">
        <f>IFERROR(IF(VLOOKUP($O2472,'APOIO-DESPESAS'!$A$3:$N$962,13,FALSE)="","",VLOOKUP($O2472,'APOIO-DESPESAS'!$A$3:$N$962,13,FALSE)),"")</f>
        <v/>
      </c>
      <c r="M2472" s="223" t="str">
        <f>IFERROR(IF(VLOOKUP($O2472,'APOIO-DESPESAS'!$A$3:$N$962,14,FALSE)="","",VLOOKUP($O2472,'APOIO-DESPESAS'!$A$3:$N$962,14,FALSE)),"")</f>
        <v/>
      </c>
      <c r="O2472" s="223">
        <f t="shared" si="38"/>
        <v>2470</v>
      </c>
    </row>
    <row r="2473" spans="1:15" x14ac:dyDescent="0.25">
      <c r="A2473" s="223" t="str">
        <f>IFERROR(IF(VLOOKUP($O2473,'APOIO-DESPESAS'!$A$3:$N$962,2,FALSE)="","",VLOOKUP($O2473,'APOIO-DESPESAS'!$A$3:$N$962,2,FALSE)),"")</f>
        <v/>
      </c>
      <c r="B2473" s="223" t="str">
        <f>IFERROR(IF(VLOOKUP($O2473,'APOIO-DESPESAS'!$A$3:$N$962,3,FALSE)="","",VLOOKUP($O2473,'APOIO-DESPESAS'!$A$3:$N$962,3,FALSE)),"")</f>
        <v/>
      </c>
      <c r="C2473" s="223" t="str">
        <f>IFERROR(IF(VLOOKUP($O2473,'APOIO-DESPESAS'!$A$3:$N$962,4,FALSE)="","",VLOOKUP($O2473,'APOIO-DESPESAS'!$A$3:$N$962,4,FALSE)),"")</f>
        <v/>
      </c>
      <c r="D2473" s="223" t="str">
        <f>IFERROR(IF(VLOOKUP($O2473,'APOIO-DESPESAS'!$A$3:$N$962,5,FALSE)="","",VLOOKUP($O2473,'APOIO-DESPESAS'!$A$3:$N$962,5,FALSE)),"")</f>
        <v/>
      </c>
      <c r="E2473" s="223" t="str">
        <f>IFERROR(IF(VLOOKUP($O2473,'APOIO-DESPESAS'!$A$3:$N$962,6,FALSE)="","",VLOOKUP($O2473,'APOIO-DESPESAS'!$A$3:$N$962,6,FALSE)),"")</f>
        <v/>
      </c>
      <c r="F2473" s="223" t="str">
        <f>IFERROR(IF(VLOOKUP($O2473,'APOIO-DESPESAS'!$A$3:$N$962,7,FALSE)="","",VLOOKUP($O2473,'APOIO-DESPESAS'!$A$3:$N$962,7,FALSE)),"")</f>
        <v/>
      </c>
      <c r="G2473" s="223" t="str">
        <f>IFERROR(IF(VLOOKUP($O2473,'APOIO-DESPESAS'!$A$3:$N$962,8,FALSE)="","",VLOOKUP($O2473,'APOIO-DESPESAS'!$A$3:$N$962,8,FALSE)),"")</f>
        <v/>
      </c>
      <c r="H2473" s="223" t="str">
        <f>IFERROR(IF(VLOOKUP($O2473,'APOIO-DESPESAS'!$A$3:$N$962,9,FALSE)="","",VLOOKUP($O2473,'APOIO-DESPESAS'!$A$3:$N$962,9,FALSE)),"")</f>
        <v/>
      </c>
      <c r="I2473" s="223" t="str">
        <f>IFERROR(IF(VLOOKUP($O2473,'APOIO-DESPESAS'!$A$3:$N$962,10,FALSE)="","",VLOOKUP($O2473,'APOIO-DESPESAS'!$A$3:$N$962,10,FALSE)),"")</f>
        <v/>
      </c>
      <c r="J2473" s="223" t="str">
        <f>IFERROR(IF(VLOOKUP($O2473,'APOIO-DESPESAS'!$A$3:$N$962,11,FALSE)="","",VLOOKUP($O2473,'APOIO-DESPESAS'!$A$3:$N$962,11,FALSE)),"")</f>
        <v/>
      </c>
      <c r="K2473" s="223" t="str">
        <f>IFERROR(IF(VLOOKUP($O2473,'APOIO-DESPESAS'!$A$3:$N$962,12,FALSE)="","",VLOOKUP($O2473,'APOIO-DESPESAS'!$A$3:$N$962,12,FALSE)),"")</f>
        <v/>
      </c>
      <c r="L2473" s="223" t="str">
        <f>IFERROR(IF(VLOOKUP($O2473,'APOIO-DESPESAS'!$A$3:$N$962,13,FALSE)="","",VLOOKUP($O2473,'APOIO-DESPESAS'!$A$3:$N$962,13,FALSE)),"")</f>
        <v/>
      </c>
      <c r="M2473" s="223" t="str">
        <f>IFERROR(IF(VLOOKUP($O2473,'APOIO-DESPESAS'!$A$3:$N$962,14,FALSE)="","",VLOOKUP($O2473,'APOIO-DESPESAS'!$A$3:$N$962,14,FALSE)),"")</f>
        <v/>
      </c>
      <c r="O2473" s="223">
        <f t="shared" si="38"/>
        <v>2471</v>
      </c>
    </row>
    <row r="2474" spans="1:15" x14ac:dyDescent="0.25">
      <c r="A2474" s="223" t="str">
        <f>IFERROR(IF(VLOOKUP($O2474,'APOIO-DESPESAS'!$A$3:$N$962,2,FALSE)="","",VLOOKUP($O2474,'APOIO-DESPESAS'!$A$3:$N$962,2,FALSE)),"")</f>
        <v/>
      </c>
      <c r="B2474" s="223" t="str">
        <f>IFERROR(IF(VLOOKUP($O2474,'APOIO-DESPESAS'!$A$3:$N$962,3,FALSE)="","",VLOOKUP($O2474,'APOIO-DESPESAS'!$A$3:$N$962,3,FALSE)),"")</f>
        <v/>
      </c>
      <c r="C2474" s="223" t="str">
        <f>IFERROR(IF(VLOOKUP($O2474,'APOIO-DESPESAS'!$A$3:$N$962,4,FALSE)="","",VLOOKUP($O2474,'APOIO-DESPESAS'!$A$3:$N$962,4,FALSE)),"")</f>
        <v/>
      </c>
      <c r="D2474" s="223" t="str">
        <f>IFERROR(IF(VLOOKUP($O2474,'APOIO-DESPESAS'!$A$3:$N$962,5,FALSE)="","",VLOOKUP($O2474,'APOIO-DESPESAS'!$A$3:$N$962,5,FALSE)),"")</f>
        <v/>
      </c>
      <c r="E2474" s="223" t="str">
        <f>IFERROR(IF(VLOOKUP($O2474,'APOIO-DESPESAS'!$A$3:$N$962,6,FALSE)="","",VLOOKUP($O2474,'APOIO-DESPESAS'!$A$3:$N$962,6,FALSE)),"")</f>
        <v/>
      </c>
      <c r="F2474" s="223" t="str">
        <f>IFERROR(IF(VLOOKUP($O2474,'APOIO-DESPESAS'!$A$3:$N$962,7,FALSE)="","",VLOOKUP($O2474,'APOIO-DESPESAS'!$A$3:$N$962,7,FALSE)),"")</f>
        <v/>
      </c>
      <c r="G2474" s="223" t="str">
        <f>IFERROR(IF(VLOOKUP($O2474,'APOIO-DESPESAS'!$A$3:$N$962,8,FALSE)="","",VLOOKUP($O2474,'APOIO-DESPESAS'!$A$3:$N$962,8,FALSE)),"")</f>
        <v/>
      </c>
      <c r="H2474" s="223" t="str">
        <f>IFERROR(IF(VLOOKUP($O2474,'APOIO-DESPESAS'!$A$3:$N$962,9,FALSE)="","",VLOOKUP($O2474,'APOIO-DESPESAS'!$A$3:$N$962,9,FALSE)),"")</f>
        <v/>
      </c>
      <c r="I2474" s="223" t="str">
        <f>IFERROR(IF(VLOOKUP($O2474,'APOIO-DESPESAS'!$A$3:$N$962,10,FALSE)="","",VLOOKUP($O2474,'APOIO-DESPESAS'!$A$3:$N$962,10,FALSE)),"")</f>
        <v/>
      </c>
      <c r="J2474" s="223" t="str">
        <f>IFERROR(IF(VLOOKUP($O2474,'APOIO-DESPESAS'!$A$3:$N$962,11,FALSE)="","",VLOOKUP($O2474,'APOIO-DESPESAS'!$A$3:$N$962,11,FALSE)),"")</f>
        <v/>
      </c>
      <c r="K2474" s="223" t="str">
        <f>IFERROR(IF(VLOOKUP($O2474,'APOIO-DESPESAS'!$A$3:$N$962,12,FALSE)="","",VLOOKUP($O2474,'APOIO-DESPESAS'!$A$3:$N$962,12,FALSE)),"")</f>
        <v/>
      </c>
      <c r="L2474" s="223" t="str">
        <f>IFERROR(IF(VLOOKUP($O2474,'APOIO-DESPESAS'!$A$3:$N$962,13,FALSE)="","",VLOOKUP($O2474,'APOIO-DESPESAS'!$A$3:$N$962,13,FALSE)),"")</f>
        <v/>
      </c>
      <c r="M2474" s="223" t="str">
        <f>IFERROR(IF(VLOOKUP($O2474,'APOIO-DESPESAS'!$A$3:$N$962,14,FALSE)="","",VLOOKUP($O2474,'APOIO-DESPESAS'!$A$3:$N$962,14,FALSE)),"")</f>
        <v/>
      </c>
      <c r="O2474" s="223">
        <f t="shared" si="38"/>
        <v>2472</v>
      </c>
    </row>
    <row r="2475" spans="1:15" x14ac:dyDescent="0.25">
      <c r="A2475" s="223" t="str">
        <f>IFERROR(IF(VLOOKUP($O2475,'APOIO-DESPESAS'!$A$3:$N$962,2,FALSE)="","",VLOOKUP($O2475,'APOIO-DESPESAS'!$A$3:$N$962,2,FALSE)),"")</f>
        <v/>
      </c>
      <c r="B2475" s="223" t="str">
        <f>IFERROR(IF(VLOOKUP($O2475,'APOIO-DESPESAS'!$A$3:$N$962,3,FALSE)="","",VLOOKUP($O2475,'APOIO-DESPESAS'!$A$3:$N$962,3,FALSE)),"")</f>
        <v/>
      </c>
      <c r="C2475" s="223" t="str">
        <f>IFERROR(IF(VLOOKUP($O2475,'APOIO-DESPESAS'!$A$3:$N$962,4,FALSE)="","",VLOOKUP($O2475,'APOIO-DESPESAS'!$A$3:$N$962,4,FALSE)),"")</f>
        <v/>
      </c>
      <c r="D2475" s="223" t="str">
        <f>IFERROR(IF(VLOOKUP($O2475,'APOIO-DESPESAS'!$A$3:$N$962,5,FALSE)="","",VLOOKUP($O2475,'APOIO-DESPESAS'!$A$3:$N$962,5,FALSE)),"")</f>
        <v/>
      </c>
      <c r="E2475" s="223" t="str">
        <f>IFERROR(IF(VLOOKUP($O2475,'APOIO-DESPESAS'!$A$3:$N$962,6,FALSE)="","",VLOOKUP($O2475,'APOIO-DESPESAS'!$A$3:$N$962,6,FALSE)),"")</f>
        <v/>
      </c>
      <c r="F2475" s="223" t="str">
        <f>IFERROR(IF(VLOOKUP($O2475,'APOIO-DESPESAS'!$A$3:$N$962,7,FALSE)="","",VLOOKUP($O2475,'APOIO-DESPESAS'!$A$3:$N$962,7,FALSE)),"")</f>
        <v/>
      </c>
      <c r="G2475" s="223" t="str">
        <f>IFERROR(IF(VLOOKUP($O2475,'APOIO-DESPESAS'!$A$3:$N$962,8,FALSE)="","",VLOOKUP($O2475,'APOIO-DESPESAS'!$A$3:$N$962,8,FALSE)),"")</f>
        <v/>
      </c>
      <c r="H2475" s="223" t="str">
        <f>IFERROR(IF(VLOOKUP($O2475,'APOIO-DESPESAS'!$A$3:$N$962,9,FALSE)="","",VLOOKUP($O2475,'APOIO-DESPESAS'!$A$3:$N$962,9,FALSE)),"")</f>
        <v/>
      </c>
      <c r="I2475" s="223" t="str">
        <f>IFERROR(IF(VLOOKUP($O2475,'APOIO-DESPESAS'!$A$3:$N$962,10,FALSE)="","",VLOOKUP($O2475,'APOIO-DESPESAS'!$A$3:$N$962,10,FALSE)),"")</f>
        <v/>
      </c>
      <c r="J2475" s="223" t="str">
        <f>IFERROR(IF(VLOOKUP($O2475,'APOIO-DESPESAS'!$A$3:$N$962,11,FALSE)="","",VLOOKUP($O2475,'APOIO-DESPESAS'!$A$3:$N$962,11,FALSE)),"")</f>
        <v/>
      </c>
      <c r="K2475" s="223" t="str">
        <f>IFERROR(IF(VLOOKUP($O2475,'APOIO-DESPESAS'!$A$3:$N$962,12,FALSE)="","",VLOOKUP($O2475,'APOIO-DESPESAS'!$A$3:$N$962,12,FALSE)),"")</f>
        <v/>
      </c>
      <c r="L2475" s="223" t="str">
        <f>IFERROR(IF(VLOOKUP($O2475,'APOIO-DESPESAS'!$A$3:$N$962,13,FALSE)="","",VLOOKUP($O2475,'APOIO-DESPESAS'!$A$3:$N$962,13,FALSE)),"")</f>
        <v/>
      </c>
      <c r="M2475" s="223" t="str">
        <f>IFERROR(IF(VLOOKUP($O2475,'APOIO-DESPESAS'!$A$3:$N$962,14,FALSE)="","",VLOOKUP($O2475,'APOIO-DESPESAS'!$A$3:$N$962,14,FALSE)),"")</f>
        <v/>
      </c>
      <c r="O2475" s="223">
        <f t="shared" si="38"/>
        <v>2473</v>
      </c>
    </row>
    <row r="2476" spans="1:15" x14ac:dyDescent="0.25">
      <c r="A2476" s="223" t="str">
        <f>IFERROR(IF(VLOOKUP($O2476,'APOIO-DESPESAS'!$A$3:$N$962,2,FALSE)="","",VLOOKUP($O2476,'APOIO-DESPESAS'!$A$3:$N$962,2,FALSE)),"")</f>
        <v/>
      </c>
      <c r="B2476" s="223" t="str">
        <f>IFERROR(IF(VLOOKUP($O2476,'APOIO-DESPESAS'!$A$3:$N$962,3,FALSE)="","",VLOOKUP($O2476,'APOIO-DESPESAS'!$A$3:$N$962,3,FALSE)),"")</f>
        <v/>
      </c>
      <c r="C2476" s="223" t="str">
        <f>IFERROR(IF(VLOOKUP($O2476,'APOIO-DESPESAS'!$A$3:$N$962,4,FALSE)="","",VLOOKUP($O2476,'APOIO-DESPESAS'!$A$3:$N$962,4,FALSE)),"")</f>
        <v/>
      </c>
      <c r="D2476" s="223" t="str">
        <f>IFERROR(IF(VLOOKUP($O2476,'APOIO-DESPESAS'!$A$3:$N$962,5,FALSE)="","",VLOOKUP($O2476,'APOIO-DESPESAS'!$A$3:$N$962,5,FALSE)),"")</f>
        <v/>
      </c>
      <c r="E2476" s="223" t="str">
        <f>IFERROR(IF(VLOOKUP($O2476,'APOIO-DESPESAS'!$A$3:$N$962,6,FALSE)="","",VLOOKUP($O2476,'APOIO-DESPESAS'!$A$3:$N$962,6,FALSE)),"")</f>
        <v/>
      </c>
      <c r="F2476" s="223" t="str">
        <f>IFERROR(IF(VLOOKUP($O2476,'APOIO-DESPESAS'!$A$3:$N$962,7,FALSE)="","",VLOOKUP($O2476,'APOIO-DESPESAS'!$A$3:$N$962,7,FALSE)),"")</f>
        <v/>
      </c>
      <c r="G2476" s="223" t="str">
        <f>IFERROR(IF(VLOOKUP($O2476,'APOIO-DESPESAS'!$A$3:$N$962,8,FALSE)="","",VLOOKUP($O2476,'APOIO-DESPESAS'!$A$3:$N$962,8,FALSE)),"")</f>
        <v/>
      </c>
      <c r="H2476" s="223" t="str">
        <f>IFERROR(IF(VLOOKUP($O2476,'APOIO-DESPESAS'!$A$3:$N$962,9,FALSE)="","",VLOOKUP($O2476,'APOIO-DESPESAS'!$A$3:$N$962,9,FALSE)),"")</f>
        <v/>
      </c>
      <c r="I2476" s="223" t="str">
        <f>IFERROR(IF(VLOOKUP($O2476,'APOIO-DESPESAS'!$A$3:$N$962,10,FALSE)="","",VLOOKUP($O2476,'APOIO-DESPESAS'!$A$3:$N$962,10,FALSE)),"")</f>
        <v/>
      </c>
      <c r="J2476" s="223" t="str">
        <f>IFERROR(IF(VLOOKUP($O2476,'APOIO-DESPESAS'!$A$3:$N$962,11,FALSE)="","",VLOOKUP($O2476,'APOIO-DESPESAS'!$A$3:$N$962,11,FALSE)),"")</f>
        <v/>
      </c>
      <c r="K2476" s="223" t="str">
        <f>IFERROR(IF(VLOOKUP($O2476,'APOIO-DESPESAS'!$A$3:$N$962,12,FALSE)="","",VLOOKUP($O2476,'APOIO-DESPESAS'!$A$3:$N$962,12,FALSE)),"")</f>
        <v/>
      </c>
      <c r="L2476" s="223" t="str">
        <f>IFERROR(IF(VLOOKUP($O2476,'APOIO-DESPESAS'!$A$3:$N$962,13,FALSE)="","",VLOOKUP($O2476,'APOIO-DESPESAS'!$A$3:$N$962,13,FALSE)),"")</f>
        <v/>
      </c>
      <c r="M2476" s="223" t="str">
        <f>IFERROR(IF(VLOOKUP($O2476,'APOIO-DESPESAS'!$A$3:$N$962,14,FALSE)="","",VLOOKUP($O2476,'APOIO-DESPESAS'!$A$3:$N$962,14,FALSE)),"")</f>
        <v/>
      </c>
      <c r="O2476" s="223">
        <f t="shared" si="38"/>
        <v>2474</v>
      </c>
    </row>
    <row r="2477" spans="1:15" x14ac:dyDescent="0.25">
      <c r="A2477" s="223" t="str">
        <f>IFERROR(IF(VLOOKUP($O2477,'APOIO-DESPESAS'!$A$3:$N$962,2,FALSE)="","",VLOOKUP($O2477,'APOIO-DESPESAS'!$A$3:$N$962,2,FALSE)),"")</f>
        <v/>
      </c>
      <c r="B2477" s="223" t="str">
        <f>IFERROR(IF(VLOOKUP($O2477,'APOIO-DESPESAS'!$A$3:$N$962,3,FALSE)="","",VLOOKUP($O2477,'APOIO-DESPESAS'!$A$3:$N$962,3,FALSE)),"")</f>
        <v/>
      </c>
      <c r="C2477" s="223" t="str">
        <f>IFERROR(IF(VLOOKUP($O2477,'APOIO-DESPESAS'!$A$3:$N$962,4,FALSE)="","",VLOOKUP($O2477,'APOIO-DESPESAS'!$A$3:$N$962,4,FALSE)),"")</f>
        <v/>
      </c>
      <c r="D2477" s="223" t="str">
        <f>IFERROR(IF(VLOOKUP($O2477,'APOIO-DESPESAS'!$A$3:$N$962,5,FALSE)="","",VLOOKUP($O2477,'APOIO-DESPESAS'!$A$3:$N$962,5,FALSE)),"")</f>
        <v/>
      </c>
      <c r="E2477" s="223" t="str">
        <f>IFERROR(IF(VLOOKUP($O2477,'APOIO-DESPESAS'!$A$3:$N$962,6,FALSE)="","",VLOOKUP($O2477,'APOIO-DESPESAS'!$A$3:$N$962,6,FALSE)),"")</f>
        <v/>
      </c>
      <c r="F2477" s="223" t="str">
        <f>IFERROR(IF(VLOOKUP($O2477,'APOIO-DESPESAS'!$A$3:$N$962,7,FALSE)="","",VLOOKUP($O2477,'APOIO-DESPESAS'!$A$3:$N$962,7,FALSE)),"")</f>
        <v/>
      </c>
      <c r="G2477" s="223" t="str">
        <f>IFERROR(IF(VLOOKUP($O2477,'APOIO-DESPESAS'!$A$3:$N$962,8,FALSE)="","",VLOOKUP($O2477,'APOIO-DESPESAS'!$A$3:$N$962,8,FALSE)),"")</f>
        <v/>
      </c>
      <c r="H2477" s="223" t="str">
        <f>IFERROR(IF(VLOOKUP($O2477,'APOIO-DESPESAS'!$A$3:$N$962,9,FALSE)="","",VLOOKUP($O2477,'APOIO-DESPESAS'!$A$3:$N$962,9,FALSE)),"")</f>
        <v/>
      </c>
      <c r="I2477" s="223" t="str">
        <f>IFERROR(IF(VLOOKUP($O2477,'APOIO-DESPESAS'!$A$3:$N$962,10,FALSE)="","",VLOOKUP($O2477,'APOIO-DESPESAS'!$A$3:$N$962,10,FALSE)),"")</f>
        <v/>
      </c>
      <c r="J2477" s="223" t="str">
        <f>IFERROR(IF(VLOOKUP($O2477,'APOIO-DESPESAS'!$A$3:$N$962,11,FALSE)="","",VLOOKUP($O2477,'APOIO-DESPESAS'!$A$3:$N$962,11,FALSE)),"")</f>
        <v/>
      </c>
      <c r="K2477" s="223" t="str">
        <f>IFERROR(IF(VLOOKUP($O2477,'APOIO-DESPESAS'!$A$3:$N$962,12,FALSE)="","",VLOOKUP($O2477,'APOIO-DESPESAS'!$A$3:$N$962,12,FALSE)),"")</f>
        <v/>
      </c>
      <c r="L2477" s="223" t="str">
        <f>IFERROR(IF(VLOOKUP($O2477,'APOIO-DESPESAS'!$A$3:$N$962,13,FALSE)="","",VLOOKUP($O2477,'APOIO-DESPESAS'!$A$3:$N$962,13,FALSE)),"")</f>
        <v/>
      </c>
      <c r="M2477" s="223" t="str">
        <f>IFERROR(IF(VLOOKUP($O2477,'APOIO-DESPESAS'!$A$3:$N$962,14,FALSE)="","",VLOOKUP($O2477,'APOIO-DESPESAS'!$A$3:$N$962,14,FALSE)),"")</f>
        <v/>
      </c>
      <c r="O2477" s="223">
        <f t="shared" si="38"/>
        <v>2475</v>
      </c>
    </row>
    <row r="2478" spans="1:15" x14ac:dyDescent="0.25">
      <c r="A2478" s="223" t="str">
        <f>IFERROR(IF(VLOOKUP($O2478,'APOIO-DESPESAS'!$A$3:$N$962,2,FALSE)="","",VLOOKUP($O2478,'APOIO-DESPESAS'!$A$3:$N$962,2,FALSE)),"")</f>
        <v/>
      </c>
      <c r="B2478" s="223" t="str">
        <f>IFERROR(IF(VLOOKUP($O2478,'APOIO-DESPESAS'!$A$3:$N$962,3,FALSE)="","",VLOOKUP($O2478,'APOIO-DESPESAS'!$A$3:$N$962,3,FALSE)),"")</f>
        <v/>
      </c>
      <c r="C2478" s="223" t="str">
        <f>IFERROR(IF(VLOOKUP($O2478,'APOIO-DESPESAS'!$A$3:$N$962,4,FALSE)="","",VLOOKUP($O2478,'APOIO-DESPESAS'!$A$3:$N$962,4,FALSE)),"")</f>
        <v/>
      </c>
      <c r="D2478" s="223" t="str">
        <f>IFERROR(IF(VLOOKUP($O2478,'APOIO-DESPESAS'!$A$3:$N$962,5,FALSE)="","",VLOOKUP($O2478,'APOIO-DESPESAS'!$A$3:$N$962,5,FALSE)),"")</f>
        <v/>
      </c>
      <c r="E2478" s="223" t="str">
        <f>IFERROR(IF(VLOOKUP($O2478,'APOIO-DESPESAS'!$A$3:$N$962,6,FALSE)="","",VLOOKUP($O2478,'APOIO-DESPESAS'!$A$3:$N$962,6,FALSE)),"")</f>
        <v/>
      </c>
      <c r="F2478" s="223" t="str">
        <f>IFERROR(IF(VLOOKUP($O2478,'APOIO-DESPESAS'!$A$3:$N$962,7,FALSE)="","",VLOOKUP($O2478,'APOIO-DESPESAS'!$A$3:$N$962,7,FALSE)),"")</f>
        <v/>
      </c>
      <c r="G2478" s="223" t="str">
        <f>IFERROR(IF(VLOOKUP($O2478,'APOIO-DESPESAS'!$A$3:$N$962,8,FALSE)="","",VLOOKUP($O2478,'APOIO-DESPESAS'!$A$3:$N$962,8,FALSE)),"")</f>
        <v/>
      </c>
      <c r="H2478" s="223" t="str">
        <f>IFERROR(IF(VLOOKUP($O2478,'APOIO-DESPESAS'!$A$3:$N$962,9,FALSE)="","",VLOOKUP($O2478,'APOIO-DESPESAS'!$A$3:$N$962,9,FALSE)),"")</f>
        <v/>
      </c>
      <c r="I2478" s="223" t="str">
        <f>IFERROR(IF(VLOOKUP($O2478,'APOIO-DESPESAS'!$A$3:$N$962,10,FALSE)="","",VLOOKUP($O2478,'APOIO-DESPESAS'!$A$3:$N$962,10,FALSE)),"")</f>
        <v/>
      </c>
      <c r="J2478" s="223" t="str">
        <f>IFERROR(IF(VLOOKUP($O2478,'APOIO-DESPESAS'!$A$3:$N$962,11,FALSE)="","",VLOOKUP($O2478,'APOIO-DESPESAS'!$A$3:$N$962,11,FALSE)),"")</f>
        <v/>
      </c>
      <c r="K2478" s="223" t="str">
        <f>IFERROR(IF(VLOOKUP($O2478,'APOIO-DESPESAS'!$A$3:$N$962,12,FALSE)="","",VLOOKUP($O2478,'APOIO-DESPESAS'!$A$3:$N$962,12,FALSE)),"")</f>
        <v/>
      </c>
      <c r="L2478" s="223" t="str">
        <f>IFERROR(IF(VLOOKUP($O2478,'APOIO-DESPESAS'!$A$3:$N$962,13,FALSE)="","",VLOOKUP($O2478,'APOIO-DESPESAS'!$A$3:$N$962,13,FALSE)),"")</f>
        <v/>
      </c>
      <c r="M2478" s="223" t="str">
        <f>IFERROR(IF(VLOOKUP($O2478,'APOIO-DESPESAS'!$A$3:$N$962,14,FALSE)="","",VLOOKUP($O2478,'APOIO-DESPESAS'!$A$3:$N$962,14,FALSE)),"")</f>
        <v/>
      </c>
      <c r="O2478" s="223">
        <f t="shared" si="38"/>
        <v>2476</v>
      </c>
    </row>
    <row r="2479" spans="1:15" x14ac:dyDescent="0.25">
      <c r="A2479" s="223" t="str">
        <f>IFERROR(IF(VLOOKUP($O2479,'APOIO-DESPESAS'!$A$3:$N$962,2,FALSE)="","",VLOOKUP($O2479,'APOIO-DESPESAS'!$A$3:$N$962,2,FALSE)),"")</f>
        <v/>
      </c>
      <c r="B2479" s="223" t="str">
        <f>IFERROR(IF(VLOOKUP($O2479,'APOIO-DESPESAS'!$A$3:$N$962,3,FALSE)="","",VLOOKUP($O2479,'APOIO-DESPESAS'!$A$3:$N$962,3,FALSE)),"")</f>
        <v/>
      </c>
      <c r="C2479" s="223" t="str">
        <f>IFERROR(IF(VLOOKUP($O2479,'APOIO-DESPESAS'!$A$3:$N$962,4,FALSE)="","",VLOOKUP($O2479,'APOIO-DESPESAS'!$A$3:$N$962,4,FALSE)),"")</f>
        <v/>
      </c>
      <c r="D2479" s="223" t="str">
        <f>IFERROR(IF(VLOOKUP($O2479,'APOIO-DESPESAS'!$A$3:$N$962,5,FALSE)="","",VLOOKUP($O2479,'APOIO-DESPESAS'!$A$3:$N$962,5,FALSE)),"")</f>
        <v/>
      </c>
      <c r="E2479" s="223" t="str">
        <f>IFERROR(IF(VLOOKUP($O2479,'APOIO-DESPESAS'!$A$3:$N$962,6,FALSE)="","",VLOOKUP($O2479,'APOIO-DESPESAS'!$A$3:$N$962,6,FALSE)),"")</f>
        <v/>
      </c>
      <c r="F2479" s="223" t="str">
        <f>IFERROR(IF(VLOOKUP($O2479,'APOIO-DESPESAS'!$A$3:$N$962,7,FALSE)="","",VLOOKUP($O2479,'APOIO-DESPESAS'!$A$3:$N$962,7,FALSE)),"")</f>
        <v/>
      </c>
      <c r="G2479" s="223" t="str">
        <f>IFERROR(IF(VLOOKUP($O2479,'APOIO-DESPESAS'!$A$3:$N$962,8,FALSE)="","",VLOOKUP($O2479,'APOIO-DESPESAS'!$A$3:$N$962,8,FALSE)),"")</f>
        <v/>
      </c>
      <c r="H2479" s="223" t="str">
        <f>IFERROR(IF(VLOOKUP($O2479,'APOIO-DESPESAS'!$A$3:$N$962,9,FALSE)="","",VLOOKUP($O2479,'APOIO-DESPESAS'!$A$3:$N$962,9,FALSE)),"")</f>
        <v/>
      </c>
      <c r="I2479" s="223" t="str">
        <f>IFERROR(IF(VLOOKUP($O2479,'APOIO-DESPESAS'!$A$3:$N$962,10,FALSE)="","",VLOOKUP($O2479,'APOIO-DESPESAS'!$A$3:$N$962,10,FALSE)),"")</f>
        <v/>
      </c>
      <c r="J2479" s="223" t="str">
        <f>IFERROR(IF(VLOOKUP($O2479,'APOIO-DESPESAS'!$A$3:$N$962,11,FALSE)="","",VLOOKUP($O2479,'APOIO-DESPESAS'!$A$3:$N$962,11,FALSE)),"")</f>
        <v/>
      </c>
      <c r="K2479" s="223" t="str">
        <f>IFERROR(IF(VLOOKUP($O2479,'APOIO-DESPESAS'!$A$3:$N$962,12,FALSE)="","",VLOOKUP($O2479,'APOIO-DESPESAS'!$A$3:$N$962,12,FALSE)),"")</f>
        <v/>
      </c>
      <c r="L2479" s="223" t="str">
        <f>IFERROR(IF(VLOOKUP($O2479,'APOIO-DESPESAS'!$A$3:$N$962,13,FALSE)="","",VLOOKUP($O2479,'APOIO-DESPESAS'!$A$3:$N$962,13,FALSE)),"")</f>
        <v/>
      </c>
      <c r="M2479" s="223" t="str">
        <f>IFERROR(IF(VLOOKUP($O2479,'APOIO-DESPESAS'!$A$3:$N$962,14,FALSE)="","",VLOOKUP($O2479,'APOIO-DESPESAS'!$A$3:$N$962,14,FALSE)),"")</f>
        <v/>
      </c>
      <c r="O2479" s="223">
        <f t="shared" si="38"/>
        <v>2477</v>
      </c>
    </row>
    <row r="2480" spans="1:15" x14ac:dyDescent="0.25">
      <c r="A2480" s="223" t="str">
        <f>IFERROR(IF(VLOOKUP($O2480,'APOIO-DESPESAS'!$A$3:$N$962,2,FALSE)="","",VLOOKUP($O2480,'APOIO-DESPESAS'!$A$3:$N$962,2,FALSE)),"")</f>
        <v/>
      </c>
      <c r="B2480" s="223" t="str">
        <f>IFERROR(IF(VLOOKUP($O2480,'APOIO-DESPESAS'!$A$3:$N$962,3,FALSE)="","",VLOOKUP($O2480,'APOIO-DESPESAS'!$A$3:$N$962,3,FALSE)),"")</f>
        <v/>
      </c>
      <c r="C2480" s="223" t="str">
        <f>IFERROR(IF(VLOOKUP($O2480,'APOIO-DESPESAS'!$A$3:$N$962,4,FALSE)="","",VLOOKUP($O2480,'APOIO-DESPESAS'!$A$3:$N$962,4,FALSE)),"")</f>
        <v/>
      </c>
      <c r="D2480" s="223" t="str">
        <f>IFERROR(IF(VLOOKUP($O2480,'APOIO-DESPESAS'!$A$3:$N$962,5,FALSE)="","",VLOOKUP($O2480,'APOIO-DESPESAS'!$A$3:$N$962,5,FALSE)),"")</f>
        <v/>
      </c>
      <c r="E2480" s="223" t="str">
        <f>IFERROR(IF(VLOOKUP($O2480,'APOIO-DESPESAS'!$A$3:$N$962,6,FALSE)="","",VLOOKUP($O2480,'APOIO-DESPESAS'!$A$3:$N$962,6,FALSE)),"")</f>
        <v/>
      </c>
      <c r="F2480" s="223" t="str">
        <f>IFERROR(IF(VLOOKUP($O2480,'APOIO-DESPESAS'!$A$3:$N$962,7,FALSE)="","",VLOOKUP($O2480,'APOIO-DESPESAS'!$A$3:$N$962,7,FALSE)),"")</f>
        <v/>
      </c>
      <c r="G2480" s="223" t="str">
        <f>IFERROR(IF(VLOOKUP($O2480,'APOIO-DESPESAS'!$A$3:$N$962,8,FALSE)="","",VLOOKUP($O2480,'APOIO-DESPESAS'!$A$3:$N$962,8,FALSE)),"")</f>
        <v/>
      </c>
      <c r="H2480" s="223" t="str">
        <f>IFERROR(IF(VLOOKUP($O2480,'APOIO-DESPESAS'!$A$3:$N$962,9,FALSE)="","",VLOOKUP($O2480,'APOIO-DESPESAS'!$A$3:$N$962,9,FALSE)),"")</f>
        <v/>
      </c>
      <c r="I2480" s="223" t="str">
        <f>IFERROR(IF(VLOOKUP($O2480,'APOIO-DESPESAS'!$A$3:$N$962,10,FALSE)="","",VLOOKUP($O2480,'APOIO-DESPESAS'!$A$3:$N$962,10,FALSE)),"")</f>
        <v/>
      </c>
      <c r="J2480" s="223" t="str">
        <f>IFERROR(IF(VLOOKUP($O2480,'APOIO-DESPESAS'!$A$3:$N$962,11,FALSE)="","",VLOOKUP($O2480,'APOIO-DESPESAS'!$A$3:$N$962,11,FALSE)),"")</f>
        <v/>
      </c>
      <c r="K2480" s="223" t="str">
        <f>IFERROR(IF(VLOOKUP($O2480,'APOIO-DESPESAS'!$A$3:$N$962,12,FALSE)="","",VLOOKUP($O2480,'APOIO-DESPESAS'!$A$3:$N$962,12,FALSE)),"")</f>
        <v/>
      </c>
      <c r="L2480" s="223" t="str">
        <f>IFERROR(IF(VLOOKUP($O2480,'APOIO-DESPESAS'!$A$3:$N$962,13,FALSE)="","",VLOOKUP($O2480,'APOIO-DESPESAS'!$A$3:$N$962,13,FALSE)),"")</f>
        <v/>
      </c>
      <c r="M2480" s="223" t="str">
        <f>IFERROR(IF(VLOOKUP($O2480,'APOIO-DESPESAS'!$A$3:$N$962,14,FALSE)="","",VLOOKUP($O2480,'APOIO-DESPESAS'!$A$3:$N$962,14,FALSE)),"")</f>
        <v/>
      </c>
      <c r="O2480" s="223">
        <f t="shared" si="38"/>
        <v>2478</v>
      </c>
    </row>
    <row r="2481" spans="1:15" x14ac:dyDescent="0.25">
      <c r="A2481" s="223" t="str">
        <f>IFERROR(IF(VLOOKUP($O2481,'APOIO-DESPESAS'!$A$3:$N$962,2,FALSE)="","",VLOOKUP($O2481,'APOIO-DESPESAS'!$A$3:$N$962,2,FALSE)),"")</f>
        <v/>
      </c>
      <c r="B2481" s="223" t="str">
        <f>IFERROR(IF(VLOOKUP($O2481,'APOIO-DESPESAS'!$A$3:$N$962,3,FALSE)="","",VLOOKUP($O2481,'APOIO-DESPESAS'!$A$3:$N$962,3,FALSE)),"")</f>
        <v/>
      </c>
      <c r="C2481" s="223" t="str">
        <f>IFERROR(IF(VLOOKUP($O2481,'APOIO-DESPESAS'!$A$3:$N$962,4,FALSE)="","",VLOOKUP($O2481,'APOIO-DESPESAS'!$A$3:$N$962,4,FALSE)),"")</f>
        <v/>
      </c>
      <c r="D2481" s="223" t="str">
        <f>IFERROR(IF(VLOOKUP($O2481,'APOIO-DESPESAS'!$A$3:$N$962,5,FALSE)="","",VLOOKUP($O2481,'APOIO-DESPESAS'!$A$3:$N$962,5,FALSE)),"")</f>
        <v/>
      </c>
      <c r="E2481" s="223" t="str">
        <f>IFERROR(IF(VLOOKUP($O2481,'APOIO-DESPESAS'!$A$3:$N$962,6,FALSE)="","",VLOOKUP($O2481,'APOIO-DESPESAS'!$A$3:$N$962,6,FALSE)),"")</f>
        <v/>
      </c>
      <c r="F2481" s="223" t="str">
        <f>IFERROR(IF(VLOOKUP($O2481,'APOIO-DESPESAS'!$A$3:$N$962,7,FALSE)="","",VLOOKUP($O2481,'APOIO-DESPESAS'!$A$3:$N$962,7,FALSE)),"")</f>
        <v/>
      </c>
      <c r="G2481" s="223" t="str">
        <f>IFERROR(IF(VLOOKUP($O2481,'APOIO-DESPESAS'!$A$3:$N$962,8,FALSE)="","",VLOOKUP($O2481,'APOIO-DESPESAS'!$A$3:$N$962,8,FALSE)),"")</f>
        <v/>
      </c>
      <c r="H2481" s="223" t="str">
        <f>IFERROR(IF(VLOOKUP($O2481,'APOIO-DESPESAS'!$A$3:$N$962,9,FALSE)="","",VLOOKUP($O2481,'APOIO-DESPESAS'!$A$3:$N$962,9,FALSE)),"")</f>
        <v/>
      </c>
      <c r="I2481" s="223" t="str">
        <f>IFERROR(IF(VLOOKUP($O2481,'APOIO-DESPESAS'!$A$3:$N$962,10,FALSE)="","",VLOOKUP($O2481,'APOIO-DESPESAS'!$A$3:$N$962,10,FALSE)),"")</f>
        <v/>
      </c>
      <c r="J2481" s="223" t="str">
        <f>IFERROR(IF(VLOOKUP($O2481,'APOIO-DESPESAS'!$A$3:$N$962,11,FALSE)="","",VLOOKUP($O2481,'APOIO-DESPESAS'!$A$3:$N$962,11,FALSE)),"")</f>
        <v/>
      </c>
      <c r="K2481" s="223" t="str">
        <f>IFERROR(IF(VLOOKUP($O2481,'APOIO-DESPESAS'!$A$3:$N$962,12,FALSE)="","",VLOOKUP($O2481,'APOIO-DESPESAS'!$A$3:$N$962,12,FALSE)),"")</f>
        <v/>
      </c>
      <c r="L2481" s="223" t="str">
        <f>IFERROR(IF(VLOOKUP($O2481,'APOIO-DESPESAS'!$A$3:$N$962,13,FALSE)="","",VLOOKUP($O2481,'APOIO-DESPESAS'!$A$3:$N$962,13,FALSE)),"")</f>
        <v/>
      </c>
      <c r="M2481" s="223" t="str">
        <f>IFERROR(IF(VLOOKUP($O2481,'APOIO-DESPESAS'!$A$3:$N$962,14,FALSE)="","",VLOOKUP($O2481,'APOIO-DESPESAS'!$A$3:$N$962,14,FALSE)),"")</f>
        <v/>
      </c>
      <c r="O2481" s="223">
        <f t="shared" si="38"/>
        <v>2479</v>
      </c>
    </row>
    <row r="2482" spans="1:15" x14ac:dyDescent="0.25">
      <c r="A2482" s="223" t="str">
        <f>IFERROR(IF(VLOOKUP($O2482,'APOIO-DESPESAS'!$A$3:$N$962,2,FALSE)="","",VLOOKUP($O2482,'APOIO-DESPESAS'!$A$3:$N$962,2,FALSE)),"")</f>
        <v/>
      </c>
      <c r="B2482" s="223" t="str">
        <f>IFERROR(IF(VLOOKUP($O2482,'APOIO-DESPESAS'!$A$3:$N$962,3,FALSE)="","",VLOOKUP($O2482,'APOIO-DESPESAS'!$A$3:$N$962,3,FALSE)),"")</f>
        <v/>
      </c>
      <c r="C2482" s="223" t="str">
        <f>IFERROR(IF(VLOOKUP($O2482,'APOIO-DESPESAS'!$A$3:$N$962,4,FALSE)="","",VLOOKUP($O2482,'APOIO-DESPESAS'!$A$3:$N$962,4,FALSE)),"")</f>
        <v/>
      </c>
      <c r="D2482" s="223" t="str">
        <f>IFERROR(IF(VLOOKUP($O2482,'APOIO-DESPESAS'!$A$3:$N$962,5,FALSE)="","",VLOOKUP($O2482,'APOIO-DESPESAS'!$A$3:$N$962,5,FALSE)),"")</f>
        <v/>
      </c>
      <c r="E2482" s="223" t="str">
        <f>IFERROR(IF(VLOOKUP($O2482,'APOIO-DESPESAS'!$A$3:$N$962,6,FALSE)="","",VLOOKUP($O2482,'APOIO-DESPESAS'!$A$3:$N$962,6,FALSE)),"")</f>
        <v/>
      </c>
      <c r="F2482" s="223" t="str">
        <f>IFERROR(IF(VLOOKUP($O2482,'APOIO-DESPESAS'!$A$3:$N$962,7,FALSE)="","",VLOOKUP($O2482,'APOIO-DESPESAS'!$A$3:$N$962,7,FALSE)),"")</f>
        <v/>
      </c>
      <c r="G2482" s="223" t="str">
        <f>IFERROR(IF(VLOOKUP($O2482,'APOIO-DESPESAS'!$A$3:$N$962,8,FALSE)="","",VLOOKUP($O2482,'APOIO-DESPESAS'!$A$3:$N$962,8,FALSE)),"")</f>
        <v/>
      </c>
      <c r="H2482" s="223" t="str">
        <f>IFERROR(IF(VLOOKUP($O2482,'APOIO-DESPESAS'!$A$3:$N$962,9,FALSE)="","",VLOOKUP($O2482,'APOIO-DESPESAS'!$A$3:$N$962,9,FALSE)),"")</f>
        <v/>
      </c>
      <c r="I2482" s="223" t="str">
        <f>IFERROR(IF(VLOOKUP($O2482,'APOIO-DESPESAS'!$A$3:$N$962,10,FALSE)="","",VLOOKUP($O2482,'APOIO-DESPESAS'!$A$3:$N$962,10,FALSE)),"")</f>
        <v/>
      </c>
      <c r="J2482" s="223" t="str">
        <f>IFERROR(IF(VLOOKUP($O2482,'APOIO-DESPESAS'!$A$3:$N$962,11,FALSE)="","",VLOOKUP($O2482,'APOIO-DESPESAS'!$A$3:$N$962,11,FALSE)),"")</f>
        <v/>
      </c>
      <c r="K2482" s="223" t="str">
        <f>IFERROR(IF(VLOOKUP($O2482,'APOIO-DESPESAS'!$A$3:$N$962,12,FALSE)="","",VLOOKUP($O2482,'APOIO-DESPESAS'!$A$3:$N$962,12,FALSE)),"")</f>
        <v/>
      </c>
      <c r="L2482" s="223" t="str">
        <f>IFERROR(IF(VLOOKUP($O2482,'APOIO-DESPESAS'!$A$3:$N$962,13,FALSE)="","",VLOOKUP($O2482,'APOIO-DESPESAS'!$A$3:$N$962,13,FALSE)),"")</f>
        <v/>
      </c>
      <c r="M2482" s="223" t="str">
        <f>IFERROR(IF(VLOOKUP($O2482,'APOIO-DESPESAS'!$A$3:$N$962,14,FALSE)="","",VLOOKUP($O2482,'APOIO-DESPESAS'!$A$3:$N$962,14,FALSE)),"")</f>
        <v/>
      </c>
      <c r="O2482" s="223">
        <f t="shared" si="38"/>
        <v>2480</v>
      </c>
    </row>
    <row r="2483" spans="1:15" x14ac:dyDescent="0.25">
      <c r="A2483" s="223" t="str">
        <f>IFERROR(IF(VLOOKUP($O2483,'APOIO-DESPESAS'!$A$3:$N$962,2,FALSE)="","",VLOOKUP($O2483,'APOIO-DESPESAS'!$A$3:$N$962,2,FALSE)),"")</f>
        <v/>
      </c>
      <c r="B2483" s="223" t="str">
        <f>IFERROR(IF(VLOOKUP($O2483,'APOIO-DESPESAS'!$A$3:$N$962,3,FALSE)="","",VLOOKUP($O2483,'APOIO-DESPESAS'!$A$3:$N$962,3,FALSE)),"")</f>
        <v/>
      </c>
      <c r="C2483" s="223" t="str">
        <f>IFERROR(IF(VLOOKUP($O2483,'APOIO-DESPESAS'!$A$3:$N$962,4,FALSE)="","",VLOOKUP($O2483,'APOIO-DESPESAS'!$A$3:$N$962,4,FALSE)),"")</f>
        <v/>
      </c>
      <c r="D2483" s="223" t="str">
        <f>IFERROR(IF(VLOOKUP($O2483,'APOIO-DESPESAS'!$A$3:$N$962,5,FALSE)="","",VLOOKUP($O2483,'APOIO-DESPESAS'!$A$3:$N$962,5,FALSE)),"")</f>
        <v/>
      </c>
      <c r="E2483" s="223" t="str">
        <f>IFERROR(IF(VLOOKUP($O2483,'APOIO-DESPESAS'!$A$3:$N$962,6,FALSE)="","",VLOOKUP($O2483,'APOIO-DESPESAS'!$A$3:$N$962,6,FALSE)),"")</f>
        <v/>
      </c>
      <c r="F2483" s="223" t="str">
        <f>IFERROR(IF(VLOOKUP($O2483,'APOIO-DESPESAS'!$A$3:$N$962,7,FALSE)="","",VLOOKUP($O2483,'APOIO-DESPESAS'!$A$3:$N$962,7,FALSE)),"")</f>
        <v/>
      </c>
      <c r="G2483" s="223" t="str">
        <f>IFERROR(IF(VLOOKUP($O2483,'APOIO-DESPESAS'!$A$3:$N$962,8,FALSE)="","",VLOOKUP($O2483,'APOIO-DESPESAS'!$A$3:$N$962,8,FALSE)),"")</f>
        <v/>
      </c>
      <c r="H2483" s="223" t="str">
        <f>IFERROR(IF(VLOOKUP($O2483,'APOIO-DESPESAS'!$A$3:$N$962,9,FALSE)="","",VLOOKUP($O2483,'APOIO-DESPESAS'!$A$3:$N$962,9,FALSE)),"")</f>
        <v/>
      </c>
      <c r="I2483" s="223" t="str">
        <f>IFERROR(IF(VLOOKUP($O2483,'APOIO-DESPESAS'!$A$3:$N$962,10,FALSE)="","",VLOOKUP($O2483,'APOIO-DESPESAS'!$A$3:$N$962,10,FALSE)),"")</f>
        <v/>
      </c>
      <c r="J2483" s="223" t="str">
        <f>IFERROR(IF(VLOOKUP($O2483,'APOIO-DESPESAS'!$A$3:$N$962,11,FALSE)="","",VLOOKUP($O2483,'APOIO-DESPESAS'!$A$3:$N$962,11,FALSE)),"")</f>
        <v/>
      </c>
      <c r="K2483" s="223" t="str">
        <f>IFERROR(IF(VLOOKUP($O2483,'APOIO-DESPESAS'!$A$3:$N$962,12,FALSE)="","",VLOOKUP($O2483,'APOIO-DESPESAS'!$A$3:$N$962,12,FALSE)),"")</f>
        <v/>
      </c>
      <c r="L2483" s="223" t="str">
        <f>IFERROR(IF(VLOOKUP($O2483,'APOIO-DESPESAS'!$A$3:$N$962,13,FALSE)="","",VLOOKUP($O2483,'APOIO-DESPESAS'!$A$3:$N$962,13,FALSE)),"")</f>
        <v/>
      </c>
      <c r="M2483" s="223" t="str">
        <f>IFERROR(IF(VLOOKUP($O2483,'APOIO-DESPESAS'!$A$3:$N$962,14,FALSE)="","",VLOOKUP($O2483,'APOIO-DESPESAS'!$A$3:$N$962,14,FALSE)),"")</f>
        <v/>
      </c>
      <c r="O2483" s="223">
        <f t="shared" si="38"/>
        <v>2481</v>
      </c>
    </row>
    <row r="2484" spans="1:15" x14ac:dyDescent="0.25">
      <c r="A2484" s="223" t="str">
        <f>IFERROR(IF(VLOOKUP($O2484,'APOIO-DESPESAS'!$A$3:$N$962,2,FALSE)="","",VLOOKUP($O2484,'APOIO-DESPESAS'!$A$3:$N$962,2,FALSE)),"")</f>
        <v/>
      </c>
      <c r="B2484" s="223" t="str">
        <f>IFERROR(IF(VLOOKUP($O2484,'APOIO-DESPESAS'!$A$3:$N$962,3,FALSE)="","",VLOOKUP($O2484,'APOIO-DESPESAS'!$A$3:$N$962,3,FALSE)),"")</f>
        <v/>
      </c>
      <c r="C2484" s="223" t="str">
        <f>IFERROR(IF(VLOOKUP($O2484,'APOIO-DESPESAS'!$A$3:$N$962,4,FALSE)="","",VLOOKUP($O2484,'APOIO-DESPESAS'!$A$3:$N$962,4,FALSE)),"")</f>
        <v/>
      </c>
      <c r="D2484" s="223" t="str">
        <f>IFERROR(IF(VLOOKUP($O2484,'APOIO-DESPESAS'!$A$3:$N$962,5,FALSE)="","",VLOOKUP($O2484,'APOIO-DESPESAS'!$A$3:$N$962,5,FALSE)),"")</f>
        <v/>
      </c>
      <c r="E2484" s="223" t="str">
        <f>IFERROR(IF(VLOOKUP($O2484,'APOIO-DESPESAS'!$A$3:$N$962,6,FALSE)="","",VLOOKUP($O2484,'APOIO-DESPESAS'!$A$3:$N$962,6,FALSE)),"")</f>
        <v/>
      </c>
      <c r="F2484" s="223" t="str">
        <f>IFERROR(IF(VLOOKUP($O2484,'APOIO-DESPESAS'!$A$3:$N$962,7,FALSE)="","",VLOOKUP($O2484,'APOIO-DESPESAS'!$A$3:$N$962,7,FALSE)),"")</f>
        <v/>
      </c>
      <c r="G2484" s="223" t="str">
        <f>IFERROR(IF(VLOOKUP($O2484,'APOIO-DESPESAS'!$A$3:$N$962,8,FALSE)="","",VLOOKUP($O2484,'APOIO-DESPESAS'!$A$3:$N$962,8,FALSE)),"")</f>
        <v/>
      </c>
      <c r="H2484" s="223" t="str">
        <f>IFERROR(IF(VLOOKUP($O2484,'APOIO-DESPESAS'!$A$3:$N$962,9,FALSE)="","",VLOOKUP($O2484,'APOIO-DESPESAS'!$A$3:$N$962,9,FALSE)),"")</f>
        <v/>
      </c>
      <c r="I2484" s="223" t="str">
        <f>IFERROR(IF(VLOOKUP($O2484,'APOIO-DESPESAS'!$A$3:$N$962,10,FALSE)="","",VLOOKUP($O2484,'APOIO-DESPESAS'!$A$3:$N$962,10,FALSE)),"")</f>
        <v/>
      </c>
      <c r="J2484" s="223" t="str">
        <f>IFERROR(IF(VLOOKUP($O2484,'APOIO-DESPESAS'!$A$3:$N$962,11,FALSE)="","",VLOOKUP($O2484,'APOIO-DESPESAS'!$A$3:$N$962,11,FALSE)),"")</f>
        <v/>
      </c>
      <c r="K2484" s="223" t="str">
        <f>IFERROR(IF(VLOOKUP($O2484,'APOIO-DESPESAS'!$A$3:$N$962,12,FALSE)="","",VLOOKUP($O2484,'APOIO-DESPESAS'!$A$3:$N$962,12,FALSE)),"")</f>
        <v/>
      </c>
      <c r="L2484" s="223" t="str">
        <f>IFERROR(IF(VLOOKUP($O2484,'APOIO-DESPESAS'!$A$3:$N$962,13,FALSE)="","",VLOOKUP($O2484,'APOIO-DESPESAS'!$A$3:$N$962,13,FALSE)),"")</f>
        <v/>
      </c>
      <c r="M2484" s="223" t="str">
        <f>IFERROR(IF(VLOOKUP($O2484,'APOIO-DESPESAS'!$A$3:$N$962,14,FALSE)="","",VLOOKUP($O2484,'APOIO-DESPESAS'!$A$3:$N$962,14,FALSE)),"")</f>
        <v/>
      </c>
      <c r="O2484" s="223">
        <f t="shared" si="38"/>
        <v>2482</v>
      </c>
    </row>
    <row r="2485" spans="1:15" x14ac:dyDescent="0.25">
      <c r="A2485" s="223" t="str">
        <f>IFERROR(IF(VLOOKUP($O2485,'APOIO-DESPESAS'!$A$3:$N$962,2,FALSE)="","",VLOOKUP($O2485,'APOIO-DESPESAS'!$A$3:$N$962,2,FALSE)),"")</f>
        <v/>
      </c>
      <c r="B2485" s="223" t="str">
        <f>IFERROR(IF(VLOOKUP($O2485,'APOIO-DESPESAS'!$A$3:$N$962,3,FALSE)="","",VLOOKUP($O2485,'APOIO-DESPESAS'!$A$3:$N$962,3,FALSE)),"")</f>
        <v/>
      </c>
      <c r="C2485" s="223" t="str">
        <f>IFERROR(IF(VLOOKUP($O2485,'APOIO-DESPESAS'!$A$3:$N$962,4,FALSE)="","",VLOOKUP($O2485,'APOIO-DESPESAS'!$A$3:$N$962,4,FALSE)),"")</f>
        <v/>
      </c>
      <c r="D2485" s="223" t="str">
        <f>IFERROR(IF(VLOOKUP($O2485,'APOIO-DESPESAS'!$A$3:$N$962,5,FALSE)="","",VLOOKUP($O2485,'APOIO-DESPESAS'!$A$3:$N$962,5,FALSE)),"")</f>
        <v/>
      </c>
      <c r="E2485" s="223" t="str">
        <f>IFERROR(IF(VLOOKUP($O2485,'APOIO-DESPESAS'!$A$3:$N$962,6,FALSE)="","",VLOOKUP($O2485,'APOIO-DESPESAS'!$A$3:$N$962,6,FALSE)),"")</f>
        <v/>
      </c>
      <c r="F2485" s="223" t="str">
        <f>IFERROR(IF(VLOOKUP($O2485,'APOIO-DESPESAS'!$A$3:$N$962,7,FALSE)="","",VLOOKUP($O2485,'APOIO-DESPESAS'!$A$3:$N$962,7,FALSE)),"")</f>
        <v/>
      </c>
      <c r="G2485" s="223" t="str">
        <f>IFERROR(IF(VLOOKUP($O2485,'APOIO-DESPESAS'!$A$3:$N$962,8,FALSE)="","",VLOOKUP($O2485,'APOIO-DESPESAS'!$A$3:$N$962,8,FALSE)),"")</f>
        <v/>
      </c>
      <c r="H2485" s="223" t="str">
        <f>IFERROR(IF(VLOOKUP($O2485,'APOIO-DESPESAS'!$A$3:$N$962,9,FALSE)="","",VLOOKUP($O2485,'APOIO-DESPESAS'!$A$3:$N$962,9,FALSE)),"")</f>
        <v/>
      </c>
      <c r="I2485" s="223" t="str">
        <f>IFERROR(IF(VLOOKUP($O2485,'APOIO-DESPESAS'!$A$3:$N$962,10,FALSE)="","",VLOOKUP($O2485,'APOIO-DESPESAS'!$A$3:$N$962,10,FALSE)),"")</f>
        <v/>
      </c>
      <c r="J2485" s="223" t="str">
        <f>IFERROR(IF(VLOOKUP($O2485,'APOIO-DESPESAS'!$A$3:$N$962,11,FALSE)="","",VLOOKUP($O2485,'APOIO-DESPESAS'!$A$3:$N$962,11,FALSE)),"")</f>
        <v/>
      </c>
      <c r="K2485" s="223" t="str">
        <f>IFERROR(IF(VLOOKUP($O2485,'APOIO-DESPESAS'!$A$3:$N$962,12,FALSE)="","",VLOOKUP($O2485,'APOIO-DESPESAS'!$A$3:$N$962,12,FALSE)),"")</f>
        <v/>
      </c>
      <c r="L2485" s="223" t="str">
        <f>IFERROR(IF(VLOOKUP($O2485,'APOIO-DESPESAS'!$A$3:$N$962,13,FALSE)="","",VLOOKUP($O2485,'APOIO-DESPESAS'!$A$3:$N$962,13,FALSE)),"")</f>
        <v/>
      </c>
      <c r="M2485" s="223" t="str">
        <f>IFERROR(IF(VLOOKUP($O2485,'APOIO-DESPESAS'!$A$3:$N$962,14,FALSE)="","",VLOOKUP($O2485,'APOIO-DESPESAS'!$A$3:$N$962,14,FALSE)),"")</f>
        <v/>
      </c>
      <c r="O2485" s="223">
        <f t="shared" si="38"/>
        <v>2483</v>
      </c>
    </row>
    <row r="2486" spans="1:15" x14ac:dyDescent="0.25">
      <c r="A2486" s="223" t="str">
        <f>IFERROR(IF(VLOOKUP($O2486,'APOIO-DESPESAS'!$A$3:$N$962,2,FALSE)="","",VLOOKUP($O2486,'APOIO-DESPESAS'!$A$3:$N$962,2,FALSE)),"")</f>
        <v/>
      </c>
      <c r="B2486" s="223" t="str">
        <f>IFERROR(IF(VLOOKUP($O2486,'APOIO-DESPESAS'!$A$3:$N$962,3,FALSE)="","",VLOOKUP($O2486,'APOIO-DESPESAS'!$A$3:$N$962,3,FALSE)),"")</f>
        <v/>
      </c>
      <c r="C2486" s="223" t="str">
        <f>IFERROR(IF(VLOOKUP($O2486,'APOIO-DESPESAS'!$A$3:$N$962,4,FALSE)="","",VLOOKUP($O2486,'APOIO-DESPESAS'!$A$3:$N$962,4,FALSE)),"")</f>
        <v/>
      </c>
      <c r="D2486" s="223" t="str">
        <f>IFERROR(IF(VLOOKUP($O2486,'APOIO-DESPESAS'!$A$3:$N$962,5,FALSE)="","",VLOOKUP($O2486,'APOIO-DESPESAS'!$A$3:$N$962,5,FALSE)),"")</f>
        <v/>
      </c>
      <c r="E2486" s="223" t="str">
        <f>IFERROR(IF(VLOOKUP($O2486,'APOIO-DESPESAS'!$A$3:$N$962,6,FALSE)="","",VLOOKUP($O2486,'APOIO-DESPESAS'!$A$3:$N$962,6,FALSE)),"")</f>
        <v/>
      </c>
      <c r="F2486" s="223" t="str">
        <f>IFERROR(IF(VLOOKUP($O2486,'APOIO-DESPESAS'!$A$3:$N$962,7,FALSE)="","",VLOOKUP($O2486,'APOIO-DESPESAS'!$A$3:$N$962,7,FALSE)),"")</f>
        <v/>
      </c>
      <c r="G2486" s="223" t="str">
        <f>IFERROR(IF(VLOOKUP($O2486,'APOIO-DESPESAS'!$A$3:$N$962,8,FALSE)="","",VLOOKUP($O2486,'APOIO-DESPESAS'!$A$3:$N$962,8,FALSE)),"")</f>
        <v/>
      </c>
      <c r="H2486" s="223" t="str">
        <f>IFERROR(IF(VLOOKUP($O2486,'APOIO-DESPESAS'!$A$3:$N$962,9,FALSE)="","",VLOOKUP($O2486,'APOIO-DESPESAS'!$A$3:$N$962,9,FALSE)),"")</f>
        <v/>
      </c>
      <c r="I2486" s="223" t="str">
        <f>IFERROR(IF(VLOOKUP($O2486,'APOIO-DESPESAS'!$A$3:$N$962,10,FALSE)="","",VLOOKUP($O2486,'APOIO-DESPESAS'!$A$3:$N$962,10,FALSE)),"")</f>
        <v/>
      </c>
      <c r="J2486" s="223" t="str">
        <f>IFERROR(IF(VLOOKUP($O2486,'APOIO-DESPESAS'!$A$3:$N$962,11,FALSE)="","",VLOOKUP($O2486,'APOIO-DESPESAS'!$A$3:$N$962,11,FALSE)),"")</f>
        <v/>
      </c>
      <c r="K2486" s="223" t="str">
        <f>IFERROR(IF(VLOOKUP($O2486,'APOIO-DESPESAS'!$A$3:$N$962,12,FALSE)="","",VLOOKUP($O2486,'APOIO-DESPESAS'!$A$3:$N$962,12,FALSE)),"")</f>
        <v/>
      </c>
      <c r="L2486" s="223" t="str">
        <f>IFERROR(IF(VLOOKUP($O2486,'APOIO-DESPESAS'!$A$3:$N$962,13,FALSE)="","",VLOOKUP($O2486,'APOIO-DESPESAS'!$A$3:$N$962,13,FALSE)),"")</f>
        <v/>
      </c>
      <c r="M2486" s="223" t="str">
        <f>IFERROR(IF(VLOOKUP($O2486,'APOIO-DESPESAS'!$A$3:$N$962,14,FALSE)="","",VLOOKUP($O2486,'APOIO-DESPESAS'!$A$3:$N$962,14,FALSE)),"")</f>
        <v/>
      </c>
      <c r="O2486" s="223">
        <f t="shared" si="38"/>
        <v>2484</v>
      </c>
    </row>
    <row r="2487" spans="1:15" x14ac:dyDescent="0.25">
      <c r="A2487" s="223" t="str">
        <f>IFERROR(IF(VLOOKUP($O2487,'APOIO-DESPESAS'!$A$3:$N$962,2,FALSE)="","",VLOOKUP($O2487,'APOIO-DESPESAS'!$A$3:$N$962,2,FALSE)),"")</f>
        <v/>
      </c>
      <c r="B2487" s="223" t="str">
        <f>IFERROR(IF(VLOOKUP($O2487,'APOIO-DESPESAS'!$A$3:$N$962,3,FALSE)="","",VLOOKUP($O2487,'APOIO-DESPESAS'!$A$3:$N$962,3,FALSE)),"")</f>
        <v/>
      </c>
      <c r="C2487" s="223" t="str">
        <f>IFERROR(IF(VLOOKUP($O2487,'APOIO-DESPESAS'!$A$3:$N$962,4,FALSE)="","",VLOOKUP($O2487,'APOIO-DESPESAS'!$A$3:$N$962,4,FALSE)),"")</f>
        <v/>
      </c>
      <c r="D2487" s="223" t="str">
        <f>IFERROR(IF(VLOOKUP($O2487,'APOIO-DESPESAS'!$A$3:$N$962,5,FALSE)="","",VLOOKUP($O2487,'APOIO-DESPESAS'!$A$3:$N$962,5,FALSE)),"")</f>
        <v/>
      </c>
      <c r="E2487" s="223" t="str">
        <f>IFERROR(IF(VLOOKUP($O2487,'APOIO-DESPESAS'!$A$3:$N$962,6,FALSE)="","",VLOOKUP($O2487,'APOIO-DESPESAS'!$A$3:$N$962,6,FALSE)),"")</f>
        <v/>
      </c>
      <c r="F2487" s="223" t="str">
        <f>IFERROR(IF(VLOOKUP($O2487,'APOIO-DESPESAS'!$A$3:$N$962,7,FALSE)="","",VLOOKUP($O2487,'APOIO-DESPESAS'!$A$3:$N$962,7,FALSE)),"")</f>
        <v/>
      </c>
      <c r="G2487" s="223" t="str">
        <f>IFERROR(IF(VLOOKUP($O2487,'APOIO-DESPESAS'!$A$3:$N$962,8,FALSE)="","",VLOOKUP($O2487,'APOIO-DESPESAS'!$A$3:$N$962,8,FALSE)),"")</f>
        <v/>
      </c>
      <c r="H2487" s="223" t="str">
        <f>IFERROR(IF(VLOOKUP($O2487,'APOIO-DESPESAS'!$A$3:$N$962,9,FALSE)="","",VLOOKUP($O2487,'APOIO-DESPESAS'!$A$3:$N$962,9,FALSE)),"")</f>
        <v/>
      </c>
      <c r="I2487" s="223" t="str">
        <f>IFERROR(IF(VLOOKUP($O2487,'APOIO-DESPESAS'!$A$3:$N$962,10,FALSE)="","",VLOOKUP($O2487,'APOIO-DESPESAS'!$A$3:$N$962,10,FALSE)),"")</f>
        <v/>
      </c>
      <c r="J2487" s="223" t="str">
        <f>IFERROR(IF(VLOOKUP($O2487,'APOIO-DESPESAS'!$A$3:$N$962,11,FALSE)="","",VLOOKUP($O2487,'APOIO-DESPESAS'!$A$3:$N$962,11,FALSE)),"")</f>
        <v/>
      </c>
      <c r="K2487" s="223" t="str">
        <f>IFERROR(IF(VLOOKUP($O2487,'APOIO-DESPESAS'!$A$3:$N$962,12,FALSE)="","",VLOOKUP($O2487,'APOIO-DESPESAS'!$A$3:$N$962,12,FALSE)),"")</f>
        <v/>
      </c>
      <c r="L2487" s="223" t="str">
        <f>IFERROR(IF(VLOOKUP($O2487,'APOIO-DESPESAS'!$A$3:$N$962,13,FALSE)="","",VLOOKUP($O2487,'APOIO-DESPESAS'!$A$3:$N$962,13,FALSE)),"")</f>
        <v/>
      </c>
      <c r="M2487" s="223" t="str">
        <f>IFERROR(IF(VLOOKUP($O2487,'APOIO-DESPESAS'!$A$3:$N$962,14,FALSE)="","",VLOOKUP($O2487,'APOIO-DESPESAS'!$A$3:$N$962,14,FALSE)),"")</f>
        <v/>
      </c>
      <c r="O2487" s="223">
        <f t="shared" si="38"/>
        <v>2485</v>
      </c>
    </row>
    <row r="2488" spans="1:15" x14ac:dyDescent="0.25">
      <c r="A2488" s="223" t="str">
        <f>IFERROR(IF(VLOOKUP($O2488,'APOIO-DESPESAS'!$A$3:$N$962,2,FALSE)="","",VLOOKUP($O2488,'APOIO-DESPESAS'!$A$3:$N$962,2,FALSE)),"")</f>
        <v/>
      </c>
      <c r="B2488" s="223" t="str">
        <f>IFERROR(IF(VLOOKUP($O2488,'APOIO-DESPESAS'!$A$3:$N$962,3,FALSE)="","",VLOOKUP($O2488,'APOIO-DESPESAS'!$A$3:$N$962,3,FALSE)),"")</f>
        <v/>
      </c>
      <c r="C2488" s="223" t="str">
        <f>IFERROR(IF(VLOOKUP($O2488,'APOIO-DESPESAS'!$A$3:$N$962,4,FALSE)="","",VLOOKUP($O2488,'APOIO-DESPESAS'!$A$3:$N$962,4,FALSE)),"")</f>
        <v/>
      </c>
      <c r="D2488" s="223" t="str">
        <f>IFERROR(IF(VLOOKUP($O2488,'APOIO-DESPESAS'!$A$3:$N$962,5,FALSE)="","",VLOOKUP($O2488,'APOIO-DESPESAS'!$A$3:$N$962,5,FALSE)),"")</f>
        <v/>
      </c>
      <c r="E2488" s="223" t="str">
        <f>IFERROR(IF(VLOOKUP($O2488,'APOIO-DESPESAS'!$A$3:$N$962,6,FALSE)="","",VLOOKUP($O2488,'APOIO-DESPESAS'!$A$3:$N$962,6,FALSE)),"")</f>
        <v/>
      </c>
      <c r="F2488" s="223" t="str">
        <f>IFERROR(IF(VLOOKUP($O2488,'APOIO-DESPESAS'!$A$3:$N$962,7,FALSE)="","",VLOOKUP($O2488,'APOIO-DESPESAS'!$A$3:$N$962,7,FALSE)),"")</f>
        <v/>
      </c>
      <c r="G2488" s="223" t="str">
        <f>IFERROR(IF(VLOOKUP($O2488,'APOIO-DESPESAS'!$A$3:$N$962,8,FALSE)="","",VLOOKUP($O2488,'APOIO-DESPESAS'!$A$3:$N$962,8,FALSE)),"")</f>
        <v/>
      </c>
      <c r="H2488" s="223" t="str">
        <f>IFERROR(IF(VLOOKUP($O2488,'APOIO-DESPESAS'!$A$3:$N$962,9,FALSE)="","",VLOOKUP($O2488,'APOIO-DESPESAS'!$A$3:$N$962,9,FALSE)),"")</f>
        <v/>
      </c>
      <c r="I2488" s="223" t="str">
        <f>IFERROR(IF(VLOOKUP($O2488,'APOIO-DESPESAS'!$A$3:$N$962,10,FALSE)="","",VLOOKUP($O2488,'APOIO-DESPESAS'!$A$3:$N$962,10,FALSE)),"")</f>
        <v/>
      </c>
      <c r="J2488" s="223" t="str">
        <f>IFERROR(IF(VLOOKUP($O2488,'APOIO-DESPESAS'!$A$3:$N$962,11,FALSE)="","",VLOOKUP($O2488,'APOIO-DESPESAS'!$A$3:$N$962,11,FALSE)),"")</f>
        <v/>
      </c>
      <c r="K2488" s="223" t="str">
        <f>IFERROR(IF(VLOOKUP($O2488,'APOIO-DESPESAS'!$A$3:$N$962,12,FALSE)="","",VLOOKUP($O2488,'APOIO-DESPESAS'!$A$3:$N$962,12,FALSE)),"")</f>
        <v/>
      </c>
      <c r="L2488" s="223" t="str">
        <f>IFERROR(IF(VLOOKUP($O2488,'APOIO-DESPESAS'!$A$3:$N$962,13,FALSE)="","",VLOOKUP($O2488,'APOIO-DESPESAS'!$A$3:$N$962,13,FALSE)),"")</f>
        <v/>
      </c>
      <c r="M2488" s="223" t="str">
        <f>IFERROR(IF(VLOOKUP($O2488,'APOIO-DESPESAS'!$A$3:$N$962,14,FALSE)="","",VLOOKUP($O2488,'APOIO-DESPESAS'!$A$3:$N$962,14,FALSE)),"")</f>
        <v/>
      </c>
      <c r="O2488" s="223">
        <f t="shared" si="38"/>
        <v>2486</v>
      </c>
    </row>
    <row r="2489" spans="1:15" x14ac:dyDescent="0.25">
      <c r="A2489" s="223" t="str">
        <f>IFERROR(IF(VLOOKUP($O2489,'APOIO-DESPESAS'!$A$3:$N$962,2,FALSE)="","",VLOOKUP($O2489,'APOIO-DESPESAS'!$A$3:$N$962,2,FALSE)),"")</f>
        <v/>
      </c>
      <c r="B2489" s="223" t="str">
        <f>IFERROR(IF(VLOOKUP($O2489,'APOIO-DESPESAS'!$A$3:$N$962,3,FALSE)="","",VLOOKUP($O2489,'APOIO-DESPESAS'!$A$3:$N$962,3,FALSE)),"")</f>
        <v/>
      </c>
      <c r="C2489" s="223" t="str">
        <f>IFERROR(IF(VLOOKUP($O2489,'APOIO-DESPESAS'!$A$3:$N$962,4,FALSE)="","",VLOOKUP($O2489,'APOIO-DESPESAS'!$A$3:$N$962,4,FALSE)),"")</f>
        <v/>
      </c>
      <c r="D2489" s="223" t="str">
        <f>IFERROR(IF(VLOOKUP($O2489,'APOIO-DESPESAS'!$A$3:$N$962,5,FALSE)="","",VLOOKUP($O2489,'APOIO-DESPESAS'!$A$3:$N$962,5,FALSE)),"")</f>
        <v/>
      </c>
      <c r="E2489" s="223" t="str">
        <f>IFERROR(IF(VLOOKUP($O2489,'APOIO-DESPESAS'!$A$3:$N$962,6,FALSE)="","",VLOOKUP($O2489,'APOIO-DESPESAS'!$A$3:$N$962,6,FALSE)),"")</f>
        <v/>
      </c>
      <c r="F2489" s="223" t="str">
        <f>IFERROR(IF(VLOOKUP($O2489,'APOIO-DESPESAS'!$A$3:$N$962,7,FALSE)="","",VLOOKUP($O2489,'APOIO-DESPESAS'!$A$3:$N$962,7,FALSE)),"")</f>
        <v/>
      </c>
      <c r="G2489" s="223" t="str">
        <f>IFERROR(IF(VLOOKUP($O2489,'APOIO-DESPESAS'!$A$3:$N$962,8,FALSE)="","",VLOOKUP($O2489,'APOIO-DESPESAS'!$A$3:$N$962,8,FALSE)),"")</f>
        <v/>
      </c>
      <c r="H2489" s="223" t="str">
        <f>IFERROR(IF(VLOOKUP($O2489,'APOIO-DESPESAS'!$A$3:$N$962,9,FALSE)="","",VLOOKUP($O2489,'APOIO-DESPESAS'!$A$3:$N$962,9,FALSE)),"")</f>
        <v/>
      </c>
      <c r="I2489" s="223" t="str">
        <f>IFERROR(IF(VLOOKUP($O2489,'APOIO-DESPESAS'!$A$3:$N$962,10,FALSE)="","",VLOOKUP($O2489,'APOIO-DESPESAS'!$A$3:$N$962,10,FALSE)),"")</f>
        <v/>
      </c>
      <c r="J2489" s="223" t="str">
        <f>IFERROR(IF(VLOOKUP($O2489,'APOIO-DESPESAS'!$A$3:$N$962,11,FALSE)="","",VLOOKUP($O2489,'APOIO-DESPESAS'!$A$3:$N$962,11,FALSE)),"")</f>
        <v/>
      </c>
      <c r="K2489" s="223" t="str">
        <f>IFERROR(IF(VLOOKUP($O2489,'APOIO-DESPESAS'!$A$3:$N$962,12,FALSE)="","",VLOOKUP($O2489,'APOIO-DESPESAS'!$A$3:$N$962,12,FALSE)),"")</f>
        <v/>
      </c>
      <c r="L2489" s="223" t="str">
        <f>IFERROR(IF(VLOOKUP($O2489,'APOIO-DESPESAS'!$A$3:$N$962,13,FALSE)="","",VLOOKUP($O2489,'APOIO-DESPESAS'!$A$3:$N$962,13,FALSE)),"")</f>
        <v/>
      </c>
      <c r="M2489" s="223" t="str">
        <f>IFERROR(IF(VLOOKUP($O2489,'APOIO-DESPESAS'!$A$3:$N$962,14,FALSE)="","",VLOOKUP($O2489,'APOIO-DESPESAS'!$A$3:$N$962,14,FALSE)),"")</f>
        <v/>
      </c>
      <c r="O2489" s="223">
        <f t="shared" si="38"/>
        <v>2487</v>
      </c>
    </row>
    <row r="2490" spans="1:15" x14ac:dyDescent="0.25">
      <c r="A2490" s="223" t="str">
        <f>IFERROR(IF(VLOOKUP($O2490,'APOIO-DESPESAS'!$A$3:$N$962,2,FALSE)="","",VLOOKUP($O2490,'APOIO-DESPESAS'!$A$3:$N$962,2,FALSE)),"")</f>
        <v/>
      </c>
      <c r="B2490" s="223" t="str">
        <f>IFERROR(IF(VLOOKUP($O2490,'APOIO-DESPESAS'!$A$3:$N$962,3,FALSE)="","",VLOOKUP($O2490,'APOIO-DESPESAS'!$A$3:$N$962,3,FALSE)),"")</f>
        <v/>
      </c>
      <c r="C2490" s="223" t="str">
        <f>IFERROR(IF(VLOOKUP($O2490,'APOIO-DESPESAS'!$A$3:$N$962,4,FALSE)="","",VLOOKUP($O2490,'APOIO-DESPESAS'!$A$3:$N$962,4,FALSE)),"")</f>
        <v/>
      </c>
      <c r="D2490" s="223" t="str">
        <f>IFERROR(IF(VLOOKUP($O2490,'APOIO-DESPESAS'!$A$3:$N$962,5,FALSE)="","",VLOOKUP($O2490,'APOIO-DESPESAS'!$A$3:$N$962,5,FALSE)),"")</f>
        <v/>
      </c>
      <c r="E2490" s="223" t="str">
        <f>IFERROR(IF(VLOOKUP($O2490,'APOIO-DESPESAS'!$A$3:$N$962,6,FALSE)="","",VLOOKUP($O2490,'APOIO-DESPESAS'!$A$3:$N$962,6,FALSE)),"")</f>
        <v/>
      </c>
      <c r="F2490" s="223" t="str">
        <f>IFERROR(IF(VLOOKUP($O2490,'APOIO-DESPESAS'!$A$3:$N$962,7,FALSE)="","",VLOOKUP($O2490,'APOIO-DESPESAS'!$A$3:$N$962,7,FALSE)),"")</f>
        <v/>
      </c>
      <c r="G2490" s="223" t="str">
        <f>IFERROR(IF(VLOOKUP($O2490,'APOIO-DESPESAS'!$A$3:$N$962,8,FALSE)="","",VLOOKUP($O2490,'APOIO-DESPESAS'!$A$3:$N$962,8,FALSE)),"")</f>
        <v/>
      </c>
      <c r="H2490" s="223" t="str">
        <f>IFERROR(IF(VLOOKUP($O2490,'APOIO-DESPESAS'!$A$3:$N$962,9,FALSE)="","",VLOOKUP($O2490,'APOIO-DESPESAS'!$A$3:$N$962,9,FALSE)),"")</f>
        <v/>
      </c>
      <c r="I2490" s="223" t="str">
        <f>IFERROR(IF(VLOOKUP($O2490,'APOIO-DESPESAS'!$A$3:$N$962,10,FALSE)="","",VLOOKUP($O2490,'APOIO-DESPESAS'!$A$3:$N$962,10,FALSE)),"")</f>
        <v/>
      </c>
      <c r="J2490" s="223" t="str">
        <f>IFERROR(IF(VLOOKUP($O2490,'APOIO-DESPESAS'!$A$3:$N$962,11,FALSE)="","",VLOOKUP($O2490,'APOIO-DESPESAS'!$A$3:$N$962,11,FALSE)),"")</f>
        <v/>
      </c>
      <c r="K2490" s="223" t="str">
        <f>IFERROR(IF(VLOOKUP($O2490,'APOIO-DESPESAS'!$A$3:$N$962,12,FALSE)="","",VLOOKUP($O2490,'APOIO-DESPESAS'!$A$3:$N$962,12,FALSE)),"")</f>
        <v/>
      </c>
      <c r="L2490" s="223" t="str">
        <f>IFERROR(IF(VLOOKUP($O2490,'APOIO-DESPESAS'!$A$3:$N$962,13,FALSE)="","",VLOOKUP($O2490,'APOIO-DESPESAS'!$A$3:$N$962,13,FALSE)),"")</f>
        <v/>
      </c>
      <c r="M2490" s="223" t="str">
        <f>IFERROR(IF(VLOOKUP($O2490,'APOIO-DESPESAS'!$A$3:$N$962,14,FALSE)="","",VLOOKUP($O2490,'APOIO-DESPESAS'!$A$3:$N$962,14,FALSE)),"")</f>
        <v/>
      </c>
      <c r="O2490" s="223">
        <f t="shared" si="38"/>
        <v>2488</v>
      </c>
    </row>
    <row r="2491" spans="1:15" x14ac:dyDescent="0.25">
      <c r="A2491" s="223" t="str">
        <f>IFERROR(IF(VLOOKUP($O2491,'APOIO-DESPESAS'!$A$3:$N$962,2,FALSE)="","",VLOOKUP($O2491,'APOIO-DESPESAS'!$A$3:$N$962,2,FALSE)),"")</f>
        <v/>
      </c>
      <c r="B2491" s="223" t="str">
        <f>IFERROR(IF(VLOOKUP($O2491,'APOIO-DESPESAS'!$A$3:$N$962,3,FALSE)="","",VLOOKUP($O2491,'APOIO-DESPESAS'!$A$3:$N$962,3,FALSE)),"")</f>
        <v/>
      </c>
      <c r="C2491" s="223" t="str">
        <f>IFERROR(IF(VLOOKUP($O2491,'APOIO-DESPESAS'!$A$3:$N$962,4,FALSE)="","",VLOOKUP($O2491,'APOIO-DESPESAS'!$A$3:$N$962,4,FALSE)),"")</f>
        <v/>
      </c>
      <c r="D2491" s="223" t="str">
        <f>IFERROR(IF(VLOOKUP($O2491,'APOIO-DESPESAS'!$A$3:$N$962,5,FALSE)="","",VLOOKUP($O2491,'APOIO-DESPESAS'!$A$3:$N$962,5,FALSE)),"")</f>
        <v/>
      </c>
      <c r="E2491" s="223" t="str">
        <f>IFERROR(IF(VLOOKUP($O2491,'APOIO-DESPESAS'!$A$3:$N$962,6,FALSE)="","",VLOOKUP($O2491,'APOIO-DESPESAS'!$A$3:$N$962,6,FALSE)),"")</f>
        <v/>
      </c>
      <c r="F2491" s="223" t="str">
        <f>IFERROR(IF(VLOOKUP($O2491,'APOIO-DESPESAS'!$A$3:$N$962,7,FALSE)="","",VLOOKUP($O2491,'APOIO-DESPESAS'!$A$3:$N$962,7,FALSE)),"")</f>
        <v/>
      </c>
      <c r="G2491" s="223" t="str">
        <f>IFERROR(IF(VLOOKUP($O2491,'APOIO-DESPESAS'!$A$3:$N$962,8,FALSE)="","",VLOOKUP($O2491,'APOIO-DESPESAS'!$A$3:$N$962,8,FALSE)),"")</f>
        <v/>
      </c>
      <c r="H2491" s="223" t="str">
        <f>IFERROR(IF(VLOOKUP($O2491,'APOIO-DESPESAS'!$A$3:$N$962,9,FALSE)="","",VLOOKUP($O2491,'APOIO-DESPESAS'!$A$3:$N$962,9,FALSE)),"")</f>
        <v/>
      </c>
      <c r="I2491" s="223" t="str">
        <f>IFERROR(IF(VLOOKUP($O2491,'APOIO-DESPESAS'!$A$3:$N$962,10,FALSE)="","",VLOOKUP($O2491,'APOIO-DESPESAS'!$A$3:$N$962,10,FALSE)),"")</f>
        <v/>
      </c>
      <c r="J2491" s="223" t="str">
        <f>IFERROR(IF(VLOOKUP($O2491,'APOIO-DESPESAS'!$A$3:$N$962,11,FALSE)="","",VLOOKUP($O2491,'APOIO-DESPESAS'!$A$3:$N$962,11,FALSE)),"")</f>
        <v/>
      </c>
      <c r="K2491" s="223" t="str">
        <f>IFERROR(IF(VLOOKUP($O2491,'APOIO-DESPESAS'!$A$3:$N$962,12,FALSE)="","",VLOOKUP($O2491,'APOIO-DESPESAS'!$A$3:$N$962,12,FALSE)),"")</f>
        <v/>
      </c>
      <c r="L2491" s="223" t="str">
        <f>IFERROR(IF(VLOOKUP($O2491,'APOIO-DESPESAS'!$A$3:$N$962,13,FALSE)="","",VLOOKUP($O2491,'APOIO-DESPESAS'!$A$3:$N$962,13,FALSE)),"")</f>
        <v/>
      </c>
      <c r="M2491" s="223" t="str">
        <f>IFERROR(IF(VLOOKUP($O2491,'APOIO-DESPESAS'!$A$3:$N$962,14,FALSE)="","",VLOOKUP($O2491,'APOIO-DESPESAS'!$A$3:$N$962,14,FALSE)),"")</f>
        <v/>
      </c>
      <c r="O2491" s="223">
        <f t="shared" si="38"/>
        <v>2489</v>
      </c>
    </row>
    <row r="2492" spans="1:15" x14ac:dyDescent="0.25">
      <c r="A2492" s="223" t="str">
        <f>IFERROR(IF(VLOOKUP($O2492,'APOIO-DESPESAS'!$A$3:$N$962,2,FALSE)="","",VLOOKUP($O2492,'APOIO-DESPESAS'!$A$3:$N$962,2,FALSE)),"")</f>
        <v/>
      </c>
      <c r="B2492" s="223" t="str">
        <f>IFERROR(IF(VLOOKUP($O2492,'APOIO-DESPESAS'!$A$3:$N$962,3,FALSE)="","",VLOOKUP($O2492,'APOIO-DESPESAS'!$A$3:$N$962,3,FALSE)),"")</f>
        <v/>
      </c>
      <c r="C2492" s="223" t="str">
        <f>IFERROR(IF(VLOOKUP($O2492,'APOIO-DESPESAS'!$A$3:$N$962,4,FALSE)="","",VLOOKUP($O2492,'APOIO-DESPESAS'!$A$3:$N$962,4,FALSE)),"")</f>
        <v/>
      </c>
      <c r="D2492" s="223" t="str">
        <f>IFERROR(IF(VLOOKUP($O2492,'APOIO-DESPESAS'!$A$3:$N$962,5,FALSE)="","",VLOOKUP($O2492,'APOIO-DESPESAS'!$A$3:$N$962,5,FALSE)),"")</f>
        <v/>
      </c>
      <c r="E2492" s="223" t="str">
        <f>IFERROR(IF(VLOOKUP($O2492,'APOIO-DESPESAS'!$A$3:$N$962,6,FALSE)="","",VLOOKUP($O2492,'APOIO-DESPESAS'!$A$3:$N$962,6,FALSE)),"")</f>
        <v/>
      </c>
      <c r="F2492" s="223" t="str">
        <f>IFERROR(IF(VLOOKUP($O2492,'APOIO-DESPESAS'!$A$3:$N$962,7,FALSE)="","",VLOOKUP($O2492,'APOIO-DESPESAS'!$A$3:$N$962,7,FALSE)),"")</f>
        <v/>
      </c>
      <c r="G2492" s="223" t="str">
        <f>IFERROR(IF(VLOOKUP($O2492,'APOIO-DESPESAS'!$A$3:$N$962,8,FALSE)="","",VLOOKUP($O2492,'APOIO-DESPESAS'!$A$3:$N$962,8,FALSE)),"")</f>
        <v/>
      </c>
      <c r="H2492" s="223" t="str">
        <f>IFERROR(IF(VLOOKUP($O2492,'APOIO-DESPESAS'!$A$3:$N$962,9,FALSE)="","",VLOOKUP($O2492,'APOIO-DESPESAS'!$A$3:$N$962,9,FALSE)),"")</f>
        <v/>
      </c>
      <c r="I2492" s="223" t="str">
        <f>IFERROR(IF(VLOOKUP($O2492,'APOIO-DESPESAS'!$A$3:$N$962,10,FALSE)="","",VLOOKUP($O2492,'APOIO-DESPESAS'!$A$3:$N$962,10,FALSE)),"")</f>
        <v/>
      </c>
      <c r="J2492" s="223" t="str">
        <f>IFERROR(IF(VLOOKUP($O2492,'APOIO-DESPESAS'!$A$3:$N$962,11,FALSE)="","",VLOOKUP($O2492,'APOIO-DESPESAS'!$A$3:$N$962,11,FALSE)),"")</f>
        <v/>
      </c>
      <c r="K2492" s="223" t="str">
        <f>IFERROR(IF(VLOOKUP($O2492,'APOIO-DESPESAS'!$A$3:$N$962,12,FALSE)="","",VLOOKUP($O2492,'APOIO-DESPESAS'!$A$3:$N$962,12,FALSE)),"")</f>
        <v/>
      </c>
      <c r="L2492" s="223" t="str">
        <f>IFERROR(IF(VLOOKUP($O2492,'APOIO-DESPESAS'!$A$3:$N$962,13,FALSE)="","",VLOOKUP($O2492,'APOIO-DESPESAS'!$A$3:$N$962,13,FALSE)),"")</f>
        <v/>
      </c>
      <c r="M2492" s="223" t="str">
        <f>IFERROR(IF(VLOOKUP($O2492,'APOIO-DESPESAS'!$A$3:$N$962,14,FALSE)="","",VLOOKUP($O2492,'APOIO-DESPESAS'!$A$3:$N$962,14,FALSE)),"")</f>
        <v/>
      </c>
      <c r="O2492" s="223">
        <f t="shared" si="38"/>
        <v>2490</v>
      </c>
    </row>
    <row r="2493" spans="1:15" x14ac:dyDescent="0.25">
      <c r="A2493" s="223" t="str">
        <f>IFERROR(IF(VLOOKUP($O2493,'APOIO-DESPESAS'!$A$3:$N$962,2,FALSE)="","",VLOOKUP($O2493,'APOIO-DESPESAS'!$A$3:$N$962,2,FALSE)),"")</f>
        <v/>
      </c>
      <c r="B2493" s="223" t="str">
        <f>IFERROR(IF(VLOOKUP($O2493,'APOIO-DESPESAS'!$A$3:$N$962,3,FALSE)="","",VLOOKUP($O2493,'APOIO-DESPESAS'!$A$3:$N$962,3,FALSE)),"")</f>
        <v/>
      </c>
      <c r="C2493" s="223" t="str">
        <f>IFERROR(IF(VLOOKUP($O2493,'APOIO-DESPESAS'!$A$3:$N$962,4,FALSE)="","",VLOOKUP($O2493,'APOIO-DESPESAS'!$A$3:$N$962,4,FALSE)),"")</f>
        <v/>
      </c>
      <c r="D2493" s="223" t="str">
        <f>IFERROR(IF(VLOOKUP($O2493,'APOIO-DESPESAS'!$A$3:$N$962,5,FALSE)="","",VLOOKUP($O2493,'APOIO-DESPESAS'!$A$3:$N$962,5,FALSE)),"")</f>
        <v/>
      </c>
      <c r="E2493" s="223" t="str">
        <f>IFERROR(IF(VLOOKUP($O2493,'APOIO-DESPESAS'!$A$3:$N$962,6,FALSE)="","",VLOOKUP($O2493,'APOIO-DESPESAS'!$A$3:$N$962,6,FALSE)),"")</f>
        <v/>
      </c>
      <c r="F2493" s="223" t="str">
        <f>IFERROR(IF(VLOOKUP($O2493,'APOIO-DESPESAS'!$A$3:$N$962,7,FALSE)="","",VLOOKUP($O2493,'APOIO-DESPESAS'!$A$3:$N$962,7,FALSE)),"")</f>
        <v/>
      </c>
      <c r="G2493" s="223" t="str">
        <f>IFERROR(IF(VLOOKUP($O2493,'APOIO-DESPESAS'!$A$3:$N$962,8,FALSE)="","",VLOOKUP($O2493,'APOIO-DESPESAS'!$A$3:$N$962,8,FALSE)),"")</f>
        <v/>
      </c>
      <c r="H2493" s="223" t="str">
        <f>IFERROR(IF(VLOOKUP($O2493,'APOIO-DESPESAS'!$A$3:$N$962,9,FALSE)="","",VLOOKUP($O2493,'APOIO-DESPESAS'!$A$3:$N$962,9,FALSE)),"")</f>
        <v/>
      </c>
      <c r="I2493" s="223" t="str">
        <f>IFERROR(IF(VLOOKUP($O2493,'APOIO-DESPESAS'!$A$3:$N$962,10,FALSE)="","",VLOOKUP($O2493,'APOIO-DESPESAS'!$A$3:$N$962,10,FALSE)),"")</f>
        <v/>
      </c>
      <c r="J2493" s="223" t="str">
        <f>IFERROR(IF(VLOOKUP($O2493,'APOIO-DESPESAS'!$A$3:$N$962,11,FALSE)="","",VLOOKUP($O2493,'APOIO-DESPESAS'!$A$3:$N$962,11,FALSE)),"")</f>
        <v/>
      </c>
      <c r="K2493" s="223" t="str">
        <f>IFERROR(IF(VLOOKUP($O2493,'APOIO-DESPESAS'!$A$3:$N$962,12,FALSE)="","",VLOOKUP($O2493,'APOIO-DESPESAS'!$A$3:$N$962,12,FALSE)),"")</f>
        <v/>
      </c>
      <c r="L2493" s="223" t="str">
        <f>IFERROR(IF(VLOOKUP($O2493,'APOIO-DESPESAS'!$A$3:$N$962,13,FALSE)="","",VLOOKUP($O2493,'APOIO-DESPESAS'!$A$3:$N$962,13,FALSE)),"")</f>
        <v/>
      </c>
      <c r="M2493" s="223" t="str">
        <f>IFERROR(IF(VLOOKUP($O2493,'APOIO-DESPESAS'!$A$3:$N$962,14,FALSE)="","",VLOOKUP($O2493,'APOIO-DESPESAS'!$A$3:$N$962,14,FALSE)),"")</f>
        <v/>
      </c>
      <c r="O2493" s="223">
        <f t="shared" si="38"/>
        <v>2491</v>
      </c>
    </row>
    <row r="2494" spans="1:15" x14ac:dyDescent="0.25">
      <c r="A2494" s="223" t="str">
        <f>IFERROR(IF(VLOOKUP($O2494,'APOIO-DESPESAS'!$A$3:$N$962,2,FALSE)="","",VLOOKUP($O2494,'APOIO-DESPESAS'!$A$3:$N$962,2,FALSE)),"")</f>
        <v/>
      </c>
      <c r="B2494" s="223" t="str">
        <f>IFERROR(IF(VLOOKUP($O2494,'APOIO-DESPESAS'!$A$3:$N$962,3,FALSE)="","",VLOOKUP($O2494,'APOIO-DESPESAS'!$A$3:$N$962,3,FALSE)),"")</f>
        <v/>
      </c>
      <c r="C2494" s="223" t="str">
        <f>IFERROR(IF(VLOOKUP($O2494,'APOIO-DESPESAS'!$A$3:$N$962,4,FALSE)="","",VLOOKUP($O2494,'APOIO-DESPESAS'!$A$3:$N$962,4,FALSE)),"")</f>
        <v/>
      </c>
      <c r="D2494" s="223" t="str">
        <f>IFERROR(IF(VLOOKUP($O2494,'APOIO-DESPESAS'!$A$3:$N$962,5,FALSE)="","",VLOOKUP($O2494,'APOIO-DESPESAS'!$A$3:$N$962,5,FALSE)),"")</f>
        <v/>
      </c>
      <c r="E2494" s="223" t="str">
        <f>IFERROR(IF(VLOOKUP($O2494,'APOIO-DESPESAS'!$A$3:$N$962,6,FALSE)="","",VLOOKUP($O2494,'APOIO-DESPESAS'!$A$3:$N$962,6,FALSE)),"")</f>
        <v/>
      </c>
      <c r="F2494" s="223" t="str">
        <f>IFERROR(IF(VLOOKUP($O2494,'APOIO-DESPESAS'!$A$3:$N$962,7,FALSE)="","",VLOOKUP($O2494,'APOIO-DESPESAS'!$A$3:$N$962,7,FALSE)),"")</f>
        <v/>
      </c>
      <c r="G2494" s="223" t="str">
        <f>IFERROR(IF(VLOOKUP($O2494,'APOIO-DESPESAS'!$A$3:$N$962,8,FALSE)="","",VLOOKUP($O2494,'APOIO-DESPESAS'!$A$3:$N$962,8,FALSE)),"")</f>
        <v/>
      </c>
      <c r="H2494" s="223" t="str">
        <f>IFERROR(IF(VLOOKUP($O2494,'APOIO-DESPESAS'!$A$3:$N$962,9,FALSE)="","",VLOOKUP($O2494,'APOIO-DESPESAS'!$A$3:$N$962,9,FALSE)),"")</f>
        <v/>
      </c>
      <c r="I2494" s="223" t="str">
        <f>IFERROR(IF(VLOOKUP($O2494,'APOIO-DESPESAS'!$A$3:$N$962,10,FALSE)="","",VLOOKUP($O2494,'APOIO-DESPESAS'!$A$3:$N$962,10,FALSE)),"")</f>
        <v/>
      </c>
      <c r="J2494" s="223" t="str">
        <f>IFERROR(IF(VLOOKUP($O2494,'APOIO-DESPESAS'!$A$3:$N$962,11,FALSE)="","",VLOOKUP($O2494,'APOIO-DESPESAS'!$A$3:$N$962,11,FALSE)),"")</f>
        <v/>
      </c>
      <c r="K2494" s="223" t="str">
        <f>IFERROR(IF(VLOOKUP($O2494,'APOIO-DESPESAS'!$A$3:$N$962,12,FALSE)="","",VLOOKUP($O2494,'APOIO-DESPESAS'!$A$3:$N$962,12,FALSE)),"")</f>
        <v/>
      </c>
      <c r="L2494" s="223" t="str">
        <f>IFERROR(IF(VLOOKUP($O2494,'APOIO-DESPESAS'!$A$3:$N$962,13,FALSE)="","",VLOOKUP($O2494,'APOIO-DESPESAS'!$A$3:$N$962,13,FALSE)),"")</f>
        <v/>
      </c>
      <c r="M2494" s="223" t="str">
        <f>IFERROR(IF(VLOOKUP($O2494,'APOIO-DESPESAS'!$A$3:$N$962,14,FALSE)="","",VLOOKUP($O2494,'APOIO-DESPESAS'!$A$3:$N$962,14,FALSE)),"")</f>
        <v/>
      </c>
      <c r="O2494" s="223">
        <f t="shared" si="38"/>
        <v>2492</v>
      </c>
    </row>
    <row r="2495" spans="1:15" x14ac:dyDescent="0.25">
      <c r="A2495" s="223" t="str">
        <f>IFERROR(IF(VLOOKUP($O2495,'APOIO-DESPESAS'!$A$3:$N$962,2,FALSE)="","",VLOOKUP($O2495,'APOIO-DESPESAS'!$A$3:$N$962,2,FALSE)),"")</f>
        <v/>
      </c>
      <c r="B2495" s="223" t="str">
        <f>IFERROR(IF(VLOOKUP($O2495,'APOIO-DESPESAS'!$A$3:$N$962,3,FALSE)="","",VLOOKUP($O2495,'APOIO-DESPESAS'!$A$3:$N$962,3,FALSE)),"")</f>
        <v/>
      </c>
      <c r="C2495" s="223" t="str">
        <f>IFERROR(IF(VLOOKUP($O2495,'APOIO-DESPESAS'!$A$3:$N$962,4,FALSE)="","",VLOOKUP($O2495,'APOIO-DESPESAS'!$A$3:$N$962,4,FALSE)),"")</f>
        <v/>
      </c>
      <c r="D2495" s="223" t="str">
        <f>IFERROR(IF(VLOOKUP($O2495,'APOIO-DESPESAS'!$A$3:$N$962,5,FALSE)="","",VLOOKUP($O2495,'APOIO-DESPESAS'!$A$3:$N$962,5,FALSE)),"")</f>
        <v/>
      </c>
      <c r="E2495" s="223" t="str">
        <f>IFERROR(IF(VLOOKUP($O2495,'APOIO-DESPESAS'!$A$3:$N$962,6,FALSE)="","",VLOOKUP($O2495,'APOIO-DESPESAS'!$A$3:$N$962,6,FALSE)),"")</f>
        <v/>
      </c>
      <c r="F2495" s="223" t="str">
        <f>IFERROR(IF(VLOOKUP($O2495,'APOIO-DESPESAS'!$A$3:$N$962,7,FALSE)="","",VLOOKUP($O2495,'APOIO-DESPESAS'!$A$3:$N$962,7,FALSE)),"")</f>
        <v/>
      </c>
      <c r="G2495" s="223" t="str">
        <f>IFERROR(IF(VLOOKUP($O2495,'APOIO-DESPESAS'!$A$3:$N$962,8,FALSE)="","",VLOOKUP($O2495,'APOIO-DESPESAS'!$A$3:$N$962,8,FALSE)),"")</f>
        <v/>
      </c>
      <c r="H2495" s="223" t="str">
        <f>IFERROR(IF(VLOOKUP($O2495,'APOIO-DESPESAS'!$A$3:$N$962,9,FALSE)="","",VLOOKUP($O2495,'APOIO-DESPESAS'!$A$3:$N$962,9,FALSE)),"")</f>
        <v/>
      </c>
      <c r="I2495" s="223" t="str">
        <f>IFERROR(IF(VLOOKUP($O2495,'APOIO-DESPESAS'!$A$3:$N$962,10,FALSE)="","",VLOOKUP($O2495,'APOIO-DESPESAS'!$A$3:$N$962,10,FALSE)),"")</f>
        <v/>
      </c>
      <c r="J2495" s="223" t="str">
        <f>IFERROR(IF(VLOOKUP($O2495,'APOIO-DESPESAS'!$A$3:$N$962,11,FALSE)="","",VLOOKUP($O2495,'APOIO-DESPESAS'!$A$3:$N$962,11,FALSE)),"")</f>
        <v/>
      </c>
      <c r="K2495" s="223" t="str">
        <f>IFERROR(IF(VLOOKUP($O2495,'APOIO-DESPESAS'!$A$3:$N$962,12,FALSE)="","",VLOOKUP($O2495,'APOIO-DESPESAS'!$A$3:$N$962,12,FALSE)),"")</f>
        <v/>
      </c>
      <c r="L2495" s="223" t="str">
        <f>IFERROR(IF(VLOOKUP($O2495,'APOIO-DESPESAS'!$A$3:$N$962,13,FALSE)="","",VLOOKUP($O2495,'APOIO-DESPESAS'!$A$3:$N$962,13,FALSE)),"")</f>
        <v/>
      </c>
      <c r="M2495" s="223" t="str">
        <f>IFERROR(IF(VLOOKUP($O2495,'APOIO-DESPESAS'!$A$3:$N$962,14,FALSE)="","",VLOOKUP($O2495,'APOIO-DESPESAS'!$A$3:$N$962,14,FALSE)),"")</f>
        <v/>
      </c>
      <c r="O2495" s="223">
        <f t="shared" si="38"/>
        <v>2493</v>
      </c>
    </row>
    <row r="2496" spans="1:15" x14ac:dyDescent="0.25">
      <c r="A2496" s="223" t="str">
        <f>IFERROR(IF(VLOOKUP($O2496,'APOIO-DESPESAS'!$A$3:$N$962,2,FALSE)="","",VLOOKUP($O2496,'APOIO-DESPESAS'!$A$3:$N$962,2,FALSE)),"")</f>
        <v/>
      </c>
      <c r="B2496" s="223" t="str">
        <f>IFERROR(IF(VLOOKUP($O2496,'APOIO-DESPESAS'!$A$3:$N$962,3,FALSE)="","",VLOOKUP($O2496,'APOIO-DESPESAS'!$A$3:$N$962,3,FALSE)),"")</f>
        <v/>
      </c>
      <c r="C2496" s="223" t="str">
        <f>IFERROR(IF(VLOOKUP($O2496,'APOIO-DESPESAS'!$A$3:$N$962,4,FALSE)="","",VLOOKUP($O2496,'APOIO-DESPESAS'!$A$3:$N$962,4,FALSE)),"")</f>
        <v/>
      </c>
      <c r="D2496" s="223" t="str">
        <f>IFERROR(IF(VLOOKUP($O2496,'APOIO-DESPESAS'!$A$3:$N$962,5,FALSE)="","",VLOOKUP($O2496,'APOIO-DESPESAS'!$A$3:$N$962,5,FALSE)),"")</f>
        <v/>
      </c>
      <c r="E2496" s="223" t="str">
        <f>IFERROR(IF(VLOOKUP($O2496,'APOIO-DESPESAS'!$A$3:$N$962,6,FALSE)="","",VLOOKUP($O2496,'APOIO-DESPESAS'!$A$3:$N$962,6,FALSE)),"")</f>
        <v/>
      </c>
      <c r="F2496" s="223" t="str">
        <f>IFERROR(IF(VLOOKUP($O2496,'APOIO-DESPESAS'!$A$3:$N$962,7,FALSE)="","",VLOOKUP($O2496,'APOIO-DESPESAS'!$A$3:$N$962,7,FALSE)),"")</f>
        <v/>
      </c>
      <c r="G2496" s="223" t="str">
        <f>IFERROR(IF(VLOOKUP($O2496,'APOIO-DESPESAS'!$A$3:$N$962,8,FALSE)="","",VLOOKUP($O2496,'APOIO-DESPESAS'!$A$3:$N$962,8,FALSE)),"")</f>
        <v/>
      </c>
      <c r="H2496" s="223" t="str">
        <f>IFERROR(IF(VLOOKUP($O2496,'APOIO-DESPESAS'!$A$3:$N$962,9,FALSE)="","",VLOOKUP($O2496,'APOIO-DESPESAS'!$A$3:$N$962,9,FALSE)),"")</f>
        <v/>
      </c>
      <c r="I2496" s="223" t="str">
        <f>IFERROR(IF(VLOOKUP($O2496,'APOIO-DESPESAS'!$A$3:$N$962,10,FALSE)="","",VLOOKUP($O2496,'APOIO-DESPESAS'!$A$3:$N$962,10,FALSE)),"")</f>
        <v/>
      </c>
      <c r="J2496" s="223" t="str">
        <f>IFERROR(IF(VLOOKUP($O2496,'APOIO-DESPESAS'!$A$3:$N$962,11,FALSE)="","",VLOOKUP($O2496,'APOIO-DESPESAS'!$A$3:$N$962,11,FALSE)),"")</f>
        <v/>
      </c>
      <c r="K2496" s="223" t="str">
        <f>IFERROR(IF(VLOOKUP($O2496,'APOIO-DESPESAS'!$A$3:$N$962,12,FALSE)="","",VLOOKUP($O2496,'APOIO-DESPESAS'!$A$3:$N$962,12,FALSE)),"")</f>
        <v/>
      </c>
      <c r="L2496" s="223" t="str">
        <f>IFERROR(IF(VLOOKUP($O2496,'APOIO-DESPESAS'!$A$3:$N$962,13,FALSE)="","",VLOOKUP($O2496,'APOIO-DESPESAS'!$A$3:$N$962,13,FALSE)),"")</f>
        <v/>
      </c>
      <c r="M2496" s="223" t="str">
        <f>IFERROR(IF(VLOOKUP($O2496,'APOIO-DESPESAS'!$A$3:$N$962,14,FALSE)="","",VLOOKUP($O2496,'APOIO-DESPESAS'!$A$3:$N$962,14,FALSE)),"")</f>
        <v/>
      </c>
      <c r="O2496" s="223">
        <f t="shared" si="38"/>
        <v>2494</v>
      </c>
    </row>
    <row r="2497" spans="1:15" x14ac:dyDescent="0.25">
      <c r="A2497" s="223" t="str">
        <f>IFERROR(IF(VLOOKUP($O2497,'APOIO-DESPESAS'!$A$3:$N$962,2,FALSE)="","",VLOOKUP($O2497,'APOIO-DESPESAS'!$A$3:$N$962,2,FALSE)),"")</f>
        <v/>
      </c>
      <c r="B2497" s="223" t="str">
        <f>IFERROR(IF(VLOOKUP($O2497,'APOIO-DESPESAS'!$A$3:$N$962,3,FALSE)="","",VLOOKUP($O2497,'APOIO-DESPESAS'!$A$3:$N$962,3,FALSE)),"")</f>
        <v/>
      </c>
      <c r="C2497" s="223" t="str">
        <f>IFERROR(IF(VLOOKUP($O2497,'APOIO-DESPESAS'!$A$3:$N$962,4,FALSE)="","",VLOOKUP($O2497,'APOIO-DESPESAS'!$A$3:$N$962,4,FALSE)),"")</f>
        <v/>
      </c>
      <c r="D2497" s="223" t="str">
        <f>IFERROR(IF(VLOOKUP($O2497,'APOIO-DESPESAS'!$A$3:$N$962,5,FALSE)="","",VLOOKUP($O2497,'APOIO-DESPESAS'!$A$3:$N$962,5,FALSE)),"")</f>
        <v/>
      </c>
      <c r="E2497" s="223" t="str">
        <f>IFERROR(IF(VLOOKUP($O2497,'APOIO-DESPESAS'!$A$3:$N$962,6,FALSE)="","",VLOOKUP($O2497,'APOIO-DESPESAS'!$A$3:$N$962,6,FALSE)),"")</f>
        <v/>
      </c>
      <c r="F2497" s="223" t="str">
        <f>IFERROR(IF(VLOOKUP($O2497,'APOIO-DESPESAS'!$A$3:$N$962,7,FALSE)="","",VLOOKUP($O2497,'APOIO-DESPESAS'!$A$3:$N$962,7,FALSE)),"")</f>
        <v/>
      </c>
      <c r="G2497" s="223" t="str">
        <f>IFERROR(IF(VLOOKUP($O2497,'APOIO-DESPESAS'!$A$3:$N$962,8,FALSE)="","",VLOOKUP($O2497,'APOIO-DESPESAS'!$A$3:$N$962,8,FALSE)),"")</f>
        <v/>
      </c>
      <c r="H2497" s="223" t="str">
        <f>IFERROR(IF(VLOOKUP($O2497,'APOIO-DESPESAS'!$A$3:$N$962,9,FALSE)="","",VLOOKUP($O2497,'APOIO-DESPESAS'!$A$3:$N$962,9,FALSE)),"")</f>
        <v/>
      </c>
      <c r="I2497" s="223" t="str">
        <f>IFERROR(IF(VLOOKUP($O2497,'APOIO-DESPESAS'!$A$3:$N$962,10,FALSE)="","",VLOOKUP($O2497,'APOIO-DESPESAS'!$A$3:$N$962,10,FALSE)),"")</f>
        <v/>
      </c>
      <c r="J2497" s="223" t="str">
        <f>IFERROR(IF(VLOOKUP($O2497,'APOIO-DESPESAS'!$A$3:$N$962,11,FALSE)="","",VLOOKUP($O2497,'APOIO-DESPESAS'!$A$3:$N$962,11,FALSE)),"")</f>
        <v/>
      </c>
      <c r="K2497" s="223" t="str">
        <f>IFERROR(IF(VLOOKUP($O2497,'APOIO-DESPESAS'!$A$3:$N$962,12,FALSE)="","",VLOOKUP($O2497,'APOIO-DESPESAS'!$A$3:$N$962,12,FALSE)),"")</f>
        <v/>
      </c>
      <c r="L2497" s="223" t="str">
        <f>IFERROR(IF(VLOOKUP($O2497,'APOIO-DESPESAS'!$A$3:$N$962,13,FALSE)="","",VLOOKUP($O2497,'APOIO-DESPESAS'!$A$3:$N$962,13,FALSE)),"")</f>
        <v/>
      </c>
      <c r="M2497" s="223" t="str">
        <f>IFERROR(IF(VLOOKUP($O2497,'APOIO-DESPESAS'!$A$3:$N$962,14,FALSE)="","",VLOOKUP($O2497,'APOIO-DESPESAS'!$A$3:$N$962,14,FALSE)),"")</f>
        <v/>
      </c>
      <c r="O2497" s="223">
        <f t="shared" si="38"/>
        <v>2495</v>
      </c>
    </row>
    <row r="2498" spans="1:15" x14ac:dyDescent="0.25">
      <c r="A2498" s="223" t="str">
        <f>IFERROR(IF(VLOOKUP($O2498,'APOIO-DESPESAS'!$A$3:$N$962,2,FALSE)="","",VLOOKUP($O2498,'APOIO-DESPESAS'!$A$3:$N$962,2,FALSE)),"")</f>
        <v/>
      </c>
      <c r="B2498" s="223" t="str">
        <f>IFERROR(IF(VLOOKUP($O2498,'APOIO-DESPESAS'!$A$3:$N$962,3,FALSE)="","",VLOOKUP($O2498,'APOIO-DESPESAS'!$A$3:$N$962,3,FALSE)),"")</f>
        <v/>
      </c>
      <c r="C2498" s="223" t="str">
        <f>IFERROR(IF(VLOOKUP($O2498,'APOIO-DESPESAS'!$A$3:$N$962,4,FALSE)="","",VLOOKUP($O2498,'APOIO-DESPESAS'!$A$3:$N$962,4,FALSE)),"")</f>
        <v/>
      </c>
      <c r="D2498" s="223" t="str">
        <f>IFERROR(IF(VLOOKUP($O2498,'APOIO-DESPESAS'!$A$3:$N$962,5,FALSE)="","",VLOOKUP($O2498,'APOIO-DESPESAS'!$A$3:$N$962,5,FALSE)),"")</f>
        <v/>
      </c>
      <c r="E2498" s="223" t="str">
        <f>IFERROR(IF(VLOOKUP($O2498,'APOIO-DESPESAS'!$A$3:$N$962,6,FALSE)="","",VLOOKUP($O2498,'APOIO-DESPESAS'!$A$3:$N$962,6,FALSE)),"")</f>
        <v/>
      </c>
      <c r="F2498" s="223" t="str">
        <f>IFERROR(IF(VLOOKUP($O2498,'APOIO-DESPESAS'!$A$3:$N$962,7,FALSE)="","",VLOOKUP($O2498,'APOIO-DESPESAS'!$A$3:$N$962,7,FALSE)),"")</f>
        <v/>
      </c>
      <c r="G2498" s="223" t="str">
        <f>IFERROR(IF(VLOOKUP($O2498,'APOIO-DESPESAS'!$A$3:$N$962,8,FALSE)="","",VLOOKUP($O2498,'APOIO-DESPESAS'!$A$3:$N$962,8,FALSE)),"")</f>
        <v/>
      </c>
      <c r="H2498" s="223" t="str">
        <f>IFERROR(IF(VLOOKUP($O2498,'APOIO-DESPESAS'!$A$3:$N$962,9,FALSE)="","",VLOOKUP($O2498,'APOIO-DESPESAS'!$A$3:$N$962,9,FALSE)),"")</f>
        <v/>
      </c>
      <c r="I2498" s="223" t="str">
        <f>IFERROR(IF(VLOOKUP($O2498,'APOIO-DESPESAS'!$A$3:$N$962,10,FALSE)="","",VLOOKUP($O2498,'APOIO-DESPESAS'!$A$3:$N$962,10,FALSE)),"")</f>
        <v/>
      </c>
      <c r="J2498" s="223" t="str">
        <f>IFERROR(IF(VLOOKUP($O2498,'APOIO-DESPESAS'!$A$3:$N$962,11,FALSE)="","",VLOOKUP($O2498,'APOIO-DESPESAS'!$A$3:$N$962,11,FALSE)),"")</f>
        <v/>
      </c>
      <c r="K2498" s="223" t="str">
        <f>IFERROR(IF(VLOOKUP($O2498,'APOIO-DESPESAS'!$A$3:$N$962,12,FALSE)="","",VLOOKUP($O2498,'APOIO-DESPESAS'!$A$3:$N$962,12,FALSE)),"")</f>
        <v/>
      </c>
      <c r="L2498" s="223" t="str">
        <f>IFERROR(IF(VLOOKUP($O2498,'APOIO-DESPESAS'!$A$3:$N$962,13,FALSE)="","",VLOOKUP($O2498,'APOIO-DESPESAS'!$A$3:$N$962,13,FALSE)),"")</f>
        <v/>
      </c>
      <c r="M2498" s="223" t="str">
        <f>IFERROR(IF(VLOOKUP($O2498,'APOIO-DESPESAS'!$A$3:$N$962,14,FALSE)="","",VLOOKUP($O2498,'APOIO-DESPESAS'!$A$3:$N$962,14,FALSE)),"")</f>
        <v/>
      </c>
      <c r="O2498" s="223">
        <f t="shared" si="38"/>
        <v>2496</v>
      </c>
    </row>
    <row r="2499" spans="1:15" x14ac:dyDescent="0.25">
      <c r="A2499" s="223" t="str">
        <f>IFERROR(IF(VLOOKUP($O2499,'APOIO-DESPESAS'!$A$3:$N$962,2,FALSE)="","",VLOOKUP($O2499,'APOIO-DESPESAS'!$A$3:$N$962,2,FALSE)),"")</f>
        <v/>
      </c>
      <c r="B2499" s="223" t="str">
        <f>IFERROR(IF(VLOOKUP($O2499,'APOIO-DESPESAS'!$A$3:$N$962,3,FALSE)="","",VLOOKUP($O2499,'APOIO-DESPESAS'!$A$3:$N$962,3,FALSE)),"")</f>
        <v/>
      </c>
      <c r="C2499" s="223" t="str">
        <f>IFERROR(IF(VLOOKUP($O2499,'APOIO-DESPESAS'!$A$3:$N$962,4,FALSE)="","",VLOOKUP($O2499,'APOIO-DESPESAS'!$A$3:$N$962,4,FALSE)),"")</f>
        <v/>
      </c>
      <c r="D2499" s="223" t="str">
        <f>IFERROR(IF(VLOOKUP($O2499,'APOIO-DESPESAS'!$A$3:$N$962,5,FALSE)="","",VLOOKUP($O2499,'APOIO-DESPESAS'!$A$3:$N$962,5,FALSE)),"")</f>
        <v/>
      </c>
      <c r="E2499" s="223" t="str">
        <f>IFERROR(IF(VLOOKUP($O2499,'APOIO-DESPESAS'!$A$3:$N$962,6,FALSE)="","",VLOOKUP($O2499,'APOIO-DESPESAS'!$A$3:$N$962,6,FALSE)),"")</f>
        <v/>
      </c>
      <c r="F2499" s="223" t="str">
        <f>IFERROR(IF(VLOOKUP($O2499,'APOIO-DESPESAS'!$A$3:$N$962,7,FALSE)="","",VLOOKUP($O2499,'APOIO-DESPESAS'!$A$3:$N$962,7,FALSE)),"")</f>
        <v/>
      </c>
      <c r="G2499" s="223" t="str">
        <f>IFERROR(IF(VLOOKUP($O2499,'APOIO-DESPESAS'!$A$3:$N$962,8,FALSE)="","",VLOOKUP($O2499,'APOIO-DESPESAS'!$A$3:$N$962,8,FALSE)),"")</f>
        <v/>
      </c>
      <c r="H2499" s="223" t="str">
        <f>IFERROR(IF(VLOOKUP($O2499,'APOIO-DESPESAS'!$A$3:$N$962,9,FALSE)="","",VLOOKUP($O2499,'APOIO-DESPESAS'!$A$3:$N$962,9,FALSE)),"")</f>
        <v/>
      </c>
      <c r="I2499" s="223" t="str">
        <f>IFERROR(IF(VLOOKUP($O2499,'APOIO-DESPESAS'!$A$3:$N$962,10,FALSE)="","",VLOOKUP($O2499,'APOIO-DESPESAS'!$A$3:$N$962,10,FALSE)),"")</f>
        <v/>
      </c>
      <c r="J2499" s="223" t="str">
        <f>IFERROR(IF(VLOOKUP($O2499,'APOIO-DESPESAS'!$A$3:$N$962,11,FALSE)="","",VLOOKUP($O2499,'APOIO-DESPESAS'!$A$3:$N$962,11,FALSE)),"")</f>
        <v/>
      </c>
      <c r="K2499" s="223" t="str">
        <f>IFERROR(IF(VLOOKUP($O2499,'APOIO-DESPESAS'!$A$3:$N$962,12,FALSE)="","",VLOOKUP($O2499,'APOIO-DESPESAS'!$A$3:$N$962,12,FALSE)),"")</f>
        <v/>
      </c>
      <c r="L2499" s="223" t="str">
        <f>IFERROR(IF(VLOOKUP($O2499,'APOIO-DESPESAS'!$A$3:$N$962,13,FALSE)="","",VLOOKUP($O2499,'APOIO-DESPESAS'!$A$3:$N$962,13,FALSE)),"")</f>
        <v/>
      </c>
      <c r="M2499" s="223" t="str">
        <f>IFERROR(IF(VLOOKUP($O2499,'APOIO-DESPESAS'!$A$3:$N$962,14,FALSE)="","",VLOOKUP($O2499,'APOIO-DESPESAS'!$A$3:$N$962,14,FALSE)),"")</f>
        <v/>
      </c>
      <c r="O2499" s="223">
        <f t="shared" si="38"/>
        <v>2497</v>
      </c>
    </row>
    <row r="2500" spans="1:15" x14ac:dyDescent="0.25">
      <c r="A2500" s="223" t="str">
        <f>IFERROR(IF(VLOOKUP($O2500,'APOIO-DESPESAS'!$A$3:$N$962,2,FALSE)="","",VLOOKUP($O2500,'APOIO-DESPESAS'!$A$3:$N$962,2,FALSE)),"")</f>
        <v/>
      </c>
      <c r="B2500" s="223" t="str">
        <f>IFERROR(IF(VLOOKUP($O2500,'APOIO-DESPESAS'!$A$3:$N$962,3,FALSE)="","",VLOOKUP($O2500,'APOIO-DESPESAS'!$A$3:$N$962,3,FALSE)),"")</f>
        <v/>
      </c>
      <c r="C2500" s="223" t="str">
        <f>IFERROR(IF(VLOOKUP($O2500,'APOIO-DESPESAS'!$A$3:$N$962,4,FALSE)="","",VLOOKUP($O2500,'APOIO-DESPESAS'!$A$3:$N$962,4,FALSE)),"")</f>
        <v/>
      </c>
      <c r="D2500" s="223" t="str">
        <f>IFERROR(IF(VLOOKUP($O2500,'APOIO-DESPESAS'!$A$3:$N$962,5,FALSE)="","",VLOOKUP($O2500,'APOIO-DESPESAS'!$A$3:$N$962,5,FALSE)),"")</f>
        <v/>
      </c>
      <c r="E2500" s="223" t="str">
        <f>IFERROR(IF(VLOOKUP($O2500,'APOIO-DESPESAS'!$A$3:$N$962,6,FALSE)="","",VLOOKUP($O2500,'APOIO-DESPESAS'!$A$3:$N$962,6,FALSE)),"")</f>
        <v/>
      </c>
      <c r="F2500" s="223" t="str">
        <f>IFERROR(IF(VLOOKUP($O2500,'APOIO-DESPESAS'!$A$3:$N$962,7,FALSE)="","",VLOOKUP($O2500,'APOIO-DESPESAS'!$A$3:$N$962,7,FALSE)),"")</f>
        <v/>
      </c>
      <c r="G2500" s="223" t="str">
        <f>IFERROR(IF(VLOOKUP($O2500,'APOIO-DESPESAS'!$A$3:$N$962,8,FALSE)="","",VLOOKUP($O2500,'APOIO-DESPESAS'!$A$3:$N$962,8,FALSE)),"")</f>
        <v/>
      </c>
      <c r="H2500" s="223" t="str">
        <f>IFERROR(IF(VLOOKUP($O2500,'APOIO-DESPESAS'!$A$3:$N$962,9,FALSE)="","",VLOOKUP($O2500,'APOIO-DESPESAS'!$A$3:$N$962,9,FALSE)),"")</f>
        <v/>
      </c>
      <c r="I2500" s="223" t="str">
        <f>IFERROR(IF(VLOOKUP($O2500,'APOIO-DESPESAS'!$A$3:$N$962,10,FALSE)="","",VLOOKUP($O2500,'APOIO-DESPESAS'!$A$3:$N$962,10,FALSE)),"")</f>
        <v/>
      </c>
      <c r="J2500" s="223" t="str">
        <f>IFERROR(IF(VLOOKUP($O2500,'APOIO-DESPESAS'!$A$3:$N$962,11,FALSE)="","",VLOOKUP($O2500,'APOIO-DESPESAS'!$A$3:$N$962,11,FALSE)),"")</f>
        <v/>
      </c>
      <c r="K2500" s="223" t="str">
        <f>IFERROR(IF(VLOOKUP($O2500,'APOIO-DESPESAS'!$A$3:$N$962,12,FALSE)="","",VLOOKUP($O2500,'APOIO-DESPESAS'!$A$3:$N$962,12,FALSE)),"")</f>
        <v/>
      </c>
      <c r="L2500" s="223" t="str">
        <f>IFERROR(IF(VLOOKUP($O2500,'APOIO-DESPESAS'!$A$3:$N$962,13,FALSE)="","",VLOOKUP($O2500,'APOIO-DESPESAS'!$A$3:$N$962,13,FALSE)),"")</f>
        <v/>
      </c>
      <c r="M2500" s="223" t="str">
        <f>IFERROR(IF(VLOOKUP($O2500,'APOIO-DESPESAS'!$A$3:$N$962,14,FALSE)="","",VLOOKUP($O2500,'APOIO-DESPESAS'!$A$3:$N$962,14,FALSE)),"")</f>
        <v/>
      </c>
      <c r="O2500" s="223">
        <f t="shared" si="38"/>
        <v>2498</v>
      </c>
    </row>
    <row r="2501" spans="1:15" x14ac:dyDescent="0.25">
      <c r="A2501" s="223" t="str">
        <f>IFERROR(IF(VLOOKUP($O2501,'APOIO-DESPESAS'!$A$3:$N$962,2,FALSE)="","",VLOOKUP($O2501,'APOIO-DESPESAS'!$A$3:$N$962,2,FALSE)),"")</f>
        <v/>
      </c>
      <c r="B2501" s="223" t="str">
        <f>IFERROR(IF(VLOOKUP($O2501,'APOIO-DESPESAS'!$A$3:$N$962,3,FALSE)="","",VLOOKUP($O2501,'APOIO-DESPESAS'!$A$3:$N$962,3,FALSE)),"")</f>
        <v/>
      </c>
      <c r="C2501" s="223" t="str">
        <f>IFERROR(IF(VLOOKUP($O2501,'APOIO-DESPESAS'!$A$3:$N$962,4,FALSE)="","",VLOOKUP($O2501,'APOIO-DESPESAS'!$A$3:$N$962,4,FALSE)),"")</f>
        <v/>
      </c>
      <c r="D2501" s="223" t="str">
        <f>IFERROR(IF(VLOOKUP($O2501,'APOIO-DESPESAS'!$A$3:$N$962,5,FALSE)="","",VLOOKUP($O2501,'APOIO-DESPESAS'!$A$3:$N$962,5,FALSE)),"")</f>
        <v/>
      </c>
      <c r="E2501" s="223" t="str">
        <f>IFERROR(IF(VLOOKUP($O2501,'APOIO-DESPESAS'!$A$3:$N$962,6,FALSE)="","",VLOOKUP($O2501,'APOIO-DESPESAS'!$A$3:$N$962,6,FALSE)),"")</f>
        <v/>
      </c>
      <c r="F2501" s="223" t="str">
        <f>IFERROR(IF(VLOOKUP($O2501,'APOIO-DESPESAS'!$A$3:$N$962,7,FALSE)="","",VLOOKUP($O2501,'APOIO-DESPESAS'!$A$3:$N$962,7,FALSE)),"")</f>
        <v/>
      </c>
      <c r="G2501" s="223" t="str">
        <f>IFERROR(IF(VLOOKUP($O2501,'APOIO-DESPESAS'!$A$3:$N$962,8,FALSE)="","",VLOOKUP($O2501,'APOIO-DESPESAS'!$A$3:$N$962,8,FALSE)),"")</f>
        <v/>
      </c>
      <c r="H2501" s="223" t="str">
        <f>IFERROR(IF(VLOOKUP($O2501,'APOIO-DESPESAS'!$A$3:$N$962,9,FALSE)="","",VLOOKUP($O2501,'APOIO-DESPESAS'!$A$3:$N$962,9,FALSE)),"")</f>
        <v/>
      </c>
      <c r="I2501" s="223" t="str">
        <f>IFERROR(IF(VLOOKUP($O2501,'APOIO-DESPESAS'!$A$3:$N$962,10,FALSE)="","",VLOOKUP($O2501,'APOIO-DESPESAS'!$A$3:$N$962,10,FALSE)),"")</f>
        <v/>
      </c>
      <c r="J2501" s="223" t="str">
        <f>IFERROR(IF(VLOOKUP($O2501,'APOIO-DESPESAS'!$A$3:$N$962,11,FALSE)="","",VLOOKUP($O2501,'APOIO-DESPESAS'!$A$3:$N$962,11,FALSE)),"")</f>
        <v/>
      </c>
      <c r="K2501" s="223" t="str">
        <f>IFERROR(IF(VLOOKUP($O2501,'APOIO-DESPESAS'!$A$3:$N$962,12,FALSE)="","",VLOOKUP($O2501,'APOIO-DESPESAS'!$A$3:$N$962,12,FALSE)),"")</f>
        <v/>
      </c>
      <c r="L2501" s="223" t="str">
        <f>IFERROR(IF(VLOOKUP($O2501,'APOIO-DESPESAS'!$A$3:$N$962,13,FALSE)="","",VLOOKUP($O2501,'APOIO-DESPESAS'!$A$3:$N$962,13,FALSE)),"")</f>
        <v/>
      </c>
      <c r="M2501" s="223" t="str">
        <f>IFERROR(IF(VLOOKUP($O2501,'APOIO-DESPESAS'!$A$3:$N$962,14,FALSE)="","",VLOOKUP($O2501,'APOIO-DESPESAS'!$A$3:$N$962,14,FALSE)),"")</f>
        <v/>
      </c>
      <c r="O2501" s="223">
        <f t="shared" ref="O2501:O2564" si="39">O2500+1</f>
        <v>2499</v>
      </c>
    </row>
    <row r="2502" spans="1:15" x14ac:dyDescent="0.25">
      <c r="A2502" s="223" t="str">
        <f>IFERROR(IF(VLOOKUP($O2502,'APOIO-DESPESAS'!$A$3:$N$962,2,FALSE)="","",VLOOKUP($O2502,'APOIO-DESPESAS'!$A$3:$N$962,2,FALSE)),"")</f>
        <v/>
      </c>
      <c r="B2502" s="223" t="str">
        <f>IFERROR(IF(VLOOKUP($O2502,'APOIO-DESPESAS'!$A$3:$N$962,3,FALSE)="","",VLOOKUP($O2502,'APOIO-DESPESAS'!$A$3:$N$962,3,FALSE)),"")</f>
        <v/>
      </c>
      <c r="C2502" s="223" t="str">
        <f>IFERROR(IF(VLOOKUP($O2502,'APOIO-DESPESAS'!$A$3:$N$962,4,FALSE)="","",VLOOKUP($O2502,'APOIO-DESPESAS'!$A$3:$N$962,4,FALSE)),"")</f>
        <v/>
      </c>
      <c r="D2502" s="223" t="str">
        <f>IFERROR(IF(VLOOKUP($O2502,'APOIO-DESPESAS'!$A$3:$N$962,5,FALSE)="","",VLOOKUP($O2502,'APOIO-DESPESAS'!$A$3:$N$962,5,FALSE)),"")</f>
        <v/>
      </c>
      <c r="E2502" s="223" t="str">
        <f>IFERROR(IF(VLOOKUP($O2502,'APOIO-DESPESAS'!$A$3:$N$962,6,FALSE)="","",VLOOKUP($O2502,'APOIO-DESPESAS'!$A$3:$N$962,6,FALSE)),"")</f>
        <v/>
      </c>
      <c r="F2502" s="223" t="str">
        <f>IFERROR(IF(VLOOKUP($O2502,'APOIO-DESPESAS'!$A$3:$N$962,7,FALSE)="","",VLOOKUP($O2502,'APOIO-DESPESAS'!$A$3:$N$962,7,FALSE)),"")</f>
        <v/>
      </c>
      <c r="G2502" s="223" t="str">
        <f>IFERROR(IF(VLOOKUP($O2502,'APOIO-DESPESAS'!$A$3:$N$962,8,FALSE)="","",VLOOKUP($O2502,'APOIO-DESPESAS'!$A$3:$N$962,8,FALSE)),"")</f>
        <v/>
      </c>
      <c r="H2502" s="223" t="str">
        <f>IFERROR(IF(VLOOKUP($O2502,'APOIO-DESPESAS'!$A$3:$N$962,9,FALSE)="","",VLOOKUP($O2502,'APOIO-DESPESAS'!$A$3:$N$962,9,FALSE)),"")</f>
        <v/>
      </c>
      <c r="I2502" s="223" t="str">
        <f>IFERROR(IF(VLOOKUP($O2502,'APOIO-DESPESAS'!$A$3:$N$962,10,FALSE)="","",VLOOKUP($O2502,'APOIO-DESPESAS'!$A$3:$N$962,10,FALSE)),"")</f>
        <v/>
      </c>
      <c r="J2502" s="223" t="str">
        <f>IFERROR(IF(VLOOKUP($O2502,'APOIO-DESPESAS'!$A$3:$N$962,11,FALSE)="","",VLOOKUP($O2502,'APOIO-DESPESAS'!$A$3:$N$962,11,FALSE)),"")</f>
        <v/>
      </c>
      <c r="K2502" s="223" t="str">
        <f>IFERROR(IF(VLOOKUP($O2502,'APOIO-DESPESAS'!$A$3:$N$962,12,FALSE)="","",VLOOKUP($O2502,'APOIO-DESPESAS'!$A$3:$N$962,12,FALSE)),"")</f>
        <v/>
      </c>
      <c r="L2502" s="223" t="str">
        <f>IFERROR(IF(VLOOKUP($O2502,'APOIO-DESPESAS'!$A$3:$N$962,13,FALSE)="","",VLOOKUP($O2502,'APOIO-DESPESAS'!$A$3:$N$962,13,FALSE)),"")</f>
        <v/>
      </c>
      <c r="M2502" s="223" t="str">
        <f>IFERROR(IF(VLOOKUP($O2502,'APOIO-DESPESAS'!$A$3:$N$962,14,FALSE)="","",VLOOKUP($O2502,'APOIO-DESPESAS'!$A$3:$N$962,14,FALSE)),"")</f>
        <v/>
      </c>
      <c r="O2502" s="223">
        <f t="shared" si="39"/>
        <v>2500</v>
      </c>
    </row>
    <row r="2503" spans="1:15" x14ac:dyDescent="0.25">
      <c r="A2503" s="223" t="str">
        <f>IFERROR(IF(VLOOKUP($O2503,'APOIO-DESPESAS'!$A$3:$N$962,2,FALSE)="","",VLOOKUP($O2503,'APOIO-DESPESAS'!$A$3:$N$962,2,FALSE)),"")</f>
        <v/>
      </c>
      <c r="B2503" s="223" t="str">
        <f>IFERROR(IF(VLOOKUP($O2503,'APOIO-DESPESAS'!$A$3:$N$962,3,FALSE)="","",VLOOKUP($O2503,'APOIO-DESPESAS'!$A$3:$N$962,3,FALSE)),"")</f>
        <v/>
      </c>
      <c r="C2503" s="223" t="str">
        <f>IFERROR(IF(VLOOKUP($O2503,'APOIO-DESPESAS'!$A$3:$N$962,4,FALSE)="","",VLOOKUP($O2503,'APOIO-DESPESAS'!$A$3:$N$962,4,FALSE)),"")</f>
        <v/>
      </c>
      <c r="D2503" s="223" t="str">
        <f>IFERROR(IF(VLOOKUP($O2503,'APOIO-DESPESAS'!$A$3:$N$962,5,FALSE)="","",VLOOKUP($O2503,'APOIO-DESPESAS'!$A$3:$N$962,5,FALSE)),"")</f>
        <v/>
      </c>
      <c r="E2503" s="223" t="str">
        <f>IFERROR(IF(VLOOKUP($O2503,'APOIO-DESPESAS'!$A$3:$N$962,6,FALSE)="","",VLOOKUP($O2503,'APOIO-DESPESAS'!$A$3:$N$962,6,FALSE)),"")</f>
        <v/>
      </c>
      <c r="F2503" s="223" t="str">
        <f>IFERROR(IF(VLOOKUP($O2503,'APOIO-DESPESAS'!$A$3:$N$962,7,FALSE)="","",VLOOKUP($O2503,'APOIO-DESPESAS'!$A$3:$N$962,7,FALSE)),"")</f>
        <v/>
      </c>
      <c r="G2503" s="223" t="str">
        <f>IFERROR(IF(VLOOKUP($O2503,'APOIO-DESPESAS'!$A$3:$N$962,8,FALSE)="","",VLOOKUP($O2503,'APOIO-DESPESAS'!$A$3:$N$962,8,FALSE)),"")</f>
        <v/>
      </c>
      <c r="H2503" s="223" t="str">
        <f>IFERROR(IF(VLOOKUP($O2503,'APOIO-DESPESAS'!$A$3:$N$962,9,FALSE)="","",VLOOKUP($O2503,'APOIO-DESPESAS'!$A$3:$N$962,9,FALSE)),"")</f>
        <v/>
      </c>
      <c r="I2503" s="223" t="str">
        <f>IFERROR(IF(VLOOKUP($O2503,'APOIO-DESPESAS'!$A$3:$N$962,10,FALSE)="","",VLOOKUP($O2503,'APOIO-DESPESAS'!$A$3:$N$962,10,FALSE)),"")</f>
        <v/>
      </c>
      <c r="J2503" s="223" t="str">
        <f>IFERROR(IF(VLOOKUP($O2503,'APOIO-DESPESAS'!$A$3:$N$962,11,FALSE)="","",VLOOKUP($O2503,'APOIO-DESPESAS'!$A$3:$N$962,11,FALSE)),"")</f>
        <v/>
      </c>
      <c r="K2503" s="223" t="str">
        <f>IFERROR(IF(VLOOKUP($O2503,'APOIO-DESPESAS'!$A$3:$N$962,12,FALSE)="","",VLOOKUP($O2503,'APOIO-DESPESAS'!$A$3:$N$962,12,FALSE)),"")</f>
        <v/>
      </c>
      <c r="L2503" s="223" t="str">
        <f>IFERROR(IF(VLOOKUP($O2503,'APOIO-DESPESAS'!$A$3:$N$962,13,FALSE)="","",VLOOKUP($O2503,'APOIO-DESPESAS'!$A$3:$N$962,13,FALSE)),"")</f>
        <v/>
      </c>
      <c r="M2503" s="223" t="str">
        <f>IFERROR(IF(VLOOKUP($O2503,'APOIO-DESPESAS'!$A$3:$N$962,14,FALSE)="","",VLOOKUP($O2503,'APOIO-DESPESAS'!$A$3:$N$962,14,FALSE)),"")</f>
        <v/>
      </c>
      <c r="O2503" s="223">
        <f t="shared" si="39"/>
        <v>2501</v>
      </c>
    </row>
    <row r="2504" spans="1:15" x14ac:dyDescent="0.25">
      <c r="A2504" s="223" t="str">
        <f>IFERROR(IF(VLOOKUP($O2504,'APOIO-DESPESAS'!$A$3:$N$962,2,FALSE)="","",VLOOKUP($O2504,'APOIO-DESPESAS'!$A$3:$N$962,2,FALSE)),"")</f>
        <v/>
      </c>
      <c r="B2504" s="223" t="str">
        <f>IFERROR(IF(VLOOKUP($O2504,'APOIO-DESPESAS'!$A$3:$N$962,3,FALSE)="","",VLOOKUP($O2504,'APOIO-DESPESAS'!$A$3:$N$962,3,FALSE)),"")</f>
        <v/>
      </c>
      <c r="C2504" s="223" t="str">
        <f>IFERROR(IF(VLOOKUP($O2504,'APOIO-DESPESAS'!$A$3:$N$962,4,FALSE)="","",VLOOKUP($O2504,'APOIO-DESPESAS'!$A$3:$N$962,4,FALSE)),"")</f>
        <v/>
      </c>
      <c r="D2504" s="223" t="str">
        <f>IFERROR(IF(VLOOKUP($O2504,'APOIO-DESPESAS'!$A$3:$N$962,5,FALSE)="","",VLOOKUP($O2504,'APOIO-DESPESAS'!$A$3:$N$962,5,FALSE)),"")</f>
        <v/>
      </c>
      <c r="E2504" s="223" t="str">
        <f>IFERROR(IF(VLOOKUP($O2504,'APOIO-DESPESAS'!$A$3:$N$962,6,FALSE)="","",VLOOKUP($O2504,'APOIO-DESPESAS'!$A$3:$N$962,6,FALSE)),"")</f>
        <v/>
      </c>
      <c r="F2504" s="223" t="str">
        <f>IFERROR(IF(VLOOKUP($O2504,'APOIO-DESPESAS'!$A$3:$N$962,7,FALSE)="","",VLOOKUP($O2504,'APOIO-DESPESAS'!$A$3:$N$962,7,FALSE)),"")</f>
        <v/>
      </c>
      <c r="G2504" s="223" t="str">
        <f>IFERROR(IF(VLOOKUP($O2504,'APOIO-DESPESAS'!$A$3:$N$962,8,FALSE)="","",VLOOKUP($O2504,'APOIO-DESPESAS'!$A$3:$N$962,8,FALSE)),"")</f>
        <v/>
      </c>
      <c r="H2504" s="223" t="str">
        <f>IFERROR(IF(VLOOKUP($O2504,'APOIO-DESPESAS'!$A$3:$N$962,9,FALSE)="","",VLOOKUP($O2504,'APOIO-DESPESAS'!$A$3:$N$962,9,FALSE)),"")</f>
        <v/>
      </c>
      <c r="I2504" s="223" t="str">
        <f>IFERROR(IF(VLOOKUP($O2504,'APOIO-DESPESAS'!$A$3:$N$962,10,FALSE)="","",VLOOKUP($O2504,'APOIO-DESPESAS'!$A$3:$N$962,10,FALSE)),"")</f>
        <v/>
      </c>
      <c r="J2504" s="223" t="str">
        <f>IFERROR(IF(VLOOKUP($O2504,'APOIO-DESPESAS'!$A$3:$N$962,11,FALSE)="","",VLOOKUP($O2504,'APOIO-DESPESAS'!$A$3:$N$962,11,FALSE)),"")</f>
        <v/>
      </c>
      <c r="K2504" s="223" t="str">
        <f>IFERROR(IF(VLOOKUP($O2504,'APOIO-DESPESAS'!$A$3:$N$962,12,FALSE)="","",VLOOKUP($O2504,'APOIO-DESPESAS'!$A$3:$N$962,12,FALSE)),"")</f>
        <v/>
      </c>
      <c r="L2504" s="223" t="str">
        <f>IFERROR(IF(VLOOKUP($O2504,'APOIO-DESPESAS'!$A$3:$N$962,13,FALSE)="","",VLOOKUP($O2504,'APOIO-DESPESAS'!$A$3:$N$962,13,FALSE)),"")</f>
        <v/>
      </c>
      <c r="M2504" s="223" t="str">
        <f>IFERROR(IF(VLOOKUP($O2504,'APOIO-DESPESAS'!$A$3:$N$962,14,FALSE)="","",VLOOKUP($O2504,'APOIO-DESPESAS'!$A$3:$N$962,14,FALSE)),"")</f>
        <v/>
      </c>
      <c r="O2504" s="223">
        <f t="shared" si="39"/>
        <v>2502</v>
      </c>
    </row>
    <row r="2505" spans="1:15" x14ac:dyDescent="0.25">
      <c r="A2505" s="223" t="str">
        <f>IFERROR(IF(VLOOKUP($O2505,'APOIO-DESPESAS'!$A$3:$N$962,2,FALSE)="","",VLOOKUP($O2505,'APOIO-DESPESAS'!$A$3:$N$962,2,FALSE)),"")</f>
        <v/>
      </c>
      <c r="B2505" s="223" t="str">
        <f>IFERROR(IF(VLOOKUP($O2505,'APOIO-DESPESAS'!$A$3:$N$962,3,FALSE)="","",VLOOKUP($O2505,'APOIO-DESPESAS'!$A$3:$N$962,3,FALSE)),"")</f>
        <v/>
      </c>
      <c r="C2505" s="223" t="str">
        <f>IFERROR(IF(VLOOKUP($O2505,'APOIO-DESPESAS'!$A$3:$N$962,4,FALSE)="","",VLOOKUP($O2505,'APOIO-DESPESAS'!$A$3:$N$962,4,FALSE)),"")</f>
        <v/>
      </c>
      <c r="D2505" s="223" t="str">
        <f>IFERROR(IF(VLOOKUP($O2505,'APOIO-DESPESAS'!$A$3:$N$962,5,FALSE)="","",VLOOKUP($O2505,'APOIO-DESPESAS'!$A$3:$N$962,5,FALSE)),"")</f>
        <v/>
      </c>
      <c r="E2505" s="223" t="str">
        <f>IFERROR(IF(VLOOKUP($O2505,'APOIO-DESPESAS'!$A$3:$N$962,6,FALSE)="","",VLOOKUP($O2505,'APOIO-DESPESAS'!$A$3:$N$962,6,FALSE)),"")</f>
        <v/>
      </c>
      <c r="F2505" s="223" t="str">
        <f>IFERROR(IF(VLOOKUP($O2505,'APOIO-DESPESAS'!$A$3:$N$962,7,FALSE)="","",VLOOKUP($O2505,'APOIO-DESPESAS'!$A$3:$N$962,7,FALSE)),"")</f>
        <v/>
      </c>
      <c r="G2505" s="223" t="str">
        <f>IFERROR(IF(VLOOKUP($O2505,'APOIO-DESPESAS'!$A$3:$N$962,8,FALSE)="","",VLOOKUP($O2505,'APOIO-DESPESAS'!$A$3:$N$962,8,FALSE)),"")</f>
        <v/>
      </c>
      <c r="H2505" s="223" t="str">
        <f>IFERROR(IF(VLOOKUP($O2505,'APOIO-DESPESAS'!$A$3:$N$962,9,FALSE)="","",VLOOKUP($O2505,'APOIO-DESPESAS'!$A$3:$N$962,9,FALSE)),"")</f>
        <v/>
      </c>
      <c r="I2505" s="223" t="str">
        <f>IFERROR(IF(VLOOKUP($O2505,'APOIO-DESPESAS'!$A$3:$N$962,10,FALSE)="","",VLOOKUP($O2505,'APOIO-DESPESAS'!$A$3:$N$962,10,FALSE)),"")</f>
        <v/>
      </c>
      <c r="J2505" s="223" t="str">
        <f>IFERROR(IF(VLOOKUP($O2505,'APOIO-DESPESAS'!$A$3:$N$962,11,FALSE)="","",VLOOKUP($O2505,'APOIO-DESPESAS'!$A$3:$N$962,11,FALSE)),"")</f>
        <v/>
      </c>
      <c r="K2505" s="223" t="str">
        <f>IFERROR(IF(VLOOKUP($O2505,'APOIO-DESPESAS'!$A$3:$N$962,12,FALSE)="","",VLOOKUP($O2505,'APOIO-DESPESAS'!$A$3:$N$962,12,FALSE)),"")</f>
        <v/>
      </c>
      <c r="L2505" s="223" t="str">
        <f>IFERROR(IF(VLOOKUP($O2505,'APOIO-DESPESAS'!$A$3:$N$962,13,FALSE)="","",VLOOKUP($O2505,'APOIO-DESPESAS'!$A$3:$N$962,13,FALSE)),"")</f>
        <v/>
      </c>
      <c r="M2505" s="223" t="str">
        <f>IFERROR(IF(VLOOKUP($O2505,'APOIO-DESPESAS'!$A$3:$N$962,14,FALSE)="","",VLOOKUP($O2505,'APOIO-DESPESAS'!$A$3:$N$962,14,FALSE)),"")</f>
        <v/>
      </c>
      <c r="O2505" s="223">
        <f t="shared" si="39"/>
        <v>2503</v>
      </c>
    </row>
    <row r="2506" spans="1:15" x14ac:dyDescent="0.25">
      <c r="A2506" s="223" t="str">
        <f>IFERROR(IF(VLOOKUP($O2506,'APOIO-DESPESAS'!$A$3:$N$962,2,FALSE)="","",VLOOKUP($O2506,'APOIO-DESPESAS'!$A$3:$N$962,2,FALSE)),"")</f>
        <v/>
      </c>
      <c r="B2506" s="223" t="str">
        <f>IFERROR(IF(VLOOKUP($O2506,'APOIO-DESPESAS'!$A$3:$N$962,3,FALSE)="","",VLOOKUP($O2506,'APOIO-DESPESAS'!$A$3:$N$962,3,FALSE)),"")</f>
        <v/>
      </c>
      <c r="C2506" s="223" t="str">
        <f>IFERROR(IF(VLOOKUP($O2506,'APOIO-DESPESAS'!$A$3:$N$962,4,FALSE)="","",VLOOKUP($O2506,'APOIO-DESPESAS'!$A$3:$N$962,4,FALSE)),"")</f>
        <v/>
      </c>
      <c r="D2506" s="223" t="str">
        <f>IFERROR(IF(VLOOKUP($O2506,'APOIO-DESPESAS'!$A$3:$N$962,5,FALSE)="","",VLOOKUP($O2506,'APOIO-DESPESAS'!$A$3:$N$962,5,FALSE)),"")</f>
        <v/>
      </c>
      <c r="E2506" s="223" t="str">
        <f>IFERROR(IF(VLOOKUP($O2506,'APOIO-DESPESAS'!$A$3:$N$962,6,FALSE)="","",VLOOKUP($O2506,'APOIO-DESPESAS'!$A$3:$N$962,6,FALSE)),"")</f>
        <v/>
      </c>
      <c r="F2506" s="223" t="str">
        <f>IFERROR(IF(VLOOKUP($O2506,'APOIO-DESPESAS'!$A$3:$N$962,7,FALSE)="","",VLOOKUP($O2506,'APOIO-DESPESAS'!$A$3:$N$962,7,FALSE)),"")</f>
        <v/>
      </c>
      <c r="G2506" s="223" t="str">
        <f>IFERROR(IF(VLOOKUP($O2506,'APOIO-DESPESAS'!$A$3:$N$962,8,FALSE)="","",VLOOKUP($O2506,'APOIO-DESPESAS'!$A$3:$N$962,8,FALSE)),"")</f>
        <v/>
      </c>
      <c r="H2506" s="223" t="str">
        <f>IFERROR(IF(VLOOKUP($O2506,'APOIO-DESPESAS'!$A$3:$N$962,9,FALSE)="","",VLOOKUP($O2506,'APOIO-DESPESAS'!$A$3:$N$962,9,FALSE)),"")</f>
        <v/>
      </c>
      <c r="I2506" s="223" t="str">
        <f>IFERROR(IF(VLOOKUP($O2506,'APOIO-DESPESAS'!$A$3:$N$962,10,FALSE)="","",VLOOKUP($O2506,'APOIO-DESPESAS'!$A$3:$N$962,10,FALSE)),"")</f>
        <v/>
      </c>
      <c r="J2506" s="223" t="str">
        <f>IFERROR(IF(VLOOKUP($O2506,'APOIO-DESPESAS'!$A$3:$N$962,11,FALSE)="","",VLOOKUP($O2506,'APOIO-DESPESAS'!$A$3:$N$962,11,FALSE)),"")</f>
        <v/>
      </c>
      <c r="K2506" s="223" t="str">
        <f>IFERROR(IF(VLOOKUP($O2506,'APOIO-DESPESAS'!$A$3:$N$962,12,FALSE)="","",VLOOKUP($O2506,'APOIO-DESPESAS'!$A$3:$N$962,12,FALSE)),"")</f>
        <v/>
      </c>
      <c r="L2506" s="223" t="str">
        <f>IFERROR(IF(VLOOKUP($O2506,'APOIO-DESPESAS'!$A$3:$N$962,13,FALSE)="","",VLOOKUP($O2506,'APOIO-DESPESAS'!$A$3:$N$962,13,FALSE)),"")</f>
        <v/>
      </c>
      <c r="M2506" s="223" t="str">
        <f>IFERROR(IF(VLOOKUP($O2506,'APOIO-DESPESAS'!$A$3:$N$962,14,FALSE)="","",VLOOKUP($O2506,'APOIO-DESPESAS'!$A$3:$N$962,14,FALSE)),"")</f>
        <v/>
      </c>
      <c r="O2506" s="223">
        <f t="shared" si="39"/>
        <v>2504</v>
      </c>
    </row>
    <row r="2507" spans="1:15" x14ac:dyDescent="0.25">
      <c r="A2507" s="223" t="str">
        <f>IFERROR(IF(VLOOKUP($O2507,'APOIO-DESPESAS'!$A$3:$N$962,2,FALSE)="","",VLOOKUP($O2507,'APOIO-DESPESAS'!$A$3:$N$962,2,FALSE)),"")</f>
        <v/>
      </c>
      <c r="B2507" s="223" t="str">
        <f>IFERROR(IF(VLOOKUP($O2507,'APOIO-DESPESAS'!$A$3:$N$962,3,FALSE)="","",VLOOKUP($O2507,'APOIO-DESPESAS'!$A$3:$N$962,3,FALSE)),"")</f>
        <v/>
      </c>
      <c r="C2507" s="223" t="str">
        <f>IFERROR(IF(VLOOKUP($O2507,'APOIO-DESPESAS'!$A$3:$N$962,4,FALSE)="","",VLOOKUP($O2507,'APOIO-DESPESAS'!$A$3:$N$962,4,FALSE)),"")</f>
        <v/>
      </c>
      <c r="D2507" s="223" t="str">
        <f>IFERROR(IF(VLOOKUP($O2507,'APOIO-DESPESAS'!$A$3:$N$962,5,FALSE)="","",VLOOKUP($O2507,'APOIO-DESPESAS'!$A$3:$N$962,5,FALSE)),"")</f>
        <v/>
      </c>
      <c r="E2507" s="223" t="str">
        <f>IFERROR(IF(VLOOKUP($O2507,'APOIO-DESPESAS'!$A$3:$N$962,6,FALSE)="","",VLOOKUP($O2507,'APOIO-DESPESAS'!$A$3:$N$962,6,FALSE)),"")</f>
        <v/>
      </c>
      <c r="F2507" s="223" t="str">
        <f>IFERROR(IF(VLOOKUP($O2507,'APOIO-DESPESAS'!$A$3:$N$962,7,FALSE)="","",VLOOKUP($O2507,'APOIO-DESPESAS'!$A$3:$N$962,7,FALSE)),"")</f>
        <v/>
      </c>
      <c r="G2507" s="223" t="str">
        <f>IFERROR(IF(VLOOKUP($O2507,'APOIO-DESPESAS'!$A$3:$N$962,8,FALSE)="","",VLOOKUP($O2507,'APOIO-DESPESAS'!$A$3:$N$962,8,FALSE)),"")</f>
        <v/>
      </c>
      <c r="H2507" s="223" t="str">
        <f>IFERROR(IF(VLOOKUP($O2507,'APOIO-DESPESAS'!$A$3:$N$962,9,FALSE)="","",VLOOKUP($O2507,'APOIO-DESPESAS'!$A$3:$N$962,9,FALSE)),"")</f>
        <v/>
      </c>
      <c r="I2507" s="223" t="str">
        <f>IFERROR(IF(VLOOKUP($O2507,'APOIO-DESPESAS'!$A$3:$N$962,10,FALSE)="","",VLOOKUP($O2507,'APOIO-DESPESAS'!$A$3:$N$962,10,FALSE)),"")</f>
        <v/>
      </c>
      <c r="J2507" s="223" t="str">
        <f>IFERROR(IF(VLOOKUP($O2507,'APOIO-DESPESAS'!$A$3:$N$962,11,FALSE)="","",VLOOKUP($O2507,'APOIO-DESPESAS'!$A$3:$N$962,11,FALSE)),"")</f>
        <v/>
      </c>
      <c r="K2507" s="223" t="str">
        <f>IFERROR(IF(VLOOKUP($O2507,'APOIO-DESPESAS'!$A$3:$N$962,12,FALSE)="","",VLOOKUP($O2507,'APOIO-DESPESAS'!$A$3:$N$962,12,FALSE)),"")</f>
        <v/>
      </c>
      <c r="L2507" s="223" t="str">
        <f>IFERROR(IF(VLOOKUP($O2507,'APOIO-DESPESAS'!$A$3:$N$962,13,FALSE)="","",VLOOKUP($O2507,'APOIO-DESPESAS'!$A$3:$N$962,13,FALSE)),"")</f>
        <v/>
      </c>
      <c r="M2507" s="223" t="str">
        <f>IFERROR(IF(VLOOKUP($O2507,'APOIO-DESPESAS'!$A$3:$N$962,14,FALSE)="","",VLOOKUP($O2507,'APOIO-DESPESAS'!$A$3:$N$962,14,FALSE)),"")</f>
        <v/>
      </c>
      <c r="O2507" s="223">
        <f t="shared" si="39"/>
        <v>2505</v>
      </c>
    </row>
    <row r="2508" spans="1:15" x14ac:dyDescent="0.25">
      <c r="A2508" s="223" t="str">
        <f>IFERROR(IF(VLOOKUP($O2508,'APOIO-DESPESAS'!$A$3:$N$962,2,FALSE)="","",VLOOKUP($O2508,'APOIO-DESPESAS'!$A$3:$N$962,2,FALSE)),"")</f>
        <v/>
      </c>
      <c r="B2508" s="223" t="str">
        <f>IFERROR(IF(VLOOKUP($O2508,'APOIO-DESPESAS'!$A$3:$N$962,3,FALSE)="","",VLOOKUP($O2508,'APOIO-DESPESAS'!$A$3:$N$962,3,FALSE)),"")</f>
        <v/>
      </c>
      <c r="C2508" s="223" t="str">
        <f>IFERROR(IF(VLOOKUP($O2508,'APOIO-DESPESAS'!$A$3:$N$962,4,FALSE)="","",VLOOKUP($O2508,'APOIO-DESPESAS'!$A$3:$N$962,4,FALSE)),"")</f>
        <v/>
      </c>
      <c r="D2508" s="223" t="str">
        <f>IFERROR(IF(VLOOKUP($O2508,'APOIO-DESPESAS'!$A$3:$N$962,5,FALSE)="","",VLOOKUP($O2508,'APOIO-DESPESAS'!$A$3:$N$962,5,FALSE)),"")</f>
        <v/>
      </c>
      <c r="E2508" s="223" t="str">
        <f>IFERROR(IF(VLOOKUP($O2508,'APOIO-DESPESAS'!$A$3:$N$962,6,FALSE)="","",VLOOKUP($O2508,'APOIO-DESPESAS'!$A$3:$N$962,6,FALSE)),"")</f>
        <v/>
      </c>
      <c r="F2508" s="223" t="str">
        <f>IFERROR(IF(VLOOKUP($O2508,'APOIO-DESPESAS'!$A$3:$N$962,7,FALSE)="","",VLOOKUP($O2508,'APOIO-DESPESAS'!$A$3:$N$962,7,FALSE)),"")</f>
        <v/>
      </c>
      <c r="G2508" s="223" t="str">
        <f>IFERROR(IF(VLOOKUP($O2508,'APOIO-DESPESAS'!$A$3:$N$962,8,FALSE)="","",VLOOKUP($O2508,'APOIO-DESPESAS'!$A$3:$N$962,8,FALSE)),"")</f>
        <v/>
      </c>
      <c r="H2508" s="223" t="str">
        <f>IFERROR(IF(VLOOKUP($O2508,'APOIO-DESPESAS'!$A$3:$N$962,9,FALSE)="","",VLOOKUP($O2508,'APOIO-DESPESAS'!$A$3:$N$962,9,FALSE)),"")</f>
        <v/>
      </c>
      <c r="I2508" s="223" t="str">
        <f>IFERROR(IF(VLOOKUP($O2508,'APOIO-DESPESAS'!$A$3:$N$962,10,FALSE)="","",VLOOKUP($O2508,'APOIO-DESPESAS'!$A$3:$N$962,10,FALSE)),"")</f>
        <v/>
      </c>
      <c r="J2508" s="223" t="str">
        <f>IFERROR(IF(VLOOKUP($O2508,'APOIO-DESPESAS'!$A$3:$N$962,11,FALSE)="","",VLOOKUP($O2508,'APOIO-DESPESAS'!$A$3:$N$962,11,FALSE)),"")</f>
        <v/>
      </c>
      <c r="K2508" s="223" t="str">
        <f>IFERROR(IF(VLOOKUP($O2508,'APOIO-DESPESAS'!$A$3:$N$962,12,FALSE)="","",VLOOKUP($O2508,'APOIO-DESPESAS'!$A$3:$N$962,12,FALSE)),"")</f>
        <v/>
      </c>
      <c r="L2508" s="223" t="str">
        <f>IFERROR(IF(VLOOKUP($O2508,'APOIO-DESPESAS'!$A$3:$N$962,13,FALSE)="","",VLOOKUP($O2508,'APOIO-DESPESAS'!$A$3:$N$962,13,FALSE)),"")</f>
        <v/>
      </c>
      <c r="M2508" s="223" t="str">
        <f>IFERROR(IF(VLOOKUP($O2508,'APOIO-DESPESAS'!$A$3:$N$962,14,FALSE)="","",VLOOKUP($O2508,'APOIO-DESPESAS'!$A$3:$N$962,14,FALSE)),"")</f>
        <v/>
      </c>
      <c r="O2508" s="223">
        <f t="shared" si="39"/>
        <v>2506</v>
      </c>
    </row>
    <row r="2509" spans="1:15" x14ac:dyDescent="0.25">
      <c r="A2509" s="223" t="str">
        <f>IFERROR(IF(VLOOKUP($O2509,'APOIO-DESPESAS'!$A$3:$N$962,2,FALSE)="","",VLOOKUP($O2509,'APOIO-DESPESAS'!$A$3:$N$962,2,FALSE)),"")</f>
        <v/>
      </c>
      <c r="B2509" s="223" t="str">
        <f>IFERROR(IF(VLOOKUP($O2509,'APOIO-DESPESAS'!$A$3:$N$962,3,FALSE)="","",VLOOKUP($O2509,'APOIO-DESPESAS'!$A$3:$N$962,3,FALSE)),"")</f>
        <v/>
      </c>
      <c r="C2509" s="223" t="str">
        <f>IFERROR(IF(VLOOKUP($O2509,'APOIO-DESPESAS'!$A$3:$N$962,4,FALSE)="","",VLOOKUP($O2509,'APOIO-DESPESAS'!$A$3:$N$962,4,FALSE)),"")</f>
        <v/>
      </c>
      <c r="D2509" s="223" t="str">
        <f>IFERROR(IF(VLOOKUP($O2509,'APOIO-DESPESAS'!$A$3:$N$962,5,FALSE)="","",VLOOKUP($O2509,'APOIO-DESPESAS'!$A$3:$N$962,5,FALSE)),"")</f>
        <v/>
      </c>
      <c r="E2509" s="223" t="str">
        <f>IFERROR(IF(VLOOKUP($O2509,'APOIO-DESPESAS'!$A$3:$N$962,6,FALSE)="","",VLOOKUP($O2509,'APOIO-DESPESAS'!$A$3:$N$962,6,FALSE)),"")</f>
        <v/>
      </c>
      <c r="F2509" s="223" t="str">
        <f>IFERROR(IF(VLOOKUP($O2509,'APOIO-DESPESAS'!$A$3:$N$962,7,FALSE)="","",VLOOKUP($O2509,'APOIO-DESPESAS'!$A$3:$N$962,7,FALSE)),"")</f>
        <v/>
      </c>
      <c r="G2509" s="223" t="str">
        <f>IFERROR(IF(VLOOKUP($O2509,'APOIO-DESPESAS'!$A$3:$N$962,8,FALSE)="","",VLOOKUP($O2509,'APOIO-DESPESAS'!$A$3:$N$962,8,FALSE)),"")</f>
        <v/>
      </c>
      <c r="H2509" s="223" t="str">
        <f>IFERROR(IF(VLOOKUP($O2509,'APOIO-DESPESAS'!$A$3:$N$962,9,FALSE)="","",VLOOKUP($O2509,'APOIO-DESPESAS'!$A$3:$N$962,9,FALSE)),"")</f>
        <v/>
      </c>
      <c r="I2509" s="223" t="str">
        <f>IFERROR(IF(VLOOKUP($O2509,'APOIO-DESPESAS'!$A$3:$N$962,10,FALSE)="","",VLOOKUP($O2509,'APOIO-DESPESAS'!$A$3:$N$962,10,FALSE)),"")</f>
        <v/>
      </c>
      <c r="J2509" s="223" t="str">
        <f>IFERROR(IF(VLOOKUP($O2509,'APOIO-DESPESAS'!$A$3:$N$962,11,FALSE)="","",VLOOKUP($O2509,'APOIO-DESPESAS'!$A$3:$N$962,11,FALSE)),"")</f>
        <v/>
      </c>
      <c r="K2509" s="223" t="str">
        <f>IFERROR(IF(VLOOKUP($O2509,'APOIO-DESPESAS'!$A$3:$N$962,12,FALSE)="","",VLOOKUP($O2509,'APOIO-DESPESAS'!$A$3:$N$962,12,FALSE)),"")</f>
        <v/>
      </c>
      <c r="L2509" s="223" t="str">
        <f>IFERROR(IF(VLOOKUP($O2509,'APOIO-DESPESAS'!$A$3:$N$962,13,FALSE)="","",VLOOKUP($O2509,'APOIO-DESPESAS'!$A$3:$N$962,13,FALSE)),"")</f>
        <v/>
      </c>
      <c r="M2509" s="223" t="str">
        <f>IFERROR(IF(VLOOKUP($O2509,'APOIO-DESPESAS'!$A$3:$N$962,14,FALSE)="","",VLOOKUP($O2509,'APOIO-DESPESAS'!$A$3:$N$962,14,FALSE)),"")</f>
        <v/>
      </c>
      <c r="O2509" s="223">
        <f t="shared" si="39"/>
        <v>2507</v>
      </c>
    </row>
    <row r="2510" spans="1:15" x14ac:dyDescent="0.25">
      <c r="A2510" s="223" t="str">
        <f>IFERROR(IF(VLOOKUP($O2510,'APOIO-DESPESAS'!$A$3:$N$962,2,FALSE)="","",VLOOKUP($O2510,'APOIO-DESPESAS'!$A$3:$N$962,2,FALSE)),"")</f>
        <v/>
      </c>
      <c r="B2510" s="223" t="str">
        <f>IFERROR(IF(VLOOKUP($O2510,'APOIO-DESPESAS'!$A$3:$N$962,3,FALSE)="","",VLOOKUP($O2510,'APOIO-DESPESAS'!$A$3:$N$962,3,FALSE)),"")</f>
        <v/>
      </c>
      <c r="C2510" s="223" t="str">
        <f>IFERROR(IF(VLOOKUP($O2510,'APOIO-DESPESAS'!$A$3:$N$962,4,FALSE)="","",VLOOKUP($O2510,'APOIO-DESPESAS'!$A$3:$N$962,4,FALSE)),"")</f>
        <v/>
      </c>
      <c r="D2510" s="223" t="str">
        <f>IFERROR(IF(VLOOKUP($O2510,'APOIO-DESPESAS'!$A$3:$N$962,5,FALSE)="","",VLOOKUP($O2510,'APOIO-DESPESAS'!$A$3:$N$962,5,FALSE)),"")</f>
        <v/>
      </c>
      <c r="E2510" s="223" t="str">
        <f>IFERROR(IF(VLOOKUP($O2510,'APOIO-DESPESAS'!$A$3:$N$962,6,FALSE)="","",VLOOKUP($O2510,'APOIO-DESPESAS'!$A$3:$N$962,6,FALSE)),"")</f>
        <v/>
      </c>
      <c r="F2510" s="223" t="str">
        <f>IFERROR(IF(VLOOKUP($O2510,'APOIO-DESPESAS'!$A$3:$N$962,7,FALSE)="","",VLOOKUP($O2510,'APOIO-DESPESAS'!$A$3:$N$962,7,FALSE)),"")</f>
        <v/>
      </c>
      <c r="G2510" s="223" t="str">
        <f>IFERROR(IF(VLOOKUP($O2510,'APOIO-DESPESAS'!$A$3:$N$962,8,FALSE)="","",VLOOKUP($O2510,'APOIO-DESPESAS'!$A$3:$N$962,8,FALSE)),"")</f>
        <v/>
      </c>
      <c r="H2510" s="223" t="str">
        <f>IFERROR(IF(VLOOKUP($O2510,'APOIO-DESPESAS'!$A$3:$N$962,9,FALSE)="","",VLOOKUP($O2510,'APOIO-DESPESAS'!$A$3:$N$962,9,FALSE)),"")</f>
        <v/>
      </c>
      <c r="I2510" s="223" t="str">
        <f>IFERROR(IF(VLOOKUP($O2510,'APOIO-DESPESAS'!$A$3:$N$962,10,FALSE)="","",VLOOKUP($O2510,'APOIO-DESPESAS'!$A$3:$N$962,10,FALSE)),"")</f>
        <v/>
      </c>
      <c r="J2510" s="223" t="str">
        <f>IFERROR(IF(VLOOKUP($O2510,'APOIO-DESPESAS'!$A$3:$N$962,11,FALSE)="","",VLOOKUP($O2510,'APOIO-DESPESAS'!$A$3:$N$962,11,FALSE)),"")</f>
        <v/>
      </c>
      <c r="K2510" s="223" t="str">
        <f>IFERROR(IF(VLOOKUP($O2510,'APOIO-DESPESAS'!$A$3:$N$962,12,FALSE)="","",VLOOKUP($O2510,'APOIO-DESPESAS'!$A$3:$N$962,12,FALSE)),"")</f>
        <v/>
      </c>
      <c r="L2510" s="223" t="str">
        <f>IFERROR(IF(VLOOKUP($O2510,'APOIO-DESPESAS'!$A$3:$N$962,13,FALSE)="","",VLOOKUP($O2510,'APOIO-DESPESAS'!$A$3:$N$962,13,FALSE)),"")</f>
        <v/>
      </c>
      <c r="M2510" s="223" t="str">
        <f>IFERROR(IF(VLOOKUP($O2510,'APOIO-DESPESAS'!$A$3:$N$962,14,FALSE)="","",VLOOKUP($O2510,'APOIO-DESPESAS'!$A$3:$N$962,14,FALSE)),"")</f>
        <v/>
      </c>
      <c r="O2510" s="223">
        <f t="shared" si="39"/>
        <v>2508</v>
      </c>
    </row>
    <row r="2511" spans="1:15" x14ac:dyDescent="0.25">
      <c r="A2511" s="223" t="str">
        <f>IFERROR(IF(VLOOKUP($O2511,'APOIO-DESPESAS'!$A$3:$N$962,2,FALSE)="","",VLOOKUP($O2511,'APOIO-DESPESAS'!$A$3:$N$962,2,FALSE)),"")</f>
        <v/>
      </c>
      <c r="B2511" s="223" t="str">
        <f>IFERROR(IF(VLOOKUP($O2511,'APOIO-DESPESAS'!$A$3:$N$962,3,FALSE)="","",VLOOKUP($O2511,'APOIO-DESPESAS'!$A$3:$N$962,3,FALSE)),"")</f>
        <v/>
      </c>
      <c r="C2511" s="223" t="str">
        <f>IFERROR(IF(VLOOKUP($O2511,'APOIO-DESPESAS'!$A$3:$N$962,4,FALSE)="","",VLOOKUP($O2511,'APOIO-DESPESAS'!$A$3:$N$962,4,FALSE)),"")</f>
        <v/>
      </c>
      <c r="D2511" s="223" t="str">
        <f>IFERROR(IF(VLOOKUP($O2511,'APOIO-DESPESAS'!$A$3:$N$962,5,FALSE)="","",VLOOKUP($O2511,'APOIO-DESPESAS'!$A$3:$N$962,5,FALSE)),"")</f>
        <v/>
      </c>
      <c r="E2511" s="223" t="str">
        <f>IFERROR(IF(VLOOKUP($O2511,'APOIO-DESPESAS'!$A$3:$N$962,6,FALSE)="","",VLOOKUP($O2511,'APOIO-DESPESAS'!$A$3:$N$962,6,FALSE)),"")</f>
        <v/>
      </c>
      <c r="F2511" s="223" t="str">
        <f>IFERROR(IF(VLOOKUP($O2511,'APOIO-DESPESAS'!$A$3:$N$962,7,FALSE)="","",VLOOKUP($O2511,'APOIO-DESPESAS'!$A$3:$N$962,7,FALSE)),"")</f>
        <v/>
      </c>
      <c r="G2511" s="223" t="str">
        <f>IFERROR(IF(VLOOKUP($O2511,'APOIO-DESPESAS'!$A$3:$N$962,8,FALSE)="","",VLOOKUP($O2511,'APOIO-DESPESAS'!$A$3:$N$962,8,FALSE)),"")</f>
        <v/>
      </c>
      <c r="H2511" s="223" t="str">
        <f>IFERROR(IF(VLOOKUP($O2511,'APOIO-DESPESAS'!$A$3:$N$962,9,FALSE)="","",VLOOKUP($O2511,'APOIO-DESPESAS'!$A$3:$N$962,9,FALSE)),"")</f>
        <v/>
      </c>
      <c r="I2511" s="223" t="str">
        <f>IFERROR(IF(VLOOKUP($O2511,'APOIO-DESPESAS'!$A$3:$N$962,10,FALSE)="","",VLOOKUP($O2511,'APOIO-DESPESAS'!$A$3:$N$962,10,FALSE)),"")</f>
        <v/>
      </c>
      <c r="J2511" s="223" t="str">
        <f>IFERROR(IF(VLOOKUP($O2511,'APOIO-DESPESAS'!$A$3:$N$962,11,FALSE)="","",VLOOKUP($O2511,'APOIO-DESPESAS'!$A$3:$N$962,11,FALSE)),"")</f>
        <v/>
      </c>
      <c r="K2511" s="223" t="str">
        <f>IFERROR(IF(VLOOKUP($O2511,'APOIO-DESPESAS'!$A$3:$N$962,12,FALSE)="","",VLOOKUP($O2511,'APOIO-DESPESAS'!$A$3:$N$962,12,FALSE)),"")</f>
        <v/>
      </c>
      <c r="L2511" s="223" t="str">
        <f>IFERROR(IF(VLOOKUP($O2511,'APOIO-DESPESAS'!$A$3:$N$962,13,FALSE)="","",VLOOKUP($O2511,'APOIO-DESPESAS'!$A$3:$N$962,13,FALSE)),"")</f>
        <v/>
      </c>
      <c r="M2511" s="223" t="str">
        <f>IFERROR(IF(VLOOKUP($O2511,'APOIO-DESPESAS'!$A$3:$N$962,14,FALSE)="","",VLOOKUP($O2511,'APOIO-DESPESAS'!$A$3:$N$962,14,FALSE)),"")</f>
        <v/>
      </c>
      <c r="O2511" s="223">
        <f t="shared" si="39"/>
        <v>2509</v>
      </c>
    </row>
    <row r="2512" spans="1:15" x14ac:dyDescent="0.25">
      <c r="A2512" s="223" t="str">
        <f>IFERROR(IF(VLOOKUP($O2512,'APOIO-DESPESAS'!$A$3:$N$962,2,FALSE)="","",VLOOKUP($O2512,'APOIO-DESPESAS'!$A$3:$N$962,2,FALSE)),"")</f>
        <v/>
      </c>
      <c r="B2512" s="223" t="str">
        <f>IFERROR(IF(VLOOKUP($O2512,'APOIO-DESPESAS'!$A$3:$N$962,3,FALSE)="","",VLOOKUP($O2512,'APOIO-DESPESAS'!$A$3:$N$962,3,FALSE)),"")</f>
        <v/>
      </c>
      <c r="C2512" s="223" t="str">
        <f>IFERROR(IF(VLOOKUP($O2512,'APOIO-DESPESAS'!$A$3:$N$962,4,FALSE)="","",VLOOKUP($O2512,'APOIO-DESPESAS'!$A$3:$N$962,4,FALSE)),"")</f>
        <v/>
      </c>
      <c r="D2512" s="223" t="str">
        <f>IFERROR(IF(VLOOKUP($O2512,'APOIO-DESPESAS'!$A$3:$N$962,5,FALSE)="","",VLOOKUP($O2512,'APOIO-DESPESAS'!$A$3:$N$962,5,FALSE)),"")</f>
        <v/>
      </c>
      <c r="E2512" s="223" t="str">
        <f>IFERROR(IF(VLOOKUP($O2512,'APOIO-DESPESAS'!$A$3:$N$962,6,FALSE)="","",VLOOKUP($O2512,'APOIO-DESPESAS'!$A$3:$N$962,6,FALSE)),"")</f>
        <v/>
      </c>
      <c r="F2512" s="223" t="str">
        <f>IFERROR(IF(VLOOKUP($O2512,'APOIO-DESPESAS'!$A$3:$N$962,7,FALSE)="","",VLOOKUP($O2512,'APOIO-DESPESAS'!$A$3:$N$962,7,FALSE)),"")</f>
        <v/>
      </c>
      <c r="G2512" s="223" t="str">
        <f>IFERROR(IF(VLOOKUP($O2512,'APOIO-DESPESAS'!$A$3:$N$962,8,FALSE)="","",VLOOKUP($O2512,'APOIO-DESPESAS'!$A$3:$N$962,8,FALSE)),"")</f>
        <v/>
      </c>
      <c r="H2512" s="223" t="str">
        <f>IFERROR(IF(VLOOKUP($O2512,'APOIO-DESPESAS'!$A$3:$N$962,9,FALSE)="","",VLOOKUP($O2512,'APOIO-DESPESAS'!$A$3:$N$962,9,FALSE)),"")</f>
        <v/>
      </c>
      <c r="I2512" s="223" t="str">
        <f>IFERROR(IF(VLOOKUP($O2512,'APOIO-DESPESAS'!$A$3:$N$962,10,FALSE)="","",VLOOKUP($O2512,'APOIO-DESPESAS'!$A$3:$N$962,10,FALSE)),"")</f>
        <v/>
      </c>
      <c r="J2512" s="223" t="str">
        <f>IFERROR(IF(VLOOKUP($O2512,'APOIO-DESPESAS'!$A$3:$N$962,11,FALSE)="","",VLOOKUP($O2512,'APOIO-DESPESAS'!$A$3:$N$962,11,FALSE)),"")</f>
        <v/>
      </c>
      <c r="K2512" s="223" t="str">
        <f>IFERROR(IF(VLOOKUP($O2512,'APOIO-DESPESAS'!$A$3:$N$962,12,FALSE)="","",VLOOKUP($O2512,'APOIO-DESPESAS'!$A$3:$N$962,12,FALSE)),"")</f>
        <v/>
      </c>
      <c r="L2512" s="223" t="str">
        <f>IFERROR(IF(VLOOKUP($O2512,'APOIO-DESPESAS'!$A$3:$N$962,13,FALSE)="","",VLOOKUP($O2512,'APOIO-DESPESAS'!$A$3:$N$962,13,FALSE)),"")</f>
        <v/>
      </c>
      <c r="M2512" s="223" t="str">
        <f>IFERROR(IF(VLOOKUP($O2512,'APOIO-DESPESAS'!$A$3:$N$962,14,FALSE)="","",VLOOKUP($O2512,'APOIO-DESPESAS'!$A$3:$N$962,14,FALSE)),"")</f>
        <v/>
      </c>
      <c r="O2512" s="223">
        <f t="shared" si="39"/>
        <v>2510</v>
      </c>
    </row>
    <row r="2513" spans="1:15" x14ac:dyDescent="0.25">
      <c r="A2513" s="223" t="str">
        <f>IFERROR(IF(VLOOKUP($O2513,'APOIO-DESPESAS'!$A$3:$N$962,2,FALSE)="","",VLOOKUP($O2513,'APOIO-DESPESAS'!$A$3:$N$962,2,FALSE)),"")</f>
        <v/>
      </c>
      <c r="B2513" s="223" t="str">
        <f>IFERROR(IF(VLOOKUP($O2513,'APOIO-DESPESAS'!$A$3:$N$962,3,FALSE)="","",VLOOKUP($O2513,'APOIO-DESPESAS'!$A$3:$N$962,3,FALSE)),"")</f>
        <v/>
      </c>
      <c r="C2513" s="223" t="str">
        <f>IFERROR(IF(VLOOKUP($O2513,'APOIO-DESPESAS'!$A$3:$N$962,4,FALSE)="","",VLOOKUP($O2513,'APOIO-DESPESAS'!$A$3:$N$962,4,FALSE)),"")</f>
        <v/>
      </c>
      <c r="D2513" s="223" t="str">
        <f>IFERROR(IF(VLOOKUP($O2513,'APOIO-DESPESAS'!$A$3:$N$962,5,FALSE)="","",VLOOKUP($O2513,'APOIO-DESPESAS'!$A$3:$N$962,5,FALSE)),"")</f>
        <v/>
      </c>
      <c r="E2513" s="223" t="str">
        <f>IFERROR(IF(VLOOKUP($O2513,'APOIO-DESPESAS'!$A$3:$N$962,6,FALSE)="","",VLOOKUP($O2513,'APOIO-DESPESAS'!$A$3:$N$962,6,FALSE)),"")</f>
        <v/>
      </c>
      <c r="F2513" s="223" t="str">
        <f>IFERROR(IF(VLOOKUP($O2513,'APOIO-DESPESAS'!$A$3:$N$962,7,FALSE)="","",VLOOKUP($O2513,'APOIO-DESPESAS'!$A$3:$N$962,7,FALSE)),"")</f>
        <v/>
      </c>
      <c r="G2513" s="223" t="str">
        <f>IFERROR(IF(VLOOKUP($O2513,'APOIO-DESPESAS'!$A$3:$N$962,8,FALSE)="","",VLOOKUP($O2513,'APOIO-DESPESAS'!$A$3:$N$962,8,FALSE)),"")</f>
        <v/>
      </c>
      <c r="H2513" s="223" t="str">
        <f>IFERROR(IF(VLOOKUP($O2513,'APOIO-DESPESAS'!$A$3:$N$962,9,FALSE)="","",VLOOKUP($O2513,'APOIO-DESPESAS'!$A$3:$N$962,9,FALSE)),"")</f>
        <v/>
      </c>
      <c r="I2513" s="223" t="str">
        <f>IFERROR(IF(VLOOKUP($O2513,'APOIO-DESPESAS'!$A$3:$N$962,10,FALSE)="","",VLOOKUP($O2513,'APOIO-DESPESAS'!$A$3:$N$962,10,FALSE)),"")</f>
        <v/>
      </c>
      <c r="J2513" s="223" t="str">
        <f>IFERROR(IF(VLOOKUP($O2513,'APOIO-DESPESAS'!$A$3:$N$962,11,FALSE)="","",VLOOKUP($O2513,'APOIO-DESPESAS'!$A$3:$N$962,11,FALSE)),"")</f>
        <v/>
      </c>
      <c r="K2513" s="223" t="str">
        <f>IFERROR(IF(VLOOKUP($O2513,'APOIO-DESPESAS'!$A$3:$N$962,12,FALSE)="","",VLOOKUP($O2513,'APOIO-DESPESAS'!$A$3:$N$962,12,FALSE)),"")</f>
        <v/>
      </c>
      <c r="L2513" s="223" t="str">
        <f>IFERROR(IF(VLOOKUP($O2513,'APOIO-DESPESAS'!$A$3:$N$962,13,FALSE)="","",VLOOKUP($O2513,'APOIO-DESPESAS'!$A$3:$N$962,13,FALSE)),"")</f>
        <v/>
      </c>
      <c r="M2513" s="223" t="str">
        <f>IFERROR(IF(VLOOKUP($O2513,'APOIO-DESPESAS'!$A$3:$N$962,14,FALSE)="","",VLOOKUP($O2513,'APOIO-DESPESAS'!$A$3:$N$962,14,FALSE)),"")</f>
        <v/>
      </c>
      <c r="O2513" s="223">
        <f t="shared" si="39"/>
        <v>2511</v>
      </c>
    </row>
    <row r="2514" spans="1:15" x14ac:dyDescent="0.25">
      <c r="A2514" s="223" t="str">
        <f>IFERROR(IF(VLOOKUP($O2514,'APOIO-DESPESAS'!$A$3:$N$962,2,FALSE)="","",VLOOKUP($O2514,'APOIO-DESPESAS'!$A$3:$N$962,2,FALSE)),"")</f>
        <v/>
      </c>
      <c r="B2514" s="223" t="str">
        <f>IFERROR(IF(VLOOKUP($O2514,'APOIO-DESPESAS'!$A$3:$N$962,3,FALSE)="","",VLOOKUP($O2514,'APOIO-DESPESAS'!$A$3:$N$962,3,FALSE)),"")</f>
        <v/>
      </c>
      <c r="C2514" s="223" t="str">
        <f>IFERROR(IF(VLOOKUP($O2514,'APOIO-DESPESAS'!$A$3:$N$962,4,FALSE)="","",VLOOKUP($O2514,'APOIO-DESPESAS'!$A$3:$N$962,4,FALSE)),"")</f>
        <v/>
      </c>
      <c r="D2514" s="223" t="str">
        <f>IFERROR(IF(VLOOKUP($O2514,'APOIO-DESPESAS'!$A$3:$N$962,5,FALSE)="","",VLOOKUP($O2514,'APOIO-DESPESAS'!$A$3:$N$962,5,FALSE)),"")</f>
        <v/>
      </c>
      <c r="E2514" s="223" t="str">
        <f>IFERROR(IF(VLOOKUP($O2514,'APOIO-DESPESAS'!$A$3:$N$962,6,FALSE)="","",VLOOKUP($O2514,'APOIO-DESPESAS'!$A$3:$N$962,6,FALSE)),"")</f>
        <v/>
      </c>
      <c r="F2514" s="223" t="str">
        <f>IFERROR(IF(VLOOKUP($O2514,'APOIO-DESPESAS'!$A$3:$N$962,7,FALSE)="","",VLOOKUP($O2514,'APOIO-DESPESAS'!$A$3:$N$962,7,FALSE)),"")</f>
        <v/>
      </c>
      <c r="G2514" s="223" t="str">
        <f>IFERROR(IF(VLOOKUP($O2514,'APOIO-DESPESAS'!$A$3:$N$962,8,FALSE)="","",VLOOKUP($O2514,'APOIO-DESPESAS'!$A$3:$N$962,8,FALSE)),"")</f>
        <v/>
      </c>
      <c r="H2514" s="223" t="str">
        <f>IFERROR(IF(VLOOKUP($O2514,'APOIO-DESPESAS'!$A$3:$N$962,9,FALSE)="","",VLOOKUP($O2514,'APOIO-DESPESAS'!$A$3:$N$962,9,FALSE)),"")</f>
        <v/>
      </c>
      <c r="I2514" s="223" t="str">
        <f>IFERROR(IF(VLOOKUP($O2514,'APOIO-DESPESAS'!$A$3:$N$962,10,FALSE)="","",VLOOKUP($O2514,'APOIO-DESPESAS'!$A$3:$N$962,10,FALSE)),"")</f>
        <v/>
      </c>
      <c r="J2514" s="223" t="str">
        <f>IFERROR(IF(VLOOKUP($O2514,'APOIO-DESPESAS'!$A$3:$N$962,11,FALSE)="","",VLOOKUP($O2514,'APOIO-DESPESAS'!$A$3:$N$962,11,FALSE)),"")</f>
        <v/>
      </c>
      <c r="K2514" s="223" t="str">
        <f>IFERROR(IF(VLOOKUP($O2514,'APOIO-DESPESAS'!$A$3:$N$962,12,FALSE)="","",VLOOKUP($O2514,'APOIO-DESPESAS'!$A$3:$N$962,12,FALSE)),"")</f>
        <v/>
      </c>
      <c r="L2514" s="223" t="str">
        <f>IFERROR(IF(VLOOKUP($O2514,'APOIO-DESPESAS'!$A$3:$N$962,13,FALSE)="","",VLOOKUP($O2514,'APOIO-DESPESAS'!$A$3:$N$962,13,FALSE)),"")</f>
        <v/>
      </c>
      <c r="M2514" s="223" t="str">
        <f>IFERROR(IF(VLOOKUP($O2514,'APOIO-DESPESAS'!$A$3:$N$962,14,FALSE)="","",VLOOKUP($O2514,'APOIO-DESPESAS'!$A$3:$N$962,14,FALSE)),"")</f>
        <v/>
      </c>
      <c r="O2514" s="223">
        <f t="shared" si="39"/>
        <v>2512</v>
      </c>
    </row>
    <row r="2515" spans="1:15" x14ac:dyDescent="0.25">
      <c r="A2515" s="223" t="str">
        <f>IFERROR(IF(VLOOKUP($O2515,'APOIO-DESPESAS'!$A$3:$N$962,2,FALSE)="","",VLOOKUP($O2515,'APOIO-DESPESAS'!$A$3:$N$962,2,FALSE)),"")</f>
        <v/>
      </c>
      <c r="B2515" s="223" t="str">
        <f>IFERROR(IF(VLOOKUP($O2515,'APOIO-DESPESAS'!$A$3:$N$962,3,FALSE)="","",VLOOKUP($O2515,'APOIO-DESPESAS'!$A$3:$N$962,3,FALSE)),"")</f>
        <v/>
      </c>
      <c r="C2515" s="223" t="str">
        <f>IFERROR(IF(VLOOKUP($O2515,'APOIO-DESPESAS'!$A$3:$N$962,4,FALSE)="","",VLOOKUP($O2515,'APOIO-DESPESAS'!$A$3:$N$962,4,FALSE)),"")</f>
        <v/>
      </c>
      <c r="D2515" s="223" t="str">
        <f>IFERROR(IF(VLOOKUP($O2515,'APOIO-DESPESAS'!$A$3:$N$962,5,FALSE)="","",VLOOKUP($O2515,'APOIO-DESPESAS'!$A$3:$N$962,5,FALSE)),"")</f>
        <v/>
      </c>
      <c r="E2515" s="223" t="str">
        <f>IFERROR(IF(VLOOKUP($O2515,'APOIO-DESPESAS'!$A$3:$N$962,6,FALSE)="","",VLOOKUP($O2515,'APOIO-DESPESAS'!$A$3:$N$962,6,FALSE)),"")</f>
        <v/>
      </c>
      <c r="F2515" s="223" t="str">
        <f>IFERROR(IF(VLOOKUP($O2515,'APOIO-DESPESAS'!$A$3:$N$962,7,FALSE)="","",VLOOKUP($O2515,'APOIO-DESPESAS'!$A$3:$N$962,7,FALSE)),"")</f>
        <v/>
      </c>
      <c r="G2515" s="223" t="str">
        <f>IFERROR(IF(VLOOKUP($O2515,'APOIO-DESPESAS'!$A$3:$N$962,8,FALSE)="","",VLOOKUP($O2515,'APOIO-DESPESAS'!$A$3:$N$962,8,FALSE)),"")</f>
        <v/>
      </c>
      <c r="H2515" s="223" t="str">
        <f>IFERROR(IF(VLOOKUP($O2515,'APOIO-DESPESAS'!$A$3:$N$962,9,FALSE)="","",VLOOKUP($O2515,'APOIO-DESPESAS'!$A$3:$N$962,9,FALSE)),"")</f>
        <v/>
      </c>
      <c r="I2515" s="223" t="str">
        <f>IFERROR(IF(VLOOKUP($O2515,'APOIO-DESPESAS'!$A$3:$N$962,10,FALSE)="","",VLOOKUP($O2515,'APOIO-DESPESAS'!$A$3:$N$962,10,FALSE)),"")</f>
        <v/>
      </c>
      <c r="J2515" s="223" t="str">
        <f>IFERROR(IF(VLOOKUP($O2515,'APOIO-DESPESAS'!$A$3:$N$962,11,FALSE)="","",VLOOKUP($O2515,'APOIO-DESPESAS'!$A$3:$N$962,11,FALSE)),"")</f>
        <v/>
      </c>
      <c r="K2515" s="223" t="str">
        <f>IFERROR(IF(VLOOKUP($O2515,'APOIO-DESPESAS'!$A$3:$N$962,12,FALSE)="","",VLOOKUP($O2515,'APOIO-DESPESAS'!$A$3:$N$962,12,FALSE)),"")</f>
        <v/>
      </c>
      <c r="L2515" s="223" t="str">
        <f>IFERROR(IF(VLOOKUP($O2515,'APOIO-DESPESAS'!$A$3:$N$962,13,FALSE)="","",VLOOKUP($O2515,'APOIO-DESPESAS'!$A$3:$N$962,13,FALSE)),"")</f>
        <v/>
      </c>
      <c r="M2515" s="223" t="str">
        <f>IFERROR(IF(VLOOKUP($O2515,'APOIO-DESPESAS'!$A$3:$N$962,14,FALSE)="","",VLOOKUP($O2515,'APOIO-DESPESAS'!$A$3:$N$962,14,FALSE)),"")</f>
        <v/>
      </c>
      <c r="O2515" s="223">
        <f t="shared" si="39"/>
        <v>2513</v>
      </c>
    </row>
    <row r="2516" spans="1:15" x14ac:dyDescent="0.25">
      <c r="A2516" s="223" t="str">
        <f>IFERROR(IF(VLOOKUP($O2516,'APOIO-DESPESAS'!$A$3:$N$962,2,FALSE)="","",VLOOKUP($O2516,'APOIO-DESPESAS'!$A$3:$N$962,2,FALSE)),"")</f>
        <v/>
      </c>
      <c r="B2516" s="223" t="str">
        <f>IFERROR(IF(VLOOKUP($O2516,'APOIO-DESPESAS'!$A$3:$N$962,3,FALSE)="","",VLOOKUP($O2516,'APOIO-DESPESAS'!$A$3:$N$962,3,FALSE)),"")</f>
        <v/>
      </c>
      <c r="C2516" s="223" t="str">
        <f>IFERROR(IF(VLOOKUP($O2516,'APOIO-DESPESAS'!$A$3:$N$962,4,FALSE)="","",VLOOKUP($O2516,'APOIO-DESPESAS'!$A$3:$N$962,4,FALSE)),"")</f>
        <v/>
      </c>
      <c r="D2516" s="223" t="str">
        <f>IFERROR(IF(VLOOKUP($O2516,'APOIO-DESPESAS'!$A$3:$N$962,5,FALSE)="","",VLOOKUP($O2516,'APOIO-DESPESAS'!$A$3:$N$962,5,FALSE)),"")</f>
        <v/>
      </c>
      <c r="E2516" s="223" t="str">
        <f>IFERROR(IF(VLOOKUP($O2516,'APOIO-DESPESAS'!$A$3:$N$962,6,FALSE)="","",VLOOKUP($O2516,'APOIO-DESPESAS'!$A$3:$N$962,6,FALSE)),"")</f>
        <v/>
      </c>
      <c r="F2516" s="223" t="str">
        <f>IFERROR(IF(VLOOKUP($O2516,'APOIO-DESPESAS'!$A$3:$N$962,7,FALSE)="","",VLOOKUP($O2516,'APOIO-DESPESAS'!$A$3:$N$962,7,FALSE)),"")</f>
        <v/>
      </c>
      <c r="G2516" s="223" t="str">
        <f>IFERROR(IF(VLOOKUP($O2516,'APOIO-DESPESAS'!$A$3:$N$962,8,FALSE)="","",VLOOKUP($O2516,'APOIO-DESPESAS'!$A$3:$N$962,8,FALSE)),"")</f>
        <v/>
      </c>
      <c r="H2516" s="223" t="str">
        <f>IFERROR(IF(VLOOKUP($O2516,'APOIO-DESPESAS'!$A$3:$N$962,9,FALSE)="","",VLOOKUP($O2516,'APOIO-DESPESAS'!$A$3:$N$962,9,FALSE)),"")</f>
        <v/>
      </c>
      <c r="I2516" s="223" t="str">
        <f>IFERROR(IF(VLOOKUP($O2516,'APOIO-DESPESAS'!$A$3:$N$962,10,FALSE)="","",VLOOKUP($O2516,'APOIO-DESPESAS'!$A$3:$N$962,10,FALSE)),"")</f>
        <v/>
      </c>
      <c r="J2516" s="223" t="str">
        <f>IFERROR(IF(VLOOKUP($O2516,'APOIO-DESPESAS'!$A$3:$N$962,11,FALSE)="","",VLOOKUP($O2516,'APOIO-DESPESAS'!$A$3:$N$962,11,FALSE)),"")</f>
        <v/>
      </c>
      <c r="K2516" s="223" t="str">
        <f>IFERROR(IF(VLOOKUP($O2516,'APOIO-DESPESAS'!$A$3:$N$962,12,FALSE)="","",VLOOKUP($O2516,'APOIO-DESPESAS'!$A$3:$N$962,12,FALSE)),"")</f>
        <v/>
      </c>
      <c r="L2516" s="223" t="str">
        <f>IFERROR(IF(VLOOKUP($O2516,'APOIO-DESPESAS'!$A$3:$N$962,13,FALSE)="","",VLOOKUP($O2516,'APOIO-DESPESAS'!$A$3:$N$962,13,FALSE)),"")</f>
        <v/>
      </c>
      <c r="M2516" s="223" t="str">
        <f>IFERROR(IF(VLOOKUP($O2516,'APOIO-DESPESAS'!$A$3:$N$962,14,FALSE)="","",VLOOKUP($O2516,'APOIO-DESPESAS'!$A$3:$N$962,14,FALSE)),"")</f>
        <v/>
      </c>
      <c r="O2516" s="223">
        <f t="shared" si="39"/>
        <v>2514</v>
      </c>
    </row>
    <row r="2517" spans="1:15" x14ac:dyDescent="0.25">
      <c r="A2517" s="223" t="str">
        <f>IFERROR(IF(VLOOKUP($O2517,'APOIO-DESPESAS'!$A$3:$N$962,2,FALSE)="","",VLOOKUP($O2517,'APOIO-DESPESAS'!$A$3:$N$962,2,FALSE)),"")</f>
        <v/>
      </c>
      <c r="B2517" s="223" t="str">
        <f>IFERROR(IF(VLOOKUP($O2517,'APOIO-DESPESAS'!$A$3:$N$962,3,FALSE)="","",VLOOKUP($O2517,'APOIO-DESPESAS'!$A$3:$N$962,3,FALSE)),"")</f>
        <v/>
      </c>
      <c r="C2517" s="223" t="str">
        <f>IFERROR(IF(VLOOKUP($O2517,'APOIO-DESPESAS'!$A$3:$N$962,4,FALSE)="","",VLOOKUP($O2517,'APOIO-DESPESAS'!$A$3:$N$962,4,FALSE)),"")</f>
        <v/>
      </c>
      <c r="D2517" s="223" t="str">
        <f>IFERROR(IF(VLOOKUP($O2517,'APOIO-DESPESAS'!$A$3:$N$962,5,FALSE)="","",VLOOKUP($O2517,'APOIO-DESPESAS'!$A$3:$N$962,5,FALSE)),"")</f>
        <v/>
      </c>
      <c r="E2517" s="223" t="str">
        <f>IFERROR(IF(VLOOKUP($O2517,'APOIO-DESPESAS'!$A$3:$N$962,6,FALSE)="","",VLOOKUP($O2517,'APOIO-DESPESAS'!$A$3:$N$962,6,FALSE)),"")</f>
        <v/>
      </c>
      <c r="F2517" s="223" t="str">
        <f>IFERROR(IF(VLOOKUP($O2517,'APOIO-DESPESAS'!$A$3:$N$962,7,FALSE)="","",VLOOKUP($O2517,'APOIO-DESPESAS'!$A$3:$N$962,7,FALSE)),"")</f>
        <v/>
      </c>
      <c r="G2517" s="223" t="str">
        <f>IFERROR(IF(VLOOKUP($O2517,'APOIO-DESPESAS'!$A$3:$N$962,8,FALSE)="","",VLOOKUP($O2517,'APOIO-DESPESAS'!$A$3:$N$962,8,FALSE)),"")</f>
        <v/>
      </c>
      <c r="H2517" s="223" t="str">
        <f>IFERROR(IF(VLOOKUP($O2517,'APOIO-DESPESAS'!$A$3:$N$962,9,FALSE)="","",VLOOKUP($O2517,'APOIO-DESPESAS'!$A$3:$N$962,9,FALSE)),"")</f>
        <v/>
      </c>
      <c r="I2517" s="223" t="str">
        <f>IFERROR(IF(VLOOKUP($O2517,'APOIO-DESPESAS'!$A$3:$N$962,10,FALSE)="","",VLOOKUP($O2517,'APOIO-DESPESAS'!$A$3:$N$962,10,FALSE)),"")</f>
        <v/>
      </c>
      <c r="J2517" s="223" t="str">
        <f>IFERROR(IF(VLOOKUP($O2517,'APOIO-DESPESAS'!$A$3:$N$962,11,FALSE)="","",VLOOKUP($O2517,'APOIO-DESPESAS'!$A$3:$N$962,11,FALSE)),"")</f>
        <v/>
      </c>
      <c r="K2517" s="223" t="str">
        <f>IFERROR(IF(VLOOKUP($O2517,'APOIO-DESPESAS'!$A$3:$N$962,12,FALSE)="","",VLOOKUP($O2517,'APOIO-DESPESAS'!$A$3:$N$962,12,FALSE)),"")</f>
        <v/>
      </c>
      <c r="L2517" s="223" t="str">
        <f>IFERROR(IF(VLOOKUP($O2517,'APOIO-DESPESAS'!$A$3:$N$962,13,FALSE)="","",VLOOKUP($O2517,'APOIO-DESPESAS'!$A$3:$N$962,13,FALSE)),"")</f>
        <v/>
      </c>
      <c r="M2517" s="223" t="str">
        <f>IFERROR(IF(VLOOKUP($O2517,'APOIO-DESPESAS'!$A$3:$N$962,14,FALSE)="","",VLOOKUP($O2517,'APOIO-DESPESAS'!$A$3:$N$962,14,FALSE)),"")</f>
        <v/>
      </c>
      <c r="O2517" s="223">
        <f t="shared" si="39"/>
        <v>2515</v>
      </c>
    </row>
    <row r="2518" spans="1:15" x14ac:dyDescent="0.25">
      <c r="A2518" s="223" t="str">
        <f>IFERROR(IF(VLOOKUP($O2518,'APOIO-DESPESAS'!$A$3:$N$962,2,FALSE)="","",VLOOKUP($O2518,'APOIO-DESPESAS'!$A$3:$N$962,2,FALSE)),"")</f>
        <v/>
      </c>
      <c r="B2518" s="223" t="str">
        <f>IFERROR(IF(VLOOKUP($O2518,'APOIO-DESPESAS'!$A$3:$N$962,3,FALSE)="","",VLOOKUP($O2518,'APOIO-DESPESAS'!$A$3:$N$962,3,FALSE)),"")</f>
        <v/>
      </c>
      <c r="C2518" s="223" t="str">
        <f>IFERROR(IF(VLOOKUP($O2518,'APOIO-DESPESAS'!$A$3:$N$962,4,FALSE)="","",VLOOKUP($O2518,'APOIO-DESPESAS'!$A$3:$N$962,4,FALSE)),"")</f>
        <v/>
      </c>
      <c r="D2518" s="223" t="str">
        <f>IFERROR(IF(VLOOKUP($O2518,'APOIO-DESPESAS'!$A$3:$N$962,5,FALSE)="","",VLOOKUP($O2518,'APOIO-DESPESAS'!$A$3:$N$962,5,FALSE)),"")</f>
        <v/>
      </c>
      <c r="E2518" s="223" t="str">
        <f>IFERROR(IF(VLOOKUP($O2518,'APOIO-DESPESAS'!$A$3:$N$962,6,FALSE)="","",VLOOKUP($O2518,'APOIO-DESPESAS'!$A$3:$N$962,6,FALSE)),"")</f>
        <v/>
      </c>
      <c r="F2518" s="223" t="str">
        <f>IFERROR(IF(VLOOKUP($O2518,'APOIO-DESPESAS'!$A$3:$N$962,7,FALSE)="","",VLOOKUP($O2518,'APOIO-DESPESAS'!$A$3:$N$962,7,FALSE)),"")</f>
        <v/>
      </c>
      <c r="G2518" s="223" t="str">
        <f>IFERROR(IF(VLOOKUP($O2518,'APOIO-DESPESAS'!$A$3:$N$962,8,FALSE)="","",VLOOKUP($O2518,'APOIO-DESPESAS'!$A$3:$N$962,8,FALSE)),"")</f>
        <v/>
      </c>
      <c r="H2518" s="223" t="str">
        <f>IFERROR(IF(VLOOKUP($O2518,'APOIO-DESPESAS'!$A$3:$N$962,9,FALSE)="","",VLOOKUP($O2518,'APOIO-DESPESAS'!$A$3:$N$962,9,FALSE)),"")</f>
        <v/>
      </c>
      <c r="I2518" s="223" t="str">
        <f>IFERROR(IF(VLOOKUP($O2518,'APOIO-DESPESAS'!$A$3:$N$962,10,FALSE)="","",VLOOKUP($O2518,'APOIO-DESPESAS'!$A$3:$N$962,10,FALSE)),"")</f>
        <v/>
      </c>
      <c r="J2518" s="223" t="str">
        <f>IFERROR(IF(VLOOKUP($O2518,'APOIO-DESPESAS'!$A$3:$N$962,11,FALSE)="","",VLOOKUP($O2518,'APOIO-DESPESAS'!$A$3:$N$962,11,FALSE)),"")</f>
        <v/>
      </c>
      <c r="K2518" s="223" t="str">
        <f>IFERROR(IF(VLOOKUP($O2518,'APOIO-DESPESAS'!$A$3:$N$962,12,FALSE)="","",VLOOKUP($O2518,'APOIO-DESPESAS'!$A$3:$N$962,12,FALSE)),"")</f>
        <v/>
      </c>
      <c r="L2518" s="223" t="str">
        <f>IFERROR(IF(VLOOKUP($O2518,'APOIO-DESPESAS'!$A$3:$N$962,13,FALSE)="","",VLOOKUP($O2518,'APOIO-DESPESAS'!$A$3:$N$962,13,FALSE)),"")</f>
        <v/>
      </c>
      <c r="M2518" s="223" t="str">
        <f>IFERROR(IF(VLOOKUP($O2518,'APOIO-DESPESAS'!$A$3:$N$962,14,FALSE)="","",VLOOKUP($O2518,'APOIO-DESPESAS'!$A$3:$N$962,14,FALSE)),"")</f>
        <v/>
      </c>
      <c r="O2518" s="223">
        <f t="shared" si="39"/>
        <v>2516</v>
      </c>
    </row>
    <row r="2519" spans="1:15" x14ac:dyDescent="0.25">
      <c r="A2519" s="223" t="str">
        <f>IFERROR(IF(VLOOKUP($O2519,'APOIO-DESPESAS'!$A$3:$N$962,2,FALSE)="","",VLOOKUP($O2519,'APOIO-DESPESAS'!$A$3:$N$962,2,FALSE)),"")</f>
        <v/>
      </c>
      <c r="B2519" s="223" t="str">
        <f>IFERROR(IF(VLOOKUP($O2519,'APOIO-DESPESAS'!$A$3:$N$962,3,FALSE)="","",VLOOKUP($O2519,'APOIO-DESPESAS'!$A$3:$N$962,3,FALSE)),"")</f>
        <v/>
      </c>
      <c r="C2519" s="223" t="str">
        <f>IFERROR(IF(VLOOKUP($O2519,'APOIO-DESPESAS'!$A$3:$N$962,4,FALSE)="","",VLOOKUP($O2519,'APOIO-DESPESAS'!$A$3:$N$962,4,FALSE)),"")</f>
        <v/>
      </c>
      <c r="D2519" s="223" t="str">
        <f>IFERROR(IF(VLOOKUP($O2519,'APOIO-DESPESAS'!$A$3:$N$962,5,FALSE)="","",VLOOKUP($O2519,'APOIO-DESPESAS'!$A$3:$N$962,5,FALSE)),"")</f>
        <v/>
      </c>
      <c r="E2519" s="223" t="str">
        <f>IFERROR(IF(VLOOKUP($O2519,'APOIO-DESPESAS'!$A$3:$N$962,6,FALSE)="","",VLOOKUP($O2519,'APOIO-DESPESAS'!$A$3:$N$962,6,FALSE)),"")</f>
        <v/>
      </c>
      <c r="F2519" s="223" t="str">
        <f>IFERROR(IF(VLOOKUP($O2519,'APOIO-DESPESAS'!$A$3:$N$962,7,FALSE)="","",VLOOKUP($O2519,'APOIO-DESPESAS'!$A$3:$N$962,7,FALSE)),"")</f>
        <v/>
      </c>
      <c r="G2519" s="223" t="str">
        <f>IFERROR(IF(VLOOKUP($O2519,'APOIO-DESPESAS'!$A$3:$N$962,8,FALSE)="","",VLOOKUP($O2519,'APOIO-DESPESAS'!$A$3:$N$962,8,FALSE)),"")</f>
        <v/>
      </c>
      <c r="H2519" s="223" t="str">
        <f>IFERROR(IF(VLOOKUP($O2519,'APOIO-DESPESAS'!$A$3:$N$962,9,FALSE)="","",VLOOKUP($O2519,'APOIO-DESPESAS'!$A$3:$N$962,9,FALSE)),"")</f>
        <v/>
      </c>
      <c r="I2519" s="223" t="str">
        <f>IFERROR(IF(VLOOKUP($O2519,'APOIO-DESPESAS'!$A$3:$N$962,10,FALSE)="","",VLOOKUP($O2519,'APOIO-DESPESAS'!$A$3:$N$962,10,FALSE)),"")</f>
        <v/>
      </c>
      <c r="J2519" s="223" t="str">
        <f>IFERROR(IF(VLOOKUP($O2519,'APOIO-DESPESAS'!$A$3:$N$962,11,FALSE)="","",VLOOKUP($O2519,'APOIO-DESPESAS'!$A$3:$N$962,11,FALSE)),"")</f>
        <v/>
      </c>
      <c r="K2519" s="223" t="str">
        <f>IFERROR(IF(VLOOKUP($O2519,'APOIO-DESPESAS'!$A$3:$N$962,12,FALSE)="","",VLOOKUP($O2519,'APOIO-DESPESAS'!$A$3:$N$962,12,FALSE)),"")</f>
        <v/>
      </c>
      <c r="L2519" s="223" t="str">
        <f>IFERROR(IF(VLOOKUP($O2519,'APOIO-DESPESAS'!$A$3:$N$962,13,FALSE)="","",VLOOKUP($O2519,'APOIO-DESPESAS'!$A$3:$N$962,13,FALSE)),"")</f>
        <v/>
      </c>
      <c r="M2519" s="223" t="str">
        <f>IFERROR(IF(VLOOKUP($O2519,'APOIO-DESPESAS'!$A$3:$N$962,14,FALSE)="","",VLOOKUP($O2519,'APOIO-DESPESAS'!$A$3:$N$962,14,FALSE)),"")</f>
        <v/>
      </c>
      <c r="O2519" s="223">
        <f t="shared" si="39"/>
        <v>2517</v>
      </c>
    </row>
    <row r="2520" spans="1:15" x14ac:dyDescent="0.25">
      <c r="A2520" s="223" t="str">
        <f>IFERROR(IF(VLOOKUP($O2520,'APOIO-DESPESAS'!$A$3:$N$962,2,FALSE)="","",VLOOKUP($O2520,'APOIO-DESPESAS'!$A$3:$N$962,2,FALSE)),"")</f>
        <v/>
      </c>
      <c r="B2520" s="223" t="str">
        <f>IFERROR(IF(VLOOKUP($O2520,'APOIO-DESPESAS'!$A$3:$N$962,3,FALSE)="","",VLOOKUP($O2520,'APOIO-DESPESAS'!$A$3:$N$962,3,FALSE)),"")</f>
        <v/>
      </c>
      <c r="C2520" s="223" t="str">
        <f>IFERROR(IF(VLOOKUP($O2520,'APOIO-DESPESAS'!$A$3:$N$962,4,FALSE)="","",VLOOKUP($O2520,'APOIO-DESPESAS'!$A$3:$N$962,4,FALSE)),"")</f>
        <v/>
      </c>
      <c r="D2520" s="223" t="str">
        <f>IFERROR(IF(VLOOKUP($O2520,'APOIO-DESPESAS'!$A$3:$N$962,5,FALSE)="","",VLOOKUP($O2520,'APOIO-DESPESAS'!$A$3:$N$962,5,FALSE)),"")</f>
        <v/>
      </c>
      <c r="E2520" s="223" t="str">
        <f>IFERROR(IF(VLOOKUP($O2520,'APOIO-DESPESAS'!$A$3:$N$962,6,FALSE)="","",VLOOKUP($O2520,'APOIO-DESPESAS'!$A$3:$N$962,6,FALSE)),"")</f>
        <v/>
      </c>
      <c r="F2520" s="223" t="str">
        <f>IFERROR(IF(VLOOKUP($O2520,'APOIO-DESPESAS'!$A$3:$N$962,7,FALSE)="","",VLOOKUP($O2520,'APOIO-DESPESAS'!$A$3:$N$962,7,FALSE)),"")</f>
        <v/>
      </c>
      <c r="G2520" s="223" t="str">
        <f>IFERROR(IF(VLOOKUP($O2520,'APOIO-DESPESAS'!$A$3:$N$962,8,FALSE)="","",VLOOKUP($O2520,'APOIO-DESPESAS'!$A$3:$N$962,8,FALSE)),"")</f>
        <v/>
      </c>
      <c r="H2520" s="223" t="str">
        <f>IFERROR(IF(VLOOKUP($O2520,'APOIO-DESPESAS'!$A$3:$N$962,9,FALSE)="","",VLOOKUP($O2520,'APOIO-DESPESAS'!$A$3:$N$962,9,FALSE)),"")</f>
        <v/>
      </c>
      <c r="I2520" s="223" t="str">
        <f>IFERROR(IF(VLOOKUP($O2520,'APOIO-DESPESAS'!$A$3:$N$962,10,FALSE)="","",VLOOKUP($O2520,'APOIO-DESPESAS'!$A$3:$N$962,10,FALSE)),"")</f>
        <v/>
      </c>
      <c r="J2520" s="223" t="str">
        <f>IFERROR(IF(VLOOKUP($O2520,'APOIO-DESPESAS'!$A$3:$N$962,11,FALSE)="","",VLOOKUP($O2520,'APOIO-DESPESAS'!$A$3:$N$962,11,FALSE)),"")</f>
        <v/>
      </c>
      <c r="K2520" s="223" t="str">
        <f>IFERROR(IF(VLOOKUP($O2520,'APOIO-DESPESAS'!$A$3:$N$962,12,FALSE)="","",VLOOKUP($O2520,'APOIO-DESPESAS'!$A$3:$N$962,12,FALSE)),"")</f>
        <v/>
      </c>
      <c r="L2520" s="223" t="str">
        <f>IFERROR(IF(VLOOKUP($O2520,'APOIO-DESPESAS'!$A$3:$N$962,13,FALSE)="","",VLOOKUP($O2520,'APOIO-DESPESAS'!$A$3:$N$962,13,FALSE)),"")</f>
        <v/>
      </c>
      <c r="M2520" s="223" t="str">
        <f>IFERROR(IF(VLOOKUP($O2520,'APOIO-DESPESAS'!$A$3:$N$962,14,FALSE)="","",VLOOKUP($O2520,'APOIO-DESPESAS'!$A$3:$N$962,14,FALSE)),"")</f>
        <v/>
      </c>
      <c r="O2520" s="223">
        <f t="shared" si="39"/>
        <v>2518</v>
      </c>
    </row>
    <row r="2521" spans="1:15" x14ac:dyDescent="0.25">
      <c r="A2521" s="223" t="str">
        <f>IFERROR(IF(VLOOKUP($O2521,'APOIO-DESPESAS'!$A$3:$N$962,2,FALSE)="","",VLOOKUP($O2521,'APOIO-DESPESAS'!$A$3:$N$962,2,FALSE)),"")</f>
        <v/>
      </c>
      <c r="B2521" s="223" t="str">
        <f>IFERROR(IF(VLOOKUP($O2521,'APOIO-DESPESAS'!$A$3:$N$962,3,FALSE)="","",VLOOKUP($O2521,'APOIO-DESPESAS'!$A$3:$N$962,3,FALSE)),"")</f>
        <v/>
      </c>
      <c r="C2521" s="223" t="str">
        <f>IFERROR(IF(VLOOKUP($O2521,'APOIO-DESPESAS'!$A$3:$N$962,4,FALSE)="","",VLOOKUP($O2521,'APOIO-DESPESAS'!$A$3:$N$962,4,FALSE)),"")</f>
        <v/>
      </c>
      <c r="D2521" s="223" t="str">
        <f>IFERROR(IF(VLOOKUP($O2521,'APOIO-DESPESAS'!$A$3:$N$962,5,FALSE)="","",VLOOKUP($O2521,'APOIO-DESPESAS'!$A$3:$N$962,5,FALSE)),"")</f>
        <v/>
      </c>
      <c r="E2521" s="223" t="str">
        <f>IFERROR(IF(VLOOKUP($O2521,'APOIO-DESPESAS'!$A$3:$N$962,6,FALSE)="","",VLOOKUP($O2521,'APOIO-DESPESAS'!$A$3:$N$962,6,FALSE)),"")</f>
        <v/>
      </c>
      <c r="F2521" s="223" t="str">
        <f>IFERROR(IF(VLOOKUP($O2521,'APOIO-DESPESAS'!$A$3:$N$962,7,FALSE)="","",VLOOKUP($O2521,'APOIO-DESPESAS'!$A$3:$N$962,7,FALSE)),"")</f>
        <v/>
      </c>
      <c r="G2521" s="223" t="str">
        <f>IFERROR(IF(VLOOKUP($O2521,'APOIO-DESPESAS'!$A$3:$N$962,8,FALSE)="","",VLOOKUP($O2521,'APOIO-DESPESAS'!$A$3:$N$962,8,FALSE)),"")</f>
        <v/>
      </c>
      <c r="H2521" s="223" t="str">
        <f>IFERROR(IF(VLOOKUP($O2521,'APOIO-DESPESAS'!$A$3:$N$962,9,FALSE)="","",VLOOKUP($O2521,'APOIO-DESPESAS'!$A$3:$N$962,9,FALSE)),"")</f>
        <v/>
      </c>
      <c r="I2521" s="223" t="str">
        <f>IFERROR(IF(VLOOKUP($O2521,'APOIO-DESPESAS'!$A$3:$N$962,10,FALSE)="","",VLOOKUP($O2521,'APOIO-DESPESAS'!$A$3:$N$962,10,FALSE)),"")</f>
        <v/>
      </c>
      <c r="J2521" s="223" t="str">
        <f>IFERROR(IF(VLOOKUP($O2521,'APOIO-DESPESAS'!$A$3:$N$962,11,FALSE)="","",VLOOKUP($O2521,'APOIO-DESPESAS'!$A$3:$N$962,11,FALSE)),"")</f>
        <v/>
      </c>
      <c r="K2521" s="223" t="str">
        <f>IFERROR(IF(VLOOKUP($O2521,'APOIO-DESPESAS'!$A$3:$N$962,12,FALSE)="","",VLOOKUP($O2521,'APOIO-DESPESAS'!$A$3:$N$962,12,FALSE)),"")</f>
        <v/>
      </c>
      <c r="L2521" s="223" t="str">
        <f>IFERROR(IF(VLOOKUP($O2521,'APOIO-DESPESAS'!$A$3:$N$962,13,FALSE)="","",VLOOKUP($O2521,'APOIO-DESPESAS'!$A$3:$N$962,13,FALSE)),"")</f>
        <v/>
      </c>
      <c r="M2521" s="223" t="str">
        <f>IFERROR(IF(VLOOKUP($O2521,'APOIO-DESPESAS'!$A$3:$N$962,14,FALSE)="","",VLOOKUP($O2521,'APOIO-DESPESAS'!$A$3:$N$962,14,FALSE)),"")</f>
        <v/>
      </c>
      <c r="O2521" s="223">
        <f t="shared" si="39"/>
        <v>2519</v>
      </c>
    </row>
    <row r="2522" spans="1:15" x14ac:dyDescent="0.25">
      <c r="A2522" s="223" t="str">
        <f>IFERROR(IF(VLOOKUP($O2522,'APOIO-DESPESAS'!$A$3:$N$962,2,FALSE)="","",VLOOKUP($O2522,'APOIO-DESPESAS'!$A$3:$N$962,2,FALSE)),"")</f>
        <v/>
      </c>
      <c r="B2522" s="223" t="str">
        <f>IFERROR(IF(VLOOKUP($O2522,'APOIO-DESPESAS'!$A$3:$N$962,3,FALSE)="","",VLOOKUP($O2522,'APOIO-DESPESAS'!$A$3:$N$962,3,FALSE)),"")</f>
        <v/>
      </c>
      <c r="C2522" s="223" t="str">
        <f>IFERROR(IF(VLOOKUP($O2522,'APOIO-DESPESAS'!$A$3:$N$962,4,FALSE)="","",VLOOKUP($O2522,'APOIO-DESPESAS'!$A$3:$N$962,4,FALSE)),"")</f>
        <v/>
      </c>
      <c r="D2522" s="223" t="str">
        <f>IFERROR(IF(VLOOKUP($O2522,'APOIO-DESPESAS'!$A$3:$N$962,5,FALSE)="","",VLOOKUP($O2522,'APOIO-DESPESAS'!$A$3:$N$962,5,FALSE)),"")</f>
        <v/>
      </c>
      <c r="E2522" s="223" t="str">
        <f>IFERROR(IF(VLOOKUP($O2522,'APOIO-DESPESAS'!$A$3:$N$962,6,FALSE)="","",VLOOKUP($O2522,'APOIO-DESPESAS'!$A$3:$N$962,6,FALSE)),"")</f>
        <v/>
      </c>
      <c r="F2522" s="223" t="str">
        <f>IFERROR(IF(VLOOKUP($O2522,'APOIO-DESPESAS'!$A$3:$N$962,7,FALSE)="","",VLOOKUP($O2522,'APOIO-DESPESAS'!$A$3:$N$962,7,FALSE)),"")</f>
        <v/>
      </c>
      <c r="G2522" s="223" t="str">
        <f>IFERROR(IF(VLOOKUP($O2522,'APOIO-DESPESAS'!$A$3:$N$962,8,FALSE)="","",VLOOKUP($O2522,'APOIO-DESPESAS'!$A$3:$N$962,8,FALSE)),"")</f>
        <v/>
      </c>
      <c r="H2522" s="223" t="str">
        <f>IFERROR(IF(VLOOKUP($O2522,'APOIO-DESPESAS'!$A$3:$N$962,9,FALSE)="","",VLOOKUP($O2522,'APOIO-DESPESAS'!$A$3:$N$962,9,FALSE)),"")</f>
        <v/>
      </c>
      <c r="I2522" s="223" t="str">
        <f>IFERROR(IF(VLOOKUP($O2522,'APOIO-DESPESAS'!$A$3:$N$962,10,FALSE)="","",VLOOKUP($O2522,'APOIO-DESPESAS'!$A$3:$N$962,10,FALSE)),"")</f>
        <v/>
      </c>
      <c r="J2522" s="223" t="str">
        <f>IFERROR(IF(VLOOKUP($O2522,'APOIO-DESPESAS'!$A$3:$N$962,11,FALSE)="","",VLOOKUP($O2522,'APOIO-DESPESAS'!$A$3:$N$962,11,FALSE)),"")</f>
        <v/>
      </c>
      <c r="K2522" s="223" t="str">
        <f>IFERROR(IF(VLOOKUP($O2522,'APOIO-DESPESAS'!$A$3:$N$962,12,FALSE)="","",VLOOKUP($O2522,'APOIO-DESPESAS'!$A$3:$N$962,12,FALSE)),"")</f>
        <v/>
      </c>
      <c r="L2522" s="223" t="str">
        <f>IFERROR(IF(VLOOKUP($O2522,'APOIO-DESPESAS'!$A$3:$N$962,13,FALSE)="","",VLOOKUP($O2522,'APOIO-DESPESAS'!$A$3:$N$962,13,FALSE)),"")</f>
        <v/>
      </c>
      <c r="M2522" s="223" t="str">
        <f>IFERROR(IF(VLOOKUP($O2522,'APOIO-DESPESAS'!$A$3:$N$962,14,FALSE)="","",VLOOKUP($O2522,'APOIO-DESPESAS'!$A$3:$N$962,14,FALSE)),"")</f>
        <v/>
      </c>
      <c r="O2522" s="223">
        <f t="shared" si="39"/>
        <v>2520</v>
      </c>
    </row>
    <row r="2523" spans="1:15" x14ac:dyDescent="0.25">
      <c r="A2523" s="223" t="str">
        <f>IFERROR(IF(VLOOKUP($O2523,'APOIO-DESPESAS'!$A$3:$N$962,2,FALSE)="","",VLOOKUP($O2523,'APOIO-DESPESAS'!$A$3:$N$962,2,FALSE)),"")</f>
        <v/>
      </c>
      <c r="B2523" s="223" t="str">
        <f>IFERROR(IF(VLOOKUP($O2523,'APOIO-DESPESAS'!$A$3:$N$962,3,FALSE)="","",VLOOKUP($O2523,'APOIO-DESPESAS'!$A$3:$N$962,3,FALSE)),"")</f>
        <v/>
      </c>
      <c r="C2523" s="223" t="str">
        <f>IFERROR(IF(VLOOKUP($O2523,'APOIO-DESPESAS'!$A$3:$N$962,4,FALSE)="","",VLOOKUP($O2523,'APOIO-DESPESAS'!$A$3:$N$962,4,FALSE)),"")</f>
        <v/>
      </c>
      <c r="D2523" s="223" t="str">
        <f>IFERROR(IF(VLOOKUP($O2523,'APOIO-DESPESAS'!$A$3:$N$962,5,FALSE)="","",VLOOKUP($O2523,'APOIO-DESPESAS'!$A$3:$N$962,5,FALSE)),"")</f>
        <v/>
      </c>
      <c r="E2523" s="223" t="str">
        <f>IFERROR(IF(VLOOKUP($O2523,'APOIO-DESPESAS'!$A$3:$N$962,6,FALSE)="","",VLOOKUP($O2523,'APOIO-DESPESAS'!$A$3:$N$962,6,FALSE)),"")</f>
        <v/>
      </c>
      <c r="F2523" s="223" t="str">
        <f>IFERROR(IF(VLOOKUP($O2523,'APOIO-DESPESAS'!$A$3:$N$962,7,FALSE)="","",VLOOKUP($O2523,'APOIO-DESPESAS'!$A$3:$N$962,7,FALSE)),"")</f>
        <v/>
      </c>
      <c r="G2523" s="223" t="str">
        <f>IFERROR(IF(VLOOKUP($O2523,'APOIO-DESPESAS'!$A$3:$N$962,8,FALSE)="","",VLOOKUP($O2523,'APOIO-DESPESAS'!$A$3:$N$962,8,FALSE)),"")</f>
        <v/>
      </c>
      <c r="H2523" s="223" t="str">
        <f>IFERROR(IF(VLOOKUP($O2523,'APOIO-DESPESAS'!$A$3:$N$962,9,FALSE)="","",VLOOKUP($O2523,'APOIO-DESPESAS'!$A$3:$N$962,9,FALSE)),"")</f>
        <v/>
      </c>
      <c r="I2523" s="223" t="str">
        <f>IFERROR(IF(VLOOKUP($O2523,'APOIO-DESPESAS'!$A$3:$N$962,10,FALSE)="","",VLOOKUP($O2523,'APOIO-DESPESAS'!$A$3:$N$962,10,FALSE)),"")</f>
        <v/>
      </c>
      <c r="J2523" s="223" t="str">
        <f>IFERROR(IF(VLOOKUP($O2523,'APOIO-DESPESAS'!$A$3:$N$962,11,FALSE)="","",VLOOKUP($O2523,'APOIO-DESPESAS'!$A$3:$N$962,11,FALSE)),"")</f>
        <v/>
      </c>
      <c r="K2523" s="223" t="str">
        <f>IFERROR(IF(VLOOKUP($O2523,'APOIO-DESPESAS'!$A$3:$N$962,12,FALSE)="","",VLOOKUP($O2523,'APOIO-DESPESAS'!$A$3:$N$962,12,FALSE)),"")</f>
        <v/>
      </c>
      <c r="L2523" s="223" t="str">
        <f>IFERROR(IF(VLOOKUP($O2523,'APOIO-DESPESAS'!$A$3:$N$962,13,FALSE)="","",VLOOKUP($O2523,'APOIO-DESPESAS'!$A$3:$N$962,13,FALSE)),"")</f>
        <v/>
      </c>
      <c r="M2523" s="223" t="str">
        <f>IFERROR(IF(VLOOKUP($O2523,'APOIO-DESPESAS'!$A$3:$N$962,14,FALSE)="","",VLOOKUP($O2523,'APOIO-DESPESAS'!$A$3:$N$962,14,FALSE)),"")</f>
        <v/>
      </c>
      <c r="O2523" s="223">
        <f t="shared" si="39"/>
        <v>2521</v>
      </c>
    </row>
    <row r="2524" spans="1:15" x14ac:dyDescent="0.25">
      <c r="A2524" s="223" t="str">
        <f>IFERROR(IF(VLOOKUP($O2524,'APOIO-DESPESAS'!$A$3:$N$962,2,FALSE)="","",VLOOKUP($O2524,'APOIO-DESPESAS'!$A$3:$N$962,2,FALSE)),"")</f>
        <v/>
      </c>
      <c r="B2524" s="223" t="str">
        <f>IFERROR(IF(VLOOKUP($O2524,'APOIO-DESPESAS'!$A$3:$N$962,3,FALSE)="","",VLOOKUP($O2524,'APOIO-DESPESAS'!$A$3:$N$962,3,FALSE)),"")</f>
        <v/>
      </c>
      <c r="C2524" s="223" t="str">
        <f>IFERROR(IF(VLOOKUP($O2524,'APOIO-DESPESAS'!$A$3:$N$962,4,FALSE)="","",VLOOKUP($O2524,'APOIO-DESPESAS'!$A$3:$N$962,4,FALSE)),"")</f>
        <v/>
      </c>
      <c r="D2524" s="223" t="str">
        <f>IFERROR(IF(VLOOKUP($O2524,'APOIO-DESPESAS'!$A$3:$N$962,5,FALSE)="","",VLOOKUP($O2524,'APOIO-DESPESAS'!$A$3:$N$962,5,FALSE)),"")</f>
        <v/>
      </c>
      <c r="E2524" s="223" t="str">
        <f>IFERROR(IF(VLOOKUP($O2524,'APOIO-DESPESAS'!$A$3:$N$962,6,FALSE)="","",VLOOKUP($O2524,'APOIO-DESPESAS'!$A$3:$N$962,6,FALSE)),"")</f>
        <v/>
      </c>
      <c r="F2524" s="223" t="str">
        <f>IFERROR(IF(VLOOKUP($O2524,'APOIO-DESPESAS'!$A$3:$N$962,7,FALSE)="","",VLOOKUP($O2524,'APOIO-DESPESAS'!$A$3:$N$962,7,FALSE)),"")</f>
        <v/>
      </c>
      <c r="G2524" s="223" t="str">
        <f>IFERROR(IF(VLOOKUP($O2524,'APOIO-DESPESAS'!$A$3:$N$962,8,FALSE)="","",VLOOKUP($O2524,'APOIO-DESPESAS'!$A$3:$N$962,8,FALSE)),"")</f>
        <v/>
      </c>
      <c r="H2524" s="223" t="str">
        <f>IFERROR(IF(VLOOKUP($O2524,'APOIO-DESPESAS'!$A$3:$N$962,9,FALSE)="","",VLOOKUP($O2524,'APOIO-DESPESAS'!$A$3:$N$962,9,FALSE)),"")</f>
        <v/>
      </c>
      <c r="I2524" s="223" t="str">
        <f>IFERROR(IF(VLOOKUP($O2524,'APOIO-DESPESAS'!$A$3:$N$962,10,FALSE)="","",VLOOKUP($O2524,'APOIO-DESPESAS'!$A$3:$N$962,10,FALSE)),"")</f>
        <v/>
      </c>
      <c r="J2524" s="223" t="str">
        <f>IFERROR(IF(VLOOKUP($O2524,'APOIO-DESPESAS'!$A$3:$N$962,11,FALSE)="","",VLOOKUP($O2524,'APOIO-DESPESAS'!$A$3:$N$962,11,FALSE)),"")</f>
        <v/>
      </c>
      <c r="K2524" s="223" t="str">
        <f>IFERROR(IF(VLOOKUP($O2524,'APOIO-DESPESAS'!$A$3:$N$962,12,FALSE)="","",VLOOKUP($O2524,'APOIO-DESPESAS'!$A$3:$N$962,12,FALSE)),"")</f>
        <v/>
      </c>
      <c r="L2524" s="223" t="str">
        <f>IFERROR(IF(VLOOKUP($O2524,'APOIO-DESPESAS'!$A$3:$N$962,13,FALSE)="","",VLOOKUP($O2524,'APOIO-DESPESAS'!$A$3:$N$962,13,FALSE)),"")</f>
        <v/>
      </c>
      <c r="M2524" s="223" t="str">
        <f>IFERROR(IF(VLOOKUP($O2524,'APOIO-DESPESAS'!$A$3:$N$962,14,FALSE)="","",VLOOKUP($O2524,'APOIO-DESPESAS'!$A$3:$N$962,14,FALSE)),"")</f>
        <v/>
      </c>
      <c r="O2524" s="223">
        <f t="shared" si="39"/>
        <v>2522</v>
      </c>
    </row>
    <row r="2525" spans="1:15" x14ac:dyDescent="0.25">
      <c r="A2525" s="223" t="str">
        <f>IFERROR(IF(VLOOKUP($O2525,'APOIO-DESPESAS'!$A$3:$N$962,2,FALSE)="","",VLOOKUP($O2525,'APOIO-DESPESAS'!$A$3:$N$962,2,FALSE)),"")</f>
        <v/>
      </c>
      <c r="B2525" s="223" t="str">
        <f>IFERROR(IF(VLOOKUP($O2525,'APOIO-DESPESAS'!$A$3:$N$962,3,FALSE)="","",VLOOKUP($O2525,'APOIO-DESPESAS'!$A$3:$N$962,3,FALSE)),"")</f>
        <v/>
      </c>
      <c r="C2525" s="223" t="str">
        <f>IFERROR(IF(VLOOKUP($O2525,'APOIO-DESPESAS'!$A$3:$N$962,4,FALSE)="","",VLOOKUP($O2525,'APOIO-DESPESAS'!$A$3:$N$962,4,FALSE)),"")</f>
        <v/>
      </c>
      <c r="D2525" s="223" t="str">
        <f>IFERROR(IF(VLOOKUP($O2525,'APOIO-DESPESAS'!$A$3:$N$962,5,FALSE)="","",VLOOKUP($O2525,'APOIO-DESPESAS'!$A$3:$N$962,5,FALSE)),"")</f>
        <v/>
      </c>
      <c r="E2525" s="223" t="str">
        <f>IFERROR(IF(VLOOKUP($O2525,'APOIO-DESPESAS'!$A$3:$N$962,6,FALSE)="","",VLOOKUP($O2525,'APOIO-DESPESAS'!$A$3:$N$962,6,FALSE)),"")</f>
        <v/>
      </c>
      <c r="F2525" s="223" t="str">
        <f>IFERROR(IF(VLOOKUP($O2525,'APOIO-DESPESAS'!$A$3:$N$962,7,FALSE)="","",VLOOKUP($O2525,'APOIO-DESPESAS'!$A$3:$N$962,7,FALSE)),"")</f>
        <v/>
      </c>
      <c r="G2525" s="223" t="str">
        <f>IFERROR(IF(VLOOKUP($O2525,'APOIO-DESPESAS'!$A$3:$N$962,8,FALSE)="","",VLOOKUP($O2525,'APOIO-DESPESAS'!$A$3:$N$962,8,FALSE)),"")</f>
        <v/>
      </c>
      <c r="H2525" s="223" t="str">
        <f>IFERROR(IF(VLOOKUP($O2525,'APOIO-DESPESAS'!$A$3:$N$962,9,FALSE)="","",VLOOKUP($O2525,'APOIO-DESPESAS'!$A$3:$N$962,9,FALSE)),"")</f>
        <v/>
      </c>
      <c r="I2525" s="223" t="str">
        <f>IFERROR(IF(VLOOKUP($O2525,'APOIO-DESPESAS'!$A$3:$N$962,10,FALSE)="","",VLOOKUP($O2525,'APOIO-DESPESAS'!$A$3:$N$962,10,FALSE)),"")</f>
        <v/>
      </c>
      <c r="J2525" s="223" t="str">
        <f>IFERROR(IF(VLOOKUP($O2525,'APOIO-DESPESAS'!$A$3:$N$962,11,FALSE)="","",VLOOKUP($O2525,'APOIO-DESPESAS'!$A$3:$N$962,11,FALSE)),"")</f>
        <v/>
      </c>
      <c r="K2525" s="223" t="str">
        <f>IFERROR(IF(VLOOKUP($O2525,'APOIO-DESPESAS'!$A$3:$N$962,12,FALSE)="","",VLOOKUP($O2525,'APOIO-DESPESAS'!$A$3:$N$962,12,FALSE)),"")</f>
        <v/>
      </c>
      <c r="L2525" s="223" t="str">
        <f>IFERROR(IF(VLOOKUP($O2525,'APOIO-DESPESAS'!$A$3:$N$962,13,FALSE)="","",VLOOKUP($O2525,'APOIO-DESPESAS'!$A$3:$N$962,13,FALSE)),"")</f>
        <v/>
      </c>
      <c r="M2525" s="223" t="str">
        <f>IFERROR(IF(VLOOKUP($O2525,'APOIO-DESPESAS'!$A$3:$N$962,14,FALSE)="","",VLOOKUP($O2525,'APOIO-DESPESAS'!$A$3:$N$962,14,FALSE)),"")</f>
        <v/>
      </c>
      <c r="O2525" s="223">
        <f t="shared" si="39"/>
        <v>2523</v>
      </c>
    </row>
    <row r="2526" spans="1:15" x14ac:dyDescent="0.25">
      <c r="A2526" s="223" t="str">
        <f>IFERROR(IF(VLOOKUP($O2526,'APOIO-DESPESAS'!$A$3:$N$962,2,FALSE)="","",VLOOKUP($O2526,'APOIO-DESPESAS'!$A$3:$N$962,2,FALSE)),"")</f>
        <v/>
      </c>
      <c r="B2526" s="223" t="str">
        <f>IFERROR(IF(VLOOKUP($O2526,'APOIO-DESPESAS'!$A$3:$N$962,3,FALSE)="","",VLOOKUP($O2526,'APOIO-DESPESAS'!$A$3:$N$962,3,FALSE)),"")</f>
        <v/>
      </c>
      <c r="C2526" s="223" t="str">
        <f>IFERROR(IF(VLOOKUP($O2526,'APOIO-DESPESAS'!$A$3:$N$962,4,FALSE)="","",VLOOKUP($O2526,'APOIO-DESPESAS'!$A$3:$N$962,4,FALSE)),"")</f>
        <v/>
      </c>
      <c r="D2526" s="223" t="str">
        <f>IFERROR(IF(VLOOKUP($O2526,'APOIO-DESPESAS'!$A$3:$N$962,5,FALSE)="","",VLOOKUP($O2526,'APOIO-DESPESAS'!$A$3:$N$962,5,FALSE)),"")</f>
        <v/>
      </c>
      <c r="E2526" s="223" t="str">
        <f>IFERROR(IF(VLOOKUP($O2526,'APOIO-DESPESAS'!$A$3:$N$962,6,FALSE)="","",VLOOKUP($O2526,'APOIO-DESPESAS'!$A$3:$N$962,6,FALSE)),"")</f>
        <v/>
      </c>
      <c r="F2526" s="223" t="str">
        <f>IFERROR(IF(VLOOKUP($O2526,'APOIO-DESPESAS'!$A$3:$N$962,7,FALSE)="","",VLOOKUP($O2526,'APOIO-DESPESAS'!$A$3:$N$962,7,FALSE)),"")</f>
        <v/>
      </c>
      <c r="G2526" s="223" t="str">
        <f>IFERROR(IF(VLOOKUP($O2526,'APOIO-DESPESAS'!$A$3:$N$962,8,FALSE)="","",VLOOKUP($O2526,'APOIO-DESPESAS'!$A$3:$N$962,8,FALSE)),"")</f>
        <v/>
      </c>
      <c r="H2526" s="223" t="str">
        <f>IFERROR(IF(VLOOKUP($O2526,'APOIO-DESPESAS'!$A$3:$N$962,9,FALSE)="","",VLOOKUP($O2526,'APOIO-DESPESAS'!$A$3:$N$962,9,FALSE)),"")</f>
        <v/>
      </c>
      <c r="I2526" s="223" t="str">
        <f>IFERROR(IF(VLOOKUP($O2526,'APOIO-DESPESAS'!$A$3:$N$962,10,FALSE)="","",VLOOKUP($O2526,'APOIO-DESPESAS'!$A$3:$N$962,10,FALSE)),"")</f>
        <v/>
      </c>
      <c r="J2526" s="223" t="str">
        <f>IFERROR(IF(VLOOKUP($O2526,'APOIO-DESPESAS'!$A$3:$N$962,11,FALSE)="","",VLOOKUP($O2526,'APOIO-DESPESAS'!$A$3:$N$962,11,FALSE)),"")</f>
        <v/>
      </c>
      <c r="K2526" s="223" t="str">
        <f>IFERROR(IF(VLOOKUP($O2526,'APOIO-DESPESAS'!$A$3:$N$962,12,FALSE)="","",VLOOKUP($O2526,'APOIO-DESPESAS'!$A$3:$N$962,12,FALSE)),"")</f>
        <v/>
      </c>
      <c r="L2526" s="223" t="str">
        <f>IFERROR(IF(VLOOKUP($O2526,'APOIO-DESPESAS'!$A$3:$N$962,13,FALSE)="","",VLOOKUP($O2526,'APOIO-DESPESAS'!$A$3:$N$962,13,FALSE)),"")</f>
        <v/>
      </c>
      <c r="M2526" s="223" t="str">
        <f>IFERROR(IF(VLOOKUP($O2526,'APOIO-DESPESAS'!$A$3:$N$962,14,FALSE)="","",VLOOKUP($O2526,'APOIO-DESPESAS'!$A$3:$N$962,14,FALSE)),"")</f>
        <v/>
      </c>
      <c r="O2526" s="223">
        <f t="shared" si="39"/>
        <v>2524</v>
      </c>
    </row>
    <row r="2527" spans="1:15" x14ac:dyDescent="0.25">
      <c r="A2527" s="223" t="str">
        <f>IFERROR(IF(VLOOKUP($O2527,'APOIO-DESPESAS'!$A$3:$N$962,2,FALSE)="","",VLOOKUP($O2527,'APOIO-DESPESAS'!$A$3:$N$962,2,FALSE)),"")</f>
        <v/>
      </c>
      <c r="B2527" s="223" t="str">
        <f>IFERROR(IF(VLOOKUP($O2527,'APOIO-DESPESAS'!$A$3:$N$962,3,FALSE)="","",VLOOKUP($O2527,'APOIO-DESPESAS'!$A$3:$N$962,3,FALSE)),"")</f>
        <v/>
      </c>
      <c r="C2527" s="223" t="str">
        <f>IFERROR(IF(VLOOKUP($O2527,'APOIO-DESPESAS'!$A$3:$N$962,4,FALSE)="","",VLOOKUP($O2527,'APOIO-DESPESAS'!$A$3:$N$962,4,FALSE)),"")</f>
        <v/>
      </c>
      <c r="D2527" s="223" t="str">
        <f>IFERROR(IF(VLOOKUP($O2527,'APOIO-DESPESAS'!$A$3:$N$962,5,FALSE)="","",VLOOKUP($O2527,'APOIO-DESPESAS'!$A$3:$N$962,5,FALSE)),"")</f>
        <v/>
      </c>
      <c r="E2527" s="223" t="str">
        <f>IFERROR(IF(VLOOKUP($O2527,'APOIO-DESPESAS'!$A$3:$N$962,6,FALSE)="","",VLOOKUP($O2527,'APOIO-DESPESAS'!$A$3:$N$962,6,FALSE)),"")</f>
        <v/>
      </c>
      <c r="F2527" s="223" t="str">
        <f>IFERROR(IF(VLOOKUP($O2527,'APOIO-DESPESAS'!$A$3:$N$962,7,FALSE)="","",VLOOKUP($O2527,'APOIO-DESPESAS'!$A$3:$N$962,7,FALSE)),"")</f>
        <v/>
      </c>
      <c r="G2527" s="223" t="str">
        <f>IFERROR(IF(VLOOKUP($O2527,'APOIO-DESPESAS'!$A$3:$N$962,8,FALSE)="","",VLOOKUP($O2527,'APOIO-DESPESAS'!$A$3:$N$962,8,FALSE)),"")</f>
        <v/>
      </c>
      <c r="H2527" s="223" t="str">
        <f>IFERROR(IF(VLOOKUP($O2527,'APOIO-DESPESAS'!$A$3:$N$962,9,FALSE)="","",VLOOKUP($O2527,'APOIO-DESPESAS'!$A$3:$N$962,9,FALSE)),"")</f>
        <v/>
      </c>
      <c r="I2527" s="223" t="str">
        <f>IFERROR(IF(VLOOKUP($O2527,'APOIO-DESPESAS'!$A$3:$N$962,10,FALSE)="","",VLOOKUP($O2527,'APOIO-DESPESAS'!$A$3:$N$962,10,FALSE)),"")</f>
        <v/>
      </c>
      <c r="J2527" s="223" t="str">
        <f>IFERROR(IF(VLOOKUP($O2527,'APOIO-DESPESAS'!$A$3:$N$962,11,FALSE)="","",VLOOKUP($O2527,'APOIO-DESPESAS'!$A$3:$N$962,11,FALSE)),"")</f>
        <v/>
      </c>
      <c r="K2527" s="223" t="str">
        <f>IFERROR(IF(VLOOKUP($O2527,'APOIO-DESPESAS'!$A$3:$N$962,12,FALSE)="","",VLOOKUP($O2527,'APOIO-DESPESAS'!$A$3:$N$962,12,FALSE)),"")</f>
        <v/>
      </c>
      <c r="L2527" s="223" t="str">
        <f>IFERROR(IF(VLOOKUP($O2527,'APOIO-DESPESAS'!$A$3:$N$962,13,FALSE)="","",VLOOKUP($O2527,'APOIO-DESPESAS'!$A$3:$N$962,13,FALSE)),"")</f>
        <v/>
      </c>
      <c r="M2527" s="223" t="str">
        <f>IFERROR(IF(VLOOKUP($O2527,'APOIO-DESPESAS'!$A$3:$N$962,14,FALSE)="","",VLOOKUP($O2527,'APOIO-DESPESAS'!$A$3:$N$962,14,FALSE)),"")</f>
        <v/>
      </c>
      <c r="O2527" s="223">
        <f t="shared" si="39"/>
        <v>2525</v>
      </c>
    </row>
    <row r="2528" spans="1:15" x14ac:dyDescent="0.25">
      <c r="A2528" s="223" t="str">
        <f>IFERROR(IF(VLOOKUP($O2528,'APOIO-DESPESAS'!$A$3:$N$962,2,FALSE)="","",VLOOKUP($O2528,'APOIO-DESPESAS'!$A$3:$N$962,2,FALSE)),"")</f>
        <v/>
      </c>
      <c r="B2528" s="223" t="str">
        <f>IFERROR(IF(VLOOKUP($O2528,'APOIO-DESPESAS'!$A$3:$N$962,3,FALSE)="","",VLOOKUP($O2528,'APOIO-DESPESAS'!$A$3:$N$962,3,FALSE)),"")</f>
        <v/>
      </c>
      <c r="C2528" s="223" t="str">
        <f>IFERROR(IF(VLOOKUP($O2528,'APOIO-DESPESAS'!$A$3:$N$962,4,FALSE)="","",VLOOKUP($O2528,'APOIO-DESPESAS'!$A$3:$N$962,4,FALSE)),"")</f>
        <v/>
      </c>
      <c r="D2528" s="223" t="str">
        <f>IFERROR(IF(VLOOKUP($O2528,'APOIO-DESPESAS'!$A$3:$N$962,5,FALSE)="","",VLOOKUP($O2528,'APOIO-DESPESAS'!$A$3:$N$962,5,FALSE)),"")</f>
        <v/>
      </c>
      <c r="E2528" s="223" t="str">
        <f>IFERROR(IF(VLOOKUP($O2528,'APOIO-DESPESAS'!$A$3:$N$962,6,FALSE)="","",VLOOKUP($O2528,'APOIO-DESPESAS'!$A$3:$N$962,6,FALSE)),"")</f>
        <v/>
      </c>
      <c r="F2528" s="223" t="str">
        <f>IFERROR(IF(VLOOKUP($O2528,'APOIO-DESPESAS'!$A$3:$N$962,7,FALSE)="","",VLOOKUP($O2528,'APOIO-DESPESAS'!$A$3:$N$962,7,FALSE)),"")</f>
        <v/>
      </c>
      <c r="G2528" s="223" t="str">
        <f>IFERROR(IF(VLOOKUP($O2528,'APOIO-DESPESAS'!$A$3:$N$962,8,FALSE)="","",VLOOKUP($O2528,'APOIO-DESPESAS'!$A$3:$N$962,8,FALSE)),"")</f>
        <v/>
      </c>
      <c r="H2528" s="223" t="str">
        <f>IFERROR(IF(VLOOKUP($O2528,'APOIO-DESPESAS'!$A$3:$N$962,9,FALSE)="","",VLOOKUP($O2528,'APOIO-DESPESAS'!$A$3:$N$962,9,FALSE)),"")</f>
        <v/>
      </c>
      <c r="I2528" s="223" t="str">
        <f>IFERROR(IF(VLOOKUP($O2528,'APOIO-DESPESAS'!$A$3:$N$962,10,FALSE)="","",VLOOKUP($O2528,'APOIO-DESPESAS'!$A$3:$N$962,10,FALSE)),"")</f>
        <v/>
      </c>
      <c r="J2528" s="223" t="str">
        <f>IFERROR(IF(VLOOKUP($O2528,'APOIO-DESPESAS'!$A$3:$N$962,11,FALSE)="","",VLOOKUP($O2528,'APOIO-DESPESAS'!$A$3:$N$962,11,FALSE)),"")</f>
        <v/>
      </c>
      <c r="K2528" s="223" t="str">
        <f>IFERROR(IF(VLOOKUP($O2528,'APOIO-DESPESAS'!$A$3:$N$962,12,FALSE)="","",VLOOKUP($O2528,'APOIO-DESPESAS'!$A$3:$N$962,12,FALSE)),"")</f>
        <v/>
      </c>
      <c r="L2528" s="223" t="str">
        <f>IFERROR(IF(VLOOKUP($O2528,'APOIO-DESPESAS'!$A$3:$N$962,13,FALSE)="","",VLOOKUP($O2528,'APOIO-DESPESAS'!$A$3:$N$962,13,FALSE)),"")</f>
        <v/>
      </c>
      <c r="M2528" s="223" t="str">
        <f>IFERROR(IF(VLOOKUP($O2528,'APOIO-DESPESAS'!$A$3:$N$962,14,FALSE)="","",VLOOKUP($O2528,'APOIO-DESPESAS'!$A$3:$N$962,14,FALSE)),"")</f>
        <v/>
      </c>
      <c r="O2528" s="223">
        <f t="shared" si="39"/>
        <v>2526</v>
      </c>
    </row>
    <row r="2529" spans="1:15" x14ac:dyDescent="0.25">
      <c r="A2529" s="223" t="str">
        <f>IFERROR(IF(VLOOKUP($O2529,'APOIO-DESPESAS'!$A$3:$N$962,2,FALSE)="","",VLOOKUP($O2529,'APOIO-DESPESAS'!$A$3:$N$962,2,FALSE)),"")</f>
        <v/>
      </c>
      <c r="B2529" s="223" t="str">
        <f>IFERROR(IF(VLOOKUP($O2529,'APOIO-DESPESAS'!$A$3:$N$962,3,FALSE)="","",VLOOKUP($O2529,'APOIO-DESPESAS'!$A$3:$N$962,3,FALSE)),"")</f>
        <v/>
      </c>
      <c r="C2529" s="223" t="str">
        <f>IFERROR(IF(VLOOKUP($O2529,'APOIO-DESPESAS'!$A$3:$N$962,4,FALSE)="","",VLOOKUP($O2529,'APOIO-DESPESAS'!$A$3:$N$962,4,FALSE)),"")</f>
        <v/>
      </c>
      <c r="D2529" s="223" t="str">
        <f>IFERROR(IF(VLOOKUP($O2529,'APOIO-DESPESAS'!$A$3:$N$962,5,FALSE)="","",VLOOKUP($O2529,'APOIO-DESPESAS'!$A$3:$N$962,5,FALSE)),"")</f>
        <v/>
      </c>
      <c r="E2529" s="223" t="str">
        <f>IFERROR(IF(VLOOKUP($O2529,'APOIO-DESPESAS'!$A$3:$N$962,6,FALSE)="","",VLOOKUP($O2529,'APOIO-DESPESAS'!$A$3:$N$962,6,FALSE)),"")</f>
        <v/>
      </c>
      <c r="F2529" s="223" t="str">
        <f>IFERROR(IF(VLOOKUP($O2529,'APOIO-DESPESAS'!$A$3:$N$962,7,FALSE)="","",VLOOKUP($O2529,'APOIO-DESPESAS'!$A$3:$N$962,7,FALSE)),"")</f>
        <v/>
      </c>
      <c r="G2529" s="223" t="str">
        <f>IFERROR(IF(VLOOKUP($O2529,'APOIO-DESPESAS'!$A$3:$N$962,8,FALSE)="","",VLOOKUP($O2529,'APOIO-DESPESAS'!$A$3:$N$962,8,FALSE)),"")</f>
        <v/>
      </c>
      <c r="H2529" s="223" t="str">
        <f>IFERROR(IF(VLOOKUP($O2529,'APOIO-DESPESAS'!$A$3:$N$962,9,FALSE)="","",VLOOKUP($O2529,'APOIO-DESPESAS'!$A$3:$N$962,9,FALSE)),"")</f>
        <v/>
      </c>
      <c r="I2529" s="223" t="str">
        <f>IFERROR(IF(VLOOKUP($O2529,'APOIO-DESPESAS'!$A$3:$N$962,10,FALSE)="","",VLOOKUP($O2529,'APOIO-DESPESAS'!$A$3:$N$962,10,FALSE)),"")</f>
        <v/>
      </c>
      <c r="J2529" s="223" t="str">
        <f>IFERROR(IF(VLOOKUP($O2529,'APOIO-DESPESAS'!$A$3:$N$962,11,FALSE)="","",VLOOKUP($O2529,'APOIO-DESPESAS'!$A$3:$N$962,11,FALSE)),"")</f>
        <v/>
      </c>
      <c r="K2529" s="223" t="str">
        <f>IFERROR(IF(VLOOKUP($O2529,'APOIO-DESPESAS'!$A$3:$N$962,12,FALSE)="","",VLOOKUP($O2529,'APOIO-DESPESAS'!$A$3:$N$962,12,FALSE)),"")</f>
        <v/>
      </c>
      <c r="L2529" s="223" t="str">
        <f>IFERROR(IF(VLOOKUP($O2529,'APOIO-DESPESAS'!$A$3:$N$962,13,FALSE)="","",VLOOKUP($O2529,'APOIO-DESPESAS'!$A$3:$N$962,13,FALSE)),"")</f>
        <v/>
      </c>
      <c r="M2529" s="223" t="str">
        <f>IFERROR(IF(VLOOKUP($O2529,'APOIO-DESPESAS'!$A$3:$N$962,14,FALSE)="","",VLOOKUP($O2529,'APOIO-DESPESAS'!$A$3:$N$962,14,FALSE)),"")</f>
        <v/>
      </c>
      <c r="O2529" s="223">
        <f t="shared" si="39"/>
        <v>2527</v>
      </c>
    </row>
    <row r="2530" spans="1:15" x14ac:dyDescent="0.25">
      <c r="A2530" s="223" t="str">
        <f>IFERROR(IF(VLOOKUP($O2530,'APOIO-DESPESAS'!$A$3:$N$962,2,FALSE)="","",VLOOKUP($O2530,'APOIO-DESPESAS'!$A$3:$N$962,2,FALSE)),"")</f>
        <v/>
      </c>
      <c r="B2530" s="223" t="str">
        <f>IFERROR(IF(VLOOKUP($O2530,'APOIO-DESPESAS'!$A$3:$N$962,3,FALSE)="","",VLOOKUP($O2530,'APOIO-DESPESAS'!$A$3:$N$962,3,FALSE)),"")</f>
        <v/>
      </c>
      <c r="C2530" s="223" t="str">
        <f>IFERROR(IF(VLOOKUP($O2530,'APOIO-DESPESAS'!$A$3:$N$962,4,FALSE)="","",VLOOKUP($O2530,'APOIO-DESPESAS'!$A$3:$N$962,4,FALSE)),"")</f>
        <v/>
      </c>
      <c r="D2530" s="223" t="str">
        <f>IFERROR(IF(VLOOKUP($O2530,'APOIO-DESPESAS'!$A$3:$N$962,5,FALSE)="","",VLOOKUP($O2530,'APOIO-DESPESAS'!$A$3:$N$962,5,FALSE)),"")</f>
        <v/>
      </c>
      <c r="E2530" s="223" t="str">
        <f>IFERROR(IF(VLOOKUP($O2530,'APOIO-DESPESAS'!$A$3:$N$962,6,FALSE)="","",VLOOKUP($O2530,'APOIO-DESPESAS'!$A$3:$N$962,6,FALSE)),"")</f>
        <v/>
      </c>
      <c r="F2530" s="223" t="str">
        <f>IFERROR(IF(VLOOKUP($O2530,'APOIO-DESPESAS'!$A$3:$N$962,7,FALSE)="","",VLOOKUP($O2530,'APOIO-DESPESAS'!$A$3:$N$962,7,FALSE)),"")</f>
        <v/>
      </c>
      <c r="G2530" s="223" t="str">
        <f>IFERROR(IF(VLOOKUP($O2530,'APOIO-DESPESAS'!$A$3:$N$962,8,FALSE)="","",VLOOKUP($O2530,'APOIO-DESPESAS'!$A$3:$N$962,8,FALSE)),"")</f>
        <v/>
      </c>
      <c r="H2530" s="223" t="str">
        <f>IFERROR(IF(VLOOKUP($O2530,'APOIO-DESPESAS'!$A$3:$N$962,9,FALSE)="","",VLOOKUP($O2530,'APOIO-DESPESAS'!$A$3:$N$962,9,FALSE)),"")</f>
        <v/>
      </c>
      <c r="I2530" s="223" t="str">
        <f>IFERROR(IF(VLOOKUP($O2530,'APOIO-DESPESAS'!$A$3:$N$962,10,FALSE)="","",VLOOKUP($O2530,'APOIO-DESPESAS'!$A$3:$N$962,10,FALSE)),"")</f>
        <v/>
      </c>
      <c r="J2530" s="223" t="str">
        <f>IFERROR(IF(VLOOKUP($O2530,'APOIO-DESPESAS'!$A$3:$N$962,11,FALSE)="","",VLOOKUP($O2530,'APOIO-DESPESAS'!$A$3:$N$962,11,FALSE)),"")</f>
        <v/>
      </c>
      <c r="K2530" s="223" t="str">
        <f>IFERROR(IF(VLOOKUP($O2530,'APOIO-DESPESAS'!$A$3:$N$962,12,FALSE)="","",VLOOKUP($O2530,'APOIO-DESPESAS'!$A$3:$N$962,12,FALSE)),"")</f>
        <v/>
      </c>
      <c r="L2530" s="223" t="str">
        <f>IFERROR(IF(VLOOKUP($O2530,'APOIO-DESPESAS'!$A$3:$N$962,13,FALSE)="","",VLOOKUP($O2530,'APOIO-DESPESAS'!$A$3:$N$962,13,FALSE)),"")</f>
        <v/>
      </c>
      <c r="M2530" s="223" t="str">
        <f>IFERROR(IF(VLOOKUP($O2530,'APOIO-DESPESAS'!$A$3:$N$962,14,FALSE)="","",VLOOKUP($O2530,'APOIO-DESPESAS'!$A$3:$N$962,14,FALSE)),"")</f>
        <v/>
      </c>
      <c r="O2530" s="223">
        <f t="shared" si="39"/>
        <v>2528</v>
      </c>
    </row>
    <row r="2531" spans="1:15" x14ac:dyDescent="0.25">
      <c r="A2531" s="223" t="str">
        <f>IFERROR(IF(VLOOKUP($O2531,'APOIO-DESPESAS'!$A$3:$N$962,2,FALSE)="","",VLOOKUP($O2531,'APOIO-DESPESAS'!$A$3:$N$962,2,FALSE)),"")</f>
        <v/>
      </c>
      <c r="B2531" s="223" t="str">
        <f>IFERROR(IF(VLOOKUP($O2531,'APOIO-DESPESAS'!$A$3:$N$962,3,FALSE)="","",VLOOKUP($O2531,'APOIO-DESPESAS'!$A$3:$N$962,3,FALSE)),"")</f>
        <v/>
      </c>
      <c r="C2531" s="223" t="str">
        <f>IFERROR(IF(VLOOKUP($O2531,'APOIO-DESPESAS'!$A$3:$N$962,4,FALSE)="","",VLOOKUP($O2531,'APOIO-DESPESAS'!$A$3:$N$962,4,FALSE)),"")</f>
        <v/>
      </c>
      <c r="D2531" s="223" t="str">
        <f>IFERROR(IF(VLOOKUP($O2531,'APOIO-DESPESAS'!$A$3:$N$962,5,FALSE)="","",VLOOKUP($O2531,'APOIO-DESPESAS'!$A$3:$N$962,5,FALSE)),"")</f>
        <v/>
      </c>
      <c r="E2531" s="223" t="str">
        <f>IFERROR(IF(VLOOKUP($O2531,'APOIO-DESPESAS'!$A$3:$N$962,6,FALSE)="","",VLOOKUP($O2531,'APOIO-DESPESAS'!$A$3:$N$962,6,FALSE)),"")</f>
        <v/>
      </c>
      <c r="F2531" s="223" t="str">
        <f>IFERROR(IF(VLOOKUP($O2531,'APOIO-DESPESAS'!$A$3:$N$962,7,FALSE)="","",VLOOKUP($O2531,'APOIO-DESPESAS'!$A$3:$N$962,7,FALSE)),"")</f>
        <v/>
      </c>
      <c r="G2531" s="223" t="str">
        <f>IFERROR(IF(VLOOKUP($O2531,'APOIO-DESPESAS'!$A$3:$N$962,8,FALSE)="","",VLOOKUP($O2531,'APOIO-DESPESAS'!$A$3:$N$962,8,FALSE)),"")</f>
        <v/>
      </c>
      <c r="H2531" s="223" t="str">
        <f>IFERROR(IF(VLOOKUP($O2531,'APOIO-DESPESAS'!$A$3:$N$962,9,FALSE)="","",VLOOKUP($O2531,'APOIO-DESPESAS'!$A$3:$N$962,9,FALSE)),"")</f>
        <v/>
      </c>
      <c r="I2531" s="223" t="str">
        <f>IFERROR(IF(VLOOKUP($O2531,'APOIO-DESPESAS'!$A$3:$N$962,10,FALSE)="","",VLOOKUP($O2531,'APOIO-DESPESAS'!$A$3:$N$962,10,FALSE)),"")</f>
        <v/>
      </c>
      <c r="J2531" s="223" t="str">
        <f>IFERROR(IF(VLOOKUP($O2531,'APOIO-DESPESAS'!$A$3:$N$962,11,FALSE)="","",VLOOKUP($O2531,'APOIO-DESPESAS'!$A$3:$N$962,11,FALSE)),"")</f>
        <v/>
      </c>
      <c r="K2531" s="223" t="str">
        <f>IFERROR(IF(VLOOKUP($O2531,'APOIO-DESPESAS'!$A$3:$N$962,12,FALSE)="","",VLOOKUP($O2531,'APOIO-DESPESAS'!$A$3:$N$962,12,FALSE)),"")</f>
        <v/>
      </c>
      <c r="L2531" s="223" t="str">
        <f>IFERROR(IF(VLOOKUP($O2531,'APOIO-DESPESAS'!$A$3:$N$962,13,FALSE)="","",VLOOKUP($O2531,'APOIO-DESPESAS'!$A$3:$N$962,13,FALSE)),"")</f>
        <v/>
      </c>
      <c r="M2531" s="223" t="str">
        <f>IFERROR(IF(VLOOKUP($O2531,'APOIO-DESPESAS'!$A$3:$N$962,14,FALSE)="","",VLOOKUP($O2531,'APOIO-DESPESAS'!$A$3:$N$962,14,FALSE)),"")</f>
        <v/>
      </c>
      <c r="O2531" s="223">
        <f t="shared" si="39"/>
        <v>2529</v>
      </c>
    </row>
    <row r="2532" spans="1:15" x14ac:dyDescent="0.25">
      <c r="A2532" s="223" t="str">
        <f>IFERROR(IF(VLOOKUP($O2532,'APOIO-DESPESAS'!$A$3:$N$962,2,FALSE)="","",VLOOKUP($O2532,'APOIO-DESPESAS'!$A$3:$N$962,2,FALSE)),"")</f>
        <v/>
      </c>
      <c r="B2532" s="223" t="str">
        <f>IFERROR(IF(VLOOKUP($O2532,'APOIO-DESPESAS'!$A$3:$N$962,3,FALSE)="","",VLOOKUP($O2532,'APOIO-DESPESAS'!$A$3:$N$962,3,FALSE)),"")</f>
        <v/>
      </c>
      <c r="C2532" s="223" t="str">
        <f>IFERROR(IF(VLOOKUP($O2532,'APOIO-DESPESAS'!$A$3:$N$962,4,FALSE)="","",VLOOKUP($O2532,'APOIO-DESPESAS'!$A$3:$N$962,4,FALSE)),"")</f>
        <v/>
      </c>
      <c r="D2532" s="223" t="str">
        <f>IFERROR(IF(VLOOKUP($O2532,'APOIO-DESPESAS'!$A$3:$N$962,5,FALSE)="","",VLOOKUP($O2532,'APOIO-DESPESAS'!$A$3:$N$962,5,FALSE)),"")</f>
        <v/>
      </c>
      <c r="E2532" s="223" t="str">
        <f>IFERROR(IF(VLOOKUP($O2532,'APOIO-DESPESAS'!$A$3:$N$962,6,FALSE)="","",VLOOKUP($O2532,'APOIO-DESPESAS'!$A$3:$N$962,6,FALSE)),"")</f>
        <v/>
      </c>
      <c r="F2532" s="223" t="str">
        <f>IFERROR(IF(VLOOKUP($O2532,'APOIO-DESPESAS'!$A$3:$N$962,7,FALSE)="","",VLOOKUP($O2532,'APOIO-DESPESAS'!$A$3:$N$962,7,FALSE)),"")</f>
        <v/>
      </c>
      <c r="G2532" s="223" t="str">
        <f>IFERROR(IF(VLOOKUP($O2532,'APOIO-DESPESAS'!$A$3:$N$962,8,FALSE)="","",VLOOKUP($O2532,'APOIO-DESPESAS'!$A$3:$N$962,8,FALSE)),"")</f>
        <v/>
      </c>
      <c r="H2532" s="223" t="str">
        <f>IFERROR(IF(VLOOKUP($O2532,'APOIO-DESPESAS'!$A$3:$N$962,9,FALSE)="","",VLOOKUP($O2532,'APOIO-DESPESAS'!$A$3:$N$962,9,FALSE)),"")</f>
        <v/>
      </c>
      <c r="I2532" s="223" t="str">
        <f>IFERROR(IF(VLOOKUP($O2532,'APOIO-DESPESAS'!$A$3:$N$962,10,FALSE)="","",VLOOKUP($O2532,'APOIO-DESPESAS'!$A$3:$N$962,10,FALSE)),"")</f>
        <v/>
      </c>
      <c r="J2532" s="223" t="str">
        <f>IFERROR(IF(VLOOKUP($O2532,'APOIO-DESPESAS'!$A$3:$N$962,11,FALSE)="","",VLOOKUP($O2532,'APOIO-DESPESAS'!$A$3:$N$962,11,FALSE)),"")</f>
        <v/>
      </c>
      <c r="K2532" s="223" t="str">
        <f>IFERROR(IF(VLOOKUP($O2532,'APOIO-DESPESAS'!$A$3:$N$962,12,FALSE)="","",VLOOKUP($O2532,'APOIO-DESPESAS'!$A$3:$N$962,12,FALSE)),"")</f>
        <v/>
      </c>
      <c r="L2532" s="223" t="str">
        <f>IFERROR(IF(VLOOKUP($O2532,'APOIO-DESPESAS'!$A$3:$N$962,13,FALSE)="","",VLOOKUP($O2532,'APOIO-DESPESAS'!$A$3:$N$962,13,FALSE)),"")</f>
        <v/>
      </c>
      <c r="M2532" s="223" t="str">
        <f>IFERROR(IF(VLOOKUP($O2532,'APOIO-DESPESAS'!$A$3:$N$962,14,FALSE)="","",VLOOKUP($O2532,'APOIO-DESPESAS'!$A$3:$N$962,14,FALSE)),"")</f>
        <v/>
      </c>
      <c r="O2532" s="223">
        <f t="shared" si="39"/>
        <v>2530</v>
      </c>
    </row>
    <row r="2533" spans="1:15" x14ac:dyDescent="0.25">
      <c r="A2533" s="223" t="str">
        <f>IFERROR(IF(VLOOKUP($O2533,'APOIO-DESPESAS'!$A$3:$N$962,2,FALSE)="","",VLOOKUP($O2533,'APOIO-DESPESAS'!$A$3:$N$962,2,FALSE)),"")</f>
        <v/>
      </c>
      <c r="B2533" s="223" t="str">
        <f>IFERROR(IF(VLOOKUP($O2533,'APOIO-DESPESAS'!$A$3:$N$962,3,FALSE)="","",VLOOKUP($O2533,'APOIO-DESPESAS'!$A$3:$N$962,3,FALSE)),"")</f>
        <v/>
      </c>
      <c r="C2533" s="223" t="str">
        <f>IFERROR(IF(VLOOKUP($O2533,'APOIO-DESPESAS'!$A$3:$N$962,4,FALSE)="","",VLOOKUP($O2533,'APOIO-DESPESAS'!$A$3:$N$962,4,FALSE)),"")</f>
        <v/>
      </c>
      <c r="D2533" s="223" t="str">
        <f>IFERROR(IF(VLOOKUP($O2533,'APOIO-DESPESAS'!$A$3:$N$962,5,FALSE)="","",VLOOKUP($O2533,'APOIO-DESPESAS'!$A$3:$N$962,5,FALSE)),"")</f>
        <v/>
      </c>
      <c r="E2533" s="223" t="str">
        <f>IFERROR(IF(VLOOKUP($O2533,'APOIO-DESPESAS'!$A$3:$N$962,6,FALSE)="","",VLOOKUP($O2533,'APOIO-DESPESAS'!$A$3:$N$962,6,FALSE)),"")</f>
        <v/>
      </c>
      <c r="F2533" s="223" t="str">
        <f>IFERROR(IF(VLOOKUP($O2533,'APOIO-DESPESAS'!$A$3:$N$962,7,FALSE)="","",VLOOKUP($O2533,'APOIO-DESPESAS'!$A$3:$N$962,7,FALSE)),"")</f>
        <v/>
      </c>
      <c r="G2533" s="223" t="str">
        <f>IFERROR(IF(VLOOKUP($O2533,'APOIO-DESPESAS'!$A$3:$N$962,8,FALSE)="","",VLOOKUP($O2533,'APOIO-DESPESAS'!$A$3:$N$962,8,FALSE)),"")</f>
        <v/>
      </c>
      <c r="H2533" s="223" t="str">
        <f>IFERROR(IF(VLOOKUP($O2533,'APOIO-DESPESAS'!$A$3:$N$962,9,FALSE)="","",VLOOKUP($O2533,'APOIO-DESPESAS'!$A$3:$N$962,9,FALSE)),"")</f>
        <v/>
      </c>
      <c r="I2533" s="223" t="str">
        <f>IFERROR(IF(VLOOKUP($O2533,'APOIO-DESPESAS'!$A$3:$N$962,10,FALSE)="","",VLOOKUP($O2533,'APOIO-DESPESAS'!$A$3:$N$962,10,FALSE)),"")</f>
        <v/>
      </c>
      <c r="J2533" s="223" t="str">
        <f>IFERROR(IF(VLOOKUP($O2533,'APOIO-DESPESAS'!$A$3:$N$962,11,FALSE)="","",VLOOKUP($O2533,'APOIO-DESPESAS'!$A$3:$N$962,11,FALSE)),"")</f>
        <v/>
      </c>
      <c r="K2533" s="223" t="str">
        <f>IFERROR(IF(VLOOKUP($O2533,'APOIO-DESPESAS'!$A$3:$N$962,12,FALSE)="","",VLOOKUP($O2533,'APOIO-DESPESAS'!$A$3:$N$962,12,FALSE)),"")</f>
        <v/>
      </c>
      <c r="L2533" s="223" t="str">
        <f>IFERROR(IF(VLOOKUP($O2533,'APOIO-DESPESAS'!$A$3:$N$962,13,FALSE)="","",VLOOKUP($O2533,'APOIO-DESPESAS'!$A$3:$N$962,13,FALSE)),"")</f>
        <v/>
      </c>
      <c r="M2533" s="223" t="str">
        <f>IFERROR(IF(VLOOKUP($O2533,'APOIO-DESPESAS'!$A$3:$N$962,14,FALSE)="","",VLOOKUP($O2533,'APOIO-DESPESAS'!$A$3:$N$962,14,FALSE)),"")</f>
        <v/>
      </c>
      <c r="O2533" s="223">
        <f t="shared" si="39"/>
        <v>2531</v>
      </c>
    </row>
    <row r="2534" spans="1:15" x14ac:dyDescent="0.25">
      <c r="A2534" s="223" t="str">
        <f>IFERROR(IF(VLOOKUP($O2534,'APOIO-DESPESAS'!$A$3:$N$962,2,FALSE)="","",VLOOKUP($O2534,'APOIO-DESPESAS'!$A$3:$N$962,2,FALSE)),"")</f>
        <v/>
      </c>
      <c r="B2534" s="223" t="str">
        <f>IFERROR(IF(VLOOKUP($O2534,'APOIO-DESPESAS'!$A$3:$N$962,3,FALSE)="","",VLOOKUP($O2534,'APOIO-DESPESAS'!$A$3:$N$962,3,FALSE)),"")</f>
        <v/>
      </c>
      <c r="C2534" s="223" t="str">
        <f>IFERROR(IF(VLOOKUP($O2534,'APOIO-DESPESAS'!$A$3:$N$962,4,FALSE)="","",VLOOKUP($O2534,'APOIO-DESPESAS'!$A$3:$N$962,4,FALSE)),"")</f>
        <v/>
      </c>
      <c r="D2534" s="223" t="str">
        <f>IFERROR(IF(VLOOKUP($O2534,'APOIO-DESPESAS'!$A$3:$N$962,5,FALSE)="","",VLOOKUP($O2534,'APOIO-DESPESAS'!$A$3:$N$962,5,FALSE)),"")</f>
        <v/>
      </c>
      <c r="E2534" s="223" t="str">
        <f>IFERROR(IF(VLOOKUP($O2534,'APOIO-DESPESAS'!$A$3:$N$962,6,FALSE)="","",VLOOKUP($O2534,'APOIO-DESPESAS'!$A$3:$N$962,6,FALSE)),"")</f>
        <v/>
      </c>
      <c r="F2534" s="223" t="str">
        <f>IFERROR(IF(VLOOKUP($O2534,'APOIO-DESPESAS'!$A$3:$N$962,7,FALSE)="","",VLOOKUP($O2534,'APOIO-DESPESAS'!$A$3:$N$962,7,FALSE)),"")</f>
        <v/>
      </c>
      <c r="G2534" s="223" t="str">
        <f>IFERROR(IF(VLOOKUP($O2534,'APOIO-DESPESAS'!$A$3:$N$962,8,FALSE)="","",VLOOKUP($O2534,'APOIO-DESPESAS'!$A$3:$N$962,8,FALSE)),"")</f>
        <v/>
      </c>
      <c r="H2534" s="223" t="str">
        <f>IFERROR(IF(VLOOKUP($O2534,'APOIO-DESPESAS'!$A$3:$N$962,9,FALSE)="","",VLOOKUP($O2534,'APOIO-DESPESAS'!$A$3:$N$962,9,FALSE)),"")</f>
        <v/>
      </c>
      <c r="I2534" s="223" t="str">
        <f>IFERROR(IF(VLOOKUP($O2534,'APOIO-DESPESAS'!$A$3:$N$962,10,FALSE)="","",VLOOKUP($O2534,'APOIO-DESPESAS'!$A$3:$N$962,10,FALSE)),"")</f>
        <v/>
      </c>
      <c r="J2534" s="223" t="str">
        <f>IFERROR(IF(VLOOKUP($O2534,'APOIO-DESPESAS'!$A$3:$N$962,11,FALSE)="","",VLOOKUP($O2534,'APOIO-DESPESAS'!$A$3:$N$962,11,FALSE)),"")</f>
        <v/>
      </c>
      <c r="K2534" s="223" t="str">
        <f>IFERROR(IF(VLOOKUP($O2534,'APOIO-DESPESAS'!$A$3:$N$962,12,FALSE)="","",VLOOKUP($O2534,'APOIO-DESPESAS'!$A$3:$N$962,12,FALSE)),"")</f>
        <v/>
      </c>
      <c r="L2534" s="223" t="str">
        <f>IFERROR(IF(VLOOKUP($O2534,'APOIO-DESPESAS'!$A$3:$N$962,13,FALSE)="","",VLOOKUP($O2534,'APOIO-DESPESAS'!$A$3:$N$962,13,FALSE)),"")</f>
        <v/>
      </c>
      <c r="M2534" s="223" t="str">
        <f>IFERROR(IF(VLOOKUP($O2534,'APOIO-DESPESAS'!$A$3:$N$962,14,FALSE)="","",VLOOKUP($O2534,'APOIO-DESPESAS'!$A$3:$N$962,14,FALSE)),"")</f>
        <v/>
      </c>
      <c r="O2534" s="223">
        <f t="shared" si="39"/>
        <v>2532</v>
      </c>
    </row>
    <row r="2535" spans="1:15" x14ac:dyDescent="0.25">
      <c r="A2535" s="223" t="str">
        <f>IFERROR(IF(VLOOKUP($O2535,'APOIO-DESPESAS'!$A$3:$N$962,2,FALSE)="","",VLOOKUP($O2535,'APOIO-DESPESAS'!$A$3:$N$962,2,FALSE)),"")</f>
        <v/>
      </c>
      <c r="B2535" s="223" t="str">
        <f>IFERROR(IF(VLOOKUP($O2535,'APOIO-DESPESAS'!$A$3:$N$962,3,FALSE)="","",VLOOKUP($O2535,'APOIO-DESPESAS'!$A$3:$N$962,3,FALSE)),"")</f>
        <v/>
      </c>
      <c r="C2535" s="223" t="str">
        <f>IFERROR(IF(VLOOKUP($O2535,'APOIO-DESPESAS'!$A$3:$N$962,4,FALSE)="","",VLOOKUP($O2535,'APOIO-DESPESAS'!$A$3:$N$962,4,FALSE)),"")</f>
        <v/>
      </c>
      <c r="D2535" s="223" t="str">
        <f>IFERROR(IF(VLOOKUP($O2535,'APOIO-DESPESAS'!$A$3:$N$962,5,FALSE)="","",VLOOKUP($O2535,'APOIO-DESPESAS'!$A$3:$N$962,5,FALSE)),"")</f>
        <v/>
      </c>
      <c r="E2535" s="223" t="str">
        <f>IFERROR(IF(VLOOKUP($O2535,'APOIO-DESPESAS'!$A$3:$N$962,6,FALSE)="","",VLOOKUP($O2535,'APOIO-DESPESAS'!$A$3:$N$962,6,FALSE)),"")</f>
        <v/>
      </c>
      <c r="F2535" s="223" t="str">
        <f>IFERROR(IF(VLOOKUP($O2535,'APOIO-DESPESAS'!$A$3:$N$962,7,FALSE)="","",VLOOKUP($O2535,'APOIO-DESPESAS'!$A$3:$N$962,7,FALSE)),"")</f>
        <v/>
      </c>
      <c r="G2535" s="223" t="str">
        <f>IFERROR(IF(VLOOKUP($O2535,'APOIO-DESPESAS'!$A$3:$N$962,8,FALSE)="","",VLOOKUP($O2535,'APOIO-DESPESAS'!$A$3:$N$962,8,FALSE)),"")</f>
        <v/>
      </c>
      <c r="H2535" s="223" t="str">
        <f>IFERROR(IF(VLOOKUP($O2535,'APOIO-DESPESAS'!$A$3:$N$962,9,FALSE)="","",VLOOKUP($O2535,'APOIO-DESPESAS'!$A$3:$N$962,9,FALSE)),"")</f>
        <v/>
      </c>
      <c r="I2535" s="223" t="str">
        <f>IFERROR(IF(VLOOKUP($O2535,'APOIO-DESPESAS'!$A$3:$N$962,10,FALSE)="","",VLOOKUP($O2535,'APOIO-DESPESAS'!$A$3:$N$962,10,FALSE)),"")</f>
        <v/>
      </c>
      <c r="J2535" s="223" t="str">
        <f>IFERROR(IF(VLOOKUP($O2535,'APOIO-DESPESAS'!$A$3:$N$962,11,FALSE)="","",VLOOKUP($O2535,'APOIO-DESPESAS'!$A$3:$N$962,11,FALSE)),"")</f>
        <v/>
      </c>
      <c r="K2535" s="223" t="str">
        <f>IFERROR(IF(VLOOKUP($O2535,'APOIO-DESPESAS'!$A$3:$N$962,12,FALSE)="","",VLOOKUP($O2535,'APOIO-DESPESAS'!$A$3:$N$962,12,FALSE)),"")</f>
        <v/>
      </c>
      <c r="L2535" s="223" t="str">
        <f>IFERROR(IF(VLOOKUP($O2535,'APOIO-DESPESAS'!$A$3:$N$962,13,FALSE)="","",VLOOKUP($O2535,'APOIO-DESPESAS'!$A$3:$N$962,13,FALSE)),"")</f>
        <v/>
      </c>
      <c r="M2535" s="223" t="str">
        <f>IFERROR(IF(VLOOKUP($O2535,'APOIO-DESPESAS'!$A$3:$N$962,14,FALSE)="","",VLOOKUP($O2535,'APOIO-DESPESAS'!$A$3:$N$962,14,FALSE)),"")</f>
        <v/>
      </c>
      <c r="O2535" s="223">
        <f t="shared" si="39"/>
        <v>2533</v>
      </c>
    </row>
    <row r="2536" spans="1:15" x14ac:dyDescent="0.25">
      <c r="A2536" s="223" t="str">
        <f>IFERROR(IF(VLOOKUP($O2536,'APOIO-DESPESAS'!$A$3:$N$962,2,FALSE)="","",VLOOKUP($O2536,'APOIO-DESPESAS'!$A$3:$N$962,2,FALSE)),"")</f>
        <v/>
      </c>
      <c r="B2536" s="223" t="str">
        <f>IFERROR(IF(VLOOKUP($O2536,'APOIO-DESPESAS'!$A$3:$N$962,3,FALSE)="","",VLOOKUP($O2536,'APOIO-DESPESAS'!$A$3:$N$962,3,FALSE)),"")</f>
        <v/>
      </c>
      <c r="C2536" s="223" t="str">
        <f>IFERROR(IF(VLOOKUP($O2536,'APOIO-DESPESAS'!$A$3:$N$962,4,FALSE)="","",VLOOKUP($O2536,'APOIO-DESPESAS'!$A$3:$N$962,4,FALSE)),"")</f>
        <v/>
      </c>
      <c r="D2536" s="223" t="str">
        <f>IFERROR(IF(VLOOKUP($O2536,'APOIO-DESPESAS'!$A$3:$N$962,5,FALSE)="","",VLOOKUP($O2536,'APOIO-DESPESAS'!$A$3:$N$962,5,FALSE)),"")</f>
        <v/>
      </c>
      <c r="E2536" s="223" t="str">
        <f>IFERROR(IF(VLOOKUP($O2536,'APOIO-DESPESAS'!$A$3:$N$962,6,FALSE)="","",VLOOKUP($O2536,'APOIO-DESPESAS'!$A$3:$N$962,6,FALSE)),"")</f>
        <v/>
      </c>
      <c r="F2536" s="223" t="str">
        <f>IFERROR(IF(VLOOKUP($O2536,'APOIO-DESPESAS'!$A$3:$N$962,7,FALSE)="","",VLOOKUP($O2536,'APOIO-DESPESAS'!$A$3:$N$962,7,FALSE)),"")</f>
        <v/>
      </c>
      <c r="G2536" s="223" t="str">
        <f>IFERROR(IF(VLOOKUP($O2536,'APOIO-DESPESAS'!$A$3:$N$962,8,FALSE)="","",VLOOKUP($O2536,'APOIO-DESPESAS'!$A$3:$N$962,8,FALSE)),"")</f>
        <v/>
      </c>
      <c r="H2536" s="223" t="str">
        <f>IFERROR(IF(VLOOKUP($O2536,'APOIO-DESPESAS'!$A$3:$N$962,9,FALSE)="","",VLOOKUP($O2536,'APOIO-DESPESAS'!$A$3:$N$962,9,FALSE)),"")</f>
        <v/>
      </c>
      <c r="I2536" s="223" t="str">
        <f>IFERROR(IF(VLOOKUP($O2536,'APOIO-DESPESAS'!$A$3:$N$962,10,FALSE)="","",VLOOKUP($O2536,'APOIO-DESPESAS'!$A$3:$N$962,10,FALSE)),"")</f>
        <v/>
      </c>
      <c r="J2536" s="223" t="str">
        <f>IFERROR(IF(VLOOKUP($O2536,'APOIO-DESPESAS'!$A$3:$N$962,11,FALSE)="","",VLOOKUP($O2536,'APOIO-DESPESAS'!$A$3:$N$962,11,FALSE)),"")</f>
        <v/>
      </c>
      <c r="K2536" s="223" t="str">
        <f>IFERROR(IF(VLOOKUP($O2536,'APOIO-DESPESAS'!$A$3:$N$962,12,FALSE)="","",VLOOKUP($O2536,'APOIO-DESPESAS'!$A$3:$N$962,12,FALSE)),"")</f>
        <v/>
      </c>
      <c r="L2536" s="223" t="str">
        <f>IFERROR(IF(VLOOKUP($O2536,'APOIO-DESPESAS'!$A$3:$N$962,13,FALSE)="","",VLOOKUP($O2536,'APOIO-DESPESAS'!$A$3:$N$962,13,FALSE)),"")</f>
        <v/>
      </c>
      <c r="M2536" s="223" t="str">
        <f>IFERROR(IF(VLOOKUP($O2536,'APOIO-DESPESAS'!$A$3:$N$962,14,FALSE)="","",VLOOKUP($O2536,'APOIO-DESPESAS'!$A$3:$N$962,14,FALSE)),"")</f>
        <v/>
      </c>
      <c r="O2536" s="223">
        <f t="shared" si="39"/>
        <v>2534</v>
      </c>
    </row>
    <row r="2537" spans="1:15" x14ac:dyDescent="0.25">
      <c r="A2537" s="223" t="str">
        <f>IFERROR(IF(VLOOKUP($O2537,'APOIO-DESPESAS'!$A$3:$N$962,2,FALSE)="","",VLOOKUP($O2537,'APOIO-DESPESAS'!$A$3:$N$962,2,FALSE)),"")</f>
        <v/>
      </c>
      <c r="B2537" s="223" t="str">
        <f>IFERROR(IF(VLOOKUP($O2537,'APOIO-DESPESAS'!$A$3:$N$962,3,FALSE)="","",VLOOKUP($O2537,'APOIO-DESPESAS'!$A$3:$N$962,3,FALSE)),"")</f>
        <v/>
      </c>
      <c r="C2537" s="223" t="str">
        <f>IFERROR(IF(VLOOKUP($O2537,'APOIO-DESPESAS'!$A$3:$N$962,4,FALSE)="","",VLOOKUP($O2537,'APOIO-DESPESAS'!$A$3:$N$962,4,FALSE)),"")</f>
        <v/>
      </c>
      <c r="D2537" s="223" t="str">
        <f>IFERROR(IF(VLOOKUP($O2537,'APOIO-DESPESAS'!$A$3:$N$962,5,FALSE)="","",VLOOKUP($O2537,'APOIO-DESPESAS'!$A$3:$N$962,5,FALSE)),"")</f>
        <v/>
      </c>
      <c r="E2537" s="223" t="str">
        <f>IFERROR(IF(VLOOKUP($O2537,'APOIO-DESPESAS'!$A$3:$N$962,6,FALSE)="","",VLOOKUP($O2537,'APOIO-DESPESAS'!$A$3:$N$962,6,FALSE)),"")</f>
        <v/>
      </c>
      <c r="F2537" s="223" t="str">
        <f>IFERROR(IF(VLOOKUP($O2537,'APOIO-DESPESAS'!$A$3:$N$962,7,FALSE)="","",VLOOKUP($O2537,'APOIO-DESPESAS'!$A$3:$N$962,7,FALSE)),"")</f>
        <v/>
      </c>
      <c r="G2537" s="223" t="str">
        <f>IFERROR(IF(VLOOKUP($O2537,'APOIO-DESPESAS'!$A$3:$N$962,8,FALSE)="","",VLOOKUP($O2537,'APOIO-DESPESAS'!$A$3:$N$962,8,FALSE)),"")</f>
        <v/>
      </c>
      <c r="H2537" s="223" t="str">
        <f>IFERROR(IF(VLOOKUP($O2537,'APOIO-DESPESAS'!$A$3:$N$962,9,FALSE)="","",VLOOKUP($O2537,'APOIO-DESPESAS'!$A$3:$N$962,9,FALSE)),"")</f>
        <v/>
      </c>
      <c r="I2537" s="223" t="str">
        <f>IFERROR(IF(VLOOKUP($O2537,'APOIO-DESPESAS'!$A$3:$N$962,10,FALSE)="","",VLOOKUP($O2537,'APOIO-DESPESAS'!$A$3:$N$962,10,FALSE)),"")</f>
        <v/>
      </c>
      <c r="J2537" s="223" t="str">
        <f>IFERROR(IF(VLOOKUP($O2537,'APOIO-DESPESAS'!$A$3:$N$962,11,FALSE)="","",VLOOKUP($O2537,'APOIO-DESPESAS'!$A$3:$N$962,11,FALSE)),"")</f>
        <v/>
      </c>
      <c r="K2537" s="223" t="str">
        <f>IFERROR(IF(VLOOKUP($O2537,'APOIO-DESPESAS'!$A$3:$N$962,12,FALSE)="","",VLOOKUP($O2537,'APOIO-DESPESAS'!$A$3:$N$962,12,FALSE)),"")</f>
        <v/>
      </c>
      <c r="L2537" s="223" t="str">
        <f>IFERROR(IF(VLOOKUP($O2537,'APOIO-DESPESAS'!$A$3:$N$962,13,FALSE)="","",VLOOKUP($O2537,'APOIO-DESPESAS'!$A$3:$N$962,13,FALSE)),"")</f>
        <v/>
      </c>
      <c r="M2537" s="223" t="str">
        <f>IFERROR(IF(VLOOKUP($O2537,'APOIO-DESPESAS'!$A$3:$N$962,14,FALSE)="","",VLOOKUP($O2537,'APOIO-DESPESAS'!$A$3:$N$962,14,FALSE)),"")</f>
        <v/>
      </c>
      <c r="O2537" s="223">
        <f t="shared" si="39"/>
        <v>2535</v>
      </c>
    </row>
    <row r="2538" spans="1:15" x14ac:dyDescent="0.25">
      <c r="A2538" s="223" t="str">
        <f>IFERROR(IF(VLOOKUP($O2538,'APOIO-DESPESAS'!$A$3:$N$962,2,FALSE)="","",VLOOKUP($O2538,'APOIO-DESPESAS'!$A$3:$N$962,2,FALSE)),"")</f>
        <v/>
      </c>
      <c r="B2538" s="223" t="str">
        <f>IFERROR(IF(VLOOKUP($O2538,'APOIO-DESPESAS'!$A$3:$N$962,3,FALSE)="","",VLOOKUP($O2538,'APOIO-DESPESAS'!$A$3:$N$962,3,FALSE)),"")</f>
        <v/>
      </c>
      <c r="C2538" s="223" t="str">
        <f>IFERROR(IF(VLOOKUP($O2538,'APOIO-DESPESAS'!$A$3:$N$962,4,FALSE)="","",VLOOKUP($O2538,'APOIO-DESPESAS'!$A$3:$N$962,4,FALSE)),"")</f>
        <v/>
      </c>
      <c r="D2538" s="223" t="str">
        <f>IFERROR(IF(VLOOKUP($O2538,'APOIO-DESPESAS'!$A$3:$N$962,5,FALSE)="","",VLOOKUP($O2538,'APOIO-DESPESAS'!$A$3:$N$962,5,FALSE)),"")</f>
        <v/>
      </c>
      <c r="E2538" s="223" t="str">
        <f>IFERROR(IF(VLOOKUP($O2538,'APOIO-DESPESAS'!$A$3:$N$962,6,FALSE)="","",VLOOKUP($O2538,'APOIO-DESPESAS'!$A$3:$N$962,6,FALSE)),"")</f>
        <v/>
      </c>
      <c r="F2538" s="223" t="str">
        <f>IFERROR(IF(VLOOKUP($O2538,'APOIO-DESPESAS'!$A$3:$N$962,7,FALSE)="","",VLOOKUP($O2538,'APOIO-DESPESAS'!$A$3:$N$962,7,FALSE)),"")</f>
        <v/>
      </c>
      <c r="G2538" s="223" t="str">
        <f>IFERROR(IF(VLOOKUP($O2538,'APOIO-DESPESAS'!$A$3:$N$962,8,FALSE)="","",VLOOKUP($O2538,'APOIO-DESPESAS'!$A$3:$N$962,8,FALSE)),"")</f>
        <v/>
      </c>
      <c r="H2538" s="223" t="str">
        <f>IFERROR(IF(VLOOKUP($O2538,'APOIO-DESPESAS'!$A$3:$N$962,9,FALSE)="","",VLOOKUP($O2538,'APOIO-DESPESAS'!$A$3:$N$962,9,FALSE)),"")</f>
        <v/>
      </c>
      <c r="I2538" s="223" t="str">
        <f>IFERROR(IF(VLOOKUP($O2538,'APOIO-DESPESAS'!$A$3:$N$962,10,FALSE)="","",VLOOKUP($O2538,'APOIO-DESPESAS'!$A$3:$N$962,10,FALSE)),"")</f>
        <v/>
      </c>
      <c r="J2538" s="223" t="str">
        <f>IFERROR(IF(VLOOKUP($O2538,'APOIO-DESPESAS'!$A$3:$N$962,11,FALSE)="","",VLOOKUP($O2538,'APOIO-DESPESAS'!$A$3:$N$962,11,FALSE)),"")</f>
        <v/>
      </c>
      <c r="K2538" s="223" t="str">
        <f>IFERROR(IF(VLOOKUP($O2538,'APOIO-DESPESAS'!$A$3:$N$962,12,FALSE)="","",VLOOKUP($O2538,'APOIO-DESPESAS'!$A$3:$N$962,12,FALSE)),"")</f>
        <v/>
      </c>
      <c r="L2538" s="223" t="str">
        <f>IFERROR(IF(VLOOKUP($O2538,'APOIO-DESPESAS'!$A$3:$N$962,13,FALSE)="","",VLOOKUP($O2538,'APOIO-DESPESAS'!$A$3:$N$962,13,FALSE)),"")</f>
        <v/>
      </c>
      <c r="M2538" s="223" t="str">
        <f>IFERROR(IF(VLOOKUP($O2538,'APOIO-DESPESAS'!$A$3:$N$962,14,FALSE)="","",VLOOKUP($O2538,'APOIO-DESPESAS'!$A$3:$N$962,14,FALSE)),"")</f>
        <v/>
      </c>
      <c r="O2538" s="223">
        <f t="shared" si="39"/>
        <v>2536</v>
      </c>
    </row>
    <row r="2539" spans="1:15" x14ac:dyDescent="0.25">
      <c r="A2539" s="223" t="str">
        <f>IFERROR(IF(VLOOKUP($O2539,'APOIO-DESPESAS'!$A$3:$N$962,2,FALSE)="","",VLOOKUP($O2539,'APOIO-DESPESAS'!$A$3:$N$962,2,FALSE)),"")</f>
        <v/>
      </c>
      <c r="B2539" s="223" t="str">
        <f>IFERROR(IF(VLOOKUP($O2539,'APOIO-DESPESAS'!$A$3:$N$962,3,FALSE)="","",VLOOKUP($O2539,'APOIO-DESPESAS'!$A$3:$N$962,3,FALSE)),"")</f>
        <v/>
      </c>
      <c r="C2539" s="223" t="str">
        <f>IFERROR(IF(VLOOKUP($O2539,'APOIO-DESPESAS'!$A$3:$N$962,4,FALSE)="","",VLOOKUP($O2539,'APOIO-DESPESAS'!$A$3:$N$962,4,FALSE)),"")</f>
        <v/>
      </c>
      <c r="D2539" s="223" t="str">
        <f>IFERROR(IF(VLOOKUP($O2539,'APOIO-DESPESAS'!$A$3:$N$962,5,FALSE)="","",VLOOKUP($O2539,'APOIO-DESPESAS'!$A$3:$N$962,5,FALSE)),"")</f>
        <v/>
      </c>
      <c r="E2539" s="223" t="str">
        <f>IFERROR(IF(VLOOKUP($O2539,'APOIO-DESPESAS'!$A$3:$N$962,6,FALSE)="","",VLOOKUP($O2539,'APOIO-DESPESAS'!$A$3:$N$962,6,FALSE)),"")</f>
        <v/>
      </c>
      <c r="F2539" s="223" t="str">
        <f>IFERROR(IF(VLOOKUP($O2539,'APOIO-DESPESAS'!$A$3:$N$962,7,FALSE)="","",VLOOKUP($O2539,'APOIO-DESPESAS'!$A$3:$N$962,7,FALSE)),"")</f>
        <v/>
      </c>
      <c r="G2539" s="223" t="str">
        <f>IFERROR(IF(VLOOKUP($O2539,'APOIO-DESPESAS'!$A$3:$N$962,8,FALSE)="","",VLOOKUP($O2539,'APOIO-DESPESAS'!$A$3:$N$962,8,FALSE)),"")</f>
        <v/>
      </c>
      <c r="H2539" s="223" t="str">
        <f>IFERROR(IF(VLOOKUP($O2539,'APOIO-DESPESAS'!$A$3:$N$962,9,FALSE)="","",VLOOKUP($O2539,'APOIO-DESPESAS'!$A$3:$N$962,9,FALSE)),"")</f>
        <v/>
      </c>
      <c r="I2539" s="223" t="str">
        <f>IFERROR(IF(VLOOKUP($O2539,'APOIO-DESPESAS'!$A$3:$N$962,10,FALSE)="","",VLOOKUP($O2539,'APOIO-DESPESAS'!$A$3:$N$962,10,FALSE)),"")</f>
        <v/>
      </c>
      <c r="J2539" s="223" t="str">
        <f>IFERROR(IF(VLOOKUP($O2539,'APOIO-DESPESAS'!$A$3:$N$962,11,FALSE)="","",VLOOKUP($O2539,'APOIO-DESPESAS'!$A$3:$N$962,11,FALSE)),"")</f>
        <v/>
      </c>
      <c r="K2539" s="223" t="str">
        <f>IFERROR(IF(VLOOKUP($O2539,'APOIO-DESPESAS'!$A$3:$N$962,12,FALSE)="","",VLOOKUP($O2539,'APOIO-DESPESAS'!$A$3:$N$962,12,FALSE)),"")</f>
        <v/>
      </c>
      <c r="L2539" s="223" t="str">
        <f>IFERROR(IF(VLOOKUP($O2539,'APOIO-DESPESAS'!$A$3:$N$962,13,FALSE)="","",VLOOKUP($O2539,'APOIO-DESPESAS'!$A$3:$N$962,13,FALSE)),"")</f>
        <v/>
      </c>
      <c r="M2539" s="223" t="str">
        <f>IFERROR(IF(VLOOKUP($O2539,'APOIO-DESPESAS'!$A$3:$N$962,14,FALSE)="","",VLOOKUP($O2539,'APOIO-DESPESAS'!$A$3:$N$962,14,FALSE)),"")</f>
        <v/>
      </c>
      <c r="O2539" s="223">
        <f t="shared" si="39"/>
        <v>2537</v>
      </c>
    </row>
    <row r="2540" spans="1:15" x14ac:dyDescent="0.25">
      <c r="A2540" s="223" t="str">
        <f>IFERROR(IF(VLOOKUP($O2540,'APOIO-DESPESAS'!$A$3:$N$962,2,FALSE)="","",VLOOKUP($O2540,'APOIO-DESPESAS'!$A$3:$N$962,2,FALSE)),"")</f>
        <v/>
      </c>
      <c r="B2540" s="223" t="str">
        <f>IFERROR(IF(VLOOKUP($O2540,'APOIO-DESPESAS'!$A$3:$N$962,3,FALSE)="","",VLOOKUP($O2540,'APOIO-DESPESAS'!$A$3:$N$962,3,FALSE)),"")</f>
        <v/>
      </c>
      <c r="C2540" s="223" t="str">
        <f>IFERROR(IF(VLOOKUP($O2540,'APOIO-DESPESAS'!$A$3:$N$962,4,FALSE)="","",VLOOKUP($O2540,'APOIO-DESPESAS'!$A$3:$N$962,4,FALSE)),"")</f>
        <v/>
      </c>
      <c r="D2540" s="223" t="str">
        <f>IFERROR(IF(VLOOKUP($O2540,'APOIO-DESPESAS'!$A$3:$N$962,5,FALSE)="","",VLOOKUP($O2540,'APOIO-DESPESAS'!$A$3:$N$962,5,FALSE)),"")</f>
        <v/>
      </c>
      <c r="E2540" s="223" t="str">
        <f>IFERROR(IF(VLOOKUP($O2540,'APOIO-DESPESAS'!$A$3:$N$962,6,FALSE)="","",VLOOKUP($O2540,'APOIO-DESPESAS'!$A$3:$N$962,6,FALSE)),"")</f>
        <v/>
      </c>
      <c r="F2540" s="223" t="str">
        <f>IFERROR(IF(VLOOKUP($O2540,'APOIO-DESPESAS'!$A$3:$N$962,7,FALSE)="","",VLOOKUP($O2540,'APOIO-DESPESAS'!$A$3:$N$962,7,FALSE)),"")</f>
        <v/>
      </c>
      <c r="G2540" s="223" t="str">
        <f>IFERROR(IF(VLOOKUP($O2540,'APOIO-DESPESAS'!$A$3:$N$962,8,FALSE)="","",VLOOKUP($O2540,'APOIO-DESPESAS'!$A$3:$N$962,8,FALSE)),"")</f>
        <v/>
      </c>
      <c r="H2540" s="223" t="str">
        <f>IFERROR(IF(VLOOKUP($O2540,'APOIO-DESPESAS'!$A$3:$N$962,9,FALSE)="","",VLOOKUP($O2540,'APOIO-DESPESAS'!$A$3:$N$962,9,FALSE)),"")</f>
        <v/>
      </c>
      <c r="I2540" s="223" t="str">
        <f>IFERROR(IF(VLOOKUP($O2540,'APOIO-DESPESAS'!$A$3:$N$962,10,FALSE)="","",VLOOKUP($O2540,'APOIO-DESPESAS'!$A$3:$N$962,10,FALSE)),"")</f>
        <v/>
      </c>
      <c r="J2540" s="223" t="str">
        <f>IFERROR(IF(VLOOKUP($O2540,'APOIO-DESPESAS'!$A$3:$N$962,11,FALSE)="","",VLOOKUP($O2540,'APOIO-DESPESAS'!$A$3:$N$962,11,FALSE)),"")</f>
        <v/>
      </c>
      <c r="K2540" s="223" t="str">
        <f>IFERROR(IF(VLOOKUP($O2540,'APOIO-DESPESAS'!$A$3:$N$962,12,FALSE)="","",VLOOKUP($O2540,'APOIO-DESPESAS'!$A$3:$N$962,12,FALSE)),"")</f>
        <v/>
      </c>
      <c r="L2540" s="223" t="str">
        <f>IFERROR(IF(VLOOKUP($O2540,'APOIO-DESPESAS'!$A$3:$N$962,13,FALSE)="","",VLOOKUP($O2540,'APOIO-DESPESAS'!$A$3:$N$962,13,FALSE)),"")</f>
        <v/>
      </c>
      <c r="M2540" s="223" t="str">
        <f>IFERROR(IF(VLOOKUP($O2540,'APOIO-DESPESAS'!$A$3:$N$962,14,FALSE)="","",VLOOKUP($O2540,'APOIO-DESPESAS'!$A$3:$N$962,14,FALSE)),"")</f>
        <v/>
      </c>
      <c r="O2540" s="223">
        <f t="shared" si="39"/>
        <v>2538</v>
      </c>
    </row>
    <row r="2541" spans="1:15" x14ac:dyDescent="0.25">
      <c r="A2541" s="223" t="str">
        <f>IFERROR(IF(VLOOKUP($O2541,'APOIO-DESPESAS'!$A$3:$N$962,2,FALSE)="","",VLOOKUP($O2541,'APOIO-DESPESAS'!$A$3:$N$962,2,FALSE)),"")</f>
        <v/>
      </c>
      <c r="B2541" s="223" t="str">
        <f>IFERROR(IF(VLOOKUP($O2541,'APOIO-DESPESAS'!$A$3:$N$962,3,FALSE)="","",VLOOKUP($O2541,'APOIO-DESPESAS'!$A$3:$N$962,3,FALSE)),"")</f>
        <v/>
      </c>
      <c r="C2541" s="223" t="str">
        <f>IFERROR(IF(VLOOKUP($O2541,'APOIO-DESPESAS'!$A$3:$N$962,4,FALSE)="","",VLOOKUP($O2541,'APOIO-DESPESAS'!$A$3:$N$962,4,FALSE)),"")</f>
        <v/>
      </c>
      <c r="D2541" s="223" t="str">
        <f>IFERROR(IF(VLOOKUP($O2541,'APOIO-DESPESAS'!$A$3:$N$962,5,FALSE)="","",VLOOKUP($O2541,'APOIO-DESPESAS'!$A$3:$N$962,5,FALSE)),"")</f>
        <v/>
      </c>
      <c r="E2541" s="223" t="str">
        <f>IFERROR(IF(VLOOKUP($O2541,'APOIO-DESPESAS'!$A$3:$N$962,6,FALSE)="","",VLOOKUP($O2541,'APOIO-DESPESAS'!$A$3:$N$962,6,FALSE)),"")</f>
        <v/>
      </c>
      <c r="F2541" s="223" t="str">
        <f>IFERROR(IF(VLOOKUP($O2541,'APOIO-DESPESAS'!$A$3:$N$962,7,FALSE)="","",VLOOKUP($O2541,'APOIO-DESPESAS'!$A$3:$N$962,7,FALSE)),"")</f>
        <v/>
      </c>
      <c r="G2541" s="223" t="str">
        <f>IFERROR(IF(VLOOKUP($O2541,'APOIO-DESPESAS'!$A$3:$N$962,8,FALSE)="","",VLOOKUP($O2541,'APOIO-DESPESAS'!$A$3:$N$962,8,FALSE)),"")</f>
        <v/>
      </c>
      <c r="H2541" s="223" t="str">
        <f>IFERROR(IF(VLOOKUP($O2541,'APOIO-DESPESAS'!$A$3:$N$962,9,FALSE)="","",VLOOKUP($O2541,'APOIO-DESPESAS'!$A$3:$N$962,9,FALSE)),"")</f>
        <v/>
      </c>
      <c r="I2541" s="223" t="str">
        <f>IFERROR(IF(VLOOKUP($O2541,'APOIO-DESPESAS'!$A$3:$N$962,10,FALSE)="","",VLOOKUP($O2541,'APOIO-DESPESAS'!$A$3:$N$962,10,FALSE)),"")</f>
        <v/>
      </c>
      <c r="J2541" s="223" t="str">
        <f>IFERROR(IF(VLOOKUP($O2541,'APOIO-DESPESAS'!$A$3:$N$962,11,FALSE)="","",VLOOKUP($O2541,'APOIO-DESPESAS'!$A$3:$N$962,11,FALSE)),"")</f>
        <v/>
      </c>
      <c r="K2541" s="223" t="str">
        <f>IFERROR(IF(VLOOKUP($O2541,'APOIO-DESPESAS'!$A$3:$N$962,12,FALSE)="","",VLOOKUP($O2541,'APOIO-DESPESAS'!$A$3:$N$962,12,FALSE)),"")</f>
        <v/>
      </c>
      <c r="L2541" s="223" t="str">
        <f>IFERROR(IF(VLOOKUP($O2541,'APOIO-DESPESAS'!$A$3:$N$962,13,FALSE)="","",VLOOKUP($O2541,'APOIO-DESPESAS'!$A$3:$N$962,13,FALSE)),"")</f>
        <v/>
      </c>
      <c r="M2541" s="223" t="str">
        <f>IFERROR(IF(VLOOKUP($O2541,'APOIO-DESPESAS'!$A$3:$N$962,14,FALSE)="","",VLOOKUP($O2541,'APOIO-DESPESAS'!$A$3:$N$962,14,FALSE)),"")</f>
        <v/>
      </c>
      <c r="O2541" s="223">
        <f t="shared" si="39"/>
        <v>2539</v>
      </c>
    </row>
    <row r="2542" spans="1:15" x14ac:dyDescent="0.25">
      <c r="A2542" s="223" t="str">
        <f>IFERROR(IF(VLOOKUP($O2542,'APOIO-DESPESAS'!$A$3:$N$962,2,FALSE)="","",VLOOKUP($O2542,'APOIO-DESPESAS'!$A$3:$N$962,2,FALSE)),"")</f>
        <v/>
      </c>
      <c r="B2542" s="223" t="str">
        <f>IFERROR(IF(VLOOKUP($O2542,'APOIO-DESPESAS'!$A$3:$N$962,3,FALSE)="","",VLOOKUP($O2542,'APOIO-DESPESAS'!$A$3:$N$962,3,FALSE)),"")</f>
        <v/>
      </c>
      <c r="C2542" s="223" t="str">
        <f>IFERROR(IF(VLOOKUP($O2542,'APOIO-DESPESAS'!$A$3:$N$962,4,FALSE)="","",VLOOKUP($O2542,'APOIO-DESPESAS'!$A$3:$N$962,4,FALSE)),"")</f>
        <v/>
      </c>
      <c r="D2542" s="223" t="str">
        <f>IFERROR(IF(VLOOKUP($O2542,'APOIO-DESPESAS'!$A$3:$N$962,5,FALSE)="","",VLOOKUP($O2542,'APOIO-DESPESAS'!$A$3:$N$962,5,FALSE)),"")</f>
        <v/>
      </c>
      <c r="E2542" s="223" t="str">
        <f>IFERROR(IF(VLOOKUP($O2542,'APOIO-DESPESAS'!$A$3:$N$962,6,FALSE)="","",VLOOKUP($O2542,'APOIO-DESPESAS'!$A$3:$N$962,6,FALSE)),"")</f>
        <v/>
      </c>
      <c r="F2542" s="223" t="str">
        <f>IFERROR(IF(VLOOKUP($O2542,'APOIO-DESPESAS'!$A$3:$N$962,7,FALSE)="","",VLOOKUP($O2542,'APOIO-DESPESAS'!$A$3:$N$962,7,FALSE)),"")</f>
        <v/>
      </c>
      <c r="G2542" s="223" t="str">
        <f>IFERROR(IF(VLOOKUP($O2542,'APOIO-DESPESAS'!$A$3:$N$962,8,FALSE)="","",VLOOKUP($O2542,'APOIO-DESPESAS'!$A$3:$N$962,8,FALSE)),"")</f>
        <v/>
      </c>
      <c r="H2542" s="223" t="str">
        <f>IFERROR(IF(VLOOKUP($O2542,'APOIO-DESPESAS'!$A$3:$N$962,9,FALSE)="","",VLOOKUP($O2542,'APOIO-DESPESAS'!$A$3:$N$962,9,FALSE)),"")</f>
        <v/>
      </c>
      <c r="I2542" s="223" t="str">
        <f>IFERROR(IF(VLOOKUP($O2542,'APOIO-DESPESAS'!$A$3:$N$962,10,FALSE)="","",VLOOKUP($O2542,'APOIO-DESPESAS'!$A$3:$N$962,10,FALSE)),"")</f>
        <v/>
      </c>
      <c r="J2542" s="223" t="str">
        <f>IFERROR(IF(VLOOKUP($O2542,'APOIO-DESPESAS'!$A$3:$N$962,11,FALSE)="","",VLOOKUP($O2542,'APOIO-DESPESAS'!$A$3:$N$962,11,FALSE)),"")</f>
        <v/>
      </c>
      <c r="K2542" s="223" t="str">
        <f>IFERROR(IF(VLOOKUP($O2542,'APOIO-DESPESAS'!$A$3:$N$962,12,FALSE)="","",VLOOKUP($O2542,'APOIO-DESPESAS'!$A$3:$N$962,12,FALSE)),"")</f>
        <v/>
      </c>
      <c r="L2542" s="223" t="str">
        <f>IFERROR(IF(VLOOKUP($O2542,'APOIO-DESPESAS'!$A$3:$N$962,13,FALSE)="","",VLOOKUP($O2542,'APOIO-DESPESAS'!$A$3:$N$962,13,FALSE)),"")</f>
        <v/>
      </c>
      <c r="M2542" s="223" t="str">
        <f>IFERROR(IF(VLOOKUP($O2542,'APOIO-DESPESAS'!$A$3:$N$962,14,FALSE)="","",VLOOKUP($O2542,'APOIO-DESPESAS'!$A$3:$N$962,14,FALSE)),"")</f>
        <v/>
      </c>
      <c r="O2542" s="223">
        <f t="shared" si="39"/>
        <v>2540</v>
      </c>
    </row>
    <row r="2543" spans="1:15" x14ac:dyDescent="0.25">
      <c r="A2543" s="223" t="str">
        <f>IFERROR(IF(VLOOKUP($O2543,'APOIO-DESPESAS'!$A$3:$N$962,2,FALSE)="","",VLOOKUP($O2543,'APOIO-DESPESAS'!$A$3:$N$962,2,FALSE)),"")</f>
        <v/>
      </c>
      <c r="B2543" s="223" t="str">
        <f>IFERROR(IF(VLOOKUP($O2543,'APOIO-DESPESAS'!$A$3:$N$962,3,FALSE)="","",VLOOKUP($O2543,'APOIO-DESPESAS'!$A$3:$N$962,3,FALSE)),"")</f>
        <v/>
      </c>
      <c r="C2543" s="223" t="str">
        <f>IFERROR(IF(VLOOKUP($O2543,'APOIO-DESPESAS'!$A$3:$N$962,4,FALSE)="","",VLOOKUP($O2543,'APOIO-DESPESAS'!$A$3:$N$962,4,FALSE)),"")</f>
        <v/>
      </c>
      <c r="D2543" s="223" t="str">
        <f>IFERROR(IF(VLOOKUP($O2543,'APOIO-DESPESAS'!$A$3:$N$962,5,FALSE)="","",VLOOKUP($O2543,'APOIO-DESPESAS'!$A$3:$N$962,5,FALSE)),"")</f>
        <v/>
      </c>
      <c r="E2543" s="223" t="str">
        <f>IFERROR(IF(VLOOKUP($O2543,'APOIO-DESPESAS'!$A$3:$N$962,6,FALSE)="","",VLOOKUP($O2543,'APOIO-DESPESAS'!$A$3:$N$962,6,FALSE)),"")</f>
        <v/>
      </c>
      <c r="F2543" s="223" t="str">
        <f>IFERROR(IF(VLOOKUP($O2543,'APOIO-DESPESAS'!$A$3:$N$962,7,FALSE)="","",VLOOKUP($O2543,'APOIO-DESPESAS'!$A$3:$N$962,7,FALSE)),"")</f>
        <v/>
      </c>
      <c r="G2543" s="223" t="str">
        <f>IFERROR(IF(VLOOKUP($O2543,'APOIO-DESPESAS'!$A$3:$N$962,8,FALSE)="","",VLOOKUP($O2543,'APOIO-DESPESAS'!$A$3:$N$962,8,FALSE)),"")</f>
        <v/>
      </c>
      <c r="H2543" s="223" t="str">
        <f>IFERROR(IF(VLOOKUP($O2543,'APOIO-DESPESAS'!$A$3:$N$962,9,FALSE)="","",VLOOKUP($O2543,'APOIO-DESPESAS'!$A$3:$N$962,9,FALSE)),"")</f>
        <v/>
      </c>
      <c r="I2543" s="223" t="str">
        <f>IFERROR(IF(VLOOKUP($O2543,'APOIO-DESPESAS'!$A$3:$N$962,10,FALSE)="","",VLOOKUP($O2543,'APOIO-DESPESAS'!$A$3:$N$962,10,FALSE)),"")</f>
        <v/>
      </c>
      <c r="J2543" s="223" t="str">
        <f>IFERROR(IF(VLOOKUP($O2543,'APOIO-DESPESAS'!$A$3:$N$962,11,FALSE)="","",VLOOKUP($O2543,'APOIO-DESPESAS'!$A$3:$N$962,11,FALSE)),"")</f>
        <v/>
      </c>
      <c r="K2543" s="223" t="str">
        <f>IFERROR(IF(VLOOKUP($O2543,'APOIO-DESPESAS'!$A$3:$N$962,12,FALSE)="","",VLOOKUP($O2543,'APOIO-DESPESAS'!$A$3:$N$962,12,FALSE)),"")</f>
        <v/>
      </c>
      <c r="L2543" s="223" t="str">
        <f>IFERROR(IF(VLOOKUP($O2543,'APOIO-DESPESAS'!$A$3:$N$962,13,FALSE)="","",VLOOKUP($O2543,'APOIO-DESPESAS'!$A$3:$N$962,13,FALSE)),"")</f>
        <v/>
      </c>
      <c r="M2543" s="223" t="str">
        <f>IFERROR(IF(VLOOKUP($O2543,'APOIO-DESPESAS'!$A$3:$N$962,14,FALSE)="","",VLOOKUP($O2543,'APOIO-DESPESAS'!$A$3:$N$962,14,FALSE)),"")</f>
        <v/>
      </c>
      <c r="O2543" s="223">
        <f t="shared" si="39"/>
        <v>2541</v>
      </c>
    </row>
    <row r="2544" spans="1:15" x14ac:dyDescent="0.25">
      <c r="A2544" s="223" t="str">
        <f>IFERROR(IF(VLOOKUP($O2544,'APOIO-DESPESAS'!$A$3:$N$962,2,FALSE)="","",VLOOKUP($O2544,'APOIO-DESPESAS'!$A$3:$N$962,2,FALSE)),"")</f>
        <v/>
      </c>
      <c r="B2544" s="223" t="str">
        <f>IFERROR(IF(VLOOKUP($O2544,'APOIO-DESPESAS'!$A$3:$N$962,3,FALSE)="","",VLOOKUP($O2544,'APOIO-DESPESAS'!$A$3:$N$962,3,FALSE)),"")</f>
        <v/>
      </c>
      <c r="C2544" s="223" t="str">
        <f>IFERROR(IF(VLOOKUP($O2544,'APOIO-DESPESAS'!$A$3:$N$962,4,FALSE)="","",VLOOKUP($O2544,'APOIO-DESPESAS'!$A$3:$N$962,4,FALSE)),"")</f>
        <v/>
      </c>
      <c r="D2544" s="223" t="str">
        <f>IFERROR(IF(VLOOKUP($O2544,'APOIO-DESPESAS'!$A$3:$N$962,5,FALSE)="","",VLOOKUP($O2544,'APOIO-DESPESAS'!$A$3:$N$962,5,FALSE)),"")</f>
        <v/>
      </c>
      <c r="E2544" s="223" t="str">
        <f>IFERROR(IF(VLOOKUP($O2544,'APOIO-DESPESAS'!$A$3:$N$962,6,FALSE)="","",VLOOKUP($O2544,'APOIO-DESPESAS'!$A$3:$N$962,6,FALSE)),"")</f>
        <v/>
      </c>
      <c r="F2544" s="223" t="str">
        <f>IFERROR(IF(VLOOKUP($O2544,'APOIO-DESPESAS'!$A$3:$N$962,7,FALSE)="","",VLOOKUP($O2544,'APOIO-DESPESAS'!$A$3:$N$962,7,FALSE)),"")</f>
        <v/>
      </c>
      <c r="G2544" s="223" t="str">
        <f>IFERROR(IF(VLOOKUP($O2544,'APOIO-DESPESAS'!$A$3:$N$962,8,FALSE)="","",VLOOKUP($O2544,'APOIO-DESPESAS'!$A$3:$N$962,8,FALSE)),"")</f>
        <v/>
      </c>
      <c r="H2544" s="223" t="str">
        <f>IFERROR(IF(VLOOKUP($O2544,'APOIO-DESPESAS'!$A$3:$N$962,9,FALSE)="","",VLOOKUP($O2544,'APOIO-DESPESAS'!$A$3:$N$962,9,FALSE)),"")</f>
        <v/>
      </c>
      <c r="I2544" s="223" t="str">
        <f>IFERROR(IF(VLOOKUP($O2544,'APOIO-DESPESAS'!$A$3:$N$962,10,FALSE)="","",VLOOKUP($O2544,'APOIO-DESPESAS'!$A$3:$N$962,10,FALSE)),"")</f>
        <v/>
      </c>
      <c r="J2544" s="223" t="str">
        <f>IFERROR(IF(VLOOKUP($O2544,'APOIO-DESPESAS'!$A$3:$N$962,11,FALSE)="","",VLOOKUP($O2544,'APOIO-DESPESAS'!$A$3:$N$962,11,FALSE)),"")</f>
        <v/>
      </c>
      <c r="K2544" s="223" t="str">
        <f>IFERROR(IF(VLOOKUP($O2544,'APOIO-DESPESAS'!$A$3:$N$962,12,FALSE)="","",VLOOKUP($O2544,'APOIO-DESPESAS'!$A$3:$N$962,12,FALSE)),"")</f>
        <v/>
      </c>
      <c r="L2544" s="223" t="str">
        <f>IFERROR(IF(VLOOKUP($O2544,'APOIO-DESPESAS'!$A$3:$N$962,13,FALSE)="","",VLOOKUP($O2544,'APOIO-DESPESAS'!$A$3:$N$962,13,FALSE)),"")</f>
        <v/>
      </c>
      <c r="M2544" s="223" t="str">
        <f>IFERROR(IF(VLOOKUP($O2544,'APOIO-DESPESAS'!$A$3:$N$962,14,FALSE)="","",VLOOKUP($O2544,'APOIO-DESPESAS'!$A$3:$N$962,14,FALSE)),"")</f>
        <v/>
      </c>
      <c r="O2544" s="223">
        <f t="shared" si="39"/>
        <v>2542</v>
      </c>
    </row>
    <row r="2545" spans="1:15" x14ac:dyDescent="0.25">
      <c r="A2545" s="223" t="str">
        <f>IFERROR(IF(VLOOKUP($O2545,'APOIO-DESPESAS'!$A$3:$N$962,2,FALSE)="","",VLOOKUP($O2545,'APOIO-DESPESAS'!$A$3:$N$962,2,FALSE)),"")</f>
        <v/>
      </c>
      <c r="B2545" s="223" t="str">
        <f>IFERROR(IF(VLOOKUP($O2545,'APOIO-DESPESAS'!$A$3:$N$962,3,FALSE)="","",VLOOKUP($O2545,'APOIO-DESPESAS'!$A$3:$N$962,3,FALSE)),"")</f>
        <v/>
      </c>
      <c r="C2545" s="223" t="str">
        <f>IFERROR(IF(VLOOKUP($O2545,'APOIO-DESPESAS'!$A$3:$N$962,4,FALSE)="","",VLOOKUP($O2545,'APOIO-DESPESAS'!$A$3:$N$962,4,FALSE)),"")</f>
        <v/>
      </c>
      <c r="D2545" s="223" t="str">
        <f>IFERROR(IF(VLOOKUP($O2545,'APOIO-DESPESAS'!$A$3:$N$962,5,FALSE)="","",VLOOKUP($O2545,'APOIO-DESPESAS'!$A$3:$N$962,5,FALSE)),"")</f>
        <v/>
      </c>
      <c r="E2545" s="223" t="str">
        <f>IFERROR(IF(VLOOKUP($O2545,'APOIO-DESPESAS'!$A$3:$N$962,6,FALSE)="","",VLOOKUP($O2545,'APOIO-DESPESAS'!$A$3:$N$962,6,FALSE)),"")</f>
        <v/>
      </c>
      <c r="F2545" s="223" t="str">
        <f>IFERROR(IF(VLOOKUP($O2545,'APOIO-DESPESAS'!$A$3:$N$962,7,FALSE)="","",VLOOKUP($O2545,'APOIO-DESPESAS'!$A$3:$N$962,7,FALSE)),"")</f>
        <v/>
      </c>
      <c r="G2545" s="223" t="str">
        <f>IFERROR(IF(VLOOKUP($O2545,'APOIO-DESPESAS'!$A$3:$N$962,8,FALSE)="","",VLOOKUP($O2545,'APOIO-DESPESAS'!$A$3:$N$962,8,FALSE)),"")</f>
        <v/>
      </c>
      <c r="H2545" s="223" t="str">
        <f>IFERROR(IF(VLOOKUP($O2545,'APOIO-DESPESAS'!$A$3:$N$962,9,FALSE)="","",VLOOKUP($O2545,'APOIO-DESPESAS'!$A$3:$N$962,9,FALSE)),"")</f>
        <v/>
      </c>
      <c r="I2545" s="223" t="str">
        <f>IFERROR(IF(VLOOKUP($O2545,'APOIO-DESPESAS'!$A$3:$N$962,10,FALSE)="","",VLOOKUP($O2545,'APOIO-DESPESAS'!$A$3:$N$962,10,FALSE)),"")</f>
        <v/>
      </c>
      <c r="J2545" s="223" t="str">
        <f>IFERROR(IF(VLOOKUP($O2545,'APOIO-DESPESAS'!$A$3:$N$962,11,FALSE)="","",VLOOKUP($O2545,'APOIO-DESPESAS'!$A$3:$N$962,11,FALSE)),"")</f>
        <v/>
      </c>
      <c r="K2545" s="223" t="str">
        <f>IFERROR(IF(VLOOKUP($O2545,'APOIO-DESPESAS'!$A$3:$N$962,12,FALSE)="","",VLOOKUP($O2545,'APOIO-DESPESAS'!$A$3:$N$962,12,FALSE)),"")</f>
        <v/>
      </c>
      <c r="L2545" s="223" t="str">
        <f>IFERROR(IF(VLOOKUP($O2545,'APOIO-DESPESAS'!$A$3:$N$962,13,FALSE)="","",VLOOKUP($O2545,'APOIO-DESPESAS'!$A$3:$N$962,13,FALSE)),"")</f>
        <v/>
      </c>
      <c r="M2545" s="223" t="str">
        <f>IFERROR(IF(VLOOKUP($O2545,'APOIO-DESPESAS'!$A$3:$N$962,14,FALSE)="","",VLOOKUP($O2545,'APOIO-DESPESAS'!$A$3:$N$962,14,FALSE)),"")</f>
        <v/>
      </c>
      <c r="O2545" s="223">
        <f t="shared" si="39"/>
        <v>2543</v>
      </c>
    </row>
    <row r="2546" spans="1:15" x14ac:dyDescent="0.25">
      <c r="A2546" s="223" t="str">
        <f>IFERROR(IF(VLOOKUP($O2546,'APOIO-DESPESAS'!$A$3:$N$962,2,FALSE)="","",VLOOKUP($O2546,'APOIO-DESPESAS'!$A$3:$N$962,2,FALSE)),"")</f>
        <v/>
      </c>
      <c r="B2546" s="223" t="str">
        <f>IFERROR(IF(VLOOKUP($O2546,'APOIO-DESPESAS'!$A$3:$N$962,3,FALSE)="","",VLOOKUP($O2546,'APOIO-DESPESAS'!$A$3:$N$962,3,FALSE)),"")</f>
        <v/>
      </c>
      <c r="C2546" s="223" t="str">
        <f>IFERROR(IF(VLOOKUP($O2546,'APOIO-DESPESAS'!$A$3:$N$962,4,FALSE)="","",VLOOKUP($O2546,'APOIO-DESPESAS'!$A$3:$N$962,4,FALSE)),"")</f>
        <v/>
      </c>
      <c r="D2546" s="223" t="str">
        <f>IFERROR(IF(VLOOKUP($O2546,'APOIO-DESPESAS'!$A$3:$N$962,5,FALSE)="","",VLOOKUP($O2546,'APOIO-DESPESAS'!$A$3:$N$962,5,FALSE)),"")</f>
        <v/>
      </c>
      <c r="E2546" s="223" t="str">
        <f>IFERROR(IF(VLOOKUP($O2546,'APOIO-DESPESAS'!$A$3:$N$962,6,FALSE)="","",VLOOKUP($O2546,'APOIO-DESPESAS'!$A$3:$N$962,6,FALSE)),"")</f>
        <v/>
      </c>
      <c r="F2546" s="223" t="str">
        <f>IFERROR(IF(VLOOKUP($O2546,'APOIO-DESPESAS'!$A$3:$N$962,7,FALSE)="","",VLOOKUP($O2546,'APOIO-DESPESAS'!$A$3:$N$962,7,FALSE)),"")</f>
        <v/>
      </c>
      <c r="G2546" s="223" t="str">
        <f>IFERROR(IF(VLOOKUP($O2546,'APOIO-DESPESAS'!$A$3:$N$962,8,FALSE)="","",VLOOKUP($O2546,'APOIO-DESPESAS'!$A$3:$N$962,8,FALSE)),"")</f>
        <v/>
      </c>
      <c r="H2546" s="223" t="str">
        <f>IFERROR(IF(VLOOKUP($O2546,'APOIO-DESPESAS'!$A$3:$N$962,9,FALSE)="","",VLOOKUP($O2546,'APOIO-DESPESAS'!$A$3:$N$962,9,FALSE)),"")</f>
        <v/>
      </c>
      <c r="I2546" s="223" t="str">
        <f>IFERROR(IF(VLOOKUP($O2546,'APOIO-DESPESAS'!$A$3:$N$962,10,FALSE)="","",VLOOKUP($O2546,'APOIO-DESPESAS'!$A$3:$N$962,10,FALSE)),"")</f>
        <v/>
      </c>
      <c r="J2546" s="223" t="str">
        <f>IFERROR(IF(VLOOKUP($O2546,'APOIO-DESPESAS'!$A$3:$N$962,11,FALSE)="","",VLOOKUP($O2546,'APOIO-DESPESAS'!$A$3:$N$962,11,FALSE)),"")</f>
        <v/>
      </c>
      <c r="K2546" s="223" t="str">
        <f>IFERROR(IF(VLOOKUP($O2546,'APOIO-DESPESAS'!$A$3:$N$962,12,FALSE)="","",VLOOKUP($O2546,'APOIO-DESPESAS'!$A$3:$N$962,12,FALSE)),"")</f>
        <v/>
      </c>
      <c r="L2546" s="223" t="str">
        <f>IFERROR(IF(VLOOKUP($O2546,'APOIO-DESPESAS'!$A$3:$N$962,13,FALSE)="","",VLOOKUP($O2546,'APOIO-DESPESAS'!$A$3:$N$962,13,FALSE)),"")</f>
        <v/>
      </c>
      <c r="M2546" s="223" t="str">
        <f>IFERROR(IF(VLOOKUP($O2546,'APOIO-DESPESAS'!$A$3:$N$962,14,FALSE)="","",VLOOKUP($O2546,'APOIO-DESPESAS'!$A$3:$N$962,14,FALSE)),"")</f>
        <v/>
      </c>
      <c r="O2546" s="223">
        <f t="shared" si="39"/>
        <v>2544</v>
      </c>
    </row>
    <row r="2547" spans="1:15" x14ac:dyDescent="0.25">
      <c r="A2547" s="223" t="str">
        <f>IFERROR(IF(VLOOKUP($O2547,'APOIO-DESPESAS'!$A$3:$N$962,2,FALSE)="","",VLOOKUP($O2547,'APOIO-DESPESAS'!$A$3:$N$962,2,FALSE)),"")</f>
        <v/>
      </c>
      <c r="B2547" s="223" t="str">
        <f>IFERROR(IF(VLOOKUP($O2547,'APOIO-DESPESAS'!$A$3:$N$962,3,FALSE)="","",VLOOKUP($O2547,'APOIO-DESPESAS'!$A$3:$N$962,3,FALSE)),"")</f>
        <v/>
      </c>
      <c r="C2547" s="223" t="str">
        <f>IFERROR(IF(VLOOKUP($O2547,'APOIO-DESPESAS'!$A$3:$N$962,4,FALSE)="","",VLOOKUP($O2547,'APOIO-DESPESAS'!$A$3:$N$962,4,FALSE)),"")</f>
        <v/>
      </c>
      <c r="D2547" s="223" t="str">
        <f>IFERROR(IF(VLOOKUP($O2547,'APOIO-DESPESAS'!$A$3:$N$962,5,FALSE)="","",VLOOKUP($O2547,'APOIO-DESPESAS'!$A$3:$N$962,5,FALSE)),"")</f>
        <v/>
      </c>
      <c r="E2547" s="223" t="str">
        <f>IFERROR(IF(VLOOKUP($O2547,'APOIO-DESPESAS'!$A$3:$N$962,6,FALSE)="","",VLOOKUP($O2547,'APOIO-DESPESAS'!$A$3:$N$962,6,FALSE)),"")</f>
        <v/>
      </c>
      <c r="F2547" s="223" t="str">
        <f>IFERROR(IF(VLOOKUP($O2547,'APOIO-DESPESAS'!$A$3:$N$962,7,FALSE)="","",VLOOKUP($O2547,'APOIO-DESPESAS'!$A$3:$N$962,7,FALSE)),"")</f>
        <v/>
      </c>
      <c r="G2547" s="223" t="str">
        <f>IFERROR(IF(VLOOKUP($O2547,'APOIO-DESPESAS'!$A$3:$N$962,8,FALSE)="","",VLOOKUP($O2547,'APOIO-DESPESAS'!$A$3:$N$962,8,FALSE)),"")</f>
        <v/>
      </c>
      <c r="H2547" s="223" t="str">
        <f>IFERROR(IF(VLOOKUP($O2547,'APOIO-DESPESAS'!$A$3:$N$962,9,FALSE)="","",VLOOKUP($O2547,'APOIO-DESPESAS'!$A$3:$N$962,9,FALSE)),"")</f>
        <v/>
      </c>
      <c r="I2547" s="223" t="str">
        <f>IFERROR(IF(VLOOKUP($O2547,'APOIO-DESPESAS'!$A$3:$N$962,10,FALSE)="","",VLOOKUP($O2547,'APOIO-DESPESAS'!$A$3:$N$962,10,FALSE)),"")</f>
        <v/>
      </c>
      <c r="J2547" s="223" t="str">
        <f>IFERROR(IF(VLOOKUP($O2547,'APOIO-DESPESAS'!$A$3:$N$962,11,FALSE)="","",VLOOKUP($O2547,'APOIO-DESPESAS'!$A$3:$N$962,11,FALSE)),"")</f>
        <v/>
      </c>
      <c r="K2547" s="223" t="str">
        <f>IFERROR(IF(VLOOKUP($O2547,'APOIO-DESPESAS'!$A$3:$N$962,12,FALSE)="","",VLOOKUP($O2547,'APOIO-DESPESAS'!$A$3:$N$962,12,FALSE)),"")</f>
        <v/>
      </c>
      <c r="L2547" s="223" t="str">
        <f>IFERROR(IF(VLOOKUP($O2547,'APOIO-DESPESAS'!$A$3:$N$962,13,FALSE)="","",VLOOKUP($O2547,'APOIO-DESPESAS'!$A$3:$N$962,13,FALSE)),"")</f>
        <v/>
      </c>
      <c r="M2547" s="223" t="str">
        <f>IFERROR(IF(VLOOKUP($O2547,'APOIO-DESPESAS'!$A$3:$N$962,14,FALSE)="","",VLOOKUP($O2547,'APOIO-DESPESAS'!$A$3:$N$962,14,FALSE)),"")</f>
        <v/>
      </c>
      <c r="O2547" s="223">
        <f t="shared" si="39"/>
        <v>2545</v>
      </c>
    </row>
    <row r="2548" spans="1:15" x14ac:dyDescent="0.25">
      <c r="A2548" s="223" t="str">
        <f>IFERROR(IF(VLOOKUP($O2548,'APOIO-DESPESAS'!$A$3:$N$962,2,FALSE)="","",VLOOKUP($O2548,'APOIO-DESPESAS'!$A$3:$N$962,2,FALSE)),"")</f>
        <v/>
      </c>
      <c r="B2548" s="223" t="str">
        <f>IFERROR(IF(VLOOKUP($O2548,'APOIO-DESPESAS'!$A$3:$N$962,3,FALSE)="","",VLOOKUP($O2548,'APOIO-DESPESAS'!$A$3:$N$962,3,FALSE)),"")</f>
        <v/>
      </c>
      <c r="C2548" s="223" t="str">
        <f>IFERROR(IF(VLOOKUP($O2548,'APOIO-DESPESAS'!$A$3:$N$962,4,FALSE)="","",VLOOKUP($O2548,'APOIO-DESPESAS'!$A$3:$N$962,4,FALSE)),"")</f>
        <v/>
      </c>
      <c r="D2548" s="223" t="str">
        <f>IFERROR(IF(VLOOKUP($O2548,'APOIO-DESPESAS'!$A$3:$N$962,5,FALSE)="","",VLOOKUP($O2548,'APOIO-DESPESAS'!$A$3:$N$962,5,FALSE)),"")</f>
        <v/>
      </c>
      <c r="E2548" s="223" t="str">
        <f>IFERROR(IF(VLOOKUP($O2548,'APOIO-DESPESAS'!$A$3:$N$962,6,FALSE)="","",VLOOKUP($O2548,'APOIO-DESPESAS'!$A$3:$N$962,6,FALSE)),"")</f>
        <v/>
      </c>
      <c r="F2548" s="223" t="str">
        <f>IFERROR(IF(VLOOKUP($O2548,'APOIO-DESPESAS'!$A$3:$N$962,7,FALSE)="","",VLOOKUP($O2548,'APOIO-DESPESAS'!$A$3:$N$962,7,FALSE)),"")</f>
        <v/>
      </c>
      <c r="G2548" s="223" t="str">
        <f>IFERROR(IF(VLOOKUP($O2548,'APOIO-DESPESAS'!$A$3:$N$962,8,FALSE)="","",VLOOKUP($O2548,'APOIO-DESPESAS'!$A$3:$N$962,8,FALSE)),"")</f>
        <v/>
      </c>
      <c r="H2548" s="223" t="str">
        <f>IFERROR(IF(VLOOKUP($O2548,'APOIO-DESPESAS'!$A$3:$N$962,9,FALSE)="","",VLOOKUP($O2548,'APOIO-DESPESAS'!$A$3:$N$962,9,FALSE)),"")</f>
        <v/>
      </c>
      <c r="I2548" s="223" t="str">
        <f>IFERROR(IF(VLOOKUP($O2548,'APOIO-DESPESAS'!$A$3:$N$962,10,FALSE)="","",VLOOKUP($O2548,'APOIO-DESPESAS'!$A$3:$N$962,10,FALSE)),"")</f>
        <v/>
      </c>
      <c r="J2548" s="223" t="str">
        <f>IFERROR(IF(VLOOKUP($O2548,'APOIO-DESPESAS'!$A$3:$N$962,11,FALSE)="","",VLOOKUP($O2548,'APOIO-DESPESAS'!$A$3:$N$962,11,FALSE)),"")</f>
        <v/>
      </c>
      <c r="K2548" s="223" t="str">
        <f>IFERROR(IF(VLOOKUP($O2548,'APOIO-DESPESAS'!$A$3:$N$962,12,FALSE)="","",VLOOKUP($O2548,'APOIO-DESPESAS'!$A$3:$N$962,12,FALSE)),"")</f>
        <v/>
      </c>
      <c r="L2548" s="223" t="str">
        <f>IFERROR(IF(VLOOKUP($O2548,'APOIO-DESPESAS'!$A$3:$N$962,13,FALSE)="","",VLOOKUP($O2548,'APOIO-DESPESAS'!$A$3:$N$962,13,FALSE)),"")</f>
        <v/>
      </c>
      <c r="M2548" s="223" t="str">
        <f>IFERROR(IF(VLOOKUP($O2548,'APOIO-DESPESAS'!$A$3:$N$962,14,FALSE)="","",VLOOKUP($O2548,'APOIO-DESPESAS'!$A$3:$N$962,14,FALSE)),"")</f>
        <v/>
      </c>
      <c r="O2548" s="223">
        <f t="shared" si="39"/>
        <v>2546</v>
      </c>
    </row>
    <row r="2549" spans="1:15" x14ac:dyDescent="0.25">
      <c r="A2549" s="223" t="str">
        <f>IFERROR(IF(VLOOKUP($O2549,'APOIO-DESPESAS'!$A$3:$N$962,2,FALSE)="","",VLOOKUP($O2549,'APOIO-DESPESAS'!$A$3:$N$962,2,FALSE)),"")</f>
        <v/>
      </c>
      <c r="B2549" s="223" t="str">
        <f>IFERROR(IF(VLOOKUP($O2549,'APOIO-DESPESAS'!$A$3:$N$962,3,FALSE)="","",VLOOKUP($O2549,'APOIO-DESPESAS'!$A$3:$N$962,3,FALSE)),"")</f>
        <v/>
      </c>
      <c r="C2549" s="223" t="str">
        <f>IFERROR(IF(VLOOKUP($O2549,'APOIO-DESPESAS'!$A$3:$N$962,4,FALSE)="","",VLOOKUP($O2549,'APOIO-DESPESAS'!$A$3:$N$962,4,FALSE)),"")</f>
        <v/>
      </c>
      <c r="D2549" s="223" t="str">
        <f>IFERROR(IF(VLOOKUP($O2549,'APOIO-DESPESAS'!$A$3:$N$962,5,FALSE)="","",VLOOKUP($O2549,'APOIO-DESPESAS'!$A$3:$N$962,5,FALSE)),"")</f>
        <v/>
      </c>
      <c r="E2549" s="223" t="str">
        <f>IFERROR(IF(VLOOKUP($O2549,'APOIO-DESPESAS'!$A$3:$N$962,6,FALSE)="","",VLOOKUP($O2549,'APOIO-DESPESAS'!$A$3:$N$962,6,FALSE)),"")</f>
        <v/>
      </c>
      <c r="F2549" s="223" t="str">
        <f>IFERROR(IF(VLOOKUP($O2549,'APOIO-DESPESAS'!$A$3:$N$962,7,FALSE)="","",VLOOKUP($O2549,'APOIO-DESPESAS'!$A$3:$N$962,7,FALSE)),"")</f>
        <v/>
      </c>
      <c r="G2549" s="223" t="str">
        <f>IFERROR(IF(VLOOKUP($O2549,'APOIO-DESPESAS'!$A$3:$N$962,8,FALSE)="","",VLOOKUP($O2549,'APOIO-DESPESAS'!$A$3:$N$962,8,FALSE)),"")</f>
        <v/>
      </c>
      <c r="H2549" s="223" t="str">
        <f>IFERROR(IF(VLOOKUP($O2549,'APOIO-DESPESAS'!$A$3:$N$962,9,FALSE)="","",VLOOKUP($O2549,'APOIO-DESPESAS'!$A$3:$N$962,9,FALSE)),"")</f>
        <v/>
      </c>
      <c r="I2549" s="223" t="str">
        <f>IFERROR(IF(VLOOKUP($O2549,'APOIO-DESPESAS'!$A$3:$N$962,10,FALSE)="","",VLOOKUP($O2549,'APOIO-DESPESAS'!$A$3:$N$962,10,FALSE)),"")</f>
        <v/>
      </c>
      <c r="J2549" s="223" t="str">
        <f>IFERROR(IF(VLOOKUP($O2549,'APOIO-DESPESAS'!$A$3:$N$962,11,FALSE)="","",VLOOKUP($O2549,'APOIO-DESPESAS'!$A$3:$N$962,11,FALSE)),"")</f>
        <v/>
      </c>
      <c r="K2549" s="223" t="str">
        <f>IFERROR(IF(VLOOKUP($O2549,'APOIO-DESPESAS'!$A$3:$N$962,12,FALSE)="","",VLOOKUP($O2549,'APOIO-DESPESAS'!$A$3:$N$962,12,FALSE)),"")</f>
        <v/>
      </c>
      <c r="L2549" s="223" t="str">
        <f>IFERROR(IF(VLOOKUP($O2549,'APOIO-DESPESAS'!$A$3:$N$962,13,FALSE)="","",VLOOKUP($O2549,'APOIO-DESPESAS'!$A$3:$N$962,13,FALSE)),"")</f>
        <v/>
      </c>
      <c r="M2549" s="223" t="str">
        <f>IFERROR(IF(VLOOKUP($O2549,'APOIO-DESPESAS'!$A$3:$N$962,14,FALSE)="","",VLOOKUP($O2549,'APOIO-DESPESAS'!$A$3:$N$962,14,FALSE)),"")</f>
        <v/>
      </c>
      <c r="O2549" s="223">
        <f t="shared" si="39"/>
        <v>2547</v>
      </c>
    </row>
    <row r="2550" spans="1:15" x14ac:dyDescent="0.25">
      <c r="A2550" s="223" t="str">
        <f>IFERROR(IF(VLOOKUP($O2550,'APOIO-DESPESAS'!$A$3:$N$962,2,FALSE)="","",VLOOKUP($O2550,'APOIO-DESPESAS'!$A$3:$N$962,2,FALSE)),"")</f>
        <v/>
      </c>
      <c r="B2550" s="223" t="str">
        <f>IFERROR(IF(VLOOKUP($O2550,'APOIO-DESPESAS'!$A$3:$N$962,3,FALSE)="","",VLOOKUP($O2550,'APOIO-DESPESAS'!$A$3:$N$962,3,FALSE)),"")</f>
        <v/>
      </c>
      <c r="C2550" s="223" t="str">
        <f>IFERROR(IF(VLOOKUP($O2550,'APOIO-DESPESAS'!$A$3:$N$962,4,FALSE)="","",VLOOKUP($O2550,'APOIO-DESPESAS'!$A$3:$N$962,4,FALSE)),"")</f>
        <v/>
      </c>
      <c r="D2550" s="223" t="str">
        <f>IFERROR(IF(VLOOKUP($O2550,'APOIO-DESPESAS'!$A$3:$N$962,5,FALSE)="","",VLOOKUP($O2550,'APOIO-DESPESAS'!$A$3:$N$962,5,FALSE)),"")</f>
        <v/>
      </c>
      <c r="E2550" s="223" t="str">
        <f>IFERROR(IF(VLOOKUP($O2550,'APOIO-DESPESAS'!$A$3:$N$962,6,FALSE)="","",VLOOKUP($O2550,'APOIO-DESPESAS'!$A$3:$N$962,6,FALSE)),"")</f>
        <v/>
      </c>
      <c r="F2550" s="223" t="str">
        <f>IFERROR(IF(VLOOKUP($O2550,'APOIO-DESPESAS'!$A$3:$N$962,7,FALSE)="","",VLOOKUP($O2550,'APOIO-DESPESAS'!$A$3:$N$962,7,FALSE)),"")</f>
        <v/>
      </c>
      <c r="G2550" s="223" t="str">
        <f>IFERROR(IF(VLOOKUP($O2550,'APOIO-DESPESAS'!$A$3:$N$962,8,FALSE)="","",VLOOKUP($O2550,'APOIO-DESPESAS'!$A$3:$N$962,8,FALSE)),"")</f>
        <v/>
      </c>
      <c r="H2550" s="223" t="str">
        <f>IFERROR(IF(VLOOKUP($O2550,'APOIO-DESPESAS'!$A$3:$N$962,9,FALSE)="","",VLOOKUP($O2550,'APOIO-DESPESAS'!$A$3:$N$962,9,FALSE)),"")</f>
        <v/>
      </c>
      <c r="I2550" s="223" t="str">
        <f>IFERROR(IF(VLOOKUP($O2550,'APOIO-DESPESAS'!$A$3:$N$962,10,FALSE)="","",VLOOKUP($O2550,'APOIO-DESPESAS'!$A$3:$N$962,10,FALSE)),"")</f>
        <v/>
      </c>
      <c r="J2550" s="223" t="str">
        <f>IFERROR(IF(VLOOKUP($O2550,'APOIO-DESPESAS'!$A$3:$N$962,11,FALSE)="","",VLOOKUP($O2550,'APOIO-DESPESAS'!$A$3:$N$962,11,FALSE)),"")</f>
        <v/>
      </c>
      <c r="K2550" s="223" t="str">
        <f>IFERROR(IF(VLOOKUP($O2550,'APOIO-DESPESAS'!$A$3:$N$962,12,FALSE)="","",VLOOKUP($O2550,'APOIO-DESPESAS'!$A$3:$N$962,12,FALSE)),"")</f>
        <v/>
      </c>
      <c r="L2550" s="223" t="str">
        <f>IFERROR(IF(VLOOKUP($O2550,'APOIO-DESPESAS'!$A$3:$N$962,13,FALSE)="","",VLOOKUP($O2550,'APOIO-DESPESAS'!$A$3:$N$962,13,FALSE)),"")</f>
        <v/>
      </c>
      <c r="M2550" s="223" t="str">
        <f>IFERROR(IF(VLOOKUP($O2550,'APOIO-DESPESAS'!$A$3:$N$962,14,FALSE)="","",VLOOKUP($O2550,'APOIO-DESPESAS'!$A$3:$N$962,14,FALSE)),"")</f>
        <v/>
      </c>
      <c r="O2550" s="223">
        <f t="shared" si="39"/>
        <v>2548</v>
      </c>
    </row>
    <row r="2551" spans="1:15" x14ac:dyDescent="0.25">
      <c r="A2551" s="223" t="str">
        <f>IFERROR(IF(VLOOKUP($O2551,'APOIO-DESPESAS'!$A$3:$N$962,2,FALSE)="","",VLOOKUP($O2551,'APOIO-DESPESAS'!$A$3:$N$962,2,FALSE)),"")</f>
        <v/>
      </c>
      <c r="B2551" s="223" t="str">
        <f>IFERROR(IF(VLOOKUP($O2551,'APOIO-DESPESAS'!$A$3:$N$962,3,FALSE)="","",VLOOKUP($O2551,'APOIO-DESPESAS'!$A$3:$N$962,3,FALSE)),"")</f>
        <v/>
      </c>
      <c r="C2551" s="223" t="str">
        <f>IFERROR(IF(VLOOKUP($O2551,'APOIO-DESPESAS'!$A$3:$N$962,4,FALSE)="","",VLOOKUP($O2551,'APOIO-DESPESAS'!$A$3:$N$962,4,FALSE)),"")</f>
        <v/>
      </c>
      <c r="D2551" s="223" t="str">
        <f>IFERROR(IF(VLOOKUP($O2551,'APOIO-DESPESAS'!$A$3:$N$962,5,FALSE)="","",VLOOKUP($O2551,'APOIO-DESPESAS'!$A$3:$N$962,5,FALSE)),"")</f>
        <v/>
      </c>
      <c r="E2551" s="223" t="str">
        <f>IFERROR(IF(VLOOKUP($O2551,'APOIO-DESPESAS'!$A$3:$N$962,6,FALSE)="","",VLOOKUP($O2551,'APOIO-DESPESAS'!$A$3:$N$962,6,FALSE)),"")</f>
        <v/>
      </c>
      <c r="F2551" s="223" t="str">
        <f>IFERROR(IF(VLOOKUP($O2551,'APOIO-DESPESAS'!$A$3:$N$962,7,FALSE)="","",VLOOKUP($O2551,'APOIO-DESPESAS'!$A$3:$N$962,7,FALSE)),"")</f>
        <v/>
      </c>
      <c r="G2551" s="223" t="str">
        <f>IFERROR(IF(VLOOKUP($O2551,'APOIO-DESPESAS'!$A$3:$N$962,8,FALSE)="","",VLOOKUP($O2551,'APOIO-DESPESAS'!$A$3:$N$962,8,FALSE)),"")</f>
        <v/>
      </c>
      <c r="H2551" s="223" t="str">
        <f>IFERROR(IF(VLOOKUP($O2551,'APOIO-DESPESAS'!$A$3:$N$962,9,FALSE)="","",VLOOKUP($O2551,'APOIO-DESPESAS'!$A$3:$N$962,9,FALSE)),"")</f>
        <v/>
      </c>
      <c r="I2551" s="223" t="str">
        <f>IFERROR(IF(VLOOKUP($O2551,'APOIO-DESPESAS'!$A$3:$N$962,10,FALSE)="","",VLOOKUP($O2551,'APOIO-DESPESAS'!$A$3:$N$962,10,FALSE)),"")</f>
        <v/>
      </c>
      <c r="J2551" s="223" t="str">
        <f>IFERROR(IF(VLOOKUP($O2551,'APOIO-DESPESAS'!$A$3:$N$962,11,FALSE)="","",VLOOKUP($O2551,'APOIO-DESPESAS'!$A$3:$N$962,11,FALSE)),"")</f>
        <v/>
      </c>
      <c r="K2551" s="223" t="str">
        <f>IFERROR(IF(VLOOKUP($O2551,'APOIO-DESPESAS'!$A$3:$N$962,12,FALSE)="","",VLOOKUP($O2551,'APOIO-DESPESAS'!$A$3:$N$962,12,FALSE)),"")</f>
        <v/>
      </c>
      <c r="L2551" s="223" t="str">
        <f>IFERROR(IF(VLOOKUP($O2551,'APOIO-DESPESAS'!$A$3:$N$962,13,FALSE)="","",VLOOKUP($O2551,'APOIO-DESPESAS'!$A$3:$N$962,13,FALSE)),"")</f>
        <v/>
      </c>
      <c r="M2551" s="223" t="str">
        <f>IFERROR(IF(VLOOKUP($O2551,'APOIO-DESPESAS'!$A$3:$N$962,14,FALSE)="","",VLOOKUP($O2551,'APOIO-DESPESAS'!$A$3:$N$962,14,FALSE)),"")</f>
        <v/>
      </c>
      <c r="O2551" s="223">
        <f t="shared" si="39"/>
        <v>2549</v>
      </c>
    </row>
    <row r="2552" spans="1:15" x14ac:dyDescent="0.25">
      <c r="A2552" s="223" t="str">
        <f>IFERROR(IF(VLOOKUP($O2552,'APOIO-DESPESAS'!$A$3:$N$962,2,FALSE)="","",VLOOKUP($O2552,'APOIO-DESPESAS'!$A$3:$N$962,2,FALSE)),"")</f>
        <v/>
      </c>
      <c r="B2552" s="223" t="str">
        <f>IFERROR(IF(VLOOKUP($O2552,'APOIO-DESPESAS'!$A$3:$N$962,3,FALSE)="","",VLOOKUP($O2552,'APOIO-DESPESAS'!$A$3:$N$962,3,FALSE)),"")</f>
        <v/>
      </c>
      <c r="C2552" s="223" t="str">
        <f>IFERROR(IF(VLOOKUP($O2552,'APOIO-DESPESAS'!$A$3:$N$962,4,FALSE)="","",VLOOKUP($O2552,'APOIO-DESPESAS'!$A$3:$N$962,4,FALSE)),"")</f>
        <v/>
      </c>
      <c r="D2552" s="223" t="str">
        <f>IFERROR(IF(VLOOKUP($O2552,'APOIO-DESPESAS'!$A$3:$N$962,5,FALSE)="","",VLOOKUP($O2552,'APOIO-DESPESAS'!$A$3:$N$962,5,FALSE)),"")</f>
        <v/>
      </c>
      <c r="E2552" s="223" t="str">
        <f>IFERROR(IF(VLOOKUP($O2552,'APOIO-DESPESAS'!$A$3:$N$962,6,FALSE)="","",VLOOKUP($O2552,'APOIO-DESPESAS'!$A$3:$N$962,6,FALSE)),"")</f>
        <v/>
      </c>
      <c r="F2552" s="223" t="str">
        <f>IFERROR(IF(VLOOKUP($O2552,'APOIO-DESPESAS'!$A$3:$N$962,7,FALSE)="","",VLOOKUP($O2552,'APOIO-DESPESAS'!$A$3:$N$962,7,FALSE)),"")</f>
        <v/>
      </c>
      <c r="G2552" s="223" t="str">
        <f>IFERROR(IF(VLOOKUP($O2552,'APOIO-DESPESAS'!$A$3:$N$962,8,FALSE)="","",VLOOKUP($O2552,'APOIO-DESPESAS'!$A$3:$N$962,8,FALSE)),"")</f>
        <v/>
      </c>
      <c r="H2552" s="223" t="str">
        <f>IFERROR(IF(VLOOKUP($O2552,'APOIO-DESPESAS'!$A$3:$N$962,9,FALSE)="","",VLOOKUP($O2552,'APOIO-DESPESAS'!$A$3:$N$962,9,FALSE)),"")</f>
        <v/>
      </c>
      <c r="I2552" s="223" t="str">
        <f>IFERROR(IF(VLOOKUP($O2552,'APOIO-DESPESAS'!$A$3:$N$962,10,FALSE)="","",VLOOKUP($O2552,'APOIO-DESPESAS'!$A$3:$N$962,10,FALSE)),"")</f>
        <v/>
      </c>
      <c r="J2552" s="223" t="str">
        <f>IFERROR(IF(VLOOKUP($O2552,'APOIO-DESPESAS'!$A$3:$N$962,11,FALSE)="","",VLOOKUP($O2552,'APOIO-DESPESAS'!$A$3:$N$962,11,FALSE)),"")</f>
        <v/>
      </c>
      <c r="K2552" s="223" t="str">
        <f>IFERROR(IF(VLOOKUP($O2552,'APOIO-DESPESAS'!$A$3:$N$962,12,FALSE)="","",VLOOKUP($O2552,'APOIO-DESPESAS'!$A$3:$N$962,12,FALSE)),"")</f>
        <v/>
      </c>
      <c r="L2552" s="223" t="str">
        <f>IFERROR(IF(VLOOKUP($O2552,'APOIO-DESPESAS'!$A$3:$N$962,13,FALSE)="","",VLOOKUP($O2552,'APOIO-DESPESAS'!$A$3:$N$962,13,FALSE)),"")</f>
        <v/>
      </c>
      <c r="M2552" s="223" t="str">
        <f>IFERROR(IF(VLOOKUP($O2552,'APOIO-DESPESAS'!$A$3:$N$962,14,FALSE)="","",VLOOKUP($O2552,'APOIO-DESPESAS'!$A$3:$N$962,14,FALSE)),"")</f>
        <v/>
      </c>
      <c r="O2552" s="223">
        <f t="shared" si="39"/>
        <v>2550</v>
      </c>
    </row>
    <row r="2553" spans="1:15" x14ac:dyDescent="0.25">
      <c r="A2553" s="223" t="str">
        <f>IFERROR(IF(VLOOKUP($O2553,'APOIO-DESPESAS'!$A$3:$N$962,2,FALSE)="","",VLOOKUP($O2553,'APOIO-DESPESAS'!$A$3:$N$962,2,FALSE)),"")</f>
        <v/>
      </c>
      <c r="B2553" s="223" t="str">
        <f>IFERROR(IF(VLOOKUP($O2553,'APOIO-DESPESAS'!$A$3:$N$962,3,FALSE)="","",VLOOKUP($O2553,'APOIO-DESPESAS'!$A$3:$N$962,3,FALSE)),"")</f>
        <v/>
      </c>
      <c r="C2553" s="223" t="str">
        <f>IFERROR(IF(VLOOKUP($O2553,'APOIO-DESPESAS'!$A$3:$N$962,4,FALSE)="","",VLOOKUP($O2553,'APOIO-DESPESAS'!$A$3:$N$962,4,FALSE)),"")</f>
        <v/>
      </c>
      <c r="D2553" s="223" t="str">
        <f>IFERROR(IF(VLOOKUP($O2553,'APOIO-DESPESAS'!$A$3:$N$962,5,FALSE)="","",VLOOKUP($O2553,'APOIO-DESPESAS'!$A$3:$N$962,5,FALSE)),"")</f>
        <v/>
      </c>
      <c r="E2553" s="223" t="str">
        <f>IFERROR(IF(VLOOKUP($O2553,'APOIO-DESPESAS'!$A$3:$N$962,6,FALSE)="","",VLOOKUP($O2553,'APOIO-DESPESAS'!$A$3:$N$962,6,FALSE)),"")</f>
        <v/>
      </c>
      <c r="F2553" s="223" t="str">
        <f>IFERROR(IF(VLOOKUP($O2553,'APOIO-DESPESAS'!$A$3:$N$962,7,FALSE)="","",VLOOKUP($O2553,'APOIO-DESPESAS'!$A$3:$N$962,7,FALSE)),"")</f>
        <v/>
      </c>
      <c r="G2553" s="223" t="str">
        <f>IFERROR(IF(VLOOKUP($O2553,'APOIO-DESPESAS'!$A$3:$N$962,8,FALSE)="","",VLOOKUP($O2553,'APOIO-DESPESAS'!$A$3:$N$962,8,FALSE)),"")</f>
        <v/>
      </c>
      <c r="H2553" s="223" t="str">
        <f>IFERROR(IF(VLOOKUP($O2553,'APOIO-DESPESAS'!$A$3:$N$962,9,FALSE)="","",VLOOKUP($O2553,'APOIO-DESPESAS'!$A$3:$N$962,9,FALSE)),"")</f>
        <v/>
      </c>
      <c r="I2553" s="223" t="str">
        <f>IFERROR(IF(VLOOKUP($O2553,'APOIO-DESPESAS'!$A$3:$N$962,10,FALSE)="","",VLOOKUP($O2553,'APOIO-DESPESAS'!$A$3:$N$962,10,FALSE)),"")</f>
        <v/>
      </c>
      <c r="J2553" s="223" t="str">
        <f>IFERROR(IF(VLOOKUP($O2553,'APOIO-DESPESAS'!$A$3:$N$962,11,FALSE)="","",VLOOKUP($O2553,'APOIO-DESPESAS'!$A$3:$N$962,11,FALSE)),"")</f>
        <v/>
      </c>
      <c r="K2553" s="223" t="str">
        <f>IFERROR(IF(VLOOKUP($O2553,'APOIO-DESPESAS'!$A$3:$N$962,12,FALSE)="","",VLOOKUP($O2553,'APOIO-DESPESAS'!$A$3:$N$962,12,FALSE)),"")</f>
        <v/>
      </c>
      <c r="L2553" s="223" t="str">
        <f>IFERROR(IF(VLOOKUP($O2553,'APOIO-DESPESAS'!$A$3:$N$962,13,FALSE)="","",VLOOKUP($O2553,'APOIO-DESPESAS'!$A$3:$N$962,13,FALSE)),"")</f>
        <v/>
      </c>
      <c r="M2553" s="223" t="str">
        <f>IFERROR(IF(VLOOKUP($O2553,'APOIO-DESPESAS'!$A$3:$N$962,14,FALSE)="","",VLOOKUP($O2553,'APOIO-DESPESAS'!$A$3:$N$962,14,FALSE)),"")</f>
        <v/>
      </c>
      <c r="O2553" s="223">
        <f t="shared" si="39"/>
        <v>2551</v>
      </c>
    </row>
    <row r="2554" spans="1:15" x14ac:dyDescent="0.25">
      <c r="A2554" s="223" t="str">
        <f>IFERROR(IF(VLOOKUP($O2554,'APOIO-DESPESAS'!$A$3:$N$962,2,FALSE)="","",VLOOKUP($O2554,'APOIO-DESPESAS'!$A$3:$N$962,2,FALSE)),"")</f>
        <v/>
      </c>
      <c r="B2554" s="223" t="str">
        <f>IFERROR(IF(VLOOKUP($O2554,'APOIO-DESPESAS'!$A$3:$N$962,3,FALSE)="","",VLOOKUP($O2554,'APOIO-DESPESAS'!$A$3:$N$962,3,FALSE)),"")</f>
        <v/>
      </c>
      <c r="C2554" s="223" t="str">
        <f>IFERROR(IF(VLOOKUP($O2554,'APOIO-DESPESAS'!$A$3:$N$962,4,FALSE)="","",VLOOKUP($O2554,'APOIO-DESPESAS'!$A$3:$N$962,4,FALSE)),"")</f>
        <v/>
      </c>
      <c r="D2554" s="223" t="str">
        <f>IFERROR(IF(VLOOKUP($O2554,'APOIO-DESPESAS'!$A$3:$N$962,5,FALSE)="","",VLOOKUP($O2554,'APOIO-DESPESAS'!$A$3:$N$962,5,FALSE)),"")</f>
        <v/>
      </c>
      <c r="E2554" s="223" t="str">
        <f>IFERROR(IF(VLOOKUP($O2554,'APOIO-DESPESAS'!$A$3:$N$962,6,FALSE)="","",VLOOKUP($O2554,'APOIO-DESPESAS'!$A$3:$N$962,6,FALSE)),"")</f>
        <v/>
      </c>
      <c r="F2554" s="223" t="str">
        <f>IFERROR(IF(VLOOKUP($O2554,'APOIO-DESPESAS'!$A$3:$N$962,7,FALSE)="","",VLOOKUP($O2554,'APOIO-DESPESAS'!$A$3:$N$962,7,FALSE)),"")</f>
        <v/>
      </c>
      <c r="G2554" s="223" t="str">
        <f>IFERROR(IF(VLOOKUP($O2554,'APOIO-DESPESAS'!$A$3:$N$962,8,FALSE)="","",VLOOKUP($O2554,'APOIO-DESPESAS'!$A$3:$N$962,8,FALSE)),"")</f>
        <v/>
      </c>
      <c r="H2554" s="223" t="str">
        <f>IFERROR(IF(VLOOKUP($O2554,'APOIO-DESPESAS'!$A$3:$N$962,9,FALSE)="","",VLOOKUP($O2554,'APOIO-DESPESAS'!$A$3:$N$962,9,FALSE)),"")</f>
        <v/>
      </c>
      <c r="I2554" s="223" t="str">
        <f>IFERROR(IF(VLOOKUP($O2554,'APOIO-DESPESAS'!$A$3:$N$962,10,FALSE)="","",VLOOKUP($O2554,'APOIO-DESPESAS'!$A$3:$N$962,10,FALSE)),"")</f>
        <v/>
      </c>
      <c r="J2554" s="223" t="str">
        <f>IFERROR(IF(VLOOKUP($O2554,'APOIO-DESPESAS'!$A$3:$N$962,11,FALSE)="","",VLOOKUP($O2554,'APOIO-DESPESAS'!$A$3:$N$962,11,FALSE)),"")</f>
        <v/>
      </c>
      <c r="K2554" s="223" t="str">
        <f>IFERROR(IF(VLOOKUP($O2554,'APOIO-DESPESAS'!$A$3:$N$962,12,FALSE)="","",VLOOKUP($O2554,'APOIO-DESPESAS'!$A$3:$N$962,12,FALSE)),"")</f>
        <v/>
      </c>
      <c r="L2554" s="223" t="str">
        <f>IFERROR(IF(VLOOKUP($O2554,'APOIO-DESPESAS'!$A$3:$N$962,13,FALSE)="","",VLOOKUP($O2554,'APOIO-DESPESAS'!$A$3:$N$962,13,FALSE)),"")</f>
        <v/>
      </c>
      <c r="M2554" s="223" t="str">
        <f>IFERROR(IF(VLOOKUP($O2554,'APOIO-DESPESAS'!$A$3:$N$962,14,FALSE)="","",VLOOKUP($O2554,'APOIO-DESPESAS'!$A$3:$N$962,14,FALSE)),"")</f>
        <v/>
      </c>
      <c r="O2554" s="223">
        <f t="shared" si="39"/>
        <v>2552</v>
      </c>
    </row>
    <row r="2555" spans="1:15" x14ac:dyDescent="0.25">
      <c r="A2555" s="223" t="str">
        <f>IFERROR(IF(VLOOKUP($O2555,'APOIO-DESPESAS'!$A$3:$N$962,2,FALSE)="","",VLOOKUP($O2555,'APOIO-DESPESAS'!$A$3:$N$962,2,FALSE)),"")</f>
        <v/>
      </c>
      <c r="B2555" s="223" t="str">
        <f>IFERROR(IF(VLOOKUP($O2555,'APOIO-DESPESAS'!$A$3:$N$962,3,FALSE)="","",VLOOKUP($O2555,'APOIO-DESPESAS'!$A$3:$N$962,3,FALSE)),"")</f>
        <v/>
      </c>
      <c r="C2555" s="223" t="str">
        <f>IFERROR(IF(VLOOKUP($O2555,'APOIO-DESPESAS'!$A$3:$N$962,4,FALSE)="","",VLOOKUP($O2555,'APOIO-DESPESAS'!$A$3:$N$962,4,FALSE)),"")</f>
        <v/>
      </c>
      <c r="D2555" s="223" t="str">
        <f>IFERROR(IF(VLOOKUP($O2555,'APOIO-DESPESAS'!$A$3:$N$962,5,FALSE)="","",VLOOKUP($O2555,'APOIO-DESPESAS'!$A$3:$N$962,5,FALSE)),"")</f>
        <v/>
      </c>
      <c r="E2555" s="223" t="str">
        <f>IFERROR(IF(VLOOKUP($O2555,'APOIO-DESPESAS'!$A$3:$N$962,6,FALSE)="","",VLOOKUP($O2555,'APOIO-DESPESAS'!$A$3:$N$962,6,FALSE)),"")</f>
        <v/>
      </c>
      <c r="F2555" s="223" t="str">
        <f>IFERROR(IF(VLOOKUP($O2555,'APOIO-DESPESAS'!$A$3:$N$962,7,FALSE)="","",VLOOKUP($O2555,'APOIO-DESPESAS'!$A$3:$N$962,7,FALSE)),"")</f>
        <v/>
      </c>
      <c r="G2555" s="223" t="str">
        <f>IFERROR(IF(VLOOKUP($O2555,'APOIO-DESPESAS'!$A$3:$N$962,8,FALSE)="","",VLOOKUP($O2555,'APOIO-DESPESAS'!$A$3:$N$962,8,FALSE)),"")</f>
        <v/>
      </c>
      <c r="H2555" s="223" t="str">
        <f>IFERROR(IF(VLOOKUP($O2555,'APOIO-DESPESAS'!$A$3:$N$962,9,FALSE)="","",VLOOKUP($O2555,'APOIO-DESPESAS'!$A$3:$N$962,9,FALSE)),"")</f>
        <v/>
      </c>
      <c r="I2555" s="223" t="str">
        <f>IFERROR(IF(VLOOKUP($O2555,'APOIO-DESPESAS'!$A$3:$N$962,10,FALSE)="","",VLOOKUP($O2555,'APOIO-DESPESAS'!$A$3:$N$962,10,FALSE)),"")</f>
        <v/>
      </c>
      <c r="J2555" s="223" t="str">
        <f>IFERROR(IF(VLOOKUP($O2555,'APOIO-DESPESAS'!$A$3:$N$962,11,FALSE)="","",VLOOKUP($O2555,'APOIO-DESPESAS'!$A$3:$N$962,11,FALSE)),"")</f>
        <v/>
      </c>
      <c r="K2555" s="223" t="str">
        <f>IFERROR(IF(VLOOKUP($O2555,'APOIO-DESPESAS'!$A$3:$N$962,12,FALSE)="","",VLOOKUP($O2555,'APOIO-DESPESAS'!$A$3:$N$962,12,FALSE)),"")</f>
        <v/>
      </c>
      <c r="L2555" s="223" t="str">
        <f>IFERROR(IF(VLOOKUP($O2555,'APOIO-DESPESAS'!$A$3:$N$962,13,FALSE)="","",VLOOKUP($O2555,'APOIO-DESPESAS'!$A$3:$N$962,13,FALSE)),"")</f>
        <v/>
      </c>
      <c r="M2555" s="223" t="str">
        <f>IFERROR(IF(VLOOKUP($O2555,'APOIO-DESPESAS'!$A$3:$N$962,14,FALSE)="","",VLOOKUP($O2555,'APOIO-DESPESAS'!$A$3:$N$962,14,FALSE)),"")</f>
        <v/>
      </c>
      <c r="O2555" s="223">
        <f t="shared" si="39"/>
        <v>2553</v>
      </c>
    </row>
    <row r="2556" spans="1:15" x14ac:dyDescent="0.25">
      <c r="A2556" s="223" t="str">
        <f>IFERROR(IF(VLOOKUP($O2556,'APOIO-DESPESAS'!$A$3:$N$962,2,FALSE)="","",VLOOKUP($O2556,'APOIO-DESPESAS'!$A$3:$N$962,2,FALSE)),"")</f>
        <v/>
      </c>
      <c r="B2556" s="223" t="str">
        <f>IFERROR(IF(VLOOKUP($O2556,'APOIO-DESPESAS'!$A$3:$N$962,3,FALSE)="","",VLOOKUP($O2556,'APOIO-DESPESAS'!$A$3:$N$962,3,FALSE)),"")</f>
        <v/>
      </c>
      <c r="C2556" s="223" t="str">
        <f>IFERROR(IF(VLOOKUP($O2556,'APOIO-DESPESAS'!$A$3:$N$962,4,FALSE)="","",VLOOKUP($O2556,'APOIO-DESPESAS'!$A$3:$N$962,4,FALSE)),"")</f>
        <v/>
      </c>
      <c r="D2556" s="223" t="str">
        <f>IFERROR(IF(VLOOKUP($O2556,'APOIO-DESPESAS'!$A$3:$N$962,5,FALSE)="","",VLOOKUP($O2556,'APOIO-DESPESAS'!$A$3:$N$962,5,FALSE)),"")</f>
        <v/>
      </c>
      <c r="E2556" s="223" t="str">
        <f>IFERROR(IF(VLOOKUP($O2556,'APOIO-DESPESAS'!$A$3:$N$962,6,FALSE)="","",VLOOKUP($O2556,'APOIO-DESPESAS'!$A$3:$N$962,6,FALSE)),"")</f>
        <v/>
      </c>
      <c r="F2556" s="223" t="str">
        <f>IFERROR(IF(VLOOKUP($O2556,'APOIO-DESPESAS'!$A$3:$N$962,7,FALSE)="","",VLOOKUP($O2556,'APOIO-DESPESAS'!$A$3:$N$962,7,FALSE)),"")</f>
        <v/>
      </c>
      <c r="G2556" s="223" t="str">
        <f>IFERROR(IF(VLOOKUP($O2556,'APOIO-DESPESAS'!$A$3:$N$962,8,FALSE)="","",VLOOKUP($O2556,'APOIO-DESPESAS'!$A$3:$N$962,8,FALSE)),"")</f>
        <v/>
      </c>
      <c r="H2556" s="223" t="str">
        <f>IFERROR(IF(VLOOKUP($O2556,'APOIO-DESPESAS'!$A$3:$N$962,9,FALSE)="","",VLOOKUP($O2556,'APOIO-DESPESAS'!$A$3:$N$962,9,FALSE)),"")</f>
        <v/>
      </c>
      <c r="I2556" s="223" t="str">
        <f>IFERROR(IF(VLOOKUP($O2556,'APOIO-DESPESAS'!$A$3:$N$962,10,FALSE)="","",VLOOKUP($O2556,'APOIO-DESPESAS'!$A$3:$N$962,10,FALSE)),"")</f>
        <v/>
      </c>
      <c r="J2556" s="223" t="str">
        <f>IFERROR(IF(VLOOKUP($O2556,'APOIO-DESPESAS'!$A$3:$N$962,11,FALSE)="","",VLOOKUP($O2556,'APOIO-DESPESAS'!$A$3:$N$962,11,FALSE)),"")</f>
        <v/>
      </c>
      <c r="K2556" s="223" t="str">
        <f>IFERROR(IF(VLOOKUP($O2556,'APOIO-DESPESAS'!$A$3:$N$962,12,FALSE)="","",VLOOKUP($O2556,'APOIO-DESPESAS'!$A$3:$N$962,12,FALSE)),"")</f>
        <v/>
      </c>
      <c r="L2556" s="223" t="str">
        <f>IFERROR(IF(VLOOKUP($O2556,'APOIO-DESPESAS'!$A$3:$N$962,13,FALSE)="","",VLOOKUP($O2556,'APOIO-DESPESAS'!$A$3:$N$962,13,FALSE)),"")</f>
        <v/>
      </c>
      <c r="M2556" s="223" t="str">
        <f>IFERROR(IF(VLOOKUP($O2556,'APOIO-DESPESAS'!$A$3:$N$962,14,FALSE)="","",VLOOKUP($O2556,'APOIO-DESPESAS'!$A$3:$N$962,14,FALSE)),"")</f>
        <v/>
      </c>
      <c r="O2556" s="223">
        <f t="shared" si="39"/>
        <v>2554</v>
      </c>
    </row>
    <row r="2557" spans="1:15" x14ac:dyDescent="0.25">
      <c r="A2557" s="223" t="str">
        <f>IFERROR(IF(VLOOKUP($O2557,'APOIO-DESPESAS'!$A$3:$N$962,2,FALSE)="","",VLOOKUP($O2557,'APOIO-DESPESAS'!$A$3:$N$962,2,FALSE)),"")</f>
        <v/>
      </c>
      <c r="B2557" s="223" t="str">
        <f>IFERROR(IF(VLOOKUP($O2557,'APOIO-DESPESAS'!$A$3:$N$962,3,FALSE)="","",VLOOKUP($O2557,'APOIO-DESPESAS'!$A$3:$N$962,3,FALSE)),"")</f>
        <v/>
      </c>
      <c r="C2557" s="223" t="str">
        <f>IFERROR(IF(VLOOKUP($O2557,'APOIO-DESPESAS'!$A$3:$N$962,4,FALSE)="","",VLOOKUP($O2557,'APOIO-DESPESAS'!$A$3:$N$962,4,FALSE)),"")</f>
        <v/>
      </c>
      <c r="D2557" s="223" t="str">
        <f>IFERROR(IF(VLOOKUP($O2557,'APOIO-DESPESAS'!$A$3:$N$962,5,FALSE)="","",VLOOKUP($O2557,'APOIO-DESPESAS'!$A$3:$N$962,5,FALSE)),"")</f>
        <v/>
      </c>
      <c r="E2557" s="223" t="str">
        <f>IFERROR(IF(VLOOKUP($O2557,'APOIO-DESPESAS'!$A$3:$N$962,6,FALSE)="","",VLOOKUP($O2557,'APOIO-DESPESAS'!$A$3:$N$962,6,FALSE)),"")</f>
        <v/>
      </c>
      <c r="F2557" s="223" t="str">
        <f>IFERROR(IF(VLOOKUP($O2557,'APOIO-DESPESAS'!$A$3:$N$962,7,FALSE)="","",VLOOKUP($O2557,'APOIO-DESPESAS'!$A$3:$N$962,7,FALSE)),"")</f>
        <v/>
      </c>
      <c r="G2557" s="223" t="str">
        <f>IFERROR(IF(VLOOKUP($O2557,'APOIO-DESPESAS'!$A$3:$N$962,8,FALSE)="","",VLOOKUP($O2557,'APOIO-DESPESAS'!$A$3:$N$962,8,FALSE)),"")</f>
        <v/>
      </c>
      <c r="H2557" s="223" t="str">
        <f>IFERROR(IF(VLOOKUP($O2557,'APOIO-DESPESAS'!$A$3:$N$962,9,FALSE)="","",VLOOKUP($O2557,'APOIO-DESPESAS'!$A$3:$N$962,9,FALSE)),"")</f>
        <v/>
      </c>
      <c r="I2557" s="223" t="str">
        <f>IFERROR(IF(VLOOKUP($O2557,'APOIO-DESPESAS'!$A$3:$N$962,10,FALSE)="","",VLOOKUP($O2557,'APOIO-DESPESAS'!$A$3:$N$962,10,FALSE)),"")</f>
        <v/>
      </c>
      <c r="J2557" s="223" t="str">
        <f>IFERROR(IF(VLOOKUP($O2557,'APOIO-DESPESAS'!$A$3:$N$962,11,FALSE)="","",VLOOKUP($O2557,'APOIO-DESPESAS'!$A$3:$N$962,11,FALSE)),"")</f>
        <v/>
      </c>
      <c r="K2557" s="223" t="str">
        <f>IFERROR(IF(VLOOKUP($O2557,'APOIO-DESPESAS'!$A$3:$N$962,12,FALSE)="","",VLOOKUP($O2557,'APOIO-DESPESAS'!$A$3:$N$962,12,FALSE)),"")</f>
        <v/>
      </c>
      <c r="L2557" s="223" t="str">
        <f>IFERROR(IF(VLOOKUP($O2557,'APOIO-DESPESAS'!$A$3:$N$962,13,FALSE)="","",VLOOKUP($O2557,'APOIO-DESPESAS'!$A$3:$N$962,13,FALSE)),"")</f>
        <v/>
      </c>
      <c r="M2557" s="223" t="str">
        <f>IFERROR(IF(VLOOKUP($O2557,'APOIO-DESPESAS'!$A$3:$N$962,14,FALSE)="","",VLOOKUP($O2557,'APOIO-DESPESAS'!$A$3:$N$962,14,FALSE)),"")</f>
        <v/>
      </c>
      <c r="O2557" s="223">
        <f t="shared" si="39"/>
        <v>2555</v>
      </c>
    </row>
    <row r="2558" spans="1:15" x14ac:dyDescent="0.25">
      <c r="A2558" s="223" t="str">
        <f>IFERROR(IF(VLOOKUP($O2558,'APOIO-DESPESAS'!$A$3:$N$962,2,FALSE)="","",VLOOKUP($O2558,'APOIO-DESPESAS'!$A$3:$N$962,2,FALSE)),"")</f>
        <v/>
      </c>
      <c r="B2558" s="223" t="str">
        <f>IFERROR(IF(VLOOKUP($O2558,'APOIO-DESPESAS'!$A$3:$N$962,3,FALSE)="","",VLOOKUP($O2558,'APOIO-DESPESAS'!$A$3:$N$962,3,FALSE)),"")</f>
        <v/>
      </c>
      <c r="C2558" s="223" t="str">
        <f>IFERROR(IF(VLOOKUP($O2558,'APOIO-DESPESAS'!$A$3:$N$962,4,FALSE)="","",VLOOKUP($O2558,'APOIO-DESPESAS'!$A$3:$N$962,4,FALSE)),"")</f>
        <v/>
      </c>
      <c r="D2558" s="223" t="str">
        <f>IFERROR(IF(VLOOKUP($O2558,'APOIO-DESPESAS'!$A$3:$N$962,5,FALSE)="","",VLOOKUP($O2558,'APOIO-DESPESAS'!$A$3:$N$962,5,FALSE)),"")</f>
        <v/>
      </c>
      <c r="E2558" s="223" t="str">
        <f>IFERROR(IF(VLOOKUP($O2558,'APOIO-DESPESAS'!$A$3:$N$962,6,FALSE)="","",VLOOKUP($O2558,'APOIO-DESPESAS'!$A$3:$N$962,6,FALSE)),"")</f>
        <v/>
      </c>
      <c r="F2558" s="223" t="str">
        <f>IFERROR(IF(VLOOKUP($O2558,'APOIO-DESPESAS'!$A$3:$N$962,7,FALSE)="","",VLOOKUP($O2558,'APOIO-DESPESAS'!$A$3:$N$962,7,FALSE)),"")</f>
        <v/>
      </c>
      <c r="G2558" s="223" t="str">
        <f>IFERROR(IF(VLOOKUP($O2558,'APOIO-DESPESAS'!$A$3:$N$962,8,FALSE)="","",VLOOKUP($O2558,'APOIO-DESPESAS'!$A$3:$N$962,8,FALSE)),"")</f>
        <v/>
      </c>
      <c r="H2558" s="223" t="str">
        <f>IFERROR(IF(VLOOKUP($O2558,'APOIO-DESPESAS'!$A$3:$N$962,9,FALSE)="","",VLOOKUP($O2558,'APOIO-DESPESAS'!$A$3:$N$962,9,FALSE)),"")</f>
        <v/>
      </c>
      <c r="I2558" s="223" t="str">
        <f>IFERROR(IF(VLOOKUP($O2558,'APOIO-DESPESAS'!$A$3:$N$962,10,FALSE)="","",VLOOKUP($O2558,'APOIO-DESPESAS'!$A$3:$N$962,10,FALSE)),"")</f>
        <v/>
      </c>
      <c r="J2558" s="223" t="str">
        <f>IFERROR(IF(VLOOKUP($O2558,'APOIO-DESPESAS'!$A$3:$N$962,11,FALSE)="","",VLOOKUP($O2558,'APOIO-DESPESAS'!$A$3:$N$962,11,FALSE)),"")</f>
        <v/>
      </c>
      <c r="K2558" s="223" t="str">
        <f>IFERROR(IF(VLOOKUP($O2558,'APOIO-DESPESAS'!$A$3:$N$962,12,FALSE)="","",VLOOKUP($O2558,'APOIO-DESPESAS'!$A$3:$N$962,12,FALSE)),"")</f>
        <v/>
      </c>
      <c r="L2558" s="223" t="str">
        <f>IFERROR(IF(VLOOKUP($O2558,'APOIO-DESPESAS'!$A$3:$N$962,13,FALSE)="","",VLOOKUP($O2558,'APOIO-DESPESAS'!$A$3:$N$962,13,FALSE)),"")</f>
        <v/>
      </c>
      <c r="M2558" s="223" t="str">
        <f>IFERROR(IF(VLOOKUP($O2558,'APOIO-DESPESAS'!$A$3:$N$962,14,FALSE)="","",VLOOKUP($O2558,'APOIO-DESPESAS'!$A$3:$N$962,14,FALSE)),"")</f>
        <v/>
      </c>
      <c r="O2558" s="223">
        <f t="shared" si="39"/>
        <v>2556</v>
      </c>
    </row>
    <row r="2559" spans="1:15" x14ac:dyDescent="0.25">
      <c r="A2559" s="223" t="str">
        <f>IFERROR(IF(VLOOKUP($O2559,'APOIO-DESPESAS'!$A$3:$N$962,2,FALSE)="","",VLOOKUP($O2559,'APOIO-DESPESAS'!$A$3:$N$962,2,FALSE)),"")</f>
        <v/>
      </c>
      <c r="B2559" s="223" t="str">
        <f>IFERROR(IF(VLOOKUP($O2559,'APOIO-DESPESAS'!$A$3:$N$962,3,FALSE)="","",VLOOKUP($O2559,'APOIO-DESPESAS'!$A$3:$N$962,3,FALSE)),"")</f>
        <v/>
      </c>
      <c r="C2559" s="223" t="str">
        <f>IFERROR(IF(VLOOKUP($O2559,'APOIO-DESPESAS'!$A$3:$N$962,4,FALSE)="","",VLOOKUP($O2559,'APOIO-DESPESAS'!$A$3:$N$962,4,FALSE)),"")</f>
        <v/>
      </c>
      <c r="D2559" s="223" t="str">
        <f>IFERROR(IF(VLOOKUP($O2559,'APOIO-DESPESAS'!$A$3:$N$962,5,FALSE)="","",VLOOKUP($O2559,'APOIO-DESPESAS'!$A$3:$N$962,5,FALSE)),"")</f>
        <v/>
      </c>
      <c r="E2559" s="223" t="str">
        <f>IFERROR(IF(VLOOKUP($O2559,'APOIO-DESPESAS'!$A$3:$N$962,6,FALSE)="","",VLOOKUP($O2559,'APOIO-DESPESAS'!$A$3:$N$962,6,FALSE)),"")</f>
        <v/>
      </c>
      <c r="F2559" s="223" t="str">
        <f>IFERROR(IF(VLOOKUP($O2559,'APOIO-DESPESAS'!$A$3:$N$962,7,FALSE)="","",VLOOKUP($O2559,'APOIO-DESPESAS'!$A$3:$N$962,7,FALSE)),"")</f>
        <v/>
      </c>
      <c r="G2559" s="223" t="str">
        <f>IFERROR(IF(VLOOKUP($O2559,'APOIO-DESPESAS'!$A$3:$N$962,8,FALSE)="","",VLOOKUP($O2559,'APOIO-DESPESAS'!$A$3:$N$962,8,FALSE)),"")</f>
        <v/>
      </c>
      <c r="H2559" s="223" t="str">
        <f>IFERROR(IF(VLOOKUP($O2559,'APOIO-DESPESAS'!$A$3:$N$962,9,FALSE)="","",VLOOKUP($O2559,'APOIO-DESPESAS'!$A$3:$N$962,9,FALSE)),"")</f>
        <v/>
      </c>
      <c r="I2559" s="223" t="str">
        <f>IFERROR(IF(VLOOKUP($O2559,'APOIO-DESPESAS'!$A$3:$N$962,10,FALSE)="","",VLOOKUP($O2559,'APOIO-DESPESAS'!$A$3:$N$962,10,FALSE)),"")</f>
        <v/>
      </c>
      <c r="J2559" s="223" t="str">
        <f>IFERROR(IF(VLOOKUP($O2559,'APOIO-DESPESAS'!$A$3:$N$962,11,FALSE)="","",VLOOKUP($O2559,'APOIO-DESPESAS'!$A$3:$N$962,11,FALSE)),"")</f>
        <v/>
      </c>
      <c r="K2559" s="223" t="str">
        <f>IFERROR(IF(VLOOKUP($O2559,'APOIO-DESPESAS'!$A$3:$N$962,12,FALSE)="","",VLOOKUP($O2559,'APOIO-DESPESAS'!$A$3:$N$962,12,FALSE)),"")</f>
        <v/>
      </c>
      <c r="L2559" s="223" t="str">
        <f>IFERROR(IF(VLOOKUP($O2559,'APOIO-DESPESAS'!$A$3:$N$962,13,FALSE)="","",VLOOKUP($O2559,'APOIO-DESPESAS'!$A$3:$N$962,13,FALSE)),"")</f>
        <v/>
      </c>
      <c r="M2559" s="223" t="str">
        <f>IFERROR(IF(VLOOKUP($O2559,'APOIO-DESPESAS'!$A$3:$N$962,14,FALSE)="","",VLOOKUP($O2559,'APOIO-DESPESAS'!$A$3:$N$962,14,FALSE)),"")</f>
        <v/>
      </c>
      <c r="O2559" s="223">
        <f t="shared" si="39"/>
        <v>2557</v>
      </c>
    </row>
    <row r="2560" spans="1:15" x14ac:dyDescent="0.25">
      <c r="A2560" s="223" t="str">
        <f>IFERROR(IF(VLOOKUP($O2560,'APOIO-DESPESAS'!$A$3:$N$962,2,FALSE)="","",VLOOKUP($O2560,'APOIO-DESPESAS'!$A$3:$N$962,2,FALSE)),"")</f>
        <v/>
      </c>
      <c r="B2560" s="223" t="str">
        <f>IFERROR(IF(VLOOKUP($O2560,'APOIO-DESPESAS'!$A$3:$N$962,3,FALSE)="","",VLOOKUP($O2560,'APOIO-DESPESAS'!$A$3:$N$962,3,FALSE)),"")</f>
        <v/>
      </c>
      <c r="C2560" s="223" t="str">
        <f>IFERROR(IF(VLOOKUP($O2560,'APOIO-DESPESAS'!$A$3:$N$962,4,FALSE)="","",VLOOKUP($O2560,'APOIO-DESPESAS'!$A$3:$N$962,4,FALSE)),"")</f>
        <v/>
      </c>
      <c r="D2560" s="223" t="str">
        <f>IFERROR(IF(VLOOKUP($O2560,'APOIO-DESPESAS'!$A$3:$N$962,5,FALSE)="","",VLOOKUP($O2560,'APOIO-DESPESAS'!$A$3:$N$962,5,FALSE)),"")</f>
        <v/>
      </c>
      <c r="E2560" s="223" t="str">
        <f>IFERROR(IF(VLOOKUP($O2560,'APOIO-DESPESAS'!$A$3:$N$962,6,FALSE)="","",VLOOKUP($O2560,'APOIO-DESPESAS'!$A$3:$N$962,6,FALSE)),"")</f>
        <v/>
      </c>
      <c r="F2560" s="223" t="str">
        <f>IFERROR(IF(VLOOKUP($O2560,'APOIO-DESPESAS'!$A$3:$N$962,7,FALSE)="","",VLOOKUP($O2560,'APOIO-DESPESAS'!$A$3:$N$962,7,FALSE)),"")</f>
        <v/>
      </c>
      <c r="G2560" s="223" t="str">
        <f>IFERROR(IF(VLOOKUP($O2560,'APOIO-DESPESAS'!$A$3:$N$962,8,FALSE)="","",VLOOKUP($O2560,'APOIO-DESPESAS'!$A$3:$N$962,8,FALSE)),"")</f>
        <v/>
      </c>
      <c r="H2560" s="223" t="str">
        <f>IFERROR(IF(VLOOKUP($O2560,'APOIO-DESPESAS'!$A$3:$N$962,9,FALSE)="","",VLOOKUP($O2560,'APOIO-DESPESAS'!$A$3:$N$962,9,FALSE)),"")</f>
        <v/>
      </c>
      <c r="I2560" s="223" t="str">
        <f>IFERROR(IF(VLOOKUP($O2560,'APOIO-DESPESAS'!$A$3:$N$962,10,FALSE)="","",VLOOKUP($O2560,'APOIO-DESPESAS'!$A$3:$N$962,10,FALSE)),"")</f>
        <v/>
      </c>
      <c r="J2560" s="223" t="str">
        <f>IFERROR(IF(VLOOKUP($O2560,'APOIO-DESPESAS'!$A$3:$N$962,11,FALSE)="","",VLOOKUP($O2560,'APOIO-DESPESAS'!$A$3:$N$962,11,FALSE)),"")</f>
        <v/>
      </c>
      <c r="K2560" s="223" t="str">
        <f>IFERROR(IF(VLOOKUP($O2560,'APOIO-DESPESAS'!$A$3:$N$962,12,FALSE)="","",VLOOKUP($O2560,'APOIO-DESPESAS'!$A$3:$N$962,12,FALSE)),"")</f>
        <v/>
      </c>
      <c r="L2560" s="223" t="str">
        <f>IFERROR(IF(VLOOKUP($O2560,'APOIO-DESPESAS'!$A$3:$N$962,13,FALSE)="","",VLOOKUP($O2560,'APOIO-DESPESAS'!$A$3:$N$962,13,FALSE)),"")</f>
        <v/>
      </c>
      <c r="M2560" s="223" t="str">
        <f>IFERROR(IF(VLOOKUP($O2560,'APOIO-DESPESAS'!$A$3:$N$962,14,FALSE)="","",VLOOKUP($O2560,'APOIO-DESPESAS'!$A$3:$N$962,14,FALSE)),"")</f>
        <v/>
      </c>
      <c r="O2560" s="223">
        <f t="shared" si="39"/>
        <v>2558</v>
      </c>
    </row>
    <row r="2561" spans="1:15" x14ac:dyDescent="0.25">
      <c r="A2561" s="223" t="str">
        <f>IFERROR(IF(VLOOKUP($O2561,'APOIO-DESPESAS'!$A$3:$N$962,2,FALSE)="","",VLOOKUP($O2561,'APOIO-DESPESAS'!$A$3:$N$962,2,FALSE)),"")</f>
        <v/>
      </c>
      <c r="B2561" s="223" t="str">
        <f>IFERROR(IF(VLOOKUP($O2561,'APOIO-DESPESAS'!$A$3:$N$962,3,FALSE)="","",VLOOKUP($O2561,'APOIO-DESPESAS'!$A$3:$N$962,3,FALSE)),"")</f>
        <v/>
      </c>
      <c r="C2561" s="223" t="str">
        <f>IFERROR(IF(VLOOKUP($O2561,'APOIO-DESPESAS'!$A$3:$N$962,4,FALSE)="","",VLOOKUP($O2561,'APOIO-DESPESAS'!$A$3:$N$962,4,FALSE)),"")</f>
        <v/>
      </c>
      <c r="D2561" s="223" t="str">
        <f>IFERROR(IF(VLOOKUP($O2561,'APOIO-DESPESAS'!$A$3:$N$962,5,FALSE)="","",VLOOKUP($O2561,'APOIO-DESPESAS'!$A$3:$N$962,5,FALSE)),"")</f>
        <v/>
      </c>
      <c r="E2561" s="223" t="str">
        <f>IFERROR(IF(VLOOKUP($O2561,'APOIO-DESPESAS'!$A$3:$N$962,6,FALSE)="","",VLOOKUP($O2561,'APOIO-DESPESAS'!$A$3:$N$962,6,FALSE)),"")</f>
        <v/>
      </c>
      <c r="F2561" s="223" t="str">
        <f>IFERROR(IF(VLOOKUP($O2561,'APOIO-DESPESAS'!$A$3:$N$962,7,FALSE)="","",VLOOKUP($O2561,'APOIO-DESPESAS'!$A$3:$N$962,7,FALSE)),"")</f>
        <v/>
      </c>
      <c r="G2561" s="223" t="str">
        <f>IFERROR(IF(VLOOKUP($O2561,'APOIO-DESPESAS'!$A$3:$N$962,8,FALSE)="","",VLOOKUP($O2561,'APOIO-DESPESAS'!$A$3:$N$962,8,FALSE)),"")</f>
        <v/>
      </c>
      <c r="H2561" s="223" t="str">
        <f>IFERROR(IF(VLOOKUP($O2561,'APOIO-DESPESAS'!$A$3:$N$962,9,FALSE)="","",VLOOKUP($O2561,'APOIO-DESPESAS'!$A$3:$N$962,9,FALSE)),"")</f>
        <v/>
      </c>
      <c r="I2561" s="223" t="str">
        <f>IFERROR(IF(VLOOKUP($O2561,'APOIO-DESPESAS'!$A$3:$N$962,10,FALSE)="","",VLOOKUP($O2561,'APOIO-DESPESAS'!$A$3:$N$962,10,FALSE)),"")</f>
        <v/>
      </c>
      <c r="J2561" s="223" t="str">
        <f>IFERROR(IF(VLOOKUP($O2561,'APOIO-DESPESAS'!$A$3:$N$962,11,FALSE)="","",VLOOKUP($O2561,'APOIO-DESPESAS'!$A$3:$N$962,11,FALSE)),"")</f>
        <v/>
      </c>
      <c r="K2561" s="223" t="str">
        <f>IFERROR(IF(VLOOKUP($O2561,'APOIO-DESPESAS'!$A$3:$N$962,12,FALSE)="","",VLOOKUP($O2561,'APOIO-DESPESAS'!$A$3:$N$962,12,FALSE)),"")</f>
        <v/>
      </c>
      <c r="L2561" s="223" t="str">
        <f>IFERROR(IF(VLOOKUP($O2561,'APOIO-DESPESAS'!$A$3:$N$962,13,FALSE)="","",VLOOKUP($O2561,'APOIO-DESPESAS'!$A$3:$N$962,13,FALSE)),"")</f>
        <v/>
      </c>
      <c r="M2561" s="223" t="str">
        <f>IFERROR(IF(VLOOKUP($O2561,'APOIO-DESPESAS'!$A$3:$N$962,14,FALSE)="","",VLOOKUP($O2561,'APOIO-DESPESAS'!$A$3:$N$962,14,FALSE)),"")</f>
        <v/>
      </c>
      <c r="O2561" s="223">
        <f t="shared" si="39"/>
        <v>2559</v>
      </c>
    </row>
    <row r="2562" spans="1:15" x14ac:dyDescent="0.25">
      <c r="A2562" s="223" t="str">
        <f>IFERROR(IF(VLOOKUP($O2562,'APOIO-DESPESAS'!$A$3:$N$962,2,FALSE)="","",VLOOKUP($O2562,'APOIO-DESPESAS'!$A$3:$N$962,2,FALSE)),"")</f>
        <v/>
      </c>
      <c r="B2562" s="223" t="str">
        <f>IFERROR(IF(VLOOKUP($O2562,'APOIO-DESPESAS'!$A$3:$N$962,3,FALSE)="","",VLOOKUP($O2562,'APOIO-DESPESAS'!$A$3:$N$962,3,FALSE)),"")</f>
        <v/>
      </c>
      <c r="C2562" s="223" t="str">
        <f>IFERROR(IF(VLOOKUP($O2562,'APOIO-DESPESAS'!$A$3:$N$962,4,FALSE)="","",VLOOKUP($O2562,'APOIO-DESPESAS'!$A$3:$N$962,4,FALSE)),"")</f>
        <v/>
      </c>
      <c r="D2562" s="223" t="str">
        <f>IFERROR(IF(VLOOKUP($O2562,'APOIO-DESPESAS'!$A$3:$N$962,5,FALSE)="","",VLOOKUP($O2562,'APOIO-DESPESAS'!$A$3:$N$962,5,FALSE)),"")</f>
        <v/>
      </c>
      <c r="E2562" s="223" t="str">
        <f>IFERROR(IF(VLOOKUP($O2562,'APOIO-DESPESAS'!$A$3:$N$962,6,FALSE)="","",VLOOKUP($O2562,'APOIO-DESPESAS'!$A$3:$N$962,6,FALSE)),"")</f>
        <v/>
      </c>
      <c r="F2562" s="223" t="str">
        <f>IFERROR(IF(VLOOKUP($O2562,'APOIO-DESPESAS'!$A$3:$N$962,7,FALSE)="","",VLOOKUP($O2562,'APOIO-DESPESAS'!$A$3:$N$962,7,FALSE)),"")</f>
        <v/>
      </c>
      <c r="G2562" s="223" t="str">
        <f>IFERROR(IF(VLOOKUP($O2562,'APOIO-DESPESAS'!$A$3:$N$962,8,FALSE)="","",VLOOKUP($O2562,'APOIO-DESPESAS'!$A$3:$N$962,8,FALSE)),"")</f>
        <v/>
      </c>
      <c r="H2562" s="223" t="str">
        <f>IFERROR(IF(VLOOKUP($O2562,'APOIO-DESPESAS'!$A$3:$N$962,9,FALSE)="","",VLOOKUP($O2562,'APOIO-DESPESAS'!$A$3:$N$962,9,FALSE)),"")</f>
        <v/>
      </c>
      <c r="I2562" s="223" t="str">
        <f>IFERROR(IF(VLOOKUP($O2562,'APOIO-DESPESAS'!$A$3:$N$962,10,FALSE)="","",VLOOKUP($O2562,'APOIO-DESPESAS'!$A$3:$N$962,10,FALSE)),"")</f>
        <v/>
      </c>
      <c r="J2562" s="223" t="str">
        <f>IFERROR(IF(VLOOKUP($O2562,'APOIO-DESPESAS'!$A$3:$N$962,11,FALSE)="","",VLOOKUP($O2562,'APOIO-DESPESAS'!$A$3:$N$962,11,FALSE)),"")</f>
        <v/>
      </c>
      <c r="K2562" s="223" t="str">
        <f>IFERROR(IF(VLOOKUP($O2562,'APOIO-DESPESAS'!$A$3:$N$962,12,FALSE)="","",VLOOKUP($O2562,'APOIO-DESPESAS'!$A$3:$N$962,12,FALSE)),"")</f>
        <v/>
      </c>
      <c r="L2562" s="223" t="str">
        <f>IFERROR(IF(VLOOKUP($O2562,'APOIO-DESPESAS'!$A$3:$N$962,13,FALSE)="","",VLOOKUP($O2562,'APOIO-DESPESAS'!$A$3:$N$962,13,FALSE)),"")</f>
        <v/>
      </c>
      <c r="M2562" s="223" t="str">
        <f>IFERROR(IF(VLOOKUP($O2562,'APOIO-DESPESAS'!$A$3:$N$962,14,FALSE)="","",VLOOKUP($O2562,'APOIO-DESPESAS'!$A$3:$N$962,14,FALSE)),"")</f>
        <v/>
      </c>
      <c r="O2562" s="223">
        <f t="shared" si="39"/>
        <v>2560</v>
      </c>
    </row>
    <row r="2563" spans="1:15" x14ac:dyDescent="0.25">
      <c r="A2563" s="223" t="str">
        <f>IFERROR(IF(VLOOKUP($O2563,'APOIO-DESPESAS'!$A$3:$N$962,2,FALSE)="","",VLOOKUP($O2563,'APOIO-DESPESAS'!$A$3:$N$962,2,FALSE)),"")</f>
        <v/>
      </c>
      <c r="B2563" s="223" t="str">
        <f>IFERROR(IF(VLOOKUP($O2563,'APOIO-DESPESAS'!$A$3:$N$962,3,FALSE)="","",VLOOKUP($O2563,'APOIO-DESPESAS'!$A$3:$N$962,3,FALSE)),"")</f>
        <v/>
      </c>
      <c r="C2563" s="223" t="str">
        <f>IFERROR(IF(VLOOKUP($O2563,'APOIO-DESPESAS'!$A$3:$N$962,4,FALSE)="","",VLOOKUP($O2563,'APOIO-DESPESAS'!$A$3:$N$962,4,FALSE)),"")</f>
        <v/>
      </c>
      <c r="D2563" s="223" t="str">
        <f>IFERROR(IF(VLOOKUP($O2563,'APOIO-DESPESAS'!$A$3:$N$962,5,FALSE)="","",VLOOKUP($O2563,'APOIO-DESPESAS'!$A$3:$N$962,5,FALSE)),"")</f>
        <v/>
      </c>
      <c r="E2563" s="223" t="str">
        <f>IFERROR(IF(VLOOKUP($O2563,'APOIO-DESPESAS'!$A$3:$N$962,6,FALSE)="","",VLOOKUP($O2563,'APOIO-DESPESAS'!$A$3:$N$962,6,FALSE)),"")</f>
        <v/>
      </c>
      <c r="F2563" s="223" t="str">
        <f>IFERROR(IF(VLOOKUP($O2563,'APOIO-DESPESAS'!$A$3:$N$962,7,FALSE)="","",VLOOKUP($O2563,'APOIO-DESPESAS'!$A$3:$N$962,7,FALSE)),"")</f>
        <v/>
      </c>
      <c r="G2563" s="223" t="str">
        <f>IFERROR(IF(VLOOKUP($O2563,'APOIO-DESPESAS'!$A$3:$N$962,8,FALSE)="","",VLOOKUP($O2563,'APOIO-DESPESAS'!$A$3:$N$962,8,FALSE)),"")</f>
        <v/>
      </c>
      <c r="H2563" s="223" t="str">
        <f>IFERROR(IF(VLOOKUP($O2563,'APOIO-DESPESAS'!$A$3:$N$962,9,FALSE)="","",VLOOKUP($O2563,'APOIO-DESPESAS'!$A$3:$N$962,9,FALSE)),"")</f>
        <v/>
      </c>
      <c r="I2563" s="223" t="str">
        <f>IFERROR(IF(VLOOKUP($O2563,'APOIO-DESPESAS'!$A$3:$N$962,10,FALSE)="","",VLOOKUP($O2563,'APOIO-DESPESAS'!$A$3:$N$962,10,FALSE)),"")</f>
        <v/>
      </c>
      <c r="J2563" s="223" t="str">
        <f>IFERROR(IF(VLOOKUP($O2563,'APOIO-DESPESAS'!$A$3:$N$962,11,FALSE)="","",VLOOKUP($O2563,'APOIO-DESPESAS'!$A$3:$N$962,11,FALSE)),"")</f>
        <v/>
      </c>
      <c r="K2563" s="223" t="str">
        <f>IFERROR(IF(VLOOKUP($O2563,'APOIO-DESPESAS'!$A$3:$N$962,12,FALSE)="","",VLOOKUP($O2563,'APOIO-DESPESAS'!$A$3:$N$962,12,FALSE)),"")</f>
        <v/>
      </c>
      <c r="L2563" s="223" t="str">
        <f>IFERROR(IF(VLOOKUP($O2563,'APOIO-DESPESAS'!$A$3:$N$962,13,FALSE)="","",VLOOKUP($O2563,'APOIO-DESPESAS'!$A$3:$N$962,13,FALSE)),"")</f>
        <v/>
      </c>
      <c r="M2563" s="223" t="str">
        <f>IFERROR(IF(VLOOKUP($O2563,'APOIO-DESPESAS'!$A$3:$N$962,14,FALSE)="","",VLOOKUP($O2563,'APOIO-DESPESAS'!$A$3:$N$962,14,FALSE)),"")</f>
        <v/>
      </c>
      <c r="O2563" s="223">
        <f t="shared" si="39"/>
        <v>2561</v>
      </c>
    </row>
    <row r="2564" spans="1:15" x14ac:dyDescent="0.25">
      <c r="A2564" s="223" t="str">
        <f>IFERROR(IF(VLOOKUP($O2564,'APOIO-DESPESAS'!$A$3:$N$962,2,FALSE)="","",VLOOKUP($O2564,'APOIO-DESPESAS'!$A$3:$N$962,2,FALSE)),"")</f>
        <v/>
      </c>
      <c r="B2564" s="223" t="str">
        <f>IFERROR(IF(VLOOKUP($O2564,'APOIO-DESPESAS'!$A$3:$N$962,3,FALSE)="","",VLOOKUP($O2564,'APOIO-DESPESAS'!$A$3:$N$962,3,FALSE)),"")</f>
        <v/>
      </c>
      <c r="C2564" s="223" t="str">
        <f>IFERROR(IF(VLOOKUP($O2564,'APOIO-DESPESAS'!$A$3:$N$962,4,FALSE)="","",VLOOKUP($O2564,'APOIO-DESPESAS'!$A$3:$N$962,4,FALSE)),"")</f>
        <v/>
      </c>
      <c r="D2564" s="223" t="str">
        <f>IFERROR(IF(VLOOKUP($O2564,'APOIO-DESPESAS'!$A$3:$N$962,5,FALSE)="","",VLOOKUP($O2564,'APOIO-DESPESAS'!$A$3:$N$962,5,FALSE)),"")</f>
        <v/>
      </c>
      <c r="E2564" s="223" t="str">
        <f>IFERROR(IF(VLOOKUP($O2564,'APOIO-DESPESAS'!$A$3:$N$962,6,FALSE)="","",VLOOKUP($O2564,'APOIO-DESPESAS'!$A$3:$N$962,6,FALSE)),"")</f>
        <v/>
      </c>
      <c r="F2564" s="223" t="str">
        <f>IFERROR(IF(VLOOKUP($O2564,'APOIO-DESPESAS'!$A$3:$N$962,7,FALSE)="","",VLOOKUP($O2564,'APOIO-DESPESAS'!$A$3:$N$962,7,FALSE)),"")</f>
        <v/>
      </c>
      <c r="G2564" s="223" t="str">
        <f>IFERROR(IF(VLOOKUP($O2564,'APOIO-DESPESAS'!$A$3:$N$962,8,FALSE)="","",VLOOKUP($O2564,'APOIO-DESPESAS'!$A$3:$N$962,8,FALSE)),"")</f>
        <v/>
      </c>
      <c r="H2564" s="223" t="str">
        <f>IFERROR(IF(VLOOKUP($O2564,'APOIO-DESPESAS'!$A$3:$N$962,9,FALSE)="","",VLOOKUP($O2564,'APOIO-DESPESAS'!$A$3:$N$962,9,FALSE)),"")</f>
        <v/>
      </c>
      <c r="I2564" s="223" t="str">
        <f>IFERROR(IF(VLOOKUP($O2564,'APOIO-DESPESAS'!$A$3:$N$962,10,FALSE)="","",VLOOKUP($O2564,'APOIO-DESPESAS'!$A$3:$N$962,10,FALSE)),"")</f>
        <v/>
      </c>
      <c r="J2564" s="223" t="str">
        <f>IFERROR(IF(VLOOKUP($O2564,'APOIO-DESPESAS'!$A$3:$N$962,11,FALSE)="","",VLOOKUP($O2564,'APOIO-DESPESAS'!$A$3:$N$962,11,FALSE)),"")</f>
        <v/>
      </c>
      <c r="K2564" s="223" t="str">
        <f>IFERROR(IF(VLOOKUP($O2564,'APOIO-DESPESAS'!$A$3:$N$962,12,FALSE)="","",VLOOKUP($O2564,'APOIO-DESPESAS'!$A$3:$N$962,12,FALSE)),"")</f>
        <v/>
      </c>
      <c r="L2564" s="223" t="str">
        <f>IFERROR(IF(VLOOKUP($O2564,'APOIO-DESPESAS'!$A$3:$N$962,13,FALSE)="","",VLOOKUP($O2564,'APOIO-DESPESAS'!$A$3:$N$962,13,FALSE)),"")</f>
        <v/>
      </c>
      <c r="M2564" s="223" t="str">
        <f>IFERROR(IF(VLOOKUP($O2564,'APOIO-DESPESAS'!$A$3:$N$962,14,FALSE)="","",VLOOKUP($O2564,'APOIO-DESPESAS'!$A$3:$N$962,14,FALSE)),"")</f>
        <v/>
      </c>
      <c r="O2564" s="223">
        <f t="shared" si="39"/>
        <v>2562</v>
      </c>
    </row>
    <row r="2565" spans="1:15" x14ac:dyDescent="0.25">
      <c r="A2565" s="223" t="str">
        <f>IFERROR(IF(VLOOKUP($O2565,'APOIO-DESPESAS'!$A$3:$N$962,2,FALSE)="","",VLOOKUP($O2565,'APOIO-DESPESAS'!$A$3:$N$962,2,FALSE)),"")</f>
        <v/>
      </c>
      <c r="B2565" s="223" t="str">
        <f>IFERROR(IF(VLOOKUP($O2565,'APOIO-DESPESAS'!$A$3:$N$962,3,FALSE)="","",VLOOKUP($O2565,'APOIO-DESPESAS'!$A$3:$N$962,3,FALSE)),"")</f>
        <v/>
      </c>
      <c r="C2565" s="223" t="str">
        <f>IFERROR(IF(VLOOKUP($O2565,'APOIO-DESPESAS'!$A$3:$N$962,4,FALSE)="","",VLOOKUP($O2565,'APOIO-DESPESAS'!$A$3:$N$962,4,FALSE)),"")</f>
        <v/>
      </c>
      <c r="D2565" s="223" t="str">
        <f>IFERROR(IF(VLOOKUP($O2565,'APOIO-DESPESAS'!$A$3:$N$962,5,FALSE)="","",VLOOKUP($O2565,'APOIO-DESPESAS'!$A$3:$N$962,5,FALSE)),"")</f>
        <v/>
      </c>
      <c r="E2565" s="223" t="str">
        <f>IFERROR(IF(VLOOKUP($O2565,'APOIO-DESPESAS'!$A$3:$N$962,6,FALSE)="","",VLOOKUP($O2565,'APOIO-DESPESAS'!$A$3:$N$962,6,FALSE)),"")</f>
        <v/>
      </c>
      <c r="F2565" s="223" t="str">
        <f>IFERROR(IF(VLOOKUP($O2565,'APOIO-DESPESAS'!$A$3:$N$962,7,FALSE)="","",VLOOKUP($O2565,'APOIO-DESPESAS'!$A$3:$N$962,7,FALSE)),"")</f>
        <v/>
      </c>
      <c r="G2565" s="223" t="str">
        <f>IFERROR(IF(VLOOKUP($O2565,'APOIO-DESPESAS'!$A$3:$N$962,8,FALSE)="","",VLOOKUP($O2565,'APOIO-DESPESAS'!$A$3:$N$962,8,FALSE)),"")</f>
        <v/>
      </c>
      <c r="H2565" s="223" t="str">
        <f>IFERROR(IF(VLOOKUP($O2565,'APOIO-DESPESAS'!$A$3:$N$962,9,FALSE)="","",VLOOKUP($O2565,'APOIO-DESPESAS'!$A$3:$N$962,9,FALSE)),"")</f>
        <v/>
      </c>
      <c r="I2565" s="223" t="str">
        <f>IFERROR(IF(VLOOKUP($O2565,'APOIO-DESPESAS'!$A$3:$N$962,10,FALSE)="","",VLOOKUP($O2565,'APOIO-DESPESAS'!$A$3:$N$962,10,FALSE)),"")</f>
        <v/>
      </c>
      <c r="J2565" s="223" t="str">
        <f>IFERROR(IF(VLOOKUP($O2565,'APOIO-DESPESAS'!$A$3:$N$962,11,FALSE)="","",VLOOKUP($O2565,'APOIO-DESPESAS'!$A$3:$N$962,11,FALSE)),"")</f>
        <v/>
      </c>
      <c r="K2565" s="223" t="str">
        <f>IFERROR(IF(VLOOKUP($O2565,'APOIO-DESPESAS'!$A$3:$N$962,12,FALSE)="","",VLOOKUP($O2565,'APOIO-DESPESAS'!$A$3:$N$962,12,FALSE)),"")</f>
        <v/>
      </c>
      <c r="L2565" s="223" t="str">
        <f>IFERROR(IF(VLOOKUP($O2565,'APOIO-DESPESAS'!$A$3:$N$962,13,FALSE)="","",VLOOKUP($O2565,'APOIO-DESPESAS'!$A$3:$N$962,13,FALSE)),"")</f>
        <v/>
      </c>
      <c r="M2565" s="223" t="str">
        <f>IFERROR(IF(VLOOKUP($O2565,'APOIO-DESPESAS'!$A$3:$N$962,14,FALSE)="","",VLOOKUP($O2565,'APOIO-DESPESAS'!$A$3:$N$962,14,FALSE)),"")</f>
        <v/>
      </c>
      <c r="O2565" s="223">
        <f t="shared" ref="O2565:O2628" si="40">O2564+1</f>
        <v>2563</v>
      </c>
    </row>
    <row r="2566" spans="1:15" x14ac:dyDescent="0.25">
      <c r="A2566" s="223" t="str">
        <f>IFERROR(IF(VLOOKUP($O2566,'APOIO-DESPESAS'!$A$3:$N$962,2,FALSE)="","",VLOOKUP($O2566,'APOIO-DESPESAS'!$A$3:$N$962,2,FALSE)),"")</f>
        <v/>
      </c>
      <c r="B2566" s="223" t="str">
        <f>IFERROR(IF(VLOOKUP($O2566,'APOIO-DESPESAS'!$A$3:$N$962,3,FALSE)="","",VLOOKUP($O2566,'APOIO-DESPESAS'!$A$3:$N$962,3,FALSE)),"")</f>
        <v/>
      </c>
      <c r="C2566" s="223" t="str">
        <f>IFERROR(IF(VLOOKUP($O2566,'APOIO-DESPESAS'!$A$3:$N$962,4,FALSE)="","",VLOOKUP($O2566,'APOIO-DESPESAS'!$A$3:$N$962,4,FALSE)),"")</f>
        <v/>
      </c>
      <c r="D2566" s="223" t="str">
        <f>IFERROR(IF(VLOOKUP($O2566,'APOIO-DESPESAS'!$A$3:$N$962,5,FALSE)="","",VLOOKUP($O2566,'APOIO-DESPESAS'!$A$3:$N$962,5,FALSE)),"")</f>
        <v/>
      </c>
      <c r="E2566" s="223" t="str">
        <f>IFERROR(IF(VLOOKUP($O2566,'APOIO-DESPESAS'!$A$3:$N$962,6,FALSE)="","",VLOOKUP($O2566,'APOIO-DESPESAS'!$A$3:$N$962,6,FALSE)),"")</f>
        <v/>
      </c>
      <c r="F2566" s="223" t="str">
        <f>IFERROR(IF(VLOOKUP($O2566,'APOIO-DESPESAS'!$A$3:$N$962,7,FALSE)="","",VLOOKUP($O2566,'APOIO-DESPESAS'!$A$3:$N$962,7,FALSE)),"")</f>
        <v/>
      </c>
      <c r="G2566" s="223" t="str">
        <f>IFERROR(IF(VLOOKUP($O2566,'APOIO-DESPESAS'!$A$3:$N$962,8,FALSE)="","",VLOOKUP($O2566,'APOIO-DESPESAS'!$A$3:$N$962,8,FALSE)),"")</f>
        <v/>
      </c>
      <c r="H2566" s="223" t="str">
        <f>IFERROR(IF(VLOOKUP($O2566,'APOIO-DESPESAS'!$A$3:$N$962,9,FALSE)="","",VLOOKUP($O2566,'APOIO-DESPESAS'!$A$3:$N$962,9,FALSE)),"")</f>
        <v/>
      </c>
      <c r="I2566" s="223" t="str">
        <f>IFERROR(IF(VLOOKUP($O2566,'APOIO-DESPESAS'!$A$3:$N$962,10,FALSE)="","",VLOOKUP($O2566,'APOIO-DESPESAS'!$A$3:$N$962,10,FALSE)),"")</f>
        <v/>
      </c>
      <c r="J2566" s="223" t="str">
        <f>IFERROR(IF(VLOOKUP($O2566,'APOIO-DESPESAS'!$A$3:$N$962,11,FALSE)="","",VLOOKUP($O2566,'APOIO-DESPESAS'!$A$3:$N$962,11,FALSE)),"")</f>
        <v/>
      </c>
      <c r="K2566" s="223" t="str">
        <f>IFERROR(IF(VLOOKUP($O2566,'APOIO-DESPESAS'!$A$3:$N$962,12,FALSE)="","",VLOOKUP($O2566,'APOIO-DESPESAS'!$A$3:$N$962,12,FALSE)),"")</f>
        <v/>
      </c>
      <c r="L2566" s="223" t="str">
        <f>IFERROR(IF(VLOOKUP($O2566,'APOIO-DESPESAS'!$A$3:$N$962,13,FALSE)="","",VLOOKUP($O2566,'APOIO-DESPESAS'!$A$3:$N$962,13,FALSE)),"")</f>
        <v/>
      </c>
      <c r="M2566" s="223" t="str">
        <f>IFERROR(IF(VLOOKUP($O2566,'APOIO-DESPESAS'!$A$3:$N$962,14,FALSE)="","",VLOOKUP($O2566,'APOIO-DESPESAS'!$A$3:$N$962,14,FALSE)),"")</f>
        <v/>
      </c>
      <c r="O2566" s="223">
        <f t="shared" si="40"/>
        <v>2564</v>
      </c>
    </row>
    <row r="2567" spans="1:15" x14ac:dyDescent="0.25">
      <c r="A2567" s="223" t="str">
        <f>IFERROR(IF(VLOOKUP($O2567,'APOIO-DESPESAS'!$A$3:$N$962,2,FALSE)="","",VLOOKUP($O2567,'APOIO-DESPESAS'!$A$3:$N$962,2,FALSE)),"")</f>
        <v/>
      </c>
      <c r="B2567" s="223" t="str">
        <f>IFERROR(IF(VLOOKUP($O2567,'APOIO-DESPESAS'!$A$3:$N$962,3,FALSE)="","",VLOOKUP($O2567,'APOIO-DESPESAS'!$A$3:$N$962,3,FALSE)),"")</f>
        <v/>
      </c>
      <c r="C2567" s="223" t="str">
        <f>IFERROR(IF(VLOOKUP($O2567,'APOIO-DESPESAS'!$A$3:$N$962,4,FALSE)="","",VLOOKUP($O2567,'APOIO-DESPESAS'!$A$3:$N$962,4,FALSE)),"")</f>
        <v/>
      </c>
      <c r="D2567" s="223" t="str">
        <f>IFERROR(IF(VLOOKUP($O2567,'APOIO-DESPESAS'!$A$3:$N$962,5,FALSE)="","",VLOOKUP($O2567,'APOIO-DESPESAS'!$A$3:$N$962,5,FALSE)),"")</f>
        <v/>
      </c>
      <c r="E2567" s="223" t="str">
        <f>IFERROR(IF(VLOOKUP($O2567,'APOIO-DESPESAS'!$A$3:$N$962,6,FALSE)="","",VLOOKUP($O2567,'APOIO-DESPESAS'!$A$3:$N$962,6,FALSE)),"")</f>
        <v/>
      </c>
      <c r="F2567" s="223" t="str">
        <f>IFERROR(IF(VLOOKUP($O2567,'APOIO-DESPESAS'!$A$3:$N$962,7,FALSE)="","",VLOOKUP($O2567,'APOIO-DESPESAS'!$A$3:$N$962,7,FALSE)),"")</f>
        <v/>
      </c>
      <c r="G2567" s="223" t="str">
        <f>IFERROR(IF(VLOOKUP($O2567,'APOIO-DESPESAS'!$A$3:$N$962,8,FALSE)="","",VLOOKUP($O2567,'APOIO-DESPESAS'!$A$3:$N$962,8,FALSE)),"")</f>
        <v/>
      </c>
      <c r="H2567" s="223" t="str">
        <f>IFERROR(IF(VLOOKUP($O2567,'APOIO-DESPESAS'!$A$3:$N$962,9,FALSE)="","",VLOOKUP($O2567,'APOIO-DESPESAS'!$A$3:$N$962,9,FALSE)),"")</f>
        <v/>
      </c>
      <c r="I2567" s="223" t="str">
        <f>IFERROR(IF(VLOOKUP($O2567,'APOIO-DESPESAS'!$A$3:$N$962,10,FALSE)="","",VLOOKUP($O2567,'APOIO-DESPESAS'!$A$3:$N$962,10,FALSE)),"")</f>
        <v/>
      </c>
      <c r="J2567" s="223" t="str">
        <f>IFERROR(IF(VLOOKUP($O2567,'APOIO-DESPESAS'!$A$3:$N$962,11,FALSE)="","",VLOOKUP($O2567,'APOIO-DESPESAS'!$A$3:$N$962,11,FALSE)),"")</f>
        <v/>
      </c>
      <c r="K2567" s="223" t="str">
        <f>IFERROR(IF(VLOOKUP($O2567,'APOIO-DESPESAS'!$A$3:$N$962,12,FALSE)="","",VLOOKUP($O2567,'APOIO-DESPESAS'!$A$3:$N$962,12,FALSE)),"")</f>
        <v/>
      </c>
      <c r="L2567" s="223" t="str">
        <f>IFERROR(IF(VLOOKUP($O2567,'APOIO-DESPESAS'!$A$3:$N$962,13,FALSE)="","",VLOOKUP($O2567,'APOIO-DESPESAS'!$A$3:$N$962,13,FALSE)),"")</f>
        <v/>
      </c>
      <c r="M2567" s="223" t="str">
        <f>IFERROR(IF(VLOOKUP($O2567,'APOIO-DESPESAS'!$A$3:$N$962,14,FALSE)="","",VLOOKUP($O2567,'APOIO-DESPESAS'!$A$3:$N$962,14,FALSE)),"")</f>
        <v/>
      </c>
      <c r="O2567" s="223">
        <f t="shared" si="40"/>
        <v>2565</v>
      </c>
    </row>
    <row r="2568" spans="1:15" x14ac:dyDescent="0.25">
      <c r="A2568" s="223" t="str">
        <f>IFERROR(IF(VLOOKUP($O2568,'APOIO-DESPESAS'!$A$3:$N$962,2,FALSE)="","",VLOOKUP($O2568,'APOIO-DESPESAS'!$A$3:$N$962,2,FALSE)),"")</f>
        <v/>
      </c>
      <c r="B2568" s="223" t="str">
        <f>IFERROR(IF(VLOOKUP($O2568,'APOIO-DESPESAS'!$A$3:$N$962,3,FALSE)="","",VLOOKUP($O2568,'APOIO-DESPESAS'!$A$3:$N$962,3,FALSE)),"")</f>
        <v/>
      </c>
      <c r="C2568" s="223" t="str">
        <f>IFERROR(IF(VLOOKUP($O2568,'APOIO-DESPESAS'!$A$3:$N$962,4,FALSE)="","",VLOOKUP($O2568,'APOIO-DESPESAS'!$A$3:$N$962,4,FALSE)),"")</f>
        <v/>
      </c>
      <c r="D2568" s="223" t="str">
        <f>IFERROR(IF(VLOOKUP($O2568,'APOIO-DESPESAS'!$A$3:$N$962,5,FALSE)="","",VLOOKUP($O2568,'APOIO-DESPESAS'!$A$3:$N$962,5,FALSE)),"")</f>
        <v/>
      </c>
      <c r="E2568" s="223" t="str">
        <f>IFERROR(IF(VLOOKUP($O2568,'APOIO-DESPESAS'!$A$3:$N$962,6,FALSE)="","",VLOOKUP($O2568,'APOIO-DESPESAS'!$A$3:$N$962,6,FALSE)),"")</f>
        <v/>
      </c>
      <c r="F2568" s="223" t="str">
        <f>IFERROR(IF(VLOOKUP($O2568,'APOIO-DESPESAS'!$A$3:$N$962,7,FALSE)="","",VLOOKUP($O2568,'APOIO-DESPESAS'!$A$3:$N$962,7,FALSE)),"")</f>
        <v/>
      </c>
      <c r="G2568" s="223" t="str">
        <f>IFERROR(IF(VLOOKUP($O2568,'APOIO-DESPESAS'!$A$3:$N$962,8,FALSE)="","",VLOOKUP($O2568,'APOIO-DESPESAS'!$A$3:$N$962,8,FALSE)),"")</f>
        <v/>
      </c>
      <c r="H2568" s="223" t="str">
        <f>IFERROR(IF(VLOOKUP($O2568,'APOIO-DESPESAS'!$A$3:$N$962,9,FALSE)="","",VLOOKUP($O2568,'APOIO-DESPESAS'!$A$3:$N$962,9,FALSE)),"")</f>
        <v/>
      </c>
      <c r="I2568" s="223" t="str">
        <f>IFERROR(IF(VLOOKUP($O2568,'APOIO-DESPESAS'!$A$3:$N$962,10,FALSE)="","",VLOOKUP($O2568,'APOIO-DESPESAS'!$A$3:$N$962,10,FALSE)),"")</f>
        <v/>
      </c>
      <c r="J2568" s="223" t="str">
        <f>IFERROR(IF(VLOOKUP($O2568,'APOIO-DESPESAS'!$A$3:$N$962,11,FALSE)="","",VLOOKUP($O2568,'APOIO-DESPESAS'!$A$3:$N$962,11,FALSE)),"")</f>
        <v/>
      </c>
      <c r="K2568" s="223" t="str">
        <f>IFERROR(IF(VLOOKUP($O2568,'APOIO-DESPESAS'!$A$3:$N$962,12,FALSE)="","",VLOOKUP($O2568,'APOIO-DESPESAS'!$A$3:$N$962,12,FALSE)),"")</f>
        <v/>
      </c>
      <c r="L2568" s="223" t="str">
        <f>IFERROR(IF(VLOOKUP($O2568,'APOIO-DESPESAS'!$A$3:$N$962,13,FALSE)="","",VLOOKUP($O2568,'APOIO-DESPESAS'!$A$3:$N$962,13,FALSE)),"")</f>
        <v/>
      </c>
      <c r="M2568" s="223" t="str">
        <f>IFERROR(IF(VLOOKUP($O2568,'APOIO-DESPESAS'!$A$3:$N$962,14,FALSE)="","",VLOOKUP($O2568,'APOIO-DESPESAS'!$A$3:$N$962,14,FALSE)),"")</f>
        <v/>
      </c>
      <c r="O2568" s="223">
        <f t="shared" si="40"/>
        <v>2566</v>
      </c>
    </row>
    <row r="2569" spans="1:15" x14ac:dyDescent="0.25">
      <c r="A2569" s="223" t="str">
        <f>IFERROR(IF(VLOOKUP($O2569,'APOIO-DESPESAS'!$A$3:$N$962,2,FALSE)="","",VLOOKUP($O2569,'APOIO-DESPESAS'!$A$3:$N$962,2,FALSE)),"")</f>
        <v/>
      </c>
      <c r="B2569" s="223" t="str">
        <f>IFERROR(IF(VLOOKUP($O2569,'APOIO-DESPESAS'!$A$3:$N$962,3,FALSE)="","",VLOOKUP($O2569,'APOIO-DESPESAS'!$A$3:$N$962,3,FALSE)),"")</f>
        <v/>
      </c>
      <c r="C2569" s="223" t="str">
        <f>IFERROR(IF(VLOOKUP($O2569,'APOIO-DESPESAS'!$A$3:$N$962,4,FALSE)="","",VLOOKUP($O2569,'APOIO-DESPESAS'!$A$3:$N$962,4,FALSE)),"")</f>
        <v/>
      </c>
      <c r="D2569" s="223" t="str">
        <f>IFERROR(IF(VLOOKUP($O2569,'APOIO-DESPESAS'!$A$3:$N$962,5,FALSE)="","",VLOOKUP($O2569,'APOIO-DESPESAS'!$A$3:$N$962,5,FALSE)),"")</f>
        <v/>
      </c>
      <c r="E2569" s="223" t="str">
        <f>IFERROR(IF(VLOOKUP($O2569,'APOIO-DESPESAS'!$A$3:$N$962,6,FALSE)="","",VLOOKUP($O2569,'APOIO-DESPESAS'!$A$3:$N$962,6,FALSE)),"")</f>
        <v/>
      </c>
      <c r="F2569" s="223" t="str">
        <f>IFERROR(IF(VLOOKUP($O2569,'APOIO-DESPESAS'!$A$3:$N$962,7,FALSE)="","",VLOOKUP($O2569,'APOIO-DESPESAS'!$A$3:$N$962,7,FALSE)),"")</f>
        <v/>
      </c>
      <c r="G2569" s="223" t="str">
        <f>IFERROR(IF(VLOOKUP($O2569,'APOIO-DESPESAS'!$A$3:$N$962,8,FALSE)="","",VLOOKUP($O2569,'APOIO-DESPESAS'!$A$3:$N$962,8,FALSE)),"")</f>
        <v/>
      </c>
      <c r="H2569" s="223" t="str">
        <f>IFERROR(IF(VLOOKUP($O2569,'APOIO-DESPESAS'!$A$3:$N$962,9,FALSE)="","",VLOOKUP($O2569,'APOIO-DESPESAS'!$A$3:$N$962,9,FALSE)),"")</f>
        <v/>
      </c>
      <c r="I2569" s="223" t="str">
        <f>IFERROR(IF(VLOOKUP($O2569,'APOIO-DESPESAS'!$A$3:$N$962,10,FALSE)="","",VLOOKUP($O2569,'APOIO-DESPESAS'!$A$3:$N$962,10,FALSE)),"")</f>
        <v/>
      </c>
      <c r="J2569" s="223" t="str">
        <f>IFERROR(IF(VLOOKUP($O2569,'APOIO-DESPESAS'!$A$3:$N$962,11,FALSE)="","",VLOOKUP($O2569,'APOIO-DESPESAS'!$A$3:$N$962,11,FALSE)),"")</f>
        <v/>
      </c>
      <c r="K2569" s="223" t="str">
        <f>IFERROR(IF(VLOOKUP($O2569,'APOIO-DESPESAS'!$A$3:$N$962,12,FALSE)="","",VLOOKUP($O2569,'APOIO-DESPESAS'!$A$3:$N$962,12,FALSE)),"")</f>
        <v/>
      </c>
      <c r="L2569" s="223" t="str">
        <f>IFERROR(IF(VLOOKUP($O2569,'APOIO-DESPESAS'!$A$3:$N$962,13,FALSE)="","",VLOOKUP($O2569,'APOIO-DESPESAS'!$A$3:$N$962,13,FALSE)),"")</f>
        <v/>
      </c>
      <c r="M2569" s="223" t="str">
        <f>IFERROR(IF(VLOOKUP($O2569,'APOIO-DESPESAS'!$A$3:$N$962,14,FALSE)="","",VLOOKUP($O2569,'APOIO-DESPESAS'!$A$3:$N$962,14,FALSE)),"")</f>
        <v/>
      </c>
      <c r="O2569" s="223">
        <f t="shared" si="40"/>
        <v>2567</v>
      </c>
    </row>
    <row r="2570" spans="1:15" x14ac:dyDescent="0.25">
      <c r="A2570" s="223" t="str">
        <f>IFERROR(IF(VLOOKUP($O2570,'APOIO-DESPESAS'!$A$3:$N$962,2,FALSE)="","",VLOOKUP($O2570,'APOIO-DESPESAS'!$A$3:$N$962,2,FALSE)),"")</f>
        <v/>
      </c>
      <c r="B2570" s="223" t="str">
        <f>IFERROR(IF(VLOOKUP($O2570,'APOIO-DESPESAS'!$A$3:$N$962,3,FALSE)="","",VLOOKUP($O2570,'APOIO-DESPESAS'!$A$3:$N$962,3,FALSE)),"")</f>
        <v/>
      </c>
      <c r="C2570" s="223" t="str">
        <f>IFERROR(IF(VLOOKUP($O2570,'APOIO-DESPESAS'!$A$3:$N$962,4,FALSE)="","",VLOOKUP($O2570,'APOIO-DESPESAS'!$A$3:$N$962,4,FALSE)),"")</f>
        <v/>
      </c>
      <c r="D2570" s="223" t="str">
        <f>IFERROR(IF(VLOOKUP($O2570,'APOIO-DESPESAS'!$A$3:$N$962,5,FALSE)="","",VLOOKUP($O2570,'APOIO-DESPESAS'!$A$3:$N$962,5,FALSE)),"")</f>
        <v/>
      </c>
      <c r="E2570" s="223" t="str">
        <f>IFERROR(IF(VLOOKUP($O2570,'APOIO-DESPESAS'!$A$3:$N$962,6,FALSE)="","",VLOOKUP($O2570,'APOIO-DESPESAS'!$A$3:$N$962,6,FALSE)),"")</f>
        <v/>
      </c>
      <c r="F2570" s="223" t="str">
        <f>IFERROR(IF(VLOOKUP($O2570,'APOIO-DESPESAS'!$A$3:$N$962,7,FALSE)="","",VLOOKUP($O2570,'APOIO-DESPESAS'!$A$3:$N$962,7,FALSE)),"")</f>
        <v/>
      </c>
      <c r="G2570" s="223" t="str">
        <f>IFERROR(IF(VLOOKUP($O2570,'APOIO-DESPESAS'!$A$3:$N$962,8,FALSE)="","",VLOOKUP($O2570,'APOIO-DESPESAS'!$A$3:$N$962,8,FALSE)),"")</f>
        <v/>
      </c>
      <c r="H2570" s="223" t="str">
        <f>IFERROR(IF(VLOOKUP($O2570,'APOIO-DESPESAS'!$A$3:$N$962,9,FALSE)="","",VLOOKUP($O2570,'APOIO-DESPESAS'!$A$3:$N$962,9,FALSE)),"")</f>
        <v/>
      </c>
      <c r="I2570" s="223" t="str">
        <f>IFERROR(IF(VLOOKUP($O2570,'APOIO-DESPESAS'!$A$3:$N$962,10,FALSE)="","",VLOOKUP($O2570,'APOIO-DESPESAS'!$A$3:$N$962,10,FALSE)),"")</f>
        <v/>
      </c>
      <c r="J2570" s="223" t="str">
        <f>IFERROR(IF(VLOOKUP($O2570,'APOIO-DESPESAS'!$A$3:$N$962,11,FALSE)="","",VLOOKUP($O2570,'APOIO-DESPESAS'!$A$3:$N$962,11,FALSE)),"")</f>
        <v/>
      </c>
      <c r="K2570" s="223" t="str">
        <f>IFERROR(IF(VLOOKUP($O2570,'APOIO-DESPESAS'!$A$3:$N$962,12,FALSE)="","",VLOOKUP($O2570,'APOIO-DESPESAS'!$A$3:$N$962,12,FALSE)),"")</f>
        <v/>
      </c>
      <c r="L2570" s="223" t="str">
        <f>IFERROR(IF(VLOOKUP($O2570,'APOIO-DESPESAS'!$A$3:$N$962,13,FALSE)="","",VLOOKUP($O2570,'APOIO-DESPESAS'!$A$3:$N$962,13,FALSE)),"")</f>
        <v/>
      </c>
      <c r="M2570" s="223" t="str">
        <f>IFERROR(IF(VLOOKUP($O2570,'APOIO-DESPESAS'!$A$3:$N$962,14,FALSE)="","",VLOOKUP($O2570,'APOIO-DESPESAS'!$A$3:$N$962,14,FALSE)),"")</f>
        <v/>
      </c>
      <c r="O2570" s="223">
        <f t="shared" si="40"/>
        <v>2568</v>
      </c>
    </row>
    <row r="2571" spans="1:15" x14ac:dyDescent="0.25">
      <c r="A2571" s="223" t="str">
        <f>IFERROR(IF(VLOOKUP($O2571,'APOIO-DESPESAS'!$A$3:$N$962,2,FALSE)="","",VLOOKUP($O2571,'APOIO-DESPESAS'!$A$3:$N$962,2,FALSE)),"")</f>
        <v/>
      </c>
      <c r="B2571" s="223" t="str">
        <f>IFERROR(IF(VLOOKUP($O2571,'APOIO-DESPESAS'!$A$3:$N$962,3,FALSE)="","",VLOOKUP($O2571,'APOIO-DESPESAS'!$A$3:$N$962,3,FALSE)),"")</f>
        <v/>
      </c>
      <c r="C2571" s="223" t="str">
        <f>IFERROR(IF(VLOOKUP($O2571,'APOIO-DESPESAS'!$A$3:$N$962,4,FALSE)="","",VLOOKUP($O2571,'APOIO-DESPESAS'!$A$3:$N$962,4,FALSE)),"")</f>
        <v/>
      </c>
      <c r="D2571" s="223" t="str">
        <f>IFERROR(IF(VLOOKUP($O2571,'APOIO-DESPESAS'!$A$3:$N$962,5,FALSE)="","",VLOOKUP($O2571,'APOIO-DESPESAS'!$A$3:$N$962,5,FALSE)),"")</f>
        <v/>
      </c>
      <c r="E2571" s="223" t="str">
        <f>IFERROR(IF(VLOOKUP($O2571,'APOIO-DESPESAS'!$A$3:$N$962,6,FALSE)="","",VLOOKUP($O2571,'APOIO-DESPESAS'!$A$3:$N$962,6,FALSE)),"")</f>
        <v/>
      </c>
      <c r="F2571" s="223" t="str">
        <f>IFERROR(IF(VLOOKUP($O2571,'APOIO-DESPESAS'!$A$3:$N$962,7,FALSE)="","",VLOOKUP($O2571,'APOIO-DESPESAS'!$A$3:$N$962,7,FALSE)),"")</f>
        <v/>
      </c>
      <c r="G2571" s="223" t="str">
        <f>IFERROR(IF(VLOOKUP($O2571,'APOIO-DESPESAS'!$A$3:$N$962,8,FALSE)="","",VLOOKUP($O2571,'APOIO-DESPESAS'!$A$3:$N$962,8,FALSE)),"")</f>
        <v/>
      </c>
      <c r="H2571" s="223" t="str">
        <f>IFERROR(IF(VLOOKUP($O2571,'APOIO-DESPESAS'!$A$3:$N$962,9,FALSE)="","",VLOOKUP($O2571,'APOIO-DESPESAS'!$A$3:$N$962,9,FALSE)),"")</f>
        <v/>
      </c>
      <c r="I2571" s="223" t="str">
        <f>IFERROR(IF(VLOOKUP($O2571,'APOIO-DESPESAS'!$A$3:$N$962,10,FALSE)="","",VLOOKUP($O2571,'APOIO-DESPESAS'!$A$3:$N$962,10,FALSE)),"")</f>
        <v/>
      </c>
      <c r="J2571" s="223" t="str">
        <f>IFERROR(IF(VLOOKUP($O2571,'APOIO-DESPESAS'!$A$3:$N$962,11,FALSE)="","",VLOOKUP($O2571,'APOIO-DESPESAS'!$A$3:$N$962,11,FALSE)),"")</f>
        <v/>
      </c>
      <c r="K2571" s="223" t="str">
        <f>IFERROR(IF(VLOOKUP($O2571,'APOIO-DESPESAS'!$A$3:$N$962,12,FALSE)="","",VLOOKUP($O2571,'APOIO-DESPESAS'!$A$3:$N$962,12,FALSE)),"")</f>
        <v/>
      </c>
      <c r="L2571" s="223" t="str">
        <f>IFERROR(IF(VLOOKUP($O2571,'APOIO-DESPESAS'!$A$3:$N$962,13,FALSE)="","",VLOOKUP($O2571,'APOIO-DESPESAS'!$A$3:$N$962,13,FALSE)),"")</f>
        <v/>
      </c>
      <c r="M2571" s="223" t="str">
        <f>IFERROR(IF(VLOOKUP($O2571,'APOIO-DESPESAS'!$A$3:$N$962,14,FALSE)="","",VLOOKUP($O2571,'APOIO-DESPESAS'!$A$3:$N$962,14,FALSE)),"")</f>
        <v/>
      </c>
      <c r="O2571" s="223">
        <f t="shared" si="40"/>
        <v>2569</v>
      </c>
    </row>
    <row r="2572" spans="1:15" x14ac:dyDescent="0.25">
      <c r="A2572" s="223" t="str">
        <f>IFERROR(IF(VLOOKUP($O2572,'APOIO-DESPESAS'!$A$3:$N$962,2,FALSE)="","",VLOOKUP($O2572,'APOIO-DESPESAS'!$A$3:$N$962,2,FALSE)),"")</f>
        <v/>
      </c>
      <c r="B2572" s="223" t="str">
        <f>IFERROR(IF(VLOOKUP($O2572,'APOIO-DESPESAS'!$A$3:$N$962,3,FALSE)="","",VLOOKUP($O2572,'APOIO-DESPESAS'!$A$3:$N$962,3,FALSE)),"")</f>
        <v/>
      </c>
      <c r="C2572" s="223" t="str">
        <f>IFERROR(IF(VLOOKUP($O2572,'APOIO-DESPESAS'!$A$3:$N$962,4,FALSE)="","",VLOOKUP($O2572,'APOIO-DESPESAS'!$A$3:$N$962,4,FALSE)),"")</f>
        <v/>
      </c>
      <c r="D2572" s="223" t="str">
        <f>IFERROR(IF(VLOOKUP($O2572,'APOIO-DESPESAS'!$A$3:$N$962,5,FALSE)="","",VLOOKUP($O2572,'APOIO-DESPESAS'!$A$3:$N$962,5,FALSE)),"")</f>
        <v/>
      </c>
      <c r="E2572" s="223" t="str">
        <f>IFERROR(IF(VLOOKUP($O2572,'APOIO-DESPESAS'!$A$3:$N$962,6,FALSE)="","",VLOOKUP($O2572,'APOIO-DESPESAS'!$A$3:$N$962,6,FALSE)),"")</f>
        <v/>
      </c>
      <c r="F2572" s="223" t="str">
        <f>IFERROR(IF(VLOOKUP($O2572,'APOIO-DESPESAS'!$A$3:$N$962,7,FALSE)="","",VLOOKUP($O2572,'APOIO-DESPESAS'!$A$3:$N$962,7,FALSE)),"")</f>
        <v/>
      </c>
      <c r="G2572" s="223" t="str">
        <f>IFERROR(IF(VLOOKUP($O2572,'APOIO-DESPESAS'!$A$3:$N$962,8,FALSE)="","",VLOOKUP($O2572,'APOIO-DESPESAS'!$A$3:$N$962,8,FALSE)),"")</f>
        <v/>
      </c>
      <c r="H2572" s="223" t="str">
        <f>IFERROR(IF(VLOOKUP($O2572,'APOIO-DESPESAS'!$A$3:$N$962,9,FALSE)="","",VLOOKUP($O2572,'APOIO-DESPESAS'!$A$3:$N$962,9,FALSE)),"")</f>
        <v/>
      </c>
      <c r="I2572" s="223" t="str">
        <f>IFERROR(IF(VLOOKUP($O2572,'APOIO-DESPESAS'!$A$3:$N$962,10,FALSE)="","",VLOOKUP($O2572,'APOIO-DESPESAS'!$A$3:$N$962,10,FALSE)),"")</f>
        <v/>
      </c>
      <c r="J2572" s="223" t="str">
        <f>IFERROR(IF(VLOOKUP($O2572,'APOIO-DESPESAS'!$A$3:$N$962,11,FALSE)="","",VLOOKUP($O2572,'APOIO-DESPESAS'!$A$3:$N$962,11,FALSE)),"")</f>
        <v/>
      </c>
      <c r="K2572" s="223" t="str">
        <f>IFERROR(IF(VLOOKUP($O2572,'APOIO-DESPESAS'!$A$3:$N$962,12,FALSE)="","",VLOOKUP($O2572,'APOIO-DESPESAS'!$A$3:$N$962,12,FALSE)),"")</f>
        <v/>
      </c>
      <c r="L2572" s="223" t="str">
        <f>IFERROR(IF(VLOOKUP($O2572,'APOIO-DESPESAS'!$A$3:$N$962,13,FALSE)="","",VLOOKUP($O2572,'APOIO-DESPESAS'!$A$3:$N$962,13,FALSE)),"")</f>
        <v/>
      </c>
      <c r="M2572" s="223" t="str">
        <f>IFERROR(IF(VLOOKUP($O2572,'APOIO-DESPESAS'!$A$3:$N$962,14,FALSE)="","",VLOOKUP($O2572,'APOIO-DESPESAS'!$A$3:$N$962,14,FALSE)),"")</f>
        <v/>
      </c>
      <c r="O2572" s="223">
        <f t="shared" si="40"/>
        <v>2570</v>
      </c>
    </row>
    <row r="2573" spans="1:15" x14ac:dyDescent="0.25">
      <c r="A2573" s="223" t="str">
        <f>IFERROR(IF(VLOOKUP($O2573,'APOIO-DESPESAS'!$A$3:$N$962,2,FALSE)="","",VLOOKUP($O2573,'APOIO-DESPESAS'!$A$3:$N$962,2,FALSE)),"")</f>
        <v/>
      </c>
      <c r="B2573" s="223" t="str">
        <f>IFERROR(IF(VLOOKUP($O2573,'APOIO-DESPESAS'!$A$3:$N$962,3,FALSE)="","",VLOOKUP($O2573,'APOIO-DESPESAS'!$A$3:$N$962,3,FALSE)),"")</f>
        <v/>
      </c>
      <c r="C2573" s="223" t="str">
        <f>IFERROR(IF(VLOOKUP($O2573,'APOIO-DESPESAS'!$A$3:$N$962,4,FALSE)="","",VLOOKUP($O2573,'APOIO-DESPESAS'!$A$3:$N$962,4,FALSE)),"")</f>
        <v/>
      </c>
      <c r="D2573" s="223" t="str">
        <f>IFERROR(IF(VLOOKUP($O2573,'APOIO-DESPESAS'!$A$3:$N$962,5,FALSE)="","",VLOOKUP($O2573,'APOIO-DESPESAS'!$A$3:$N$962,5,FALSE)),"")</f>
        <v/>
      </c>
      <c r="E2573" s="223" t="str">
        <f>IFERROR(IF(VLOOKUP($O2573,'APOIO-DESPESAS'!$A$3:$N$962,6,FALSE)="","",VLOOKUP($O2573,'APOIO-DESPESAS'!$A$3:$N$962,6,FALSE)),"")</f>
        <v/>
      </c>
      <c r="F2573" s="223" t="str">
        <f>IFERROR(IF(VLOOKUP($O2573,'APOIO-DESPESAS'!$A$3:$N$962,7,FALSE)="","",VLOOKUP($O2573,'APOIO-DESPESAS'!$A$3:$N$962,7,FALSE)),"")</f>
        <v/>
      </c>
      <c r="G2573" s="223" t="str">
        <f>IFERROR(IF(VLOOKUP($O2573,'APOIO-DESPESAS'!$A$3:$N$962,8,FALSE)="","",VLOOKUP($O2573,'APOIO-DESPESAS'!$A$3:$N$962,8,FALSE)),"")</f>
        <v/>
      </c>
      <c r="H2573" s="223" t="str">
        <f>IFERROR(IF(VLOOKUP($O2573,'APOIO-DESPESAS'!$A$3:$N$962,9,FALSE)="","",VLOOKUP($O2573,'APOIO-DESPESAS'!$A$3:$N$962,9,FALSE)),"")</f>
        <v/>
      </c>
      <c r="I2573" s="223" t="str">
        <f>IFERROR(IF(VLOOKUP($O2573,'APOIO-DESPESAS'!$A$3:$N$962,10,FALSE)="","",VLOOKUP($O2573,'APOIO-DESPESAS'!$A$3:$N$962,10,FALSE)),"")</f>
        <v/>
      </c>
      <c r="J2573" s="223" t="str">
        <f>IFERROR(IF(VLOOKUP($O2573,'APOIO-DESPESAS'!$A$3:$N$962,11,FALSE)="","",VLOOKUP($O2573,'APOIO-DESPESAS'!$A$3:$N$962,11,FALSE)),"")</f>
        <v/>
      </c>
      <c r="K2573" s="223" t="str">
        <f>IFERROR(IF(VLOOKUP($O2573,'APOIO-DESPESAS'!$A$3:$N$962,12,FALSE)="","",VLOOKUP($O2573,'APOIO-DESPESAS'!$A$3:$N$962,12,FALSE)),"")</f>
        <v/>
      </c>
      <c r="L2573" s="223" t="str">
        <f>IFERROR(IF(VLOOKUP($O2573,'APOIO-DESPESAS'!$A$3:$N$962,13,FALSE)="","",VLOOKUP($O2573,'APOIO-DESPESAS'!$A$3:$N$962,13,FALSE)),"")</f>
        <v/>
      </c>
      <c r="M2573" s="223" t="str">
        <f>IFERROR(IF(VLOOKUP($O2573,'APOIO-DESPESAS'!$A$3:$N$962,14,FALSE)="","",VLOOKUP($O2573,'APOIO-DESPESAS'!$A$3:$N$962,14,FALSE)),"")</f>
        <v/>
      </c>
      <c r="O2573" s="223">
        <f t="shared" si="40"/>
        <v>2571</v>
      </c>
    </row>
    <row r="2574" spans="1:15" x14ac:dyDescent="0.25">
      <c r="A2574" s="223" t="str">
        <f>IFERROR(IF(VLOOKUP($O2574,'APOIO-DESPESAS'!$A$3:$N$962,2,FALSE)="","",VLOOKUP($O2574,'APOIO-DESPESAS'!$A$3:$N$962,2,FALSE)),"")</f>
        <v/>
      </c>
      <c r="B2574" s="223" t="str">
        <f>IFERROR(IF(VLOOKUP($O2574,'APOIO-DESPESAS'!$A$3:$N$962,3,FALSE)="","",VLOOKUP($O2574,'APOIO-DESPESAS'!$A$3:$N$962,3,FALSE)),"")</f>
        <v/>
      </c>
      <c r="C2574" s="223" t="str">
        <f>IFERROR(IF(VLOOKUP($O2574,'APOIO-DESPESAS'!$A$3:$N$962,4,FALSE)="","",VLOOKUP($O2574,'APOIO-DESPESAS'!$A$3:$N$962,4,FALSE)),"")</f>
        <v/>
      </c>
      <c r="D2574" s="223" t="str">
        <f>IFERROR(IF(VLOOKUP($O2574,'APOIO-DESPESAS'!$A$3:$N$962,5,FALSE)="","",VLOOKUP($O2574,'APOIO-DESPESAS'!$A$3:$N$962,5,FALSE)),"")</f>
        <v/>
      </c>
      <c r="E2574" s="223" t="str">
        <f>IFERROR(IF(VLOOKUP($O2574,'APOIO-DESPESAS'!$A$3:$N$962,6,FALSE)="","",VLOOKUP($O2574,'APOIO-DESPESAS'!$A$3:$N$962,6,FALSE)),"")</f>
        <v/>
      </c>
      <c r="F2574" s="223" t="str">
        <f>IFERROR(IF(VLOOKUP($O2574,'APOIO-DESPESAS'!$A$3:$N$962,7,FALSE)="","",VLOOKUP($O2574,'APOIO-DESPESAS'!$A$3:$N$962,7,FALSE)),"")</f>
        <v/>
      </c>
      <c r="G2574" s="223" t="str">
        <f>IFERROR(IF(VLOOKUP($O2574,'APOIO-DESPESAS'!$A$3:$N$962,8,FALSE)="","",VLOOKUP($O2574,'APOIO-DESPESAS'!$A$3:$N$962,8,FALSE)),"")</f>
        <v/>
      </c>
      <c r="H2574" s="223" t="str">
        <f>IFERROR(IF(VLOOKUP($O2574,'APOIO-DESPESAS'!$A$3:$N$962,9,FALSE)="","",VLOOKUP($O2574,'APOIO-DESPESAS'!$A$3:$N$962,9,FALSE)),"")</f>
        <v/>
      </c>
      <c r="I2574" s="223" t="str">
        <f>IFERROR(IF(VLOOKUP($O2574,'APOIO-DESPESAS'!$A$3:$N$962,10,FALSE)="","",VLOOKUP($O2574,'APOIO-DESPESAS'!$A$3:$N$962,10,FALSE)),"")</f>
        <v/>
      </c>
      <c r="J2574" s="223" t="str">
        <f>IFERROR(IF(VLOOKUP($O2574,'APOIO-DESPESAS'!$A$3:$N$962,11,FALSE)="","",VLOOKUP($O2574,'APOIO-DESPESAS'!$A$3:$N$962,11,FALSE)),"")</f>
        <v/>
      </c>
      <c r="K2574" s="223" t="str">
        <f>IFERROR(IF(VLOOKUP($O2574,'APOIO-DESPESAS'!$A$3:$N$962,12,FALSE)="","",VLOOKUP($O2574,'APOIO-DESPESAS'!$A$3:$N$962,12,FALSE)),"")</f>
        <v/>
      </c>
      <c r="L2574" s="223" t="str">
        <f>IFERROR(IF(VLOOKUP($O2574,'APOIO-DESPESAS'!$A$3:$N$962,13,FALSE)="","",VLOOKUP($O2574,'APOIO-DESPESAS'!$A$3:$N$962,13,FALSE)),"")</f>
        <v/>
      </c>
      <c r="M2574" s="223" t="str">
        <f>IFERROR(IF(VLOOKUP($O2574,'APOIO-DESPESAS'!$A$3:$N$962,14,FALSE)="","",VLOOKUP($O2574,'APOIO-DESPESAS'!$A$3:$N$962,14,FALSE)),"")</f>
        <v/>
      </c>
      <c r="O2574" s="223">
        <f t="shared" si="40"/>
        <v>2572</v>
      </c>
    </row>
    <row r="2575" spans="1:15" x14ac:dyDescent="0.25">
      <c r="A2575" s="223" t="str">
        <f>IFERROR(IF(VLOOKUP($O2575,'APOIO-DESPESAS'!$A$3:$N$962,2,FALSE)="","",VLOOKUP($O2575,'APOIO-DESPESAS'!$A$3:$N$962,2,FALSE)),"")</f>
        <v/>
      </c>
      <c r="B2575" s="223" t="str">
        <f>IFERROR(IF(VLOOKUP($O2575,'APOIO-DESPESAS'!$A$3:$N$962,3,FALSE)="","",VLOOKUP($O2575,'APOIO-DESPESAS'!$A$3:$N$962,3,FALSE)),"")</f>
        <v/>
      </c>
      <c r="C2575" s="223" t="str">
        <f>IFERROR(IF(VLOOKUP($O2575,'APOIO-DESPESAS'!$A$3:$N$962,4,FALSE)="","",VLOOKUP($O2575,'APOIO-DESPESAS'!$A$3:$N$962,4,FALSE)),"")</f>
        <v/>
      </c>
      <c r="D2575" s="223" t="str">
        <f>IFERROR(IF(VLOOKUP($O2575,'APOIO-DESPESAS'!$A$3:$N$962,5,FALSE)="","",VLOOKUP($O2575,'APOIO-DESPESAS'!$A$3:$N$962,5,FALSE)),"")</f>
        <v/>
      </c>
      <c r="E2575" s="223" t="str">
        <f>IFERROR(IF(VLOOKUP($O2575,'APOIO-DESPESAS'!$A$3:$N$962,6,FALSE)="","",VLOOKUP($O2575,'APOIO-DESPESAS'!$A$3:$N$962,6,FALSE)),"")</f>
        <v/>
      </c>
      <c r="F2575" s="223" t="str">
        <f>IFERROR(IF(VLOOKUP($O2575,'APOIO-DESPESAS'!$A$3:$N$962,7,FALSE)="","",VLOOKUP($O2575,'APOIO-DESPESAS'!$A$3:$N$962,7,FALSE)),"")</f>
        <v/>
      </c>
      <c r="G2575" s="223" t="str">
        <f>IFERROR(IF(VLOOKUP($O2575,'APOIO-DESPESAS'!$A$3:$N$962,8,FALSE)="","",VLOOKUP($O2575,'APOIO-DESPESAS'!$A$3:$N$962,8,FALSE)),"")</f>
        <v/>
      </c>
      <c r="H2575" s="223" t="str">
        <f>IFERROR(IF(VLOOKUP($O2575,'APOIO-DESPESAS'!$A$3:$N$962,9,FALSE)="","",VLOOKUP($O2575,'APOIO-DESPESAS'!$A$3:$N$962,9,FALSE)),"")</f>
        <v/>
      </c>
      <c r="I2575" s="223" t="str">
        <f>IFERROR(IF(VLOOKUP($O2575,'APOIO-DESPESAS'!$A$3:$N$962,10,FALSE)="","",VLOOKUP($O2575,'APOIO-DESPESAS'!$A$3:$N$962,10,FALSE)),"")</f>
        <v/>
      </c>
      <c r="J2575" s="223" t="str">
        <f>IFERROR(IF(VLOOKUP($O2575,'APOIO-DESPESAS'!$A$3:$N$962,11,FALSE)="","",VLOOKUP($O2575,'APOIO-DESPESAS'!$A$3:$N$962,11,FALSE)),"")</f>
        <v/>
      </c>
      <c r="K2575" s="223" t="str">
        <f>IFERROR(IF(VLOOKUP($O2575,'APOIO-DESPESAS'!$A$3:$N$962,12,FALSE)="","",VLOOKUP($O2575,'APOIO-DESPESAS'!$A$3:$N$962,12,FALSE)),"")</f>
        <v/>
      </c>
      <c r="L2575" s="223" t="str">
        <f>IFERROR(IF(VLOOKUP($O2575,'APOIO-DESPESAS'!$A$3:$N$962,13,FALSE)="","",VLOOKUP($O2575,'APOIO-DESPESAS'!$A$3:$N$962,13,FALSE)),"")</f>
        <v/>
      </c>
      <c r="M2575" s="223" t="str">
        <f>IFERROR(IF(VLOOKUP($O2575,'APOIO-DESPESAS'!$A$3:$N$962,14,FALSE)="","",VLOOKUP($O2575,'APOIO-DESPESAS'!$A$3:$N$962,14,FALSE)),"")</f>
        <v/>
      </c>
      <c r="O2575" s="223">
        <f t="shared" si="40"/>
        <v>2573</v>
      </c>
    </row>
    <row r="2576" spans="1:15" x14ac:dyDescent="0.25">
      <c r="A2576" s="223" t="str">
        <f>IFERROR(IF(VLOOKUP($O2576,'APOIO-DESPESAS'!$A$3:$N$962,2,FALSE)="","",VLOOKUP($O2576,'APOIO-DESPESAS'!$A$3:$N$962,2,FALSE)),"")</f>
        <v/>
      </c>
      <c r="B2576" s="223" t="str">
        <f>IFERROR(IF(VLOOKUP($O2576,'APOIO-DESPESAS'!$A$3:$N$962,3,FALSE)="","",VLOOKUP($O2576,'APOIO-DESPESAS'!$A$3:$N$962,3,FALSE)),"")</f>
        <v/>
      </c>
      <c r="C2576" s="223" t="str">
        <f>IFERROR(IF(VLOOKUP($O2576,'APOIO-DESPESAS'!$A$3:$N$962,4,FALSE)="","",VLOOKUP($O2576,'APOIO-DESPESAS'!$A$3:$N$962,4,FALSE)),"")</f>
        <v/>
      </c>
      <c r="D2576" s="223" t="str">
        <f>IFERROR(IF(VLOOKUP($O2576,'APOIO-DESPESAS'!$A$3:$N$962,5,FALSE)="","",VLOOKUP($O2576,'APOIO-DESPESAS'!$A$3:$N$962,5,FALSE)),"")</f>
        <v/>
      </c>
      <c r="E2576" s="223" t="str">
        <f>IFERROR(IF(VLOOKUP($O2576,'APOIO-DESPESAS'!$A$3:$N$962,6,FALSE)="","",VLOOKUP($O2576,'APOIO-DESPESAS'!$A$3:$N$962,6,FALSE)),"")</f>
        <v/>
      </c>
      <c r="F2576" s="223" t="str">
        <f>IFERROR(IF(VLOOKUP($O2576,'APOIO-DESPESAS'!$A$3:$N$962,7,FALSE)="","",VLOOKUP($O2576,'APOIO-DESPESAS'!$A$3:$N$962,7,FALSE)),"")</f>
        <v/>
      </c>
      <c r="G2576" s="223" t="str">
        <f>IFERROR(IF(VLOOKUP($O2576,'APOIO-DESPESAS'!$A$3:$N$962,8,FALSE)="","",VLOOKUP($O2576,'APOIO-DESPESAS'!$A$3:$N$962,8,FALSE)),"")</f>
        <v/>
      </c>
      <c r="H2576" s="223" t="str">
        <f>IFERROR(IF(VLOOKUP($O2576,'APOIO-DESPESAS'!$A$3:$N$962,9,FALSE)="","",VLOOKUP($O2576,'APOIO-DESPESAS'!$A$3:$N$962,9,FALSE)),"")</f>
        <v/>
      </c>
      <c r="I2576" s="223" t="str">
        <f>IFERROR(IF(VLOOKUP($O2576,'APOIO-DESPESAS'!$A$3:$N$962,10,FALSE)="","",VLOOKUP($O2576,'APOIO-DESPESAS'!$A$3:$N$962,10,FALSE)),"")</f>
        <v/>
      </c>
      <c r="J2576" s="223" t="str">
        <f>IFERROR(IF(VLOOKUP($O2576,'APOIO-DESPESAS'!$A$3:$N$962,11,FALSE)="","",VLOOKUP($O2576,'APOIO-DESPESAS'!$A$3:$N$962,11,FALSE)),"")</f>
        <v/>
      </c>
      <c r="K2576" s="223" t="str">
        <f>IFERROR(IF(VLOOKUP($O2576,'APOIO-DESPESAS'!$A$3:$N$962,12,FALSE)="","",VLOOKUP($O2576,'APOIO-DESPESAS'!$A$3:$N$962,12,FALSE)),"")</f>
        <v/>
      </c>
      <c r="L2576" s="223" t="str">
        <f>IFERROR(IF(VLOOKUP($O2576,'APOIO-DESPESAS'!$A$3:$N$962,13,FALSE)="","",VLOOKUP($O2576,'APOIO-DESPESAS'!$A$3:$N$962,13,FALSE)),"")</f>
        <v/>
      </c>
      <c r="M2576" s="223" t="str">
        <f>IFERROR(IF(VLOOKUP($O2576,'APOIO-DESPESAS'!$A$3:$N$962,14,FALSE)="","",VLOOKUP($O2576,'APOIO-DESPESAS'!$A$3:$N$962,14,FALSE)),"")</f>
        <v/>
      </c>
      <c r="O2576" s="223">
        <f t="shared" si="40"/>
        <v>2574</v>
      </c>
    </row>
    <row r="2577" spans="1:15" x14ac:dyDescent="0.25">
      <c r="A2577" s="223" t="str">
        <f>IFERROR(IF(VLOOKUP($O2577,'APOIO-DESPESAS'!$A$3:$N$962,2,FALSE)="","",VLOOKUP($O2577,'APOIO-DESPESAS'!$A$3:$N$962,2,FALSE)),"")</f>
        <v/>
      </c>
      <c r="B2577" s="223" t="str">
        <f>IFERROR(IF(VLOOKUP($O2577,'APOIO-DESPESAS'!$A$3:$N$962,3,FALSE)="","",VLOOKUP($O2577,'APOIO-DESPESAS'!$A$3:$N$962,3,FALSE)),"")</f>
        <v/>
      </c>
      <c r="C2577" s="223" t="str">
        <f>IFERROR(IF(VLOOKUP($O2577,'APOIO-DESPESAS'!$A$3:$N$962,4,FALSE)="","",VLOOKUP($O2577,'APOIO-DESPESAS'!$A$3:$N$962,4,FALSE)),"")</f>
        <v/>
      </c>
      <c r="D2577" s="223" t="str">
        <f>IFERROR(IF(VLOOKUP($O2577,'APOIO-DESPESAS'!$A$3:$N$962,5,FALSE)="","",VLOOKUP($O2577,'APOIO-DESPESAS'!$A$3:$N$962,5,FALSE)),"")</f>
        <v/>
      </c>
      <c r="E2577" s="223" t="str">
        <f>IFERROR(IF(VLOOKUP($O2577,'APOIO-DESPESAS'!$A$3:$N$962,6,FALSE)="","",VLOOKUP($O2577,'APOIO-DESPESAS'!$A$3:$N$962,6,FALSE)),"")</f>
        <v/>
      </c>
      <c r="F2577" s="223" t="str">
        <f>IFERROR(IF(VLOOKUP($O2577,'APOIO-DESPESAS'!$A$3:$N$962,7,FALSE)="","",VLOOKUP($O2577,'APOIO-DESPESAS'!$A$3:$N$962,7,FALSE)),"")</f>
        <v/>
      </c>
      <c r="G2577" s="223" t="str">
        <f>IFERROR(IF(VLOOKUP($O2577,'APOIO-DESPESAS'!$A$3:$N$962,8,FALSE)="","",VLOOKUP($O2577,'APOIO-DESPESAS'!$A$3:$N$962,8,FALSE)),"")</f>
        <v/>
      </c>
      <c r="H2577" s="223" t="str">
        <f>IFERROR(IF(VLOOKUP($O2577,'APOIO-DESPESAS'!$A$3:$N$962,9,FALSE)="","",VLOOKUP($O2577,'APOIO-DESPESAS'!$A$3:$N$962,9,FALSE)),"")</f>
        <v/>
      </c>
      <c r="I2577" s="223" t="str">
        <f>IFERROR(IF(VLOOKUP($O2577,'APOIO-DESPESAS'!$A$3:$N$962,10,FALSE)="","",VLOOKUP($O2577,'APOIO-DESPESAS'!$A$3:$N$962,10,FALSE)),"")</f>
        <v/>
      </c>
      <c r="J2577" s="223" t="str">
        <f>IFERROR(IF(VLOOKUP($O2577,'APOIO-DESPESAS'!$A$3:$N$962,11,FALSE)="","",VLOOKUP($O2577,'APOIO-DESPESAS'!$A$3:$N$962,11,FALSE)),"")</f>
        <v/>
      </c>
      <c r="K2577" s="223" t="str">
        <f>IFERROR(IF(VLOOKUP($O2577,'APOIO-DESPESAS'!$A$3:$N$962,12,FALSE)="","",VLOOKUP($O2577,'APOIO-DESPESAS'!$A$3:$N$962,12,FALSE)),"")</f>
        <v/>
      </c>
      <c r="L2577" s="223" t="str">
        <f>IFERROR(IF(VLOOKUP($O2577,'APOIO-DESPESAS'!$A$3:$N$962,13,FALSE)="","",VLOOKUP($O2577,'APOIO-DESPESAS'!$A$3:$N$962,13,FALSE)),"")</f>
        <v/>
      </c>
      <c r="M2577" s="223" t="str">
        <f>IFERROR(IF(VLOOKUP($O2577,'APOIO-DESPESAS'!$A$3:$N$962,14,FALSE)="","",VLOOKUP($O2577,'APOIO-DESPESAS'!$A$3:$N$962,14,FALSE)),"")</f>
        <v/>
      </c>
      <c r="O2577" s="223">
        <f t="shared" si="40"/>
        <v>2575</v>
      </c>
    </row>
    <row r="2578" spans="1:15" x14ac:dyDescent="0.25">
      <c r="A2578" s="223" t="str">
        <f>IFERROR(IF(VLOOKUP($O2578,'APOIO-DESPESAS'!$A$3:$N$962,2,FALSE)="","",VLOOKUP($O2578,'APOIO-DESPESAS'!$A$3:$N$962,2,FALSE)),"")</f>
        <v/>
      </c>
      <c r="B2578" s="223" t="str">
        <f>IFERROR(IF(VLOOKUP($O2578,'APOIO-DESPESAS'!$A$3:$N$962,3,FALSE)="","",VLOOKUP($O2578,'APOIO-DESPESAS'!$A$3:$N$962,3,FALSE)),"")</f>
        <v/>
      </c>
      <c r="C2578" s="223" t="str">
        <f>IFERROR(IF(VLOOKUP($O2578,'APOIO-DESPESAS'!$A$3:$N$962,4,FALSE)="","",VLOOKUP($O2578,'APOIO-DESPESAS'!$A$3:$N$962,4,FALSE)),"")</f>
        <v/>
      </c>
      <c r="D2578" s="223" t="str">
        <f>IFERROR(IF(VLOOKUP($O2578,'APOIO-DESPESAS'!$A$3:$N$962,5,FALSE)="","",VLOOKUP($O2578,'APOIO-DESPESAS'!$A$3:$N$962,5,FALSE)),"")</f>
        <v/>
      </c>
      <c r="E2578" s="223" t="str">
        <f>IFERROR(IF(VLOOKUP($O2578,'APOIO-DESPESAS'!$A$3:$N$962,6,FALSE)="","",VLOOKUP($O2578,'APOIO-DESPESAS'!$A$3:$N$962,6,FALSE)),"")</f>
        <v/>
      </c>
      <c r="F2578" s="223" t="str">
        <f>IFERROR(IF(VLOOKUP($O2578,'APOIO-DESPESAS'!$A$3:$N$962,7,FALSE)="","",VLOOKUP($O2578,'APOIO-DESPESAS'!$A$3:$N$962,7,FALSE)),"")</f>
        <v/>
      </c>
      <c r="G2578" s="223" t="str">
        <f>IFERROR(IF(VLOOKUP($O2578,'APOIO-DESPESAS'!$A$3:$N$962,8,FALSE)="","",VLOOKUP($O2578,'APOIO-DESPESAS'!$A$3:$N$962,8,FALSE)),"")</f>
        <v/>
      </c>
      <c r="H2578" s="223" t="str">
        <f>IFERROR(IF(VLOOKUP($O2578,'APOIO-DESPESAS'!$A$3:$N$962,9,FALSE)="","",VLOOKUP($O2578,'APOIO-DESPESAS'!$A$3:$N$962,9,FALSE)),"")</f>
        <v/>
      </c>
      <c r="I2578" s="223" t="str">
        <f>IFERROR(IF(VLOOKUP($O2578,'APOIO-DESPESAS'!$A$3:$N$962,10,FALSE)="","",VLOOKUP($O2578,'APOIO-DESPESAS'!$A$3:$N$962,10,FALSE)),"")</f>
        <v/>
      </c>
      <c r="J2578" s="223" t="str">
        <f>IFERROR(IF(VLOOKUP($O2578,'APOIO-DESPESAS'!$A$3:$N$962,11,FALSE)="","",VLOOKUP($O2578,'APOIO-DESPESAS'!$A$3:$N$962,11,FALSE)),"")</f>
        <v/>
      </c>
      <c r="K2578" s="223" t="str">
        <f>IFERROR(IF(VLOOKUP($O2578,'APOIO-DESPESAS'!$A$3:$N$962,12,FALSE)="","",VLOOKUP($O2578,'APOIO-DESPESAS'!$A$3:$N$962,12,FALSE)),"")</f>
        <v/>
      </c>
      <c r="L2578" s="223" t="str">
        <f>IFERROR(IF(VLOOKUP($O2578,'APOIO-DESPESAS'!$A$3:$N$962,13,FALSE)="","",VLOOKUP($O2578,'APOIO-DESPESAS'!$A$3:$N$962,13,FALSE)),"")</f>
        <v/>
      </c>
      <c r="M2578" s="223" t="str">
        <f>IFERROR(IF(VLOOKUP($O2578,'APOIO-DESPESAS'!$A$3:$N$962,14,FALSE)="","",VLOOKUP($O2578,'APOIO-DESPESAS'!$A$3:$N$962,14,FALSE)),"")</f>
        <v/>
      </c>
      <c r="O2578" s="223">
        <f t="shared" si="40"/>
        <v>2576</v>
      </c>
    </row>
    <row r="2579" spans="1:15" x14ac:dyDescent="0.25">
      <c r="A2579" s="223" t="str">
        <f>IFERROR(IF(VLOOKUP($O2579,'APOIO-DESPESAS'!$A$3:$N$962,2,FALSE)="","",VLOOKUP($O2579,'APOIO-DESPESAS'!$A$3:$N$962,2,FALSE)),"")</f>
        <v/>
      </c>
      <c r="B2579" s="223" t="str">
        <f>IFERROR(IF(VLOOKUP($O2579,'APOIO-DESPESAS'!$A$3:$N$962,3,FALSE)="","",VLOOKUP($O2579,'APOIO-DESPESAS'!$A$3:$N$962,3,FALSE)),"")</f>
        <v/>
      </c>
      <c r="C2579" s="223" t="str">
        <f>IFERROR(IF(VLOOKUP($O2579,'APOIO-DESPESAS'!$A$3:$N$962,4,FALSE)="","",VLOOKUP($O2579,'APOIO-DESPESAS'!$A$3:$N$962,4,FALSE)),"")</f>
        <v/>
      </c>
      <c r="D2579" s="223" t="str">
        <f>IFERROR(IF(VLOOKUP($O2579,'APOIO-DESPESAS'!$A$3:$N$962,5,FALSE)="","",VLOOKUP($O2579,'APOIO-DESPESAS'!$A$3:$N$962,5,FALSE)),"")</f>
        <v/>
      </c>
      <c r="E2579" s="223" t="str">
        <f>IFERROR(IF(VLOOKUP($O2579,'APOIO-DESPESAS'!$A$3:$N$962,6,FALSE)="","",VLOOKUP($O2579,'APOIO-DESPESAS'!$A$3:$N$962,6,FALSE)),"")</f>
        <v/>
      </c>
      <c r="F2579" s="223" t="str">
        <f>IFERROR(IF(VLOOKUP($O2579,'APOIO-DESPESAS'!$A$3:$N$962,7,FALSE)="","",VLOOKUP($O2579,'APOIO-DESPESAS'!$A$3:$N$962,7,FALSE)),"")</f>
        <v/>
      </c>
      <c r="G2579" s="223" t="str">
        <f>IFERROR(IF(VLOOKUP($O2579,'APOIO-DESPESAS'!$A$3:$N$962,8,FALSE)="","",VLOOKUP($O2579,'APOIO-DESPESAS'!$A$3:$N$962,8,FALSE)),"")</f>
        <v/>
      </c>
      <c r="H2579" s="223" t="str">
        <f>IFERROR(IF(VLOOKUP($O2579,'APOIO-DESPESAS'!$A$3:$N$962,9,FALSE)="","",VLOOKUP($O2579,'APOIO-DESPESAS'!$A$3:$N$962,9,FALSE)),"")</f>
        <v/>
      </c>
      <c r="I2579" s="223" t="str">
        <f>IFERROR(IF(VLOOKUP($O2579,'APOIO-DESPESAS'!$A$3:$N$962,10,FALSE)="","",VLOOKUP($O2579,'APOIO-DESPESAS'!$A$3:$N$962,10,FALSE)),"")</f>
        <v/>
      </c>
      <c r="J2579" s="223" t="str">
        <f>IFERROR(IF(VLOOKUP($O2579,'APOIO-DESPESAS'!$A$3:$N$962,11,FALSE)="","",VLOOKUP($O2579,'APOIO-DESPESAS'!$A$3:$N$962,11,FALSE)),"")</f>
        <v/>
      </c>
      <c r="K2579" s="223" t="str">
        <f>IFERROR(IF(VLOOKUP($O2579,'APOIO-DESPESAS'!$A$3:$N$962,12,FALSE)="","",VLOOKUP($O2579,'APOIO-DESPESAS'!$A$3:$N$962,12,FALSE)),"")</f>
        <v/>
      </c>
      <c r="L2579" s="223" t="str">
        <f>IFERROR(IF(VLOOKUP($O2579,'APOIO-DESPESAS'!$A$3:$N$962,13,FALSE)="","",VLOOKUP($O2579,'APOIO-DESPESAS'!$A$3:$N$962,13,FALSE)),"")</f>
        <v/>
      </c>
      <c r="M2579" s="223" t="str">
        <f>IFERROR(IF(VLOOKUP($O2579,'APOIO-DESPESAS'!$A$3:$N$962,14,FALSE)="","",VLOOKUP($O2579,'APOIO-DESPESAS'!$A$3:$N$962,14,FALSE)),"")</f>
        <v/>
      </c>
      <c r="O2579" s="223">
        <f t="shared" si="40"/>
        <v>2577</v>
      </c>
    </row>
    <row r="2580" spans="1:15" x14ac:dyDescent="0.25">
      <c r="A2580" s="223" t="str">
        <f>IFERROR(IF(VLOOKUP($O2580,'APOIO-DESPESAS'!$A$3:$N$962,2,FALSE)="","",VLOOKUP($O2580,'APOIO-DESPESAS'!$A$3:$N$962,2,FALSE)),"")</f>
        <v/>
      </c>
      <c r="B2580" s="223" t="str">
        <f>IFERROR(IF(VLOOKUP($O2580,'APOIO-DESPESAS'!$A$3:$N$962,3,FALSE)="","",VLOOKUP($O2580,'APOIO-DESPESAS'!$A$3:$N$962,3,FALSE)),"")</f>
        <v/>
      </c>
      <c r="C2580" s="223" t="str">
        <f>IFERROR(IF(VLOOKUP($O2580,'APOIO-DESPESAS'!$A$3:$N$962,4,FALSE)="","",VLOOKUP($O2580,'APOIO-DESPESAS'!$A$3:$N$962,4,FALSE)),"")</f>
        <v/>
      </c>
      <c r="D2580" s="223" t="str">
        <f>IFERROR(IF(VLOOKUP($O2580,'APOIO-DESPESAS'!$A$3:$N$962,5,FALSE)="","",VLOOKUP($O2580,'APOIO-DESPESAS'!$A$3:$N$962,5,FALSE)),"")</f>
        <v/>
      </c>
      <c r="E2580" s="223" t="str">
        <f>IFERROR(IF(VLOOKUP($O2580,'APOIO-DESPESAS'!$A$3:$N$962,6,FALSE)="","",VLOOKUP($O2580,'APOIO-DESPESAS'!$A$3:$N$962,6,FALSE)),"")</f>
        <v/>
      </c>
      <c r="F2580" s="223" t="str">
        <f>IFERROR(IF(VLOOKUP($O2580,'APOIO-DESPESAS'!$A$3:$N$962,7,FALSE)="","",VLOOKUP($O2580,'APOIO-DESPESAS'!$A$3:$N$962,7,FALSE)),"")</f>
        <v/>
      </c>
      <c r="G2580" s="223" t="str">
        <f>IFERROR(IF(VLOOKUP($O2580,'APOIO-DESPESAS'!$A$3:$N$962,8,FALSE)="","",VLOOKUP($O2580,'APOIO-DESPESAS'!$A$3:$N$962,8,FALSE)),"")</f>
        <v/>
      </c>
      <c r="H2580" s="223" t="str">
        <f>IFERROR(IF(VLOOKUP($O2580,'APOIO-DESPESAS'!$A$3:$N$962,9,FALSE)="","",VLOOKUP($O2580,'APOIO-DESPESAS'!$A$3:$N$962,9,FALSE)),"")</f>
        <v/>
      </c>
      <c r="I2580" s="223" t="str">
        <f>IFERROR(IF(VLOOKUP($O2580,'APOIO-DESPESAS'!$A$3:$N$962,10,FALSE)="","",VLOOKUP($O2580,'APOIO-DESPESAS'!$A$3:$N$962,10,FALSE)),"")</f>
        <v/>
      </c>
      <c r="J2580" s="223" t="str">
        <f>IFERROR(IF(VLOOKUP($O2580,'APOIO-DESPESAS'!$A$3:$N$962,11,FALSE)="","",VLOOKUP($O2580,'APOIO-DESPESAS'!$A$3:$N$962,11,FALSE)),"")</f>
        <v/>
      </c>
      <c r="K2580" s="223" t="str">
        <f>IFERROR(IF(VLOOKUP($O2580,'APOIO-DESPESAS'!$A$3:$N$962,12,FALSE)="","",VLOOKUP($O2580,'APOIO-DESPESAS'!$A$3:$N$962,12,FALSE)),"")</f>
        <v/>
      </c>
      <c r="L2580" s="223" t="str">
        <f>IFERROR(IF(VLOOKUP($O2580,'APOIO-DESPESAS'!$A$3:$N$962,13,FALSE)="","",VLOOKUP($O2580,'APOIO-DESPESAS'!$A$3:$N$962,13,FALSE)),"")</f>
        <v/>
      </c>
      <c r="M2580" s="223" t="str">
        <f>IFERROR(IF(VLOOKUP($O2580,'APOIO-DESPESAS'!$A$3:$N$962,14,FALSE)="","",VLOOKUP($O2580,'APOIO-DESPESAS'!$A$3:$N$962,14,FALSE)),"")</f>
        <v/>
      </c>
      <c r="O2580" s="223">
        <f t="shared" si="40"/>
        <v>2578</v>
      </c>
    </row>
    <row r="2581" spans="1:15" x14ac:dyDescent="0.25">
      <c r="A2581" s="223" t="str">
        <f>IFERROR(IF(VLOOKUP($O2581,'APOIO-DESPESAS'!$A$3:$N$962,2,FALSE)="","",VLOOKUP($O2581,'APOIO-DESPESAS'!$A$3:$N$962,2,FALSE)),"")</f>
        <v/>
      </c>
      <c r="B2581" s="223" t="str">
        <f>IFERROR(IF(VLOOKUP($O2581,'APOIO-DESPESAS'!$A$3:$N$962,3,FALSE)="","",VLOOKUP($O2581,'APOIO-DESPESAS'!$A$3:$N$962,3,FALSE)),"")</f>
        <v/>
      </c>
      <c r="C2581" s="223" t="str">
        <f>IFERROR(IF(VLOOKUP($O2581,'APOIO-DESPESAS'!$A$3:$N$962,4,FALSE)="","",VLOOKUP($O2581,'APOIO-DESPESAS'!$A$3:$N$962,4,FALSE)),"")</f>
        <v/>
      </c>
      <c r="D2581" s="223" t="str">
        <f>IFERROR(IF(VLOOKUP($O2581,'APOIO-DESPESAS'!$A$3:$N$962,5,FALSE)="","",VLOOKUP($O2581,'APOIO-DESPESAS'!$A$3:$N$962,5,FALSE)),"")</f>
        <v/>
      </c>
      <c r="E2581" s="223" t="str">
        <f>IFERROR(IF(VLOOKUP($O2581,'APOIO-DESPESAS'!$A$3:$N$962,6,FALSE)="","",VLOOKUP($O2581,'APOIO-DESPESAS'!$A$3:$N$962,6,FALSE)),"")</f>
        <v/>
      </c>
      <c r="F2581" s="223" t="str">
        <f>IFERROR(IF(VLOOKUP($O2581,'APOIO-DESPESAS'!$A$3:$N$962,7,FALSE)="","",VLOOKUP($O2581,'APOIO-DESPESAS'!$A$3:$N$962,7,FALSE)),"")</f>
        <v/>
      </c>
      <c r="G2581" s="223" t="str">
        <f>IFERROR(IF(VLOOKUP($O2581,'APOIO-DESPESAS'!$A$3:$N$962,8,FALSE)="","",VLOOKUP($O2581,'APOIO-DESPESAS'!$A$3:$N$962,8,FALSE)),"")</f>
        <v/>
      </c>
      <c r="H2581" s="223" t="str">
        <f>IFERROR(IF(VLOOKUP($O2581,'APOIO-DESPESAS'!$A$3:$N$962,9,FALSE)="","",VLOOKUP($O2581,'APOIO-DESPESAS'!$A$3:$N$962,9,FALSE)),"")</f>
        <v/>
      </c>
      <c r="I2581" s="223" t="str">
        <f>IFERROR(IF(VLOOKUP($O2581,'APOIO-DESPESAS'!$A$3:$N$962,10,FALSE)="","",VLOOKUP($O2581,'APOIO-DESPESAS'!$A$3:$N$962,10,FALSE)),"")</f>
        <v/>
      </c>
      <c r="J2581" s="223" t="str">
        <f>IFERROR(IF(VLOOKUP($O2581,'APOIO-DESPESAS'!$A$3:$N$962,11,FALSE)="","",VLOOKUP($O2581,'APOIO-DESPESAS'!$A$3:$N$962,11,FALSE)),"")</f>
        <v/>
      </c>
      <c r="K2581" s="223" t="str">
        <f>IFERROR(IF(VLOOKUP($O2581,'APOIO-DESPESAS'!$A$3:$N$962,12,FALSE)="","",VLOOKUP($O2581,'APOIO-DESPESAS'!$A$3:$N$962,12,FALSE)),"")</f>
        <v/>
      </c>
      <c r="L2581" s="223" t="str">
        <f>IFERROR(IF(VLOOKUP($O2581,'APOIO-DESPESAS'!$A$3:$N$962,13,FALSE)="","",VLOOKUP($O2581,'APOIO-DESPESAS'!$A$3:$N$962,13,FALSE)),"")</f>
        <v/>
      </c>
      <c r="M2581" s="223" t="str">
        <f>IFERROR(IF(VLOOKUP($O2581,'APOIO-DESPESAS'!$A$3:$N$962,14,FALSE)="","",VLOOKUP($O2581,'APOIO-DESPESAS'!$A$3:$N$962,14,FALSE)),"")</f>
        <v/>
      </c>
      <c r="O2581" s="223">
        <f t="shared" si="40"/>
        <v>2579</v>
      </c>
    </row>
    <row r="2582" spans="1:15" x14ac:dyDescent="0.25">
      <c r="A2582" s="223" t="str">
        <f>IFERROR(IF(VLOOKUP($O2582,'APOIO-DESPESAS'!$A$3:$N$962,2,FALSE)="","",VLOOKUP($O2582,'APOIO-DESPESAS'!$A$3:$N$962,2,FALSE)),"")</f>
        <v/>
      </c>
      <c r="B2582" s="223" t="str">
        <f>IFERROR(IF(VLOOKUP($O2582,'APOIO-DESPESAS'!$A$3:$N$962,3,FALSE)="","",VLOOKUP($O2582,'APOIO-DESPESAS'!$A$3:$N$962,3,FALSE)),"")</f>
        <v/>
      </c>
      <c r="C2582" s="223" t="str">
        <f>IFERROR(IF(VLOOKUP($O2582,'APOIO-DESPESAS'!$A$3:$N$962,4,FALSE)="","",VLOOKUP($O2582,'APOIO-DESPESAS'!$A$3:$N$962,4,FALSE)),"")</f>
        <v/>
      </c>
      <c r="D2582" s="223" t="str">
        <f>IFERROR(IF(VLOOKUP($O2582,'APOIO-DESPESAS'!$A$3:$N$962,5,FALSE)="","",VLOOKUP($O2582,'APOIO-DESPESAS'!$A$3:$N$962,5,FALSE)),"")</f>
        <v/>
      </c>
      <c r="E2582" s="223" t="str">
        <f>IFERROR(IF(VLOOKUP($O2582,'APOIO-DESPESAS'!$A$3:$N$962,6,FALSE)="","",VLOOKUP($O2582,'APOIO-DESPESAS'!$A$3:$N$962,6,FALSE)),"")</f>
        <v/>
      </c>
      <c r="F2582" s="223" t="str">
        <f>IFERROR(IF(VLOOKUP($O2582,'APOIO-DESPESAS'!$A$3:$N$962,7,FALSE)="","",VLOOKUP($O2582,'APOIO-DESPESAS'!$A$3:$N$962,7,FALSE)),"")</f>
        <v/>
      </c>
      <c r="G2582" s="223" t="str">
        <f>IFERROR(IF(VLOOKUP($O2582,'APOIO-DESPESAS'!$A$3:$N$962,8,FALSE)="","",VLOOKUP($O2582,'APOIO-DESPESAS'!$A$3:$N$962,8,FALSE)),"")</f>
        <v/>
      </c>
      <c r="H2582" s="223" t="str">
        <f>IFERROR(IF(VLOOKUP($O2582,'APOIO-DESPESAS'!$A$3:$N$962,9,FALSE)="","",VLOOKUP($O2582,'APOIO-DESPESAS'!$A$3:$N$962,9,FALSE)),"")</f>
        <v/>
      </c>
      <c r="I2582" s="223" t="str">
        <f>IFERROR(IF(VLOOKUP($O2582,'APOIO-DESPESAS'!$A$3:$N$962,10,FALSE)="","",VLOOKUP($O2582,'APOIO-DESPESAS'!$A$3:$N$962,10,FALSE)),"")</f>
        <v/>
      </c>
      <c r="J2582" s="223" t="str">
        <f>IFERROR(IF(VLOOKUP($O2582,'APOIO-DESPESAS'!$A$3:$N$962,11,FALSE)="","",VLOOKUP($O2582,'APOIO-DESPESAS'!$A$3:$N$962,11,FALSE)),"")</f>
        <v/>
      </c>
      <c r="K2582" s="223" t="str">
        <f>IFERROR(IF(VLOOKUP($O2582,'APOIO-DESPESAS'!$A$3:$N$962,12,FALSE)="","",VLOOKUP($O2582,'APOIO-DESPESAS'!$A$3:$N$962,12,FALSE)),"")</f>
        <v/>
      </c>
      <c r="L2582" s="223" t="str">
        <f>IFERROR(IF(VLOOKUP($O2582,'APOIO-DESPESAS'!$A$3:$N$962,13,FALSE)="","",VLOOKUP($O2582,'APOIO-DESPESAS'!$A$3:$N$962,13,FALSE)),"")</f>
        <v/>
      </c>
      <c r="M2582" s="223" t="str">
        <f>IFERROR(IF(VLOOKUP($O2582,'APOIO-DESPESAS'!$A$3:$N$962,14,FALSE)="","",VLOOKUP($O2582,'APOIO-DESPESAS'!$A$3:$N$962,14,FALSE)),"")</f>
        <v/>
      </c>
      <c r="O2582" s="223">
        <f t="shared" si="40"/>
        <v>2580</v>
      </c>
    </row>
    <row r="2583" spans="1:15" x14ac:dyDescent="0.25">
      <c r="A2583" s="223" t="str">
        <f>IFERROR(IF(VLOOKUP($O2583,'APOIO-DESPESAS'!$A$3:$N$962,2,FALSE)="","",VLOOKUP($O2583,'APOIO-DESPESAS'!$A$3:$N$962,2,FALSE)),"")</f>
        <v/>
      </c>
      <c r="B2583" s="223" t="str">
        <f>IFERROR(IF(VLOOKUP($O2583,'APOIO-DESPESAS'!$A$3:$N$962,3,FALSE)="","",VLOOKUP($O2583,'APOIO-DESPESAS'!$A$3:$N$962,3,FALSE)),"")</f>
        <v/>
      </c>
      <c r="C2583" s="223" t="str">
        <f>IFERROR(IF(VLOOKUP($O2583,'APOIO-DESPESAS'!$A$3:$N$962,4,FALSE)="","",VLOOKUP($O2583,'APOIO-DESPESAS'!$A$3:$N$962,4,FALSE)),"")</f>
        <v/>
      </c>
      <c r="D2583" s="223" t="str">
        <f>IFERROR(IF(VLOOKUP($O2583,'APOIO-DESPESAS'!$A$3:$N$962,5,FALSE)="","",VLOOKUP($O2583,'APOIO-DESPESAS'!$A$3:$N$962,5,FALSE)),"")</f>
        <v/>
      </c>
      <c r="E2583" s="223" t="str">
        <f>IFERROR(IF(VLOOKUP($O2583,'APOIO-DESPESAS'!$A$3:$N$962,6,FALSE)="","",VLOOKUP($O2583,'APOIO-DESPESAS'!$A$3:$N$962,6,FALSE)),"")</f>
        <v/>
      </c>
      <c r="F2583" s="223" t="str">
        <f>IFERROR(IF(VLOOKUP($O2583,'APOIO-DESPESAS'!$A$3:$N$962,7,FALSE)="","",VLOOKUP($O2583,'APOIO-DESPESAS'!$A$3:$N$962,7,FALSE)),"")</f>
        <v/>
      </c>
      <c r="G2583" s="223" t="str">
        <f>IFERROR(IF(VLOOKUP($O2583,'APOIO-DESPESAS'!$A$3:$N$962,8,FALSE)="","",VLOOKUP($O2583,'APOIO-DESPESAS'!$A$3:$N$962,8,FALSE)),"")</f>
        <v/>
      </c>
      <c r="H2583" s="223" t="str">
        <f>IFERROR(IF(VLOOKUP($O2583,'APOIO-DESPESAS'!$A$3:$N$962,9,FALSE)="","",VLOOKUP($O2583,'APOIO-DESPESAS'!$A$3:$N$962,9,FALSE)),"")</f>
        <v/>
      </c>
      <c r="I2583" s="223" t="str">
        <f>IFERROR(IF(VLOOKUP($O2583,'APOIO-DESPESAS'!$A$3:$N$962,10,FALSE)="","",VLOOKUP($O2583,'APOIO-DESPESAS'!$A$3:$N$962,10,FALSE)),"")</f>
        <v/>
      </c>
      <c r="J2583" s="223" t="str">
        <f>IFERROR(IF(VLOOKUP($O2583,'APOIO-DESPESAS'!$A$3:$N$962,11,FALSE)="","",VLOOKUP($O2583,'APOIO-DESPESAS'!$A$3:$N$962,11,FALSE)),"")</f>
        <v/>
      </c>
      <c r="K2583" s="223" t="str">
        <f>IFERROR(IF(VLOOKUP($O2583,'APOIO-DESPESAS'!$A$3:$N$962,12,FALSE)="","",VLOOKUP($O2583,'APOIO-DESPESAS'!$A$3:$N$962,12,FALSE)),"")</f>
        <v/>
      </c>
      <c r="L2583" s="223" t="str">
        <f>IFERROR(IF(VLOOKUP($O2583,'APOIO-DESPESAS'!$A$3:$N$962,13,FALSE)="","",VLOOKUP($O2583,'APOIO-DESPESAS'!$A$3:$N$962,13,FALSE)),"")</f>
        <v/>
      </c>
      <c r="M2583" s="223" t="str">
        <f>IFERROR(IF(VLOOKUP($O2583,'APOIO-DESPESAS'!$A$3:$N$962,14,FALSE)="","",VLOOKUP($O2583,'APOIO-DESPESAS'!$A$3:$N$962,14,FALSE)),"")</f>
        <v/>
      </c>
      <c r="O2583" s="223">
        <f t="shared" si="40"/>
        <v>2581</v>
      </c>
    </row>
    <row r="2584" spans="1:15" x14ac:dyDescent="0.25">
      <c r="A2584" s="223" t="str">
        <f>IFERROR(IF(VLOOKUP($O2584,'APOIO-DESPESAS'!$A$3:$N$962,2,FALSE)="","",VLOOKUP($O2584,'APOIO-DESPESAS'!$A$3:$N$962,2,FALSE)),"")</f>
        <v/>
      </c>
      <c r="B2584" s="223" t="str">
        <f>IFERROR(IF(VLOOKUP($O2584,'APOIO-DESPESAS'!$A$3:$N$962,3,FALSE)="","",VLOOKUP($O2584,'APOIO-DESPESAS'!$A$3:$N$962,3,FALSE)),"")</f>
        <v/>
      </c>
      <c r="C2584" s="223" t="str">
        <f>IFERROR(IF(VLOOKUP($O2584,'APOIO-DESPESAS'!$A$3:$N$962,4,FALSE)="","",VLOOKUP($O2584,'APOIO-DESPESAS'!$A$3:$N$962,4,FALSE)),"")</f>
        <v/>
      </c>
      <c r="D2584" s="223" t="str">
        <f>IFERROR(IF(VLOOKUP($O2584,'APOIO-DESPESAS'!$A$3:$N$962,5,FALSE)="","",VLOOKUP($O2584,'APOIO-DESPESAS'!$A$3:$N$962,5,FALSE)),"")</f>
        <v/>
      </c>
      <c r="E2584" s="223" t="str">
        <f>IFERROR(IF(VLOOKUP($O2584,'APOIO-DESPESAS'!$A$3:$N$962,6,FALSE)="","",VLOOKUP($O2584,'APOIO-DESPESAS'!$A$3:$N$962,6,FALSE)),"")</f>
        <v/>
      </c>
      <c r="F2584" s="223" t="str">
        <f>IFERROR(IF(VLOOKUP($O2584,'APOIO-DESPESAS'!$A$3:$N$962,7,FALSE)="","",VLOOKUP($O2584,'APOIO-DESPESAS'!$A$3:$N$962,7,FALSE)),"")</f>
        <v/>
      </c>
      <c r="G2584" s="223" t="str">
        <f>IFERROR(IF(VLOOKUP($O2584,'APOIO-DESPESAS'!$A$3:$N$962,8,FALSE)="","",VLOOKUP($O2584,'APOIO-DESPESAS'!$A$3:$N$962,8,FALSE)),"")</f>
        <v/>
      </c>
      <c r="H2584" s="223" t="str">
        <f>IFERROR(IF(VLOOKUP($O2584,'APOIO-DESPESAS'!$A$3:$N$962,9,FALSE)="","",VLOOKUP($O2584,'APOIO-DESPESAS'!$A$3:$N$962,9,FALSE)),"")</f>
        <v/>
      </c>
      <c r="I2584" s="223" t="str">
        <f>IFERROR(IF(VLOOKUP($O2584,'APOIO-DESPESAS'!$A$3:$N$962,10,FALSE)="","",VLOOKUP($O2584,'APOIO-DESPESAS'!$A$3:$N$962,10,FALSE)),"")</f>
        <v/>
      </c>
      <c r="J2584" s="223" t="str">
        <f>IFERROR(IF(VLOOKUP($O2584,'APOIO-DESPESAS'!$A$3:$N$962,11,FALSE)="","",VLOOKUP($O2584,'APOIO-DESPESAS'!$A$3:$N$962,11,FALSE)),"")</f>
        <v/>
      </c>
      <c r="K2584" s="223" t="str">
        <f>IFERROR(IF(VLOOKUP($O2584,'APOIO-DESPESAS'!$A$3:$N$962,12,FALSE)="","",VLOOKUP($O2584,'APOIO-DESPESAS'!$A$3:$N$962,12,FALSE)),"")</f>
        <v/>
      </c>
      <c r="L2584" s="223" t="str">
        <f>IFERROR(IF(VLOOKUP($O2584,'APOIO-DESPESAS'!$A$3:$N$962,13,FALSE)="","",VLOOKUP($O2584,'APOIO-DESPESAS'!$A$3:$N$962,13,FALSE)),"")</f>
        <v/>
      </c>
      <c r="M2584" s="223" t="str">
        <f>IFERROR(IF(VLOOKUP($O2584,'APOIO-DESPESAS'!$A$3:$N$962,14,FALSE)="","",VLOOKUP($O2584,'APOIO-DESPESAS'!$A$3:$N$962,14,FALSE)),"")</f>
        <v/>
      </c>
      <c r="O2584" s="223">
        <f t="shared" si="40"/>
        <v>2582</v>
      </c>
    </row>
    <row r="2585" spans="1:15" x14ac:dyDescent="0.25">
      <c r="A2585" s="223" t="str">
        <f>IFERROR(IF(VLOOKUP($O2585,'APOIO-DESPESAS'!$A$3:$N$962,2,FALSE)="","",VLOOKUP($O2585,'APOIO-DESPESAS'!$A$3:$N$962,2,FALSE)),"")</f>
        <v/>
      </c>
      <c r="B2585" s="223" t="str">
        <f>IFERROR(IF(VLOOKUP($O2585,'APOIO-DESPESAS'!$A$3:$N$962,3,FALSE)="","",VLOOKUP($O2585,'APOIO-DESPESAS'!$A$3:$N$962,3,FALSE)),"")</f>
        <v/>
      </c>
      <c r="C2585" s="223" t="str">
        <f>IFERROR(IF(VLOOKUP($O2585,'APOIO-DESPESAS'!$A$3:$N$962,4,FALSE)="","",VLOOKUP($O2585,'APOIO-DESPESAS'!$A$3:$N$962,4,FALSE)),"")</f>
        <v/>
      </c>
      <c r="D2585" s="223" t="str">
        <f>IFERROR(IF(VLOOKUP($O2585,'APOIO-DESPESAS'!$A$3:$N$962,5,FALSE)="","",VLOOKUP($O2585,'APOIO-DESPESAS'!$A$3:$N$962,5,FALSE)),"")</f>
        <v/>
      </c>
      <c r="E2585" s="223" t="str">
        <f>IFERROR(IF(VLOOKUP($O2585,'APOIO-DESPESAS'!$A$3:$N$962,6,FALSE)="","",VLOOKUP($O2585,'APOIO-DESPESAS'!$A$3:$N$962,6,FALSE)),"")</f>
        <v/>
      </c>
      <c r="F2585" s="223" t="str">
        <f>IFERROR(IF(VLOOKUP($O2585,'APOIO-DESPESAS'!$A$3:$N$962,7,FALSE)="","",VLOOKUP($O2585,'APOIO-DESPESAS'!$A$3:$N$962,7,FALSE)),"")</f>
        <v/>
      </c>
      <c r="G2585" s="223" t="str">
        <f>IFERROR(IF(VLOOKUP($O2585,'APOIO-DESPESAS'!$A$3:$N$962,8,FALSE)="","",VLOOKUP($O2585,'APOIO-DESPESAS'!$A$3:$N$962,8,FALSE)),"")</f>
        <v/>
      </c>
      <c r="H2585" s="223" t="str">
        <f>IFERROR(IF(VLOOKUP($O2585,'APOIO-DESPESAS'!$A$3:$N$962,9,FALSE)="","",VLOOKUP($O2585,'APOIO-DESPESAS'!$A$3:$N$962,9,FALSE)),"")</f>
        <v/>
      </c>
      <c r="I2585" s="223" t="str">
        <f>IFERROR(IF(VLOOKUP($O2585,'APOIO-DESPESAS'!$A$3:$N$962,10,FALSE)="","",VLOOKUP($O2585,'APOIO-DESPESAS'!$A$3:$N$962,10,FALSE)),"")</f>
        <v/>
      </c>
      <c r="J2585" s="223" t="str">
        <f>IFERROR(IF(VLOOKUP($O2585,'APOIO-DESPESAS'!$A$3:$N$962,11,FALSE)="","",VLOOKUP($O2585,'APOIO-DESPESAS'!$A$3:$N$962,11,FALSE)),"")</f>
        <v/>
      </c>
      <c r="K2585" s="223" t="str">
        <f>IFERROR(IF(VLOOKUP($O2585,'APOIO-DESPESAS'!$A$3:$N$962,12,FALSE)="","",VLOOKUP($O2585,'APOIO-DESPESAS'!$A$3:$N$962,12,FALSE)),"")</f>
        <v/>
      </c>
      <c r="L2585" s="223" t="str">
        <f>IFERROR(IF(VLOOKUP($O2585,'APOIO-DESPESAS'!$A$3:$N$962,13,FALSE)="","",VLOOKUP($O2585,'APOIO-DESPESAS'!$A$3:$N$962,13,FALSE)),"")</f>
        <v/>
      </c>
      <c r="M2585" s="223" t="str">
        <f>IFERROR(IF(VLOOKUP($O2585,'APOIO-DESPESAS'!$A$3:$N$962,14,FALSE)="","",VLOOKUP($O2585,'APOIO-DESPESAS'!$A$3:$N$962,14,FALSE)),"")</f>
        <v/>
      </c>
      <c r="O2585" s="223">
        <f t="shared" si="40"/>
        <v>2583</v>
      </c>
    </row>
    <row r="2586" spans="1:15" x14ac:dyDescent="0.25">
      <c r="A2586" s="223" t="str">
        <f>IFERROR(IF(VLOOKUP($O2586,'APOIO-DESPESAS'!$A$3:$N$962,2,FALSE)="","",VLOOKUP($O2586,'APOIO-DESPESAS'!$A$3:$N$962,2,FALSE)),"")</f>
        <v/>
      </c>
      <c r="B2586" s="223" t="str">
        <f>IFERROR(IF(VLOOKUP($O2586,'APOIO-DESPESAS'!$A$3:$N$962,3,FALSE)="","",VLOOKUP($O2586,'APOIO-DESPESAS'!$A$3:$N$962,3,FALSE)),"")</f>
        <v/>
      </c>
      <c r="C2586" s="223" t="str">
        <f>IFERROR(IF(VLOOKUP($O2586,'APOIO-DESPESAS'!$A$3:$N$962,4,FALSE)="","",VLOOKUP($O2586,'APOIO-DESPESAS'!$A$3:$N$962,4,FALSE)),"")</f>
        <v/>
      </c>
      <c r="D2586" s="223" t="str">
        <f>IFERROR(IF(VLOOKUP($O2586,'APOIO-DESPESAS'!$A$3:$N$962,5,FALSE)="","",VLOOKUP($O2586,'APOIO-DESPESAS'!$A$3:$N$962,5,FALSE)),"")</f>
        <v/>
      </c>
      <c r="E2586" s="223" t="str">
        <f>IFERROR(IF(VLOOKUP($O2586,'APOIO-DESPESAS'!$A$3:$N$962,6,FALSE)="","",VLOOKUP($O2586,'APOIO-DESPESAS'!$A$3:$N$962,6,FALSE)),"")</f>
        <v/>
      </c>
      <c r="F2586" s="223" t="str">
        <f>IFERROR(IF(VLOOKUP($O2586,'APOIO-DESPESAS'!$A$3:$N$962,7,FALSE)="","",VLOOKUP($O2586,'APOIO-DESPESAS'!$A$3:$N$962,7,FALSE)),"")</f>
        <v/>
      </c>
      <c r="G2586" s="223" t="str">
        <f>IFERROR(IF(VLOOKUP($O2586,'APOIO-DESPESAS'!$A$3:$N$962,8,FALSE)="","",VLOOKUP($O2586,'APOIO-DESPESAS'!$A$3:$N$962,8,FALSE)),"")</f>
        <v/>
      </c>
      <c r="H2586" s="223" t="str">
        <f>IFERROR(IF(VLOOKUP($O2586,'APOIO-DESPESAS'!$A$3:$N$962,9,FALSE)="","",VLOOKUP($O2586,'APOIO-DESPESAS'!$A$3:$N$962,9,FALSE)),"")</f>
        <v/>
      </c>
      <c r="I2586" s="223" t="str">
        <f>IFERROR(IF(VLOOKUP($O2586,'APOIO-DESPESAS'!$A$3:$N$962,10,FALSE)="","",VLOOKUP($O2586,'APOIO-DESPESAS'!$A$3:$N$962,10,FALSE)),"")</f>
        <v/>
      </c>
      <c r="J2586" s="223" t="str">
        <f>IFERROR(IF(VLOOKUP($O2586,'APOIO-DESPESAS'!$A$3:$N$962,11,FALSE)="","",VLOOKUP($O2586,'APOIO-DESPESAS'!$A$3:$N$962,11,FALSE)),"")</f>
        <v/>
      </c>
      <c r="K2586" s="223" t="str">
        <f>IFERROR(IF(VLOOKUP($O2586,'APOIO-DESPESAS'!$A$3:$N$962,12,FALSE)="","",VLOOKUP($O2586,'APOIO-DESPESAS'!$A$3:$N$962,12,FALSE)),"")</f>
        <v/>
      </c>
      <c r="L2586" s="223" t="str">
        <f>IFERROR(IF(VLOOKUP($O2586,'APOIO-DESPESAS'!$A$3:$N$962,13,FALSE)="","",VLOOKUP($O2586,'APOIO-DESPESAS'!$A$3:$N$962,13,FALSE)),"")</f>
        <v/>
      </c>
      <c r="M2586" s="223" t="str">
        <f>IFERROR(IF(VLOOKUP($O2586,'APOIO-DESPESAS'!$A$3:$N$962,14,FALSE)="","",VLOOKUP($O2586,'APOIO-DESPESAS'!$A$3:$N$962,14,FALSE)),"")</f>
        <v/>
      </c>
      <c r="O2586" s="223">
        <f t="shared" si="40"/>
        <v>2584</v>
      </c>
    </row>
    <row r="2587" spans="1:15" x14ac:dyDescent="0.25">
      <c r="A2587" s="223" t="str">
        <f>IFERROR(IF(VLOOKUP($O2587,'APOIO-DESPESAS'!$A$3:$N$962,2,FALSE)="","",VLOOKUP($O2587,'APOIO-DESPESAS'!$A$3:$N$962,2,FALSE)),"")</f>
        <v/>
      </c>
      <c r="B2587" s="223" t="str">
        <f>IFERROR(IF(VLOOKUP($O2587,'APOIO-DESPESAS'!$A$3:$N$962,3,FALSE)="","",VLOOKUP($O2587,'APOIO-DESPESAS'!$A$3:$N$962,3,FALSE)),"")</f>
        <v/>
      </c>
      <c r="C2587" s="223" t="str">
        <f>IFERROR(IF(VLOOKUP($O2587,'APOIO-DESPESAS'!$A$3:$N$962,4,FALSE)="","",VLOOKUP($O2587,'APOIO-DESPESAS'!$A$3:$N$962,4,FALSE)),"")</f>
        <v/>
      </c>
      <c r="D2587" s="223" t="str">
        <f>IFERROR(IF(VLOOKUP($O2587,'APOIO-DESPESAS'!$A$3:$N$962,5,FALSE)="","",VLOOKUP($O2587,'APOIO-DESPESAS'!$A$3:$N$962,5,FALSE)),"")</f>
        <v/>
      </c>
      <c r="E2587" s="223" t="str">
        <f>IFERROR(IF(VLOOKUP($O2587,'APOIO-DESPESAS'!$A$3:$N$962,6,FALSE)="","",VLOOKUP($O2587,'APOIO-DESPESAS'!$A$3:$N$962,6,FALSE)),"")</f>
        <v/>
      </c>
      <c r="F2587" s="223" t="str">
        <f>IFERROR(IF(VLOOKUP($O2587,'APOIO-DESPESAS'!$A$3:$N$962,7,FALSE)="","",VLOOKUP($O2587,'APOIO-DESPESAS'!$A$3:$N$962,7,FALSE)),"")</f>
        <v/>
      </c>
      <c r="G2587" s="223" t="str">
        <f>IFERROR(IF(VLOOKUP($O2587,'APOIO-DESPESAS'!$A$3:$N$962,8,FALSE)="","",VLOOKUP($O2587,'APOIO-DESPESAS'!$A$3:$N$962,8,FALSE)),"")</f>
        <v/>
      </c>
      <c r="H2587" s="223" t="str">
        <f>IFERROR(IF(VLOOKUP($O2587,'APOIO-DESPESAS'!$A$3:$N$962,9,FALSE)="","",VLOOKUP($O2587,'APOIO-DESPESAS'!$A$3:$N$962,9,FALSE)),"")</f>
        <v/>
      </c>
      <c r="I2587" s="223" t="str">
        <f>IFERROR(IF(VLOOKUP($O2587,'APOIO-DESPESAS'!$A$3:$N$962,10,FALSE)="","",VLOOKUP($O2587,'APOIO-DESPESAS'!$A$3:$N$962,10,FALSE)),"")</f>
        <v/>
      </c>
      <c r="J2587" s="223" t="str">
        <f>IFERROR(IF(VLOOKUP($O2587,'APOIO-DESPESAS'!$A$3:$N$962,11,FALSE)="","",VLOOKUP($O2587,'APOIO-DESPESAS'!$A$3:$N$962,11,FALSE)),"")</f>
        <v/>
      </c>
      <c r="K2587" s="223" t="str">
        <f>IFERROR(IF(VLOOKUP($O2587,'APOIO-DESPESAS'!$A$3:$N$962,12,FALSE)="","",VLOOKUP($O2587,'APOIO-DESPESAS'!$A$3:$N$962,12,FALSE)),"")</f>
        <v/>
      </c>
      <c r="L2587" s="223" t="str">
        <f>IFERROR(IF(VLOOKUP($O2587,'APOIO-DESPESAS'!$A$3:$N$962,13,FALSE)="","",VLOOKUP($O2587,'APOIO-DESPESAS'!$A$3:$N$962,13,FALSE)),"")</f>
        <v/>
      </c>
      <c r="M2587" s="223" t="str">
        <f>IFERROR(IF(VLOOKUP($O2587,'APOIO-DESPESAS'!$A$3:$N$962,14,FALSE)="","",VLOOKUP($O2587,'APOIO-DESPESAS'!$A$3:$N$962,14,FALSE)),"")</f>
        <v/>
      </c>
      <c r="O2587" s="223">
        <f t="shared" si="40"/>
        <v>2585</v>
      </c>
    </row>
    <row r="2588" spans="1:15" x14ac:dyDescent="0.25">
      <c r="A2588" s="223" t="str">
        <f>IFERROR(IF(VLOOKUP($O2588,'APOIO-DESPESAS'!$A$3:$N$962,2,FALSE)="","",VLOOKUP($O2588,'APOIO-DESPESAS'!$A$3:$N$962,2,FALSE)),"")</f>
        <v/>
      </c>
      <c r="B2588" s="223" t="str">
        <f>IFERROR(IF(VLOOKUP($O2588,'APOIO-DESPESAS'!$A$3:$N$962,3,FALSE)="","",VLOOKUP($O2588,'APOIO-DESPESAS'!$A$3:$N$962,3,FALSE)),"")</f>
        <v/>
      </c>
      <c r="C2588" s="223" t="str">
        <f>IFERROR(IF(VLOOKUP($O2588,'APOIO-DESPESAS'!$A$3:$N$962,4,FALSE)="","",VLOOKUP($O2588,'APOIO-DESPESAS'!$A$3:$N$962,4,FALSE)),"")</f>
        <v/>
      </c>
      <c r="D2588" s="223" t="str">
        <f>IFERROR(IF(VLOOKUP($O2588,'APOIO-DESPESAS'!$A$3:$N$962,5,FALSE)="","",VLOOKUP($O2588,'APOIO-DESPESAS'!$A$3:$N$962,5,FALSE)),"")</f>
        <v/>
      </c>
      <c r="E2588" s="223" t="str">
        <f>IFERROR(IF(VLOOKUP($O2588,'APOIO-DESPESAS'!$A$3:$N$962,6,FALSE)="","",VLOOKUP($O2588,'APOIO-DESPESAS'!$A$3:$N$962,6,FALSE)),"")</f>
        <v/>
      </c>
      <c r="F2588" s="223" t="str">
        <f>IFERROR(IF(VLOOKUP($O2588,'APOIO-DESPESAS'!$A$3:$N$962,7,FALSE)="","",VLOOKUP($O2588,'APOIO-DESPESAS'!$A$3:$N$962,7,FALSE)),"")</f>
        <v/>
      </c>
      <c r="G2588" s="223" t="str">
        <f>IFERROR(IF(VLOOKUP($O2588,'APOIO-DESPESAS'!$A$3:$N$962,8,FALSE)="","",VLOOKUP($O2588,'APOIO-DESPESAS'!$A$3:$N$962,8,FALSE)),"")</f>
        <v/>
      </c>
      <c r="H2588" s="223" t="str">
        <f>IFERROR(IF(VLOOKUP($O2588,'APOIO-DESPESAS'!$A$3:$N$962,9,FALSE)="","",VLOOKUP($O2588,'APOIO-DESPESAS'!$A$3:$N$962,9,FALSE)),"")</f>
        <v/>
      </c>
      <c r="I2588" s="223" t="str">
        <f>IFERROR(IF(VLOOKUP($O2588,'APOIO-DESPESAS'!$A$3:$N$962,10,FALSE)="","",VLOOKUP($O2588,'APOIO-DESPESAS'!$A$3:$N$962,10,FALSE)),"")</f>
        <v/>
      </c>
      <c r="J2588" s="223" t="str">
        <f>IFERROR(IF(VLOOKUP($O2588,'APOIO-DESPESAS'!$A$3:$N$962,11,FALSE)="","",VLOOKUP($O2588,'APOIO-DESPESAS'!$A$3:$N$962,11,FALSE)),"")</f>
        <v/>
      </c>
      <c r="K2588" s="223" t="str">
        <f>IFERROR(IF(VLOOKUP($O2588,'APOIO-DESPESAS'!$A$3:$N$962,12,FALSE)="","",VLOOKUP($O2588,'APOIO-DESPESAS'!$A$3:$N$962,12,FALSE)),"")</f>
        <v/>
      </c>
      <c r="L2588" s="223" t="str">
        <f>IFERROR(IF(VLOOKUP($O2588,'APOIO-DESPESAS'!$A$3:$N$962,13,FALSE)="","",VLOOKUP($O2588,'APOIO-DESPESAS'!$A$3:$N$962,13,FALSE)),"")</f>
        <v/>
      </c>
      <c r="M2588" s="223" t="str">
        <f>IFERROR(IF(VLOOKUP($O2588,'APOIO-DESPESAS'!$A$3:$N$962,14,FALSE)="","",VLOOKUP($O2588,'APOIO-DESPESAS'!$A$3:$N$962,14,FALSE)),"")</f>
        <v/>
      </c>
      <c r="O2588" s="223">
        <f t="shared" si="40"/>
        <v>2586</v>
      </c>
    </row>
    <row r="2589" spans="1:15" x14ac:dyDescent="0.25">
      <c r="A2589" s="223" t="str">
        <f>IFERROR(IF(VLOOKUP($O2589,'APOIO-DESPESAS'!$A$3:$N$962,2,FALSE)="","",VLOOKUP($O2589,'APOIO-DESPESAS'!$A$3:$N$962,2,FALSE)),"")</f>
        <v/>
      </c>
      <c r="B2589" s="223" t="str">
        <f>IFERROR(IF(VLOOKUP($O2589,'APOIO-DESPESAS'!$A$3:$N$962,3,FALSE)="","",VLOOKUP($O2589,'APOIO-DESPESAS'!$A$3:$N$962,3,FALSE)),"")</f>
        <v/>
      </c>
      <c r="C2589" s="223" t="str">
        <f>IFERROR(IF(VLOOKUP($O2589,'APOIO-DESPESAS'!$A$3:$N$962,4,FALSE)="","",VLOOKUP($O2589,'APOIO-DESPESAS'!$A$3:$N$962,4,FALSE)),"")</f>
        <v/>
      </c>
      <c r="D2589" s="223" t="str">
        <f>IFERROR(IF(VLOOKUP($O2589,'APOIO-DESPESAS'!$A$3:$N$962,5,FALSE)="","",VLOOKUP($O2589,'APOIO-DESPESAS'!$A$3:$N$962,5,FALSE)),"")</f>
        <v/>
      </c>
      <c r="E2589" s="223" t="str">
        <f>IFERROR(IF(VLOOKUP($O2589,'APOIO-DESPESAS'!$A$3:$N$962,6,FALSE)="","",VLOOKUP($O2589,'APOIO-DESPESAS'!$A$3:$N$962,6,FALSE)),"")</f>
        <v/>
      </c>
      <c r="F2589" s="223" t="str">
        <f>IFERROR(IF(VLOOKUP($O2589,'APOIO-DESPESAS'!$A$3:$N$962,7,FALSE)="","",VLOOKUP($O2589,'APOIO-DESPESAS'!$A$3:$N$962,7,FALSE)),"")</f>
        <v/>
      </c>
      <c r="G2589" s="223" t="str">
        <f>IFERROR(IF(VLOOKUP($O2589,'APOIO-DESPESAS'!$A$3:$N$962,8,FALSE)="","",VLOOKUP($O2589,'APOIO-DESPESAS'!$A$3:$N$962,8,FALSE)),"")</f>
        <v/>
      </c>
      <c r="H2589" s="223" t="str">
        <f>IFERROR(IF(VLOOKUP($O2589,'APOIO-DESPESAS'!$A$3:$N$962,9,FALSE)="","",VLOOKUP($O2589,'APOIO-DESPESAS'!$A$3:$N$962,9,FALSE)),"")</f>
        <v/>
      </c>
      <c r="I2589" s="223" t="str">
        <f>IFERROR(IF(VLOOKUP($O2589,'APOIO-DESPESAS'!$A$3:$N$962,10,FALSE)="","",VLOOKUP($O2589,'APOIO-DESPESAS'!$A$3:$N$962,10,FALSE)),"")</f>
        <v/>
      </c>
      <c r="J2589" s="223" t="str">
        <f>IFERROR(IF(VLOOKUP($O2589,'APOIO-DESPESAS'!$A$3:$N$962,11,FALSE)="","",VLOOKUP($O2589,'APOIO-DESPESAS'!$A$3:$N$962,11,FALSE)),"")</f>
        <v/>
      </c>
      <c r="K2589" s="223" t="str">
        <f>IFERROR(IF(VLOOKUP($O2589,'APOIO-DESPESAS'!$A$3:$N$962,12,FALSE)="","",VLOOKUP($O2589,'APOIO-DESPESAS'!$A$3:$N$962,12,FALSE)),"")</f>
        <v/>
      </c>
      <c r="L2589" s="223" t="str">
        <f>IFERROR(IF(VLOOKUP($O2589,'APOIO-DESPESAS'!$A$3:$N$962,13,FALSE)="","",VLOOKUP($O2589,'APOIO-DESPESAS'!$A$3:$N$962,13,FALSE)),"")</f>
        <v/>
      </c>
      <c r="M2589" s="223" t="str">
        <f>IFERROR(IF(VLOOKUP($O2589,'APOIO-DESPESAS'!$A$3:$N$962,14,FALSE)="","",VLOOKUP($O2589,'APOIO-DESPESAS'!$A$3:$N$962,14,FALSE)),"")</f>
        <v/>
      </c>
      <c r="O2589" s="223">
        <f t="shared" si="40"/>
        <v>2587</v>
      </c>
    </row>
    <row r="2590" spans="1:15" x14ac:dyDescent="0.25">
      <c r="A2590" s="223" t="str">
        <f>IFERROR(IF(VLOOKUP($O2590,'APOIO-DESPESAS'!$A$3:$N$962,2,FALSE)="","",VLOOKUP($O2590,'APOIO-DESPESAS'!$A$3:$N$962,2,FALSE)),"")</f>
        <v/>
      </c>
      <c r="B2590" s="223" t="str">
        <f>IFERROR(IF(VLOOKUP($O2590,'APOIO-DESPESAS'!$A$3:$N$962,3,FALSE)="","",VLOOKUP($O2590,'APOIO-DESPESAS'!$A$3:$N$962,3,FALSE)),"")</f>
        <v/>
      </c>
      <c r="C2590" s="223" t="str">
        <f>IFERROR(IF(VLOOKUP($O2590,'APOIO-DESPESAS'!$A$3:$N$962,4,FALSE)="","",VLOOKUP($O2590,'APOIO-DESPESAS'!$A$3:$N$962,4,FALSE)),"")</f>
        <v/>
      </c>
      <c r="D2590" s="223" t="str">
        <f>IFERROR(IF(VLOOKUP($O2590,'APOIO-DESPESAS'!$A$3:$N$962,5,FALSE)="","",VLOOKUP($O2590,'APOIO-DESPESAS'!$A$3:$N$962,5,FALSE)),"")</f>
        <v/>
      </c>
      <c r="E2590" s="223" t="str">
        <f>IFERROR(IF(VLOOKUP($O2590,'APOIO-DESPESAS'!$A$3:$N$962,6,FALSE)="","",VLOOKUP($O2590,'APOIO-DESPESAS'!$A$3:$N$962,6,FALSE)),"")</f>
        <v/>
      </c>
      <c r="F2590" s="223" t="str">
        <f>IFERROR(IF(VLOOKUP($O2590,'APOIO-DESPESAS'!$A$3:$N$962,7,FALSE)="","",VLOOKUP($O2590,'APOIO-DESPESAS'!$A$3:$N$962,7,FALSE)),"")</f>
        <v/>
      </c>
      <c r="G2590" s="223" t="str">
        <f>IFERROR(IF(VLOOKUP($O2590,'APOIO-DESPESAS'!$A$3:$N$962,8,FALSE)="","",VLOOKUP($O2590,'APOIO-DESPESAS'!$A$3:$N$962,8,FALSE)),"")</f>
        <v/>
      </c>
      <c r="H2590" s="223" t="str">
        <f>IFERROR(IF(VLOOKUP($O2590,'APOIO-DESPESAS'!$A$3:$N$962,9,FALSE)="","",VLOOKUP($O2590,'APOIO-DESPESAS'!$A$3:$N$962,9,FALSE)),"")</f>
        <v/>
      </c>
      <c r="I2590" s="223" t="str">
        <f>IFERROR(IF(VLOOKUP($O2590,'APOIO-DESPESAS'!$A$3:$N$962,10,FALSE)="","",VLOOKUP($O2590,'APOIO-DESPESAS'!$A$3:$N$962,10,FALSE)),"")</f>
        <v/>
      </c>
      <c r="J2590" s="223" t="str">
        <f>IFERROR(IF(VLOOKUP($O2590,'APOIO-DESPESAS'!$A$3:$N$962,11,FALSE)="","",VLOOKUP($O2590,'APOIO-DESPESAS'!$A$3:$N$962,11,FALSE)),"")</f>
        <v/>
      </c>
      <c r="K2590" s="223" t="str">
        <f>IFERROR(IF(VLOOKUP($O2590,'APOIO-DESPESAS'!$A$3:$N$962,12,FALSE)="","",VLOOKUP($O2590,'APOIO-DESPESAS'!$A$3:$N$962,12,FALSE)),"")</f>
        <v/>
      </c>
      <c r="L2590" s="223" t="str">
        <f>IFERROR(IF(VLOOKUP($O2590,'APOIO-DESPESAS'!$A$3:$N$962,13,FALSE)="","",VLOOKUP($O2590,'APOIO-DESPESAS'!$A$3:$N$962,13,FALSE)),"")</f>
        <v/>
      </c>
      <c r="M2590" s="223" t="str">
        <f>IFERROR(IF(VLOOKUP($O2590,'APOIO-DESPESAS'!$A$3:$N$962,14,FALSE)="","",VLOOKUP($O2590,'APOIO-DESPESAS'!$A$3:$N$962,14,FALSE)),"")</f>
        <v/>
      </c>
      <c r="O2590" s="223">
        <f t="shared" si="40"/>
        <v>2588</v>
      </c>
    </row>
    <row r="2591" spans="1:15" x14ac:dyDescent="0.25">
      <c r="A2591" s="223" t="str">
        <f>IFERROR(IF(VLOOKUP($O2591,'APOIO-DESPESAS'!$A$3:$N$962,2,FALSE)="","",VLOOKUP($O2591,'APOIO-DESPESAS'!$A$3:$N$962,2,FALSE)),"")</f>
        <v/>
      </c>
      <c r="B2591" s="223" t="str">
        <f>IFERROR(IF(VLOOKUP($O2591,'APOIO-DESPESAS'!$A$3:$N$962,3,FALSE)="","",VLOOKUP($O2591,'APOIO-DESPESAS'!$A$3:$N$962,3,FALSE)),"")</f>
        <v/>
      </c>
      <c r="C2591" s="223" t="str">
        <f>IFERROR(IF(VLOOKUP($O2591,'APOIO-DESPESAS'!$A$3:$N$962,4,FALSE)="","",VLOOKUP($O2591,'APOIO-DESPESAS'!$A$3:$N$962,4,FALSE)),"")</f>
        <v/>
      </c>
      <c r="D2591" s="223" t="str">
        <f>IFERROR(IF(VLOOKUP($O2591,'APOIO-DESPESAS'!$A$3:$N$962,5,FALSE)="","",VLOOKUP($O2591,'APOIO-DESPESAS'!$A$3:$N$962,5,FALSE)),"")</f>
        <v/>
      </c>
      <c r="E2591" s="223" t="str">
        <f>IFERROR(IF(VLOOKUP($O2591,'APOIO-DESPESAS'!$A$3:$N$962,6,FALSE)="","",VLOOKUP($O2591,'APOIO-DESPESAS'!$A$3:$N$962,6,FALSE)),"")</f>
        <v/>
      </c>
      <c r="F2591" s="223" t="str">
        <f>IFERROR(IF(VLOOKUP($O2591,'APOIO-DESPESAS'!$A$3:$N$962,7,FALSE)="","",VLOOKUP($O2591,'APOIO-DESPESAS'!$A$3:$N$962,7,FALSE)),"")</f>
        <v/>
      </c>
      <c r="G2591" s="223" t="str">
        <f>IFERROR(IF(VLOOKUP($O2591,'APOIO-DESPESAS'!$A$3:$N$962,8,FALSE)="","",VLOOKUP($O2591,'APOIO-DESPESAS'!$A$3:$N$962,8,FALSE)),"")</f>
        <v/>
      </c>
      <c r="H2591" s="223" t="str">
        <f>IFERROR(IF(VLOOKUP($O2591,'APOIO-DESPESAS'!$A$3:$N$962,9,FALSE)="","",VLOOKUP($O2591,'APOIO-DESPESAS'!$A$3:$N$962,9,FALSE)),"")</f>
        <v/>
      </c>
      <c r="I2591" s="223" t="str">
        <f>IFERROR(IF(VLOOKUP($O2591,'APOIO-DESPESAS'!$A$3:$N$962,10,FALSE)="","",VLOOKUP($O2591,'APOIO-DESPESAS'!$A$3:$N$962,10,FALSE)),"")</f>
        <v/>
      </c>
      <c r="J2591" s="223" t="str">
        <f>IFERROR(IF(VLOOKUP($O2591,'APOIO-DESPESAS'!$A$3:$N$962,11,FALSE)="","",VLOOKUP($O2591,'APOIO-DESPESAS'!$A$3:$N$962,11,FALSE)),"")</f>
        <v/>
      </c>
      <c r="K2591" s="223" t="str">
        <f>IFERROR(IF(VLOOKUP($O2591,'APOIO-DESPESAS'!$A$3:$N$962,12,FALSE)="","",VLOOKUP($O2591,'APOIO-DESPESAS'!$A$3:$N$962,12,FALSE)),"")</f>
        <v/>
      </c>
      <c r="L2591" s="223" t="str">
        <f>IFERROR(IF(VLOOKUP($O2591,'APOIO-DESPESAS'!$A$3:$N$962,13,FALSE)="","",VLOOKUP($O2591,'APOIO-DESPESAS'!$A$3:$N$962,13,FALSE)),"")</f>
        <v/>
      </c>
      <c r="M2591" s="223" t="str">
        <f>IFERROR(IF(VLOOKUP($O2591,'APOIO-DESPESAS'!$A$3:$N$962,14,FALSE)="","",VLOOKUP($O2591,'APOIO-DESPESAS'!$A$3:$N$962,14,FALSE)),"")</f>
        <v/>
      </c>
      <c r="O2591" s="223">
        <f t="shared" si="40"/>
        <v>2589</v>
      </c>
    </row>
    <row r="2592" spans="1:15" x14ac:dyDescent="0.25">
      <c r="A2592" s="223" t="str">
        <f>IFERROR(IF(VLOOKUP($O2592,'APOIO-DESPESAS'!$A$3:$N$962,2,FALSE)="","",VLOOKUP($O2592,'APOIO-DESPESAS'!$A$3:$N$962,2,FALSE)),"")</f>
        <v/>
      </c>
      <c r="B2592" s="223" t="str">
        <f>IFERROR(IF(VLOOKUP($O2592,'APOIO-DESPESAS'!$A$3:$N$962,3,FALSE)="","",VLOOKUP($O2592,'APOIO-DESPESAS'!$A$3:$N$962,3,FALSE)),"")</f>
        <v/>
      </c>
      <c r="C2592" s="223" t="str">
        <f>IFERROR(IF(VLOOKUP($O2592,'APOIO-DESPESAS'!$A$3:$N$962,4,FALSE)="","",VLOOKUP($O2592,'APOIO-DESPESAS'!$A$3:$N$962,4,FALSE)),"")</f>
        <v/>
      </c>
      <c r="D2592" s="223" t="str">
        <f>IFERROR(IF(VLOOKUP($O2592,'APOIO-DESPESAS'!$A$3:$N$962,5,FALSE)="","",VLOOKUP($O2592,'APOIO-DESPESAS'!$A$3:$N$962,5,FALSE)),"")</f>
        <v/>
      </c>
      <c r="E2592" s="223" t="str">
        <f>IFERROR(IF(VLOOKUP($O2592,'APOIO-DESPESAS'!$A$3:$N$962,6,FALSE)="","",VLOOKUP($O2592,'APOIO-DESPESAS'!$A$3:$N$962,6,FALSE)),"")</f>
        <v/>
      </c>
      <c r="F2592" s="223" t="str">
        <f>IFERROR(IF(VLOOKUP($O2592,'APOIO-DESPESAS'!$A$3:$N$962,7,FALSE)="","",VLOOKUP($O2592,'APOIO-DESPESAS'!$A$3:$N$962,7,FALSE)),"")</f>
        <v/>
      </c>
      <c r="G2592" s="223" t="str">
        <f>IFERROR(IF(VLOOKUP($O2592,'APOIO-DESPESAS'!$A$3:$N$962,8,FALSE)="","",VLOOKUP($O2592,'APOIO-DESPESAS'!$A$3:$N$962,8,FALSE)),"")</f>
        <v/>
      </c>
      <c r="H2592" s="223" t="str">
        <f>IFERROR(IF(VLOOKUP($O2592,'APOIO-DESPESAS'!$A$3:$N$962,9,FALSE)="","",VLOOKUP($O2592,'APOIO-DESPESAS'!$A$3:$N$962,9,FALSE)),"")</f>
        <v/>
      </c>
      <c r="I2592" s="223" t="str">
        <f>IFERROR(IF(VLOOKUP($O2592,'APOIO-DESPESAS'!$A$3:$N$962,10,FALSE)="","",VLOOKUP($O2592,'APOIO-DESPESAS'!$A$3:$N$962,10,FALSE)),"")</f>
        <v/>
      </c>
      <c r="J2592" s="223" t="str">
        <f>IFERROR(IF(VLOOKUP($O2592,'APOIO-DESPESAS'!$A$3:$N$962,11,FALSE)="","",VLOOKUP($O2592,'APOIO-DESPESAS'!$A$3:$N$962,11,FALSE)),"")</f>
        <v/>
      </c>
      <c r="K2592" s="223" t="str">
        <f>IFERROR(IF(VLOOKUP($O2592,'APOIO-DESPESAS'!$A$3:$N$962,12,FALSE)="","",VLOOKUP($O2592,'APOIO-DESPESAS'!$A$3:$N$962,12,FALSE)),"")</f>
        <v/>
      </c>
      <c r="L2592" s="223" t="str">
        <f>IFERROR(IF(VLOOKUP($O2592,'APOIO-DESPESAS'!$A$3:$N$962,13,FALSE)="","",VLOOKUP($O2592,'APOIO-DESPESAS'!$A$3:$N$962,13,FALSE)),"")</f>
        <v/>
      </c>
      <c r="M2592" s="223" t="str">
        <f>IFERROR(IF(VLOOKUP($O2592,'APOIO-DESPESAS'!$A$3:$N$962,14,FALSE)="","",VLOOKUP($O2592,'APOIO-DESPESAS'!$A$3:$N$962,14,FALSE)),"")</f>
        <v/>
      </c>
      <c r="O2592" s="223">
        <f t="shared" si="40"/>
        <v>2590</v>
      </c>
    </row>
    <row r="2593" spans="1:15" x14ac:dyDescent="0.25">
      <c r="A2593" s="223" t="str">
        <f>IFERROR(IF(VLOOKUP($O2593,'APOIO-DESPESAS'!$A$3:$N$962,2,FALSE)="","",VLOOKUP($O2593,'APOIO-DESPESAS'!$A$3:$N$962,2,FALSE)),"")</f>
        <v/>
      </c>
      <c r="B2593" s="223" t="str">
        <f>IFERROR(IF(VLOOKUP($O2593,'APOIO-DESPESAS'!$A$3:$N$962,3,FALSE)="","",VLOOKUP($O2593,'APOIO-DESPESAS'!$A$3:$N$962,3,FALSE)),"")</f>
        <v/>
      </c>
      <c r="C2593" s="223" t="str">
        <f>IFERROR(IF(VLOOKUP($O2593,'APOIO-DESPESAS'!$A$3:$N$962,4,FALSE)="","",VLOOKUP($O2593,'APOIO-DESPESAS'!$A$3:$N$962,4,FALSE)),"")</f>
        <v/>
      </c>
      <c r="D2593" s="223" t="str">
        <f>IFERROR(IF(VLOOKUP($O2593,'APOIO-DESPESAS'!$A$3:$N$962,5,FALSE)="","",VLOOKUP($O2593,'APOIO-DESPESAS'!$A$3:$N$962,5,FALSE)),"")</f>
        <v/>
      </c>
      <c r="E2593" s="223" t="str">
        <f>IFERROR(IF(VLOOKUP($O2593,'APOIO-DESPESAS'!$A$3:$N$962,6,FALSE)="","",VLOOKUP($O2593,'APOIO-DESPESAS'!$A$3:$N$962,6,FALSE)),"")</f>
        <v/>
      </c>
      <c r="F2593" s="223" t="str">
        <f>IFERROR(IF(VLOOKUP($O2593,'APOIO-DESPESAS'!$A$3:$N$962,7,FALSE)="","",VLOOKUP($O2593,'APOIO-DESPESAS'!$A$3:$N$962,7,FALSE)),"")</f>
        <v/>
      </c>
      <c r="G2593" s="223" t="str">
        <f>IFERROR(IF(VLOOKUP($O2593,'APOIO-DESPESAS'!$A$3:$N$962,8,FALSE)="","",VLOOKUP($O2593,'APOIO-DESPESAS'!$A$3:$N$962,8,FALSE)),"")</f>
        <v/>
      </c>
      <c r="H2593" s="223" t="str">
        <f>IFERROR(IF(VLOOKUP($O2593,'APOIO-DESPESAS'!$A$3:$N$962,9,FALSE)="","",VLOOKUP($O2593,'APOIO-DESPESAS'!$A$3:$N$962,9,FALSE)),"")</f>
        <v/>
      </c>
      <c r="I2593" s="223" t="str">
        <f>IFERROR(IF(VLOOKUP($O2593,'APOIO-DESPESAS'!$A$3:$N$962,10,FALSE)="","",VLOOKUP($O2593,'APOIO-DESPESAS'!$A$3:$N$962,10,FALSE)),"")</f>
        <v/>
      </c>
      <c r="J2593" s="223" t="str">
        <f>IFERROR(IF(VLOOKUP($O2593,'APOIO-DESPESAS'!$A$3:$N$962,11,FALSE)="","",VLOOKUP($O2593,'APOIO-DESPESAS'!$A$3:$N$962,11,FALSE)),"")</f>
        <v/>
      </c>
      <c r="K2593" s="223" t="str">
        <f>IFERROR(IF(VLOOKUP($O2593,'APOIO-DESPESAS'!$A$3:$N$962,12,FALSE)="","",VLOOKUP($O2593,'APOIO-DESPESAS'!$A$3:$N$962,12,FALSE)),"")</f>
        <v/>
      </c>
      <c r="L2593" s="223" t="str">
        <f>IFERROR(IF(VLOOKUP($O2593,'APOIO-DESPESAS'!$A$3:$N$962,13,FALSE)="","",VLOOKUP($O2593,'APOIO-DESPESAS'!$A$3:$N$962,13,FALSE)),"")</f>
        <v/>
      </c>
      <c r="M2593" s="223" t="str">
        <f>IFERROR(IF(VLOOKUP($O2593,'APOIO-DESPESAS'!$A$3:$N$962,14,FALSE)="","",VLOOKUP($O2593,'APOIO-DESPESAS'!$A$3:$N$962,14,FALSE)),"")</f>
        <v/>
      </c>
      <c r="O2593" s="223">
        <f t="shared" si="40"/>
        <v>2591</v>
      </c>
    </row>
    <row r="2594" spans="1:15" x14ac:dyDescent="0.25">
      <c r="A2594" s="223" t="str">
        <f>IFERROR(IF(VLOOKUP($O2594,'APOIO-DESPESAS'!$A$3:$N$962,2,FALSE)="","",VLOOKUP($O2594,'APOIO-DESPESAS'!$A$3:$N$962,2,FALSE)),"")</f>
        <v/>
      </c>
      <c r="B2594" s="223" t="str">
        <f>IFERROR(IF(VLOOKUP($O2594,'APOIO-DESPESAS'!$A$3:$N$962,3,FALSE)="","",VLOOKUP($O2594,'APOIO-DESPESAS'!$A$3:$N$962,3,FALSE)),"")</f>
        <v/>
      </c>
      <c r="C2594" s="223" t="str">
        <f>IFERROR(IF(VLOOKUP($O2594,'APOIO-DESPESAS'!$A$3:$N$962,4,FALSE)="","",VLOOKUP($O2594,'APOIO-DESPESAS'!$A$3:$N$962,4,FALSE)),"")</f>
        <v/>
      </c>
      <c r="D2594" s="223" t="str">
        <f>IFERROR(IF(VLOOKUP($O2594,'APOIO-DESPESAS'!$A$3:$N$962,5,FALSE)="","",VLOOKUP($O2594,'APOIO-DESPESAS'!$A$3:$N$962,5,FALSE)),"")</f>
        <v/>
      </c>
      <c r="E2594" s="223" t="str">
        <f>IFERROR(IF(VLOOKUP($O2594,'APOIO-DESPESAS'!$A$3:$N$962,6,FALSE)="","",VLOOKUP($O2594,'APOIO-DESPESAS'!$A$3:$N$962,6,FALSE)),"")</f>
        <v/>
      </c>
      <c r="F2594" s="223" t="str">
        <f>IFERROR(IF(VLOOKUP($O2594,'APOIO-DESPESAS'!$A$3:$N$962,7,FALSE)="","",VLOOKUP($O2594,'APOIO-DESPESAS'!$A$3:$N$962,7,FALSE)),"")</f>
        <v/>
      </c>
      <c r="G2594" s="223" t="str">
        <f>IFERROR(IF(VLOOKUP($O2594,'APOIO-DESPESAS'!$A$3:$N$962,8,FALSE)="","",VLOOKUP($O2594,'APOIO-DESPESAS'!$A$3:$N$962,8,FALSE)),"")</f>
        <v/>
      </c>
      <c r="H2594" s="223" t="str">
        <f>IFERROR(IF(VLOOKUP($O2594,'APOIO-DESPESAS'!$A$3:$N$962,9,FALSE)="","",VLOOKUP($O2594,'APOIO-DESPESAS'!$A$3:$N$962,9,FALSE)),"")</f>
        <v/>
      </c>
      <c r="I2594" s="223" t="str">
        <f>IFERROR(IF(VLOOKUP($O2594,'APOIO-DESPESAS'!$A$3:$N$962,10,FALSE)="","",VLOOKUP($O2594,'APOIO-DESPESAS'!$A$3:$N$962,10,FALSE)),"")</f>
        <v/>
      </c>
      <c r="J2594" s="223" t="str">
        <f>IFERROR(IF(VLOOKUP($O2594,'APOIO-DESPESAS'!$A$3:$N$962,11,FALSE)="","",VLOOKUP($O2594,'APOIO-DESPESAS'!$A$3:$N$962,11,FALSE)),"")</f>
        <v/>
      </c>
      <c r="K2594" s="223" t="str">
        <f>IFERROR(IF(VLOOKUP($O2594,'APOIO-DESPESAS'!$A$3:$N$962,12,FALSE)="","",VLOOKUP($O2594,'APOIO-DESPESAS'!$A$3:$N$962,12,FALSE)),"")</f>
        <v/>
      </c>
      <c r="L2594" s="223" t="str">
        <f>IFERROR(IF(VLOOKUP($O2594,'APOIO-DESPESAS'!$A$3:$N$962,13,FALSE)="","",VLOOKUP($O2594,'APOIO-DESPESAS'!$A$3:$N$962,13,FALSE)),"")</f>
        <v/>
      </c>
      <c r="M2594" s="223" t="str">
        <f>IFERROR(IF(VLOOKUP($O2594,'APOIO-DESPESAS'!$A$3:$N$962,14,FALSE)="","",VLOOKUP($O2594,'APOIO-DESPESAS'!$A$3:$N$962,14,FALSE)),"")</f>
        <v/>
      </c>
      <c r="O2594" s="223">
        <f t="shared" si="40"/>
        <v>2592</v>
      </c>
    </row>
    <row r="2595" spans="1:15" x14ac:dyDescent="0.25">
      <c r="A2595" s="223" t="str">
        <f>IFERROR(IF(VLOOKUP($O2595,'APOIO-DESPESAS'!$A$3:$N$962,2,FALSE)="","",VLOOKUP($O2595,'APOIO-DESPESAS'!$A$3:$N$962,2,FALSE)),"")</f>
        <v/>
      </c>
      <c r="B2595" s="223" t="str">
        <f>IFERROR(IF(VLOOKUP($O2595,'APOIO-DESPESAS'!$A$3:$N$962,3,FALSE)="","",VLOOKUP($O2595,'APOIO-DESPESAS'!$A$3:$N$962,3,FALSE)),"")</f>
        <v/>
      </c>
      <c r="C2595" s="223" t="str">
        <f>IFERROR(IF(VLOOKUP($O2595,'APOIO-DESPESAS'!$A$3:$N$962,4,FALSE)="","",VLOOKUP($O2595,'APOIO-DESPESAS'!$A$3:$N$962,4,FALSE)),"")</f>
        <v/>
      </c>
      <c r="D2595" s="223" t="str">
        <f>IFERROR(IF(VLOOKUP($O2595,'APOIO-DESPESAS'!$A$3:$N$962,5,FALSE)="","",VLOOKUP($O2595,'APOIO-DESPESAS'!$A$3:$N$962,5,FALSE)),"")</f>
        <v/>
      </c>
      <c r="E2595" s="223" t="str">
        <f>IFERROR(IF(VLOOKUP($O2595,'APOIO-DESPESAS'!$A$3:$N$962,6,FALSE)="","",VLOOKUP($O2595,'APOIO-DESPESAS'!$A$3:$N$962,6,FALSE)),"")</f>
        <v/>
      </c>
      <c r="F2595" s="223" t="str">
        <f>IFERROR(IF(VLOOKUP($O2595,'APOIO-DESPESAS'!$A$3:$N$962,7,FALSE)="","",VLOOKUP($O2595,'APOIO-DESPESAS'!$A$3:$N$962,7,FALSE)),"")</f>
        <v/>
      </c>
      <c r="G2595" s="223" t="str">
        <f>IFERROR(IF(VLOOKUP($O2595,'APOIO-DESPESAS'!$A$3:$N$962,8,FALSE)="","",VLOOKUP($O2595,'APOIO-DESPESAS'!$A$3:$N$962,8,FALSE)),"")</f>
        <v/>
      </c>
      <c r="H2595" s="223" t="str">
        <f>IFERROR(IF(VLOOKUP($O2595,'APOIO-DESPESAS'!$A$3:$N$962,9,FALSE)="","",VLOOKUP($O2595,'APOIO-DESPESAS'!$A$3:$N$962,9,FALSE)),"")</f>
        <v/>
      </c>
      <c r="I2595" s="223" t="str">
        <f>IFERROR(IF(VLOOKUP($O2595,'APOIO-DESPESAS'!$A$3:$N$962,10,FALSE)="","",VLOOKUP($O2595,'APOIO-DESPESAS'!$A$3:$N$962,10,FALSE)),"")</f>
        <v/>
      </c>
      <c r="J2595" s="223" t="str">
        <f>IFERROR(IF(VLOOKUP($O2595,'APOIO-DESPESAS'!$A$3:$N$962,11,FALSE)="","",VLOOKUP($O2595,'APOIO-DESPESAS'!$A$3:$N$962,11,FALSE)),"")</f>
        <v/>
      </c>
      <c r="K2595" s="223" t="str">
        <f>IFERROR(IF(VLOOKUP($O2595,'APOIO-DESPESAS'!$A$3:$N$962,12,FALSE)="","",VLOOKUP($O2595,'APOIO-DESPESAS'!$A$3:$N$962,12,FALSE)),"")</f>
        <v/>
      </c>
      <c r="L2595" s="223" t="str">
        <f>IFERROR(IF(VLOOKUP($O2595,'APOIO-DESPESAS'!$A$3:$N$962,13,FALSE)="","",VLOOKUP($O2595,'APOIO-DESPESAS'!$A$3:$N$962,13,FALSE)),"")</f>
        <v/>
      </c>
      <c r="M2595" s="223" t="str">
        <f>IFERROR(IF(VLOOKUP($O2595,'APOIO-DESPESAS'!$A$3:$N$962,14,FALSE)="","",VLOOKUP($O2595,'APOIO-DESPESAS'!$A$3:$N$962,14,FALSE)),"")</f>
        <v/>
      </c>
      <c r="O2595" s="223">
        <f t="shared" si="40"/>
        <v>2593</v>
      </c>
    </row>
    <row r="2596" spans="1:15" x14ac:dyDescent="0.25">
      <c r="A2596" s="223" t="str">
        <f>IFERROR(IF(VLOOKUP($O2596,'APOIO-DESPESAS'!$A$3:$N$962,2,FALSE)="","",VLOOKUP($O2596,'APOIO-DESPESAS'!$A$3:$N$962,2,FALSE)),"")</f>
        <v/>
      </c>
      <c r="B2596" s="223" t="str">
        <f>IFERROR(IF(VLOOKUP($O2596,'APOIO-DESPESAS'!$A$3:$N$962,3,FALSE)="","",VLOOKUP($O2596,'APOIO-DESPESAS'!$A$3:$N$962,3,FALSE)),"")</f>
        <v/>
      </c>
      <c r="C2596" s="223" t="str">
        <f>IFERROR(IF(VLOOKUP($O2596,'APOIO-DESPESAS'!$A$3:$N$962,4,FALSE)="","",VLOOKUP($O2596,'APOIO-DESPESAS'!$A$3:$N$962,4,FALSE)),"")</f>
        <v/>
      </c>
      <c r="D2596" s="223" t="str">
        <f>IFERROR(IF(VLOOKUP($O2596,'APOIO-DESPESAS'!$A$3:$N$962,5,FALSE)="","",VLOOKUP($O2596,'APOIO-DESPESAS'!$A$3:$N$962,5,FALSE)),"")</f>
        <v/>
      </c>
      <c r="E2596" s="223" t="str">
        <f>IFERROR(IF(VLOOKUP($O2596,'APOIO-DESPESAS'!$A$3:$N$962,6,FALSE)="","",VLOOKUP($O2596,'APOIO-DESPESAS'!$A$3:$N$962,6,FALSE)),"")</f>
        <v/>
      </c>
      <c r="F2596" s="223" t="str">
        <f>IFERROR(IF(VLOOKUP($O2596,'APOIO-DESPESAS'!$A$3:$N$962,7,FALSE)="","",VLOOKUP($O2596,'APOIO-DESPESAS'!$A$3:$N$962,7,FALSE)),"")</f>
        <v/>
      </c>
      <c r="G2596" s="223" t="str">
        <f>IFERROR(IF(VLOOKUP($O2596,'APOIO-DESPESAS'!$A$3:$N$962,8,FALSE)="","",VLOOKUP($O2596,'APOIO-DESPESAS'!$A$3:$N$962,8,FALSE)),"")</f>
        <v/>
      </c>
      <c r="H2596" s="223" t="str">
        <f>IFERROR(IF(VLOOKUP($O2596,'APOIO-DESPESAS'!$A$3:$N$962,9,FALSE)="","",VLOOKUP($O2596,'APOIO-DESPESAS'!$A$3:$N$962,9,FALSE)),"")</f>
        <v/>
      </c>
      <c r="I2596" s="223" t="str">
        <f>IFERROR(IF(VLOOKUP($O2596,'APOIO-DESPESAS'!$A$3:$N$962,10,FALSE)="","",VLOOKUP($O2596,'APOIO-DESPESAS'!$A$3:$N$962,10,FALSE)),"")</f>
        <v/>
      </c>
      <c r="J2596" s="223" t="str">
        <f>IFERROR(IF(VLOOKUP($O2596,'APOIO-DESPESAS'!$A$3:$N$962,11,FALSE)="","",VLOOKUP($O2596,'APOIO-DESPESAS'!$A$3:$N$962,11,FALSE)),"")</f>
        <v/>
      </c>
      <c r="K2596" s="223" t="str">
        <f>IFERROR(IF(VLOOKUP($O2596,'APOIO-DESPESAS'!$A$3:$N$962,12,FALSE)="","",VLOOKUP($O2596,'APOIO-DESPESAS'!$A$3:$N$962,12,FALSE)),"")</f>
        <v/>
      </c>
      <c r="L2596" s="223" t="str">
        <f>IFERROR(IF(VLOOKUP($O2596,'APOIO-DESPESAS'!$A$3:$N$962,13,FALSE)="","",VLOOKUP($O2596,'APOIO-DESPESAS'!$A$3:$N$962,13,FALSE)),"")</f>
        <v/>
      </c>
      <c r="M2596" s="223" t="str">
        <f>IFERROR(IF(VLOOKUP($O2596,'APOIO-DESPESAS'!$A$3:$N$962,14,FALSE)="","",VLOOKUP($O2596,'APOIO-DESPESAS'!$A$3:$N$962,14,FALSE)),"")</f>
        <v/>
      </c>
      <c r="O2596" s="223">
        <f t="shared" si="40"/>
        <v>2594</v>
      </c>
    </row>
    <row r="2597" spans="1:15" x14ac:dyDescent="0.25">
      <c r="A2597" s="223" t="str">
        <f>IFERROR(IF(VLOOKUP($O2597,'APOIO-DESPESAS'!$A$3:$N$962,2,FALSE)="","",VLOOKUP($O2597,'APOIO-DESPESAS'!$A$3:$N$962,2,FALSE)),"")</f>
        <v/>
      </c>
      <c r="B2597" s="223" t="str">
        <f>IFERROR(IF(VLOOKUP($O2597,'APOIO-DESPESAS'!$A$3:$N$962,3,FALSE)="","",VLOOKUP($O2597,'APOIO-DESPESAS'!$A$3:$N$962,3,FALSE)),"")</f>
        <v/>
      </c>
      <c r="C2597" s="223" t="str">
        <f>IFERROR(IF(VLOOKUP($O2597,'APOIO-DESPESAS'!$A$3:$N$962,4,FALSE)="","",VLOOKUP($O2597,'APOIO-DESPESAS'!$A$3:$N$962,4,FALSE)),"")</f>
        <v/>
      </c>
      <c r="D2597" s="223" t="str">
        <f>IFERROR(IF(VLOOKUP($O2597,'APOIO-DESPESAS'!$A$3:$N$962,5,FALSE)="","",VLOOKUP($O2597,'APOIO-DESPESAS'!$A$3:$N$962,5,FALSE)),"")</f>
        <v/>
      </c>
      <c r="E2597" s="223" t="str">
        <f>IFERROR(IF(VLOOKUP($O2597,'APOIO-DESPESAS'!$A$3:$N$962,6,FALSE)="","",VLOOKUP($O2597,'APOIO-DESPESAS'!$A$3:$N$962,6,FALSE)),"")</f>
        <v/>
      </c>
      <c r="F2597" s="223" t="str">
        <f>IFERROR(IF(VLOOKUP($O2597,'APOIO-DESPESAS'!$A$3:$N$962,7,FALSE)="","",VLOOKUP($O2597,'APOIO-DESPESAS'!$A$3:$N$962,7,FALSE)),"")</f>
        <v/>
      </c>
      <c r="G2597" s="223" t="str">
        <f>IFERROR(IF(VLOOKUP($O2597,'APOIO-DESPESAS'!$A$3:$N$962,8,FALSE)="","",VLOOKUP($O2597,'APOIO-DESPESAS'!$A$3:$N$962,8,FALSE)),"")</f>
        <v/>
      </c>
      <c r="H2597" s="223" t="str">
        <f>IFERROR(IF(VLOOKUP($O2597,'APOIO-DESPESAS'!$A$3:$N$962,9,FALSE)="","",VLOOKUP($O2597,'APOIO-DESPESAS'!$A$3:$N$962,9,FALSE)),"")</f>
        <v/>
      </c>
      <c r="I2597" s="223" t="str">
        <f>IFERROR(IF(VLOOKUP($O2597,'APOIO-DESPESAS'!$A$3:$N$962,10,FALSE)="","",VLOOKUP($O2597,'APOIO-DESPESAS'!$A$3:$N$962,10,FALSE)),"")</f>
        <v/>
      </c>
      <c r="J2597" s="223" t="str">
        <f>IFERROR(IF(VLOOKUP($O2597,'APOIO-DESPESAS'!$A$3:$N$962,11,FALSE)="","",VLOOKUP($O2597,'APOIO-DESPESAS'!$A$3:$N$962,11,FALSE)),"")</f>
        <v/>
      </c>
      <c r="K2597" s="223" t="str">
        <f>IFERROR(IF(VLOOKUP($O2597,'APOIO-DESPESAS'!$A$3:$N$962,12,FALSE)="","",VLOOKUP($O2597,'APOIO-DESPESAS'!$A$3:$N$962,12,FALSE)),"")</f>
        <v/>
      </c>
      <c r="L2597" s="223" t="str">
        <f>IFERROR(IF(VLOOKUP($O2597,'APOIO-DESPESAS'!$A$3:$N$962,13,FALSE)="","",VLOOKUP($O2597,'APOIO-DESPESAS'!$A$3:$N$962,13,FALSE)),"")</f>
        <v/>
      </c>
      <c r="M2597" s="223" t="str">
        <f>IFERROR(IF(VLOOKUP($O2597,'APOIO-DESPESAS'!$A$3:$N$962,14,FALSE)="","",VLOOKUP($O2597,'APOIO-DESPESAS'!$A$3:$N$962,14,FALSE)),"")</f>
        <v/>
      </c>
      <c r="O2597" s="223">
        <f t="shared" si="40"/>
        <v>2595</v>
      </c>
    </row>
    <row r="2598" spans="1:15" x14ac:dyDescent="0.25">
      <c r="A2598" s="223" t="str">
        <f>IFERROR(IF(VLOOKUP($O2598,'APOIO-DESPESAS'!$A$3:$N$962,2,FALSE)="","",VLOOKUP($O2598,'APOIO-DESPESAS'!$A$3:$N$962,2,FALSE)),"")</f>
        <v/>
      </c>
      <c r="B2598" s="223" t="str">
        <f>IFERROR(IF(VLOOKUP($O2598,'APOIO-DESPESAS'!$A$3:$N$962,3,FALSE)="","",VLOOKUP($O2598,'APOIO-DESPESAS'!$A$3:$N$962,3,FALSE)),"")</f>
        <v/>
      </c>
      <c r="C2598" s="223" t="str">
        <f>IFERROR(IF(VLOOKUP($O2598,'APOIO-DESPESAS'!$A$3:$N$962,4,FALSE)="","",VLOOKUP($O2598,'APOIO-DESPESAS'!$A$3:$N$962,4,FALSE)),"")</f>
        <v/>
      </c>
      <c r="D2598" s="223" t="str">
        <f>IFERROR(IF(VLOOKUP($O2598,'APOIO-DESPESAS'!$A$3:$N$962,5,FALSE)="","",VLOOKUP($O2598,'APOIO-DESPESAS'!$A$3:$N$962,5,FALSE)),"")</f>
        <v/>
      </c>
      <c r="E2598" s="223" t="str">
        <f>IFERROR(IF(VLOOKUP($O2598,'APOIO-DESPESAS'!$A$3:$N$962,6,FALSE)="","",VLOOKUP($O2598,'APOIO-DESPESAS'!$A$3:$N$962,6,FALSE)),"")</f>
        <v/>
      </c>
      <c r="F2598" s="223" t="str">
        <f>IFERROR(IF(VLOOKUP($O2598,'APOIO-DESPESAS'!$A$3:$N$962,7,FALSE)="","",VLOOKUP($O2598,'APOIO-DESPESAS'!$A$3:$N$962,7,FALSE)),"")</f>
        <v/>
      </c>
      <c r="G2598" s="223" t="str">
        <f>IFERROR(IF(VLOOKUP($O2598,'APOIO-DESPESAS'!$A$3:$N$962,8,FALSE)="","",VLOOKUP($O2598,'APOIO-DESPESAS'!$A$3:$N$962,8,FALSE)),"")</f>
        <v/>
      </c>
      <c r="H2598" s="223" t="str">
        <f>IFERROR(IF(VLOOKUP($O2598,'APOIO-DESPESAS'!$A$3:$N$962,9,FALSE)="","",VLOOKUP($O2598,'APOIO-DESPESAS'!$A$3:$N$962,9,FALSE)),"")</f>
        <v/>
      </c>
      <c r="I2598" s="223" t="str">
        <f>IFERROR(IF(VLOOKUP($O2598,'APOIO-DESPESAS'!$A$3:$N$962,10,FALSE)="","",VLOOKUP($O2598,'APOIO-DESPESAS'!$A$3:$N$962,10,FALSE)),"")</f>
        <v/>
      </c>
      <c r="J2598" s="223" t="str">
        <f>IFERROR(IF(VLOOKUP($O2598,'APOIO-DESPESAS'!$A$3:$N$962,11,FALSE)="","",VLOOKUP($O2598,'APOIO-DESPESAS'!$A$3:$N$962,11,FALSE)),"")</f>
        <v/>
      </c>
      <c r="K2598" s="223" t="str">
        <f>IFERROR(IF(VLOOKUP($O2598,'APOIO-DESPESAS'!$A$3:$N$962,12,FALSE)="","",VLOOKUP($O2598,'APOIO-DESPESAS'!$A$3:$N$962,12,FALSE)),"")</f>
        <v/>
      </c>
      <c r="L2598" s="223" t="str">
        <f>IFERROR(IF(VLOOKUP($O2598,'APOIO-DESPESAS'!$A$3:$N$962,13,FALSE)="","",VLOOKUP($O2598,'APOIO-DESPESAS'!$A$3:$N$962,13,FALSE)),"")</f>
        <v/>
      </c>
      <c r="M2598" s="223" t="str">
        <f>IFERROR(IF(VLOOKUP($O2598,'APOIO-DESPESAS'!$A$3:$N$962,14,FALSE)="","",VLOOKUP($O2598,'APOIO-DESPESAS'!$A$3:$N$962,14,FALSE)),"")</f>
        <v/>
      </c>
      <c r="O2598" s="223">
        <f t="shared" si="40"/>
        <v>2596</v>
      </c>
    </row>
    <row r="2599" spans="1:15" x14ac:dyDescent="0.25">
      <c r="A2599" s="223" t="str">
        <f>IFERROR(IF(VLOOKUP($O2599,'APOIO-DESPESAS'!$A$3:$N$962,2,FALSE)="","",VLOOKUP($O2599,'APOIO-DESPESAS'!$A$3:$N$962,2,FALSE)),"")</f>
        <v/>
      </c>
      <c r="B2599" s="223" t="str">
        <f>IFERROR(IF(VLOOKUP($O2599,'APOIO-DESPESAS'!$A$3:$N$962,3,FALSE)="","",VLOOKUP($O2599,'APOIO-DESPESAS'!$A$3:$N$962,3,FALSE)),"")</f>
        <v/>
      </c>
      <c r="C2599" s="223" t="str">
        <f>IFERROR(IF(VLOOKUP($O2599,'APOIO-DESPESAS'!$A$3:$N$962,4,FALSE)="","",VLOOKUP($O2599,'APOIO-DESPESAS'!$A$3:$N$962,4,FALSE)),"")</f>
        <v/>
      </c>
      <c r="D2599" s="223" t="str">
        <f>IFERROR(IF(VLOOKUP($O2599,'APOIO-DESPESAS'!$A$3:$N$962,5,FALSE)="","",VLOOKUP($O2599,'APOIO-DESPESAS'!$A$3:$N$962,5,FALSE)),"")</f>
        <v/>
      </c>
      <c r="E2599" s="223" t="str">
        <f>IFERROR(IF(VLOOKUP($O2599,'APOIO-DESPESAS'!$A$3:$N$962,6,FALSE)="","",VLOOKUP($O2599,'APOIO-DESPESAS'!$A$3:$N$962,6,FALSE)),"")</f>
        <v/>
      </c>
      <c r="F2599" s="223" t="str">
        <f>IFERROR(IF(VLOOKUP($O2599,'APOIO-DESPESAS'!$A$3:$N$962,7,FALSE)="","",VLOOKUP($O2599,'APOIO-DESPESAS'!$A$3:$N$962,7,FALSE)),"")</f>
        <v/>
      </c>
      <c r="G2599" s="223" t="str">
        <f>IFERROR(IF(VLOOKUP($O2599,'APOIO-DESPESAS'!$A$3:$N$962,8,FALSE)="","",VLOOKUP($O2599,'APOIO-DESPESAS'!$A$3:$N$962,8,FALSE)),"")</f>
        <v/>
      </c>
      <c r="H2599" s="223" t="str">
        <f>IFERROR(IF(VLOOKUP($O2599,'APOIO-DESPESAS'!$A$3:$N$962,9,FALSE)="","",VLOOKUP($O2599,'APOIO-DESPESAS'!$A$3:$N$962,9,FALSE)),"")</f>
        <v/>
      </c>
      <c r="I2599" s="223" t="str">
        <f>IFERROR(IF(VLOOKUP($O2599,'APOIO-DESPESAS'!$A$3:$N$962,10,FALSE)="","",VLOOKUP($O2599,'APOIO-DESPESAS'!$A$3:$N$962,10,FALSE)),"")</f>
        <v/>
      </c>
      <c r="J2599" s="223" t="str">
        <f>IFERROR(IF(VLOOKUP($O2599,'APOIO-DESPESAS'!$A$3:$N$962,11,FALSE)="","",VLOOKUP($O2599,'APOIO-DESPESAS'!$A$3:$N$962,11,FALSE)),"")</f>
        <v/>
      </c>
      <c r="K2599" s="223" t="str">
        <f>IFERROR(IF(VLOOKUP($O2599,'APOIO-DESPESAS'!$A$3:$N$962,12,FALSE)="","",VLOOKUP($O2599,'APOIO-DESPESAS'!$A$3:$N$962,12,FALSE)),"")</f>
        <v/>
      </c>
      <c r="L2599" s="223" t="str">
        <f>IFERROR(IF(VLOOKUP($O2599,'APOIO-DESPESAS'!$A$3:$N$962,13,FALSE)="","",VLOOKUP($O2599,'APOIO-DESPESAS'!$A$3:$N$962,13,FALSE)),"")</f>
        <v/>
      </c>
      <c r="M2599" s="223" t="str">
        <f>IFERROR(IF(VLOOKUP($O2599,'APOIO-DESPESAS'!$A$3:$N$962,14,FALSE)="","",VLOOKUP($O2599,'APOIO-DESPESAS'!$A$3:$N$962,14,FALSE)),"")</f>
        <v/>
      </c>
      <c r="O2599" s="223">
        <f t="shared" si="40"/>
        <v>2597</v>
      </c>
    </row>
    <row r="2600" spans="1:15" x14ac:dyDescent="0.25">
      <c r="A2600" s="223" t="str">
        <f>IFERROR(IF(VLOOKUP($O2600,'APOIO-DESPESAS'!$A$3:$N$962,2,FALSE)="","",VLOOKUP($O2600,'APOIO-DESPESAS'!$A$3:$N$962,2,FALSE)),"")</f>
        <v/>
      </c>
      <c r="B2600" s="223" t="str">
        <f>IFERROR(IF(VLOOKUP($O2600,'APOIO-DESPESAS'!$A$3:$N$962,3,FALSE)="","",VLOOKUP($O2600,'APOIO-DESPESAS'!$A$3:$N$962,3,FALSE)),"")</f>
        <v/>
      </c>
      <c r="C2600" s="223" t="str">
        <f>IFERROR(IF(VLOOKUP($O2600,'APOIO-DESPESAS'!$A$3:$N$962,4,FALSE)="","",VLOOKUP($O2600,'APOIO-DESPESAS'!$A$3:$N$962,4,FALSE)),"")</f>
        <v/>
      </c>
      <c r="D2600" s="223" t="str">
        <f>IFERROR(IF(VLOOKUP($O2600,'APOIO-DESPESAS'!$A$3:$N$962,5,FALSE)="","",VLOOKUP($O2600,'APOIO-DESPESAS'!$A$3:$N$962,5,FALSE)),"")</f>
        <v/>
      </c>
      <c r="E2600" s="223" t="str">
        <f>IFERROR(IF(VLOOKUP($O2600,'APOIO-DESPESAS'!$A$3:$N$962,6,FALSE)="","",VLOOKUP($O2600,'APOIO-DESPESAS'!$A$3:$N$962,6,FALSE)),"")</f>
        <v/>
      </c>
      <c r="F2600" s="223" t="str">
        <f>IFERROR(IF(VLOOKUP($O2600,'APOIO-DESPESAS'!$A$3:$N$962,7,FALSE)="","",VLOOKUP($O2600,'APOIO-DESPESAS'!$A$3:$N$962,7,FALSE)),"")</f>
        <v/>
      </c>
      <c r="G2600" s="223" t="str">
        <f>IFERROR(IF(VLOOKUP($O2600,'APOIO-DESPESAS'!$A$3:$N$962,8,FALSE)="","",VLOOKUP($O2600,'APOIO-DESPESAS'!$A$3:$N$962,8,FALSE)),"")</f>
        <v/>
      </c>
      <c r="H2600" s="223" t="str">
        <f>IFERROR(IF(VLOOKUP($O2600,'APOIO-DESPESAS'!$A$3:$N$962,9,FALSE)="","",VLOOKUP($O2600,'APOIO-DESPESAS'!$A$3:$N$962,9,FALSE)),"")</f>
        <v/>
      </c>
      <c r="I2600" s="223" t="str">
        <f>IFERROR(IF(VLOOKUP($O2600,'APOIO-DESPESAS'!$A$3:$N$962,10,FALSE)="","",VLOOKUP($O2600,'APOIO-DESPESAS'!$A$3:$N$962,10,FALSE)),"")</f>
        <v/>
      </c>
      <c r="J2600" s="223" t="str">
        <f>IFERROR(IF(VLOOKUP($O2600,'APOIO-DESPESAS'!$A$3:$N$962,11,FALSE)="","",VLOOKUP($O2600,'APOIO-DESPESAS'!$A$3:$N$962,11,FALSE)),"")</f>
        <v/>
      </c>
      <c r="K2600" s="223" t="str">
        <f>IFERROR(IF(VLOOKUP($O2600,'APOIO-DESPESAS'!$A$3:$N$962,12,FALSE)="","",VLOOKUP($O2600,'APOIO-DESPESAS'!$A$3:$N$962,12,FALSE)),"")</f>
        <v/>
      </c>
      <c r="L2600" s="223" t="str">
        <f>IFERROR(IF(VLOOKUP($O2600,'APOIO-DESPESAS'!$A$3:$N$962,13,FALSE)="","",VLOOKUP($O2600,'APOIO-DESPESAS'!$A$3:$N$962,13,FALSE)),"")</f>
        <v/>
      </c>
      <c r="M2600" s="223" t="str">
        <f>IFERROR(IF(VLOOKUP($O2600,'APOIO-DESPESAS'!$A$3:$N$962,14,FALSE)="","",VLOOKUP($O2600,'APOIO-DESPESAS'!$A$3:$N$962,14,FALSE)),"")</f>
        <v/>
      </c>
      <c r="O2600" s="223">
        <f t="shared" si="40"/>
        <v>2598</v>
      </c>
    </row>
    <row r="2601" spans="1:15" x14ac:dyDescent="0.25">
      <c r="A2601" s="223" t="str">
        <f>IFERROR(IF(VLOOKUP($O2601,'APOIO-DESPESAS'!$A$3:$N$962,2,FALSE)="","",VLOOKUP($O2601,'APOIO-DESPESAS'!$A$3:$N$962,2,FALSE)),"")</f>
        <v/>
      </c>
      <c r="B2601" s="223" t="str">
        <f>IFERROR(IF(VLOOKUP($O2601,'APOIO-DESPESAS'!$A$3:$N$962,3,FALSE)="","",VLOOKUP($O2601,'APOIO-DESPESAS'!$A$3:$N$962,3,FALSE)),"")</f>
        <v/>
      </c>
      <c r="C2601" s="223" t="str">
        <f>IFERROR(IF(VLOOKUP($O2601,'APOIO-DESPESAS'!$A$3:$N$962,4,FALSE)="","",VLOOKUP($O2601,'APOIO-DESPESAS'!$A$3:$N$962,4,FALSE)),"")</f>
        <v/>
      </c>
      <c r="D2601" s="223" t="str">
        <f>IFERROR(IF(VLOOKUP($O2601,'APOIO-DESPESAS'!$A$3:$N$962,5,FALSE)="","",VLOOKUP($O2601,'APOIO-DESPESAS'!$A$3:$N$962,5,FALSE)),"")</f>
        <v/>
      </c>
      <c r="E2601" s="223" t="str">
        <f>IFERROR(IF(VLOOKUP($O2601,'APOIO-DESPESAS'!$A$3:$N$962,6,FALSE)="","",VLOOKUP($O2601,'APOIO-DESPESAS'!$A$3:$N$962,6,FALSE)),"")</f>
        <v/>
      </c>
      <c r="F2601" s="223" t="str">
        <f>IFERROR(IF(VLOOKUP($O2601,'APOIO-DESPESAS'!$A$3:$N$962,7,FALSE)="","",VLOOKUP($O2601,'APOIO-DESPESAS'!$A$3:$N$962,7,FALSE)),"")</f>
        <v/>
      </c>
      <c r="G2601" s="223" t="str">
        <f>IFERROR(IF(VLOOKUP($O2601,'APOIO-DESPESAS'!$A$3:$N$962,8,FALSE)="","",VLOOKUP($O2601,'APOIO-DESPESAS'!$A$3:$N$962,8,FALSE)),"")</f>
        <v/>
      </c>
      <c r="H2601" s="223" t="str">
        <f>IFERROR(IF(VLOOKUP($O2601,'APOIO-DESPESAS'!$A$3:$N$962,9,FALSE)="","",VLOOKUP($O2601,'APOIO-DESPESAS'!$A$3:$N$962,9,FALSE)),"")</f>
        <v/>
      </c>
      <c r="I2601" s="223" t="str">
        <f>IFERROR(IF(VLOOKUP($O2601,'APOIO-DESPESAS'!$A$3:$N$962,10,FALSE)="","",VLOOKUP($O2601,'APOIO-DESPESAS'!$A$3:$N$962,10,FALSE)),"")</f>
        <v/>
      </c>
      <c r="J2601" s="223" t="str">
        <f>IFERROR(IF(VLOOKUP($O2601,'APOIO-DESPESAS'!$A$3:$N$962,11,FALSE)="","",VLOOKUP($O2601,'APOIO-DESPESAS'!$A$3:$N$962,11,FALSE)),"")</f>
        <v/>
      </c>
      <c r="K2601" s="223" t="str">
        <f>IFERROR(IF(VLOOKUP($O2601,'APOIO-DESPESAS'!$A$3:$N$962,12,FALSE)="","",VLOOKUP($O2601,'APOIO-DESPESAS'!$A$3:$N$962,12,FALSE)),"")</f>
        <v/>
      </c>
      <c r="L2601" s="223" t="str">
        <f>IFERROR(IF(VLOOKUP($O2601,'APOIO-DESPESAS'!$A$3:$N$962,13,FALSE)="","",VLOOKUP($O2601,'APOIO-DESPESAS'!$A$3:$N$962,13,FALSE)),"")</f>
        <v/>
      </c>
      <c r="M2601" s="223" t="str">
        <f>IFERROR(IF(VLOOKUP($O2601,'APOIO-DESPESAS'!$A$3:$N$962,14,FALSE)="","",VLOOKUP($O2601,'APOIO-DESPESAS'!$A$3:$N$962,14,FALSE)),"")</f>
        <v/>
      </c>
      <c r="O2601" s="223">
        <f t="shared" si="40"/>
        <v>2599</v>
      </c>
    </row>
    <row r="2602" spans="1:15" x14ac:dyDescent="0.25">
      <c r="A2602" s="223" t="str">
        <f>IFERROR(IF(VLOOKUP($O2602,'APOIO-DESPESAS'!$A$3:$N$962,2,FALSE)="","",VLOOKUP($O2602,'APOIO-DESPESAS'!$A$3:$N$962,2,FALSE)),"")</f>
        <v/>
      </c>
      <c r="B2602" s="223" t="str">
        <f>IFERROR(IF(VLOOKUP($O2602,'APOIO-DESPESAS'!$A$3:$N$962,3,FALSE)="","",VLOOKUP($O2602,'APOIO-DESPESAS'!$A$3:$N$962,3,FALSE)),"")</f>
        <v/>
      </c>
      <c r="C2602" s="223" t="str">
        <f>IFERROR(IF(VLOOKUP($O2602,'APOIO-DESPESAS'!$A$3:$N$962,4,FALSE)="","",VLOOKUP($O2602,'APOIO-DESPESAS'!$A$3:$N$962,4,FALSE)),"")</f>
        <v/>
      </c>
      <c r="D2602" s="223" t="str">
        <f>IFERROR(IF(VLOOKUP($O2602,'APOIO-DESPESAS'!$A$3:$N$962,5,FALSE)="","",VLOOKUP($O2602,'APOIO-DESPESAS'!$A$3:$N$962,5,FALSE)),"")</f>
        <v/>
      </c>
      <c r="E2602" s="223" t="str">
        <f>IFERROR(IF(VLOOKUP($O2602,'APOIO-DESPESAS'!$A$3:$N$962,6,FALSE)="","",VLOOKUP($O2602,'APOIO-DESPESAS'!$A$3:$N$962,6,FALSE)),"")</f>
        <v/>
      </c>
      <c r="F2602" s="223" t="str">
        <f>IFERROR(IF(VLOOKUP($O2602,'APOIO-DESPESAS'!$A$3:$N$962,7,FALSE)="","",VLOOKUP($O2602,'APOIO-DESPESAS'!$A$3:$N$962,7,FALSE)),"")</f>
        <v/>
      </c>
      <c r="G2602" s="223" t="str">
        <f>IFERROR(IF(VLOOKUP($O2602,'APOIO-DESPESAS'!$A$3:$N$962,8,FALSE)="","",VLOOKUP($O2602,'APOIO-DESPESAS'!$A$3:$N$962,8,FALSE)),"")</f>
        <v/>
      </c>
      <c r="H2602" s="223" t="str">
        <f>IFERROR(IF(VLOOKUP($O2602,'APOIO-DESPESAS'!$A$3:$N$962,9,FALSE)="","",VLOOKUP($O2602,'APOIO-DESPESAS'!$A$3:$N$962,9,FALSE)),"")</f>
        <v/>
      </c>
      <c r="I2602" s="223" t="str">
        <f>IFERROR(IF(VLOOKUP($O2602,'APOIO-DESPESAS'!$A$3:$N$962,10,FALSE)="","",VLOOKUP($O2602,'APOIO-DESPESAS'!$A$3:$N$962,10,FALSE)),"")</f>
        <v/>
      </c>
      <c r="J2602" s="223" t="str">
        <f>IFERROR(IF(VLOOKUP($O2602,'APOIO-DESPESAS'!$A$3:$N$962,11,FALSE)="","",VLOOKUP($O2602,'APOIO-DESPESAS'!$A$3:$N$962,11,FALSE)),"")</f>
        <v/>
      </c>
      <c r="K2602" s="223" t="str">
        <f>IFERROR(IF(VLOOKUP($O2602,'APOIO-DESPESAS'!$A$3:$N$962,12,FALSE)="","",VLOOKUP($O2602,'APOIO-DESPESAS'!$A$3:$N$962,12,FALSE)),"")</f>
        <v/>
      </c>
      <c r="L2602" s="223" t="str">
        <f>IFERROR(IF(VLOOKUP($O2602,'APOIO-DESPESAS'!$A$3:$N$962,13,FALSE)="","",VLOOKUP($O2602,'APOIO-DESPESAS'!$A$3:$N$962,13,FALSE)),"")</f>
        <v/>
      </c>
      <c r="M2602" s="223" t="str">
        <f>IFERROR(IF(VLOOKUP($O2602,'APOIO-DESPESAS'!$A$3:$N$962,14,FALSE)="","",VLOOKUP($O2602,'APOIO-DESPESAS'!$A$3:$N$962,14,FALSE)),"")</f>
        <v/>
      </c>
      <c r="O2602" s="223">
        <f t="shared" si="40"/>
        <v>2600</v>
      </c>
    </row>
    <row r="2603" spans="1:15" x14ac:dyDescent="0.25">
      <c r="A2603" s="223" t="str">
        <f>IFERROR(IF(VLOOKUP($O2603,'APOIO-DESPESAS'!$A$3:$N$962,2,FALSE)="","",VLOOKUP($O2603,'APOIO-DESPESAS'!$A$3:$N$962,2,FALSE)),"")</f>
        <v/>
      </c>
      <c r="B2603" s="223" t="str">
        <f>IFERROR(IF(VLOOKUP($O2603,'APOIO-DESPESAS'!$A$3:$N$962,3,FALSE)="","",VLOOKUP($O2603,'APOIO-DESPESAS'!$A$3:$N$962,3,FALSE)),"")</f>
        <v/>
      </c>
      <c r="C2603" s="223" t="str">
        <f>IFERROR(IF(VLOOKUP($O2603,'APOIO-DESPESAS'!$A$3:$N$962,4,FALSE)="","",VLOOKUP($O2603,'APOIO-DESPESAS'!$A$3:$N$962,4,FALSE)),"")</f>
        <v/>
      </c>
      <c r="D2603" s="223" t="str">
        <f>IFERROR(IF(VLOOKUP($O2603,'APOIO-DESPESAS'!$A$3:$N$962,5,FALSE)="","",VLOOKUP($O2603,'APOIO-DESPESAS'!$A$3:$N$962,5,FALSE)),"")</f>
        <v/>
      </c>
      <c r="E2603" s="223" t="str">
        <f>IFERROR(IF(VLOOKUP($O2603,'APOIO-DESPESAS'!$A$3:$N$962,6,FALSE)="","",VLOOKUP($O2603,'APOIO-DESPESAS'!$A$3:$N$962,6,FALSE)),"")</f>
        <v/>
      </c>
      <c r="F2603" s="223" t="str">
        <f>IFERROR(IF(VLOOKUP($O2603,'APOIO-DESPESAS'!$A$3:$N$962,7,FALSE)="","",VLOOKUP($O2603,'APOIO-DESPESAS'!$A$3:$N$962,7,FALSE)),"")</f>
        <v/>
      </c>
      <c r="G2603" s="223" t="str">
        <f>IFERROR(IF(VLOOKUP($O2603,'APOIO-DESPESAS'!$A$3:$N$962,8,FALSE)="","",VLOOKUP($O2603,'APOIO-DESPESAS'!$A$3:$N$962,8,FALSE)),"")</f>
        <v/>
      </c>
      <c r="H2603" s="223" t="str">
        <f>IFERROR(IF(VLOOKUP($O2603,'APOIO-DESPESAS'!$A$3:$N$962,9,FALSE)="","",VLOOKUP($O2603,'APOIO-DESPESAS'!$A$3:$N$962,9,FALSE)),"")</f>
        <v/>
      </c>
      <c r="I2603" s="223" t="str">
        <f>IFERROR(IF(VLOOKUP($O2603,'APOIO-DESPESAS'!$A$3:$N$962,10,FALSE)="","",VLOOKUP($O2603,'APOIO-DESPESAS'!$A$3:$N$962,10,FALSE)),"")</f>
        <v/>
      </c>
      <c r="J2603" s="223" t="str">
        <f>IFERROR(IF(VLOOKUP($O2603,'APOIO-DESPESAS'!$A$3:$N$962,11,FALSE)="","",VLOOKUP($O2603,'APOIO-DESPESAS'!$A$3:$N$962,11,FALSE)),"")</f>
        <v/>
      </c>
      <c r="K2603" s="223" t="str">
        <f>IFERROR(IF(VLOOKUP($O2603,'APOIO-DESPESAS'!$A$3:$N$962,12,FALSE)="","",VLOOKUP($O2603,'APOIO-DESPESAS'!$A$3:$N$962,12,FALSE)),"")</f>
        <v/>
      </c>
      <c r="L2603" s="223" t="str">
        <f>IFERROR(IF(VLOOKUP($O2603,'APOIO-DESPESAS'!$A$3:$N$962,13,FALSE)="","",VLOOKUP($O2603,'APOIO-DESPESAS'!$A$3:$N$962,13,FALSE)),"")</f>
        <v/>
      </c>
      <c r="M2603" s="223" t="str">
        <f>IFERROR(IF(VLOOKUP($O2603,'APOIO-DESPESAS'!$A$3:$N$962,14,FALSE)="","",VLOOKUP($O2603,'APOIO-DESPESAS'!$A$3:$N$962,14,FALSE)),"")</f>
        <v/>
      </c>
      <c r="O2603" s="223">
        <f t="shared" si="40"/>
        <v>2601</v>
      </c>
    </row>
    <row r="2604" spans="1:15" x14ac:dyDescent="0.25">
      <c r="A2604" s="223" t="str">
        <f>IFERROR(IF(VLOOKUP($O2604,'APOIO-DESPESAS'!$A$3:$N$962,2,FALSE)="","",VLOOKUP($O2604,'APOIO-DESPESAS'!$A$3:$N$962,2,FALSE)),"")</f>
        <v/>
      </c>
      <c r="B2604" s="223" t="str">
        <f>IFERROR(IF(VLOOKUP($O2604,'APOIO-DESPESAS'!$A$3:$N$962,3,FALSE)="","",VLOOKUP($O2604,'APOIO-DESPESAS'!$A$3:$N$962,3,FALSE)),"")</f>
        <v/>
      </c>
      <c r="C2604" s="223" t="str">
        <f>IFERROR(IF(VLOOKUP($O2604,'APOIO-DESPESAS'!$A$3:$N$962,4,FALSE)="","",VLOOKUP($O2604,'APOIO-DESPESAS'!$A$3:$N$962,4,FALSE)),"")</f>
        <v/>
      </c>
      <c r="D2604" s="223" t="str">
        <f>IFERROR(IF(VLOOKUP($O2604,'APOIO-DESPESAS'!$A$3:$N$962,5,FALSE)="","",VLOOKUP($O2604,'APOIO-DESPESAS'!$A$3:$N$962,5,FALSE)),"")</f>
        <v/>
      </c>
      <c r="E2604" s="223" t="str">
        <f>IFERROR(IF(VLOOKUP($O2604,'APOIO-DESPESAS'!$A$3:$N$962,6,FALSE)="","",VLOOKUP($O2604,'APOIO-DESPESAS'!$A$3:$N$962,6,FALSE)),"")</f>
        <v/>
      </c>
      <c r="F2604" s="223" t="str">
        <f>IFERROR(IF(VLOOKUP($O2604,'APOIO-DESPESAS'!$A$3:$N$962,7,FALSE)="","",VLOOKUP($O2604,'APOIO-DESPESAS'!$A$3:$N$962,7,FALSE)),"")</f>
        <v/>
      </c>
      <c r="G2604" s="223" t="str">
        <f>IFERROR(IF(VLOOKUP($O2604,'APOIO-DESPESAS'!$A$3:$N$962,8,FALSE)="","",VLOOKUP($O2604,'APOIO-DESPESAS'!$A$3:$N$962,8,FALSE)),"")</f>
        <v/>
      </c>
      <c r="H2604" s="223" t="str">
        <f>IFERROR(IF(VLOOKUP($O2604,'APOIO-DESPESAS'!$A$3:$N$962,9,FALSE)="","",VLOOKUP($O2604,'APOIO-DESPESAS'!$A$3:$N$962,9,FALSE)),"")</f>
        <v/>
      </c>
      <c r="I2604" s="223" t="str">
        <f>IFERROR(IF(VLOOKUP($O2604,'APOIO-DESPESAS'!$A$3:$N$962,10,FALSE)="","",VLOOKUP($O2604,'APOIO-DESPESAS'!$A$3:$N$962,10,FALSE)),"")</f>
        <v/>
      </c>
      <c r="J2604" s="223" t="str">
        <f>IFERROR(IF(VLOOKUP($O2604,'APOIO-DESPESAS'!$A$3:$N$962,11,FALSE)="","",VLOOKUP($O2604,'APOIO-DESPESAS'!$A$3:$N$962,11,FALSE)),"")</f>
        <v/>
      </c>
      <c r="K2604" s="223" t="str">
        <f>IFERROR(IF(VLOOKUP($O2604,'APOIO-DESPESAS'!$A$3:$N$962,12,FALSE)="","",VLOOKUP($O2604,'APOIO-DESPESAS'!$A$3:$N$962,12,FALSE)),"")</f>
        <v/>
      </c>
      <c r="L2604" s="223" t="str">
        <f>IFERROR(IF(VLOOKUP($O2604,'APOIO-DESPESAS'!$A$3:$N$962,13,FALSE)="","",VLOOKUP($O2604,'APOIO-DESPESAS'!$A$3:$N$962,13,FALSE)),"")</f>
        <v/>
      </c>
      <c r="M2604" s="223" t="str">
        <f>IFERROR(IF(VLOOKUP($O2604,'APOIO-DESPESAS'!$A$3:$N$962,14,FALSE)="","",VLOOKUP($O2604,'APOIO-DESPESAS'!$A$3:$N$962,14,FALSE)),"")</f>
        <v/>
      </c>
      <c r="O2604" s="223">
        <f t="shared" si="40"/>
        <v>2602</v>
      </c>
    </row>
    <row r="2605" spans="1:15" x14ac:dyDescent="0.25">
      <c r="A2605" s="223" t="str">
        <f>IFERROR(IF(VLOOKUP($O2605,'APOIO-DESPESAS'!$A$3:$N$962,2,FALSE)="","",VLOOKUP($O2605,'APOIO-DESPESAS'!$A$3:$N$962,2,FALSE)),"")</f>
        <v/>
      </c>
      <c r="B2605" s="223" t="str">
        <f>IFERROR(IF(VLOOKUP($O2605,'APOIO-DESPESAS'!$A$3:$N$962,3,FALSE)="","",VLOOKUP($O2605,'APOIO-DESPESAS'!$A$3:$N$962,3,FALSE)),"")</f>
        <v/>
      </c>
      <c r="C2605" s="223" t="str">
        <f>IFERROR(IF(VLOOKUP($O2605,'APOIO-DESPESAS'!$A$3:$N$962,4,FALSE)="","",VLOOKUP($O2605,'APOIO-DESPESAS'!$A$3:$N$962,4,FALSE)),"")</f>
        <v/>
      </c>
      <c r="D2605" s="223" t="str">
        <f>IFERROR(IF(VLOOKUP($O2605,'APOIO-DESPESAS'!$A$3:$N$962,5,FALSE)="","",VLOOKUP($O2605,'APOIO-DESPESAS'!$A$3:$N$962,5,FALSE)),"")</f>
        <v/>
      </c>
      <c r="E2605" s="223" t="str">
        <f>IFERROR(IF(VLOOKUP($O2605,'APOIO-DESPESAS'!$A$3:$N$962,6,FALSE)="","",VLOOKUP($O2605,'APOIO-DESPESAS'!$A$3:$N$962,6,FALSE)),"")</f>
        <v/>
      </c>
      <c r="F2605" s="223" t="str">
        <f>IFERROR(IF(VLOOKUP($O2605,'APOIO-DESPESAS'!$A$3:$N$962,7,FALSE)="","",VLOOKUP($O2605,'APOIO-DESPESAS'!$A$3:$N$962,7,FALSE)),"")</f>
        <v/>
      </c>
      <c r="G2605" s="223" t="str">
        <f>IFERROR(IF(VLOOKUP($O2605,'APOIO-DESPESAS'!$A$3:$N$962,8,FALSE)="","",VLOOKUP($O2605,'APOIO-DESPESAS'!$A$3:$N$962,8,FALSE)),"")</f>
        <v/>
      </c>
      <c r="H2605" s="223" t="str">
        <f>IFERROR(IF(VLOOKUP($O2605,'APOIO-DESPESAS'!$A$3:$N$962,9,FALSE)="","",VLOOKUP($O2605,'APOIO-DESPESAS'!$A$3:$N$962,9,FALSE)),"")</f>
        <v/>
      </c>
      <c r="I2605" s="223" t="str">
        <f>IFERROR(IF(VLOOKUP($O2605,'APOIO-DESPESAS'!$A$3:$N$962,10,FALSE)="","",VLOOKUP($O2605,'APOIO-DESPESAS'!$A$3:$N$962,10,FALSE)),"")</f>
        <v/>
      </c>
      <c r="J2605" s="223" t="str">
        <f>IFERROR(IF(VLOOKUP($O2605,'APOIO-DESPESAS'!$A$3:$N$962,11,FALSE)="","",VLOOKUP($O2605,'APOIO-DESPESAS'!$A$3:$N$962,11,FALSE)),"")</f>
        <v/>
      </c>
      <c r="K2605" s="223" t="str">
        <f>IFERROR(IF(VLOOKUP($O2605,'APOIO-DESPESAS'!$A$3:$N$962,12,FALSE)="","",VLOOKUP($O2605,'APOIO-DESPESAS'!$A$3:$N$962,12,FALSE)),"")</f>
        <v/>
      </c>
      <c r="L2605" s="223" t="str">
        <f>IFERROR(IF(VLOOKUP($O2605,'APOIO-DESPESAS'!$A$3:$N$962,13,FALSE)="","",VLOOKUP($O2605,'APOIO-DESPESAS'!$A$3:$N$962,13,FALSE)),"")</f>
        <v/>
      </c>
      <c r="M2605" s="223" t="str">
        <f>IFERROR(IF(VLOOKUP($O2605,'APOIO-DESPESAS'!$A$3:$N$962,14,FALSE)="","",VLOOKUP($O2605,'APOIO-DESPESAS'!$A$3:$N$962,14,FALSE)),"")</f>
        <v/>
      </c>
      <c r="O2605" s="223">
        <f t="shared" si="40"/>
        <v>2603</v>
      </c>
    </row>
    <row r="2606" spans="1:15" x14ac:dyDescent="0.25">
      <c r="A2606" s="223" t="str">
        <f>IFERROR(IF(VLOOKUP($O2606,'APOIO-DESPESAS'!$A$3:$N$962,2,FALSE)="","",VLOOKUP($O2606,'APOIO-DESPESAS'!$A$3:$N$962,2,FALSE)),"")</f>
        <v/>
      </c>
      <c r="B2606" s="223" t="str">
        <f>IFERROR(IF(VLOOKUP($O2606,'APOIO-DESPESAS'!$A$3:$N$962,3,FALSE)="","",VLOOKUP($O2606,'APOIO-DESPESAS'!$A$3:$N$962,3,FALSE)),"")</f>
        <v/>
      </c>
      <c r="C2606" s="223" t="str">
        <f>IFERROR(IF(VLOOKUP($O2606,'APOIO-DESPESAS'!$A$3:$N$962,4,FALSE)="","",VLOOKUP($O2606,'APOIO-DESPESAS'!$A$3:$N$962,4,FALSE)),"")</f>
        <v/>
      </c>
      <c r="D2606" s="223" t="str">
        <f>IFERROR(IF(VLOOKUP($O2606,'APOIO-DESPESAS'!$A$3:$N$962,5,FALSE)="","",VLOOKUP($O2606,'APOIO-DESPESAS'!$A$3:$N$962,5,FALSE)),"")</f>
        <v/>
      </c>
      <c r="E2606" s="223" t="str">
        <f>IFERROR(IF(VLOOKUP($O2606,'APOIO-DESPESAS'!$A$3:$N$962,6,FALSE)="","",VLOOKUP($O2606,'APOIO-DESPESAS'!$A$3:$N$962,6,FALSE)),"")</f>
        <v/>
      </c>
      <c r="F2606" s="223" t="str">
        <f>IFERROR(IF(VLOOKUP($O2606,'APOIO-DESPESAS'!$A$3:$N$962,7,FALSE)="","",VLOOKUP($O2606,'APOIO-DESPESAS'!$A$3:$N$962,7,FALSE)),"")</f>
        <v/>
      </c>
      <c r="G2606" s="223" t="str">
        <f>IFERROR(IF(VLOOKUP($O2606,'APOIO-DESPESAS'!$A$3:$N$962,8,FALSE)="","",VLOOKUP($O2606,'APOIO-DESPESAS'!$A$3:$N$962,8,FALSE)),"")</f>
        <v/>
      </c>
      <c r="H2606" s="223" t="str">
        <f>IFERROR(IF(VLOOKUP($O2606,'APOIO-DESPESAS'!$A$3:$N$962,9,FALSE)="","",VLOOKUP($O2606,'APOIO-DESPESAS'!$A$3:$N$962,9,FALSE)),"")</f>
        <v/>
      </c>
      <c r="I2606" s="223" t="str">
        <f>IFERROR(IF(VLOOKUP($O2606,'APOIO-DESPESAS'!$A$3:$N$962,10,FALSE)="","",VLOOKUP($O2606,'APOIO-DESPESAS'!$A$3:$N$962,10,FALSE)),"")</f>
        <v/>
      </c>
      <c r="J2606" s="223" t="str">
        <f>IFERROR(IF(VLOOKUP($O2606,'APOIO-DESPESAS'!$A$3:$N$962,11,FALSE)="","",VLOOKUP($O2606,'APOIO-DESPESAS'!$A$3:$N$962,11,FALSE)),"")</f>
        <v/>
      </c>
      <c r="K2606" s="223" t="str">
        <f>IFERROR(IF(VLOOKUP($O2606,'APOIO-DESPESAS'!$A$3:$N$962,12,FALSE)="","",VLOOKUP($O2606,'APOIO-DESPESAS'!$A$3:$N$962,12,FALSE)),"")</f>
        <v/>
      </c>
      <c r="L2606" s="223" t="str">
        <f>IFERROR(IF(VLOOKUP($O2606,'APOIO-DESPESAS'!$A$3:$N$962,13,FALSE)="","",VLOOKUP($O2606,'APOIO-DESPESAS'!$A$3:$N$962,13,FALSE)),"")</f>
        <v/>
      </c>
      <c r="M2606" s="223" t="str">
        <f>IFERROR(IF(VLOOKUP($O2606,'APOIO-DESPESAS'!$A$3:$N$962,14,FALSE)="","",VLOOKUP($O2606,'APOIO-DESPESAS'!$A$3:$N$962,14,FALSE)),"")</f>
        <v/>
      </c>
      <c r="O2606" s="223">
        <f t="shared" si="40"/>
        <v>2604</v>
      </c>
    </row>
    <row r="2607" spans="1:15" x14ac:dyDescent="0.25">
      <c r="A2607" s="223" t="str">
        <f>IFERROR(IF(VLOOKUP($O2607,'APOIO-DESPESAS'!$A$3:$N$962,2,FALSE)="","",VLOOKUP($O2607,'APOIO-DESPESAS'!$A$3:$N$962,2,FALSE)),"")</f>
        <v/>
      </c>
      <c r="B2607" s="223" t="str">
        <f>IFERROR(IF(VLOOKUP($O2607,'APOIO-DESPESAS'!$A$3:$N$962,3,FALSE)="","",VLOOKUP($O2607,'APOIO-DESPESAS'!$A$3:$N$962,3,FALSE)),"")</f>
        <v/>
      </c>
      <c r="C2607" s="223" t="str">
        <f>IFERROR(IF(VLOOKUP($O2607,'APOIO-DESPESAS'!$A$3:$N$962,4,FALSE)="","",VLOOKUP($O2607,'APOIO-DESPESAS'!$A$3:$N$962,4,FALSE)),"")</f>
        <v/>
      </c>
      <c r="D2607" s="223" t="str">
        <f>IFERROR(IF(VLOOKUP($O2607,'APOIO-DESPESAS'!$A$3:$N$962,5,FALSE)="","",VLOOKUP($O2607,'APOIO-DESPESAS'!$A$3:$N$962,5,FALSE)),"")</f>
        <v/>
      </c>
      <c r="E2607" s="223" t="str">
        <f>IFERROR(IF(VLOOKUP($O2607,'APOIO-DESPESAS'!$A$3:$N$962,6,FALSE)="","",VLOOKUP($O2607,'APOIO-DESPESAS'!$A$3:$N$962,6,FALSE)),"")</f>
        <v/>
      </c>
      <c r="F2607" s="223" t="str">
        <f>IFERROR(IF(VLOOKUP($O2607,'APOIO-DESPESAS'!$A$3:$N$962,7,FALSE)="","",VLOOKUP($O2607,'APOIO-DESPESAS'!$A$3:$N$962,7,FALSE)),"")</f>
        <v/>
      </c>
      <c r="G2607" s="223" t="str">
        <f>IFERROR(IF(VLOOKUP($O2607,'APOIO-DESPESAS'!$A$3:$N$962,8,FALSE)="","",VLOOKUP($O2607,'APOIO-DESPESAS'!$A$3:$N$962,8,FALSE)),"")</f>
        <v/>
      </c>
      <c r="H2607" s="223" t="str">
        <f>IFERROR(IF(VLOOKUP($O2607,'APOIO-DESPESAS'!$A$3:$N$962,9,FALSE)="","",VLOOKUP($O2607,'APOIO-DESPESAS'!$A$3:$N$962,9,FALSE)),"")</f>
        <v/>
      </c>
      <c r="I2607" s="223" t="str">
        <f>IFERROR(IF(VLOOKUP($O2607,'APOIO-DESPESAS'!$A$3:$N$962,10,FALSE)="","",VLOOKUP($O2607,'APOIO-DESPESAS'!$A$3:$N$962,10,FALSE)),"")</f>
        <v/>
      </c>
      <c r="J2607" s="223" t="str">
        <f>IFERROR(IF(VLOOKUP($O2607,'APOIO-DESPESAS'!$A$3:$N$962,11,FALSE)="","",VLOOKUP($O2607,'APOIO-DESPESAS'!$A$3:$N$962,11,FALSE)),"")</f>
        <v/>
      </c>
      <c r="K2607" s="223" t="str">
        <f>IFERROR(IF(VLOOKUP($O2607,'APOIO-DESPESAS'!$A$3:$N$962,12,FALSE)="","",VLOOKUP($O2607,'APOIO-DESPESAS'!$A$3:$N$962,12,FALSE)),"")</f>
        <v/>
      </c>
      <c r="L2607" s="223" t="str">
        <f>IFERROR(IF(VLOOKUP($O2607,'APOIO-DESPESAS'!$A$3:$N$962,13,FALSE)="","",VLOOKUP($O2607,'APOIO-DESPESAS'!$A$3:$N$962,13,FALSE)),"")</f>
        <v/>
      </c>
      <c r="M2607" s="223" t="str">
        <f>IFERROR(IF(VLOOKUP($O2607,'APOIO-DESPESAS'!$A$3:$N$962,14,FALSE)="","",VLOOKUP($O2607,'APOIO-DESPESAS'!$A$3:$N$962,14,FALSE)),"")</f>
        <v/>
      </c>
      <c r="O2607" s="223">
        <f t="shared" si="40"/>
        <v>2605</v>
      </c>
    </row>
    <row r="2608" spans="1:15" x14ac:dyDescent="0.25">
      <c r="A2608" s="223" t="str">
        <f>IFERROR(IF(VLOOKUP($O2608,'APOIO-DESPESAS'!$A$3:$N$962,2,FALSE)="","",VLOOKUP($O2608,'APOIO-DESPESAS'!$A$3:$N$962,2,FALSE)),"")</f>
        <v/>
      </c>
      <c r="B2608" s="223" t="str">
        <f>IFERROR(IF(VLOOKUP($O2608,'APOIO-DESPESAS'!$A$3:$N$962,3,FALSE)="","",VLOOKUP($O2608,'APOIO-DESPESAS'!$A$3:$N$962,3,FALSE)),"")</f>
        <v/>
      </c>
      <c r="C2608" s="223" t="str">
        <f>IFERROR(IF(VLOOKUP($O2608,'APOIO-DESPESAS'!$A$3:$N$962,4,FALSE)="","",VLOOKUP($O2608,'APOIO-DESPESAS'!$A$3:$N$962,4,FALSE)),"")</f>
        <v/>
      </c>
      <c r="D2608" s="223" t="str">
        <f>IFERROR(IF(VLOOKUP($O2608,'APOIO-DESPESAS'!$A$3:$N$962,5,FALSE)="","",VLOOKUP($O2608,'APOIO-DESPESAS'!$A$3:$N$962,5,FALSE)),"")</f>
        <v/>
      </c>
      <c r="E2608" s="223" t="str">
        <f>IFERROR(IF(VLOOKUP($O2608,'APOIO-DESPESAS'!$A$3:$N$962,6,FALSE)="","",VLOOKUP($O2608,'APOIO-DESPESAS'!$A$3:$N$962,6,FALSE)),"")</f>
        <v/>
      </c>
      <c r="F2608" s="223" t="str">
        <f>IFERROR(IF(VLOOKUP($O2608,'APOIO-DESPESAS'!$A$3:$N$962,7,FALSE)="","",VLOOKUP($O2608,'APOIO-DESPESAS'!$A$3:$N$962,7,FALSE)),"")</f>
        <v/>
      </c>
      <c r="G2608" s="223" t="str">
        <f>IFERROR(IF(VLOOKUP($O2608,'APOIO-DESPESAS'!$A$3:$N$962,8,FALSE)="","",VLOOKUP($O2608,'APOIO-DESPESAS'!$A$3:$N$962,8,FALSE)),"")</f>
        <v/>
      </c>
      <c r="H2608" s="223" t="str">
        <f>IFERROR(IF(VLOOKUP($O2608,'APOIO-DESPESAS'!$A$3:$N$962,9,FALSE)="","",VLOOKUP($O2608,'APOIO-DESPESAS'!$A$3:$N$962,9,FALSE)),"")</f>
        <v/>
      </c>
      <c r="I2608" s="223" t="str">
        <f>IFERROR(IF(VLOOKUP($O2608,'APOIO-DESPESAS'!$A$3:$N$962,10,FALSE)="","",VLOOKUP($O2608,'APOIO-DESPESAS'!$A$3:$N$962,10,FALSE)),"")</f>
        <v/>
      </c>
      <c r="J2608" s="223" t="str">
        <f>IFERROR(IF(VLOOKUP($O2608,'APOIO-DESPESAS'!$A$3:$N$962,11,FALSE)="","",VLOOKUP($O2608,'APOIO-DESPESAS'!$A$3:$N$962,11,FALSE)),"")</f>
        <v/>
      </c>
      <c r="K2608" s="223" t="str">
        <f>IFERROR(IF(VLOOKUP($O2608,'APOIO-DESPESAS'!$A$3:$N$962,12,FALSE)="","",VLOOKUP($O2608,'APOIO-DESPESAS'!$A$3:$N$962,12,FALSE)),"")</f>
        <v/>
      </c>
      <c r="L2608" s="223" t="str">
        <f>IFERROR(IF(VLOOKUP($O2608,'APOIO-DESPESAS'!$A$3:$N$962,13,FALSE)="","",VLOOKUP($O2608,'APOIO-DESPESAS'!$A$3:$N$962,13,FALSE)),"")</f>
        <v/>
      </c>
      <c r="M2608" s="223" t="str">
        <f>IFERROR(IF(VLOOKUP($O2608,'APOIO-DESPESAS'!$A$3:$N$962,14,FALSE)="","",VLOOKUP($O2608,'APOIO-DESPESAS'!$A$3:$N$962,14,FALSE)),"")</f>
        <v/>
      </c>
      <c r="O2608" s="223">
        <f t="shared" si="40"/>
        <v>2606</v>
      </c>
    </row>
    <row r="2609" spans="1:15" x14ac:dyDescent="0.25">
      <c r="A2609" s="223" t="str">
        <f>IFERROR(IF(VLOOKUP($O2609,'APOIO-DESPESAS'!$A$3:$N$962,2,FALSE)="","",VLOOKUP($O2609,'APOIO-DESPESAS'!$A$3:$N$962,2,FALSE)),"")</f>
        <v/>
      </c>
      <c r="B2609" s="223" t="str">
        <f>IFERROR(IF(VLOOKUP($O2609,'APOIO-DESPESAS'!$A$3:$N$962,3,FALSE)="","",VLOOKUP($O2609,'APOIO-DESPESAS'!$A$3:$N$962,3,FALSE)),"")</f>
        <v/>
      </c>
      <c r="C2609" s="223" t="str">
        <f>IFERROR(IF(VLOOKUP($O2609,'APOIO-DESPESAS'!$A$3:$N$962,4,FALSE)="","",VLOOKUP($O2609,'APOIO-DESPESAS'!$A$3:$N$962,4,FALSE)),"")</f>
        <v/>
      </c>
      <c r="D2609" s="223" t="str">
        <f>IFERROR(IF(VLOOKUP($O2609,'APOIO-DESPESAS'!$A$3:$N$962,5,FALSE)="","",VLOOKUP($O2609,'APOIO-DESPESAS'!$A$3:$N$962,5,FALSE)),"")</f>
        <v/>
      </c>
      <c r="E2609" s="223" t="str">
        <f>IFERROR(IF(VLOOKUP($O2609,'APOIO-DESPESAS'!$A$3:$N$962,6,FALSE)="","",VLOOKUP($O2609,'APOIO-DESPESAS'!$A$3:$N$962,6,FALSE)),"")</f>
        <v/>
      </c>
      <c r="F2609" s="223" t="str">
        <f>IFERROR(IF(VLOOKUP($O2609,'APOIO-DESPESAS'!$A$3:$N$962,7,FALSE)="","",VLOOKUP($O2609,'APOIO-DESPESAS'!$A$3:$N$962,7,FALSE)),"")</f>
        <v/>
      </c>
      <c r="G2609" s="223" t="str">
        <f>IFERROR(IF(VLOOKUP($O2609,'APOIO-DESPESAS'!$A$3:$N$962,8,FALSE)="","",VLOOKUP($O2609,'APOIO-DESPESAS'!$A$3:$N$962,8,FALSE)),"")</f>
        <v/>
      </c>
      <c r="H2609" s="223" t="str">
        <f>IFERROR(IF(VLOOKUP($O2609,'APOIO-DESPESAS'!$A$3:$N$962,9,FALSE)="","",VLOOKUP($O2609,'APOIO-DESPESAS'!$A$3:$N$962,9,FALSE)),"")</f>
        <v/>
      </c>
      <c r="I2609" s="223" t="str">
        <f>IFERROR(IF(VLOOKUP($O2609,'APOIO-DESPESAS'!$A$3:$N$962,10,FALSE)="","",VLOOKUP($O2609,'APOIO-DESPESAS'!$A$3:$N$962,10,FALSE)),"")</f>
        <v/>
      </c>
      <c r="J2609" s="223" t="str">
        <f>IFERROR(IF(VLOOKUP($O2609,'APOIO-DESPESAS'!$A$3:$N$962,11,FALSE)="","",VLOOKUP($O2609,'APOIO-DESPESAS'!$A$3:$N$962,11,FALSE)),"")</f>
        <v/>
      </c>
      <c r="K2609" s="223" t="str">
        <f>IFERROR(IF(VLOOKUP($O2609,'APOIO-DESPESAS'!$A$3:$N$962,12,FALSE)="","",VLOOKUP($O2609,'APOIO-DESPESAS'!$A$3:$N$962,12,FALSE)),"")</f>
        <v/>
      </c>
      <c r="L2609" s="223" t="str">
        <f>IFERROR(IF(VLOOKUP($O2609,'APOIO-DESPESAS'!$A$3:$N$962,13,FALSE)="","",VLOOKUP($O2609,'APOIO-DESPESAS'!$A$3:$N$962,13,FALSE)),"")</f>
        <v/>
      </c>
      <c r="M2609" s="223" t="str">
        <f>IFERROR(IF(VLOOKUP($O2609,'APOIO-DESPESAS'!$A$3:$N$962,14,FALSE)="","",VLOOKUP($O2609,'APOIO-DESPESAS'!$A$3:$N$962,14,FALSE)),"")</f>
        <v/>
      </c>
      <c r="O2609" s="223">
        <f t="shared" si="40"/>
        <v>2607</v>
      </c>
    </row>
    <row r="2610" spans="1:15" x14ac:dyDescent="0.25">
      <c r="A2610" s="223" t="str">
        <f>IFERROR(IF(VLOOKUP($O2610,'APOIO-DESPESAS'!$A$3:$N$962,2,FALSE)="","",VLOOKUP($O2610,'APOIO-DESPESAS'!$A$3:$N$962,2,FALSE)),"")</f>
        <v/>
      </c>
      <c r="B2610" s="223" t="str">
        <f>IFERROR(IF(VLOOKUP($O2610,'APOIO-DESPESAS'!$A$3:$N$962,3,FALSE)="","",VLOOKUP($O2610,'APOIO-DESPESAS'!$A$3:$N$962,3,FALSE)),"")</f>
        <v/>
      </c>
      <c r="C2610" s="223" t="str">
        <f>IFERROR(IF(VLOOKUP($O2610,'APOIO-DESPESAS'!$A$3:$N$962,4,FALSE)="","",VLOOKUP($O2610,'APOIO-DESPESAS'!$A$3:$N$962,4,FALSE)),"")</f>
        <v/>
      </c>
      <c r="D2610" s="223" t="str">
        <f>IFERROR(IF(VLOOKUP($O2610,'APOIO-DESPESAS'!$A$3:$N$962,5,FALSE)="","",VLOOKUP($O2610,'APOIO-DESPESAS'!$A$3:$N$962,5,FALSE)),"")</f>
        <v/>
      </c>
      <c r="E2610" s="223" t="str">
        <f>IFERROR(IF(VLOOKUP($O2610,'APOIO-DESPESAS'!$A$3:$N$962,6,FALSE)="","",VLOOKUP($O2610,'APOIO-DESPESAS'!$A$3:$N$962,6,FALSE)),"")</f>
        <v/>
      </c>
      <c r="F2610" s="223" t="str">
        <f>IFERROR(IF(VLOOKUP($O2610,'APOIO-DESPESAS'!$A$3:$N$962,7,FALSE)="","",VLOOKUP($O2610,'APOIO-DESPESAS'!$A$3:$N$962,7,FALSE)),"")</f>
        <v/>
      </c>
      <c r="G2610" s="223" t="str">
        <f>IFERROR(IF(VLOOKUP($O2610,'APOIO-DESPESAS'!$A$3:$N$962,8,FALSE)="","",VLOOKUP($O2610,'APOIO-DESPESAS'!$A$3:$N$962,8,FALSE)),"")</f>
        <v/>
      </c>
      <c r="H2610" s="223" t="str">
        <f>IFERROR(IF(VLOOKUP($O2610,'APOIO-DESPESAS'!$A$3:$N$962,9,FALSE)="","",VLOOKUP($O2610,'APOIO-DESPESAS'!$A$3:$N$962,9,FALSE)),"")</f>
        <v/>
      </c>
      <c r="I2610" s="223" t="str">
        <f>IFERROR(IF(VLOOKUP($O2610,'APOIO-DESPESAS'!$A$3:$N$962,10,FALSE)="","",VLOOKUP($O2610,'APOIO-DESPESAS'!$A$3:$N$962,10,FALSE)),"")</f>
        <v/>
      </c>
      <c r="J2610" s="223" t="str">
        <f>IFERROR(IF(VLOOKUP($O2610,'APOIO-DESPESAS'!$A$3:$N$962,11,FALSE)="","",VLOOKUP($O2610,'APOIO-DESPESAS'!$A$3:$N$962,11,FALSE)),"")</f>
        <v/>
      </c>
      <c r="K2610" s="223" t="str">
        <f>IFERROR(IF(VLOOKUP($O2610,'APOIO-DESPESAS'!$A$3:$N$962,12,FALSE)="","",VLOOKUP($O2610,'APOIO-DESPESAS'!$A$3:$N$962,12,FALSE)),"")</f>
        <v/>
      </c>
      <c r="L2610" s="223" t="str">
        <f>IFERROR(IF(VLOOKUP($O2610,'APOIO-DESPESAS'!$A$3:$N$962,13,FALSE)="","",VLOOKUP($O2610,'APOIO-DESPESAS'!$A$3:$N$962,13,FALSE)),"")</f>
        <v/>
      </c>
      <c r="M2610" s="223" t="str">
        <f>IFERROR(IF(VLOOKUP($O2610,'APOIO-DESPESAS'!$A$3:$N$962,14,FALSE)="","",VLOOKUP($O2610,'APOIO-DESPESAS'!$A$3:$N$962,14,FALSE)),"")</f>
        <v/>
      </c>
      <c r="O2610" s="223">
        <f t="shared" si="40"/>
        <v>2608</v>
      </c>
    </row>
    <row r="2611" spans="1:15" x14ac:dyDescent="0.25">
      <c r="A2611" s="223" t="str">
        <f>IFERROR(IF(VLOOKUP($O2611,'APOIO-DESPESAS'!$A$3:$N$962,2,FALSE)="","",VLOOKUP($O2611,'APOIO-DESPESAS'!$A$3:$N$962,2,FALSE)),"")</f>
        <v/>
      </c>
      <c r="B2611" s="223" t="str">
        <f>IFERROR(IF(VLOOKUP($O2611,'APOIO-DESPESAS'!$A$3:$N$962,3,FALSE)="","",VLOOKUP($O2611,'APOIO-DESPESAS'!$A$3:$N$962,3,FALSE)),"")</f>
        <v/>
      </c>
      <c r="C2611" s="223" t="str">
        <f>IFERROR(IF(VLOOKUP($O2611,'APOIO-DESPESAS'!$A$3:$N$962,4,FALSE)="","",VLOOKUP($O2611,'APOIO-DESPESAS'!$A$3:$N$962,4,FALSE)),"")</f>
        <v/>
      </c>
      <c r="D2611" s="223" t="str">
        <f>IFERROR(IF(VLOOKUP($O2611,'APOIO-DESPESAS'!$A$3:$N$962,5,FALSE)="","",VLOOKUP($O2611,'APOIO-DESPESAS'!$A$3:$N$962,5,FALSE)),"")</f>
        <v/>
      </c>
      <c r="E2611" s="223" t="str">
        <f>IFERROR(IF(VLOOKUP($O2611,'APOIO-DESPESAS'!$A$3:$N$962,6,FALSE)="","",VLOOKUP($O2611,'APOIO-DESPESAS'!$A$3:$N$962,6,FALSE)),"")</f>
        <v/>
      </c>
      <c r="F2611" s="223" t="str">
        <f>IFERROR(IF(VLOOKUP($O2611,'APOIO-DESPESAS'!$A$3:$N$962,7,FALSE)="","",VLOOKUP($O2611,'APOIO-DESPESAS'!$A$3:$N$962,7,FALSE)),"")</f>
        <v/>
      </c>
      <c r="G2611" s="223" t="str">
        <f>IFERROR(IF(VLOOKUP($O2611,'APOIO-DESPESAS'!$A$3:$N$962,8,FALSE)="","",VLOOKUP($O2611,'APOIO-DESPESAS'!$A$3:$N$962,8,FALSE)),"")</f>
        <v/>
      </c>
      <c r="H2611" s="223" t="str">
        <f>IFERROR(IF(VLOOKUP($O2611,'APOIO-DESPESAS'!$A$3:$N$962,9,FALSE)="","",VLOOKUP($O2611,'APOIO-DESPESAS'!$A$3:$N$962,9,FALSE)),"")</f>
        <v/>
      </c>
      <c r="I2611" s="223" t="str">
        <f>IFERROR(IF(VLOOKUP($O2611,'APOIO-DESPESAS'!$A$3:$N$962,10,FALSE)="","",VLOOKUP($O2611,'APOIO-DESPESAS'!$A$3:$N$962,10,FALSE)),"")</f>
        <v/>
      </c>
      <c r="J2611" s="223" t="str">
        <f>IFERROR(IF(VLOOKUP($O2611,'APOIO-DESPESAS'!$A$3:$N$962,11,FALSE)="","",VLOOKUP($O2611,'APOIO-DESPESAS'!$A$3:$N$962,11,FALSE)),"")</f>
        <v/>
      </c>
      <c r="K2611" s="223" t="str">
        <f>IFERROR(IF(VLOOKUP($O2611,'APOIO-DESPESAS'!$A$3:$N$962,12,FALSE)="","",VLOOKUP($O2611,'APOIO-DESPESAS'!$A$3:$N$962,12,FALSE)),"")</f>
        <v/>
      </c>
      <c r="L2611" s="223" t="str">
        <f>IFERROR(IF(VLOOKUP($O2611,'APOIO-DESPESAS'!$A$3:$N$962,13,FALSE)="","",VLOOKUP($O2611,'APOIO-DESPESAS'!$A$3:$N$962,13,FALSE)),"")</f>
        <v/>
      </c>
      <c r="M2611" s="223" t="str">
        <f>IFERROR(IF(VLOOKUP($O2611,'APOIO-DESPESAS'!$A$3:$N$962,14,FALSE)="","",VLOOKUP($O2611,'APOIO-DESPESAS'!$A$3:$N$962,14,FALSE)),"")</f>
        <v/>
      </c>
      <c r="O2611" s="223">
        <f t="shared" si="40"/>
        <v>2609</v>
      </c>
    </row>
    <row r="2612" spans="1:15" x14ac:dyDescent="0.25">
      <c r="A2612" s="223" t="str">
        <f>IFERROR(IF(VLOOKUP($O2612,'APOIO-DESPESAS'!$A$3:$N$962,2,FALSE)="","",VLOOKUP($O2612,'APOIO-DESPESAS'!$A$3:$N$962,2,FALSE)),"")</f>
        <v/>
      </c>
      <c r="B2612" s="223" t="str">
        <f>IFERROR(IF(VLOOKUP($O2612,'APOIO-DESPESAS'!$A$3:$N$962,3,FALSE)="","",VLOOKUP($O2612,'APOIO-DESPESAS'!$A$3:$N$962,3,FALSE)),"")</f>
        <v/>
      </c>
      <c r="C2612" s="223" t="str">
        <f>IFERROR(IF(VLOOKUP($O2612,'APOIO-DESPESAS'!$A$3:$N$962,4,FALSE)="","",VLOOKUP($O2612,'APOIO-DESPESAS'!$A$3:$N$962,4,FALSE)),"")</f>
        <v/>
      </c>
      <c r="D2612" s="223" t="str">
        <f>IFERROR(IF(VLOOKUP($O2612,'APOIO-DESPESAS'!$A$3:$N$962,5,FALSE)="","",VLOOKUP($O2612,'APOIO-DESPESAS'!$A$3:$N$962,5,FALSE)),"")</f>
        <v/>
      </c>
      <c r="E2612" s="223" t="str">
        <f>IFERROR(IF(VLOOKUP($O2612,'APOIO-DESPESAS'!$A$3:$N$962,6,FALSE)="","",VLOOKUP($O2612,'APOIO-DESPESAS'!$A$3:$N$962,6,FALSE)),"")</f>
        <v/>
      </c>
      <c r="F2612" s="223" t="str">
        <f>IFERROR(IF(VLOOKUP($O2612,'APOIO-DESPESAS'!$A$3:$N$962,7,FALSE)="","",VLOOKUP($O2612,'APOIO-DESPESAS'!$A$3:$N$962,7,FALSE)),"")</f>
        <v/>
      </c>
      <c r="G2612" s="223" t="str">
        <f>IFERROR(IF(VLOOKUP($O2612,'APOIO-DESPESAS'!$A$3:$N$962,8,FALSE)="","",VLOOKUP($O2612,'APOIO-DESPESAS'!$A$3:$N$962,8,FALSE)),"")</f>
        <v/>
      </c>
      <c r="H2612" s="223" t="str">
        <f>IFERROR(IF(VLOOKUP($O2612,'APOIO-DESPESAS'!$A$3:$N$962,9,FALSE)="","",VLOOKUP($O2612,'APOIO-DESPESAS'!$A$3:$N$962,9,FALSE)),"")</f>
        <v/>
      </c>
      <c r="I2612" s="223" t="str">
        <f>IFERROR(IF(VLOOKUP($O2612,'APOIO-DESPESAS'!$A$3:$N$962,10,FALSE)="","",VLOOKUP($O2612,'APOIO-DESPESAS'!$A$3:$N$962,10,FALSE)),"")</f>
        <v/>
      </c>
      <c r="J2612" s="223" t="str">
        <f>IFERROR(IF(VLOOKUP($O2612,'APOIO-DESPESAS'!$A$3:$N$962,11,FALSE)="","",VLOOKUP($O2612,'APOIO-DESPESAS'!$A$3:$N$962,11,FALSE)),"")</f>
        <v/>
      </c>
      <c r="K2612" s="223" t="str">
        <f>IFERROR(IF(VLOOKUP($O2612,'APOIO-DESPESAS'!$A$3:$N$962,12,FALSE)="","",VLOOKUP($O2612,'APOIO-DESPESAS'!$A$3:$N$962,12,FALSE)),"")</f>
        <v/>
      </c>
      <c r="L2612" s="223" t="str">
        <f>IFERROR(IF(VLOOKUP($O2612,'APOIO-DESPESAS'!$A$3:$N$962,13,FALSE)="","",VLOOKUP($O2612,'APOIO-DESPESAS'!$A$3:$N$962,13,FALSE)),"")</f>
        <v/>
      </c>
      <c r="M2612" s="223" t="str">
        <f>IFERROR(IF(VLOOKUP($O2612,'APOIO-DESPESAS'!$A$3:$N$962,14,FALSE)="","",VLOOKUP($O2612,'APOIO-DESPESAS'!$A$3:$N$962,14,FALSE)),"")</f>
        <v/>
      </c>
      <c r="O2612" s="223">
        <f t="shared" si="40"/>
        <v>2610</v>
      </c>
    </row>
    <row r="2613" spans="1:15" x14ac:dyDescent="0.25">
      <c r="A2613" s="223" t="str">
        <f>IFERROR(IF(VLOOKUP($O2613,'APOIO-DESPESAS'!$A$3:$N$962,2,FALSE)="","",VLOOKUP($O2613,'APOIO-DESPESAS'!$A$3:$N$962,2,FALSE)),"")</f>
        <v/>
      </c>
      <c r="B2613" s="223" t="str">
        <f>IFERROR(IF(VLOOKUP($O2613,'APOIO-DESPESAS'!$A$3:$N$962,3,FALSE)="","",VLOOKUP($O2613,'APOIO-DESPESAS'!$A$3:$N$962,3,FALSE)),"")</f>
        <v/>
      </c>
      <c r="C2613" s="223" t="str">
        <f>IFERROR(IF(VLOOKUP($O2613,'APOIO-DESPESAS'!$A$3:$N$962,4,FALSE)="","",VLOOKUP($O2613,'APOIO-DESPESAS'!$A$3:$N$962,4,FALSE)),"")</f>
        <v/>
      </c>
      <c r="D2613" s="223" t="str">
        <f>IFERROR(IF(VLOOKUP($O2613,'APOIO-DESPESAS'!$A$3:$N$962,5,FALSE)="","",VLOOKUP($O2613,'APOIO-DESPESAS'!$A$3:$N$962,5,FALSE)),"")</f>
        <v/>
      </c>
      <c r="E2613" s="223" t="str">
        <f>IFERROR(IF(VLOOKUP($O2613,'APOIO-DESPESAS'!$A$3:$N$962,6,FALSE)="","",VLOOKUP($O2613,'APOIO-DESPESAS'!$A$3:$N$962,6,FALSE)),"")</f>
        <v/>
      </c>
      <c r="F2613" s="223" t="str">
        <f>IFERROR(IF(VLOOKUP($O2613,'APOIO-DESPESAS'!$A$3:$N$962,7,FALSE)="","",VLOOKUP($O2613,'APOIO-DESPESAS'!$A$3:$N$962,7,FALSE)),"")</f>
        <v/>
      </c>
      <c r="G2613" s="223" t="str">
        <f>IFERROR(IF(VLOOKUP($O2613,'APOIO-DESPESAS'!$A$3:$N$962,8,FALSE)="","",VLOOKUP($O2613,'APOIO-DESPESAS'!$A$3:$N$962,8,FALSE)),"")</f>
        <v/>
      </c>
      <c r="H2613" s="223" t="str">
        <f>IFERROR(IF(VLOOKUP($O2613,'APOIO-DESPESAS'!$A$3:$N$962,9,FALSE)="","",VLOOKUP($O2613,'APOIO-DESPESAS'!$A$3:$N$962,9,FALSE)),"")</f>
        <v/>
      </c>
      <c r="I2613" s="223" t="str">
        <f>IFERROR(IF(VLOOKUP($O2613,'APOIO-DESPESAS'!$A$3:$N$962,10,FALSE)="","",VLOOKUP($O2613,'APOIO-DESPESAS'!$A$3:$N$962,10,FALSE)),"")</f>
        <v/>
      </c>
      <c r="J2613" s="223" t="str">
        <f>IFERROR(IF(VLOOKUP($O2613,'APOIO-DESPESAS'!$A$3:$N$962,11,FALSE)="","",VLOOKUP($O2613,'APOIO-DESPESAS'!$A$3:$N$962,11,FALSE)),"")</f>
        <v/>
      </c>
      <c r="K2613" s="223" t="str">
        <f>IFERROR(IF(VLOOKUP($O2613,'APOIO-DESPESAS'!$A$3:$N$962,12,FALSE)="","",VLOOKUP($O2613,'APOIO-DESPESAS'!$A$3:$N$962,12,FALSE)),"")</f>
        <v/>
      </c>
      <c r="L2613" s="223" t="str">
        <f>IFERROR(IF(VLOOKUP($O2613,'APOIO-DESPESAS'!$A$3:$N$962,13,FALSE)="","",VLOOKUP($O2613,'APOIO-DESPESAS'!$A$3:$N$962,13,FALSE)),"")</f>
        <v/>
      </c>
      <c r="M2613" s="223" t="str">
        <f>IFERROR(IF(VLOOKUP($O2613,'APOIO-DESPESAS'!$A$3:$N$962,14,FALSE)="","",VLOOKUP($O2613,'APOIO-DESPESAS'!$A$3:$N$962,14,FALSE)),"")</f>
        <v/>
      </c>
      <c r="O2613" s="223">
        <f t="shared" si="40"/>
        <v>2611</v>
      </c>
    </row>
    <row r="2614" spans="1:15" x14ac:dyDescent="0.25">
      <c r="A2614" s="223" t="str">
        <f>IFERROR(IF(VLOOKUP($O2614,'APOIO-DESPESAS'!$A$3:$N$962,2,FALSE)="","",VLOOKUP($O2614,'APOIO-DESPESAS'!$A$3:$N$962,2,FALSE)),"")</f>
        <v/>
      </c>
      <c r="B2614" s="223" t="str">
        <f>IFERROR(IF(VLOOKUP($O2614,'APOIO-DESPESAS'!$A$3:$N$962,3,FALSE)="","",VLOOKUP($O2614,'APOIO-DESPESAS'!$A$3:$N$962,3,FALSE)),"")</f>
        <v/>
      </c>
      <c r="C2614" s="223" t="str">
        <f>IFERROR(IF(VLOOKUP($O2614,'APOIO-DESPESAS'!$A$3:$N$962,4,FALSE)="","",VLOOKUP($O2614,'APOIO-DESPESAS'!$A$3:$N$962,4,FALSE)),"")</f>
        <v/>
      </c>
      <c r="D2614" s="223" t="str">
        <f>IFERROR(IF(VLOOKUP($O2614,'APOIO-DESPESAS'!$A$3:$N$962,5,FALSE)="","",VLOOKUP($O2614,'APOIO-DESPESAS'!$A$3:$N$962,5,FALSE)),"")</f>
        <v/>
      </c>
      <c r="E2614" s="223" t="str">
        <f>IFERROR(IF(VLOOKUP($O2614,'APOIO-DESPESAS'!$A$3:$N$962,6,FALSE)="","",VLOOKUP($O2614,'APOIO-DESPESAS'!$A$3:$N$962,6,FALSE)),"")</f>
        <v/>
      </c>
      <c r="F2614" s="223" t="str">
        <f>IFERROR(IF(VLOOKUP($O2614,'APOIO-DESPESAS'!$A$3:$N$962,7,FALSE)="","",VLOOKUP($O2614,'APOIO-DESPESAS'!$A$3:$N$962,7,FALSE)),"")</f>
        <v/>
      </c>
      <c r="G2614" s="223" t="str">
        <f>IFERROR(IF(VLOOKUP($O2614,'APOIO-DESPESAS'!$A$3:$N$962,8,FALSE)="","",VLOOKUP($O2614,'APOIO-DESPESAS'!$A$3:$N$962,8,FALSE)),"")</f>
        <v/>
      </c>
      <c r="H2614" s="223" t="str">
        <f>IFERROR(IF(VLOOKUP($O2614,'APOIO-DESPESAS'!$A$3:$N$962,9,FALSE)="","",VLOOKUP($O2614,'APOIO-DESPESAS'!$A$3:$N$962,9,FALSE)),"")</f>
        <v/>
      </c>
      <c r="I2614" s="223" t="str">
        <f>IFERROR(IF(VLOOKUP($O2614,'APOIO-DESPESAS'!$A$3:$N$962,10,FALSE)="","",VLOOKUP($O2614,'APOIO-DESPESAS'!$A$3:$N$962,10,FALSE)),"")</f>
        <v/>
      </c>
      <c r="J2614" s="223" t="str">
        <f>IFERROR(IF(VLOOKUP($O2614,'APOIO-DESPESAS'!$A$3:$N$962,11,FALSE)="","",VLOOKUP($O2614,'APOIO-DESPESAS'!$A$3:$N$962,11,FALSE)),"")</f>
        <v/>
      </c>
      <c r="K2614" s="223" t="str">
        <f>IFERROR(IF(VLOOKUP($O2614,'APOIO-DESPESAS'!$A$3:$N$962,12,FALSE)="","",VLOOKUP($O2614,'APOIO-DESPESAS'!$A$3:$N$962,12,FALSE)),"")</f>
        <v/>
      </c>
      <c r="L2614" s="223" t="str">
        <f>IFERROR(IF(VLOOKUP($O2614,'APOIO-DESPESAS'!$A$3:$N$962,13,FALSE)="","",VLOOKUP($O2614,'APOIO-DESPESAS'!$A$3:$N$962,13,FALSE)),"")</f>
        <v/>
      </c>
      <c r="M2614" s="223" t="str">
        <f>IFERROR(IF(VLOOKUP($O2614,'APOIO-DESPESAS'!$A$3:$N$962,14,FALSE)="","",VLOOKUP($O2614,'APOIO-DESPESAS'!$A$3:$N$962,14,FALSE)),"")</f>
        <v/>
      </c>
      <c r="O2614" s="223">
        <f t="shared" si="40"/>
        <v>2612</v>
      </c>
    </row>
    <row r="2615" spans="1:15" x14ac:dyDescent="0.25">
      <c r="A2615" s="223" t="str">
        <f>IFERROR(IF(VLOOKUP($O2615,'APOIO-DESPESAS'!$A$3:$N$962,2,FALSE)="","",VLOOKUP($O2615,'APOIO-DESPESAS'!$A$3:$N$962,2,FALSE)),"")</f>
        <v/>
      </c>
      <c r="B2615" s="223" t="str">
        <f>IFERROR(IF(VLOOKUP($O2615,'APOIO-DESPESAS'!$A$3:$N$962,3,FALSE)="","",VLOOKUP($O2615,'APOIO-DESPESAS'!$A$3:$N$962,3,FALSE)),"")</f>
        <v/>
      </c>
      <c r="C2615" s="223" t="str">
        <f>IFERROR(IF(VLOOKUP($O2615,'APOIO-DESPESAS'!$A$3:$N$962,4,FALSE)="","",VLOOKUP($O2615,'APOIO-DESPESAS'!$A$3:$N$962,4,FALSE)),"")</f>
        <v/>
      </c>
      <c r="D2615" s="223" t="str">
        <f>IFERROR(IF(VLOOKUP($O2615,'APOIO-DESPESAS'!$A$3:$N$962,5,FALSE)="","",VLOOKUP($O2615,'APOIO-DESPESAS'!$A$3:$N$962,5,FALSE)),"")</f>
        <v/>
      </c>
      <c r="E2615" s="223" t="str">
        <f>IFERROR(IF(VLOOKUP($O2615,'APOIO-DESPESAS'!$A$3:$N$962,6,FALSE)="","",VLOOKUP($O2615,'APOIO-DESPESAS'!$A$3:$N$962,6,FALSE)),"")</f>
        <v/>
      </c>
      <c r="F2615" s="223" t="str">
        <f>IFERROR(IF(VLOOKUP($O2615,'APOIO-DESPESAS'!$A$3:$N$962,7,FALSE)="","",VLOOKUP($O2615,'APOIO-DESPESAS'!$A$3:$N$962,7,FALSE)),"")</f>
        <v/>
      </c>
      <c r="G2615" s="223" t="str">
        <f>IFERROR(IF(VLOOKUP($O2615,'APOIO-DESPESAS'!$A$3:$N$962,8,FALSE)="","",VLOOKUP($O2615,'APOIO-DESPESAS'!$A$3:$N$962,8,FALSE)),"")</f>
        <v/>
      </c>
      <c r="H2615" s="223" t="str">
        <f>IFERROR(IF(VLOOKUP($O2615,'APOIO-DESPESAS'!$A$3:$N$962,9,FALSE)="","",VLOOKUP($O2615,'APOIO-DESPESAS'!$A$3:$N$962,9,FALSE)),"")</f>
        <v/>
      </c>
      <c r="I2615" s="223" t="str">
        <f>IFERROR(IF(VLOOKUP($O2615,'APOIO-DESPESAS'!$A$3:$N$962,10,FALSE)="","",VLOOKUP($O2615,'APOIO-DESPESAS'!$A$3:$N$962,10,FALSE)),"")</f>
        <v/>
      </c>
      <c r="J2615" s="223" t="str">
        <f>IFERROR(IF(VLOOKUP($O2615,'APOIO-DESPESAS'!$A$3:$N$962,11,FALSE)="","",VLOOKUP($O2615,'APOIO-DESPESAS'!$A$3:$N$962,11,FALSE)),"")</f>
        <v/>
      </c>
      <c r="K2615" s="223" t="str">
        <f>IFERROR(IF(VLOOKUP($O2615,'APOIO-DESPESAS'!$A$3:$N$962,12,FALSE)="","",VLOOKUP($O2615,'APOIO-DESPESAS'!$A$3:$N$962,12,FALSE)),"")</f>
        <v/>
      </c>
      <c r="L2615" s="223" t="str">
        <f>IFERROR(IF(VLOOKUP($O2615,'APOIO-DESPESAS'!$A$3:$N$962,13,FALSE)="","",VLOOKUP($O2615,'APOIO-DESPESAS'!$A$3:$N$962,13,FALSE)),"")</f>
        <v/>
      </c>
      <c r="M2615" s="223" t="str">
        <f>IFERROR(IF(VLOOKUP($O2615,'APOIO-DESPESAS'!$A$3:$N$962,14,FALSE)="","",VLOOKUP($O2615,'APOIO-DESPESAS'!$A$3:$N$962,14,FALSE)),"")</f>
        <v/>
      </c>
      <c r="O2615" s="223">
        <f t="shared" si="40"/>
        <v>2613</v>
      </c>
    </row>
    <row r="2616" spans="1:15" x14ac:dyDescent="0.25">
      <c r="A2616" s="223" t="str">
        <f>IFERROR(IF(VLOOKUP($O2616,'APOIO-DESPESAS'!$A$3:$N$962,2,FALSE)="","",VLOOKUP($O2616,'APOIO-DESPESAS'!$A$3:$N$962,2,FALSE)),"")</f>
        <v/>
      </c>
      <c r="B2616" s="223" t="str">
        <f>IFERROR(IF(VLOOKUP($O2616,'APOIO-DESPESAS'!$A$3:$N$962,3,FALSE)="","",VLOOKUP($O2616,'APOIO-DESPESAS'!$A$3:$N$962,3,FALSE)),"")</f>
        <v/>
      </c>
      <c r="C2616" s="223" t="str">
        <f>IFERROR(IF(VLOOKUP($O2616,'APOIO-DESPESAS'!$A$3:$N$962,4,FALSE)="","",VLOOKUP($O2616,'APOIO-DESPESAS'!$A$3:$N$962,4,FALSE)),"")</f>
        <v/>
      </c>
      <c r="D2616" s="223" t="str">
        <f>IFERROR(IF(VLOOKUP($O2616,'APOIO-DESPESAS'!$A$3:$N$962,5,FALSE)="","",VLOOKUP($O2616,'APOIO-DESPESAS'!$A$3:$N$962,5,FALSE)),"")</f>
        <v/>
      </c>
      <c r="E2616" s="223" t="str">
        <f>IFERROR(IF(VLOOKUP($O2616,'APOIO-DESPESAS'!$A$3:$N$962,6,FALSE)="","",VLOOKUP($O2616,'APOIO-DESPESAS'!$A$3:$N$962,6,FALSE)),"")</f>
        <v/>
      </c>
      <c r="F2616" s="223" t="str">
        <f>IFERROR(IF(VLOOKUP($O2616,'APOIO-DESPESAS'!$A$3:$N$962,7,FALSE)="","",VLOOKUP($O2616,'APOIO-DESPESAS'!$A$3:$N$962,7,FALSE)),"")</f>
        <v/>
      </c>
      <c r="G2616" s="223" t="str">
        <f>IFERROR(IF(VLOOKUP($O2616,'APOIO-DESPESAS'!$A$3:$N$962,8,FALSE)="","",VLOOKUP($O2616,'APOIO-DESPESAS'!$A$3:$N$962,8,FALSE)),"")</f>
        <v/>
      </c>
      <c r="H2616" s="223" t="str">
        <f>IFERROR(IF(VLOOKUP($O2616,'APOIO-DESPESAS'!$A$3:$N$962,9,FALSE)="","",VLOOKUP($O2616,'APOIO-DESPESAS'!$A$3:$N$962,9,FALSE)),"")</f>
        <v/>
      </c>
      <c r="I2616" s="223" t="str">
        <f>IFERROR(IF(VLOOKUP($O2616,'APOIO-DESPESAS'!$A$3:$N$962,10,FALSE)="","",VLOOKUP($O2616,'APOIO-DESPESAS'!$A$3:$N$962,10,FALSE)),"")</f>
        <v/>
      </c>
      <c r="J2616" s="223" t="str">
        <f>IFERROR(IF(VLOOKUP($O2616,'APOIO-DESPESAS'!$A$3:$N$962,11,FALSE)="","",VLOOKUP($O2616,'APOIO-DESPESAS'!$A$3:$N$962,11,FALSE)),"")</f>
        <v/>
      </c>
      <c r="K2616" s="223" t="str">
        <f>IFERROR(IF(VLOOKUP($O2616,'APOIO-DESPESAS'!$A$3:$N$962,12,FALSE)="","",VLOOKUP($O2616,'APOIO-DESPESAS'!$A$3:$N$962,12,FALSE)),"")</f>
        <v/>
      </c>
      <c r="L2616" s="223" t="str">
        <f>IFERROR(IF(VLOOKUP($O2616,'APOIO-DESPESAS'!$A$3:$N$962,13,FALSE)="","",VLOOKUP($O2616,'APOIO-DESPESAS'!$A$3:$N$962,13,FALSE)),"")</f>
        <v/>
      </c>
      <c r="M2616" s="223" t="str">
        <f>IFERROR(IF(VLOOKUP($O2616,'APOIO-DESPESAS'!$A$3:$N$962,14,FALSE)="","",VLOOKUP($O2616,'APOIO-DESPESAS'!$A$3:$N$962,14,FALSE)),"")</f>
        <v/>
      </c>
      <c r="O2616" s="223">
        <f t="shared" si="40"/>
        <v>2614</v>
      </c>
    </row>
    <row r="2617" spans="1:15" x14ac:dyDescent="0.25">
      <c r="A2617" s="223" t="str">
        <f>IFERROR(IF(VLOOKUP($O2617,'APOIO-DESPESAS'!$A$3:$N$962,2,FALSE)="","",VLOOKUP($O2617,'APOIO-DESPESAS'!$A$3:$N$962,2,FALSE)),"")</f>
        <v/>
      </c>
      <c r="B2617" s="223" t="str">
        <f>IFERROR(IF(VLOOKUP($O2617,'APOIO-DESPESAS'!$A$3:$N$962,3,FALSE)="","",VLOOKUP($O2617,'APOIO-DESPESAS'!$A$3:$N$962,3,FALSE)),"")</f>
        <v/>
      </c>
      <c r="C2617" s="223" t="str">
        <f>IFERROR(IF(VLOOKUP($O2617,'APOIO-DESPESAS'!$A$3:$N$962,4,FALSE)="","",VLOOKUP($O2617,'APOIO-DESPESAS'!$A$3:$N$962,4,FALSE)),"")</f>
        <v/>
      </c>
      <c r="D2617" s="223" t="str">
        <f>IFERROR(IF(VLOOKUP($O2617,'APOIO-DESPESAS'!$A$3:$N$962,5,FALSE)="","",VLOOKUP($O2617,'APOIO-DESPESAS'!$A$3:$N$962,5,FALSE)),"")</f>
        <v/>
      </c>
      <c r="E2617" s="223" t="str">
        <f>IFERROR(IF(VLOOKUP($O2617,'APOIO-DESPESAS'!$A$3:$N$962,6,FALSE)="","",VLOOKUP($O2617,'APOIO-DESPESAS'!$A$3:$N$962,6,FALSE)),"")</f>
        <v/>
      </c>
      <c r="F2617" s="223" t="str">
        <f>IFERROR(IF(VLOOKUP($O2617,'APOIO-DESPESAS'!$A$3:$N$962,7,FALSE)="","",VLOOKUP($O2617,'APOIO-DESPESAS'!$A$3:$N$962,7,FALSE)),"")</f>
        <v/>
      </c>
      <c r="G2617" s="223" t="str">
        <f>IFERROR(IF(VLOOKUP($O2617,'APOIO-DESPESAS'!$A$3:$N$962,8,FALSE)="","",VLOOKUP($O2617,'APOIO-DESPESAS'!$A$3:$N$962,8,FALSE)),"")</f>
        <v/>
      </c>
      <c r="H2617" s="223" t="str">
        <f>IFERROR(IF(VLOOKUP($O2617,'APOIO-DESPESAS'!$A$3:$N$962,9,FALSE)="","",VLOOKUP($O2617,'APOIO-DESPESAS'!$A$3:$N$962,9,FALSE)),"")</f>
        <v/>
      </c>
      <c r="I2617" s="223" t="str">
        <f>IFERROR(IF(VLOOKUP($O2617,'APOIO-DESPESAS'!$A$3:$N$962,10,FALSE)="","",VLOOKUP($O2617,'APOIO-DESPESAS'!$A$3:$N$962,10,FALSE)),"")</f>
        <v/>
      </c>
      <c r="J2617" s="223" t="str">
        <f>IFERROR(IF(VLOOKUP($O2617,'APOIO-DESPESAS'!$A$3:$N$962,11,FALSE)="","",VLOOKUP($O2617,'APOIO-DESPESAS'!$A$3:$N$962,11,FALSE)),"")</f>
        <v/>
      </c>
      <c r="K2617" s="223" t="str">
        <f>IFERROR(IF(VLOOKUP($O2617,'APOIO-DESPESAS'!$A$3:$N$962,12,FALSE)="","",VLOOKUP($O2617,'APOIO-DESPESAS'!$A$3:$N$962,12,FALSE)),"")</f>
        <v/>
      </c>
      <c r="L2617" s="223" t="str">
        <f>IFERROR(IF(VLOOKUP($O2617,'APOIO-DESPESAS'!$A$3:$N$962,13,FALSE)="","",VLOOKUP($O2617,'APOIO-DESPESAS'!$A$3:$N$962,13,FALSE)),"")</f>
        <v/>
      </c>
      <c r="M2617" s="223" t="str">
        <f>IFERROR(IF(VLOOKUP($O2617,'APOIO-DESPESAS'!$A$3:$N$962,14,FALSE)="","",VLOOKUP($O2617,'APOIO-DESPESAS'!$A$3:$N$962,14,FALSE)),"")</f>
        <v/>
      </c>
      <c r="O2617" s="223">
        <f t="shared" si="40"/>
        <v>2615</v>
      </c>
    </row>
    <row r="2618" spans="1:15" x14ac:dyDescent="0.25">
      <c r="A2618" s="223" t="str">
        <f>IFERROR(IF(VLOOKUP($O2618,'APOIO-DESPESAS'!$A$3:$N$962,2,FALSE)="","",VLOOKUP($O2618,'APOIO-DESPESAS'!$A$3:$N$962,2,FALSE)),"")</f>
        <v/>
      </c>
      <c r="B2618" s="223" t="str">
        <f>IFERROR(IF(VLOOKUP($O2618,'APOIO-DESPESAS'!$A$3:$N$962,3,FALSE)="","",VLOOKUP($O2618,'APOIO-DESPESAS'!$A$3:$N$962,3,FALSE)),"")</f>
        <v/>
      </c>
      <c r="C2618" s="223" t="str">
        <f>IFERROR(IF(VLOOKUP($O2618,'APOIO-DESPESAS'!$A$3:$N$962,4,FALSE)="","",VLOOKUP($O2618,'APOIO-DESPESAS'!$A$3:$N$962,4,FALSE)),"")</f>
        <v/>
      </c>
      <c r="D2618" s="223" t="str">
        <f>IFERROR(IF(VLOOKUP($O2618,'APOIO-DESPESAS'!$A$3:$N$962,5,FALSE)="","",VLOOKUP($O2618,'APOIO-DESPESAS'!$A$3:$N$962,5,FALSE)),"")</f>
        <v/>
      </c>
      <c r="E2618" s="223" t="str">
        <f>IFERROR(IF(VLOOKUP($O2618,'APOIO-DESPESAS'!$A$3:$N$962,6,FALSE)="","",VLOOKUP($O2618,'APOIO-DESPESAS'!$A$3:$N$962,6,FALSE)),"")</f>
        <v/>
      </c>
      <c r="F2618" s="223" t="str">
        <f>IFERROR(IF(VLOOKUP($O2618,'APOIO-DESPESAS'!$A$3:$N$962,7,FALSE)="","",VLOOKUP($O2618,'APOIO-DESPESAS'!$A$3:$N$962,7,FALSE)),"")</f>
        <v/>
      </c>
      <c r="G2618" s="223" t="str">
        <f>IFERROR(IF(VLOOKUP($O2618,'APOIO-DESPESAS'!$A$3:$N$962,8,FALSE)="","",VLOOKUP($O2618,'APOIO-DESPESAS'!$A$3:$N$962,8,FALSE)),"")</f>
        <v/>
      </c>
      <c r="H2618" s="223" t="str">
        <f>IFERROR(IF(VLOOKUP($O2618,'APOIO-DESPESAS'!$A$3:$N$962,9,FALSE)="","",VLOOKUP($O2618,'APOIO-DESPESAS'!$A$3:$N$962,9,FALSE)),"")</f>
        <v/>
      </c>
      <c r="I2618" s="223" t="str">
        <f>IFERROR(IF(VLOOKUP($O2618,'APOIO-DESPESAS'!$A$3:$N$962,10,FALSE)="","",VLOOKUP($O2618,'APOIO-DESPESAS'!$A$3:$N$962,10,FALSE)),"")</f>
        <v/>
      </c>
      <c r="J2618" s="223" t="str">
        <f>IFERROR(IF(VLOOKUP($O2618,'APOIO-DESPESAS'!$A$3:$N$962,11,FALSE)="","",VLOOKUP($O2618,'APOIO-DESPESAS'!$A$3:$N$962,11,FALSE)),"")</f>
        <v/>
      </c>
      <c r="K2618" s="223" t="str">
        <f>IFERROR(IF(VLOOKUP($O2618,'APOIO-DESPESAS'!$A$3:$N$962,12,FALSE)="","",VLOOKUP($O2618,'APOIO-DESPESAS'!$A$3:$N$962,12,FALSE)),"")</f>
        <v/>
      </c>
      <c r="L2618" s="223" t="str">
        <f>IFERROR(IF(VLOOKUP($O2618,'APOIO-DESPESAS'!$A$3:$N$962,13,FALSE)="","",VLOOKUP($O2618,'APOIO-DESPESAS'!$A$3:$N$962,13,FALSE)),"")</f>
        <v/>
      </c>
      <c r="M2618" s="223" t="str">
        <f>IFERROR(IF(VLOOKUP($O2618,'APOIO-DESPESAS'!$A$3:$N$962,14,FALSE)="","",VLOOKUP($O2618,'APOIO-DESPESAS'!$A$3:$N$962,14,FALSE)),"")</f>
        <v/>
      </c>
      <c r="O2618" s="223">
        <f t="shared" si="40"/>
        <v>2616</v>
      </c>
    </row>
    <row r="2619" spans="1:15" x14ac:dyDescent="0.25">
      <c r="A2619" s="223" t="str">
        <f>IFERROR(IF(VLOOKUP($O2619,'APOIO-DESPESAS'!$A$3:$N$962,2,FALSE)="","",VLOOKUP($O2619,'APOIO-DESPESAS'!$A$3:$N$962,2,FALSE)),"")</f>
        <v/>
      </c>
      <c r="B2619" s="223" t="str">
        <f>IFERROR(IF(VLOOKUP($O2619,'APOIO-DESPESAS'!$A$3:$N$962,3,FALSE)="","",VLOOKUP($O2619,'APOIO-DESPESAS'!$A$3:$N$962,3,FALSE)),"")</f>
        <v/>
      </c>
      <c r="C2619" s="223" t="str">
        <f>IFERROR(IF(VLOOKUP($O2619,'APOIO-DESPESAS'!$A$3:$N$962,4,FALSE)="","",VLOOKUP($O2619,'APOIO-DESPESAS'!$A$3:$N$962,4,FALSE)),"")</f>
        <v/>
      </c>
      <c r="D2619" s="223" t="str">
        <f>IFERROR(IF(VLOOKUP($O2619,'APOIO-DESPESAS'!$A$3:$N$962,5,FALSE)="","",VLOOKUP($O2619,'APOIO-DESPESAS'!$A$3:$N$962,5,FALSE)),"")</f>
        <v/>
      </c>
      <c r="E2619" s="223" t="str">
        <f>IFERROR(IF(VLOOKUP($O2619,'APOIO-DESPESAS'!$A$3:$N$962,6,FALSE)="","",VLOOKUP($O2619,'APOIO-DESPESAS'!$A$3:$N$962,6,FALSE)),"")</f>
        <v/>
      </c>
      <c r="F2619" s="223" t="str">
        <f>IFERROR(IF(VLOOKUP($O2619,'APOIO-DESPESAS'!$A$3:$N$962,7,FALSE)="","",VLOOKUP($O2619,'APOIO-DESPESAS'!$A$3:$N$962,7,FALSE)),"")</f>
        <v/>
      </c>
      <c r="G2619" s="223" t="str">
        <f>IFERROR(IF(VLOOKUP($O2619,'APOIO-DESPESAS'!$A$3:$N$962,8,FALSE)="","",VLOOKUP($O2619,'APOIO-DESPESAS'!$A$3:$N$962,8,FALSE)),"")</f>
        <v/>
      </c>
      <c r="H2619" s="223" t="str">
        <f>IFERROR(IF(VLOOKUP($O2619,'APOIO-DESPESAS'!$A$3:$N$962,9,FALSE)="","",VLOOKUP($O2619,'APOIO-DESPESAS'!$A$3:$N$962,9,FALSE)),"")</f>
        <v/>
      </c>
      <c r="I2619" s="223" t="str">
        <f>IFERROR(IF(VLOOKUP($O2619,'APOIO-DESPESAS'!$A$3:$N$962,10,FALSE)="","",VLOOKUP($O2619,'APOIO-DESPESAS'!$A$3:$N$962,10,FALSE)),"")</f>
        <v/>
      </c>
      <c r="J2619" s="223" t="str">
        <f>IFERROR(IF(VLOOKUP($O2619,'APOIO-DESPESAS'!$A$3:$N$962,11,FALSE)="","",VLOOKUP($O2619,'APOIO-DESPESAS'!$A$3:$N$962,11,FALSE)),"")</f>
        <v/>
      </c>
      <c r="K2619" s="223" t="str">
        <f>IFERROR(IF(VLOOKUP($O2619,'APOIO-DESPESAS'!$A$3:$N$962,12,FALSE)="","",VLOOKUP($O2619,'APOIO-DESPESAS'!$A$3:$N$962,12,FALSE)),"")</f>
        <v/>
      </c>
      <c r="L2619" s="223" t="str">
        <f>IFERROR(IF(VLOOKUP($O2619,'APOIO-DESPESAS'!$A$3:$N$962,13,FALSE)="","",VLOOKUP($O2619,'APOIO-DESPESAS'!$A$3:$N$962,13,FALSE)),"")</f>
        <v/>
      </c>
      <c r="M2619" s="223" t="str">
        <f>IFERROR(IF(VLOOKUP($O2619,'APOIO-DESPESAS'!$A$3:$N$962,14,FALSE)="","",VLOOKUP($O2619,'APOIO-DESPESAS'!$A$3:$N$962,14,FALSE)),"")</f>
        <v/>
      </c>
      <c r="O2619" s="223">
        <f t="shared" si="40"/>
        <v>2617</v>
      </c>
    </row>
    <row r="2620" spans="1:15" x14ac:dyDescent="0.25">
      <c r="A2620" s="223" t="str">
        <f>IFERROR(IF(VLOOKUP($O2620,'APOIO-DESPESAS'!$A$3:$N$962,2,FALSE)="","",VLOOKUP($O2620,'APOIO-DESPESAS'!$A$3:$N$962,2,FALSE)),"")</f>
        <v/>
      </c>
      <c r="B2620" s="223" t="str">
        <f>IFERROR(IF(VLOOKUP($O2620,'APOIO-DESPESAS'!$A$3:$N$962,3,FALSE)="","",VLOOKUP($O2620,'APOIO-DESPESAS'!$A$3:$N$962,3,FALSE)),"")</f>
        <v/>
      </c>
      <c r="C2620" s="223" t="str">
        <f>IFERROR(IF(VLOOKUP($O2620,'APOIO-DESPESAS'!$A$3:$N$962,4,FALSE)="","",VLOOKUP($O2620,'APOIO-DESPESAS'!$A$3:$N$962,4,FALSE)),"")</f>
        <v/>
      </c>
      <c r="D2620" s="223" t="str">
        <f>IFERROR(IF(VLOOKUP($O2620,'APOIO-DESPESAS'!$A$3:$N$962,5,FALSE)="","",VLOOKUP($O2620,'APOIO-DESPESAS'!$A$3:$N$962,5,FALSE)),"")</f>
        <v/>
      </c>
      <c r="E2620" s="223" t="str">
        <f>IFERROR(IF(VLOOKUP($O2620,'APOIO-DESPESAS'!$A$3:$N$962,6,FALSE)="","",VLOOKUP($O2620,'APOIO-DESPESAS'!$A$3:$N$962,6,FALSE)),"")</f>
        <v/>
      </c>
      <c r="F2620" s="223" t="str">
        <f>IFERROR(IF(VLOOKUP($O2620,'APOIO-DESPESAS'!$A$3:$N$962,7,FALSE)="","",VLOOKUP($O2620,'APOIO-DESPESAS'!$A$3:$N$962,7,FALSE)),"")</f>
        <v/>
      </c>
      <c r="G2620" s="223" t="str">
        <f>IFERROR(IF(VLOOKUP($O2620,'APOIO-DESPESAS'!$A$3:$N$962,8,FALSE)="","",VLOOKUP($O2620,'APOIO-DESPESAS'!$A$3:$N$962,8,FALSE)),"")</f>
        <v/>
      </c>
      <c r="H2620" s="223" t="str">
        <f>IFERROR(IF(VLOOKUP($O2620,'APOIO-DESPESAS'!$A$3:$N$962,9,FALSE)="","",VLOOKUP($O2620,'APOIO-DESPESAS'!$A$3:$N$962,9,FALSE)),"")</f>
        <v/>
      </c>
      <c r="I2620" s="223" t="str">
        <f>IFERROR(IF(VLOOKUP($O2620,'APOIO-DESPESAS'!$A$3:$N$962,10,FALSE)="","",VLOOKUP($O2620,'APOIO-DESPESAS'!$A$3:$N$962,10,FALSE)),"")</f>
        <v/>
      </c>
      <c r="J2620" s="223" t="str">
        <f>IFERROR(IF(VLOOKUP($O2620,'APOIO-DESPESAS'!$A$3:$N$962,11,FALSE)="","",VLOOKUP($O2620,'APOIO-DESPESAS'!$A$3:$N$962,11,FALSE)),"")</f>
        <v/>
      </c>
      <c r="K2620" s="223" t="str">
        <f>IFERROR(IF(VLOOKUP($O2620,'APOIO-DESPESAS'!$A$3:$N$962,12,FALSE)="","",VLOOKUP($O2620,'APOIO-DESPESAS'!$A$3:$N$962,12,FALSE)),"")</f>
        <v/>
      </c>
      <c r="L2620" s="223" t="str">
        <f>IFERROR(IF(VLOOKUP($O2620,'APOIO-DESPESAS'!$A$3:$N$962,13,FALSE)="","",VLOOKUP($O2620,'APOIO-DESPESAS'!$A$3:$N$962,13,FALSE)),"")</f>
        <v/>
      </c>
      <c r="M2620" s="223" t="str">
        <f>IFERROR(IF(VLOOKUP($O2620,'APOIO-DESPESAS'!$A$3:$N$962,14,FALSE)="","",VLOOKUP($O2620,'APOIO-DESPESAS'!$A$3:$N$962,14,FALSE)),"")</f>
        <v/>
      </c>
      <c r="O2620" s="223">
        <f t="shared" si="40"/>
        <v>2618</v>
      </c>
    </row>
    <row r="2621" spans="1:15" x14ac:dyDescent="0.25">
      <c r="A2621" s="223" t="str">
        <f>IFERROR(IF(VLOOKUP($O2621,'APOIO-DESPESAS'!$A$3:$N$962,2,FALSE)="","",VLOOKUP($O2621,'APOIO-DESPESAS'!$A$3:$N$962,2,FALSE)),"")</f>
        <v/>
      </c>
      <c r="B2621" s="223" t="str">
        <f>IFERROR(IF(VLOOKUP($O2621,'APOIO-DESPESAS'!$A$3:$N$962,3,FALSE)="","",VLOOKUP($O2621,'APOIO-DESPESAS'!$A$3:$N$962,3,FALSE)),"")</f>
        <v/>
      </c>
      <c r="C2621" s="223" t="str">
        <f>IFERROR(IF(VLOOKUP($O2621,'APOIO-DESPESAS'!$A$3:$N$962,4,FALSE)="","",VLOOKUP($O2621,'APOIO-DESPESAS'!$A$3:$N$962,4,FALSE)),"")</f>
        <v/>
      </c>
      <c r="D2621" s="223" t="str">
        <f>IFERROR(IF(VLOOKUP($O2621,'APOIO-DESPESAS'!$A$3:$N$962,5,FALSE)="","",VLOOKUP($O2621,'APOIO-DESPESAS'!$A$3:$N$962,5,FALSE)),"")</f>
        <v/>
      </c>
      <c r="E2621" s="223" t="str">
        <f>IFERROR(IF(VLOOKUP($O2621,'APOIO-DESPESAS'!$A$3:$N$962,6,FALSE)="","",VLOOKUP($O2621,'APOIO-DESPESAS'!$A$3:$N$962,6,FALSE)),"")</f>
        <v/>
      </c>
      <c r="F2621" s="223" t="str">
        <f>IFERROR(IF(VLOOKUP($O2621,'APOIO-DESPESAS'!$A$3:$N$962,7,FALSE)="","",VLOOKUP($O2621,'APOIO-DESPESAS'!$A$3:$N$962,7,FALSE)),"")</f>
        <v/>
      </c>
      <c r="G2621" s="223" t="str">
        <f>IFERROR(IF(VLOOKUP($O2621,'APOIO-DESPESAS'!$A$3:$N$962,8,FALSE)="","",VLOOKUP($O2621,'APOIO-DESPESAS'!$A$3:$N$962,8,FALSE)),"")</f>
        <v/>
      </c>
      <c r="H2621" s="223" t="str">
        <f>IFERROR(IF(VLOOKUP($O2621,'APOIO-DESPESAS'!$A$3:$N$962,9,FALSE)="","",VLOOKUP($O2621,'APOIO-DESPESAS'!$A$3:$N$962,9,FALSE)),"")</f>
        <v/>
      </c>
      <c r="I2621" s="223" t="str">
        <f>IFERROR(IF(VLOOKUP($O2621,'APOIO-DESPESAS'!$A$3:$N$962,10,FALSE)="","",VLOOKUP($O2621,'APOIO-DESPESAS'!$A$3:$N$962,10,FALSE)),"")</f>
        <v/>
      </c>
      <c r="J2621" s="223" t="str">
        <f>IFERROR(IF(VLOOKUP($O2621,'APOIO-DESPESAS'!$A$3:$N$962,11,FALSE)="","",VLOOKUP($O2621,'APOIO-DESPESAS'!$A$3:$N$962,11,FALSE)),"")</f>
        <v/>
      </c>
      <c r="K2621" s="223" t="str">
        <f>IFERROR(IF(VLOOKUP($O2621,'APOIO-DESPESAS'!$A$3:$N$962,12,FALSE)="","",VLOOKUP($O2621,'APOIO-DESPESAS'!$A$3:$N$962,12,FALSE)),"")</f>
        <v/>
      </c>
      <c r="L2621" s="223" t="str">
        <f>IFERROR(IF(VLOOKUP($O2621,'APOIO-DESPESAS'!$A$3:$N$962,13,FALSE)="","",VLOOKUP($O2621,'APOIO-DESPESAS'!$A$3:$N$962,13,FALSE)),"")</f>
        <v/>
      </c>
      <c r="M2621" s="223" t="str">
        <f>IFERROR(IF(VLOOKUP($O2621,'APOIO-DESPESAS'!$A$3:$N$962,14,FALSE)="","",VLOOKUP($O2621,'APOIO-DESPESAS'!$A$3:$N$962,14,FALSE)),"")</f>
        <v/>
      </c>
      <c r="O2621" s="223">
        <f t="shared" si="40"/>
        <v>2619</v>
      </c>
    </row>
    <row r="2622" spans="1:15" x14ac:dyDescent="0.25">
      <c r="A2622" s="223" t="str">
        <f>IFERROR(IF(VLOOKUP($O2622,'APOIO-DESPESAS'!$A$3:$N$962,2,FALSE)="","",VLOOKUP($O2622,'APOIO-DESPESAS'!$A$3:$N$962,2,FALSE)),"")</f>
        <v/>
      </c>
      <c r="B2622" s="223" t="str">
        <f>IFERROR(IF(VLOOKUP($O2622,'APOIO-DESPESAS'!$A$3:$N$962,3,FALSE)="","",VLOOKUP($O2622,'APOIO-DESPESAS'!$A$3:$N$962,3,FALSE)),"")</f>
        <v/>
      </c>
      <c r="C2622" s="223" t="str">
        <f>IFERROR(IF(VLOOKUP($O2622,'APOIO-DESPESAS'!$A$3:$N$962,4,FALSE)="","",VLOOKUP($O2622,'APOIO-DESPESAS'!$A$3:$N$962,4,FALSE)),"")</f>
        <v/>
      </c>
      <c r="D2622" s="223" t="str">
        <f>IFERROR(IF(VLOOKUP($O2622,'APOIO-DESPESAS'!$A$3:$N$962,5,FALSE)="","",VLOOKUP($O2622,'APOIO-DESPESAS'!$A$3:$N$962,5,FALSE)),"")</f>
        <v/>
      </c>
      <c r="E2622" s="223" t="str">
        <f>IFERROR(IF(VLOOKUP($O2622,'APOIO-DESPESAS'!$A$3:$N$962,6,FALSE)="","",VLOOKUP($O2622,'APOIO-DESPESAS'!$A$3:$N$962,6,FALSE)),"")</f>
        <v/>
      </c>
      <c r="F2622" s="223" t="str">
        <f>IFERROR(IF(VLOOKUP($O2622,'APOIO-DESPESAS'!$A$3:$N$962,7,FALSE)="","",VLOOKUP($O2622,'APOIO-DESPESAS'!$A$3:$N$962,7,FALSE)),"")</f>
        <v/>
      </c>
      <c r="G2622" s="223" t="str">
        <f>IFERROR(IF(VLOOKUP($O2622,'APOIO-DESPESAS'!$A$3:$N$962,8,FALSE)="","",VLOOKUP($O2622,'APOIO-DESPESAS'!$A$3:$N$962,8,FALSE)),"")</f>
        <v/>
      </c>
      <c r="H2622" s="223" t="str">
        <f>IFERROR(IF(VLOOKUP($O2622,'APOIO-DESPESAS'!$A$3:$N$962,9,FALSE)="","",VLOOKUP($O2622,'APOIO-DESPESAS'!$A$3:$N$962,9,FALSE)),"")</f>
        <v/>
      </c>
      <c r="I2622" s="223" t="str">
        <f>IFERROR(IF(VLOOKUP($O2622,'APOIO-DESPESAS'!$A$3:$N$962,10,FALSE)="","",VLOOKUP($O2622,'APOIO-DESPESAS'!$A$3:$N$962,10,FALSE)),"")</f>
        <v/>
      </c>
      <c r="J2622" s="223" t="str">
        <f>IFERROR(IF(VLOOKUP($O2622,'APOIO-DESPESAS'!$A$3:$N$962,11,FALSE)="","",VLOOKUP($O2622,'APOIO-DESPESAS'!$A$3:$N$962,11,FALSE)),"")</f>
        <v/>
      </c>
      <c r="K2622" s="223" t="str">
        <f>IFERROR(IF(VLOOKUP($O2622,'APOIO-DESPESAS'!$A$3:$N$962,12,FALSE)="","",VLOOKUP($O2622,'APOIO-DESPESAS'!$A$3:$N$962,12,FALSE)),"")</f>
        <v/>
      </c>
      <c r="L2622" s="223" t="str">
        <f>IFERROR(IF(VLOOKUP($O2622,'APOIO-DESPESAS'!$A$3:$N$962,13,FALSE)="","",VLOOKUP($O2622,'APOIO-DESPESAS'!$A$3:$N$962,13,FALSE)),"")</f>
        <v/>
      </c>
      <c r="M2622" s="223" t="str">
        <f>IFERROR(IF(VLOOKUP($O2622,'APOIO-DESPESAS'!$A$3:$N$962,14,FALSE)="","",VLOOKUP($O2622,'APOIO-DESPESAS'!$A$3:$N$962,14,FALSE)),"")</f>
        <v/>
      </c>
      <c r="O2622" s="223">
        <f t="shared" si="40"/>
        <v>2620</v>
      </c>
    </row>
    <row r="2623" spans="1:15" x14ac:dyDescent="0.25">
      <c r="A2623" s="223" t="str">
        <f>IFERROR(IF(VLOOKUP($O2623,'APOIO-DESPESAS'!$A$3:$N$962,2,FALSE)="","",VLOOKUP($O2623,'APOIO-DESPESAS'!$A$3:$N$962,2,FALSE)),"")</f>
        <v/>
      </c>
      <c r="B2623" s="223" t="str">
        <f>IFERROR(IF(VLOOKUP($O2623,'APOIO-DESPESAS'!$A$3:$N$962,3,FALSE)="","",VLOOKUP($O2623,'APOIO-DESPESAS'!$A$3:$N$962,3,FALSE)),"")</f>
        <v/>
      </c>
      <c r="C2623" s="223" t="str">
        <f>IFERROR(IF(VLOOKUP($O2623,'APOIO-DESPESAS'!$A$3:$N$962,4,FALSE)="","",VLOOKUP($O2623,'APOIO-DESPESAS'!$A$3:$N$962,4,FALSE)),"")</f>
        <v/>
      </c>
      <c r="D2623" s="223" t="str">
        <f>IFERROR(IF(VLOOKUP($O2623,'APOIO-DESPESAS'!$A$3:$N$962,5,FALSE)="","",VLOOKUP($O2623,'APOIO-DESPESAS'!$A$3:$N$962,5,FALSE)),"")</f>
        <v/>
      </c>
      <c r="E2623" s="223" t="str">
        <f>IFERROR(IF(VLOOKUP($O2623,'APOIO-DESPESAS'!$A$3:$N$962,6,FALSE)="","",VLOOKUP($O2623,'APOIO-DESPESAS'!$A$3:$N$962,6,FALSE)),"")</f>
        <v/>
      </c>
      <c r="F2623" s="223" t="str">
        <f>IFERROR(IF(VLOOKUP($O2623,'APOIO-DESPESAS'!$A$3:$N$962,7,FALSE)="","",VLOOKUP($O2623,'APOIO-DESPESAS'!$A$3:$N$962,7,FALSE)),"")</f>
        <v/>
      </c>
      <c r="G2623" s="223" t="str">
        <f>IFERROR(IF(VLOOKUP($O2623,'APOIO-DESPESAS'!$A$3:$N$962,8,FALSE)="","",VLOOKUP($O2623,'APOIO-DESPESAS'!$A$3:$N$962,8,FALSE)),"")</f>
        <v/>
      </c>
      <c r="H2623" s="223" t="str">
        <f>IFERROR(IF(VLOOKUP($O2623,'APOIO-DESPESAS'!$A$3:$N$962,9,FALSE)="","",VLOOKUP($O2623,'APOIO-DESPESAS'!$A$3:$N$962,9,FALSE)),"")</f>
        <v/>
      </c>
      <c r="I2623" s="223" t="str">
        <f>IFERROR(IF(VLOOKUP($O2623,'APOIO-DESPESAS'!$A$3:$N$962,10,FALSE)="","",VLOOKUP($O2623,'APOIO-DESPESAS'!$A$3:$N$962,10,FALSE)),"")</f>
        <v/>
      </c>
      <c r="J2623" s="223" t="str">
        <f>IFERROR(IF(VLOOKUP($O2623,'APOIO-DESPESAS'!$A$3:$N$962,11,FALSE)="","",VLOOKUP($O2623,'APOIO-DESPESAS'!$A$3:$N$962,11,FALSE)),"")</f>
        <v/>
      </c>
      <c r="K2623" s="223" t="str">
        <f>IFERROR(IF(VLOOKUP($O2623,'APOIO-DESPESAS'!$A$3:$N$962,12,FALSE)="","",VLOOKUP($O2623,'APOIO-DESPESAS'!$A$3:$N$962,12,FALSE)),"")</f>
        <v/>
      </c>
      <c r="L2623" s="223" t="str">
        <f>IFERROR(IF(VLOOKUP($O2623,'APOIO-DESPESAS'!$A$3:$N$962,13,FALSE)="","",VLOOKUP($O2623,'APOIO-DESPESAS'!$A$3:$N$962,13,FALSE)),"")</f>
        <v/>
      </c>
      <c r="M2623" s="223" t="str">
        <f>IFERROR(IF(VLOOKUP($O2623,'APOIO-DESPESAS'!$A$3:$N$962,14,FALSE)="","",VLOOKUP($O2623,'APOIO-DESPESAS'!$A$3:$N$962,14,FALSE)),"")</f>
        <v/>
      </c>
      <c r="O2623" s="223">
        <f t="shared" si="40"/>
        <v>2621</v>
      </c>
    </row>
    <row r="2624" spans="1:15" x14ac:dyDescent="0.25">
      <c r="A2624" s="223" t="str">
        <f>IFERROR(IF(VLOOKUP($O2624,'APOIO-DESPESAS'!$A$3:$N$962,2,FALSE)="","",VLOOKUP($O2624,'APOIO-DESPESAS'!$A$3:$N$962,2,FALSE)),"")</f>
        <v/>
      </c>
      <c r="B2624" s="223" t="str">
        <f>IFERROR(IF(VLOOKUP($O2624,'APOIO-DESPESAS'!$A$3:$N$962,3,FALSE)="","",VLOOKUP($O2624,'APOIO-DESPESAS'!$A$3:$N$962,3,FALSE)),"")</f>
        <v/>
      </c>
      <c r="C2624" s="223" t="str">
        <f>IFERROR(IF(VLOOKUP($O2624,'APOIO-DESPESAS'!$A$3:$N$962,4,FALSE)="","",VLOOKUP($O2624,'APOIO-DESPESAS'!$A$3:$N$962,4,FALSE)),"")</f>
        <v/>
      </c>
      <c r="D2624" s="223" t="str">
        <f>IFERROR(IF(VLOOKUP($O2624,'APOIO-DESPESAS'!$A$3:$N$962,5,FALSE)="","",VLOOKUP($O2624,'APOIO-DESPESAS'!$A$3:$N$962,5,FALSE)),"")</f>
        <v/>
      </c>
      <c r="E2624" s="223" t="str">
        <f>IFERROR(IF(VLOOKUP($O2624,'APOIO-DESPESAS'!$A$3:$N$962,6,FALSE)="","",VLOOKUP($O2624,'APOIO-DESPESAS'!$A$3:$N$962,6,FALSE)),"")</f>
        <v/>
      </c>
      <c r="F2624" s="223" t="str">
        <f>IFERROR(IF(VLOOKUP($O2624,'APOIO-DESPESAS'!$A$3:$N$962,7,FALSE)="","",VLOOKUP($O2624,'APOIO-DESPESAS'!$A$3:$N$962,7,FALSE)),"")</f>
        <v/>
      </c>
      <c r="G2624" s="223" t="str">
        <f>IFERROR(IF(VLOOKUP($O2624,'APOIO-DESPESAS'!$A$3:$N$962,8,FALSE)="","",VLOOKUP($O2624,'APOIO-DESPESAS'!$A$3:$N$962,8,FALSE)),"")</f>
        <v/>
      </c>
      <c r="H2624" s="223" t="str">
        <f>IFERROR(IF(VLOOKUP($O2624,'APOIO-DESPESAS'!$A$3:$N$962,9,FALSE)="","",VLOOKUP($O2624,'APOIO-DESPESAS'!$A$3:$N$962,9,FALSE)),"")</f>
        <v/>
      </c>
      <c r="I2624" s="223" t="str">
        <f>IFERROR(IF(VLOOKUP($O2624,'APOIO-DESPESAS'!$A$3:$N$962,10,FALSE)="","",VLOOKUP($O2624,'APOIO-DESPESAS'!$A$3:$N$962,10,FALSE)),"")</f>
        <v/>
      </c>
      <c r="J2624" s="223" t="str">
        <f>IFERROR(IF(VLOOKUP($O2624,'APOIO-DESPESAS'!$A$3:$N$962,11,FALSE)="","",VLOOKUP($O2624,'APOIO-DESPESAS'!$A$3:$N$962,11,FALSE)),"")</f>
        <v/>
      </c>
      <c r="K2624" s="223" t="str">
        <f>IFERROR(IF(VLOOKUP($O2624,'APOIO-DESPESAS'!$A$3:$N$962,12,FALSE)="","",VLOOKUP($O2624,'APOIO-DESPESAS'!$A$3:$N$962,12,FALSE)),"")</f>
        <v/>
      </c>
      <c r="L2624" s="223" t="str">
        <f>IFERROR(IF(VLOOKUP($O2624,'APOIO-DESPESAS'!$A$3:$N$962,13,FALSE)="","",VLOOKUP($O2624,'APOIO-DESPESAS'!$A$3:$N$962,13,FALSE)),"")</f>
        <v/>
      </c>
      <c r="M2624" s="223" t="str">
        <f>IFERROR(IF(VLOOKUP($O2624,'APOIO-DESPESAS'!$A$3:$N$962,14,FALSE)="","",VLOOKUP($O2624,'APOIO-DESPESAS'!$A$3:$N$962,14,FALSE)),"")</f>
        <v/>
      </c>
      <c r="O2624" s="223">
        <f t="shared" si="40"/>
        <v>2622</v>
      </c>
    </row>
    <row r="2625" spans="1:15" x14ac:dyDescent="0.25">
      <c r="A2625" s="223" t="str">
        <f>IFERROR(IF(VLOOKUP($O2625,'APOIO-DESPESAS'!$A$3:$N$962,2,FALSE)="","",VLOOKUP($O2625,'APOIO-DESPESAS'!$A$3:$N$962,2,FALSE)),"")</f>
        <v/>
      </c>
      <c r="B2625" s="223" t="str">
        <f>IFERROR(IF(VLOOKUP($O2625,'APOIO-DESPESAS'!$A$3:$N$962,3,FALSE)="","",VLOOKUP($O2625,'APOIO-DESPESAS'!$A$3:$N$962,3,FALSE)),"")</f>
        <v/>
      </c>
      <c r="C2625" s="223" t="str">
        <f>IFERROR(IF(VLOOKUP($O2625,'APOIO-DESPESAS'!$A$3:$N$962,4,FALSE)="","",VLOOKUP($O2625,'APOIO-DESPESAS'!$A$3:$N$962,4,FALSE)),"")</f>
        <v/>
      </c>
      <c r="D2625" s="223" t="str">
        <f>IFERROR(IF(VLOOKUP($O2625,'APOIO-DESPESAS'!$A$3:$N$962,5,FALSE)="","",VLOOKUP($O2625,'APOIO-DESPESAS'!$A$3:$N$962,5,FALSE)),"")</f>
        <v/>
      </c>
      <c r="E2625" s="223" t="str">
        <f>IFERROR(IF(VLOOKUP($O2625,'APOIO-DESPESAS'!$A$3:$N$962,6,FALSE)="","",VLOOKUP($O2625,'APOIO-DESPESAS'!$A$3:$N$962,6,FALSE)),"")</f>
        <v/>
      </c>
      <c r="F2625" s="223" t="str">
        <f>IFERROR(IF(VLOOKUP($O2625,'APOIO-DESPESAS'!$A$3:$N$962,7,FALSE)="","",VLOOKUP($O2625,'APOIO-DESPESAS'!$A$3:$N$962,7,FALSE)),"")</f>
        <v/>
      </c>
      <c r="G2625" s="223" t="str">
        <f>IFERROR(IF(VLOOKUP($O2625,'APOIO-DESPESAS'!$A$3:$N$962,8,FALSE)="","",VLOOKUP($O2625,'APOIO-DESPESAS'!$A$3:$N$962,8,FALSE)),"")</f>
        <v/>
      </c>
      <c r="H2625" s="223" t="str">
        <f>IFERROR(IF(VLOOKUP($O2625,'APOIO-DESPESAS'!$A$3:$N$962,9,FALSE)="","",VLOOKUP($O2625,'APOIO-DESPESAS'!$A$3:$N$962,9,FALSE)),"")</f>
        <v/>
      </c>
      <c r="I2625" s="223" t="str">
        <f>IFERROR(IF(VLOOKUP($O2625,'APOIO-DESPESAS'!$A$3:$N$962,10,FALSE)="","",VLOOKUP($O2625,'APOIO-DESPESAS'!$A$3:$N$962,10,FALSE)),"")</f>
        <v/>
      </c>
      <c r="J2625" s="223" t="str">
        <f>IFERROR(IF(VLOOKUP($O2625,'APOIO-DESPESAS'!$A$3:$N$962,11,FALSE)="","",VLOOKUP($O2625,'APOIO-DESPESAS'!$A$3:$N$962,11,FALSE)),"")</f>
        <v/>
      </c>
      <c r="K2625" s="223" t="str">
        <f>IFERROR(IF(VLOOKUP($O2625,'APOIO-DESPESAS'!$A$3:$N$962,12,FALSE)="","",VLOOKUP($O2625,'APOIO-DESPESAS'!$A$3:$N$962,12,FALSE)),"")</f>
        <v/>
      </c>
      <c r="L2625" s="223" t="str">
        <f>IFERROR(IF(VLOOKUP($O2625,'APOIO-DESPESAS'!$A$3:$N$962,13,FALSE)="","",VLOOKUP($O2625,'APOIO-DESPESAS'!$A$3:$N$962,13,FALSE)),"")</f>
        <v/>
      </c>
      <c r="M2625" s="223" t="str">
        <f>IFERROR(IF(VLOOKUP($O2625,'APOIO-DESPESAS'!$A$3:$N$962,14,FALSE)="","",VLOOKUP($O2625,'APOIO-DESPESAS'!$A$3:$N$962,14,FALSE)),"")</f>
        <v/>
      </c>
      <c r="O2625" s="223">
        <f t="shared" si="40"/>
        <v>2623</v>
      </c>
    </row>
    <row r="2626" spans="1:15" x14ac:dyDescent="0.25">
      <c r="A2626" s="223" t="str">
        <f>IFERROR(IF(VLOOKUP($O2626,'APOIO-DESPESAS'!$A$3:$N$962,2,FALSE)="","",VLOOKUP($O2626,'APOIO-DESPESAS'!$A$3:$N$962,2,FALSE)),"")</f>
        <v/>
      </c>
      <c r="B2626" s="223" t="str">
        <f>IFERROR(IF(VLOOKUP($O2626,'APOIO-DESPESAS'!$A$3:$N$962,3,FALSE)="","",VLOOKUP($O2626,'APOIO-DESPESAS'!$A$3:$N$962,3,FALSE)),"")</f>
        <v/>
      </c>
      <c r="C2626" s="223" t="str">
        <f>IFERROR(IF(VLOOKUP($O2626,'APOIO-DESPESAS'!$A$3:$N$962,4,FALSE)="","",VLOOKUP($O2626,'APOIO-DESPESAS'!$A$3:$N$962,4,FALSE)),"")</f>
        <v/>
      </c>
      <c r="D2626" s="223" t="str">
        <f>IFERROR(IF(VLOOKUP($O2626,'APOIO-DESPESAS'!$A$3:$N$962,5,FALSE)="","",VLOOKUP($O2626,'APOIO-DESPESAS'!$A$3:$N$962,5,FALSE)),"")</f>
        <v/>
      </c>
      <c r="E2626" s="223" t="str">
        <f>IFERROR(IF(VLOOKUP($O2626,'APOIO-DESPESAS'!$A$3:$N$962,6,FALSE)="","",VLOOKUP($O2626,'APOIO-DESPESAS'!$A$3:$N$962,6,FALSE)),"")</f>
        <v/>
      </c>
      <c r="F2626" s="223" t="str">
        <f>IFERROR(IF(VLOOKUP($O2626,'APOIO-DESPESAS'!$A$3:$N$962,7,FALSE)="","",VLOOKUP($O2626,'APOIO-DESPESAS'!$A$3:$N$962,7,FALSE)),"")</f>
        <v/>
      </c>
      <c r="G2626" s="223" t="str">
        <f>IFERROR(IF(VLOOKUP($O2626,'APOIO-DESPESAS'!$A$3:$N$962,8,FALSE)="","",VLOOKUP($O2626,'APOIO-DESPESAS'!$A$3:$N$962,8,FALSE)),"")</f>
        <v/>
      </c>
      <c r="H2626" s="223" t="str">
        <f>IFERROR(IF(VLOOKUP($O2626,'APOIO-DESPESAS'!$A$3:$N$962,9,FALSE)="","",VLOOKUP($O2626,'APOIO-DESPESAS'!$A$3:$N$962,9,FALSE)),"")</f>
        <v/>
      </c>
      <c r="I2626" s="223" t="str">
        <f>IFERROR(IF(VLOOKUP($O2626,'APOIO-DESPESAS'!$A$3:$N$962,10,FALSE)="","",VLOOKUP($O2626,'APOIO-DESPESAS'!$A$3:$N$962,10,FALSE)),"")</f>
        <v/>
      </c>
      <c r="J2626" s="223" t="str">
        <f>IFERROR(IF(VLOOKUP($O2626,'APOIO-DESPESAS'!$A$3:$N$962,11,FALSE)="","",VLOOKUP($O2626,'APOIO-DESPESAS'!$A$3:$N$962,11,FALSE)),"")</f>
        <v/>
      </c>
      <c r="K2626" s="223" t="str">
        <f>IFERROR(IF(VLOOKUP($O2626,'APOIO-DESPESAS'!$A$3:$N$962,12,FALSE)="","",VLOOKUP($O2626,'APOIO-DESPESAS'!$A$3:$N$962,12,FALSE)),"")</f>
        <v/>
      </c>
      <c r="L2626" s="223" t="str">
        <f>IFERROR(IF(VLOOKUP($O2626,'APOIO-DESPESAS'!$A$3:$N$962,13,FALSE)="","",VLOOKUP($O2626,'APOIO-DESPESAS'!$A$3:$N$962,13,FALSE)),"")</f>
        <v/>
      </c>
      <c r="M2626" s="223" t="str">
        <f>IFERROR(IF(VLOOKUP($O2626,'APOIO-DESPESAS'!$A$3:$N$962,14,FALSE)="","",VLOOKUP($O2626,'APOIO-DESPESAS'!$A$3:$N$962,14,FALSE)),"")</f>
        <v/>
      </c>
      <c r="O2626" s="223">
        <f t="shared" si="40"/>
        <v>2624</v>
      </c>
    </row>
    <row r="2627" spans="1:15" x14ac:dyDescent="0.25">
      <c r="A2627" s="223" t="str">
        <f>IFERROR(IF(VLOOKUP($O2627,'APOIO-DESPESAS'!$A$3:$N$962,2,FALSE)="","",VLOOKUP($O2627,'APOIO-DESPESAS'!$A$3:$N$962,2,FALSE)),"")</f>
        <v/>
      </c>
      <c r="B2627" s="223" t="str">
        <f>IFERROR(IF(VLOOKUP($O2627,'APOIO-DESPESAS'!$A$3:$N$962,3,FALSE)="","",VLOOKUP($O2627,'APOIO-DESPESAS'!$A$3:$N$962,3,FALSE)),"")</f>
        <v/>
      </c>
      <c r="C2627" s="223" t="str">
        <f>IFERROR(IF(VLOOKUP($O2627,'APOIO-DESPESAS'!$A$3:$N$962,4,FALSE)="","",VLOOKUP($O2627,'APOIO-DESPESAS'!$A$3:$N$962,4,FALSE)),"")</f>
        <v/>
      </c>
      <c r="D2627" s="223" t="str">
        <f>IFERROR(IF(VLOOKUP($O2627,'APOIO-DESPESAS'!$A$3:$N$962,5,FALSE)="","",VLOOKUP($O2627,'APOIO-DESPESAS'!$A$3:$N$962,5,FALSE)),"")</f>
        <v/>
      </c>
      <c r="E2627" s="223" t="str">
        <f>IFERROR(IF(VLOOKUP($O2627,'APOIO-DESPESAS'!$A$3:$N$962,6,FALSE)="","",VLOOKUP($O2627,'APOIO-DESPESAS'!$A$3:$N$962,6,FALSE)),"")</f>
        <v/>
      </c>
      <c r="F2627" s="223" t="str">
        <f>IFERROR(IF(VLOOKUP($O2627,'APOIO-DESPESAS'!$A$3:$N$962,7,FALSE)="","",VLOOKUP($O2627,'APOIO-DESPESAS'!$A$3:$N$962,7,FALSE)),"")</f>
        <v/>
      </c>
      <c r="G2627" s="223" t="str">
        <f>IFERROR(IF(VLOOKUP($O2627,'APOIO-DESPESAS'!$A$3:$N$962,8,FALSE)="","",VLOOKUP($O2627,'APOIO-DESPESAS'!$A$3:$N$962,8,FALSE)),"")</f>
        <v/>
      </c>
      <c r="H2627" s="223" t="str">
        <f>IFERROR(IF(VLOOKUP($O2627,'APOIO-DESPESAS'!$A$3:$N$962,9,FALSE)="","",VLOOKUP($O2627,'APOIO-DESPESAS'!$A$3:$N$962,9,FALSE)),"")</f>
        <v/>
      </c>
      <c r="I2627" s="223" t="str">
        <f>IFERROR(IF(VLOOKUP($O2627,'APOIO-DESPESAS'!$A$3:$N$962,10,FALSE)="","",VLOOKUP($O2627,'APOIO-DESPESAS'!$A$3:$N$962,10,FALSE)),"")</f>
        <v/>
      </c>
      <c r="J2627" s="223" t="str">
        <f>IFERROR(IF(VLOOKUP($O2627,'APOIO-DESPESAS'!$A$3:$N$962,11,FALSE)="","",VLOOKUP($O2627,'APOIO-DESPESAS'!$A$3:$N$962,11,FALSE)),"")</f>
        <v/>
      </c>
      <c r="K2627" s="223" t="str">
        <f>IFERROR(IF(VLOOKUP($O2627,'APOIO-DESPESAS'!$A$3:$N$962,12,FALSE)="","",VLOOKUP($O2627,'APOIO-DESPESAS'!$A$3:$N$962,12,FALSE)),"")</f>
        <v/>
      </c>
      <c r="L2627" s="223" t="str">
        <f>IFERROR(IF(VLOOKUP($O2627,'APOIO-DESPESAS'!$A$3:$N$962,13,FALSE)="","",VLOOKUP($O2627,'APOIO-DESPESAS'!$A$3:$N$962,13,FALSE)),"")</f>
        <v/>
      </c>
      <c r="M2627" s="223" t="str">
        <f>IFERROR(IF(VLOOKUP($O2627,'APOIO-DESPESAS'!$A$3:$N$962,14,FALSE)="","",VLOOKUP($O2627,'APOIO-DESPESAS'!$A$3:$N$962,14,FALSE)),"")</f>
        <v/>
      </c>
      <c r="O2627" s="223">
        <f t="shared" si="40"/>
        <v>2625</v>
      </c>
    </row>
    <row r="2628" spans="1:15" x14ac:dyDescent="0.25">
      <c r="A2628" s="223" t="str">
        <f>IFERROR(IF(VLOOKUP($O2628,'APOIO-DESPESAS'!$A$3:$N$962,2,FALSE)="","",VLOOKUP($O2628,'APOIO-DESPESAS'!$A$3:$N$962,2,FALSE)),"")</f>
        <v/>
      </c>
      <c r="B2628" s="223" t="str">
        <f>IFERROR(IF(VLOOKUP($O2628,'APOIO-DESPESAS'!$A$3:$N$962,3,FALSE)="","",VLOOKUP($O2628,'APOIO-DESPESAS'!$A$3:$N$962,3,FALSE)),"")</f>
        <v/>
      </c>
      <c r="C2628" s="223" t="str">
        <f>IFERROR(IF(VLOOKUP($O2628,'APOIO-DESPESAS'!$A$3:$N$962,4,FALSE)="","",VLOOKUP($O2628,'APOIO-DESPESAS'!$A$3:$N$962,4,FALSE)),"")</f>
        <v/>
      </c>
      <c r="D2628" s="223" t="str">
        <f>IFERROR(IF(VLOOKUP($O2628,'APOIO-DESPESAS'!$A$3:$N$962,5,FALSE)="","",VLOOKUP($O2628,'APOIO-DESPESAS'!$A$3:$N$962,5,FALSE)),"")</f>
        <v/>
      </c>
      <c r="E2628" s="223" t="str">
        <f>IFERROR(IF(VLOOKUP($O2628,'APOIO-DESPESAS'!$A$3:$N$962,6,FALSE)="","",VLOOKUP($O2628,'APOIO-DESPESAS'!$A$3:$N$962,6,FALSE)),"")</f>
        <v/>
      </c>
      <c r="F2628" s="223" t="str">
        <f>IFERROR(IF(VLOOKUP($O2628,'APOIO-DESPESAS'!$A$3:$N$962,7,FALSE)="","",VLOOKUP($O2628,'APOIO-DESPESAS'!$A$3:$N$962,7,FALSE)),"")</f>
        <v/>
      </c>
      <c r="G2628" s="223" t="str">
        <f>IFERROR(IF(VLOOKUP($O2628,'APOIO-DESPESAS'!$A$3:$N$962,8,FALSE)="","",VLOOKUP($O2628,'APOIO-DESPESAS'!$A$3:$N$962,8,FALSE)),"")</f>
        <v/>
      </c>
      <c r="H2628" s="223" t="str">
        <f>IFERROR(IF(VLOOKUP($O2628,'APOIO-DESPESAS'!$A$3:$N$962,9,FALSE)="","",VLOOKUP($O2628,'APOIO-DESPESAS'!$A$3:$N$962,9,FALSE)),"")</f>
        <v/>
      </c>
      <c r="I2628" s="223" t="str">
        <f>IFERROR(IF(VLOOKUP($O2628,'APOIO-DESPESAS'!$A$3:$N$962,10,FALSE)="","",VLOOKUP($O2628,'APOIO-DESPESAS'!$A$3:$N$962,10,FALSE)),"")</f>
        <v/>
      </c>
      <c r="J2628" s="223" t="str">
        <f>IFERROR(IF(VLOOKUP($O2628,'APOIO-DESPESAS'!$A$3:$N$962,11,FALSE)="","",VLOOKUP($O2628,'APOIO-DESPESAS'!$A$3:$N$962,11,FALSE)),"")</f>
        <v/>
      </c>
      <c r="K2628" s="223" t="str">
        <f>IFERROR(IF(VLOOKUP($O2628,'APOIO-DESPESAS'!$A$3:$N$962,12,FALSE)="","",VLOOKUP($O2628,'APOIO-DESPESAS'!$A$3:$N$962,12,FALSE)),"")</f>
        <v/>
      </c>
      <c r="L2628" s="223" t="str">
        <f>IFERROR(IF(VLOOKUP($O2628,'APOIO-DESPESAS'!$A$3:$N$962,13,FALSE)="","",VLOOKUP($O2628,'APOIO-DESPESAS'!$A$3:$N$962,13,FALSE)),"")</f>
        <v/>
      </c>
      <c r="M2628" s="223" t="str">
        <f>IFERROR(IF(VLOOKUP($O2628,'APOIO-DESPESAS'!$A$3:$N$962,14,FALSE)="","",VLOOKUP($O2628,'APOIO-DESPESAS'!$A$3:$N$962,14,FALSE)),"")</f>
        <v/>
      </c>
      <c r="O2628" s="223">
        <f t="shared" si="40"/>
        <v>2626</v>
      </c>
    </row>
    <row r="2629" spans="1:15" x14ac:dyDescent="0.25">
      <c r="A2629" s="223" t="str">
        <f>IFERROR(IF(VLOOKUP($O2629,'APOIO-DESPESAS'!$A$3:$N$962,2,FALSE)="","",VLOOKUP($O2629,'APOIO-DESPESAS'!$A$3:$N$962,2,FALSE)),"")</f>
        <v/>
      </c>
      <c r="B2629" s="223" t="str">
        <f>IFERROR(IF(VLOOKUP($O2629,'APOIO-DESPESAS'!$A$3:$N$962,3,FALSE)="","",VLOOKUP($O2629,'APOIO-DESPESAS'!$A$3:$N$962,3,FALSE)),"")</f>
        <v/>
      </c>
      <c r="C2629" s="223" t="str">
        <f>IFERROR(IF(VLOOKUP($O2629,'APOIO-DESPESAS'!$A$3:$N$962,4,FALSE)="","",VLOOKUP($O2629,'APOIO-DESPESAS'!$A$3:$N$962,4,FALSE)),"")</f>
        <v/>
      </c>
      <c r="D2629" s="223" t="str">
        <f>IFERROR(IF(VLOOKUP($O2629,'APOIO-DESPESAS'!$A$3:$N$962,5,FALSE)="","",VLOOKUP($O2629,'APOIO-DESPESAS'!$A$3:$N$962,5,FALSE)),"")</f>
        <v/>
      </c>
      <c r="E2629" s="223" t="str">
        <f>IFERROR(IF(VLOOKUP($O2629,'APOIO-DESPESAS'!$A$3:$N$962,6,FALSE)="","",VLOOKUP($O2629,'APOIO-DESPESAS'!$A$3:$N$962,6,FALSE)),"")</f>
        <v/>
      </c>
      <c r="F2629" s="223" t="str">
        <f>IFERROR(IF(VLOOKUP($O2629,'APOIO-DESPESAS'!$A$3:$N$962,7,FALSE)="","",VLOOKUP($O2629,'APOIO-DESPESAS'!$A$3:$N$962,7,FALSE)),"")</f>
        <v/>
      </c>
      <c r="G2629" s="223" t="str">
        <f>IFERROR(IF(VLOOKUP($O2629,'APOIO-DESPESAS'!$A$3:$N$962,8,FALSE)="","",VLOOKUP($O2629,'APOIO-DESPESAS'!$A$3:$N$962,8,FALSE)),"")</f>
        <v/>
      </c>
      <c r="H2629" s="223" t="str">
        <f>IFERROR(IF(VLOOKUP($O2629,'APOIO-DESPESAS'!$A$3:$N$962,9,FALSE)="","",VLOOKUP($O2629,'APOIO-DESPESAS'!$A$3:$N$962,9,FALSE)),"")</f>
        <v/>
      </c>
      <c r="I2629" s="223" t="str">
        <f>IFERROR(IF(VLOOKUP($O2629,'APOIO-DESPESAS'!$A$3:$N$962,10,FALSE)="","",VLOOKUP($O2629,'APOIO-DESPESAS'!$A$3:$N$962,10,FALSE)),"")</f>
        <v/>
      </c>
      <c r="J2629" s="223" t="str">
        <f>IFERROR(IF(VLOOKUP($O2629,'APOIO-DESPESAS'!$A$3:$N$962,11,FALSE)="","",VLOOKUP($O2629,'APOIO-DESPESAS'!$A$3:$N$962,11,FALSE)),"")</f>
        <v/>
      </c>
      <c r="K2629" s="223" t="str">
        <f>IFERROR(IF(VLOOKUP($O2629,'APOIO-DESPESAS'!$A$3:$N$962,12,FALSE)="","",VLOOKUP($O2629,'APOIO-DESPESAS'!$A$3:$N$962,12,FALSE)),"")</f>
        <v/>
      </c>
      <c r="L2629" s="223" t="str">
        <f>IFERROR(IF(VLOOKUP($O2629,'APOIO-DESPESAS'!$A$3:$N$962,13,FALSE)="","",VLOOKUP($O2629,'APOIO-DESPESAS'!$A$3:$N$962,13,FALSE)),"")</f>
        <v/>
      </c>
      <c r="M2629" s="223" t="str">
        <f>IFERROR(IF(VLOOKUP($O2629,'APOIO-DESPESAS'!$A$3:$N$962,14,FALSE)="","",VLOOKUP($O2629,'APOIO-DESPESAS'!$A$3:$N$962,14,FALSE)),"")</f>
        <v/>
      </c>
      <c r="O2629" s="223">
        <f t="shared" ref="O2629:O2692" si="41">O2628+1</f>
        <v>2627</v>
      </c>
    </row>
    <row r="2630" spans="1:15" x14ac:dyDescent="0.25">
      <c r="A2630" s="223" t="str">
        <f>IFERROR(IF(VLOOKUP($O2630,'APOIO-DESPESAS'!$A$3:$N$962,2,FALSE)="","",VLOOKUP($O2630,'APOIO-DESPESAS'!$A$3:$N$962,2,FALSE)),"")</f>
        <v/>
      </c>
      <c r="B2630" s="223" t="str">
        <f>IFERROR(IF(VLOOKUP($O2630,'APOIO-DESPESAS'!$A$3:$N$962,3,FALSE)="","",VLOOKUP($O2630,'APOIO-DESPESAS'!$A$3:$N$962,3,FALSE)),"")</f>
        <v/>
      </c>
      <c r="C2630" s="223" t="str">
        <f>IFERROR(IF(VLOOKUP($O2630,'APOIO-DESPESAS'!$A$3:$N$962,4,FALSE)="","",VLOOKUP($O2630,'APOIO-DESPESAS'!$A$3:$N$962,4,FALSE)),"")</f>
        <v/>
      </c>
      <c r="D2630" s="223" t="str">
        <f>IFERROR(IF(VLOOKUP($O2630,'APOIO-DESPESAS'!$A$3:$N$962,5,FALSE)="","",VLOOKUP($O2630,'APOIO-DESPESAS'!$A$3:$N$962,5,FALSE)),"")</f>
        <v/>
      </c>
      <c r="E2630" s="223" t="str">
        <f>IFERROR(IF(VLOOKUP($O2630,'APOIO-DESPESAS'!$A$3:$N$962,6,FALSE)="","",VLOOKUP($O2630,'APOIO-DESPESAS'!$A$3:$N$962,6,FALSE)),"")</f>
        <v/>
      </c>
      <c r="F2630" s="223" t="str">
        <f>IFERROR(IF(VLOOKUP($O2630,'APOIO-DESPESAS'!$A$3:$N$962,7,FALSE)="","",VLOOKUP($O2630,'APOIO-DESPESAS'!$A$3:$N$962,7,FALSE)),"")</f>
        <v/>
      </c>
      <c r="G2630" s="223" t="str">
        <f>IFERROR(IF(VLOOKUP($O2630,'APOIO-DESPESAS'!$A$3:$N$962,8,FALSE)="","",VLOOKUP($O2630,'APOIO-DESPESAS'!$A$3:$N$962,8,FALSE)),"")</f>
        <v/>
      </c>
      <c r="H2630" s="223" t="str">
        <f>IFERROR(IF(VLOOKUP($O2630,'APOIO-DESPESAS'!$A$3:$N$962,9,FALSE)="","",VLOOKUP($O2630,'APOIO-DESPESAS'!$A$3:$N$962,9,FALSE)),"")</f>
        <v/>
      </c>
      <c r="I2630" s="223" t="str">
        <f>IFERROR(IF(VLOOKUP($O2630,'APOIO-DESPESAS'!$A$3:$N$962,10,FALSE)="","",VLOOKUP($O2630,'APOIO-DESPESAS'!$A$3:$N$962,10,FALSE)),"")</f>
        <v/>
      </c>
      <c r="J2630" s="223" t="str">
        <f>IFERROR(IF(VLOOKUP($O2630,'APOIO-DESPESAS'!$A$3:$N$962,11,FALSE)="","",VLOOKUP($O2630,'APOIO-DESPESAS'!$A$3:$N$962,11,FALSE)),"")</f>
        <v/>
      </c>
      <c r="K2630" s="223" t="str">
        <f>IFERROR(IF(VLOOKUP($O2630,'APOIO-DESPESAS'!$A$3:$N$962,12,FALSE)="","",VLOOKUP($O2630,'APOIO-DESPESAS'!$A$3:$N$962,12,FALSE)),"")</f>
        <v/>
      </c>
      <c r="L2630" s="223" t="str">
        <f>IFERROR(IF(VLOOKUP($O2630,'APOIO-DESPESAS'!$A$3:$N$962,13,FALSE)="","",VLOOKUP($O2630,'APOIO-DESPESAS'!$A$3:$N$962,13,FALSE)),"")</f>
        <v/>
      </c>
      <c r="M2630" s="223" t="str">
        <f>IFERROR(IF(VLOOKUP($O2630,'APOIO-DESPESAS'!$A$3:$N$962,14,FALSE)="","",VLOOKUP($O2630,'APOIO-DESPESAS'!$A$3:$N$962,14,FALSE)),"")</f>
        <v/>
      </c>
      <c r="O2630" s="223">
        <f t="shared" si="41"/>
        <v>2628</v>
      </c>
    </row>
    <row r="2631" spans="1:15" x14ac:dyDescent="0.25">
      <c r="A2631" s="223" t="str">
        <f>IFERROR(IF(VLOOKUP($O2631,'APOIO-DESPESAS'!$A$3:$N$962,2,FALSE)="","",VLOOKUP($O2631,'APOIO-DESPESAS'!$A$3:$N$962,2,FALSE)),"")</f>
        <v/>
      </c>
      <c r="B2631" s="223" t="str">
        <f>IFERROR(IF(VLOOKUP($O2631,'APOIO-DESPESAS'!$A$3:$N$962,3,FALSE)="","",VLOOKUP($O2631,'APOIO-DESPESAS'!$A$3:$N$962,3,FALSE)),"")</f>
        <v/>
      </c>
      <c r="C2631" s="223" t="str">
        <f>IFERROR(IF(VLOOKUP($O2631,'APOIO-DESPESAS'!$A$3:$N$962,4,FALSE)="","",VLOOKUP($O2631,'APOIO-DESPESAS'!$A$3:$N$962,4,FALSE)),"")</f>
        <v/>
      </c>
      <c r="D2631" s="223" t="str">
        <f>IFERROR(IF(VLOOKUP($O2631,'APOIO-DESPESAS'!$A$3:$N$962,5,FALSE)="","",VLOOKUP($O2631,'APOIO-DESPESAS'!$A$3:$N$962,5,FALSE)),"")</f>
        <v/>
      </c>
      <c r="E2631" s="223" t="str">
        <f>IFERROR(IF(VLOOKUP($O2631,'APOIO-DESPESAS'!$A$3:$N$962,6,FALSE)="","",VLOOKUP($O2631,'APOIO-DESPESAS'!$A$3:$N$962,6,FALSE)),"")</f>
        <v/>
      </c>
      <c r="F2631" s="223" t="str">
        <f>IFERROR(IF(VLOOKUP($O2631,'APOIO-DESPESAS'!$A$3:$N$962,7,FALSE)="","",VLOOKUP($O2631,'APOIO-DESPESAS'!$A$3:$N$962,7,FALSE)),"")</f>
        <v/>
      </c>
      <c r="G2631" s="223" t="str">
        <f>IFERROR(IF(VLOOKUP($O2631,'APOIO-DESPESAS'!$A$3:$N$962,8,FALSE)="","",VLOOKUP($O2631,'APOIO-DESPESAS'!$A$3:$N$962,8,FALSE)),"")</f>
        <v/>
      </c>
      <c r="H2631" s="223" t="str">
        <f>IFERROR(IF(VLOOKUP($O2631,'APOIO-DESPESAS'!$A$3:$N$962,9,FALSE)="","",VLOOKUP($O2631,'APOIO-DESPESAS'!$A$3:$N$962,9,FALSE)),"")</f>
        <v/>
      </c>
      <c r="I2631" s="223" t="str">
        <f>IFERROR(IF(VLOOKUP($O2631,'APOIO-DESPESAS'!$A$3:$N$962,10,FALSE)="","",VLOOKUP($O2631,'APOIO-DESPESAS'!$A$3:$N$962,10,FALSE)),"")</f>
        <v/>
      </c>
      <c r="J2631" s="223" t="str">
        <f>IFERROR(IF(VLOOKUP($O2631,'APOIO-DESPESAS'!$A$3:$N$962,11,FALSE)="","",VLOOKUP($O2631,'APOIO-DESPESAS'!$A$3:$N$962,11,FALSE)),"")</f>
        <v/>
      </c>
      <c r="K2631" s="223" t="str">
        <f>IFERROR(IF(VLOOKUP($O2631,'APOIO-DESPESAS'!$A$3:$N$962,12,FALSE)="","",VLOOKUP($O2631,'APOIO-DESPESAS'!$A$3:$N$962,12,FALSE)),"")</f>
        <v/>
      </c>
      <c r="L2631" s="223" t="str">
        <f>IFERROR(IF(VLOOKUP($O2631,'APOIO-DESPESAS'!$A$3:$N$962,13,FALSE)="","",VLOOKUP($O2631,'APOIO-DESPESAS'!$A$3:$N$962,13,FALSE)),"")</f>
        <v/>
      </c>
      <c r="M2631" s="223" t="str">
        <f>IFERROR(IF(VLOOKUP($O2631,'APOIO-DESPESAS'!$A$3:$N$962,14,FALSE)="","",VLOOKUP($O2631,'APOIO-DESPESAS'!$A$3:$N$962,14,FALSE)),"")</f>
        <v/>
      </c>
      <c r="O2631" s="223">
        <f t="shared" si="41"/>
        <v>2629</v>
      </c>
    </row>
    <row r="2632" spans="1:15" x14ac:dyDescent="0.25">
      <c r="A2632" s="223" t="str">
        <f>IFERROR(IF(VLOOKUP($O2632,'APOIO-DESPESAS'!$A$3:$N$962,2,FALSE)="","",VLOOKUP($O2632,'APOIO-DESPESAS'!$A$3:$N$962,2,FALSE)),"")</f>
        <v/>
      </c>
      <c r="B2632" s="223" t="str">
        <f>IFERROR(IF(VLOOKUP($O2632,'APOIO-DESPESAS'!$A$3:$N$962,3,FALSE)="","",VLOOKUP($O2632,'APOIO-DESPESAS'!$A$3:$N$962,3,FALSE)),"")</f>
        <v/>
      </c>
      <c r="C2632" s="223" t="str">
        <f>IFERROR(IF(VLOOKUP($O2632,'APOIO-DESPESAS'!$A$3:$N$962,4,FALSE)="","",VLOOKUP($O2632,'APOIO-DESPESAS'!$A$3:$N$962,4,FALSE)),"")</f>
        <v/>
      </c>
      <c r="D2632" s="223" t="str">
        <f>IFERROR(IF(VLOOKUP($O2632,'APOIO-DESPESAS'!$A$3:$N$962,5,FALSE)="","",VLOOKUP($O2632,'APOIO-DESPESAS'!$A$3:$N$962,5,FALSE)),"")</f>
        <v/>
      </c>
      <c r="E2632" s="223" t="str">
        <f>IFERROR(IF(VLOOKUP($O2632,'APOIO-DESPESAS'!$A$3:$N$962,6,FALSE)="","",VLOOKUP($O2632,'APOIO-DESPESAS'!$A$3:$N$962,6,FALSE)),"")</f>
        <v/>
      </c>
      <c r="F2632" s="223" t="str">
        <f>IFERROR(IF(VLOOKUP($O2632,'APOIO-DESPESAS'!$A$3:$N$962,7,FALSE)="","",VLOOKUP($O2632,'APOIO-DESPESAS'!$A$3:$N$962,7,FALSE)),"")</f>
        <v/>
      </c>
      <c r="G2632" s="223" t="str">
        <f>IFERROR(IF(VLOOKUP($O2632,'APOIO-DESPESAS'!$A$3:$N$962,8,FALSE)="","",VLOOKUP($O2632,'APOIO-DESPESAS'!$A$3:$N$962,8,FALSE)),"")</f>
        <v/>
      </c>
      <c r="H2632" s="223" t="str">
        <f>IFERROR(IF(VLOOKUP($O2632,'APOIO-DESPESAS'!$A$3:$N$962,9,FALSE)="","",VLOOKUP($O2632,'APOIO-DESPESAS'!$A$3:$N$962,9,FALSE)),"")</f>
        <v/>
      </c>
      <c r="I2632" s="223" t="str">
        <f>IFERROR(IF(VLOOKUP($O2632,'APOIO-DESPESAS'!$A$3:$N$962,10,FALSE)="","",VLOOKUP($O2632,'APOIO-DESPESAS'!$A$3:$N$962,10,FALSE)),"")</f>
        <v/>
      </c>
      <c r="J2632" s="223" t="str">
        <f>IFERROR(IF(VLOOKUP($O2632,'APOIO-DESPESAS'!$A$3:$N$962,11,FALSE)="","",VLOOKUP($O2632,'APOIO-DESPESAS'!$A$3:$N$962,11,FALSE)),"")</f>
        <v/>
      </c>
      <c r="K2632" s="223" t="str">
        <f>IFERROR(IF(VLOOKUP($O2632,'APOIO-DESPESAS'!$A$3:$N$962,12,FALSE)="","",VLOOKUP($O2632,'APOIO-DESPESAS'!$A$3:$N$962,12,FALSE)),"")</f>
        <v/>
      </c>
      <c r="L2632" s="223" t="str">
        <f>IFERROR(IF(VLOOKUP($O2632,'APOIO-DESPESAS'!$A$3:$N$962,13,FALSE)="","",VLOOKUP($O2632,'APOIO-DESPESAS'!$A$3:$N$962,13,FALSE)),"")</f>
        <v/>
      </c>
      <c r="M2632" s="223" t="str">
        <f>IFERROR(IF(VLOOKUP($O2632,'APOIO-DESPESAS'!$A$3:$N$962,14,FALSE)="","",VLOOKUP($O2632,'APOIO-DESPESAS'!$A$3:$N$962,14,FALSE)),"")</f>
        <v/>
      </c>
      <c r="O2632" s="223">
        <f t="shared" si="41"/>
        <v>2630</v>
      </c>
    </row>
    <row r="2633" spans="1:15" x14ac:dyDescent="0.25">
      <c r="A2633" s="223" t="str">
        <f>IFERROR(IF(VLOOKUP($O2633,'APOIO-DESPESAS'!$A$3:$N$962,2,FALSE)="","",VLOOKUP($O2633,'APOIO-DESPESAS'!$A$3:$N$962,2,FALSE)),"")</f>
        <v/>
      </c>
      <c r="B2633" s="223" t="str">
        <f>IFERROR(IF(VLOOKUP($O2633,'APOIO-DESPESAS'!$A$3:$N$962,3,FALSE)="","",VLOOKUP($O2633,'APOIO-DESPESAS'!$A$3:$N$962,3,FALSE)),"")</f>
        <v/>
      </c>
      <c r="C2633" s="223" t="str">
        <f>IFERROR(IF(VLOOKUP($O2633,'APOIO-DESPESAS'!$A$3:$N$962,4,FALSE)="","",VLOOKUP($O2633,'APOIO-DESPESAS'!$A$3:$N$962,4,FALSE)),"")</f>
        <v/>
      </c>
      <c r="D2633" s="223" t="str">
        <f>IFERROR(IF(VLOOKUP($O2633,'APOIO-DESPESAS'!$A$3:$N$962,5,FALSE)="","",VLOOKUP($O2633,'APOIO-DESPESAS'!$A$3:$N$962,5,FALSE)),"")</f>
        <v/>
      </c>
      <c r="E2633" s="223" t="str">
        <f>IFERROR(IF(VLOOKUP($O2633,'APOIO-DESPESAS'!$A$3:$N$962,6,FALSE)="","",VLOOKUP($O2633,'APOIO-DESPESAS'!$A$3:$N$962,6,FALSE)),"")</f>
        <v/>
      </c>
      <c r="F2633" s="223" t="str">
        <f>IFERROR(IF(VLOOKUP($O2633,'APOIO-DESPESAS'!$A$3:$N$962,7,FALSE)="","",VLOOKUP($O2633,'APOIO-DESPESAS'!$A$3:$N$962,7,FALSE)),"")</f>
        <v/>
      </c>
      <c r="G2633" s="223" t="str">
        <f>IFERROR(IF(VLOOKUP($O2633,'APOIO-DESPESAS'!$A$3:$N$962,8,FALSE)="","",VLOOKUP($O2633,'APOIO-DESPESAS'!$A$3:$N$962,8,FALSE)),"")</f>
        <v/>
      </c>
      <c r="H2633" s="223" t="str">
        <f>IFERROR(IF(VLOOKUP($O2633,'APOIO-DESPESAS'!$A$3:$N$962,9,FALSE)="","",VLOOKUP($O2633,'APOIO-DESPESAS'!$A$3:$N$962,9,FALSE)),"")</f>
        <v/>
      </c>
      <c r="I2633" s="223" t="str">
        <f>IFERROR(IF(VLOOKUP($O2633,'APOIO-DESPESAS'!$A$3:$N$962,10,FALSE)="","",VLOOKUP($O2633,'APOIO-DESPESAS'!$A$3:$N$962,10,FALSE)),"")</f>
        <v/>
      </c>
      <c r="J2633" s="223" t="str">
        <f>IFERROR(IF(VLOOKUP($O2633,'APOIO-DESPESAS'!$A$3:$N$962,11,FALSE)="","",VLOOKUP($O2633,'APOIO-DESPESAS'!$A$3:$N$962,11,FALSE)),"")</f>
        <v/>
      </c>
      <c r="K2633" s="223" t="str">
        <f>IFERROR(IF(VLOOKUP($O2633,'APOIO-DESPESAS'!$A$3:$N$962,12,FALSE)="","",VLOOKUP($O2633,'APOIO-DESPESAS'!$A$3:$N$962,12,FALSE)),"")</f>
        <v/>
      </c>
      <c r="L2633" s="223" t="str">
        <f>IFERROR(IF(VLOOKUP($O2633,'APOIO-DESPESAS'!$A$3:$N$962,13,FALSE)="","",VLOOKUP($O2633,'APOIO-DESPESAS'!$A$3:$N$962,13,FALSE)),"")</f>
        <v/>
      </c>
      <c r="M2633" s="223" t="str">
        <f>IFERROR(IF(VLOOKUP($O2633,'APOIO-DESPESAS'!$A$3:$N$962,14,FALSE)="","",VLOOKUP($O2633,'APOIO-DESPESAS'!$A$3:$N$962,14,FALSE)),"")</f>
        <v/>
      </c>
      <c r="O2633" s="223">
        <f t="shared" si="41"/>
        <v>2631</v>
      </c>
    </row>
    <row r="2634" spans="1:15" x14ac:dyDescent="0.25">
      <c r="A2634" s="223" t="str">
        <f>IFERROR(IF(VLOOKUP($O2634,'APOIO-DESPESAS'!$A$3:$N$962,2,FALSE)="","",VLOOKUP($O2634,'APOIO-DESPESAS'!$A$3:$N$962,2,FALSE)),"")</f>
        <v/>
      </c>
      <c r="B2634" s="223" t="str">
        <f>IFERROR(IF(VLOOKUP($O2634,'APOIO-DESPESAS'!$A$3:$N$962,3,FALSE)="","",VLOOKUP($O2634,'APOIO-DESPESAS'!$A$3:$N$962,3,FALSE)),"")</f>
        <v/>
      </c>
      <c r="C2634" s="223" t="str">
        <f>IFERROR(IF(VLOOKUP($O2634,'APOIO-DESPESAS'!$A$3:$N$962,4,FALSE)="","",VLOOKUP($O2634,'APOIO-DESPESAS'!$A$3:$N$962,4,FALSE)),"")</f>
        <v/>
      </c>
      <c r="D2634" s="223" t="str">
        <f>IFERROR(IF(VLOOKUP($O2634,'APOIO-DESPESAS'!$A$3:$N$962,5,FALSE)="","",VLOOKUP($O2634,'APOIO-DESPESAS'!$A$3:$N$962,5,FALSE)),"")</f>
        <v/>
      </c>
      <c r="E2634" s="223" t="str">
        <f>IFERROR(IF(VLOOKUP($O2634,'APOIO-DESPESAS'!$A$3:$N$962,6,FALSE)="","",VLOOKUP($O2634,'APOIO-DESPESAS'!$A$3:$N$962,6,FALSE)),"")</f>
        <v/>
      </c>
      <c r="F2634" s="223" t="str">
        <f>IFERROR(IF(VLOOKUP($O2634,'APOIO-DESPESAS'!$A$3:$N$962,7,FALSE)="","",VLOOKUP($O2634,'APOIO-DESPESAS'!$A$3:$N$962,7,FALSE)),"")</f>
        <v/>
      </c>
      <c r="G2634" s="223" t="str">
        <f>IFERROR(IF(VLOOKUP($O2634,'APOIO-DESPESAS'!$A$3:$N$962,8,FALSE)="","",VLOOKUP($O2634,'APOIO-DESPESAS'!$A$3:$N$962,8,FALSE)),"")</f>
        <v/>
      </c>
      <c r="H2634" s="223" t="str">
        <f>IFERROR(IF(VLOOKUP($O2634,'APOIO-DESPESAS'!$A$3:$N$962,9,FALSE)="","",VLOOKUP($O2634,'APOIO-DESPESAS'!$A$3:$N$962,9,FALSE)),"")</f>
        <v/>
      </c>
      <c r="I2634" s="223" t="str">
        <f>IFERROR(IF(VLOOKUP($O2634,'APOIO-DESPESAS'!$A$3:$N$962,10,FALSE)="","",VLOOKUP($O2634,'APOIO-DESPESAS'!$A$3:$N$962,10,FALSE)),"")</f>
        <v/>
      </c>
      <c r="J2634" s="223" t="str">
        <f>IFERROR(IF(VLOOKUP($O2634,'APOIO-DESPESAS'!$A$3:$N$962,11,FALSE)="","",VLOOKUP($O2634,'APOIO-DESPESAS'!$A$3:$N$962,11,FALSE)),"")</f>
        <v/>
      </c>
      <c r="K2634" s="223" t="str">
        <f>IFERROR(IF(VLOOKUP($O2634,'APOIO-DESPESAS'!$A$3:$N$962,12,FALSE)="","",VLOOKUP($O2634,'APOIO-DESPESAS'!$A$3:$N$962,12,FALSE)),"")</f>
        <v/>
      </c>
      <c r="L2634" s="223" t="str">
        <f>IFERROR(IF(VLOOKUP($O2634,'APOIO-DESPESAS'!$A$3:$N$962,13,FALSE)="","",VLOOKUP($O2634,'APOIO-DESPESAS'!$A$3:$N$962,13,FALSE)),"")</f>
        <v/>
      </c>
      <c r="M2634" s="223" t="str">
        <f>IFERROR(IF(VLOOKUP($O2634,'APOIO-DESPESAS'!$A$3:$N$962,14,FALSE)="","",VLOOKUP($O2634,'APOIO-DESPESAS'!$A$3:$N$962,14,FALSE)),"")</f>
        <v/>
      </c>
      <c r="O2634" s="223">
        <f t="shared" si="41"/>
        <v>2632</v>
      </c>
    </row>
    <row r="2635" spans="1:15" x14ac:dyDescent="0.25">
      <c r="A2635" s="223" t="str">
        <f>IFERROR(IF(VLOOKUP($O2635,'APOIO-DESPESAS'!$A$3:$N$962,2,FALSE)="","",VLOOKUP($O2635,'APOIO-DESPESAS'!$A$3:$N$962,2,FALSE)),"")</f>
        <v/>
      </c>
      <c r="B2635" s="223" t="str">
        <f>IFERROR(IF(VLOOKUP($O2635,'APOIO-DESPESAS'!$A$3:$N$962,3,FALSE)="","",VLOOKUP($O2635,'APOIO-DESPESAS'!$A$3:$N$962,3,FALSE)),"")</f>
        <v/>
      </c>
      <c r="C2635" s="223" t="str">
        <f>IFERROR(IF(VLOOKUP($O2635,'APOIO-DESPESAS'!$A$3:$N$962,4,FALSE)="","",VLOOKUP($O2635,'APOIO-DESPESAS'!$A$3:$N$962,4,FALSE)),"")</f>
        <v/>
      </c>
      <c r="D2635" s="223" t="str">
        <f>IFERROR(IF(VLOOKUP($O2635,'APOIO-DESPESAS'!$A$3:$N$962,5,FALSE)="","",VLOOKUP($O2635,'APOIO-DESPESAS'!$A$3:$N$962,5,FALSE)),"")</f>
        <v/>
      </c>
      <c r="E2635" s="223" t="str">
        <f>IFERROR(IF(VLOOKUP($O2635,'APOIO-DESPESAS'!$A$3:$N$962,6,FALSE)="","",VLOOKUP($O2635,'APOIO-DESPESAS'!$A$3:$N$962,6,FALSE)),"")</f>
        <v/>
      </c>
      <c r="F2635" s="223" t="str">
        <f>IFERROR(IF(VLOOKUP($O2635,'APOIO-DESPESAS'!$A$3:$N$962,7,FALSE)="","",VLOOKUP($O2635,'APOIO-DESPESAS'!$A$3:$N$962,7,FALSE)),"")</f>
        <v/>
      </c>
      <c r="G2635" s="223" t="str">
        <f>IFERROR(IF(VLOOKUP($O2635,'APOIO-DESPESAS'!$A$3:$N$962,8,FALSE)="","",VLOOKUP($O2635,'APOIO-DESPESAS'!$A$3:$N$962,8,FALSE)),"")</f>
        <v/>
      </c>
      <c r="H2635" s="223" t="str">
        <f>IFERROR(IF(VLOOKUP($O2635,'APOIO-DESPESAS'!$A$3:$N$962,9,FALSE)="","",VLOOKUP($O2635,'APOIO-DESPESAS'!$A$3:$N$962,9,FALSE)),"")</f>
        <v/>
      </c>
      <c r="I2635" s="223" t="str">
        <f>IFERROR(IF(VLOOKUP($O2635,'APOIO-DESPESAS'!$A$3:$N$962,10,FALSE)="","",VLOOKUP($O2635,'APOIO-DESPESAS'!$A$3:$N$962,10,FALSE)),"")</f>
        <v/>
      </c>
      <c r="J2635" s="223" t="str">
        <f>IFERROR(IF(VLOOKUP($O2635,'APOIO-DESPESAS'!$A$3:$N$962,11,FALSE)="","",VLOOKUP($O2635,'APOIO-DESPESAS'!$A$3:$N$962,11,FALSE)),"")</f>
        <v/>
      </c>
      <c r="K2635" s="223" t="str">
        <f>IFERROR(IF(VLOOKUP($O2635,'APOIO-DESPESAS'!$A$3:$N$962,12,FALSE)="","",VLOOKUP($O2635,'APOIO-DESPESAS'!$A$3:$N$962,12,FALSE)),"")</f>
        <v/>
      </c>
      <c r="L2635" s="223" t="str">
        <f>IFERROR(IF(VLOOKUP($O2635,'APOIO-DESPESAS'!$A$3:$N$962,13,FALSE)="","",VLOOKUP($O2635,'APOIO-DESPESAS'!$A$3:$N$962,13,FALSE)),"")</f>
        <v/>
      </c>
      <c r="M2635" s="223" t="str">
        <f>IFERROR(IF(VLOOKUP($O2635,'APOIO-DESPESAS'!$A$3:$N$962,14,FALSE)="","",VLOOKUP($O2635,'APOIO-DESPESAS'!$A$3:$N$962,14,FALSE)),"")</f>
        <v/>
      </c>
      <c r="O2635" s="223">
        <f t="shared" si="41"/>
        <v>2633</v>
      </c>
    </row>
    <row r="2636" spans="1:15" x14ac:dyDescent="0.25">
      <c r="A2636" s="223" t="str">
        <f>IFERROR(IF(VLOOKUP($O2636,'APOIO-DESPESAS'!$A$3:$N$962,2,FALSE)="","",VLOOKUP($O2636,'APOIO-DESPESAS'!$A$3:$N$962,2,FALSE)),"")</f>
        <v/>
      </c>
      <c r="B2636" s="223" t="str">
        <f>IFERROR(IF(VLOOKUP($O2636,'APOIO-DESPESAS'!$A$3:$N$962,3,FALSE)="","",VLOOKUP($O2636,'APOIO-DESPESAS'!$A$3:$N$962,3,FALSE)),"")</f>
        <v/>
      </c>
      <c r="C2636" s="223" t="str">
        <f>IFERROR(IF(VLOOKUP($O2636,'APOIO-DESPESAS'!$A$3:$N$962,4,FALSE)="","",VLOOKUP($O2636,'APOIO-DESPESAS'!$A$3:$N$962,4,FALSE)),"")</f>
        <v/>
      </c>
      <c r="D2636" s="223" t="str">
        <f>IFERROR(IF(VLOOKUP($O2636,'APOIO-DESPESAS'!$A$3:$N$962,5,FALSE)="","",VLOOKUP($O2636,'APOIO-DESPESAS'!$A$3:$N$962,5,FALSE)),"")</f>
        <v/>
      </c>
      <c r="E2636" s="223" t="str">
        <f>IFERROR(IF(VLOOKUP($O2636,'APOIO-DESPESAS'!$A$3:$N$962,6,FALSE)="","",VLOOKUP($O2636,'APOIO-DESPESAS'!$A$3:$N$962,6,FALSE)),"")</f>
        <v/>
      </c>
      <c r="F2636" s="223" t="str">
        <f>IFERROR(IF(VLOOKUP($O2636,'APOIO-DESPESAS'!$A$3:$N$962,7,FALSE)="","",VLOOKUP($O2636,'APOIO-DESPESAS'!$A$3:$N$962,7,FALSE)),"")</f>
        <v/>
      </c>
      <c r="G2636" s="223" t="str">
        <f>IFERROR(IF(VLOOKUP($O2636,'APOIO-DESPESAS'!$A$3:$N$962,8,FALSE)="","",VLOOKUP($O2636,'APOIO-DESPESAS'!$A$3:$N$962,8,FALSE)),"")</f>
        <v/>
      </c>
      <c r="H2636" s="223" t="str">
        <f>IFERROR(IF(VLOOKUP($O2636,'APOIO-DESPESAS'!$A$3:$N$962,9,FALSE)="","",VLOOKUP($O2636,'APOIO-DESPESAS'!$A$3:$N$962,9,FALSE)),"")</f>
        <v/>
      </c>
      <c r="I2636" s="223" t="str">
        <f>IFERROR(IF(VLOOKUP($O2636,'APOIO-DESPESAS'!$A$3:$N$962,10,FALSE)="","",VLOOKUP($O2636,'APOIO-DESPESAS'!$A$3:$N$962,10,FALSE)),"")</f>
        <v/>
      </c>
      <c r="J2636" s="223" t="str">
        <f>IFERROR(IF(VLOOKUP($O2636,'APOIO-DESPESAS'!$A$3:$N$962,11,FALSE)="","",VLOOKUP($O2636,'APOIO-DESPESAS'!$A$3:$N$962,11,FALSE)),"")</f>
        <v/>
      </c>
      <c r="K2636" s="223" t="str">
        <f>IFERROR(IF(VLOOKUP($O2636,'APOIO-DESPESAS'!$A$3:$N$962,12,FALSE)="","",VLOOKUP($O2636,'APOIO-DESPESAS'!$A$3:$N$962,12,FALSE)),"")</f>
        <v/>
      </c>
      <c r="L2636" s="223" t="str">
        <f>IFERROR(IF(VLOOKUP($O2636,'APOIO-DESPESAS'!$A$3:$N$962,13,FALSE)="","",VLOOKUP($O2636,'APOIO-DESPESAS'!$A$3:$N$962,13,FALSE)),"")</f>
        <v/>
      </c>
      <c r="M2636" s="223" t="str">
        <f>IFERROR(IF(VLOOKUP($O2636,'APOIO-DESPESAS'!$A$3:$N$962,14,FALSE)="","",VLOOKUP($O2636,'APOIO-DESPESAS'!$A$3:$N$962,14,FALSE)),"")</f>
        <v/>
      </c>
      <c r="O2636" s="223">
        <f t="shared" si="41"/>
        <v>2634</v>
      </c>
    </row>
    <row r="2637" spans="1:15" x14ac:dyDescent="0.25">
      <c r="A2637" s="223" t="str">
        <f>IFERROR(IF(VLOOKUP($O2637,'APOIO-DESPESAS'!$A$3:$N$962,2,FALSE)="","",VLOOKUP($O2637,'APOIO-DESPESAS'!$A$3:$N$962,2,FALSE)),"")</f>
        <v/>
      </c>
      <c r="B2637" s="223" t="str">
        <f>IFERROR(IF(VLOOKUP($O2637,'APOIO-DESPESAS'!$A$3:$N$962,3,FALSE)="","",VLOOKUP($O2637,'APOIO-DESPESAS'!$A$3:$N$962,3,FALSE)),"")</f>
        <v/>
      </c>
      <c r="C2637" s="223" t="str">
        <f>IFERROR(IF(VLOOKUP($O2637,'APOIO-DESPESAS'!$A$3:$N$962,4,FALSE)="","",VLOOKUP($O2637,'APOIO-DESPESAS'!$A$3:$N$962,4,FALSE)),"")</f>
        <v/>
      </c>
      <c r="D2637" s="223" t="str">
        <f>IFERROR(IF(VLOOKUP($O2637,'APOIO-DESPESAS'!$A$3:$N$962,5,FALSE)="","",VLOOKUP($O2637,'APOIO-DESPESAS'!$A$3:$N$962,5,FALSE)),"")</f>
        <v/>
      </c>
      <c r="E2637" s="223" t="str">
        <f>IFERROR(IF(VLOOKUP($O2637,'APOIO-DESPESAS'!$A$3:$N$962,6,FALSE)="","",VLOOKUP($O2637,'APOIO-DESPESAS'!$A$3:$N$962,6,FALSE)),"")</f>
        <v/>
      </c>
      <c r="F2637" s="223" t="str">
        <f>IFERROR(IF(VLOOKUP($O2637,'APOIO-DESPESAS'!$A$3:$N$962,7,FALSE)="","",VLOOKUP($O2637,'APOIO-DESPESAS'!$A$3:$N$962,7,FALSE)),"")</f>
        <v/>
      </c>
      <c r="G2637" s="223" t="str">
        <f>IFERROR(IF(VLOOKUP($O2637,'APOIO-DESPESAS'!$A$3:$N$962,8,FALSE)="","",VLOOKUP($O2637,'APOIO-DESPESAS'!$A$3:$N$962,8,FALSE)),"")</f>
        <v/>
      </c>
      <c r="H2637" s="223" t="str">
        <f>IFERROR(IF(VLOOKUP($O2637,'APOIO-DESPESAS'!$A$3:$N$962,9,FALSE)="","",VLOOKUP($O2637,'APOIO-DESPESAS'!$A$3:$N$962,9,FALSE)),"")</f>
        <v/>
      </c>
      <c r="I2637" s="223" t="str">
        <f>IFERROR(IF(VLOOKUP($O2637,'APOIO-DESPESAS'!$A$3:$N$962,10,FALSE)="","",VLOOKUP($O2637,'APOIO-DESPESAS'!$A$3:$N$962,10,FALSE)),"")</f>
        <v/>
      </c>
      <c r="J2637" s="223" t="str">
        <f>IFERROR(IF(VLOOKUP($O2637,'APOIO-DESPESAS'!$A$3:$N$962,11,FALSE)="","",VLOOKUP($O2637,'APOIO-DESPESAS'!$A$3:$N$962,11,FALSE)),"")</f>
        <v/>
      </c>
      <c r="K2637" s="223" t="str">
        <f>IFERROR(IF(VLOOKUP($O2637,'APOIO-DESPESAS'!$A$3:$N$962,12,FALSE)="","",VLOOKUP($O2637,'APOIO-DESPESAS'!$A$3:$N$962,12,FALSE)),"")</f>
        <v/>
      </c>
      <c r="L2637" s="223" t="str">
        <f>IFERROR(IF(VLOOKUP($O2637,'APOIO-DESPESAS'!$A$3:$N$962,13,FALSE)="","",VLOOKUP($O2637,'APOIO-DESPESAS'!$A$3:$N$962,13,FALSE)),"")</f>
        <v/>
      </c>
      <c r="M2637" s="223" t="str">
        <f>IFERROR(IF(VLOOKUP($O2637,'APOIO-DESPESAS'!$A$3:$N$962,14,FALSE)="","",VLOOKUP($O2637,'APOIO-DESPESAS'!$A$3:$N$962,14,FALSE)),"")</f>
        <v/>
      </c>
      <c r="O2637" s="223">
        <f t="shared" si="41"/>
        <v>2635</v>
      </c>
    </row>
    <row r="2638" spans="1:15" x14ac:dyDescent="0.25">
      <c r="A2638" s="223" t="str">
        <f>IFERROR(IF(VLOOKUP($O2638,'APOIO-DESPESAS'!$A$3:$N$962,2,FALSE)="","",VLOOKUP($O2638,'APOIO-DESPESAS'!$A$3:$N$962,2,FALSE)),"")</f>
        <v/>
      </c>
      <c r="B2638" s="223" t="str">
        <f>IFERROR(IF(VLOOKUP($O2638,'APOIO-DESPESAS'!$A$3:$N$962,3,FALSE)="","",VLOOKUP($O2638,'APOIO-DESPESAS'!$A$3:$N$962,3,FALSE)),"")</f>
        <v/>
      </c>
      <c r="C2638" s="223" t="str">
        <f>IFERROR(IF(VLOOKUP($O2638,'APOIO-DESPESAS'!$A$3:$N$962,4,FALSE)="","",VLOOKUP($O2638,'APOIO-DESPESAS'!$A$3:$N$962,4,FALSE)),"")</f>
        <v/>
      </c>
      <c r="D2638" s="223" t="str">
        <f>IFERROR(IF(VLOOKUP($O2638,'APOIO-DESPESAS'!$A$3:$N$962,5,FALSE)="","",VLOOKUP($O2638,'APOIO-DESPESAS'!$A$3:$N$962,5,FALSE)),"")</f>
        <v/>
      </c>
      <c r="E2638" s="223" t="str">
        <f>IFERROR(IF(VLOOKUP($O2638,'APOIO-DESPESAS'!$A$3:$N$962,6,FALSE)="","",VLOOKUP($O2638,'APOIO-DESPESAS'!$A$3:$N$962,6,FALSE)),"")</f>
        <v/>
      </c>
      <c r="F2638" s="223" t="str">
        <f>IFERROR(IF(VLOOKUP($O2638,'APOIO-DESPESAS'!$A$3:$N$962,7,FALSE)="","",VLOOKUP($O2638,'APOIO-DESPESAS'!$A$3:$N$962,7,FALSE)),"")</f>
        <v/>
      </c>
      <c r="G2638" s="223" t="str">
        <f>IFERROR(IF(VLOOKUP($O2638,'APOIO-DESPESAS'!$A$3:$N$962,8,FALSE)="","",VLOOKUP($O2638,'APOIO-DESPESAS'!$A$3:$N$962,8,FALSE)),"")</f>
        <v/>
      </c>
      <c r="H2638" s="223" t="str">
        <f>IFERROR(IF(VLOOKUP($O2638,'APOIO-DESPESAS'!$A$3:$N$962,9,FALSE)="","",VLOOKUP($O2638,'APOIO-DESPESAS'!$A$3:$N$962,9,FALSE)),"")</f>
        <v/>
      </c>
      <c r="I2638" s="223" t="str">
        <f>IFERROR(IF(VLOOKUP($O2638,'APOIO-DESPESAS'!$A$3:$N$962,10,FALSE)="","",VLOOKUP($O2638,'APOIO-DESPESAS'!$A$3:$N$962,10,FALSE)),"")</f>
        <v/>
      </c>
      <c r="J2638" s="223" t="str">
        <f>IFERROR(IF(VLOOKUP($O2638,'APOIO-DESPESAS'!$A$3:$N$962,11,FALSE)="","",VLOOKUP($O2638,'APOIO-DESPESAS'!$A$3:$N$962,11,FALSE)),"")</f>
        <v/>
      </c>
      <c r="K2638" s="223" t="str">
        <f>IFERROR(IF(VLOOKUP($O2638,'APOIO-DESPESAS'!$A$3:$N$962,12,FALSE)="","",VLOOKUP($O2638,'APOIO-DESPESAS'!$A$3:$N$962,12,FALSE)),"")</f>
        <v/>
      </c>
      <c r="L2638" s="223" t="str">
        <f>IFERROR(IF(VLOOKUP($O2638,'APOIO-DESPESAS'!$A$3:$N$962,13,FALSE)="","",VLOOKUP($O2638,'APOIO-DESPESAS'!$A$3:$N$962,13,FALSE)),"")</f>
        <v/>
      </c>
      <c r="M2638" s="223" t="str">
        <f>IFERROR(IF(VLOOKUP($O2638,'APOIO-DESPESAS'!$A$3:$N$962,14,FALSE)="","",VLOOKUP($O2638,'APOIO-DESPESAS'!$A$3:$N$962,14,FALSE)),"")</f>
        <v/>
      </c>
      <c r="O2638" s="223">
        <f t="shared" si="41"/>
        <v>2636</v>
      </c>
    </row>
    <row r="2639" spans="1:15" x14ac:dyDescent="0.25">
      <c r="A2639" s="223" t="str">
        <f>IFERROR(IF(VLOOKUP($O2639,'APOIO-DESPESAS'!$A$3:$N$962,2,FALSE)="","",VLOOKUP($O2639,'APOIO-DESPESAS'!$A$3:$N$962,2,FALSE)),"")</f>
        <v/>
      </c>
      <c r="B2639" s="223" t="str">
        <f>IFERROR(IF(VLOOKUP($O2639,'APOIO-DESPESAS'!$A$3:$N$962,3,FALSE)="","",VLOOKUP($O2639,'APOIO-DESPESAS'!$A$3:$N$962,3,FALSE)),"")</f>
        <v/>
      </c>
      <c r="C2639" s="223" t="str">
        <f>IFERROR(IF(VLOOKUP($O2639,'APOIO-DESPESAS'!$A$3:$N$962,4,FALSE)="","",VLOOKUP($O2639,'APOIO-DESPESAS'!$A$3:$N$962,4,FALSE)),"")</f>
        <v/>
      </c>
      <c r="D2639" s="223" t="str">
        <f>IFERROR(IF(VLOOKUP($O2639,'APOIO-DESPESAS'!$A$3:$N$962,5,FALSE)="","",VLOOKUP($O2639,'APOIO-DESPESAS'!$A$3:$N$962,5,FALSE)),"")</f>
        <v/>
      </c>
      <c r="E2639" s="223" t="str">
        <f>IFERROR(IF(VLOOKUP($O2639,'APOIO-DESPESAS'!$A$3:$N$962,6,FALSE)="","",VLOOKUP($O2639,'APOIO-DESPESAS'!$A$3:$N$962,6,FALSE)),"")</f>
        <v/>
      </c>
      <c r="F2639" s="223" t="str">
        <f>IFERROR(IF(VLOOKUP($O2639,'APOIO-DESPESAS'!$A$3:$N$962,7,FALSE)="","",VLOOKUP($O2639,'APOIO-DESPESAS'!$A$3:$N$962,7,FALSE)),"")</f>
        <v/>
      </c>
      <c r="G2639" s="223" t="str">
        <f>IFERROR(IF(VLOOKUP($O2639,'APOIO-DESPESAS'!$A$3:$N$962,8,FALSE)="","",VLOOKUP($O2639,'APOIO-DESPESAS'!$A$3:$N$962,8,FALSE)),"")</f>
        <v/>
      </c>
      <c r="H2639" s="223" t="str">
        <f>IFERROR(IF(VLOOKUP($O2639,'APOIO-DESPESAS'!$A$3:$N$962,9,FALSE)="","",VLOOKUP($O2639,'APOIO-DESPESAS'!$A$3:$N$962,9,FALSE)),"")</f>
        <v/>
      </c>
      <c r="I2639" s="223" t="str">
        <f>IFERROR(IF(VLOOKUP($O2639,'APOIO-DESPESAS'!$A$3:$N$962,10,FALSE)="","",VLOOKUP($O2639,'APOIO-DESPESAS'!$A$3:$N$962,10,FALSE)),"")</f>
        <v/>
      </c>
      <c r="J2639" s="223" t="str">
        <f>IFERROR(IF(VLOOKUP($O2639,'APOIO-DESPESAS'!$A$3:$N$962,11,FALSE)="","",VLOOKUP($O2639,'APOIO-DESPESAS'!$A$3:$N$962,11,FALSE)),"")</f>
        <v/>
      </c>
      <c r="K2639" s="223" t="str">
        <f>IFERROR(IF(VLOOKUP($O2639,'APOIO-DESPESAS'!$A$3:$N$962,12,FALSE)="","",VLOOKUP($O2639,'APOIO-DESPESAS'!$A$3:$N$962,12,FALSE)),"")</f>
        <v/>
      </c>
      <c r="L2639" s="223" t="str">
        <f>IFERROR(IF(VLOOKUP($O2639,'APOIO-DESPESAS'!$A$3:$N$962,13,FALSE)="","",VLOOKUP($O2639,'APOIO-DESPESAS'!$A$3:$N$962,13,FALSE)),"")</f>
        <v/>
      </c>
      <c r="M2639" s="223" t="str">
        <f>IFERROR(IF(VLOOKUP($O2639,'APOIO-DESPESAS'!$A$3:$N$962,14,FALSE)="","",VLOOKUP($O2639,'APOIO-DESPESAS'!$A$3:$N$962,14,FALSE)),"")</f>
        <v/>
      </c>
      <c r="O2639" s="223">
        <f t="shared" si="41"/>
        <v>2637</v>
      </c>
    </row>
    <row r="2640" spans="1:15" x14ac:dyDescent="0.25">
      <c r="A2640" s="223" t="str">
        <f>IFERROR(IF(VLOOKUP($O2640,'APOIO-DESPESAS'!$A$3:$N$962,2,FALSE)="","",VLOOKUP($O2640,'APOIO-DESPESAS'!$A$3:$N$962,2,FALSE)),"")</f>
        <v/>
      </c>
      <c r="B2640" s="223" t="str">
        <f>IFERROR(IF(VLOOKUP($O2640,'APOIO-DESPESAS'!$A$3:$N$962,3,FALSE)="","",VLOOKUP($O2640,'APOIO-DESPESAS'!$A$3:$N$962,3,FALSE)),"")</f>
        <v/>
      </c>
      <c r="C2640" s="223" t="str">
        <f>IFERROR(IF(VLOOKUP($O2640,'APOIO-DESPESAS'!$A$3:$N$962,4,FALSE)="","",VLOOKUP($O2640,'APOIO-DESPESAS'!$A$3:$N$962,4,FALSE)),"")</f>
        <v/>
      </c>
      <c r="D2640" s="223" t="str">
        <f>IFERROR(IF(VLOOKUP($O2640,'APOIO-DESPESAS'!$A$3:$N$962,5,FALSE)="","",VLOOKUP($O2640,'APOIO-DESPESAS'!$A$3:$N$962,5,FALSE)),"")</f>
        <v/>
      </c>
      <c r="E2640" s="223" t="str">
        <f>IFERROR(IF(VLOOKUP($O2640,'APOIO-DESPESAS'!$A$3:$N$962,6,FALSE)="","",VLOOKUP($O2640,'APOIO-DESPESAS'!$A$3:$N$962,6,FALSE)),"")</f>
        <v/>
      </c>
      <c r="F2640" s="223" t="str">
        <f>IFERROR(IF(VLOOKUP($O2640,'APOIO-DESPESAS'!$A$3:$N$962,7,FALSE)="","",VLOOKUP($O2640,'APOIO-DESPESAS'!$A$3:$N$962,7,FALSE)),"")</f>
        <v/>
      </c>
      <c r="G2640" s="223" t="str">
        <f>IFERROR(IF(VLOOKUP($O2640,'APOIO-DESPESAS'!$A$3:$N$962,8,FALSE)="","",VLOOKUP($O2640,'APOIO-DESPESAS'!$A$3:$N$962,8,FALSE)),"")</f>
        <v/>
      </c>
      <c r="H2640" s="223" t="str">
        <f>IFERROR(IF(VLOOKUP($O2640,'APOIO-DESPESAS'!$A$3:$N$962,9,FALSE)="","",VLOOKUP($O2640,'APOIO-DESPESAS'!$A$3:$N$962,9,FALSE)),"")</f>
        <v/>
      </c>
      <c r="I2640" s="223" t="str">
        <f>IFERROR(IF(VLOOKUP($O2640,'APOIO-DESPESAS'!$A$3:$N$962,10,FALSE)="","",VLOOKUP($O2640,'APOIO-DESPESAS'!$A$3:$N$962,10,FALSE)),"")</f>
        <v/>
      </c>
      <c r="J2640" s="223" t="str">
        <f>IFERROR(IF(VLOOKUP($O2640,'APOIO-DESPESAS'!$A$3:$N$962,11,FALSE)="","",VLOOKUP($O2640,'APOIO-DESPESAS'!$A$3:$N$962,11,FALSE)),"")</f>
        <v/>
      </c>
      <c r="K2640" s="223" t="str">
        <f>IFERROR(IF(VLOOKUP($O2640,'APOIO-DESPESAS'!$A$3:$N$962,12,FALSE)="","",VLOOKUP($O2640,'APOIO-DESPESAS'!$A$3:$N$962,12,FALSE)),"")</f>
        <v/>
      </c>
      <c r="L2640" s="223" t="str">
        <f>IFERROR(IF(VLOOKUP($O2640,'APOIO-DESPESAS'!$A$3:$N$962,13,FALSE)="","",VLOOKUP($O2640,'APOIO-DESPESAS'!$A$3:$N$962,13,FALSE)),"")</f>
        <v/>
      </c>
      <c r="M2640" s="223" t="str">
        <f>IFERROR(IF(VLOOKUP($O2640,'APOIO-DESPESAS'!$A$3:$N$962,14,FALSE)="","",VLOOKUP($O2640,'APOIO-DESPESAS'!$A$3:$N$962,14,FALSE)),"")</f>
        <v/>
      </c>
      <c r="O2640" s="223">
        <f t="shared" si="41"/>
        <v>2638</v>
      </c>
    </row>
    <row r="2641" spans="1:15" x14ac:dyDescent="0.25">
      <c r="A2641" s="223" t="str">
        <f>IFERROR(IF(VLOOKUP($O2641,'APOIO-DESPESAS'!$A$3:$N$962,2,FALSE)="","",VLOOKUP($O2641,'APOIO-DESPESAS'!$A$3:$N$962,2,FALSE)),"")</f>
        <v/>
      </c>
      <c r="B2641" s="223" t="str">
        <f>IFERROR(IF(VLOOKUP($O2641,'APOIO-DESPESAS'!$A$3:$N$962,3,FALSE)="","",VLOOKUP($O2641,'APOIO-DESPESAS'!$A$3:$N$962,3,FALSE)),"")</f>
        <v/>
      </c>
      <c r="C2641" s="223" t="str">
        <f>IFERROR(IF(VLOOKUP($O2641,'APOIO-DESPESAS'!$A$3:$N$962,4,FALSE)="","",VLOOKUP($O2641,'APOIO-DESPESAS'!$A$3:$N$962,4,FALSE)),"")</f>
        <v/>
      </c>
      <c r="D2641" s="223" t="str">
        <f>IFERROR(IF(VLOOKUP($O2641,'APOIO-DESPESAS'!$A$3:$N$962,5,FALSE)="","",VLOOKUP($O2641,'APOIO-DESPESAS'!$A$3:$N$962,5,FALSE)),"")</f>
        <v/>
      </c>
      <c r="E2641" s="223" t="str">
        <f>IFERROR(IF(VLOOKUP($O2641,'APOIO-DESPESAS'!$A$3:$N$962,6,FALSE)="","",VLOOKUP($O2641,'APOIO-DESPESAS'!$A$3:$N$962,6,FALSE)),"")</f>
        <v/>
      </c>
      <c r="F2641" s="223" t="str">
        <f>IFERROR(IF(VLOOKUP($O2641,'APOIO-DESPESAS'!$A$3:$N$962,7,FALSE)="","",VLOOKUP($O2641,'APOIO-DESPESAS'!$A$3:$N$962,7,FALSE)),"")</f>
        <v/>
      </c>
      <c r="G2641" s="223" t="str">
        <f>IFERROR(IF(VLOOKUP($O2641,'APOIO-DESPESAS'!$A$3:$N$962,8,FALSE)="","",VLOOKUP($O2641,'APOIO-DESPESAS'!$A$3:$N$962,8,FALSE)),"")</f>
        <v/>
      </c>
      <c r="H2641" s="223" t="str">
        <f>IFERROR(IF(VLOOKUP($O2641,'APOIO-DESPESAS'!$A$3:$N$962,9,FALSE)="","",VLOOKUP($O2641,'APOIO-DESPESAS'!$A$3:$N$962,9,FALSE)),"")</f>
        <v/>
      </c>
      <c r="I2641" s="223" t="str">
        <f>IFERROR(IF(VLOOKUP($O2641,'APOIO-DESPESAS'!$A$3:$N$962,10,FALSE)="","",VLOOKUP($O2641,'APOIO-DESPESAS'!$A$3:$N$962,10,FALSE)),"")</f>
        <v/>
      </c>
      <c r="J2641" s="223" t="str">
        <f>IFERROR(IF(VLOOKUP($O2641,'APOIO-DESPESAS'!$A$3:$N$962,11,FALSE)="","",VLOOKUP($O2641,'APOIO-DESPESAS'!$A$3:$N$962,11,FALSE)),"")</f>
        <v/>
      </c>
      <c r="K2641" s="223" t="str">
        <f>IFERROR(IF(VLOOKUP($O2641,'APOIO-DESPESAS'!$A$3:$N$962,12,FALSE)="","",VLOOKUP($O2641,'APOIO-DESPESAS'!$A$3:$N$962,12,FALSE)),"")</f>
        <v/>
      </c>
      <c r="L2641" s="223" t="str">
        <f>IFERROR(IF(VLOOKUP($O2641,'APOIO-DESPESAS'!$A$3:$N$962,13,FALSE)="","",VLOOKUP($O2641,'APOIO-DESPESAS'!$A$3:$N$962,13,FALSE)),"")</f>
        <v/>
      </c>
      <c r="M2641" s="223" t="str">
        <f>IFERROR(IF(VLOOKUP($O2641,'APOIO-DESPESAS'!$A$3:$N$962,14,FALSE)="","",VLOOKUP($O2641,'APOIO-DESPESAS'!$A$3:$N$962,14,FALSE)),"")</f>
        <v/>
      </c>
      <c r="O2641" s="223">
        <f t="shared" si="41"/>
        <v>2639</v>
      </c>
    </row>
    <row r="2642" spans="1:15" x14ac:dyDescent="0.25">
      <c r="A2642" s="223" t="str">
        <f>IFERROR(IF(VLOOKUP($O2642,'APOIO-DESPESAS'!$A$3:$N$962,2,FALSE)="","",VLOOKUP($O2642,'APOIO-DESPESAS'!$A$3:$N$962,2,FALSE)),"")</f>
        <v/>
      </c>
      <c r="B2642" s="223" t="str">
        <f>IFERROR(IF(VLOOKUP($O2642,'APOIO-DESPESAS'!$A$3:$N$962,3,FALSE)="","",VLOOKUP($O2642,'APOIO-DESPESAS'!$A$3:$N$962,3,FALSE)),"")</f>
        <v/>
      </c>
      <c r="C2642" s="223" t="str">
        <f>IFERROR(IF(VLOOKUP($O2642,'APOIO-DESPESAS'!$A$3:$N$962,4,FALSE)="","",VLOOKUP($O2642,'APOIO-DESPESAS'!$A$3:$N$962,4,FALSE)),"")</f>
        <v/>
      </c>
      <c r="D2642" s="223" t="str">
        <f>IFERROR(IF(VLOOKUP($O2642,'APOIO-DESPESAS'!$A$3:$N$962,5,FALSE)="","",VLOOKUP($O2642,'APOIO-DESPESAS'!$A$3:$N$962,5,FALSE)),"")</f>
        <v/>
      </c>
      <c r="E2642" s="223" t="str">
        <f>IFERROR(IF(VLOOKUP($O2642,'APOIO-DESPESAS'!$A$3:$N$962,6,FALSE)="","",VLOOKUP($O2642,'APOIO-DESPESAS'!$A$3:$N$962,6,FALSE)),"")</f>
        <v/>
      </c>
      <c r="F2642" s="223" t="str">
        <f>IFERROR(IF(VLOOKUP($O2642,'APOIO-DESPESAS'!$A$3:$N$962,7,FALSE)="","",VLOOKUP($O2642,'APOIO-DESPESAS'!$A$3:$N$962,7,FALSE)),"")</f>
        <v/>
      </c>
      <c r="G2642" s="223" t="str">
        <f>IFERROR(IF(VLOOKUP($O2642,'APOIO-DESPESAS'!$A$3:$N$962,8,FALSE)="","",VLOOKUP($O2642,'APOIO-DESPESAS'!$A$3:$N$962,8,FALSE)),"")</f>
        <v/>
      </c>
      <c r="H2642" s="223" t="str">
        <f>IFERROR(IF(VLOOKUP($O2642,'APOIO-DESPESAS'!$A$3:$N$962,9,FALSE)="","",VLOOKUP($O2642,'APOIO-DESPESAS'!$A$3:$N$962,9,FALSE)),"")</f>
        <v/>
      </c>
      <c r="I2642" s="223" t="str">
        <f>IFERROR(IF(VLOOKUP($O2642,'APOIO-DESPESAS'!$A$3:$N$962,10,FALSE)="","",VLOOKUP($O2642,'APOIO-DESPESAS'!$A$3:$N$962,10,FALSE)),"")</f>
        <v/>
      </c>
      <c r="J2642" s="223" t="str">
        <f>IFERROR(IF(VLOOKUP($O2642,'APOIO-DESPESAS'!$A$3:$N$962,11,FALSE)="","",VLOOKUP($O2642,'APOIO-DESPESAS'!$A$3:$N$962,11,FALSE)),"")</f>
        <v/>
      </c>
      <c r="K2642" s="223" t="str">
        <f>IFERROR(IF(VLOOKUP($O2642,'APOIO-DESPESAS'!$A$3:$N$962,12,FALSE)="","",VLOOKUP($O2642,'APOIO-DESPESAS'!$A$3:$N$962,12,FALSE)),"")</f>
        <v/>
      </c>
      <c r="L2642" s="223" t="str">
        <f>IFERROR(IF(VLOOKUP($O2642,'APOIO-DESPESAS'!$A$3:$N$962,13,FALSE)="","",VLOOKUP($O2642,'APOIO-DESPESAS'!$A$3:$N$962,13,FALSE)),"")</f>
        <v/>
      </c>
      <c r="M2642" s="223" t="str">
        <f>IFERROR(IF(VLOOKUP($O2642,'APOIO-DESPESAS'!$A$3:$N$962,14,FALSE)="","",VLOOKUP($O2642,'APOIO-DESPESAS'!$A$3:$N$962,14,FALSE)),"")</f>
        <v/>
      </c>
      <c r="O2642" s="223">
        <f t="shared" si="41"/>
        <v>2640</v>
      </c>
    </row>
    <row r="2643" spans="1:15" x14ac:dyDescent="0.25">
      <c r="A2643" s="223" t="str">
        <f>IFERROR(IF(VLOOKUP($O2643,'APOIO-DESPESAS'!$A$3:$N$962,2,FALSE)="","",VLOOKUP($O2643,'APOIO-DESPESAS'!$A$3:$N$962,2,FALSE)),"")</f>
        <v/>
      </c>
      <c r="B2643" s="223" t="str">
        <f>IFERROR(IF(VLOOKUP($O2643,'APOIO-DESPESAS'!$A$3:$N$962,3,FALSE)="","",VLOOKUP($O2643,'APOIO-DESPESAS'!$A$3:$N$962,3,FALSE)),"")</f>
        <v/>
      </c>
      <c r="C2643" s="223" t="str">
        <f>IFERROR(IF(VLOOKUP($O2643,'APOIO-DESPESAS'!$A$3:$N$962,4,FALSE)="","",VLOOKUP($O2643,'APOIO-DESPESAS'!$A$3:$N$962,4,FALSE)),"")</f>
        <v/>
      </c>
      <c r="D2643" s="223" t="str">
        <f>IFERROR(IF(VLOOKUP($O2643,'APOIO-DESPESAS'!$A$3:$N$962,5,FALSE)="","",VLOOKUP($O2643,'APOIO-DESPESAS'!$A$3:$N$962,5,FALSE)),"")</f>
        <v/>
      </c>
      <c r="E2643" s="223" t="str">
        <f>IFERROR(IF(VLOOKUP($O2643,'APOIO-DESPESAS'!$A$3:$N$962,6,FALSE)="","",VLOOKUP($O2643,'APOIO-DESPESAS'!$A$3:$N$962,6,FALSE)),"")</f>
        <v/>
      </c>
      <c r="F2643" s="223" t="str">
        <f>IFERROR(IF(VLOOKUP($O2643,'APOIO-DESPESAS'!$A$3:$N$962,7,FALSE)="","",VLOOKUP($O2643,'APOIO-DESPESAS'!$A$3:$N$962,7,FALSE)),"")</f>
        <v/>
      </c>
      <c r="G2643" s="223" t="str">
        <f>IFERROR(IF(VLOOKUP($O2643,'APOIO-DESPESAS'!$A$3:$N$962,8,FALSE)="","",VLOOKUP($O2643,'APOIO-DESPESAS'!$A$3:$N$962,8,FALSE)),"")</f>
        <v/>
      </c>
      <c r="H2643" s="223" t="str">
        <f>IFERROR(IF(VLOOKUP($O2643,'APOIO-DESPESAS'!$A$3:$N$962,9,FALSE)="","",VLOOKUP($O2643,'APOIO-DESPESAS'!$A$3:$N$962,9,FALSE)),"")</f>
        <v/>
      </c>
      <c r="I2643" s="223" t="str">
        <f>IFERROR(IF(VLOOKUP($O2643,'APOIO-DESPESAS'!$A$3:$N$962,10,FALSE)="","",VLOOKUP($O2643,'APOIO-DESPESAS'!$A$3:$N$962,10,FALSE)),"")</f>
        <v/>
      </c>
      <c r="J2643" s="223" t="str">
        <f>IFERROR(IF(VLOOKUP($O2643,'APOIO-DESPESAS'!$A$3:$N$962,11,FALSE)="","",VLOOKUP($O2643,'APOIO-DESPESAS'!$A$3:$N$962,11,FALSE)),"")</f>
        <v/>
      </c>
      <c r="K2643" s="223" t="str">
        <f>IFERROR(IF(VLOOKUP($O2643,'APOIO-DESPESAS'!$A$3:$N$962,12,FALSE)="","",VLOOKUP($O2643,'APOIO-DESPESAS'!$A$3:$N$962,12,FALSE)),"")</f>
        <v/>
      </c>
      <c r="L2643" s="223" t="str">
        <f>IFERROR(IF(VLOOKUP($O2643,'APOIO-DESPESAS'!$A$3:$N$962,13,FALSE)="","",VLOOKUP($O2643,'APOIO-DESPESAS'!$A$3:$N$962,13,FALSE)),"")</f>
        <v/>
      </c>
      <c r="M2643" s="223" t="str">
        <f>IFERROR(IF(VLOOKUP($O2643,'APOIO-DESPESAS'!$A$3:$N$962,14,FALSE)="","",VLOOKUP($O2643,'APOIO-DESPESAS'!$A$3:$N$962,14,FALSE)),"")</f>
        <v/>
      </c>
      <c r="O2643" s="223">
        <f t="shared" si="41"/>
        <v>2641</v>
      </c>
    </row>
    <row r="2644" spans="1:15" x14ac:dyDescent="0.25">
      <c r="A2644" s="223" t="str">
        <f>IFERROR(IF(VLOOKUP($O2644,'APOIO-DESPESAS'!$A$3:$N$962,2,FALSE)="","",VLOOKUP($O2644,'APOIO-DESPESAS'!$A$3:$N$962,2,FALSE)),"")</f>
        <v/>
      </c>
      <c r="B2644" s="223" t="str">
        <f>IFERROR(IF(VLOOKUP($O2644,'APOIO-DESPESAS'!$A$3:$N$962,3,FALSE)="","",VLOOKUP($O2644,'APOIO-DESPESAS'!$A$3:$N$962,3,FALSE)),"")</f>
        <v/>
      </c>
      <c r="C2644" s="223" t="str">
        <f>IFERROR(IF(VLOOKUP($O2644,'APOIO-DESPESAS'!$A$3:$N$962,4,FALSE)="","",VLOOKUP($O2644,'APOIO-DESPESAS'!$A$3:$N$962,4,FALSE)),"")</f>
        <v/>
      </c>
      <c r="D2644" s="223" t="str">
        <f>IFERROR(IF(VLOOKUP($O2644,'APOIO-DESPESAS'!$A$3:$N$962,5,FALSE)="","",VLOOKUP($O2644,'APOIO-DESPESAS'!$A$3:$N$962,5,FALSE)),"")</f>
        <v/>
      </c>
      <c r="E2644" s="223" t="str">
        <f>IFERROR(IF(VLOOKUP($O2644,'APOIO-DESPESAS'!$A$3:$N$962,6,FALSE)="","",VLOOKUP($O2644,'APOIO-DESPESAS'!$A$3:$N$962,6,FALSE)),"")</f>
        <v/>
      </c>
      <c r="F2644" s="223" t="str">
        <f>IFERROR(IF(VLOOKUP($O2644,'APOIO-DESPESAS'!$A$3:$N$962,7,FALSE)="","",VLOOKUP($O2644,'APOIO-DESPESAS'!$A$3:$N$962,7,FALSE)),"")</f>
        <v/>
      </c>
      <c r="G2644" s="223" t="str">
        <f>IFERROR(IF(VLOOKUP($O2644,'APOIO-DESPESAS'!$A$3:$N$962,8,FALSE)="","",VLOOKUP($O2644,'APOIO-DESPESAS'!$A$3:$N$962,8,FALSE)),"")</f>
        <v/>
      </c>
      <c r="H2644" s="223" t="str">
        <f>IFERROR(IF(VLOOKUP($O2644,'APOIO-DESPESAS'!$A$3:$N$962,9,FALSE)="","",VLOOKUP($O2644,'APOIO-DESPESAS'!$A$3:$N$962,9,FALSE)),"")</f>
        <v/>
      </c>
      <c r="I2644" s="223" t="str">
        <f>IFERROR(IF(VLOOKUP($O2644,'APOIO-DESPESAS'!$A$3:$N$962,10,FALSE)="","",VLOOKUP($O2644,'APOIO-DESPESAS'!$A$3:$N$962,10,FALSE)),"")</f>
        <v/>
      </c>
      <c r="J2644" s="223" t="str">
        <f>IFERROR(IF(VLOOKUP($O2644,'APOIO-DESPESAS'!$A$3:$N$962,11,FALSE)="","",VLOOKUP($O2644,'APOIO-DESPESAS'!$A$3:$N$962,11,FALSE)),"")</f>
        <v/>
      </c>
      <c r="K2644" s="223" t="str">
        <f>IFERROR(IF(VLOOKUP($O2644,'APOIO-DESPESAS'!$A$3:$N$962,12,FALSE)="","",VLOOKUP($O2644,'APOIO-DESPESAS'!$A$3:$N$962,12,FALSE)),"")</f>
        <v/>
      </c>
      <c r="L2644" s="223" t="str">
        <f>IFERROR(IF(VLOOKUP($O2644,'APOIO-DESPESAS'!$A$3:$N$962,13,FALSE)="","",VLOOKUP($O2644,'APOIO-DESPESAS'!$A$3:$N$962,13,FALSE)),"")</f>
        <v/>
      </c>
      <c r="M2644" s="223" t="str">
        <f>IFERROR(IF(VLOOKUP($O2644,'APOIO-DESPESAS'!$A$3:$N$962,14,FALSE)="","",VLOOKUP($O2644,'APOIO-DESPESAS'!$A$3:$N$962,14,FALSE)),"")</f>
        <v/>
      </c>
      <c r="O2644" s="223">
        <f t="shared" si="41"/>
        <v>2642</v>
      </c>
    </row>
    <row r="2645" spans="1:15" x14ac:dyDescent="0.25">
      <c r="A2645" s="223" t="str">
        <f>IFERROR(IF(VLOOKUP($O2645,'APOIO-DESPESAS'!$A$3:$N$962,2,FALSE)="","",VLOOKUP($O2645,'APOIO-DESPESAS'!$A$3:$N$962,2,FALSE)),"")</f>
        <v/>
      </c>
      <c r="B2645" s="223" t="str">
        <f>IFERROR(IF(VLOOKUP($O2645,'APOIO-DESPESAS'!$A$3:$N$962,3,FALSE)="","",VLOOKUP($O2645,'APOIO-DESPESAS'!$A$3:$N$962,3,FALSE)),"")</f>
        <v/>
      </c>
      <c r="C2645" s="223" t="str">
        <f>IFERROR(IF(VLOOKUP($O2645,'APOIO-DESPESAS'!$A$3:$N$962,4,FALSE)="","",VLOOKUP($O2645,'APOIO-DESPESAS'!$A$3:$N$962,4,FALSE)),"")</f>
        <v/>
      </c>
      <c r="D2645" s="223" t="str">
        <f>IFERROR(IF(VLOOKUP($O2645,'APOIO-DESPESAS'!$A$3:$N$962,5,FALSE)="","",VLOOKUP($O2645,'APOIO-DESPESAS'!$A$3:$N$962,5,FALSE)),"")</f>
        <v/>
      </c>
      <c r="E2645" s="223" t="str">
        <f>IFERROR(IF(VLOOKUP($O2645,'APOIO-DESPESAS'!$A$3:$N$962,6,FALSE)="","",VLOOKUP($O2645,'APOIO-DESPESAS'!$A$3:$N$962,6,FALSE)),"")</f>
        <v/>
      </c>
      <c r="F2645" s="223" t="str">
        <f>IFERROR(IF(VLOOKUP($O2645,'APOIO-DESPESAS'!$A$3:$N$962,7,FALSE)="","",VLOOKUP($O2645,'APOIO-DESPESAS'!$A$3:$N$962,7,FALSE)),"")</f>
        <v/>
      </c>
      <c r="G2645" s="223" t="str">
        <f>IFERROR(IF(VLOOKUP($O2645,'APOIO-DESPESAS'!$A$3:$N$962,8,FALSE)="","",VLOOKUP($O2645,'APOIO-DESPESAS'!$A$3:$N$962,8,FALSE)),"")</f>
        <v/>
      </c>
      <c r="H2645" s="223" t="str">
        <f>IFERROR(IF(VLOOKUP($O2645,'APOIO-DESPESAS'!$A$3:$N$962,9,FALSE)="","",VLOOKUP($O2645,'APOIO-DESPESAS'!$A$3:$N$962,9,FALSE)),"")</f>
        <v/>
      </c>
      <c r="I2645" s="223" t="str">
        <f>IFERROR(IF(VLOOKUP($O2645,'APOIO-DESPESAS'!$A$3:$N$962,10,FALSE)="","",VLOOKUP($O2645,'APOIO-DESPESAS'!$A$3:$N$962,10,FALSE)),"")</f>
        <v/>
      </c>
      <c r="J2645" s="223" t="str">
        <f>IFERROR(IF(VLOOKUP($O2645,'APOIO-DESPESAS'!$A$3:$N$962,11,FALSE)="","",VLOOKUP($O2645,'APOIO-DESPESAS'!$A$3:$N$962,11,FALSE)),"")</f>
        <v/>
      </c>
      <c r="K2645" s="223" t="str">
        <f>IFERROR(IF(VLOOKUP($O2645,'APOIO-DESPESAS'!$A$3:$N$962,12,FALSE)="","",VLOOKUP($O2645,'APOIO-DESPESAS'!$A$3:$N$962,12,FALSE)),"")</f>
        <v/>
      </c>
      <c r="L2645" s="223" t="str">
        <f>IFERROR(IF(VLOOKUP($O2645,'APOIO-DESPESAS'!$A$3:$N$962,13,FALSE)="","",VLOOKUP($O2645,'APOIO-DESPESAS'!$A$3:$N$962,13,FALSE)),"")</f>
        <v/>
      </c>
      <c r="M2645" s="223" t="str">
        <f>IFERROR(IF(VLOOKUP($O2645,'APOIO-DESPESAS'!$A$3:$N$962,14,FALSE)="","",VLOOKUP($O2645,'APOIO-DESPESAS'!$A$3:$N$962,14,FALSE)),"")</f>
        <v/>
      </c>
      <c r="O2645" s="223">
        <f t="shared" si="41"/>
        <v>2643</v>
      </c>
    </row>
    <row r="2646" spans="1:15" x14ac:dyDescent="0.25">
      <c r="A2646" s="223" t="str">
        <f>IFERROR(IF(VLOOKUP($O2646,'APOIO-DESPESAS'!$A$3:$N$962,2,FALSE)="","",VLOOKUP($O2646,'APOIO-DESPESAS'!$A$3:$N$962,2,FALSE)),"")</f>
        <v/>
      </c>
      <c r="B2646" s="223" t="str">
        <f>IFERROR(IF(VLOOKUP($O2646,'APOIO-DESPESAS'!$A$3:$N$962,3,FALSE)="","",VLOOKUP($O2646,'APOIO-DESPESAS'!$A$3:$N$962,3,FALSE)),"")</f>
        <v/>
      </c>
      <c r="C2646" s="223" t="str">
        <f>IFERROR(IF(VLOOKUP($O2646,'APOIO-DESPESAS'!$A$3:$N$962,4,FALSE)="","",VLOOKUP($O2646,'APOIO-DESPESAS'!$A$3:$N$962,4,FALSE)),"")</f>
        <v/>
      </c>
      <c r="D2646" s="223" t="str">
        <f>IFERROR(IF(VLOOKUP($O2646,'APOIO-DESPESAS'!$A$3:$N$962,5,FALSE)="","",VLOOKUP($O2646,'APOIO-DESPESAS'!$A$3:$N$962,5,FALSE)),"")</f>
        <v/>
      </c>
      <c r="E2646" s="223" t="str">
        <f>IFERROR(IF(VLOOKUP($O2646,'APOIO-DESPESAS'!$A$3:$N$962,6,FALSE)="","",VLOOKUP($O2646,'APOIO-DESPESAS'!$A$3:$N$962,6,FALSE)),"")</f>
        <v/>
      </c>
      <c r="F2646" s="223" t="str">
        <f>IFERROR(IF(VLOOKUP($O2646,'APOIO-DESPESAS'!$A$3:$N$962,7,FALSE)="","",VLOOKUP($O2646,'APOIO-DESPESAS'!$A$3:$N$962,7,FALSE)),"")</f>
        <v/>
      </c>
      <c r="G2646" s="223" t="str">
        <f>IFERROR(IF(VLOOKUP($O2646,'APOIO-DESPESAS'!$A$3:$N$962,8,FALSE)="","",VLOOKUP($O2646,'APOIO-DESPESAS'!$A$3:$N$962,8,FALSE)),"")</f>
        <v/>
      </c>
      <c r="H2646" s="223" t="str">
        <f>IFERROR(IF(VLOOKUP($O2646,'APOIO-DESPESAS'!$A$3:$N$962,9,FALSE)="","",VLOOKUP($O2646,'APOIO-DESPESAS'!$A$3:$N$962,9,FALSE)),"")</f>
        <v/>
      </c>
      <c r="I2646" s="223" t="str">
        <f>IFERROR(IF(VLOOKUP($O2646,'APOIO-DESPESAS'!$A$3:$N$962,10,FALSE)="","",VLOOKUP($O2646,'APOIO-DESPESAS'!$A$3:$N$962,10,FALSE)),"")</f>
        <v/>
      </c>
      <c r="J2646" s="223" t="str">
        <f>IFERROR(IF(VLOOKUP($O2646,'APOIO-DESPESAS'!$A$3:$N$962,11,FALSE)="","",VLOOKUP($O2646,'APOIO-DESPESAS'!$A$3:$N$962,11,FALSE)),"")</f>
        <v/>
      </c>
      <c r="K2646" s="223" t="str">
        <f>IFERROR(IF(VLOOKUP($O2646,'APOIO-DESPESAS'!$A$3:$N$962,12,FALSE)="","",VLOOKUP($O2646,'APOIO-DESPESAS'!$A$3:$N$962,12,FALSE)),"")</f>
        <v/>
      </c>
      <c r="L2646" s="223" t="str">
        <f>IFERROR(IF(VLOOKUP($O2646,'APOIO-DESPESAS'!$A$3:$N$962,13,FALSE)="","",VLOOKUP($O2646,'APOIO-DESPESAS'!$A$3:$N$962,13,FALSE)),"")</f>
        <v/>
      </c>
      <c r="M2646" s="223" t="str">
        <f>IFERROR(IF(VLOOKUP($O2646,'APOIO-DESPESAS'!$A$3:$N$962,14,FALSE)="","",VLOOKUP($O2646,'APOIO-DESPESAS'!$A$3:$N$962,14,FALSE)),"")</f>
        <v/>
      </c>
      <c r="O2646" s="223">
        <f t="shared" si="41"/>
        <v>2644</v>
      </c>
    </row>
    <row r="2647" spans="1:15" x14ac:dyDescent="0.25">
      <c r="A2647" s="223" t="str">
        <f>IFERROR(IF(VLOOKUP($O2647,'APOIO-DESPESAS'!$A$3:$N$962,2,FALSE)="","",VLOOKUP($O2647,'APOIO-DESPESAS'!$A$3:$N$962,2,FALSE)),"")</f>
        <v/>
      </c>
      <c r="B2647" s="223" t="str">
        <f>IFERROR(IF(VLOOKUP($O2647,'APOIO-DESPESAS'!$A$3:$N$962,3,FALSE)="","",VLOOKUP($O2647,'APOIO-DESPESAS'!$A$3:$N$962,3,FALSE)),"")</f>
        <v/>
      </c>
      <c r="C2647" s="223" t="str">
        <f>IFERROR(IF(VLOOKUP($O2647,'APOIO-DESPESAS'!$A$3:$N$962,4,FALSE)="","",VLOOKUP($O2647,'APOIO-DESPESAS'!$A$3:$N$962,4,FALSE)),"")</f>
        <v/>
      </c>
      <c r="D2647" s="223" t="str">
        <f>IFERROR(IF(VLOOKUP($O2647,'APOIO-DESPESAS'!$A$3:$N$962,5,FALSE)="","",VLOOKUP($O2647,'APOIO-DESPESAS'!$A$3:$N$962,5,FALSE)),"")</f>
        <v/>
      </c>
      <c r="E2647" s="223" t="str">
        <f>IFERROR(IF(VLOOKUP($O2647,'APOIO-DESPESAS'!$A$3:$N$962,6,FALSE)="","",VLOOKUP($O2647,'APOIO-DESPESAS'!$A$3:$N$962,6,FALSE)),"")</f>
        <v/>
      </c>
      <c r="F2647" s="223" t="str">
        <f>IFERROR(IF(VLOOKUP($O2647,'APOIO-DESPESAS'!$A$3:$N$962,7,FALSE)="","",VLOOKUP($O2647,'APOIO-DESPESAS'!$A$3:$N$962,7,FALSE)),"")</f>
        <v/>
      </c>
      <c r="G2647" s="223" t="str">
        <f>IFERROR(IF(VLOOKUP($O2647,'APOIO-DESPESAS'!$A$3:$N$962,8,FALSE)="","",VLOOKUP($O2647,'APOIO-DESPESAS'!$A$3:$N$962,8,FALSE)),"")</f>
        <v/>
      </c>
      <c r="H2647" s="223" t="str">
        <f>IFERROR(IF(VLOOKUP($O2647,'APOIO-DESPESAS'!$A$3:$N$962,9,FALSE)="","",VLOOKUP($O2647,'APOIO-DESPESAS'!$A$3:$N$962,9,FALSE)),"")</f>
        <v/>
      </c>
      <c r="I2647" s="223" t="str">
        <f>IFERROR(IF(VLOOKUP($O2647,'APOIO-DESPESAS'!$A$3:$N$962,10,FALSE)="","",VLOOKUP($O2647,'APOIO-DESPESAS'!$A$3:$N$962,10,FALSE)),"")</f>
        <v/>
      </c>
      <c r="J2647" s="223" t="str">
        <f>IFERROR(IF(VLOOKUP($O2647,'APOIO-DESPESAS'!$A$3:$N$962,11,FALSE)="","",VLOOKUP($O2647,'APOIO-DESPESAS'!$A$3:$N$962,11,FALSE)),"")</f>
        <v/>
      </c>
      <c r="K2647" s="223" t="str">
        <f>IFERROR(IF(VLOOKUP($O2647,'APOIO-DESPESAS'!$A$3:$N$962,12,FALSE)="","",VLOOKUP($O2647,'APOIO-DESPESAS'!$A$3:$N$962,12,FALSE)),"")</f>
        <v/>
      </c>
      <c r="L2647" s="223" t="str">
        <f>IFERROR(IF(VLOOKUP($O2647,'APOIO-DESPESAS'!$A$3:$N$962,13,FALSE)="","",VLOOKUP($O2647,'APOIO-DESPESAS'!$A$3:$N$962,13,FALSE)),"")</f>
        <v/>
      </c>
      <c r="M2647" s="223" t="str">
        <f>IFERROR(IF(VLOOKUP($O2647,'APOIO-DESPESAS'!$A$3:$N$962,14,FALSE)="","",VLOOKUP($O2647,'APOIO-DESPESAS'!$A$3:$N$962,14,FALSE)),"")</f>
        <v/>
      </c>
      <c r="O2647" s="223">
        <f t="shared" si="41"/>
        <v>2645</v>
      </c>
    </row>
    <row r="2648" spans="1:15" x14ac:dyDescent="0.25">
      <c r="A2648" s="223" t="str">
        <f>IFERROR(IF(VLOOKUP($O2648,'APOIO-DESPESAS'!$A$3:$N$962,2,FALSE)="","",VLOOKUP($O2648,'APOIO-DESPESAS'!$A$3:$N$962,2,FALSE)),"")</f>
        <v/>
      </c>
      <c r="B2648" s="223" t="str">
        <f>IFERROR(IF(VLOOKUP($O2648,'APOIO-DESPESAS'!$A$3:$N$962,3,FALSE)="","",VLOOKUP($O2648,'APOIO-DESPESAS'!$A$3:$N$962,3,FALSE)),"")</f>
        <v/>
      </c>
      <c r="C2648" s="223" t="str">
        <f>IFERROR(IF(VLOOKUP($O2648,'APOIO-DESPESAS'!$A$3:$N$962,4,FALSE)="","",VLOOKUP($O2648,'APOIO-DESPESAS'!$A$3:$N$962,4,FALSE)),"")</f>
        <v/>
      </c>
      <c r="D2648" s="223" t="str">
        <f>IFERROR(IF(VLOOKUP($O2648,'APOIO-DESPESAS'!$A$3:$N$962,5,FALSE)="","",VLOOKUP($O2648,'APOIO-DESPESAS'!$A$3:$N$962,5,FALSE)),"")</f>
        <v/>
      </c>
      <c r="E2648" s="223" t="str">
        <f>IFERROR(IF(VLOOKUP($O2648,'APOIO-DESPESAS'!$A$3:$N$962,6,FALSE)="","",VLOOKUP($O2648,'APOIO-DESPESAS'!$A$3:$N$962,6,FALSE)),"")</f>
        <v/>
      </c>
      <c r="F2648" s="223" t="str">
        <f>IFERROR(IF(VLOOKUP($O2648,'APOIO-DESPESAS'!$A$3:$N$962,7,FALSE)="","",VLOOKUP($O2648,'APOIO-DESPESAS'!$A$3:$N$962,7,FALSE)),"")</f>
        <v/>
      </c>
      <c r="G2648" s="223" t="str">
        <f>IFERROR(IF(VLOOKUP($O2648,'APOIO-DESPESAS'!$A$3:$N$962,8,FALSE)="","",VLOOKUP($O2648,'APOIO-DESPESAS'!$A$3:$N$962,8,FALSE)),"")</f>
        <v/>
      </c>
      <c r="H2648" s="223" t="str">
        <f>IFERROR(IF(VLOOKUP($O2648,'APOIO-DESPESAS'!$A$3:$N$962,9,FALSE)="","",VLOOKUP($O2648,'APOIO-DESPESAS'!$A$3:$N$962,9,FALSE)),"")</f>
        <v/>
      </c>
      <c r="I2648" s="223" t="str">
        <f>IFERROR(IF(VLOOKUP($O2648,'APOIO-DESPESAS'!$A$3:$N$962,10,FALSE)="","",VLOOKUP($O2648,'APOIO-DESPESAS'!$A$3:$N$962,10,FALSE)),"")</f>
        <v/>
      </c>
      <c r="J2648" s="223" t="str">
        <f>IFERROR(IF(VLOOKUP($O2648,'APOIO-DESPESAS'!$A$3:$N$962,11,FALSE)="","",VLOOKUP($O2648,'APOIO-DESPESAS'!$A$3:$N$962,11,FALSE)),"")</f>
        <v/>
      </c>
      <c r="K2648" s="223" t="str">
        <f>IFERROR(IF(VLOOKUP($O2648,'APOIO-DESPESAS'!$A$3:$N$962,12,FALSE)="","",VLOOKUP($O2648,'APOIO-DESPESAS'!$A$3:$N$962,12,FALSE)),"")</f>
        <v/>
      </c>
      <c r="L2648" s="223" t="str">
        <f>IFERROR(IF(VLOOKUP($O2648,'APOIO-DESPESAS'!$A$3:$N$962,13,FALSE)="","",VLOOKUP($O2648,'APOIO-DESPESAS'!$A$3:$N$962,13,FALSE)),"")</f>
        <v/>
      </c>
      <c r="M2648" s="223" t="str">
        <f>IFERROR(IF(VLOOKUP($O2648,'APOIO-DESPESAS'!$A$3:$N$962,14,FALSE)="","",VLOOKUP($O2648,'APOIO-DESPESAS'!$A$3:$N$962,14,FALSE)),"")</f>
        <v/>
      </c>
      <c r="O2648" s="223">
        <f t="shared" si="41"/>
        <v>2646</v>
      </c>
    </row>
    <row r="2649" spans="1:15" x14ac:dyDescent="0.25">
      <c r="A2649" s="223" t="str">
        <f>IFERROR(IF(VLOOKUP($O2649,'APOIO-DESPESAS'!$A$3:$N$962,2,FALSE)="","",VLOOKUP($O2649,'APOIO-DESPESAS'!$A$3:$N$962,2,FALSE)),"")</f>
        <v/>
      </c>
      <c r="B2649" s="223" t="str">
        <f>IFERROR(IF(VLOOKUP($O2649,'APOIO-DESPESAS'!$A$3:$N$962,3,FALSE)="","",VLOOKUP($O2649,'APOIO-DESPESAS'!$A$3:$N$962,3,FALSE)),"")</f>
        <v/>
      </c>
      <c r="C2649" s="223" t="str">
        <f>IFERROR(IF(VLOOKUP($O2649,'APOIO-DESPESAS'!$A$3:$N$962,4,FALSE)="","",VLOOKUP($O2649,'APOIO-DESPESAS'!$A$3:$N$962,4,FALSE)),"")</f>
        <v/>
      </c>
      <c r="D2649" s="223" t="str">
        <f>IFERROR(IF(VLOOKUP($O2649,'APOIO-DESPESAS'!$A$3:$N$962,5,FALSE)="","",VLOOKUP($O2649,'APOIO-DESPESAS'!$A$3:$N$962,5,FALSE)),"")</f>
        <v/>
      </c>
      <c r="E2649" s="223" t="str">
        <f>IFERROR(IF(VLOOKUP($O2649,'APOIO-DESPESAS'!$A$3:$N$962,6,FALSE)="","",VLOOKUP($O2649,'APOIO-DESPESAS'!$A$3:$N$962,6,FALSE)),"")</f>
        <v/>
      </c>
      <c r="F2649" s="223" t="str">
        <f>IFERROR(IF(VLOOKUP($O2649,'APOIO-DESPESAS'!$A$3:$N$962,7,FALSE)="","",VLOOKUP($O2649,'APOIO-DESPESAS'!$A$3:$N$962,7,FALSE)),"")</f>
        <v/>
      </c>
      <c r="G2649" s="223" t="str">
        <f>IFERROR(IF(VLOOKUP($O2649,'APOIO-DESPESAS'!$A$3:$N$962,8,FALSE)="","",VLOOKUP($O2649,'APOIO-DESPESAS'!$A$3:$N$962,8,FALSE)),"")</f>
        <v/>
      </c>
      <c r="H2649" s="223" t="str">
        <f>IFERROR(IF(VLOOKUP($O2649,'APOIO-DESPESAS'!$A$3:$N$962,9,FALSE)="","",VLOOKUP($O2649,'APOIO-DESPESAS'!$A$3:$N$962,9,FALSE)),"")</f>
        <v/>
      </c>
      <c r="I2649" s="223" t="str">
        <f>IFERROR(IF(VLOOKUP($O2649,'APOIO-DESPESAS'!$A$3:$N$962,10,FALSE)="","",VLOOKUP($O2649,'APOIO-DESPESAS'!$A$3:$N$962,10,FALSE)),"")</f>
        <v/>
      </c>
      <c r="J2649" s="223" t="str">
        <f>IFERROR(IF(VLOOKUP($O2649,'APOIO-DESPESAS'!$A$3:$N$962,11,FALSE)="","",VLOOKUP($O2649,'APOIO-DESPESAS'!$A$3:$N$962,11,FALSE)),"")</f>
        <v/>
      </c>
      <c r="K2649" s="223" t="str">
        <f>IFERROR(IF(VLOOKUP($O2649,'APOIO-DESPESAS'!$A$3:$N$962,12,FALSE)="","",VLOOKUP($O2649,'APOIO-DESPESAS'!$A$3:$N$962,12,FALSE)),"")</f>
        <v/>
      </c>
      <c r="L2649" s="223" t="str">
        <f>IFERROR(IF(VLOOKUP($O2649,'APOIO-DESPESAS'!$A$3:$N$962,13,FALSE)="","",VLOOKUP($O2649,'APOIO-DESPESAS'!$A$3:$N$962,13,FALSE)),"")</f>
        <v/>
      </c>
      <c r="M2649" s="223" t="str">
        <f>IFERROR(IF(VLOOKUP($O2649,'APOIO-DESPESAS'!$A$3:$N$962,14,FALSE)="","",VLOOKUP($O2649,'APOIO-DESPESAS'!$A$3:$N$962,14,FALSE)),"")</f>
        <v/>
      </c>
      <c r="O2649" s="223">
        <f t="shared" si="41"/>
        <v>2647</v>
      </c>
    </row>
    <row r="2650" spans="1:15" x14ac:dyDescent="0.25">
      <c r="A2650" s="223" t="str">
        <f>IFERROR(IF(VLOOKUP($O2650,'APOIO-DESPESAS'!$A$3:$N$962,2,FALSE)="","",VLOOKUP($O2650,'APOIO-DESPESAS'!$A$3:$N$962,2,FALSE)),"")</f>
        <v/>
      </c>
      <c r="B2650" s="223" t="str">
        <f>IFERROR(IF(VLOOKUP($O2650,'APOIO-DESPESAS'!$A$3:$N$962,3,FALSE)="","",VLOOKUP($O2650,'APOIO-DESPESAS'!$A$3:$N$962,3,FALSE)),"")</f>
        <v/>
      </c>
      <c r="C2650" s="223" t="str">
        <f>IFERROR(IF(VLOOKUP($O2650,'APOIO-DESPESAS'!$A$3:$N$962,4,FALSE)="","",VLOOKUP($O2650,'APOIO-DESPESAS'!$A$3:$N$962,4,FALSE)),"")</f>
        <v/>
      </c>
      <c r="D2650" s="223" t="str">
        <f>IFERROR(IF(VLOOKUP($O2650,'APOIO-DESPESAS'!$A$3:$N$962,5,FALSE)="","",VLOOKUP($O2650,'APOIO-DESPESAS'!$A$3:$N$962,5,FALSE)),"")</f>
        <v/>
      </c>
      <c r="E2650" s="223" t="str">
        <f>IFERROR(IF(VLOOKUP($O2650,'APOIO-DESPESAS'!$A$3:$N$962,6,FALSE)="","",VLOOKUP($O2650,'APOIO-DESPESAS'!$A$3:$N$962,6,FALSE)),"")</f>
        <v/>
      </c>
      <c r="F2650" s="223" t="str">
        <f>IFERROR(IF(VLOOKUP($O2650,'APOIO-DESPESAS'!$A$3:$N$962,7,FALSE)="","",VLOOKUP($O2650,'APOIO-DESPESAS'!$A$3:$N$962,7,FALSE)),"")</f>
        <v/>
      </c>
      <c r="G2650" s="223" t="str">
        <f>IFERROR(IF(VLOOKUP($O2650,'APOIO-DESPESAS'!$A$3:$N$962,8,FALSE)="","",VLOOKUP($O2650,'APOIO-DESPESAS'!$A$3:$N$962,8,FALSE)),"")</f>
        <v/>
      </c>
      <c r="H2650" s="223" t="str">
        <f>IFERROR(IF(VLOOKUP($O2650,'APOIO-DESPESAS'!$A$3:$N$962,9,FALSE)="","",VLOOKUP($O2650,'APOIO-DESPESAS'!$A$3:$N$962,9,FALSE)),"")</f>
        <v/>
      </c>
      <c r="I2650" s="223" t="str">
        <f>IFERROR(IF(VLOOKUP($O2650,'APOIO-DESPESAS'!$A$3:$N$962,10,FALSE)="","",VLOOKUP($O2650,'APOIO-DESPESAS'!$A$3:$N$962,10,FALSE)),"")</f>
        <v/>
      </c>
      <c r="J2650" s="223" t="str">
        <f>IFERROR(IF(VLOOKUP($O2650,'APOIO-DESPESAS'!$A$3:$N$962,11,FALSE)="","",VLOOKUP($O2650,'APOIO-DESPESAS'!$A$3:$N$962,11,FALSE)),"")</f>
        <v/>
      </c>
      <c r="K2650" s="223" t="str">
        <f>IFERROR(IF(VLOOKUP($O2650,'APOIO-DESPESAS'!$A$3:$N$962,12,FALSE)="","",VLOOKUP($O2650,'APOIO-DESPESAS'!$A$3:$N$962,12,FALSE)),"")</f>
        <v/>
      </c>
      <c r="L2650" s="223" t="str">
        <f>IFERROR(IF(VLOOKUP($O2650,'APOIO-DESPESAS'!$A$3:$N$962,13,FALSE)="","",VLOOKUP($O2650,'APOIO-DESPESAS'!$A$3:$N$962,13,FALSE)),"")</f>
        <v/>
      </c>
      <c r="M2650" s="223" t="str">
        <f>IFERROR(IF(VLOOKUP($O2650,'APOIO-DESPESAS'!$A$3:$N$962,14,FALSE)="","",VLOOKUP($O2650,'APOIO-DESPESAS'!$A$3:$N$962,14,FALSE)),"")</f>
        <v/>
      </c>
      <c r="O2650" s="223">
        <f t="shared" si="41"/>
        <v>2648</v>
      </c>
    </row>
    <row r="2651" spans="1:15" x14ac:dyDescent="0.25">
      <c r="A2651" s="223" t="str">
        <f>IFERROR(IF(VLOOKUP($O2651,'APOIO-DESPESAS'!$A$3:$N$962,2,FALSE)="","",VLOOKUP($O2651,'APOIO-DESPESAS'!$A$3:$N$962,2,FALSE)),"")</f>
        <v/>
      </c>
      <c r="B2651" s="223" t="str">
        <f>IFERROR(IF(VLOOKUP($O2651,'APOIO-DESPESAS'!$A$3:$N$962,3,FALSE)="","",VLOOKUP($O2651,'APOIO-DESPESAS'!$A$3:$N$962,3,FALSE)),"")</f>
        <v/>
      </c>
      <c r="C2651" s="223" t="str">
        <f>IFERROR(IF(VLOOKUP($O2651,'APOIO-DESPESAS'!$A$3:$N$962,4,FALSE)="","",VLOOKUP($O2651,'APOIO-DESPESAS'!$A$3:$N$962,4,FALSE)),"")</f>
        <v/>
      </c>
      <c r="D2651" s="223" t="str">
        <f>IFERROR(IF(VLOOKUP($O2651,'APOIO-DESPESAS'!$A$3:$N$962,5,FALSE)="","",VLOOKUP($O2651,'APOIO-DESPESAS'!$A$3:$N$962,5,FALSE)),"")</f>
        <v/>
      </c>
      <c r="E2651" s="223" t="str">
        <f>IFERROR(IF(VLOOKUP($O2651,'APOIO-DESPESAS'!$A$3:$N$962,6,FALSE)="","",VLOOKUP($O2651,'APOIO-DESPESAS'!$A$3:$N$962,6,FALSE)),"")</f>
        <v/>
      </c>
      <c r="F2651" s="223" t="str">
        <f>IFERROR(IF(VLOOKUP($O2651,'APOIO-DESPESAS'!$A$3:$N$962,7,FALSE)="","",VLOOKUP($O2651,'APOIO-DESPESAS'!$A$3:$N$962,7,FALSE)),"")</f>
        <v/>
      </c>
      <c r="G2651" s="223" t="str">
        <f>IFERROR(IF(VLOOKUP($O2651,'APOIO-DESPESAS'!$A$3:$N$962,8,FALSE)="","",VLOOKUP($O2651,'APOIO-DESPESAS'!$A$3:$N$962,8,FALSE)),"")</f>
        <v/>
      </c>
      <c r="H2651" s="223" t="str">
        <f>IFERROR(IF(VLOOKUP($O2651,'APOIO-DESPESAS'!$A$3:$N$962,9,FALSE)="","",VLOOKUP($O2651,'APOIO-DESPESAS'!$A$3:$N$962,9,FALSE)),"")</f>
        <v/>
      </c>
      <c r="I2651" s="223" t="str">
        <f>IFERROR(IF(VLOOKUP($O2651,'APOIO-DESPESAS'!$A$3:$N$962,10,FALSE)="","",VLOOKUP($O2651,'APOIO-DESPESAS'!$A$3:$N$962,10,FALSE)),"")</f>
        <v/>
      </c>
      <c r="J2651" s="223" t="str">
        <f>IFERROR(IF(VLOOKUP($O2651,'APOIO-DESPESAS'!$A$3:$N$962,11,FALSE)="","",VLOOKUP($O2651,'APOIO-DESPESAS'!$A$3:$N$962,11,FALSE)),"")</f>
        <v/>
      </c>
      <c r="K2651" s="223" t="str">
        <f>IFERROR(IF(VLOOKUP($O2651,'APOIO-DESPESAS'!$A$3:$N$962,12,FALSE)="","",VLOOKUP($O2651,'APOIO-DESPESAS'!$A$3:$N$962,12,FALSE)),"")</f>
        <v/>
      </c>
      <c r="L2651" s="223" t="str">
        <f>IFERROR(IF(VLOOKUP($O2651,'APOIO-DESPESAS'!$A$3:$N$962,13,FALSE)="","",VLOOKUP($O2651,'APOIO-DESPESAS'!$A$3:$N$962,13,FALSE)),"")</f>
        <v/>
      </c>
      <c r="M2651" s="223" t="str">
        <f>IFERROR(IF(VLOOKUP($O2651,'APOIO-DESPESAS'!$A$3:$N$962,14,FALSE)="","",VLOOKUP($O2651,'APOIO-DESPESAS'!$A$3:$N$962,14,FALSE)),"")</f>
        <v/>
      </c>
      <c r="O2651" s="223">
        <f t="shared" si="41"/>
        <v>2649</v>
      </c>
    </row>
    <row r="2652" spans="1:15" x14ac:dyDescent="0.25">
      <c r="A2652" s="223" t="str">
        <f>IFERROR(IF(VLOOKUP($O2652,'APOIO-DESPESAS'!$A$3:$N$962,2,FALSE)="","",VLOOKUP($O2652,'APOIO-DESPESAS'!$A$3:$N$962,2,FALSE)),"")</f>
        <v/>
      </c>
      <c r="B2652" s="223" t="str">
        <f>IFERROR(IF(VLOOKUP($O2652,'APOIO-DESPESAS'!$A$3:$N$962,3,FALSE)="","",VLOOKUP($O2652,'APOIO-DESPESAS'!$A$3:$N$962,3,FALSE)),"")</f>
        <v/>
      </c>
      <c r="C2652" s="223" t="str">
        <f>IFERROR(IF(VLOOKUP($O2652,'APOIO-DESPESAS'!$A$3:$N$962,4,FALSE)="","",VLOOKUP($O2652,'APOIO-DESPESAS'!$A$3:$N$962,4,FALSE)),"")</f>
        <v/>
      </c>
      <c r="D2652" s="223" t="str">
        <f>IFERROR(IF(VLOOKUP($O2652,'APOIO-DESPESAS'!$A$3:$N$962,5,FALSE)="","",VLOOKUP($O2652,'APOIO-DESPESAS'!$A$3:$N$962,5,FALSE)),"")</f>
        <v/>
      </c>
      <c r="E2652" s="223" t="str">
        <f>IFERROR(IF(VLOOKUP($O2652,'APOIO-DESPESAS'!$A$3:$N$962,6,FALSE)="","",VLOOKUP($O2652,'APOIO-DESPESAS'!$A$3:$N$962,6,FALSE)),"")</f>
        <v/>
      </c>
      <c r="F2652" s="223" t="str">
        <f>IFERROR(IF(VLOOKUP($O2652,'APOIO-DESPESAS'!$A$3:$N$962,7,FALSE)="","",VLOOKUP($O2652,'APOIO-DESPESAS'!$A$3:$N$962,7,FALSE)),"")</f>
        <v/>
      </c>
      <c r="G2652" s="223" t="str">
        <f>IFERROR(IF(VLOOKUP($O2652,'APOIO-DESPESAS'!$A$3:$N$962,8,FALSE)="","",VLOOKUP($O2652,'APOIO-DESPESAS'!$A$3:$N$962,8,FALSE)),"")</f>
        <v/>
      </c>
      <c r="H2652" s="223" t="str">
        <f>IFERROR(IF(VLOOKUP($O2652,'APOIO-DESPESAS'!$A$3:$N$962,9,FALSE)="","",VLOOKUP($O2652,'APOIO-DESPESAS'!$A$3:$N$962,9,FALSE)),"")</f>
        <v/>
      </c>
      <c r="I2652" s="223" t="str">
        <f>IFERROR(IF(VLOOKUP($O2652,'APOIO-DESPESAS'!$A$3:$N$962,10,FALSE)="","",VLOOKUP($O2652,'APOIO-DESPESAS'!$A$3:$N$962,10,FALSE)),"")</f>
        <v/>
      </c>
      <c r="J2652" s="223" t="str">
        <f>IFERROR(IF(VLOOKUP($O2652,'APOIO-DESPESAS'!$A$3:$N$962,11,FALSE)="","",VLOOKUP($O2652,'APOIO-DESPESAS'!$A$3:$N$962,11,FALSE)),"")</f>
        <v/>
      </c>
      <c r="K2652" s="223" t="str">
        <f>IFERROR(IF(VLOOKUP($O2652,'APOIO-DESPESAS'!$A$3:$N$962,12,FALSE)="","",VLOOKUP($O2652,'APOIO-DESPESAS'!$A$3:$N$962,12,FALSE)),"")</f>
        <v/>
      </c>
      <c r="L2652" s="223" t="str">
        <f>IFERROR(IF(VLOOKUP($O2652,'APOIO-DESPESAS'!$A$3:$N$962,13,FALSE)="","",VLOOKUP($O2652,'APOIO-DESPESAS'!$A$3:$N$962,13,FALSE)),"")</f>
        <v/>
      </c>
      <c r="M2652" s="223" t="str">
        <f>IFERROR(IF(VLOOKUP($O2652,'APOIO-DESPESAS'!$A$3:$N$962,14,FALSE)="","",VLOOKUP($O2652,'APOIO-DESPESAS'!$A$3:$N$962,14,FALSE)),"")</f>
        <v/>
      </c>
      <c r="O2652" s="223">
        <f t="shared" si="41"/>
        <v>2650</v>
      </c>
    </row>
    <row r="2653" spans="1:15" x14ac:dyDescent="0.25">
      <c r="A2653" s="223" t="str">
        <f>IFERROR(IF(VLOOKUP($O2653,'APOIO-DESPESAS'!$A$3:$N$962,2,FALSE)="","",VLOOKUP($O2653,'APOIO-DESPESAS'!$A$3:$N$962,2,FALSE)),"")</f>
        <v/>
      </c>
      <c r="B2653" s="223" t="str">
        <f>IFERROR(IF(VLOOKUP($O2653,'APOIO-DESPESAS'!$A$3:$N$962,3,FALSE)="","",VLOOKUP($O2653,'APOIO-DESPESAS'!$A$3:$N$962,3,FALSE)),"")</f>
        <v/>
      </c>
      <c r="C2653" s="223" t="str">
        <f>IFERROR(IF(VLOOKUP($O2653,'APOIO-DESPESAS'!$A$3:$N$962,4,FALSE)="","",VLOOKUP($O2653,'APOIO-DESPESAS'!$A$3:$N$962,4,FALSE)),"")</f>
        <v/>
      </c>
      <c r="D2653" s="223" t="str">
        <f>IFERROR(IF(VLOOKUP($O2653,'APOIO-DESPESAS'!$A$3:$N$962,5,FALSE)="","",VLOOKUP($O2653,'APOIO-DESPESAS'!$A$3:$N$962,5,FALSE)),"")</f>
        <v/>
      </c>
      <c r="E2653" s="223" t="str">
        <f>IFERROR(IF(VLOOKUP($O2653,'APOIO-DESPESAS'!$A$3:$N$962,6,FALSE)="","",VLOOKUP($O2653,'APOIO-DESPESAS'!$A$3:$N$962,6,FALSE)),"")</f>
        <v/>
      </c>
      <c r="F2653" s="223" t="str">
        <f>IFERROR(IF(VLOOKUP($O2653,'APOIO-DESPESAS'!$A$3:$N$962,7,FALSE)="","",VLOOKUP($O2653,'APOIO-DESPESAS'!$A$3:$N$962,7,FALSE)),"")</f>
        <v/>
      </c>
      <c r="G2653" s="223" t="str">
        <f>IFERROR(IF(VLOOKUP($O2653,'APOIO-DESPESAS'!$A$3:$N$962,8,FALSE)="","",VLOOKUP($O2653,'APOIO-DESPESAS'!$A$3:$N$962,8,FALSE)),"")</f>
        <v/>
      </c>
      <c r="H2653" s="223" t="str">
        <f>IFERROR(IF(VLOOKUP($O2653,'APOIO-DESPESAS'!$A$3:$N$962,9,FALSE)="","",VLOOKUP($O2653,'APOIO-DESPESAS'!$A$3:$N$962,9,FALSE)),"")</f>
        <v/>
      </c>
      <c r="I2653" s="223" t="str">
        <f>IFERROR(IF(VLOOKUP($O2653,'APOIO-DESPESAS'!$A$3:$N$962,10,FALSE)="","",VLOOKUP($O2653,'APOIO-DESPESAS'!$A$3:$N$962,10,FALSE)),"")</f>
        <v/>
      </c>
      <c r="J2653" s="223" t="str">
        <f>IFERROR(IF(VLOOKUP($O2653,'APOIO-DESPESAS'!$A$3:$N$962,11,FALSE)="","",VLOOKUP($O2653,'APOIO-DESPESAS'!$A$3:$N$962,11,FALSE)),"")</f>
        <v/>
      </c>
      <c r="K2653" s="223" t="str">
        <f>IFERROR(IF(VLOOKUP($O2653,'APOIO-DESPESAS'!$A$3:$N$962,12,FALSE)="","",VLOOKUP($O2653,'APOIO-DESPESAS'!$A$3:$N$962,12,FALSE)),"")</f>
        <v/>
      </c>
      <c r="L2653" s="223" t="str">
        <f>IFERROR(IF(VLOOKUP($O2653,'APOIO-DESPESAS'!$A$3:$N$962,13,FALSE)="","",VLOOKUP($O2653,'APOIO-DESPESAS'!$A$3:$N$962,13,FALSE)),"")</f>
        <v/>
      </c>
      <c r="M2653" s="223" t="str">
        <f>IFERROR(IF(VLOOKUP($O2653,'APOIO-DESPESAS'!$A$3:$N$962,14,FALSE)="","",VLOOKUP($O2653,'APOIO-DESPESAS'!$A$3:$N$962,14,FALSE)),"")</f>
        <v/>
      </c>
      <c r="O2653" s="223">
        <f t="shared" si="41"/>
        <v>2651</v>
      </c>
    </row>
    <row r="2654" spans="1:15" x14ac:dyDescent="0.25">
      <c r="A2654" s="223" t="str">
        <f>IFERROR(IF(VLOOKUP($O2654,'APOIO-DESPESAS'!$A$3:$N$962,2,FALSE)="","",VLOOKUP($O2654,'APOIO-DESPESAS'!$A$3:$N$962,2,FALSE)),"")</f>
        <v/>
      </c>
      <c r="B2654" s="223" t="str">
        <f>IFERROR(IF(VLOOKUP($O2654,'APOIO-DESPESAS'!$A$3:$N$962,3,FALSE)="","",VLOOKUP($O2654,'APOIO-DESPESAS'!$A$3:$N$962,3,FALSE)),"")</f>
        <v/>
      </c>
      <c r="C2654" s="223" t="str">
        <f>IFERROR(IF(VLOOKUP($O2654,'APOIO-DESPESAS'!$A$3:$N$962,4,FALSE)="","",VLOOKUP($O2654,'APOIO-DESPESAS'!$A$3:$N$962,4,FALSE)),"")</f>
        <v/>
      </c>
      <c r="D2654" s="223" t="str">
        <f>IFERROR(IF(VLOOKUP($O2654,'APOIO-DESPESAS'!$A$3:$N$962,5,FALSE)="","",VLOOKUP($O2654,'APOIO-DESPESAS'!$A$3:$N$962,5,FALSE)),"")</f>
        <v/>
      </c>
      <c r="E2654" s="223" t="str">
        <f>IFERROR(IF(VLOOKUP($O2654,'APOIO-DESPESAS'!$A$3:$N$962,6,FALSE)="","",VLOOKUP($O2654,'APOIO-DESPESAS'!$A$3:$N$962,6,FALSE)),"")</f>
        <v/>
      </c>
      <c r="F2654" s="223" t="str">
        <f>IFERROR(IF(VLOOKUP($O2654,'APOIO-DESPESAS'!$A$3:$N$962,7,FALSE)="","",VLOOKUP($O2654,'APOIO-DESPESAS'!$A$3:$N$962,7,FALSE)),"")</f>
        <v/>
      </c>
      <c r="G2654" s="223" t="str">
        <f>IFERROR(IF(VLOOKUP($O2654,'APOIO-DESPESAS'!$A$3:$N$962,8,FALSE)="","",VLOOKUP($O2654,'APOIO-DESPESAS'!$A$3:$N$962,8,FALSE)),"")</f>
        <v/>
      </c>
      <c r="H2654" s="223" t="str">
        <f>IFERROR(IF(VLOOKUP($O2654,'APOIO-DESPESAS'!$A$3:$N$962,9,FALSE)="","",VLOOKUP($O2654,'APOIO-DESPESAS'!$A$3:$N$962,9,FALSE)),"")</f>
        <v/>
      </c>
      <c r="I2654" s="223" t="str">
        <f>IFERROR(IF(VLOOKUP($O2654,'APOIO-DESPESAS'!$A$3:$N$962,10,FALSE)="","",VLOOKUP($O2654,'APOIO-DESPESAS'!$A$3:$N$962,10,FALSE)),"")</f>
        <v/>
      </c>
      <c r="J2654" s="223" t="str">
        <f>IFERROR(IF(VLOOKUP($O2654,'APOIO-DESPESAS'!$A$3:$N$962,11,FALSE)="","",VLOOKUP($O2654,'APOIO-DESPESAS'!$A$3:$N$962,11,FALSE)),"")</f>
        <v/>
      </c>
      <c r="K2654" s="223" t="str">
        <f>IFERROR(IF(VLOOKUP($O2654,'APOIO-DESPESAS'!$A$3:$N$962,12,FALSE)="","",VLOOKUP($O2654,'APOIO-DESPESAS'!$A$3:$N$962,12,FALSE)),"")</f>
        <v/>
      </c>
      <c r="L2654" s="223" t="str">
        <f>IFERROR(IF(VLOOKUP($O2654,'APOIO-DESPESAS'!$A$3:$N$962,13,FALSE)="","",VLOOKUP($O2654,'APOIO-DESPESAS'!$A$3:$N$962,13,FALSE)),"")</f>
        <v/>
      </c>
      <c r="M2654" s="223" t="str">
        <f>IFERROR(IF(VLOOKUP($O2654,'APOIO-DESPESAS'!$A$3:$N$962,14,FALSE)="","",VLOOKUP($O2654,'APOIO-DESPESAS'!$A$3:$N$962,14,FALSE)),"")</f>
        <v/>
      </c>
      <c r="O2654" s="223">
        <f t="shared" si="41"/>
        <v>2652</v>
      </c>
    </row>
    <row r="2655" spans="1:15" x14ac:dyDescent="0.25">
      <c r="A2655" s="223" t="str">
        <f>IFERROR(IF(VLOOKUP($O2655,'APOIO-DESPESAS'!$A$3:$N$962,2,FALSE)="","",VLOOKUP($O2655,'APOIO-DESPESAS'!$A$3:$N$962,2,FALSE)),"")</f>
        <v/>
      </c>
      <c r="B2655" s="223" t="str">
        <f>IFERROR(IF(VLOOKUP($O2655,'APOIO-DESPESAS'!$A$3:$N$962,3,FALSE)="","",VLOOKUP($O2655,'APOIO-DESPESAS'!$A$3:$N$962,3,FALSE)),"")</f>
        <v/>
      </c>
      <c r="C2655" s="223" t="str">
        <f>IFERROR(IF(VLOOKUP($O2655,'APOIO-DESPESAS'!$A$3:$N$962,4,FALSE)="","",VLOOKUP($O2655,'APOIO-DESPESAS'!$A$3:$N$962,4,FALSE)),"")</f>
        <v/>
      </c>
      <c r="D2655" s="223" t="str">
        <f>IFERROR(IF(VLOOKUP($O2655,'APOIO-DESPESAS'!$A$3:$N$962,5,FALSE)="","",VLOOKUP($O2655,'APOIO-DESPESAS'!$A$3:$N$962,5,FALSE)),"")</f>
        <v/>
      </c>
      <c r="E2655" s="223" t="str">
        <f>IFERROR(IF(VLOOKUP($O2655,'APOIO-DESPESAS'!$A$3:$N$962,6,FALSE)="","",VLOOKUP($O2655,'APOIO-DESPESAS'!$A$3:$N$962,6,FALSE)),"")</f>
        <v/>
      </c>
      <c r="F2655" s="223" t="str">
        <f>IFERROR(IF(VLOOKUP($O2655,'APOIO-DESPESAS'!$A$3:$N$962,7,FALSE)="","",VLOOKUP($O2655,'APOIO-DESPESAS'!$A$3:$N$962,7,FALSE)),"")</f>
        <v/>
      </c>
      <c r="G2655" s="223" t="str">
        <f>IFERROR(IF(VLOOKUP($O2655,'APOIO-DESPESAS'!$A$3:$N$962,8,FALSE)="","",VLOOKUP($O2655,'APOIO-DESPESAS'!$A$3:$N$962,8,FALSE)),"")</f>
        <v/>
      </c>
      <c r="H2655" s="223" t="str">
        <f>IFERROR(IF(VLOOKUP($O2655,'APOIO-DESPESAS'!$A$3:$N$962,9,FALSE)="","",VLOOKUP($O2655,'APOIO-DESPESAS'!$A$3:$N$962,9,FALSE)),"")</f>
        <v/>
      </c>
      <c r="I2655" s="223" t="str">
        <f>IFERROR(IF(VLOOKUP($O2655,'APOIO-DESPESAS'!$A$3:$N$962,10,FALSE)="","",VLOOKUP($O2655,'APOIO-DESPESAS'!$A$3:$N$962,10,FALSE)),"")</f>
        <v/>
      </c>
      <c r="J2655" s="223" t="str">
        <f>IFERROR(IF(VLOOKUP($O2655,'APOIO-DESPESAS'!$A$3:$N$962,11,FALSE)="","",VLOOKUP($O2655,'APOIO-DESPESAS'!$A$3:$N$962,11,FALSE)),"")</f>
        <v/>
      </c>
      <c r="K2655" s="223" t="str">
        <f>IFERROR(IF(VLOOKUP($O2655,'APOIO-DESPESAS'!$A$3:$N$962,12,FALSE)="","",VLOOKUP($O2655,'APOIO-DESPESAS'!$A$3:$N$962,12,FALSE)),"")</f>
        <v/>
      </c>
      <c r="L2655" s="223" t="str">
        <f>IFERROR(IF(VLOOKUP($O2655,'APOIO-DESPESAS'!$A$3:$N$962,13,FALSE)="","",VLOOKUP($O2655,'APOIO-DESPESAS'!$A$3:$N$962,13,FALSE)),"")</f>
        <v/>
      </c>
      <c r="M2655" s="223" t="str">
        <f>IFERROR(IF(VLOOKUP($O2655,'APOIO-DESPESAS'!$A$3:$N$962,14,FALSE)="","",VLOOKUP($O2655,'APOIO-DESPESAS'!$A$3:$N$962,14,FALSE)),"")</f>
        <v/>
      </c>
      <c r="O2655" s="223">
        <f t="shared" si="41"/>
        <v>2653</v>
      </c>
    </row>
    <row r="2656" spans="1:15" x14ac:dyDescent="0.25">
      <c r="A2656" s="223" t="str">
        <f>IFERROR(IF(VLOOKUP($O2656,'APOIO-DESPESAS'!$A$3:$N$962,2,FALSE)="","",VLOOKUP($O2656,'APOIO-DESPESAS'!$A$3:$N$962,2,FALSE)),"")</f>
        <v/>
      </c>
      <c r="B2656" s="223" t="str">
        <f>IFERROR(IF(VLOOKUP($O2656,'APOIO-DESPESAS'!$A$3:$N$962,3,FALSE)="","",VLOOKUP($O2656,'APOIO-DESPESAS'!$A$3:$N$962,3,FALSE)),"")</f>
        <v/>
      </c>
      <c r="C2656" s="223" t="str">
        <f>IFERROR(IF(VLOOKUP($O2656,'APOIO-DESPESAS'!$A$3:$N$962,4,FALSE)="","",VLOOKUP($O2656,'APOIO-DESPESAS'!$A$3:$N$962,4,FALSE)),"")</f>
        <v/>
      </c>
      <c r="D2656" s="223" t="str">
        <f>IFERROR(IF(VLOOKUP($O2656,'APOIO-DESPESAS'!$A$3:$N$962,5,FALSE)="","",VLOOKUP($O2656,'APOIO-DESPESAS'!$A$3:$N$962,5,FALSE)),"")</f>
        <v/>
      </c>
      <c r="E2656" s="223" t="str">
        <f>IFERROR(IF(VLOOKUP($O2656,'APOIO-DESPESAS'!$A$3:$N$962,6,FALSE)="","",VLOOKUP($O2656,'APOIO-DESPESAS'!$A$3:$N$962,6,FALSE)),"")</f>
        <v/>
      </c>
      <c r="F2656" s="223" t="str">
        <f>IFERROR(IF(VLOOKUP($O2656,'APOIO-DESPESAS'!$A$3:$N$962,7,FALSE)="","",VLOOKUP($O2656,'APOIO-DESPESAS'!$A$3:$N$962,7,FALSE)),"")</f>
        <v/>
      </c>
      <c r="G2656" s="223" t="str">
        <f>IFERROR(IF(VLOOKUP($O2656,'APOIO-DESPESAS'!$A$3:$N$962,8,FALSE)="","",VLOOKUP($O2656,'APOIO-DESPESAS'!$A$3:$N$962,8,FALSE)),"")</f>
        <v/>
      </c>
      <c r="H2656" s="223" t="str">
        <f>IFERROR(IF(VLOOKUP($O2656,'APOIO-DESPESAS'!$A$3:$N$962,9,FALSE)="","",VLOOKUP($O2656,'APOIO-DESPESAS'!$A$3:$N$962,9,FALSE)),"")</f>
        <v/>
      </c>
      <c r="I2656" s="223" t="str">
        <f>IFERROR(IF(VLOOKUP($O2656,'APOIO-DESPESAS'!$A$3:$N$962,10,FALSE)="","",VLOOKUP($O2656,'APOIO-DESPESAS'!$A$3:$N$962,10,FALSE)),"")</f>
        <v/>
      </c>
      <c r="J2656" s="223" t="str">
        <f>IFERROR(IF(VLOOKUP($O2656,'APOIO-DESPESAS'!$A$3:$N$962,11,FALSE)="","",VLOOKUP($O2656,'APOIO-DESPESAS'!$A$3:$N$962,11,FALSE)),"")</f>
        <v/>
      </c>
      <c r="K2656" s="223" t="str">
        <f>IFERROR(IF(VLOOKUP($O2656,'APOIO-DESPESAS'!$A$3:$N$962,12,FALSE)="","",VLOOKUP($O2656,'APOIO-DESPESAS'!$A$3:$N$962,12,FALSE)),"")</f>
        <v/>
      </c>
      <c r="L2656" s="223" t="str">
        <f>IFERROR(IF(VLOOKUP($O2656,'APOIO-DESPESAS'!$A$3:$N$962,13,FALSE)="","",VLOOKUP($O2656,'APOIO-DESPESAS'!$A$3:$N$962,13,FALSE)),"")</f>
        <v/>
      </c>
      <c r="M2656" s="223" t="str">
        <f>IFERROR(IF(VLOOKUP($O2656,'APOIO-DESPESAS'!$A$3:$N$962,14,FALSE)="","",VLOOKUP($O2656,'APOIO-DESPESAS'!$A$3:$N$962,14,FALSE)),"")</f>
        <v/>
      </c>
      <c r="O2656" s="223">
        <f t="shared" si="41"/>
        <v>2654</v>
      </c>
    </row>
    <row r="2657" spans="1:15" x14ac:dyDescent="0.25">
      <c r="A2657" s="223" t="str">
        <f>IFERROR(IF(VLOOKUP($O2657,'APOIO-DESPESAS'!$A$3:$N$962,2,FALSE)="","",VLOOKUP($O2657,'APOIO-DESPESAS'!$A$3:$N$962,2,FALSE)),"")</f>
        <v/>
      </c>
      <c r="B2657" s="223" t="str">
        <f>IFERROR(IF(VLOOKUP($O2657,'APOIO-DESPESAS'!$A$3:$N$962,3,FALSE)="","",VLOOKUP($O2657,'APOIO-DESPESAS'!$A$3:$N$962,3,FALSE)),"")</f>
        <v/>
      </c>
      <c r="C2657" s="223" t="str">
        <f>IFERROR(IF(VLOOKUP($O2657,'APOIO-DESPESAS'!$A$3:$N$962,4,FALSE)="","",VLOOKUP($O2657,'APOIO-DESPESAS'!$A$3:$N$962,4,FALSE)),"")</f>
        <v/>
      </c>
      <c r="D2657" s="223" t="str">
        <f>IFERROR(IF(VLOOKUP($O2657,'APOIO-DESPESAS'!$A$3:$N$962,5,FALSE)="","",VLOOKUP($O2657,'APOIO-DESPESAS'!$A$3:$N$962,5,FALSE)),"")</f>
        <v/>
      </c>
      <c r="E2657" s="223" t="str">
        <f>IFERROR(IF(VLOOKUP($O2657,'APOIO-DESPESAS'!$A$3:$N$962,6,FALSE)="","",VLOOKUP($O2657,'APOIO-DESPESAS'!$A$3:$N$962,6,FALSE)),"")</f>
        <v/>
      </c>
      <c r="F2657" s="223" t="str">
        <f>IFERROR(IF(VLOOKUP($O2657,'APOIO-DESPESAS'!$A$3:$N$962,7,FALSE)="","",VLOOKUP($O2657,'APOIO-DESPESAS'!$A$3:$N$962,7,FALSE)),"")</f>
        <v/>
      </c>
      <c r="G2657" s="223" t="str">
        <f>IFERROR(IF(VLOOKUP($O2657,'APOIO-DESPESAS'!$A$3:$N$962,8,FALSE)="","",VLOOKUP($O2657,'APOIO-DESPESAS'!$A$3:$N$962,8,FALSE)),"")</f>
        <v/>
      </c>
      <c r="H2657" s="223" t="str">
        <f>IFERROR(IF(VLOOKUP($O2657,'APOIO-DESPESAS'!$A$3:$N$962,9,FALSE)="","",VLOOKUP($O2657,'APOIO-DESPESAS'!$A$3:$N$962,9,FALSE)),"")</f>
        <v/>
      </c>
      <c r="I2657" s="223" t="str">
        <f>IFERROR(IF(VLOOKUP($O2657,'APOIO-DESPESAS'!$A$3:$N$962,10,FALSE)="","",VLOOKUP($O2657,'APOIO-DESPESAS'!$A$3:$N$962,10,FALSE)),"")</f>
        <v/>
      </c>
      <c r="J2657" s="223" t="str">
        <f>IFERROR(IF(VLOOKUP($O2657,'APOIO-DESPESAS'!$A$3:$N$962,11,FALSE)="","",VLOOKUP($O2657,'APOIO-DESPESAS'!$A$3:$N$962,11,FALSE)),"")</f>
        <v/>
      </c>
      <c r="K2657" s="223" t="str">
        <f>IFERROR(IF(VLOOKUP($O2657,'APOIO-DESPESAS'!$A$3:$N$962,12,FALSE)="","",VLOOKUP($O2657,'APOIO-DESPESAS'!$A$3:$N$962,12,FALSE)),"")</f>
        <v/>
      </c>
      <c r="L2657" s="223" t="str">
        <f>IFERROR(IF(VLOOKUP($O2657,'APOIO-DESPESAS'!$A$3:$N$962,13,FALSE)="","",VLOOKUP($O2657,'APOIO-DESPESAS'!$A$3:$N$962,13,FALSE)),"")</f>
        <v/>
      </c>
      <c r="M2657" s="223" t="str">
        <f>IFERROR(IF(VLOOKUP($O2657,'APOIO-DESPESAS'!$A$3:$N$962,14,FALSE)="","",VLOOKUP($O2657,'APOIO-DESPESAS'!$A$3:$N$962,14,FALSE)),"")</f>
        <v/>
      </c>
      <c r="O2657" s="223">
        <f t="shared" si="41"/>
        <v>2655</v>
      </c>
    </row>
    <row r="2658" spans="1:15" x14ac:dyDescent="0.25">
      <c r="A2658" s="223" t="str">
        <f>IFERROR(IF(VLOOKUP($O2658,'APOIO-DESPESAS'!$A$3:$N$962,2,FALSE)="","",VLOOKUP($O2658,'APOIO-DESPESAS'!$A$3:$N$962,2,FALSE)),"")</f>
        <v/>
      </c>
      <c r="B2658" s="223" t="str">
        <f>IFERROR(IF(VLOOKUP($O2658,'APOIO-DESPESAS'!$A$3:$N$962,3,FALSE)="","",VLOOKUP($O2658,'APOIO-DESPESAS'!$A$3:$N$962,3,FALSE)),"")</f>
        <v/>
      </c>
      <c r="C2658" s="223" t="str">
        <f>IFERROR(IF(VLOOKUP($O2658,'APOIO-DESPESAS'!$A$3:$N$962,4,FALSE)="","",VLOOKUP($O2658,'APOIO-DESPESAS'!$A$3:$N$962,4,FALSE)),"")</f>
        <v/>
      </c>
      <c r="D2658" s="223" t="str">
        <f>IFERROR(IF(VLOOKUP($O2658,'APOIO-DESPESAS'!$A$3:$N$962,5,FALSE)="","",VLOOKUP($O2658,'APOIO-DESPESAS'!$A$3:$N$962,5,FALSE)),"")</f>
        <v/>
      </c>
      <c r="E2658" s="223" t="str">
        <f>IFERROR(IF(VLOOKUP($O2658,'APOIO-DESPESAS'!$A$3:$N$962,6,FALSE)="","",VLOOKUP($O2658,'APOIO-DESPESAS'!$A$3:$N$962,6,FALSE)),"")</f>
        <v/>
      </c>
      <c r="F2658" s="223" t="str">
        <f>IFERROR(IF(VLOOKUP($O2658,'APOIO-DESPESAS'!$A$3:$N$962,7,FALSE)="","",VLOOKUP($O2658,'APOIO-DESPESAS'!$A$3:$N$962,7,FALSE)),"")</f>
        <v/>
      </c>
      <c r="G2658" s="223" t="str">
        <f>IFERROR(IF(VLOOKUP($O2658,'APOIO-DESPESAS'!$A$3:$N$962,8,FALSE)="","",VLOOKUP($O2658,'APOIO-DESPESAS'!$A$3:$N$962,8,FALSE)),"")</f>
        <v/>
      </c>
      <c r="H2658" s="223" t="str">
        <f>IFERROR(IF(VLOOKUP($O2658,'APOIO-DESPESAS'!$A$3:$N$962,9,FALSE)="","",VLOOKUP($O2658,'APOIO-DESPESAS'!$A$3:$N$962,9,FALSE)),"")</f>
        <v/>
      </c>
      <c r="I2658" s="223" t="str">
        <f>IFERROR(IF(VLOOKUP($O2658,'APOIO-DESPESAS'!$A$3:$N$962,10,FALSE)="","",VLOOKUP($O2658,'APOIO-DESPESAS'!$A$3:$N$962,10,FALSE)),"")</f>
        <v/>
      </c>
      <c r="J2658" s="223" t="str">
        <f>IFERROR(IF(VLOOKUP($O2658,'APOIO-DESPESAS'!$A$3:$N$962,11,FALSE)="","",VLOOKUP($O2658,'APOIO-DESPESAS'!$A$3:$N$962,11,FALSE)),"")</f>
        <v/>
      </c>
      <c r="K2658" s="223" t="str">
        <f>IFERROR(IF(VLOOKUP($O2658,'APOIO-DESPESAS'!$A$3:$N$962,12,FALSE)="","",VLOOKUP($O2658,'APOIO-DESPESAS'!$A$3:$N$962,12,FALSE)),"")</f>
        <v/>
      </c>
      <c r="L2658" s="223" t="str">
        <f>IFERROR(IF(VLOOKUP($O2658,'APOIO-DESPESAS'!$A$3:$N$962,13,FALSE)="","",VLOOKUP($O2658,'APOIO-DESPESAS'!$A$3:$N$962,13,FALSE)),"")</f>
        <v/>
      </c>
      <c r="M2658" s="223" t="str">
        <f>IFERROR(IF(VLOOKUP($O2658,'APOIO-DESPESAS'!$A$3:$N$962,14,FALSE)="","",VLOOKUP($O2658,'APOIO-DESPESAS'!$A$3:$N$962,14,FALSE)),"")</f>
        <v/>
      </c>
      <c r="O2658" s="223">
        <f t="shared" si="41"/>
        <v>2656</v>
      </c>
    </row>
    <row r="2659" spans="1:15" x14ac:dyDescent="0.25">
      <c r="A2659" s="223" t="str">
        <f>IFERROR(IF(VLOOKUP($O2659,'APOIO-DESPESAS'!$A$3:$N$962,2,FALSE)="","",VLOOKUP($O2659,'APOIO-DESPESAS'!$A$3:$N$962,2,FALSE)),"")</f>
        <v/>
      </c>
      <c r="B2659" s="223" t="str">
        <f>IFERROR(IF(VLOOKUP($O2659,'APOIO-DESPESAS'!$A$3:$N$962,3,FALSE)="","",VLOOKUP($O2659,'APOIO-DESPESAS'!$A$3:$N$962,3,FALSE)),"")</f>
        <v/>
      </c>
      <c r="C2659" s="223" t="str">
        <f>IFERROR(IF(VLOOKUP($O2659,'APOIO-DESPESAS'!$A$3:$N$962,4,FALSE)="","",VLOOKUP($O2659,'APOIO-DESPESAS'!$A$3:$N$962,4,FALSE)),"")</f>
        <v/>
      </c>
      <c r="D2659" s="223" t="str">
        <f>IFERROR(IF(VLOOKUP($O2659,'APOIO-DESPESAS'!$A$3:$N$962,5,FALSE)="","",VLOOKUP($O2659,'APOIO-DESPESAS'!$A$3:$N$962,5,FALSE)),"")</f>
        <v/>
      </c>
      <c r="E2659" s="223" t="str">
        <f>IFERROR(IF(VLOOKUP($O2659,'APOIO-DESPESAS'!$A$3:$N$962,6,FALSE)="","",VLOOKUP($O2659,'APOIO-DESPESAS'!$A$3:$N$962,6,FALSE)),"")</f>
        <v/>
      </c>
      <c r="F2659" s="223" t="str">
        <f>IFERROR(IF(VLOOKUP($O2659,'APOIO-DESPESAS'!$A$3:$N$962,7,FALSE)="","",VLOOKUP($O2659,'APOIO-DESPESAS'!$A$3:$N$962,7,FALSE)),"")</f>
        <v/>
      </c>
      <c r="G2659" s="223" t="str">
        <f>IFERROR(IF(VLOOKUP($O2659,'APOIO-DESPESAS'!$A$3:$N$962,8,FALSE)="","",VLOOKUP($O2659,'APOIO-DESPESAS'!$A$3:$N$962,8,FALSE)),"")</f>
        <v/>
      </c>
      <c r="H2659" s="223" t="str">
        <f>IFERROR(IF(VLOOKUP($O2659,'APOIO-DESPESAS'!$A$3:$N$962,9,FALSE)="","",VLOOKUP($O2659,'APOIO-DESPESAS'!$A$3:$N$962,9,FALSE)),"")</f>
        <v/>
      </c>
      <c r="I2659" s="223" t="str">
        <f>IFERROR(IF(VLOOKUP($O2659,'APOIO-DESPESAS'!$A$3:$N$962,10,FALSE)="","",VLOOKUP($O2659,'APOIO-DESPESAS'!$A$3:$N$962,10,FALSE)),"")</f>
        <v/>
      </c>
      <c r="J2659" s="223" t="str">
        <f>IFERROR(IF(VLOOKUP($O2659,'APOIO-DESPESAS'!$A$3:$N$962,11,FALSE)="","",VLOOKUP($O2659,'APOIO-DESPESAS'!$A$3:$N$962,11,FALSE)),"")</f>
        <v/>
      </c>
      <c r="K2659" s="223" t="str">
        <f>IFERROR(IF(VLOOKUP($O2659,'APOIO-DESPESAS'!$A$3:$N$962,12,FALSE)="","",VLOOKUP($O2659,'APOIO-DESPESAS'!$A$3:$N$962,12,FALSE)),"")</f>
        <v/>
      </c>
      <c r="L2659" s="223" t="str">
        <f>IFERROR(IF(VLOOKUP($O2659,'APOIO-DESPESAS'!$A$3:$N$962,13,FALSE)="","",VLOOKUP($O2659,'APOIO-DESPESAS'!$A$3:$N$962,13,FALSE)),"")</f>
        <v/>
      </c>
      <c r="M2659" s="223" t="str">
        <f>IFERROR(IF(VLOOKUP($O2659,'APOIO-DESPESAS'!$A$3:$N$962,14,FALSE)="","",VLOOKUP($O2659,'APOIO-DESPESAS'!$A$3:$N$962,14,FALSE)),"")</f>
        <v/>
      </c>
      <c r="O2659" s="223">
        <f t="shared" si="41"/>
        <v>2657</v>
      </c>
    </row>
    <row r="2660" spans="1:15" x14ac:dyDescent="0.25">
      <c r="A2660" s="223" t="str">
        <f>IFERROR(IF(VLOOKUP($O2660,'APOIO-DESPESAS'!$A$3:$N$962,2,FALSE)="","",VLOOKUP($O2660,'APOIO-DESPESAS'!$A$3:$N$962,2,FALSE)),"")</f>
        <v/>
      </c>
      <c r="B2660" s="223" t="str">
        <f>IFERROR(IF(VLOOKUP($O2660,'APOIO-DESPESAS'!$A$3:$N$962,3,FALSE)="","",VLOOKUP($O2660,'APOIO-DESPESAS'!$A$3:$N$962,3,FALSE)),"")</f>
        <v/>
      </c>
      <c r="C2660" s="223" t="str">
        <f>IFERROR(IF(VLOOKUP($O2660,'APOIO-DESPESAS'!$A$3:$N$962,4,FALSE)="","",VLOOKUP($O2660,'APOIO-DESPESAS'!$A$3:$N$962,4,FALSE)),"")</f>
        <v/>
      </c>
      <c r="D2660" s="223" t="str">
        <f>IFERROR(IF(VLOOKUP($O2660,'APOIO-DESPESAS'!$A$3:$N$962,5,FALSE)="","",VLOOKUP($O2660,'APOIO-DESPESAS'!$A$3:$N$962,5,FALSE)),"")</f>
        <v/>
      </c>
      <c r="E2660" s="223" t="str">
        <f>IFERROR(IF(VLOOKUP($O2660,'APOIO-DESPESAS'!$A$3:$N$962,6,FALSE)="","",VLOOKUP($O2660,'APOIO-DESPESAS'!$A$3:$N$962,6,FALSE)),"")</f>
        <v/>
      </c>
      <c r="F2660" s="223" t="str">
        <f>IFERROR(IF(VLOOKUP($O2660,'APOIO-DESPESAS'!$A$3:$N$962,7,FALSE)="","",VLOOKUP($O2660,'APOIO-DESPESAS'!$A$3:$N$962,7,FALSE)),"")</f>
        <v/>
      </c>
      <c r="G2660" s="223" t="str">
        <f>IFERROR(IF(VLOOKUP($O2660,'APOIO-DESPESAS'!$A$3:$N$962,8,FALSE)="","",VLOOKUP($O2660,'APOIO-DESPESAS'!$A$3:$N$962,8,FALSE)),"")</f>
        <v/>
      </c>
      <c r="H2660" s="223" t="str">
        <f>IFERROR(IF(VLOOKUP($O2660,'APOIO-DESPESAS'!$A$3:$N$962,9,FALSE)="","",VLOOKUP($O2660,'APOIO-DESPESAS'!$A$3:$N$962,9,FALSE)),"")</f>
        <v/>
      </c>
      <c r="I2660" s="223" t="str">
        <f>IFERROR(IF(VLOOKUP($O2660,'APOIO-DESPESAS'!$A$3:$N$962,10,FALSE)="","",VLOOKUP($O2660,'APOIO-DESPESAS'!$A$3:$N$962,10,FALSE)),"")</f>
        <v/>
      </c>
      <c r="J2660" s="223" t="str">
        <f>IFERROR(IF(VLOOKUP($O2660,'APOIO-DESPESAS'!$A$3:$N$962,11,FALSE)="","",VLOOKUP($O2660,'APOIO-DESPESAS'!$A$3:$N$962,11,FALSE)),"")</f>
        <v/>
      </c>
      <c r="K2660" s="223" t="str">
        <f>IFERROR(IF(VLOOKUP($O2660,'APOIO-DESPESAS'!$A$3:$N$962,12,FALSE)="","",VLOOKUP($O2660,'APOIO-DESPESAS'!$A$3:$N$962,12,FALSE)),"")</f>
        <v/>
      </c>
      <c r="L2660" s="223" t="str">
        <f>IFERROR(IF(VLOOKUP($O2660,'APOIO-DESPESAS'!$A$3:$N$962,13,FALSE)="","",VLOOKUP($O2660,'APOIO-DESPESAS'!$A$3:$N$962,13,FALSE)),"")</f>
        <v/>
      </c>
      <c r="M2660" s="223" t="str">
        <f>IFERROR(IF(VLOOKUP($O2660,'APOIO-DESPESAS'!$A$3:$N$962,14,FALSE)="","",VLOOKUP($O2660,'APOIO-DESPESAS'!$A$3:$N$962,14,FALSE)),"")</f>
        <v/>
      </c>
      <c r="O2660" s="223">
        <f t="shared" si="41"/>
        <v>2658</v>
      </c>
    </row>
    <row r="2661" spans="1:15" x14ac:dyDescent="0.25">
      <c r="A2661" s="223" t="str">
        <f>IFERROR(IF(VLOOKUP($O2661,'APOIO-DESPESAS'!$A$3:$N$962,2,FALSE)="","",VLOOKUP($O2661,'APOIO-DESPESAS'!$A$3:$N$962,2,FALSE)),"")</f>
        <v/>
      </c>
      <c r="B2661" s="223" t="str">
        <f>IFERROR(IF(VLOOKUP($O2661,'APOIO-DESPESAS'!$A$3:$N$962,3,FALSE)="","",VLOOKUP($O2661,'APOIO-DESPESAS'!$A$3:$N$962,3,FALSE)),"")</f>
        <v/>
      </c>
      <c r="C2661" s="223" t="str">
        <f>IFERROR(IF(VLOOKUP($O2661,'APOIO-DESPESAS'!$A$3:$N$962,4,FALSE)="","",VLOOKUP($O2661,'APOIO-DESPESAS'!$A$3:$N$962,4,FALSE)),"")</f>
        <v/>
      </c>
      <c r="D2661" s="223" t="str">
        <f>IFERROR(IF(VLOOKUP($O2661,'APOIO-DESPESAS'!$A$3:$N$962,5,FALSE)="","",VLOOKUP($O2661,'APOIO-DESPESAS'!$A$3:$N$962,5,FALSE)),"")</f>
        <v/>
      </c>
      <c r="E2661" s="223" t="str">
        <f>IFERROR(IF(VLOOKUP($O2661,'APOIO-DESPESAS'!$A$3:$N$962,6,FALSE)="","",VLOOKUP($O2661,'APOIO-DESPESAS'!$A$3:$N$962,6,FALSE)),"")</f>
        <v/>
      </c>
      <c r="F2661" s="223" t="str">
        <f>IFERROR(IF(VLOOKUP($O2661,'APOIO-DESPESAS'!$A$3:$N$962,7,FALSE)="","",VLOOKUP($O2661,'APOIO-DESPESAS'!$A$3:$N$962,7,FALSE)),"")</f>
        <v/>
      </c>
      <c r="G2661" s="223" t="str">
        <f>IFERROR(IF(VLOOKUP($O2661,'APOIO-DESPESAS'!$A$3:$N$962,8,FALSE)="","",VLOOKUP($O2661,'APOIO-DESPESAS'!$A$3:$N$962,8,FALSE)),"")</f>
        <v/>
      </c>
      <c r="H2661" s="223" t="str">
        <f>IFERROR(IF(VLOOKUP($O2661,'APOIO-DESPESAS'!$A$3:$N$962,9,FALSE)="","",VLOOKUP($O2661,'APOIO-DESPESAS'!$A$3:$N$962,9,FALSE)),"")</f>
        <v/>
      </c>
      <c r="I2661" s="223" t="str">
        <f>IFERROR(IF(VLOOKUP($O2661,'APOIO-DESPESAS'!$A$3:$N$962,10,FALSE)="","",VLOOKUP($O2661,'APOIO-DESPESAS'!$A$3:$N$962,10,FALSE)),"")</f>
        <v/>
      </c>
      <c r="J2661" s="223" t="str">
        <f>IFERROR(IF(VLOOKUP($O2661,'APOIO-DESPESAS'!$A$3:$N$962,11,FALSE)="","",VLOOKUP($O2661,'APOIO-DESPESAS'!$A$3:$N$962,11,FALSE)),"")</f>
        <v/>
      </c>
      <c r="K2661" s="223" t="str">
        <f>IFERROR(IF(VLOOKUP($O2661,'APOIO-DESPESAS'!$A$3:$N$962,12,FALSE)="","",VLOOKUP($O2661,'APOIO-DESPESAS'!$A$3:$N$962,12,FALSE)),"")</f>
        <v/>
      </c>
      <c r="L2661" s="223" t="str">
        <f>IFERROR(IF(VLOOKUP($O2661,'APOIO-DESPESAS'!$A$3:$N$962,13,FALSE)="","",VLOOKUP($O2661,'APOIO-DESPESAS'!$A$3:$N$962,13,FALSE)),"")</f>
        <v/>
      </c>
      <c r="M2661" s="223" t="str">
        <f>IFERROR(IF(VLOOKUP($O2661,'APOIO-DESPESAS'!$A$3:$N$962,14,FALSE)="","",VLOOKUP($O2661,'APOIO-DESPESAS'!$A$3:$N$962,14,FALSE)),"")</f>
        <v/>
      </c>
      <c r="O2661" s="223">
        <f t="shared" si="41"/>
        <v>2659</v>
      </c>
    </row>
    <row r="2662" spans="1:15" x14ac:dyDescent="0.25">
      <c r="A2662" s="223" t="str">
        <f>IFERROR(IF(VLOOKUP($O2662,'APOIO-DESPESAS'!$A$3:$N$962,2,FALSE)="","",VLOOKUP($O2662,'APOIO-DESPESAS'!$A$3:$N$962,2,FALSE)),"")</f>
        <v/>
      </c>
      <c r="B2662" s="223" t="str">
        <f>IFERROR(IF(VLOOKUP($O2662,'APOIO-DESPESAS'!$A$3:$N$962,3,FALSE)="","",VLOOKUP($O2662,'APOIO-DESPESAS'!$A$3:$N$962,3,FALSE)),"")</f>
        <v/>
      </c>
      <c r="C2662" s="223" t="str">
        <f>IFERROR(IF(VLOOKUP($O2662,'APOIO-DESPESAS'!$A$3:$N$962,4,FALSE)="","",VLOOKUP($O2662,'APOIO-DESPESAS'!$A$3:$N$962,4,FALSE)),"")</f>
        <v/>
      </c>
      <c r="D2662" s="223" t="str">
        <f>IFERROR(IF(VLOOKUP($O2662,'APOIO-DESPESAS'!$A$3:$N$962,5,FALSE)="","",VLOOKUP($O2662,'APOIO-DESPESAS'!$A$3:$N$962,5,FALSE)),"")</f>
        <v/>
      </c>
      <c r="E2662" s="223" t="str">
        <f>IFERROR(IF(VLOOKUP($O2662,'APOIO-DESPESAS'!$A$3:$N$962,6,FALSE)="","",VLOOKUP($O2662,'APOIO-DESPESAS'!$A$3:$N$962,6,FALSE)),"")</f>
        <v/>
      </c>
      <c r="F2662" s="223" t="str">
        <f>IFERROR(IF(VLOOKUP($O2662,'APOIO-DESPESAS'!$A$3:$N$962,7,FALSE)="","",VLOOKUP($O2662,'APOIO-DESPESAS'!$A$3:$N$962,7,FALSE)),"")</f>
        <v/>
      </c>
      <c r="G2662" s="223" t="str">
        <f>IFERROR(IF(VLOOKUP($O2662,'APOIO-DESPESAS'!$A$3:$N$962,8,FALSE)="","",VLOOKUP($O2662,'APOIO-DESPESAS'!$A$3:$N$962,8,FALSE)),"")</f>
        <v/>
      </c>
      <c r="H2662" s="223" t="str">
        <f>IFERROR(IF(VLOOKUP($O2662,'APOIO-DESPESAS'!$A$3:$N$962,9,FALSE)="","",VLOOKUP($O2662,'APOIO-DESPESAS'!$A$3:$N$962,9,FALSE)),"")</f>
        <v/>
      </c>
      <c r="I2662" s="223" t="str">
        <f>IFERROR(IF(VLOOKUP($O2662,'APOIO-DESPESAS'!$A$3:$N$962,10,FALSE)="","",VLOOKUP($O2662,'APOIO-DESPESAS'!$A$3:$N$962,10,FALSE)),"")</f>
        <v/>
      </c>
      <c r="J2662" s="223" t="str">
        <f>IFERROR(IF(VLOOKUP($O2662,'APOIO-DESPESAS'!$A$3:$N$962,11,FALSE)="","",VLOOKUP($O2662,'APOIO-DESPESAS'!$A$3:$N$962,11,FALSE)),"")</f>
        <v/>
      </c>
      <c r="K2662" s="223" t="str">
        <f>IFERROR(IF(VLOOKUP($O2662,'APOIO-DESPESAS'!$A$3:$N$962,12,FALSE)="","",VLOOKUP($O2662,'APOIO-DESPESAS'!$A$3:$N$962,12,FALSE)),"")</f>
        <v/>
      </c>
      <c r="L2662" s="223" t="str">
        <f>IFERROR(IF(VLOOKUP($O2662,'APOIO-DESPESAS'!$A$3:$N$962,13,FALSE)="","",VLOOKUP($O2662,'APOIO-DESPESAS'!$A$3:$N$962,13,FALSE)),"")</f>
        <v/>
      </c>
      <c r="M2662" s="223" t="str">
        <f>IFERROR(IF(VLOOKUP($O2662,'APOIO-DESPESAS'!$A$3:$N$962,14,FALSE)="","",VLOOKUP($O2662,'APOIO-DESPESAS'!$A$3:$N$962,14,FALSE)),"")</f>
        <v/>
      </c>
      <c r="O2662" s="223">
        <f t="shared" si="41"/>
        <v>2660</v>
      </c>
    </row>
    <row r="2663" spans="1:15" x14ac:dyDescent="0.25">
      <c r="A2663" s="223" t="str">
        <f>IFERROR(IF(VLOOKUP($O2663,'APOIO-DESPESAS'!$A$3:$N$962,2,FALSE)="","",VLOOKUP($O2663,'APOIO-DESPESAS'!$A$3:$N$962,2,FALSE)),"")</f>
        <v/>
      </c>
      <c r="B2663" s="223" t="str">
        <f>IFERROR(IF(VLOOKUP($O2663,'APOIO-DESPESAS'!$A$3:$N$962,3,FALSE)="","",VLOOKUP($O2663,'APOIO-DESPESAS'!$A$3:$N$962,3,FALSE)),"")</f>
        <v/>
      </c>
      <c r="C2663" s="223" t="str">
        <f>IFERROR(IF(VLOOKUP($O2663,'APOIO-DESPESAS'!$A$3:$N$962,4,FALSE)="","",VLOOKUP($O2663,'APOIO-DESPESAS'!$A$3:$N$962,4,FALSE)),"")</f>
        <v/>
      </c>
      <c r="D2663" s="223" t="str">
        <f>IFERROR(IF(VLOOKUP($O2663,'APOIO-DESPESAS'!$A$3:$N$962,5,FALSE)="","",VLOOKUP($O2663,'APOIO-DESPESAS'!$A$3:$N$962,5,FALSE)),"")</f>
        <v/>
      </c>
      <c r="E2663" s="223" t="str">
        <f>IFERROR(IF(VLOOKUP($O2663,'APOIO-DESPESAS'!$A$3:$N$962,6,FALSE)="","",VLOOKUP($O2663,'APOIO-DESPESAS'!$A$3:$N$962,6,FALSE)),"")</f>
        <v/>
      </c>
      <c r="F2663" s="223" t="str">
        <f>IFERROR(IF(VLOOKUP($O2663,'APOIO-DESPESAS'!$A$3:$N$962,7,FALSE)="","",VLOOKUP($O2663,'APOIO-DESPESAS'!$A$3:$N$962,7,FALSE)),"")</f>
        <v/>
      </c>
      <c r="G2663" s="223" t="str">
        <f>IFERROR(IF(VLOOKUP($O2663,'APOIO-DESPESAS'!$A$3:$N$962,8,FALSE)="","",VLOOKUP($O2663,'APOIO-DESPESAS'!$A$3:$N$962,8,FALSE)),"")</f>
        <v/>
      </c>
      <c r="H2663" s="223" t="str">
        <f>IFERROR(IF(VLOOKUP($O2663,'APOIO-DESPESAS'!$A$3:$N$962,9,FALSE)="","",VLOOKUP($O2663,'APOIO-DESPESAS'!$A$3:$N$962,9,FALSE)),"")</f>
        <v/>
      </c>
      <c r="I2663" s="223" t="str">
        <f>IFERROR(IF(VLOOKUP($O2663,'APOIO-DESPESAS'!$A$3:$N$962,10,FALSE)="","",VLOOKUP($O2663,'APOIO-DESPESAS'!$A$3:$N$962,10,FALSE)),"")</f>
        <v/>
      </c>
      <c r="J2663" s="223" t="str">
        <f>IFERROR(IF(VLOOKUP($O2663,'APOIO-DESPESAS'!$A$3:$N$962,11,FALSE)="","",VLOOKUP($O2663,'APOIO-DESPESAS'!$A$3:$N$962,11,FALSE)),"")</f>
        <v/>
      </c>
      <c r="K2663" s="223" t="str">
        <f>IFERROR(IF(VLOOKUP($O2663,'APOIO-DESPESAS'!$A$3:$N$962,12,FALSE)="","",VLOOKUP($O2663,'APOIO-DESPESAS'!$A$3:$N$962,12,FALSE)),"")</f>
        <v/>
      </c>
      <c r="L2663" s="223" t="str">
        <f>IFERROR(IF(VLOOKUP($O2663,'APOIO-DESPESAS'!$A$3:$N$962,13,FALSE)="","",VLOOKUP($O2663,'APOIO-DESPESAS'!$A$3:$N$962,13,FALSE)),"")</f>
        <v/>
      </c>
      <c r="M2663" s="223" t="str">
        <f>IFERROR(IF(VLOOKUP($O2663,'APOIO-DESPESAS'!$A$3:$N$962,14,FALSE)="","",VLOOKUP($O2663,'APOIO-DESPESAS'!$A$3:$N$962,14,FALSE)),"")</f>
        <v/>
      </c>
      <c r="O2663" s="223">
        <f t="shared" si="41"/>
        <v>2661</v>
      </c>
    </row>
    <row r="2664" spans="1:15" x14ac:dyDescent="0.25">
      <c r="A2664" s="223" t="str">
        <f>IFERROR(IF(VLOOKUP($O2664,'APOIO-DESPESAS'!$A$3:$N$962,2,FALSE)="","",VLOOKUP($O2664,'APOIO-DESPESAS'!$A$3:$N$962,2,FALSE)),"")</f>
        <v/>
      </c>
      <c r="B2664" s="223" t="str">
        <f>IFERROR(IF(VLOOKUP($O2664,'APOIO-DESPESAS'!$A$3:$N$962,3,FALSE)="","",VLOOKUP($O2664,'APOIO-DESPESAS'!$A$3:$N$962,3,FALSE)),"")</f>
        <v/>
      </c>
      <c r="C2664" s="223" t="str">
        <f>IFERROR(IF(VLOOKUP($O2664,'APOIO-DESPESAS'!$A$3:$N$962,4,FALSE)="","",VLOOKUP($O2664,'APOIO-DESPESAS'!$A$3:$N$962,4,FALSE)),"")</f>
        <v/>
      </c>
      <c r="D2664" s="223" t="str">
        <f>IFERROR(IF(VLOOKUP($O2664,'APOIO-DESPESAS'!$A$3:$N$962,5,FALSE)="","",VLOOKUP($O2664,'APOIO-DESPESAS'!$A$3:$N$962,5,FALSE)),"")</f>
        <v/>
      </c>
      <c r="E2664" s="223" t="str">
        <f>IFERROR(IF(VLOOKUP($O2664,'APOIO-DESPESAS'!$A$3:$N$962,6,FALSE)="","",VLOOKUP($O2664,'APOIO-DESPESAS'!$A$3:$N$962,6,FALSE)),"")</f>
        <v/>
      </c>
      <c r="F2664" s="223" t="str">
        <f>IFERROR(IF(VLOOKUP($O2664,'APOIO-DESPESAS'!$A$3:$N$962,7,FALSE)="","",VLOOKUP($O2664,'APOIO-DESPESAS'!$A$3:$N$962,7,FALSE)),"")</f>
        <v/>
      </c>
      <c r="G2664" s="223" t="str">
        <f>IFERROR(IF(VLOOKUP($O2664,'APOIO-DESPESAS'!$A$3:$N$962,8,FALSE)="","",VLOOKUP($O2664,'APOIO-DESPESAS'!$A$3:$N$962,8,FALSE)),"")</f>
        <v/>
      </c>
      <c r="H2664" s="223" t="str">
        <f>IFERROR(IF(VLOOKUP($O2664,'APOIO-DESPESAS'!$A$3:$N$962,9,FALSE)="","",VLOOKUP($O2664,'APOIO-DESPESAS'!$A$3:$N$962,9,FALSE)),"")</f>
        <v/>
      </c>
      <c r="I2664" s="223" t="str">
        <f>IFERROR(IF(VLOOKUP($O2664,'APOIO-DESPESAS'!$A$3:$N$962,10,FALSE)="","",VLOOKUP($O2664,'APOIO-DESPESAS'!$A$3:$N$962,10,FALSE)),"")</f>
        <v/>
      </c>
      <c r="J2664" s="223" t="str">
        <f>IFERROR(IF(VLOOKUP($O2664,'APOIO-DESPESAS'!$A$3:$N$962,11,FALSE)="","",VLOOKUP($O2664,'APOIO-DESPESAS'!$A$3:$N$962,11,FALSE)),"")</f>
        <v/>
      </c>
      <c r="K2664" s="223" t="str">
        <f>IFERROR(IF(VLOOKUP($O2664,'APOIO-DESPESAS'!$A$3:$N$962,12,FALSE)="","",VLOOKUP($O2664,'APOIO-DESPESAS'!$A$3:$N$962,12,FALSE)),"")</f>
        <v/>
      </c>
      <c r="L2664" s="223" t="str">
        <f>IFERROR(IF(VLOOKUP($O2664,'APOIO-DESPESAS'!$A$3:$N$962,13,FALSE)="","",VLOOKUP($O2664,'APOIO-DESPESAS'!$A$3:$N$962,13,FALSE)),"")</f>
        <v/>
      </c>
      <c r="M2664" s="223" t="str">
        <f>IFERROR(IF(VLOOKUP($O2664,'APOIO-DESPESAS'!$A$3:$N$962,14,FALSE)="","",VLOOKUP($O2664,'APOIO-DESPESAS'!$A$3:$N$962,14,FALSE)),"")</f>
        <v/>
      </c>
      <c r="O2664" s="223">
        <f t="shared" si="41"/>
        <v>2662</v>
      </c>
    </row>
    <row r="2665" spans="1:15" x14ac:dyDescent="0.25">
      <c r="A2665" s="223" t="str">
        <f>IFERROR(IF(VLOOKUP($O2665,'APOIO-DESPESAS'!$A$3:$N$962,2,FALSE)="","",VLOOKUP($O2665,'APOIO-DESPESAS'!$A$3:$N$962,2,FALSE)),"")</f>
        <v/>
      </c>
      <c r="B2665" s="223" t="str">
        <f>IFERROR(IF(VLOOKUP($O2665,'APOIO-DESPESAS'!$A$3:$N$962,3,FALSE)="","",VLOOKUP($O2665,'APOIO-DESPESAS'!$A$3:$N$962,3,FALSE)),"")</f>
        <v/>
      </c>
      <c r="C2665" s="223" t="str">
        <f>IFERROR(IF(VLOOKUP($O2665,'APOIO-DESPESAS'!$A$3:$N$962,4,FALSE)="","",VLOOKUP($O2665,'APOIO-DESPESAS'!$A$3:$N$962,4,FALSE)),"")</f>
        <v/>
      </c>
      <c r="D2665" s="223" t="str">
        <f>IFERROR(IF(VLOOKUP($O2665,'APOIO-DESPESAS'!$A$3:$N$962,5,FALSE)="","",VLOOKUP($O2665,'APOIO-DESPESAS'!$A$3:$N$962,5,FALSE)),"")</f>
        <v/>
      </c>
      <c r="E2665" s="223" t="str">
        <f>IFERROR(IF(VLOOKUP($O2665,'APOIO-DESPESAS'!$A$3:$N$962,6,FALSE)="","",VLOOKUP($O2665,'APOIO-DESPESAS'!$A$3:$N$962,6,FALSE)),"")</f>
        <v/>
      </c>
      <c r="F2665" s="223" t="str">
        <f>IFERROR(IF(VLOOKUP($O2665,'APOIO-DESPESAS'!$A$3:$N$962,7,FALSE)="","",VLOOKUP($O2665,'APOIO-DESPESAS'!$A$3:$N$962,7,FALSE)),"")</f>
        <v/>
      </c>
      <c r="G2665" s="223" t="str">
        <f>IFERROR(IF(VLOOKUP($O2665,'APOIO-DESPESAS'!$A$3:$N$962,8,FALSE)="","",VLOOKUP($O2665,'APOIO-DESPESAS'!$A$3:$N$962,8,FALSE)),"")</f>
        <v/>
      </c>
      <c r="H2665" s="223" t="str">
        <f>IFERROR(IF(VLOOKUP($O2665,'APOIO-DESPESAS'!$A$3:$N$962,9,FALSE)="","",VLOOKUP($O2665,'APOIO-DESPESAS'!$A$3:$N$962,9,FALSE)),"")</f>
        <v/>
      </c>
      <c r="I2665" s="223" t="str">
        <f>IFERROR(IF(VLOOKUP($O2665,'APOIO-DESPESAS'!$A$3:$N$962,10,FALSE)="","",VLOOKUP($O2665,'APOIO-DESPESAS'!$A$3:$N$962,10,FALSE)),"")</f>
        <v/>
      </c>
      <c r="J2665" s="223" t="str">
        <f>IFERROR(IF(VLOOKUP($O2665,'APOIO-DESPESAS'!$A$3:$N$962,11,FALSE)="","",VLOOKUP($O2665,'APOIO-DESPESAS'!$A$3:$N$962,11,FALSE)),"")</f>
        <v/>
      </c>
      <c r="K2665" s="223" t="str">
        <f>IFERROR(IF(VLOOKUP($O2665,'APOIO-DESPESAS'!$A$3:$N$962,12,FALSE)="","",VLOOKUP($O2665,'APOIO-DESPESAS'!$A$3:$N$962,12,FALSE)),"")</f>
        <v/>
      </c>
      <c r="L2665" s="223" t="str">
        <f>IFERROR(IF(VLOOKUP($O2665,'APOIO-DESPESAS'!$A$3:$N$962,13,FALSE)="","",VLOOKUP($O2665,'APOIO-DESPESAS'!$A$3:$N$962,13,FALSE)),"")</f>
        <v/>
      </c>
      <c r="M2665" s="223" t="str">
        <f>IFERROR(IF(VLOOKUP($O2665,'APOIO-DESPESAS'!$A$3:$N$962,14,FALSE)="","",VLOOKUP($O2665,'APOIO-DESPESAS'!$A$3:$N$962,14,FALSE)),"")</f>
        <v/>
      </c>
      <c r="O2665" s="223">
        <f t="shared" si="41"/>
        <v>2663</v>
      </c>
    </row>
    <row r="2666" spans="1:15" x14ac:dyDescent="0.25">
      <c r="A2666" s="223" t="str">
        <f>IFERROR(IF(VLOOKUP($O2666,'APOIO-DESPESAS'!$A$3:$N$962,2,FALSE)="","",VLOOKUP($O2666,'APOIO-DESPESAS'!$A$3:$N$962,2,FALSE)),"")</f>
        <v/>
      </c>
      <c r="B2666" s="223" t="str">
        <f>IFERROR(IF(VLOOKUP($O2666,'APOIO-DESPESAS'!$A$3:$N$962,3,FALSE)="","",VLOOKUP($O2666,'APOIO-DESPESAS'!$A$3:$N$962,3,FALSE)),"")</f>
        <v/>
      </c>
      <c r="C2666" s="223" t="str">
        <f>IFERROR(IF(VLOOKUP($O2666,'APOIO-DESPESAS'!$A$3:$N$962,4,FALSE)="","",VLOOKUP($O2666,'APOIO-DESPESAS'!$A$3:$N$962,4,FALSE)),"")</f>
        <v/>
      </c>
      <c r="D2666" s="223" t="str">
        <f>IFERROR(IF(VLOOKUP($O2666,'APOIO-DESPESAS'!$A$3:$N$962,5,FALSE)="","",VLOOKUP($O2666,'APOIO-DESPESAS'!$A$3:$N$962,5,FALSE)),"")</f>
        <v/>
      </c>
      <c r="E2666" s="223" t="str">
        <f>IFERROR(IF(VLOOKUP($O2666,'APOIO-DESPESAS'!$A$3:$N$962,6,FALSE)="","",VLOOKUP($O2666,'APOIO-DESPESAS'!$A$3:$N$962,6,FALSE)),"")</f>
        <v/>
      </c>
      <c r="F2666" s="223" t="str">
        <f>IFERROR(IF(VLOOKUP($O2666,'APOIO-DESPESAS'!$A$3:$N$962,7,FALSE)="","",VLOOKUP($O2666,'APOIO-DESPESAS'!$A$3:$N$962,7,FALSE)),"")</f>
        <v/>
      </c>
      <c r="G2666" s="223" t="str">
        <f>IFERROR(IF(VLOOKUP($O2666,'APOIO-DESPESAS'!$A$3:$N$962,8,FALSE)="","",VLOOKUP($O2666,'APOIO-DESPESAS'!$A$3:$N$962,8,FALSE)),"")</f>
        <v/>
      </c>
      <c r="H2666" s="223" t="str">
        <f>IFERROR(IF(VLOOKUP($O2666,'APOIO-DESPESAS'!$A$3:$N$962,9,FALSE)="","",VLOOKUP($O2666,'APOIO-DESPESAS'!$A$3:$N$962,9,FALSE)),"")</f>
        <v/>
      </c>
      <c r="I2666" s="223" t="str">
        <f>IFERROR(IF(VLOOKUP($O2666,'APOIO-DESPESAS'!$A$3:$N$962,10,FALSE)="","",VLOOKUP($O2666,'APOIO-DESPESAS'!$A$3:$N$962,10,FALSE)),"")</f>
        <v/>
      </c>
      <c r="J2666" s="223" t="str">
        <f>IFERROR(IF(VLOOKUP($O2666,'APOIO-DESPESAS'!$A$3:$N$962,11,FALSE)="","",VLOOKUP($O2666,'APOIO-DESPESAS'!$A$3:$N$962,11,FALSE)),"")</f>
        <v/>
      </c>
      <c r="K2666" s="223" t="str">
        <f>IFERROR(IF(VLOOKUP($O2666,'APOIO-DESPESAS'!$A$3:$N$962,12,FALSE)="","",VLOOKUP($O2666,'APOIO-DESPESAS'!$A$3:$N$962,12,FALSE)),"")</f>
        <v/>
      </c>
      <c r="L2666" s="223" t="str">
        <f>IFERROR(IF(VLOOKUP($O2666,'APOIO-DESPESAS'!$A$3:$N$962,13,FALSE)="","",VLOOKUP($O2666,'APOIO-DESPESAS'!$A$3:$N$962,13,FALSE)),"")</f>
        <v/>
      </c>
      <c r="M2666" s="223" t="str">
        <f>IFERROR(IF(VLOOKUP($O2666,'APOIO-DESPESAS'!$A$3:$N$962,14,FALSE)="","",VLOOKUP($O2666,'APOIO-DESPESAS'!$A$3:$N$962,14,FALSE)),"")</f>
        <v/>
      </c>
      <c r="O2666" s="223">
        <f t="shared" si="41"/>
        <v>2664</v>
      </c>
    </row>
    <row r="2667" spans="1:15" x14ac:dyDescent="0.25">
      <c r="A2667" s="223" t="str">
        <f>IFERROR(IF(VLOOKUP($O2667,'APOIO-DESPESAS'!$A$3:$N$962,2,FALSE)="","",VLOOKUP($O2667,'APOIO-DESPESAS'!$A$3:$N$962,2,FALSE)),"")</f>
        <v/>
      </c>
      <c r="B2667" s="223" t="str">
        <f>IFERROR(IF(VLOOKUP($O2667,'APOIO-DESPESAS'!$A$3:$N$962,3,FALSE)="","",VLOOKUP($O2667,'APOIO-DESPESAS'!$A$3:$N$962,3,FALSE)),"")</f>
        <v/>
      </c>
      <c r="C2667" s="223" t="str">
        <f>IFERROR(IF(VLOOKUP($O2667,'APOIO-DESPESAS'!$A$3:$N$962,4,FALSE)="","",VLOOKUP($O2667,'APOIO-DESPESAS'!$A$3:$N$962,4,FALSE)),"")</f>
        <v/>
      </c>
      <c r="D2667" s="223" t="str">
        <f>IFERROR(IF(VLOOKUP($O2667,'APOIO-DESPESAS'!$A$3:$N$962,5,FALSE)="","",VLOOKUP($O2667,'APOIO-DESPESAS'!$A$3:$N$962,5,FALSE)),"")</f>
        <v/>
      </c>
      <c r="E2667" s="223" t="str">
        <f>IFERROR(IF(VLOOKUP($O2667,'APOIO-DESPESAS'!$A$3:$N$962,6,FALSE)="","",VLOOKUP($O2667,'APOIO-DESPESAS'!$A$3:$N$962,6,FALSE)),"")</f>
        <v/>
      </c>
      <c r="F2667" s="223" t="str">
        <f>IFERROR(IF(VLOOKUP($O2667,'APOIO-DESPESAS'!$A$3:$N$962,7,FALSE)="","",VLOOKUP($O2667,'APOIO-DESPESAS'!$A$3:$N$962,7,FALSE)),"")</f>
        <v/>
      </c>
      <c r="G2667" s="223" t="str">
        <f>IFERROR(IF(VLOOKUP($O2667,'APOIO-DESPESAS'!$A$3:$N$962,8,FALSE)="","",VLOOKUP($O2667,'APOIO-DESPESAS'!$A$3:$N$962,8,FALSE)),"")</f>
        <v/>
      </c>
      <c r="H2667" s="223" t="str">
        <f>IFERROR(IF(VLOOKUP($O2667,'APOIO-DESPESAS'!$A$3:$N$962,9,FALSE)="","",VLOOKUP($O2667,'APOIO-DESPESAS'!$A$3:$N$962,9,FALSE)),"")</f>
        <v/>
      </c>
      <c r="I2667" s="223" t="str">
        <f>IFERROR(IF(VLOOKUP($O2667,'APOIO-DESPESAS'!$A$3:$N$962,10,FALSE)="","",VLOOKUP($O2667,'APOIO-DESPESAS'!$A$3:$N$962,10,FALSE)),"")</f>
        <v/>
      </c>
      <c r="J2667" s="223" t="str">
        <f>IFERROR(IF(VLOOKUP($O2667,'APOIO-DESPESAS'!$A$3:$N$962,11,FALSE)="","",VLOOKUP($O2667,'APOIO-DESPESAS'!$A$3:$N$962,11,FALSE)),"")</f>
        <v/>
      </c>
      <c r="K2667" s="223" t="str">
        <f>IFERROR(IF(VLOOKUP($O2667,'APOIO-DESPESAS'!$A$3:$N$962,12,FALSE)="","",VLOOKUP($O2667,'APOIO-DESPESAS'!$A$3:$N$962,12,FALSE)),"")</f>
        <v/>
      </c>
      <c r="L2667" s="223" t="str">
        <f>IFERROR(IF(VLOOKUP($O2667,'APOIO-DESPESAS'!$A$3:$N$962,13,FALSE)="","",VLOOKUP($O2667,'APOIO-DESPESAS'!$A$3:$N$962,13,FALSE)),"")</f>
        <v/>
      </c>
      <c r="M2667" s="223" t="str">
        <f>IFERROR(IF(VLOOKUP($O2667,'APOIO-DESPESAS'!$A$3:$N$962,14,FALSE)="","",VLOOKUP($O2667,'APOIO-DESPESAS'!$A$3:$N$962,14,FALSE)),"")</f>
        <v/>
      </c>
      <c r="O2667" s="223">
        <f t="shared" si="41"/>
        <v>2665</v>
      </c>
    </row>
    <row r="2668" spans="1:15" x14ac:dyDescent="0.25">
      <c r="A2668" s="223" t="str">
        <f>IFERROR(IF(VLOOKUP($O2668,'APOIO-DESPESAS'!$A$3:$N$962,2,FALSE)="","",VLOOKUP($O2668,'APOIO-DESPESAS'!$A$3:$N$962,2,FALSE)),"")</f>
        <v/>
      </c>
      <c r="B2668" s="223" t="str">
        <f>IFERROR(IF(VLOOKUP($O2668,'APOIO-DESPESAS'!$A$3:$N$962,3,FALSE)="","",VLOOKUP($O2668,'APOIO-DESPESAS'!$A$3:$N$962,3,FALSE)),"")</f>
        <v/>
      </c>
      <c r="C2668" s="223" t="str">
        <f>IFERROR(IF(VLOOKUP($O2668,'APOIO-DESPESAS'!$A$3:$N$962,4,FALSE)="","",VLOOKUP($O2668,'APOIO-DESPESAS'!$A$3:$N$962,4,FALSE)),"")</f>
        <v/>
      </c>
      <c r="D2668" s="223" t="str">
        <f>IFERROR(IF(VLOOKUP($O2668,'APOIO-DESPESAS'!$A$3:$N$962,5,FALSE)="","",VLOOKUP($O2668,'APOIO-DESPESAS'!$A$3:$N$962,5,FALSE)),"")</f>
        <v/>
      </c>
      <c r="E2668" s="223" t="str">
        <f>IFERROR(IF(VLOOKUP($O2668,'APOIO-DESPESAS'!$A$3:$N$962,6,FALSE)="","",VLOOKUP($O2668,'APOIO-DESPESAS'!$A$3:$N$962,6,FALSE)),"")</f>
        <v/>
      </c>
      <c r="F2668" s="223" t="str">
        <f>IFERROR(IF(VLOOKUP($O2668,'APOIO-DESPESAS'!$A$3:$N$962,7,FALSE)="","",VLOOKUP($O2668,'APOIO-DESPESAS'!$A$3:$N$962,7,FALSE)),"")</f>
        <v/>
      </c>
      <c r="G2668" s="223" t="str">
        <f>IFERROR(IF(VLOOKUP($O2668,'APOIO-DESPESAS'!$A$3:$N$962,8,FALSE)="","",VLOOKUP($O2668,'APOIO-DESPESAS'!$A$3:$N$962,8,FALSE)),"")</f>
        <v/>
      </c>
      <c r="H2668" s="223" t="str">
        <f>IFERROR(IF(VLOOKUP($O2668,'APOIO-DESPESAS'!$A$3:$N$962,9,FALSE)="","",VLOOKUP($O2668,'APOIO-DESPESAS'!$A$3:$N$962,9,FALSE)),"")</f>
        <v/>
      </c>
      <c r="I2668" s="223" t="str">
        <f>IFERROR(IF(VLOOKUP($O2668,'APOIO-DESPESAS'!$A$3:$N$962,10,FALSE)="","",VLOOKUP($O2668,'APOIO-DESPESAS'!$A$3:$N$962,10,FALSE)),"")</f>
        <v/>
      </c>
      <c r="J2668" s="223" t="str">
        <f>IFERROR(IF(VLOOKUP($O2668,'APOIO-DESPESAS'!$A$3:$N$962,11,FALSE)="","",VLOOKUP($O2668,'APOIO-DESPESAS'!$A$3:$N$962,11,FALSE)),"")</f>
        <v/>
      </c>
      <c r="K2668" s="223" t="str">
        <f>IFERROR(IF(VLOOKUP($O2668,'APOIO-DESPESAS'!$A$3:$N$962,12,FALSE)="","",VLOOKUP($O2668,'APOIO-DESPESAS'!$A$3:$N$962,12,FALSE)),"")</f>
        <v/>
      </c>
      <c r="L2668" s="223" t="str">
        <f>IFERROR(IF(VLOOKUP($O2668,'APOIO-DESPESAS'!$A$3:$N$962,13,FALSE)="","",VLOOKUP($O2668,'APOIO-DESPESAS'!$A$3:$N$962,13,FALSE)),"")</f>
        <v/>
      </c>
      <c r="M2668" s="223" t="str">
        <f>IFERROR(IF(VLOOKUP($O2668,'APOIO-DESPESAS'!$A$3:$N$962,14,FALSE)="","",VLOOKUP($O2668,'APOIO-DESPESAS'!$A$3:$N$962,14,FALSE)),"")</f>
        <v/>
      </c>
      <c r="O2668" s="223">
        <f t="shared" si="41"/>
        <v>2666</v>
      </c>
    </row>
    <row r="2669" spans="1:15" x14ac:dyDescent="0.25">
      <c r="A2669" s="223" t="str">
        <f>IFERROR(IF(VLOOKUP($O2669,'APOIO-DESPESAS'!$A$3:$N$962,2,FALSE)="","",VLOOKUP($O2669,'APOIO-DESPESAS'!$A$3:$N$962,2,FALSE)),"")</f>
        <v/>
      </c>
      <c r="B2669" s="223" t="str">
        <f>IFERROR(IF(VLOOKUP($O2669,'APOIO-DESPESAS'!$A$3:$N$962,3,FALSE)="","",VLOOKUP($O2669,'APOIO-DESPESAS'!$A$3:$N$962,3,FALSE)),"")</f>
        <v/>
      </c>
      <c r="C2669" s="223" t="str">
        <f>IFERROR(IF(VLOOKUP($O2669,'APOIO-DESPESAS'!$A$3:$N$962,4,FALSE)="","",VLOOKUP($O2669,'APOIO-DESPESAS'!$A$3:$N$962,4,FALSE)),"")</f>
        <v/>
      </c>
      <c r="D2669" s="223" t="str">
        <f>IFERROR(IF(VLOOKUP($O2669,'APOIO-DESPESAS'!$A$3:$N$962,5,FALSE)="","",VLOOKUP($O2669,'APOIO-DESPESAS'!$A$3:$N$962,5,FALSE)),"")</f>
        <v/>
      </c>
      <c r="E2669" s="223" t="str">
        <f>IFERROR(IF(VLOOKUP($O2669,'APOIO-DESPESAS'!$A$3:$N$962,6,FALSE)="","",VLOOKUP($O2669,'APOIO-DESPESAS'!$A$3:$N$962,6,FALSE)),"")</f>
        <v/>
      </c>
      <c r="F2669" s="223" t="str">
        <f>IFERROR(IF(VLOOKUP($O2669,'APOIO-DESPESAS'!$A$3:$N$962,7,FALSE)="","",VLOOKUP($O2669,'APOIO-DESPESAS'!$A$3:$N$962,7,FALSE)),"")</f>
        <v/>
      </c>
      <c r="G2669" s="223" t="str">
        <f>IFERROR(IF(VLOOKUP($O2669,'APOIO-DESPESAS'!$A$3:$N$962,8,FALSE)="","",VLOOKUP($O2669,'APOIO-DESPESAS'!$A$3:$N$962,8,FALSE)),"")</f>
        <v/>
      </c>
      <c r="H2669" s="223" t="str">
        <f>IFERROR(IF(VLOOKUP($O2669,'APOIO-DESPESAS'!$A$3:$N$962,9,FALSE)="","",VLOOKUP($O2669,'APOIO-DESPESAS'!$A$3:$N$962,9,FALSE)),"")</f>
        <v/>
      </c>
      <c r="I2669" s="223" t="str">
        <f>IFERROR(IF(VLOOKUP($O2669,'APOIO-DESPESAS'!$A$3:$N$962,10,FALSE)="","",VLOOKUP($O2669,'APOIO-DESPESAS'!$A$3:$N$962,10,FALSE)),"")</f>
        <v/>
      </c>
      <c r="J2669" s="223" t="str">
        <f>IFERROR(IF(VLOOKUP($O2669,'APOIO-DESPESAS'!$A$3:$N$962,11,FALSE)="","",VLOOKUP($O2669,'APOIO-DESPESAS'!$A$3:$N$962,11,FALSE)),"")</f>
        <v/>
      </c>
      <c r="K2669" s="223" t="str">
        <f>IFERROR(IF(VLOOKUP($O2669,'APOIO-DESPESAS'!$A$3:$N$962,12,FALSE)="","",VLOOKUP($O2669,'APOIO-DESPESAS'!$A$3:$N$962,12,FALSE)),"")</f>
        <v/>
      </c>
      <c r="L2669" s="223" t="str">
        <f>IFERROR(IF(VLOOKUP($O2669,'APOIO-DESPESAS'!$A$3:$N$962,13,FALSE)="","",VLOOKUP($O2669,'APOIO-DESPESAS'!$A$3:$N$962,13,FALSE)),"")</f>
        <v/>
      </c>
      <c r="M2669" s="223" t="str">
        <f>IFERROR(IF(VLOOKUP($O2669,'APOIO-DESPESAS'!$A$3:$N$962,14,FALSE)="","",VLOOKUP($O2669,'APOIO-DESPESAS'!$A$3:$N$962,14,FALSE)),"")</f>
        <v/>
      </c>
      <c r="O2669" s="223">
        <f t="shared" si="41"/>
        <v>2667</v>
      </c>
    </row>
    <row r="2670" spans="1:15" x14ac:dyDescent="0.25">
      <c r="A2670" s="223" t="str">
        <f>IFERROR(IF(VLOOKUP($O2670,'APOIO-DESPESAS'!$A$3:$N$962,2,FALSE)="","",VLOOKUP($O2670,'APOIO-DESPESAS'!$A$3:$N$962,2,FALSE)),"")</f>
        <v/>
      </c>
      <c r="B2670" s="223" t="str">
        <f>IFERROR(IF(VLOOKUP($O2670,'APOIO-DESPESAS'!$A$3:$N$962,3,FALSE)="","",VLOOKUP($O2670,'APOIO-DESPESAS'!$A$3:$N$962,3,FALSE)),"")</f>
        <v/>
      </c>
      <c r="C2670" s="223" t="str">
        <f>IFERROR(IF(VLOOKUP($O2670,'APOIO-DESPESAS'!$A$3:$N$962,4,FALSE)="","",VLOOKUP($O2670,'APOIO-DESPESAS'!$A$3:$N$962,4,FALSE)),"")</f>
        <v/>
      </c>
      <c r="D2670" s="223" t="str">
        <f>IFERROR(IF(VLOOKUP($O2670,'APOIO-DESPESAS'!$A$3:$N$962,5,FALSE)="","",VLOOKUP($O2670,'APOIO-DESPESAS'!$A$3:$N$962,5,FALSE)),"")</f>
        <v/>
      </c>
      <c r="E2670" s="223" t="str">
        <f>IFERROR(IF(VLOOKUP($O2670,'APOIO-DESPESAS'!$A$3:$N$962,6,FALSE)="","",VLOOKUP($O2670,'APOIO-DESPESAS'!$A$3:$N$962,6,FALSE)),"")</f>
        <v/>
      </c>
      <c r="F2670" s="223" t="str">
        <f>IFERROR(IF(VLOOKUP($O2670,'APOIO-DESPESAS'!$A$3:$N$962,7,FALSE)="","",VLOOKUP($O2670,'APOIO-DESPESAS'!$A$3:$N$962,7,FALSE)),"")</f>
        <v/>
      </c>
      <c r="G2670" s="223" t="str">
        <f>IFERROR(IF(VLOOKUP($O2670,'APOIO-DESPESAS'!$A$3:$N$962,8,FALSE)="","",VLOOKUP($O2670,'APOIO-DESPESAS'!$A$3:$N$962,8,FALSE)),"")</f>
        <v/>
      </c>
      <c r="H2670" s="223" t="str">
        <f>IFERROR(IF(VLOOKUP($O2670,'APOIO-DESPESAS'!$A$3:$N$962,9,FALSE)="","",VLOOKUP($O2670,'APOIO-DESPESAS'!$A$3:$N$962,9,FALSE)),"")</f>
        <v/>
      </c>
      <c r="I2670" s="223" t="str">
        <f>IFERROR(IF(VLOOKUP($O2670,'APOIO-DESPESAS'!$A$3:$N$962,10,FALSE)="","",VLOOKUP($O2670,'APOIO-DESPESAS'!$A$3:$N$962,10,FALSE)),"")</f>
        <v/>
      </c>
      <c r="J2670" s="223" t="str">
        <f>IFERROR(IF(VLOOKUP($O2670,'APOIO-DESPESAS'!$A$3:$N$962,11,FALSE)="","",VLOOKUP($O2670,'APOIO-DESPESAS'!$A$3:$N$962,11,FALSE)),"")</f>
        <v/>
      </c>
      <c r="K2670" s="223" t="str">
        <f>IFERROR(IF(VLOOKUP($O2670,'APOIO-DESPESAS'!$A$3:$N$962,12,FALSE)="","",VLOOKUP($O2670,'APOIO-DESPESAS'!$A$3:$N$962,12,FALSE)),"")</f>
        <v/>
      </c>
      <c r="L2670" s="223" t="str">
        <f>IFERROR(IF(VLOOKUP($O2670,'APOIO-DESPESAS'!$A$3:$N$962,13,FALSE)="","",VLOOKUP($O2670,'APOIO-DESPESAS'!$A$3:$N$962,13,FALSE)),"")</f>
        <v/>
      </c>
      <c r="M2670" s="223" t="str">
        <f>IFERROR(IF(VLOOKUP($O2670,'APOIO-DESPESAS'!$A$3:$N$962,14,FALSE)="","",VLOOKUP($O2670,'APOIO-DESPESAS'!$A$3:$N$962,14,FALSE)),"")</f>
        <v/>
      </c>
      <c r="O2670" s="223">
        <f t="shared" si="41"/>
        <v>2668</v>
      </c>
    </row>
    <row r="2671" spans="1:15" x14ac:dyDescent="0.25">
      <c r="A2671" s="223" t="str">
        <f>IFERROR(IF(VLOOKUP($O2671,'APOIO-DESPESAS'!$A$3:$N$962,2,FALSE)="","",VLOOKUP($O2671,'APOIO-DESPESAS'!$A$3:$N$962,2,FALSE)),"")</f>
        <v/>
      </c>
      <c r="B2671" s="223" t="str">
        <f>IFERROR(IF(VLOOKUP($O2671,'APOIO-DESPESAS'!$A$3:$N$962,3,FALSE)="","",VLOOKUP($O2671,'APOIO-DESPESAS'!$A$3:$N$962,3,FALSE)),"")</f>
        <v/>
      </c>
      <c r="C2671" s="223" t="str">
        <f>IFERROR(IF(VLOOKUP($O2671,'APOIO-DESPESAS'!$A$3:$N$962,4,FALSE)="","",VLOOKUP($O2671,'APOIO-DESPESAS'!$A$3:$N$962,4,FALSE)),"")</f>
        <v/>
      </c>
      <c r="D2671" s="223" t="str">
        <f>IFERROR(IF(VLOOKUP($O2671,'APOIO-DESPESAS'!$A$3:$N$962,5,FALSE)="","",VLOOKUP($O2671,'APOIO-DESPESAS'!$A$3:$N$962,5,FALSE)),"")</f>
        <v/>
      </c>
      <c r="E2671" s="223" t="str">
        <f>IFERROR(IF(VLOOKUP($O2671,'APOIO-DESPESAS'!$A$3:$N$962,6,FALSE)="","",VLOOKUP($O2671,'APOIO-DESPESAS'!$A$3:$N$962,6,FALSE)),"")</f>
        <v/>
      </c>
      <c r="F2671" s="223" t="str">
        <f>IFERROR(IF(VLOOKUP($O2671,'APOIO-DESPESAS'!$A$3:$N$962,7,FALSE)="","",VLOOKUP($O2671,'APOIO-DESPESAS'!$A$3:$N$962,7,FALSE)),"")</f>
        <v/>
      </c>
      <c r="G2671" s="223" t="str">
        <f>IFERROR(IF(VLOOKUP($O2671,'APOIO-DESPESAS'!$A$3:$N$962,8,FALSE)="","",VLOOKUP($O2671,'APOIO-DESPESAS'!$A$3:$N$962,8,FALSE)),"")</f>
        <v/>
      </c>
      <c r="H2671" s="223" t="str">
        <f>IFERROR(IF(VLOOKUP($O2671,'APOIO-DESPESAS'!$A$3:$N$962,9,FALSE)="","",VLOOKUP($O2671,'APOIO-DESPESAS'!$A$3:$N$962,9,FALSE)),"")</f>
        <v/>
      </c>
      <c r="I2671" s="223" t="str">
        <f>IFERROR(IF(VLOOKUP($O2671,'APOIO-DESPESAS'!$A$3:$N$962,10,FALSE)="","",VLOOKUP($O2671,'APOIO-DESPESAS'!$A$3:$N$962,10,FALSE)),"")</f>
        <v/>
      </c>
      <c r="J2671" s="223" t="str">
        <f>IFERROR(IF(VLOOKUP($O2671,'APOIO-DESPESAS'!$A$3:$N$962,11,FALSE)="","",VLOOKUP($O2671,'APOIO-DESPESAS'!$A$3:$N$962,11,FALSE)),"")</f>
        <v/>
      </c>
      <c r="K2671" s="223" t="str">
        <f>IFERROR(IF(VLOOKUP($O2671,'APOIO-DESPESAS'!$A$3:$N$962,12,FALSE)="","",VLOOKUP($O2671,'APOIO-DESPESAS'!$A$3:$N$962,12,FALSE)),"")</f>
        <v/>
      </c>
      <c r="L2671" s="223" t="str">
        <f>IFERROR(IF(VLOOKUP($O2671,'APOIO-DESPESAS'!$A$3:$N$962,13,FALSE)="","",VLOOKUP($O2671,'APOIO-DESPESAS'!$A$3:$N$962,13,FALSE)),"")</f>
        <v/>
      </c>
      <c r="M2671" s="223" t="str">
        <f>IFERROR(IF(VLOOKUP($O2671,'APOIO-DESPESAS'!$A$3:$N$962,14,FALSE)="","",VLOOKUP($O2671,'APOIO-DESPESAS'!$A$3:$N$962,14,FALSE)),"")</f>
        <v/>
      </c>
      <c r="O2671" s="223">
        <f t="shared" si="41"/>
        <v>2669</v>
      </c>
    </row>
    <row r="2672" spans="1:15" x14ac:dyDescent="0.25">
      <c r="A2672" s="223" t="str">
        <f>IFERROR(IF(VLOOKUP($O2672,'APOIO-DESPESAS'!$A$3:$N$962,2,FALSE)="","",VLOOKUP($O2672,'APOIO-DESPESAS'!$A$3:$N$962,2,FALSE)),"")</f>
        <v/>
      </c>
      <c r="B2672" s="223" t="str">
        <f>IFERROR(IF(VLOOKUP($O2672,'APOIO-DESPESAS'!$A$3:$N$962,3,FALSE)="","",VLOOKUP($O2672,'APOIO-DESPESAS'!$A$3:$N$962,3,FALSE)),"")</f>
        <v/>
      </c>
      <c r="C2672" s="223" t="str">
        <f>IFERROR(IF(VLOOKUP($O2672,'APOIO-DESPESAS'!$A$3:$N$962,4,FALSE)="","",VLOOKUP($O2672,'APOIO-DESPESAS'!$A$3:$N$962,4,FALSE)),"")</f>
        <v/>
      </c>
      <c r="D2672" s="223" t="str">
        <f>IFERROR(IF(VLOOKUP($O2672,'APOIO-DESPESAS'!$A$3:$N$962,5,FALSE)="","",VLOOKUP($O2672,'APOIO-DESPESAS'!$A$3:$N$962,5,FALSE)),"")</f>
        <v/>
      </c>
      <c r="E2672" s="223" t="str">
        <f>IFERROR(IF(VLOOKUP($O2672,'APOIO-DESPESAS'!$A$3:$N$962,6,FALSE)="","",VLOOKUP($O2672,'APOIO-DESPESAS'!$A$3:$N$962,6,FALSE)),"")</f>
        <v/>
      </c>
      <c r="F2672" s="223" t="str">
        <f>IFERROR(IF(VLOOKUP($O2672,'APOIO-DESPESAS'!$A$3:$N$962,7,FALSE)="","",VLOOKUP($O2672,'APOIO-DESPESAS'!$A$3:$N$962,7,FALSE)),"")</f>
        <v/>
      </c>
      <c r="G2672" s="223" t="str">
        <f>IFERROR(IF(VLOOKUP($O2672,'APOIO-DESPESAS'!$A$3:$N$962,8,FALSE)="","",VLOOKUP($O2672,'APOIO-DESPESAS'!$A$3:$N$962,8,FALSE)),"")</f>
        <v/>
      </c>
      <c r="H2672" s="223" t="str">
        <f>IFERROR(IF(VLOOKUP($O2672,'APOIO-DESPESAS'!$A$3:$N$962,9,FALSE)="","",VLOOKUP($O2672,'APOIO-DESPESAS'!$A$3:$N$962,9,FALSE)),"")</f>
        <v/>
      </c>
      <c r="I2672" s="223" t="str">
        <f>IFERROR(IF(VLOOKUP($O2672,'APOIO-DESPESAS'!$A$3:$N$962,10,FALSE)="","",VLOOKUP($O2672,'APOIO-DESPESAS'!$A$3:$N$962,10,FALSE)),"")</f>
        <v/>
      </c>
      <c r="J2672" s="223" t="str">
        <f>IFERROR(IF(VLOOKUP($O2672,'APOIO-DESPESAS'!$A$3:$N$962,11,FALSE)="","",VLOOKUP($O2672,'APOIO-DESPESAS'!$A$3:$N$962,11,FALSE)),"")</f>
        <v/>
      </c>
      <c r="K2672" s="223" t="str">
        <f>IFERROR(IF(VLOOKUP($O2672,'APOIO-DESPESAS'!$A$3:$N$962,12,FALSE)="","",VLOOKUP($O2672,'APOIO-DESPESAS'!$A$3:$N$962,12,FALSE)),"")</f>
        <v/>
      </c>
      <c r="L2672" s="223" t="str">
        <f>IFERROR(IF(VLOOKUP($O2672,'APOIO-DESPESAS'!$A$3:$N$962,13,FALSE)="","",VLOOKUP($O2672,'APOIO-DESPESAS'!$A$3:$N$962,13,FALSE)),"")</f>
        <v/>
      </c>
      <c r="M2672" s="223" t="str">
        <f>IFERROR(IF(VLOOKUP($O2672,'APOIO-DESPESAS'!$A$3:$N$962,14,FALSE)="","",VLOOKUP($O2672,'APOIO-DESPESAS'!$A$3:$N$962,14,FALSE)),"")</f>
        <v/>
      </c>
      <c r="O2672" s="223">
        <f t="shared" si="41"/>
        <v>2670</v>
      </c>
    </row>
    <row r="2673" spans="1:15" x14ac:dyDescent="0.25">
      <c r="A2673" s="223" t="str">
        <f>IFERROR(IF(VLOOKUP($O2673,'APOIO-DESPESAS'!$A$3:$N$962,2,FALSE)="","",VLOOKUP($O2673,'APOIO-DESPESAS'!$A$3:$N$962,2,FALSE)),"")</f>
        <v/>
      </c>
      <c r="B2673" s="223" t="str">
        <f>IFERROR(IF(VLOOKUP($O2673,'APOIO-DESPESAS'!$A$3:$N$962,3,FALSE)="","",VLOOKUP($O2673,'APOIO-DESPESAS'!$A$3:$N$962,3,FALSE)),"")</f>
        <v/>
      </c>
      <c r="C2673" s="223" t="str">
        <f>IFERROR(IF(VLOOKUP($O2673,'APOIO-DESPESAS'!$A$3:$N$962,4,FALSE)="","",VLOOKUP($O2673,'APOIO-DESPESAS'!$A$3:$N$962,4,FALSE)),"")</f>
        <v/>
      </c>
      <c r="D2673" s="223" t="str">
        <f>IFERROR(IF(VLOOKUP($O2673,'APOIO-DESPESAS'!$A$3:$N$962,5,FALSE)="","",VLOOKUP($O2673,'APOIO-DESPESAS'!$A$3:$N$962,5,FALSE)),"")</f>
        <v/>
      </c>
      <c r="E2673" s="223" t="str">
        <f>IFERROR(IF(VLOOKUP($O2673,'APOIO-DESPESAS'!$A$3:$N$962,6,FALSE)="","",VLOOKUP($O2673,'APOIO-DESPESAS'!$A$3:$N$962,6,FALSE)),"")</f>
        <v/>
      </c>
      <c r="F2673" s="223" t="str">
        <f>IFERROR(IF(VLOOKUP($O2673,'APOIO-DESPESAS'!$A$3:$N$962,7,FALSE)="","",VLOOKUP($O2673,'APOIO-DESPESAS'!$A$3:$N$962,7,FALSE)),"")</f>
        <v/>
      </c>
      <c r="G2673" s="223" t="str">
        <f>IFERROR(IF(VLOOKUP($O2673,'APOIO-DESPESAS'!$A$3:$N$962,8,FALSE)="","",VLOOKUP($O2673,'APOIO-DESPESAS'!$A$3:$N$962,8,FALSE)),"")</f>
        <v/>
      </c>
      <c r="H2673" s="223" t="str">
        <f>IFERROR(IF(VLOOKUP($O2673,'APOIO-DESPESAS'!$A$3:$N$962,9,FALSE)="","",VLOOKUP($O2673,'APOIO-DESPESAS'!$A$3:$N$962,9,FALSE)),"")</f>
        <v/>
      </c>
      <c r="I2673" s="223" t="str">
        <f>IFERROR(IF(VLOOKUP($O2673,'APOIO-DESPESAS'!$A$3:$N$962,10,FALSE)="","",VLOOKUP($O2673,'APOIO-DESPESAS'!$A$3:$N$962,10,FALSE)),"")</f>
        <v/>
      </c>
      <c r="J2673" s="223" t="str">
        <f>IFERROR(IF(VLOOKUP($O2673,'APOIO-DESPESAS'!$A$3:$N$962,11,FALSE)="","",VLOOKUP($O2673,'APOIO-DESPESAS'!$A$3:$N$962,11,FALSE)),"")</f>
        <v/>
      </c>
      <c r="K2673" s="223" t="str">
        <f>IFERROR(IF(VLOOKUP($O2673,'APOIO-DESPESAS'!$A$3:$N$962,12,FALSE)="","",VLOOKUP($O2673,'APOIO-DESPESAS'!$A$3:$N$962,12,FALSE)),"")</f>
        <v/>
      </c>
      <c r="L2673" s="223" t="str">
        <f>IFERROR(IF(VLOOKUP($O2673,'APOIO-DESPESAS'!$A$3:$N$962,13,FALSE)="","",VLOOKUP($O2673,'APOIO-DESPESAS'!$A$3:$N$962,13,FALSE)),"")</f>
        <v/>
      </c>
      <c r="M2673" s="223" t="str">
        <f>IFERROR(IF(VLOOKUP($O2673,'APOIO-DESPESAS'!$A$3:$N$962,14,FALSE)="","",VLOOKUP($O2673,'APOIO-DESPESAS'!$A$3:$N$962,14,FALSE)),"")</f>
        <v/>
      </c>
      <c r="O2673" s="223">
        <f t="shared" si="41"/>
        <v>2671</v>
      </c>
    </row>
    <row r="2674" spans="1:15" x14ac:dyDescent="0.25">
      <c r="A2674" s="223" t="str">
        <f>IFERROR(IF(VLOOKUP($O2674,'APOIO-DESPESAS'!$A$3:$N$962,2,FALSE)="","",VLOOKUP($O2674,'APOIO-DESPESAS'!$A$3:$N$962,2,FALSE)),"")</f>
        <v/>
      </c>
      <c r="B2674" s="223" t="str">
        <f>IFERROR(IF(VLOOKUP($O2674,'APOIO-DESPESAS'!$A$3:$N$962,3,FALSE)="","",VLOOKUP($O2674,'APOIO-DESPESAS'!$A$3:$N$962,3,FALSE)),"")</f>
        <v/>
      </c>
      <c r="C2674" s="223" t="str">
        <f>IFERROR(IF(VLOOKUP($O2674,'APOIO-DESPESAS'!$A$3:$N$962,4,FALSE)="","",VLOOKUP($O2674,'APOIO-DESPESAS'!$A$3:$N$962,4,FALSE)),"")</f>
        <v/>
      </c>
      <c r="D2674" s="223" t="str">
        <f>IFERROR(IF(VLOOKUP($O2674,'APOIO-DESPESAS'!$A$3:$N$962,5,FALSE)="","",VLOOKUP($O2674,'APOIO-DESPESAS'!$A$3:$N$962,5,FALSE)),"")</f>
        <v/>
      </c>
      <c r="E2674" s="223" t="str">
        <f>IFERROR(IF(VLOOKUP($O2674,'APOIO-DESPESAS'!$A$3:$N$962,6,FALSE)="","",VLOOKUP($O2674,'APOIO-DESPESAS'!$A$3:$N$962,6,FALSE)),"")</f>
        <v/>
      </c>
      <c r="F2674" s="223" t="str">
        <f>IFERROR(IF(VLOOKUP($O2674,'APOIO-DESPESAS'!$A$3:$N$962,7,FALSE)="","",VLOOKUP($O2674,'APOIO-DESPESAS'!$A$3:$N$962,7,FALSE)),"")</f>
        <v/>
      </c>
      <c r="G2674" s="223" t="str">
        <f>IFERROR(IF(VLOOKUP($O2674,'APOIO-DESPESAS'!$A$3:$N$962,8,FALSE)="","",VLOOKUP($O2674,'APOIO-DESPESAS'!$A$3:$N$962,8,FALSE)),"")</f>
        <v/>
      </c>
      <c r="H2674" s="223" t="str">
        <f>IFERROR(IF(VLOOKUP($O2674,'APOIO-DESPESAS'!$A$3:$N$962,9,FALSE)="","",VLOOKUP($O2674,'APOIO-DESPESAS'!$A$3:$N$962,9,FALSE)),"")</f>
        <v/>
      </c>
      <c r="I2674" s="223" t="str">
        <f>IFERROR(IF(VLOOKUP($O2674,'APOIO-DESPESAS'!$A$3:$N$962,10,FALSE)="","",VLOOKUP($O2674,'APOIO-DESPESAS'!$A$3:$N$962,10,FALSE)),"")</f>
        <v/>
      </c>
      <c r="J2674" s="223" t="str">
        <f>IFERROR(IF(VLOOKUP($O2674,'APOIO-DESPESAS'!$A$3:$N$962,11,FALSE)="","",VLOOKUP($O2674,'APOIO-DESPESAS'!$A$3:$N$962,11,FALSE)),"")</f>
        <v/>
      </c>
      <c r="K2674" s="223" t="str">
        <f>IFERROR(IF(VLOOKUP($O2674,'APOIO-DESPESAS'!$A$3:$N$962,12,FALSE)="","",VLOOKUP($O2674,'APOIO-DESPESAS'!$A$3:$N$962,12,FALSE)),"")</f>
        <v/>
      </c>
      <c r="L2674" s="223" t="str">
        <f>IFERROR(IF(VLOOKUP($O2674,'APOIO-DESPESAS'!$A$3:$N$962,13,FALSE)="","",VLOOKUP($O2674,'APOIO-DESPESAS'!$A$3:$N$962,13,FALSE)),"")</f>
        <v/>
      </c>
      <c r="M2674" s="223" t="str">
        <f>IFERROR(IF(VLOOKUP($O2674,'APOIO-DESPESAS'!$A$3:$N$962,14,FALSE)="","",VLOOKUP($O2674,'APOIO-DESPESAS'!$A$3:$N$962,14,FALSE)),"")</f>
        <v/>
      </c>
      <c r="O2674" s="223">
        <f t="shared" si="41"/>
        <v>2672</v>
      </c>
    </row>
    <row r="2675" spans="1:15" x14ac:dyDescent="0.25">
      <c r="A2675" s="223" t="str">
        <f>IFERROR(IF(VLOOKUP($O2675,'APOIO-DESPESAS'!$A$3:$N$962,2,FALSE)="","",VLOOKUP($O2675,'APOIO-DESPESAS'!$A$3:$N$962,2,FALSE)),"")</f>
        <v/>
      </c>
      <c r="B2675" s="223" t="str">
        <f>IFERROR(IF(VLOOKUP($O2675,'APOIO-DESPESAS'!$A$3:$N$962,3,FALSE)="","",VLOOKUP($O2675,'APOIO-DESPESAS'!$A$3:$N$962,3,FALSE)),"")</f>
        <v/>
      </c>
      <c r="C2675" s="223" t="str">
        <f>IFERROR(IF(VLOOKUP($O2675,'APOIO-DESPESAS'!$A$3:$N$962,4,FALSE)="","",VLOOKUP($O2675,'APOIO-DESPESAS'!$A$3:$N$962,4,FALSE)),"")</f>
        <v/>
      </c>
      <c r="D2675" s="223" t="str">
        <f>IFERROR(IF(VLOOKUP($O2675,'APOIO-DESPESAS'!$A$3:$N$962,5,FALSE)="","",VLOOKUP($O2675,'APOIO-DESPESAS'!$A$3:$N$962,5,FALSE)),"")</f>
        <v/>
      </c>
      <c r="E2675" s="223" t="str">
        <f>IFERROR(IF(VLOOKUP($O2675,'APOIO-DESPESAS'!$A$3:$N$962,6,FALSE)="","",VLOOKUP($O2675,'APOIO-DESPESAS'!$A$3:$N$962,6,FALSE)),"")</f>
        <v/>
      </c>
      <c r="F2675" s="223" t="str">
        <f>IFERROR(IF(VLOOKUP($O2675,'APOIO-DESPESAS'!$A$3:$N$962,7,FALSE)="","",VLOOKUP($O2675,'APOIO-DESPESAS'!$A$3:$N$962,7,FALSE)),"")</f>
        <v/>
      </c>
      <c r="G2675" s="223" t="str">
        <f>IFERROR(IF(VLOOKUP($O2675,'APOIO-DESPESAS'!$A$3:$N$962,8,FALSE)="","",VLOOKUP($O2675,'APOIO-DESPESAS'!$A$3:$N$962,8,FALSE)),"")</f>
        <v/>
      </c>
      <c r="H2675" s="223" t="str">
        <f>IFERROR(IF(VLOOKUP($O2675,'APOIO-DESPESAS'!$A$3:$N$962,9,FALSE)="","",VLOOKUP($O2675,'APOIO-DESPESAS'!$A$3:$N$962,9,FALSE)),"")</f>
        <v/>
      </c>
      <c r="I2675" s="223" t="str">
        <f>IFERROR(IF(VLOOKUP($O2675,'APOIO-DESPESAS'!$A$3:$N$962,10,FALSE)="","",VLOOKUP($O2675,'APOIO-DESPESAS'!$A$3:$N$962,10,FALSE)),"")</f>
        <v/>
      </c>
      <c r="J2675" s="223" t="str">
        <f>IFERROR(IF(VLOOKUP($O2675,'APOIO-DESPESAS'!$A$3:$N$962,11,FALSE)="","",VLOOKUP($O2675,'APOIO-DESPESAS'!$A$3:$N$962,11,FALSE)),"")</f>
        <v/>
      </c>
      <c r="K2675" s="223" t="str">
        <f>IFERROR(IF(VLOOKUP($O2675,'APOIO-DESPESAS'!$A$3:$N$962,12,FALSE)="","",VLOOKUP($O2675,'APOIO-DESPESAS'!$A$3:$N$962,12,FALSE)),"")</f>
        <v/>
      </c>
      <c r="L2675" s="223" t="str">
        <f>IFERROR(IF(VLOOKUP($O2675,'APOIO-DESPESAS'!$A$3:$N$962,13,FALSE)="","",VLOOKUP($O2675,'APOIO-DESPESAS'!$A$3:$N$962,13,FALSE)),"")</f>
        <v/>
      </c>
      <c r="M2675" s="223" t="str">
        <f>IFERROR(IF(VLOOKUP($O2675,'APOIO-DESPESAS'!$A$3:$N$962,14,FALSE)="","",VLOOKUP($O2675,'APOIO-DESPESAS'!$A$3:$N$962,14,FALSE)),"")</f>
        <v/>
      </c>
      <c r="O2675" s="223">
        <f t="shared" si="41"/>
        <v>2673</v>
      </c>
    </row>
    <row r="2676" spans="1:15" x14ac:dyDescent="0.25">
      <c r="A2676" s="223" t="str">
        <f>IFERROR(IF(VLOOKUP($O2676,'APOIO-DESPESAS'!$A$3:$N$962,2,FALSE)="","",VLOOKUP($O2676,'APOIO-DESPESAS'!$A$3:$N$962,2,FALSE)),"")</f>
        <v/>
      </c>
      <c r="B2676" s="223" t="str">
        <f>IFERROR(IF(VLOOKUP($O2676,'APOIO-DESPESAS'!$A$3:$N$962,3,FALSE)="","",VLOOKUP($O2676,'APOIO-DESPESAS'!$A$3:$N$962,3,FALSE)),"")</f>
        <v/>
      </c>
      <c r="C2676" s="223" t="str">
        <f>IFERROR(IF(VLOOKUP($O2676,'APOIO-DESPESAS'!$A$3:$N$962,4,FALSE)="","",VLOOKUP($O2676,'APOIO-DESPESAS'!$A$3:$N$962,4,FALSE)),"")</f>
        <v/>
      </c>
      <c r="D2676" s="223" t="str">
        <f>IFERROR(IF(VLOOKUP($O2676,'APOIO-DESPESAS'!$A$3:$N$962,5,FALSE)="","",VLOOKUP($O2676,'APOIO-DESPESAS'!$A$3:$N$962,5,FALSE)),"")</f>
        <v/>
      </c>
      <c r="E2676" s="223" t="str">
        <f>IFERROR(IF(VLOOKUP($O2676,'APOIO-DESPESAS'!$A$3:$N$962,6,FALSE)="","",VLOOKUP($O2676,'APOIO-DESPESAS'!$A$3:$N$962,6,FALSE)),"")</f>
        <v/>
      </c>
      <c r="F2676" s="223" t="str">
        <f>IFERROR(IF(VLOOKUP($O2676,'APOIO-DESPESAS'!$A$3:$N$962,7,FALSE)="","",VLOOKUP($O2676,'APOIO-DESPESAS'!$A$3:$N$962,7,FALSE)),"")</f>
        <v/>
      </c>
      <c r="G2676" s="223" t="str">
        <f>IFERROR(IF(VLOOKUP($O2676,'APOIO-DESPESAS'!$A$3:$N$962,8,FALSE)="","",VLOOKUP($O2676,'APOIO-DESPESAS'!$A$3:$N$962,8,FALSE)),"")</f>
        <v/>
      </c>
      <c r="H2676" s="223" t="str">
        <f>IFERROR(IF(VLOOKUP($O2676,'APOIO-DESPESAS'!$A$3:$N$962,9,FALSE)="","",VLOOKUP($O2676,'APOIO-DESPESAS'!$A$3:$N$962,9,FALSE)),"")</f>
        <v/>
      </c>
      <c r="I2676" s="223" t="str">
        <f>IFERROR(IF(VLOOKUP($O2676,'APOIO-DESPESAS'!$A$3:$N$962,10,FALSE)="","",VLOOKUP($O2676,'APOIO-DESPESAS'!$A$3:$N$962,10,FALSE)),"")</f>
        <v/>
      </c>
      <c r="J2676" s="223" t="str">
        <f>IFERROR(IF(VLOOKUP($O2676,'APOIO-DESPESAS'!$A$3:$N$962,11,FALSE)="","",VLOOKUP($O2676,'APOIO-DESPESAS'!$A$3:$N$962,11,FALSE)),"")</f>
        <v/>
      </c>
      <c r="K2676" s="223" t="str">
        <f>IFERROR(IF(VLOOKUP($O2676,'APOIO-DESPESAS'!$A$3:$N$962,12,FALSE)="","",VLOOKUP($O2676,'APOIO-DESPESAS'!$A$3:$N$962,12,FALSE)),"")</f>
        <v/>
      </c>
      <c r="L2676" s="223" t="str">
        <f>IFERROR(IF(VLOOKUP($O2676,'APOIO-DESPESAS'!$A$3:$N$962,13,FALSE)="","",VLOOKUP($O2676,'APOIO-DESPESAS'!$A$3:$N$962,13,FALSE)),"")</f>
        <v/>
      </c>
      <c r="M2676" s="223" t="str">
        <f>IFERROR(IF(VLOOKUP($O2676,'APOIO-DESPESAS'!$A$3:$N$962,14,FALSE)="","",VLOOKUP($O2676,'APOIO-DESPESAS'!$A$3:$N$962,14,FALSE)),"")</f>
        <v/>
      </c>
      <c r="O2676" s="223">
        <f t="shared" si="41"/>
        <v>2674</v>
      </c>
    </row>
    <row r="2677" spans="1:15" x14ac:dyDescent="0.25">
      <c r="A2677" s="223" t="str">
        <f>IFERROR(IF(VLOOKUP($O2677,'APOIO-DESPESAS'!$A$3:$N$962,2,FALSE)="","",VLOOKUP($O2677,'APOIO-DESPESAS'!$A$3:$N$962,2,FALSE)),"")</f>
        <v/>
      </c>
      <c r="B2677" s="223" t="str">
        <f>IFERROR(IF(VLOOKUP($O2677,'APOIO-DESPESAS'!$A$3:$N$962,3,FALSE)="","",VLOOKUP($O2677,'APOIO-DESPESAS'!$A$3:$N$962,3,FALSE)),"")</f>
        <v/>
      </c>
      <c r="C2677" s="223" t="str">
        <f>IFERROR(IF(VLOOKUP($O2677,'APOIO-DESPESAS'!$A$3:$N$962,4,FALSE)="","",VLOOKUP($O2677,'APOIO-DESPESAS'!$A$3:$N$962,4,FALSE)),"")</f>
        <v/>
      </c>
      <c r="D2677" s="223" t="str">
        <f>IFERROR(IF(VLOOKUP($O2677,'APOIO-DESPESAS'!$A$3:$N$962,5,FALSE)="","",VLOOKUP($O2677,'APOIO-DESPESAS'!$A$3:$N$962,5,FALSE)),"")</f>
        <v/>
      </c>
      <c r="E2677" s="223" t="str">
        <f>IFERROR(IF(VLOOKUP($O2677,'APOIO-DESPESAS'!$A$3:$N$962,6,FALSE)="","",VLOOKUP($O2677,'APOIO-DESPESAS'!$A$3:$N$962,6,FALSE)),"")</f>
        <v/>
      </c>
      <c r="F2677" s="223" t="str">
        <f>IFERROR(IF(VLOOKUP($O2677,'APOIO-DESPESAS'!$A$3:$N$962,7,FALSE)="","",VLOOKUP($O2677,'APOIO-DESPESAS'!$A$3:$N$962,7,FALSE)),"")</f>
        <v/>
      </c>
      <c r="G2677" s="223" t="str">
        <f>IFERROR(IF(VLOOKUP($O2677,'APOIO-DESPESAS'!$A$3:$N$962,8,FALSE)="","",VLOOKUP($O2677,'APOIO-DESPESAS'!$A$3:$N$962,8,FALSE)),"")</f>
        <v/>
      </c>
      <c r="H2677" s="223" t="str">
        <f>IFERROR(IF(VLOOKUP($O2677,'APOIO-DESPESAS'!$A$3:$N$962,9,FALSE)="","",VLOOKUP($O2677,'APOIO-DESPESAS'!$A$3:$N$962,9,FALSE)),"")</f>
        <v/>
      </c>
      <c r="I2677" s="223" t="str">
        <f>IFERROR(IF(VLOOKUP($O2677,'APOIO-DESPESAS'!$A$3:$N$962,10,FALSE)="","",VLOOKUP($O2677,'APOIO-DESPESAS'!$A$3:$N$962,10,FALSE)),"")</f>
        <v/>
      </c>
      <c r="J2677" s="223" t="str">
        <f>IFERROR(IF(VLOOKUP($O2677,'APOIO-DESPESAS'!$A$3:$N$962,11,FALSE)="","",VLOOKUP($O2677,'APOIO-DESPESAS'!$A$3:$N$962,11,FALSE)),"")</f>
        <v/>
      </c>
      <c r="K2677" s="223" t="str">
        <f>IFERROR(IF(VLOOKUP($O2677,'APOIO-DESPESAS'!$A$3:$N$962,12,FALSE)="","",VLOOKUP($O2677,'APOIO-DESPESAS'!$A$3:$N$962,12,FALSE)),"")</f>
        <v/>
      </c>
      <c r="L2677" s="223" t="str">
        <f>IFERROR(IF(VLOOKUP($O2677,'APOIO-DESPESAS'!$A$3:$N$962,13,FALSE)="","",VLOOKUP($O2677,'APOIO-DESPESAS'!$A$3:$N$962,13,FALSE)),"")</f>
        <v/>
      </c>
      <c r="M2677" s="223" t="str">
        <f>IFERROR(IF(VLOOKUP($O2677,'APOIO-DESPESAS'!$A$3:$N$962,14,FALSE)="","",VLOOKUP($O2677,'APOIO-DESPESAS'!$A$3:$N$962,14,FALSE)),"")</f>
        <v/>
      </c>
      <c r="O2677" s="223">
        <f t="shared" si="41"/>
        <v>2675</v>
      </c>
    </row>
    <row r="2678" spans="1:15" x14ac:dyDescent="0.25">
      <c r="A2678" s="223" t="str">
        <f>IFERROR(IF(VLOOKUP($O2678,'APOIO-DESPESAS'!$A$3:$N$962,2,FALSE)="","",VLOOKUP($O2678,'APOIO-DESPESAS'!$A$3:$N$962,2,FALSE)),"")</f>
        <v/>
      </c>
      <c r="B2678" s="223" t="str">
        <f>IFERROR(IF(VLOOKUP($O2678,'APOIO-DESPESAS'!$A$3:$N$962,3,FALSE)="","",VLOOKUP($O2678,'APOIO-DESPESAS'!$A$3:$N$962,3,FALSE)),"")</f>
        <v/>
      </c>
      <c r="C2678" s="223" t="str">
        <f>IFERROR(IF(VLOOKUP($O2678,'APOIO-DESPESAS'!$A$3:$N$962,4,FALSE)="","",VLOOKUP($O2678,'APOIO-DESPESAS'!$A$3:$N$962,4,FALSE)),"")</f>
        <v/>
      </c>
      <c r="D2678" s="223" t="str">
        <f>IFERROR(IF(VLOOKUP($O2678,'APOIO-DESPESAS'!$A$3:$N$962,5,FALSE)="","",VLOOKUP($O2678,'APOIO-DESPESAS'!$A$3:$N$962,5,FALSE)),"")</f>
        <v/>
      </c>
      <c r="E2678" s="223" t="str">
        <f>IFERROR(IF(VLOOKUP($O2678,'APOIO-DESPESAS'!$A$3:$N$962,6,FALSE)="","",VLOOKUP($O2678,'APOIO-DESPESAS'!$A$3:$N$962,6,FALSE)),"")</f>
        <v/>
      </c>
      <c r="F2678" s="223" t="str">
        <f>IFERROR(IF(VLOOKUP($O2678,'APOIO-DESPESAS'!$A$3:$N$962,7,FALSE)="","",VLOOKUP($O2678,'APOIO-DESPESAS'!$A$3:$N$962,7,FALSE)),"")</f>
        <v/>
      </c>
      <c r="G2678" s="223" t="str">
        <f>IFERROR(IF(VLOOKUP($O2678,'APOIO-DESPESAS'!$A$3:$N$962,8,FALSE)="","",VLOOKUP($O2678,'APOIO-DESPESAS'!$A$3:$N$962,8,FALSE)),"")</f>
        <v/>
      </c>
      <c r="H2678" s="223" t="str">
        <f>IFERROR(IF(VLOOKUP($O2678,'APOIO-DESPESAS'!$A$3:$N$962,9,FALSE)="","",VLOOKUP($O2678,'APOIO-DESPESAS'!$A$3:$N$962,9,FALSE)),"")</f>
        <v/>
      </c>
      <c r="I2678" s="223" t="str">
        <f>IFERROR(IF(VLOOKUP($O2678,'APOIO-DESPESAS'!$A$3:$N$962,10,FALSE)="","",VLOOKUP($O2678,'APOIO-DESPESAS'!$A$3:$N$962,10,FALSE)),"")</f>
        <v/>
      </c>
      <c r="J2678" s="223" t="str">
        <f>IFERROR(IF(VLOOKUP($O2678,'APOIO-DESPESAS'!$A$3:$N$962,11,FALSE)="","",VLOOKUP($O2678,'APOIO-DESPESAS'!$A$3:$N$962,11,FALSE)),"")</f>
        <v/>
      </c>
      <c r="K2678" s="223" t="str">
        <f>IFERROR(IF(VLOOKUP($O2678,'APOIO-DESPESAS'!$A$3:$N$962,12,FALSE)="","",VLOOKUP($O2678,'APOIO-DESPESAS'!$A$3:$N$962,12,FALSE)),"")</f>
        <v/>
      </c>
      <c r="L2678" s="223" t="str">
        <f>IFERROR(IF(VLOOKUP($O2678,'APOIO-DESPESAS'!$A$3:$N$962,13,FALSE)="","",VLOOKUP($O2678,'APOIO-DESPESAS'!$A$3:$N$962,13,FALSE)),"")</f>
        <v/>
      </c>
      <c r="M2678" s="223" t="str">
        <f>IFERROR(IF(VLOOKUP($O2678,'APOIO-DESPESAS'!$A$3:$N$962,14,FALSE)="","",VLOOKUP($O2678,'APOIO-DESPESAS'!$A$3:$N$962,14,FALSE)),"")</f>
        <v/>
      </c>
      <c r="O2678" s="223">
        <f t="shared" si="41"/>
        <v>2676</v>
      </c>
    </row>
    <row r="2679" spans="1:15" x14ac:dyDescent="0.25">
      <c r="A2679" s="223" t="str">
        <f>IFERROR(IF(VLOOKUP($O2679,'APOIO-DESPESAS'!$A$3:$N$962,2,FALSE)="","",VLOOKUP($O2679,'APOIO-DESPESAS'!$A$3:$N$962,2,FALSE)),"")</f>
        <v/>
      </c>
      <c r="B2679" s="223" t="str">
        <f>IFERROR(IF(VLOOKUP($O2679,'APOIO-DESPESAS'!$A$3:$N$962,3,FALSE)="","",VLOOKUP($O2679,'APOIO-DESPESAS'!$A$3:$N$962,3,FALSE)),"")</f>
        <v/>
      </c>
      <c r="C2679" s="223" t="str">
        <f>IFERROR(IF(VLOOKUP($O2679,'APOIO-DESPESAS'!$A$3:$N$962,4,FALSE)="","",VLOOKUP($O2679,'APOIO-DESPESAS'!$A$3:$N$962,4,FALSE)),"")</f>
        <v/>
      </c>
      <c r="D2679" s="223" t="str">
        <f>IFERROR(IF(VLOOKUP($O2679,'APOIO-DESPESAS'!$A$3:$N$962,5,FALSE)="","",VLOOKUP($O2679,'APOIO-DESPESAS'!$A$3:$N$962,5,FALSE)),"")</f>
        <v/>
      </c>
      <c r="E2679" s="223" t="str">
        <f>IFERROR(IF(VLOOKUP($O2679,'APOIO-DESPESAS'!$A$3:$N$962,6,FALSE)="","",VLOOKUP($O2679,'APOIO-DESPESAS'!$A$3:$N$962,6,FALSE)),"")</f>
        <v/>
      </c>
      <c r="F2679" s="223" t="str">
        <f>IFERROR(IF(VLOOKUP($O2679,'APOIO-DESPESAS'!$A$3:$N$962,7,FALSE)="","",VLOOKUP($O2679,'APOIO-DESPESAS'!$A$3:$N$962,7,FALSE)),"")</f>
        <v/>
      </c>
      <c r="G2679" s="223" t="str">
        <f>IFERROR(IF(VLOOKUP($O2679,'APOIO-DESPESAS'!$A$3:$N$962,8,FALSE)="","",VLOOKUP($O2679,'APOIO-DESPESAS'!$A$3:$N$962,8,FALSE)),"")</f>
        <v/>
      </c>
      <c r="H2679" s="223" t="str">
        <f>IFERROR(IF(VLOOKUP($O2679,'APOIO-DESPESAS'!$A$3:$N$962,9,FALSE)="","",VLOOKUP($O2679,'APOIO-DESPESAS'!$A$3:$N$962,9,FALSE)),"")</f>
        <v/>
      </c>
      <c r="I2679" s="223" t="str">
        <f>IFERROR(IF(VLOOKUP($O2679,'APOIO-DESPESAS'!$A$3:$N$962,10,FALSE)="","",VLOOKUP($O2679,'APOIO-DESPESAS'!$A$3:$N$962,10,FALSE)),"")</f>
        <v/>
      </c>
      <c r="J2679" s="223" t="str">
        <f>IFERROR(IF(VLOOKUP($O2679,'APOIO-DESPESAS'!$A$3:$N$962,11,FALSE)="","",VLOOKUP($O2679,'APOIO-DESPESAS'!$A$3:$N$962,11,FALSE)),"")</f>
        <v/>
      </c>
      <c r="K2679" s="223" t="str">
        <f>IFERROR(IF(VLOOKUP($O2679,'APOIO-DESPESAS'!$A$3:$N$962,12,FALSE)="","",VLOOKUP($O2679,'APOIO-DESPESAS'!$A$3:$N$962,12,FALSE)),"")</f>
        <v/>
      </c>
      <c r="L2679" s="223" t="str">
        <f>IFERROR(IF(VLOOKUP($O2679,'APOIO-DESPESAS'!$A$3:$N$962,13,FALSE)="","",VLOOKUP($O2679,'APOIO-DESPESAS'!$A$3:$N$962,13,FALSE)),"")</f>
        <v/>
      </c>
      <c r="M2679" s="223" t="str">
        <f>IFERROR(IF(VLOOKUP($O2679,'APOIO-DESPESAS'!$A$3:$N$962,14,FALSE)="","",VLOOKUP($O2679,'APOIO-DESPESAS'!$A$3:$N$962,14,FALSE)),"")</f>
        <v/>
      </c>
      <c r="O2679" s="223">
        <f t="shared" si="41"/>
        <v>2677</v>
      </c>
    </row>
    <row r="2680" spans="1:15" x14ac:dyDescent="0.25">
      <c r="A2680" s="223" t="str">
        <f>IFERROR(IF(VLOOKUP($O2680,'APOIO-DESPESAS'!$A$3:$N$962,2,FALSE)="","",VLOOKUP($O2680,'APOIO-DESPESAS'!$A$3:$N$962,2,FALSE)),"")</f>
        <v/>
      </c>
      <c r="B2680" s="223" t="str">
        <f>IFERROR(IF(VLOOKUP($O2680,'APOIO-DESPESAS'!$A$3:$N$962,3,FALSE)="","",VLOOKUP($O2680,'APOIO-DESPESAS'!$A$3:$N$962,3,FALSE)),"")</f>
        <v/>
      </c>
      <c r="C2680" s="223" t="str">
        <f>IFERROR(IF(VLOOKUP($O2680,'APOIO-DESPESAS'!$A$3:$N$962,4,FALSE)="","",VLOOKUP($O2680,'APOIO-DESPESAS'!$A$3:$N$962,4,FALSE)),"")</f>
        <v/>
      </c>
      <c r="D2680" s="223" t="str">
        <f>IFERROR(IF(VLOOKUP($O2680,'APOIO-DESPESAS'!$A$3:$N$962,5,FALSE)="","",VLOOKUP($O2680,'APOIO-DESPESAS'!$A$3:$N$962,5,FALSE)),"")</f>
        <v/>
      </c>
      <c r="E2680" s="223" t="str">
        <f>IFERROR(IF(VLOOKUP($O2680,'APOIO-DESPESAS'!$A$3:$N$962,6,FALSE)="","",VLOOKUP($O2680,'APOIO-DESPESAS'!$A$3:$N$962,6,FALSE)),"")</f>
        <v/>
      </c>
      <c r="F2680" s="223" t="str">
        <f>IFERROR(IF(VLOOKUP($O2680,'APOIO-DESPESAS'!$A$3:$N$962,7,FALSE)="","",VLOOKUP($O2680,'APOIO-DESPESAS'!$A$3:$N$962,7,FALSE)),"")</f>
        <v/>
      </c>
      <c r="G2680" s="223" t="str">
        <f>IFERROR(IF(VLOOKUP($O2680,'APOIO-DESPESAS'!$A$3:$N$962,8,FALSE)="","",VLOOKUP($O2680,'APOIO-DESPESAS'!$A$3:$N$962,8,FALSE)),"")</f>
        <v/>
      </c>
      <c r="H2680" s="223" t="str">
        <f>IFERROR(IF(VLOOKUP($O2680,'APOIO-DESPESAS'!$A$3:$N$962,9,FALSE)="","",VLOOKUP($O2680,'APOIO-DESPESAS'!$A$3:$N$962,9,FALSE)),"")</f>
        <v/>
      </c>
      <c r="I2680" s="223" t="str">
        <f>IFERROR(IF(VLOOKUP($O2680,'APOIO-DESPESAS'!$A$3:$N$962,10,FALSE)="","",VLOOKUP($O2680,'APOIO-DESPESAS'!$A$3:$N$962,10,FALSE)),"")</f>
        <v/>
      </c>
      <c r="J2680" s="223" t="str">
        <f>IFERROR(IF(VLOOKUP($O2680,'APOIO-DESPESAS'!$A$3:$N$962,11,FALSE)="","",VLOOKUP($O2680,'APOIO-DESPESAS'!$A$3:$N$962,11,FALSE)),"")</f>
        <v/>
      </c>
      <c r="K2680" s="223" t="str">
        <f>IFERROR(IF(VLOOKUP($O2680,'APOIO-DESPESAS'!$A$3:$N$962,12,FALSE)="","",VLOOKUP($O2680,'APOIO-DESPESAS'!$A$3:$N$962,12,FALSE)),"")</f>
        <v/>
      </c>
      <c r="L2680" s="223" t="str">
        <f>IFERROR(IF(VLOOKUP($O2680,'APOIO-DESPESAS'!$A$3:$N$962,13,FALSE)="","",VLOOKUP($O2680,'APOIO-DESPESAS'!$A$3:$N$962,13,FALSE)),"")</f>
        <v/>
      </c>
      <c r="M2680" s="223" t="str">
        <f>IFERROR(IF(VLOOKUP($O2680,'APOIO-DESPESAS'!$A$3:$N$962,14,FALSE)="","",VLOOKUP($O2680,'APOIO-DESPESAS'!$A$3:$N$962,14,FALSE)),"")</f>
        <v/>
      </c>
      <c r="O2680" s="223">
        <f t="shared" si="41"/>
        <v>2678</v>
      </c>
    </row>
    <row r="2681" spans="1:15" x14ac:dyDescent="0.25">
      <c r="A2681" s="223" t="str">
        <f>IFERROR(IF(VLOOKUP($O2681,'APOIO-DESPESAS'!$A$3:$N$962,2,FALSE)="","",VLOOKUP($O2681,'APOIO-DESPESAS'!$A$3:$N$962,2,FALSE)),"")</f>
        <v/>
      </c>
      <c r="B2681" s="223" t="str">
        <f>IFERROR(IF(VLOOKUP($O2681,'APOIO-DESPESAS'!$A$3:$N$962,3,FALSE)="","",VLOOKUP($O2681,'APOIO-DESPESAS'!$A$3:$N$962,3,FALSE)),"")</f>
        <v/>
      </c>
      <c r="C2681" s="223" t="str">
        <f>IFERROR(IF(VLOOKUP($O2681,'APOIO-DESPESAS'!$A$3:$N$962,4,FALSE)="","",VLOOKUP($O2681,'APOIO-DESPESAS'!$A$3:$N$962,4,FALSE)),"")</f>
        <v/>
      </c>
      <c r="D2681" s="223" t="str">
        <f>IFERROR(IF(VLOOKUP($O2681,'APOIO-DESPESAS'!$A$3:$N$962,5,FALSE)="","",VLOOKUP($O2681,'APOIO-DESPESAS'!$A$3:$N$962,5,FALSE)),"")</f>
        <v/>
      </c>
      <c r="E2681" s="223" t="str">
        <f>IFERROR(IF(VLOOKUP($O2681,'APOIO-DESPESAS'!$A$3:$N$962,6,FALSE)="","",VLOOKUP($O2681,'APOIO-DESPESAS'!$A$3:$N$962,6,FALSE)),"")</f>
        <v/>
      </c>
      <c r="F2681" s="223" t="str">
        <f>IFERROR(IF(VLOOKUP($O2681,'APOIO-DESPESAS'!$A$3:$N$962,7,FALSE)="","",VLOOKUP($O2681,'APOIO-DESPESAS'!$A$3:$N$962,7,FALSE)),"")</f>
        <v/>
      </c>
      <c r="G2681" s="223" t="str">
        <f>IFERROR(IF(VLOOKUP($O2681,'APOIO-DESPESAS'!$A$3:$N$962,8,FALSE)="","",VLOOKUP($O2681,'APOIO-DESPESAS'!$A$3:$N$962,8,FALSE)),"")</f>
        <v/>
      </c>
      <c r="H2681" s="223" t="str">
        <f>IFERROR(IF(VLOOKUP($O2681,'APOIO-DESPESAS'!$A$3:$N$962,9,FALSE)="","",VLOOKUP($O2681,'APOIO-DESPESAS'!$A$3:$N$962,9,FALSE)),"")</f>
        <v/>
      </c>
      <c r="I2681" s="223" t="str">
        <f>IFERROR(IF(VLOOKUP($O2681,'APOIO-DESPESAS'!$A$3:$N$962,10,FALSE)="","",VLOOKUP($O2681,'APOIO-DESPESAS'!$A$3:$N$962,10,FALSE)),"")</f>
        <v/>
      </c>
      <c r="J2681" s="223" t="str">
        <f>IFERROR(IF(VLOOKUP($O2681,'APOIO-DESPESAS'!$A$3:$N$962,11,FALSE)="","",VLOOKUP($O2681,'APOIO-DESPESAS'!$A$3:$N$962,11,FALSE)),"")</f>
        <v/>
      </c>
      <c r="K2681" s="223" t="str">
        <f>IFERROR(IF(VLOOKUP($O2681,'APOIO-DESPESAS'!$A$3:$N$962,12,FALSE)="","",VLOOKUP($O2681,'APOIO-DESPESAS'!$A$3:$N$962,12,FALSE)),"")</f>
        <v/>
      </c>
      <c r="L2681" s="223" t="str">
        <f>IFERROR(IF(VLOOKUP($O2681,'APOIO-DESPESAS'!$A$3:$N$962,13,FALSE)="","",VLOOKUP($O2681,'APOIO-DESPESAS'!$A$3:$N$962,13,FALSE)),"")</f>
        <v/>
      </c>
      <c r="M2681" s="223" t="str">
        <f>IFERROR(IF(VLOOKUP($O2681,'APOIO-DESPESAS'!$A$3:$N$962,14,FALSE)="","",VLOOKUP($O2681,'APOIO-DESPESAS'!$A$3:$N$962,14,FALSE)),"")</f>
        <v/>
      </c>
      <c r="O2681" s="223">
        <f t="shared" si="41"/>
        <v>2679</v>
      </c>
    </row>
    <row r="2682" spans="1:15" x14ac:dyDescent="0.25">
      <c r="A2682" s="223" t="str">
        <f>IFERROR(IF(VLOOKUP($O2682,'APOIO-DESPESAS'!$A$3:$N$962,2,FALSE)="","",VLOOKUP($O2682,'APOIO-DESPESAS'!$A$3:$N$962,2,FALSE)),"")</f>
        <v/>
      </c>
      <c r="B2682" s="223" t="str">
        <f>IFERROR(IF(VLOOKUP($O2682,'APOIO-DESPESAS'!$A$3:$N$962,3,FALSE)="","",VLOOKUP($O2682,'APOIO-DESPESAS'!$A$3:$N$962,3,FALSE)),"")</f>
        <v/>
      </c>
      <c r="C2682" s="223" t="str">
        <f>IFERROR(IF(VLOOKUP($O2682,'APOIO-DESPESAS'!$A$3:$N$962,4,FALSE)="","",VLOOKUP($O2682,'APOIO-DESPESAS'!$A$3:$N$962,4,FALSE)),"")</f>
        <v/>
      </c>
      <c r="D2682" s="223" t="str">
        <f>IFERROR(IF(VLOOKUP($O2682,'APOIO-DESPESAS'!$A$3:$N$962,5,FALSE)="","",VLOOKUP($O2682,'APOIO-DESPESAS'!$A$3:$N$962,5,FALSE)),"")</f>
        <v/>
      </c>
      <c r="E2682" s="223" t="str">
        <f>IFERROR(IF(VLOOKUP($O2682,'APOIO-DESPESAS'!$A$3:$N$962,6,FALSE)="","",VLOOKUP($O2682,'APOIO-DESPESAS'!$A$3:$N$962,6,FALSE)),"")</f>
        <v/>
      </c>
      <c r="F2682" s="223" t="str">
        <f>IFERROR(IF(VLOOKUP($O2682,'APOIO-DESPESAS'!$A$3:$N$962,7,FALSE)="","",VLOOKUP($O2682,'APOIO-DESPESAS'!$A$3:$N$962,7,FALSE)),"")</f>
        <v/>
      </c>
      <c r="G2682" s="223" t="str">
        <f>IFERROR(IF(VLOOKUP($O2682,'APOIO-DESPESAS'!$A$3:$N$962,8,FALSE)="","",VLOOKUP($O2682,'APOIO-DESPESAS'!$A$3:$N$962,8,FALSE)),"")</f>
        <v/>
      </c>
      <c r="H2682" s="223" t="str">
        <f>IFERROR(IF(VLOOKUP($O2682,'APOIO-DESPESAS'!$A$3:$N$962,9,FALSE)="","",VLOOKUP($O2682,'APOIO-DESPESAS'!$A$3:$N$962,9,FALSE)),"")</f>
        <v/>
      </c>
      <c r="I2682" s="223" t="str">
        <f>IFERROR(IF(VLOOKUP($O2682,'APOIO-DESPESAS'!$A$3:$N$962,10,FALSE)="","",VLOOKUP($O2682,'APOIO-DESPESAS'!$A$3:$N$962,10,FALSE)),"")</f>
        <v/>
      </c>
      <c r="J2682" s="223" t="str">
        <f>IFERROR(IF(VLOOKUP($O2682,'APOIO-DESPESAS'!$A$3:$N$962,11,FALSE)="","",VLOOKUP($O2682,'APOIO-DESPESAS'!$A$3:$N$962,11,FALSE)),"")</f>
        <v/>
      </c>
      <c r="K2682" s="223" t="str">
        <f>IFERROR(IF(VLOOKUP($O2682,'APOIO-DESPESAS'!$A$3:$N$962,12,FALSE)="","",VLOOKUP($O2682,'APOIO-DESPESAS'!$A$3:$N$962,12,FALSE)),"")</f>
        <v/>
      </c>
      <c r="L2682" s="223" t="str">
        <f>IFERROR(IF(VLOOKUP($O2682,'APOIO-DESPESAS'!$A$3:$N$962,13,FALSE)="","",VLOOKUP($O2682,'APOIO-DESPESAS'!$A$3:$N$962,13,FALSE)),"")</f>
        <v/>
      </c>
      <c r="M2682" s="223" t="str">
        <f>IFERROR(IF(VLOOKUP($O2682,'APOIO-DESPESAS'!$A$3:$N$962,14,FALSE)="","",VLOOKUP($O2682,'APOIO-DESPESAS'!$A$3:$N$962,14,FALSE)),"")</f>
        <v/>
      </c>
      <c r="O2682" s="223">
        <f t="shared" si="41"/>
        <v>2680</v>
      </c>
    </row>
    <row r="2683" spans="1:15" x14ac:dyDescent="0.25">
      <c r="A2683" s="223" t="str">
        <f>IFERROR(IF(VLOOKUP($O2683,'APOIO-DESPESAS'!$A$3:$N$962,2,FALSE)="","",VLOOKUP($O2683,'APOIO-DESPESAS'!$A$3:$N$962,2,FALSE)),"")</f>
        <v/>
      </c>
      <c r="B2683" s="223" t="str">
        <f>IFERROR(IF(VLOOKUP($O2683,'APOIO-DESPESAS'!$A$3:$N$962,3,FALSE)="","",VLOOKUP($O2683,'APOIO-DESPESAS'!$A$3:$N$962,3,FALSE)),"")</f>
        <v/>
      </c>
      <c r="C2683" s="223" t="str">
        <f>IFERROR(IF(VLOOKUP($O2683,'APOIO-DESPESAS'!$A$3:$N$962,4,FALSE)="","",VLOOKUP($O2683,'APOIO-DESPESAS'!$A$3:$N$962,4,FALSE)),"")</f>
        <v/>
      </c>
      <c r="D2683" s="223" t="str">
        <f>IFERROR(IF(VLOOKUP($O2683,'APOIO-DESPESAS'!$A$3:$N$962,5,FALSE)="","",VLOOKUP($O2683,'APOIO-DESPESAS'!$A$3:$N$962,5,FALSE)),"")</f>
        <v/>
      </c>
      <c r="E2683" s="223" t="str">
        <f>IFERROR(IF(VLOOKUP($O2683,'APOIO-DESPESAS'!$A$3:$N$962,6,FALSE)="","",VLOOKUP($O2683,'APOIO-DESPESAS'!$A$3:$N$962,6,FALSE)),"")</f>
        <v/>
      </c>
      <c r="F2683" s="223" t="str">
        <f>IFERROR(IF(VLOOKUP($O2683,'APOIO-DESPESAS'!$A$3:$N$962,7,FALSE)="","",VLOOKUP($O2683,'APOIO-DESPESAS'!$A$3:$N$962,7,FALSE)),"")</f>
        <v/>
      </c>
      <c r="G2683" s="223" t="str">
        <f>IFERROR(IF(VLOOKUP($O2683,'APOIO-DESPESAS'!$A$3:$N$962,8,FALSE)="","",VLOOKUP($O2683,'APOIO-DESPESAS'!$A$3:$N$962,8,FALSE)),"")</f>
        <v/>
      </c>
      <c r="H2683" s="223" t="str">
        <f>IFERROR(IF(VLOOKUP($O2683,'APOIO-DESPESAS'!$A$3:$N$962,9,FALSE)="","",VLOOKUP($O2683,'APOIO-DESPESAS'!$A$3:$N$962,9,FALSE)),"")</f>
        <v/>
      </c>
      <c r="I2683" s="223" t="str">
        <f>IFERROR(IF(VLOOKUP($O2683,'APOIO-DESPESAS'!$A$3:$N$962,10,FALSE)="","",VLOOKUP($O2683,'APOIO-DESPESAS'!$A$3:$N$962,10,FALSE)),"")</f>
        <v/>
      </c>
      <c r="J2683" s="223" t="str">
        <f>IFERROR(IF(VLOOKUP($O2683,'APOIO-DESPESAS'!$A$3:$N$962,11,FALSE)="","",VLOOKUP($O2683,'APOIO-DESPESAS'!$A$3:$N$962,11,FALSE)),"")</f>
        <v/>
      </c>
      <c r="K2683" s="223" t="str">
        <f>IFERROR(IF(VLOOKUP($O2683,'APOIO-DESPESAS'!$A$3:$N$962,12,FALSE)="","",VLOOKUP($O2683,'APOIO-DESPESAS'!$A$3:$N$962,12,FALSE)),"")</f>
        <v/>
      </c>
      <c r="L2683" s="223" t="str">
        <f>IFERROR(IF(VLOOKUP($O2683,'APOIO-DESPESAS'!$A$3:$N$962,13,FALSE)="","",VLOOKUP($O2683,'APOIO-DESPESAS'!$A$3:$N$962,13,FALSE)),"")</f>
        <v/>
      </c>
      <c r="M2683" s="223" t="str">
        <f>IFERROR(IF(VLOOKUP($O2683,'APOIO-DESPESAS'!$A$3:$N$962,14,FALSE)="","",VLOOKUP($O2683,'APOIO-DESPESAS'!$A$3:$N$962,14,FALSE)),"")</f>
        <v/>
      </c>
      <c r="O2683" s="223">
        <f t="shared" si="41"/>
        <v>2681</v>
      </c>
    </row>
    <row r="2684" spans="1:15" x14ac:dyDescent="0.25">
      <c r="A2684" s="223" t="str">
        <f>IFERROR(IF(VLOOKUP($O2684,'APOIO-DESPESAS'!$A$3:$N$962,2,FALSE)="","",VLOOKUP($O2684,'APOIO-DESPESAS'!$A$3:$N$962,2,FALSE)),"")</f>
        <v/>
      </c>
      <c r="B2684" s="223" t="str">
        <f>IFERROR(IF(VLOOKUP($O2684,'APOIO-DESPESAS'!$A$3:$N$962,3,FALSE)="","",VLOOKUP($O2684,'APOIO-DESPESAS'!$A$3:$N$962,3,FALSE)),"")</f>
        <v/>
      </c>
      <c r="C2684" s="223" t="str">
        <f>IFERROR(IF(VLOOKUP($O2684,'APOIO-DESPESAS'!$A$3:$N$962,4,FALSE)="","",VLOOKUP($O2684,'APOIO-DESPESAS'!$A$3:$N$962,4,FALSE)),"")</f>
        <v/>
      </c>
      <c r="D2684" s="223" t="str">
        <f>IFERROR(IF(VLOOKUP($O2684,'APOIO-DESPESAS'!$A$3:$N$962,5,FALSE)="","",VLOOKUP($O2684,'APOIO-DESPESAS'!$A$3:$N$962,5,FALSE)),"")</f>
        <v/>
      </c>
      <c r="E2684" s="223" t="str">
        <f>IFERROR(IF(VLOOKUP($O2684,'APOIO-DESPESAS'!$A$3:$N$962,6,FALSE)="","",VLOOKUP($O2684,'APOIO-DESPESAS'!$A$3:$N$962,6,FALSE)),"")</f>
        <v/>
      </c>
      <c r="F2684" s="223" t="str">
        <f>IFERROR(IF(VLOOKUP($O2684,'APOIO-DESPESAS'!$A$3:$N$962,7,FALSE)="","",VLOOKUP($O2684,'APOIO-DESPESAS'!$A$3:$N$962,7,FALSE)),"")</f>
        <v/>
      </c>
      <c r="G2684" s="223" t="str">
        <f>IFERROR(IF(VLOOKUP($O2684,'APOIO-DESPESAS'!$A$3:$N$962,8,FALSE)="","",VLOOKUP($O2684,'APOIO-DESPESAS'!$A$3:$N$962,8,FALSE)),"")</f>
        <v/>
      </c>
      <c r="H2684" s="223" t="str">
        <f>IFERROR(IF(VLOOKUP($O2684,'APOIO-DESPESAS'!$A$3:$N$962,9,FALSE)="","",VLOOKUP($O2684,'APOIO-DESPESAS'!$A$3:$N$962,9,FALSE)),"")</f>
        <v/>
      </c>
      <c r="I2684" s="223" t="str">
        <f>IFERROR(IF(VLOOKUP($O2684,'APOIO-DESPESAS'!$A$3:$N$962,10,FALSE)="","",VLOOKUP($O2684,'APOIO-DESPESAS'!$A$3:$N$962,10,FALSE)),"")</f>
        <v/>
      </c>
      <c r="J2684" s="223" t="str">
        <f>IFERROR(IF(VLOOKUP($O2684,'APOIO-DESPESAS'!$A$3:$N$962,11,FALSE)="","",VLOOKUP($O2684,'APOIO-DESPESAS'!$A$3:$N$962,11,FALSE)),"")</f>
        <v/>
      </c>
      <c r="K2684" s="223" t="str">
        <f>IFERROR(IF(VLOOKUP($O2684,'APOIO-DESPESAS'!$A$3:$N$962,12,FALSE)="","",VLOOKUP($O2684,'APOIO-DESPESAS'!$A$3:$N$962,12,FALSE)),"")</f>
        <v/>
      </c>
      <c r="L2684" s="223" t="str">
        <f>IFERROR(IF(VLOOKUP($O2684,'APOIO-DESPESAS'!$A$3:$N$962,13,FALSE)="","",VLOOKUP($O2684,'APOIO-DESPESAS'!$A$3:$N$962,13,FALSE)),"")</f>
        <v/>
      </c>
      <c r="M2684" s="223" t="str">
        <f>IFERROR(IF(VLOOKUP($O2684,'APOIO-DESPESAS'!$A$3:$N$962,14,FALSE)="","",VLOOKUP($O2684,'APOIO-DESPESAS'!$A$3:$N$962,14,FALSE)),"")</f>
        <v/>
      </c>
      <c r="O2684" s="223">
        <f t="shared" si="41"/>
        <v>2682</v>
      </c>
    </row>
    <row r="2685" spans="1:15" x14ac:dyDescent="0.25">
      <c r="A2685" s="223" t="str">
        <f>IFERROR(IF(VLOOKUP($O2685,'APOIO-DESPESAS'!$A$3:$N$962,2,FALSE)="","",VLOOKUP($O2685,'APOIO-DESPESAS'!$A$3:$N$962,2,FALSE)),"")</f>
        <v/>
      </c>
      <c r="B2685" s="223" t="str">
        <f>IFERROR(IF(VLOOKUP($O2685,'APOIO-DESPESAS'!$A$3:$N$962,3,FALSE)="","",VLOOKUP($O2685,'APOIO-DESPESAS'!$A$3:$N$962,3,FALSE)),"")</f>
        <v/>
      </c>
      <c r="C2685" s="223" t="str">
        <f>IFERROR(IF(VLOOKUP($O2685,'APOIO-DESPESAS'!$A$3:$N$962,4,FALSE)="","",VLOOKUP($O2685,'APOIO-DESPESAS'!$A$3:$N$962,4,FALSE)),"")</f>
        <v/>
      </c>
      <c r="D2685" s="223" t="str">
        <f>IFERROR(IF(VLOOKUP($O2685,'APOIO-DESPESAS'!$A$3:$N$962,5,FALSE)="","",VLOOKUP($O2685,'APOIO-DESPESAS'!$A$3:$N$962,5,FALSE)),"")</f>
        <v/>
      </c>
      <c r="E2685" s="223" t="str">
        <f>IFERROR(IF(VLOOKUP($O2685,'APOIO-DESPESAS'!$A$3:$N$962,6,FALSE)="","",VLOOKUP($O2685,'APOIO-DESPESAS'!$A$3:$N$962,6,FALSE)),"")</f>
        <v/>
      </c>
      <c r="F2685" s="223" t="str">
        <f>IFERROR(IF(VLOOKUP($O2685,'APOIO-DESPESAS'!$A$3:$N$962,7,FALSE)="","",VLOOKUP($O2685,'APOIO-DESPESAS'!$A$3:$N$962,7,FALSE)),"")</f>
        <v/>
      </c>
      <c r="G2685" s="223" t="str">
        <f>IFERROR(IF(VLOOKUP($O2685,'APOIO-DESPESAS'!$A$3:$N$962,8,FALSE)="","",VLOOKUP($O2685,'APOIO-DESPESAS'!$A$3:$N$962,8,FALSE)),"")</f>
        <v/>
      </c>
      <c r="H2685" s="223" t="str">
        <f>IFERROR(IF(VLOOKUP($O2685,'APOIO-DESPESAS'!$A$3:$N$962,9,FALSE)="","",VLOOKUP($O2685,'APOIO-DESPESAS'!$A$3:$N$962,9,FALSE)),"")</f>
        <v/>
      </c>
      <c r="I2685" s="223" t="str">
        <f>IFERROR(IF(VLOOKUP($O2685,'APOIO-DESPESAS'!$A$3:$N$962,10,FALSE)="","",VLOOKUP($O2685,'APOIO-DESPESAS'!$A$3:$N$962,10,FALSE)),"")</f>
        <v/>
      </c>
      <c r="J2685" s="223" t="str">
        <f>IFERROR(IF(VLOOKUP($O2685,'APOIO-DESPESAS'!$A$3:$N$962,11,FALSE)="","",VLOOKUP($O2685,'APOIO-DESPESAS'!$A$3:$N$962,11,FALSE)),"")</f>
        <v/>
      </c>
      <c r="K2685" s="223" t="str">
        <f>IFERROR(IF(VLOOKUP($O2685,'APOIO-DESPESAS'!$A$3:$N$962,12,FALSE)="","",VLOOKUP($O2685,'APOIO-DESPESAS'!$A$3:$N$962,12,FALSE)),"")</f>
        <v/>
      </c>
      <c r="L2685" s="223" t="str">
        <f>IFERROR(IF(VLOOKUP($O2685,'APOIO-DESPESAS'!$A$3:$N$962,13,FALSE)="","",VLOOKUP($O2685,'APOIO-DESPESAS'!$A$3:$N$962,13,FALSE)),"")</f>
        <v/>
      </c>
      <c r="M2685" s="223" t="str">
        <f>IFERROR(IF(VLOOKUP($O2685,'APOIO-DESPESAS'!$A$3:$N$962,14,FALSE)="","",VLOOKUP($O2685,'APOIO-DESPESAS'!$A$3:$N$962,14,FALSE)),"")</f>
        <v/>
      </c>
      <c r="O2685" s="223">
        <f t="shared" si="41"/>
        <v>2683</v>
      </c>
    </row>
    <row r="2686" spans="1:15" x14ac:dyDescent="0.25">
      <c r="A2686" s="223" t="str">
        <f>IFERROR(IF(VLOOKUP($O2686,'APOIO-DESPESAS'!$A$3:$N$962,2,FALSE)="","",VLOOKUP($O2686,'APOIO-DESPESAS'!$A$3:$N$962,2,FALSE)),"")</f>
        <v/>
      </c>
      <c r="B2686" s="223" t="str">
        <f>IFERROR(IF(VLOOKUP($O2686,'APOIO-DESPESAS'!$A$3:$N$962,3,FALSE)="","",VLOOKUP($O2686,'APOIO-DESPESAS'!$A$3:$N$962,3,FALSE)),"")</f>
        <v/>
      </c>
      <c r="C2686" s="223" t="str">
        <f>IFERROR(IF(VLOOKUP($O2686,'APOIO-DESPESAS'!$A$3:$N$962,4,FALSE)="","",VLOOKUP($O2686,'APOIO-DESPESAS'!$A$3:$N$962,4,FALSE)),"")</f>
        <v/>
      </c>
      <c r="D2686" s="223" t="str">
        <f>IFERROR(IF(VLOOKUP($O2686,'APOIO-DESPESAS'!$A$3:$N$962,5,FALSE)="","",VLOOKUP($O2686,'APOIO-DESPESAS'!$A$3:$N$962,5,FALSE)),"")</f>
        <v/>
      </c>
      <c r="E2686" s="223" t="str">
        <f>IFERROR(IF(VLOOKUP($O2686,'APOIO-DESPESAS'!$A$3:$N$962,6,FALSE)="","",VLOOKUP($O2686,'APOIO-DESPESAS'!$A$3:$N$962,6,FALSE)),"")</f>
        <v/>
      </c>
      <c r="F2686" s="223" t="str">
        <f>IFERROR(IF(VLOOKUP($O2686,'APOIO-DESPESAS'!$A$3:$N$962,7,FALSE)="","",VLOOKUP($O2686,'APOIO-DESPESAS'!$A$3:$N$962,7,FALSE)),"")</f>
        <v/>
      </c>
      <c r="G2686" s="223" t="str">
        <f>IFERROR(IF(VLOOKUP($O2686,'APOIO-DESPESAS'!$A$3:$N$962,8,FALSE)="","",VLOOKUP($O2686,'APOIO-DESPESAS'!$A$3:$N$962,8,FALSE)),"")</f>
        <v/>
      </c>
      <c r="H2686" s="223" t="str">
        <f>IFERROR(IF(VLOOKUP($O2686,'APOIO-DESPESAS'!$A$3:$N$962,9,FALSE)="","",VLOOKUP($O2686,'APOIO-DESPESAS'!$A$3:$N$962,9,FALSE)),"")</f>
        <v/>
      </c>
      <c r="I2686" s="223" t="str">
        <f>IFERROR(IF(VLOOKUP($O2686,'APOIO-DESPESAS'!$A$3:$N$962,10,FALSE)="","",VLOOKUP($O2686,'APOIO-DESPESAS'!$A$3:$N$962,10,FALSE)),"")</f>
        <v/>
      </c>
      <c r="J2686" s="223" t="str">
        <f>IFERROR(IF(VLOOKUP($O2686,'APOIO-DESPESAS'!$A$3:$N$962,11,FALSE)="","",VLOOKUP($O2686,'APOIO-DESPESAS'!$A$3:$N$962,11,FALSE)),"")</f>
        <v/>
      </c>
      <c r="K2686" s="223" t="str">
        <f>IFERROR(IF(VLOOKUP($O2686,'APOIO-DESPESAS'!$A$3:$N$962,12,FALSE)="","",VLOOKUP($O2686,'APOIO-DESPESAS'!$A$3:$N$962,12,FALSE)),"")</f>
        <v/>
      </c>
      <c r="L2686" s="223" t="str">
        <f>IFERROR(IF(VLOOKUP($O2686,'APOIO-DESPESAS'!$A$3:$N$962,13,FALSE)="","",VLOOKUP($O2686,'APOIO-DESPESAS'!$A$3:$N$962,13,FALSE)),"")</f>
        <v/>
      </c>
      <c r="M2686" s="223" t="str">
        <f>IFERROR(IF(VLOOKUP($O2686,'APOIO-DESPESAS'!$A$3:$N$962,14,FALSE)="","",VLOOKUP($O2686,'APOIO-DESPESAS'!$A$3:$N$962,14,FALSE)),"")</f>
        <v/>
      </c>
      <c r="O2686" s="223">
        <f t="shared" si="41"/>
        <v>2684</v>
      </c>
    </row>
    <row r="2687" spans="1:15" x14ac:dyDescent="0.25">
      <c r="A2687" s="223" t="str">
        <f>IFERROR(IF(VLOOKUP($O2687,'APOIO-DESPESAS'!$A$3:$N$962,2,FALSE)="","",VLOOKUP($O2687,'APOIO-DESPESAS'!$A$3:$N$962,2,FALSE)),"")</f>
        <v/>
      </c>
      <c r="B2687" s="223" t="str">
        <f>IFERROR(IF(VLOOKUP($O2687,'APOIO-DESPESAS'!$A$3:$N$962,3,FALSE)="","",VLOOKUP($O2687,'APOIO-DESPESAS'!$A$3:$N$962,3,FALSE)),"")</f>
        <v/>
      </c>
      <c r="C2687" s="223" t="str">
        <f>IFERROR(IF(VLOOKUP($O2687,'APOIO-DESPESAS'!$A$3:$N$962,4,FALSE)="","",VLOOKUP($O2687,'APOIO-DESPESAS'!$A$3:$N$962,4,FALSE)),"")</f>
        <v/>
      </c>
      <c r="D2687" s="223" t="str">
        <f>IFERROR(IF(VLOOKUP($O2687,'APOIO-DESPESAS'!$A$3:$N$962,5,FALSE)="","",VLOOKUP($O2687,'APOIO-DESPESAS'!$A$3:$N$962,5,FALSE)),"")</f>
        <v/>
      </c>
      <c r="E2687" s="223" t="str">
        <f>IFERROR(IF(VLOOKUP($O2687,'APOIO-DESPESAS'!$A$3:$N$962,6,FALSE)="","",VLOOKUP($O2687,'APOIO-DESPESAS'!$A$3:$N$962,6,FALSE)),"")</f>
        <v/>
      </c>
      <c r="F2687" s="223" t="str">
        <f>IFERROR(IF(VLOOKUP($O2687,'APOIO-DESPESAS'!$A$3:$N$962,7,FALSE)="","",VLOOKUP($O2687,'APOIO-DESPESAS'!$A$3:$N$962,7,FALSE)),"")</f>
        <v/>
      </c>
      <c r="G2687" s="223" t="str">
        <f>IFERROR(IF(VLOOKUP($O2687,'APOIO-DESPESAS'!$A$3:$N$962,8,FALSE)="","",VLOOKUP($O2687,'APOIO-DESPESAS'!$A$3:$N$962,8,FALSE)),"")</f>
        <v/>
      </c>
      <c r="H2687" s="223" t="str">
        <f>IFERROR(IF(VLOOKUP($O2687,'APOIO-DESPESAS'!$A$3:$N$962,9,FALSE)="","",VLOOKUP($O2687,'APOIO-DESPESAS'!$A$3:$N$962,9,FALSE)),"")</f>
        <v/>
      </c>
      <c r="I2687" s="223" t="str">
        <f>IFERROR(IF(VLOOKUP($O2687,'APOIO-DESPESAS'!$A$3:$N$962,10,FALSE)="","",VLOOKUP($O2687,'APOIO-DESPESAS'!$A$3:$N$962,10,FALSE)),"")</f>
        <v/>
      </c>
      <c r="J2687" s="223" t="str">
        <f>IFERROR(IF(VLOOKUP($O2687,'APOIO-DESPESAS'!$A$3:$N$962,11,FALSE)="","",VLOOKUP($O2687,'APOIO-DESPESAS'!$A$3:$N$962,11,FALSE)),"")</f>
        <v/>
      </c>
      <c r="K2687" s="223" t="str">
        <f>IFERROR(IF(VLOOKUP($O2687,'APOIO-DESPESAS'!$A$3:$N$962,12,FALSE)="","",VLOOKUP($O2687,'APOIO-DESPESAS'!$A$3:$N$962,12,FALSE)),"")</f>
        <v/>
      </c>
      <c r="L2687" s="223" t="str">
        <f>IFERROR(IF(VLOOKUP($O2687,'APOIO-DESPESAS'!$A$3:$N$962,13,FALSE)="","",VLOOKUP($O2687,'APOIO-DESPESAS'!$A$3:$N$962,13,FALSE)),"")</f>
        <v/>
      </c>
      <c r="M2687" s="223" t="str">
        <f>IFERROR(IF(VLOOKUP($O2687,'APOIO-DESPESAS'!$A$3:$N$962,14,FALSE)="","",VLOOKUP($O2687,'APOIO-DESPESAS'!$A$3:$N$962,14,FALSE)),"")</f>
        <v/>
      </c>
      <c r="O2687" s="223">
        <f t="shared" si="41"/>
        <v>2685</v>
      </c>
    </row>
    <row r="2688" spans="1:15" x14ac:dyDescent="0.25">
      <c r="A2688" s="223" t="str">
        <f>IFERROR(IF(VLOOKUP($O2688,'APOIO-DESPESAS'!$A$3:$N$962,2,FALSE)="","",VLOOKUP($O2688,'APOIO-DESPESAS'!$A$3:$N$962,2,FALSE)),"")</f>
        <v/>
      </c>
      <c r="B2688" s="223" t="str">
        <f>IFERROR(IF(VLOOKUP($O2688,'APOIO-DESPESAS'!$A$3:$N$962,3,FALSE)="","",VLOOKUP($O2688,'APOIO-DESPESAS'!$A$3:$N$962,3,FALSE)),"")</f>
        <v/>
      </c>
      <c r="C2688" s="223" t="str">
        <f>IFERROR(IF(VLOOKUP($O2688,'APOIO-DESPESAS'!$A$3:$N$962,4,FALSE)="","",VLOOKUP($O2688,'APOIO-DESPESAS'!$A$3:$N$962,4,FALSE)),"")</f>
        <v/>
      </c>
      <c r="D2688" s="223" t="str">
        <f>IFERROR(IF(VLOOKUP($O2688,'APOIO-DESPESAS'!$A$3:$N$962,5,FALSE)="","",VLOOKUP($O2688,'APOIO-DESPESAS'!$A$3:$N$962,5,FALSE)),"")</f>
        <v/>
      </c>
      <c r="E2688" s="223" t="str">
        <f>IFERROR(IF(VLOOKUP($O2688,'APOIO-DESPESAS'!$A$3:$N$962,6,FALSE)="","",VLOOKUP($O2688,'APOIO-DESPESAS'!$A$3:$N$962,6,FALSE)),"")</f>
        <v/>
      </c>
      <c r="F2688" s="223" t="str">
        <f>IFERROR(IF(VLOOKUP($O2688,'APOIO-DESPESAS'!$A$3:$N$962,7,FALSE)="","",VLOOKUP($O2688,'APOIO-DESPESAS'!$A$3:$N$962,7,FALSE)),"")</f>
        <v/>
      </c>
      <c r="G2688" s="223" t="str">
        <f>IFERROR(IF(VLOOKUP($O2688,'APOIO-DESPESAS'!$A$3:$N$962,8,FALSE)="","",VLOOKUP($O2688,'APOIO-DESPESAS'!$A$3:$N$962,8,FALSE)),"")</f>
        <v/>
      </c>
      <c r="H2688" s="223" t="str">
        <f>IFERROR(IF(VLOOKUP($O2688,'APOIO-DESPESAS'!$A$3:$N$962,9,FALSE)="","",VLOOKUP($O2688,'APOIO-DESPESAS'!$A$3:$N$962,9,FALSE)),"")</f>
        <v/>
      </c>
      <c r="I2688" s="223" t="str">
        <f>IFERROR(IF(VLOOKUP($O2688,'APOIO-DESPESAS'!$A$3:$N$962,10,FALSE)="","",VLOOKUP($O2688,'APOIO-DESPESAS'!$A$3:$N$962,10,FALSE)),"")</f>
        <v/>
      </c>
      <c r="J2688" s="223" t="str">
        <f>IFERROR(IF(VLOOKUP($O2688,'APOIO-DESPESAS'!$A$3:$N$962,11,FALSE)="","",VLOOKUP($O2688,'APOIO-DESPESAS'!$A$3:$N$962,11,FALSE)),"")</f>
        <v/>
      </c>
      <c r="K2688" s="223" t="str">
        <f>IFERROR(IF(VLOOKUP($O2688,'APOIO-DESPESAS'!$A$3:$N$962,12,FALSE)="","",VLOOKUP($O2688,'APOIO-DESPESAS'!$A$3:$N$962,12,FALSE)),"")</f>
        <v/>
      </c>
      <c r="L2688" s="223" t="str">
        <f>IFERROR(IF(VLOOKUP($O2688,'APOIO-DESPESAS'!$A$3:$N$962,13,FALSE)="","",VLOOKUP($O2688,'APOIO-DESPESAS'!$A$3:$N$962,13,FALSE)),"")</f>
        <v/>
      </c>
      <c r="M2688" s="223" t="str">
        <f>IFERROR(IF(VLOOKUP($O2688,'APOIO-DESPESAS'!$A$3:$N$962,14,FALSE)="","",VLOOKUP($O2688,'APOIO-DESPESAS'!$A$3:$N$962,14,FALSE)),"")</f>
        <v/>
      </c>
      <c r="O2688" s="223">
        <f t="shared" si="41"/>
        <v>2686</v>
      </c>
    </row>
    <row r="2689" spans="1:15" x14ac:dyDescent="0.25">
      <c r="A2689" s="223" t="str">
        <f>IFERROR(IF(VLOOKUP($O2689,'APOIO-DESPESAS'!$A$3:$N$962,2,FALSE)="","",VLOOKUP($O2689,'APOIO-DESPESAS'!$A$3:$N$962,2,FALSE)),"")</f>
        <v/>
      </c>
      <c r="B2689" s="223" t="str">
        <f>IFERROR(IF(VLOOKUP($O2689,'APOIO-DESPESAS'!$A$3:$N$962,3,FALSE)="","",VLOOKUP($O2689,'APOIO-DESPESAS'!$A$3:$N$962,3,FALSE)),"")</f>
        <v/>
      </c>
      <c r="C2689" s="223" t="str">
        <f>IFERROR(IF(VLOOKUP($O2689,'APOIO-DESPESAS'!$A$3:$N$962,4,FALSE)="","",VLOOKUP($O2689,'APOIO-DESPESAS'!$A$3:$N$962,4,FALSE)),"")</f>
        <v/>
      </c>
      <c r="D2689" s="223" t="str">
        <f>IFERROR(IF(VLOOKUP($O2689,'APOIO-DESPESAS'!$A$3:$N$962,5,FALSE)="","",VLOOKUP($O2689,'APOIO-DESPESAS'!$A$3:$N$962,5,FALSE)),"")</f>
        <v/>
      </c>
      <c r="E2689" s="223" t="str">
        <f>IFERROR(IF(VLOOKUP($O2689,'APOIO-DESPESAS'!$A$3:$N$962,6,FALSE)="","",VLOOKUP($O2689,'APOIO-DESPESAS'!$A$3:$N$962,6,FALSE)),"")</f>
        <v/>
      </c>
      <c r="F2689" s="223" t="str">
        <f>IFERROR(IF(VLOOKUP($O2689,'APOIO-DESPESAS'!$A$3:$N$962,7,FALSE)="","",VLOOKUP($O2689,'APOIO-DESPESAS'!$A$3:$N$962,7,FALSE)),"")</f>
        <v/>
      </c>
      <c r="G2689" s="223" t="str">
        <f>IFERROR(IF(VLOOKUP($O2689,'APOIO-DESPESAS'!$A$3:$N$962,8,FALSE)="","",VLOOKUP($O2689,'APOIO-DESPESAS'!$A$3:$N$962,8,FALSE)),"")</f>
        <v/>
      </c>
      <c r="H2689" s="223" t="str">
        <f>IFERROR(IF(VLOOKUP($O2689,'APOIO-DESPESAS'!$A$3:$N$962,9,FALSE)="","",VLOOKUP($O2689,'APOIO-DESPESAS'!$A$3:$N$962,9,FALSE)),"")</f>
        <v/>
      </c>
      <c r="I2689" s="223" t="str">
        <f>IFERROR(IF(VLOOKUP($O2689,'APOIO-DESPESAS'!$A$3:$N$962,10,FALSE)="","",VLOOKUP($O2689,'APOIO-DESPESAS'!$A$3:$N$962,10,FALSE)),"")</f>
        <v/>
      </c>
      <c r="J2689" s="223" t="str">
        <f>IFERROR(IF(VLOOKUP($O2689,'APOIO-DESPESAS'!$A$3:$N$962,11,FALSE)="","",VLOOKUP($O2689,'APOIO-DESPESAS'!$A$3:$N$962,11,FALSE)),"")</f>
        <v/>
      </c>
      <c r="K2689" s="223" t="str">
        <f>IFERROR(IF(VLOOKUP($O2689,'APOIO-DESPESAS'!$A$3:$N$962,12,FALSE)="","",VLOOKUP($O2689,'APOIO-DESPESAS'!$A$3:$N$962,12,FALSE)),"")</f>
        <v/>
      </c>
      <c r="L2689" s="223" t="str">
        <f>IFERROR(IF(VLOOKUP($O2689,'APOIO-DESPESAS'!$A$3:$N$962,13,FALSE)="","",VLOOKUP($O2689,'APOIO-DESPESAS'!$A$3:$N$962,13,FALSE)),"")</f>
        <v/>
      </c>
      <c r="M2689" s="223" t="str">
        <f>IFERROR(IF(VLOOKUP($O2689,'APOIO-DESPESAS'!$A$3:$N$962,14,FALSE)="","",VLOOKUP($O2689,'APOIO-DESPESAS'!$A$3:$N$962,14,FALSE)),"")</f>
        <v/>
      </c>
      <c r="O2689" s="223">
        <f t="shared" si="41"/>
        <v>2687</v>
      </c>
    </row>
    <row r="2690" spans="1:15" x14ac:dyDescent="0.25">
      <c r="A2690" s="223" t="str">
        <f>IFERROR(IF(VLOOKUP($O2690,'APOIO-DESPESAS'!$A$3:$N$962,2,FALSE)="","",VLOOKUP($O2690,'APOIO-DESPESAS'!$A$3:$N$962,2,FALSE)),"")</f>
        <v/>
      </c>
      <c r="B2690" s="223" t="str">
        <f>IFERROR(IF(VLOOKUP($O2690,'APOIO-DESPESAS'!$A$3:$N$962,3,FALSE)="","",VLOOKUP($O2690,'APOIO-DESPESAS'!$A$3:$N$962,3,FALSE)),"")</f>
        <v/>
      </c>
      <c r="C2690" s="223" t="str">
        <f>IFERROR(IF(VLOOKUP($O2690,'APOIO-DESPESAS'!$A$3:$N$962,4,FALSE)="","",VLOOKUP($O2690,'APOIO-DESPESAS'!$A$3:$N$962,4,FALSE)),"")</f>
        <v/>
      </c>
      <c r="D2690" s="223" t="str">
        <f>IFERROR(IF(VLOOKUP($O2690,'APOIO-DESPESAS'!$A$3:$N$962,5,FALSE)="","",VLOOKUP($O2690,'APOIO-DESPESAS'!$A$3:$N$962,5,FALSE)),"")</f>
        <v/>
      </c>
      <c r="E2690" s="223" t="str">
        <f>IFERROR(IF(VLOOKUP($O2690,'APOIO-DESPESAS'!$A$3:$N$962,6,FALSE)="","",VLOOKUP($O2690,'APOIO-DESPESAS'!$A$3:$N$962,6,FALSE)),"")</f>
        <v/>
      </c>
      <c r="F2690" s="223" t="str">
        <f>IFERROR(IF(VLOOKUP($O2690,'APOIO-DESPESAS'!$A$3:$N$962,7,FALSE)="","",VLOOKUP($O2690,'APOIO-DESPESAS'!$A$3:$N$962,7,FALSE)),"")</f>
        <v/>
      </c>
      <c r="G2690" s="223" t="str">
        <f>IFERROR(IF(VLOOKUP($O2690,'APOIO-DESPESAS'!$A$3:$N$962,8,FALSE)="","",VLOOKUP($O2690,'APOIO-DESPESAS'!$A$3:$N$962,8,FALSE)),"")</f>
        <v/>
      </c>
      <c r="H2690" s="223" t="str">
        <f>IFERROR(IF(VLOOKUP($O2690,'APOIO-DESPESAS'!$A$3:$N$962,9,FALSE)="","",VLOOKUP($O2690,'APOIO-DESPESAS'!$A$3:$N$962,9,FALSE)),"")</f>
        <v/>
      </c>
      <c r="I2690" s="223" t="str">
        <f>IFERROR(IF(VLOOKUP($O2690,'APOIO-DESPESAS'!$A$3:$N$962,10,FALSE)="","",VLOOKUP($O2690,'APOIO-DESPESAS'!$A$3:$N$962,10,FALSE)),"")</f>
        <v/>
      </c>
      <c r="J2690" s="223" t="str">
        <f>IFERROR(IF(VLOOKUP($O2690,'APOIO-DESPESAS'!$A$3:$N$962,11,FALSE)="","",VLOOKUP($O2690,'APOIO-DESPESAS'!$A$3:$N$962,11,FALSE)),"")</f>
        <v/>
      </c>
      <c r="K2690" s="223" t="str">
        <f>IFERROR(IF(VLOOKUP($O2690,'APOIO-DESPESAS'!$A$3:$N$962,12,FALSE)="","",VLOOKUP($O2690,'APOIO-DESPESAS'!$A$3:$N$962,12,FALSE)),"")</f>
        <v/>
      </c>
      <c r="L2690" s="223" t="str">
        <f>IFERROR(IF(VLOOKUP($O2690,'APOIO-DESPESAS'!$A$3:$N$962,13,FALSE)="","",VLOOKUP($O2690,'APOIO-DESPESAS'!$A$3:$N$962,13,FALSE)),"")</f>
        <v/>
      </c>
      <c r="M2690" s="223" t="str">
        <f>IFERROR(IF(VLOOKUP($O2690,'APOIO-DESPESAS'!$A$3:$N$962,14,FALSE)="","",VLOOKUP($O2690,'APOIO-DESPESAS'!$A$3:$N$962,14,FALSE)),"")</f>
        <v/>
      </c>
      <c r="O2690" s="223">
        <f t="shared" si="41"/>
        <v>2688</v>
      </c>
    </row>
    <row r="2691" spans="1:15" x14ac:dyDescent="0.25">
      <c r="A2691" s="223" t="str">
        <f>IFERROR(IF(VLOOKUP($O2691,'APOIO-DESPESAS'!$A$3:$N$962,2,FALSE)="","",VLOOKUP($O2691,'APOIO-DESPESAS'!$A$3:$N$962,2,FALSE)),"")</f>
        <v/>
      </c>
      <c r="B2691" s="223" t="str">
        <f>IFERROR(IF(VLOOKUP($O2691,'APOIO-DESPESAS'!$A$3:$N$962,3,FALSE)="","",VLOOKUP($O2691,'APOIO-DESPESAS'!$A$3:$N$962,3,FALSE)),"")</f>
        <v/>
      </c>
      <c r="C2691" s="223" t="str">
        <f>IFERROR(IF(VLOOKUP($O2691,'APOIO-DESPESAS'!$A$3:$N$962,4,FALSE)="","",VLOOKUP($O2691,'APOIO-DESPESAS'!$A$3:$N$962,4,FALSE)),"")</f>
        <v/>
      </c>
      <c r="D2691" s="223" t="str">
        <f>IFERROR(IF(VLOOKUP($O2691,'APOIO-DESPESAS'!$A$3:$N$962,5,FALSE)="","",VLOOKUP($O2691,'APOIO-DESPESAS'!$A$3:$N$962,5,FALSE)),"")</f>
        <v/>
      </c>
      <c r="E2691" s="223" t="str">
        <f>IFERROR(IF(VLOOKUP($O2691,'APOIO-DESPESAS'!$A$3:$N$962,6,FALSE)="","",VLOOKUP($O2691,'APOIO-DESPESAS'!$A$3:$N$962,6,FALSE)),"")</f>
        <v/>
      </c>
      <c r="F2691" s="223" t="str">
        <f>IFERROR(IF(VLOOKUP($O2691,'APOIO-DESPESAS'!$A$3:$N$962,7,FALSE)="","",VLOOKUP($O2691,'APOIO-DESPESAS'!$A$3:$N$962,7,FALSE)),"")</f>
        <v/>
      </c>
      <c r="G2691" s="223" t="str">
        <f>IFERROR(IF(VLOOKUP($O2691,'APOIO-DESPESAS'!$A$3:$N$962,8,FALSE)="","",VLOOKUP($O2691,'APOIO-DESPESAS'!$A$3:$N$962,8,FALSE)),"")</f>
        <v/>
      </c>
      <c r="H2691" s="223" t="str">
        <f>IFERROR(IF(VLOOKUP($O2691,'APOIO-DESPESAS'!$A$3:$N$962,9,FALSE)="","",VLOOKUP($O2691,'APOIO-DESPESAS'!$A$3:$N$962,9,FALSE)),"")</f>
        <v/>
      </c>
      <c r="I2691" s="223" t="str">
        <f>IFERROR(IF(VLOOKUP($O2691,'APOIO-DESPESAS'!$A$3:$N$962,10,FALSE)="","",VLOOKUP($O2691,'APOIO-DESPESAS'!$A$3:$N$962,10,FALSE)),"")</f>
        <v/>
      </c>
      <c r="J2691" s="223" t="str">
        <f>IFERROR(IF(VLOOKUP($O2691,'APOIO-DESPESAS'!$A$3:$N$962,11,FALSE)="","",VLOOKUP($O2691,'APOIO-DESPESAS'!$A$3:$N$962,11,FALSE)),"")</f>
        <v/>
      </c>
      <c r="K2691" s="223" t="str">
        <f>IFERROR(IF(VLOOKUP($O2691,'APOIO-DESPESAS'!$A$3:$N$962,12,FALSE)="","",VLOOKUP($O2691,'APOIO-DESPESAS'!$A$3:$N$962,12,FALSE)),"")</f>
        <v/>
      </c>
      <c r="L2691" s="223" t="str">
        <f>IFERROR(IF(VLOOKUP($O2691,'APOIO-DESPESAS'!$A$3:$N$962,13,FALSE)="","",VLOOKUP($O2691,'APOIO-DESPESAS'!$A$3:$N$962,13,FALSE)),"")</f>
        <v/>
      </c>
      <c r="M2691" s="223" t="str">
        <f>IFERROR(IF(VLOOKUP($O2691,'APOIO-DESPESAS'!$A$3:$N$962,14,FALSE)="","",VLOOKUP($O2691,'APOIO-DESPESAS'!$A$3:$N$962,14,FALSE)),"")</f>
        <v/>
      </c>
      <c r="O2691" s="223">
        <f t="shared" si="41"/>
        <v>2689</v>
      </c>
    </row>
    <row r="2692" spans="1:15" x14ac:dyDescent="0.25">
      <c r="A2692" s="223" t="str">
        <f>IFERROR(IF(VLOOKUP($O2692,'APOIO-DESPESAS'!$A$3:$N$962,2,FALSE)="","",VLOOKUP($O2692,'APOIO-DESPESAS'!$A$3:$N$962,2,FALSE)),"")</f>
        <v/>
      </c>
      <c r="B2692" s="223" t="str">
        <f>IFERROR(IF(VLOOKUP($O2692,'APOIO-DESPESAS'!$A$3:$N$962,3,FALSE)="","",VLOOKUP($O2692,'APOIO-DESPESAS'!$A$3:$N$962,3,FALSE)),"")</f>
        <v/>
      </c>
      <c r="C2692" s="223" t="str">
        <f>IFERROR(IF(VLOOKUP($O2692,'APOIO-DESPESAS'!$A$3:$N$962,4,FALSE)="","",VLOOKUP($O2692,'APOIO-DESPESAS'!$A$3:$N$962,4,FALSE)),"")</f>
        <v/>
      </c>
      <c r="D2692" s="223" t="str">
        <f>IFERROR(IF(VLOOKUP($O2692,'APOIO-DESPESAS'!$A$3:$N$962,5,FALSE)="","",VLOOKUP($O2692,'APOIO-DESPESAS'!$A$3:$N$962,5,FALSE)),"")</f>
        <v/>
      </c>
      <c r="E2692" s="223" t="str">
        <f>IFERROR(IF(VLOOKUP($O2692,'APOIO-DESPESAS'!$A$3:$N$962,6,FALSE)="","",VLOOKUP($O2692,'APOIO-DESPESAS'!$A$3:$N$962,6,FALSE)),"")</f>
        <v/>
      </c>
      <c r="F2692" s="223" t="str">
        <f>IFERROR(IF(VLOOKUP($O2692,'APOIO-DESPESAS'!$A$3:$N$962,7,FALSE)="","",VLOOKUP($O2692,'APOIO-DESPESAS'!$A$3:$N$962,7,FALSE)),"")</f>
        <v/>
      </c>
      <c r="G2692" s="223" t="str">
        <f>IFERROR(IF(VLOOKUP($O2692,'APOIO-DESPESAS'!$A$3:$N$962,8,FALSE)="","",VLOOKUP($O2692,'APOIO-DESPESAS'!$A$3:$N$962,8,FALSE)),"")</f>
        <v/>
      </c>
      <c r="H2692" s="223" t="str">
        <f>IFERROR(IF(VLOOKUP($O2692,'APOIO-DESPESAS'!$A$3:$N$962,9,FALSE)="","",VLOOKUP($O2692,'APOIO-DESPESAS'!$A$3:$N$962,9,FALSE)),"")</f>
        <v/>
      </c>
      <c r="I2692" s="223" t="str">
        <f>IFERROR(IF(VLOOKUP($O2692,'APOIO-DESPESAS'!$A$3:$N$962,10,FALSE)="","",VLOOKUP($O2692,'APOIO-DESPESAS'!$A$3:$N$962,10,FALSE)),"")</f>
        <v/>
      </c>
      <c r="J2692" s="223" t="str">
        <f>IFERROR(IF(VLOOKUP($O2692,'APOIO-DESPESAS'!$A$3:$N$962,11,FALSE)="","",VLOOKUP($O2692,'APOIO-DESPESAS'!$A$3:$N$962,11,FALSE)),"")</f>
        <v/>
      </c>
      <c r="K2692" s="223" t="str">
        <f>IFERROR(IF(VLOOKUP($O2692,'APOIO-DESPESAS'!$A$3:$N$962,12,FALSE)="","",VLOOKUP($O2692,'APOIO-DESPESAS'!$A$3:$N$962,12,FALSE)),"")</f>
        <v/>
      </c>
      <c r="L2692" s="223" t="str">
        <f>IFERROR(IF(VLOOKUP($O2692,'APOIO-DESPESAS'!$A$3:$N$962,13,FALSE)="","",VLOOKUP($O2692,'APOIO-DESPESAS'!$A$3:$N$962,13,FALSE)),"")</f>
        <v/>
      </c>
      <c r="M2692" s="223" t="str">
        <f>IFERROR(IF(VLOOKUP($O2692,'APOIO-DESPESAS'!$A$3:$N$962,14,FALSE)="","",VLOOKUP($O2692,'APOIO-DESPESAS'!$A$3:$N$962,14,FALSE)),"")</f>
        <v/>
      </c>
      <c r="O2692" s="223">
        <f t="shared" si="41"/>
        <v>2690</v>
      </c>
    </row>
    <row r="2693" spans="1:15" x14ac:dyDescent="0.25">
      <c r="A2693" s="223" t="str">
        <f>IFERROR(IF(VLOOKUP($O2693,'APOIO-DESPESAS'!$A$3:$N$962,2,FALSE)="","",VLOOKUP($O2693,'APOIO-DESPESAS'!$A$3:$N$962,2,FALSE)),"")</f>
        <v/>
      </c>
      <c r="B2693" s="223" t="str">
        <f>IFERROR(IF(VLOOKUP($O2693,'APOIO-DESPESAS'!$A$3:$N$962,3,FALSE)="","",VLOOKUP($O2693,'APOIO-DESPESAS'!$A$3:$N$962,3,FALSE)),"")</f>
        <v/>
      </c>
      <c r="C2693" s="223" t="str">
        <f>IFERROR(IF(VLOOKUP($O2693,'APOIO-DESPESAS'!$A$3:$N$962,4,FALSE)="","",VLOOKUP($O2693,'APOIO-DESPESAS'!$A$3:$N$962,4,FALSE)),"")</f>
        <v/>
      </c>
      <c r="D2693" s="223" t="str">
        <f>IFERROR(IF(VLOOKUP($O2693,'APOIO-DESPESAS'!$A$3:$N$962,5,FALSE)="","",VLOOKUP($O2693,'APOIO-DESPESAS'!$A$3:$N$962,5,FALSE)),"")</f>
        <v/>
      </c>
      <c r="E2693" s="223" t="str">
        <f>IFERROR(IF(VLOOKUP($O2693,'APOIO-DESPESAS'!$A$3:$N$962,6,FALSE)="","",VLOOKUP($O2693,'APOIO-DESPESAS'!$A$3:$N$962,6,FALSE)),"")</f>
        <v/>
      </c>
      <c r="F2693" s="223" t="str">
        <f>IFERROR(IF(VLOOKUP($O2693,'APOIO-DESPESAS'!$A$3:$N$962,7,FALSE)="","",VLOOKUP($O2693,'APOIO-DESPESAS'!$A$3:$N$962,7,FALSE)),"")</f>
        <v/>
      </c>
      <c r="G2693" s="223" t="str">
        <f>IFERROR(IF(VLOOKUP($O2693,'APOIO-DESPESAS'!$A$3:$N$962,8,FALSE)="","",VLOOKUP($O2693,'APOIO-DESPESAS'!$A$3:$N$962,8,FALSE)),"")</f>
        <v/>
      </c>
      <c r="H2693" s="223" t="str">
        <f>IFERROR(IF(VLOOKUP($O2693,'APOIO-DESPESAS'!$A$3:$N$962,9,FALSE)="","",VLOOKUP($O2693,'APOIO-DESPESAS'!$A$3:$N$962,9,FALSE)),"")</f>
        <v/>
      </c>
      <c r="I2693" s="223" t="str">
        <f>IFERROR(IF(VLOOKUP($O2693,'APOIO-DESPESAS'!$A$3:$N$962,10,FALSE)="","",VLOOKUP($O2693,'APOIO-DESPESAS'!$A$3:$N$962,10,FALSE)),"")</f>
        <v/>
      </c>
      <c r="J2693" s="223" t="str">
        <f>IFERROR(IF(VLOOKUP($O2693,'APOIO-DESPESAS'!$A$3:$N$962,11,FALSE)="","",VLOOKUP($O2693,'APOIO-DESPESAS'!$A$3:$N$962,11,FALSE)),"")</f>
        <v/>
      </c>
      <c r="K2693" s="223" t="str">
        <f>IFERROR(IF(VLOOKUP($O2693,'APOIO-DESPESAS'!$A$3:$N$962,12,FALSE)="","",VLOOKUP($O2693,'APOIO-DESPESAS'!$A$3:$N$962,12,FALSE)),"")</f>
        <v/>
      </c>
      <c r="L2693" s="223" t="str">
        <f>IFERROR(IF(VLOOKUP($O2693,'APOIO-DESPESAS'!$A$3:$N$962,13,FALSE)="","",VLOOKUP($O2693,'APOIO-DESPESAS'!$A$3:$N$962,13,FALSE)),"")</f>
        <v/>
      </c>
      <c r="M2693" s="223" t="str">
        <f>IFERROR(IF(VLOOKUP($O2693,'APOIO-DESPESAS'!$A$3:$N$962,14,FALSE)="","",VLOOKUP($O2693,'APOIO-DESPESAS'!$A$3:$N$962,14,FALSE)),"")</f>
        <v/>
      </c>
      <c r="O2693" s="223">
        <f t="shared" ref="O2693:O2756" si="42">O2692+1</f>
        <v>2691</v>
      </c>
    </row>
    <row r="2694" spans="1:15" x14ac:dyDescent="0.25">
      <c r="A2694" s="223" t="str">
        <f>IFERROR(IF(VLOOKUP($O2694,'APOIO-DESPESAS'!$A$3:$N$962,2,FALSE)="","",VLOOKUP($O2694,'APOIO-DESPESAS'!$A$3:$N$962,2,FALSE)),"")</f>
        <v/>
      </c>
      <c r="B2694" s="223" t="str">
        <f>IFERROR(IF(VLOOKUP($O2694,'APOIO-DESPESAS'!$A$3:$N$962,3,FALSE)="","",VLOOKUP($O2694,'APOIO-DESPESAS'!$A$3:$N$962,3,FALSE)),"")</f>
        <v/>
      </c>
      <c r="C2694" s="223" t="str">
        <f>IFERROR(IF(VLOOKUP($O2694,'APOIO-DESPESAS'!$A$3:$N$962,4,FALSE)="","",VLOOKUP($O2694,'APOIO-DESPESAS'!$A$3:$N$962,4,FALSE)),"")</f>
        <v/>
      </c>
      <c r="D2694" s="223" t="str">
        <f>IFERROR(IF(VLOOKUP($O2694,'APOIO-DESPESAS'!$A$3:$N$962,5,FALSE)="","",VLOOKUP($O2694,'APOIO-DESPESAS'!$A$3:$N$962,5,FALSE)),"")</f>
        <v/>
      </c>
      <c r="E2694" s="223" t="str">
        <f>IFERROR(IF(VLOOKUP($O2694,'APOIO-DESPESAS'!$A$3:$N$962,6,FALSE)="","",VLOOKUP($O2694,'APOIO-DESPESAS'!$A$3:$N$962,6,FALSE)),"")</f>
        <v/>
      </c>
      <c r="F2694" s="223" t="str">
        <f>IFERROR(IF(VLOOKUP($O2694,'APOIO-DESPESAS'!$A$3:$N$962,7,FALSE)="","",VLOOKUP($O2694,'APOIO-DESPESAS'!$A$3:$N$962,7,FALSE)),"")</f>
        <v/>
      </c>
      <c r="G2694" s="223" t="str">
        <f>IFERROR(IF(VLOOKUP($O2694,'APOIO-DESPESAS'!$A$3:$N$962,8,FALSE)="","",VLOOKUP($O2694,'APOIO-DESPESAS'!$A$3:$N$962,8,FALSE)),"")</f>
        <v/>
      </c>
      <c r="H2694" s="223" t="str">
        <f>IFERROR(IF(VLOOKUP($O2694,'APOIO-DESPESAS'!$A$3:$N$962,9,FALSE)="","",VLOOKUP($O2694,'APOIO-DESPESAS'!$A$3:$N$962,9,FALSE)),"")</f>
        <v/>
      </c>
      <c r="I2694" s="223" t="str">
        <f>IFERROR(IF(VLOOKUP($O2694,'APOIO-DESPESAS'!$A$3:$N$962,10,FALSE)="","",VLOOKUP($O2694,'APOIO-DESPESAS'!$A$3:$N$962,10,FALSE)),"")</f>
        <v/>
      </c>
      <c r="J2694" s="223" t="str">
        <f>IFERROR(IF(VLOOKUP($O2694,'APOIO-DESPESAS'!$A$3:$N$962,11,FALSE)="","",VLOOKUP($O2694,'APOIO-DESPESAS'!$A$3:$N$962,11,FALSE)),"")</f>
        <v/>
      </c>
      <c r="K2694" s="223" t="str">
        <f>IFERROR(IF(VLOOKUP($O2694,'APOIO-DESPESAS'!$A$3:$N$962,12,FALSE)="","",VLOOKUP($O2694,'APOIO-DESPESAS'!$A$3:$N$962,12,FALSE)),"")</f>
        <v/>
      </c>
      <c r="L2694" s="223" t="str">
        <f>IFERROR(IF(VLOOKUP($O2694,'APOIO-DESPESAS'!$A$3:$N$962,13,FALSE)="","",VLOOKUP($O2694,'APOIO-DESPESAS'!$A$3:$N$962,13,FALSE)),"")</f>
        <v/>
      </c>
      <c r="M2694" s="223" t="str">
        <f>IFERROR(IF(VLOOKUP($O2694,'APOIO-DESPESAS'!$A$3:$N$962,14,FALSE)="","",VLOOKUP($O2694,'APOIO-DESPESAS'!$A$3:$N$962,14,FALSE)),"")</f>
        <v/>
      </c>
      <c r="O2694" s="223">
        <f t="shared" si="42"/>
        <v>2692</v>
      </c>
    </row>
    <row r="2695" spans="1:15" x14ac:dyDescent="0.25">
      <c r="A2695" s="223" t="str">
        <f>IFERROR(IF(VLOOKUP($O2695,'APOIO-DESPESAS'!$A$3:$N$962,2,FALSE)="","",VLOOKUP($O2695,'APOIO-DESPESAS'!$A$3:$N$962,2,FALSE)),"")</f>
        <v/>
      </c>
      <c r="B2695" s="223" t="str">
        <f>IFERROR(IF(VLOOKUP($O2695,'APOIO-DESPESAS'!$A$3:$N$962,3,FALSE)="","",VLOOKUP($O2695,'APOIO-DESPESAS'!$A$3:$N$962,3,FALSE)),"")</f>
        <v/>
      </c>
      <c r="C2695" s="223" t="str">
        <f>IFERROR(IF(VLOOKUP($O2695,'APOIO-DESPESAS'!$A$3:$N$962,4,FALSE)="","",VLOOKUP($O2695,'APOIO-DESPESAS'!$A$3:$N$962,4,FALSE)),"")</f>
        <v/>
      </c>
      <c r="D2695" s="223" t="str">
        <f>IFERROR(IF(VLOOKUP($O2695,'APOIO-DESPESAS'!$A$3:$N$962,5,FALSE)="","",VLOOKUP($O2695,'APOIO-DESPESAS'!$A$3:$N$962,5,FALSE)),"")</f>
        <v/>
      </c>
      <c r="E2695" s="223" t="str">
        <f>IFERROR(IF(VLOOKUP($O2695,'APOIO-DESPESAS'!$A$3:$N$962,6,FALSE)="","",VLOOKUP($O2695,'APOIO-DESPESAS'!$A$3:$N$962,6,FALSE)),"")</f>
        <v/>
      </c>
      <c r="F2695" s="223" t="str">
        <f>IFERROR(IF(VLOOKUP($O2695,'APOIO-DESPESAS'!$A$3:$N$962,7,FALSE)="","",VLOOKUP($O2695,'APOIO-DESPESAS'!$A$3:$N$962,7,FALSE)),"")</f>
        <v/>
      </c>
      <c r="G2695" s="223" t="str">
        <f>IFERROR(IF(VLOOKUP($O2695,'APOIO-DESPESAS'!$A$3:$N$962,8,FALSE)="","",VLOOKUP($O2695,'APOIO-DESPESAS'!$A$3:$N$962,8,FALSE)),"")</f>
        <v/>
      </c>
      <c r="H2695" s="223" t="str">
        <f>IFERROR(IF(VLOOKUP($O2695,'APOIO-DESPESAS'!$A$3:$N$962,9,FALSE)="","",VLOOKUP($O2695,'APOIO-DESPESAS'!$A$3:$N$962,9,FALSE)),"")</f>
        <v/>
      </c>
      <c r="I2695" s="223" t="str">
        <f>IFERROR(IF(VLOOKUP($O2695,'APOIO-DESPESAS'!$A$3:$N$962,10,FALSE)="","",VLOOKUP($O2695,'APOIO-DESPESAS'!$A$3:$N$962,10,FALSE)),"")</f>
        <v/>
      </c>
      <c r="J2695" s="223" t="str">
        <f>IFERROR(IF(VLOOKUP($O2695,'APOIO-DESPESAS'!$A$3:$N$962,11,FALSE)="","",VLOOKUP($O2695,'APOIO-DESPESAS'!$A$3:$N$962,11,FALSE)),"")</f>
        <v/>
      </c>
      <c r="K2695" s="223" t="str">
        <f>IFERROR(IF(VLOOKUP($O2695,'APOIO-DESPESAS'!$A$3:$N$962,12,FALSE)="","",VLOOKUP($O2695,'APOIO-DESPESAS'!$A$3:$N$962,12,FALSE)),"")</f>
        <v/>
      </c>
      <c r="L2695" s="223" t="str">
        <f>IFERROR(IF(VLOOKUP($O2695,'APOIO-DESPESAS'!$A$3:$N$962,13,FALSE)="","",VLOOKUP($O2695,'APOIO-DESPESAS'!$A$3:$N$962,13,FALSE)),"")</f>
        <v/>
      </c>
      <c r="M2695" s="223" t="str">
        <f>IFERROR(IF(VLOOKUP($O2695,'APOIO-DESPESAS'!$A$3:$N$962,14,FALSE)="","",VLOOKUP($O2695,'APOIO-DESPESAS'!$A$3:$N$962,14,FALSE)),"")</f>
        <v/>
      </c>
      <c r="O2695" s="223">
        <f t="shared" si="42"/>
        <v>2693</v>
      </c>
    </row>
    <row r="2696" spans="1:15" x14ac:dyDescent="0.25">
      <c r="A2696" s="223" t="str">
        <f>IFERROR(IF(VLOOKUP($O2696,'APOIO-DESPESAS'!$A$3:$N$962,2,FALSE)="","",VLOOKUP($O2696,'APOIO-DESPESAS'!$A$3:$N$962,2,FALSE)),"")</f>
        <v/>
      </c>
      <c r="B2696" s="223" t="str">
        <f>IFERROR(IF(VLOOKUP($O2696,'APOIO-DESPESAS'!$A$3:$N$962,3,FALSE)="","",VLOOKUP($O2696,'APOIO-DESPESAS'!$A$3:$N$962,3,FALSE)),"")</f>
        <v/>
      </c>
      <c r="C2696" s="223" t="str">
        <f>IFERROR(IF(VLOOKUP($O2696,'APOIO-DESPESAS'!$A$3:$N$962,4,FALSE)="","",VLOOKUP($O2696,'APOIO-DESPESAS'!$A$3:$N$962,4,FALSE)),"")</f>
        <v/>
      </c>
      <c r="D2696" s="223" t="str">
        <f>IFERROR(IF(VLOOKUP($O2696,'APOIO-DESPESAS'!$A$3:$N$962,5,FALSE)="","",VLOOKUP($O2696,'APOIO-DESPESAS'!$A$3:$N$962,5,FALSE)),"")</f>
        <v/>
      </c>
      <c r="E2696" s="223" t="str">
        <f>IFERROR(IF(VLOOKUP($O2696,'APOIO-DESPESAS'!$A$3:$N$962,6,FALSE)="","",VLOOKUP($O2696,'APOIO-DESPESAS'!$A$3:$N$962,6,FALSE)),"")</f>
        <v/>
      </c>
      <c r="F2696" s="223" t="str">
        <f>IFERROR(IF(VLOOKUP($O2696,'APOIO-DESPESAS'!$A$3:$N$962,7,FALSE)="","",VLOOKUP($O2696,'APOIO-DESPESAS'!$A$3:$N$962,7,FALSE)),"")</f>
        <v/>
      </c>
      <c r="G2696" s="223" t="str">
        <f>IFERROR(IF(VLOOKUP($O2696,'APOIO-DESPESAS'!$A$3:$N$962,8,FALSE)="","",VLOOKUP($O2696,'APOIO-DESPESAS'!$A$3:$N$962,8,FALSE)),"")</f>
        <v/>
      </c>
      <c r="H2696" s="223" t="str">
        <f>IFERROR(IF(VLOOKUP($O2696,'APOIO-DESPESAS'!$A$3:$N$962,9,FALSE)="","",VLOOKUP($O2696,'APOIO-DESPESAS'!$A$3:$N$962,9,FALSE)),"")</f>
        <v/>
      </c>
      <c r="I2696" s="223" t="str">
        <f>IFERROR(IF(VLOOKUP($O2696,'APOIO-DESPESAS'!$A$3:$N$962,10,FALSE)="","",VLOOKUP($O2696,'APOIO-DESPESAS'!$A$3:$N$962,10,FALSE)),"")</f>
        <v/>
      </c>
      <c r="J2696" s="223" t="str">
        <f>IFERROR(IF(VLOOKUP($O2696,'APOIO-DESPESAS'!$A$3:$N$962,11,FALSE)="","",VLOOKUP($O2696,'APOIO-DESPESAS'!$A$3:$N$962,11,FALSE)),"")</f>
        <v/>
      </c>
      <c r="K2696" s="223" t="str">
        <f>IFERROR(IF(VLOOKUP($O2696,'APOIO-DESPESAS'!$A$3:$N$962,12,FALSE)="","",VLOOKUP($O2696,'APOIO-DESPESAS'!$A$3:$N$962,12,FALSE)),"")</f>
        <v/>
      </c>
      <c r="L2696" s="223" t="str">
        <f>IFERROR(IF(VLOOKUP($O2696,'APOIO-DESPESAS'!$A$3:$N$962,13,FALSE)="","",VLOOKUP($O2696,'APOIO-DESPESAS'!$A$3:$N$962,13,FALSE)),"")</f>
        <v/>
      </c>
      <c r="M2696" s="223" t="str">
        <f>IFERROR(IF(VLOOKUP($O2696,'APOIO-DESPESAS'!$A$3:$N$962,14,FALSE)="","",VLOOKUP($O2696,'APOIO-DESPESAS'!$A$3:$N$962,14,FALSE)),"")</f>
        <v/>
      </c>
      <c r="O2696" s="223">
        <f t="shared" si="42"/>
        <v>2694</v>
      </c>
    </row>
    <row r="2697" spans="1:15" x14ac:dyDescent="0.25">
      <c r="A2697" s="223" t="str">
        <f>IFERROR(IF(VLOOKUP($O2697,'APOIO-DESPESAS'!$A$3:$N$962,2,FALSE)="","",VLOOKUP($O2697,'APOIO-DESPESAS'!$A$3:$N$962,2,FALSE)),"")</f>
        <v/>
      </c>
      <c r="B2697" s="223" t="str">
        <f>IFERROR(IF(VLOOKUP($O2697,'APOIO-DESPESAS'!$A$3:$N$962,3,FALSE)="","",VLOOKUP($O2697,'APOIO-DESPESAS'!$A$3:$N$962,3,FALSE)),"")</f>
        <v/>
      </c>
      <c r="C2697" s="223" t="str">
        <f>IFERROR(IF(VLOOKUP($O2697,'APOIO-DESPESAS'!$A$3:$N$962,4,FALSE)="","",VLOOKUP($O2697,'APOIO-DESPESAS'!$A$3:$N$962,4,FALSE)),"")</f>
        <v/>
      </c>
      <c r="D2697" s="223" t="str">
        <f>IFERROR(IF(VLOOKUP($O2697,'APOIO-DESPESAS'!$A$3:$N$962,5,FALSE)="","",VLOOKUP($O2697,'APOIO-DESPESAS'!$A$3:$N$962,5,FALSE)),"")</f>
        <v/>
      </c>
      <c r="E2697" s="223" t="str">
        <f>IFERROR(IF(VLOOKUP($O2697,'APOIO-DESPESAS'!$A$3:$N$962,6,FALSE)="","",VLOOKUP($O2697,'APOIO-DESPESAS'!$A$3:$N$962,6,FALSE)),"")</f>
        <v/>
      </c>
      <c r="F2697" s="223" t="str">
        <f>IFERROR(IF(VLOOKUP($O2697,'APOIO-DESPESAS'!$A$3:$N$962,7,FALSE)="","",VLOOKUP($O2697,'APOIO-DESPESAS'!$A$3:$N$962,7,FALSE)),"")</f>
        <v/>
      </c>
      <c r="G2697" s="223" t="str">
        <f>IFERROR(IF(VLOOKUP($O2697,'APOIO-DESPESAS'!$A$3:$N$962,8,FALSE)="","",VLOOKUP($O2697,'APOIO-DESPESAS'!$A$3:$N$962,8,FALSE)),"")</f>
        <v/>
      </c>
      <c r="H2697" s="223" t="str">
        <f>IFERROR(IF(VLOOKUP($O2697,'APOIO-DESPESAS'!$A$3:$N$962,9,FALSE)="","",VLOOKUP($O2697,'APOIO-DESPESAS'!$A$3:$N$962,9,FALSE)),"")</f>
        <v/>
      </c>
      <c r="I2697" s="223" t="str">
        <f>IFERROR(IF(VLOOKUP($O2697,'APOIO-DESPESAS'!$A$3:$N$962,10,FALSE)="","",VLOOKUP($O2697,'APOIO-DESPESAS'!$A$3:$N$962,10,FALSE)),"")</f>
        <v/>
      </c>
      <c r="J2697" s="223" t="str">
        <f>IFERROR(IF(VLOOKUP($O2697,'APOIO-DESPESAS'!$A$3:$N$962,11,FALSE)="","",VLOOKUP($O2697,'APOIO-DESPESAS'!$A$3:$N$962,11,FALSE)),"")</f>
        <v/>
      </c>
      <c r="K2697" s="223" t="str">
        <f>IFERROR(IF(VLOOKUP($O2697,'APOIO-DESPESAS'!$A$3:$N$962,12,FALSE)="","",VLOOKUP($O2697,'APOIO-DESPESAS'!$A$3:$N$962,12,FALSE)),"")</f>
        <v/>
      </c>
      <c r="L2697" s="223" t="str">
        <f>IFERROR(IF(VLOOKUP($O2697,'APOIO-DESPESAS'!$A$3:$N$962,13,FALSE)="","",VLOOKUP($O2697,'APOIO-DESPESAS'!$A$3:$N$962,13,FALSE)),"")</f>
        <v/>
      </c>
      <c r="M2697" s="223" t="str">
        <f>IFERROR(IF(VLOOKUP($O2697,'APOIO-DESPESAS'!$A$3:$N$962,14,FALSE)="","",VLOOKUP($O2697,'APOIO-DESPESAS'!$A$3:$N$962,14,FALSE)),"")</f>
        <v/>
      </c>
      <c r="O2697" s="223">
        <f t="shared" si="42"/>
        <v>2695</v>
      </c>
    </row>
    <row r="2698" spans="1:15" x14ac:dyDescent="0.25">
      <c r="A2698" s="223" t="str">
        <f>IFERROR(IF(VLOOKUP($O2698,'APOIO-DESPESAS'!$A$3:$N$962,2,FALSE)="","",VLOOKUP($O2698,'APOIO-DESPESAS'!$A$3:$N$962,2,FALSE)),"")</f>
        <v/>
      </c>
      <c r="B2698" s="223" t="str">
        <f>IFERROR(IF(VLOOKUP($O2698,'APOIO-DESPESAS'!$A$3:$N$962,3,FALSE)="","",VLOOKUP($O2698,'APOIO-DESPESAS'!$A$3:$N$962,3,FALSE)),"")</f>
        <v/>
      </c>
      <c r="C2698" s="223" t="str">
        <f>IFERROR(IF(VLOOKUP($O2698,'APOIO-DESPESAS'!$A$3:$N$962,4,FALSE)="","",VLOOKUP($O2698,'APOIO-DESPESAS'!$A$3:$N$962,4,FALSE)),"")</f>
        <v/>
      </c>
      <c r="D2698" s="223" t="str">
        <f>IFERROR(IF(VLOOKUP($O2698,'APOIO-DESPESAS'!$A$3:$N$962,5,FALSE)="","",VLOOKUP($O2698,'APOIO-DESPESAS'!$A$3:$N$962,5,FALSE)),"")</f>
        <v/>
      </c>
      <c r="E2698" s="223" t="str">
        <f>IFERROR(IF(VLOOKUP($O2698,'APOIO-DESPESAS'!$A$3:$N$962,6,FALSE)="","",VLOOKUP($O2698,'APOIO-DESPESAS'!$A$3:$N$962,6,FALSE)),"")</f>
        <v/>
      </c>
      <c r="F2698" s="223" t="str">
        <f>IFERROR(IF(VLOOKUP($O2698,'APOIO-DESPESAS'!$A$3:$N$962,7,FALSE)="","",VLOOKUP($O2698,'APOIO-DESPESAS'!$A$3:$N$962,7,FALSE)),"")</f>
        <v/>
      </c>
      <c r="G2698" s="223" t="str">
        <f>IFERROR(IF(VLOOKUP($O2698,'APOIO-DESPESAS'!$A$3:$N$962,8,FALSE)="","",VLOOKUP($O2698,'APOIO-DESPESAS'!$A$3:$N$962,8,FALSE)),"")</f>
        <v/>
      </c>
      <c r="H2698" s="223" t="str">
        <f>IFERROR(IF(VLOOKUP($O2698,'APOIO-DESPESAS'!$A$3:$N$962,9,FALSE)="","",VLOOKUP($O2698,'APOIO-DESPESAS'!$A$3:$N$962,9,FALSE)),"")</f>
        <v/>
      </c>
      <c r="I2698" s="223" t="str">
        <f>IFERROR(IF(VLOOKUP($O2698,'APOIO-DESPESAS'!$A$3:$N$962,10,FALSE)="","",VLOOKUP($O2698,'APOIO-DESPESAS'!$A$3:$N$962,10,FALSE)),"")</f>
        <v/>
      </c>
      <c r="J2698" s="223" t="str">
        <f>IFERROR(IF(VLOOKUP($O2698,'APOIO-DESPESAS'!$A$3:$N$962,11,FALSE)="","",VLOOKUP($O2698,'APOIO-DESPESAS'!$A$3:$N$962,11,FALSE)),"")</f>
        <v/>
      </c>
      <c r="K2698" s="223" t="str">
        <f>IFERROR(IF(VLOOKUP($O2698,'APOIO-DESPESAS'!$A$3:$N$962,12,FALSE)="","",VLOOKUP($O2698,'APOIO-DESPESAS'!$A$3:$N$962,12,FALSE)),"")</f>
        <v/>
      </c>
      <c r="L2698" s="223" t="str">
        <f>IFERROR(IF(VLOOKUP($O2698,'APOIO-DESPESAS'!$A$3:$N$962,13,FALSE)="","",VLOOKUP($O2698,'APOIO-DESPESAS'!$A$3:$N$962,13,FALSE)),"")</f>
        <v/>
      </c>
      <c r="M2698" s="223" t="str">
        <f>IFERROR(IF(VLOOKUP($O2698,'APOIO-DESPESAS'!$A$3:$N$962,14,FALSE)="","",VLOOKUP($O2698,'APOIO-DESPESAS'!$A$3:$N$962,14,FALSE)),"")</f>
        <v/>
      </c>
      <c r="O2698" s="223">
        <f t="shared" si="42"/>
        <v>2696</v>
      </c>
    </row>
    <row r="2699" spans="1:15" x14ac:dyDescent="0.25">
      <c r="A2699" s="223" t="str">
        <f>IFERROR(IF(VLOOKUP($O2699,'APOIO-DESPESAS'!$A$3:$N$962,2,FALSE)="","",VLOOKUP($O2699,'APOIO-DESPESAS'!$A$3:$N$962,2,FALSE)),"")</f>
        <v/>
      </c>
      <c r="B2699" s="223" t="str">
        <f>IFERROR(IF(VLOOKUP($O2699,'APOIO-DESPESAS'!$A$3:$N$962,3,FALSE)="","",VLOOKUP($O2699,'APOIO-DESPESAS'!$A$3:$N$962,3,FALSE)),"")</f>
        <v/>
      </c>
      <c r="C2699" s="223" t="str">
        <f>IFERROR(IF(VLOOKUP($O2699,'APOIO-DESPESAS'!$A$3:$N$962,4,FALSE)="","",VLOOKUP($O2699,'APOIO-DESPESAS'!$A$3:$N$962,4,FALSE)),"")</f>
        <v/>
      </c>
      <c r="D2699" s="223" t="str">
        <f>IFERROR(IF(VLOOKUP($O2699,'APOIO-DESPESAS'!$A$3:$N$962,5,FALSE)="","",VLOOKUP($O2699,'APOIO-DESPESAS'!$A$3:$N$962,5,FALSE)),"")</f>
        <v/>
      </c>
      <c r="E2699" s="223" t="str">
        <f>IFERROR(IF(VLOOKUP($O2699,'APOIO-DESPESAS'!$A$3:$N$962,6,FALSE)="","",VLOOKUP($O2699,'APOIO-DESPESAS'!$A$3:$N$962,6,FALSE)),"")</f>
        <v/>
      </c>
      <c r="F2699" s="223" t="str">
        <f>IFERROR(IF(VLOOKUP($O2699,'APOIO-DESPESAS'!$A$3:$N$962,7,FALSE)="","",VLOOKUP($O2699,'APOIO-DESPESAS'!$A$3:$N$962,7,FALSE)),"")</f>
        <v/>
      </c>
      <c r="G2699" s="223" t="str">
        <f>IFERROR(IF(VLOOKUP($O2699,'APOIO-DESPESAS'!$A$3:$N$962,8,FALSE)="","",VLOOKUP($O2699,'APOIO-DESPESAS'!$A$3:$N$962,8,FALSE)),"")</f>
        <v/>
      </c>
      <c r="H2699" s="223" t="str">
        <f>IFERROR(IF(VLOOKUP($O2699,'APOIO-DESPESAS'!$A$3:$N$962,9,FALSE)="","",VLOOKUP($O2699,'APOIO-DESPESAS'!$A$3:$N$962,9,FALSE)),"")</f>
        <v/>
      </c>
      <c r="I2699" s="223" t="str">
        <f>IFERROR(IF(VLOOKUP($O2699,'APOIO-DESPESAS'!$A$3:$N$962,10,FALSE)="","",VLOOKUP($O2699,'APOIO-DESPESAS'!$A$3:$N$962,10,FALSE)),"")</f>
        <v/>
      </c>
      <c r="J2699" s="223" t="str">
        <f>IFERROR(IF(VLOOKUP($O2699,'APOIO-DESPESAS'!$A$3:$N$962,11,FALSE)="","",VLOOKUP($O2699,'APOIO-DESPESAS'!$A$3:$N$962,11,FALSE)),"")</f>
        <v/>
      </c>
      <c r="K2699" s="223" t="str">
        <f>IFERROR(IF(VLOOKUP($O2699,'APOIO-DESPESAS'!$A$3:$N$962,12,FALSE)="","",VLOOKUP($O2699,'APOIO-DESPESAS'!$A$3:$N$962,12,FALSE)),"")</f>
        <v/>
      </c>
      <c r="L2699" s="223" t="str">
        <f>IFERROR(IF(VLOOKUP($O2699,'APOIO-DESPESAS'!$A$3:$N$962,13,FALSE)="","",VLOOKUP($O2699,'APOIO-DESPESAS'!$A$3:$N$962,13,FALSE)),"")</f>
        <v/>
      </c>
      <c r="M2699" s="223" t="str">
        <f>IFERROR(IF(VLOOKUP($O2699,'APOIO-DESPESAS'!$A$3:$N$962,14,FALSE)="","",VLOOKUP($O2699,'APOIO-DESPESAS'!$A$3:$N$962,14,FALSE)),"")</f>
        <v/>
      </c>
      <c r="O2699" s="223">
        <f t="shared" si="42"/>
        <v>2697</v>
      </c>
    </row>
    <row r="2700" spans="1:15" x14ac:dyDescent="0.25">
      <c r="A2700" s="223" t="str">
        <f>IFERROR(IF(VLOOKUP($O2700,'APOIO-DESPESAS'!$A$3:$N$962,2,FALSE)="","",VLOOKUP($O2700,'APOIO-DESPESAS'!$A$3:$N$962,2,FALSE)),"")</f>
        <v/>
      </c>
      <c r="B2700" s="223" t="str">
        <f>IFERROR(IF(VLOOKUP($O2700,'APOIO-DESPESAS'!$A$3:$N$962,3,FALSE)="","",VLOOKUP($O2700,'APOIO-DESPESAS'!$A$3:$N$962,3,FALSE)),"")</f>
        <v/>
      </c>
      <c r="C2700" s="223" t="str">
        <f>IFERROR(IF(VLOOKUP($O2700,'APOIO-DESPESAS'!$A$3:$N$962,4,FALSE)="","",VLOOKUP($O2700,'APOIO-DESPESAS'!$A$3:$N$962,4,FALSE)),"")</f>
        <v/>
      </c>
      <c r="D2700" s="223" t="str">
        <f>IFERROR(IF(VLOOKUP($O2700,'APOIO-DESPESAS'!$A$3:$N$962,5,FALSE)="","",VLOOKUP($O2700,'APOIO-DESPESAS'!$A$3:$N$962,5,FALSE)),"")</f>
        <v/>
      </c>
      <c r="E2700" s="223" t="str">
        <f>IFERROR(IF(VLOOKUP($O2700,'APOIO-DESPESAS'!$A$3:$N$962,6,FALSE)="","",VLOOKUP($O2700,'APOIO-DESPESAS'!$A$3:$N$962,6,FALSE)),"")</f>
        <v/>
      </c>
      <c r="F2700" s="223" t="str">
        <f>IFERROR(IF(VLOOKUP($O2700,'APOIO-DESPESAS'!$A$3:$N$962,7,FALSE)="","",VLOOKUP($O2700,'APOIO-DESPESAS'!$A$3:$N$962,7,FALSE)),"")</f>
        <v/>
      </c>
      <c r="G2700" s="223" t="str">
        <f>IFERROR(IF(VLOOKUP($O2700,'APOIO-DESPESAS'!$A$3:$N$962,8,FALSE)="","",VLOOKUP($O2700,'APOIO-DESPESAS'!$A$3:$N$962,8,FALSE)),"")</f>
        <v/>
      </c>
      <c r="H2700" s="223" t="str">
        <f>IFERROR(IF(VLOOKUP($O2700,'APOIO-DESPESAS'!$A$3:$N$962,9,FALSE)="","",VLOOKUP($O2700,'APOIO-DESPESAS'!$A$3:$N$962,9,FALSE)),"")</f>
        <v/>
      </c>
      <c r="I2700" s="223" t="str">
        <f>IFERROR(IF(VLOOKUP($O2700,'APOIO-DESPESAS'!$A$3:$N$962,10,FALSE)="","",VLOOKUP($O2700,'APOIO-DESPESAS'!$A$3:$N$962,10,FALSE)),"")</f>
        <v/>
      </c>
      <c r="J2700" s="223" t="str">
        <f>IFERROR(IF(VLOOKUP($O2700,'APOIO-DESPESAS'!$A$3:$N$962,11,FALSE)="","",VLOOKUP($O2700,'APOIO-DESPESAS'!$A$3:$N$962,11,FALSE)),"")</f>
        <v/>
      </c>
      <c r="K2700" s="223" t="str">
        <f>IFERROR(IF(VLOOKUP($O2700,'APOIO-DESPESAS'!$A$3:$N$962,12,FALSE)="","",VLOOKUP($O2700,'APOIO-DESPESAS'!$A$3:$N$962,12,FALSE)),"")</f>
        <v/>
      </c>
      <c r="L2700" s="223" t="str">
        <f>IFERROR(IF(VLOOKUP($O2700,'APOIO-DESPESAS'!$A$3:$N$962,13,FALSE)="","",VLOOKUP($O2700,'APOIO-DESPESAS'!$A$3:$N$962,13,FALSE)),"")</f>
        <v/>
      </c>
      <c r="M2700" s="223" t="str">
        <f>IFERROR(IF(VLOOKUP($O2700,'APOIO-DESPESAS'!$A$3:$N$962,14,FALSE)="","",VLOOKUP($O2700,'APOIO-DESPESAS'!$A$3:$N$962,14,FALSE)),"")</f>
        <v/>
      </c>
      <c r="O2700" s="223">
        <f t="shared" si="42"/>
        <v>2698</v>
      </c>
    </row>
    <row r="2701" spans="1:15" x14ac:dyDescent="0.25">
      <c r="A2701" s="223" t="str">
        <f>IFERROR(IF(VLOOKUP($O2701,'APOIO-DESPESAS'!$A$3:$N$962,2,FALSE)="","",VLOOKUP($O2701,'APOIO-DESPESAS'!$A$3:$N$962,2,FALSE)),"")</f>
        <v/>
      </c>
      <c r="B2701" s="223" t="str">
        <f>IFERROR(IF(VLOOKUP($O2701,'APOIO-DESPESAS'!$A$3:$N$962,3,FALSE)="","",VLOOKUP($O2701,'APOIO-DESPESAS'!$A$3:$N$962,3,FALSE)),"")</f>
        <v/>
      </c>
      <c r="C2701" s="223" t="str">
        <f>IFERROR(IF(VLOOKUP($O2701,'APOIO-DESPESAS'!$A$3:$N$962,4,FALSE)="","",VLOOKUP($O2701,'APOIO-DESPESAS'!$A$3:$N$962,4,FALSE)),"")</f>
        <v/>
      </c>
      <c r="D2701" s="223" t="str">
        <f>IFERROR(IF(VLOOKUP($O2701,'APOIO-DESPESAS'!$A$3:$N$962,5,FALSE)="","",VLOOKUP($O2701,'APOIO-DESPESAS'!$A$3:$N$962,5,FALSE)),"")</f>
        <v/>
      </c>
      <c r="E2701" s="223" t="str">
        <f>IFERROR(IF(VLOOKUP($O2701,'APOIO-DESPESAS'!$A$3:$N$962,6,FALSE)="","",VLOOKUP($O2701,'APOIO-DESPESAS'!$A$3:$N$962,6,FALSE)),"")</f>
        <v/>
      </c>
      <c r="F2701" s="223" t="str">
        <f>IFERROR(IF(VLOOKUP($O2701,'APOIO-DESPESAS'!$A$3:$N$962,7,FALSE)="","",VLOOKUP($O2701,'APOIO-DESPESAS'!$A$3:$N$962,7,FALSE)),"")</f>
        <v/>
      </c>
      <c r="G2701" s="223" t="str">
        <f>IFERROR(IF(VLOOKUP($O2701,'APOIO-DESPESAS'!$A$3:$N$962,8,FALSE)="","",VLOOKUP($O2701,'APOIO-DESPESAS'!$A$3:$N$962,8,FALSE)),"")</f>
        <v/>
      </c>
      <c r="H2701" s="223" t="str">
        <f>IFERROR(IF(VLOOKUP($O2701,'APOIO-DESPESAS'!$A$3:$N$962,9,FALSE)="","",VLOOKUP($O2701,'APOIO-DESPESAS'!$A$3:$N$962,9,FALSE)),"")</f>
        <v/>
      </c>
      <c r="I2701" s="223" t="str">
        <f>IFERROR(IF(VLOOKUP($O2701,'APOIO-DESPESAS'!$A$3:$N$962,10,FALSE)="","",VLOOKUP($O2701,'APOIO-DESPESAS'!$A$3:$N$962,10,FALSE)),"")</f>
        <v/>
      </c>
      <c r="J2701" s="223" t="str">
        <f>IFERROR(IF(VLOOKUP($O2701,'APOIO-DESPESAS'!$A$3:$N$962,11,FALSE)="","",VLOOKUP($O2701,'APOIO-DESPESAS'!$A$3:$N$962,11,FALSE)),"")</f>
        <v/>
      </c>
      <c r="K2701" s="223" t="str">
        <f>IFERROR(IF(VLOOKUP($O2701,'APOIO-DESPESAS'!$A$3:$N$962,12,FALSE)="","",VLOOKUP($O2701,'APOIO-DESPESAS'!$A$3:$N$962,12,FALSE)),"")</f>
        <v/>
      </c>
      <c r="L2701" s="223" t="str">
        <f>IFERROR(IF(VLOOKUP($O2701,'APOIO-DESPESAS'!$A$3:$N$962,13,FALSE)="","",VLOOKUP($O2701,'APOIO-DESPESAS'!$A$3:$N$962,13,FALSE)),"")</f>
        <v/>
      </c>
      <c r="M2701" s="223" t="str">
        <f>IFERROR(IF(VLOOKUP($O2701,'APOIO-DESPESAS'!$A$3:$N$962,14,FALSE)="","",VLOOKUP($O2701,'APOIO-DESPESAS'!$A$3:$N$962,14,FALSE)),"")</f>
        <v/>
      </c>
      <c r="O2701" s="223">
        <f t="shared" si="42"/>
        <v>2699</v>
      </c>
    </row>
    <row r="2702" spans="1:15" x14ac:dyDescent="0.25">
      <c r="A2702" s="223" t="str">
        <f>IFERROR(IF(VLOOKUP($O2702,'APOIO-DESPESAS'!$A$3:$N$962,2,FALSE)="","",VLOOKUP($O2702,'APOIO-DESPESAS'!$A$3:$N$962,2,FALSE)),"")</f>
        <v/>
      </c>
      <c r="B2702" s="223" t="str">
        <f>IFERROR(IF(VLOOKUP($O2702,'APOIO-DESPESAS'!$A$3:$N$962,3,FALSE)="","",VLOOKUP($O2702,'APOIO-DESPESAS'!$A$3:$N$962,3,FALSE)),"")</f>
        <v/>
      </c>
      <c r="C2702" s="223" t="str">
        <f>IFERROR(IF(VLOOKUP($O2702,'APOIO-DESPESAS'!$A$3:$N$962,4,FALSE)="","",VLOOKUP($O2702,'APOIO-DESPESAS'!$A$3:$N$962,4,FALSE)),"")</f>
        <v/>
      </c>
      <c r="D2702" s="223" t="str">
        <f>IFERROR(IF(VLOOKUP($O2702,'APOIO-DESPESAS'!$A$3:$N$962,5,FALSE)="","",VLOOKUP($O2702,'APOIO-DESPESAS'!$A$3:$N$962,5,FALSE)),"")</f>
        <v/>
      </c>
      <c r="E2702" s="223" t="str">
        <f>IFERROR(IF(VLOOKUP($O2702,'APOIO-DESPESAS'!$A$3:$N$962,6,FALSE)="","",VLOOKUP($O2702,'APOIO-DESPESAS'!$A$3:$N$962,6,FALSE)),"")</f>
        <v/>
      </c>
      <c r="F2702" s="223" t="str">
        <f>IFERROR(IF(VLOOKUP($O2702,'APOIO-DESPESAS'!$A$3:$N$962,7,FALSE)="","",VLOOKUP($O2702,'APOIO-DESPESAS'!$A$3:$N$962,7,FALSE)),"")</f>
        <v/>
      </c>
      <c r="G2702" s="223" t="str">
        <f>IFERROR(IF(VLOOKUP($O2702,'APOIO-DESPESAS'!$A$3:$N$962,8,FALSE)="","",VLOOKUP($O2702,'APOIO-DESPESAS'!$A$3:$N$962,8,FALSE)),"")</f>
        <v/>
      </c>
      <c r="H2702" s="223" t="str">
        <f>IFERROR(IF(VLOOKUP($O2702,'APOIO-DESPESAS'!$A$3:$N$962,9,FALSE)="","",VLOOKUP($O2702,'APOIO-DESPESAS'!$A$3:$N$962,9,FALSE)),"")</f>
        <v/>
      </c>
      <c r="I2702" s="223" t="str">
        <f>IFERROR(IF(VLOOKUP($O2702,'APOIO-DESPESAS'!$A$3:$N$962,10,FALSE)="","",VLOOKUP($O2702,'APOIO-DESPESAS'!$A$3:$N$962,10,FALSE)),"")</f>
        <v/>
      </c>
      <c r="J2702" s="223" t="str">
        <f>IFERROR(IF(VLOOKUP($O2702,'APOIO-DESPESAS'!$A$3:$N$962,11,FALSE)="","",VLOOKUP($O2702,'APOIO-DESPESAS'!$A$3:$N$962,11,FALSE)),"")</f>
        <v/>
      </c>
      <c r="K2702" s="223" t="str">
        <f>IFERROR(IF(VLOOKUP($O2702,'APOIO-DESPESAS'!$A$3:$N$962,12,FALSE)="","",VLOOKUP($O2702,'APOIO-DESPESAS'!$A$3:$N$962,12,FALSE)),"")</f>
        <v/>
      </c>
      <c r="L2702" s="223" t="str">
        <f>IFERROR(IF(VLOOKUP($O2702,'APOIO-DESPESAS'!$A$3:$N$962,13,FALSE)="","",VLOOKUP($O2702,'APOIO-DESPESAS'!$A$3:$N$962,13,FALSE)),"")</f>
        <v/>
      </c>
      <c r="M2702" s="223" t="str">
        <f>IFERROR(IF(VLOOKUP($O2702,'APOIO-DESPESAS'!$A$3:$N$962,14,FALSE)="","",VLOOKUP($O2702,'APOIO-DESPESAS'!$A$3:$N$962,14,FALSE)),"")</f>
        <v/>
      </c>
      <c r="O2702" s="223">
        <f t="shared" si="42"/>
        <v>2700</v>
      </c>
    </row>
    <row r="2703" spans="1:15" x14ac:dyDescent="0.25">
      <c r="A2703" s="223" t="str">
        <f>IFERROR(IF(VLOOKUP($O2703,'APOIO-DESPESAS'!$A$3:$N$962,2,FALSE)="","",VLOOKUP($O2703,'APOIO-DESPESAS'!$A$3:$N$962,2,FALSE)),"")</f>
        <v/>
      </c>
      <c r="B2703" s="223" t="str">
        <f>IFERROR(IF(VLOOKUP($O2703,'APOIO-DESPESAS'!$A$3:$N$962,3,FALSE)="","",VLOOKUP($O2703,'APOIO-DESPESAS'!$A$3:$N$962,3,FALSE)),"")</f>
        <v/>
      </c>
      <c r="C2703" s="223" t="str">
        <f>IFERROR(IF(VLOOKUP($O2703,'APOIO-DESPESAS'!$A$3:$N$962,4,FALSE)="","",VLOOKUP($O2703,'APOIO-DESPESAS'!$A$3:$N$962,4,FALSE)),"")</f>
        <v/>
      </c>
      <c r="D2703" s="223" t="str">
        <f>IFERROR(IF(VLOOKUP($O2703,'APOIO-DESPESAS'!$A$3:$N$962,5,FALSE)="","",VLOOKUP($O2703,'APOIO-DESPESAS'!$A$3:$N$962,5,FALSE)),"")</f>
        <v/>
      </c>
      <c r="E2703" s="223" t="str">
        <f>IFERROR(IF(VLOOKUP($O2703,'APOIO-DESPESAS'!$A$3:$N$962,6,FALSE)="","",VLOOKUP($O2703,'APOIO-DESPESAS'!$A$3:$N$962,6,FALSE)),"")</f>
        <v/>
      </c>
      <c r="F2703" s="223" t="str">
        <f>IFERROR(IF(VLOOKUP($O2703,'APOIO-DESPESAS'!$A$3:$N$962,7,FALSE)="","",VLOOKUP($O2703,'APOIO-DESPESAS'!$A$3:$N$962,7,FALSE)),"")</f>
        <v/>
      </c>
      <c r="G2703" s="223" t="str">
        <f>IFERROR(IF(VLOOKUP($O2703,'APOIO-DESPESAS'!$A$3:$N$962,8,FALSE)="","",VLOOKUP($O2703,'APOIO-DESPESAS'!$A$3:$N$962,8,FALSE)),"")</f>
        <v/>
      </c>
      <c r="H2703" s="223" t="str">
        <f>IFERROR(IF(VLOOKUP($O2703,'APOIO-DESPESAS'!$A$3:$N$962,9,FALSE)="","",VLOOKUP($O2703,'APOIO-DESPESAS'!$A$3:$N$962,9,FALSE)),"")</f>
        <v/>
      </c>
      <c r="I2703" s="223" t="str">
        <f>IFERROR(IF(VLOOKUP($O2703,'APOIO-DESPESAS'!$A$3:$N$962,10,FALSE)="","",VLOOKUP($O2703,'APOIO-DESPESAS'!$A$3:$N$962,10,FALSE)),"")</f>
        <v/>
      </c>
      <c r="J2703" s="223" t="str">
        <f>IFERROR(IF(VLOOKUP($O2703,'APOIO-DESPESAS'!$A$3:$N$962,11,FALSE)="","",VLOOKUP($O2703,'APOIO-DESPESAS'!$A$3:$N$962,11,FALSE)),"")</f>
        <v/>
      </c>
      <c r="K2703" s="223" t="str">
        <f>IFERROR(IF(VLOOKUP($O2703,'APOIO-DESPESAS'!$A$3:$N$962,12,FALSE)="","",VLOOKUP($O2703,'APOIO-DESPESAS'!$A$3:$N$962,12,FALSE)),"")</f>
        <v/>
      </c>
      <c r="L2703" s="223" t="str">
        <f>IFERROR(IF(VLOOKUP($O2703,'APOIO-DESPESAS'!$A$3:$N$962,13,FALSE)="","",VLOOKUP($O2703,'APOIO-DESPESAS'!$A$3:$N$962,13,FALSE)),"")</f>
        <v/>
      </c>
      <c r="M2703" s="223" t="str">
        <f>IFERROR(IF(VLOOKUP($O2703,'APOIO-DESPESAS'!$A$3:$N$962,14,FALSE)="","",VLOOKUP($O2703,'APOIO-DESPESAS'!$A$3:$N$962,14,FALSE)),"")</f>
        <v/>
      </c>
      <c r="O2703" s="223">
        <f t="shared" si="42"/>
        <v>2701</v>
      </c>
    </row>
    <row r="2704" spans="1:15" x14ac:dyDescent="0.25">
      <c r="A2704" s="223" t="str">
        <f>IFERROR(IF(VLOOKUP($O2704,'APOIO-DESPESAS'!$A$3:$N$962,2,FALSE)="","",VLOOKUP($O2704,'APOIO-DESPESAS'!$A$3:$N$962,2,FALSE)),"")</f>
        <v/>
      </c>
      <c r="B2704" s="223" t="str">
        <f>IFERROR(IF(VLOOKUP($O2704,'APOIO-DESPESAS'!$A$3:$N$962,3,FALSE)="","",VLOOKUP($O2704,'APOIO-DESPESAS'!$A$3:$N$962,3,FALSE)),"")</f>
        <v/>
      </c>
      <c r="C2704" s="223" t="str">
        <f>IFERROR(IF(VLOOKUP($O2704,'APOIO-DESPESAS'!$A$3:$N$962,4,FALSE)="","",VLOOKUP($O2704,'APOIO-DESPESAS'!$A$3:$N$962,4,FALSE)),"")</f>
        <v/>
      </c>
      <c r="D2704" s="223" t="str">
        <f>IFERROR(IF(VLOOKUP($O2704,'APOIO-DESPESAS'!$A$3:$N$962,5,FALSE)="","",VLOOKUP($O2704,'APOIO-DESPESAS'!$A$3:$N$962,5,FALSE)),"")</f>
        <v/>
      </c>
      <c r="E2704" s="223" t="str">
        <f>IFERROR(IF(VLOOKUP($O2704,'APOIO-DESPESAS'!$A$3:$N$962,6,FALSE)="","",VLOOKUP($O2704,'APOIO-DESPESAS'!$A$3:$N$962,6,FALSE)),"")</f>
        <v/>
      </c>
      <c r="F2704" s="223" t="str">
        <f>IFERROR(IF(VLOOKUP($O2704,'APOIO-DESPESAS'!$A$3:$N$962,7,FALSE)="","",VLOOKUP($O2704,'APOIO-DESPESAS'!$A$3:$N$962,7,FALSE)),"")</f>
        <v/>
      </c>
      <c r="G2704" s="223" t="str">
        <f>IFERROR(IF(VLOOKUP($O2704,'APOIO-DESPESAS'!$A$3:$N$962,8,FALSE)="","",VLOOKUP($O2704,'APOIO-DESPESAS'!$A$3:$N$962,8,FALSE)),"")</f>
        <v/>
      </c>
      <c r="H2704" s="223" t="str">
        <f>IFERROR(IF(VLOOKUP($O2704,'APOIO-DESPESAS'!$A$3:$N$962,9,FALSE)="","",VLOOKUP($O2704,'APOIO-DESPESAS'!$A$3:$N$962,9,FALSE)),"")</f>
        <v/>
      </c>
      <c r="I2704" s="223" t="str">
        <f>IFERROR(IF(VLOOKUP($O2704,'APOIO-DESPESAS'!$A$3:$N$962,10,FALSE)="","",VLOOKUP($O2704,'APOIO-DESPESAS'!$A$3:$N$962,10,FALSE)),"")</f>
        <v/>
      </c>
      <c r="J2704" s="223" t="str">
        <f>IFERROR(IF(VLOOKUP($O2704,'APOIO-DESPESAS'!$A$3:$N$962,11,FALSE)="","",VLOOKUP($O2704,'APOIO-DESPESAS'!$A$3:$N$962,11,FALSE)),"")</f>
        <v/>
      </c>
      <c r="K2704" s="223" t="str">
        <f>IFERROR(IF(VLOOKUP($O2704,'APOIO-DESPESAS'!$A$3:$N$962,12,FALSE)="","",VLOOKUP($O2704,'APOIO-DESPESAS'!$A$3:$N$962,12,FALSE)),"")</f>
        <v/>
      </c>
      <c r="L2704" s="223" t="str">
        <f>IFERROR(IF(VLOOKUP($O2704,'APOIO-DESPESAS'!$A$3:$N$962,13,FALSE)="","",VLOOKUP($O2704,'APOIO-DESPESAS'!$A$3:$N$962,13,FALSE)),"")</f>
        <v/>
      </c>
      <c r="M2704" s="223" t="str">
        <f>IFERROR(IF(VLOOKUP($O2704,'APOIO-DESPESAS'!$A$3:$N$962,14,FALSE)="","",VLOOKUP($O2704,'APOIO-DESPESAS'!$A$3:$N$962,14,FALSE)),"")</f>
        <v/>
      </c>
      <c r="O2704" s="223">
        <f t="shared" si="42"/>
        <v>2702</v>
      </c>
    </row>
    <row r="2705" spans="1:15" x14ac:dyDescent="0.25">
      <c r="A2705" s="223" t="str">
        <f>IFERROR(IF(VLOOKUP($O2705,'APOIO-DESPESAS'!$A$3:$N$962,2,FALSE)="","",VLOOKUP($O2705,'APOIO-DESPESAS'!$A$3:$N$962,2,FALSE)),"")</f>
        <v/>
      </c>
      <c r="B2705" s="223" t="str">
        <f>IFERROR(IF(VLOOKUP($O2705,'APOIO-DESPESAS'!$A$3:$N$962,3,FALSE)="","",VLOOKUP($O2705,'APOIO-DESPESAS'!$A$3:$N$962,3,FALSE)),"")</f>
        <v/>
      </c>
      <c r="C2705" s="223" t="str">
        <f>IFERROR(IF(VLOOKUP($O2705,'APOIO-DESPESAS'!$A$3:$N$962,4,FALSE)="","",VLOOKUP($O2705,'APOIO-DESPESAS'!$A$3:$N$962,4,FALSE)),"")</f>
        <v/>
      </c>
      <c r="D2705" s="223" t="str">
        <f>IFERROR(IF(VLOOKUP($O2705,'APOIO-DESPESAS'!$A$3:$N$962,5,FALSE)="","",VLOOKUP($O2705,'APOIO-DESPESAS'!$A$3:$N$962,5,FALSE)),"")</f>
        <v/>
      </c>
      <c r="E2705" s="223" t="str">
        <f>IFERROR(IF(VLOOKUP($O2705,'APOIO-DESPESAS'!$A$3:$N$962,6,FALSE)="","",VLOOKUP($O2705,'APOIO-DESPESAS'!$A$3:$N$962,6,FALSE)),"")</f>
        <v/>
      </c>
      <c r="F2705" s="223" t="str">
        <f>IFERROR(IF(VLOOKUP($O2705,'APOIO-DESPESAS'!$A$3:$N$962,7,FALSE)="","",VLOOKUP($O2705,'APOIO-DESPESAS'!$A$3:$N$962,7,FALSE)),"")</f>
        <v/>
      </c>
      <c r="G2705" s="223" t="str">
        <f>IFERROR(IF(VLOOKUP($O2705,'APOIO-DESPESAS'!$A$3:$N$962,8,FALSE)="","",VLOOKUP($O2705,'APOIO-DESPESAS'!$A$3:$N$962,8,FALSE)),"")</f>
        <v/>
      </c>
      <c r="H2705" s="223" t="str">
        <f>IFERROR(IF(VLOOKUP($O2705,'APOIO-DESPESAS'!$A$3:$N$962,9,FALSE)="","",VLOOKUP($O2705,'APOIO-DESPESAS'!$A$3:$N$962,9,FALSE)),"")</f>
        <v/>
      </c>
      <c r="I2705" s="223" t="str">
        <f>IFERROR(IF(VLOOKUP($O2705,'APOIO-DESPESAS'!$A$3:$N$962,10,FALSE)="","",VLOOKUP($O2705,'APOIO-DESPESAS'!$A$3:$N$962,10,FALSE)),"")</f>
        <v/>
      </c>
      <c r="J2705" s="223" t="str">
        <f>IFERROR(IF(VLOOKUP($O2705,'APOIO-DESPESAS'!$A$3:$N$962,11,FALSE)="","",VLOOKUP($O2705,'APOIO-DESPESAS'!$A$3:$N$962,11,FALSE)),"")</f>
        <v/>
      </c>
      <c r="K2705" s="223" t="str">
        <f>IFERROR(IF(VLOOKUP($O2705,'APOIO-DESPESAS'!$A$3:$N$962,12,FALSE)="","",VLOOKUP($O2705,'APOIO-DESPESAS'!$A$3:$N$962,12,FALSE)),"")</f>
        <v/>
      </c>
      <c r="L2705" s="223" t="str">
        <f>IFERROR(IF(VLOOKUP($O2705,'APOIO-DESPESAS'!$A$3:$N$962,13,FALSE)="","",VLOOKUP($O2705,'APOIO-DESPESAS'!$A$3:$N$962,13,FALSE)),"")</f>
        <v/>
      </c>
      <c r="M2705" s="223" t="str">
        <f>IFERROR(IF(VLOOKUP($O2705,'APOIO-DESPESAS'!$A$3:$N$962,14,FALSE)="","",VLOOKUP($O2705,'APOIO-DESPESAS'!$A$3:$N$962,14,FALSE)),"")</f>
        <v/>
      </c>
      <c r="O2705" s="223">
        <f t="shared" si="42"/>
        <v>2703</v>
      </c>
    </row>
    <row r="2706" spans="1:15" x14ac:dyDescent="0.25">
      <c r="A2706" s="223" t="str">
        <f>IFERROR(IF(VLOOKUP($O2706,'APOIO-DESPESAS'!$A$3:$N$962,2,FALSE)="","",VLOOKUP($O2706,'APOIO-DESPESAS'!$A$3:$N$962,2,FALSE)),"")</f>
        <v/>
      </c>
      <c r="B2706" s="223" t="str">
        <f>IFERROR(IF(VLOOKUP($O2706,'APOIO-DESPESAS'!$A$3:$N$962,3,FALSE)="","",VLOOKUP($O2706,'APOIO-DESPESAS'!$A$3:$N$962,3,FALSE)),"")</f>
        <v/>
      </c>
      <c r="C2706" s="223" t="str">
        <f>IFERROR(IF(VLOOKUP($O2706,'APOIO-DESPESAS'!$A$3:$N$962,4,FALSE)="","",VLOOKUP($O2706,'APOIO-DESPESAS'!$A$3:$N$962,4,FALSE)),"")</f>
        <v/>
      </c>
      <c r="D2706" s="223" t="str">
        <f>IFERROR(IF(VLOOKUP($O2706,'APOIO-DESPESAS'!$A$3:$N$962,5,FALSE)="","",VLOOKUP($O2706,'APOIO-DESPESAS'!$A$3:$N$962,5,FALSE)),"")</f>
        <v/>
      </c>
      <c r="E2706" s="223" t="str">
        <f>IFERROR(IF(VLOOKUP($O2706,'APOIO-DESPESAS'!$A$3:$N$962,6,FALSE)="","",VLOOKUP($O2706,'APOIO-DESPESAS'!$A$3:$N$962,6,FALSE)),"")</f>
        <v/>
      </c>
      <c r="F2706" s="223" t="str">
        <f>IFERROR(IF(VLOOKUP($O2706,'APOIO-DESPESAS'!$A$3:$N$962,7,FALSE)="","",VLOOKUP($O2706,'APOIO-DESPESAS'!$A$3:$N$962,7,FALSE)),"")</f>
        <v/>
      </c>
      <c r="G2706" s="223" t="str">
        <f>IFERROR(IF(VLOOKUP($O2706,'APOIO-DESPESAS'!$A$3:$N$962,8,FALSE)="","",VLOOKUP($O2706,'APOIO-DESPESAS'!$A$3:$N$962,8,FALSE)),"")</f>
        <v/>
      </c>
      <c r="H2706" s="223" t="str">
        <f>IFERROR(IF(VLOOKUP($O2706,'APOIO-DESPESAS'!$A$3:$N$962,9,FALSE)="","",VLOOKUP($O2706,'APOIO-DESPESAS'!$A$3:$N$962,9,FALSE)),"")</f>
        <v/>
      </c>
      <c r="I2706" s="223" t="str">
        <f>IFERROR(IF(VLOOKUP($O2706,'APOIO-DESPESAS'!$A$3:$N$962,10,FALSE)="","",VLOOKUP($O2706,'APOIO-DESPESAS'!$A$3:$N$962,10,FALSE)),"")</f>
        <v/>
      </c>
      <c r="J2706" s="223" t="str">
        <f>IFERROR(IF(VLOOKUP($O2706,'APOIO-DESPESAS'!$A$3:$N$962,11,FALSE)="","",VLOOKUP($O2706,'APOIO-DESPESAS'!$A$3:$N$962,11,FALSE)),"")</f>
        <v/>
      </c>
      <c r="K2706" s="223" t="str">
        <f>IFERROR(IF(VLOOKUP($O2706,'APOIO-DESPESAS'!$A$3:$N$962,12,FALSE)="","",VLOOKUP($O2706,'APOIO-DESPESAS'!$A$3:$N$962,12,FALSE)),"")</f>
        <v/>
      </c>
      <c r="L2706" s="223" t="str">
        <f>IFERROR(IF(VLOOKUP($O2706,'APOIO-DESPESAS'!$A$3:$N$962,13,FALSE)="","",VLOOKUP($O2706,'APOIO-DESPESAS'!$A$3:$N$962,13,FALSE)),"")</f>
        <v/>
      </c>
      <c r="M2706" s="223" t="str">
        <f>IFERROR(IF(VLOOKUP($O2706,'APOIO-DESPESAS'!$A$3:$N$962,14,FALSE)="","",VLOOKUP($O2706,'APOIO-DESPESAS'!$A$3:$N$962,14,FALSE)),"")</f>
        <v/>
      </c>
      <c r="O2706" s="223">
        <f t="shared" si="42"/>
        <v>2704</v>
      </c>
    </row>
    <row r="2707" spans="1:15" x14ac:dyDescent="0.25">
      <c r="A2707" s="223" t="str">
        <f>IFERROR(IF(VLOOKUP($O2707,'APOIO-DESPESAS'!$A$3:$N$962,2,FALSE)="","",VLOOKUP($O2707,'APOIO-DESPESAS'!$A$3:$N$962,2,FALSE)),"")</f>
        <v/>
      </c>
      <c r="B2707" s="223" t="str">
        <f>IFERROR(IF(VLOOKUP($O2707,'APOIO-DESPESAS'!$A$3:$N$962,3,FALSE)="","",VLOOKUP($O2707,'APOIO-DESPESAS'!$A$3:$N$962,3,FALSE)),"")</f>
        <v/>
      </c>
      <c r="C2707" s="223" t="str">
        <f>IFERROR(IF(VLOOKUP($O2707,'APOIO-DESPESAS'!$A$3:$N$962,4,FALSE)="","",VLOOKUP($O2707,'APOIO-DESPESAS'!$A$3:$N$962,4,FALSE)),"")</f>
        <v/>
      </c>
      <c r="D2707" s="223" t="str">
        <f>IFERROR(IF(VLOOKUP($O2707,'APOIO-DESPESAS'!$A$3:$N$962,5,FALSE)="","",VLOOKUP($O2707,'APOIO-DESPESAS'!$A$3:$N$962,5,FALSE)),"")</f>
        <v/>
      </c>
      <c r="E2707" s="223" t="str">
        <f>IFERROR(IF(VLOOKUP($O2707,'APOIO-DESPESAS'!$A$3:$N$962,6,FALSE)="","",VLOOKUP($O2707,'APOIO-DESPESAS'!$A$3:$N$962,6,FALSE)),"")</f>
        <v/>
      </c>
      <c r="F2707" s="223" t="str">
        <f>IFERROR(IF(VLOOKUP($O2707,'APOIO-DESPESAS'!$A$3:$N$962,7,FALSE)="","",VLOOKUP($O2707,'APOIO-DESPESAS'!$A$3:$N$962,7,FALSE)),"")</f>
        <v/>
      </c>
      <c r="G2707" s="223" t="str">
        <f>IFERROR(IF(VLOOKUP($O2707,'APOIO-DESPESAS'!$A$3:$N$962,8,FALSE)="","",VLOOKUP($O2707,'APOIO-DESPESAS'!$A$3:$N$962,8,FALSE)),"")</f>
        <v/>
      </c>
      <c r="H2707" s="223" t="str">
        <f>IFERROR(IF(VLOOKUP($O2707,'APOIO-DESPESAS'!$A$3:$N$962,9,FALSE)="","",VLOOKUP($O2707,'APOIO-DESPESAS'!$A$3:$N$962,9,FALSE)),"")</f>
        <v/>
      </c>
      <c r="I2707" s="223" t="str">
        <f>IFERROR(IF(VLOOKUP($O2707,'APOIO-DESPESAS'!$A$3:$N$962,10,FALSE)="","",VLOOKUP($O2707,'APOIO-DESPESAS'!$A$3:$N$962,10,FALSE)),"")</f>
        <v/>
      </c>
      <c r="J2707" s="223" t="str">
        <f>IFERROR(IF(VLOOKUP($O2707,'APOIO-DESPESAS'!$A$3:$N$962,11,FALSE)="","",VLOOKUP($O2707,'APOIO-DESPESAS'!$A$3:$N$962,11,FALSE)),"")</f>
        <v/>
      </c>
      <c r="K2707" s="223" t="str">
        <f>IFERROR(IF(VLOOKUP($O2707,'APOIO-DESPESAS'!$A$3:$N$962,12,FALSE)="","",VLOOKUP($O2707,'APOIO-DESPESAS'!$A$3:$N$962,12,FALSE)),"")</f>
        <v/>
      </c>
      <c r="L2707" s="223" t="str">
        <f>IFERROR(IF(VLOOKUP($O2707,'APOIO-DESPESAS'!$A$3:$N$962,13,FALSE)="","",VLOOKUP($O2707,'APOIO-DESPESAS'!$A$3:$N$962,13,FALSE)),"")</f>
        <v/>
      </c>
      <c r="M2707" s="223" t="str">
        <f>IFERROR(IF(VLOOKUP($O2707,'APOIO-DESPESAS'!$A$3:$N$962,14,FALSE)="","",VLOOKUP($O2707,'APOIO-DESPESAS'!$A$3:$N$962,14,FALSE)),"")</f>
        <v/>
      </c>
      <c r="O2707" s="223">
        <f t="shared" si="42"/>
        <v>2705</v>
      </c>
    </row>
    <row r="2708" spans="1:15" x14ac:dyDescent="0.25">
      <c r="A2708" s="223" t="str">
        <f>IFERROR(IF(VLOOKUP($O2708,'APOIO-DESPESAS'!$A$3:$N$962,2,FALSE)="","",VLOOKUP($O2708,'APOIO-DESPESAS'!$A$3:$N$962,2,FALSE)),"")</f>
        <v/>
      </c>
      <c r="B2708" s="223" t="str">
        <f>IFERROR(IF(VLOOKUP($O2708,'APOIO-DESPESAS'!$A$3:$N$962,3,FALSE)="","",VLOOKUP($O2708,'APOIO-DESPESAS'!$A$3:$N$962,3,FALSE)),"")</f>
        <v/>
      </c>
      <c r="C2708" s="223" t="str">
        <f>IFERROR(IF(VLOOKUP($O2708,'APOIO-DESPESAS'!$A$3:$N$962,4,FALSE)="","",VLOOKUP($O2708,'APOIO-DESPESAS'!$A$3:$N$962,4,FALSE)),"")</f>
        <v/>
      </c>
      <c r="D2708" s="223" t="str">
        <f>IFERROR(IF(VLOOKUP($O2708,'APOIO-DESPESAS'!$A$3:$N$962,5,FALSE)="","",VLOOKUP($O2708,'APOIO-DESPESAS'!$A$3:$N$962,5,FALSE)),"")</f>
        <v/>
      </c>
      <c r="E2708" s="223" t="str">
        <f>IFERROR(IF(VLOOKUP($O2708,'APOIO-DESPESAS'!$A$3:$N$962,6,FALSE)="","",VLOOKUP($O2708,'APOIO-DESPESAS'!$A$3:$N$962,6,FALSE)),"")</f>
        <v/>
      </c>
      <c r="F2708" s="223" t="str">
        <f>IFERROR(IF(VLOOKUP($O2708,'APOIO-DESPESAS'!$A$3:$N$962,7,FALSE)="","",VLOOKUP($O2708,'APOIO-DESPESAS'!$A$3:$N$962,7,FALSE)),"")</f>
        <v/>
      </c>
      <c r="G2708" s="223" t="str">
        <f>IFERROR(IF(VLOOKUP($O2708,'APOIO-DESPESAS'!$A$3:$N$962,8,FALSE)="","",VLOOKUP($O2708,'APOIO-DESPESAS'!$A$3:$N$962,8,FALSE)),"")</f>
        <v/>
      </c>
      <c r="H2708" s="223" t="str">
        <f>IFERROR(IF(VLOOKUP($O2708,'APOIO-DESPESAS'!$A$3:$N$962,9,FALSE)="","",VLOOKUP($O2708,'APOIO-DESPESAS'!$A$3:$N$962,9,FALSE)),"")</f>
        <v/>
      </c>
      <c r="I2708" s="223" t="str">
        <f>IFERROR(IF(VLOOKUP($O2708,'APOIO-DESPESAS'!$A$3:$N$962,10,FALSE)="","",VLOOKUP($O2708,'APOIO-DESPESAS'!$A$3:$N$962,10,FALSE)),"")</f>
        <v/>
      </c>
      <c r="J2708" s="223" t="str">
        <f>IFERROR(IF(VLOOKUP($O2708,'APOIO-DESPESAS'!$A$3:$N$962,11,FALSE)="","",VLOOKUP($O2708,'APOIO-DESPESAS'!$A$3:$N$962,11,FALSE)),"")</f>
        <v/>
      </c>
      <c r="K2708" s="223" t="str">
        <f>IFERROR(IF(VLOOKUP($O2708,'APOIO-DESPESAS'!$A$3:$N$962,12,FALSE)="","",VLOOKUP($O2708,'APOIO-DESPESAS'!$A$3:$N$962,12,FALSE)),"")</f>
        <v/>
      </c>
      <c r="L2708" s="223" t="str">
        <f>IFERROR(IF(VLOOKUP($O2708,'APOIO-DESPESAS'!$A$3:$N$962,13,FALSE)="","",VLOOKUP($O2708,'APOIO-DESPESAS'!$A$3:$N$962,13,FALSE)),"")</f>
        <v/>
      </c>
      <c r="M2708" s="223" t="str">
        <f>IFERROR(IF(VLOOKUP($O2708,'APOIO-DESPESAS'!$A$3:$N$962,14,FALSE)="","",VLOOKUP($O2708,'APOIO-DESPESAS'!$A$3:$N$962,14,FALSE)),"")</f>
        <v/>
      </c>
      <c r="O2708" s="223">
        <f t="shared" si="42"/>
        <v>2706</v>
      </c>
    </row>
    <row r="2709" spans="1:15" x14ac:dyDescent="0.25">
      <c r="A2709" s="223" t="str">
        <f>IFERROR(IF(VLOOKUP($O2709,'APOIO-DESPESAS'!$A$3:$N$962,2,FALSE)="","",VLOOKUP($O2709,'APOIO-DESPESAS'!$A$3:$N$962,2,FALSE)),"")</f>
        <v/>
      </c>
      <c r="B2709" s="223" t="str">
        <f>IFERROR(IF(VLOOKUP($O2709,'APOIO-DESPESAS'!$A$3:$N$962,3,FALSE)="","",VLOOKUP($O2709,'APOIO-DESPESAS'!$A$3:$N$962,3,FALSE)),"")</f>
        <v/>
      </c>
      <c r="C2709" s="223" t="str">
        <f>IFERROR(IF(VLOOKUP($O2709,'APOIO-DESPESAS'!$A$3:$N$962,4,FALSE)="","",VLOOKUP($O2709,'APOIO-DESPESAS'!$A$3:$N$962,4,FALSE)),"")</f>
        <v/>
      </c>
      <c r="D2709" s="223" t="str">
        <f>IFERROR(IF(VLOOKUP($O2709,'APOIO-DESPESAS'!$A$3:$N$962,5,FALSE)="","",VLOOKUP($O2709,'APOIO-DESPESAS'!$A$3:$N$962,5,FALSE)),"")</f>
        <v/>
      </c>
      <c r="E2709" s="223" t="str">
        <f>IFERROR(IF(VLOOKUP($O2709,'APOIO-DESPESAS'!$A$3:$N$962,6,FALSE)="","",VLOOKUP($O2709,'APOIO-DESPESAS'!$A$3:$N$962,6,FALSE)),"")</f>
        <v/>
      </c>
      <c r="F2709" s="223" t="str">
        <f>IFERROR(IF(VLOOKUP($O2709,'APOIO-DESPESAS'!$A$3:$N$962,7,FALSE)="","",VLOOKUP($O2709,'APOIO-DESPESAS'!$A$3:$N$962,7,FALSE)),"")</f>
        <v/>
      </c>
      <c r="G2709" s="223" t="str">
        <f>IFERROR(IF(VLOOKUP($O2709,'APOIO-DESPESAS'!$A$3:$N$962,8,FALSE)="","",VLOOKUP($O2709,'APOIO-DESPESAS'!$A$3:$N$962,8,FALSE)),"")</f>
        <v/>
      </c>
      <c r="H2709" s="223" t="str">
        <f>IFERROR(IF(VLOOKUP($O2709,'APOIO-DESPESAS'!$A$3:$N$962,9,FALSE)="","",VLOOKUP($O2709,'APOIO-DESPESAS'!$A$3:$N$962,9,FALSE)),"")</f>
        <v/>
      </c>
      <c r="I2709" s="223" t="str">
        <f>IFERROR(IF(VLOOKUP($O2709,'APOIO-DESPESAS'!$A$3:$N$962,10,FALSE)="","",VLOOKUP($O2709,'APOIO-DESPESAS'!$A$3:$N$962,10,FALSE)),"")</f>
        <v/>
      </c>
      <c r="J2709" s="223" t="str">
        <f>IFERROR(IF(VLOOKUP($O2709,'APOIO-DESPESAS'!$A$3:$N$962,11,FALSE)="","",VLOOKUP($O2709,'APOIO-DESPESAS'!$A$3:$N$962,11,FALSE)),"")</f>
        <v/>
      </c>
      <c r="K2709" s="223" t="str">
        <f>IFERROR(IF(VLOOKUP($O2709,'APOIO-DESPESAS'!$A$3:$N$962,12,FALSE)="","",VLOOKUP($O2709,'APOIO-DESPESAS'!$A$3:$N$962,12,FALSE)),"")</f>
        <v/>
      </c>
      <c r="L2709" s="223" t="str">
        <f>IFERROR(IF(VLOOKUP($O2709,'APOIO-DESPESAS'!$A$3:$N$962,13,FALSE)="","",VLOOKUP($O2709,'APOIO-DESPESAS'!$A$3:$N$962,13,FALSE)),"")</f>
        <v/>
      </c>
      <c r="M2709" s="223" t="str">
        <f>IFERROR(IF(VLOOKUP($O2709,'APOIO-DESPESAS'!$A$3:$N$962,14,FALSE)="","",VLOOKUP($O2709,'APOIO-DESPESAS'!$A$3:$N$962,14,FALSE)),"")</f>
        <v/>
      </c>
      <c r="O2709" s="223">
        <f t="shared" si="42"/>
        <v>2707</v>
      </c>
    </row>
    <row r="2710" spans="1:15" x14ac:dyDescent="0.25">
      <c r="A2710" s="223" t="str">
        <f>IFERROR(IF(VLOOKUP($O2710,'APOIO-DESPESAS'!$A$3:$N$962,2,FALSE)="","",VLOOKUP($O2710,'APOIO-DESPESAS'!$A$3:$N$962,2,FALSE)),"")</f>
        <v/>
      </c>
      <c r="B2710" s="223" t="str">
        <f>IFERROR(IF(VLOOKUP($O2710,'APOIO-DESPESAS'!$A$3:$N$962,3,FALSE)="","",VLOOKUP($O2710,'APOIO-DESPESAS'!$A$3:$N$962,3,FALSE)),"")</f>
        <v/>
      </c>
      <c r="C2710" s="223" t="str">
        <f>IFERROR(IF(VLOOKUP($O2710,'APOIO-DESPESAS'!$A$3:$N$962,4,FALSE)="","",VLOOKUP($O2710,'APOIO-DESPESAS'!$A$3:$N$962,4,FALSE)),"")</f>
        <v/>
      </c>
      <c r="D2710" s="223" t="str">
        <f>IFERROR(IF(VLOOKUP($O2710,'APOIO-DESPESAS'!$A$3:$N$962,5,FALSE)="","",VLOOKUP($O2710,'APOIO-DESPESAS'!$A$3:$N$962,5,FALSE)),"")</f>
        <v/>
      </c>
      <c r="E2710" s="223" t="str">
        <f>IFERROR(IF(VLOOKUP($O2710,'APOIO-DESPESAS'!$A$3:$N$962,6,FALSE)="","",VLOOKUP($O2710,'APOIO-DESPESAS'!$A$3:$N$962,6,FALSE)),"")</f>
        <v/>
      </c>
      <c r="F2710" s="223" t="str">
        <f>IFERROR(IF(VLOOKUP($O2710,'APOIO-DESPESAS'!$A$3:$N$962,7,FALSE)="","",VLOOKUP($O2710,'APOIO-DESPESAS'!$A$3:$N$962,7,FALSE)),"")</f>
        <v/>
      </c>
      <c r="G2710" s="223" t="str">
        <f>IFERROR(IF(VLOOKUP($O2710,'APOIO-DESPESAS'!$A$3:$N$962,8,FALSE)="","",VLOOKUP($O2710,'APOIO-DESPESAS'!$A$3:$N$962,8,FALSE)),"")</f>
        <v/>
      </c>
      <c r="H2710" s="223" t="str">
        <f>IFERROR(IF(VLOOKUP($O2710,'APOIO-DESPESAS'!$A$3:$N$962,9,FALSE)="","",VLOOKUP($O2710,'APOIO-DESPESAS'!$A$3:$N$962,9,FALSE)),"")</f>
        <v/>
      </c>
      <c r="I2710" s="223" t="str">
        <f>IFERROR(IF(VLOOKUP($O2710,'APOIO-DESPESAS'!$A$3:$N$962,10,FALSE)="","",VLOOKUP($O2710,'APOIO-DESPESAS'!$A$3:$N$962,10,FALSE)),"")</f>
        <v/>
      </c>
      <c r="J2710" s="223" t="str">
        <f>IFERROR(IF(VLOOKUP($O2710,'APOIO-DESPESAS'!$A$3:$N$962,11,FALSE)="","",VLOOKUP($O2710,'APOIO-DESPESAS'!$A$3:$N$962,11,FALSE)),"")</f>
        <v/>
      </c>
      <c r="K2710" s="223" t="str">
        <f>IFERROR(IF(VLOOKUP($O2710,'APOIO-DESPESAS'!$A$3:$N$962,12,FALSE)="","",VLOOKUP($O2710,'APOIO-DESPESAS'!$A$3:$N$962,12,FALSE)),"")</f>
        <v/>
      </c>
      <c r="L2710" s="223" t="str">
        <f>IFERROR(IF(VLOOKUP($O2710,'APOIO-DESPESAS'!$A$3:$N$962,13,FALSE)="","",VLOOKUP($O2710,'APOIO-DESPESAS'!$A$3:$N$962,13,FALSE)),"")</f>
        <v/>
      </c>
      <c r="M2710" s="223" t="str">
        <f>IFERROR(IF(VLOOKUP($O2710,'APOIO-DESPESAS'!$A$3:$N$962,14,FALSE)="","",VLOOKUP($O2710,'APOIO-DESPESAS'!$A$3:$N$962,14,FALSE)),"")</f>
        <v/>
      </c>
      <c r="O2710" s="223">
        <f t="shared" si="42"/>
        <v>2708</v>
      </c>
    </row>
    <row r="2711" spans="1:15" x14ac:dyDescent="0.25">
      <c r="A2711" s="223" t="str">
        <f>IFERROR(IF(VLOOKUP($O2711,'APOIO-DESPESAS'!$A$3:$N$962,2,FALSE)="","",VLOOKUP($O2711,'APOIO-DESPESAS'!$A$3:$N$962,2,FALSE)),"")</f>
        <v/>
      </c>
      <c r="B2711" s="223" t="str">
        <f>IFERROR(IF(VLOOKUP($O2711,'APOIO-DESPESAS'!$A$3:$N$962,3,FALSE)="","",VLOOKUP($O2711,'APOIO-DESPESAS'!$A$3:$N$962,3,FALSE)),"")</f>
        <v/>
      </c>
      <c r="C2711" s="223" t="str">
        <f>IFERROR(IF(VLOOKUP($O2711,'APOIO-DESPESAS'!$A$3:$N$962,4,FALSE)="","",VLOOKUP($O2711,'APOIO-DESPESAS'!$A$3:$N$962,4,FALSE)),"")</f>
        <v/>
      </c>
      <c r="D2711" s="223" t="str">
        <f>IFERROR(IF(VLOOKUP($O2711,'APOIO-DESPESAS'!$A$3:$N$962,5,FALSE)="","",VLOOKUP($O2711,'APOIO-DESPESAS'!$A$3:$N$962,5,FALSE)),"")</f>
        <v/>
      </c>
      <c r="E2711" s="223" t="str">
        <f>IFERROR(IF(VLOOKUP($O2711,'APOIO-DESPESAS'!$A$3:$N$962,6,FALSE)="","",VLOOKUP($O2711,'APOIO-DESPESAS'!$A$3:$N$962,6,FALSE)),"")</f>
        <v/>
      </c>
      <c r="F2711" s="223" t="str">
        <f>IFERROR(IF(VLOOKUP($O2711,'APOIO-DESPESAS'!$A$3:$N$962,7,FALSE)="","",VLOOKUP($O2711,'APOIO-DESPESAS'!$A$3:$N$962,7,FALSE)),"")</f>
        <v/>
      </c>
      <c r="G2711" s="223" t="str">
        <f>IFERROR(IF(VLOOKUP($O2711,'APOIO-DESPESAS'!$A$3:$N$962,8,FALSE)="","",VLOOKUP($O2711,'APOIO-DESPESAS'!$A$3:$N$962,8,FALSE)),"")</f>
        <v/>
      </c>
      <c r="H2711" s="223" t="str">
        <f>IFERROR(IF(VLOOKUP($O2711,'APOIO-DESPESAS'!$A$3:$N$962,9,FALSE)="","",VLOOKUP($O2711,'APOIO-DESPESAS'!$A$3:$N$962,9,FALSE)),"")</f>
        <v/>
      </c>
      <c r="I2711" s="223" t="str">
        <f>IFERROR(IF(VLOOKUP($O2711,'APOIO-DESPESAS'!$A$3:$N$962,10,FALSE)="","",VLOOKUP($O2711,'APOIO-DESPESAS'!$A$3:$N$962,10,FALSE)),"")</f>
        <v/>
      </c>
      <c r="J2711" s="223" t="str">
        <f>IFERROR(IF(VLOOKUP($O2711,'APOIO-DESPESAS'!$A$3:$N$962,11,FALSE)="","",VLOOKUP($O2711,'APOIO-DESPESAS'!$A$3:$N$962,11,FALSE)),"")</f>
        <v/>
      </c>
      <c r="K2711" s="223" t="str">
        <f>IFERROR(IF(VLOOKUP($O2711,'APOIO-DESPESAS'!$A$3:$N$962,12,FALSE)="","",VLOOKUP($O2711,'APOIO-DESPESAS'!$A$3:$N$962,12,FALSE)),"")</f>
        <v/>
      </c>
      <c r="L2711" s="223" t="str">
        <f>IFERROR(IF(VLOOKUP($O2711,'APOIO-DESPESAS'!$A$3:$N$962,13,FALSE)="","",VLOOKUP($O2711,'APOIO-DESPESAS'!$A$3:$N$962,13,FALSE)),"")</f>
        <v/>
      </c>
      <c r="M2711" s="223" t="str">
        <f>IFERROR(IF(VLOOKUP($O2711,'APOIO-DESPESAS'!$A$3:$N$962,14,FALSE)="","",VLOOKUP($O2711,'APOIO-DESPESAS'!$A$3:$N$962,14,FALSE)),"")</f>
        <v/>
      </c>
      <c r="O2711" s="223">
        <f t="shared" si="42"/>
        <v>2709</v>
      </c>
    </row>
    <row r="2712" spans="1:15" x14ac:dyDescent="0.25">
      <c r="A2712" s="223" t="str">
        <f>IFERROR(IF(VLOOKUP($O2712,'APOIO-DESPESAS'!$A$3:$N$962,2,FALSE)="","",VLOOKUP($O2712,'APOIO-DESPESAS'!$A$3:$N$962,2,FALSE)),"")</f>
        <v/>
      </c>
      <c r="B2712" s="223" t="str">
        <f>IFERROR(IF(VLOOKUP($O2712,'APOIO-DESPESAS'!$A$3:$N$962,3,FALSE)="","",VLOOKUP($O2712,'APOIO-DESPESAS'!$A$3:$N$962,3,FALSE)),"")</f>
        <v/>
      </c>
      <c r="C2712" s="223" t="str">
        <f>IFERROR(IF(VLOOKUP($O2712,'APOIO-DESPESAS'!$A$3:$N$962,4,FALSE)="","",VLOOKUP($O2712,'APOIO-DESPESAS'!$A$3:$N$962,4,FALSE)),"")</f>
        <v/>
      </c>
      <c r="D2712" s="223" t="str">
        <f>IFERROR(IF(VLOOKUP($O2712,'APOIO-DESPESAS'!$A$3:$N$962,5,FALSE)="","",VLOOKUP($O2712,'APOIO-DESPESAS'!$A$3:$N$962,5,FALSE)),"")</f>
        <v/>
      </c>
      <c r="E2712" s="223" t="str">
        <f>IFERROR(IF(VLOOKUP($O2712,'APOIO-DESPESAS'!$A$3:$N$962,6,FALSE)="","",VLOOKUP($O2712,'APOIO-DESPESAS'!$A$3:$N$962,6,FALSE)),"")</f>
        <v/>
      </c>
      <c r="F2712" s="223" t="str">
        <f>IFERROR(IF(VLOOKUP($O2712,'APOIO-DESPESAS'!$A$3:$N$962,7,FALSE)="","",VLOOKUP($O2712,'APOIO-DESPESAS'!$A$3:$N$962,7,FALSE)),"")</f>
        <v/>
      </c>
      <c r="G2712" s="223" t="str">
        <f>IFERROR(IF(VLOOKUP($O2712,'APOIO-DESPESAS'!$A$3:$N$962,8,FALSE)="","",VLOOKUP($O2712,'APOIO-DESPESAS'!$A$3:$N$962,8,FALSE)),"")</f>
        <v/>
      </c>
      <c r="H2712" s="223" t="str">
        <f>IFERROR(IF(VLOOKUP($O2712,'APOIO-DESPESAS'!$A$3:$N$962,9,FALSE)="","",VLOOKUP($O2712,'APOIO-DESPESAS'!$A$3:$N$962,9,FALSE)),"")</f>
        <v/>
      </c>
      <c r="I2712" s="223" t="str">
        <f>IFERROR(IF(VLOOKUP($O2712,'APOIO-DESPESAS'!$A$3:$N$962,10,FALSE)="","",VLOOKUP($O2712,'APOIO-DESPESAS'!$A$3:$N$962,10,FALSE)),"")</f>
        <v/>
      </c>
      <c r="J2712" s="223" t="str">
        <f>IFERROR(IF(VLOOKUP($O2712,'APOIO-DESPESAS'!$A$3:$N$962,11,FALSE)="","",VLOOKUP($O2712,'APOIO-DESPESAS'!$A$3:$N$962,11,FALSE)),"")</f>
        <v/>
      </c>
      <c r="K2712" s="223" t="str">
        <f>IFERROR(IF(VLOOKUP($O2712,'APOIO-DESPESAS'!$A$3:$N$962,12,FALSE)="","",VLOOKUP($O2712,'APOIO-DESPESAS'!$A$3:$N$962,12,FALSE)),"")</f>
        <v/>
      </c>
      <c r="L2712" s="223" t="str">
        <f>IFERROR(IF(VLOOKUP($O2712,'APOIO-DESPESAS'!$A$3:$N$962,13,FALSE)="","",VLOOKUP($O2712,'APOIO-DESPESAS'!$A$3:$N$962,13,FALSE)),"")</f>
        <v/>
      </c>
      <c r="M2712" s="223" t="str">
        <f>IFERROR(IF(VLOOKUP($O2712,'APOIO-DESPESAS'!$A$3:$N$962,14,FALSE)="","",VLOOKUP($O2712,'APOIO-DESPESAS'!$A$3:$N$962,14,FALSE)),"")</f>
        <v/>
      </c>
      <c r="O2712" s="223">
        <f t="shared" si="42"/>
        <v>2710</v>
      </c>
    </row>
    <row r="2713" spans="1:15" x14ac:dyDescent="0.25">
      <c r="A2713" s="223" t="str">
        <f>IFERROR(IF(VLOOKUP($O2713,'APOIO-DESPESAS'!$A$3:$N$962,2,FALSE)="","",VLOOKUP($O2713,'APOIO-DESPESAS'!$A$3:$N$962,2,FALSE)),"")</f>
        <v/>
      </c>
      <c r="B2713" s="223" t="str">
        <f>IFERROR(IF(VLOOKUP($O2713,'APOIO-DESPESAS'!$A$3:$N$962,3,FALSE)="","",VLOOKUP($O2713,'APOIO-DESPESAS'!$A$3:$N$962,3,FALSE)),"")</f>
        <v/>
      </c>
      <c r="C2713" s="223" t="str">
        <f>IFERROR(IF(VLOOKUP($O2713,'APOIO-DESPESAS'!$A$3:$N$962,4,FALSE)="","",VLOOKUP($O2713,'APOIO-DESPESAS'!$A$3:$N$962,4,FALSE)),"")</f>
        <v/>
      </c>
      <c r="D2713" s="223" t="str">
        <f>IFERROR(IF(VLOOKUP($O2713,'APOIO-DESPESAS'!$A$3:$N$962,5,FALSE)="","",VLOOKUP($O2713,'APOIO-DESPESAS'!$A$3:$N$962,5,FALSE)),"")</f>
        <v/>
      </c>
      <c r="E2713" s="223" t="str">
        <f>IFERROR(IF(VLOOKUP($O2713,'APOIO-DESPESAS'!$A$3:$N$962,6,FALSE)="","",VLOOKUP($O2713,'APOIO-DESPESAS'!$A$3:$N$962,6,FALSE)),"")</f>
        <v/>
      </c>
      <c r="F2713" s="223" t="str">
        <f>IFERROR(IF(VLOOKUP($O2713,'APOIO-DESPESAS'!$A$3:$N$962,7,FALSE)="","",VLOOKUP($O2713,'APOIO-DESPESAS'!$A$3:$N$962,7,FALSE)),"")</f>
        <v/>
      </c>
      <c r="G2713" s="223" t="str">
        <f>IFERROR(IF(VLOOKUP($O2713,'APOIO-DESPESAS'!$A$3:$N$962,8,FALSE)="","",VLOOKUP($O2713,'APOIO-DESPESAS'!$A$3:$N$962,8,FALSE)),"")</f>
        <v/>
      </c>
      <c r="H2713" s="223" t="str">
        <f>IFERROR(IF(VLOOKUP($O2713,'APOIO-DESPESAS'!$A$3:$N$962,9,FALSE)="","",VLOOKUP($O2713,'APOIO-DESPESAS'!$A$3:$N$962,9,FALSE)),"")</f>
        <v/>
      </c>
      <c r="I2713" s="223" t="str">
        <f>IFERROR(IF(VLOOKUP($O2713,'APOIO-DESPESAS'!$A$3:$N$962,10,FALSE)="","",VLOOKUP($O2713,'APOIO-DESPESAS'!$A$3:$N$962,10,FALSE)),"")</f>
        <v/>
      </c>
      <c r="J2713" s="223" t="str">
        <f>IFERROR(IF(VLOOKUP($O2713,'APOIO-DESPESAS'!$A$3:$N$962,11,FALSE)="","",VLOOKUP($O2713,'APOIO-DESPESAS'!$A$3:$N$962,11,FALSE)),"")</f>
        <v/>
      </c>
      <c r="K2713" s="223" t="str">
        <f>IFERROR(IF(VLOOKUP($O2713,'APOIO-DESPESAS'!$A$3:$N$962,12,FALSE)="","",VLOOKUP($O2713,'APOIO-DESPESAS'!$A$3:$N$962,12,FALSE)),"")</f>
        <v/>
      </c>
      <c r="L2713" s="223" t="str">
        <f>IFERROR(IF(VLOOKUP($O2713,'APOIO-DESPESAS'!$A$3:$N$962,13,FALSE)="","",VLOOKUP($O2713,'APOIO-DESPESAS'!$A$3:$N$962,13,FALSE)),"")</f>
        <v/>
      </c>
      <c r="M2713" s="223" t="str">
        <f>IFERROR(IF(VLOOKUP($O2713,'APOIO-DESPESAS'!$A$3:$N$962,14,FALSE)="","",VLOOKUP($O2713,'APOIO-DESPESAS'!$A$3:$N$962,14,FALSE)),"")</f>
        <v/>
      </c>
      <c r="O2713" s="223">
        <f t="shared" si="42"/>
        <v>2711</v>
      </c>
    </row>
    <row r="2714" spans="1:15" x14ac:dyDescent="0.25">
      <c r="A2714" s="223" t="str">
        <f>IFERROR(IF(VLOOKUP($O2714,'APOIO-DESPESAS'!$A$3:$N$962,2,FALSE)="","",VLOOKUP($O2714,'APOIO-DESPESAS'!$A$3:$N$962,2,FALSE)),"")</f>
        <v/>
      </c>
      <c r="B2714" s="223" t="str">
        <f>IFERROR(IF(VLOOKUP($O2714,'APOIO-DESPESAS'!$A$3:$N$962,3,FALSE)="","",VLOOKUP($O2714,'APOIO-DESPESAS'!$A$3:$N$962,3,FALSE)),"")</f>
        <v/>
      </c>
      <c r="C2714" s="223" t="str">
        <f>IFERROR(IF(VLOOKUP($O2714,'APOIO-DESPESAS'!$A$3:$N$962,4,FALSE)="","",VLOOKUP($O2714,'APOIO-DESPESAS'!$A$3:$N$962,4,FALSE)),"")</f>
        <v/>
      </c>
      <c r="D2714" s="223" t="str">
        <f>IFERROR(IF(VLOOKUP($O2714,'APOIO-DESPESAS'!$A$3:$N$962,5,FALSE)="","",VLOOKUP($O2714,'APOIO-DESPESAS'!$A$3:$N$962,5,FALSE)),"")</f>
        <v/>
      </c>
      <c r="E2714" s="223" t="str">
        <f>IFERROR(IF(VLOOKUP($O2714,'APOIO-DESPESAS'!$A$3:$N$962,6,FALSE)="","",VLOOKUP($O2714,'APOIO-DESPESAS'!$A$3:$N$962,6,FALSE)),"")</f>
        <v/>
      </c>
      <c r="F2714" s="223" t="str">
        <f>IFERROR(IF(VLOOKUP($O2714,'APOIO-DESPESAS'!$A$3:$N$962,7,FALSE)="","",VLOOKUP($O2714,'APOIO-DESPESAS'!$A$3:$N$962,7,FALSE)),"")</f>
        <v/>
      </c>
      <c r="G2714" s="223" t="str">
        <f>IFERROR(IF(VLOOKUP($O2714,'APOIO-DESPESAS'!$A$3:$N$962,8,FALSE)="","",VLOOKUP($O2714,'APOIO-DESPESAS'!$A$3:$N$962,8,FALSE)),"")</f>
        <v/>
      </c>
      <c r="H2714" s="223" t="str">
        <f>IFERROR(IF(VLOOKUP($O2714,'APOIO-DESPESAS'!$A$3:$N$962,9,FALSE)="","",VLOOKUP($O2714,'APOIO-DESPESAS'!$A$3:$N$962,9,FALSE)),"")</f>
        <v/>
      </c>
      <c r="I2714" s="223" t="str">
        <f>IFERROR(IF(VLOOKUP($O2714,'APOIO-DESPESAS'!$A$3:$N$962,10,FALSE)="","",VLOOKUP($O2714,'APOIO-DESPESAS'!$A$3:$N$962,10,FALSE)),"")</f>
        <v/>
      </c>
      <c r="J2714" s="223" t="str">
        <f>IFERROR(IF(VLOOKUP($O2714,'APOIO-DESPESAS'!$A$3:$N$962,11,FALSE)="","",VLOOKUP($O2714,'APOIO-DESPESAS'!$A$3:$N$962,11,FALSE)),"")</f>
        <v/>
      </c>
      <c r="K2714" s="223" t="str">
        <f>IFERROR(IF(VLOOKUP($O2714,'APOIO-DESPESAS'!$A$3:$N$962,12,FALSE)="","",VLOOKUP($O2714,'APOIO-DESPESAS'!$A$3:$N$962,12,FALSE)),"")</f>
        <v/>
      </c>
      <c r="L2714" s="223" t="str">
        <f>IFERROR(IF(VLOOKUP($O2714,'APOIO-DESPESAS'!$A$3:$N$962,13,FALSE)="","",VLOOKUP($O2714,'APOIO-DESPESAS'!$A$3:$N$962,13,FALSE)),"")</f>
        <v/>
      </c>
      <c r="M2714" s="223" t="str">
        <f>IFERROR(IF(VLOOKUP($O2714,'APOIO-DESPESAS'!$A$3:$N$962,14,FALSE)="","",VLOOKUP($O2714,'APOIO-DESPESAS'!$A$3:$N$962,14,FALSE)),"")</f>
        <v/>
      </c>
      <c r="O2714" s="223">
        <f t="shared" si="42"/>
        <v>2712</v>
      </c>
    </row>
    <row r="2715" spans="1:15" x14ac:dyDescent="0.25">
      <c r="A2715" s="223" t="str">
        <f>IFERROR(IF(VLOOKUP($O2715,'APOIO-DESPESAS'!$A$3:$N$962,2,FALSE)="","",VLOOKUP($O2715,'APOIO-DESPESAS'!$A$3:$N$962,2,FALSE)),"")</f>
        <v/>
      </c>
      <c r="B2715" s="223" t="str">
        <f>IFERROR(IF(VLOOKUP($O2715,'APOIO-DESPESAS'!$A$3:$N$962,3,FALSE)="","",VLOOKUP($O2715,'APOIO-DESPESAS'!$A$3:$N$962,3,FALSE)),"")</f>
        <v/>
      </c>
      <c r="C2715" s="223" t="str">
        <f>IFERROR(IF(VLOOKUP($O2715,'APOIO-DESPESAS'!$A$3:$N$962,4,FALSE)="","",VLOOKUP($O2715,'APOIO-DESPESAS'!$A$3:$N$962,4,FALSE)),"")</f>
        <v/>
      </c>
      <c r="D2715" s="223" t="str">
        <f>IFERROR(IF(VLOOKUP($O2715,'APOIO-DESPESAS'!$A$3:$N$962,5,FALSE)="","",VLOOKUP($O2715,'APOIO-DESPESAS'!$A$3:$N$962,5,FALSE)),"")</f>
        <v/>
      </c>
      <c r="E2715" s="223" t="str">
        <f>IFERROR(IF(VLOOKUP($O2715,'APOIO-DESPESAS'!$A$3:$N$962,6,FALSE)="","",VLOOKUP($O2715,'APOIO-DESPESAS'!$A$3:$N$962,6,FALSE)),"")</f>
        <v/>
      </c>
      <c r="F2715" s="223" t="str">
        <f>IFERROR(IF(VLOOKUP($O2715,'APOIO-DESPESAS'!$A$3:$N$962,7,FALSE)="","",VLOOKUP($O2715,'APOIO-DESPESAS'!$A$3:$N$962,7,FALSE)),"")</f>
        <v/>
      </c>
      <c r="G2715" s="223" t="str">
        <f>IFERROR(IF(VLOOKUP($O2715,'APOIO-DESPESAS'!$A$3:$N$962,8,FALSE)="","",VLOOKUP($O2715,'APOIO-DESPESAS'!$A$3:$N$962,8,FALSE)),"")</f>
        <v/>
      </c>
      <c r="H2715" s="223" t="str">
        <f>IFERROR(IF(VLOOKUP($O2715,'APOIO-DESPESAS'!$A$3:$N$962,9,FALSE)="","",VLOOKUP($O2715,'APOIO-DESPESAS'!$A$3:$N$962,9,FALSE)),"")</f>
        <v/>
      </c>
      <c r="I2715" s="223" t="str">
        <f>IFERROR(IF(VLOOKUP($O2715,'APOIO-DESPESAS'!$A$3:$N$962,10,FALSE)="","",VLOOKUP($O2715,'APOIO-DESPESAS'!$A$3:$N$962,10,FALSE)),"")</f>
        <v/>
      </c>
      <c r="J2715" s="223" t="str">
        <f>IFERROR(IF(VLOOKUP($O2715,'APOIO-DESPESAS'!$A$3:$N$962,11,FALSE)="","",VLOOKUP($O2715,'APOIO-DESPESAS'!$A$3:$N$962,11,FALSE)),"")</f>
        <v/>
      </c>
      <c r="K2715" s="223" t="str">
        <f>IFERROR(IF(VLOOKUP($O2715,'APOIO-DESPESAS'!$A$3:$N$962,12,FALSE)="","",VLOOKUP($O2715,'APOIO-DESPESAS'!$A$3:$N$962,12,FALSE)),"")</f>
        <v/>
      </c>
      <c r="L2715" s="223" t="str">
        <f>IFERROR(IF(VLOOKUP($O2715,'APOIO-DESPESAS'!$A$3:$N$962,13,FALSE)="","",VLOOKUP($O2715,'APOIO-DESPESAS'!$A$3:$N$962,13,FALSE)),"")</f>
        <v/>
      </c>
      <c r="M2715" s="223" t="str">
        <f>IFERROR(IF(VLOOKUP($O2715,'APOIO-DESPESAS'!$A$3:$N$962,14,FALSE)="","",VLOOKUP($O2715,'APOIO-DESPESAS'!$A$3:$N$962,14,FALSE)),"")</f>
        <v/>
      </c>
      <c r="O2715" s="223">
        <f t="shared" si="42"/>
        <v>2713</v>
      </c>
    </row>
    <row r="2716" spans="1:15" x14ac:dyDescent="0.25">
      <c r="A2716" s="223" t="str">
        <f>IFERROR(IF(VLOOKUP($O2716,'APOIO-DESPESAS'!$A$3:$N$962,2,FALSE)="","",VLOOKUP($O2716,'APOIO-DESPESAS'!$A$3:$N$962,2,FALSE)),"")</f>
        <v/>
      </c>
      <c r="B2716" s="223" t="str">
        <f>IFERROR(IF(VLOOKUP($O2716,'APOIO-DESPESAS'!$A$3:$N$962,3,FALSE)="","",VLOOKUP($O2716,'APOIO-DESPESAS'!$A$3:$N$962,3,FALSE)),"")</f>
        <v/>
      </c>
      <c r="C2716" s="223" t="str">
        <f>IFERROR(IF(VLOOKUP($O2716,'APOIO-DESPESAS'!$A$3:$N$962,4,FALSE)="","",VLOOKUP($O2716,'APOIO-DESPESAS'!$A$3:$N$962,4,FALSE)),"")</f>
        <v/>
      </c>
      <c r="D2716" s="223" t="str">
        <f>IFERROR(IF(VLOOKUP($O2716,'APOIO-DESPESAS'!$A$3:$N$962,5,FALSE)="","",VLOOKUP($O2716,'APOIO-DESPESAS'!$A$3:$N$962,5,FALSE)),"")</f>
        <v/>
      </c>
      <c r="E2716" s="223" t="str">
        <f>IFERROR(IF(VLOOKUP($O2716,'APOIO-DESPESAS'!$A$3:$N$962,6,FALSE)="","",VLOOKUP($O2716,'APOIO-DESPESAS'!$A$3:$N$962,6,FALSE)),"")</f>
        <v/>
      </c>
      <c r="F2716" s="223" t="str">
        <f>IFERROR(IF(VLOOKUP($O2716,'APOIO-DESPESAS'!$A$3:$N$962,7,FALSE)="","",VLOOKUP($O2716,'APOIO-DESPESAS'!$A$3:$N$962,7,FALSE)),"")</f>
        <v/>
      </c>
      <c r="G2716" s="223" t="str">
        <f>IFERROR(IF(VLOOKUP($O2716,'APOIO-DESPESAS'!$A$3:$N$962,8,FALSE)="","",VLOOKUP($O2716,'APOIO-DESPESAS'!$A$3:$N$962,8,FALSE)),"")</f>
        <v/>
      </c>
      <c r="H2716" s="223" t="str">
        <f>IFERROR(IF(VLOOKUP($O2716,'APOIO-DESPESAS'!$A$3:$N$962,9,FALSE)="","",VLOOKUP($O2716,'APOIO-DESPESAS'!$A$3:$N$962,9,FALSE)),"")</f>
        <v/>
      </c>
      <c r="I2716" s="223" t="str">
        <f>IFERROR(IF(VLOOKUP($O2716,'APOIO-DESPESAS'!$A$3:$N$962,10,FALSE)="","",VLOOKUP($O2716,'APOIO-DESPESAS'!$A$3:$N$962,10,FALSE)),"")</f>
        <v/>
      </c>
      <c r="J2716" s="223" t="str">
        <f>IFERROR(IF(VLOOKUP($O2716,'APOIO-DESPESAS'!$A$3:$N$962,11,FALSE)="","",VLOOKUP($O2716,'APOIO-DESPESAS'!$A$3:$N$962,11,FALSE)),"")</f>
        <v/>
      </c>
      <c r="K2716" s="223" t="str">
        <f>IFERROR(IF(VLOOKUP($O2716,'APOIO-DESPESAS'!$A$3:$N$962,12,FALSE)="","",VLOOKUP($O2716,'APOIO-DESPESAS'!$A$3:$N$962,12,FALSE)),"")</f>
        <v/>
      </c>
      <c r="L2716" s="223" t="str">
        <f>IFERROR(IF(VLOOKUP($O2716,'APOIO-DESPESAS'!$A$3:$N$962,13,FALSE)="","",VLOOKUP($O2716,'APOIO-DESPESAS'!$A$3:$N$962,13,FALSE)),"")</f>
        <v/>
      </c>
      <c r="M2716" s="223" t="str">
        <f>IFERROR(IF(VLOOKUP($O2716,'APOIO-DESPESAS'!$A$3:$N$962,14,FALSE)="","",VLOOKUP($O2716,'APOIO-DESPESAS'!$A$3:$N$962,14,FALSE)),"")</f>
        <v/>
      </c>
      <c r="O2716" s="223">
        <f t="shared" si="42"/>
        <v>2714</v>
      </c>
    </row>
    <row r="2717" spans="1:15" x14ac:dyDescent="0.25">
      <c r="A2717" s="223" t="str">
        <f>IFERROR(IF(VLOOKUP($O2717,'APOIO-DESPESAS'!$A$3:$N$962,2,FALSE)="","",VLOOKUP($O2717,'APOIO-DESPESAS'!$A$3:$N$962,2,FALSE)),"")</f>
        <v/>
      </c>
      <c r="B2717" s="223" t="str">
        <f>IFERROR(IF(VLOOKUP($O2717,'APOIO-DESPESAS'!$A$3:$N$962,3,FALSE)="","",VLOOKUP($O2717,'APOIO-DESPESAS'!$A$3:$N$962,3,FALSE)),"")</f>
        <v/>
      </c>
      <c r="C2717" s="223" t="str">
        <f>IFERROR(IF(VLOOKUP($O2717,'APOIO-DESPESAS'!$A$3:$N$962,4,FALSE)="","",VLOOKUP($O2717,'APOIO-DESPESAS'!$A$3:$N$962,4,FALSE)),"")</f>
        <v/>
      </c>
      <c r="D2717" s="223" t="str">
        <f>IFERROR(IF(VLOOKUP($O2717,'APOIO-DESPESAS'!$A$3:$N$962,5,FALSE)="","",VLOOKUP($O2717,'APOIO-DESPESAS'!$A$3:$N$962,5,FALSE)),"")</f>
        <v/>
      </c>
      <c r="E2717" s="223" t="str">
        <f>IFERROR(IF(VLOOKUP($O2717,'APOIO-DESPESAS'!$A$3:$N$962,6,FALSE)="","",VLOOKUP($O2717,'APOIO-DESPESAS'!$A$3:$N$962,6,FALSE)),"")</f>
        <v/>
      </c>
      <c r="F2717" s="223" t="str">
        <f>IFERROR(IF(VLOOKUP($O2717,'APOIO-DESPESAS'!$A$3:$N$962,7,FALSE)="","",VLOOKUP($O2717,'APOIO-DESPESAS'!$A$3:$N$962,7,FALSE)),"")</f>
        <v/>
      </c>
      <c r="G2717" s="223" t="str">
        <f>IFERROR(IF(VLOOKUP($O2717,'APOIO-DESPESAS'!$A$3:$N$962,8,FALSE)="","",VLOOKUP($O2717,'APOIO-DESPESAS'!$A$3:$N$962,8,FALSE)),"")</f>
        <v/>
      </c>
      <c r="H2717" s="223" t="str">
        <f>IFERROR(IF(VLOOKUP($O2717,'APOIO-DESPESAS'!$A$3:$N$962,9,FALSE)="","",VLOOKUP($O2717,'APOIO-DESPESAS'!$A$3:$N$962,9,FALSE)),"")</f>
        <v/>
      </c>
      <c r="I2717" s="223" t="str">
        <f>IFERROR(IF(VLOOKUP($O2717,'APOIO-DESPESAS'!$A$3:$N$962,10,FALSE)="","",VLOOKUP($O2717,'APOIO-DESPESAS'!$A$3:$N$962,10,FALSE)),"")</f>
        <v/>
      </c>
      <c r="J2717" s="223" t="str">
        <f>IFERROR(IF(VLOOKUP($O2717,'APOIO-DESPESAS'!$A$3:$N$962,11,FALSE)="","",VLOOKUP($O2717,'APOIO-DESPESAS'!$A$3:$N$962,11,FALSE)),"")</f>
        <v/>
      </c>
      <c r="K2717" s="223" t="str">
        <f>IFERROR(IF(VLOOKUP($O2717,'APOIO-DESPESAS'!$A$3:$N$962,12,FALSE)="","",VLOOKUP($O2717,'APOIO-DESPESAS'!$A$3:$N$962,12,FALSE)),"")</f>
        <v/>
      </c>
      <c r="L2717" s="223" t="str">
        <f>IFERROR(IF(VLOOKUP($O2717,'APOIO-DESPESAS'!$A$3:$N$962,13,FALSE)="","",VLOOKUP($O2717,'APOIO-DESPESAS'!$A$3:$N$962,13,FALSE)),"")</f>
        <v/>
      </c>
      <c r="M2717" s="223" t="str">
        <f>IFERROR(IF(VLOOKUP($O2717,'APOIO-DESPESAS'!$A$3:$N$962,14,FALSE)="","",VLOOKUP($O2717,'APOIO-DESPESAS'!$A$3:$N$962,14,FALSE)),"")</f>
        <v/>
      </c>
      <c r="O2717" s="223">
        <f t="shared" si="42"/>
        <v>2715</v>
      </c>
    </row>
    <row r="2718" spans="1:15" x14ac:dyDescent="0.25">
      <c r="A2718" s="223" t="str">
        <f>IFERROR(IF(VLOOKUP($O2718,'APOIO-DESPESAS'!$A$3:$N$962,2,FALSE)="","",VLOOKUP($O2718,'APOIO-DESPESAS'!$A$3:$N$962,2,FALSE)),"")</f>
        <v/>
      </c>
      <c r="B2718" s="223" t="str">
        <f>IFERROR(IF(VLOOKUP($O2718,'APOIO-DESPESAS'!$A$3:$N$962,3,FALSE)="","",VLOOKUP($O2718,'APOIO-DESPESAS'!$A$3:$N$962,3,FALSE)),"")</f>
        <v/>
      </c>
      <c r="C2718" s="223" t="str">
        <f>IFERROR(IF(VLOOKUP($O2718,'APOIO-DESPESAS'!$A$3:$N$962,4,FALSE)="","",VLOOKUP($O2718,'APOIO-DESPESAS'!$A$3:$N$962,4,FALSE)),"")</f>
        <v/>
      </c>
      <c r="D2718" s="223" t="str">
        <f>IFERROR(IF(VLOOKUP($O2718,'APOIO-DESPESAS'!$A$3:$N$962,5,FALSE)="","",VLOOKUP($O2718,'APOIO-DESPESAS'!$A$3:$N$962,5,FALSE)),"")</f>
        <v/>
      </c>
      <c r="E2718" s="223" t="str">
        <f>IFERROR(IF(VLOOKUP($O2718,'APOIO-DESPESAS'!$A$3:$N$962,6,FALSE)="","",VLOOKUP($O2718,'APOIO-DESPESAS'!$A$3:$N$962,6,FALSE)),"")</f>
        <v/>
      </c>
      <c r="F2718" s="223" t="str">
        <f>IFERROR(IF(VLOOKUP($O2718,'APOIO-DESPESAS'!$A$3:$N$962,7,FALSE)="","",VLOOKUP($O2718,'APOIO-DESPESAS'!$A$3:$N$962,7,FALSE)),"")</f>
        <v/>
      </c>
      <c r="G2718" s="223" t="str">
        <f>IFERROR(IF(VLOOKUP($O2718,'APOIO-DESPESAS'!$A$3:$N$962,8,FALSE)="","",VLOOKUP($O2718,'APOIO-DESPESAS'!$A$3:$N$962,8,FALSE)),"")</f>
        <v/>
      </c>
      <c r="H2718" s="223" t="str">
        <f>IFERROR(IF(VLOOKUP($O2718,'APOIO-DESPESAS'!$A$3:$N$962,9,FALSE)="","",VLOOKUP($O2718,'APOIO-DESPESAS'!$A$3:$N$962,9,FALSE)),"")</f>
        <v/>
      </c>
      <c r="I2718" s="223" t="str">
        <f>IFERROR(IF(VLOOKUP($O2718,'APOIO-DESPESAS'!$A$3:$N$962,10,FALSE)="","",VLOOKUP($O2718,'APOIO-DESPESAS'!$A$3:$N$962,10,FALSE)),"")</f>
        <v/>
      </c>
      <c r="J2718" s="223" t="str">
        <f>IFERROR(IF(VLOOKUP($O2718,'APOIO-DESPESAS'!$A$3:$N$962,11,FALSE)="","",VLOOKUP($O2718,'APOIO-DESPESAS'!$A$3:$N$962,11,FALSE)),"")</f>
        <v/>
      </c>
      <c r="K2718" s="223" t="str">
        <f>IFERROR(IF(VLOOKUP($O2718,'APOIO-DESPESAS'!$A$3:$N$962,12,FALSE)="","",VLOOKUP($O2718,'APOIO-DESPESAS'!$A$3:$N$962,12,FALSE)),"")</f>
        <v/>
      </c>
      <c r="L2718" s="223" t="str">
        <f>IFERROR(IF(VLOOKUP($O2718,'APOIO-DESPESAS'!$A$3:$N$962,13,FALSE)="","",VLOOKUP($O2718,'APOIO-DESPESAS'!$A$3:$N$962,13,FALSE)),"")</f>
        <v/>
      </c>
      <c r="M2718" s="223" t="str">
        <f>IFERROR(IF(VLOOKUP($O2718,'APOIO-DESPESAS'!$A$3:$N$962,14,FALSE)="","",VLOOKUP($O2718,'APOIO-DESPESAS'!$A$3:$N$962,14,FALSE)),"")</f>
        <v/>
      </c>
      <c r="O2718" s="223">
        <f t="shared" si="42"/>
        <v>2716</v>
      </c>
    </row>
    <row r="2719" spans="1:15" x14ac:dyDescent="0.25">
      <c r="A2719" s="223" t="str">
        <f>IFERROR(IF(VLOOKUP($O2719,'APOIO-DESPESAS'!$A$3:$N$962,2,FALSE)="","",VLOOKUP($O2719,'APOIO-DESPESAS'!$A$3:$N$962,2,FALSE)),"")</f>
        <v/>
      </c>
      <c r="B2719" s="223" t="str">
        <f>IFERROR(IF(VLOOKUP($O2719,'APOIO-DESPESAS'!$A$3:$N$962,3,FALSE)="","",VLOOKUP($O2719,'APOIO-DESPESAS'!$A$3:$N$962,3,FALSE)),"")</f>
        <v/>
      </c>
      <c r="C2719" s="223" t="str">
        <f>IFERROR(IF(VLOOKUP($O2719,'APOIO-DESPESAS'!$A$3:$N$962,4,FALSE)="","",VLOOKUP($O2719,'APOIO-DESPESAS'!$A$3:$N$962,4,FALSE)),"")</f>
        <v/>
      </c>
      <c r="D2719" s="223" t="str">
        <f>IFERROR(IF(VLOOKUP($O2719,'APOIO-DESPESAS'!$A$3:$N$962,5,FALSE)="","",VLOOKUP($O2719,'APOIO-DESPESAS'!$A$3:$N$962,5,FALSE)),"")</f>
        <v/>
      </c>
      <c r="E2719" s="223" t="str">
        <f>IFERROR(IF(VLOOKUP($O2719,'APOIO-DESPESAS'!$A$3:$N$962,6,FALSE)="","",VLOOKUP($O2719,'APOIO-DESPESAS'!$A$3:$N$962,6,FALSE)),"")</f>
        <v/>
      </c>
      <c r="F2719" s="223" t="str">
        <f>IFERROR(IF(VLOOKUP($O2719,'APOIO-DESPESAS'!$A$3:$N$962,7,FALSE)="","",VLOOKUP($O2719,'APOIO-DESPESAS'!$A$3:$N$962,7,FALSE)),"")</f>
        <v/>
      </c>
      <c r="G2719" s="223" t="str">
        <f>IFERROR(IF(VLOOKUP($O2719,'APOIO-DESPESAS'!$A$3:$N$962,8,FALSE)="","",VLOOKUP($O2719,'APOIO-DESPESAS'!$A$3:$N$962,8,FALSE)),"")</f>
        <v/>
      </c>
      <c r="H2719" s="223" t="str">
        <f>IFERROR(IF(VLOOKUP($O2719,'APOIO-DESPESAS'!$A$3:$N$962,9,FALSE)="","",VLOOKUP($O2719,'APOIO-DESPESAS'!$A$3:$N$962,9,FALSE)),"")</f>
        <v/>
      </c>
      <c r="I2719" s="223" t="str">
        <f>IFERROR(IF(VLOOKUP($O2719,'APOIO-DESPESAS'!$A$3:$N$962,10,FALSE)="","",VLOOKUP($O2719,'APOIO-DESPESAS'!$A$3:$N$962,10,FALSE)),"")</f>
        <v/>
      </c>
      <c r="J2719" s="223" t="str">
        <f>IFERROR(IF(VLOOKUP($O2719,'APOIO-DESPESAS'!$A$3:$N$962,11,FALSE)="","",VLOOKUP($O2719,'APOIO-DESPESAS'!$A$3:$N$962,11,FALSE)),"")</f>
        <v/>
      </c>
      <c r="K2719" s="223" t="str">
        <f>IFERROR(IF(VLOOKUP($O2719,'APOIO-DESPESAS'!$A$3:$N$962,12,FALSE)="","",VLOOKUP($O2719,'APOIO-DESPESAS'!$A$3:$N$962,12,FALSE)),"")</f>
        <v/>
      </c>
      <c r="L2719" s="223" t="str">
        <f>IFERROR(IF(VLOOKUP($O2719,'APOIO-DESPESAS'!$A$3:$N$962,13,FALSE)="","",VLOOKUP($O2719,'APOIO-DESPESAS'!$A$3:$N$962,13,FALSE)),"")</f>
        <v/>
      </c>
      <c r="M2719" s="223" t="str">
        <f>IFERROR(IF(VLOOKUP($O2719,'APOIO-DESPESAS'!$A$3:$N$962,14,FALSE)="","",VLOOKUP($O2719,'APOIO-DESPESAS'!$A$3:$N$962,14,FALSE)),"")</f>
        <v/>
      </c>
      <c r="O2719" s="223">
        <f t="shared" si="42"/>
        <v>2717</v>
      </c>
    </row>
    <row r="2720" spans="1:15" x14ac:dyDescent="0.25">
      <c r="A2720" s="223" t="str">
        <f>IFERROR(IF(VLOOKUP($O2720,'APOIO-DESPESAS'!$A$3:$N$962,2,FALSE)="","",VLOOKUP($O2720,'APOIO-DESPESAS'!$A$3:$N$962,2,FALSE)),"")</f>
        <v/>
      </c>
      <c r="B2720" s="223" t="str">
        <f>IFERROR(IF(VLOOKUP($O2720,'APOIO-DESPESAS'!$A$3:$N$962,3,FALSE)="","",VLOOKUP($O2720,'APOIO-DESPESAS'!$A$3:$N$962,3,FALSE)),"")</f>
        <v/>
      </c>
      <c r="C2720" s="223" t="str">
        <f>IFERROR(IF(VLOOKUP($O2720,'APOIO-DESPESAS'!$A$3:$N$962,4,FALSE)="","",VLOOKUP($O2720,'APOIO-DESPESAS'!$A$3:$N$962,4,FALSE)),"")</f>
        <v/>
      </c>
      <c r="D2720" s="223" t="str">
        <f>IFERROR(IF(VLOOKUP($O2720,'APOIO-DESPESAS'!$A$3:$N$962,5,FALSE)="","",VLOOKUP($O2720,'APOIO-DESPESAS'!$A$3:$N$962,5,FALSE)),"")</f>
        <v/>
      </c>
      <c r="E2720" s="223" t="str">
        <f>IFERROR(IF(VLOOKUP($O2720,'APOIO-DESPESAS'!$A$3:$N$962,6,FALSE)="","",VLOOKUP($O2720,'APOIO-DESPESAS'!$A$3:$N$962,6,FALSE)),"")</f>
        <v/>
      </c>
      <c r="F2720" s="223" t="str">
        <f>IFERROR(IF(VLOOKUP($O2720,'APOIO-DESPESAS'!$A$3:$N$962,7,FALSE)="","",VLOOKUP($O2720,'APOIO-DESPESAS'!$A$3:$N$962,7,FALSE)),"")</f>
        <v/>
      </c>
      <c r="G2720" s="223" t="str">
        <f>IFERROR(IF(VLOOKUP($O2720,'APOIO-DESPESAS'!$A$3:$N$962,8,FALSE)="","",VLOOKUP($O2720,'APOIO-DESPESAS'!$A$3:$N$962,8,FALSE)),"")</f>
        <v/>
      </c>
      <c r="H2720" s="223" t="str">
        <f>IFERROR(IF(VLOOKUP($O2720,'APOIO-DESPESAS'!$A$3:$N$962,9,FALSE)="","",VLOOKUP($O2720,'APOIO-DESPESAS'!$A$3:$N$962,9,FALSE)),"")</f>
        <v/>
      </c>
      <c r="I2720" s="223" t="str">
        <f>IFERROR(IF(VLOOKUP($O2720,'APOIO-DESPESAS'!$A$3:$N$962,10,FALSE)="","",VLOOKUP($O2720,'APOIO-DESPESAS'!$A$3:$N$962,10,FALSE)),"")</f>
        <v/>
      </c>
      <c r="J2720" s="223" t="str">
        <f>IFERROR(IF(VLOOKUP($O2720,'APOIO-DESPESAS'!$A$3:$N$962,11,FALSE)="","",VLOOKUP($O2720,'APOIO-DESPESAS'!$A$3:$N$962,11,FALSE)),"")</f>
        <v/>
      </c>
      <c r="K2720" s="223" t="str">
        <f>IFERROR(IF(VLOOKUP($O2720,'APOIO-DESPESAS'!$A$3:$N$962,12,FALSE)="","",VLOOKUP($O2720,'APOIO-DESPESAS'!$A$3:$N$962,12,FALSE)),"")</f>
        <v/>
      </c>
      <c r="L2720" s="223" t="str">
        <f>IFERROR(IF(VLOOKUP($O2720,'APOIO-DESPESAS'!$A$3:$N$962,13,FALSE)="","",VLOOKUP($O2720,'APOIO-DESPESAS'!$A$3:$N$962,13,FALSE)),"")</f>
        <v/>
      </c>
      <c r="M2720" s="223" t="str">
        <f>IFERROR(IF(VLOOKUP($O2720,'APOIO-DESPESAS'!$A$3:$N$962,14,FALSE)="","",VLOOKUP($O2720,'APOIO-DESPESAS'!$A$3:$N$962,14,FALSE)),"")</f>
        <v/>
      </c>
      <c r="O2720" s="223">
        <f t="shared" si="42"/>
        <v>2718</v>
      </c>
    </row>
    <row r="2721" spans="1:15" x14ac:dyDescent="0.25">
      <c r="A2721" s="223" t="str">
        <f>IFERROR(IF(VLOOKUP($O2721,'APOIO-DESPESAS'!$A$3:$N$962,2,FALSE)="","",VLOOKUP($O2721,'APOIO-DESPESAS'!$A$3:$N$962,2,FALSE)),"")</f>
        <v/>
      </c>
      <c r="B2721" s="223" t="str">
        <f>IFERROR(IF(VLOOKUP($O2721,'APOIO-DESPESAS'!$A$3:$N$962,3,FALSE)="","",VLOOKUP($O2721,'APOIO-DESPESAS'!$A$3:$N$962,3,FALSE)),"")</f>
        <v/>
      </c>
      <c r="C2721" s="223" t="str">
        <f>IFERROR(IF(VLOOKUP($O2721,'APOIO-DESPESAS'!$A$3:$N$962,4,FALSE)="","",VLOOKUP($O2721,'APOIO-DESPESAS'!$A$3:$N$962,4,FALSE)),"")</f>
        <v/>
      </c>
      <c r="D2721" s="223" t="str">
        <f>IFERROR(IF(VLOOKUP($O2721,'APOIO-DESPESAS'!$A$3:$N$962,5,FALSE)="","",VLOOKUP($O2721,'APOIO-DESPESAS'!$A$3:$N$962,5,FALSE)),"")</f>
        <v/>
      </c>
      <c r="E2721" s="223" t="str">
        <f>IFERROR(IF(VLOOKUP($O2721,'APOIO-DESPESAS'!$A$3:$N$962,6,FALSE)="","",VLOOKUP($O2721,'APOIO-DESPESAS'!$A$3:$N$962,6,FALSE)),"")</f>
        <v/>
      </c>
      <c r="F2721" s="223" t="str">
        <f>IFERROR(IF(VLOOKUP($O2721,'APOIO-DESPESAS'!$A$3:$N$962,7,FALSE)="","",VLOOKUP($O2721,'APOIO-DESPESAS'!$A$3:$N$962,7,FALSE)),"")</f>
        <v/>
      </c>
      <c r="G2721" s="223" t="str">
        <f>IFERROR(IF(VLOOKUP($O2721,'APOIO-DESPESAS'!$A$3:$N$962,8,FALSE)="","",VLOOKUP($O2721,'APOIO-DESPESAS'!$A$3:$N$962,8,FALSE)),"")</f>
        <v/>
      </c>
      <c r="H2721" s="223" t="str">
        <f>IFERROR(IF(VLOOKUP($O2721,'APOIO-DESPESAS'!$A$3:$N$962,9,FALSE)="","",VLOOKUP($O2721,'APOIO-DESPESAS'!$A$3:$N$962,9,FALSE)),"")</f>
        <v/>
      </c>
      <c r="I2721" s="223" t="str">
        <f>IFERROR(IF(VLOOKUP($O2721,'APOIO-DESPESAS'!$A$3:$N$962,10,FALSE)="","",VLOOKUP($O2721,'APOIO-DESPESAS'!$A$3:$N$962,10,FALSE)),"")</f>
        <v/>
      </c>
      <c r="J2721" s="223" t="str">
        <f>IFERROR(IF(VLOOKUP($O2721,'APOIO-DESPESAS'!$A$3:$N$962,11,FALSE)="","",VLOOKUP($O2721,'APOIO-DESPESAS'!$A$3:$N$962,11,FALSE)),"")</f>
        <v/>
      </c>
      <c r="K2721" s="223" t="str">
        <f>IFERROR(IF(VLOOKUP($O2721,'APOIO-DESPESAS'!$A$3:$N$962,12,FALSE)="","",VLOOKUP($O2721,'APOIO-DESPESAS'!$A$3:$N$962,12,FALSE)),"")</f>
        <v/>
      </c>
      <c r="L2721" s="223" t="str">
        <f>IFERROR(IF(VLOOKUP($O2721,'APOIO-DESPESAS'!$A$3:$N$962,13,FALSE)="","",VLOOKUP($O2721,'APOIO-DESPESAS'!$A$3:$N$962,13,FALSE)),"")</f>
        <v/>
      </c>
      <c r="M2721" s="223" t="str">
        <f>IFERROR(IF(VLOOKUP($O2721,'APOIO-DESPESAS'!$A$3:$N$962,14,FALSE)="","",VLOOKUP($O2721,'APOIO-DESPESAS'!$A$3:$N$962,14,FALSE)),"")</f>
        <v/>
      </c>
      <c r="O2721" s="223">
        <f t="shared" si="42"/>
        <v>2719</v>
      </c>
    </row>
    <row r="2722" spans="1:15" x14ac:dyDescent="0.25">
      <c r="A2722" s="223" t="str">
        <f>IFERROR(IF(VLOOKUP($O2722,'APOIO-DESPESAS'!$A$3:$N$962,2,FALSE)="","",VLOOKUP($O2722,'APOIO-DESPESAS'!$A$3:$N$962,2,FALSE)),"")</f>
        <v/>
      </c>
      <c r="B2722" s="223" t="str">
        <f>IFERROR(IF(VLOOKUP($O2722,'APOIO-DESPESAS'!$A$3:$N$962,3,FALSE)="","",VLOOKUP($O2722,'APOIO-DESPESAS'!$A$3:$N$962,3,FALSE)),"")</f>
        <v/>
      </c>
      <c r="C2722" s="223" t="str">
        <f>IFERROR(IF(VLOOKUP($O2722,'APOIO-DESPESAS'!$A$3:$N$962,4,FALSE)="","",VLOOKUP($O2722,'APOIO-DESPESAS'!$A$3:$N$962,4,FALSE)),"")</f>
        <v/>
      </c>
      <c r="D2722" s="223" t="str">
        <f>IFERROR(IF(VLOOKUP($O2722,'APOIO-DESPESAS'!$A$3:$N$962,5,FALSE)="","",VLOOKUP($O2722,'APOIO-DESPESAS'!$A$3:$N$962,5,FALSE)),"")</f>
        <v/>
      </c>
      <c r="E2722" s="223" t="str">
        <f>IFERROR(IF(VLOOKUP($O2722,'APOIO-DESPESAS'!$A$3:$N$962,6,FALSE)="","",VLOOKUP($O2722,'APOIO-DESPESAS'!$A$3:$N$962,6,FALSE)),"")</f>
        <v/>
      </c>
      <c r="F2722" s="223" t="str">
        <f>IFERROR(IF(VLOOKUP($O2722,'APOIO-DESPESAS'!$A$3:$N$962,7,FALSE)="","",VLOOKUP($O2722,'APOIO-DESPESAS'!$A$3:$N$962,7,FALSE)),"")</f>
        <v/>
      </c>
      <c r="G2722" s="223" t="str">
        <f>IFERROR(IF(VLOOKUP($O2722,'APOIO-DESPESAS'!$A$3:$N$962,8,FALSE)="","",VLOOKUP($O2722,'APOIO-DESPESAS'!$A$3:$N$962,8,FALSE)),"")</f>
        <v/>
      </c>
      <c r="H2722" s="223" t="str">
        <f>IFERROR(IF(VLOOKUP($O2722,'APOIO-DESPESAS'!$A$3:$N$962,9,FALSE)="","",VLOOKUP($O2722,'APOIO-DESPESAS'!$A$3:$N$962,9,FALSE)),"")</f>
        <v/>
      </c>
      <c r="I2722" s="223" t="str">
        <f>IFERROR(IF(VLOOKUP($O2722,'APOIO-DESPESAS'!$A$3:$N$962,10,FALSE)="","",VLOOKUP($O2722,'APOIO-DESPESAS'!$A$3:$N$962,10,FALSE)),"")</f>
        <v/>
      </c>
      <c r="J2722" s="223" t="str">
        <f>IFERROR(IF(VLOOKUP($O2722,'APOIO-DESPESAS'!$A$3:$N$962,11,FALSE)="","",VLOOKUP($O2722,'APOIO-DESPESAS'!$A$3:$N$962,11,FALSE)),"")</f>
        <v/>
      </c>
      <c r="K2722" s="223" t="str">
        <f>IFERROR(IF(VLOOKUP($O2722,'APOIO-DESPESAS'!$A$3:$N$962,12,FALSE)="","",VLOOKUP($O2722,'APOIO-DESPESAS'!$A$3:$N$962,12,FALSE)),"")</f>
        <v/>
      </c>
      <c r="L2722" s="223" t="str">
        <f>IFERROR(IF(VLOOKUP($O2722,'APOIO-DESPESAS'!$A$3:$N$962,13,FALSE)="","",VLOOKUP($O2722,'APOIO-DESPESAS'!$A$3:$N$962,13,FALSE)),"")</f>
        <v/>
      </c>
      <c r="M2722" s="223" t="str">
        <f>IFERROR(IF(VLOOKUP($O2722,'APOIO-DESPESAS'!$A$3:$N$962,14,FALSE)="","",VLOOKUP($O2722,'APOIO-DESPESAS'!$A$3:$N$962,14,FALSE)),"")</f>
        <v/>
      </c>
      <c r="O2722" s="223">
        <f t="shared" si="42"/>
        <v>2720</v>
      </c>
    </row>
    <row r="2723" spans="1:15" x14ac:dyDescent="0.25">
      <c r="A2723" s="223" t="str">
        <f>IFERROR(IF(VLOOKUP($O2723,'APOIO-DESPESAS'!$A$3:$N$962,2,FALSE)="","",VLOOKUP($O2723,'APOIO-DESPESAS'!$A$3:$N$962,2,FALSE)),"")</f>
        <v/>
      </c>
      <c r="B2723" s="223" t="str">
        <f>IFERROR(IF(VLOOKUP($O2723,'APOIO-DESPESAS'!$A$3:$N$962,3,FALSE)="","",VLOOKUP($O2723,'APOIO-DESPESAS'!$A$3:$N$962,3,FALSE)),"")</f>
        <v/>
      </c>
      <c r="C2723" s="223" t="str">
        <f>IFERROR(IF(VLOOKUP($O2723,'APOIO-DESPESAS'!$A$3:$N$962,4,FALSE)="","",VLOOKUP($O2723,'APOIO-DESPESAS'!$A$3:$N$962,4,FALSE)),"")</f>
        <v/>
      </c>
      <c r="D2723" s="223" t="str">
        <f>IFERROR(IF(VLOOKUP($O2723,'APOIO-DESPESAS'!$A$3:$N$962,5,FALSE)="","",VLOOKUP($O2723,'APOIO-DESPESAS'!$A$3:$N$962,5,FALSE)),"")</f>
        <v/>
      </c>
      <c r="E2723" s="223" t="str">
        <f>IFERROR(IF(VLOOKUP($O2723,'APOIO-DESPESAS'!$A$3:$N$962,6,FALSE)="","",VLOOKUP($O2723,'APOIO-DESPESAS'!$A$3:$N$962,6,FALSE)),"")</f>
        <v/>
      </c>
      <c r="F2723" s="223" t="str">
        <f>IFERROR(IF(VLOOKUP($O2723,'APOIO-DESPESAS'!$A$3:$N$962,7,FALSE)="","",VLOOKUP($O2723,'APOIO-DESPESAS'!$A$3:$N$962,7,FALSE)),"")</f>
        <v/>
      </c>
      <c r="G2723" s="223" t="str">
        <f>IFERROR(IF(VLOOKUP($O2723,'APOIO-DESPESAS'!$A$3:$N$962,8,FALSE)="","",VLOOKUP($O2723,'APOIO-DESPESAS'!$A$3:$N$962,8,FALSE)),"")</f>
        <v/>
      </c>
      <c r="H2723" s="223" t="str">
        <f>IFERROR(IF(VLOOKUP($O2723,'APOIO-DESPESAS'!$A$3:$N$962,9,FALSE)="","",VLOOKUP($O2723,'APOIO-DESPESAS'!$A$3:$N$962,9,FALSE)),"")</f>
        <v/>
      </c>
      <c r="I2723" s="223" t="str">
        <f>IFERROR(IF(VLOOKUP($O2723,'APOIO-DESPESAS'!$A$3:$N$962,10,FALSE)="","",VLOOKUP($O2723,'APOIO-DESPESAS'!$A$3:$N$962,10,FALSE)),"")</f>
        <v/>
      </c>
      <c r="J2723" s="223" t="str">
        <f>IFERROR(IF(VLOOKUP($O2723,'APOIO-DESPESAS'!$A$3:$N$962,11,FALSE)="","",VLOOKUP($O2723,'APOIO-DESPESAS'!$A$3:$N$962,11,FALSE)),"")</f>
        <v/>
      </c>
      <c r="K2723" s="223" t="str">
        <f>IFERROR(IF(VLOOKUP($O2723,'APOIO-DESPESAS'!$A$3:$N$962,12,FALSE)="","",VLOOKUP($O2723,'APOIO-DESPESAS'!$A$3:$N$962,12,FALSE)),"")</f>
        <v/>
      </c>
      <c r="L2723" s="223" t="str">
        <f>IFERROR(IF(VLOOKUP($O2723,'APOIO-DESPESAS'!$A$3:$N$962,13,FALSE)="","",VLOOKUP($O2723,'APOIO-DESPESAS'!$A$3:$N$962,13,FALSE)),"")</f>
        <v/>
      </c>
      <c r="M2723" s="223" t="str">
        <f>IFERROR(IF(VLOOKUP($O2723,'APOIO-DESPESAS'!$A$3:$N$962,14,FALSE)="","",VLOOKUP($O2723,'APOIO-DESPESAS'!$A$3:$N$962,14,FALSE)),"")</f>
        <v/>
      </c>
      <c r="O2723" s="223">
        <f t="shared" si="42"/>
        <v>2721</v>
      </c>
    </row>
    <row r="2724" spans="1:15" x14ac:dyDescent="0.25">
      <c r="A2724" s="223" t="str">
        <f>IFERROR(IF(VLOOKUP($O2724,'APOIO-DESPESAS'!$A$3:$N$962,2,FALSE)="","",VLOOKUP($O2724,'APOIO-DESPESAS'!$A$3:$N$962,2,FALSE)),"")</f>
        <v/>
      </c>
      <c r="B2724" s="223" t="str">
        <f>IFERROR(IF(VLOOKUP($O2724,'APOIO-DESPESAS'!$A$3:$N$962,3,FALSE)="","",VLOOKUP($O2724,'APOIO-DESPESAS'!$A$3:$N$962,3,FALSE)),"")</f>
        <v/>
      </c>
      <c r="C2724" s="223" t="str">
        <f>IFERROR(IF(VLOOKUP($O2724,'APOIO-DESPESAS'!$A$3:$N$962,4,FALSE)="","",VLOOKUP($O2724,'APOIO-DESPESAS'!$A$3:$N$962,4,FALSE)),"")</f>
        <v/>
      </c>
      <c r="D2724" s="223" t="str">
        <f>IFERROR(IF(VLOOKUP($O2724,'APOIO-DESPESAS'!$A$3:$N$962,5,FALSE)="","",VLOOKUP($O2724,'APOIO-DESPESAS'!$A$3:$N$962,5,FALSE)),"")</f>
        <v/>
      </c>
      <c r="E2724" s="223" t="str">
        <f>IFERROR(IF(VLOOKUP($O2724,'APOIO-DESPESAS'!$A$3:$N$962,6,FALSE)="","",VLOOKUP($O2724,'APOIO-DESPESAS'!$A$3:$N$962,6,FALSE)),"")</f>
        <v/>
      </c>
      <c r="F2724" s="223" t="str">
        <f>IFERROR(IF(VLOOKUP($O2724,'APOIO-DESPESAS'!$A$3:$N$962,7,FALSE)="","",VLOOKUP($O2724,'APOIO-DESPESAS'!$A$3:$N$962,7,FALSE)),"")</f>
        <v/>
      </c>
      <c r="G2724" s="223" t="str">
        <f>IFERROR(IF(VLOOKUP($O2724,'APOIO-DESPESAS'!$A$3:$N$962,8,FALSE)="","",VLOOKUP($O2724,'APOIO-DESPESAS'!$A$3:$N$962,8,FALSE)),"")</f>
        <v/>
      </c>
      <c r="H2724" s="223" t="str">
        <f>IFERROR(IF(VLOOKUP($O2724,'APOIO-DESPESAS'!$A$3:$N$962,9,FALSE)="","",VLOOKUP($O2724,'APOIO-DESPESAS'!$A$3:$N$962,9,FALSE)),"")</f>
        <v/>
      </c>
      <c r="I2724" s="223" t="str">
        <f>IFERROR(IF(VLOOKUP($O2724,'APOIO-DESPESAS'!$A$3:$N$962,10,FALSE)="","",VLOOKUP($O2724,'APOIO-DESPESAS'!$A$3:$N$962,10,FALSE)),"")</f>
        <v/>
      </c>
      <c r="J2724" s="223" t="str">
        <f>IFERROR(IF(VLOOKUP($O2724,'APOIO-DESPESAS'!$A$3:$N$962,11,FALSE)="","",VLOOKUP($O2724,'APOIO-DESPESAS'!$A$3:$N$962,11,FALSE)),"")</f>
        <v/>
      </c>
      <c r="K2724" s="223" t="str">
        <f>IFERROR(IF(VLOOKUP($O2724,'APOIO-DESPESAS'!$A$3:$N$962,12,FALSE)="","",VLOOKUP($O2724,'APOIO-DESPESAS'!$A$3:$N$962,12,FALSE)),"")</f>
        <v/>
      </c>
      <c r="L2724" s="223" t="str">
        <f>IFERROR(IF(VLOOKUP($O2724,'APOIO-DESPESAS'!$A$3:$N$962,13,FALSE)="","",VLOOKUP($O2724,'APOIO-DESPESAS'!$A$3:$N$962,13,FALSE)),"")</f>
        <v/>
      </c>
      <c r="M2724" s="223" t="str">
        <f>IFERROR(IF(VLOOKUP($O2724,'APOIO-DESPESAS'!$A$3:$N$962,14,FALSE)="","",VLOOKUP($O2724,'APOIO-DESPESAS'!$A$3:$N$962,14,FALSE)),"")</f>
        <v/>
      </c>
      <c r="O2724" s="223">
        <f t="shared" si="42"/>
        <v>2722</v>
      </c>
    </row>
    <row r="2725" spans="1:15" x14ac:dyDescent="0.25">
      <c r="A2725" s="223" t="str">
        <f>IFERROR(IF(VLOOKUP($O2725,'APOIO-DESPESAS'!$A$3:$N$962,2,FALSE)="","",VLOOKUP($O2725,'APOIO-DESPESAS'!$A$3:$N$962,2,FALSE)),"")</f>
        <v/>
      </c>
      <c r="B2725" s="223" t="str">
        <f>IFERROR(IF(VLOOKUP($O2725,'APOIO-DESPESAS'!$A$3:$N$962,3,FALSE)="","",VLOOKUP($O2725,'APOIO-DESPESAS'!$A$3:$N$962,3,FALSE)),"")</f>
        <v/>
      </c>
      <c r="C2725" s="223" t="str">
        <f>IFERROR(IF(VLOOKUP($O2725,'APOIO-DESPESAS'!$A$3:$N$962,4,FALSE)="","",VLOOKUP($O2725,'APOIO-DESPESAS'!$A$3:$N$962,4,FALSE)),"")</f>
        <v/>
      </c>
      <c r="D2725" s="223" t="str">
        <f>IFERROR(IF(VLOOKUP($O2725,'APOIO-DESPESAS'!$A$3:$N$962,5,FALSE)="","",VLOOKUP($O2725,'APOIO-DESPESAS'!$A$3:$N$962,5,FALSE)),"")</f>
        <v/>
      </c>
      <c r="E2725" s="223" t="str">
        <f>IFERROR(IF(VLOOKUP($O2725,'APOIO-DESPESAS'!$A$3:$N$962,6,FALSE)="","",VLOOKUP($O2725,'APOIO-DESPESAS'!$A$3:$N$962,6,FALSE)),"")</f>
        <v/>
      </c>
      <c r="F2725" s="223" t="str">
        <f>IFERROR(IF(VLOOKUP($O2725,'APOIO-DESPESAS'!$A$3:$N$962,7,FALSE)="","",VLOOKUP($O2725,'APOIO-DESPESAS'!$A$3:$N$962,7,FALSE)),"")</f>
        <v/>
      </c>
      <c r="G2725" s="223" t="str">
        <f>IFERROR(IF(VLOOKUP($O2725,'APOIO-DESPESAS'!$A$3:$N$962,8,FALSE)="","",VLOOKUP($O2725,'APOIO-DESPESAS'!$A$3:$N$962,8,FALSE)),"")</f>
        <v/>
      </c>
      <c r="H2725" s="223" t="str">
        <f>IFERROR(IF(VLOOKUP($O2725,'APOIO-DESPESAS'!$A$3:$N$962,9,FALSE)="","",VLOOKUP($O2725,'APOIO-DESPESAS'!$A$3:$N$962,9,FALSE)),"")</f>
        <v/>
      </c>
      <c r="I2725" s="223" t="str">
        <f>IFERROR(IF(VLOOKUP($O2725,'APOIO-DESPESAS'!$A$3:$N$962,10,FALSE)="","",VLOOKUP($O2725,'APOIO-DESPESAS'!$A$3:$N$962,10,FALSE)),"")</f>
        <v/>
      </c>
      <c r="J2725" s="223" t="str">
        <f>IFERROR(IF(VLOOKUP($O2725,'APOIO-DESPESAS'!$A$3:$N$962,11,FALSE)="","",VLOOKUP($O2725,'APOIO-DESPESAS'!$A$3:$N$962,11,FALSE)),"")</f>
        <v/>
      </c>
      <c r="K2725" s="223" t="str">
        <f>IFERROR(IF(VLOOKUP($O2725,'APOIO-DESPESAS'!$A$3:$N$962,12,FALSE)="","",VLOOKUP($O2725,'APOIO-DESPESAS'!$A$3:$N$962,12,FALSE)),"")</f>
        <v/>
      </c>
      <c r="L2725" s="223" t="str">
        <f>IFERROR(IF(VLOOKUP($O2725,'APOIO-DESPESAS'!$A$3:$N$962,13,FALSE)="","",VLOOKUP($O2725,'APOIO-DESPESAS'!$A$3:$N$962,13,FALSE)),"")</f>
        <v/>
      </c>
      <c r="M2725" s="223" t="str">
        <f>IFERROR(IF(VLOOKUP($O2725,'APOIO-DESPESAS'!$A$3:$N$962,14,FALSE)="","",VLOOKUP($O2725,'APOIO-DESPESAS'!$A$3:$N$962,14,FALSE)),"")</f>
        <v/>
      </c>
      <c r="O2725" s="223">
        <f t="shared" si="42"/>
        <v>2723</v>
      </c>
    </row>
    <row r="2726" spans="1:15" x14ac:dyDescent="0.25">
      <c r="A2726" s="223" t="str">
        <f>IFERROR(IF(VLOOKUP($O2726,'APOIO-DESPESAS'!$A$3:$N$962,2,FALSE)="","",VLOOKUP($O2726,'APOIO-DESPESAS'!$A$3:$N$962,2,FALSE)),"")</f>
        <v/>
      </c>
      <c r="B2726" s="223" t="str">
        <f>IFERROR(IF(VLOOKUP($O2726,'APOIO-DESPESAS'!$A$3:$N$962,3,FALSE)="","",VLOOKUP($O2726,'APOIO-DESPESAS'!$A$3:$N$962,3,FALSE)),"")</f>
        <v/>
      </c>
      <c r="C2726" s="223" t="str">
        <f>IFERROR(IF(VLOOKUP($O2726,'APOIO-DESPESAS'!$A$3:$N$962,4,FALSE)="","",VLOOKUP($O2726,'APOIO-DESPESAS'!$A$3:$N$962,4,FALSE)),"")</f>
        <v/>
      </c>
      <c r="D2726" s="223" t="str">
        <f>IFERROR(IF(VLOOKUP($O2726,'APOIO-DESPESAS'!$A$3:$N$962,5,FALSE)="","",VLOOKUP($O2726,'APOIO-DESPESAS'!$A$3:$N$962,5,FALSE)),"")</f>
        <v/>
      </c>
      <c r="E2726" s="223" t="str">
        <f>IFERROR(IF(VLOOKUP($O2726,'APOIO-DESPESAS'!$A$3:$N$962,6,FALSE)="","",VLOOKUP($O2726,'APOIO-DESPESAS'!$A$3:$N$962,6,FALSE)),"")</f>
        <v/>
      </c>
      <c r="F2726" s="223" t="str">
        <f>IFERROR(IF(VLOOKUP($O2726,'APOIO-DESPESAS'!$A$3:$N$962,7,FALSE)="","",VLOOKUP($O2726,'APOIO-DESPESAS'!$A$3:$N$962,7,FALSE)),"")</f>
        <v/>
      </c>
      <c r="G2726" s="223" t="str">
        <f>IFERROR(IF(VLOOKUP($O2726,'APOIO-DESPESAS'!$A$3:$N$962,8,FALSE)="","",VLOOKUP($O2726,'APOIO-DESPESAS'!$A$3:$N$962,8,FALSE)),"")</f>
        <v/>
      </c>
      <c r="H2726" s="223" t="str">
        <f>IFERROR(IF(VLOOKUP($O2726,'APOIO-DESPESAS'!$A$3:$N$962,9,FALSE)="","",VLOOKUP($O2726,'APOIO-DESPESAS'!$A$3:$N$962,9,FALSE)),"")</f>
        <v/>
      </c>
      <c r="I2726" s="223" t="str">
        <f>IFERROR(IF(VLOOKUP($O2726,'APOIO-DESPESAS'!$A$3:$N$962,10,FALSE)="","",VLOOKUP($O2726,'APOIO-DESPESAS'!$A$3:$N$962,10,FALSE)),"")</f>
        <v/>
      </c>
      <c r="J2726" s="223" t="str">
        <f>IFERROR(IF(VLOOKUP($O2726,'APOIO-DESPESAS'!$A$3:$N$962,11,FALSE)="","",VLOOKUP($O2726,'APOIO-DESPESAS'!$A$3:$N$962,11,FALSE)),"")</f>
        <v/>
      </c>
      <c r="K2726" s="223" t="str">
        <f>IFERROR(IF(VLOOKUP($O2726,'APOIO-DESPESAS'!$A$3:$N$962,12,FALSE)="","",VLOOKUP($O2726,'APOIO-DESPESAS'!$A$3:$N$962,12,FALSE)),"")</f>
        <v/>
      </c>
      <c r="L2726" s="223" t="str">
        <f>IFERROR(IF(VLOOKUP($O2726,'APOIO-DESPESAS'!$A$3:$N$962,13,FALSE)="","",VLOOKUP($O2726,'APOIO-DESPESAS'!$A$3:$N$962,13,FALSE)),"")</f>
        <v/>
      </c>
      <c r="M2726" s="223" t="str">
        <f>IFERROR(IF(VLOOKUP($O2726,'APOIO-DESPESAS'!$A$3:$N$962,14,FALSE)="","",VLOOKUP($O2726,'APOIO-DESPESAS'!$A$3:$N$962,14,FALSE)),"")</f>
        <v/>
      </c>
      <c r="O2726" s="223">
        <f t="shared" si="42"/>
        <v>2724</v>
      </c>
    </row>
    <row r="2727" spans="1:15" x14ac:dyDescent="0.25">
      <c r="A2727" s="223" t="str">
        <f>IFERROR(IF(VLOOKUP($O2727,'APOIO-DESPESAS'!$A$3:$N$962,2,FALSE)="","",VLOOKUP($O2727,'APOIO-DESPESAS'!$A$3:$N$962,2,FALSE)),"")</f>
        <v/>
      </c>
      <c r="B2727" s="223" t="str">
        <f>IFERROR(IF(VLOOKUP($O2727,'APOIO-DESPESAS'!$A$3:$N$962,3,FALSE)="","",VLOOKUP($O2727,'APOIO-DESPESAS'!$A$3:$N$962,3,FALSE)),"")</f>
        <v/>
      </c>
      <c r="C2727" s="223" t="str">
        <f>IFERROR(IF(VLOOKUP($O2727,'APOIO-DESPESAS'!$A$3:$N$962,4,FALSE)="","",VLOOKUP($O2727,'APOIO-DESPESAS'!$A$3:$N$962,4,FALSE)),"")</f>
        <v/>
      </c>
      <c r="D2727" s="223" t="str">
        <f>IFERROR(IF(VLOOKUP($O2727,'APOIO-DESPESAS'!$A$3:$N$962,5,FALSE)="","",VLOOKUP($O2727,'APOIO-DESPESAS'!$A$3:$N$962,5,FALSE)),"")</f>
        <v/>
      </c>
      <c r="E2727" s="223" t="str">
        <f>IFERROR(IF(VLOOKUP($O2727,'APOIO-DESPESAS'!$A$3:$N$962,6,FALSE)="","",VLOOKUP($O2727,'APOIO-DESPESAS'!$A$3:$N$962,6,FALSE)),"")</f>
        <v/>
      </c>
      <c r="F2727" s="223" t="str">
        <f>IFERROR(IF(VLOOKUP($O2727,'APOIO-DESPESAS'!$A$3:$N$962,7,FALSE)="","",VLOOKUP($O2727,'APOIO-DESPESAS'!$A$3:$N$962,7,FALSE)),"")</f>
        <v/>
      </c>
      <c r="G2727" s="223" t="str">
        <f>IFERROR(IF(VLOOKUP($O2727,'APOIO-DESPESAS'!$A$3:$N$962,8,FALSE)="","",VLOOKUP($O2727,'APOIO-DESPESAS'!$A$3:$N$962,8,FALSE)),"")</f>
        <v/>
      </c>
      <c r="H2727" s="223" t="str">
        <f>IFERROR(IF(VLOOKUP($O2727,'APOIO-DESPESAS'!$A$3:$N$962,9,FALSE)="","",VLOOKUP($O2727,'APOIO-DESPESAS'!$A$3:$N$962,9,FALSE)),"")</f>
        <v/>
      </c>
      <c r="I2727" s="223" t="str">
        <f>IFERROR(IF(VLOOKUP($O2727,'APOIO-DESPESAS'!$A$3:$N$962,10,FALSE)="","",VLOOKUP($O2727,'APOIO-DESPESAS'!$A$3:$N$962,10,FALSE)),"")</f>
        <v/>
      </c>
      <c r="J2727" s="223" t="str">
        <f>IFERROR(IF(VLOOKUP($O2727,'APOIO-DESPESAS'!$A$3:$N$962,11,FALSE)="","",VLOOKUP($O2727,'APOIO-DESPESAS'!$A$3:$N$962,11,FALSE)),"")</f>
        <v/>
      </c>
      <c r="K2727" s="223" t="str">
        <f>IFERROR(IF(VLOOKUP($O2727,'APOIO-DESPESAS'!$A$3:$N$962,12,FALSE)="","",VLOOKUP($O2727,'APOIO-DESPESAS'!$A$3:$N$962,12,FALSE)),"")</f>
        <v/>
      </c>
      <c r="L2727" s="223" t="str">
        <f>IFERROR(IF(VLOOKUP($O2727,'APOIO-DESPESAS'!$A$3:$N$962,13,FALSE)="","",VLOOKUP($O2727,'APOIO-DESPESAS'!$A$3:$N$962,13,FALSE)),"")</f>
        <v/>
      </c>
      <c r="M2727" s="223" t="str">
        <f>IFERROR(IF(VLOOKUP($O2727,'APOIO-DESPESAS'!$A$3:$N$962,14,FALSE)="","",VLOOKUP($O2727,'APOIO-DESPESAS'!$A$3:$N$962,14,FALSE)),"")</f>
        <v/>
      </c>
      <c r="O2727" s="223">
        <f t="shared" si="42"/>
        <v>2725</v>
      </c>
    </row>
    <row r="2728" spans="1:15" x14ac:dyDescent="0.25">
      <c r="A2728" s="223" t="str">
        <f>IFERROR(IF(VLOOKUP($O2728,'APOIO-DESPESAS'!$A$3:$N$962,2,FALSE)="","",VLOOKUP($O2728,'APOIO-DESPESAS'!$A$3:$N$962,2,FALSE)),"")</f>
        <v/>
      </c>
      <c r="B2728" s="223" t="str">
        <f>IFERROR(IF(VLOOKUP($O2728,'APOIO-DESPESAS'!$A$3:$N$962,3,FALSE)="","",VLOOKUP($O2728,'APOIO-DESPESAS'!$A$3:$N$962,3,FALSE)),"")</f>
        <v/>
      </c>
      <c r="C2728" s="223" t="str">
        <f>IFERROR(IF(VLOOKUP($O2728,'APOIO-DESPESAS'!$A$3:$N$962,4,FALSE)="","",VLOOKUP($O2728,'APOIO-DESPESAS'!$A$3:$N$962,4,FALSE)),"")</f>
        <v/>
      </c>
      <c r="D2728" s="223" t="str">
        <f>IFERROR(IF(VLOOKUP($O2728,'APOIO-DESPESAS'!$A$3:$N$962,5,FALSE)="","",VLOOKUP($O2728,'APOIO-DESPESAS'!$A$3:$N$962,5,FALSE)),"")</f>
        <v/>
      </c>
      <c r="E2728" s="223" t="str">
        <f>IFERROR(IF(VLOOKUP($O2728,'APOIO-DESPESAS'!$A$3:$N$962,6,FALSE)="","",VLOOKUP($O2728,'APOIO-DESPESAS'!$A$3:$N$962,6,FALSE)),"")</f>
        <v/>
      </c>
      <c r="F2728" s="223" t="str">
        <f>IFERROR(IF(VLOOKUP($O2728,'APOIO-DESPESAS'!$A$3:$N$962,7,FALSE)="","",VLOOKUP($O2728,'APOIO-DESPESAS'!$A$3:$N$962,7,FALSE)),"")</f>
        <v/>
      </c>
      <c r="G2728" s="223" t="str">
        <f>IFERROR(IF(VLOOKUP($O2728,'APOIO-DESPESAS'!$A$3:$N$962,8,FALSE)="","",VLOOKUP($O2728,'APOIO-DESPESAS'!$A$3:$N$962,8,FALSE)),"")</f>
        <v/>
      </c>
      <c r="H2728" s="223" t="str">
        <f>IFERROR(IF(VLOOKUP($O2728,'APOIO-DESPESAS'!$A$3:$N$962,9,FALSE)="","",VLOOKUP($O2728,'APOIO-DESPESAS'!$A$3:$N$962,9,FALSE)),"")</f>
        <v/>
      </c>
      <c r="I2728" s="223" t="str">
        <f>IFERROR(IF(VLOOKUP($O2728,'APOIO-DESPESAS'!$A$3:$N$962,10,FALSE)="","",VLOOKUP($O2728,'APOIO-DESPESAS'!$A$3:$N$962,10,FALSE)),"")</f>
        <v/>
      </c>
      <c r="J2728" s="223" t="str">
        <f>IFERROR(IF(VLOOKUP($O2728,'APOIO-DESPESAS'!$A$3:$N$962,11,FALSE)="","",VLOOKUP($O2728,'APOIO-DESPESAS'!$A$3:$N$962,11,FALSE)),"")</f>
        <v/>
      </c>
      <c r="K2728" s="223" t="str">
        <f>IFERROR(IF(VLOOKUP($O2728,'APOIO-DESPESAS'!$A$3:$N$962,12,FALSE)="","",VLOOKUP($O2728,'APOIO-DESPESAS'!$A$3:$N$962,12,FALSE)),"")</f>
        <v/>
      </c>
      <c r="L2728" s="223" t="str">
        <f>IFERROR(IF(VLOOKUP($O2728,'APOIO-DESPESAS'!$A$3:$N$962,13,FALSE)="","",VLOOKUP($O2728,'APOIO-DESPESAS'!$A$3:$N$962,13,FALSE)),"")</f>
        <v/>
      </c>
      <c r="M2728" s="223" t="str">
        <f>IFERROR(IF(VLOOKUP($O2728,'APOIO-DESPESAS'!$A$3:$N$962,14,FALSE)="","",VLOOKUP($O2728,'APOIO-DESPESAS'!$A$3:$N$962,14,FALSE)),"")</f>
        <v/>
      </c>
      <c r="O2728" s="223">
        <f t="shared" si="42"/>
        <v>2726</v>
      </c>
    </row>
    <row r="2729" spans="1:15" x14ac:dyDescent="0.25">
      <c r="A2729" s="223" t="str">
        <f>IFERROR(IF(VLOOKUP($O2729,'APOIO-DESPESAS'!$A$3:$N$962,2,FALSE)="","",VLOOKUP($O2729,'APOIO-DESPESAS'!$A$3:$N$962,2,FALSE)),"")</f>
        <v/>
      </c>
      <c r="B2729" s="223" t="str">
        <f>IFERROR(IF(VLOOKUP($O2729,'APOIO-DESPESAS'!$A$3:$N$962,3,FALSE)="","",VLOOKUP($O2729,'APOIO-DESPESAS'!$A$3:$N$962,3,FALSE)),"")</f>
        <v/>
      </c>
      <c r="C2729" s="223" t="str">
        <f>IFERROR(IF(VLOOKUP($O2729,'APOIO-DESPESAS'!$A$3:$N$962,4,FALSE)="","",VLOOKUP($O2729,'APOIO-DESPESAS'!$A$3:$N$962,4,FALSE)),"")</f>
        <v/>
      </c>
      <c r="D2729" s="223" t="str">
        <f>IFERROR(IF(VLOOKUP($O2729,'APOIO-DESPESAS'!$A$3:$N$962,5,FALSE)="","",VLOOKUP($O2729,'APOIO-DESPESAS'!$A$3:$N$962,5,FALSE)),"")</f>
        <v/>
      </c>
      <c r="E2729" s="223" t="str">
        <f>IFERROR(IF(VLOOKUP($O2729,'APOIO-DESPESAS'!$A$3:$N$962,6,FALSE)="","",VLOOKUP($O2729,'APOIO-DESPESAS'!$A$3:$N$962,6,FALSE)),"")</f>
        <v/>
      </c>
      <c r="F2729" s="223" t="str">
        <f>IFERROR(IF(VLOOKUP($O2729,'APOIO-DESPESAS'!$A$3:$N$962,7,FALSE)="","",VLOOKUP($O2729,'APOIO-DESPESAS'!$A$3:$N$962,7,FALSE)),"")</f>
        <v/>
      </c>
      <c r="G2729" s="223" t="str">
        <f>IFERROR(IF(VLOOKUP($O2729,'APOIO-DESPESAS'!$A$3:$N$962,8,FALSE)="","",VLOOKUP($O2729,'APOIO-DESPESAS'!$A$3:$N$962,8,FALSE)),"")</f>
        <v/>
      </c>
      <c r="H2729" s="223" t="str">
        <f>IFERROR(IF(VLOOKUP($O2729,'APOIO-DESPESAS'!$A$3:$N$962,9,FALSE)="","",VLOOKUP($O2729,'APOIO-DESPESAS'!$A$3:$N$962,9,FALSE)),"")</f>
        <v/>
      </c>
      <c r="I2729" s="223" t="str">
        <f>IFERROR(IF(VLOOKUP($O2729,'APOIO-DESPESAS'!$A$3:$N$962,10,FALSE)="","",VLOOKUP($O2729,'APOIO-DESPESAS'!$A$3:$N$962,10,FALSE)),"")</f>
        <v/>
      </c>
      <c r="J2729" s="223" t="str">
        <f>IFERROR(IF(VLOOKUP($O2729,'APOIO-DESPESAS'!$A$3:$N$962,11,FALSE)="","",VLOOKUP($O2729,'APOIO-DESPESAS'!$A$3:$N$962,11,FALSE)),"")</f>
        <v/>
      </c>
      <c r="K2729" s="223" t="str">
        <f>IFERROR(IF(VLOOKUP($O2729,'APOIO-DESPESAS'!$A$3:$N$962,12,FALSE)="","",VLOOKUP($O2729,'APOIO-DESPESAS'!$A$3:$N$962,12,FALSE)),"")</f>
        <v/>
      </c>
      <c r="L2729" s="223" t="str">
        <f>IFERROR(IF(VLOOKUP($O2729,'APOIO-DESPESAS'!$A$3:$N$962,13,FALSE)="","",VLOOKUP($O2729,'APOIO-DESPESAS'!$A$3:$N$962,13,FALSE)),"")</f>
        <v/>
      </c>
      <c r="M2729" s="223" t="str">
        <f>IFERROR(IF(VLOOKUP($O2729,'APOIO-DESPESAS'!$A$3:$N$962,14,FALSE)="","",VLOOKUP($O2729,'APOIO-DESPESAS'!$A$3:$N$962,14,FALSE)),"")</f>
        <v/>
      </c>
      <c r="O2729" s="223">
        <f t="shared" si="42"/>
        <v>2727</v>
      </c>
    </row>
    <row r="2730" spans="1:15" x14ac:dyDescent="0.25">
      <c r="A2730" s="223" t="str">
        <f>IFERROR(IF(VLOOKUP($O2730,'APOIO-DESPESAS'!$A$3:$N$962,2,FALSE)="","",VLOOKUP($O2730,'APOIO-DESPESAS'!$A$3:$N$962,2,FALSE)),"")</f>
        <v/>
      </c>
      <c r="B2730" s="223" t="str">
        <f>IFERROR(IF(VLOOKUP($O2730,'APOIO-DESPESAS'!$A$3:$N$962,3,FALSE)="","",VLOOKUP($O2730,'APOIO-DESPESAS'!$A$3:$N$962,3,FALSE)),"")</f>
        <v/>
      </c>
      <c r="C2730" s="223" t="str">
        <f>IFERROR(IF(VLOOKUP($O2730,'APOIO-DESPESAS'!$A$3:$N$962,4,FALSE)="","",VLOOKUP($O2730,'APOIO-DESPESAS'!$A$3:$N$962,4,FALSE)),"")</f>
        <v/>
      </c>
      <c r="D2730" s="223" t="str">
        <f>IFERROR(IF(VLOOKUP($O2730,'APOIO-DESPESAS'!$A$3:$N$962,5,FALSE)="","",VLOOKUP($O2730,'APOIO-DESPESAS'!$A$3:$N$962,5,FALSE)),"")</f>
        <v/>
      </c>
      <c r="E2730" s="223" t="str">
        <f>IFERROR(IF(VLOOKUP($O2730,'APOIO-DESPESAS'!$A$3:$N$962,6,FALSE)="","",VLOOKUP($O2730,'APOIO-DESPESAS'!$A$3:$N$962,6,FALSE)),"")</f>
        <v/>
      </c>
      <c r="F2730" s="223" t="str">
        <f>IFERROR(IF(VLOOKUP($O2730,'APOIO-DESPESAS'!$A$3:$N$962,7,FALSE)="","",VLOOKUP($O2730,'APOIO-DESPESAS'!$A$3:$N$962,7,FALSE)),"")</f>
        <v/>
      </c>
      <c r="G2730" s="223" t="str">
        <f>IFERROR(IF(VLOOKUP($O2730,'APOIO-DESPESAS'!$A$3:$N$962,8,FALSE)="","",VLOOKUP($O2730,'APOIO-DESPESAS'!$A$3:$N$962,8,FALSE)),"")</f>
        <v/>
      </c>
      <c r="H2730" s="223" t="str">
        <f>IFERROR(IF(VLOOKUP($O2730,'APOIO-DESPESAS'!$A$3:$N$962,9,FALSE)="","",VLOOKUP($O2730,'APOIO-DESPESAS'!$A$3:$N$962,9,FALSE)),"")</f>
        <v/>
      </c>
      <c r="I2730" s="223" t="str">
        <f>IFERROR(IF(VLOOKUP($O2730,'APOIO-DESPESAS'!$A$3:$N$962,10,FALSE)="","",VLOOKUP($O2730,'APOIO-DESPESAS'!$A$3:$N$962,10,FALSE)),"")</f>
        <v/>
      </c>
      <c r="J2730" s="223" t="str">
        <f>IFERROR(IF(VLOOKUP($O2730,'APOIO-DESPESAS'!$A$3:$N$962,11,FALSE)="","",VLOOKUP($O2730,'APOIO-DESPESAS'!$A$3:$N$962,11,FALSE)),"")</f>
        <v/>
      </c>
      <c r="K2730" s="223" t="str">
        <f>IFERROR(IF(VLOOKUP($O2730,'APOIO-DESPESAS'!$A$3:$N$962,12,FALSE)="","",VLOOKUP($O2730,'APOIO-DESPESAS'!$A$3:$N$962,12,FALSE)),"")</f>
        <v/>
      </c>
      <c r="L2730" s="223" t="str">
        <f>IFERROR(IF(VLOOKUP($O2730,'APOIO-DESPESAS'!$A$3:$N$962,13,FALSE)="","",VLOOKUP($O2730,'APOIO-DESPESAS'!$A$3:$N$962,13,FALSE)),"")</f>
        <v/>
      </c>
      <c r="M2730" s="223" t="str">
        <f>IFERROR(IF(VLOOKUP($O2730,'APOIO-DESPESAS'!$A$3:$N$962,14,FALSE)="","",VLOOKUP($O2730,'APOIO-DESPESAS'!$A$3:$N$962,14,FALSE)),"")</f>
        <v/>
      </c>
      <c r="O2730" s="223">
        <f t="shared" si="42"/>
        <v>2728</v>
      </c>
    </row>
    <row r="2731" spans="1:15" x14ac:dyDescent="0.25">
      <c r="A2731" s="223" t="str">
        <f>IFERROR(IF(VLOOKUP($O2731,'APOIO-DESPESAS'!$A$3:$N$962,2,FALSE)="","",VLOOKUP($O2731,'APOIO-DESPESAS'!$A$3:$N$962,2,FALSE)),"")</f>
        <v/>
      </c>
      <c r="B2731" s="223" t="str">
        <f>IFERROR(IF(VLOOKUP($O2731,'APOIO-DESPESAS'!$A$3:$N$962,3,FALSE)="","",VLOOKUP($O2731,'APOIO-DESPESAS'!$A$3:$N$962,3,FALSE)),"")</f>
        <v/>
      </c>
      <c r="C2731" s="223" t="str">
        <f>IFERROR(IF(VLOOKUP($O2731,'APOIO-DESPESAS'!$A$3:$N$962,4,FALSE)="","",VLOOKUP($O2731,'APOIO-DESPESAS'!$A$3:$N$962,4,FALSE)),"")</f>
        <v/>
      </c>
      <c r="D2731" s="223" t="str">
        <f>IFERROR(IF(VLOOKUP($O2731,'APOIO-DESPESAS'!$A$3:$N$962,5,FALSE)="","",VLOOKUP($O2731,'APOIO-DESPESAS'!$A$3:$N$962,5,FALSE)),"")</f>
        <v/>
      </c>
      <c r="E2731" s="223" t="str">
        <f>IFERROR(IF(VLOOKUP($O2731,'APOIO-DESPESAS'!$A$3:$N$962,6,FALSE)="","",VLOOKUP($O2731,'APOIO-DESPESAS'!$A$3:$N$962,6,FALSE)),"")</f>
        <v/>
      </c>
      <c r="F2731" s="223" t="str">
        <f>IFERROR(IF(VLOOKUP($O2731,'APOIO-DESPESAS'!$A$3:$N$962,7,FALSE)="","",VLOOKUP($O2731,'APOIO-DESPESAS'!$A$3:$N$962,7,FALSE)),"")</f>
        <v/>
      </c>
      <c r="G2731" s="223" t="str">
        <f>IFERROR(IF(VLOOKUP($O2731,'APOIO-DESPESAS'!$A$3:$N$962,8,FALSE)="","",VLOOKUP($O2731,'APOIO-DESPESAS'!$A$3:$N$962,8,FALSE)),"")</f>
        <v/>
      </c>
      <c r="H2731" s="223" t="str">
        <f>IFERROR(IF(VLOOKUP($O2731,'APOIO-DESPESAS'!$A$3:$N$962,9,FALSE)="","",VLOOKUP($O2731,'APOIO-DESPESAS'!$A$3:$N$962,9,FALSE)),"")</f>
        <v/>
      </c>
      <c r="I2731" s="223" t="str">
        <f>IFERROR(IF(VLOOKUP($O2731,'APOIO-DESPESAS'!$A$3:$N$962,10,FALSE)="","",VLOOKUP($O2731,'APOIO-DESPESAS'!$A$3:$N$962,10,FALSE)),"")</f>
        <v/>
      </c>
      <c r="J2731" s="223" t="str">
        <f>IFERROR(IF(VLOOKUP($O2731,'APOIO-DESPESAS'!$A$3:$N$962,11,FALSE)="","",VLOOKUP($O2731,'APOIO-DESPESAS'!$A$3:$N$962,11,FALSE)),"")</f>
        <v/>
      </c>
      <c r="K2731" s="223" t="str">
        <f>IFERROR(IF(VLOOKUP($O2731,'APOIO-DESPESAS'!$A$3:$N$962,12,FALSE)="","",VLOOKUP($O2731,'APOIO-DESPESAS'!$A$3:$N$962,12,FALSE)),"")</f>
        <v/>
      </c>
      <c r="L2731" s="223" t="str">
        <f>IFERROR(IF(VLOOKUP($O2731,'APOIO-DESPESAS'!$A$3:$N$962,13,FALSE)="","",VLOOKUP($O2731,'APOIO-DESPESAS'!$A$3:$N$962,13,FALSE)),"")</f>
        <v/>
      </c>
      <c r="M2731" s="223" t="str">
        <f>IFERROR(IF(VLOOKUP($O2731,'APOIO-DESPESAS'!$A$3:$N$962,14,FALSE)="","",VLOOKUP($O2731,'APOIO-DESPESAS'!$A$3:$N$962,14,FALSE)),"")</f>
        <v/>
      </c>
      <c r="O2731" s="223">
        <f t="shared" si="42"/>
        <v>2729</v>
      </c>
    </row>
    <row r="2732" spans="1:15" x14ac:dyDescent="0.25">
      <c r="A2732" s="223" t="str">
        <f>IFERROR(IF(VLOOKUP($O2732,'APOIO-DESPESAS'!$A$3:$N$962,2,FALSE)="","",VLOOKUP($O2732,'APOIO-DESPESAS'!$A$3:$N$962,2,FALSE)),"")</f>
        <v/>
      </c>
      <c r="B2732" s="223" t="str">
        <f>IFERROR(IF(VLOOKUP($O2732,'APOIO-DESPESAS'!$A$3:$N$962,3,FALSE)="","",VLOOKUP($O2732,'APOIO-DESPESAS'!$A$3:$N$962,3,FALSE)),"")</f>
        <v/>
      </c>
      <c r="C2732" s="223" t="str">
        <f>IFERROR(IF(VLOOKUP($O2732,'APOIO-DESPESAS'!$A$3:$N$962,4,FALSE)="","",VLOOKUP($O2732,'APOIO-DESPESAS'!$A$3:$N$962,4,FALSE)),"")</f>
        <v/>
      </c>
      <c r="D2732" s="223" t="str">
        <f>IFERROR(IF(VLOOKUP($O2732,'APOIO-DESPESAS'!$A$3:$N$962,5,FALSE)="","",VLOOKUP($O2732,'APOIO-DESPESAS'!$A$3:$N$962,5,FALSE)),"")</f>
        <v/>
      </c>
      <c r="E2732" s="223" t="str">
        <f>IFERROR(IF(VLOOKUP($O2732,'APOIO-DESPESAS'!$A$3:$N$962,6,FALSE)="","",VLOOKUP($O2732,'APOIO-DESPESAS'!$A$3:$N$962,6,FALSE)),"")</f>
        <v/>
      </c>
      <c r="F2732" s="223" t="str">
        <f>IFERROR(IF(VLOOKUP($O2732,'APOIO-DESPESAS'!$A$3:$N$962,7,FALSE)="","",VLOOKUP($O2732,'APOIO-DESPESAS'!$A$3:$N$962,7,FALSE)),"")</f>
        <v/>
      </c>
      <c r="G2732" s="223" t="str">
        <f>IFERROR(IF(VLOOKUP($O2732,'APOIO-DESPESAS'!$A$3:$N$962,8,FALSE)="","",VLOOKUP($O2732,'APOIO-DESPESAS'!$A$3:$N$962,8,FALSE)),"")</f>
        <v/>
      </c>
      <c r="H2732" s="223" t="str">
        <f>IFERROR(IF(VLOOKUP($O2732,'APOIO-DESPESAS'!$A$3:$N$962,9,FALSE)="","",VLOOKUP($O2732,'APOIO-DESPESAS'!$A$3:$N$962,9,FALSE)),"")</f>
        <v/>
      </c>
      <c r="I2732" s="223" t="str">
        <f>IFERROR(IF(VLOOKUP($O2732,'APOIO-DESPESAS'!$A$3:$N$962,10,FALSE)="","",VLOOKUP($O2732,'APOIO-DESPESAS'!$A$3:$N$962,10,FALSE)),"")</f>
        <v/>
      </c>
      <c r="J2732" s="223" t="str">
        <f>IFERROR(IF(VLOOKUP($O2732,'APOIO-DESPESAS'!$A$3:$N$962,11,FALSE)="","",VLOOKUP($O2732,'APOIO-DESPESAS'!$A$3:$N$962,11,FALSE)),"")</f>
        <v/>
      </c>
      <c r="K2732" s="223" t="str">
        <f>IFERROR(IF(VLOOKUP($O2732,'APOIO-DESPESAS'!$A$3:$N$962,12,FALSE)="","",VLOOKUP($O2732,'APOIO-DESPESAS'!$A$3:$N$962,12,FALSE)),"")</f>
        <v/>
      </c>
      <c r="L2732" s="223" t="str">
        <f>IFERROR(IF(VLOOKUP($O2732,'APOIO-DESPESAS'!$A$3:$N$962,13,FALSE)="","",VLOOKUP($O2732,'APOIO-DESPESAS'!$A$3:$N$962,13,FALSE)),"")</f>
        <v/>
      </c>
      <c r="M2732" s="223" t="str">
        <f>IFERROR(IF(VLOOKUP($O2732,'APOIO-DESPESAS'!$A$3:$N$962,14,FALSE)="","",VLOOKUP($O2732,'APOIO-DESPESAS'!$A$3:$N$962,14,FALSE)),"")</f>
        <v/>
      </c>
      <c r="O2732" s="223">
        <f t="shared" si="42"/>
        <v>2730</v>
      </c>
    </row>
    <row r="2733" spans="1:15" x14ac:dyDescent="0.25">
      <c r="A2733" s="223" t="str">
        <f>IFERROR(IF(VLOOKUP($O2733,'APOIO-DESPESAS'!$A$3:$N$962,2,FALSE)="","",VLOOKUP($O2733,'APOIO-DESPESAS'!$A$3:$N$962,2,FALSE)),"")</f>
        <v/>
      </c>
      <c r="B2733" s="223" t="str">
        <f>IFERROR(IF(VLOOKUP($O2733,'APOIO-DESPESAS'!$A$3:$N$962,3,FALSE)="","",VLOOKUP($O2733,'APOIO-DESPESAS'!$A$3:$N$962,3,FALSE)),"")</f>
        <v/>
      </c>
      <c r="C2733" s="223" t="str">
        <f>IFERROR(IF(VLOOKUP($O2733,'APOIO-DESPESAS'!$A$3:$N$962,4,FALSE)="","",VLOOKUP($O2733,'APOIO-DESPESAS'!$A$3:$N$962,4,FALSE)),"")</f>
        <v/>
      </c>
      <c r="D2733" s="223" t="str">
        <f>IFERROR(IF(VLOOKUP($O2733,'APOIO-DESPESAS'!$A$3:$N$962,5,FALSE)="","",VLOOKUP($O2733,'APOIO-DESPESAS'!$A$3:$N$962,5,FALSE)),"")</f>
        <v/>
      </c>
      <c r="E2733" s="223" t="str">
        <f>IFERROR(IF(VLOOKUP($O2733,'APOIO-DESPESAS'!$A$3:$N$962,6,FALSE)="","",VLOOKUP($O2733,'APOIO-DESPESAS'!$A$3:$N$962,6,FALSE)),"")</f>
        <v/>
      </c>
      <c r="F2733" s="223" t="str">
        <f>IFERROR(IF(VLOOKUP($O2733,'APOIO-DESPESAS'!$A$3:$N$962,7,FALSE)="","",VLOOKUP($O2733,'APOIO-DESPESAS'!$A$3:$N$962,7,FALSE)),"")</f>
        <v/>
      </c>
      <c r="G2733" s="223" t="str">
        <f>IFERROR(IF(VLOOKUP($O2733,'APOIO-DESPESAS'!$A$3:$N$962,8,FALSE)="","",VLOOKUP($O2733,'APOIO-DESPESAS'!$A$3:$N$962,8,FALSE)),"")</f>
        <v/>
      </c>
      <c r="H2733" s="223" t="str">
        <f>IFERROR(IF(VLOOKUP($O2733,'APOIO-DESPESAS'!$A$3:$N$962,9,FALSE)="","",VLOOKUP($O2733,'APOIO-DESPESAS'!$A$3:$N$962,9,FALSE)),"")</f>
        <v/>
      </c>
      <c r="I2733" s="223" t="str">
        <f>IFERROR(IF(VLOOKUP($O2733,'APOIO-DESPESAS'!$A$3:$N$962,10,FALSE)="","",VLOOKUP($O2733,'APOIO-DESPESAS'!$A$3:$N$962,10,FALSE)),"")</f>
        <v/>
      </c>
      <c r="J2733" s="223" t="str">
        <f>IFERROR(IF(VLOOKUP($O2733,'APOIO-DESPESAS'!$A$3:$N$962,11,FALSE)="","",VLOOKUP($O2733,'APOIO-DESPESAS'!$A$3:$N$962,11,FALSE)),"")</f>
        <v/>
      </c>
      <c r="K2733" s="223" t="str">
        <f>IFERROR(IF(VLOOKUP($O2733,'APOIO-DESPESAS'!$A$3:$N$962,12,FALSE)="","",VLOOKUP($O2733,'APOIO-DESPESAS'!$A$3:$N$962,12,FALSE)),"")</f>
        <v/>
      </c>
      <c r="L2733" s="223" t="str">
        <f>IFERROR(IF(VLOOKUP($O2733,'APOIO-DESPESAS'!$A$3:$N$962,13,FALSE)="","",VLOOKUP($O2733,'APOIO-DESPESAS'!$A$3:$N$962,13,FALSE)),"")</f>
        <v/>
      </c>
      <c r="M2733" s="223" t="str">
        <f>IFERROR(IF(VLOOKUP($O2733,'APOIO-DESPESAS'!$A$3:$N$962,14,FALSE)="","",VLOOKUP($O2733,'APOIO-DESPESAS'!$A$3:$N$962,14,FALSE)),"")</f>
        <v/>
      </c>
      <c r="O2733" s="223">
        <f t="shared" si="42"/>
        <v>2731</v>
      </c>
    </row>
    <row r="2734" spans="1:15" x14ac:dyDescent="0.25">
      <c r="A2734" s="223" t="str">
        <f>IFERROR(IF(VLOOKUP($O2734,'APOIO-DESPESAS'!$A$3:$N$962,2,FALSE)="","",VLOOKUP($O2734,'APOIO-DESPESAS'!$A$3:$N$962,2,FALSE)),"")</f>
        <v/>
      </c>
      <c r="B2734" s="223" t="str">
        <f>IFERROR(IF(VLOOKUP($O2734,'APOIO-DESPESAS'!$A$3:$N$962,3,FALSE)="","",VLOOKUP($O2734,'APOIO-DESPESAS'!$A$3:$N$962,3,FALSE)),"")</f>
        <v/>
      </c>
      <c r="C2734" s="223" t="str">
        <f>IFERROR(IF(VLOOKUP($O2734,'APOIO-DESPESAS'!$A$3:$N$962,4,FALSE)="","",VLOOKUP($O2734,'APOIO-DESPESAS'!$A$3:$N$962,4,FALSE)),"")</f>
        <v/>
      </c>
      <c r="D2734" s="223" t="str">
        <f>IFERROR(IF(VLOOKUP($O2734,'APOIO-DESPESAS'!$A$3:$N$962,5,FALSE)="","",VLOOKUP($O2734,'APOIO-DESPESAS'!$A$3:$N$962,5,FALSE)),"")</f>
        <v/>
      </c>
      <c r="E2734" s="223" t="str">
        <f>IFERROR(IF(VLOOKUP($O2734,'APOIO-DESPESAS'!$A$3:$N$962,6,FALSE)="","",VLOOKUP($O2734,'APOIO-DESPESAS'!$A$3:$N$962,6,FALSE)),"")</f>
        <v/>
      </c>
      <c r="F2734" s="223" t="str">
        <f>IFERROR(IF(VLOOKUP($O2734,'APOIO-DESPESAS'!$A$3:$N$962,7,FALSE)="","",VLOOKUP($O2734,'APOIO-DESPESAS'!$A$3:$N$962,7,FALSE)),"")</f>
        <v/>
      </c>
      <c r="G2734" s="223" t="str">
        <f>IFERROR(IF(VLOOKUP($O2734,'APOIO-DESPESAS'!$A$3:$N$962,8,FALSE)="","",VLOOKUP($O2734,'APOIO-DESPESAS'!$A$3:$N$962,8,FALSE)),"")</f>
        <v/>
      </c>
      <c r="H2734" s="223" t="str">
        <f>IFERROR(IF(VLOOKUP($O2734,'APOIO-DESPESAS'!$A$3:$N$962,9,FALSE)="","",VLOOKUP($O2734,'APOIO-DESPESAS'!$A$3:$N$962,9,FALSE)),"")</f>
        <v/>
      </c>
      <c r="I2734" s="223" t="str">
        <f>IFERROR(IF(VLOOKUP($O2734,'APOIO-DESPESAS'!$A$3:$N$962,10,FALSE)="","",VLOOKUP($O2734,'APOIO-DESPESAS'!$A$3:$N$962,10,FALSE)),"")</f>
        <v/>
      </c>
      <c r="J2734" s="223" t="str">
        <f>IFERROR(IF(VLOOKUP($O2734,'APOIO-DESPESAS'!$A$3:$N$962,11,FALSE)="","",VLOOKUP($O2734,'APOIO-DESPESAS'!$A$3:$N$962,11,FALSE)),"")</f>
        <v/>
      </c>
      <c r="K2734" s="223" t="str">
        <f>IFERROR(IF(VLOOKUP($O2734,'APOIO-DESPESAS'!$A$3:$N$962,12,FALSE)="","",VLOOKUP($O2734,'APOIO-DESPESAS'!$A$3:$N$962,12,FALSE)),"")</f>
        <v/>
      </c>
      <c r="L2734" s="223" t="str">
        <f>IFERROR(IF(VLOOKUP($O2734,'APOIO-DESPESAS'!$A$3:$N$962,13,FALSE)="","",VLOOKUP($O2734,'APOIO-DESPESAS'!$A$3:$N$962,13,FALSE)),"")</f>
        <v/>
      </c>
      <c r="M2734" s="223" t="str">
        <f>IFERROR(IF(VLOOKUP($O2734,'APOIO-DESPESAS'!$A$3:$N$962,14,FALSE)="","",VLOOKUP($O2734,'APOIO-DESPESAS'!$A$3:$N$962,14,FALSE)),"")</f>
        <v/>
      </c>
      <c r="O2734" s="223">
        <f t="shared" si="42"/>
        <v>2732</v>
      </c>
    </row>
    <row r="2735" spans="1:15" x14ac:dyDescent="0.25">
      <c r="A2735" s="223" t="str">
        <f>IFERROR(IF(VLOOKUP($O2735,'APOIO-DESPESAS'!$A$3:$N$962,2,FALSE)="","",VLOOKUP($O2735,'APOIO-DESPESAS'!$A$3:$N$962,2,FALSE)),"")</f>
        <v/>
      </c>
      <c r="B2735" s="223" t="str">
        <f>IFERROR(IF(VLOOKUP($O2735,'APOIO-DESPESAS'!$A$3:$N$962,3,FALSE)="","",VLOOKUP($O2735,'APOIO-DESPESAS'!$A$3:$N$962,3,FALSE)),"")</f>
        <v/>
      </c>
      <c r="C2735" s="223" t="str">
        <f>IFERROR(IF(VLOOKUP($O2735,'APOIO-DESPESAS'!$A$3:$N$962,4,FALSE)="","",VLOOKUP($O2735,'APOIO-DESPESAS'!$A$3:$N$962,4,FALSE)),"")</f>
        <v/>
      </c>
      <c r="D2735" s="223" t="str">
        <f>IFERROR(IF(VLOOKUP($O2735,'APOIO-DESPESAS'!$A$3:$N$962,5,FALSE)="","",VLOOKUP($O2735,'APOIO-DESPESAS'!$A$3:$N$962,5,FALSE)),"")</f>
        <v/>
      </c>
      <c r="E2735" s="223" t="str">
        <f>IFERROR(IF(VLOOKUP($O2735,'APOIO-DESPESAS'!$A$3:$N$962,6,FALSE)="","",VLOOKUP($O2735,'APOIO-DESPESAS'!$A$3:$N$962,6,FALSE)),"")</f>
        <v/>
      </c>
      <c r="F2735" s="223" t="str">
        <f>IFERROR(IF(VLOOKUP($O2735,'APOIO-DESPESAS'!$A$3:$N$962,7,FALSE)="","",VLOOKUP($O2735,'APOIO-DESPESAS'!$A$3:$N$962,7,FALSE)),"")</f>
        <v/>
      </c>
      <c r="G2735" s="223" t="str">
        <f>IFERROR(IF(VLOOKUP($O2735,'APOIO-DESPESAS'!$A$3:$N$962,8,FALSE)="","",VLOOKUP($O2735,'APOIO-DESPESAS'!$A$3:$N$962,8,FALSE)),"")</f>
        <v/>
      </c>
      <c r="H2735" s="223" t="str">
        <f>IFERROR(IF(VLOOKUP($O2735,'APOIO-DESPESAS'!$A$3:$N$962,9,FALSE)="","",VLOOKUP($O2735,'APOIO-DESPESAS'!$A$3:$N$962,9,FALSE)),"")</f>
        <v/>
      </c>
      <c r="I2735" s="223" t="str">
        <f>IFERROR(IF(VLOOKUP($O2735,'APOIO-DESPESAS'!$A$3:$N$962,10,FALSE)="","",VLOOKUP($O2735,'APOIO-DESPESAS'!$A$3:$N$962,10,FALSE)),"")</f>
        <v/>
      </c>
      <c r="J2735" s="223" t="str">
        <f>IFERROR(IF(VLOOKUP($O2735,'APOIO-DESPESAS'!$A$3:$N$962,11,FALSE)="","",VLOOKUP($O2735,'APOIO-DESPESAS'!$A$3:$N$962,11,FALSE)),"")</f>
        <v/>
      </c>
      <c r="K2735" s="223" t="str">
        <f>IFERROR(IF(VLOOKUP($O2735,'APOIO-DESPESAS'!$A$3:$N$962,12,FALSE)="","",VLOOKUP($O2735,'APOIO-DESPESAS'!$A$3:$N$962,12,FALSE)),"")</f>
        <v/>
      </c>
      <c r="L2735" s="223" t="str">
        <f>IFERROR(IF(VLOOKUP($O2735,'APOIO-DESPESAS'!$A$3:$N$962,13,FALSE)="","",VLOOKUP($O2735,'APOIO-DESPESAS'!$A$3:$N$962,13,FALSE)),"")</f>
        <v/>
      </c>
      <c r="M2735" s="223" t="str">
        <f>IFERROR(IF(VLOOKUP($O2735,'APOIO-DESPESAS'!$A$3:$N$962,14,FALSE)="","",VLOOKUP($O2735,'APOIO-DESPESAS'!$A$3:$N$962,14,FALSE)),"")</f>
        <v/>
      </c>
      <c r="O2735" s="223">
        <f t="shared" si="42"/>
        <v>2733</v>
      </c>
    </row>
    <row r="2736" spans="1:15" x14ac:dyDescent="0.25">
      <c r="A2736" s="223" t="str">
        <f>IFERROR(IF(VLOOKUP($O2736,'APOIO-DESPESAS'!$A$3:$N$962,2,FALSE)="","",VLOOKUP($O2736,'APOIO-DESPESAS'!$A$3:$N$962,2,FALSE)),"")</f>
        <v/>
      </c>
      <c r="B2736" s="223" t="str">
        <f>IFERROR(IF(VLOOKUP($O2736,'APOIO-DESPESAS'!$A$3:$N$962,3,FALSE)="","",VLOOKUP($O2736,'APOIO-DESPESAS'!$A$3:$N$962,3,FALSE)),"")</f>
        <v/>
      </c>
      <c r="C2736" s="223" t="str">
        <f>IFERROR(IF(VLOOKUP($O2736,'APOIO-DESPESAS'!$A$3:$N$962,4,FALSE)="","",VLOOKUP($O2736,'APOIO-DESPESAS'!$A$3:$N$962,4,FALSE)),"")</f>
        <v/>
      </c>
      <c r="D2736" s="223" t="str">
        <f>IFERROR(IF(VLOOKUP($O2736,'APOIO-DESPESAS'!$A$3:$N$962,5,FALSE)="","",VLOOKUP($O2736,'APOIO-DESPESAS'!$A$3:$N$962,5,FALSE)),"")</f>
        <v/>
      </c>
      <c r="E2736" s="223" t="str">
        <f>IFERROR(IF(VLOOKUP($O2736,'APOIO-DESPESAS'!$A$3:$N$962,6,FALSE)="","",VLOOKUP($O2736,'APOIO-DESPESAS'!$A$3:$N$962,6,FALSE)),"")</f>
        <v/>
      </c>
      <c r="F2736" s="223" t="str">
        <f>IFERROR(IF(VLOOKUP($O2736,'APOIO-DESPESAS'!$A$3:$N$962,7,FALSE)="","",VLOOKUP($O2736,'APOIO-DESPESAS'!$A$3:$N$962,7,FALSE)),"")</f>
        <v/>
      </c>
      <c r="G2736" s="223" t="str">
        <f>IFERROR(IF(VLOOKUP($O2736,'APOIO-DESPESAS'!$A$3:$N$962,8,FALSE)="","",VLOOKUP($O2736,'APOIO-DESPESAS'!$A$3:$N$962,8,FALSE)),"")</f>
        <v/>
      </c>
      <c r="H2736" s="223" t="str">
        <f>IFERROR(IF(VLOOKUP($O2736,'APOIO-DESPESAS'!$A$3:$N$962,9,FALSE)="","",VLOOKUP($O2736,'APOIO-DESPESAS'!$A$3:$N$962,9,FALSE)),"")</f>
        <v/>
      </c>
      <c r="I2736" s="223" t="str">
        <f>IFERROR(IF(VLOOKUP($O2736,'APOIO-DESPESAS'!$A$3:$N$962,10,FALSE)="","",VLOOKUP($O2736,'APOIO-DESPESAS'!$A$3:$N$962,10,FALSE)),"")</f>
        <v/>
      </c>
      <c r="J2736" s="223" t="str">
        <f>IFERROR(IF(VLOOKUP($O2736,'APOIO-DESPESAS'!$A$3:$N$962,11,FALSE)="","",VLOOKUP($O2736,'APOIO-DESPESAS'!$A$3:$N$962,11,FALSE)),"")</f>
        <v/>
      </c>
      <c r="K2736" s="223" t="str">
        <f>IFERROR(IF(VLOOKUP($O2736,'APOIO-DESPESAS'!$A$3:$N$962,12,FALSE)="","",VLOOKUP($O2736,'APOIO-DESPESAS'!$A$3:$N$962,12,FALSE)),"")</f>
        <v/>
      </c>
      <c r="L2736" s="223" t="str">
        <f>IFERROR(IF(VLOOKUP($O2736,'APOIO-DESPESAS'!$A$3:$N$962,13,FALSE)="","",VLOOKUP($O2736,'APOIO-DESPESAS'!$A$3:$N$962,13,FALSE)),"")</f>
        <v/>
      </c>
      <c r="M2736" s="223" t="str">
        <f>IFERROR(IF(VLOOKUP($O2736,'APOIO-DESPESAS'!$A$3:$N$962,14,FALSE)="","",VLOOKUP($O2736,'APOIO-DESPESAS'!$A$3:$N$962,14,FALSE)),"")</f>
        <v/>
      </c>
      <c r="O2736" s="223">
        <f t="shared" si="42"/>
        <v>2734</v>
      </c>
    </row>
    <row r="2737" spans="1:15" x14ac:dyDescent="0.25">
      <c r="A2737" s="223" t="str">
        <f>IFERROR(IF(VLOOKUP($O2737,'APOIO-DESPESAS'!$A$3:$N$962,2,FALSE)="","",VLOOKUP($O2737,'APOIO-DESPESAS'!$A$3:$N$962,2,FALSE)),"")</f>
        <v/>
      </c>
      <c r="B2737" s="223" t="str">
        <f>IFERROR(IF(VLOOKUP($O2737,'APOIO-DESPESAS'!$A$3:$N$962,3,FALSE)="","",VLOOKUP($O2737,'APOIO-DESPESAS'!$A$3:$N$962,3,FALSE)),"")</f>
        <v/>
      </c>
      <c r="C2737" s="223" t="str">
        <f>IFERROR(IF(VLOOKUP($O2737,'APOIO-DESPESAS'!$A$3:$N$962,4,FALSE)="","",VLOOKUP($O2737,'APOIO-DESPESAS'!$A$3:$N$962,4,FALSE)),"")</f>
        <v/>
      </c>
      <c r="D2737" s="223" t="str">
        <f>IFERROR(IF(VLOOKUP($O2737,'APOIO-DESPESAS'!$A$3:$N$962,5,FALSE)="","",VLOOKUP($O2737,'APOIO-DESPESAS'!$A$3:$N$962,5,FALSE)),"")</f>
        <v/>
      </c>
      <c r="E2737" s="223" t="str">
        <f>IFERROR(IF(VLOOKUP($O2737,'APOIO-DESPESAS'!$A$3:$N$962,6,FALSE)="","",VLOOKUP($O2737,'APOIO-DESPESAS'!$A$3:$N$962,6,FALSE)),"")</f>
        <v/>
      </c>
      <c r="F2737" s="223" t="str">
        <f>IFERROR(IF(VLOOKUP($O2737,'APOIO-DESPESAS'!$A$3:$N$962,7,FALSE)="","",VLOOKUP($O2737,'APOIO-DESPESAS'!$A$3:$N$962,7,FALSE)),"")</f>
        <v/>
      </c>
      <c r="G2737" s="223" t="str">
        <f>IFERROR(IF(VLOOKUP($O2737,'APOIO-DESPESAS'!$A$3:$N$962,8,FALSE)="","",VLOOKUP($O2737,'APOIO-DESPESAS'!$A$3:$N$962,8,FALSE)),"")</f>
        <v/>
      </c>
      <c r="H2737" s="223" t="str">
        <f>IFERROR(IF(VLOOKUP($O2737,'APOIO-DESPESAS'!$A$3:$N$962,9,FALSE)="","",VLOOKUP($O2737,'APOIO-DESPESAS'!$A$3:$N$962,9,FALSE)),"")</f>
        <v/>
      </c>
      <c r="I2737" s="223" t="str">
        <f>IFERROR(IF(VLOOKUP($O2737,'APOIO-DESPESAS'!$A$3:$N$962,10,FALSE)="","",VLOOKUP($O2737,'APOIO-DESPESAS'!$A$3:$N$962,10,FALSE)),"")</f>
        <v/>
      </c>
      <c r="J2737" s="223" t="str">
        <f>IFERROR(IF(VLOOKUP($O2737,'APOIO-DESPESAS'!$A$3:$N$962,11,FALSE)="","",VLOOKUP($O2737,'APOIO-DESPESAS'!$A$3:$N$962,11,FALSE)),"")</f>
        <v/>
      </c>
      <c r="K2737" s="223" t="str">
        <f>IFERROR(IF(VLOOKUP($O2737,'APOIO-DESPESAS'!$A$3:$N$962,12,FALSE)="","",VLOOKUP($O2737,'APOIO-DESPESAS'!$A$3:$N$962,12,FALSE)),"")</f>
        <v/>
      </c>
      <c r="L2737" s="223" t="str">
        <f>IFERROR(IF(VLOOKUP($O2737,'APOIO-DESPESAS'!$A$3:$N$962,13,FALSE)="","",VLOOKUP($O2737,'APOIO-DESPESAS'!$A$3:$N$962,13,FALSE)),"")</f>
        <v/>
      </c>
      <c r="M2737" s="223" t="str">
        <f>IFERROR(IF(VLOOKUP($O2737,'APOIO-DESPESAS'!$A$3:$N$962,14,FALSE)="","",VLOOKUP($O2737,'APOIO-DESPESAS'!$A$3:$N$962,14,FALSE)),"")</f>
        <v/>
      </c>
      <c r="O2737" s="223">
        <f t="shared" si="42"/>
        <v>2735</v>
      </c>
    </row>
    <row r="2738" spans="1:15" x14ac:dyDescent="0.25">
      <c r="A2738" s="223" t="str">
        <f>IFERROR(IF(VLOOKUP($O2738,'APOIO-DESPESAS'!$A$3:$N$962,2,FALSE)="","",VLOOKUP($O2738,'APOIO-DESPESAS'!$A$3:$N$962,2,FALSE)),"")</f>
        <v/>
      </c>
      <c r="B2738" s="223" t="str">
        <f>IFERROR(IF(VLOOKUP($O2738,'APOIO-DESPESAS'!$A$3:$N$962,3,FALSE)="","",VLOOKUP($O2738,'APOIO-DESPESAS'!$A$3:$N$962,3,FALSE)),"")</f>
        <v/>
      </c>
      <c r="C2738" s="223" t="str">
        <f>IFERROR(IF(VLOOKUP($O2738,'APOIO-DESPESAS'!$A$3:$N$962,4,FALSE)="","",VLOOKUP($O2738,'APOIO-DESPESAS'!$A$3:$N$962,4,FALSE)),"")</f>
        <v/>
      </c>
      <c r="D2738" s="223" t="str">
        <f>IFERROR(IF(VLOOKUP($O2738,'APOIO-DESPESAS'!$A$3:$N$962,5,FALSE)="","",VLOOKUP($O2738,'APOIO-DESPESAS'!$A$3:$N$962,5,FALSE)),"")</f>
        <v/>
      </c>
      <c r="E2738" s="223" t="str">
        <f>IFERROR(IF(VLOOKUP($O2738,'APOIO-DESPESAS'!$A$3:$N$962,6,FALSE)="","",VLOOKUP($O2738,'APOIO-DESPESAS'!$A$3:$N$962,6,FALSE)),"")</f>
        <v/>
      </c>
      <c r="F2738" s="223" t="str">
        <f>IFERROR(IF(VLOOKUP($O2738,'APOIO-DESPESAS'!$A$3:$N$962,7,FALSE)="","",VLOOKUP($O2738,'APOIO-DESPESAS'!$A$3:$N$962,7,FALSE)),"")</f>
        <v/>
      </c>
      <c r="G2738" s="223" t="str">
        <f>IFERROR(IF(VLOOKUP($O2738,'APOIO-DESPESAS'!$A$3:$N$962,8,FALSE)="","",VLOOKUP($O2738,'APOIO-DESPESAS'!$A$3:$N$962,8,FALSE)),"")</f>
        <v/>
      </c>
      <c r="H2738" s="223" t="str">
        <f>IFERROR(IF(VLOOKUP($O2738,'APOIO-DESPESAS'!$A$3:$N$962,9,FALSE)="","",VLOOKUP($O2738,'APOIO-DESPESAS'!$A$3:$N$962,9,FALSE)),"")</f>
        <v/>
      </c>
      <c r="I2738" s="223" t="str">
        <f>IFERROR(IF(VLOOKUP($O2738,'APOIO-DESPESAS'!$A$3:$N$962,10,FALSE)="","",VLOOKUP($O2738,'APOIO-DESPESAS'!$A$3:$N$962,10,FALSE)),"")</f>
        <v/>
      </c>
      <c r="J2738" s="223" t="str">
        <f>IFERROR(IF(VLOOKUP($O2738,'APOIO-DESPESAS'!$A$3:$N$962,11,FALSE)="","",VLOOKUP($O2738,'APOIO-DESPESAS'!$A$3:$N$962,11,FALSE)),"")</f>
        <v/>
      </c>
      <c r="K2738" s="223" t="str">
        <f>IFERROR(IF(VLOOKUP($O2738,'APOIO-DESPESAS'!$A$3:$N$962,12,FALSE)="","",VLOOKUP($O2738,'APOIO-DESPESAS'!$A$3:$N$962,12,FALSE)),"")</f>
        <v/>
      </c>
      <c r="L2738" s="223" t="str">
        <f>IFERROR(IF(VLOOKUP($O2738,'APOIO-DESPESAS'!$A$3:$N$962,13,FALSE)="","",VLOOKUP($O2738,'APOIO-DESPESAS'!$A$3:$N$962,13,FALSE)),"")</f>
        <v/>
      </c>
      <c r="M2738" s="223" t="str">
        <f>IFERROR(IF(VLOOKUP($O2738,'APOIO-DESPESAS'!$A$3:$N$962,14,FALSE)="","",VLOOKUP($O2738,'APOIO-DESPESAS'!$A$3:$N$962,14,FALSE)),"")</f>
        <v/>
      </c>
      <c r="O2738" s="223">
        <f t="shared" si="42"/>
        <v>2736</v>
      </c>
    </row>
    <row r="2739" spans="1:15" x14ac:dyDescent="0.25">
      <c r="A2739" s="223" t="str">
        <f>IFERROR(IF(VLOOKUP($O2739,'APOIO-DESPESAS'!$A$3:$N$962,2,FALSE)="","",VLOOKUP($O2739,'APOIO-DESPESAS'!$A$3:$N$962,2,FALSE)),"")</f>
        <v/>
      </c>
      <c r="B2739" s="223" t="str">
        <f>IFERROR(IF(VLOOKUP($O2739,'APOIO-DESPESAS'!$A$3:$N$962,3,FALSE)="","",VLOOKUP($O2739,'APOIO-DESPESAS'!$A$3:$N$962,3,FALSE)),"")</f>
        <v/>
      </c>
      <c r="C2739" s="223" t="str">
        <f>IFERROR(IF(VLOOKUP($O2739,'APOIO-DESPESAS'!$A$3:$N$962,4,FALSE)="","",VLOOKUP($O2739,'APOIO-DESPESAS'!$A$3:$N$962,4,FALSE)),"")</f>
        <v/>
      </c>
      <c r="D2739" s="223" t="str">
        <f>IFERROR(IF(VLOOKUP($O2739,'APOIO-DESPESAS'!$A$3:$N$962,5,FALSE)="","",VLOOKUP($O2739,'APOIO-DESPESAS'!$A$3:$N$962,5,FALSE)),"")</f>
        <v/>
      </c>
      <c r="E2739" s="223" t="str">
        <f>IFERROR(IF(VLOOKUP($O2739,'APOIO-DESPESAS'!$A$3:$N$962,6,FALSE)="","",VLOOKUP($O2739,'APOIO-DESPESAS'!$A$3:$N$962,6,FALSE)),"")</f>
        <v/>
      </c>
      <c r="F2739" s="223" t="str">
        <f>IFERROR(IF(VLOOKUP($O2739,'APOIO-DESPESAS'!$A$3:$N$962,7,FALSE)="","",VLOOKUP($O2739,'APOIO-DESPESAS'!$A$3:$N$962,7,FALSE)),"")</f>
        <v/>
      </c>
      <c r="G2739" s="223" t="str">
        <f>IFERROR(IF(VLOOKUP($O2739,'APOIO-DESPESAS'!$A$3:$N$962,8,FALSE)="","",VLOOKUP($O2739,'APOIO-DESPESAS'!$A$3:$N$962,8,FALSE)),"")</f>
        <v/>
      </c>
      <c r="H2739" s="223" t="str">
        <f>IFERROR(IF(VLOOKUP($O2739,'APOIO-DESPESAS'!$A$3:$N$962,9,FALSE)="","",VLOOKUP($O2739,'APOIO-DESPESAS'!$A$3:$N$962,9,FALSE)),"")</f>
        <v/>
      </c>
      <c r="I2739" s="223" t="str">
        <f>IFERROR(IF(VLOOKUP($O2739,'APOIO-DESPESAS'!$A$3:$N$962,10,FALSE)="","",VLOOKUP($O2739,'APOIO-DESPESAS'!$A$3:$N$962,10,FALSE)),"")</f>
        <v/>
      </c>
      <c r="J2739" s="223" t="str">
        <f>IFERROR(IF(VLOOKUP($O2739,'APOIO-DESPESAS'!$A$3:$N$962,11,FALSE)="","",VLOOKUP($O2739,'APOIO-DESPESAS'!$A$3:$N$962,11,FALSE)),"")</f>
        <v/>
      </c>
      <c r="K2739" s="223" t="str">
        <f>IFERROR(IF(VLOOKUP($O2739,'APOIO-DESPESAS'!$A$3:$N$962,12,FALSE)="","",VLOOKUP($O2739,'APOIO-DESPESAS'!$A$3:$N$962,12,FALSE)),"")</f>
        <v/>
      </c>
      <c r="L2739" s="223" t="str">
        <f>IFERROR(IF(VLOOKUP($O2739,'APOIO-DESPESAS'!$A$3:$N$962,13,FALSE)="","",VLOOKUP($O2739,'APOIO-DESPESAS'!$A$3:$N$962,13,FALSE)),"")</f>
        <v/>
      </c>
      <c r="M2739" s="223" t="str">
        <f>IFERROR(IF(VLOOKUP($O2739,'APOIO-DESPESAS'!$A$3:$N$962,14,FALSE)="","",VLOOKUP($O2739,'APOIO-DESPESAS'!$A$3:$N$962,14,FALSE)),"")</f>
        <v/>
      </c>
      <c r="O2739" s="223">
        <f t="shared" si="42"/>
        <v>2737</v>
      </c>
    </row>
    <row r="2740" spans="1:15" x14ac:dyDescent="0.25">
      <c r="A2740" s="223" t="str">
        <f>IFERROR(IF(VLOOKUP($O2740,'APOIO-DESPESAS'!$A$3:$N$962,2,FALSE)="","",VLOOKUP($O2740,'APOIO-DESPESAS'!$A$3:$N$962,2,FALSE)),"")</f>
        <v/>
      </c>
      <c r="B2740" s="223" t="str">
        <f>IFERROR(IF(VLOOKUP($O2740,'APOIO-DESPESAS'!$A$3:$N$962,3,FALSE)="","",VLOOKUP($O2740,'APOIO-DESPESAS'!$A$3:$N$962,3,FALSE)),"")</f>
        <v/>
      </c>
      <c r="C2740" s="223" t="str">
        <f>IFERROR(IF(VLOOKUP($O2740,'APOIO-DESPESAS'!$A$3:$N$962,4,FALSE)="","",VLOOKUP($O2740,'APOIO-DESPESAS'!$A$3:$N$962,4,FALSE)),"")</f>
        <v/>
      </c>
      <c r="D2740" s="223" t="str">
        <f>IFERROR(IF(VLOOKUP($O2740,'APOIO-DESPESAS'!$A$3:$N$962,5,FALSE)="","",VLOOKUP($O2740,'APOIO-DESPESAS'!$A$3:$N$962,5,FALSE)),"")</f>
        <v/>
      </c>
      <c r="E2740" s="223" t="str">
        <f>IFERROR(IF(VLOOKUP($O2740,'APOIO-DESPESAS'!$A$3:$N$962,6,FALSE)="","",VLOOKUP($O2740,'APOIO-DESPESAS'!$A$3:$N$962,6,FALSE)),"")</f>
        <v/>
      </c>
      <c r="F2740" s="223" t="str">
        <f>IFERROR(IF(VLOOKUP($O2740,'APOIO-DESPESAS'!$A$3:$N$962,7,FALSE)="","",VLOOKUP($O2740,'APOIO-DESPESAS'!$A$3:$N$962,7,FALSE)),"")</f>
        <v/>
      </c>
      <c r="G2740" s="223" t="str">
        <f>IFERROR(IF(VLOOKUP($O2740,'APOIO-DESPESAS'!$A$3:$N$962,8,FALSE)="","",VLOOKUP($O2740,'APOIO-DESPESAS'!$A$3:$N$962,8,FALSE)),"")</f>
        <v/>
      </c>
      <c r="H2740" s="223" t="str">
        <f>IFERROR(IF(VLOOKUP($O2740,'APOIO-DESPESAS'!$A$3:$N$962,9,FALSE)="","",VLOOKUP($O2740,'APOIO-DESPESAS'!$A$3:$N$962,9,FALSE)),"")</f>
        <v/>
      </c>
      <c r="I2740" s="223" t="str">
        <f>IFERROR(IF(VLOOKUP($O2740,'APOIO-DESPESAS'!$A$3:$N$962,10,FALSE)="","",VLOOKUP($O2740,'APOIO-DESPESAS'!$A$3:$N$962,10,FALSE)),"")</f>
        <v/>
      </c>
      <c r="J2740" s="223" t="str">
        <f>IFERROR(IF(VLOOKUP($O2740,'APOIO-DESPESAS'!$A$3:$N$962,11,FALSE)="","",VLOOKUP($O2740,'APOIO-DESPESAS'!$A$3:$N$962,11,FALSE)),"")</f>
        <v/>
      </c>
      <c r="K2740" s="223" t="str">
        <f>IFERROR(IF(VLOOKUP($O2740,'APOIO-DESPESAS'!$A$3:$N$962,12,FALSE)="","",VLOOKUP($O2740,'APOIO-DESPESAS'!$A$3:$N$962,12,FALSE)),"")</f>
        <v/>
      </c>
      <c r="L2740" s="223" t="str">
        <f>IFERROR(IF(VLOOKUP($O2740,'APOIO-DESPESAS'!$A$3:$N$962,13,FALSE)="","",VLOOKUP($O2740,'APOIO-DESPESAS'!$A$3:$N$962,13,FALSE)),"")</f>
        <v/>
      </c>
      <c r="M2740" s="223" t="str">
        <f>IFERROR(IF(VLOOKUP($O2740,'APOIO-DESPESAS'!$A$3:$N$962,14,FALSE)="","",VLOOKUP($O2740,'APOIO-DESPESAS'!$A$3:$N$962,14,FALSE)),"")</f>
        <v/>
      </c>
      <c r="O2740" s="223">
        <f t="shared" si="42"/>
        <v>2738</v>
      </c>
    </row>
    <row r="2741" spans="1:15" x14ac:dyDescent="0.25">
      <c r="A2741" s="223" t="str">
        <f>IFERROR(IF(VLOOKUP($O2741,'APOIO-DESPESAS'!$A$3:$N$962,2,FALSE)="","",VLOOKUP($O2741,'APOIO-DESPESAS'!$A$3:$N$962,2,FALSE)),"")</f>
        <v/>
      </c>
      <c r="B2741" s="223" t="str">
        <f>IFERROR(IF(VLOOKUP($O2741,'APOIO-DESPESAS'!$A$3:$N$962,3,FALSE)="","",VLOOKUP($O2741,'APOIO-DESPESAS'!$A$3:$N$962,3,FALSE)),"")</f>
        <v/>
      </c>
      <c r="C2741" s="223" t="str">
        <f>IFERROR(IF(VLOOKUP($O2741,'APOIO-DESPESAS'!$A$3:$N$962,4,FALSE)="","",VLOOKUP($O2741,'APOIO-DESPESAS'!$A$3:$N$962,4,FALSE)),"")</f>
        <v/>
      </c>
      <c r="D2741" s="223" t="str">
        <f>IFERROR(IF(VLOOKUP($O2741,'APOIO-DESPESAS'!$A$3:$N$962,5,FALSE)="","",VLOOKUP($O2741,'APOIO-DESPESAS'!$A$3:$N$962,5,FALSE)),"")</f>
        <v/>
      </c>
      <c r="E2741" s="223" t="str">
        <f>IFERROR(IF(VLOOKUP($O2741,'APOIO-DESPESAS'!$A$3:$N$962,6,FALSE)="","",VLOOKUP($O2741,'APOIO-DESPESAS'!$A$3:$N$962,6,FALSE)),"")</f>
        <v/>
      </c>
      <c r="F2741" s="223" t="str">
        <f>IFERROR(IF(VLOOKUP($O2741,'APOIO-DESPESAS'!$A$3:$N$962,7,FALSE)="","",VLOOKUP($O2741,'APOIO-DESPESAS'!$A$3:$N$962,7,FALSE)),"")</f>
        <v/>
      </c>
      <c r="G2741" s="223" t="str">
        <f>IFERROR(IF(VLOOKUP($O2741,'APOIO-DESPESAS'!$A$3:$N$962,8,FALSE)="","",VLOOKUP($O2741,'APOIO-DESPESAS'!$A$3:$N$962,8,FALSE)),"")</f>
        <v/>
      </c>
      <c r="H2741" s="223" t="str">
        <f>IFERROR(IF(VLOOKUP($O2741,'APOIO-DESPESAS'!$A$3:$N$962,9,FALSE)="","",VLOOKUP($O2741,'APOIO-DESPESAS'!$A$3:$N$962,9,FALSE)),"")</f>
        <v/>
      </c>
      <c r="I2741" s="223" t="str">
        <f>IFERROR(IF(VLOOKUP($O2741,'APOIO-DESPESAS'!$A$3:$N$962,10,FALSE)="","",VLOOKUP($O2741,'APOIO-DESPESAS'!$A$3:$N$962,10,FALSE)),"")</f>
        <v/>
      </c>
      <c r="J2741" s="223" t="str">
        <f>IFERROR(IF(VLOOKUP($O2741,'APOIO-DESPESAS'!$A$3:$N$962,11,FALSE)="","",VLOOKUP($O2741,'APOIO-DESPESAS'!$A$3:$N$962,11,FALSE)),"")</f>
        <v/>
      </c>
      <c r="K2741" s="223" t="str">
        <f>IFERROR(IF(VLOOKUP($O2741,'APOIO-DESPESAS'!$A$3:$N$962,12,FALSE)="","",VLOOKUP($O2741,'APOIO-DESPESAS'!$A$3:$N$962,12,FALSE)),"")</f>
        <v/>
      </c>
      <c r="L2741" s="223" t="str">
        <f>IFERROR(IF(VLOOKUP($O2741,'APOIO-DESPESAS'!$A$3:$N$962,13,FALSE)="","",VLOOKUP($O2741,'APOIO-DESPESAS'!$A$3:$N$962,13,FALSE)),"")</f>
        <v/>
      </c>
      <c r="M2741" s="223" t="str">
        <f>IFERROR(IF(VLOOKUP($O2741,'APOIO-DESPESAS'!$A$3:$N$962,14,FALSE)="","",VLOOKUP($O2741,'APOIO-DESPESAS'!$A$3:$N$962,14,FALSE)),"")</f>
        <v/>
      </c>
      <c r="O2741" s="223">
        <f t="shared" si="42"/>
        <v>2739</v>
      </c>
    </row>
    <row r="2742" spans="1:15" x14ac:dyDescent="0.25">
      <c r="A2742" s="223" t="str">
        <f>IFERROR(IF(VLOOKUP($O2742,'APOIO-DESPESAS'!$A$3:$N$962,2,FALSE)="","",VLOOKUP($O2742,'APOIO-DESPESAS'!$A$3:$N$962,2,FALSE)),"")</f>
        <v/>
      </c>
      <c r="B2742" s="223" t="str">
        <f>IFERROR(IF(VLOOKUP($O2742,'APOIO-DESPESAS'!$A$3:$N$962,3,FALSE)="","",VLOOKUP($O2742,'APOIO-DESPESAS'!$A$3:$N$962,3,FALSE)),"")</f>
        <v/>
      </c>
      <c r="C2742" s="223" t="str">
        <f>IFERROR(IF(VLOOKUP($O2742,'APOIO-DESPESAS'!$A$3:$N$962,4,FALSE)="","",VLOOKUP($O2742,'APOIO-DESPESAS'!$A$3:$N$962,4,FALSE)),"")</f>
        <v/>
      </c>
      <c r="D2742" s="223" t="str">
        <f>IFERROR(IF(VLOOKUP($O2742,'APOIO-DESPESAS'!$A$3:$N$962,5,FALSE)="","",VLOOKUP($O2742,'APOIO-DESPESAS'!$A$3:$N$962,5,FALSE)),"")</f>
        <v/>
      </c>
      <c r="E2742" s="223" t="str">
        <f>IFERROR(IF(VLOOKUP($O2742,'APOIO-DESPESAS'!$A$3:$N$962,6,FALSE)="","",VLOOKUP($O2742,'APOIO-DESPESAS'!$A$3:$N$962,6,FALSE)),"")</f>
        <v/>
      </c>
      <c r="F2742" s="223" t="str">
        <f>IFERROR(IF(VLOOKUP($O2742,'APOIO-DESPESAS'!$A$3:$N$962,7,FALSE)="","",VLOOKUP($O2742,'APOIO-DESPESAS'!$A$3:$N$962,7,FALSE)),"")</f>
        <v/>
      </c>
      <c r="G2742" s="223" t="str">
        <f>IFERROR(IF(VLOOKUP($O2742,'APOIO-DESPESAS'!$A$3:$N$962,8,FALSE)="","",VLOOKUP($O2742,'APOIO-DESPESAS'!$A$3:$N$962,8,FALSE)),"")</f>
        <v/>
      </c>
      <c r="H2742" s="223" t="str">
        <f>IFERROR(IF(VLOOKUP($O2742,'APOIO-DESPESAS'!$A$3:$N$962,9,FALSE)="","",VLOOKUP($O2742,'APOIO-DESPESAS'!$A$3:$N$962,9,FALSE)),"")</f>
        <v/>
      </c>
      <c r="I2742" s="223" t="str">
        <f>IFERROR(IF(VLOOKUP($O2742,'APOIO-DESPESAS'!$A$3:$N$962,10,FALSE)="","",VLOOKUP($O2742,'APOIO-DESPESAS'!$A$3:$N$962,10,FALSE)),"")</f>
        <v/>
      </c>
      <c r="J2742" s="223" t="str">
        <f>IFERROR(IF(VLOOKUP($O2742,'APOIO-DESPESAS'!$A$3:$N$962,11,FALSE)="","",VLOOKUP($O2742,'APOIO-DESPESAS'!$A$3:$N$962,11,FALSE)),"")</f>
        <v/>
      </c>
      <c r="K2742" s="223" t="str">
        <f>IFERROR(IF(VLOOKUP($O2742,'APOIO-DESPESAS'!$A$3:$N$962,12,FALSE)="","",VLOOKUP($O2742,'APOIO-DESPESAS'!$A$3:$N$962,12,FALSE)),"")</f>
        <v/>
      </c>
      <c r="L2742" s="223" t="str">
        <f>IFERROR(IF(VLOOKUP($O2742,'APOIO-DESPESAS'!$A$3:$N$962,13,FALSE)="","",VLOOKUP($O2742,'APOIO-DESPESAS'!$A$3:$N$962,13,FALSE)),"")</f>
        <v/>
      </c>
      <c r="M2742" s="223" t="str">
        <f>IFERROR(IF(VLOOKUP($O2742,'APOIO-DESPESAS'!$A$3:$N$962,14,FALSE)="","",VLOOKUP($O2742,'APOIO-DESPESAS'!$A$3:$N$962,14,FALSE)),"")</f>
        <v/>
      </c>
      <c r="O2742" s="223">
        <f t="shared" si="42"/>
        <v>2740</v>
      </c>
    </row>
    <row r="2743" spans="1:15" x14ac:dyDescent="0.25">
      <c r="A2743" s="223" t="str">
        <f>IFERROR(IF(VLOOKUP($O2743,'APOIO-DESPESAS'!$A$3:$N$962,2,FALSE)="","",VLOOKUP($O2743,'APOIO-DESPESAS'!$A$3:$N$962,2,FALSE)),"")</f>
        <v/>
      </c>
      <c r="B2743" s="223" t="str">
        <f>IFERROR(IF(VLOOKUP($O2743,'APOIO-DESPESAS'!$A$3:$N$962,3,FALSE)="","",VLOOKUP($O2743,'APOIO-DESPESAS'!$A$3:$N$962,3,FALSE)),"")</f>
        <v/>
      </c>
      <c r="C2743" s="223" t="str">
        <f>IFERROR(IF(VLOOKUP($O2743,'APOIO-DESPESAS'!$A$3:$N$962,4,FALSE)="","",VLOOKUP($O2743,'APOIO-DESPESAS'!$A$3:$N$962,4,FALSE)),"")</f>
        <v/>
      </c>
      <c r="D2743" s="223" t="str">
        <f>IFERROR(IF(VLOOKUP($O2743,'APOIO-DESPESAS'!$A$3:$N$962,5,FALSE)="","",VLOOKUP($O2743,'APOIO-DESPESAS'!$A$3:$N$962,5,FALSE)),"")</f>
        <v/>
      </c>
      <c r="E2743" s="223" t="str">
        <f>IFERROR(IF(VLOOKUP($O2743,'APOIO-DESPESAS'!$A$3:$N$962,6,FALSE)="","",VLOOKUP($O2743,'APOIO-DESPESAS'!$A$3:$N$962,6,FALSE)),"")</f>
        <v/>
      </c>
      <c r="F2743" s="223" t="str">
        <f>IFERROR(IF(VLOOKUP($O2743,'APOIO-DESPESAS'!$A$3:$N$962,7,FALSE)="","",VLOOKUP($O2743,'APOIO-DESPESAS'!$A$3:$N$962,7,FALSE)),"")</f>
        <v/>
      </c>
      <c r="G2743" s="223" t="str">
        <f>IFERROR(IF(VLOOKUP($O2743,'APOIO-DESPESAS'!$A$3:$N$962,8,FALSE)="","",VLOOKUP($O2743,'APOIO-DESPESAS'!$A$3:$N$962,8,FALSE)),"")</f>
        <v/>
      </c>
      <c r="H2743" s="223" t="str">
        <f>IFERROR(IF(VLOOKUP($O2743,'APOIO-DESPESAS'!$A$3:$N$962,9,FALSE)="","",VLOOKUP($O2743,'APOIO-DESPESAS'!$A$3:$N$962,9,FALSE)),"")</f>
        <v/>
      </c>
      <c r="I2743" s="223" t="str">
        <f>IFERROR(IF(VLOOKUP($O2743,'APOIO-DESPESAS'!$A$3:$N$962,10,FALSE)="","",VLOOKUP($O2743,'APOIO-DESPESAS'!$A$3:$N$962,10,FALSE)),"")</f>
        <v/>
      </c>
      <c r="J2743" s="223" t="str">
        <f>IFERROR(IF(VLOOKUP($O2743,'APOIO-DESPESAS'!$A$3:$N$962,11,FALSE)="","",VLOOKUP($O2743,'APOIO-DESPESAS'!$A$3:$N$962,11,FALSE)),"")</f>
        <v/>
      </c>
      <c r="K2743" s="223" t="str">
        <f>IFERROR(IF(VLOOKUP($O2743,'APOIO-DESPESAS'!$A$3:$N$962,12,FALSE)="","",VLOOKUP($O2743,'APOIO-DESPESAS'!$A$3:$N$962,12,FALSE)),"")</f>
        <v/>
      </c>
      <c r="L2743" s="223" t="str">
        <f>IFERROR(IF(VLOOKUP($O2743,'APOIO-DESPESAS'!$A$3:$N$962,13,FALSE)="","",VLOOKUP($O2743,'APOIO-DESPESAS'!$A$3:$N$962,13,FALSE)),"")</f>
        <v/>
      </c>
      <c r="M2743" s="223" t="str">
        <f>IFERROR(IF(VLOOKUP($O2743,'APOIO-DESPESAS'!$A$3:$N$962,14,FALSE)="","",VLOOKUP($O2743,'APOIO-DESPESAS'!$A$3:$N$962,14,FALSE)),"")</f>
        <v/>
      </c>
      <c r="O2743" s="223">
        <f t="shared" si="42"/>
        <v>2741</v>
      </c>
    </row>
    <row r="2744" spans="1:15" x14ac:dyDescent="0.25">
      <c r="A2744" s="223" t="str">
        <f>IFERROR(IF(VLOOKUP($O2744,'APOIO-DESPESAS'!$A$3:$N$962,2,FALSE)="","",VLOOKUP($O2744,'APOIO-DESPESAS'!$A$3:$N$962,2,FALSE)),"")</f>
        <v/>
      </c>
      <c r="B2744" s="223" t="str">
        <f>IFERROR(IF(VLOOKUP($O2744,'APOIO-DESPESAS'!$A$3:$N$962,3,FALSE)="","",VLOOKUP($O2744,'APOIO-DESPESAS'!$A$3:$N$962,3,FALSE)),"")</f>
        <v/>
      </c>
      <c r="C2744" s="223" t="str">
        <f>IFERROR(IF(VLOOKUP($O2744,'APOIO-DESPESAS'!$A$3:$N$962,4,FALSE)="","",VLOOKUP($O2744,'APOIO-DESPESAS'!$A$3:$N$962,4,FALSE)),"")</f>
        <v/>
      </c>
      <c r="D2744" s="223" t="str">
        <f>IFERROR(IF(VLOOKUP($O2744,'APOIO-DESPESAS'!$A$3:$N$962,5,FALSE)="","",VLOOKUP($O2744,'APOIO-DESPESAS'!$A$3:$N$962,5,FALSE)),"")</f>
        <v/>
      </c>
      <c r="E2744" s="223" t="str">
        <f>IFERROR(IF(VLOOKUP($O2744,'APOIO-DESPESAS'!$A$3:$N$962,6,FALSE)="","",VLOOKUP($O2744,'APOIO-DESPESAS'!$A$3:$N$962,6,FALSE)),"")</f>
        <v/>
      </c>
      <c r="F2744" s="223" t="str">
        <f>IFERROR(IF(VLOOKUP($O2744,'APOIO-DESPESAS'!$A$3:$N$962,7,FALSE)="","",VLOOKUP($O2744,'APOIO-DESPESAS'!$A$3:$N$962,7,FALSE)),"")</f>
        <v/>
      </c>
      <c r="G2744" s="223" t="str">
        <f>IFERROR(IF(VLOOKUP($O2744,'APOIO-DESPESAS'!$A$3:$N$962,8,FALSE)="","",VLOOKUP($O2744,'APOIO-DESPESAS'!$A$3:$N$962,8,FALSE)),"")</f>
        <v/>
      </c>
      <c r="H2744" s="223" t="str">
        <f>IFERROR(IF(VLOOKUP($O2744,'APOIO-DESPESAS'!$A$3:$N$962,9,FALSE)="","",VLOOKUP($O2744,'APOIO-DESPESAS'!$A$3:$N$962,9,FALSE)),"")</f>
        <v/>
      </c>
      <c r="I2744" s="223" t="str">
        <f>IFERROR(IF(VLOOKUP($O2744,'APOIO-DESPESAS'!$A$3:$N$962,10,FALSE)="","",VLOOKUP($O2744,'APOIO-DESPESAS'!$A$3:$N$962,10,FALSE)),"")</f>
        <v/>
      </c>
      <c r="J2744" s="223" t="str">
        <f>IFERROR(IF(VLOOKUP($O2744,'APOIO-DESPESAS'!$A$3:$N$962,11,FALSE)="","",VLOOKUP($O2744,'APOIO-DESPESAS'!$A$3:$N$962,11,FALSE)),"")</f>
        <v/>
      </c>
      <c r="K2744" s="223" t="str">
        <f>IFERROR(IF(VLOOKUP($O2744,'APOIO-DESPESAS'!$A$3:$N$962,12,FALSE)="","",VLOOKUP($O2744,'APOIO-DESPESAS'!$A$3:$N$962,12,FALSE)),"")</f>
        <v/>
      </c>
      <c r="L2744" s="223" t="str">
        <f>IFERROR(IF(VLOOKUP($O2744,'APOIO-DESPESAS'!$A$3:$N$962,13,FALSE)="","",VLOOKUP($O2744,'APOIO-DESPESAS'!$A$3:$N$962,13,FALSE)),"")</f>
        <v/>
      </c>
      <c r="M2744" s="223" t="str">
        <f>IFERROR(IF(VLOOKUP($O2744,'APOIO-DESPESAS'!$A$3:$N$962,14,FALSE)="","",VLOOKUP($O2744,'APOIO-DESPESAS'!$A$3:$N$962,14,FALSE)),"")</f>
        <v/>
      </c>
      <c r="O2744" s="223">
        <f t="shared" si="42"/>
        <v>2742</v>
      </c>
    </row>
    <row r="2745" spans="1:15" x14ac:dyDescent="0.25">
      <c r="A2745" s="223" t="str">
        <f>IFERROR(IF(VLOOKUP($O2745,'APOIO-DESPESAS'!$A$3:$N$962,2,FALSE)="","",VLOOKUP($O2745,'APOIO-DESPESAS'!$A$3:$N$962,2,FALSE)),"")</f>
        <v/>
      </c>
      <c r="B2745" s="223" t="str">
        <f>IFERROR(IF(VLOOKUP($O2745,'APOIO-DESPESAS'!$A$3:$N$962,3,FALSE)="","",VLOOKUP($O2745,'APOIO-DESPESAS'!$A$3:$N$962,3,FALSE)),"")</f>
        <v/>
      </c>
      <c r="C2745" s="223" t="str">
        <f>IFERROR(IF(VLOOKUP($O2745,'APOIO-DESPESAS'!$A$3:$N$962,4,FALSE)="","",VLOOKUP($O2745,'APOIO-DESPESAS'!$A$3:$N$962,4,FALSE)),"")</f>
        <v/>
      </c>
      <c r="D2745" s="223" t="str">
        <f>IFERROR(IF(VLOOKUP($O2745,'APOIO-DESPESAS'!$A$3:$N$962,5,FALSE)="","",VLOOKUP($O2745,'APOIO-DESPESAS'!$A$3:$N$962,5,FALSE)),"")</f>
        <v/>
      </c>
      <c r="E2745" s="223" t="str">
        <f>IFERROR(IF(VLOOKUP($O2745,'APOIO-DESPESAS'!$A$3:$N$962,6,FALSE)="","",VLOOKUP($O2745,'APOIO-DESPESAS'!$A$3:$N$962,6,FALSE)),"")</f>
        <v/>
      </c>
      <c r="F2745" s="223" t="str">
        <f>IFERROR(IF(VLOOKUP($O2745,'APOIO-DESPESAS'!$A$3:$N$962,7,FALSE)="","",VLOOKUP($O2745,'APOIO-DESPESAS'!$A$3:$N$962,7,FALSE)),"")</f>
        <v/>
      </c>
      <c r="G2745" s="223" t="str">
        <f>IFERROR(IF(VLOOKUP($O2745,'APOIO-DESPESAS'!$A$3:$N$962,8,FALSE)="","",VLOOKUP($O2745,'APOIO-DESPESAS'!$A$3:$N$962,8,FALSE)),"")</f>
        <v/>
      </c>
      <c r="H2745" s="223" t="str">
        <f>IFERROR(IF(VLOOKUP($O2745,'APOIO-DESPESAS'!$A$3:$N$962,9,FALSE)="","",VLOOKUP($O2745,'APOIO-DESPESAS'!$A$3:$N$962,9,FALSE)),"")</f>
        <v/>
      </c>
      <c r="I2745" s="223" t="str">
        <f>IFERROR(IF(VLOOKUP($O2745,'APOIO-DESPESAS'!$A$3:$N$962,10,FALSE)="","",VLOOKUP($O2745,'APOIO-DESPESAS'!$A$3:$N$962,10,FALSE)),"")</f>
        <v/>
      </c>
      <c r="J2745" s="223" t="str">
        <f>IFERROR(IF(VLOOKUP($O2745,'APOIO-DESPESAS'!$A$3:$N$962,11,FALSE)="","",VLOOKUP($O2745,'APOIO-DESPESAS'!$A$3:$N$962,11,FALSE)),"")</f>
        <v/>
      </c>
      <c r="K2745" s="223" t="str">
        <f>IFERROR(IF(VLOOKUP($O2745,'APOIO-DESPESAS'!$A$3:$N$962,12,FALSE)="","",VLOOKUP($O2745,'APOIO-DESPESAS'!$A$3:$N$962,12,FALSE)),"")</f>
        <v/>
      </c>
      <c r="L2745" s="223" t="str">
        <f>IFERROR(IF(VLOOKUP($O2745,'APOIO-DESPESAS'!$A$3:$N$962,13,FALSE)="","",VLOOKUP($O2745,'APOIO-DESPESAS'!$A$3:$N$962,13,FALSE)),"")</f>
        <v/>
      </c>
      <c r="M2745" s="223" t="str">
        <f>IFERROR(IF(VLOOKUP($O2745,'APOIO-DESPESAS'!$A$3:$N$962,14,FALSE)="","",VLOOKUP($O2745,'APOIO-DESPESAS'!$A$3:$N$962,14,FALSE)),"")</f>
        <v/>
      </c>
      <c r="O2745" s="223">
        <f t="shared" si="42"/>
        <v>2743</v>
      </c>
    </row>
    <row r="2746" spans="1:15" x14ac:dyDescent="0.25">
      <c r="A2746" s="223" t="str">
        <f>IFERROR(IF(VLOOKUP($O2746,'APOIO-DESPESAS'!$A$3:$N$962,2,FALSE)="","",VLOOKUP($O2746,'APOIO-DESPESAS'!$A$3:$N$962,2,FALSE)),"")</f>
        <v/>
      </c>
      <c r="B2746" s="223" t="str">
        <f>IFERROR(IF(VLOOKUP($O2746,'APOIO-DESPESAS'!$A$3:$N$962,3,FALSE)="","",VLOOKUP($O2746,'APOIO-DESPESAS'!$A$3:$N$962,3,FALSE)),"")</f>
        <v/>
      </c>
      <c r="C2746" s="223" t="str">
        <f>IFERROR(IF(VLOOKUP($O2746,'APOIO-DESPESAS'!$A$3:$N$962,4,FALSE)="","",VLOOKUP($O2746,'APOIO-DESPESAS'!$A$3:$N$962,4,FALSE)),"")</f>
        <v/>
      </c>
      <c r="D2746" s="223" t="str">
        <f>IFERROR(IF(VLOOKUP($O2746,'APOIO-DESPESAS'!$A$3:$N$962,5,FALSE)="","",VLOOKUP($O2746,'APOIO-DESPESAS'!$A$3:$N$962,5,FALSE)),"")</f>
        <v/>
      </c>
      <c r="E2746" s="223" t="str">
        <f>IFERROR(IF(VLOOKUP($O2746,'APOIO-DESPESAS'!$A$3:$N$962,6,FALSE)="","",VLOOKUP($O2746,'APOIO-DESPESAS'!$A$3:$N$962,6,FALSE)),"")</f>
        <v/>
      </c>
      <c r="F2746" s="223" t="str">
        <f>IFERROR(IF(VLOOKUP($O2746,'APOIO-DESPESAS'!$A$3:$N$962,7,FALSE)="","",VLOOKUP($O2746,'APOIO-DESPESAS'!$A$3:$N$962,7,FALSE)),"")</f>
        <v/>
      </c>
      <c r="G2746" s="223" t="str">
        <f>IFERROR(IF(VLOOKUP($O2746,'APOIO-DESPESAS'!$A$3:$N$962,8,FALSE)="","",VLOOKUP($O2746,'APOIO-DESPESAS'!$A$3:$N$962,8,FALSE)),"")</f>
        <v/>
      </c>
      <c r="H2746" s="223" t="str">
        <f>IFERROR(IF(VLOOKUP($O2746,'APOIO-DESPESAS'!$A$3:$N$962,9,FALSE)="","",VLOOKUP($O2746,'APOIO-DESPESAS'!$A$3:$N$962,9,FALSE)),"")</f>
        <v/>
      </c>
      <c r="I2746" s="223" t="str">
        <f>IFERROR(IF(VLOOKUP($O2746,'APOIO-DESPESAS'!$A$3:$N$962,10,FALSE)="","",VLOOKUP($O2746,'APOIO-DESPESAS'!$A$3:$N$962,10,FALSE)),"")</f>
        <v/>
      </c>
      <c r="J2746" s="223" t="str">
        <f>IFERROR(IF(VLOOKUP($O2746,'APOIO-DESPESAS'!$A$3:$N$962,11,FALSE)="","",VLOOKUP($O2746,'APOIO-DESPESAS'!$A$3:$N$962,11,FALSE)),"")</f>
        <v/>
      </c>
      <c r="K2746" s="223" t="str">
        <f>IFERROR(IF(VLOOKUP($O2746,'APOIO-DESPESAS'!$A$3:$N$962,12,FALSE)="","",VLOOKUP($O2746,'APOIO-DESPESAS'!$A$3:$N$962,12,FALSE)),"")</f>
        <v/>
      </c>
      <c r="L2746" s="223" t="str">
        <f>IFERROR(IF(VLOOKUP($O2746,'APOIO-DESPESAS'!$A$3:$N$962,13,FALSE)="","",VLOOKUP($O2746,'APOIO-DESPESAS'!$A$3:$N$962,13,FALSE)),"")</f>
        <v/>
      </c>
      <c r="M2746" s="223" t="str">
        <f>IFERROR(IF(VLOOKUP($O2746,'APOIO-DESPESAS'!$A$3:$N$962,14,FALSE)="","",VLOOKUP($O2746,'APOIO-DESPESAS'!$A$3:$N$962,14,FALSE)),"")</f>
        <v/>
      </c>
      <c r="O2746" s="223">
        <f t="shared" si="42"/>
        <v>2744</v>
      </c>
    </row>
    <row r="2747" spans="1:15" x14ac:dyDescent="0.25">
      <c r="A2747" s="223" t="str">
        <f>IFERROR(IF(VLOOKUP($O2747,'APOIO-DESPESAS'!$A$3:$N$962,2,FALSE)="","",VLOOKUP($O2747,'APOIO-DESPESAS'!$A$3:$N$962,2,FALSE)),"")</f>
        <v/>
      </c>
      <c r="B2747" s="223" t="str">
        <f>IFERROR(IF(VLOOKUP($O2747,'APOIO-DESPESAS'!$A$3:$N$962,3,FALSE)="","",VLOOKUP($O2747,'APOIO-DESPESAS'!$A$3:$N$962,3,FALSE)),"")</f>
        <v/>
      </c>
      <c r="C2747" s="223" t="str">
        <f>IFERROR(IF(VLOOKUP($O2747,'APOIO-DESPESAS'!$A$3:$N$962,4,FALSE)="","",VLOOKUP($O2747,'APOIO-DESPESAS'!$A$3:$N$962,4,FALSE)),"")</f>
        <v/>
      </c>
      <c r="D2747" s="223" t="str">
        <f>IFERROR(IF(VLOOKUP($O2747,'APOIO-DESPESAS'!$A$3:$N$962,5,FALSE)="","",VLOOKUP($O2747,'APOIO-DESPESAS'!$A$3:$N$962,5,FALSE)),"")</f>
        <v/>
      </c>
      <c r="E2747" s="223" t="str">
        <f>IFERROR(IF(VLOOKUP($O2747,'APOIO-DESPESAS'!$A$3:$N$962,6,FALSE)="","",VLOOKUP($O2747,'APOIO-DESPESAS'!$A$3:$N$962,6,FALSE)),"")</f>
        <v/>
      </c>
      <c r="F2747" s="223" t="str">
        <f>IFERROR(IF(VLOOKUP($O2747,'APOIO-DESPESAS'!$A$3:$N$962,7,FALSE)="","",VLOOKUP($O2747,'APOIO-DESPESAS'!$A$3:$N$962,7,FALSE)),"")</f>
        <v/>
      </c>
      <c r="G2747" s="223" t="str">
        <f>IFERROR(IF(VLOOKUP($O2747,'APOIO-DESPESAS'!$A$3:$N$962,8,FALSE)="","",VLOOKUP($O2747,'APOIO-DESPESAS'!$A$3:$N$962,8,FALSE)),"")</f>
        <v/>
      </c>
      <c r="H2747" s="223" t="str">
        <f>IFERROR(IF(VLOOKUP($O2747,'APOIO-DESPESAS'!$A$3:$N$962,9,FALSE)="","",VLOOKUP($O2747,'APOIO-DESPESAS'!$A$3:$N$962,9,FALSE)),"")</f>
        <v/>
      </c>
      <c r="I2747" s="223" t="str">
        <f>IFERROR(IF(VLOOKUP($O2747,'APOIO-DESPESAS'!$A$3:$N$962,10,FALSE)="","",VLOOKUP($O2747,'APOIO-DESPESAS'!$A$3:$N$962,10,FALSE)),"")</f>
        <v/>
      </c>
      <c r="J2747" s="223" t="str">
        <f>IFERROR(IF(VLOOKUP($O2747,'APOIO-DESPESAS'!$A$3:$N$962,11,FALSE)="","",VLOOKUP($O2747,'APOIO-DESPESAS'!$A$3:$N$962,11,FALSE)),"")</f>
        <v/>
      </c>
      <c r="K2747" s="223" t="str">
        <f>IFERROR(IF(VLOOKUP($O2747,'APOIO-DESPESAS'!$A$3:$N$962,12,FALSE)="","",VLOOKUP($O2747,'APOIO-DESPESAS'!$A$3:$N$962,12,FALSE)),"")</f>
        <v/>
      </c>
      <c r="L2747" s="223" t="str">
        <f>IFERROR(IF(VLOOKUP($O2747,'APOIO-DESPESAS'!$A$3:$N$962,13,FALSE)="","",VLOOKUP($O2747,'APOIO-DESPESAS'!$A$3:$N$962,13,FALSE)),"")</f>
        <v/>
      </c>
      <c r="M2747" s="223" t="str">
        <f>IFERROR(IF(VLOOKUP($O2747,'APOIO-DESPESAS'!$A$3:$N$962,14,FALSE)="","",VLOOKUP($O2747,'APOIO-DESPESAS'!$A$3:$N$962,14,FALSE)),"")</f>
        <v/>
      </c>
      <c r="O2747" s="223">
        <f t="shared" si="42"/>
        <v>2745</v>
      </c>
    </row>
    <row r="2748" spans="1:15" x14ac:dyDescent="0.25">
      <c r="A2748" s="223" t="str">
        <f>IFERROR(IF(VLOOKUP($O2748,'APOIO-DESPESAS'!$A$3:$N$962,2,FALSE)="","",VLOOKUP($O2748,'APOIO-DESPESAS'!$A$3:$N$962,2,FALSE)),"")</f>
        <v/>
      </c>
      <c r="B2748" s="223" t="str">
        <f>IFERROR(IF(VLOOKUP($O2748,'APOIO-DESPESAS'!$A$3:$N$962,3,FALSE)="","",VLOOKUP($O2748,'APOIO-DESPESAS'!$A$3:$N$962,3,FALSE)),"")</f>
        <v/>
      </c>
      <c r="C2748" s="223" t="str">
        <f>IFERROR(IF(VLOOKUP($O2748,'APOIO-DESPESAS'!$A$3:$N$962,4,FALSE)="","",VLOOKUP($O2748,'APOIO-DESPESAS'!$A$3:$N$962,4,FALSE)),"")</f>
        <v/>
      </c>
      <c r="D2748" s="223" t="str">
        <f>IFERROR(IF(VLOOKUP($O2748,'APOIO-DESPESAS'!$A$3:$N$962,5,FALSE)="","",VLOOKUP($O2748,'APOIO-DESPESAS'!$A$3:$N$962,5,FALSE)),"")</f>
        <v/>
      </c>
      <c r="E2748" s="223" t="str">
        <f>IFERROR(IF(VLOOKUP($O2748,'APOIO-DESPESAS'!$A$3:$N$962,6,FALSE)="","",VLOOKUP($O2748,'APOIO-DESPESAS'!$A$3:$N$962,6,FALSE)),"")</f>
        <v/>
      </c>
      <c r="F2748" s="223" t="str">
        <f>IFERROR(IF(VLOOKUP($O2748,'APOIO-DESPESAS'!$A$3:$N$962,7,FALSE)="","",VLOOKUP($O2748,'APOIO-DESPESAS'!$A$3:$N$962,7,FALSE)),"")</f>
        <v/>
      </c>
      <c r="G2748" s="223" t="str">
        <f>IFERROR(IF(VLOOKUP($O2748,'APOIO-DESPESAS'!$A$3:$N$962,8,FALSE)="","",VLOOKUP($O2748,'APOIO-DESPESAS'!$A$3:$N$962,8,FALSE)),"")</f>
        <v/>
      </c>
      <c r="H2748" s="223" t="str">
        <f>IFERROR(IF(VLOOKUP($O2748,'APOIO-DESPESAS'!$A$3:$N$962,9,FALSE)="","",VLOOKUP($O2748,'APOIO-DESPESAS'!$A$3:$N$962,9,FALSE)),"")</f>
        <v/>
      </c>
      <c r="I2748" s="223" t="str">
        <f>IFERROR(IF(VLOOKUP($O2748,'APOIO-DESPESAS'!$A$3:$N$962,10,FALSE)="","",VLOOKUP($O2748,'APOIO-DESPESAS'!$A$3:$N$962,10,FALSE)),"")</f>
        <v/>
      </c>
      <c r="J2748" s="223" t="str">
        <f>IFERROR(IF(VLOOKUP($O2748,'APOIO-DESPESAS'!$A$3:$N$962,11,FALSE)="","",VLOOKUP($O2748,'APOIO-DESPESAS'!$A$3:$N$962,11,FALSE)),"")</f>
        <v/>
      </c>
      <c r="K2748" s="223" t="str">
        <f>IFERROR(IF(VLOOKUP($O2748,'APOIO-DESPESAS'!$A$3:$N$962,12,FALSE)="","",VLOOKUP($O2748,'APOIO-DESPESAS'!$A$3:$N$962,12,FALSE)),"")</f>
        <v/>
      </c>
      <c r="L2748" s="223" t="str">
        <f>IFERROR(IF(VLOOKUP($O2748,'APOIO-DESPESAS'!$A$3:$N$962,13,FALSE)="","",VLOOKUP($O2748,'APOIO-DESPESAS'!$A$3:$N$962,13,FALSE)),"")</f>
        <v/>
      </c>
      <c r="M2748" s="223" t="str">
        <f>IFERROR(IF(VLOOKUP($O2748,'APOIO-DESPESAS'!$A$3:$N$962,14,FALSE)="","",VLOOKUP($O2748,'APOIO-DESPESAS'!$A$3:$N$962,14,FALSE)),"")</f>
        <v/>
      </c>
      <c r="O2748" s="223">
        <f t="shared" si="42"/>
        <v>2746</v>
      </c>
    </row>
    <row r="2749" spans="1:15" x14ac:dyDescent="0.25">
      <c r="A2749" s="223" t="str">
        <f>IFERROR(IF(VLOOKUP($O2749,'APOIO-DESPESAS'!$A$3:$N$962,2,FALSE)="","",VLOOKUP($O2749,'APOIO-DESPESAS'!$A$3:$N$962,2,FALSE)),"")</f>
        <v/>
      </c>
      <c r="B2749" s="223" t="str">
        <f>IFERROR(IF(VLOOKUP($O2749,'APOIO-DESPESAS'!$A$3:$N$962,3,FALSE)="","",VLOOKUP($O2749,'APOIO-DESPESAS'!$A$3:$N$962,3,FALSE)),"")</f>
        <v/>
      </c>
      <c r="C2749" s="223" t="str">
        <f>IFERROR(IF(VLOOKUP($O2749,'APOIO-DESPESAS'!$A$3:$N$962,4,FALSE)="","",VLOOKUP($O2749,'APOIO-DESPESAS'!$A$3:$N$962,4,FALSE)),"")</f>
        <v/>
      </c>
      <c r="D2749" s="223" t="str">
        <f>IFERROR(IF(VLOOKUP($O2749,'APOIO-DESPESAS'!$A$3:$N$962,5,FALSE)="","",VLOOKUP($O2749,'APOIO-DESPESAS'!$A$3:$N$962,5,FALSE)),"")</f>
        <v/>
      </c>
      <c r="E2749" s="223" t="str">
        <f>IFERROR(IF(VLOOKUP($O2749,'APOIO-DESPESAS'!$A$3:$N$962,6,FALSE)="","",VLOOKUP($O2749,'APOIO-DESPESAS'!$A$3:$N$962,6,FALSE)),"")</f>
        <v/>
      </c>
      <c r="F2749" s="223" t="str">
        <f>IFERROR(IF(VLOOKUP($O2749,'APOIO-DESPESAS'!$A$3:$N$962,7,FALSE)="","",VLOOKUP($O2749,'APOIO-DESPESAS'!$A$3:$N$962,7,FALSE)),"")</f>
        <v/>
      </c>
      <c r="G2749" s="223" t="str">
        <f>IFERROR(IF(VLOOKUP($O2749,'APOIO-DESPESAS'!$A$3:$N$962,8,FALSE)="","",VLOOKUP($O2749,'APOIO-DESPESAS'!$A$3:$N$962,8,FALSE)),"")</f>
        <v/>
      </c>
      <c r="H2749" s="223" t="str">
        <f>IFERROR(IF(VLOOKUP($O2749,'APOIO-DESPESAS'!$A$3:$N$962,9,FALSE)="","",VLOOKUP($O2749,'APOIO-DESPESAS'!$A$3:$N$962,9,FALSE)),"")</f>
        <v/>
      </c>
      <c r="I2749" s="223" t="str">
        <f>IFERROR(IF(VLOOKUP($O2749,'APOIO-DESPESAS'!$A$3:$N$962,10,FALSE)="","",VLOOKUP($O2749,'APOIO-DESPESAS'!$A$3:$N$962,10,FALSE)),"")</f>
        <v/>
      </c>
      <c r="J2749" s="223" t="str">
        <f>IFERROR(IF(VLOOKUP($O2749,'APOIO-DESPESAS'!$A$3:$N$962,11,FALSE)="","",VLOOKUP($O2749,'APOIO-DESPESAS'!$A$3:$N$962,11,FALSE)),"")</f>
        <v/>
      </c>
      <c r="K2749" s="223" t="str">
        <f>IFERROR(IF(VLOOKUP($O2749,'APOIO-DESPESAS'!$A$3:$N$962,12,FALSE)="","",VLOOKUP($O2749,'APOIO-DESPESAS'!$A$3:$N$962,12,FALSE)),"")</f>
        <v/>
      </c>
      <c r="L2749" s="223" t="str">
        <f>IFERROR(IF(VLOOKUP($O2749,'APOIO-DESPESAS'!$A$3:$N$962,13,FALSE)="","",VLOOKUP($O2749,'APOIO-DESPESAS'!$A$3:$N$962,13,FALSE)),"")</f>
        <v/>
      </c>
      <c r="M2749" s="223" t="str">
        <f>IFERROR(IF(VLOOKUP($O2749,'APOIO-DESPESAS'!$A$3:$N$962,14,FALSE)="","",VLOOKUP($O2749,'APOIO-DESPESAS'!$A$3:$N$962,14,FALSE)),"")</f>
        <v/>
      </c>
      <c r="O2749" s="223">
        <f t="shared" si="42"/>
        <v>2747</v>
      </c>
    </row>
    <row r="2750" spans="1:15" x14ac:dyDescent="0.25">
      <c r="A2750" s="223" t="str">
        <f>IFERROR(IF(VLOOKUP($O2750,'APOIO-DESPESAS'!$A$3:$N$962,2,FALSE)="","",VLOOKUP($O2750,'APOIO-DESPESAS'!$A$3:$N$962,2,FALSE)),"")</f>
        <v/>
      </c>
      <c r="B2750" s="223" t="str">
        <f>IFERROR(IF(VLOOKUP($O2750,'APOIO-DESPESAS'!$A$3:$N$962,3,FALSE)="","",VLOOKUP($O2750,'APOIO-DESPESAS'!$A$3:$N$962,3,FALSE)),"")</f>
        <v/>
      </c>
      <c r="C2750" s="223" t="str">
        <f>IFERROR(IF(VLOOKUP($O2750,'APOIO-DESPESAS'!$A$3:$N$962,4,FALSE)="","",VLOOKUP($O2750,'APOIO-DESPESAS'!$A$3:$N$962,4,FALSE)),"")</f>
        <v/>
      </c>
      <c r="D2750" s="223" t="str">
        <f>IFERROR(IF(VLOOKUP($O2750,'APOIO-DESPESAS'!$A$3:$N$962,5,FALSE)="","",VLOOKUP($O2750,'APOIO-DESPESAS'!$A$3:$N$962,5,FALSE)),"")</f>
        <v/>
      </c>
      <c r="E2750" s="223" t="str">
        <f>IFERROR(IF(VLOOKUP($O2750,'APOIO-DESPESAS'!$A$3:$N$962,6,FALSE)="","",VLOOKUP($O2750,'APOIO-DESPESAS'!$A$3:$N$962,6,FALSE)),"")</f>
        <v/>
      </c>
      <c r="F2750" s="223" t="str">
        <f>IFERROR(IF(VLOOKUP($O2750,'APOIO-DESPESAS'!$A$3:$N$962,7,FALSE)="","",VLOOKUP($O2750,'APOIO-DESPESAS'!$A$3:$N$962,7,FALSE)),"")</f>
        <v/>
      </c>
      <c r="G2750" s="223" t="str">
        <f>IFERROR(IF(VLOOKUP($O2750,'APOIO-DESPESAS'!$A$3:$N$962,8,FALSE)="","",VLOOKUP($O2750,'APOIO-DESPESAS'!$A$3:$N$962,8,FALSE)),"")</f>
        <v/>
      </c>
      <c r="H2750" s="223" t="str">
        <f>IFERROR(IF(VLOOKUP($O2750,'APOIO-DESPESAS'!$A$3:$N$962,9,FALSE)="","",VLOOKUP($O2750,'APOIO-DESPESAS'!$A$3:$N$962,9,FALSE)),"")</f>
        <v/>
      </c>
      <c r="I2750" s="223" t="str">
        <f>IFERROR(IF(VLOOKUP($O2750,'APOIO-DESPESAS'!$A$3:$N$962,10,FALSE)="","",VLOOKUP($O2750,'APOIO-DESPESAS'!$A$3:$N$962,10,FALSE)),"")</f>
        <v/>
      </c>
      <c r="J2750" s="223" t="str">
        <f>IFERROR(IF(VLOOKUP($O2750,'APOIO-DESPESAS'!$A$3:$N$962,11,FALSE)="","",VLOOKUP($O2750,'APOIO-DESPESAS'!$A$3:$N$962,11,FALSE)),"")</f>
        <v/>
      </c>
      <c r="K2750" s="223" t="str">
        <f>IFERROR(IF(VLOOKUP($O2750,'APOIO-DESPESAS'!$A$3:$N$962,12,FALSE)="","",VLOOKUP($O2750,'APOIO-DESPESAS'!$A$3:$N$962,12,FALSE)),"")</f>
        <v/>
      </c>
      <c r="L2750" s="223" t="str">
        <f>IFERROR(IF(VLOOKUP($O2750,'APOIO-DESPESAS'!$A$3:$N$962,13,FALSE)="","",VLOOKUP($O2750,'APOIO-DESPESAS'!$A$3:$N$962,13,FALSE)),"")</f>
        <v/>
      </c>
      <c r="M2750" s="223" t="str">
        <f>IFERROR(IF(VLOOKUP($O2750,'APOIO-DESPESAS'!$A$3:$N$962,14,FALSE)="","",VLOOKUP($O2750,'APOIO-DESPESAS'!$A$3:$N$962,14,FALSE)),"")</f>
        <v/>
      </c>
      <c r="O2750" s="223">
        <f t="shared" si="42"/>
        <v>2748</v>
      </c>
    </row>
    <row r="2751" spans="1:15" x14ac:dyDescent="0.25">
      <c r="A2751" s="223" t="str">
        <f>IFERROR(IF(VLOOKUP($O2751,'APOIO-DESPESAS'!$A$3:$N$962,2,FALSE)="","",VLOOKUP($O2751,'APOIO-DESPESAS'!$A$3:$N$962,2,FALSE)),"")</f>
        <v/>
      </c>
      <c r="B2751" s="223" t="str">
        <f>IFERROR(IF(VLOOKUP($O2751,'APOIO-DESPESAS'!$A$3:$N$962,3,FALSE)="","",VLOOKUP($O2751,'APOIO-DESPESAS'!$A$3:$N$962,3,FALSE)),"")</f>
        <v/>
      </c>
      <c r="C2751" s="223" t="str">
        <f>IFERROR(IF(VLOOKUP($O2751,'APOIO-DESPESAS'!$A$3:$N$962,4,FALSE)="","",VLOOKUP($O2751,'APOIO-DESPESAS'!$A$3:$N$962,4,FALSE)),"")</f>
        <v/>
      </c>
      <c r="D2751" s="223" t="str">
        <f>IFERROR(IF(VLOOKUP($O2751,'APOIO-DESPESAS'!$A$3:$N$962,5,FALSE)="","",VLOOKUP($O2751,'APOIO-DESPESAS'!$A$3:$N$962,5,FALSE)),"")</f>
        <v/>
      </c>
      <c r="E2751" s="223" t="str">
        <f>IFERROR(IF(VLOOKUP($O2751,'APOIO-DESPESAS'!$A$3:$N$962,6,FALSE)="","",VLOOKUP($O2751,'APOIO-DESPESAS'!$A$3:$N$962,6,FALSE)),"")</f>
        <v/>
      </c>
      <c r="F2751" s="223" t="str">
        <f>IFERROR(IF(VLOOKUP($O2751,'APOIO-DESPESAS'!$A$3:$N$962,7,FALSE)="","",VLOOKUP($O2751,'APOIO-DESPESAS'!$A$3:$N$962,7,FALSE)),"")</f>
        <v/>
      </c>
      <c r="G2751" s="223" t="str">
        <f>IFERROR(IF(VLOOKUP($O2751,'APOIO-DESPESAS'!$A$3:$N$962,8,FALSE)="","",VLOOKUP($O2751,'APOIO-DESPESAS'!$A$3:$N$962,8,FALSE)),"")</f>
        <v/>
      </c>
      <c r="H2751" s="223" t="str">
        <f>IFERROR(IF(VLOOKUP($O2751,'APOIO-DESPESAS'!$A$3:$N$962,9,FALSE)="","",VLOOKUP($O2751,'APOIO-DESPESAS'!$A$3:$N$962,9,FALSE)),"")</f>
        <v/>
      </c>
      <c r="I2751" s="223" t="str">
        <f>IFERROR(IF(VLOOKUP($O2751,'APOIO-DESPESAS'!$A$3:$N$962,10,FALSE)="","",VLOOKUP($O2751,'APOIO-DESPESAS'!$A$3:$N$962,10,FALSE)),"")</f>
        <v/>
      </c>
      <c r="J2751" s="223" t="str">
        <f>IFERROR(IF(VLOOKUP($O2751,'APOIO-DESPESAS'!$A$3:$N$962,11,FALSE)="","",VLOOKUP($O2751,'APOIO-DESPESAS'!$A$3:$N$962,11,FALSE)),"")</f>
        <v/>
      </c>
      <c r="K2751" s="223" t="str">
        <f>IFERROR(IF(VLOOKUP($O2751,'APOIO-DESPESAS'!$A$3:$N$962,12,FALSE)="","",VLOOKUP($O2751,'APOIO-DESPESAS'!$A$3:$N$962,12,FALSE)),"")</f>
        <v/>
      </c>
      <c r="L2751" s="223" t="str">
        <f>IFERROR(IF(VLOOKUP($O2751,'APOIO-DESPESAS'!$A$3:$N$962,13,FALSE)="","",VLOOKUP($O2751,'APOIO-DESPESAS'!$A$3:$N$962,13,FALSE)),"")</f>
        <v/>
      </c>
      <c r="M2751" s="223" t="str">
        <f>IFERROR(IF(VLOOKUP($O2751,'APOIO-DESPESAS'!$A$3:$N$962,14,FALSE)="","",VLOOKUP($O2751,'APOIO-DESPESAS'!$A$3:$N$962,14,FALSE)),"")</f>
        <v/>
      </c>
      <c r="O2751" s="223">
        <f t="shared" si="42"/>
        <v>2749</v>
      </c>
    </row>
    <row r="2752" spans="1:15" x14ac:dyDescent="0.25">
      <c r="A2752" s="223" t="str">
        <f>IFERROR(IF(VLOOKUP($O2752,'APOIO-DESPESAS'!$A$3:$N$962,2,FALSE)="","",VLOOKUP($O2752,'APOIO-DESPESAS'!$A$3:$N$962,2,FALSE)),"")</f>
        <v/>
      </c>
      <c r="B2752" s="223" t="str">
        <f>IFERROR(IF(VLOOKUP($O2752,'APOIO-DESPESAS'!$A$3:$N$962,3,FALSE)="","",VLOOKUP($O2752,'APOIO-DESPESAS'!$A$3:$N$962,3,FALSE)),"")</f>
        <v/>
      </c>
      <c r="C2752" s="223" t="str">
        <f>IFERROR(IF(VLOOKUP($O2752,'APOIO-DESPESAS'!$A$3:$N$962,4,FALSE)="","",VLOOKUP($O2752,'APOIO-DESPESAS'!$A$3:$N$962,4,FALSE)),"")</f>
        <v/>
      </c>
      <c r="D2752" s="223" t="str">
        <f>IFERROR(IF(VLOOKUP($O2752,'APOIO-DESPESAS'!$A$3:$N$962,5,FALSE)="","",VLOOKUP($O2752,'APOIO-DESPESAS'!$A$3:$N$962,5,FALSE)),"")</f>
        <v/>
      </c>
      <c r="E2752" s="223" t="str">
        <f>IFERROR(IF(VLOOKUP($O2752,'APOIO-DESPESAS'!$A$3:$N$962,6,FALSE)="","",VLOOKUP($O2752,'APOIO-DESPESAS'!$A$3:$N$962,6,FALSE)),"")</f>
        <v/>
      </c>
      <c r="F2752" s="223" t="str">
        <f>IFERROR(IF(VLOOKUP($O2752,'APOIO-DESPESAS'!$A$3:$N$962,7,FALSE)="","",VLOOKUP($O2752,'APOIO-DESPESAS'!$A$3:$N$962,7,FALSE)),"")</f>
        <v/>
      </c>
      <c r="G2752" s="223" t="str">
        <f>IFERROR(IF(VLOOKUP($O2752,'APOIO-DESPESAS'!$A$3:$N$962,8,FALSE)="","",VLOOKUP($O2752,'APOIO-DESPESAS'!$A$3:$N$962,8,FALSE)),"")</f>
        <v/>
      </c>
      <c r="H2752" s="223" t="str">
        <f>IFERROR(IF(VLOOKUP($O2752,'APOIO-DESPESAS'!$A$3:$N$962,9,FALSE)="","",VLOOKUP($O2752,'APOIO-DESPESAS'!$A$3:$N$962,9,FALSE)),"")</f>
        <v/>
      </c>
      <c r="I2752" s="223" t="str">
        <f>IFERROR(IF(VLOOKUP($O2752,'APOIO-DESPESAS'!$A$3:$N$962,10,FALSE)="","",VLOOKUP($O2752,'APOIO-DESPESAS'!$A$3:$N$962,10,FALSE)),"")</f>
        <v/>
      </c>
      <c r="J2752" s="223" t="str">
        <f>IFERROR(IF(VLOOKUP($O2752,'APOIO-DESPESAS'!$A$3:$N$962,11,FALSE)="","",VLOOKUP($O2752,'APOIO-DESPESAS'!$A$3:$N$962,11,FALSE)),"")</f>
        <v/>
      </c>
      <c r="K2752" s="223" t="str">
        <f>IFERROR(IF(VLOOKUP($O2752,'APOIO-DESPESAS'!$A$3:$N$962,12,FALSE)="","",VLOOKUP($O2752,'APOIO-DESPESAS'!$A$3:$N$962,12,FALSE)),"")</f>
        <v/>
      </c>
      <c r="L2752" s="223" t="str">
        <f>IFERROR(IF(VLOOKUP($O2752,'APOIO-DESPESAS'!$A$3:$N$962,13,FALSE)="","",VLOOKUP($O2752,'APOIO-DESPESAS'!$A$3:$N$962,13,FALSE)),"")</f>
        <v/>
      </c>
      <c r="M2752" s="223" t="str">
        <f>IFERROR(IF(VLOOKUP($O2752,'APOIO-DESPESAS'!$A$3:$N$962,14,FALSE)="","",VLOOKUP($O2752,'APOIO-DESPESAS'!$A$3:$N$962,14,FALSE)),"")</f>
        <v/>
      </c>
      <c r="O2752" s="223">
        <f t="shared" si="42"/>
        <v>2750</v>
      </c>
    </row>
    <row r="2753" spans="1:15" x14ac:dyDescent="0.25">
      <c r="A2753" s="223" t="str">
        <f>IFERROR(IF(VLOOKUP($O2753,'APOIO-DESPESAS'!$A$3:$N$962,2,FALSE)="","",VLOOKUP($O2753,'APOIO-DESPESAS'!$A$3:$N$962,2,FALSE)),"")</f>
        <v/>
      </c>
      <c r="B2753" s="223" t="str">
        <f>IFERROR(IF(VLOOKUP($O2753,'APOIO-DESPESAS'!$A$3:$N$962,3,FALSE)="","",VLOOKUP($O2753,'APOIO-DESPESAS'!$A$3:$N$962,3,FALSE)),"")</f>
        <v/>
      </c>
      <c r="C2753" s="223" t="str">
        <f>IFERROR(IF(VLOOKUP($O2753,'APOIO-DESPESAS'!$A$3:$N$962,4,FALSE)="","",VLOOKUP($O2753,'APOIO-DESPESAS'!$A$3:$N$962,4,FALSE)),"")</f>
        <v/>
      </c>
      <c r="D2753" s="223" t="str">
        <f>IFERROR(IF(VLOOKUP($O2753,'APOIO-DESPESAS'!$A$3:$N$962,5,FALSE)="","",VLOOKUP($O2753,'APOIO-DESPESAS'!$A$3:$N$962,5,FALSE)),"")</f>
        <v/>
      </c>
      <c r="E2753" s="223" t="str">
        <f>IFERROR(IF(VLOOKUP($O2753,'APOIO-DESPESAS'!$A$3:$N$962,6,FALSE)="","",VLOOKUP($O2753,'APOIO-DESPESAS'!$A$3:$N$962,6,FALSE)),"")</f>
        <v/>
      </c>
      <c r="F2753" s="223" t="str">
        <f>IFERROR(IF(VLOOKUP($O2753,'APOIO-DESPESAS'!$A$3:$N$962,7,FALSE)="","",VLOOKUP($O2753,'APOIO-DESPESAS'!$A$3:$N$962,7,FALSE)),"")</f>
        <v/>
      </c>
      <c r="G2753" s="223" t="str">
        <f>IFERROR(IF(VLOOKUP($O2753,'APOIO-DESPESAS'!$A$3:$N$962,8,FALSE)="","",VLOOKUP($O2753,'APOIO-DESPESAS'!$A$3:$N$962,8,FALSE)),"")</f>
        <v/>
      </c>
      <c r="H2753" s="223" t="str">
        <f>IFERROR(IF(VLOOKUP($O2753,'APOIO-DESPESAS'!$A$3:$N$962,9,FALSE)="","",VLOOKUP($O2753,'APOIO-DESPESAS'!$A$3:$N$962,9,FALSE)),"")</f>
        <v/>
      </c>
      <c r="I2753" s="223" t="str">
        <f>IFERROR(IF(VLOOKUP($O2753,'APOIO-DESPESAS'!$A$3:$N$962,10,FALSE)="","",VLOOKUP($O2753,'APOIO-DESPESAS'!$A$3:$N$962,10,FALSE)),"")</f>
        <v/>
      </c>
      <c r="J2753" s="223" t="str">
        <f>IFERROR(IF(VLOOKUP($O2753,'APOIO-DESPESAS'!$A$3:$N$962,11,FALSE)="","",VLOOKUP($O2753,'APOIO-DESPESAS'!$A$3:$N$962,11,FALSE)),"")</f>
        <v/>
      </c>
      <c r="K2753" s="223" t="str">
        <f>IFERROR(IF(VLOOKUP($O2753,'APOIO-DESPESAS'!$A$3:$N$962,12,FALSE)="","",VLOOKUP($O2753,'APOIO-DESPESAS'!$A$3:$N$962,12,FALSE)),"")</f>
        <v/>
      </c>
      <c r="L2753" s="223" t="str">
        <f>IFERROR(IF(VLOOKUP($O2753,'APOIO-DESPESAS'!$A$3:$N$962,13,FALSE)="","",VLOOKUP($O2753,'APOIO-DESPESAS'!$A$3:$N$962,13,FALSE)),"")</f>
        <v/>
      </c>
      <c r="M2753" s="223" t="str">
        <f>IFERROR(IF(VLOOKUP($O2753,'APOIO-DESPESAS'!$A$3:$N$962,14,FALSE)="","",VLOOKUP($O2753,'APOIO-DESPESAS'!$A$3:$N$962,14,FALSE)),"")</f>
        <v/>
      </c>
      <c r="O2753" s="223">
        <f t="shared" si="42"/>
        <v>2751</v>
      </c>
    </row>
    <row r="2754" spans="1:15" x14ac:dyDescent="0.25">
      <c r="A2754" s="223" t="str">
        <f>IFERROR(IF(VLOOKUP($O2754,'APOIO-DESPESAS'!$A$3:$N$962,2,FALSE)="","",VLOOKUP($O2754,'APOIO-DESPESAS'!$A$3:$N$962,2,FALSE)),"")</f>
        <v/>
      </c>
      <c r="B2754" s="223" t="str">
        <f>IFERROR(IF(VLOOKUP($O2754,'APOIO-DESPESAS'!$A$3:$N$962,3,FALSE)="","",VLOOKUP($O2754,'APOIO-DESPESAS'!$A$3:$N$962,3,FALSE)),"")</f>
        <v/>
      </c>
      <c r="C2754" s="223" t="str">
        <f>IFERROR(IF(VLOOKUP($O2754,'APOIO-DESPESAS'!$A$3:$N$962,4,FALSE)="","",VLOOKUP($O2754,'APOIO-DESPESAS'!$A$3:$N$962,4,FALSE)),"")</f>
        <v/>
      </c>
      <c r="D2754" s="223" t="str">
        <f>IFERROR(IF(VLOOKUP($O2754,'APOIO-DESPESAS'!$A$3:$N$962,5,FALSE)="","",VLOOKUP($O2754,'APOIO-DESPESAS'!$A$3:$N$962,5,FALSE)),"")</f>
        <v/>
      </c>
      <c r="E2754" s="223" t="str">
        <f>IFERROR(IF(VLOOKUP($O2754,'APOIO-DESPESAS'!$A$3:$N$962,6,FALSE)="","",VLOOKUP($O2754,'APOIO-DESPESAS'!$A$3:$N$962,6,FALSE)),"")</f>
        <v/>
      </c>
      <c r="F2754" s="223" t="str">
        <f>IFERROR(IF(VLOOKUP($O2754,'APOIO-DESPESAS'!$A$3:$N$962,7,FALSE)="","",VLOOKUP($O2754,'APOIO-DESPESAS'!$A$3:$N$962,7,FALSE)),"")</f>
        <v/>
      </c>
      <c r="G2754" s="223" t="str">
        <f>IFERROR(IF(VLOOKUP($O2754,'APOIO-DESPESAS'!$A$3:$N$962,8,FALSE)="","",VLOOKUP($O2754,'APOIO-DESPESAS'!$A$3:$N$962,8,FALSE)),"")</f>
        <v/>
      </c>
      <c r="H2754" s="223" t="str">
        <f>IFERROR(IF(VLOOKUP($O2754,'APOIO-DESPESAS'!$A$3:$N$962,9,FALSE)="","",VLOOKUP($O2754,'APOIO-DESPESAS'!$A$3:$N$962,9,FALSE)),"")</f>
        <v/>
      </c>
      <c r="I2754" s="223" t="str">
        <f>IFERROR(IF(VLOOKUP($O2754,'APOIO-DESPESAS'!$A$3:$N$962,10,FALSE)="","",VLOOKUP($O2754,'APOIO-DESPESAS'!$A$3:$N$962,10,FALSE)),"")</f>
        <v/>
      </c>
      <c r="J2754" s="223" t="str">
        <f>IFERROR(IF(VLOOKUP($O2754,'APOIO-DESPESAS'!$A$3:$N$962,11,FALSE)="","",VLOOKUP($O2754,'APOIO-DESPESAS'!$A$3:$N$962,11,FALSE)),"")</f>
        <v/>
      </c>
      <c r="K2754" s="223" t="str">
        <f>IFERROR(IF(VLOOKUP($O2754,'APOIO-DESPESAS'!$A$3:$N$962,12,FALSE)="","",VLOOKUP($O2754,'APOIO-DESPESAS'!$A$3:$N$962,12,FALSE)),"")</f>
        <v/>
      </c>
      <c r="L2754" s="223" t="str">
        <f>IFERROR(IF(VLOOKUP($O2754,'APOIO-DESPESAS'!$A$3:$N$962,13,FALSE)="","",VLOOKUP($O2754,'APOIO-DESPESAS'!$A$3:$N$962,13,FALSE)),"")</f>
        <v/>
      </c>
      <c r="M2754" s="223" t="str">
        <f>IFERROR(IF(VLOOKUP($O2754,'APOIO-DESPESAS'!$A$3:$N$962,14,FALSE)="","",VLOOKUP($O2754,'APOIO-DESPESAS'!$A$3:$N$962,14,FALSE)),"")</f>
        <v/>
      </c>
      <c r="O2754" s="223">
        <f t="shared" si="42"/>
        <v>2752</v>
      </c>
    </row>
    <row r="2755" spans="1:15" x14ac:dyDescent="0.25">
      <c r="A2755" s="223" t="str">
        <f>IFERROR(IF(VLOOKUP($O2755,'APOIO-DESPESAS'!$A$3:$N$962,2,FALSE)="","",VLOOKUP($O2755,'APOIO-DESPESAS'!$A$3:$N$962,2,FALSE)),"")</f>
        <v/>
      </c>
      <c r="B2755" s="223" t="str">
        <f>IFERROR(IF(VLOOKUP($O2755,'APOIO-DESPESAS'!$A$3:$N$962,3,FALSE)="","",VLOOKUP($O2755,'APOIO-DESPESAS'!$A$3:$N$962,3,FALSE)),"")</f>
        <v/>
      </c>
      <c r="C2755" s="223" t="str">
        <f>IFERROR(IF(VLOOKUP($O2755,'APOIO-DESPESAS'!$A$3:$N$962,4,FALSE)="","",VLOOKUP($O2755,'APOIO-DESPESAS'!$A$3:$N$962,4,FALSE)),"")</f>
        <v/>
      </c>
      <c r="D2755" s="223" t="str">
        <f>IFERROR(IF(VLOOKUP($O2755,'APOIO-DESPESAS'!$A$3:$N$962,5,FALSE)="","",VLOOKUP($O2755,'APOIO-DESPESAS'!$A$3:$N$962,5,FALSE)),"")</f>
        <v/>
      </c>
      <c r="E2755" s="223" t="str">
        <f>IFERROR(IF(VLOOKUP($O2755,'APOIO-DESPESAS'!$A$3:$N$962,6,FALSE)="","",VLOOKUP($O2755,'APOIO-DESPESAS'!$A$3:$N$962,6,FALSE)),"")</f>
        <v/>
      </c>
      <c r="F2755" s="223" t="str">
        <f>IFERROR(IF(VLOOKUP($O2755,'APOIO-DESPESAS'!$A$3:$N$962,7,FALSE)="","",VLOOKUP($O2755,'APOIO-DESPESAS'!$A$3:$N$962,7,FALSE)),"")</f>
        <v/>
      </c>
      <c r="G2755" s="223" t="str">
        <f>IFERROR(IF(VLOOKUP($O2755,'APOIO-DESPESAS'!$A$3:$N$962,8,FALSE)="","",VLOOKUP($O2755,'APOIO-DESPESAS'!$A$3:$N$962,8,FALSE)),"")</f>
        <v/>
      </c>
      <c r="H2755" s="223" t="str">
        <f>IFERROR(IF(VLOOKUP($O2755,'APOIO-DESPESAS'!$A$3:$N$962,9,FALSE)="","",VLOOKUP($O2755,'APOIO-DESPESAS'!$A$3:$N$962,9,FALSE)),"")</f>
        <v/>
      </c>
      <c r="I2755" s="223" t="str">
        <f>IFERROR(IF(VLOOKUP($O2755,'APOIO-DESPESAS'!$A$3:$N$962,10,FALSE)="","",VLOOKUP($O2755,'APOIO-DESPESAS'!$A$3:$N$962,10,FALSE)),"")</f>
        <v/>
      </c>
      <c r="J2755" s="223" t="str">
        <f>IFERROR(IF(VLOOKUP($O2755,'APOIO-DESPESAS'!$A$3:$N$962,11,FALSE)="","",VLOOKUP($O2755,'APOIO-DESPESAS'!$A$3:$N$962,11,FALSE)),"")</f>
        <v/>
      </c>
      <c r="K2755" s="223" t="str">
        <f>IFERROR(IF(VLOOKUP($O2755,'APOIO-DESPESAS'!$A$3:$N$962,12,FALSE)="","",VLOOKUP($O2755,'APOIO-DESPESAS'!$A$3:$N$962,12,FALSE)),"")</f>
        <v/>
      </c>
      <c r="L2755" s="223" t="str">
        <f>IFERROR(IF(VLOOKUP($O2755,'APOIO-DESPESAS'!$A$3:$N$962,13,FALSE)="","",VLOOKUP($O2755,'APOIO-DESPESAS'!$A$3:$N$962,13,FALSE)),"")</f>
        <v/>
      </c>
      <c r="M2755" s="223" t="str">
        <f>IFERROR(IF(VLOOKUP($O2755,'APOIO-DESPESAS'!$A$3:$N$962,14,FALSE)="","",VLOOKUP($O2755,'APOIO-DESPESAS'!$A$3:$N$962,14,FALSE)),"")</f>
        <v/>
      </c>
      <c r="O2755" s="223">
        <f t="shared" si="42"/>
        <v>2753</v>
      </c>
    </row>
    <row r="2756" spans="1:15" x14ac:dyDescent="0.25">
      <c r="A2756" s="223" t="str">
        <f>IFERROR(IF(VLOOKUP($O2756,'APOIO-DESPESAS'!$A$3:$N$962,2,FALSE)="","",VLOOKUP($O2756,'APOIO-DESPESAS'!$A$3:$N$962,2,FALSE)),"")</f>
        <v/>
      </c>
      <c r="B2756" s="223" t="str">
        <f>IFERROR(IF(VLOOKUP($O2756,'APOIO-DESPESAS'!$A$3:$N$962,3,FALSE)="","",VLOOKUP($O2756,'APOIO-DESPESAS'!$A$3:$N$962,3,FALSE)),"")</f>
        <v/>
      </c>
      <c r="C2756" s="223" t="str">
        <f>IFERROR(IF(VLOOKUP($O2756,'APOIO-DESPESAS'!$A$3:$N$962,4,FALSE)="","",VLOOKUP($O2756,'APOIO-DESPESAS'!$A$3:$N$962,4,FALSE)),"")</f>
        <v/>
      </c>
      <c r="D2756" s="223" t="str">
        <f>IFERROR(IF(VLOOKUP($O2756,'APOIO-DESPESAS'!$A$3:$N$962,5,FALSE)="","",VLOOKUP($O2756,'APOIO-DESPESAS'!$A$3:$N$962,5,FALSE)),"")</f>
        <v/>
      </c>
      <c r="E2756" s="223" t="str">
        <f>IFERROR(IF(VLOOKUP($O2756,'APOIO-DESPESAS'!$A$3:$N$962,6,FALSE)="","",VLOOKUP($O2756,'APOIO-DESPESAS'!$A$3:$N$962,6,FALSE)),"")</f>
        <v/>
      </c>
      <c r="F2756" s="223" t="str">
        <f>IFERROR(IF(VLOOKUP($O2756,'APOIO-DESPESAS'!$A$3:$N$962,7,FALSE)="","",VLOOKUP($O2756,'APOIO-DESPESAS'!$A$3:$N$962,7,FALSE)),"")</f>
        <v/>
      </c>
      <c r="G2756" s="223" t="str">
        <f>IFERROR(IF(VLOOKUP($O2756,'APOIO-DESPESAS'!$A$3:$N$962,8,FALSE)="","",VLOOKUP($O2756,'APOIO-DESPESAS'!$A$3:$N$962,8,FALSE)),"")</f>
        <v/>
      </c>
      <c r="H2756" s="223" t="str">
        <f>IFERROR(IF(VLOOKUP($O2756,'APOIO-DESPESAS'!$A$3:$N$962,9,FALSE)="","",VLOOKUP($O2756,'APOIO-DESPESAS'!$A$3:$N$962,9,FALSE)),"")</f>
        <v/>
      </c>
      <c r="I2756" s="223" t="str">
        <f>IFERROR(IF(VLOOKUP($O2756,'APOIO-DESPESAS'!$A$3:$N$962,10,FALSE)="","",VLOOKUP($O2756,'APOIO-DESPESAS'!$A$3:$N$962,10,FALSE)),"")</f>
        <v/>
      </c>
      <c r="J2756" s="223" t="str">
        <f>IFERROR(IF(VLOOKUP($O2756,'APOIO-DESPESAS'!$A$3:$N$962,11,FALSE)="","",VLOOKUP($O2756,'APOIO-DESPESAS'!$A$3:$N$962,11,FALSE)),"")</f>
        <v/>
      </c>
      <c r="K2756" s="223" t="str">
        <f>IFERROR(IF(VLOOKUP($O2756,'APOIO-DESPESAS'!$A$3:$N$962,12,FALSE)="","",VLOOKUP($O2756,'APOIO-DESPESAS'!$A$3:$N$962,12,FALSE)),"")</f>
        <v/>
      </c>
      <c r="L2756" s="223" t="str">
        <f>IFERROR(IF(VLOOKUP($O2756,'APOIO-DESPESAS'!$A$3:$N$962,13,FALSE)="","",VLOOKUP($O2756,'APOIO-DESPESAS'!$A$3:$N$962,13,FALSE)),"")</f>
        <v/>
      </c>
      <c r="M2756" s="223" t="str">
        <f>IFERROR(IF(VLOOKUP($O2756,'APOIO-DESPESAS'!$A$3:$N$962,14,FALSE)="","",VLOOKUP($O2756,'APOIO-DESPESAS'!$A$3:$N$962,14,FALSE)),"")</f>
        <v/>
      </c>
      <c r="O2756" s="223">
        <f t="shared" si="42"/>
        <v>2754</v>
      </c>
    </row>
    <row r="2757" spans="1:15" x14ac:dyDescent="0.25">
      <c r="A2757" s="223" t="str">
        <f>IFERROR(IF(VLOOKUP($O2757,'APOIO-DESPESAS'!$A$3:$N$962,2,FALSE)="","",VLOOKUP($O2757,'APOIO-DESPESAS'!$A$3:$N$962,2,FALSE)),"")</f>
        <v/>
      </c>
      <c r="B2757" s="223" t="str">
        <f>IFERROR(IF(VLOOKUP($O2757,'APOIO-DESPESAS'!$A$3:$N$962,3,FALSE)="","",VLOOKUP($O2757,'APOIO-DESPESAS'!$A$3:$N$962,3,FALSE)),"")</f>
        <v/>
      </c>
      <c r="C2757" s="223" t="str">
        <f>IFERROR(IF(VLOOKUP($O2757,'APOIO-DESPESAS'!$A$3:$N$962,4,FALSE)="","",VLOOKUP($O2757,'APOIO-DESPESAS'!$A$3:$N$962,4,FALSE)),"")</f>
        <v/>
      </c>
      <c r="D2757" s="223" t="str">
        <f>IFERROR(IF(VLOOKUP($O2757,'APOIO-DESPESAS'!$A$3:$N$962,5,FALSE)="","",VLOOKUP($O2757,'APOIO-DESPESAS'!$A$3:$N$962,5,FALSE)),"")</f>
        <v/>
      </c>
      <c r="E2757" s="223" t="str">
        <f>IFERROR(IF(VLOOKUP($O2757,'APOIO-DESPESAS'!$A$3:$N$962,6,FALSE)="","",VLOOKUP($O2757,'APOIO-DESPESAS'!$A$3:$N$962,6,FALSE)),"")</f>
        <v/>
      </c>
      <c r="F2757" s="223" t="str">
        <f>IFERROR(IF(VLOOKUP($O2757,'APOIO-DESPESAS'!$A$3:$N$962,7,FALSE)="","",VLOOKUP($O2757,'APOIO-DESPESAS'!$A$3:$N$962,7,FALSE)),"")</f>
        <v/>
      </c>
      <c r="G2757" s="223" t="str">
        <f>IFERROR(IF(VLOOKUP($O2757,'APOIO-DESPESAS'!$A$3:$N$962,8,FALSE)="","",VLOOKUP($O2757,'APOIO-DESPESAS'!$A$3:$N$962,8,FALSE)),"")</f>
        <v/>
      </c>
      <c r="H2757" s="223" t="str">
        <f>IFERROR(IF(VLOOKUP($O2757,'APOIO-DESPESAS'!$A$3:$N$962,9,FALSE)="","",VLOOKUP($O2757,'APOIO-DESPESAS'!$A$3:$N$962,9,FALSE)),"")</f>
        <v/>
      </c>
      <c r="I2757" s="223" t="str">
        <f>IFERROR(IF(VLOOKUP($O2757,'APOIO-DESPESAS'!$A$3:$N$962,10,FALSE)="","",VLOOKUP($O2757,'APOIO-DESPESAS'!$A$3:$N$962,10,FALSE)),"")</f>
        <v/>
      </c>
      <c r="J2757" s="223" t="str">
        <f>IFERROR(IF(VLOOKUP($O2757,'APOIO-DESPESAS'!$A$3:$N$962,11,FALSE)="","",VLOOKUP($O2757,'APOIO-DESPESAS'!$A$3:$N$962,11,FALSE)),"")</f>
        <v/>
      </c>
      <c r="K2757" s="223" t="str">
        <f>IFERROR(IF(VLOOKUP($O2757,'APOIO-DESPESAS'!$A$3:$N$962,12,FALSE)="","",VLOOKUP($O2757,'APOIO-DESPESAS'!$A$3:$N$962,12,FALSE)),"")</f>
        <v/>
      </c>
      <c r="L2757" s="223" t="str">
        <f>IFERROR(IF(VLOOKUP($O2757,'APOIO-DESPESAS'!$A$3:$N$962,13,FALSE)="","",VLOOKUP($O2757,'APOIO-DESPESAS'!$A$3:$N$962,13,FALSE)),"")</f>
        <v/>
      </c>
      <c r="M2757" s="223" t="str">
        <f>IFERROR(IF(VLOOKUP($O2757,'APOIO-DESPESAS'!$A$3:$N$962,14,FALSE)="","",VLOOKUP($O2757,'APOIO-DESPESAS'!$A$3:$N$962,14,FALSE)),"")</f>
        <v/>
      </c>
      <c r="O2757" s="223">
        <f t="shared" ref="O2757:O2820" si="43">O2756+1</f>
        <v>2755</v>
      </c>
    </row>
    <row r="2758" spans="1:15" x14ac:dyDescent="0.25">
      <c r="A2758" s="223" t="str">
        <f>IFERROR(IF(VLOOKUP($O2758,'APOIO-DESPESAS'!$A$3:$N$962,2,FALSE)="","",VLOOKUP($O2758,'APOIO-DESPESAS'!$A$3:$N$962,2,FALSE)),"")</f>
        <v/>
      </c>
      <c r="B2758" s="223" t="str">
        <f>IFERROR(IF(VLOOKUP($O2758,'APOIO-DESPESAS'!$A$3:$N$962,3,FALSE)="","",VLOOKUP($O2758,'APOIO-DESPESAS'!$A$3:$N$962,3,FALSE)),"")</f>
        <v/>
      </c>
      <c r="C2758" s="223" t="str">
        <f>IFERROR(IF(VLOOKUP($O2758,'APOIO-DESPESAS'!$A$3:$N$962,4,FALSE)="","",VLOOKUP($O2758,'APOIO-DESPESAS'!$A$3:$N$962,4,FALSE)),"")</f>
        <v/>
      </c>
      <c r="D2758" s="223" t="str">
        <f>IFERROR(IF(VLOOKUP($O2758,'APOIO-DESPESAS'!$A$3:$N$962,5,FALSE)="","",VLOOKUP($O2758,'APOIO-DESPESAS'!$A$3:$N$962,5,FALSE)),"")</f>
        <v/>
      </c>
      <c r="E2758" s="223" t="str">
        <f>IFERROR(IF(VLOOKUP($O2758,'APOIO-DESPESAS'!$A$3:$N$962,6,FALSE)="","",VLOOKUP($O2758,'APOIO-DESPESAS'!$A$3:$N$962,6,FALSE)),"")</f>
        <v/>
      </c>
      <c r="F2758" s="223" t="str">
        <f>IFERROR(IF(VLOOKUP($O2758,'APOIO-DESPESAS'!$A$3:$N$962,7,FALSE)="","",VLOOKUP($O2758,'APOIO-DESPESAS'!$A$3:$N$962,7,FALSE)),"")</f>
        <v/>
      </c>
      <c r="G2758" s="223" t="str">
        <f>IFERROR(IF(VLOOKUP($O2758,'APOIO-DESPESAS'!$A$3:$N$962,8,FALSE)="","",VLOOKUP($O2758,'APOIO-DESPESAS'!$A$3:$N$962,8,FALSE)),"")</f>
        <v/>
      </c>
      <c r="H2758" s="223" t="str">
        <f>IFERROR(IF(VLOOKUP($O2758,'APOIO-DESPESAS'!$A$3:$N$962,9,FALSE)="","",VLOOKUP($O2758,'APOIO-DESPESAS'!$A$3:$N$962,9,FALSE)),"")</f>
        <v/>
      </c>
      <c r="I2758" s="223" t="str">
        <f>IFERROR(IF(VLOOKUP($O2758,'APOIO-DESPESAS'!$A$3:$N$962,10,FALSE)="","",VLOOKUP($O2758,'APOIO-DESPESAS'!$A$3:$N$962,10,FALSE)),"")</f>
        <v/>
      </c>
      <c r="J2758" s="223" t="str">
        <f>IFERROR(IF(VLOOKUP($O2758,'APOIO-DESPESAS'!$A$3:$N$962,11,FALSE)="","",VLOOKUP($O2758,'APOIO-DESPESAS'!$A$3:$N$962,11,FALSE)),"")</f>
        <v/>
      </c>
      <c r="K2758" s="223" t="str">
        <f>IFERROR(IF(VLOOKUP($O2758,'APOIO-DESPESAS'!$A$3:$N$962,12,FALSE)="","",VLOOKUP($O2758,'APOIO-DESPESAS'!$A$3:$N$962,12,FALSE)),"")</f>
        <v/>
      </c>
      <c r="L2758" s="223" t="str">
        <f>IFERROR(IF(VLOOKUP($O2758,'APOIO-DESPESAS'!$A$3:$N$962,13,FALSE)="","",VLOOKUP($O2758,'APOIO-DESPESAS'!$A$3:$N$962,13,FALSE)),"")</f>
        <v/>
      </c>
      <c r="M2758" s="223" t="str">
        <f>IFERROR(IF(VLOOKUP($O2758,'APOIO-DESPESAS'!$A$3:$N$962,14,FALSE)="","",VLOOKUP($O2758,'APOIO-DESPESAS'!$A$3:$N$962,14,FALSE)),"")</f>
        <v/>
      </c>
      <c r="O2758" s="223">
        <f t="shared" si="43"/>
        <v>2756</v>
      </c>
    </row>
    <row r="2759" spans="1:15" x14ac:dyDescent="0.25">
      <c r="A2759" s="223" t="str">
        <f>IFERROR(IF(VLOOKUP($O2759,'APOIO-DESPESAS'!$A$3:$N$962,2,FALSE)="","",VLOOKUP($O2759,'APOIO-DESPESAS'!$A$3:$N$962,2,FALSE)),"")</f>
        <v/>
      </c>
      <c r="B2759" s="223" t="str">
        <f>IFERROR(IF(VLOOKUP($O2759,'APOIO-DESPESAS'!$A$3:$N$962,3,FALSE)="","",VLOOKUP($O2759,'APOIO-DESPESAS'!$A$3:$N$962,3,FALSE)),"")</f>
        <v/>
      </c>
      <c r="C2759" s="223" t="str">
        <f>IFERROR(IF(VLOOKUP($O2759,'APOIO-DESPESAS'!$A$3:$N$962,4,FALSE)="","",VLOOKUP($O2759,'APOIO-DESPESAS'!$A$3:$N$962,4,FALSE)),"")</f>
        <v/>
      </c>
      <c r="D2759" s="223" t="str">
        <f>IFERROR(IF(VLOOKUP($O2759,'APOIO-DESPESAS'!$A$3:$N$962,5,FALSE)="","",VLOOKUP($O2759,'APOIO-DESPESAS'!$A$3:$N$962,5,FALSE)),"")</f>
        <v/>
      </c>
      <c r="E2759" s="223" t="str">
        <f>IFERROR(IF(VLOOKUP($O2759,'APOIO-DESPESAS'!$A$3:$N$962,6,FALSE)="","",VLOOKUP($O2759,'APOIO-DESPESAS'!$A$3:$N$962,6,FALSE)),"")</f>
        <v/>
      </c>
      <c r="F2759" s="223" t="str">
        <f>IFERROR(IF(VLOOKUP($O2759,'APOIO-DESPESAS'!$A$3:$N$962,7,FALSE)="","",VLOOKUP($O2759,'APOIO-DESPESAS'!$A$3:$N$962,7,FALSE)),"")</f>
        <v/>
      </c>
      <c r="G2759" s="223" t="str">
        <f>IFERROR(IF(VLOOKUP($O2759,'APOIO-DESPESAS'!$A$3:$N$962,8,FALSE)="","",VLOOKUP($O2759,'APOIO-DESPESAS'!$A$3:$N$962,8,FALSE)),"")</f>
        <v/>
      </c>
      <c r="H2759" s="223" t="str">
        <f>IFERROR(IF(VLOOKUP($O2759,'APOIO-DESPESAS'!$A$3:$N$962,9,FALSE)="","",VLOOKUP($O2759,'APOIO-DESPESAS'!$A$3:$N$962,9,FALSE)),"")</f>
        <v/>
      </c>
      <c r="I2759" s="223" t="str">
        <f>IFERROR(IF(VLOOKUP($O2759,'APOIO-DESPESAS'!$A$3:$N$962,10,FALSE)="","",VLOOKUP($O2759,'APOIO-DESPESAS'!$A$3:$N$962,10,FALSE)),"")</f>
        <v/>
      </c>
      <c r="J2759" s="223" t="str">
        <f>IFERROR(IF(VLOOKUP($O2759,'APOIO-DESPESAS'!$A$3:$N$962,11,FALSE)="","",VLOOKUP($O2759,'APOIO-DESPESAS'!$A$3:$N$962,11,FALSE)),"")</f>
        <v/>
      </c>
      <c r="K2759" s="223" t="str">
        <f>IFERROR(IF(VLOOKUP($O2759,'APOIO-DESPESAS'!$A$3:$N$962,12,FALSE)="","",VLOOKUP($O2759,'APOIO-DESPESAS'!$A$3:$N$962,12,FALSE)),"")</f>
        <v/>
      </c>
      <c r="L2759" s="223" t="str">
        <f>IFERROR(IF(VLOOKUP($O2759,'APOIO-DESPESAS'!$A$3:$N$962,13,FALSE)="","",VLOOKUP($O2759,'APOIO-DESPESAS'!$A$3:$N$962,13,FALSE)),"")</f>
        <v/>
      </c>
      <c r="M2759" s="223" t="str">
        <f>IFERROR(IF(VLOOKUP($O2759,'APOIO-DESPESAS'!$A$3:$N$962,14,FALSE)="","",VLOOKUP($O2759,'APOIO-DESPESAS'!$A$3:$N$962,14,FALSE)),"")</f>
        <v/>
      </c>
      <c r="O2759" s="223">
        <f t="shared" si="43"/>
        <v>2757</v>
      </c>
    </row>
    <row r="2760" spans="1:15" x14ac:dyDescent="0.25">
      <c r="A2760" s="223" t="str">
        <f>IFERROR(IF(VLOOKUP($O2760,'APOIO-DESPESAS'!$A$3:$N$962,2,FALSE)="","",VLOOKUP($O2760,'APOIO-DESPESAS'!$A$3:$N$962,2,FALSE)),"")</f>
        <v/>
      </c>
      <c r="B2760" s="223" t="str">
        <f>IFERROR(IF(VLOOKUP($O2760,'APOIO-DESPESAS'!$A$3:$N$962,3,FALSE)="","",VLOOKUP($O2760,'APOIO-DESPESAS'!$A$3:$N$962,3,FALSE)),"")</f>
        <v/>
      </c>
      <c r="C2760" s="223" t="str">
        <f>IFERROR(IF(VLOOKUP($O2760,'APOIO-DESPESAS'!$A$3:$N$962,4,FALSE)="","",VLOOKUP($O2760,'APOIO-DESPESAS'!$A$3:$N$962,4,FALSE)),"")</f>
        <v/>
      </c>
      <c r="D2760" s="223" t="str">
        <f>IFERROR(IF(VLOOKUP($O2760,'APOIO-DESPESAS'!$A$3:$N$962,5,FALSE)="","",VLOOKUP($O2760,'APOIO-DESPESAS'!$A$3:$N$962,5,FALSE)),"")</f>
        <v/>
      </c>
      <c r="E2760" s="223" t="str">
        <f>IFERROR(IF(VLOOKUP($O2760,'APOIO-DESPESAS'!$A$3:$N$962,6,FALSE)="","",VLOOKUP($O2760,'APOIO-DESPESAS'!$A$3:$N$962,6,FALSE)),"")</f>
        <v/>
      </c>
      <c r="F2760" s="223" t="str">
        <f>IFERROR(IF(VLOOKUP($O2760,'APOIO-DESPESAS'!$A$3:$N$962,7,FALSE)="","",VLOOKUP($O2760,'APOIO-DESPESAS'!$A$3:$N$962,7,FALSE)),"")</f>
        <v/>
      </c>
      <c r="G2760" s="223" t="str">
        <f>IFERROR(IF(VLOOKUP($O2760,'APOIO-DESPESAS'!$A$3:$N$962,8,FALSE)="","",VLOOKUP($O2760,'APOIO-DESPESAS'!$A$3:$N$962,8,FALSE)),"")</f>
        <v/>
      </c>
      <c r="H2760" s="223" t="str">
        <f>IFERROR(IF(VLOOKUP($O2760,'APOIO-DESPESAS'!$A$3:$N$962,9,FALSE)="","",VLOOKUP($O2760,'APOIO-DESPESAS'!$A$3:$N$962,9,FALSE)),"")</f>
        <v/>
      </c>
      <c r="I2760" s="223" t="str">
        <f>IFERROR(IF(VLOOKUP($O2760,'APOIO-DESPESAS'!$A$3:$N$962,10,FALSE)="","",VLOOKUP($O2760,'APOIO-DESPESAS'!$A$3:$N$962,10,FALSE)),"")</f>
        <v/>
      </c>
      <c r="J2760" s="223" t="str">
        <f>IFERROR(IF(VLOOKUP($O2760,'APOIO-DESPESAS'!$A$3:$N$962,11,FALSE)="","",VLOOKUP($O2760,'APOIO-DESPESAS'!$A$3:$N$962,11,FALSE)),"")</f>
        <v/>
      </c>
      <c r="K2760" s="223" t="str">
        <f>IFERROR(IF(VLOOKUP($O2760,'APOIO-DESPESAS'!$A$3:$N$962,12,FALSE)="","",VLOOKUP($O2760,'APOIO-DESPESAS'!$A$3:$N$962,12,FALSE)),"")</f>
        <v/>
      </c>
      <c r="L2760" s="223" t="str">
        <f>IFERROR(IF(VLOOKUP($O2760,'APOIO-DESPESAS'!$A$3:$N$962,13,FALSE)="","",VLOOKUP($O2760,'APOIO-DESPESAS'!$A$3:$N$962,13,FALSE)),"")</f>
        <v/>
      </c>
      <c r="M2760" s="223" t="str">
        <f>IFERROR(IF(VLOOKUP($O2760,'APOIO-DESPESAS'!$A$3:$N$962,14,FALSE)="","",VLOOKUP($O2760,'APOIO-DESPESAS'!$A$3:$N$962,14,FALSE)),"")</f>
        <v/>
      </c>
      <c r="O2760" s="223">
        <f t="shared" si="43"/>
        <v>2758</v>
      </c>
    </row>
    <row r="2761" spans="1:15" x14ac:dyDescent="0.25">
      <c r="A2761" s="223" t="str">
        <f>IFERROR(IF(VLOOKUP($O2761,'APOIO-DESPESAS'!$A$3:$N$962,2,FALSE)="","",VLOOKUP($O2761,'APOIO-DESPESAS'!$A$3:$N$962,2,FALSE)),"")</f>
        <v/>
      </c>
      <c r="B2761" s="223" t="str">
        <f>IFERROR(IF(VLOOKUP($O2761,'APOIO-DESPESAS'!$A$3:$N$962,3,FALSE)="","",VLOOKUP($O2761,'APOIO-DESPESAS'!$A$3:$N$962,3,FALSE)),"")</f>
        <v/>
      </c>
      <c r="C2761" s="223" t="str">
        <f>IFERROR(IF(VLOOKUP($O2761,'APOIO-DESPESAS'!$A$3:$N$962,4,FALSE)="","",VLOOKUP($O2761,'APOIO-DESPESAS'!$A$3:$N$962,4,FALSE)),"")</f>
        <v/>
      </c>
      <c r="D2761" s="223" t="str">
        <f>IFERROR(IF(VLOOKUP($O2761,'APOIO-DESPESAS'!$A$3:$N$962,5,FALSE)="","",VLOOKUP($O2761,'APOIO-DESPESAS'!$A$3:$N$962,5,FALSE)),"")</f>
        <v/>
      </c>
      <c r="E2761" s="223" t="str">
        <f>IFERROR(IF(VLOOKUP($O2761,'APOIO-DESPESAS'!$A$3:$N$962,6,FALSE)="","",VLOOKUP($O2761,'APOIO-DESPESAS'!$A$3:$N$962,6,FALSE)),"")</f>
        <v/>
      </c>
      <c r="F2761" s="223" t="str">
        <f>IFERROR(IF(VLOOKUP($O2761,'APOIO-DESPESAS'!$A$3:$N$962,7,FALSE)="","",VLOOKUP($O2761,'APOIO-DESPESAS'!$A$3:$N$962,7,FALSE)),"")</f>
        <v/>
      </c>
      <c r="G2761" s="223" t="str">
        <f>IFERROR(IF(VLOOKUP($O2761,'APOIO-DESPESAS'!$A$3:$N$962,8,FALSE)="","",VLOOKUP($O2761,'APOIO-DESPESAS'!$A$3:$N$962,8,FALSE)),"")</f>
        <v/>
      </c>
      <c r="H2761" s="223" t="str">
        <f>IFERROR(IF(VLOOKUP($O2761,'APOIO-DESPESAS'!$A$3:$N$962,9,FALSE)="","",VLOOKUP($O2761,'APOIO-DESPESAS'!$A$3:$N$962,9,FALSE)),"")</f>
        <v/>
      </c>
      <c r="I2761" s="223" t="str">
        <f>IFERROR(IF(VLOOKUP($O2761,'APOIO-DESPESAS'!$A$3:$N$962,10,FALSE)="","",VLOOKUP($O2761,'APOIO-DESPESAS'!$A$3:$N$962,10,FALSE)),"")</f>
        <v/>
      </c>
      <c r="J2761" s="223" t="str">
        <f>IFERROR(IF(VLOOKUP($O2761,'APOIO-DESPESAS'!$A$3:$N$962,11,FALSE)="","",VLOOKUP($O2761,'APOIO-DESPESAS'!$A$3:$N$962,11,FALSE)),"")</f>
        <v/>
      </c>
      <c r="K2761" s="223" t="str">
        <f>IFERROR(IF(VLOOKUP($O2761,'APOIO-DESPESAS'!$A$3:$N$962,12,FALSE)="","",VLOOKUP($O2761,'APOIO-DESPESAS'!$A$3:$N$962,12,FALSE)),"")</f>
        <v/>
      </c>
      <c r="L2761" s="223" t="str">
        <f>IFERROR(IF(VLOOKUP($O2761,'APOIO-DESPESAS'!$A$3:$N$962,13,FALSE)="","",VLOOKUP($O2761,'APOIO-DESPESAS'!$A$3:$N$962,13,FALSE)),"")</f>
        <v/>
      </c>
      <c r="M2761" s="223" t="str">
        <f>IFERROR(IF(VLOOKUP($O2761,'APOIO-DESPESAS'!$A$3:$N$962,14,FALSE)="","",VLOOKUP($O2761,'APOIO-DESPESAS'!$A$3:$N$962,14,FALSE)),"")</f>
        <v/>
      </c>
      <c r="O2761" s="223">
        <f t="shared" si="43"/>
        <v>2759</v>
      </c>
    </row>
    <row r="2762" spans="1:15" x14ac:dyDescent="0.25">
      <c r="A2762" s="223" t="str">
        <f>IFERROR(IF(VLOOKUP($O2762,'APOIO-DESPESAS'!$A$3:$N$962,2,FALSE)="","",VLOOKUP($O2762,'APOIO-DESPESAS'!$A$3:$N$962,2,FALSE)),"")</f>
        <v/>
      </c>
      <c r="B2762" s="223" t="str">
        <f>IFERROR(IF(VLOOKUP($O2762,'APOIO-DESPESAS'!$A$3:$N$962,3,FALSE)="","",VLOOKUP($O2762,'APOIO-DESPESAS'!$A$3:$N$962,3,FALSE)),"")</f>
        <v/>
      </c>
      <c r="C2762" s="223" t="str">
        <f>IFERROR(IF(VLOOKUP($O2762,'APOIO-DESPESAS'!$A$3:$N$962,4,FALSE)="","",VLOOKUP($O2762,'APOIO-DESPESAS'!$A$3:$N$962,4,FALSE)),"")</f>
        <v/>
      </c>
      <c r="D2762" s="223" t="str">
        <f>IFERROR(IF(VLOOKUP($O2762,'APOIO-DESPESAS'!$A$3:$N$962,5,FALSE)="","",VLOOKUP($O2762,'APOIO-DESPESAS'!$A$3:$N$962,5,FALSE)),"")</f>
        <v/>
      </c>
      <c r="E2762" s="223" t="str">
        <f>IFERROR(IF(VLOOKUP($O2762,'APOIO-DESPESAS'!$A$3:$N$962,6,FALSE)="","",VLOOKUP($O2762,'APOIO-DESPESAS'!$A$3:$N$962,6,FALSE)),"")</f>
        <v/>
      </c>
      <c r="F2762" s="223" t="str">
        <f>IFERROR(IF(VLOOKUP($O2762,'APOIO-DESPESAS'!$A$3:$N$962,7,FALSE)="","",VLOOKUP($O2762,'APOIO-DESPESAS'!$A$3:$N$962,7,FALSE)),"")</f>
        <v/>
      </c>
      <c r="G2762" s="223" t="str">
        <f>IFERROR(IF(VLOOKUP($O2762,'APOIO-DESPESAS'!$A$3:$N$962,8,FALSE)="","",VLOOKUP($O2762,'APOIO-DESPESAS'!$A$3:$N$962,8,FALSE)),"")</f>
        <v/>
      </c>
      <c r="H2762" s="223" t="str">
        <f>IFERROR(IF(VLOOKUP($O2762,'APOIO-DESPESAS'!$A$3:$N$962,9,FALSE)="","",VLOOKUP($O2762,'APOIO-DESPESAS'!$A$3:$N$962,9,FALSE)),"")</f>
        <v/>
      </c>
      <c r="I2762" s="223" t="str">
        <f>IFERROR(IF(VLOOKUP($O2762,'APOIO-DESPESAS'!$A$3:$N$962,10,FALSE)="","",VLOOKUP($O2762,'APOIO-DESPESAS'!$A$3:$N$962,10,FALSE)),"")</f>
        <v/>
      </c>
      <c r="J2762" s="223" t="str">
        <f>IFERROR(IF(VLOOKUP($O2762,'APOIO-DESPESAS'!$A$3:$N$962,11,FALSE)="","",VLOOKUP($O2762,'APOIO-DESPESAS'!$A$3:$N$962,11,FALSE)),"")</f>
        <v/>
      </c>
      <c r="K2762" s="223" t="str">
        <f>IFERROR(IF(VLOOKUP($O2762,'APOIO-DESPESAS'!$A$3:$N$962,12,FALSE)="","",VLOOKUP($O2762,'APOIO-DESPESAS'!$A$3:$N$962,12,FALSE)),"")</f>
        <v/>
      </c>
      <c r="L2762" s="223" t="str">
        <f>IFERROR(IF(VLOOKUP($O2762,'APOIO-DESPESAS'!$A$3:$N$962,13,FALSE)="","",VLOOKUP($O2762,'APOIO-DESPESAS'!$A$3:$N$962,13,FALSE)),"")</f>
        <v/>
      </c>
      <c r="M2762" s="223" t="str">
        <f>IFERROR(IF(VLOOKUP($O2762,'APOIO-DESPESAS'!$A$3:$N$962,14,FALSE)="","",VLOOKUP($O2762,'APOIO-DESPESAS'!$A$3:$N$962,14,FALSE)),"")</f>
        <v/>
      </c>
      <c r="O2762" s="223">
        <f t="shared" si="43"/>
        <v>2760</v>
      </c>
    </row>
    <row r="2763" spans="1:15" x14ac:dyDescent="0.25">
      <c r="A2763" s="223" t="str">
        <f>IFERROR(IF(VLOOKUP($O2763,'APOIO-DESPESAS'!$A$3:$N$962,2,FALSE)="","",VLOOKUP($O2763,'APOIO-DESPESAS'!$A$3:$N$962,2,FALSE)),"")</f>
        <v/>
      </c>
      <c r="B2763" s="223" t="str">
        <f>IFERROR(IF(VLOOKUP($O2763,'APOIO-DESPESAS'!$A$3:$N$962,3,FALSE)="","",VLOOKUP($O2763,'APOIO-DESPESAS'!$A$3:$N$962,3,FALSE)),"")</f>
        <v/>
      </c>
      <c r="C2763" s="223" t="str">
        <f>IFERROR(IF(VLOOKUP($O2763,'APOIO-DESPESAS'!$A$3:$N$962,4,FALSE)="","",VLOOKUP($O2763,'APOIO-DESPESAS'!$A$3:$N$962,4,FALSE)),"")</f>
        <v/>
      </c>
      <c r="D2763" s="223" t="str">
        <f>IFERROR(IF(VLOOKUP($O2763,'APOIO-DESPESAS'!$A$3:$N$962,5,FALSE)="","",VLOOKUP($O2763,'APOIO-DESPESAS'!$A$3:$N$962,5,FALSE)),"")</f>
        <v/>
      </c>
      <c r="E2763" s="223" t="str">
        <f>IFERROR(IF(VLOOKUP($O2763,'APOIO-DESPESAS'!$A$3:$N$962,6,FALSE)="","",VLOOKUP($O2763,'APOIO-DESPESAS'!$A$3:$N$962,6,FALSE)),"")</f>
        <v/>
      </c>
      <c r="F2763" s="223" t="str">
        <f>IFERROR(IF(VLOOKUP($O2763,'APOIO-DESPESAS'!$A$3:$N$962,7,FALSE)="","",VLOOKUP($O2763,'APOIO-DESPESAS'!$A$3:$N$962,7,FALSE)),"")</f>
        <v/>
      </c>
      <c r="G2763" s="223" t="str">
        <f>IFERROR(IF(VLOOKUP($O2763,'APOIO-DESPESAS'!$A$3:$N$962,8,FALSE)="","",VLOOKUP($O2763,'APOIO-DESPESAS'!$A$3:$N$962,8,FALSE)),"")</f>
        <v/>
      </c>
      <c r="H2763" s="223" t="str">
        <f>IFERROR(IF(VLOOKUP($O2763,'APOIO-DESPESAS'!$A$3:$N$962,9,FALSE)="","",VLOOKUP($O2763,'APOIO-DESPESAS'!$A$3:$N$962,9,FALSE)),"")</f>
        <v/>
      </c>
      <c r="I2763" s="223" t="str">
        <f>IFERROR(IF(VLOOKUP($O2763,'APOIO-DESPESAS'!$A$3:$N$962,10,FALSE)="","",VLOOKUP($O2763,'APOIO-DESPESAS'!$A$3:$N$962,10,FALSE)),"")</f>
        <v/>
      </c>
      <c r="J2763" s="223" t="str">
        <f>IFERROR(IF(VLOOKUP($O2763,'APOIO-DESPESAS'!$A$3:$N$962,11,FALSE)="","",VLOOKUP($O2763,'APOIO-DESPESAS'!$A$3:$N$962,11,FALSE)),"")</f>
        <v/>
      </c>
      <c r="K2763" s="223" t="str">
        <f>IFERROR(IF(VLOOKUP($O2763,'APOIO-DESPESAS'!$A$3:$N$962,12,FALSE)="","",VLOOKUP($O2763,'APOIO-DESPESAS'!$A$3:$N$962,12,FALSE)),"")</f>
        <v/>
      </c>
      <c r="L2763" s="223" t="str">
        <f>IFERROR(IF(VLOOKUP($O2763,'APOIO-DESPESAS'!$A$3:$N$962,13,FALSE)="","",VLOOKUP($O2763,'APOIO-DESPESAS'!$A$3:$N$962,13,FALSE)),"")</f>
        <v/>
      </c>
      <c r="M2763" s="223" t="str">
        <f>IFERROR(IF(VLOOKUP($O2763,'APOIO-DESPESAS'!$A$3:$N$962,14,FALSE)="","",VLOOKUP($O2763,'APOIO-DESPESAS'!$A$3:$N$962,14,FALSE)),"")</f>
        <v/>
      </c>
      <c r="O2763" s="223">
        <f t="shared" si="43"/>
        <v>2761</v>
      </c>
    </row>
    <row r="2764" spans="1:15" x14ac:dyDescent="0.25">
      <c r="A2764" s="223" t="str">
        <f>IFERROR(IF(VLOOKUP($O2764,'APOIO-DESPESAS'!$A$3:$N$962,2,FALSE)="","",VLOOKUP($O2764,'APOIO-DESPESAS'!$A$3:$N$962,2,FALSE)),"")</f>
        <v/>
      </c>
      <c r="B2764" s="223" t="str">
        <f>IFERROR(IF(VLOOKUP($O2764,'APOIO-DESPESAS'!$A$3:$N$962,3,FALSE)="","",VLOOKUP($O2764,'APOIO-DESPESAS'!$A$3:$N$962,3,FALSE)),"")</f>
        <v/>
      </c>
      <c r="C2764" s="223" t="str">
        <f>IFERROR(IF(VLOOKUP($O2764,'APOIO-DESPESAS'!$A$3:$N$962,4,FALSE)="","",VLOOKUP($O2764,'APOIO-DESPESAS'!$A$3:$N$962,4,FALSE)),"")</f>
        <v/>
      </c>
      <c r="D2764" s="223" t="str">
        <f>IFERROR(IF(VLOOKUP($O2764,'APOIO-DESPESAS'!$A$3:$N$962,5,FALSE)="","",VLOOKUP($O2764,'APOIO-DESPESAS'!$A$3:$N$962,5,FALSE)),"")</f>
        <v/>
      </c>
      <c r="E2764" s="223" t="str">
        <f>IFERROR(IF(VLOOKUP($O2764,'APOIO-DESPESAS'!$A$3:$N$962,6,FALSE)="","",VLOOKUP($O2764,'APOIO-DESPESAS'!$A$3:$N$962,6,FALSE)),"")</f>
        <v/>
      </c>
      <c r="F2764" s="223" t="str">
        <f>IFERROR(IF(VLOOKUP($O2764,'APOIO-DESPESAS'!$A$3:$N$962,7,FALSE)="","",VLOOKUP($O2764,'APOIO-DESPESAS'!$A$3:$N$962,7,FALSE)),"")</f>
        <v/>
      </c>
      <c r="G2764" s="223" t="str">
        <f>IFERROR(IF(VLOOKUP($O2764,'APOIO-DESPESAS'!$A$3:$N$962,8,FALSE)="","",VLOOKUP($O2764,'APOIO-DESPESAS'!$A$3:$N$962,8,FALSE)),"")</f>
        <v/>
      </c>
      <c r="H2764" s="223" t="str">
        <f>IFERROR(IF(VLOOKUP($O2764,'APOIO-DESPESAS'!$A$3:$N$962,9,FALSE)="","",VLOOKUP($O2764,'APOIO-DESPESAS'!$A$3:$N$962,9,FALSE)),"")</f>
        <v/>
      </c>
      <c r="I2764" s="223" t="str">
        <f>IFERROR(IF(VLOOKUP($O2764,'APOIO-DESPESAS'!$A$3:$N$962,10,FALSE)="","",VLOOKUP($O2764,'APOIO-DESPESAS'!$A$3:$N$962,10,FALSE)),"")</f>
        <v/>
      </c>
      <c r="J2764" s="223" t="str">
        <f>IFERROR(IF(VLOOKUP($O2764,'APOIO-DESPESAS'!$A$3:$N$962,11,FALSE)="","",VLOOKUP($O2764,'APOIO-DESPESAS'!$A$3:$N$962,11,FALSE)),"")</f>
        <v/>
      </c>
      <c r="K2764" s="223" t="str">
        <f>IFERROR(IF(VLOOKUP($O2764,'APOIO-DESPESAS'!$A$3:$N$962,12,FALSE)="","",VLOOKUP($O2764,'APOIO-DESPESAS'!$A$3:$N$962,12,FALSE)),"")</f>
        <v/>
      </c>
      <c r="L2764" s="223" t="str">
        <f>IFERROR(IF(VLOOKUP($O2764,'APOIO-DESPESAS'!$A$3:$N$962,13,FALSE)="","",VLOOKUP($O2764,'APOIO-DESPESAS'!$A$3:$N$962,13,FALSE)),"")</f>
        <v/>
      </c>
      <c r="M2764" s="223" t="str">
        <f>IFERROR(IF(VLOOKUP($O2764,'APOIO-DESPESAS'!$A$3:$N$962,14,FALSE)="","",VLOOKUP($O2764,'APOIO-DESPESAS'!$A$3:$N$962,14,FALSE)),"")</f>
        <v/>
      </c>
      <c r="O2764" s="223">
        <f t="shared" si="43"/>
        <v>2762</v>
      </c>
    </row>
    <row r="2765" spans="1:15" x14ac:dyDescent="0.25">
      <c r="A2765" s="223" t="str">
        <f>IFERROR(IF(VLOOKUP($O2765,'APOIO-DESPESAS'!$A$3:$N$962,2,FALSE)="","",VLOOKUP($O2765,'APOIO-DESPESAS'!$A$3:$N$962,2,FALSE)),"")</f>
        <v/>
      </c>
      <c r="B2765" s="223" t="str">
        <f>IFERROR(IF(VLOOKUP($O2765,'APOIO-DESPESAS'!$A$3:$N$962,3,FALSE)="","",VLOOKUP($O2765,'APOIO-DESPESAS'!$A$3:$N$962,3,FALSE)),"")</f>
        <v/>
      </c>
      <c r="C2765" s="223" t="str">
        <f>IFERROR(IF(VLOOKUP($O2765,'APOIO-DESPESAS'!$A$3:$N$962,4,FALSE)="","",VLOOKUP($O2765,'APOIO-DESPESAS'!$A$3:$N$962,4,FALSE)),"")</f>
        <v/>
      </c>
      <c r="D2765" s="223" t="str">
        <f>IFERROR(IF(VLOOKUP($O2765,'APOIO-DESPESAS'!$A$3:$N$962,5,FALSE)="","",VLOOKUP($O2765,'APOIO-DESPESAS'!$A$3:$N$962,5,FALSE)),"")</f>
        <v/>
      </c>
      <c r="E2765" s="223" t="str">
        <f>IFERROR(IF(VLOOKUP($O2765,'APOIO-DESPESAS'!$A$3:$N$962,6,FALSE)="","",VLOOKUP($O2765,'APOIO-DESPESAS'!$A$3:$N$962,6,FALSE)),"")</f>
        <v/>
      </c>
      <c r="F2765" s="223" t="str">
        <f>IFERROR(IF(VLOOKUP($O2765,'APOIO-DESPESAS'!$A$3:$N$962,7,FALSE)="","",VLOOKUP($O2765,'APOIO-DESPESAS'!$A$3:$N$962,7,FALSE)),"")</f>
        <v/>
      </c>
      <c r="G2765" s="223" t="str">
        <f>IFERROR(IF(VLOOKUP($O2765,'APOIO-DESPESAS'!$A$3:$N$962,8,FALSE)="","",VLOOKUP($O2765,'APOIO-DESPESAS'!$A$3:$N$962,8,FALSE)),"")</f>
        <v/>
      </c>
      <c r="H2765" s="223" t="str">
        <f>IFERROR(IF(VLOOKUP($O2765,'APOIO-DESPESAS'!$A$3:$N$962,9,FALSE)="","",VLOOKUP($O2765,'APOIO-DESPESAS'!$A$3:$N$962,9,FALSE)),"")</f>
        <v/>
      </c>
      <c r="I2765" s="223" t="str">
        <f>IFERROR(IF(VLOOKUP($O2765,'APOIO-DESPESAS'!$A$3:$N$962,10,FALSE)="","",VLOOKUP($O2765,'APOIO-DESPESAS'!$A$3:$N$962,10,FALSE)),"")</f>
        <v/>
      </c>
      <c r="J2765" s="223" t="str">
        <f>IFERROR(IF(VLOOKUP($O2765,'APOIO-DESPESAS'!$A$3:$N$962,11,FALSE)="","",VLOOKUP($O2765,'APOIO-DESPESAS'!$A$3:$N$962,11,FALSE)),"")</f>
        <v/>
      </c>
      <c r="K2765" s="223" t="str">
        <f>IFERROR(IF(VLOOKUP($O2765,'APOIO-DESPESAS'!$A$3:$N$962,12,FALSE)="","",VLOOKUP($O2765,'APOIO-DESPESAS'!$A$3:$N$962,12,FALSE)),"")</f>
        <v/>
      </c>
      <c r="L2765" s="223" t="str">
        <f>IFERROR(IF(VLOOKUP($O2765,'APOIO-DESPESAS'!$A$3:$N$962,13,FALSE)="","",VLOOKUP($O2765,'APOIO-DESPESAS'!$A$3:$N$962,13,FALSE)),"")</f>
        <v/>
      </c>
      <c r="M2765" s="223" t="str">
        <f>IFERROR(IF(VLOOKUP($O2765,'APOIO-DESPESAS'!$A$3:$N$962,14,FALSE)="","",VLOOKUP($O2765,'APOIO-DESPESAS'!$A$3:$N$962,14,FALSE)),"")</f>
        <v/>
      </c>
      <c r="O2765" s="223">
        <f t="shared" si="43"/>
        <v>2763</v>
      </c>
    </row>
    <row r="2766" spans="1:15" x14ac:dyDescent="0.25">
      <c r="A2766" s="223" t="str">
        <f>IFERROR(IF(VLOOKUP($O2766,'APOIO-DESPESAS'!$A$3:$N$962,2,FALSE)="","",VLOOKUP($O2766,'APOIO-DESPESAS'!$A$3:$N$962,2,FALSE)),"")</f>
        <v/>
      </c>
      <c r="B2766" s="223" t="str">
        <f>IFERROR(IF(VLOOKUP($O2766,'APOIO-DESPESAS'!$A$3:$N$962,3,FALSE)="","",VLOOKUP($O2766,'APOIO-DESPESAS'!$A$3:$N$962,3,FALSE)),"")</f>
        <v/>
      </c>
      <c r="C2766" s="223" t="str">
        <f>IFERROR(IF(VLOOKUP($O2766,'APOIO-DESPESAS'!$A$3:$N$962,4,FALSE)="","",VLOOKUP($O2766,'APOIO-DESPESAS'!$A$3:$N$962,4,FALSE)),"")</f>
        <v/>
      </c>
      <c r="D2766" s="223" t="str">
        <f>IFERROR(IF(VLOOKUP($O2766,'APOIO-DESPESAS'!$A$3:$N$962,5,FALSE)="","",VLOOKUP($O2766,'APOIO-DESPESAS'!$A$3:$N$962,5,FALSE)),"")</f>
        <v/>
      </c>
      <c r="E2766" s="223" t="str">
        <f>IFERROR(IF(VLOOKUP($O2766,'APOIO-DESPESAS'!$A$3:$N$962,6,FALSE)="","",VLOOKUP($O2766,'APOIO-DESPESAS'!$A$3:$N$962,6,FALSE)),"")</f>
        <v/>
      </c>
      <c r="F2766" s="223" t="str">
        <f>IFERROR(IF(VLOOKUP($O2766,'APOIO-DESPESAS'!$A$3:$N$962,7,FALSE)="","",VLOOKUP($O2766,'APOIO-DESPESAS'!$A$3:$N$962,7,FALSE)),"")</f>
        <v/>
      </c>
      <c r="G2766" s="223" t="str">
        <f>IFERROR(IF(VLOOKUP($O2766,'APOIO-DESPESAS'!$A$3:$N$962,8,FALSE)="","",VLOOKUP($O2766,'APOIO-DESPESAS'!$A$3:$N$962,8,FALSE)),"")</f>
        <v/>
      </c>
      <c r="H2766" s="223" t="str">
        <f>IFERROR(IF(VLOOKUP($O2766,'APOIO-DESPESAS'!$A$3:$N$962,9,FALSE)="","",VLOOKUP($O2766,'APOIO-DESPESAS'!$A$3:$N$962,9,FALSE)),"")</f>
        <v/>
      </c>
      <c r="I2766" s="223" t="str">
        <f>IFERROR(IF(VLOOKUP($O2766,'APOIO-DESPESAS'!$A$3:$N$962,10,FALSE)="","",VLOOKUP($O2766,'APOIO-DESPESAS'!$A$3:$N$962,10,FALSE)),"")</f>
        <v/>
      </c>
      <c r="J2766" s="223" t="str">
        <f>IFERROR(IF(VLOOKUP($O2766,'APOIO-DESPESAS'!$A$3:$N$962,11,FALSE)="","",VLOOKUP($O2766,'APOIO-DESPESAS'!$A$3:$N$962,11,FALSE)),"")</f>
        <v/>
      </c>
      <c r="K2766" s="223" t="str">
        <f>IFERROR(IF(VLOOKUP($O2766,'APOIO-DESPESAS'!$A$3:$N$962,12,FALSE)="","",VLOOKUP($O2766,'APOIO-DESPESAS'!$A$3:$N$962,12,FALSE)),"")</f>
        <v/>
      </c>
      <c r="L2766" s="223" t="str">
        <f>IFERROR(IF(VLOOKUP($O2766,'APOIO-DESPESAS'!$A$3:$N$962,13,FALSE)="","",VLOOKUP($O2766,'APOIO-DESPESAS'!$A$3:$N$962,13,FALSE)),"")</f>
        <v/>
      </c>
      <c r="M2766" s="223" t="str">
        <f>IFERROR(IF(VLOOKUP($O2766,'APOIO-DESPESAS'!$A$3:$N$962,14,FALSE)="","",VLOOKUP($O2766,'APOIO-DESPESAS'!$A$3:$N$962,14,FALSE)),"")</f>
        <v/>
      </c>
      <c r="O2766" s="223">
        <f t="shared" si="43"/>
        <v>2764</v>
      </c>
    </row>
    <row r="2767" spans="1:15" x14ac:dyDescent="0.25">
      <c r="A2767" s="223" t="str">
        <f>IFERROR(IF(VLOOKUP($O2767,'APOIO-DESPESAS'!$A$3:$N$962,2,FALSE)="","",VLOOKUP($O2767,'APOIO-DESPESAS'!$A$3:$N$962,2,FALSE)),"")</f>
        <v/>
      </c>
      <c r="B2767" s="223" t="str">
        <f>IFERROR(IF(VLOOKUP($O2767,'APOIO-DESPESAS'!$A$3:$N$962,3,FALSE)="","",VLOOKUP($O2767,'APOIO-DESPESAS'!$A$3:$N$962,3,FALSE)),"")</f>
        <v/>
      </c>
      <c r="C2767" s="223" t="str">
        <f>IFERROR(IF(VLOOKUP($O2767,'APOIO-DESPESAS'!$A$3:$N$962,4,FALSE)="","",VLOOKUP($O2767,'APOIO-DESPESAS'!$A$3:$N$962,4,FALSE)),"")</f>
        <v/>
      </c>
      <c r="D2767" s="223" t="str">
        <f>IFERROR(IF(VLOOKUP($O2767,'APOIO-DESPESAS'!$A$3:$N$962,5,FALSE)="","",VLOOKUP($O2767,'APOIO-DESPESAS'!$A$3:$N$962,5,FALSE)),"")</f>
        <v/>
      </c>
      <c r="E2767" s="223" t="str">
        <f>IFERROR(IF(VLOOKUP($O2767,'APOIO-DESPESAS'!$A$3:$N$962,6,FALSE)="","",VLOOKUP($O2767,'APOIO-DESPESAS'!$A$3:$N$962,6,FALSE)),"")</f>
        <v/>
      </c>
      <c r="F2767" s="223" t="str">
        <f>IFERROR(IF(VLOOKUP($O2767,'APOIO-DESPESAS'!$A$3:$N$962,7,FALSE)="","",VLOOKUP($O2767,'APOIO-DESPESAS'!$A$3:$N$962,7,FALSE)),"")</f>
        <v/>
      </c>
      <c r="G2767" s="223" t="str">
        <f>IFERROR(IF(VLOOKUP($O2767,'APOIO-DESPESAS'!$A$3:$N$962,8,FALSE)="","",VLOOKUP($O2767,'APOIO-DESPESAS'!$A$3:$N$962,8,FALSE)),"")</f>
        <v/>
      </c>
      <c r="H2767" s="223" t="str">
        <f>IFERROR(IF(VLOOKUP($O2767,'APOIO-DESPESAS'!$A$3:$N$962,9,FALSE)="","",VLOOKUP($O2767,'APOIO-DESPESAS'!$A$3:$N$962,9,FALSE)),"")</f>
        <v/>
      </c>
      <c r="I2767" s="223" t="str">
        <f>IFERROR(IF(VLOOKUP($O2767,'APOIO-DESPESAS'!$A$3:$N$962,10,FALSE)="","",VLOOKUP($O2767,'APOIO-DESPESAS'!$A$3:$N$962,10,FALSE)),"")</f>
        <v/>
      </c>
      <c r="J2767" s="223" t="str">
        <f>IFERROR(IF(VLOOKUP($O2767,'APOIO-DESPESAS'!$A$3:$N$962,11,FALSE)="","",VLOOKUP($O2767,'APOIO-DESPESAS'!$A$3:$N$962,11,FALSE)),"")</f>
        <v/>
      </c>
      <c r="K2767" s="223" t="str">
        <f>IFERROR(IF(VLOOKUP($O2767,'APOIO-DESPESAS'!$A$3:$N$962,12,FALSE)="","",VLOOKUP($O2767,'APOIO-DESPESAS'!$A$3:$N$962,12,FALSE)),"")</f>
        <v/>
      </c>
      <c r="L2767" s="223" t="str">
        <f>IFERROR(IF(VLOOKUP($O2767,'APOIO-DESPESAS'!$A$3:$N$962,13,FALSE)="","",VLOOKUP($O2767,'APOIO-DESPESAS'!$A$3:$N$962,13,FALSE)),"")</f>
        <v/>
      </c>
      <c r="M2767" s="223" t="str">
        <f>IFERROR(IF(VLOOKUP($O2767,'APOIO-DESPESAS'!$A$3:$N$962,14,FALSE)="","",VLOOKUP($O2767,'APOIO-DESPESAS'!$A$3:$N$962,14,FALSE)),"")</f>
        <v/>
      </c>
      <c r="O2767" s="223">
        <f t="shared" si="43"/>
        <v>2765</v>
      </c>
    </row>
    <row r="2768" spans="1:15" x14ac:dyDescent="0.25">
      <c r="A2768" s="223" t="str">
        <f>IFERROR(IF(VLOOKUP($O2768,'APOIO-DESPESAS'!$A$3:$N$962,2,FALSE)="","",VLOOKUP($O2768,'APOIO-DESPESAS'!$A$3:$N$962,2,FALSE)),"")</f>
        <v/>
      </c>
      <c r="B2768" s="223" t="str">
        <f>IFERROR(IF(VLOOKUP($O2768,'APOIO-DESPESAS'!$A$3:$N$962,3,FALSE)="","",VLOOKUP($O2768,'APOIO-DESPESAS'!$A$3:$N$962,3,FALSE)),"")</f>
        <v/>
      </c>
      <c r="C2768" s="223" t="str">
        <f>IFERROR(IF(VLOOKUP($O2768,'APOIO-DESPESAS'!$A$3:$N$962,4,FALSE)="","",VLOOKUP($O2768,'APOIO-DESPESAS'!$A$3:$N$962,4,FALSE)),"")</f>
        <v/>
      </c>
      <c r="D2768" s="223" t="str">
        <f>IFERROR(IF(VLOOKUP($O2768,'APOIO-DESPESAS'!$A$3:$N$962,5,FALSE)="","",VLOOKUP($O2768,'APOIO-DESPESAS'!$A$3:$N$962,5,FALSE)),"")</f>
        <v/>
      </c>
      <c r="E2768" s="223" t="str">
        <f>IFERROR(IF(VLOOKUP($O2768,'APOIO-DESPESAS'!$A$3:$N$962,6,FALSE)="","",VLOOKUP($O2768,'APOIO-DESPESAS'!$A$3:$N$962,6,FALSE)),"")</f>
        <v/>
      </c>
      <c r="F2768" s="223" t="str">
        <f>IFERROR(IF(VLOOKUP($O2768,'APOIO-DESPESAS'!$A$3:$N$962,7,FALSE)="","",VLOOKUP($O2768,'APOIO-DESPESAS'!$A$3:$N$962,7,FALSE)),"")</f>
        <v/>
      </c>
      <c r="G2768" s="223" t="str">
        <f>IFERROR(IF(VLOOKUP($O2768,'APOIO-DESPESAS'!$A$3:$N$962,8,FALSE)="","",VLOOKUP($O2768,'APOIO-DESPESAS'!$A$3:$N$962,8,FALSE)),"")</f>
        <v/>
      </c>
      <c r="H2768" s="223" t="str">
        <f>IFERROR(IF(VLOOKUP($O2768,'APOIO-DESPESAS'!$A$3:$N$962,9,FALSE)="","",VLOOKUP($O2768,'APOIO-DESPESAS'!$A$3:$N$962,9,FALSE)),"")</f>
        <v/>
      </c>
      <c r="I2768" s="223" t="str">
        <f>IFERROR(IF(VLOOKUP($O2768,'APOIO-DESPESAS'!$A$3:$N$962,10,FALSE)="","",VLOOKUP($O2768,'APOIO-DESPESAS'!$A$3:$N$962,10,FALSE)),"")</f>
        <v/>
      </c>
      <c r="J2768" s="223" t="str">
        <f>IFERROR(IF(VLOOKUP($O2768,'APOIO-DESPESAS'!$A$3:$N$962,11,FALSE)="","",VLOOKUP($O2768,'APOIO-DESPESAS'!$A$3:$N$962,11,FALSE)),"")</f>
        <v/>
      </c>
      <c r="K2768" s="223" t="str">
        <f>IFERROR(IF(VLOOKUP($O2768,'APOIO-DESPESAS'!$A$3:$N$962,12,FALSE)="","",VLOOKUP($O2768,'APOIO-DESPESAS'!$A$3:$N$962,12,FALSE)),"")</f>
        <v/>
      </c>
      <c r="L2768" s="223" t="str">
        <f>IFERROR(IF(VLOOKUP($O2768,'APOIO-DESPESAS'!$A$3:$N$962,13,FALSE)="","",VLOOKUP($O2768,'APOIO-DESPESAS'!$A$3:$N$962,13,FALSE)),"")</f>
        <v/>
      </c>
      <c r="M2768" s="223" t="str">
        <f>IFERROR(IF(VLOOKUP($O2768,'APOIO-DESPESAS'!$A$3:$N$962,14,FALSE)="","",VLOOKUP($O2768,'APOIO-DESPESAS'!$A$3:$N$962,14,FALSE)),"")</f>
        <v/>
      </c>
      <c r="O2768" s="223">
        <f t="shared" si="43"/>
        <v>2766</v>
      </c>
    </row>
    <row r="2769" spans="1:15" x14ac:dyDescent="0.25">
      <c r="A2769" s="223" t="str">
        <f>IFERROR(IF(VLOOKUP($O2769,'APOIO-DESPESAS'!$A$3:$N$962,2,FALSE)="","",VLOOKUP($O2769,'APOIO-DESPESAS'!$A$3:$N$962,2,FALSE)),"")</f>
        <v/>
      </c>
      <c r="B2769" s="223" t="str">
        <f>IFERROR(IF(VLOOKUP($O2769,'APOIO-DESPESAS'!$A$3:$N$962,3,FALSE)="","",VLOOKUP($O2769,'APOIO-DESPESAS'!$A$3:$N$962,3,FALSE)),"")</f>
        <v/>
      </c>
      <c r="C2769" s="223" t="str">
        <f>IFERROR(IF(VLOOKUP($O2769,'APOIO-DESPESAS'!$A$3:$N$962,4,FALSE)="","",VLOOKUP($O2769,'APOIO-DESPESAS'!$A$3:$N$962,4,FALSE)),"")</f>
        <v/>
      </c>
      <c r="D2769" s="223" t="str">
        <f>IFERROR(IF(VLOOKUP($O2769,'APOIO-DESPESAS'!$A$3:$N$962,5,FALSE)="","",VLOOKUP($O2769,'APOIO-DESPESAS'!$A$3:$N$962,5,FALSE)),"")</f>
        <v/>
      </c>
      <c r="E2769" s="223" t="str">
        <f>IFERROR(IF(VLOOKUP($O2769,'APOIO-DESPESAS'!$A$3:$N$962,6,FALSE)="","",VLOOKUP($O2769,'APOIO-DESPESAS'!$A$3:$N$962,6,FALSE)),"")</f>
        <v/>
      </c>
      <c r="F2769" s="223" t="str">
        <f>IFERROR(IF(VLOOKUP($O2769,'APOIO-DESPESAS'!$A$3:$N$962,7,FALSE)="","",VLOOKUP($O2769,'APOIO-DESPESAS'!$A$3:$N$962,7,FALSE)),"")</f>
        <v/>
      </c>
      <c r="G2769" s="223" t="str">
        <f>IFERROR(IF(VLOOKUP($O2769,'APOIO-DESPESAS'!$A$3:$N$962,8,FALSE)="","",VLOOKUP($O2769,'APOIO-DESPESAS'!$A$3:$N$962,8,FALSE)),"")</f>
        <v/>
      </c>
      <c r="H2769" s="223" t="str">
        <f>IFERROR(IF(VLOOKUP($O2769,'APOIO-DESPESAS'!$A$3:$N$962,9,FALSE)="","",VLOOKUP($O2769,'APOIO-DESPESAS'!$A$3:$N$962,9,FALSE)),"")</f>
        <v/>
      </c>
      <c r="I2769" s="223" t="str">
        <f>IFERROR(IF(VLOOKUP($O2769,'APOIO-DESPESAS'!$A$3:$N$962,10,FALSE)="","",VLOOKUP($O2769,'APOIO-DESPESAS'!$A$3:$N$962,10,FALSE)),"")</f>
        <v/>
      </c>
      <c r="J2769" s="223" t="str">
        <f>IFERROR(IF(VLOOKUP($O2769,'APOIO-DESPESAS'!$A$3:$N$962,11,FALSE)="","",VLOOKUP($O2769,'APOIO-DESPESAS'!$A$3:$N$962,11,FALSE)),"")</f>
        <v/>
      </c>
      <c r="K2769" s="223" t="str">
        <f>IFERROR(IF(VLOOKUP($O2769,'APOIO-DESPESAS'!$A$3:$N$962,12,FALSE)="","",VLOOKUP($O2769,'APOIO-DESPESAS'!$A$3:$N$962,12,FALSE)),"")</f>
        <v/>
      </c>
      <c r="L2769" s="223" t="str">
        <f>IFERROR(IF(VLOOKUP($O2769,'APOIO-DESPESAS'!$A$3:$N$962,13,FALSE)="","",VLOOKUP($O2769,'APOIO-DESPESAS'!$A$3:$N$962,13,FALSE)),"")</f>
        <v/>
      </c>
      <c r="M2769" s="223" t="str">
        <f>IFERROR(IF(VLOOKUP($O2769,'APOIO-DESPESAS'!$A$3:$N$962,14,FALSE)="","",VLOOKUP($O2769,'APOIO-DESPESAS'!$A$3:$N$962,14,FALSE)),"")</f>
        <v/>
      </c>
      <c r="O2769" s="223">
        <f t="shared" si="43"/>
        <v>2767</v>
      </c>
    </row>
    <row r="2770" spans="1:15" x14ac:dyDescent="0.25">
      <c r="A2770" s="223" t="str">
        <f>IFERROR(IF(VLOOKUP($O2770,'APOIO-DESPESAS'!$A$3:$N$962,2,FALSE)="","",VLOOKUP($O2770,'APOIO-DESPESAS'!$A$3:$N$962,2,FALSE)),"")</f>
        <v/>
      </c>
      <c r="B2770" s="223" t="str">
        <f>IFERROR(IF(VLOOKUP($O2770,'APOIO-DESPESAS'!$A$3:$N$962,3,FALSE)="","",VLOOKUP($O2770,'APOIO-DESPESAS'!$A$3:$N$962,3,FALSE)),"")</f>
        <v/>
      </c>
      <c r="C2770" s="223" t="str">
        <f>IFERROR(IF(VLOOKUP($O2770,'APOIO-DESPESAS'!$A$3:$N$962,4,FALSE)="","",VLOOKUP($O2770,'APOIO-DESPESAS'!$A$3:$N$962,4,FALSE)),"")</f>
        <v/>
      </c>
      <c r="D2770" s="223" t="str">
        <f>IFERROR(IF(VLOOKUP($O2770,'APOIO-DESPESAS'!$A$3:$N$962,5,FALSE)="","",VLOOKUP($O2770,'APOIO-DESPESAS'!$A$3:$N$962,5,FALSE)),"")</f>
        <v/>
      </c>
      <c r="E2770" s="223" t="str">
        <f>IFERROR(IF(VLOOKUP($O2770,'APOIO-DESPESAS'!$A$3:$N$962,6,FALSE)="","",VLOOKUP($O2770,'APOIO-DESPESAS'!$A$3:$N$962,6,FALSE)),"")</f>
        <v/>
      </c>
      <c r="F2770" s="223" t="str">
        <f>IFERROR(IF(VLOOKUP($O2770,'APOIO-DESPESAS'!$A$3:$N$962,7,FALSE)="","",VLOOKUP($O2770,'APOIO-DESPESAS'!$A$3:$N$962,7,FALSE)),"")</f>
        <v/>
      </c>
      <c r="G2770" s="223" t="str">
        <f>IFERROR(IF(VLOOKUP($O2770,'APOIO-DESPESAS'!$A$3:$N$962,8,FALSE)="","",VLOOKUP($O2770,'APOIO-DESPESAS'!$A$3:$N$962,8,FALSE)),"")</f>
        <v/>
      </c>
      <c r="H2770" s="223" t="str">
        <f>IFERROR(IF(VLOOKUP($O2770,'APOIO-DESPESAS'!$A$3:$N$962,9,FALSE)="","",VLOOKUP($O2770,'APOIO-DESPESAS'!$A$3:$N$962,9,FALSE)),"")</f>
        <v/>
      </c>
      <c r="I2770" s="223" t="str">
        <f>IFERROR(IF(VLOOKUP($O2770,'APOIO-DESPESAS'!$A$3:$N$962,10,FALSE)="","",VLOOKUP($O2770,'APOIO-DESPESAS'!$A$3:$N$962,10,FALSE)),"")</f>
        <v/>
      </c>
      <c r="J2770" s="223" t="str">
        <f>IFERROR(IF(VLOOKUP($O2770,'APOIO-DESPESAS'!$A$3:$N$962,11,FALSE)="","",VLOOKUP($O2770,'APOIO-DESPESAS'!$A$3:$N$962,11,FALSE)),"")</f>
        <v/>
      </c>
      <c r="K2770" s="223" t="str">
        <f>IFERROR(IF(VLOOKUP($O2770,'APOIO-DESPESAS'!$A$3:$N$962,12,FALSE)="","",VLOOKUP($O2770,'APOIO-DESPESAS'!$A$3:$N$962,12,FALSE)),"")</f>
        <v/>
      </c>
      <c r="L2770" s="223" t="str">
        <f>IFERROR(IF(VLOOKUP($O2770,'APOIO-DESPESAS'!$A$3:$N$962,13,FALSE)="","",VLOOKUP($O2770,'APOIO-DESPESAS'!$A$3:$N$962,13,FALSE)),"")</f>
        <v/>
      </c>
      <c r="M2770" s="223" t="str">
        <f>IFERROR(IF(VLOOKUP($O2770,'APOIO-DESPESAS'!$A$3:$N$962,14,FALSE)="","",VLOOKUP($O2770,'APOIO-DESPESAS'!$A$3:$N$962,14,FALSE)),"")</f>
        <v/>
      </c>
      <c r="O2770" s="223">
        <f t="shared" si="43"/>
        <v>2768</v>
      </c>
    </row>
    <row r="2771" spans="1:15" x14ac:dyDescent="0.25">
      <c r="A2771" s="223" t="str">
        <f>IFERROR(IF(VLOOKUP($O2771,'APOIO-DESPESAS'!$A$3:$N$962,2,FALSE)="","",VLOOKUP($O2771,'APOIO-DESPESAS'!$A$3:$N$962,2,FALSE)),"")</f>
        <v/>
      </c>
      <c r="B2771" s="223" t="str">
        <f>IFERROR(IF(VLOOKUP($O2771,'APOIO-DESPESAS'!$A$3:$N$962,3,FALSE)="","",VLOOKUP($O2771,'APOIO-DESPESAS'!$A$3:$N$962,3,FALSE)),"")</f>
        <v/>
      </c>
      <c r="C2771" s="223" t="str">
        <f>IFERROR(IF(VLOOKUP($O2771,'APOIO-DESPESAS'!$A$3:$N$962,4,FALSE)="","",VLOOKUP($O2771,'APOIO-DESPESAS'!$A$3:$N$962,4,FALSE)),"")</f>
        <v/>
      </c>
      <c r="D2771" s="223" t="str">
        <f>IFERROR(IF(VLOOKUP($O2771,'APOIO-DESPESAS'!$A$3:$N$962,5,FALSE)="","",VLOOKUP($O2771,'APOIO-DESPESAS'!$A$3:$N$962,5,FALSE)),"")</f>
        <v/>
      </c>
      <c r="E2771" s="223" t="str">
        <f>IFERROR(IF(VLOOKUP($O2771,'APOIO-DESPESAS'!$A$3:$N$962,6,FALSE)="","",VLOOKUP($O2771,'APOIO-DESPESAS'!$A$3:$N$962,6,FALSE)),"")</f>
        <v/>
      </c>
      <c r="F2771" s="223" t="str">
        <f>IFERROR(IF(VLOOKUP($O2771,'APOIO-DESPESAS'!$A$3:$N$962,7,FALSE)="","",VLOOKUP($O2771,'APOIO-DESPESAS'!$A$3:$N$962,7,FALSE)),"")</f>
        <v/>
      </c>
      <c r="G2771" s="223" t="str">
        <f>IFERROR(IF(VLOOKUP($O2771,'APOIO-DESPESAS'!$A$3:$N$962,8,FALSE)="","",VLOOKUP($O2771,'APOIO-DESPESAS'!$A$3:$N$962,8,FALSE)),"")</f>
        <v/>
      </c>
      <c r="H2771" s="223" t="str">
        <f>IFERROR(IF(VLOOKUP($O2771,'APOIO-DESPESAS'!$A$3:$N$962,9,FALSE)="","",VLOOKUP($O2771,'APOIO-DESPESAS'!$A$3:$N$962,9,FALSE)),"")</f>
        <v/>
      </c>
      <c r="I2771" s="223" t="str">
        <f>IFERROR(IF(VLOOKUP($O2771,'APOIO-DESPESAS'!$A$3:$N$962,10,FALSE)="","",VLOOKUP($O2771,'APOIO-DESPESAS'!$A$3:$N$962,10,FALSE)),"")</f>
        <v/>
      </c>
      <c r="J2771" s="223" t="str">
        <f>IFERROR(IF(VLOOKUP($O2771,'APOIO-DESPESAS'!$A$3:$N$962,11,FALSE)="","",VLOOKUP($O2771,'APOIO-DESPESAS'!$A$3:$N$962,11,FALSE)),"")</f>
        <v/>
      </c>
      <c r="K2771" s="223" t="str">
        <f>IFERROR(IF(VLOOKUP($O2771,'APOIO-DESPESAS'!$A$3:$N$962,12,FALSE)="","",VLOOKUP($O2771,'APOIO-DESPESAS'!$A$3:$N$962,12,FALSE)),"")</f>
        <v/>
      </c>
      <c r="L2771" s="223" t="str">
        <f>IFERROR(IF(VLOOKUP($O2771,'APOIO-DESPESAS'!$A$3:$N$962,13,FALSE)="","",VLOOKUP($O2771,'APOIO-DESPESAS'!$A$3:$N$962,13,FALSE)),"")</f>
        <v/>
      </c>
      <c r="M2771" s="223" t="str">
        <f>IFERROR(IF(VLOOKUP($O2771,'APOIO-DESPESAS'!$A$3:$N$962,14,FALSE)="","",VLOOKUP($O2771,'APOIO-DESPESAS'!$A$3:$N$962,14,FALSE)),"")</f>
        <v/>
      </c>
      <c r="O2771" s="223">
        <f t="shared" si="43"/>
        <v>2769</v>
      </c>
    </row>
    <row r="2772" spans="1:15" x14ac:dyDescent="0.25">
      <c r="A2772" s="223" t="str">
        <f>IFERROR(IF(VLOOKUP($O2772,'APOIO-DESPESAS'!$A$3:$N$962,2,FALSE)="","",VLOOKUP($O2772,'APOIO-DESPESAS'!$A$3:$N$962,2,FALSE)),"")</f>
        <v/>
      </c>
      <c r="B2772" s="223" t="str">
        <f>IFERROR(IF(VLOOKUP($O2772,'APOIO-DESPESAS'!$A$3:$N$962,3,FALSE)="","",VLOOKUP($O2772,'APOIO-DESPESAS'!$A$3:$N$962,3,FALSE)),"")</f>
        <v/>
      </c>
      <c r="C2772" s="223" t="str">
        <f>IFERROR(IF(VLOOKUP($O2772,'APOIO-DESPESAS'!$A$3:$N$962,4,FALSE)="","",VLOOKUP($O2772,'APOIO-DESPESAS'!$A$3:$N$962,4,FALSE)),"")</f>
        <v/>
      </c>
      <c r="D2772" s="223" t="str">
        <f>IFERROR(IF(VLOOKUP($O2772,'APOIO-DESPESAS'!$A$3:$N$962,5,FALSE)="","",VLOOKUP($O2772,'APOIO-DESPESAS'!$A$3:$N$962,5,FALSE)),"")</f>
        <v/>
      </c>
      <c r="E2772" s="223" t="str">
        <f>IFERROR(IF(VLOOKUP($O2772,'APOIO-DESPESAS'!$A$3:$N$962,6,FALSE)="","",VLOOKUP($O2772,'APOIO-DESPESAS'!$A$3:$N$962,6,FALSE)),"")</f>
        <v/>
      </c>
      <c r="F2772" s="223" t="str">
        <f>IFERROR(IF(VLOOKUP($O2772,'APOIO-DESPESAS'!$A$3:$N$962,7,FALSE)="","",VLOOKUP($O2772,'APOIO-DESPESAS'!$A$3:$N$962,7,FALSE)),"")</f>
        <v/>
      </c>
      <c r="G2772" s="223" t="str">
        <f>IFERROR(IF(VLOOKUP($O2772,'APOIO-DESPESAS'!$A$3:$N$962,8,FALSE)="","",VLOOKUP($O2772,'APOIO-DESPESAS'!$A$3:$N$962,8,FALSE)),"")</f>
        <v/>
      </c>
      <c r="H2772" s="223" t="str">
        <f>IFERROR(IF(VLOOKUP($O2772,'APOIO-DESPESAS'!$A$3:$N$962,9,FALSE)="","",VLOOKUP($O2772,'APOIO-DESPESAS'!$A$3:$N$962,9,FALSE)),"")</f>
        <v/>
      </c>
      <c r="I2772" s="223" t="str">
        <f>IFERROR(IF(VLOOKUP($O2772,'APOIO-DESPESAS'!$A$3:$N$962,10,FALSE)="","",VLOOKUP($O2772,'APOIO-DESPESAS'!$A$3:$N$962,10,FALSE)),"")</f>
        <v/>
      </c>
      <c r="J2772" s="223" t="str">
        <f>IFERROR(IF(VLOOKUP($O2772,'APOIO-DESPESAS'!$A$3:$N$962,11,FALSE)="","",VLOOKUP($O2772,'APOIO-DESPESAS'!$A$3:$N$962,11,FALSE)),"")</f>
        <v/>
      </c>
      <c r="K2772" s="223" t="str">
        <f>IFERROR(IF(VLOOKUP($O2772,'APOIO-DESPESAS'!$A$3:$N$962,12,FALSE)="","",VLOOKUP($O2772,'APOIO-DESPESAS'!$A$3:$N$962,12,FALSE)),"")</f>
        <v/>
      </c>
      <c r="L2772" s="223" t="str">
        <f>IFERROR(IF(VLOOKUP($O2772,'APOIO-DESPESAS'!$A$3:$N$962,13,FALSE)="","",VLOOKUP($O2772,'APOIO-DESPESAS'!$A$3:$N$962,13,FALSE)),"")</f>
        <v/>
      </c>
      <c r="M2772" s="223" t="str">
        <f>IFERROR(IF(VLOOKUP($O2772,'APOIO-DESPESAS'!$A$3:$N$962,14,FALSE)="","",VLOOKUP($O2772,'APOIO-DESPESAS'!$A$3:$N$962,14,FALSE)),"")</f>
        <v/>
      </c>
      <c r="O2772" s="223">
        <f t="shared" si="43"/>
        <v>2770</v>
      </c>
    </row>
    <row r="2773" spans="1:15" x14ac:dyDescent="0.25">
      <c r="A2773" s="223" t="str">
        <f>IFERROR(IF(VLOOKUP($O2773,'APOIO-DESPESAS'!$A$3:$N$962,2,FALSE)="","",VLOOKUP($O2773,'APOIO-DESPESAS'!$A$3:$N$962,2,FALSE)),"")</f>
        <v/>
      </c>
      <c r="B2773" s="223" t="str">
        <f>IFERROR(IF(VLOOKUP($O2773,'APOIO-DESPESAS'!$A$3:$N$962,3,FALSE)="","",VLOOKUP($O2773,'APOIO-DESPESAS'!$A$3:$N$962,3,FALSE)),"")</f>
        <v/>
      </c>
      <c r="C2773" s="223" t="str">
        <f>IFERROR(IF(VLOOKUP($O2773,'APOIO-DESPESAS'!$A$3:$N$962,4,FALSE)="","",VLOOKUP($O2773,'APOIO-DESPESAS'!$A$3:$N$962,4,FALSE)),"")</f>
        <v/>
      </c>
      <c r="D2773" s="223" t="str">
        <f>IFERROR(IF(VLOOKUP($O2773,'APOIO-DESPESAS'!$A$3:$N$962,5,FALSE)="","",VLOOKUP($O2773,'APOIO-DESPESAS'!$A$3:$N$962,5,FALSE)),"")</f>
        <v/>
      </c>
      <c r="E2773" s="223" t="str">
        <f>IFERROR(IF(VLOOKUP($O2773,'APOIO-DESPESAS'!$A$3:$N$962,6,FALSE)="","",VLOOKUP($O2773,'APOIO-DESPESAS'!$A$3:$N$962,6,FALSE)),"")</f>
        <v/>
      </c>
      <c r="F2773" s="223" t="str">
        <f>IFERROR(IF(VLOOKUP($O2773,'APOIO-DESPESAS'!$A$3:$N$962,7,FALSE)="","",VLOOKUP($O2773,'APOIO-DESPESAS'!$A$3:$N$962,7,FALSE)),"")</f>
        <v/>
      </c>
      <c r="G2773" s="223" t="str">
        <f>IFERROR(IF(VLOOKUP($O2773,'APOIO-DESPESAS'!$A$3:$N$962,8,FALSE)="","",VLOOKUP($O2773,'APOIO-DESPESAS'!$A$3:$N$962,8,FALSE)),"")</f>
        <v/>
      </c>
      <c r="H2773" s="223" t="str">
        <f>IFERROR(IF(VLOOKUP($O2773,'APOIO-DESPESAS'!$A$3:$N$962,9,FALSE)="","",VLOOKUP($O2773,'APOIO-DESPESAS'!$A$3:$N$962,9,FALSE)),"")</f>
        <v/>
      </c>
      <c r="I2773" s="223" t="str">
        <f>IFERROR(IF(VLOOKUP($O2773,'APOIO-DESPESAS'!$A$3:$N$962,10,FALSE)="","",VLOOKUP($O2773,'APOIO-DESPESAS'!$A$3:$N$962,10,FALSE)),"")</f>
        <v/>
      </c>
      <c r="J2773" s="223" t="str">
        <f>IFERROR(IF(VLOOKUP($O2773,'APOIO-DESPESAS'!$A$3:$N$962,11,FALSE)="","",VLOOKUP($O2773,'APOIO-DESPESAS'!$A$3:$N$962,11,FALSE)),"")</f>
        <v/>
      </c>
      <c r="K2773" s="223" t="str">
        <f>IFERROR(IF(VLOOKUP($O2773,'APOIO-DESPESAS'!$A$3:$N$962,12,FALSE)="","",VLOOKUP($O2773,'APOIO-DESPESAS'!$A$3:$N$962,12,FALSE)),"")</f>
        <v/>
      </c>
      <c r="L2773" s="223" t="str">
        <f>IFERROR(IF(VLOOKUP($O2773,'APOIO-DESPESAS'!$A$3:$N$962,13,FALSE)="","",VLOOKUP($O2773,'APOIO-DESPESAS'!$A$3:$N$962,13,FALSE)),"")</f>
        <v/>
      </c>
      <c r="M2773" s="223" t="str">
        <f>IFERROR(IF(VLOOKUP($O2773,'APOIO-DESPESAS'!$A$3:$N$962,14,FALSE)="","",VLOOKUP($O2773,'APOIO-DESPESAS'!$A$3:$N$962,14,FALSE)),"")</f>
        <v/>
      </c>
      <c r="O2773" s="223">
        <f t="shared" si="43"/>
        <v>2771</v>
      </c>
    </row>
    <row r="2774" spans="1:15" x14ac:dyDescent="0.25">
      <c r="A2774" s="223" t="str">
        <f>IFERROR(IF(VLOOKUP($O2774,'APOIO-DESPESAS'!$A$3:$N$962,2,FALSE)="","",VLOOKUP($O2774,'APOIO-DESPESAS'!$A$3:$N$962,2,FALSE)),"")</f>
        <v/>
      </c>
      <c r="B2774" s="223" t="str">
        <f>IFERROR(IF(VLOOKUP($O2774,'APOIO-DESPESAS'!$A$3:$N$962,3,FALSE)="","",VLOOKUP($O2774,'APOIO-DESPESAS'!$A$3:$N$962,3,FALSE)),"")</f>
        <v/>
      </c>
      <c r="C2774" s="223" t="str">
        <f>IFERROR(IF(VLOOKUP($O2774,'APOIO-DESPESAS'!$A$3:$N$962,4,FALSE)="","",VLOOKUP($O2774,'APOIO-DESPESAS'!$A$3:$N$962,4,FALSE)),"")</f>
        <v/>
      </c>
      <c r="D2774" s="223" t="str">
        <f>IFERROR(IF(VLOOKUP($O2774,'APOIO-DESPESAS'!$A$3:$N$962,5,FALSE)="","",VLOOKUP($O2774,'APOIO-DESPESAS'!$A$3:$N$962,5,FALSE)),"")</f>
        <v/>
      </c>
      <c r="E2774" s="223" t="str">
        <f>IFERROR(IF(VLOOKUP($O2774,'APOIO-DESPESAS'!$A$3:$N$962,6,FALSE)="","",VLOOKUP($O2774,'APOIO-DESPESAS'!$A$3:$N$962,6,FALSE)),"")</f>
        <v/>
      </c>
      <c r="F2774" s="223" t="str">
        <f>IFERROR(IF(VLOOKUP($O2774,'APOIO-DESPESAS'!$A$3:$N$962,7,FALSE)="","",VLOOKUP($O2774,'APOIO-DESPESAS'!$A$3:$N$962,7,FALSE)),"")</f>
        <v/>
      </c>
      <c r="G2774" s="223" t="str">
        <f>IFERROR(IF(VLOOKUP($O2774,'APOIO-DESPESAS'!$A$3:$N$962,8,FALSE)="","",VLOOKUP($O2774,'APOIO-DESPESAS'!$A$3:$N$962,8,FALSE)),"")</f>
        <v/>
      </c>
      <c r="H2774" s="223" t="str">
        <f>IFERROR(IF(VLOOKUP($O2774,'APOIO-DESPESAS'!$A$3:$N$962,9,FALSE)="","",VLOOKUP($O2774,'APOIO-DESPESAS'!$A$3:$N$962,9,FALSE)),"")</f>
        <v/>
      </c>
      <c r="I2774" s="223" t="str">
        <f>IFERROR(IF(VLOOKUP($O2774,'APOIO-DESPESAS'!$A$3:$N$962,10,FALSE)="","",VLOOKUP($O2774,'APOIO-DESPESAS'!$A$3:$N$962,10,FALSE)),"")</f>
        <v/>
      </c>
      <c r="J2774" s="223" t="str">
        <f>IFERROR(IF(VLOOKUP($O2774,'APOIO-DESPESAS'!$A$3:$N$962,11,FALSE)="","",VLOOKUP($O2774,'APOIO-DESPESAS'!$A$3:$N$962,11,FALSE)),"")</f>
        <v/>
      </c>
      <c r="K2774" s="223" t="str">
        <f>IFERROR(IF(VLOOKUP($O2774,'APOIO-DESPESAS'!$A$3:$N$962,12,FALSE)="","",VLOOKUP($O2774,'APOIO-DESPESAS'!$A$3:$N$962,12,FALSE)),"")</f>
        <v/>
      </c>
      <c r="L2774" s="223" t="str">
        <f>IFERROR(IF(VLOOKUP($O2774,'APOIO-DESPESAS'!$A$3:$N$962,13,FALSE)="","",VLOOKUP($O2774,'APOIO-DESPESAS'!$A$3:$N$962,13,FALSE)),"")</f>
        <v/>
      </c>
      <c r="M2774" s="223" t="str">
        <f>IFERROR(IF(VLOOKUP($O2774,'APOIO-DESPESAS'!$A$3:$N$962,14,FALSE)="","",VLOOKUP($O2774,'APOIO-DESPESAS'!$A$3:$N$962,14,FALSE)),"")</f>
        <v/>
      </c>
      <c r="O2774" s="223">
        <f t="shared" si="43"/>
        <v>2772</v>
      </c>
    </row>
    <row r="2775" spans="1:15" x14ac:dyDescent="0.25">
      <c r="A2775" s="223" t="str">
        <f>IFERROR(IF(VLOOKUP($O2775,'APOIO-DESPESAS'!$A$3:$N$962,2,FALSE)="","",VLOOKUP($O2775,'APOIO-DESPESAS'!$A$3:$N$962,2,FALSE)),"")</f>
        <v/>
      </c>
      <c r="B2775" s="223" t="str">
        <f>IFERROR(IF(VLOOKUP($O2775,'APOIO-DESPESAS'!$A$3:$N$962,3,FALSE)="","",VLOOKUP($O2775,'APOIO-DESPESAS'!$A$3:$N$962,3,FALSE)),"")</f>
        <v/>
      </c>
      <c r="C2775" s="223" t="str">
        <f>IFERROR(IF(VLOOKUP($O2775,'APOIO-DESPESAS'!$A$3:$N$962,4,FALSE)="","",VLOOKUP($O2775,'APOIO-DESPESAS'!$A$3:$N$962,4,FALSE)),"")</f>
        <v/>
      </c>
      <c r="D2775" s="223" t="str">
        <f>IFERROR(IF(VLOOKUP($O2775,'APOIO-DESPESAS'!$A$3:$N$962,5,FALSE)="","",VLOOKUP($O2775,'APOIO-DESPESAS'!$A$3:$N$962,5,FALSE)),"")</f>
        <v/>
      </c>
      <c r="E2775" s="223" t="str">
        <f>IFERROR(IF(VLOOKUP($O2775,'APOIO-DESPESAS'!$A$3:$N$962,6,FALSE)="","",VLOOKUP($O2775,'APOIO-DESPESAS'!$A$3:$N$962,6,FALSE)),"")</f>
        <v/>
      </c>
      <c r="F2775" s="223" t="str">
        <f>IFERROR(IF(VLOOKUP($O2775,'APOIO-DESPESAS'!$A$3:$N$962,7,FALSE)="","",VLOOKUP($O2775,'APOIO-DESPESAS'!$A$3:$N$962,7,FALSE)),"")</f>
        <v/>
      </c>
      <c r="G2775" s="223" t="str">
        <f>IFERROR(IF(VLOOKUP($O2775,'APOIO-DESPESAS'!$A$3:$N$962,8,FALSE)="","",VLOOKUP($O2775,'APOIO-DESPESAS'!$A$3:$N$962,8,FALSE)),"")</f>
        <v/>
      </c>
      <c r="H2775" s="223" t="str">
        <f>IFERROR(IF(VLOOKUP($O2775,'APOIO-DESPESAS'!$A$3:$N$962,9,FALSE)="","",VLOOKUP($O2775,'APOIO-DESPESAS'!$A$3:$N$962,9,FALSE)),"")</f>
        <v/>
      </c>
      <c r="I2775" s="223" t="str">
        <f>IFERROR(IF(VLOOKUP($O2775,'APOIO-DESPESAS'!$A$3:$N$962,10,FALSE)="","",VLOOKUP($O2775,'APOIO-DESPESAS'!$A$3:$N$962,10,FALSE)),"")</f>
        <v/>
      </c>
      <c r="J2775" s="223" t="str">
        <f>IFERROR(IF(VLOOKUP($O2775,'APOIO-DESPESAS'!$A$3:$N$962,11,FALSE)="","",VLOOKUP($O2775,'APOIO-DESPESAS'!$A$3:$N$962,11,FALSE)),"")</f>
        <v/>
      </c>
      <c r="K2775" s="223" t="str">
        <f>IFERROR(IF(VLOOKUP($O2775,'APOIO-DESPESAS'!$A$3:$N$962,12,FALSE)="","",VLOOKUP($O2775,'APOIO-DESPESAS'!$A$3:$N$962,12,FALSE)),"")</f>
        <v/>
      </c>
      <c r="L2775" s="223" t="str">
        <f>IFERROR(IF(VLOOKUP($O2775,'APOIO-DESPESAS'!$A$3:$N$962,13,FALSE)="","",VLOOKUP($O2775,'APOIO-DESPESAS'!$A$3:$N$962,13,FALSE)),"")</f>
        <v/>
      </c>
      <c r="M2775" s="223" t="str">
        <f>IFERROR(IF(VLOOKUP($O2775,'APOIO-DESPESAS'!$A$3:$N$962,14,FALSE)="","",VLOOKUP($O2775,'APOIO-DESPESAS'!$A$3:$N$962,14,FALSE)),"")</f>
        <v/>
      </c>
      <c r="O2775" s="223">
        <f t="shared" si="43"/>
        <v>2773</v>
      </c>
    </row>
    <row r="2776" spans="1:15" x14ac:dyDescent="0.25">
      <c r="A2776" s="223" t="str">
        <f>IFERROR(IF(VLOOKUP($O2776,'APOIO-DESPESAS'!$A$3:$N$962,2,FALSE)="","",VLOOKUP($O2776,'APOIO-DESPESAS'!$A$3:$N$962,2,FALSE)),"")</f>
        <v/>
      </c>
      <c r="B2776" s="223" t="str">
        <f>IFERROR(IF(VLOOKUP($O2776,'APOIO-DESPESAS'!$A$3:$N$962,3,FALSE)="","",VLOOKUP($O2776,'APOIO-DESPESAS'!$A$3:$N$962,3,FALSE)),"")</f>
        <v/>
      </c>
      <c r="C2776" s="223" t="str">
        <f>IFERROR(IF(VLOOKUP($O2776,'APOIO-DESPESAS'!$A$3:$N$962,4,FALSE)="","",VLOOKUP($O2776,'APOIO-DESPESAS'!$A$3:$N$962,4,FALSE)),"")</f>
        <v/>
      </c>
      <c r="D2776" s="223" t="str">
        <f>IFERROR(IF(VLOOKUP($O2776,'APOIO-DESPESAS'!$A$3:$N$962,5,FALSE)="","",VLOOKUP($O2776,'APOIO-DESPESAS'!$A$3:$N$962,5,FALSE)),"")</f>
        <v/>
      </c>
      <c r="E2776" s="223" t="str">
        <f>IFERROR(IF(VLOOKUP($O2776,'APOIO-DESPESAS'!$A$3:$N$962,6,FALSE)="","",VLOOKUP($O2776,'APOIO-DESPESAS'!$A$3:$N$962,6,FALSE)),"")</f>
        <v/>
      </c>
      <c r="F2776" s="223" t="str">
        <f>IFERROR(IF(VLOOKUP($O2776,'APOIO-DESPESAS'!$A$3:$N$962,7,FALSE)="","",VLOOKUP($O2776,'APOIO-DESPESAS'!$A$3:$N$962,7,FALSE)),"")</f>
        <v/>
      </c>
      <c r="G2776" s="223" t="str">
        <f>IFERROR(IF(VLOOKUP($O2776,'APOIO-DESPESAS'!$A$3:$N$962,8,FALSE)="","",VLOOKUP($O2776,'APOIO-DESPESAS'!$A$3:$N$962,8,FALSE)),"")</f>
        <v/>
      </c>
      <c r="H2776" s="223" t="str">
        <f>IFERROR(IF(VLOOKUP($O2776,'APOIO-DESPESAS'!$A$3:$N$962,9,FALSE)="","",VLOOKUP($O2776,'APOIO-DESPESAS'!$A$3:$N$962,9,FALSE)),"")</f>
        <v/>
      </c>
      <c r="I2776" s="223" t="str">
        <f>IFERROR(IF(VLOOKUP($O2776,'APOIO-DESPESAS'!$A$3:$N$962,10,FALSE)="","",VLOOKUP($O2776,'APOIO-DESPESAS'!$A$3:$N$962,10,FALSE)),"")</f>
        <v/>
      </c>
      <c r="J2776" s="223" t="str">
        <f>IFERROR(IF(VLOOKUP($O2776,'APOIO-DESPESAS'!$A$3:$N$962,11,FALSE)="","",VLOOKUP($O2776,'APOIO-DESPESAS'!$A$3:$N$962,11,FALSE)),"")</f>
        <v/>
      </c>
      <c r="K2776" s="223" t="str">
        <f>IFERROR(IF(VLOOKUP($O2776,'APOIO-DESPESAS'!$A$3:$N$962,12,FALSE)="","",VLOOKUP($O2776,'APOIO-DESPESAS'!$A$3:$N$962,12,FALSE)),"")</f>
        <v/>
      </c>
      <c r="L2776" s="223" t="str">
        <f>IFERROR(IF(VLOOKUP($O2776,'APOIO-DESPESAS'!$A$3:$N$962,13,FALSE)="","",VLOOKUP($O2776,'APOIO-DESPESAS'!$A$3:$N$962,13,FALSE)),"")</f>
        <v/>
      </c>
      <c r="M2776" s="223" t="str">
        <f>IFERROR(IF(VLOOKUP($O2776,'APOIO-DESPESAS'!$A$3:$N$962,14,FALSE)="","",VLOOKUP($O2776,'APOIO-DESPESAS'!$A$3:$N$962,14,FALSE)),"")</f>
        <v/>
      </c>
      <c r="O2776" s="223">
        <f t="shared" si="43"/>
        <v>2774</v>
      </c>
    </row>
    <row r="2777" spans="1:15" x14ac:dyDescent="0.25">
      <c r="A2777" s="223" t="str">
        <f>IFERROR(IF(VLOOKUP($O2777,'APOIO-DESPESAS'!$A$3:$N$962,2,FALSE)="","",VLOOKUP($O2777,'APOIO-DESPESAS'!$A$3:$N$962,2,FALSE)),"")</f>
        <v/>
      </c>
      <c r="B2777" s="223" t="str">
        <f>IFERROR(IF(VLOOKUP($O2777,'APOIO-DESPESAS'!$A$3:$N$962,3,FALSE)="","",VLOOKUP($O2777,'APOIO-DESPESAS'!$A$3:$N$962,3,FALSE)),"")</f>
        <v/>
      </c>
      <c r="C2777" s="223" t="str">
        <f>IFERROR(IF(VLOOKUP($O2777,'APOIO-DESPESAS'!$A$3:$N$962,4,FALSE)="","",VLOOKUP($O2777,'APOIO-DESPESAS'!$A$3:$N$962,4,FALSE)),"")</f>
        <v/>
      </c>
      <c r="D2777" s="223" t="str">
        <f>IFERROR(IF(VLOOKUP($O2777,'APOIO-DESPESAS'!$A$3:$N$962,5,FALSE)="","",VLOOKUP($O2777,'APOIO-DESPESAS'!$A$3:$N$962,5,FALSE)),"")</f>
        <v/>
      </c>
      <c r="E2777" s="223" t="str">
        <f>IFERROR(IF(VLOOKUP($O2777,'APOIO-DESPESAS'!$A$3:$N$962,6,FALSE)="","",VLOOKUP($O2777,'APOIO-DESPESAS'!$A$3:$N$962,6,FALSE)),"")</f>
        <v/>
      </c>
      <c r="F2777" s="223" t="str">
        <f>IFERROR(IF(VLOOKUP($O2777,'APOIO-DESPESAS'!$A$3:$N$962,7,FALSE)="","",VLOOKUP($O2777,'APOIO-DESPESAS'!$A$3:$N$962,7,FALSE)),"")</f>
        <v/>
      </c>
      <c r="G2777" s="223" t="str">
        <f>IFERROR(IF(VLOOKUP($O2777,'APOIO-DESPESAS'!$A$3:$N$962,8,FALSE)="","",VLOOKUP($O2777,'APOIO-DESPESAS'!$A$3:$N$962,8,FALSE)),"")</f>
        <v/>
      </c>
      <c r="H2777" s="223" t="str">
        <f>IFERROR(IF(VLOOKUP($O2777,'APOIO-DESPESAS'!$A$3:$N$962,9,FALSE)="","",VLOOKUP($O2777,'APOIO-DESPESAS'!$A$3:$N$962,9,FALSE)),"")</f>
        <v/>
      </c>
      <c r="I2777" s="223" t="str">
        <f>IFERROR(IF(VLOOKUP($O2777,'APOIO-DESPESAS'!$A$3:$N$962,10,FALSE)="","",VLOOKUP($O2777,'APOIO-DESPESAS'!$A$3:$N$962,10,FALSE)),"")</f>
        <v/>
      </c>
      <c r="J2777" s="223" t="str">
        <f>IFERROR(IF(VLOOKUP($O2777,'APOIO-DESPESAS'!$A$3:$N$962,11,FALSE)="","",VLOOKUP($O2777,'APOIO-DESPESAS'!$A$3:$N$962,11,FALSE)),"")</f>
        <v/>
      </c>
      <c r="K2777" s="223" t="str">
        <f>IFERROR(IF(VLOOKUP($O2777,'APOIO-DESPESAS'!$A$3:$N$962,12,FALSE)="","",VLOOKUP($O2777,'APOIO-DESPESAS'!$A$3:$N$962,12,FALSE)),"")</f>
        <v/>
      </c>
      <c r="L2777" s="223" t="str">
        <f>IFERROR(IF(VLOOKUP($O2777,'APOIO-DESPESAS'!$A$3:$N$962,13,FALSE)="","",VLOOKUP($O2777,'APOIO-DESPESAS'!$A$3:$N$962,13,FALSE)),"")</f>
        <v/>
      </c>
      <c r="M2777" s="223" t="str">
        <f>IFERROR(IF(VLOOKUP($O2777,'APOIO-DESPESAS'!$A$3:$N$962,14,FALSE)="","",VLOOKUP($O2777,'APOIO-DESPESAS'!$A$3:$N$962,14,FALSE)),"")</f>
        <v/>
      </c>
      <c r="O2777" s="223">
        <f t="shared" si="43"/>
        <v>2775</v>
      </c>
    </row>
    <row r="2778" spans="1:15" x14ac:dyDescent="0.25">
      <c r="A2778" s="223" t="str">
        <f>IFERROR(IF(VLOOKUP($O2778,'APOIO-DESPESAS'!$A$3:$N$962,2,FALSE)="","",VLOOKUP($O2778,'APOIO-DESPESAS'!$A$3:$N$962,2,FALSE)),"")</f>
        <v/>
      </c>
      <c r="B2778" s="223" t="str">
        <f>IFERROR(IF(VLOOKUP($O2778,'APOIO-DESPESAS'!$A$3:$N$962,3,FALSE)="","",VLOOKUP($O2778,'APOIO-DESPESAS'!$A$3:$N$962,3,FALSE)),"")</f>
        <v/>
      </c>
      <c r="C2778" s="223" t="str">
        <f>IFERROR(IF(VLOOKUP($O2778,'APOIO-DESPESAS'!$A$3:$N$962,4,FALSE)="","",VLOOKUP($O2778,'APOIO-DESPESAS'!$A$3:$N$962,4,FALSE)),"")</f>
        <v/>
      </c>
      <c r="D2778" s="223" t="str">
        <f>IFERROR(IF(VLOOKUP($O2778,'APOIO-DESPESAS'!$A$3:$N$962,5,FALSE)="","",VLOOKUP($O2778,'APOIO-DESPESAS'!$A$3:$N$962,5,FALSE)),"")</f>
        <v/>
      </c>
      <c r="E2778" s="223" t="str">
        <f>IFERROR(IF(VLOOKUP($O2778,'APOIO-DESPESAS'!$A$3:$N$962,6,FALSE)="","",VLOOKUP($O2778,'APOIO-DESPESAS'!$A$3:$N$962,6,FALSE)),"")</f>
        <v/>
      </c>
      <c r="F2778" s="223" t="str">
        <f>IFERROR(IF(VLOOKUP($O2778,'APOIO-DESPESAS'!$A$3:$N$962,7,FALSE)="","",VLOOKUP($O2778,'APOIO-DESPESAS'!$A$3:$N$962,7,FALSE)),"")</f>
        <v/>
      </c>
      <c r="G2778" s="223" t="str">
        <f>IFERROR(IF(VLOOKUP($O2778,'APOIO-DESPESAS'!$A$3:$N$962,8,FALSE)="","",VLOOKUP($O2778,'APOIO-DESPESAS'!$A$3:$N$962,8,FALSE)),"")</f>
        <v/>
      </c>
      <c r="H2778" s="223" t="str">
        <f>IFERROR(IF(VLOOKUP($O2778,'APOIO-DESPESAS'!$A$3:$N$962,9,FALSE)="","",VLOOKUP($O2778,'APOIO-DESPESAS'!$A$3:$N$962,9,FALSE)),"")</f>
        <v/>
      </c>
      <c r="I2778" s="223" t="str">
        <f>IFERROR(IF(VLOOKUP($O2778,'APOIO-DESPESAS'!$A$3:$N$962,10,FALSE)="","",VLOOKUP($O2778,'APOIO-DESPESAS'!$A$3:$N$962,10,FALSE)),"")</f>
        <v/>
      </c>
      <c r="J2778" s="223" t="str">
        <f>IFERROR(IF(VLOOKUP($O2778,'APOIO-DESPESAS'!$A$3:$N$962,11,FALSE)="","",VLOOKUP($O2778,'APOIO-DESPESAS'!$A$3:$N$962,11,FALSE)),"")</f>
        <v/>
      </c>
      <c r="K2778" s="223" t="str">
        <f>IFERROR(IF(VLOOKUP($O2778,'APOIO-DESPESAS'!$A$3:$N$962,12,FALSE)="","",VLOOKUP($O2778,'APOIO-DESPESAS'!$A$3:$N$962,12,FALSE)),"")</f>
        <v/>
      </c>
      <c r="L2778" s="223" t="str">
        <f>IFERROR(IF(VLOOKUP($O2778,'APOIO-DESPESAS'!$A$3:$N$962,13,FALSE)="","",VLOOKUP($O2778,'APOIO-DESPESAS'!$A$3:$N$962,13,FALSE)),"")</f>
        <v/>
      </c>
      <c r="M2778" s="223" t="str">
        <f>IFERROR(IF(VLOOKUP($O2778,'APOIO-DESPESAS'!$A$3:$N$962,14,FALSE)="","",VLOOKUP($O2778,'APOIO-DESPESAS'!$A$3:$N$962,14,FALSE)),"")</f>
        <v/>
      </c>
      <c r="O2778" s="223">
        <f t="shared" si="43"/>
        <v>2776</v>
      </c>
    </row>
    <row r="2779" spans="1:15" x14ac:dyDescent="0.25">
      <c r="A2779" s="223" t="str">
        <f>IFERROR(IF(VLOOKUP($O2779,'APOIO-DESPESAS'!$A$3:$N$962,2,FALSE)="","",VLOOKUP($O2779,'APOIO-DESPESAS'!$A$3:$N$962,2,FALSE)),"")</f>
        <v/>
      </c>
      <c r="B2779" s="223" t="str">
        <f>IFERROR(IF(VLOOKUP($O2779,'APOIO-DESPESAS'!$A$3:$N$962,3,FALSE)="","",VLOOKUP($O2779,'APOIO-DESPESAS'!$A$3:$N$962,3,FALSE)),"")</f>
        <v/>
      </c>
      <c r="C2779" s="223" t="str">
        <f>IFERROR(IF(VLOOKUP($O2779,'APOIO-DESPESAS'!$A$3:$N$962,4,FALSE)="","",VLOOKUP($O2779,'APOIO-DESPESAS'!$A$3:$N$962,4,FALSE)),"")</f>
        <v/>
      </c>
      <c r="D2779" s="223" t="str">
        <f>IFERROR(IF(VLOOKUP($O2779,'APOIO-DESPESAS'!$A$3:$N$962,5,FALSE)="","",VLOOKUP($O2779,'APOIO-DESPESAS'!$A$3:$N$962,5,FALSE)),"")</f>
        <v/>
      </c>
      <c r="E2779" s="223" t="str">
        <f>IFERROR(IF(VLOOKUP($O2779,'APOIO-DESPESAS'!$A$3:$N$962,6,FALSE)="","",VLOOKUP($O2779,'APOIO-DESPESAS'!$A$3:$N$962,6,FALSE)),"")</f>
        <v/>
      </c>
      <c r="F2779" s="223" t="str">
        <f>IFERROR(IF(VLOOKUP($O2779,'APOIO-DESPESAS'!$A$3:$N$962,7,FALSE)="","",VLOOKUP($O2779,'APOIO-DESPESAS'!$A$3:$N$962,7,FALSE)),"")</f>
        <v/>
      </c>
      <c r="G2779" s="223" t="str">
        <f>IFERROR(IF(VLOOKUP($O2779,'APOIO-DESPESAS'!$A$3:$N$962,8,FALSE)="","",VLOOKUP($O2779,'APOIO-DESPESAS'!$A$3:$N$962,8,FALSE)),"")</f>
        <v/>
      </c>
      <c r="H2779" s="223" t="str">
        <f>IFERROR(IF(VLOOKUP($O2779,'APOIO-DESPESAS'!$A$3:$N$962,9,FALSE)="","",VLOOKUP($O2779,'APOIO-DESPESAS'!$A$3:$N$962,9,FALSE)),"")</f>
        <v/>
      </c>
      <c r="I2779" s="223" t="str">
        <f>IFERROR(IF(VLOOKUP($O2779,'APOIO-DESPESAS'!$A$3:$N$962,10,FALSE)="","",VLOOKUP($O2779,'APOIO-DESPESAS'!$A$3:$N$962,10,FALSE)),"")</f>
        <v/>
      </c>
      <c r="J2779" s="223" t="str">
        <f>IFERROR(IF(VLOOKUP($O2779,'APOIO-DESPESAS'!$A$3:$N$962,11,FALSE)="","",VLOOKUP($O2779,'APOIO-DESPESAS'!$A$3:$N$962,11,FALSE)),"")</f>
        <v/>
      </c>
      <c r="K2779" s="223" t="str">
        <f>IFERROR(IF(VLOOKUP($O2779,'APOIO-DESPESAS'!$A$3:$N$962,12,FALSE)="","",VLOOKUP($O2779,'APOIO-DESPESAS'!$A$3:$N$962,12,FALSE)),"")</f>
        <v/>
      </c>
      <c r="L2779" s="223" t="str">
        <f>IFERROR(IF(VLOOKUP($O2779,'APOIO-DESPESAS'!$A$3:$N$962,13,FALSE)="","",VLOOKUP($O2779,'APOIO-DESPESAS'!$A$3:$N$962,13,FALSE)),"")</f>
        <v/>
      </c>
      <c r="M2779" s="223" t="str">
        <f>IFERROR(IF(VLOOKUP($O2779,'APOIO-DESPESAS'!$A$3:$N$962,14,FALSE)="","",VLOOKUP($O2779,'APOIO-DESPESAS'!$A$3:$N$962,14,FALSE)),"")</f>
        <v/>
      </c>
      <c r="O2779" s="223">
        <f t="shared" si="43"/>
        <v>2777</v>
      </c>
    </row>
    <row r="2780" spans="1:15" x14ac:dyDescent="0.25">
      <c r="A2780" s="223" t="str">
        <f>IFERROR(IF(VLOOKUP($O2780,'APOIO-DESPESAS'!$A$3:$N$962,2,FALSE)="","",VLOOKUP($O2780,'APOIO-DESPESAS'!$A$3:$N$962,2,FALSE)),"")</f>
        <v/>
      </c>
      <c r="B2780" s="223" t="str">
        <f>IFERROR(IF(VLOOKUP($O2780,'APOIO-DESPESAS'!$A$3:$N$962,3,FALSE)="","",VLOOKUP($O2780,'APOIO-DESPESAS'!$A$3:$N$962,3,FALSE)),"")</f>
        <v/>
      </c>
      <c r="C2780" s="223" t="str">
        <f>IFERROR(IF(VLOOKUP($O2780,'APOIO-DESPESAS'!$A$3:$N$962,4,FALSE)="","",VLOOKUP($O2780,'APOIO-DESPESAS'!$A$3:$N$962,4,FALSE)),"")</f>
        <v/>
      </c>
      <c r="D2780" s="223" t="str">
        <f>IFERROR(IF(VLOOKUP($O2780,'APOIO-DESPESAS'!$A$3:$N$962,5,FALSE)="","",VLOOKUP($O2780,'APOIO-DESPESAS'!$A$3:$N$962,5,FALSE)),"")</f>
        <v/>
      </c>
      <c r="E2780" s="223" t="str">
        <f>IFERROR(IF(VLOOKUP($O2780,'APOIO-DESPESAS'!$A$3:$N$962,6,FALSE)="","",VLOOKUP($O2780,'APOIO-DESPESAS'!$A$3:$N$962,6,FALSE)),"")</f>
        <v/>
      </c>
      <c r="F2780" s="223" t="str">
        <f>IFERROR(IF(VLOOKUP($O2780,'APOIO-DESPESAS'!$A$3:$N$962,7,FALSE)="","",VLOOKUP($O2780,'APOIO-DESPESAS'!$A$3:$N$962,7,FALSE)),"")</f>
        <v/>
      </c>
      <c r="G2780" s="223" t="str">
        <f>IFERROR(IF(VLOOKUP($O2780,'APOIO-DESPESAS'!$A$3:$N$962,8,FALSE)="","",VLOOKUP($O2780,'APOIO-DESPESAS'!$A$3:$N$962,8,FALSE)),"")</f>
        <v/>
      </c>
      <c r="H2780" s="223" t="str">
        <f>IFERROR(IF(VLOOKUP($O2780,'APOIO-DESPESAS'!$A$3:$N$962,9,FALSE)="","",VLOOKUP($O2780,'APOIO-DESPESAS'!$A$3:$N$962,9,FALSE)),"")</f>
        <v/>
      </c>
      <c r="I2780" s="223" t="str">
        <f>IFERROR(IF(VLOOKUP($O2780,'APOIO-DESPESAS'!$A$3:$N$962,10,FALSE)="","",VLOOKUP($O2780,'APOIO-DESPESAS'!$A$3:$N$962,10,FALSE)),"")</f>
        <v/>
      </c>
      <c r="J2780" s="223" t="str">
        <f>IFERROR(IF(VLOOKUP($O2780,'APOIO-DESPESAS'!$A$3:$N$962,11,FALSE)="","",VLOOKUP($O2780,'APOIO-DESPESAS'!$A$3:$N$962,11,FALSE)),"")</f>
        <v/>
      </c>
      <c r="K2780" s="223" t="str">
        <f>IFERROR(IF(VLOOKUP($O2780,'APOIO-DESPESAS'!$A$3:$N$962,12,FALSE)="","",VLOOKUP($O2780,'APOIO-DESPESAS'!$A$3:$N$962,12,FALSE)),"")</f>
        <v/>
      </c>
      <c r="L2780" s="223" t="str">
        <f>IFERROR(IF(VLOOKUP($O2780,'APOIO-DESPESAS'!$A$3:$N$962,13,FALSE)="","",VLOOKUP($O2780,'APOIO-DESPESAS'!$A$3:$N$962,13,FALSE)),"")</f>
        <v/>
      </c>
      <c r="M2780" s="223" t="str">
        <f>IFERROR(IF(VLOOKUP($O2780,'APOIO-DESPESAS'!$A$3:$N$962,14,FALSE)="","",VLOOKUP($O2780,'APOIO-DESPESAS'!$A$3:$N$962,14,FALSE)),"")</f>
        <v/>
      </c>
      <c r="O2780" s="223">
        <f t="shared" si="43"/>
        <v>2778</v>
      </c>
    </row>
    <row r="2781" spans="1:15" x14ac:dyDescent="0.25">
      <c r="A2781" s="223" t="str">
        <f>IFERROR(IF(VLOOKUP($O2781,'APOIO-DESPESAS'!$A$3:$N$962,2,FALSE)="","",VLOOKUP($O2781,'APOIO-DESPESAS'!$A$3:$N$962,2,FALSE)),"")</f>
        <v/>
      </c>
      <c r="B2781" s="223" t="str">
        <f>IFERROR(IF(VLOOKUP($O2781,'APOIO-DESPESAS'!$A$3:$N$962,3,FALSE)="","",VLOOKUP($O2781,'APOIO-DESPESAS'!$A$3:$N$962,3,FALSE)),"")</f>
        <v/>
      </c>
      <c r="C2781" s="223" t="str">
        <f>IFERROR(IF(VLOOKUP($O2781,'APOIO-DESPESAS'!$A$3:$N$962,4,FALSE)="","",VLOOKUP($O2781,'APOIO-DESPESAS'!$A$3:$N$962,4,FALSE)),"")</f>
        <v/>
      </c>
      <c r="D2781" s="223" t="str">
        <f>IFERROR(IF(VLOOKUP($O2781,'APOIO-DESPESAS'!$A$3:$N$962,5,FALSE)="","",VLOOKUP($O2781,'APOIO-DESPESAS'!$A$3:$N$962,5,FALSE)),"")</f>
        <v/>
      </c>
      <c r="E2781" s="223" t="str">
        <f>IFERROR(IF(VLOOKUP($O2781,'APOIO-DESPESAS'!$A$3:$N$962,6,FALSE)="","",VLOOKUP($O2781,'APOIO-DESPESAS'!$A$3:$N$962,6,FALSE)),"")</f>
        <v/>
      </c>
      <c r="F2781" s="223" t="str">
        <f>IFERROR(IF(VLOOKUP($O2781,'APOIO-DESPESAS'!$A$3:$N$962,7,FALSE)="","",VLOOKUP($O2781,'APOIO-DESPESAS'!$A$3:$N$962,7,FALSE)),"")</f>
        <v/>
      </c>
      <c r="G2781" s="223" t="str">
        <f>IFERROR(IF(VLOOKUP($O2781,'APOIO-DESPESAS'!$A$3:$N$962,8,FALSE)="","",VLOOKUP($O2781,'APOIO-DESPESAS'!$A$3:$N$962,8,FALSE)),"")</f>
        <v/>
      </c>
      <c r="H2781" s="223" t="str">
        <f>IFERROR(IF(VLOOKUP($O2781,'APOIO-DESPESAS'!$A$3:$N$962,9,FALSE)="","",VLOOKUP($O2781,'APOIO-DESPESAS'!$A$3:$N$962,9,FALSE)),"")</f>
        <v/>
      </c>
      <c r="I2781" s="223" t="str">
        <f>IFERROR(IF(VLOOKUP($O2781,'APOIO-DESPESAS'!$A$3:$N$962,10,FALSE)="","",VLOOKUP($O2781,'APOIO-DESPESAS'!$A$3:$N$962,10,FALSE)),"")</f>
        <v/>
      </c>
      <c r="J2781" s="223" t="str">
        <f>IFERROR(IF(VLOOKUP($O2781,'APOIO-DESPESAS'!$A$3:$N$962,11,FALSE)="","",VLOOKUP($O2781,'APOIO-DESPESAS'!$A$3:$N$962,11,FALSE)),"")</f>
        <v/>
      </c>
      <c r="K2781" s="223" t="str">
        <f>IFERROR(IF(VLOOKUP($O2781,'APOIO-DESPESAS'!$A$3:$N$962,12,FALSE)="","",VLOOKUP($O2781,'APOIO-DESPESAS'!$A$3:$N$962,12,FALSE)),"")</f>
        <v/>
      </c>
      <c r="L2781" s="223" t="str">
        <f>IFERROR(IF(VLOOKUP($O2781,'APOIO-DESPESAS'!$A$3:$N$962,13,FALSE)="","",VLOOKUP($O2781,'APOIO-DESPESAS'!$A$3:$N$962,13,FALSE)),"")</f>
        <v/>
      </c>
      <c r="M2781" s="223" t="str">
        <f>IFERROR(IF(VLOOKUP($O2781,'APOIO-DESPESAS'!$A$3:$N$962,14,FALSE)="","",VLOOKUP($O2781,'APOIO-DESPESAS'!$A$3:$N$962,14,FALSE)),"")</f>
        <v/>
      </c>
      <c r="O2781" s="223">
        <f t="shared" si="43"/>
        <v>2779</v>
      </c>
    </row>
    <row r="2782" spans="1:15" x14ac:dyDescent="0.25">
      <c r="A2782" s="223" t="str">
        <f>IFERROR(IF(VLOOKUP($O2782,'APOIO-DESPESAS'!$A$3:$N$962,2,FALSE)="","",VLOOKUP($O2782,'APOIO-DESPESAS'!$A$3:$N$962,2,FALSE)),"")</f>
        <v/>
      </c>
      <c r="B2782" s="223" t="str">
        <f>IFERROR(IF(VLOOKUP($O2782,'APOIO-DESPESAS'!$A$3:$N$962,3,FALSE)="","",VLOOKUP($O2782,'APOIO-DESPESAS'!$A$3:$N$962,3,FALSE)),"")</f>
        <v/>
      </c>
      <c r="C2782" s="223" t="str">
        <f>IFERROR(IF(VLOOKUP($O2782,'APOIO-DESPESAS'!$A$3:$N$962,4,FALSE)="","",VLOOKUP($O2782,'APOIO-DESPESAS'!$A$3:$N$962,4,FALSE)),"")</f>
        <v/>
      </c>
      <c r="D2782" s="223" t="str">
        <f>IFERROR(IF(VLOOKUP($O2782,'APOIO-DESPESAS'!$A$3:$N$962,5,FALSE)="","",VLOOKUP($O2782,'APOIO-DESPESAS'!$A$3:$N$962,5,FALSE)),"")</f>
        <v/>
      </c>
      <c r="E2782" s="223" t="str">
        <f>IFERROR(IF(VLOOKUP($O2782,'APOIO-DESPESAS'!$A$3:$N$962,6,FALSE)="","",VLOOKUP($O2782,'APOIO-DESPESAS'!$A$3:$N$962,6,FALSE)),"")</f>
        <v/>
      </c>
      <c r="F2782" s="223" t="str">
        <f>IFERROR(IF(VLOOKUP($O2782,'APOIO-DESPESAS'!$A$3:$N$962,7,FALSE)="","",VLOOKUP($O2782,'APOIO-DESPESAS'!$A$3:$N$962,7,FALSE)),"")</f>
        <v/>
      </c>
      <c r="G2782" s="223" t="str">
        <f>IFERROR(IF(VLOOKUP($O2782,'APOIO-DESPESAS'!$A$3:$N$962,8,FALSE)="","",VLOOKUP($O2782,'APOIO-DESPESAS'!$A$3:$N$962,8,FALSE)),"")</f>
        <v/>
      </c>
      <c r="H2782" s="223" t="str">
        <f>IFERROR(IF(VLOOKUP($O2782,'APOIO-DESPESAS'!$A$3:$N$962,9,FALSE)="","",VLOOKUP($O2782,'APOIO-DESPESAS'!$A$3:$N$962,9,FALSE)),"")</f>
        <v/>
      </c>
      <c r="I2782" s="223" t="str">
        <f>IFERROR(IF(VLOOKUP($O2782,'APOIO-DESPESAS'!$A$3:$N$962,10,FALSE)="","",VLOOKUP($O2782,'APOIO-DESPESAS'!$A$3:$N$962,10,FALSE)),"")</f>
        <v/>
      </c>
      <c r="J2782" s="223" t="str">
        <f>IFERROR(IF(VLOOKUP($O2782,'APOIO-DESPESAS'!$A$3:$N$962,11,FALSE)="","",VLOOKUP($O2782,'APOIO-DESPESAS'!$A$3:$N$962,11,FALSE)),"")</f>
        <v/>
      </c>
      <c r="K2782" s="223" t="str">
        <f>IFERROR(IF(VLOOKUP($O2782,'APOIO-DESPESAS'!$A$3:$N$962,12,FALSE)="","",VLOOKUP($O2782,'APOIO-DESPESAS'!$A$3:$N$962,12,FALSE)),"")</f>
        <v/>
      </c>
      <c r="L2782" s="223" t="str">
        <f>IFERROR(IF(VLOOKUP($O2782,'APOIO-DESPESAS'!$A$3:$N$962,13,FALSE)="","",VLOOKUP($O2782,'APOIO-DESPESAS'!$A$3:$N$962,13,FALSE)),"")</f>
        <v/>
      </c>
      <c r="M2782" s="223" t="str">
        <f>IFERROR(IF(VLOOKUP($O2782,'APOIO-DESPESAS'!$A$3:$N$962,14,FALSE)="","",VLOOKUP($O2782,'APOIO-DESPESAS'!$A$3:$N$962,14,FALSE)),"")</f>
        <v/>
      </c>
      <c r="O2782" s="223">
        <f t="shared" si="43"/>
        <v>2780</v>
      </c>
    </row>
    <row r="2783" spans="1:15" x14ac:dyDescent="0.25">
      <c r="A2783" s="223" t="str">
        <f>IFERROR(IF(VLOOKUP($O2783,'APOIO-DESPESAS'!$A$3:$N$962,2,FALSE)="","",VLOOKUP($O2783,'APOIO-DESPESAS'!$A$3:$N$962,2,FALSE)),"")</f>
        <v/>
      </c>
      <c r="B2783" s="223" t="str">
        <f>IFERROR(IF(VLOOKUP($O2783,'APOIO-DESPESAS'!$A$3:$N$962,3,FALSE)="","",VLOOKUP($O2783,'APOIO-DESPESAS'!$A$3:$N$962,3,FALSE)),"")</f>
        <v/>
      </c>
      <c r="C2783" s="223" t="str">
        <f>IFERROR(IF(VLOOKUP($O2783,'APOIO-DESPESAS'!$A$3:$N$962,4,FALSE)="","",VLOOKUP($O2783,'APOIO-DESPESAS'!$A$3:$N$962,4,FALSE)),"")</f>
        <v/>
      </c>
      <c r="D2783" s="223" t="str">
        <f>IFERROR(IF(VLOOKUP($O2783,'APOIO-DESPESAS'!$A$3:$N$962,5,FALSE)="","",VLOOKUP($O2783,'APOIO-DESPESAS'!$A$3:$N$962,5,FALSE)),"")</f>
        <v/>
      </c>
      <c r="E2783" s="223" t="str">
        <f>IFERROR(IF(VLOOKUP($O2783,'APOIO-DESPESAS'!$A$3:$N$962,6,FALSE)="","",VLOOKUP($O2783,'APOIO-DESPESAS'!$A$3:$N$962,6,FALSE)),"")</f>
        <v/>
      </c>
      <c r="F2783" s="223" t="str">
        <f>IFERROR(IF(VLOOKUP($O2783,'APOIO-DESPESAS'!$A$3:$N$962,7,FALSE)="","",VLOOKUP($O2783,'APOIO-DESPESAS'!$A$3:$N$962,7,FALSE)),"")</f>
        <v/>
      </c>
      <c r="G2783" s="223" t="str">
        <f>IFERROR(IF(VLOOKUP($O2783,'APOIO-DESPESAS'!$A$3:$N$962,8,FALSE)="","",VLOOKUP($O2783,'APOIO-DESPESAS'!$A$3:$N$962,8,FALSE)),"")</f>
        <v/>
      </c>
      <c r="H2783" s="223" t="str">
        <f>IFERROR(IF(VLOOKUP($O2783,'APOIO-DESPESAS'!$A$3:$N$962,9,FALSE)="","",VLOOKUP($O2783,'APOIO-DESPESAS'!$A$3:$N$962,9,FALSE)),"")</f>
        <v/>
      </c>
      <c r="I2783" s="223" t="str">
        <f>IFERROR(IF(VLOOKUP($O2783,'APOIO-DESPESAS'!$A$3:$N$962,10,FALSE)="","",VLOOKUP($O2783,'APOIO-DESPESAS'!$A$3:$N$962,10,FALSE)),"")</f>
        <v/>
      </c>
      <c r="J2783" s="223" t="str">
        <f>IFERROR(IF(VLOOKUP($O2783,'APOIO-DESPESAS'!$A$3:$N$962,11,FALSE)="","",VLOOKUP($O2783,'APOIO-DESPESAS'!$A$3:$N$962,11,FALSE)),"")</f>
        <v/>
      </c>
      <c r="K2783" s="223" t="str">
        <f>IFERROR(IF(VLOOKUP($O2783,'APOIO-DESPESAS'!$A$3:$N$962,12,FALSE)="","",VLOOKUP($O2783,'APOIO-DESPESAS'!$A$3:$N$962,12,FALSE)),"")</f>
        <v/>
      </c>
      <c r="L2783" s="223" t="str">
        <f>IFERROR(IF(VLOOKUP($O2783,'APOIO-DESPESAS'!$A$3:$N$962,13,FALSE)="","",VLOOKUP($O2783,'APOIO-DESPESAS'!$A$3:$N$962,13,FALSE)),"")</f>
        <v/>
      </c>
      <c r="M2783" s="223" t="str">
        <f>IFERROR(IF(VLOOKUP($O2783,'APOIO-DESPESAS'!$A$3:$N$962,14,FALSE)="","",VLOOKUP($O2783,'APOIO-DESPESAS'!$A$3:$N$962,14,FALSE)),"")</f>
        <v/>
      </c>
      <c r="O2783" s="223">
        <f t="shared" si="43"/>
        <v>2781</v>
      </c>
    </row>
    <row r="2784" spans="1:15" x14ac:dyDescent="0.25">
      <c r="A2784" s="223" t="str">
        <f>IFERROR(IF(VLOOKUP($O2784,'APOIO-DESPESAS'!$A$3:$N$962,2,FALSE)="","",VLOOKUP($O2784,'APOIO-DESPESAS'!$A$3:$N$962,2,FALSE)),"")</f>
        <v/>
      </c>
      <c r="B2784" s="223" t="str">
        <f>IFERROR(IF(VLOOKUP($O2784,'APOIO-DESPESAS'!$A$3:$N$962,3,FALSE)="","",VLOOKUP($O2784,'APOIO-DESPESAS'!$A$3:$N$962,3,FALSE)),"")</f>
        <v/>
      </c>
      <c r="C2784" s="223" t="str">
        <f>IFERROR(IF(VLOOKUP($O2784,'APOIO-DESPESAS'!$A$3:$N$962,4,FALSE)="","",VLOOKUP($O2784,'APOIO-DESPESAS'!$A$3:$N$962,4,FALSE)),"")</f>
        <v/>
      </c>
      <c r="D2784" s="223" t="str">
        <f>IFERROR(IF(VLOOKUP($O2784,'APOIO-DESPESAS'!$A$3:$N$962,5,FALSE)="","",VLOOKUP($O2784,'APOIO-DESPESAS'!$A$3:$N$962,5,FALSE)),"")</f>
        <v/>
      </c>
      <c r="E2784" s="223" t="str">
        <f>IFERROR(IF(VLOOKUP($O2784,'APOIO-DESPESAS'!$A$3:$N$962,6,FALSE)="","",VLOOKUP($O2784,'APOIO-DESPESAS'!$A$3:$N$962,6,FALSE)),"")</f>
        <v/>
      </c>
      <c r="F2784" s="223" t="str">
        <f>IFERROR(IF(VLOOKUP($O2784,'APOIO-DESPESAS'!$A$3:$N$962,7,FALSE)="","",VLOOKUP($O2784,'APOIO-DESPESAS'!$A$3:$N$962,7,FALSE)),"")</f>
        <v/>
      </c>
      <c r="G2784" s="223" t="str">
        <f>IFERROR(IF(VLOOKUP($O2784,'APOIO-DESPESAS'!$A$3:$N$962,8,FALSE)="","",VLOOKUP($O2784,'APOIO-DESPESAS'!$A$3:$N$962,8,FALSE)),"")</f>
        <v/>
      </c>
      <c r="H2784" s="223" t="str">
        <f>IFERROR(IF(VLOOKUP($O2784,'APOIO-DESPESAS'!$A$3:$N$962,9,FALSE)="","",VLOOKUP($O2784,'APOIO-DESPESAS'!$A$3:$N$962,9,FALSE)),"")</f>
        <v/>
      </c>
      <c r="I2784" s="223" t="str">
        <f>IFERROR(IF(VLOOKUP($O2784,'APOIO-DESPESAS'!$A$3:$N$962,10,FALSE)="","",VLOOKUP($O2784,'APOIO-DESPESAS'!$A$3:$N$962,10,FALSE)),"")</f>
        <v/>
      </c>
      <c r="J2784" s="223" t="str">
        <f>IFERROR(IF(VLOOKUP($O2784,'APOIO-DESPESAS'!$A$3:$N$962,11,FALSE)="","",VLOOKUP($O2784,'APOIO-DESPESAS'!$A$3:$N$962,11,FALSE)),"")</f>
        <v/>
      </c>
      <c r="K2784" s="223" t="str">
        <f>IFERROR(IF(VLOOKUP($O2784,'APOIO-DESPESAS'!$A$3:$N$962,12,FALSE)="","",VLOOKUP($O2784,'APOIO-DESPESAS'!$A$3:$N$962,12,FALSE)),"")</f>
        <v/>
      </c>
      <c r="L2784" s="223" t="str">
        <f>IFERROR(IF(VLOOKUP($O2784,'APOIO-DESPESAS'!$A$3:$N$962,13,FALSE)="","",VLOOKUP($O2784,'APOIO-DESPESAS'!$A$3:$N$962,13,FALSE)),"")</f>
        <v/>
      </c>
      <c r="M2784" s="223" t="str">
        <f>IFERROR(IF(VLOOKUP($O2784,'APOIO-DESPESAS'!$A$3:$N$962,14,FALSE)="","",VLOOKUP($O2784,'APOIO-DESPESAS'!$A$3:$N$962,14,FALSE)),"")</f>
        <v/>
      </c>
      <c r="O2784" s="223">
        <f t="shared" si="43"/>
        <v>2782</v>
      </c>
    </row>
    <row r="2785" spans="1:15" x14ac:dyDescent="0.25">
      <c r="A2785" s="223" t="str">
        <f>IFERROR(IF(VLOOKUP($O2785,'APOIO-DESPESAS'!$A$3:$N$962,2,FALSE)="","",VLOOKUP($O2785,'APOIO-DESPESAS'!$A$3:$N$962,2,FALSE)),"")</f>
        <v/>
      </c>
      <c r="B2785" s="223" t="str">
        <f>IFERROR(IF(VLOOKUP($O2785,'APOIO-DESPESAS'!$A$3:$N$962,3,FALSE)="","",VLOOKUP($O2785,'APOIO-DESPESAS'!$A$3:$N$962,3,FALSE)),"")</f>
        <v/>
      </c>
      <c r="C2785" s="223" t="str">
        <f>IFERROR(IF(VLOOKUP($O2785,'APOIO-DESPESAS'!$A$3:$N$962,4,FALSE)="","",VLOOKUP($O2785,'APOIO-DESPESAS'!$A$3:$N$962,4,FALSE)),"")</f>
        <v/>
      </c>
      <c r="D2785" s="223" t="str">
        <f>IFERROR(IF(VLOOKUP($O2785,'APOIO-DESPESAS'!$A$3:$N$962,5,FALSE)="","",VLOOKUP($O2785,'APOIO-DESPESAS'!$A$3:$N$962,5,FALSE)),"")</f>
        <v/>
      </c>
      <c r="E2785" s="223" t="str">
        <f>IFERROR(IF(VLOOKUP($O2785,'APOIO-DESPESAS'!$A$3:$N$962,6,FALSE)="","",VLOOKUP($O2785,'APOIO-DESPESAS'!$A$3:$N$962,6,FALSE)),"")</f>
        <v/>
      </c>
      <c r="F2785" s="223" t="str">
        <f>IFERROR(IF(VLOOKUP($O2785,'APOIO-DESPESAS'!$A$3:$N$962,7,FALSE)="","",VLOOKUP($O2785,'APOIO-DESPESAS'!$A$3:$N$962,7,FALSE)),"")</f>
        <v/>
      </c>
      <c r="G2785" s="223" t="str">
        <f>IFERROR(IF(VLOOKUP($O2785,'APOIO-DESPESAS'!$A$3:$N$962,8,FALSE)="","",VLOOKUP($O2785,'APOIO-DESPESAS'!$A$3:$N$962,8,FALSE)),"")</f>
        <v/>
      </c>
      <c r="H2785" s="223" t="str">
        <f>IFERROR(IF(VLOOKUP($O2785,'APOIO-DESPESAS'!$A$3:$N$962,9,FALSE)="","",VLOOKUP($O2785,'APOIO-DESPESAS'!$A$3:$N$962,9,FALSE)),"")</f>
        <v/>
      </c>
      <c r="I2785" s="223" t="str">
        <f>IFERROR(IF(VLOOKUP($O2785,'APOIO-DESPESAS'!$A$3:$N$962,10,FALSE)="","",VLOOKUP($O2785,'APOIO-DESPESAS'!$A$3:$N$962,10,FALSE)),"")</f>
        <v/>
      </c>
      <c r="J2785" s="223" t="str">
        <f>IFERROR(IF(VLOOKUP($O2785,'APOIO-DESPESAS'!$A$3:$N$962,11,FALSE)="","",VLOOKUP($O2785,'APOIO-DESPESAS'!$A$3:$N$962,11,FALSE)),"")</f>
        <v/>
      </c>
      <c r="K2785" s="223" t="str">
        <f>IFERROR(IF(VLOOKUP($O2785,'APOIO-DESPESAS'!$A$3:$N$962,12,FALSE)="","",VLOOKUP($O2785,'APOIO-DESPESAS'!$A$3:$N$962,12,FALSE)),"")</f>
        <v/>
      </c>
      <c r="L2785" s="223" t="str">
        <f>IFERROR(IF(VLOOKUP($O2785,'APOIO-DESPESAS'!$A$3:$N$962,13,FALSE)="","",VLOOKUP($O2785,'APOIO-DESPESAS'!$A$3:$N$962,13,FALSE)),"")</f>
        <v/>
      </c>
      <c r="M2785" s="223" t="str">
        <f>IFERROR(IF(VLOOKUP($O2785,'APOIO-DESPESAS'!$A$3:$N$962,14,FALSE)="","",VLOOKUP($O2785,'APOIO-DESPESAS'!$A$3:$N$962,14,FALSE)),"")</f>
        <v/>
      </c>
      <c r="O2785" s="223">
        <f t="shared" si="43"/>
        <v>2783</v>
      </c>
    </row>
    <row r="2786" spans="1:15" x14ac:dyDescent="0.25">
      <c r="A2786" s="223" t="str">
        <f>IFERROR(IF(VLOOKUP($O2786,'APOIO-DESPESAS'!$A$3:$N$962,2,FALSE)="","",VLOOKUP($O2786,'APOIO-DESPESAS'!$A$3:$N$962,2,FALSE)),"")</f>
        <v/>
      </c>
      <c r="B2786" s="223" t="str">
        <f>IFERROR(IF(VLOOKUP($O2786,'APOIO-DESPESAS'!$A$3:$N$962,3,FALSE)="","",VLOOKUP($O2786,'APOIO-DESPESAS'!$A$3:$N$962,3,FALSE)),"")</f>
        <v/>
      </c>
      <c r="C2786" s="223" t="str">
        <f>IFERROR(IF(VLOOKUP($O2786,'APOIO-DESPESAS'!$A$3:$N$962,4,FALSE)="","",VLOOKUP($O2786,'APOIO-DESPESAS'!$A$3:$N$962,4,FALSE)),"")</f>
        <v/>
      </c>
      <c r="D2786" s="223" t="str">
        <f>IFERROR(IF(VLOOKUP($O2786,'APOIO-DESPESAS'!$A$3:$N$962,5,FALSE)="","",VLOOKUP($O2786,'APOIO-DESPESAS'!$A$3:$N$962,5,FALSE)),"")</f>
        <v/>
      </c>
      <c r="E2786" s="223" t="str">
        <f>IFERROR(IF(VLOOKUP($O2786,'APOIO-DESPESAS'!$A$3:$N$962,6,FALSE)="","",VLOOKUP($O2786,'APOIO-DESPESAS'!$A$3:$N$962,6,FALSE)),"")</f>
        <v/>
      </c>
      <c r="F2786" s="223" t="str">
        <f>IFERROR(IF(VLOOKUP($O2786,'APOIO-DESPESAS'!$A$3:$N$962,7,FALSE)="","",VLOOKUP($O2786,'APOIO-DESPESAS'!$A$3:$N$962,7,FALSE)),"")</f>
        <v/>
      </c>
      <c r="G2786" s="223" t="str">
        <f>IFERROR(IF(VLOOKUP($O2786,'APOIO-DESPESAS'!$A$3:$N$962,8,FALSE)="","",VLOOKUP($O2786,'APOIO-DESPESAS'!$A$3:$N$962,8,FALSE)),"")</f>
        <v/>
      </c>
      <c r="H2786" s="223" t="str">
        <f>IFERROR(IF(VLOOKUP($O2786,'APOIO-DESPESAS'!$A$3:$N$962,9,FALSE)="","",VLOOKUP($O2786,'APOIO-DESPESAS'!$A$3:$N$962,9,FALSE)),"")</f>
        <v/>
      </c>
      <c r="I2786" s="223" t="str">
        <f>IFERROR(IF(VLOOKUP($O2786,'APOIO-DESPESAS'!$A$3:$N$962,10,FALSE)="","",VLOOKUP($O2786,'APOIO-DESPESAS'!$A$3:$N$962,10,FALSE)),"")</f>
        <v/>
      </c>
      <c r="J2786" s="223" t="str">
        <f>IFERROR(IF(VLOOKUP($O2786,'APOIO-DESPESAS'!$A$3:$N$962,11,FALSE)="","",VLOOKUP($O2786,'APOIO-DESPESAS'!$A$3:$N$962,11,FALSE)),"")</f>
        <v/>
      </c>
      <c r="K2786" s="223" t="str">
        <f>IFERROR(IF(VLOOKUP($O2786,'APOIO-DESPESAS'!$A$3:$N$962,12,FALSE)="","",VLOOKUP($O2786,'APOIO-DESPESAS'!$A$3:$N$962,12,FALSE)),"")</f>
        <v/>
      </c>
      <c r="L2786" s="223" t="str">
        <f>IFERROR(IF(VLOOKUP($O2786,'APOIO-DESPESAS'!$A$3:$N$962,13,FALSE)="","",VLOOKUP($O2786,'APOIO-DESPESAS'!$A$3:$N$962,13,FALSE)),"")</f>
        <v/>
      </c>
      <c r="M2786" s="223" t="str">
        <f>IFERROR(IF(VLOOKUP($O2786,'APOIO-DESPESAS'!$A$3:$N$962,14,FALSE)="","",VLOOKUP($O2786,'APOIO-DESPESAS'!$A$3:$N$962,14,FALSE)),"")</f>
        <v/>
      </c>
      <c r="O2786" s="223">
        <f t="shared" si="43"/>
        <v>2784</v>
      </c>
    </row>
    <row r="2787" spans="1:15" x14ac:dyDescent="0.25">
      <c r="A2787" s="223" t="str">
        <f>IFERROR(IF(VLOOKUP($O2787,'APOIO-DESPESAS'!$A$3:$N$962,2,FALSE)="","",VLOOKUP($O2787,'APOIO-DESPESAS'!$A$3:$N$962,2,FALSE)),"")</f>
        <v/>
      </c>
      <c r="B2787" s="223" t="str">
        <f>IFERROR(IF(VLOOKUP($O2787,'APOIO-DESPESAS'!$A$3:$N$962,3,FALSE)="","",VLOOKUP($O2787,'APOIO-DESPESAS'!$A$3:$N$962,3,FALSE)),"")</f>
        <v/>
      </c>
      <c r="C2787" s="223" t="str">
        <f>IFERROR(IF(VLOOKUP($O2787,'APOIO-DESPESAS'!$A$3:$N$962,4,FALSE)="","",VLOOKUP($O2787,'APOIO-DESPESAS'!$A$3:$N$962,4,FALSE)),"")</f>
        <v/>
      </c>
      <c r="D2787" s="223" t="str">
        <f>IFERROR(IF(VLOOKUP($O2787,'APOIO-DESPESAS'!$A$3:$N$962,5,FALSE)="","",VLOOKUP($O2787,'APOIO-DESPESAS'!$A$3:$N$962,5,FALSE)),"")</f>
        <v/>
      </c>
      <c r="E2787" s="223" t="str">
        <f>IFERROR(IF(VLOOKUP($O2787,'APOIO-DESPESAS'!$A$3:$N$962,6,FALSE)="","",VLOOKUP($O2787,'APOIO-DESPESAS'!$A$3:$N$962,6,FALSE)),"")</f>
        <v/>
      </c>
      <c r="F2787" s="223" t="str">
        <f>IFERROR(IF(VLOOKUP($O2787,'APOIO-DESPESAS'!$A$3:$N$962,7,FALSE)="","",VLOOKUP($O2787,'APOIO-DESPESAS'!$A$3:$N$962,7,FALSE)),"")</f>
        <v/>
      </c>
      <c r="G2787" s="223" t="str">
        <f>IFERROR(IF(VLOOKUP($O2787,'APOIO-DESPESAS'!$A$3:$N$962,8,FALSE)="","",VLOOKUP($O2787,'APOIO-DESPESAS'!$A$3:$N$962,8,FALSE)),"")</f>
        <v/>
      </c>
      <c r="H2787" s="223" t="str">
        <f>IFERROR(IF(VLOOKUP($O2787,'APOIO-DESPESAS'!$A$3:$N$962,9,FALSE)="","",VLOOKUP($O2787,'APOIO-DESPESAS'!$A$3:$N$962,9,FALSE)),"")</f>
        <v/>
      </c>
      <c r="I2787" s="223" t="str">
        <f>IFERROR(IF(VLOOKUP($O2787,'APOIO-DESPESAS'!$A$3:$N$962,10,FALSE)="","",VLOOKUP($O2787,'APOIO-DESPESAS'!$A$3:$N$962,10,FALSE)),"")</f>
        <v/>
      </c>
      <c r="J2787" s="223" t="str">
        <f>IFERROR(IF(VLOOKUP($O2787,'APOIO-DESPESAS'!$A$3:$N$962,11,FALSE)="","",VLOOKUP($O2787,'APOIO-DESPESAS'!$A$3:$N$962,11,FALSE)),"")</f>
        <v/>
      </c>
      <c r="K2787" s="223" t="str">
        <f>IFERROR(IF(VLOOKUP($O2787,'APOIO-DESPESAS'!$A$3:$N$962,12,FALSE)="","",VLOOKUP($O2787,'APOIO-DESPESAS'!$A$3:$N$962,12,FALSE)),"")</f>
        <v/>
      </c>
      <c r="L2787" s="223" t="str">
        <f>IFERROR(IF(VLOOKUP($O2787,'APOIO-DESPESAS'!$A$3:$N$962,13,FALSE)="","",VLOOKUP($O2787,'APOIO-DESPESAS'!$A$3:$N$962,13,FALSE)),"")</f>
        <v/>
      </c>
      <c r="M2787" s="223" t="str">
        <f>IFERROR(IF(VLOOKUP($O2787,'APOIO-DESPESAS'!$A$3:$N$962,14,FALSE)="","",VLOOKUP($O2787,'APOIO-DESPESAS'!$A$3:$N$962,14,FALSE)),"")</f>
        <v/>
      </c>
      <c r="O2787" s="223">
        <f t="shared" si="43"/>
        <v>2785</v>
      </c>
    </row>
    <row r="2788" spans="1:15" x14ac:dyDescent="0.25">
      <c r="A2788" s="223" t="str">
        <f>IFERROR(IF(VLOOKUP($O2788,'APOIO-DESPESAS'!$A$3:$N$962,2,FALSE)="","",VLOOKUP($O2788,'APOIO-DESPESAS'!$A$3:$N$962,2,FALSE)),"")</f>
        <v/>
      </c>
      <c r="B2788" s="223" t="str">
        <f>IFERROR(IF(VLOOKUP($O2788,'APOIO-DESPESAS'!$A$3:$N$962,3,FALSE)="","",VLOOKUP($O2788,'APOIO-DESPESAS'!$A$3:$N$962,3,FALSE)),"")</f>
        <v/>
      </c>
      <c r="C2788" s="223" t="str">
        <f>IFERROR(IF(VLOOKUP($O2788,'APOIO-DESPESAS'!$A$3:$N$962,4,FALSE)="","",VLOOKUP($O2788,'APOIO-DESPESAS'!$A$3:$N$962,4,FALSE)),"")</f>
        <v/>
      </c>
      <c r="D2788" s="223" t="str">
        <f>IFERROR(IF(VLOOKUP($O2788,'APOIO-DESPESAS'!$A$3:$N$962,5,FALSE)="","",VLOOKUP($O2788,'APOIO-DESPESAS'!$A$3:$N$962,5,FALSE)),"")</f>
        <v/>
      </c>
      <c r="E2788" s="223" t="str">
        <f>IFERROR(IF(VLOOKUP($O2788,'APOIO-DESPESAS'!$A$3:$N$962,6,FALSE)="","",VLOOKUP($O2788,'APOIO-DESPESAS'!$A$3:$N$962,6,FALSE)),"")</f>
        <v/>
      </c>
      <c r="F2788" s="223" t="str">
        <f>IFERROR(IF(VLOOKUP($O2788,'APOIO-DESPESAS'!$A$3:$N$962,7,FALSE)="","",VLOOKUP($O2788,'APOIO-DESPESAS'!$A$3:$N$962,7,FALSE)),"")</f>
        <v/>
      </c>
      <c r="G2788" s="223" t="str">
        <f>IFERROR(IF(VLOOKUP($O2788,'APOIO-DESPESAS'!$A$3:$N$962,8,FALSE)="","",VLOOKUP($O2788,'APOIO-DESPESAS'!$A$3:$N$962,8,FALSE)),"")</f>
        <v/>
      </c>
      <c r="H2788" s="223" t="str">
        <f>IFERROR(IF(VLOOKUP($O2788,'APOIO-DESPESAS'!$A$3:$N$962,9,FALSE)="","",VLOOKUP($O2788,'APOIO-DESPESAS'!$A$3:$N$962,9,FALSE)),"")</f>
        <v/>
      </c>
      <c r="I2788" s="223" t="str">
        <f>IFERROR(IF(VLOOKUP($O2788,'APOIO-DESPESAS'!$A$3:$N$962,10,FALSE)="","",VLOOKUP($O2788,'APOIO-DESPESAS'!$A$3:$N$962,10,FALSE)),"")</f>
        <v/>
      </c>
      <c r="J2788" s="223" t="str">
        <f>IFERROR(IF(VLOOKUP($O2788,'APOIO-DESPESAS'!$A$3:$N$962,11,FALSE)="","",VLOOKUP($O2788,'APOIO-DESPESAS'!$A$3:$N$962,11,FALSE)),"")</f>
        <v/>
      </c>
      <c r="K2788" s="223" t="str">
        <f>IFERROR(IF(VLOOKUP($O2788,'APOIO-DESPESAS'!$A$3:$N$962,12,FALSE)="","",VLOOKUP($O2788,'APOIO-DESPESAS'!$A$3:$N$962,12,FALSE)),"")</f>
        <v/>
      </c>
      <c r="L2788" s="223" t="str">
        <f>IFERROR(IF(VLOOKUP($O2788,'APOIO-DESPESAS'!$A$3:$N$962,13,FALSE)="","",VLOOKUP($O2788,'APOIO-DESPESAS'!$A$3:$N$962,13,FALSE)),"")</f>
        <v/>
      </c>
      <c r="M2788" s="223" t="str">
        <f>IFERROR(IF(VLOOKUP($O2788,'APOIO-DESPESAS'!$A$3:$N$962,14,FALSE)="","",VLOOKUP($O2788,'APOIO-DESPESAS'!$A$3:$N$962,14,FALSE)),"")</f>
        <v/>
      </c>
      <c r="O2788" s="223">
        <f t="shared" si="43"/>
        <v>2786</v>
      </c>
    </row>
    <row r="2789" spans="1:15" x14ac:dyDescent="0.25">
      <c r="A2789" s="223" t="str">
        <f>IFERROR(IF(VLOOKUP($O2789,'APOIO-DESPESAS'!$A$3:$N$962,2,FALSE)="","",VLOOKUP($O2789,'APOIO-DESPESAS'!$A$3:$N$962,2,FALSE)),"")</f>
        <v/>
      </c>
      <c r="B2789" s="223" t="str">
        <f>IFERROR(IF(VLOOKUP($O2789,'APOIO-DESPESAS'!$A$3:$N$962,3,FALSE)="","",VLOOKUP($O2789,'APOIO-DESPESAS'!$A$3:$N$962,3,FALSE)),"")</f>
        <v/>
      </c>
      <c r="C2789" s="223" t="str">
        <f>IFERROR(IF(VLOOKUP($O2789,'APOIO-DESPESAS'!$A$3:$N$962,4,FALSE)="","",VLOOKUP($O2789,'APOIO-DESPESAS'!$A$3:$N$962,4,FALSE)),"")</f>
        <v/>
      </c>
      <c r="D2789" s="223" t="str">
        <f>IFERROR(IF(VLOOKUP($O2789,'APOIO-DESPESAS'!$A$3:$N$962,5,FALSE)="","",VLOOKUP($O2789,'APOIO-DESPESAS'!$A$3:$N$962,5,FALSE)),"")</f>
        <v/>
      </c>
      <c r="E2789" s="223" t="str">
        <f>IFERROR(IF(VLOOKUP($O2789,'APOIO-DESPESAS'!$A$3:$N$962,6,FALSE)="","",VLOOKUP($O2789,'APOIO-DESPESAS'!$A$3:$N$962,6,FALSE)),"")</f>
        <v/>
      </c>
      <c r="F2789" s="223" t="str">
        <f>IFERROR(IF(VLOOKUP($O2789,'APOIO-DESPESAS'!$A$3:$N$962,7,FALSE)="","",VLOOKUP($O2789,'APOIO-DESPESAS'!$A$3:$N$962,7,FALSE)),"")</f>
        <v/>
      </c>
      <c r="G2789" s="223" t="str">
        <f>IFERROR(IF(VLOOKUP($O2789,'APOIO-DESPESAS'!$A$3:$N$962,8,FALSE)="","",VLOOKUP($O2789,'APOIO-DESPESAS'!$A$3:$N$962,8,FALSE)),"")</f>
        <v/>
      </c>
      <c r="H2789" s="223" t="str">
        <f>IFERROR(IF(VLOOKUP($O2789,'APOIO-DESPESAS'!$A$3:$N$962,9,FALSE)="","",VLOOKUP($O2789,'APOIO-DESPESAS'!$A$3:$N$962,9,FALSE)),"")</f>
        <v/>
      </c>
      <c r="I2789" s="223" t="str">
        <f>IFERROR(IF(VLOOKUP($O2789,'APOIO-DESPESAS'!$A$3:$N$962,10,FALSE)="","",VLOOKUP($O2789,'APOIO-DESPESAS'!$A$3:$N$962,10,FALSE)),"")</f>
        <v/>
      </c>
      <c r="J2789" s="223" t="str">
        <f>IFERROR(IF(VLOOKUP($O2789,'APOIO-DESPESAS'!$A$3:$N$962,11,FALSE)="","",VLOOKUP($O2789,'APOIO-DESPESAS'!$A$3:$N$962,11,FALSE)),"")</f>
        <v/>
      </c>
      <c r="K2789" s="223" t="str">
        <f>IFERROR(IF(VLOOKUP($O2789,'APOIO-DESPESAS'!$A$3:$N$962,12,FALSE)="","",VLOOKUP($O2789,'APOIO-DESPESAS'!$A$3:$N$962,12,FALSE)),"")</f>
        <v/>
      </c>
      <c r="L2789" s="223" t="str">
        <f>IFERROR(IF(VLOOKUP($O2789,'APOIO-DESPESAS'!$A$3:$N$962,13,FALSE)="","",VLOOKUP($O2789,'APOIO-DESPESAS'!$A$3:$N$962,13,FALSE)),"")</f>
        <v/>
      </c>
      <c r="M2789" s="223" t="str">
        <f>IFERROR(IF(VLOOKUP($O2789,'APOIO-DESPESAS'!$A$3:$N$962,14,FALSE)="","",VLOOKUP($O2789,'APOIO-DESPESAS'!$A$3:$N$962,14,FALSE)),"")</f>
        <v/>
      </c>
      <c r="O2789" s="223">
        <f t="shared" si="43"/>
        <v>2787</v>
      </c>
    </row>
    <row r="2790" spans="1:15" x14ac:dyDescent="0.25">
      <c r="A2790" s="223" t="str">
        <f>IFERROR(IF(VLOOKUP($O2790,'APOIO-DESPESAS'!$A$3:$N$962,2,FALSE)="","",VLOOKUP($O2790,'APOIO-DESPESAS'!$A$3:$N$962,2,FALSE)),"")</f>
        <v/>
      </c>
      <c r="B2790" s="223" t="str">
        <f>IFERROR(IF(VLOOKUP($O2790,'APOIO-DESPESAS'!$A$3:$N$962,3,FALSE)="","",VLOOKUP($O2790,'APOIO-DESPESAS'!$A$3:$N$962,3,FALSE)),"")</f>
        <v/>
      </c>
      <c r="C2790" s="223" t="str">
        <f>IFERROR(IF(VLOOKUP($O2790,'APOIO-DESPESAS'!$A$3:$N$962,4,FALSE)="","",VLOOKUP($O2790,'APOIO-DESPESAS'!$A$3:$N$962,4,FALSE)),"")</f>
        <v/>
      </c>
      <c r="D2790" s="223" t="str">
        <f>IFERROR(IF(VLOOKUP($O2790,'APOIO-DESPESAS'!$A$3:$N$962,5,FALSE)="","",VLOOKUP($O2790,'APOIO-DESPESAS'!$A$3:$N$962,5,FALSE)),"")</f>
        <v/>
      </c>
      <c r="E2790" s="223" t="str">
        <f>IFERROR(IF(VLOOKUP($O2790,'APOIO-DESPESAS'!$A$3:$N$962,6,FALSE)="","",VLOOKUP($O2790,'APOIO-DESPESAS'!$A$3:$N$962,6,FALSE)),"")</f>
        <v/>
      </c>
      <c r="F2790" s="223" t="str">
        <f>IFERROR(IF(VLOOKUP($O2790,'APOIO-DESPESAS'!$A$3:$N$962,7,FALSE)="","",VLOOKUP($O2790,'APOIO-DESPESAS'!$A$3:$N$962,7,FALSE)),"")</f>
        <v/>
      </c>
      <c r="G2790" s="223" t="str">
        <f>IFERROR(IF(VLOOKUP($O2790,'APOIO-DESPESAS'!$A$3:$N$962,8,FALSE)="","",VLOOKUP($O2790,'APOIO-DESPESAS'!$A$3:$N$962,8,FALSE)),"")</f>
        <v/>
      </c>
      <c r="H2790" s="223" t="str">
        <f>IFERROR(IF(VLOOKUP($O2790,'APOIO-DESPESAS'!$A$3:$N$962,9,FALSE)="","",VLOOKUP($O2790,'APOIO-DESPESAS'!$A$3:$N$962,9,FALSE)),"")</f>
        <v/>
      </c>
      <c r="I2790" s="223" t="str">
        <f>IFERROR(IF(VLOOKUP($O2790,'APOIO-DESPESAS'!$A$3:$N$962,10,FALSE)="","",VLOOKUP($O2790,'APOIO-DESPESAS'!$A$3:$N$962,10,FALSE)),"")</f>
        <v/>
      </c>
      <c r="J2790" s="223" t="str">
        <f>IFERROR(IF(VLOOKUP($O2790,'APOIO-DESPESAS'!$A$3:$N$962,11,FALSE)="","",VLOOKUP($O2790,'APOIO-DESPESAS'!$A$3:$N$962,11,FALSE)),"")</f>
        <v/>
      </c>
      <c r="K2790" s="223" t="str">
        <f>IFERROR(IF(VLOOKUP($O2790,'APOIO-DESPESAS'!$A$3:$N$962,12,FALSE)="","",VLOOKUP($O2790,'APOIO-DESPESAS'!$A$3:$N$962,12,FALSE)),"")</f>
        <v/>
      </c>
      <c r="L2790" s="223" t="str">
        <f>IFERROR(IF(VLOOKUP($O2790,'APOIO-DESPESAS'!$A$3:$N$962,13,FALSE)="","",VLOOKUP($O2790,'APOIO-DESPESAS'!$A$3:$N$962,13,FALSE)),"")</f>
        <v/>
      </c>
      <c r="M2790" s="223" t="str">
        <f>IFERROR(IF(VLOOKUP($O2790,'APOIO-DESPESAS'!$A$3:$N$962,14,FALSE)="","",VLOOKUP($O2790,'APOIO-DESPESAS'!$A$3:$N$962,14,FALSE)),"")</f>
        <v/>
      </c>
      <c r="O2790" s="223">
        <f t="shared" si="43"/>
        <v>2788</v>
      </c>
    </row>
    <row r="2791" spans="1:15" x14ac:dyDescent="0.25">
      <c r="A2791" s="223" t="str">
        <f>IFERROR(IF(VLOOKUP($O2791,'APOIO-DESPESAS'!$A$3:$N$962,2,FALSE)="","",VLOOKUP($O2791,'APOIO-DESPESAS'!$A$3:$N$962,2,FALSE)),"")</f>
        <v/>
      </c>
      <c r="B2791" s="223" t="str">
        <f>IFERROR(IF(VLOOKUP($O2791,'APOIO-DESPESAS'!$A$3:$N$962,3,FALSE)="","",VLOOKUP($O2791,'APOIO-DESPESAS'!$A$3:$N$962,3,FALSE)),"")</f>
        <v/>
      </c>
      <c r="C2791" s="223" t="str">
        <f>IFERROR(IF(VLOOKUP($O2791,'APOIO-DESPESAS'!$A$3:$N$962,4,FALSE)="","",VLOOKUP($O2791,'APOIO-DESPESAS'!$A$3:$N$962,4,FALSE)),"")</f>
        <v/>
      </c>
      <c r="D2791" s="223" t="str">
        <f>IFERROR(IF(VLOOKUP($O2791,'APOIO-DESPESAS'!$A$3:$N$962,5,FALSE)="","",VLOOKUP($O2791,'APOIO-DESPESAS'!$A$3:$N$962,5,FALSE)),"")</f>
        <v/>
      </c>
      <c r="E2791" s="223" t="str">
        <f>IFERROR(IF(VLOOKUP($O2791,'APOIO-DESPESAS'!$A$3:$N$962,6,FALSE)="","",VLOOKUP($O2791,'APOIO-DESPESAS'!$A$3:$N$962,6,FALSE)),"")</f>
        <v/>
      </c>
      <c r="F2791" s="223" t="str">
        <f>IFERROR(IF(VLOOKUP($O2791,'APOIO-DESPESAS'!$A$3:$N$962,7,FALSE)="","",VLOOKUP($O2791,'APOIO-DESPESAS'!$A$3:$N$962,7,FALSE)),"")</f>
        <v/>
      </c>
      <c r="G2791" s="223" t="str">
        <f>IFERROR(IF(VLOOKUP($O2791,'APOIO-DESPESAS'!$A$3:$N$962,8,FALSE)="","",VLOOKUP($O2791,'APOIO-DESPESAS'!$A$3:$N$962,8,FALSE)),"")</f>
        <v/>
      </c>
      <c r="H2791" s="223" t="str">
        <f>IFERROR(IF(VLOOKUP($O2791,'APOIO-DESPESAS'!$A$3:$N$962,9,FALSE)="","",VLOOKUP($O2791,'APOIO-DESPESAS'!$A$3:$N$962,9,FALSE)),"")</f>
        <v/>
      </c>
      <c r="I2791" s="223" t="str">
        <f>IFERROR(IF(VLOOKUP($O2791,'APOIO-DESPESAS'!$A$3:$N$962,10,FALSE)="","",VLOOKUP($O2791,'APOIO-DESPESAS'!$A$3:$N$962,10,FALSE)),"")</f>
        <v/>
      </c>
      <c r="J2791" s="223" t="str">
        <f>IFERROR(IF(VLOOKUP($O2791,'APOIO-DESPESAS'!$A$3:$N$962,11,FALSE)="","",VLOOKUP($O2791,'APOIO-DESPESAS'!$A$3:$N$962,11,FALSE)),"")</f>
        <v/>
      </c>
      <c r="K2791" s="223" t="str">
        <f>IFERROR(IF(VLOOKUP($O2791,'APOIO-DESPESAS'!$A$3:$N$962,12,FALSE)="","",VLOOKUP($O2791,'APOIO-DESPESAS'!$A$3:$N$962,12,FALSE)),"")</f>
        <v/>
      </c>
      <c r="L2791" s="223" t="str">
        <f>IFERROR(IF(VLOOKUP($O2791,'APOIO-DESPESAS'!$A$3:$N$962,13,FALSE)="","",VLOOKUP($O2791,'APOIO-DESPESAS'!$A$3:$N$962,13,FALSE)),"")</f>
        <v/>
      </c>
      <c r="M2791" s="223" t="str">
        <f>IFERROR(IF(VLOOKUP($O2791,'APOIO-DESPESAS'!$A$3:$N$962,14,FALSE)="","",VLOOKUP($O2791,'APOIO-DESPESAS'!$A$3:$N$962,14,FALSE)),"")</f>
        <v/>
      </c>
      <c r="O2791" s="223">
        <f t="shared" si="43"/>
        <v>2789</v>
      </c>
    </row>
    <row r="2792" spans="1:15" x14ac:dyDescent="0.25">
      <c r="A2792" s="223" t="str">
        <f>IFERROR(IF(VLOOKUP($O2792,'APOIO-DESPESAS'!$A$3:$N$962,2,FALSE)="","",VLOOKUP($O2792,'APOIO-DESPESAS'!$A$3:$N$962,2,FALSE)),"")</f>
        <v/>
      </c>
      <c r="B2792" s="223" t="str">
        <f>IFERROR(IF(VLOOKUP($O2792,'APOIO-DESPESAS'!$A$3:$N$962,3,FALSE)="","",VLOOKUP($O2792,'APOIO-DESPESAS'!$A$3:$N$962,3,FALSE)),"")</f>
        <v/>
      </c>
      <c r="C2792" s="223" t="str">
        <f>IFERROR(IF(VLOOKUP($O2792,'APOIO-DESPESAS'!$A$3:$N$962,4,FALSE)="","",VLOOKUP($O2792,'APOIO-DESPESAS'!$A$3:$N$962,4,FALSE)),"")</f>
        <v/>
      </c>
      <c r="D2792" s="223" t="str">
        <f>IFERROR(IF(VLOOKUP($O2792,'APOIO-DESPESAS'!$A$3:$N$962,5,FALSE)="","",VLOOKUP($O2792,'APOIO-DESPESAS'!$A$3:$N$962,5,FALSE)),"")</f>
        <v/>
      </c>
      <c r="E2792" s="223" t="str">
        <f>IFERROR(IF(VLOOKUP($O2792,'APOIO-DESPESAS'!$A$3:$N$962,6,FALSE)="","",VLOOKUP($O2792,'APOIO-DESPESAS'!$A$3:$N$962,6,FALSE)),"")</f>
        <v/>
      </c>
      <c r="F2792" s="223" t="str">
        <f>IFERROR(IF(VLOOKUP($O2792,'APOIO-DESPESAS'!$A$3:$N$962,7,FALSE)="","",VLOOKUP($O2792,'APOIO-DESPESAS'!$A$3:$N$962,7,FALSE)),"")</f>
        <v/>
      </c>
      <c r="G2792" s="223" t="str">
        <f>IFERROR(IF(VLOOKUP($O2792,'APOIO-DESPESAS'!$A$3:$N$962,8,FALSE)="","",VLOOKUP($O2792,'APOIO-DESPESAS'!$A$3:$N$962,8,FALSE)),"")</f>
        <v/>
      </c>
      <c r="H2792" s="223" t="str">
        <f>IFERROR(IF(VLOOKUP($O2792,'APOIO-DESPESAS'!$A$3:$N$962,9,FALSE)="","",VLOOKUP($O2792,'APOIO-DESPESAS'!$A$3:$N$962,9,FALSE)),"")</f>
        <v/>
      </c>
      <c r="I2792" s="223" t="str">
        <f>IFERROR(IF(VLOOKUP($O2792,'APOIO-DESPESAS'!$A$3:$N$962,10,FALSE)="","",VLOOKUP($O2792,'APOIO-DESPESAS'!$A$3:$N$962,10,FALSE)),"")</f>
        <v/>
      </c>
      <c r="J2792" s="223" t="str">
        <f>IFERROR(IF(VLOOKUP($O2792,'APOIO-DESPESAS'!$A$3:$N$962,11,FALSE)="","",VLOOKUP($O2792,'APOIO-DESPESAS'!$A$3:$N$962,11,FALSE)),"")</f>
        <v/>
      </c>
      <c r="K2792" s="223" t="str">
        <f>IFERROR(IF(VLOOKUP($O2792,'APOIO-DESPESAS'!$A$3:$N$962,12,FALSE)="","",VLOOKUP($O2792,'APOIO-DESPESAS'!$A$3:$N$962,12,FALSE)),"")</f>
        <v/>
      </c>
      <c r="L2792" s="223" t="str">
        <f>IFERROR(IF(VLOOKUP($O2792,'APOIO-DESPESAS'!$A$3:$N$962,13,FALSE)="","",VLOOKUP($O2792,'APOIO-DESPESAS'!$A$3:$N$962,13,FALSE)),"")</f>
        <v/>
      </c>
      <c r="M2792" s="223" t="str">
        <f>IFERROR(IF(VLOOKUP($O2792,'APOIO-DESPESAS'!$A$3:$N$962,14,FALSE)="","",VLOOKUP($O2792,'APOIO-DESPESAS'!$A$3:$N$962,14,FALSE)),"")</f>
        <v/>
      </c>
      <c r="O2792" s="223">
        <f t="shared" si="43"/>
        <v>2790</v>
      </c>
    </row>
    <row r="2793" spans="1:15" x14ac:dyDescent="0.25">
      <c r="A2793" s="223" t="str">
        <f>IFERROR(IF(VLOOKUP($O2793,'APOIO-DESPESAS'!$A$3:$N$962,2,FALSE)="","",VLOOKUP($O2793,'APOIO-DESPESAS'!$A$3:$N$962,2,FALSE)),"")</f>
        <v/>
      </c>
      <c r="B2793" s="223" t="str">
        <f>IFERROR(IF(VLOOKUP($O2793,'APOIO-DESPESAS'!$A$3:$N$962,3,FALSE)="","",VLOOKUP($O2793,'APOIO-DESPESAS'!$A$3:$N$962,3,FALSE)),"")</f>
        <v/>
      </c>
      <c r="C2793" s="223" t="str">
        <f>IFERROR(IF(VLOOKUP($O2793,'APOIO-DESPESAS'!$A$3:$N$962,4,FALSE)="","",VLOOKUP($O2793,'APOIO-DESPESAS'!$A$3:$N$962,4,FALSE)),"")</f>
        <v/>
      </c>
      <c r="D2793" s="223" t="str">
        <f>IFERROR(IF(VLOOKUP($O2793,'APOIO-DESPESAS'!$A$3:$N$962,5,FALSE)="","",VLOOKUP($O2793,'APOIO-DESPESAS'!$A$3:$N$962,5,FALSE)),"")</f>
        <v/>
      </c>
      <c r="E2793" s="223" t="str">
        <f>IFERROR(IF(VLOOKUP($O2793,'APOIO-DESPESAS'!$A$3:$N$962,6,FALSE)="","",VLOOKUP($O2793,'APOIO-DESPESAS'!$A$3:$N$962,6,FALSE)),"")</f>
        <v/>
      </c>
      <c r="F2793" s="223" t="str">
        <f>IFERROR(IF(VLOOKUP($O2793,'APOIO-DESPESAS'!$A$3:$N$962,7,FALSE)="","",VLOOKUP($O2793,'APOIO-DESPESAS'!$A$3:$N$962,7,FALSE)),"")</f>
        <v/>
      </c>
      <c r="G2793" s="223" t="str">
        <f>IFERROR(IF(VLOOKUP($O2793,'APOIO-DESPESAS'!$A$3:$N$962,8,FALSE)="","",VLOOKUP($O2793,'APOIO-DESPESAS'!$A$3:$N$962,8,FALSE)),"")</f>
        <v/>
      </c>
      <c r="H2793" s="223" t="str">
        <f>IFERROR(IF(VLOOKUP($O2793,'APOIO-DESPESAS'!$A$3:$N$962,9,FALSE)="","",VLOOKUP($O2793,'APOIO-DESPESAS'!$A$3:$N$962,9,FALSE)),"")</f>
        <v/>
      </c>
      <c r="I2793" s="223" t="str">
        <f>IFERROR(IF(VLOOKUP($O2793,'APOIO-DESPESAS'!$A$3:$N$962,10,FALSE)="","",VLOOKUP($O2793,'APOIO-DESPESAS'!$A$3:$N$962,10,FALSE)),"")</f>
        <v/>
      </c>
      <c r="J2793" s="223" t="str">
        <f>IFERROR(IF(VLOOKUP($O2793,'APOIO-DESPESAS'!$A$3:$N$962,11,FALSE)="","",VLOOKUP($O2793,'APOIO-DESPESAS'!$A$3:$N$962,11,FALSE)),"")</f>
        <v/>
      </c>
      <c r="K2793" s="223" t="str">
        <f>IFERROR(IF(VLOOKUP($O2793,'APOIO-DESPESAS'!$A$3:$N$962,12,FALSE)="","",VLOOKUP($O2793,'APOIO-DESPESAS'!$A$3:$N$962,12,FALSE)),"")</f>
        <v/>
      </c>
      <c r="L2793" s="223" t="str">
        <f>IFERROR(IF(VLOOKUP($O2793,'APOIO-DESPESAS'!$A$3:$N$962,13,FALSE)="","",VLOOKUP($O2793,'APOIO-DESPESAS'!$A$3:$N$962,13,FALSE)),"")</f>
        <v/>
      </c>
      <c r="M2793" s="223" t="str">
        <f>IFERROR(IF(VLOOKUP($O2793,'APOIO-DESPESAS'!$A$3:$N$962,14,FALSE)="","",VLOOKUP($O2793,'APOIO-DESPESAS'!$A$3:$N$962,14,FALSE)),"")</f>
        <v/>
      </c>
      <c r="O2793" s="223">
        <f t="shared" si="43"/>
        <v>2791</v>
      </c>
    </row>
    <row r="2794" spans="1:15" x14ac:dyDescent="0.25">
      <c r="A2794" s="223" t="str">
        <f>IFERROR(IF(VLOOKUP($O2794,'APOIO-DESPESAS'!$A$3:$N$962,2,FALSE)="","",VLOOKUP($O2794,'APOIO-DESPESAS'!$A$3:$N$962,2,FALSE)),"")</f>
        <v/>
      </c>
      <c r="B2794" s="223" t="str">
        <f>IFERROR(IF(VLOOKUP($O2794,'APOIO-DESPESAS'!$A$3:$N$962,3,FALSE)="","",VLOOKUP($O2794,'APOIO-DESPESAS'!$A$3:$N$962,3,FALSE)),"")</f>
        <v/>
      </c>
      <c r="C2794" s="223" t="str">
        <f>IFERROR(IF(VLOOKUP($O2794,'APOIO-DESPESAS'!$A$3:$N$962,4,FALSE)="","",VLOOKUP($O2794,'APOIO-DESPESAS'!$A$3:$N$962,4,FALSE)),"")</f>
        <v/>
      </c>
      <c r="D2794" s="223" t="str">
        <f>IFERROR(IF(VLOOKUP($O2794,'APOIO-DESPESAS'!$A$3:$N$962,5,FALSE)="","",VLOOKUP($O2794,'APOIO-DESPESAS'!$A$3:$N$962,5,FALSE)),"")</f>
        <v/>
      </c>
      <c r="E2794" s="223" t="str">
        <f>IFERROR(IF(VLOOKUP($O2794,'APOIO-DESPESAS'!$A$3:$N$962,6,FALSE)="","",VLOOKUP($O2794,'APOIO-DESPESAS'!$A$3:$N$962,6,FALSE)),"")</f>
        <v/>
      </c>
      <c r="F2794" s="223" t="str">
        <f>IFERROR(IF(VLOOKUP($O2794,'APOIO-DESPESAS'!$A$3:$N$962,7,FALSE)="","",VLOOKUP($O2794,'APOIO-DESPESAS'!$A$3:$N$962,7,FALSE)),"")</f>
        <v/>
      </c>
      <c r="G2794" s="223" t="str">
        <f>IFERROR(IF(VLOOKUP($O2794,'APOIO-DESPESAS'!$A$3:$N$962,8,FALSE)="","",VLOOKUP($O2794,'APOIO-DESPESAS'!$A$3:$N$962,8,FALSE)),"")</f>
        <v/>
      </c>
      <c r="H2794" s="223" t="str">
        <f>IFERROR(IF(VLOOKUP($O2794,'APOIO-DESPESAS'!$A$3:$N$962,9,FALSE)="","",VLOOKUP($O2794,'APOIO-DESPESAS'!$A$3:$N$962,9,FALSE)),"")</f>
        <v/>
      </c>
      <c r="I2794" s="223" t="str">
        <f>IFERROR(IF(VLOOKUP($O2794,'APOIO-DESPESAS'!$A$3:$N$962,10,FALSE)="","",VLOOKUP($O2794,'APOIO-DESPESAS'!$A$3:$N$962,10,FALSE)),"")</f>
        <v/>
      </c>
      <c r="J2794" s="223" t="str">
        <f>IFERROR(IF(VLOOKUP($O2794,'APOIO-DESPESAS'!$A$3:$N$962,11,FALSE)="","",VLOOKUP($O2794,'APOIO-DESPESAS'!$A$3:$N$962,11,FALSE)),"")</f>
        <v/>
      </c>
      <c r="K2794" s="223" t="str">
        <f>IFERROR(IF(VLOOKUP($O2794,'APOIO-DESPESAS'!$A$3:$N$962,12,FALSE)="","",VLOOKUP($O2794,'APOIO-DESPESAS'!$A$3:$N$962,12,FALSE)),"")</f>
        <v/>
      </c>
      <c r="L2794" s="223" t="str">
        <f>IFERROR(IF(VLOOKUP($O2794,'APOIO-DESPESAS'!$A$3:$N$962,13,FALSE)="","",VLOOKUP($O2794,'APOIO-DESPESAS'!$A$3:$N$962,13,FALSE)),"")</f>
        <v/>
      </c>
      <c r="M2794" s="223" t="str">
        <f>IFERROR(IF(VLOOKUP($O2794,'APOIO-DESPESAS'!$A$3:$N$962,14,FALSE)="","",VLOOKUP($O2794,'APOIO-DESPESAS'!$A$3:$N$962,14,FALSE)),"")</f>
        <v/>
      </c>
      <c r="O2794" s="223">
        <f t="shared" si="43"/>
        <v>2792</v>
      </c>
    </row>
    <row r="2795" spans="1:15" x14ac:dyDescent="0.25">
      <c r="A2795" s="223" t="str">
        <f>IFERROR(IF(VLOOKUP($O2795,'APOIO-DESPESAS'!$A$3:$N$962,2,FALSE)="","",VLOOKUP($O2795,'APOIO-DESPESAS'!$A$3:$N$962,2,FALSE)),"")</f>
        <v/>
      </c>
      <c r="B2795" s="223" t="str">
        <f>IFERROR(IF(VLOOKUP($O2795,'APOIO-DESPESAS'!$A$3:$N$962,3,FALSE)="","",VLOOKUP($O2795,'APOIO-DESPESAS'!$A$3:$N$962,3,FALSE)),"")</f>
        <v/>
      </c>
      <c r="C2795" s="223" t="str">
        <f>IFERROR(IF(VLOOKUP($O2795,'APOIO-DESPESAS'!$A$3:$N$962,4,FALSE)="","",VLOOKUP($O2795,'APOIO-DESPESAS'!$A$3:$N$962,4,FALSE)),"")</f>
        <v/>
      </c>
      <c r="D2795" s="223" t="str">
        <f>IFERROR(IF(VLOOKUP($O2795,'APOIO-DESPESAS'!$A$3:$N$962,5,FALSE)="","",VLOOKUP($O2795,'APOIO-DESPESAS'!$A$3:$N$962,5,FALSE)),"")</f>
        <v/>
      </c>
      <c r="E2795" s="223" t="str">
        <f>IFERROR(IF(VLOOKUP($O2795,'APOIO-DESPESAS'!$A$3:$N$962,6,FALSE)="","",VLOOKUP($O2795,'APOIO-DESPESAS'!$A$3:$N$962,6,FALSE)),"")</f>
        <v/>
      </c>
      <c r="F2795" s="223" t="str">
        <f>IFERROR(IF(VLOOKUP($O2795,'APOIO-DESPESAS'!$A$3:$N$962,7,FALSE)="","",VLOOKUP($O2795,'APOIO-DESPESAS'!$A$3:$N$962,7,FALSE)),"")</f>
        <v/>
      </c>
      <c r="G2795" s="223" t="str">
        <f>IFERROR(IF(VLOOKUP($O2795,'APOIO-DESPESAS'!$A$3:$N$962,8,FALSE)="","",VLOOKUP($O2795,'APOIO-DESPESAS'!$A$3:$N$962,8,FALSE)),"")</f>
        <v/>
      </c>
      <c r="H2795" s="223" t="str">
        <f>IFERROR(IF(VLOOKUP($O2795,'APOIO-DESPESAS'!$A$3:$N$962,9,FALSE)="","",VLOOKUP($O2795,'APOIO-DESPESAS'!$A$3:$N$962,9,FALSE)),"")</f>
        <v/>
      </c>
      <c r="I2795" s="223" t="str">
        <f>IFERROR(IF(VLOOKUP($O2795,'APOIO-DESPESAS'!$A$3:$N$962,10,FALSE)="","",VLOOKUP($O2795,'APOIO-DESPESAS'!$A$3:$N$962,10,FALSE)),"")</f>
        <v/>
      </c>
      <c r="J2795" s="223" t="str">
        <f>IFERROR(IF(VLOOKUP($O2795,'APOIO-DESPESAS'!$A$3:$N$962,11,FALSE)="","",VLOOKUP($O2795,'APOIO-DESPESAS'!$A$3:$N$962,11,FALSE)),"")</f>
        <v/>
      </c>
      <c r="K2795" s="223" t="str">
        <f>IFERROR(IF(VLOOKUP($O2795,'APOIO-DESPESAS'!$A$3:$N$962,12,FALSE)="","",VLOOKUP($O2795,'APOIO-DESPESAS'!$A$3:$N$962,12,FALSE)),"")</f>
        <v/>
      </c>
      <c r="L2795" s="223" t="str">
        <f>IFERROR(IF(VLOOKUP($O2795,'APOIO-DESPESAS'!$A$3:$N$962,13,FALSE)="","",VLOOKUP($O2795,'APOIO-DESPESAS'!$A$3:$N$962,13,FALSE)),"")</f>
        <v/>
      </c>
      <c r="M2795" s="223" t="str">
        <f>IFERROR(IF(VLOOKUP($O2795,'APOIO-DESPESAS'!$A$3:$N$962,14,FALSE)="","",VLOOKUP($O2795,'APOIO-DESPESAS'!$A$3:$N$962,14,FALSE)),"")</f>
        <v/>
      </c>
      <c r="O2795" s="223">
        <f t="shared" si="43"/>
        <v>2793</v>
      </c>
    </row>
    <row r="2796" spans="1:15" x14ac:dyDescent="0.25">
      <c r="A2796" s="223" t="str">
        <f>IFERROR(IF(VLOOKUP($O2796,'APOIO-DESPESAS'!$A$3:$N$962,2,FALSE)="","",VLOOKUP($O2796,'APOIO-DESPESAS'!$A$3:$N$962,2,FALSE)),"")</f>
        <v/>
      </c>
      <c r="B2796" s="223" t="str">
        <f>IFERROR(IF(VLOOKUP($O2796,'APOIO-DESPESAS'!$A$3:$N$962,3,FALSE)="","",VLOOKUP($O2796,'APOIO-DESPESAS'!$A$3:$N$962,3,FALSE)),"")</f>
        <v/>
      </c>
      <c r="C2796" s="223" t="str">
        <f>IFERROR(IF(VLOOKUP($O2796,'APOIO-DESPESAS'!$A$3:$N$962,4,FALSE)="","",VLOOKUP($O2796,'APOIO-DESPESAS'!$A$3:$N$962,4,FALSE)),"")</f>
        <v/>
      </c>
      <c r="D2796" s="223" t="str">
        <f>IFERROR(IF(VLOOKUP($O2796,'APOIO-DESPESAS'!$A$3:$N$962,5,FALSE)="","",VLOOKUP($O2796,'APOIO-DESPESAS'!$A$3:$N$962,5,FALSE)),"")</f>
        <v/>
      </c>
      <c r="E2796" s="223" t="str">
        <f>IFERROR(IF(VLOOKUP($O2796,'APOIO-DESPESAS'!$A$3:$N$962,6,FALSE)="","",VLOOKUP($O2796,'APOIO-DESPESAS'!$A$3:$N$962,6,FALSE)),"")</f>
        <v/>
      </c>
      <c r="F2796" s="223" t="str">
        <f>IFERROR(IF(VLOOKUP($O2796,'APOIO-DESPESAS'!$A$3:$N$962,7,FALSE)="","",VLOOKUP($O2796,'APOIO-DESPESAS'!$A$3:$N$962,7,FALSE)),"")</f>
        <v/>
      </c>
      <c r="G2796" s="223" t="str">
        <f>IFERROR(IF(VLOOKUP($O2796,'APOIO-DESPESAS'!$A$3:$N$962,8,FALSE)="","",VLOOKUP($O2796,'APOIO-DESPESAS'!$A$3:$N$962,8,FALSE)),"")</f>
        <v/>
      </c>
      <c r="H2796" s="223" t="str">
        <f>IFERROR(IF(VLOOKUP($O2796,'APOIO-DESPESAS'!$A$3:$N$962,9,FALSE)="","",VLOOKUP($O2796,'APOIO-DESPESAS'!$A$3:$N$962,9,FALSE)),"")</f>
        <v/>
      </c>
      <c r="I2796" s="223" t="str">
        <f>IFERROR(IF(VLOOKUP($O2796,'APOIO-DESPESAS'!$A$3:$N$962,10,FALSE)="","",VLOOKUP($O2796,'APOIO-DESPESAS'!$A$3:$N$962,10,FALSE)),"")</f>
        <v/>
      </c>
      <c r="J2796" s="223" t="str">
        <f>IFERROR(IF(VLOOKUP($O2796,'APOIO-DESPESAS'!$A$3:$N$962,11,FALSE)="","",VLOOKUP($O2796,'APOIO-DESPESAS'!$A$3:$N$962,11,FALSE)),"")</f>
        <v/>
      </c>
      <c r="K2796" s="223" t="str">
        <f>IFERROR(IF(VLOOKUP($O2796,'APOIO-DESPESAS'!$A$3:$N$962,12,FALSE)="","",VLOOKUP($O2796,'APOIO-DESPESAS'!$A$3:$N$962,12,FALSE)),"")</f>
        <v/>
      </c>
      <c r="L2796" s="223" t="str">
        <f>IFERROR(IF(VLOOKUP($O2796,'APOIO-DESPESAS'!$A$3:$N$962,13,FALSE)="","",VLOOKUP($O2796,'APOIO-DESPESAS'!$A$3:$N$962,13,FALSE)),"")</f>
        <v/>
      </c>
      <c r="M2796" s="223" t="str">
        <f>IFERROR(IF(VLOOKUP($O2796,'APOIO-DESPESAS'!$A$3:$N$962,14,FALSE)="","",VLOOKUP($O2796,'APOIO-DESPESAS'!$A$3:$N$962,14,FALSE)),"")</f>
        <v/>
      </c>
      <c r="O2796" s="223">
        <f t="shared" si="43"/>
        <v>2794</v>
      </c>
    </row>
    <row r="2797" spans="1:15" x14ac:dyDescent="0.25">
      <c r="A2797" s="223" t="str">
        <f>IFERROR(IF(VLOOKUP($O2797,'APOIO-DESPESAS'!$A$3:$N$962,2,FALSE)="","",VLOOKUP($O2797,'APOIO-DESPESAS'!$A$3:$N$962,2,FALSE)),"")</f>
        <v/>
      </c>
      <c r="B2797" s="223" t="str">
        <f>IFERROR(IF(VLOOKUP($O2797,'APOIO-DESPESAS'!$A$3:$N$962,3,FALSE)="","",VLOOKUP($O2797,'APOIO-DESPESAS'!$A$3:$N$962,3,FALSE)),"")</f>
        <v/>
      </c>
      <c r="C2797" s="223" t="str">
        <f>IFERROR(IF(VLOOKUP($O2797,'APOIO-DESPESAS'!$A$3:$N$962,4,FALSE)="","",VLOOKUP($O2797,'APOIO-DESPESAS'!$A$3:$N$962,4,FALSE)),"")</f>
        <v/>
      </c>
      <c r="D2797" s="223" t="str">
        <f>IFERROR(IF(VLOOKUP($O2797,'APOIO-DESPESAS'!$A$3:$N$962,5,FALSE)="","",VLOOKUP($O2797,'APOIO-DESPESAS'!$A$3:$N$962,5,FALSE)),"")</f>
        <v/>
      </c>
      <c r="E2797" s="223" t="str">
        <f>IFERROR(IF(VLOOKUP($O2797,'APOIO-DESPESAS'!$A$3:$N$962,6,FALSE)="","",VLOOKUP($O2797,'APOIO-DESPESAS'!$A$3:$N$962,6,FALSE)),"")</f>
        <v/>
      </c>
      <c r="F2797" s="223" t="str">
        <f>IFERROR(IF(VLOOKUP($O2797,'APOIO-DESPESAS'!$A$3:$N$962,7,FALSE)="","",VLOOKUP($O2797,'APOIO-DESPESAS'!$A$3:$N$962,7,FALSE)),"")</f>
        <v/>
      </c>
      <c r="G2797" s="223" t="str">
        <f>IFERROR(IF(VLOOKUP($O2797,'APOIO-DESPESAS'!$A$3:$N$962,8,FALSE)="","",VLOOKUP($O2797,'APOIO-DESPESAS'!$A$3:$N$962,8,FALSE)),"")</f>
        <v/>
      </c>
      <c r="H2797" s="223" t="str">
        <f>IFERROR(IF(VLOOKUP($O2797,'APOIO-DESPESAS'!$A$3:$N$962,9,FALSE)="","",VLOOKUP($O2797,'APOIO-DESPESAS'!$A$3:$N$962,9,FALSE)),"")</f>
        <v/>
      </c>
      <c r="I2797" s="223" t="str">
        <f>IFERROR(IF(VLOOKUP($O2797,'APOIO-DESPESAS'!$A$3:$N$962,10,FALSE)="","",VLOOKUP($O2797,'APOIO-DESPESAS'!$A$3:$N$962,10,FALSE)),"")</f>
        <v/>
      </c>
      <c r="J2797" s="223" t="str">
        <f>IFERROR(IF(VLOOKUP($O2797,'APOIO-DESPESAS'!$A$3:$N$962,11,FALSE)="","",VLOOKUP($O2797,'APOIO-DESPESAS'!$A$3:$N$962,11,FALSE)),"")</f>
        <v/>
      </c>
      <c r="K2797" s="223" t="str">
        <f>IFERROR(IF(VLOOKUP($O2797,'APOIO-DESPESAS'!$A$3:$N$962,12,FALSE)="","",VLOOKUP($O2797,'APOIO-DESPESAS'!$A$3:$N$962,12,FALSE)),"")</f>
        <v/>
      </c>
      <c r="L2797" s="223" t="str">
        <f>IFERROR(IF(VLOOKUP($O2797,'APOIO-DESPESAS'!$A$3:$N$962,13,FALSE)="","",VLOOKUP($O2797,'APOIO-DESPESAS'!$A$3:$N$962,13,FALSE)),"")</f>
        <v/>
      </c>
      <c r="M2797" s="223" t="str">
        <f>IFERROR(IF(VLOOKUP($O2797,'APOIO-DESPESAS'!$A$3:$N$962,14,FALSE)="","",VLOOKUP($O2797,'APOIO-DESPESAS'!$A$3:$N$962,14,FALSE)),"")</f>
        <v/>
      </c>
      <c r="O2797" s="223">
        <f t="shared" si="43"/>
        <v>2795</v>
      </c>
    </row>
    <row r="2798" spans="1:15" x14ac:dyDescent="0.25">
      <c r="A2798" s="223" t="str">
        <f>IFERROR(IF(VLOOKUP($O2798,'APOIO-DESPESAS'!$A$3:$N$962,2,FALSE)="","",VLOOKUP($O2798,'APOIO-DESPESAS'!$A$3:$N$962,2,FALSE)),"")</f>
        <v/>
      </c>
      <c r="B2798" s="223" t="str">
        <f>IFERROR(IF(VLOOKUP($O2798,'APOIO-DESPESAS'!$A$3:$N$962,3,FALSE)="","",VLOOKUP($O2798,'APOIO-DESPESAS'!$A$3:$N$962,3,FALSE)),"")</f>
        <v/>
      </c>
      <c r="C2798" s="223" t="str">
        <f>IFERROR(IF(VLOOKUP($O2798,'APOIO-DESPESAS'!$A$3:$N$962,4,FALSE)="","",VLOOKUP($O2798,'APOIO-DESPESAS'!$A$3:$N$962,4,FALSE)),"")</f>
        <v/>
      </c>
      <c r="D2798" s="223" t="str">
        <f>IFERROR(IF(VLOOKUP($O2798,'APOIO-DESPESAS'!$A$3:$N$962,5,FALSE)="","",VLOOKUP($O2798,'APOIO-DESPESAS'!$A$3:$N$962,5,FALSE)),"")</f>
        <v/>
      </c>
      <c r="E2798" s="223" t="str">
        <f>IFERROR(IF(VLOOKUP($O2798,'APOIO-DESPESAS'!$A$3:$N$962,6,FALSE)="","",VLOOKUP($O2798,'APOIO-DESPESAS'!$A$3:$N$962,6,FALSE)),"")</f>
        <v/>
      </c>
      <c r="F2798" s="223" t="str">
        <f>IFERROR(IF(VLOOKUP($O2798,'APOIO-DESPESAS'!$A$3:$N$962,7,FALSE)="","",VLOOKUP($O2798,'APOIO-DESPESAS'!$A$3:$N$962,7,FALSE)),"")</f>
        <v/>
      </c>
      <c r="G2798" s="223" t="str">
        <f>IFERROR(IF(VLOOKUP($O2798,'APOIO-DESPESAS'!$A$3:$N$962,8,FALSE)="","",VLOOKUP($O2798,'APOIO-DESPESAS'!$A$3:$N$962,8,FALSE)),"")</f>
        <v/>
      </c>
      <c r="H2798" s="223" t="str">
        <f>IFERROR(IF(VLOOKUP($O2798,'APOIO-DESPESAS'!$A$3:$N$962,9,FALSE)="","",VLOOKUP($O2798,'APOIO-DESPESAS'!$A$3:$N$962,9,FALSE)),"")</f>
        <v/>
      </c>
      <c r="I2798" s="223" t="str">
        <f>IFERROR(IF(VLOOKUP($O2798,'APOIO-DESPESAS'!$A$3:$N$962,10,FALSE)="","",VLOOKUP($O2798,'APOIO-DESPESAS'!$A$3:$N$962,10,FALSE)),"")</f>
        <v/>
      </c>
      <c r="J2798" s="223" t="str">
        <f>IFERROR(IF(VLOOKUP($O2798,'APOIO-DESPESAS'!$A$3:$N$962,11,FALSE)="","",VLOOKUP($O2798,'APOIO-DESPESAS'!$A$3:$N$962,11,FALSE)),"")</f>
        <v/>
      </c>
      <c r="K2798" s="223" t="str">
        <f>IFERROR(IF(VLOOKUP($O2798,'APOIO-DESPESAS'!$A$3:$N$962,12,FALSE)="","",VLOOKUP($O2798,'APOIO-DESPESAS'!$A$3:$N$962,12,FALSE)),"")</f>
        <v/>
      </c>
      <c r="L2798" s="223" t="str">
        <f>IFERROR(IF(VLOOKUP($O2798,'APOIO-DESPESAS'!$A$3:$N$962,13,FALSE)="","",VLOOKUP($O2798,'APOIO-DESPESAS'!$A$3:$N$962,13,FALSE)),"")</f>
        <v/>
      </c>
      <c r="M2798" s="223" t="str">
        <f>IFERROR(IF(VLOOKUP($O2798,'APOIO-DESPESAS'!$A$3:$N$962,14,FALSE)="","",VLOOKUP($O2798,'APOIO-DESPESAS'!$A$3:$N$962,14,FALSE)),"")</f>
        <v/>
      </c>
      <c r="O2798" s="223">
        <f t="shared" si="43"/>
        <v>2796</v>
      </c>
    </row>
    <row r="2799" spans="1:15" x14ac:dyDescent="0.25">
      <c r="A2799" s="223" t="str">
        <f>IFERROR(IF(VLOOKUP($O2799,'APOIO-DESPESAS'!$A$3:$N$962,2,FALSE)="","",VLOOKUP($O2799,'APOIO-DESPESAS'!$A$3:$N$962,2,FALSE)),"")</f>
        <v/>
      </c>
      <c r="B2799" s="223" t="str">
        <f>IFERROR(IF(VLOOKUP($O2799,'APOIO-DESPESAS'!$A$3:$N$962,3,FALSE)="","",VLOOKUP($O2799,'APOIO-DESPESAS'!$A$3:$N$962,3,FALSE)),"")</f>
        <v/>
      </c>
      <c r="C2799" s="223" t="str">
        <f>IFERROR(IF(VLOOKUP($O2799,'APOIO-DESPESAS'!$A$3:$N$962,4,FALSE)="","",VLOOKUP($O2799,'APOIO-DESPESAS'!$A$3:$N$962,4,FALSE)),"")</f>
        <v/>
      </c>
      <c r="D2799" s="223" t="str">
        <f>IFERROR(IF(VLOOKUP($O2799,'APOIO-DESPESAS'!$A$3:$N$962,5,FALSE)="","",VLOOKUP($O2799,'APOIO-DESPESAS'!$A$3:$N$962,5,FALSE)),"")</f>
        <v/>
      </c>
      <c r="E2799" s="223" t="str">
        <f>IFERROR(IF(VLOOKUP($O2799,'APOIO-DESPESAS'!$A$3:$N$962,6,FALSE)="","",VLOOKUP($O2799,'APOIO-DESPESAS'!$A$3:$N$962,6,FALSE)),"")</f>
        <v/>
      </c>
      <c r="F2799" s="223" t="str">
        <f>IFERROR(IF(VLOOKUP($O2799,'APOIO-DESPESAS'!$A$3:$N$962,7,FALSE)="","",VLOOKUP($O2799,'APOIO-DESPESAS'!$A$3:$N$962,7,FALSE)),"")</f>
        <v/>
      </c>
      <c r="G2799" s="223" t="str">
        <f>IFERROR(IF(VLOOKUP($O2799,'APOIO-DESPESAS'!$A$3:$N$962,8,FALSE)="","",VLOOKUP($O2799,'APOIO-DESPESAS'!$A$3:$N$962,8,FALSE)),"")</f>
        <v/>
      </c>
      <c r="H2799" s="223" t="str">
        <f>IFERROR(IF(VLOOKUP($O2799,'APOIO-DESPESAS'!$A$3:$N$962,9,FALSE)="","",VLOOKUP($O2799,'APOIO-DESPESAS'!$A$3:$N$962,9,FALSE)),"")</f>
        <v/>
      </c>
      <c r="I2799" s="223" t="str">
        <f>IFERROR(IF(VLOOKUP($O2799,'APOIO-DESPESAS'!$A$3:$N$962,10,FALSE)="","",VLOOKUP($O2799,'APOIO-DESPESAS'!$A$3:$N$962,10,FALSE)),"")</f>
        <v/>
      </c>
      <c r="J2799" s="223" t="str">
        <f>IFERROR(IF(VLOOKUP($O2799,'APOIO-DESPESAS'!$A$3:$N$962,11,FALSE)="","",VLOOKUP($O2799,'APOIO-DESPESAS'!$A$3:$N$962,11,FALSE)),"")</f>
        <v/>
      </c>
      <c r="K2799" s="223" t="str">
        <f>IFERROR(IF(VLOOKUP($O2799,'APOIO-DESPESAS'!$A$3:$N$962,12,FALSE)="","",VLOOKUP($O2799,'APOIO-DESPESAS'!$A$3:$N$962,12,FALSE)),"")</f>
        <v/>
      </c>
      <c r="L2799" s="223" t="str">
        <f>IFERROR(IF(VLOOKUP($O2799,'APOIO-DESPESAS'!$A$3:$N$962,13,FALSE)="","",VLOOKUP($O2799,'APOIO-DESPESAS'!$A$3:$N$962,13,FALSE)),"")</f>
        <v/>
      </c>
      <c r="M2799" s="223" t="str">
        <f>IFERROR(IF(VLOOKUP($O2799,'APOIO-DESPESAS'!$A$3:$N$962,14,FALSE)="","",VLOOKUP($O2799,'APOIO-DESPESAS'!$A$3:$N$962,14,FALSE)),"")</f>
        <v/>
      </c>
      <c r="O2799" s="223">
        <f t="shared" si="43"/>
        <v>2797</v>
      </c>
    </row>
    <row r="2800" spans="1:15" x14ac:dyDescent="0.25">
      <c r="A2800" s="223" t="str">
        <f>IFERROR(IF(VLOOKUP($O2800,'APOIO-DESPESAS'!$A$3:$N$962,2,FALSE)="","",VLOOKUP($O2800,'APOIO-DESPESAS'!$A$3:$N$962,2,FALSE)),"")</f>
        <v/>
      </c>
      <c r="B2800" s="223" t="str">
        <f>IFERROR(IF(VLOOKUP($O2800,'APOIO-DESPESAS'!$A$3:$N$962,3,FALSE)="","",VLOOKUP($O2800,'APOIO-DESPESAS'!$A$3:$N$962,3,FALSE)),"")</f>
        <v/>
      </c>
      <c r="C2800" s="223" t="str">
        <f>IFERROR(IF(VLOOKUP($O2800,'APOIO-DESPESAS'!$A$3:$N$962,4,FALSE)="","",VLOOKUP($O2800,'APOIO-DESPESAS'!$A$3:$N$962,4,FALSE)),"")</f>
        <v/>
      </c>
      <c r="D2800" s="223" t="str">
        <f>IFERROR(IF(VLOOKUP($O2800,'APOIO-DESPESAS'!$A$3:$N$962,5,FALSE)="","",VLOOKUP($O2800,'APOIO-DESPESAS'!$A$3:$N$962,5,FALSE)),"")</f>
        <v/>
      </c>
      <c r="E2800" s="223" t="str">
        <f>IFERROR(IF(VLOOKUP($O2800,'APOIO-DESPESAS'!$A$3:$N$962,6,FALSE)="","",VLOOKUP($O2800,'APOIO-DESPESAS'!$A$3:$N$962,6,FALSE)),"")</f>
        <v/>
      </c>
      <c r="F2800" s="223" t="str">
        <f>IFERROR(IF(VLOOKUP($O2800,'APOIO-DESPESAS'!$A$3:$N$962,7,FALSE)="","",VLOOKUP($O2800,'APOIO-DESPESAS'!$A$3:$N$962,7,FALSE)),"")</f>
        <v/>
      </c>
      <c r="G2800" s="223" t="str">
        <f>IFERROR(IF(VLOOKUP($O2800,'APOIO-DESPESAS'!$A$3:$N$962,8,FALSE)="","",VLOOKUP($O2800,'APOIO-DESPESAS'!$A$3:$N$962,8,FALSE)),"")</f>
        <v/>
      </c>
      <c r="H2800" s="223" t="str">
        <f>IFERROR(IF(VLOOKUP($O2800,'APOIO-DESPESAS'!$A$3:$N$962,9,FALSE)="","",VLOOKUP($O2800,'APOIO-DESPESAS'!$A$3:$N$962,9,FALSE)),"")</f>
        <v/>
      </c>
      <c r="I2800" s="223" t="str">
        <f>IFERROR(IF(VLOOKUP($O2800,'APOIO-DESPESAS'!$A$3:$N$962,10,FALSE)="","",VLOOKUP($O2800,'APOIO-DESPESAS'!$A$3:$N$962,10,FALSE)),"")</f>
        <v/>
      </c>
      <c r="J2800" s="223" t="str">
        <f>IFERROR(IF(VLOOKUP($O2800,'APOIO-DESPESAS'!$A$3:$N$962,11,FALSE)="","",VLOOKUP($O2800,'APOIO-DESPESAS'!$A$3:$N$962,11,FALSE)),"")</f>
        <v/>
      </c>
      <c r="K2800" s="223" t="str">
        <f>IFERROR(IF(VLOOKUP($O2800,'APOIO-DESPESAS'!$A$3:$N$962,12,FALSE)="","",VLOOKUP($O2800,'APOIO-DESPESAS'!$A$3:$N$962,12,FALSE)),"")</f>
        <v/>
      </c>
      <c r="L2800" s="223" t="str">
        <f>IFERROR(IF(VLOOKUP($O2800,'APOIO-DESPESAS'!$A$3:$N$962,13,FALSE)="","",VLOOKUP($O2800,'APOIO-DESPESAS'!$A$3:$N$962,13,FALSE)),"")</f>
        <v/>
      </c>
      <c r="M2800" s="223" t="str">
        <f>IFERROR(IF(VLOOKUP($O2800,'APOIO-DESPESAS'!$A$3:$N$962,14,FALSE)="","",VLOOKUP($O2800,'APOIO-DESPESAS'!$A$3:$N$962,14,FALSE)),"")</f>
        <v/>
      </c>
      <c r="O2800" s="223">
        <f t="shared" si="43"/>
        <v>2798</v>
      </c>
    </row>
    <row r="2801" spans="1:15" x14ac:dyDescent="0.25">
      <c r="A2801" s="223" t="str">
        <f>IFERROR(IF(VLOOKUP($O2801,'APOIO-DESPESAS'!$A$3:$N$962,2,FALSE)="","",VLOOKUP($O2801,'APOIO-DESPESAS'!$A$3:$N$962,2,FALSE)),"")</f>
        <v/>
      </c>
      <c r="B2801" s="223" t="str">
        <f>IFERROR(IF(VLOOKUP($O2801,'APOIO-DESPESAS'!$A$3:$N$962,3,FALSE)="","",VLOOKUP($O2801,'APOIO-DESPESAS'!$A$3:$N$962,3,FALSE)),"")</f>
        <v/>
      </c>
      <c r="C2801" s="223" t="str">
        <f>IFERROR(IF(VLOOKUP($O2801,'APOIO-DESPESAS'!$A$3:$N$962,4,FALSE)="","",VLOOKUP($O2801,'APOIO-DESPESAS'!$A$3:$N$962,4,FALSE)),"")</f>
        <v/>
      </c>
      <c r="D2801" s="223" t="str">
        <f>IFERROR(IF(VLOOKUP($O2801,'APOIO-DESPESAS'!$A$3:$N$962,5,FALSE)="","",VLOOKUP($O2801,'APOIO-DESPESAS'!$A$3:$N$962,5,FALSE)),"")</f>
        <v/>
      </c>
      <c r="E2801" s="223" t="str">
        <f>IFERROR(IF(VLOOKUP($O2801,'APOIO-DESPESAS'!$A$3:$N$962,6,FALSE)="","",VLOOKUP($O2801,'APOIO-DESPESAS'!$A$3:$N$962,6,FALSE)),"")</f>
        <v/>
      </c>
      <c r="F2801" s="223" t="str">
        <f>IFERROR(IF(VLOOKUP($O2801,'APOIO-DESPESAS'!$A$3:$N$962,7,FALSE)="","",VLOOKUP($O2801,'APOIO-DESPESAS'!$A$3:$N$962,7,FALSE)),"")</f>
        <v/>
      </c>
      <c r="G2801" s="223" t="str">
        <f>IFERROR(IF(VLOOKUP($O2801,'APOIO-DESPESAS'!$A$3:$N$962,8,FALSE)="","",VLOOKUP($O2801,'APOIO-DESPESAS'!$A$3:$N$962,8,FALSE)),"")</f>
        <v/>
      </c>
      <c r="H2801" s="223" t="str">
        <f>IFERROR(IF(VLOOKUP($O2801,'APOIO-DESPESAS'!$A$3:$N$962,9,FALSE)="","",VLOOKUP($O2801,'APOIO-DESPESAS'!$A$3:$N$962,9,FALSE)),"")</f>
        <v/>
      </c>
      <c r="I2801" s="223" t="str">
        <f>IFERROR(IF(VLOOKUP($O2801,'APOIO-DESPESAS'!$A$3:$N$962,10,FALSE)="","",VLOOKUP($O2801,'APOIO-DESPESAS'!$A$3:$N$962,10,FALSE)),"")</f>
        <v/>
      </c>
      <c r="J2801" s="223" t="str">
        <f>IFERROR(IF(VLOOKUP($O2801,'APOIO-DESPESAS'!$A$3:$N$962,11,FALSE)="","",VLOOKUP($O2801,'APOIO-DESPESAS'!$A$3:$N$962,11,FALSE)),"")</f>
        <v/>
      </c>
      <c r="K2801" s="223" t="str">
        <f>IFERROR(IF(VLOOKUP($O2801,'APOIO-DESPESAS'!$A$3:$N$962,12,FALSE)="","",VLOOKUP($O2801,'APOIO-DESPESAS'!$A$3:$N$962,12,FALSE)),"")</f>
        <v/>
      </c>
      <c r="L2801" s="223" t="str">
        <f>IFERROR(IF(VLOOKUP($O2801,'APOIO-DESPESAS'!$A$3:$N$962,13,FALSE)="","",VLOOKUP($O2801,'APOIO-DESPESAS'!$A$3:$N$962,13,FALSE)),"")</f>
        <v/>
      </c>
      <c r="M2801" s="223" t="str">
        <f>IFERROR(IF(VLOOKUP($O2801,'APOIO-DESPESAS'!$A$3:$N$962,14,FALSE)="","",VLOOKUP($O2801,'APOIO-DESPESAS'!$A$3:$N$962,14,FALSE)),"")</f>
        <v/>
      </c>
      <c r="O2801" s="223">
        <f t="shared" si="43"/>
        <v>2799</v>
      </c>
    </row>
    <row r="2802" spans="1:15" x14ac:dyDescent="0.25">
      <c r="A2802" s="223" t="str">
        <f>IFERROR(IF(VLOOKUP($O2802,'APOIO-DESPESAS'!$A$3:$N$962,2,FALSE)="","",VLOOKUP($O2802,'APOIO-DESPESAS'!$A$3:$N$962,2,FALSE)),"")</f>
        <v/>
      </c>
      <c r="B2802" s="223" t="str">
        <f>IFERROR(IF(VLOOKUP($O2802,'APOIO-DESPESAS'!$A$3:$N$962,3,FALSE)="","",VLOOKUP($O2802,'APOIO-DESPESAS'!$A$3:$N$962,3,FALSE)),"")</f>
        <v/>
      </c>
      <c r="C2802" s="223" t="str">
        <f>IFERROR(IF(VLOOKUP($O2802,'APOIO-DESPESAS'!$A$3:$N$962,4,FALSE)="","",VLOOKUP($O2802,'APOIO-DESPESAS'!$A$3:$N$962,4,FALSE)),"")</f>
        <v/>
      </c>
      <c r="D2802" s="223" t="str">
        <f>IFERROR(IF(VLOOKUP($O2802,'APOIO-DESPESAS'!$A$3:$N$962,5,FALSE)="","",VLOOKUP($O2802,'APOIO-DESPESAS'!$A$3:$N$962,5,FALSE)),"")</f>
        <v/>
      </c>
      <c r="E2802" s="223" t="str">
        <f>IFERROR(IF(VLOOKUP($O2802,'APOIO-DESPESAS'!$A$3:$N$962,6,FALSE)="","",VLOOKUP($O2802,'APOIO-DESPESAS'!$A$3:$N$962,6,FALSE)),"")</f>
        <v/>
      </c>
      <c r="F2802" s="223" t="str">
        <f>IFERROR(IF(VLOOKUP($O2802,'APOIO-DESPESAS'!$A$3:$N$962,7,FALSE)="","",VLOOKUP($O2802,'APOIO-DESPESAS'!$A$3:$N$962,7,FALSE)),"")</f>
        <v/>
      </c>
      <c r="G2802" s="223" t="str">
        <f>IFERROR(IF(VLOOKUP($O2802,'APOIO-DESPESAS'!$A$3:$N$962,8,FALSE)="","",VLOOKUP($O2802,'APOIO-DESPESAS'!$A$3:$N$962,8,FALSE)),"")</f>
        <v/>
      </c>
      <c r="H2802" s="223" t="str">
        <f>IFERROR(IF(VLOOKUP($O2802,'APOIO-DESPESAS'!$A$3:$N$962,9,FALSE)="","",VLOOKUP($O2802,'APOIO-DESPESAS'!$A$3:$N$962,9,FALSE)),"")</f>
        <v/>
      </c>
      <c r="I2802" s="223" t="str">
        <f>IFERROR(IF(VLOOKUP($O2802,'APOIO-DESPESAS'!$A$3:$N$962,10,FALSE)="","",VLOOKUP($O2802,'APOIO-DESPESAS'!$A$3:$N$962,10,FALSE)),"")</f>
        <v/>
      </c>
      <c r="J2802" s="223" t="str">
        <f>IFERROR(IF(VLOOKUP($O2802,'APOIO-DESPESAS'!$A$3:$N$962,11,FALSE)="","",VLOOKUP($O2802,'APOIO-DESPESAS'!$A$3:$N$962,11,FALSE)),"")</f>
        <v/>
      </c>
      <c r="K2802" s="223" t="str">
        <f>IFERROR(IF(VLOOKUP($O2802,'APOIO-DESPESAS'!$A$3:$N$962,12,FALSE)="","",VLOOKUP($O2802,'APOIO-DESPESAS'!$A$3:$N$962,12,FALSE)),"")</f>
        <v/>
      </c>
      <c r="L2802" s="223" t="str">
        <f>IFERROR(IF(VLOOKUP($O2802,'APOIO-DESPESAS'!$A$3:$N$962,13,FALSE)="","",VLOOKUP($O2802,'APOIO-DESPESAS'!$A$3:$N$962,13,FALSE)),"")</f>
        <v/>
      </c>
      <c r="M2802" s="223" t="str">
        <f>IFERROR(IF(VLOOKUP($O2802,'APOIO-DESPESAS'!$A$3:$N$962,14,FALSE)="","",VLOOKUP($O2802,'APOIO-DESPESAS'!$A$3:$N$962,14,FALSE)),"")</f>
        <v/>
      </c>
      <c r="O2802" s="223">
        <f t="shared" si="43"/>
        <v>2800</v>
      </c>
    </row>
    <row r="2803" spans="1:15" x14ac:dyDescent="0.25">
      <c r="A2803" s="223" t="str">
        <f>IFERROR(IF(VLOOKUP($O2803,'APOIO-DESPESAS'!$A$3:$N$962,2,FALSE)="","",VLOOKUP($O2803,'APOIO-DESPESAS'!$A$3:$N$962,2,FALSE)),"")</f>
        <v/>
      </c>
      <c r="B2803" s="223" t="str">
        <f>IFERROR(IF(VLOOKUP($O2803,'APOIO-DESPESAS'!$A$3:$N$962,3,FALSE)="","",VLOOKUP($O2803,'APOIO-DESPESAS'!$A$3:$N$962,3,FALSE)),"")</f>
        <v/>
      </c>
      <c r="C2803" s="223" t="str">
        <f>IFERROR(IF(VLOOKUP($O2803,'APOIO-DESPESAS'!$A$3:$N$962,4,FALSE)="","",VLOOKUP($O2803,'APOIO-DESPESAS'!$A$3:$N$962,4,FALSE)),"")</f>
        <v/>
      </c>
      <c r="D2803" s="223" t="str">
        <f>IFERROR(IF(VLOOKUP($O2803,'APOIO-DESPESAS'!$A$3:$N$962,5,FALSE)="","",VLOOKUP($O2803,'APOIO-DESPESAS'!$A$3:$N$962,5,FALSE)),"")</f>
        <v/>
      </c>
      <c r="E2803" s="223" t="str">
        <f>IFERROR(IF(VLOOKUP($O2803,'APOIO-DESPESAS'!$A$3:$N$962,6,FALSE)="","",VLOOKUP($O2803,'APOIO-DESPESAS'!$A$3:$N$962,6,FALSE)),"")</f>
        <v/>
      </c>
      <c r="F2803" s="223" t="str">
        <f>IFERROR(IF(VLOOKUP($O2803,'APOIO-DESPESAS'!$A$3:$N$962,7,FALSE)="","",VLOOKUP($O2803,'APOIO-DESPESAS'!$A$3:$N$962,7,FALSE)),"")</f>
        <v/>
      </c>
      <c r="G2803" s="223" t="str">
        <f>IFERROR(IF(VLOOKUP($O2803,'APOIO-DESPESAS'!$A$3:$N$962,8,FALSE)="","",VLOOKUP($O2803,'APOIO-DESPESAS'!$A$3:$N$962,8,FALSE)),"")</f>
        <v/>
      </c>
      <c r="H2803" s="223" t="str">
        <f>IFERROR(IF(VLOOKUP($O2803,'APOIO-DESPESAS'!$A$3:$N$962,9,FALSE)="","",VLOOKUP($O2803,'APOIO-DESPESAS'!$A$3:$N$962,9,FALSE)),"")</f>
        <v/>
      </c>
      <c r="I2803" s="223" t="str">
        <f>IFERROR(IF(VLOOKUP($O2803,'APOIO-DESPESAS'!$A$3:$N$962,10,FALSE)="","",VLOOKUP($O2803,'APOIO-DESPESAS'!$A$3:$N$962,10,FALSE)),"")</f>
        <v/>
      </c>
      <c r="J2803" s="223" t="str">
        <f>IFERROR(IF(VLOOKUP($O2803,'APOIO-DESPESAS'!$A$3:$N$962,11,FALSE)="","",VLOOKUP($O2803,'APOIO-DESPESAS'!$A$3:$N$962,11,FALSE)),"")</f>
        <v/>
      </c>
      <c r="K2803" s="223" t="str">
        <f>IFERROR(IF(VLOOKUP($O2803,'APOIO-DESPESAS'!$A$3:$N$962,12,FALSE)="","",VLOOKUP($O2803,'APOIO-DESPESAS'!$A$3:$N$962,12,FALSE)),"")</f>
        <v/>
      </c>
      <c r="L2803" s="223" t="str">
        <f>IFERROR(IF(VLOOKUP($O2803,'APOIO-DESPESAS'!$A$3:$N$962,13,FALSE)="","",VLOOKUP($O2803,'APOIO-DESPESAS'!$A$3:$N$962,13,FALSE)),"")</f>
        <v/>
      </c>
      <c r="M2803" s="223" t="str">
        <f>IFERROR(IF(VLOOKUP($O2803,'APOIO-DESPESAS'!$A$3:$N$962,14,FALSE)="","",VLOOKUP($O2803,'APOIO-DESPESAS'!$A$3:$N$962,14,FALSE)),"")</f>
        <v/>
      </c>
      <c r="O2803" s="223">
        <f t="shared" si="43"/>
        <v>2801</v>
      </c>
    </row>
    <row r="2804" spans="1:15" x14ac:dyDescent="0.25">
      <c r="A2804" s="223" t="str">
        <f>IFERROR(IF(VLOOKUP($O2804,'APOIO-DESPESAS'!$A$3:$N$962,2,FALSE)="","",VLOOKUP($O2804,'APOIO-DESPESAS'!$A$3:$N$962,2,FALSE)),"")</f>
        <v/>
      </c>
      <c r="B2804" s="223" t="str">
        <f>IFERROR(IF(VLOOKUP($O2804,'APOIO-DESPESAS'!$A$3:$N$962,3,FALSE)="","",VLOOKUP($O2804,'APOIO-DESPESAS'!$A$3:$N$962,3,FALSE)),"")</f>
        <v/>
      </c>
      <c r="C2804" s="223" t="str">
        <f>IFERROR(IF(VLOOKUP($O2804,'APOIO-DESPESAS'!$A$3:$N$962,4,FALSE)="","",VLOOKUP($O2804,'APOIO-DESPESAS'!$A$3:$N$962,4,FALSE)),"")</f>
        <v/>
      </c>
      <c r="D2804" s="223" t="str">
        <f>IFERROR(IF(VLOOKUP($O2804,'APOIO-DESPESAS'!$A$3:$N$962,5,FALSE)="","",VLOOKUP($O2804,'APOIO-DESPESAS'!$A$3:$N$962,5,FALSE)),"")</f>
        <v/>
      </c>
      <c r="E2804" s="223" t="str">
        <f>IFERROR(IF(VLOOKUP($O2804,'APOIO-DESPESAS'!$A$3:$N$962,6,FALSE)="","",VLOOKUP($O2804,'APOIO-DESPESAS'!$A$3:$N$962,6,FALSE)),"")</f>
        <v/>
      </c>
      <c r="F2804" s="223" t="str">
        <f>IFERROR(IF(VLOOKUP($O2804,'APOIO-DESPESAS'!$A$3:$N$962,7,FALSE)="","",VLOOKUP($O2804,'APOIO-DESPESAS'!$A$3:$N$962,7,FALSE)),"")</f>
        <v/>
      </c>
      <c r="G2804" s="223" t="str">
        <f>IFERROR(IF(VLOOKUP($O2804,'APOIO-DESPESAS'!$A$3:$N$962,8,FALSE)="","",VLOOKUP($O2804,'APOIO-DESPESAS'!$A$3:$N$962,8,FALSE)),"")</f>
        <v/>
      </c>
      <c r="H2804" s="223" t="str">
        <f>IFERROR(IF(VLOOKUP($O2804,'APOIO-DESPESAS'!$A$3:$N$962,9,FALSE)="","",VLOOKUP($O2804,'APOIO-DESPESAS'!$A$3:$N$962,9,FALSE)),"")</f>
        <v/>
      </c>
      <c r="I2804" s="223" t="str">
        <f>IFERROR(IF(VLOOKUP($O2804,'APOIO-DESPESAS'!$A$3:$N$962,10,FALSE)="","",VLOOKUP($O2804,'APOIO-DESPESAS'!$A$3:$N$962,10,FALSE)),"")</f>
        <v/>
      </c>
      <c r="J2804" s="223" t="str">
        <f>IFERROR(IF(VLOOKUP($O2804,'APOIO-DESPESAS'!$A$3:$N$962,11,FALSE)="","",VLOOKUP($O2804,'APOIO-DESPESAS'!$A$3:$N$962,11,FALSE)),"")</f>
        <v/>
      </c>
      <c r="K2804" s="223" t="str">
        <f>IFERROR(IF(VLOOKUP($O2804,'APOIO-DESPESAS'!$A$3:$N$962,12,FALSE)="","",VLOOKUP($O2804,'APOIO-DESPESAS'!$A$3:$N$962,12,FALSE)),"")</f>
        <v/>
      </c>
      <c r="L2804" s="223" t="str">
        <f>IFERROR(IF(VLOOKUP($O2804,'APOIO-DESPESAS'!$A$3:$N$962,13,FALSE)="","",VLOOKUP($O2804,'APOIO-DESPESAS'!$A$3:$N$962,13,FALSE)),"")</f>
        <v/>
      </c>
      <c r="M2804" s="223" t="str">
        <f>IFERROR(IF(VLOOKUP($O2804,'APOIO-DESPESAS'!$A$3:$N$962,14,FALSE)="","",VLOOKUP($O2804,'APOIO-DESPESAS'!$A$3:$N$962,14,FALSE)),"")</f>
        <v/>
      </c>
      <c r="O2804" s="223">
        <f t="shared" si="43"/>
        <v>2802</v>
      </c>
    </row>
    <row r="2805" spans="1:15" x14ac:dyDescent="0.25">
      <c r="A2805" s="223" t="str">
        <f>IFERROR(IF(VLOOKUP($O2805,'APOIO-DESPESAS'!$A$3:$N$962,2,FALSE)="","",VLOOKUP($O2805,'APOIO-DESPESAS'!$A$3:$N$962,2,FALSE)),"")</f>
        <v/>
      </c>
      <c r="B2805" s="223" t="str">
        <f>IFERROR(IF(VLOOKUP($O2805,'APOIO-DESPESAS'!$A$3:$N$962,3,FALSE)="","",VLOOKUP($O2805,'APOIO-DESPESAS'!$A$3:$N$962,3,FALSE)),"")</f>
        <v/>
      </c>
      <c r="C2805" s="223" t="str">
        <f>IFERROR(IF(VLOOKUP($O2805,'APOIO-DESPESAS'!$A$3:$N$962,4,FALSE)="","",VLOOKUP($O2805,'APOIO-DESPESAS'!$A$3:$N$962,4,FALSE)),"")</f>
        <v/>
      </c>
      <c r="D2805" s="223" t="str">
        <f>IFERROR(IF(VLOOKUP($O2805,'APOIO-DESPESAS'!$A$3:$N$962,5,FALSE)="","",VLOOKUP($O2805,'APOIO-DESPESAS'!$A$3:$N$962,5,FALSE)),"")</f>
        <v/>
      </c>
      <c r="E2805" s="223" t="str">
        <f>IFERROR(IF(VLOOKUP($O2805,'APOIO-DESPESAS'!$A$3:$N$962,6,FALSE)="","",VLOOKUP($O2805,'APOIO-DESPESAS'!$A$3:$N$962,6,FALSE)),"")</f>
        <v/>
      </c>
      <c r="F2805" s="223" t="str">
        <f>IFERROR(IF(VLOOKUP($O2805,'APOIO-DESPESAS'!$A$3:$N$962,7,FALSE)="","",VLOOKUP($O2805,'APOIO-DESPESAS'!$A$3:$N$962,7,FALSE)),"")</f>
        <v/>
      </c>
      <c r="G2805" s="223" t="str">
        <f>IFERROR(IF(VLOOKUP($O2805,'APOIO-DESPESAS'!$A$3:$N$962,8,FALSE)="","",VLOOKUP($O2805,'APOIO-DESPESAS'!$A$3:$N$962,8,FALSE)),"")</f>
        <v/>
      </c>
      <c r="H2805" s="223" t="str">
        <f>IFERROR(IF(VLOOKUP($O2805,'APOIO-DESPESAS'!$A$3:$N$962,9,FALSE)="","",VLOOKUP($O2805,'APOIO-DESPESAS'!$A$3:$N$962,9,FALSE)),"")</f>
        <v/>
      </c>
      <c r="I2805" s="223" t="str">
        <f>IFERROR(IF(VLOOKUP($O2805,'APOIO-DESPESAS'!$A$3:$N$962,10,FALSE)="","",VLOOKUP($O2805,'APOIO-DESPESAS'!$A$3:$N$962,10,FALSE)),"")</f>
        <v/>
      </c>
      <c r="J2805" s="223" t="str">
        <f>IFERROR(IF(VLOOKUP($O2805,'APOIO-DESPESAS'!$A$3:$N$962,11,FALSE)="","",VLOOKUP($O2805,'APOIO-DESPESAS'!$A$3:$N$962,11,FALSE)),"")</f>
        <v/>
      </c>
      <c r="K2805" s="223" t="str">
        <f>IFERROR(IF(VLOOKUP($O2805,'APOIO-DESPESAS'!$A$3:$N$962,12,FALSE)="","",VLOOKUP($O2805,'APOIO-DESPESAS'!$A$3:$N$962,12,FALSE)),"")</f>
        <v/>
      </c>
      <c r="L2805" s="223" t="str">
        <f>IFERROR(IF(VLOOKUP($O2805,'APOIO-DESPESAS'!$A$3:$N$962,13,FALSE)="","",VLOOKUP($O2805,'APOIO-DESPESAS'!$A$3:$N$962,13,FALSE)),"")</f>
        <v/>
      </c>
      <c r="M2805" s="223" t="str">
        <f>IFERROR(IF(VLOOKUP($O2805,'APOIO-DESPESAS'!$A$3:$N$962,14,FALSE)="","",VLOOKUP($O2805,'APOIO-DESPESAS'!$A$3:$N$962,14,FALSE)),"")</f>
        <v/>
      </c>
      <c r="O2805" s="223">
        <f t="shared" si="43"/>
        <v>2803</v>
      </c>
    </row>
    <row r="2806" spans="1:15" x14ac:dyDescent="0.25">
      <c r="A2806" s="223" t="str">
        <f>IFERROR(IF(VLOOKUP($O2806,'APOIO-DESPESAS'!$A$3:$N$962,2,FALSE)="","",VLOOKUP($O2806,'APOIO-DESPESAS'!$A$3:$N$962,2,FALSE)),"")</f>
        <v/>
      </c>
      <c r="B2806" s="223" t="str">
        <f>IFERROR(IF(VLOOKUP($O2806,'APOIO-DESPESAS'!$A$3:$N$962,3,FALSE)="","",VLOOKUP($O2806,'APOIO-DESPESAS'!$A$3:$N$962,3,FALSE)),"")</f>
        <v/>
      </c>
      <c r="C2806" s="223" t="str">
        <f>IFERROR(IF(VLOOKUP($O2806,'APOIO-DESPESAS'!$A$3:$N$962,4,FALSE)="","",VLOOKUP($O2806,'APOIO-DESPESAS'!$A$3:$N$962,4,FALSE)),"")</f>
        <v/>
      </c>
      <c r="D2806" s="223" t="str">
        <f>IFERROR(IF(VLOOKUP($O2806,'APOIO-DESPESAS'!$A$3:$N$962,5,FALSE)="","",VLOOKUP($O2806,'APOIO-DESPESAS'!$A$3:$N$962,5,FALSE)),"")</f>
        <v/>
      </c>
      <c r="E2806" s="223" t="str">
        <f>IFERROR(IF(VLOOKUP($O2806,'APOIO-DESPESAS'!$A$3:$N$962,6,FALSE)="","",VLOOKUP($O2806,'APOIO-DESPESAS'!$A$3:$N$962,6,FALSE)),"")</f>
        <v/>
      </c>
      <c r="F2806" s="223" t="str">
        <f>IFERROR(IF(VLOOKUP($O2806,'APOIO-DESPESAS'!$A$3:$N$962,7,FALSE)="","",VLOOKUP($O2806,'APOIO-DESPESAS'!$A$3:$N$962,7,FALSE)),"")</f>
        <v/>
      </c>
      <c r="G2806" s="223" t="str">
        <f>IFERROR(IF(VLOOKUP($O2806,'APOIO-DESPESAS'!$A$3:$N$962,8,FALSE)="","",VLOOKUP($O2806,'APOIO-DESPESAS'!$A$3:$N$962,8,FALSE)),"")</f>
        <v/>
      </c>
      <c r="H2806" s="223" t="str">
        <f>IFERROR(IF(VLOOKUP($O2806,'APOIO-DESPESAS'!$A$3:$N$962,9,FALSE)="","",VLOOKUP($O2806,'APOIO-DESPESAS'!$A$3:$N$962,9,FALSE)),"")</f>
        <v/>
      </c>
      <c r="I2806" s="223" t="str">
        <f>IFERROR(IF(VLOOKUP($O2806,'APOIO-DESPESAS'!$A$3:$N$962,10,FALSE)="","",VLOOKUP($O2806,'APOIO-DESPESAS'!$A$3:$N$962,10,FALSE)),"")</f>
        <v/>
      </c>
      <c r="J2806" s="223" t="str">
        <f>IFERROR(IF(VLOOKUP($O2806,'APOIO-DESPESAS'!$A$3:$N$962,11,FALSE)="","",VLOOKUP($O2806,'APOIO-DESPESAS'!$A$3:$N$962,11,FALSE)),"")</f>
        <v/>
      </c>
      <c r="K2806" s="223" t="str">
        <f>IFERROR(IF(VLOOKUP($O2806,'APOIO-DESPESAS'!$A$3:$N$962,12,FALSE)="","",VLOOKUP($O2806,'APOIO-DESPESAS'!$A$3:$N$962,12,FALSE)),"")</f>
        <v/>
      </c>
      <c r="L2806" s="223" t="str">
        <f>IFERROR(IF(VLOOKUP($O2806,'APOIO-DESPESAS'!$A$3:$N$962,13,FALSE)="","",VLOOKUP($O2806,'APOIO-DESPESAS'!$A$3:$N$962,13,FALSE)),"")</f>
        <v/>
      </c>
      <c r="M2806" s="223" t="str">
        <f>IFERROR(IF(VLOOKUP($O2806,'APOIO-DESPESAS'!$A$3:$N$962,14,FALSE)="","",VLOOKUP($O2806,'APOIO-DESPESAS'!$A$3:$N$962,14,FALSE)),"")</f>
        <v/>
      </c>
      <c r="O2806" s="223">
        <f t="shared" si="43"/>
        <v>2804</v>
      </c>
    </row>
    <row r="2807" spans="1:15" x14ac:dyDescent="0.25">
      <c r="A2807" s="223" t="str">
        <f>IFERROR(IF(VLOOKUP($O2807,'APOIO-DESPESAS'!$A$3:$N$962,2,FALSE)="","",VLOOKUP($O2807,'APOIO-DESPESAS'!$A$3:$N$962,2,FALSE)),"")</f>
        <v/>
      </c>
      <c r="B2807" s="223" t="str">
        <f>IFERROR(IF(VLOOKUP($O2807,'APOIO-DESPESAS'!$A$3:$N$962,3,FALSE)="","",VLOOKUP($O2807,'APOIO-DESPESAS'!$A$3:$N$962,3,FALSE)),"")</f>
        <v/>
      </c>
      <c r="C2807" s="223" t="str">
        <f>IFERROR(IF(VLOOKUP($O2807,'APOIO-DESPESAS'!$A$3:$N$962,4,FALSE)="","",VLOOKUP($O2807,'APOIO-DESPESAS'!$A$3:$N$962,4,FALSE)),"")</f>
        <v/>
      </c>
      <c r="D2807" s="223" t="str">
        <f>IFERROR(IF(VLOOKUP($O2807,'APOIO-DESPESAS'!$A$3:$N$962,5,FALSE)="","",VLOOKUP($O2807,'APOIO-DESPESAS'!$A$3:$N$962,5,FALSE)),"")</f>
        <v/>
      </c>
      <c r="E2807" s="223" t="str">
        <f>IFERROR(IF(VLOOKUP($O2807,'APOIO-DESPESAS'!$A$3:$N$962,6,FALSE)="","",VLOOKUP($O2807,'APOIO-DESPESAS'!$A$3:$N$962,6,FALSE)),"")</f>
        <v/>
      </c>
      <c r="F2807" s="223" t="str">
        <f>IFERROR(IF(VLOOKUP($O2807,'APOIO-DESPESAS'!$A$3:$N$962,7,FALSE)="","",VLOOKUP($O2807,'APOIO-DESPESAS'!$A$3:$N$962,7,FALSE)),"")</f>
        <v/>
      </c>
      <c r="G2807" s="223" t="str">
        <f>IFERROR(IF(VLOOKUP($O2807,'APOIO-DESPESAS'!$A$3:$N$962,8,FALSE)="","",VLOOKUP($O2807,'APOIO-DESPESAS'!$A$3:$N$962,8,FALSE)),"")</f>
        <v/>
      </c>
      <c r="H2807" s="223" t="str">
        <f>IFERROR(IF(VLOOKUP($O2807,'APOIO-DESPESAS'!$A$3:$N$962,9,FALSE)="","",VLOOKUP($O2807,'APOIO-DESPESAS'!$A$3:$N$962,9,FALSE)),"")</f>
        <v/>
      </c>
      <c r="I2807" s="223" t="str">
        <f>IFERROR(IF(VLOOKUP($O2807,'APOIO-DESPESAS'!$A$3:$N$962,10,FALSE)="","",VLOOKUP($O2807,'APOIO-DESPESAS'!$A$3:$N$962,10,FALSE)),"")</f>
        <v/>
      </c>
      <c r="J2807" s="223" t="str">
        <f>IFERROR(IF(VLOOKUP($O2807,'APOIO-DESPESAS'!$A$3:$N$962,11,FALSE)="","",VLOOKUP($O2807,'APOIO-DESPESAS'!$A$3:$N$962,11,FALSE)),"")</f>
        <v/>
      </c>
      <c r="K2807" s="223" t="str">
        <f>IFERROR(IF(VLOOKUP($O2807,'APOIO-DESPESAS'!$A$3:$N$962,12,FALSE)="","",VLOOKUP($O2807,'APOIO-DESPESAS'!$A$3:$N$962,12,FALSE)),"")</f>
        <v/>
      </c>
      <c r="L2807" s="223" t="str">
        <f>IFERROR(IF(VLOOKUP($O2807,'APOIO-DESPESAS'!$A$3:$N$962,13,FALSE)="","",VLOOKUP($O2807,'APOIO-DESPESAS'!$A$3:$N$962,13,FALSE)),"")</f>
        <v/>
      </c>
      <c r="M2807" s="223" t="str">
        <f>IFERROR(IF(VLOOKUP($O2807,'APOIO-DESPESAS'!$A$3:$N$962,14,FALSE)="","",VLOOKUP($O2807,'APOIO-DESPESAS'!$A$3:$N$962,14,FALSE)),"")</f>
        <v/>
      </c>
      <c r="O2807" s="223">
        <f t="shared" si="43"/>
        <v>2805</v>
      </c>
    </row>
    <row r="2808" spans="1:15" x14ac:dyDescent="0.25">
      <c r="A2808" s="223" t="str">
        <f>IFERROR(IF(VLOOKUP($O2808,'APOIO-DESPESAS'!$A$3:$N$962,2,FALSE)="","",VLOOKUP($O2808,'APOIO-DESPESAS'!$A$3:$N$962,2,FALSE)),"")</f>
        <v/>
      </c>
      <c r="B2808" s="223" t="str">
        <f>IFERROR(IF(VLOOKUP($O2808,'APOIO-DESPESAS'!$A$3:$N$962,3,FALSE)="","",VLOOKUP($O2808,'APOIO-DESPESAS'!$A$3:$N$962,3,FALSE)),"")</f>
        <v/>
      </c>
      <c r="C2808" s="223" t="str">
        <f>IFERROR(IF(VLOOKUP($O2808,'APOIO-DESPESAS'!$A$3:$N$962,4,FALSE)="","",VLOOKUP($O2808,'APOIO-DESPESAS'!$A$3:$N$962,4,FALSE)),"")</f>
        <v/>
      </c>
      <c r="D2808" s="223" t="str">
        <f>IFERROR(IF(VLOOKUP($O2808,'APOIO-DESPESAS'!$A$3:$N$962,5,FALSE)="","",VLOOKUP($O2808,'APOIO-DESPESAS'!$A$3:$N$962,5,FALSE)),"")</f>
        <v/>
      </c>
      <c r="E2808" s="223" t="str">
        <f>IFERROR(IF(VLOOKUP($O2808,'APOIO-DESPESAS'!$A$3:$N$962,6,FALSE)="","",VLOOKUP($O2808,'APOIO-DESPESAS'!$A$3:$N$962,6,FALSE)),"")</f>
        <v/>
      </c>
      <c r="F2808" s="223" t="str">
        <f>IFERROR(IF(VLOOKUP($O2808,'APOIO-DESPESAS'!$A$3:$N$962,7,FALSE)="","",VLOOKUP($O2808,'APOIO-DESPESAS'!$A$3:$N$962,7,FALSE)),"")</f>
        <v/>
      </c>
      <c r="G2808" s="223" t="str">
        <f>IFERROR(IF(VLOOKUP($O2808,'APOIO-DESPESAS'!$A$3:$N$962,8,FALSE)="","",VLOOKUP($O2808,'APOIO-DESPESAS'!$A$3:$N$962,8,FALSE)),"")</f>
        <v/>
      </c>
      <c r="H2808" s="223" t="str">
        <f>IFERROR(IF(VLOOKUP($O2808,'APOIO-DESPESAS'!$A$3:$N$962,9,FALSE)="","",VLOOKUP($O2808,'APOIO-DESPESAS'!$A$3:$N$962,9,FALSE)),"")</f>
        <v/>
      </c>
      <c r="I2808" s="223" t="str">
        <f>IFERROR(IF(VLOOKUP($O2808,'APOIO-DESPESAS'!$A$3:$N$962,10,FALSE)="","",VLOOKUP($O2808,'APOIO-DESPESAS'!$A$3:$N$962,10,FALSE)),"")</f>
        <v/>
      </c>
      <c r="J2808" s="223" t="str">
        <f>IFERROR(IF(VLOOKUP($O2808,'APOIO-DESPESAS'!$A$3:$N$962,11,FALSE)="","",VLOOKUP($O2808,'APOIO-DESPESAS'!$A$3:$N$962,11,FALSE)),"")</f>
        <v/>
      </c>
      <c r="K2808" s="223" t="str">
        <f>IFERROR(IF(VLOOKUP($O2808,'APOIO-DESPESAS'!$A$3:$N$962,12,FALSE)="","",VLOOKUP($O2808,'APOIO-DESPESAS'!$A$3:$N$962,12,FALSE)),"")</f>
        <v/>
      </c>
      <c r="L2808" s="223" t="str">
        <f>IFERROR(IF(VLOOKUP($O2808,'APOIO-DESPESAS'!$A$3:$N$962,13,FALSE)="","",VLOOKUP($O2808,'APOIO-DESPESAS'!$A$3:$N$962,13,FALSE)),"")</f>
        <v/>
      </c>
      <c r="M2808" s="223" t="str">
        <f>IFERROR(IF(VLOOKUP($O2808,'APOIO-DESPESAS'!$A$3:$N$962,14,FALSE)="","",VLOOKUP($O2808,'APOIO-DESPESAS'!$A$3:$N$962,14,FALSE)),"")</f>
        <v/>
      </c>
      <c r="O2808" s="223">
        <f t="shared" si="43"/>
        <v>2806</v>
      </c>
    </row>
    <row r="2809" spans="1:15" x14ac:dyDescent="0.25">
      <c r="A2809" s="223" t="str">
        <f>IFERROR(IF(VLOOKUP($O2809,'APOIO-DESPESAS'!$A$3:$N$962,2,FALSE)="","",VLOOKUP($O2809,'APOIO-DESPESAS'!$A$3:$N$962,2,FALSE)),"")</f>
        <v/>
      </c>
      <c r="B2809" s="223" t="str">
        <f>IFERROR(IF(VLOOKUP($O2809,'APOIO-DESPESAS'!$A$3:$N$962,3,FALSE)="","",VLOOKUP($O2809,'APOIO-DESPESAS'!$A$3:$N$962,3,FALSE)),"")</f>
        <v/>
      </c>
      <c r="C2809" s="223" t="str">
        <f>IFERROR(IF(VLOOKUP($O2809,'APOIO-DESPESAS'!$A$3:$N$962,4,FALSE)="","",VLOOKUP($O2809,'APOIO-DESPESAS'!$A$3:$N$962,4,FALSE)),"")</f>
        <v/>
      </c>
      <c r="D2809" s="223" t="str">
        <f>IFERROR(IF(VLOOKUP($O2809,'APOIO-DESPESAS'!$A$3:$N$962,5,FALSE)="","",VLOOKUP($O2809,'APOIO-DESPESAS'!$A$3:$N$962,5,FALSE)),"")</f>
        <v/>
      </c>
      <c r="E2809" s="223" t="str">
        <f>IFERROR(IF(VLOOKUP($O2809,'APOIO-DESPESAS'!$A$3:$N$962,6,FALSE)="","",VLOOKUP($O2809,'APOIO-DESPESAS'!$A$3:$N$962,6,FALSE)),"")</f>
        <v/>
      </c>
      <c r="F2809" s="223" t="str">
        <f>IFERROR(IF(VLOOKUP($O2809,'APOIO-DESPESAS'!$A$3:$N$962,7,FALSE)="","",VLOOKUP($O2809,'APOIO-DESPESAS'!$A$3:$N$962,7,FALSE)),"")</f>
        <v/>
      </c>
      <c r="G2809" s="223" t="str">
        <f>IFERROR(IF(VLOOKUP($O2809,'APOIO-DESPESAS'!$A$3:$N$962,8,FALSE)="","",VLOOKUP($O2809,'APOIO-DESPESAS'!$A$3:$N$962,8,FALSE)),"")</f>
        <v/>
      </c>
      <c r="H2809" s="223" t="str">
        <f>IFERROR(IF(VLOOKUP($O2809,'APOIO-DESPESAS'!$A$3:$N$962,9,FALSE)="","",VLOOKUP($O2809,'APOIO-DESPESAS'!$A$3:$N$962,9,FALSE)),"")</f>
        <v/>
      </c>
      <c r="I2809" s="223" t="str">
        <f>IFERROR(IF(VLOOKUP($O2809,'APOIO-DESPESAS'!$A$3:$N$962,10,FALSE)="","",VLOOKUP($O2809,'APOIO-DESPESAS'!$A$3:$N$962,10,FALSE)),"")</f>
        <v/>
      </c>
      <c r="J2809" s="223" t="str">
        <f>IFERROR(IF(VLOOKUP($O2809,'APOIO-DESPESAS'!$A$3:$N$962,11,FALSE)="","",VLOOKUP($O2809,'APOIO-DESPESAS'!$A$3:$N$962,11,FALSE)),"")</f>
        <v/>
      </c>
      <c r="K2809" s="223" t="str">
        <f>IFERROR(IF(VLOOKUP($O2809,'APOIO-DESPESAS'!$A$3:$N$962,12,FALSE)="","",VLOOKUP($O2809,'APOIO-DESPESAS'!$A$3:$N$962,12,FALSE)),"")</f>
        <v/>
      </c>
      <c r="L2809" s="223" t="str">
        <f>IFERROR(IF(VLOOKUP($O2809,'APOIO-DESPESAS'!$A$3:$N$962,13,FALSE)="","",VLOOKUP($O2809,'APOIO-DESPESAS'!$A$3:$N$962,13,FALSE)),"")</f>
        <v/>
      </c>
      <c r="M2809" s="223" t="str">
        <f>IFERROR(IF(VLOOKUP($O2809,'APOIO-DESPESAS'!$A$3:$N$962,14,FALSE)="","",VLOOKUP($O2809,'APOIO-DESPESAS'!$A$3:$N$962,14,FALSE)),"")</f>
        <v/>
      </c>
      <c r="O2809" s="223">
        <f t="shared" si="43"/>
        <v>2807</v>
      </c>
    </row>
    <row r="2810" spans="1:15" x14ac:dyDescent="0.25">
      <c r="A2810" s="223" t="str">
        <f>IFERROR(IF(VLOOKUP($O2810,'APOIO-DESPESAS'!$A$3:$N$962,2,FALSE)="","",VLOOKUP($O2810,'APOIO-DESPESAS'!$A$3:$N$962,2,FALSE)),"")</f>
        <v/>
      </c>
      <c r="B2810" s="223" t="str">
        <f>IFERROR(IF(VLOOKUP($O2810,'APOIO-DESPESAS'!$A$3:$N$962,3,FALSE)="","",VLOOKUP($O2810,'APOIO-DESPESAS'!$A$3:$N$962,3,FALSE)),"")</f>
        <v/>
      </c>
      <c r="C2810" s="223" t="str">
        <f>IFERROR(IF(VLOOKUP($O2810,'APOIO-DESPESAS'!$A$3:$N$962,4,FALSE)="","",VLOOKUP($O2810,'APOIO-DESPESAS'!$A$3:$N$962,4,FALSE)),"")</f>
        <v/>
      </c>
      <c r="D2810" s="223" t="str">
        <f>IFERROR(IF(VLOOKUP($O2810,'APOIO-DESPESAS'!$A$3:$N$962,5,FALSE)="","",VLOOKUP($O2810,'APOIO-DESPESAS'!$A$3:$N$962,5,FALSE)),"")</f>
        <v/>
      </c>
      <c r="E2810" s="223" t="str">
        <f>IFERROR(IF(VLOOKUP($O2810,'APOIO-DESPESAS'!$A$3:$N$962,6,FALSE)="","",VLOOKUP($O2810,'APOIO-DESPESAS'!$A$3:$N$962,6,FALSE)),"")</f>
        <v/>
      </c>
      <c r="F2810" s="223" t="str">
        <f>IFERROR(IF(VLOOKUP($O2810,'APOIO-DESPESAS'!$A$3:$N$962,7,FALSE)="","",VLOOKUP($O2810,'APOIO-DESPESAS'!$A$3:$N$962,7,FALSE)),"")</f>
        <v/>
      </c>
      <c r="G2810" s="223" t="str">
        <f>IFERROR(IF(VLOOKUP($O2810,'APOIO-DESPESAS'!$A$3:$N$962,8,FALSE)="","",VLOOKUP($O2810,'APOIO-DESPESAS'!$A$3:$N$962,8,FALSE)),"")</f>
        <v/>
      </c>
      <c r="H2810" s="223" t="str">
        <f>IFERROR(IF(VLOOKUP($O2810,'APOIO-DESPESAS'!$A$3:$N$962,9,FALSE)="","",VLOOKUP($O2810,'APOIO-DESPESAS'!$A$3:$N$962,9,FALSE)),"")</f>
        <v/>
      </c>
      <c r="I2810" s="223" t="str">
        <f>IFERROR(IF(VLOOKUP($O2810,'APOIO-DESPESAS'!$A$3:$N$962,10,FALSE)="","",VLOOKUP($O2810,'APOIO-DESPESAS'!$A$3:$N$962,10,FALSE)),"")</f>
        <v/>
      </c>
      <c r="J2810" s="223" t="str">
        <f>IFERROR(IF(VLOOKUP($O2810,'APOIO-DESPESAS'!$A$3:$N$962,11,FALSE)="","",VLOOKUP($O2810,'APOIO-DESPESAS'!$A$3:$N$962,11,FALSE)),"")</f>
        <v/>
      </c>
      <c r="K2810" s="223" t="str">
        <f>IFERROR(IF(VLOOKUP($O2810,'APOIO-DESPESAS'!$A$3:$N$962,12,FALSE)="","",VLOOKUP($O2810,'APOIO-DESPESAS'!$A$3:$N$962,12,FALSE)),"")</f>
        <v/>
      </c>
      <c r="L2810" s="223" t="str">
        <f>IFERROR(IF(VLOOKUP($O2810,'APOIO-DESPESAS'!$A$3:$N$962,13,FALSE)="","",VLOOKUP($O2810,'APOIO-DESPESAS'!$A$3:$N$962,13,FALSE)),"")</f>
        <v/>
      </c>
      <c r="M2810" s="223" t="str">
        <f>IFERROR(IF(VLOOKUP($O2810,'APOIO-DESPESAS'!$A$3:$N$962,14,FALSE)="","",VLOOKUP($O2810,'APOIO-DESPESAS'!$A$3:$N$962,14,FALSE)),"")</f>
        <v/>
      </c>
      <c r="O2810" s="223">
        <f t="shared" si="43"/>
        <v>2808</v>
      </c>
    </row>
    <row r="2811" spans="1:15" x14ac:dyDescent="0.25">
      <c r="A2811" s="223" t="str">
        <f>IFERROR(IF(VLOOKUP($O2811,'APOIO-DESPESAS'!$A$3:$N$962,2,FALSE)="","",VLOOKUP($O2811,'APOIO-DESPESAS'!$A$3:$N$962,2,FALSE)),"")</f>
        <v/>
      </c>
      <c r="B2811" s="223" t="str">
        <f>IFERROR(IF(VLOOKUP($O2811,'APOIO-DESPESAS'!$A$3:$N$962,3,FALSE)="","",VLOOKUP($O2811,'APOIO-DESPESAS'!$A$3:$N$962,3,FALSE)),"")</f>
        <v/>
      </c>
      <c r="C2811" s="223" t="str">
        <f>IFERROR(IF(VLOOKUP($O2811,'APOIO-DESPESAS'!$A$3:$N$962,4,FALSE)="","",VLOOKUP($O2811,'APOIO-DESPESAS'!$A$3:$N$962,4,FALSE)),"")</f>
        <v/>
      </c>
      <c r="D2811" s="223" t="str">
        <f>IFERROR(IF(VLOOKUP($O2811,'APOIO-DESPESAS'!$A$3:$N$962,5,FALSE)="","",VLOOKUP($O2811,'APOIO-DESPESAS'!$A$3:$N$962,5,FALSE)),"")</f>
        <v/>
      </c>
      <c r="E2811" s="223" t="str">
        <f>IFERROR(IF(VLOOKUP($O2811,'APOIO-DESPESAS'!$A$3:$N$962,6,FALSE)="","",VLOOKUP($O2811,'APOIO-DESPESAS'!$A$3:$N$962,6,FALSE)),"")</f>
        <v/>
      </c>
      <c r="F2811" s="223" t="str">
        <f>IFERROR(IF(VLOOKUP($O2811,'APOIO-DESPESAS'!$A$3:$N$962,7,FALSE)="","",VLOOKUP($O2811,'APOIO-DESPESAS'!$A$3:$N$962,7,FALSE)),"")</f>
        <v/>
      </c>
      <c r="G2811" s="223" t="str">
        <f>IFERROR(IF(VLOOKUP($O2811,'APOIO-DESPESAS'!$A$3:$N$962,8,FALSE)="","",VLOOKUP($O2811,'APOIO-DESPESAS'!$A$3:$N$962,8,FALSE)),"")</f>
        <v/>
      </c>
      <c r="H2811" s="223" t="str">
        <f>IFERROR(IF(VLOOKUP($O2811,'APOIO-DESPESAS'!$A$3:$N$962,9,FALSE)="","",VLOOKUP($O2811,'APOIO-DESPESAS'!$A$3:$N$962,9,FALSE)),"")</f>
        <v/>
      </c>
      <c r="I2811" s="223" t="str">
        <f>IFERROR(IF(VLOOKUP($O2811,'APOIO-DESPESAS'!$A$3:$N$962,10,FALSE)="","",VLOOKUP($O2811,'APOIO-DESPESAS'!$A$3:$N$962,10,FALSE)),"")</f>
        <v/>
      </c>
      <c r="J2811" s="223" t="str">
        <f>IFERROR(IF(VLOOKUP($O2811,'APOIO-DESPESAS'!$A$3:$N$962,11,FALSE)="","",VLOOKUP($O2811,'APOIO-DESPESAS'!$A$3:$N$962,11,FALSE)),"")</f>
        <v/>
      </c>
      <c r="K2811" s="223" t="str">
        <f>IFERROR(IF(VLOOKUP($O2811,'APOIO-DESPESAS'!$A$3:$N$962,12,FALSE)="","",VLOOKUP($O2811,'APOIO-DESPESAS'!$A$3:$N$962,12,FALSE)),"")</f>
        <v/>
      </c>
      <c r="L2811" s="223" t="str">
        <f>IFERROR(IF(VLOOKUP($O2811,'APOIO-DESPESAS'!$A$3:$N$962,13,FALSE)="","",VLOOKUP($O2811,'APOIO-DESPESAS'!$A$3:$N$962,13,FALSE)),"")</f>
        <v/>
      </c>
      <c r="M2811" s="223" t="str">
        <f>IFERROR(IF(VLOOKUP($O2811,'APOIO-DESPESAS'!$A$3:$N$962,14,FALSE)="","",VLOOKUP($O2811,'APOIO-DESPESAS'!$A$3:$N$962,14,FALSE)),"")</f>
        <v/>
      </c>
      <c r="O2811" s="223">
        <f t="shared" si="43"/>
        <v>2809</v>
      </c>
    </row>
    <row r="2812" spans="1:15" x14ac:dyDescent="0.25">
      <c r="A2812" s="223" t="str">
        <f>IFERROR(IF(VLOOKUP($O2812,'APOIO-DESPESAS'!$A$3:$N$962,2,FALSE)="","",VLOOKUP($O2812,'APOIO-DESPESAS'!$A$3:$N$962,2,FALSE)),"")</f>
        <v/>
      </c>
      <c r="B2812" s="223" t="str">
        <f>IFERROR(IF(VLOOKUP($O2812,'APOIO-DESPESAS'!$A$3:$N$962,3,FALSE)="","",VLOOKUP($O2812,'APOIO-DESPESAS'!$A$3:$N$962,3,FALSE)),"")</f>
        <v/>
      </c>
      <c r="C2812" s="223" t="str">
        <f>IFERROR(IF(VLOOKUP($O2812,'APOIO-DESPESAS'!$A$3:$N$962,4,FALSE)="","",VLOOKUP($O2812,'APOIO-DESPESAS'!$A$3:$N$962,4,FALSE)),"")</f>
        <v/>
      </c>
      <c r="D2812" s="223" t="str">
        <f>IFERROR(IF(VLOOKUP($O2812,'APOIO-DESPESAS'!$A$3:$N$962,5,FALSE)="","",VLOOKUP($O2812,'APOIO-DESPESAS'!$A$3:$N$962,5,FALSE)),"")</f>
        <v/>
      </c>
      <c r="E2812" s="223" t="str">
        <f>IFERROR(IF(VLOOKUP($O2812,'APOIO-DESPESAS'!$A$3:$N$962,6,FALSE)="","",VLOOKUP($O2812,'APOIO-DESPESAS'!$A$3:$N$962,6,FALSE)),"")</f>
        <v/>
      </c>
      <c r="F2812" s="223" t="str">
        <f>IFERROR(IF(VLOOKUP($O2812,'APOIO-DESPESAS'!$A$3:$N$962,7,FALSE)="","",VLOOKUP($O2812,'APOIO-DESPESAS'!$A$3:$N$962,7,FALSE)),"")</f>
        <v/>
      </c>
      <c r="G2812" s="223" t="str">
        <f>IFERROR(IF(VLOOKUP($O2812,'APOIO-DESPESAS'!$A$3:$N$962,8,FALSE)="","",VLOOKUP($O2812,'APOIO-DESPESAS'!$A$3:$N$962,8,FALSE)),"")</f>
        <v/>
      </c>
      <c r="H2812" s="223" t="str">
        <f>IFERROR(IF(VLOOKUP($O2812,'APOIO-DESPESAS'!$A$3:$N$962,9,FALSE)="","",VLOOKUP($O2812,'APOIO-DESPESAS'!$A$3:$N$962,9,FALSE)),"")</f>
        <v/>
      </c>
      <c r="I2812" s="223" t="str">
        <f>IFERROR(IF(VLOOKUP($O2812,'APOIO-DESPESAS'!$A$3:$N$962,10,FALSE)="","",VLOOKUP($O2812,'APOIO-DESPESAS'!$A$3:$N$962,10,FALSE)),"")</f>
        <v/>
      </c>
      <c r="J2812" s="223" t="str">
        <f>IFERROR(IF(VLOOKUP($O2812,'APOIO-DESPESAS'!$A$3:$N$962,11,FALSE)="","",VLOOKUP($O2812,'APOIO-DESPESAS'!$A$3:$N$962,11,FALSE)),"")</f>
        <v/>
      </c>
      <c r="K2812" s="223" t="str">
        <f>IFERROR(IF(VLOOKUP($O2812,'APOIO-DESPESAS'!$A$3:$N$962,12,FALSE)="","",VLOOKUP($O2812,'APOIO-DESPESAS'!$A$3:$N$962,12,FALSE)),"")</f>
        <v/>
      </c>
      <c r="L2812" s="223" t="str">
        <f>IFERROR(IF(VLOOKUP($O2812,'APOIO-DESPESAS'!$A$3:$N$962,13,FALSE)="","",VLOOKUP($O2812,'APOIO-DESPESAS'!$A$3:$N$962,13,FALSE)),"")</f>
        <v/>
      </c>
      <c r="M2812" s="223" t="str">
        <f>IFERROR(IF(VLOOKUP($O2812,'APOIO-DESPESAS'!$A$3:$N$962,14,FALSE)="","",VLOOKUP($O2812,'APOIO-DESPESAS'!$A$3:$N$962,14,FALSE)),"")</f>
        <v/>
      </c>
      <c r="O2812" s="223">
        <f t="shared" si="43"/>
        <v>2810</v>
      </c>
    </row>
    <row r="2813" spans="1:15" x14ac:dyDescent="0.25">
      <c r="A2813" s="223" t="str">
        <f>IFERROR(IF(VLOOKUP($O2813,'APOIO-DESPESAS'!$A$3:$N$962,2,FALSE)="","",VLOOKUP($O2813,'APOIO-DESPESAS'!$A$3:$N$962,2,FALSE)),"")</f>
        <v/>
      </c>
      <c r="B2813" s="223" t="str">
        <f>IFERROR(IF(VLOOKUP($O2813,'APOIO-DESPESAS'!$A$3:$N$962,3,FALSE)="","",VLOOKUP($O2813,'APOIO-DESPESAS'!$A$3:$N$962,3,FALSE)),"")</f>
        <v/>
      </c>
      <c r="C2813" s="223" t="str">
        <f>IFERROR(IF(VLOOKUP($O2813,'APOIO-DESPESAS'!$A$3:$N$962,4,FALSE)="","",VLOOKUP($O2813,'APOIO-DESPESAS'!$A$3:$N$962,4,FALSE)),"")</f>
        <v/>
      </c>
      <c r="D2813" s="223" t="str">
        <f>IFERROR(IF(VLOOKUP($O2813,'APOIO-DESPESAS'!$A$3:$N$962,5,FALSE)="","",VLOOKUP($O2813,'APOIO-DESPESAS'!$A$3:$N$962,5,FALSE)),"")</f>
        <v/>
      </c>
      <c r="E2813" s="223" t="str">
        <f>IFERROR(IF(VLOOKUP($O2813,'APOIO-DESPESAS'!$A$3:$N$962,6,FALSE)="","",VLOOKUP($O2813,'APOIO-DESPESAS'!$A$3:$N$962,6,FALSE)),"")</f>
        <v/>
      </c>
      <c r="F2813" s="223" t="str">
        <f>IFERROR(IF(VLOOKUP($O2813,'APOIO-DESPESAS'!$A$3:$N$962,7,FALSE)="","",VLOOKUP($O2813,'APOIO-DESPESAS'!$A$3:$N$962,7,FALSE)),"")</f>
        <v/>
      </c>
      <c r="G2813" s="223" t="str">
        <f>IFERROR(IF(VLOOKUP($O2813,'APOIO-DESPESAS'!$A$3:$N$962,8,FALSE)="","",VLOOKUP($O2813,'APOIO-DESPESAS'!$A$3:$N$962,8,FALSE)),"")</f>
        <v/>
      </c>
      <c r="H2813" s="223" t="str">
        <f>IFERROR(IF(VLOOKUP($O2813,'APOIO-DESPESAS'!$A$3:$N$962,9,FALSE)="","",VLOOKUP($O2813,'APOIO-DESPESAS'!$A$3:$N$962,9,FALSE)),"")</f>
        <v/>
      </c>
      <c r="I2813" s="223" t="str">
        <f>IFERROR(IF(VLOOKUP($O2813,'APOIO-DESPESAS'!$A$3:$N$962,10,FALSE)="","",VLOOKUP($O2813,'APOIO-DESPESAS'!$A$3:$N$962,10,FALSE)),"")</f>
        <v/>
      </c>
      <c r="J2813" s="223" t="str">
        <f>IFERROR(IF(VLOOKUP($O2813,'APOIO-DESPESAS'!$A$3:$N$962,11,FALSE)="","",VLOOKUP($O2813,'APOIO-DESPESAS'!$A$3:$N$962,11,FALSE)),"")</f>
        <v/>
      </c>
      <c r="K2813" s="223" t="str">
        <f>IFERROR(IF(VLOOKUP($O2813,'APOIO-DESPESAS'!$A$3:$N$962,12,FALSE)="","",VLOOKUP($O2813,'APOIO-DESPESAS'!$A$3:$N$962,12,FALSE)),"")</f>
        <v/>
      </c>
      <c r="L2813" s="223" t="str">
        <f>IFERROR(IF(VLOOKUP($O2813,'APOIO-DESPESAS'!$A$3:$N$962,13,FALSE)="","",VLOOKUP($O2813,'APOIO-DESPESAS'!$A$3:$N$962,13,FALSE)),"")</f>
        <v/>
      </c>
      <c r="M2813" s="223" t="str">
        <f>IFERROR(IF(VLOOKUP($O2813,'APOIO-DESPESAS'!$A$3:$N$962,14,FALSE)="","",VLOOKUP($O2813,'APOIO-DESPESAS'!$A$3:$N$962,14,FALSE)),"")</f>
        <v/>
      </c>
      <c r="O2813" s="223">
        <f t="shared" si="43"/>
        <v>2811</v>
      </c>
    </row>
    <row r="2814" spans="1:15" x14ac:dyDescent="0.25">
      <c r="A2814" s="223" t="str">
        <f>IFERROR(IF(VLOOKUP($O2814,'APOIO-DESPESAS'!$A$3:$N$962,2,FALSE)="","",VLOOKUP($O2814,'APOIO-DESPESAS'!$A$3:$N$962,2,FALSE)),"")</f>
        <v/>
      </c>
      <c r="B2814" s="223" t="str">
        <f>IFERROR(IF(VLOOKUP($O2814,'APOIO-DESPESAS'!$A$3:$N$962,3,FALSE)="","",VLOOKUP($O2814,'APOIO-DESPESAS'!$A$3:$N$962,3,FALSE)),"")</f>
        <v/>
      </c>
      <c r="C2814" s="223" t="str">
        <f>IFERROR(IF(VLOOKUP($O2814,'APOIO-DESPESAS'!$A$3:$N$962,4,FALSE)="","",VLOOKUP($O2814,'APOIO-DESPESAS'!$A$3:$N$962,4,FALSE)),"")</f>
        <v/>
      </c>
      <c r="D2814" s="223" t="str">
        <f>IFERROR(IF(VLOOKUP($O2814,'APOIO-DESPESAS'!$A$3:$N$962,5,FALSE)="","",VLOOKUP($O2814,'APOIO-DESPESAS'!$A$3:$N$962,5,FALSE)),"")</f>
        <v/>
      </c>
      <c r="E2814" s="223" t="str">
        <f>IFERROR(IF(VLOOKUP($O2814,'APOIO-DESPESAS'!$A$3:$N$962,6,FALSE)="","",VLOOKUP($O2814,'APOIO-DESPESAS'!$A$3:$N$962,6,FALSE)),"")</f>
        <v/>
      </c>
      <c r="F2814" s="223" t="str">
        <f>IFERROR(IF(VLOOKUP($O2814,'APOIO-DESPESAS'!$A$3:$N$962,7,FALSE)="","",VLOOKUP($O2814,'APOIO-DESPESAS'!$A$3:$N$962,7,FALSE)),"")</f>
        <v/>
      </c>
      <c r="G2814" s="223" t="str">
        <f>IFERROR(IF(VLOOKUP($O2814,'APOIO-DESPESAS'!$A$3:$N$962,8,FALSE)="","",VLOOKUP($O2814,'APOIO-DESPESAS'!$A$3:$N$962,8,FALSE)),"")</f>
        <v/>
      </c>
      <c r="H2814" s="223" t="str">
        <f>IFERROR(IF(VLOOKUP($O2814,'APOIO-DESPESAS'!$A$3:$N$962,9,FALSE)="","",VLOOKUP($O2814,'APOIO-DESPESAS'!$A$3:$N$962,9,FALSE)),"")</f>
        <v/>
      </c>
      <c r="I2814" s="223" t="str">
        <f>IFERROR(IF(VLOOKUP($O2814,'APOIO-DESPESAS'!$A$3:$N$962,10,FALSE)="","",VLOOKUP($O2814,'APOIO-DESPESAS'!$A$3:$N$962,10,FALSE)),"")</f>
        <v/>
      </c>
      <c r="J2814" s="223" t="str">
        <f>IFERROR(IF(VLOOKUP($O2814,'APOIO-DESPESAS'!$A$3:$N$962,11,FALSE)="","",VLOOKUP($O2814,'APOIO-DESPESAS'!$A$3:$N$962,11,FALSE)),"")</f>
        <v/>
      </c>
      <c r="K2814" s="223" t="str">
        <f>IFERROR(IF(VLOOKUP($O2814,'APOIO-DESPESAS'!$A$3:$N$962,12,FALSE)="","",VLOOKUP($O2814,'APOIO-DESPESAS'!$A$3:$N$962,12,FALSE)),"")</f>
        <v/>
      </c>
      <c r="L2814" s="223" t="str">
        <f>IFERROR(IF(VLOOKUP($O2814,'APOIO-DESPESAS'!$A$3:$N$962,13,FALSE)="","",VLOOKUP($O2814,'APOIO-DESPESAS'!$A$3:$N$962,13,FALSE)),"")</f>
        <v/>
      </c>
      <c r="M2814" s="223" t="str">
        <f>IFERROR(IF(VLOOKUP($O2814,'APOIO-DESPESAS'!$A$3:$N$962,14,FALSE)="","",VLOOKUP($O2814,'APOIO-DESPESAS'!$A$3:$N$962,14,FALSE)),"")</f>
        <v/>
      </c>
      <c r="O2814" s="223">
        <f t="shared" si="43"/>
        <v>2812</v>
      </c>
    </row>
    <row r="2815" spans="1:15" x14ac:dyDescent="0.25">
      <c r="A2815" s="223" t="str">
        <f>IFERROR(IF(VLOOKUP($O2815,'APOIO-DESPESAS'!$A$3:$N$962,2,FALSE)="","",VLOOKUP($O2815,'APOIO-DESPESAS'!$A$3:$N$962,2,FALSE)),"")</f>
        <v/>
      </c>
      <c r="B2815" s="223" t="str">
        <f>IFERROR(IF(VLOOKUP($O2815,'APOIO-DESPESAS'!$A$3:$N$962,3,FALSE)="","",VLOOKUP($O2815,'APOIO-DESPESAS'!$A$3:$N$962,3,FALSE)),"")</f>
        <v/>
      </c>
      <c r="C2815" s="223" t="str">
        <f>IFERROR(IF(VLOOKUP($O2815,'APOIO-DESPESAS'!$A$3:$N$962,4,FALSE)="","",VLOOKUP($O2815,'APOIO-DESPESAS'!$A$3:$N$962,4,FALSE)),"")</f>
        <v/>
      </c>
      <c r="D2815" s="223" t="str">
        <f>IFERROR(IF(VLOOKUP($O2815,'APOIO-DESPESAS'!$A$3:$N$962,5,FALSE)="","",VLOOKUP($O2815,'APOIO-DESPESAS'!$A$3:$N$962,5,FALSE)),"")</f>
        <v/>
      </c>
      <c r="E2815" s="223" t="str">
        <f>IFERROR(IF(VLOOKUP($O2815,'APOIO-DESPESAS'!$A$3:$N$962,6,FALSE)="","",VLOOKUP($O2815,'APOIO-DESPESAS'!$A$3:$N$962,6,FALSE)),"")</f>
        <v/>
      </c>
      <c r="F2815" s="223" t="str">
        <f>IFERROR(IF(VLOOKUP($O2815,'APOIO-DESPESAS'!$A$3:$N$962,7,FALSE)="","",VLOOKUP($O2815,'APOIO-DESPESAS'!$A$3:$N$962,7,FALSE)),"")</f>
        <v/>
      </c>
      <c r="G2815" s="223" t="str">
        <f>IFERROR(IF(VLOOKUP($O2815,'APOIO-DESPESAS'!$A$3:$N$962,8,FALSE)="","",VLOOKUP($O2815,'APOIO-DESPESAS'!$A$3:$N$962,8,FALSE)),"")</f>
        <v/>
      </c>
      <c r="H2815" s="223" t="str">
        <f>IFERROR(IF(VLOOKUP($O2815,'APOIO-DESPESAS'!$A$3:$N$962,9,FALSE)="","",VLOOKUP($O2815,'APOIO-DESPESAS'!$A$3:$N$962,9,FALSE)),"")</f>
        <v/>
      </c>
      <c r="I2815" s="223" t="str">
        <f>IFERROR(IF(VLOOKUP($O2815,'APOIO-DESPESAS'!$A$3:$N$962,10,FALSE)="","",VLOOKUP($O2815,'APOIO-DESPESAS'!$A$3:$N$962,10,FALSE)),"")</f>
        <v/>
      </c>
      <c r="J2815" s="223" t="str">
        <f>IFERROR(IF(VLOOKUP($O2815,'APOIO-DESPESAS'!$A$3:$N$962,11,FALSE)="","",VLOOKUP($O2815,'APOIO-DESPESAS'!$A$3:$N$962,11,FALSE)),"")</f>
        <v/>
      </c>
      <c r="K2815" s="223" t="str">
        <f>IFERROR(IF(VLOOKUP($O2815,'APOIO-DESPESAS'!$A$3:$N$962,12,FALSE)="","",VLOOKUP($O2815,'APOIO-DESPESAS'!$A$3:$N$962,12,FALSE)),"")</f>
        <v/>
      </c>
      <c r="L2815" s="223" t="str">
        <f>IFERROR(IF(VLOOKUP($O2815,'APOIO-DESPESAS'!$A$3:$N$962,13,FALSE)="","",VLOOKUP($O2815,'APOIO-DESPESAS'!$A$3:$N$962,13,FALSE)),"")</f>
        <v/>
      </c>
      <c r="M2815" s="223" t="str">
        <f>IFERROR(IF(VLOOKUP($O2815,'APOIO-DESPESAS'!$A$3:$N$962,14,FALSE)="","",VLOOKUP($O2815,'APOIO-DESPESAS'!$A$3:$N$962,14,FALSE)),"")</f>
        <v/>
      </c>
      <c r="O2815" s="223">
        <f t="shared" si="43"/>
        <v>2813</v>
      </c>
    </row>
    <row r="2816" spans="1:15" x14ac:dyDescent="0.25">
      <c r="A2816" s="223" t="str">
        <f>IFERROR(IF(VLOOKUP($O2816,'APOIO-DESPESAS'!$A$3:$N$962,2,FALSE)="","",VLOOKUP($O2816,'APOIO-DESPESAS'!$A$3:$N$962,2,FALSE)),"")</f>
        <v/>
      </c>
      <c r="B2816" s="223" t="str">
        <f>IFERROR(IF(VLOOKUP($O2816,'APOIO-DESPESAS'!$A$3:$N$962,3,FALSE)="","",VLOOKUP($O2816,'APOIO-DESPESAS'!$A$3:$N$962,3,FALSE)),"")</f>
        <v/>
      </c>
      <c r="C2816" s="223" t="str">
        <f>IFERROR(IF(VLOOKUP($O2816,'APOIO-DESPESAS'!$A$3:$N$962,4,FALSE)="","",VLOOKUP($O2816,'APOIO-DESPESAS'!$A$3:$N$962,4,FALSE)),"")</f>
        <v/>
      </c>
      <c r="D2816" s="223" t="str">
        <f>IFERROR(IF(VLOOKUP($O2816,'APOIO-DESPESAS'!$A$3:$N$962,5,FALSE)="","",VLOOKUP($O2816,'APOIO-DESPESAS'!$A$3:$N$962,5,FALSE)),"")</f>
        <v/>
      </c>
      <c r="E2816" s="223" t="str">
        <f>IFERROR(IF(VLOOKUP($O2816,'APOIO-DESPESAS'!$A$3:$N$962,6,FALSE)="","",VLOOKUP($O2816,'APOIO-DESPESAS'!$A$3:$N$962,6,FALSE)),"")</f>
        <v/>
      </c>
      <c r="F2816" s="223" t="str">
        <f>IFERROR(IF(VLOOKUP($O2816,'APOIO-DESPESAS'!$A$3:$N$962,7,FALSE)="","",VLOOKUP($O2816,'APOIO-DESPESAS'!$A$3:$N$962,7,FALSE)),"")</f>
        <v/>
      </c>
      <c r="G2816" s="223" t="str">
        <f>IFERROR(IF(VLOOKUP($O2816,'APOIO-DESPESAS'!$A$3:$N$962,8,FALSE)="","",VLOOKUP($O2816,'APOIO-DESPESAS'!$A$3:$N$962,8,FALSE)),"")</f>
        <v/>
      </c>
      <c r="H2816" s="223" t="str">
        <f>IFERROR(IF(VLOOKUP($O2816,'APOIO-DESPESAS'!$A$3:$N$962,9,FALSE)="","",VLOOKUP($O2816,'APOIO-DESPESAS'!$A$3:$N$962,9,FALSE)),"")</f>
        <v/>
      </c>
      <c r="I2816" s="223" t="str">
        <f>IFERROR(IF(VLOOKUP($O2816,'APOIO-DESPESAS'!$A$3:$N$962,10,FALSE)="","",VLOOKUP($O2816,'APOIO-DESPESAS'!$A$3:$N$962,10,FALSE)),"")</f>
        <v/>
      </c>
      <c r="J2816" s="223" t="str">
        <f>IFERROR(IF(VLOOKUP($O2816,'APOIO-DESPESAS'!$A$3:$N$962,11,FALSE)="","",VLOOKUP($O2816,'APOIO-DESPESAS'!$A$3:$N$962,11,FALSE)),"")</f>
        <v/>
      </c>
      <c r="K2816" s="223" t="str">
        <f>IFERROR(IF(VLOOKUP($O2816,'APOIO-DESPESAS'!$A$3:$N$962,12,FALSE)="","",VLOOKUP($O2816,'APOIO-DESPESAS'!$A$3:$N$962,12,FALSE)),"")</f>
        <v/>
      </c>
      <c r="L2816" s="223" t="str">
        <f>IFERROR(IF(VLOOKUP($O2816,'APOIO-DESPESAS'!$A$3:$N$962,13,FALSE)="","",VLOOKUP($O2816,'APOIO-DESPESAS'!$A$3:$N$962,13,FALSE)),"")</f>
        <v/>
      </c>
      <c r="M2816" s="223" t="str">
        <f>IFERROR(IF(VLOOKUP($O2816,'APOIO-DESPESAS'!$A$3:$N$962,14,FALSE)="","",VLOOKUP($O2816,'APOIO-DESPESAS'!$A$3:$N$962,14,FALSE)),"")</f>
        <v/>
      </c>
      <c r="O2816" s="223">
        <f t="shared" si="43"/>
        <v>2814</v>
      </c>
    </row>
    <row r="2817" spans="1:15" x14ac:dyDescent="0.25">
      <c r="A2817" s="223" t="str">
        <f>IFERROR(IF(VLOOKUP($O2817,'APOIO-DESPESAS'!$A$3:$N$962,2,FALSE)="","",VLOOKUP($O2817,'APOIO-DESPESAS'!$A$3:$N$962,2,FALSE)),"")</f>
        <v/>
      </c>
      <c r="B2817" s="223" t="str">
        <f>IFERROR(IF(VLOOKUP($O2817,'APOIO-DESPESAS'!$A$3:$N$962,3,FALSE)="","",VLOOKUP($O2817,'APOIO-DESPESAS'!$A$3:$N$962,3,FALSE)),"")</f>
        <v/>
      </c>
      <c r="C2817" s="223" t="str">
        <f>IFERROR(IF(VLOOKUP($O2817,'APOIO-DESPESAS'!$A$3:$N$962,4,FALSE)="","",VLOOKUP($O2817,'APOIO-DESPESAS'!$A$3:$N$962,4,FALSE)),"")</f>
        <v/>
      </c>
      <c r="D2817" s="223" t="str">
        <f>IFERROR(IF(VLOOKUP($O2817,'APOIO-DESPESAS'!$A$3:$N$962,5,FALSE)="","",VLOOKUP($O2817,'APOIO-DESPESAS'!$A$3:$N$962,5,FALSE)),"")</f>
        <v/>
      </c>
      <c r="E2817" s="223" t="str">
        <f>IFERROR(IF(VLOOKUP($O2817,'APOIO-DESPESAS'!$A$3:$N$962,6,FALSE)="","",VLOOKUP($O2817,'APOIO-DESPESAS'!$A$3:$N$962,6,FALSE)),"")</f>
        <v/>
      </c>
      <c r="F2817" s="223" t="str">
        <f>IFERROR(IF(VLOOKUP($O2817,'APOIO-DESPESAS'!$A$3:$N$962,7,FALSE)="","",VLOOKUP($O2817,'APOIO-DESPESAS'!$A$3:$N$962,7,FALSE)),"")</f>
        <v/>
      </c>
      <c r="G2817" s="223" t="str">
        <f>IFERROR(IF(VLOOKUP($O2817,'APOIO-DESPESAS'!$A$3:$N$962,8,FALSE)="","",VLOOKUP($O2817,'APOIO-DESPESAS'!$A$3:$N$962,8,FALSE)),"")</f>
        <v/>
      </c>
      <c r="H2817" s="223" t="str">
        <f>IFERROR(IF(VLOOKUP($O2817,'APOIO-DESPESAS'!$A$3:$N$962,9,FALSE)="","",VLOOKUP($O2817,'APOIO-DESPESAS'!$A$3:$N$962,9,FALSE)),"")</f>
        <v/>
      </c>
      <c r="I2817" s="223" t="str">
        <f>IFERROR(IF(VLOOKUP($O2817,'APOIO-DESPESAS'!$A$3:$N$962,10,FALSE)="","",VLOOKUP($O2817,'APOIO-DESPESAS'!$A$3:$N$962,10,FALSE)),"")</f>
        <v/>
      </c>
      <c r="J2817" s="223" t="str">
        <f>IFERROR(IF(VLOOKUP($O2817,'APOIO-DESPESAS'!$A$3:$N$962,11,FALSE)="","",VLOOKUP($O2817,'APOIO-DESPESAS'!$A$3:$N$962,11,FALSE)),"")</f>
        <v/>
      </c>
      <c r="K2817" s="223" t="str">
        <f>IFERROR(IF(VLOOKUP($O2817,'APOIO-DESPESAS'!$A$3:$N$962,12,FALSE)="","",VLOOKUP($O2817,'APOIO-DESPESAS'!$A$3:$N$962,12,FALSE)),"")</f>
        <v/>
      </c>
      <c r="L2817" s="223" t="str">
        <f>IFERROR(IF(VLOOKUP($O2817,'APOIO-DESPESAS'!$A$3:$N$962,13,FALSE)="","",VLOOKUP($O2817,'APOIO-DESPESAS'!$A$3:$N$962,13,FALSE)),"")</f>
        <v/>
      </c>
      <c r="M2817" s="223" t="str">
        <f>IFERROR(IF(VLOOKUP($O2817,'APOIO-DESPESAS'!$A$3:$N$962,14,FALSE)="","",VLOOKUP($O2817,'APOIO-DESPESAS'!$A$3:$N$962,14,FALSE)),"")</f>
        <v/>
      </c>
      <c r="O2817" s="223">
        <f t="shared" si="43"/>
        <v>2815</v>
      </c>
    </row>
    <row r="2818" spans="1:15" x14ac:dyDescent="0.25">
      <c r="A2818" s="223" t="str">
        <f>IFERROR(IF(VLOOKUP($O2818,'APOIO-DESPESAS'!$A$3:$N$962,2,FALSE)="","",VLOOKUP($O2818,'APOIO-DESPESAS'!$A$3:$N$962,2,FALSE)),"")</f>
        <v/>
      </c>
      <c r="B2818" s="223" t="str">
        <f>IFERROR(IF(VLOOKUP($O2818,'APOIO-DESPESAS'!$A$3:$N$962,3,FALSE)="","",VLOOKUP($O2818,'APOIO-DESPESAS'!$A$3:$N$962,3,FALSE)),"")</f>
        <v/>
      </c>
      <c r="C2818" s="223" t="str">
        <f>IFERROR(IF(VLOOKUP($O2818,'APOIO-DESPESAS'!$A$3:$N$962,4,FALSE)="","",VLOOKUP($O2818,'APOIO-DESPESAS'!$A$3:$N$962,4,FALSE)),"")</f>
        <v/>
      </c>
      <c r="D2818" s="223" t="str">
        <f>IFERROR(IF(VLOOKUP($O2818,'APOIO-DESPESAS'!$A$3:$N$962,5,FALSE)="","",VLOOKUP($O2818,'APOIO-DESPESAS'!$A$3:$N$962,5,FALSE)),"")</f>
        <v/>
      </c>
      <c r="E2818" s="223" t="str">
        <f>IFERROR(IF(VLOOKUP($O2818,'APOIO-DESPESAS'!$A$3:$N$962,6,FALSE)="","",VLOOKUP($O2818,'APOIO-DESPESAS'!$A$3:$N$962,6,FALSE)),"")</f>
        <v/>
      </c>
      <c r="F2818" s="223" t="str">
        <f>IFERROR(IF(VLOOKUP($O2818,'APOIO-DESPESAS'!$A$3:$N$962,7,FALSE)="","",VLOOKUP($O2818,'APOIO-DESPESAS'!$A$3:$N$962,7,FALSE)),"")</f>
        <v/>
      </c>
      <c r="G2818" s="223" t="str">
        <f>IFERROR(IF(VLOOKUP($O2818,'APOIO-DESPESAS'!$A$3:$N$962,8,FALSE)="","",VLOOKUP($O2818,'APOIO-DESPESAS'!$A$3:$N$962,8,FALSE)),"")</f>
        <v/>
      </c>
      <c r="H2818" s="223" t="str">
        <f>IFERROR(IF(VLOOKUP($O2818,'APOIO-DESPESAS'!$A$3:$N$962,9,FALSE)="","",VLOOKUP($O2818,'APOIO-DESPESAS'!$A$3:$N$962,9,FALSE)),"")</f>
        <v/>
      </c>
      <c r="I2818" s="223" t="str">
        <f>IFERROR(IF(VLOOKUP($O2818,'APOIO-DESPESAS'!$A$3:$N$962,10,FALSE)="","",VLOOKUP($O2818,'APOIO-DESPESAS'!$A$3:$N$962,10,FALSE)),"")</f>
        <v/>
      </c>
      <c r="J2818" s="223" t="str">
        <f>IFERROR(IF(VLOOKUP($O2818,'APOIO-DESPESAS'!$A$3:$N$962,11,FALSE)="","",VLOOKUP($O2818,'APOIO-DESPESAS'!$A$3:$N$962,11,FALSE)),"")</f>
        <v/>
      </c>
      <c r="K2818" s="223" t="str">
        <f>IFERROR(IF(VLOOKUP($O2818,'APOIO-DESPESAS'!$A$3:$N$962,12,FALSE)="","",VLOOKUP($O2818,'APOIO-DESPESAS'!$A$3:$N$962,12,FALSE)),"")</f>
        <v/>
      </c>
      <c r="L2818" s="223" t="str">
        <f>IFERROR(IF(VLOOKUP($O2818,'APOIO-DESPESAS'!$A$3:$N$962,13,FALSE)="","",VLOOKUP($O2818,'APOIO-DESPESAS'!$A$3:$N$962,13,FALSE)),"")</f>
        <v/>
      </c>
      <c r="M2818" s="223" t="str">
        <f>IFERROR(IF(VLOOKUP($O2818,'APOIO-DESPESAS'!$A$3:$N$962,14,FALSE)="","",VLOOKUP($O2818,'APOIO-DESPESAS'!$A$3:$N$962,14,FALSE)),"")</f>
        <v/>
      </c>
      <c r="O2818" s="223">
        <f t="shared" si="43"/>
        <v>2816</v>
      </c>
    </row>
    <row r="2819" spans="1:15" x14ac:dyDescent="0.25">
      <c r="A2819" s="223" t="str">
        <f>IFERROR(IF(VLOOKUP($O2819,'APOIO-DESPESAS'!$A$3:$N$962,2,FALSE)="","",VLOOKUP($O2819,'APOIO-DESPESAS'!$A$3:$N$962,2,FALSE)),"")</f>
        <v/>
      </c>
      <c r="B2819" s="223" t="str">
        <f>IFERROR(IF(VLOOKUP($O2819,'APOIO-DESPESAS'!$A$3:$N$962,3,FALSE)="","",VLOOKUP($O2819,'APOIO-DESPESAS'!$A$3:$N$962,3,FALSE)),"")</f>
        <v/>
      </c>
      <c r="C2819" s="223" t="str">
        <f>IFERROR(IF(VLOOKUP($O2819,'APOIO-DESPESAS'!$A$3:$N$962,4,FALSE)="","",VLOOKUP($O2819,'APOIO-DESPESAS'!$A$3:$N$962,4,FALSE)),"")</f>
        <v/>
      </c>
      <c r="D2819" s="223" t="str">
        <f>IFERROR(IF(VLOOKUP($O2819,'APOIO-DESPESAS'!$A$3:$N$962,5,FALSE)="","",VLOOKUP($O2819,'APOIO-DESPESAS'!$A$3:$N$962,5,FALSE)),"")</f>
        <v/>
      </c>
      <c r="E2819" s="223" t="str">
        <f>IFERROR(IF(VLOOKUP($O2819,'APOIO-DESPESAS'!$A$3:$N$962,6,FALSE)="","",VLOOKUP($O2819,'APOIO-DESPESAS'!$A$3:$N$962,6,FALSE)),"")</f>
        <v/>
      </c>
      <c r="F2819" s="223" t="str">
        <f>IFERROR(IF(VLOOKUP($O2819,'APOIO-DESPESAS'!$A$3:$N$962,7,FALSE)="","",VLOOKUP($O2819,'APOIO-DESPESAS'!$A$3:$N$962,7,FALSE)),"")</f>
        <v/>
      </c>
      <c r="G2819" s="223" t="str">
        <f>IFERROR(IF(VLOOKUP($O2819,'APOIO-DESPESAS'!$A$3:$N$962,8,FALSE)="","",VLOOKUP($O2819,'APOIO-DESPESAS'!$A$3:$N$962,8,FALSE)),"")</f>
        <v/>
      </c>
      <c r="H2819" s="223" t="str">
        <f>IFERROR(IF(VLOOKUP($O2819,'APOIO-DESPESAS'!$A$3:$N$962,9,FALSE)="","",VLOOKUP($O2819,'APOIO-DESPESAS'!$A$3:$N$962,9,FALSE)),"")</f>
        <v/>
      </c>
      <c r="I2819" s="223" t="str">
        <f>IFERROR(IF(VLOOKUP($O2819,'APOIO-DESPESAS'!$A$3:$N$962,10,FALSE)="","",VLOOKUP($O2819,'APOIO-DESPESAS'!$A$3:$N$962,10,FALSE)),"")</f>
        <v/>
      </c>
      <c r="J2819" s="223" t="str">
        <f>IFERROR(IF(VLOOKUP($O2819,'APOIO-DESPESAS'!$A$3:$N$962,11,FALSE)="","",VLOOKUP($O2819,'APOIO-DESPESAS'!$A$3:$N$962,11,FALSE)),"")</f>
        <v/>
      </c>
      <c r="K2819" s="223" t="str">
        <f>IFERROR(IF(VLOOKUP($O2819,'APOIO-DESPESAS'!$A$3:$N$962,12,FALSE)="","",VLOOKUP($O2819,'APOIO-DESPESAS'!$A$3:$N$962,12,FALSE)),"")</f>
        <v/>
      </c>
      <c r="L2819" s="223" t="str">
        <f>IFERROR(IF(VLOOKUP($O2819,'APOIO-DESPESAS'!$A$3:$N$962,13,FALSE)="","",VLOOKUP($O2819,'APOIO-DESPESAS'!$A$3:$N$962,13,FALSE)),"")</f>
        <v/>
      </c>
      <c r="M2819" s="223" t="str">
        <f>IFERROR(IF(VLOOKUP($O2819,'APOIO-DESPESAS'!$A$3:$N$962,14,FALSE)="","",VLOOKUP($O2819,'APOIO-DESPESAS'!$A$3:$N$962,14,FALSE)),"")</f>
        <v/>
      </c>
      <c r="O2819" s="223">
        <f t="shared" si="43"/>
        <v>2817</v>
      </c>
    </row>
    <row r="2820" spans="1:15" x14ac:dyDescent="0.25">
      <c r="A2820" s="223" t="str">
        <f>IFERROR(IF(VLOOKUP($O2820,'APOIO-DESPESAS'!$A$3:$N$962,2,FALSE)="","",VLOOKUP($O2820,'APOIO-DESPESAS'!$A$3:$N$962,2,FALSE)),"")</f>
        <v/>
      </c>
      <c r="B2820" s="223" t="str">
        <f>IFERROR(IF(VLOOKUP($O2820,'APOIO-DESPESAS'!$A$3:$N$962,3,FALSE)="","",VLOOKUP($O2820,'APOIO-DESPESAS'!$A$3:$N$962,3,FALSE)),"")</f>
        <v/>
      </c>
      <c r="C2820" s="223" t="str">
        <f>IFERROR(IF(VLOOKUP($O2820,'APOIO-DESPESAS'!$A$3:$N$962,4,FALSE)="","",VLOOKUP($O2820,'APOIO-DESPESAS'!$A$3:$N$962,4,FALSE)),"")</f>
        <v/>
      </c>
      <c r="D2820" s="223" t="str">
        <f>IFERROR(IF(VLOOKUP($O2820,'APOIO-DESPESAS'!$A$3:$N$962,5,FALSE)="","",VLOOKUP($O2820,'APOIO-DESPESAS'!$A$3:$N$962,5,FALSE)),"")</f>
        <v/>
      </c>
      <c r="E2820" s="223" t="str">
        <f>IFERROR(IF(VLOOKUP($O2820,'APOIO-DESPESAS'!$A$3:$N$962,6,FALSE)="","",VLOOKUP($O2820,'APOIO-DESPESAS'!$A$3:$N$962,6,FALSE)),"")</f>
        <v/>
      </c>
      <c r="F2820" s="223" t="str">
        <f>IFERROR(IF(VLOOKUP($O2820,'APOIO-DESPESAS'!$A$3:$N$962,7,FALSE)="","",VLOOKUP($O2820,'APOIO-DESPESAS'!$A$3:$N$962,7,FALSE)),"")</f>
        <v/>
      </c>
      <c r="G2820" s="223" t="str">
        <f>IFERROR(IF(VLOOKUP($O2820,'APOIO-DESPESAS'!$A$3:$N$962,8,FALSE)="","",VLOOKUP($O2820,'APOIO-DESPESAS'!$A$3:$N$962,8,FALSE)),"")</f>
        <v/>
      </c>
      <c r="H2820" s="223" t="str">
        <f>IFERROR(IF(VLOOKUP($O2820,'APOIO-DESPESAS'!$A$3:$N$962,9,FALSE)="","",VLOOKUP($O2820,'APOIO-DESPESAS'!$A$3:$N$962,9,FALSE)),"")</f>
        <v/>
      </c>
      <c r="I2820" s="223" t="str">
        <f>IFERROR(IF(VLOOKUP($O2820,'APOIO-DESPESAS'!$A$3:$N$962,10,FALSE)="","",VLOOKUP($O2820,'APOIO-DESPESAS'!$A$3:$N$962,10,FALSE)),"")</f>
        <v/>
      </c>
      <c r="J2820" s="223" t="str">
        <f>IFERROR(IF(VLOOKUP($O2820,'APOIO-DESPESAS'!$A$3:$N$962,11,FALSE)="","",VLOOKUP($O2820,'APOIO-DESPESAS'!$A$3:$N$962,11,FALSE)),"")</f>
        <v/>
      </c>
      <c r="K2820" s="223" t="str">
        <f>IFERROR(IF(VLOOKUP($O2820,'APOIO-DESPESAS'!$A$3:$N$962,12,FALSE)="","",VLOOKUP($O2820,'APOIO-DESPESAS'!$A$3:$N$962,12,FALSE)),"")</f>
        <v/>
      </c>
      <c r="L2820" s="223" t="str">
        <f>IFERROR(IF(VLOOKUP($O2820,'APOIO-DESPESAS'!$A$3:$N$962,13,FALSE)="","",VLOOKUP($O2820,'APOIO-DESPESAS'!$A$3:$N$962,13,FALSE)),"")</f>
        <v/>
      </c>
      <c r="M2820" s="223" t="str">
        <f>IFERROR(IF(VLOOKUP($O2820,'APOIO-DESPESAS'!$A$3:$N$962,14,FALSE)="","",VLOOKUP($O2820,'APOIO-DESPESAS'!$A$3:$N$962,14,FALSE)),"")</f>
        <v/>
      </c>
      <c r="O2820" s="223">
        <f t="shared" si="43"/>
        <v>2818</v>
      </c>
    </row>
    <row r="2821" spans="1:15" x14ac:dyDescent="0.25">
      <c r="A2821" s="223" t="str">
        <f>IFERROR(IF(VLOOKUP($O2821,'APOIO-DESPESAS'!$A$3:$N$962,2,FALSE)="","",VLOOKUP($O2821,'APOIO-DESPESAS'!$A$3:$N$962,2,FALSE)),"")</f>
        <v/>
      </c>
      <c r="B2821" s="223" t="str">
        <f>IFERROR(IF(VLOOKUP($O2821,'APOIO-DESPESAS'!$A$3:$N$962,3,FALSE)="","",VLOOKUP($O2821,'APOIO-DESPESAS'!$A$3:$N$962,3,FALSE)),"")</f>
        <v/>
      </c>
      <c r="C2821" s="223" t="str">
        <f>IFERROR(IF(VLOOKUP($O2821,'APOIO-DESPESAS'!$A$3:$N$962,4,FALSE)="","",VLOOKUP($O2821,'APOIO-DESPESAS'!$A$3:$N$962,4,FALSE)),"")</f>
        <v/>
      </c>
      <c r="D2821" s="223" t="str">
        <f>IFERROR(IF(VLOOKUP($O2821,'APOIO-DESPESAS'!$A$3:$N$962,5,FALSE)="","",VLOOKUP($O2821,'APOIO-DESPESAS'!$A$3:$N$962,5,FALSE)),"")</f>
        <v/>
      </c>
      <c r="E2821" s="223" t="str">
        <f>IFERROR(IF(VLOOKUP($O2821,'APOIO-DESPESAS'!$A$3:$N$962,6,FALSE)="","",VLOOKUP($O2821,'APOIO-DESPESAS'!$A$3:$N$962,6,FALSE)),"")</f>
        <v/>
      </c>
      <c r="F2821" s="223" t="str">
        <f>IFERROR(IF(VLOOKUP($O2821,'APOIO-DESPESAS'!$A$3:$N$962,7,FALSE)="","",VLOOKUP($O2821,'APOIO-DESPESAS'!$A$3:$N$962,7,FALSE)),"")</f>
        <v/>
      </c>
      <c r="G2821" s="223" t="str">
        <f>IFERROR(IF(VLOOKUP($O2821,'APOIO-DESPESAS'!$A$3:$N$962,8,FALSE)="","",VLOOKUP($O2821,'APOIO-DESPESAS'!$A$3:$N$962,8,FALSE)),"")</f>
        <v/>
      </c>
      <c r="H2821" s="223" t="str">
        <f>IFERROR(IF(VLOOKUP($O2821,'APOIO-DESPESAS'!$A$3:$N$962,9,FALSE)="","",VLOOKUP($O2821,'APOIO-DESPESAS'!$A$3:$N$962,9,FALSE)),"")</f>
        <v/>
      </c>
      <c r="I2821" s="223" t="str">
        <f>IFERROR(IF(VLOOKUP($O2821,'APOIO-DESPESAS'!$A$3:$N$962,10,FALSE)="","",VLOOKUP($O2821,'APOIO-DESPESAS'!$A$3:$N$962,10,FALSE)),"")</f>
        <v/>
      </c>
      <c r="J2821" s="223" t="str">
        <f>IFERROR(IF(VLOOKUP($O2821,'APOIO-DESPESAS'!$A$3:$N$962,11,FALSE)="","",VLOOKUP($O2821,'APOIO-DESPESAS'!$A$3:$N$962,11,FALSE)),"")</f>
        <v/>
      </c>
      <c r="K2821" s="223" t="str">
        <f>IFERROR(IF(VLOOKUP($O2821,'APOIO-DESPESAS'!$A$3:$N$962,12,FALSE)="","",VLOOKUP($O2821,'APOIO-DESPESAS'!$A$3:$N$962,12,FALSE)),"")</f>
        <v/>
      </c>
      <c r="L2821" s="223" t="str">
        <f>IFERROR(IF(VLOOKUP($O2821,'APOIO-DESPESAS'!$A$3:$N$962,13,FALSE)="","",VLOOKUP($O2821,'APOIO-DESPESAS'!$A$3:$N$962,13,FALSE)),"")</f>
        <v/>
      </c>
      <c r="M2821" s="223" t="str">
        <f>IFERROR(IF(VLOOKUP($O2821,'APOIO-DESPESAS'!$A$3:$N$962,14,FALSE)="","",VLOOKUP($O2821,'APOIO-DESPESAS'!$A$3:$N$962,14,FALSE)),"")</f>
        <v/>
      </c>
      <c r="O2821" s="223">
        <f t="shared" ref="O2821:O2884" si="44">O2820+1</f>
        <v>2819</v>
      </c>
    </row>
    <row r="2822" spans="1:15" x14ac:dyDescent="0.25">
      <c r="A2822" s="223" t="str">
        <f>IFERROR(IF(VLOOKUP($O2822,'APOIO-DESPESAS'!$A$3:$N$962,2,FALSE)="","",VLOOKUP($O2822,'APOIO-DESPESAS'!$A$3:$N$962,2,FALSE)),"")</f>
        <v/>
      </c>
      <c r="B2822" s="223" t="str">
        <f>IFERROR(IF(VLOOKUP($O2822,'APOIO-DESPESAS'!$A$3:$N$962,3,FALSE)="","",VLOOKUP($O2822,'APOIO-DESPESAS'!$A$3:$N$962,3,FALSE)),"")</f>
        <v/>
      </c>
      <c r="C2822" s="223" t="str">
        <f>IFERROR(IF(VLOOKUP($O2822,'APOIO-DESPESAS'!$A$3:$N$962,4,FALSE)="","",VLOOKUP($O2822,'APOIO-DESPESAS'!$A$3:$N$962,4,FALSE)),"")</f>
        <v/>
      </c>
      <c r="D2822" s="223" t="str">
        <f>IFERROR(IF(VLOOKUP($O2822,'APOIO-DESPESAS'!$A$3:$N$962,5,FALSE)="","",VLOOKUP($O2822,'APOIO-DESPESAS'!$A$3:$N$962,5,FALSE)),"")</f>
        <v/>
      </c>
      <c r="E2822" s="223" t="str">
        <f>IFERROR(IF(VLOOKUP($O2822,'APOIO-DESPESAS'!$A$3:$N$962,6,FALSE)="","",VLOOKUP($O2822,'APOIO-DESPESAS'!$A$3:$N$962,6,FALSE)),"")</f>
        <v/>
      </c>
      <c r="F2822" s="223" t="str">
        <f>IFERROR(IF(VLOOKUP($O2822,'APOIO-DESPESAS'!$A$3:$N$962,7,FALSE)="","",VLOOKUP($O2822,'APOIO-DESPESAS'!$A$3:$N$962,7,FALSE)),"")</f>
        <v/>
      </c>
      <c r="G2822" s="223" t="str">
        <f>IFERROR(IF(VLOOKUP($O2822,'APOIO-DESPESAS'!$A$3:$N$962,8,FALSE)="","",VLOOKUP($O2822,'APOIO-DESPESAS'!$A$3:$N$962,8,FALSE)),"")</f>
        <v/>
      </c>
      <c r="H2822" s="223" t="str">
        <f>IFERROR(IF(VLOOKUP($O2822,'APOIO-DESPESAS'!$A$3:$N$962,9,FALSE)="","",VLOOKUP($O2822,'APOIO-DESPESAS'!$A$3:$N$962,9,FALSE)),"")</f>
        <v/>
      </c>
      <c r="I2822" s="223" t="str">
        <f>IFERROR(IF(VLOOKUP($O2822,'APOIO-DESPESAS'!$A$3:$N$962,10,FALSE)="","",VLOOKUP($O2822,'APOIO-DESPESAS'!$A$3:$N$962,10,FALSE)),"")</f>
        <v/>
      </c>
      <c r="J2822" s="223" t="str">
        <f>IFERROR(IF(VLOOKUP($O2822,'APOIO-DESPESAS'!$A$3:$N$962,11,FALSE)="","",VLOOKUP($O2822,'APOIO-DESPESAS'!$A$3:$N$962,11,FALSE)),"")</f>
        <v/>
      </c>
      <c r="K2822" s="223" t="str">
        <f>IFERROR(IF(VLOOKUP($O2822,'APOIO-DESPESAS'!$A$3:$N$962,12,FALSE)="","",VLOOKUP($O2822,'APOIO-DESPESAS'!$A$3:$N$962,12,FALSE)),"")</f>
        <v/>
      </c>
      <c r="L2822" s="223" t="str">
        <f>IFERROR(IF(VLOOKUP($O2822,'APOIO-DESPESAS'!$A$3:$N$962,13,FALSE)="","",VLOOKUP($O2822,'APOIO-DESPESAS'!$A$3:$N$962,13,FALSE)),"")</f>
        <v/>
      </c>
      <c r="M2822" s="223" t="str">
        <f>IFERROR(IF(VLOOKUP($O2822,'APOIO-DESPESAS'!$A$3:$N$962,14,FALSE)="","",VLOOKUP($O2822,'APOIO-DESPESAS'!$A$3:$N$962,14,FALSE)),"")</f>
        <v/>
      </c>
      <c r="O2822" s="223">
        <f t="shared" si="44"/>
        <v>2820</v>
      </c>
    </row>
    <row r="2823" spans="1:15" x14ac:dyDescent="0.25">
      <c r="A2823" s="223" t="str">
        <f>IFERROR(IF(VLOOKUP($O2823,'APOIO-DESPESAS'!$A$3:$N$962,2,FALSE)="","",VLOOKUP($O2823,'APOIO-DESPESAS'!$A$3:$N$962,2,FALSE)),"")</f>
        <v/>
      </c>
      <c r="B2823" s="223" t="str">
        <f>IFERROR(IF(VLOOKUP($O2823,'APOIO-DESPESAS'!$A$3:$N$962,3,FALSE)="","",VLOOKUP($O2823,'APOIO-DESPESAS'!$A$3:$N$962,3,FALSE)),"")</f>
        <v/>
      </c>
      <c r="C2823" s="223" t="str">
        <f>IFERROR(IF(VLOOKUP($O2823,'APOIO-DESPESAS'!$A$3:$N$962,4,FALSE)="","",VLOOKUP($O2823,'APOIO-DESPESAS'!$A$3:$N$962,4,FALSE)),"")</f>
        <v/>
      </c>
      <c r="D2823" s="223" t="str">
        <f>IFERROR(IF(VLOOKUP($O2823,'APOIO-DESPESAS'!$A$3:$N$962,5,FALSE)="","",VLOOKUP($O2823,'APOIO-DESPESAS'!$A$3:$N$962,5,FALSE)),"")</f>
        <v/>
      </c>
      <c r="E2823" s="223" t="str">
        <f>IFERROR(IF(VLOOKUP($O2823,'APOIO-DESPESAS'!$A$3:$N$962,6,FALSE)="","",VLOOKUP($O2823,'APOIO-DESPESAS'!$A$3:$N$962,6,FALSE)),"")</f>
        <v/>
      </c>
      <c r="F2823" s="223" t="str">
        <f>IFERROR(IF(VLOOKUP($O2823,'APOIO-DESPESAS'!$A$3:$N$962,7,FALSE)="","",VLOOKUP($O2823,'APOIO-DESPESAS'!$A$3:$N$962,7,FALSE)),"")</f>
        <v/>
      </c>
      <c r="G2823" s="223" t="str">
        <f>IFERROR(IF(VLOOKUP($O2823,'APOIO-DESPESAS'!$A$3:$N$962,8,FALSE)="","",VLOOKUP($O2823,'APOIO-DESPESAS'!$A$3:$N$962,8,FALSE)),"")</f>
        <v/>
      </c>
      <c r="H2823" s="223" t="str">
        <f>IFERROR(IF(VLOOKUP($O2823,'APOIO-DESPESAS'!$A$3:$N$962,9,FALSE)="","",VLOOKUP($O2823,'APOIO-DESPESAS'!$A$3:$N$962,9,FALSE)),"")</f>
        <v/>
      </c>
      <c r="I2823" s="223" t="str">
        <f>IFERROR(IF(VLOOKUP($O2823,'APOIO-DESPESAS'!$A$3:$N$962,10,FALSE)="","",VLOOKUP($O2823,'APOIO-DESPESAS'!$A$3:$N$962,10,FALSE)),"")</f>
        <v/>
      </c>
      <c r="J2823" s="223" t="str">
        <f>IFERROR(IF(VLOOKUP($O2823,'APOIO-DESPESAS'!$A$3:$N$962,11,FALSE)="","",VLOOKUP($O2823,'APOIO-DESPESAS'!$A$3:$N$962,11,FALSE)),"")</f>
        <v/>
      </c>
      <c r="K2823" s="223" t="str">
        <f>IFERROR(IF(VLOOKUP($O2823,'APOIO-DESPESAS'!$A$3:$N$962,12,FALSE)="","",VLOOKUP($O2823,'APOIO-DESPESAS'!$A$3:$N$962,12,FALSE)),"")</f>
        <v/>
      </c>
      <c r="L2823" s="223" t="str">
        <f>IFERROR(IF(VLOOKUP($O2823,'APOIO-DESPESAS'!$A$3:$N$962,13,FALSE)="","",VLOOKUP($O2823,'APOIO-DESPESAS'!$A$3:$N$962,13,FALSE)),"")</f>
        <v/>
      </c>
      <c r="M2823" s="223" t="str">
        <f>IFERROR(IF(VLOOKUP($O2823,'APOIO-DESPESAS'!$A$3:$N$962,14,FALSE)="","",VLOOKUP($O2823,'APOIO-DESPESAS'!$A$3:$N$962,14,FALSE)),"")</f>
        <v/>
      </c>
      <c r="O2823" s="223">
        <f t="shared" si="44"/>
        <v>2821</v>
      </c>
    </row>
    <row r="2824" spans="1:15" x14ac:dyDescent="0.25">
      <c r="A2824" s="223" t="str">
        <f>IFERROR(IF(VLOOKUP($O2824,'APOIO-DESPESAS'!$A$3:$N$962,2,FALSE)="","",VLOOKUP($O2824,'APOIO-DESPESAS'!$A$3:$N$962,2,FALSE)),"")</f>
        <v/>
      </c>
      <c r="B2824" s="223" t="str">
        <f>IFERROR(IF(VLOOKUP($O2824,'APOIO-DESPESAS'!$A$3:$N$962,3,FALSE)="","",VLOOKUP($O2824,'APOIO-DESPESAS'!$A$3:$N$962,3,FALSE)),"")</f>
        <v/>
      </c>
      <c r="C2824" s="223" t="str">
        <f>IFERROR(IF(VLOOKUP($O2824,'APOIO-DESPESAS'!$A$3:$N$962,4,FALSE)="","",VLOOKUP($O2824,'APOIO-DESPESAS'!$A$3:$N$962,4,FALSE)),"")</f>
        <v/>
      </c>
      <c r="D2824" s="223" t="str">
        <f>IFERROR(IF(VLOOKUP($O2824,'APOIO-DESPESAS'!$A$3:$N$962,5,FALSE)="","",VLOOKUP($O2824,'APOIO-DESPESAS'!$A$3:$N$962,5,FALSE)),"")</f>
        <v/>
      </c>
      <c r="E2824" s="223" t="str">
        <f>IFERROR(IF(VLOOKUP($O2824,'APOIO-DESPESAS'!$A$3:$N$962,6,FALSE)="","",VLOOKUP($O2824,'APOIO-DESPESAS'!$A$3:$N$962,6,FALSE)),"")</f>
        <v/>
      </c>
      <c r="F2824" s="223" t="str">
        <f>IFERROR(IF(VLOOKUP($O2824,'APOIO-DESPESAS'!$A$3:$N$962,7,FALSE)="","",VLOOKUP($O2824,'APOIO-DESPESAS'!$A$3:$N$962,7,FALSE)),"")</f>
        <v/>
      </c>
      <c r="G2824" s="223" t="str">
        <f>IFERROR(IF(VLOOKUP($O2824,'APOIO-DESPESAS'!$A$3:$N$962,8,FALSE)="","",VLOOKUP($O2824,'APOIO-DESPESAS'!$A$3:$N$962,8,FALSE)),"")</f>
        <v/>
      </c>
      <c r="H2824" s="223" t="str">
        <f>IFERROR(IF(VLOOKUP($O2824,'APOIO-DESPESAS'!$A$3:$N$962,9,FALSE)="","",VLOOKUP($O2824,'APOIO-DESPESAS'!$A$3:$N$962,9,FALSE)),"")</f>
        <v/>
      </c>
      <c r="I2824" s="223" t="str">
        <f>IFERROR(IF(VLOOKUP($O2824,'APOIO-DESPESAS'!$A$3:$N$962,10,FALSE)="","",VLOOKUP($O2824,'APOIO-DESPESAS'!$A$3:$N$962,10,FALSE)),"")</f>
        <v/>
      </c>
      <c r="J2824" s="223" t="str">
        <f>IFERROR(IF(VLOOKUP($O2824,'APOIO-DESPESAS'!$A$3:$N$962,11,FALSE)="","",VLOOKUP($O2824,'APOIO-DESPESAS'!$A$3:$N$962,11,FALSE)),"")</f>
        <v/>
      </c>
      <c r="K2824" s="223" t="str">
        <f>IFERROR(IF(VLOOKUP($O2824,'APOIO-DESPESAS'!$A$3:$N$962,12,FALSE)="","",VLOOKUP($O2824,'APOIO-DESPESAS'!$A$3:$N$962,12,FALSE)),"")</f>
        <v/>
      </c>
      <c r="L2824" s="223" t="str">
        <f>IFERROR(IF(VLOOKUP($O2824,'APOIO-DESPESAS'!$A$3:$N$962,13,FALSE)="","",VLOOKUP($O2824,'APOIO-DESPESAS'!$A$3:$N$962,13,FALSE)),"")</f>
        <v/>
      </c>
      <c r="M2824" s="223" t="str">
        <f>IFERROR(IF(VLOOKUP($O2824,'APOIO-DESPESAS'!$A$3:$N$962,14,FALSE)="","",VLOOKUP($O2824,'APOIO-DESPESAS'!$A$3:$N$962,14,FALSE)),"")</f>
        <v/>
      </c>
      <c r="O2824" s="223">
        <f t="shared" si="44"/>
        <v>2822</v>
      </c>
    </row>
    <row r="2825" spans="1:15" x14ac:dyDescent="0.25">
      <c r="A2825" s="223" t="str">
        <f>IFERROR(IF(VLOOKUP($O2825,'APOIO-DESPESAS'!$A$3:$N$962,2,FALSE)="","",VLOOKUP($O2825,'APOIO-DESPESAS'!$A$3:$N$962,2,FALSE)),"")</f>
        <v/>
      </c>
      <c r="B2825" s="223" t="str">
        <f>IFERROR(IF(VLOOKUP($O2825,'APOIO-DESPESAS'!$A$3:$N$962,3,FALSE)="","",VLOOKUP($O2825,'APOIO-DESPESAS'!$A$3:$N$962,3,FALSE)),"")</f>
        <v/>
      </c>
      <c r="C2825" s="223" t="str">
        <f>IFERROR(IF(VLOOKUP($O2825,'APOIO-DESPESAS'!$A$3:$N$962,4,FALSE)="","",VLOOKUP($O2825,'APOIO-DESPESAS'!$A$3:$N$962,4,FALSE)),"")</f>
        <v/>
      </c>
      <c r="D2825" s="223" t="str">
        <f>IFERROR(IF(VLOOKUP($O2825,'APOIO-DESPESAS'!$A$3:$N$962,5,FALSE)="","",VLOOKUP($O2825,'APOIO-DESPESAS'!$A$3:$N$962,5,FALSE)),"")</f>
        <v/>
      </c>
      <c r="E2825" s="223" t="str">
        <f>IFERROR(IF(VLOOKUP($O2825,'APOIO-DESPESAS'!$A$3:$N$962,6,FALSE)="","",VLOOKUP($O2825,'APOIO-DESPESAS'!$A$3:$N$962,6,FALSE)),"")</f>
        <v/>
      </c>
      <c r="F2825" s="223" t="str">
        <f>IFERROR(IF(VLOOKUP($O2825,'APOIO-DESPESAS'!$A$3:$N$962,7,FALSE)="","",VLOOKUP($O2825,'APOIO-DESPESAS'!$A$3:$N$962,7,FALSE)),"")</f>
        <v/>
      </c>
      <c r="G2825" s="223" t="str">
        <f>IFERROR(IF(VLOOKUP($O2825,'APOIO-DESPESAS'!$A$3:$N$962,8,FALSE)="","",VLOOKUP($O2825,'APOIO-DESPESAS'!$A$3:$N$962,8,FALSE)),"")</f>
        <v/>
      </c>
      <c r="H2825" s="223" t="str">
        <f>IFERROR(IF(VLOOKUP($O2825,'APOIO-DESPESAS'!$A$3:$N$962,9,FALSE)="","",VLOOKUP($O2825,'APOIO-DESPESAS'!$A$3:$N$962,9,FALSE)),"")</f>
        <v/>
      </c>
      <c r="I2825" s="223" t="str">
        <f>IFERROR(IF(VLOOKUP($O2825,'APOIO-DESPESAS'!$A$3:$N$962,10,FALSE)="","",VLOOKUP($O2825,'APOIO-DESPESAS'!$A$3:$N$962,10,FALSE)),"")</f>
        <v/>
      </c>
      <c r="J2825" s="223" t="str">
        <f>IFERROR(IF(VLOOKUP($O2825,'APOIO-DESPESAS'!$A$3:$N$962,11,FALSE)="","",VLOOKUP($O2825,'APOIO-DESPESAS'!$A$3:$N$962,11,FALSE)),"")</f>
        <v/>
      </c>
      <c r="K2825" s="223" t="str">
        <f>IFERROR(IF(VLOOKUP($O2825,'APOIO-DESPESAS'!$A$3:$N$962,12,FALSE)="","",VLOOKUP($O2825,'APOIO-DESPESAS'!$A$3:$N$962,12,FALSE)),"")</f>
        <v/>
      </c>
      <c r="L2825" s="223" t="str">
        <f>IFERROR(IF(VLOOKUP($O2825,'APOIO-DESPESAS'!$A$3:$N$962,13,FALSE)="","",VLOOKUP($O2825,'APOIO-DESPESAS'!$A$3:$N$962,13,FALSE)),"")</f>
        <v/>
      </c>
      <c r="M2825" s="223" t="str">
        <f>IFERROR(IF(VLOOKUP($O2825,'APOIO-DESPESAS'!$A$3:$N$962,14,FALSE)="","",VLOOKUP($O2825,'APOIO-DESPESAS'!$A$3:$N$962,14,FALSE)),"")</f>
        <v/>
      </c>
      <c r="O2825" s="223">
        <f t="shared" si="44"/>
        <v>2823</v>
      </c>
    </row>
    <row r="2826" spans="1:15" x14ac:dyDescent="0.25">
      <c r="A2826" s="223" t="str">
        <f>IFERROR(IF(VLOOKUP($O2826,'APOIO-DESPESAS'!$A$3:$N$962,2,FALSE)="","",VLOOKUP($O2826,'APOIO-DESPESAS'!$A$3:$N$962,2,FALSE)),"")</f>
        <v/>
      </c>
      <c r="B2826" s="223" t="str">
        <f>IFERROR(IF(VLOOKUP($O2826,'APOIO-DESPESAS'!$A$3:$N$962,3,FALSE)="","",VLOOKUP($O2826,'APOIO-DESPESAS'!$A$3:$N$962,3,FALSE)),"")</f>
        <v/>
      </c>
      <c r="C2826" s="223" t="str">
        <f>IFERROR(IF(VLOOKUP($O2826,'APOIO-DESPESAS'!$A$3:$N$962,4,FALSE)="","",VLOOKUP($O2826,'APOIO-DESPESAS'!$A$3:$N$962,4,FALSE)),"")</f>
        <v/>
      </c>
      <c r="D2826" s="223" t="str">
        <f>IFERROR(IF(VLOOKUP($O2826,'APOIO-DESPESAS'!$A$3:$N$962,5,FALSE)="","",VLOOKUP($O2826,'APOIO-DESPESAS'!$A$3:$N$962,5,FALSE)),"")</f>
        <v/>
      </c>
      <c r="E2826" s="223" t="str">
        <f>IFERROR(IF(VLOOKUP($O2826,'APOIO-DESPESAS'!$A$3:$N$962,6,FALSE)="","",VLOOKUP($O2826,'APOIO-DESPESAS'!$A$3:$N$962,6,FALSE)),"")</f>
        <v/>
      </c>
      <c r="F2826" s="223" t="str">
        <f>IFERROR(IF(VLOOKUP($O2826,'APOIO-DESPESAS'!$A$3:$N$962,7,FALSE)="","",VLOOKUP($O2826,'APOIO-DESPESAS'!$A$3:$N$962,7,FALSE)),"")</f>
        <v/>
      </c>
      <c r="G2826" s="223" t="str">
        <f>IFERROR(IF(VLOOKUP($O2826,'APOIO-DESPESAS'!$A$3:$N$962,8,FALSE)="","",VLOOKUP($O2826,'APOIO-DESPESAS'!$A$3:$N$962,8,FALSE)),"")</f>
        <v/>
      </c>
      <c r="H2826" s="223" t="str">
        <f>IFERROR(IF(VLOOKUP($O2826,'APOIO-DESPESAS'!$A$3:$N$962,9,FALSE)="","",VLOOKUP($O2826,'APOIO-DESPESAS'!$A$3:$N$962,9,FALSE)),"")</f>
        <v/>
      </c>
      <c r="I2826" s="223" t="str">
        <f>IFERROR(IF(VLOOKUP($O2826,'APOIO-DESPESAS'!$A$3:$N$962,10,FALSE)="","",VLOOKUP($O2826,'APOIO-DESPESAS'!$A$3:$N$962,10,FALSE)),"")</f>
        <v/>
      </c>
      <c r="J2826" s="223" t="str">
        <f>IFERROR(IF(VLOOKUP($O2826,'APOIO-DESPESAS'!$A$3:$N$962,11,FALSE)="","",VLOOKUP($O2826,'APOIO-DESPESAS'!$A$3:$N$962,11,FALSE)),"")</f>
        <v/>
      </c>
      <c r="K2826" s="223" t="str">
        <f>IFERROR(IF(VLOOKUP($O2826,'APOIO-DESPESAS'!$A$3:$N$962,12,FALSE)="","",VLOOKUP($O2826,'APOIO-DESPESAS'!$A$3:$N$962,12,FALSE)),"")</f>
        <v/>
      </c>
      <c r="L2826" s="223" t="str">
        <f>IFERROR(IF(VLOOKUP($O2826,'APOIO-DESPESAS'!$A$3:$N$962,13,FALSE)="","",VLOOKUP($O2826,'APOIO-DESPESAS'!$A$3:$N$962,13,FALSE)),"")</f>
        <v/>
      </c>
      <c r="M2826" s="223" t="str">
        <f>IFERROR(IF(VLOOKUP($O2826,'APOIO-DESPESAS'!$A$3:$N$962,14,FALSE)="","",VLOOKUP($O2826,'APOIO-DESPESAS'!$A$3:$N$962,14,FALSE)),"")</f>
        <v/>
      </c>
      <c r="O2826" s="223">
        <f t="shared" si="44"/>
        <v>2824</v>
      </c>
    </row>
    <row r="2827" spans="1:15" x14ac:dyDescent="0.25">
      <c r="A2827" s="223" t="str">
        <f>IFERROR(IF(VLOOKUP($O2827,'APOIO-DESPESAS'!$A$3:$N$962,2,FALSE)="","",VLOOKUP($O2827,'APOIO-DESPESAS'!$A$3:$N$962,2,FALSE)),"")</f>
        <v/>
      </c>
      <c r="B2827" s="223" t="str">
        <f>IFERROR(IF(VLOOKUP($O2827,'APOIO-DESPESAS'!$A$3:$N$962,3,FALSE)="","",VLOOKUP($O2827,'APOIO-DESPESAS'!$A$3:$N$962,3,FALSE)),"")</f>
        <v/>
      </c>
      <c r="C2827" s="223" t="str">
        <f>IFERROR(IF(VLOOKUP($O2827,'APOIO-DESPESAS'!$A$3:$N$962,4,FALSE)="","",VLOOKUP($O2827,'APOIO-DESPESAS'!$A$3:$N$962,4,FALSE)),"")</f>
        <v/>
      </c>
      <c r="D2827" s="223" t="str">
        <f>IFERROR(IF(VLOOKUP($O2827,'APOIO-DESPESAS'!$A$3:$N$962,5,FALSE)="","",VLOOKUP($O2827,'APOIO-DESPESAS'!$A$3:$N$962,5,FALSE)),"")</f>
        <v/>
      </c>
      <c r="E2827" s="223" t="str">
        <f>IFERROR(IF(VLOOKUP($O2827,'APOIO-DESPESAS'!$A$3:$N$962,6,FALSE)="","",VLOOKUP($O2827,'APOIO-DESPESAS'!$A$3:$N$962,6,FALSE)),"")</f>
        <v/>
      </c>
      <c r="F2827" s="223" t="str">
        <f>IFERROR(IF(VLOOKUP($O2827,'APOIO-DESPESAS'!$A$3:$N$962,7,FALSE)="","",VLOOKUP($O2827,'APOIO-DESPESAS'!$A$3:$N$962,7,FALSE)),"")</f>
        <v/>
      </c>
      <c r="G2827" s="223" t="str">
        <f>IFERROR(IF(VLOOKUP($O2827,'APOIO-DESPESAS'!$A$3:$N$962,8,FALSE)="","",VLOOKUP($O2827,'APOIO-DESPESAS'!$A$3:$N$962,8,FALSE)),"")</f>
        <v/>
      </c>
      <c r="H2827" s="223" t="str">
        <f>IFERROR(IF(VLOOKUP($O2827,'APOIO-DESPESAS'!$A$3:$N$962,9,FALSE)="","",VLOOKUP($O2827,'APOIO-DESPESAS'!$A$3:$N$962,9,FALSE)),"")</f>
        <v/>
      </c>
      <c r="I2827" s="223" t="str">
        <f>IFERROR(IF(VLOOKUP($O2827,'APOIO-DESPESAS'!$A$3:$N$962,10,FALSE)="","",VLOOKUP($O2827,'APOIO-DESPESAS'!$A$3:$N$962,10,FALSE)),"")</f>
        <v/>
      </c>
      <c r="J2827" s="223" t="str">
        <f>IFERROR(IF(VLOOKUP($O2827,'APOIO-DESPESAS'!$A$3:$N$962,11,FALSE)="","",VLOOKUP($O2827,'APOIO-DESPESAS'!$A$3:$N$962,11,FALSE)),"")</f>
        <v/>
      </c>
      <c r="K2827" s="223" t="str">
        <f>IFERROR(IF(VLOOKUP($O2827,'APOIO-DESPESAS'!$A$3:$N$962,12,FALSE)="","",VLOOKUP($O2827,'APOIO-DESPESAS'!$A$3:$N$962,12,FALSE)),"")</f>
        <v/>
      </c>
      <c r="L2827" s="223" t="str">
        <f>IFERROR(IF(VLOOKUP($O2827,'APOIO-DESPESAS'!$A$3:$N$962,13,FALSE)="","",VLOOKUP($O2827,'APOIO-DESPESAS'!$A$3:$N$962,13,FALSE)),"")</f>
        <v/>
      </c>
      <c r="M2827" s="223" t="str">
        <f>IFERROR(IF(VLOOKUP($O2827,'APOIO-DESPESAS'!$A$3:$N$962,14,FALSE)="","",VLOOKUP($O2827,'APOIO-DESPESAS'!$A$3:$N$962,14,FALSE)),"")</f>
        <v/>
      </c>
      <c r="O2827" s="223">
        <f t="shared" si="44"/>
        <v>2825</v>
      </c>
    </row>
    <row r="2828" spans="1:15" x14ac:dyDescent="0.25">
      <c r="A2828" s="223" t="str">
        <f>IFERROR(IF(VLOOKUP($O2828,'APOIO-DESPESAS'!$A$3:$N$962,2,FALSE)="","",VLOOKUP($O2828,'APOIO-DESPESAS'!$A$3:$N$962,2,FALSE)),"")</f>
        <v/>
      </c>
      <c r="B2828" s="223" t="str">
        <f>IFERROR(IF(VLOOKUP($O2828,'APOIO-DESPESAS'!$A$3:$N$962,3,FALSE)="","",VLOOKUP($O2828,'APOIO-DESPESAS'!$A$3:$N$962,3,FALSE)),"")</f>
        <v/>
      </c>
      <c r="C2828" s="223" t="str">
        <f>IFERROR(IF(VLOOKUP($O2828,'APOIO-DESPESAS'!$A$3:$N$962,4,FALSE)="","",VLOOKUP($O2828,'APOIO-DESPESAS'!$A$3:$N$962,4,FALSE)),"")</f>
        <v/>
      </c>
      <c r="D2828" s="223" t="str">
        <f>IFERROR(IF(VLOOKUP($O2828,'APOIO-DESPESAS'!$A$3:$N$962,5,FALSE)="","",VLOOKUP($O2828,'APOIO-DESPESAS'!$A$3:$N$962,5,FALSE)),"")</f>
        <v/>
      </c>
      <c r="E2828" s="223" t="str">
        <f>IFERROR(IF(VLOOKUP($O2828,'APOIO-DESPESAS'!$A$3:$N$962,6,FALSE)="","",VLOOKUP($O2828,'APOIO-DESPESAS'!$A$3:$N$962,6,FALSE)),"")</f>
        <v/>
      </c>
      <c r="F2828" s="223" t="str">
        <f>IFERROR(IF(VLOOKUP($O2828,'APOIO-DESPESAS'!$A$3:$N$962,7,FALSE)="","",VLOOKUP($O2828,'APOIO-DESPESAS'!$A$3:$N$962,7,FALSE)),"")</f>
        <v/>
      </c>
      <c r="G2828" s="223" t="str">
        <f>IFERROR(IF(VLOOKUP($O2828,'APOIO-DESPESAS'!$A$3:$N$962,8,FALSE)="","",VLOOKUP($O2828,'APOIO-DESPESAS'!$A$3:$N$962,8,FALSE)),"")</f>
        <v/>
      </c>
      <c r="H2828" s="223" t="str">
        <f>IFERROR(IF(VLOOKUP($O2828,'APOIO-DESPESAS'!$A$3:$N$962,9,FALSE)="","",VLOOKUP($O2828,'APOIO-DESPESAS'!$A$3:$N$962,9,FALSE)),"")</f>
        <v/>
      </c>
      <c r="I2828" s="223" t="str">
        <f>IFERROR(IF(VLOOKUP($O2828,'APOIO-DESPESAS'!$A$3:$N$962,10,FALSE)="","",VLOOKUP($O2828,'APOIO-DESPESAS'!$A$3:$N$962,10,FALSE)),"")</f>
        <v/>
      </c>
      <c r="J2828" s="223" t="str">
        <f>IFERROR(IF(VLOOKUP($O2828,'APOIO-DESPESAS'!$A$3:$N$962,11,FALSE)="","",VLOOKUP($O2828,'APOIO-DESPESAS'!$A$3:$N$962,11,FALSE)),"")</f>
        <v/>
      </c>
      <c r="K2828" s="223" t="str">
        <f>IFERROR(IF(VLOOKUP($O2828,'APOIO-DESPESAS'!$A$3:$N$962,12,FALSE)="","",VLOOKUP($O2828,'APOIO-DESPESAS'!$A$3:$N$962,12,FALSE)),"")</f>
        <v/>
      </c>
      <c r="L2828" s="223" t="str">
        <f>IFERROR(IF(VLOOKUP($O2828,'APOIO-DESPESAS'!$A$3:$N$962,13,FALSE)="","",VLOOKUP($O2828,'APOIO-DESPESAS'!$A$3:$N$962,13,FALSE)),"")</f>
        <v/>
      </c>
      <c r="M2828" s="223" t="str">
        <f>IFERROR(IF(VLOOKUP($O2828,'APOIO-DESPESAS'!$A$3:$N$962,14,FALSE)="","",VLOOKUP($O2828,'APOIO-DESPESAS'!$A$3:$N$962,14,FALSE)),"")</f>
        <v/>
      </c>
      <c r="O2828" s="223">
        <f t="shared" si="44"/>
        <v>2826</v>
      </c>
    </row>
    <row r="2829" spans="1:15" x14ac:dyDescent="0.25">
      <c r="A2829" s="223" t="str">
        <f>IFERROR(IF(VLOOKUP($O2829,'APOIO-DESPESAS'!$A$3:$N$962,2,FALSE)="","",VLOOKUP($O2829,'APOIO-DESPESAS'!$A$3:$N$962,2,FALSE)),"")</f>
        <v/>
      </c>
      <c r="B2829" s="223" t="str">
        <f>IFERROR(IF(VLOOKUP($O2829,'APOIO-DESPESAS'!$A$3:$N$962,3,FALSE)="","",VLOOKUP($O2829,'APOIO-DESPESAS'!$A$3:$N$962,3,FALSE)),"")</f>
        <v/>
      </c>
      <c r="C2829" s="223" t="str">
        <f>IFERROR(IF(VLOOKUP($O2829,'APOIO-DESPESAS'!$A$3:$N$962,4,FALSE)="","",VLOOKUP($O2829,'APOIO-DESPESAS'!$A$3:$N$962,4,FALSE)),"")</f>
        <v/>
      </c>
      <c r="D2829" s="223" t="str">
        <f>IFERROR(IF(VLOOKUP($O2829,'APOIO-DESPESAS'!$A$3:$N$962,5,FALSE)="","",VLOOKUP($O2829,'APOIO-DESPESAS'!$A$3:$N$962,5,FALSE)),"")</f>
        <v/>
      </c>
      <c r="E2829" s="223" t="str">
        <f>IFERROR(IF(VLOOKUP($O2829,'APOIO-DESPESAS'!$A$3:$N$962,6,FALSE)="","",VLOOKUP($O2829,'APOIO-DESPESAS'!$A$3:$N$962,6,FALSE)),"")</f>
        <v/>
      </c>
      <c r="F2829" s="223" t="str">
        <f>IFERROR(IF(VLOOKUP($O2829,'APOIO-DESPESAS'!$A$3:$N$962,7,FALSE)="","",VLOOKUP($O2829,'APOIO-DESPESAS'!$A$3:$N$962,7,FALSE)),"")</f>
        <v/>
      </c>
      <c r="G2829" s="223" t="str">
        <f>IFERROR(IF(VLOOKUP($O2829,'APOIO-DESPESAS'!$A$3:$N$962,8,FALSE)="","",VLOOKUP($O2829,'APOIO-DESPESAS'!$A$3:$N$962,8,FALSE)),"")</f>
        <v/>
      </c>
      <c r="H2829" s="223" t="str">
        <f>IFERROR(IF(VLOOKUP($O2829,'APOIO-DESPESAS'!$A$3:$N$962,9,FALSE)="","",VLOOKUP($O2829,'APOIO-DESPESAS'!$A$3:$N$962,9,FALSE)),"")</f>
        <v/>
      </c>
      <c r="I2829" s="223" t="str">
        <f>IFERROR(IF(VLOOKUP($O2829,'APOIO-DESPESAS'!$A$3:$N$962,10,FALSE)="","",VLOOKUP($O2829,'APOIO-DESPESAS'!$A$3:$N$962,10,FALSE)),"")</f>
        <v/>
      </c>
      <c r="J2829" s="223" t="str">
        <f>IFERROR(IF(VLOOKUP($O2829,'APOIO-DESPESAS'!$A$3:$N$962,11,FALSE)="","",VLOOKUP($O2829,'APOIO-DESPESAS'!$A$3:$N$962,11,FALSE)),"")</f>
        <v/>
      </c>
      <c r="K2829" s="223" t="str">
        <f>IFERROR(IF(VLOOKUP($O2829,'APOIO-DESPESAS'!$A$3:$N$962,12,FALSE)="","",VLOOKUP($O2829,'APOIO-DESPESAS'!$A$3:$N$962,12,FALSE)),"")</f>
        <v/>
      </c>
      <c r="L2829" s="223" t="str">
        <f>IFERROR(IF(VLOOKUP($O2829,'APOIO-DESPESAS'!$A$3:$N$962,13,FALSE)="","",VLOOKUP($O2829,'APOIO-DESPESAS'!$A$3:$N$962,13,FALSE)),"")</f>
        <v/>
      </c>
      <c r="M2829" s="223" t="str">
        <f>IFERROR(IF(VLOOKUP($O2829,'APOIO-DESPESAS'!$A$3:$N$962,14,FALSE)="","",VLOOKUP($O2829,'APOIO-DESPESAS'!$A$3:$N$962,14,FALSE)),"")</f>
        <v/>
      </c>
      <c r="O2829" s="223">
        <f t="shared" si="44"/>
        <v>2827</v>
      </c>
    </row>
    <row r="2830" spans="1:15" x14ac:dyDescent="0.25">
      <c r="A2830" s="223" t="str">
        <f>IFERROR(IF(VLOOKUP($O2830,'APOIO-DESPESAS'!$A$3:$N$962,2,FALSE)="","",VLOOKUP($O2830,'APOIO-DESPESAS'!$A$3:$N$962,2,FALSE)),"")</f>
        <v/>
      </c>
      <c r="B2830" s="223" t="str">
        <f>IFERROR(IF(VLOOKUP($O2830,'APOIO-DESPESAS'!$A$3:$N$962,3,FALSE)="","",VLOOKUP($O2830,'APOIO-DESPESAS'!$A$3:$N$962,3,FALSE)),"")</f>
        <v/>
      </c>
      <c r="C2830" s="223" t="str">
        <f>IFERROR(IF(VLOOKUP($O2830,'APOIO-DESPESAS'!$A$3:$N$962,4,FALSE)="","",VLOOKUP($O2830,'APOIO-DESPESAS'!$A$3:$N$962,4,FALSE)),"")</f>
        <v/>
      </c>
      <c r="D2830" s="223" t="str">
        <f>IFERROR(IF(VLOOKUP($O2830,'APOIO-DESPESAS'!$A$3:$N$962,5,FALSE)="","",VLOOKUP($O2830,'APOIO-DESPESAS'!$A$3:$N$962,5,FALSE)),"")</f>
        <v/>
      </c>
      <c r="E2830" s="223" t="str">
        <f>IFERROR(IF(VLOOKUP($O2830,'APOIO-DESPESAS'!$A$3:$N$962,6,FALSE)="","",VLOOKUP($O2830,'APOIO-DESPESAS'!$A$3:$N$962,6,FALSE)),"")</f>
        <v/>
      </c>
      <c r="F2830" s="223" t="str">
        <f>IFERROR(IF(VLOOKUP($O2830,'APOIO-DESPESAS'!$A$3:$N$962,7,FALSE)="","",VLOOKUP($O2830,'APOIO-DESPESAS'!$A$3:$N$962,7,FALSE)),"")</f>
        <v/>
      </c>
      <c r="G2830" s="223" t="str">
        <f>IFERROR(IF(VLOOKUP($O2830,'APOIO-DESPESAS'!$A$3:$N$962,8,FALSE)="","",VLOOKUP($O2830,'APOIO-DESPESAS'!$A$3:$N$962,8,FALSE)),"")</f>
        <v/>
      </c>
      <c r="H2830" s="223" t="str">
        <f>IFERROR(IF(VLOOKUP($O2830,'APOIO-DESPESAS'!$A$3:$N$962,9,FALSE)="","",VLOOKUP($O2830,'APOIO-DESPESAS'!$A$3:$N$962,9,FALSE)),"")</f>
        <v/>
      </c>
      <c r="I2830" s="223" t="str">
        <f>IFERROR(IF(VLOOKUP($O2830,'APOIO-DESPESAS'!$A$3:$N$962,10,FALSE)="","",VLOOKUP($O2830,'APOIO-DESPESAS'!$A$3:$N$962,10,FALSE)),"")</f>
        <v/>
      </c>
      <c r="J2830" s="223" t="str">
        <f>IFERROR(IF(VLOOKUP($O2830,'APOIO-DESPESAS'!$A$3:$N$962,11,FALSE)="","",VLOOKUP($O2830,'APOIO-DESPESAS'!$A$3:$N$962,11,FALSE)),"")</f>
        <v/>
      </c>
      <c r="K2830" s="223" t="str">
        <f>IFERROR(IF(VLOOKUP($O2830,'APOIO-DESPESAS'!$A$3:$N$962,12,FALSE)="","",VLOOKUP($O2830,'APOIO-DESPESAS'!$A$3:$N$962,12,FALSE)),"")</f>
        <v/>
      </c>
      <c r="L2830" s="223" t="str">
        <f>IFERROR(IF(VLOOKUP($O2830,'APOIO-DESPESAS'!$A$3:$N$962,13,FALSE)="","",VLOOKUP($O2830,'APOIO-DESPESAS'!$A$3:$N$962,13,FALSE)),"")</f>
        <v/>
      </c>
      <c r="M2830" s="223" t="str">
        <f>IFERROR(IF(VLOOKUP($O2830,'APOIO-DESPESAS'!$A$3:$N$962,14,FALSE)="","",VLOOKUP($O2830,'APOIO-DESPESAS'!$A$3:$N$962,14,FALSE)),"")</f>
        <v/>
      </c>
      <c r="O2830" s="223">
        <f t="shared" si="44"/>
        <v>2828</v>
      </c>
    </row>
    <row r="2831" spans="1:15" x14ac:dyDescent="0.25">
      <c r="A2831" s="223" t="str">
        <f>IFERROR(IF(VLOOKUP($O2831,'APOIO-DESPESAS'!$A$3:$N$962,2,FALSE)="","",VLOOKUP($O2831,'APOIO-DESPESAS'!$A$3:$N$962,2,FALSE)),"")</f>
        <v/>
      </c>
      <c r="B2831" s="223" t="str">
        <f>IFERROR(IF(VLOOKUP($O2831,'APOIO-DESPESAS'!$A$3:$N$962,3,FALSE)="","",VLOOKUP($O2831,'APOIO-DESPESAS'!$A$3:$N$962,3,FALSE)),"")</f>
        <v/>
      </c>
      <c r="C2831" s="223" t="str">
        <f>IFERROR(IF(VLOOKUP($O2831,'APOIO-DESPESAS'!$A$3:$N$962,4,FALSE)="","",VLOOKUP($O2831,'APOIO-DESPESAS'!$A$3:$N$962,4,FALSE)),"")</f>
        <v/>
      </c>
      <c r="D2831" s="223" t="str">
        <f>IFERROR(IF(VLOOKUP($O2831,'APOIO-DESPESAS'!$A$3:$N$962,5,FALSE)="","",VLOOKUP($O2831,'APOIO-DESPESAS'!$A$3:$N$962,5,FALSE)),"")</f>
        <v/>
      </c>
      <c r="E2831" s="223" t="str">
        <f>IFERROR(IF(VLOOKUP($O2831,'APOIO-DESPESAS'!$A$3:$N$962,6,FALSE)="","",VLOOKUP($O2831,'APOIO-DESPESAS'!$A$3:$N$962,6,FALSE)),"")</f>
        <v/>
      </c>
      <c r="F2831" s="223" t="str">
        <f>IFERROR(IF(VLOOKUP($O2831,'APOIO-DESPESAS'!$A$3:$N$962,7,FALSE)="","",VLOOKUP($O2831,'APOIO-DESPESAS'!$A$3:$N$962,7,FALSE)),"")</f>
        <v/>
      </c>
      <c r="G2831" s="223" t="str">
        <f>IFERROR(IF(VLOOKUP($O2831,'APOIO-DESPESAS'!$A$3:$N$962,8,FALSE)="","",VLOOKUP($O2831,'APOIO-DESPESAS'!$A$3:$N$962,8,FALSE)),"")</f>
        <v/>
      </c>
      <c r="H2831" s="223" t="str">
        <f>IFERROR(IF(VLOOKUP($O2831,'APOIO-DESPESAS'!$A$3:$N$962,9,FALSE)="","",VLOOKUP($O2831,'APOIO-DESPESAS'!$A$3:$N$962,9,FALSE)),"")</f>
        <v/>
      </c>
      <c r="I2831" s="223" t="str">
        <f>IFERROR(IF(VLOOKUP($O2831,'APOIO-DESPESAS'!$A$3:$N$962,10,FALSE)="","",VLOOKUP($O2831,'APOIO-DESPESAS'!$A$3:$N$962,10,FALSE)),"")</f>
        <v/>
      </c>
      <c r="J2831" s="223" t="str">
        <f>IFERROR(IF(VLOOKUP($O2831,'APOIO-DESPESAS'!$A$3:$N$962,11,FALSE)="","",VLOOKUP($O2831,'APOIO-DESPESAS'!$A$3:$N$962,11,FALSE)),"")</f>
        <v/>
      </c>
      <c r="K2831" s="223" t="str">
        <f>IFERROR(IF(VLOOKUP($O2831,'APOIO-DESPESAS'!$A$3:$N$962,12,FALSE)="","",VLOOKUP($O2831,'APOIO-DESPESAS'!$A$3:$N$962,12,FALSE)),"")</f>
        <v/>
      </c>
      <c r="L2831" s="223" t="str">
        <f>IFERROR(IF(VLOOKUP($O2831,'APOIO-DESPESAS'!$A$3:$N$962,13,FALSE)="","",VLOOKUP($O2831,'APOIO-DESPESAS'!$A$3:$N$962,13,FALSE)),"")</f>
        <v/>
      </c>
      <c r="M2831" s="223" t="str">
        <f>IFERROR(IF(VLOOKUP($O2831,'APOIO-DESPESAS'!$A$3:$N$962,14,FALSE)="","",VLOOKUP($O2831,'APOIO-DESPESAS'!$A$3:$N$962,14,FALSE)),"")</f>
        <v/>
      </c>
      <c r="O2831" s="223">
        <f t="shared" si="44"/>
        <v>2829</v>
      </c>
    </row>
    <row r="2832" spans="1:15" x14ac:dyDescent="0.25">
      <c r="A2832" s="223" t="str">
        <f>IFERROR(IF(VLOOKUP($O2832,'APOIO-DESPESAS'!$A$3:$N$962,2,FALSE)="","",VLOOKUP($O2832,'APOIO-DESPESAS'!$A$3:$N$962,2,FALSE)),"")</f>
        <v/>
      </c>
      <c r="B2832" s="223" t="str">
        <f>IFERROR(IF(VLOOKUP($O2832,'APOIO-DESPESAS'!$A$3:$N$962,3,FALSE)="","",VLOOKUP($O2832,'APOIO-DESPESAS'!$A$3:$N$962,3,FALSE)),"")</f>
        <v/>
      </c>
      <c r="C2832" s="223" t="str">
        <f>IFERROR(IF(VLOOKUP($O2832,'APOIO-DESPESAS'!$A$3:$N$962,4,FALSE)="","",VLOOKUP($O2832,'APOIO-DESPESAS'!$A$3:$N$962,4,FALSE)),"")</f>
        <v/>
      </c>
      <c r="D2832" s="223" t="str">
        <f>IFERROR(IF(VLOOKUP($O2832,'APOIO-DESPESAS'!$A$3:$N$962,5,FALSE)="","",VLOOKUP($O2832,'APOIO-DESPESAS'!$A$3:$N$962,5,FALSE)),"")</f>
        <v/>
      </c>
      <c r="E2832" s="223" t="str">
        <f>IFERROR(IF(VLOOKUP($O2832,'APOIO-DESPESAS'!$A$3:$N$962,6,FALSE)="","",VLOOKUP($O2832,'APOIO-DESPESAS'!$A$3:$N$962,6,FALSE)),"")</f>
        <v/>
      </c>
      <c r="F2832" s="223" t="str">
        <f>IFERROR(IF(VLOOKUP($O2832,'APOIO-DESPESAS'!$A$3:$N$962,7,FALSE)="","",VLOOKUP($O2832,'APOIO-DESPESAS'!$A$3:$N$962,7,FALSE)),"")</f>
        <v/>
      </c>
      <c r="G2832" s="223" t="str">
        <f>IFERROR(IF(VLOOKUP($O2832,'APOIO-DESPESAS'!$A$3:$N$962,8,FALSE)="","",VLOOKUP($O2832,'APOIO-DESPESAS'!$A$3:$N$962,8,FALSE)),"")</f>
        <v/>
      </c>
      <c r="H2832" s="223" t="str">
        <f>IFERROR(IF(VLOOKUP($O2832,'APOIO-DESPESAS'!$A$3:$N$962,9,FALSE)="","",VLOOKUP($O2832,'APOIO-DESPESAS'!$A$3:$N$962,9,FALSE)),"")</f>
        <v/>
      </c>
      <c r="I2832" s="223" t="str">
        <f>IFERROR(IF(VLOOKUP($O2832,'APOIO-DESPESAS'!$A$3:$N$962,10,FALSE)="","",VLOOKUP($O2832,'APOIO-DESPESAS'!$A$3:$N$962,10,FALSE)),"")</f>
        <v/>
      </c>
      <c r="J2832" s="223" t="str">
        <f>IFERROR(IF(VLOOKUP($O2832,'APOIO-DESPESAS'!$A$3:$N$962,11,FALSE)="","",VLOOKUP($O2832,'APOIO-DESPESAS'!$A$3:$N$962,11,FALSE)),"")</f>
        <v/>
      </c>
      <c r="K2832" s="223" t="str">
        <f>IFERROR(IF(VLOOKUP($O2832,'APOIO-DESPESAS'!$A$3:$N$962,12,FALSE)="","",VLOOKUP($O2832,'APOIO-DESPESAS'!$A$3:$N$962,12,FALSE)),"")</f>
        <v/>
      </c>
      <c r="L2832" s="223" t="str">
        <f>IFERROR(IF(VLOOKUP($O2832,'APOIO-DESPESAS'!$A$3:$N$962,13,FALSE)="","",VLOOKUP($O2832,'APOIO-DESPESAS'!$A$3:$N$962,13,FALSE)),"")</f>
        <v/>
      </c>
      <c r="M2832" s="223" t="str">
        <f>IFERROR(IF(VLOOKUP($O2832,'APOIO-DESPESAS'!$A$3:$N$962,14,FALSE)="","",VLOOKUP($O2832,'APOIO-DESPESAS'!$A$3:$N$962,14,FALSE)),"")</f>
        <v/>
      </c>
      <c r="O2832" s="223">
        <f t="shared" si="44"/>
        <v>2830</v>
      </c>
    </row>
    <row r="2833" spans="1:15" x14ac:dyDescent="0.25">
      <c r="A2833" s="223" t="str">
        <f>IFERROR(IF(VLOOKUP($O2833,'APOIO-DESPESAS'!$A$3:$N$962,2,FALSE)="","",VLOOKUP($O2833,'APOIO-DESPESAS'!$A$3:$N$962,2,FALSE)),"")</f>
        <v/>
      </c>
      <c r="B2833" s="223" t="str">
        <f>IFERROR(IF(VLOOKUP($O2833,'APOIO-DESPESAS'!$A$3:$N$962,3,FALSE)="","",VLOOKUP($O2833,'APOIO-DESPESAS'!$A$3:$N$962,3,FALSE)),"")</f>
        <v/>
      </c>
      <c r="C2833" s="223" t="str">
        <f>IFERROR(IF(VLOOKUP($O2833,'APOIO-DESPESAS'!$A$3:$N$962,4,FALSE)="","",VLOOKUP($O2833,'APOIO-DESPESAS'!$A$3:$N$962,4,FALSE)),"")</f>
        <v/>
      </c>
      <c r="D2833" s="223" t="str">
        <f>IFERROR(IF(VLOOKUP($O2833,'APOIO-DESPESAS'!$A$3:$N$962,5,FALSE)="","",VLOOKUP($O2833,'APOIO-DESPESAS'!$A$3:$N$962,5,FALSE)),"")</f>
        <v/>
      </c>
      <c r="E2833" s="223" t="str">
        <f>IFERROR(IF(VLOOKUP($O2833,'APOIO-DESPESAS'!$A$3:$N$962,6,FALSE)="","",VLOOKUP($O2833,'APOIO-DESPESAS'!$A$3:$N$962,6,FALSE)),"")</f>
        <v/>
      </c>
      <c r="F2833" s="223" t="str">
        <f>IFERROR(IF(VLOOKUP($O2833,'APOIO-DESPESAS'!$A$3:$N$962,7,FALSE)="","",VLOOKUP($O2833,'APOIO-DESPESAS'!$A$3:$N$962,7,FALSE)),"")</f>
        <v/>
      </c>
      <c r="G2833" s="223" t="str">
        <f>IFERROR(IF(VLOOKUP($O2833,'APOIO-DESPESAS'!$A$3:$N$962,8,FALSE)="","",VLOOKUP($O2833,'APOIO-DESPESAS'!$A$3:$N$962,8,FALSE)),"")</f>
        <v/>
      </c>
      <c r="H2833" s="223" t="str">
        <f>IFERROR(IF(VLOOKUP($O2833,'APOIO-DESPESAS'!$A$3:$N$962,9,FALSE)="","",VLOOKUP($O2833,'APOIO-DESPESAS'!$A$3:$N$962,9,FALSE)),"")</f>
        <v/>
      </c>
      <c r="I2833" s="223" t="str">
        <f>IFERROR(IF(VLOOKUP($O2833,'APOIO-DESPESAS'!$A$3:$N$962,10,FALSE)="","",VLOOKUP($O2833,'APOIO-DESPESAS'!$A$3:$N$962,10,FALSE)),"")</f>
        <v/>
      </c>
      <c r="J2833" s="223" t="str">
        <f>IFERROR(IF(VLOOKUP($O2833,'APOIO-DESPESAS'!$A$3:$N$962,11,FALSE)="","",VLOOKUP($O2833,'APOIO-DESPESAS'!$A$3:$N$962,11,FALSE)),"")</f>
        <v/>
      </c>
      <c r="K2833" s="223" t="str">
        <f>IFERROR(IF(VLOOKUP($O2833,'APOIO-DESPESAS'!$A$3:$N$962,12,FALSE)="","",VLOOKUP($O2833,'APOIO-DESPESAS'!$A$3:$N$962,12,FALSE)),"")</f>
        <v/>
      </c>
      <c r="L2833" s="223" t="str">
        <f>IFERROR(IF(VLOOKUP($O2833,'APOIO-DESPESAS'!$A$3:$N$962,13,FALSE)="","",VLOOKUP($O2833,'APOIO-DESPESAS'!$A$3:$N$962,13,FALSE)),"")</f>
        <v/>
      </c>
      <c r="M2833" s="223" t="str">
        <f>IFERROR(IF(VLOOKUP($O2833,'APOIO-DESPESAS'!$A$3:$N$962,14,FALSE)="","",VLOOKUP($O2833,'APOIO-DESPESAS'!$A$3:$N$962,14,FALSE)),"")</f>
        <v/>
      </c>
      <c r="O2833" s="223">
        <f t="shared" si="44"/>
        <v>2831</v>
      </c>
    </row>
    <row r="2834" spans="1:15" x14ac:dyDescent="0.25">
      <c r="A2834" s="223" t="str">
        <f>IFERROR(IF(VLOOKUP($O2834,'APOIO-DESPESAS'!$A$3:$N$962,2,FALSE)="","",VLOOKUP($O2834,'APOIO-DESPESAS'!$A$3:$N$962,2,FALSE)),"")</f>
        <v/>
      </c>
      <c r="B2834" s="223" t="str">
        <f>IFERROR(IF(VLOOKUP($O2834,'APOIO-DESPESAS'!$A$3:$N$962,3,FALSE)="","",VLOOKUP($O2834,'APOIO-DESPESAS'!$A$3:$N$962,3,FALSE)),"")</f>
        <v/>
      </c>
      <c r="C2834" s="223" t="str">
        <f>IFERROR(IF(VLOOKUP($O2834,'APOIO-DESPESAS'!$A$3:$N$962,4,FALSE)="","",VLOOKUP($O2834,'APOIO-DESPESAS'!$A$3:$N$962,4,FALSE)),"")</f>
        <v/>
      </c>
      <c r="D2834" s="223" t="str">
        <f>IFERROR(IF(VLOOKUP($O2834,'APOIO-DESPESAS'!$A$3:$N$962,5,FALSE)="","",VLOOKUP($O2834,'APOIO-DESPESAS'!$A$3:$N$962,5,FALSE)),"")</f>
        <v/>
      </c>
      <c r="E2834" s="223" t="str">
        <f>IFERROR(IF(VLOOKUP($O2834,'APOIO-DESPESAS'!$A$3:$N$962,6,FALSE)="","",VLOOKUP($O2834,'APOIO-DESPESAS'!$A$3:$N$962,6,FALSE)),"")</f>
        <v/>
      </c>
      <c r="F2834" s="223" t="str">
        <f>IFERROR(IF(VLOOKUP($O2834,'APOIO-DESPESAS'!$A$3:$N$962,7,FALSE)="","",VLOOKUP($O2834,'APOIO-DESPESAS'!$A$3:$N$962,7,FALSE)),"")</f>
        <v/>
      </c>
      <c r="G2834" s="223" t="str">
        <f>IFERROR(IF(VLOOKUP($O2834,'APOIO-DESPESAS'!$A$3:$N$962,8,FALSE)="","",VLOOKUP($O2834,'APOIO-DESPESAS'!$A$3:$N$962,8,FALSE)),"")</f>
        <v/>
      </c>
      <c r="H2834" s="223" t="str">
        <f>IFERROR(IF(VLOOKUP($O2834,'APOIO-DESPESAS'!$A$3:$N$962,9,FALSE)="","",VLOOKUP($O2834,'APOIO-DESPESAS'!$A$3:$N$962,9,FALSE)),"")</f>
        <v/>
      </c>
      <c r="I2834" s="223" t="str">
        <f>IFERROR(IF(VLOOKUP($O2834,'APOIO-DESPESAS'!$A$3:$N$962,10,FALSE)="","",VLOOKUP($O2834,'APOIO-DESPESAS'!$A$3:$N$962,10,FALSE)),"")</f>
        <v/>
      </c>
      <c r="J2834" s="223" t="str">
        <f>IFERROR(IF(VLOOKUP($O2834,'APOIO-DESPESAS'!$A$3:$N$962,11,FALSE)="","",VLOOKUP($O2834,'APOIO-DESPESAS'!$A$3:$N$962,11,FALSE)),"")</f>
        <v/>
      </c>
      <c r="K2834" s="223" t="str">
        <f>IFERROR(IF(VLOOKUP($O2834,'APOIO-DESPESAS'!$A$3:$N$962,12,FALSE)="","",VLOOKUP($O2834,'APOIO-DESPESAS'!$A$3:$N$962,12,FALSE)),"")</f>
        <v/>
      </c>
      <c r="L2834" s="223" t="str">
        <f>IFERROR(IF(VLOOKUP($O2834,'APOIO-DESPESAS'!$A$3:$N$962,13,FALSE)="","",VLOOKUP($O2834,'APOIO-DESPESAS'!$A$3:$N$962,13,FALSE)),"")</f>
        <v/>
      </c>
      <c r="M2834" s="223" t="str">
        <f>IFERROR(IF(VLOOKUP($O2834,'APOIO-DESPESAS'!$A$3:$N$962,14,FALSE)="","",VLOOKUP($O2834,'APOIO-DESPESAS'!$A$3:$N$962,14,FALSE)),"")</f>
        <v/>
      </c>
      <c r="O2834" s="223">
        <f t="shared" si="44"/>
        <v>2832</v>
      </c>
    </row>
    <row r="2835" spans="1:15" x14ac:dyDescent="0.25">
      <c r="A2835" s="223" t="str">
        <f>IFERROR(IF(VLOOKUP($O2835,'APOIO-DESPESAS'!$A$3:$N$962,2,FALSE)="","",VLOOKUP($O2835,'APOIO-DESPESAS'!$A$3:$N$962,2,FALSE)),"")</f>
        <v/>
      </c>
      <c r="B2835" s="223" t="str">
        <f>IFERROR(IF(VLOOKUP($O2835,'APOIO-DESPESAS'!$A$3:$N$962,3,FALSE)="","",VLOOKUP($O2835,'APOIO-DESPESAS'!$A$3:$N$962,3,FALSE)),"")</f>
        <v/>
      </c>
      <c r="C2835" s="223" t="str">
        <f>IFERROR(IF(VLOOKUP($O2835,'APOIO-DESPESAS'!$A$3:$N$962,4,FALSE)="","",VLOOKUP($O2835,'APOIO-DESPESAS'!$A$3:$N$962,4,FALSE)),"")</f>
        <v/>
      </c>
      <c r="D2835" s="223" t="str">
        <f>IFERROR(IF(VLOOKUP($O2835,'APOIO-DESPESAS'!$A$3:$N$962,5,FALSE)="","",VLOOKUP($O2835,'APOIO-DESPESAS'!$A$3:$N$962,5,FALSE)),"")</f>
        <v/>
      </c>
      <c r="E2835" s="223" t="str">
        <f>IFERROR(IF(VLOOKUP($O2835,'APOIO-DESPESAS'!$A$3:$N$962,6,FALSE)="","",VLOOKUP($O2835,'APOIO-DESPESAS'!$A$3:$N$962,6,FALSE)),"")</f>
        <v/>
      </c>
      <c r="F2835" s="223" t="str">
        <f>IFERROR(IF(VLOOKUP($O2835,'APOIO-DESPESAS'!$A$3:$N$962,7,FALSE)="","",VLOOKUP($O2835,'APOIO-DESPESAS'!$A$3:$N$962,7,FALSE)),"")</f>
        <v/>
      </c>
      <c r="G2835" s="223" t="str">
        <f>IFERROR(IF(VLOOKUP($O2835,'APOIO-DESPESAS'!$A$3:$N$962,8,FALSE)="","",VLOOKUP($O2835,'APOIO-DESPESAS'!$A$3:$N$962,8,FALSE)),"")</f>
        <v/>
      </c>
      <c r="H2835" s="223" t="str">
        <f>IFERROR(IF(VLOOKUP($O2835,'APOIO-DESPESAS'!$A$3:$N$962,9,FALSE)="","",VLOOKUP($O2835,'APOIO-DESPESAS'!$A$3:$N$962,9,FALSE)),"")</f>
        <v/>
      </c>
      <c r="I2835" s="223" t="str">
        <f>IFERROR(IF(VLOOKUP($O2835,'APOIO-DESPESAS'!$A$3:$N$962,10,FALSE)="","",VLOOKUP($O2835,'APOIO-DESPESAS'!$A$3:$N$962,10,FALSE)),"")</f>
        <v/>
      </c>
      <c r="J2835" s="223" t="str">
        <f>IFERROR(IF(VLOOKUP($O2835,'APOIO-DESPESAS'!$A$3:$N$962,11,FALSE)="","",VLOOKUP($O2835,'APOIO-DESPESAS'!$A$3:$N$962,11,FALSE)),"")</f>
        <v/>
      </c>
      <c r="K2835" s="223" t="str">
        <f>IFERROR(IF(VLOOKUP($O2835,'APOIO-DESPESAS'!$A$3:$N$962,12,FALSE)="","",VLOOKUP($O2835,'APOIO-DESPESAS'!$A$3:$N$962,12,FALSE)),"")</f>
        <v/>
      </c>
      <c r="L2835" s="223" t="str">
        <f>IFERROR(IF(VLOOKUP($O2835,'APOIO-DESPESAS'!$A$3:$N$962,13,FALSE)="","",VLOOKUP($O2835,'APOIO-DESPESAS'!$A$3:$N$962,13,FALSE)),"")</f>
        <v/>
      </c>
      <c r="M2835" s="223" t="str">
        <f>IFERROR(IF(VLOOKUP($O2835,'APOIO-DESPESAS'!$A$3:$N$962,14,FALSE)="","",VLOOKUP($O2835,'APOIO-DESPESAS'!$A$3:$N$962,14,FALSE)),"")</f>
        <v/>
      </c>
      <c r="O2835" s="223">
        <f t="shared" si="44"/>
        <v>2833</v>
      </c>
    </row>
    <row r="2836" spans="1:15" x14ac:dyDescent="0.25">
      <c r="A2836" s="223" t="str">
        <f>IFERROR(IF(VLOOKUP($O2836,'APOIO-DESPESAS'!$A$3:$N$962,2,FALSE)="","",VLOOKUP($O2836,'APOIO-DESPESAS'!$A$3:$N$962,2,FALSE)),"")</f>
        <v/>
      </c>
      <c r="B2836" s="223" t="str">
        <f>IFERROR(IF(VLOOKUP($O2836,'APOIO-DESPESAS'!$A$3:$N$962,3,FALSE)="","",VLOOKUP($O2836,'APOIO-DESPESAS'!$A$3:$N$962,3,FALSE)),"")</f>
        <v/>
      </c>
      <c r="C2836" s="223" t="str">
        <f>IFERROR(IF(VLOOKUP($O2836,'APOIO-DESPESAS'!$A$3:$N$962,4,FALSE)="","",VLOOKUP($O2836,'APOIO-DESPESAS'!$A$3:$N$962,4,FALSE)),"")</f>
        <v/>
      </c>
      <c r="D2836" s="223" t="str">
        <f>IFERROR(IF(VLOOKUP($O2836,'APOIO-DESPESAS'!$A$3:$N$962,5,FALSE)="","",VLOOKUP($O2836,'APOIO-DESPESAS'!$A$3:$N$962,5,FALSE)),"")</f>
        <v/>
      </c>
      <c r="E2836" s="223" t="str">
        <f>IFERROR(IF(VLOOKUP($O2836,'APOIO-DESPESAS'!$A$3:$N$962,6,FALSE)="","",VLOOKUP($O2836,'APOIO-DESPESAS'!$A$3:$N$962,6,FALSE)),"")</f>
        <v/>
      </c>
      <c r="F2836" s="223" t="str">
        <f>IFERROR(IF(VLOOKUP($O2836,'APOIO-DESPESAS'!$A$3:$N$962,7,FALSE)="","",VLOOKUP($O2836,'APOIO-DESPESAS'!$A$3:$N$962,7,FALSE)),"")</f>
        <v/>
      </c>
      <c r="G2836" s="223" t="str">
        <f>IFERROR(IF(VLOOKUP($O2836,'APOIO-DESPESAS'!$A$3:$N$962,8,FALSE)="","",VLOOKUP($O2836,'APOIO-DESPESAS'!$A$3:$N$962,8,FALSE)),"")</f>
        <v/>
      </c>
      <c r="H2836" s="223" t="str">
        <f>IFERROR(IF(VLOOKUP($O2836,'APOIO-DESPESAS'!$A$3:$N$962,9,FALSE)="","",VLOOKUP($O2836,'APOIO-DESPESAS'!$A$3:$N$962,9,FALSE)),"")</f>
        <v/>
      </c>
      <c r="I2836" s="223" t="str">
        <f>IFERROR(IF(VLOOKUP($O2836,'APOIO-DESPESAS'!$A$3:$N$962,10,FALSE)="","",VLOOKUP($O2836,'APOIO-DESPESAS'!$A$3:$N$962,10,FALSE)),"")</f>
        <v/>
      </c>
      <c r="J2836" s="223" t="str">
        <f>IFERROR(IF(VLOOKUP($O2836,'APOIO-DESPESAS'!$A$3:$N$962,11,FALSE)="","",VLOOKUP($O2836,'APOIO-DESPESAS'!$A$3:$N$962,11,FALSE)),"")</f>
        <v/>
      </c>
      <c r="K2836" s="223" t="str">
        <f>IFERROR(IF(VLOOKUP($O2836,'APOIO-DESPESAS'!$A$3:$N$962,12,FALSE)="","",VLOOKUP($O2836,'APOIO-DESPESAS'!$A$3:$N$962,12,FALSE)),"")</f>
        <v/>
      </c>
      <c r="L2836" s="223" t="str">
        <f>IFERROR(IF(VLOOKUP($O2836,'APOIO-DESPESAS'!$A$3:$N$962,13,FALSE)="","",VLOOKUP($O2836,'APOIO-DESPESAS'!$A$3:$N$962,13,FALSE)),"")</f>
        <v/>
      </c>
      <c r="M2836" s="223" t="str">
        <f>IFERROR(IF(VLOOKUP($O2836,'APOIO-DESPESAS'!$A$3:$N$962,14,FALSE)="","",VLOOKUP($O2836,'APOIO-DESPESAS'!$A$3:$N$962,14,FALSE)),"")</f>
        <v/>
      </c>
      <c r="O2836" s="223">
        <f t="shared" si="44"/>
        <v>2834</v>
      </c>
    </row>
    <row r="2837" spans="1:15" x14ac:dyDescent="0.25">
      <c r="A2837" s="223" t="str">
        <f>IFERROR(IF(VLOOKUP($O2837,'APOIO-DESPESAS'!$A$3:$N$962,2,FALSE)="","",VLOOKUP($O2837,'APOIO-DESPESAS'!$A$3:$N$962,2,FALSE)),"")</f>
        <v/>
      </c>
      <c r="B2837" s="223" t="str">
        <f>IFERROR(IF(VLOOKUP($O2837,'APOIO-DESPESAS'!$A$3:$N$962,3,FALSE)="","",VLOOKUP($O2837,'APOIO-DESPESAS'!$A$3:$N$962,3,FALSE)),"")</f>
        <v/>
      </c>
      <c r="C2837" s="223" t="str">
        <f>IFERROR(IF(VLOOKUP($O2837,'APOIO-DESPESAS'!$A$3:$N$962,4,FALSE)="","",VLOOKUP($O2837,'APOIO-DESPESAS'!$A$3:$N$962,4,FALSE)),"")</f>
        <v/>
      </c>
      <c r="D2837" s="223" t="str">
        <f>IFERROR(IF(VLOOKUP($O2837,'APOIO-DESPESAS'!$A$3:$N$962,5,FALSE)="","",VLOOKUP($O2837,'APOIO-DESPESAS'!$A$3:$N$962,5,FALSE)),"")</f>
        <v/>
      </c>
      <c r="E2837" s="223" t="str">
        <f>IFERROR(IF(VLOOKUP($O2837,'APOIO-DESPESAS'!$A$3:$N$962,6,FALSE)="","",VLOOKUP($O2837,'APOIO-DESPESAS'!$A$3:$N$962,6,FALSE)),"")</f>
        <v/>
      </c>
      <c r="F2837" s="223" t="str">
        <f>IFERROR(IF(VLOOKUP($O2837,'APOIO-DESPESAS'!$A$3:$N$962,7,FALSE)="","",VLOOKUP($O2837,'APOIO-DESPESAS'!$A$3:$N$962,7,FALSE)),"")</f>
        <v/>
      </c>
      <c r="G2837" s="223" t="str">
        <f>IFERROR(IF(VLOOKUP($O2837,'APOIO-DESPESAS'!$A$3:$N$962,8,FALSE)="","",VLOOKUP($O2837,'APOIO-DESPESAS'!$A$3:$N$962,8,FALSE)),"")</f>
        <v/>
      </c>
      <c r="H2837" s="223" t="str">
        <f>IFERROR(IF(VLOOKUP($O2837,'APOIO-DESPESAS'!$A$3:$N$962,9,FALSE)="","",VLOOKUP($O2837,'APOIO-DESPESAS'!$A$3:$N$962,9,FALSE)),"")</f>
        <v/>
      </c>
      <c r="I2837" s="223" t="str">
        <f>IFERROR(IF(VLOOKUP($O2837,'APOIO-DESPESAS'!$A$3:$N$962,10,FALSE)="","",VLOOKUP($O2837,'APOIO-DESPESAS'!$A$3:$N$962,10,FALSE)),"")</f>
        <v/>
      </c>
      <c r="J2837" s="223" t="str">
        <f>IFERROR(IF(VLOOKUP($O2837,'APOIO-DESPESAS'!$A$3:$N$962,11,FALSE)="","",VLOOKUP($O2837,'APOIO-DESPESAS'!$A$3:$N$962,11,FALSE)),"")</f>
        <v/>
      </c>
      <c r="K2837" s="223" t="str">
        <f>IFERROR(IF(VLOOKUP($O2837,'APOIO-DESPESAS'!$A$3:$N$962,12,FALSE)="","",VLOOKUP($O2837,'APOIO-DESPESAS'!$A$3:$N$962,12,FALSE)),"")</f>
        <v/>
      </c>
      <c r="L2837" s="223" t="str">
        <f>IFERROR(IF(VLOOKUP($O2837,'APOIO-DESPESAS'!$A$3:$N$962,13,FALSE)="","",VLOOKUP($O2837,'APOIO-DESPESAS'!$A$3:$N$962,13,FALSE)),"")</f>
        <v/>
      </c>
      <c r="M2837" s="223" t="str">
        <f>IFERROR(IF(VLOOKUP($O2837,'APOIO-DESPESAS'!$A$3:$N$962,14,FALSE)="","",VLOOKUP($O2837,'APOIO-DESPESAS'!$A$3:$N$962,14,FALSE)),"")</f>
        <v/>
      </c>
      <c r="O2837" s="223">
        <f t="shared" si="44"/>
        <v>2835</v>
      </c>
    </row>
    <row r="2838" spans="1:15" x14ac:dyDescent="0.25">
      <c r="A2838" s="223" t="str">
        <f>IFERROR(IF(VLOOKUP($O2838,'APOIO-DESPESAS'!$A$3:$N$962,2,FALSE)="","",VLOOKUP($O2838,'APOIO-DESPESAS'!$A$3:$N$962,2,FALSE)),"")</f>
        <v/>
      </c>
      <c r="B2838" s="223" t="str">
        <f>IFERROR(IF(VLOOKUP($O2838,'APOIO-DESPESAS'!$A$3:$N$962,3,FALSE)="","",VLOOKUP($O2838,'APOIO-DESPESAS'!$A$3:$N$962,3,FALSE)),"")</f>
        <v/>
      </c>
      <c r="C2838" s="223" t="str">
        <f>IFERROR(IF(VLOOKUP($O2838,'APOIO-DESPESAS'!$A$3:$N$962,4,FALSE)="","",VLOOKUP($O2838,'APOIO-DESPESAS'!$A$3:$N$962,4,FALSE)),"")</f>
        <v/>
      </c>
      <c r="D2838" s="223" t="str">
        <f>IFERROR(IF(VLOOKUP($O2838,'APOIO-DESPESAS'!$A$3:$N$962,5,FALSE)="","",VLOOKUP($O2838,'APOIO-DESPESAS'!$A$3:$N$962,5,FALSE)),"")</f>
        <v/>
      </c>
      <c r="E2838" s="223" t="str">
        <f>IFERROR(IF(VLOOKUP($O2838,'APOIO-DESPESAS'!$A$3:$N$962,6,FALSE)="","",VLOOKUP($O2838,'APOIO-DESPESAS'!$A$3:$N$962,6,FALSE)),"")</f>
        <v/>
      </c>
      <c r="F2838" s="223" t="str">
        <f>IFERROR(IF(VLOOKUP($O2838,'APOIO-DESPESAS'!$A$3:$N$962,7,FALSE)="","",VLOOKUP($O2838,'APOIO-DESPESAS'!$A$3:$N$962,7,FALSE)),"")</f>
        <v/>
      </c>
      <c r="G2838" s="223" t="str">
        <f>IFERROR(IF(VLOOKUP($O2838,'APOIO-DESPESAS'!$A$3:$N$962,8,FALSE)="","",VLOOKUP($O2838,'APOIO-DESPESAS'!$A$3:$N$962,8,FALSE)),"")</f>
        <v/>
      </c>
      <c r="H2838" s="223" t="str">
        <f>IFERROR(IF(VLOOKUP($O2838,'APOIO-DESPESAS'!$A$3:$N$962,9,FALSE)="","",VLOOKUP($O2838,'APOIO-DESPESAS'!$A$3:$N$962,9,FALSE)),"")</f>
        <v/>
      </c>
      <c r="I2838" s="223" t="str">
        <f>IFERROR(IF(VLOOKUP($O2838,'APOIO-DESPESAS'!$A$3:$N$962,10,FALSE)="","",VLOOKUP($O2838,'APOIO-DESPESAS'!$A$3:$N$962,10,FALSE)),"")</f>
        <v/>
      </c>
      <c r="J2838" s="223" t="str">
        <f>IFERROR(IF(VLOOKUP($O2838,'APOIO-DESPESAS'!$A$3:$N$962,11,FALSE)="","",VLOOKUP($O2838,'APOIO-DESPESAS'!$A$3:$N$962,11,FALSE)),"")</f>
        <v/>
      </c>
      <c r="K2838" s="223" t="str">
        <f>IFERROR(IF(VLOOKUP($O2838,'APOIO-DESPESAS'!$A$3:$N$962,12,FALSE)="","",VLOOKUP($O2838,'APOIO-DESPESAS'!$A$3:$N$962,12,FALSE)),"")</f>
        <v/>
      </c>
      <c r="L2838" s="223" t="str">
        <f>IFERROR(IF(VLOOKUP($O2838,'APOIO-DESPESAS'!$A$3:$N$962,13,FALSE)="","",VLOOKUP($O2838,'APOIO-DESPESAS'!$A$3:$N$962,13,FALSE)),"")</f>
        <v/>
      </c>
      <c r="M2838" s="223" t="str">
        <f>IFERROR(IF(VLOOKUP($O2838,'APOIO-DESPESAS'!$A$3:$N$962,14,FALSE)="","",VLOOKUP($O2838,'APOIO-DESPESAS'!$A$3:$N$962,14,FALSE)),"")</f>
        <v/>
      </c>
      <c r="O2838" s="223">
        <f t="shared" si="44"/>
        <v>2836</v>
      </c>
    </row>
    <row r="2839" spans="1:15" x14ac:dyDescent="0.25">
      <c r="A2839" s="223" t="str">
        <f>IFERROR(IF(VLOOKUP($O2839,'APOIO-DESPESAS'!$A$3:$N$962,2,FALSE)="","",VLOOKUP($O2839,'APOIO-DESPESAS'!$A$3:$N$962,2,FALSE)),"")</f>
        <v/>
      </c>
      <c r="B2839" s="223" t="str">
        <f>IFERROR(IF(VLOOKUP($O2839,'APOIO-DESPESAS'!$A$3:$N$962,3,FALSE)="","",VLOOKUP($O2839,'APOIO-DESPESAS'!$A$3:$N$962,3,FALSE)),"")</f>
        <v/>
      </c>
      <c r="C2839" s="223" t="str">
        <f>IFERROR(IF(VLOOKUP($O2839,'APOIO-DESPESAS'!$A$3:$N$962,4,FALSE)="","",VLOOKUP($O2839,'APOIO-DESPESAS'!$A$3:$N$962,4,FALSE)),"")</f>
        <v/>
      </c>
      <c r="D2839" s="223" t="str">
        <f>IFERROR(IF(VLOOKUP($O2839,'APOIO-DESPESAS'!$A$3:$N$962,5,FALSE)="","",VLOOKUP($O2839,'APOIO-DESPESAS'!$A$3:$N$962,5,FALSE)),"")</f>
        <v/>
      </c>
      <c r="E2839" s="223" t="str">
        <f>IFERROR(IF(VLOOKUP($O2839,'APOIO-DESPESAS'!$A$3:$N$962,6,FALSE)="","",VLOOKUP($O2839,'APOIO-DESPESAS'!$A$3:$N$962,6,FALSE)),"")</f>
        <v/>
      </c>
      <c r="F2839" s="223" t="str">
        <f>IFERROR(IF(VLOOKUP($O2839,'APOIO-DESPESAS'!$A$3:$N$962,7,FALSE)="","",VLOOKUP($O2839,'APOIO-DESPESAS'!$A$3:$N$962,7,FALSE)),"")</f>
        <v/>
      </c>
      <c r="G2839" s="223" t="str">
        <f>IFERROR(IF(VLOOKUP($O2839,'APOIO-DESPESAS'!$A$3:$N$962,8,FALSE)="","",VLOOKUP($O2839,'APOIO-DESPESAS'!$A$3:$N$962,8,FALSE)),"")</f>
        <v/>
      </c>
      <c r="H2839" s="223" t="str">
        <f>IFERROR(IF(VLOOKUP($O2839,'APOIO-DESPESAS'!$A$3:$N$962,9,FALSE)="","",VLOOKUP($O2839,'APOIO-DESPESAS'!$A$3:$N$962,9,FALSE)),"")</f>
        <v/>
      </c>
      <c r="I2839" s="223" t="str">
        <f>IFERROR(IF(VLOOKUP($O2839,'APOIO-DESPESAS'!$A$3:$N$962,10,FALSE)="","",VLOOKUP($O2839,'APOIO-DESPESAS'!$A$3:$N$962,10,FALSE)),"")</f>
        <v/>
      </c>
      <c r="J2839" s="223" t="str">
        <f>IFERROR(IF(VLOOKUP($O2839,'APOIO-DESPESAS'!$A$3:$N$962,11,FALSE)="","",VLOOKUP($O2839,'APOIO-DESPESAS'!$A$3:$N$962,11,FALSE)),"")</f>
        <v/>
      </c>
      <c r="K2839" s="223" t="str">
        <f>IFERROR(IF(VLOOKUP($O2839,'APOIO-DESPESAS'!$A$3:$N$962,12,FALSE)="","",VLOOKUP($O2839,'APOIO-DESPESAS'!$A$3:$N$962,12,FALSE)),"")</f>
        <v/>
      </c>
      <c r="L2839" s="223" t="str">
        <f>IFERROR(IF(VLOOKUP($O2839,'APOIO-DESPESAS'!$A$3:$N$962,13,FALSE)="","",VLOOKUP($O2839,'APOIO-DESPESAS'!$A$3:$N$962,13,FALSE)),"")</f>
        <v/>
      </c>
      <c r="M2839" s="223" t="str">
        <f>IFERROR(IF(VLOOKUP($O2839,'APOIO-DESPESAS'!$A$3:$N$962,14,FALSE)="","",VLOOKUP($O2839,'APOIO-DESPESAS'!$A$3:$N$962,14,FALSE)),"")</f>
        <v/>
      </c>
      <c r="O2839" s="223">
        <f t="shared" si="44"/>
        <v>2837</v>
      </c>
    </row>
    <row r="2840" spans="1:15" x14ac:dyDescent="0.25">
      <c r="A2840" s="223" t="str">
        <f>IFERROR(IF(VLOOKUP($O2840,'APOIO-DESPESAS'!$A$3:$N$962,2,FALSE)="","",VLOOKUP($O2840,'APOIO-DESPESAS'!$A$3:$N$962,2,FALSE)),"")</f>
        <v/>
      </c>
      <c r="B2840" s="223" t="str">
        <f>IFERROR(IF(VLOOKUP($O2840,'APOIO-DESPESAS'!$A$3:$N$962,3,FALSE)="","",VLOOKUP($O2840,'APOIO-DESPESAS'!$A$3:$N$962,3,FALSE)),"")</f>
        <v/>
      </c>
      <c r="C2840" s="223" t="str">
        <f>IFERROR(IF(VLOOKUP($O2840,'APOIO-DESPESAS'!$A$3:$N$962,4,FALSE)="","",VLOOKUP($O2840,'APOIO-DESPESAS'!$A$3:$N$962,4,FALSE)),"")</f>
        <v/>
      </c>
      <c r="D2840" s="223" t="str">
        <f>IFERROR(IF(VLOOKUP($O2840,'APOIO-DESPESAS'!$A$3:$N$962,5,FALSE)="","",VLOOKUP($O2840,'APOIO-DESPESAS'!$A$3:$N$962,5,FALSE)),"")</f>
        <v/>
      </c>
      <c r="E2840" s="223" t="str">
        <f>IFERROR(IF(VLOOKUP($O2840,'APOIO-DESPESAS'!$A$3:$N$962,6,FALSE)="","",VLOOKUP($O2840,'APOIO-DESPESAS'!$A$3:$N$962,6,FALSE)),"")</f>
        <v/>
      </c>
      <c r="F2840" s="223" t="str">
        <f>IFERROR(IF(VLOOKUP($O2840,'APOIO-DESPESAS'!$A$3:$N$962,7,FALSE)="","",VLOOKUP($O2840,'APOIO-DESPESAS'!$A$3:$N$962,7,FALSE)),"")</f>
        <v/>
      </c>
      <c r="G2840" s="223" t="str">
        <f>IFERROR(IF(VLOOKUP($O2840,'APOIO-DESPESAS'!$A$3:$N$962,8,FALSE)="","",VLOOKUP($O2840,'APOIO-DESPESAS'!$A$3:$N$962,8,FALSE)),"")</f>
        <v/>
      </c>
      <c r="H2840" s="223" t="str">
        <f>IFERROR(IF(VLOOKUP($O2840,'APOIO-DESPESAS'!$A$3:$N$962,9,FALSE)="","",VLOOKUP($O2840,'APOIO-DESPESAS'!$A$3:$N$962,9,FALSE)),"")</f>
        <v/>
      </c>
      <c r="I2840" s="223" t="str">
        <f>IFERROR(IF(VLOOKUP($O2840,'APOIO-DESPESAS'!$A$3:$N$962,10,FALSE)="","",VLOOKUP($O2840,'APOIO-DESPESAS'!$A$3:$N$962,10,FALSE)),"")</f>
        <v/>
      </c>
      <c r="J2840" s="223" t="str">
        <f>IFERROR(IF(VLOOKUP($O2840,'APOIO-DESPESAS'!$A$3:$N$962,11,FALSE)="","",VLOOKUP($O2840,'APOIO-DESPESAS'!$A$3:$N$962,11,FALSE)),"")</f>
        <v/>
      </c>
      <c r="K2840" s="223" t="str">
        <f>IFERROR(IF(VLOOKUP($O2840,'APOIO-DESPESAS'!$A$3:$N$962,12,FALSE)="","",VLOOKUP($O2840,'APOIO-DESPESAS'!$A$3:$N$962,12,FALSE)),"")</f>
        <v/>
      </c>
      <c r="L2840" s="223" t="str">
        <f>IFERROR(IF(VLOOKUP($O2840,'APOIO-DESPESAS'!$A$3:$N$962,13,FALSE)="","",VLOOKUP($O2840,'APOIO-DESPESAS'!$A$3:$N$962,13,FALSE)),"")</f>
        <v/>
      </c>
      <c r="M2840" s="223" t="str">
        <f>IFERROR(IF(VLOOKUP($O2840,'APOIO-DESPESAS'!$A$3:$N$962,14,FALSE)="","",VLOOKUP($O2840,'APOIO-DESPESAS'!$A$3:$N$962,14,FALSE)),"")</f>
        <v/>
      </c>
      <c r="O2840" s="223">
        <f t="shared" si="44"/>
        <v>2838</v>
      </c>
    </row>
    <row r="2841" spans="1:15" x14ac:dyDescent="0.25">
      <c r="A2841" s="223" t="str">
        <f>IFERROR(IF(VLOOKUP($O2841,'APOIO-DESPESAS'!$A$3:$N$962,2,FALSE)="","",VLOOKUP($O2841,'APOIO-DESPESAS'!$A$3:$N$962,2,FALSE)),"")</f>
        <v/>
      </c>
      <c r="B2841" s="223" t="str">
        <f>IFERROR(IF(VLOOKUP($O2841,'APOIO-DESPESAS'!$A$3:$N$962,3,FALSE)="","",VLOOKUP($O2841,'APOIO-DESPESAS'!$A$3:$N$962,3,FALSE)),"")</f>
        <v/>
      </c>
      <c r="C2841" s="223" t="str">
        <f>IFERROR(IF(VLOOKUP($O2841,'APOIO-DESPESAS'!$A$3:$N$962,4,FALSE)="","",VLOOKUP($O2841,'APOIO-DESPESAS'!$A$3:$N$962,4,FALSE)),"")</f>
        <v/>
      </c>
      <c r="D2841" s="223" t="str">
        <f>IFERROR(IF(VLOOKUP($O2841,'APOIO-DESPESAS'!$A$3:$N$962,5,FALSE)="","",VLOOKUP($O2841,'APOIO-DESPESAS'!$A$3:$N$962,5,FALSE)),"")</f>
        <v/>
      </c>
      <c r="E2841" s="223" t="str">
        <f>IFERROR(IF(VLOOKUP($O2841,'APOIO-DESPESAS'!$A$3:$N$962,6,FALSE)="","",VLOOKUP($O2841,'APOIO-DESPESAS'!$A$3:$N$962,6,FALSE)),"")</f>
        <v/>
      </c>
      <c r="F2841" s="223" t="str">
        <f>IFERROR(IF(VLOOKUP($O2841,'APOIO-DESPESAS'!$A$3:$N$962,7,FALSE)="","",VLOOKUP($O2841,'APOIO-DESPESAS'!$A$3:$N$962,7,FALSE)),"")</f>
        <v/>
      </c>
      <c r="G2841" s="223" t="str">
        <f>IFERROR(IF(VLOOKUP($O2841,'APOIO-DESPESAS'!$A$3:$N$962,8,FALSE)="","",VLOOKUP($O2841,'APOIO-DESPESAS'!$A$3:$N$962,8,FALSE)),"")</f>
        <v/>
      </c>
      <c r="H2841" s="223" t="str">
        <f>IFERROR(IF(VLOOKUP($O2841,'APOIO-DESPESAS'!$A$3:$N$962,9,FALSE)="","",VLOOKUP($O2841,'APOIO-DESPESAS'!$A$3:$N$962,9,FALSE)),"")</f>
        <v/>
      </c>
      <c r="I2841" s="223" t="str">
        <f>IFERROR(IF(VLOOKUP($O2841,'APOIO-DESPESAS'!$A$3:$N$962,10,FALSE)="","",VLOOKUP($O2841,'APOIO-DESPESAS'!$A$3:$N$962,10,FALSE)),"")</f>
        <v/>
      </c>
      <c r="J2841" s="223" t="str">
        <f>IFERROR(IF(VLOOKUP($O2841,'APOIO-DESPESAS'!$A$3:$N$962,11,FALSE)="","",VLOOKUP($O2841,'APOIO-DESPESAS'!$A$3:$N$962,11,FALSE)),"")</f>
        <v/>
      </c>
      <c r="K2841" s="223" t="str">
        <f>IFERROR(IF(VLOOKUP($O2841,'APOIO-DESPESAS'!$A$3:$N$962,12,FALSE)="","",VLOOKUP($O2841,'APOIO-DESPESAS'!$A$3:$N$962,12,FALSE)),"")</f>
        <v/>
      </c>
      <c r="L2841" s="223" t="str">
        <f>IFERROR(IF(VLOOKUP($O2841,'APOIO-DESPESAS'!$A$3:$N$962,13,FALSE)="","",VLOOKUP($O2841,'APOIO-DESPESAS'!$A$3:$N$962,13,FALSE)),"")</f>
        <v/>
      </c>
      <c r="M2841" s="223" t="str">
        <f>IFERROR(IF(VLOOKUP($O2841,'APOIO-DESPESAS'!$A$3:$N$962,14,FALSE)="","",VLOOKUP($O2841,'APOIO-DESPESAS'!$A$3:$N$962,14,FALSE)),"")</f>
        <v/>
      </c>
      <c r="O2841" s="223">
        <f t="shared" si="44"/>
        <v>2839</v>
      </c>
    </row>
    <row r="2842" spans="1:15" x14ac:dyDescent="0.25">
      <c r="A2842" s="223" t="str">
        <f>IFERROR(IF(VLOOKUP($O2842,'APOIO-DESPESAS'!$A$3:$N$962,2,FALSE)="","",VLOOKUP($O2842,'APOIO-DESPESAS'!$A$3:$N$962,2,FALSE)),"")</f>
        <v/>
      </c>
      <c r="B2842" s="223" t="str">
        <f>IFERROR(IF(VLOOKUP($O2842,'APOIO-DESPESAS'!$A$3:$N$962,3,FALSE)="","",VLOOKUP($O2842,'APOIO-DESPESAS'!$A$3:$N$962,3,FALSE)),"")</f>
        <v/>
      </c>
      <c r="C2842" s="223" t="str">
        <f>IFERROR(IF(VLOOKUP($O2842,'APOIO-DESPESAS'!$A$3:$N$962,4,FALSE)="","",VLOOKUP($O2842,'APOIO-DESPESAS'!$A$3:$N$962,4,FALSE)),"")</f>
        <v/>
      </c>
      <c r="D2842" s="223" t="str">
        <f>IFERROR(IF(VLOOKUP($O2842,'APOIO-DESPESAS'!$A$3:$N$962,5,FALSE)="","",VLOOKUP($O2842,'APOIO-DESPESAS'!$A$3:$N$962,5,FALSE)),"")</f>
        <v/>
      </c>
      <c r="E2842" s="223" t="str">
        <f>IFERROR(IF(VLOOKUP($O2842,'APOIO-DESPESAS'!$A$3:$N$962,6,FALSE)="","",VLOOKUP($O2842,'APOIO-DESPESAS'!$A$3:$N$962,6,FALSE)),"")</f>
        <v/>
      </c>
      <c r="F2842" s="223" t="str">
        <f>IFERROR(IF(VLOOKUP($O2842,'APOIO-DESPESAS'!$A$3:$N$962,7,FALSE)="","",VLOOKUP($O2842,'APOIO-DESPESAS'!$A$3:$N$962,7,FALSE)),"")</f>
        <v/>
      </c>
      <c r="G2842" s="223" t="str">
        <f>IFERROR(IF(VLOOKUP($O2842,'APOIO-DESPESAS'!$A$3:$N$962,8,FALSE)="","",VLOOKUP($O2842,'APOIO-DESPESAS'!$A$3:$N$962,8,FALSE)),"")</f>
        <v/>
      </c>
      <c r="H2842" s="223" t="str">
        <f>IFERROR(IF(VLOOKUP($O2842,'APOIO-DESPESAS'!$A$3:$N$962,9,FALSE)="","",VLOOKUP($O2842,'APOIO-DESPESAS'!$A$3:$N$962,9,FALSE)),"")</f>
        <v/>
      </c>
      <c r="I2842" s="223" t="str">
        <f>IFERROR(IF(VLOOKUP($O2842,'APOIO-DESPESAS'!$A$3:$N$962,10,FALSE)="","",VLOOKUP($O2842,'APOIO-DESPESAS'!$A$3:$N$962,10,FALSE)),"")</f>
        <v/>
      </c>
      <c r="J2842" s="223" t="str">
        <f>IFERROR(IF(VLOOKUP($O2842,'APOIO-DESPESAS'!$A$3:$N$962,11,FALSE)="","",VLOOKUP($O2842,'APOIO-DESPESAS'!$A$3:$N$962,11,FALSE)),"")</f>
        <v/>
      </c>
      <c r="K2842" s="223" t="str">
        <f>IFERROR(IF(VLOOKUP($O2842,'APOIO-DESPESAS'!$A$3:$N$962,12,FALSE)="","",VLOOKUP($O2842,'APOIO-DESPESAS'!$A$3:$N$962,12,FALSE)),"")</f>
        <v/>
      </c>
      <c r="L2842" s="223" t="str">
        <f>IFERROR(IF(VLOOKUP($O2842,'APOIO-DESPESAS'!$A$3:$N$962,13,FALSE)="","",VLOOKUP($O2842,'APOIO-DESPESAS'!$A$3:$N$962,13,FALSE)),"")</f>
        <v/>
      </c>
      <c r="M2842" s="223" t="str">
        <f>IFERROR(IF(VLOOKUP($O2842,'APOIO-DESPESAS'!$A$3:$N$962,14,FALSE)="","",VLOOKUP($O2842,'APOIO-DESPESAS'!$A$3:$N$962,14,FALSE)),"")</f>
        <v/>
      </c>
      <c r="O2842" s="223">
        <f t="shared" si="44"/>
        <v>2840</v>
      </c>
    </row>
    <row r="2843" spans="1:15" x14ac:dyDescent="0.25">
      <c r="A2843" s="223" t="str">
        <f>IFERROR(IF(VLOOKUP($O2843,'APOIO-DESPESAS'!$A$3:$N$962,2,FALSE)="","",VLOOKUP($O2843,'APOIO-DESPESAS'!$A$3:$N$962,2,FALSE)),"")</f>
        <v/>
      </c>
      <c r="B2843" s="223" t="str">
        <f>IFERROR(IF(VLOOKUP($O2843,'APOIO-DESPESAS'!$A$3:$N$962,3,FALSE)="","",VLOOKUP($O2843,'APOIO-DESPESAS'!$A$3:$N$962,3,FALSE)),"")</f>
        <v/>
      </c>
      <c r="C2843" s="223" t="str">
        <f>IFERROR(IF(VLOOKUP($O2843,'APOIO-DESPESAS'!$A$3:$N$962,4,FALSE)="","",VLOOKUP($O2843,'APOIO-DESPESAS'!$A$3:$N$962,4,FALSE)),"")</f>
        <v/>
      </c>
      <c r="D2843" s="223" t="str">
        <f>IFERROR(IF(VLOOKUP($O2843,'APOIO-DESPESAS'!$A$3:$N$962,5,FALSE)="","",VLOOKUP($O2843,'APOIO-DESPESAS'!$A$3:$N$962,5,FALSE)),"")</f>
        <v/>
      </c>
      <c r="E2843" s="223" t="str">
        <f>IFERROR(IF(VLOOKUP($O2843,'APOIO-DESPESAS'!$A$3:$N$962,6,FALSE)="","",VLOOKUP($O2843,'APOIO-DESPESAS'!$A$3:$N$962,6,FALSE)),"")</f>
        <v/>
      </c>
      <c r="F2843" s="223" t="str">
        <f>IFERROR(IF(VLOOKUP($O2843,'APOIO-DESPESAS'!$A$3:$N$962,7,FALSE)="","",VLOOKUP($O2843,'APOIO-DESPESAS'!$A$3:$N$962,7,FALSE)),"")</f>
        <v/>
      </c>
      <c r="G2843" s="223" t="str">
        <f>IFERROR(IF(VLOOKUP($O2843,'APOIO-DESPESAS'!$A$3:$N$962,8,FALSE)="","",VLOOKUP($O2843,'APOIO-DESPESAS'!$A$3:$N$962,8,FALSE)),"")</f>
        <v/>
      </c>
      <c r="H2843" s="223" t="str">
        <f>IFERROR(IF(VLOOKUP($O2843,'APOIO-DESPESAS'!$A$3:$N$962,9,FALSE)="","",VLOOKUP($O2843,'APOIO-DESPESAS'!$A$3:$N$962,9,FALSE)),"")</f>
        <v/>
      </c>
      <c r="I2843" s="223" t="str">
        <f>IFERROR(IF(VLOOKUP($O2843,'APOIO-DESPESAS'!$A$3:$N$962,10,FALSE)="","",VLOOKUP($O2843,'APOIO-DESPESAS'!$A$3:$N$962,10,FALSE)),"")</f>
        <v/>
      </c>
      <c r="J2843" s="223" t="str">
        <f>IFERROR(IF(VLOOKUP($O2843,'APOIO-DESPESAS'!$A$3:$N$962,11,FALSE)="","",VLOOKUP($O2843,'APOIO-DESPESAS'!$A$3:$N$962,11,FALSE)),"")</f>
        <v/>
      </c>
      <c r="K2843" s="223" t="str">
        <f>IFERROR(IF(VLOOKUP($O2843,'APOIO-DESPESAS'!$A$3:$N$962,12,FALSE)="","",VLOOKUP($O2843,'APOIO-DESPESAS'!$A$3:$N$962,12,FALSE)),"")</f>
        <v/>
      </c>
      <c r="L2843" s="223" t="str">
        <f>IFERROR(IF(VLOOKUP($O2843,'APOIO-DESPESAS'!$A$3:$N$962,13,FALSE)="","",VLOOKUP($O2843,'APOIO-DESPESAS'!$A$3:$N$962,13,FALSE)),"")</f>
        <v/>
      </c>
      <c r="M2843" s="223" t="str">
        <f>IFERROR(IF(VLOOKUP($O2843,'APOIO-DESPESAS'!$A$3:$N$962,14,FALSE)="","",VLOOKUP($O2843,'APOIO-DESPESAS'!$A$3:$N$962,14,FALSE)),"")</f>
        <v/>
      </c>
      <c r="O2843" s="223">
        <f t="shared" si="44"/>
        <v>2841</v>
      </c>
    </row>
    <row r="2844" spans="1:15" x14ac:dyDescent="0.25">
      <c r="A2844" s="223" t="str">
        <f>IFERROR(IF(VLOOKUP($O2844,'APOIO-DESPESAS'!$A$3:$N$962,2,FALSE)="","",VLOOKUP($O2844,'APOIO-DESPESAS'!$A$3:$N$962,2,FALSE)),"")</f>
        <v/>
      </c>
      <c r="B2844" s="223" t="str">
        <f>IFERROR(IF(VLOOKUP($O2844,'APOIO-DESPESAS'!$A$3:$N$962,3,FALSE)="","",VLOOKUP($O2844,'APOIO-DESPESAS'!$A$3:$N$962,3,FALSE)),"")</f>
        <v/>
      </c>
      <c r="C2844" s="223" t="str">
        <f>IFERROR(IF(VLOOKUP($O2844,'APOIO-DESPESAS'!$A$3:$N$962,4,FALSE)="","",VLOOKUP($O2844,'APOIO-DESPESAS'!$A$3:$N$962,4,FALSE)),"")</f>
        <v/>
      </c>
      <c r="D2844" s="223" t="str">
        <f>IFERROR(IF(VLOOKUP($O2844,'APOIO-DESPESAS'!$A$3:$N$962,5,FALSE)="","",VLOOKUP($O2844,'APOIO-DESPESAS'!$A$3:$N$962,5,FALSE)),"")</f>
        <v/>
      </c>
      <c r="E2844" s="223" t="str">
        <f>IFERROR(IF(VLOOKUP($O2844,'APOIO-DESPESAS'!$A$3:$N$962,6,FALSE)="","",VLOOKUP($O2844,'APOIO-DESPESAS'!$A$3:$N$962,6,FALSE)),"")</f>
        <v/>
      </c>
      <c r="F2844" s="223" t="str">
        <f>IFERROR(IF(VLOOKUP($O2844,'APOIO-DESPESAS'!$A$3:$N$962,7,FALSE)="","",VLOOKUP($O2844,'APOIO-DESPESAS'!$A$3:$N$962,7,FALSE)),"")</f>
        <v/>
      </c>
      <c r="G2844" s="223" t="str">
        <f>IFERROR(IF(VLOOKUP($O2844,'APOIO-DESPESAS'!$A$3:$N$962,8,FALSE)="","",VLOOKUP($O2844,'APOIO-DESPESAS'!$A$3:$N$962,8,FALSE)),"")</f>
        <v/>
      </c>
      <c r="H2844" s="223" t="str">
        <f>IFERROR(IF(VLOOKUP($O2844,'APOIO-DESPESAS'!$A$3:$N$962,9,FALSE)="","",VLOOKUP($O2844,'APOIO-DESPESAS'!$A$3:$N$962,9,FALSE)),"")</f>
        <v/>
      </c>
      <c r="I2844" s="223" t="str">
        <f>IFERROR(IF(VLOOKUP($O2844,'APOIO-DESPESAS'!$A$3:$N$962,10,FALSE)="","",VLOOKUP($O2844,'APOIO-DESPESAS'!$A$3:$N$962,10,FALSE)),"")</f>
        <v/>
      </c>
      <c r="J2844" s="223" t="str">
        <f>IFERROR(IF(VLOOKUP($O2844,'APOIO-DESPESAS'!$A$3:$N$962,11,FALSE)="","",VLOOKUP($O2844,'APOIO-DESPESAS'!$A$3:$N$962,11,FALSE)),"")</f>
        <v/>
      </c>
      <c r="K2844" s="223" t="str">
        <f>IFERROR(IF(VLOOKUP($O2844,'APOIO-DESPESAS'!$A$3:$N$962,12,FALSE)="","",VLOOKUP($O2844,'APOIO-DESPESAS'!$A$3:$N$962,12,FALSE)),"")</f>
        <v/>
      </c>
      <c r="L2844" s="223" t="str">
        <f>IFERROR(IF(VLOOKUP($O2844,'APOIO-DESPESAS'!$A$3:$N$962,13,FALSE)="","",VLOOKUP($O2844,'APOIO-DESPESAS'!$A$3:$N$962,13,FALSE)),"")</f>
        <v/>
      </c>
      <c r="M2844" s="223" t="str">
        <f>IFERROR(IF(VLOOKUP($O2844,'APOIO-DESPESAS'!$A$3:$N$962,14,FALSE)="","",VLOOKUP($O2844,'APOIO-DESPESAS'!$A$3:$N$962,14,FALSE)),"")</f>
        <v/>
      </c>
      <c r="O2844" s="223">
        <f t="shared" si="44"/>
        <v>2842</v>
      </c>
    </row>
    <row r="2845" spans="1:15" x14ac:dyDescent="0.25">
      <c r="A2845" s="223" t="str">
        <f>IFERROR(IF(VLOOKUP($O2845,'APOIO-DESPESAS'!$A$3:$N$962,2,FALSE)="","",VLOOKUP($O2845,'APOIO-DESPESAS'!$A$3:$N$962,2,FALSE)),"")</f>
        <v/>
      </c>
      <c r="B2845" s="223" t="str">
        <f>IFERROR(IF(VLOOKUP($O2845,'APOIO-DESPESAS'!$A$3:$N$962,3,FALSE)="","",VLOOKUP($O2845,'APOIO-DESPESAS'!$A$3:$N$962,3,FALSE)),"")</f>
        <v/>
      </c>
      <c r="C2845" s="223" t="str">
        <f>IFERROR(IF(VLOOKUP($O2845,'APOIO-DESPESAS'!$A$3:$N$962,4,FALSE)="","",VLOOKUP($O2845,'APOIO-DESPESAS'!$A$3:$N$962,4,FALSE)),"")</f>
        <v/>
      </c>
      <c r="D2845" s="223" t="str">
        <f>IFERROR(IF(VLOOKUP($O2845,'APOIO-DESPESAS'!$A$3:$N$962,5,FALSE)="","",VLOOKUP($O2845,'APOIO-DESPESAS'!$A$3:$N$962,5,FALSE)),"")</f>
        <v/>
      </c>
      <c r="E2845" s="223" t="str">
        <f>IFERROR(IF(VLOOKUP($O2845,'APOIO-DESPESAS'!$A$3:$N$962,6,FALSE)="","",VLOOKUP($O2845,'APOIO-DESPESAS'!$A$3:$N$962,6,FALSE)),"")</f>
        <v/>
      </c>
      <c r="F2845" s="223" t="str">
        <f>IFERROR(IF(VLOOKUP($O2845,'APOIO-DESPESAS'!$A$3:$N$962,7,FALSE)="","",VLOOKUP($O2845,'APOIO-DESPESAS'!$A$3:$N$962,7,FALSE)),"")</f>
        <v/>
      </c>
      <c r="G2845" s="223" t="str">
        <f>IFERROR(IF(VLOOKUP($O2845,'APOIO-DESPESAS'!$A$3:$N$962,8,FALSE)="","",VLOOKUP($O2845,'APOIO-DESPESAS'!$A$3:$N$962,8,FALSE)),"")</f>
        <v/>
      </c>
      <c r="H2845" s="223" t="str">
        <f>IFERROR(IF(VLOOKUP($O2845,'APOIO-DESPESAS'!$A$3:$N$962,9,FALSE)="","",VLOOKUP($O2845,'APOIO-DESPESAS'!$A$3:$N$962,9,FALSE)),"")</f>
        <v/>
      </c>
      <c r="I2845" s="223" t="str">
        <f>IFERROR(IF(VLOOKUP($O2845,'APOIO-DESPESAS'!$A$3:$N$962,10,FALSE)="","",VLOOKUP($O2845,'APOIO-DESPESAS'!$A$3:$N$962,10,FALSE)),"")</f>
        <v/>
      </c>
      <c r="J2845" s="223" t="str">
        <f>IFERROR(IF(VLOOKUP($O2845,'APOIO-DESPESAS'!$A$3:$N$962,11,FALSE)="","",VLOOKUP($O2845,'APOIO-DESPESAS'!$A$3:$N$962,11,FALSE)),"")</f>
        <v/>
      </c>
      <c r="K2845" s="223" t="str">
        <f>IFERROR(IF(VLOOKUP($O2845,'APOIO-DESPESAS'!$A$3:$N$962,12,FALSE)="","",VLOOKUP($O2845,'APOIO-DESPESAS'!$A$3:$N$962,12,FALSE)),"")</f>
        <v/>
      </c>
      <c r="L2845" s="223" t="str">
        <f>IFERROR(IF(VLOOKUP($O2845,'APOIO-DESPESAS'!$A$3:$N$962,13,FALSE)="","",VLOOKUP($O2845,'APOIO-DESPESAS'!$A$3:$N$962,13,FALSE)),"")</f>
        <v/>
      </c>
      <c r="M2845" s="223" t="str">
        <f>IFERROR(IF(VLOOKUP($O2845,'APOIO-DESPESAS'!$A$3:$N$962,14,FALSE)="","",VLOOKUP($O2845,'APOIO-DESPESAS'!$A$3:$N$962,14,FALSE)),"")</f>
        <v/>
      </c>
      <c r="O2845" s="223">
        <f t="shared" si="44"/>
        <v>2843</v>
      </c>
    </row>
    <row r="2846" spans="1:15" x14ac:dyDescent="0.25">
      <c r="A2846" s="223" t="str">
        <f>IFERROR(IF(VLOOKUP($O2846,'APOIO-DESPESAS'!$A$3:$N$962,2,FALSE)="","",VLOOKUP($O2846,'APOIO-DESPESAS'!$A$3:$N$962,2,FALSE)),"")</f>
        <v/>
      </c>
      <c r="B2846" s="223" t="str">
        <f>IFERROR(IF(VLOOKUP($O2846,'APOIO-DESPESAS'!$A$3:$N$962,3,FALSE)="","",VLOOKUP($O2846,'APOIO-DESPESAS'!$A$3:$N$962,3,FALSE)),"")</f>
        <v/>
      </c>
      <c r="C2846" s="223" t="str">
        <f>IFERROR(IF(VLOOKUP($O2846,'APOIO-DESPESAS'!$A$3:$N$962,4,FALSE)="","",VLOOKUP($O2846,'APOIO-DESPESAS'!$A$3:$N$962,4,FALSE)),"")</f>
        <v/>
      </c>
      <c r="D2846" s="223" t="str">
        <f>IFERROR(IF(VLOOKUP($O2846,'APOIO-DESPESAS'!$A$3:$N$962,5,FALSE)="","",VLOOKUP($O2846,'APOIO-DESPESAS'!$A$3:$N$962,5,FALSE)),"")</f>
        <v/>
      </c>
      <c r="E2846" s="223" t="str">
        <f>IFERROR(IF(VLOOKUP($O2846,'APOIO-DESPESAS'!$A$3:$N$962,6,FALSE)="","",VLOOKUP($O2846,'APOIO-DESPESAS'!$A$3:$N$962,6,FALSE)),"")</f>
        <v/>
      </c>
      <c r="F2846" s="223" t="str">
        <f>IFERROR(IF(VLOOKUP($O2846,'APOIO-DESPESAS'!$A$3:$N$962,7,FALSE)="","",VLOOKUP($O2846,'APOIO-DESPESAS'!$A$3:$N$962,7,FALSE)),"")</f>
        <v/>
      </c>
      <c r="G2846" s="223" t="str">
        <f>IFERROR(IF(VLOOKUP($O2846,'APOIO-DESPESAS'!$A$3:$N$962,8,FALSE)="","",VLOOKUP($O2846,'APOIO-DESPESAS'!$A$3:$N$962,8,FALSE)),"")</f>
        <v/>
      </c>
      <c r="H2846" s="223" t="str">
        <f>IFERROR(IF(VLOOKUP($O2846,'APOIO-DESPESAS'!$A$3:$N$962,9,FALSE)="","",VLOOKUP($O2846,'APOIO-DESPESAS'!$A$3:$N$962,9,FALSE)),"")</f>
        <v/>
      </c>
      <c r="I2846" s="223" t="str">
        <f>IFERROR(IF(VLOOKUP($O2846,'APOIO-DESPESAS'!$A$3:$N$962,10,FALSE)="","",VLOOKUP($O2846,'APOIO-DESPESAS'!$A$3:$N$962,10,FALSE)),"")</f>
        <v/>
      </c>
      <c r="J2846" s="223" t="str">
        <f>IFERROR(IF(VLOOKUP($O2846,'APOIO-DESPESAS'!$A$3:$N$962,11,FALSE)="","",VLOOKUP($O2846,'APOIO-DESPESAS'!$A$3:$N$962,11,FALSE)),"")</f>
        <v/>
      </c>
      <c r="K2846" s="223" t="str">
        <f>IFERROR(IF(VLOOKUP($O2846,'APOIO-DESPESAS'!$A$3:$N$962,12,FALSE)="","",VLOOKUP($O2846,'APOIO-DESPESAS'!$A$3:$N$962,12,FALSE)),"")</f>
        <v/>
      </c>
      <c r="L2846" s="223" t="str">
        <f>IFERROR(IF(VLOOKUP($O2846,'APOIO-DESPESAS'!$A$3:$N$962,13,FALSE)="","",VLOOKUP($O2846,'APOIO-DESPESAS'!$A$3:$N$962,13,FALSE)),"")</f>
        <v/>
      </c>
      <c r="M2846" s="223" t="str">
        <f>IFERROR(IF(VLOOKUP($O2846,'APOIO-DESPESAS'!$A$3:$N$962,14,FALSE)="","",VLOOKUP($O2846,'APOIO-DESPESAS'!$A$3:$N$962,14,FALSE)),"")</f>
        <v/>
      </c>
      <c r="O2846" s="223">
        <f t="shared" si="44"/>
        <v>2844</v>
      </c>
    </row>
    <row r="2847" spans="1:15" x14ac:dyDescent="0.25">
      <c r="A2847" s="223" t="str">
        <f>IFERROR(IF(VLOOKUP($O2847,'APOIO-DESPESAS'!$A$3:$N$962,2,FALSE)="","",VLOOKUP($O2847,'APOIO-DESPESAS'!$A$3:$N$962,2,FALSE)),"")</f>
        <v/>
      </c>
      <c r="B2847" s="223" t="str">
        <f>IFERROR(IF(VLOOKUP($O2847,'APOIO-DESPESAS'!$A$3:$N$962,3,FALSE)="","",VLOOKUP($O2847,'APOIO-DESPESAS'!$A$3:$N$962,3,FALSE)),"")</f>
        <v/>
      </c>
      <c r="C2847" s="223" t="str">
        <f>IFERROR(IF(VLOOKUP($O2847,'APOIO-DESPESAS'!$A$3:$N$962,4,FALSE)="","",VLOOKUP($O2847,'APOIO-DESPESAS'!$A$3:$N$962,4,FALSE)),"")</f>
        <v/>
      </c>
      <c r="D2847" s="223" t="str">
        <f>IFERROR(IF(VLOOKUP($O2847,'APOIO-DESPESAS'!$A$3:$N$962,5,FALSE)="","",VLOOKUP($O2847,'APOIO-DESPESAS'!$A$3:$N$962,5,FALSE)),"")</f>
        <v/>
      </c>
      <c r="E2847" s="223" t="str">
        <f>IFERROR(IF(VLOOKUP($O2847,'APOIO-DESPESAS'!$A$3:$N$962,6,FALSE)="","",VLOOKUP($O2847,'APOIO-DESPESAS'!$A$3:$N$962,6,FALSE)),"")</f>
        <v/>
      </c>
      <c r="F2847" s="223" t="str">
        <f>IFERROR(IF(VLOOKUP($O2847,'APOIO-DESPESAS'!$A$3:$N$962,7,FALSE)="","",VLOOKUP($O2847,'APOIO-DESPESAS'!$A$3:$N$962,7,FALSE)),"")</f>
        <v/>
      </c>
      <c r="G2847" s="223" t="str">
        <f>IFERROR(IF(VLOOKUP($O2847,'APOIO-DESPESAS'!$A$3:$N$962,8,FALSE)="","",VLOOKUP($O2847,'APOIO-DESPESAS'!$A$3:$N$962,8,FALSE)),"")</f>
        <v/>
      </c>
      <c r="H2847" s="223" t="str">
        <f>IFERROR(IF(VLOOKUP($O2847,'APOIO-DESPESAS'!$A$3:$N$962,9,FALSE)="","",VLOOKUP($O2847,'APOIO-DESPESAS'!$A$3:$N$962,9,FALSE)),"")</f>
        <v/>
      </c>
      <c r="I2847" s="223" t="str">
        <f>IFERROR(IF(VLOOKUP($O2847,'APOIO-DESPESAS'!$A$3:$N$962,10,FALSE)="","",VLOOKUP($O2847,'APOIO-DESPESAS'!$A$3:$N$962,10,FALSE)),"")</f>
        <v/>
      </c>
      <c r="J2847" s="223" t="str">
        <f>IFERROR(IF(VLOOKUP($O2847,'APOIO-DESPESAS'!$A$3:$N$962,11,FALSE)="","",VLOOKUP($O2847,'APOIO-DESPESAS'!$A$3:$N$962,11,FALSE)),"")</f>
        <v/>
      </c>
      <c r="K2847" s="223" t="str">
        <f>IFERROR(IF(VLOOKUP($O2847,'APOIO-DESPESAS'!$A$3:$N$962,12,FALSE)="","",VLOOKUP($O2847,'APOIO-DESPESAS'!$A$3:$N$962,12,FALSE)),"")</f>
        <v/>
      </c>
      <c r="L2847" s="223" t="str">
        <f>IFERROR(IF(VLOOKUP($O2847,'APOIO-DESPESAS'!$A$3:$N$962,13,FALSE)="","",VLOOKUP($O2847,'APOIO-DESPESAS'!$A$3:$N$962,13,FALSE)),"")</f>
        <v/>
      </c>
      <c r="M2847" s="223" t="str">
        <f>IFERROR(IF(VLOOKUP($O2847,'APOIO-DESPESAS'!$A$3:$N$962,14,FALSE)="","",VLOOKUP($O2847,'APOIO-DESPESAS'!$A$3:$N$962,14,FALSE)),"")</f>
        <v/>
      </c>
      <c r="O2847" s="223">
        <f t="shared" si="44"/>
        <v>2845</v>
      </c>
    </row>
    <row r="2848" spans="1:15" x14ac:dyDescent="0.25">
      <c r="A2848" s="223" t="str">
        <f>IFERROR(IF(VLOOKUP($O2848,'APOIO-DESPESAS'!$A$3:$N$962,2,FALSE)="","",VLOOKUP($O2848,'APOIO-DESPESAS'!$A$3:$N$962,2,FALSE)),"")</f>
        <v/>
      </c>
      <c r="B2848" s="223" t="str">
        <f>IFERROR(IF(VLOOKUP($O2848,'APOIO-DESPESAS'!$A$3:$N$962,3,FALSE)="","",VLOOKUP($O2848,'APOIO-DESPESAS'!$A$3:$N$962,3,FALSE)),"")</f>
        <v/>
      </c>
      <c r="C2848" s="223" t="str">
        <f>IFERROR(IF(VLOOKUP($O2848,'APOIO-DESPESAS'!$A$3:$N$962,4,FALSE)="","",VLOOKUP($O2848,'APOIO-DESPESAS'!$A$3:$N$962,4,FALSE)),"")</f>
        <v/>
      </c>
      <c r="D2848" s="223" t="str">
        <f>IFERROR(IF(VLOOKUP($O2848,'APOIO-DESPESAS'!$A$3:$N$962,5,FALSE)="","",VLOOKUP($O2848,'APOIO-DESPESAS'!$A$3:$N$962,5,FALSE)),"")</f>
        <v/>
      </c>
      <c r="E2848" s="223" t="str">
        <f>IFERROR(IF(VLOOKUP($O2848,'APOIO-DESPESAS'!$A$3:$N$962,6,FALSE)="","",VLOOKUP($O2848,'APOIO-DESPESAS'!$A$3:$N$962,6,FALSE)),"")</f>
        <v/>
      </c>
      <c r="F2848" s="223" t="str">
        <f>IFERROR(IF(VLOOKUP($O2848,'APOIO-DESPESAS'!$A$3:$N$962,7,FALSE)="","",VLOOKUP($O2848,'APOIO-DESPESAS'!$A$3:$N$962,7,FALSE)),"")</f>
        <v/>
      </c>
      <c r="G2848" s="223" t="str">
        <f>IFERROR(IF(VLOOKUP($O2848,'APOIO-DESPESAS'!$A$3:$N$962,8,FALSE)="","",VLOOKUP($O2848,'APOIO-DESPESAS'!$A$3:$N$962,8,FALSE)),"")</f>
        <v/>
      </c>
      <c r="H2848" s="223" t="str">
        <f>IFERROR(IF(VLOOKUP($O2848,'APOIO-DESPESAS'!$A$3:$N$962,9,FALSE)="","",VLOOKUP($O2848,'APOIO-DESPESAS'!$A$3:$N$962,9,FALSE)),"")</f>
        <v/>
      </c>
      <c r="I2848" s="223" t="str">
        <f>IFERROR(IF(VLOOKUP($O2848,'APOIO-DESPESAS'!$A$3:$N$962,10,FALSE)="","",VLOOKUP($O2848,'APOIO-DESPESAS'!$A$3:$N$962,10,FALSE)),"")</f>
        <v/>
      </c>
      <c r="J2848" s="223" t="str">
        <f>IFERROR(IF(VLOOKUP($O2848,'APOIO-DESPESAS'!$A$3:$N$962,11,FALSE)="","",VLOOKUP($O2848,'APOIO-DESPESAS'!$A$3:$N$962,11,FALSE)),"")</f>
        <v/>
      </c>
      <c r="K2848" s="223" t="str">
        <f>IFERROR(IF(VLOOKUP($O2848,'APOIO-DESPESAS'!$A$3:$N$962,12,FALSE)="","",VLOOKUP($O2848,'APOIO-DESPESAS'!$A$3:$N$962,12,FALSE)),"")</f>
        <v/>
      </c>
      <c r="L2848" s="223" t="str">
        <f>IFERROR(IF(VLOOKUP($O2848,'APOIO-DESPESAS'!$A$3:$N$962,13,FALSE)="","",VLOOKUP($O2848,'APOIO-DESPESAS'!$A$3:$N$962,13,FALSE)),"")</f>
        <v/>
      </c>
      <c r="M2848" s="223" t="str">
        <f>IFERROR(IF(VLOOKUP($O2848,'APOIO-DESPESAS'!$A$3:$N$962,14,FALSE)="","",VLOOKUP($O2848,'APOIO-DESPESAS'!$A$3:$N$962,14,FALSE)),"")</f>
        <v/>
      </c>
      <c r="O2848" s="223">
        <f t="shared" si="44"/>
        <v>2846</v>
      </c>
    </row>
    <row r="2849" spans="1:15" x14ac:dyDescent="0.25">
      <c r="A2849" s="223" t="str">
        <f>IFERROR(IF(VLOOKUP($O2849,'APOIO-DESPESAS'!$A$3:$N$962,2,FALSE)="","",VLOOKUP($O2849,'APOIO-DESPESAS'!$A$3:$N$962,2,FALSE)),"")</f>
        <v/>
      </c>
      <c r="B2849" s="223" t="str">
        <f>IFERROR(IF(VLOOKUP($O2849,'APOIO-DESPESAS'!$A$3:$N$962,3,FALSE)="","",VLOOKUP($O2849,'APOIO-DESPESAS'!$A$3:$N$962,3,FALSE)),"")</f>
        <v/>
      </c>
      <c r="C2849" s="223" t="str">
        <f>IFERROR(IF(VLOOKUP($O2849,'APOIO-DESPESAS'!$A$3:$N$962,4,FALSE)="","",VLOOKUP($O2849,'APOIO-DESPESAS'!$A$3:$N$962,4,FALSE)),"")</f>
        <v/>
      </c>
      <c r="D2849" s="223" t="str">
        <f>IFERROR(IF(VLOOKUP($O2849,'APOIO-DESPESAS'!$A$3:$N$962,5,FALSE)="","",VLOOKUP($O2849,'APOIO-DESPESAS'!$A$3:$N$962,5,FALSE)),"")</f>
        <v/>
      </c>
      <c r="E2849" s="223" t="str">
        <f>IFERROR(IF(VLOOKUP($O2849,'APOIO-DESPESAS'!$A$3:$N$962,6,FALSE)="","",VLOOKUP($O2849,'APOIO-DESPESAS'!$A$3:$N$962,6,FALSE)),"")</f>
        <v/>
      </c>
      <c r="F2849" s="223" t="str">
        <f>IFERROR(IF(VLOOKUP($O2849,'APOIO-DESPESAS'!$A$3:$N$962,7,FALSE)="","",VLOOKUP($O2849,'APOIO-DESPESAS'!$A$3:$N$962,7,FALSE)),"")</f>
        <v/>
      </c>
      <c r="G2849" s="223" t="str">
        <f>IFERROR(IF(VLOOKUP($O2849,'APOIO-DESPESAS'!$A$3:$N$962,8,FALSE)="","",VLOOKUP($O2849,'APOIO-DESPESAS'!$A$3:$N$962,8,FALSE)),"")</f>
        <v/>
      </c>
      <c r="H2849" s="223" t="str">
        <f>IFERROR(IF(VLOOKUP($O2849,'APOIO-DESPESAS'!$A$3:$N$962,9,FALSE)="","",VLOOKUP($O2849,'APOIO-DESPESAS'!$A$3:$N$962,9,FALSE)),"")</f>
        <v/>
      </c>
      <c r="I2849" s="223" t="str">
        <f>IFERROR(IF(VLOOKUP($O2849,'APOIO-DESPESAS'!$A$3:$N$962,10,FALSE)="","",VLOOKUP($O2849,'APOIO-DESPESAS'!$A$3:$N$962,10,FALSE)),"")</f>
        <v/>
      </c>
      <c r="J2849" s="223" t="str">
        <f>IFERROR(IF(VLOOKUP($O2849,'APOIO-DESPESAS'!$A$3:$N$962,11,FALSE)="","",VLOOKUP($O2849,'APOIO-DESPESAS'!$A$3:$N$962,11,FALSE)),"")</f>
        <v/>
      </c>
      <c r="K2849" s="223" t="str">
        <f>IFERROR(IF(VLOOKUP($O2849,'APOIO-DESPESAS'!$A$3:$N$962,12,FALSE)="","",VLOOKUP($O2849,'APOIO-DESPESAS'!$A$3:$N$962,12,FALSE)),"")</f>
        <v/>
      </c>
      <c r="L2849" s="223" t="str">
        <f>IFERROR(IF(VLOOKUP($O2849,'APOIO-DESPESAS'!$A$3:$N$962,13,FALSE)="","",VLOOKUP($O2849,'APOIO-DESPESAS'!$A$3:$N$962,13,FALSE)),"")</f>
        <v/>
      </c>
      <c r="M2849" s="223" t="str">
        <f>IFERROR(IF(VLOOKUP($O2849,'APOIO-DESPESAS'!$A$3:$N$962,14,FALSE)="","",VLOOKUP($O2849,'APOIO-DESPESAS'!$A$3:$N$962,14,FALSE)),"")</f>
        <v/>
      </c>
      <c r="O2849" s="223">
        <f t="shared" si="44"/>
        <v>2847</v>
      </c>
    </row>
    <row r="2850" spans="1:15" x14ac:dyDescent="0.25">
      <c r="A2850" s="223" t="str">
        <f>IFERROR(IF(VLOOKUP($O2850,'APOIO-DESPESAS'!$A$3:$N$962,2,FALSE)="","",VLOOKUP($O2850,'APOIO-DESPESAS'!$A$3:$N$962,2,FALSE)),"")</f>
        <v/>
      </c>
      <c r="B2850" s="223" t="str">
        <f>IFERROR(IF(VLOOKUP($O2850,'APOIO-DESPESAS'!$A$3:$N$962,3,FALSE)="","",VLOOKUP($O2850,'APOIO-DESPESAS'!$A$3:$N$962,3,FALSE)),"")</f>
        <v/>
      </c>
      <c r="C2850" s="223" t="str">
        <f>IFERROR(IF(VLOOKUP($O2850,'APOIO-DESPESAS'!$A$3:$N$962,4,FALSE)="","",VLOOKUP($O2850,'APOIO-DESPESAS'!$A$3:$N$962,4,FALSE)),"")</f>
        <v/>
      </c>
      <c r="D2850" s="223" t="str">
        <f>IFERROR(IF(VLOOKUP($O2850,'APOIO-DESPESAS'!$A$3:$N$962,5,FALSE)="","",VLOOKUP($O2850,'APOIO-DESPESAS'!$A$3:$N$962,5,FALSE)),"")</f>
        <v/>
      </c>
      <c r="E2850" s="223" t="str">
        <f>IFERROR(IF(VLOOKUP($O2850,'APOIO-DESPESAS'!$A$3:$N$962,6,FALSE)="","",VLOOKUP($O2850,'APOIO-DESPESAS'!$A$3:$N$962,6,FALSE)),"")</f>
        <v/>
      </c>
      <c r="F2850" s="223" t="str">
        <f>IFERROR(IF(VLOOKUP($O2850,'APOIO-DESPESAS'!$A$3:$N$962,7,FALSE)="","",VLOOKUP($O2850,'APOIO-DESPESAS'!$A$3:$N$962,7,FALSE)),"")</f>
        <v/>
      </c>
      <c r="G2850" s="223" t="str">
        <f>IFERROR(IF(VLOOKUP($O2850,'APOIO-DESPESAS'!$A$3:$N$962,8,FALSE)="","",VLOOKUP($O2850,'APOIO-DESPESAS'!$A$3:$N$962,8,FALSE)),"")</f>
        <v/>
      </c>
      <c r="H2850" s="223" t="str">
        <f>IFERROR(IF(VLOOKUP($O2850,'APOIO-DESPESAS'!$A$3:$N$962,9,FALSE)="","",VLOOKUP($O2850,'APOIO-DESPESAS'!$A$3:$N$962,9,FALSE)),"")</f>
        <v/>
      </c>
      <c r="I2850" s="223" t="str">
        <f>IFERROR(IF(VLOOKUP($O2850,'APOIO-DESPESAS'!$A$3:$N$962,10,FALSE)="","",VLOOKUP($O2850,'APOIO-DESPESAS'!$A$3:$N$962,10,FALSE)),"")</f>
        <v/>
      </c>
      <c r="J2850" s="223" t="str">
        <f>IFERROR(IF(VLOOKUP($O2850,'APOIO-DESPESAS'!$A$3:$N$962,11,FALSE)="","",VLOOKUP($O2850,'APOIO-DESPESAS'!$A$3:$N$962,11,FALSE)),"")</f>
        <v/>
      </c>
      <c r="K2850" s="223" t="str">
        <f>IFERROR(IF(VLOOKUP($O2850,'APOIO-DESPESAS'!$A$3:$N$962,12,FALSE)="","",VLOOKUP($O2850,'APOIO-DESPESAS'!$A$3:$N$962,12,FALSE)),"")</f>
        <v/>
      </c>
      <c r="L2850" s="223" t="str">
        <f>IFERROR(IF(VLOOKUP($O2850,'APOIO-DESPESAS'!$A$3:$N$962,13,FALSE)="","",VLOOKUP($O2850,'APOIO-DESPESAS'!$A$3:$N$962,13,FALSE)),"")</f>
        <v/>
      </c>
      <c r="M2850" s="223" t="str">
        <f>IFERROR(IF(VLOOKUP($O2850,'APOIO-DESPESAS'!$A$3:$N$962,14,FALSE)="","",VLOOKUP($O2850,'APOIO-DESPESAS'!$A$3:$N$962,14,FALSE)),"")</f>
        <v/>
      </c>
      <c r="O2850" s="223">
        <f t="shared" si="44"/>
        <v>2848</v>
      </c>
    </row>
    <row r="2851" spans="1:15" x14ac:dyDescent="0.25">
      <c r="A2851" s="223" t="str">
        <f>IFERROR(IF(VLOOKUP($O2851,'APOIO-DESPESAS'!$A$3:$N$962,2,FALSE)="","",VLOOKUP($O2851,'APOIO-DESPESAS'!$A$3:$N$962,2,FALSE)),"")</f>
        <v/>
      </c>
      <c r="B2851" s="223" t="str">
        <f>IFERROR(IF(VLOOKUP($O2851,'APOIO-DESPESAS'!$A$3:$N$962,3,FALSE)="","",VLOOKUP($O2851,'APOIO-DESPESAS'!$A$3:$N$962,3,FALSE)),"")</f>
        <v/>
      </c>
      <c r="C2851" s="223" t="str">
        <f>IFERROR(IF(VLOOKUP($O2851,'APOIO-DESPESAS'!$A$3:$N$962,4,FALSE)="","",VLOOKUP($O2851,'APOIO-DESPESAS'!$A$3:$N$962,4,FALSE)),"")</f>
        <v/>
      </c>
      <c r="D2851" s="223" t="str">
        <f>IFERROR(IF(VLOOKUP($O2851,'APOIO-DESPESAS'!$A$3:$N$962,5,FALSE)="","",VLOOKUP($O2851,'APOIO-DESPESAS'!$A$3:$N$962,5,FALSE)),"")</f>
        <v/>
      </c>
      <c r="E2851" s="223" t="str">
        <f>IFERROR(IF(VLOOKUP($O2851,'APOIO-DESPESAS'!$A$3:$N$962,6,FALSE)="","",VLOOKUP($O2851,'APOIO-DESPESAS'!$A$3:$N$962,6,FALSE)),"")</f>
        <v/>
      </c>
      <c r="F2851" s="223" t="str">
        <f>IFERROR(IF(VLOOKUP($O2851,'APOIO-DESPESAS'!$A$3:$N$962,7,FALSE)="","",VLOOKUP($O2851,'APOIO-DESPESAS'!$A$3:$N$962,7,FALSE)),"")</f>
        <v/>
      </c>
      <c r="G2851" s="223" t="str">
        <f>IFERROR(IF(VLOOKUP($O2851,'APOIO-DESPESAS'!$A$3:$N$962,8,FALSE)="","",VLOOKUP($O2851,'APOIO-DESPESAS'!$A$3:$N$962,8,FALSE)),"")</f>
        <v/>
      </c>
      <c r="H2851" s="223" t="str">
        <f>IFERROR(IF(VLOOKUP($O2851,'APOIO-DESPESAS'!$A$3:$N$962,9,FALSE)="","",VLOOKUP($O2851,'APOIO-DESPESAS'!$A$3:$N$962,9,FALSE)),"")</f>
        <v/>
      </c>
      <c r="I2851" s="223" t="str">
        <f>IFERROR(IF(VLOOKUP($O2851,'APOIO-DESPESAS'!$A$3:$N$962,10,FALSE)="","",VLOOKUP($O2851,'APOIO-DESPESAS'!$A$3:$N$962,10,FALSE)),"")</f>
        <v/>
      </c>
      <c r="J2851" s="223" t="str">
        <f>IFERROR(IF(VLOOKUP($O2851,'APOIO-DESPESAS'!$A$3:$N$962,11,FALSE)="","",VLOOKUP($O2851,'APOIO-DESPESAS'!$A$3:$N$962,11,FALSE)),"")</f>
        <v/>
      </c>
      <c r="K2851" s="223" t="str">
        <f>IFERROR(IF(VLOOKUP($O2851,'APOIO-DESPESAS'!$A$3:$N$962,12,FALSE)="","",VLOOKUP($O2851,'APOIO-DESPESAS'!$A$3:$N$962,12,FALSE)),"")</f>
        <v/>
      </c>
      <c r="L2851" s="223" t="str">
        <f>IFERROR(IF(VLOOKUP($O2851,'APOIO-DESPESAS'!$A$3:$N$962,13,FALSE)="","",VLOOKUP($O2851,'APOIO-DESPESAS'!$A$3:$N$962,13,FALSE)),"")</f>
        <v/>
      </c>
      <c r="M2851" s="223" t="str">
        <f>IFERROR(IF(VLOOKUP($O2851,'APOIO-DESPESAS'!$A$3:$N$962,14,FALSE)="","",VLOOKUP($O2851,'APOIO-DESPESAS'!$A$3:$N$962,14,FALSE)),"")</f>
        <v/>
      </c>
      <c r="O2851" s="223">
        <f t="shared" si="44"/>
        <v>2849</v>
      </c>
    </row>
    <row r="2852" spans="1:15" x14ac:dyDescent="0.25">
      <c r="A2852" s="223" t="str">
        <f>IFERROR(IF(VLOOKUP($O2852,'APOIO-DESPESAS'!$A$3:$N$962,2,FALSE)="","",VLOOKUP($O2852,'APOIO-DESPESAS'!$A$3:$N$962,2,FALSE)),"")</f>
        <v/>
      </c>
      <c r="B2852" s="223" t="str">
        <f>IFERROR(IF(VLOOKUP($O2852,'APOIO-DESPESAS'!$A$3:$N$962,3,FALSE)="","",VLOOKUP($O2852,'APOIO-DESPESAS'!$A$3:$N$962,3,FALSE)),"")</f>
        <v/>
      </c>
      <c r="C2852" s="223" t="str">
        <f>IFERROR(IF(VLOOKUP($O2852,'APOIO-DESPESAS'!$A$3:$N$962,4,FALSE)="","",VLOOKUP($O2852,'APOIO-DESPESAS'!$A$3:$N$962,4,FALSE)),"")</f>
        <v/>
      </c>
      <c r="D2852" s="223" t="str">
        <f>IFERROR(IF(VLOOKUP($O2852,'APOIO-DESPESAS'!$A$3:$N$962,5,FALSE)="","",VLOOKUP($O2852,'APOIO-DESPESAS'!$A$3:$N$962,5,FALSE)),"")</f>
        <v/>
      </c>
      <c r="E2852" s="223" t="str">
        <f>IFERROR(IF(VLOOKUP($O2852,'APOIO-DESPESAS'!$A$3:$N$962,6,FALSE)="","",VLOOKUP($O2852,'APOIO-DESPESAS'!$A$3:$N$962,6,FALSE)),"")</f>
        <v/>
      </c>
      <c r="F2852" s="223" t="str">
        <f>IFERROR(IF(VLOOKUP($O2852,'APOIO-DESPESAS'!$A$3:$N$962,7,FALSE)="","",VLOOKUP($O2852,'APOIO-DESPESAS'!$A$3:$N$962,7,FALSE)),"")</f>
        <v/>
      </c>
      <c r="G2852" s="223" t="str">
        <f>IFERROR(IF(VLOOKUP($O2852,'APOIO-DESPESAS'!$A$3:$N$962,8,FALSE)="","",VLOOKUP($O2852,'APOIO-DESPESAS'!$A$3:$N$962,8,FALSE)),"")</f>
        <v/>
      </c>
      <c r="H2852" s="223" t="str">
        <f>IFERROR(IF(VLOOKUP($O2852,'APOIO-DESPESAS'!$A$3:$N$962,9,FALSE)="","",VLOOKUP($O2852,'APOIO-DESPESAS'!$A$3:$N$962,9,FALSE)),"")</f>
        <v/>
      </c>
      <c r="I2852" s="223" t="str">
        <f>IFERROR(IF(VLOOKUP($O2852,'APOIO-DESPESAS'!$A$3:$N$962,10,FALSE)="","",VLOOKUP($O2852,'APOIO-DESPESAS'!$A$3:$N$962,10,FALSE)),"")</f>
        <v/>
      </c>
      <c r="J2852" s="223" t="str">
        <f>IFERROR(IF(VLOOKUP($O2852,'APOIO-DESPESAS'!$A$3:$N$962,11,FALSE)="","",VLOOKUP($O2852,'APOIO-DESPESAS'!$A$3:$N$962,11,FALSE)),"")</f>
        <v/>
      </c>
      <c r="K2852" s="223" t="str">
        <f>IFERROR(IF(VLOOKUP($O2852,'APOIO-DESPESAS'!$A$3:$N$962,12,FALSE)="","",VLOOKUP($O2852,'APOIO-DESPESAS'!$A$3:$N$962,12,FALSE)),"")</f>
        <v/>
      </c>
      <c r="L2852" s="223" t="str">
        <f>IFERROR(IF(VLOOKUP($O2852,'APOIO-DESPESAS'!$A$3:$N$962,13,FALSE)="","",VLOOKUP($O2852,'APOIO-DESPESAS'!$A$3:$N$962,13,FALSE)),"")</f>
        <v/>
      </c>
      <c r="M2852" s="223" t="str">
        <f>IFERROR(IF(VLOOKUP($O2852,'APOIO-DESPESAS'!$A$3:$N$962,14,FALSE)="","",VLOOKUP($O2852,'APOIO-DESPESAS'!$A$3:$N$962,14,FALSE)),"")</f>
        <v/>
      </c>
      <c r="O2852" s="223">
        <f t="shared" si="44"/>
        <v>2850</v>
      </c>
    </row>
    <row r="2853" spans="1:15" x14ac:dyDescent="0.25">
      <c r="A2853" s="223" t="str">
        <f>IFERROR(IF(VLOOKUP($O2853,'APOIO-DESPESAS'!$A$3:$N$962,2,FALSE)="","",VLOOKUP($O2853,'APOIO-DESPESAS'!$A$3:$N$962,2,FALSE)),"")</f>
        <v/>
      </c>
      <c r="B2853" s="223" t="str">
        <f>IFERROR(IF(VLOOKUP($O2853,'APOIO-DESPESAS'!$A$3:$N$962,3,FALSE)="","",VLOOKUP($O2853,'APOIO-DESPESAS'!$A$3:$N$962,3,FALSE)),"")</f>
        <v/>
      </c>
      <c r="C2853" s="223" t="str">
        <f>IFERROR(IF(VLOOKUP($O2853,'APOIO-DESPESAS'!$A$3:$N$962,4,FALSE)="","",VLOOKUP($O2853,'APOIO-DESPESAS'!$A$3:$N$962,4,FALSE)),"")</f>
        <v/>
      </c>
      <c r="D2853" s="223" t="str">
        <f>IFERROR(IF(VLOOKUP($O2853,'APOIO-DESPESAS'!$A$3:$N$962,5,FALSE)="","",VLOOKUP($O2853,'APOIO-DESPESAS'!$A$3:$N$962,5,FALSE)),"")</f>
        <v/>
      </c>
      <c r="E2853" s="223" t="str">
        <f>IFERROR(IF(VLOOKUP($O2853,'APOIO-DESPESAS'!$A$3:$N$962,6,FALSE)="","",VLOOKUP($O2853,'APOIO-DESPESAS'!$A$3:$N$962,6,FALSE)),"")</f>
        <v/>
      </c>
      <c r="F2853" s="223" t="str">
        <f>IFERROR(IF(VLOOKUP($O2853,'APOIO-DESPESAS'!$A$3:$N$962,7,FALSE)="","",VLOOKUP($O2853,'APOIO-DESPESAS'!$A$3:$N$962,7,FALSE)),"")</f>
        <v/>
      </c>
      <c r="G2853" s="223" t="str">
        <f>IFERROR(IF(VLOOKUP($O2853,'APOIO-DESPESAS'!$A$3:$N$962,8,FALSE)="","",VLOOKUP($O2853,'APOIO-DESPESAS'!$A$3:$N$962,8,FALSE)),"")</f>
        <v/>
      </c>
      <c r="H2853" s="223" t="str">
        <f>IFERROR(IF(VLOOKUP($O2853,'APOIO-DESPESAS'!$A$3:$N$962,9,FALSE)="","",VLOOKUP($O2853,'APOIO-DESPESAS'!$A$3:$N$962,9,FALSE)),"")</f>
        <v/>
      </c>
      <c r="I2853" s="223" t="str">
        <f>IFERROR(IF(VLOOKUP($O2853,'APOIO-DESPESAS'!$A$3:$N$962,10,FALSE)="","",VLOOKUP($O2853,'APOIO-DESPESAS'!$A$3:$N$962,10,FALSE)),"")</f>
        <v/>
      </c>
      <c r="J2853" s="223" t="str">
        <f>IFERROR(IF(VLOOKUP($O2853,'APOIO-DESPESAS'!$A$3:$N$962,11,FALSE)="","",VLOOKUP($O2853,'APOIO-DESPESAS'!$A$3:$N$962,11,FALSE)),"")</f>
        <v/>
      </c>
      <c r="K2853" s="223" t="str">
        <f>IFERROR(IF(VLOOKUP($O2853,'APOIO-DESPESAS'!$A$3:$N$962,12,FALSE)="","",VLOOKUP($O2853,'APOIO-DESPESAS'!$A$3:$N$962,12,FALSE)),"")</f>
        <v/>
      </c>
      <c r="L2853" s="223" t="str">
        <f>IFERROR(IF(VLOOKUP($O2853,'APOIO-DESPESAS'!$A$3:$N$962,13,FALSE)="","",VLOOKUP($O2853,'APOIO-DESPESAS'!$A$3:$N$962,13,FALSE)),"")</f>
        <v/>
      </c>
      <c r="M2853" s="223" t="str">
        <f>IFERROR(IF(VLOOKUP($O2853,'APOIO-DESPESAS'!$A$3:$N$962,14,FALSE)="","",VLOOKUP($O2853,'APOIO-DESPESAS'!$A$3:$N$962,14,FALSE)),"")</f>
        <v/>
      </c>
      <c r="O2853" s="223">
        <f t="shared" si="44"/>
        <v>2851</v>
      </c>
    </row>
    <row r="2854" spans="1:15" x14ac:dyDescent="0.25">
      <c r="A2854" s="223" t="str">
        <f>IFERROR(IF(VLOOKUP($O2854,'APOIO-DESPESAS'!$A$3:$N$962,2,FALSE)="","",VLOOKUP($O2854,'APOIO-DESPESAS'!$A$3:$N$962,2,FALSE)),"")</f>
        <v/>
      </c>
      <c r="B2854" s="223" t="str">
        <f>IFERROR(IF(VLOOKUP($O2854,'APOIO-DESPESAS'!$A$3:$N$962,3,FALSE)="","",VLOOKUP($O2854,'APOIO-DESPESAS'!$A$3:$N$962,3,FALSE)),"")</f>
        <v/>
      </c>
      <c r="C2854" s="223" t="str">
        <f>IFERROR(IF(VLOOKUP($O2854,'APOIO-DESPESAS'!$A$3:$N$962,4,FALSE)="","",VLOOKUP($O2854,'APOIO-DESPESAS'!$A$3:$N$962,4,FALSE)),"")</f>
        <v/>
      </c>
      <c r="D2854" s="223" t="str">
        <f>IFERROR(IF(VLOOKUP($O2854,'APOIO-DESPESAS'!$A$3:$N$962,5,FALSE)="","",VLOOKUP($O2854,'APOIO-DESPESAS'!$A$3:$N$962,5,FALSE)),"")</f>
        <v/>
      </c>
      <c r="E2854" s="223" t="str">
        <f>IFERROR(IF(VLOOKUP($O2854,'APOIO-DESPESAS'!$A$3:$N$962,6,FALSE)="","",VLOOKUP($O2854,'APOIO-DESPESAS'!$A$3:$N$962,6,FALSE)),"")</f>
        <v/>
      </c>
      <c r="F2854" s="223" t="str">
        <f>IFERROR(IF(VLOOKUP($O2854,'APOIO-DESPESAS'!$A$3:$N$962,7,FALSE)="","",VLOOKUP($O2854,'APOIO-DESPESAS'!$A$3:$N$962,7,FALSE)),"")</f>
        <v/>
      </c>
      <c r="G2854" s="223" t="str">
        <f>IFERROR(IF(VLOOKUP($O2854,'APOIO-DESPESAS'!$A$3:$N$962,8,FALSE)="","",VLOOKUP($O2854,'APOIO-DESPESAS'!$A$3:$N$962,8,FALSE)),"")</f>
        <v/>
      </c>
      <c r="H2854" s="223" t="str">
        <f>IFERROR(IF(VLOOKUP($O2854,'APOIO-DESPESAS'!$A$3:$N$962,9,FALSE)="","",VLOOKUP($O2854,'APOIO-DESPESAS'!$A$3:$N$962,9,FALSE)),"")</f>
        <v/>
      </c>
      <c r="I2854" s="223" t="str">
        <f>IFERROR(IF(VLOOKUP($O2854,'APOIO-DESPESAS'!$A$3:$N$962,10,FALSE)="","",VLOOKUP($O2854,'APOIO-DESPESAS'!$A$3:$N$962,10,FALSE)),"")</f>
        <v/>
      </c>
      <c r="J2854" s="223" t="str">
        <f>IFERROR(IF(VLOOKUP($O2854,'APOIO-DESPESAS'!$A$3:$N$962,11,FALSE)="","",VLOOKUP($O2854,'APOIO-DESPESAS'!$A$3:$N$962,11,FALSE)),"")</f>
        <v/>
      </c>
      <c r="K2854" s="223" t="str">
        <f>IFERROR(IF(VLOOKUP($O2854,'APOIO-DESPESAS'!$A$3:$N$962,12,FALSE)="","",VLOOKUP($O2854,'APOIO-DESPESAS'!$A$3:$N$962,12,FALSE)),"")</f>
        <v/>
      </c>
      <c r="L2854" s="223" t="str">
        <f>IFERROR(IF(VLOOKUP($O2854,'APOIO-DESPESAS'!$A$3:$N$962,13,FALSE)="","",VLOOKUP($O2854,'APOIO-DESPESAS'!$A$3:$N$962,13,FALSE)),"")</f>
        <v/>
      </c>
      <c r="M2854" s="223" t="str">
        <f>IFERROR(IF(VLOOKUP($O2854,'APOIO-DESPESAS'!$A$3:$N$962,14,FALSE)="","",VLOOKUP($O2854,'APOIO-DESPESAS'!$A$3:$N$962,14,FALSE)),"")</f>
        <v/>
      </c>
      <c r="O2854" s="223">
        <f t="shared" si="44"/>
        <v>2852</v>
      </c>
    </row>
    <row r="2855" spans="1:15" x14ac:dyDescent="0.25">
      <c r="A2855" s="223" t="str">
        <f>IFERROR(IF(VLOOKUP($O2855,'APOIO-DESPESAS'!$A$3:$N$962,2,FALSE)="","",VLOOKUP($O2855,'APOIO-DESPESAS'!$A$3:$N$962,2,FALSE)),"")</f>
        <v/>
      </c>
      <c r="B2855" s="223" t="str">
        <f>IFERROR(IF(VLOOKUP($O2855,'APOIO-DESPESAS'!$A$3:$N$962,3,FALSE)="","",VLOOKUP($O2855,'APOIO-DESPESAS'!$A$3:$N$962,3,FALSE)),"")</f>
        <v/>
      </c>
      <c r="C2855" s="223" t="str">
        <f>IFERROR(IF(VLOOKUP($O2855,'APOIO-DESPESAS'!$A$3:$N$962,4,FALSE)="","",VLOOKUP($O2855,'APOIO-DESPESAS'!$A$3:$N$962,4,FALSE)),"")</f>
        <v/>
      </c>
      <c r="D2855" s="223" t="str">
        <f>IFERROR(IF(VLOOKUP($O2855,'APOIO-DESPESAS'!$A$3:$N$962,5,FALSE)="","",VLOOKUP($O2855,'APOIO-DESPESAS'!$A$3:$N$962,5,FALSE)),"")</f>
        <v/>
      </c>
      <c r="E2855" s="223" t="str">
        <f>IFERROR(IF(VLOOKUP($O2855,'APOIO-DESPESAS'!$A$3:$N$962,6,FALSE)="","",VLOOKUP($O2855,'APOIO-DESPESAS'!$A$3:$N$962,6,FALSE)),"")</f>
        <v/>
      </c>
      <c r="F2855" s="223" t="str">
        <f>IFERROR(IF(VLOOKUP($O2855,'APOIO-DESPESAS'!$A$3:$N$962,7,FALSE)="","",VLOOKUP($O2855,'APOIO-DESPESAS'!$A$3:$N$962,7,FALSE)),"")</f>
        <v/>
      </c>
      <c r="G2855" s="223" t="str">
        <f>IFERROR(IF(VLOOKUP($O2855,'APOIO-DESPESAS'!$A$3:$N$962,8,FALSE)="","",VLOOKUP($O2855,'APOIO-DESPESAS'!$A$3:$N$962,8,FALSE)),"")</f>
        <v/>
      </c>
      <c r="H2855" s="223" t="str">
        <f>IFERROR(IF(VLOOKUP($O2855,'APOIO-DESPESAS'!$A$3:$N$962,9,FALSE)="","",VLOOKUP($O2855,'APOIO-DESPESAS'!$A$3:$N$962,9,FALSE)),"")</f>
        <v/>
      </c>
      <c r="I2855" s="223" t="str">
        <f>IFERROR(IF(VLOOKUP($O2855,'APOIO-DESPESAS'!$A$3:$N$962,10,FALSE)="","",VLOOKUP($O2855,'APOIO-DESPESAS'!$A$3:$N$962,10,FALSE)),"")</f>
        <v/>
      </c>
      <c r="J2855" s="223" t="str">
        <f>IFERROR(IF(VLOOKUP($O2855,'APOIO-DESPESAS'!$A$3:$N$962,11,FALSE)="","",VLOOKUP($O2855,'APOIO-DESPESAS'!$A$3:$N$962,11,FALSE)),"")</f>
        <v/>
      </c>
      <c r="K2855" s="223" t="str">
        <f>IFERROR(IF(VLOOKUP($O2855,'APOIO-DESPESAS'!$A$3:$N$962,12,FALSE)="","",VLOOKUP($O2855,'APOIO-DESPESAS'!$A$3:$N$962,12,FALSE)),"")</f>
        <v/>
      </c>
      <c r="L2855" s="223" t="str">
        <f>IFERROR(IF(VLOOKUP($O2855,'APOIO-DESPESAS'!$A$3:$N$962,13,FALSE)="","",VLOOKUP($O2855,'APOIO-DESPESAS'!$A$3:$N$962,13,FALSE)),"")</f>
        <v/>
      </c>
      <c r="M2855" s="223" t="str">
        <f>IFERROR(IF(VLOOKUP($O2855,'APOIO-DESPESAS'!$A$3:$N$962,14,FALSE)="","",VLOOKUP($O2855,'APOIO-DESPESAS'!$A$3:$N$962,14,FALSE)),"")</f>
        <v/>
      </c>
      <c r="O2855" s="223">
        <f t="shared" si="44"/>
        <v>2853</v>
      </c>
    </row>
    <row r="2856" spans="1:15" x14ac:dyDescent="0.25">
      <c r="A2856" s="223" t="str">
        <f>IFERROR(IF(VLOOKUP($O2856,'APOIO-DESPESAS'!$A$3:$N$962,2,FALSE)="","",VLOOKUP($O2856,'APOIO-DESPESAS'!$A$3:$N$962,2,FALSE)),"")</f>
        <v/>
      </c>
      <c r="B2856" s="223" t="str">
        <f>IFERROR(IF(VLOOKUP($O2856,'APOIO-DESPESAS'!$A$3:$N$962,3,FALSE)="","",VLOOKUP($O2856,'APOIO-DESPESAS'!$A$3:$N$962,3,FALSE)),"")</f>
        <v/>
      </c>
      <c r="C2856" s="223" t="str">
        <f>IFERROR(IF(VLOOKUP($O2856,'APOIO-DESPESAS'!$A$3:$N$962,4,FALSE)="","",VLOOKUP($O2856,'APOIO-DESPESAS'!$A$3:$N$962,4,FALSE)),"")</f>
        <v/>
      </c>
      <c r="D2856" s="223" t="str">
        <f>IFERROR(IF(VLOOKUP($O2856,'APOIO-DESPESAS'!$A$3:$N$962,5,FALSE)="","",VLOOKUP($O2856,'APOIO-DESPESAS'!$A$3:$N$962,5,FALSE)),"")</f>
        <v/>
      </c>
      <c r="E2856" s="223" t="str">
        <f>IFERROR(IF(VLOOKUP($O2856,'APOIO-DESPESAS'!$A$3:$N$962,6,FALSE)="","",VLOOKUP($O2856,'APOIO-DESPESAS'!$A$3:$N$962,6,FALSE)),"")</f>
        <v/>
      </c>
      <c r="F2856" s="223" t="str">
        <f>IFERROR(IF(VLOOKUP($O2856,'APOIO-DESPESAS'!$A$3:$N$962,7,FALSE)="","",VLOOKUP($O2856,'APOIO-DESPESAS'!$A$3:$N$962,7,FALSE)),"")</f>
        <v/>
      </c>
      <c r="G2856" s="223" t="str">
        <f>IFERROR(IF(VLOOKUP($O2856,'APOIO-DESPESAS'!$A$3:$N$962,8,FALSE)="","",VLOOKUP($O2856,'APOIO-DESPESAS'!$A$3:$N$962,8,FALSE)),"")</f>
        <v/>
      </c>
      <c r="H2856" s="223" t="str">
        <f>IFERROR(IF(VLOOKUP($O2856,'APOIO-DESPESAS'!$A$3:$N$962,9,FALSE)="","",VLOOKUP($O2856,'APOIO-DESPESAS'!$A$3:$N$962,9,FALSE)),"")</f>
        <v/>
      </c>
      <c r="I2856" s="223" t="str">
        <f>IFERROR(IF(VLOOKUP($O2856,'APOIO-DESPESAS'!$A$3:$N$962,10,FALSE)="","",VLOOKUP($O2856,'APOIO-DESPESAS'!$A$3:$N$962,10,FALSE)),"")</f>
        <v/>
      </c>
      <c r="J2856" s="223" t="str">
        <f>IFERROR(IF(VLOOKUP($O2856,'APOIO-DESPESAS'!$A$3:$N$962,11,FALSE)="","",VLOOKUP($O2856,'APOIO-DESPESAS'!$A$3:$N$962,11,FALSE)),"")</f>
        <v/>
      </c>
      <c r="K2856" s="223" t="str">
        <f>IFERROR(IF(VLOOKUP($O2856,'APOIO-DESPESAS'!$A$3:$N$962,12,FALSE)="","",VLOOKUP($O2856,'APOIO-DESPESAS'!$A$3:$N$962,12,FALSE)),"")</f>
        <v/>
      </c>
      <c r="L2856" s="223" t="str">
        <f>IFERROR(IF(VLOOKUP($O2856,'APOIO-DESPESAS'!$A$3:$N$962,13,FALSE)="","",VLOOKUP($O2856,'APOIO-DESPESAS'!$A$3:$N$962,13,FALSE)),"")</f>
        <v/>
      </c>
      <c r="M2856" s="223" t="str">
        <f>IFERROR(IF(VLOOKUP($O2856,'APOIO-DESPESAS'!$A$3:$N$962,14,FALSE)="","",VLOOKUP($O2856,'APOIO-DESPESAS'!$A$3:$N$962,14,FALSE)),"")</f>
        <v/>
      </c>
      <c r="O2856" s="223">
        <f t="shared" si="44"/>
        <v>2854</v>
      </c>
    </row>
    <row r="2857" spans="1:15" x14ac:dyDescent="0.25">
      <c r="A2857" s="223" t="str">
        <f>IFERROR(IF(VLOOKUP($O2857,'APOIO-DESPESAS'!$A$3:$N$962,2,FALSE)="","",VLOOKUP($O2857,'APOIO-DESPESAS'!$A$3:$N$962,2,FALSE)),"")</f>
        <v/>
      </c>
      <c r="B2857" s="223" t="str">
        <f>IFERROR(IF(VLOOKUP($O2857,'APOIO-DESPESAS'!$A$3:$N$962,3,FALSE)="","",VLOOKUP($O2857,'APOIO-DESPESAS'!$A$3:$N$962,3,FALSE)),"")</f>
        <v/>
      </c>
      <c r="C2857" s="223" t="str">
        <f>IFERROR(IF(VLOOKUP($O2857,'APOIO-DESPESAS'!$A$3:$N$962,4,FALSE)="","",VLOOKUP($O2857,'APOIO-DESPESAS'!$A$3:$N$962,4,FALSE)),"")</f>
        <v/>
      </c>
      <c r="D2857" s="223" t="str">
        <f>IFERROR(IF(VLOOKUP($O2857,'APOIO-DESPESAS'!$A$3:$N$962,5,FALSE)="","",VLOOKUP($O2857,'APOIO-DESPESAS'!$A$3:$N$962,5,FALSE)),"")</f>
        <v/>
      </c>
      <c r="E2857" s="223" t="str">
        <f>IFERROR(IF(VLOOKUP($O2857,'APOIO-DESPESAS'!$A$3:$N$962,6,FALSE)="","",VLOOKUP($O2857,'APOIO-DESPESAS'!$A$3:$N$962,6,FALSE)),"")</f>
        <v/>
      </c>
      <c r="F2857" s="223" t="str">
        <f>IFERROR(IF(VLOOKUP($O2857,'APOIO-DESPESAS'!$A$3:$N$962,7,FALSE)="","",VLOOKUP($O2857,'APOIO-DESPESAS'!$A$3:$N$962,7,FALSE)),"")</f>
        <v/>
      </c>
      <c r="G2857" s="223" t="str">
        <f>IFERROR(IF(VLOOKUP($O2857,'APOIO-DESPESAS'!$A$3:$N$962,8,FALSE)="","",VLOOKUP($O2857,'APOIO-DESPESAS'!$A$3:$N$962,8,FALSE)),"")</f>
        <v/>
      </c>
      <c r="H2857" s="223" t="str">
        <f>IFERROR(IF(VLOOKUP($O2857,'APOIO-DESPESAS'!$A$3:$N$962,9,FALSE)="","",VLOOKUP($O2857,'APOIO-DESPESAS'!$A$3:$N$962,9,FALSE)),"")</f>
        <v/>
      </c>
      <c r="I2857" s="223" t="str">
        <f>IFERROR(IF(VLOOKUP($O2857,'APOIO-DESPESAS'!$A$3:$N$962,10,FALSE)="","",VLOOKUP($O2857,'APOIO-DESPESAS'!$A$3:$N$962,10,FALSE)),"")</f>
        <v/>
      </c>
      <c r="J2857" s="223" t="str">
        <f>IFERROR(IF(VLOOKUP($O2857,'APOIO-DESPESAS'!$A$3:$N$962,11,FALSE)="","",VLOOKUP($O2857,'APOIO-DESPESAS'!$A$3:$N$962,11,FALSE)),"")</f>
        <v/>
      </c>
      <c r="K2857" s="223" t="str">
        <f>IFERROR(IF(VLOOKUP($O2857,'APOIO-DESPESAS'!$A$3:$N$962,12,FALSE)="","",VLOOKUP($O2857,'APOIO-DESPESAS'!$A$3:$N$962,12,FALSE)),"")</f>
        <v/>
      </c>
      <c r="L2857" s="223" t="str">
        <f>IFERROR(IF(VLOOKUP($O2857,'APOIO-DESPESAS'!$A$3:$N$962,13,FALSE)="","",VLOOKUP($O2857,'APOIO-DESPESAS'!$A$3:$N$962,13,FALSE)),"")</f>
        <v/>
      </c>
      <c r="M2857" s="223" t="str">
        <f>IFERROR(IF(VLOOKUP($O2857,'APOIO-DESPESAS'!$A$3:$N$962,14,FALSE)="","",VLOOKUP($O2857,'APOIO-DESPESAS'!$A$3:$N$962,14,FALSE)),"")</f>
        <v/>
      </c>
      <c r="O2857" s="223">
        <f t="shared" si="44"/>
        <v>2855</v>
      </c>
    </row>
    <row r="2858" spans="1:15" x14ac:dyDescent="0.25">
      <c r="A2858" s="223" t="str">
        <f>IFERROR(IF(VLOOKUP($O2858,'APOIO-DESPESAS'!$A$3:$N$962,2,FALSE)="","",VLOOKUP($O2858,'APOIO-DESPESAS'!$A$3:$N$962,2,FALSE)),"")</f>
        <v/>
      </c>
      <c r="B2858" s="223" t="str">
        <f>IFERROR(IF(VLOOKUP($O2858,'APOIO-DESPESAS'!$A$3:$N$962,3,FALSE)="","",VLOOKUP($O2858,'APOIO-DESPESAS'!$A$3:$N$962,3,FALSE)),"")</f>
        <v/>
      </c>
      <c r="C2858" s="223" t="str">
        <f>IFERROR(IF(VLOOKUP($O2858,'APOIO-DESPESAS'!$A$3:$N$962,4,FALSE)="","",VLOOKUP($O2858,'APOIO-DESPESAS'!$A$3:$N$962,4,FALSE)),"")</f>
        <v/>
      </c>
      <c r="D2858" s="223" t="str">
        <f>IFERROR(IF(VLOOKUP($O2858,'APOIO-DESPESAS'!$A$3:$N$962,5,FALSE)="","",VLOOKUP($O2858,'APOIO-DESPESAS'!$A$3:$N$962,5,FALSE)),"")</f>
        <v/>
      </c>
      <c r="E2858" s="223" t="str">
        <f>IFERROR(IF(VLOOKUP($O2858,'APOIO-DESPESAS'!$A$3:$N$962,6,FALSE)="","",VLOOKUP($O2858,'APOIO-DESPESAS'!$A$3:$N$962,6,FALSE)),"")</f>
        <v/>
      </c>
      <c r="F2858" s="223" t="str">
        <f>IFERROR(IF(VLOOKUP($O2858,'APOIO-DESPESAS'!$A$3:$N$962,7,FALSE)="","",VLOOKUP($O2858,'APOIO-DESPESAS'!$A$3:$N$962,7,FALSE)),"")</f>
        <v/>
      </c>
      <c r="G2858" s="223" t="str">
        <f>IFERROR(IF(VLOOKUP($O2858,'APOIO-DESPESAS'!$A$3:$N$962,8,FALSE)="","",VLOOKUP($O2858,'APOIO-DESPESAS'!$A$3:$N$962,8,FALSE)),"")</f>
        <v/>
      </c>
      <c r="H2858" s="223" t="str">
        <f>IFERROR(IF(VLOOKUP($O2858,'APOIO-DESPESAS'!$A$3:$N$962,9,FALSE)="","",VLOOKUP($O2858,'APOIO-DESPESAS'!$A$3:$N$962,9,FALSE)),"")</f>
        <v/>
      </c>
      <c r="I2858" s="223" t="str">
        <f>IFERROR(IF(VLOOKUP($O2858,'APOIO-DESPESAS'!$A$3:$N$962,10,FALSE)="","",VLOOKUP($O2858,'APOIO-DESPESAS'!$A$3:$N$962,10,FALSE)),"")</f>
        <v/>
      </c>
      <c r="J2858" s="223" t="str">
        <f>IFERROR(IF(VLOOKUP($O2858,'APOIO-DESPESAS'!$A$3:$N$962,11,FALSE)="","",VLOOKUP($O2858,'APOIO-DESPESAS'!$A$3:$N$962,11,FALSE)),"")</f>
        <v/>
      </c>
      <c r="K2858" s="223" t="str">
        <f>IFERROR(IF(VLOOKUP($O2858,'APOIO-DESPESAS'!$A$3:$N$962,12,FALSE)="","",VLOOKUP($O2858,'APOIO-DESPESAS'!$A$3:$N$962,12,FALSE)),"")</f>
        <v/>
      </c>
      <c r="L2858" s="223" t="str">
        <f>IFERROR(IF(VLOOKUP($O2858,'APOIO-DESPESAS'!$A$3:$N$962,13,FALSE)="","",VLOOKUP($O2858,'APOIO-DESPESAS'!$A$3:$N$962,13,FALSE)),"")</f>
        <v/>
      </c>
      <c r="M2858" s="223" t="str">
        <f>IFERROR(IF(VLOOKUP($O2858,'APOIO-DESPESAS'!$A$3:$N$962,14,FALSE)="","",VLOOKUP($O2858,'APOIO-DESPESAS'!$A$3:$N$962,14,FALSE)),"")</f>
        <v/>
      </c>
      <c r="O2858" s="223">
        <f t="shared" si="44"/>
        <v>2856</v>
      </c>
    </row>
    <row r="2859" spans="1:15" x14ac:dyDescent="0.25">
      <c r="A2859" s="223" t="str">
        <f>IFERROR(IF(VLOOKUP($O2859,'APOIO-DESPESAS'!$A$3:$N$962,2,FALSE)="","",VLOOKUP($O2859,'APOIO-DESPESAS'!$A$3:$N$962,2,FALSE)),"")</f>
        <v/>
      </c>
      <c r="B2859" s="223" t="str">
        <f>IFERROR(IF(VLOOKUP($O2859,'APOIO-DESPESAS'!$A$3:$N$962,3,FALSE)="","",VLOOKUP($O2859,'APOIO-DESPESAS'!$A$3:$N$962,3,FALSE)),"")</f>
        <v/>
      </c>
      <c r="C2859" s="223" t="str">
        <f>IFERROR(IF(VLOOKUP($O2859,'APOIO-DESPESAS'!$A$3:$N$962,4,FALSE)="","",VLOOKUP($O2859,'APOIO-DESPESAS'!$A$3:$N$962,4,FALSE)),"")</f>
        <v/>
      </c>
      <c r="D2859" s="223" t="str">
        <f>IFERROR(IF(VLOOKUP($O2859,'APOIO-DESPESAS'!$A$3:$N$962,5,FALSE)="","",VLOOKUP($O2859,'APOIO-DESPESAS'!$A$3:$N$962,5,FALSE)),"")</f>
        <v/>
      </c>
      <c r="E2859" s="223" t="str">
        <f>IFERROR(IF(VLOOKUP($O2859,'APOIO-DESPESAS'!$A$3:$N$962,6,FALSE)="","",VLOOKUP($O2859,'APOIO-DESPESAS'!$A$3:$N$962,6,FALSE)),"")</f>
        <v/>
      </c>
      <c r="F2859" s="223" t="str">
        <f>IFERROR(IF(VLOOKUP($O2859,'APOIO-DESPESAS'!$A$3:$N$962,7,FALSE)="","",VLOOKUP($O2859,'APOIO-DESPESAS'!$A$3:$N$962,7,FALSE)),"")</f>
        <v/>
      </c>
      <c r="G2859" s="223" t="str">
        <f>IFERROR(IF(VLOOKUP($O2859,'APOIO-DESPESAS'!$A$3:$N$962,8,FALSE)="","",VLOOKUP($O2859,'APOIO-DESPESAS'!$A$3:$N$962,8,FALSE)),"")</f>
        <v/>
      </c>
      <c r="H2859" s="223" t="str">
        <f>IFERROR(IF(VLOOKUP($O2859,'APOIO-DESPESAS'!$A$3:$N$962,9,FALSE)="","",VLOOKUP($O2859,'APOIO-DESPESAS'!$A$3:$N$962,9,FALSE)),"")</f>
        <v/>
      </c>
      <c r="I2859" s="223" t="str">
        <f>IFERROR(IF(VLOOKUP($O2859,'APOIO-DESPESAS'!$A$3:$N$962,10,FALSE)="","",VLOOKUP($O2859,'APOIO-DESPESAS'!$A$3:$N$962,10,FALSE)),"")</f>
        <v/>
      </c>
      <c r="J2859" s="223" t="str">
        <f>IFERROR(IF(VLOOKUP($O2859,'APOIO-DESPESAS'!$A$3:$N$962,11,FALSE)="","",VLOOKUP($O2859,'APOIO-DESPESAS'!$A$3:$N$962,11,FALSE)),"")</f>
        <v/>
      </c>
      <c r="K2859" s="223" t="str">
        <f>IFERROR(IF(VLOOKUP($O2859,'APOIO-DESPESAS'!$A$3:$N$962,12,FALSE)="","",VLOOKUP($O2859,'APOIO-DESPESAS'!$A$3:$N$962,12,FALSE)),"")</f>
        <v/>
      </c>
      <c r="L2859" s="223" t="str">
        <f>IFERROR(IF(VLOOKUP($O2859,'APOIO-DESPESAS'!$A$3:$N$962,13,FALSE)="","",VLOOKUP($O2859,'APOIO-DESPESAS'!$A$3:$N$962,13,FALSE)),"")</f>
        <v/>
      </c>
      <c r="M2859" s="223" t="str">
        <f>IFERROR(IF(VLOOKUP($O2859,'APOIO-DESPESAS'!$A$3:$N$962,14,FALSE)="","",VLOOKUP($O2859,'APOIO-DESPESAS'!$A$3:$N$962,14,FALSE)),"")</f>
        <v/>
      </c>
      <c r="O2859" s="223">
        <f t="shared" si="44"/>
        <v>2857</v>
      </c>
    </row>
    <row r="2860" spans="1:15" x14ac:dyDescent="0.25">
      <c r="A2860" s="223" t="str">
        <f>IFERROR(IF(VLOOKUP($O2860,'APOIO-DESPESAS'!$A$3:$N$962,2,FALSE)="","",VLOOKUP($O2860,'APOIO-DESPESAS'!$A$3:$N$962,2,FALSE)),"")</f>
        <v/>
      </c>
      <c r="B2860" s="223" t="str">
        <f>IFERROR(IF(VLOOKUP($O2860,'APOIO-DESPESAS'!$A$3:$N$962,3,FALSE)="","",VLOOKUP($O2860,'APOIO-DESPESAS'!$A$3:$N$962,3,FALSE)),"")</f>
        <v/>
      </c>
      <c r="C2860" s="223" t="str">
        <f>IFERROR(IF(VLOOKUP($O2860,'APOIO-DESPESAS'!$A$3:$N$962,4,FALSE)="","",VLOOKUP($O2860,'APOIO-DESPESAS'!$A$3:$N$962,4,FALSE)),"")</f>
        <v/>
      </c>
      <c r="D2860" s="223" t="str">
        <f>IFERROR(IF(VLOOKUP($O2860,'APOIO-DESPESAS'!$A$3:$N$962,5,FALSE)="","",VLOOKUP($O2860,'APOIO-DESPESAS'!$A$3:$N$962,5,FALSE)),"")</f>
        <v/>
      </c>
      <c r="E2860" s="223" t="str">
        <f>IFERROR(IF(VLOOKUP($O2860,'APOIO-DESPESAS'!$A$3:$N$962,6,FALSE)="","",VLOOKUP($O2860,'APOIO-DESPESAS'!$A$3:$N$962,6,FALSE)),"")</f>
        <v/>
      </c>
      <c r="F2860" s="223" t="str">
        <f>IFERROR(IF(VLOOKUP($O2860,'APOIO-DESPESAS'!$A$3:$N$962,7,FALSE)="","",VLOOKUP($O2860,'APOIO-DESPESAS'!$A$3:$N$962,7,FALSE)),"")</f>
        <v/>
      </c>
      <c r="G2860" s="223" t="str">
        <f>IFERROR(IF(VLOOKUP($O2860,'APOIO-DESPESAS'!$A$3:$N$962,8,FALSE)="","",VLOOKUP($O2860,'APOIO-DESPESAS'!$A$3:$N$962,8,FALSE)),"")</f>
        <v/>
      </c>
      <c r="H2860" s="223" t="str">
        <f>IFERROR(IF(VLOOKUP($O2860,'APOIO-DESPESAS'!$A$3:$N$962,9,FALSE)="","",VLOOKUP($O2860,'APOIO-DESPESAS'!$A$3:$N$962,9,FALSE)),"")</f>
        <v/>
      </c>
      <c r="I2860" s="223" t="str">
        <f>IFERROR(IF(VLOOKUP($O2860,'APOIO-DESPESAS'!$A$3:$N$962,10,FALSE)="","",VLOOKUP($O2860,'APOIO-DESPESAS'!$A$3:$N$962,10,FALSE)),"")</f>
        <v/>
      </c>
      <c r="J2860" s="223" t="str">
        <f>IFERROR(IF(VLOOKUP($O2860,'APOIO-DESPESAS'!$A$3:$N$962,11,FALSE)="","",VLOOKUP($O2860,'APOIO-DESPESAS'!$A$3:$N$962,11,FALSE)),"")</f>
        <v/>
      </c>
      <c r="K2860" s="223" t="str">
        <f>IFERROR(IF(VLOOKUP($O2860,'APOIO-DESPESAS'!$A$3:$N$962,12,FALSE)="","",VLOOKUP($O2860,'APOIO-DESPESAS'!$A$3:$N$962,12,FALSE)),"")</f>
        <v/>
      </c>
      <c r="L2860" s="223" t="str">
        <f>IFERROR(IF(VLOOKUP($O2860,'APOIO-DESPESAS'!$A$3:$N$962,13,FALSE)="","",VLOOKUP($O2860,'APOIO-DESPESAS'!$A$3:$N$962,13,FALSE)),"")</f>
        <v/>
      </c>
      <c r="M2860" s="223" t="str">
        <f>IFERROR(IF(VLOOKUP($O2860,'APOIO-DESPESAS'!$A$3:$N$962,14,FALSE)="","",VLOOKUP($O2860,'APOIO-DESPESAS'!$A$3:$N$962,14,FALSE)),"")</f>
        <v/>
      </c>
      <c r="O2860" s="223">
        <f t="shared" si="44"/>
        <v>2858</v>
      </c>
    </row>
    <row r="2861" spans="1:15" x14ac:dyDescent="0.25">
      <c r="A2861" s="223" t="str">
        <f>IFERROR(IF(VLOOKUP($O2861,'APOIO-DESPESAS'!$A$3:$N$962,2,FALSE)="","",VLOOKUP($O2861,'APOIO-DESPESAS'!$A$3:$N$962,2,FALSE)),"")</f>
        <v/>
      </c>
      <c r="B2861" s="223" t="str">
        <f>IFERROR(IF(VLOOKUP($O2861,'APOIO-DESPESAS'!$A$3:$N$962,3,FALSE)="","",VLOOKUP($O2861,'APOIO-DESPESAS'!$A$3:$N$962,3,FALSE)),"")</f>
        <v/>
      </c>
      <c r="C2861" s="223" t="str">
        <f>IFERROR(IF(VLOOKUP($O2861,'APOIO-DESPESAS'!$A$3:$N$962,4,FALSE)="","",VLOOKUP($O2861,'APOIO-DESPESAS'!$A$3:$N$962,4,FALSE)),"")</f>
        <v/>
      </c>
      <c r="D2861" s="223" t="str">
        <f>IFERROR(IF(VLOOKUP($O2861,'APOIO-DESPESAS'!$A$3:$N$962,5,FALSE)="","",VLOOKUP($O2861,'APOIO-DESPESAS'!$A$3:$N$962,5,FALSE)),"")</f>
        <v/>
      </c>
      <c r="E2861" s="223" t="str">
        <f>IFERROR(IF(VLOOKUP($O2861,'APOIO-DESPESAS'!$A$3:$N$962,6,FALSE)="","",VLOOKUP($O2861,'APOIO-DESPESAS'!$A$3:$N$962,6,FALSE)),"")</f>
        <v/>
      </c>
      <c r="F2861" s="223" t="str">
        <f>IFERROR(IF(VLOOKUP($O2861,'APOIO-DESPESAS'!$A$3:$N$962,7,FALSE)="","",VLOOKUP($O2861,'APOIO-DESPESAS'!$A$3:$N$962,7,FALSE)),"")</f>
        <v/>
      </c>
      <c r="G2861" s="223" t="str">
        <f>IFERROR(IF(VLOOKUP($O2861,'APOIO-DESPESAS'!$A$3:$N$962,8,FALSE)="","",VLOOKUP($O2861,'APOIO-DESPESAS'!$A$3:$N$962,8,FALSE)),"")</f>
        <v/>
      </c>
      <c r="H2861" s="223" t="str">
        <f>IFERROR(IF(VLOOKUP($O2861,'APOIO-DESPESAS'!$A$3:$N$962,9,FALSE)="","",VLOOKUP($O2861,'APOIO-DESPESAS'!$A$3:$N$962,9,FALSE)),"")</f>
        <v/>
      </c>
      <c r="I2861" s="223" t="str">
        <f>IFERROR(IF(VLOOKUP($O2861,'APOIO-DESPESAS'!$A$3:$N$962,10,FALSE)="","",VLOOKUP($O2861,'APOIO-DESPESAS'!$A$3:$N$962,10,FALSE)),"")</f>
        <v/>
      </c>
      <c r="J2861" s="223" t="str">
        <f>IFERROR(IF(VLOOKUP($O2861,'APOIO-DESPESAS'!$A$3:$N$962,11,FALSE)="","",VLOOKUP($O2861,'APOIO-DESPESAS'!$A$3:$N$962,11,FALSE)),"")</f>
        <v/>
      </c>
      <c r="K2861" s="223" t="str">
        <f>IFERROR(IF(VLOOKUP($O2861,'APOIO-DESPESAS'!$A$3:$N$962,12,FALSE)="","",VLOOKUP($O2861,'APOIO-DESPESAS'!$A$3:$N$962,12,FALSE)),"")</f>
        <v/>
      </c>
      <c r="L2861" s="223" t="str">
        <f>IFERROR(IF(VLOOKUP($O2861,'APOIO-DESPESAS'!$A$3:$N$962,13,FALSE)="","",VLOOKUP($O2861,'APOIO-DESPESAS'!$A$3:$N$962,13,FALSE)),"")</f>
        <v/>
      </c>
      <c r="M2861" s="223" t="str">
        <f>IFERROR(IF(VLOOKUP($O2861,'APOIO-DESPESAS'!$A$3:$N$962,14,FALSE)="","",VLOOKUP($O2861,'APOIO-DESPESAS'!$A$3:$N$962,14,FALSE)),"")</f>
        <v/>
      </c>
      <c r="O2861" s="223">
        <f t="shared" si="44"/>
        <v>2859</v>
      </c>
    </row>
    <row r="2862" spans="1:15" x14ac:dyDescent="0.25">
      <c r="A2862" s="223" t="str">
        <f>IFERROR(IF(VLOOKUP($O2862,'APOIO-DESPESAS'!$A$3:$N$962,2,FALSE)="","",VLOOKUP($O2862,'APOIO-DESPESAS'!$A$3:$N$962,2,FALSE)),"")</f>
        <v/>
      </c>
      <c r="B2862" s="223" t="str">
        <f>IFERROR(IF(VLOOKUP($O2862,'APOIO-DESPESAS'!$A$3:$N$962,3,FALSE)="","",VLOOKUP($O2862,'APOIO-DESPESAS'!$A$3:$N$962,3,FALSE)),"")</f>
        <v/>
      </c>
      <c r="C2862" s="223" t="str">
        <f>IFERROR(IF(VLOOKUP($O2862,'APOIO-DESPESAS'!$A$3:$N$962,4,FALSE)="","",VLOOKUP($O2862,'APOIO-DESPESAS'!$A$3:$N$962,4,FALSE)),"")</f>
        <v/>
      </c>
      <c r="D2862" s="223" t="str">
        <f>IFERROR(IF(VLOOKUP($O2862,'APOIO-DESPESAS'!$A$3:$N$962,5,FALSE)="","",VLOOKUP($O2862,'APOIO-DESPESAS'!$A$3:$N$962,5,FALSE)),"")</f>
        <v/>
      </c>
      <c r="E2862" s="223" t="str">
        <f>IFERROR(IF(VLOOKUP($O2862,'APOIO-DESPESAS'!$A$3:$N$962,6,FALSE)="","",VLOOKUP($O2862,'APOIO-DESPESAS'!$A$3:$N$962,6,FALSE)),"")</f>
        <v/>
      </c>
      <c r="F2862" s="223" t="str">
        <f>IFERROR(IF(VLOOKUP($O2862,'APOIO-DESPESAS'!$A$3:$N$962,7,FALSE)="","",VLOOKUP($O2862,'APOIO-DESPESAS'!$A$3:$N$962,7,FALSE)),"")</f>
        <v/>
      </c>
      <c r="G2862" s="223" t="str">
        <f>IFERROR(IF(VLOOKUP($O2862,'APOIO-DESPESAS'!$A$3:$N$962,8,FALSE)="","",VLOOKUP($O2862,'APOIO-DESPESAS'!$A$3:$N$962,8,FALSE)),"")</f>
        <v/>
      </c>
      <c r="H2862" s="223" t="str">
        <f>IFERROR(IF(VLOOKUP($O2862,'APOIO-DESPESAS'!$A$3:$N$962,9,FALSE)="","",VLOOKUP($O2862,'APOIO-DESPESAS'!$A$3:$N$962,9,FALSE)),"")</f>
        <v/>
      </c>
      <c r="I2862" s="223" t="str">
        <f>IFERROR(IF(VLOOKUP($O2862,'APOIO-DESPESAS'!$A$3:$N$962,10,FALSE)="","",VLOOKUP($O2862,'APOIO-DESPESAS'!$A$3:$N$962,10,FALSE)),"")</f>
        <v/>
      </c>
      <c r="J2862" s="223" t="str">
        <f>IFERROR(IF(VLOOKUP($O2862,'APOIO-DESPESAS'!$A$3:$N$962,11,FALSE)="","",VLOOKUP($O2862,'APOIO-DESPESAS'!$A$3:$N$962,11,FALSE)),"")</f>
        <v/>
      </c>
      <c r="K2862" s="223" t="str">
        <f>IFERROR(IF(VLOOKUP($O2862,'APOIO-DESPESAS'!$A$3:$N$962,12,FALSE)="","",VLOOKUP($O2862,'APOIO-DESPESAS'!$A$3:$N$962,12,FALSE)),"")</f>
        <v/>
      </c>
      <c r="L2862" s="223" t="str">
        <f>IFERROR(IF(VLOOKUP($O2862,'APOIO-DESPESAS'!$A$3:$N$962,13,FALSE)="","",VLOOKUP($O2862,'APOIO-DESPESAS'!$A$3:$N$962,13,FALSE)),"")</f>
        <v/>
      </c>
      <c r="M2862" s="223" t="str">
        <f>IFERROR(IF(VLOOKUP($O2862,'APOIO-DESPESAS'!$A$3:$N$962,14,FALSE)="","",VLOOKUP($O2862,'APOIO-DESPESAS'!$A$3:$N$962,14,FALSE)),"")</f>
        <v/>
      </c>
      <c r="O2862" s="223">
        <f t="shared" si="44"/>
        <v>2860</v>
      </c>
    </row>
    <row r="2863" spans="1:15" x14ac:dyDescent="0.25">
      <c r="A2863" s="223" t="str">
        <f>IFERROR(IF(VLOOKUP($O2863,'APOIO-DESPESAS'!$A$3:$N$962,2,FALSE)="","",VLOOKUP($O2863,'APOIO-DESPESAS'!$A$3:$N$962,2,FALSE)),"")</f>
        <v/>
      </c>
      <c r="B2863" s="223" t="str">
        <f>IFERROR(IF(VLOOKUP($O2863,'APOIO-DESPESAS'!$A$3:$N$962,3,FALSE)="","",VLOOKUP($O2863,'APOIO-DESPESAS'!$A$3:$N$962,3,FALSE)),"")</f>
        <v/>
      </c>
      <c r="C2863" s="223" t="str">
        <f>IFERROR(IF(VLOOKUP($O2863,'APOIO-DESPESAS'!$A$3:$N$962,4,FALSE)="","",VLOOKUP($O2863,'APOIO-DESPESAS'!$A$3:$N$962,4,FALSE)),"")</f>
        <v/>
      </c>
      <c r="D2863" s="223" t="str">
        <f>IFERROR(IF(VLOOKUP($O2863,'APOIO-DESPESAS'!$A$3:$N$962,5,FALSE)="","",VLOOKUP($O2863,'APOIO-DESPESAS'!$A$3:$N$962,5,FALSE)),"")</f>
        <v/>
      </c>
      <c r="E2863" s="223" t="str">
        <f>IFERROR(IF(VLOOKUP($O2863,'APOIO-DESPESAS'!$A$3:$N$962,6,FALSE)="","",VLOOKUP($O2863,'APOIO-DESPESAS'!$A$3:$N$962,6,FALSE)),"")</f>
        <v/>
      </c>
      <c r="F2863" s="223" t="str">
        <f>IFERROR(IF(VLOOKUP($O2863,'APOIO-DESPESAS'!$A$3:$N$962,7,FALSE)="","",VLOOKUP($O2863,'APOIO-DESPESAS'!$A$3:$N$962,7,FALSE)),"")</f>
        <v/>
      </c>
      <c r="G2863" s="223" t="str">
        <f>IFERROR(IF(VLOOKUP($O2863,'APOIO-DESPESAS'!$A$3:$N$962,8,FALSE)="","",VLOOKUP($O2863,'APOIO-DESPESAS'!$A$3:$N$962,8,FALSE)),"")</f>
        <v/>
      </c>
      <c r="H2863" s="223" t="str">
        <f>IFERROR(IF(VLOOKUP($O2863,'APOIO-DESPESAS'!$A$3:$N$962,9,FALSE)="","",VLOOKUP($O2863,'APOIO-DESPESAS'!$A$3:$N$962,9,FALSE)),"")</f>
        <v/>
      </c>
      <c r="I2863" s="223" t="str">
        <f>IFERROR(IF(VLOOKUP($O2863,'APOIO-DESPESAS'!$A$3:$N$962,10,FALSE)="","",VLOOKUP($O2863,'APOIO-DESPESAS'!$A$3:$N$962,10,FALSE)),"")</f>
        <v/>
      </c>
      <c r="J2863" s="223" t="str">
        <f>IFERROR(IF(VLOOKUP($O2863,'APOIO-DESPESAS'!$A$3:$N$962,11,FALSE)="","",VLOOKUP($O2863,'APOIO-DESPESAS'!$A$3:$N$962,11,FALSE)),"")</f>
        <v/>
      </c>
      <c r="K2863" s="223" t="str">
        <f>IFERROR(IF(VLOOKUP($O2863,'APOIO-DESPESAS'!$A$3:$N$962,12,FALSE)="","",VLOOKUP($O2863,'APOIO-DESPESAS'!$A$3:$N$962,12,FALSE)),"")</f>
        <v/>
      </c>
      <c r="L2863" s="223" t="str">
        <f>IFERROR(IF(VLOOKUP($O2863,'APOIO-DESPESAS'!$A$3:$N$962,13,FALSE)="","",VLOOKUP($O2863,'APOIO-DESPESAS'!$A$3:$N$962,13,FALSE)),"")</f>
        <v/>
      </c>
      <c r="M2863" s="223" t="str">
        <f>IFERROR(IF(VLOOKUP($O2863,'APOIO-DESPESAS'!$A$3:$N$962,14,FALSE)="","",VLOOKUP($O2863,'APOIO-DESPESAS'!$A$3:$N$962,14,FALSE)),"")</f>
        <v/>
      </c>
      <c r="O2863" s="223">
        <f t="shared" si="44"/>
        <v>2861</v>
      </c>
    </row>
    <row r="2864" spans="1:15" x14ac:dyDescent="0.25">
      <c r="A2864" s="223" t="str">
        <f>IFERROR(IF(VLOOKUP($O2864,'APOIO-DESPESAS'!$A$3:$N$962,2,FALSE)="","",VLOOKUP($O2864,'APOIO-DESPESAS'!$A$3:$N$962,2,FALSE)),"")</f>
        <v/>
      </c>
      <c r="B2864" s="223" t="str">
        <f>IFERROR(IF(VLOOKUP($O2864,'APOIO-DESPESAS'!$A$3:$N$962,3,FALSE)="","",VLOOKUP($O2864,'APOIO-DESPESAS'!$A$3:$N$962,3,FALSE)),"")</f>
        <v/>
      </c>
      <c r="C2864" s="223" t="str">
        <f>IFERROR(IF(VLOOKUP($O2864,'APOIO-DESPESAS'!$A$3:$N$962,4,FALSE)="","",VLOOKUP($O2864,'APOIO-DESPESAS'!$A$3:$N$962,4,FALSE)),"")</f>
        <v/>
      </c>
      <c r="D2864" s="223" t="str">
        <f>IFERROR(IF(VLOOKUP($O2864,'APOIO-DESPESAS'!$A$3:$N$962,5,FALSE)="","",VLOOKUP($O2864,'APOIO-DESPESAS'!$A$3:$N$962,5,FALSE)),"")</f>
        <v/>
      </c>
      <c r="E2864" s="223" t="str">
        <f>IFERROR(IF(VLOOKUP($O2864,'APOIO-DESPESAS'!$A$3:$N$962,6,FALSE)="","",VLOOKUP($O2864,'APOIO-DESPESAS'!$A$3:$N$962,6,FALSE)),"")</f>
        <v/>
      </c>
      <c r="F2864" s="223" t="str">
        <f>IFERROR(IF(VLOOKUP($O2864,'APOIO-DESPESAS'!$A$3:$N$962,7,FALSE)="","",VLOOKUP($O2864,'APOIO-DESPESAS'!$A$3:$N$962,7,FALSE)),"")</f>
        <v/>
      </c>
      <c r="G2864" s="223" t="str">
        <f>IFERROR(IF(VLOOKUP($O2864,'APOIO-DESPESAS'!$A$3:$N$962,8,FALSE)="","",VLOOKUP($O2864,'APOIO-DESPESAS'!$A$3:$N$962,8,FALSE)),"")</f>
        <v/>
      </c>
      <c r="H2864" s="223" t="str">
        <f>IFERROR(IF(VLOOKUP($O2864,'APOIO-DESPESAS'!$A$3:$N$962,9,FALSE)="","",VLOOKUP($O2864,'APOIO-DESPESAS'!$A$3:$N$962,9,FALSE)),"")</f>
        <v/>
      </c>
      <c r="I2864" s="223" t="str">
        <f>IFERROR(IF(VLOOKUP($O2864,'APOIO-DESPESAS'!$A$3:$N$962,10,FALSE)="","",VLOOKUP($O2864,'APOIO-DESPESAS'!$A$3:$N$962,10,FALSE)),"")</f>
        <v/>
      </c>
      <c r="J2864" s="223" t="str">
        <f>IFERROR(IF(VLOOKUP($O2864,'APOIO-DESPESAS'!$A$3:$N$962,11,FALSE)="","",VLOOKUP($O2864,'APOIO-DESPESAS'!$A$3:$N$962,11,FALSE)),"")</f>
        <v/>
      </c>
      <c r="K2864" s="223" t="str">
        <f>IFERROR(IF(VLOOKUP($O2864,'APOIO-DESPESAS'!$A$3:$N$962,12,FALSE)="","",VLOOKUP($O2864,'APOIO-DESPESAS'!$A$3:$N$962,12,FALSE)),"")</f>
        <v/>
      </c>
      <c r="L2864" s="223" t="str">
        <f>IFERROR(IF(VLOOKUP($O2864,'APOIO-DESPESAS'!$A$3:$N$962,13,FALSE)="","",VLOOKUP($O2864,'APOIO-DESPESAS'!$A$3:$N$962,13,FALSE)),"")</f>
        <v/>
      </c>
      <c r="M2864" s="223" t="str">
        <f>IFERROR(IF(VLOOKUP($O2864,'APOIO-DESPESAS'!$A$3:$N$962,14,FALSE)="","",VLOOKUP($O2864,'APOIO-DESPESAS'!$A$3:$N$962,14,FALSE)),"")</f>
        <v/>
      </c>
      <c r="O2864" s="223">
        <f t="shared" si="44"/>
        <v>2862</v>
      </c>
    </row>
    <row r="2865" spans="1:15" x14ac:dyDescent="0.25">
      <c r="A2865" s="223" t="str">
        <f>IFERROR(IF(VLOOKUP($O2865,'APOIO-DESPESAS'!$A$3:$N$962,2,FALSE)="","",VLOOKUP($O2865,'APOIO-DESPESAS'!$A$3:$N$962,2,FALSE)),"")</f>
        <v/>
      </c>
      <c r="B2865" s="223" t="str">
        <f>IFERROR(IF(VLOOKUP($O2865,'APOIO-DESPESAS'!$A$3:$N$962,3,FALSE)="","",VLOOKUP($O2865,'APOIO-DESPESAS'!$A$3:$N$962,3,FALSE)),"")</f>
        <v/>
      </c>
      <c r="C2865" s="223" t="str">
        <f>IFERROR(IF(VLOOKUP($O2865,'APOIO-DESPESAS'!$A$3:$N$962,4,FALSE)="","",VLOOKUP($O2865,'APOIO-DESPESAS'!$A$3:$N$962,4,FALSE)),"")</f>
        <v/>
      </c>
      <c r="D2865" s="223" t="str">
        <f>IFERROR(IF(VLOOKUP($O2865,'APOIO-DESPESAS'!$A$3:$N$962,5,FALSE)="","",VLOOKUP($O2865,'APOIO-DESPESAS'!$A$3:$N$962,5,FALSE)),"")</f>
        <v/>
      </c>
      <c r="E2865" s="223" t="str">
        <f>IFERROR(IF(VLOOKUP($O2865,'APOIO-DESPESAS'!$A$3:$N$962,6,FALSE)="","",VLOOKUP($O2865,'APOIO-DESPESAS'!$A$3:$N$962,6,FALSE)),"")</f>
        <v/>
      </c>
      <c r="F2865" s="223" t="str">
        <f>IFERROR(IF(VLOOKUP($O2865,'APOIO-DESPESAS'!$A$3:$N$962,7,FALSE)="","",VLOOKUP($O2865,'APOIO-DESPESAS'!$A$3:$N$962,7,FALSE)),"")</f>
        <v/>
      </c>
      <c r="G2865" s="223" t="str">
        <f>IFERROR(IF(VLOOKUP($O2865,'APOIO-DESPESAS'!$A$3:$N$962,8,FALSE)="","",VLOOKUP($O2865,'APOIO-DESPESAS'!$A$3:$N$962,8,FALSE)),"")</f>
        <v/>
      </c>
      <c r="H2865" s="223" t="str">
        <f>IFERROR(IF(VLOOKUP($O2865,'APOIO-DESPESAS'!$A$3:$N$962,9,FALSE)="","",VLOOKUP($O2865,'APOIO-DESPESAS'!$A$3:$N$962,9,FALSE)),"")</f>
        <v/>
      </c>
      <c r="I2865" s="223" t="str">
        <f>IFERROR(IF(VLOOKUP($O2865,'APOIO-DESPESAS'!$A$3:$N$962,10,FALSE)="","",VLOOKUP($O2865,'APOIO-DESPESAS'!$A$3:$N$962,10,FALSE)),"")</f>
        <v/>
      </c>
      <c r="J2865" s="223" t="str">
        <f>IFERROR(IF(VLOOKUP($O2865,'APOIO-DESPESAS'!$A$3:$N$962,11,FALSE)="","",VLOOKUP($O2865,'APOIO-DESPESAS'!$A$3:$N$962,11,FALSE)),"")</f>
        <v/>
      </c>
      <c r="K2865" s="223" t="str">
        <f>IFERROR(IF(VLOOKUP($O2865,'APOIO-DESPESAS'!$A$3:$N$962,12,FALSE)="","",VLOOKUP($O2865,'APOIO-DESPESAS'!$A$3:$N$962,12,FALSE)),"")</f>
        <v/>
      </c>
      <c r="L2865" s="223" t="str">
        <f>IFERROR(IF(VLOOKUP($O2865,'APOIO-DESPESAS'!$A$3:$N$962,13,FALSE)="","",VLOOKUP($O2865,'APOIO-DESPESAS'!$A$3:$N$962,13,FALSE)),"")</f>
        <v/>
      </c>
      <c r="M2865" s="223" t="str">
        <f>IFERROR(IF(VLOOKUP($O2865,'APOIO-DESPESAS'!$A$3:$N$962,14,FALSE)="","",VLOOKUP($O2865,'APOIO-DESPESAS'!$A$3:$N$962,14,FALSE)),"")</f>
        <v/>
      </c>
      <c r="O2865" s="223">
        <f t="shared" si="44"/>
        <v>2863</v>
      </c>
    </row>
    <row r="2866" spans="1:15" x14ac:dyDescent="0.25">
      <c r="A2866" s="223" t="str">
        <f>IFERROR(IF(VLOOKUP($O2866,'APOIO-DESPESAS'!$A$3:$N$962,2,FALSE)="","",VLOOKUP($O2866,'APOIO-DESPESAS'!$A$3:$N$962,2,FALSE)),"")</f>
        <v/>
      </c>
      <c r="B2866" s="223" t="str">
        <f>IFERROR(IF(VLOOKUP($O2866,'APOIO-DESPESAS'!$A$3:$N$962,3,FALSE)="","",VLOOKUP($O2866,'APOIO-DESPESAS'!$A$3:$N$962,3,FALSE)),"")</f>
        <v/>
      </c>
      <c r="C2866" s="223" t="str">
        <f>IFERROR(IF(VLOOKUP($O2866,'APOIO-DESPESAS'!$A$3:$N$962,4,FALSE)="","",VLOOKUP($O2866,'APOIO-DESPESAS'!$A$3:$N$962,4,FALSE)),"")</f>
        <v/>
      </c>
      <c r="D2866" s="223" t="str">
        <f>IFERROR(IF(VLOOKUP($O2866,'APOIO-DESPESAS'!$A$3:$N$962,5,FALSE)="","",VLOOKUP($O2866,'APOIO-DESPESAS'!$A$3:$N$962,5,FALSE)),"")</f>
        <v/>
      </c>
      <c r="E2866" s="223" t="str">
        <f>IFERROR(IF(VLOOKUP($O2866,'APOIO-DESPESAS'!$A$3:$N$962,6,FALSE)="","",VLOOKUP($O2866,'APOIO-DESPESAS'!$A$3:$N$962,6,FALSE)),"")</f>
        <v/>
      </c>
      <c r="F2866" s="223" t="str">
        <f>IFERROR(IF(VLOOKUP($O2866,'APOIO-DESPESAS'!$A$3:$N$962,7,FALSE)="","",VLOOKUP($O2866,'APOIO-DESPESAS'!$A$3:$N$962,7,FALSE)),"")</f>
        <v/>
      </c>
      <c r="G2866" s="223" t="str">
        <f>IFERROR(IF(VLOOKUP($O2866,'APOIO-DESPESAS'!$A$3:$N$962,8,FALSE)="","",VLOOKUP($O2866,'APOIO-DESPESAS'!$A$3:$N$962,8,FALSE)),"")</f>
        <v/>
      </c>
      <c r="H2866" s="223" t="str">
        <f>IFERROR(IF(VLOOKUP($O2866,'APOIO-DESPESAS'!$A$3:$N$962,9,FALSE)="","",VLOOKUP($O2866,'APOIO-DESPESAS'!$A$3:$N$962,9,FALSE)),"")</f>
        <v/>
      </c>
      <c r="I2866" s="223" t="str">
        <f>IFERROR(IF(VLOOKUP($O2866,'APOIO-DESPESAS'!$A$3:$N$962,10,FALSE)="","",VLOOKUP($O2866,'APOIO-DESPESAS'!$A$3:$N$962,10,FALSE)),"")</f>
        <v/>
      </c>
      <c r="J2866" s="223" t="str">
        <f>IFERROR(IF(VLOOKUP($O2866,'APOIO-DESPESAS'!$A$3:$N$962,11,FALSE)="","",VLOOKUP($O2866,'APOIO-DESPESAS'!$A$3:$N$962,11,FALSE)),"")</f>
        <v/>
      </c>
      <c r="K2866" s="223" t="str">
        <f>IFERROR(IF(VLOOKUP($O2866,'APOIO-DESPESAS'!$A$3:$N$962,12,FALSE)="","",VLOOKUP($O2866,'APOIO-DESPESAS'!$A$3:$N$962,12,FALSE)),"")</f>
        <v/>
      </c>
      <c r="L2866" s="223" t="str">
        <f>IFERROR(IF(VLOOKUP($O2866,'APOIO-DESPESAS'!$A$3:$N$962,13,FALSE)="","",VLOOKUP($O2866,'APOIO-DESPESAS'!$A$3:$N$962,13,FALSE)),"")</f>
        <v/>
      </c>
      <c r="M2866" s="223" t="str">
        <f>IFERROR(IF(VLOOKUP($O2866,'APOIO-DESPESAS'!$A$3:$N$962,14,FALSE)="","",VLOOKUP($O2866,'APOIO-DESPESAS'!$A$3:$N$962,14,FALSE)),"")</f>
        <v/>
      </c>
      <c r="O2866" s="223">
        <f t="shared" si="44"/>
        <v>2864</v>
      </c>
    </row>
    <row r="2867" spans="1:15" x14ac:dyDescent="0.25">
      <c r="A2867" s="223" t="str">
        <f>IFERROR(IF(VLOOKUP($O2867,'APOIO-DESPESAS'!$A$3:$N$962,2,FALSE)="","",VLOOKUP($O2867,'APOIO-DESPESAS'!$A$3:$N$962,2,FALSE)),"")</f>
        <v/>
      </c>
      <c r="B2867" s="223" t="str">
        <f>IFERROR(IF(VLOOKUP($O2867,'APOIO-DESPESAS'!$A$3:$N$962,3,FALSE)="","",VLOOKUP($O2867,'APOIO-DESPESAS'!$A$3:$N$962,3,FALSE)),"")</f>
        <v/>
      </c>
      <c r="C2867" s="223" t="str">
        <f>IFERROR(IF(VLOOKUP($O2867,'APOIO-DESPESAS'!$A$3:$N$962,4,FALSE)="","",VLOOKUP($O2867,'APOIO-DESPESAS'!$A$3:$N$962,4,FALSE)),"")</f>
        <v/>
      </c>
      <c r="D2867" s="223" t="str">
        <f>IFERROR(IF(VLOOKUP($O2867,'APOIO-DESPESAS'!$A$3:$N$962,5,FALSE)="","",VLOOKUP($O2867,'APOIO-DESPESAS'!$A$3:$N$962,5,FALSE)),"")</f>
        <v/>
      </c>
      <c r="E2867" s="223" t="str">
        <f>IFERROR(IF(VLOOKUP($O2867,'APOIO-DESPESAS'!$A$3:$N$962,6,FALSE)="","",VLOOKUP($O2867,'APOIO-DESPESAS'!$A$3:$N$962,6,FALSE)),"")</f>
        <v/>
      </c>
      <c r="F2867" s="223" t="str">
        <f>IFERROR(IF(VLOOKUP($O2867,'APOIO-DESPESAS'!$A$3:$N$962,7,FALSE)="","",VLOOKUP($O2867,'APOIO-DESPESAS'!$A$3:$N$962,7,FALSE)),"")</f>
        <v/>
      </c>
      <c r="G2867" s="223" t="str">
        <f>IFERROR(IF(VLOOKUP($O2867,'APOIO-DESPESAS'!$A$3:$N$962,8,FALSE)="","",VLOOKUP($O2867,'APOIO-DESPESAS'!$A$3:$N$962,8,FALSE)),"")</f>
        <v/>
      </c>
      <c r="H2867" s="223" t="str">
        <f>IFERROR(IF(VLOOKUP($O2867,'APOIO-DESPESAS'!$A$3:$N$962,9,FALSE)="","",VLOOKUP($O2867,'APOIO-DESPESAS'!$A$3:$N$962,9,FALSE)),"")</f>
        <v/>
      </c>
      <c r="I2867" s="223" t="str">
        <f>IFERROR(IF(VLOOKUP($O2867,'APOIO-DESPESAS'!$A$3:$N$962,10,FALSE)="","",VLOOKUP($O2867,'APOIO-DESPESAS'!$A$3:$N$962,10,FALSE)),"")</f>
        <v/>
      </c>
      <c r="J2867" s="223" t="str">
        <f>IFERROR(IF(VLOOKUP($O2867,'APOIO-DESPESAS'!$A$3:$N$962,11,FALSE)="","",VLOOKUP($O2867,'APOIO-DESPESAS'!$A$3:$N$962,11,FALSE)),"")</f>
        <v/>
      </c>
      <c r="K2867" s="223" t="str">
        <f>IFERROR(IF(VLOOKUP($O2867,'APOIO-DESPESAS'!$A$3:$N$962,12,FALSE)="","",VLOOKUP($O2867,'APOIO-DESPESAS'!$A$3:$N$962,12,FALSE)),"")</f>
        <v/>
      </c>
      <c r="L2867" s="223" t="str">
        <f>IFERROR(IF(VLOOKUP($O2867,'APOIO-DESPESAS'!$A$3:$N$962,13,FALSE)="","",VLOOKUP($O2867,'APOIO-DESPESAS'!$A$3:$N$962,13,FALSE)),"")</f>
        <v/>
      </c>
      <c r="M2867" s="223" t="str">
        <f>IFERROR(IF(VLOOKUP($O2867,'APOIO-DESPESAS'!$A$3:$N$962,14,FALSE)="","",VLOOKUP($O2867,'APOIO-DESPESAS'!$A$3:$N$962,14,FALSE)),"")</f>
        <v/>
      </c>
      <c r="O2867" s="223">
        <f t="shared" si="44"/>
        <v>2865</v>
      </c>
    </row>
    <row r="2868" spans="1:15" x14ac:dyDescent="0.25">
      <c r="A2868" s="223" t="str">
        <f>IFERROR(IF(VLOOKUP($O2868,'APOIO-DESPESAS'!$A$3:$N$962,2,FALSE)="","",VLOOKUP($O2868,'APOIO-DESPESAS'!$A$3:$N$962,2,FALSE)),"")</f>
        <v/>
      </c>
      <c r="B2868" s="223" t="str">
        <f>IFERROR(IF(VLOOKUP($O2868,'APOIO-DESPESAS'!$A$3:$N$962,3,FALSE)="","",VLOOKUP($O2868,'APOIO-DESPESAS'!$A$3:$N$962,3,FALSE)),"")</f>
        <v/>
      </c>
      <c r="C2868" s="223" t="str">
        <f>IFERROR(IF(VLOOKUP($O2868,'APOIO-DESPESAS'!$A$3:$N$962,4,FALSE)="","",VLOOKUP($O2868,'APOIO-DESPESAS'!$A$3:$N$962,4,FALSE)),"")</f>
        <v/>
      </c>
      <c r="D2868" s="223" t="str">
        <f>IFERROR(IF(VLOOKUP($O2868,'APOIO-DESPESAS'!$A$3:$N$962,5,FALSE)="","",VLOOKUP($O2868,'APOIO-DESPESAS'!$A$3:$N$962,5,FALSE)),"")</f>
        <v/>
      </c>
      <c r="E2868" s="223" t="str">
        <f>IFERROR(IF(VLOOKUP($O2868,'APOIO-DESPESAS'!$A$3:$N$962,6,FALSE)="","",VLOOKUP($O2868,'APOIO-DESPESAS'!$A$3:$N$962,6,FALSE)),"")</f>
        <v/>
      </c>
      <c r="F2868" s="223" t="str">
        <f>IFERROR(IF(VLOOKUP($O2868,'APOIO-DESPESAS'!$A$3:$N$962,7,FALSE)="","",VLOOKUP($O2868,'APOIO-DESPESAS'!$A$3:$N$962,7,FALSE)),"")</f>
        <v/>
      </c>
      <c r="G2868" s="223" t="str">
        <f>IFERROR(IF(VLOOKUP($O2868,'APOIO-DESPESAS'!$A$3:$N$962,8,FALSE)="","",VLOOKUP($O2868,'APOIO-DESPESAS'!$A$3:$N$962,8,FALSE)),"")</f>
        <v/>
      </c>
      <c r="H2868" s="223" t="str">
        <f>IFERROR(IF(VLOOKUP($O2868,'APOIO-DESPESAS'!$A$3:$N$962,9,FALSE)="","",VLOOKUP($O2868,'APOIO-DESPESAS'!$A$3:$N$962,9,FALSE)),"")</f>
        <v/>
      </c>
      <c r="I2868" s="223" t="str">
        <f>IFERROR(IF(VLOOKUP($O2868,'APOIO-DESPESAS'!$A$3:$N$962,10,FALSE)="","",VLOOKUP($O2868,'APOIO-DESPESAS'!$A$3:$N$962,10,FALSE)),"")</f>
        <v/>
      </c>
      <c r="J2868" s="223" t="str">
        <f>IFERROR(IF(VLOOKUP($O2868,'APOIO-DESPESAS'!$A$3:$N$962,11,FALSE)="","",VLOOKUP($O2868,'APOIO-DESPESAS'!$A$3:$N$962,11,FALSE)),"")</f>
        <v/>
      </c>
      <c r="K2868" s="223" t="str">
        <f>IFERROR(IF(VLOOKUP($O2868,'APOIO-DESPESAS'!$A$3:$N$962,12,FALSE)="","",VLOOKUP($O2868,'APOIO-DESPESAS'!$A$3:$N$962,12,FALSE)),"")</f>
        <v/>
      </c>
      <c r="L2868" s="223" t="str">
        <f>IFERROR(IF(VLOOKUP($O2868,'APOIO-DESPESAS'!$A$3:$N$962,13,FALSE)="","",VLOOKUP($O2868,'APOIO-DESPESAS'!$A$3:$N$962,13,FALSE)),"")</f>
        <v/>
      </c>
      <c r="M2868" s="223" t="str">
        <f>IFERROR(IF(VLOOKUP($O2868,'APOIO-DESPESAS'!$A$3:$N$962,14,FALSE)="","",VLOOKUP($O2868,'APOIO-DESPESAS'!$A$3:$N$962,14,FALSE)),"")</f>
        <v/>
      </c>
      <c r="O2868" s="223">
        <f t="shared" si="44"/>
        <v>2866</v>
      </c>
    </row>
    <row r="2869" spans="1:15" x14ac:dyDescent="0.25">
      <c r="A2869" s="223" t="str">
        <f>IFERROR(IF(VLOOKUP($O2869,'APOIO-DESPESAS'!$A$3:$N$962,2,FALSE)="","",VLOOKUP($O2869,'APOIO-DESPESAS'!$A$3:$N$962,2,FALSE)),"")</f>
        <v/>
      </c>
      <c r="B2869" s="223" t="str">
        <f>IFERROR(IF(VLOOKUP($O2869,'APOIO-DESPESAS'!$A$3:$N$962,3,FALSE)="","",VLOOKUP($O2869,'APOIO-DESPESAS'!$A$3:$N$962,3,FALSE)),"")</f>
        <v/>
      </c>
      <c r="C2869" s="223" t="str">
        <f>IFERROR(IF(VLOOKUP($O2869,'APOIO-DESPESAS'!$A$3:$N$962,4,FALSE)="","",VLOOKUP($O2869,'APOIO-DESPESAS'!$A$3:$N$962,4,FALSE)),"")</f>
        <v/>
      </c>
      <c r="D2869" s="223" t="str">
        <f>IFERROR(IF(VLOOKUP($O2869,'APOIO-DESPESAS'!$A$3:$N$962,5,FALSE)="","",VLOOKUP($O2869,'APOIO-DESPESAS'!$A$3:$N$962,5,FALSE)),"")</f>
        <v/>
      </c>
      <c r="E2869" s="223" t="str">
        <f>IFERROR(IF(VLOOKUP($O2869,'APOIO-DESPESAS'!$A$3:$N$962,6,FALSE)="","",VLOOKUP($O2869,'APOIO-DESPESAS'!$A$3:$N$962,6,FALSE)),"")</f>
        <v/>
      </c>
      <c r="F2869" s="223" t="str">
        <f>IFERROR(IF(VLOOKUP($O2869,'APOIO-DESPESAS'!$A$3:$N$962,7,FALSE)="","",VLOOKUP($O2869,'APOIO-DESPESAS'!$A$3:$N$962,7,FALSE)),"")</f>
        <v/>
      </c>
      <c r="G2869" s="223" t="str">
        <f>IFERROR(IF(VLOOKUP($O2869,'APOIO-DESPESAS'!$A$3:$N$962,8,FALSE)="","",VLOOKUP($O2869,'APOIO-DESPESAS'!$A$3:$N$962,8,FALSE)),"")</f>
        <v/>
      </c>
      <c r="H2869" s="223" t="str">
        <f>IFERROR(IF(VLOOKUP($O2869,'APOIO-DESPESAS'!$A$3:$N$962,9,FALSE)="","",VLOOKUP($O2869,'APOIO-DESPESAS'!$A$3:$N$962,9,FALSE)),"")</f>
        <v/>
      </c>
      <c r="I2869" s="223" t="str">
        <f>IFERROR(IF(VLOOKUP($O2869,'APOIO-DESPESAS'!$A$3:$N$962,10,FALSE)="","",VLOOKUP($O2869,'APOIO-DESPESAS'!$A$3:$N$962,10,FALSE)),"")</f>
        <v/>
      </c>
      <c r="J2869" s="223" t="str">
        <f>IFERROR(IF(VLOOKUP($O2869,'APOIO-DESPESAS'!$A$3:$N$962,11,FALSE)="","",VLOOKUP($O2869,'APOIO-DESPESAS'!$A$3:$N$962,11,FALSE)),"")</f>
        <v/>
      </c>
      <c r="K2869" s="223" t="str">
        <f>IFERROR(IF(VLOOKUP($O2869,'APOIO-DESPESAS'!$A$3:$N$962,12,FALSE)="","",VLOOKUP($O2869,'APOIO-DESPESAS'!$A$3:$N$962,12,FALSE)),"")</f>
        <v/>
      </c>
      <c r="L2869" s="223" t="str">
        <f>IFERROR(IF(VLOOKUP($O2869,'APOIO-DESPESAS'!$A$3:$N$962,13,FALSE)="","",VLOOKUP($O2869,'APOIO-DESPESAS'!$A$3:$N$962,13,FALSE)),"")</f>
        <v/>
      </c>
      <c r="M2869" s="223" t="str">
        <f>IFERROR(IF(VLOOKUP($O2869,'APOIO-DESPESAS'!$A$3:$N$962,14,FALSE)="","",VLOOKUP($O2869,'APOIO-DESPESAS'!$A$3:$N$962,14,FALSE)),"")</f>
        <v/>
      </c>
      <c r="O2869" s="223">
        <f t="shared" si="44"/>
        <v>2867</v>
      </c>
    </row>
    <row r="2870" spans="1:15" x14ac:dyDescent="0.25">
      <c r="A2870" s="223" t="str">
        <f>IFERROR(IF(VLOOKUP($O2870,'APOIO-DESPESAS'!$A$3:$N$962,2,FALSE)="","",VLOOKUP($O2870,'APOIO-DESPESAS'!$A$3:$N$962,2,FALSE)),"")</f>
        <v/>
      </c>
      <c r="B2870" s="223" t="str">
        <f>IFERROR(IF(VLOOKUP($O2870,'APOIO-DESPESAS'!$A$3:$N$962,3,FALSE)="","",VLOOKUP($O2870,'APOIO-DESPESAS'!$A$3:$N$962,3,FALSE)),"")</f>
        <v/>
      </c>
      <c r="C2870" s="223" t="str">
        <f>IFERROR(IF(VLOOKUP($O2870,'APOIO-DESPESAS'!$A$3:$N$962,4,FALSE)="","",VLOOKUP($O2870,'APOIO-DESPESAS'!$A$3:$N$962,4,FALSE)),"")</f>
        <v/>
      </c>
      <c r="D2870" s="223" t="str">
        <f>IFERROR(IF(VLOOKUP($O2870,'APOIO-DESPESAS'!$A$3:$N$962,5,FALSE)="","",VLOOKUP($O2870,'APOIO-DESPESAS'!$A$3:$N$962,5,FALSE)),"")</f>
        <v/>
      </c>
      <c r="E2870" s="223" t="str">
        <f>IFERROR(IF(VLOOKUP($O2870,'APOIO-DESPESAS'!$A$3:$N$962,6,FALSE)="","",VLOOKUP($O2870,'APOIO-DESPESAS'!$A$3:$N$962,6,FALSE)),"")</f>
        <v/>
      </c>
      <c r="F2870" s="223" t="str">
        <f>IFERROR(IF(VLOOKUP($O2870,'APOIO-DESPESAS'!$A$3:$N$962,7,FALSE)="","",VLOOKUP($O2870,'APOIO-DESPESAS'!$A$3:$N$962,7,FALSE)),"")</f>
        <v/>
      </c>
      <c r="G2870" s="223" t="str">
        <f>IFERROR(IF(VLOOKUP($O2870,'APOIO-DESPESAS'!$A$3:$N$962,8,FALSE)="","",VLOOKUP($O2870,'APOIO-DESPESAS'!$A$3:$N$962,8,FALSE)),"")</f>
        <v/>
      </c>
      <c r="H2870" s="223" t="str">
        <f>IFERROR(IF(VLOOKUP($O2870,'APOIO-DESPESAS'!$A$3:$N$962,9,FALSE)="","",VLOOKUP($O2870,'APOIO-DESPESAS'!$A$3:$N$962,9,FALSE)),"")</f>
        <v/>
      </c>
      <c r="I2870" s="223" t="str">
        <f>IFERROR(IF(VLOOKUP($O2870,'APOIO-DESPESAS'!$A$3:$N$962,10,FALSE)="","",VLOOKUP($O2870,'APOIO-DESPESAS'!$A$3:$N$962,10,FALSE)),"")</f>
        <v/>
      </c>
      <c r="J2870" s="223" t="str">
        <f>IFERROR(IF(VLOOKUP($O2870,'APOIO-DESPESAS'!$A$3:$N$962,11,FALSE)="","",VLOOKUP($O2870,'APOIO-DESPESAS'!$A$3:$N$962,11,FALSE)),"")</f>
        <v/>
      </c>
      <c r="K2870" s="223" t="str">
        <f>IFERROR(IF(VLOOKUP($O2870,'APOIO-DESPESAS'!$A$3:$N$962,12,FALSE)="","",VLOOKUP($O2870,'APOIO-DESPESAS'!$A$3:$N$962,12,FALSE)),"")</f>
        <v/>
      </c>
      <c r="L2870" s="223" t="str">
        <f>IFERROR(IF(VLOOKUP($O2870,'APOIO-DESPESAS'!$A$3:$N$962,13,FALSE)="","",VLOOKUP($O2870,'APOIO-DESPESAS'!$A$3:$N$962,13,FALSE)),"")</f>
        <v/>
      </c>
      <c r="M2870" s="223" t="str">
        <f>IFERROR(IF(VLOOKUP($O2870,'APOIO-DESPESAS'!$A$3:$N$962,14,FALSE)="","",VLOOKUP($O2870,'APOIO-DESPESAS'!$A$3:$N$962,14,FALSE)),"")</f>
        <v/>
      </c>
      <c r="O2870" s="223">
        <f t="shared" si="44"/>
        <v>2868</v>
      </c>
    </row>
    <row r="2871" spans="1:15" x14ac:dyDescent="0.25">
      <c r="A2871" s="223" t="str">
        <f>IFERROR(IF(VLOOKUP($O2871,'APOIO-DESPESAS'!$A$3:$N$962,2,FALSE)="","",VLOOKUP($O2871,'APOIO-DESPESAS'!$A$3:$N$962,2,FALSE)),"")</f>
        <v/>
      </c>
      <c r="B2871" s="223" t="str">
        <f>IFERROR(IF(VLOOKUP($O2871,'APOIO-DESPESAS'!$A$3:$N$962,3,FALSE)="","",VLOOKUP($O2871,'APOIO-DESPESAS'!$A$3:$N$962,3,FALSE)),"")</f>
        <v/>
      </c>
      <c r="C2871" s="223" t="str">
        <f>IFERROR(IF(VLOOKUP($O2871,'APOIO-DESPESAS'!$A$3:$N$962,4,FALSE)="","",VLOOKUP($O2871,'APOIO-DESPESAS'!$A$3:$N$962,4,FALSE)),"")</f>
        <v/>
      </c>
      <c r="D2871" s="223" t="str">
        <f>IFERROR(IF(VLOOKUP($O2871,'APOIO-DESPESAS'!$A$3:$N$962,5,FALSE)="","",VLOOKUP($O2871,'APOIO-DESPESAS'!$A$3:$N$962,5,FALSE)),"")</f>
        <v/>
      </c>
      <c r="E2871" s="223" t="str">
        <f>IFERROR(IF(VLOOKUP($O2871,'APOIO-DESPESAS'!$A$3:$N$962,6,FALSE)="","",VLOOKUP($O2871,'APOIO-DESPESAS'!$A$3:$N$962,6,FALSE)),"")</f>
        <v/>
      </c>
      <c r="F2871" s="223" t="str">
        <f>IFERROR(IF(VLOOKUP($O2871,'APOIO-DESPESAS'!$A$3:$N$962,7,FALSE)="","",VLOOKUP($O2871,'APOIO-DESPESAS'!$A$3:$N$962,7,FALSE)),"")</f>
        <v/>
      </c>
      <c r="G2871" s="223" t="str">
        <f>IFERROR(IF(VLOOKUP($O2871,'APOIO-DESPESAS'!$A$3:$N$962,8,FALSE)="","",VLOOKUP($O2871,'APOIO-DESPESAS'!$A$3:$N$962,8,FALSE)),"")</f>
        <v/>
      </c>
      <c r="H2871" s="223" t="str">
        <f>IFERROR(IF(VLOOKUP($O2871,'APOIO-DESPESAS'!$A$3:$N$962,9,FALSE)="","",VLOOKUP($O2871,'APOIO-DESPESAS'!$A$3:$N$962,9,FALSE)),"")</f>
        <v/>
      </c>
      <c r="I2871" s="223" t="str">
        <f>IFERROR(IF(VLOOKUP($O2871,'APOIO-DESPESAS'!$A$3:$N$962,10,FALSE)="","",VLOOKUP($O2871,'APOIO-DESPESAS'!$A$3:$N$962,10,FALSE)),"")</f>
        <v/>
      </c>
      <c r="J2871" s="223" t="str">
        <f>IFERROR(IF(VLOOKUP($O2871,'APOIO-DESPESAS'!$A$3:$N$962,11,FALSE)="","",VLOOKUP($O2871,'APOIO-DESPESAS'!$A$3:$N$962,11,FALSE)),"")</f>
        <v/>
      </c>
      <c r="K2871" s="223" t="str">
        <f>IFERROR(IF(VLOOKUP($O2871,'APOIO-DESPESAS'!$A$3:$N$962,12,FALSE)="","",VLOOKUP($O2871,'APOIO-DESPESAS'!$A$3:$N$962,12,FALSE)),"")</f>
        <v/>
      </c>
      <c r="L2871" s="223" t="str">
        <f>IFERROR(IF(VLOOKUP($O2871,'APOIO-DESPESAS'!$A$3:$N$962,13,FALSE)="","",VLOOKUP($O2871,'APOIO-DESPESAS'!$A$3:$N$962,13,FALSE)),"")</f>
        <v/>
      </c>
      <c r="M2871" s="223" t="str">
        <f>IFERROR(IF(VLOOKUP($O2871,'APOIO-DESPESAS'!$A$3:$N$962,14,FALSE)="","",VLOOKUP($O2871,'APOIO-DESPESAS'!$A$3:$N$962,14,FALSE)),"")</f>
        <v/>
      </c>
      <c r="O2871" s="223">
        <f t="shared" si="44"/>
        <v>2869</v>
      </c>
    </row>
    <row r="2872" spans="1:15" x14ac:dyDescent="0.25">
      <c r="A2872" s="223" t="str">
        <f>IFERROR(IF(VLOOKUP($O2872,'APOIO-DESPESAS'!$A$3:$N$962,2,FALSE)="","",VLOOKUP($O2872,'APOIO-DESPESAS'!$A$3:$N$962,2,FALSE)),"")</f>
        <v/>
      </c>
      <c r="B2872" s="223" t="str">
        <f>IFERROR(IF(VLOOKUP($O2872,'APOIO-DESPESAS'!$A$3:$N$962,3,FALSE)="","",VLOOKUP($O2872,'APOIO-DESPESAS'!$A$3:$N$962,3,FALSE)),"")</f>
        <v/>
      </c>
      <c r="C2872" s="223" t="str">
        <f>IFERROR(IF(VLOOKUP($O2872,'APOIO-DESPESAS'!$A$3:$N$962,4,FALSE)="","",VLOOKUP($O2872,'APOIO-DESPESAS'!$A$3:$N$962,4,FALSE)),"")</f>
        <v/>
      </c>
      <c r="D2872" s="223" t="str">
        <f>IFERROR(IF(VLOOKUP($O2872,'APOIO-DESPESAS'!$A$3:$N$962,5,FALSE)="","",VLOOKUP($O2872,'APOIO-DESPESAS'!$A$3:$N$962,5,FALSE)),"")</f>
        <v/>
      </c>
      <c r="E2872" s="223" t="str">
        <f>IFERROR(IF(VLOOKUP($O2872,'APOIO-DESPESAS'!$A$3:$N$962,6,FALSE)="","",VLOOKUP($O2872,'APOIO-DESPESAS'!$A$3:$N$962,6,FALSE)),"")</f>
        <v/>
      </c>
      <c r="F2872" s="223" t="str">
        <f>IFERROR(IF(VLOOKUP($O2872,'APOIO-DESPESAS'!$A$3:$N$962,7,FALSE)="","",VLOOKUP($O2872,'APOIO-DESPESAS'!$A$3:$N$962,7,FALSE)),"")</f>
        <v/>
      </c>
      <c r="G2872" s="223" t="str">
        <f>IFERROR(IF(VLOOKUP($O2872,'APOIO-DESPESAS'!$A$3:$N$962,8,FALSE)="","",VLOOKUP($O2872,'APOIO-DESPESAS'!$A$3:$N$962,8,FALSE)),"")</f>
        <v/>
      </c>
      <c r="H2872" s="223" t="str">
        <f>IFERROR(IF(VLOOKUP($O2872,'APOIO-DESPESAS'!$A$3:$N$962,9,FALSE)="","",VLOOKUP($O2872,'APOIO-DESPESAS'!$A$3:$N$962,9,FALSE)),"")</f>
        <v/>
      </c>
      <c r="I2872" s="223" t="str">
        <f>IFERROR(IF(VLOOKUP($O2872,'APOIO-DESPESAS'!$A$3:$N$962,10,FALSE)="","",VLOOKUP($O2872,'APOIO-DESPESAS'!$A$3:$N$962,10,FALSE)),"")</f>
        <v/>
      </c>
      <c r="J2872" s="223" t="str">
        <f>IFERROR(IF(VLOOKUP($O2872,'APOIO-DESPESAS'!$A$3:$N$962,11,FALSE)="","",VLOOKUP($O2872,'APOIO-DESPESAS'!$A$3:$N$962,11,FALSE)),"")</f>
        <v/>
      </c>
      <c r="K2872" s="223" t="str">
        <f>IFERROR(IF(VLOOKUP($O2872,'APOIO-DESPESAS'!$A$3:$N$962,12,FALSE)="","",VLOOKUP($O2872,'APOIO-DESPESAS'!$A$3:$N$962,12,FALSE)),"")</f>
        <v/>
      </c>
      <c r="L2872" s="223" t="str">
        <f>IFERROR(IF(VLOOKUP($O2872,'APOIO-DESPESAS'!$A$3:$N$962,13,FALSE)="","",VLOOKUP($O2872,'APOIO-DESPESAS'!$A$3:$N$962,13,FALSE)),"")</f>
        <v/>
      </c>
      <c r="M2872" s="223" t="str">
        <f>IFERROR(IF(VLOOKUP($O2872,'APOIO-DESPESAS'!$A$3:$N$962,14,FALSE)="","",VLOOKUP($O2872,'APOIO-DESPESAS'!$A$3:$N$962,14,FALSE)),"")</f>
        <v/>
      </c>
      <c r="O2872" s="223">
        <f t="shared" si="44"/>
        <v>2870</v>
      </c>
    </row>
    <row r="2873" spans="1:15" x14ac:dyDescent="0.25">
      <c r="A2873" s="223" t="str">
        <f>IFERROR(IF(VLOOKUP($O2873,'APOIO-DESPESAS'!$A$3:$N$962,2,FALSE)="","",VLOOKUP($O2873,'APOIO-DESPESAS'!$A$3:$N$962,2,FALSE)),"")</f>
        <v/>
      </c>
      <c r="B2873" s="223" t="str">
        <f>IFERROR(IF(VLOOKUP($O2873,'APOIO-DESPESAS'!$A$3:$N$962,3,FALSE)="","",VLOOKUP($O2873,'APOIO-DESPESAS'!$A$3:$N$962,3,FALSE)),"")</f>
        <v/>
      </c>
      <c r="C2873" s="223" t="str">
        <f>IFERROR(IF(VLOOKUP($O2873,'APOIO-DESPESAS'!$A$3:$N$962,4,FALSE)="","",VLOOKUP($O2873,'APOIO-DESPESAS'!$A$3:$N$962,4,FALSE)),"")</f>
        <v/>
      </c>
      <c r="D2873" s="223" t="str">
        <f>IFERROR(IF(VLOOKUP($O2873,'APOIO-DESPESAS'!$A$3:$N$962,5,FALSE)="","",VLOOKUP($O2873,'APOIO-DESPESAS'!$A$3:$N$962,5,FALSE)),"")</f>
        <v/>
      </c>
      <c r="E2873" s="223" t="str">
        <f>IFERROR(IF(VLOOKUP($O2873,'APOIO-DESPESAS'!$A$3:$N$962,6,FALSE)="","",VLOOKUP($O2873,'APOIO-DESPESAS'!$A$3:$N$962,6,FALSE)),"")</f>
        <v/>
      </c>
      <c r="F2873" s="223" t="str">
        <f>IFERROR(IF(VLOOKUP($O2873,'APOIO-DESPESAS'!$A$3:$N$962,7,FALSE)="","",VLOOKUP($O2873,'APOIO-DESPESAS'!$A$3:$N$962,7,FALSE)),"")</f>
        <v/>
      </c>
      <c r="G2873" s="223" t="str">
        <f>IFERROR(IF(VLOOKUP($O2873,'APOIO-DESPESAS'!$A$3:$N$962,8,FALSE)="","",VLOOKUP($O2873,'APOIO-DESPESAS'!$A$3:$N$962,8,FALSE)),"")</f>
        <v/>
      </c>
      <c r="H2873" s="223" t="str">
        <f>IFERROR(IF(VLOOKUP($O2873,'APOIO-DESPESAS'!$A$3:$N$962,9,FALSE)="","",VLOOKUP($O2873,'APOIO-DESPESAS'!$A$3:$N$962,9,FALSE)),"")</f>
        <v/>
      </c>
      <c r="I2873" s="223" t="str">
        <f>IFERROR(IF(VLOOKUP($O2873,'APOIO-DESPESAS'!$A$3:$N$962,10,FALSE)="","",VLOOKUP($O2873,'APOIO-DESPESAS'!$A$3:$N$962,10,FALSE)),"")</f>
        <v/>
      </c>
      <c r="J2873" s="223" t="str">
        <f>IFERROR(IF(VLOOKUP($O2873,'APOIO-DESPESAS'!$A$3:$N$962,11,FALSE)="","",VLOOKUP($O2873,'APOIO-DESPESAS'!$A$3:$N$962,11,FALSE)),"")</f>
        <v/>
      </c>
      <c r="K2873" s="223" t="str">
        <f>IFERROR(IF(VLOOKUP($O2873,'APOIO-DESPESAS'!$A$3:$N$962,12,FALSE)="","",VLOOKUP($O2873,'APOIO-DESPESAS'!$A$3:$N$962,12,FALSE)),"")</f>
        <v/>
      </c>
      <c r="L2873" s="223" t="str">
        <f>IFERROR(IF(VLOOKUP($O2873,'APOIO-DESPESAS'!$A$3:$N$962,13,FALSE)="","",VLOOKUP($O2873,'APOIO-DESPESAS'!$A$3:$N$962,13,FALSE)),"")</f>
        <v/>
      </c>
      <c r="M2873" s="223" t="str">
        <f>IFERROR(IF(VLOOKUP($O2873,'APOIO-DESPESAS'!$A$3:$N$962,14,FALSE)="","",VLOOKUP($O2873,'APOIO-DESPESAS'!$A$3:$N$962,14,FALSE)),"")</f>
        <v/>
      </c>
      <c r="O2873" s="223">
        <f t="shared" si="44"/>
        <v>2871</v>
      </c>
    </row>
    <row r="2874" spans="1:15" x14ac:dyDescent="0.25">
      <c r="A2874" s="223" t="str">
        <f>IFERROR(IF(VLOOKUP($O2874,'APOIO-DESPESAS'!$A$3:$N$962,2,FALSE)="","",VLOOKUP($O2874,'APOIO-DESPESAS'!$A$3:$N$962,2,FALSE)),"")</f>
        <v/>
      </c>
      <c r="B2874" s="223" t="str">
        <f>IFERROR(IF(VLOOKUP($O2874,'APOIO-DESPESAS'!$A$3:$N$962,3,FALSE)="","",VLOOKUP($O2874,'APOIO-DESPESAS'!$A$3:$N$962,3,FALSE)),"")</f>
        <v/>
      </c>
      <c r="C2874" s="223" t="str">
        <f>IFERROR(IF(VLOOKUP($O2874,'APOIO-DESPESAS'!$A$3:$N$962,4,FALSE)="","",VLOOKUP($O2874,'APOIO-DESPESAS'!$A$3:$N$962,4,FALSE)),"")</f>
        <v/>
      </c>
      <c r="D2874" s="223" t="str">
        <f>IFERROR(IF(VLOOKUP($O2874,'APOIO-DESPESAS'!$A$3:$N$962,5,FALSE)="","",VLOOKUP($O2874,'APOIO-DESPESAS'!$A$3:$N$962,5,FALSE)),"")</f>
        <v/>
      </c>
      <c r="E2874" s="223" t="str">
        <f>IFERROR(IF(VLOOKUP($O2874,'APOIO-DESPESAS'!$A$3:$N$962,6,FALSE)="","",VLOOKUP($O2874,'APOIO-DESPESAS'!$A$3:$N$962,6,FALSE)),"")</f>
        <v/>
      </c>
      <c r="F2874" s="223" t="str">
        <f>IFERROR(IF(VLOOKUP($O2874,'APOIO-DESPESAS'!$A$3:$N$962,7,FALSE)="","",VLOOKUP($O2874,'APOIO-DESPESAS'!$A$3:$N$962,7,FALSE)),"")</f>
        <v/>
      </c>
      <c r="G2874" s="223" t="str">
        <f>IFERROR(IF(VLOOKUP($O2874,'APOIO-DESPESAS'!$A$3:$N$962,8,FALSE)="","",VLOOKUP($O2874,'APOIO-DESPESAS'!$A$3:$N$962,8,FALSE)),"")</f>
        <v/>
      </c>
      <c r="H2874" s="223" t="str">
        <f>IFERROR(IF(VLOOKUP($O2874,'APOIO-DESPESAS'!$A$3:$N$962,9,FALSE)="","",VLOOKUP($O2874,'APOIO-DESPESAS'!$A$3:$N$962,9,FALSE)),"")</f>
        <v/>
      </c>
      <c r="I2874" s="223" t="str">
        <f>IFERROR(IF(VLOOKUP($O2874,'APOIO-DESPESAS'!$A$3:$N$962,10,FALSE)="","",VLOOKUP($O2874,'APOIO-DESPESAS'!$A$3:$N$962,10,FALSE)),"")</f>
        <v/>
      </c>
      <c r="J2874" s="223" t="str">
        <f>IFERROR(IF(VLOOKUP($O2874,'APOIO-DESPESAS'!$A$3:$N$962,11,FALSE)="","",VLOOKUP($O2874,'APOIO-DESPESAS'!$A$3:$N$962,11,FALSE)),"")</f>
        <v/>
      </c>
      <c r="K2874" s="223" t="str">
        <f>IFERROR(IF(VLOOKUP($O2874,'APOIO-DESPESAS'!$A$3:$N$962,12,FALSE)="","",VLOOKUP($O2874,'APOIO-DESPESAS'!$A$3:$N$962,12,FALSE)),"")</f>
        <v/>
      </c>
      <c r="L2874" s="223" t="str">
        <f>IFERROR(IF(VLOOKUP($O2874,'APOIO-DESPESAS'!$A$3:$N$962,13,FALSE)="","",VLOOKUP($O2874,'APOIO-DESPESAS'!$A$3:$N$962,13,FALSE)),"")</f>
        <v/>
      </c>
      <c r="M2874" s="223" t="str">
        <f>IFERROR(IF(VLOOKUP($O2874,'APOIO-DESPESAS'!$A$3:$N$962,14,FALSE)="","",VLOOKUP($O2874,'APOIO-DESPESAS'!$A$3:$N$962,14,FALSE)),"")</f>
        <v/>
      </c>
      <c r="O2874" s="223">
        <f t="shared" si="44"/>
        <v>2872</v>
      </c>
    </row>
    <row r="2875" spans="1:15" x14ac:dyDescent="0.25">
      <c r="A2875" s="223" t="str">
        <f>IFERROR(IF(VLOOKUP($O2875,'APOIO-DESPESAS'!$A$3:$N$962,2,FALSE)="","",VLOOKUP($O2875,'APOIO-DESPESAS'!$A$3:$N$962,2,FALSE)),"")</f>
        <v/>
      </c>
      <c r="B2875" s="223" t="str">
        <f>IFERROR(IF(VLOOKUP($O2875,'APOIO-DESPESAS'!$A$3:$N$962,3,FALSE)="","",VLOOKUP($O2875,'APOIO-DESPESAS'!$A$3:$N$962,3,FALSE)),"")</f>
        <v/>
      </c>
      <c r="C2875" s="223" t="str">
        <f>IFERROR(IF(VLOOKUP($O2875,'APOIO-DESPESAS'!$A$3:$N$962,4,FALSE)="","",VLOOKUP($O2875,'APOIO-DESPESAS'!$A$3:$N$962,4,FALSE)),"")</f>
        <v/>
      </c>
      <c r="D2875" s="223" t="str">
        <f>IFERROR(IF(VLOOKUP($O2875,'APOIO-DESPESAS'!$A$3:$N$962,5,FALSE)="","",VLOOKUP($O2875,'APOIO-DESPESAS'!$A$3:$N$962,5,FALSE)),"")</f>
        <v/>
      </c>
      <c r="E2875" s="223" t="str">
        <f>IFERROR(IF(VLOOKUP($O2875,'APOIO-DESPESAS'!$A$3:$N$962,6,FALSE)="","",VLOOKUP($O2875,'APOIO-DESPESAS'!$A$3:$N$962,6,FALSE)),"")</f>
        <v/>
      </c>
      <c r="F2875" s="223" t="str">
        <f>IFERROR(IF(VLOOKUP($O2875,'APOIO-DESPESAS'!$A$3:$N$962,7,FALSE)="","",VLOOKUP($O2875,'APOIO-DESPESAS'!$A$3:$N$962,7,FALSE)),"")</f>
        <v/>
      </c>
      <c r="G2875" s="223" t="str">
        <f>IFERROR(IF(VLOOKUP($O2875,'APOIO-DESPESAS'!$A$3:$N$962,8,FALSE)="","",VLOOKUP($O2875,'APOIO-DESPESAS'!$A$3:$N$962,8,FALSE)),"")</f>
        <v/>
      </c>
      <c r="H2875" s="223" t="str">
        <f>IFERROR(IF(VLOOKUP($O2875,'APOIO-DESPESAS'!$A$3:$N$962,9,FALSE)="","",VLOOKUP($O2875,'APOIO-DESPESAS'!$A$3:$N$962,9,FALSE)),"")</f>
        <v/>
      </c>
      <c r="I2875" s="223" t="str">
        <f>IFERROR(IF(VLOOKUP($O2875,'APOIO-DESPESAS'!$A$3:$N$962,10,FALSE)="","",VLOOKUP($O2875,'APOIO-DESPESAS'!$A$3:$N$962,10,FALSE)),"")</f>
        <v/>
      </c>
      <c r="J2875" s="223" t="str">
        <f>IFERROR(IF(VLOOKUP($O2875,'APOIO-DESPESAS'!$A$3:$N$962,11,FALSE)="","",VLOOKUP($O2875,'APOIO-DESPESAS'!$A$3:$N$962,11,FALSE)),"")</f>
        <v/>
      </c>
      <c r="K2875" s="223" t="str">
        <f>IFERROR(IF(VLOOKUP($O2875,'APOIO-DESPESAS'!$A$3:$N$962,12,FALSE)="","",VLOOKUP($O2875,'APOIO-DESPESAS'!$A$3:$N$962,12,FALSE)),"")</f>
        <v/>
      </c>
      <c r="L2875" s="223" t="str">
        <f>IFERROR(IF(VLOOKUP($O2875,'APOIO-DESPESAS'!$A$3:$N$962,13,FALSE)="","",VLOOKUP($O2875,'APOIO-DESPESAS'!$A$3:$N$962,13,FALSE)),"")</f>
        <v/>
      </c>
      <c r="M2875" s="223" t="str">
        <f>IFERROR(IF(VLOOKUP($O2875,'APOIO-DESPESAS'!$A$3:$N$962,14,FALSE)="","",VLOOKUP($O2875,'APOIO-DESPESAS'!$A$3:$N$962,14,FALSE)),"")</f>
        <v/>
      </c>
      <c r="O2875" s="223">
        <f t="shared" si="44"/>
        <v>2873</v>
      </c>
    </row>
    <row r="2876" spans="1:15" x14ac:dyDescent="0.25">
      <c r="A2876" s="223" t="str">
        <f>IFERROR(IF(VLOOKUP($O2876,'APOIO-DESPESAS'!$A$3:$N$962,2,FALSE)="","",VLOOKUP($O2876,'APOIO-DESPESAS'!$A$3:$N$962,2,FALSE)),"")</f>
        <v/>
      </c>
      <c r="B2876" s="223" t="str">
        <f>IFERROR(IF(VLOOKUP($O2876,'APOIO-DESPESAS'!$A$3:$N$962,3,FALSE)="","",VLOOKUP($O2876,'APOIO-DESPESAS'!$A$3:$N$962,3,FALSE)),"")</f>
        <v/>
      </c>
      <c r="C2876" s="223" t="str">
        <f>IFERROR(IF(VLOOKUP($O2876,'APOIO-DESPESAS'!$A$3:$N$962,4,FALSE)="","",VLOOKUP($O2876,'APOIO-DESPESAS'!$A$3:$N$962,4,FALSE)),"")</f>
        <v/>
      </c>
      <c r="D2876" s="223" t="str">
        <f>IFERROR(IF(VLOOKUP($O2876,'APOIO-DESPESAS'!$A$3:$N$962,5,FALSE)="","",VLOOKUP($O2876,'APOIO-DESPESAS'!$A$3:$N$962,5,FALSE)),"")</f>
        <v/>
      </c>
      <c r="E2876" s="223" t="str">
        <f>IFERROR(IF(VLOOKUP($O2876,'APOIO-DESPESAS'!$A$3:$N$962,6,FALSE)="","",VLOOKUP($O2876,'APOIO-DESPESAS'!$A$3:$N$962,6,FALSE)),"")</f>
        <v/>
      </c>
      <c r="F2876" s="223" t="str">
        <f>IFERROR(IF(VLOOKUP($O2876,'APOIO-DESPESAS'!$A$3:$N$962,7,FALSE)="","",VLOOKUP($O2876,'APOIO-DESPESAS'!$A$3:$N$962,7,FALSE)),"")</f>
        <v/>
      </c>
      <c r="G2876" s="223" t="str">
        <f>IFERROR(IF(VLOOKUP($O2876,'APOIO-DESPESAS'!$A$3:$N$962,8,FALSE)="","",VLOOKUP($O2876,'APOIO-DESPESAS'!$A$3:$N$962,8,FALSE)),"")</f>
        <v/>
      </c>
      <c r="H2876" s="223" t="str">
        <f>IFERROR(IF(VLOOKUP($O2876,'APOIO-DESPESAS'!$A$3:$N$962,9,FALSE)="","",VLOOKUP($O2876,'APOIO-DESPESAS'!$A$3:$N$962,9,FALSE)),"")</f>
        <v/>
      </c>
      <c r="I2876" s="223" t="str">
        <f>IFERROR(IF(VLOOKUP($O2876,'APOIO-DESPESAS'!$A$3:$N$962,10,FALSE)="","",VLOOKUP($O2876,'APOIO-DESPESAS'!$A$3:$N$962,10,FALSE)),"")</f>
        <v/>
      </c>
      <c r="J2876" s="223" t="str">
        <f>IFERROR(IF(VLOOKUP($O2876,'APOIO-DESPESAS'!$A$3:$N$962,11,FALSE)="","",VLOOKUP($O2876,'APOIO-DESPESAS'!$A$3:$N$962,11,FALSE)),"")</f>
        <v/>
      </c>
      <c r="K2876" s="223" t="str">
        <f>IFERROR(IF(VLOOKUP($O2876,'APOIO-DESPESAS'!$A$3:$N$962,12,FALSE)="","",VLOOKUP($O2876,'APOIO-DESPESAS'!$A$3:$N$962,12,FALSE)),"")</f>
        <v/>
      </c>
      <c r="L2876" s="223" t="str">
        <f>IFERROR(IF(VLOOKUP($O2876,'APOIO-DESPESAS'!$A$3:$N$962,13,FALSE)="","",VLOOKUP($O2876,'APOIO-DESPESAS'!$A$3:$N$962,13,FALSE)),"")</f>
        <v/>
      </c>
      <c r="M2876" s="223" t="str">
        <f>IFERROR(IF(VLOOKUP($O2876,'APOIO-DESPESAS'!$A$3:$N$962,14,FALSE)="","",VLOOKUP($O2876,'APOIO-DESPESAS'!$A$3:$N$962,14,FALSE)),"")</f>
        <v/>
      </c>
      <c r="O2876" s="223">
        <f t="shared" si="44"/>
        <v>2874</v>
      </c>
    </row>
    <row r="2877" spans="1:15" x14ac:dyDescent="0.25">
      <c r="A2877" s="223" t="str">
        <f>IFERROR(IF(VLOOKUP($O2877,'APOIO-DESPESAS'!$A$3:$N$962,2,FALSE)="","",VLOOKUP($O2877,'APOIO-DESPESAS'!$A$3:$N$962,2,FALSE)),"")</f>
        <v/>
      </c>
      <c r="B2877" s="223" t="str">
        <f>IFERROR(IF(VLOOKUP($O2877,'APOIO-DESPESAS'!$A$3:$N$962,3,FALSE)="","",VLOOKUP($O2877,'APOIO-DESPESAS'!$A$3:$N$962,3,FALSE)),"")</f>
        <v/>
      </c>
      <c r="C2877" s="223" t="str">
        <f>IFERROR(IF(VLOOKUP($O2877,'APOIO-DESPESAS'!$A$3:$N$962,4,FALSE)="","",VLOOKUP($O2877,'APOIO-DESPESAS'!$A$3:$N$962,4,FALSE)),"")</f>
        <v/>
      </c>
      <c r="D2877" s="223" t="str">
        <f>IFERROR(IF(VLOOKUP($O2877,'APOIO-DESPESAS'!$A$3:$N$962,5,FALSE)="","",VLOOKUP($O2877,'APOIO-DESPESAS'!$A$3:$N$962,5,FALSE)),"")</f>
        <v/>
      </c>
      <c r="E2877" s="223" t="str">
        <f>IFERROR(IF(VLOOKUP($O2877,'APOIO-DESPESAS'!$A$3:$N$962,6,FALSE)="","",VLOOKUP($O2877,'APOIO-DESPESAS'!$A$3:$N$962,6,FALSE)),"")</f>
        <v/>
      </c>
      <c r="F2877" s="223" t="str">
        <f>IFERROR(IF(VLOOKUP($O2877,'APOIO-DESPESAS'!$A$3:$N$962,7,FALSE)="","",VLOOKUP($O2877,'APOIO-DESPESAS'!$A$3:$N$962,7,FALSE)),"")</f>
        <v/>
      </c>
      <c r="G2877" s="223" t="str">
        <f>IFERROR(IF(VLOOKUP($O2877,'APOIO-DESPESAS'!$A$3:$N$962,8,FALSE)="","",VLOOKUP($O2877,'APOIO-DESPESAS'!$A$3:$N$962,8,FALSE)),"")</f>
        <v/>
      </c>
      <c r="H2877" s="223" t="str">
        <f>IFERROR(IF(VLOOKUP($O2877,'APOIO-DESPESAS'!$A$3:$N$962,9,FALSE)="","",VLOOKUP($O2877,'APOIO-DESPESAS'!$A$3:$N$962,9,FALSE)),"")</f>
        <v/>
      </c>
      <c r="I2877" s="223" t="str">
        <f>IFERROR(IF(VLOOKUP($O2877,'APOIO-DESPESAS'!$A$3:$N$962,10,FALSE)="","",VLOOKUP($O2877,'APOIO-DESPESAS'!$A$3:$N$962,10,FALSE)),"")</f>
        <v/>
      </c>
      <c r="J2877" s="223" t="str">
        <f>IFERROR(IF(VLOOKUP($O2877,'APOIO-DESPESAS'!$A$3:$N$962,11,FALSE)="","",VLOOKUP($O2877,'APOIO-DESPESAS'!$A$3:$N$962,11,FALSE)),"")</f>
        <v/>
      </c>
      <c r="K2877" s="223" t="str">
        <f>IFERROR(IF(VLOOKUP($O2877,'APOIO-DESPESAS'!$A$3:$N$962,12,FALSE)="","",VLOOKUP($O2877,'APOIO-DESPESAS'!$A$3:$N$962,12,FALSE)),"")</f>
        <v/>
      </c>
      <c r="L2877" s="223" t="str">
        <f>IFERROR(IF(VLOOKUP($O2877,'APOIO-DESPESAS'!$A$3:$N$962,13,FALSE)="","",VLOOKUP($O2877,'APOIO-DESPESAS'!$A$3:$N$962,13,FALSE)),"")</f>
        <v/>
      </c>
      <c r="M2877" s="223" t="str">
        <f>IFERROR(IF(VLOOKUP($O2877,'APOIO-DESPESAS'!$A$3:$N$962,14,FALSE)="","",VLOOKUP($O2877,'APOIO-DESPESAS'!$A$3:$N$962,14,FALSE)),"")</f>
        <v/>
      </c>
      <c r="O2877" s="223">
        <f t="shared" si="44"/>
        <v>2875</v>
      </c>
    </row>
    <row r="2878" spans="1:15" x14ac:dyDescent="0.25">
      <c r="A2878" s="223" t="str">
        <f>IFERROR(IF(VLOOKUP($O2878,'APOIO-DESPESAS'!$A$3:$N$962,2,FALSE)="","",VLOOKUP($O2878,'APOIO-DESPESAS'!$A$3:$N$962,2,FALSE)),"")</f>
        <v/>
      </c>
      <c r="B2878" s="223" t="str">
        <f>IFERROR(IF(VLOOKUP($O2878,'APOIO-DESPESAS'!$A$3:$N$962,3,FALSE)="","",VLOOKUP($O2878,'APOIO-DESPESAS'!$A$3:$N$962,3,FALSE)),"")</f>
        <v/>
      </c>
      <c r="C2878" s="223" t="str">
        <f>IFERROR(IF(VLOOKUP($O2878,'APOIO-DESPESAS'!$A$3:$N$962,4,FALSE)="","",VLOOKUP($O2878,'APOIO-DESPESAS'!$A$3:$N$962,4,FALSE)),"")</f>
        <v/>
      </c>
      <c r="D2878" s="223" t="str">
        <f>IFERROR(IF(VLOOKUP($O2878,'APOIO-DESPESAS'!$A$3:$N$962,5,FALSE)="","",VLOOKUP($O2878,'APOIO-DESPESAS'!$A$3:$N$962,5,FALSE)),"")</f>
        <v/>
      </c>
      <c r="E2878" s="223" t="str">
        <f>IFERROR(IF(VLOOKUP($O2878,'APOIO-DESPESAS'!$A$3:$N$962,6,FALSE)="","",VLOOKUP($O2878,'APOIO-DESPESAS'!$A$3:$N$962,6,FALSE)),"")</f>
        <v/>
      </c>
      <c r="F2878" s="223" t="str">
        <f>IFERROR(IF(VLOOKUP($O2878,'APOIO-DESPESAS'!$A$3:$N$962,7,FALSE)="","",VLOOKUP($O2878,'APOIO-DESPESAS'!$A$3:$N$962,7,FALSE)),"")</f>
        <v/>
      </c>
      <c r="G2878" s="223" t="str">
        <f>IFERROR(IF(VLOOKUP($O2878,'APOIO-DESPESAS'!$A$3:$N$962,8,FALSE)="","",VLOOKUP($O2878,'APOIO-DESPESAS'!$A$3:$N$962,8,FALSE)),"")</f>
        <v/>
      </c>
      <c r="H2878" s="223" t="str">
        <f>IFERROR(IF(VLOOKUP($O2878,'APOIO-DESPESAS'!$A$3:$N$962,9,FALSE)="","",VLOOKUP($O2878,'APOIO-DESPESAS'!$A$3:$N$962,9,FALSE)),"")</f>
        <v/>
      </c>
      <c r="I2878" s="223" t="str">
        <f>IFERROR(IF(VLOOKUP($O2878,'APOIO-DESPESAS'!$A$3:$N$962,10,FALSE)="","",VLOOKUP($O2878,'APOIO-DESPESAS'!$A$3:$N$962,10,FALSE)),"")</f>
        <v/>
      </c>
      <c r="J2878" s="223" t="str">
        <f>IFERROR(IF(VLOOKUP($O2878,'APOIO-DESPESAS'!$A$3:$N$962,11,FALSE)="","",VLOOKUP($O2878,'APOIO-DESPESAS'!$A$3:$N$962,11,FALSE)),"")</f>
        <v/>
      </c>
      <c r="K2878" s="223" t="str">
        <f>IFERROR(IF(VLOOKUP($O2878,'APOIO-DESPESAS'!$A$3:$N$962,12,FALSE)="","",VLOOKUP($O2878,'APOIO-DESPESAS'!$A$3:$N$962,12,FALSE)),"")</f>
        <v/>
      </c>
      <c r="L2878" s="223" t="str">
        <f>IFERROR(IF(VLOOKUP($O2878,'APOIO-DESPESAS'!$A$3:$N$962,13,FALSE)="","",VLOOKUP($O2878,'APOIO-DESPESAS'!$A$3:$N$962,13,FALSE)),"")</f>
        <v/>
      </c>
      <c r="M2878" s="223" t="str">
        <f>IFERROR(IF(VLOOKUP($O2878,'APOIO-DESPESAS'!$A$3:$N$962,14,FALSE)="","",VLOOKUP($O2878,'APOIO-DESPESAS'!$A$3:$N$962,14,FALSE)),"")</f>
        <v/>
      </c>
      <c r="O2878" s="223">
        <f t="shared" si="44"/>
        <v>2876</v>
      </c>
    </row>
    <row r="2879" spans="1:15" x14ac:dyDescent="0.25">
      <c r="A2879" s="223" t="str">
        <f>IFERROR(IF(VLOOKUP($O2879,'APOIO-DESPESAS'!$A$3:$N$962,2,FALSE)="","",VLOOKUP($O2879,'APOIO-DESPESAS'!$A$3:$N$962,2,FALSE)),"")</f>
        <v/>
      </c>
      <c r="B2879" s="223" t="str">
        <f>IFERROR(IF(VLOOKUP($O2879,'APOIO-DESPESAS'!$A$3:$N$962,3,FALSE)="","",VLOOKUP($O2879,'APOIO-DESPESAS'!$A$3:$N$962,3,FALSE)),"")</f>
        <v/>
      </c>
      <c r="C2879" s="223" t="str">
        <f>IFERROR(IF(VLOOKUP($O2879,'APOIO-DESPESAS'!$A$3:$N$962,4,FALSE)="","",VLOOKUP($O2879,'APOIO-DESPESAS'!$A$3:$N$962,4,FALSE)),"")</f>
        <v/>
      </c>
      <c r="D2879" s="223" t="str">
        <f>IFERROR(IF(VLOOKUP($O2879,'APOIO-DESPESAS'!$A$3:$N$962,5,FALSE)="","",VLOOKUP($O2879,'APOIO-DESPESAS'!$A$3:$N$962,5,FALSE)),"")</f>
        <v/>
      </c>
      <c r="E2879" s="223" t="str">
        <f>IFERROR(IF(VLOOKUP($O2879,'APOIO-DESPESAS'!$A$3:$N$962,6,FALSE)="","",VLOOKUP($O2879,'APOIO-DESPESAS'!$A$3:$N$962,6,FALSE)),"")</f>
        <v/>
      </c>
      <c r="F2879" s="223" t="str">
        <f>IFERROR(IF(VLOOKUP($O2879,'APOIO-DESPESAS'!$A$3:$N$962,7,FALSE)="","",VLOOKUP($O2879,'APOIO-DESPESAS'!$A$3:$N$962,7,FALSE)),"")</f>
        <v/>
      </c>
      <c r="G2879" s="223" t="str">
        <f>IFERROR(IF(VLOOKUP($O2879,'APOIO-DESPESAS'!$A$3:$N$962,8,FALSE)="","",VLOOKUP($O2879,'APOIO-DESPESAS'!$A$3:$N$962,8,FALSE)),"")</f>
        <v/>
      </c>
      <c r="H2879" s="223" t="str">
        <f>IFERROR(IF(VLOOKUP($O2879,'APOIO-DESPESAS'!$A$3:$N$962,9,FALSE)="","",VLOOKUP($O2879,'APOIO-DESPESAS'!$A$3:$N$962,9,FALSE)),"")</f>
        <v/>
      </c>
      <c r="I2879" s="223" t="str">
        <f>IFERROR(IF(VLOOKUP($O2879,'APOIO-DESPESAS'!$A$3:$N$962,10,FALSE)="","",VLOOKUP($O2879,'APOIO-DESPESAS'!$A$3:$N$962,10,FALSE)),"")</f>
        <v/>
      </c>
      <c r="J2879" s="223" t="str">
        <f>IFERROR(IF(VLOOKUP($O2879,'APOIO-DESPESAS'!$A$3:$N$962,11,FALSE)="","",VLOOKUP($O2879,'APOIO-DESPESAS'!$A$3:$N$962,11,FALSE)),"")</f>
        <v/>
      </c>
      <c r="K2879" s="223" t="str">
        <f>IFERROR(IF(VLOOKUP($O2879,'APOIO-DESPESAS'!$A$3:$N$962,12,FALSE)="","",VLOOKUP($O2879,'APOIO-DESPESAS'!$A$3:$N$962,12,FALSE)),"")</f>
        <v/>
      </c>
      <c r="L2879" s="223" t="str">
        <f>IFERROR(IF(VLOOKUP($O2879,'APOIO-DESPESAS'!$A$3:$N$962,13,FALSE)="","",VLOOKUP($O2879,'APOIO-DESPESAS'!$A$3:$N$962,13,FALSE)),"")</f>
        <v/>
      </c>
      <c r="M2879" s="223" t="str">
        <f>IFERROR(IF(VLOOKUP($O2879,'APOIO-DESPESAS'!$A$3:$N$962,14,FALSE)="","",VLOOKUP($O2879,'APOIO-DESPESAS'!$A$3:$N$962,14,FALSE)),"")</f>
        <v/>
      </c>
      <c r="O2879" s="223">
        <f t="shared" si="44"/>
        <v>2877</v>
      </c>
    </row>
    <row r="2880" spans="1:15" x14ac:dyDescent="0.25">
      <c r="A2880" s="223" t="str">
        <f>IFERROR(IF(VLOOKUP($O2880,'APOIO-DESPESAS'!$A$3:$N$962,2,FALSE)="","",VLOOKUP($O2880,'APOIO-DESPESAS'!$A$3:$N$962,2,FALSE)),"")</f>
        <v/>
      </c>
      <c r="B2880" s="223" t="str">
        <f>IFERROR(IF(VLOOKUP($O2880,'APOIO-DESPESAS'!$A$3:$N$962,3,FALSE)="","",VLOOKUP($O2880,'APOIO-DESPESAS'!$A$3:$N$962,3,FALSE)),"")</f>
        <v/>
      </c>
      <c r="C2880" s="223" t="str">
        <f>IFERROR(IF(VLOOKUP($O2880,'APOIO-DESPESAS'!$A$3:$N$962,4,FALSE)="","",VLOOKUP($O2880,'APOIO-DESPESAS'!$A$3:$N$962,4,FALSE)),"")</f>
        <v/>
      </c>
      <c r="D2880" s="223" t="str">
        <f>IFERROR(IF(VLOOKUP($O2880,'APOIO-DESPESAS'!$A$3:$N$962,5,FALSE)="","",VLOOKUP($O2880,'APOIO-DESPESAS'!$A$3:$N$962,5,FALSE)),"")</f>
        <v/>
      </c>
      <c r="E2880" s="223" t="str">
        <f>IFERROR(IF(VLOOKUP($O2880,'APOIO-DESPESAS'!$A$3:$N$962,6,FALSE)="","",VLOOKUP($O2880,'APOIO-DESPESAS'!$A$3:$N$962,6,FALSE)),"")</f>
        <v/>
      </c>
      <c r="F2880" s="223" t="str">
        <f>IFERROR(IF(VLOOKUP($O2880,'APOIO-DESPESAS'!$A$3:$N$962,7,FALSE)="","",VLOOKUP($O2880,'APOIO-DESPESAS'!$A$3:$N$962,7,FALSE)),"")</f>
        <v/>
      </c>
      <c r="G2880" s="223" t="str">
        <f>IFERROR(IF(VLOOKUP($O2880,'APOIO-DESPESAS'!$A$3:$N$962,8,FALSE)="","",VLOOKUP($O2880,'APOIO-DESPESAS'!$A$3:$N$962,8,FALSE)),"")</f>
        <v/>
      </c>
      <c r="H2880" s="223" t="str">
        <f>IFERROR(IF(VLOOKUP($O2880,'APOIO-DESPESAS'!$A$3:$N$962,9,FALSE)="","",VLOOKUP($O2880,'APOIO-DESPESAS'!$A$3:$N$962,9,FALSE)),"")</f>
        <v/>
      </c>
      <c r="I2880" s="223" t="str">
        <f>IFERROR(IF(VLOOKUP($O2880,'APOIO-DESPESAS'!$A$3:$N$962,10,FALSE)="","",VLOOKUP($O2880,'APOIO-DESPESAS'!$A$3:$N$962,10,FALSE)),"")</f>
        <v/>
      </c>
      <c r="J2880" s="223" t="str">
        <f>IFERROR(IF(VLOOKUP($O2880,'APOIO-DESPESAS'!$A$3:$N$962,11,FALSE)="","",VLOOKUP($O2880,'APOIO-DESPESAS'!$A$3:$N$962,11,FALSE)),"")</f>
        <v/>
      </c>
      <c r="K2880" s="223" t="str">
        <f>IFERROR(IF(VLOOKUP($O2880,'APOIO-DESPESAS'!$A$3:$N$962,12,FALSE)="","",VLOOKUP($O2880,'APOIO-DESPESAS'!$A$3:$N$962,12,FALSE)),"")</f>
        <v/>
      </c>
      <c r="L2880" s="223" t="str">
        <f>IFERROR(IF(VLOOKUP($O2880,'APOIO-DESPESAS'!$A$3:$N$962,13,FALSE)="","",VLOOKUP($O2880,'APOIO-DESPESAS'!$A$3:$N$962,13,FALSE)),"")</f>
        <v/>
      </c>
      <c r="M2880" s="223" t="str">
        <f>IFERROR(IF(VLOOKUP($O2880,'APOIO-DESPESAS'!$A$3:$N$962,14,FALSE)="","",VLOOKUP($O2880,'APOIO-DESPESAS'!$A$3:$N$962,14,FALSE)),"")</f>
        <v/>
      </c>
      <c r="O2880" s="223">
        <f t="shared" si="44"/>
        <v>2878</v>
      </c>
    </row>
    <row r="2881" spans="1:15" x14ac:dyDescent="0.25">
      <c r="A2881" s="223" t="str">
        <f>IFERROR(IF(VLOOKUP($O2881,'APOIO-DESPESAS'!$A$3:$N$962,2,FALSE)="","",VLOOKUP($O2881,'APOIO-DESPESAS'!$A$3:$N$962,2,FALSE)),"")</f>
        <v/>
      </c>
      <c r="B2881" s="223" t="str">
        <f>IFERROR(IF(VLOOKUP($O2881,'APOIO-DESPESAS'!$A$3:$N$962,3,FALSE)="","",VLOOKUP($O2881,'APOIO-DESPESAS'!$A$3:$N$962,3,FALSE)),"")</f>
        <v/>
      </c>
      <c r="C2881" s="223" t="str">
        <f>IFERROR(IF(VLOOKUP($O2881,'APOIO-DESPESAS'!$A$3:$N$962,4,FALSE)="","",VLOOKUP($O2881,'APOIO-DESPESAS'!$A$3:$N$962,4,FALSE)),"")</f>
        <v/>
      </c>
      <c r="D2881" s="223" t="str">
        <f>IFERROR(IF(VLOOKUP($O2881,'APOIO-DESPESAS'!$A$3:$N$962,5,FALSE)="","",VLOOKUP($O2881,'APOIO-DESPESAS'!$A$3:$N$962,5,FALSE)),"")</f>
        <v/>
      </c>
      <c r="E2881" s="223" t="str">
        <f>IFERROR(IF(VLOOKUP($O2881,'APOIO-DESPESAS'!$A$3:$N$962,6,FALSE)="","",VLOOKUP($O2881,'APOIO-DESPESAS'!$A$3:$N$962,6,FALSE)),"")</f>
        <v/>
      </c>
      <c r="F2881" s="223" t="str">
        <f>IFERROR(IF(VLOOKUP($O2881,'APOIO-DESPESAS'!$A$3:$N$962,7,FALSE)="","",VLOOKUP($O2881,'APOIO-DESPESAS'!$A$3:$N$962,7,FALSE)),"")</f>
        <v/>
      </c>
      <c r="G2881" s="223" t="str">
        <f>IFERROR(IF(VLOOKUP($O2881,'APOIO-DESPESAS'!$A$3:$N$962,8,FALSE)="","",VLOOKUP($O2881,'APOIO-DESPESAS'!$A$3:$N$962,8,FALSE)),"")</f>
        <v/>
      </c>
      <c r="H2881" s="223" t="str">
        <f>IFERROR(IF(VLOOKUP($O2881,'APOIO-DESPESAS'!$A$3:$N$962,9,FALSE)="","",VLOOKUP($O2881,'APOIO-DESPESAS'!$A$3:$N$962,9,FALSE)),"")</f>
        <v/>
      </c>
      <c r="I2881" s="223" t="str">
        <f>IFERROR(IF(VLOOKUP($O2881,'APOIO-DESPESAS'!$A$3:$N$962,10,FALSE)="","",VLOOKUP($O2881,'APOIO-DESPESAS'!$A$3:$N$962,10,FALSE)),"")</f>
        <v/>
      </c>
      <c r="J2881" s="223" t="str">
        <f>IFERROR(IF(VLOOKUP($O2881,'APOIO-DESPESAS'!$A$3:$N$962,11,FALSE)="","",VLOOKUP($O2881,'APOIO-DESPESAS'!$A$3:$N$962,11,FALSE)),"")</f>
        <v/>
      </c>
      <c r="K2881" s="223" t="str">
        <f>IFERROR(IF(VLOOKUP($O2881,'APOIO-DESPESAS'!$A$3:$N$962,12,FALSE)="","",VLOOKUP($O2881,'APOIO-DESPESAS'!$A$3:$N$962,12,FALSE)),"")</f>
        <v/>
      </c>
      <c r="L2881" s="223" t="str">
        <f>IFERROR(IF(VLOOKUP($O2881,'APOIO-DESPESAS'!$A$3:$N$962,13,FALSE)="","",VLOOKUP($O2881,'APOIO-DESPESAS'!$A$3:$N$962,13,FALSE)),"")</f>
        <v/>
      </c>
      <c r="M2881" s="223" t="str">
        <f>IFERROR(IF(VLOOKUP($O2881,'APOIO-DESPESAS'!$A$3:$N$962,14,FALSE)="","",VLOOKUP($O2881,'APOIO-DESPESAS'!$A$3:$N$962,14,FALSE)),"")</f>
        <v/>
      </c>
      <c r="O2881" s="223">
        <f t="shared" si="44"/>
        <v>2879</v>
      </c>
    </row>
    <row r="2882" spans="1:15" x14ac:dyDescent="0.25">
      <c r="A2882" s="223" t="str">
        <f>IFERROR(IF(VLOOKUP($O2882,'APOIO-DESPESAS'!$A$3:$N$962,2,FALSE)="","",VLOOKUP($O2882,'APOIO-DESPESAS'!$A$3:$N$962,2,FALSE)),"")</f>
        <v/>
      </c>
      <c r="B2882" s="223" t="str">
        <f>IFERROR(IF(VLOOKUP($O2882,'APOIO-DESPESAS'!$A$3:$N$962,3,FALSE)="","",VLOOKUP($O2882,'APOIO-DESPESAS'!$A$3:$N$962,3,FALSE)),"")</f>
        <v/>
      </c>
      <c r="C2882" s="223" t="str">
        <f>IFERROR(IF(VLOOKUP($O2882,'APOIO-DESPESAS'!$A$3:$N$962,4,FALSE)="","",VLOOKUP($O2882,'APOIO-DESPESAS'!$A$3:$N$962,4,FALSE)),"")</f>
        <v/>
      </c>
      <c r="D2882" s="223" t="str">
        <f>IFERROR(IF(VLOOKUP($O2882,'APOIO-DESPESAS'!$A$3:$N$962,5,FALSE)="","",VLOOKUP($O2882,'APOIO-DESPESAS'!$A$3:$N$962,5,FALSE)),"")</f>
        <v/>
      </c>
      <c r="E2882" s="223" t="str">
        <f>IFERROR(IF(VLOOKUP($O2882,'APOIO-DESPESAS'!$A$3:$N$962,6,FALSE)="","",VLOOKUP($O2882,'APOIO-DESPESAS'!$A$3:$N$962,6,FALSE)),"")</f>
        <v/>
      </c>
      <c r="F2882" s="223" t="str">
        <f>IFERROR(IF(VLOOKUP($O2882,'APOIO-DESPESAS'!$A$3:$N$962,7,FALSE)="","",VLOOKUP($O2882,'APOIO-DESPESAS'!$A$3:$N$962,7,FALSE)),"")</f>
        <v/>
      </c>
      <c r="G2882" s="223" t="str">
        <f>IFERROR(IF(VLOOKUP($O2882,'APOIO-DESPESAS'!$A$3:$N$962,8,FALSE)="","",VLOOKUP($O2882,'APOIO-DESPESAS'!$A$3:$N$962,8,FALSE)),"")</f>
        <v/>
      </c>
      <c r="H2882" s="223" t="str">
        <f>IFERROR(IF(VLOOKUP($O2882,'APOIO-DESPESAS'!$A$3:$N$962,9,FALSE)="","",VLOOKUP($O2882,'APOIO-DESPESAS'!$A$3:$N$962,9,FALSE)),"")</f>
        <v/>
      </c>
      <c r="I2882" s="223" t="str">
        <f>IFERROR(IF(VLOOKUP($O2882,'APOIO-DESPESAS'!$A$3:$N$962,10,FALSE)="","",VLOOKUP($O2882,'APOIO-DESPESAS'!$A$3:$N$962,10,FALSE)),"")</f>
        <v/>
      </c>
      <c r="J2882" s="223" t="str">
        <f>IFERROR(IF(VLOOKUP($O2882,'APOIO-DESPESAS'!$A$3:$N$962,11,FALSE)="","",VLOOKUP($O2882,'APOIO-DESPESAS'!$A$3:$N$962,11,FALSE)),"")</f>
        <v/>
      </c>
      <c r="K2882" s="223" t="str">
        <f>IFERROR(IF(VLOOKUP($O2882,'APOIO-DESPESAS'!$A$3:$N$962,12,FALSE)="","",VLOOKUP($O2882,'APOIO-DESPESAS'!$A$3:$N$962,12,FALSE)),"")</f>
        <v/>
      </c>
      <c r="L2882" s="223" t="str">
        <f>IFERROR(IF(VLOOKUP($O2882,'APOIO-DESPESAS'!$A$3:$N$962,13,FALSE)="","",VLOOKUP($O2882,'APOIO-DESPESAS'!$A$3:$N$962,13,FALSE)),"")</f>
        <v/>
      </c>
      <c r="M2882" s="223" t="str">
        <f>IFERROR(IF(VLOOKUP($O2882,'APOIO-DESPESAS'!$A$3:$N$962,14,FALSE)="","",VLOOKUP($O2882,'APOIO-DESPESAS'!$A$3:$N$962,14,FALSE)),"")</f>
        <v/>
      </c>
      <c r="O2882" s="223">
        <f t="shared" si="44"/>
        <v>2880</v>
      </c>
    </row>
    <row r="2883" spans="1:15" x14ac:dyDescent="0.25">
      <c r="A2883" s="223" t="str">
        <f>IFERROR(IF(VLOOKUP($O2883,'APOIO-DESPESAS'!$A$3:$N$962,2,FALSE)="","",VLOOKUP($O2883,'APOIO-DESPESAS'!$A$3:$N$962,2,FALSE)),"")</f>
        <v/>
      </c>
      <c r="B2883" s="223" t="str">
        <f>IFERROR(IF(VLOOKUP($O2883,'APOIO-DESPESAS'!$A$3:$N$962,3,FALSE)="","",VLOOKUP($O2883,'APOIO-DESPESAS'!$A$3:$N$962,3,FALSE)),"")</f>
        <v/>
      </c>
      <c r="C2883" s="223" t="str">
        <f>IFERROR(IF(VLOOKUP($O2883,'APOIO-DESPESAS'!$A$3:$N$962,4,FALSE)="","",VLOOKUP($O2883,'APOIO-DESPESAS'!$A$3:$N$962,4,FALSE)),"")</f>
        <v/>
      </c>
      <c r="D2883" s="223" t="str">
        <f>IFERROR(IF(VLOOKUP($O2883,'APOIO-DESPESAS'!$A$3:$N$962,5,FALSE)="","",VLOOKUP($O2883,'APOIO-DESPESAS'!$A$3:$N$962,5,FALSE)),"")</f>
        <v/>
      </c>
      <c r="E2883" s="223" t="str">
        <f>IFERROR(IF(VLOOKUP($O2883,'APOIO-DESPESAS'!$A$3:$N$962,6,FALSE)="","",VLOOKUP($O2883,'APOIO-DESPESAS'!$A$3:$N$962,6,FALSE)),"")</f>
        <v/>
      </c>
      <c r="F2883" s="223" t="str">
        <f>IFERROR(IF(VLOOKUP($O2883,'APOIO-DESPESAS'!$A$3:$N$962,7,FALSE)="","",VLOOKUP($O2883,'APOIO-DESPESAS'!$A$3:$N$962,7,FALSE)),"")</f>
        <v/>
      </c>
      <c r="G2883" s="223" t="str">
        <f>IFERROR(IF(VLOOKUP($O2883,'APOIO-DESPESAS'!$A$3:$N$962,8,FALSE)="","",VLOOKUP($O2883,'APOIO-DESPESAS'!$A$3:$N$962,8,FALSE)),"")</f>
        <v/>
      </c>
      <c r="H2883" s="223" t="str">
        <f>IFERROR(IF(VLOOKUP($O2883,'APOIO-DESPESAS'!$A$3:$N$962,9,FALSE)="","",VLOOKUP($O2883,'APOIO-DESPESAS'!$A$3:$N$962,9,FALSE)),"")</f>
        <v/>
      </c>
      <c r="I2883" s="223" t="str">
        <f>IFERROR(IF(VLOOKUP($O2883,'APOIO-DESPESAS'!$A$3:$N$962,10,FALSE)="","",VLOOKUP($O2883,'APOIO-DESPESAS'!$A$3:$N$962,10,FALSE)),"")</f>
        <v/>
      </c>
      <c r="J2883" s="223" t="str">
        <f>IFERROR(IF(VLOOKUP($O2883,'APOIO-DESPESAS'!$A$3:$N$962,11,FALSE)="","",VLOOKUP($O2883,'APOIO-DESPESAS'!$A$3:$N$962,11,FALSE)),"")</f>
        <v/>
      </c>
      <c r="K2883" s="223" t="str">
        <f>IFERROR(IF(VLOOKUP($O2883,'APOIO-DESPESAS'!$A$3:$N$962,12,FALSE)="","",VLOOKUP($O2883,'APOIO-DESPESAS'!$A$3:$N$962,12,FALSE)),"")</f>
        <v/>
      </c>
      <c r="L2883" s="223" t="str">
        <f>IFERROR(IF(VLOOKUP($O2883,'APOIO-DESPESAS'!$A$3:$N$962,13,FALSE)="","",VLOOKUP($O2883,'APOIO-DESPESAS'!$A$3:$N$962,13,FALSE)),"")</f>
        <v/>
      </c>
      <c r="M2883" s="223" t="str">
        <f>IFERROR(IF(VLOOKUP($O2883,'APOIO-DESPESAS'!$A$3:$N$962,14,FALSE)="","",VLOOKUP($O2883,'APOIO-DESPESAS'!$A$3:$N$962,14,FALSE)),"")</f>
        <v/>
      </c>
      <c r="O2883" s="223">
        <f t="shared" si="44"/>
        <v>2881</v>
      </c>
    </row>
    <row r="2884" spans="1:15" x14ac:dyDescent="0.25">
      <c r="A2884" s="223" t="str">
        <f>IFERROR(IF(VLOOKUP($O2884,'APOIO-DESPESAS'!$A$3:$N$962,2,FALSE)="","",VLOOKUP($O2884,'APOIO-DESPESAS'!$A$3:$N$962,2,FALSE)),"")</f>
        <v/>
      </c>
      <c r="B2884" s="223" t="str">
        <f>IFERROR(IF(VLOOKUP($O2884,'APOIO-DESPESAS'!$A$3:$N$962,3,FALSE)="","",VLOOKUP($O2884,'APOIO-DESPESAS'!$A$3:$N$962,3,FALSE)),"")</f>
        <v/>
      </c>
      <c r="C2884" s="223" t="str">
        <f>IFERROR(IF(VLOOKUP($O2884,'APOIO-DESPESAS'!$A$3:$N$962,4,FALSE)="","",VLOOKUP($O2884,'APOIO-DESPESAS'!$A$3:$N$962,4,FALSE)),"")</f>
        <v/>
      </c>
      <c r="D2884" s="223" t="str">
        <f>IFERROR(IF(VLOOKUP($O2884,'APOIO-DESPESAS'!$A$3:$N$962,5,FALSE)="","",VLOOKUP($O2884,'APOIO-DESPESAS'!$A$3:$N$962,5,FALSE)),"")</f>
        <v/>
      </c>
      <c r="E2884" s="223" t="str">
        <f>IFERROR(IF(VLOOKUP($O2884,'APOIO-DESPESAS'!$A$3:$N$962,6,FALSE)="","",VLOOKUP($O2884,'APOIO-DESPESAS'!$A$3:$N$962,6,FALSE)),"")</f>
        <v/>
      </c>
      <c r="F2884" s="223" t="str">
        <f>IFERROR(IF(VLOOKUP($O2884,'APOIO-DESPESAS'!$A$3:$N$962,7,FALSE)="","",VLOOKUP($O2884,'APOIO-DESPESAS'!$A$3:$N$962,7,FALSE)),"")</f>
        <v/>
      </c>
      <c r="G2884" s="223" t="str">
        <f>IFERROR(IF(VLOOKUP($O2884,'APOIO-DESPESAS'!$A$3:$N$962,8,FALSE)="","",VLOOKUP($O2884,'APOIO-DESPESAS'!$A$3:$N$962,8,FALSE)),"")</f>
        <v/>
      </c>
      <c r="H2884" s="223" t="str">
        <f>IFERROR(IF(VLOOKUP($O2884,'APOIO-DESPESAS'!$A$3:$N$962,9,FALSE)="","",VLOOKUP($O2884,'APOIO-DESPESAS'!$A$3:$N$962,9,FALSE)),"")</f>
        <v/>
      </c>
      <c r="I2884" s="223" t="str">
        <f>IFERROR(IF(VLOOKUP($O2884,'APOIO-DESPESAS'!$A$3:$N$962,10,FALSE)="","",VLOOKUP($O2884,'APOIO-DESPESAS'!$A$3:$N$962,10,FALSE)),"")</f>
        <v/>
      </c>
      <c r="J2884" s="223" t="str">
        <f>IFERROR(IF(VLOOKUP($O2884,'APOIO-DESPESAS'!$A$3:$N$962,11,FALSE)="","",VLOOKUP($O2884,'APOIO-DESPESAS'!$A$3:$N$962,11,FALSE)),"")</f>
        <v/>
      </c>
      <c r="K2884" s="223" t="str">
        <f>IFERROR(IF(VLOOKUP($O2884,'APOIO-DESPESAS'!$A$3:$N$962,12,FALSE)="","",VLOOKUP($O2884,'APOIO-DESPESAS'!$A$3:$N$962,12,FALSE)),"")</f>
        <v/>
      </c>
      <c r="L2884" s="223" t="str">
        <f>IFERROR(IF(VLOOKUP($O2884,'APOIO-DESPESAS'!$A$3:$N$962,13,FALSE)="","",VLOOKUP($O2884,'APOIO-DESPESAS'!$A$3:$N$962,13,FALSE)),"")</f>
        <v/>
      </c>
      <c r="M2884" s="223" t="str">
        <f>IFERROR(IF(VLOOKUP($O2884,'APOIO-DESPESAS'!$A$3:$N$962,14,FALSE)="","",VLOOKUP($O2884,'APOIO-DESPESAS'!$A$3:$N$962,14,FALSE)),"")</f>
        <v/>
      </c>
      <c r="O2884" s="223">
        <f t="shared" si="44"/>
        <v>2882</v>
      </c>
    </row>
    <row r="2885" spans="1:15" x14ac:dyDescent="0.25">
      <c r="A2885" s="223" t="str">
        <f>IFERROR(IF(VLOOKUP($O2885,'APOIO-DESPESAS'!$A$3:$N$962,2,FALSE)="","",VLOOKUP($O2885,'APOIO-DESPESAS'!$A$3:$N$962,2,FALSE)),"")</f>
        <v/>
      </c>
      <c r="B2885" s="223" t="str">
        <f>IFERROR(IF(VLOOKUP($O2885,'APOIO-DESPESAS'!$A$3:$N$962,3,FALSE)="","",VLOOKUP($O2885,'APOIO-DESPESAS'!$A$3:$N$962,3,FALSE)),"")</f>
        <v/>
      </c>
      <c r="C2885" s="223" t="str">
        <f>IFERROR(IF(VLOOKUP($O2885,'APOIO-DESPESAS'!$A$3:$N$962,4,FALSE)="","",VLOOKUP($O2885,'APOIO-DESPESAS'!$A$3:$N$962,4,FALSE)),"")</f>
        <v/>
      </c>
      <c r="D2885" s="223" t="str">
        <f>IFERROR(IF(VLOOKUP($O2885,'APOIO-DESPESAS'!$A$3:$N$962,5,FALSE)="","",VLOOKUP($O2885,'APOIO-DESPESAS'!$A$3:$N$962,5,FALSE)),"")</f>
        <v/>
      </c>
      <c r="E2885" s="223" t="str">
        <f>IFERROR(IF(VLOOKUP($O2885,'APOIO-DESPESAS'!$A$3:$N$962,6,FALSE)="","",VLOOKUP($O2885,'APOIO-DESPESAS'!$A$3:$N$962,6,FALSE)),"")</f>
        <v/>
      </c>
      <c r="F2885" s="223" t="str">
        <f>IFERROR(IF(VLOOKUP($O2885,'APOIO-DESPESAS'!$A$3:$N$962,7,FALSE)="","",VLOOKUP($O2885,'APOIO-DESPESAS'!$A$3:$N$962,7,FALSE)),"")</f>
        <v/>
      </c>
      <c r="G2885" s="223" t="str">
        <f>IFERROR(IF(VLOOKUP($O2885,'APOIO-DESPESAS'!$A$3:$N$962,8,FALSE)="","",VLOOKUP($O2885,'APOIO-DESPESAS'!$A$3:$N$962,8,FALSE)),"")</f>
        <v/>
      </c>
      <c r="H2885" s="223" t="str">
        <f>IFERROR(IF(VLOOKUP($O2885,'APOIO-DESPESAS'!$A$3:$N$962,9,FALSE)="","",VLOOKUP($O2885,'APOIO-DESPESAS'!$A$3:$N$962,9,FALSE)),"")</f>
        <v/>
      </c>
      <c r="I2885" s="223" t="str">
        <f>IFERROR(IF(VLOOKUP($O2885,'APOIO-DESPESAS'!$A$3:$N$962,10,FALSE)="","",VLOOKUP($O2885,'APOIO-DESPESAS'!$A$3:$N$962,10,FALSE)),"")</f>
        <v/>
      </c>
      <c r="J2885" s="223" t="str">
        <f>IFERROR(IF(VLOOKUP($O2885,'APOIO-DESPESAS'!$A$3:$N$962,11,FALSE)="","",VLOOKUP($O2885,'APOIO-DESPESAS'!$A$3:$N$962,11,FALSE)),"")</f>
        <v/>
      </c>
      <c r="K2885" s="223" t="str">
        <f>IFERROR(IF(VLOOKUP($O2885,'APOIO-DESPESAS'!$A$3:$N$962,12,FALSE)="","",VLOOKUP($O2885,'APOIO-DESPESAS'!$A$3:$N$962,12,FALSE)),"")</f>
        <v/>
      </c>
      <c r="L2885" s="223" t="str">
        <f>IFERROR(IF(VLOOKUP($O2885,'APOIO-DESPESAS'!$A$3:$N$962,13,FALSE)="","",VLOOKUP($O2885,'APOIO-DESPESAS'!$A$3:$N$962,13,FALSE)),"")</f>
        <v/>
      </c>
      <c r="M2885" s="223" t="str">
        <f>IFERROR(IF(VLOOKUP($O2885,'APOIO-DESPESAS'!$A$3:$N$962,14,FALSE)="","",VLOOKUP($O2885,'APOIO-DESPESAS'!$A$3:$N$962,14,FALSE)),"")</f>
        <v/>
      </c>
      <c r="O2885" s="223">
        <f t="shared" ref="O2885:O2948" si="45">O2884+1</f>
        <v>2883</v>
      </c>
    </row>
    <row r="2886" spans="1:15" x14ac:dyDescent="0.25">
      <c r="A2886" s="223" t="str">
        <f>IFERROR(IF(VLOOKUP($O2886,'APOIO-DESPESAS'!$A$3:$N$962,2,FALSE)="","",VLOOKUP($O2886,'APOIO-DESPESAS'!$A$3:$N$962,2,FALSE)),"")</f>
        <v/>
      </c>
      <c r="B2886" s="223" t="str">
        <f>IFERROR(IF(VLOOKUP($O2886,'APOIO-DESPESAS'!$A$3:$N$962,3,FALSE)="","",VLOOKUP($O2886,'APOIO-DESPESAS'!$A$3:$N$962,3,FALSE)),"")</f>
        <v/>
      </c>
      <c r="C2886" s="223" t="str">
        <f>IFERROR(IF(VLOOKUP($O2886,'APOIO-DESPESAS'!$A$3:$N$962,4,FALSE)="","",VLOOKUP($O2886,'APOIO-DESPESAS'!$A$3:$N$962,4,FALSE)),"")</f>
        <v/>
      </c>
      <c r="D2886" s="223" t="str">
        <f>IFERROR(IF(VLOOKUP($O2886,'APOIO-DESPESAS'!$A$3:$N$962,5,FALSE)="","",VLOOKUP($O2886,'APOIO-DESPESAS'!$A$3:$N$962,5,FALSE)),"")</f>
        <v/>
      </c>
      <c r="E2886" s="223" t="str">
        <f>IFERROR(IF(VLOOKUP($O2886,'APOIO-DESPESAS'!$A$3:$N$962,6,FALSE)="","",VLOOKUP($O2886,'APOIO-DESPESAS'!$A$3:$N$962,6,FALSE)),"")</f>
        <v/>
      </c>
      <c r="F2886" s="223" t="str">
        <f>IFERROR(IF(VLOOKUP($O2886,'APOIO-DESPESAS'!$A$3:$N$962,7,FALSE)="","",VLOOKUP($O2886,'APOIO-DESPESAS'!$A$3:$N$962,7,FALSE)),"")</f>
        <v/>
      </c>
      <c r="G2886" s="223" t="str">
        <f>IFERROR(IF(VLOOKUP($O2886,'APOIO-DESPESAS'!$A$3:$N$962,8,FALSE)="","",VLOOKUP($O2886,'APOIO-DESPESAS'!$A$3:$N$962,8,FALSE)),"")</f>
        <v/>
      </c>
      <c r="H2886" s="223" t="str">
        <f>IFERROR(IF(VLOOKUP($O2886,'APOIO-DESPESAS'!$A$3:$N$962,9,FALSE)="","",VLOOKUP($O2886,'APOIO-DESPESAS'!$A$3:$N$962,9,FALSE)),"")</f>
        <v/>
      </c>
      <c r="I2886" s="223" t="str">
        <f>IFERROR(IF(VLOOKUP($O2886,'APOIO-DESPESAS'!$A$3:$N$962,10,FALSE)="","",VLOOKUP($O2886,'APOIO-DESPESAS'!$A$3:$N$962,10,FALSE)),"")</f>
        <v/>
      </c>
      <c r="J2886" s="223" t="str">
        <f>IFERROR(IF(VLOOKUP($O2886,'APOIO-DESPESAS'!$A$3:$N$962,11,FALSE)="","",VLOOKUP($O2886,'APOIO-DESPESAS'!$A$3:$N$962,11,FALSE)),"")</f>
        <v/>
      </c>
      <c r="K2886" s="223" t="str">
        <f>IFERROR(IF(VLOOKUP($O2886,'APOIO-DESPESAS'!$A$3:$N$962,12,FALSE)="","",VLOOKUP($O2886,'APOIO-DESPESAS'!$A$3:$N$962,12,FALSE)),"")</f>
        <v/>
      </c>
      <c r="L2886" s="223" t="str">
        <f>IFERROR(IF(VLOOKUP($O2886,'APOIO-DESPESAS'!$A$3:$N$962,13,FALSE)="","",VLOOKUP($O2886,'APOIO-DESPESAS'!$A$3:$N$962,13,FALSE)),"")</f>
        <v/>
      </c>
      <c r="M2886" s="223" t="str">
        <f>IFERROR(IF(VLOOKUP($O2886,'APOIO-DESPESAS'!$A$3:$N$962,14,FALSE)="","",VLOOKUP($O2886,'APOIO-DESPESAS'!$A$3:$N$962,14,FALSE)),"")</f>
        <v/>
      </c>
      <c r="O2886" s="223">
        <f t="shared" si="45"/>
        <v>2884</v>
      </c>
    </row>
    <row r="2887" spans="1:15" x14ac:dyDescent="0.25">
      <c r="A2887" s="223" t="str">
        <f>IFERROR(IF(VLOOKUP($O2887,'APOIO-DESPESAS'!$A$3:$N$962,2,FALSE)="","",VLOOKUP($O2887,'APOIO-DESPESAS'!$A$3:$N$962,2,FALSE)),"")</f>
        <v/>
      </c>
      <c r="B2887" s="223" t="str">
        <f>IFERROR(IF(VLOOKUP($O2887,'APOIO-DESPESAS'!$A$3:$N$962,3,FALSE)="","",VLOOKUP($O2887,'APOIO-DESPESAS'!$A$3:$N$962,3,FALSE)),"")</f>
        <v/>
      </c>
      <c r="C2887" s="223" t="str">
        <f>IFERROR(IF(VLOOKUP($O2887,'APOIO-DESPESAS'!$A$3:$N$962,4,FALSE)="","",VLOOKUP($O2887,'APOIO-DESPESAS'!$A$3:$N$962,4,FALSE)),"")</f>
        <v/>
      </c>
      <c r="D2887" s="223" t="str">
        <f>IFERROR(IF(VLOOKUP($O2887,'APOIO-DESPESAS'!$A$3:$N$962,5,FALSE)="","",VLOOKUP($O2887,'APOIO-DESPESAS'!$A$3:$N$962,5,FALSE)),"")</f>
        <v/>
      </c>
      <c r="E2887" s="223" t="str">
        <f>IFERROR(IF(VLOOKUP($O2887,'APOIO-DESPESAS'!$A$3:$N$962,6,FALSE)="","",VLOOKUP($O2887,'APOIO-DESPESAS'!$A$3:$N$962,6,FALSE)),"")</f>
        <v/>
      </c>
      <c r="F2887" s="223" t="str">
        <f>IFERROR(IF(VLOOKUP($O2887,'APOIO-DESPESAS'!$A$3:$N$962,7,FALSE)="","",VLOOKUP($O2887,'APOIO-DESPESAS'!$A$3:$N$962,7,FALSE)),"")</f>
        <v/>
      </c>
      <c r="G2887" s="223" t="str">
        <f>IFERROR(IF(VLOOKUP($O2887,'APOIO-DESPESAS'!$A$3:$N$962,8,FALSE)="","",VLOOKUP($O2887,'APOIO-DESPESAS'!$A$3:$N$962,8,FALSE)),"")</f>
        <v/>
      </c>
      <c r="H2887" s="223" t="str">
        <f>IFERROR(IF(VLOOKUP($O2887,'APOIO-DESPESAS'!$A$3:$N$962,9,FALSE)="","",VLOOKUP($O2887,'APOIO-DESPESAS'!$A$3:$N$962,9,FALSE)),"")</f>
        <v/>
      </c>
      <c r="I2887" s="223" t="str">
        <f>IFERROR(IF(VLOOKUP($O2887,'APOIO-DESPESAS'!$A$3:$N$962,10,FALSE)="","",VLOOKUP($O2887,'APOIO-DESPESAS'!$A$3:$N$962,10,FALSE)),"")</f>
        <v/>
      </c>
      <c r="J2887" s="223" t="str">
        <f>IFERROR(IF(VLOOKUP($O2887,'APOIO-DESPESAS'!$A$3:$N$962,11,FALSE)="","",VLOOKUP($O2887,'APOIO-DESPESAS'!$A$3:$N$962,11,FALSE)),"")</f>
        <v/>
      </c>
      <c r="K2887" s="223" t="str">
        <f>IFERROR(IF(VLOOKUP($O2887,'APOIO-DESPESAS'!$A$3:$N$962,12,FALSE)="","",VLOOKUP($O2887,'APOIO-DESPESAS'!$A$3:$N$962,12,FALSE)),"")</f>
        <v/>
      </c>
      <c r="L2887" s="223" t="str">
        <f>IFERROR(IF(VLOOKUP($O2887,'APOIO-DESPESAS'!$A$3:$N$962,13,FALSE)="","",VLOOKUP($O2887,'APOIO-DESPESAS'!$A$3:$N$962,13,FALSE)),"")</f>
        <v/>
      </c>
      <c r="M2887" s="223" t="str">
        <f>IFERROR(IF(VLOOKUP($O2887,'APOIO-DESPESAS'!$A$3:$N$962,14,FALSE)="","",VLOOKUP($O2887,'APOIO-DESPESAS'!$A$3:$N$962,14,FALSE)),"")</f>
        <v/>
      </c>
      <c r="O2887" s="223">
        <f t="shared" si="45"/>
        <v>2885</v>
      </c>
    </row>
    <row r="2888" spans="1:15" x14ac:dyDescent="0.25">
      <c r="A2888" s="223" t="str">
        <f>IFERROR(IF(VLOOKUP($O2888,'APOIO-DESPESAS'!$A$3:$N$962,2,FALSE)="","",VLOOKUP($O2888,'APOIO-DESPESAS'!$A$3:$N$962,2,FALSE)),"")</f>
        <v/>
      </c>
      <c r="B2888" s="223" t="str">
        <f>IFERROR(IF(VLOOKUP($O2888,'APOIO-DESPESAS'!$A$3:$N$962,3,FALSE)="","",VLOOKUP($O2888,'APOIO-DESPESAS'!$A$3:$N$962,3,FALSE)),"")</f>
        <v/>
      </c>
      <c r="C2888" s="223" t="str">
        <f>IFERROR(IF(VLOOKUP($O2888,'APOIO-DESPESAS'!$A$3:$N$962,4,FALSE)="","",VLOOKUP($O2888,'APOIO-DESPESAS'!$A$3:$N$962,4,FALSE)),"")</f>
        <v/>
      </c>
      <c r="D2888" s="223" t="str">
        <f>IFERROR(IF(VLOOKUP($O2888,'APOIO-DESPESAS'!$A$3:$N$962,5,FALSE)="","",VLOOKUP($O2888,'APOIO-DESPESAS'!$A$3:$N$962,5,FALSE)),"")</f>
        <v/>
      </c>
      <c r="E2888" s="223" t="str">
        <f>IFERROR(IF(VLOOKUP($O2888,'APOIO-DESPESAS'!$A$3:$N$962,6,FALSE)="","",VLOOKUP($O2888,'APOIO-DESPESAS'!$A$3:$N$962,6,FALSE)),"")</f>
        <v/>
      </c>
      <c r="F2888" s="223" t="str">
        <f>IFERROR(IF(VLOOKUP($O2888,'APOIO-DESPESAS'!$A$3:$N$962,7,FALSE)="","",VLOOKUP($O2888,'APOIO-DESPESAS'!$A$3:$N$962,7,FALSE)),"")</f>
        <v/>
      </c>
      <c r="G2888" s="223" t="str">
        <f>IFERROR(IF(VLOOKUP($O2888,'APOIO-DESPESAS'!$A$3:$N$962,8,FALSE)="","",VLOOKUP($O2888,'APOIO-DESPESAS'!$A$3:$N$962,8,FALSE)),"")</f>
        <v/>
      </c>
      <c r="H2888" s="223" t="str">
        <f>IFERROR(IF(VLOOKUP($O2888,'APOIO-DESPESAS'!$A$3:$N$962,9,FALSE)="","",VLOOKUP($O2888,'APOIO-DESPESAS'!$A$3:$N$962,9,FALSE)),"")</f>
        <v/>
      </c>
      <c r="I2888" s="223" t="str">
        <f>IFERROR(IF(VLOOKUP($O2888,'APOIO-DESPESAS'!$A$3:$N$962,10,FALSE)="","",VLOOKUP($O2888,'APOIO-DESPESAS'!$A$3:$N$962,10,FALSE)),"")</f>
        <v/>
      </c>
      <c r="J2888" s="223" t="str">
        <f>IFERROR(IF(VLOOKUP($O2888,'APOIO-DESPESAS'!$A$3:$N$962,11,FALSE)="","",VLOOKUP($O2888,'APOIO-DESPESAS'!$A$3:$N$962,11,FALSE)),"")</f>
        <v/>
      </c>
      <c r="K2888" s="223" t="str">
        <f>IFERROR(IF(VLOOKUP($O2888,'APOIO-DESPESAS'!$A$3:$N$962,12,FALSE)="","",VLOOKUP($O2888,'APOIO-DESPESAS'!$A$3:$N$962,12,FALSE)),"")</f>
        <v/>
      </c>
      <c r="L2888" s="223" t="str">
        <f>IFERROR(IF(VLOOKUP($O2888,'APOIO-DESPESAS'!$A$3:$N$962,13,FALSE)="","",VLOOKUP($O2888,'APOIO-DESPESAS'!$A$3:$N$962,13,FALSE)),"")</f>
        <v/>
      </c>
      <c r="M2888" s="223" t="str">
        <f>IFERROR(IF(VLOOKUP($O2888,'APOIO-DESPESAS'!$A$3:$N$962,14,FALSE)="","",VLOOKUP($O2888,'APOIO-DESPESAS'!$A$3:$N$962,14,FALSE)),"")</f>
        <v/>
      </c>
      <c r="O2888" s="223">
        <f t="shared" si="45"/>
        <v>2886</v>
      </c>
    </row>
    <row r="2889" spans="1:15" x14ac:dyDescent="0.25">
      <c r="A2889" s="223" t="str">
        <f>IFERROR(IF(VLOOKUP($O2889,'APOIO-DESPESAS'!$A$3:$N$962,2,FALSE)="","",VLOOKUP($O2889,'APOIO-DESPESAS'!$A$3:$N$962,2,FALSE)),"")</f>
        <v/>
      </c>
      <c r="B2889" s="223" t="str">
        <f>IFERROR(IF(VLOOKUP($O2889,'APOIO-DESPESAS'!$A$3:$N$962,3,FALSE)="","",VLOOKUP($O2889,'APOIO-DESPESAS'!$A$3:$N$962,3,FALSE)),"")</f>
        <v/>
      </c>
      <c r="C2889" s="223" t="str">
        <f>IFERROR(IF(VLOOKUP($O2889,'APOIO-DESPESAS'!$A$3:$N$962,4,FALSE)="","",VLOOKUP($O2889,'APOIO-DESPESAS'!$A$3:$N$962,4,FALSE)),"")</f>
        <v/>
      </c>
      <c r="D2889" s="223" t="str">
        <f>IFERROR(IF(VLOOKUP($O2889,'APOIO-DESPESAS'!$A$3:$N$962,5,FALSE)="","",VLOOKUP($O2889,'APOIO-DESPESAS'!$A$3:$N$962,5,FALSE)),"")</f>
        <v/>
      </c>
      <c r="E2889" s="223" t="str">
        <f>IFERROR(IF(VLOOKUP($O2889,'APOIO-DESPESAS'!$A$3:$N$962,6,FALSE)="","",VLOOKUP($O2889,'APOIO-DESPESAS'!$A$3:$N$962,6,FALSE)),"")</f>
        <v/>
      </c>
      <c r="F2889" s="223" t="str">
        <f>IFERROR(IF(VLOOKUP($O2889,'APOIO-DESPESAS'!$A$3:$N$962,7,FALSE)="","",VLOOKUP($O2889,'APOIO-DESPESAS'!$A$3:$N$962,7,FALSE)),"")</f>
        <v/>
      </c>
      <c r="G2889" s="223" t="str">
        <f>IFERROR(IF(VLOOKUP($O2889,'APOIO-DESPESAS'!$A$3:$N$962,8,FALSE)="","",VLOOKUP($O2889,'APOIO-DESPESAS'!$A$3:$N$962,8,FALSE)),"")</f>
        <v/>
      </c>
      <c r="H2889" s="223" t="str">
        <f>IFERROR(IF(VLOOKUP($O2889,'APOIO-DESPESAS'!$A$3:$N$962,9,FALSE)="","",VLOOKUP($O2889,'APOIO-DESPESAS'!$A$3:$N$962,9,FALSE)),"")</f>
        <v/>
      </c>
      <c r="I2889" s="223" t="str">
        <f>IFERROR(IF(VLOOKUP($O2889,'APOIO-DESPESAS'!$A$3:$N$962,10,FALSE)="","",VLOOKUP($O2889,'APOIO-DESPESAS'!$A$3:$N$962,10,FALSE)),"")</f>
        <v/>
      </c>
      <c r="J2889" s="223" t="str">
        <f>IFERROR(IF(VLOOKUP($O2889,'APOIO-DESPESAS'!$A$3:$N$962,11,FALSE)="","",VLOOKUP($O2889,'APOIO-DESPESAS'!$A$3:$N$962,11,FALSE)),"")</f>
        <v/>
      </c>
      <c r="K2889" s="223" t="str">
        <f>IFERROR(IF(VLOOKUP($O2889,'APOIO-DESPESAS'!$A$3:$N$962,12,FALSE)="","",VLOOKUP($O2889,'APOIO-DESPESAS'!$A$3:$N$962,12,FALSE)),"")</f>
        <v/>
      </c>
      <c r="L2889" s="223" t="str">
        <f>IFERROR(IF(VLOOKUP($O2889,'APOIO-DESPESAS'!$A$3:$N$962,13,FALSE)="","",VLOOKUP($O2889,'APOIO-DESPESAS'!$A$3:$N$962,13,FALSE)),"")</f>
        <v/>
      </c>
      <c r="M2889" s="223" t="str">
        <f>IFERROR(IF(VLOOKUP($O2889,'APOIO-DESPESAS'!$A$3:$N$962,14,FALSE)="","",VLOOKUP($O2889,'APOIO-DESPESAS'!$A$3:$N$962,14,FALSE)),"")</f>
        <v/>
      </c>
      <c r="O2889" s="223">
        <f t="shared" si="45"/>
        <v>2887</v>
      </c>
    </row>
    <row r="2890" spans="1:15" x14ac:dyDescent="0.25">
      <c r="A2890" s="223" t="str">
        <f>IFERROR(IF(VLOOKUP($O2890,'APOIO-DESPESAS'!$A$3:$N$962,2,FALSE)="","",VLOOKUP($O2890,'APOIO-DESPESAS'!$A$3:$N$962,2,FALSE)),"")</f>
        <v/>
      </c>
      <c r="B2890" s="223" t="str">
        <f>IFERROR(IF(VLOOKUP($O2890,'APOIO-DESPESAS'!$A$3:$N$962,3,FALSE)="","",VLOOKUP($O2890,'APOIO-DESPESAS'!$A$3:$N$962,3,FALSE)),"")</f>
        <v/>
      </c>
      <c r="C2890" s="223" t="str">
        <f>IFERROR(IF(VLOOKUP($O2890,'APOIO-DESPESAS'!$A$3:$N$962,4,FALSE)="","",VLOOKUP($O2890,'APOIO-DESPESAS'!$A$3:$N$962,4,FALSE)),"")</f>
        <v/>
      </c>
      <c r="D2890" s="223" t="str">
        <f>IFERROR(IF(VLOOKUP($O2890,'APOIO-DESPESAS'!$A$3:$N$962,5,FALSE)="","",VLOOKUP($O2890,'APOIO-DESPESAS'!$A$3:$N$962,5,FALSE)),"")</f>
        <v/>
      </c>
      <c r="E2890" s="223" t="str">
        <f>IFERROR(IF(VLOOKUP($O2890,'APOIO-DESPESAS'!$A$3:$N$962,6,FALSE)="","",VLOOKUP($O2890,'APOIO-DESPESAS'!$A$3:$N$962,6,FALSE)),"")</f>
        <v/>
      </c>
      <c r="F2890" s="223" t="str">
        <f>IFERROR(IF(VLOOKUP($O2890,'APOIO-DESPESAS'!$A$3:$N$962,7,FALSE)="","",VLOOKUP($O2890,'APOIO-DESPESAS'!$A$3:$N$962,7,FALSE)),"")</f>
        <v/>
      </c>
      <c r="G2890" s="223" t="str">
        <f>IFERROR(IF(VLOOKUP($O2890,'APOIO-DESPESAS'!$A$3:$N$962,8,FALSE)="","",VLOOKUP($O2890,'APOIO-DESPESAS'!$A$3:$N$962,8,FALSE)),"")</f>
        <v/>
      </c>
      <c r="H2890" s="223" t="str">
        <f>IFERROR(IF(VLOOKUP($O2890,'APOIO-DESPESAS'!$A$3:$N$962,9,FALSE)="","",VLOOKUP($O2890,'APOIO-DESPESAS'!$A$3:$N$962,9,FALSE)),"")</f>
        <v/>
      </c>
      <c r="I2890" s="223" t="str">
        <f>IFERROR(IF(VLOOKUP($O2890,'APOIO-DESPESAS'!$A$3:$N$962,10,FALSE)="","",VLOOKUP($O2890,'APOIO-DESPESAS'!$A$3:$N$962,10,FALSE)),"")</f>
        <v/>
      </c>
      <c r="J2890" s="223" t="str">
        <f>IFERROR(IF(VLOOKUP($O2890,'APOIO-DESPESAS'!$A$3:$N$962,11,FALSE)="","",VLOOKUP($O2890,'APOIO-DESPESAS'!$A$3:$N$962,11,FALSE)),"")</f>
        <v/>
      </c>
      <c r="K2890" s="223" t="str">
        <f>IFERROR(IF(VLOOKUP($O2890,'APOIO-DESPESAS'!$A$3:$N$962,12,FALSE)="","",VLOOKUP($O2890,'APOIO-DESPESAS'!$A$3:$N$962,12,FALSE)),"")</f>
        <v/>
      </c>
      <c r="L2890" s="223" t="str">
        <f>IFERROR(IF(VLOOKUP($O2890,'APOIO-DESPESAS'!$A$3:$N$962,13,FALSE)="","",VLOOKUP($O2890,'APOIO-DESPESAS'!$A$3:$N$962,13,FALSE)),"")</f>
        <v/>
      </c>
      <c r="M2890" s="223" t="str">
        <f>IFERROR(IF(VLOOKUP($O2890,'APOIO-DESPESAS'!$A$3:$N$962,14,FALSE)="","",VLOOKUP($O2890,'APOIO-DESPESAS'!$A$3:$N$962,14,FALSE)),"")</f>
        <v/>
      </c>
      <c r="O2890" s="223">
        <f t="shared" si="45"/>
        <v>2888</v>
      </c>
    </row>
    <row r="2891" spans="1:15" x14ac:dyDescent="0.25">
      <c r="A2891" s="223" t="str">
        <f>IFERROR(IF(VLOOKUP($O2891,'APOIO-DESPESAS'!$A$3:$N$962,2,FALSE)="","",VLOOKUP($O2891,'APOIO-DESPESAS'!$A$3:$N$962,2,FALSE)),"")</f>
        <v/>
      </c>
      <c r="B2891" s="223" t="str">
        <f>IFERROR(IF(VLOOKUP($O2891,'APOIO-DESPESAS'!$A$3:$N$962,3,FALSE)="","",VLOOKUP($O2891,'APOIO-DESPESAS'!$A$3:$N$962,3,FALSE)),"")</f>
        <v/>
      </c>
      <c r="C2891" s="223" t="str">
        <f>IFERROR(IF(VLOOKUP($O2891,'APOIO-DESPESAS'!$A$3:$N$962,4,FALSE)="","",VLOOKUP($O2891,'APOIO-DESPESAS'!$A$3:$N$962,4,FALSE)),"")</f>
        <v/>
      </c>
      <c r="D2891" s="223" t="str">
        <f>IFERROR(IF(VLOOKUP($O2891,'APOIO-DESPESAS'!$A$3:$N$962,5,FALSE)="","",VLOOKUP($O2891,'APOIO-DESPESAS'!$A$3:$N$962,5,FALSE)),"")</f>
        <v/>
      </c>
      <c r="E2891" s="223" t="str">
        <f>IFERROR(IF(VLOOKUP($O2891,'APOIO-DESPESAS'!$A$3:$N$962,6,FALSE)="","",VLOOKUP($O2891,'APOIO-DESPESAS'!$A$3:$N$962,6,FALSE)),"")</f>
        <v/>
      </c>
      <c r="F2891" s="223" t="str">
        <f>IFERROR(IF(VLOOKUP($O2891,'APOIO-DESPESAS'!$A$3:$N$962,7,FALSE)="","",VLOOKUP($O2891,'APOIO-DESPESAS'!$A$3:$N$962,7,FALSE)),"")</f>
        <v/>
      </c>
      <c r="G2891" s="223" t="str">
        <f>IFERROR(IF(VLOOKUP($O2891,'APOIO-DESPESAS'!$A$3:$N$962,8,FALSE)="","",VLOOKUP($O2891,'APOIO-DESPESAS'!$A$3:$N$962,8,FALSE)),"")</f>
        <v/>
      </c>
      <c r="H2891" s="223" t="str">
        <f>IFERROR(IF(VLOOKUP($O2891,'APOIO-DESPESAS'!$A$3:$N$962,9,FALSE)="","",VLOOKUP($O2891,'APOIO-DESPESAS'!$A$3:$N$962,9,FALSE)),"")</f>
        <v/>
      </c>
      <c r="I2891" s="223" t="str">
        <f>IFERROR(IF(VLOOKUP($O2891,'APOIO-DESPESAS'!$A$3:$N$962,10,FALSE)="","",VLOOKUP($O2891,'APOIO-DESPESAS'!$A$3:$N$962,10,FALSE)),"")</f>
        <v/>
      </c>
      <c r="J2891" s="223" t="str">
        <f>IFERROR(IF(VLOOKUP($O2891,'APOIO-DESPESAS'!$A$3:$N$962,11,FALSE)="","",VLOOKUP($O2891,'APOIO-DESPESAS'!$A$3:$N$962,11,FALSE)),"")</f>
        <v/>
      </c>
      <c r="K2891" s="223" t="str">
        <f>IFERROR(IF(VLOOKUP($O2891,'APOIO-DESPESAS'!$A$3:$N$962,12,FALSE)="","",VLOOKUP($O2891,'APOIO-DESPESAS'!$A$3:$N$962,12,FALSE)),"")</f>
        <v/>
      </c>
      <c r="L2891" s="223" t="str">
        <f>IFERROR(IF(VLOOKUP($O2891,'APOIO-DESPESAS'!$A$3:$N$962,13,FALSE)="","",VLOOKUP($O2891,'APOIO-DESPESAS'!$A$3:$N$962,13,FALSE)),"")</f>
        <v/>
      </c>
      <c r="M2891" s="223" t="str">
        <f>IFERROR(IF(VLOOKUP($O2891,'APOIO-DESPESAS'!$A$3:$N$962,14,FALSE)="","",VLOOKUP($O2891,'APOIO-DESPESAS'!$A$3:$N$962,14,FALSE)),"")</f>
        <v/>
      </c>
      <c r="O2891" s="223">
        <f t="shared" si="45"/>
        <v>2889</v>
      </c>
    </row>
    <row r="2892" spans="1:15" x14ac:dyDescent="0.25">
      <c r="A2892" s="223" t="str">
        <f>IFERROR(IF(VLOOKUP($O2892,'APOIO-DESPESAS'!$A$3:$N$962,2,FALSE)="","",VLOOKUP($O2892,'APOIO-DESPESAS'!$A$3:$N$962,2,FALSE)),"")</f>
        <v/>
      </c>
      <c r="B2892" s="223" t="str">
        <f>IFERROR(IF(VLOOKUP($O2892,'APOIO-DESPESAS'!$A$3:$N$962,3,FALSE)="","",VLOOKUP($O2892,'APOIO-DESPESAS'!$A$3:$N$962,3,FALSE)),"")</f>
        <v/>
      </c>
      <c r="C2892" s="223" t="str">
        <f>IFERROR(IF(VLOOKUP($O2892,'APOIO-DESPESAS'!$A$3:$N$962,4,FALSE)="","",VLOOKUP($O2892,'APOIO-DESPESAS'!$A$3:$N$962,4,FALSE)),"")</f>
        <v/>
      </c>
      <c r="D2892" s="223" t="str">
        <f>IFERROR(IF(VLOOKUP($O2892,'APOIO-DESPESAS'!$A$3:$N$962,5,FALSE)="","",VLOOKUP($O2892,'APOIO-DESPESAS'!$A$3:$N$962,5,FALSE)),"")</f>
        <v/>
      </c>
      <c r="E2892" s="223" t="str">
        <f>IFERROR(IF(VLOOKUP($O2892,'APOIO-DESPESAS'!$A$3:$N$962,6,FALSE)="","",VLOOKUP($O2892,'APOIO-DESPESAS'!$A$3:$N$962,6,FALSE)),"")</f>
        <v/>
      </c>
      <c r="F2892" s="223" t="str">
        <f>IFERROR(IF(VLOOKUP($O2892,'APOIO-DESPESAS'!$A$3:$N$962,7,FALSE)="","",VLOOKUP($O2892,'APOIO-DESPESAS'!$A$3:$N$962,7,FALSE)),"")</f>
        <v/>
      </c>
      <c r="G2892" s="223" t="str">
        <f>IFERROR(IF(VLOOKUP($O2892,'APOIO-DESPESAS'!$A$3:$N$962,8,FALSE)="","",VLOOKUP($O2892,'APOIO-DESPESAS'!$A$3:$N$962,8,FALSE)),"")</f>
        <v/>
      </c>
      <c r="H2892" s="223" t="str">
        <f>IFERROR(IF(VLOOKUP($O2892,'APOIO-DESPESAS'!$A$3:$N$962,9,FALSE)="","",VLOOKUP($O2892,'APOIO-DESPESAS'!$A$3:$N$962,9,FALSE)),"")</f>
        <v/>
      </c>
      <c r="I2892" s="223" t="str">
        <f>IFERROR(IF(VLOOKUP($O2892,'APOIO-DESPESAS'!$A$3:$N$962,10,FALSE)="","",VLOOKUP($O2892,'APOIO-DESPESAS'!$A$3:$N$962,10,FALSE)),"")</f>
        <v/>
      </c>
      <c r="J2892" s="223" t="str">
        <f>IFERROR(IF(VLOOKUP($O2892,'APOIO-DESPESAS'!$A$3:$N$962,11,FALSE)="","",VLOOKUP($O2892,'APOIO-DESPESAS'!$A$3:$N$962,11,FALSE)),"")</f>
        <v/>
      </c>
      <c r="K2892" s="223" t="str">
        <f>IFERROR(IF(VLOOKUP($O2892,'APOIO-DESPESAS'!$A$3:$N$962,12,FALSE)="","",VLOOKUP($O2892,'APOIO-DESPESAS'!$A$3:$N$962,12,FALSE)),"")</f>
        <v/>
      </c>
      <c r="L2892" s="223" t="str">
        <f>IFERROR(IF(VLOOKUP($O2892,'APOIO-DESPESAS'!$A$3:$N$962,13,FALSE)="","",VLOOKUP($O2892,'APOIO-DESPESAS'!$A$3:$N$962,13,FALSE)),"")</f>
        <v/>
      </c>
      <c r="M2892" s="223" t="str">
        <f>IFERROR(IF(VLOOKUP($O2892,'APOIO-DESPESAS'!$A$3:$N$962,14,FALSE)="","",VLOOKUP($O2892,'APOIO-DESPESAS'!$A$3:$N$962,14,FALSE)),"")</f>
        <v/>
      </c>
      <c r="O2892" s="223">
        <f t="shared" si="45"/>
        <v>2890</v>
      </c>
    </row>
    <row r="2893" spans="1:15" x14ac:dyDescent="0.25">
      <c r="A2893" s="223" t="str">
        <f>IFERROR(IF(VLOOKUP($O2893,'APOIO-DESPESAS'!$A$3:$N$962,2,FALSE)="","",VLOOKUP($O2893,'APOIO-DESPESAS'!$A$3:$N$962,2,FALSE)),"")</f>
        <v/>
      </c>
      <c r="B2893" s="223" t="str">
        <f>IFERROR(IF(VLOOKUP($O2893,'APOIO-DESPESAS'!$A$3:$N$962,3,FALSE)="","",VLOOKUP($O2893,'APOIO-DESPESAS'!$A$3:$N$962,3,FALSE)),"")</f>
        <v/>
      </c>
      <c r="C2893" s="223" t="str">
        <f>IFERROR(IF(VLOOKUP($O2893,'APOIO-DESPESAS'!$A$3:$N$962,4,FALSE)="","",VLOOKUP($O2893,'APOIO-DESPESAS'!$A$3:$N$962,4,FALSE)),"")</f>
        <v/>
      </c>
      <c r="D2893" s="223" t="str">
        <f>IFERROR(IF(VLOOKUP($O2893,'APOIO-DESPESAS'!$A$3:$N$962,5,FALSE)="","",VLOOKUP($O2893,'APOIO-DESPESAS'!$A$3:$N$962,5,FALSE)),"")</f>
        <v/>
      </c>
      <c r="E2893" s="223" t="str">
        <f>IFERROR(IF(VLOOKUP($O2893,'APOIO-DESPESAS'!$A$3:$N$962,6,FALSE)="","",VLOOKUP($O2893,'APOIO-DESPESAS'!$A$3:$N$962,6,FALSE)),"")</f>
        <v/>
      </c>
      <c r="F2893" s="223" t="str">
        <f>IFERROR(IF(VLOOKUP($O2893,'APOIO-DESPESAS'!$A$3:$N$962,7,FALSE)="","",VLOOKUP($O2893,'APOIO-DESPESAS'!$A$3:$N$962,7,FALSE)),"")</f>
        <v/>
      </c>
      <c r="G2893" s="223" t="str">
        <f>IFERROR(IF(VLOOKUP($O2893,'APOIO-DESPESAS'!$A$3:$N$962,8,FALSE)="","",VLOOKUP($O2893,'APOIO-DESPESAS'!$A$3:$N$962,8,FALSE)),"")</f>
        <v/>
      </c>
      <c r="H2893" s="223" t="str">
        <f>IFERROR(IF(VLOOKUP($O2893,'APOIO-DESPESAS'!$A$3:$N$962,9,FALSE)="","",VLOOKUP($O2893,'APOIO-DESPESAS'!$A$3:$N$962,9,FALSE)),"")</f>
        <v/>
      </c>
      <c r="I2893" s="223" t="str">
        <f>IFERROR(IF(VLOOKUP($O2893,'APOIO-DESPESAS'!$A$3:$N$962,10,FALSE)="","",VLOOKUP($O2893,'APOIO-DESPESAS'!$A$3:$N$962,10,FALSE)),"")</f>
        <v/>
      </c>
      <c r="J2893" s="223" t="str">
        <f>IFERROR(IF(VLOOKUP($O2893,'APOIO-DESPESAS'!$A$3:$N$962,11,FALSE)="","",VLOOKUP($O2893,'APOIO-DESPESAS'!$A$3:$N$962,11,FALSE)),"")</f>
        <v/>
      </c>
      <c r="K2893" s="223" t="str">
        <f>IFERROR(IF(VLOOKUP($O2893,'APOIO-DESPESAS'!$A$3:$N$962,12,FALSE)="","",VLOOKUP($O2893,'APOIO-DESPESAS'!$A$3:$N$962,12,FALSE)),"")</f>
        <v/>
      </c>
      <c r="L2893" s="223" t="str">
        <f>IFERROR(IF(VLOOKUP($O2893,'APOIO-DESPESAS'!$A$3:$N$962,13,FALSE)="","",VLOOKUP($O2893,'APOIO-DESPESAS'!$A$3:$N$962,13,FALSE)),"")</f>
        <v/>
      </c>
      <c r="M2893" s="223" t="str">
        <f>IFERROR(IF(VLOOKUP($O2893,'APOIO-DESPESAS'!$A$3:$N$962,14,FALSE)="","",VLOOKUP($O2893,'APOIO-DESPESAS'!$A$3:$N$962,14,FALSE)),"")</f>
        <v/>
      </c>
      <c r="O2893" s="223">
        <f t="shared" si="45"/>
        <v>2891</v>
      </c>
    </row>
    <row r="2894" spans="1:15" x14ac:dyDescent="0.25">
      <c r="A2894" s="223" t="str">
        <f>IFERROR(IF(VLOOKUP($O2894,'APOIO-DESPESAS'!$A$3:$N$962,2,FALSE)="","",VLOOKUP($O2894,'APOIO-DESPESAS'!$A$3:$N$962,2,FALSE)),"")</f>
        <v/>
      </c>
      <c r="B2894" s="223" t="str">
        <f>IFERROR(IF(VLOOKUP($O2894,'APOIO-DESPESAS'!$A$3:$N$962,3,FALSE)="","",VLOOKUP($O2894,'APOIO-DESPESAS'!$A$3:$N$962,3,FALSE)),"")</f>
        <v/>
      </c>
      <c r="C2894" s="223" t="str">
        <f>IFERROR(IF(VLOOKUP($O2894,'APOIO-DESPESAS'!$A$3:$N$962,4,FALSE)="","",VLOOKUP($O2894,'APOIO-DESPESAS'!$A$3:$N$962,4,FALSE)),"")</f>
        <v/>
      </c>
      <c r="D2894" s="223" t="str">
        <f>IFERROR(IF(VLOOKUP($O2894,'APOIO-DESPESAS'!$A$3:$N$962,5,FALSE)="","",VLOOKUP($O2894,'APOIO-DESPESAS'!$A$3:$N$962,5,FALSE)),"")</f>
        <v/>
      </c>
      <c r="E2894" s="223" t="str">
        <f>IFERROR(IF(VLOOKUP($O2894,'APOIO-DESPESAS'!$A$3:$N$962,6,FALSE)="","",VLOOKUP($O2894,'APOIO-DESPESAS'!$A$3:$N$962,6,FALSE)),"")</f>
        <v/>
      </c>
      <c r="F2894" s="223" t="str">
        <f>IFERROR(IF(VLOOKUP($O2894,'APOIO-DESPESAS'!$A$3:$N$962,7,FALSE)="","",VLOOKUP($O2894,'APOIO-DESPESAS'!$A$3:$N$962,7,FALSE)),"")</f>
        <v/>
      </c>
      <c r="G2894" s="223" t="str">
        <f>IFERROR(IF(VLOOKUP($O2894,'APOIO-DESPESAS'!$A$3:$N$962,8,FALSE)="","",VLOOKUP($O2894,'APOIO-DESPESAS'!$A$3:$N$962,8,FALSE)),"")</f>
        <v/>
      </c>
      <c r="H2894" s="223" t="str">
        <f>IFERROR(IF(VLOOKUP($O2894,'APOIO-DESPESAS'!$A$3:$N$962,9,FALSE)="","",VLOOKUP($O2894,'APOIO-DESPESAS'!$A$3:$N$962,9,FALSE)),"")</f>
        <v/>
      </c>
      <c r="I2894" s="223" t="str">
        <f>IFERROR(IF(VLOOKUP($O2894,'APOIO-DESPESAS'!$A$3:$N$962,10,FALSE)="","",VLOOKUP($O2894,'APOIO-DESPESAS'!$A$3:$N$962,10,FALSE)),"")</f>
        <v/>
      </c>
      <c r="J2894" s="223" t="str">
        <f>IFERROR(IF(VLOOKUP($O2894,'APOIO-DESPESAS'!$A$3:$N$962,11,FALSE)="","",VLOOKUP($O2894,'APOIO-DESPESAS'!$A$3:$N$962,11,FALSE)),"")</f>
        <v/>
      </c>
      <c r="K2894" s="223" t="str">
        <f>IFERROR(IF(VLOOKUP($O2894,'APOIO-DESPESAS'!$A$3:$N$962,12,FALSE)="","",VLOOKUP($O2894,'APOIO-DESPESAS'!$A$3:$N$962,12,FALSE)),"")</f>
        <v/>
      </c>
      <c r="L2894" s="223" t="str">
        <f>IFERROR(IF(VLOOKUP($O2894,'APOIO-DESPESAS'!$A$3:$N$962,13,FALSE)="","",VLOOKUP($O2894,'APOIO-DESPESAS'!$A$3:$N$962,13,FALSE)),"")</f>
        <v/>
      </c>
      <c r="M2894" s="223" t="str">
        <f>IFERROR(IF(VLOOKUP($O2894,'APOIO-DESPESAS'!$A$3:$N$962,14,FALSE)="","",VLOOKUP($O2894,'APOIO-DESPESAS'!$A$3:$N$962,14,FALSE)),"")</f>
        <v/>
      </c>
      <c r="O2894" s="223">
        <f t="shared" si="45"/>
        <v>2892</v>
      </c>
    </row>
    <row r="2895" spans="1:15" x14ac:dyDescent="0.25">
      <c r="A2895" s="223" t="str">
        <f>IFERROR(IF(VLOOKUP($O2895,'APOIO-DESPESAS'!$A$3:$N$962,2,FALSE)="","",VLOOKUP($O2895,'APOIO-DESPESAS'!$A$3:$N$962,2,FALSE)),"")</f>
        <v/>
      </c>
      <c r="B2895" s="223" t="str">
        <f>IFERROR(IF(VLOOKUP($O2895,'APOIO-DESPESAS'!$A$3:$N$962,3,FALSE)="","",VLOOKUP($O2895,'APOIO-DESPESAS'!$A$3:$N$962,3,FALSE)),"")</f>
        <v/>
      </c>
      <c r="C2895" s="223" t="str">
        <f>IFERROR(IF(VLOOKUP($O2895,'APOIO-DESPESAS'!$A$3:$N$962,4,FALSE)="","",VLOOKUP($O2895,'APOIO-DESPESAS'!$A$3:$N$962,4,FALSE)),"")</f>
        <v/>
      </c>
      <c r="D2895" s="223" t="str">
        <f>IFERROR(IF(VLOOKUP($O2895,'APOIO-DESPESAS'!$A$3:$N$962,5,FALSE)="","",VLOOKUP($O2895,'APOIO-DESPESAS'!$A$3:$N$962,5,FALSE)),"")</f>
        <v/>
      </c>
      <c r="E2895" s="223" t="str">
        <f>IFERROR(IF(VLOOKUP($O2895,'APOIO-DESPESAS'!$A$3:$N$962,6,FALSE)="","",VLOOKUP($O2895,'APOIO-DESPESAS'!$A$3:$N$962,6,FALSE)),"")</f>
        <v/>
      </c>
      <c r="F2895" s="223" t="str">
        <f>IFERROR(IF(VLOOKUP($O2895,'APOIO-DESPESAS'!$A$3:$N$962,7,FALSE)="","",VLOOKUP($O2895,'APOIO-DESPESAS'!$A$3:$N$962,7,FALSE)),"")</f>
        <v/>
      </c>
      <c r="G2895" s="223" t="str">
        <f>IFERROR(IF(VLOOKUP($O2895,'APOIO-DESPESAS'!$A$3:$N$962,8,FALSE)="","",VLOOKUP($O2895,'APOIO-DESPESAS'!$A$3:$N$962,8,FALSE)),"")</f>
        <v/>
      </c>
      <c r="H2895" s="223" t="str">
        <f>IFERROR(IF(VLOOKUP($O2895,'APOIO-DESPESAS'!$A$3:$N$962,9,FALSE)="","",VLOOKUP($O2895,'APOIO-DESPESAS'!$A$3:$N$962,9,FALSE)),"")</f>
        <v/>
      </c>
      <c r="I2895" s="223" t="str">
        <f>IFERROR(IF(VLOOKUP($O2895,'APOIO-DESPESAS'!$A$3:$N$962,10,FALSE)="","",VLOOKUP($O2895,'APOIO-DESPESAS'!$A$3:$N$962,10,FALSE)),"")</f>
        <v/>
      </c>
      <c r="J2895" s="223" t="str">
        <f>IFERROR(IF(VLOOKUP($O2895,'APOIO-DESPESAS'!$A$3:$N$962,11,FALSE)="","",VLOOKUP($O2895,'APOIO-DESPESAS'!$A$3:$N$962,11,FALSE)),"")</f>
        <v/>
      </c>
      <c r="K2895" s="223" t="str">
        <f>IFERROR(IF(VLOOKUP($O2895,'APOIO-DESPESAS'!$A$3:$N$962,12,FALSE)="","",VLOOKUP($O2895,'APOIO-DESPESAS'!$A$3:$N$962,12,FALSE)),"")</f>
        <v/>
      </c>
      <c r="L2895" s="223" t="str">
        <f>IFERROR(IF(VLOOKUP($O2895,'APOIO-DESPESAS'!$A$3:$N$962,13,FALSE)="","",VLOOKUP($O2895,'APOIO-DESPESAS'!$A$3:$N$962,13,FALSE)),"")</f>
        <v/>
      </c>
      <c r="M2895" s="223" t="str">
        <f>IFERROR(IF(VLOOKUP($O2895,'APOIO-DESPESAS'!$A$3:$N$962,14,FALSE)="","",VLOOKUP($O2895,'APOIO-DESPESAS'!$A$3:$N$962,14,FALSE)),"")</f>
        <v/>
      </c>
      <c r="O2895" s="223">
        <f t="shared" si="45"/>
        <v>2893</v>
      </c>
    </row>
    <row r="2896" spans="1:15" x14ac:dyDescent="0.25">
      <c r="A2896" s="223" t="str">
        <f>IFERROR(IF(VLOOKUP($O2896,'APOIO-DESPESAS'!$A$3:$N$962,2,FALSE)="","",VLOOKUP($O2896,'APOIO-DESPESAS'!$A$3:$N$962,2,FALSE)),"")</f>
        <v/>
      </c>
      <c r="B2896" s="223" t="str">
        <f>IFERROR(IF(VLOOKUP($O2896,'APOIO-DESPESAS'!$A$3:$N$962,3,FALSE)="","",VLOOKUP($O2896,'APOIO-DESPESAS'!$A$3:$N$962,3,FALSE)),"")</f>
        <v/>
      </c>
      <c r="C2896" s="223" t="str">
        <f>IFERROR(IF(VLOOKUP($O2896,'APOIO-DESPESAS'!$A$3:$N$962,4,FALSE)="","",VLOOKUP($O2896,'APOIO-DESPESAS'!$A$3:$N$962,4,FALSE)),"")</f>
        <v/>
      </c>
      <c r="D2896" s="223" t="str">
        <f>IFERROR(IF(VLOOKUP($O2896,'APOIO-DESPESAS'!$A$3:$N$962,5,FALSE)="","",VLOOKUP($O2896,'APOIO-DESPESAS'!$A$3:$N$962,5,FALSE)),"")</f>
        <v/>
      </c>
      <c r="E2896" s="223" t="str">
        <f>IFERROR(IF(VLOOKUP($O2896,'APOIO-DESPESAS'!$A$3:$N$962,6,FALSE)="","",VLOOKUP($O2896,'APOIO-DESPESAS'!$A$3:$N$962,6,FALSE)),"")</f>
        <v/>
      </c>
      <c r="F2896" s="223" t="str">
        <f>IFERROR(IF(VLOOKUP($O2896,'APOIO-DESPESAS'!$A$3:$N$962,7,FALSE)="","",VLOOKUP($O2896,'APOIO-DESPESAS'!$A$3:$N$962,7,FALSE)),"")</f>
        <v/>
      </c>
      <c r="G2896" s="223" t="str">
        <f>IFERROR(IF(VLOOKUP($O2896,'APOIO-DESPESAS'!$A$3:$N$962,8,FALSE)="","",VLOOKUP($O2896,'APOIO-DESPESAS'!$A$3:$N$962,8,FALSE)),"")</f>
        <v/>
      </c>
      <c r="H2896" s="223" t="str">
        <f>IFERROR(IF(VLOOKUP($O2896,'APOIO-DESPESAS'!$A$3:$N$962,9,FALSE)="","",VLOOKUP($O2896,'APOIO-DESPESAS'!$A$3:$N$962,9,FALSE)),"")</f>
        <v/>
      </c>
      <c r="I2896" s="223" t="str">
        <f>IFERROR(IF(VLOOKUP($O2896,'APOIO-DESPESAS'!$A$3:$N$962,10,FALSE)="","",VLOOKUP($O2896,'APOIO-DESPESAS'!$A$3:$N$962,10,FALSE)),"")</f>
        <v/>
      </c>
      <c r="J2896" s="223" t="str">
        <f>IFERROR(IF(VLOOKUP($O2896,'APOIO-DESPESAS'!$A$3:$N$962,11,FALSE)="","",VLOOKUP($O2896,'APOIO-DESPESAS'!$A$3:$N$962,11,FALSE)),"")</f>
        <v/>
      </c>
      <c r="K2896" s="223" t="str">
        <f>IFERROR(IF(VLOOKUP($O2896,'APOIO-DESPESAS'!$A$3:$N$962,12,FALSE)="","",VLOOKUP($O2896,'APOIO-DESPESAS'!$A$3:$N$962,12,FALSE)),"")</f>
        <v/>
      </c>
      <c r="L2896" s="223" t="str">
        <f>IFERROR(IF(VLOOKUP($O2896,'APOIO-DESPESAS'!$A$3:$N$962,13,FALSE)="","",VLOOKUP($O2896,'APOIO-DESPESAS'!$A$3:$N$962,13,FALSE)),"")</f>
        <v/>
      </c>
      <c r="M2896" s="223" t="str">
        <f>IFERROR(IF(VLOOKUP($O2896,'APOIO-DESPESAS'!$A$3:$N$962,14,FALSE)="","",VLOOKUP($O2896,'APOIO-DESPESAS'!$A$3:$N$962,14,FALSE)),"")</f>
        <v/>
      </c>
      <c r="O2896" s="223">
        <f t="shared" si="45"/>
        <v>2894</v>
      </c>
    </row>
    <row r="2897" spans="1:15" x14ac:dyDescent="0.25">
      <c r="A2897" s="223" t="str">
        <f>IFERROR(IF(VLOOKUP($O2897,'APOIO-DESPESAS'!$A$3:$N$962,2,FALSE)="","",VLOOKUP($O2897,'APOIO-DESPESAS'!$A$3:$N$962,2,FALSE)),"")</f>
        <v/>
      </c>
      <c r="B2897" s="223" t="str">
        <f>IFERROR(IF(VLOOKUP($O2897,'APOIO-DESPESAS'!$A$3:$N$962,3,FALSE)="","",VLOOKUP($O2897,'APOIO-DESPESAS'!$A$3:$N$962,3,FALSE)),"")</f>
        <v/>
      </c>
      <c r="C2897" s="223" t="str">
        <f>IFERROR(IF(VLOOKUP($O2897,'APOIO-DESPESAS'!$A$3:$N$962,4,FALSE)="","",VLOOKUP($O2897,'APOIO-DESPESAS'!$A$3:$N$962,4,FALSE)),"")</f>
        <v/>
      </c>
      <c r="D2897" s="223" t="str">
        <f>IFERROR(IF(VLOOKUP($O2897,'APOIO-DESPESAS'!$A$3:$N$962,5,FALSE)="","",VLOOKUP($O2897,'APOIO-DESPESAS'!$A$3:$N$962,5,FALSE)),"")</f>
        <v/>
      </c>
      <c r="E2897" s="223" t="str">
        <f>IFERROR(IF(VLOOKUP($O2897,'APOIO-DESPESAS'!$A$3:$N$962,6,FALSE)="","",VLOOKUP($O2897,'APOIO-DESPESAS'!$A$3:$N$962,6,FALSE)),"")</f>
        <v/>
      </c>
      <c r="F2897" s="223" t="str">
        <f>IFERROR(IF(VLOOKUP($O2897,'APOIO-DESPESAS'!$A$3:$N$962,7,FALSE)="","",VLOOKUP($O2897,'APOIO-DESPESAS'!$A$3:$N$962,7,FALSE)),"")</f>
        <v/>
      </c>
      <c r="G2897" s="223" t="str">
        <f>IFERROR(IF(VLOOKUP($O2897,'APOIO-DESPESAS'!$A$3:$N$962,8,FALSE)="","",VLOOKUP($O2897,'APOIO-DESPESAS'!$A$3:$N$962,8,FALSE)),"")</f>
        <v/>
      </c>
      <c r="H2897" s="223" t="str">
        <f>IFERROR(IF(VLOOKUP($O2897,'APOIO-DESPESAS'!$A$3:$N$962,9,FALSE)="","",VLOOKUP($O2897,'APOIO-DESPESAS'!$A$3:$N$962,9,FALSE)),"")</f>
        <v/>
      </c>
      <c r="I2897" s="223" t="str">
        <f>IFERROR(IF(VLOOKUP($O2897,'APOIO-DESPESAS'!$A$3:$N$962,10,FALSE)="","",VLOOKUP($O2897,'APOIO-DESPESAS'!$A$3:$N$962,10,FALSE)),"")</f>
        <v/>
      </c>
      <c r="J2897" s="223" t="str">
        <f>IFERROR(IF(VLOOKUP($O2897,'APOIO-DESPESAS'!$A$3:$N$962,11,FALSE)="","",VLOOKUP($O2897,'APOIO-DESPESAS'!$A$3:$N$962,11,FALSE)),"")</f>
        <v/>
      </c>
      <c r="K2897" s="223" t="str">
        <f>IFERROR(IF(VLOOKUP($O2897,'APOIO-DESPESAS'!$A$3:$N$962,12,FALSE)="","",VLOOKUP($O2897,'APOIO-DESPESAS'!$A$3:$N$962,12,FALSE)),"")</f>
        <v/>
      </c>
      <c r="L2897" s="223" t="str">
        <f>IFERROR(IF(VLOOKUP($O2897,'APOIO-DESPESAS'!$A$3:$N$962,13,FALSE)="","",VLOOKUP($O2897,'APOIO-DESPESAS'!$A$3:$N$962,13,FALSE)),"")</f>
        <v/>
      </c>
      <c r="M2897" s="223" t="str">
        <f>IFERROR(IF(VLOOKUP($O2897,'APOIO-DESPESAS'!$A$3:$N$962,14,FALSE)="","",VLOOKUP($O2897,'APOIO-DESPESAS'!$A$3:$N$962,14,FALSE)),"")</f>
        <v/>
      </c>
      <c r="O2897" s="223">
        <f t="shared" si="45"/>
        <v>2895</v>
      </c>
    </row>
    <row r="2898" spans="1:15" x14ac:dyDescent="0.25">
      <c r="A2898" s="223" t="str">
        <f>IFERROR(IF(VLOOKUP($O2898,'APOIO-DESPESAS'!$A$3:$N$962,2,FALSE)="","",VLOOKUP($O2898,'APOIO-DESPESAS'!$A$3:$N$962,2,FALSE)),"")</f>
        <v/>
      </c>
      <c r="B2898" s="223" t="str">
        <f>IFERROR(IF(VLOOKUP($O2898,'APOIO-DESPESAS'!$A$3:$N$962,3,FALSE)="","",VLOOKUP($O2898,'APOIO-DESPESAS'!$A$3:$N$962,3,FALSE)),"")</f>
        <v/>
      </c>
      <c r="C2898" s="223" t="str">
        <f>IFERROR(IF(VLOOKUP($O2898,'APOIO-DESPESAS'!$A$3:$N$962,4,FALSE)="","",VLOOKUP($O2898,'APOIO-DESPESAS'!$A$3:$N$962,4,FALSE)),"")</f>
        <v/>
      </c>
      <c r="D2898" s="223" t="str">
        <f>IFERROR(IF(VLOOKUP($O2898,'APOIO-DESPESAS'!$A$3:$N$962,5,FALSE)="","",VLOOKUP($O2898,'APOIO-DESPESAS'!$A$3:$N$962,5,FALSE)),"")</f>
        <v/>
      </c>
      <c r="E2898" s="223" t="str">
        <f>IFERROR(IF(VLOOKUP($O2898,'APOIO-DESPESAS'!$A$3:$N$962,6,FALSE)="","",VLOOKUP($O2898,'APOIO-DESPESAS'!$A$3:$N$962,6,FALSE)),"")</f>
        <v/>
      </c>
      <c r="F2898" s="223" t="str">
        <f>IFERROR(IF(VLOOKUP($O2898,'APOIO-DESPESAS'!$A$3:$N$962,7,FALSE)="","",VLOOKUP($O2898,'APOIO-DESPESAS'!$A$3:$N$962,7,FALSE)),"")</f>
        <v/>
      </c>
      <c r="G2898" s="223" t="str">
        <f>IFERROR(IF(VLOOKUP($O2898,'APOIO-DESPESAS'!$A$3:$N$962,8,FALSE)="","",VLOOKUP($O2898,'APOIO-DESPESAS'!$A$3:$N$962,8,FALSE)),"")</f>
        <v/>
      </c>
      <c r="H2898" s="223" t="str">
        <f>IFERROR(IF(VLOOKUP($O2898,'APOIO-DESPESAS'!$A$3:$N$962,9,FALSE)="","",VLOOKUP($O2898,'APOIO-DESPESAS'!$A$3:$N$962,9,FALSE)),"")</f>
        <v/>
      </c>
      <c r="I2898" s="223" t="str">
        <f>IFERROR(IF(VLOOKUP($O2898,'APOIO-DESPESAS'!$A$3:$N$962,10,FALSE)="","",VLOOKUP($O2898,'APOIO-DESPESAS'!$A$3:$N$962,10,FALSE)),"")</f>
        <v/>
      </c>
      <c r="J2898" s="223" t="str">
        <f>IFERROR(IF(VLOOKUP($O2898,'APOIO-DESPESAS'!$A$3:$N$962,11,FALSE)="","",VLOOKUP($O2898,'APOIO-DESPESAS'!$A$3:$N$962,11,FALSE)),"")</f>
        <v/>
      </c>
      <c r="K2898" s="223" t="str">
        <f>IFERROR(IF(VLOOKUP($O2898,'APOIO-DESPESAS'!$A$3:$N$962,12,FALSE)="","",VLOOKUP($O2898,'APOIO-DESPESAS'!$A$3:$N$962,12,FALSE)),"")</f>
        <v/>
      </c>
      <c r="L2898" s="223" t="str">
        <f>IFERROR(IF(VLOOKUP($O2898,'APOIO-DESPESAS'!$A$3:$N$962,13,FALSE)="","",VLOOKUP($O2898,'APOIO-DESPESAS'!$A$3:$N$962,13,FALSE)),"")</f>
        <v/>
      </c>
      <c r="M2898" s="223" t="str">
        <f>IFERROR(IF(VLOOKUP($O2898,'APOIO-DESPESAS'!$A$3:$N$962,14,FALSE)="","",VLOOKUP($O2898,'APOIO-DESPESAS'!$A$3:$N$962,14,FALSE)),"")</f>
        <v/>
      </c>
      <c r="O2898" s="223">
        <f t="shared" si="45"/>
        <v>2896</v>
      </c>
    </row>
    <row r="2899" spans="1:15" x14ac:dyDescent="0.25">
      <c r="A2899" s="223" t="str">
        <f>IFERROR(IF(VLOOKUP($O2899,'APOIO-DESPESAS'!$A$3:$N$962,2,FALSE)="","",VLOOKUP($O2899,'APOIO-DESPESAS'!$A$3:$N$962,2,FALSE)),"")</f>
        <v/>
      </c>
      <c r="B2899" s="223" t="str">
        <f>IFERROR(IF(VLOOKUP($O2899,'APOIO-DESPESAS'!$A$3:$N$962,3,FALSE)="","",VLOOKUP($O2899,'APOIO-DESPESAS'!$A$3:$N$962,3,FALSE)),"")</f>
        <v/>
      </c>
      <c r="C2899" s="223" t="str">
        <f>IFERROR(IF(VLOOKUP($O2899,'APOIO-DESPESAS'!$A$3:$N$962,4,FALSE)="","",VLOOKUP($O2899,'APOIO-DESPESAS'!$A$3:$N$962,4,FALSE)),"")</f>
        <v/>
      </c>
      <c r="D2899" s="223" t="str">
        <f>IFERROR(IF(VLOOKUP($O2899,'APOIO-DESPESAS'!$A$3:$N$962,5,FALSE)="","",VLOOKUP($O2899,'APOIO-DESPESAS'!$A$3:$N$962,5,FALSE)),"")</f>
        <v/>
      </c>
      <c r="E2899" s="223" t="str">
        <f>IFERROR(IF(VLOOKUP($O2899,'APOIO-DESPESAS'!$A$3:$N$962,6,FALSE)="","",VLOOKUP($O2899,'APOIO-DESPESAS'!$A$3:$N$962,6,FALSE)),"")</f>
        <v/>
      </c>
      <c r="F2899" s="223" t="str">
        <f>IFERROR(IF(VLOOKUP($O2899,'APOIO-DESPESAS'!$A$3:$N$962,7,FALSE)="","",VLOOKUP($O2899,'APOIO-DESPESAS'!$A$3:$N$962,7,FALSE)),"")</f>
        <v/>
      </c>
      <c r="G2899" s="223" t="str">
        <f>IFERROR(IF(VLOOKUP($O2899,'APOIO-DESPESAS'!$A$3:$N$962,8,FALSE)="","",VLOOKUP($O2899,'APOIO-DESPESAS'!$A$3:$N$962,8,FALSE)),"")</f>
        <v/>
      </c>
      <c r="H2899" s="223" t="str">
        <f>IFERROR(IF(VLOOKUP($O2899,'APOIO-DESPESAS'!$A$3:$N$962,9,FALSE)="","",VLOOKUP($O2899,'APOIO-DESPESAS'!$A$3:$N$962,9,FALSE)),"")</f>
        <v/>
      </c>
      <c r="I2899" s="223" t="str">
        <f>IFERROR(IF(VLOOKUP($O2899,'APOIO-DESPESAS'!$A$3:$N$962,10,FALSE)="","",VLOOKUP($O2899,'APOIO-DESPESAS'!$A$3:$N$962,10,FALSE)),"")</f>
        <v/>
      </c>
      <c r="J2899" s="223" t="str">
        <f>IFERROR(IF(VLOOKUP($O2899,'APOIO-DESPESAS'!$A$3:$N$962,11,FALSE)="","",VLOOKUP($O2899,'APOIO-DESPESAS'!$A$3:$N$962,11,FALSE)),"")</f>
        <v/>
      </c>
      <c r="K2899" s="223" t="str">
        <f>IFERROR(IF(VLOOKUP($O2899,'APOIO-DESPESAS'!$A$3:$N$962,12,FALSE)="","",VLOOKUP($O2899,'APOIO-DESPESAS'!$A$3:$N$962,12,FALSE)),"")</f>
        <v/>
      </c>
      <c r="L2899" s="223" t="str">
        <f>IFERROR(IF(VLOOKUP($O2899,'APOIO-DESPESAS'!$A$3:$N$962,13,FALSE)="","",VLOOKUP($O2899,'APOIO-DESPESAS'!$A$3:$N$962,13,FALSE)),"")</f>
        <v/>
      </c>
      <c r="M2899" s="223" t="str">
        <f>IFERROR(IF(VLOOKUP($O2899,'APOIO-DESPESAS'!$A$3:$N$962,14,FALSE)="","",VLOOKUP($O2899,'APOIO-DESPESAS'!$A$3:$N$962,14,FALSE)),"")</f>
        <v/>
      </c>
      <c r="O2899" s="223">
        <f t="shared" si="45"/>
        <v>2897</v>
      </c>
    </row>
    <row r="2900" spans="1:15" x14ac:dyDescent="0.25">
      <c r="A2900" s="223" t="str">
        <f>IFERROR(IF(VLOOKUP($O2900,'APOIO-DESPESAS'!$A$3:$N$962,2,FALSE)="","",VLOOKUP($O2900,'APOIO-DESPESAS'!$A$3:$N$962,2,FALSE)),"")</f>
        <v/>
      </c>
      <c r="B2900" s="223" t="str">
        <f>IFERROR(IF(VLOOKUP($O2900,'APOIO-DESPESAS'!$A$3:$N$962,3,FALSE)="","",VLOOKUP($O2900,'APOIO-DESPESAS'!$A$3:$N$962,3,FALSE)),"")</f>
        <v/>
      </c>
      <c r="C2900" s="223" t="str">
        <f>IFERROR(IF(VLOOKUP($O2900,'APOIO-DESPESAS'!$A$3:$N$962,4,FALSE)="","",VLOOKUP($O2900,'APOIO-DESPESAS'!$A$3:$N$962,4,FALSE)),"")</f>
        <v/>
      </c>
      <c r="D2900" s="223" t="str">
        <f>IFERROR(IF(VLOOKUP($O2900,'APOIO-DESPESAS'!$A$3:$N$962,5,FALSE)="","",VLOOKUP($O2900,'APOIO-DESPESAS'!$A$3:$N$962,5,FALSE)),"")</f>
        <v/>
      </c>
      <c r="E2900" s="223" t="str">
        <f>IFERROR(IF(VLOOKUP($O2900,'APOIO-DESPESAS'!$A$3:$N$962,6,FALSE)="","",VLOOKUP($O2900,'APOIO-DESPESAS'!$A$3:$N$962,6,FALSE)),"")</f>
        <v/>
      </c>
      <c r="F2900" s="223" t="str">
        <f>IFERROR(IF(VLOOKUP($O2900,'APOIO-DESPESAS'!$A$3:$N$962,7,FALSE)="","",VLOOKUP($O2900,'APOIO-DESPESAS'!$A$3:$N$962,7,FALSE)),"")</f>
        <v/>
      </c>
      <c r="G2900" s="223" t="str">
        <f>IFERROR(IF(VLOOKUP($O2900,'APOIO-DESPESAS'!$A$3:$N$962,8,FALSE)="","",VLOOKUP($O2900,'APOIO-DESPESAS'!$A$3:$N$962,8,FALSE)),"")</f>
        <v/>
      </c>
      <c r="H2900" s="223" t="str">
        <f>IFERROR(IF(VLOOKUP($O2900,'APOIO-DESPESAS'!$A$3:$N$962,9,FALSE)="","",VLOOKUP($O2900,'APOIO-DESPESAS'!$A$3:$N$962,9,FALSE)),"")</f>
        <v/>
      </c>
      <c r="I2900" s="223" t="str">
        <f>IFERROR(IF(VLOOKUP($O2900,'APOIO-DESPESAS'!$A$3:$N$962,10,FALSE)="","",VLOOKUP($O2900,'APOIO-DESPESAS'!$A$3:$N$962,10,FALSE)),"")</f>
        <v/>
      </c>
      <c r="J2900" s="223" t="str">
        <f>IFERROR(IF(VLOOKUP($O2900,'APOIO-DESPESAS'!$A$3:$N$962,11,FALSE)="","",VLOOKUP($O2900,'APOIO-DESPESAS'!$A$3:$N$962,11,FALSE)),"")</f>
        <v/>
      </c>
      <c r="K2900" s="223" t="str">
        <f>IFERROR(IF(VLOOKUP($O2900,'APOIO-DESPESAS'!$A$3:$N$962,12,FALSE)="","",VLOOKUP($O2900,'APOIO-DESPESAS'!$A$3:$N$962,12,FALSE)),"")</f>
        <v/>
      </c>
      <c r="L2900" s="223" t="str">
        <f>IFERROR(IF(VLOOKUP($O2900,'APOIO-DESPESAS'!$A$3:$N$962,13,FALSE)="","",VLOOKUP($O2900,'APOIO-DESPESAS'!$A$3:$N$962,13,FALSE)),"")</f>
        <v/>
      </c>
      <c r="M2900" s="223" t="str">
        <f>IFERROR(IF(VLOOKUP($O2900,'APOIO-DESPESAS'!$A$3:$N$962,14,FALSE)="","",VLOOKUP($O2900,'APOIO-DESPESAS'!$A$3:$N$962,14,FALSE)),"")</f>
        <v/>
      </c>
      <c r="O2900" s="223">
        <f t="shared" si="45"/>
        <v>2898</v>
      </c>
    </row>
    <row r="2901" spans="1:15" x14ac:dyDescent="0.25">
      <c r="A2901" s="223" t="str">
        <f>IFERROR(IF(VLOOKUP($O2901,'APOIO-DESPESAS'!$A$3:$N$962,2,FALSE)="","",VLOOKUP($O2901,'APOIO-DESPESAS'!$A$3:$N$962,2,FALSE)),"")</f>
        <v/>
      </c>
      <c r="B2901" s="223" t="str">
        <f>IFERROR(IF(VLOOKUP($O2901,'APOIO-DESPESAS'!$A$3:$N$962,3,FALSE)="","",VLOOKUP($O2901,'APOIO-DESPESAS'!$A$3:$N$962,3,FALSE)),"")</f>
        <v/>
      </c>
      <c r="C2901" s="223" t="str">
        <f>IFERROR(IF(VLOOKUP($O2901,'APOIO-DESPESAS'!$A$3:$N$962,4,FALSE)="","",VLOOKUP($O2901,'APOIO-DESPESAS'!$A$3:$N$962,4,FALSE)),"")</f>
        <v/>
      </c>
      <c r="D2901" s="223" t="str">
        <f>IFERROR(IF(VLOOKUP($O2901,'APOIO-DESPESAS'!$A$3:$N$962,5,FALSE)="","",VLOOKUP($O2901,'APOIO-DESPESAS'!$A$3:$N$962,5,FALSE)),"")</f>
        <v/>
      </c>
      <c r="E2901" s="223" t="str">
        <f>IFERROR(IF(VLOOKUP($O2901,'APOIO-DESPESAS'!$A$3:$N$962,6,FALSE)="","",VLOOKUP($O2901,'APOIO-DESPESAS'!$A$3:$N$962,6,FALSE)),"")</f>
        <v/>
      </c>
      <c r="F2901" s="223" t="str">
        <f>IFERROR(IF(VLOOKUP($O2901,'APOIO-DESPESAS'!$A$3:$N$962,7,FALSE)="","",VLOOKUP($O2901,'APOIO-DESPESAS'!$A$3:$N$962,7,FALSE)),"")</f>
        <v/>
      </c>
      <c r="G2901" s="223" t="str">
        <f>IFERROR(IF(VLOOKUP($O2901,'APOIO-DESPESAS'!$A$3:$N$962,8,FALSE)="","",VLOOKUP($O2901,'APOIO-DESPESAS'!$A$3:$N$962,8,FALSE)),"")</f>
        <v/>
      </c>
      <c r="H2901" s="223" t="str">
        <f>IFERROR(IF(VLOOKUP($O2901,'APOIO-DESPESAS'!$A$3:$N$962,9,FALSE)="","",VLOOKUP($O2901,'APOIO-DESPESAS'!$A$3:$N$962,9,FALSE)),"")</f>
        <v/>
      </c>
      <c r="I2901" s="223" t="str">
        <f>IFERROR(IF(VLOOKUP($O2901,'APOIO-DESPESAS'!$A$3:$N$962,10,FALSE)="","",VLOOKUP($O2901,'APOIO-DESPESAS'!$A$3:$N$962,10,FALSE)),"")</f>
        <v/>
      </c>
      <c r="J2901" s="223" t="str">
        <f>IFERROR(IF(VLOOKUP($O2901,'APOIO-DESPESAS'!$A$3:$N$962,11,FALSE)="","",VLOOKUP($O2901,'APOIO-DESPESAS'!$A$3:$N$962,11,FALSE)),"")</f>
        <v/>
      </c>
      <c r="K2901" s="223" t="str">
        <f>IFERROR(IF(VLOOKUP($O2901,'APOIO-DESPESAS'!$A$3:$N$962,12,FALSE)="","",VLOOKUP($O2901,'APOIO-DESPESAS'!$A$3:$N$962,12,FALSE)),"")</f>
        <v/>
      </c>
      <c r="L2901" s="223" t="str">
        <f>IFERROR(IF(VLOOKUP($O2901,'APOIO-DESPESAS'!$A$3:$N$962,13,FALSE)="","",VLOOKUP($O2901,'APOIO-DESPESAS'!$A$3:$N$962,13,FALSE)),"")</f>
        <v/>
      </c>
      <c r="M2901" s="223" t="str">
        <f>IFERROR(IF(VLOOKUP($O2901,'APOIO-DESPESAS'!$A$3:$N$962,14,FALSE)="","",VLOOKUP($O2901,'APOIO-DESPESAS'!$A$3:$N$962,14,FALSE)),"")</f>
        <v/>
      </c>
      <c r="O2901" s="223">
        <f t="shared" si="45"/>
        <v>2899</v>
      </c>
    </row>
    <row r="2902" spans="1:15" x14ac:dyDescent="0.25">
      <c r="A2902" s="223" t="str">
        <f>IFERROR(IF(VLOOKUP($O2902,'APOIO-DESPESAS'!$A$3:$N$962,2,FALSE)="","",VLOOKUP($O2902,'APOIO-DESPESAS'!$A$3:$N$962,2,FALSE)),"")</f>
        <v/>
      </c>
      <c r="B2902" s="223" t="str">
        <f>IFERROR(IF(VLOOKUP($O2902,'APOIO-DESPESAS'!$A$3:$N$962,3,FALSE)="","",VLOOKUP($O2902,'APOIO-DESPESAS'!$A$3:$N$962,3,FALSE)),"")</f>
        <v/>
      </c>
      <c r="C2902" s="223" t="str">
        <f>IFERROR(IF(VLOOKUP($O2902,'APOIO-DESPESAS'!$A$3:$N$962,4,FALSE)="","",VLOOKUP($O2902,'APOIO-DESPESAS'!$A$3:$N$962,4,FALSE)),"")</f>
        <v/>
      </c>
      <c r="D2902" s="223" t="str">
        <f>IFERROR(IF(VLOOKUP($O2902,'APOIO-DESPESAS'!$A$3:$N$962,5,FALSE)="","",VLOOKUP($O2902,'APOIO-DESPESAS'!$A$3:$N$962,5,FALSE)),"")</f>
        <v/>
      </c>
      <c r="E2902" s="223" t="str">
        <f>IFERROR(IF(VLOOKUP($O2902,'APOIO-DESPESAS'!$A$3:$N$962,6,FALSE)="","",VLOOKUP($O2902,'APOIO-DESPESAS'!$A$3:$N$962,6,FALSE)),"")</f>
        <v/>
      </c>
      <c r="F2902" s="223" t="str">
        <f>IFERROR(IF(VLOOKUP($O2902,'APOIO-DESPESAS'!$A$3:$N$962,7,FALSE)="","",VLOOKUP($O2902,'APOIO-DESPESAS'!$A$3:$N$962,7,FALSE)),"")</f>
        <v/>
      </c>
      <c r="G2902" s="223" t="str">
        <f>IFERROR(IF(VLOOKUP($O2902,'APOIO-DESPESAS'!$A$3:$N$962,8,FALSE)="","",VLOOKUP($O2902,'APOIO-DESPESAS'!$A$3:$N$962,8,FALSE)),"")</f>
        <v/>
      </c>
      <c r="H2902" s="223" t="str">
        <f>IFERROR(IF(VLOOKUP($O2902,'APOIO-DESPESAS'!$A$3:$N$962,9,FALSE)="","",VLOOKUP($O2902,'APOIO-DESPESAS'!$A$3:$N$962,9,FALSE)),"")</f>
        <v/>
      </c>
      <c r="I2902" s="223" t="str">
        <f>IFERROR(IF(VLOOKUP($O2902,'APOIO-DESPESAS'!$A$3:$N$962,10,FALSE)="","",VLOOKUP($O2902,'APOIO-DESPESAS'!$A$3:$N$962,10,FALSE)),"")</f>
        <v/>
      </c>
      <c r="J2902" s="223" t="str">
        <f>IFERROR(IF(VLOOKUP($O2902,'APOIO-DESPESAS'!$A$3:$N$962,11,FALSE)="","",VLOOKUP($O2902,'APOIO-DESPESAS'!$A$3:$N$962,11,FALSE)),"")</f>
        <v/>
      </c>
      <c r="K2902" s="223" t="str">
        <f>IFERROR(IF(VLOOKUP($O2902,'APOIO-DESPESAS'!$A$3:$N$962,12,FALSE)="","",VLOOKUP($O2902,'APOIO-DESPESAS'!$A$3:$N$962,12,FALSE)),"")</f>
        <v/>
      </c>
      <c r="L2902" s="223" t="str">
        <f>IFERROR(IF(VLOOKUP($O2902,'APOIO-DESPESAS'!$A$3:$N$962,13,FALSE)="","",VLOOKUP($O2902,'APOIO-DESPESAS'!$A$3:$N$962,13,FALSE)),"")</f>
        <v/>
      </c>
      <c r="M2902" s="223" t="str">
        <f>IFERROR(IF(VLOOKUP($O2902,'APOIO-DESPESAS'!$A$3:$N$962,14,FALSE)="","",VLOOKUP($O2902,'APOIO-DESPESAS'!$A$3:$N$962,14,FALSE)),"")</f>
        <v/>
      </c>
      <c r="O2902" s="223">
        <f t="shared" si="45"/>
        <v>2900</v>
      </c>
    </row>
    <row r="2903" spans="1:15" x14ac:dyDescent="0.25">
      <c r="A2903" s="223" t="str">
        <f>IFERROR(IF(VLOOKUP($O2903,'APOIO-DESPESAS'!$A$3:$N$962,2,FALSE)="","",VLOOKUP($O2903,'APOIO-DESPESAS'!$A$3:$N$962,2,FALSE)),"")</f>
        <v/>
      </c>
      <c r="B2903" s="223" t="str">
        <f>IFERROR(IF(VLOOKUP($O2903,'APOIO-DESPESAS'!$A$3:$N$962,3,FALSE)="","",VLOOKUP($O2903,'APOIO-DESPESAS'!$A$3:$N$962,3,FALSE)),"")</f>
        <v/>
      </c>
      <c r="C2903" s="223" t="str">
        <f>IFERROR(IF(VLOOKUP($O2903,'APOIO-DESPESAS'!$A$3:$N$962,4,FALSE)="","",VLOOKUP($O2903,'APOIO-DESPESAS'!$A$3:$N$962,4,FALSE)),"")</f>
        <v/>
      </c>
      <c r="D2903" s="223" t="str">
        <f>IFERROR(IF(VLOOKUP($O2903,'APOIO-DESPESAS'!$A$3:$N$962,5,FALSE)="","",VLOOKUP($O2903,'APOIO-DESPESAS'!$A$3:$N$962,5,FALSE)),"")</f>
        <v/>
      </c>
      <c r="E2903" s="223" t="str">
        <f>IFERROR(IF(VLOOKUP($O2903,'APOIO-DESPESAS'!$A$3:$N$962,6,FALSE)="","",VLOOKUP($O2903,'APOIO-DESPESAS'!$A$3:$N$962,6,FALSE)),"")</f>
        <v/>
      </c>
      <c r="F2903" s="223" t="str">
        <f>IFERROR(IF(VLOOKUP($O2903,'APOIO-DESPESAS'!$A$3:$N$962,7,FALSE)="","",VLOOKUP($O2903,'APOIO-DESPESAS'!$A$3:$N$962,7,FALSE)),"")</f>
        <v/>
      </c>
      <c r="G2903" s="223" t="str">
        <f>IFERROR(IF(VLOOKUP($O2903,'APOIO-DESPESAS'!$A$3:$N$962,8,FALSE)="","",VLOOKUP($O2903,'APOIO-DESPESAS'!$A$3:$N$962,8,FALSE)),"")</f>
        <v/>
      </c>
      <c r="H2903" s="223" t="str">
        <f>IFERROR(IF(VLOOKUP($O2903,'APOIO-DESPESAS'!$A$3:$N$962,9,FALSE)="","",VLOOKUP($O2903,'APOIO-DESPESAS'!$A$3:$N$962,9,FALSE)),"")</f>
        <v/>
      </c>
      <c r="I2903" s="223" t="str">
        <f>IFERROR(IF(VLOOKUP($O2903,'APOIO-DESPESAS'!$A$3:$N$962,10,FALSE)="","",VLOOKUP($O2903,'APOIO-DESPESAS'!$A$3:$N$962,10,FALSE)),"")</f>
        <v/>
      </c>
      <c r="J2903" s="223" t="str">
        <f>IFERROR(IF(VLOOKUP($O2903,'APOIO-DESPESAS'!$A$3:$N$962,11,FALSE)="","",VLOOKUP($O2903,'APOIO-DESPESAS'!$A$3:$N$962,11,FALSE)),"")</f>
        <v/>
      </c>
      <c r="K2903" s="223" t="str">
        <f>IFERROR(IF(VLOOKUP($O2903,'APOIO-DESPESAS'!$A$3:$N$962,12,FALSE)="","",VLOOKUP($O2903,'APOIO-DESPESAS'!$A$3:$N$962,12,FALSE)),"")</f>
        <v/>
      </c>
      <c r="L2903" s="223" t="str">
        <f>IFERROR(IF(VLOOKUP($O2903,'APOIO-DESPESAS'!$A$3:$N$962,13,FALSE)="","",VLOOKUP($O2903,'APOIO-DESPESAS'!$A$3:$N$962,13,FALSE)),"")</f>
        <v/>
      </c>
      <c r="M2903" s="223" t="str">
        <f>IFERROR(IF(VLOOKUP($O2903,'APOIO-DESPESAS'!$A$3:$N$962,14,FALSE)="","",VLOOKUP($O2903,'APOIO-DESPESAS'!$A$3:$N$962,14,FALSE)),"")</f>
        <v/>
      </c>
      <c r="O2903" s="223">
        <f t="shared" si="45"/>
        <v>2901</v>
      </c>
    </row>
    <row r="2904" spans="1:15" x14ac:dyDescent="0.25">
      <c r="A2904" s="223" t="str">
        <f>IFERROR(IF(VLOOKUP($O2904,'APOIO-DESPESAS'!$A$3:$N$962,2,FALSE)="","",VLOOKUP($O2904,'APOIO-DESPESAS'!$A$3:$N$962,2,FALSE)),"")</f>
        <v/>
      </c>
      <c r="B2904" s="223" t="str">
        <f>IFERROR(IF(VLOOKUP($O2904,'APOIO-DESPESAS'!$A$3:$N$962,3,FALSE)="","",VLOOKUP($O2904,'APOIO-DESPESAS'!$A$3:$N$962,3,FALSE)),"")</f>
        <v/>
      </c>
      <c r="C2904" s="223" t="str">
        <f>IFERROR(IF(VLOOKUP($O2904,'APOIO-DESPESAS'!$A$3:$N$962,4,FALSE)="","",VLOOKUP($O2904,'APOIO-DESPESAS'!$A$3:$N$962,4,FALSE)),"")</f>
        <v/>
      </c>
      <c r="D2904" s="223" t="str">
        <f>IFERROR(IF(VLOOKUP($O2904,'APOIO-DESPESAS'!$A$3:$N$962,5,FALSE)="","",VLOOKUP($O2904,'APOIO-DESPESAS'!$A$3:$N$962,5,FALSE)),"")</f>
        <v/>
      </c>
      <c r="E2904" s="223" t="str">
        <f>IFERROR(IF(VLOOKUP($O2904,'APOIO-DESPESAS'!$A$3:$N$962,6,FALSE)="","",VLOOKUP($O2904,'APOIO-DESPESAS'!$A$3:$N$962,6,FALSE)),"")</f>
        <v/>
      </c>
      <c r="F2904" s="223" t="str">
        <f>IFERROR(IF(VLOOKUP($O2904,'APOIO-DESPESAS'!$A$3:$N$962,7,FALSE)="","",VLOOKUP($O2904,'APOIO-DESPESAS'!$A$3:$N$962,7,FALSE)),"")</f>
        <v/>
      </c>
      <c r="G2904" s="223" t="str">
        <f>IFERROR(IF(VLOOKUP($O2904,'APOIO-DESPESAS'!$A$3:$N$962,8,FALSE)="","",VLOOKUP($O2904,'APOIO-DESPESAS'!$A$3:$N$962,8,FALSE)),"")</f>
        <v/>
      </c>
      <c r="H2904" s="223" t="str">
        <f>IFERROR(IF(VLOOKUP($O2904,'APOIO-DESPESAS'!$A$3:$N$962,9,FALSE)="","",VLOOKUP($O2904,'APOIO-DESPESAS'!$A$3:$N$962,9,FALSE)),"")</f>
        <v/>
      </c>
      <c r="I2904" s="223" t="str">
        <f>IFERROR(IF(VLOOKUP($O2904,'APOIO-DESPESAS'!$A$3:$N$962,10,FALSE)="","",VLOOKUP($O2904,'APOIO-DESPESAS'!$A$3:$N$962,10,FALSE)),"")</f>
        <v/>
      </c>
      <c r="J2904" s="223" t="str">
        <f>IFERROR(IF(VLOOKUP($O2904,'APOIO-DESPESAS'!$A$3:$N$962,11,FALSE)="","",VLOOKUP($O2904,'APOIO-DESPESAS'!$A$3:$N$962,11,FALSE)),"")</f>
        <v/>
      </c>
      <c r="K2904" s="223" t="str">
        <f>IFERROR(IF(VLOOKUP($O2904,'APOIO-DESPESAS'!$A$3:$N$962,12,FALSE)="","",VLOOKUP($O2904,'APOIO-DESPESAS'!$A$3:$N$962,12,FALSE)),"")</f>
        <v/>
      </c>
      <c r="L2904" s="223" t="str">
        <f>IFERROR(IF(VLOOKUP($O2904,'APOIO-DESPESAS'!$A$3:$N$962,13,FALSE)="","",VLOOKUP($O2904,'APOIO-DESPESAS'!$A$3:$N$962,13,FALSE)),"")</f>
        <v/>
      </c>
      <c r="M2904" s="223" t="str">
        <f>IFERROR(IF(VLOOKUP($O2904,'APOIO-DESPESAS'!$A$3:$N$962,14,FALSE)="","",VLOOKUP($O2904,'APOIO-DESPESAS'!$A$3:$N$962,14,FALSE)),"")</f>
        <v/>
      </c>
      <c r="O2904" s="223">
        <f t="shared" si="45"/>
        <v>2902</v>
      </c>
    </row>
    <row r="2905" spans="1:15" x14ac:dyDescent="0.25">
      <c r="A2905" s="223" t="str">
        <f>IFERROR(IF(VLOOKUP($O2905,'APOIO-DESPESAS'!$A$3:$N$962,2,FALSE)="","",VLOOKUP($O2905,'APOIO-DESPESAS'!$A$3:$N$962,2,FALSE)),"")</f>
        <v/>
      </c>
      <c r="B2905" s="223" t="str">
        <f>IFERROR(IF(VLOOKUP($O2905,'APOIO-DESPESAS'!$A$3:$N$962,3,FALSE)="","",VLOOKUP($O2905,'APOIO-DESPESAS'!$A$3:$N$962,3,FALSE)),"")</f>
        <v/>
      </c>
      <c r="C2905" s="223" t="str">
        <f>IFERROR(IF(VLOOKUP($O2905,'APOIO-DESPESAS'!$A$3:$N$962,4,FALSE)="","",VLOOKUP($O2905,'APOIO-DESPESAS'!$A$3:$N$962,4,FALSE)),"")</f>
        <v/>
      </c>
      <c r="D2905" s="223" t="str">
        <f>IFERROR(IF(VLOOKUP($O2905,'APOIO-DESPESAS'!$A$3:$N$962,5,FALSE)="","",VLOOKUP($O2905,'APOIO-DESPESAS'!$A$3:$N$962,5,FALSE)),"")</f>
        <v/>
      </c>
      <c r="E2905" s="223" t="str">
        <f>IFERROR(IF(VLOOKUP($O2905,'APOIO-DESPESAS'!$A$3:$N$962,6,FALSE)="","",VLOOKUP($O2905,'APOIO-DESPESAS'!$A$3:$N$962,6,FALSE)),"")</f>
        <v/>
      </c>
      <c r="F2905" s="223" t="str">
        <f>IFERROR(IF(VLOOKUP($O2905,'APOIO-DESPESAS'!$A$3:$N$962,7,FALSE)="","",VLOOKUP($O2905,'APOIO-DESPESAS'!$A$3:$N$962,7,FALSE)),"")</f>
        <v/>
      </c>
      <c r="G2905" s="223" t="str">
        <f>IFERROR(IF(VLOOKUP($O2905,'APOIO-DESPESAS'!$A$3:$N$962,8,FALSE)="","",VLOOKUP($O2905,'APOIO-DESPESAS'!$A$3:$N$962,8,FALSE)),"")</f>
        <v/>
      </c>
      <c r="H2905" s="223" t="str">
        <f>IFERROR(IF(VLOOKUP($O2905,'APOIO-DESPESAS'!$A$3:$N$962,9,FALSE)="","",VLOOKUP($O2905,'APOIO-DESPESAS'!$A$3:$N$962,9,FALSE)),"")</f>
        <v/>
      </c>
      <c r="I2905" s="223" t="str">
        <f>IFERROR(IF(VLOOKUP($O2905,'APOIO-DESPESAS'!$A$3:$N$962,10,FALSE)="","",VLOOKUP($O2905,'APOIO-DESPESAS'!$A$3:$N$962,10,FALSE)),"")</f>
        <v/>
      </c>
      <c r="J2905" s="223" t="str">
        <f>IFERROR(IF(VLOOKUP($O2905,'APOIO-DESPESAS'!$A$3:$N$962,11,FALSE)="","",VLOOKUP($O2905,'APOIO-DESPESAS'!$A$3:$N$962,11,FALSE)),"")</f>
        <v/>
      </c>
      <c r="K2905" s="223" t="str">
        <f>IFERROR(IF(VLOOKUP($O2905,'APOIO-DESPESAS'!$A$3:$N$962,12,FALSE)="","",VLOOKUP($O2905,'APOIO-DESPESAS'!$A$3:$N$962,12,FALSE)),"")</f>
        <v/>
      </c>
      <c r="L2905" s="223" t="str">
        <f>IFERROR(IF(VLOOKUP($O2905,'APOIO-DESPESAS'!$A$3:$N$962,13,FALSE)="","",VLOOKUP($O2905,'APOIO-DESPESAS'!$A$3:$N$962,13,FALSE)),"")</f>
        <v/>
      </c>
      <c r="M2905" s="223" t="str">
        <f>IFERROR(IF(VLOOKUP($O2905,'APOIO-DESPESAS'!$A$3:$N$962,14,FALSE)="","",VLOOKUP($O2905,'APOIO-DESPESAS'!$A$3:$N$962,14,FALSE)),"")</f>
        <v/>
      </c>
      <c r="O2905" s="223">
        <f t="shared" si="45"/>
        <v>2903</v>
      </c>
    </row>
    <row r="2906" spans="1:15" x14ac:dyDescent="0.25">
      <c r="A2906" s="223" t="str">
        <f>IFERROR(IF(VLOOKUP($O2906,'APOIO-DESPESAS'!$A$3:$N$962,2,FALSE)="","",VLOOKUP($O2906,'APOIO-DESPESAS'!$A$3:$N$962,2,FALSE)),"")</f>
        <v/>
      </c>
      <c r="B2906" s="223" t="str">
        <f>IFERROR(IF(VLOOKUP($O2906,'APOIO-DESPESAS'!$A$3:$N$962,3,FALSE)="","",VLOOKUP($O2906,'APOIO-DESPESAS'!$A$3:$N$962,3,FALSE)),"")</f>
        <v/>
      </c>
      <c r="C2906" s="223" t="str">
        <f>IFERROR(IF(VLOOKUP($O2906,'APOIO-DESPESAS'!$A$3:$N$962,4,FALSE)="","",VLOOKUP($O2906,'APOIO-DESPESAS'!$A$3:$N$962,4,FALSE)),"")</f>
        <v/>
      </c>
      <c r="D2906" s="223" t="str">
        <f>IFERROR(IF(VLOOKUP($O2906,'APOIO-DESPESAS'!$A$3:$N$962,5,FALSE)="","",VLOOKUP($O2906,'APOIO-DESPESAS'!$A$3:$N$962,5,FALSE)),"")</f>
        <v/>
      </c>
      <c r="E2906" s="223" t="str">
        <f>IFERROR(IF(VLOOKUP($O2906,'APOIO-DESPESAS'!$A$3:$N$962,6,FALSE)="","",VLOOKUP($O2906,'APOIO-DESPESAS'!$A$3:$N$962,6,FALSE)),"")</f>
        <v/>
      </c>
      <c r="F2906" s="223" t="str">
        <f>IFERROR(IF(VLOOKUP($O2906,'APOIO-DESPESAS'!$A$3:$N$962,7,FALSE)="","",VLOOKUP($O2906,'APOIO-DESPESAS'!$A$3:$N$962,7,FALSE)),"")</f>
        <v/>
      </c>
      <c r="G2906" s="223" t="str">
        <f>IFERROR(IF(VLOOKUP($O2906,'APOIO-DESPESAS'!$A$3:$N$962,8,FALSE)="","",VLOOKUP($O2906,'APOIO-DESPESAS'!$A$3:$N$962,8,FALSE)),"")</f>
        <v/>
      </c>
      <c r="H2906" s="223" t="str">
        <f>IFERROR(IF(VLOOKUP($O2906,'APOIO-DESPESAS'!$A$3:$N$962,9,FALSE)="","",VLOOKUP($O2906,'APOIO-DESPESAS'!$A$3:$N$962,9,FALSE)),"")</f>
        <v/>
      </c>
      <c r="I2906" s="223" t="str">
        <f>IFERROR(IF(VLOOKUP($O2906,'APOIO-DESPESAS'!$A$3:$N$962,10,FALSE)="","",VLOOKUP($O2906,'APOIO-DESPESAS'!$A$3:$N$962,10,FALSE)),"")</f>
        <v/>
      </c>
      <c r="J2906" s="223" t="str">
        <f>IFERROR(IF(VLOOKUP($O2906,'APOIO-DESPESAS'!$A$3:$N$962,11,FALSE)="","",VLOOKUP($O2906,'APOIO-DESPESAS'!$A$3:$N$962,11,FALSE)),"")</f>
        <v/>
      </c>
      <c r="K2906" s="223" t="str">
        <f>IFERROR(IF(VLOOKUP($O2906,'APOIO-DESPESAS'!$A$3:$N$962,12,FALSE)="","",VLOOKUP($O2906,'APOIO-DESPESAS'!$A$3:$N$962,12,FALSE)),"")</f>
        <v/>
      </c>
      <c r="L2906" s="223" t="str">
        <f>IFERROR(IF(VLOOKUP($O2906,'APOIO-DESPESAS'!$A$3:$N$962,13,FALSE)="","",VLOOKUP($O2906,'APOIO-DESPESAS'!$A$3:$N$962,13,FALSE)),"")</f>
        <v/>
      </c>
      <c r="M2906" s="223" t="str">
        <f>IFERROR(IF(VLOOKUP($O2906,'APOIO-DESPESAS'!$A$3:$N$962,14,FALSE)="","",VLOOKUP($O2906,'APOIO-DESPESAS'!$A$3:$N$962,14,FALSE)),"")</f>
        <v/>
      </c>
      <c r="O2906" s="223">
        <f t="shared" si="45"/>
        <v>2904</v>
      </c>
    </row>
    <row r="2907" spans="1:15" x14ac:dyDescent="0.25">
      <c r="A2907" s="223" t="str">
        <f>IFERROR(IF(VLOOKUP($O2907,'APOIO-DESPESAS'!$A$3:$N$962,2,FALSE)="","",VLOOKUP($O2907,'APOIO-DESPESAS'!$A$3:$N$962,2,FALSE)),"")</f>
        <v/>
      </c>
      <c r="B2907" s="223" t="str">
        <f>IFERROR(IF(VLOOKUP($O2907,'APOIO-DESPESAS'!$A$3:$N$962,3,FALSE)="","",VLOOKUP($O2907,'APOIO-DESPESAS'!$A$3:$N$962,3,FALSE)),"")</f>
        <v/>
      </c>
      <c r="C2907" s="223" t="str">
        <f>IFERROR(IF(VLOOKUP($O2907,'APOIO-DESPESAS'!$A$3:$N$962,4,FALSE)="","",VLOOKUP($O2907,'APOIO-DESPESAS'!$A$3:$N$962,4,FALSE)),"")</f>
        <v/>
      </c>
      <c r="D2907" s="223" t="str">
        <f>IFERROR(IF(VLOOKUP($O2907,'APOIO-DESPESAS'!$A$3:$N$962,5,FALSE)="","",VLOOKUP($O2907,'APOIO-DESPESAS'!$A$3:$N$962,5,FALSE)),"")</f>
        <v/>
      </c>
      <c r="E2907" s="223" t="str">
        <f>IFERROR(IF(VLOOKUP($O2907,'APOIO-DESPESAS'!$A$3:$N$962,6,FALSE)="","",VLOOKUP($O2907,'APOIO-DESPESAS'!$A$3:$N$962,6,FALSE)),"")</f>
        <v/>
      </c>
      <c r="F2907" s="223" t="str">
        <f>IFERROR(IF(VLOOKUP($O2907,'APOIO-DESPESAS'!$A$3:$N$962,7,FALSE)="","",VLOOKUP($O2907,'APOIO-DESPESAS'!$A$3:$N$962,7,FALSE)),"")</f>
        <v/>
      </c>
      <c r="G2907" s="223" t="str">
        <f>IFERROR(IF(VLOOKUP($O2907,'APOIO-DESPESAS'!$A$3:$N$962,8,FALSE)="","",VLOOKUP($O2907,'APOIO-DESPESAS'!$A$3:$N$962,8,FALSE)),"")</f>
        <v/>
      </c>
      <c r="H2907" s="223" t="str">
        <f>IFERROR(IF(VLOOKUP($O2907,'APOIO-DESPESAS'!$A$3:$N$962,9,FALSE)="","",VLOOKUP($O2907,'APOIO-DESPESAS'!$A$3:$N$962,9,FALSE)),"")</f>
        <v/>
      </c>
      <c r="I2907" s="223" t="str">
        <f>IFERROR(IF(VLOOKUP($O2907,'APOIO-DESPESAS'!$A$3:$N$962,10,FALSE)="","",VLOOKUP($O2907,'APOIO-DESPESAS'!$A$3:$N$962,10,FALSE)),"")</f>
        <v/>
      </c>
      <c r="J2907" s="223" t="str">
        <f>IFERROR(IF(VLOOKUP($O2907,'APOIO-DESPESAS'!$A$3:$N$962,11,FALSE)="","",VLOOKUP($O2907,'APOIO-DESPESAS'!$A$3:$N$962,11,FALSE)),"")</f>
        <v/>
      </c>
      <c r="K2907" s="223" t="str">
        <f>IFERROR(IF(VLOOKUP($O2907,'APOIO-DESPESAS'!$A$3:$N$962,12,FALSE)="","",VLOOKUP($O2907,'APOIO-DESPESAS'!$A$3:$N$962,12,FALSE)),"")</f>
        <v/>
      </c>
      <c r="L2907" s="223" t="str">
        <f>IFERROR(IF(VLOOKUP($O2907,'APOIO-DESPESAS'!$A$3:$N$962,13,FALSE)="","",VLOOKUP($O2907,'APOIO-DESPESAS'!$A$3:$N$962,13,FALSE)),"")</f>
        <v/>
      </c>
      <c r="M2907" s="223" t="str">
        <f>IFERROR(IF(VLOOKUP($O2907,'APOIO-DESPESAS'!$A$3:$N$962,14,FALSE)="","",VLOOKUP($O2907,'APOIO-DESPESAS'!$A$3:$N$962,14,FALSE)),"")</f>
        <v/>
      </c>
      <c r="O2907" s="223">
        <f t="shared" si="45"/>
        <v>2905</v>
      </c>
    </row>
    <row r="2908" spans="1:15" x14ac:dyDescent="0.25">
      <c r="A2908" s="223" t="str">
        <f>IFERROR(IF(VLOOKUP($O2908,'APOIO-DESPESAS'!$A$3:$N$962,2,FALSE)="","",VLOOKUP($O2908,'APOIO-DESPESAS'!$A$3:$N$962,2,FALSE)),"")</f>
        <v/>
      </c>
      <c r="B2908" s="223" t="str">
        <f>IFERROR(IF(VLOOKUP($O2908,'APOIO-DESPESAS'!$A$3:$N$962,3,FALSE)="","",VLOOKUP($O2908,'APOIO-DESPESAS'!$A$3:$N$962,3,FALSE)),"")</f>
        <v/>
      </c>
      <c r="C2908" s="223" t="str">
        <f>IFERROR(IF(VLOOKUP($O2908,'APOIO-DESPESAS'!$A$3:$N$962,4,FALSE)="","",VLOOKUP($O2908,'APOIO-DESPESAS'!$A$3:$N$962,4,FALSE)),"")</f>
        <v/>
      </c>
      <c r="D2908" s="223" t="str">
        <f>IFERROR(IF(VLOOKUP($O2908,'APOIO-DESPESAS'!$A$3:$N$962,5,FALSE)="","",VLOOKUP($O2908,'APOIO-DESPESAS'!$A$3:$N$962,5,FALSE)),"")</f>
        <v/>
      </c>
      <c r="E2908" s="223" t="str">
        <f>IFERROR(IF(VLOOKUP($O2908,'APOIO-DESPESAS'!$A$3:$N$962,6,FALSE)="","",VLOOKUP($O2908,'APOIO-DESPESAS'!$A$3:$N$962,6,FALSE)),"")</f>
        <v/>
      </c>
      <c r="F2908" s="223" t="str">
        <f>IFERROR(IF(VLOOKUP($O2908,'APOIO-DESPESAS'!$A$3:$N$962,7,FALSE)="","",VLOOKUP($O2908,'APOIO-DESPESAS'!$A$3:$N$962,7,FALSE)),"")</f>
        <v/>
      </c>
      <c r="G2908" s="223" t="str">
        <f>IFERROR(IF(VLOOKUP($O2908,'APOIO-DESPESAS'!$A$3:$N$962,8,FALSE)="","",VLOOKUP($O2908,'APOIO-DESPESAS'!$A$3:$N$962,8,FALSE)),"")</f>
        <v/>
      </c>
      <c r="H2908" s="223" t="str">
        <f>IFERROR(IF(VLOOKUP($O2908,'APOIO-DESPESAS'!$A$3:$N$962,9,FALSE)="","",VLOOKUP($O2908,'APOIO-DESPESAS'!$A$3:$N$962,9,FALSE)),"")</f>
        <v/>
      </c>
      <c r="I2908" s="223" t="str">
        <f>IFERROR(IF(VLOOKUP($O2908,'APOIO-DESPESAS'!$A$3:$N$962,10,FALSE)="","",VLOOKUP($O2908,'APOIO-DESPESAS'!$A$3:$N$962,10,FALSE)),"")</f>
        <v/>
      </c>
      <c r="J2908" s="223" t="str">
        <f>IFERROR(IF(VLOOKUP($O2908,'APOIO-DESPESAS'!$A$3:$N$962,11,FALSE)="","",VLOOKUP($O2908,'APOIO-DESPESAS'!$A$3:$N$962,11,FALSE)),"")</f>
        <v/>
      </c>
      <c r="K2908" s="223" t="str">
        <f>IFERROR(IF(VLOOKUP($O2908,'APOIO-DESPESAS'!$A$3:$N$962,12,FALSE)="","",VLOOKUP($O2908,'APOIO-DESPESAS'!$A$3:$N$962,12,FALSE)),"")</f>
        <v/>
      </c>
      <c r="L2908" s="223" t="str">
        <f>IFERROR(IF(VLOOKUP($O2908,'APOIO-DESPESAS'!$A$3:$N$962,13,FALSE)="","",VLOOKUP($O2908,'APOIO-DESPESAS'!$A$3:$N$962,13,FALSE)),"")</f>
        <v/>
      </c>
      <c r="M2908" s="223" t="str">
        <f>IFERROR(IF(VLOOKUP($O2908,'APOIO-DESPESAS'!$A$3:$N$962,14,FALSE)="","",VLOOKUP($O2908,'APOIO-DESPESAS'!$A$3:$N$962,14,FALSE)),"")</f>
        <v/>
      </c>
      <c r="O2908" s="223">
        <f t="shared" si="45"/>
        <v>2906</v>
      </c>
    </row>
    <row r="2909" spans="1:15" x14ac:dyDescent="0.25">
      <c r="A2909" s="223" t="str">
        <f>IFERROR(IF(VLOOKUP($O2909,'APOIO-DESPESAS'!$A$3:$N$962,2,FALSE)="","",VLOOKUP($O2909,'APOIO-DESPESAS'!$A$3:$N$962,2,FALSE)),"")</f>
        <v/>
      </c>
      <c r="B2909" s="223" t="str">
        <f>IFERROR(IF(VLOOKUP($O2909,'APOIO-DESPESAS'!$A$3:$N$962,3,FALSE)="","",VLOOKUP($O2909,'APOIO-DESPESAS'!$A$3:$N$962,3,FALSE)),"")</f>
        <v/>
      </c>
      <c r="C2909" s="223" t="str">
        <f>IFERROR(IF(VLOOKUP($O2909,'APOIO-DESPESAS'!$A$3:$N$962,4,FALSE)="","",VLOOKUP($O2909,'APOIO-DESPESAS'!$A$3:$N$962,4,FALSE)),"")</f>
        <v/>
      </c>
      <c r="D2909" s="223" t="str">
        <f>IFERROR(IF(VLOOKUP($O2909,'APOIO-DESPESAS'!$A$3:$N$962,5,FALSE)="","",VLOOKUP($O2909,'APOIO-DESPESAS'!$A$3:$N$962,5,FALSE)),"")</f>
        <v/>
      </c>
      <c r="E2909" s="223" t="str">
        <f>IFERROR(IF(VLOOKUP($O2909,'APOIO-DESPESAS'!$A$3:$N$962,6,FALSE)="","",VLOOKUP($O2909,'APOIO-DESPESAS'!$A$3:$N$962,6,FALSE)),"")</f>
        <v/>
      </c>
      <c r="F2909" s="223" t="str">
        <f>IFERROR(IF(VLOOKUP($O2909,'APOIO-DESPESAS'!$A$3:$N$962,7,FALSE)="","",VLOOKUP($O2909,'APOIO-DESPESAS'!$A$3:$N$962,7,FALSE)),"")</f>
        <v/>
      </c>
      <c r="G2909" s="223" t="str">
        <f>IFERROR(IF(VLOOKUP($O2909,'APOIO-DESPESAS'!$A$3:$N$962,8,FALSE)="","",VLOOKUP($O2909,'APOIO-DESPESAS'!$A$3:$N$962,8,FALSE)),"")</f>
        <v/>
      </c>
      <c r="H2909" s="223" t="str">
        <f>IFERROR(IF(VLOOKUP($O2909,'APOIO-DESPESAS'!$A$3:$N$962,9,FALSE)="","",VLOOKUP($O2909,'APOIO-DESPESAS'!$A$3:$N$962,9,FALSE)),"")</f>
        <v/>
      </c>
      <c r="I2909" s="223" t="str">
        <f>IFERROR(IF(VLOOKUP($O2909,'APOIO-DESPESAS'!$A$3:$N$962,10,FALSE)="","",VLOOKUP($O2909,'APOIO-DESPESAS'!$A$3:$N$962,10,FALSE)),"")</f>
        <v/>
      </c>
      <c r="J2909" s="223" t="str">
        <f>IFERROR(IF(VLOOKUP($O2909,'APOIO-DESPESAS'!$A$3:$N$962,11,FALSE)="","",VLOOKUP($O2909,'APOIO-DESPESAS'!$A$3:$N$962,11,FALSE)),"")</f>
        <v/>
      </c>
      <c r="K2909" s="223" t="str">
        <f>IFERROR(IF(VLOOKUP($O2909,'APOIO-DESPESAS'!$A$3:$N$962,12,FALSE)="","",VLOOKUP($O2909,'APOIO-DESPESAS'!$A$3:$N$962,12,FALSE)),"")</f>
        <v/>
      </c>
      <c r="L2909" s="223" t="str">
        <f>IFERROR(IF(VLOOKUP($O2909,'APOIO-DESPESAS'!$A$3:$N$962,13,FALSE)="","",VLOOKUP($O2909,'APOIO-DESPESAS'!$A$3:$N$962,13,FALSE)),"")</f>
        <v/>
      </c>
      <c r="M2909" s="223" t="str">
        <f>IFERROR(IF(VLOOKUP($O2909,'APOIO-DESPESAS'!$A$3:$N$962,14,FALSE)="","",VLOOKUP($O2909,'APOIO-DESPESAS'!$A$3:$N$962,14,FALSE)),"")</f>
        <v/>
      </c>
      <c r="O2909" s="223">
        <f t="shared" si="45"/>
        <v>2907</v>
      </c>
    </row>
    <row r="2910" spans="1:15" x14ac:dyDescent="0.25">
      <c r="A2910" s="223" t="str">
        <f>IFERROR(IF(VLOOKUP($O2910,'APOIO-DESPESAS'!$A$3:$N$962,2,FALSE)="","",VLOOKUP($O2910,'APOIO-DESPESAS'!$A$3:$N$962,2,FALSE)),"")</f>
        <v/>
      </c>
      <c r="B2910" s="223" t="str">
        <f>IFERROR(IF(VLOOKUP($O2910,'APOIO-DESPESAS'!$A$3:$N$962,3,FALSE)="","",VLOOKUP($O2910,'APOIO-DESPESAS'!$A$3:$N$962,3,FALSE)),"")</f>
        <v/>
      </c>
      <c r="C2910" s="223" t="str">
        <f>IFERROR(IF(VLOOKUP($O2910,'APOIO-DESPESAS'!$A$3:$N$962,4,FALSE)="","",VLOOKUP($O2910,'APOIO-DESPESAS'!$A$3:$N$962,4,FALSE)),"")</f>
        <v/>
      </c>
      <c r="D2910" s="223" t="str">
        <f>IFERROR(IF(VLOOKUP($O2910,'APOIO-DESPESAS'!$A$3:$N$962,5,FALSE)="","",VLOOKUP($O2910,'APOIO-DESPESAS'!$A$3:$N$962,5,FALSE)),"")</f>
        <v/>
      </c>
      <c r="E2910" s="223" t="str">
        <f>IFERROR(IF(VLOOKUP($O2910,'APOIO-DESPESAS'!$A$3:$N$962,6,FALSE)="","",VLOOKUP($O2910,'APOIO-DESPESAS'!$A$3:$N$962,6,FALSE)),"")</f>
        <v/>
      </c>
      <c r="F2910" s="223" t="str">
        <f>IFERROR(IF(VLOOKUP($O2910,'APOIO-DESPESAS'!$A$3:$N$962,7,FALSE)="","",VLOOKUP($O2910,'APOIO-DESPESAS'!$A$3:$N$962,7,FALSE)),"")</f>
        <v/>
      </c>
      <c r="G2910" s="223" t="str">
        <f>IFERROR(IF(VLOOKUP($O2910,'APOIO-DESPESAS'!$A$3:$N$962,8,FALSE)="","",VLOOKUP($O2910,'APOIO-DESPESAS'!$A$3:$N$962,8,FALSE)),"")</f>
        <v/>
      </c>
      <c r="H2910" s="223" t="str">
        <f>IFERROR(IF(VLOOKUP($O2910,'APOIO-DESPESAS'!$A$3:$N$962,9,FALSE)="","",VLOOKUP($O2910,'APOIO-DESPESAS'!$A$3:$N$962,9,FALSE)),"")</f>
        <v/>
      </c>
      <c r="I2910" s="223" t="str">
        <f>IFERROR(IF(VLOOKUP($O2910,'APOIO-DESPESAS'!$A$3:$N$962,10,FALSE)="","",VLOOKUP($O2910,'APOIO-DESPESAS'!$A$3:$N$962,10,FALSE)),"")</f>
        <v/>
      </c>
      <c r="J2910" s="223" t="str">
        <f>IFERROR(IF(VLOOKUP($O2910,'APOIO-DESPESAS'!$A$3:$N$962,11,FALSE)="","",VLOOKUP($O2910,'APOIO-DESPESAS'!$A$3:$N$962,11,FALSE)),"")</f>
        <v/>
      </c>
      <c r="K2910" s="223" t="str">
        <f>IFERROR(IF(VLOOKUP($O2910,'APOIO-DESPESAS'!$A$3:$N$962,12,FALSE)="","",VLOOKUP($O2910,'APOIO-DESPESAS'!$A$3:$N$962,12,FALSE)),"")</f>
        <v/>
      </c>
      <c r="L2910" s="223" t="str">
        <f>IFERROR(IF(VLOOKUP($O2910,'APOIO-DESPESAS'!$A$3:$N$962,13,FALSE)="","",VLOOKUP($O2910,'APOIO-DESPESAS'!$A$3:$N$962,13,FALSE)),"")</f>
        <v/>
      </c>
      <c r="M2910" s="223" t="str">
        <f>IFERROR(IF(VLOOKUP($O2910,'APOIO-DESPESAS'!$A$3:$N$962,14,FALSE)="","",VLOOKUP($O2910,'APOIO-DESPESAS'!$A$3:$N$962,14,FALSE)),"")</f>
        <v/>
      </c>
      <c r="O2910" s="223">
        <f t="shared" si="45"/>
        <v>2908</v>
      </c>
    </row>
    <row r="2911" spans="1:15" x14ac:dyDescent="0.25">
      <c r="A2911" s="223" t="str">
        <f>IFERROR(IF(VLOOKUP($O2911,'APOIO-DESPESAS'!$A$3:$N$962,2,FALSE)="","",VLOOKUP($O2911,'APOIO-DESPESAS'!$A$3:$N$962,2,FALSE)),"")</f>
        <v/>
      </c>
      <c r="B2911" s="223" t="str">
        <f>IFERROR(IF(VLOOKUP($O2911,'APOIO-DESPESAS'!$A$3:$N$962,3,FALSE)="","",VLOOKUP($O2911,'APOIO-DESPESAS'!$A$3:$N$962,3,FALSE)),"")</f>
        <v/>
      </c>
      <c r="C2911" s="223" t="str">
        <f>IFERROR(IF(VLOOKUP($O2911,'APOIO-DESPESAS'!$A$3:$N$962,4,FALSE)="","",VLOOKUP($O2911,'APOIO-DESPESAS'!$A$3:$N$962,4,FALSE)),"")</f>
        <v/>
      </c>
      <c r="D2911" s="223" t="str">
        <f>IFERROR(IF(VLOOKUP($O2911,'APOIO-DESPESAS'!$A$3:$N$962,5,FALSE)="","",VLOOKUP($O2911,'APOIO-DESPESAS'!$A$3:$N$962,5,FALSE)),"")</f>
        <v/>
      </c>
      <c r="E2911" s="223" t="str">
        <f>IFERROR(IF(VLOOKUP($O2911,'APOIO-DESPESAS'!$A$3:$N$962,6,FALSE)="","",VLOOKUP($O2911,'APOIO-DESPESAS'!$A$3:$N$962,6,FALSE)),"")</f>
        <v/>
      </c>
      <c r="F2911" s="223" t="str">
        <f>IFERROR(IF(VLOOKUP($O2911,'APOIO-DESPESAS'!$A$3:$N$962,7,FALSE)="","",VLOOKUP($O2911,'APOIO-DESPESAS'!$A$3:$N$962,7,FALSE)),"")</f>
        <v/>
      </c>
      <c r="G2911" s="223" t="str">
        <f>IFERROR(IF(VLOOKUP($O2911,'APOIO-DESPESAS'!$A$3:$N$962,8,FALSE)="","",VLOOKUP($O2911,'APOIO-DESPESAS'!$A$3:$N$962,8,FALSE)),"")</f>
        <v/>
      </c>
      <c r="H2911" s="223" t="str">
        <f>IFERROR(IF(VLOOKUP($O2911,'APOIO-DESPESAS'!$A$3:$N$962,9,FALSE)="","",VLOOKUP($O2911,'APOIO-DESPESAS'!$A$3:$N$962,9,FALSE)),"")</f>
        <v/>
      </c>
      <c r="I2911" s="223" t="str">
        <f>IFERROR(IF(VLOOKUP($O2911,'APOIO-DESPESAS'!$A$3:$N$962,10,FALSE)="","",VLOOKUP($O2911,'APOIO-DESPESAS'!$A$3:$N$962,10,FALSE)),"")</f>
        <v/>
      </c>
      <c r="J2911" s="223" t="str">
        <f>IFERROR(IF(VLOOKUP($O2911,'APOIO-DESPESAS'!$A$3:$N$962,11,FALSE)="","",VLOOKUP($O2911,'APOIO-DESPESAS'!$A$3:$N$962,11,FALSE)),"")</f>
        <v/>
      </c>
      <c r="K2911" s="223" t="str">
        <f>IFERROR(IF(VLOOKUP($O2911,'APOIO-DESPESAS'!$A$3:$N$962,12,FALSE)="","",VLOOKUP($O2911,'APOIO-DESPESAS'!$A$3:$N$962,12,FALSE)),"")</f>
        <v/>
      </c>
      <c r="L2911" s="223" t="str">
        <f>IFERROR(IF(VLOOKUP($O2911,'APOIO-DESPESAS'!$A$3:$N$962,13,FALSE)="","",VLOOKUP($O2911,'APOIO-DESPESAS'!$A$3:$N$962,13,FALSE)),"")</f>
        <v/>
      </c>
      <c r="M2911" s="223" t="str">
        <f>IFERROR(IF(VLOOKUP($O2911,'APOIO-DESPESAS'!$A$3:$N$962,14,FALSE)="","",VLOOKUP($O2911,'APOIO-DESPESAS'!$A$3:$N$962,14,FALSE)),"")</f>
        <v/>
      </c>
      <c r="O2911" s="223">
        <f t="shared" si="45"/>
        <v>2909</v>
      </c>
    </row>
    <row r="2912" spans="1:15" x14ac:dyDescent="0.25">
      <c r="A2912" s="223" t="str">
        <f>IFERROR(IF(VLOOKUP($O2912,'APOIO-DESPESAS'!$A$3:$N$962,2,FALSE)="","",VLOOKUP($O2912,'APOIO-DESPESAS'!$A$3:$N$962,2,FALSE)),"")</f>
        <v/>
      </c>
      <c r="B2912" s="223" t="str">
        <f>IFERROR(IF(VLOOKUP($O2912,'APOIO-DESPESAS'!$A$3:$N$962,3,FALSE)="","",VLOOKUP($O2912,'APOIO-DESPESAS'!$A$3:$N$962,3,FALSE)),"")</f>
        <v/>
      </c>
      <c r="C2912" s="223" t="str">
        <f>IFERROR(IF(VLOOKUP($O2912,'APOIO-DESPESAS'!$A$3:$N$962,4,FALSE)="","",VLOOKUP($O2912,'APOIO-DESPESAS'!$A$3:$N$962,4,FALSE)),"")</f>
        <v/>
      </c>
      <c r="D2912" s="223" t="str">
        <f>IFERROR(IF(VLOOKUP($O2912,'APOIO-DESPESAS'!$A$3:$N$962,5,FALSE)="","",VLOOKUP($O2912,'APOIO-DESPESAS'!$A$3:$N$962,5,FALSE)),"")</f>
        <v/>
      </c>
      <c r="E2912" s="223" t="str">
        <f>IFERROR(IF(VLOOKUP($O2912,'APOIO-DESPESAS'!$A$3:$N$962,6,FALSE)="","",VLOOKUP($O2912,'APOIO-DESPESAS'!$A$3:$N$962,6,FALSE)),"")</f>
        <v/>
      </c>
      <c r="F2912" s="223" t="str">
        <f>IFERROR(IF(VLOOKUP($O2912,'APOIO-DESPESAS'!$A$3:$N$962,7,FALSE)="","",VLOOKUP($O2912,'APOIO-DESPESAS'!$A$3:$N$962,7,FALSE)),"")</f>
        <v/>
      </c>
      <c r="G2912" s="223" t="str">
        <f>IFERROR(IF(VLOOKUP($O2912,'APOIO-DESPESAS'!$A$3:$N$962,8,FALSE)="","",VLOOKUP($O2912,'APOIO-DESPESAS'!$A$3:$N$962,8,FALSE)),"")</f>
        <v/>
      </c>
      <c r="H2912" s="223" t="str">
        <f>IFERROR(IF(VLOOKUP($O2912,'APOIO-DESPESAS'!$A$3:$N$962,9,FALSE)="","",VLOOKUP($O2912,'APOIO-DESPESAS'!$A$3:$N$962,9,FALSE)),"")</f>
        <v/>
      </c>
      <c r="I2912" s="223" t="str">
        <f>IFERROR(IF(VLOOKUP($O2912,'APOIO-DESPESAS'!$A$3:$N$962,10,FALSE)="","",VLOOKUP($O2912,'APOIO-DESPESAS'!$A$3:$N$962,10,FALSE)),"")</f>
        <v/>
      </c>
      <c r="J2912" s="223" t="str">
        <f>IFERROR(IF(VLOOKUP($O2912,'APOIO-DESPESAS'!$A$3:$N$962,11,FALSE)="","",VLOOKUP($O2912,'APOIO-DESPESAS'!$A$3:$N$962,11,FALSE)),"")</f>
        <v/>
      </c>
      <c r="K2912" s="223" t="str">
        <f>IFERROR(IF(VLOOKUP($O2912,'APOIO-DESPESAS'!$A$3:$N$962,12,FALSE)="","",VLOOKUP($O2912,'APOIO-DESPESAS'!$A$3:$N$962,12,FALSE)),"")</f>
        <v/>
      </c>
      <c r="L2912" s="223" t="str">
        <f>IFERROR(IF(VLOOKUP($O2912,'APOIO-DESPESAS'!$A$3:$N$962,13,FALSE)="","",VLOOKUP($O2912,'APOIO-DESPESAS'!$A$3:$N$962,13,FALSE)),"")</f>
        <v/>
      </c>
      <c r="M2912" s="223" t="str">
        <f>IFERROR(IF(VLOOKUP($O2912,'APOIO-DESPESAS'!$A$3:$N$962,14,FALSE)="","",VLOOKUP($O2912,'APOIO-DESPESAS'!$A$3:$N$962,14,FALSE)),"")</f>
        <v/>
      </c>
      <c r="O2912" s="223">
        <f t="shared" si="45"/>
        <v>2910</v>
      </c>
    </row>
    <row r="2913" spans="1:15" x14ac:dyDescent="0.25">
      <c r="A2913" s="223" t="str">
        <f>IFERROR(IF(VLOOKUP($O2913,'APOIO-DESPESAS'!$A$3:$N$962,2,FALSE)="","",VLOOKUP($O2913,'APOIO-DESPESAS'!$A$3:$N$962,2,FALSE)),"")</f>
        <v/>
      </c>
      <c r="B2913" s="223" t="str">
        <f>IFERROR(IF(VLOOKUP($O2913,'APOIO-DESPESAS'!$A$3:$N$962,3,FALSE)="","",VLOOKUP($O2913,'APOIO-DESPESAS'!$A$3:$N$962,3,FALSE)),"")</f>
        <v/>
      </c>
      <c r="C2913" s="223" t="str">
        <f>IFERROR(IF(VLOOKUP($O2913,'APOIO-DESPESAS'!$A$3:$N$962,4,FALSE)="","",VLOOKUP($O2913,'APOIO-DESPESAS'!$A$3:$N$962,4,FALSE)),"")</f>
        <v/>
      </c>
      <c r="D2913" s="223" t="str">
        <f>IFERROR(IF(VLOOKUP($O2913,'APOIO-DESPESAS'!$A$3:$N$962,5,FALSE)="","",VLOOKUP($O2913,'APOIO-DESPESAS'!$A$3:$N$962,5,FALSE)),"")</f>
        <v/>
      </c>
      <c r="E2913" s="223" t="str">
        <f>IFERROR(IF(VLOOKUP($O2913,'APOIO-DESPESAS'!$A$3:$N$962,6,FALSE)="","",VLOOKUP($O2913,'APOIO-DESPESAS'!$A$3:$N$962,6,FALSE)),"")</f>
        <v/>
      </c>
      <c r="F2913" s="223" t="str">
        <f>IFERROR(IF(VLOOKUP($O2913,'APOIO-DESPESAS'!$A$3:$N$962,7,FALSE)="","",VLOOKUP($O2913,'APOIO-DESPESAS'!$A$3:$N$962,7,FALSE)),"")</f>
        <v/>
      </c>
      <c r="G2913" s="223" t="str">
        <f>IFERROR(IF(VLOOKUP($O2913,'APOIO-DESPESAS'!$A$3:$N$962,8,FALSE)="","",VLOOKUP($O2913,'APOIO-DESPESAS'!$A$3:$N$962,8,FALSE)),"")</f>
        <v/>
      </c>
      <c r="H2913" s="223" t="str">
        <f>IFERROR(IF(VLOOKUP($O2913,'APOIO-DESPESAS'!$A$3:$N$962,9,FALSE)="","",VLOOKUP($O2913,'APOIO-DESPESAS'!$A$3:$N$962,9,FALSE)),"")</f>
        <v/>
      </c>
      <c r="I2913" s="223" t="str">
        <f>IFERROR(IF(VLOOKUP($O2913,'APOIO-DESPESAS'!$A$3:$N$962,10,FALSE)="","",VLOOKUP($O2913,'APOIO-DESPESAS'!$A$3:$N$962,10,FALSE)),"")</f>
        <v/>
      </c>
      <c r="J2913" s="223" t="str">
        <f>IFERROR(IF(VLOOKUP($O2913,'APOIO-DESPESAS'!$A$3:$N$962,11,FALSE)="","",VLOOKUP($O2913,'APOIO-DESPESAS'!$A$3:$N$962,11,FALSE)),"")</f>
        <v/>
      </c>
      <c r="K2913" s="223" t="str">
        <f>IFERROR(IF(VLOOKUP($O2913,'APOIO-DESPESAS'!$A$3:$N$962,12,FALSE)="","",VLOOKUP($O2913,'APOIO-DESPESAS'!$A$3:$N$962,12,FALSE)),"")</f>
        <v/>
      </c>
      <c r="L2913" s="223" t="str">
        <f>IFERROR(IF(VLOOKUP($O2913,'APOIO-DESPESAS'!$A$3:$N$962,13,FALSE)="","",VLOOKUP($O2913,'APOIO-DESPESAS'!$A$3:$N$962,13,FALSE)),"")</f>
        <v/>
      </c>
      <c r="M2913" s="223" t="str">
        <f>IFERROR(IF(VLOOKUP($O2913,'APOIO-DESPESAS'!$A$3:$N$962,14,FALSE)="","",VLOOKUP($O2913,'APOIO-DESPESAS'!$A$3:$N$962,14,FALSE)),"")</f>
        <v/>
      </c>
      <c r="O2913" s="223">
        <f t="shared" si="45"/>
        <v>2911</v>
      </c>
    </row>
    <row r="2914" spans="1:15" x14ac:dyDescent="0.25">
      <c r="A2914" s="223" t="str">
        <f>IFERROR(IF(VLOOKUP($O2914,'APOIO-DESPESAS'!$A$3:$N$962,2,FALSE)="","",VLOOKUP($O2914,'APOIO-DESPESAS'!$A$3:$N$962,2,FALSE)),"")</f>
        <v/>
      </c>
      <c r="B2914" s="223" t="str">
        <f>IFERROR(IF(VLOOKUP($O2914,'APOIO-DESPESAS'!$A$3:$N$962,3,FALSE)="","",VLOOKUP($O2914,'APOIO-DESPESAS'!$A$3:$N$962,3,FALSE)),"")</f>
        <v/>
      </c>
      <c r="C2914" s="223" t="str">
        <f>IFERROR(IF(VLOOKUP($O2914,'APOIO-DESPESAS'!$A$3:$N$962,4,FALSE)="","",VLOOKUP($O2914,'APOIO-DESPESAS'!$A$3:$N$962,4,FALSE)),"")</f>
        <v/>
      </c>
      <c r="D2914" s="223" t="str">
        <f>IFERROR(IF(VLOOKUP($O2914,'APOIO-DESPESAS'!$A$3:$N$962,5,FALSE)="","",VLOOKUP($O2914,'APOIO-DESPESAS'!$A$3:$N$962,5,FALSE)),"")</f>
        <v/>
      </c>
      <c r="E2914" s="223" t="str">
        <f>IFERROR(IF(VLOOKUP($O2914,'APOIO-DESPESAS'!$A$3:$N$962,6,FALSE)="","",VLOOKUP($O2914,'APOIO-DESPESAS'!$A$3:$N$962,6,FALSE)),"")</f>
        <v/>
      </c>
      <c r="F2914" s="223" t="str">
        <f>IFERROR(IF(VLOOKUP($O2914,'APOIO-DESPESAS'!$A$3:$N$962,7,FALSE)="","",VLOOKUP($O2914,'APOIO-DESPESAS'!$A$3:$N$962,7,FALSE)),"")</f>
        <v/>
      </c>
      <c r="G2914" s="223" t="str">
        <f>IFERROR(IF(VLOOKUP($O2914,'APOIO-DESPESAS'!$A$3:$N$962,8,FALSE)="","",VLOOKUP($O2914,'APOIO-DESPESAS'!$A$3:$N$962,8,FALSE)),"")</f>
        <v/>
      </c>
      <c r="H2914" s="223" t="str">
        <f>IFERROR(IF(VLOOKUP($O2914,'APOIO-DESPESAS'!$A$3:$N$962,9,FALSE)="","",VLOOKUP($O2914,'APOIO-DESPESAS'!$A$3:$N$962,9,FALSE)),"")</f>
        <v/>
      </c>
      <c r="I2914" s="223" t="str">
        <f>IFERROR(IF(VLOOKUP($O2914,'APOIO-DESPESAS'!$A$3:$N$962,10,FALSE)="","",VLOOKUP($O2914,'APOIO-DESPESAS'!$A$3:$N$962,10,FALSE)),"")</f>
        <v/>
      </c>
      <c r="J2914" s="223" t="str">
        <f>IFERROR(IF(VLOOKUP($O2914,'APOIO-DESPESAS'!$A$3:$N$962,11,FALSE)="","",VLOOKUP($O2914,'APOIO-DESPESAS'!$A$3:$N$962,11,FALSE)),"")</f>
        <v/>
      </c>
      <c r="K2914" s="223" t="str">
        <f>IFERROR(IF(VLOOKUP($O2914,'APOIO-DESPESAS'!$A$3:$N$962,12,FALSE)="","",VLOOKUP($O2914,'APOIO-DESPESAS'!$A$3:$N$962,12,FALSE)),"")</f>
        <v/>
      </c>
      <c r="L2914" s="223" t="str">
        <f>IFERROR(IF(VLOOKUP($O2914,'APOIO-DESPESAS'!$A$3:$N$962,13,FALSE)="","",VLOOKUP($O2914,'APOIO-DESPESAS'!$A$3:$N$962,13,FALSE)),"")</f>
        <v/>
      </c>
      <c r="M2914" s="223" t="str">
        <f>IFERROR(IF(VLOOKUP($O2914,'APOIO-DESPESAS'!$A$3:$N$962,14,FALSE)="","",VLOOKUP($O2914,'APOIO-DESPESAS'!$A$3:$N$962,14,FALSE)),"")</f>
        <v/>
      </c>
      <c r="O2914" s="223">
        <f t="shared" si="45"/>
        <v>2912</v>
      </c>
    </row>
    <row r="2915" spans="1:15" x14ac:dyDescent="0.25">
      <c r="A2915" s="223" t="str">
        <f>IFERROR(IF(VLOOKUP($O2915,'APOIO-DESPESAS'!$A$3:$N$962,2,FALSE)="","",VLOOKUP($O2915,'APOIO-DESPESAS'!$A$3:$N$962,2,FALSE)),"")</f>
        <v/>
      </c>
      <c r="B2915" s="223" t="str">
        <f>IFERROR(IF(VLOOKUP($O2915,'APOIO-DESPESAS'!$A$3:$N$962,3,FALSE)="","",VLOOKUP($O2915,'APOIO-DESPESAS'!$A$3:$N$962,3,FALSE)),"")</f>
        <v/>
      </c>
      <c r="C2915" s="223" t="str">
        <f>IFERROR(IF(VLOOKUP($O2915,'APOIO-DESPESAS'!$A$3:$N$962,4,FALSE)="","",VLOOKUP($O2915,'APOIO-DESPESAS'!$A$3:$N$962,4,FALSE)),"")</f>
        <v/>
      </c>
      <c r="D2915" s="223" t="str">
        <f>IFERROR(IF(VLOOKUP($O2915,'APOIO-DESPESAS'!$A$3:$N$962,5,FALSE)="","",VLOOKUP($O2915,'APOIO-DESPESAS'!$A$3:$N$962,5,FALSE)),"")</f>
        <v/>
      </c>
      <c r="E2915" s="223" t="str">
        <f>IFERROR(IF(VLOOKUP($O2915,'APOIO-DESPESAS'!$A$3:$N$962,6,FALSE)="","",VLOOKUP($O2915,'APOIO-DESPESAS'!$A$3:$N$962,6,FALSE)),"")</f>
        <v/>
      </c>
      <c r="F2915" s="223" t="str">
        <f>IFERROR(IF(VLOOKUP($O2915,'APOIO-DESPESAS'!$A$3:$N$962,7,FALSE)="","",VLOOKUP($O2915,'APOIO-DESPESAS'!$A$3:$N$962,7,FALSE)),"")</f>
        <v/>
      </c>
      <c r="G2915" s="223" t="str">
        <f>IFERROR(IF(VLOOKUP($O2915,'APOIO-DESPESAS'!$A$3:$N$962,8,FALSE)="","",VLOOKUP($O2915,'APOIO-DESPESAS'!$A$3:$N$962,8,FALSE)),"")</f>
        <v/>
      </c>
      <c r="H2915" s="223" t="str">
        <f>IFERROR(IF(VLOOKUP($O2915,'APOIO-DESPESAS'!$A$3:$N$962,9,FALSE)="","",VLOOKUP($O2915,'APOIO-DESPESAS'!$A$3:$N$962,9,FALSE)),"")</f>
        <v/>
      </c>
      <c r="I2915" s="223" t="str">
        <f>IFERROR(IF(VLOOKUP($O2915,'APOIO-DESPESAS'!$A$3:$N$962,10,FALSE)="","",VLOOKUP($O2915,'APOIO-DESPESAS'!$A$3:$N$962,10,FALSE)),"")</f>
        <v/>
      </c>
      <c r="J2915" s="223" t="str">
        <f>IFERROR(IF(VLOOKUP($O2915,'APOIO-DESPESAS'!$A$3:$N$962,11,FALSE)="","",VLOOKUP($O2915,'APOIO-DESPESAS'!$A$3:$N$962,11,FALSE)),"")</f>
        <v/>
      </c>
      <c r="K2915" s="223" t="str">
        <f>IFERROR(IF(VLOOKUP($O2915,'APOIO-DESPESAS'!$A$3:$N$962,12,FALSE)="","",VLOOKUP($O2915,'APOIO-DESPESAS'!$A$3:$N$962,12,FALSE)),"")</f>
        <v/>
      </c>
      <c r="L2915" s="223" t="str">
        <f>IFERROR(IF(VLOOKUP($O2915,'APOIO-DESPESAS'!$A$3:$N$962,13,FALSE)="","",VLOOKUP($O2915,'APOIO-DESPESAS'!$A$3:$N$962,13,FALSE)),"")</f>
        <v/>
      </c>
      <c r="M2915" s="223" t="str">
        <f>IFERROR(IF(VLOOKUP($O2915,'APOIO-DESPESAS'!$A$3:$N$962,14,FALSE)="","",VLOOKUP($O2915,'APOIO-DESPESAS'!$A$3:$N$962,14,FALSE)),"")</f>
        <v/>
      </c>
      <c r="O2915" s="223">
        <f t="shared" si="45"/>
        <v>2913</v>
      </c>
    </row>
    <row r="2916" spans="1:15" x14ac:dyDescent="0.25">
      <c r="A2916" s="223" t="str">
        <f>IFERROR(IF(VLOOKUP($O2916,'APOIO-DESPESAS'!$A$3:$N$962,2,FALSE)="","",VLOOKUP($O2916,'APOIO-DESPESAS'!$A$3:$N$962,2,FALSE)),"")</f>
        <v/>
      </c>
      <c r="B2916" s="223" t="str">
        <f>IFERROR(IF(VLOOKUP($O2916,'APOIO-DESPESAS'!$A$3:$N$962,3,FALSE)="","",VLOOKUP($O2916,'APOIO-DESPESAS'!$A$3:$N$962,3,FALSE)),"")</f>
        <v/>
      </c>
      <c r="C2916" s="223" t="str">
        <f>IFERROR(IF(VLOOKUP($O2916,'APOIO-DESPESAS'!$A$3:$N$962,4,FALSE)="","",VLOOKUP($O2916,'APOIO-DESPESAS'!$A$3:$N$962,4,FALSE)),"")</f>
        <v/>
      </c>
      <c r="D2916" s="223" t="str">
        <f>IFERROR(IF(VLOOKUP($O2916,'APOIO-DESPESAS'!$A$3:$N$962,5,FALSE)="","",VLOOKUP($O2916,'APOIO-DESPESAS'!$A$3:$N$962,5,FALSE)),"")</f>
        <v/>
      </c>
      <c r="E2916" s="223" t="str">
        <f>IFERROR(IF(VLOOKUP($O2916,'APOIO-DESPESAS'!$A$3:$N$962,6,FALSE)="","",VLOOKUP($O2916,'APOIO-DESPESAS'!$A$3:$N$962,6,FALSE)),"")</f>
        <v/>
      </c>
      <c r="F2916" s="223" t="str">
        <f>IFERROR(IF(VLOOKUP($O2916,'APOIO-DESPESAS'!$A$3:$N$962,7,FALSE)="","",VLOOKUP($O2916,'APOIO-DESPESAS'!$A$3:$N$962,7,FALSE)),"")</f>
        <v/>
      </c>
      <c r="G2916" s="223" t="str">
        <f>IFERROR(IF(VLOOKUP($O2916,'APOIO-DESPESAS'!$A$3:$N$962,8,FALSE)="","",VLOOKUP($O2916,'APOIO-DESPESAS'!$A$3:$N$962,8,FALSE)),"")</f>
        <v/>
      </c>
      <c r="H2916" s="223" t="str">
        <f>IFERROR(IF(VLOOKUP($O2916,'APOIO-DESPESAS'!$A$3:$N$962,9,FALSE)="","",VLOOKUP($O2916,'APOIO-DESPESAS'!$A$3:$N$962,9,FALSE)),"")</f>
        <v/>
      </c>
      <c r="I2916" s="223" t="str">
        <f>IFERROR(IF(VLOOKUP($O2916,'APOIO-DESPESAS'!$A$3:$N$962,10,FALSE)="","",VLOOKUP($O2916,'APOIO-DESPESAS'!$A$3:$N$962,10,FALSE)),"")</f>
        <v/>
      </c>
      <c r="J2916" s="223" t="str">
        <f>IFERROR(IF(VLOOKUP($O2916,'APOIO-DESPESAS'!$A$3:$N$962,11,FALSE)="","",VLOOKUP($O2916,'APOIO-DESPESAS'!$A$3:$N$962,11,FALSE)),"")</f>
        <v/>
      </c>
      <c r="K2916" s="223" t="str">
        <f>IFERROR(IF(VLOOKUP($O2916,'APOIO-DESPESAS'!$A$3:$N$962,12,FALSE)="","",VLOOKUP($O2916,'APOIO-DESPESAS'!$A$3:$N$962,12,FALSE)),"")</f>
        <v/>
      </c>
      <c r="L2916" s="223" t="str">
        <f>IFERROR(IF(VLOOKUP($O2916,'APOIO-DESPESAS'!$A$3:$N$962,13,FALSE)="","",VLOOKUP($O2916,'APOIO-DESPESAS'!$A$3:$N$962,13,FALSE)),"")</f>
        <v/>
      </c>
      <c r="M2916" s="223" t="str">
        <f>IFERROR(IF(VLOOKUP($O2916,'APOIO-DESPESAS'!$A$3:$N$962,14,FALSE)="","",VLOOKUP($O2916,'APOIO-DESPESAS'!$A$3:$N$962,14,FALSE)),"")</f>
        <v/>
      </c>
      <c r="O2916" s="223">
        <f t="shared" si="45"/>
        <v>2914</v>
      </c>
    </row>
    <row r="2917" spans="1:15" x14ac:dyDescent="0.25">
      <c r="A2917" s="223" t="str">
        <f>IFERROR(IF(VLOOKUP($O2917,'APOIO-DESPESAS'!$A$3:$N$962,2,FALSE)="","",VLOOKUP($O2917,'APOIO-DESPESAS'!$A$3:$N$962,2,FALSE)),"")</f>
        <v/>
      </c>
      <c r="B2917" s="223" t="str">
        <f>IFERROR(IF(VLOOKUP($O2917,'APOIO-DESPESAS'!$A$3:$N$962,3,FALSE)="","",VLOOKUP($O2917,'APOIO-DESPESAS'!$A$3:$N$962,3,FALSE)),"")</f>
        <v/>
      </c>
      <c r="C2917" s="223" t="str">
        <f>IFERROR(IF(VLOOKUP($O2917,'APOIO-DESPESAS'!$A$3:$N$962,4,FALSE)="","",VLOOKUP($O2917,'APOIO-DESPESAS'!$A$3:$N$962,4,FALSE)),"")</f>
        <v/>
      </c>
      <c r="D2917" s="223" t="str">
        <f>IFERROR(IF(VLOOKUP($O2917,'APOIO-DESPESAS'!$A$3:$N$962,5,FALSE)="","",VLOOKUP($O2917,'APOIO-DESPESAS'!$A$3:$N$962,5,FALSE)),"")</f>
        <v/>
      </c>
      <c r="E2917" s="223" t="str">
        <f>IFERROR(IF(VLOOKUP($O2917,'APOIO-DESPESAS'!$A$3:$N$962,6,FALSE)="","",VLOOKUP($O2917,'APOIO-DESPESAS'!$A$3:$N$962,6,FALSE)),"")</f>
        <v/>
      </c>
      <c r="F2917" s="223" t="str">
        <f>IFERROR(IF(VLOOKUP($O2917,'APOIO-DESPESAS'!$A$3:$N$962,7,FALSE)="","",VLOOKUP($O2917,'APOIO-DESPESAS'!$A$3:$N$962,7,FALSE)),"")</f>
        <v/>
      </c>
      <c r="G2917" s="223" t="str">
        <f>IFERROR(IF(VLOOKUP($O2917,'APOIO-DESPESAS'!$A$3:$N$962,8,FALSE)="","",VLOOKUP($O2917,'APOIO-DESPESAS'!$A$3:$N$962,8,FALSE)),"")</f>
        <v/>
      </c>
      <c r="H2917" s="223" t="str">
        <f>IFERROR(IF(VLOOKUP($O2917,'APOIO-DESPESAS'!$A$3:$N$962,9,FALSE)="","",VLOOKUP($O2917,'APOIO-DESPESAS'!$A$3:$N$962,9,FALSE)),"")</f>
        <v/>
      </c>
      <c r="I2917" s="223" t="str">
        <f>IFERROR(IF(VLOOKUP($O2917,'APOIO-DESPESAS'!$A$3:$N$962,10,FALSE)="","",VLOOKUP($O2917,'APOIO-DESPESAS'!$A$3:$N$962,10,FALSE)),"")</f>
        <v/>
      </c>
      <c r="J2917" s="223" t="str">
        <f>IFERROR(IF(VLOOKUP($O2917,'APOIO-DESPESAS'!$A$3:$N$962,11,FALSE)="","",VLOOKUP($O2917,'APOIO-DESPESAS'!$A$3:$N$962,11,FALSE)),"")</f>
        <v/>
      </c>
      <c r="K2917" s="223" t="str">
        <f>IFERROR(IF(VLOOKUP($O2917,'APOIO-DESPESAS'!$A$3:$N$962,12,FALSE)="","",VLOOKUP($O2917,'APOIO-DESPESAS'!$A$3:$N$962,12,FALSE)),"")</f>
        <v/>
      </c>
      <c r="L2917" s="223" t="str">
        <f>IFERROR(IF(VLOOKUP($O2917,'APOIO-DESPESAS'!$A$3:$N$962,13,FALSE)="","",VLOOKUP($O2917,'APOIO-DESPESAS'!$A$3:$N$962,13,FALSE)),"")</f>
        <v/>
      </c>
      <c r="M2917" s="223" t="str">
        <f>IFERROR(IF(VLOOKUP($O2917,'APOIO-DESPESAS'!$A$3:$N$962,14,FALSE)="","",VLOOKUP($O2917,'APOIO-DESPESAS'!$A$3:$N$962,14,FALSE)),"")</f>
        <v/>
      </c>
      <c r="O2917" s="223">
        <f t="shared" si="45"/>
        <v>2915</v>
      </c>
    </row>
    <row r="2918" spans="1:15" x14ac:dyDescent="0.25">
      <c r="A2918" s="223" t="str">
        <f>IFERROR(IF(VLOOKUP($O2918,'APOIO-DESPESAS'!$A$3:$N$962,2,FALSE)="","",VLOOKUP($O2918,'APOIO-DESPESAS'!$A$3:$N$962,2,FALSE)),"")</f>
        <v/>
      </c>
      <c r="B2918" s="223" t="str">
        <f>IFERROR(IF(VLOOKUP($O2918,'APOIO-DESPESAS'!$A$3:$N$962,3,FALSE)="","",VLOOKUP($O2918,'APOIO-DESPESAS'!$A$3:$N$962,3,FALSE)),"")</f>
        <v/>
      </c>
      <c r="C2918" s="223" t="str">
        <f>IFERROR(IF(VLOOKUP($O2918,'APOIO-DESPESAS'!$A$3:$N$962,4,FALSE)="","",VLOOKUP($O2918,'APOIO-DESPESAS'!$A$3:$N$962,4,FALSE)),"")</f>
        <v/>
      </c>
      <c r="D2918" s="223" t="str">
        <f>IFERROR(IF(VLOOKUP($O2918,'APOIO-DESPESAS'!$A$3:$N$962,5,FALSE)="","",VLOOKUP($O2918,'APOIO-DESPESAS'!$A$3:$N$962,5,FALSE)),"")</f>
        <v/>
      </c>
      <c r="E2918" s="223" t="str">
        <f>IFERROR(IF(VLOOKUP($O2918,'APOIO-DESPESAS'!$A$3:$N$962,6,FALSE)="","",VLOOKUP($O2918,'APOIO-DESPESAS'!$A$3:$N$962,6,FALSE)),"")</f>
        <v/>
      </c>
      <c r="F2918" s="223" t="str">
        <f>IFERROR(IF(VLOOKUP($O2918,'APOIO-DESPESAS'!$A$3:$N$962,7,FALSE)="","",VLOOKUP($O2918,'APOIO-DESPESAS'!$A$3:$N$962,7,FALSE)),"")</f>
        <v/>
      </c>
      <c r="G2918" s="223" t="str">
        <f>IFERROR(IF(VLOOKUP($O2918,'APOIO-DESPESAS'!$A$3:$N$962,8,FALSE)="","",VLOOKUP($O2918,'APOIO-DESPESAS'!$A$3:$N$962,8,FALSE)),"")</f>
        <v/>
      </c>
      <c r="H2918" s="223" t="str">
        <f>IFERROR(IF(VLOOKUP($O2918,'APOIO-DESPESAS'!$A$3:$N$962,9,FALSE)="","",VLOOKUP($O2918,'APOIO-DESPESAS'!$A$3:$N$962,9,FALSE)),"")</f>
        <v/>
      </c>
      <c r="I2918" s="223" t="str">
        <f>IFERROR(IF(VLOOKUP($O2918,'APOIO-DESPESAS'!$A$3:$N$962,10,FALSE)="","",VLOOKUP($O2918,'APOIO-DESPESAS'!$A$3:$N$962,10,FALSE)),"")</f>
        <v/>
      </c>
      <c r="J2918" s="223" t="str">
        <f>IFERROR(IF(VLOOKUP($O2918,'APOIO-DESPESAS'!$A$3:$N$962,11,FALSE)="","",VLOOKUP($O2918,'APOIO-DESPESAS'!$A$3:$N$962,11,FALSE)),"")</f>
        <v/>
      </c>
      <c r="K2918" s="223" t="str">
        <f>IFERROR(IF(VLOOKUP($O2918,'APOIO-DESPESAS'!$A$3:$N$962,12,FALSE)="","",VLOOKUP($O2918,'APOIO-DESPESAS'!$A$3:$N$962,12,FALSE)),"")</f>
        <v/>
      </c>
      <c r="L2918" s="223" t="str">
        <f>IFERROR(IF(VLOOKUP($O2918,'APOIO-DESPESAS'!$A$3:$N$962,13,FALSE)="","",VLOOKUP($O2918,'APOIO-DESPESAS'!$A$3:$N$962,13,FALSE)),"")</f>
        <v/>
      </c>
      <c r="M2918" s="223" t="str">
        <f>IFERROR(IF(VLOOKUP($O2918,'APOIO-DESPESAS'!$A$3:$N$962,14,FALSE)="","",VLOOKUP($O2918,'APOIO-DESPESAS'!$A$3:$N$962,14,FALSE)),"")</f>
        <v/>
      </c>
      <c r="O2918" s="223">
        <f t="shared" si="45"/>
        <v>2916</v>
      </c>
    </row>
    <row r="2919" spans="1:15" x14ac:dyDescent="0.25">
      <c r="A2919" s="223" t="str">
        <f>IFERROR(IF(VLOOKUP($O2919,'APOIO-DESPESAS'!$A$3:$N$962,2,FALSE)="","",VLOOKUP($O2919,'APOIO-DESPESAS'!$A$3:$N$962,2,FALSE)),"")</f>
        <v/>
      </c>
      <c r="B2919" s="223" t="str">
        <f>IFERROR(IF(VLOOKUP($O2919,'APOIO-DESPESAS'!$A$3:$N$962,3,FALSE)="","",VLOOKUP($O2919,'APOIO-DESPESAS'!$A$3:$N$962,3,FALSE)),"")</f>
        <v/>
      </c>
      <c r="C2919" s="223" t="str">
        <f>IFERROR(IF(VLOOKUP($O2919,'APOIO-DESPESAS'!$A$3:$N$962,4,FALSE)="","",VLOOKUP($O2919,'APOIO-DESPESAS'!$A$3:$N$962,4,FALSE)),"")</f>
        <v/>
      </c>
      <c r="D2919" s="223" t="str">
        <f>IFERROR(IF(VLOOKUP($O2919,'APOIO-DESPESAS'!$A$3:$N$962,5,FALSE)="","",VLOOKUP($O2919,'APOIO-DESPESAS'!$A$3:$N$962,5,FALSE)),"")</f>
        <v/>
      </c>
      <c r="E2919" s="223" t="str">
        <f>IFERROR(IF(VLOOKUP($O2919,'APOIO-DESPESAS'!$A$3:$N$962,6,FALSE)="","",VLOOKUP($O2919,'APOIO-DESPESAS'!$A$3:$N$962,6,FALSE)),"")</f>
        <v/>
      </c>
      <c r="F2919" s="223" t="str">
        <f>IFERROR(IF(VLOOKUP($O2919,'APOIO-DESPESAS'!$A$3:$N$962,7,FALSE)="","",VLOOKUP($O2919,'APOIO-DESPESAS'!$A$3:$N$962,7,FALSE)),"")</f>
        <v/>
      </c>
      <c r="G2919" s="223" t="str">
        <f>IFERROR(IF(VLOOKUP($O2919,'APOIO-DESPESAS'!$A$3:$N$962,8,FALSE)="","",VLOOKUP($O2919,'APOIO-DESPESAS'!$A$3:$N$962,8,FALSE)),"")</f>
        <v/>
      </c>
      <c r="H2919" s="223" t="str">
        <f>IFERROR(IF(VLOOKUP($O2919,'APOIO-DESPESAS'!$A$3:$N$962,9,FALSE)="","",VLOOKUP($O2919,'APOIO-DESPESAS'!$A$3:$N$962,9,FALSE)),"")</f>
        <v/>
      </c>
      <c r="I2919" s="223" t="str">
        <f>IFERROR(IF(VLOOKUP($O2919,'APOIO-DESPESAS'!$A$3:$N$962,10,FALSE)="","",VLOOKUP($O2919,'APOIO-DESPESAS'!$A$3:$N$962,10,FALSE)),"")</f>
        <v/>
      </c>
      <c r="J2919" s="223" t="str">
        <f>IFERROR(IF(VLOOKUP($O2919,'APOIO-DESPESAS'!$A$3:$N$962,11,FALSE)="","",VLOOKUP($O2919,'APOIO-DESPESAS'!$A$3:$N$962,11,FALSE)),"")</f>
        <v/>
      </c>
      <c r="K2919" s="223" t="str">
        <f>IFERROR(IF(VLOOKUP($O2919,'APOIO-DESPESAS'!$A$3:$N$962,12,FALSE)="","",VLOOKUP($O2919,'APOIO-DESPESAS'!$A$3:$N$962,12,FALSE)),"")</f>
        <v/>
      </c>
      <c r="L2919" s="223" t="str">
        <f>IFERROR(IF(VLOOKUP($O2919,'APOIO-DESPESAS'!$A$3:$N$962,13,FALSE)="","",VLOOKUP($O2919,'APOIO-DESPESAS'!$A$3:$N$962,13,FALSE)),"")</f>
        <v/>
      </c>
      <c r="M2919" s="223" t="str">
        <f>IFERROR(IF(VLOOKUP($O2919,'APOIO-DESPESAS'!$A$3:$N$962,14,FALSE)="","",VLOOKUP($O2919,'APOIO-DESPESAS'!$A$3:$N$962,14,FALSE)),"")</f>
        <v/>
      </c>
      <c r="O2919" s="223">
        <f t="shared" si="45"/>
        <v>2917</v>
      </c>
    </row>
    <row r="2920" spans="1:15" x14ac:dyDescent="0.25">
      <c r="A2920" s="223" t="str">
        <f>IFERROR(IF(VLOOKUP($O2920,'APOIO-DESPESAS'!$A$3:$N$962,2,FALSE)="","",VLOOKUP($O2920,'APOIO-DESPESAS'!$A$3:$N$962,2,FALSE)),"")</f>
        <v/>
      </c>
      <c r="B2920" s="223" t="str">
        <f>IFERROR(IF(VLOOKUP($O2920,'APOIO-DESPESAS'!$A$3:$N$962,3,FALSE)="","",VLOOKUP($O2920,'APOIO-DESPESAS'!$A$3:$N$962,3,FALSE)),"")</f>
        <v/>
      </c>
      <c r="C2920" s="223" t="str">
        <f>IFERROR(IF(VLOOKUP($O2920,'APOIO-DESPESAS'!$A$3:$N$962,4,FALSE)="","",VLOOKUP($O2920,'APOIO-DESPESAS'!$A$3:$N$962,4,FALSE)),"")</f>
        <v/>
      </c>
      <c r="D2920" s="223" t="str">
        <f>IFERROR(IF(VLOOKUP($O2920,'APOIO-DESPESAS'!$A$3:$N$962,5,FALSE)="","",VLOOKUP($O2920,'APOIO-DESPESAS'!$A$3:$N$962,5,FALSE)),"")</f>
        <v/>
      </c>
      <c r="E2920" s="223" t="str">
        <f>IFERROR(IF(VLOOKUP($O2920,'APOIO-DESPESAS'!$A$3:$N$962,6,FALSE)="","",VLOOKUP($O2920,'APOIO-DESPESAS'!$A$3:$N$962,6,FALSE)),"")</f>
        <v/>
      </c>
      <c r="F2920" s="223" t="str">
        <f>IFERROR(IF(VLOOKUP($O2920,'APOIO-DESPESAS'!$A$3:$N$962,7,FALSE)="","",VLOOKUP($O2920,'APOIO-DESPESAS'!$A$3:$N$962,7,FALSE)),"")</f>
        <v/>
      </c>
      <c r="G2920" s="223" t="str">
        <f>IFERROR(IF(VLOOKUP($O2920,'APOIO-DESPESAS'!$A$3:$N$962,8,FALSE)="","",VLOOKUP($O2920,'APOIO-DESPESAS'!$A$3:$N$962,8,FALSE)),"")</f>
        <v/>
      </c>
      <c r="H2920" s="223" t="str">
        <f>IFERROR(IF(VLOOKUP($O2920,'APOIO-DESPESAS'!$A$3:$N$962,9,FALSE)="","",VLOOKUP($O2920,'APOIO-DESPESAS'!$A$3:$N$962,9,FALSE)),"")</f>
        <v/>
      </c>
      <c r="I2920" s="223" t="str">
        <f>IFERROR(IF(VLOOKUP($O2920,'APOIO-DESPESAS'!$A$3:$N$962,10,FALSE)="","",VLOOKUP($O2920,'APOIO-DESPESAS'!$A$3:$N$962,10,FALSE)),"")</f>
        <v/>
      </c>
      <c r="J2920" s="223" t="str">
        <f>IFERROR(IF(VLOOKUP($O2920,'APOIO-DESPESAS'!$A$3:$N$962,11,FALSE)="","",VLOOKUP($O2920,'APOIO-DESPESAS'!$A$3:$N$962,11,FALSE)),"")</f>
        <v/>
      </c>
      <c r="K2920" s="223" t="str">
        <f>IFERROR(IF(VLOOKUP($O2920,'APOIO-DESPESAS'!$A$3:$N$962,12,FALSE)="","",VLOOKUP($O2920,'APOIO-DESPESAS'!$A$3:$N$962,12,FALSE)),"")</f>
        <v/>
      </c>
      <c r="L2920" s="223" t="str">
        <f>IFERROR(IF(VLOOKUP($O2920,'APOIO-DESPESAS'!$A$3:$N$962,13,FALSE)="","",VLOOKUP($O2920,'APOIO-DESPESAS'!$A$3:$N$962,13,FALSE)),"")</f>
        <v/>
      </c>
      <c r="M2920" s="223" t="str">
        <f>IFERROR(IF(VLOOKUP($O2920,'APOIO-DESPESAS'!$A$3:$N$962,14,FALSE)="","",VLOOKUP($O2920,'APOIO-DESPESAS'!$A$3:$N$962,14,FALSE)),"")</f>
        <v/>
      </c>
      <c r="O2920" s="223">
        <f t="shared" si="45"/>
        <v>2918</v>
      </c>
    </row>
    <row r="2921" spans="1:15" x14ac:dyDescent="0.25">
      <c r="A2921" s="223" t="str">
        <f>IFERROR(IF(VLOOKUP($O2921,'APOIO-DESPESAS'!$A$3:$N$962,2,FALSE)="","",VLOOKUP($O2921,'APOIO-DESPESAS'!$A$3:$N$962,2,FALSE)),"")</f>
        <v/>
      </c>
      <c r="B2921" s="223" t="str">
        <f>IFERROR(IF(VLOOKUP($O2921,'APOIO-DESPESAS'!$A$3:$N$962,3,FALSE)="","",VLOOKUP($O2921,'APOIO-DESPESAS'!$A$3:$N$962,3,FALSE)),"")</f>
        <v/>
      </c>
      <c r="C2921" s="223" t="str">
        <f>IFERROR(IF(VLOOKUP($O2921,'APOIO-DESPESAS'!$A$3:$N$962,4,FALSE)="","",VLOOKUP($O2921,'APOIO-DESPESAS'!$A$3:$N$962,4,FALSE)),"")</f>
        <v/>
      </c>
      <c r="D2921" s="223" t="str">
        <f>IFERROR(IF(VLOOKUP($O2921,'APOIO-DESPESAS'!$A$3:$N$962,5,FALSE)="","",VLOOKUP($O2921,'APOIO-DESPESAS'!$A$3:$N$962,5,FALSE)),"")</f>
        <v/>
      </c>
      <c r="E2921" s="223" t="str">
        <f>IFERROR(IF(VLOOKUP($O2921,'APOIO-DESPESAS'!$A$3:$N$962,6,FALSE)="","",VLOOKUP($O2921,'APOIO-DESPESAS'!$A$3:$N$962,6,FALSE)),"")</f>
        <v/>
      </c>
      <c r="F2921" s="223" t="str">
        <f>IFERROR(IF(VLOOKUP($O2921,'APOIO-DESPESAS'!$A$3:$N$962,7,FALSE)="","",VLOOKUP($O2921,'APOIO-DESPESAS'!$A$3:$N$962,7,FALSE)),"")</f>
        <v/>
      </c>
      <c r="G2921" s="223" t="str">
        <f>IFERROR(IF(VLOOKUP($O2921,'APOIO-DESPESAS'!$A$3:$N$962,8,FALSE)="","",VLOOKUP($O2921,'APOIO-DESPESAS'!$A$3:$N$962,8,FALSE)),"")</f>
        <v/>
      </c>
      <c r="H2921" s="223" t="str">
        <f>IFERROR(IF(VLOOKUP($O2921,'APOIO-DESPESAS'!$A$3:$N$962,9,FALSE)="","",VLOOKUP($O2921,'APOIO-DESPESAS'!$A$3:$N$962,9,FALSE)),"")</f>
        <v/>
      </c>
      <c r="I2921" s="223" t="str">
        <f>IFERROR(IF(VLOOKUP($O2921,'APOIO-DESPESAS'!$A$3:$N$962,10,FALSE)="","",VLOOKUP($O2921,'APOIO-DESPESAS'!$A$3:$N$962,10,FALSE)),"")</f>
        <v/>
      </c>
      <c r="J2921" s="223" t="str">
        <f>IFERROR(IF(VLOOKUP($O2921,'APOIO-DESPESAS'!$A$3:$N$962,11,FALSE)="","",VLOOKUP($O2921,'APOIO-DESPESAS'!$A$3:$N$962,11,FALSE)),"")</f>
        <v/>
      </c>
      <c r="K2921" s="223" t="str">
        <f>IFERROR(IF(VLOOKUP($O2921,'APOIO-DESPESAS'!$A$3:$N$962,12,FALSE)="","",VLOOKUP($O2921,'APOIO-DESPESAS'!$A$3:$N$962,12,FALSE)),"")</f>
        <v/>
      </c>
      <c r="L2921" s="223" t="str">
        <f>IFERROR(IF(VLOOKUP($O2921,'APOIO-DESPESAS'!$A$3:$N$962,13,FALSE)="","",VLOOKUP($O2921,'APOIO-DESPESAS'!$A$3:$N$962,13,FALSE)),"")</f>
        <v/>
      </c>
      <c r="M2921" s="223" t="str">
        <f>IFERROR(IF(VLOOKUP($O2921,'APOIO-DESPESAS'!$A$3:$N$962,14,FALSE)="","",VLOOKUP($O2921,'APOIO-DESPESAS'!$A$3:$N$962,14,FALSE)),"")</f>
        <v/>
      </c>
      <c r="O2921" s="223">
        <f t="shared" si="45"/>
        <v>2919</v>
      </c>
    </row>
    <row r="2922" spans="1:15" x14ac:dyDescent="0.25">
      <c r="A2922" s="223" t="str">
        <f>IFERROR(IF(VLOOKUP($O2922,'APOIO-DESPESAS'!$A$3:$N$962,2,FALSE)="","",VLOOKUP($O2922,'APOIO-DESPESAS'!$A$3:$N$962,2,FALSE)),"")</f>
        <v/>
      </c>
      <c r="B2922" s="223" t="str">
        <f>IFERROR(IF(VLOOKUP($O2922,'APOIO-DESPESAS'!$A$3:$N$962,3,FALSE)="","",VLOOKUP($O2922,'APOIO-DESPESAS'!$A$3:$N$962,3,FALSE)),"")</f>
        <v/>
      </c>
      <c r="C2922" s="223" t="str">
        <f>IFERROR(IF(VLOOKUP($O2922,'APOIO-DESPESAS'!$A$3:$N$962,4,FALSE)="","",VLOOKUP($O2922,'APOIO-DESPESAS'!$A$3:$N$962,4,FALSE)),"")</f>
        <v/>
      </c>
      <c r="D2922" s="223" t="str">
        <f>IFERROR(IF(VLOOKUP($O2922,'APOIO-DESPESAS'!$A$3:$N$962,5,FALSE)="","",VLOOKUP($O2922,'APOIO-DESPESAS'!$A$3:$N$962,5,FALSE)),"")</f>
        <v/>
      </c>
      <c r="E2922" s="223" t="str">
        <f>IFERROR(IF(VLOOKUP($O2922,'APOIO-DESPESAS'!$A$3:$N$962,6,FALSE)="","",VLOOKUP($O2922,'APOIO-DESPESAS'!$A$3:$N$962,6,FALSE)),"")</f>
        <v/>
      </c>
      <c r="F2922" s="223" t="str">
        <f>IFERROR(IF(VLOOKUP($O2922,'APOIO-DESPESAS'!$A$3:$N$962,7,FALSE)="","",VLOOKUP($O2922,'APOIO-DESPESAS'!$A$3:$N$962,7,FALSE)),"")</f>
        <v/>
      </c>
      <c r="G2922" s="223" t="str">
        <f>IFERROR(IF(VLOOKUP($O2922,'APOIO-DESPESAS'!$A$3:$N$962,8,FALSE)="","",VLOOKUP($O2922,'APOIO-DESPESAS'!$A$3:$N$962,8,FALSE)),"")</f>
        <v/>
      </c>
      <c r="H2922" s="223" t="str">
        <f>IFERROR(IF(VLOOKUP($O2922,'APOIO-DESPESAS'!$A$3:$N$962,9,FALSE)="","",VLOOKUP($O2922,'APOIO-DESPESAS'!$A$3:$N$962,9,FALSE)),"")</f>
        <v/>
      </c>
      <c r="I2922" s="223" t="str">
        <f>IFERROR(IF(VLOOKUP($O2922,'APOIO-DESPESAS'!$A$3:$N$962,10,FALSE)="","",VLOOKUP($O2922,'APOIO-DESPESAS'!$A$3:$N$962,10,FALSE)),"")</f>
        <v/>
      </c>
      <c r="J2922" s="223" t="str">
        <f>IFERROR(IF(VLOOKUP($O2922,'APOIO-DESPESAS'!$A$3:$N$962,11,FALSE)="","",VLOOKUP($O2922,'APOIO-DESPESAS'!$A$3:$N$962,11,FALSE)),"")</f>
        <v/>
      </c>
      <c r="K2922" s="223" t="str">
        <f>IFERROR(IF(VLOOKUP($O2922,'APOIO-DESPESAS'!$A$3:$N$962,12,FALSE)="","",VLOOKUP($O2922,'APOIO-DESPESAS'!$A$3:$N$962,12,FALSE)),"")</f>
        <v/>
      </c>
      <c r="L2922" s="223" t="str">
        <f>IFERROR(IF(VLOOKUP($O2922,'APOIO-DESPESAS'!$A$3:$N$962,13,FALSE)="","",VLOOKUP($O2922,'APOIO-DESPESAS'!$A$3:$N$962,13,FALSE)),"")</f>
        <v/>
      </c>
      <c r="M2922" s="223" t="str">
        <f>IFERROR(IF(VLOOKUP($O2922,'APOIO-DESPESAS'!$A$3:$N$962,14,FALSE)="","",VLOOKUP($O2922,'APOIO-DESPESAS'!$A$3:$N$962,14,FALSE)),"")</f>
        <v/>
      </c>
      <c r="O2922" s="223">
        <f t="shared" si="45"/>
        <v>2920</v>
      </c>
    </row>
    <row r="2923" spans="1:15" x14ac:dyDescent="0.25">
      <c r="A2923" s="223" t="str">
        <f>IFERROR(IF(VLOOKUP($O2923,'APOIO-DESPESAS'!$A$3:$N$962,2,FALSE)="","",VLOOKUP($O2923,'APOIO-DESPESAS'!$A$3:$N$962,2,FALSE)),"")</f>
        <v/>
      </c>
      <c r="B2923" s="223" t="str">
        <f>IFERROR(IF(VLOOKUP($O2923,'APOIO-DESPESAS'!$A$3:$N$962,3,FALSE)="","",VLOOKUP($O2923,'APOIO-DESPESAS'!$A$3:$N$962,3,FALSE)),"")</f>
        <v/>
      </c>
      <c r="C2923" s="223" t="str">
        <f>IFERROR(IF(VLOOKUP($O2923,'APOIO-DESPESAS'!$A$3:$N$962,4,FALSE)="","",VLOOKUP($O2923,'APOIO-DESPESAS'!$A$3:$N$962,4,FALSE)),"")</f>
        <v/>
      </c>
      <c r="D2923" s="223" t="str">
        <f>IFERROR(IF(VLOOKUP($O2923,'APOIO-DESPESAS'!$A$3:$N$962,5,FALSE)="","",VLOOKUP($O2923,'APOIO-DESPESAS'!$A$3:$N$962,5,FALSE)),"")</f>
        <v/>
      </c>
      <c r="E2923" s="223" t="str">
        <f>IFERROR(IF(VLOOKUP($O2923,'APOIO-DESPESAS'!$A$3:$N$962,6,FALSE)="","",VLOOKUP($O2923,'APOIO-DESPESAS'!$A$3:$N$962,6,FALSE)),"")</f>
        <v/>
      </c>
      <c r="F2923" s="223" t="str">
        <f>IFERROR(IF(VLOOKUP($O2923,'APOIO-DESPESAS'!$A$3:$N$962,7,FALSE)="","",VLOOKUP($O2923,'APOIO-DESPESAS'!$A$3:$N$962,7,FALSE)),"")</f>
        <v/>
      </c>
      <c r="G2923" s="223" t="str">
        <f>IFERROR(IF(VLOOKUP($O2923,'APOIO-DESPESAS'!$A$3:$N$962,8,FALSE)="","",VLOOKUP($O2923,'APOIO-DESPESAS'!$A$3:$N$962,8,FALSE)),"")</f>
        <v/>
      </c>
      <c r="H2923" s="223" t="str">
        <f>IFERROR(IF(VLOOKUP($O2923,'APOIO-DESPESAS'!$A$3:$N$962,9,FALSE)="","",VLOOKUP($O2923,'APOIO-DESPESAS'!$A$3:$N$962,9,FALSE)),"")</f>
        <v/>
      </c>
      <c r="I2923" s="223" t="str">
        <f>IFERROR(IF(VLOOKUP($O2923,'APOIO-DESPESAS'!$A$3:$N$962,10,FALSE)="","",VLOOKUP($O2923,'APOIO-DESPESAS'!$A$3:$N$962,10,FALSE)),"")</f>
        <v/>
      </c>
      <c r="J2923" s="223" t="str">
        <f>IFERROR(IF(VLOOKUP($O2923,'APOIO-DESPESAS'!$A$3:$N$962,11,FALSE)="","",VLOOKUP($O2923,'APOIO-DESPESAS'!$A$3:$N$962,11,FALSE)),"")</f>
        <v/>
      </c>
      <c r="K2923" s="223" t="str">
        <f>IFERROR(IF(VLOOKUP($O2923,'APOIO-DESPESAS'!$A$3:$N$962,12,FALSE)="","",VLOOKUP($O2923,'APOIO-DESPESAS'!$A$3:$N$962,12,FALSE)),"")</f>
        <v/>
      </c>
      <c r="L2923" s="223" t="str">
        <f>IFERROR(IF(VLOOKUP($O2923,'APOIO-DESPESAS'!$A$3:$N$962,13,FALSE)="","",VLOOKUP($O2923,'APOIO-DESPESAS'!$A$3:$N$962,13,FALSE)),"")</f>
        <v/>
      </c>
      <c r="M2923" s="223" t="str">
        <f>IFERROR(IF(VLOOKUP($O2923,'APOIO-DESPESAS'!$A$3:$N$962,14,FALSE)="","",VLOOKUP($O2923,'APOIO-DESPESAS'!$A$3:$N$962,14,FALSE)),"")</f>
        <v/>
      </c>
      <c r="O2923" s="223">
        <f t="shared" si="45"/>
        <v>2921</v>
      </c>
    </row>
    <row r="2924" spans="1:15" x14ac:dyDescent="0.25">
      <c r="A2924" s="223" t="str">
        <f>IFERROR(IF(VLOOKUP($O2924,'APOIO-DESPESAS'!$A$3:$N$962,2,FALSE)="","",VLOOKUP($O2924,'APOIO-DESPESAS'!$A$3:$N$962,2,FALSE)),"")</f>
        <v/>
      </c>
      <c r="B2924" s="223" t="str">
        <f>IFERROR(IF(VLOOKUP($O2924,'APOIO-DESPESAS'!$A$3:$N$962,3,FALSE)="","",VLOOKUP($O2924,'APOIO-DESPESAS'!$A$3:$N$962,3,FALSE)),"")</f>
        <v/>
      </c>
      <c r="C2924" s="223" t="str">
        <f>IFERROR(IF(VLOOKUP($O2924,'APOIO-DESPESAS'!$A$3:$N$962,4,FALSE)="","",VLOOKUP($O2924,'APOIO-DESPESAS'!$A$3:$N$962,4,FALSE)),"")</f>
        <v/>
      </c>
      <c r="D2924" s="223" t="str">
        <f>IFERROR(IF(VLOOKUP($O2924,'APOIO-DESPESAS'!$A$3:$N$962,5,FALSE)="","",VLOOKUP($O2924,'APOIO-DESPESAS'!$A$3:$N$962,5,FALSE)),"")</f>
        <v/>
      </c>
      <c r="E2924" s="223" t="str">
        <f>IFERROR(IF(VLOOKUP($O2924,'APOIO-DESPESAS'!$A$3:$N$962,6,FALSE)="","",VLOOKUP($O2924,'APOIO-DESPESAS'!$A$3:$N$962,6,FALSE)),"")</f>
        <v/>
      </c>
      <c r="F2924" s="223" t="str">
        <f>IFERROR(IF(VLOOKUP($O2924,'APOIO-DESPESAS'!$A$3:$N$962,7,FALSE)="","",VLOOKUP($O2924,'APOIO-DESPESAS'!$A$3:$N$962,7,FALSE)),"")</f>
        <v/>
      </c>
      <c r="G2924" s="223" t="str">
        <f>IFERROR(IF(VLOOKUP($O2924,'APOIO-DESPESAS'!$A$3:$N$962,8,FALSE)="","",VLOOKUP($O2924,'APOIO-DESPESAS'!$A$3:$N$962,8,FALSE)),"")</f>
        <v/>
      </c>
      <c r="H2924" s="223" t="str">
        <f>IFERROR(IF(VLOOKUP($O2924,'APOIO-DESPESAS'!$A$3:$N$962,9,FALSE)="","",VLOOKUP($O2924,'APOIO-DESPESAS'!$A$3:$N$962,9,FALSE)),"")</f>
        <v/>
      </c>
      <c r="I2924" s="223" t="str">
        <f>IFERROR(IF(VLOOKUP($O2924,'APOIO-DESPESAS'!$A$3:$N$962,10,FALSE)="","",VLOOKUP($O2924,'APOIO-DESPESAS'!$A$3:$N$962,10,FALSE)),"")</f>
        <v/>
      </c>
      <c r="J2924" s="223" t="str">
        <f>IFERROR(IF(VLOOKUP($O2924,'APOIO-DESPESAS'!$A$3:$N$962,11,FALSE)="","",VLOOKUP($O2924,'APOIO-DESPESAS'!$A$3:$N$962,11,FALSE)),"")</f>
        <v/>
      </c>
      <c r="K2924" s="223" t="str">
        <f>IFERROR(IF(VLOOKUP($O2924,'APOIO-DESPESAS'!$A$3:$N$962,12,FALSE)="","",VLOOKUP($O2924,'APOIO-DESPESAS'!$A$3:$N$962,12,FALSE)),"")</f>
        <v/>
      </c>
      <c r="L2924" s="223" t="str">
        <f>IFERROR(IF(VLOOKUP($O2924,'APOIO-DESPESAS'!$A$3:$N$962,13,FALSE)="","",VLOOKUP($O2924,'APOIO-DESPESAS'!$A$3:$N$962,13,FALSE)),"")</f>
        <v/>
      </c>
      <c r="M2924" s="223" t="str">
        <f>IFERROR(IF(VLOOKUP($O2924,'APOIO-DESPESAS'!$A$3:$N$962,14,FALSE)="","",VLOOKUP($O2924,'APOIO-DESPESAS'!$A$3:$N$962,14,FALSE)),"")</f>
        <v/>
      </c>
      <c r="O2924" s="223">
        <f t="shared" si="45"/>
        <v>2922</v>
      </c>
    </row>
    <row r="2925" spans="1:15" x14ac:dyDescent="0.25">
      <c r="A2925" s="223" t="str">
        <f>IFERROR(IF(VLOOKUP($O2925,'APOIO-DESPESAS'!$A$3:$N$962,2,FALSE)="","",VLOOKUP($O2925,'APOIO-DESPESAS'!$A$3:$N$962,2,FALSE)),"")</f>
        <v/>
      </c>
      <c r="B2925" s="223" t="str">
        <f>IFERROR(IF(VLOOKUP($O2925,'APOIO-DESPESAS'!$A$3:$N$962,3,FALSE)="","",VLOOKUP($O2925,'APOIO-DESPESAS'!$A$3:$N$962,3,FALSE)),"")</f>
        <v/>
      </c>
      <c r="C2925" s="223" t="str">
        <f>IFERROR(IF(VLOOKUP($O2925,'APOIO-DESPESAS'!$A$3:$N$962,4,FALSE)="","",VLOOKUP($O2925,'APOIO-DESPESAS'!$A$3:$N$962,4,FALSE)),"")</f>
        <v/>
      </c>
      <c r="D2925" s="223" t="str">
        <f>IFERROR(IF(VLOOKUP($O2925,'APOIO-DESPESAS'!$A$3:$N$962,5,FALSE)="","",VLOOKUP($O2925,'APOIO-DESPESAS'!$A$3:$N$962,5,FALSE)),"")</f>
        <v/>
      </c>
      <c r="E2925" s="223" t="str">
        <f>IFERROR(IF(VLOOKUP($O2925,'APOIO-DESPESAS'!$A$3:$N$962,6,FALSE)="","",VLOOKUP($O2925,'APOIO-DESPESAS'!$A$3:$N$962,6,FALSE)),"")</f>
        <v/>
      </c>
      <c r="F2925" s="223" t="str">
        <f>IFERROR(IF(VLOOKUP($O2925,'APOIO-DESPESAS'!$A$3:$N$962,7,FALSE)="","",VLOOKUP($O2925,'APOIO-DESPESAS'!$A$3:$N$962,7,FALSE)),"")</f>
        <v/>
      </c>
      <c r="G2925" s="223" t="str">
        <f>IFERROR(IF(VLOOKUP($O2925,'APOIO-DESPESAS'!$A$3:$N$962,8,FALSE)="","",VLOOKUP($O2925,'APOIO-DESPESAS'!$A$3:$N$962,8,FALSE)),"")</f>
        <v/>
      </c>
      <c r="H2925" s="223" t="str">
        <f>IFERROR(IF(VLOOKUP($O2925,'APOIO-DESPESAS'!$A$3:$N$962,9,FALSE)="","",VLOOKUP($O2925,'APOIO-DESPESAS'!$A$3:$N$962,9,FALSE)),"")</f>
        <v/>
      </c>
      <c r="I2925" s="223" t="str">
        <f>IFERROR(IF(VLOOKUP($O2925,'APOIO-DESPESAS'!$A$3:$N$962,10,FALSE)="","",VLOOKUP($O2925,'APOIO-DESPESAS'!$A$3:$N$962,10,FALSE)),"")</f>
        <v/>
      </c>
      <c r="J2925" s="223" t="str">
        <f>IFERROR(IF(VLOOKUP($O2925,'APOIO-DESPESAS'!$A$3:$N$962,11,FALSE)="","",VLOOKUP($O2925,'APOIO-DESPESAS'!$A$3:$N$962,11,FALSE)),"")</f>
        <v/>
      </c>
      <c r="K2925" s="223" t="str">
        <f>IFERROR(IF(VLOOKUP($O2925,'APOIO-DESPESAS'!$A$3:$N$962,12,FALSE)="","",VLOOKUP($O2925,'APOIO-DESPESAS'!$A$3:$N$962,12,FALSE)),"")</f>
        <v/>
      </c>
      <c r="L2925" s="223" t="str">
        <f>IFERROR(IF(VLOOKUP($O2925,'APOIO-DESPESAS'!$A$3:$N$962,13,FALSE)="","",VLOOKUP($O2925,'APOIO-DESPESAS'!$A$3:$N$962,13,FALSE)),"")</f>
        <v/>
      </c>
      <c r="M2925" s="223" t="str">
        <f>IFERROR(IF(VLOOKUP($O2925,'APOIO-DESPESAS'!$A$3:$N$962,14,FALSE)="","",VLOOKUP($O2925,'APOIO-DESPESAS'!$A$3:$N$962,14,FALSE)),"")</f>
        <v/>
      </c>
      <c r="O2925" s="223">
        <f t="shared" si="45"/>
        <v>2923</v>
      </c>
    </row>
    <row r="2926" spans="1:15" x14ac:dyDescent="0.25">
      <c r="A2926" s="223" t="str">
        <f>IFERROR(IF(VLOOKUP($O2926,'APOIO-DESPESAS'!$A$3:$N$962,2,FALSE)="","",VLOOKUP($O2926,'APOIO-DESPESAS'!$A$3:$N$962,2,FALSE)),"")</f>
        <v/>
      </c>
      <c r="B2926" s="223" t="str">
        <f>IFERROR(IF(VLOOKUP($O2926,'APOIO-DESPESAS'!$A$3:$N$962,3,FALSE)="","",VLOOKUP($O2926,'APOIO-DESPESAS'!$A$3:$N$962,3,FALSE)),"")</f>
        <v/>
      </c>
      <c r="C2926" s="223" t="str">
        <f>IFERROR(IF(VLOOKUP($O2926,'APOIO-DESPESAS'!$A$3:$N$962,4,FALSE)="","",VLOOKUP($O2926,'APOIO-DESPESAS'!$A$3:$N$962,4,FALSE)),"")</f>
        <v/>
      </c>
      <c r="D2926" s="223" t="str">
        <f>IFERROR(IF(VLOOKUP($O2926,'APOIO-DESPESAS'!$A$3:$N$962,5,FALSE)="","",VLOOKUP($O2926,'APOIO-DESPESAS'!$A$3:$N$962,5,FALSE)),"")</f>
        <v/>
      </c>
      <c r="E2926" s="223" t="str">
        <f>IFERROR(IF(VLOOKUP($O2926,'APOIO-DESPESAS'!$A$3:$N$962,6,FALSE)="","",VLOOKUP($O2926,'APOIO-DESPESAS'!$A$3:$N$962,6,FALSE)),"")</f>
        <v/>
      </c>
      <c r="F2926" s="223" t="str">
        <f>IFERROR(IF(VLOOKUP($O2926,'APOIO-DESPESAS'!$A$3:$N$962,7,FALSE)="","",VLOOKUP($O2926,'APOIO-DESPESAS'!$A$3:$N$962,7,FALSE)),"")</f>
        <v/>
      </c>
      <c r="G2926" s="223" t="str">
        <f>IFERROR(IF(VLOOKUP($O2926,'APOIO-DESPESAS'!$A$3:$N$962,8,FALSE)="","",VLOOKUP($O2926,'APOIO-DESPESAS'!$A$3:$N$962,8,FALSE)),"")</f>
        <v/>
      </c>
      <c r="H2926" s="223" t="str">
        <f>IFERROR(IF(VLOOKUP($O2926,'APOIO-DESPESAS'!$A$3:$N$962,9,FALSE)="","",VLOOKUP($O2926,'APOIO-DESPESAS'!$A$3:$N$962,9,FALSE)),"")</f>
        <v/>
      </c>
      <c r="I2926" s="223" t="str">
        <f>IFERROR(IF(VLOOKUP($O2926,'APOIO-DESPESAS'!$A$3:$N$962,10,FALSE)="","",VLOOKUP($O2926,'APOIO-DESPESAS'!$A$3:$N$962,10,FALSE)),"")</f>
        <v/>
      </c>
      <c r="J2926" s="223" t="str">
        <f>IFERROR(IF(VLOOKUP($O2926,'APOIO-DESPESAS'!$A$3:$N$962,11,FALSE)="","",VLOOKUP($O2926,'APOIO-DESPESAS'!$A$3:$N$962,11,FALSE)),"")</f>
        <v/>
      </c>
      <c r="K2926" s="223" t="str">
        <f>IFERROR(IF(VLOOKUP($O2926,'APOIO-DESPESAS'!$A$3:$N$962,12,FALSE)="","",VLOOKUP($O2926,'APOIO-DESPESAS'!$A$3:$N$962,12,FALSE)),"")</f>
        <v/>
      </c>
      <c r="L2926" s="223" t="str">
        <f>IFERROR(IF(VLOOKUP($O2926,'APOIO-DESPESAS'!$A$3:$N$962,13,FALSE)="","",VLOOKUP($O2926,'APOIO-DESPESAS'!$A$3:$N$962,13,FALSE)),"")</f>
        <v/>
      </c>
      <c r="M2926" s="223" t="str">
        <f>IFERROR(IF(VLOOKUP($O2926,'APOIO-DESPESAS'!$A$3:$N$962,14,FALSE)="","",VLOOKUP($O2926,'APOIO-DESPESAS'!$A$3:$N$962,14,FALSE)),"")</f>
        <v/>
      </c>
      <c r="O2926" s="223">
        <f t="shared" si="45"/>
        <v>2924</v>
      </c>
    </row>
    <row r="2927" spans="1:15" x14ac:dyDescent="0.25">
      <c r="A2927" s="223" t="str">
        <f>IFERROR(IF(VLOOKUP($O2927,'APOIO-DESPESAS'!$A$3:$N$962,2,FALSE)="","",VLOOKUP($O2927,'APOIO-DESPESAS'!$A$3:$N$962,2,FALSE)),"")</f>
        <v/>
      </c>
      <c r="B2927" s="223" t="str">
        <f>IFERROR(IF(VLOOKUP($O2927,'APOIO-DESPESAS'!$A$3:$N$962,3,FALSE)="","",VLOOKUP($O2927,'APOIO-DESPESAS'!$A$3:$N$962,3,FALSE)),"")</f>
        <v/>
      </c>
      <c r="C2927" s="223" t="str">
        <f>IFERROR(IF(VLOOKUP($O2927,'APOIO-DESPESAS'!$A$3:$N$962,4,FALSE)="","",VLOOKUP($O2927,'APOIO-DESPESAS'!$A$3:$N$962,4,FALSE)),"")</f>
        <v/>
      </c>
      <c r="D2927" s="223" t="str">
        <f>IFERROR(IF(VLOOKUP($O2927,'APOIO-DESPESAS'!$A$3:$N$962,5,FALSE)="","",VLOOKUP($O2927,'APOIO-DESPESAS'!$A$3:$N$962,5,FALSE)),"")</f>
        <v/>
      </c>
      <c r="E2927" s="223" t="str">
        <f>IFERROR(IF(VLOOKUP($O2927,'APOIO-DESPESAS'!$A$3:$N$962,6,FALSE)="","",VLOOKUP($O2927,'APOIO-DESPESAS'!$A$3:$N$962,6,FALSE)),"")</f>
        <v/>
      </c>
      <c r="F2927" s="223" t="str">
        <f>IFERROR(IF(VLOOKUP($O2927,'APOIO-DESPESAS'!$A$3:$N$962,7,FALSE)="","",VLOOKUP($O2927,'APOIO-DESPESAS'!$A$3:$N$962,7,FALSE)),"")</f>
        <v/>
      </c>
      <c r="G2927" s="223" t="str">
        <f>IFERROR(IF(VLOOKUP($O2927,'APOIO-DESPESAS'!$A$3:$N$962,8,FALSE)="","",VLOOKUP($O2927,'APOIO-DESPESAS'!$A$3:$N$962,8,FALSE)),"")</f>
        <v/>
      </c>
      <c r="H2927" s="223" t="str">
        <f>IFERROR(IF(VLOOKUP($O2927,'APOIO-DESPESAS'!$A$3:$N$962,9,FALSE)="","",VLOOKUP($O2927,'APOIO-DESPESAS'!$A$3:$N$962,9,FALSE)),"")</f>
        <v/>
      </c>
      <c r="I2927" s="223" t="str">
        <f>IFERROR(IF(VLOOKUP($O2927,'APOIO-DESPESAS'!$A$3:$N$962,10,FALSE)="","",VLOOKUP($O2927,'APOIO-DESPESAS'!$A$3:$N$962,10,FALSE)),"")</f>
        <v/>
      </c>
      <c r="J2927" s="223" t="str">
        <f>IFERROR(IF(VLOOKUP($O2927,'APOIO-DESPESAS'!$A$3:$N$962,11,FALSE)="","",VLOOKUP($O2927,'APOIO-DESPESAS'!$A$3:$N$962,11,FALSE)),"")</f>
        <v/>
      </c>
      <c r="K2927" s="223" t="str">
        <f>IFERROR(IF(VLOOKUP($O2927,'APOIO-DESPESAS'!$A$3:$N$962,12,FALSE)="","",VLOOKUP($O2927,'APOIO-DESPESAS'!$A$3:$N$962,12,FALSE)),"")</f>
        <v/>
      </c>
      <c r="L2927" s="223" t="str">
        <f>IFERROR(IF(VLOOKUP($O2927,'APOIO-DESPESAS'!$A$3:$N$962,13,FALSE)="","",VLOOKUP($O2927,'APOIO-DESPESAS'!$A$3:$N$962,13,FALSE)),"")</f>
        <v/>
      </c>
      <c r="M2927" s="223" t="str">
        <f>IFERROR(IF(VLOOKUP($O2927,'APOIO-DESPESAS'!$A$3:$N$962,14,FALSE)="","",VLOOKUP($O2927,'APOIO-DESPESAS'!$A$3:$N$962,14,FALSE)),"")</f>
        <v/>
      </c>
      <c r="O2927" s="223">
        <f t="shared" si="45"/>
        <v>2925</v>
      </c>
    </row>
    <row r="2928" spans="1:15" x14ac:dyDescent="0.25">
      <c r="A2928" s="223" t="str">
        <f>IFERROR(IF(VLOOKUP($O2928,'APOIO-DESPESAS'!$A$3:$N$962,2,FALSE)="","",VLOOKUP($O2928,'APOIO-DESPESAS'!$A$3:$N$962,2,FALSE)),"")</f>
        <v/>
      </c>
      <c r="B2928" s="223" t="str">
        <f>IFERROR(IF(VLOOKUP($O2928,'APOIO-DESPESAS'!$A$3:$N$962,3,FALSE)="","",VLOOKUP($O2928,'APOIO-DESPESAS'!$A$3:$N$962,3,FALSE)),"")</f>
        <v/>
      </c>
      <c r="C2928" s="223" t="str">
        <f>IFERROR(IF(VLOOKUP($O2928,'APOIO-DESPESAS'!$A$3:$N$962,4,FALSE)="","",VLOOKUP($O2928,'APOIO-DESPESAS'!$A$3:$N$962,4,FALSE)),"")</f>
        <v/>
      </c>
      <c r="D2928" s="223" t="str">
        <f>IFERROR(IF(VLOOKUP($O2928,'APOIO-DESPESAS'!$A$3:$N$962,5,FALSE)="","",VLOOKUP($O2928,'APOIO-DESPESAS'!$A$3:$N$962,5,FALSE)),"")</f>
        <v/>
      </c>
      <c r="E2928" s="223" t="str">
        <f>IFERROR(IF(VLOOKUP($O2928,'APOIO-DESPESAS'!$A$3:$N$962,6,FALSE)="","",VLOOKUP($O2928,'APOIO-DESPESAS'!$A$3:$N$962,6,FALSE)),"")</f>
        <v/>
      </c>
      <c r="F2928" s="223" t="str">
        <f>IFERROR(IF(VLOOKUP($O2928,'APOIO-DESPESAS'!$A$3:$N$962,7,FALSE)="","",VLOOKUP($O2928,'APOIO-DESPESAS'!$A$3:$N$962,7,FALSE)),"")</f>
        <v/>
      </c>
      <c r="G2928" s="223" t="str">
        <f>IFERROR(IF(VLOOKUP($O2928,'APOIO-DESPESAS'!$A$3:$N$962,8,FALSE)="","",VLOOKUP($O2928,'APOIO-DESPESAS'!$A$3:$N$962,8,FALSE)),"")</f>
        <v/>
      </c>
      <c r="H2928" s="223" t="str">
        <f>IFERROR(IF(VLOOKUP($O2928,'APOIO-DESPESAS'!$A$3:$N$962,9,FALSE)="","",VLOOKUP($O2928,'APOIO-DESPESAS'!$A$3:$N$962,9,FALSE)),"")</f>
        <v/>
      </c>
      <c r="I2928" s="223" t="str">
        <f>IFERROR(IF(VLOOKUP($O2928,'APOIO-DESPESAS'!$A$3:$N$962,10,FALSE)="","",VLOOKUP($O2928,'APOIO-DESPESAS'!$A$3:$N$962,10,FALSE)),"")</f>
        <v/>
      </c>
      <c r="J2928" s="223" t="str">
        <f>IFERROR(IF(VLOOKUP($O2928,'APOIO-DESPESAS'!$A$3:$N$962,11,FALSE)="","",VLOOKUP($O2928,'APOIO-DESPESAS'!$A$3:$N$962,11,FALSE)),"")</f>
        <v/>
      </c>
      <c r="K2928" s="223" t="str">
        <f>IFERROR(IF(VLOOKUP($O2928,'APOIO-DESPESAS'!$A$3:$N$962,12,FALSE)="","",VLOOKUP($O2928,'APOIO-DESPESAS'!$A$3:$N$962,12,FALSE)),"")</f>
        <v/>
      </c>
      <c r="L2928" s="223" t="str">
        <f>IFERROR(IF(VLOOKUP($O2928,'APOIO-DESPESAS'!$A$3:$N$962,13,FALSE)="","",VLOOKUP($O2928,'APOIO-DESPESAS'!$A$3:$N$962,13,FALSE)),"")</f>
        <v/>
      </c>
      <c r="M2928" s="223" t="str">
        <f>IFERROR(IF(VLOOKUP($O2928,'APOIO-DESPESAS'!$A$3:$N$962,14,FALSE)="","",VLOOKUP($O2928,'APOIO-DESPESAS'!$A$3:$N$962,14,FALSE)),"")</f>
        <v/>
      </c>
      <c r="O2928" s="223">
        <f t="shared" si="45"/>
        <v>2926</v>
      </c>
    </row>
    <row r="2929" spans="1:15" x14ac:dyDescent="0.25">
      <c r="A2929" s="223" t="str">
        <f>IFERROR(IF(VLOOKUP($O2929,'APOIO-DESPESAS'!$A$3:$N$962,2,FALSE)="","",VLOOKUP($O2929,'APOIO-DESPESAS'!$A$3:$N$962,2,FALSE)),"")</f>
        <v/>
      </c>
      <c r="B2929" s="223" t="str">
        <f>IFERROR(IF(VLOOKUP($O2929,'APOIO-DESPESAS'!$A$3:$N$962,3,FALSE)="","",VLOOKUP($O2929,'APOIO-DESPESAS'!$A$3:$N$962,3,FALSE)),"")</f>
        <v/>
      </c>
      <c r="C2929" s="223" t="str">
        <f>IFERROR(IF(VLOOKUP($O2929,'APOIO-DESPESAS'!$A$3:$N$962,4,FALSE)="","",VLOOKUP($O2929,'APOIO-DESPESAS'!$A$3:$N$962,4,FALSE)),"")</f>
        <v/>
      </c>
      <c r="D2929" s="223" t="str">
        <f>IFERROR(IF(VLOOKUP($O2929,'APOIO-DESPESAS'!$A$3:$N$962,5,FALSE)="","",VLOOKUP($O2929,'APOIO-DESPESAS'!$A$3:$N$962,5,FALSE)),"")</f>
        <v/>
      </c>
      <c r="E2929" s="223" t="str">
        <f>IFERROR(IF(VLOOKUP($O2929,'APOIO-DESPESAS'!$A$3:$N$962,6,FALSE)="","",VLOOKUP($O2929,'APOIO-DESPESAS'!$A$3:$N$962,6,FALSE)),"")</f>
        <v/>
      </c>
      <c r="F2929" s="223" t="str">
        <f>IFERROR(IF(VLOOKUP($O2929,'APOIO-DESPESAS'!$A$3:$N$962,7,FALSE)="","",VLOOKUP($O2929,'APOIO-DESPESAS'!$A$3:$N$962,7,FALSE)),"")</f>
        <v/>
      </c>
      <c r="G2929" s="223" t="str">
        <f>IFERROR(IF(VLOOKUP($O2929,'APOIO-DESPESAS'!$A$3:$N$962,8,FALSE)="","",VLOOKUP($O2929,'APOIO-DESPESAS'!$A$3:$N$962,8,FALSE)),"")</f>
        <v/>
      </c>
      <c r="H2929" s="223" t="str">
        <f>IFERROR(IF(VLOOKUP($O2929,'APOIO-DESPESAS'!$A$3:$N$962,9,FALSE)="","",VLOOKUP($O2929,'APOIO-DESPESAS'!$A$3:$N$962,9,FALSE)),"")</f>
        <v/>
      </c>
      <c r="I2929" s="223" t="str">
        <f>IFERROR(IF(VLOOKUP($O2929,'APOIO-DESPESAS'!$A$3:$N$962,10,FALSE)="","",VLOOKUP($O2929,'APOIO-DESPESAS'!$A$3:$N$962,10,FALSE)),"")</f>
        <v/>
      </c>
      <c r="J2929" s="223" t="str">
        <f>IFERROR(IF(VLOOKUP($O2929,'APOIO-DESPESAS'!$A$3:$N$962,11,FALSE)="","",VLOOKUP($O2929,'APOIO-DESPESAS'!$A$3:$N$962,11,FALSE)),"")</f>
        <v/>
      </c>
      <c r="K2929" s="223" t="str">
        <f>IFERROR(IF(VLOOKUP($O2929,'APOIO-DESPESAS'!$A$3:$N$962,12,FALSE)="","",VLOOKUP($O2929,'APOIO-DESPESAS'!$A$3:$N$962,12,FALSE)),"")</f>
        <v/>
      </c>
      <c r="L2929" s="223" t="str">
        <f>IFERROR(IF(VLOOKUP($O2929,'APOIO-DESPESAS'!$A$3:$N$962,13,FALSE)="","",VLOOKUP($O2929,'APOIO-DESPESAS'!$A$3:$N$962,13,FALSE)),"")</f>
        <v/>
      </c>
      <c r="M2929" s="223" t="str">
        <f>IFERROR(IF(VLOOKUP($O2929,'APOIO-DESPESAS'!$A$3:$N$962,14,FALSE)="","",VLOOKUP($O2929,'APOIO-DESPESAS'!$A$3:$N$962,14,FALSE)),"")</f>
        <v/>
      </c>
      <c r="O2929" s="223">
        <f t="shared" si="45"/>
        <v>2927</v>
      </c>
    </row>
    <row r="2930" spans="1:15" x14ac:dyDescent="0.25">
      <c r="A2930" s="223" t="str">
        <f>IFERROR(IF(VLOOKUP($O2930,'APOIO-DESPESAS'!$A$3:$N$962,2,FALSE)="","",VLOOKUP($O2930,'APOIO-DESPESAS'!$A$3:$N$962,2,FALSE)),"")</f>
        <v/>
      </c>
      <c r="B2930" s="223" t="str">
        <f>IFERROR(IF(VLOOKUP($O2930,'APOIO-DESPESAS'!$A$3:$N$962,3,FALSE)="","",VLOOKUP($O2930,'APOIO-DESPESAS'!$A$3:$N$962,3,FALSE)),"")</f>
        <v/>
      </c>
      <c r="C2930" s="223" t="str">
        <f>IFERROR(IF(VLOOKUP($O2930,'APOIO-DESPESAS'!$A$3:$N$962,4,FALSE)="","",VLOOKUP($O2930,'APOIO-DESPESAS'!$A$3:$N$962,4,FALSE)),"")</f>
        <v/>
      </c>
      <c r="D2930" s="223" t="str">
        <f>IFERROR(IF(VLOOKUP($O2930,'APOIO-DESPESAS'!$A$3:$N$962,5,FALSE)="","",VLOOKUP($O2930,'APOIO-DESPESAS'!$A$3:$N$962,5,FALSE)),"")</f>
        <v/>
      </c>
      <c r="E2930" s="223" t="str">
        <f>IFERROR(IF(VLOOKUP($O2930,'APOIO-DESPESAS'!$A$3:$N$962,6,FALSE)="","",VLOOKUP($O2930,'APOIO-DESPESAS'!$A$3:$N$962,6,FALSE)),"")</f>
        <v/>
      </c>
      <c r="F2930" s="223" t="str">
        <f>IFERROR(IF(VLOOKUP($O2930,'APOIO-DESPESAS'!$A$3:$N$962,7,FALSE)="","",VLOOKUP($O2930,'APOIO-DESPESAS'!$A$3:$N$962,7,FALSE)),"")</f>
        <v/>
      </c>
      <c r="G2930" s="223" t="str">
        <f>IFERROR(IF(VLOOKUP($O2930,'APOIO-DESPESAS'!$A$3:$N$962,8,FALSE)="","",VLOOKUP($O2930,'APOIO-DESPESAS'!$A$3:$N$962,8,FALSE)),"")</f>
        <v/>
      </c>
      <c r="H2930" s="223" t="str">
        <f>IFERROR(IF(VLOOKUP($O2930,'APOIO-DESPESAS'!$A$3:$N$962,9,FALSE)="","",VLOOKUP($O2930,'APOIO-DESPESAS'!$A$3:$N$962,9,FALSE)),"")</f>
        <v/>
      </c>
      <c r="I2930" s="223" t="str">
        <f>IFERROR(IF(VLOOKUP($O2930,'APOIO-DESPESAS'!$A$3:$N$962,10,FALSE)="","",VLOOKUP($O2930,'APOIO-DESPESAS'!$A$3:$N$962,10,FALSE)),"")</f>
        <v/>
      </c>
      <c r="J2930" s="223" t="str">
        <f>IFERROR(IF(VLOOKUP($O2930,'APOIO-DESPESAS'!$A$3:$N$962,11,FALSE)="","",VLOOKUP($O2930,'APOIO-DESPESAS'!$A$3:$N$962,11,FALSE)),"")</f>
        <v/>
      </c>
      <c r="K2930" s="223" t="str">
        <f>IFERROR(IF(VLOOKUP($O2930,'APOIO-DESPESAS'!$A$3:$N$962,12,FALSE)="","",VLOOKUP($O2930,'APOIO-DESPESAS'!$A$3:$N$962,12,FALSE)),"")</f>
        <v/>
      </c>
      <c r="L2930" s="223" t="str">
        <f>IFERROR(IF(VLOOKUP($O2930,'APOIO-DESPESAS'!$A$3:$N$962,13,FALSE)="","",VLOOKUP($O2930,'APOIO-DESPESAS'!$A$3:$N$962,13,FALSE)),"")</f>
        <v/>
      </c>
      <c r="M2930" s="223" t="str">
        <f>IFERROR(IF(VLOOKUP($O2930,'APOIO-DESPESAS'!$A$3:$N$962,14,FALSE)="","",VLOOKUP($O2930,'APOIO-DESPESAS'!$A$3:$N$962,14,FALSE)),"")</f>
        <v/>
      </c>
      <c r="O2930" s="223">
        <f t="shared" si="45"/>
        <v>2928</v>
      </c>
    </row>
    <row r="2931" spans="1:15" x14ac:dyDescent="0.25">
      <c r="A2931" s="223" t="str">
        <f>IFERROR(IF(VLOOKUP($O2931,'APOIO-DESPESAS'!$A$3:$N$962,2,FALSE)="","",VLOOKUP($O2931,'APOIO-DESPESAS'!$A$3:$N$962,2,FALSE)),"")</f>
        <v/>
      </c>
      <c r="B2931" s="223" t="str">
        <f>IFERROR(IF(VLOOKUP($O2931,'APOIO-DESPESAS'!$A$3:$N$962,3,FALSE)="","",VLOOKUP($O2931,'APOIO-DESPESAS'!$A$3:$N$962,3,FALSE)),"")</f>
        <v/>
      </c>
      <c r="C2931" s="223" t="str">
        <f>IFERROR(IF(VLOOKUP($O2931,'APOIO-DESPESAS'!$A$3:$N$962,4,FALSE)="","",VLOOKUP($O2931,'APOIO-DESPESAS'!$A$3:$N$962,4,FALSE)),"")</f>
        <v/>
      </c>
      <c r="D2931" s="223" t="str">
        <f>IFERROR(IF(VLOOKUP($O2931,'APOIO-DESPESAS'!$A$3:$N$962,5,FALSE)="","",VLOOKUP($O2931,'APOIO-DESPESAS'!$A$3:$N$962,5,FALSE)),"")</f>
        <v/>
      </c>
      <c r="E2931" s="223" t="str">
        <f>IFERROR(IF(VLOOKUP($O2931,'APOIO-DESPESAS'!$A$3:$N$962,6,FALSE)="","",VLOOKUP($O2931,'APOIO-DESPESAS'!$A$3:$N$962,6,FALSE)),"")</f>
        <v/>
      </c>
      <c r="F2931" s="223" t="str">
        <f>IFERROR(IF(VLOOKUP($O2931,'APOIO-DESPESAS'!$A$3:$N$962,7,FALSE)="","",VLOOKUP($O2931,'APOIO-DESPESAS'!$A$3:$N$962,7,FALSE)),"")</f>
        <v/>
      </c>
      <c r="G2931" s="223" t="str">
        <f>IFERROR(IF(VLOOKUP($O2931,'APOIO-DESPESAS'!$A$3:$N$962,8,FALSE)="","",VLOOKUP($O2931,'APOIO-DESPESAS'!$A$3:$N$962,8,FALSE)),"")</f>
        <v/>
      </c>
      <c r="H2931" s="223" t="str">
        <f>IFERROR(IF(VLOOKUP($O2931,'APOIO-DESPESAS'!$A$3:$N$962,9,FALSE)="","",VLOOKUP($O2931,'APOIO-DESPESAS'!$A$3:$N$962,9,FALSE)),"")</f>
        <v/>
      </c>
      <c r="I2931" s="223" t="str">
        <f>IFERROR(IF(VLOOKUP($O2931,'APOIO-DESPESAS'!$A$3:$N$962,10,FALSE)="","",VLOOKUP($O2931,'APOIO-DESPESAS'!$A$3:$N$962,10,FALSE)),"")</f>
        <v/>
      </c>
      <c r="J2931" s="223" t="str">
        <f>IFERROR(IF(VLOOKUP($O2931,'APOIO-DESPESAS'!$A$3:$N$962,11,FALSE)="","",VLOOKUP($O2931,'APOIO-DESPESAS'!$A$3:$N$962,11,FALSE)),"")</f>
        <v/>
      </c>
      <c r="K2931" s="223" t="str">
        <f>IFERROR(IF(VLOOKUP($O2931,'APOIO-DESPESAS'!$A$3:$N$962,12,FALSE)="","",VLOOKUP($O2931,'APOIO-DESPESAS'!$A$3:$N$962,12,FALSE)),"")</f>
        <v/>
      </c>
      <c r="L2931" s="223" t="str">
        <f>IFERROR(IF(VLOOKUP($O2931,'APOIO-DESPESAS'!$A$3:$N$962,13,FALSE)="","",VLOOKUP($O2931,'APOIO-DESPESAS'!$A$3:$N$962,13,FALSE)),"")</f>
        <v/>
      </c>
      <c r="M2931" s="223" t="str">
        <f>IFERROR(IF(VLOOKUP($O2931,'APOIO-DESPESAS'!$A$3:$N$962,14,FALSE)="","",VLOOKUP($O2931,'APOIO-DESPESAS'!$A$3:$N$962,14,FALSE)),"")</f>
        <v/>
      </c>
      <c r="O2931" s="223">
        <f t="shared" si="45"/>
        <v>2929</v>
      </c>
    </row>
    <row r="2932" spans="1:15" x14ac:dyDescent="0.25">
      <c r="A2932" s="223" t="str">
        <f>IFERROR(IF(VLOOKUP($O2932,'APOIO-DESPESAS'!$A$3:$N$962,2,FALSE)="","",VLOOKUP($O2932,'APOIO-DESPESAS'!$A$3:$N$962,2,FALSE)),"")</f>
        <v/>
      </c>
      <c r="B2932" s="223" t="str">
        <f>IFERROR(IF(VLOOKUP($O2932,'APOIO-DESPESAS'!$A$3:$N$962,3,FALSE)="","",VLOOKUP($O2932,'APOIO-DESPESAS'!$A$3:$N$962,3,FALSE)),"")</f>
        <v/>
      </c>
      <c r="C2932" s="223" t="str">
        <f>IFERROR(IF(VLOOKUP($O2932,'APOIO-DESPESAS'!$A$3:$N$962,4,FALSE)="","",VLOOKUP($O2932,'APOIO-DESPESAS'!$A$3:$N$962,4,FALSE)),"")</f>
        <v/>
      </c>
      <c r="D2932" s="223" t="str">
        <f>IFERROR(IF(VLOOKUP($O2932,'APOIO-DESPESAS'!$A$3:$N$962,5,FALSE)="","",VLOOKUP($O2932,'APOIO-DESPESAS'!$A$3:$N$962,5,FALSE)),"")</f>
        <v/>
      </c>
      <c r="E2932" s="223" t="str">
        <f>IFERROR(IF(VLOOKUP($O2932,'APOIO-DESPESAS'!$A$3:$N$962,6,FALSE)="","",VLOOKUP($O2932,'APOIO-DESPESAS'!$A$3:$N$962,6,FALSE)),"")</f>
        <v/>
      </c>
      <c r="F2932" s="223" t="str">
        <f>IFERROR(IF(VLOOKUP($O2932,'APOIO-DESPESAS'!$A$3:$N$962,7,FALSE)="","",VLOOKUP($O2932,'APOIO-DESPESAS'!$A$3:$N$962,7,FALSE)),"")</f>
        <v/>
      </c>
      <c r="G2932" s="223" t="str">
        <f>IFERROR(IF(VLOOKUP($O2932,'APOIO-DESPESAS'!$A$3:$N$962,8,FALSE)="","",VLOOKUP($O2932,'APOIO-DESPESAS'!$A$3:$N$962,8,FALSE)),"")</f>
        <v/>
      </c>
      <c r="H2932" s="223" t="str">
        <f>IFERROR(IF(VLOOKUP($O2932,'APOIO-DESPESAS'!$A$3:$N$962,9,FALSE)="","",VLOOKUP($O2932,'APOIO-DESPESAS'!$A$3:$N$962,9,FALSE)),"")</f>
        <v/>
      </c>
      <c r="I2932" s="223" t="str">
        <f>IFERROR(IF(VLOOKUP($O2932,'APOIO-DESPESAS'!$A$3:$N$962,10,FALSE)="","",VLOOKUP($O2932,'APOIO-DESPESAS'!$A$3:$N$962,10,FALSE)),"")</f>
        <v/>
      </c>
      <c r="J2932" s="223" t="str">
        <f>IFERROR(IF(VLOOKUP($O2932,'APOIO-DESPESAS'!$A$3:$N$962,11,FALSE)="","",VLOOKUP($O2932,'APOIO-DESPESAS'!$A$3:$N$962,11,FALSE)),"")</f>
        <v/>
      </c>
      <c r="K2932" s="223" t="str">
        <f>IFERROR(IF(VLOOKUP($O2932,'APOIO-DESPESAS'!$A$3:$N$962,12,FALSE)="","",VLOOKUP($O2932,'APOIO-DESPESAS'!$A$3:$N$962,12,FALSE)),"")</f>
        <v/>
      </c>
      <c r="L2932" s="223" t="str">
        <f>IFERROR(IF(VLOOKUP($O2932,'APOIO-DESPESAS'!$A$3:$N$962,13,FALSE)="","",VLOOKUP($O2932,'APOIO-DESPESAS'!$A$3:$N$962,13,FALSE)),"")</f>
        <v/>
      </c>
      <c r="M2932" s="223" t="str">
        <f>IFERROR(IF(VLOOKUP($O2932,'APOIO-DESPESAS'!$A$3:$N$962,14,FALSE)="","",VLOOKUP($O2932,'APOIO-DESPESAS'!$A$3:$N$962,14,FALSE)),"")</f>
        <v/>
      </c>
      <c r="O2932" s="223">
        <f t="shared" si="45"/>
        <v>2930</v>
      </c>
    </row>
    <row r="2933" spans="1:15" x14ac:dyDescent="0.25">
      <c r="A2933" s="223" t="str">
        <f>IFERROR(IF(VLOOKUP($O2933,'APOIO-DESPESAS'!$A$3:$N$962,2,FALSE)="","",VLOOKUP($O2933,'APOIO-DESPESAS'!$A$3:$N$962,2,FALSE)),"")</f>
        <v/>
      </c>
      <c r="B2933" s="223" t="str">
        <f>IFERROR(IF(VLOOKUP($O2933,'APOIO-DESPESAS'!$A$3:$N$962,3,FALSE)="","",VLOOKUP($O2933,'APOIO-DESPESAS'!$A$3:$N$962,3,FALSE)),"")</f>
        <v/>
      </c>
      <c r="C2933" s="223" t="str">
        <f>IFERROR(IF(VLOOKUP($O2933,'APOIO-DESPESAS'!$A$3:$N$962,4,FALSE)="","",VLOOKUP($O2933,'APOIO-DESPESAS'!$A$3:$N$962,4,FALSE)),"")</f>
        <v/>
      </c>
      <c r="D2933" s="223" t="str">
        <f>IFERROR(IF(VLOOKUP($O2933,'APOIO-DESPESAS'!$A$3:$N$962,5,FALSE)="","",VLOOKUP($O2933,'APOIO-DESPESAS'!$A$3:$N$962,5,FALSE)),"")</f>
        <v/>
      </c>
      <c r="E2933" s="223" t="str">
        <f>IFERROR(IF(VLOOKUP($O2933,'APOIO-DESPESAS'!$A$3:$N$962,6,FALSE)="","",VLOOKUP($O2933,'APOIO-DESPESAS'!$A$3:$N$962,6,FALSE)),"")</f>
        <v/>
      </c>
      <c r="F2933" s="223" t="str">
        <f>IFERROR(IF(VLOOKUP($O2933,'APOIO-DESPESAS'!$A$3:$N$962,7,FALSE)="","",VLOOKUP($O2933,'APOIO-DESPESAS'!$A$3:$N$962,7,FALSE)),"")</f>
        <v/>
      </c>
      <c r="G2933" s="223" t="str">
        <f>IFERROR(IF(VLOOKUP($O2933,'APOIO-DESPESAS'!$A$3:$N$962,8,FALSE)="","",VLOOKUP($O2933,'APOIO-DESPESAS'!$A$3:$N$962,8,FALSE)),"")</f>
        <v/>
      </c>
      <c r="H2933" s="223" t="str">
        <f>IFERROR(IF(VLOOKUP($O2933,'APOIO-DESPESAS'!$A$3:$N$962,9,FALSE)="","",VLOOKUP($O2933,'APOIO-DESPESAS'!$A$3:$N$962,9,FALSE)),"")</f>
        <v/>
      </c>
      <c r="I2933" s="223" t="str">
        <f>IFERROR(IF(VLOOKUP($O2933,'APOIO-DESPESAS'!$A$3:$N$962,10,FALSE)="","",VLOOKUP($O2933,'APOIO-DESPESAS'!$A$3:$N$962,10,FALSE)),"")</f>
        <v/>
      </c>
      <c r="J2933" s="223" t="str">
        <f>IFERROR(IF(VLOOKUP($O2933,'APOIO-DESPESAS'!$A$3:$N$962,11,FALSE)="","",VLOOKUP($O2933,'APOIO-DESPESAS'!$A$3:$N$962,11,FALSE)),"")</f>
        <v/>
      </c>
      <c r="K2933" s="223" t="str">
        <f>IFERROR(IF(VLOOKUP($O2933,'APOIO-DESPESAS'!$A$3:$N$962,12,FALSE)="","",VLOOKUP($O2933,'APOIO-DESPESAS'!$A$3:$N$962,12,FALSE)),"")</f>
        <v/>
      </c>
      <c r="L2933" s="223" t="str">
        <f>IFERROR(IF(VLOOKUP($O2933,'APOIO-DESPESAS'!$A$3:$N$962,13,FALSE)="","",VLOOKUP($O2933,'APOIO-DESPESAS'!$A$3:$N$962,13,FALSE)),"")</f>
        <v/>
      </c>
      <c r="M2933" s="223" t="str">
        <f>IFERROR(IF(VLOOKUP($O2933,'APOIO-DESPESAS'!$A$3:$N$962,14,FALSE)="","",VLOOKUP($O2933,'APOIO-DESPESAS'!$A$3:$N$962,14,FALSE)),"")</f>
        <v/>
      </c>
      <c r="O2933" s="223">
        <f t="shared" si="45"/>
        <v>2931</v>
      </c>
    </row>
    <row r="2934" spans="1:15" x14ac:dyDescent="0.25">
      <c r="A2934" s="223" t="str">
        <f>IFERROR(IF(VLOOKUP($O2934,'APOIO-DESPESAS'!$A$3:$N$962,2,FALSE)="","",VLOOKUP($O2934,'APOIO-DESPESAS'!$A$3:$N$962,2,FALSE)),"")</f>
        <v/>
      </c>
      <c r="B2934" s="223" t="str">
        <f>IFERROR(IF(VLOOKUP($O2934,'APOIO-DESPESAS'!$A$3:$N$962,3,FALSE)="","",VLOOKUP($O2934,'APOIO-DESPESAS'!$A$3:$N$962,3,FALSE)),"")</f>
        <v/>
      </c>
      <c r="C2934" s="223" t="str">
        <f>IFERROR(IF(VLOOKUP($O2934,'APOIO-DESPESAS'!$A$3:$N$962,4,FALSE)="","",VLOOKUP($O2934,'APOIO-DESPESAS'!$A$3:$N$962,4,FALSE)),"")</f>
        <v/>
      </c>
      <c r="D2934" s="223" t="str">
        <f>IFERROR(IF(VLOOKUP($O2934,'APOIO-DESPESAS'!$A$3:$N$962,5,FALSE)="","",VLOOKUP($O2934,'APOIO-DESPESAS'!$A$3:$N$962,5,FALSE)),"")</f>
        <v/>
      </c>
      <c r="E2934" s="223" t="str">
        <f>IFERROR(IF(VLOOKUP($O2934,'APOIO-DESPESAS'!$A$3:$N$962,6,FALSE)="","",VLOOKUP($O2934,'APOIO-DESPESAS'!$A$3:$N$962,6,FALSE)),"")</f>
        <v/>
      </c>
      <c r="F2934" s="223" t="str">
        <f>IFERROR(IF(VLOOKUP($O2934,'APOIO-DESPESAS'!$A$3:$N$962,7,FALSE)="","",VLOOKUP($O2934,'APOIO-DESPESAS'!$A$3:$N$962,7,FALSE)),"")</f>
        <v/>
      </c>
      <c r="G2934" s="223" t="str">
        <f>IFERROR(IF(VLOOKUP($O2934,'APOIO-DESPESAS'!$A$3:$N$962,8,FALSE)="","",VLOOKUP($O2934,'APOIO-DESPESAS'!$A$3:$N$962,8,FALSE)),"")</f>
        <v/>
      </c>
      <c r="H2934" s="223" t="str">
        <f>IFERROR(IF(VLOOKUP($O2934,'APOIO-DESPESAS'!$A$3:$N$962,9,FALSE)="","",VLOOKUP($O2934,'APOIO-DESPESAS'!$A$3:$N$962,9,FALSE)),"")</f>
        <v/>
      </c>
      <c r="I2934" s="223" t="str">
        <f>IFERROR(IF(VLOOKUP($O2934,'APOIO-DESPESAS'!$A$3:$N$962,10,FALSE)="","",VLOOKUP($O2934,'APOIO-DESPESAS'!$A$3:$N$962,10,FALSE)),"")</f>
        <v/>
      </c>
      <c r="J2934" s="223" t="str">
        <f>IFERROR(IF(VLOOKUP($O2934,'APOIO-DESPESAS'!$A$3:$N$962,11,FALSE)="","",VLOOKUP($O2934,'APOIO-DESPESAS'!$A$3:$N$962,11,FALSE)),"")</f>
        <v/>
      </c>
      <c r="K2934" s="223" t="str">
        <f>IFERROR(IF(VLOOKUP($O2934,'APOIO-DESPESAS'!$A$3:$N$962,12,FALSE)="","",VLOOKUP($O2934,'APOIO-DESPESAS'!$A$3:$N$962,12,FALSE)),"")</f>
        <v/>
      </c>
      <c r="L2934" s="223" t="str">
        <f>IFERROR(IF(VLOOKUP($O2934,'APOIO-DESPESAS'!$A$3:$N$962,13,FALSE)="","",VLOOKUP($O2934,'APOIO-DESPESAS'!$A$3:$N$962,13,FALSE)),"")</f>
        <v/>
      </c>
      <c r="M2934" s="223" t="str">
        <f>IFERROR(IF(VLOOKUP($O2934,'APOIO-DESPESAS'!$A$3:$N$962,14,FALSE)="","",VLOOKUP($O2934,'APOIO-DESPESAS'!$A$3:$N$962,14,FALSE)),"")</f>
        <v/>
      </c>
      <c r="O2934" s="223">
        <f t="shared" si="45"/>
        <v>2932</v>
      </c>
    </row>
    <row r="2935" spans="1:15" x14ac:dyDescent="0.25">
      <c r="A2935" s="223" t="str">
        <f>IFERROR(IF(VLOOKUP($O2935,'APOIO-DESPESAS'!$A$3:$N$962,2,FALSE)="","",VLOOKUP($O2935,'APOIO-DESPESAS'!$A$3:$N$962,2,FALSE)),"")</f>
        <v/>
      </c>
      <c r="B2935" s="223" t="str">
        <f>IFERROR(IF(VLOOKUP($O2935,'APOIO-DESPESAS'!$A$3:$N$962,3,FALSE)="","",VLOOKUP($O2935,'APOIO-DESPESAS'!$A$3:$N$962,3,FALSE)),"")</f>
        <v/>
      </c>
      <c r="C2935" s="223" t="str">
        <f>IFERROR(IF(VLOOKUP($O2935,'APOIO-DESPESAS'!$A$3:$N$962,4,FALSE)="","",VLOOKUP($O2935,'APOIO-DESPESAS'!$A$3:$N$962,4,FALSE)),"")</f>
        <v/>
      </c>
      <c r="D2935" s="223" t="str">
        <f>IFERROR(IF(VLOOKUP($O2935,'APOIO-DESPESAS'!$A$3:$N$962,5,FALSE)="","",VLOOKUP($O2935,'APOIO-DESPESAS'!$A$3:$N$962,5,FALSE)),"")</f>
        <v/>
      </c>
      <c r="E2935" s="223" t="str">
        <f>IFERROR(IF(VLOOKUP($O2935,'APOIO-DESPESAS'!$A$3:$N$962,6,FALSE)="","",VLOOKUP($O2935,'APOIO-DESPESAS'!$A$3:$N$962,6,FALSE)),"")</f>
        <v/>
      </c>
      <c r="F2935" s="223" t="str">
        <f>IFERROR(IF(VLOOKUP($O2935,'APOIO-DESPESAS'!$A$3:$N$962,7,FALSE)="","",VLOOKUP($O2935,'APOIO-DESPESAS'!$A$3:$N$962,7,FALSE)),"")</f>
        <v/>
      </c>
      <c r="G2935" s="223" t="str">
        <f>IFERROR(IF(VLOOKUP($O2935,'APOIO-DESPESAS'!$A$3:$N$962,8,FALSE)="","",VLOOKUP($O2935,'APOIO-DESPESAS'!$A$3:$N$962,8,FALSE)),"")</f>
        <v/>
      </c>
      <c r="H2935" s="223" t="str">
        <f>IFERROR(IF(VLOOKUP($O2935,'APOIO-DESPESAS'!$A$3:$N$962,9,FALSE)="","",VLOOKUP($O2935,'APOIO-DESPESAS'!$A$3:$N$962,9,FALSE)),"")</f>
        <v/>
      </c>
      <c r="I2935" s="223" t="str">
        <f>IFERROR(IF(VLOOKUP($O2935,'APOIO-DESPESAS'!$A$3:$N$962,10,FALSE)="","",VLOOKUP($O2935,'APOIO-DESPESAS'!$A$3:$N$962,10,FALSE)),"")</f>
        <v/>
      </c>
      <c r="J2935" s="223" t="str">
        <f>IFERROR(IF(VLOOKUP($O2935,'APOIO-DESPESAS'!$A$3:$N$962,11,FALSE)="","",VLOOKUP($O2935,'APOIO-DESPESAS'!$A$3:$N$962,11,FALSE)),"")</f>
        <v/>
      </c>
      <c r="K2935" s="223" t="str">
        <f>IFERROR(IF(VLOOKUP($O2935,'APOIO-DESPESAS'!$A$3:$N$962,12,FALSE)="","",VLOOKUP($O2935,'APOIO-DESPESAS'!$A$3:$N$962,12,FALSE)),"")</f>
        <v/>
      </c>
      <c r="L2935" s="223" t="str">
        <f>IFERROR(IF(VLOOKUP($O2935,'APOIO-DESPESAS'!$A$3:$N$962,13,FALSE)="","",VLOOKUP($O2935,'APOIO-DESPESAS'!$A$3:$N$962,13,FALSE)),"")</f>
        <v/>
      </c>
      <c r="M2935" s="223" t="str">
        <f>IFERROR(IF(VLOOKUP($O2935,'APOIO-DESPESAS'!$A$3:$N$962,14,FALSE)="","",VLOOKUP($O2935,'APOIO-DESPESAS'!$A$3:$N$962,14,FALSE)),"")</f>
        <v/>
      </c>
      <c r="O2935" s="223">
        <f t="shared" si="45"/>
        <v>2933</v>
      </c>
    </row>
    <row r="2936" spans="1:15" x14ac:dyDescent="0.25">
      <c r="A2936" s="223" t="str">
        <f>IFERROR(IF(VLOOKUP($O2936,'APOIO-DESPESAS'!$A$3:$N$962,2,FALSE)="","",VLOOKUP($O2936,'APOIO-DESPESAS'!$A$3:$N$962,2,FALSE)),"")</f>
        <v/>
      </c>
      <c r="B2936" s="223" t="str">
        <f>IFERROR(IF(VLOOKUP($O2936,'APOIO-DESPESAS'!$A$3:$N$962,3,FALSE)="","",VLOOKUP($O2936,'APOIO-DESPESAS'!$A$3:$N$962,3,FALSE)),"")</f>
        <v/>
      </c>
      <c r="C2936" s="223" t="str">
        <f>IFERROR(IF(VLOOKUP($O2936,'APOIO-DESPESAS'!$A$3:$N$962,4,FALSE)="","",VLOOKUP($O2936,'APOIO-DESPESAS'!$A$3:$N$962,4,FALSE)),"")</f>
        <v/>
      </c>
      <c r="D2936" s="223" t="str">
        <f>IFERROR(IF(VLOOKUP($O2936,'APOIO-DESPESAS'!$A$3:$N$962,5,FALSE)="","",VLOOKUP($O2936,'APOIO-DESPESAS'!$A$3:$N$962,5,FALSE)),"")</f>
        <v/>
      </c>
      <c r="E2936" s="223" t="str">
        <f>IFERROR(IF(VLOOKUP($O2936,'APOIO-DESPESAS'!$A$3:$N$962,6,FALSE)="","",VLOOKUP($O2936,'APOIO-DESPESAS'!$A$3:$N$962,6,FALSE)),"")</f>
        <v/>
      </c>
      <c r="F2936" s="223" t="str">
        <f>IFERROR(IF(VLOOKUP($O2936,'APOIO-DESPESAS'!$A$3:$N$962,7,FALSE)="","",VLOOKUP($O2936,'APOIO-DESPESAS'!$A$3:$N$962,7,FALSE)),"")</f>
        <v/>
      </c>
      <c r="G2936" s="223" t="str">
        <f>IFERROR(IF(VLOOKUP($O2936,'APOIO-DESPESAS'!$A$3:$N$962,8,FALSE)="","",VLOOKUP($O2936,'APOIO-DESPESAS'!$A$3:$N$962,8,FALSE)),"")</f>
        <v/>
      </c>
      <c r="H2936" s="223" t="str">
        <f>IFERROR(IF(VLOOKUP($O2936,'APOIO-DESPESAS'!$A$3:$N$962,9,FALSE)="","",VLOOKUP($O2936,'APOIO-DESPESAS'!$A$3:$N$962,9,FALSE)),"")</f>
        <v/>
      </c>
      <c r="I2936" s="223" t="str">
        <f>IFERROR(IF(VLOOKUP($O2936,'APOIO-DESPESAS'!$A$3:$N$962,10,FALSE)="","",VLOOKUP($O2936,'APOIO-DESPESAS'!$A$3:$N$962,10,FALSE)),"")</f>
        <v/>
      </c>
      <c r="J2936" s="223" t="str">
        <f>IFERROR(IF(VLOOKUP($O2936,'APOIO-DESPESAS'!$A$3:$N$962,11,FALSE)="","",VLOOKUP($O2936,'APOIO-DESPESAS'!$A$3:$N$962,11,FALSE)),"")</f>
        <v/>
      </c>
      <c r="K2936" s="223" t="str">
        <f>IFERROR(IF(VLOOKUP($O2936,'APOIO-DESPESAS'!$A$3:$N$962,12,FALSE)="","",VLOOKUP($O2936,'APOIO-DESPESAS'!$A$3:$N$962,12,FALSE)),"")</f>
        <v/>
      </c>
      <c r="L2936" s="223" t="str">
        <f>IFERROR(IF(VLOOKUP($O2936,'APOIO-DESPESAS'!$A$3:$N$962,13,FALSE)="","",VLOOKUP($O2936,'APOIO-DESPESAS'!$A$3:$N$962,13,FALSE)),"")</f>
        <v/>
      </c>
      <c r="M2936" s="223" t="str">
        <f>IFERROR(IF(VLOOKUP($O2936,'APOIO-DESPESAS'!$A$3:$N$962,14,FALSE)="","",VLOOKUP($O2936,'APOIO-DESPESAS'!$A$3:$N$962,14,FALSE)),"")</f>
        <v/>
      </c>
      <c r="O2936" s="223">
        <f t="shared" si="45"/>
        <v>2934</v>
      </c>
    </row>
    <row r="2937" spans="1:15" x14ac:dyDescent="0.25">
      <c r="A2937" s="223" t="str">
        <f>IFERROR(IF(VLOOKUP($O2937,'APOIO-DESPESAS'!$A$3:$N$962,2,FALSE)="","",VLOOKUP($O2937,'APOIO-DESPESAS'!$A$3:$N$962,2,FALSE)),"")</f>
        <v/>
      </c>
      <c r="B2937" s="223" t="str">
        <f>IFERROR(IF(VLOOKUP($O2937,'APOIO-DESPESAS'!$A$3:$N$962,3,FALSE)="","",VLOOKUP($O2937,'APOIO-DESPESAS'!$A$3:$N$962,3,FALSE)),"")</f>
        <v/>
      </c>
      <c r="C2937" s="223" t="str">
        <f>IFERROR(IF(VLOOKUP($O2937,'APOIO-DESPESAS'!$A$3:$N$962,4,FALSE)="","",VLOOKUP($O2937,'APOIO-DESPESAS'!$A$3:$N$962,4,FALSE)),"")</f>
        <v/>
      </c>
      <c r="D2937" s="223" t="str">
        <f>IFERROR(IF(VLOOKUP($O2937,'APOIO-DESPESAS'!$A$3:$N$962,5,FALSE)="","",VLOOKUP($O2937,'APOIO-DESPESAS'!$A$3:$N$962,5,FALSE)),"")</f>
        <v/>
      </c>
      <c r="E2937" s="223" t="str">
        <f>IFERROR(IF(VLOOKUP($O2937,'APOIO-DESPESAS'!$A$3:$N$962,6,FALSE)="","",VLOOKUP($O2937,'APOIO-DESPESAS'!$A$3:$N$962,6,FALSE)),"")</f>
        <v/>
      </c>
      <c r="F2937" s="223" t="str">
        <f>IFERROR(IF(VLOOKUP($O2937,'APOIO-DESPESAS'!$A$3:$N$962,7,FALSE)="","",VLOOKUP($O2937,'APOIO-DESPESAS'!$A$3:$N$962,7,FALSE)),"")</f>
        <v/>
      </c>
      <c r="G2937" s="223" t="str">
        <f>IFERROR(IF(VLOOKUP($O2937,'APOIO-DESPESAS'!$A$3:$N$962,8,FALSE)="","",VLOOKUP($O2937,'APOIO-DESPESAS'!$A$3:$N$962,8,FALSE)),"")</f>
        <v/>
      </c>
      <c r="H2937" s="223" t="str">
        <f>IFERROR(IF(VLOOKUP($O2937,'APOIO-DESPESAS'!$A$3:$N$962,9,FALSE)="","",VLOOKUP($O2937,'APOIO-DESPESAS'!$A$3:$N$962,9,FALSE)),"")</f>
        <v/>
      </c>
      <c r="I2937" s="223" t="str">
        <f>IFERROR(IF(VLOOKUP($O2937,'APOIO-DESPESAS'!$A$3:$N$962,10,FALSE)="","",VLOOKUP($O2937,'APOIO-DESPESAS'!$A$3:$N$962,10,FALSE)),"")</f>
        <v/>
      </c>
      <c r="J2937" s="223" t="str">
        <f>IFERROR(IF(VLOOKUP($O2937,'APOIO-DESPESAS'!$A$3:$N$962,11,FALSE)="","",VLOOKUP($O2937,'APOIO-DESPESAS'!$A$3:$N$962,11,FALSE)),"")</f>
        <v/>
      </c>
      <c r="K2937" s="223" t="str">
        <f>IFERROR(IF(VLOOKUP($O2937,'APOIO-DESPESAS'!$A$3:$N$962,12,FALSE)="","",VLOOKUP($O2937,'APOIO-DESPESAS'!$A$3:$N$962,12,FALSE)),"")</f>
        <v/>
      </c>
      <c r="L2937" s="223" t="str">
        <f>IFERROR(IF(VLOOKUP($O2937,'APOIO-DESPESAS'!$A$3:$N$962,13,FALSE)="","",VLOOKUP($O2937,'APOIO-DESPESAS'!$A$3:$N$962,13,FALSE)),"")</f>
        <v/>
      </c>
      <c r="M2937" s="223" t="str">
        <f>IFERROR(IF(VLOOKUP($O2937,'APOIO-DESPESAS'!$A$3:$N$962,14,FALSE)="","",VLOOKUP($O2937,'APOIO-DESPESAS'!$A$3:$N$962,14,FALSE)),"")</f>
        <v/>
      </c>
      <c r="O2937" s="223">
        <f t="shared" si="45"/>
        <v>2935</v>
      </c>
    </row>
    <row r="2938" spans="1:15" x14ac:dyDescent="0.25">
      <c r="A2938" s="223" t="str">
        <f>IFERROR(IF(VLOOKUP($O2938,'APOIO-DESPESAS'!$A$3:$N$962,2,FALSE)="","",VLOOKUP($O2938,'APOIO-DESPESAS'!$A$3:$N$962,2,FALSE)),"")</f>
        <v/>
      </c>
      <c r="B2938" s="223" t="str">
        <f>IFERROR(IF(VLOOKUP($O2938,'APOIO-DESPESAS'!$A$3:$N$962,3,FALSE)="","",VLOOKUP($O2938,'APOIO-DESPESAS'!$A$3:$N$962,3,FALSE)),"")</f>
        <v/>
      </c>
      <c r="C2938" s="223" t="str">
        <f>IFERROR(IF(VLOOKUP($O2938,'APOIO-DESPESAS'!$A$3:$N$962,4,FALSE)="","",VLOOKUP($O2938,'APOIO-DESPESAS'!$A$3:$N$962,4,FALSE)),"")</f>
        <v/>
      </c>
      <c r="D2938" s="223" t="str">
        <f>IFERROR(IF(VLOOKUP($O2938,'APOIO-DESPESAS'!$A$3:$N$962,5,FALSE)="","",VLOOKUP($O2938,'APOIO-DESPESAS'!$A$3:$N$962,5,FALSE)),"")</f>
        <v/>
      </c>
      <c r="E2938" s="223" t="str">
        <f>IFERROR(IF(VLOOKUP($O2938,'APOIO-DESPESAS'!$A$3:$N$962,6,FALSE)="","",VLOOKUP($O2938,'APOIO-DESPESAS'!$A$3:$N$962,6,FALSE)),"")</f>
        <v/>
      </c>
      <c r="F2938" s="223" t="str">
        <f>IFERROR(IF(VLOOKUP($O2938,'APOIO-DESPESAS'!$A$3:$N$962,7,FALSE)="","",VLOOKUP($O2938,'APOIO-DESPESAS'!$A$3:$N$962,7,FALSE)),"")</f>
        <v/>
      </c>
      <c r="G2938" s="223" t="str">
        <f>IFERROR(IF(VLOOKUP($O2938,'APOIO-DESPESAS'!$A$3:$N$962,8,FALSE)="","",VLOOKUP($O2938,'APOIO-DESPESAS'!$A$3:$N$962,8,FALSE)),"")</f>
        <v/>
      </c>
      <c r="H2938" s="223" t="str">
        <f>IFERROR(IF(VLOOKUP($O2938,'APOIO-DESPESAS'!$A$3:$N$962,9,FALSE)="","",VLOOKUP($O2938,'APOIO-DESPESAS'!$A$3:$N$962,9,FALSE)),"")</f>
        <v/>
      </c>
      <c r="I2938" s="223" t="str">
        <f>IFERROR(IF(VLOOKUP($O2938,'APOIO-DESPESAS'!$A$3:$N$962,10,FALSE)="","",VLOOKUP($O2938,'APOIO-DESPESAS'!$A$3:$N$962,10,FALSE)),"")</f>
        <v/>
      </c>
      <c r="J2938" s="223" t="str">
        <f>IFERROR(IF(VLOOKUP($O2938,'APOIO-DESPESAS'!$A$3:$N$962,11,FALSE)="","",VLOOKUP($O2938,'APOIO-DESPESAS'!$A$3:$N$962,11,FALSE)),"")</f>
        <v/>
      </c>
      <c r="K2938" s="223" t="str">
        <f>IFERROR(IF(VLOOKUP($O2938,'APOIO-DESPESAS'!$A$3:$N$962,12,FALSE)="","",VLOOKUP($O2938,'APOIO-DESPESAS'!$A$3:$N$962,12,FALSE)),"")</f>
        <v/>
      </c>
      <c r="L2938" s="223" t="str">
        <f>IFERROR(IF(VLOOKUP($O2938,'APOIO-DESPESAS'!$A$3:$N$962,13,FALSE)="","",VLOOKUP($O2938,'APOIO-DESPESAS'!$A$3:$N$962,13,FALSE)),"")</f>
        <v/>
      </c>
      <c r="M2938" s="223" t="str">
        <f>IFERROR(IF(VLOOKUP($O2938,'APOIO-DESPESAS'!$A$3:$N$962,14,FALSE)="","",VLOOKUP($O2938,'APOIO-DESPESAS'!$A$3:$N$962,14,FALSE)),"")</f>
        <v/>
      </c>
      <c r="O2938" s="223">
        <f t="shared" si="45"/>
        <v>2936</v>
      </c>
    </row>
    <row r="2939" spans="1:15" x14ac:dyDescent="0.25">
      <c r="A2939" s="223" t="str">
        <f>IFERROR(IF(VLOOKUP($O2939,'APOIO-DESPESAS'!$A$3:$N$962,2,FALSE)="","",VLOOKUP($O2939,'APOIO-DESPESAS'!$A$3:$N$962,2,FALSE)),"")</f>
        <v/>
      </c>
      <c r="B2939" s="223" t="str">
        <f>IFERROR(IF(VLOOKUP($O2939,'APOIO-DESPESAS'!$A$3:$N$962,3,FALSE)="","",VLOOKUP($O2939,'APOIO-DESPESAS'!$A$3:$N$962,3,FALSE)),"")</f>
        <v/>
      </c>
      <c r="C2939" s="223" t="str">
        <f>IFERROR(IF(VLOOKUP($O2939,'APOIO-DESPESAS'!$A$3:$N$962,4,FALSE)="","",VLOOKUP($O2939,'APOIO-DESPESAS'!$A$3:$N$962,4,FALSE)),"")</f>
        <v/>
      </c>
      <c r="D2939" s="223" t="str">
        <f>IFERROR(IF(VLOOKUP($O2939,'APOIO-DESPESAS'!$A$3:$N$962,5,FALSE)="","",VLOOKUP($O2939,'APOIO-DESPESAS'!$A$3:$N$962,5,FALSE)),"")</f>
        <v/>
      </c>
      <c r="E2939" s="223" t="str">
        <f>IFERROR(IF(VLOOKUP($O2939,'APOIO-DESPESAS'!$A$3:$N$962,6,FALSE)="","",VLOOKUP($O2939,'APOIO-DESPESAS'!$A$3:$N$962,6,FALSE)),"")</f>
        <v/>
      </c>
      <c r="F2939" s="223" t="str">
        <f>IFERROR(IF(VLOOKUP($O2939,'APOIO-DESPESAS'!$A$3:$N$962,7,FALSE)="","",VLOOKUP($O2939,'APOIO-DESPESAS'!$A$3:$N$962,7,FALSE)),"")</f>
        <v/>
      </c>
      <c r="G2939" s="223" t="str">
        <f>IFERROR(IF(VLOOKUP($O2939,'APOIO-DESPESAS'!$A$3:$N$962,8,FALSE)="","",VLOOKUP($O2939,'APOIO-DESPESAS'!$A$3:$N$962,8,FALSE)),"")</f>
        <v/>
      </c>
      <c r="H2939" s="223" t="str">
        <f>IFERROR(IF(VLOOKUP($O2939,'APOIO-DESPESAS'!$A$3:$N$962,9,FALSE)="","",VLOOKUP($O2939,'APOIO-DESPESAS'!$A$3:$N$962,9,FALSE)),"")</f>
        <v/>
      </c>
      <c r="I2939" s="223" t="str">
        <f>IFERROR(IF(VLOOKUP($O2939,'APOIO-DESPESAS'!$A$3:$N$962,10,FALSE)="","",VLOOKUP($O2939,'APOIO-DESPESAS'!$A$3:$N$962,10,FALSE)),"")</f>
        <v/>
      </c>
      <c r="J2939" s="223" t="str">
        <f>IFERROR(IF(VLOOKUP($O2939,'APOIO-DESPESAS'!$A$3:$N$962,11,FALSE)="","",VLOOKUP($O2939,'APOIO-DESPESAS'!$A$3:$N$962,11,FALSE)),"")</f>
        <v/>
      </c>
      <c r="K2939" s="223" t="str">
        <f>IFERROR(IF(VLOOKUP($O2939,'APOIO-DESPESAS'!$A$3:$N$962,12,FALSE)="","",VLOOKUP($O2939,'APOIO-DESPESAS'!$A$3:$N$962,12,FALSE)),"")</f>
        <v/>
      </c>
      <c r="L2939" s="223" t="str">
        <f>IFERROR(IF(VLOOKUP($O2939,'APOIO-DESPESAS'!$A$3:$N$962,13,FALSE)="","",VLOOKUP($O2939,'APOIO-DESPESAS'!$A$3:$N$962,13,FALSE)),"")</f>
        <v/>
      </c>
      <c r="M2939" s="223" t="str">
        <f>IFERROR(IF(VLOOKUP($O2939,'APOIO-DESPESAS'!$A$3:$N$962,14,FALSE)="","",VLOOKUP($O2939,'APOIO-DESPESAS'!$A$3:$N$962,14,FALSE)),"")</f>
        <v/>
      </c>
      <c r="O2939" s="223">
        <f t="shared" si="45"/>
        <v>2937</v>
      </c>
    </row>
    <row r="2940" spans="1:15" x14ac:dyDescent="0.25">
      <c r="A2940" s="223" t="str">
        <f>IFERROR(IF(VLOOKUP($O2940,'APOIO-DESPESAS'!$A$3:$N$962,2,FALSE)="","",VLOOKUP($O2940,'APOIO-DESPESAS'!$A$3:$N$962,2,FALSE)),"")</f>
        <v/>
      </c>
      <c r="B2940" s="223" t="str">
        <f>IFERROR(IF(VLOOKUP($O2940,'APOIO-DESPESAS'!$A$3:$N$962,3,FALSE)="","",VLOOKUP($O2940,'APOIO-DESPESAS'!$A$3:$N$962,3,FALSE)),"")</f>
        <v/>
      </c>
      <c r="C2940" s="223" t="str">
        <f>IFERROR(IF(VLOOKUP($O2940,'APOIO-DESPESAS'!$A$3:$N$962,4,FALSE)="","",VLOOKUP($O2940,'APOIO-DESPESAS'!$A$3:$N$962,4,FALSE)),"")</f>
        <v/>
      </c>
      <c r="D2940" s="223" t="str">
        <f>IFERROR(IF(VLOOKUP($O2940,'APOIO-DESPESAS'!$A$3:$N$962,5,FALSE)="","",VLOOKUP($O2940,'APOIO-DESPESAS'!$A$3:$N$962,5,FALSE)),"")</f>
        <v/>
      </c>
      <c r="E2940" s="223" t="str">
        <f>IFERROR(IF(VLOOKUP($O2940,'APOIO-DESPESAS'!$A$3:$N$962,6,FALSE)="","",VLOOKUP($O2940,'APOIO-DESPESAS'!$A$3:$N$962,6,FALSE)),"")</f>
        <v/>
      </c>
      <c r="F2940" s="223" t="str">
        <f>IFERROR(IF(VLOOKUP($O2940,'APOIO-DESPESAS'!$A$3:$N$962,7,FALSE)="","",VLOOKUP($O2940,'APOIO-DESPESAS'!$A$3:$N$962,7,FALSE)),"")</f>
        <v/>
      </c>
      <c r="G2940" s="223" t="str">
        <f>IFERROR(IF(VLOOKUP($O2940,'APOIO-DESPESAS'!$A$3:$N$962,8,FALSE)="","",VLOOKUP($O2940,'APOIO-DESPESAS'!$A$3:$N$962,8,FALSE)),"")</f>
        <v/>
      </c>
      <c r="H2940" s="223" t="str">
        <f>IFERROR(IF(VLOOKUP($O2940,'APOIO-DESPESAS'!$A$3:$N$962,9,FALSE)="","",VLOOKUP($O2940,'APOIO-DESPESAS'!$A$3:$N$962,9,FALSE)),"")</f>
        <v/>
      </c>
      <c r="I2940" s="223" t="str">
        <f>IFERROR(IF(VLOOKUP($O2940,'APOIO-DESPESAS'!$A$3:$N$962,10,FALSE)="","",VLOOKUP($O2940,'APOIO-DESPESAS'!$A$3:$N$962,10,FALSE)),"")</f>
        <v/>
      </c>
      <c r="J2940" s="223" t="str">
        <f>IFERROR(IF(VLOOKUP($O2940,'APOIO-DESPESAS'!$A$3:$N$962,11,FALSE)="","",VLOOKUP($O2940,'APOIO-DESPESAS'!$A$3:$N$962,11,FALSE)),"")</f>
        <v/>
      </c>
      <c r="K2940" s="223" t="str">
        <f>IFERROR(IF(VLOOKUP($O2940,'APOIO-DESPESAS'!$A$3:$N$962,12,FALSE)="","",VLOOKUP($O2940,'APOIO-DESPESAS'!$A$3:$N$962,12,FALSE)),"")</f>
        <v/>
      </c>
      <c r="L2940" s="223" t="str">
        <f>IFERROR(IF(VLOOKUP($O2940,'APOIO-DESPESAS'!$A$3:$N$962,13,FALSE)="","",VLOOKUP($O2940,'APOIO-DESPESAS'!$A$3:$N$962,13,FALSE)),"")</f>
        <v/>
      </c>
      <c r="M2940" s="223" t="str">
        <f>IFERROR(IF(VLOOKUP($O2940,'APOIO-DESPESAS'!$A$3:$N$962,14,FALSE)="","",VLOOKUP($O2940,'APOIO-DESPESAS'!$A$3:$N$962,14,FALSE)),"")</f>
        <v/>
      </c>
      <c r="O2940" s="223">
        <f t="shared" si="45"/>
        <v>2938</v>
      </c>
    </row>
    <row r="2941" spans="1:15" x14ac:dyDescent="0.25">
      <c r="A2941" s="223" t="str">
        <f>IFERROR(IF(VLOOKUP($O2941,'APOIO-DESPESAS'!$A$3:$N$962,2,FALSE)="","",VLOOKUP($O2941,'APOIO-DESPESAS'!$A$3:$N$962,2,FALSE)),"")</f>
        <v/>
      </c>
      <c r="B2941" s="223" t="str">
        <f>IFERROR(IF(VLOOKUP($O2941,'APOIO-DESPESAS'!$A$3:$N$962,3,FALSE)="","",VLOOKUP($O2941,'APOIO-DESPESAS'!$A$3:$N$962,3,FALSE)),"")</f>
        <v/>
      </c>
      <c r="C2941" s="223" t="str">
        <f>IFERROR(IF(VLOOKUP($O2941,'APOIO-DESPESAS'!$A$3:$N$962,4,FALSE)="","",VLOOKUP($O2941,'APOIO-DESPESAS'!$A$3:$N$962,4,FALSE)),"")</f>
        <v/>
      </c>
      <c r="D2941" s="223" t="str">
        <f>IFERROR(IF(VLOOKUP($O2941,'APOIO-DESPESAS'!$A$3:$N$962,5,FALSE)="","",VLOOKUP($O2941,'APOIO-DESPESAS'!$A$3:$N$962,5,FALSE)),"")</f>
        <v/>
      </c>
      <c r="E2941" s="223" t="str">
        <f>IFERROR(IF(VLOOKUP($O2941,'APOIO-DESPESAS'!$A$3:$N$962,6,FALSE)="","",VLOOKUP($O2941,'APOIO-DESPESAS'!$A$3:$N$962,6,FALSE)),"")</f>
        <v/>
      </c>
      <c r="F2941" s="223" t="str">
        <f>IFERROR(IF(VLOOKUP($O2941,'APOIO-DESPESAS'!$A$3:$N$962,7,FALSE)="","",VLOOKUP($O2941,'APOIO-DESPESAS'!$A$3:$N$962,7,FALSE)),"")</f>
        <v/>
      </c>
      <c r="G2941" s="223" t="str">
        <f>IFERROR(IF(VLOOKUP($O2941,'APOIO-DESPESAS'!$A$3:$N$962,8,FALSE)="","",VLOOKUP($O2941,'APOIO-DESPESAS'!$A$3:$N$962,8,FALSE)),"")</f>
        <v/>
      </c>
      <c r="H2941" s="223" t="str">
        <f>IFERROR(IF(VLOOKUP($O2941,'APOIO-DESPESAS'!$A$3:$N$962,9,FALSE)="","",VLOOKUP($O2941,'APOIO-DESPESAS'!$A$3:$N$962,9,FALSE)),"")</f>
        <v/>
      </c>
      <c r="I2941" s="223" t="str">
        <f>IFERROR(IF(VLOOKUP($O2941,'APOIO-DESPESAS'!$A$3:$N$962,10,FALSE)="","",VLOOKUP($O2941,'APOIO-DESPESAS'!$A$3:$N$962,10,FALSE)),"")</f>
        <v/>
      </c>
      <c r="J2941" s="223" t="str">
        <f>IFERROR(IF(VLOOKUP($O2941,'APOIO-DESPESAS'!$A$3:$N$962,11,FALSE)="","",VLOOKUP($O2941,'APOIO-DESPESAS'!$A$3:$N$962,11,FALSE)),"")</f>
        <v/>
      </c>
      <c r="K2941" s="223" t="str">
        <f>IFERROR(IF(VLOOKUP($O2941,'APOIO-DESPESAS'!$A$3:$N$962,12,FALSE)="","",VLOOKUP($O2941,'APOIO-DESPESAS'!$A$3:$N$962,12,FALSE)),"")</f>
        <v/>
      </c>
      <c r="L2941" s="223" t="str">
        <f>IFERROR(IF(VLOOKUP($O2941,'APOIO-DESPESAS'!$A$3:$N$962,13,FALSE)="","",VLOOKUP($O2941,'APOIO-DESPESAS'!$A$3:$N$962,13,FALSE)),"")</f>
        <v/>
      </c>
      <c r="M2941" s="223" t="str">
        <f>IFERROR(IF(VLOOKUP($O2941,'APOIO-DESPESAS'!$A$3:$N$962,14,FALSE)="","",VLOOKUP($O2941,'APOIO-DESPESAS'!$A$3:$N$962,14,FALSE)),"")</f>
        <v/>
      </c>
      <c r="O2941" s="223">
        <f t="shared" si="45"/>
        <v>2939</v>
      </c>
    </row>
    <row r="2942" spans="1:15" x14ac:dyDescent="0.25">
      <c r="A2942" s="223" t="str">
        <f>IFERROR(IF(VLOOKUP($O2942,'APOIO-DESPESAS'!$A$3:$N$962,2,FALSE)="","",VLOOKUP($O2942,'APOIO-DESPESAS'!$A$3:$N$962,2,FALSE)),"")</f>
        <v/>
      </c>
      <c r="B2942" s="223" t="str">
        <f>IFERROR(IF(VLOOKUP($O2942,'APOIO-DESPESAS'!$A$3:$N$962,3,FALSE)="","",VLOOKUP($O2942,'APOIO-DESPESAS'!$A$3:$N$962,3,FALSE)),"")</f>
        <v/>
      </c>
      <c r="C2942" s="223" t="str">
        <f>IFERROR(IF(VLOOKUP($O2942,'APOIO-DESPESAS'!$A$3:$N$962,4,FALSE)="","",VLOOKUP($O2942,'APOIO-DESPESAS'!$A$3:$N$962,4,FALSE)),"")</f>
        <v/>
      </c>
      <c r="D2942" s="223" t="str">
        <f>IFERROR(IF(VLOOKUP($O2942,'APOIO-DESPESAS'!$A$3:$N$962,5,FALSE)="","",VLOOKUP($O2942,'APOIO-DESPESAS'!$A$3:$N$962,5,FALSE)),"")</f>
        <v/>
      </c>
      <c r="E2942" s="223" t="str">
        <f>IFERROR(IF(VLOOKUP($O2942,'APOIO-DESPESAS'!$A$3:$N$962,6,FALSE)="","",VLOOKUP($O2942,'APOIO-DESPESAS'!$A$3:$N$962,6,FALSE)),"")</f>
        <v/>
      </c>
      <c r="F2942" s="223" t="str">
        <f>IFERROR(IF(VLOOKUP($O2942,'APOIO-DESPESAS'!$A$3:$N$962,7,FALSE)="","",VLOOKUP($O2942,'APOIO-DESPESAS'!$A$3:$N$962,7,FALSE)),"")</f>
        <v/>
      </c>
      <c r="G2942" s="223" t="str">
        <f>IFERROR(IF(VLOOKUP($O2942,'APOIO-DESPESAS'!$A$3:$N$962,8,FALSE)="","",VLOOKUP($O2942,'APOIO-DESPESAS'!$A$3:$N$962,8,FALSE)),"")</f>
        <v/>
      </c>
      <c r="H2942" s="223" t="str">
        <f>IFERROR(IF(VLOOKUP($O2942,'APOIO-DESPESAS'!$A$3:$N$962,9,FALSE)="","",VLOOKUP($O2942,'APOIO-DESPESAS'!$A$3:$N$962,9,FALSE)),"")</f>
        <v/>
      </c>
      <c r="I2942" s="223" t="str">
        <f>IFERROR(IF(VLOOKUP($O2942,'APOIO-DESPESAS'!$A$3:$N$962,10,FALSE)="","",VLOOKUP($O2942,'APOIO-DESPESAS'!$A$3:$N$962,10,FALSE)),"")</f>
        <v/>
      </c>
      <c r="J2942" s="223" t="str">
        <f>IFERROR(IF(VLOOKUP($O2942,'APOIO-DESPESAS'!$A$3:$N$962,11,FALSE)="","",VLOOKUP($O2942,'APOIO-DESPESAS'!$A$3:$N$962,11,FALSE)),"")</f>
        <v/>
      </c>
      <c r="K2942" s="223" t="str">
        <f>IFERROR(IF(VLOOKUP($O2942,'APOIO-DESPESAS'!$A$3:$N$962,12,FALSE)="","",VLOOKUP($O2942,'APOIO-DESPESAS'!$A$3:$N$962,12,FALSE)),"")</f>
        <v/>
      </c>
      <c r="L2942" s="223" t="str">
        <f>IFERROR(IF(VLOOKUP($O2942,'APOIO-DESPESAS'!$A$3:$N$962,13,FALSE)="","",VLOOKUP($O2942,'APOIO-DESPESAS'!$A$3:$N$962,13,FALSE)),"")</f>
        <v/>
      </c>
      <c r="M2942" s="223" t="str">
        <f>IFERROR(IF(VLOOKUP($O2942,'APOIO-DESPESAS'!$A$3:$N$962,14,FALSE)="","",VLOOKUP($O2942,'APOIO-DESPESAS'!$A$3:$N$962,14,FALSE)),"")</f>
        <v/>
      </c>
      <c r="O2942" s="223">
        <f t="shared" si="45"/>
        <v>2940</v>
      </c>
    </row>
    <row r="2943" spans="1:15" x14ac:dyDescent="0.25">
      <c r="A2943" s="223" t="str">
        <f>IFERROR(IF(VLOOKUP($O2943,'APOIO-DESPESAS'!$A$3:$N$962,2,FALSE)="","",VLOOKUP($O2943,'APOIO-DESPESAS'!$A$3:$N$962,2,FALSE)),"")</f>
        <v/>
      </c>
      <c r="B2943" s="223" t="str">
        <f>IFERROR(IF(VLOOKUP($O2943,'APOIO-DESPESAS'!$A$3:$N$962,3,FALSE)="","",VLOOKUP($O2943,'APOIO-DESPESAS'!$A$3:$N$962,3,FALSE)),"")</f>
        <v/>
      </c>
      <c r="C2943" s="223" t="str">
        <f>IFERROR(IF(VLOOKUP($O2943,'APOIO-DESPESAS'!$A$3:$N$962,4,FALSE)="","",VLOOKUP($O2943,'APOIO-DESPESAS'!$A$3:$N$962,4,FALSE)),"")</f>
        <v/>
      </c>
      <c r="D2943" s="223" t="str">
        <f>IFERROR(IF(VLOOKUP($O2943,'APOIO-DESPESAS'!$A$3:$N$962,5,FALSE)="","",VLOOKUP($O2943,'APOIO-DESPESAS'!$A$3:$N$962,5,FALSE)),"")</f>
        <v/>
      </c>
      <c r="E2943" s="223" t="str">
        <f>IFERROR(IF(VLOOKUP($O2943,'APOIO-DESPESAS'!$A$3:$N$962,6,FALSE)="","",VLOOKUP($O2943,'APOIO-DESPESAS'!$A$3:$N$962,6,FALSE)),"")</f>
        <v/>
      </c>
      <c r="F2943" s="223" t="str">
        <f>IFERROR(IF(VLOOKUP($O2943,'APOIO-DESPESAS'!$A$3:$N$962,7,FALSE)="","",VLOOKUP($O2943,'APOIO-DESPESAS'!$A$3:$N$962,7,FALSE)),"")</f>
        <v/>
      </c>
      <c r="G2943" s="223" t="str">
        <f>IFERROR(IF(VLOOKUP($O2943,'APOIO-DESPESAS'!$A$3:$N$962,8,FALSE)="","",VLOOKUP($O2943,'APOIO-DESPESAS'!$A$3:$N$962,8,FALSE)),"")</f>
        <v/>
      </c>
      <c r="H2943" s="223" t="str">
        <f>IFERROR(IF(VLOOKUP($O2943,'APOIO-DESPESAS'!$A$3:$N$962,9,FALSE)="","",VLOOKUP($O2943,'APOIO-DESPESAS'!$A$3:$N$962,9,FALSE)),"")</f>
        <v/>
      </c>
      <c r="I2943" s="223" t="str">
        <f>IFERROR(IF(VLOOKUP($O2943,'APOIO-DESPESAS'!$A$3:$N$962,10,FALSE)="","",VLOOKUP($O2943,'APOIO-DESPESAS'!$A$3:$N$962,10,FALSE)),"")</f>
        <v/>
      </c>
      <c r="J2943" s="223" t="str">
        <f>IFERROR(IF(VLOOKUP($O2943,'APOIO-DESPESAS'!$A$3:$N$962,11,FALSE)="","",VLOOKUP($O2943,'APOIO-DESPESAS'!$A$3:$N$962,11,FALSE)),"")</f>
        <v/>
      </c>
      <c r="K2943" s="223" t="str">
        <f>IFERROR(IF(VLOOKUP($O2943,'APOIO-DESPESAS'!$A$3:$N$962,12,FALSE)="","",VLOOKUP($O2943,'APOIO-DESPESAS'!$A$3:$N$962,12,FALSE)),"")</f>
        <v/>
      </c>
      <c r="L2943" s="223" t="str">
        <f>IFERROR(IF(VLOOKUP($O2943,'APOIO-DESPESAS'!$A$3:$N$962,13,FALSE)="","",VLOOKUP($O2943,'APOIO-DESPESAS'!$A$3:$N$962,13,FALSE)),"")</f>
        <v/>
      </c>
      <c r="M2943" s="223" t="str">
        <f>IFERROR(IF(VLOOKUP($O2943,'APOIO-DESPESAS'!$A$3:$N$962,14,FALSE)="","",VLOOKUP($O2943,'APOIO-DESPESAS'!$A$3:$N$962,14,FALSE)),"")</f>
        <v/>
      </c>
      <c r="O2943" s="223">
        <f t="shared" si="45"/>
        <v>2941</v>
      </c>
    </row>
    <row r="2944" spans="1:15" x14ac:dyDescent="0.25">
      <c r="A2944" s="223" t="str">
        <f>IFERROR(IF(VLOOKUP($O2944,'APOIO-DESPESAS'!$A$3:$N$962,2,FALSE)="","",VLOOKUP($O2944,'APOIO-DESPESAS'!$A$3:$N$962,2,FALSE)),"")</f>
        <v/>
      </c>
      <c r="B2944" s="223" t="str">
        <f>IFERROR(IF(VLOOKUP($O2944,'APOIO-DESPESAS'!$A$3:$N$962,3,FALSE)="","",VLOOKUP($O2944,'APOIO-DESPESAS'!$A$3:$N$962,3,FALSE)),"")</f>
        <v/>
      </c>
      <c r="C2944" s="223" t="str">
        <f>IFERROR(IF(VLOOKUP($O2944,'APOIO-DESPESAS'!$A$3:$N$962,4,FALSE)="","",VLOOKUP($O2944,'APOIO-DESPESAS'!$A$3:$N$962,4,FALSE)),"")</f>
        <v/>
      </c>
      <c r="D2944" s="223" t="str">
        <f>IFERROR(IF(VLOOKUP($O2944,'APOIO-DESPESAS'!$A$3:$N$962,5,FALSE)="","",VLOOKUP($O2944,'APOIO-DESPESAS'!$A$3:$N$962,5,FALSE)),"")</f>
        <v/>
      </c>
      <c r="E2944" s="223" t="str">
        <f>IFERROR(IF(VLOOKUP($O2944,'APOIO-DESPESAS'!$A$3:$N$962,6,FALSE)="","",VLOOKUP($O2944,'APOIO-DESPESAS'!$A$3:$N$962,6,FALSE)),"")</f>
        <v/>
      </c>
      <c r="F2944" s="223" t="str">
        <f>IFERROR(IF(VLOOKUP($O2944,'APOIO-DESPESAS'!$A$3:$N$962,7,FALSE)="","",VLOOKUP($O2944,'APOIO-DESPESAS'!$A$3:$N$962,7,FALSE)),"")</f>
        <v/>
      </c>
      <c r="G2944" s="223" t="str">
        <f>IFERROR(IF(VLOOKUP($O2944,'APOIO-DESPESAS'!$A$3:$N$962,8,FALSE)="","",VLOOKUP($O2944,'APOIO-DESPESAS'!$A$3:$N$962,8,FALSE)),"")</f>
        <v/>
      </c>
      <c r="H2944" s="223" t="str">
        <f>IFERROR(IF(VLOOKUP($O2944,'APOIO-DESPESAS'!$A$3:$N$962,9,FALSE)="","",VLOOKUP($O2944,'APOIO-DESPESAS'!$A$3:$N$962,9,FALSE)),"")</f>
        <v/>
      </c>
      <c r="I2944" s="223" t="str">
        <f>IFERROR(IF(VLOOKUP($O2944,'APOIO-DESPESAS'!$A$3:$N$962,10,FALSE)="","",VLOOKUP($O2944,'APOIO-DESPESAS'!$A$3:$N$962,10,FALSE)),"")</f>
        <v/>
      </c>
      <c r="J2944" s="223" t="str">
        <f>IFERROR(IF(VLOOKUP($O2944,'APOIO-DESPESAS'!$A$3:$N$962,11,FALSE)="","",VLOOKUP($O2944,'APOIO-DESPESAS'!$A$3:$N$962,11,FALSE)),"")</f>
        <v/>
      </c>
      <c r="K2944" s="223" t="str">
        <f>IFERROR(IF(VLOOKUP($O2944,'APOIO-DESPESAS'!$A$3:$N$962,12,FALSE)="","",VLOOKUP($O2944,'APOIO-DESPESAS'!$A$3:$N$962,12,FALSE)),"")</f>
        <v/>
      </c>
      <c r="L2944" s="223" t="str">
        <f>IFERROR(IF(VLOOKUP($O2944,'APOIO-DESPESAS'!$A$3:$N$962,13,FALSE)="","",VLOOKUP($O2944,'APOIO-DESPESAS'!$A$3:$N$962,13,FALSE)),"")</f>
        <v/>
      </c>
      <c r="M2944" s="223" t="str">
        <f>IFERROR(IF(VLOOKUP($O2944,'APOIO-DESPESAS'!$A$3:$N$962,14,FALSE)="","",VLOOKUP($O2944,'APOIO-DESPESAS'!$A$3:$N$962,14,FALSE)),"")</f>
        <v/>
      </c>
      <c r="O2944" s="223">
        <f t="shared" si="45"/>
        <v>2942</v>
      </c>
    </row>
    <row r="2945" spans="1:15" x14ac:dyDescent="0.25">
      <c r="A2945" s="223" t="str">
        <f>IFERROR(IF(VLOOKUP($O2945,'APOIO-DESPESAS'!$A$3:$N$962,2,FALSE)="","",VLOOKUP($O2945,'APOIO-DESPESAS'!$A$3:$N$962,2,FALSE)),"")</f>
        <v/>
      </c>
      <c r="B2945" s="223" t="str">
        <f>IFERROR(IF(VLOOKUP($O2945,'APOIO-DESPESAS'!$A$3:$N$962,3,FALSE)="","",VLOOKUP($O2945,'APOIO-DESPESAS'!$A$3:$N$962,3,FALSE)),"")</f>
        <v/>
      </c>
      <c r="C2945" s="223" t="str">
        <f>IFERROR(IF(VLOOKUP($O2945,'APOIO-DESPESAS'!$A$3:$N$962,4,FALSE)="","",VLOOKUP($O2945,'APOIO-DESPESAS'!$A$3:$N$962,4,FALSE)),"")</f>
        <v/>
      </c>
      <c r="D2945" s="223" t="str">
        <f>IFERROR(IF(VLOOKUP($O2945,'APOIO-DESPESAS'!$A$3:$N$962,5,FALSE)="","",VLOOKUP($O2945,'APOIO-DESPESAS'!$A$3:$N$962,5,FALSE)),"")</f>
        <v/>
      </c>
      <c r="E2945" s="223" t="str">
        <f>IFERROR(IF(VLOOKUP($O2945,'APOIO-DESPESAS'!$A$3:$N$962,6,FALSE)="","",VLOOKUP($O2945,'APOIO-DESPESAS'!$A$3:$N$962,6,FALSE)),"")</f>
        <v/>
      </c>
      <c r="F2945" s="223" t="str">
        <f>IFERROR(IF(VLOOKUP($O2945,'APOIO-DESPESAS'!$A$3:$N$962,7,FALSE)="","",VLOOKUP($O2945,'APOIO-DESPESAS'!$A$3:$N$962,7,FALSE)),"")</f>
        <v/>
      </c>
      <c r="G2945" s="223" t="str">
        <f>IFERROR(IF(VLOOKUP($O2945,'APOIO-DESPESAS'!$A$3:$N$962,8,FALSE)="","",VLOOKUP($O2945,'APOIO-DESPESAS'!$A$3:$N$962,8,FALSE)),"")</f>
        <v/>
      </c>
      <c r="H2945" s="223" t="str">
        <f>IFERROR(IF(VLOOKUP($O2945,'APOIO-DESPESAS'!$A$3:$N$962,9,FALSE)="","",VLOOKUP($O2945,'APOIO-DESPESAS'!$A$3:$N$962,9,FALSE)),"")</f>
        <v/>
      </c>
      <c r="I2945" s="223" t="str">
        <f>IFERROR(IF(VLOOKUP($O2945,'APOIO-DESPESAS'!$A$3:$N$962,10,FALSE)="","",VLOOKUP($O2945,'APOIO-DESPESAS'!$A$3:$N$962,10,FALSE)),"")</f>
        <v/>
      </c>
      <c r="J2945" s="223" t="str">
        <f>IFERROR(IF(VLOOKUP($O2945,'APOIO-DESPESAS'!$A$3:$N$962,11,FALSE)="","",VLOOKUP($O2945,'APOIO-DESPESAS'!$A$3:$N$962,11,FALSE)),"")</f>
        <v/>
      </c>
      <c r="K2945" s="223" t="str">
        <f>IFERROR(IF(VLOOKUP($O2945,'APOIO-DESPESAS'!$A$3:$N$962,12,FALSE)="","",VLOOKUP($O2945,'APOIO-DESPESAS'!$A$3:$N$962,12,FALSE)),"")</f>
        <v/>
      </c>
      <c r="L2945" s="223" t="str">
        <f>IFERROR(IF(VLOOKUP($O2945,'APOIO-DESPESAS'!$A$3:$N$962,13,FALSE)="","",VLOOKUP($O2945,'APOIO-DESPESAS'!$A$3:$N$962,13,FALSE)),"")</f>
        <v/>
      </c>
      <c r="M2945" s="223" t="str">
        <f>IFERROR(IF(VLOOKUP($O2945,'APOIO-DESPESAS'!$A$3:$N$962,14,FALSE)="","",VLOOKUP($O2945,'APOIO-DESPESAS'!$A$3:$N$962,14,FALSE)),"")</f>
        <v/>
      </c>
      <c r="O2945" s="223">
        <f t="shared" si="45"/>
        <v>2943</v>
      </c>
    </row>
    <row r="2946" spans="1:15" x14ac:dyDescent="0.25">
      <c r="A2946" s="223" t="str">
        <f>IFERROR(IF(VLOOKUP($O2946,'APOIO-DESPESAS'!$A$3:$N$962,2,FALSE)="","",VLOOKUP($O2946,'APOIO-DESPESAS'!$A$3:$N$962,2,FALSE)),"")</f>
        <v/>
      </c>
      <c r="B2946" s="223" t="str">
        <f>IFERROR(IF(VLOOKUP($O2946,'APOIO-DESPESAS'!$A$3:$N$962,3,FALSE)="","",VLOOKUP($O2946,'APOIO-DESPESAS'!$A$3:$N$962,3,FALSE)),"")</f>
        <v/>
      </c>
      <c r="C2946" s="223" t="str">
        <f>IFERROR(IF(VLOOKUP($O2946,'APOIO-DESPESAS'!$A$3:$N$962,4,FALSE)="","",VLOOKUP($O2946,'APOIO-DESPESAS'!$A$3:$N$962,4,FALSE)),"")</f>
        <v/>
      </c>
      <c r="D2946" s="223" t="str">
        <f>IFERROR(IF(VLOOKUP($O2946,'APOIO-DESPESAS'!$A$3:$N$962,5,FALSE)="","",VLOOKUP($O2946,'APOIO-DESPESAS'!$A$3:$N$962,5,FALSE)),"")</f>
        <v/>
      </c>
      <c r="E2946" s="223" t="str">
        <f>IFERROR(IF(VLOOKUP($O2946,'APOIO-DESPESAS'!$A$3:$N$962,6,FALSE)="","",VLOOKUP($O2946,'APOIO-DESPESAS'!$A$3:$N$962,6,FALSE)),"")</f>
        <v/>
      </c>
      <c r="F2946" s="223" t="str">
        <f>IFERROR(IF(VLOOKUP($O2946,'APOIO-DESPESAS'!$A$3:$N$962,7,FALSE)="","",VLOOKUP($O2946,'APOIO-DESPESAS'!$A$3:$N$962,7,FALSE)),"")</f>
        <v/>
      </c>
      <c r="G2946" s="223" t="str">
        <f>IFERROR(IF(VLOOKUP($O2946,'APOIO-DESPESAS'!$A$3:$N$962,8,FALSE)="","",VLOOKUP($O2946,'APOIO-DESPESAS'!$A$3:$N$962,8,FALSE)),"")</f>
        <v/>
      </c>
      <c r="H2946" s="223" t="str">
        <f>IFERROR(IF(VLOOKUP($O2946,'APOIO-DESPESAS'!$A$3:$N$962,9,FALSE)="","",VLOOKUP($O2946,'APOIO-DESPESAS'!$A$3:$N$962,9,FALSE)),"")</f>
        <v/>
      </c>
      <c r="I2946" s="223" t="str">
        <f>IFERROR(IF(VLOOKUP($O2946,'APOIO-DESPESAS'!$A$3:$N$962,10,FALSE)="","",VLOOKUP($O2946,'APOIO-DESPESAS'!$A$3:$N$962,10,FALSE)),"")</f>
        <v/>
      </c>
      <c r="J2946" s="223" t="str">
        <f>IFERROR(IF(VLOOKUP($O2946,'APOIO-DESPESAS'!$A$3:$N$962,11,FALSE)="","",VLOOKUP($O2946,'APOIO-DESPESAS'!$A$3:$N$962,11,FALSE)),"")</f>
        <v/>
      </c>
      <c r="K2946" s="223" t="str">
        <f>IFERROR(IF(VLOOKUP($O2946,'APOIO-DESPESAS'!$A$3:$N$962,12,FALSE)="","",VLOOKUP($O2946,'APOIO-DESPESAS'!$A$3:$N$962,12,FALSE)),"")</f>
        <v/>
      </c>
      <c r="L2946" s="223" t="str">
        <f>IFERROR(IF(VLOOKUP($O2946,'APOIO-DESPESAS'!$A$3:$N$962,13,FALSE)="","",VLOOKUP($O2946,'APOIO-DESPESAS'!$A$3:$N$962,13,FALSE)),"")</f>
        <v/>
      </c>
      <c r="M2946" s="223" t="str">
        <f>IFERROR(IF(VLOOKUP($O2946,'APOIO-DESPESAS'!$A$3:$N$962,14,FALSE)="","",VLOOKUP($O2946,'APOIO-DESPESAS'!$A$3:$N$962,14,FALSE)),"")</f>
        <v/>
      </c>
      <c r="O2946" s="223">
        <f t="shared" si="45"/>
        <v>2944</v>
      </c>
    </row>
    <row r="2947" spans="1:15" x14ac:dyDescent="0.25">
      <c r="A2947" s="223" t="str">
        <f>IFERROR(IF(VLOOKUP($O2947,'APOIO-DESPESAS'!$A$3:$N$962,2,FALSE)="","",VLOOKUP($O2947,'APOIO-DESPESAS'!$A$3:$N$962,2,FALSE)),"")</f>
        <v/>
      </c>
      <c r="B2947" s="223" t="str">
        <f>IFERROR(IF(VLOOKUP($O2947,'APOIO-DESPESAS'!$A$3:$N$962,3,FALSE)="","",VLOOKUP($O2947,'APOIO-DESPESAS'!$A$3:$N$962,3,FALSE)),"")</f>
        <v/>
      </c>
      <c r="C2947" s="223" t="str">
        <f>IFERROR(IF(VLOOKUP($O2947,'APOIO-DESPESAS'!$A$3:$N$962,4,FALSE)="","",VLOOKUP($O2947,'APOIO-DESPESAS'!$A$3:$N$962,4,FALSE)),"")</f>
        <v/>
      </c>
      <c r="D2947" s="223" t="str">
        <f>IFERROR(IF(VLOOKUP($O2947,'APOIO-DESPESAS'!$A$3:$N$962,5,FALSE)="","",VLOOKUP($O2947,'APOIO-DESPESAS'!$A$3:$N$962,5,FALSE)),"")</f>
        <v/>
      </c>
      <c r="E2947" s="223" t="str">
        <f>IFERROR(IF(VLOOKUP($O2947,'APOIO-DESPESAS'!$A$3:$N$962,6,FALSE)="","",VLOOKUP($O2947,'APOIO-DESPESAS'!$A$3:$N$962,6,FALSE)),"")</f>
        <v/>
      </c>
      <c r="F2947" s="223" t="str">
        <f>IFERROR(IF(VLOOKUP($O2947,'APOIO-DESPESAS'!$A$3:$N$962,7,FALSE)="","",VLOOKUP($O2947,'APOIO-DESPESAS'!$A$3:$N$962,7,FALSE)),"")</f>
        <v/>
      </c>
      <c r="G2947" s="223" t="str">
        <f>IFERROR(IF(VLOOKUP($O2947,'APOIO-DESPESAS'!$A$3:$N$962,8,FALSE)="","",VLOOKUP($O2947,'APOIO-DESPESAS'!$A$3:$N$962,8,FALSE)),"")</f>
        <v/>
      </c>
      <c r="H2947" s="223" t="str">
        <f>IFERROR(IF(VLOOKUP($O2947,'APOIO-DESPESAS'!$A$3:$N$962,9,FALSE)="","",VLOOKUP($O2947,'APOIO-DESPESAS'!$A$3:$N$962,9,FALSE)),"")</f>
        <v/>
      </c>
      <c r="I2947" s="223" t="str">
        <f>IFERROR(IF(VLOOKUP($O2947,'APOIO-DESPESAS'!$A$3:$N$962,10,FALSE)="","",VLOOKUP($O2947,'APOIO-DESPESAS'!$A$3:$N$962,10,FALSE)),"")</f>
        <v/>
      </c>
      <c r="J2947" s="223" t="str">
        <f>IFERROR(IF(VLOOKUP($O2947,'APOIO-DESPESAS'!$A$3:$N$962,11,FALSE)="","",VLOOKUP($O2947,'APOIO-DESPESAS'!$A$3:$N$962,11,FALSE)),"")</f>
        <v/>
      </c>
      <c r="K2947" s="223" t="str">
        <f>IFERROR(IF(VLOOKUP($O2947,'APOIO-DESPESAS'!$A$3:$N$962,12,FALSE)="","",VLOOKUP($O2947,'APOIO-DESPESAS'!$A$3:$N$962,12,FALSE)),"")</f>
        <v/>
      </c>
      <c r="L2947" s="223" t="str">
        <f>IFERROR(IF(VLOOKUP($O2947,'APOIO-DESPESAS'!$A$3:$N$962,13,FALSE)="","",VLOOKUP($O2947,'APOIO-DESPESAS'!$A$3:$N$962,13,FALSE)),"")</f>
        <v/>
      </c>
      <c r="M2947" s="223" t="str">
        <f>IFERROR(IF(VLOOKUP($O2947,'APOIO-DESPESAS'!$A$3:$N$962,14,FALSE)="","",VLOOKUP($O2947,'APOIO-DESPESAS'!$A$3:$N$962,14,FALSE)),"")</f>
        <v/>
      </c>
      <c r="O2947" s="223">
        <f t="shared" si="45"/>
        <v>2945</v>
      </c>
    </row>
    <row r="2948" spans="1:15" x14ac:dyDescent="0.25">
      <c r="A2948" s="223" t="str">
        <f>IFERROR(IF(VLOOKUP($O2948,'APOIO-DESPESAS'!$A$3:$N$962,2,FALSE)="","",VLOOKUP($O2948,'APOIO-DESPESAS'!$A$3:$N$962,2,FALSE)),"")</f>
        <v/>
      </c>
      <c r="B2948" s="223" t="str">
        <f>IFERROR(IF(VLOOKUP($O2948,'APOIO-DESPESAS'!$A$3:$N$962,3,FALSE)="","",VLOOKUP($O2948,'APOIO-DESPESAS'!$A$3:$N$962,3,FALSE)),"")</f>
        <v/>
      </c>
      <c r="C2948" s="223" t="str">
        <f>IFERROR(IF(VLOOKUP($O2948,'APOIO-DESPESAS'!$A$3:$N$962,4,FALSE)="","",VLOOKUP($O2948,'APOIO-DESPESAS'!$A$3:$N$962,4,FALSE)),"")</f>
        <v/>
      </c>
      <c r="D2948" s="223" t="str">
        <f>IFERROR(IF(VLOOKUP($O2948,'APOIO-DESPESAS'!$A$3:$N$962,5,FALSE)="","",VLOOKUP($O2948,'APOIO-DESPESAS'!$A$3:$N$962,5,FALSE)),"")</f>
        <v/>
      </c>
      <c r="E2948" s="223" t="str">
        <f>IFERROR(IF(VLOOKUP($O2948,'APOIO-DESPESAS'!$A$3:$N$962,6,FALSE)="","",VLOOKUP($O2948,'APOIO-DESPESAS'!$A$3:$N$962,6,FALSE)),"")</f>
        <v/>
      </c>
      <c r="F2948" s="223" t="str">
        <f>IFERROR(IF(VLOOKUP($O2948,'APOIO-DESPESAS'!$A$3:$N$962,7,FALSE)="","",VLOOKUP($O2948,'APOIO-DESPESAS'!$A$3:$N$962,7,FALSE)),"")</f>
        <v/>
      </c>
      <c r="G2948" s="223" t="str">
        <f>IFERROR(IF(VLOOKUP($O2948,'APOIO-DESPESAS'!$A$3:$N$962,8,FALSE)="","",VLOOKUP($O2948,'APOIO-DESPESAS'!$A$3:$N$962,8,FALSE)),"")</f>
        <v/>
      </c>
      <c r="H2948" s="223" t="str">
        <f>IFERROR(IF(VLOOKUP($O2948,'APOIO-DESPESAS'!$A$3:$N$962,9,FALSE)="","",VLOOKUP($O2948,'APOIO-DESPESAS'!$A$3:$N$962,9,FALSE)),"")</f>
        <v/>
      </c>
      <c r="I2948" s="223" t="str">
        <f>IFERROR(IF(VLOOKUP($O2948,'APOIO-DESPESAS'!$A$3:$N$962,10,FALSE)="","",VLOOKUP($O2948,'APOIO-DESPESAS'!$A$3:$N$962,10,FALSE)),"")</f>
        <v/>
      </c>
      <c r="J2948" s="223" t="str">
        <f>IFERROR(IF(VLOOKUP($O2948,'APOIO-DESPESAS'!$A$3:$N$962,11,FALSE)="","",VLOOKUP($O2948,'APOIO-DESPESAS'!$A$3:$N$962,11,FALSE)),"")</f>
        <v/>
      </c>
      <c r="K2948" s="223" t="str">
        <f>IFERROR(IF(VLOOKUP($O2948,'APOIO-DESPESAS'!$A$3:$N$962,12,FALSE)="","",VLOOKUP($O2948,'APOIO-DESPESAS'!$A$3:$N$962,12,FALSE)),"")</f>
        <v/>
      </c>
      <c r="L2948" s="223" t="str">
        <f>IFERROR(IF(VLOOKUP($O2948,'APOIO-DESPESAS'!$A$3:$N$962,13,FALSE)="","",VLOOKUP($O2948,'APOIO-DESPESAS'!$A$3:$N$962,13,FALSE)),"")</f>
        <v/>
      </c>
      <c r="M2948" s="223" t="str">
        <f>IFERROR(IF(VLOOKUP($O2948,'APOIO-DESPESAS'!$A$3:$N$962,14,FALSE)="","",VLOOKUP($O2948,'APOIO-DESPESAS'!$A$3:$N$962,14,FALSE)),"")</f>
        <v/>
      </c>
      <c r="O2948" s="223">
        <f t="shared" si="45"/>
        <v>2946</v>
      </c>
    </row>
    <row r="2949" spans="1:15" x14ac:dyDescent="0.25">
      <c r="A2949" s="223" t="str">
        <f>IFERROR(IF(VLOOKUP($O2949,'APOIO-DESPESAS'!$A$3:$N$962,2,FALSE)="","",VLOOKUP($O2949,'APOIO-DESPESAS'!$A$3:$N$962,2,FALSE)),"")</f>
        <v/>
      </c>
      <c r="B2949" s="223" t="str">
        <f>IFERROR(IF(VLOOKUP($O2949,'APOIO-DESPESAS'!$A$3:$N$962,3,FALSE)="","",VLOOKUP($O2949,'APOIO-DESPESAS'!$A$3:$N$962,3,FALSE)),"")</f>
        <v/>
      </c>
      <c r="C2949" s="223" t="str">
        <f>IFERROR(IF(VLOOKUP($O2949,'APOIO-DESPESAS'!$A$3:$N$962,4,FALSE)="","",VLOOKUP($O2949,'APOIO-DESPESAS'!$A$3:$N$962,4,FALSE)),"")</f>
        <v/>
      </c>
      <c r="D2949" s="223" t="str">
        <f>IFERROR(IF(VLOOKUP($O2949,'APOIO-DESPESAS'!$A$3:$N$962,5,FALSE)="","",VLOOKUP($O2949,'APOIO-DESPESAS'!$A$3:$N$962,5,FALSE)),"")</f>
        <v/>
      </c>
      <c r="E2949" s="223" t="str">
        <f>IFERROR(IF(VLOOKUP($O2949,'APOIO-DESPESAS'!$A$3:$N$962,6,FALSE)="","",VLOOKUP($O2949,'APOIO-DESPESAS'!$A$3:$N$962,6,FALSE)),"")</f>
        <v/>
      </c>
      <c r="F2949" s="223" t="str">
        <f>IFERROR(IF(VLOOKUP($O2949,'APOIO-DESPESAS'!$A$3:$N$962,7,FALSE)="","",VLOOKUP($O2949,'APOIO-DESPESAS'!$A$3:$N$962,7,FALSE)),"")</f>
        <v/>
      </c>
      <c r="G2949" s="223" t="str">
        <f>IFERROR(IF(VLOOKUP($O2949,'APOIO-DESPESAS'!$A$3:$N$962,8,FALSE)="","",VLOOKUP($O2949,'APOIO-DESPESAS'!$A$3:$N$962,8,FALSE)),"")</f>
        <v/>
      </c>
      <c r="H2949" s="223" t="str">
        <f>IFERROR(IF(VLOOKUP($O2949,'APOIO-DESPESAS'!$A$3:$N$962,9,FALSE)="","",VLOOKUP($O2949,'APOIO-DESPESAS'!$A$3:$N$962,9,FALSE)),"")</f>
        <v/>
      </c>
      <c r="I2949" s="223" t="str">
        <f>IFERROR(IF(VLOOKUP($O2949,'APOIO-DESPESAS'!$A$3:$N$962,10,FALSE)="","",VLOOKUP($O2949,'APOIO-DESPESAS'!$A$3:$N$962,10,FALSE)),"")</f>
        <v/>
      </c>
      <c r="J2949" s="223" t="str">
        <f>IFERROR(IF(VLOOKUP($O2949,'APOIO-DESPESAS'!$A$3:$N$962,11,FALSE)="","",VLOOKUP($O2949,'APOIO-DESPESAS'!$A$3:$N$962,11,FALSE)),"")</f>
        <v/>
      </c>
      <c r="K2949" s="223" t="str">
        <f>IFERROR(IF(VLOOKUP($O2949,'APOIO-DESPESAS'!$A$3:$N$962,12,FALSE)="","",VLOOKUP($O2949,'APOIO-DESPESAS'!$A$3:$N$962,12,FALSE)),"")</f>
        <v/>
      </c>
      <c r="L2949" s="223" t="str">
        <f>IFERROR(IF(VLOOKUP($O2949,'APOIO-DESPESAS'!$A$3:$N$962,13,FALSE)="","",VLOOKUP($O2949,'APOIO-DESPESAS'!$A$3:$N$962,13,FALSE)),"")</f>
        <v/>
      </c>
      <c r="M2949" s="223" t="str">
        <f>IFERROR(IF(VLOOKUP($O2949,'APOIO-DESPESAS'!$A$3:$N$962,14,FALSE)="","",VLOOKUP($O2949,'APOIO-DESPESAS'!$A$3:$N$962,14,FALSE)),"")</f>
        <v/>
      </c>
      <c r="O2949" s="223">
        <f t="shared" ref="O2949:O2950" si="46">O2948+1</f>
        <v>2947</v>
      </c>
    </row>
    <row r="2950" spans="1:15" x14ac:dyDescent="0.25">
      <c r="A2950" s="223" t="str">
        <f>IFERROR(IF(VLOOKUP($O2950,'APOIO-DESPESAS'!$A$3:$N$962,2,FALSE)="","",VLOOKUP($O2950,'APOIO-DESPESAS'!$A$3:$N$962,2,FALSE)),"")</f>
        <v/>
      </c>
      <c r="B2950" s="223" t="str">
        <f>IFERROR(IF(VLOOKUP($O2950,'APOIO-DESPESAS'!$A$3:$N$962,3,FALSE)="","",VLOOKUP($O2950,'APOIO-DESPESAS'!$A$3:$N$962,3,FALSE)),"")</f>
        <v/>
      </c>
      <c r="C2950" s="223" t="str">
        <f>IFERROR(IF(VLOOKUP($O2950,'APOIO-DESPESAS'!$A$3:$N$962,4,FALSE)="","",VLOOKUP($O2950,'APOIO-DESPESAS'!$A$3:$N$962,4,FALSE)),"")</f>
        <v/>
      </c>
      <c r="D2950" s="223" t="str">
        <f>IFERROR(IF(VLOOKUP($O2950,'APOIO-DESPESAS'!$A$3:$N$962,5,FALSE)="","",VLOOKUP($O2950,'APOIO-DESPESAS'!$A$3:$N$962,5,FALSE)),"")</f>
        <v/>
      </c>
      <c r="E2950" s="223" t="str">
        <f>IFERROR(IF(VLOOKUP($O2950,'APOIO-DESPESAS'!$A$3:$N$962,6,FALSE)="","",VLOOKUP($O2950,'APOIO-DESPESAS'!$A$3:$N$962,6,FALSE)),"")</f>
        <v/>
      </c>
      <c r="F2950" s="223" t="str">
        <f>IFERROR(IF(VLOOKUP($O2950,'APOIO-DESPESAS'!$A$3:$N$962,7,FALSE)="","",VLOOKUP($O2950,'APOIO-DESPESAS'!$A$3:$N$962,7,FALSE)),"")</f>
        <v/>
      </c>
      <c r="G2950" s="223" t="str">
        <f>IFERROR(IF(VLOOKUP($O2950,'APOIO-DESPESAS'!$A$3:$N$962,8,FALSE)="","",VLOOKUP($O2950,'APOIO-DESPESAS'!$A$3:$N$962,8,FALSE)),"")</f>
        <v/>
      </c>
      <c r="H2950" s="223" t="str">
        <f>IFERROR(IF(VLOOKUP($O2950,'APOIO-DESPESAS'!$A$3:$N$962,9,FALSE)="","",VLOOKUP($O2950,'APOIO-DESPESAS'!$A$3:$N$962,9,FALSE)),"")</f>
        <v/>
      </c>
      <c r="I2950" s="223" t="str">
        <f>IFERROR(IF(VLOOKUP($O2950,'APOIO-DESPESAS'!$A$3:$N$962,10,FALSE)="","",VLOOKUP($O2950,'APOIO-DESPESAS'!$A$3:$N$962,10,FALSE)),"")</f>
        <v/>
      </c>
      <c r="J2950" s="223" t="str">
        <f>IFERROR(IF(VLOOKUP($O2950,'APOIO-DESPESAS'!$A$3:$N$962,11,FALSE)="","",VLOOKUP($O2950,'APOIO-DESPESAS'!$A$3:$N$962,11,FALSE)),"")</f>
        <v/>
      </c>
      <c r="K2950" s="223" t="str">
        <f>IFERROR(IF(VLOOKUP($O2950,'APOIO-DESPESAS'!$A$3:$N$962,12,FALSE)="","",VLOOKUP($O2950,'APOIO-DESPESAS'!$A$3:$N$962,12,FALSE)),"")</f>
        <v/>
      </c>
      <c r="L2950" s="223" t="str">
        <f>IFERROR(IF(VLOOKUP($O2950,'APOIO-DESPESAS'!$A$3:$N$962,13,FALSE)="","",VLOOKUP($O2950,'APOIO-DESPESAS'!$A$3:$N$962,13,FALSE)),"")</f>
        <v/>
      </c>
      <c r="M2950" s="223" t="str">
        <f>IFERROR(IF(VLOOKUP($O2950,'APOIO-DESPESAS'!$A$3:$N$962,14,FALSE)="","",VLOOKUP($O2950,'APOIO-DESPESAS'!$A$3:$N$962,14,FALSE)),"")</f>
        <v/>
      </c>
      <c r="O2950" s="223">
        <f t="shared" si="46"/>
        <v>2948</v>
      </c>
    </row>
  </sheetData>
  <sheetProtection algorithmName="SHA-512" hashValue="AUYEmDluyYsMEhUjvIWbliik2OPrIFfOMyEdord/Uzo7S60ItC85ukuZgPdMJXv59Uwhm5njJ4eN/amwNqUg7Q==" saltValue="i+7tByvX8Z0V7ScKepsvuw==" spinCount="100000" sheet="1" objects="1" scenarios="1" selectLockedCells="1"/>
  <customSheetViews>
    <customSheetView guid="{F5A100CB-B899-442A-8CB0-2AB82028E8A7}" state="hidden">
      <pane xSplit="2" ySplit="1" topLeftCell="H737" activePane="bottomRight" state="frozen"/>
      <selection pane="bottomRight" activeCell="H755" sqref="H755"/>
      <pageMargins left="0.511811024" right="0.511811024" top="0.78740157499999996" bottom="0.78740157499999996" header="0.31496062000000002" footer="0.31496062000000002"/>
      <pageSetup paperSize="9" orientation="portrait" r:id="rId1"/>
    </customSheetView>
  </customSheetViews>
  <pageMargins left="0.511811024" right="0.511811024" top="0.78740157499999996" bottom="0.78740157499999996" header="0.31496062000000002" footer="0.31496062000000002"/>
  <pageSetup paperSize="9" orientation="portrait"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A1:C27"/>
  <sheetViews>
    <sheetView zoomScaleNormal="100" workbookViewId="0">
      <selection activeCell="D1" sqref="D1"/>
    </sheetView>
  </sheetViews>
  <sheetFormatPr defaultColWidth="9.1796875" defaultRowHeight="11.5" x14ac:dyDescent="0.25"/>
  <cols>
    <col min="1" max="1" width="16" style="223" customWidth="1"/>
    <col min="2" max="3" width="22" style="223" customWidth="1"/>
    <col min="4" max="7" width="21.26953125" style="223" customWidth="1"/>
    <col min="8" max="16384" width="9.1796875" style="223"/>
  </cols>
  <sheetData>
    <row r="1" spans="1:3" x14ac:dyDescent="0.25">
      <c r="A1" s="223" t="s">
        <v>2316</v>
      </c>
      <c r="B1" s="223" t="s">
        <v>2317</v>
      </c>
      <c r="C1" s="223" t="s">
        <v>2314</v>
      </c>
    </row>
    <row r="2" spans="1:3" x14ac:dyDescent="0.25">
      <c r="A2" s="223" t="s">
        <v>1561</v>
      </c>
      <c r="B2" s="223" t="s">
        <v>1562</v>
      </c>
      <c r="C2" s="223" t="s">
        <v>228</v>
      </c>
    </row>
    <row r="3" spans="1:3" x14ac:dyDescent="0.25">
      <c r="A3" s="223" t="str">
        <f>IF('W - OUTRAS FONTES'!A7="","",'W - OUTRAS FONTES'!A7)</f>
        <v/>
      </c>
      <c r="B3" s="223" t="str">
        <f>IF('W - OUTRAS FONTES'!B7="","",'W - OUTRAS FONTES'!B7)</f>
        <v/>
      </c>
      <c r="C3" s="223" t="str">
        <f>IF('W - OUTRAS FONTES'!C7="","",'W - OUTRAS FONTES'!C7)</f>
        <v/>
      </c>
    </row>
    <row r="4" spans="1:3" x14ac:dyDescent="0.25">
      <c r="A4" s="223" t="str">
        <f>IF('W - OUTRAS FONTES'!A8="","",'W - OUTRAS FONTES'!A8)</f>
        <v/>
      </c>
      <c r="B4" s="223" t="str">
        <f>IF('W - OUTRAS FONTES'!B8="","",'W - OUTRAS FONTES'!B8)</f>
        <v/>
      </c>
      <c r="C4" s="223" t="str">
        <f>IF('W - OUTRAS FONTES'!C8="","",'W - OUTRAS FONTES'!C8)</f>
        <v/>
      </c>
    </row>
    <row r="5" spans="1:3" x14ac:dyDescent="0.25">
      <c r="A5" s="223" t="str">
        <f>IF('W - OUTRAS FONTES'!A9="","",'W - OUTRAS FONTES'!A9)</f>
        <v/>
      </c>
      <c r="B5" s="223" t="str">
        <f>IF('W - OUTRAS FONTES'!B9="","",'W - OUTRAS FONTES'!B9)</f>
        <v/>
      </c>
      <c r="C5" s="223" t="str">
        <f>IF('W - OUTRAS FONTES'!C9="","",'W - OUTRAS FONTES'!C9)</f>
        <v/>
      </c>
    </row>
    <row r="6" spans="1:3" x14ac:dyDescent="0.25">
      <c r="A6" s="223" t="str">
        <f>IF('W - OUTRAS FONTES'!A10="","",'W - OUTRAS FONTES'!A10)</f>
        <v/>
      </c>
      <c r="B6" s="223" t="str">
        <f>IF('W - OUTRAS FONTES'!B10="","",'W - OUTRAS FONTES'!B10)</f>
        <v/>
      </c>
      <c r="C6" s="223" t="str">
        <f>IF('W - OUTRAS FONTES'!C10="","",'W - OUTRAS FONTES'!C10)</f>
        <v/>
      </c>
    </row>
    <row r="7" spans="1:3" x14ac:dyDescent="0.25">
      <c r="A7" s="223" t="str">
        <f>IF('W - OUTRAS FONTES'!A11="","",'W - OUTRAS FONTES'!A11)</f>
        <v/>
      </c>
      <c r="B7" s="223" t="str">
        <f>IF('W - OUTRAS FONTES'!B11="","",'W - OUTRAS FONTES'!B11)</f>
        <v/>
      </c>
      <c r="C7" s="223" t="str">
        <f>IF('W - OUTRAS FONTES'!C11="","",'W - OUTRAS FONTES'!C11)</f>
        <v/>
      </c>
    </row>
    <row r="8" spans="1:3" x14ac:dyDescent="0.25">
      <c r="A8" s="223" t="str">
        <f>IF('W - OUTRAS FONTES'!A12="","",'W - OUTRAS FONTES'!A12)</f>
        <v/>
      </c>
      <c r="B8" s="223" t="str">
        <f>IF('W - OUTRAS FONTES'!B12="","",'W - OUTRAS FONTES'!B12)</f>
        <v/>
      </c>
      <c r="C8" s="223" t="str">
        <f>IF('W - OUTRAS FONTES'!C12="","",'W - OUTRAS FONTES'!C12)</f>
        <v/>
      </c>
    </row>
    <row r="9" spans="1:3" x14ac:dyDescent="0.25">
      <c r="A9" s="223" t="str">
        <f>IF('W - OUTRAS FONTES'!A13="","",'W - OUTRAS FONTES'!A13)</f>
        <v/>
      </c>
      <c r="B9" s="223" t="str">
        <f>IF('W - OUTRAS FONTES'!B13="","",'W - OUTRAS FONTES'!B13)</f>
        <v/>
      </c>
      <c r="C9" s="223" t="str">
        <f>IF('W - OUTRAS FONTES'!C13="","",'W - OUTRAS FONTES'!C13)</f>
        <v/>
      </c>
    </row>
    <row r="10" spans="1:3" x14ac:dyDescent="0.25">
      <c r="A10" s="223" t="str">
        <f>IF('W - OUTRAS FONTES'!A14="","",'W - OUTRAS FONTES'!A14)</f>
        <v/>
      </c>
      <c r="B10" s="223" t="str">
        <f>IF('W - OUTRAS FONTES'!B14="","",'W - OUTRAS FONTES'!B14)</f>
        <v/>
      </c>
      <c r="C10" s="223" t="str">
        <f>IF('W - OUTRAS FONTES'!C14="","",'W - OUTRAS FONTES'!C14)</f>
        <v/>
      </c>
    </row>
    <row r="11" spans="1:3" x14ac:dyDescent="0.25">
      <c r="A11" s="223" t="str">
        <f>IF('W - OUTRAS FONTES'!A15="","",'W - OUTRAS FONTES'!A15)</f>
        <v/>
      </c>
      <c r="B11" s="223" t="str">
        <f>IF('W - OUTRAS FONTES'!B15="","",'W - OUTRAS FONTES'!B15)</f>
        <v/>
      </c>
      <c r="C11" s="223" t="str">
        <f>IF('W - OUTRAS FONTES'!C15="","",'W - OUTRAS FONTES'!C15)</f>
        <v/>
      </c>
    </row>
    <row r="12" spans="1:3" x14ac:dyDescent="0.25">
      <c r="A12" s="223" t="str">
        <f>IF('W - OUTRAS FONTES'!A16="","",'W - OUTRAS FONTES'!A16)</f>
        <v/>
      </c>
      <c r="B12" s="223" t="str">
        <f>IF('W - OUTRAS FONTES'!B16="","",'W - OUTRAS FONTES'!B16)</f>
        <v/>
      </c>
      <c r="C12" s="223" t="str">
        <f>IF('W - OUTRAS FONTES'!C16="","",'W - OUTRAS FONTES'!C16)</f>
        <v/>
      </c>
    </row>
    <row r="13" spans="1:3" x14ac:dyDescent="0.25">
      <c r="A13" s="223" t="str">
        <f>IF('W - OUTRAS FONTES'!A17="","",'W - OUTRAS FONTES'!A17)</f>
        <v/>
      </c>
      <c r="B13" s="223" t="str">
        <f>IF('W - OUTRAS FONTES'!B17="","",'W - OUTRAS FONTES'!B17)</f>
        <v/>
      </c>
      <c r="C13" s="223" t="str">
        <f>IF('W - OUTRAS FONTES'!C17="","",'W - OUTRAS FONTES'!C17)</f>
        <v/>
      </c>
    </row>
    <row r="14" spans="1:3" x14ac:dyDescent="0.25">
      <c r="A14" s="223" t="str">
        <f>IF('W - OUTRAS FONTES'!A18="","",'W - OUTRAS FONTES'!A18)</f>
        <v/>
      </c>
      <c r="B14" s="223" t="str">
        <f>IF('W - OUTRAS FONTES'!B18="","",'W - OUTRAS FONTES'!B18)</f>
        <v/>
      </c>
      <c r="C14" s="223" t="str">
        <f>IF('W - OUTRAS FONTES'!C18="","",'W - OUTRAS FONTES'!C18)</f>
        <v/>
      </c>
    </row>
    <row r="15" spans="1:3" x14ac:dyDescent="0.25">
      <c r="A15" s="223" t="str">
        <f>IF('W - OUTRAS FONTES'!A19="","",'W - OUTRAS FONTES'!A19)</f>
        <v/>
      </c>
      <c r="B15" s="223" t="str">
        <f>IF('W - OUTRAS FONTES'!B19="","",'W - OUTRAS FONTES'!B19)</f>
        <v/>
      </c>
      <c r="C15" s="223" t="str">
        <f>IF('W - OUTRAS FONTES'!C19="","",'W - OUTRAS FONTES'!C19)</f>
        <v/>
      </c>
    </row>
    <row r="16" spans="1:3" x14ac:dyDescent="0.25">
      <c r="A16" s="223" t="str">
        <f>IF('W - OUTRAS FONTES'!A20="","",'W - OUTRAS FONTES'!A20)</f>
        <v/>
      </c>
      <c r="B16" s="223" t="str">
        <f>IF('W - OUTRAS FONTES'!B20="","",'W - OUTRAS FONTES'!B20)</f>
        <v/>
      </c>
      <c r="C16" s="223" t="str">
        <f>IF('W - OUTRAS FONTES'!C20="","",'W - OUTRAS FONTES'!C20)</f>
        <v/>
      </c>
    </row>
    <row r="17" spans="1:3" x14ac:dyDescent="0.25">
      <c r="A17" s="223" t="str">
        <f>IF('W - OUTRAS FONTES'!A21="","",'W - OUTRAS FONTES'!A21)</f>
        <v/>
      </c>
      <c r="B17" s="223" t="str">
        <f>IF('W - OUTRAS FONTES'!B21="","",'W - OUTRAS FONTES'!B21)</f>
        <v/>
      </c>
      <c r="C17" s="223" t="str">
        <f>IF('W - OUTRAS FONTES'!C21="","",'W - OUTRAS FONTES'!C21)</f>
        <v/>
      </c>
    </row>
    <row r="18" spans="1:3" x14ac:dyDescent="0.25">
      <c r="A18" s="223" t="str">
        <f>IF('W - OUTRAS FONTES'!A22="","",'W - OUTRAS FONTES'!A22)</f>
        <v/>
      </c>
      <c r="B18" s="223" t="str">
        <f>IF('W - OUTRAS FONTES'!B22="","",'W - OUTRAS FONTES'!B22)</f>
        <v/>
      </c>
      <c r="C18" s="223" t="str">
        <f>IF('W - OUTRAS FONTES'!C22="","",'W - OUTRAS FONTES'!C22)</f>
        <v/>
      </c>
    </row>
    <row r="19" spans="1:3" x14ac:dyDescent="0.25">
      <c r="A19" s="223" t="str">
        <f>IF('W - OUTRAS FONTES'!A23="","",'W - OUTRAS FONTES'!A23)</f>
        <v/>
      </c>
      <c r="B19" s="223" t="str">
        <f>IF('W - OUTRAS FONTES'!B23="","",'W - OUTRAS FONTES'!B23)</f>
        <v/>
      </c>
      <c r="C19" s="223" t="str">
        <f>IF('W - OUTRAS FONTES'!C23="","",'W - OUTRAS FONTES'!C23)</f>
        <v/>
      </c>
    </row>
    <row r="20" spans="1:3" x14ac:dyDescent="0.25">
      <c r="A20" s="223" t="str">
        <f>IF('W - OUTRAS FONTES'!A24="","",'W - OUTRAS FONTES'!A24)</f>
        <v/>
      </c>
      <c r="B20" s="223" t="str">
        <f>IF('W - OUTRAS FONTES'!B24="","",'W - OUTRAS FONTES'!B24)</f>
        <v/>
      </c>
      <c r="C20" s="223" t="str">
        <f>IF('W - OUTRAS FONTES'!C24="","",'W - OUTRAS FONTES'!C24)</f>
        <v/>
      </c>
    </row>
    <row r="21" spans="1:3" x14ac:dyDescent="0.25">
      <c r="A21" s="223" t="str">
        <f>IF('W - OUTRAS FONTES'!A25="","",'W - OUTRAS FONTES'!A25)</f>
        <v/>
      </c>
      <c r="B21" s="223" t="str">
        <f>IF('W - OUTRAS FONTES'!B25="","",'W - OUTRAS FONTES'!B25)</f>
        <v/>
      </c>
      <c r="C21" s="223" t="str">
        <f>IF('W - OUTRAS FONTES'!C25="","",'W - OUTRAS FONTES'!C25)</f>
        <v/>
      </c>
    </row>
    <row r="22" spans="1:3" x14ac:dyDescent="0.25">
      <c r="A22" s="223" t="str">
        <f>IF('W - OUTRAS FONTES'!A26="","",'W - OUTRAS FONTES'!A26)</f>
        <v/>
      </c>
      <c r="B22" s="223" t="str">
        <f>IF('W - OUTRAS FONTES'!B26="","",'W - OUTRAS FONTES'!B26)</f>
        <v/>
      </c>
      <c r="C22" s="223" t="str">
        <f>IF('W - OUTRAS FONTES'!C26="","",'W - OUTRAS FONTES'!C26)</f>
        <v/>
      </c>
    </row>
    <row r="23" spans="1:3" x14ac:dyDescent="0.25">
      <c r="A23" s="223" t="str">
        <f>IF('W - OUTRAS FONTES'!A27="","",'W - OUTRAS FONTES'!A27)</f>
        <v/>
      </c>
      <c r="B23" s="223" t="str">
        <f>IF('W - OUTRAS FONTES'!B27="","",'W - OUTRAS FONTES'!B27)</f>
        <v/>
      </c>
      <c r="C23" s="223" t="str">
        <f>IF('W - OUTRAS FONTES'!C27="","",'W - OUTRAS FONTES'!C27)</f>
        <v/>
      </c>
    </row>
    <row r="24" spans="1:3" x14ac:dyDescent="0.25">
      <c r="A24" s="223" t="str">
        <f>IF('W - OUTRAS FONTES'!A28="","",'W - OUTRAS FONTES'!A28)</f>
        <v/>
      </c>
      <c r="B24" s="223" t="str">
        <f>IF('W - OUTRAS FONTES'!B28="","",'W - OUTRAS FONTES'!B28)</f>
        <v/>
      </c>
      <c r="C24" s="223" t="str">
        <f>IF('W - OUTRAS FONTES'!C28="","",'W - OUTRAS FONTES'!C28)</f>
        <v/>
      </c>
    </row>
    <row r="25" spans="1:3" x14ac:dyDescent="0.25">
      <c r="A25" s="223" t="str">
        <f>IF('W - OUTRAS FONTES'!A29="","",'W - OUTRAS FONTES'!A29)</f>
        <v/>
      </c>
      <c r="B25" s="223" t="str">
        <f>IF('W - OUTRAS FONTES'!B29="","",'W - OUTRAS FONTES'!B29)</f>
        <v/>
      </c>
      <c r="C25" s="223" t="str">
        <f>IF('W - OUTRAS FONTES'!C29="","",'W - OUTRAS FONTES'!C29)</f>
        <v/>
      </c>
    </row>
    <row r="26" spans="1:3" x14ac:dyDescent="0.25">
      <c r="A26" s="223" t="str">
        <f>IF('W - OUTRAS FONTES'!A30="","",'W - OUTRAS FONTES'!A30)</f>
        <v/>
      </c>
      <c r="B26" s="223" t="str">
        <f>IF('W - OUTRAS FONTES'!B30="","",'W - OUTRAS FONTES'!B30)</f>
        <v/>
      </c>
      <c r="C26" s="223" t="str">
        <f>IF('W - OUTRAS FONTES'!C30="","",'W - OUTRAS FONTES'!C30)</f>
        <v/>
      </c>
    </row>
    <row r="27" spans="1:3" x14ac:dyDescent="0.25">
      <c r="A27" s="223" t="str">
        <f>IF('W - OUTRAS FONTES'!A31="","",'W - OUTRAS FONTES'!A31)</f>
        <v/>
      </c>
      <c r="B27" s="223" t="str">
        <f>IF('W - OUTRAS FONTES'!B31="","",'W - OUTRAS FONTES'!B31)</f>
        <v/>
      </c>
      <c r="C27" s="223" t="str">
        <f>IF('W - OUTRAS FONTES'!C31="","",'W - OUTRAS FONTES'!C31)</f>
        <v/>
      </c>
    </row>
  </sheetData>
  <sheetProtection algorithmName="SHA-512" hashValue="h4tNrdLi2QYbMO+DU9iCRF2gmpugumwalx61iFZb1TbrSA8aQaiS/sGnXqNecvyzQ0Ir+SU+Zs0afzJ+Mjj7UQ==" saltValue="es+P2Zegcs5H5Xz0po/EbQ==" spinCount="100000" sheet="1" objects="1" scenarios="1" selectLockedCells="1"/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A1:B13"/>
  <sheetViews>
    <sheetView workbookViewId="0">
      <selection activeCell="A4" sqref="A4"/>
    </sheetView>
  </sheetViews>
  <sheetFormatPr defaultColWidth="9.1796875" defaultRowHeight="11.5" x14ac:dyDescent="0.25"/>
  <cols>
    <col min="1" max="1" width="26.7265625" style="223" customWidth="1"/>
    <col min="2" max="2" width="34" style="223" customWidth="1"/>
    <col min="3" max="16384" width="9.1796875" style="223"/>
  </cols>
  <sheetData>
    <row r="1" spans="1:2" x14ac:dyDescent="0.25">
      <c r="A1" s="223" t="s">
        <v>2318</v>
      </c>
      <c r="B1" s="223" t="s">
        <v>2319</v>
      </c>
    </row>
    <row r="2" spans="1:2" x14ac:dyDescent="0.25">
      <c r="A2" s="223" t="s">
        <v>2134</v>
      </c>
      <c r="B2" s="223" t="s">
        <v>1081</v>
      </c>
    </row>
    <row r="3" spans="1:2" x14ac:dyDescent="0.25">
      <c r="A3" s="223" t="str">
        <f>IF(BASE!B21="","",BASE!A21)</f>
        <v>PTR - PARTE A.PDF</v>
      </c>
      <c r="B3" s="3" t="str">
        <f>IF(BASE!B21="","",BASE!B21)</f>
        <v>Formulário padrão de envio obrigatório.</v>
      </c>
    </row>
    <row r="4" spans="1:2" x14ac:dyDescent="0.25">
      <c r="A4" s="223" t="str">
        <f>IF(BASE!B22="","",BASE!A22)</f>
        <v/>
      </c>
      <c r="B4" s="223" t="str">
        <f>IF(BASE!B22="","",BASE!B22)</f>
        <v/>
      </c>
    </row>
    <row r="5" spans="1:2" x14ac:dyDescent="0.25">
      <c r="A5" s="223" t="str">
        <f>IF(BASE!B23="","",BASE!A23)</f>
        <v/>
      </c>
      <c r="B5" s="223" t="str">
        <f>IF(BASE!B23="","",BASE!B23)</f>
        <v/>
      </c>
    </row>
    <row r="6" spans="1:2" x14ac:dyDescent="0.25">
      <c r="A6" s="223" t="str">
        <f>IF(BASE!B24="","",BASE!A24)</f>
        <v/>
      </c>
      <c r="B6" s="223" t="str">
        <f>IF(BASE!B24="","",BASE!B24)</f>
        <v/>
      </c>
    </row>
    <row r="7" spans="1:2" x14ac:dyDescent="0.25">
      <c r="A7" s="223" t="str">
        <f>IF(BASE!B25="","",BASE!A25)</f>
        <v/>
      </c>
      <c r="B7" s="223" t="str">
        <f>IF(BASE!B25="","",BASE!B25)</f>
        <v/>
      </c>
    </row>
    <row r="8" spans="1:2" x14ac:dyDescent="0.25">
      <c r="A8" s="223" t="str">
        <f>IF(BASE!B26="","",BASE!A26)</f>
        <v/>
      </c>
      <c r="B8" s="223" t="str">
        <f>IF(BASE!B26="","",BASE!B26)</f>
        <v/>
      </c>
    </row>
    <row r="9" spans="1:2" x14ac:dyDescent="0.25">
      <c r="A9" s="223" t="str">
        <f>IF(BASE!B27="","",BASE!A27)</f>
        <v/>
      </c>
      <c r="B9" s="223" t="str">
        <f>IF(BASE!B27="","",BASE!B27)</f>
        <v/>
      </c>
    </row>
    <row r="10" spans="1:2" x14ac:dyDescent="0.25">
      <c r="A10" s="223" t="str">
        <f>IF(BASE!B28="","",BASE!A28)</f>
        <v/>
      </c>
      <c r="B10" s="223" t="str">
        <f>IF(BASE!B28="","",BASE!B28)</f>
        <v/>
      </c>
    </row>
    <row r="11" spans="1:2" x14ac:dyDescent="0.25">
      <c r="A11" s="223" t="str">
        <f>IF(BASE!B29="","",BASE!A29)</f>
        <v/>
      </c>
      <c r="B11" s="223" t="str">
        <f>IF(BASE!B29="","",BASE!B29)</f>
        <v/>
      </c>
    </row>
    <row r="12" spans="1:2" x14ac:dyDescent="0.25">
      <c r="A12" s="223" t="str">
        <f>IF(BASE!B30="","",BASE!A30)</f>
        <v/>
      </c>
      <c r="B12" s="223" t="str">
        <f>IF(BASE!B30="","",BASE!B30)</f>
        <v/>
      </c>
    </row>
    <row r="13" spans="1:2" x14ac:dyDescent="0.25">
      <c r="A13" s="223" t="str">
        <f>IF(BASE!B31="","",BASE!A31)</f>
        <v/>
      </c>
      <c r="B13" s="223" t="str">
        <f>IF(BASE!B31="","",BASE!B31)</f>
        <v/>
      </c>
    </row>
  </sheetData>
  <sheetProtection algorithmName="SHA-512" hashValue="91snexOu2iGkoOiw9xySa/A+SxMjJqL8sivVGZUxpaC+Jg/oiyNncdc3yUmSvssgevGDnKCFRhlU/QLDycOkBw==" saltValue="WP3fkyfKlDGwYoQq9tp6BQ==" spinCount="100000" sheet="1" objects="1" scenarios="1" selectLockedCells="1"/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A1:N962"/>
  <sheetViews>
    <sheetView zoomScaleNormal="100" workbookViewId="0">
      <pane xSplit="3" ySplit="2" topLeftCell="D3" activePane="bottomRight" state="frozen"/>
      <selection pane="topRight" activeCell="C1" sqref="C1"/>
      <selection pane="bottomLeft" activeCell="A2" sqref="A2"/>
      <selection pane="bottomRight" activeCell="A2" sqref="A2"/>
    </sheetView>
  </sheetViews>
  <sheetFormatPr defaultColWidth="9.1796875" defaultRowHeight="11.5" x14ac:dyDescent="0.25"/>
  <cols>
    <col min="1" max="1" width="6.1796875" style="489" customWidth="1"/>
    <col min="2" max="2" width="20.36328125" style="489" bestFit="1" customWidth="1"/>
    <col min="3" max="3" width="35.26953125" style="489" customWidth="1"/>
    <col min="4" max="4" width="17.54296875" style="489" customWidth="1"/>
    <col min="5" max="5" width="17.81640625" style="489" customWidth="1"/>
    <col min="6" max="6" width="19" style="489" customWidth="1"/>
    <col min="7" max="7" width="13.453125" style="489" customWidth="1"/>
    <col min="8" max="9" width="22" style="489" customWidth="1"/>
    <col min="10" max="10" width="16.26953125" style="489" customWidth="1"/>
    <col min="11" max="11" width="9" style="489" customWidth="1"/>
    <col min="12" max="13" width="14.1796875" style="489" customWidth="1"/>
    <col min="14" max="14" width="11.81640625" style="489" customWidth="1"/>
    <col min="15" max="18" width="21.26953125" style="489" customWidth="1"/>
    <col min="19" max="16384" width="9.1796875" style="489"/>
  </cols>
  <sheetData>
    <row r="1" spans="1:14" x14ac:dyDescent="0.25">
      <c r="B1" s="489" t="s">
        <v>2305</v>
      </c>
      <c r="C1" s="489" t="s">
        <v>2306</v>
      </c>
      <c r="D1" s="489" t="s">
        <v>2307</v>
      </c>
      <c r="E1" s="489" t="s">
        <v>2254</v>
      </c>
      <c r="F1" s="489" t="s">
        <v>2308</v>
      </c>
      <c r="G1" s="489" t="s">
        <v>2309</v>
      </c>
      <c r="H1" s="489" t="s">
        <v>2310</v>
      </c>
      <c r="I1" s="489" t="s">
        <v>2304</v>
      </c>
      <c r="J1" s="489" t="s">
        <v>2311</v>
      </c>
      <c r="K1" s="489" t="s">
        <v>2312</v>
      </c>
      <c r="L1" s="489" t="s">
        <v>2313</v>
      </c>
      <c r="M1" s="489" t="s">
        <v>2314</v>
      </c>
      <c r="N1" s="489" t="s">
        <v>2315</v>
      </c>
    </row>
    <row r="2" spans="1:14" x14ac:dyDescent="0.25">
      <c r="B2" s="489" t="s">
        <v>6</v>
      </c>
      <c r="C2" s="489" t="s">
        <v>39</v>
      </c>
      <c r="D2" s="489" t="s">
        <v>442</v>
      </c>
      <c r="E2" s="489" t="s">
        <v>463</v>
      </c>
      <c r="F2" s="489" t="s">
        <v>1</v>
      </c>
      <c r="G2" s="489" t="s">
        <v>1080</v>
      </c>
      <c r="H2" s="489" t="s">
        <v>1081</v>
      </c>
      <c r="I2" s="489" t="s">
        <v>1495</v>
      </c>
      <c r="J2" s="489" t="s">
        <v>1509</v>
      </c>
      <c r="K2" s="489" t="s">
        <v>1527</v>
      </c>
      <c r="L2" s="489" t="s">
        <v>7</v>
      </c>
      <c r="M2" s="489" t="s">
        <v>1510</v>
      </c>
      <c r="N2" s="489" t="s">
        <v>408</v>
      </c>
    </row>
    <row r="3" spans="1:14" x14ac:dyDescent="0.25">
      <c r="A3" s="489">
        <f>IF(D3="",0,1)</f>
        <v>0</v>
      </c>
      <c r="B3" s="489" t="str">
        <f>IF(AND(M3="",N3=""),"",'F - Desp. EQUIPE'!A5)</f>
        <v/>
      </c>
      <c r="C3" s="489" t="str">
        <f>IF(B3="","","EQUIPE")</f>
        <v/>
      </c>
      <c r="D3" s="489" t="str">
        <f>'F - Desp. EQUIPE'!X5</f>
        <v/>
      </c>
      <c r="E3" s="489" t="str">
        <f>'F - Desp. EQUIPE'!Y5</f>
        <v/>
      </c>
      <c r="F3" s="489" t="str">
        <f>IF('F - Desp. EQUIPE'!E5="","",'F - Desp. EQUIPE'!E5)</f>
        <v/>
      </c>
      <c r="H3" s="489" t="str">
        <f>IF('F - Desp. EQUIPE'!C5="","",'F - Desp. EQUIPE'!C5)</f>
        <v/>
      </c>
      <c r="I3" s="489" t="str">
        <f>IF('F - Desp. EQUIPE'!D5="","",'F - Desp. EQUIPE'!D5)</f>
        <v/>
      </c>
      <c r="K3" s="489" t="str">
        <f>IF('F - Desp. EQUIPE'!F5="","",'F - Desp. EQUIPE'!F5)</f>
        <v/>
      </c>
      <c r="L3" s="489" t="str">
        <f>IF('F - Desp. EQUIPE'!G5="","",'F - Desp. EQUIPE'!G5)</f>
        <v/>
      </c>
      <c r="M3" s="489" t="str">
        <f>IF('F - Desp. EQUIPE'!H5="","",'F - Desp. EQUIPE'!H5)</f>
        <v/>
      </c>
      <c r="N3" s="489" t="str">
        <f>IF('F - Desp. EQUIPE'!I5="","",'F - Desp. EQUIPE'!I5)</f>
        <v/>
      </c>
    </row>
    <row r="4" spans="1:14" x14ac:dyDescent="0.25">
      <c r="A4" s="489">
        <f>IF(D4="",A3,A3+1)</f>
        <v>0</v>
      </c>
      <c r="B4" s="489" t="str">
        <f>IF(AND(M4="",N4=""),"",'F - Desp. EQUIPE'!A6)</f>
        <v/>
      </c>
      <c r="C4" s="489" t="str">
        <f t="shared" ref="C4:C67" si="0">IF(B4="","","EQUIPE")</f>
        <v/>
      </c>
      <c r="D4" s="489" t="str">
        <f>'F - Desp. EQUIPE'!X6</f>
        <v/>
      </c>
      <c r="E4" s="489" t="str">
        <f>'F - Desp. EQUIPE'!Y6</f>
        <v/>
      </c>
      <c r="F4" s="489" t="str">
        <f>IF('F - Desp. EQUIPE'!E6="","",'F - Desp. EQUIPE'!E6)</f>
        <v/>
      </c>
      <c r="H4" s="489" t="str">
        <f>IF('F - Desp. EQUIPE'!C6="","",'F - Desp. EQUIPE'!C6)</f>
        <v/>
      </c>
      <c r="I4" s="489">
        <f>'F - Desp. EQUIPE'!D6</f>
        <v>0</v>
      </c>
      <c r="K4" s="489" t="str">
        <f>IF('F - Desp. EQUIPE'!F6="","",'F - Desp. EQUIPE'!F6)</f>
        <v/>
      </c>
      <c r="L4" s="489" t="str">
        <f>IF('F - Desp. EQUIPE'!G6="","",'F - Desp. EQUIPE'!G6)</f>
        <v/>
      </c>
      <c r="M4" s="489" t="str">
        <f>IF('F - Desp. EQUIPE'!H6="","",'F - Desp. EQUIPE'!H6)</f>
        <v/>
      </c>
      <c r="N4" s="489" t="str">
        <f>IF('F - Desp. EQUIPE'!I6="","",'F - Desp. EQUIPE'!I6)</f>
        <v/>
      </c>
    </row>
    <row r="5" spans="1:14" x14ac:dyDescent="0.25">
      <c r="A5" s="489">
        <f t="shared" ref="A5:A68" si="1">IF(D5="",A4,A4+1)</f>
        <v>0</v>
      </c>
      <c r="B5" s="489" t="str">
        <f>IF(AND(M5="",N5=""),"",'F - Desp. EQUIPE'!A7)</f>
        <v/>
      </c>
      <c r="C5" s="489" t="str">
        <f t="shared" si="0"/>
        <v/>
      </c>
      <c r="D5" s="489" t="str">
        <f>'F - Desp. EQUIPE'!X7</f>
        <v/>
      </c>
      <c r="E5" s="489" t="str">
        <f>'F - Desp. EQUIPE'!Y7</f>
        <v/>
      </c>
      <c r="F5" s="489" t="str">
        <f>IF('F - Desp. EQUIPE'!E7="","",'F - Desp. EQUIPE'!E7)</f>
        <v/>
      </c>
      <c r="H5" s="489" t="str">
        <f>IF('F - Desp. EQUIPE'!C7="","",'F - Desp. EQUIPE'!C7)</f>
        <v/>
      </c>
      <c r="I5" s="489">
        <f>'F - Desp. EQUIPE'!D7</f>
        <v>0</v>
      </c>
      <c r="K5" s="489" t="str">
        <f>IF('F - Desp. EQUIPE'!F7="","",'F - Desp. EQUIPE'!F7)</f>
        <v/>
      </c>
      <c r="L5" s="489" t="str">
        <f>IF('F - Desp. EQUIPE'!G7="","",'F - Desp. EQUIPE'!G7)</f>
        <v/>
      </c>
      <c r="M5" s="489" t="str">
        <f>IF('F - Desp. EQUIPE'!H7="","",'F - Desp. EQUIPE'!H7)</f>
        <v/>
      </c>
      <c r="N5" s="489" t="str">
        <f>IF('F - Desp. EQUIPE'!I7="","",'F - Desp. EQUIPE'!I7)</f>
        <v/>
      </c>
    </row>
    <row r="6" spans="1:14" x14ac:dyDescent="0.25">
      <c r="A6" s="489">
        <f t="shared" si="1"/>
        <v>0</v>
      </c>
      <c r="B6" s="489" t="str">
        <f>IF(AND(M6="",N6=""),"",'F - Desp. EQUIPE'!A8)</f>
        <v/>
      </c>
      <c r="C6" s="489" t="str">
        <f t="shared" si="0"/>
        <v/>
      </c>
      <c r="D6" s="489" t="str">
        <f>'F - Desp. EQUIPE'!X8</f>
        <v/>
      </c>
      <c r="E6" s="489" t="str">
        <f>'F - Desp. EQUIPE'!Y8</f>
        <v/>
      </c>
      <c r="F6" s="489" t="str">
        <f>IF('F - Desp. EQUIPE'!E8="","",'F - Desp. EQUIPE'!E8)</f>
        <v/>
      </c>
      <c r="H6" s="489" t="str">
        <f>IF('F - Desp. EQUIPE'!C8="","",'F - Desp. EQUIPE'!C8)</f>
        <v/>
      </c>
      <c r="I6" s="489">
        <f>'F - Desp. EQUIPE'!D8</f>
        <v>0</v>
      </c>
      <c r="K6" s="489" t="str">
        <f>IF('F - Desp. EQUIPE'!F8="","",'F - Desp. EQUIPE'!F8)</f>
        <v/>
      </c>
      <c r="L6" s="489" t="str">
        <f>IF('F - Desp. EQUIPE'!G8="","",'F - Desp. EQUIPE'!G8)</f>
        <v/>
      </c>
      <c r="M6" s="489" t="str">
        <f>IF('F - Desp. EQUIPE'!H8="","",'F - Desp. EQUIPE'!H8)</f>
        <v/>
      </c>
      <c r="N6" s="489" t="str">
        <f>IF('F - Desp. EQUIPE'!I8="","",'F - Desp. EQUIPE'!I8)</f>
        <v/>
      </c>
    </row>
    <row r="7" spans="1:14" x14ac:dyDescent="0.25">
      <c r="A7" s="489">
        <f t="shared" si="1"/>
        <v>0</v>
      </c>
      <c r="B7" s="489" t="str">
        <f>IF(AND(M7="",N7=""),"",'F - Desp. EQUIPE'!A9)</f>
        <v/>
      </c>
      <c r="C7" s="489" t="str">
        <f t="shared" si="0"/>
        <v/>
      </c>
      <c r="D7" s="489" t="str">
        <f>'F - Desp. EQUIPE'!X9</f>
        <v/>
      </c>
      <c r="E7" s="489" t="str">
        <f>'F - Desp. EQUIPE'!Y9</f>
        <v/>
      </c>
      <c r="F7" s="489" t="str">
        <f>IF('F - Desp. EQUIPE'!E9="","",'F - Desp. EQUIPE'!E9)</f>
        <v/>
      </c>
      <c r="H7" s="489" t="str">
        <f>IF('F - Desp. EQUIPE'!C9="","",'F - Desp. EQUIPE'!C9)</f>
        <v/>
      </c>
      <c r="I7" s="489">
        <f>'F - Desp. EQUIPE'!D9</f>
        <v>0</v>
      </c>
      <c r="K7" s="489" t="str">
        <f>IF('F - Desp. EQUIPE'!F9="","",'F - Desp. EQUIPE'!F9)</f>
        <v/>
      </c>
      <c r="L7" s="489" t="str">
        <f>IF('F - Desp. EQUIPE'!G9="","",'F - Desp. EQUIPE'!G9)</f>
        <v/>
      </c>
      <c r="M7" s="489" t="str">
        <f>IF('F - Desp. EQUIPE'!H9="","",'F - Desp. EQUIPE'!H9)</f>
        <v/>
      </c>
      <c r="N7" s="489" t="str">
        <f>IF('F - Desp. EQUIPE'!I9="","",'F - Desp. EQUIPE'!I9)</f>
        <v/>
      </c>
    </row>
    <row r="8" spans="1:14" x14ac:dyDescent="0.25">
      <c r="A8" s="489">
        <f t="shared" si="1"/>
        <v>0</v>
      </c>
      <c r="B8" s="489" t="str">
        <f>IF(AND(M8="",N8=""),"",'F - Desp. EQUIPE'!A10)</f>
        <v/>
      </c>
      <c r="C8" s="489" t="str">
        <f t="shared" si="0"/>
        <v/>
      </c>
      <c r="D8" s="489" t="str">
        <f>'F - Desp. EQUIPE'!X10</f>
        <v/>
      </c>
      <c r="E8" s="489" t="str">
        <f>'F - Desp. EQUIPE'!Y10</f>
        <v/>
      </c>
      <c r="F8" s="489" t="str">
        <f>IF('F - Desp. EQUIPE'!E10="","",'F - Desp. EQUIPE'!E10)</f>
        <v/>
      </c>
      <c r="H8" s="489" t="str">
        <f>IF('F - Desp. EQUIPE'!C10="","",'F - Desp. EQUIPE'!C10)</f>
        <v/>
      </c>
      <c r="I8" s="489">
        <f>'F - Desp. EQUIPE'!D10</f>
        <v>0</v>
      </c>
      <c r="K8" s="489" t="str">
        <f>IF('F - Desp. EQUIPE'!F10="","",'F - Desp. EQUIPE'!F10)</f>
        <v/>
      </c>
      <c r="L8" s="489" t="str">
        <f>IF('F - Desp. EQUIPE'!G10="","",'F - Desp. EQUIPE'!G10)</f>
        <v/>
      </c>
      <c r="M8" s="489" t="str">
        <f>IF('F - Desp. EQUIPE'!H10="","",'F - Desp. EQUIPE'!H10)</f>
        <v/>
      </c>
      <c r="N8" s="489" t="str">
        <f>IF('F - Desp. EQUIPE'!I10="","",'F - Desp. EQUIPE'!I10)</f>
        <v/>
      </c>
    </row>
    <row r="9" spans="1:14" x14ac:dyDescent="0.25">
      <c r="A9" s="489">
        <f t="shared" si="1"/>
        <v>0</v>
      </c>
      <c r="B9" s="489" t="str">
        <f>IF(AND(M9="",N9=""),"",'F - Desp. EQUIPE'!A11)</f>
        <v/>
      </c>
      <c r="C9" s="489" t="str">
        <f t="shared" si="0"/>
        <v/>
      </c>
      <c r="D9" s="489" t="str">
        <f>'F - Desp. EQUIPE'!X11</f>
        <v/>
      </c>
      <c r="E9" s="489" t="str">
        <f>'F - Desp. EQUIPE'!Y11</f>
        <v/>
      </c>
      <c r="F9" s="489" t="str">
        <f>IF('F - Desp. EQUIPE'!E11="","",'F - Desp. EQUIPE'!E11)</f>
        <v/>
      </c>
      <c r="H9" s="489" t="str">
        <f>IF('F - Desp. EQUIPE'!C11="","",'F - Desp. EQUIPE'!C11)</f>
        <v/>
      </c>
      <c r="I9" s="489">
        <f>'F - Desp. EQUIPE'!D11</f>
        <v>0</v>
      </c>
      <c r="K9" s="489" t="str">
        <f>IF('F - Desp. EQUIPE'!F11="","",'F - Desp. EQUIPE'!F11)</f>
        <v/>
      </c>
      <c r="L9" s="489" t="str">
        <f>IF('F - Desp. EQUIPE'!G11="","",'F - Desp. EQUIPE'!G11)</f>
        <v/>
      </c>
      <c r="M9" s="489" t="str">
        <f>IF('F - Desp. EQUIPE'!H11="","",'F - Desp. EQUIPE'!H11)</f>
        <v/>
      </c>
      <c r="N9" s="489" t="str">
        <f>IF('F - Desp. EQUIPE'!I11="","",'F - Desp. EQUIPE'!I11)</f>
        <v/>
      </c>
    </row>
    <row r="10" spans="1:14" x14ac:dyDescent="0.25">
      <c r="A10" s="489">
        <f t="shared" si="1"/>
        <v>0</v>
      </c>
      <c r="B10" s="489" t="str">
        <f>IF(AND(M10="",N10=""),"",'F - Desp. EQUIPE'!A12)</f>
        <v/>
      </c>
      <c r="C10" s="489" t="str">
        <f t="shared" si="0"/>
        <v/>
      </c>
      <c r="D10" s="489" t="str">
        <f>'F - Desp. EQUIPE'!X12</f>
        <v/>
      </c>
      <c r="E10" s="489" t="str">
        <f>'F - Desp. EQUIPE'!Y12</f>
        <v/>
      </c>
      <c r="F10" s="489" t="str">
        <f>IF('F - Desp. EQUIPE'!E12="","",'F - Desp. EQUIPE'!E12)</f>
        <v/>
      </c>
      <c r="H10" s="489" t="str">
        <f>IF('F - Desp. EQUIPE'!C12="","",'F - Desp. EQUIPE'!C12)</f>
        <v/>
      </c>
      <c r="I10" s="489">
        <f>'F - Desp. EQUIPE'!D12</f>
        <v>0</v>
      </c>
      <c r="K10" s="489" t="str">
        <f>IF('F - Desp. EQUIPE'!F12="","",'F - Desp. EQUIPE'!F12)</f>
        <v/>
      </c>
      <c r="L10" s="489" t="str">
        <f>IF('F - Desp. EQUIPE'!G12="","",'F - Desp. EQUIPE'!G12)</f>
        <v/>
      </c>
      <c r="M10" s="489" t="str">
        <f>IF('F - Desp. EQUIPE'!H12="","",'F - Desp. EQUIPE'!H12)</f>
        <v/>
      </c>
      <c r="N10" s="489" t="str">
        <f>IF('F - Desp. EQUIPE'!I12="","",'F - Desp. EQUIPE'!I12)</f>
        <v/>
      </c>
    </row>
    <row r="11" spans="1:14" x14ac:dyDescent="0.25">
      <c r="A11" s="489">
        <f t="shared" si="1"/>
        <v>0</v>
      </c>
      <c r="B11" s="489" t="str">
        <f>IF(AND(M11="",N11=""),"",'F - Desp. EQUIPE'!A13)</f>
        <v/>
      </c>
      <c r="C11" s="489" t="str">
        <f t="shared" si="0"/>
        <v/>
      </c>
      <c r="D11" s="489" t="str">
        <f>'F - Desp. EQUIPE'!X13</f>
        <v/>
      </c>
      <c r="E11" s="489" t="str">
        <f>'F - Desp. EQUIPE'!Y13</f>
        <v/>
      </c>
      <c r="F11" s="489" t="str">
        <f>IF('F - Desp. EQUIPE'!E13="","",'F - Desp. EQUIPE'!E13)</f>
        <v/>
      </c>
      <c r="H11" s="489" t="str">
        <f>IF('F - Desp. EQUIPE'!C13="","",'F - Desp. EQUIPE'!C13)</f>
        <v/>
      </c>
      <c r="I11" s="489">
        <f>'F - Desp. EQUIPE'!D13</f>
        <v>0</v>
      </c>
      <c r="K11" s="489" t="str">
        <f>IF('F - Desp. EQUIPE'!F13="","",'F - Desp. EQUIPE'!F13)</f>
        <v/>
      </c>
      <c r="L11" s="489" t="str">
        <f>IF('F - Desp. EQUIPE'!G13="","",'F - Desp. EQUIPE'!G13)</f>
        <v/>
      </c>
      <c r="M11" s="489" t="str">
        <f>IF('F - Desp. EQUIPE'!H13="","",'F - Desp. EQUIPE'!H13)</f>
        <v/>
      </c>
      <c r="N11" s="489" t="str">
        <f>IF('F - Desp. EQUIPE'!I13="","",'F - Desp. EQUIPE'!I13)</f>
        <v/>
      </c>
    </row>
    <row r="12" spans="1:14" x14ac:dyDescent="0.25">
      <c r="A12" s="489">
        <f t="shared" si="1"/>
        <v>0</v>
      </c>
      <c r="B12" s="489" t="str">
        <f>IF(AND(M12="",N12=""),"",'F - Desp. EQUIPE'!A14)</f>
        <v/>
      </c>
      <c r="C12" s="489" t="str">
        <f t="shared" si="0"/>
        <v/>
      </c>
      <c r="D12" s="489" t="str">
        <f>'F - Desp. EQUIPE'!X14</f>
        <v/>
      </c>
      <c r="E12" s="489" t="str">
        <f>'F - Desp. EQUIPE'!Y14</f>
        <v/>
      </c>
      <c r="F12" s="489" t="str">
        <f>IF('F - Desp. EQUIPE'!E14="","",'F - Desp. EQUIPE'!E14)</f>
        <v/>
      </c>
      <c r="H12" s="489" t="str">
        <f>IF('F - Desp. EQUIPE'!C14="","",'F - Desp. EQUIPE'!C14)</f>
        <v/>
      </c>
      <c r="I12" s="489">
        <f>'F - Desp. EQUIPE'!D14</f>
        <v>0</v>
      </c>
      <c r="K12" s="489" t="str">
        <f>IF('F - Desp. EQUIPE'!F14="","",'F - Desp. EQUIPE'!F14)</f>
        <v/>
      </c>
      <c r="L12" s="489" t="str">
        <f>IF('F - Desp. EQUIPE'!G14="","",'F - Desp. EQUIPE'!G14)</f>
        <v/>
      </c>
      <c r="M12" s="489" t="str">
        <f>IF('F - Desp. EQUIPE'!H14="","",'F - Desp. EQUIPE'!H14)</f>
        <v/>
      </c>
      <c r="N12" s="489" t="str">
        <f>IF('F - Desp. EQUIPE'!I14="","",'F - Desp. EQUIPE'!I14)</f>
        <v/>
      </c>
    </row>
    <row r="13" spans="1:14" x14ac:dyDescent="0.25">
      <c r="A13" s="489">
        <f t="shared" si="1"/>
        <v>0</v>
      </c>
      <c r="B13" s="489" t="str">
        <f>IF(AND(M13="",N13=""),"",'F - Desp. EQUIPE'!A15)</f>
        <v/>
      </c>
      <c r="C13" s="489" t="str">
        <f t="shared" si="0"/>
        <v/>
      </c>
      <c r="D13" s="489" t="str">
        <f>'F - Desp. EQUIPE'!X15</f>
        <v/>
      </c>
      <c r="E13" s="489" t="str">
        <f>'F - Desp. EQUIPE'!Y15</f>
        <v/>
      </c>
      <c r="F13" s="489" t="str">
        <f>IF('F - Desp. EQUIPE'!E15="","",'F - Desp. EQUIPE'!E15)</f>
        <v/>
      </c>
      <c r="H13" s="489" t="str">
        <f>IF('F - Desp. EQUIPE'!C15="","",'F - Desp. EQUIPE'!C15)</f>
        <v/>
      </c>
      <c r="I13" s="489">
        <f>'F - Desp. EQUIPE'!D15</f>
        <v>0</v>
      </c>
      <c r="K13" s="489" t="str">
        <f>IF('F - Desp. EQUIPE'!F15="","",'F - Desp. EQUIPE'!F15)</f>
        <v/>
      </c>
      <c r="L13" s="489" t="str">
        <f>IF('F - Desp. EQUIPE'!G15="","",'F - Desp. EQUIPE'!G15)</f>
        <v/>
      </c>
      <c r="M13" s="489" t="str">
        <f>IF('F - Desp. EQUIPE'!H15="","",'F - Desp. EQUIPE'!H15)</f>
        <v/>
      </c>
      <c r="N13" s="489" t="str">
        <f>IF('F - Desp. EQUIPE'!I15="","",'F - Desp. EQUIPE'!I15)</f>
        <v/>
      </c>
    </row>
    <row r="14" spans="1:14" x14ac:dyDescent="0.25">
      <c r="A14" s="489">
        <f t="shared" si="1"/>
        <v>0</v>
      </c>
      <c r="B14" s="489" t="str">
        <f>IF(AND(M14="",N14=""),"",'F - Desp. EQUIPE'!A16)</f>
        <v/>
      </c>
      <c r="C14" s="489" t="str">
        <f t="shared" si="0"/>
        <v/>
      </c>
      <c r="D14" s="489" t="str">
        <f>'F - Desp. EQUIPE'!X16</f>
        <v/>
      </c>
      <c r="E14" s="489" t="str">
        <f>'F - Desp. EQUIPE'!Y16</f>
        <v/>
      </c>
      <c r="F14" s="489" t="str">
        <f>IF('F - Desp. EQUIPE'!E16="","",'F - Desp. EQUIPE'!E16)</f>
        <v/>
      </c>
      <c r="H14" s="489" t="str">
        <f>IF('F - Desp. EQUIPE'!C16="","",'F - Desp. EQUIPE'!C16)</f>
        <v/>
      </c>
      <c r="I14" s="489">
        <f>'F - Desp. EQUIPE'!D16</f>
        <v>0</v>
      </c>
      <c r="K14" s="489" t="str">
        <f>IF('F - Desp. EQUIPE'!F16="","",'F - Desp. EQUIPE'!F16)</f>
        <v/>
      </c>
      <c r="L14" s="489" t="str">
        <f>IF('F - Desp. EQUIPE'!G16="","",'F - Desp. EQUIPE'!G16)</f>
        <v/>
      </c>
      <c r="M14" s="489" t="str">
        <f>IF('F - Desp. EQUIPE'!H16="","",'F - Desp. EQUIPE'!H16)</f>
        <v/>
      </c>
      <c r="N14" s="489" t="str">
        <f>IF('F - Desp. EQUIPE'!I16="","",'F - Desp. EQUIPE'!I16)</f>
        <v/>
      </c>
    </row>
    <row r="15" spans="1:14" x14ac:dyDescent="0.25">
      <c r="A15" s="489">
        <f t="shared" si="1"/>
        <v>0</v>
      </c>
      <c r="B15" s="489" t="str">
        <f>IF(AND(M15="",N15=""),"",'F - Desp. EQUIPE'!A17)</f>
        <v/>
      </c>
      <c r="C15" s="489" t="str">
        <f t="shared" si="0"/>
        <v/>
      </c>
      <c r="D15" s="489" t="str">
        <f>'F - Desp. EQUIPE'!X17</f>
        <v/>
      </c>
      <c r="E15" s="489" t="str">
        <f>'F - Desp. EQUIPE'!Y17</f>
        <v/>
      </c>
      <c r="F15" s="489" t="str">
        <f>IF('F - Desp. EQUIPE'!E17="","",'F - Desp. EQUIPE'!E17)</f>
        <v/>
      </c>
      <c r="H15" s="489" t="str">
        <f>IF('F - Desp. EQUIPE'!C17="","",'F - Desp. EQUIPE'!C17)</f>
        <v/>
      </c>
      <c r="I15" s="489">
        <f>'F - Desp. EQUIPE'!D17</f>
        <v>0</v>
      </c>
      <c r="K15" s="489" t="str">
        <f>IF('F - Desp. EQUIPE'!F17="","",'F - Desp. EQUIPE'!F17)</f>
        <v/>
      </c>
      <c r="L15" s="489" t="str">
        <f>IF('F - Desp. EQUIPE'!G17="","",'F - Desp. EQUIPE'!G17)</f>
        <v/>
      </c>
      <c r="M15" s="489" t="str">
        <f>IF('F - Desp. EQUIPE'!H17="","",'F - Desp. EQUIPE'!H17)</f>
        <v/>
      </c>
      <c r="N15" s="489" t="str">
        <f>IF('F - Desp. EQUIPE'!I17="","",'F - Desp. EQUIPE'!I17)</f>
        <v/>
      </c>
    </row>
    <row r="16" spans="1:14" x14ac:dyDescent="0.25">
      <c r="A16" s="489">
        <f t="shared" si="1"/>
        <v>0</v>
      </c>
      <c r="B16" s="489" t="str">
        <f>IF(AND(M16="",N16=""),"",'F - Desp. EQUIPE'!A18)</f>
        <v/>
      </c>
      <c r="C16" s="489" t="str">
        <f t="shared" si="0"/>
        <v/>
      </c>
      <c r="D16" s="489" t="str">
        <f>'F - Desp. EQUIPE'!X18</f>
        <v/>
      </c>
      <c r="E16" s="489" t="str">
        <f>'F - Desp. EQUIPE'!Y18</f>
        <v/>
      </c>
      <c r="F16" s="489" t="str">
        <f>IF('F - Desp. EQUIPE'!E18="","",'F - Desp. EQUIPE'!E18)</f>
        <v/>
      </c>
      <c r="H16" s="489" t="str">
        <f>IF('F - Desp. EQUIPE'!C18="","",'F - Desp. EQUIPE'!C18)</f>
        <v/>
      </c>
      <c r="I16" s="489">
        <f>'F - Desp. EQUIPE'!D18</f>
        <v>0</v>
      </c>
      <c r="K16" s="489" t="str">
        <f>IF('F - Desp. EQUIPE'!F18="","",'F - Desp. EQUIPE'!F18)</f>
        <v/>
      </c>
      <c r="L16" s="489" t="str">
        <f>IF('F - Desp. EQUIPE'!G18="","",'F - Desp. EQUIPE'!G18)</f>
        <v/>
      </c>
      <c r="M16" s="489" t="str">
        <f>IF('F - Desp. EQUIPE'!H18="","",'F - Desp. EQUIPE'!H18)</f>
        <v/>
      </c>
      <c r="N16" s="489" t="str">
        <f>IF('F - Desp. EQUIPE'!I18="","",'F - Desp. EQUIPE'!I18)</f>
        <v/>
      </c>
    </row>
    <row r="17" spans="1:14" x14ac:dyDescent="0.25">
      <c r="A17" s="489">
        <f t="shared" si="1"/>
        <v>0</v>
      </c>
      <c r="B17" s="489" t="str">
        <f>IF(AND(M17="",N17=""),"",'F - Desp. EQUIPE'!A19)</f>
        <v/>
      </c>
      <c r="C17" s="489" t="str">
        <f t="shared" si="0"/>
        <v/>
      </c>
      <c r="D17" s="489" t="str">
        <f>'F - Desp. EQUIPE'!X19</f>
        <v/>
      </c>
      <c r="E17" s="489" t="str">
        <f>'F - Desp. EQUIPE'!Y19</f>
        <v/>
      </c>
      <c r="F17" s="489" t="str">
        <f>IF('F - Desp. EQUIPE'!E19="","",'F - Desp. EQUIPE'!E19)</f>
        <v/>
      </c>
      <c r="H17" s="489" t="str">
        <f>IF('F - Desp. EQUIPE'!C19="","",'F - Desp. EQUIPE'!C19)</f>
        <v/>
      </c>
      <c r="I17" s="489">
        <f>'F - Desp. EQUIPE'!D19</f>
        <v>0</v>
      </c>
      <c r="K17" s="489" t="str">
        <f>IF('F - Desp. EQUIPE'!F19="","",'F - Desp. EQUIPE'!F19)</f>
        <v/>
      </c>
      <c r="L17" s="489" t="str">
        <f>IF('F - Desp. EQUIPE'!G19="","",'F - Desp. EQUIPE'!G19)</f>
        <v/>
      </c>
      <c r="M17" s="489" t="str">
        <f>IF('F - Desp. EQUIPE'!H19="","",'F - Desp. EQUIPE'!H19)</f>
        <v/>
      </c>
      <c r="N17" s="489" t="str">
        <f>IF('F - Desp. EQUIPE'!I19="","",'F - Desp. EQUIPE'!I19)</f>
        <v/>
      </c>
    </row>
    <row r="18" spans="1:14" x14ac:dyDescent="0.25">
      <c r="A18" s="489">
        <f t="shared" si="1"/>
        <v>0</v>
      </c>
      <c r="B18" s="489" t="str">
        <f>IF(AND(M18="",N18=""),"",'F - Desp. EQUIPE'!A20)</f>
        <v/>
      </c>
      <c r="C18" s="489" t="str">
        <f t="shared" si="0"/>
        <v/>
      </c>
      <c r="D18" s="489" t="str">
        <f>'F - Desp. EQUIPE'!X20</f>
        <v/>
      </c>
      <c r="E18" s="489" t="str">
        <f>'F - Desp. EQUIPE'!Y20</f>
        <v/>
      </c>
      <c r="F18" s="489" t="str">
        <f>IF('F - Desp. EQUIPE'!E20="","",'F - Desp. EQUIPE'!E20)</f>
        <v/>
      </c>
      <c r="H18" s="489" t="str">
        <f>IF('F - Desp. EQUIPE'!C20="","",'F - Desp. EQUIPE'!C20)</f>
        <v/>
      </c>
      <c r="I18" s="489">
        <f>'F - Desp. EQUIPE'!D20</f>
        <v>0</v>
      </c>
      <c r="K18" s="489" t="str">
        <f>IF('F - Desp. EQUIPE'!F20="","",'F - Desp. EQUIPE'!F20)</f>
        <v/>
      </c>
      <c r="L18" s="489" t="str">
        <f>IF('F - Desp. EQUIPE'!G20="","",'F - Desp. EQUIPE'!G20)</f>
        <v/>
      </c>
      <c r="M18" s="489" t="str">
        <f>IF('F - Desp. EQUIPE'!H20="","",'F - Desp. EQUIPE'!H20)</f>
        <v/>
      </c>
      <c r="N18" s="489" t="str">
        <f>IF('F - Desp. EQUIPE'!I20="","",'F - Desp. EQUIPE'!I20)</f>
        <v/>
      </c>
    </row>
    <row r="19" spans="1:14" x14ac:dyDescent="0.25">
      <c r="A19" s="489">
        <f t="shared" si="1"/>
        <v>0</v>
      </c>
      <c r="B19" s="489" t="str">
        <f>IF(AND(M19="",N19=""),"",'F - Desp. EQUIPE'!A21)</f>
        <v/>
      </c>
      <c r="C19" s="489" t="str">
        <f t="shared" si="0"/>
        <v/>
      </c>
      <c r="D19" s="489" t="str">
        <f>'F - Desp. EQUIPE'!X21</f>
        <v/>
      </c>
      <c r="E19" s="489" t="str">
        <f>'F - Desp. EQUIPE'!Y21</f>
        <v/>
      </c>
      <c r="F19" s="489" t="str">
        <f>IF('F - Desp. EQUIPE'!E21="","",'F - Desp. EQUIPE'!E21)</f>
        <v/>
      </c>
      <c r="H19" s="489" t="str">
        <f>IF('F - Desp. EQUIPE'!C21="","",'F - Desp. EQUIPE'!C21)</f>
        <v/>
      </c>
      <c r="I19" s="489">
        <f>'F - Desp. EQUIPE'!D21</f>
        <v>0</v>
      </c>
      <c r="K19" s="489" t="str">
        <f>IF('F - Desp. EQUIPE'!F21="","",'F - Desp. EQUIPE'!F21)</f>
        <v/>
      </c>
      <c r="L19" s="489" t="str">
        <f>IF('F - Desp. EQUIPE'!G21="","",'F - Desp. EQUIPE'!G21)</f>
        <v/>
      </c>
      <c r="M19" s="489" t="str">
        <f>IF('F - Desp. EQUIPE'!H21="","",'F - Desp. EQUIPE'!H21)</f>
        <v/>
      </c>
      <c r="N19" s="489" t="str">
        <f>IF('F - Desp. EQUIPE'!I21="","",'F - Desp. EQUIPE'!I21)</f>
        <v/>
      </c>
    </row>
    <row r="20" spans="1:14" x14ac:dyDescent="0.25">
      <c r="A20" s="489">
        <f t="shared" si="1"/>
        <v>0</v>
      </c>
      <c r="B20" s="489" t="str">
        <f>IF(AND(M20="",N20=""),"",'F - Desp. EQUIPE'!A22)</f>
        <v/>
      </c>
      <c r="C20" s="489" t="str">
        <f t="shared" si="0"/>
        <v/>
      </c>
      <c r="D20" s="489" t="str">
        <f>'F - Desp. EQUIPE'!X22</f>
        <v/>
      </c>
      <c r="E20" s="489" t="str">
        <f>'F - Desp. EQUIPE'!Y22</f>
        <v/>
      </c>
      <c r="F20" s="489" t="str">
        <f>IF('F - Desp. EQUIPE'!E22="","",'F - Desp. EQUIPE'!E22)</f>
        <v/>
      </c>
      <c r="H20" s="489" t="str">
        <f>IF('F - Desp. EQUIPE'!C22="","",'F - Desp. EQUIPE'!C22)</f>
        <v/>
      </c>
      <c r="I20" s="489">
        <f>'F - Desp. EQUIPE'!D22</f>
        <v>0</v>
      </c>
      <c r="K20" s="489" t="str">
        <f>IF('F - Desp. EQUIPE'!F22="","",'F - Desp. EQUIPE'!F22)</f>
        <v/>
      </c>
      <c r="L20" s="489" t="str">
        <f>IF('F - Desp. EQUIPE'!G22="","",'F - Desp. EQUIPE'!G22)</f>
        <v/>
      </c>
      <c r="M20" s="489" t="str">
        <f>IF('F - Desp. EQUIPE'!H22="","",'F - Desp. EQUIPE'!H22)</f>
        <v/>
      </c>
      <c r="N20" s="489" t="str">
        <f>IF('F - Desp. EQUIPE'!I22="","",'F - Desp. EQUIPE'!I22)</f>
        <v/>
      </c>
    </row>
    <row r="21" spans="1:14" x14ac:dyDescent="0.25">
      <c r="A21" s="489">
        <f t="shared" si="1"/>
        <v>0</v>
      </c>
      <c r="B21" s="489" t="str">
        <f>IF(AND(M21="",N21=""),"",'F - Desp. EQUIPE'!A23)</f>
        <v/>
      </c>
      <c r="C21" s="489" t="str">
        <f t="shared" si="0"/>
        <v/>
      </c>
      <c r="D21" s="489" t="str">
        <f>'F - Desp. EQUIPE'!X23</f>
        <v/>
      </c>
      <c r="E21" s="489" t="str">
        <f>'F - Desp. EQUIPE'!Y23</f>
        <v/>
      </c>
      <c r="F21" s="489" t="str">
        <f>IF('F - Desp. EQUIPE'!E23="","",'F - Desp. EQUIPE'!E23)</f>
        <v/>
      </c>
      <c r="H21" s="489" t="str">
        <f>IF('F - Desp. EQUIPE'!C23="","",'F - Desp. EQUIPE'!C23)</f>
        <v/>
      </c>
      <c r="I21" s="489">
        <f>'F - Desp. EQUIPE'!D23</f>
        <v>0</v>
      </c>
      <c r="K21" s="489" t="str">
        <f>IF('F - Desp. EQUIPE'!F23="","",'F - Desp. EQUIPE'!F23)</f>
        <v/>
      </c>
      <c r="L21" s="489" t="str">
        <f>IF('F - Desp. EQUIPE'!G23="","",'F - Desp. EQUIPE'!G23)</f>
        <v/>
      </c>
      <c r="M21" s="489" t="str">
        <f>IF('F - Desp. EQUIPE'!H23="","",'F - Desp. EQUIPE'!H23)</f>
        <v/>
      </c>
      <c r="N21" s="489" t="str">
        <f>IF('F - Desp. EQUIPE'!I23="","",'F - Desp. EQUIPE'!I23)</f>
        <v/>
      </c>
    </row>
    <row r="22" spans="1:14" x14ac:dyDescent="0.25">
      <c r="A22" s="489">
        <f t="shared" si="1"/>
        <v>0</v>
      </c>
      <c r="B22" s="489" t="str">
        <f>IF(AND(M22="",N22=""),"",'F - Desp. EQUIPE'!A24)</f>
        <v/>
      </c>
      <c r="C22" s="489" t="str">
        <f t="shared" si="0"/>
        <v/>
      </c>
      <c r="D22" s="489" t="str">
        <f>'F - Desp. EQUIPE'!X24</f>
        <v/>
      </c>
      <c r="E22" s="489" t="str">
        <f>'F - Desp. EQUIPE'!Y24</f>
        <v/>
      </c>
      <c r="F22" s="489" t="str">
        <f>IF('F - Desp. EQUIPE'!E24="","",'F - Desp. EQUIPE'!E24)</f>
        <v/>
      </c>
      <c r="H22" s="489" t="str">
        <f>IF('F - Desp. EQUIPE'!C24="","",'F - Desp. EQUIPE'!C24)</f>
        <v/>
      </c>
      <c r="I22" s="489">
        <f>'F - Desp. EQUIPE'!D24</f>
        <v>0</v>
      </c>
      <c r="K22" s="489" t="str">
        <f>IF('F - Desp. EQUIPE'!F24="","",'F - Desp. EQUIPE'!F24)</f>
        <v/>
      </c>
      <c r="L22" s="489" t="str">
        <f>IF('F - Desp. EQUIPE'!G24="","",'F - Desp. EQUIPE'!G24)</f>
        <v/>
      </c>
      <c r="M22" s="489" t="str">
        <f>IF('F - Desp. EQUIPE'!H24="","",'F - Desp. EQUIPE'!H24)</f>
        <v/>
      </c>
      <c r="N22" s="489" t="str">
        <f>IF('F - Desp. EQUIPE'!I24="","",'F - Desp. EQUIPE'!I24)</f>
        <v/>
      </c>
    </row>
    <row r="23" spans="1:14" x14ac:dyDescent="0.25">
      <c r="A23" s="489">
        <f t="shared" si="1"/>
        <v>0</v>
      </c>
      <c r="B23" s="489" t="str">
        <f>IF(AND(M23="",N23=""),"",'F - Desp. EQUIPE'!A25)</f>
        <v/>
      </c>
      <c r="C23" s="489" t="str">
        <f t="shared" si="0"/>
        <v/>
      </c>
      <c r="D23" s="489" t="str">
        <f>'F - Desp. EQUIPE'!X25</f>
        <v/>
      </c>
      <c r="E23" s="489" t="str">
        <f>'F - Desp. EQUIPE'!Y25</f>
        <v/>
      </c>
      <c r="F23" s="489" t="str">
        <f>IF('F - Desp. EQUIPE'!E25="","",'F - Desp. EQUIPE'!E25)</f>
        <v/>
      </c>
      <c r="H23" s="489" t="str">
        <f>IF('F - Desp. EQUIPE'!C25="","",'F - Desp. EQUIPE'!C25)</f>
        <v/>
      </c>
      <c r="I23" s="489">
        <f>'F - Desp. EQUIPE'!D25</f>
        <v>0</v>
      </c>
      <c r="K23" s="489" t="str">
        <f>IF('F - Desp. EQUIPE'!F25="","",'F - Desp. EQUIPE'!F25)</f>
        <v/>
      </c>
      <c r="L23" s="489" t="str">
        <f>IF('F - Desp. EQUIPE'!G25="","",'F - Desp. EQUIPE'!G25)</f>
        <v/>
      </c>
      <c r="M23" s="489" t="str">
        <f>IF('F - Desp. EQUIPE'!H25="","",'F - Desp. EQUIPE'!H25)</f>
        <v/>
      </c>
      <c r="N23" s="489" t="str">
        <f>IF('F - Desp. EQUIPE'!I25="","",'F - Desp. EQUIPE'!I25)</f>
        <v/>
      </c>
    </row>
    <row r="24" spans="1:14" x14ac:dyDescent="0.25">
      <c r="A24" s="489">
        <f t="shared" si="1"/>
        <v>0</v>
      </c>
      <c r="B24" s="489" t="str">
        <f>IF(AND(M24="",N24=""),"",'F - Desp. EQUIPE'!A26)</f>
        <v/>
      </c>
      <c r="C24" s="489" t="str">
        <f t="shared" si="0"/>
        <v/>
      </c>
      <c r="D24" s="489" t="str">
        <f>'F - Desp. EQUIPE'!X26</f>
        <v/>
      </c>
      <c r="E24" s="489" t="str">
        <f>'F - Desp. EQUIPE'!Y26</f>
        <v/>
      </c>
      <c r="F24" s="489" t="str">
        <f>IF('F - Desp. EQUIPE'!E26="","",'F - Desp. EQUIPE'!E26)</f>
        <v/>
      </c>
      <c r="H24" s="489" t="str">
        <f>IF('F - Desp. EQUIPE'!C26="","",'F - Desp. EQUIPE'!C26)</f>
        <v/>
      </c>
      <c r="I24" s="489">
        <f>'F - Desp. EQUIPE'!D26</f>
        <v>0</v>
      </c>
      <c r="K24" s="489" t="str">
        <f>IF('F - Desp. EQUIPE'!F26="","",'F - Desp. EQUIPE'!F26)</f>
        <v/>
      </c>
      <c r="L24" s="489" t="str">
        <f>IF('F - Desp. EQUIPE'!G26="","",'F - Desp. EQUIPE'!G26)</f>
        <v/>
      </c>
      <c r="M24" s="489" t="str">
        <f>IF('F - Desp. EQUIPE'!H26="","",'F - Desp. EQUIPE'!H26)</f>
        <v/>
      </c>
      <c r="N24" s="489" t="str">
        <f>IF('F - Desp. EQUIPE'!I26="","",'F - Desp. EQUIPE'!I26)</f>
        <v/>
      </c>
    </row>
    <row r="25" spans="1:14" x14ac:dyDescent="0.25">
      <c r="A25" s="489">
        <f t="shared" si="1"/>
        <v>0</v>
      </c>
      <c r="B25" s="489" t="str">
        <f>IF(AND(M25="",N25=""),"",'F - Desp. EQUIPE'!A27)</f>
        <v/>
      </c>
      <c r="C25" s="489" t="str">
        <f t="shared" si="0"/>
        <v/>
      </c>
      <c r="D25" s="489" t="str">
        <f>'F - Desp. EQUIPE'!X27</f>
        <v/>
      </c>
      <c r="E25" s="489" t="str">
        <f>'F - Desp. EQUIPE'!Y27</f>
        <v/>
      </c>
      <c r="F25" s="489" t="str">
        <f>IF('F - Desp. EQUIPE'!E27="","",'F - Desp. EQUIPE'!E27)</f>
        <v/>
      </c>
      <c r="H25" s="489" t="str">
        <f>IF('F - Desp. EQUIPE'!C27="","",'F - Desp. EQUIPE'!C27)</f>
        <v/>
      </c>
      <c r="I25" s="489">
        <f>'F - Desp. EQUIPE'!D27</f>
        <v>0</v>
      </c>
      <c r="K25" s="489" t="str">
        <f>IF('F - Desp. EQUIPE'!F27="","",'F - Desp. EQUIPE'!F27)</f>
        <v/>
      </c>
      <c r="L25" s="489" t="str">
        <f>IF('F - Desp. EQUIPE'!G27="","",'F - Desp. EQUIPE'!G27)</f>
        <v/>
      </c>
      <c r="M25" s="489" t="str">
        <f>IF('F - Desp. EQUIPE'!H27="","",'F - Desp. EQUIPE'!H27)</f>
        <v/>
      </c>
      <c r="N25" s="489" t="str">
        <f>IF('F - Desp. EQUIPE'!I27="","",'F - Desp. EQUIPE'!I27)</f>
        <v/>
      </c>
    </row>
    <row r="26" spans="1:14" x14ac:dyDescent="0.25">
      <c r="A26" s="489">
        <f t="shared" si="1"/>
        <v>0</v>
      </c>
      <c r="B26" s="489" t="str">
        <f>IF(AND(M26="",N26=""),"",'F - Desp. EQUIPE'!A28)</f>
        <v/>
      </c>
      <c r="C26" s="489" t="str">
        <f t="shared" si="0"/>
        <v/>
      </c>
      <c r="D26" s="489" t="str">
        <f>'F - Desp. EQUIPE'!X28</f>
        <v/>
      </c>
      <c r="E26" s="489" t="str">
        <f>'F - Desp. EQUIPE'!Y28</f>
        <v/>
      </c>
      <c r="F26" s="489" t="str">
        <f>IF('F - Desp. EQUIPE'!E28="","",'F - Desp. EQUIPE'!E28)</f>
        <v/>
      </c>
      <c r="H26" s="489" t="str">
        <f>IF('F - Desp. EQUIPE'!C28="","",'F - Desp. EQUIPE'!C28)</f>
        <v/>
      </c>
      <c r="I26" s="489">
        <f>'F - Desp. EQUIPE'!D28</f>
        <v>0</v>
      </c>
      <c r="K26" s="489" t="str">
        <f>IF('F - Desp. EQUIPE'!F28="","",'F - Desp. EQUIPE'!F28)</f>
        <v/>
      </c>
      <c r="L26" s="489" t="str">
        <f>IF('F - Desp. EQUIPE'!G28="","",'F - Desp. EQUIPE'!G28)</f>
        <v/>
      </c>
      <c r="M26" s="489" t="str">
        <f>IF('F - Desp. EQUIPE'!H28="","",'F - Desp. EQUIPE'!H28)</f>
        <v/>
      </c>
      <c r="N26" s="489" t="str">
        <f>IF('F - Desp. EQUIPE'!I28="","",'F - Desp. EQUIPE'!I28)</f>
        <v/>
      </c>
    </row>
    <row r="27" spans="1:14" x14ac:dyDescent="0.25">
      <c r="A27" s="489">
        <f t="shared" si="1"/>
        <v>0</v>
      </c>
      <c r="B27" s="489" t="str">
        <f>IF(AND(M27="",N27=""),"",'F - Desp. EQUIPE'!A29)</f>
        <v/>
      </c>
      <c r="C27" s="489" t="str">
        <f t="shared" si="0"/>
        <v/>
      </c>
      <c r="D27" s="489" t="str">
        <f>'F - Desp. EQUIPE'!X29</f>
        <v/>
      </c>
      <c r="E27" s="489" t="str">
        <f>'F - Desp. EQUIPE'!Y29</f>
        <v/>
      </c>
      <c r="F27" s="489" t="str">
        <f>IF('F - Desp. EQUIPE'!E29="","",'F - Desp. EQUIPE'!E29)</f>
        <v/>
      </c>
      <c r="H27" s="489" t="str">
        <f>IF('F - Desp. EQUIPE'!C29="","",'F - Desp. EQUIPE'!C29)</f>
        <v/>
      </c>
      <c r="I27" s="489">
        <f>'F - Desp. EQUIPE'!D29</f>
        <v>0</v>
      </c>
      <c r="K27" s="489" t="str">
        <f>IF('F - Desp. EQUIPE'!F29="","",'F - Desp. EQUIPE'!F29)</f>
        <v/>
      </c>
      <c r="L27" s="489" t="str">
        <f>IF('F - Desp. EQUIPE'!G29="","",'F - Desp. EQUIPE'!G29)</f>
        <v/>
      </c>
      <c r="M27" s="489" t="str">
        <f>IF('F - Desp. EQUIPE'!H29="","",'F - Desp. EQUIPE'!H29)</f>
        <v/>
      </c>
      <c r="N27" s="489" t="str">
        <f>IF('F - Desp. EQUIPE'!I29="","",'F - Desp. EQUIPE'!I29)</f>
        <v/>
      </c>
    </row>
    <row r="28" spans="1:14" x14ac:dyDescent="0.25">
      <c r="A28" s="489">
        <f t="shared" si="1"/>
        <v>0</v>
      </c>
      <c r="B28" s="489" t="str">
        <f>IF(AND(M28="",N28=""),"",'F - Desp. EQUIPE'!A30)</f>
        <v/>
      </c>
      <c r="C28" s="489" t="str">
        <f t="shared" si="0"/>
        <v/>
      </c>
      <c r="D28" s="489" t="str">
        <f>'F - Desp. EQUIPE'!X30</f>
        <v/>
      </c>
      <c r="E28" s="489" t="str">
        <f>'F - Desp. EQUIPE'!Y30</f>
        <v/>
      </c>
      <c r="F28" s="489" t="str">
        <f>IF('F - Desp. EQUIPE'!E30="","",'F - Desp. EQUIPE'!E30)</f>
        <v/>
      </c>
      <c r="H28" s="489" t="str">
        <f>IF('F - Desp. EQUIPE'!C30="","",'F - Desp. EQUIPE'!C30)</f>
        <v/>
      </c>
      <c r="I28" s="489">
        <f>'F - Desp. EQUIPE'!D30</f>
        <v>0</v>
      </c>
      <c r="K28" s="489" t="str">
        <f>IF('F - Desp. EQUIPE'!F30="","",'F - Desp. EQUIPE'!F30)</f>
        <v/>
      </c>
      <c r="L28" s="489" t="str">
        <f>IF('F - Desp. EQUIPE'!G30="","",'F - Desp. EQUIPE'!G30)</f>
        <v/>
      </c>
      <c r="M28" s="489" t="str">
        <f>IF('F - Desp. EQUIPE'!H30="","",'F - Desp. EQUIPE'!H30)</f>
        <v/>
      </c>
      <c r="N28" s="489" t="str">
        <f>IF('F - Desp. EQUIPE'!I30="","",'F - Desp. EQUIPE'!I30)</f>
        <v/>
      </c>
    </row>
    <row r="29" spans="1:14" x14ac:dyDescent="0.25">
      <c r="A29" s="489">
        <f t="shared" si="1"/>
        <v>0</v>
      </c>
      <c r="B29" s="489" t="str">
        <f>IF(AND(M29="",N29=""),"",'F - Desp. EQUIPE'!A31)</f>
        <v/>
      </c>
      <c r="C29" s="489" t="str">
        <f t="shared" si="0"/>
        <v/>
      </c>
      <c r="D29" s="489" t="str">
        <f>'F - Desp. EQUIPE'!X31</f>
        <v/>
      </c>
      <c r="E29" s="489" t="str">
        <f>'F - Desp. EQUIPE'!Y31</f>
        <v/>
      </c>
      <c r="F29" s="489" t="str">
        <f>IF('F - Desp. EQUIPE'!E31="","",'F - Desp. EQUIPE'!E31)</f>
        <v/>
      </c>
      <c r="H29" s="489" t="str">
        <f>IF('F - Desp. EQUIPE'!C31="","",'F - Desp. EQUIPE'!C31)</f>
        <v/>
      </c>
      <c r="I29" s="489">
        <f>'F - Desp. EQUIPE'!D31</f>
        <v>0</v>
      </c>
      <c r="K29" s="489" t="str">
        <f>IF('F - Desp. EQUIPE'!F31="","",'F - Desp. EQUIPE'!F31)</f>
        <v/>
      </c>
      <c r="L29" s="489" t="str">
        <f>IF('F - Desp. EQUIPE'!G31="","",'F - Desp. EQUIPE'!G31)</f>
        <v/>
      </c>
      <c r="M29" s="489" t="str">
        <f>IF('F - Desp. EQUIPE'!H31="","",'F - Desp. EQUIPE'!H31)</f>
        <v/>
      </c>
      <c r="N29" s="489" t="str">
        <f>IF('F - Desp. EQUIPE'!I31="","",'F - Desp. EQUIPE'!I31)</f>
        <v/>
      </c>
    </row>
    <row r="30" spans="1:14" x14ac:dyDescent="0.25">
      <c r="A30" s="489">
        <f t="shared" si="1"/>
        <v>0</v>
      </c>
      <c r="B30" s="489" t="str">
        <f>IF(AND(M30="",N30=""),"",'F - Desp. EQUIPE'!A32)</f>
        <v/>
      </c>
      <c r="C30" s="489" t="str">
        <f t="shared" si="0"/>
        <v/>
      </c>
      <c r="D30" s="489" t="str">
        <f>'F - Desp. EQUIPE'!X32</f>
        <v/>
      </c>
      <c r="E30" s="489" t="str">
        <f>'F - Desp. EQUIPE'!Y32</f>
        <v/>
      </c>
      <c r="F30" s="489" t="str">
        <f>IF('F - Desp. EQUIPE'!E32="","",'F - Desp. EQUIPE'!E32)</f>
        <v/>
      </c>
      <c r="H30" s="489" t="str">
        <f>IF('F - Desp. EQUIPE'!C32="","",'F - Desp. EQUIPE'!C32)</f>
        <v/>
      </c>
      <c r="I30" s="489">
        <f>'F - Desp. EQUIPE'!D32</f>
        <v>0</v>
      </c>
      <c r="K30" s="489" t="str">
        <f>IF('F - Desp. EQUIPE'!F32="","",'F - Desp. EQUIPE'!F32)</f>
        <v/>
      </c>
      <c r="L30" s="489" t="str">
        <f>IF('F - Desp. EQUIPE'!G32="","",'F - Desp. EQUIPE'!G32)</f>
        <v/>
      </c>
      <c r="M30" s="489" t="str">
        <f>IF('F - Desp. EQUIPE'!H32="","",'F - Desp. EQUIPE'!H32)</f>
        <v/>
      </c>
      <c r="N30" s="489" t="str">
        <f>IF('F - Desp. EQUIPE'!I32="","",'F - Desp. EQUIPE'!I32)</f>
        <v/>
      </c>
    </row>
    <row r="31" spans="1:14" x14ac:dyDescent="0.25">
      <c r="A31" s="489">
        <f t="shared" si="1"/>
        <v>0</v>
      </c>
      <c r="B31" s="489" t="str">
        <f>IF(AND(M31="",N31=""),"",'F - Desp. EQUIPE'!A33)</f>
        <v/>
      </c>
      <c r="C31" s="489" t="str">
        <f t="shared" si="0"/>
        <v/>
      </c>
      <c r="D31" s="489" t="str">
        <f>'F - Desp. EQUIPE'!X33</f>
        <v/>
      </c>
      <c r="E31" s="489" t="str">
        <f>'F - Desp. EQUIPE'!Y33</f>
        <v/>
      </c>
      <c r="F31" s="489" t="str">
        <f>IF('F - Desp. EQUIPE'!E33="","",'F - Desp. EQUIPE'!E33)</f>
        <v/>
      </c>
      <c r="H31" s="489" t="str">
        <f>IF('F - Desp. EQUIPE'!C33="","",'F - Desp. EQUIPE'!C33)</f>
        <v/>
      </c>
      <c r="I31" s="489">
        <f>'F - Desp. EQUIPE'!D33</f>
        <v>0</v>
      </c>
      <c r="K31" s="489" t="str">
        <f>IF('F - Desp. EQUIPE'!F33="","",'F - Desp. EQUIPE'!F33)</f>
        <v/>
      </c>
      <c r="L31" s="489" t="str">
        <f>IF('F - Desp. EQUIPE'!G33="","",'F - Desp. EQUIPE'!G33)</f>
        <v/>
      </c>
      <c r="M31" s="489" t="str">
        <f>IF('F - Desp. EQUIPE'!H33="","",'F - Desp. EQUIPE'!H33)</f>
        <v/>
      </c>
      <c r="N31" s="489" t="str">
        <f>IF('F - Desp. EQUIPE'!I33="","",'F - Desp. EQUIPE'!I33)</f>
        <v/>
      </c>
    </row>
    <row r="32" spans="1:14" x14ac:dyDescent="0.25">
      <c r="A32" s="489">
        <f t="shared" si="1"/>
        <v>0</v>
      </c>
      <c r="B32" s="489" t="str">
        <f>IF(AND(M32="",N32=""),"",'F - Desp. EQUIPE'!A34)</f>
        <v/>
      </c>
      <c r="C32" s="489" t="str">
        <f t="shared" si="0"/>
        <v/>
      </c>
      <c r="D32" s="489" t="str">
        <f>'F - Desp. EQUIPE'!X34</f>
        <v/>
      </c>
      <c r="E32" s="489" t="str">
        <f>'F - Desp. EQUIPE'!Y34</f>
        <v/>
      </c>
      <c r="F32" s="489" t="str">
        <f>IF('F - Desp. EQUIPE'!E34="","",'F - Desp. EQUIPE'!E34)</f>
        <v/>
      </c>
      <c r="H32" s="489" t="str">
        <f>IF('F - Desp. EQUIPE'!C34="","",'F - Desp. EQUIPE'!C34)</f>
        <v/>
      </c>
      <c r="I32" s="489">
        <f>'F - Desp. EQUIPE'!D34</f>
        <v>0</v>
      </c>
      <c r="K32" s="489" t="str">
        <f>IF('F - Desp. EQUIPE'!F34="","",'F - Desp. EQUIPE'!F34)</f>
        <v/>
      </c>
      <c r="L32" s="489" t="str">
        <f>IF('F - Desp. EQUIPE'!G34="","",'F - Desp. EQUIPE'!G34)</f>
        <v/>
      </c>
      <c r="M32" s="489" t="str">
        <f>IF('F - Desp. EQUIPE'!H34="","",'F - Desp. EQUIPE'!H34)</f>
        <v/>
      </c>
      <c r="N32" s="489" t="str">
        <f>IF('F - Desp. EQUIPE'!I34="","",'F - Desp. EQUIPE'!I34)</f>
        <v/>
      </c>
    </row>
    <row r="33" spans="1:14" x14ac:dyDescent="0.25">
      <c r="A33" s="489">
        <f t="shared" si="1"/>
        <v>0</v>
      </c>
      <c r="B33" s="489" t="str">
        <f>IF(AND(M33="",N33=""),"",'F - Desp. EQUIPE'!A35)</f>
        <v/>
      </c>
      <c r="C33" s="489" t="str">
        <f t="shared" si="0"/>
        <v/>
      </c>
      <c r="D33" s="489" t="str">
        <f>'F - Desp. EQUIPE'!X35</f>
        <v/>
      </c>
      <c r="E33" s="489" t="str">
        <f>'F - Desp. EQUIPE'!Y35</f>
        <v/>
      </c>
      <c r="F33" s="489" t="str">
        <f>IF('F - Desp. EQUIPE'!E35="","",'F - Desp. EQUIPE'!E35)</f>
        <v/>
      </c>
      <c r="H33" s="489" t="str">
        <f>IF('F - Desp. EQUIPE'!C35="","",'F - Desp. EQUIPE'!C35)</f>
        <v/>
      </c>
      <c r="I33" s="489">
        <f>'F - Desp. EQUIPE'!D35</f>
        <v>0</v>
      </c>
      <c r="K33" s="489" t="str">
        <f>IF('F - Desp. EQUIPE'!F35="","",'F - Desp. EQUIPE'!F35)</f>
        <v/>
      </c>
      <c r="L33" s="489" t="str">
        <f>IF('F - Desp. EQUIPE'!G35="","",'F - Desp. EQUIPE'!G35)</f>
        <v/>
      </c>
      <c r="M33" s="489" t="str">
        <f>IF('F - Desp. EQUIPE'!H35="","",'F - Desp. EQUIPE'!H35)</f>
        <v/>
      </c>
      <c r="N33" s="489" t="str">
        <f>IF('F - Desp. EQUIPE'!I35="","",'F - Desp. EQUIPE'!I35)</f>
        <v/>
      </c>
    </row>
    <row r="34" spans="1:14" x14ac:dyDescent="0.25">
      <c r="A34" s="489">
        <f t="shared" si="1"/>
        <v>0</v>
      </c>
      <c r="B34" s="489" t="str">
        <f>IF(AND(M34="",N34=""),"",'F - Desp. EQUIPE'!A36)</f>
        <v/>
      </c>
      <c r="C34" s="489" t="str">
        <f t="shared" si="0"/>
        <v/>
      </c>
      <c r="D34" s="489" t="str">
        <f>'F - Desp. EQUIPE'!X36</f>
        <v/>
      </c>
      <c r="E34" s="489" t="str">
        <f>'F - Desp. EQUIPE'!Y36</f>
        <v/>
      </c>
      <c r="F34" s="489" t="str">
        <f>IF('F - Desp. EQUIPE'!E36="","",'F - Desp. EQUIPE'!E36)</f>
        <v/>
      </c>
      <c r="H34" s="489" t="str">
        <f>IF('F - Desp. EQUIPE'!C36="","",'F - Desp. EQUIPE'!C36)</f>
        <v/>
      </c>
      <c r="I34" s="489">
        <f>'F - Desp. EQUIPE'!D36</f>
        <v>0</v>
      </c>
      <c r="K34" s="489" t="str">
        <f>IF('F - Desp. EQUIPE'!F36="","",'F - Desp. EQUIPE'!F36)</f>
        <v/>
      </c>
      <c r="L34" s="489" t="str">
        <f>IF('F - Desp. EQUIPE'!G36="","",'F - Desp. EQUIPE'!G36)</f>
        <v/>
      </c>
      <c r="M34" s="489" t="str">
        <f>IF('F - Desp. EQUIPE'!H36="","",'F - Desp. EQUIPE'!H36)</f>
        <v/>
      </c>
      <c r="N34" s="489" t="str">
        <f>IF('F - Desp. EQUIPE'!I36="","",'F - Desp. EQUIPE'!I36)</f>
        <v/>
      </c>
    </row>
    <row r="35" spans="1:14" x14ac:dyDescent="0.25">
      <c r="A35" s="489">
        <f t="shared" si="1"/>
        <v>0</v>
      </c>
      <c r="B35" s="489" t="str">
        <f>IF(AND(M35="",N35=""),"",'F - Desp. EQUIPE'!A37)</f>
        <v/>
      </c>
      <c r="C35" s="489" t="str">
        <f t="shared" si="0"/>
        <v/>
      </c>
      <c r="D35" s="489" t="str">
        <f>'F - Desp. EQUIPE'!X37</f>
        <v/>
      </c>
      <c r="E35" s="489" t="str">
        <f>'F - Desp. EQUIPE'!Y37</f>
        <v/>
      </c>
      <c r="F35" s="489" t="str">
        <f>IF('F - Desp. EQUIPE'!E37="","",'F - Desp. EQUIPE'!E37)</f>
        <v/>
      </c>
      <c r="H35" s="489" t="str">
        <f>IF('F - Desp. EQUIPE'!C37="","",'F - Desp. EQUIPE'!C37)</f>
        <v/>
      </c>
      <c r="I35" s="489">
        <f>'F - Desp. EQUIPE'!D37</f>
        <v>0</v>
      </c>
      <c r="K35" s="489" t="str">
        <f>IF('F - Desp. EQUIPE'!F37="","",'F - Desp. EQUIPE'!F37)</f>
        <v/>
      </c>
      <c r="L35" s="489" t="str">
        <f>IF('F - Desp. EQUIPE'!G37="","",'F - Desp. EQUIPE'!G37)</f>
        <v/>
      </c>
      <c r="M35" s="489" t="str">
        <f>IF('F - Desp. EQUIPE'!H37="","",'F - Desp. EQUIPE'!H37)</f>
        <v/>
      </c>
      <c r="N35" s="489" t="str">
        <f>IF('F - Desp. EQUIPE'!I37="","",'F - Desp. EQUIPE'!I37)</f>
        <v/>
      </c>
    </row>
    <row r="36" spans="1:14" x14ac:dyDescent="0.25">
      <c r="A36" s="489">
        <f t="shared" si="1"/>
        <v>0</v>
      </c>
      <c r="B36" s="489" t="str">
        <f>IF(AND(M36="",N36=""),"",'F - Desp. EQUIPE'!A38)</f>
        <v/>
      </c>
      <c r="C36" s="489" t="str">
        <f t="shared" si="0"/>
        <v/>
      </c>
      <c r="D36" s="489" t="str">
        <f>'F - Desp. EQUIPE'!X38</f>
        <v/>
      </c>
      <c r="E36" s="489" t="str">
        <f>'F - Desp. EQUIPE'!Y38</f>
        <v/>
      </c>
      <c r="F36" s="489" t="str">
        <f>IF('F - Desp. EQUIPE'!E38="","",'F - Desp. EQUIPE'!E38)</f>
        <v/>
      </c>
      <c r="H36" s="489" t="str">
        <f>IF('F - Desp. EQUIPE'!C38="","",'F - Desp. EQUIPE'!C38)</f>
        <v/>
      </c>
      <c r="I36" s="489">
        <f>'F - Desp. EQUIPE'!D38</f>
        <v>0</v>
      </c>
      <c r="K36" s="489" t="str">
        <f>IF('F - Desp. EQUIPE'!F38="","",'F - Desp. EQUIPE'!F38)</f>
        <v/>
      </c>
      <c r="L36" s="489" t="str">
        <f>IF('F - Desp. EQUIPE'!G38="","",'F - Desp. EQUIPE'!G38)</f>
        <v/>
      </c>
      <c r="M36" s="489" t="str">
        <f>IF('F - Desp. EQUIPE'!H38="","",'F - Desp. EQUIPE'!H38)</f>
        <v/>
      </c>
      <c r="N36" s="489" t="str">
        <f>IF('F - Desp. EQUIPE'!I38="","",'F - Desp. EQUIPE'!I38)</f>
        <v/>
      </c>
    </row>
    <row r="37" spans="1:14" x14ac:dyDescent="0.25">
      <c r="A37" s="489">
        <f t="shared" si="1"/>
        <v>0</v>
      </c>
      <c r="B37" s="489" t="str">
        <f>IF(AND(M37="",N37=""),"",'F - Desp. EQUIPE'!A39)</f>
        <v/>
      </c>
      <c r="C37" s="489" t="str">
        <f t="shared" si="0"/>
        <v/>
      </c>
      <c r="D37" s="489" t="str">
        <f>'F - Desp. EQUIPE'!X39</f>
        <v/>
      </c>
      <c r="E37" s="489" t="str">
        <f>'F - Desp. EQUIPE'!Y39</f>
        <v/>
      </c>
      <c r="F37" s="489" t="str">
        <f>IF('F - Desp. EQUIPE'!E39="","",'F - Desp. EQUIPE'!E39)</f>
        <v/>
      </c>
      <c r="H37" s="489" t="str">
        <f>IF('F - Desp. EQUIPE'!C39="","",'F - Desp. EQUIPE'!C39)</f>
        <v/>
      </c>
      <c r="I37" s="489">
        <f>'F - Desp. EQUIPE'!D39</f>
        <v>0</v>
      </c>
      <c r="K37" s="489" t="str">
        <f>IF('F - Desp. EQUIPE'!F39="","",'F - Desp. EQUIPE'!F39)</f>
        <v/>
      </c>
      <c r="L37" s="489" t="str">
        <f>IF('F - Desp. EQUIPE'!G39="","",'F - Desp. EQUIPE'!G39)</f>
        <v/>
      </c>
      <c r="M37" s="489" t="str">
        <f>IF('F - Desp. EQUIPE'!H39="","",'F - Desp. EQUIPE'!H39)</f>
        <v/>
      </c>
      <c r="N37" s="489" t="str">
        <f>IF('F - Desp. EQUIPE'!I39="","",'F - Desp. EQUIPE'!I39)</f>
        <v/>
      </c>
    </row>
    <row r="38" spans="1:14" x14ac:dyDescent="0.25">
      <c r="A38" s="489">
        <f t="shared" si="1"/>
        <v>0</v>
      </c>
      <c r="B38" s="489" t="str">
        <f>IF(AND(M38="",N38=""),"",'F - Desp. EQUIPE'!A40)</f>
        <v/>
      </c>
      <c r="C38" s="489" t="str">
        <f t="shared" si="0"/>
        <v/>
      </c>
      <c r="D38" s="489" t="str">
        <f>'F - Desp. EQUIPE'!X40</f>
        <v/>
      </c>
      <c r="E38" s="489" t="str">
        <f>'F - Desp. EQUIPE'!Y40</f>
        <v/>
      </c>
      <c r="F38" s="489" t="str">
        <f>IF('F - Desp. EQUIPE'!E40="","",'F - Desp. EQUIPE'!E40)</f>
        <v/>
      </c>
      <c r="H38" s="489" t="str">
        <f>IF('F - Desp. EQUIPE'!C40="","",'F - Desp. EQUIPE'!C40)</f>
        <v/>
      </c>
      <c r="I38" s="489">
        <f>'F - Desp. EQUIPE'!D40</f>
        <v>0</v>
      </c>
      <c r="K38" s="489" t="str">
        <f>IF('F - Desp. EQUIPE'!F40="","",'F - Desp. EQUIPE'!F40)</f>
        <v/>
      </c>
      <c r="L38" s="489" t="str">
        <f>IF('F - Desp. EQUIPE'!G40="","",'F - Desp. EQUIPE'!G40)</f>
        <v/>
      </c>
      <c r="M38" s="489" t="str">
        <f>IF('F - Desp. EQUIPE'!H40="","",'F - Desp. EQUIPE'!H40)</f>
        <v/>
      </c>
      <c r="N38" s="489" t="str">
        <f>IF('F - Desp. EQUIPE'!I40="","",'F - Desp. EQUIPE'!I40)</f>
        <v/>
      </c>
    </row>
    <row r="39" spans="1:14" x14ac:dyDescent="0.25">
      <c r="A39" s="489">
        <f t="shared" si="1"/>
        <v>0</v>
      </c>
      <c r="B39" s="489" t="str">
        <f>IF(AND(M39="",N39=""),"",'F - Desp. EQUIPE'!A41)</f>
        <v/>
      </c>
      <c r="C39" s="489" t="str">
        <f t="shared" si="0"/>
        <v/>
      </c>
      <c r="D39" s="489" t="str">
        <f>'F - Desp. EQUIPE'!X41</f>
        <v/>
      </c>
      <c r="E39" s="489" t="str">
        <f>'F - Desp. EQUIPE'!Y41</f>
        <v/>
      </c>
      <c r="F39" s="489" t="str">
        <f>IF('F - Desp. EQUIPE'!E41="","",'F - Desp. EQUIPE'!E41)</f>
        <v/>
      </c>
      <c r="H39" s="489" t="str">
        <f>IF('F - Desp. EQUIPE'!C41="","",'F - Desp. EQUIPE'!C41)</f>
        <v/>
      </c>
      <c r="I39" s="489">
        <f>'F - Desp. EQUIPE'!D41</f>
        <v>0</v>
      </c>
      <c r="K39" s="489" t="str">
        <f>IF('F - Desp. EQUIPE'!F41="","",'F - Desp. EQUIPE'!F41)</f>
        <v/>
      </c>
      <c r="L39" s="489" t="str">
        <f>IF('F - Desp. EQUIPE'!G41="","",'F - Desp. EQUIPE'!G41)</f>
        <v/>
      </c>
      <c r="M39" s="489" t="str">
        <f>IF('F - Desp. EQUIPE'!H41="","",'F - Desp. EQUIPE'!H41)</f>
        <v/>
      </c>
      <c r="N39" s="489" t="str">
        <f>IF('F - Desp. EQUIPE'!I41="","",'F - Desp. EQUIPE'!I41)</f>
        <v/>
      </c>
    </row>
    <row r="40" spans="1:14" x14ac:dyDescent="0.25">
      <c r="A40" s="489">
        <f t="shared" si="1"/>
        <v>0</v>
      </c>
      <c r="B40" s="489" t="str">
        <f>IF(AND(M40="",N40=""),"",'F - Desp. EQUIPE'!A42)</f>
        <v/>
      </c>
      <c r="C40" s="489" t="str">
        <f t="shared" si="0"/>
        <v/>
      </c>
      <c r="D40" s="489" t="str">
        <f>'F - Desp. EQUIPE'!X42</f>
        <v/>
      </c>
      <c r="E40" s="489" t="str">
        <f>'F - Desp. EQUIPE'!Y42</f>
        <v/>
      </c>
      <c r="F40" s="489" t="str">
        <f>IF('F - Desp. EQUIPE'!E42="","",'F - Desp. EQUIPE'!E42)</f>
        <v/>
      </c>
      <c r="H40" s="489" t="str">
        <f>IF('F - Desp. EQUIPE'!C42="","",'F - Desp. EQUIPE'!C42)</f>
        <v/>
      </c>
      <c r="I40" s="489">
        <f>'F - Desp. EQUIPE'!D42</f>
        <v>0</v>
      </c>
      <c r="K40" s="489" t="str">
        <f>IF('F - Desp. EQUIPE'!F42="","",'F - Desp. EQUIPE'!F42)</f>
        <v/>
      </c>
      <c r="L40" s="489" t="str">
        <f>IF('F - Desp. EQUIPE'!G42="","",'F - Desp. EQUIPE'!G42)</f>
        <v/>
      </c>
      <c r="M40" s="489" t="str">
        <f>IF('F - Desp. EQUIPE'!H42="","",'F - Desp. EQUIPE'!H42)</f>
        <v/>
      </c>
      <c r="N40" s="489" t="str">
        <f>IF('F - Desp. EQUIPE'!I42="","",'F - Desp. EQUIPE'!I42)</f>
        <v/>
      </c>
    </row>
    <row r="41" spans="1:14" x14ac:dyDescent="0.25">
      <c r="A41" s="489">
        <f t="shared" si="1"/>
        <v>0</v>
      </c>
      <c r="B41" s="489" t="str">
        <f>IF(AND(M41="",N41=""),"",'F - Desp. EQUIPE'!A43)</f>
        <v/>
      </c>
      <c r="C41" s="489" t="str">
        <f t="shared" si="0"/>
        <v/>
      </c>
      <c r="D41" s="489" t="str">
        <f>'F - Desp. EQUIPE'!X43</f>
        <v/>
      </c>
      <c r="E41" s="489" t="str">
        <f>'F - Desp. EQUIPE'!Y43</f>
        <v/>
      </c>
      <c r="F41" s="489" t="str">
        <f>IF('F - Desp. EQUIPE'!E43="","",'F - Desp. EQUIPE'!E43)</f>
        <v/>
      </c>
      <c r="H41" s="489" t="str">
        <f>IF('F - Desp. EQUIPE'!C43="","",'F - Desp. EQUIPE'!C43)</f>
        <v/>
      </c>
      <c r="I41" s="489">
        <f>'F - Desp. EQUIPE'!D43</f>
        <v>0</v>
      </c>
      <c r="K41" s="489" t="str">
        <f>IF('F - Desp. EQUIPE'!F43="","",'F - Desp. EQUIPE'!F43)</f>
        <v/>
      </c>
      <c r="L41" s="489" t="str">
        <f>IF('F - Desp. EQUIPE'!G43="","",'F - Desp. EQUIPE'!G43)</f>
        <v/>
      </c>
      <c r="M41" s="489" t="str">
        <f>IF('F - Desp. EQUIPE'!H43="","",'F - Desp. EQUIPE'!H43)</f>
        <v/>
      </c>
      <c r="N41" s="489" t="str">
        <f>IF('F - Desp. EQUIPE'!I43="","",'F - Desp. EQUIPE'!I43)</f>
        <v/>
      </c>
    </row>
    <row r="42" spans="1:14" x14ac:dyDescent="0.25">
      <c r="A42" s="489">
        <f t="shared" si="1"/>
        <v>0</v>
      </c>
      <c r="B42" s="489" t="str">
        <f>IF(AND(M42="",N42=""),"",'F - Desp. EQUIPE'!A44)</f>
        <v/>
      </c>
      <c r="C42" s="489" t="str">
        <f t="shared" si="0"/>
        <v/>
      </c>
      <c r="D42" s="489" t="str">
        <f>'F - Desp. EQUIPE'!X44</f>
        <v/>
      </c>
      <c r="E42" s="489" t="str">
        <f>'F - Desp. EQUIPE'!Y44</f>
        <v/>
      </c>
      <c r="F42" s="489" t="str">
        <f>IF('F - Desp. EQUIPE'!E44="","",'F - Desp. EQUIPE'!E44)</f>
        <v/>
      </c>
      <c r="H42" s="489" t="str">
        <f>IF('F - Desp. EQUIPE'!C44="","",'F - Desp. EQUIPE'!C44)</f>
        <v/>
      </c>
      <c r="I42" s="489">
        <f>'F - Desp. EQUIPE'!D44</f>
        <v>0</v>
      </c>
      <c r="K42" s="489" t="str">
        <f>IF('F - Desp. EQUIPE'!F44="","",'F - Desp. EQUIPE'!F44)</f>
        <v/>
      </c>
      <c r="L42" s="489" t="str">
        <f>IF('F - Desp. EQUIPE'!G44="","",'F - Desp. EQUIPE'!G44)</f>
        <v/>
      </c>
      <c r="M42" s="489" t="str">
        <f>IF('F - Desp. EQUIPE'!H44="","",'F - Desp. EQUIPE'!H44)</f>
        <v/>
      </c>
      <c r="N42" s="489" t="str">
        <f>IF('F - Desp. EQUIPE'!I44="","",'F - Desp. EQUIPE'!I44)</f>
        <v/>
      </c>
    </row>
    <row r="43" spans="1:14" x14ac:dyDescent="0.25">
      <c r="A43" s="489">
        <f t="shared" si="1"/>
        <v>0</v>
      </c>
      <c r="B43" s="489" t="str">
        <f>IF(AND(M43="",N43=""),"",'F - Desp. EQUIPE'!A45)</f>
        <v/>
      </c>
      <c r="C43" s="489" t="str">
        <f t="shared" si="0"/>
        <v/>
      </c>
      <c r="D43" s="489" t="str">
        <f>'F - Desp. EQUIPE'!X45</f>
        <v/>
      </c>
      <c r="E43" s="489" t="str">
        <f>'F - Desp. EQUIPE'!Y45</f>
        <v/>
      </c>
      <c r="F43" s="489" t="str">
        <f>IF('F - Desp. EQUIPE'!E45="","",'F - Desp. EQUIPE'!E45)</f>
        <v/>
      </c>
      <c r="H43" s="489" t="str">
        <f>IF('F - Desp. EQUIPE'!C45="","",'F - Desp. EQUIPE'!C45)</f>
        <v/>
      </c>
      <c r="I43" s="489">
        <f>'F - Desp. EQUIPE'!D45</f>
        <v>0</v>
      </c>
      <c r="K43" s="489" t="str">
        <f>IF('F - Desp. EQUIPE'!F45="","",'F - Desp. EQUIPE'!F45)</f>
        <v/>
      </c>
      <c r="L43" s="489" t="str">
        <f>IF('F - Desp. EQUIPE'!G45="","",'F - Desp. EQUIPE'!G45)</f>
        <v/>
      </c>
      <c r="M43" s="489" t="str">
        <f>IF('F - Desp. EQUIPE'!H45="","",'F - Desp. EQUIPE'!H45)</f>
        <v/>
      </c>
      <c r="N43" s="489" t="str">
        <f>IF('F - Desp. EQUIPE'!I45="","",'F - Desp. EQUIPE'!I45)</f>
        <v/>
      </c>
    </row>
    <row r="44" spans="1:14" x14ac:dyDescent="0.25">
      <c r="A44" s="489">
        <f t="shared" si="1"/>
        <v>0</v>
      </c>
      <c r="B44" s="489" t="str">
        <f>IF(AND(M44="",N44=""),"",'F - Desp. EQUIPE'!A46)</f>
        <v/>
      </c>
      <c r="C44" s="489" t="str">
        <f t="shared" si="0"/>
        <v/>
      </c>
      <c r="D44" s="489" t="str">
        <f>'F - Desp. EQUIPE'!X46</f>
        <v/>
      </c>
      <c r="E44" s="489" t="str">
        <f>'F - Desp. EQUIPE'!Y46</f>
        <v/>
      </c>
      <c r="F44" s="489" t="str">
        <f>IF('F - Desp. EQUIPE'!E46="","",'F - Desp. EQUIPE'!E46)</f>
        <v/>
      </c>
      <c r="H44" s="489" t="str">
        <f>IF('F - Desp. EQUIPE'!C46="","",'F - Desp. EQUIPE'!C46)</f>
        <v/>
      </c>
      <c r="I44" s="489">
        <f>'F - Desp. EQUIPE'!D46</f>
        <v>0</v>
      </c>
      <c r="K44" s="489" t="str">
        <f>IF('F - Desp. EQUIPE'!F46="","",'F - Desp. EQUIPE'!F46)</f>
        <v/>
      </c>
      <c r="L44" s="489" t="str">
        <f>IF('F - Desp. EQUIPE'!G46="","",'F - Desp. EQUIPE'!G46)</f>
        <v/>
      </c>
      <c r="M44" s="489" t="str">
        <f>IF('F - Desp. EQUIPE'!H46="","",'F - Desp. EQUIPE'!H46)</f>
        <v/>
      </c>
      <c r="N44" s="489" t="str">
        <f>IF('F - Desp. EQUIPE'!I46="","",'F - Desp. EQUIPE'!I46)</f>
        <v/>
      </c>
    </row>
    <row r="45" spans="1:14" x14ac:dyDescent="0.25">
      <c r="A45" s="489">
        <f t="shared" si="1"/>
        <v>0</v>
      </c>
      <c r="B45" s="489" t="str">
        <f>IF(AND(M45="",N45=""),"",'F - Desp. EQUIPE'!A47)</f>
        <v/>
      </c>
      <c r="C45" s="489" t="str">
        <f t="shared" si="0"/>
        <v/>
      </c>
      <c r="D45" s="489" t="str">
        <f>'F - Desp. EQUIPE'!X47</f>
        <v/>
      </c>
      <c r="E45" s="489" t="str">
        <f>'F - Desp. EQUIPE'!Y47</f>
        <v/>
      </c>
      <c r="F45" s="489" t="str">
        <f>IF('F - Desp. EQUIPE'!E47="","",'F - Desp. EQUIPE'!E47)</f>
        <v/>
      </c>
      <c r="H45" s="489" t="str">
        <f>IF('F - Desp. EQUIPE'!C47="","",'F - Desp. EQUIPE'!C47)</f>
        <v/>
      </c>
      <c r="I45" s="489">
        <f>'F - Desp. EQUIPE'!D47</f>
        <v>0</v>
      </c>
      <c r="K45" s="489" t="str">
        <f>IF('F - Desp. EQUIPE'!F47="","",'F - Desp. EQUIPE'!F47)</f>
        <v/>
      </c>
      <c r="L45" s="489" t="str">
        <f>IF('F - Desp. EQUIPE'!G47="","",'F - Desp. EQUIPE'!G47)</f>
        <v/>
      </c>
      <c r="M45" s="489" t="str">
        <f>IF('F - Desp. EQUIPE'!H47="","",'F - Desp. EQUIPE'!H47)</f>
        <v/>
      </c>
      <c r="N45" s="489" t="str">
        <f>IF('F - Desp. EQUIPE'!I47="","",'F - Desp. EQUIPE'!I47)</f>
        <v/>
      </c>
    </row>
    <row r="46" spans="1:14" x14ac:dyDescent="0.25">
      <c r="A46" s="489">
        <f t="shared" si="1"/>
        <v>0</v>
      </c>
      <c r="B46" s="489" t="str">
        <f>IF(AND(M46="",N46=""),"",'F - Desp. EQUIPE'!A48)</f>
        <v/>
      </c>
      <c r="C46" s="489" t="str">
        <f t="shared" si="0"/>
        <v/>
      </c>
      <c r="D46" s="489" t="str">
        <f>'F - Desp. EQUIPE'!X48</f>
        <v/>
      </c>
      <c r="E46" s="489" t="str">
        <f>'F - Desp. EQUIPE'!Y48</f>
        <v/>
      </c>
      <c r="F46" s="489" t="str">
        <f>IF('F - Desp. EQUIPE'!E48="","",'F - Desp. EQUIPE'!E48)</f>
        <v/>
      </c>
      <c r="H46" s="489" t="str">
        <f>IF('F - Desp. EQUIPE'!C48="","",'F - Desp. EQUIPE'!C48)</f>
        <v/>
      </c>
      <c r="I46" s="489">
        <f>'F - Desp. EQUIPE'!D48</f>
        <v>0</v>
      </c>
      <c r="K46" s="489" t="str">
        <f>IF('F - Desp. EQUIPE'!F48="","",'F - Desp. EQUIPE'!F48)</f>
        <v/>
      </c>
      <c r="L46" s="489" t="str">
        <f>IF('F - Desp. EQUIPE'!G48="","",'F - Desp. EQUIPE'!G48)</f>
        <v/>
      </c>
      <c r="M46" s="489" t="str">
        <f>IF('F - Desp. EQUIPE'!H48="","",'F - Desp. EQUIPE'!H48)</f>
        <v/>
      </c>
      <c r="N46" s="489" t="str">
        <f>IF('F - Desp. EQUIPE'!I48="","",'F - Desp. EQUIPE'!I48)</f>
        <v/>
      </c>
    </row>
    <row r="47" spans="1:14" x14ac:dyDescent="0.25">
      <c r="A47" s="489">
        <f t="shared" si="1"/>
        <v>0</v>
      </c>
      <c r="B47" s="489" t="str">
        <f>IF(AND(M47="",N47=""),"",'F - Desp. EQUIPE'!A49)</f>
        <v/>
      </c>
      <c r="C47" s="489" t="str">
        <f t="shared" si="0"/>
        <v/>
      </c>
      <c r="D47" s="489" t="str">
        <f>'F - Desp. EQUIPE'!X49</f>
        <v/>
      </c>
      <c r="E47" s="489" t="str">
        <f>'F - Desp. EQUIPE'!Y49</f>
        <v/>
      </c>
      <c r="F47" s="489" t="str">
        <f>IF('F - Desp. EQUIPE'!E49="","",'F - Desp. EQUIPE'!E49)</f>
        <v/>
      </c>
      <c r="H47" s="489" t="str">
        <f>IF('F - Desp. EQUIPE'!C49="","",'F - Desp. EQUIPE'!C49)</f>
        <v/>
      </c>
      <c r="I47" s="489">
        <f>'F - Desp. EQUIPE'!D49</f>
        <v>0</v>
      </c>
      <c r="K47" s="489" t="str">
        <f>IF('F - Desp. EQUIPE'!F49="","",'F - Desp. EQUIPE'!F49)</f>
        <v/>
      </c>
      <c r="L47" s="489" t="str">
        <f>IF('F - Desp. EQUIPE'!G49="","",'F - Desp. EQUIPE'!G49)</f>
        <v/>
      </c>
      <c r="M47" s="489" t="str">
        <f>IF('F - Desp. EQUIPE'!H49="","",'F - Desp. EQUIPE'!H49)</f>
        <v/>
      </c>
      <c r="N47" s="489" t="str">
        <f>IF('F - Desp. EQUIPE'!I49="","",'F - Desp. EQUIPE'!I49)</f>
        <v/>
      </c>
    </row>
    <row r="48" spans="1:14" x14ac:dyDescent="0.25">
      <c r="A48" s="489">
        <f t="shared" si="1"/>
        <v>0</v>
      </c>
      <c r="B48" s="489" t="str">
        <f>IF(AND(M48="",N48=""),"",'F - Desp. EQUIPE'!A50)</f>
        <v/>
      </c>
      <c r="C48" s="489" t="str">
        <f t="shared" si="0"/>
        <v/>
      </c>
      <c r="D48" s="489" t="str">
        <f>'F - Desp. EQUIPE'!X50</f>
        <v/>
      </c>
      <c r="E48" s="489" t="str">
        <f>'F - Desp. EQUIPE'!Y50</f>
        <v/>
      </c>
      <c r="F48" s="489" t="str">
        <f>IF('F - Desp. EQUIPE'!E50="","",'F - Desp. EQUIPE'!E50)</f>
        <v/>
      </c>
      <c r="H48" s="489" t="str">
        <f>IF('F - Desp. EQUIPE'!C50="","",'F - Desp. EQUIPE'!C50)</f>
        <v/>
      </c>
      <c r="I48" s="489">
        <f>'F - Desp. EQUIPE'!D50</f>
        <v>0</v>
      </c>
      <c r="K48" s="489" t="str">
        <f>IF('F - Desp. EQUIPE'!F50="","",'F - Desp. EQUIPE'!F50)</f>
        <v/>
      </c>
      <c r="L48" s="489" t="str">
        <f>IF('F - Desp. EQUIPE'!G50="","",'F - Desp. EQUIPE'!G50)</f>
        <v/>
      </c>
      <c r="M48" s="489" t="str">
        <f>IF('F - Desp. EQUIPE'!H50="","",'F - Desp. EQUIPE'!H50)</f>
        <v/>
      </c>
      <c r="N48" s="489" t="str">
        <f>IF('F - Desp. EQUIPE'!I50="","",'F - Desp. EQUIPE'!I50)</f>
        <v/>
      </c>
    </row>
    <row r="49" spans="1:14" x14ac:dyDescent="0.25">
      <c r="A49" s="489">
        <f t="shared" si="1"/>
        <v>0</v>
      </c>
      <c r="B49" s="489" t="str">
        <f>IF(AND(M49="",N49=""),"",'F - Desp. EQUIPE'!A51)</f>
        <v/>
      </c>
      <c r="C49" s="489" t="str">
        <f t="shared" si="0"/>
        <v/>
      </c>
      <c r="D49" s="489" t="str">
        <f>'F - Desp. EQUIPE'!X51</f>
        <v/>
      </c>
      <c r="E49" s="489" t="str">
        <f>'F - Desp. EQUIPE'!Y51</f>
        <v/>
      </c>
      <c r="F49" s="489" t="str">
        <f>IF('F - Desp. EQUIPE'!E51="","",'F - Desp. EQUIPE'!E51)</f>
        <v/>
      </c>
      <c r="H49" s="489" t="str">
        <f>IF('F - Desp. EQUIPE'!C51="","",'F - Desp. EQUIPE'!C51)</f>
        <v/>
      </c>
      <c r="I49" s="489">
        <f>'F - Desp. EQUIPE'!D51</f>
        <v>0</v>
      </c>
      <c r="K49" s="489" t="str">
        <f>IF('F - Desp. EQUIPE'!F51="","",'F - Desp. EQUIPE'!F51)</f>
        <v/>
      </c>
      <c r="L49" s="489" t="str">
        <f>IF('F - Desp. EQUIPE'!G51="","",'F - Desp. EQUIPE'!G51)</f>
        <v/>
      </c>
      <c r="M49" s="489" t="str">
        <f>IF('F - Desp. EQUIPE'!H51="","",'F - Desp. EQUIPE'!H51)</f>
        <v/>
      </c>
      <c r="N49" s="489" t="str">
        <f>IF('F - Desp. EQUIPE'!I51="","",'F - Desp. EQUIPE'!I51)</f>
        <v/>
      </c>
    </row>
    <row r="50" spans="1:14" x14ac:dyDescent="0.25">
      <c r="A50" s="489">
        <f t="shared" si="1"/>
        <v>0</v>
      </c>
      <c r="B50" s="489" t="str">
        <f>IF(AND(M50="",N50=""),"",'F - Desp. EQUIPE'!A52)</f>
        <v/>
      </c>
      <c r="C50" s="489" t="str">
        <f t="shared" si="0"/>
        <v/>
      </c>
      <c r="D50" s="489" t="str">
        <f>'F - Desp. EQUIPE'!X52</f>
        <v/>
      </c>
      <c r="E50" s="489" t="str">
        <f>'F - Desp. EQUIPE'!Y52</f>
        <v/>
      </c>
      <c r="F50" s="489" t="str">
        <f>IF('F - Desp. EQUIPE'!E52="","",'F - Desp. EQUIPE'!E52)</f>
        <v/>
      </c>
      <c r="H50" s="489" t="str">
        <f>IF('F - Desp. EQUIPE'!C52="","",'F - Desp. EQUIPE'!C52)</f>
        <v/>
      </c>
      <c r="I50" s="489">
        <f>'F - Desp. EQUIPE'!D52</f>
        <v>0</v>
      </c>
      <c r="K50" s="489" t="str">
        <f>IF('F - Desp. EQUIPE'!F52="","",'F - Desp. EQUIPE'!F52)</f>
        <v/>
      </c>
      <c r="L50" s="489" t="str">
        <f>IF('F - Desp. EQUIPE'!G52="","",'F - Desp. EQUIPE'!G52)</f>
        <v/>
      </c>
      <c r="M50" s="489" t="str">
        <f>IF('F - Desp. EQUIPE'!H52="","",'F - Desp. EQUIPE'!H52)</f>
        <v/>
      </c>
      <c r="N50" s="489" t="str">
        <f>IF('F - Desp. EQUIPE'!I52="","",'F - Desp. EQUIPE'!I52)</f>
        <v/>
      </c>
    </row>
    <row r="51" spans="1:14" x14ac:dyDescent="0.25">
      <c r="A51" s="489">
        <f t="shared" si="1"/>
        <v>0</v>
      </c>
      <c r="B51" s="489" t="str">
        <f>IF(AND(M51="",N51=""),"",'F - Desp. EQUIPE'!A53)</f>
        <v/>
      </c>
      <c r="C51" s="489" t="str">
        <f t="shared" si="0"/>
        <v/>
      </c>
      <c r="D51" s="489" t="str">
        <f>'F - Desp. EQUIPE'!X53</f>
        <v/>
      </c>
      <c r="E51" s="489" t="str">
        <f>'F - Desp. EQUIPE'!Y53</f>
        <v/>
      </c>
      <c r="F51" s="489" t="str">
        <f>IF('F - Desp. EQUIPE'!E53="","",'F - Desp. EQUIPE'!E53)</f>
        <v/>
      </c>
      <c r="H51" s="489" t="str">
        <f>IF('F - Desp. EQUIPE'!C53="","",'F - Desp. EQUIPE'!C53)</f>
        <v/>
      </c>
      <c r="I51" s="489">
        <f>'F - Desp. EQUIPE'!D53</f>
        <v>0</v>
      </c>
      <c r="K51" s="489" t="str">
        <f>IF('F - Desp. EQUIPE'!F53="","",'F - Desp. EQUIPE'!F53)</f>
        <v/>
      </c>
      <c r="L51" s="489" t="str">
        <f>IF('F - Desp. EQUIPE'!G53="","",'F - Desp. EQUIPE'!G53)</f>
        <v/>
      </c>
      <c r="M51" s="489" t="str">
        <f>IF('F - Desp. EQUIPE'!H53="","",'F - Desp. EQUIPE'!H53)</f>
        <v/>
      </c>
      <c r="N51" s="489" t="str">
        <f>IF('F - Desp. EQUIPE'!I53="","",'F - Desp. EQUIPE'!I53)</f>
        <v/>
      </c>
    </row>
    <row r="52" spans="1:14" x14ac:dyDescent="0.25">
      <c r="A52" s="489">
        <f t="shared" si="1"/>
        <v>0</v>
      </c>
      <c r="B52" s="489" t="str">
        <f>IF(AND(M52="",N52=""),"",'F - Desp. EQUIPE'!A54)</f>
        <v/>
      </c>
      <c r="C52" s="489" t="str">
        <f t="shared" si="0"/>
        <v/>
      </c>
      <c r="D52" s="489" t="str">
        <f>'F - Desp. EQUIPE'!X54</f>
        <v/>
      </c>
      <c r="E52" s="489" t="str">
        <f>'F - Desp. EQUIPE'!Y54</f>
        <v/>
      </c>
      <c r="F52" s="489" t="str">
        <f>IF('F - Desp. EQUIPE'!E54="","",'F - Desp. EQUIPE'!E54)</f>
        <v/>
      </c>
      <c r="H52" s="489" t="str">
        <f>IF('F - Desp. EQUIPE'!C54="","",'F - Desp. EQUIPE'!C54)</f>
        <v/>
      </c>
      <c r="I52" s="489">
        <f>'F - Desp. EQUIPE'!D54</f>
        <v>0</v>
      </c>
      <c r="K52" s="489" t="str">
        <f>IF('F - Desp. EQUIPE'!F54="","",'F - Desp. EQUIPE'!F54)</f>
        <v/>
      </c>
      <c r="L52" s="489" t="str">
        <f>IF('F - Desp. EQUIPE'!G54="","",'F - Desp. EQUIPE'!G54)</f>
        <v/>
      </c>
      <c r="M52" s="489" t="str">
        <f>IF('F - Desp. EQUIPE'!H54="","",'F - Desp. EQUIPE'!H54)</f>
        <v/>
      </c>
      <c r="N52" s="489" t="str">
        <f>IF('F - Desp. EQUIPE'!I54="","",'F - Desp. EQUIPE'!I54)</f>
        <v/>
      </c>
    </row>
    <row r="53" spans="1:14" x14ac:dyDescent="0.25">
      <c r="A53" s="489">
        <f t="shared" si="1"/>
        <v>0</v>
      </c>
      <c r="B53" s="489" t="str">
        <f>IF(AND(M53="",N53=""),"",'F - Desp. EQUIPE'!A55)</f>
        <v/>
      </c>
      <c r="C53" s="489" t="str">
        <f t="shared" si="0"/>
        <v/>
      </c>
      <c r="D53" s="489" t="str">
        <f>'F - Desp. EQUIPE'!X55</f>
        <v/>
      </c>
      <c r="E53" s="489" t="str">
        <f>'F - Desp. EQUIPE'!Y55</f>
        <v/>
      </c>
      <c r="F53" s="489" t="str">
        <f>IF('F - Desp. EQUIPE'!E55="","",'F - Desp. EQUIPE'!E55)</f>
        <v/>
      </c>
      <c r="H53" s="489" t="str">
        <f>IF('F - Desp. EQUIPE'!C55="","",'F - Desp. EQUIPE'!C55)</f>
        <v/>
      </c>
      <c r="I53" s="489">
        <f>'F - Desp. EQUIPE'!D55</f>
        <v>0</v>
      </c>
      <c r="K53" s="489" t="str">
        <f>IF('F - Desp. EQUIPE'!F55="","",'F - Desp. EQUIPE'!F55)</f>
        <v/>
      </c>
      <c r="L53" s="489" t="str">
        <f>IF('F - Desp. EQUIPE'!G55="","",'F - Desp. EQUIPE'!G55)</f>
        <v/>
      </c>
      <c r="M53" s="489" t="str">
        <f>IF('F - Desp. EQUIPE'!H55="","",'F - Desp. EQUIPE'!H55)</f>
        <v/>
      </c>
      <c r="N53" s="489" t="str">
        <f>IF('F - Desp. EQUIPE'!I55="","",'F - Desp. EQUIPE'!I55)</f>
        <v/>
      </c>
    </row>
    <row r="54" spans="1:14" x14ac:dyDescent="0.25">
      <c r="A54" s="489">
        <f t="shared" si="1"/>
        <v>0</v>
      </c>
      <c r="B54" s="489" t="str">
        <f>IF(AND(M54="",N54=""),"",'F - Desp. EQUIPE'!A56)</f>
        <v/>
      </c>
      <c r="C54" s="489" t="str">
        <f t="shared" si="0"/>
        <v/>
      </c>
      <c r="D54" s="489" t="str">
        <f>'F - Desp. EQUIPE'!X56</f>
        <v/>
      </c>
      <c r="E54" s="489" t="str">
        <f>'F - Desp. EQUIPE'!Y56</f>
        <v/>
      </c>
      <c r="F54" s="489" t="str">
        <f>IF('F - Desp. EQUIPE'!E56="","",'F - Desp. EQUIPE'!E56)</f>
        <v/>
      </c>
      <c r="H54" s="489" t="str">
        <f>IF('F - Desp. EQUIPE'!C56="","",'F - Desp. EQUIPE'!C56)</f>
        <v/>
      </c>
      <c r="I54" s="489">
        <f>'F - Desp. EQUIPE'!D56</f>
        <v>0</v>
      </c>
      <c r="K54" s="489" t="str">
        <f>IF('F - Desp. EQUIPE'!F56="","",'F - Desp. EQUIPE'!F56)</f>
        <v/>
      </c>
      <c r="L54" s="489" t="str">
        <f>IF('F - Desp. EQUIPE'!G56="","",'F - Desp. EQUIPE'!G56)</f>
        <v/>
      </c>
      <c r="M54" s="489" t="str">
        <f>IF('F - Desp. EQUIPE'!H56="","",'F - Desp. EQUIPE'!H56)</f>
        <v/>
      </c>
      <c r="N54" s="489" t="str">
        <f>IF('F - Desp. EQUIPE'!I56="","",'F - Desp. EQUIPE'!I56)</f>
        <v/>
      </c>
    </row>
    <row r="55" spans="1:14" x14ac:dyDescent="0.25">
      <c r="A55" s="489">
        <f t="shared" si="1"/>
        <v>0</v>
      </c>
      <c r="B55" s="489" t="str">
        <f>IF(AND(M55="",N55=""),"",'F - Desp. EQUIPE'!A57)</f>
        <v/>
      </c>
      <c r="C55" s="489" t="str">
        <f t="shared" si="0"/>
        <v/>
      </c>
      <c r="D55" s="489" t="str">
        <f>'F - Desp. EQUIPE'!X57</f>
        <v/>
      </c>
      <c r="E55" s="489" t="str">
        <f>'F - Desp. EQUIPE'!Y57</f>
        <v/>
      </c>
      <c r="F55" s="489" t="str">
        <f>IF('F - Desp. EQUIPE'!E57="","",'F - Desp. EQUIPE'!E57)</f>
        <v/>
      </c>
      <c r="H55" s="489" t="str">
        <f>IF('F - Desp. EQUIPE'!C57="","",'F - Desp. EQUIPE'!C57)</f>
        <v/>
      </c>
      <c r="I55" s="489">
        <f>'F - Desp. EQUIPE'!D57</f>
        <v>0</v>
      </c>
      <c r="K55" s="489" t="str">
        <f>IF('F - Desp. EQUIPE'!F57="","",'F - Desp. EQUIPE'!F57)</f>
        <v/>
      </c>
      <c r="L55" s="489" t="str">
        <f>IF('F - Desp. EQUIPE'!G57="","",'F - Desp. EQUIPE'!G57)</f>
        <v/>
      </c>
      <c r="M55" s="489" t="str">
        <f>IF('F - Desp. EQUIPE'!H57="","",'F - Desp. EQUIPE'!H57)</f>
        <v/>
      </c>
      <c r="N55" s="489" t="str">
        <f>IF('F - Desp. EQUIPE'!I57="","",'F - Desp. EQUIPE'!I57)</f>
        <v/>
      </c>
    </row>
    <row r="56" spans="1:14" x14ac:dyDescent="0.25">
      <c r="A56" s="489">
        <f t="shared" si="1"/>
        <v>0</v>
      </c>
      <c r="B56" s="489" t="str">
        <f>IF(AND(M56="",N56=""),"",'F - Desp. EQUIPE'!A58)</f>
        <v/>
      </c>
      <c r="C56" s="489" t="str">
        <f t="shared" si="0"/>
        <v/>
      </c>
      <c r="D56" s="489" t="str">
        <f>'F - Desp. EQUIPE'!X58</f>
        <v/>
      </c>
      <c r="E56" s="489" t="str">
        <f>'F - Desp. EQUIPE'!Y58</f>
        <v/>
      </c>
      <c r="F56" s="489" t="str">
        <f>IF('F - Desp. EQUIPE'!E58="","",'F - Desp. EQUIPE'!E58)</f>
        <v/>
      </c>
      <c r="H56" s="489" t="str">
        <f>IF('F - Desp. EQUIPE'!C58="","",'F - Desp. EQUIPE'!C58)</f>
        <v/>
      </c>
      <c r="I56" s="489">
        <f>'F - Desp. EQUIPE'!D58</f>
        <v>0</v>
      </c>
      <c r="K56" s="489" t="str">
        <f>IF('F - Desp. EQUIPE'!F58="","",'F - Desp. EQUIPE'!F58)</f>
        <v/>
      </c>
      <c r="L56" s="489" t="str">
        <f>IF('F - Desp. EQUIPE'!G58="","",'F - Desp. EQUIPE'!G58)</f>
        <v/>
      </c>
      <c r="M56" s="489" t="str">
        <f>IF('F - Desp. EQUIPE'!H58="","",'F - Desp. EQUIPE'!H58)</f>
        <v/>
      </c>
      <c r="N56" s="489" t="str">
        <f>IF('F - Desp. EQUIPE'!I58="","",'F - Desp. EQUIPE'!I58)</f>
        <v/>
      </c>
    </row>
    <row r="57" spans="1:14" x14ac:dyDescent="0.25">
      <c r="A57" s="489">
        <f t="shared" si="1"/>
        <v>0</v>
      </c>
      <c r="B57" s="489" t="str">
        <f>IF(AND(M57="",N57=""),"",'F - Desp. EQUIPE'!A59)</f>
        <v/>
      </c>
      <c r="C57" s="489" t="str">
        <f t="shared" si="0"/>
        <v/>
      </c>
      <c r="D57" s="489" t="str">
        <f>'F - Desp. EQUIPE'!X59</f>
        <v/>
      </c>
      <c r="E57" s="489" t="str">
        <f>'F - Desp. EQUIPE'!Y59</f>
        <v/>
      </c>
      <c r="F57" s="489" t="str">
        <f>IF('F - Desp. EQUIPE'!E59="","",'F - Desp. EQUIPE'!E59)</f>
        <v/>
      </c>
      <c r="H57" s="489" t="str">
        <f>IF('F - Desp. EQUIPE'!C59="","",'F - Desp. EQUIPE'!C59)</f>
        <v/>
      </c>
      <c r="I57" s="489">
        <f>'F - Desp. EQUIPE'!D59</f>
        <v>0</v>
      </c>
      <c r="K57" s="489" t="str">
        <f>IF('F - Desp. EQUIPE'!F59="","",'F - Desp. EQUIPE'!F59)</f>
        <v/>
      </c>
      <c r="L57" s="489" t="str">
        <f>IF('F - Desp. EQUIPE'!G59="","",'F - Desp. EQUIPE'!G59)</f>
        <v/>
      </c>
      <c r="M57" s="489" t="str">
        <f>IF('F - Desp. EQUIPE'!H59="","",'F - Desp. EQUIPE'!H59)</f>
        <v/>
      </c>
      <c r="N57" s="489" t="str">
        <f>IF('F - Desp. EQUIPE'!I59="","",'F - Desp. EQUIPE'!I59)</f>
        <v/>
      </c>
    </row>
    <row r="58" spans="1:14" x14ac:dyDescent="0.25">
      <c r="A58" s="489">
        <f t="shared" si="1"/>
        <v>0</v>
      </c>
      <c r="B58" s="489" t="str">
        <f>IF(AND(M58="",N58=""),"",'F - Desp. EQUIPE'!A60)</f>
        <v/>
      </c>
      <c r="C58" s="489" t="str">
        <f t="shared" si="0"/>
        <v/>
      </c>
      <c r="D58" s="489" t="str">
        <f>'F - Desp. EQUIPE'!X60</f>
        <v/>
      </c>
      <c r="E58" s="489" t="str">
        <f>'F - Desp. EQUIPE'!Y60</f>
        <v/>
      </c>
      <c r="F58" s="489" t="str">
        <f>IF('F - Desp. EQUIPE'!E60="","",'F - Desp. EQUIPE'!E60)</f>
        <v/>
      </c>
      <c r="H58" s="489" t="str">
        <f>IF('F - Desp. EQUIPE'!C60="","",'F - Desp. EQUIPE'!C60)</f>
        <v/>
      </c>
      <c r="I58" s="489">
        <f>'F - Desp. EQUIPE'!D60</f>
        <v>0</v>
      </c>
      <c r="K58" s="489" t="str">
        <f>IF('F - Desp. EQUIPE'!F60="","",'F - Desp. EQUIPE'!F60)</f>
        <v/>
      </c>
      <c r="L58" s="489" t="str">
        <f>IF('F - Desp. EQUIPE'!G60="","",'F - Desp. EQUIPE'!G60)</f>
        <v/>
      </c>
      <c r="M58" s="489" t="str">
        <f>IF('F - Desp. EQUIPE'!H60="","",'F - Desp. EQUIPE'!H60)</f>
        <v/>
      </c>
      <c r="N58" s="489" t="str">
        <f>IF('F - Desp. EQUIPE'!I60="","",'F - Desp. EQUIPE'!I60)</f>
        <v/>
      </c>
    </row>
    <row r="59" spans="1:14" x14ac:dyDescent="0.25">
      <c r="A59" s="489">
        <f t="shared" si="1"/>
        <v>0</v>
      </c>
      <c r="B59" s="489" t="str">
        <f>IF(AND(M59="",N59=""),"",'F - Desp. EQUIPE'!A61)</f>
        <v/>
      </c>
      <c r="C59" s="489" t="str">
        <f t="shared" si="0"/>
        <v/>
      </c>
      <c r="D59" s="489" t="str">
        <f>'F - Desp. EQUIPE'!X61</f>
        <v/>
      </c>
      <c r="E59" s="489" t="str">
        <f>'F - Desp. EQUIPE'!Y61</f>
        <v/>
      </c>
      <c r="F59" s="489" t="str">
        <f>IF('F - Desp. EQUIPE'!E61="","",'F - Desp. EQUIPE'!E61)</f>
        <v/>
      </c>
      <c r="H59" s="489" t="str">
        <f>IF('F - Desp. EQUIPE'!C61="","",'F - Desp. EQUIPE'!C61)</f>
        <v/>
      </c>
      <c r="I59" s="489">
        <f>'F - Desp. EQUIPE'!D61</f>
        <v>0</v>
      </c>
      <c r="K59" s="489" t="str">
        <f>IF('F - Desp. EQUIPE'!F61="","",'F - Desp. EQUIPE'!F61)</f>
        <v/>
      </c>
      <c r="L59" s="489" t="str">
        <f>IF('F - Desp. EQUIPE'!G61="","",'F - Desp. EQUIPE'!G61)</f>
        <v/>
      </c>
      <c r="M59" s="489" t="str">
        <f>IF('F - Desp. EQUIPE'!H61="","",'F - Desp. EQUIPE'!H61)</f>
        <v/>
      </c>
      <c r="N59" s="489" t="str">
        <f>IF('F - Desp. EQUIPE'!I61="","",'F - Desp. EQUIPE'!I61)</f>
        <v/>
      </c>
    </row>
    <row r="60" spans="1:14" x14ac:dyDescent="0.25">
      <c r="A60" s="489">
        <f t="shared" si="1"/>
        <v>0</v>
      </c>
      <c r="B60" s="489" t="str">
        <f>IF(AND(M60="",N60=""),"",'F - Desp. EQUIPE'!A62)</f>
        <v/>
      </c>
      <c r="C60" s="489" t="str">
        <f t="shared" si="0"/>
        <v/>
      </c>
      <c r="D60" s="489" t="str">
        <f>'F - Desp. EQUIPE'!X62</f>
        <v/>
      </c>
      <c r="E60" s="489" t="str">
        <f>'F - Desp. EQUIPE'!Y62</f>
        <v/>
      </c>
      <c r="F60" s="489" t="str">
        <f>IF('F - Desp. EQUIPE'!E62="","",'F - Desp. EQUIPE'!E62)</f>
        <v/>
      </c>
      <c r="H60" s="489" t="str">
        <f>IF('F - Desp. EQUIPE'!C62="","",'F - Desp. EQUIPE'!C62)</f>
        <v/>
      </c>
      <c r="I60" s="489">
        <f>'F - Desp. EQUIPE'!D62</f>
        <v>0</v>
      </c>
      <c r="K60" s="489" t="str">
        <f>IF('F - Desp. EQUIPE'!F62="","",'F - Desp. EQUIPE'!F62)</f>
        <v/>
      </c>
      <c r="L60" s="489" t="str">
        <f>IF('F - Desp. EQUIPE'!G62="","",'F - Desp. EQUIPE'!G62)</f>
        <v/>
      </c>
      <c r="M60" s="489" t="str">
        <f>IF('F - Desp. EQUIPE'!H62="","",'F - Desp. EQUIPE'!H62)</f>
        <v/>
      </c>
      <c r="N60" s="489" t="str">
        <f>IF('F - Desp. EQUIPE'!I62="","",'F - Desp. EQUIPE'!I62)</f>
        <v/>
      </c>
    </row>
    <row r="61" spans="1:14" x14ac:dyDescent="0.25">
      <c r="A61" s="489">
        <f t="shared" si="1"/>
        <v>0</v>
      </c>
      <c r="B61" s="489" t="str">
        <f>IF(AND(M61="",N61=""),"",'F - Desp. EQUIPE'!A63)</f>
        <v/>
      </c>
      <c r="C61" s="489" t="str">
        <f t="shared" si="0"/>
        <v/>
      </c>
      <c r="D61" s="489" t="str">
        <f>'F - Desp. EQUIPE'!X63</f>
        <v/>
      </c>
      <c r="E61" s="489" t="str">
        <f>'F - Desp. EQUIPE'!Y63</f>
        <v/>
      </c>
      <c r="F61" s="489" t="str">
        <f>IF('F - Desp. EQUIPE'!E63="","",'F - Desp. EQUIPE'!E63)</f>
        <v/>
      </c>
      <c r="H61" s="489" t="str">
        <f>IF('F - Desp. EQUIPE'!C63="","",'F - Desp. EQUIPE'!C63)</f>
        <v/>
      </c>
      <c r="I61" s="489">
        <f>'F - Desp. EQUIPE'!D63</f>
        <v>0</v>
      </c>
      <c r="K61" s="489" t="str">
        <f>IF('F - Desp. EQUIPE'!F63="","",'F - Desp. EQUIPE'!F63)</f>
        <v/>
      </c>
      <c r="L61" s="489" t="str">
        <f>IF('F - Desp. EQUIPE'!G63="","",'F - Desp. EQUIPE'!G63)</f>
        <v/>
      </c>
      <c r="M61" s="489" t="str">
        <f>IF('F - Desp. EQUIPE'!H63="","",'F - Desp. EQUIPE'!H63)</f>
        <v/>
      </c>
      <c r="N61" s="489" t="str">
        <f>IF('F - Desp. EQUIPE'!I63="","",'F - Desp. EQUIPE'!I63)</f>
        <v/>
      </c>
    </row>
    <row r="62" spans="1:14" x14ac:dyDescent="0.25">
      <c r="A62" s="489">
        <f t="shared" si="1"/>
        <v>0</v>
      </c>
      <c r="B62" s="489" t="str">
        <f>IF(AND(M62="",N62=""),"",'F - Desp. EQUIPE'!A64)</f>
        <v/>
      </c>
      <c r="C62" s="489" t="str">
        <f t="shared" si="0"/>
        <v/>
      </c>
      <c r="D62" s="489" t="str">
        <f>'F - Desp. EQUIPE'!X64</f>
        <v/>
      </c>
      <c r="E62" s="489" t="str">
        <f>'F - Desp. EQUIPE'!Y64</f>
        <v/>
      </c>
      <c r="F62" s="489" t="str">
        <f>IF('F - Desp. EQUIPE'!E64="","",'F - Desp. EQUIPE'!E64)</f>
        <v/>
      </c>
      <c r="H62" s="489" t="str">
        <f>IF('F - Desp. EQUIPE'!C64="","",'F - Desp. EQUIPE'!C64)</f>
        <v/>
      </c>
      <c r="I62" s="489">
        <f>'F - Desp. EQUIPE'!D64</f>
        <v>0</v>
      </c>
      <c r="K62" s="489" t="str">
        <f>IF('F - Desp. EQUIPE'!F64="","",'F - Desp. EQUIPE'!F64)</f>
        <v/>
      </c>
      <c r="L62" s="489" t="str">
        <f>IF('F - Desp. EQUIPE'!G64="","",'F - Desp. EQUIPE'!G64)</f>
        <v/>
      </c>
      <c r="M62" s="489" t="str">
        <f>IF('F - Desp. EQUIPE'!H64="","",'F - Desp. EQUIPE'!H64)</f>
        <v/>
      </c>
      <c r="N62" s="489" t="str">
        <f>IF('F - Desp. EQUIPE'!I64="","",'F - Desp. EQUIPE'!I64)</f>
        <v/>
      </c>
    </row>
    <row r="63" spans="1:14" x14ac:dyDescent="0.25">
      <c r="A63" s="489">
        <f t="shared" si="1"/>
        <v>0</v>
      </c>
      <c r="B63" s="489" t="str">
        <f>IF(AND(M63="",N63=""),"",'F - Desp. EQUIPE'!A65)</f>
        <v/>
      </c>
      <c r="C63" s="489" t="str">
        <f t="shared" si="0"/>
        <v/>
      </c>
      <c r="D63" s="489" t="str">
        <f>'F - Desp. EQUIPE'!X65</f>
        <v/>
      </c>
      <c r="E63" s="489" t="str">
        <f>'F - Desp. EQUIPE'!Y65</f>
        <v/>
      </c>
      <c r="F63" s="489" t="str">
        <f>IF('F - Desp. EQUIPE'!E65="","",'F - Desp. EQUIPE'!E65)</f>
        <v/>
      </c>
      <c r="H63" s="489" t="str">
        <f>IF('F - Desp. EQUIPE'!C65="","",'F - Desp. EQUIPE'!C65)</f>
        <v/>
      </c>
      <c r="I63" s="489">
        <f>'F - Desp. EQUIPE'!D65</f>
        <v>0</v>
      </c>
      <c r="K63" s="489" t="str">
        <f>IF('F - Desp. EQUIPE'!F65="","",'F - Desp. EQUIPE'!F65)</f>
        <v/>
      </c>
      <c r="L63" s="489" t="str">
        <f>IF('F - Desp. EQUIPE'!G65="","",'F - Desp. EQUIPE'!G65)</f>
        <v/>
      </c>
      <c r="M63" s="489" t="str">
        <f>IF('F - Desp. EQUIPE'!H65="","",'F - Desp. EQUIPE'!H65)</f>
        <v/>
      </c>
      <c r="N63" s="489" t="str">
        <f>IF('F - Desp. EQUIPE'!I65="","",'F - Desp. EQUIPE'!I65)</f>
        <v/>
      </c>
    </row>
    <row r="64" spans="1:14" x14ac:dyDescent="0.25">
      <c r="A64" s="489">
        <f t="shared" si="1"/>
        <v>0</v>
      </c>
      <c r="B64" s="489" t="str">
        <f>IF(AND(M64="",N64=""),"",'F - Desp. EQUIPE'!A66)</f>
        <v/>
      </c>
      <c r="C64" s="489" t="str">
        <f t="shared" si="0"/>
        <v/>
      </c>
      <c r="D64" s="489" t="str">
        <f>'F - Desp. EQUIPE'!X66</f>
        <v/>
      </c>
      <c r="E64" s="489" t="str">
        <f>'F - Desp. EQUIPE'!Y66</f>
        <v/>
      </c>
      <c r="F64" s="489" t="str">
        <f>IF('F - Desp. EQUIPE'!E66="","",'F - Desp. EQUIPE'!E66)</f>
        <v/>
      </c>
      <c r="H64" s="489" t="str">
        <f>IF('F - Desp. EQUIPE'!C66="","",'F - Desp. EQUIPE'!C66)</f>
        <v/>
      </c>
      <c r="I64" s="489">
        <f>'F - Desp. EQUIPE'!D66</f>
        <v>0</v>
      </c>
      <c r="K64" s="489" t="str">
        <f>IF('F - Desp. EQUIPE'!F66="","",'F - Desp. EQUIPE'!F66)</f>
        <v/>
      </c>
      <c r="L64" s="489" t="str">
        <f>IF('F - Desp. EQUIPE'!G66="","",'F - Desp. EQUIPE'!G66)</f>
        <v/>
      </c>
      <c r="M64" s="489" t="str">
        <f>IF('F - Desp. EQUIPE'!H66="","",'F - Desp. EQUIPE'!H66)</f>
        <v/>
      </c>
      <c r="N64" s="489" t="str">
        <f>IF('F - Desp. EQUIPE'!I66="","",'F - Desp. EQUIPE'!I66)</f>
        <v/>
      </c>
    </row>
    <row r="65" spans="1:14" x14ac:dyDescent="0.25">
      <c r="A65" s="489">
        <f t="shared" si="1"/>
        <v>0</v>
      </c>
      <c r="B65" s="489" t="str">
        <f>IF(AND(M65="",N65=""),"",'F - Desp. EQUIPE'!A67)</f>
        <v/>
      </c>
      <c r="C65" s="489" t="str">
        <f t="shared" si="0"/>
        <v/>
      </c>
      <c r="D65" s="489" t="str">
        <f>'F - Desp. EQUIPE'!X67</f>
        <v/>
      </c>
      <c r="E65" s="489" t="str">
        <f>'F - Desp. EQUIPE'!Y67</f>
        <v/>
      </c>
      <c r="F65" s="489" t="str">
        <f>IF('F - Desp. EQUIPE'!E67="","",'F - Desp. EQUIPE'!E67)</f>
        <v/>
      </c>
      <c r="H65" s="489" t="str">
        <f>IF('F - Desp. EQUIPE'!C67="","",'F - Desp. EQUIPE'!C67)</f>
        <v/>
      </c>
      <c r="I65" s="489">
        <f>'F - Desp. EQUIPE'!D67</f>
        <v>0</v>
      </c>
      <c r="K65" s="489" t="str">
        <f>IF('F - Desp. EQUIPE'!F67="","",'F - Desp. EQUIPE'!F67)</f>
        <v/>
      </c>
      <c r="L65" s="489" t="str">
        <f>IF('F - Desp. EQUIPE'!G67="","",'F - Desp. EQUIPE'!G67)</f>
        <v/>
      </c>
      <c r="M65" s="489" t="str">
        <f>IF('F - Desp. EQUIPE'!H67="","",'F - Desp. EQUIPE'!H67)</f>
        <v/>
      </c>
      <c r="N65" s="489" t="str">
        <f>IF('F - Desp. EQUIPE'!I67="","",'F - Desp. EQUIPE'!I67)</f>
        <v/>
      </c>
    </row>
    <row r="66" spans="1:14" x14ac:dyDescent="0.25">
      <c r="A66" s="489">
        <f t="shared" si="1"/>
        <v>0</v>
      </c>
      <c r="B66" s="489" t="str">
        <f>IF(AND(M66="",N66=""),"",'F - Desp. EQUIPE'!A68)</f>
        <v/>
      </c>
      <c r="C66" s="489" t="str">
        <f t="shared" si="0"/>
        <v/>
      </c>
      <c r="D66" s="489" t="str">
        <f>'F - Desp. EQUIPE'!X68</f>
        <v/>
      </c>
      <c r="E66" s="489" t="str">
        <f>'F - Desp. EQUIPE'!Y68</f>
        <v/>
      </c>
      <c r="F66" s="489" t="str">
        <f>IF('F - Desp. EQUIPE'!E68="","",'F - Desp. EQUIPE'!E68)</f>
        <v/>
      </c>
      <c r="H66" s="489" t="str">
        <f>IF('F - Desp. EQUIPE'!C68="","",'F - Desp. EQUIPE'!C68)</f>
        <v/>
      </c>
      <c r="I66" s="489">
        <f>'F - Desp. EQUIPE'!D68</f>
        <v>0</v>
      </c>
      <c r="K66" s="489" t="str">
        <f>IF('F - Desp. EQUIPE'!F68="","",'F - Desp. EQUIPE'!F68)</f>
        <v/>
      </c>
      <c r="L66" s="489" t="str">
        <f>IF('F - Desp. EQUIPE'!G68="","",'F - Desp. EQUIPE'!G68)</f>
        <v/>
      </c>
      <c r="M66" s="489" t="str">
        <f>IF('F - Desp. EQUIPE'!H68="","",'F - Desp. EQUIPE'!H68)</f>
        <v/>
      </c>
      <c r="N66" s="489" t="str">
        <f>IF('F - Desp. EQUIPE'!I68="","",'F - Desp. EQUIPE'!I68)</f>
        <v/>
      </c>
    </row>
    <row r="67" spans="1:14" x14ac:dyDescent="0.25">
      <c r="A67" s="489">
        <f t="shared" si="1"/>
        <v>0</v>
      </c>
      <c r="B67" s="489" t="str">
        <f>IF(AND(M67="",N67=""),"",'F - Desp. EQUIPE'!A69)</f>
        <v/>
      </c>
      <c r="C67" s="489" t="str">
        <f t="shared" si="0"/>
        <v/>
      </c>
      <c r="D67" s="489" t="str">
        <f>'F - Desp. EQUIPE'!X69</f>
        <v/>
      </c>
      <c r="E67" s="489" t="str">
        <f>'F - Desp. EQUIPE'!Y69</f>
        <v/>
      </c>
      <c r="F67" s="489" t="str">
        <f>IF('F - Desp. EQUIPE'!E69="","",'F - Desp. EQUIPE'!E69)</f>
        <v/>
      </c>
      <c r="H67" s="489" t="str">
        <f>IF('F - Desp. EQUIPE'!C69="","",'F - Desp. EQUIPE'!C69)</f>
        <v/>
      </c>
      <c r="I67" s="489">
        <f>'F - Desp. EQUIPE'!D69</f>
        <v>0</v>
      </c>
      <c r="K67" s="489" t="str">
        <f>IF('F - Desp. EQUIPE'!F69="","",'F - Desp. EQUIPE'!F69)</f>
        <v/>
      </c>
      <c r="L67" s="489" t="str">
        <f>IF('F - Desp. EQUIPE'!G69="","",'F - Desp. EQUIPE'!G69)</f>
        <v/>
      </c>
      <c r="M67" s="489" t="str">
        <f>IF('F - Desp. EQUIPE'!H69="","",'F - Desp. EQUIPE'!H69)</f>
        <v/>
      </c>
      <c r="N67" s="489" t="str">
        <f>IF('F - Desp. EQUIPE'!I69="","",'F - Desp. EQUIPE'!I69)</f>
        <v/>
      </c>
    </row>
    <row r="68" spans="1:14" x14ac:dyDescent="0.25">
      <c r="A68" s="489">
        <f t="shared" si="1"/>
        <v>0</v>
      </c>
      <c r="B68" s="489" t="str">
        <f>IF(AND(M68="",N68=""),"",'F - Desp. EQUIPE'!A70)</f>
        <v/>
      </c>
      <c r="C68" s="489" t="str">
        <f t="shared" ref="C68:C102" si="2">IF(B68="","","EQUIPE")</f>
        <v/>
      </c>
      <c r="D68" s="489" t="str">
        <f>'F - Desp. EQUIPE'!X70</f>
        <v/>
      </c>
      <c r="E68" s="489" t="str">
        <f>'F - Desp. EQUIPE'!Y70</f>
        <v/>
      </c>
      <c r="F68" s="489" t="str">
        <f>IF('F - Desp. EQUIPE'!E70="","",'F - Desp. EQUIPE'!E70)</f>
        <v/>
      </c>
      <c r="H68" s="489" t="str">
        <f>IF('F - Desp. EQUIPE'!C70="","",'F - Desp. EQUIPE'!C70)</f>
        <v/>
      </c>
      <c r="I68" s="489">
        <f>'F - Desp. EQUIPE'!D70</f>
        <v>0</v>
      </c>
      <c r="K68" s="489" t="str">
        <f>IF('F - Desp. EQUIPE'!F70="","",'F - Desp. EQUIPE'!F70)</f>
        <v/>
      </c>
      <c r="L68" s="489" t="str">
        <f>IF('F - Desp. EQUIPE'!G70="","",'F - Desp. EQUIPE'!G70)</f>
        <v/>
      </c>
      <c r="M68" s="489" t="str">
        <f>IF('F - Desp. EQUIPE'!H70="","",'F - Desp. EQUIPE'!H70)</f>
        <v/>
      </c>
      <c r="N68" s="489" t="str">
        <f>IF('F - Desp. EQUIPE'!I70="","",'F - Desp. EQUIPE'!I70)</f>
        <v/>
      </c>
    </row>
    <row r="69" spans="1:14" x14ac:dyDescent="0.25">
      <c r="A69" s="489">
        <f t="shared" ref="A69:A132" si="3">IF(D69="",A68,A68+1)</f>
        <v>0</v>
      </c>
      <c r="B69" s="489" t="str">
        <f>IF(AND(M69="",N69=""),"",'F - Desp. EQUIPE'!A71)</f>
        <v/>
      </c>
      <c r="C69" s="489" t="str">
        <f t="shared" si="2"/>
        <v/>
      </c>
      <c r="D69" s="489" t="str">
        <f>'F - Desp. EQUIPE'!X71</f>
        <v/>
      </c>
      <c r="E69" s="489" t="str">
        <f>'F - Desp. EQUIPE'!Y71</f>
        <v/>
      </c>
      <c r="F69" s="489" t="str">
        <f>IF('F - Desp. EQUIPE'!E71="","",'F - Desp. EQUIPE'!E71)</f>
        <v/>
      </c>
      <c r="H69" s="489" t="str">
        <f>IF('F - Desp. EQUIPE'!C71="","",'F - Desp. EQUIPE'!C71)</f>
        <v/>
      </c>
      <c r="I69" s="489">
        <f>'F - Desp. EQUIPE'!D71</f>
        <v>0</v>
      </c>
      <c r="K69" s="489" t="str">
        <f>IF('F - Desp. EQUIPE'!F71="","",'F - Desp. EQUIPE'!F71)</f>
        <v/>
      </c>
      <c r="L69" s="489" t="str">
        <f>IF('F - Desp. EQUIPE'!G71="","",'F - Desp. EQUIPE'!G71)</f>
        <v/>
      </c>
      <c r="M69" s="489" t="str">
        <f>IF('F - Desp. EQUIPE'!H71="","",'F - Desp. EQUIPE'!H71)</f>
        <v/>
      </c>
      <c r="N69" s="489" t="str">
        <f>IF('F - Desp. EQUIPE'!I71="","",'F - Desp. EQUIPE'!I71)</f>
        <v/>
      </c>
    </row>
    <row r="70" spans="1:14" x14ac:dyDescent="0.25">
      <c r="A70" s="489">
        <f t="shared" si="3"/>
        <v>0</v>
      </c>
      <c r="B70" s="489" t="str">
        <f>IF(AND(M70="",N70=""),"",'F - Desp. EQUIPE'!A72)</f>
        <v/>
      </c>
      <c r="C70" s="489" t="str">
        <f t="shared" si="2"/>
        <v/>
      </c>
      <c r="D70" s="489" t="str">
        <f>'F - Desp. EQUIPE'!X72</f>
        <v/>
      </c>
      <c r="E70" s="489" t="str">
        <f>'F - Desp. EQUIPE'!Y72</f>
        <v/>
      </c>
      <c r="F70" s="489" t="str">
        <f>IF('F - Desp. EQUIPE'!E72="","",'F - Desp. EQUIPE'!E72)</f>
        <v/>
      </c>
      <c r="H70" s="489" t="str">
        <f>IF('F - Desp. EQUIPE'!C72="","",'F - Desp. EQUIPE'!C72)</f>
        <v/>
      </c>
      <c r="I70" s="489">
        <f>'F - Desp. EQUIPE'!D72</f>
        <v>0</v>
      </c>
      <c r="K70" s="489" t="str">
        <f>IF('F - Desp. EQUIPE'!F72="","",'F - Desp. EQUIPE'!F72)</f>
        <v/>
      </c>
      <c r="L70" s="489" t="str">
        <f>IF('F - Desp. EQUIPE'!G72="","",'F - Desp. EQUIPE'!G72)</f>
        <v/>
      </c>
      <c r="M70" s="489" t="str">
        <f>IF('F - Desp. EQUIPE'!H72="","",'F - Desp. EQUIPE'!H72)</f>
        <v/>
      </c>
      <c r="N70" s="489" t="str">
        <f>IF('F - Desp. EQUIPE'!I72="","",'F - Desp. EQUIPE'!I72)</f>
        <v/>
      </c>
    </row>
    <row r="71" spans="1:14" x14ac:dyDescent="0.25">
      <c r="A71" s="489">
        <f t="shared" si="3"/>
        <v>0</v>
      </c>
      <c r="B71" s="489" t="str">
        <f>IF(AND(M71="",N71=""),"",'F - Desp. EQUIPE'!A73)</f>
        <v/>
      </c>
      <c r="C71" s="489" t="str">
        <f t="shared" si="2"/>
        <v/>
      </c>
      <c r="D71" s="489" t="str">
        <f>'F - Desp. EQUIPE'!X73</f>
        <v/>
      </c>
      <c r="E71" s="489" t="str">
        <f>'F - Desp. EQUIPE'!Y73</f>
        <v/>
      </c>
      <c r="F71" s="489" t="str">
        <f>IF('F - Desp. EQUIPE'!E73="","",'F - Desp. EQUIPE'!E73)</f>
        <v/>
      </c>
      <c r="H71" s="489" t="str">
        <f>IF('F - Desp. EQUIPE'!C73="","",'F - Desp. EQUIPE'!C73)</f>
        <v/>
      </c>
      <c r="I71" s="489">
        <f>'F - Desp. EQUIPE'!D73</f>
        <v>0</v>
      </c>
      <c r="K71" s="489" t="str">
        <f>IF('F - Desp. EQUIPE'!F73="","",'F - Desp. EQUIPE'!F73)</f>
        <v/>
      </c>
      <c r="L71" s="489" t="str">
        <f>IF('F - Desp. EQUIPE'!G73="","",'F - Desp. EQUIPE'!G73)</f>
        <v/>
      </c>
      <c r="M71" s="489" t="str">
        <f>IF('F - Desp. EQUIPE'!H73="","",'F - Desp. EQUIPE'!H73)</f>
        <v/>
      </c>
      <c r="N71" s="489" t="str">
        <f>IF('F - Desp. EQUIPE'!I73="","",'F - Desp. EQUIPE'!I73)</f>
        <v/>
      </c>
    </row>
    <row r="72" spans="1:14" x14ac:dyDescent="0.25">
      <c r="A72" s="489">
        <f t="shared" si="3"/>
        <v>0</v>
      </c>
      <c r="B72" s="489" t="str">
        <f>IF(AND(M72="",N72=""),"",'F - Desp. EQUIPE'!A74)</f>
        <v/>
      </c>
      <c r="C72" s="489" t="str">
        <f t="shared" si="2"/>
        <v/>
      </c>
      <c r="D72" s="489" t="str">
        <f>'F - Desp. EQUIPE'!X74</f>
        <v/>
      </c>
      <c r="E72" s="489" t="str">
        <f>'F - Desp. EQUIPE'!Y74</f>
        <v/>
      </c>
      <c r="F72" s="489" t="str">
        <f>IF('F - Desp. EQUIPE'!E74="","",'F - Desp. EQUIPE'!E74)</f>
        <v/>
      </c>
      <c r="H72" s="489" t="str">
        <f>IF('F - Desp. EQUIPE'!C74="","",'F - Desp. EQUIPE'!C74)</f>
        <v/>
      </c>
      <c r="I72" s="489">
        <f>'F - Desp. EQUIPE'!D74</f>
        <v>0</v>
      </c>
      <c r="K72" s="489" t="str">
        <f>IF('F - Desp. EQUIPE'!F74="","",'F - Desp. EQUIPE'!F74)</f>
        <v/>
      </c>
      <c r="L72" s="489" t="str">
        <f>IF('F - Desp. EQUIPE'!G74="","",'F - Desp. EQUIPE'!G74)</f>
        <v/>
      </c>
      <c r="M72" s="489" t="str">
        <f>IF('F - Desp. EQUIPE'!H74="","",'F - Desp. EQUIPE'!H74)</f>
        <v/>
      </c>
      <c r="N72" s="489" t="str">
        <f>IF('F - Desp. EQUIPE'!I74="","",'F - Desp. EQUIPE'!I74)</f>
        <v/>
      </c>
    </row>
    <row r="73" spans="1:14" x14ac:dyDescent="0.25">
      <c r="A73" s="489">
        <f t="shared" si="3"/>
        <v>0</v>
      </c>
      <c r="B73" s="489" t="str">
        <f>IF(AND(M73="",N73=""),"",'F - Desp. EQUIPE'!A75)</f>
        <v/>
      </c>
      <c r="C73" s="489" t="str">
        <f t="shared" si="2"/>
        <v/>
      </c>
      <c r="D73" s="489" t="str">
        <f>'F - Desp. EQUIPE'!X75</f>
        <v/>
      </c>
      <c r="E73" s="489" t="str">
        <f>'F - Desp. EQUIPE'!Y75</f>
        <v/>
      </c>
      <c r="F73" s="489" t="str">
        <f>IF('F - Desp. EQUIPE'!E75="","",'F - Desp. EQUIPE'!E75)</f>
        <v/>
      </c>
      <c r="H73" s="489" t="str">
        <f>IF('F - Desp. EQUIPE'!C75="","",'F - Desp. EQUIPE'!C75)</f>
        <v/>
      </c>
      <c r="I73" s="489">
        <f>'F - Desp. EQUIPE'!D75</f>
        <v>0</v>
      </c>
      <c r="K73" s="489" t="str">
        <f>IF('F - Desp. EQUIPE'!F75="","",'F - Desp. EQUIPE'!F75)</f>
        <v/>
      </c>
      <c r="L73" s="489" t="str">
        <f>IF('F - Desp. EQUIPE'!G75="","",'F - Desp. EQUIPE'!G75)</f>
        <v/>
      </c>
      <c r="M73" s="489" t="str">
        <f>IF('F - Desp. EQUIPE'!H75="","",'F - Desp. EQUIPE'!H75)</f>
        <v/>
      </c>
      <c r="N73" s="489" t="str">
        <f>IF('F - Desp. EQUIPE'!I75="","",'F - Desp. EQUIPE'!I75)</f>
        <v/>
      </c>
    </row>
    <row r="74" spans="1:14" x14ac:dyDescent="0.25">
      <c r="A74" s="489">
        <f t="shared" si="3"/>
        <v>0</v>
      </c>
      <c r="B74" s="489" t="str">
        <f>IF(AND(M74="",N74=""),"",'F - Desp. EQUIPE'!A76)</f>
        <v/>
      </c>
      <c r="C74" s="489" t="str">
        <f t="shared" si="2"/>
        <v/>
      </c>
      <c r="D74" s="489" t="str">
        <f>'F - Desp. EQUIPE'!X76</f>
        <v/>
      </c>
      <c r="E74" s="489" t="str">
        <f>'F - Desp. EQUIPE'!Y76</f>
        <v/>
      </c>
      <c r="F74" s="489" t="str">
        <f>IF('F - Desp. EQUIPE'!E76="","",'F - Desp. EQUIPE'!E76)</f>
        <v/>
      </c>
      <c r="H74" s="489" t="str">
        <f>IF('F - Desp. EQUIPE'!C76="","",'F - Desp. EQUIPE'!C76)</f>
        <v/>
      </c>
      <c r="I74" s="489">
        <f>'F - Desp. EQUIPE'!D76</f>
        <v>0</v>
      </c>
      <c r="K74" s="489" t="str">
        <f>IF('F - Desp. EQUIPE'!F76="","",'F - Desp. EQUIPE'!F76)</f>
        <v/>
      </c>
      <c r="L74" s="489" t="str">
        <f>IF('F - Desp. EQUIPE'!G76="","",'F - Desp. EQUIPE'!G76)</f>
        <v/>
      </c>
      <c r="M74" s="489" t="str">
        <f>IF('F - Desp. EQUIPE'!H76="","",'F - Desp. EQUIPE'!H76)</f>
        <v/>
      </c>
      <c r="N74" s="489" t="str">
        <f>IF('F - Desp. EQUIPE'!I76="","",'F - Desp. EQUIPE'!I76)</f>
        <v/>
      </c>
    </row>
    <row r="75" spans="1:14" x14ac:dyDescent="0.25">
      <c r="A75" s="489">
        <f t="shared" si="3"/>
        <v>0</v>
      </c>
      <c r="B75" s="489" t="str">
        <f>IF(AND(M75="",N75=""),"",'F - Desp. EQUIPE'!A77)</f>
        <v/>
      </c>
      <c r="C75" s="489" t="str">
        <f t="shared" si="2"/>
        <v/>
      </c>
      <c r="D75" s="489" t="str">
        <f>'F - Desp. EQUIPE'!X77</f>
        <v/>
      </c>
      <c r="E75" s="489" t="str">
        <f>'F - Desp. EQUIPE'!Y77</f>
        <v/>
      </c>
      <c r="F75" s="489" t="str">
        <f>IF('F - Desp. EQUIPE'!E77="","",'F - Desp. EQUIPE'!E77)</f>
        <v/>
      </c>
      <c r="H75" s="489" t="str">
        <f>IF('F - Desp. EQUIPE'!C77="","",'F - Desp. EQUIPE'!C77)</f>
        <v/>
      </c>
      <c r="I75" s="489">
        <f>'F - Desp. EQUIPE'!D77</f>
        <v>0</v>
      </c>
      <c r="K75" s="489" t="str">
        <f>IF('F - Desp. EQUIPE'!F77="","",'F - Desp. EQUIPE'!F77)</f>
        <v/>
      </c>
      <c r="L75" s="489" t="str">
        <f>IF('F - Desp. EQUIPE'!G77="","",'F - Desp. EQUIPE'!G77)</f>
        <v/>
      </c>
      <c r="M75" s="489" t="str">
        <f>IF('F - Desp. EQUIPE'!H77="","",'F - Desp. EQUIPE'!H77)</f>
        <v/>
      </c>
      <c r="N75" s="489" t="str">
        <f>IF('F - Desp. EQUIPE'!I77="","",'F - Desp. EQUIPE'!I77)</f>
        <v/>
      </c>
    </row>
    <row r="76" spans="1:14" x14ac:dyDescent="0.25">
      <c r="A76" s="489">
        <f t="shared" si="3"/>
        <v>0</v>
      </c>
      <c r="B76" s="489" t="str">
        <f>IF(AND(M76="",N76=""),"",'F - Desp. EQUIPE'!A78)</f>
        <v/>
      </c>
      <c r="C76" s="489" t="str">
        <f t="shared" si="2"/>
        <v/>
      </c>
      <c r="D76" s="489" t="str">
        <f>'F - Desp. EQUIPE'!X78</f>
        <v/>
      </c>
      <c r="E76" s="489" t="str">
        <f>'F - Desp. EQUIPE'!Y78</f>
        <v/>
      </c>
      <c r="F76" s="489" t="str">
        <f>IF('F - Desp. EQUIPE'!E78="","",'F - Desp. EQUIPE'!E78)</f>
        <v/>
      </c>
      <c r="H76" s="489" t="str">
        <f>IF('F - Desp. EQUIPE'!C78="","",'F - Desp. EQUIPE'!C78)</f>
        <v/>
      </c>
      <c r="I76" s="489">
        <f>'F - Desp. EQUIPE'!D78</f>
        <v>0</v>
      </c>
      <c r="K76" s="489" t="str">
        <f>IF('F - Desp. EQUIPE'!F78="","",'F - Desp. EQUIPE'!F78)</f>
        <v/>
      </c>
      <c r="L76" s="489" t="str">
        <f>IF('F - Desp. EQUIPE'!G78="","",'F - Desp. EQUIPE'!G78)</f>
        <v/>
      </c>
      <c r="M76" s="489" t="str">
        <f>IF('F - Desp. EQUIPE'!H78="","",'F - Desp. EQUIPE'!H78)</f>
        <v/>
      </c>
      <c r="N76" s="489" t="str">
        <f>IF('F - Desp. EQUIPE'!I78="","",'F - Desp. EQUIPE'!I78)</f>
        <v/>
      </c>
    </row>
    <row r="77" spans="1:14" x14ac:dyDescent="0.25">
      <c r="A77" s="489">
        <f t="shared" si="3"/>
        <v>0</v>
      </c>
      <c r="B77" s="489" t="str">
        <f>IF(AND(M77="",N77=""),"",'F - Desp. EQUIPE'!A79)</f>
        <v/>
      </c>
      <c r="C77" s="489" t="str">
        <f t="shared" si="2"/>
        <v/>
      </c>
      <c r="D77" s="489" t="str">
        <f>'F - Desp. EQUIPE'!X79</f>
        <v/>
      </c>
      <c r="E77" s="489" t="str">
        <f>'F - Desp. EQUIPE'!Y79</f>
        <v/>
      </c>
      <c r="F77" s="489" t="str">
        <f>IF('F - Desp. EQUIPE'!E79="","",'F - Desp. EQUIPE'!E79)</f>
        <v/>
      </c>
      <c r="H77" s="489" t="str">
        <f>IF('F - Desp. EQUIPE'!C79="","",'F - Desp. EQUIPE'!C79)</f>
        <v/>
      </c>
      <c r="I77" s="489">
        <f>'F - Desp. EQUIPE'!D79</f>
        <v>0</v>
      </c>
      <c r="K77" s="489" t="str">
        <f>IF('F - Desp. EQUIPE'!F79="","",'F - Desp. EQUIPE'!F79)</f>
        <v/>
      </c>
      <c r="L77" s="489" t="str">
        <f>IF('F - Desp. EQUIPE'!G79="","",'F - Desp. EQUIPE'!G79)</f>
        <v/>
      </c>
      <c r="M77" s="489" t="str">
        <f>IF('F - Desp. EQUIPE'!H79="","",'F - Desp. EQUIPE'!H79)</f>
        <v/>
      </c>
      <c r="N77" s="489" t="str">
        <f>IF('F - Desp. EQUIPE'!I79="","",'F - Desp. EQUIPE'!I79)</f>
        <v/>
      </c>
    </row>
    <row r="78" spans="1:14" x14ac:dyDescent="0.25">
      <c r="A78" s="489">
        <f t="shared" si="3"/>
        <v>0</v>
      </c>
      <c r="B78" s="489" t="str">
        <f>IF(AND(M78="",N78=""),"",'F - Desp. EQUIPE'!A80)</f>
        <v/>
      </c>
      <c r="C78" s="489" t="str">
        <f t="shared" si="2"/>
        <v/>
      </c>
      <c r="D78" s="489" t="str">
        <f>'F - Desp. EQUIPE'!X80</f>
        <v/>
      </c>
      <c r="E78" s="489" t="str">
        <f>'F - Desp. EQUIPE'!Y80</f>
        <v/>
      </c>
      <c r="F78" s="489" t="str">
        <f>IF('F - Desp. EQUIPE'!E80="","",'F - Desp. EQUIPE'!E80)</f>
        <v/>
      </c>
      <c r="H78" s="489" t="str">
        <f>IF('F - Desp. EQUIPE'!C80="","",'F - Desp. EQUIPE'!C80)</f>
        <v/>
      </c>
      <c r="I78" s="489">
        <f>'F - Desp. EQUIPE'!D80</f>
        <v>0</v>
      </c>
      <c r="K78" s="489" t="str">
        <f>IF('F - Desp. EQUIPE'!F80="","",'F - Desp. EQUIPE'!F80)</f>
        <v/>
      </c>
      <c r="L78" s="489" t="str">
        <f>IF('F - Desp. EQUIPE'!G80="","",'F - Desp. EQUIPE'!G80)</f>
        <v/>
      </c>
      <c r="M78" s="489" t="str">
        <f>IF('F - Desp. EQUIPE'!H80="","",'F - Desp. EQUIPE'!H80)</f>
        <v/>
      </c>
      <c r="N78" s="489" t="str">
        <f>IF('F - Desp. EQUIPE'!I80="","",'F - Desp. EQUIPE'!I80)</f>
        <v/>
      </c>
    </row>
    <row r="79" spans="1:14" x14ac:dyDescent="0.25">
      <c r="A79" s="489">
        <f t="shared" si="3"/>
        <v>0</v>
      </c>
      <c r="B79" s="489" t="str">
        <f>IF(AND(M79="",N79=""),"",'F - Desp. EQUIPE'!A81)</f>
        <v/>
      </c>
      <c r="C79" s="489" t="str">
        <f t="shared" si="2"/>
        <v/>
      </c>
      <c r="D79" s="489" t="str">
        <f>'F - Desp. EQUIPE'!X81</f>
        <v/>
      </c>
      <c r="E79" s="489" t="str">
        <f>'F - Desp. EQUIPE'!Y81</f>
        <v/>
      </c>
      <c r="F79" s="489" t="str">
        <f>IF('F - Desp. EQUIPE'!E81="","",'F - Desp. EQUIPE'!E81)</f>
        <v/>
      </c>
      <c r="H79" s="489" t="str">
        <f>IF('F - Desp. EQUIPE'!C81="","",'F - Desp. EQUIPE'!C81)</f>
        <v/>
      </c>
      <c r="I79" s="489">
        <f>'F - Desp. EQUIPE'!D81</f>
        <v>0</v>
      </c>
      <c r="K79" s="489" t="str">
        <f>IF('F - Desp. EQUIPE'!F81="","",'F - Desp. EQUIPE'!F81)</f>
        <v/>
      </c>
      <c r="L79" s="489" t="str">
        <f>IF('F - Desp. EQUIPE'!G81="","",'F - Desp. EQUIPE'!G81)</f>
        <v/>
      </c>
      <c r="M79" s="489" t="str">
        <f>IF('F - Desp. EQUIPE'!H81="","",'F - Desp. EQUIPE'!H81)</f>
        <v/>
      </c>
      <c r="N79" s="489" t="str">
        <f>IF('F - Desp. EQUIPE'!I81="","",'F - Desp. EQUIPE'!I81)</f>
        <v/>
      </c>
    </row>
    <row r="80" spans="1:14" x14ac:dyDescent="0.25">
      <c r="A80" s="489">
        <f t="shared" si="3"/>
        <v>0</v>
      </c>
      <c r="B80" s="489" t="str">
        <f>IF(AND(M80="",N80=""),"",'F - Desp. EQUIPE'!A82)</f>
        <v/>
      </c>
      <c r="C80" s="489" t="str">
        <f t="shared" si="2"/>
        <v/>
      </c>
      <c r="D80" s="489" t="str">
        <f>'F - Desp. EQUIPE'!X82</f>
        <v/>
      </c>
      <c r="E80" s="489" t="str">
        <f>'F - Desp. EQUIPE'!Y82</f>
        <v/>
      </c>
      <c r="F80" s="489" t="str">
        <f>IF('F - Desp. EQUIPE'!E82="","",'F - Desp. EQUIPE'!E82)</f>
        <v/>
      </c>
      <c r="H80" s="489" t="str">
        <f>IF('F - Desp. EQUIPE'!C82="","",'F - Desp. EQUIPE'!C82)</f>
        <v/>
      </c>
      <c r="I80" s="489">
        <f>'F - Desp. EQUIPE'!D82</f>
        <v>0</v>
      </c>
      <c r="K80" s="489" t="str">
        <f>IF('F - Desp. EQUIPE'!F82="","",'F - Desp. EQUIPE'!F82)</f>
        <v/>
      </c>
      <c r="L80" s="489" t="str">
        <f>IF('F - Desp. EQUIPE'!G82="","",'F - Desp. EQUIPE'!G82)</f>
        <v/>
      </c>
      <c r="M80" s="489" t="str">
        <f>IF('F - Desp. EQUIPE'!H82="","",'F - Desp. EQUIPE'!H82)</f>
        <v/>
      </c>
      <c r="N80" s="489" t="str">
        <f>IF('F - Desp. EQUIPE'!I82="","",'F - Desp. EQUIPE'!I82)</f>
        <v/>
      </c>
    </row>
    <row r="81" spans="1:14" x14ac:dyDescent="0.25">
      <c r="A81" s="489">
        <f t="shared" si="3"/>
        <v>0</v>
      </c>
      <c r="B81" s="489" t="str">
        <f>IF(AND(M81="",N81=""),"",'F - Desp. EQUIPE'!A83)</f>
        <v/>
      </c>
      <c r="C81" s="489" t="str">
        <f t="shared" si="2"/>
        <v/>
      </c>
      <c r="D81" s="489" t="str">
        <f>'F - Desp. EQUIPE'!X83</f>
        <v/>
      </c>
      <c r="E81" s="489" t="str">
        <f>'F - Desp. EQUIPE'!Y83</f>
        <v/>
      </c>
      <c r="F81" s="489" t="str">
        <f>IF('F - Desp. EQUIPE'!E83="","",'F - Desp. EQUIPE'!E83)</f>
        <v/>
      </c>
      <c r="H81" s="489" t="str">
        <f>IF('F - Desp. EQUIPE'!C83="","",'F - Desp. EQUIPE'!C83)</f>
        <v/>
      </c>
      <c r="I81" s="489">
        <f>'F - Desp. EQUIPE'!D83</f>
        <v>0</v>
      </c>
      <c r="K81" s="489" t="str">
        <f>IF('F - Desp. EQUIPE'!F83="","",'F - Desp. EQUIPE'!F83)</f>
        <v/>
      </c>
      <c r="L81" s="489" t="str">
        <f>IF('F - Desp. EQUIPE'!G83="","",'F - Desp. EQUIPE'!G83)</f>
        <v/>
      </c>
      <c r="M81" s="489" t="str">
        <f>IF('F - Desp. EQUIPE'!H83="","",'F - Desp. EQUIPE'!H83)</f>
        <v/>
      </c>
      <c r="N81" s="489" t="str">
        <f>IF('F - Desp. EQUIPE'!I83="","",'F - Desp. EQUIPE'!I83)</f>
        <v/>
      </c>
    </row>
    <row r="82" spans="1:14" x14ac:dyDescent="0.25">
      <c r="A82" s="489">
        <f t="shared" si="3"/>
        <v>0</v>
      </c>
      <c r="B82" s="489" t="str">
        <f>IF(AND(M82="",N82=""),"",'F - Desp. EQUIPE'!A84)</f>
        <v/>
      </c>
      <c r="C82" s="489" t="str">
        <f t="shared" si="2"/>
        <v/>
      </c>
      <c r="D82" s="489" t="str">
        <f>'F - Desp. EQUIPE'!X84</f>
        <v/>
      </c>
      <c r="E82" s="489" t="str">
        <f>'F - Desp. EQUIPE'!Y84</f>
        <v/>
      </c>
      <c r="F82" s="489" t="str">
        <f>IF('F - Desp. EQUIPE'!E84="","",'F - Desp. EQUIPE'!E84)</f>
        <v/>
      </c>
      <c r="H82" s="489" t="str">
        <f>IF('F - Desp. EQUIPE'!C84="","",'F - Desp. EQUIPE'!C84)</f>
        <v/>
      </c>
      <c r="I82" s="489">
        <f>'F - Desp. EQUIPE'!D84</f>
        <v>0</v>
      </c>
      <c r="K82" s="489" t="str">
        <f>IF('F - Desp. EQUIPE'!F84="","",'F - Desp. EQUIPE'!F84)</f>
        <v/>
      </c>
      <c r="L82" s="489" t="str">
        <f>IF('F - Desp. EQUIPE'!G84="","",'F - Desp. EQUIPE'!G84)</f>
        <v/>
      </c>
      <c r="M82" s="489" t="str">
        <f>IF('F - Desp. EQUIPE'!H84="","",'F - Desp. EQUIPE'!H84)</f>
        <v/>
      </c>
      <c r="N82" s="489" t="str">
        <f>IF('F - Desp. EQUIPE'!I84="","",'F - Desp. EQUIPE'!I84)</f>
        <v/>
      </c>
    </row>
    <row r="83" spans="1:14" x14ac:dyDescent="0.25">
      <c r="A83" s="489">
        <f t="shared" si="3"/>
        <v>0</v>
      </c>
      <c r="B83" s="489" t="str">
        <f>IF(AND(M83="",N83=""),"",'F - Desp. EQUIPE'!A85)</f>
        <v/>
      </c>
      <c r="C83" s="489" t="str">
        <f t="shared" si="2"/>
        <v/>
      </c>
      <c r="D83" s="489" t="str">
        <f>'F - Desp. EQUIPE'!X85</f>
        <v/>
      </c>
      <c r="E83" s="489" t="str">
        <f>'F - Desp. EQUIPE'!Y85</f>
        <v/>
      </c>
      <c r="F83" s="489" t="str">
        <f>IF('F - Desp. EQUIPE'!E85="","",'F - Desp. EQUIPE'!E85)</f>
        <v/>
      </c>
      <c r="H83" s="489" t="str">
        <f>IF('F - Desp. EQUIPE'!C85="","",'F - Desp. EQUIPE'!C85)</f>
        <v/>
      </c>
      <c r="I83" s="489">
        <f>'F - Desp. EQUIPE'!D85</f>
        <v>0</v>
      </c>
      <c r="K83" s="489" t="str">
        <f>IF('F - Desp. EQUIPE'!F85="","",'F - Desp. EQUIPE'!F85)</f>
        <v/>
      </c>
      <c r="L83" s="489" t="str">
        <f>IF('F - Desp. EQUIPE'!G85="","",'F - Desp. EQUIPE'!G85)</f>
        <v/>
      </c>
      <c r="M83" s="489" t="str">
        <f>IF('F - Desp. EQUIPE'!H85="","",'F - Desp. EQUIPE'!H85)</f>
        <v/>
      </c>
      <c r="N83" s="489" t="str">
        <f>IF('F - Desp. EQUIPE'!I85="","",'F - Desp. EQUIPE'!I85)</f>
        <v/>
      </c>
    </row>
    <row r="84" spans="1:14" x14ac:dyDescent="0.25">
      <c r="A84" s="489">
        <f t="shared" si="3"/>
        <v>0</v>
      </c>
      <c r="B84" s="489" t="str">
        <f>IF(AND(M84="",N84=""),"",'F - Desp. EQUIPE'!A86)</f>
        <v/>
      </c>
      <c r="C84" s="489" t="str">
        <f t="shared" si="2"/>
        <v/>
      </c>
      <c r="D84" s="489" t="str">
        <f>'F - Desp. EQUIPE'!X86</f>
        <v/>
      </c>
      <c r="E84" s="489" t="str">
        <f>'F - Desp. EQUIPE'!Y86</f>
        <v/>
      </c>
      <c r="F84" s="489" t="str">
        <f>IF('F - Desp. EQUIPE'!E86="","",'F - Desp. EQUIPE'!E86)</f>
        <v/>
      </c>
      <c r="H84" s="489" t="str">
        <f>IF('F - Desp. EQUIPE'!C86="","",'F - Desp. EQUIPE'!C86)</f>
        <v/>
      </c>
      <c r="I84" s="489">
        <f>'F - Desp. EQUIPE'!D86</f>
        <v>0</v>
      </c>
      <c r="K84" s="489" t="str">
        <f>IF('F - Desp. EQUIPE'!F86="","",'F - Desp. EQUIPE'!F86)</f>
        <v/>
      </c>
      <c r="L84" s="489" t="str">
        <f>IF('F - Desp. EQUIPE'!G86="","",'F - Desp. EQUIPE'!G86)</f>
        <v/>
      </c>
      <c r="M84" s="489" t="str">
        <f>IF('F - Desp. EQUIPE'!H86="","",'F - Desp. EQUIPE'!H86)</f>
        <v/>
      </c>
      <c r="N84" s="489" t="str">
        <f>IF('F - Desp. EQUIPE'!I86="","",'F - Desp. EQUIPE'!I86)</f>
        <v/>
      </c>
    </row>
    <row r="85" spans="1:14" x14ac:dyDescent="0.25">
      <c r="A85" s="489">
        <f t="shared" si="3"/>
        <v>0</v>
      </c>
      <c r="B85" s="489" t="str">
        <f>IF(AND(M85="",N85=""),"",'F - Desp. EQUIPE'!A87)</f>
        <v/>
      </c>
      <c r="C85" s="489" t="str">
        <f t="shared" si="2"/>
        <v/>
      </c>
      <c r="D85" s="489" t="str">
        <f>'F - Desp. EQUIPE'!X87</f>
        <v/>
      </c>
      <c r="E85" s="489" t="str">
        <f>'F - Desp. EQUIPE'!Y87</f>
        <v/>
      </c>
      <c r="F85" s="489" t="str">
        <f>IF('F - Desp. EQUIPE'!E87="","",'F - Desp. EQUIPE'!E87)</f>
        <v/>
      </c>
      <c r="H85" s="489" t="str">
        <f>IF('F - Desp. EQUIPE'!C87="","",'F - Desp. EQUIPE'!C87)</f>
        <v/>
      </c>
      <c r="I85" s="489">
        <f>'F - Desp. EQUIPE'!D87</f>
        <v>0</v>
      </c>
      <c r="K85" s="489" t="str">
        <f>IF('F - Desp. EQUIPE'!F87="","",'F - Desp. EQUIPE'!F87)</f>
        <v/>
      </c>
      <c r="L85" s="489" t="str">
        <f>IF('F - Desp. EQUIPE'!G87="","",'F - Desp. EQUIPE'!G87)</f>
        <v/>
      </c>
      <c r="M85" s="489" t="str">
        <f>IF('F - Desp. EQUIPE'!H87="","",'F - Desp. EQUIPE'!H87)</f>
        <v/>
      </c>
      <c r="N85" s="489" t="str">
        <f>IF('F - Desp. EQUIPE'!I87="","",'F - Desp. EQUIPE'!I87)</f>
        <v/>
      </c>
    </row>
    <row r="86" spans="1:14" x14ac:dyDescent="0.25">
      <c r="A86" s="489">
        <f t="shared" si="3"/>
        <v>0</v>
      </c>
      <c r="B86" s="489" t="str">
        <f>IF(AND(M86="",N86=""),"",'F - Desp. EQUIPE'!A88)</f>
        <v/>
      </c>
      <c r="C86" s="489" t="str">
        <f t="shared" si="2"/>
        <v/>
      </c>
      <c r="D86" s="489" t="str">
        <f>'F - Desp. EQUIPE'!X88</f>
        <v/>
      </c>
      <c r="E86" s="489" t="str">
        <f>'F - Desp. EQUIPE'!Y88</f>
        <v/>
      </c>
      <c r="F86" s="489" t="str">
        <f>IF('F - Desp. EQUIPE'!E88="","",'F - Desp. EQUIPE'!E88)</f>
        <v/>
      </c>
      <c r="H86" s="489" t="str">
        <f>IF('F - Desp. EQUIPE'!C88="","",'F - Desp. EQUIPE'!C88)</f>
        <v/>
      </c>
      <c r="I86" s="489">
        <f>'F - Desp. EQUIPE'!D88</f>
        <v>0</v>
      </c>
      <c r="K86" s="489" t="str">
        <f>IF('F - Desp. EQUIPE'!F88="","",'F - Desp. EQUIPE'!F88)</f>
        <v/>
      </c>
      <c r="L86" s="489" t="str">
        <f>IF('F - Desp. EQUIPE'!G88="","",'F - Desp. EQUIPE'!G88)</f>
        <v/>
      </c>
      <c r="M86" s="489" t="str">
        <f>IF('F - Desp. EQUIPE'!H88="","",'F - Desp. EQUIPE'!H88)</f>
        <v/>
      </c>
      <c r="N86" s="489" t="str">
        <f>IF('F - Desp. EQUIPE'!I88="","",'F - Desp. EQUIPE'!I88)</f>
        <v/>
      </c>
    </row>
    <row r="87" spans="1:14" x14ac:dyDescent="0.25">
      <c r="A87" s="489">
        <f t="shared" si="3"/>
        <v>0</v>
      </c>
      <c r="B87" s="489" t="str">
        <f>IF(AND(M87="",N87=""),"",'F - Desp. EQUIPE'!A89)</f>
        <v/>
      </c>
      <c r="C87" s="489" t="str">
        <f t="shared" si="2"/>
        <v/>
      </c>
      <c r="D87" s="489" t="str">
        <f>'F - Desp. EQUIPE'!X89</f>
        <v/>
      </c>
      <c r="E87" s="489" t="str">
        <f>'F - Desp. EQUIPE'!Y89</f>
        <v/>
      </c>
      <c r="F87" s="489" t="str">
        <f>IF('F - Desp. EQUIPE'!E89="","",'F - Desp. EQUIPE'!E89)</f>
        <v/>
      </c>
      <c r="H87" s="489" t="str">
        <f>IF('F - Desp. EQUIPE'!C89="","",'F - Desp. EQUIPE'!C89)</f>
        <v/>
      </c>
      <c r="I87" s="489">
        <f>'F - Desp. EQUIPE'!D89</f>
        <v>0</v>
      </c>
      <c r="K87" s="489" t="str">
        <f>IF('F - Desp. EQUIPE'!F89="","",'F - Desp. EQUIPE'!F89)</f>
        <v/>
      </c>
      <c r="L87" s="489" t="str">
        <f>IF('F - Desp. EQUIPE'!G89="","",'F - Desp. EQUIPE'!G89)</f>
        <v/>
      </c>
      <c r="M87" s="489" t="str">
        <f>IF('F - Desp. EQUIPE'!H89="","",'F - Desp. EQUIPE'!H89)</f>
        <v/>
      </c>
      <c r="N87" s="489" t="str">
        <f>IF('F - Desp. EQUIPE'!I89="","",'F - Desp. EQUIPE'!I89)</f>
        <v/>
      </c>
    </row>
    <row r="88" spans="1:14" x14ac:dyDescent="0.25">
      <c r="A88" s="489">
        <f t="shared" si="3"/>
        <v>0</v>
      </c>
      <c r="B88" s="489" t="str">
        <f>IF(AND(M88="",N88=""),"",'F - Desp. EQUIPE'!A90)</f>
        <v/>
      </c>
      <c r="C88" s="489" t="str">
        <f t="shared" si="2"/>
        <v/>
      </c>
      <c r="D88" s="489" t="str">
        <f>'F - Desp. EQUIPE'!X90</f>
        <v/>
      </c>
      <c r="E88" s="489" t="str">
        <f>'F - Desp. EQUIPE'!Y90</f>
        <v/>
      </c>
      <c r="F88" s="489" t="str">
        <f>IF('F - Desp. EQUIPE'!E90="","",'F - Desp. EQUIPE'!E90)</f>
        <v/>
      </c>
      <c r="H88" s="489" t="str">
        <f>IF('F - Desp. EQUIPE'!C90="","",'F - Desp. EQUIPE'!C90)</f>
        <v/>
      </c>
      <c r="I88" s="489">
        <f>'F - Desp. EQUIPE'!D90</f>
        <v>0</v>
      </c>
      <c r="K88" s="489" t="str">
        <f>IF('F - Desp. EQUIPE'!F90="","",'F - Desp. EQUIPE'!F90)</f>
        <v/>
      </c>
      <c r="L88" s="489" t="str">
        <f>IF('F - Desp. EQUIPE'!G90="","",'F - Desp. EQUIPE'!G90)</f>
        <v/>
      </c>
      <c r="M88" s="489" t="str">
        <f>IF('F - Desp. EQUIPE'!H90="","",'F - Desp. EQUIPE'!H90)</f>
        <v/>
      </c>
      <c r="N88" s="489" t="str">
        <f>IF('F - Desp. EQUIPE'!I90="","",'F - Desp. EQUIPE'!I90)</f>
        <v/>
      </c>
    </row>
    <row r="89" spans="1:14" x14ac:dyDescent="0.25">
      <c r="A89" s="489">
        <f t="shared" si="3"/>
        <v>0</v>
      </c>
      <c r="B89" s="489" t="str">
        <f>IF(AND(M89="",N89=""),"",'F - Desp. EQUIPE'!A91)</f>
        <v/>
      </c>
      <c r="C89" s="489" t="str">
        <f t="shared" si="2"/>
        <v/>
      </c>
      <c r="D89" s="489" t="str">
        <f>'F - Desp. EQUIPE'!X91</f>
        <v/>
      </c>
      <c r="E89" s="489" t="str">
        <f>'F - Desp. EQUIPE'!Y91</f>
        <v/>
      </c>
      <c r="F89" s="489" t="str">
        <f>IF('F - Desp. EQUIPE'!E91="","",'F - Desp. EQUIPE'!E91)</f>
        <v/>
      </c>
      <c r="H89" s="489" t="str">
        <f>IF('F - Desp. EQUIPE'!C91="","",'F - Desp. EQUIPE'!C91)</f>
        <v/>
      </c>
      <c r="I89" s="489">
        <f>'F - Desp. EQUIPE'!D91</f>
        <v>0</v>
      </c>
      <c r="K89" s="489" t="str">
        <f>IF('F - Desp. EQUIPE'!F91="","",'F - Desp. EQUIPE'!F91)</f>
        <v/>
      </c>
      <c r="L89" s="489" t="str">
        <f>IF('F - Desp. EQUIPE'!G91="","",'F - Desp. EQUIPE'!G91)</f>
        <v/>
      </c>
      <c r="M89" s="489" t="str">
        <f>IF('F - Desp. EQUIPE'!H91="","",'F - Desp. EQUIPE'!H91)</f>
        <v/>
      </c>
      <c r="N89" s="489" t="str">
        <f>IF('F - Desp. EQUIPE'!I91="","",'F - Desp. EQUIPE'!I91)</f>
        <v/>
      </c>
    </row>
    <row r="90" spans="1:14" x14ac:dyDescent="0.25">
      <c r="A90" s="489">
        <f t="shared" si="3"/>
        <v>0</v>
      </c>
      <c r="B90" s="489" t="str">
        <f>IF(AND(M90="",N90=""),"",'F - Desp. EQUIPE'!A92)</f>
        <v/>
      </c>
      <c r="C90" s="489" t="str">
        <f t="shared" si="2"/>
        <v/>
      </c>
      <c r="D90" s="489" t="str">
        <f>'F - Desp. EQUIPE'!X92</f>
        <v/>
      </c>
      <c r="E90" s="489" t="str">
        <f>'F - Desp. EQUIPE'!Y92</f>
        <v/>
      </c>
      <c r="F90" s="489" t="str">
        <f>IF('F - Desp. EQUIPE'!E92="","",'F - Desp. EQUIPE'!E92)</f>
        <v/>
      </c>
      <c r="H90" s="489" t="str">
        <f>IF('F - Desp. EQUIPE'!C92="","",'F - Desp. EQUIPE'!C92)</f>
        <v/>
      </c>
      <c r="I90" s="489">
        <f>'F - Desp. EQUIPE'!D92</f>
        <v>0</v>
      </c>
      <c r="K90" s="489" t="str">
        <f>IF('F - Desp. EQUIPE'!F92="","",'F - Desp. EQUIPE'!F92)</f>
        <v/>
      </c>
      <c r="L90" s="489" t="str">
        <f>IF('F - Desp. EQUIPE'!G92="","",'F - Desp. EQUIPE'!G92)</f>
        <v/>
      </c>
      <c r="M90" s="489" t="str">
        <f>IF('F - Desp. EQUIPE'!H92="","",'F - Desp. EQUIPE'!H92)</f>
        <v/>
      </c>
      <c r="N90" s="489" t="str">
        <f>IF('F - Desp. EQUIPE'!I92="","",'F - Desp. EQUIPE'!I92)</f>
        <v/>
      </c>
    </row>
    <row r="91" spans="1:14" x14ac:dyDescent="0.25">
      <c r="A91" s="489">
        <f t="shared" si="3"/>
        <v>0</v>
      </c>
      <c r="B91" s="489" t="str">
        <f>IF(AND(M91="",N91=""),"",'F - Desp. EQUIPE'!A93)</f>
        <v/>
      </c>
      <c r="C91" s="489" t="str">
        <f t="shared" si="2"/>
        <v/>
      </c>
      <c r="D91" s="489" t="str">
        <f>'F - Desp. EQUIPE'!X93</f>
        <v/>
      </c>
      <c r="E91" s="489" t="str">
        <f>'F - Desp. EQUIPE'!Y93</f>
        <v/>
      </c>
      <c r="F91" s="489" t="str">
        <f>IF('F - Desp. EQUIPE'!E93="","",'F - Desp. EQUIPE'!E93)</f>
        <v/>
      </c>
      <c r="H91" s="489" t="str">
        <f>IF('F - Desp. EQUIPE'!C93="","",'F - Desp. EQUIPE'!C93)</f>
        <v/>
      </c>
      <c r="I91" s="489">
        <f>'F - Desp. EQUIPE'!D93</f>
        <v>0</v>
      </c>
      <c r="K91" s="489" t="str">
        <f>IF('F - Desp. EQUIPE'!F93="","",'F - Desp. EQUIPE'!F93)</f>
        <v/>
      </c>
      <c r="L91" s="489" t="str">
        <f>IF('F - Desp. EQUIPE'!G93="","",'F - Desp. EQUIPE'!G93)</f>
        <v/>
      </c>
      <c r="M91" s="489" t="str">
        <f>IF('F - Desp. EQUIPE'!H93="","",'F - Desp. EQUIPE'!H93)</f>
        <v/>
      </c>
      <c r="N91" s="489" t="str">
        <f>IF('F - Desp. EQUIPE'!I93="","",'F - Desp. EQUIPE'!I93)</f>
        <v/>
      </c>
    </row>
    <row r="92" spans="1:14" x14ac:dyDescent="0.25">
      <c r="A92" s="489">
        <f t="shared" si="3"/>
        <v>0</v>
      </c>
      <c r="B92" s="489" t="str">
        <f>IF(AND(M92="",N92=""),"",'F - Desp. EQUIPE'!A94)</f>
        <v/>
      </c>
      <c r="C92" s="489" t="str">
        <f t="shared" si="2"/>
        <v/>
      </c>
      <c r="D92" s="489" t="str">
        <f>'F - Desp. EQUIPE'!X94</f>
        <v/>
      </c>
      <c r="E92" s="489" t="str">
        <f>'F - Desp. EQUIPE'!Y94</f>
        <v/>
      </c>
      <c r="F92" s="489" t="str">
        <f>IF('F - Desp. EQUIPE'!E94="","",'F - Desp. EQUIPE'!E94)</f>
        <v/>
      </c>
      <c r="H92" s="489" t="str">
        <f>IF('F - Desp. EQUIPE'!C94="","",'F - Desp. EQUIPE'!C94)</f>
        <v/>
      </c>
      <c r="I92" s="489">
        <f>'F - Desp. EQUIPE'!D94</f>
        <v>0</v>
      </c>
      <c r="K92" s="489" t="str">
        <f>IF('F - Desp. EQUIPE'!F94="","",'F - Desp. EQUIPE'!F94)</f>
        <v/>
      </c>
      <c r="L92" s="489" t="str">
        <f>IF('F - Desp. EQUIPE'!G94="","",'F - Desp. EQUIPE'!G94)</f>
        <v/>
      </c>
      <c r="M92" s="489" t="str">
        <f>IF('F - Desp. EQUIPE'!H94="","",'F - Desp. EQUIPE'!H94)</f>
        <v/>
      </c>
      <c r="N92" s="489" t="str">
        <f>IF('F - Desp. EQUIPE'!I94="","",'F - Desp. EQUIPE'!I94)</f>
        <v/>
      </c>
    </row>
    <row r="93" spans="1:14" x14ac:dyDescent="0.25">
      <c r="A93" s="489">
        <f t="shared" si="3"/>
        <v>0</v>
      </c>
      <c r="B93" s="489" t="str">
        <f>IF(AND(M93="",N93=""),"",'F - Desp. EQUIPE'!A95)</f>
        <v/>
      </c>
      <c r="C93" s="489" t="str">
        <f t="shared" si="2"/>
        <v/>
      </c>
      <c r="D93" s="489" t="str">
        <f>'F - Desp. EQUIPE'!X95</f>
        <v/>
      </c>
      <c r="E93" s="489" t="str">
        <f>'F - Desp. EQUIPE'!Y95</f>
        <v/>
      </c>
      <c r="F93" s="489" t="str">
        <f>IF('F - Desp. EQUIPE'!E95="","",'F - Desp. EQUIPE'!E95)</f>
        <v/>
      </c>
      <c r="H93" s="489" t="str">
        <f>IF('F - Desp. EQUIPE'!C95="","",'F - Desp. EQUIPE'!C95)</f>
        <v/>
      </c>
      <c r="I93" s="489">
        <f>'F - Desp. EQUIPE'!D95</f>
        <v>0</v>
      </c>
      <c r="K93" s="489" t="str">
        <f>IF('F - Desp. EQUIPE'!F95="","",'F - Desp. EQUIPE'!F95)</f>
        <v/>
      </c>
      <c r="L93" s="489" t="str">
        <f>IF('F - Desp. EQUIPE'!G95="","",'F - Desp. EQUIPE'!G95)</f>
        <v/>
      </c>
      <c r="M93" s="489" t="str">
        <f>IF('F - Desp. EQUIPE'!H95="","",'F - Desp. EQUIPE'!H95)</f>
        <v/>
      </c>
      <c r="N93" s="489" t="str">
        <f>IF('F - Desp. EQUIPE'!I95="","",'F - Desp. EQUIPE'!I95)</f>
        <v/>
      </c>
    </row>
    <row r="94" spans="1:14" x14ac:dyDescent="0.25">
      <c r="A94" s="489">
        <f t="shared" si="3"/>
        <v>0</v>
      </c>
      <c r="B94" s="489" t="str">
        <f>IF(AND(M94="",N94=""),"",'F - Desp. EQUIPE'!A96)</f>
        <v/>
      </c>
      <c r="C94" s="489" t="str">
        <f t="shared" si="2"/>
        <v/>
      </c>
      <c r="D94" s="489" t="str">
        <f>'F - Desp. EQUIPE'!X96</f>
        <v/>
      </c>
      <c r="E94" s="489" t="str">
        <f>'F - Desp. EQUIPE'!Y96</f>
        <v/>
      </c>
      <c r="F94" s="489" t="str">
        <f>IF('F - Desp. EQUIPE'!E96="","",'F - Desp. EQUIPE'!E96)</f>
        <v/>
      </c>
      <c r="H94" s="489" t="str">
        <f>IF('F - Desp. EQUIPE'!C96="","",'F - Desp. EQUIPE'!C96)</f>
        <v/>
      </c>
      <c r="I94" s="489">
        <f>'F - Desp. EQUIPE'!D96</f>
        <v>0</v>
      </c>
      <c r="K94" s="489" t="str">
        <f>IF('F - Desp. EQUIPE'!F96="","",'F - Desp. EQUIPE'!F96)</f>
        <v/>
      </c>
      <c r="L94" s="489" t="str">
        <f>IF('F - Desp. EQUIPE'!G96="","",'F - Desp. EQUIPE'!G96)</f>
        <v/>
      </c>
      <c r="M94" s="489" t="str">
        <f>IF('F - Desp. EQUIPE'!H96="","",'F - Desp. EQUIPE'!H96)</f>
        <v/>
      </c>
      <c r="N94" s="489" t="str">
        <f>IF('F - Desp. EQUIPE'!I96="","",'F - Desp. EQUIPE'!I96)</f>
        <v/>
      </c>
    </row>
    <row r="95" spans="1:14" x14ac:dyDescent="0.25">
      <c r="A95" s="489">
        <f t="shared" si="3"/>
        <v>0</v>
      </c>
      <c r="B95" s="489" t="str">
        <f>IF(AND(M95="",N95=""),"",'F - Desp. EQUIPE'!A97)</f>
        <v/>
      </c>
      <c r="C95" s="489" t="str">
        <f t="shared" si="2"/>
        <v/>
      </c>
      <c r="D95" s="489" t="str">
        <f>'F - Desp. EQUIPE'!X97</f>
        <v/>
      </c>
      <c r="E95" s="489" t="str">
        <f>'F - Desp. EQUIPE'!Y97</f>
        <v/>
      </c>
      <c r="F95" s="489" t="str">
        <f>IF('F - Desp. EQUIPE'!E97="","",'F - Desp. EQUIPE'!E97)</f>
        <v/>
      </c>
      <c r="H95" s="489" t="str">
        <f>IF('F - Desp. EQUIPE'!C97="","",'F - Desp. EQUIPE'!C97)</f>
        <v/>
      </c>
      <c r="I95" s="489">
        <f>'F - Desp. EQUIPE'!D97</f>
        <v>0</v>
      </c>
      <c r="K95" s="489" t="str">
        <f>IF('F - Desp. EQUIPE'!F97="","",'F - Desp. EQUIPE'!F97)</f>
        <v/>
      </c>
      <c r="L95" s="489" t="str">
        <f>IF('F - Desp. EQUIPE'!G97="","",'F - Desp. EQUIPE'!G97)</f>
        <v/>
      </c>
      <c r="M95" s="489" t="str">
        <f>IF('F - Desp. EQUIPE'!H97="","",'F - Desp. EQUIPE'!H97)</f>
        <v/>
      </c>
      <c r="N95" s="489" t="str">
        <f>IF('F - Desp. EQUIPE'!I97="","",'F - Desp. EQUIPE'!I97)</f>
        <v/>
      </c>
    </row>
    <row r="96" spans="1:14" x14ac:dyDescent="0.25">
      <c r="A96" s="489">
        <f t="shared" si="3"/>
        <v>0</v>
      </c>
      <c r="B96" s="489" t="str">
        <f>IF(AND(M96="",N96=""),"",'F - Desp. EQUIPE'!A98)</f>
        <v/>
      </c>
      <c r="C96" s="489" t="str">
        <f t="shared" si="2"/>
        <v/>
      </c>
      <c r="D96" s="489" t="str">
        <f>'F - Desp. EQUIPE'!X98</f>
        <v/>
      </c>
      <c r="E96" s="489" t="str">
        <f>'F - Desp. EQUIPE'!Y98</f>
        <v/>
      </c>
      <c r="F96" s="489" t="str">
        <f>IF('F - Desp. EQUIPE'!E98="","",'F - Desp. EQUIPE'!E98)</f>
        <v/>
      </c>
      <c r="H96" s="489" t="str">
        <f>IF('F - Desp. EQUIPE'!C98="","",'F - Desp. EQUIPE'!C98)</f>
        <v/>
      </c>
      <c r="I96" s="489">
        <f>'F - Desp. EQUIPE'!D98</f>
        <v>0</v>
      </c>
      <c r="K96" s="489" t="str">
        <f>IF('F - Desp. EQUIPE'!F98="","",'F - Desp. EQUIPE'!F98)</f>
        <v/>
      </c>
      <c r="L96" s="489" t="str">
        <f>IF('F - Desp. EQUIPE'!G98="","",'F - Desp. EQUIPE'!G98)</f>
        <v/>
      </c>
      <c r="M96" s="489" t="str">
        <f>IF('F - Desp. EQUIPE'!H98="","",'F - Desp. EQUIPE'!H98)</f>
        <v/>
      </c>
      <c r="N96" s="489" t="str">
        <f>IF('F - Desp. EQUIPE'!I98="","",'F - Desp. EQUIPE'!I98)</f>
        <v/>
      </c>
    </row>
    <row r="97" spans="1:14" x14ac:dyDescent="0.25">
      <c r="A97" s="489">
        <f t="shared" si="3"/>
        <v>0</v>
      </c>
      <c r="B97" s="489" t="str">
        <f>IF(AND(M97="",N97=""),"",'F - Desp. EQUIPE'!A99)</f>
        <v/>
      </c>
      <c r="C97" s="489" t="str">
        <f t="shared" si="2"/>
        <v/>
      </c>
      <c r="D97" s="489" t="str">
        <f>'F - Desp. EQUIPE'!X99</f>
        <v/>
      </c>
      <c r="E97" s="489" t="str">
        <f>'F - Desp. EQUIPE'!Y99</f>
        <v/>
      </c>
      <c r="F97" s="489" t="str">
        <f>IF('F - Desp. EQUIPE'!E99="","",'F - Desp. EQUIPE'!E99)</f>
        <v/>
      </c>
      <c r="H97" s="489" t="str">
        <f>IF('F - Desp. EQUIPE'!C99="","",'F - Desp. EQUIPE'!C99)</f>
        <v/>
      </c>
      <c r="I97" s="489">
        <f>'F - Desp. EQUIPE'!D99</f>
        <v>0</v>
      </c>
      <c r="K97" s="489" t="str">
        <f>IF('F - Desp. EQUIPE'!F99="","",'F - Desp. EQUIPE'!F99)</f>
        <v/>
      </c>
      <c r="L97" s="489" t="str">
        <f>IF('F - Desp. EQUIPE'!G99="","",'F - Desp. EQUIPE'!G99)</f>
        <v/>
      </c>
      <c r="M97" s="489" t="str">
        <f>IF('F - Desp. EQUIPE'!H99="","",'F - Desp. EQUIPE'!H99)</f>
        <v/>
      </c>
      <c r="N97" s="489" t="str">
        <f>IF('F - Desp. EQUIPE'!I99="","",'F - Desp. EQUIPE'!I99)</f>
        <v/>
      </c>
    </row>
    <row r="98" spans="1:14" x14ac:dyDescent="0.25">
      <c r="A98" s="489">
        <f t="shared" si="3"/>
        <v>0</v>
      </c>
      <c r="B98" s="489" t="str">
        <f>IF(AND(M98="",N98=""),"",'F - Desp. EQUIPE'!A100)</f>
        <v/>
      </c>
      <c r="C98" s="489" t="str">
        <f t="shared" si="2"/>
        <v/>
      </c>
      <c r="D98" s="489" t="str">
        <f>'F - Desp. EQUIPE'!X100</f>
        <v/>
      </c>
      <c r="E98" s="489" t="str">
        <f>'F - Desp. EQUIPE'!Y100</f>
        <v/>
      </c>
      <c r="F98" s="489" t="str">
        <f>IF('F - Desp. EQUIPE'!E100="","",'F - Desp. EQUIPE'!E100)</f>
        <v/>
      </c>
      <c r="H98" s="489" t="str">
        <f>IF('F - Desp. EQUIPE'!C100="","",'F - Desp. EQUIPE'!C100)</f>
        <v/>
      </c>
      <c r="I98" s="489">
        <f>'F - Desp. EQUIPE'!D100</f>
        <v>0</v>
      </c>
      <c r="K98" s="489" t="str">
        <f>IF('F - Desp. EQUIPE'!F100="","",'F - Desp. EQUIPE'!F100)</f>
        <v/>
      </c>
      <c r="L98" s="489" t="str">
        <f>IF('F - Desp. EQUIPE'!G100="","",'F - Desp. EQUIPE'!G100)</f>
        <v/>
      </c>
      <c r="M98" s="489" t="str">
        <f>IF('F - Desp. EQUIPE'!H100="","",'F - Desp. EQUIPE'!H100)</f>
        <v/>
      </c>
      <c r="N98" s="489" t="str">
        <f>IF('F - Desp. EQUIPE'!I100="","",'F - Desp. EQUIPE'!I100)</f>
        <v/>
      </c>
    </row>
    <row r="99" spans="1:14" x14ac:dyDescent="0.25">
      <c r="A99" s="489">
        <f t="shared" si="3"/>
        <v>0</v>
      </c>
      <c r="B99" s="489" t="str">
        <f>IF(AND(M99="",N99=""),"",'F - Desp. EQUIPE'!A101)</f>
        <v/>
      </c>
      <c r="C99" s="489" t="str">
        <f t="shared" si="2"/>
        <v/>
      </c>
      <c r="D99" s="489" t="str">
        <f>'F - Desp. EQUIPE'!X101</f>
        <v/>
      </c>
      <c r="E99" s="489" t="str">
        <f>'F - Desp. EQUIPE'!Y101</f>
        <v/>
      </c>
      <c r="F99" s="489" t="str">
        <f>IF('F - Desp. EQUIPE'!E101="","",'F - Desp. EQUIPE'!E101)</f>
        <v/>
      </c>
      <c r="H99" s="489" t="str">
        <f>IF('F - Desp. EQUIPE'!C101="","",'F - Desp. EQUIPE'!C101)</f>
        <v/>
      </c>
      <c r="I99" s="489">
        <f>'F - Desp. EQUIPE'!D101</f>
        <v>0</v>
      </c>
      <c r="K99" s="489" t="str">
        <f>IF('F - Desp. EQUIPE'!F101="","",'F - Desp. EQUIPE'!F101)</f>
        <v/>
      </c>
      <c r="L99" s="489" t="str">
        <f>IF('F - Desp. EQUIPE'!G101="","",'F - Desp. EQUIPE'!G101)</f>
        <v/>
      </c>
      <c r="M99" s="489" t="str">
        <f>IF('F - Desp. EQUIPE'!H101="","",'F - Desp. EQUIPE'!H101)</f>
        <v/>
      </c>
      <c r="N99" s="489" t="str">
        <f>IF('F - Desp. EQUIPE'!I101="","",'F - Desp. EQUIPE'!I101)</f>
        <v/>
      </c>
    </row>
    <row r="100" spans="1:14" x14ac:dyDescent="0.25">
      <c r="A100" s="489">
        <f t="shared" si="3"/>
        <v>0</v>
      </c>
      <c r="B100" s="489" t="str">
        <f>IF(AND(M100="",N100=""),"",'F - Desp. EQUIPE'!A102)</f>
        <v/>
      </c>
      <c r="C100" s="489" t="str">
        <f t="shared" si="2"/>
        <v/>
      </c>
      <c r="D100" s="489" t="str">
        <f>'F - Desp. EQUIPE'!X102</f>
        <v/>
      </c>
      <c r="E100" s="489" t="str">
        <f>'F - Desp. EQUIPE'!Y102</f>
        <v/>
      </c>
      <c r="F100" s="489" t="str">
        <f>IF('F - Desp. EQUIPE'!E102="","",'F - Desp. EQUIPE'!E102)</f>
        <v/>
      </c>
      <c r="H100" s="489" t="str">
        <f>IF('F - Desp. EQUIPE'!C102="","",'F - Desp. EQUIPE'!C102)</f>
        <v/>
      </c>
      <c r="I100" s="489">
        <f>'F - Desp. EQUIPE'!D102</f>
        <v>0</v>
      </c>
      <c r="K100" s="489" t="str">
        <f>IF('F - Desp. EQUIPE'!F102="","",'F - Desp. EQUIPE'!F102)</f>
        <v/>
      </c>
      <c r="L100" s="489" t="str">
        <f>IF('F - Desp. EQUIPE'!G102="","",'F - Desp. EQUIPE'!G102)</f>
        <v/>
      </c>
      <c r="M100" s="489" t="str">
        <f>IF('F - Desp. EQUIPE'!H102="","",'F - Desp. EQUIPE'!H102)</f>
        <v/>
      </c>
      <c r="N100" s="489" t="str">
        <f>IF('F - Desp. EQUIPE'!I102="","",'F - Desp. EQUIPE'!I102)</f>
        <v/>
      </c>
    </row>
    <row r="101" spans="1:14" x14ac:dyDescent="0.25">
      <c r="A101" s="489">
        <f t="shared" si="3"/>
        <v>0</v>
      </c>
      <c r="B101" s="489" t="str">
        <f>IF(AND(M101="",N101=""),"",'F - Desp. EQUIPE'!A103)</f>
        <v/>
      </c>
      <c r="C101" s="489" t="str">
        <f t="shared" si="2"/>
        <v/>
      </c>
      <c r="D101" s="489" t="str">
        <f>'F - Desp. EQUIPE'!X103</f>
        <v/>
      </c>
      <c r="E101" s="489" t="str">
        <f>'F - Desp. EQUIPE'!Y103</f>
        <v/>
      </c>
      <c r="F101" s="489" t="str">
        <f>IF('F - Desp. EQUIPE'!E103="","",'F - Desp. EQUIPE'!E103)</f>
        <v/>
      </c>
      <c r="H101" s="489" t="str">
        <f>IF('F - Desp. EQUIPE'!C103="","",'F - Desp. EQUIPE'!C103)</f>
        <v/>
      </c>
      <c r="I101" s="489">
        <f>'F - Desp. EQUIPE'!D103</f>
        <v>0</v>
      </c>
      <c r="K101" s="489" t="str">
        <f>IF('F - Desp. EQUIPE'!F103="","",'F - Desp. EQUIPE'!F103)</f>
        <v/>
      </c>
      <c r="L101" s="489" t="str">
        <f>IF('F - Desp. EQUIPE'!G103="","",'F - Desp. EQUIPE'!G103)</f>
        <v/>
      </c>
      <c r="M101" s="489" t="str">
        <f>IF('F - Desp. EQUIPE'!H103="","",'F - Desp. EQUIPE'!H103)</f>
        <v/>
      </c>
      <c r="N101" s="489" t="str">
        <f>IF('F - Desp. EQUIPE'!I103="","",'F - Desp. EQUIPE'!I103)</f>
        <v/>
      </c>
    </row>
    <row r="102" spans="1:14" x14ac:dyDescent="0.25">
      <c r="A102" s="489">
        <f t="shared" si="3"/>
        <v>0</v>
      </c>
      <c r="B102" s="489" t="str">
        <f>IF(AND(M102="",N102=""),"",'F - Desp. EQUIPE'!A104)</f>
        <v/>
      </c>
      <c r="C102" s="489" t="str">
        <f t="shared" si="2"/>
        <v/>
      </c>
      <c r="D102" s="489" t="str">
        <f>'F - Desp. EQUIPE'!X104</f>
        <v/>
      </c>
      <c r="E102" s="489" t="str">
        <f>'F - Desp. EQUIPE'!Y104</f>
        <v/>
      </c>
      <c r="F102" s="489" t="str">
        <f>IF('F - Desp. EQUIPE'!E104="","",'F - Desp. EQUIPE'!E104)</f>
        <v/>
      </c>
      <c r="H102" s="489" t="str">
        <f>IF('F - Desp. EQUIPE'!C104="","",'F - Desp. EQUIPE'!C104)</f>
        <v/>
      </c>
      <c r="I102" s="489">
        <f>'F - Desp. EQUIPE'!D104</f>
        <v>0</v>
      </c>
      <c r="K102" s="489" t="str">
        <f>IF('F - Desp. EQUIPE'!F104="","",'F - Desp. EQUIPE'!F104)</f>
        <v/>
      </c>
      <c r="L102" s="489" t="str">
        <f>IF('F - Desp. EQUIPE'!G104="","",'F - Desp. EQUIPE'!G104)</f>
        <v/>
      </c>
      <c r="M102" s="489" t="str">
        <f>IF('F - Desp. EQUIPE'!H104="","",'F - Desp. EQUIPE'!H104)</f>
        <v/>
      </c>
      <c r="N102" s="489" t="str">
        <f>IF('F - Desp. EQUIPE'!I104="","",'F - Desp. EQUIPE'!I104)</f>
        <v/>
      </c>
    </row>
    <row r="103" spans="1:14" x14ac:dyDescent="0.25">
      <c r="A103" s="489">
        <f t="shared" si="3"/>
        <v>0</v>
      </c>
      <c r="B103" s="489" t="str">
        <f>IF(M103="","",'G - Desp. MAT. CONSUMO'!A5)</f>
        <v/>
      </c>
      <c r="C103" s="489" t="str">
        <f>IF(B103="","","MATERIAL DE CONSUMO")</f>
        <v/>
      </c>
      <c r="D103" s="489" t="str">
        <f>'G - Desp. MAT. CONSUMO'!X5</f>
        <v/>
      </c>
      <c r="E103" s="489" t="str">
        <f>'G - Desp. MAT. CONSUMO'!Y5</f>
        <v/>
      </c>
      <c r="F103" s="489" t="str">
        <f>IF(B103="","","NA")</f>
        <v/>
      </c>
      <c r="G103" s="489" t="str">
        <f>IF('G - Desp. MAT. CONSUMO'!D5="","",'G - Desp. MAT. CONSUMO'!D5)</f>
        <v/>
      </c>
      <c r="H103" s="489" t="str">
        <f>IF('G - Desp. MAT. CONSUMO'!C5="","",'G - Desp. MAT. CONSUMO'!C5)</f>
        <v/>
      </c>
      <c r="I103" s="489" t="str">
        <f>IF('G - Desp. MAT. CONSUMO'!E5="","",'G - Desp. MAT. CONSUMO'!E5)</f>
        <v/>
      </c>
      <c r="M103" s="489" t="str">
        <f>IF('G - Desp. MAT. CONSUMO'!F5="","",'G - Desp. MAT. CONSUMO'!F5)</f>
        <v/>
      </c>
    </row>
    <row r="104" spans="1:14" x14ac:dyDescent="0.25">
      <c r="A104" s="489">
        <f t="shared" si="3"/>
        <v>0</v>
      </c>
      <c r="B104" s="489" t="str">
        <f>IF(M104="","",'G - Desp. MAT. CONSUMO'!A6)</f>
        <v/>
      </c>
      <c r="C104" s="489" t="str">
        <f t="shared" ref="C104:C167" si="4">IF(B104="","","MATERIAL DE CONSUMO")</f>
        <v/>
      </c>
      <c r="D104" s="489" t="str">
        <f>'G - Desp. MAT. CONSUMO'!X6</f>
        <v/>
      </c>
      <c r="E104" s="489" t="str">
        <f>'G - Desp. MAT. CONSUMO'!Y6</f>
        <v/>
      </c>
      <c r="F104" s="489" t="str">
        <f t="shared" ref="F104:F167" si="5">IF(B104="","","NA")</f>
        <v/>
      </c>
      <c r="G104" s="489" t="str">
        <f>IF('G - Desp. MAT. CONSUMO'!D6="","",'G - Desp. MAT. CONSUMO'!D6)</f>
        <v/>
      </c>
      <c r="H104" s="489" t="str">
        <f>IF('G - Desp. MAT. CONSUMO'!C6="","",'G - Desp. MAT. CONSUMO'!C6)</f>
        <v/>
      </c>
      <c r="I104" s="489" t="str">
        <f>IF('G - Desp. MAT. CONSUMO'!E6="","",'G - Desp. MAT. CONSUMO'!E6)</f>
        <v/>
      </c>
      <c r="M104" s="489" t="str">
        <f>IF('G - Desp. MAT. CONSUMO'!F6="","",'G - Desp. MAT. CONSUMO'!F6)</f>
        <v/>
      </c>
    </row>
    <row r="105" spans="1:14" x14ac:dyDescent="0.25">
      <c r="A105" s="489">
        <f t="shared" si="3"/>
        <v>0</v>
      </c>
      <c r="B105" s="489" t="str">
        <f>IF(M105="","",'G - Desp. MAT. CONSUMO'!A7)</f>
        <v/>
      </c>
      <c r="C105" s="489" t="str">
        <f t="shared" si="4"/>
        <v/>
      </c>
      <c r="D105" s="489" t="str">
        <f>'G - Desp. MAT. CONSUMO'!X7</f>
        <v/>
      </c>
      <c r="E105" s="489" t="str">
        <f>'G - Desp. MAT. CONSUMO'!Y7</f>
        <v/>
      </c>
      <c r="F105" s="489" t="str">
        <f t="shared" si="5"/>
        <v/>
      </c>
      <c r="G105" s="489" t="str">
        <f>IF('G - Desp. MAT. CONSUMO'!D7="","",'G - Desp. MAT. CONSUMO'!D7)</f>
        <v/>
      </c>
      <c r="H105" s="489" t="str">
        <f>IF('G - Desp. MAT. CONSUMO'!C7="","",'G - Desp. MAT. CONSUMO'!C7)</f>
        <v/>
      </c>
      <c r="I105" s="489" t="str">
        <f>IF('G - Desp. MAT. CONSUMO'!E7="","",'G - Desp. MAT. CONSUMO'!E7)</f>
        <v/>
      </c>
      <c r="M105" s="489" t="str">
        <f>IF('G - Desp. MAT. CONSUMO'!F7="","",'G - Desp. MAT. CONSUMO'!F7)</f>
        <v/>
      </c>
    </row>
    <row r="106" spans="1:14" x14ac:dyDescent="0.25">
      <c r="A106" s="489">
        <f t="shared" si="3"/>
        <v>0</v>
      </c>
      <c r="B106" s="489" t="str">
        <f>IF(M106="","",'G - Desp. MAT. CONSUMO'!A8)</f>
        <v/>
      </c>
      <c r="C106" s="489" t="str">
        <f t="shared" si="4"/>
        <v/>
      </c>
      <c r="D106" s="489" t="str">
        <f>'G - Desp. MAT. CONSUMO'!X8</f>
        <v/>
      </c>
      <c r="E106" s="489" t="str">
        <f>'G - Desp. MAT. CONSUMO'!Y8</f>
        <v/>
      </c>
      <c r="F106" s="489" t="str">
        <f t="shared" si="5"/>
        <v/>
      </c>
      <c r="G106" s="489" t="str">
        <f>IF('G - Desp. MAT. CONSUMO'!D8="","",'G - Desp. MAT. CONSUMO'!D8)</f>
        <v/>
      </c>
      <c r="H106" s="489" t="str">
        <f>IF('G - Desp. MAT. CONSUMO'!C8="","",'G - Desp. MAT. CONSUMO'!C8)</f>
        <v/>
      </c>
      <c r="I106" s="489" t="str">
        <f>IF('G - Desp. MAT. CONSUMO'!E8="","",'G - Desp. MAT. CONSUMO'!E8)</f>
        <v/>
      </c>
      <c r="M106" s="489" t="str">
        <f>IF('G - Desp. MAT. CONSUMO'!F8="","",'G - Desp. MAT. CONSUMO'!F8)</f>
        <v/>
      </c>
    </row>
    <row r="107" spans="1:14" x14ac:dyDescent="0.25">
      <c r="A107" s="489">
        <f t="shared" si="3"/>
        <v>0</v>
      </c>
      <c r="B107" s="489" t="str">
        <f>IF(M107="","",'G - Desp. MAT. CONSUMO'!A9)</f>
        <v/>
      </c>
      <c r="C107" s="489" t="str">
        <f t="shared" si="4"/>
        <v/>
      </c>
      <c r="D107" s="489" t="str">
        <f>'G - Desp. MAT. CONSUMO'!X9</f>
        <v/>
      </c>
      <c r="E107" s="489" t="str">
        <f>'G - Desp. MAT. CONSUMO'!Y9</f>
        <v/>
      </c>
      <c r="F107" s="489" t="str">
        <f t="shared" si="5"/>
        <v/>
      </c>
      <c r="G107" s="489" t="str">
        <f>IF('G - Desp. MAT. CONSUMO'!D9="","",'G - Desp. MAT. CONSUMO'!D9)</f>
        <v/>
      </c>
      <c r="H107" s="489" t="str">
        <f>IF('G - Desp. MAT. CONSUMO'!C9="","",'G - Desp. MAT. CONSUMO'!C9)</f>
        <v/>
      </c>
      <c r="I107" s="489" t="str">
        <f>IF('G - Desp. MAT. CONSUMO'!E9="","",'G - Desp. MAT. CONSUMO'!E9)</f>
        <v/>
      </c>
      <c r="M107" s="489" t="str">
        <f>IF('G - Desp. MAT. CONSUMO'!F9="","",'G - Desp. MAT. CONSUMO'!F9)</f>
        <v/>
      </c>
    </row>
    <row r="108" spans="1:14" x14ac:dyDescent="0.25">
      <c r="A108" s="489">
        <f t="shared" si="3"/>
        <v>0</v>
      </c>
      <c r="B108" s="489" t="str">
        <f>IF(M108="","",'G - Desp. MAT. CONSUMO'!A10)</f>
        <v/>
      </c>
      <c r="C108" s="489" t="str">
        <f t="shared" si="4"/>
        <v/>
      </c>
      <c r="D108" s="489" t="str">
        <f>'G - Desp. MAT. CONSUMO'!X10</f>
        <v/>
      </c>
      <c r="E108" s="489" t="str">
        <f>'G - Desp. MAT. CONSUMO'!Y10</f>
        <v/>
      </c>
      <c r="F108" s="489" t="str">
        <f t="shared" si="5"/>
        <v/>
      </c>
      <c r="G108" s="489" t="str">
        <f>IF('G - Desp. MAT. CONSUMO'!D10="","",'G - Desp. MAT. CONSUMO'!D10)</f>
        <v/>
      </c>
      <c r="H108" s="489" t="str">
        <f>IF('G - Desp. MAT. CONSUMO'!C10="","",'G - Desp. MAT. CONSUMO'!C10)</f>
        <v/>
      </c>
      <c r="I108" s="489" t="str">
        <f>IF('G - Desp. MAT. CONSUMO'!E10="","",'G - Desp. MAT. CONSUMO'!E10)</f>
        <v/>
      </c>
      <c r="M108" s="489" t="str">
        <f>IF('G - Desp. MAT. CONSUMO'!F10="","",'G - Desp. MAT. CONSUMO'!F10)</f>
        <v/>
      </c>
    </row>
    <row r="109" spans="1:14" x14ac:dyDescent="0.25">
      <c r="A109" s="489">
        <f t="shared" si="3"/>
        <v>0</v>
      </c>
      <c r="B109" s="489" t="str">
        <f>IF(M109="","",'G - Desp. MAT. CONSUMO'!A11)</f>
        <v/>
      </c>
      <c r="C109" s="489" t="str">
        <f t="shared" si="4"/>
        <v/>
      </c>
      <c r="D109" s="489" t="str">
        <f>'G - Desp. MAT. CONSUMO'!X11</f>
        <v/>
      </c>
      <c r="E109" s="489" t="str">
        <f>'G - Desp. MAT. CONSUMO'!Y11</f>
        <v/>
      </c>
      <c r="F109" s="489" t="str">
        <f t="shared" si="5"/>
        <v/>
      </c>
      <c r="G109" s="489" t="str">
        <f>IF('G - Desp. MAT. CONSUMO'!D11="","",'G - Desp. MAT. CONSUMO'!D11)</f>
        <v/>
      </c>
      <c r="H109" s="489" t="str">
        <f>IF('G - Desp. MAT. CONSUMO'!C11="","",'G - Desp. MAT. CONSUMO'!C11)</f>
        <v/>
      </c>
      <c r="I109" s="489" t="str">
        <f>IF('G - Desp. MAT. CONSUMO'!E11="","",'G - Desp. MAT. CONSUMO'!E11)</f>
        <v/>
      </c>
      <c r="M109" s="489" t="str">
        <f>IF('G - Desp. MAT. CONSUMO'!F11="","",'G - Desp. MAT. CONSUMO'!F11)</f>
        <v/>
      </c>
    </row>
    <row r="110" spans="1:14" x14ac:dyDescent="0.25">
      <c r="A110" s="489">
        <f t="shared" si="3"/>
        <v>0</v>
      </c>
      <c r="B110" s="489" t="str">
        <f>IF(M110="","",'G - Desp. MAT. CONSUMO'!A12)</f>
        <v/>
      </c>
      <c r="C110" s="489" t="str">
        <f t="shared" si="4"/>
        <v/>
      </c>
      <c r="D110" s="489" t="str">
        <f>'G - Desp. MAT. CONSUMO'!X12</f>
        <v/>
      </c>
      <c r="E110" s="489" t="str">
        <f>'G - Desp. MAT. CONSUMO'!Y12</f>
        <v/>
      </c>
      <c r="F110" s="489" t="str">
        <f t="shared" si="5"/>
        <v/>
      </c>
      <c r="G110" s="489" t="str">
        <f>IF('G - Desp. MAT. CONSUMO'!D12="","",'G - Desp. MAT. CONSUMO'!D12)</f>
        <v/>
      </c>
      <c r="H110" s="489" t="str">
        <f>IF('G - Desp. MAT. CONSUMO'!C12="","",'G - Desp. MAT. CONSUMO'!C12)</f>
        <v/>
      </c>
      <c r="I110" s="489" t="str">
        <f>IF('G - Desp. MAT. CONSUMO'!E12="","",'G - Desp. MAT. CONSUMO'!E12)</f>
        <v/>
      </c>
      <c r="M110" s="489" t="str">
        <f>IF('G - Desp. MAT. CONSUMO'!F12="","",'G - Desp. MAT. CONSUMO'!F12)</f>
        <v/>
      </c>
    </row>
    <row r="111" spans="1:14" x14ac:dyDescent="0.25">
      <c r="A111" s="489">
        <f t="shared" si="3"/>
        <v>0</v>
      </c>
      <c r="B111" s="489" t="str">
        <f>IF(M111="","",'G - Desp. MAT. CONSUMO'!A13)</f>
        <v/>
      </c>
      <c r="C111" s="489" t="str">
        <f t="shared" si="4"/>
        <v/>
      </c>
      <c r="D111" s="489" t="str">
        <f>'G - Desp. MAT. CONSUMO'!X13</f>
        <v/>
      </c>
      <c r="E111" s="489" t="str">
        <f>'G - Desp. MAT. CONSUMO'!Y13</f>
        <v/>
      </c>
      <c r="F111" s="489" t="str">
        <f t="shared" si="5"/>
        <v/>
      </c>
      <c r="G111" s="489" t="str">
        <f>IF('G - Desp. MAT. CONSUMO'!D13="","",'G - Desp. MAT. CONSUMO'!D13)</f>
        <v/>
      </c>
      <c r="H111" s="489" t="str">
        <f>IF('G - Desp. MAT. CONSUMO'!C13="","",'G - Desp. MAT. CONSUMO'!C13)</f>
        <v/>
      </c>
      <c r="I111" s="489" t="str">
        <f>IF('G - Desp. MAT. CONSUMO'!E13="","",'G - Desp. MAT. CONSUMO'!E13)</f>
        <v/>
      </c>
      <c r="M111" s="489" t="str">
        <f>IF('G - Desp. MAT. CONSUMO'!F13="","",'G - Desp. MAT. CONSUMO'!F13)</f>
        <v/>
      </c>
    </row>
    <row r="112" spans="1:14" x14ac:dyDescent="0.25">
      <c r="A112" s="489">
        <f t="shared" si="3"/>
        <v>0</v>
      </c>
      <c r="B112" s="489" t="str">
        <f>IF(M112="","",'G - Desp. MAT. CONSUMO'!A14)</f>
        <v/>
      </c>
      <c r="C112" s="489" t="str">
        <f t="shared" si="4"/>
        <v/>
      </c>
      <c r="D112" s="489" t="str">
        <f>'G - Desp. MAT. CONSUMO'!X14</f>
        <v/>
      </c>
      <c r="E112" s="489" t="str">
        <f>'G - Desp. MAT. CONSUMO'!Y14</f>
        <v/>
      </c>
      <c r="F112" s="489" t="str">
        <f t="shared" si="5"/>
        <v/>
      </c>
      <c r="G112" s="489" t="str">
        <f>IF('G - Desp. MAT. CONSUMO'!D14="","",'G - Desp. MAT. CONSUMO'!D14)</f>
        <v/>
      </c>
      <c r="H112" s="489" t="str">
        <f>IF('G - Desp. MAT. CONSUMO'!C14="","",'G - Desp. MAT. CONSUMO'!C14)</f>
        <v/>
      </c>
      <c r="I112" s="489" t="str">
        <f>IF('G - Desp. MAT. CONSUMO'!E14="","",'G - Desp. MAT. CONSUMO'!E14)</f>
        <v/>
      </c>
      <c r="M112" s="489" t="str">
        <f>IF('G - Desp. MAT. CONSUMO'!F14="","",'G - Desp. MAT. CONSUMO'!F14)</f>
        <v/>
      </c>
    </row>
    <row r="113" spans="1:13" x14ac:dyDescent="0.25">
      <c r="A113" s="489">
        <f t="shared" si="3"/>
        <v>0</v>
      </c>
      <c r="B113" s="489" t="str">
        <f>IF(M113="","",'G - Desp. MAT. CONSUMO'!A15)</f>
        <v/>
      </c>
      <c r="C113" s="489" t="str">
        <f t="shared" si="4"/>
        <v/>
      </c>
      <c r="D113" s="489" t="str">
        <f>'G - Desp. MAT. CONSUMO'!X15</f>
        <v/>
      </c>
      <c r="E113" s="489" t="str">
        <f>'G - Desp. MAT. CONSUMO'!Y15</f>
        <v/>
      </c>
      <c r="F113" s="489" t="str">
        <f t="shared" si="5"/>
        <v/>
      </c>
      <c r="G113" s="489" t="str">
        <f>IF('G - Desp. MAT. CONSUMO'!D15="","",'G - Desp. MAT. CONSUMO'!D15)</f>
        <v/>
      </c>
      <c r="H113" s="489" t="str">
        <f>IF('G - Desp. MAT. CONSUMO'!C15="","",'G - Desp. MAT. CONSUMO'!C15)</f>
        <v/>
      </c>
      <c r="I113" s="489" t="str">
        <f>IF('G - Desp. MAT. CONSUMO'!E15="","",'G - Desp. MAT. CONSUMO'!E15)</f>
        <v/>
      </c>
      <c r="M113" s="489" t="str">
        <f>IF('G - Desp. MAT. CONSUMO'!F15="","",'G - Desp. MAT. CONSUMO'!F15)</f>
        <v/>
      </c>
    </row>
    <row r="114" spans="1:13" x14ac:dyDescent="0.25">
      <c r="A114" s="489">
        <f t="shared" si="3"/>
        <v>0</v>
      </c>
      <c r="B114" s="489" t="str">
        <f>IF(M114="","",'G - Desp. MAT. CONSUMO'!A16)</f>
        <v/>
      </c>
      <c r="C114" s="489" t="str">
        <f t="shared" si="4"/>
        <v/>
      </c>
      <c r="D114" s="489" t="str">
        <f>'G - Desp. MAT. CONSUMO'!X16</f>
        <v/>
      </c>
      <c r="E114" s="489" t="str">
        <f>'G - Desp. MAT. CONSUMO'!Y16</f>
        <v/>
      </c>
      <c r="F114" s="489" t="str">
        <f t="shared" si="5"/>
        <v/>
      </c>
      <c r="G114" s="489" t="str">
        <f>IF('G - Desp. MAT. CONSUMO'!D16="","",'G - Desp. MAT. CONSUMO'!D16)</f>
        <v/>
      </c>
      <c r="H114" s="489" t="str">
        <f>IF('G - Desp. MAT. CONSUMO'!C16="","",'G - Desp. MAT. CONSUMO'!C16)</f>
        <v/>
      </c>
      <c r="I114" s="489" t="str">
        <f>IF('G - Desp. MAT. CONSUMO'!E16="","",'G - Desp. MAT. CONSUMO'!E16)</f>
        <v/>
      </c>
      <c r="M114" s="489" t="str">
        <f>IF('G - Desp. MAT. CONSUMO'!F16="","",'G - Desp. MAT. CONSUMO'!F16)</f>
        <v/>
      </c>
    </row>
    <row r="115" spans="1:13" x14ac:dyDescent="0.25">
      <c r="A115" s="489">
        <f t="shared" si="3"/>
        <v>0</v>
      </c>
      <c r="B115" s="489" t="str">
        <f>IF(M115="","",'G - Desp. MAT. CONSUMO'!A17)</f>
        <v/>
      </c>
      <c r="C115" s="489" t="str">
        <f t="shared" si="4"/>
        <v/>
      </c>
      <c r="D115" s="489" t="str">
        <f>'G - Desp. MAT. CONSUMO'!X17</f>
        <v/>
      </c>
      <c r="E115" s="489" t="str">
        <f>'G - Desp. MAT. CONSUMO'!Y17</f>
        <v/>
      </c>
      <c r="F115" s="489" t="str">
        <f t="shared" si="5"/>
        <v/>
      </c>
      <c r="G115" s="489" t="str">
        <f>IF('G - Desp. MAT. CONSUMO'!D17="","",'G - Desp. MAT. CONSUMO'!D17)</f>
        <v/>
      </c>
      <c r="H115" s="489" t="str">
        <f>IF('G - Desp. MAT. CONSUMO'!C17="","",'G - Desp. MAT. CONSUMO'!C17)</f>
        <v/>
      </c>
      <c r="I115" s="489" t="str">
        <f>IF('G - Desp. MAT. CONSUMO'!E17="","",'G - Desp. MAT. CONSUMO'!E17)</f>
        <v/>
      </c>
      <c r="M115" s="489" t="str">
        <f>IF('G - Desp. MAT. CONSUMO'!F17="","",'G - Desp. MAT. CONSUMO'!F17)</f>
        <v/>
      </c>
    </row>
    <row r="116" spans="1:13" x14ac:dyDescent="0.25">
      <c r="A116" s="489">
        <f t="shared" si="3"/>
        <v>0</v>
      </c>
      <c r="B116" s="489" t="str">
        <f>IF(M116="","",'G - Desp. MAT. CONSUMO'!A18)</f>
        <v/>
      </c>
      <c r="C116" s="489" t="str">
        <f t="shared" si="4"/>
        <v/>
      </c>
      <c r="D116" s="489" t="str">
        <f>'G - Desp. MAT. CONSUMO'!X18</f>
        <v/>
      </c>
      <c r="E116" s="489" t="str">
        <f>'G - Desp. MAT. CONSUMO'!Y18</f>
        <v/>
      </c>
      <c r="F116" s="489" t="str">
        <f t="shared" si="5"/>
        <v/>
      </c>
      <c r="G116" s="489" t="str">
        <f>IF('G - Desp. MAT. CONSUMO'!D18="","",'G - Desp. MAT. CONSUMO'!D18)</f>
        <v/>
      </c>
      <c r="H116" s="489" t="str">
        <f>IF('G - Desp. MAT. CONSUMO'!C18="","",'G - Desp. MAT. CONSUMO'!C18)</f>
        <v/>
      </c>
      <c r="I116" s="489" t="str">
        <f>IF('G - Desp. MAT. CONSUMO'!E18="","",'G - Desp. MAT. CONSUMO'!E18)</f>
        <v/>
      </c>
      <c r="M116" s="489" t="str">
        <f>IF('G - Desp. MAT. CONSUMO'!F18="","",'G - Desp. MAT. CONSUMO'!F18)</f>
        <v/>
      </c>
    </row>
    <row r="117" spans="1:13" x14ac:dyDescent="0.25">
      <c r="A117" s="489">
        <f t="shared" si="3"/>
        <v>0</v>
      </c>
      <c r="B117" s="489" t="str">
        <f>IF(M117="","",'G - Desp. MAT. CONSUMO'!A19)</f>
        <v/>
      </c>
      <c r="C117" s="489" t="str">
        <f t="shared" si="4"/>
        <v/>
      </c>
      <c r="D117" s="489" t="str">
        <f>'G - Desp. MAT. CONSUMO'!X19</f>
        <v/>
      </c>
      <c r="E117" s="489" t="str">
        <f>'G - Desp. MAT. CONSUMO'!Y19</f>
        <v/>
      </c>
      <c r="F117" s="489" t="str">
        <f t="shared" si="5"/>
        <v/>
      </c>
      <c r="G117" s="489" t="str">
        <f>IF('G - Desp. MAT. CONSUMO'!D19="","",'G - Desp. MAT. CONSUMO'!D19)</f>
        <v/>
      </c>
      <c r="H117" s="489" t="str">
        <f>IF('G - Desp. MAT. CONSUMO'!C19="","",'G - Desp. MAT. CONSUMO'!C19)</f>
        <v/>
      </c>
      <c r="I117" s="489" t="str">
        <f>IF('G - Desp. MAT. CONSUMO'!E19="","",'G - Desp. MAT. CONSUMO'!E19)</f>
        <v/>
      </c>
      <c r="M117" s="489" t="str">
        <f>IF('G - Desp. MAT. CONSUMO'!F19="","",'G - Desp. MAT. CONSUMO'!F19)</f>
        <v/>
      </c>
    </row>
    <row r="118" spans="1:13" x14ac:dyDescent="0.25">
      <c r="A118" s="489">
        <f t="shared" si="3"/>
        <v>0</v>
      </c>
      <c r="B118" s="489" t="str">
        <f>IF(M118="","",'G - Desp. MAT. CONSUMO'!A20)</f>
        <v/>
      </c>
      <c r="C118" s="489" t="str">
        <f t="shared" si="4"/>
        <v/>
      </c>
      <c r="D118" s="489" t="str">
        <f>'G - Desp. MAT. CONSUMO'!X20</f>
        <v/>
      </c>
      <c r="E118" s="489" t="str">
        <f>'G - Desp. MAT. CONSUMO'!Y20</f>
        <v/>
      </c>
      <c r="F118" s="489" t="str">
        <f t="shared" si="5"/>
        <v/>
      </c>
      <c r="G118" s="489" t="str">
        <f>IF('G - Desp. MAT. CONSUMO'!D20="","",'G - Desp. MAT. CONSUMO'!D20)</f>
        <v/>
      </c>
      <c r="H118" s="489" t="str">
        <f>IF('G - Desp. MAT. CONSUMO'!C20="","",'G - Desp. MAT. CONSUMO'!C20)</f>
        <v/>
      </c>
      <c r="I118" s="489" t="str">
        <f>IF('G - Desp. MAT. CONSUMO'!E20="","",'G - Desp. MAT. CONSUMO'!E20)</f>
        <v/>
      </c>
      <c r="M118" s="489" t="str">
        <f>IF('G - Desp. MAT. CONSUMO'!F20="","",'G - Desp. MAT. CONSUMO'!F20)</f>
        <v/>
      </c>
    </row>
    <row r="119" spans="1:13" x14ac:dyDescent="0.25">
      <c r="A119" s="489">
        <f t="shared" si="3"/>
        <v>0</v>
      </c>
      <c r="B119" s="489" t="str">
        <f>IF(M119="","",'G - Desp. MAT. CONSUMO'!A21)</f>
        <v/>
      </c>
      <c r="C119" s="489" t="str">
        <f t="shared" si="4"/>
        <v/>
      </c>
      <c r="D119" s="489" t="str">
        <f>'G - Desp. MAT. CONSUMO'!X21</f>
        <v/>
      </c>
      <c r="E119" s="489" t="str">
        <f>'G - Desp. MAT. CONSUMO'!Y21</f>
        <v/>
      </c>
      <c r="F119" s="489" t="str">
        <f t="shared" si="5"/>
        <v/>
      </c>
      <c r="G119" s="489" t="str">
        <f>IF('G - Desp. MAT. CONSUMO'!D21="","",'G - Desp. MAT. CONSUMO'!D21)</f>
        <v/>
      </c>
      <c r="H119" s="489" t="str">
        <f>IF('G - Desp. MAT. CONSUMO'!C21="","",'G - Desp. MAT. CONSUMO'!C21)</f>
        <v/>
      </c>
      <c r="I119" s="489" t="str">
        <f>IF('G - Desp. MAT. CONSUMO'!E21="","",'G - Desp. MAT. CONSUMO'!E21)</f>
        <v/>
      </c>
      <c r="M119" s="489" t="str">
        <f>IF('G - Desp. MAT. CONSUMO'!F21="","",'G - Desp. MAT. CONSUMO'!F21)</f>
        <v/>
      </c>
    </row>
    <row r="120" spans="1:13" x14ac:dyDescent="0.25">
      <c r="A120" s="489">
        <f t="shared" si="3"/>
        <v>0</v>
      </c>
      <c r="B120" s="489" t="str">
        <f>IF(M120="","",'G - Desp. MAT. CONSUMO'!A22)</f>
        <v/>
      </c>
      <c r="C120" s="489" t="str">
        <f t="shared" si="4"/>
        <v/>
      </c>
      <c r="D120" s="489" t="str">
        <f>'G - Desp. MAT. CONSUMO'!X22</f>
        <v/>
      </c>
      <c r="E120" s="489" t="str">
        <f>'G - Desp. MAT. CONSUMO'!Y22</f>
        <v/>
      </c>
      <c r="F120" s="489" t="str">
        <f t="shared" si="5"/>
        <v/>
      </c>
      <c r="G120" s="489" t="str">
        <f>IF('G - Desp. MAT. CONSUMO'!D22="","",'G - Desp. MAT. CONSUMO'!D22)</f>
        <v/>
      </c>
      <c r="H120" s="489" t="str">
        <f>IF('G - Desp. MAT. CONSUMO'!C22="","",'G - Desp. MAT. CONSUMO'!C22)</f>
        <v/>
      </c>
      <c r="I120" s="489" t="str">
        <f>IF('G - Desp. MAT. CONSUMO'!E22="","",'G - Desp. MAT. CONSUMO'!E22)</f>
        <v/>
      </c>
      <c r="M120" s="489" t="str">
        <f>IF('G - Desp. MAT. CONSUMO'!F22="","",'G - Desp. MAT. CONSUMO'!F22)</f>
        <v/>
      </c>
    </row>
    <row r="121" spans="1:13" x14ac:dyDescent="0.25">
      <c r="A121" s="489">
        <f t="shared" si="3"/>
        <v>0</v>
      </c>
      <c r="B121" s="489" t="str">
        <f>IF(M121="","",'G - Desp. MAT. CONSUMO'!A23)</f>
        <v/>
      </c>
      <c r="C121" s="489" t="str">
        <f t="shared" si="4"/>
        <v/>
      </c>
      <c r="D121" s="489" t="str">
        <f>'G - Desp. MAT. CONSUMO'!X23</f>
        <v/>
      </c>
      <c r="E121" s="489" t="str">
        <f>'G - Desp. MAT. CONSUMO'!Y23</f>
        <v/>
      </c>
      <c r="F121" s="489" t="str">
        <f t="shared" si="5"/>
        <v/>
      </c>
      <c r="G121" s="489" t="str">
        <f>IF('G - Desp. MAT. CONSUMO'!D23="","",'G - Desp. MAT. CONSUMO'!D23)</f>
        <v/>
      </c>
      <c r="H121" s="489" t="str">
        <f>IF('G - Desp. MAT. CONSUMO'!C23="","",'G - Desp. MAT. CONSUMO'!C23)</f>
        <v/>
      </c>
      <c r="I121" s="489" t="str">
        <f>IF('G - Desp. MAT. CONSUMO'!E23="","",'G - Desp. MAT. CONSUMO'!E23)</f>
        <v/>
      </c>
      <c r="M121" s="489" t="str">
        <f>IF('G - Desp. MAT. CONSUMO'!F23="","",'G - Desp. MAT. CONSUMO'!F23)</f>
        <v/>
      </c>
    </row>
    <row r="122" spans="1:13" x14ac:dyDescent="0.25">
      <c r="A122" s="489">
        <f t="shared" si="3"/>
        <v>0</v>
      </c>
      <c r="B122" s="489" t="str">
        <f>IF(M122="","",'G - Desp. MAT. CONSUMO'!A24)</f>
        <v/>
      </c>
      <c r="C122" s="489" t="str">
        <f t="shared" si="4"/>
        <v/>
      </c>
      <c r="D122" s="489" t="str">
        <f>'G - Desp. MAT. CONSUMO'!X24</f>
        <v/>
      </c>
      <c r="E122" s="489" t="str">
        <f>'G - Desp. MAT. CONSUMO'!Y24</f>
        <v/>
      </c>
      <c r="F122" s="489" t="str">
        <f t="shared" si="5"/>
        <v/>
      </c>
      <c r="G122" s="489" t="str">
        <f>IF('G - Desp. MAT. CONSUMO'!D24="","",'G - Desp. MAT. CONSUMO'!D24)</f>
        <v/>
      </c>
      <c r="H122" s="489" t="str">
        <f>IF('G - Desp. MAT. CONSUMO'!C24="","",'G - Desp. MAT. CONSUMO'!C24)</f>
        <v/>
      </c>
      <c r="I122" s="489" t="str">
        <f>IF('G - Desp. MAT. CONSUMO'!E24="","",'G - Desp. MAT. CONSUMO'!E24)</f>
        <v/>
      </c>
      <c r="M122" s="489" t="str">
        <f>IF('G - Desp. MAT. CONSUMO'!F24="","",'G - Desp. MAT. CONSUMO'!F24)</f>
        <v/>
      </c>
    </row>
    <row r="123" spans="1:13" x14ac:dyDescent="0.25">
      <c r="A123" s="489">
        <f t="shared" si="3"/>
        <v>0</v>
      </c>
      <c r="B123" s="489" t="str">
        <f>IF(M123="","",'G - Desp. MAT. CONSUMO'!A25)</f>
        <v/>
      </c>
      <c r="C123" s="489" t="str">
        <f t="shared" si="4"/>
        <v/>
      </c>
      <c r="D123" s="489" t="str">
        <f>'G - Desp. MAT. CONSUMO'!X25</f>
        <v/>
      </c>
      <c r="E123" s="489" t="str">
        <f>'G - Desp. MAT. CONSUMO'!Y25</f>
        <v/>
      </c>
      <c r="F123" s="489" t="str">
        <f t="shared" si="5"/>
        <v/>
      </c>
      <c r="G123" s="489" t="str">
        <f>IF('G - Desp. MAT. CONSUMO'!D25="","",'G - Desp. MAT. CONSUMO'!D25)</f>
        <v/>
      </c>
      <c r="H123" s="489" t="str">
        <f>IF('G - Desp. MAT. CONSUMO'!C25="","",'G - Desp. MAT. CONSUMO'!C25)</f>
        <v/>
      </c>
      <c r="I123" s="489" t="str">
        <f>IF('G - Desp. MAT. CONSUMO'!E25="","",'G - Desp. MAT. CONSUMO'!E25)</f>
        <v/>
      </c>
      <c r="M123" s="489" t="str">
        <f>IF('G - Desp. MAT. CONSUMO'!F25="","",'G - Desp. MAT. CONSUMO'!F25)</f>
        <v/>
      </c>
    </row>
    <row r="124" spans="1:13" x14ac:dyDescent="0.25">
      <c r="A124" s="489">
        <f t="shared" si="3"/>
        <v>0</v>
      </c>
      <c r="B124" s="489" t="str">
        <f>IF(M124="","",'G - Desp. MAT. CONSUMO'!A26)</f>
        <v/>
      </c>
      <c r="C124" s="489" t="str">
        <f t="shared" si="4"/>
        <v/>
      </c>
      <c r="D124" s="489" t="str">
        <f>'G - Desp. MAT. CONSUMO'!X26</f>
        <v/>
      </c>
      <c r="E124" s="489" t="str">
        <f>'G - Desp. MAT. CONSUMO'!Y26</f>
        <v/>
      </c>
      <c r="F124" s="489" t="str">
        <f t="shared" si="5"/>
        <v/>
      </c>
      <c r="G124" s="489" t="str">
        <f>IF('G - Desp. MAT. CONSUMO'!D26="","",'G - Desp. MAT. CONSUMO'!D26)</f>
        <v/>
      </c>
      <c r="H124" s="489" t="str">
        <f>IF('G - Desp. MAT. CONSUMO'!C26="","",'G - Desp. MAT. CONSUMO'!C26)</f>
        <v/>
      </c>
      <c r="I124" s="489" t="str">
        <f>IF('G - Desp. MAT. CONSUMO'!E26="","",'G - Desp. MAT. CONSUMO'!E26)</f>
        <v/>
      </c>
      <c r="M124" s="489" t="str">
        <f>IF('G - Desp. MAT. CONSUMO'!F26="","",'G - Desp. MAT. CONSUMO'!F26)</f>
        <v/>
      </c>
    </row>
    <row r="125" spans="1:13" x14ac:dyDescent="0.25">
      <c r="A125" s="489">
        <f t="shared" si="3"/>
        <v>0</v>
      </c>
      <c r="B125" s="489" t="str">
        <f>IF(M125="","",'G - Desp. MAT. CONSUMO'!A27)</f>
        <v/>
      </c>
      <c r="C125" s="489" t="str">
        <f t="shared" si="4"/>
        <v/>
      </c>
      <c r="D125" s="489" t="str">
        <f>'G - Desp. MAT. CONSUMO'!X27</f>
        <v/>
      </c>
      <c r="E125" s="489" t="str">
        <f>'G - Desp. MAT. CONSUMO'!Y27</f>
        <v/>
      </c>
      <c r="F125" s="489" t="str">
        <f t="shared" si="5"/>
        <v/>
      </c>
      <c r="G125" s="489" t="str">
        <f>IF('G - Desp. MAT. CONSUMO'!D27="","",'G - Desp. MAT. CONSUMO'!D27)</f>
        <v/>
      </c>
      <c r="H125" s="489" t="str">
        <f>IF('G - Desp. MAT. CONSUMO'!C27="","",'G - Desp. MAT. CONSUMO'!C27)</f>
        <v/>
      </c>
      <c r="I125" s="489" t="str">
        <f>IF('G - Desp. MAT. CONSUMO'!E27="","",'G - Desp. MAT. CONSUMO'!E27)</f>
        <v/>
      </c>
      <c r="M125" s="489" t="str">
        <f>IF('G - Desp. MAT. CONSUMO'!F27="","",'G - Desp. MAT. CONSUMO'!F27)</f>
        <v/>
      </c>
    </row>
    <row r="126" spans="1:13" x14ac:dyDescent="0.25">
      <c r="A126" s="489">
        <f t="shared" si="3"/>
        <v>0</v>
      </c>
      <c r="B126" s="489" t="str">
        <f>IF(M126="","",'G - Desp. MAT. CONSUMO'!A28)</f>
        <v/>
      </c>
      <c r="C126" s="489" t="str">
        <f t="shared" si="4"/>
        <v/>
      </c>
      <c r="D126" s="489" t="str">
        <f>'G - Desp. MAT. CONSUMO'!X28</f>
        <v/>
      </c>
      <c r="E126" s="489" t="str">
        <f>'G - Desp. MAT. CONSUMO'!Y28</f>
        <v/>
      </c>
      <c r="F126" s="489" t="str">
        <f t="shared" si="5"/>
        <v/>
      </c>
      <c r="G126" s="489" t="str">
        <f>IF('G - Desp. MAT. CONSUMO'!D28="","",'G - Desp. MAT. CONSUMO'!D28)</f>
        <v/>
      </c>
      <c r="H126" s="489" t="str">
        <f>IF('G - Desp. MAT. CONSUMO'!C28="","",'G - Desp. MAT. CONSUMO'!C28)</f>
        <v/>
      </c>
      <c r="I126" s="489" t="str">
        <f>IF('G - Desp. MAT. CONSUMO'!E28="","",'G - Desp. MAT. CONSUMO'!E28)</f>
        <v/>
      </c>
      <c r="M126" s="489" t="str">
        <f>IF('G - Desp. MAT. CONSUMO'!F28="","",'G - Desp. MAT. CONSUMO'!F28)</f>
        <v/>
      </c>
    </row>
    <row r="127" spans="1:13" x14ac:dyDescent="0.25">
      <c r="A127" s="489">
        <f t="shared" si="3"/>
        <v>0</v>
      </c>
      <c r="B127" s="489" t="str">
        <f>IF(M127="","",'G - Desp. MAT. CONSUMO'!A29)</f>
        <v/>
      </c>
      <c r="C127" s="489" t="str">
        <f t="shared" si="4"/>
        <v/>
      </c>
      <c r="D127" s="489" t="str">
        <f>'G - Desp. MAT. CONSUMO'!X29</f>
        <v/>
      </c>
      <c r="E127" s="489" t="str">
        <f>'G - Desp. MAT. CONSUMO'!Y29</f>
        <v/>
      </c>
      <c r="F127" s="489" t="str">
        <f t="shared" si="5"/>
        <v/>
      </c>
      <c r="G127" s="489" t="str">
        <f>IF('G - Desp. MAT. CONSUMO'!D29="","",'G - Desp. MAT. CONSUMO'!D29)</f>
        <v/>
      </c>
      <c r="H127" s="489" t="str">
        <f>IF('G - Desp. MAT. CONSUMO'!C29="","",'G - Desp. MAT. CONSUMO'!C29)</f>
        <v/>
      </c>
      <c r="I127" s="489" t="str">
        <f>IF('G - Desp. MAT. CONSUMO'!E29="","",'G - Desp. MAT. CONSUMO'!E29)</f>
        <v/>
      </c>
      <c r="M127" s="489" t="str">
        <f>IF('G - Desp. MAT. CONSUMO'!F29="","",'G - Desp. MAT. CONSUMO'!F29)</f>
        <v/>
      </c>
    </row>
    <row r="128" spans="1:13" x14ac:dyDescent="0.25">
      <c r="A128" s="489">
        <f t="shared" si="3"/>
        <v>0</v>
      </c>
      <c r="B128" s="489" t="str">
        <f>IF(M128="","",'G - Desp. MAT. CONSUMO'!A30)</f>
        <v/>
      </c>
      <c r="C128" s="489" t="str">
        <f t="shared" si="4"/>
        <v/>
      </c>
      <c r="D128" s="489" t="str">
        <f>'G - Desp. MAT. CONSUMO'!X30</f>
        <v/>
      </c>
      <c r="E128" s="489" t="str">
        <f>'G - Desp. MAT. CONSUMO'!Y30</f>
        <v/>
      </c>
      <c r="F128" s="489" t="str">
        <f t="shared" si="5"/>
        <v/>
      </c>
      <c r="G128" s="489" t="str">
        <f>IF('G - Desp. MAT. CONSUMO'!D30="","",'G - Desp. MAT. CONSUMO'!D30)</f>
        <v/>
      </c>
      <c r="H128" s="489" t="str">
        <f>IF('G - Desp. MAT. CONSUMO'!C30="","",'G - Desp. MAT. CONSUMO'!C30)</f>
        <v/>
      </c>
      <c r="I128" s="489" t="str">
        <f>IF('G - Desp. MAT. CONSUMO'!E30="","",'G - Desp. MAT. CONSUMO'!E30)</f>
        <v/>
      </c>
      <c r="M128" s="489" t="str">
        <f>IF('G - Desp. MAT. CONSUMO'!F30="","",'G - Desp. MAT. CONSUMO'!F30)</f>
        <v/>
      </c>
    </row>
    <row r="129" spans="1:13" x14ac:dyDescent="0.25">
      <c r="A129" s="489">
        <f t="shared" si="3"/>
        <v>0</v>
      </c>
      <c r="B129" s="489" t="str">
        <f>IF(M129="","",'G - Desp. MAT. CONSUMO'!A31)</f>
        <v/>
      </c>
      <c r="C129" s="489" t="str">
        <f t="shared" si="4"/>
        <v/>
      </c>
      <c r="D129" s="489" t="str">
        <f>'G - Desp. MAT. CONSUMO'!X31</f>
        <v/>
      </c>
      <c r="E129" s="489" t="str">
        <f>'G - Desp. MAT. CONSUMO'!Y31</f>
        <v/>
      </c>
      <c r="F129" s="489" t="str">
        <f t="shared" si="5"/>
        <v/>
      </c>
      <c r="G129" s="489" t="str">
        <f>IF('G - Desp. MAT. CONSUMO'!D31="","",'G - Desp. MAT. CONSUMO'!D31)</f>
        <v/>
      </c>
      <c r="H129" s="489" t="str">
        <f>IF('G - Desp. MAT. CONSUMO'!C31="","",'G - Desp. MAT. CONSUMO'!C31)</f>
        <v/>
      </c>
      <c r="I129" s="489" t="str">
        <f>IF('G - Desp. MAT. CONSUMO'!E31="","",'G - Desp. MAT. CONSUMO'!E31)</f>
        <v/>
      </c>
      <c r="M129" s="489" t="str">
        <f>IF('G - Desp. MAT. CONSUMO'!F31="","",'G - Desp. MAT. CONSUMO'!F31)</f>
        <v/>
      </c>
    </row>
    <row r="130" spans="1:13" x14ac:dyDescent="0.25">
      <c r="A130" s="489">
        <f t="shared" si="3"/>
        <v>0</v>
      </c>
      <c r="B130" s="489" t="str">
        <f>IF(M130="","",'G - Desp. MAT. CONSUMO'!A32)</f>
        <v/>
      </c>
      <c r="C130" s="489" t="str">
        <f t="shared" si="4"/>
        <v/>
      </c>
      <c r="D130" s="489" t="str">
        <f>'G - Desp. MAT. CONSUMO'!X32</f>
        <v/>
      </c>
      <c r="E130" s="489" t="str">
        <f>'G - Desp. MAT. CONSUMO'!Y32</f>
        <v/>
      </c>
      <c r="F130" s="489" t="str">
        <f t="shared" si="5"/>
        <v/>
      </c>
      <c r="G130" s="489" t="str">
        <f>IF('G - Desp. MAT. CONSUMO'!D32="","",'G - Desp. MAT. CONSUMO'!D32)</f>
        <v/>
      </c>
      <c r="H130" s="489" t="str">
        <f>IF('G - Desp. MAT. CONSUMO'!C32="","",'G - Desp. MAT. CONSUMO'!C32)</f>
        <v/>
      </c>
      <c r="I130" s="489" t="str">
        <f>IF('G - Desp. MAT. CONSUMO'!E32="","",'G - Desp. MAT. CONSUMO'!E32)</f>
        <v/>
      </c>
      <c r="M130" s="489" t="str">
        <f>IF('G - Desp. MAT. CONSUMO'!F32="","",'G - Desp. MAT. CONSUMO'!F32)</f>
        <v/>
      </c>
    </row>
    <row r="131" spans="1:13" x14ac:dyDescent="0.25">
      <c r="A131" s="489">
        <f t="shared" si="3"/>
        <v>0</v>
      </c>
      <c r="B131" s="489" t="str">
        <f>IF(M131="","",'G - Desp. MAT. CONSUMO'!A33)</f>
        <v/>
      </c>
      <c r="C131" s="489" t="str">
        <f t="shared" si="4"/>
        <v/>
      </c>
      <c r="D131" s="489" t="str">
        <f>'G - Desp. MAT. CONSUMO'!X33</f>
        <v/>
      </c>
      <c r="E131" s="489" t="str">
        <f>'G - Desp. MAT. CONSUMO'!Y33</f>
        <v/>
      </c>
      <c r="F131" s="489" t="str">
        <f t="shared" si="5"/>
        <v/>
      </c>
      <c r="G131" s="489" t="str">
        <f>IF('G - Desp. MAT. CONSUMO'!D33="","",'G - Desp. MAT. CONSUMO'!D33)</f>
        <v/>
      </c>
      <c r="H131" s="489" t="str">
        <f>IF('G - Desp. MAT. CONSUMO'!C33="","",'G - Desp. MAT. CONSUMO'!C33)</f>
        <v/>
      </c>
      <c r="I131" s="489" t="str">
        <f>IF('G - Desp. MAT. CONSUMO'!E33="","",'G - Desp. MAT. CONSUMO'!E33)</f>
        <v/>
      </c>
      <c r="M131" s="489" t="str">
        <f>IF('G - Desp. MAT. CONSUMO'!F33="","",'G - Desp. MAT. CONSUMO'!F33)</f>
        <v/>
      </c>
    </row>
    <row r="132" spans="1:13" x14ac:dyDescent="0.25">
      <c r="A132" s="489">
        <f t="shared" si="3"/>
        <v>0</v>
      </c>
      <c r="B132" s="489" t="str">
        <f>IF(M132="","",'G - Desp. MAT. CONSUMO'!A34)</f>
        <v/>
      </c>
      <c r="C132" s="489" t="str">
        <f t="shared" si="4"/>
        <v/>
      </c>
      <c r="D132" s="489" t="str">
        <f>'G - Desp. MAT. CONSUMO'!X34</f>
        <v/>
      </c>
      <c r="E132" s="489" t="str">
        <f>'G - Desp. MAT. CONSUMO'!Y34</f>
        <v/>
      </c>
      <c r="F132" s="489" t="str">
        <f t="shared" si="5"/>
        <v/>
      </c>
      <c r="G132" s="489" t="str">
        <f>IF('G - Desp. MAT. CONSUMO'!D34="","",'G - Desp. MAT. CONSUMO'!D34)</f>
        <v/>
      </c>
      <c r="H132" s="489" t="str">
        <f>IF('G - Desp. MAT. CONSUMO'!C34="","",'G - Desp. MAT. CONSUMO'!C34)</f>
        <v/>
      </c>
      <c r="I132" s="489" t="str">
        <f>IF('G - Desp. MAT. CONSUMO'!E34="","",'G - Desp. MAT. CONSUMO'!E34)</f>
        <v/>
      </c>
      <c r="M132" s="489" t="str">
        <f>IF('G - Desp. MAT. CONSUMO'!F34="","",'G - Desp. MAT. CONSUMO'!F34)</f>
        <v/>
      </c>
    </row>
    <row r="133" spans="1:13" x14ac:dyDescent="0.25">
      <c r="A133" s="489">
        <f t="shared" ref="A133:A196" si="6">IF(D133="",A132,A132+1)</f>
        <v>0</v>
      </c>
      <c r="B133" s="489" t="str">
        <f>IF(M133="","",'G - Desp. MAT. CONSUMO'!A35)</f>
        <v/>
      </c>
      <c r="C133" s="489" t="str">
        <f t="shared" si="4"/>
        <v/>
      </c>
      <c r="D133" s="489" t="str">
        <f>'G - Desp. MAT. CONSUMO'!X35</f>
        <v/>
      </c>
      <c r="E133" s="489" t="str">
        <f>'G - Desp. MAT. CONSUMO'!Y35</f>
        <v/>
      </c>
      <c r="F133" s="489" t="str">
        <f t="shared" si="5"/>
        <v/>
      </c>
      <c r="G133" s="489" t="str">
        <f>IF('G - Desp. MAT. CONSUMO'!D35="","",'G - Desp. MAT. CONSUMO'!D35)</f>
        <v/>
      </c>
      <c r="H133" s="489" t="str">
        <f>IF('G - Desp. MAT. CONSUMO'!C35="","",'G - Desp. MAT. CONSUMO'!C35)</f>
        <v/>
      </c>
      <c r="I133" s="489" t="str">
        <f>IF('G - Desp. MAT. CONSUMO'!E35="","",'G - Desp. MAT. CONSUMO'!E35)</f>
        <v/>
      </c>
      <c r="M133" s="489" t="str">
        <f>IF('G - Desp. MAT. CONSUMO'!F35="","",'G - Desp. MAT. CONSUMO'!F35)</f>
        <v/>
      </c>
    </row>
    <row r="134" spans="1:13" x14ac:dyDescent="0.25">
      <c r="A134" s="489">
        <f t="shared" si="6"/>
        <v>0</v>
      </c>
      <c r="B134" s="489" t="str">
        <f>IF(M134="","",'G - Desp. MAT. CONSUMO'!A36)</f>
        <v/>
      </c>
      <c r="C134" s="489" t="str">
        <f t="shared" si="4"/>
        <v/>
      </c>
      <c r="D134" s="489" t="str">
        <f>'G - Desp. MAT. CONSUMO'!X36</f>
        <v/>
      </c>
      <c r="E134" s="489" t="str">
        <f>'G - Desp. MAT. CONSUMO'!Y36</f>
        <v/>
      </c>
      <c r="F134" s="489" t="str">
        <f t="shared" si="5"/>
        <v/>
      </c>
      <c r="G134" s="489" t="str">
        <f>IF('G - Desp. MAT. CONSUMO'!D36="","",'G - Desp. MAT. CONSUMO'!D36)</f>
        <v/>
      </c>
      <c r="H134" s="489" t="str">
        <f>IF('G - Desp. MAT. CONSUMO'!C36="","",'G - Desp. MAT. CONSUMO'!C36)</f>
        <v/>
      </c>
      <c r="I134" s="489" t="str">
        <f>IF('G - Desp. MAT. CONSUMO'!E36="","",'G - Desp. MAT. CONSUMO'!E36)</f>
        <v/>
      </c>
      <c r="M134" s="489" t="str">
        <f>IF('G - Desp. MAT. CONSUMO'!F36="","",'G - Desp. MAT. CONSUMO'!F36)</f>
        <v/>
      </c>
    </row>
    <row r="135" spans="1:13" x14ac:dyDescent="0.25">
      <c r="A135" s="489">
        <f t="shared" si="6"/>
        <v>0</v>
      </c>
      <c r="B135" s="489" t="str">
        <f>IF(M135="","",'G - Desp. MAT. CONSUMO'!A37)</f>
        <v/>
      </c>
      <c r="C135" s="489" t="str">
        <f t="shared" si="4"/>
        <v/>
      </c>
      <c r="D135" s="489" t="str">
        <f>'G - Desp. MAT. CONSUMO'!X37</f>
        <v/>
      </c>
      <c r="E135" s="489" t="str">
        <f>'G - Desp. MAT. CONSUMO'!Y37</f>
        <v/>
      </c>
      <c r="F135" s="489" t="str">
        <f t="shared" si="5"/>
        <v/>
      </c>
      <c r="G135" s="489" t="str">
        <f>IF('G - Desp. MAT. CONSUMO'!D37="","",'G - Desp. MAT. CONSUMO'!D37)</f>
        <v/>
      </c>
      <c r="H135" s="489" t="str">
        <f>IF('G - Desp. MAT. CONSUMO'!C37="","",'G - Desp. MAT. CONSUMO'!C37)</f>
        <v/>
      </c>
      <c r="I135" s="489" t="str">
        <f>IF('G - Desp. MAT. CONSUMO'!E37="","",'G - Desp. MAT. CONSUMO'!E37)</f>
        <v/>
      </c>
      <c r="M135" s="489" t="str">
        <f>IF('G - Desp. MAT. CONSUMO'!F37="","",'G - Desp. MAT. CONSUMO'!F37)</f>
        <v/>
      </c>
    </row>
    <row r="136" spans="1:13" x14ac:dyDescent="0.25">
      <c r="A136" s="489">
        <f t="shared" si="6"/>
        <v>0</v>
      </c>
      <c r="B136" s="489" t="str">
        <f>IF(M136="","",'G - Desp. MAT. CONSUMO'!A38)</f>
        <v/>
      </c>
      <c r="C136" s="489" t="str">
        <f t="shared" si="4"/>
        <v/>
      </c>
      <c r="D136" s="489" t="str">
        <f>'G - Desp. MAT. CONSUMO'!X38</f>
        <v/>
      </c>
      <c r="E136" s="489" t="str">
        <f>'G - Desp. MAT. CONSUMO'!Y38</f>
        <v/>
      </c>
      <c r="F136" s="489" t="str">
        <f t="shared" si="5"/>
        <v/>
      </c>
      <c r="G136" s="489" t="str">
        <f>IF('G - Desp. MAT. CONSUMO'!D38="","",'G - Desp. MAT. CONSUMO'!D38)</f>
        <v/>
      </c>
      <c r="H136" s="489" t="str">
        <f>IF('G - Desp. MAT. CONSUMO'!C38="","",'G - Desp. MAT. CONSUMO'!C38)</f>
        <v/>
      </c>
      <c r="I136" s="489" t="str">
        <f>IF('G - Desp. MAT. CONSUMO'!E38="","",'G - Desp. MAT. CONSUMO'!E38)</f>
        <v/>
      </c>
      <c r="M136" s="489" t="str">
        <f>IF('G - Desp. MAT. CONSUMO'!F38="","",'G - Desp. MAT. CONSUMO'!F38)</f>
        <v/>
      </c>
    </row>
    <row r="137" spans="1:13" x14ac:dyDescent="0.25">
      <c r="A137" s="489">
        <f t="shared" si="6"/>
        <v>0</v>
      </c>
      <c r="B137" s="489" t="str">
        <f>IF(M137="","",'G - Desp. MAT. CONSUMO'!A39)</f>
        <v/>
      </c>
      <c r="C137" s="489" t="str">
        <f t="shared" si="4"/>
        <v/>
      </c>
      <c r="D137" s="489" t="str">
        <f>'G - Desp. MAT. CONSUMO'!X39</f>
        <v/>
      </c>
      <c r="E137" s="489" t="str">
        <f>'G - Desp. MAT. CONSUMO'!Y39</f>
        <v/>
      </c>
      <c r="F137" s="489" t="str">
        <f t="shared" si="5"/>
        <v/>
      </c>
      <c r="G137" s="489" t="str">
        <f>IF('G - Desp. MAT. CONSUMO'!D39="","",'G - Desp. MAT. CONSUMO'!D39)</f>
        <v/>
      </c>
      <c r="H137" s="489" t="str">
        <f>IF('G - Desp. MAT. CONSUMO'!C39="","",'G - Desp. MAT. CONSUMO'!C39)</f>
        <v/>
      </c>
      <c r="I137" s="489" t="str">
        <f>IF('G - Desp. MAT. CONSUMO'!E39="","",'G - Desp. MAT. CONSUMO'!E39)</f>
        <v/>
      </c>
      <c r="M137" s="489" t="str">
        <f>IF('G - Desp. MAT. CONSUMO'!F39="","",'G - Desp. MAT. CONSUMO'!F39)</f>
        <v/>
      </c>
    </row>
    <row r="138" spans="1:13" x14ac:dyDescent="0.25">
      <c r="A138" s="489">
        <f t="shared" si="6"/>
        <v>0</v>
      </c>
      <c r="B138" s="489" t="str">
        <f>IF(M138="","",'G - Desp. MAT. CONSUMO'!A40)</f>
        <v/>
      </c>
      <c r="C138" s="489" t="str">
        <f t="shared" si="4"/>
        <v/>
      </c>
      <c r="D138" s="489" t="str">
        <f>'G - Desp. MAT. CONSUMO'!X40</f>
        <v/>
      </c>
      <c r="E138" s="489" t="str">
        <f>'G - Desp. MAT. CONSUMO'!Y40</f>
        <v/>
      </c>
      <c r="F138" s="489" t="str">
        <f t="shared" si="5"/>
        <v/>
      </c>
      <c r="G138" s="489" t="str">
        <f>IF('G - Desp. MAT. CONSUMO'!D40="","",'G - Desp. MAT. CONSUMO'!D40)</f>
        <v/>
      </c>
      <c r="H138" s="489" t="str">
        <f>IF('G - Desp. MAT. CONSUMO'!C40="","",'G - Desp. MAT. CONSUMO'!C40)</f>
        <v/>
      </c>
      <c r="I138" s="489" t="str">
        <f>IF('G - Desp. MAT. CONSUMO'!E40="","",'G - Desp. MAT. CONSUMO'!E40)</f>
        <v/>
      </c>
      <c r="M138" s="489" t="str">
        <f>IF('G - Desp. MAT. CONSUMO'!F40="","",'G - Desp. MAT. CONSUMO'!F40)</f>
        <v/>
      </c>
    </row>
    <row r="139" spans="1:13" x14ac:dyDescent="0.25">
      <c r="A139" s="489">
        <f t="shared" si="6"/>
        <v>0</v>
      </c>
      <c r="B139" s="489" t="str">
        <f>IF(M139="","",'G - Desp. MAT. CONSUMO'!A41)</f>
        <v/>
      </c>
      <c r="C139" s="489" t="str">
        <f t="shared" si="4"/>
        <v/>
      </c>
      <c r="D139" s="489" t="str">
        <f>'G - Desp. MAT. CONSUMO'!X41</f>
        <v/>
      </c>
      <c r="E139" s="489" t="str">
        <f>'G - Desp. MAT. CONSUMO'!Y41</f>
        <v/>
      </c>
      <c r="F139" s="489" t="str">
        <f t="shared" si="5"/>
        <v/>
      </c>
      <c r="G139" s="489" t="str">
        <f>IF('G - Desp. MAT. CONSUMO'!D41="","",'G - Desp. MAT. CONSUMO'!D41)</f>
        <v/>
      </c>
      <c r="H139" s="489" t="str">
        <f>IF('G - Desp. MAT. CONSUMO'!C41="","",'G - Desp. MAT. CONSUMO'!C41)</f>
        <v/>
      </c>
      <c r="I139" s="489" t="str">
        <f>IF('G - Desp. MAT. CONSUMO'!E41="","",'G - Desp. MAT. CONSUMO'!E41)</f>
        <v/>
      </c>
      <c r="M139" s="489" t="str">
        <f>IF('G - Desp. MAT. CONSUMO'!F41="","",'G - Desp. MAT. CONSUMO'!F41)</f>
        <v/>
      </c>
    </row>
    <row r="140" spans="1:13" x14ac:dyDescent="0.25">
      <c r="A140" s="489">
        <f t="shared" si="6"/>
        <v>0</v>
      </c>
      <c r="B140" s="489" t="str">
        <f>IF(M140="","",'G - Desp. MAT. CONSUMO'!A42)</f>
        <v/>
      </c>
      <c r="C140" s="489" t="str">
        <f t="shared" si="4"/>
        <v/>
      </c>
      <c r="D140" s="489" t="str">
        <f>'G - Desp. MAT. CONSUMO'!X42</f>
        <v/>
      </c>
      <c r="E140" s="489" t="str">
        <f>'G - Desp. MAT. CONSUMO'!Y42</f>
        <v/>
      </c>
      <c r="F140" s="489" t="str">
        <f t="shared" si="5"/>
        <v/>
      </c>
      <c r="G140" s="489" t="str">
        <f>IF('G - Desp. MAT. CONSUMO'!D42="","",'G - Desp. MAT. CONSUMO'!D42)</f>
        <v/>
      </c>
      <c r="H140" s="489" t="str">
        <f>IF('G - Desp. MAT. CONSUMO'!C42="","",'G - Desp. MAT. CONSUMO'!C42)</f>
        <v/>
      </c>
      <c r="I140" s="489" t="str">
        <f>IF('G - Desp. MAT. CONSUMO'!E42="","",'G - Desp. MAT. CONSUMO'!E42)</f>
        <v/>
      </c>
      <c r="M140" s="489" t="str">
        <f>IF('G - Desp. MAT. CONSUMO'!F42="","",'G - Desp. MAT. CONSUMO'!F42)</f>
        <v/>
      </c>
    </row>
    <row r="141" spans="1:13" x14ac:dyDescent="0.25">
      <c r="A141" s="489">
        <f t="shared" si="6"/>
        <v>0</v>
      </c>
      <c r="B141" s="489" t="str">
        <f>IF(M141="","",'G - Desp. MAT. CONSUMO'!A43)</f>
        <v/>
      </c>
      <c r="C141" s="489" t="str">
        <f t="shared" si="4"/>
        <v/>
      </c>
      <c r="D141" s="489" t="str">
        <f>'G - Desp. MAT. CONSUMO'!X43</f>
        <v/>
      </c>
      <c r="E141" s="489" t="str">
        <f>'G - Desp. MAT. CONSUMO'!Y43</f>
        <v/>
      </c>
      <c r="F141" s="489" t="str">
        <f t="shared" si="5"/>
        <v/>
      </c>
      <c r="G141" s="489" t="str">
        <f>IF('G - Desp. MAT. CONSUMO'!D43="","",'G - Desp. MAT. CONSUMO'!D43)</f>
        <v/>
      </c>
      <c r="H141" s="489" t="str">
        <f>IF('G - Desp. MAT. CONSUMO'!C43="","",'G - Desp. MAT. CONSUMO'!C43)</f>
        <v/>
      </c>
      <c r="I141" s="489" t="str">
        <f>IF('G - Desp. MAT. CONSUMO'!E43="","",'G - Desp. MAT. CONSUMO'!E43)</f>
        <v/>
      </c>
      <c r="M141" s="489" t="str">
        <f>IF('G - Desp. MAT. CONSUMO'!F43="","",'G - Desp. MAT. CONSUMO'!F43)</f>
        <v/>
      </c>
    </row>
    <row r="142" spans="1:13" x14ac:dyDescent="0.25">
      <c r="A142" s="489">
        <f t="shared" si="6"/>
        <v>0</v>
      </c>
      <c r="B142" s="489" t="str">
        <f>IF(M142="","",'G - Desp. MAT. CONSUMO'!A44)</f>
        <v/>
      </c>
      <c r="C142" s="489" t="str">
        <f t="shared" si="4"/>
        <v/>
      </c>
      <c r="D142" s="489" t="str">
        <f>'G - Desp. MAT. CONSUMO'!X44</f>
        <v/>
      </c>
      <c r="E142" s="489" t="str">
        <f>'G - Desp. MAT. CONSUMO'!Y44</f>
        <v/>
      </c>
      <c r="F142" s="489" t="str">
        <f t="shared" si="5"/>
        <v/>
      </c>
      <c r="G142" s="489" t="str">
        <f>IF('G - Desp. MAT. CONSUMO'!D44="","",'G - Desp. MAT. CONSUMO'!D44)</f>
        <v/>
      </c>
      <c r="H142" s="489" t="str">
        <f>IF('G - Desp. MAT. CONSUMO'!C44="","",'G - Desp. MAT. CONSUMO'!C44)</f>
        <v/>
      </c>
      <c r="I142" s="489" t="str">
        <f>IF('G - Desp. MAT. CONSUMO'!E44="","",'G - Desp. MAT. CONSUMO'!E44)</f>
        <v/>
      </c>
      <c r="M142" s="489" t="str">
        <f>IF('G - Desp. MAT. CONSUMO'!F44="","",'G - Desp. MAT. CONSUMO'!F44)</f>
        <v/>
      </c>
    </row>
    <row r="143" spans="1:13" x14ac:dyDescent="0.25">
      <c r="A143" s="489">
        <f t="shared" si="6"/>
        <v>0</v>
      </c>
      <c r="B143" s="489" t="str">
        <f>IF(M143="","",'G - Desp. MAT. CONSUMO'!A45)</f>
        <v/>
      </c>
      <c r="C143" s="489" t="str">
        <f t="shared" si="4"/>
        <v/>
      </c>
      <c r="D143" s="489" t="str">
        <f>'G - Desp. MAT. CONSUMO'!X45</f>
        <v/>
      </c>
      <c r="E143" s="489" t="str">
        <f>'G - Desp. MAT. CONSUMO'!Y45</f>
        <v/>
      </c>
      <c r="F143" s="489" t="str">
        <f t="shared" si="5"/>
        <v/>
      </c>
      <c r="G143" s="489" t="str">
        <f>IF('G - Desp. MAT. CONSUMO'!D45="","",'G - Desp. MAT. CONSUMO'!D45)</f>
        <v/>
      </c>
      <c r="H143" s="489" t="str">
        <f>IF('G - Desp. MAT. CONSUMO'!C45="","",'G - Desp. MAT. CONSUMO'!C45)</f>
        <v/>
      </c>
      <c r="I143" s="489" t="str">
        <f>IF('G - Desp. MAT. CONSUMO'!E45="","",'G - Desp. MAT. CONSUMO'!E45)</f>
        <v/>
      </c>
      <c r="M143" s="489" t="str">
        <f>IF('G - Desp. MAT. CONSUMO'!F45="","",'G - Desp. MAT. CONSUMO'!F45)</f>
        <v/>
      </c>
    </row>
    <row r="144" spans="1:13" x14ac:dyDescent="0.25">
      <c r="A144" s="489">
        <f t="shared" si="6"/>
        <v>0</v>
      </c>
      <c r="B144" s="489" t="str">
        <f>IF(M144="","",'G - Desp. MAT. CONSUMO'!A46)</f>
        <v/>
      </c>
      <c r="C144" s="489" t="str">
        <f t="shared" si="4"/>
        <v/>
      </c>
      <c r="D144" s="489" t="str">
        <f>'G - Desp. MAT. CONSUMO'!X46</f>
        <v/>
      </c>
      <c r="E144" s="489" t="str">
        <f>'G - Desp. MAT. CONSUMO'!Y46</f>
        <v/>
      </c>
      <c r="F144" s="489" t="str">
        <f t="shared" si="5"/>
        <v/>
      </c>
      <c r="G144" s="489" t="str">
        <f>IF('G - Desp. MAT. CONSUMO'!D46="","",'G - Desp. MAT. CONSUMO'!D46)</f>
        <v/>
      </c>
      <c r="H144" s="489" t="str">
        <f>IF('G - Desp. MAT. CONSUMO'!C46="","",'G - Desp. MAT. CONSUMO'!C46)</f>
        <v/>
      </c>
      <c r="I144" s="489" t="str">
        <f>IF('G - Desp. MAT. CONSUMO'!E46="","",'G - Desp. MAT. CONSUMO'!E46)</f>
        <v/>
      </c>
      <c r="M144" s="489" t="str">
        <f>IF('G - Desp. MAT. CONSUMO'!F46="","",'G - Desp. MAT. CONSUMO'!F46)</f>
        <v/>
      </c>
    </row>
    <row r="145" spans="1:13" x14ac:dyDescent="0.25">
      <c r="A145" s="489">
        <f t="shared" si="6"/>
        <v>0</v>
      </c>
      <c r="B145" s="489" t="str">
        <f>IF(M145="","",'G - Desp. MAT. CONSUMO'!A47)</f>
        <v/>
      </c>
      <c r="C145" s="489" t="str">
        <f t="shared" si="4"/>
        <v/>
      </c>
      <c r="D145" s="489" t="str">
        <f>'G - Desp. MAT. CONSUMO'!X47</f>
        <v/>
      </c>
      <c r="E145" s="489" t="str">
        <f>'G - Desp. MAT. CONSUMO'!Y47</f>
        <v/>
      </c>
      <c r="F145" s="489" t="str">
        <f t="shared" si="5"/>
        <v/>
      </c>
      <c r="G145" s="489" t="str">
        <f>IF('G - Desp. MAT. CONSUMO'!D47="","",'G - Desp. MAT. CONSUMO'!D47)</f>
        <v/>
      </c>
      <c r="H145" s="489" t="str">
        <f>IF('G - Desp. MAT. CONSUMO'!C47="","",'G - Desp. MAT. CONSUMO'!C47)</f>
        <v/>
      </c>
      <c r="I145" s="489" t="str">
        <f>IF('G - Desp. MAT. CONSUMO'!E47="","",'G - Desp. MAT. CONSUMO'!E47)</f>
        <v/>
      </c>
      <c r="M145" s="489" t="str">
        <f>IF('G - Desp. MAT. CONSUMO'!F47="","",'G - Desp. MAT. CONSUMO'!F47)</f>
        <v/>
      </c>
    </row>
    <row r="146" spans="1:13" x14ac:dyDescent="0.25">
      <c r="A146" s="489">
        <f t="shared" si="6"/>
        <v>0</v>
      </c>
      <c r="B146" s="489" t="str">
        <f>IF(M146="","",'G - Desp. MAT. CONSUMO'!A48)</f>
        <v/>
      </c>
      <c r="C146" s="489" t="str">
        <f t="shared" si="4"/>
        <v/>
      </c>
      <c r="D146" s="489" t="str">
        <f>'G - Desp. MAT. CONSUMO'!X48</f>
        <v/>
      </c>
      <c r="E146" s="489" t="str">
        <f>'G - Desp. MAT. CONSUMO'!Y48</f>
        <v/>
      </c>
      <c r="F146" s="489" t="str">
        <f t="shared" si="5"/>
        <v/>
      </c>
      <c r="G146" s="489" t="str">
        <f>IF('G - Desp. MAT. CONSUMO'!D48="","",'G - Desp. MAT. CONSUMO'!D48)</f>
        <v/>
      </c>
      <c r="H146" s="489" t="str">
        <f>IF('G - Desp. MAT. CONSUMO'!C48="","",'G - Desp. MAT. CONSUMO'!C48)</f>
        <v/>
      </c>
      <c r="I146" s="489" t="str">
        <f>IF('G - Desp. MAT. CONSUMO'!E48="","",'G - Desp. MAT. CONSUMO'!E48)</f>
        <v/>
      </c>
      <c r="M146" s="489" t="str">
        <f>IF('G - Desp. MAT. CONSUMO'!F48="","",'G - Desp. MAT. CONSUMO'!F48)</f>
        <v/>
      </c>
    </row>
    <row r="147" spans="1:13" x14ac:dyDescent="0.25">
      <c r="A147" s="489">
        <f t="shared" si="6"/>
        <v>0</v>
      </c>
      <c r="B147" s="489" t="str">
        <f>IF(M147="","",'G - Desp. MAT. CONSUMO'!A49)</f>
        <v/>
      </c>
      <c r="C147" s="489" t="str">
        <f t="shared" si="4"/>
        <v/>
      </c>
      <c r="D147" s="489" t="str">
        <f>'G - Desp. MAT. CONSUMO'!X49</f>
        <v/>
      </c>
      <c r="E147" s="489" t="str">
        <f>'G - Desp. MAT. CONSUMO'!Y49</f>
        <v/>
      </c>
      <c r="F147" s="489" t="str">
        <f t="shared" si="5"/>
        <v/>
      </c>
      <c r="G147" s="489" t="str">
        <f>IF('G - Desp. MAT. CONSUMO'!D49="","",'G - Desp. MAT. CONSUMO'!D49)</f>
        <v/>
      </c>
      <c r="H147" s="489" t="str">
        <f>IF('G - Desp. MAT. CONSUMO'!C49="","",'G - Desp. MAT. CONSUMO'!C49)</f>
        <v/>
      </c>
      <c r="I147" s="489" t="str">
        <f>IF('G - Desp. MAT. CONSUMO'!E49="","",'G - Desp. MAT. CONSUMO'!E49)</f>
        <v/>
      </c>
      <c r="M147" s="489" t="str">
        <f>IF('G - Desp. MAT. CONSUMO'!F49="","",'G - Desp. MAT. CONSUMO'!F49)</f>
        <v/>
      </c>
    </row>
    <row r="148" spans="1:13" x14ac:dyDescent="0.25">
      <c r="A148" s="489">
        <f t="shared" si="6"/>
        <v>0</v>
      </c>
      <c r="B148" s="489" t="str">
        <f>IF(M148="","",'G - Desp. MAT. CONSUMO'!A50)</f>
        <v/>
      </c>
      <c r="C148" s="489" t="str">
        <f t="shared" si="4"/>
        <v/>
      </c>
      <c r="D148" s="489" t="str">
        <f>'G - Desp. MAT. CONSUMO'!X50</f>
        <v/>
      </c>
      <c r="E148" s="489" t="str">
        <f>'G - Desp. MAT. CONSUMO'!Y50</f>
        <v/>
      </c>
      <c r="F148" s="489" t="str">
        <f t="shared" si="5"/>
        <v/>
      </c>
      <c r="G148" s="489" t="str">
        <f>IF('G - Desp. MAT. CONSUMO'!D50="","",'G - Desp. MAT. CONSUMO'!D50)</f>
        <v/>
      </c>
      <c r="H148" s="489" t="str">
        <f>IF('G - Desp. MAT. CONSUMO'!C50="","",'G - Desp. MAT. CONSUMO'!C50)</f>
        <v/>
      </c>
      <c r="I148" s="489" t="str">
        <f>IF('G - Desp. MAT. CONSUMO'!E50="","",'G - Desp. MAT. CONSUMO'!E50)</f>
        <v/>
      </c>
      <c r="M148" s="489" t="str">
        <f>IF('G - Desp. MAT. CONSUMO'!F50="","",'G - Desp. MAT. CONSUMO'!F50)</f>
        <v/>
      </c>
    </row>
    <row r="149" spans="1:13" x14ac:dyDescent="0.25">
      <c r="A149" s="489">
        <f t="shared" si="6"/>
        <v>0</v>
      </c>
      <c r="B149" s="489" t="str">
        <f>IF(M149="","",'G - Desp. MAT. CONSUMO'!A51)</f>
        <v/>
      </c>
      <c r="C149" s="489" t="str">
        <f t="shared" si="4"/>
        <v/>
      </c>
      <c r="D149" s="489" t="str">
        <f>'G - Desp. MAT. CONSUMO'!X51</f>
        <v/>
      </c>
      <c r="E149" s="489" t="str">
        <f>'G - Desp. MAT. CONSUMO'!Y51</f>
        <v/>
      </c>
      <c r="F149" s="489" t="str">
        <f t="shared" si="5"/>
        <v/>
      </c>
      <c r="G149" s="489" t="str">
        <f>IF('G - Desp. MAT. CONSUMO'!D51="","",'G - Desp. MAT. CONSUMO'!D51)</f>
        <v/>
      </c>
      <c r="H149" s="489" t="str">
        <f>IF('G - Desp. MAT. CONSUMO'!C51="","",'G - Desp. MAT. CONSUMO'!C51)</f>
        <v/>
      </c>
      <c r="I149" s="489" t="str">
        <f>IF('G - Desp. MAT. CONSUMO'!E51="","",'G - Desp. MAT. CONSUMO'!E51)</f>
        <v/>
      </c>
      <c r="M149" s="489" t="str">
        <f>IF('G - Desp. MAT. CONSUMO'!F51="","",'G - Desp. MAT. CONSUMO'!F51)</f>
        <v/>
      </c>
    </row>
    <row r="150" spans="1:13" x14ac:dyDescent="0.25">
      <c r="A150" s="489">
        <f t="shared" si="6"/>
        <v>0</v>
      </c>
      <c r="B150" s="489" t="str">
        <f>IF(M150="","",'G - Desp. MAT. CONSUMO'!A52)</f>
        <v/>
      </c>
      <c r="C150" s="489" t="str">
        <f t="shared" si="4"/>
        <v/>
      </c>
      <c r="D150" s="489" t="str">
        <f>'G - Desp. MAT. CONSUMO'!X52</f>
        <v/>
      </c>
      <c r="E150" s="489" t="str">
        <f>'G - Desp. MAT. CONSUMO'!Y52</f>
        <v/>
      </c>
      <c r="F150" s="489" t="str">
        <f t="shared" si="5"/>
        <v/>
      </c>
      <c r="G150" s="489" t="str">
        <f>IF('G - Desp. MAT. CONSUMO'!D52="","",'G - Desp. MAT. CONSUMO'!D52)</f>
        <v/>
      </c>
      <c r="H150" s="489" t="str">
        <f>IF('G - Desp. MAT. CONSUMO'!C52="","",'G - Desp. MAT. CONSUMO'!C52)</f>
        <v/>
      </c>
      <c r="I150" s="489" t="str">
        <f>IF('G - Desp. MAT. CONSUMO'!E52="","",'G - Desp. MAT. CONSUMO'!E52)</f>
        <v/>
      </c>
      <c r="M150" s="489" t="str">
        <f>IF('G - Desp. MAT. CONSUMO'!F52="","",'G - Desp. MAT. CONSUMO'!F52)</f>
        <v/>
      </c>
    </row>
    <row r="151" spans="1:13" x14ac:dyDescent="0.25">
      <c r="A151" s="489">
        <f t="shared" si="6"/>
        <v>0</v>
      </c>
      <c r="B151" s="489" t="str">
        <f>IF(M151="","",'G - Desp. MAT. CONSUMO'!A53)</f>
        <v/>
      </c>
      <c r="C151" s="489" t="str">
        <f t="shared" si="4"/>
        <v/>
      </c>
      <c r="D151" s="489" t="str">
        <f>'G - Desp. MAT. CONSUMO'!X53</f>
        <v/>
      </c>
      <c r="E151" s="489" t="str">
        <f>'G - Desp. MAT. CONSUMO'!Y53</f>
        <v/>
      </c>
      <c r="F151" s="489" t="str">
        <f t="shared" si="5"/>
        <v/>
      </c>
      <c r="G151" s="489" t="str">
        <f>IF('G - Desp. MAT. CONSUMO'!D53="","",'G - Desp. MAT. CONSUMO'!D53)</f>
        <v/>
      </c>
      <c r="H151" s="489" t="str">
        <f>IF('G - Desp. MAT. CONSUMO'!C53="","",'G - Desp. MAT. CONSUMO'!C53)</f>
        <v/>
      </c>
      <c r="I151" s="489" t="str">
        <f>IF('G - Desp. MAT. CONSUMO'!E53="","",'G - Desp. MAT. CONSUMO'!E53)</f>
        <v/>
      </c>
      <c r="M151" s="489" t="str">
        <f>IF('G - Desp. MAT. CONSUMO'!F53="","",'G - Desp. MAT. CONSUMO'!F53)</f>
        <v/>
      </c>
    </row>
    <row r="152" spans="1:13" x14ac:dyDescent="0.25">
      <c r="A152" s="489">
        <f t="shared" si="6"/>
        <v>0</v>
      </c>
      <c r="B152" s="489" t="str">
        <f>IF(M152="","",'G - Desp. MAT. CONSUMO'!A54)</f>
        <v/>
      </c>
      <c r="C152" s="489" t="str">
        <f t="shared" si="4"/>
        <v/>
      </c>
      <c r="D152" s="489" t="str">
        <f>'G - Desp. MAT. CONSUMO'!X54</f>
        <v/>
      </c>
      <c r="E152" s="489" t="str">
        <f>'G - Desp. MAT. CONSUMO'!Y54</f>
        <v/>
      </c>
      <c r="F152" s="489" t="str">
        <f t="shared" si="5"/>
        <v/>
      </c>
      <c r="G152" s="489" t="str">
        <f>IF('G - Desp. MAT. CONSUMO'!D54="","",'G - Desp. MAT. CONSUMO'!D54)</f>
        <v/>
      </c>
      <c r="H152" s="489" t="str">
        <f>IF('G - Desp. MAT. CONSUMO'!C54="","",'G - Desp. MAT. CONSUMO'!C54)</f>
        <v/>
      </c>
      <c r="I152" s="489" t="str">
        <f>IF('G - Desp. MAT. CONSUMO'!E54="","",'G - Desp. MAT. CONSUMO'!E54)</f>
        <v/>
      </c>
      <c r="M152" s="489" t="str">
        <f>IF('G - Desp. MAT. CONSUMO'!F54="","",'G - Desp. MAT. CONSUMO'!F54)</f>
        <v/>
      </c>
    </row>
    <row r="153" spans="1:13" x14ac:dyDescent="0.25">
      <c r="A153" s="489">
        <f t="shared" si="6"/>
        <v>0</v>
      </c>
      <c r="B153" s="489" t="str">
        <f>IF(M153="","",'G - Desp. MAT. CONSUMO'!A55)</f>
        <v/>
      </c>
      <c r="C153" s="489" t="str">
        <f t="shared" si="4"/>
        <v/>
      </c>
      <c r="D153" s="489" t="str">
        <f>'G - Desp. MAT. CONSUMO'!X55</f>
        <v/>
      </c>
      <c r="E153" s="489" t="str">
        <f>'G - Desp. MAT. CONSUMO'!Y55</f>
        <v/>
      </c>
      <c r="F153" s="489" t="str">
        <f t="shared" si="5"/>
        <v/>
      </c>
      <c r="G153" s="489" t="str">
        <f>IF('G - Desp. MAT. CONSUMO'!D55="","",'G - Desp. MAT. CONSUMO'!D55)</f>
        <v/>
      </c>
      <c r="H153" s="489" t="str">
        <f>IF('G - Desp. MAT. CONSUMO'!C55="","",'G - Desp. MAT. CONSUMO'!C55)</f>
        <v/>
      </c>
      <c r="I153" s="489" t="str">
        <f>IF('G - Desp. MAT. CONSUMO'!E55="","",'G - Desp. MAT. CONSUMO'!E55)</f>
        <v/>
      </c>
      <c r="M153" s="489" t="str">
        <f>IF('G - Desp. MAT. CONSUMO'!F55="","",'G - Desp. MAT. CONSUMO'!F55)</f>
        <v/>
      </c>
    </row>
    <row r="154" spans="1:13" x14ac:dyDescent="0.25">
      <c r="A154" s="489">
        <f t="shared" si="6"/>
        <v>0</v>
      </c>
      <c r="B154" s="489" t="str">
        <f>IF(M154="","",'G - Desp. MAT. CONSUMO'!A56)</f>
        <v/>
      </c>
      <c r="C154" s="489" t="str">
        <f t="shared" si="4"/>
        <v/>
      </c>
      <c r="D154" s="489" t="str">
        <f>'G - Desp. MAT. CONSUMO'!X56</f>
        <v/>
      </c>
      <c r="E154" s="489" t="str">
        <f>'G - Desp. MAT. CONSUMO'!Y56</f>
        <v/>
      </c>
      <c r="F154" s="489" t="str">
        <f t="shared" si="5"/>
        <v/>
      </c>
      <c r="G154" s="489" t="str">
        <f>IF('G - Desp. MAT. CONSUMO'!D56="","",'G - Desp. MAT. CONSUMO'!D56)</f>
        <v/>
      </c>
      <c r="H154" s="489" t="str">
        <f>IF('G - Desp. MAT. CONSUMO'!C56="","",'G - Desp. MAT. CONSUMO'!C56)</f>
        <v/>
      </c>
      <c r="I154" s="489" t="str">
        <f>IF('G - Desp. MAT. CONSUMO'!E56="","",'G - Desp. MAT. CONSUMO'!E56)</f>
        <v/>
      </c>
      <c r="M154" s="489" t="str">
        <f>IF('G - Desp. MAT. CONSUMO'!F56="","",'G - Desp. MAT. CONSUMO'!F56)</f>
        <v/>
      </c>
    </row>
    <row r="155" spans="1:13" x14ac:dyDescent="0.25">
      <c r="A155" s="489">
        <f t="shared" si="6"/>
        <v>0</v>
      </c>
      <c r="B155" s="489" t="str">
        <f>IF(M155="","",'G - Desp. MAT. CONSUMO'!A57)</f>
        <v/>
      </c>
      <c r="C155" s="489" t="str">
        <f t="shared" si="4"/>
        <v/>
      </c>
      <c r="D155" s="489" t="str">
        <f>'G - Desp. MAT. CONSUMO'!X57</f>
        <v/>
      </c>
      <c r="E155" s="489" t="str">
        <f>'G - Desp. MAT. CONSUMO'!Y57</f>
        <v/>
      </c>
      <c r="F155" s="489" t="str">
        <f t="shared" si="5"/>
        <v/>
      </c>
      <c r="G155" s="489" t="str">
        <f>IF('G - Desp. MAT. CONSUMO'!D57="","",'G - Desp. MAT. CONSUMO'!D57)</f>
        <v/>
      </c>
      <c r="H155" s="489" t="str">
        <f>IF('G - Desp. MAT. CONSUMO'!C57="","",'G - Desp. MAT. CONSUMO'!C57)</f>
        <v/>
      </c>
      <c r="I155" s="489" t="str">
        <f>IF('G - Desp. MAT. CONSUMO'!E57="","",'G - Desp. MAT. CONSUMO'!E57)</f>
        <v/>
      </c>
      <c r="M155" s="489" t="str">
        <f>IF('G - Desp. MAT. CONSUMO'!F57="","",'G - Desp. MAT. CONSUMO'!F57)</f>
        <v/>
      </c>
    </row>
    <row r="156" spans="1:13" x14ac:dyDescent="0.25">
      <c r="A156" s="489">
        <f t="shared" si="6"/>
        <v>0</v>
      </c>
      <c r="B156" s="489" t="str">
        <f>IF(M156="","",'G - Desp. MAT. CONSUMO'!A58)</f>
        <v/>
      </c>
      <c r="C156" s="489" t="str">
        <f t="shared" si="4"/>
        <v/>
      </c>
      <c r="D156" s="489" t="str">
        <f>'G - Desp. MAT. CONSUMO'!X58</f>
        <v/>
      </c>
      <c r="E156" s="489" t="str">
        <f>'G - Desp. MAT. CONSUMO'!Y58</f>
        <v/>
      </c>
      <c r="F156" s="489" t="str">
        <f t="shared" si="5"/>
        <v/>
      </c>
      <c r="G156" s="489" t="str">
        <f>IF('G - Desp. MAT. CONSUMO'!D58="","",'G - Desp. MAT. CONSUMO'!D58)</f>
        <v/>
      </c>
      <c r="H156" s="489" t="str">
        <f>IF('G - Desp. MAT. CONSUMO'!C58="","",'G - Desp. MAT. CONSUMO'!C58)</f>
        <v/>
      </c>
      <c r="I156" s="489" t="str">
        <f>IF('G - Desp. MAT. CONSUMO'!E58="","",'G - Desp. MAT. CONSUMO'!E58)</f>
        <v/>
      </c>
      <c r="M156" s="489" t="str">
        <f>IF('G - Desp. MAT. CONSUMO'!F58="","",'G - Desp. MAT. CONSUMO'!F58)</f>
        <v/>
      </c>
    </row>
    <row r="157" spans="1:13" x14ac:dyDescent="0.25">
      <c r="A157" s="489">
        <f t="shared" si="6"/>
        <v>0</v>
      </c>
      <c r="B157" s="489" t="str">
        <f>IF(M157="","",'G - Desp. MAT. CONSUMO'!A59)</f>
        <v/>
      </c>
      <c r="C157" s="489" t="str">
        <f t="shared" si="4"/>
        <v/>
      </c>
      <c r="D157" s="489" t="str">
        <f>'G - Desp. MAT. CONSUMO'!X59</f>
        <v/>
      </c>
      <c r="E157" s="489" t="str">
        <f>'G - Desp. MAT. CONSUMO'!Y59</f>
        <v/>
      </c>
      <c r="F157" s="489" t="str">
        <f t="shared" si="5"/>
        <v/>
      </c>
      <c r="G157" s="489" t="str">
        <f>IF('G - Desp. MAT. CONSUMO'!D59="","",'G - Desp. MAT. CONSUMO'!D59)</f>
        <v/>
      </c>
      <c r="H157" s="489" t="str">
        <f>IF('G - Desp. MAT. CONSUMO'!C59="","",'G - Desp. MAT. CONSUMO'!C59)</f>
        <v/>
      </c>
      <c r="I157" s="489" t="str">
        <f>IF('G - Desp. MAT. CONSUMO'!E59="","",'G - Desp. MAT. CONSUMO'!E59)</f>
        <v/>
      </c>
      <c r="M157" s="489" t="str">
        <f>IF('G - Desp. MAT. CONSUMO'!F59="","",'G - Desp. MAT. CONSUMO'!F59)</f>
        <v/>
      </c>
    </row>
    <row r="158" spans="1:13" x14ac:dyDescent="0.25">
      <c r="A158" s="489">
        <f t="shared" si="6"/>
        <v>0</v>
      </c>
      <c r="B158" s="489" t="str">
        <f>IF(M158="","",'G - Desp. MAT. CONSUMO'!A60)</f>
        <v/>
      </c>
      <c r="C158" s="489" t="str">
        <f t="shared" si="4"/>
        <v/>
      </c>
      <c r="D158" s="489" t="str">
        <f>'G - Desp. MAT. CONSUMO'!X60</f>
        <v/>
      </c>
      <c r="E158" s="489" t="str">
        <f>'G - Desp. MAT. CONSUMO'!Y60</f>
        <v/>
      </c>
      <c r="F158" s="489" t="str">
        <f t="shared" si="5"/>
        <v/>
      </c>
      <c r="G158" s="489" t="str">
        <f>IF('G - Desp. MAT. CONSUMO'!D60="","",'G - Desp. MAT. CONSUMO'!D60)</f>
        <v/>
      </c>
      <c r="H158" s="489" t="str">
        <f>IF('G - Desp. MAT. CONSUMO'!C60="","",'G - Desp. MAT. CONSUMO'!C60)</f>
        <v/>
      </c>
      <c r="I158" s="489" t="str">
        <f>IF('G - Desp. MAT. CONSUMO'!E60="","",'G - Desp. MAT. CONSUMO'!E60)</f>
        <v/>
      </c>
      <c r="M158" s="489" t="str">
        <f>IF('G - Desp. MAT. CONSUMO'!F60="","",'G - Desp. MAT. CONSUMO'!F60)</f>
        <v/>
      </c>
    </row>
    <row r="159" spans="1:13" x14ac:dyDescent="0.25">
      <c r="A159" s="489">
        <f t="shared" si="6"/>
        <v>0</v>
      </c>
      <c r="B159" s="489" t="str">
        <f>IF(M159="","",'G - Desp. MAT. CONSUMO'!A61)</f>
        <v/>
      </c>
      <c r="C159" s="489" t="str">
        <f t="shared" si="4"/>
        <v/>
      </c>
      <c r="D159" s="489" t="str">
        <f>'G - Desp. MAT. CONSUMO'!X61</f>
        <v/>
      </c>
      <c r="E159" s="489" t="str">
        <f>'G - Desp. MAT. CONSUMO'!Y61</f>
        <v/>
      </c>
      <c r="F159" s="489" t="str">
        <f t="shared" si="5"/>
        <v/>
      </c>
      <c r="G159" s="489" t="str">
        <f>IF('G - Desp. MAT. CONSUMO'!D61="","",'G - Desp. MAT. CONSUMO'!D61)</f>
        <v/>
      </c>
      <c r="H159" s="489" t="str">
        <f>IF('G - Desp. MAT. CONSUMO'!C61="","",'G - Desp. MAT. CONSUMO'!C61)</f>
        <v/>
      </c>
      <c r="I159" s="489" t="str">
        <f>IF('G - Desp. MAT. CONSUMO'!E61="","",'G - Desp. MAT. CONSUMO'!E61)</f>
        <v/>
      </c>
      <c r="M159" s="489" t="str">
        <f>IF('G - Desp. MAT. CONSUMO'!F61="","",'G - Desp. MAT. CONSUMO'!F61)</f>
        <v/>
      </c>
    </row>
    <row r="160" spans="1:13" x14ac:dyDescent="0.25">
      <c r="A160" s="489">
        <f t="shared" si="6"/>
        <v>0</v>
      </c>
      <c r="B160" s="489" t="str">
        <f>IF(M160="","",'G - Desp. MAT. CONSUMO'!A62)</f>
        <v/>
      </c>
      <c r="C160" s="489" t="str">
        <f t="shared" si="4"/>
        <v/>
      </c>
      <c r="D160" s="489" t="str">
        <f>'G - Desp. MAT. CONSUMO'!X62</f>
        <v/>
      </c>
      <c r="E160" s="489" t="str">
        <f>'G - Desp. MAT. CONSUMO'!Y62</f>
        <v/>
      </c>
      <c r="F160" s="489" t="str">
        <f t="shared" si="5"/>
        <v/>
      </c>
      <c r="G160" s="489" t="str">
        <f>IF('G - Desp. MAT. CONSUMO'!D62="","",'G - Desp. MAT. CONSUMO'!D62)</f>
        <v/>
      </c>
      <c r="H160" s="489" t="str">
        <f>IF('G - Desp. MAT. CONSUMO'!C62="","",'G - Desp. MAT. CONSUMO'!C62)</f>
        <v/>
      </c>
      <c r="I160" s="489" t="str">
        <f>IF('G - Desp. MAT. CONSUMO'!E62="","",'G - Desp. MAT. CONSUMO'!E62)</f>
        <v/>
      </c>
      <c r="M160" s="489" t="str">
        <f>IF('G - Desp. MAT. CONSUMO'!F62="","",'G - Desp. MAT. CONSUMO'!F62)</f>
        <v/>
      </c>
    </row>
    <row r="161" spans="1:13" x14ac:dyDescent="0.25">
      <c r="A161" s="489">
        <f t="shared" si="6"/>
        <v>0</v>
      </c>
      <c r="B161" s="489" t="str">
        <f>IF(M161="","",'G - Desp. MAT. CONSUMO'!A63)</f>
        <v/>
      </c>
      <c r="C161" s="489" t="str">
        <f t="shared" si="4"/>
        <v/>
      </c>
      <c r="D161" s="489" t="str">
        <f>'G - Desp. MAT. CONSUMO'!X63</f>
        <v/>
      </c>
      <c r="E161" s="489" t="str">
        <f>'G - Desp. MAT. CONSUMO'!Y63</f>
        <v/>
      </c>
      <c r="F161" s="489" t="str">
        <f t="shared" si="5"/>
        <v/>
      </c>
      <c r="G161" s="489" t="str">
        <f>IF('G - Desp. MAT. CONSUMO'!D63="","",'G - Desp. MAT. CONSUMO'!D63)</f>
        <v/>
      </c>
      <c r="H161" s="489" t="str">
        <f>IF('G - Desp. MAT. CONSUMO'!C63="","",'G - Desp. MAT. CONSUMO'!C63)</f>
        <v/>
      </c>
      <c r="I161" s="489" t="str">
        <f>IF('G - Desp. MAT. CONSUMO'!E63="","",'G - Desp. MAT. CONSUMO'!E63)</f>
        <v/>
      </c>
      <c r="M161" s="489" t="str">
        <f>IF('G - Desp. MAT. CONSUMO'!F63="","",'G - Desp. MAT. CONSUMO'!F63)</f>
        <v/>
      </c>
    </row>
    <row r="162" spans="1:13" x14ac:dyDescent="0.25">
      <c r="A162" s="489">
        <f t="shared" si="6"/>
        <v>0</v>
      </c>
      <c r="B162" s="489" t="str">
        <f>IF(M162="","",'G - Desp. MAT. CONSUMO'!A64)</f>
        <v/>
      </c>
      <c r="C162" s="489" t="str">
        <f t="shared" si="4"/>
        <v/>
      </c>
      <c r="D162" s="489" t="str">
        <f>'G - Desp. MAT. CONSUMO'!X64</f>
        <v/>
      </c>
      <c r="E162" s="489" t="str">
        <f>'G - Desp. MAT. CONSUMO'!Y64</f>
        <v/>
      </c>
      <c r="F162" s="489" t="str">
        <f t="shared" si="5"/>
        <v/>
      </c>
      <c r="G162" s="489" t="str">
        <f>IF('G - Desp. MAT. CONSUMO'!D64="","",'G - Desp. MAT. CONSUMO'!D64)</f>
        <v/>
      </c>
      <c r="H162" s="489" t="str">
        <f>IF('G - Desp. MAT. CONSUMO'!C64="","",'G - Desp. MAT. CONSUMO'!C64)</f>
        <v/>
      </c>
      <c r="I162" s="489" t="str">
        <f>IF('G - Desp. MAT. CONSUMO'!E64="","",'G - Desp. MAT. CONSUMO'!E64)</f>
        <v/>
      </c>
      <c r="M162" s="489" t="str">
        <f>IF('G - Desp. MAT. CONSUMO'!F64="","",'G - Desp. MAT. CONSUMO'!F64)</f>
        <v/>
      </c>
    </row>
    <row r="163" spans="1:13" x14ac:dyDescent="0.25">
      <c r="A163" s="489">
        <f t="shared" si="6"/>
        <v>0</v>
      </c>
      <c r="B163" s="489" t="str">
        <f>IF(M163="","",'G - Desp. MAT. CONSUMO'!A65)</f>
        <v/>
      </c>
      <c r="C163" s="489" t="str">
        <f t="shared" si="4"/>
        <v/>
      </c>
      <c r="D163" s="489" t="str">
        <f>'G - Desp. MAT. CONSUMO'!X65</f>
        <v/>
      </c>
      <c r="E163" s="489" t="str">
        <f>'G - Desp. MAT. CONSUMO'!Y65</f>
        <v/>
      </c>
      <c r="F163" s="489" t="str">
        <f t="shared" si="5"/>
        <v/>
      </c>
      <c r="G163" s="489" t="str">
        <f>IF('G - Desp. MAT. CONSUMO'!D65="","",'G - Desp. MAT. CONSUMO'!D65)</f>
        <v/>
      </c>
      <c r="H163" s="489" t="str">
        <f>IF('G - Desp. MAT. CONSUMO'!C65="","",'G - Desp. MAT. CONSUMO'!C65)</f>
        <v/>
      </c>
      <c r="I163" s="489" t="str">
        <f>IF('G - Desp. MAT. CONSUMO'!E65="","",'G - Desp. MAT. CONSUMO'!E65)</f>
        <v/>
      </c>
      <c r="M163" s="489" t="str">
        <f>IF('G - Desp. MAT. CONSUMO'!F65="","",'G - Desp. MAT. CONSUMO'!F65)</f>
        <v/>
      </c>
    </row>
    <row r="164" spans="1:13" x14ac:dyDescent="0.25">
      <c r="A164" s="489">
        <f t="shared" si="6"/>
        <v>0</v>
      </c>
      <c r="B164" s="489" t="str">
        <f>IF(M164="","",'G - Desp. MAT. CONSUMO'!A66)</f>
        <v/>
      </c>
      <c r="C164" s="489" t="str">
        <f t="shared" si="4"/>
        <v/>
      </c>
      <c r="D164" s="489" t="str">
        <f>'G - Desp. MAT. CONSUMO'!X66</f>
        <v/>
      </c>
      <c r="E164" s="489" t="str">
        <f>'G - Desp. MAT. CONSUMO'!Y66</f>
        <v/>
      </c>
      <c r="F164" s="489" t="str">
        <f t="shared" si="5"/>
        <v/>
      </c>
      <c r="G164" s="489" t="str">
        <f>IF('G - Desp. MAT. CONSUMO'!D66="","",'G - Desp. MAT. CONSUMO'!D66)</f>
        <v/>
      </c>
      <c r="H164" s="489" t="str">
        <f>IF('G - Desp. MAT. CONSUMO'!C66="","",'G - Desp. MAT. CONSUMO'!C66)</f>
        <v/>
      </c>
      <c r="I164" s="489" t="str">
        <f>IF('G - Desp. MAT. CONSUMO'!E66="","",'G - Desp. MAT. CONSUMO'!E66)</f>
        <v/>
      </c>
      <c r="M164" s="489" t="str">
        <f>IF('G - Desp. MAT. CONSUMO'!F66="","",'G - Desp. MAT. CONSUMO'!F66)</f>
        <v/>
      </c>
    </row>
    <row r="165" spans="1:13" x14ac:dyDescent="0.25">
      <c r="A165" s="489">
        <f t="shared" si="6"/>
        <v>0</v>
      </c>
      <c r="B165" s="489" t="str">
        <f>IF(M165="","",'G - Desp. MAT. CONSUMO'!A67)</f>
        <v/>
      </c>
      <c r="C165" s="489" t="str">
        <f t="shared" si="4"/>
        <v/>
      </c>
      <c r="D165" s="489" t="str">
        <f>'G - Desp. MAT. CONSUMO'!X67</f>
        <v/>
      </c>
      <c r="E165" s="489" t="str">
        <f>'G - Desp. MAT. CONSUMO'!Y67</f>
        <v/>
      </c>
      <c r="F165" s="489" t="str">
        <f t="shared" si="5"/>
        <v/>
      </c>
      <c r="G165" s="489" t="str">
        <f>IF('G - Desp. MAT. CONSUMO'!D67="","",'G - Desp. MAT. CONSUMO'!D67)</f>
        <v/>
      </c>
      <c r="H165" s="489" t="str">
        <f>IF('G - Desp. MAT. CONSUMO'!C67="","",'G - Desp. MAT. CONSUMO'!C67)</f>
        <v/>
      </c>
      <c r="I165" s="489" t="str">
        <f>IF('G - Desp. MAT. CONSUMO'!E67="","",'G - Desp. MAT. CONSUMO'!E67)</f>
        <v/>
      </c>
      <c r="M165" s="489" t="str">
        <f>IF('G - Desp. MAT. CONSUMO'!F67="","",'G - Desp. MAT. CONSUMO'!F67)</f>
        <v/>
      </c>
    </row>
    <row r="166" spans="1:13" x14ac:dyDescent="0.25">
      <c r="A166" s="489">
        <f t="shared" si="6"/>
        <v>0</v>
      </c>
      <c r="B166" s="489" t="str">
        <f>IF(M166="","",'G - Desp. MAT. CONSUMO'!A68)</f>
        <v/>
      </c>
      <c r="C166" s="489" t="str">
        <f t="shared" si="4"/>
        <v/>
      </c>
      <c r="D166" s="489" t="str">
        <f>'G - Desp. MAT. CONSUMO'!X68</f>
        <v/>
      </c>
      <c r="E166" s="489" t="str">
        <f>'G - Desp. MAT. CONSUMO'!Y68</f>
        <v/>
      </c>
      <c r="F166" s="489" t="str">
        <f t="shared" si="5"/>
        <v/>
      </c>
      <c r="G166" s="489" t="str">
        <f>IF('G - Desp. MAT. CONSUMO'!D68="","",'G - Desp. MAT. CONSUMO'!D68)</f>
        <v/>
      </c>
      <c r="H166" s="489" t="str">
        <f>IF('G - Desp. MAT. CONSUMO'!C68="","",'G - Desp. MAT. CONSUMO'!C68)</f>
        <v/>
      </c>
      <c r="I166" s="489" t="str">
        <f>IF('G - Desp. MAT. CONSUMO'!E68="","",'G - Desp. MAT. CONSUMO'!E68)</f>
        <v/>
      </c>
      <c r="M166" s="489" t="str">
        <f>IF('G - Desp. MAT. CONSUMO'!F68="","",'G - Desp. MAT. CONSUMO'!F68)</f>
        <v/>
      </c>
    </row>
    <row r="167" spans="1:13" x14ac:dyDescent="0.25">
      <c r="A167" s="489">
        <f t="shared" si="6"/>
        <v>0</v>
      </c>
      <c r="B167" s="489" t="str">
        <f>IF(M167="","",'G - Desp. MAT. CONSUMO'!A69)</f>
        <v/>
      </c>
      <c r="C167" s="489" t="str">
        <f t="shared" si="4"/>
        <v/>
      </c>
      <c r="D167" s="489" t="str">
        <f>'G - Desp. MAT. CONSUMO'!X69</f>
        <v/>
      </c>
      <c r="E167" s="489" t="str">
        <f>'G - Desp. MAT. CONSUMO'!Y69</f>
        <v/>
      </c>
      <c r="F167" s="489" t="str">
        <f t="shared" si="5"/>
        <v/>
      </c>
      <c r="G167" s="489" t="str">
        <f>IF('G - Desp. MAT. CONSUMO'!D69="","",'G - Desp. MAT. CONSUMO'!D69)</f>
        <v/>
      </c>
      <c r="H167" s="489" t="str">
        <f>IF('G - Desp. MAT. CONSUMO'!C69="","",'G - Desp. MAT. CONSUMO'!C69)</f>
        <v/>
      </c>
      <c r="I167" s="489" t="str">
        <f>IF('G - Desp. MAT. CONSUMO'!E69="","",'G - Desp. MAT. CONSUMO'!E69)</f>
        <v/>
      </c>
      <c r="M167" s="489" t="str">
        <f>IF('G - Desp. MAT. CONSUMO'!F69="","",'G - Desp. MAT. CONSUMO'!F69)</f>
        <v/>
      </c>
    </row>
    <row r="168" spans="1:13" x14ac:dyDescent="0.25">
      <c r="A168" s="489">
        <f t="shared" si="6"/>
        <v>0</v>
      </c>
      <c r="B168" s="489" t="str">
        <f>IF(M168="","",'G - Desp. MAT. CONSUMO'!A70)</f>
        <v/>
      </c>
      <c r="C168" s="489" t="str">
        <f t="shared" ref="C168:C202" si="7">IF(B168="","","MATERIAL DE CONSUMO")</f>
        <v/>
      </c>
      <c r="D168" s="489" t="str">
        <f>'G - Desp. MAT. CONSUMO'!X70</f>
        <v/>
      </c>
      <c r="E168" s="489" t="str">
        <f>'G - Desp. MAT. CONSUMO'!Y70</f>
        <v/>
      </c>
      <c r="F168" s="489" t="str">
        <f t="shared" ref="F168:F202" si="8">IF(B168="","","NA")</f>
        <v/>
      </c>
      <c r="G168" s="489" t="str">
        <f>IF('G - Desp. MAT. CONSUMO'!D70="","",'G - Desp. MAT. CONSUMO'!D70)</f>
        <v/>
      </c>
      <c r="H168" s="489" t="str">
        <f>IF('G - Desp. MAT. CONSUMO'!C70="","",'G - Desp. MAT. CONSUMO'!C70)</f>
        <v/>
      </c>
      <c r="I168" s="489" t="str">
        <f>IF('G - Desp. MAT. CONSUMO'!E70="","",'G - Desp. MAT. CONSUMO'!E70)</f>
        <v/>
      </c>
      <c r="M168" s="489" t="str">
        <f>IF('G - Desp. MAT. CONSUMO'!F70="","",'G - Desp. MAT. CONSUMO'!F70)</f>
        <v/>
      </c>
    </row>
    <row r="169" spans="1:13" x14ac:dyDescent="0.25">
      <c r="A169" s="489">
        <f t="shared" si="6"/>
        <v>0</v>
      </c>
      <c r="B169" s="489" t="str">
        <f>IF(M169="","",'G - Desp. MAT. CONSUMO'!A71)</f>
        <v/>
      </c>
      <c r="C169" s="489" t="str">
        <f t="shared" si="7"/>
        <v/>
      </c>
      <c r="D169" s="489" t="str">
        <f>'G - Desp. MAT. CONSUMO'!X71</f>
        <v/>
      </c>
      <c r="E169" s="489" t="str">
        <f>'G - Desp. MAT. CONSUMO'!Y71</f>
        <v/>
      </c>
      <c r="F169" s="489" t="str">
        <f t="shared" si="8"/>
        <v/>
      </c>
      <c r="G169" s="489" t="str">
        <f>IF('G - Desp. MAT. CONSUMO'!D71="","",'G - Desp. MAT. CONSUMO'!D71)</f>
        <v/>
      </c>
      <c r="H169" s="489" t="str">
        <f>IF('G - Desp. MAT. CONSUMO'!C71="","",'G - Desp. MAT. CONSUMO'!C71)</f>
        <v/>
      </c>
      <c r="I169" s="489" t="str">
        <f>IF('G - Desp. MAT. CONSUMO'!E71="","",'G - Desp. MAT. CONSUMO'!E71)</f>
        <v/>
      </c>
      <c r="M169" s="489" t="str">
        <f>IF('G - Desp. MAT. CONSUMO'!F71="","",'G - Desp. MAT. CONSUMO'!F71)</f>
        <v/>
      </c>
    </row>
    <row r="170" spans="1:13" x14ac:dyDescent="0.25">
      <c r="A170" s="489">
        <f t="shared" si="6"/>
        <v>0</v>
      </c>
      <c r="B170" s="489" t="str">
        <f>IF(M170="","",'G - Desp. MAT. CONSUMO'!A72)</f>
        <v/>
      </c>
      <c r="C170" s="489" t="str">
        <f t="shared" si="7"/>
        <v/>
      </c>
      <c r="D170" s="489" t="str">
        <f>'G - Desp. MAT. CONSUMO'!X72</f>
        <v/>
      </c>
      <c r="E170" s="489" t="str">
        <f>'G - Desp. MAT. CONSUMO'!Y72</f>
        <v/>
      </c>
      <c r="F170" s="489" t="str">
        <f t="shared" si="8"/>
        <v/>
      </c>
      <c r="G170" s="489" t="str">
        <f>IF('G - Desp. MAT. CONSUMO'!D72="","",'G - Desp. MAT. CONSUMO'!D72)</f>
        <v/>
      </c>
      <c r="H170" s="489" t="str">
        <f>IF('G - Desp. MAT. CONSUMO'!C72="","",'G - Desp. MAT. CONSUMO'!C72)</f>
        <v/>
      </c>
      <c r="I170" s="489" t="str">
        <f>IF('G - Desp. MAT. CONSUMO'!E72="","",'G - Desp. MAT. CONSUMO'!E72)</f>
        <v/>
      </c>
      <c r="M170" s="489" t="str">
        <f>IF('G - Desp. MAT. CONSUMO'!F72="","",'G - Desp. MAT. CONSUMO'!F72)</f>
        <v/>
      </c>
    </row>
    <row r="171" spans="1:13" x14ac:dyDescent="0.25">
      <c r="A171" s="489">
        <f t="shared" si="6"/>
        <v>0</v>
      </c>
      <c r="B171" s="489" t="str">
        <f>IF(M171="","",'G - Desp. MAT. CONSUMO'!A73)</f>
        <v/>
      </c>
      <c r="C171" s="489" t="str">
        <f t="shared" si="7"/>
        <v/>
      </c>
      <c r="D171" s="489" t="str">
        <f>'G - Desp. MAT. CONSUMO'!X73</f>
        <v/>
      </c>
      <c r="E171" s="489" t="str">
        <f>'G - Desp. MAT. CONSUMO'!Y73</f>
        <v/>
      </c>
      <c r="F171" s="489" t="str">
        <f t="shared" si="8"/>
        <v/>
      </c>
      <c r="G171" s="489" t="str">
        <f>IF('G - Desp. MAT. CONSUMO'!D73="","",'G - Desp. MAT. CONSUMO'!D73)</f>
        <v/>
      </c>
      <c r="H171" s="489" t="str">
        <f>IF('G - Desp. MAT. CONSUMO'!C73="","",'G - Desp. MAT. CONSUMO'!C73)</f>
        <v/>
      </c>
      <c r="I171" s="489" t="str">
        <f>IF('G - Desp. MAT. CONSUMO'!E73="","",'G - Desp. MAT. CONSUMO'!E73)</f>
        <v/>
      </c>
      <c r="M171" s="489" t="str">
        <f>IF('G - Desp. MAT. CONSUMO'!F73="","",'G - Desp. MAT. CONSUMO'!F73)</f>
        <v/>
      </c>
    </row>
    <row r="172" spans="1:13" x14ac:dyDescent="0.25">
      <c r="A172" s="489">
        <f t="shared" si="6"/>
        <v>0</v>
      </c>
      <c r="B172" s="489" t="str">
        <f>IF(M172="","",'G - Desp. MAT. CONSUMO'!A74)</f>
        <v/>
      </c>
      <c r="C172" s="489" t="str">
        <f t="shared" si="7"/>
        <v/>
      </c>
      <c r="D172" s="489" t="str">
        <f>'G - Desp. MAT. CONSUMO'!X74</f>
        <v/>
      </c>
      <c r="E172" s="489" t="str">
        <f>'G - Desp. MAT. CONSUMO'!Y74</f>
        <v/>
      </c>
      <c r="F172" s="489" t="str">
        <f t="shared" si="8"/>
        <v/>
      </c>
      <c r="G172" s="489" t="str">
        <f>IF('G - Desp. MAT. CONSUMO'!D74="","",'G - Desp. MAT. CONSUMO'!D74)</f>
        <v/>
      </c>
      <c r="H172" s="489" t="str">
        <f>IF('G - Desp. MAT. CONSUMO'!C74="","",'G - Desp. MAT. CONSUMO'!C74)</f>
        <v/>
      </c>
      <c r="I172" s="489" t="str">
        <f>IF('G - Desp. MAT. CONSUMO'!E74="","",'G - Desp. MAT. CONSUMO'!E74)</f>
        <v/>
      </c>
      <c r="M172" s="489" t="str">
        <f>IF('G - Desp. MAT. CONSUMO'!F74="","",'G - Desp. MAT. CONSUMO'!F74)</f>
        <v/>
      </c>
    </row>
    <row r="173" spans="1:13" x14ac:dyDescent="0.25">
      <c r="A173" s="489">
        <f t="shared" si="6"/>
        <v>0</v>
      </c>
      <c r="B173" s="489" t="str">
        <f>IF(M173="","",'G - Desp. MAT. CONSUMO'!A75)</f>
        <v/>
      </c>
      <c r="C173" s="489" t="str">
        <f t="shared" si="7"/>
        <v/>
      </c>
      <c r="D173" s="489" t="str">
        <f>'G - Desp. MAT. CONSUMO'!X75</f>
        <v/>
      </c>
      <c r="E173" s="489" t="str">
        <f>'G - Desp. MAT. CONSUMO'!Y75</f>
        <v/>
      </c>
      <c r="F173" s="489" t="str">
        <f t="shared" si="8"/>
        <v/>
      </c>
      <c r="G173" s="489" t="str">
        <f>IF('G - Desp. MAT. CONSUMO'!D75="","",'G - Desp. MAT. CONSUMO'!D75)</f>
        <v/>
      </c>
      <c r="H173" s="489" t="str">
        <f>IF('G - Desp. MAT. CONSUMO'!C75="","",'G - Desp. MAT. CONSUMO'!C75)</f>
        <v/>
      </c>
      <c r="I173" s="489" t="str">
        <f>IF('G - Desp. MAT. CONSUMO'!E75="","",'G - Desp. MAT. CONSUMO'!E75)</f>
        <v/>
      </c>
      <c r="M173" s="489" t="str">
        <f>IF('G - Desp. MAT. CONSUMO'!F75="","",'G - Desp. MAT. CONSUMO'!F75)</f>
        <v/>
      </c>
    </row>
    <row r="174" spans="1:13" x14ac:dyDescent="0.25">
      <c r="A174" s="489">
        <f t="shared" si="6"/>
        <v>0</v>
      </c>
      <c r="B174" s="489" t="str">
        <f>IF(M174="","",'G - Desp. MAT. CONSUMO'!A76)</f>
        <v/>
      </c>
      <c r="C174" s="489" t="str">
        <f t="shared" si="7"/>
        <v/>
      </c>
      <c r="D174" s="489" t="str">
        <f>'G - Desp. MAT. CONSUMO'!X76</f>
        <v/>
      </c>
      <c r="E174" s="489" t="str">
        <f>'G - Desp. MAT. CONSUMO'!Y76</f>
        <v/>
      </c>
      <c r="F174" s="489" t="str">
        <f t="shared" si="8"/>
        <v/>
      </c>
      <c r="G174" s="489" t="str">
        <f>IF('G - Desp. MAT. CONSUMO'!D76="","",'G - Desp. MAT. CONSUMO'!D76)</f>
        <v/>
      </c>
      <c r="H174" s="489" t="str">
        <f>IF('G - Desp. MAT. CONSUMO'!C76="","",'G - Desp. MAT. CONSUMO'!C76)</f>
        <v/>
      </c>
      <c r="I174" s="489" t="str">
        <f>IF('G - Desp. MAT. CONSUMO'!E76="","",'G - Desp. MAT. CONSUMO'!E76)</f>
        <v/>
      </c>
      <c r="M174" s="489" t="str">
        <f>IF('G - Desp. MAT. CONSUMO'!F76="","",'G - Desp. MAT. CONSUMO'!F76)</f>
        <v/>
      </c>
    </row>
    <row r="175" spans="1:13" x14ac:dyDescent="0.25">
      <c r="A175" s="489">
        <f t="shared" si="6"/>
        <v>0</v>
      </c>
      <c r="B175" s="489" t="str">
        <f>IF(M175="","",'G - Desp. MAT. CONSUMO'!A77)</f>
        <v/>
      </c>
      <c r="C175" s="489" t="str">
        <f t="shared" si="7"/>
        <v/>
      </c>
      <c r="D175" s="489" t="str">
        <f>'G - Desp. MAT. CONSUMO'!X77</f>
        <v/>
      </c>
      <c r="E175" s="489" t="str">
        <f>'G - Desp. MAT. CONSUMO'!Y77</f>
        <v/>
      </c>
      <c r="F175" s="489" t="str">
        <f t="shared" si="8"/>
        <v/>
      </c>
      <c r="G175" s="489" t="str">
        <f>IF('G - Desp. MAT. CONSUMO'!D77="","",'G - Desp. MAT. CONSUMO'!D77)</f>
        <v/>
      </c>
      <c r="H175" s="489" t="str">
        <f>IF('G - Desp. MAT. CONSUMO'!C77="","",'G - Desp. MAT. CONSUMO'!C77)</f>
        <v/>
      </c>
      <c r="I175" s="489" t="str">
        <f>IF('G - Desp. MAT. CONSUMO'!E77="","",'G - Desp. MAT. CONSUMO'!E77)</f>
        <v/>
      </c>
      <c r="M175" s="489" t="str">
        <f>IF('G - Desp. MAT. CONSUMO'!F77="","",'G - Desp. MAT. CONSUMO'!F77)</f>
        <v/>
      </c>
    </row>
    <row r="176" spans="1:13" x14ac:dyDescent="0.25">
      <c r="A176" s="489">
        <f t="shared" si="6"/>
        <v>0</v>
      </c>
      <c r="B176" s="489" t="str">
        <f>IF(M176="","",'G - Desp. MAT. CONSUMO'!A78)</f>
        <v/>
      </c>
      <c r="C176" s="489" t="str">
        <f t="shared" si="7"/>
        <v/>
      </c>
      <c r="D176" s="489" t="str">
        <f>'G - Desp. MAT. CONSUMO'!X78</f>
        <v/>
      </c>
      <c r="E176" s="489" t="str">
        <f>'G - Desp. MAT. CONSUMO'!Y78</f>
        <v/>
      </c>
      <c r="F176" s="489" t="str">
        <f t="shared" si="8"/>
        <v/>
      </c>
      <c r="G176" s="489" t="str">
        <f>IF('G - Desp. MAT. CONSUMO'!D78="","",'G - Desp. MAT. CONSUMO'!D78)</f>
        <v/>
      </c>
      <c r="H176" s="489" t="str">
        <f>IF('G - Desp. MAT. CONSUMO'!C78="","",'G - Desp. MAT. CONSUMO'!C78)</f>
        <v/>
      </c>
      <c r="I176" s="489" t="str">
        <f>IF('G - Desp. MAT. CONSUMO'!E78="","",'G - Desp. MAT. CONSUMO'!E78)</f>
        <v/>
      </c>
      <c r="M176" s="489" t="str">
        <f>IF('G - Desp. MAT. CONSUMO'!F78="","",'G - Desp. MAT. CONSUMO'!F78)</f>
        <v/>
      </c>
    </row>
    <row r="177" spans="1:13" x14ac:dyDescent="0.25">
      <c r="A177" s="489">
        <f t="shared" si="6"/>
        <v>0</v>
      </c>
      <c r="B177" s="489" t="str">
        <f>IF(M177="","",'G - Desp. MAT. CONSUMO'!A79)</f>
        <v/>
      </c>
      <c r="C177" s="489" t="str">
        <f t="shared" si="7"/>
        <v/>
      </c>
      <c r="D177" s="489" t="str">
        <f>'G - Desp. MAT. CONSUMO'!X79</f>
        <v/>
      </c>
      <c r="E177" s="489" t="str">
        <f>'G - Desp. MAT. CONSUMO'!Y79</f>
        <v/>
      </c>
      <c r="F177" s="489" t="str">
        <f t="shared" si="8"/>
        <v/>
      </c>
      <c r="G177" s="489" t="str">
        <f>IF('G - Desp. MAT. CONSUMO'!D79="","",'G - Desp. MAT. CONSUMO'!D79)</f>
        <v/>
      </c>
      <c r="H177" s="489" t="str">
        <f>IF('G - Desp. MAT. CONSUMO'!C79="","",'G - Desp. MAT. CONSUMO'!C79)</f>
        <v/>
      </c>
      <c r="I177" s="489" t="str">
        <f>IF('G - Desp. MAT. CONSUMO'!E79="","",'G - Desp. MAT. CONSUMO'!E79)</f>
        <v/>
      </c>
      <c r="M177" s="489" t="str">
        <f>IF('G - Desp. MAT. CONSUMO'!F79="","",'G - Desp. MAT. CONSUMO'!F79)</f>
        <v/>
      </c>
    </row>
    <row r="178" spans="1:13" x14ac:dyDescent="0.25">
      <c r="A178" s="489">
        <f t="shared" si="6"/>
        <v>0</v>
      </c>
      <c r="B178" s="489" t="str">
        <f>IF(M178="","",'G - Desp. MAT. CONSUMO'!A80)</f>
        <v/>
      </c>
      <c r="C178" s="489" t="str">
        <f t="shared" si="7"/>
        <v/>
      </c>
      <c r="D178" s="489" t="str">
        <f>'G - Desp. MAT. CONSUMO'!X80</f>
        <v/>
      </c>
      <c r="E178" s="489" t="str">
        <f>'G - Desp. MAT. CONSUMO'!Y80</f>
        <v/>
      </c>
      <c r="F178" s="489" t="str">
        <f t="shared" si="8"/>
        <v/>
      </c>
      <c r="G178" s="489" t="str">
        <f>IF('G - Desp. MAT. CONSUMO'!D80="","",'G - Desp. MAT. CONSUMO'!D80)</f>
        <v/>
      </c>
      <c r="H178" s="489" t="str">
        <f>IF('G - Desp. MAT. CONSUMO'!C80="","",'G - Desp. MAT. CONSUMO'!C80)</f>
        <v/>
      </c>
      <c r="I178" s="489" t="str">
        <f>IF('G - Desp. MAT. CONSUMO'!E80="","",'G - Desp. MAT. CONSUMO'!E80)</f>
        <v/>
      </c>
      <c r="M178" s="489" t="str">
        <f>IF('G - Desp. MAT. CONSUMO'!F80="","",'G - Desp. MAT. CONSUMO'!F80)</f>
        <v/>
      </c>
    </row>
    <row r="179" spans="1:13" x14ac:dyDescent="0.25">
      <c r="A179" s="489">
        <f t="shared" si="6"/>
        <v>0</v>
      </c>
      <c r="B179" s="489" t="str">
        <f>IF(M179="","",'G - Desp. MAT. CONSUMO'!A81)</f>
        <v/>
      </c>
      <c r="C179" s="489" t="str">
        <f t="shared" si="7"/>
        <v/>
      </c>
      <c r="D179" s="489" t="str">
        <f>'G - Desp. MAT. CONSUMO'!X81</f>
        <v/>
      </c>
      <c r="E179" s="489" t="str">
        <f>'G - Desp. MAT. CONSUMO'!Y81</f>
        <v/>
      </c>
      <c r="F179" s="489" t="str">
        <f t="shared" si="8"/>
        <v/>
      </c>
      <c r="G179" s="489" t="str">
        <f>IF('G - Desp. MAT. CONSUMO'!D81="","",'G - Desp. MAT. CONSUMO'!D81)</f>
        <v/>
      </c>
      <c r="H179" s="489" t="str">
        <f>IF('G - Desp. MAT. CONSUMO'!C81="","",'G - Desp. MAT. CONSUMO'!C81)</f>
        <v/>
      </c>
      <c r="I179" s="489" t="str">
        <f>IF('G - Desp. MAT. CONSUMO'!E81="","",'G - Desp. MAT. CONSUMO'!E81)</f>
        <v/>
      </c>
      <c r="M179" s="489" t="str">
        <f>IF('G - Desp. MAT. CONSUMO'!F81="","",'G - Desp. MAT. CONSUMO'!F81)</f>
        <v/>
      </c>
    </row>
    <row r="180" spans="1:13" x14ac:dyDescent="0.25">
      <c r="A180" s="489">
        <f t="shared" si="6"/>
        <v>0</v>
      </c>
      <c r="B180" s="489" t="str">
        <f>IF(M180="","",'G - Desp. MAT. CONSUMO'!A82)</f>
        <v/>
      </c>
      <c r="C180" s="489" t="str">
        <f t="shared" si="7"/>
        <v/>
      </c>
      <c r="D180" s="489" t="str">
        <f>'G - Desp. MAT. CONSUMO'!X82</f>
        <v/>
      </c>
      <c r="E180" s="489" t="str">
        <f>'G - Desp. MAT. CONSUMO'!Y82</f>
        <v/>
      </c>
      <c r="F180" s="489" t="str">
        <f t="shared" si="8"/>
        <v/>
      </c>
      <c r="G180" s="489" t="str">
        <f>IF('G - Desp. MAT. CONSUMO'!D82="","",'G - Desp. MAT. CONSUMO'!D82)</f>
        <v/>
      </c>
      <c r="H180" s="489" t="str">
        <f>IF('G - Desp. MAT. CONSUMO'!C82="","",'G - Desp. MAT. CONSUMO'!C82)</f>
        <v/>
      </c>
      <c r="I180" s="489" t="str">
        <f>IF('G - Desp. MAT. CONSUMO'!E82="","",'G - Desp. MAT. CONSUMO'!E82)</f>
        <v/>
      </c>
      <c r="M180" s="489" t="str">
        <f>IF('G - Desp. MAT. CONSUMO'!F82="","",'G - Desp. MAT. CONSUMO'!F82)</f>
        <v/>
      </c>
    </row>
    <row r="181" spans="1:13" x14ac:dyDescent="0.25">
      <c r="A181" s="489">
        <f t="shared" si="6"/>
        <v>0</v>
      </c>
      <c r="B181" s="489" t="str">
        <f>IF(M181="","",'G - Desp. MAT. CONSUMO'!A83)</f>
        <v/>
      </c>
      <c r="C181" s="489" t="str">
        <f t="shared" si="7"/>
        <v/>
      </c>
      <c r="D181" s="489" t="str">
        <f>'G - Desp. MAT. CONSUMO'!X83</f>
        <v/>
      </c>
      <c r="E181" s="489" t="str">
        <f>'G - Desp. MAT. CONSUMO'!Y83</f>
        <v/>
      </c>
      <c r="F181" s="489" t="str">
        <f t="shared" si="8"/>
        <v/>
      </c>
      <c r="G181" s="489" t="str">
        <f>IF('G - Desp. MAT. CONSUMO'!D83="","",'G - Desp. MAT. CONSUMO'!D83)</f>
        <v/>
      </c>
      <c r="H181" s="489" t="str">
        <f>IF('G - Desp. MAT. CONSUMO'!C83="","",'G - Desp. MAT. CONSUMO'!C83)</f>
        <v/>
      </c>
      <c r="I181" s="489" t="str">
        <f>IF('G - Desp. MAT. CONSUMO'!E83="","",'G - Desp. MAT. CONSUMO'!E83)</f>
        <v/>
      </c>
      <c r="M181" s="489" t="str">
        <f>IF('G - Desp. MAT. CONSUMO'!F83="","",'G - Desp. MAT. CONSUMO'!F83)</f>
        <v/>
      </c>
    </row>
    <row r="182" spans="1:13" x14ac:dyDescent="0.25">
      <c r="A182" s="489">
        <f t="shared" si="6"/>
        <v>0</v>
      </c>
      <c r="B182" s="489" t="str">
        <f>IF(M182="","",'G - Desp. MAT. CONSUMO'!A84)</f>
        <v/>
      </c>
      <c r="C182" s="489" t="str">
        <f t="shared" si="7"/>
        <v/>
      </c>
      <c r="D182" s="489" t="str">
        <f>'G - Desp. MAT. CONSUMO'!X84</f>
        <v/>
      </c>
      <c r="E182" s="489" t="str">
        <f>'G - Desp. MAT. CONSUMO'!Y84</f>
        <v/>
      </c>
      <c r="F182" s="489" t="str">
        <f t="shared" si="8"/>
        <v/>
      </c>
      <c r="G182" s="489" t="str">
        <f>IF('G - Desp. MAT. CONSUMO'!D84="","",'G - Desp. MAT. CONSUMO'!D84)</f>
        <v/>
      </c>
      <c r="H182" s="489" t="str">
        <f>IF('G - Desp. MAT. CONSUMO'!C84="","",'G - Desp. MAT. CONSUMO'!C84)</f>
        <v/>
      </c>
      <c r="I182" s="489" t="str">
        <f>IF('G - Desp. MAT. CONSUMO'!E84="","",'G - Desp. MAT. CONSUMO'!E84)</f>
        <v/>
      </c>
      <c r="M182" s="489" t="str">
        <f>IF('G - Desp. MAT. CONSUMO'!F84="","",'G - Desp. MAT. CONSUMO'!F84)</f>
        <v/>
      </c>
    </row>
    <row r="183" spans="1:13" x14ac:dyDescent="0.25">
      <c r="A183" s="489">
        <f t="shared" si="6"/>
        <v>0</v>
      </c>
      <c r="B183" s="489" t="str">
        <f>IF(M183="","",'G - Desp. MAT. CONSUMO'!A85)</f>
        <v/>
      </c>
      <c r="C183" s="489" t="str">
        <f t="shared" si="7"/>
        <v/>
      </c>
      <c r="D183" s="489" t="str">
        <f>'G - Desp. MAT. CONSUMO'!X85</f>
        <v/>
      </c>
      <c r="E183" s="489" t="str">
        <f>'G - Desp. MAT. CONSUMO'!Y85</f>
        <v/>
      </c>
      <c r="F183" s="489" t="str">
        <f t="shared" si="8"/>
        <v/>
      </c>
      <c r="G183" s="489" t="str">
        <f>IF('G - Desp. MAT. CONSUMO'!D85="","",'G - Desp. MAT. CONSUMO'!D85)</f>
        <v/>
      </c>
      <c r="H183" s="489" t="str">
        <f>IF('G - Desp. MAT. CONSUMO'!C85="","",'G - Desp. MAT. CONSUMO'!C85)</f>
        <v/>
      </c>
      <c r="I183" s="489" t="str">
        <f>IF('G - Desp. MAT. CONSUMO'!E85="","",'G - Desp. MAT. CONSUMO'!E85)</f>
        <v/>
      </c>
      <c r="M183" s="489" t="str">
        <f>IF('G - Desp. MAT. CONSUMO'!F85="","",'G - Desp. MAT. CONSUMO'!F85)</f>
        <v/>
      </c>
    </row>
    <row r="184" spans="1:13" x14ac:dyDescent="0.25">
      <c r="A184" s="489">
        <f t="shared" si="6"/>
        <v>0</v>
      </c>
      <c r="B184" s="489" t="str">
        <f>IF(M184="","",'G - Desp. MAT. CONSUMO'!A86)</f>
        <v/>
      </c>
      <c r="C184" s="489" t="str">
        <f t="shared" si="7"/>
        <v/>
      </c>
      <c r="D184" s="489" t="str">
        <f>'G - Desp. MAT. CONSUMO'!X86</f>
        <v/>
      </c>
      <c r="E184" s="489" t="str">
        <f>'G - Desp. MAT. CONSUMO'!Y86</f>
        <v/>
      </c>
      <c r="F184" s="489" t="str">
        <f t="shared" si="8"/>
        <v/>
      </c>
      <c r="G184" s="489" t="str">
        <f>IF('G - Desp. MAT. CONSUMO'!D86="","",'G - Desp. MAT. CONSUMO'!D86)</f>
        <v/>
      </c>
      <c r="H184" s="489" t="str">
        <f>IF('G - Desp. MAT. CONSUMO'!C86="","",'G - Desp. MAT. CONSUMO'!C86)</f>
        <v/>
      </c>
      <c r="I184" s="489" t="str">
        <f>IF('G - Desp. MAT. CONSUMO'!E86="","",'G - Desp. MAT. CONSUMO'!E86)</f>
        <v/>
      </c>
      <c r="M184" s="489" t="str">
        <f>IF('G - Desp. MAT. CONSUMO'!F86="","",'G - Desp. MAT. CONSUMO'!F86)</f>
        <v/>
      </c>
    </row>
    <row r="185" spans="1:13" x14ac:dyDescent="0.25">
      <c r="A185" s="489">
        <f t="shared" si="6"/>
        <v>0</v>
      </c>
      <c r="B185" s="489" t="str">
        <f>IF(M185="","",'G - Desp. MAT. CONSUMO'!A87)</f>
        <v/>
      </c>
      <c r="C185" s="489" t="str">
        <f t="shared" si="7"/>
        <v/>
      </c>
      <c r="D185" s="489" t="str">
        <f>'G - Desp. MAT. CONSUMO'!X87</f>
        <v/>
      </c>
      <c r="E185" s="489" t="str">
        <f>'G - Desp. MAT. CONSUMO'!Y87</f>
        <v/>
      </c>
      <c r="F185" s="489" t="str">
        <f t="shared" si="8"/>
        <v/>
      </c>
      <c r="G185" s="489" t="str">
        <f>IF('G - Desp. MAT. CONSUMO'!D87="","",'G - Desp. MAT. CONSUMO'!D87)</f>
        <v/>
      </c>
      <c r="H185" s="489" t="str">
        <f>IF('G - Desp. MAT. CONSUMO'!C87="","",'G - Desp. MAT. CONSUMO'!C87)</f>
        <v/>
      </c>
      <c r="I185" s="489" t="str">
        <f>IF('G - Desp. MAT. CONSUMO'!E87="","",'G - Desp. MAT. CONSUMO'!E87)</f>
        <v/>
      </c>
      <c r="M185" s="489" t="str">
        <f>IF('G - Desp. MAT. CONSUMO'!F87="","",'G - Desp. MAT. CONSUMO'!F87)</f>
        <v/>
      </c>
    </row>
    <row r="186" spans="1:13" x14ac:dyDescent="0.25">
      <c r="A186" s="489">
        <f t="shared" si="6"/>
        <v>0</v>
      </c>
      <c r="B186" s="489" t="str">
        <f>IF(M186="","",'G - Desp. MAT. CONSUMO'!A88)</f>
        <v/>
      </c>
      <c r="C186" s="489" t="str">
        <f t="shared" si="7"/>
        <v/>
      </c>
      <c r="D186" s="489" t="str">
        <f>'G - Desp. MAT. CONSUMO'!X88</f>
        <v/>
      </c>
      <c r="E186" s="489" t="str">
        <f>'G - Desp. MAT. CONSUMO'!Y88</f>
        <v/>
      </c>
      <c r="F186" s="489" t="str">
        <f t="shared" si="8"/>
        <v/>
      </c>
      <c r="G186" s="489" t="str">
        <f>IF('G - Desp. MAT. CONSUMO'!D88="","",'G - Desp. MAT. CONSUMO'!D88)</f>
        <v/>
      </c>
      <c r="H186" s="489" t="str">
        <f>IF('G - Desp. MAT. CONSUMO'!C88="","",'G - Desp. MAT. CONSUMO'!C88)</f>
        <v/>
      </c>
      <c r="I186" s="489" t="str">
        <f>IF('G - Desp. MAT. CONSUMO'!E88="","",'G - Desp. MAT. CONSUMO'!E88)</f>
        <v/>
      </c>
      <c r="M186" s="489" t="str">
        <f>IF('G - Desp. MAT. CONSUMO'!F88="","",'G - Desp. MAT. CONSUMO'!F88)</f>
        <v/>
      </c>
    </row>
    <row r="187" spans="1:13" x14ac:dyDescent="0.25">
      <c r="A187" s="489">
        <f t="shared" si="6"/>
        <v>0</v>
      </c>
      <c r="B187" s="489" t="str">
        <f>IF(M187="","",'G - Desp. MAT. CONSUMO'!A89)</f>
        <v/>
      </c>
      <c r="C187" s="489" t="str">
        <f t="shared" si="7"/>
        <v/>
      </c>
      <c r="D187" s="489" t="str">
        <f>'G - Desp. MAT. CONSUMO'!X89</f>
        <v/>
      </c>
      <c r="E187" s="489" t="str">
        <f>'G - Desp. MAT. CONSUMO'!Y89</f>
        <v/>
      </c>
      <c r="F187" s="489" t="str">
        <f t="shared" si="8"/>
        <v/>
      </c>
      <c r="G187" s="489" t="str">
        <f>IF('G - Desp. MAT. CONSUMO'!D89="","",'G - Desp. MAT. CONSUMO'!D89)</f>
        <v/>
      </c>
      <c r="H187" s="489" t="str">
        <f>IF('G - Desp. MAT. CONSUMO'!C89="","",'G - Desp. MAT. CONSUMO'!C89)</f>
        <v/>
      </c>
      <c r="I187" s="489" t="str">
        <f>IF('G - Desp. MAT. CONSUMO'!E89="","",'G - Desp. MAT. CONSUMO'!E89)</f>
        <v/>
      </c>
      <c r="M187" s="489" t="str">
        <f>IF('G - Desp. MAT. CONSUMO'!F89="","",'G - Desp. MAT. CONSUMO'!F89)</f>
        <v/>
      </c>
    </row>
    <row r="188" spans="1:13" x14ac:dyDescent="0.25">
      <c r="A188" s="489">
        <f t="shared" si="6"/>
        <v>0</v>
      </c>
      <c r="B188" s="489" t="str">
        <f>IF(M188="","",'G - Desp. MAT. CONSUMO'!A90)</f>
        <v/>
      </c>
      <c r="C188" s="489" t="str">
        <f t="shared" si="7"/>
        <v/>
      </c>
      <c r="D188" s="489" t="str">
        <f>'G - Desp. MAT. CONSUMO'!X90</f>
        <v/>
      </c>
      <c r="E188" s="489" t="str">
        <f>'G - Desp. MAT. CONSUMO'!Y90</f>
        <v/>
      </c>
      <c r="F188" s="489" t="str">
        <f t="shared" si="8"/>
        <v/>
      </c>
      <c r="G188" s="489" t="str">
        <f>IF('G - Desp. MAT. CONSUMO'!D90="","",'G - Desp. MAT. CONSUMO'!D90)</f>
        <v/>
      </c>
      <c r="H188" s="489" t="str">
        <f>IF('G - Desp. MAT. CONSUMO'!C90="","",'G - Desp. MAT. CONSUMO'!C90)</f>
        <v/>
      </c>
      <c r="I188" s="489" t="str">
        <f>IF('G - Desp. MAT. CONSUMO'!E90="","",'G - Desp. MAT. CONSUMO'!E90)</f>
        <v/>
      </c>
      <c r="M188" s="489" t="str">
        <f>IF('G - Desp. MAT. CONSUMO'!F90="","",'G - Desp. MAT. CONSUMO'!F90)</f>
        <v/>
      </c>
    </row>
    <row r="189" spans="1:13" x14ac:dyDescent="0.25">
      <c r="A189" s="489">
        <f t="shared" si="6"/>
        <v>0</v>
      </c>
      <c r="B189" s="489" t="str">
        <f>IF(M189="","",'G - Desp. MAT. CONSUMO'!A91)</f>
        <v/>
      </c>
      <c r="C189" s="489" t="str">
        <f t="shared" si="7"/>
        <v/>
      </c>
      <c r="D189" s="489" t="str">
        <f>'G - Desp. MAT. CONSUMO'!X91</f>
        <v/>
      </c>
      <c r="E189" s="489" t="str">
        <f>'G - Desp. MAT. CONSUMO'!Y91</f>
        <v/>
      </c>
      <c r="F189" s="489" t="str">
        <f t="shared" si="8"/>
        <v/>
      </c>
      <c r="G189" s="489" t="str">
        <f>IF('G - Desp. MAT. CONSUMO'!D91="","",'G - Desp. MAT. CONSUMO'!D91)</f>
        <v/>
      </c>
      <c r="H189" s="489" t="str">
        <f>IF('G - Desp. MAT. CONSUMO'!C91="","",'G - Desp. MAT. CONSUMO'!C91)</f>
        <v/>
      </c>
      <c r="I189" s="489" t="str">
        <f>IF('G - Desp. MAT. CONSUMO'!E91="","",'G - Desp. MAT. CONSUMO'!E91)</f>
        <v/>
      </c>
      <c r="M189" s="489" t="str">
        <f>IF('G - Desp. MAT. CONSUMO'!F91="","",'G - Desp. MAT. CONSUMO'!F91)</f>
        <v/>
      </c>
    </row>
    <row r="190" spans="1:13" x14ac:dyDescent="0.25">
      <c r="A190" s="489">
        <f t="shared" si="6"/>
        <v>0</v>
      </c>
      <c r="B190" s="489" t="str">
        <f>IF(M190="","",'G - Desp. MAT. CONSUMO'!A92)</f>
        <v/>
      </c>
      <c r="C190" s="489" t="str">
        <f t="shared" si="7"/>
        <v/>
      </c>
      <c r="D190" s="489" t="str">
        <f>'G - Desp. MAT. CONSUMO'!X92</f>
        <v/>
      </c>
      <c r="E190" s="489" t="str">
        <f>'G - Desp. MAT. CONSUMO'!Y92</f>
        <v/>
      </c>
      <c r="F190" s="489" t="str">
        <f t="shared" si="8"/>
        <v/>
      </c>
      <c r="G190" s="489" t="str">
        <f>IF('G - Desp. MAT. CONSUMO'!D92="","",'G - Desp. MAT. CONSUMO'!D92)</f>
        <v/>
      </c>
      <c r="H190" s="489" t="str">
        <f>IF('G - Desp. MAT. CONSUMO'!C92="","",'G - Desp. MAT. CONSUMO'!C92)</f>
        <v/>
      </c>
      <c r="I190" s="489" t="str">
        <f>IF('G - Desp. MAT. CONSUMO'!E92="","",'G - Desp. MAT. CONSUMO'!E92)</f>
        <v/>
      </c>
      <c r="M190" s="489" t="str">
        <f>IF('G - Desp. MAT. CONSUMO'!F92="","",'G - Desp. MAT. CONSUMO'!F92)</f>
        <v/>
      </c>
    </row>
    <row r="191" spans="1:13" x14ac:dyDescent="0.25">
      <c r="A191" s="489">
        <f t="shared" si="6"/>
        <v>0</v>
      </c>
      <c r="B191" s="489" t="str">
        <f>IF(M191="","",'G - Desp. MAT. CONSUMO'!A93)</f>
        <v/>
      </c>
      <c r="C191" s="489" t="str">
        <f t="shared" si="7"/>
        <v/>
      </c>
      <c r="D191" s="489" t="str">
        <f>'G - Desp. MAT. CONSUMO'!X93</f>
        <v/>
      </c>
      <c r="E191" s="489" t="str">
        <f>'G - Desp. MAT. CONSUMO'!Y93</f>
        <v/>
      </c>
      <c r="F191" s="489" t="str">
        <f t="shared" si="8"/>
        <v/>
      </c>
      <c r="G191" s="489" t="str">
        <f>IF('G - Desp. MAT. CONSUMO'!D93="","",'G - Desp. MAT. CONSUMO'!D93)</f>
        <v/>
      </c>
      <c r="H191" s="489" t="str">
        <f>IF('G - Desp. MAT. CONSUMO'!C93="","",'G - Desp. MAT. CONSUMO'!C93)</f>
        <v/>
      </c>
      <c r="I191" s="489" t="str">
        <f>IF('G - Desp. MAT. CONSUMO'!E93="","",'G - Desp. MAT. CONSUMO'!E93)</f>
        <v/>
      </c>
      <c r="M191" s="489" t="str">
        <f>IF('G - Desp. MAT. CONSUMO'!F93="","",'G - Desp. MAT. CONSUMO'!F93)</f>
        <v/>
      </c>
    </row>
    <row r="192" spans="1:13" x14ac:dyDescent="0.25">
      <c r="A192" s="489">
        <f t="shared" si="6"/>
        <v>0</v>
      </c>
      <c r="B192" s="489" t="str">
        <f>IF(M192="","",'G - Desp. MAT. CONSUMO'!A94)</f>
        <v/>
      </c>
      <c r="C192" s="489" t="str">
        <f t="shared" si="7"/>
        <v/>
      </c>
      <c r="D192" s="489" t="str">
        <f>'G - Desp. MAT. CONSUMO'!X94</f>
        <v/>
      </c>
      <c r="E192" s="489" t="str">
        <f>'G - Desp. MAT. CONSUMO'!Y94</f>
        <v/>
      </c>
      <c r="F192" s="489" t="str">
        <f t="shared" si="8"/>
        <v/>
      </c>
      <c r="G192" s="489" t="str">
        <f>IF('G - Desp. MAT. CONSUMO'!D94="","",'G - Desp. MAT. CONSUMO'!D94)</f>
        <v/>
      </c>
      <c r="H192" s="489" t="str">
        <f>IF('G - Desp. MAT. CONSUMO'!C94="","",'G - Desp. MAT. CONSUMO'!C94)</f>
        <v/>
      </c>
      <c r="I192" s="489" t="str">
        <f>IF('G - Desp. MAT. CONSUMO'!E94="","",'G - Desp. MAT. CONSUMO'!E94)</f>
        <v/>
      </c>
      <c r="M192" s="489" t="str">
        <f>IF('G - Desp. MAT. CONSUMO'!F94="","",'G - Desp. MAT. CONSUMO'!F94)</f>
        <v/>
      </c>
    </row>
    <row r="193" spans="1:13" x14ac:dyDescent="0.25">
      <c r="A193" s="489">
        <f t="shared" si="6"/>
        <v>0</v>
      </c>
      <c r="B193" s="489" t="str">
        <f>IF(M193="","",'G - Desp. MAT. CONSUMO'!A95)</f>
        <v/>
      </c>
      <c r="C193" s="489" t="str">
        <f t="shared" si="7"/>
        <v/>
      </c>
      <c r="D193" s="489" t="str">
        <f>'G - Desp. MAT. CONSUMO'!X95</f>
        <v/>
      </c>
      <c r="E193" s="489" t="str">
        <f>'G - Desp. MAT. CONSUMO'!Y95</f>
        <v/>
      </c>
      <c r="F193" s="489" t="str">
        <f t="shared" si="8"/>
        <v/>
      </c>
      <c r="G193" s="489" t="str">
        <f>IF('G - Desp. MAT. CONSUMO'!D95="","",'G - Desp. MAT. CONSUMO'!D95)</f>
        <v/>
      </c>
      <c r="H193" s="489" t="str">
        <f>IF('G - Desp. MAT. CONSUMO'!C95="","",'G - Desp. MAT. CONSUMO'!C95)</f>
        <v/>
      </c>
      <c r="I193" s="489" t="str">
        <f>IF('G - Desp. MAT. CONSUMO'!E95="","",'G - Desp. MAT. CONSUMO'!E95)</f>
        <v/>
      </c>
      <c r="M193" s="489" t="str">
        <f>IF('G - Desp. MAT. CONSUMO'!F95="","",'G - Desp. MAT. CONSUMO'!F95)</f>
        <v/>
      </c>
    </row>
    <row r="194" spans="1:13" x14ac:dyDescent="0.25">
      <c r="A194" s="489">
        <f t="shared" si="6"/>
        <v>0</v>
      </c>
      <c r="B194" s="489" t="str">
        <f>IF(M194="","",'G - Desp. MAT. CONSUMO'!A96)</f>
        <v/>
      </c>
      <c r="C194" s="489" t="str">
        <f t="shared" si="7"/>
        <v/>
      </c>
      <c r="D194" s="489" t="str">
        <f>'G - Desp. MAT. CONSUMO'!X96</f>
        <v/>
      </c>
      <c r="E194" s="489" t="str">
        <f>'G - Desp. MAT. CONSUMO'!Y96</f>
        <v/>
      </c>
      <c r="F194" s="489" t="str">
        <f t="shared" si="8"/>
        <v/>
      </c>
      <c r="G194" s="489" t="str">
        <f>IF('G - Desp. MAT. CONSUMO'!D96="","",'G - Desp. MAT. CONSUMO'!D96)</f>
        <v/>
      </c>
      <c r="H194" s="489" t="str">
        <f>IF('G - Desp. MAT. CONSUMO'!C96="","",'G - Desp. MAT. CONSUMO'!C96)</f>
        <v/>
      </c>
      <c r="I194" s="489" t="str">
        <f>IF('G - Desp. MAT. CONSUMO'!E96="","",'G - Desp. MAT. CONSUMO'!E96)</f>
        <v/>
      </c>
      <c r="M194" s="489" t="str">
        <f>IF('G - Desp. MAT. CONSUMO'!F96="","",'G - Desp. MAT. CONSUMO'!F96)</f>
        <v/>
      </c>
    </row>
    <row r="195" spans="1:13" x14ac:dyDescent="0.25">
      <c r="A195" s="489">
        <f t="shared" si="6"/>
        <v>0</v>
      </c>
      <c r="B195" s="489" t="str">
        <f>IF(M195="","",'G - Desp. MAT. CONSUMO'!A97)</f>
        <v/>
      </c>
      <c r="C195" s="489" t="str">
        <f t="shared" si="7"/>
        <v/>
      </c>
      <c r="D195" s="489" t="str">
        <f>'G - Desp. MAT. CONSUMO'!X97</f>
        <v/>
      </c>
      <c r="E195" s="489" t="str">
        <f>'G - Desp. MAT. CONSUMO'!Y97</f>
        <v/>
      </c>
      <c r="F195" s="489" t="str">
        <f t="shared" si="8"/>
        <v/>
      </c>
      <c r="G195" s="489" t="str">
        <f>IF('G - Desp. MAT. CONSUMO'!D97="","",'G - Desp. MAT. CONSUMO'!D97)</f>
        <v/>
      </c>
      <c r="H195" s="489" t="str">
        <f>IF('G - Desp. MAT. CONSUMO'!C97="","",'G - Desp. MAT. CONSUMO'!C97)</f>
        <v/>
      </c>
      <c r="I195" s="489" t="str">
        <f>IF('G - Desp. MAT. CONSUMO'!E97="","",'G - Desp. MAT. CONSUMO'!E97)</f>
        <v/>
      </c>
      <c r="M195" s="489" t="str">
        <f>IF('G - Desp. MAT. CONSUMO'!F97="","",'G - Desp. MAT. CONSUMO'!F97)</f>
        <v/>
      </c>
    </row>
    <row r="196" spans="1:13" x14ac:dyDescent="0.25">
      <c r="A196" s="489">
        <f t="shared" si="6"/>
        <v>0</v>
      </c>
      <c r="B196" s="489" t="str">
        <f>IF(M196="","",'G - Desp. MAT. CONSUMO'!A98)</f>
        <v/>
      </c>
      <c r="C196" s="489" t="str">
        <f t="shared" si="7"/>
        <v/>
      </c>
      <c r="D196" s="489" t="str">
        <f>'G - Desp. MAT. CONSUMO'!X98</f>
        <v/>
      </c>
      <c r="E196" s="489" t="str">
        <f>'G - Desp. MAT. CONSUMO'!Y98</f>
        <v/>
      </c>
      <c r="F196" s="489" t="str">
        <f t="shared" si="8"/>
        <v/>
      </c>
      <c r="G196" s="489" t="str">
        <f>IF('G - Desp. MAT. CONSUMO'!D98="","",'G - Desp. MAT. CONSUMO'!D98)</f>
        <v/>
      </c>
      <c r="H196" s="489" t="str">
        <f>IF('G - Desp. MAT. CONSUMO'!C98="","",'G - Desp. MAT. CONSUMO'!C98)</f>
        <v/>
      </c>
      <c r="I196" s="489" t="str">
        <f>IF('G - Desp. MAT. CONSUMO'!E98="","",'G - Desp. MAT. CONSUMO'!E98)</f>
        <v/>
      </c>
      <c r="M196" s="489" t="str">
        <f>IF('G - Desp. MAT. CONSUMO'!F98="","",'G - Desp. MAT. CONSUMO'!F98)</f>
        <v/>
      </c>
    </row>
    <row r="197" spans="1:13" x14ac:dyDescent="0.25">
      <c r="A197" s="489">
        <f t="shared" ref="A197:A235" si="9">IF(D197="",A196,A196+1)</f>
        <v>0</v>
      </c>
      <c r="B197" s="489" t="str">
        <f>IF(M197="","",'G - Desp. MAT. CONSUMO'!A99)</f>
        <v/>
      </c>
      <c r="C197" s="489" t="str">
        <f t="shared" si="7"/>
        <v/>
      </c>
      <c r="D197" s="489" t="str">
        <f>'G - Desp. MAT. CONSUMO'!X99</f>
        <v/>
      </c>
      <c r="E197" s="489" t="str">
        <f>'G - Desp. MAT. CONSUMO'!Y99</f>
        <v/>
      </c>
      <c r="F197" s="489" t="str">
        <f t="shared" si="8"/>
        <v/>
      </c>
      <c r="G197" s="489" t="str">
        <f>IF('G - Desp. MAT. CONSUMO'!D99="","",'G - Desp. MAT. CONSUMO'!D99)</f>
        <v/>
      </c>
      <c r="H197" s="489" t="str">
        <f>IF('G - Desp. MAT. CONSUMO'!C99="","",'G - Desp. MAT. CONSUMO'!C99)</f>
        <v/>
      </c>
      <c r="I197" s="489" t="str">
        <f>IF('G - Desp. MAT. CONSUMO'!E99="","",'G - Desp. MAT. CONSUMO'!E99)</f>
        <v/>
      </c>
      <c r="M197" s="489" t="str">
        <f>IF('G - Desp. MAT. CONSUMO'!F99="","",'G - Desp. MAT. CONSUMO'!F99)</f>
        <v/>
      </c>
    </row>
    <row r="198" spans="1:13" x14ac:dyDescent="0.25">
      <c r="A198" s="489">
        <f t="shared" si="9"/>
        <v>0</v>
      </c>
      <c r="B198" s="489" t="str">
        <f>IF(M198="","",'G - Desp. MAT. CONSUMO'!A100)</f>
        <v/>
      </c>
      <c r="C198" s="489" t="str">
        <f t="shared" si="7"/>
        <v/>
      </c>
      <c r="D198" s="489" t="str">
        <f>'G - Desp. MAT. CONSUMO'!X100</f>
        <v/>
      </c>
      <c r="E198" s="489" t="str">
        <f>'G - Desp. MAT. CONSUMO'!Y100</f>
        <v/>
      </c>
      <c r="F198" s="489" t="str">
        <f t="shared" si="8"/>
        <v/>
      </c>
      <c r="G198" s="489" t="str">
        <f>IF('G - Desp. MAT. CONSUMO'!D100="","",'G - Desp. MAT. CONSUMO'!D100)</f>
        <v/>
      </c>
      <c r="H198" s="489" t="str">
        <f>IF('G - Desp. MAT. CONSUMO'!C100="","",'G - Desp. MAT. CONSUMO'!C100)</f>
        <v/>
      </c>
      <c r="I198" s="489" t="str">
        <f>IF('G - Desp. MAT. CONSUMO'!E100="","",'G - Desp. MAT. CONSUMO'!E100)</f>
        <v/>
      </c>
      <c r="M198" s="489" t="str">
        <f>IF('G - Desp. MAT. CONSUMO'!F100="","",'G - Desp. MAT. CONSUMO'!F100)</f>
        <v/>
      </c>
    </row>
    <row r="199" spans="1:13" x14ac:dyDescent="0.25">
      <c r="A199" s="489">
        <f t="shared" si="9"/>
        <v>0</v>
      </c>
      <c r="B199" s="489" t="str">
        <f>IF(M199="","",'G - Desp. MAT. CONSUMO'!A101)</f>
        <v/>
      </c>
      <c r="C199" s="489" t="str">
        <f t="shared" si="7"/>
        <v/>
      </c>
      <c r="D199" s="489" t="str">
        <f>'G - Desp. MAT. CONSUMO'!X101</f>
        <v/>
      </c>
      <c r="E199" s="489" t="str">
        <f>'G - Desp. MAT. CONSUMO'!Y101</f>
        <v/>
      </c>
      <c r="F199" s="489" t="str">
        <f t="shared" si="8"/>
        <v/>
      </c>
      <c r="G199" s="489" t="str">
        <f>IF('G - Desp. MAT. CONSUMO'!D101="","",'G - Desp. MAT. CONSUMO'!D101)</f>
        <v/>
      </c>
      <c r="H199" s="489" t="str">
        <f>IF('G - Desp. MAT. CONSUMO'!C101="","",'G - Desp. MAT. CONSUMO'!C101)</f>
        <v/>
      </c>
      <c r="I199" s="489" t="str">
        <f>IF('G - Desp. MAT. CONSUMO'!E101="","",'G - Desp. MAT. CONSUMO'!E101)</f>
        <v/>
      </c>
      <c r="M199" s="489" t="str">
        <f>IF('G - Desp. MAT. CONSUMO'!F101="","",'G - Desp. MAT. CONSUMO'!F101)</f>
        <v/>
      </c>
    </row>
    <row r="200" spans="1:13" x14ac:dyDescent="0.25">
      <c r="A200" s="489">
        <f t="shared" si="9"/>
        <v>0</v>
      </c>
      <c r="B200" s="489" t="str">
        <f>IF(M200="","",'G - Desp. MAT. CONSUMO'!A102)</f>
        <v/>
      </c>
      <c r="C200" s="489" t="str">
        <f t="shared" si="7"/>
        <v/>
      </c>
      <c r="D200" s="489" t="str">
        <f>'G - Desp. MAT. CONSUMO'!X102</f>
        <v/>
      </c>
      <c r="E200" s="489" t="str">
        <f>'G - Desp. MAT. CONSUMO'!Y102</f>
        <v/>
      </c>
      <c r="F200" s="489" t="str">
        <f t="shared" si="8"/>
        <v/>
      </c>
      <c r="G200" s="489" t="str">
        <f>IF('G - Desp. MAT. CONSUMO'!D102="","",'G - Desp. MAT. CONSUMO'!D102)</f>
        <v/>
      </c>
      <c r="H200" s="489" t="str">
        <f>IF('G - Desp. MAT. CONSUMO'!C102="","",'G - Desp. MAT. CONSUMO'!C102)</f>
        <v/>
      </c>
      <c r="I200" s="489" t="str">
        <f>IF('G - Desp. MAT. CONSUMO'!E102="","",'G - Desp. MAT. CONSUMO'!E102)</f>
        <v/>
      </c>
      <c r="M200" s="489" t="str">
        <f>IF('G - Desp. MAT. CONSUMO'!F102="","",'G - Desp. MAT. CONSUMO'!F102)</f>
        <v/>
      </c>
    </row>
    <row r="201" spans="1:13" x14ac:dyDescent="0.25">
      <c r="A201" s="489">
        <f t="shared" si="9"/>
        <v>0</v>
      </c>
      <c r="B201" s="489" t="str">
        <f>IF(M201="","",'G - Desp. MAT. CONSUMO'!A103)</f>
        <v/>
      </c>
      <c r="C201" s="489" t="str">
        <f t="shared" si="7"/>
        <v/>
      </c>
      <c r="D201" s="489" t="str">
        <f>'G - Desp. MAT. CONSUMO'!X103</f>
        <v/>
      </c>
      <c r="E201" s="489" t="str">
        <f>'G - Desp. MAT. CONSUMO'!Y103</f>
        <v/>
      </c>
      <c r="F201" s="489" t="str">
        <f t="shared" si="8"/>
        <v/>
      </c>
      <c r="G201" s="489" t="str">
        <f>IF('G - Desp. MAT. CONSUMO'!D103="","",'G - Desp. MAT. CONSUMO'!D103)</f>
        <v/>
      </c>
      <c r="H201" s="489" t="str">
        <f>IF('G - Desp. MAT. CONSUMO'!C103="","",'G - Desp. MAT. CONSUMO'!C103)</f>
        <v/>
      </c>
      <c r="I201" s="489" t="str">
        <f>IF('G - Desp. MAT. CONSUMO'!E103="","",'G - Desp. MAT. CONSUMO'!E103)</f>
        <v/>
      </c>
      <c r="M201" s="489" t="str">
        <f>IF('G - Desp. MAT. CONSUMO'!F103="","",'G - Desp. MAT. CONSUMO'!F103)</f>
        <v/>
      </c>
    </row>
    <row r="202" spans="1:13" x14ac:dyDescent="0.25">
      <c r="A202" s="489">
        <f t="shared" si="9"/>
        <v>0</v>
      </c>
      <c r="B202" s="489" t="str">
        <f>IF(M202="","",'G - Desp. MAT. CONSUMO'!A104)</f>
        <v/>
      </c>
      <c r="C202" s="489" t="str">
        <f t="shared" si="7"/>
        <v/>
      </c>
      <c r="D202" s="489" t="str">
        <f>'G - Desp. MAT. CONSUMO'!X104</f>
        <v/>
      </c>
      <c r="E202" s="489" t="str">
        <f>'G - Desp. MAT. CONSUMO'!Y104</f>
        <v/>
      </c>
      <c r="F202" s="489" t="str">
        <f t="shared" si="8"/>
        <v/>
      </c>
      <c r="G202" s="489" t="str">
        <f>IF('G - Desp. MAT. CONSUMO'!D104="","",'G - Desp. MAT. CONSUMO'!D104)</f>
        <v/>
      </c>
      <c r="H202" s="489" t="str">
        <f>IF('G - Desp. MAT. CONSUMO'!C104="","",'G - Desp. MAT. CONSUMO'!C104)</f>
        <v/>
      </c>
      <c r="I202" s="489" t="str">
        <f>IF('G - Desp. MAT. CONSUMO'!E104="","",'G - Desp. MAT. CONSUMO'!E104)</f>
        <v/>
      </c>
      <c r="M202" s="489" t="str">
        <f>IF('G - Desp. MAT. CONSUMO'!F104="","",'G - Desp. MAT. CONSUMO'!F104)</f>
        <v/>
      </c>
    </row>
    <row r="203" spans="1:13" x14ac:dyDescent="0.25">
      <c r="A203" s="489">
        <f t="shared" si="9"/>
        <v>0</v>
      </c>
      <c r="B203" s="489" t="str">
        <f>IF(M203="","",'H - Desp. PASSAGENS'!A5)</f>
        <v/>
      </c>
      <c r="C203" s="489" t="str">
        <f>IF(B203="","","PASSAGENS")</f>
        <v/>
      </c>
      <c r="D203" s="489" t="str">
        <f>'H - Desp. PASSAGENS'!S5</f>
        <v/>
      </c>
      <c r="E203" s="489" t="str">
        <f>'H - Desp. PASSAGENS'!T5</f>
        <v/>
      </c>
      <c r="F203" s="489" t="str">
        <f>IF(B203="","","NA")</f>
        <v/>
      </c>
      <c r="I203" s="489" t="str">
        <f>IF('H - Desp. PASSAGENS'!C5="","",'H - Desp. PASSAGENS'!C5)</f>
        <v/>
      </c>
      <c r="M203" s="489" t="str">
        <f>IF('H - Desp. PASSAGENS'!D5="","",'H - Desp. PASSAGENS'!D5)</f>
        <v/>
      </c>
    </row>
    <row r="204" spans="1:13" x14ac:dyDescent="0.25">
      <c r="A204" s="489">
        <f t="shared" si="9"/>
        <v>0</v>
      </c>
      <c r="B204" s="489" t="str">
        <f>IF(M204="","",'H - Desp. PASSAGENS'!A6)</f>
        <v/>
      </c>
      <c r="C204" s="489" t="str">
        <f t="shared" ref="C204:C218" si="10">IF(B204="","","PASSAGENS")</f>
        <v/>
      </c>
      <c r="D204" s="489" t="str">
        <f>'H - Desp. PASSAGENS'!S6</f>
        <v/>
      </c>
      <c r="E204" s="489" t="str">
        <f>'H - Desp. PASSAGENS'!T6</f>
        <v/>
      </c>
      <c r="F204" s="489" t="str">
        <f t="shared" ref="F204:F218" si="11">IF(B204="","","NA")</f>
        <v/>
      </c>
      <c r="I204" s="489" t="str">
        <f>IF('H - Desp. PASSAGENS'!C6="","",'H - Desp. PASSAGENS'!C6)</f>
        <v/>
      </c>
      <c r="M204" s="489" t="str">
        <f>IF('H - Desp. PASSAGENS'!D6="","",'H - Desp. PASSAGENS'!D6)</f>
        <v/>
      </c>
    </row>
    <row r="205" spans="1:13" x14ac:dyDescent="0.25">
      <c r="A205" s="489">
        <f t="shared" si="9"/>
        <v>0</v>
      </c>
      <c r="B205" s="489" t="str">
        <f>IF(M205="","",'H - Desp. PASSAGENS'!A7)</f>
        <v/>
      </c>
      <c r="C205" s="489" t="str">
        <f t="shared" si="10"/>
        <v/>
      </c>
      <c r="D205" s="489" t="str">
        <f>'H - Desp. PASSAGENS'!S7</f>
        <v/>
      </c>
      <c r="E205" s="489" t="str">
        <f>'H - Desp. PASSAGENS'!T7</f>
        <v/>
      </c>
      <c r="F205" s="489" t="str">
        <f t="shared" si="11"/>
        <v/>
      </c>
      <c r="I205" s="489" t="str">
        <f>IF('H - Desp. PASSAGENS'!C7="","",'H - Desp. PASSAGENS'!C7)</f>
        <v/>
      </c>
      <c r="M205" s="489" t="str">
        <f>IF('H - Desp. PASSAGENS'!D7="","",'H - Desp. PASSAGENS'!D7)</f>
        <v/>
      </c>
    </row>
    <row r="206" spans="1:13" x14ac:dyDescent="0.25">
      <c r="A206" s="489">
        <f t="shared" si="9"/>
        <v>0</v>
      </c>
      <c r="B206" s="489" t="str">
        <f>IF(M206="","",'H - Desp. PASSAGENS'!A8)</f>
        <v/>
      </c>
      <c r="C206" s="489" t="str">
        <f t="shared" si="10"/>
        <v/>
      </c>
      <c r="D206" s="489" t="str">
        <f>'H - Desp. PASSAGENS'!S8</f>
        <v/>
      </c>
      <c r="E206" s="489" t="str">
        <f>'H - Desp. PASSAGENS'!T8</f>
        <v/>
      </c>
      <c r="F206" s="489" t="str">
        <f t="shared" si="11"/>
        <v/>
      </c>
      <c r="I206" s="489" t="str">
        <f>IF('H - Desp. PASSAGENS'!C8="","",'H - Desp. PASSAGENS'!C8)</f>
        <v/>
      </c>
      <c r="M206" s="489" t="str">
        <f>IF('H - Desp. PASSAGENS'!D8="","",'H - Desp. PASSAGENS'!D8)</f>
        <v/>
      </c>
    </row>
    <row r="207" spans="1:13" x14ac:dyDescent="0.25">
      <c r="A207" s="489">
        <f t="shared" si="9"/>
        <v>0</v>
      </c>
      <c r="B207" s="489" t="str">
        <f>IF(M207="","",'H - Desp. PASSAGENS'!A9)</f>
        <v/>
      </c>
      <c r="C207" s="489" t="str">
        <f t="shared" si="10"/>
        <v/>
      </c>
      <c r="D207" s="489" t="str">
        <f>'H - Desp. PASSAGENS'!S9</f>
        <v/>
      </c>
      <c r="E207" s="489" t="str">
        <f>'H - Desp. PASSAGENS'!T9</f>
        <v/>
      </c>
      <c r="F207" s="489" t="str">
        <f t="shared" si="11"/>
        <v/>
      </c>
      <c r="I207" s="489" t="str">
        <f>IF('H - Desp. PASSAGENS'!C9="","",'H - Desp. PASSAGENS'!C9)</f>
        <v/>
      </c>
      <c r="M207" s="489" t="str">
        <f>IF('H - Desp. PASSAGENS'!D9="","",'H - Desp. PASSAGENS'!D9)</f>
        <v/>
      </c>
    </row>
    <row r="208" spans="1:13" x14ac:dyDescent="0.25">
      <c r="A208" s="489">
        <f t="shared" si="9"/>
        <v>0</v>
      </c>
      <c r="B208" s="489" t="str">
        <f>IF(M208="","",'H - Desp. PASSAGENS'!A10)</f>
        <v/>
      </c>
      <c r="C208" s="489" t="str">
        <f t="shared" si="10"/>
        <v/>
      </c>
      <c r="D208" s="489" t="str">
        <f>'H - Desp. PASSAGENS'!S10</f>
        <v/>
      </c>
      <c r="E208" s="489" t="str">
        <f>'H - Desp. PASSAGENS'!T10</f>
        <v/>
      </c>
      <c r="F208" s="489" t="str">
        <f t="shared" si="11"/>
        <v/>
      </c>
      <c r="I208" s="489" t="str">
        <f>IF('H - Desp. PASSAGENS'!C10="","",'H - Desp. PASSAGENS'!C10)</f>
        <v/>
      </c>
      <c r="M208" s="489" t="str">
        <f>IF('H - Desp. PASSAGENS'!D10="","",'H - Desp. PASSAGENS'!D10)</f>
        <v/>
      </c>
    </row>
    <row r="209" spans="1:13" x14ac:dyDescent="0.25">
      <c r="A209" s="489">
        <f t="shared" si="9"/>
        <v>0</v>
      </c>
      <c r="B209" s="489" t="str">
        <f>IF(M209="","",'H - Desp. PASSAGENS'!A11)</f>
        <v/>
      </c>
      <c r="C209" s="489" t="str">
        <f t="shared" si="10"/>
        <v/>
      </c>
      <c r="D209" s="489" t="str">
        <f>'H - Desp. PASSAGENS'!S11</f>
        <v/>
      </c>
      <c r="E209" s="489" t="str">
        <f>'H - Desp. PASSAGENS'!T11</f>
        <v/>
      </c>
      <c r="F209" s="489" t="str">
        <f t="shared" si="11"/>
        <v/>
      </c>
      <c r="I209" s="489" t="str">
        <f>IF('H - Desp. PASSAGENS'!C11="","",'H - Desp. PASSAGENS'!C11)</f>
        <v/>
      </c>
      <c r="M209" s="489" t="str">
        <f>IF('H - Desp. PASSAGENS'!D11="","",'H - Desp. PASSAGENS'!D11)</f>
        <v/>
      </c>
    </row>
    <row r="210" spans="1:13" x14ac:dyDescent="0.25">
      <c r="A210" s="489">
        <f t="shared" si="9"/>
        <v>0</v>
      </c>
      <c r="B210" s="489" t="str">
        <f>IF(M210="","",'H - Desp. PASSAGENS'!A12)</f>
        <v/>
      </c>
      <c r="C210" s="489" t="str">
        <f t="shared" si="10"/>
        <v/>
      </c>
      <c r="D210" s="489" t="str">
        <f>'H - Desp. PASSAGENS'!S12</f>
        <v/>
      </c>
      <c r="E210" s="489" t="str">
        <f>'H - Desp. PASSAGENS'!T12</f>
        <v/>
      </c>
      <c r="F210" s="489" t="str">
        <f t="shared" si="11"/>
        <v/>
      </c>
      <c r="I210" s="489" t="str">
        <f>IF('H - Desp. PASSAGENS'!C12="","",'H - Desp. PASSAGENS'!C12)</f>
        <v/>
      </c>
      <c r="M210" s="489" t="str">
        <f>IF('H - Desp. PASSAGENS'!D12="","",'H - Desp. PASSAGENS'!D12)</f>
        <v/>
      </c>
    </row>
    <row r="211" spans="1:13" x14ac:dyDescent="0.25">
      <c r="A211" s="489">
        <f t="shared" si="9"/>
        <v>0</v>
      </c>
      <c r="B211" s="489" t="str">
        <f>IF(M211="","",'H - Desp. PASSAGENS'!A13)</f>
        <v/>
      </c>
      <c r="C211" s="489" t="str">
        <f t="shared" si="10"/>
        <v/>
      </c>
      <c r="D211" s="489" t="str">
        <f>'H - Desp. PASSAGENS'!S13</f>
        <v/>
      </c>
      <c r="E211" s="489" t="str">
        <f>'H - Desp. PASSAGENS'!T13</f>
        <v/>
      </c>
      <c r="F211" s="489" t="str">
        <f t="shared" si="11"/>
        <v/>
      </c>
      <c r="I211" s="489" t="str">
        <f>IF('H - Desp. PASSAGENS'!C13="","",'H - Desp. PASSAGENS'!C13)</f>
        <v/>
      </c>
      <c r="M211" s="489" t="str">
        <f>IF('H - Desp. PASSAGENS'!D13="","",'H - Desp. PASSAGENS'!D13)</f>
        <v/>
      </c>
    </row>
    <row r="212" spans="1:13" x14ac:dyDescent="0.25">
      <c r="A212" s="489">
        <f t="shared" si="9"/>
        <v>0</v>
      </c>
      <c r="B212" s="489" t="str">
        <f>IF(M212="","",'H - Desp. PASSAGENS'!A14)</f>
        <v/>
      </c>
      <c r="C212" s="489" t="str">
        <f t="shared" si="10"/>
        <v/>
      </c>
      <c r="D212" s="489" t="str">
        <f>'H - Desp. PASSAGENS'!S14</f>
        <v/>
      </c>
      <c r="E212" s="489" t="str">
        <f>'H - Desp. PASSAGENS'!T14</f>
        <v/>
      </c>
      <c r="F212" s="489" t="str">
        <f t="shared" si="11"/>
        <v/>
      </c>
      <c r="I212" s="489" t="str">
        <f>IF('H - Desp. PASSAGENS'!C14="","",'H - Desp. PASSAGENS'!C14)</f>
        <v/>
      </c>
      <c r="M212" s="489" t="str">
        <f>IF('H - Desp. PASSAGENS'!D14="","",'H - Desp. PASSAGENS'!D14)</f>
        <v/>
      </c>
    </row>
    <row r="213" spans="1:13" x14ac:dyDescent="0.25">
      <c r="A213" s="489">
        <f t="shared" si="9"/>
        <v>0</v>
      </c>
      <c r="B213" s="489" t="str">
        <f>IF(M213="","",'H - Desp. PASSAGENS'!A15)</f>
        <v/>
      </c>
      <c r="C213" s="489" t="str">
        <f t="shared" si="10"/>
        <v/>
      </c>
      <c r="D213" s="489" t="str">
        <f>'H - Desp. PASSAGENS'!S15</f>
        <v/>
      </c>
      <c r="E213" s="489" t="str">
        <f>'H - Desp. PASSAGENS'!T15</f>
        <v/>
      </c>
      <c r="F213" s="489" t="str">
        <f t="shared" si="11"/>
        <v/>
      </c>
      <c r="I213" s="489" t="str">
        <f>IF('H - Desp. PASSAGENS'!C15="","",'H - Desp. PASSAGENS'!C15)</f>
        <v/>
      </c>
      <c r="M213" s="489" t="str">
        <f>IF('H - Desp. PASSAGENS'!D15="","",'H - Desp. PASSAGENS'!D15)</f>
        <v/>
      </c>
    </row>
    <row r="214" spans="1:13" x14ac:dyDescent="0.25">
      <c r="A214" s="489">
        <f t="shared" si="9"/>
        <v>0</v>
      </c>
      <c r="B214" s="489" t="str">
        <f>IF(M214="","",'H - Desp. PASSAGENS'!A16)</f>
        <v/>
      </c>
      <c r="C214" s="489" t="str">
        <f t="shared" si="10"/>
        <v/>
      </c>
      <c r="D214" s="489" t="str">
        <f>'H - Desp. PASSAGENS'!S16</f>
        <v/>
      </c>
      <c r="E214" s="489" t="str">
        <f>'H - Desp. PASSAGENS'!T16</f>
        <v/>
      </c>
      <c r="F214" s="489" t="str">
        <f t="shared" si="11"/>
        <v/>
      </c>
      <c r="I214" s="489" t="str">
        <f>IF('H - Desp. PASSAGENS'!C16="","",'H - Desp. PASSAGENS'!C16)</f>
        <v/>
      </c>
      <c r="M214" s="489" t="str">
        <f>IF('H - Desp. PASSAGENS'!D16="","",'H - Desp. PASSAGENS'!D16)</f>
        <v/>
      </c>
    </row>
    <row r="215" spans="1:13" x14ac:dyDescent="0.25">
      <c r="A215" s="489">
        <f t="shared" si="9"/>
        <v>0</v>
      </c>
      <c r="B215" s="489" t="str">
        <f>IF(M215="","",'H - Desp. PASSAGENS'!A17)</f>
        <v/>
      </c>
      <c r="C215" s="489" t="str">
        <f t="shared" si="10"/>
        <v/>
      </c>
      <c r="D215" s="489" t="str">
        <f>'H - Desp. PASSAGENS'!S17</f>
        <v/>
      </c>
      <c r="E215" s="489" t="str">
        <f>'H - Desp. PASSAGENS'!T17</f>
        <v/>
      </c>
      <c r="F215" s="489" t="str">
        <f t="shared" si="11"/>
        <v/>
      </c>
      <c r="I215" s="489" t="str">
        <f>IF('H - Desp. PASSAGENS'!C17="","",'H - Desp. PASSAGENS'!C17)</f>
        <v/>
      </c>
      <c r="M215" s="489" t="str">
        <f>IF('H - Desp. PASSAGENS'!D17="","",'H - Desp. PASSAGENS'!D17)</f>
        <v/>
      </c>
    </row>
    <row r="216" spans="1:13" x14ac:dyDescent="0.25">
      <c r="A216" s="489">
        <f t="shared" si="9"/>
        <v>0</v>
      </c>
      <c r="B216" s="489" t="str">
        <f>IF(M216="","",'H - Desp. PASSAGENS'!A18)</f>
        <v/>
      </c>
      <c r="C216" s="489" t="str">
        <f t="shared" si="10"/>
        <v/>
      </c>
      <c r="D216" s="489" t="str">
        <f>'H - Desp. PASSAGENS'!S18</f>
        <v/>
      </c>
      <c r="E216" s="489" t="str">
        <f>'H - Desp. PASSAGENS'!T18</f>
        <v/>
      </c>
      <c r="F216" s="489" t="str">
        <f t="shared" si="11"/>
        <v/>
      </c>
      <c r="I216" s="489" t="str">
        <f>IF('H - Desp. PASSAGENS'!C18="","",'H - Desp. PASSAGENS'!C18)</f>
        <v/>
      </c>
      <c r="M216" s="489" t="str">
        <f>IF('H - Desp. PASSAGENS'!D18="","",'H - Desp. PASSAGENS'!D18)</f>
        <v/>
      </c>
    </row>
    <row r="217" spans="1:13" x14ac:dyDescent="0.25">
      <c r="A217" s="489">
        <f t="shared" si="9"/>
        <v>0</v>
      </c>
      <c r="B217" s="489" t="str">
        <f>IF(M217="","",'H - Desp. PASSAGENS'!A19)</f>
        <v/>
      </c>
      <c r="C217" s="489" t="str">
        <f t="shared" si="10"/>
        <v/>
      </c>
      <c r="D217" s="489" t="str">
        <f>'H - Desp. PASSAGENS'!S19</f>
        <v/>
      </c>
      <c r="E217" s="489" t="str">
        <f>'H - Desp. PASSAGENS'!T19</f>
        <v/>
      </c>
      <c r="F217" s="489" t="str">
        <f t="shared" si="11"/>
        <v/>
      </c>
      <c r="I217" s="489" t="str">
        <f>IF('H - Desp. PASSAGENS'!C19="","",'H - Desp. PASSAGENS'!C19)</f>
        <v/>
      </c>
      <c r="M217" s="489" t="str">
        <f>IF('H - Desp. PASSAGENS'!D19="","",'H - Desp. PASSAGENS'!D19)</f>
        <v/>
      </c>
    </row>
    <row r="218" spans="1:13" x14ac:dyDescent="0.25">
      <c r="A218" s="489">
        <f t="shared" si="9"/>
        <v>0</v>
      </c>
      <c r="B218" s="489" t="str">
        <f>IF(M218="","",'H - Desp. PASSAGENS'!A20)</f>
        <v/>
      </c>
      <c r="C218" s="489" t="str">
        <f t="shared" si="10"/>
        <v/>
      </c>
      <c r="D218" s="489" t="str">
        <f>'H - Desp. PASSAGENS'!S20</f>
        <v/>
      </c>
      <c r="E218" s="489" t="str">
        <f>'H - Desp. PASSAGENS'!T20</f>
        <v/>
      </c>
      <c r="F218" s="489" t="str">
        <f t="shared" si="11"/>
        <v/>
      </c>
      <c r="I218" s="489" t="str">
        <f>IF('H - Desp. PASSAGENS'!C20="","",'H - Desp. PASSAGENS'!C20)</f>
        <v/>
      </c>
      <c r="M218" s="489" t="str">
        <f>IF('H - Desp. PASSAGENS'!D20="","",'H - Desp. PASSAGENS'!D20)</f>
        <v/>
      </c>
    </row>
    <row r="219" spans="1:13" x14ac:dyDescent="0.25">
      <c r="A219" s="489">
        <f t="shared" si="9"/>
        <v>0</v>
      </c>
      <c r="B219" s="489" t="str">
        <f>IF(M219="","",'I - Desp. DIÁRIA E AJ. DE CUSTO'!A5)</f>
        <v/>
      </c>
      <c r="C219" s="489" t="str">
        <f>IF(B219="","","DIARIAS E AJUDA DE CUSTO")</f>
        <v/>
      </c>
      <c r="D219" s="489" t="str">
        <f>'I - Desp. DIÁRIA E AJ. DE CUSTO'!S5</f>
        <v/>
      </c>
      <c r="E219" s="489" t="str">
        <f>'I - Desp. DIÁRIA E AJ. DE CUSTO'!T5</f>
        <v/>
      </c>
      <c r="F219" s="489" t="str">
        <f>IF(B219="","","NA")</f>
        <v/>
      </c>
      <c r="I219" s="489" t="str">
        <f>IF('I - Desp. DIÁRIA E AJ. DE CUSTO'!C5="","",'I - Desp. DIÁRIA E AJ. DE CUSTO'!C5)</f>
        <v/>
      </c>
      <c r="M219" s="489" t="str">
        <f>IF('I - Desp. DIÁRIA E AJ. DE CUSTO'!D5="","",'I - Desp. DIÁRIA E AJ. DE CUSTO'!D5)</f>
        <v/>
      </c>
    </row>
    <row r="220" spans="1:13" x14ac:dyDescent="0.25">
      <c r="A220" s="489">
        <f t="shared" si="9"/>
        <v>0</v>
      </c>
      <c r="B220" s="489" t="str">
        <f>IF(M220="","",'I - Desp. DIÁRIA E AJ. DE CUSTO'!A6)</f>
        <v/>
      </c>
      <c r="C220" s="489" t="str">
        <f t="shared" ref="C220:C233" si="12">IF(B220="","","DIARIAS E AJUDA DE CUSTO")</f>
        <v/>
      </c>
      <c r="D220" s="489" t="str">
        <f>'I - Desp. DIÁRIA E AJ. DE CUSTO'!S6</f>
        <v/>
      </c>
      <c r="E220" s="489" t="str">
        <f>'I - Desp. DIÁRIA E AJ. DE CUSTO'!T6</f>
        <v/>
      </c>
      <c r="F220" s="489" t="str">
        <f t="shared" ref="F220:F234" si="13">IF(B220="","","NA")</f>
        <v/>
      </c>
      <c r="I220" s="489" t="str">
        <f>IF('I - Desp. DIÁRIA E AJ. DE CUSTO'!C6="","",'I - Desp. DIÁRIA E AJ. DE CUSTO'!C6)</f>
        <v/>
      </c>
      <c r="M220" s="489" t="str">
        <f>IF('I - Desp. DIÁRIA E AJ. DE CUSTO'!D6="","",'I - Desp. DIÁRIA E AJ. DE CUSTO'!D6)</f>
        <v/>
      </c>
    </row>
    <row r="221" spans="1:13" x14ac:dyDescent="0.25">
      <c r="A221" s="489">
        <f t="shared" si="9"/>
        <v>0</v>
      </c>
      <c r="B221" s="489" t="str">
        <f>IF(M221="","",'I - Desp. DIÁRIA E AJ. DE CUSTO'!A7)</f>
        <v/>
      </c>
      <c r="C221" s="489" t="str">
        <f t="shared" si="12"/>
        <v/>
      </c>
      <c r="D221" s="489" t="str">
        <f>'I - Desp. DIÁRIA E AJ. DE CUSTO'!S7</f>
        <v/>
      </c>
      <c r="E221" s="489" t="str">
        <f>'I - Desp. DIÁRIA E AJ. DE CUSTO'!T7</f>
        <v/>
      </c>
      <c r="F221" s="489" t="str">
        <f t="shared" si="13"/>
        <v/>
      </c>
      <c r="I221" s="489" t="str">
        <f>IF('I - Desp. DIÁRIA E AJ. DE CUSTO'!C7="","",'I - Desp. DIÁRIA E AJ. DE CUSTO'!C7)</f>
        <v/>
      </c>
      <c r="M221" s="489" t="str">
        <f>IF('I - Desp. DIÁRIA E AJ. DE CUSTO'!D7="","",'I - Desp. DIÁRIA E AJ. DE CUSTO'!D7)</f>
        <v/>
      </c>
    </row>
    <row r="222" spans="1:13" x14ac:dyDescent="0.25">
      <c r="A222" s="489">
        <f t="shared" si="9"/>
        <v>0</v>
      </c>
      <c r="B222" s="489" t="str">
        <f>IF(M222="","",'I - Desp. DIÁRIA E AJ. DE CUSTO'!A8)</f>
        <v/>
      </c>
      <c r="C222" s="489" t="str">
        <f t="shared" si="12"/>
        <v/>
      </c>
      <c r="D222" s="489" t="str">
        <f>'I - Desp. DIÁRIA E AJ. DE CUSTO'!S8</f>
        <v/>
      </c>
      <c r="E222" s="489" t="str">
        <f>'I - Desp. DIÁRIA E AJ. DE CUSTO'!T8</f>
        <v/>
      </c>
      <c r="F222" s="489" t="str">
        <f t="shared" si="13"/>
        <v/>
      </c>
      <c r="I222" s="489" t="str">
        <f>IF('I - Desp. DIÁRIA E AJ. DE CUSTO'!C8="","",'I - Desp. DIÁRIA E AJ. DE CUSTO'!C8)</f>
        <v/>
      </c>
      <c r="M222" s="489" t="str">
        <f>IF('I - Desp. DIÁRIA E AJ. DE CUSTO'!D8="","",'I - Desp. DIÁRIA E AJ. DE CUSTO'!D8)</f>
        <v/>
      </c>
    </row>
    <row r="223" spans="1:13" x14ac:dyDescent="0.25">
      <c r="A223" s="489">
        <f t="shared" si="9"/>
        <v>0</v>
      </c>
      <c r="B223" s="489" t="str">
        <f>IF(M223="","",'I - Desp. DIÁRIA E AJ. DE CUSTO'!A9)</f>
        <v/>
      </c>
      <c r="C223" s="489" t="str">
        <f t="shared" si="12"/>
        <v/>
      </c>
      <c r="D223" s="489" t="str">
        <f>'I - Desp. DIÁRIA E AJ. DE CUSTO'!S9</f>
        <v/>
      </c>
      <c r="E223" s="489" t="str">
        <f>'I - Desp. DIÁRIA E AJ. DE CUSTO'!T9</f>
        <v/>
      </c>
      <c r="F223" s="489" t="str">
        <f t="shared" si="13"/>
        <v/>
      </c>
      <c r="I223" s="489" t="str">
        <f>IF('I - Desp. DIÁRIA E AJ. DE CUSTO'!C9="","",'I - Desp. DIÁRIA E AJ. DE CUSTO'!C9)</f>
        <v/>
      </c>
      <c r="M223" s="489" t="str">
        <f>IF('I - Desp. DIÁRIA E AJ. DE CUSTO'!D9="","",'I - Desp. DIÁRIA E AJ. DE CUSTO'!D9)</f>
        <v/>
      </c>
    </row>
    <row r="224" spans="1:13" x14ac:dyDescent="0.25">
      <c r="A224" s="489">
        <f t="shared" si="9"/>
        <v>0</v>
      </c>
      <c r="B224" s="489" t="str">
        <f>IF(M224="","",'I - Desp. DIÁRIA E AJ. DE CUSTO'!A10)</f>
        <v/>
      </c>
      <c r="C224" s="489" t="str">
        <f t="shared" si="12"/>
        <v/>
      </c>
      <c r="D224" s="489" t="str">
        <f>'I - Desp. DIÁRIA E AJ. DE CUSTO'!S10</f>
        <v/>
      </c>
      <c r="E224" s="489" t="str">
        <f>'I - Desp. DIÁRIA E AJ. DE CUSTO'!T10</f>
        <v/>
      </c>
      <c r="F224" s="489" t="str">
        <f t="shared" si="13"/>
        <v/>
      </c>
      <c r="I224" s="489" t="str">
        <f>IF('I - Desp. DIÁRIA E AJ. DE CUSTO'!C10="","",'I - Desp. DIÁRIA E AJ. DE CUSTO'!C10)</f>
        <v/>
      </c>
      <c r="M224" s="489" t="str">
        <f>IF('I - Desp. DIÁRIA E AJ. DE CUSTO'!D10="","",'I - Desp. DIÁRIA E AJ. DE CUSTO'!D10)</f>
        <v/>
      </c>
    </row>
    <row r="225" spans="1:13" x14ac:dyDescent="0.25">
      <c r="A225" s="489">
        <f t="shared" si="9"/>
        <v>0</v>
      </c>
      <c r="B225" s="489" t="str">
        <f>IF(M225="","",'I - Desp. DIÁRIA E AJ. DE CUSTO'!A11)</f>
        <v/>
      </c>
      <c r="C225" s="489" t="str">
        <f t="shared" si="12"/>
        <v/>
      </c>
      <c r="D225" s="489" t="str">
        <f>'I - Desp. DIÁRIA E AJ. DE CUSTO'!S11</f>
        <v/>
      </c>
      <c r="E225" s="489" t="str">
        <f>'I - Desp. DIÁRIA E AJ. DE CUSTO'!T11</f>
        <v/>
      </c>
      <c r="F225" s="489" t="str">
        <f t="shared" si="13"/>
        <v/>
      </c>
      <c r="I225" s="489" t="str">
        <f>IF('I - Desp. DIÁRIA E AJ. DE CUSTO'!C11="","",'I - Desp. DIÁRIA E AJ. DE CUSTO'!C11)</f>
        <v/>
      </c>
      <c r="M225" s="489" t="str">
        <f>IF('I - Desp. DIÁRIA E AJ. DE CUSTO'!D11="","",'I - Desp. DIÁRIA E AJ. DE CUSTO'!D11)</f>
        <v/>
      </c>
    </row>
    <row r="226" spans="1:13" x14ac:dyDescent="0.25">
      <c r="A226" s="489">
        <f t="shared" si="9"/>
        <v>0</v>
      </c>
      <c r="B226" s="489" t="str">
        <f>IF(M226="","",'I - Desp. DIÁRIA E AJ. DE CUSTO'!A12)</f>
        <v/>
      </c>
      <c r="C226" s="489" t="str">
        <f t="shared" si="12"/>
        <v/>
      </c>
      <c r="D226" s="489" t="str">
        <f>'I - Desp. DIÁRIA E AJ. DE CUSTO'!S12</f>
        <v/>
      </c>
      <c r="E226" s="489" t="str">
        <f>'I - Desp. DIÁRIA E AJ. DE CUSTO'!T12</f>
        <v/>
      </c>
      <c r="F226" s="489" t="str">
        <f t="shared" si="13"/>
        <v/>
      </c>
      <c r="I226" s="489" t="str">
        <f>IF('I - Desp. DIÁRIA E AJ. DE CUSTO'!C12="","",'I - Desp. DIÁRIA E AJ. DE CUSTO'!C12)</f>
        <v/>
      </c>
      <c r="M226" s="489" t="str">
        <f>IF('I - Desp. DIÁRIA E AJ. DE CUSTO'!D12="","",'I - Desp. DIÁRIA E AJ. DE CUSTO'!D12)</f>
        <v/>
      </c>
    </row>
    <row r="227" spans="1:13" x14ac:dyDescent="0.25">
      <c r="A227" s="489">
        <f t="shared" si="9"/>
        <v>0</v>
      </c>
      <c r="B227" s="489" t="str">
        <f>IF(M227="","",'I - Desp. DIÁRIA E AJ. DE CUSTO'!A13)</f>
        <v/>
      </c>
      <c r="C227" s="489" t="str">
        <f t="shared" si="12"/>
        <v/>
      </c>
      <c r="D227" s="489" t="str">
        <f>'I - Desp. DIÁRIA E AJ. DE CUSTO'!S13</f>
        <v/>
      </c>
      <c r="E227" s="489" t="str">
        <f>'I - Desp. DIÁRIA E AJ. DE CUSTO'!T13</f>
        <v/>
      </c>
      <c r="F227" s="489" t="str">
        <f t="shared" si="13"/>
        <v/>
      </c>
      <c r="I227" s="489" t="str">
        <f>IF('I - Desp. DIÁRIA E AJ. DE CUSTO'!C13="","",'I - Desp. DIÁRIA E AJ. DE CUSTO'!C13)</f>
        <v/>
      </c>
      <c r="M227" s="489" t="str">
        <f>IF('I - Desp. DIÁRIA E AJ. DE CUSTO'!D13="","",'I - Desp. DIÁRIA E AJ. DE CUSTO'!D13)</f>
        <v/>
      </c>
    </row>
    <row r="228" spans="1:13" x14ac:dyDescent="0.25">
      <c r="A228" s="489">
        <f t="shared" si="9"/>
        <v>0</v>
      </c>
      <c r="B228" s="489" t="str">
        <f>IF(M228="","",'I - Desp. DIÁRIA E AJ. DE CUSTO'!A14)</f>
        <v/>
      </c>
      <c r="C228" s="489" t="str">
        <f t="shared" si="12"/>
        <v/>
      </c>
      <c r="D228" s="489" t="str">
        <f>'I - Desp. DIÁRIA E AJ. DE CUSTO'!S14</f>
        <v/>
      </c>
      <c r="E228" s="489" t="str">
        <f>'I - Desp. DIÁRIA E AJ. DE CUSTO'!T14</f>
        <v/>
      </c>
      <c r="F228" s="489" t="str">
        <f t="shared" si="13"/>
        <v/>
      </c>
      <c r="I228" s="489" t="str">
        <f>IF('I - Desp. DIÁRIA E AJ. DE CUSTO'!C14="","",'I - Desp. DIÁRIA E AJ. DE CUSTO'!C14)</f>
        <v/>
      </c>
      <c r="M228" s="489" t="str">
        <f>IF('I - Desp. DIÁRIA E AJ. DE CUSTO'!D14="","",'I - Desp. DIÁRIA E AJ. DE CUSTO'!D14)</f>
        <v/>
      </c>
    </row>
    <row r="229" spans="1:13" x14ac:dyDescent="0.25">
      <c r="A229" s="489">
        <f t="shared" si="9"/>
        <v>0</v>
      </c>
      <c r="B229" s="489" t="str">
        <f>IF(M229="","",'I - Desp. DIÁRIA E AJ. DE CUSTO'!A15)</f>
        <v/>
      </c>
      <c r="C229" s="489" t="str">
        <f t="shared" si="12"/>
        <v/>
      </c>
      <c r="D229" s="489" t="str">
        <f>'I - Desp. DIÁRIA E AJ. DE CUSTO'!S15</f>
        <v/>
      </c>
      <c r="E229" s="489" t="str">
        <f>'I - Desp. DIÁRIA E AJ. DE CUSTO'!T15</f>
        <v/>
      </c>
      <c r="F229" s="489" t="str">
        <f t="shared" si="13"/>
        <v/>
      </c>
      <c r="I229" s="489" t="str">
        <f>IF('I - Desp. DIÁRIA E AJ. DE CUSTO'!C15="","",'I - Desp. DIÁRIA E AJ. DE CUSTO'!C15)</f>
        <v/>
      </c>
      <c r="M229" s="489" t="str">
        <f>IF('I - Desp. DIÁRIA E AJ. DE CUSTO'!D15="","",'I - Desp. DIÁRIA E AJ. DE CUSTO'!D15)</f>
        <v/>
      </c>
    </row>
    <row r="230" spans="1:13" x14ac:dyDescent="0.25">
      <c r="A230" s="489">
        <f t="shared" si="9"/>
        <v>0</v>
      </c>
      <c r="B230" s="489" t="str">
        <f>IF(M230="","",'I - Desp. DIÁRIA E AJ. DE CUSTO'!A16)</f>
        <v/>
      </c>
      <c r="C230" s="489" t="str">
        <f t="shared" si="12"/>
        <v/>
      </c>
      <c r="D230" s="489" t="str">
        <f>'I - Desp. DIÁRIA E AJ. DE CUSTO'!S16</f>
        <v/>
      </c>
      <c r="E230" s="489" t="str">
        <f>'I - Desp. DIÁRIA E AJ. DE CUSTO'!T16</f>
        <v/>
      </c>
      <c r="F230" s="489" t="str">
        <f t="shared" si="13"/>
        <v/>
      </c>
      <c r="I230" s="489" t="str">
        <f>IF('I - Desp. DIÁRIA E AJ. DE CUSTO'!C16="","",'I - Desp. DIÁRIA E AJ. DE CUSTO'!C16)</f>
        <v/>
      </c>
      <c r="M230" s="489" t="str">
        <f>IF('I - Desp. DIÁRIA E AJ. DE CUSTO'!D16="","",'I - Desp. DIÁRIA E AJ. DE CUSTO'!D16)</f>
        <v/>
      </c>
    </row>
    <row r="231" spans="1:13" x14ac:dyDescent="0.25">
      <c r="A231" s="489">
        <f t="shared" si="9"/>
        <v>0</v>
      </c>
      <c r="B231" s="489" t="str">
        <f>IF(M231="","",'I - Desp. DIÁRIA E AJ. DE CUSTO'!A17)</f>
        <v/>
      </c>
      <c r="C231" s="489" t="str">
        <f t="shared" si="12"/>
        <v/>
      </c>
      <c r="D231" s="489" t="str">
        <f>'I - Desp. DIÁRIA E AJ. DE CUSTO'!S17</f>
        <v/>
      </c>
      <c r="E231" s="489" t="str">
        <f>'I - Desp. DIÁRIA E AJ. DE CUSTO'!T17</f>
        <v/>
      </c>
      <c r="F231" s="489" t="str">
        <f t="shared" si="13"/>
        <v/>
      </c>
      <c r="I231" s="489" t="str">
        <f>IF('I - Desp. DIÁRIA E AJ. DE CUSTO'!C17="","",'I - Desp. DIÁRIA E AJ. DE CUSTO'!C17)</f>
        <v/>
      </c>
      <c r="M231" s="489" t="str">
        <f>IF('I - Desp. DIÁRIA E AJ. DE CUSTO'!D17="","",'I - Desp. DIÁRIA E AJ. DE CUSTO'!D17)</f>
        <v/>
      </c>
    </row>
    <row r="232" spans="1:13" x14ac:dyDescent="0.25">
      <c r="A232" s="489">
        <f t="shared" si="9"/>
        <v>0</v>
      </c>
      <c r="B232" s="489" t="str">
        <f>IF(M232="","",'I - Desp. DIÁRIA E AJ. DE CUSTO'!A18)</f>
        <v/>
      </c>
      <c r="C232" s="489" t="str">
        <f t="shared" si="12"/>
        <v/>
      </c>
      <c r="D232" s="489" t="str">
        <f>'I - Desp. DIÁRIA E AJ. DE CUSTO'!S18</f>
        <v/>
      </c>
      <c r="E232" s="489" t="str">
        <f>'I - Desp. DIÁRIA E AJ. DE CUSTO'!T18</f>
        <v/>
      </c>
      <c r="F232" s="489" t="str">
        <f t="shared" si="13"/>
        <v/>
      </c>
      <c r="I232" s="489" t="str">
        <f>IF('I - Desp. DIÁRIA E AJ. DE CUSTO'!C18="","",'I - Desp. DIÁRIA E AJ. DE CUSTO'!C18)</f>
        <v/>
      </c>
      <c r="M232" s="489" t="str">
        <f>IF('I - Desp. DIÁRIA E AJ. DE CUSTO'!D18="","",'I - Desp. DIÁRIA E AJ. DE CUSTO'!D18)</f>
        <v/>
      </c>
    </row>
    <row r="233" spans="1:13" x14ac:dyDescent="0.25">
      <c r="A233" s="489">
        <f t="shared" si="9"/>
        <v>0</v>
      </c>
      <c r="B233" s="489" t="str">
        <f>IF(M233="","",'I - Desp. DIÁRIA E AJ. DE CUSTO'!A19)</f>
        <v/>
      </c>
      <c r="C233" s="489" t="str">
        <f t="shared" si="12"/>
        <v/>
      </c>
      <c r="D233" s="489" t="str">
        <f>'I - Desp. DIÁRIA E AJ. DE CUSTO'!S19</f>
        <v/>
      </c>
      <c r="E233" s="489" t="str">
        <f>'I - Desp. DIÁRIA E AJ. DE CUSTO'!T19</f>
        <v/>
      </c>
      <c r="F233" s="489" t="str">
        <f t="shared" si="13"/>
        <v/>
      </c>
      <c r="I233" s="489" t="str">
        <f>IF('I - Desp. DIÁRIA E AJ. DE CUSTO'!C19="","",'I - Desp. DIÁRIA E AJ. DE CUSTO'!C19)</f>
        <v/>
      </c>
      <c r="M233" s="489" t="str">
        <f>IF('I - Desp. DIÁRIA E AJ. DE CUSTO'!D19="","",'I - Desp. DIÁRIA E AJ. DE CUSTO'!D19)</f>
        <v/>
      </c>
    </row>
    <row r="234" spans="1:13" x14ac:dyDescent="0.25">
      <c r="A234" s="489">
        <f t="shared" si="9"/>
        <v>0</v>
      </c>
      <c r="B234" s="489" t="str">
        <f>IF(M234="","",'I - Desp. DIÁRIA E AJ. DE CUSTO'!A20)</f>
        <v/>
      </c>
      <c r="C234" s="489" t="str">
        <f>IF(B234="","","DIARIAS E AJUDA DE CUSTO")</f>
        <v/>
      </c>
      <c r="D234" s="489" t="str">
        <f>'I - Desp. DIÁRIA E AJ. DE CUSTO'!S20</f>
        <v/>
      </c>
      <c r="E234" s="489" t="str">
        <f>'I - Desp. DIÁRIA E AJ. DE CUSTO'!T20</f>
        <v/>
      </c>
      <c r="F234" s="489" t="str">
        <f t="shared" si="13"/>
        <v/>
      </c>
      <c r="I234" s="489" t="str">
        <f>IF('I - Desp. DIÁRIA E AJ. DE CUSTO'!C20="","",'I - Desp. DIÁRIA E AJ. DE CUSTO'!C20)</f>
        <v/>
      </c>
      <c r="M234" s="489" t="str">
        <f>IF('I - Desp. DIÁRIA E AJ. DE CUSTO'!D20="","",'I - Desp. DIÁRIA E AJ. DE CUSTO'!D20)</f>
        <v/>
      </c>
    </row>
    <row r="235" spans="1:13" x14ac:dyDescent="0.25">
      <c r="A235" s="489">
        <f t="shared" si="9"/>
        <v>0</v>
      </c>
      <c r="B235" s="489" t="str">
        <f>IF(M235="","",'J - Desp. SERVIÇO'!A5)</f>
        <v/>
      </c>
      <c r="C235" s="489" t="str">
        <f>IF(B235="","","SERVICOS")</f>
        <v/>
      </c>
      <c r="D235" s="489" t="str">
        <f>'J - Desp. SERVIÇO'!V5</f>
        <v/>
      </c>
      <c r="E235" s="489" t="str">
        <f>'J - Desp. SERVIÇO'!W5</f>
        <v/>
      </c>
      <c r="F235" s="489" t="str">
        <f>IF('J - Desp. SERVIÇO'!C5="","",'J - Desp. SERVIÇO'!C5)</f>
        <v/>
      </c>
      <c r="H235" s="489" t="str">
        <f>IF('J - Desp. SERVIÇO'!D5="","",'J - Desp. SERVIÇO'!D5)</f>
        <v/>
      </c>
      <c r="I235" s="489" t="str">
        <f>IF('J - Desp. SERVIÇO'!E5="","",'J - Desp. SERVIÇO'!E5)</f>
        <v/>
      </c>
      <c r="M235" s="489" t="str">
        <f>IF('J - Desp. SERVIÇO'!F5="","",'J - Desp. SERVIÇO'!F5)</f>
        <v/>
      </c>
    </row>
    <row r="236" spans="1:13" x14ac:dyDescent="0.25">
      <c r="A236" s="489">
        <f t="shared" ref="A236:A276" si="14">IF(D236="",A235,A235+1)</f>
        <v>0</v>
      </c>
      <c r="B236" s="489" t="str">
        <f>IF(M236="","",'J - Desp. SERVIÇO'!A6)</f>
        <v/>
      </c>
      <c r="C236" s="489" t="str">
        <f t="shared" ref="C236:C284" si="15">IF(B236="","","SERVICOS")</f>
        <v/>
      </c>
      <c r="D236" s="489" t="str">
        <f>'J - Desp. SERVIÇO'!V6</f>
        <v/>
      </c>
      <c r="E236" s="489" t="str">
        <f>'J - Desp. SERVIÇO'!W6</f>
        <v/>
      </c>
      <c r="F236" s="489" t="str">
        <f>IF('J - Desp. SERVIÇO'!C6="","",'J - Desp. SERVIÇO'!C6)</f>
        <v/>
      </c>
      <c r="H236" s="489" t="str">
        <f>IF('J - Desp. SERVIÇO'!D6="","",'J - Desp. SERVIÇO'!D6)</f>
        <v/>
      </c>
      <c r="I236" s="489" t="str">
        <f>IF('J - Desp. SERVIÇO'!E6="","",'J - Desp. SERVIÇO'!E6)</f>
        <v/>
      </c>
      <c r="M236" s="489" t="str">
        <f>IF('J - Desp. SERVIÇO'!F6="","",'J - Desp. SERVIÇO'!F6)</f>
        <v/>
      </c>
    </row>
    <row r="237" spans="1:13" x14ac:dyDescent="0.25">
      <c r="A237" s="489">
        <f t="shared" si="14"/>
        <v>0</v>
      </c>
      <c r="B237" s="489" t="str">
        <f>IF(M237="","",'J - Desp. SERVIÇO'!A7)</f>
        <v/>
      </c>
      <c r="C237" s="489" t="str">
        <f t="shared" si="15"/>
        <v/>
      </c>
      <c r="D237" s="489" t="str">
        <f>'J - Desp. SERVIÇO'!V7</f>
        <v/>
      </c>
      <c r="E237" s="489" t="str">
        <f>'J - Desp. SERVIÇO'!W7</f>
        <v/>
      </c>
      <c r="F237" s="489" t="str">
        <f>IF('J - Desp. SERVIÇO'!C7="","",'J - Desp. SERVIÇO'!C7)</f>
        <v/>
      </c>
      <c r="H237" s="489" t="str">
        <f>IF('J - Desp. SERVIÇO'!D7="","",'J - Desp. SERVIÇO'!D7)</f>
        <v/>
      </c>
      <c r="I237" s="489" t="str">
        <f>IF('J - Desp. SERVIÇO'!E7="","",'J - Desp. SERVIÇO'!E7)</f>
        <v/>
      </c>
      <c r="M237" s="489" t="str">
        <f>IF('J - Desp. SERVIÇO'!F7="","",'J - Desp. SERVIÇO'!F7)</f>
        <v/>
      </c>
    </row>
    <row r="238" spans="1:13" x14ac:dyDescent="0.25">
      <c r="A238" s="489">
        <f t="shared" si="14"/>
        <v>0</v>
      </c>
      <c r="B238" s="489" t="str">
        <f>IF(M238="","",'J - Desp. SERVIÇO'!A8)</f>
        <v/>
      </c>
      <c r="C238" s="489" t="str">
        <f t="shared" si="15"/>
        <v/>
      </c>
      <c r="D238" s="489" t="str">
        <f>'J - Desp. SERVIÇO'!V8</f>
        <v/>
      </c>
      <c r="E238" s="489" t="str">
        <f>'J - Desp. SERVIÇO'!W8</f>
        <v/>
      </c>
      <c r="F238" s="489" t="str">
        <f>IF('J - Desp. SERVIÇO'!C8="","",'J - Desp. SERVIÇO'!C8)</f>
        <v/>
      </c>
      <c r="H238" s="489" t="str">
        <f>IF('J - Desp. SERVIÇO'!D8="","",'J - Desp. SERVIÇO'!D8)</f>
        <v/>
      </c>
      <c r="I238" s="489" t="str">
        <f>IF('J - Desp. SERVIÇO'!E8="","",'J - Desp. SERVIÇO'!E8)</f>
        <v/>
      </c>
      <c r="M238" s="489" t="str">
        <f>IF('J - Desp. SERVIÇO'!F8="","",'J - Desp. SERVIÇO'!F8)</f>
        <v/>
      </c>
    </row>
    <row r="239" spans="1:13" x14ac:dyDescent="0.25">
      <c r="A239" s="489">
        <f t="shared" si="14"/>
        <v>0</v>
      </c>
      <c r="B239" s="489" t="str">
        <f>IF(M239="","",'J - Desp. SERVIÇO'!A9)</f>
        <v/>
      </c>
      <c r="C239" s="489" t="str">
        <f t="shared" si="15"/>
        <v/>
      </c>
      <c r="D239" s="489" t="str">
        <f>'J - Desp. SERVIÇO'!V9</f>
        <v/>
      </c>
      <c r="E239" s="489" t="str">
        <f>'J - Desp. SERVIÇO'!W9</f>
        <v/>
      </c>
      <c r="F239" s="489" t="str">
        <f>IF('J - Desp. SERVIÇO'!C9="","",'J - Desp. SERVIÇO'!C9)</f>
        <v/>
      </c>
      <c r="H239" s="489" t="str">
        <f>IF('J - Desp. SERVIÇO'!D9="","",'J - Desp. SERVIÇO'!D9)</f>
        <v/>
      </c>
      <c r="I239" s="489" t="str">
        <f>IF('J - Desp. SERVIÇO'!E9="","",'J - Desp. SERVIÇO'!E9)</f>
        <v/>
      </c>
      <c r="M239" s="489" t="str">
        <f>IF('J - Desp. SERVIÇO'!F9="","",'J - Desp. SERVIÇO'!F9)</f>
        <v/>
      </c>
    </row>
    <row r="240" spans="1:13" x14ac:dyDescent="0.25">
      <c r="A240" s="489">
        <f t="shared" si="14"/>
        <v>0</v>
      </c>
      <c r="B240" s="489" t="str">
        <f>IF(M240="","",'J - Desp. SERVIÇO'!A10)</f>
        <v/>
      </c>
      <c r="C240" s="489" t="str">
        <f t="shared" si="15"/>
        <v/>
      </c>
      <c r="D240" s="489" t="str">
        <f>'J - Desp. SERVIÇO'!V10</f>
        <v/>
      </c>
      <c r="E240" s="489" t="str">
        <f>'J - Desp. SERVIÇO'!W10</f>
        <v/>
      </c>
      <c r="F240" s="489" t="str">
        <f>IF('J - Desp. SERVIÇO'!C10="","",'J - Desp. SERVIÇO'!C10)</f>
        <v/>
      </c>
      <c r="H240" s="489" t="str">
        <f>IF('J - Desp. SERVIÇO'!D10="","",'J - Desp. SERVIÇO'!D10)</f>
        <v/>
      </c>
      <c r="I240" s="489" t="str">
        <f>IF('J - Desp. SERVIÇO'!E10="","",'J - Desp. SERVIÇO'!E10)</f>
        <v/>
      </c>
      <c r="M240" s="489" t="str">
        <f>IF('J - Desp. SERVIÇO'!F10="","",'J - Desp. SERVIÇO'!F10)</f>
        <v/>
      </c>
    </row>
    <row r="241" spans="1:13" x14ac:dyDescent="0.25">
      <c r="A241" s="489">
        <f t="shared" si="14"/>
        <v>0</v>
      </c>
      <c r="B241" s="489" t="str">
        <f>IF(M241="","",'J - Desp. SERVIÇO'!A11)</f>
        <v/>
      </c>
      <c r="C241" s="489" t="str">
        <f t="shared" si="15"/>
        <v/>
      </c>
      <c r="D241" s="489" t="str">
        <f>'J - Desp. SERVIÇO'!V11</f>
        <v/>
      </c>
      <c r="E241" s="489" t="str">
        <f>'J - Desp. SERVIÇO'!W11</f>
        <v/>
      </c>
      <c r="F241" s="489" t="str">
        <f>IF('J - Desp. SERVIÇO'!C11="","",'J - Desp. SERVIÇO'!C11)</f>
        <v/>
      </c>
      <c r="H241" s="489" t="str">
        <f>IF('J - Desp. SERVIÇO'!D11="","",'J - Desp. SERVIÇO'!D11)</f>
        <v/>
      </c>
      <c r="I241" s="489" t="str">
        <f>IF('J - Desp. SERVIÇO'!E11="","",'J - Desp. SERVIÇO'!E11)</f>
        <v/>
      </c>
      <c r="M241" s="489" t="str">
        <f>IF('J - Desp. SERVIÇO'!F11="","",'J - Desp. SERVIÇO'!F11)</f>
        <v/>
      </c>
    </row>
    <row r="242" spans="1:13" x14ac:dyDescent="0.25">
      <c r="A242" s="489">
        <f t="shared" si="14"/>
        <v>0</v>
      </c>
      <c r="B242" s="489" t="str">
        <f>IF(M242="","",'J - Desp. SERVIÇO'!A12)</f>
        <v/>
      </c>
      <c r="C242" s="489" t="str">
        <f t="shared" si="15"/>
        <v/>
      </c>
      <c r="D242" s="489" t="str">
        <f>'J - Desp. SERVIÇO'!V12</f>
        <v/>
      </c>
      <c r="E242" s="489" t="str">
        <f>'J - Desp. SERVIÇO'!W12</f>
        <v/>
      </c>
      <c r="F242" s="489" t="str">
        <f>IF('J - Desp. SERVIÇO'!C12="","",'J - Desp. SERVIÇO'!C12)</f>
        <v/>
      </c>
      <c r="H242" s="489" t="str">
        <f>IF('J - Desp. SERVIÇO'!D12="","",'J - Desp. SERVIÇO'!D12)</f>
        <v/>
      </c>
      <c r="I242" s="489" t="str">
        <f>IF('J - Desp. SERVIÇO'!E12="","",'J - Desp. SERVIÇO'!E12)</f>
        <v/>
      </c>
      <c r="M242" s="489" t="str">
        <f>IF('J - Desp. SERVIÇO'!F12="","",'J - Desp. SERVIÇO'!F12)</f>
        <v/>
      </c>
    </row>
    <row r="243" spans="1:13" x14ac:dyDescent="0.25">
      <c r="A243" s="489">
        <f t="shared" si="14"/>
        <v>0</v>
      </c>
      <c r="B243" s="489" t="str">
        <f>IF(M243="","",'J - Desp. SERVIÇO'!A13)</f>
        <v/>
      </c>
      <c r="C243" s="489" t="str">
        <f t="shared" si="15"/>
        <v/>
      </c>
      <c r="D243" s="489" t="str">
        <f>'J - Desp. SERVIÇO'!V13</f>
        <v/>
      </c>
      <c r="E243" s="489" t="str">
        <f>'J - Desp. SERVIÇO'!W13</f>
        <v/>
      </c>
      <c r="F243" s="489" t="str">
        <f>IF('J - Desp. SERVIÇO'!C13="","",'J - Desp. SERVIÇO'!C13)</f>
        <v/>
      </c>
      <c r="H243" s="489" t="str">
        <f>IF('J - Desp. SERVIÇO'!D13="","",'J - Desp. SERVIÇO'!D13)</f>
        <v/>
      </c>
      <c r="I243" s="489" t="str">
        <f>IF('J - Desp. SERVIÇO'!E13="","",'J - Desp. SERVIÇO'!E13)</f>
        <v/>
      </c>
      <c r="M243" s="489" t="str">
        <f>IF('J - Desp. SERVIÇO'!F13="","",'J - Desp. SERVIÇO'!F13)</f>
        <v/>
      </c>
    </row>
    <row r="244" spans="1:13" x14ac:dyDescent="0.25">
      <c r="A244" s="489">
        <f t="shared" si="14"/>
        <v>0</v>
      </c>
      <c r="B244" s="489" t="str">
        <f>IF(M244="","",'J - Desp. SERVIÇO'!A14)</f>
        <v/>
      </c>
      <c r="C244" s="489" t="str">
        <f t="shared" si="15"/>
        <v/>
      </c>
      <c r="D244" s="489" t="str">
        <f>'J - Desp. SERVIÇO'!V14</f>
        <v/>
      </c>
      <c r="E244" s="489" t="str">
        <f>'J - Desp. SERVIÇO'!W14</f>
        <v/>
      </c>
      <c r="F244" s="489" t="str">
        <f>IF('J - Desp. SERVIÇO'!C14="","",'J - Desp. SERVIÇO'!C14)</f>
        <v/>
      </c>
      <c r="H244" s="489" t="str">
        <f>IF('J - Desp. SERVIÇO'!D14="","",'J - Desp. SERVIÇO'!D14)</f>
        <v/>
      </c>
      <c r="I244" s="489" t="str">
        <f>IF('J - Desp. SERVIÇO'!E14="","",'J - Desp. SERVIÇO'!E14)</f>
        <v/>
      </c>
      <c r="M244" s="489" t="str">
        <f>IF('J - Desp. SERVIÇO'!F14="","",'J - Desp. SERVIÇO'!F14)</f>
        <v/>
      </c>
    </row>
    <row r="245" spans="1:13" x14ac:dyDescent="0.25">
      <c r="A245" s="489">
        <f t="shared" si="14"/>
        <v>0</v>
      </c>
      <c r="B245" s="489" t="str">
        <f>IF(M245="","",'J - Desp. SERVIÇO'!A15)</f>
        <v/>
      </c>
      <c r="C245" s="489" t="str">
        <f t="shared" si="15"/>
        <v/>
      </c>
      <c r="D245" s="489" t="str">
        <f>'J - Desp. SERVIÇO'!V15</f>
        <v/>
      </c>
      <c r="E245" s="489" t="str">
        <f>'J - Desp. SERVIÇO'!W15</f>
        <v/>
      </c>
      <c r="F245" s="489" t="str">
        <f>IF('J - Desp. SERVIÇO'!C15="","",'J - Desp. SERVIÇO'!C15)</f>
        <v/>
      </c>
      <c r="H245" s="489" t="str">
        <f>IF('J - Desp. SERVIÇO'!D15="","",'J - Desp. SERVIÇO'!D15)</f>
        <v/>
      </c>
      <c r="I245" s="489" t="str">
        <f>IF('J - Desp. SERVIÇO'!E15="","",'J - Desp. SERVIÇO'!E15)</f>
        <v/>
      </c>
      <c r="M245" s="489" t="str">
        <f>IF('J - Desp. SERVIÇO'!F15="","",'J - Desp. SERVIÇO'!F15)</f>
        <v/>
      </c>
    </row>
    <row r="246" spans="1:13" x14ac:dyDescent="0.25">
      <c r="A246" s="489">
        <f t="shared" si="14"/>
        <v>0</v>
      </c>
      <c r="B246" s="489" t="str">
        <f>IF(M246="","",'J - Desp. SERVIÇO'!A16)</f>
        <v/>
      </c>
      <c r="C246" s="489" t="str">
        <f t="shared" si="15"/>
        <v/>
      </c>
      <c r="D246" s="489" t="str">
        <f>'J - Desp. SERVIÇO'!V16</f>
        <v/>
      </c>
      <c r="E246" s="489" t="str">
        <f>'J - Desp. SERVIÇO'!W16</f>
        <v/>
      </c>
      <c r="F246" s="489" t="str">
        <f>IF('J - Desp. SERVIÇO'!C16="","",'J - Desp. SERVIÇO'!C16)</f>
        <v/>
      </c>
      <c r="H246" s="489" t="str">
        <f>IF('J - Desp. SERVIÇO'!D16="","",'J - Desp. SERVIÇO'!D16)</f>
        <v/>
      </c>
      <c r="I246" s="489" t="str">
        <f>IF('J - Desp. SERVIÇO'!E16="","",'J - Desp. SERVIÇO'!E16)</f>
        <v/>
      </c>
      <c r="M246" s="489" t="str">
        <f>IF('J - Desp. SERVIÇO'!F16="","",'J - Desp. SERVIÇO'!F16)</f>
        <v/>
      </c>
    </row>
    <row r="247" spans="1:13" x14ac:dyDescent="0.25">
      <c r="A247" s="489">
        <f t="shared" si="14"/>
        <v>0</v>
      </c>
      <c r="B247" s="489" t="str">
        <f>IF(M247="","",'J - Desp. SERVIÇO'!A17)</f>
        <v/>
      </c>
      <c r="C247" s="489" t="str">
        <f t="shared" si="15"/>
        <v/>
      </c>
      <c r="D247" s="489" t="str">
        <f>'J - Desp. SERVIÇO'!V17</f>
        <v/>
      </c>
      <c r="E247" s="489" t="str">
        <f>'J - Desp. SERVIÇO'!W17</f>
        <v/>
      </c>
      <c r="F247" s="489" t="str">
        <f>IF('J - Desp. SERVIÇO'!C17="","",'J - Desp. SERVIÇO'!C17)</f>
        <v/>
      </c>
      <c r="H247" s="489" t="str">
        <f>IF('J - Desp. SERVIÇO'!D17="","",'J - Desp. SERVIÇO'!D17)</f>
        <v/>
      </c>
      <c r="I247" s="489" t="str">
        <f>IF('J - Desp. SERVIÇO'!E17="","",'J - Desp. SERVIÇO'!E17)</f>
        <v/>
      </c>
      <c r="M247" s="489" t="str">
        <f>IF('J - Desp. SERVIÇO'!F17="","",'J - Desp. SERVIÇO'!F17)</f>
        <v/>
      </c>
    </row>
    <row r="248" spans="1:13" x14ac:dyDescent="0.25">
      <c r="A248" s="489">
        <f t="shared" si="14"/>
        <v>0</v>
      </c>
      <c r="B248" s="489" t="str">
        <f>IF(M248="","",'J - Desp. SERVIÇO'!A18)</f>
        <v/>
      </c>
      <c r="C248" s="489" t="str">
        <f t="shared" si="15"/>
        <v/>
      </c>
      <c r="D248" s="489" t="str">
        <f>'J - Desp. SERVIÇO'!V18</f>
        <v/>
      </c>
      <c r="E248" s="489" t="str">
        <f>'J - Desp. SERVIÇO'!W18</f>
        <v/>
      </c>
      <c r="F248" s="489" t="str">
        <f>IF('J - Desp. SERVIÇO'!C18="","",'J - Desp. SERVIÇO'!C18)</f>
        <v/>
      </c>
      <c r="H248" s="489" t="str">
        <f>IF('J - Desp. SERVIÇO'!D18="","",'J - Desp. SERVIÇO'!D18)</f>
        <v/>
      </c>
      <c r="I248" s="489" t="str">
        <f>IF('J - Desp. SERVIÇO'!E18="","",'J - Desp. SERVIÇO'!E18)</f>
        <v/>
      </c>
      <c r="M248" s="489" t="str">
        <f>IF('J - Desp. SERVIÇO'!F18="","",'J - Desp. SERVIÇO'!F18)</f>
        <v/>
      </c>
    </row>
    <row r="249" spans="1:13" x14ac:dyDescent="0.25">
      <c r="A249" s="489">
        <f t="shared" si="14"/>
        <v>0</v>
      </c>
      <c r="B249" s="489" t="str">
        <f>IF(M249="","",'J - Desp. SERVIÇO'!A19)</f>
        <v/>
      </c>
      <c r="C249" s="489" t="str">
        <f t="shared" si="15"/>
        <v/>
      </c>
      <c r="D249" s="489" t="str">
        <f>'J - Desp. SERVIÇO'!V19</f>
        <v/>
      </c>
      <c r="E249" s="489" t="str">
        <f>'J - Desp. SERVIÇO'!W19</f>
        <v/>
      </c>
      <c r="F249" s="489" t="str">
        <f>IF('J - Desp. SERVIÇO'!C19="","",'J - Desp. SERVIÇO'!C19)</f>
        <v/>
      </c>
      <c r="H249" s="489" t="str">
        <f>IF('J - Desp. SERVIÇO'!D19="","",'J - Desp. SERVIÇO'!D19)</f>
        <v/>
      </c>
      <c r="I249" s="489" t="str">
        <f>IF('J - Desp. SERVIÇO'!E19="","",'J - Desp. SERVIÇO'!E19)</f>
        <v/>
      </c>
      <c r="M249" s="489" t="str">
        <f>IF('J - Desp. SERVIÇO'!F19="","",'J - Desp. SERVIÇO'!F19)</f>
        <v/>
      </c>
    </row>
    <row r="250" spans="1:13" x14ac:dyDescent="0.25">
      <c r="A250" s="489">
        <f t="shared" si="14"/>
        <v>0</v>
      </c>
      <c r="B250" s="489" t="str">
        <f>IF(M250="","",'J - Desp. SERVIÇO'!A20)</f>
        <v/>
      </c>
      <c r="C250" s="489" t="str">
        <f t="shared" si="15"/>
        <v/>
      </c>
      <c r="D250" s="489" t="str">
        <f>'J - Desp. SERVIÇO'!V20</f>
        <v/>
      </c>
      <c r="E250" s="489" t="str">
        <f>'J - Desp. SERVIÇO'!W20</f>
        <v/>
      </c>
      <c r="F250" s="489" t="str">
        <f>IF('J - Desp. SERVIÇO'!C20="","",'J - Desp. SERVIÇO'!C20)</f>
        <v/>
      </c>
      <c r="H250" s="489" t="str">
        <f>IF('J - Desp. SERVIÇO'!D20="","",'J - Desp. SERVIÇO'!D20)</f>
        <v/>
      </c>
      <c r="I250" s="489" t="str">
        <f>IF('J - Desp. SERVIÇO'!E20="","",'J - Desp. SERVIÇO'!E20)</f>
        <v/>
      </c>
      <c r="M250" s="489" t="str">
        <f>IF('J - Desp. SERVIÇO'!F20="","",'J - Desp. SERVIÇO'!F20)</f>
        <v/>
      </c>
    </row>
    <row r="251" spans="1:13" x14ac:dyDescent="0.25">
      <c r="A251" s="489">
        <f t="shared" si="14"/>
        <v>0</v>
      </c>
      <c r="B251" s="489" t="str">
        <f>IF(M251="","",'J - Desp. SERVIÇO'!A21)</f>
        <v/>
      </c>
      <c r="C251" s="489" t="str">
        <f t="shared" si="15"/>
        <v/>
      </c>
      <c r="D251" s="489" t="str">
        <f>'J - Desp. SERVIÇO'!V21</f>
        <v/>
      </c>
      <c r="E251" s="489" t="str">
        <f>'J - Desp. SERVIÇO'!W21</f>
        <v/>
      </c>
      <c r="F251" s="489" t="str">
        <f>IF('J - Desp. SERVIÇO'!C21="","",'J - Desp. SERVIÇO'!C21)</f>
        <v/>
      </c>
      <c r="H251" s="489" t="str">
        <f>IF('J - Desp. SERVIÇO'!D21="","",'J - Desp. SERVIÇO'!D21)</f>
        <v/>
      </c>
      <c r="I251" s="489" t="str">
        <f>IF('J - Desp. SERVIÇO'!E21="","",'J - Desp. SERVIÇO'!E21)</f>
        <v/>
      </c>
      <c r="M251" s="489" t="str">
        <f>IF('J - Desp. SERVIÇO'!F21="","",'J - Desp. SERVIÇO'!F21)</f>
        <v/>
      </c>
    </row>
    <row r="252" spans="1:13" x14ac:dyDescent="0.25">
      <c r="A252" s="489">
        <f t="shared" si="14"/>
        <v>0</v>
      </c>
      <c r="B252" s="489" t="str">
        <f>IF(M252="","",'J - Desp. SERVIÇO'!A22)</f>
        <v/>
      </c>
      <c r="C252" s="489" t="str">
        <f t="shared" si="15"/>
        <v/>
      </c>
      <c r="D252" s="489" t="str">
        <f>'J - Desp. SERVIÇO'!V22</f>
        <v/>
      </c>
      <c r="E252" s="489" t="str">
        <f>'J - Desp. SERVIÇO'!W22</f>
        <v/>
      </c>
      <c r="F252" s="489" t="str">
        <f>IF('J - Desp. SERVIÇO'!C22="","",'J - Desp. SERVIÇO'!C22)</f>
        <v/>
      </c>
      <c r="H252" s="489" t="str">
        <f>IF('J - Desp. SERVIÇO'!D22="","",'J - Desp. SERVIÇO'!D22)</f>
        <v/>
      </c>
      <c r="I252" s="489" t="str">
        <f>IF('J - Desp. SERVIÇO'!E22="","",'J - Desp. SERVIÇO'!E22)</f>
        <v/>
      </c>
      <c r="M252" s="489" t="str">
        <f>IF('J - Desp. SERVIÇO'!F22="","",'J - Desp. SERVIÇO'!F22)</f>
        <v/>
      </c>
    </row>
    <row r="253" spans="1:13" x14ac:dyDescent="0.25">
      <c r="A253" s="489">
        <f t="shared" si="14"/>
        <v>0</v>
      </c>
      <c r="B253" s="489" t="str">
        <f>IF(M253="","",'J - Desp. SERVIÇO'!A23)</f>
        <v/>
      </c>
      <c r="C253" s="489" t="str">
        <f t="shared" si="15"/>
        <v/>
      </c>
      <c r="D253" s="489" t="str">
        <f>'J - Desp. SERVIÇO'!V23</f>
        <v/>
      </c>
      <c r="E253" s="489" t="str">
        <f>'J - Desp. SERVIÇO'!W23</f>
        <v/>
      </c>
      <c r="F253" s="489" t="str">
        <f>IF('J - Desp. SERVIÇO'!C23="","",'J - Desp. SERVIÇO'!C23)</f>
        <v/>
      </c>
      <c r="H253" s="489" t="str">
        <f>IF('J - Desp. SERVIÇO'!D23="","",'J - Desp. SERVIÇO'!D23)</f>
        <v/>
      </c>
      <c r="I253" s="489" t="str">
        <f>IF('J - Desp. SERVIÇO'!E23="","",'J - Desp. SERVIÇO'!E23)</f>
        <v/>
      </c>
      <c r="M253" s="489" t="str">
        <f>IF('J - Desp. SERVIÇO'!F23="","",'J - Desp. SERVIÇO'!F23)</f>
        <v/>
      </c>
    </row>
    <row r="254" spans="1:13" x14ac:dyDescent="0.25">
      <c r="A254" s="489">
        <f t="shared" si="14"/>
        <v>0</v>
      </c>
      <c r="B254" s="489" t="str">
        <f>IF(M254="","",'J - Desp. SERVIÇO'!A24)</f>
        <v/>
      </c>
      <c r="C254" s="489" t="str">
        <f t="shared" si="15"/>
        <v/>
      </c>
      <c r="D254" s="489" t="str">
        <f>'J - Desp. SERVIÇO'!V24</f>
        <v/>
      </c>
      <c r="E254" s="489" t="str">
        <f>'J - Desp. SERVIÇO'!W24</f>
        <v/>
      </c>
      <c r="F254" s="489" t="str">
        <f>IF('J - Desp. SERVIÇO'!C24="","",'J - Desp. SERVIÇO'!C24)</f>
        <v/>
      </c>
      <c r="H254" s="489" t="str">
        <f>IF('J - Desp. SERVIÇO'!D24="","",'J - Desp. SERVIÇO'!D24)</f>
        <v/>
      </c>
      <c r="I254" s="489" t="str">
        <f>IF('J - Desp. SERVIÇO'!E24="","",'J - Desp. SERVIÇO'!E24)</f>
        <v/>
      </c>
      <c r="M254" s="489" t="str">
        <f>IF('J - Desp. SERVIÇO'!F24="","",'J - Desp. SERVIÇO'!F24)</f>
        <v/>
      </c>
    </row>
    <row r="255" spans="1:13" x14ac:dyDescent="0.25">
      <c r="A255" s="489">
        <f t="shared" si="14"/>
        <v>0</v>
      </c>
      <c r="B255" s="489" t="str">
        <f>IF(M255="","",'J - Desp. SERVIÇO'!A25)</f>
        <v/>
      </c>
      <c r="C255" s="489" t="str">
        <f t="shared" si="15"/>
        <v/>
      </c>
      <c r="D255" s="489" t="str">
        <f>'J - Desp. SERVIÇO'!V25</f>
        <v/>
      </c>
      <c r="E255" s="489" t="str">
        <f>'J - Desp. SERVIÇO'!W25</f>
        <v/>
      </c>
      <c r="F255" s="489" t="str">
        <f>IF('J - Desp. SERVIÇO'!C25="","",'J - Desp. SERVIÇO'!C25)</f>
        <v/>
      </c>
      <c r="H255" s="489" t="str">
        <f>IF('J - Desp. SERVIÇO'!D25="","",'J - Desp. SERVIÇO'!D25)</f>
        <v/>
      </c>
      <c r="I255" s="489" t="str">
        <f>IF('J - Desp. SERVIÇO'!E25="","",'J - Desp. SERVIÇO'!E25)</f>
        <v/>
      </c>
      <c r="M255" s="489" t="str">
        <f>IF('J - Desp. SERVIÇO'!F25="","",'J - Desp. SERVIÇO'!F25)</f>
        <v/>
      </c>
    </row>
    <row r="256" spans="1:13" x14ac:dyDescent="0.25">
      <c r="A256" s="489">
        <f t="shared" si="14"/>
        <v>0</v>
      </c>
      <c r="B256" s="489" t="str">
        <f>IF(M256="","",'J - Desp. SERVIÇO'!A26)</f>
        <v/>
      </c>
      <c r="C256" s="489" t="str">
        <f t="shared" si="15"/>
        <v/>
      </c>
      <c r="D256" s="489" t="str">
        <f>'J - Desp. SERVIÇO'!V26</f>
        <v/>
      </c>
      <c r="E256" s="489" t="str">
        <f>'J - Desp. SERVIÇO'!W26</f>
        <v/>
      </c>
      <c r="F256" s="489" t="str">
        <f>IF('J - Desp. SERVIÇO'!C26="","",'J - Desp. SERVIÇO'!C26)</f>
        <v/>
      </c>
      <c r="H256" s="489" t="str">
        <f>IF('J - Desp. SERVIÇO'!D26="","",'J - Desp. SERVIÇO'!D26)</f>
        <v/>
      </c>
      <c r="I256" s="489" t="str">
        <f>IF('J - Desp. SERVIÇO'!E26="","",'J - Desp. SERVIÇO'!E26)</f>
        <v/>
      </c>
      <c r="M256" s="489" t="str">
        <f>IF('J - Desp. SERVIÇO'!F26="","",'J - Desp. SERVIÇO'!F26)</f>
        <v/>
      </c>
    </row>
    <row r="257" spans="1:13" x14ac:dyDescent="0.25">
      <c r="A257" s="489">
        <f t="shared" si="14"/>
        <v>0</v>
      </c>
      <c r="B257" s="489" t="str">
        <f>IF(M257="","",'J - Desp. SERVIÇO'!A27)</f>
        <v/>
      </c>
      <c r="C257" s="489" t="str">
        <f t="shared" si="15"/>
        <v/>
      </c>
      <c r="D257" s="489" t="str">
        <f>'J - Desp. SERVIÇO'!V27</f>
        <v/>
      </c>
      <c r="E257" s="489" t="str">
        <f>'J - Desp. SERVIÇO'!W27</f>
        <v/>
      </c>
      <c r="F257" s="489" t="str">
        <f>IF('J - Desp. SERVIÇO'!C27="","",'J - Desp. SERVIÇO'!C27)</f>
        <v/>
      </c>
      <c r="H257" s="489" t="str">
        <f>IF('J - Desp. SERVIÇO'!D27="","",'J - Desp. SERVIÇO'!D27)</f>
        <v/>
      </c>
      <c r="I257" s="489" t="str">
        <f>IF('J - Desp. SERVIÇO'!E27="","",'J - Desp. SERVIÇO'!E27)</f>
        <v/>
      </c>
      <c r="M257" s="489" t="str">
        <f>IF('J - Desp. SERVIÇO'!F27="","",'J - Desp. SERVIÇO'!F27)</f>
        <v/>
      </c>
    </row>
    <row r="258" spans="1:13" x14ac:dyDescent="0.25">
      <c r="A258" s="489">
        <f t="shared" si="14"/>
        <v>0</v>
      </c>
      <c r="B258" s="489" t="str">
        <f>IF(M258="","",'J - Desp. SERVIÇO'!A28)</f>
        <v/>
      </c>
      <c r="C258" s="489" t="str">
        <f t="shared" si="15"/>
        <v/>
      </c>
      <c r="D258" s="489" t="str">
        <f>'J - Desp. SERVIÇO'!V28</f>
        <v/>
      </c>
      <c r="E258" s="489" t="str">
        <f>'J - Desp. SERVIÇO'!W28</f>
        <v/>
      </c>
      <c r="F258" s="489" t="str">
        <f>IF('J - Desp. SERVIÇO'!C28="","",'J - Desp. SERVIÇO'!C28)</f>
        <v/>
      </c>
      <c r="H258" s="489" t="str">
        <f>IF('J - Desp. SERVIÇO'!D28="","",'J - Desp. SERVIÇO'!D28)</f>
        <v/>
      </c>
      <c r="I258" s="489" t="str">
        <f>IF('J - Desp. SERVIÇO'!E28="","",'J - Desp. SERVIÇO'!E28)</f>
        <v/>
      </c>
      <c r="M258" s="489" t="str">
        <f>IF('J - Desp. SERVIÇO'!F28="","",'J - Desp. SERVIÇO'!F28)</f>
        <v/>
      </c>
    </row>
    <row r="259" spans="1:13" x14ac:dyDescent="0.25">
      <c r="A259" s="489">
        <f t="shared" si="14"/>
        <v>0</v>
      </c>
      <c r="B259" s="489" t="str">
        <f>IF(M259="","",'J - Desp. SERVIÇO'!A29)</f>
        <v/>
      </c>
      <c r="C259" s="489" t="str">
        <f t="shared" si="15"/>
        <v/>
      </c>
      <c r="D259" s="489" t="str">
        <f>'J - Desp. SERVIÇO'!V29</f>
        <v/>
      </c>
      <c r="E259" s="489" t="str">
        <f>'J - Desp. SERVIÇO'!W29</f>
        <v/>
      </c>
      <c r="F259" s="489" t="str">
        <f>IF('J - Desp. SERVIÇO'!C29="","",'J - Desp. SERVIÇO'!C29)</f>
        <v/>
      </c>
      <c r="H259" s="489" t="str">
        <f>IF('J - Desp. SERVIÇO'!D29="","",'J - Desp. SERVIÇO'!D29)</f>
        <v/>
      </c>
      <c r="I259" s="489" t="str">
        <f>IF('J - Desp. SERVIÇO'!E29="","",'J - Desp. SERVIÇO'!E29)</f>
        <v/>
      </c>
      <c r="M259" s="489" t="str">
        <f>IF('J - Desp. SERVIÇO'!F29="","",'J - Desp. SERVIÇO'!F29)</f>
        <v/>
      </c>
    </row>
    <row r="260" spans="1:13" x14ac:dyDescent="0.25">
      <c r="A260" s="489">
        <f t="shared" si="14"/>
        <v>0</v>
      </c>
      <c r="B260" s="489" t="str">
        <f>IF(M260="","",'J - Desp. SERVIÇO'!A30)</f>
        <v/>
      </c>
      <c r="C260" s="489" t="str">
        <f t="shared" si="15"/>
        <v/>
      </c>
      <c r="D260" s="489" t="str">
        <f>'J - Desp. SERVIÇO'!V30</f>
        <v/>
      </c>
      <c r="E260" s="489" t="str">
        <f>'J - Desp. SERVIÇO'!W30</f>
        <v/>
      </c>
      <c r="F260" s="489" t="str">
        <f>IF('J - Desp. SERVIÇO'!C30="","",'J - Desp. SERVIÇO'!C30)</f>
        <v/>
      </c>
      <c r="H260" s="489" t="str">
        <f>IF('J - Desp. SERVIÇO'!D30="","",'J - Desp. SERVIÇO'!D30)</f>
        <v/>
      </c>
      <c r="I260" s="489" t="str">
        <f>IF('J - Desp. SERVIÇO'!E30="","",'J - Desp. SERVIÇO'!E30)</f>
        <v/>
      </c>
      <c r="M260" s="489" t="str">
        <f>IF('J - Desp. SERVIÇO'!F30="","",'J - Desp. SERVIÇO'!F30)</f>
        <v/>
      </c>
    </row>
    <row r="261" spans="1:13" x14ac:dyDescent="0.25">
      <c r="A261" s="489">
        <f t="shared" si="14"/>
        <v>0</v>
      </c>
      <c r="B261" s="489" t="str">
        <f>IF(M261="","",'J - Desp. SERVIÇO'!A31)</f>
        <v/>
      </c>
      <c r="C261" s="489" t="str">
        <f t="shared" si="15"/>
        <v/>
      </c>
      <c r="D261" s="489" t="str">
        <f>'J - Desp. SERVIÇO'!V31</f>
        <v/>
      </c>
      <c r="E261" s="489" t="str">
        <f>'J - Desp. SERVIÇO'!W31</f>
        <v/>
      </c>
      <c r="F261" s="489" t="str">
        <f>IF('J - Desp. SERVIÇO'!C31="","",'J - Desp. SERVIÇO'!C31)</f>
        <v/>
      </c>
      <c r="H261" s="489" t="str">
        <f>IF('J - Desp. SERVIÇO'!D31="","",'J - Desp. SERVIÇO'!D31)</f>
        <v/>
      </c>
      <c r="I261" s="489" t="str">
        <f>IF('J - Desp. SERVIÇO'!E31="","",'J - Desp. SERVIÇO'!E31)</f>
        <v/>
      </c>
      <c r="M261" s="489" t="str">
        <f>IF('J - Desp. SERVIÇO'!F31="","",'J - Desp. SERVIÇO'!F31)</f>
        <v/>
      </c>
    </row>
    <row r="262" spans="1:13" x14ac:dyDescent="0.25">
      <c r="A262" s="489">
        <f t="shared" si="14"/>
        <v>0</v>
      </c>
      <c r="B262" s="489" t="str">
        <f>IF(M262="","",'J - Desp. SERVIÇO'!A32)</f>
        <v/>
      </c>
      <c r="C262" s="489" t="str">
        <f t="shared" si="15"/>
        <v/>
      </c>
      <c r="D262" s="489" t="str">
        <f>'J - Desp. SERVIÇO'!V32</f>
        <v/>
      </c>
      <c r="E262" s="489" t="str">
        <f>'J - Desp. SERVIÇO'!W32</f>
        <v/>
      </c>
      <c r="F262" s="489" t="str">
        <f>IF('J - Desp. SERVIÇO'!C32="","",'J - Desp. SERVIÇO'!C32)</f>
        <v/>
      </c>
      <c r="H262" s="489" t="str">
        <f>IF('J - Desp. SERVIÇO'!D32="","",'J - Desp. SERVIÇO'!D32)</f>
        <v/>
      </c>
      <c r="I262" s="489" t="str">
        <f>IF('J - Desp. SERVIÇO'!E32="","",'J - Desp. SERVIÇO'!E32)</f>
        <v/>
      </c>
      <c r="M262" s="489" t="str">
        <f>IF('J - Desp. SERVIÇO'!F32="","",'J - Desp. SERVIÇO'!F32)</f>
        <v/>
      </c>
    </row>
    <row r="263" spans="1:13" x14ac:dyDescent="0.25">
      <c r="A263" s="489">
        <f t="shared" si="14"/>
        <v>0</v>
      </c>
      <c r="B263" s="489" t="str">
        <f>IF(M263="","",'J - Desp. SERVIÇO'!A33)</f>
        <v/>
      </c>
      <c r="C263" s="489" t="str">
        <f t="shared" si="15"/>
        <v/>
      </c>
      <c r="D263" s="489" t="str">
        <f>'J - Desp. SERVIÇO'!V33</f>
        <v/>
      </c>
      <c r="E263" s="489" t="str">
        <f>'J - Desp. SERVIÇO'!W33</f>
        <v/>
      </c>
      <c r="F263" s="489" t="str">
        <f>IF('J - Desp. SERVIÇO'!C33="","",'J - Desp. SERVIÇO'!C33)</f>
        <v/>
      </c>
      <c r="H263" s="489" t="str">
        <f>IF('J - Desp. SERVIÇO'!D33="","",'J - Desp. SERVIÇO'!D33)</f>
        <v/>
      </c>
      <c r="I263" s="489" t="str">
        <f>IF('J - Desp. SERVIÇO'!E33="","",'J - Desp. SERVIÇO'!E33)</f>
        <v/>
      </c>
      <c r="M263" s="489" t="str">
        <f>IF('J - Desp. SERVIÇO'!F33="","",'J - Desp. SERVIÇO'!F33)</f>
        <v/>
      </c>
    </row>
    <row r="264" spans="1:13" x14ac:dyDescent="0.25">
      <c r="A264" s="489">
        <f t="shared" si="14"/>
        <v>0</v>
      </c>
      <c r="B264" s="489" t="str">
        <f>IF(M264="","",'J - Desp. SERVIÇO'!A34)</f>
        <v/>
      </c>
      <c r="C264" s="489" t="str">
        <f t="shared" si="15"/>
        <v/>
      </c>
      <c r="D264" s="489" t="str">
        <f>'J - Desp. SERVIÇO'!V34</f>
        <v/>
      </c>
      <c r="E264" s="489" t="str">
        <f>'J - Desp. SERVIÇO'!W34</f>
        <v/>
      </c>
      <c r="F264" s="489" t="str">
        <f>IF('J - Desp. SERVIÇO'!C34="","",'J - Desp. SERVIÇO'!C34)</f>
        <v/>
      </c>
      <c r="H264" s="489" t="str">
        <f>IF('J - Desp. SERVIÇO'!D34="","",'J - Desp. SERVIÇO'!D34)</f>
        <v/>
      </c>
      <c r="I264" s="489" t="str">
        <f>IF('J - Desp. SERVIÇO'!E34="","",'J - Desp. SERVIÇO'!E34)</f>
        <v/>
      </c>
      <c r="M264" s="489" t="str">
        <f>IF('J - Desp. SERVIÇO'!F34="","",'J - Desp. SERVIÇO'!F34)</f>
        <v/>
      </c>
    </row>
    <row r="265" spans="1:13" x14ac:dyDescent="0.25">
      <c r="A265" s="489">
        <f t="shared" si="14"/>
        <v>0</v>
      </c>
      <c r="B265" s="489" t="str">
        <f>IF(M265="","",'J - Desp. SERVIÇO'!A35)</f>
        <v/>
      </c>
      <c r="C265" s="489" t="str">
        <f t="shared" si="15"/>
        <v/>
      </c>
      <c r="D265" s="489" t="str">
        <f>'J - Desp. SERVIÇO'!V35</f>
        <v/>
      </c>
      <c r="E265" s="489" t="str">
        <f>'J - Desp. SERVIÇO'!W35</f>
        <v/>
      </c>
      <c r="F265" s="489" t="str">
        <f>IF('J - Desp. SERVIÇO'!C35="","",'J - Desp. SERVIÇO'!C35)</f>
        <v/>
      </c>
      <c r="H265" s="489" t="str">
        <f>IF('J - Desp. SERVIÇO'!D35="","",'J - Desp. SERVIÇO'!D35)</f>
        <v/>
      </c>
      <c r="I265" s="489" t="str">
        <f>IF('J - Desp. SERVIÇO'!E35="","",'J - Desp. SERVIÇO'!E35)</f>
        <v/>
      </c>
      <c r="M265" s="489" t="str">
        <f>IF('J - Desp. SERVIÇO'!F35="","",'J - Desp. SERVIÇO'!F35)</f>
        <v/>
      </c>
    </row>
    <row r="266" spans="1:13" x14ac:dyDescent="0.25">
      <c r="A266" s="489">
        <f t="shared" si="14"/>
        <v>0</v>
      </c>
      <c r="B266" s="489" t="str">
        <f>IF(M266="","",'J - Desp. SERVIÇO'!A36)</f>
        <v/>
      </c>
      <c r="C266" s="489" t="str">
        <f t="shared" si="15"/>
        <v/>
      </c>
      <c r="D266" s="489" t="str">
        <f>'J - Desp. SERVIÇO'!V36</f>
        <v/>
      </c>
      <c r="E266" s="489" t="str">
        <f>'J - Desp. SERVIÇO'!W36</f>
        <v/>
      </c>
      <c r="F266" s="489" t="str">
        <f>IF('J - Desp. SERVIÇO'!C36="","",'J - Desp. SERVIÇO'!C36)</f>
        <v/>
      </c>
      <c r="H266" s="489" t="str">
        <f>IF('J - Desp. SERVIÇO'!D36="","",'J - Desp. SERVIÇO'!D36)</f>
        <v/>
      </c>
      <c r="I266" s="489" t="str">
        <f>IF('J - Desp. SERVIÇO'!E36="","",'J - Desp. SERVIÇO'!E36)</f>
        <v/>
      </c>
      <c r="M266" s="489" t="str">
        <f>IF('J - Desp. SERVIÇO'!F36="","",'J - Desp. SERVIÇO'!F36)</f>
        <v/>
      </c>
    </row>
    <row r="267" spans="1:13" x14ac:dyDescent="0.25">
      <c r="A267" s="489">
        <f t="shared" si="14"/>
        <v>0</v>
      </c>
      <c r="B267" s="489" t="str">
        <f>IF(M267="","",'J - Desp. SERVIÇO'!A37)</f>
        <v/>
      </c>
      <c r="C267" s="489" t="str">
        <f t="shared" si="15"/>
        <v/>
      </c>
      <c r="D267" s="489" t="str">
        <f>'J - Desp. SERVIÇO'!V37</f>
        <v/>
      </c>
      <c r="E267" s="489" t="str">
        <f>'J - Desp. SERVIÇO'!W37</f>
        <v/>
      </c>
      <c r="F267" s="489" t="str">
        <f>IF('J - Desp. SERVIÇO'!C37="","",'J - Desp. SERVIÇO'!C37)</f>
        <v/>
      </c>
      <c r="H267" s="489" t="str">
        <f>IF('J - Desp. SERVIÇO'!D37="","",'J - Desp. SERVIÇO'!D37)</f>
        <v/>
      </c>
      <c r="I267" s="489" t="str">
        <f>IF('J - Desp. SERVIÇO'!E37="","",'J - Desp. SERVIÇO'!E37)</f>
        <v/>
      </c>
      <c r="M267" s="489" t="str">
        <f>IF('J - Desp. SERVIÇO'!F37="","",'J - Desp. SERVIÇO'!F37)</f>
        <v/>
      </c>
    </row>
    <row r="268" spans="1:13" x14ac:dyDescent="0.25">
      <c r="A268" s="489">
        <f t="shared" si="14"/>
        <v>0</v>
      </c>
      <c r="B268" s="489" t="str">
        <f>IF(M268="","",'J - Desp. SERVIÇO'!A38)</f>
        <v/>
      </c>
      <c r="C268" s="489" t="str">
        <f t="shared" si="15"/>
        <v/>
      </c>
      <c r="D268" s="489" t="str">
        <f>'J - Desp. SERVIÇO'!V38</f>
        <v/>
      </c>
      <c r="E268" s="489" t="str">
        <f>'J - Desp. SERVIÇO'!W38</f>
        <v/>
      </c>
      <c r="F268" s="489" t="str">
        <f>IF('J - Desp. SERVIÇO'!C38="","",'J - Desp. SERVIÇO'!C38)</f>
        <v/>
      </c>
      <c r="H268" s="489" t="str">
        <f>IF('J - Desp. SERVIÇO'!D38="","",'J - Desp. SERVIÇO'!D38)</f>
        <v/>
      </c>
      <c r="I268" s="489" t="str">
        <f>IF('J - Desp. SERVIÇO'!E38="","",'J - Desp. SERVIÇO'!E38)</f>
        <v/>
      </c>
      <c r="M268" s="489" t="str">
        <f>IF('J - Desp. SERVIÇO'!F38="","",'J - Desp. SERVIÇO'!F38)</f>
        <v/>
      </c>
    </row>
    <row r="269" spans="1:13" x14ac:dyDescent="0.25">
      <c r="A269" s="489">
        <f t="shared" si="14"/>
        <v>0</v>
      </c>
      <c r="B269" s="489" t="str">
        <f>IF(M269="","",'J - Desp. SERVIÇO'!A39)</f>
        <v/>
      </c>
      <c r="C269" s="489" t="str">
        <f t="shared" si="15"/>
        <v/>
      </c>
      <c r="D269" s="489" t="str">
        <f>'J - Desp. SERVIÇO'!V39</f>
        <v/>
      </c>
      <c r="E269" s="489" t="str">
        <f>'J - Desp. SERVIÇO'!W39</f>
        <v/>
      </c>
      <c r="F269" s="489" t="str">
        <f>IF('J - Desp. SERVIÇO'!C39="","",'J - Desp. SERVIÇO'!C39)</f>
        <v/>
      </c>
      <c r="H269" s="489" t="str">
        <f>IF('J - Desp. SERVIÇO'!D39="","",'J - Desp. SERVIÇO'!D39)</f>
        <v/>
      </c>
      <c r="I269" s="489" t="str">
        <f>IF('J - Desp. SERVIÇO'!E39="","",'J - Desp. SERVIÇO'!E39)</f>
        <v/>
      </c>
      <c r="M269" s="489" t="str">
        <f>IF('J - Desp. SERVIÇO'!F39="","",'J - Desp. SERVIÇO'!F39)</f>
        <v/>
      </c>
    </row>
    <row r="270" spans="1:13" x14ac:dyDescent="0.25">
      <c r="A270" s="489">
        <f t="shared" si="14"/>
        <v>0</v>
      </c>
      <c r="B270" s="489" t="str">
        <f>IF(M270="","",'J - Desp. SERVIÇO'!A40)</f>
        <v/>
      </c>
      <c r="C270" s="489" t="str">
        <f t="shared" si="15"/>
        <v/>
      </c>
      <c r="D270" s="489" t="str">
        <f>'J - Desp. SERVIÇO'!V40</f>
        <v/>
      </c>
      <c r="E270" s="489" t="str">
        <f>'J - Desp. SERVIÇO'!W40</f>
        <v/>
      </c>
      <c r="F270" s="489" t="str">
        <f>IF('J - Desp. SERVIÇO'!C40="","",'J - Desp. SERVIÇO'!C40)</f>
        <v/>
      </c>
      <c r="H270" s="489" t="str">
        <f>IF('J - Desp. SERVIÇO'!D40="","",'J - Desp. SERVIÇO'!D40)</f>
        <v/>
      </c>
      <c r="I270" s="489" t="str">
        <f>IF('J - Desp. SERVIÇO'!E40="","",'J - Desp. SERVIÇO'!E40)</f>
        <v/>
      </c>
      <c r="M270" s="489" t="str">
        <f>IF('J - Desp. SERVIÇO'!F40="","",'J - Desp. SERVIÇO'!F40)</f>
        <v/>
      </c>
    </row>
    <row r="271" spans="1:13" x14ac:dyDescent="0.25">
      <c r="A271" s="489">
        <f t="shared" si="14"/>
        <v>0</v>
      </c>
      <c r="B271" s="489" t="str">
        <f>IF(M271="","",'J - Desp. SERVIÇO'!A41)</f>
        <v/>
      </c>
      <c r="C271" s="489" t="str">
        <f t="shared" si="15"/>
        <v/>
      </c>
      <c r="D271" s="489" t="str">
        <f>'J - Desp. SERVIÇO'!V41</f>
        <v/>
      </c>
      <c r="E271" s="489" t="str">
        <f>'J - Desp. SERVIÇO'!W41</f>
        <v/>
      </c>
      <c r="F271" s="489" t="str">
        <f>IF('J - Desp. SERVIÇO'!C41="","",'J - Desp. SERVIÇO'!C41)</f>
        <v/>
      </c>
      <c r="H271" s="489" t="str">
        <f>IF('J - Desp. SERVIÇO'!D41="","",'J - Desp. SERVIÇO'!D41)</f>
        <v/>
      </c>
      <c r="I271" s="489" t="str">
        <f>IF('J - Desp. SERVIÇO'!E41="","",'J - Desp. SERVIÇO'!E41)</f>
        <v/>
      </c>
      <c r="M271" s="489" t="str">
        <f>IF('J - Desp. SERVIÇO'!F41="","",'J - Desp. SERVIÇO'!F41)</f>
        <v/>
      </c>
    </row>
    <row r="272" spans="1:13" x14ac:dyDescent="0.25">
      <c r="A272" s="489">
        <f t="shared" si="14"/>
        <v>0</v>
      </c>
      <c r="B272" s="489" t="str">
        <f>IF(M272="","",'J - Desp. SERVIÇO'!A42)</f>
        <v/>
      </c>
      <c r="C272" s="489" t="str">
        <f t="shared" si="15"/>
        <v/>
      </c>
      <c r="D272" s="489" t="str">
        <f>'J - Desp. SERVIÇO'!V42</f>
        <v/>
      </c>
      <c r="E272" s="489" t="str">
        <f>'J - Desp. SERVIÇO'!W42</f>
        <v/>
      </c>
      <c r="F272" s="489" t="str">
        <f>IF('J - Desp. SERVIÇO'!C42="","",'J - Desp. SERVIÇO'!C42)</f>
        <v/>
      </c>
      <c r="H272" s="489" t="str">
        <f>IF('J - Desp. SERVIÇO'!D42="","",'J - Desp. SERVIÇO'!D42)</f>
        <v/>
      </c>
      <c r="I272" s="489" t="str">
        <f>IF('J - Desp. SERVIÇO'!E42="","",'J - Desp. SERVIÇO'!E42)</f>
        <v/>
      </c>
      <c r="M272" s="489" t="str">
        <f>IF('J - Desp. SERVIÇO'!F42="","",'J - Desp. SERVIÇO'!F42)</f>
        <v/>
      </c>
    </row>
    <row r="273" spans="1:13" x14ac:dyDescent="0.25">
      <c r="A273" s="489">
        <f t="shared" si="14"/>
        <v>0</v>
      </c>
      <c r="B273" s="489" t="str">
        <f>IF(M273="","",'J - Desp. SERVIÇO'!A43)</f>
        <v/>
      </c>
      <c r="C273" s="489" t="str">
        <f t="shared" si="15"/>
        <v/>
      </c>
      <c r="D273" s="489" t="str">
        <f>'J - Desp. SERVIÇO'!V43</f>
        <v/>
      </c>
      <c r="E273" s="489" t="str">
        <f>'J - Desp. SERVIÇO'!W43</f>
        <v/>
      </c>
      <c r="F273" s="489" t="str">
        <f>IF('J - Desp. SERVIÇO'!C43="","",'J - Desp. SERVIÇO'!C43)</f>
        <v/>
      </c>
      <c r="H273" s="489" t="str">
        <f>IF('J - Desp. SERVIÇO'!D43="","",'J - Desp. SERVIÇO'!D43)</f>
        <v/>
      </c>
      <c r="I273" s="489" t="str">
        <f>IF('J - Desp. SERVIÇO'!E43="","",'J - Desp. SERVIÇO'!E43)</f>
        <v/>
      </c>
      <c r="M273" s="489" t="str">
        <f>IF('J - Desp. SERVIÇO'!F43="","",'J - Desp. SERVIÇO'!F43)</f>
        <v/>
      </c>
    </row>
    <row r="274" spans="1:13" x14ac:dyDescent="0.25">
      <c r="A274" s="489">
        <f t="shared" si="14"/>
        <v>0</v>
      </c>
      <c r="B274" s="489" t="str">
        <f>IF(M274="","",'J - Desp. SERVIÇO'!A44)</f>
        <v/>
      </c>
      <c r="C274" s="489" t="str">
        <f t="shared" si="15"/>
        <v/>
      </c>
      <c r="D274" s="489" t="str">
        <f>'J - Desp. SERVIÇO'!V44</f>
        <v/>
      </c>
      <c r="E274" s="489" t="str">
        <f>'J - Desp. SERVIÇO'!W44</f>
        <v/>
      </c>
      <c r="F274" s="489" t="str">
        <f>IF('J - Desp. SERVIÇO'!C44="","",'J - Desp. SERVIÇO'!C44)</f>
        <v/>
      </c>
      <c r="H274" s="489" t="str">
        <f>IF('J - Desp. SERVIÇO'!D44="","",'J - Desp. SERVIÇO'!D44)</f>
        <v/>
      </c>
      <c r="I274" s="489" t="str">
        <f>IF('J - Desp. SERVIÇO'!E44="","",'J - Desp. SERVIÇO'!E44)</f>
        <v/>
      </c>
      <c r="M274" s="489" t="str">
        <f>IF('J - Desp. SERVIÇO'!F44="","",'J - Desp. SERVIÇO'!F44)</f>
        <v/>
      </c>
    </row>
    <row r="275" spans="1:13" x14ac:dyDescent="0.25">
      <c r="A275" s="489">
        <f t="shared" si="14"/>
        <v>0</v>
      </c>
      <c r="B275" s="489" t="str">
        <f>IF(M275="","",'J - Desp. SERVIÇO'!A45)</f>
        <v/>
      </c>
      <c r="C275" s="489" t="str">
        <f t="shared" si="15"/>
        <v/>
      </c>
      <c r="D275" s="489" t="str">
        <f>'J - Desp. SERVIÇO'!V45</f>
        <v/>
      </c>
      <c r="E275" s="489" t="str">
        <f>'J - Desp. SERVIÇO'!W45</f>
        <v/>
      </c>
      <c r="F275" s="489" t="str">
        <f>IF('J - Desp. SERVIÇO'!C45="","",'J - Desp. SERVIÇO'!C45)</f>
        <v/>
      </c>
      <c r="H275" s="489" t="str">
        <f>IF('J - Desp. SERVIÇO'!D45="","",'J - Desp. SERVIÇO'!D45)</f>
        <v/>
      </c>
      <c r="I275" s="489" t="str">
        <f>IF('J - Desp. SERVIÇO'!E45="","",'J - Desp. SERVIÇO'!E45)</f>
        <v/>
      </c>
      <c r="M275" s="489" t="str">
        <f>IF('J - Desp. SERVIÇO'!F45="","",'J - Desp. SERVIÇO'!F45)</f>
        <v/>
      </c>
    </row>
    <row r="276" spans="1:13" x14ac:dyDescent="0.25">
      <c r="A276" s="489">
        <f t="shared" si="14"/>
        <v>0</v>
      </c>
      <c r="B276" s="489" t="str">
        <f>IF(M276="","",'J - Desp. SERVIÇO'!A46)</f>
        <v/>
      </c>
      <c r="C276" s="489" t="str">
        <f t="shared" si="15"/>
        <v/>
      </c>
      <c r="D276" s="489" t="str">
        <f>'J - Desp. SERVIÇO'!V46</f>
        <v/>
      </c>
      <c r="E276" s="489" t="str">
        <f>'J - Desp. SERVIÇO'!W46</f>
        <v/>
      </c>
      <c r="F276" s="489" t="str">
        <f>IF('J - Desp. SERVIÇO'!C46="","",'J - Desp. SERVIÇO'!C46)</f>
        <v/>
      </c>
      <c r="H276" s="489" t="str">
        <f>IF('J - Desp. SERVIÇO'!D46="","",'J - Desp. SERVIÇO'!D46)</f>
        <v/>
      </c>
      <c r="I276" s="489" t="str">
        <f>IF('J - Desp. SERVIÇO'!E46="","",'J - Desp. SERVIÇO'!E46)</f>
        <v/>
      </c>
      <c r="M276" s="489" t="str">
        <f>IF('J - Desp. SERVIÇO'!F46="","",'J - Desp. SERVIÇO'!F46)</f>
        <v/>
      </c>
    </row>
    <row r="277" spans="1:13" x14ac:dyDescent="0.25">
      <c r="A277" s="489">
        <f t="shared" ref="A277:A340" si="16">IF(D277="",A276,A276+1)</f>
        <v>0</v>
      </c>
      <c r="B277" s="489" t="str">
        <f>IF(M277="","",'J - Desp. SERVIÇO'!A47)</f>
        <v/>
      </c>
      <c r="C277" s="489" t="str">
        <f t="shared" si="15"/>
        <v/>
      </c>
      <c r="D277" s="489" t="str">
        <f>'J - Desp. SERVIÇO'!V47</f>
        <v/>
      </c>
      <c r="E277" s="489" t="str">
        <f>'J - Desp. SERVIÇO'!W47</f>
        <v/>
      </c>
      <c r="F277" s="489" t="str">
        <f>IF('J - Desp. SERVIÇO'!C47="","",'J - Desp. SERVIÇO'!C47)</f>
        <v/>
      </c>
      <c r="H277" s="489" t="str">
        <f>IF('J - Desp. SERVIÇO'!D47="","",'J - Desp. SERVIÇO'!D47)</f>
        <v/>
      </c>
      <c r="I277" s="489" t="str">
        <f>IF('J - Desp. SERVIÇO'!E47="","",'J - Desp. SERVIÇO'!E47)</f>
        <v/>
      </c>
      <c r="M277" s="489" t="str">
        <f>IF('J - Desp. SERVIÇO'!F47="","",'J - Desp. SERVIÇO'!F47)</f>
        <v/>
      </c>
    </row>
    <row r="278" spans="1:13" x14ac:dyDescent="0.25">
      <c r="A278" s="489">
        <f t="shared" si="16"/>
        <v>0</v>
      </c>
      <c r="B278" s="489" t="str">
        <f>IF(M278="","",'J - Desp. SERVIÇO'!A48)</f>
        <v/>
      </c>
      <c r="C278" s="489" t="str">
        <f t="shared" si="15"/>
        <v/>
      </c>
      <c r="D278" s="489" t="str">
        <f>'J - Desp. SERVIÇO'!V48</f>
        <v/>
      </c>
      <c r="E278" s="489" t="str">
        <f>'J - Desp. SERVIÇO'!W48</f>
        <v/>
      </c>
      <c r="F278" s="489" t="str">
        <f>IF('J - Desp. SERVIÇO'!C48="","",'J - Desp. SERVIÇO'!C48)</f>
        <v/>
      </c>
      <c r="H278" s="489" t="str">
        <f>IF('J - Desp. SERVIÇO'!D48="","",'J - Desp. SERVIÇO'!D48)</f>
        <v/>
      </c>
      <c r="I278" s="489" t="str">
        <f>IF('J - Desp. SERVIÇO'!E48="","",'J - Desp. SERVIÇO'!E48)</f>
        <v/>
      </c>
      <c r="M278" s="489" t="str">
        <f>IF('J - Desp. SERVIÇO'!F48="","",'J - Desp. SERVIÇO'!F48)</f>
        <v/>
      </c>
    </row>
    <row r="279" spans="1:13" x14ac:dyDescent="0.25">
      <c r="A279" s="489">
        <f t="shared" si="16"/>
        <v>0</v>
      </c>
      <c r="B279" s="489" t="str">
        <f>IF(M279="","",'J - Desp. SERVIÇO'!A49)</f>
        <v/>
      </c>
      <c r="C279" s="489" t="str">
        <f t="shared" si="15"/>
        <v/>
      </c>
      <c r="D279" s="489" t="str">
        <f>'J - Desp. SERVIÇO'!V49</f>
        <v/>
      </c>
      <c r="E279" s="489" t="str">
        <f>'J - Desp. SERVIÇO'!W49</f>
        <v/>
      </c>
      <c r="F279" s="489" t="str">
        <f>IF('J - Desp. SERVIÇO'!C49="","",'J - Desp. SERVIÇO'!C49)</f>
        <v/>
      </c>
      <c r="H279" s="489" t="str">
        <f>IF('J - Desp. SERVIÇO'!D49="","",'J - Desp. SERVIÇO'!D49)</f>
        <v/>
      </c>
      <c r="I279" s="489" t="str">
        <f>IF('J - Desp. SERVIÇO'!E49="","",'J - Desp. SERVIÇO'!E49)</f>
        <v/>
      </c>
      <c r="M279" s="489" t="str">
        <f>IF('J - Desp. SERVIÇO'!F49="","",'J - Desp. SERVIÇO'!F49)</f>
        <v/>
      </c>
    </row>
    <row r="280" spans="1:13" x14ac:dyDescent="0.25">
      <c r="A280" s="489">
        <f t="shared" si="16"/>
        <v>0</v>
      </c>
      <c r="B280" s="489" t="str">
        <f>IF(M280="","",'J - Desp. SERVIÇO'!A50)</f>
        <v/>
      </c>
      <c r="C280" s="489" t="str">
        <f t="shared" si="15"/>
        <v/>
      </c>
      <c r="D280" s="489" t="str">
        <f>'J - Desp. SERVIÇO'!V50</f>
        <v/>
      </c>
      <c r="E280" s="489" t="str">
        <f>'J - Desp. SERVIÇO'!W50</f>
        <v/>
      </c>
      <c r="F280" s="489" t="str">
        <f>IF('J - Desp. SERVIÇO'!C50="","",'J - Desp. SERVIÇO'!C50)</f>
        <v/>
      </c>
      <c r="H280" s="489" t="str">
        <f>IF('J - Desp. SERVIÇO'!D50="","",'J - Desp. SERVIÇO'!D50)</f>
        <v/>
      </c>
      <c r="I280" s="489" t="str">
        <f>IF('J - Desp. SERVIÇO'!E50="","",'J - Desp. SERVIÇO'!E50)</f>
        <v/>
      </c>
      <c r="M280" s="489" t="str">
        <f>IF('J - Desp. SERVIÇO'!F50="","",'J - Desp. SERVIÇO'!F50)</f>
        <v/>
      </c>
    </row>
    <row r="281" spans="1:13" x14ac:dyDescent="0.25">
      <c r="A281" s="489">
        <f t="shared" si="16"/>
        <v>0</v>
      </c>
      <c r="B281" s="489" t="str">
        <f>IF(M281="","",'J - Desp. SERVIÇO'!A51)</f>
        <v/>
      </c>
      <c r="C281" s="489" t="str">
        <f t="shared" si="15"/>
        <v/>
      </c>
      <c r="D281" s="489" t="str">
        <f>'J - Desp. SERVIÇO'!V51</f>
        <v/>
      </c>
      <c r="E281" s="489" t="str">
        <f>'J - Desp. SERVIÇO'!W51</f>
        <v/>
      </c>
      <c r="F281" s="489" t="str">
        <f>IF('J - Desp. SERVIÇO'!C51="","",'J - Desp. SERVIÇO'!C51)</f>
        <v/>
      </c>
      <c r="H281" s="489" t="str">
        <f>IF('J - Desp. SERVIÇO'!D51="","",'J - Desp. SERVIÇO'!D51)</f>
        <v/>
      </c>
      <c r="I281" s="489" t="str">
        <f>IF('J - Desp. SERVIÇO'!E51="","",'J - Desp. SERVIÇO'!E51)</f>
        <v/>
      </c>
      <c r="M281" s="489" t="str">
        <f>IF('J - Desp. SERVIÇO'!F51="","",'J - Desp. SERVIÇO'!F51)</f>
        <v/>
      </c>
    </row>
    <row r="282" spans="1:13" x14ac:dyDescent="0.25">
      <c r="A282" s="489">
        <f t="shared" si="16"/>
        <v>0</v>
      </c>
      <c r="B282" s="489" t="str">
        <f>IF(M282="","",'J - Desp. SERVIÇO'!A52)</f>
        <v/>
      </c>
      <c r="C282" s="489" t="str">
        <f t="shared" si="15"/>
        <v/>
      </c>
      <c r="D282" s="489" t="str">
        <f>'J - Desp. SERVIÇO'!V52</f>
        <v/>
      </c>
      <c r="E282" s="489" t="str">
        <f>'J - Desp. SERVIÇO'!W52</f>
        <v/>
      </c>
      <c r="F282" s="489" t="str">
        <f>IF('J - Desp. SERVIÇO'!C52="","",'J - Desp. SERVIÇO'!C52)</f>
        <v/>
      </c>
      <c r="H282" s="489" t="str">
        <f>IF('J - Desp. SERVIÇO'!D52="","",'J - Desp. SERVIÇO'!D52)</f>
        <v/>
      </c>
      <c r="I282" s="489" t="str">
        <f>IF('J - Desp. SERVIÇO'!E52="","",'J - Desp. SERVIÇO'!E52)</f>
        <v/>
      </c>
      <c r="M282" s="489" t="str">
        <f>IF('J - Desp. SERVIÇO'!F52="","",'J - Desp. SERVIÇO'!F52)</f>
        <v/>
      </c>
    </row>
    <row r="283" spans="1:13" x14ac:dyDescent="0.25">
      <c r="A283" s="489">
        <f t="shared" si="16"/>
        <v>0</v>
      </c>
      <c r="B283" s="489" t="str">
        <f>IF(M283="","",'J - Desp. SERVIÇO'!A53)</f>
        <v/>
      </c>
      <c r="C283" s="489" t="str">
        <f t="shared" si="15"/>
        <v/>
      </c>
      <c r="D283" s="489" t="str">
        <f>'J - Desp. SERVIÇO'!V53</f>
        <v/>
      </c>
      <c r="E283" s="489" t="str">
        <f>'J - Desp. SERVIÇO'!W53</f>
        <v/>
      </c>
      <c r="F283" s="489" t="str">
        <f>IF('J - Desp. SERVIÇO'!C53="","",'J - Desp. SERVIÇO'!C53)</f>
        <v/>
      </c>
      <c r="H283" s="489" t="str">
        <f>IF('J - Desp. SERVIÇO'!D53="","",'J - Desp. SERVIÇO'!D53)</f>
        <v/>
      </c>
      <c r="I283" s="489" t="str">
        <f>IF('J - Desp. SERVIÇO'!E53="","",'J - Desp. SERVIÇO'!E53)</f>
        <v/>
      </c>
      <c r="M283" s="489" t="str">
        <f>IF('J - Desp. SERVIÇO'!F53="","",'J - Desp. SERVIÇO'!F53)</f>
        <v/>
      </c>
    </row>
    <row r="284" spans="1:13" x14ac:dyDescent="0.25">
      <c r="A284" s="489">
        <f t="shared" si="16"/>
        <v>0</v>
      </c>
      <c r="B284" s="489" t="str">
        <f>IF(M284="","",'J - Desp. SERVIÇO'!A54)</f>
        <v/>
      </c>
      <c r="C284" s="489" t="str">
        <f t="shared" si="15"/>
        <v/>
      </c>
      <c r="D284" s="489" t="str">
        <f>'J - Desp. SERVIÇO'!V54</f>
        <v/>
      </c>
      <c r="E284" s="489" t="str">
        <f>'J - Desp. SERVIÇO'!W54</f>
        <v/>
      </c>
      <c r="F284" s="489" t="str">
        <f>IF('J - Desp. SERVIÇO'!C54="","",'J - Desp. SERVIÇO'!C54)</f>
        <v/>
      </c>
      <c r="H284" s="489" t="str">
        <f>IF('J - Desp. SERVIÇO'!D54="","",'J - Desp. SERVIÇO'!D54)</f>
        <v/>
      </c>
      <c r="I284" s="489" t="str">
        <f>IF('J - Desp. SERVIÇO'!E54="","",'J - Desp. SERVIÇO'!E54)</f>
        <v/>
      </c>
      <c r="M284" s="489" t="str">
        <f>IF('J - Desp. SERVIÇO'!F54="","",'J - Desp. SERVIÇO'!F54)</f>
        <v/>
      </c>
    </row>
    <row r="285" spans="1:13" x14ac:dyDescent="0.25">
      <c r="A285" s="489">
        <f t="shared" si="16"/>
        <v>0</v>
      </c>
      <c r="B285" s="489" t="str">
        <f>IF(M285="","",'K - Desp. SERVIÇO-TIB'!A5)</f>
        <v/>
      </c>
      <c r="C285" s="489" t="str">
        <f>IF(B285="","","SERVICOS - TIB")</f>
        <v/>
      </c>
      <c r="D285" s="489" t="str">
        <f>'K - Desp. SERVIÇO-TIB'!U5</f>
        <v/>
      </c>
      <c r="F285" s="489" t="str">
        <f>IF('K - Desp. SERVIÇO-TIB'!C5="","",'K - Desp. SERVIÇO-TIB'!C5)</f>
        <v/>
      </c>
      <c r="H285" s="489" t="str">
        <f>IF('K - Desp. SERVIÇO-TIB'!D5="","",'K - Desp. SERVIÇO-TIB'!D5)</f>
        <v/>
      </c>
      <c r="I285" s="489" t="str">
        <f>IF('K - Desp. SERVIÇO-TIB'!E5="","",'K - Desp. SERVIÇO-TIB'!E5)</f>
        <v/>
      </c>
      <c r="M285" s="489" t="str">
        <f>IF('K - Desp. SERVIÇO-TIB'!F5="","",'K - Desp. SERVIÇO-TIB'!F5)</f>
        <v/>
      </c>
    </row>
    <row r="286" spans="1:13" x14ac:dyDescent="0.25">
      <c r="A286" s="489">
        <f t="shared" si="16"/>
        <v>0</v>
      </c>
      <c r="B286" s="489" t="str">
        <f>IF(M286="","",'K - Desp. SERVIÇO-TIB'!A6)</f>
        <v/>
      </c>
      <c r="C286" s="489" t="str">
        <f t="shared" ref="C286:C334" si="17">IF(B286="","","SERVICOS - TIB")</f>
        <v/>
      </c>
      <c r="D286" s="489" t="str">
        <f>'K - Desp. SERVIÇO-TIB'!U6</f>
        <v/>
      </c>
      <c r="F286" s="489" t="str">
        <f>IF('K - Desp. SERVIÇO-TIB'!C6="","",'K - Desp. SERVIÇO-TIB'!C6)</f>
        <v/>
      </c>
      <c r="H286" s="489" t="str">
        <f>IF('K - Desp. SERVIÇO-TIB'!D6="","",'K - Desp. SERVIÇO-TIB'!D6)</f>
        <v/>
      </c>
      <c r="I286" s="489" t="str">
        <f>IF('K - Desp. SERVIÇO-TIB'!E6="","",'K - Desp. SERVIÇO-TIB'!E6)</f>
        <v/>
      </c>
      <c r="M286" s="489" t="str">
        <f>IF('K - Desp. SERVIÇO-TIB'!F6="","",'K - Desp. SERVIÇO-TIB'!F6)</f>
        <v/>
      </c>
    </row>
    <row r="287" spans="1:13" x14ac:dyDescent="0.25">
      <c r="A287" s="489">
        <f t="shared" si="16"/>
        <v>0</v>
      </c>
      <c r="B287" s="489" t="str">
        <f>IF(M287="","",'K - Desp. SERVIÇO-TIB'!A7)</f>
        <v/>
      </c>
      <c r="C287" s="489" t="str">
        <f t="shared" si="17"/>
        <v/>
      </c>
      <c r="D287" s="489" t="str">
        <f>'K - Desp. SERVIÇO-TIB'!U7</f>
        <v/>
      </c>
      <c r="F287" s="489" t="str">
        <f>IF('K - Desp. SERVIÇO-TIB'!C7="","",'K - Desp. SERVIÇO-TIB'!C7)</f>
        <v/>
      </c>
      <c r="H287" s="489" t="str">
        <f>IF('K - Desp. SERVIÇO-TIB'!D7="","",'K - Desp. SERVIÇO-TIB'!D7)</f>
        <v/>
      </c>
      <c r="I287" s="489" t="str">
        <f>IF('K - Desp. SERVIÇO-TIB'!E7="","",'K - Desp. SERVIÇO-TIB'!E7)</f>
        <v/>
      </c>
      <c r="M287" s="489" t="str">
        <f>IF('K - Desp. SERVIÇO-TIB'!F7="","",'K - Desp. SERVIÇO-TIB'!F7)</f>
        <v/>
      </c>
    </row>
    <row r="288" spans="1:13" x14ac:dyDescent="0.25">
      <c r="A288" s="489">
        <f t="shared" si="16"/>
        <v>0</v>
      </c>
      <c r="B288" s="489" t="str">
        <f>IF(M288="","",'K - Desp. SERVIÇO-TIB'!A8)</f>
        <v/>
      </c>
      <c r="C288" s="489" t="str">
        <f t="shared" si="17"/>
        <v/>
      </c>
      <c r="D288" s="489" t="str">
        <f>'K - Desp. SERVIÇO-TIB'!U8</f>
        <v/>
      </c>
      <c r="F288" s="489" t="str">
        <f>IF('K - Desp. SERVIÇO-TIB'!C8="","",'K - Desp. SERVIÇO-TIB'!C8)</f>
        <v/>
      </c>
      <c r="H288" s="489" t="str">
        <f>IF('K - Desp. SERVIÇO-TIB'!D8="","",'K - Desp. SERVIÇO-TIB'!D8)</f>
        <v/>
      </c>
      <c r="I288" s="489" t="str">
        <f>IF('K - Desp. SERVIÇO-TIB'!E8="","",'K - Desp. SERVIÇO-TIB'!E8)</f>
        <v/>
      </c>
      <c r="M288" s="489" t="str">
        <f>IF('K - Desp. SERVIÇO-TIB'!F8="","",'K - Desp. SERVIÇO-TIB'!F8)</f>
        <v/>
      </c>
    </row>
    <row r="289" spans="1:13" x14ac:dyDescent="0.25">
      <c r="A289" s="489">
        <f t="shared" si="16"/>
        <v>0</v>
      </c>
      <c r="B289" s="489" t="str">
        <f>IF(M289="","",'K - Desp. SERVIÇO-TIB'!A9)</f>
        <v/>
      </c>
      <c r="C289" s="489" t="str">
        <f t="shared" si="17"/>
        <v/>
      </c>
      <c r="D289" s="489" t="str">
        <f>'K - Desp. SERVIÇO-TIB'!U9</f>
        <v/>
      </c>
      <c r="F289" s="489" t="str">
        <f>IF('K - Desp. SERVIÇO-TIB'!C9="","",'K - Desp. SERVIÇO-TIB'!C9)</f>
        <v/>
      </c>
      <c r="H289" s="489" t="str">
        <f>IF('K - Desp. SERVIÇO-TIB'!D9="","",'K - Desp. SERVIÇO-TIB'!D9)</f>
        <v/>
      </c>
      <c r="I289" s="489" t="str">
        <f>IF('K - Desp. SERVIÇO-TIB'!E9="","",'K - Desp. SERVIÇO-TIB'!E9)</f>
        <v/>
      </c>
      <c r="M289" s="489" t="str">
        <f>IF('K - Desp. SERVIÇO-TIB'!F9="","",'K - Desp. SERVIÇO-TIB'!F9)</f>
        <v/>
      </c>
    </row>
    <row r="290" spans="1:13" x14ac:dyDescent="0.25">
      <c r="A290" s="489">
        <f t="shared" si="16"/>
        <v>0</v>
      </c>
      <c r="B290" s="489" t="str">
        <f>IF(M290="","",'K - Desp. SERVIÇO-TIB'!A10)</f>
        <v/>
      </c>
      <c r="C290" s="489" t="str">
        <f t="shared" si="17"/>
        <v/>
      </c>
      <c r="D290" s="489" t="str">
        <f>'K - Desp. SERVIÇO-TIB'!U10</f>
        <v/>
      </c>
      <c r="F290" s="489" t="str">
        <f>IF('K - Desp. SERVIÇO-TIB'!C10="","",'K - Desp. SERVIÇO-TIB'!C10)</f>
        <v/>
      </c>
      <c r="H290" s="489" t="str">
        <f>IF('K - Desp. SERVIÇO-TIB'!D10="","",'K - Desp. SERVIÇO-TIB'!D10)</f>
        <v/>
      </c>
      <c r="I290" s="489" t="str">
        <f>IF('K - Desp. SERVIÇO-TIB'!E10="","",'K - Desp. SERVIÇO-TIB'!E10)</f>
        <v/>
      </c>
      <c r="M290" s="489" t="str">
        <f>IF('K - Desp. SERVIÇO-TIB'!F10="","",'K - Desp. SERVIÇO-TIB'!F10)</f>
        <v/>
      </c>
    </row>
    <row r="291" spans="1:13" x14ac:dyDescent="0.25">
      <c r="A291" s="489">
        <f t="shared" si="16"/>
        <v>0</v>
      </c>
      <c r="B291" s="489" t="str">
        <f>IF(M291="","",'K - Desp. SERVIÇO-TIB'!A11)</f>
        <v/>
      </c>
      <c r="C291" s="489" t="str">
        <f t="shared" si="17"/>
        <v/>
      </c>
      <c r="D291" s="489" t="str">
        <f>'K - Desp. SERVIÇO-TIB'!U11</f>
        <v/>
      </c>
      <c r="F291" s="489" t="str">
        <f>IF('K - Desp. SERVIÇO-TIB'!C11="","",'K - Desp. SERVIÇO-TIB'!C11)</f>
        <v/>
      </c>
      <c r="H291" s="489" t="str">
        <f>IF('K - Desp. SERVIÇO-TIB'!D11="","",'K - Desp. SERVIÇO-TIB'!D11)</f>
        <v/>
      </c>
      <c r="I291" s="489" t="str">
        <f>IF('K - Desp. SERVIÇO-TIB'!E11="","",'K - Desp. SERVIÇO-TIB'!E11)</f>
        <v/>
      </c>
      <c r="M291" s="489" t="str">
        <f>IF('K - Desp. SERVIÇO-TIB'!F11="","",'K - Desp. SERVIÇO-TIB'!F11)</f>
        <v/>
      </c>
    </row>
    <row r="292" spans="1:13" x14ac:dyDescent="0.25">
      <c r="A292" s="489">
        <f t="shared" si="16"/>
        <v>0</v>
      </c>
      <c r="B292" s="489" t="str">
        <f>IF(M292="","",'K - Desp. SERVIÇO-TIB'!A12)</f>
        <v/>
      </c>
      <c r="C292" s="489" t="str">
        <f t="shared" si="17"/>
        <v/>
      </c>
      <c r="D292" s="489" t="str">
        <f>'K - Desp. SERVIÇO-TIB'!U12</f>
        <v/>
      </c>
      <c r="F292" s="489" t="str">
        <f>IF('K - Desp. SERVIÇO-TIB'!C12="","",'K - Desp. SERVIÇO-TIB'!C12)</f>
        <v/>
      </c>
      <c r="H292" s="489" t="str">
        <f>IF('K - Desp. SERVIÇO-TIB'!D12="","",'K - Desp. SERVIÇO-TIB'!D12)</f>
        <v/>
      </c>
      <c r="I292" s="489" t="str">
        <f>IF('K - Desp. SERVIÇO-TIB'!E12="","",'K - Desp. SERVIÇO-TIB'!E12)</f>
        <v/>
      </c>
      <c r="M292" s="489" t="str">
        <f>IF('K - Desp. SERVIÇO-TIB'!F12="","",'K - Desp. SERVIÇO-TIB'!F12)</f>
        <v/>
      </c>
    </row>
    <row r="293" spans="1:13" x14ac:dyDescent="0.25">
      <c r="A293" s="489">
        <f t="shared" si="16"/>
        <v>0</v>
      </c>
      <c r="B293" s="489" t="str">
        <f>IF(M293="","",'K - Desp. SERVIÇO-TIB'!A13)</f>
        <v/>
      </c>
      <c r="C293" s="489" t="str">
        <f t="shared" si="17"/>
        <v/>
      </c>
      <c r="D293" s="489" t="str">
        <f>'K - Desp. SERVIÇO-TIB'!U13</f>
        <v/>
      </c>
      <c r="F293" s="489" t="str">
        <f>IF('K - Desp. SERVIÇO-TIB'!C13="","",'K - Desp. SERVIÇO-TIB'!C13)</f>
        <v/>
      </c>
      <c r="H293" s="489" t="str">
        <f>IF('K - Desp. SERVIÇO-TIB'!D13="","",'K - Desp. SERVIÇO-TIB'!D13)</f>
        <v/>
      </c>
      <c r="I293" s="489" t="str">
        <f>IF('K - Desp. SERVIÇO-TIB'!E13="","",'K - Desp. SERVIÇO-TIB'!E13)</f>
        <v/>
      </c>
      <c r="M293" s="489" t="str">
        <f>IF('K - Desp. SERVIÇO-TIB'!F13="","",'K - Desp. SERVIÇO-TIB'!F13)</f>
        <v/>
      </c>
    </row>
    <row r="294" spans="1:13" x14ac:dyDescent="0.25">
      <c r="A294" s="489">
        <f t="shared" si="16"/>
        <v>0</v>
      </c>
      <c r="B294" s="489" t="str">
        <f>IF(M294="","",'K - Desp. SERVIÇO-TIB'!A14)</f>
        <v/>
      </c>
      <c r="C294" s="489" t="str">
        <f t="shared" si="17"/>
        <v/>
      </c>
      <c r="D294" s="489" t="str">
        <f>'K - Desp. SERVIÇO-TIB'!U14</f>
        <v/>
      </c>
      <c r="F294" s="489" t="str">
        <f>IF('K - Desp. SERVIÇO-TIB'!C14="","",'K - Desp. SERVIÇO-TIB'!C14)</f>
        <v/>
      </c>
      <c r="H294" s="489" t="str">
        <f>IF('K - Desp. SERVIÇO-TIB'!D14="","",'K - Desp. SERVIÇO-TIB'!D14)</f>
        <v/>
      </c>
      <c r="I294" s="489" t="str">
        <f>IF('K - Desp. SERVIÇO-TIB'!E14="","",'K - Desp. SERVIÇO-TIB'!E14)</f>
        <v/>
      </c>
      <c r="M294" s="489" t="str">
        <f>IF('K - Desp. SERVIÇO-TIB'!F14="","",'K - Desp. SERVIÇO-TIB'!F14)</f>
        <v/>
      </c>
    </row>
    <row r="295" spans="1:13" x14ac:dyDescent="0.25">
      <c r="A295" s="489">
        <f t="shared" si="16"/>
        <v>0</v>
      </c>
      <c r="B295" s="489" t="str">
        <f>IF(M295="","",'K - Desp. SERVIÇO-TIB'!A15)</f>
        <v/>
      </c>
      <c r="C295" s="489" t="str">
        <f t="shared" si="17"/>
        <v/>
      </c>
      <c r="D295" s="489" t="str">
        <f>'K - Desp. SERVIÇO-TIB'!U15</f>
        <v/>
      </c>
      <c r="F295" s="489" t="str">
        <f>IF('K - Desp. SERVIÇO-TIB'!C15="","",'K - Desp. SERVIÇO-TIB'!C15)</f>
        <v/>
      </c>
      <c r="H295" s="489" t="str">
        <f>IF('K - Desp. SERVIÇO-TIB'!D15="","",'K - Desp. SERVIÇO-TIB'!D15)</f>
        <v/>
      </c>
      <c r="I295" s="489" t="str">
        <f>IF('K - Desp. SERVIÇO-TIB'!E15="","",'K - Desp. SERVIÇO-TIB'!E15)</f>
        <v/>
      </c>
      <c r="M295" s="489" t="str">
        <f>IF('K - Desp. SERVIÇO-TIB'!F15="","",'K - Desp. SERVIÇO-TIB'!F15)</f>
        <v/>
      </c>
    </row>
    <row r="296" spans="1:13" x14ac:dyDescent="0.25">
      <c r="A296" s="489">
        <f t="shared" si="16"/>
        <v>0</v>
      </c>
      <c r="B296" s="489" t="str">
        <f>IF(M296="","",'K - Desp. SERVIÇO-TIB'!A16)</f>
        <v/>
      </c>
      <c r="C296" s="489" t="str">
        <f t="shared" si="17"/>
        <v/>
      </c>
      <c r="D296" s="489" t="str">
        <f>'K - Desp. SERVIÇO-TIB'!U16</f>
        <v/>
      </c>
      <c r="F296" s="489" t="str">
        <f>IF('K - Desp. SERVIÇO-TIB'!C16="","",'K - Desp. SERVIÇO-TIB'!C16)</f>
        <v/>
      </c>
      <c r="H296" s="489" t="str">
        <f>IF('K - Desp. SERVIÇO-TIB'!D16="","",'K - Desp. SERVIÇO-TIB'!D16)</f>
        <v/>
      </c>
      <c r="I296" s="489" t="str">
        <f>IF('K - Desp. SERVIÇO-TIB'!E16="","",'K - Desp. SERVIÇO-TIB'!E16)</f>
        <v/>
      </c>
      <c r="M296" s="489" t="str">
        <f>IF('K - Desp. SERVIÇO-TIB'!F16="","",'K - Desp. SERVIÇO-TIB'!F16)</f>
        <v/>
      </c>
    </row>
    <row r="297" spans="1:13" x14ac:dyDescent="0.25">
      <c r="A297" s="489">
        <f t="shared" si="16"/>
        <v>0</v>
      </c>
      <c r="B297" s="489" t="str">
        <f>IF(M297="","",'K - Desp. SERVIÇO-TIB'!A17)</f>
        <v/>
      </c>
      <c r="C297" s="489" t="str">
        <f t="shared" si="17"/>
        <v/>
      </c>
      <c r="D297" s="489" t="str">
        <f>'K - Desp. SERVIÇO-TIB'!U17</f>
        <v/>
      </c>
      <c r="F297" s="489" t="str">
        <f>IF('K - Desp. SERVIÇO-TIB'!C17="","",'K - Desp. SERVIÇO-TIB'!C17)</f>
        <v/>
      </c>
      <c r="H297" s="489" t="str">
        <f>IF('K - Desp. SERVIÇO-TIB'!D17="","",'K - Desp. SERVIÇO-TIB'!D17)</f>
        <v/>
      </c>
      <c r="I297" s="489" t="str">
        <f>IF('K - Desp. SERVIÇO-TIB'!E17="","",'K - Desp. SERVIÇO-TIB'!E17)</f>
        <v/>
      </c>
      <c r="M297" s="489" t="str">
        <f>IF('K - Desp. SERVIÇO-TIB'!F17="","",'K - Desp. SERVIÇO-TIB'!F17)</f>
        <v/>
      </c>
    </row>
    <row r="298" spans="1:13" x14ac:dyDescent="0.25">
      <c r="A298" s="489">
        <f t="shared" si="16"/>
        <v>0</v>
      </c>
      <c r="B298" s="489" t="str">
        <f>IF(M298="","",'K - Desp. SERVIÇO-TIB'!A18)</f>
        <v/>
      </c>
      <c r="C298" s="489" t="str">
        <f t="shared" si="17"/>
        <v/>
      </c>
      <c r="D298" s="489" t="str">
        <f>'K - Desp. SERVIÇO-TIB'!U18</f>
        <v/>
      </c>
      <c r="F298" s="489" t="str">
        <f>IF('K - Desp. SERVIÇO-TIB'!C18="","",'K - Desp. SERVIÇO-TIB'!C18)</f>
        <v/>
      </c>
      <c r="H298" s="489" t="str">
        <f>IF('K - Desp. SERVIÇO-TIB'!D18="","",'K - Desp. SERVIÇO-TIB'!D18)</f>
        <v/>
      </c>
      <c r="I298" s="489" t="str">
        <f>IF('K - Desp. SERVIÇO-TIB'!E18="","",'K - Desp. SERVIÇO-TIB'!E18)</f>
        <v/>
      </c>
      <c r="M298" s="489" t="str">
        <f>IF('K - Desp. SERVIÇO-TIB'!F18="","",'K - Desp. SERVIÇO-TIB'!F18)</f>
        <v/>
      </c>
    </row>
    <row r="299" spans="1:13" x14ac:dyDescent="0.25">
      <c r="A299" s="489">
        <f t="shared" si="16"/>
        <v>0</v>
      </c>
      <c r="B299" s="489" t="str">
        <f>IF(M299="","",'K - Desp. SERVIÇO-TIB'!A19)</f>
        <v/>
      </c>
      <c r="C299" s="489" t="str">
        <f t="shared" si="17"/>
        <v/>
      </c>
      <c r="D299" s="489" t="str">
        <f>'K - Desp. SERVIÇO-TIB'!U19</f>
        <v/>
      </c>
      <c r="F299" s="489" t="str">
        <f>IF('K - Desp. SERVIÇO-TIB'!C19="","",'K - Desp. SERVIÇO-TIB'!C19)</f>
        <v/>
      </c>
      <c r="H299" s="489" t="str">
        <f>IF('K - Desp. SERVIÇO-TIB'!D19="","",'K - Desp. SERVIÇO-TIB'!D19)</f>
        <v/>
      </c>
      <c r="I299" s="489" t="str">
        <f>IF('K - Desp. SERVIÇO-TIB'!E19="","",'K - Desp. SERVIÇO-TIB'!E19)</f>
        <v/>
      </c>
      <c r="M299" s="489" t="str">
        <f>IF('K - Desp. SERVIÇO-TIB'!F19="","",'K - Desp. SERVIÇO-TIB'!F19)</f>
        <v/>
      </c>
    </row>
    <row r="300" spans="1:13" x14ac:dyDescent="0.25">
      <c r="A300" s="489">
        <f t="shared" si="16"/>
        <v>0</v>
      </c>
      <c r="B300" s="489" t="str">
        <f>IF(M300="","",'K - Desp. SERVIÇO-TIB'!A20)</f>
        <v/>
      </c>
      <c r="C300" s="489" t="str">
        <f t="shared" si="17"/>
        <v/>
      </c>
      <c r="D300" s="489" t="str">
        <f>'K - Desp. SERVIÇO-TIB'!U20</f>
        <v/>
      </c>
      <c r="F300" s="489" t="str">
        <f>IF('K - Desp. SERVIÇO-TIB'!C20="","",'K - Desp. SERVIÇO-TIB'!C20)</f>
        <v/>
      </c>
      <c r="H300" s="489" t="str">
        <f>IF('K - Desp. SERVIÇO-TIB'!D20="","",'K - Desp. SERVIÇO-TIB'!D20)</f>
        <v/>
      </c>
      <c r="I300" s="489" t="str">
        <f>IF('K - Desp. SERVIÇO-TIB'!E20="","",'K - Desp. SERVIÇO-TIB'!E20)</f>
        <v/>
      </c>
      <c r="M300" s="489" t="str">
        <f>IF('K - Desp. SERVIÇO-TIB'!F20="","",'K - Desp. SERVIÇO-TIB'!F20)</f>
        <v/>
      </c>
    </row>
    <row r="301" spans="1:13" x14ac:dyDescent="0.25">
      <c r="A301" s="489">
        <f t="shared" si="16"/>
        <v>0</v>
      </c>
      <c r="B301" s="489" t="str">
        <f>IF(M301="","",'K - Desp. SERVIÇO-TIB'!A21)</f>
        <v/>
      </c>
      <c r="C301" s="489" t="str">
        <f t="shared" si="17"/>
        <v/>
      </c>
      <c r="D301" s="489" t="str">
        <f>'K - Desp. SERVIÇO-TIB'!U21</f>
        <v/>
      </c>
      <c r="F301" s="489" t="str">
        <f>IF('K - Desp. SERVIÇO-TIB'!C21="","",'K - Desp. SERVIÇO-TIB'!C21)</f>
        <v/>
      </c>
      <c r="H301" s="489" t="str">
        <f>IF('K - Desp. SERVIÇO-TIB'!D21="","",'K - Desp. SERVIÇO-TIB'!D21)</f>
        <v/>
      </c>
      <c r="I301" s="489" t="str">
        <f>IF('K - Desp. SERVIÇO-TIB'!E21="","",'K - Desp. SERVIÇO-TIB'!E21)</f>
        <v/>
      </c>
      <c r="M301" s="489" t="str">
        <f>IF('K - Desp. SERVIÇO-TIB'!F21="","",'K - Desp. SERVIÇO-TIB'!F21)</f>
        <v/>
      </c>
    </row>
    <row r="302" spans="1:13" x14ac:dyDescent="0.25">
      <c r="A302" s="489">
        <f t="shared" si="16"/>
        <v>0</v>
      </c>
      <c r="B302" s="489" t="str">
        <f>IF(M302="","",'K - Desp. SERVIÇO-TIB'!A22)</f>
        <v/>
      </c>
      <c r="C302" s="489" t="str">
        <f t="shared" si="17"/>
        <v/>
      </c>
      <c r="D302" s="489" t="str">
        <f>'K - Desp. SERVIÇO-TIB'!U22</f>
        <v/>
      </c>
      <c r="F302" s="489" t="str">
        <f>IF('K - Desp. SERVIÇO-TIB'!C22="","",'K - Desp. SERVIÇO-TIB'!C22)</f>
        <v/>
      </c>
      <c r="H302" s="489" t="str">
        <f>IF('K - Desp. SERVIÇO-TIB'!D22="","",'K - Desp. SERVIÇO-TIB'!D22)</f>
        <v/>
      </c>
      <c r="I302" s="489" t="str">
        <f>IF('K - Desp. SERVIÇO-TIB'!E22="","",'K - Desp. SERVIÇO-TIB'!E22)</f>
        <v/>
      </c>
      <c r="M302" s="489" t="str">
        <f>IF('K - Desp. SERVIÇO-TIB'!F22="","",'K - Desp. SERVIÇO-TIB'!F22)</f>
        <v/>
      </c>
    </row>
    <row r="303" spans="1:13" x14ac:dyDescent="0.25">
      <c r="A303" s="489">
        <f t="shared" si="16"/>
        <v>0</v>
      </c>
      <c r="B303" s="489" t="str">
        <f>IF(M303="","",'K - Desp. SERVIÇO-TIB'!A23)</f>
        <v/>
      </c>
      <c r="C303" s="489" t="str">
        <f t="shared" si="17"/>
        <v/>
      </c>
      <c r="D303" s="489" t="str">
        <f>'K - Desp. SERVIÇO-TIB'!U23</f>
        <v/>
      </c>
      <c r="F303" s="489" t="str">
        <f>IF('K - Desp. SERVIÇO-TIB'!C23="","",'K - Desp. SERVIÇO-TIB'!C23)</f>
        <v/>
      </c>
      <c r="H303" s="489" t="str">
        <f>IF('K - Desp. SERVIÇO-TIB'!D23="","",'K - Desp. SERVIÇO-TIB'!D23)</f>
        <v/>
      </c>
      <c r="I303" s="489" t="str">
        <f>IF('K - Desp. SERVIÇO-TIB'!E23="","",'K - Desp. SERVIÇO-TIB'!E23)</f>
        <v/>
      </c>
      <c r="M303" s="489" t="str">
        <f>IF('K - Desp. SERVIÇO-TIB'!F23="","",'K - Desp. SERVIÇO-TIB'!F23)</f>
        <v/>
      </c>
    </row>
    <row r="304" spans="1:13" x14ac:dyDescent="0.25">
      <c r="A304" s="489">
        <f t="shared" si="16"/>
        <v>0</v>
      </c>
      <c r="B304" s="489" t="str">
        <f>IF(M304="","",'K - Desp. SERVIÇO-TIB'!A24)</f>
        <v/>
      </c>
      <c r="C304" s="489" t="str">
        <f t="shared" si="17"/>
        <v/>
      </c>
      <c r="D304" s="489" t="str">
        <f>'K - Desp. SERVIÇO-TIB'!U24</f>
        <v/>
      </c>
      <c r="F304" s="489" t="str">
        <f>IF('K - Desp. SERVIÇO-TIB'!C24="","",'K - Desp. SERVIÇO-TIB'!C24)</f>
        <v/>
      </c>
      <c r="H304" s="489" t="str">
        <f>IF('K - Desp. SERVIÇO-TIB'!D24="","",'K - Desp. SERVIÇO-TIB'!D24)</f>
        <v/>
      </c>
      <c r="I304" s="489" t="str">
        <f>IF('K - Desp. SERVIÇO-TIB'!E24="","",'K - Desp. SERVIÇO-TIB'!E24)</f>
        <v/>
      </c>
      <c r="M304" s="489" t="str">
        <f>IF('K - Desp. SERVIÇO-TIB'!F24="","",'K - Desp. SERVIÇO-TIB'!F24)</f>
        <v/>
      </c>
    </row>
    <row r="305" spans="1:13" x14ac:dyDescent="0.25">
      <c r="A305" s="489">
        <f t="shared" si="16"/>
        <v>0</v>
      </c>
      <c r="B305" s="489" t="str">
        <f>IF(M305="","",'K - Desp. SERVIÇO-TIB'!A25)</f>
        <v/>
      </c>
      <c r="C305" s="489" t="str">
        <f t="shared" si="17"/>
        <v/>
      </c>
      <c r="D305" s="489" t="str">
        <f>'K - Desp. SERVIÇO-TIB'!U25</f>
        <v/>
      </c>
      <c r="F305" s="489" t="str">
        <f>IF('K - Desp. SERVIÇO-TIB'!C25="","",'K - Desp. SERVIÇO-TIB'!C25)</f>
        <v/>
      </c>
      <c r="H305" s="489" t="str">
        <f>IF('K - Desp. SERVIÇO-TIB'!D25="","",'K - Desp. SERVIÇO-TIB'!D25)</f>
        <v/>
      </c>
      <c r="I305" s="489" t="str">
        <f>IF('K - Desp. SERVIÇO-TIB'!E25="","",'K - Desp. SERVIÇO-TIB'!E25)</f>
        <v/>
      </c>
      <c r="M305" s="489" t="str">
        <f>IF('K - Desp. SERVIÇO-TIB'!F25="","",'K - Desp. SERVIÇO-TIB'!F25)</f>
        <v/>
      </c>
    </row>
    <row r="306" spans="1:13" x14ac:dyDescent="0.25">
      <c r="A306" s="489">
        <f t="shared" si="16"/>
        <v>0</v>
      </c>
      <c r="B306" s="489" t="str">
        <f>IF(M306="","",'K - Desp. SERVIÇO-TIB'!A26)</f>
        <v/>
      </c>
      <c r="C306" s="489" t="str">
        <f t="shared" si="17"/>
        <v/>
      </c>
      <c r="D306" s="489" t="str">
        <f>'K - Desp. SERVIÇO-TIB'!U26</f>
        <v/>
      </c>
      <c r="F306" s="489" t="str">
        <f>IF('K - Desp. SERVIÇO-TIB'!C26="","",'K - Desp. SERVIÇO-TIB'!C26)</f>
        <v/>
      </c>
      <c r="H306" s="489" t="str">
        <f>IF('K - Desp. SERVIÇO-TIB'!D26="","",'K - Desp. SERVIÇO-TIB'!D26)</f>
        <v/>
      </c>
      <c r="I306" s="489" t="str">
        <f>IF('K - Desp. SERVIÇO-TIB'!E26="","",'K - Desp. SERVIÇO-TIB'!E26)</f>
        <v/>
      </c>
      <c r="M306" s="489" t="str">
        <f>IF('K - Desp. SERVIÇO-TIB'!F26="","",'K - Desp. SERVIÇO-TIB'!F26)</f>
        <v/>
      </c>
    </row>
    <row r="307" spans="1:13" x14ac:dyDescent="0.25">
      <c r="A307" s="489">
        <f t="shared" si="16"/>
        <v>0</v>
      </c>
      <c r="B307" s="489" t="str">
        <f>IF(M307="","",'K - Desp. SERVIÇO-TIB'!A27)</f>
        <v/>
      </c>
      <c r="C307" s="489" t="str">
        <f t="shared" si="17"/>
        <v/>
      </c>
      <c r="D307" s="489" t="str">
        <f>'K - Desp. SERVIÇO-TIB'!U27</f>
        <v/>
      </c>
      <c r="F307" s="489" t="str">
        <f>IF('K - Desp. SERVIÇO-TIB'!C27="","",'K - Desp. SERVIÇO-TIB'!C27)</f>
        <v/>
      </c>
      <c r="H307" s="489" t="str">
        <f>IF('K - Desp. SERVIÇO-TIB'!D27="","",'K - Desp. SERVIÇO-TIB'!D27)</f>
        <v/>
      </c>
      <c r="I307" s="489" t="str">
        <f>IF('K - Desp. SERVIÇO-TIB'!E27="","",'K - Desp. SERVIÇO-TIB'!E27)</f>
        <v/>
      </c>
      <c r="M307" s="489" t="str">
        <f>IF('K - Desp. SERVIÇO-TIB'!F27="","",'K - Desp. SERVIÇO-TIB'!F27)</f>
        <v/>
      </c>
    </row>
    <row r="308" spans="1:13" x14ac:dyDescent="0.25">
      <c r="A308" s="489">
        <f t="shared" si="16"/>
        <v>0</v>
      </c>
      <c r="B308" s="489" t="str">
        <f>IF(M308="","",'K - Desp. SERVIÇO-TIB'!A28)</f>
        <v/>
      </c>
      <c r="C308" s="489" t="str">
        <f t="shared" si="17"/>
        <v/>
      </c>
      <c r="D308" s="489" t="str">
        <f>'K - Desp. SERVIÇO-TIB'!U28</f>
        <v/>
      </c>
      <c r="F308" s="489" t="str">
        <f>IF('K - Desp. SERVIÇO-TIB'!C28="","",'K - Desp. SERVIÇO-TIB'!C28)</f>
        <v/>
      </c>
      <c r="H308" s="489" t="str">
        <f>IF('K - Desp. SERVIÇO-TIB'!D28="","",'K - Desp. SERVIÇO-TIB'!D28)</f>
        <v/>
      </c>
      <c r="I308" s="489" t="str">
        <f>IF('K - Desp. SERVIÇO-TIB'!E28="","",'K - Desp. SERVIÇO-TIB'!E28)</f>
        <v/>
      </c>
      <c r="M308" s="489" t="str">
        <f>IF('K - Desp. SERVIÇO-TIB'!F28="","",'K - Desp. SERVIÇO-TIB'!F28)</f>
        <v/>
      </c>
    </row>
    <row r="309" spans="1:13" x14ac:dyDescent="0.25">
      <c r="A309" s="489">
        <f t="shared" si="16"/>
        <v>0</v>
      </c>
      <c r="B309" s="489" t="str">
        <f>IF(M309="","",'K - Desp. SERVIÇO-TIB'!A29)</f>
        <v/>
      </c>
      <c r="C309" s="489" t="str">
        <f t="shared" si="17"/>
        <v/>
      </c>
      <c r="D309" s="489" t="str">
        <f>'K - Desp. SERVIÇO-TIB'!U29</f>
        <v/>
      </c>
      <c r="F309" s="489" t="str">
        <f>IF('K - Desp. SERVIÇO-TIB'!C29="","",'K - Desp. SERVIÇO-TIB'!C29)</f>
        <v/>
      </c>
      <c r="H309" s="489" t="str">
        <f>IF('K - Desp. SERVIÇO-TIB'!D29="","",'K - Desp. SERVIÇO-TIB'!D29)</f>
        <v/>
      </c>
      <c r="I309" s="489" t="str">
        <f>IF('K - Desp. SERVIÇO-TIB'!E29="","",'K - Desp. SERVIÇO-TIB'!E29)</f>
        <v/>
      </c>
      <c r="M309" s="489" t="str">
        <f>IF('K - Desp. SERVIÇO-TIB'!F29="","",'K - Desp. SERVIÇO-TIB'!F29)</f>
        <v/>
      </c>
    </row>
    <row r="310" spans="1:13" x14ac:dyDescent="0.25">
      <c r="A310" s="489">
        <f t="shared" si="16"/>
        <v>0</v>
      </c>
      <c r="B310" s="489" t="str">
        <f>IF(M310="","",'K - Desp. SERVIÇO-TIB'!A30)</f>
        <v/>
      </c>
      <c r="C310" s="489" t="str">
        <f t="shared" si="17"/>
        <v/>
      </c>
      <c r="D310" s="489" t="str">
        <f>'K - Desp. SERVIÇO-TIB'!U30</f>
        <v/>
      </c>
      <c r="F310" s="489" t="str">
        <f>IF('K - Desp. SERVIÇO-TIB'!C30="","",'K - Desp. SERVIÇO-TIB'!C30)</f>
        <v/>
      </c>
      <c r="H310" s="489" t="str">
        <f>IF('K - Desp. SERVIÇO-TIB'!D30="","",'K - Desp. SERVIÇO-TIB'!D30)</f>
        <v/>
      </c>
      <c r="I310" s="489" t="str">
        <f>IF('K - Desp. SERVIÇO-TIB'!E30="","",'K - Desp. SERVIÇO-TIB'!E30)</f>
        <v/>
      </c>
      <c r="M310" s="489" t="str">
        <f>IF('K - Desp. SERVIÇO-TIB'!F30="","",'K - Desp. SERVIÇO-TIB'!F30)</f>
        <v/>
      </c>
    </row>
    <row r="311" spans="1:13" x14ac:dyDescent="0.25">
      <c r="A311" s="489">
        <f t="shared" si="16"/>
        <v>0</v>
      </c>
      <c r="B311" s="489" t="str">
        <f>IF(M311="","",'K - Desp. SERVIÇO-TIB'!A31)</f>
        <v/>
      </c>
      <c r="C311" s="489" t="str">
        <f t="shared" si="17"/>
        <v/>
      </c>
      <c r="D311" s="489" t="str">
        <f>'K - Desp. SERVIÇO-TIB'!U31</f>
        <v/>
      </c>
      <c r="F311" s="489" t="str">
        <f>IF('K - Desp. SERVIÇO-TIB'!C31="","",'K - Desp. SERVIÇO-TIB'!C31)</f>
        <v/>
      </c>
      <c r="H311" s="489" t="str">
        <f>IF('K - Desp. SERVIÇO-TIB'!D31="","",'K - Desp. SERVIÇO-TIB'!D31)</f>
        <v/>
      </c>
      <c r="I311" s="489" t="str">
        <f>IF('K - Desp. SERVIÇO-TIB'!E31="","",'K - Desp. SERVIÇO-TIB'!E31)</f>
        <v/>
      </c>
      <c r="M311" s="489" t="str">
        <f>IF('K - Desp. SERVIÇO-TIB'!F31="","",'K - Desp. SERVIÇO-TIB'!F31)</f>
        <v/>
      </c>
    </row>
    <row r="312" spans="1:13" x14ac:dyDescent="0.25">
      <c r="A312" s="489">
        <f t="shared" si="16"/>
        <v>0</v>
      </c>
      <c r="B312" s="489" t="str">
        <f>IF(M312="","",'K - Desp. SERVIÇO-TIB'!A32)</f>
        <v/>
      </c>
      <c r="C312" s="489" t="str">
        <f t="shared" si="17"/>
        <v/>
      </c>
      <c r="D312" s="489" t="str">
        <f>'K - Desp. SERVIÇO-TIB'!U32</f>
        <v/>
      </c>
      <c r="F312" s="489" t="str">
        <f>IF('K - Desp. SERVIÇO-TIB'!C32="","",'K - Desp. SERVIÇO-TIB'!C32)</f>
        <v/>
      </c>
      <c r="H312" s="489" t="str">
        <f>IF('K - Desp. SERVIÇO-TIB'!D32="","",'K - Desp. SERVIÇO-TIB'!D32)</f>
        <v/>
      </c>
      <c r="I312" s="489" t="str">
        <f>IF('K - Desp. SERVIÇO-TIB'!E32="","",'K - Desp. SERVIÇO-TIB'!E32)</f>
        <v/>
      </c>
      <c r="M312" s="489" t="str">
        <f>IF('K - Desp. SERVIÇO-TIB'!F32="","",'K - Desp. SERVIÇO-TIB'!F32)</f>
        <v/>
      </c>
    </row>
    <row r="313" spans="1:13" x14ac:dyDescent="0.25">
      <c r="A313" s="489">
        <f t="shared" si="16"/>
        <v>0</v>
      </c>
      <c r="B313" s="489" t="str">
        <f>IF(M313="","",'K - Desp. SERVIÇO-TIB'!A33)</f>
        <v/>
      </c>
      <c r="C313" s="489" t="str">
        <f t="shared" si="17"/>
        <v/>
      </c>
      <c r="D313" s="489" t="str">
        <f>'K - Desp. SERVIÇO-TIB'!U33</f>
        <v/>
      </c>
      <c r="F313" s="489" t="str">
        <f>IF('K - Desp. SERVIÇO-TIB'!C33="","",'K - Desp. SERVIÇO-TIB'!C33)</f>
        <v/>
      </c>
      <c r="H313" s="489" t="str">
        <f>IF('K - Desp. SERVIÇO-TIB'!D33="","",'K - Desp. SERVIÇO-TIB'!D33)</f>
        <v/>
      </c>
      <c r="I313" s="489" t="str">
        <f>IF('K - Desp. SERVIÇO-TIB'!E33="","",'K - Desp. SERVIÇO-TIB'!E33)</f>
        <v/>
      </c>
      <c r="M313" s="489" t="str">
        <f>IF('K - Desp. SERVIÇO-TIB'!F33="","",'K - Desp. SERVIÇO-TIB'!F33)</f>
        <v/>
      </c>
    </row>
    <row r="314" spans="1:13" x14ac:dyDescent="0.25">
      <c r="A314" s="489">
        <f t="shared" si="16"/>
        <v>0</v>
      </c>
      <c r="B314" s="489" t="str">
        <f>IF(M314="","",'K - Desp. SERVIÇO-TIB'!A34)</f>
        <v/>
      </c>
      <c r="C314" s="489" t="str">
        <f t="shared" si="17"/>
        <v/>
      </c>
      <c r="D314" s="489" t="str">
        <f>'K - Desp. SERVIÇO-TIB'!U34</f>
        <v/>
      </c>
      <c r="F314" s="489" t="str">
        <f>IF('K - Desp. SERVIÇO-TIB'!C34="","",'K - Desp. SERVIÇO-TIB'!C34)</f>
        <v/>
      </c>
      <c r="H314" s="489" t="str">
        <f>IF('K - Desp. SERVIÇO-TIB'!D34="","",'K - Desp. SERVIÇO-TIB'!D34)</f>
        <v/>
      </c>
      <c r="I314" s="489" t="str">
        <f>IF('K - Desp. SERVIÇO-TIB'!E34="","",'K - Desp. SERVIÇO-TIB'!E34)</f>
        <v/>
      </c>
      <c r="M314" s="489" t="str">
        <f>IF('K - Desp. SERVIÇO-TIB'!F34="","",'K - Desp. SERVIÇO-TIB'!F34)</f>
        <v/>
      </c>
    </row>
    <row r="315" spans="1:13" x14ac:dyDescent="0.25">
      <c r="A315" s="489">
        <f t="shared" si="16"/>
        <v>0</v>
      </c>
      <c r="B315" s="489" t="str">
        <f>IF(M315="","",'K - Desp. SERVIÇO-TIB'!A35)</f>
        <v/>
      </c>
      <c r="C315" s="489" t="str">
        <f t="shared" si="17"/>
        <v/>
      </c>
      <c r="D315" s="489" t="str">
        <f>'K - Desp. SERVIÇO-TIB'!U35</f>
        <v/>
      </c>
      <c r="F315" s="489" t="str">
        <f>IF('K - Desp. SERVIÇO-TIB'!C35="","",'K - Desp. SERVIÇO-TIB'!C35)</f>
        <v/>
      </c>
      <c r="H315" s="489" t="str">
        <f>IF('K - Desp. SERVIÇO-TIB'!D35="","",'K - Desp. SERVIÇO-TIB'!D35)</f>
        <v/>
      </c>
      <c r="I315" s="489" t="str">
        <f>IF('K - Desp. SERVIÇO-TIB'!E35="","",'K - Desp. SERVIÇO-TIB'!E35)</f>
        <v/>
      </c>
      <c r="M315" s="489" t="str">
        <f>IF('K - Desp. SERVIÇO-TIB'!F35="","",'K - Desp. SERVIÇO-TIB'!F35)</f>
        <v/>
      </c>
    </row>
    <row r="316" spans="1:13" x14ac:dyDescent="0.25">
      <c r="A316" s="489">
        <f t="shared" si="16"/>
        <v>0</v>
      </c>
      <c r="B316" s="489" t="str">
        <f>IF(M316="","",'K - Desp. SERVIÇO-TIB'!A36)</f>
        <v/>
      </c>
      <c r="C316" s="489" t="str">
        <f t="shared" si="17"/>
        <v/>
      </c>
      <c r="D316" s="489" t="str">
        <f>'K - Desp. SERVIÇO-TIB'!U36</f>
        <v/>
      </c>
      <c r="F316" s="489" t="str">
        <f>IF('K - Desp. SERVIÇO-TIB'!C36="","",'K - Desp. SERVIÇO-TIB'!C36)</f>
        <v/>
      </c>
      <c r="H316" s="489" t="str">
        <f>IF('K - Desp. SERVIÇO-TIB'!D36="","",'K - Desp. SERVIÇO-TIB'!D36)</f>
        <v/>
      </c>
      <c r="I316" s="489" t="str">
        <f>IF('K - Desp. SERVIÇO-TIB'!E36="","",'K - Desp. SERVIÇO-TIB'!E36)</f>
        <v/>
      </c>
      <c r="M316" s="489" t="str">
        <f>IF('K - Desp. SERVIÇO-TIB'!F36="","",'K - Desp. SERVIÇO-TIB'!F36)</f>
        <v/>
      </c>
    </row>
    <row r="317" spans="1:13" x14ac:dyDescent="0.25">
      <c r="A317" s="489">
        <f t="shared" si="16"/>
        <v>0</v>
      </c>
      <c r="B317" s="489" t="str">
        <f>IF(M317="","",'K - Desp. SERVIÇO-TIB'!A37)</f>
        <v/>
      </c>
      <c r="C317" s="489" t="str">
        <f t="shared" si="17"/>
        <v/>
      </c>
      <c r="D317" s="489" t="str">
        <f>'K - Desp. SERVIÇO-TIB'!U37</f>
        <v/>
      </c>
      <c r="F317" s="489" t="str">
        <f>IF('K - Desp. SERVIÇO-TIB'!C37="","",'K - Desp. SERVIÇO-TIB'!C37)</f>
        <v/>
      </c>
      <c r="H317" s="489" t="str">
        <f>IF('K - Desp. SERVIÇO-TIB'!D37="","",'K - Desp. SERVIÇO-TIB'!D37)</f>
        <v/>
      </c>
      <c r="I317" s="489" t="str">
        <f>IF('K - Desp. SERVIÇO-TIB'!E37="","",'K - Desp. SERVIÇO-TIB'!E37)</f>
        <v/>
      </c>
      <c r="M317" s="489" t="str">
        <f>IF('K - Desp. SERVIÇO-TIB'!F37="","",'K - Desp. SERVIÇO-TIB'!F37)</f>
        <v/>
      </c>
    </row>
    <row r="318" spans="1:13" x14ac:dyDescent="0.25">
      <c r="A318" s="489">
        <f t="shared" si="16"/>
        <v>0</v>
      </c>
      <c r="B318" s="489" t="str">
        <f>IF(M318="","",'K - Desp. SERVIÇO-TIB'!A38)</f>
        <v/>
      </c>
      <c r="C318" s="489" t="str">
        <f t="shared" si="17"/>
        <v/>
      </c>
      <c r="D318" s="489" t="str">
        <f>'K - Desp. SERVIÇO-TIB'!U38</f>
        <v/>
      </c>
      <c r="F318" s="489" t="str">
        <f>IF('K - Desp. SERVIÇO-TIB'!C38="","",'K - Desp. SERVIÇO-TIB'!C38)</f>
        <v/>
      </c>
      <c r="H318" s="489" t="str">
        <f>IF('K - Desp. SERVIÇO-TIB'!D38="","",'K - Desp. SERVIÇO-TIB'!D38)</f>
        <v/>
      </c>
      <c r="I318" s="489" t="str">
        <f>IF('K - Desp. SERVIÇO-TIB'!E38="","",'K - Desp. SERVIÇO-TIB'!E38)</f>
        <v/>
      </c>
      <c r="M318" s="489" t="str">
        <f>IF('K - Desp. SERVIÇO-TIB'!F38="","",'K - Desp. SERVIÇO-TIB'!F38)</f>
        <v/>
      </c>
    </row>
    <row r="319" spans="1:13" x14ac:dyDescent="0.25">
      <c r="A319" s="489">
        <f t="shared" si="16"/>
        <v>0</v>
      </c>
      <c r="B319" s="489" t="str">
        <f>IF(M319="","",'K - Desp. SERVIÇO-TIB'!A39)</f>
        <v/>
      </c>
      <c r="C319" s="489" t="str">
        <f t="shared" si="17"/>
        <v/>
      </c>
      <c r="D319" s="489" t="str">
        <f>'K - Desp. SERVIÇO-TIB'!U39</f>
        <v/>
      </c>
      <c r="F319" s="489" t="str">
        <f>IF('K - Desp. SERVIÇO-TIB'!C39="","",'K - Desp. SERVIÇO-TIB'!C39)</f>
        <v/>
      </c>
      <c r="H319" s="489" t="str">
        <f>IF('K - Desp. SERVIÇO-TIB'!D39="","",'K - Desp. SERVIÇO-TIB'!D39)</f>
        <v/>
      </c>
      <c r="I319" s="489" t="str">
        <f>IF('K - Desp. SERVIÇO-TIB'!E39="","",'K - Desp. SERVIÇO-TIB'!E39)</f>
        <v/>
      </c>
      <c r="M319" s="489" t="str">
        <f>IF('K - Desp. SERVIÇO-TIB'!F39="","",'K - Desp. SERVIÇO-TIB'!F39)</f>
        <v/>
      </c>
    </row>
    <row r="320" spans="1:13" x14ac:dyDescent="0.25">
      <c r="A320" s="489">
        <f t="shared" si="16"/>
        <v>0</v>
      </c>
      <c r="B320" s="489" t="str">
        <f>IF(M320="","",'K - Desp. SERVIÇO-TIB'!A40)</f>
        <v/>
      </c>
      <c r="C320" s="489" t="str">
        <f t="shared" si="17"/>
        <v/>
      </c>
      <c r="D320" s="489" t="str">
        <f>'K - Desp. SERVIÇO-TIB'!U40</f>
        <v/>
      </c>
      <c r="F320" s="489" t="str">
        <f>IF('K - Desp. SERVIÇO-TIB'!C40="","",'K - Desp. SERVIÇO-TIB'!C40)</f>
        <v/>
      </c>
      <c r="H320" s="489" t="str">
        <f>IF('K - Desp. SERVIÇO-TIB'!D40="","",'K - Desp. SERVIÇO-TIB'!D40)</f>
        <v/>
      </c>
      <c r="I320" s="489" t="str">
        <f>IF('K - Desp. SERVIÇO-TIB'!E40="","",'K - Desp. SERVIÇO-TIB'!E40)</f>
        <v/>
      </c>
      <c r="M320" s="489" t="str">
        <f>IF('K - Desp. SERVIÇO-TIB'!F40="","",'K - Desp. SERVIÇO-TIB'!F40)</f>
        <v/>
      </c>
    </row>
    <row r="321" spans="1:13" x14ac:dyDescent="0.25">
      <c r="A321" s="489">
        <f t="shared" si="16"/>
        <v>0</v>
      </c>
      <c r="B321" s="489" t="str">
        <f>IF(M321="","",'K - Desp. SERVIÇO-TIB'!A41)</f>
        <v/>
      </c>
      <c r="C321" s="489" t="str">
        <f t="shared" si="17"/>
        <v/>
      </c>
      <c r="D321" s="489" t="str">
        <f>'K - Desp. SERVIÇO-TIB'!U41</f>
        <v/>
      </c>
      <c r="F321" s="489" t="str">
        <f>IF('K - Desp. SERVIÇO-TIB'!C41="","",'K - Desp. SERVIÇO-TIB'!C41)</f>
        <v/>
      </c>
      <c r="H321" s="489" t="str">
        <f>IF('K - Desp. SERVIÇO-TIB'!D41="","",'K - Desp. SERVIÇO-TIB'!D41)</f>
        <v/>
      </c>
      <c r="I321" s="489" t="str">
        <f>IF('K - Desp. SERVIÇO-TIB'!E41="","",'K - Desp. SERVIÇO-TIB'!E41)</f>
        <v/>
      </c>
      <c r="M321" s="489" t="str">
        <f>IF('K - Desp. SERVIÇO-TIB'!F41="","",'K - Desp. SERVIÇO-TIB'!F41)</f>
        <v/>
      </c>
    </row>
    <row r="322" spans="1:13" x14ac:dyDescent="0.25">
      <c r="A322" s="489">
        <f t="shared" si="16"/>
        <v>0</v>
      </c>
      <c r="B322" s="489" t="str">
        <f>IF(M322="","",'K - Desp. SERVIÇO-TIB'!A42)</f>
        <v/>
      </c>
      <c r="C322" s="489" t="str">
        <f t="shared" si="17"/>
        <v/>
      </c>
      <c r="D322" s="489" t="str">
        <f>'K - Desp. SERVIÇO-TIB'!U42</f>
        <v/>
      </c>
      <c r="F322" s="489" t="str">
        <f>IF('K - Desp. SERVIÇO-TIB'!C42="","",'K - Desp. SERVIÇO-TIB'!C42)</f>
        <v/>
      </c>
      <c r="H322" s="489" t="str">
        <f>IF('K - Desp. SERVIÇO-TIB'!D42="","",'K - Desp. SERVIÇO-TIB'!D42)</f>
        <v/>
      </c>
      <c r="I322" s="489" t="str">
        <f>IF('K - Desp. SERVIÇO-TIB'!E42="","",'K - Desp. SERVIÇO-TIB'!E42)</f>
        <v/>
      </c>
      <c r="M322" s="489" t="str">
        <f>IF('K - Desp. SERVIÇO-TIB'!F42="","",'K - Desp. SERVIÇO-TIB'!F42)</f>
        <v/>
      </c>
    </row>
    <row r="323" spans="1:13" x14ac:dyDescent="0.25">
      <c r="A323" s="489">
        <f t="shared" si="16"/>
        <v>0</v>
      </c>
      <c r="B323" s="489" t="str">
        <f>IF(M323="","",'K - Desp. SERVIÇO-TIB'!A43)</f>
        <v/>
      </c>
      <c r="C323" s="489" t="str">
        <f t="shared" si="17"/>
        <v/>
      </c>
      <c r="D323" s="489" t="str">
        <f>'K - Desp. SERVIÇO-TIB'!U43</f>
        <v/>
      </c>
      <c r="F323" s="489" t="str">
        <f>IF('K - Desp. SERVIÇO-TIB'!C43="","",'K - Desp. SERVIÇO-TIB'!C43)</f>
        <v/>
      </c>
      <c r="H323" s="489" t="str">
        <f>IF('K - Desp. SERVIÇO-TIB'!D43="","",'K - Desp. SERVIÇO-TIB'!D43)</f>
        <v/>
      </c>
      <c r="I323" s="489" t="str">
        <f>IF('K - Desp. SERVIÇO-TIB'!E43="","",'K - Desp. SERVIÇO-TIB'!E43)</f>
        <v/>
      </c>
      <c r="M323" s="489" t="str">
        <f>IF('K - Desp. SERVIÇO-TIB'!F43="","",'K - Desp. SERVIÇO-TIB'!F43)</f>
        <v/>
      </c>
    </row>
    <row r="324" spans="1:13" x14ac:dyDescent="0.25">
      <c r="A324" s="489">
        <f t="shared" si="16"/>
        <v>0</v>
      </c>
      <c r="B324" s="489" t="str">
        <f>IF(M324="","",'K - Desp. SERVIÇO-TIB'!A44)</f>
        <v/>
      </c>
      <c r="C324" s="489" t="str">
        <f t="shared" si="17"/>
        <v/>
      </c>
      <c r="D324" s="489" t="str">
        <f>'K - Desp. SERVIÇO-TIB'!U44</f>
        <v/>
      </c>
      <c r="F324" s="489" t="str">
        <f>IF('K - Desp. SERVIÇO-TIB'!C44="","",'K - Desp. SERVIÇO-TIB'!C44)</f>
        <v/>
      </c>
      <c r="H324" s="489" t="str">
        <f>IF('K - Desp. SERVIÇO-TIB'!D44="","",'K - Desp. SERVIÇO-TIB'!D44)</f>
        <v/>
      </c>
      <c r="I324" s="489" t="str">
        <f>IF('K - Desp. SERVIÇO-TIB'!E44="","",'K - Desp. SERVIÇO-TIB'!E44)</f>
        <v/>
      </c>
      <c r="M324" s="489" t="str">
        <f>IF('K - Desp. SERVIÇO-TIB'!F44="","",'K - Desp. SERVIÇO-TIB'!F44)</f>
        <v/>
      </c>
    </row>
    <row r="325" spans="1:13" x14ac:dyDescent="0.25">
      <c r="A325" s="489">
        <f t="shared" si="16"/>
        <v>0</v>
      </c>
      <c r="B325" s="489" t="str">
        <f>IF(M325="","",'K - Desp. SERVIÇO-TIB'!A45)</f>
        <v/>
      </c>
      <c r="C325" s="489" t="str">
        <f t="shared" si="17"/>
        <v/>
      </c>
      <c r="D325" s="489" t="str">
        <f>'K - Desp. SERVIÇO-TIB'!U45</f>
        <v/>
      </c>
      <c r="F325" s="489" t="str">
        <f>IF('K - Desp. SERVIÇO-TIB'!C45="","",'K - Desp. SERVIÇO-TIB'!C45)</f>
        <v/>
      </c>
      <c r="H325" s="489" t="str">
        <f>IF('K - Desp. SERVIÇO-TIB'!D45="","",'K - Desp. SERVIÇO-TIB'!D45)</f>
        <v/>
      </c>
      <c r="I325" s="489" t="str">
        <f>IF('K - Desp. SERVIÇO-TIB'!E45="","",'K - Desp. SERVIÇO-TIB'!E45)</f>
        <v/>
      </c>
      <c r="M325" s="489" t="str">
        <f>IF('K - Desp. SERVIÇO-TIB'!F45="","",'K - Desp. SERVIÇO-TIB'!F45)</f>
        <v/>
      </c>
    </row>
    <row r="326" spans="1:13" x14ac:dyDescent="0.25">
      <c r="A326" s="489">
        <f t="shared" si="16"/>
        <v>0</v>
      </c>
      <c r="B326" s="489" t="str">
        <f>IF(M326="","",'K - Desp. SERVIÇO-TIB'!A46)</f>
        <v/>
      </c>
      <c r="C326" s="489" t="str">
        <f t="shared" si="17"/>
        <v/>
      </c>
      <c r="D326" s="489" t="str">
        <f>'K - Desp. SERVIÇO-TIB'!U46</f>
        <v/>
      </c>
      <c r="F326" s="489" t="str">
        <f>IF('K - Desp. SERVIÇO-TIB'!C46="","",'K - Desp. SERVIÇO-TIB'!C46)</f>
        <v/>
      </c>
      <c r="H326" s="489" t="str">
        <f>IF('K - Desp. SERVIÇO-TIB'!D46="","",'K - Desp. SERVIÇO-TIB'!D46)</f>
        <v/>
      </c>
      <c r="I326" s="489" t="str">
        <f>IF('K - Desp. SERVIÇO-TIB'!E46="","",'K - Desp. SERVIÇO-TIB'!E46)</f>
        <v/>
      </c>
      <c r="M326" s="489" t="str">
        <f>IF('K - Desp. SERVIÇO-TIB'!F46="","",'K - Desp. SERVIÇO-TIB'!F46)</f>
        <v/>
      </c>
    </row>
    <row r="327" spans="1:13" x14ac:dyDescent="0.25">
      <c r="A327" s="489">
        <f t="shared" si="16"/>
        <v>0</v>
      </c>
      <c r="B327" s="489" t="str">
        <f>IF(M327="","",'K - Desp. SERVIÇO-TIB'!A47)</f>
        <v/>
      </c>
      <c r="C327" s="489" t="str">
        <f t="shared" si="17"/>
        <v/>
      </c>
      <c r="D327" s="489" t="str">
        <f>'K - Desp. SERVIÇO-TIB'!U47</f>
        <v/>
      </c>
      <c r="F327" s="489" t="str">
        <f>IF('K - Desp. SERVIÇO-TIB'!C47="","",'K - Desp. SERVIÇO-TIB'!C47)</f>
        <v/>
      </c>
      <c r="H327" s="489" t="str">
        <f>IF('K - Desp. SERVIÇO-TIB'!D47="","",'K - Desp. SERVIÇO-TIB'!D47)</f>
        <v/>
      </c>
      <c r="I327" s="489" t="str">
        <f>IF('K - Desp. SERVIÇO-TIB'!E47="","",'K - Desp. SERVIÇO-TIB'!E47)</f>
        <v/>
      </c>
      <c r="M327" s="489" t="str">
        <f>IF('K - Desp. SERVIÇO-TIB'!F47="","",'K - Desp. SERVIÇO-TIB'!F47)</f>
        <v/>
      </c>
    </row>
    <row r="328" spans="1:13" x14ac:dyDescent="0.25">
      <c r="A328" s="489">
        <f t="shared" si="16"/>
        <v>0</v>
      </c>
      <c r="B328" s="489" t="str">
        <f>IF(M328="","",'K - Desp. SERVIÇO-TIB'!A48)</f>
        <v/>
      </c>
      <c r="C328" s="489" t="str">
        <f t="shared" si="17"/>
        <v/>
      </c>
      <c r="D328" s="489" t="str">
        <f>'K - Desp. SERVIÇO-TIB'!U48</f>
        <v/>
      </c>
      <c r="F328" s="489" t="str">
        <f>IF('K - Desp. SERVIÇO-TIB'!C48="","",'K - Desp. SERVIÇO-TIB'!C48)</f>
        <v/>
      </c>
      <c r="H328" s="489" t="str">
        <f>IF('K - Desp. SERVIÇO-TIB'!D48="","",'K - Desp. SERVIÇO-TIB'!D48)</f>
        <v/>
      </c>
      <c r="I328" s="489" t="str">
        <f>IF('K - Desp. SERVIÇO-TIB'!E48="","",'K - Desp. SERVIÇO-TIB'!E48)</f>
        <v/>
      </c>
      <c r="M328" s="489" t="str">
        <f>IF('K - Desp. SERVIÇO-TIB'!F48="","",'K - Desp. SERVIÇO-TIB'!F48)</f>
        <v/>
      </c>
    </row>
    <row r="329" spans="1:13" x14ac:dyDescent="0.25">
      <c r="A329" s="489">
        <f t="shared" si="16"/>
        <v>0</v>
      </c>
      <c r="B329" s="489" t="str">
        <f>IF(M329="","",'K - Desp. SERVIÇO-TIB'!A49)</f>
        <v/>
      </c>
      <c r="C329" s="489" t="str">
        <f t="shared" si="17"/>
        <v/>
      </c>
      <c r="D329" s="489" t="str">
        <f>'K - Desp. SERVIÇO-TIB'!U49</f>
        <v/>
      </c>
      <c r="F329" s="489" t="str">
        <f>IF('K - Desp. SERVIÇO-TIB'!C49="","",'K - Desp. SERVIÇO-TIB'!C49)</f>
        <v/>
      </c>
      <c r="H329" s="489" t="str">
        <f>IF('K - Desp. SERVIÇO-TIB'!D49="","",'K - Desp. SERVIÇO-TIB'!D49)</f>
        <v/>
      </c>
      <c r="I329" s="489" t="str">
        <f>IF('K - Desp. SERVIÇO-TIB'!E49="","",'K - Desp. SERVIÇO-TIB'!E49)</f>
        <v/>
      </c>
      <c r="M329" s="489" t="str">
        <f>IF('K - Desp. SERVIÇO-TIB'!F49="","",'K - Desp. SERVIÇO-TIB'!F49)</f>
        <v/>
      </c>
    </row>
    <row r="330" spans="1:13" x14ac:dyDescent="0.25">
      <c r="A330" s="489">
        <f t="shared" si="16"/>
        <v>0</v>
      </c>
      <c r="B330" s="489" t="str">
        <f>IF(M330="","",'K - Desp. SERVIÇO-TIB'!A50)</f>
        <v/>
      </c>
      <c r="C330" s="489" t="str">
        <f t="shared" si="17"/>
        <v/>
      </c>
      <c r="D330" s="489" t="str">
        <f>'K - Desp. SERVIÇO-TIB'!U50</f>
        <v/>
      </c>
      <c r="F330" s="489" t="str">
        <f>IF('K - Desp. SERVIÇO-TIB'!C50="","",'K - Desp. SERVIÇO-TIB'!C50)</f>
        <v/>
      </c>
      <c r="H330" s="489" t="str">
        <f>IF('K - Desp. SERVIÇO-TIB'!D50="","",'K - Desp. SERVIÇO-TIB'!D50)</f>
        <v/>
      </c>
      <c r="I330" s="489" t="str">
        <f>IF('K - Desp. SERVIÇO-TIB'!E50="","",'K - Desp. SERVIÇO-TIB'!E50)</f>
        <v/>
      </c>
      <c r="M330" s="489" t="str">
        <f>IF('K - Desp. SERVIÇO-TIB'!F50="","",'K - Desp. SERVIÇO-TIB'!F50)</f>
        <v/>
      </c>
    </row>
    <row r="331" spans="1:13" x14ac:dyDescent="0.25">
      <c r="A331" s="489">
        <f t="shared" si="16"/>
        <v>0</v>
      </c>
      <c r="B331" s="489" t="str">
        <f>IF(M331="","",'K - Desp. SERVIÇO-TIB'!A51)</f>
        <v/>
      </c>
      <c r="C331" s="489" t="str">
        <f t="shared" si="17"/>
        <v/>
      </c>
      <c r="D331" s="489" t="str">
        <f>'K - Desp. SERVIÇO-TIB'!U51</f>
        <v/>
      </c>
      <c r="F331" s="489" t="str">
        <f>IF('K - Desp. SERVIÇO-TIB'!C51="","",'K - Desp. SERVIÇO-TIB'!C51)</f>
        <v/>
      </c>
      <c r="H331" s="489" t="str">
        <f>IF('K - Desp. SERVIÇO-TIB'!D51="","",'K - Desp. SERVIÇO-TIB'!D51)</f>
        <v/>
      </c>
      <c r="I331" s="489" t="str">
        <f>IF('K - Desp. SERVIÇO-TIB'!E51="","",'K - Desp. SERVIÇO-TIB'!E51)</f>
        <v/>
      </c>
      <c r="M331" s="489" t="str">
        <f>IF('K - Desp. SERVIÇO-TIB'!F51="","",'K - Desp. SERVIÇO-TIB'!F51)</f>
        <v/>
      </c>
    </row>
    <row r="332" spans="1:13" x14ac:dyDescent="0.25">
      <c r="A332" s="489">
        <f t="shared" si="16"/>
        <v>0</v>
      </c>
      <c r="B332" s="489" t="str">
        <f>IF(M332="","",'K - Desp. SERVIÇO-TIB'!A52)</f>
        <v/>
      </c>
      <c r="C332" s="489" t="str">
        <f t="shared" si="17"/>
        <v/>
      </c>
      <c r="D332" s="489" t="str">
        <f>'K - Desp. SERVIÇO-TIB'!U52</f>
        <v/>
      </c>
      <c r="F332" s="489" t="str">
        <f>IF('K - Desp. SERVIÇO-TIB'!C52="","",'K - Desp. SERVIÇO-TIB'!C52)</f>
        <v/>
      </c>
      <c r="H332" s="489" t="str">
        <f>IF('K - Desp. SERVIÇO-TIB'!D52="","",'K - Desp. SERVIÇO-TIB'!D52)</f>
        <v/>
      </c>
      <c r="I332" s="489" t="str">
        <f>IF('K - Desp. SERVIÇO-TIB'!E52="","",'K - Desp. SERVIÇO-TIB'!E52)</f>
        <v/>
      </c>
      <c r="M332" s="489" t="str">
        <f>IF('K - Desp. SERVIÇO-TIB'!F52="","",'K - Desp. SERVIÇO-TIB'!F52)</f>
        <v/>
      </c>
    </row>
    <row r="333" spans="1:13" x14ac:dyDescent="0.25">
      <c r="A333" s="489">
        <f t="shared" si="16"/>
        <v>0</v>
      </c>
      <c r="B333" s="489" t="str">
        <f>IF(M333="","",'K - Desp. SERVIÇO-TIB'!A53)</f>
        <v/>
      </c>
      <c r="C333" s="489" t="str">
        <f t="shared" si="17"/>
        <v/>
      </c>
      <c r="D333" s="489" t="str">
        <f>'K - Desp. SERVIÇO-TIB'!U53</f>
        <v/>
      </c>
      <c r="F333" s="489" t="str">
        <f>IF('K - Desp. SERVIÇO-TIB'!C53="","",'K - Desp. SERVIÇO-TIB'!C53)</f>
        <v/>
      </c>
      <c r="H333" s="489" t="str">
        <f>IF('K - Desp. SERVIÇO-TIB'!D53="","",'K - Desp. SERVIÇO-TIB'!D53)</f>
        <v/>
      </c>
      <c r="I333" s="489" t="str">
        <f>IF('K - Desp. SERVIÇO-TIB'!E53="","",'K - Desp. SERVIÇO-TIB'!E53)</f>
        <v/>
      </c>
      <c r="M333" s="489" t="str">
        <f>IF('K - Desp. SERVIÇO-TIB'!F53="","",'K - Desp. SERVIÇO-TIB'!F53)</f>
        <v/>
      </c>
    </row>
    <row r="334" spans="1:13" x14ac:dyDescent="0.25">
      <c r="A334" s="489">
        <f t="shared" si="16"/>
        <v>0</v>
      </c>
      <c r="B334" s="489" t="str">
        <f>IF(M334="","",'K - Desp. SERVIÇO-TIB'!A54)</f>
        <v/>
      </c>
      <c r="C334" s="489" t="str">
        <f t="shared" si="17"/>
        <v/>
      </c>
      <c r="D334" s="489" t="str">
        <f>'K - Desp. SERVIÇO-TIB'!U54</f>
        <v/>
      </c>
      <c r="F334" s="489" t="str">
        <f>IF('K - Desp. SERVIÇO-TIB'!C54="","",'K - Desp. SERVIÇO-TIB'!C54)</f>
        <v/>
      </c>
      <c r="H334" s="489" t="str">
        <f>IF('K - Desp. SERVIÇO-TIB'!D54="","",'K - Desp. SERVIÇO-TIB'!D54)</f>
        <v/>
      </c>
      <c r="I334" s="489" t="str">
        <f>IF('K - Desp. SERVIÇO-TIB'!E54="","",'K - Desp. SERVIÇO-TIB'!E54)</f>
        <v/>
      </c>
      <c r="M334" s="489" t="str">
        <f>IF('K - Desp. SERVIÇO-TIB'!F54="","",'K - Desp. SERVIÇO-TIB'!F54)</f>
        <v/>
      </c>
    </row>
    <row r="335" spans="1:13" x14ac:dyDescent="0.25">
      <c r="A335" s="489">
        <f t="shared" si="16"/>
        <v>0</v>
      </c>
      <c r="B335" s="489" t="str">
        <f>IF(OR(J335="",L335=""),"",'L - Desp. PROTÓTIPO'!A5)</f>
        <v/>
      </c>
      <c r="C335" s="489" t="str">
        <f>IF(B335="","","PROTOTIPO")</f>
        <v/>
      </c>
      <c r="D335" s="489" t="str">
        <f>'L - Desp. PROTÓTIPO'!Y5</f>
        <v/>
      </c>
      <c r="E335" s="489" t="str">
        <f>'L - Desp. PROTÓTIPO'!Z5</f>
        <v/>
      </c>
      <c r="F335" s="489" t="str">
        <f>IF('L - Desp. PROTÓTIPO'!C5="","",'L - Desp. PROTÓTIPO'!C5)</f>
        <v/>
      </c>
      <c r="G335" s="489" t="str">
        <f>IF('L - Desp. PROTÓTIPO'!D5="","",'L - Desp. PROTÓTIPO'!D5)</f>
        <v/>
      </c>
      <c r="H335" s="489" t="str">
        <f>IF('L - Desp. PROTÓTIPO'!E5="","",'L - Desp. PROTÓTIPO'!E5)</f>
        <v/>
      </c>
      <c r="I335" s="489" t="str">
        <f>IF('L - Desp. PROTÓTIPO'!F5="","",'L - Desp. PROTÓTIPO'!F5)</f>
        <v/>
      </c>
      <c r="J335" s="489" t="str">
        <f>IF('L - Desp. PROTÓTIPO'!G5="","",'L - Desp. PROTÓTIPO'!G5)</f>
        <v/>
      </c>
      <c r="L335" s="489" t="str">
        <f>IF('L - Desp. PROTÓTIPO'!H5="","",'L - Desp. PROTÓTIPO'!H5)</f>
        <v/>
      </c>
    </row>
    <row r="336" spans="1:13" x14ac:dyDescent="0.25">
      <c r="A336" s="489">
        <f t="shared" si="16"/>
        <v>0</v>
      </c>
      <c r="B336" s="489" t="str">
        <f>IF(OR(J336="",L336=""),"",'L - Desp. PROTÓTIPO'!A6)</f>
        <v/>
      </c>
      <c r="C336" s="489" t="str">
        <f t="shared" ref="C336:C399" si="18">IF(B336="","","PROTOTIPO")</f>
        <v/>
      </c>
      <c r="D336" s="489" t="str">
        <f>'L - Desp. PROTÓTIPO'!Y6</f>
        <v/>
      </c>
      <c r="E336" s="489" t="str">
        <f>'L - Desp. PROTÓTIPO'!Z6</f>
        <v/>
      </c>
      <c r="F336" s="489" t="str">
        <f>IF('L - Desp. PROTÓTIPO'!C6="","",'L - Desp. PROTÓTIPO'!C6)</f>
        <v/>
      </c>
      <c r="G336" s="489" t="str">
        <f>IF('L - Desp. PROTÓTIPO'!D6="","",'L - Desp. PROTÓTIPO'!D6)</f>
        <v/>
      </c>
      <c r="H336" s="489" t="str">
        <f>IF('L - Desp. PROTÓTIPO'!E6="","",'L - Desp. PROTÓTIPO'!E6)</f>
        <v/>
      </c>
      <c r="I336" s="489" t="str">
        <f>IF('L - Desp. PROTÓTIPO'!F6="","",'L - Desp. PROTÓTIPO'!F6)</f>
        <v/>
      </c>
      <c r="J336" s="489" t="str">
        <f>IF('L - Desp. PROTÓTIPO'!G6="","",'L - Desp. PROTÓTIPO'!G6)</f>
        <v/>
      </c>
      <c r="L336" s="489" t="str">
        <f>IF('L - Desp. PROTÓTIPO'!H6="","",'L - Desp. PROTÓTIPO'!H6)</f>
        <v/>
      </c>
    </row>
    <row r="337" spans="1:12" x14ac:dyDescent="0.25">
      <c r="A337" s="489">
        <f t="shared" si="16"/>
        <v>0</v>
      </c>
      <c r="B337" s="489" t="str">
        <f>IF(OR(J337="",L337=""),"",'L - Desp. PROTÓTIPO'!A7)</f>
        <v/>
      </c>
      <c r="C337" s="489" t="str">
        <f t="shared" si="18"/>
        <v/>
      </c>
      <c r="D337" s="489" t="str">
        <f>'L - Desp. PROTÓTIPO'!Y7</f>
        <v/>
      </c>
      <c r="E337" s="489" t="str">
        <f>'L - Desp. PROTÓTIPO'!Z7</f>
        <v/>
      </c>
      <c r="F337" s="489" t="str">
        <f>IF('L - Desp. PROTÓTIPO'!C7="","",'L - Desp. PROTÓTIPO'!C7)</f>
        <v/>
      </c>
      <c r="G337" s="489" t="str">
        <f>IF('L - Desp. PROTÓTIPO'!D7="","",'L - Desp. PROTÓTIPO'!D7)</f>
        <v/>
      </c>
      <c r="H337" s="489" t="str">
        <f>IF('L - Desp. PROTÓTIPO'!E7="","",'L - Desp. PROTÓTIPO'!E7)</f>
        <v/>
      </c>
      <c r="I337" s="489" t="str">
        <f>IF('L - Desp. PROTÓTIPO'!F7="","",'L - Desp. PROTÓTIPO'!F7)</f>
        <v/>
      </c>
      <c r="J337" s="489" t="str">
        <f>IF('L - Desp. PROTÓTIPO'!G7="","",'L - Desp. PROTÓTIPO'!G7)</f>
        <v/>
      </c>
      <c r="L337" s="489" t="str">
        <f>IF('L - Desp. PROTÓTIPO'!H7="","",'L - Desp. PROTÓTIPO'!H7)</f>
        <v/>
      </c>
    </row>
    <row r="338" spans="1:12" x14ac:dyDescent="0.25">
      <c r="A338" s="489">
        <f t="shared" si="16"/>
        <v>0</v>
      </c>
      <c r="B338" s="489" t="str">
        <f>IF(OR(J338="",L338=""),"",'L - Desp. PROTÓTIPO'!A8)</f>
        <v/>
      </c>
      <c r="C338" s="489" t="str">
        <f t="shared" si="18"/>
        <v/>
      </c>
      <c r="D338" s="489" t="str">
        <f>'L - Desp. PROTÓTIPO'!Y8</f>
        <v/>
      </c>
      <c r="E338" s="489" t="str">
        <f>'L - Desp. PROTÓTIPO'!Z8</f>
        <v/>
      </c>
      <c r="F338" s="489" t="str">
        <f>IF('L - Desp. PROTÓTIPO'!C8="","",'L - Desp. PROTÓTIPO'!C8)</f>
        <v/>
      </c>
      <c r="G338" s="489" t="str">
        <f>IF('L - Desp. PROTÓTIPO'!D8="","",'L - Desp. PROTÓTIPO'!D8)</f>
        <v/>
      </c>
      <c r="H338" s="489" t="str">
        <f>IF('L - Desp. PROTÓTIPO'!E8="","",'L - Desp. PROTÓTIPO'!E8)</f>
        <v/>
      </c>
      <c r="I338" s="489" t="str">
        <f>IF('L - Desp. PROTÓTIPO'!F8="","",'L - Desp. PROTÓTIPO'!F8)</f>
        <v/>
      </c>
      <c r="J338" s="489" t="str">
        <f>IF('L - Desp. PROTÓTIPO'!G8="","",'L - Desp. PROTÓTIPO'!G8)</f>
        <v/>
      </c>
      <c r="L338" s="489" t="str">
        <f>IF('L - Desp. PROTÓTIPO'!H8="","",'L - Desp. PROTÓTIPO'!H8)</f>
        <v/>
      </c>
    </row>
    <row r="339" spans="1:12" x14ac:dyDescent="0.25">
      <c r="A339" s="489">
        <f t="shared" si="16"/>
        <v>0</v>
      </c>
      <c r="B339" s="489" t="str">
        <f>IF(OR(J339="",L339=""),"",'L - Desp. PROTÓTIPO'!A9)</f>
        <v/>
      </c>
      <c r="C339" s="489" t="str">
        <f t="shared" si="18"/>
        <v/>
      </c>
      <c r="D339" s="489" t="str">
        <f>'L - Desp. PROTÓTIPO'!Y9</f>
        <v/>
      </c>
      <c r="E339" s="489" t="str">
        <f>'L - Desp. PROTÓTIPO'!Z9</f>
        <v/>
      </c>
      <c r="F339" s="489" t="str">
        <f>IF('L - Desp. PROTÓTIPO'!C9="","",'L - Desp. PROTÓTIPO'!C9)</f>
        <v/>
      </c>
      <c r="G339" s="489" t="str">
        <f>IF('L - Desp. PROTÓTIPO'!D9="","",'L - Desp. PROTÓTIPO'!D9)</f>
        <v/>
      </c>
      <c r="H339" s="489" t="str">
        <f>IF('L - Desp. PROTÓTIPO'!E9="","",'L - Desp. PROTÓTIPO'!E9)</f>
        <v/>
      </c>
      <c r="I339" s="489" t="str">
        <f>IF('L - Desp. PROTÓTIPO'!F9="","",'L - Desp. PROTÓTIPO'!F9)</f>
        <v/>
      </c>
      <c r="J339" s="489" t="str">
        <f>IF('L - Desp. PROTÓTIPO'!G9="","",'L - Desp. PROTÓTIPO'!G9)</f>
        <v/>
      </c>
      <c r="L339" s="489" t="str">
        <f>IF('L - Desp. PROTÓTIPO'!H9="","",'L - Desp. PROTÓTIPO'!H9)</f>
        <v/>
      </c>
    </row>
    <row r="340" spans="1:12" x14ac:dyDescent="0.25">
      <c r="A340" s="489">
        <f t="shared" si="16"/>
        <v>0</v>
      </c>
      <c r="B340" s="489" t="str">
        <f>IF(OR(J340="",L340=""),"",'L - Desp. PROTÓTIPO'!A10)</f>
        <v/>
      </c>
      <c r="C340" s="489" t="str">
        <f t="shared" si="18"/>
        <v/>
      </c>
      <c r="D340" s="489" t="str">
        <f>'L - Desp. PROTÓTIPO'!Y10</f>
        <v/>
      </c>
      <c r="E340" s="489" t="str">
        <f>'L - Desp. PROTÓTIPO'!Z10</f>
        <v/>
      </c>
      <c r="F340" s="489" t="str">
        <f>IF('L - Desp. PROTÓTIPO'!C10="","",'L - Desp. PROTÓTIPO'!C10)</f>
        <v/>
      </c>
      <c r="G340" s="489" t="str">
        <f>IF('L - Desp. PROTÓTIPO'!D10="","",'L - Desp. PROTÓTIPO'!D10)</f>
        <v/>
      </c>
      <c r="H340" s="489" t="str">
        <f>IF('L - Desp. PROTÓTIPO'!E10="","",'L - Desp. PROTÓTIPO'!E10)</f>
        <v/>
      </c>
      <c r="I340" s="489" t="str">
        <f>IF('L - Desp. PROTÓTIPO'!F10="","",'L - Desp. PROTÓTIPO'!F10)</f>
        <v/>
      </c>
      <c r="J340" s="489" t="str">
        <f>IF('L - Desp. PROTÓTIPO'!G10="","",'L - Desp. PROTÓTIPO'!G10)</f>
        <v/>
      </c>
      <c r="L340" s="489" t="str">
        <f>IF('L - Desp. PROTÓTIPO'!H10="","",'L - Desp. PROTÓTIPO'!H10)</f>
        <v/>
      </c>
    </row>
    <row r="341" spans="1:12" x14ac:dyDescent="0.25">
      <c r="A341" s="489">
        <f t="shared" ref="A341:A404" si="19">IF(D341="",A340,A340+1)</f>
        <v>0</v>
      </c>
      <c r="B341" s="489" t="str">
        <f>IF(OR(J341="",L341=""),"",'L - Desp. PROTÓTIPO'!A11)</f>
        <v/>
      </c>
      <c r="C341" s="489" t="str">
        <f t="shared" si="18"/>
        <v/>
      </c>
      <c r="D341" s="489" t="str">
        <f>'L - Desp. PROTÓTIPO'!Y11</f>
        <v/>
      </c>
      <c r="E341" s="489" t="str">
        <f>'L - Desp. PROTÓTIPO'!Z11</f>
        <v/>
      </c>
      <c r="F341" s="489" t="str">
        <f>IF('L - Desp. PROTÓTIPO'!C11="","",'L - Desp. PROTÓTIPO'!C11)</f>
        <v/>
      </c>
      <c r="G341" s="489" t="str">
        <f>IF('L - Desp. PROTÓTIPO'!D11="","",'L - Desp. PROTÓTIPO'!D11)</f>
        <v/>
      </c>
      <c r="H341" s="489" t="str">
        <f>IF('L - Desp. PROTÓTIPO'!E11="","",'L - Desp. PROTÓTIPO'!E11)</f>
        <v/>
      </c>
      <c r="I341" s="489" t="str">
        <f>IF('L - Desp. PROTÓTIPO'!F11="","",'L - Desp. PROTÓTIPO'!F11)</f>
        <v/>
      </c>
      <c r="J341" s="489" t="str">
        <f>IF('L - Desp. PROTÓTIPO'!G11="","",'L - Desp. PROTÓTIPO'!G11)</f>
        <v/>
      </c>
      <c r="L341" s="489" t="str">
        <f>IF('L - Desp. PROTÓTIPO'!H11="","",'L - Desp. PROTÓTIPO'!H11)</f>
        <v/>
      </c>
    </row>
    <row r="342" spans="1:12" x14ac:dyDescent="0.25">
      <c r="A342" s="489">
        <f t="shared" si="19"/>
        <v>0</v>
      </c>
      <c r="B342" s="489" t="str">
        <f>IF(OR(J342="",L342=""),"",'L - Desp. PROTÓTIPO'!A12)</f>
        <v/>
      </c>
      <c r="C342" s="489" t="str">
        <f t="shared" si="18"/>
        <v/>
      </c>
      <c r="D342" s="489" t="str">
        <f>'L - Desp. PROTÓTIPO'!Y12</f>
        <v/>
      </c>
      <c r="E342" s="489" t="str">
        <f>'L - Desp. PROTÓTIPO'!Z12</f>
        <v/>
      </c>
      <c r="F342" s="489" t="str">
        <f>IF('L - Desp. PROTÓTIPO'!C12="","",'L - Desp. PROTÓTIPO'!C12)</f>
        <v/>
      </c>
      <c r="G342" s="489" t="str">
        <f>IF('L - Desp. PROTÓTIPO'!D12="","",'L - Desp. PROTÓTIPO'!D12)</f>
        <v/>
      </c>
      <c r="H342" s="489" t="str">
        <f>IF('L - Desp. PROTÓTIPO'!E12="","",'L - Desp. PROTÓTIPO'!E12)</f>
        <v/>
      </c>
      <c r="I342" s="489" t="str">
        <f>IF('L - Desp. PROTÓTIPO'!F12="","",'L - Desp. PROTÓTIPO'!F12)</f>
        <v/>
      </c>
      <c r="J342" s="489" t="str">
        <f>IF('L - Desp. PROTÓTIPO'!G12="","",'L - Desp. PROTÓTIPO'!G12)</f>
        <v/>
      </c>
      <c r="L342" s="489" t="str">
        <f>IF('L - Desp. PROTÓTIPO'!H12="","",'L - Desp. PROTÓTIPO'!H12)</f>
        <v/>
      </c>
    </row>
    <row r="343" spans="1:12" x14ac:dyDescent="0.25">
      <c r="A343" s="489">
        <f t="shared" si="19"/>
        <v>0</v>
      </c>
      <c r="B343" s="489" t="str">
        <f>IF(OR(J343="",L343=""),"",'L - Desp. PROTÓTIPO'!A13)</f>
        <v/>
      </c>
      <c r="C343" s="489" t="str">
        <f t="shared" si="18"/>
        <v/>
      </c>
      <c r="D343" s="489" t="str">
        <f>'L - Desp. PROTÓTIPO'!Y13</f>
        <v/>
      </c>
      <c r="E343" s="489" t="str">
        <f>'L - Desp. PROTÓTIPO'!Z13</f>
        <v/>
      </c>
      <c r="F343" s="489" t="str">
        <f>IF('L - Desp. PROTÓTIPO'!C13="","",'L - Desp. PROTÓTIPO'!C13)</f>
        <v/>
      </c>
      <c r="G343" s="489" t="str">
        <f>IF('L - Desp. PROTÓTIPO'!D13="","",'L - Desp. PROTÓTIPO'!D13)</f>
        <v/>
      </c>
      <c r="H343" s="489" t="str">
        <f>IF('L - Desp. PROTÓTIPO'!E13="","",'L - Desp. PROTÓTIPO'!E13)</f>
        <v/>
      </c>
      <c r="I343" s="489" t="str">
        <f>IF('L - Desp. PROTÓTIPO'!F13="","",'L - Desp. PROTÓTIPO'!F13)</f>
        <v/>
      </c>
      <c r="J343" s="489" t="str">
        <f>IF('L - Desp. PROTÓTIPO'!G13="","",'L - Desp. PROTÓTIPO'!G13)</f>
        <v/>
      </c>
      <c r="L343" s="489" t="str">
        <f>IF('L - Desp. PROTÓTIPO'!H13="","",'L - Desp. PROTÓTIPO'!H13)</f>
        <v/>
      </c>
    </row>
    <row r="344" spans="1:12" x14ac:dyDescent="0.25">
      <c r="A344" s="489">
        <f t="shared" si="19"/>
        <v>0</v>
      </c>
      <c r="B344" s="489" t="str">
        <f>IF(OR(J344="",L344=""),"",'L - Desp. PROTÓTIPO'!A14)</f>
        <v/>
      </c>
      <c r="C344" s="489" t="str">
        <f t="shared" si="18"/>
        <v/>
      </c>
      <c r="D344" s="489" t="str">
        <f>'L - Desp. PROTÓTIPO'!Y14</f>
        <v/>
      </c>
      <c r="E344" s="489" t="str">
        <f>'L - Desp. PROTÓTIPO'!Z14</f>
        <v/>
      </c>
      <c r="F344" s="489" t="str">
        <f>IF('L - Desp. PROTÓTIPO'!C14="","",'L - Desp. PROTÓTIPO'!C14)</f>
        <v/>
      </c>
      <c r="G344" s="489" t="str">
        <f>IF('L - Desp. PROTÓTIPO'!D14="","",'L - Desp. PROTÓTIPO'!D14)</f>
        <v/>
      </c>
      <c r="H344" s="489" t="str">
        <f>IF('L - Desp. PROTÓTIPO'!E14="","",'L - Desp. PROTÓTIPO'!E14)</f>
        <v/>
      </c>
      <c r="I344" s="489" t="str">
        <f>IF('L - Desp. PROTÓTIPO'!F14="","",'L - Desp. PROTÓTIPO'!F14)</f>
        <v/>
      </c>
      <c r="J344" s="489" t="str">
        <f>IF('L - Desp. PROTÓTIPO'!G14="","",'L - Desp. PROTÓTIPO'!G14)</f>
        <v/>
      </c>
      <c r="L344" s="489" t="str">
        <f>IF('L - Desp. PROTÓTIPO'!H14="","",'L - Desp. PROTÓTIPO'!H14)</f>
        <v/>
      </c>
    </row>
    <row r="345" spans="1:12" x14ac:dyDescent="0.25">
      <c r="A345" s="489">
        <f t="shared" si="19"/>
        <v>0</v>
      </c>
      <c r="B345" s="489" t="str">
        <f>IF(OR(J345="",L345=""),"",'L - Desp. PROTÓTIPO'!A15)</f>
        <v/>
      </c>
      <c r="C345" s="489" t="str">
        <f t="shared" si="18"/>
        <v/>
      </c>
      <c r="D345" s="489" t="str">
        <f>'L - Desp. PROTÓTIPO'!Y15</f>
        <v/>
      </c>
      <c r="E345" s="489" t="str">
        <f>'L - Desp. PROTÓTIPO'!Z15</f>
        <v/>
      </c>
      <c r="F345" s="489" t="str">
        <f>IF('L - Desp. PROTÓTIPO'!C15="","",'L - Desp. PROTÓTIPO'!C15)</f>
        <v/>
      </c>
      <c r="G345" s="489" t="str">
        <f>IF('L - Desp. PROTÓTIPO'!D15="","",'L - Desp. PROTÓTIPO'!D15)</f>
        <v/>
      </c>
      <c r="H345" s="489" t="str">
        <f>IF('L - Desp. PROTÓTIPO'!E15="","",'L - Desp. PROTÓTIPO'!E15)</f>
        <v/>
      </c>
      <c r="I345" s="489" t="str">
        <f>IF('L - Desp. PROTÓTIPO'!F15="","",'L - Desp. PROTÓTIPO'!F15)</f>
        <v/>
      </c>
      <c r="J345" s="489" t="str">
        <f>IF('L - Desp. PROTÓTIPO'!G15="","",'L - Desp. PROTÓTIPO'!G15)</f>
        <v/>
      </c>
      <c r="L345" s="489" t="str">
        <f>IF('L - Desp. PROTÓTIPO'!H15="","",'L - Desp. PROTÓTIPO'!H15)</f>
        <v/>
      </c>
    </row>
    <row r="346" spans="1:12" x14ac:dyDescent="0.25">
      <c r="A346" s="489">
        <f t="shared" si="19"/>
        <v>0</v>
      </c>
      <c r="B346" s="489" t="str">
        <f>IF(OR(J346="",L346=""),"",'L - Desp. PROTÓTIPO'!A16)</f>
        <v/>
      </c>
      <c r="C346" s="489" t="str">
        <f t="shared" si="18"/>
        <v/>
      </c>
      <c r="D346" s="489" t="str">
        <f>'L - Desp. PROTÓTIPO'!Y16</f>
        <v/>
      </c>
      <c r="E346" s="489" t="str">
        <f>'L - Desp. PROTÓTIPO'!Z16</f>
        <v/>
      </c>
      <c r="F346" s="489" t="str">
        <f>IF('L - Desp. PROTÓTIPO'!C16="","",'L - Desp. PROTÓTIPO'!C16)</f>
        <v/>
      </c>
      <c r="G346" s="489" t="str">
        <f>IF('L - Desp. PROTÓTIPO'!D16="","",'L - Desp. PROTÓTIPO'!D16)</f>
        <v/>
      </c>
      <c r="H346" s="489" t="str">
        <f>IF('L - Desp. PROTÓTIPO'!E16="","",'L - Desp. PROTÓTIPO'!E16)</f>
        <v/>
      </c>
      <c r="I346" s="489" t="str">
        <f>IF('L - Desp. PROTÓTIPO'!F16="","",'L - Desp. PROTÓTIPO'!F16)</f>
        <v/>
      </c>
      <c r="J346" s="489" t="str">
        <f>IF('L - Desp. PROTÓTIPO'!G16="","",'L - Desp. PROTÓTIPO'!G16)</f>
        <v/>
      </c>
      <c r="L346" s="489" t="str">
        <f>IF('L - Desp. PROTÓTIPO'!H16="","",'L - Desp. PROTÓTIPO'!H16)</f>
        <v/>
      </c>
    </row>
    <row r="347" spans="1:12" x14ac:dyDescent="0.25">
      <c r="A347" s="489">
        <f t="shared" si="19"/>
        <v>0</v>
      </c>
      <c r="B347" s="489" t="str">
        <f>IF(OR(J347="",L347=""),"",'L - Desp. PROTÓTIPO'!A17)</f>
        <v/>
      </c>
      <c r="C347" s="489" t="str">
        <f t="shared" si="18"/>
        <v/>
      </c>
      <c r="D347" s="489" t="str">
        <f>'L - Desp. PROTÓTIPO'!Y17</f>
        <v/>
      </c>
      <c r="E347" s="489" t="str">
        <f>'L - Desp. PROTÓTIPO'!Z17</f>
        <v/>
      </c>
      <c r="F347" s="489" t="str">
        <f>IF('L - Desp. PROTÓTIPO'!C17="","",'L - Desp. PROTÓTIPO'!C17)</f>
        <v/>
      </c>
      <c r="G347" s="489" t="str">
        <f>IF('L - Desp. PROTÓTIPO'!D17="","",'L - Desp. PROTÓTIPO'!D17)</f>
        <v/>
      </c>
      <c r="H347" s="489" t="str">
        <f>IF('L - Desp. PROTÓTIPO'!E17="","",'L - Desp. PROTÓTIPO'!E17)</f>
        <v/>
      </c>
      <c r="I347" s="489" t="str">
        <f>IF('L - Desp. PROTÓTIPO'!F17="","",'L - Desp. PROTÓTIPO'!F17)</f>
        <v/>
      </c>
      <c r="J347" s="489" t="str">
        <f>IF('L - Desp. PROTÓTIPO'!G17="","",'L - Desp. PROTÓTIPO'!G17)</f>
        <v/>
      </c>
      <c r="L347" s="489" t="str">
        <f>IF('L - Desp. PROTÓTIPO'!H17="","",'L - Desp. PROTÓTIPO'!H17)</f>
        <v/>
      </c>
    </row>
    <row r="348" spans="1:12" x14ac:dyDescent="0.25">
      <c r="A348" s="489">
        <f t="shared" si="19"/>
        <v>0</v>
      </c>
      <c r="B348" s="489" t="str">
        <f>IF(OR(J348="",L348=""),"",'L - Desp. PROTÓTIPO'!A18)</f>
        <v/>
      </c>
      <c r="C348" s="489" t="str">
        <f t="shared" si="18"/>
        <v/>
      </c>
      <c r="D348" s="489" t="str">
        <f>'L - Desp. PROTÓTIPO'!Y18</f>
        <v/>
      </c>
      <c r="E348" s="489" t="str">
        <f>'L - Desp. PROTÓTIPO'!Z18</f>
        <v/>
      </c>
      <c r="F348" s="489" t="str">
        <f>IF('L - Desp. PROTÓTIPO'!C18="","",'L - Desp. PROTÓTIPO'!C18)</f>
        <v/>
      </c>
      <c r="G348" s="489" t="str">
        <f>IF('L - Desp. PROTÓTIPO'!D18="","",'L - Desp. PROTÓTIPO'!D18)</f>
        <v/>
      </c>
      <c r="H348" s="489" t="str">
        <f>IF('L - Desp. PROTÓTIPO'!E18="","",'L - Desp. PROTÓTIPO'!E18)</f>
        <v/>
      </c>
      <c r="I348" s="489" t="str">
        <f>IF('L - Desp. PROTÓTIPO'!F18="","",'L - Desp. PROTÓTIPO'!F18)</f>
        <v/>
      </c>
      <c r="J348" s="489" t="str">
        <f>IF('L - Desp. PROTÓTIPO'!G18="","",'L - Desp. PROTÓTIPO'!G18)</f>
        <v/>
      </c>
      <c r="L348" s="489" t="str">
        <f>IF('L - Desp. PROTÓTIPO'!H18="","",'L - Desp. PROTÓTIPO'!H18)</f>
        <v/>
      </c>
    </row>
    <row r="349" spans="1:12" x14ac:dyDescent="0.25">
      <c r="A349" s="489">
        <f t="shared" si="19"/>
        <v>0</v>
      </c>
      <c r="B349" s="489" t="str">
        <f>IF(OR(J349="",L349=""),"",'L - Desp. PROTÓTIPO'!A19)</f>
        <v/>
      </c>
      <c r="C349" s="489" t="str">
        <f t="shared" si="18"/>
        <v/>
      </c>
      <c r="D349" s="489" t="str">
        <f>'L - Desp. PROTÓTIPO'!Y19</f>
        <v/>
      </c>
      <c r="E349" s="489" t="str">
        <f>'L - Desp. PROTÓTIPO'!Z19</f>
        <v/>
      </c>
      <c r="F349" s="489" t="str">
        <f>IF('L - Desp. PROTÓTIPO'!C19="","",'L - Desp. PROTÓTIPO'!C19)</f>
        <v/>
      </c>
      <c r="G349" s="489" t="str">
        <f>IF('L - Desp. PROTÓTIPO'!D19="","",'L - Desp. PROTÓTIPO'!D19)</f>
        <v/>
      </c>
      <c r="H349" s="489" t="str">
        <f>IF('L - Desp. PROTÓTIPO'!E19="","",'L - Desp. PROTÓTIPO'!E19)</f>
        <v/>
      </c>
      <c r="I349" s="489" t="str">
        <f>IF('L - Desp. PROTÓTIPO'!F19="","",'L - Desp. PROTÓTIPO'!F19)</f>
        <v/>
      </c>
      <c r="J349" s="489" t="str">
        <f>IF('L - Desp. PROTÓTIPO'!G19="","",'L - Desp. PROTÓTIPO'!G19)</f>
        <v/>
      </c>
      <c r="L349" s="489" t="str">
        <f>IF('L - Desp. PROTÓTIPO'!H19="","",'L - Desp. PROTÓTIPO'!H19)</f>
        <v/>
      </c>
    </row>
    <row r="350" spans="1:12" x14ac:dyDescent="0.25">
      <c r="A350" s="489">
        <f t="shared" si="19"/>
        <v>0</v>
      </c>
      <c r="B350" s="489" t="str">
        <f>IF(OR(J350="",L350=""),"",'L - Desp. PROTÓTIPO'!A20)</f>
        <v/>
      </c>
      <c r="C350" s="489" t="str">
        <f t="shared" si="18"/>
        <v/>
      </c>
      <c r="D350" s="489" t="str">
        <f>'L - Desp. PROTÓTIPO'!Y20</f>
        <v/>
      </c>
      <c r="E350" s="489" t="str">
        <f>'L - Desp. PROTÓTIPO'!Z20</f>
        <v/>
      </c>
      <c r="F350" s="489" t="str">
        <f>IF('L - Desp. PROTÓTIPO'!C20="","",'L - Desp. PROTÓTIPO'!C20)</f>
        <v/>
      </c>
      <c r="G350" s="489" t="str">
        <f>IF('L - Desp. PROTÓTIPO'!D20="","",'L - Desp. PROTÓTIPO'!D20)</f>
        <v/>
      </c>
      <c r="H350" s="489" t="str">
        <f>IF('L - Desp. PROTÓTIPO'!E20="","",'L - Desp. PROTÓTIPO'!E20)</f>
        <v/>
      </c>
      <c r="I350" s="489" t="str">
        <f>IF('L - Desp. PROTÓTIPO'!F20="","",'L - Desp. PROTÓTIPO'!F20)</f>
        <v/>
      </c>
      <c r="J350" s="489" t="str">
        <f>IF('L - Desp. PROTÓTIPO'!G20="","",'L - Desp. PROTÓTIPO'!G20)</f>
        <v/>
      </c>
      <c r="L350" s="489" t="str">
        <f>IF('L - Desp. PROTÓTIPO'!H20="","",'L - Desp. PROTÓTIPO'!H20)</f>
        <v/>
      </c>
    </row>
    <row r="351" spans="1:12" x14ac:dyDescent="0.25">
      <c r="A351" s="489">
        <f t="shared" si="19"/>
        <v>0</v>
      </c>
      <c r="B351" s="489" t="str">
        <f>IF(OR(J351="",L351=""),"",'L - Desp. PROTÓTIPO'!A21)</f>
        <v/>
      </c>
      <c r="C351" s="489" t="str">
        <f t="shared" si="18"/>
        <v/>
      </c>
      <c r="D351" s="489" t="str">
        <f>'L - Desp. PROTÓTIPO'!Y21</f>
        <v/>
      </c>
      <c r="E351" s="489" t="str">
        <f>'L - Desp. PROTÓTIPO'!Z21</f>
        <v/>
      </c>
      <c r="F351" s="489" t="str">
        <f>IF('L - Desp. PROTÓTIPO'!C21="","",'L - Desp. PROTÓTIPO'!C21)</f>
        <v/>
      </c>
      <c r="G351" s="489" t="str">
        <f>IF('L - Desp. PROTÓTIPO'!D21="","",'L - Desp. PROTÓTIPO'!D21)</f>
        <v/>
      </c>
      <c r="H351" s="489" t="str">
        <f>IF('L - Desp. PROTÓTIPO'!E21="","",'L - Desp. PROTÓTIPO'!E21)</f>
        <v/>
      </c>
      <c r="I351" s="489" t="str">
        <f>IF('L - Desp. PROTÓTIPO'!F21="","",'L - Desp. PROTÓTIPO'!F21)</f>
        <v/>
      </c>
      <c r="J351" s="489" t="str">
        <f>IF('L - Desp. PROTÓTIPO'!G21="","",'L - Desp. PROTÓTIPO'!G21)</f>
        <v/>
      </c>
      <c r="L351" s="489" t="str">
        <f>IF('L - Desp. PROTÓTIPO'!H21="","",'L - Desp. PROTÓTIPO'!H21)</f>
        <v/>
      </c>
    </row>
    <row r="352" spans="1:12" x14ac:dyDescent="0.25">
      <c r="A352" s="489">
        <f t="shared" si="19"/>
        <v>0</v>
      </c>
      <c r="B352" s="489" t="str">
        <f>IF(OR(J352="",L352=""),"",'L - Desp. PROTÓTIPO'!A22)</f>
        <v/>
      </c>
      <c r="C352" s="489" t="str">
        <f t="shared" si="18"/>
        <v/>
      </c>
      <c r="D352" s="489" t="str">
        <f>'L - Desp. PROTÓTIPO'!Y22</f>
        <v/>
      </c>
      <c r="E352" s="489" t="str">
        <f>'L - Desp. PROTÓTIPO'!Z22</f>
        <v/>
      </c>
      <c r="F352" s="489" t="str">
        <f>IF('L - Desp. PROTÓTIPO'!C22="","",'L - Desp. PROTÓTIPO'!C22)</f>
        <v/>
      </c>
      <c r="G352" s="489" t="str">
        <f>IF('L - Desp. PROTÓTIPO'!D22="","",'L - Desp. PROTÓTIPO'!D22)</f>
        <v/>
      </c>
      <c r="H352" s="489" t="str">
        <f>IF('L - Desp. PROTÓTIPO'!E22="","",'L - Desp. PROTÓTIPO'!E22)</f>
        <v/>
      </c>
      <c r="I352" s="489" t="str">
        <f>IF('L - Desp. PROTÓTIPO'!F22="","",'L - Desp. PROTÓTIPO'!F22)</f>
        <v/>
      </c>
      <c r="J352" s="489" t="str">
        <f>IF('L - Desp. PROTÓTIPO'!G22="","",'L - Desp. PROTÓTIPO'!G22)</f>
        <v/>
      </c>
      <c r="L352" s="489" t="str">
        <f>IF('L - Desp. PROTÓTIPO'!H22="","",'L - Desp. PROTÓTIPO'!H22)</f>
        <v/>
      </c>
    </row>
    <row r="353" spans="1:12" x14ac:dyDescent="0.25">
      <c r="A353" s="489">
        <f t="shared" si="19"/>
        <v>0</v>
      </c>
      <c r="B353" s="489" t="str">
        <f>IF(OR(J353="",L353=""),"",'L - Desp. PROTÓTIPO'!A23)</f>
        <v/>
      </c>
      <c r="C353" s="489" t="str">
        <f t="shared" si="18"/>
        <v/>
      </c>
      <c r="D353" s="489" t="str">
        <f>'L - Desp. PROTÓTIPO'!Y23</f>
        <v/>
      </c>
      <c r="E353" s="489" t="str">
        <f>'L - Desp. PROTÓTIPO'!Z23</f>
        <v/>
      </c>
      <c r="F353" s="489" t="str">
        <f>IF('L - Desp. PROTÓTIPO'!C23="","",'L - Desp. PROTÓTIPO'!C23)</f>
        <v/>
      </c>
      <c r="G353" s="489" t="str">
        <f>IF('L - Desp. PROTÓTIPO'!D23="","",'L - Desp. PROTÓTIPO'!D23)</f>
        <v/>
      </c>
      <c r="H353" s="489" t="str">
        <f>IF('L - Desp. PROTÓTIPO'!E23="","",'L - Desp. PROTÓTIPO'!E23)</f>
        <v/>
      </c>
      <c r="I353" s="489" t="str">
        <f>IF('L - Desp. PROTÓTIPO'!F23="","",'L - Desp. PROTÓTIPO'!F23)</f>
        <v/>
      </c>
      <c r="J353" s="489" t="str">
        <f>IF('L - Desp. PROTÓTIPO'!G23="","",'L - Desp. PROTÓTIPO'!G23)</f>
        <v/>
      </c>
      <c r="L353" s="489" t="str">
        <f>IF('L - Desp. PROTÓTIPO'!H23="","",'L - Desp. PROTÓTIPO'!H23)</f>
        <v/>
      </c>
    </row>
    <row r="354" spans="1:12" x14ac:dyDescent="0.25">
      <c r="A354" s="489">
        <f t="shared" si="19"/>
        <v>0</v>
      </c>
      <c r="B354" s="489" t="str">
        <f>IF(OR(J354="",L354=""),"",'L - Desp. PROTÓTIPO'!A24)</f>
        <v/>
      </c>
      <c r="C354" s="489" t="str">
        <f t="shared" si="18"/>
        <v/>
      </c>
      <c r="D354" s="489" t="str">
        <f>'L - Desp. PROTÓTIPO'!Y24</f>
        <v/>
      </c>
      <c r="E354" s="489" t="str">
        <f>'L - Desp. PROTÓTIPO'!Z24</f>
        <v/>
      </c>
      <c r="F354" s="489" t="str">
        <f>IF('L - Desp. PROTÓTIPO'!C24="","",'L - Desp. PROTÓTIPO'!C24)</f>
        <v/>
      </c>
      <c r="G354" s="489" t="str">
        <f>IF('L - Desp. PROTÓTIPO'!D24="","",'L - Desp. PROTÓTIPO'!D24)</f>
        <v/>
      </c>
      <c r="H354" s="489" t="str">
        <f>IF('L - Desp. PROTÓTIPO'!E24="","",'L - Desp. PROTÓTIPO'!E24)</f>
        <v/>
      </c>
      <c r="I354" s="489" t="str">
        <f>IF('L - Desp. PROTÓTIPO'!F24="","",'L - Desp. PROTÓTIPO'!F24)</f>
        <v/>
      </c>
      <c r="J354" s="489" t="str">
        <f>IF('L - Desp. PROTÓTIPO'!G24="","",'L - Desp. PROTÓTIPO'!G24)</f>
        <v/>
      </c>
      <c r="L354" s="489" t="str">
        <f>IF('L - Desp. PROTÓTIPO'!H24="","",'L - Desp. PROTÓTIPO'!H24)</f>
        <v/>
      </c>
    </row>
    <row r="355" spans="1:12" x14ac:dyDescent="0.25">
      <c r="A355" s="489">
        <f t="shared" si="19"/>
        <v>0</v>
      </c>
      <c r="B355" s="489" t="str">
        <f>IF(OR(J355="",L355=""),"",'L - Desp. PROTÓTIPO'!A25)</f>
        <v/>
      </c>
      <c r="C355" s="489" t="str">
        <f t="shared" si="18"/>
        <v/>
      </c>
      <c r="D355" s="489" t="str">
        <f>'L - Desp. PROTÓTIPO'!Y25</f>
        <v/>
      </c>
      <c r="E355" s="489" t="str">
        <f>'L - Desp. PROTÓTIPO'!Z25</f>
        <v/>
      </c>
      <c r="F355" s="489" t="str">
        <f>IF('L - Desp. PROTÓTIPO'!C25="","",'L - Desp. PROTÓTIPO'!C25)</f>
        <v/>
      </c>
      <c r="G355" s="489" t="str">
        <f>IF('L - Desp. PROTÓTIPO'!D25="","",'L - Desp. PROTÓTIPO'!D25)</f>
        <v/>
      </c>
      <c r="H355" s="489" t="str">
        <f>IF('L - Desp. PROTÓTIPO'!E25="","",'L - Desp. PROTÓTIPO'!E25)</f>
        <v/>
      </c>
      <c r="I355" s="489" t="str">
        <f>IF('L - Desp. PROTÓTIPO'!F25="","",'L - Desp. PROTÓTIPO'!F25)</f>
        <v/>
      </c>
      <c r="J355" s="489" t="str">
        <f>IF('L - Desp. PROTÓTIPO'!G25="","",'L - Desp. PROTÓTIPO'!G25)</f>
        <v/>
      </c>
      <c r="L355" s="489" t="str">
        <f>IF('L - Desp. PROTÓTIPO'!H25="","",'L - Desp. PROTÓTIPO'!H25)</f>
        <v/>
      </c>
    </row>
    <row r="356" spans="1:12" x14ac:dyDescent="0.25">
      <c r="A356" s="489">
        <f t="shared" si="19"/>
        <v>0</v>
      </c>
      <c r="B356" s="489" t="str">
        <f>IF(OR(J356="",L356=""),"",'L - Desp. PROTÓTIPO'!A26)</f>
        <v/>
      </c>
      <c r="C356" s="489" t="str">
        <f t="shared" si="18"/>
        <v/>
      </c>
      <c r="D356" s="489" t="str">
        <f>'L - Desp. PROTÓTIPO'!Y26</f>
        <v/>
      </c>
      <c r="E356" s="489" t="str">
        <f>'L - Desp. PROTÓTIPO'!Z26</f>
        <v/>
      </c>
      <c r="F356" s="489" t="str">
        <f>IF('L - Desp. PROTÓTIPO'!C26="","",'L - Desp. PROTÓTIPO'!C26)</f>
        <v/>
      </c>
      <c r="G356" s="489" t="str">
        <f>IF('L - Desp. PROTÓTIPO'!D26="","",'L - Desp. PROTÓTIPO'!D26)</f>
        <v/>
      </c>
      <c r="H356" s="489" t="str">
        <f>IF('L - Desp. PROTÓTIPO'!E26="","",'L - Desp. PROTÓTIPO'!E26)</f>
        <v/>
      </c>
      <c r="I356" s="489" t="str">
        <f>IF('L - Desp. PROTÓTIPO'!F26="","",'L - Desp. PROTÓTIPO'!F26)</f>
        <v/>
      </c>
      <c r="J356" s="489" t="str">
        <f>IF('L - Desp. PROTÓTIPO'!G26="","",'L - Desp. PROTÓTIPO'!G26)</f>
        <v/>
      </c>
      <c r="L356" s="489" t="str">
        <f>IF('L - Desp. PROTÓTIPO'!H26="","",'L - Desp. PROTÓTIPO'!H26)</f>
        <v/>
      </c>
    </row>
    <row r="357" spans="1:12" x14ac:dyDescent="0.25">
      <c r="A357" s="489">
        <f t="shared" si="19"/>
        <v>0</v>
      </c>
      <c r="B357" s="489" t="str">
        <f>IF(OR(J357="",L357=""),"",'L - Desp. PROTÓTIPO'!A27)</f>
        <v/>
      </c>
      <c r="C357" s="489" t="str">
        <f t="shared" si="18"/>
        <v/>
      </c>
      <c r="D357" s="489" t="str">
        <f>'L - Desp. PROTÓTIPO'!Y27</f>
        <v/>
      </c>
      <c r="E357" s="489" t="str">
        <f>'L - Desp. PROTÓTIPO'!Z27</f>
        <v/>
      </c>
      <c r="F357" s="489" t="str">
        <f>IF('L - Desp. PROTÓTIPO'!C27="","",'L - Desp. PROTÓTIPO'!C27)</f>
        <v/>
      </c>
      <c r="G357" s="489" t="str">
        <f>IF('L - Desp. PROTÓTIPO'!D27="","",'L - Desp. PROTÓTIPO'!D27)</f>
        <v/>
      </c>
      <c r="H357" s="489" t="str">
        <f>IF('L - Desp. PROTÓTIPO'!E27="","",'L - Desp. PROTÓTIPO'!E27)</f>
        <v/>
      </c>
      <c r="I357" s="489" t="str">
        <f>IF('L - Desp. PROTÓTIPO'!F27="","",'L - Desp. PROTÓTIPO'!F27)</f>
        <v/>
      </c>
      <c r="J357" s="489" t="str">
        <f>IF('L - Desp. PROTÓTIPO'!G27="","",'L - Desp. PROTÓTIPO'!G27)</f>
        <v/>
      </c>
      <c r="L357" s="489" t="str">
        <f>IF('L - Desp. PROTÓTIPO'!H27="","",'L - Desp. PROTÓTIPO'!H27)</f>
        <v/>
      </c>
    </row>
    <row r="358" spans="1:12" x14ac:dyDescent="0.25">
      <c r="A358" s="489">
        <f t="shared" si="19"/>
        <v>0</v>
      </c>
      <c r="B358" s="489" t="str">
        <f>IF(OR(J358="",L358=""),"",'L - Desp. PROTÓTIPO'!A28)</f>
        <v/>
      </c>
      <c r="C358" s="489" t="str">
        <f t="shared" si="18"/>
        <v/>
      </c>
      <c r="D358" s="489" t="str">
        <f>'L - Desp. PROTÓTIPO'!Y28</f>
        <v/>
      </c>
      <c r="E358" s="489" t="str">
        <f>'L - Desp. PROTÓTIPO'!Z28</f>
        <v/>
      </c>
      <c r="F358" s="489" t="str">
        <f>IF('L - Desp. PROTÓTIPO'!C28="","",'L - Desp. PROTÓTIPO'!C28)</f>
        <v/>
      </c>
      <c r="G358" s="489" t="str">
        <f>IF('L - Desp. PROTÓTIPO'!D28="","",'L - Desp. PROTÓTIPO'!D28)</f>
        <v/>
      </c>
      <c r="H358" s="489" t="str">
        <f>IF('L - Desp. PROTÓTIPO'!E28="","",'L - Desp. PROTÓTIPO'!E28)</f>
        <v/>
      </c>
      <c r="I358" s="489" t="str">
        <f>IF('L - Desp. PROTÓTIPO'!F28="","",'L - Desp. PROTÓTIPO'!F28)</f>
        <v/>
      </c>
      <c r="J358" s="489" t="str">
        <f>IF('L - Desp. PROTÓTIPO'!G28="","",'L - Desp. PROTÓTIPO'!G28)</f>
        <v/>
      </c>
      <c r="L358" s="489" t="str">
        <f>IF('L - Desp. PROTÓTIPO'!H28="","",'L - Desp. PROTÓTIPO'!H28)</f>
        <v/>
      </c>
    </row>
    <row r="359" spans="1:12" x14ac:dyDescent="0.25">
      <c r="A359" s="489">
        <f t="shared" si="19"/>
        <v>0</v>
      </c>
      <c r="B359" s="489" t="str">
        <f>IF(OR(J359="",L359=""),"",'L - Desp. PROTÓTIPO'!A29)</f>
        <v/>
      </c>
      <c r="C359" s="489" t="str">
        <f t="shared" si="18"/>
        <v/>
      </c>
      <c r="D359" s="489" t="str">
        <f>'L - Desp. PROTÓTIPO'!Y29</f>
        <v/>
      </c>
      <c r="E359" s="489" t="str">
        <f>'L - Desp. PROTÓTIPO'!Z29</f>
        <v/>
      </c>
      <c r="F359" s="489" t="str">
        <f>IF('L - Desp. PROTÓTIPO'!C29="","",'L - Desp. PROTÓTIPO'!C29)</f>
        <v/>
      </c>
      <c r="G359" s="489" t="str">
        <f>IF('L - Desp. PROTÓTIPO'!D29="","",'L - Desp. PROTÓTIPO'!D29)</f>
        <v/>
      </c>
      <c r="H359" s="489" t="str">
        <f>IF('L - Desp. PROTÓTIPO'!E29="","",'L - Desp. PROTÓTIPO'!E29)</f>
        <v/>
      </c>
      <c r="I359" s="489" t="str">
        <f>IF('L - Desp. PROTÓTIPO'!F29="","",'L - Desp. PROTÓTIPO'!F29)</f>
        <v/>
      </c>
      <c r="J359" s="489" t="str">
        <f>IF('L - Desp. PROTÓTIPO'!G29="","",'L - Desp. PROTÓTIPO'!G29)</f>
        <v/>
      </c>
      <c r="L359" s="489" t="str">
        <f>IF('L - Desp. PROTÓTIPO'!H29="","",'L - Desp. PROTÓTIPO'!H29)</f>
        <v/>
      </c>
    </row>
    <row r="360" spans="1:12" x14ac:dyDescent="0.25">
      <c r="A360" s="489">
        <f t="shared" si="19"/>
        <v>0</v>
      </c>
      <c r="B360" s="489" t="str">
        <f>IF(OR(J360="",L360=""),"",'L - Desp. PROTÓTIPO'!A30)</f>
        <v/>
      </c>
      <c r="C360" s="489" t="str">
        <f t="shared" si="18"/>
        <v/>
      </c>
      <c r="D360" s="489" t="str">
        <f>'L - Desp. PROTÓTIPO'!Y30</f>
        <v/>
      </c>
      <c r="E360" s="489" t="str">
        <f>'L - Desp. PROTÓTIPO'!Z30</f>
        <v/>
      </c>
      <c r="F360" s="489" t="str">
        <f>IF('L - Desp. PROTÓTIPO'!C30="","",'L - Desp. PROTÓTIPO'!C30)</f>
        <v/>
      </c>
      <c r="G360" s="489" t="str">
        <f>IF('L - Desp. PROTÓTIPO'!D30="","",'L - Desp. PROTÓTIPO'!D30)</f>
        <v/>
      </c>
      <c r="H360" s="489" t="str">
        <f>IF('L - Desp. PROTÓTIPO'!E30="","",'L - Desp. PROTÓTIPO'!E30)</f>
        <v/>
      </c>
      <c r="I360" s="489" t="str">
        <f>IF('L - Desp. PROTÓTIPO'!F30="","",'L - Desp. PROTÓTIPO'!F30)</f>
        <v/>
      </c>
      <c r="J360" s="489" t="str">
        <f>IF('L - Desp. PROTÓTIPO'!G30="","",'L - Desp. PROTÓTIPO'!G30)</f>
        <v/>
      </c>
      <c r="L360" s="489" t="str">
        <f>IF('L - Desp. PROTÓTIPO'!H30="","",'L - Desp. PROTÓTIPO'!H30)</f>
        <v/>
      </c>
    </row>
    <row r="361" spans="1:12" x14ac:dyDescent="0.25">
      <c r="A361" s="489">
        <f t="shared" si="19"/>
        <v>0</v>
      </c>
      <c r="B361" s="489" t="str">
        <f>IF(OR(J361="",L361=""),"",'L - Desp. PROTÓTIPO'!A31)</f>
        <v/>
      </c>
      <c r="C361" s="489" t="str">
        <f t="shared" si="18"/>
        <v/>
      </c>
      <c r="D361" s="489" t="str">
        <f>'L - Desp. PROTÓTIPO'!Y31</f>
        <v/>
      </c>
      <c r="E361" s="489" t="str">
        <f>'L - Desp. PROTÓTIPO'!Z31</f>
        <v/>
      </c>
      <c r="F361" s="489" t="str">
        <f>IF('L - Desp. PROTÓTIPO'!C31="","",'L - Desp. PROTÓTIPO'!C31)</f>
        <v/>
      </c>
      <c r="G361" s="489" t="str">
        <f>IF('L - Desp. PROTÓTIPO'!D31="","",'L - Desp. PROTÓTIPO'!D31)</f>
        <v/>
      </c>
      <c r="H361" s="489" t="str">
        <f>IF('L - Desp. PROTÓTIPO'!E31="","",'L - Desp. PROTÓTIPO'!E31)</f>
        <v/>
      </c>
      <c r="I361" s="489" t="str">
        <f>IF('L - Desp. PROTÓTIPO'!F31="","",'L - Desp. PROTÓTIPO'!F31)</f>
        <v/>
      </c>
      <c r="J361" s="489" t="str">
        <f>IF('L - Desp. PROTÓTIPO'!G31="","",'L - Desp. PROTÓTIPO'!G31)</f>
        <v/>
      </c>
      <c r="L361" s="489" t="str">
        <f>IF('L - Desp. PROTÓTIPO'!H31="","",'L - Desp. PROTÓTIPO'!H31)</f>
        <v/>
      </c>
    </row>
    <row r="362" spans="1:12" x14ac:dyDescent="0.25">
      <c r="A362" s="489">
        <f t="shared" si="19"/>
        <v>0</v>
      </c>
      <c r="B362" s="489" t="str">
        <f>IF(OR(J362="",L362=""),"",'L - Desp. PROTÓTIPO'!A32)</f>
        <v/>
      </c>
      <c r="C362" s="489" t="str">
        <f t="shared" si="18"/>
        <v/>
      </c>
      <c r="D362" s="489" t="str">
        <f>'L - Desp. PROTÓTIPO'!Y32</f>
        <v/>
      </c>
      <c r="E362" s="489" t="str">
        <f>'L - Desp. PROTÓTIPO'!Z32</f>
        <v/>
      </c>
      <c r="F362" s="489" t="str">
        <f>IF('L - Desp. PROTÓTIPO'!C32="","",'L - Desp. PROTÓTIPO'!C32)</f>
        <v/>
      </c>
      <c r="G362" s="489" t="str">
        <f>IF('L - Desp. PROTÓTIPO'!D32="","",'L - Desp. PROTÓTIPO'!D32)</f>
        <v/>
      </c>
      <c r="H362" s="489" t="str">
        <f>IF('L - Desp. PROTÓTIPO'!E32="","",'L - Desp. PROTÓTIPO'!E32)</f>
        <v/>
      </c>
      <c r="I362" s="489" t="str">
        <f>IF('L - Desp. PROTÓTIPO'!F32="","",'L - Desp. PROTÓTIPO'!F32)</f>
        <v/>
      </c>
      <c r="J362" s="489" t="str">
        <f>IF('L - Desp. PROTÓTIPO'!G32="","",'L - Desp. PROTÓTIPO'!G32)</f>
        <v/>
      </c>
      <c r="L362" s="489" t="str">
        <f>IF('L - Desp. PROTÓTIPO'!H32="","",'L - Desp. PROTÓTIPO'!H32)</f>
        <v/>
      </c>
    </row>
    <row r="363" spans="1:12" x14ac:dyDescent="0.25">
      <c r="A363" s="489">
        <f t="shared" si="19"/>
        <v>0</v>
      </c>
      <c r="B363" s="489" t="str">
        <f>IF(OR(J363="",L363=""),"",'L - Desp. PROTÓTIPO'!A33)</f>
        <v/>
      </c>
      <c r="C363" s="489" t="str">
        <f t="shared" si="18"/>
        <v/>
      </c>
      <c r="D363" s="489" t="str">
        <f>'L - Desp. PROTÓTIPO'!Y33</f>
        <v/>
      </c>
      <c r="E363" s="489" t="str">
        <f>'L - Desp. PROTÓTIPO'!Z33</f>
        <v/>
      </c>
      <c r="F363" s="489" t="str">
        <f>IF('L - Desp. PROTÓTIPO'!C33="","",'L - Desp. PROTÓTIPO'!C33)</f>
        <v/>
      </c>
      <c r="G363" s="489" t="str">
        <f>IF('L - Desp. PROTÓTIPO'!D33="","",'L - Desp. PROTÓTIPO'!D33)</f>
        <v/>
      </c>
      <c r="H363" s="489" t="str">
        <f>IF('L - Desp. PROTÓTIPO'!E33="","",'L - Desp. PROTÓTIPO'!E33)</f>
        <v/>
      </c>
      <c r="I363" s="489" t="str">
        <f>IF('L - Desp. PROTÓTIPO'!F33="","",'L - Desp. PROTÓTIPO'!F33)</f>
        <v/>
      </c>
      <c r="J363" s="489" t="str">
        <f>IF('L - Desp. PROTÓTIPO'!G33="","",'L - Desp. PROTÓTIPO'!G33)</f>
        <v/>
      </c>
      <c r="L363" s="489" t="str">
        <f>IF('L - Desp. PROTÓTIPO'!H33="","",'L - Desp. PROTÓTIPO'!H33)</f>
        <v/>
      </c>
    </row>
    <row r="364" spans="1:12" x14ac:dyDescent="0.25">
      <c r="A364" s="489">
        <f t="shared" si="19"/>
        <v>0</v>
      </c>
      <c r="B364" s="489" t="str">
        <f>IF(OR(J364="",L364=""),"",'L - Desp. PROTÓTIPO'!A34)</f>
        <v/>
      </c>
      <c r="C364" s="489" t="str">
        <f t="shared" si="18"/>
        <v/>
      </c>
      <c r="D364" s="489" t="str">
        <f>'L - Desp. PROTÓTIPO'!Y34</f>
        <v/>
      </c>
      <c r="E364" s="489" t="str">
        <f>'L - Desp. PROTÓTIPO'!Z34</f>
        <v/>
      </c>
      <c r="F364" s="489" t="str">
        <f>IF('L - Desp. PROTÓTIPO'!C34="","",'L - Desp. PROTÓTIPO'!C34)</f>
        <v/>
      </c>
      <c r="G364" s="489" t="str">
        <f>IF('L - Desp. PROTÓTIPO'!D34="","",'L - Desp. PROTÓTIPO'!D34)</f>
        <v/>
      </c>
      <c r="H364" s="489" t="str">
        <f>IF('L - Desp. PROTÓTIPO'!E34="","",'L - Desp. PROTÓTIPO'!E34)</f>
        <v/>
      </c>
      <c r="I364" s="489" t="str">
        <f>IF('L - Desp. PROTÓTIPO'!F34="","",'L - Desp. PROTÓTIPO'!F34)</f>
        <v/>
      </c>
      <c r="J364" s="489" t="str">
        <f>IF('L - Desp. PROTÓTIPO'!G34="","",'L - Desp. PROTÓTIPO'!G34)</f>
        <v/>
      </c>
      <c r="L364" s="489" t="str">
        <f>IF('L - Desp. PROTÓTIPO'!H34="","",'L - Desp. PROTÓTIPO'!H34)</f>
        <v/>
      </c>
    </row>
    <row r="365" spans="1:12" x14ac:dyDescent="0.25">
      <c r="A365" s="489">
        <f t="shared" si="19"/>
        <v>0</v>
      </c>
      <c r="B365" s="489" t="str">
        <f>IF(OR(J365="",L365=""),"",'L - Desp. PROTÓTIPO'!A35)</f>
        <v/>
      </c>
      <c r="C365" s="489" t="str">
        <f t="shared" si="18"/>
        <v/>
      </c>
      <c r="D365" s="489" t="str">
        <f>'L - Desp. PROTÓTIPO'!Y35</f>
        <v/>
      </c>
      <c r="E365" s="489" t="str">
        <f>'L - Desp. PROTÓTIPO'!Z35</f>
        <v/>
      </c>
      <c r="F365" s="489" t="str">
        <f>IF('L - Desp. PROTÓTIPO'!C35="","",'L - Desp. PROTÓTIPO'!C35)</f>
        <v/>
      </c>
      <c r="G365" s="489" t="str">
        <f>IF('L - Desp. PROTÓTIPO'!D35="","",'L - Desp. PROTÓTIPO'!D35)</f>
        <v/>
      </c>
      <c r="H365" s="489" t="str">
        <f>IF('L - Desp. PROTÓTIPO'!E35="","",'L - Desp. PROTÓTIPO'!E35)</f>
        <v/>
      </c>
      <c r="I365" s="489" t="str">
        <f>IF('L - Desp. PROTÓTIPO'!F35="","",'L - Desp. PROTÓTIPO'!F35)</f>
        <v/>
      </c>
      <c r="J365" s="489" t="str">
        <f>IF('L - Desp. PROTÓTIPO'!G35="","",'L - Desp. PROTÓTIPO'!G35)</f>
        <v/>
      </c>
      <c r="L365" s="489" t="str">
        <f>IF('L - Desp. PROTÓTIPO'!H35="","",'L - Desp. PROTÓTIPO'!H35)</f>
        <v/>
      </c>
    </row>
    <row r="366" spans="1:12" x14ac:dyDescent="0.25">
      <c r="A366" s="489">
        <f t="shared" si="19"/>
        <v>0</v>
      </c>
      <c r="B366" s="489" t="str">
        <f>IF(OR(J366="",L366=""),"",'L - Desp. PROTÓTIPO'!A36)</f>
        <v/>
      </c>
      <c r="C366" s="489" t="str">
        <f t="shared" si="18"/>
        <v/>
      </c>
      <c r="D366" s="489" t="str">
        <f>'L - Desp. PROTÓTIPO'!Y36</f>
        <v/>
      </c>
      <c r="E366" s="489" t="str">
        <f>'L - Desp. PROTÓTIPO'!Z36</f>
        <v/>
      </c>
      <c r="F366" s="489" t="str">
        <f>IF('L - Desp. PROTÓTIPO'!C36="","",'L - Desp. PROTÓTIPO'!C36)</f>
        <v/>
      </c>
      <c r="G366" s="489" t="str">
        <f>IF('L - Desp. PROTÓTIPO'!D36="","",'L - Desp. PROTÓTIPO'!D36)</f>
        <v/>
      </c>
      <c r="H366" s="489" t="str">
        <f>IF('L - Desp. PROTÓTIPO'!E36="","",'L - Desp. PROTÓTIPO'!E36)</f>
        <v/>
      </c>
      <c r="I366" s="489" t="str">
        <f>IF('L - Desp. PROTÓTIPO'!F36="","",'L - Desp. PROTÓTIPO'!F36)</f>
        <v/>
      </c>
      <c r="J366" s="489" t="str">
        <f>IF('L - Desp. PROTÓTIPO'!G36="","",'L - Desp. PROTÓTIPO'!G36)</f>
        <v/>
      </c>
      <c r="L366" s="489" t="str">
        <f>IF('L - Desp. PROTÓTIPO'!H36="","",'L - Desp. PROTÓTIPO'!H36)</f>
        <v/>
      </c>
    </row>
    <row r="367" spans="1:12" x14ac:dyDescent="0.25">
      <c r="A367" s="489">
        <f t="shared" si="19"/>
        <v>0</v>
      </c>
      <c r="B367" s="489" t="str">
        <f>IF(OR(J367="",L367=""),"",'L - Desp. PROTÓTIPO'!A37)</f>
        <v/>
      </c>
      <c r="C367" s="489" t="str">
        <f t="shared" si="18"/>
        <v/>
      </c>
      <c r="D367" s="489" t="str">
        <f>'L - Desp. PROTÓTIPO'!Y37</f>
        <v/>
      </c>
      <c r="E367" s="489" t="str">
        <f>'L - Desp. PROTÓTIPO'!Z37</f>
        <v/>
      </c>
      <c r="F367" s="489" t="str">
        <f>IF('L - Desp. PROTÓTIPO'!C37="","",'L - Desp. PROTÓTIPO'!C37)</f>
        <v/>
      </c>
      <c r="G367" s="489" t="str">
        <f>IF('L - Desp. PROTÓTIPO'!D37="","",'L - Desp. PROTÓTIPO'!D37)</f>
        <v/>
      </c>
      <c r="H367" s="489" t="str">
        <f>IF('L - Desp. PROTÓTIPO'!E37="","",'L - Desp. PROTÓTIPO'!E37)</f>
        <v/>
      </c>
      <c r="I367" s="489" t="str">
        <f>IF('L - Desp. PROTÓTIPO'!F37="","",'L - Desp. PROTÓTIPO'!F37)</f>
        <v/>
      </c>
      <c r="J367" s="489" t="str">
        <f>IF('L - Desp. PROTÓTIPO'!G37="","",'L - Desp. PROTÓTIPO'!G37)</f>
        <v/>
      </c>
      <c r="L367" s="489" t="str">
        <f>IF('L - Desp. PROTÓTIPO'!H37="","",'L - Desp. PROTÓTIPO'!H37)</f>
        <v/>
      </c>
    </row>
    <row r="368" spans="1:12" x14ac:dyDescent="0.25">
      <c r="A368" s="489">
        <f t="shared" si="19"/>
        <v>0</v>
      </c>
      <c r="B368" s="489" t="str">
        <f>IF(OR(J368="",L368=""),"",'L - Desp. PROTÓTIPO'!A38)</f>
        <v/>
      </c>
      <c r="C368" s="489" t="str">
        <f t="shared" si="18"/>
        <v/>
      </c>
      <c r="D368" s="489" t="str">
        <f>'L - Desp. PROTÓTIPO'!Y38</f>
        <v/>
      </c>
      <c r="E368" s="489" t="str">
        <f>'L - Desp. PROTÓTIPO'!Z38</f>
        <v/>
      </c>
      <c r="F368" s="489" t="str">
        <f>IF('L - Desp. PROTÓTIPO'!C38="","",'L - Desp. PROTÓTIPO'!C38)</f>
        <v/>
      </c>
      <c r="G368" s="489" t="str">
        <f>IF('L - Desp. PROTÓTIPO'!D38="","",'L - Desp. PROTÓTIPO'!D38)</f>
        <v/>
      </c>
      <c r="H368" s="489" t="str">
        <f>IF('L - Desp. PROTÓTIPO'!E38="","",'L - Desp. PROTÓTIPO'!E38)</f>
        <v/>
      </c>
      <c r="I368" s="489" t="str">
        <f>IF('L - Desp. PROTÓTIPO'!F38="","",'L - Desp. PROTÓTIPO'!F38)</f>
        <v/>
      </c>
      <c r="J368" s="489" t="str">
        <f>IF('L - Desp. PROTÓTIPO'!G38="","",'L - Desp. PROTÓTIPO'!G38)</f>
        <v/>
      </c>
      <c r="L368" s="489" t="str">
        <f>IF('L - Desp. PROTÓTIPO'!H38="","",'L - Desp. PROTÓTIPO'!H38)</f>
        <v/>
      </c>
    </row>
    <row r="369" spans="1:12" x14ac:dyDescent="0.25">
      <c r="A369" s="489">
        <f t="shared" si="19"/>
        <v>0</v>
      </c>
      <c r="B369" s="489" t="str">
        <f>IF(OR(J369="",L369=""),"",'L - Desp. PROTÓTIPO'!A39)</f>
        <v/>
      </c>
      <c r="C369" s="489" t="str">
        <f t="shared" si="18"/>
        <v/>
      </c>
      <c r="D369" s="489" t="str">
        <f>'L - Desp. PROTÓTIPO'!Y39</f>
        <v/>
      </c>
      <c r="E369" s="489" t="str">
        <f>'L - Desp. PROTÓTIPO'!Z39</f>
        <v/>
      </c>
      <c r="F369" s="489" t="str">
        <f>IF('L - Desp. PROTÓTIPO'!C39="","",'L - Desp. PROTÓTIPO'!C39)</f>
        <v/>
      </c>
      <c r="G369" s="489" t="str">
        <f>IF('L - Desp. PROTÓTIPO'!D39="","",'L - Desp. PROTÓTIPO'!D39)</f>
        <v/>
      </c>
      <c r="H369" s="489" t="str">
        <f>IF('L - Desp. PROTÓTIPO'!E39="","",'L - Desp. PROTÓTIPO'!E39)</f>
        <v/>
      </c>
      <c r="I369" s="489" t="str">
        <f>IF('L - Desp. PROTÓTIPO'!F39="","",'L - Desp. PROTÓTIPO'!F39)</f>
        <v/>
      </c>
      <c r="J369" s="489" t="str">
        <f>IF('L - Desp. PROTÓTIPO'!G39="","",'L - Desp. PROTÓTIPO'!G39)</f>
        <v/>
      </c>
      <c r="L369" s="489" t="str">
        <f>IF('L - Desp. PROTÓTIPO'!H39="","",'L - Desp. PROTÓTIPO'!H39)</f>
        <v/>
      </c>
    </row>
    <row r="370" spans="1:12" x14ac:dyDescent="0.25">
      <c r="A370" s="489">
        <f t="shared" si="19"/>
        <v>0</v>
      </c>
      <c r="B370" s="489" t="str">
        <f>IF(OR(J370="",L370=""),"",'L - Desp. PROTÓTIPO'!A40)</f>
        <v/>
      </c>
      <c r="C370" s="489" t="str">
        <f t="shared" si="18"/>
        <v/>
      </c>
      <c r="D370" s="489" t="str">
        <f>'L - Desp. PROTÓTIPO'!Y40</f>
        <v/>
      </c>
      <c r="E370" s="489" t="str">
        <f>'L - Desp. PROTÓTIPO'!Z40</f>
        <v/>
      </c>
      <c r="F370" s="489" t="str">
        <f>IF('L - Desp. PROTÓTIPO'!C40="","",'L - Desp. PROTÓTIPO'!C40)</f>
        <v/>
      </c>
      <c r="G370" s="489" t="str">
        <f>IF('L - Desp. PROTÓTIPO'!D40="","",'L - Desp. PROTÓTIPO'!D40)</f>
        <v/>
      </c>
      <c r="H370" s="489" t="str">
        <f>IF('L - Desp. PROTÓTIPO'!E40="","",'L - Desp. PROTÓTIPO'!E40)</f>
        <v/>
      </c>
      <c r="I370" s="489" t="str">
        <f>IF('L - Desp. PROTÓTIPO'!F40="","",'L - Desp. PROTÓTIPO'!F40)</f>
        <v/>
      </c>
      <c r="J370" s="489" t="str">
        <f>IF('L - Desp. PROTÓTIPO'!G40="","",'L - Desp. PROTÓTIPO'!G40)</f>
        <v/>
      </c>
      <c r="L370" s="489" t="str">
        <f>IF('L - Desp. PROTÓTIPO'!H40="","",'L - Desp. PROTÓTIPO'!H40)</f>
        <v/>
      </c>
    </row>
    <row r="371" spans="1:12" x14ac:dyDescent="0.25">
      <c r="A371" s="489">
        <f t="shared" si="19"/>
        <v>0</v>
      </c>
      <c r="B371" s="489" t="str">
        <f>IF(OR(J371="",L371=""),"",'L - Desp. PROTÓTIPO'!A41)</f>
        <v/>
      </c>
      <c r="C371" s="489" t="str">
        <f t="shared" si="18"/>
        <v/>
      </c>
      <c r="D371" s="489" t="str">
        <f>'L - Desp. PROTÓTIPO'!Y41</f>
        <v/>
      </c>
      <c r="E371" s="489" t="str">
        <f>'L - Desp. PROTÓTIPO'!Z41</f>
        <v/>
      </c>
      <c r="F371" s="489" t="str">
        <f>IF('L - Desp. PROTÓTIPO'!C41="","",'L - Desp. PROTÓTIPO'!C41)</f>
        <v/>
      </c>
      <c r="G371" s="489" t="str">
        <f>IF('L - Desp. PROTÓTIPO'!D41="","",'L - Desp. PROTÓTIPO'!D41)</f>
        <v/>
      </c>
      <c r="H371" s="489" t="str">
        <f>IF('L - Desp. PROTÓTIPO'!E41="","",'L - Desp. PROTÓTIPO'!E41)</f>
        <v/>
      </c>
      <c r="I371" s="489" t="str">
        <f>IF('L - Desp. PROTÓTIPO'!F41="","",'L - Desp. PROTÓTIPO'!F41)</f>
        <v/>
      </c>
      <c r="J371" s="489" t="str">
        <f>IF('L - Desp. PROTÓTIPO'!G41="","",'L - Desp. PROTÓTIPO'!G41)</f>
        <v/>
      </c>
      <c r="L371" s="489" t="str">
        <f>IF('L - Desp. PROTÓTIPO'!H41="","",'L - Desp. PROTÓTIPO'!H41)</f>
        <v/>
      </c>
    </row>
    <row r="372" spans="1:12" x14ac:dyDescent="0.25">
      <c r="A372" s="489">
        <f t="shared" si="19"/>
        <v>0</v>
      </c>
      <c r="B372" s="489" t="str">
        <f>IF(OR(J372="",L372=""),"",'L - Desp. PROTÓTIPO'!A42)</f>
        <v/>
      </c>
      <c r="C372" s="489" t="str">
        <f t="shared" si="18"/>
        <v/>
      </c>
      <c r="D372" s="489" t="str">
        <f>'L - Desp. PROTÓTIPO'!Y42</f>
        <v/>
      </c>
      <c r="E372" s="489" t="str">
        <f>'L - Desp. PROTÓTIPO'!Z42</f>
        <v/>
      </c>
      <c r="F372" s="489" t="str">
        <f>IF('L - Desp. PROTÓTIPO'!C42="","",'L - Desp. PROTÓTIPO'!C42)</f>
        <v/>
      </c>
      <c r="G372" s="489" t="str">
        <f>IF('L - Desp. PROTÓTIPO'!D42="","",'L - Desp. PROTÓTIPO'!D42)</f>
        <v/>
      </c>
      <c r="H372" s="489" t="str">
        <f>IF('L - Desp. PROTÓTIPO'!E42="","",'L - Desp. PROTÓTIPO'!E42)</f>
        <v/>
      </c>
      <c r="I372" s="489" t="str">
        <f>IF('L - Desp. PROTÓTIPO'!F42="","",'L - Desp. PROTÓTIPO'!F42)</f>
        <v/>
      </c>
      <c r="J372" s="489" t="str">
        <f>IF('L - Desp. PROTÓTIPO'!G42="","",'L - Desp. PROTÓTIPO'!G42)</f>
        <v/>
      </c>
      <c r="L372" s="489" t="str">
        <f>IF('L - Desp. PROTÓTIPO'!H42="","",'L - Desp. PROTÓTIPO'!H42)</f>
        <v/>
      </c>
    </row>
    <row r="373" spans="1:12" x14ac:dyDescent="0.25">
      <c r="A373" s="489">
        <f t="shared" si="19"/>
        <v>0</v>
      </c>
      <c r="B373" s="489" t="str">
        <f>IF(OR(J373="",L373=""),"",'L - Desp. PROTÓTIPO'!A43)</f>
        <v/>
      </c>
      <c r="C373" s="489" t="str">
        <f t="shared" si="18"/>
        <v/>
      </c>
      <c r="D373" s="489" t="str">
        <f>'L - Desp. PROTÓTIPO'!Y43</f>
        <v/>
      </c>
      <c r="E373" s="489" t="str">
        <f>'L - Desp. PROTÓTIPO'!Z43</f>
        <v/>
      </c>
      <c r="F373" s="489" t="str">
        <f>IF('L - Desp. PROTÓTIPO'!C43="","",'L - Desp. PROTÓTIPO'!C43)</f>
        <v/>
      </c>
      <c r="G373" s="489" t="str">
        <f>IF('L - Desp. PROTÓTIPO'!D43="","",'L - Desp. PROTÓTIPO'!D43)</f>
        <v/>
      </c>
      <c r="H373" s="489" t="str">
        <f>IF('L - Desp. PROTÓTIPO'!E43="","",'L - Desp. PROTÓTIPO'!E43)</f>
        <v/>
      </c>
      <c r="I373" s="489" t="str">
        <f>IF('L - Desp. PROTÓTIPO'!F43="","",'L - Desp. PROTÓTIPO'!F43)</f>
        <v/>
      </c>
      <c r="J373" s="489" t="str">
        <f>IF('L - Desp. PROTÓTIPO'!G43="","",'L - Desp. PROTÓTIPO'!G43)</f>
        <v/>
      </c>
      <c r="L373" s="489" t="str">
        <f>IF('L - Desp. PROTÓTIPO'!H43="","",'L - Desp. PROTÓTIPO'!H43)</f>
        <v/>
      </c>
    </row>
    <row r="374" spans="1:12" x14ac:dyDescent="0.25">
      <c r="A374" s="489">
        <f t="shared" si="19"/>
        <v>0</v>
      </c>
      <c r="B374" s="489" t="str">
        <f>IF(OR(J374="",L374=""),"",'L - Desp. PROTÓTIPO'!A44)</f>
        <v/>
      </c>
      <c r="C374" s="489" t="str">
        <f t="shared" si="18"/>
        <v/>
      </c>
      <c r="D374" s="489" t="str">
        <f>'L - Desp. PROTÓTIPO'!Y44</f>
        <v/>
      </c>
      <c r="E374" s="489" t="str">
        <f>'L - Desp. PROTÓTIPO'!Z44</f>
        <v/>
      </c>
      <c r="F374" s="489" t="str">
        <f>IF('L - Desp. PROTÓTIPO'!C44="","",'L - Desp. PROTÓTIPO'!C44)</f>
        <v/>
      </c>
      <c r="G374" s="489" t="str">
        <f>IF('L - Desp. PROTÓTIPO'!D44="","",'L - Desp. PROTÓTIPO'!D44)</f>
        <v/>
      </c>
      <c r="H374" s="489" t="str">
        <f>IF('L - Desp. PROTÓTIPO'!E44="","",'L - Desp. PROTÓTIPO'!E44)</f>
        <v/>
      </c>
      <c r="I374" s="489" t="str">
        <f>IF('L - Desp. PROTÓTIPO'!F44="","",'L - Desp. PROTÓTIPO'!F44)</f>
        <v/>
      </c>
      <c r="J374" s="489" t="str">
        <f>IF('L - Desp. PROTÓTIPO'!G44="","",'L - Desp. PROTÓTIPO'!G44)</f>
        <v/>
      </c>
      <c r="L374" s="489" t="str">
        <f>IF('L - Desp. PROTÓTIPO'!H44="","",'L - Desp. PROTÓTIPO'!H44)</f>
        <v/>
      </c>
    </row>
    <row r="375" spans="1:12" x14ac:dyDescent="0.25">
      <c r="A375" s="489">
        <f t="shared" si="19"/>
        <v>0</v>
      </c>
      <c r="B375" s="489" t="str">
        <f>IF(OR(J375="",L375=""),"",'L - Desp. PROTÓTIPO'!A45)</f>
        <v/>
      </c>
      <c r="C375" s="489" t="str">
        <f t="shared" si="18"/>
        <v/>
      </c>
      <c r="D375" s="489" t="str">
        <f>'L - Desp. PROTÓTIPO'!Y45</f>
        <v/>
      </c>
      <c r="E375" s="489" t="str">
        <f>'L - Desp. PROTÓTIPO'!Z45</f>
        <v/>
      </c>
      <c r="F375" s="489" t="str">
        <f>IF('L - Desp. PROTÓTIPO'!C45="","",'L - Desp. PROTÓTIPO'!C45)</f>
        <v/>
      </c>
      <c r="G375" s="489" t="str">
        <f>IF('L - Desp. PROTÓTIPO'!D45="","",'L - Desp. PROTÓTIPO'!D45)</f>
        <v/>
      </c>
      <c r="H375" s="489" t="str">
        <f>IF('L - Desp. PROTÓTIPO'!E45="","",'L - Desp. PROTÓTIPO'!E45)</f>
        <v/>
      </c>
      <c r="I375" s="489" t="str">
        <f>IF('L - Desp. PROTÓTIPO'!F45="","",'L - Desp. PROTÓTIPO'!F45)</f>
        <v/>
      </c>
      <c r="J375" s="489" t="str">
        <f>IF('L - Desp. PROTÓTIPO'!G45="","",'L - Desp. PROTÓTIPO'!G45)</f>
        <v/>
      </c>
      <c r="L375" s="489" t="str">
        <f>IF('L - Desp. PROTÓTIPO'!H45="","",'L - Desp. PROTÓTIPO'!H45)</f>
        <v/>
      </c>
    </row>
    <row r="376" spans="1:12" x14ac:dyDescent="0.25">
      <c r="A376" s="489">
        <f t="shared" si="19"/>
        <v>0</v>
      </c>
      <c r="B376" s="489" t="str">
        <f>IF(OR(J376="",L376=""),"",'L - Desp. PROTÓTIPO'!A46)</f>
        <v/>
      </c>
      <c r="C376" s="489" t="str">
        <f t="shared" si="18"/>
        <v/>
      </c>
      <c r="D376" s="489" t="str">
        <f>'L - Desp. PROTÓTIPO'!Y46</f>
        <v/>
      </c>
      <c r="E376" s="489" t="str">
        <f>'L - Desp. PROTÓTIPO'!Z46</f>
        <v/>
      </c>
      <c r="F376" s="489" t="str">
        <f>IF('L - Desp. PROTÓTIPO'!C46="","",'L - Desp. PROTÓTIPO'!C46)</f>
        <v/>
      </c>
      <c r="G376" s="489" t="str">
        <f>IF('L - Desp. PROTÓTIPO'!D46="","",'L - Desp. PROTÓTIPO'!D46)</f>
        <v/>
      </c>
      <c r="H376" s="489" t="str">
        <f>IF('L - Desp. PROTÓTIPO'!E46="","",'L - Desp. PROTÓTIPO'!E46)</f>
        <v/>
      </c>
      <c r="I376" s="489" t="str">
        <f>IF('L - Desp. PROTÓTIPO'!F46="","",'L - Desp. PROTÓTIPO'!F46)</f>
        <v/>
      </c>
      <c r="J376" s="489" t="str">
        <f>IF('L - Desp. PROTÓTIPO'!G46="","",'L - Desp. PROTÓTIPO'!G46)</f>
        <v/>
      </c>
      <c r="L376" s="489" t="str">
        <f>IF('L - Desp. PROTÓTIPO'!H46="","",'L - Desp. PROTÓTIPO'!H46)</f>
        <v/>
      </c>
    </row>
    <row r="377" spans="1:12" x14ac:dyDescent="0.25">
      <c r="A377" s="489">
        <f t="shared" si="19"/>
        <v>0</v>
      </c>
      <c r="B377" s="489" t="str">
        <f>IF(OR(J377="",L377=""),"",'L - Desp. PROTÓTIPO'!A47)</f>
        <v/>
      </c>
      <c r="C377" s="489" t="str">
        <f t="shared" si="18"/>
        <v/>
      </c>
      <c r="D377" s="489" t="str">
        <f>'L - Desp. PROTÓTIPO'!Y47</f>
        <v/>
      </c>
      <c r="E377" s="489" t="str">
        <f>'L - Desp. PROTÓTIPO'!Z47</f>
        <v/>
      </c>
      <c r="F377" s="489" t="str">
        <f>IF('L - Desp. PROTÓTIPO'!C47="","",'L - Desp. PROTÓTIPO'!C47)</f>
        <v/>
      </c>
      <c r="G377" s="489" t="str">
        <f>IF('L - Desp. PROTÓTIPO'!D47="","",'L - Desp. PROTÓTIPO'!D47)</f>
        <v/>
      </c>
      <c r="H377" s="489" t="str">
        <f>IF('L - Desp. PROTÓTIPO'!E47="","",'L - Desp. PROTÓTIPO'!E47)</f>
        <v/>
      </c>
      <c r="I377" s="489" t="str">
        <f>IF('L - Desp. PROTÓTIPO'!F47="","",'L - Desp. PROTÓTIPO'!F47)</f>
        <v/>
      </c>
      <c r="J377" s="489" t="str">
        <f>IF('L - Desp. PROTÓTIPO'!G47="","",'L - Desp. PROTÓTIPO'!G47)</f>
        <v/>
      </c>
      <c r="L377" s="489" t="str">
        <f>IF('L - Desp. PROTÓTIPO'!H47="","",'L - Desp. PROTÓTIPO'!H47)</f>
        <v/>
      </c>
    </row>
    <row r="378" spans="1:12" x14ac:dyDescent="0.25">
      <c r="A378" s="489">
        <f t="shared" si="19"/>
        <v>0</v>
      </c>
      <c r="B378" s="489" t="str">
        <f>IF(OR(J378="",L378=""),"",'L - Desp. PROTÓTIPO'!A48)</f>
        <v/>
      </c>
      <c r="C378" s="489" t="str">
        <f t="shared" si="18"/>
        <v/>
      </c>
      <c r="D378" s="489" t="str">
        <f>'L - Desp. PROTÓTIPO'!Y48</f>
        <v/>
      </c>
      <c r="E378" s="489" t="str">
        <f>'L - Desp. PROTÓTIPO'!Z48</f>
        <v/>
      </c>
      <c r="F378" s="489" t="str">
        <f>IF('L - Desp. PROTÓTIPO'!C48="","",'L - Desp. PROTÓTIPO'!C48)</f>
        <v/>
      </c>
      <c r="G378" s="489" t="str">
        <f>IF('L - Desp. PROTÓTIPO'!D48="","",'L - Desp. PROTÓTIPO'!D48)</f>
        <v/>
      </c>
      <c r="H378" s="489" t="str">
        <f>IF('L - Desp. PROTÓTIPO'!E48="","",'L - Desp. PROTÓTIPO'!E48)</f>
        <v/>
      </c>
      <c r="I378" s="489" t="str">
        <f>IF('L - Desp. PROTÓTIPO'!F48="","",'L - Desp. PROTÓTIPO'!F48)</f>
        <v/>
      </c>
      <c r="J378" s="489" t="str">
        <f>IF('L - Desp. PROTÓTIPO'!G48="","",'L - Desp. PROTÓTIPO'!G48)</f>
        <v/>
      </c>
      <c r="L378" s="489" t="str">
        <f>IF('L - Desp. PROTÓTIPO'!H48="","",'L - Desp. PROTÓTIPO'!H48)</f>
        <v/>
      </c>
    </row>
    <row r="379" spans="1:12" x14ac:dyDescent="0.25">
      <c r="A379" s="489">
        <f t="shared" si="19"/>
        <v>0</v>
      </c>
      <c r="B379" s="489" t="str">
        <f>IF(OR(J379="",L379=""),"",'L - Desp. PROTÓTIPO'!A49)</f>
        <v/>
      </c>
      <c r="C379" s="489" t="str">
        <f t="shared" si="18"/>
        <v/>
      </c>
      <c r="D379" s="489" t="str">
        <f>'L - Desp. PROTÓTIPO'!Y49</f>
        <v/>
      </c>
      <c r="E379" s="489" t="str">
        <f>'L - Desp. PROTÓTIPO'!Z49</f>
        <v/>
      </c>
      <c r="F379" s="489" t="str">
        <f>IF('L - Desp. PROTÓTIPO'!C49="","",'L - Desp. PROTÓTIPO'!C49)</f>
        <v/>
      </c>
      <c r="G379" s="489" t="str">
        <f>IF('L - Desp. PROTÓTIPO'!D49="","",'L - Desp. PROTÓTIPO'!D49)</f>
        <v/>
      </c>
      <c r="H379" s="489" t="str">
        <f>IF('L - Desp. PROTÓTIPO'!E49="","",'L - Desp. PROTÓTIPO'!E49)</f>
        <v/>
      </c>
      <c r="I379" s="489" t="str">
        <f>IF('L - Desp. PROTÓTIPO'!F49="","",'L - Desp. PROTÓTIPO'!F49)</f>
        <v/>
      </c>
      <c r="J379" s="489" t="str">
        <f>IF('L - Desp. PROTÓTIPO'!G49="","",'L - Desp. PROTÓTIPO'!G49)</f>
        <v/>
      </c>
      <c r="L379" s="489" t="str">
        <f>IF('L - Desp. PROTÓTIPO'!H49="","",'L - Desp. PROTÓTIPO'!H49)</f>
        <v/>
      </c>
    </row>
    <row r="380" spans="1:12" x14ac:dyDescent="0.25">
      <c r="A380" s="489">
        <f t="shared" si="19"/>
        <v>0</v>
      </c>
      <c r="B380" s="489" t="str">
        <f>IF(OR(J380="",L380=""),"",'L - Desp. PROTÓTIPO'!A50)</f>
        <v/>
      </c>
      <c r="C380" s="489" t="str">
        <f t="shared" si="18"/>
        <v/>
      </c>
      <c r="D380" s="489" t="str">
        <f>'L - Desp. PROTÓTIPO'!Y50</f>
        <v/>
      </c>
      <c r="E380" s="489" t="str">
        <f>'L - Desp. PROTÓTIPO'!Z50</f>
        <v/>
      </c>
      <c r="F380" s="489" t="str">
        <f>IF('L - Desp. PROTÓTIPO'!C50="","",'L - Desp. PROTÓTIPO'!C50)</f>
        <v/>
      </c>
      <c r="G380" s="489" t="str">
        <f>IF('L - Desp. PROTÓTIPO'!D50="","",'L - Desp. PROTÓTIPO'!D50)</f>
        <v/>
      </c>
      <c r="H380" s="489" t="str">
        <f>IF('L - Desp. PROTÓTIPO'!E50="","",'L - Desp. PROTÓTIPO'!E50)</f>
        <v/>
      </c>
      <c r="I380" s="489" t="str">
        <f>IF('L - Desp. PROTÓTIPO'!F50="","",'L - Desp. PROTÓTIPO'!F50)</f>
        <v/>
      </c>
      <c r="J380" s="489" t="str">
        <f>IF('L - Desp. PROTÓTIPO'!G50="","",'L - Desp. PROTÓTIPO'!G50)</f>
        <v/>
      </c>
      <c r="L380" s="489" t="str">
        <f>IF('L - Desp. PROTÓTIPO'!H50="","",'L - Desp. PROTÓTIPO'!H50)</f>
        <v/>
      </c>
    </row>
    <row r="381" spans="1:12" x14ac:dyDescent="0.25">
      <c r="A381" s="489">
        <f t="shared" si="19"/>
        <v>0</v>
      </c>
      <c r="B381" s="489" t="str">
        <f>IF(OR(J381="",L381=""),"",'L - Desp. PROTÓTIPO'!A51)</f>
        <v/>
      </c>
      <c r="C381" s="489" t="str">
        <f t="shared" si="18"/>
        <v/>
      </c>
      <c r="D381" s="489" t="str">
        <f>'L - Desp. PROTÓTIPO'!Y51</f>
        <v/>
      </c>
      <c r="E381" s="489" t="str">
        <f>'L - Desp. PROTÓTIPO'!Z51</f>
        <v/>
      </c>
      <c r="F381" s="489" t="str">
        <f>IF('L - Desp. PROTÓTIPO'!C51="","",'L - Desp. PROTÓTIPO'!C51)</f>
        <v/>
      </c>
      <c r="G381" s="489" t="str">
        <f>IF('L - Desp. PROTÓTIPO'!D51="","",'L - Desp. PROTÓTIPO'!D51)</f>
        <v/>
      </c>
      <c r="H381" s="489" t="str">
        <f>IF('L - Desp. PROTÓTIPO'!E51="","",'L - Desp. PROTÓTIPO'!E51)</f>
        <v/>
      </c>
      <c r="I381" s="489" t="str">
        <f>IF('L - Desp. PROTÓTIPO'!F51="","",'L - Desp. PROTÓTIPO'!F51)</f>
        <v/>
      </c>
      <c r="J381" s="489" t="str">
        <f>IF('L - Desp. PROTÓTIPO'!G51="","",'L - Desp. PROTÓTIPO'!G51)</f>
        <v/>
      </c>
      <c r="L381" s="489" t="str">
        <f>IF('L - Desp. PROTÓTIPO'!H51="","",'L - Desp. PROTÓTIPO'!H51)</f>
        <v/>
      </c>
    </row>
    <row r="382" spans="1:12" x14ac:dyDescent="0.25">
      <c r="A382" s="489">
        <f t="shared" si="19"/>
        <v>0</v>
      </c>
      <c r="B382" s="489" t="str">
        <f>IF(OR(J382="",L382=""),"",'L - Desp. PROTÓTIPO'!A52)</f>
        <v/>
      </c>
      <c r="C382" s="489" t="str">
        <f t="shared" si="18"/>
        <v/>
      </c>
      <c r="D382" s="489" t="str">
        <f>'L - Desp. PROTÓTIPO'!Y52</f>
        <v/>
      </c>
      <c r="E382" s="489" t="str">
        <f>'L - Desp. PROTÓTIPO'!Z52</f>
        <v/>
      </c>
      <c r="F382" s="489" t="str">
        <f>IF('L - Desp. PROTÓTIPO'!C52="","",'L - Desp. PROTÓTIPO'!C52)</f>
        <v/>
      </c>
      <c r="G382" s="489" t="str">
        <f>IF('L - Desp. PROTÓTIPO'!D52="","",'L - Desp. PROTÓTIPO'!D52)</f>
        <v/>
      </c>
      <c r="H382" s="489" t="str">
        <f>IF('L - Desp. PROTÓTIPO'!E52="","",'L - Desp. PROTÓTIPO'!E52)</f>
        <v/>
      </c>
      <c r="I382" s="489" t="str">
        <f>IF('L - Desp. PROTÓTIPO'!F52="","",'L - Desp. PROTÓTIPO'!F52)</f>
        <v/>
      </c>
      <c r="J382" s="489" t="str">
        <f>IF('L - Desp. PROTÓTIPO'!G52="","",'L - Desp. PROTÓTIPO'!G52)</f>
        <v/>
      </c>
      <c r="L382" s="489" t="str">
        <f>IF('L - Desp. PROTÓTIPO'!H52="","",'L - Desp. PROTÓTIPO'!H52)</f>
        <v/>
      </c>
    </row>
    <row r="383" spans="1:12" x14ac:dyDescent="0.25">
      <c r="A383" s="489">
        <f t="shared" si="19"/>
        <v>0</v>
      </c>
      <c r="B383" s="489" t="str">
        <f>IF(OR(J383="",L383=""),"",'L - Desp. PROTÓTIPO'!A53)</f>
        <v/>
      </c>
      <c r="C383" s="489" t="str">
        <f t="shared" si="18"/>
        <v/>
      </c>
      <c r="D383" s="489" t="str">
        <f>'L - Desp. PROTÓTIPO'!Y53</f>
        <v/>
      </c>
      <c r="E383" s="489" t="str">
        <f>'L - Desp. PROTÓTIPO'!Z53</f>
        <v/>
      </c>
      <c r="F383" s="489" t="str">
        <f>IF('L - Desp. PROTÓTIPO'!C53="","",'L - Desp. PROTÓTIPO'!C53)</f>
        <v/>
      </c>
      <c r="G383" s="489" t="str">
        <f>IF('L - Desp. PROTÓTIPO'!D53="","",'L - Desp. PROTÓTIPO'!D53)</f>
        <v/>
      </c>
      <c r="H383" s="489" t="str">
        <f>IF('L - Desp. PROTÓTIPO'!E53="","",'L - Desp. PROTÓTIPO'!E53)</f>
        <v/>
      </c>
      <c r="I383" s="489" t="str">
        <f>IF('L - Desp. PROTÓTIPO'!F53="","",'L - Desp. PROTÓTIPO'!F53)</f>
        <v/>
      </c>
      <c r="J383" s="489" t="str">
        <f>IF('L - Desp. PROTÓTIPO'!G53="","",'L - Desp. PROTÓTIPO'!G53)</f>
        <v/>
      </c>
      <c r="L383" s="489" t="str">
        <f>IF('L - Desp. PROTÓTIPO'!H53="","",'L - Desp. PROTÓTIPO'!H53)</f>
        <v/>
      </c>
    </row>
    <row r="384" spans="1:12" x14ac:dyDescent="0.25">
      <c r="A384" s="489">
        <f t="shared" si="19"/>
        <v>0</v>
      </c>
      <c r="B384" s="489" t="str">
        <f>IF(OR(J384="",L384=""),"",'L - Desp. PROTÓTIPO'!A54)</f>
        <v/>
      </c>
      <c r="C384" s="489" t="str">
        <f t="shared" si="18"/>
        <v/>
      </c>
      <c r="D384" s="489" t="str">
        <f>'L - Desp. PROTÓTIPO'!Y54</f>
        <v/>
      </c>
      <c r="E384" s="489" t="str">
        <f>'L - Desp. PROTÓTIPO'!Z54</f>
        <v/>
      </c>
      <c r="F384" s="489" t="str">
        <f>IF('L - Desp. PROTÓTIPO'!C54="","",'L - Desp. PROTÓTIPO'!C54)</f>
        <v/>
      </c>
      <c r="G384" s="489" t="str">
        <f>IF('L - Desp. PROTÓTIPO'!D54="","",'L - Desp. PROTÓTIPO'!D54)</f>
        <v/>
      </c>
      <c r="H384" s="489" t="str">
        <f>IF('L - Desp. PROTÓTIPO'!E54="","",'L - Desp. PROTÓTIPO'!E54)</f>
        <v/>
      </c>
      <c r="I384" s="489" t="str">
        <f>IF('L - Desp. PROTÓTIPO'!F54="","",'L - Desp. PROTÓTIPO'!F54)</f>
        <v/>
      </c>
      <c r="J384" s="489" t="str">
        <f>IF('L - Desp. PROTÓTIPO'!G54="","",'L - Desp. PROTÓTIPO'!G54)</f>
        <v/>
      </c>
      <c r="L384" s="489" t="str">
        <f>IF('L - Desp. PROTÓTIPO'!H54="","",'L - Desp. PROTÓTIPO'!H54)</f>
        <v/>
      </c>
    </row>
    <row r="385" spans="1:12" x14ac:dyDescent="0.25">
      <c r="A385" s="489">
        <f t="shared" si="19"/>
        <v>0</v>
      </c>
      <c r="B385" s="489" t="str">
        <f>IF(OR(J385="",L385=""),"",'L - Desp. PROTÓTIPO'!A55)</f>
        <v/>
      </c>
      <c r="C385" s="489" t="str">
        <f t="shared" si="18"/>
        <v/>
      </c>
      <c r="D385" s="489" t="str">
        <f>'L - Desp. PROTÓTIPO'!Y55</f>
        <v/>
      </c>
      <c r="E385" s="489" t="str">
        <f>'L - Desp. PROTÓTIPO'!Z55</f>
        <v/>
      </c>
      <c r="F385" s="489" t="str">
        <f>IF('L - Desp. PROTÓTIPO'!C55="","",'L - Desp. PROTÓTIPO'!C55)</f>
        <v/>
      </c>
      <c r="G385" s="489" t="str">
        <f>IF('L - Desp. PROTÓTIPO'!D55="","",'L - Desp. PROTÓTIPO'!D55)</f>
        <v/>
      </c>
      <c r="H385" s="489" t="str">
        <f>IF('L - Desp. PROTÓTIPO'!E55="","",'L - Desp. PROTÓTIPO'!E55)</f>
        <v/>
      </c>
      <c r="I385" s="489" t="str">
        <f>IF('L - Desp. PROTÓTIPO'!F55="","",'L - Desp. PROTÓTIPO'!F55)</f>
        <v/>
      </c>
      <c r="J385" s="489" t="str">
        <f>IF('L - Desp. PROTÓTIPO'!G55="","",'L - Desp. PROTÓTIPO'!G55)</f>
        <v/>
      </c>
      <c r="L385" s="489" t="str">
        <f>IF('L - Desp. PROTÓTIPO'!H55="","",'L - Desp. PROTÓTIPO'!H55)</f>
        <v/>
      </c>
    </row>
    <row r="386" spans="1:12" x14ac:dyDescent="0.25">
      <c r="A386" s="489">
        <f t="shared" si="19"/>
        <v>0</v>
      </c>
      <c r="B386" s="489" t="str">
        <f>IF(OR(J386="",L386=""),"",'L - Desp. PROTÓTIPO'!A56)</f>
        <v/>
      </c>
      <c r="C386" s="489" t="str">
        <f t="shared" si="18"/>
        <v/>
      </c>
      <c r="D386" s="489" t="str">
        <f>'L - Desp. PROTÓTIPO'!Y56</f>
        <v/>
      </c>
      <c r="E386" s="489" t="str">
        <f>'L - Desp. PROTÓTIPO'!Z56</f>
        <v/>
      </c>
      <c r="F386" s="489" t="str">
        <f>IF('L - Desp. PROTÓTIPO'!C56="","",'L - Desp. PROTÓTIPO'!C56)</f>
        <v/>
      </c>
      <c r="G386" s="489" t="str">
        <f>IF('L - Desp. PROTÓTIPO'!D56="","",'L - Desp. PROTÓTIPO'!D56)</f>
        <v/>
      </c>
      <c r="H386" s="489" t="str">
        <f>IF('L - Desp. PROTÓTIPO'!E56="","",'L - Desp. PROTÓTIPO'!E56)</f>
        <v/>
      </c>
      <c r="I386" s="489" t="str">
        <f>IF('L - Desp. PROTÓTIPO'!F56="","",'L - Desp. PROTÓTIPO'!F56)</f>
        <v/>
      </c>
      <c r="J386" s="489" t="str">
        <f>IF('L - Desp. PROTÓTIPO'!G56="","",'L - Desp. PROTÓTIPO'!G56)</f>
        <v/>
      </c>
      <c r="L386" s="489" t="str">
        <f>IF('L - Desp. PROTÓTIPO'!H56="","",'L - Desp. PROTÓTIPO'!H56)</f>
        <v/>
      </c>
    </row>
    <row r="387" spans="1:12" x14ac:dyDescent="0.25">
      <c r="A387" s="489">
        <f t="shared" si="19"/>
        <v>0</v>
      </c>
      <c r="B387" s="489" t="str">
        <f>IF(OR(J387="",L387=""),"",'L - Desp. PROTÓTIPO'!A57)</f>
        <v/>
      </c>
      <c r="C387" s="489" t="str">
        <f t="shared" si="18"/>
        <v/>
      </c>
      <c r="D387" s="489" t="str">
        <f>'L - Desp. PROTÓTIPO'!Y57</f>
        <v/>
      </c>
      <c r="E387" s="489" t="str">
        <f>'L - Desp. PROTÓTIPO'!Z57</f>
        <v/>
      </c>
      <c r="F387" s="489" t="str">
        <f>IF('L - Desp. PROTÓTIPO'!C57="","",'L - Desp. PROTÓTIPO'!C57)</f>
        <v/>
      </c>
      <c r="G387" s="489" t="str">
        <f>IF('L - Desp. PROTÓTIPO'!D57="","",'L - Desp. PROTÓTIPO'!D57)</f>
        <v/>
      </c>
      <c r="H387" s="489" t="str">
        <f>IF('L - Desp. PROTÓTIPO'!E57="","",'L - Desp. PROTÓTIPO'!E57)</f>
        <v/>
      </c>
      <c r="I387" s="489" t="str">
        <f>IF('L - Desp. PROTÓTIPO'!F57="","",'L - Desp. PROTÓTIPO'!F57)</f>
        <v/>
      </c>
      <c r="J387" s="489" t="str">
        <f>IF('L - Desp. PROTÓTIPO'!G57="","",'L - Desp. PROTÓTIPO'!G57)</f>
        <v/>
      </c>
      <c r="L387" s="489" t="str">
        <f>IF('L - Desp. PROTÓTIPO'!H57="","",'L - Desp. PROTÓTIPO'!H57)</f>
        <v/>
      </c>
    </row>
    <row r="388" spans="1:12" x14ac:dyDescent="0.25">
      <c r="A388" s="489">
        <f t="shared" si="19"/>
        <v>0</v>
      </c>
      <c r="B388" s="489" t="str">
        <f>IF(OR(J388="",L388=""),"",'L - Desp. PROTÓTIPO'!A58)</f>
        <v/>
      </c>
      <c r="C388" s="489" t="str">
        <f t="shared" si="18"/>
        <v/>
      </c>
      <c r="D388" s="489" t="str">
        <f>'L - Desp. PROTÓTIPO'!Y58</f>
        <v/>
      </c>
      <c r="E388" s="489" t="str">
        <f>'L - Desp. PROTÓTIPO'!Z58</f>
        <v/>
      </c>
      <c r="F388" s="489" t="str">
        <f>IF('L - Desp. PROTÓTIPO'!C58="","",'L - Desp. PROTÓTIPO'!C58)</f>
        <v/>
      </c>
      <c r="G388" s="489" t="str">
        <f>IF('L - Desp. PROTÓTIPO'!D58="","",'L - Desp. PROTÓTIPO'!D58)</f>
        <v/>
      </c>
      <c r="H388" s="489" t="str">
        <f>IF('L - Desp. PROTÓTIPO'!E58="","",'L - Desp. PROTÓTIPO'!E58)</f>
        <v/>
      </c>
      <c r="I388" s="489" t="str">
        <f>IF('L - Desp. PROTÓTIPO'!F58="","",'L - Desp. PROTÓTIPO'!F58)</f>
        <v/>
      </c>
      <c r="J388" s="489" t="str">
        <f>IF('L - Desp. PROTÓTIPO'!G58="","",'L - Desp. PROTÓTIPO'!G58)</f>
        <v/>
      </c>
      <c r="L388" s="489" t="str">
        <f>IF('L - Desp. PROTÓTIPO'!H58="","",'L - Desp. PROTÓTIPO'!H58)</f>
        <v/>
      </c>
    </row>
    <row r="389" spans="1:12" x14ac:dyDescent="0.25">
      <c r="A389" s="489">
        <f t="shared" si="19"/>
        <v>0</v>
      </c>
      <c r="B389" s="489" t="str">
        <f>IF(OR(J389="",L389=""),"",'L - Desp. PROTÓTIPO'!A59)</f>
        <v/>
      </c>
      <c r="C389" s="489" t="str">
        <f t="shared" si="18"/>
        <v/>
      </c>
      <c r="D389" s="489" t="str">
        <f>'L - Desp. PROTÓTIPO'!Y59</f>
        <v/>
      </c>
      <c r="E389" s="489" t="str">
        <f>'L - Desp. PROTÓTIPO'!Z59</f>
        <v/>
      </c>
      <c r="F389" s="489" t="str">
        <f>IF('L - Desp. PROTÓTIPO'!C59="","",'L - Desp. PROTÓTIPO'!C59)</f>
        <v/>
      </c>
      <c r="G389" s="489" t="str">
        <f>IF('L - Desp. PROTÓTIPO'!D59="","",'L - Desp. PROTÓTIPO'!D59)</f>
        <v/>
      </c>
      <c r="H389" s="489" t="str">
        <f>IF('L - Desp. PROTÓTIPO'!E59="","",'L - Desp. PROTÓTIPO'!E59)</f>
        <v/>
      </c>
      <c r="I389" s="489" t="str">
        <f>IF('L - Desp. PROTÓTIPO'!F59="","",'L - Desp. PROTÓTIPO'!F59)</f>
        <v/>
      </c>
      <c r="J389" s="489" t="str">
        <f>IF('L - Desp. PROTÓTIPO'!G59="","",'L - Desp. PROTÓTIPO'!G59)</f>
        <v/>
      </c>
      <c r="L389" s="489" t="str">
        <f>IF('L - Desp. PROTÓTIPO'!H59="","",'L - Desp. PROTÓTIPO'!H59)</f>
        <v/>
      </c>
    </row>
    <row r="390" spans="1:12" x14ac:dyDescent="0.25">
      <c r="A390" s="489">
        <f t="shared" si="19"/>
        <v>0</v>
      </c>
      <c r="B390" s="489" t="str">
        <f>IF(OR(J390="",L390=""),"",'L - Desp. PROTÓTIPO'!A60)</f>
        <v/>
      </c>
      <c r="C390" s="489" t="str">
        <f t="shared" si="18"/>
        <v/>
      </c>
      <c r="D390" s="489" t="str">
        <f>'L - Desp. PROTÓTIPO'!Y60</f>
        <v/>
      </c>
      <c r="E390" s="489" t="str">
        <f>'L - Desp. PROTÓTIPO'!Z60</f>
        <v/>
      </c>
      <c r="F390" s="489" t="str">
        <f>IF('L - Desp. PROTÓTIPO'!C60="","",'L - Desp. PROTÓTIPO'!C60)</f>
        <v/>
      </c>
      <c r="G390" s="489" t="str">
        <f>IF('L - Desp. PROTÓTIPO'!D60="","",'L - Desp. PROTÓTIPO'!D60)</f>
        <v/>
      </c>
      <c r="H390" s="489" t="str">
        <f>IF('L - Desp. PROTÓTIPO'!E60="","",'L - Desp. PROTÓTIPO'!E60)</f>
        <v/>
      </c>
      <c r="I390" s="489" t="str">
        <f>IF('L - Desp. PROTÓTIPO'!F60="","",'L - Desp. PROTÓTIPO'!F60)</f>
        <v/>
      </c>
      <c r="J390" s="489" t="str">
        <f>IF('L - Desp. PROTÓTIPO'!G60="","",'L - Desp. PROTÓTIPO'!G60)</f>
        <v/>
      </c>
      <c r="L390" s="489" t="str">
        <f>IF('L - Desp. PROTÓTIPO'!H60="","",'L - Desp. PROTÓTIPO'!H60)</f>
        <v/>
      </c>
    </row>
    <row r="391" spans="1:12" x14ac:dyDescent="0.25">
      <c r="A391" s="489">
        <f t="shared" si="19"/>
        <v>0</v>
      </c>
      <c r="B391" s="489" t="str">
        <f>IF(OR(J391="",L391=""),"",'L - Desp. PROTÓTIPO'!A61)</f>
        <v/>
      </c>
      <c r="C391" s="489" t="str">
        <f t="shared" si="18"/>
        <v/>
      </c>
      <c r="D391" s="489" t="str">
        <f>'L - Desp. PROTÓTIPO'!Y61</f>
        <v/>
      </c>
      <c r="E391" s="489" t="str">
        <f>'L - Desp. PROTÓTIPO'!Z61</f>
        <v/>
      </c>
      <c r="F391" s="489" t="str">
        <f>IF('L - Desp. PROTÓTIPO'!C61="","",'L - Desp. PROTÓTIPO'!C61)</f>
        <v/>
      </c>
      <c r="G391" s="489" t="str">
        <f>IF('L - Desp. PROTÓTIPO'!D61="","",'L - Desp. PROTÓTIPO'!D61)</f>
        <v/>
      </c>
      <c r="H391" s="489" t="str">
        <f>IF('L - Desp. PROTÓTIPO'!E61="","",'L - Desp. PROTÓTIPO'!E61)</f>
        <v/>
      </c>
      <c r="I391" s="489" t="str">
        <f>IF('L - Desp. PROTÓTIPO'!F61="","",'L - Desp. PROTÓTIPO'!F61)</f>
        <v/>
      </c>
      <c r="J391" s="489" t="str">
        <f>IF('L - Desp. PROTÓTIPO'!G61="","",'L - Desp. PROTÓTIPO'!G61)</f>
        <v/>
      </c>
      <c r="L391" s="489" t="str">
        <f>IF('L - Desp. PROTÓTIPO'!H61="","",'L - Desp. PROTÓTIPO'!H61)</f>
        <v/>
      </c>
    </row>
    <row r="392" spans="1:12" x14ac:dyDescent="0.25">
      <c r="A392" s="489">
        <f t="shared" si="19"/>
        <v>0</v>
      </c>
      <c r="B392" s="489" t="str">
        <f>IF(OR(J392="",L392=""),"",'L - Desp. PROTÓTIPO'!A62)</f>
        <v/>
      </c>
      <c r="C392" s="489" t="str">
        <f t="shared" si="18"/>
        <v/>
      </c>
      <c r="D392" s="489" t="str">
        <f>'L - Desp. PROTÓTIPO'!Y62</f>
        <v/>
      </c>
      <c r="E392" s="489" t="str">
        <f>'L - Desp. PROTÓTIPO'!Z62</f>
        <v/>
      </c>
      <c r="F392" s="489" t="str">
        <f>IF('L - Desp. PROTÓTIPO'!C62="","",'L - Desp. PROTÓTIPO'!C62)</f>
        <v/>
      </c>
      <c r="G392" s="489" t="str">
        <f>IF('L - Desp. PROTÓTIPO'!D62="","",'L - Desp. PROTÓTIPO'!D62)</f>
        <v/>
      </c>
      <c r="H392" s="489" t="str">
        <f>IF('L - Desp. PROTÓTIPO'!E62="","",'L - Desp. PROTÓTIPO'!E62)</f>
        <v/>
      </c>
      <c r="I392" s="489" t="str">
        <f>IF('L - Desp. PROTÓTIPO'!F62="","",'L - Desp. PROTÓTIPO'!F62)</f>
        <v/>
      </c>
      <c r="J392" s="489" t="str">
        <f>IF('L - Desp. PROTÓTIPO'!G62="","",'L - Desp. PROTÓTIPO'!G62)</f>
        <v/>
      </c>
      <c r="L392" s="489" t="str">
        <f>IF('L - Desp. PROTÓTIPO'!H62="","",'L - Desp. PROTÓTIPO'!H62)</f>
        <v/>
      </c>
    </row>
    <row r="393" spans="1:12" x14ac:dyDescent="0.25">
      <c r="A393" s="489">
        <f t="shared" si="19"/>
        <v>0</v>
      </c>
      <c r="B393" s="489" t="str">
        <f>IF(OR(J393="",L393=""),"",'L - Desp. PROTÓTIPO'!A63)</f>
        <v/>
      </c>
      <c r="C393" s="489" t="str">
        <f t="shared" si="18"/>
        <v/>
      </c>
      <c r="D393" s="489" t="str">
        <f>'L - Desp. PROTÓTIPO'!Y63</f>
        <v/>
      </c>
      <c r="E393" s="489" t="str">
        <f>'L - Desp. PROTÓTIPO'!Z63</f>
        <v/>
      </c>
      <c r="F393" s="489" t="str">
        <f>IF('L - Desp. PROTÓTIPO'!C63="","",'L - Desp. PROTÓTIPO'!C63)</f>
        <v/>
      </c>
      <c r="G393" s="489" t="str">
        <f>IF('L - Desp. PROTÓTIPO'!D63="","",'L - Desp. PROTÓTIPO'!D63)</f>
        <v/>
      </c>
      <c r="H393" s="489" t="str">
        <f>IF('L - Desp. PROTÓTIPO'!E63="","",'L - Desp. PROTÓTIPO'!E63)</f>
        <v/>
      </c>
      <c r="I393" s="489" t="str">
        <f>IF('L - Desp. PROTÓTIPO'!F63="","",'L - Desp. PROTÓTIPO'!F63)</f>
        <v/>
      </c>
      <c r="J393" s="489" t="str">
        <f>IF('L - Desp. PROTÓTIPO'!G63="","",'L - Desp. PROTÓTIPO'!G63)</f>
        <v/>
      </c>
      <c r="L393" s="489" t="str">
        <f>IF('L - Desp. PROTÓTIPO'!H63="","",'L - Desp. PROTÓTIPO'!H63)</f>
        <v/>
      </c>
    </row>
    <row r="394" spans="1:12" x14ac:dyDescent="0.25">
      <c r="A394" s="489">
        <f t="shared" si="19"/>
        <v>0</v>
      </c>
      <c r="B394" s="489" t="str">
        <f>IF(OR(J394="",L394=""),"",'L - Desp. PROTÓTIPO'!A64)</f>
        <v/>
      </c>
      <c r="C394" s="489" t="str">
        <f t="shared" si="18"/>
        <v/>
      </c>
      <c r="D394" s="489" t="str">
        <f>'L - Desp. PROTÓTIPO'!Y64</f>
        <v/>
      </c>
      <c r="E394" s="489" t="str">
        <f>'L - Desp. PROTÓTIPO'!Z64</f>
        <v/>
      </c>
      <c r="F394" s="489" t="str">
        <f>IF('L - Desp. PROTÓTIPO'!C64="","",'L - Desp. PROTÓTIPO'!C64)</f>
        <v/>
      </c>
      <c r="G394" s="489" t="str">
        <f>IF('L - Desp. PROTÓTIPO'!D64="","",'L - Desp. PROTÓTIPO'!D64)</f>
        <v/>
      </c>
      <c r="H394" s="489" t="str">
        <f>IF('L - Desp. PROTÓTIPO'!E64="","",'L - Desp. PROTÓTIPO'!E64)</f>
        <v/>
      </c>
      <c r="I394" s="489" t="str">
        <f>IF('L - Desp. PROTÓTIPO'!F64="","",'L - Desp. PROTÓTIPO'!F64)</f>
        <v/>
      </c>
      <c r="J394" s="489" t="str">
        <f>IF('L - Desp. PROTÓTIPO'!G64="","",'L - Desp. PROTÓTIPO'!G64)</f>
        <v/>
      </c>
      <c r="L394" s="489" t="str">
        <f>IF('L - Desp. PROTÓTIPO'!H64="","",'L - Desp. PROTÓTIPO'!H64)</f>
        <v/>
      </c>
    </row>
    <row r="395" spans="1:12" x14ac:dyDescent="0.25">
      <c r="A395" s="489">
        <f t="shared" si="19"/>
        <v>0</v>
      </c>
      <c r="B395" s="489" t="str">
        <f>IF(OR(J395="",L395=""),"",'L - Desp. PROTÓTIPO'!A65)</f>
        <v/>
      </c>
      <c r="C395" s="489" t="str">
        <f t="shared" si="18"/>
        <v/>
      </c>
      <c r="D395" s="489" t="str">
        <f>'L - Desp. PROTÓTIPO'!Y65</f>
        <v/>
      </c>
      <c r="E395" s="489" t="str">
        <f>'L - Desp. PROTÓTIPO'!Z65</f>
        <v/>
      </c>
      <c r="F395" s="489" t="str">
        <f>IF('L - Desp. PROTÓTIPO'!C65="","",'L - Desp. PROTÓTIPO'!C65)</f>
        <v/>
      </c>
      <c r="G395" s="489" t="str">
        <f>IF('L - Desp. PROTÓTIPO'!D65="","",'L - Desp. PROTÓTIPO'!D65)</f>
        <v/>
      </c>
      <c r="H395" s="489" t="str">
        <f>IF('L - Desp. PROTÓTIPO'!E65="","",'L - Desp. PROTÓTIPO'!E65)</f>
        <v/>
      </c>
      <c r="I395" s="489" t="str">
        <f>IF('L - Desp. PROTÓTIPO'!F65="","",'L - Desp. PROTÓTIPO'!F65)</f>
        <v/>
      </c>
      <c r="J395" s="489" t="str">
        <f>IF('L - Desp. PROTÓTIPO'!G65="","",'L - Desp. PROTÓTIPO'!G65)</f>
        <v/>
      </c>
      <c r="L395" s="489" t="str">
        <f>IF('L - Desp. PROTÓTIPO'!H65="","",'L - Desp. PROTÓTIPO'!H65)</f>
        <v/>
      </c>
    </row>
    <row r="396" spans="1:12" x14ac:dyDescent="0.25">
      <c r="A396" s="489">
        <f t="shared" si="19"/>
        <v>0</v>
      </c>
      <c r="B396" s="489" t="str">
        <f>IF(OR(J396="",L396=""),"",'L - Desp. PROTÓTIPO'!A66)</f>
        <v/>
      </c>
      <c r="C396" s="489" t="str">
        <f t="shared" si="18"/>
        <v/>
      </c>
      <c r="D396" s="489" t="str">
        <f>'L - Desp. PROTÓTIPO'!Y66</f>
        <v/>
      </c>
      <c r="E396" s="489" t="str">
        <f>'L - Desp. PROTÓTIPO'!Z66</f>
        <v/>
      </c>
      <c r="F396" s="489" t="str">
        <f>IF('L - Desp. PROTÓTIPO'!C66="","",'L - Desp. PROTÓTIPO'!C66)</f>
        <v/>
      </c>
      <c r="G396" s="489" t="str">
        <f>IF('L - Desp. PROTÓTIPO'!D66="","",'L - Desp. PROTÓTIPO'!D66)</f>
        <v/>
      </c>
      <c r="H396" s="489" t="str">
        <f>IF('L - Desp. PROTÓTIPO'!E66="","",'L - Desp. PROTÓTIPO'!E66)</f>
        <v/>
      </c>
      <c r="I396" s="489" t="str">
        <f>IF('L - Desp. PROTÓTIPO'!F66="","",'L - Desp. PROTÓTIPO'!F66)</f>
        <v/>
      </c>
      <c r="J396" s="489" t="str">
        <f>IF('L - Desp. PROTÓTIPO'!G66="","",'L - Desp. PROTÓTIPO'!G66)</f>
        <v/>
      </c>
      <c r="L396" s="489" t="str">
        <f>IF('L - Desp. PROTÓTIPO'!H66="","",'L - Desp. PROTÓTIPO'!H66)</f>
        <v/>
      </c>
    </row>
    <row r="397" spans="1:12" x14ac:dyDescent="0.25">
      <c r="A397" s="489">
        <f t="shared" si="19"/>
        <v>0</v>
      </c>
      <c r="B397" s="489" t="str">
        <f>IF(OR(J397="",L397=""),"",'L - Desp. PROTÓTIPO'!A67)</f>
        <v/>
      </c>
      <c r="C397" s="489" t="str">
        <f t="shared" si="18"/>
        <v/>
      </c>
      <c r="D397" s="489" t="str">
        <f>'L - Desp. PROTÓTIPO'!Y67</f>
        <v/>
      </c>
      <c r="E397" s="489" t="str">
        <f>'L - Desp. PROTÓTIPO'!Z67</f>
        <v/>
      </c>
      <c r="F397" s="489" t="str">
        <f>IF('L - Desp. PROTÓTIPO'!C67="","",'L - Desp. PROTÓTIPO'!C67)</f>
        <v/>
      </c>
      <c r="G397" s="489" t="str">
        <f>IF('L - Desp. PROTÓTIPO'!D67="","",'L - Desp. PROTÓTIPO'!D67)</f>
        <v/>
      </c>
      <c r="H397" s="489" t="str">
        <f>IF('L - Desp. PROTÓTIPO'!E67="","",'L - Desp. PROTÓTIPO'!E67)</f>
        <v/>
      </c>
      <c r="I397" s="489" t="str">
        <f>IF('L - Desp. PROTÓTIPO'!F67="","",'L - Desp. PROTÓTIPO'!F67)</f>
        <v/>
      </c>
      <c r="J397" s="489" t="str">
        <f>IF('L - Desp. PROTÓTIPO'!G67="","",'L - Desp. PROTÓTIPO'!G67)</f>
        <v/>
      </c>
      <c r="L397" s="489" t="str">
        <f>IF('L - Desp. PROTÓTIPO'!H67="","",'L - Desp. PROTÓTIPO'!H67)</f>
        <v/>
      </c>
    </row>
    <row r="398" spans="1:12" x14ac:dyDescent="0.25">
      <c r="A398" s="489">
        <f t="shared" si="19"/>
        <v>0</v>
      </c>
      <c r="B398" s="489" t="str">
        <f>IF(OR(J398="",L398=""),"",'L - Desp. PROTÓTIPO'!A68)</f>
        <v/>
      </c>
      <c r="C398" s="489" t="str">
        <f t="shared" si="18"/>
        <v/>
      </c>
      <c r="D398" s="489" t="str">
        <f>'L - Desp. PROTÓTIPO'!Y68</f>
        <v/>
      </c>
      <c r="E398" s="489" t="str">
        <f>'L - Desp. PROTÓTIPO'!Z68</f>
        <v/>
      </c>
      <c r="F398" s="489" t="str">
        <f>IF('L - Desp. PROTÓTIPO'!C68="","",'L - Desp. PROTÓTIPO'!C68)</f>
        <v/>
      </c>
      <c r="G398" s="489" t="str">
        <f>IF('L - Desp. PROTÓTIPO'!D68="","",'L - Desp. PROTÓTIPO'!D68)</f>
        <v/>
      </c>
      <c r="H398" s="489" t="str">
        <f>IF('L - Desp. PROTÓTIPO'!E68="","",'L - Desp. PROTÓTIPO'!E68)</f>
        <v/>
      </c>
      <c r="I398" s="489" t="str">
        <f>IF('L - Desp. PROTÓTIPO'!F68="","",'L - Desp. PROTÓTIPO'!F68)</f>
        <v/>
      </c>
      <c r="J398" s="489" t="str">
        <f>IF('L - Desp. PROTÓTIPO'!G68="","",'L - Desp. PROTÓTIPO'!G68)</f>
        <v/>
      </c>
      <c r="L398" s="489" t="str">
        <f>IF('L - Desp. PROTÓTIPO'!H68="","",'L - Desp. PROTÓTIPO'!H68)</f>
        <v/>
      </c>
    </row>
    <row r="399" spans="1:12" x14ac:dyDescent="0.25">
      <c r="A399" s="489">
        <f t="shared" si="19"/>
        <v>0</v>
      </c>
      <c r="B399" s="489" t="str">
        <f>IF(OR(J399="",L399=""),"",'L - Desp. PROTÓTIPO'!A69)</f>
        <v/>
      </c>
      <c r="C399" s="489" t="str">
        <f t="shared" si="18"/>
        <v/>
      </c>
      <c r="D399" s="489" t="str">
        <f>'L - Desp. PROTÓTIPO'!Y69</f>
        <v/>
      </c>
      <c r="E399" s="489" t="str">
        <f>'L - Desp. PROTÓTIPO'!Z69</f>
        <v/>
      </c>
      <c r="F399" s="489" t="str">
        <f>IF('L - Desp. PROTÓTIPO'!C69="","",'L - Desp. PROTÓTIPO'!C69)</f>
        <v/>
      </c>
      <c r="G399" s="489" t="str">
        <f>IF('L - Desp. PROTÓTIPO'!D69="","",'L - Desp. PROTÓTIPO'!D69)</f>
        <v/>
      </c>
      <c r="H399" s="489" t="str">
        <f>IF('L - Desp. PROTÓTIPO'!E69="","",'L - Desp. PROTÓTIPO'!E69)</f>
        <v/>
      </c>
      <c r="I399" s="489" t="str">
        <f>IF('L - Desp. PROTÓTIPO'!F69="","",'L - Desp. PROTÓTIPO'!F69)</f>
        <v/>
      </c>
      <c r="J399" s="489" t="str">
        <f>IF('L - Desp. PROTÓTIPO'!G69="","",'L - Desp. PROTÓTIPO'!G69)</f>
        <v/>
      </c>
      <c r="L399" s="489" t="str">
        <f>IF('L - Desp. PROTÓTIPO'!H69="","",'L - Desp. PROTÓTIPO'!H69)</f>
        <v/>
      </c>
    </row>
    <row r="400" spans="1:12" x14ac:dyDescent="0.25">
      <c r="A400" s="489">
        <f t="shared" si="19"/>
        <v>0</v>
      </c>
      <c r="B400" s="489" t="str">
        <f>IF(OR(J400="",L400=""),"",'L - Desp. PROTÓTIPO'!A70)</f>
        <v/>
      </c>
      <c r="C400" s="489" t="str">
        <f t="shared" ref="C400:C434" si="20">IF(B400="","","PROTOTIPO")</f>
        <v/>
      </c>
      <c r="D400" s="489" t="str">
        <f>'L - Desp. PROTÓTIPO'!Y70</f>
        <v/>
      </c>
      <c r="E400" s="489" t="str">
        <f>'L - Desp. PROTÓTIPO'!Z70</f>
        <v/>
      </c>
      <c r="F400" s="489" t="str">
        <f>IF('L - Desp. PROTÓTIPO'!C70="","",'L - Desp. PROTÓTIPO'!C70)</f>
        <v/>
      </c>
      <c r="G400" s="489" t="str">
        <f>IF('L - Desp. PROTÓTIPO'!D70="","",'L - Desp. PROTÓTIPO'!D70)</f>
        <v/>
      </c>
      <c r="H400" s="489" t="str">
        <f>IF('L - Desp. PROTÓTIPO'!E70="","",'L - Desp. PROTÓTIPO'!E70)</f>
        <v/>
      </c>
      <c r="I400" s="489" t="str">
        <f>IF('L - Desp. PROTÓTIPO'!F70="","",'L - Desp. PROTÓTIPO'!F70)</f>
        <v/>
      </c>
      <c r="J400" s="489" t="str">
        <f>IF('L - Desp. PROTÓTIPO'!G70="","",'L - Desp. PROTÓTIPO'!G70)</f>
        <v/>
      </c>
      <c r="L400" s="489" t="str">
        <f>IF('L - Desp. PROTÓTIPO'!H70="","",'L - Desp. PROTÓTIPO'!H70)</f>
        <v/>
      </c>
    </row>
    <row r="401" spans="1:12" x14ac:dyDescent="0.25">
      <c r="A401" s="489">
        <f t="shared" si="19"/>
        <v>0</v>
      </c>
      <c r="B401" s="489" t="str">
        <f>IF(OR(J401="",L401=""),"",'L - Desp. PROTÓTIPO'!A71)</f>
        <v/>
      </c>
      <c r="C401" s="489" t="str">
        <f t="shared" si="20"/>
        <v/>
      </c>
      <c r="D401" s="489" t="str">
        <f>'L - Desp. PROTÓTIPO'!Y71</f>
        <v/>
      </c>
      <c r="E401" s="489" t="str">
        <f>'L - Desp. PROTÓTIPO'!Z71</f>
        <v/>
      </c>
      <c r="F401" s="489" t="str">
        <f>IF('L - Desp. PROTÓTIPO'!C71="","",'L - Desp. PROTÓTIPO'!C71)</f>
        <v/>
      </c>
      <c r="G401" s="489" t="str">
        <f>IF('L - Desp. PROTÓTIPO'!D71="","",'L - Desp. PROTÓTIPO'!D71)</f>
        <v/>
      </c>
      <c r="H401" s="489" t="str">
        <f>IF('L - Desp. PROTÓTIPO'!E71="","",'L - Desp. PROTÓTIPO'!E71)</f>
        <v/>
      </c>
      <c r="I401" s="489" t="str">
        <f>IF('L - Desp. PROTÓTIPO'!F71="","",'L - Desp. PROTÓTIPO'!F71)</f>
        <v/>
      </c>
      <c r="J401" s="489" t="str">
        <f>IF('L - Desp. PROTÓTIPO'!G71="","",'L - Desp. PROTÓTIPO'!G71)</f>
        <v/>
      </c>
      <c r="L401" s="489" t="str">
        <f>IF('L - Desp. PROTÓTIPO'!H71="","",'L - Desp. PROTÓTIPO'!H71)</f>
        <v/>
      </c>
    </row>
    <row r="402" spans="1:12" x14ac:dyDescent="0.25">
      <c r="A402" s="489">
        <f t="shared" si="19"/>
        <v>0</v>
      </c>
      <c r="B402" s="489" t="str">
        <f>IF(OR(J402="",L402=""),"",'L - Desp. PROTÓTIPO'!A72)</f>
        <v/>
      </c>
      <c r="C402" s="489" t="str">
        <f t="shared" si="20"/>
        <v/>
      </c>
      <c r="D402" s="489" t="str">
        <f>'L - Desp. PROTÓTIPO'!Y72</f>
        <v/>
      </c>
      <c r="E402" s="489" t="str">
        <f>'L - Desp. PROTÓTIPO'!Z72</f>
        <v/>
      </c>
      <c r="F402" s="489" t="str">
        <f>IF('L - Desp. PROTÓTIPO'!C72="","",'L - Desp. PROTÓTIPO'!C72)</f>
        <v/>
      </c>
      <c r="G402" s="489" t="str">
        <f>IF('L - Desp. PROTÓTIPO'!D72="","",'L - Desp. PROTÓTIPO'!D72)</f>
        <v/>
      </c>
      <c r="H402" s="489" t="str">
        <f>IF('L - Desp. PROTÓTIPO'!E72="","",'L - Desp. PROTÓTIPO'!E72)</f>
        <v/>
      </c>
      <c r="I402" s="489" t="str">
        <f>IF('L - Desp. PROTÓTIPO'!F72="","",'L - Desp. PROTÓTIPO'!F72)</f>
        <v/>
      </c>
      <c r="J402" s="489" t="str">
        <f>IF('L - Desp. PROTÓTIPO'!G72="","",'L - Desp. PROTÓTIPO'!G72)</f>
        <v/>
      </c>
      <c r="L402" s="489" t="str">
        <f>IF('L - Desp. PROTÓTIPO'!H72="","",'L - Desp. PROTÓTIPO'!H72)</f>
        <v/>
      </c>
    </row>
    <row r="403" spans="1:12" x14ac:dyDescent="0.25">
      <c r="A403" s="489">
        <f t="shared" si="19"/>
        <v>0</v>
      </c>
      <c r="B403" s="489" t="str">
        <f>IF(OR(J403="",L403=""),"",'L - Desp. PROTÓTIPO'!A73)</f>
        <v/>
      </c>
      <c r="C403" s="489" t="str">
        <f t="shared" si="20"/>
        <v/>
      </c>
      <c r="D403" s="489" t="str">
        <f>'L - Desp. PROTÓTIPO'!Y73</f>
        <v/>
      </c>
      <c r="E403" s="489" t="str">
        <f>'L - Desp. PROTÓTIPO'!Z73</f>
        <v/>
      </c>
      <c r="F403" s="489" t="str">
        <f>IF('L - Desp. PROTÓTIPO'!C73="","",'L - Desp. PROTÓTIPO'!C73)</f>
        <v/>
      </c>
      <c r="G403" s="489" t="str">
        <f>IF('L - Desp. PROTÓTIPO'!D73="","",'L - Desp. PROTÓTIPO'!D73)</f>
        <v/>
      </c>
      <c r="H403" s="489" t="str">
        <f>IF('L - Desp. PROTÓTIPO'!E73="","",'L - Desp. PROTÓTIPO'!E73)</f>
        <v/>
      </c>
      <c r="I403" s="489" t="str">
        <f>IF('L - Desp. PROTÓTIPO'!F73="","",'L - Desp. PROTÓTIPO'!F73)</f>
        <v/>
      </c>
      <c r="J403" s="489" t="str">
        <f>IF('L - Desp. PROTÓTIPO'!G73="","",'L - Desp. PROTÓTIPO'!G73)</f>
        <v/>
      </c>
      <c r="L403" s="489" t="str">
        <f>IF('L - Desp. PROTÓTIPO'!H73="","",'L - Desp. PROTÓTIPO'!H73)</f>
        <v/>
      </c>
    </row>
    <row r="404" spans="1:12" x14ac:dyDescent="0.25">
      <c r="A404" s="489">
        <f t="shared" si="19"/>
        <v>0</v>
      </c>
      <c r="B404" s="489" t="str">
        <f>IF(OR(J404="",L404=""),"",'L - Desp. PROTÓTIPO'!A74)</f>
        <v/>
      </c>
      <c r="C404" s="489" t="str">
        <f t="shared" si="20"/>
        <v/>
      </c>
      <c r="D404" s="489" t="str">
        <f>'L - Desp. PROTÓTIPO'!Y74</f>
        <v/>
      </c>
      <c r="E404" s="489" t="str">
        <f>'L - Desp. PROTÓTIPO'!Z74</f>
        <v/>
      </c>
      <c r="F404" s="489" t="str">
        <f>IF('L - Desp. PROTÓTIPO'!C74="","",'L - Desp. PROTÓTIPO'!C74)</f>
        <v/>
      </c>
      <c r="G404" s="489" t="str">
        <f>IF('L - Desp. PROTÓTIPO'!D74="","",'L - Desp. PROTÓTIPO'!D74)</f>
        <v/>
      </c>
      <c r="H404" s="489" t="str">
        <f>IF('L - Desp. PROTÓTIPO'!E74="","",'L - Desp. PROTÓTIPO'!E74)</f>
        <v/>
      </c>
      <c r="I404" s="489" t="str">
        <f>IF('L - Desp. PROTÓTIPO'!F74="","",'L - Desp. PROTÓTIPO'!F74)</f>
        <v/>
      </c>
      <c r="J404" s="489" t="str">
        <f>IF('L - Desp. PROTÓTIPO'!G74="","",'L - Desp. PROTÓTIPO'!G74)</f>
        <v/>
      </c>
      <c r="L404" s="489" t="str">
        <f>IF('L - Desp. PROTÓTIPO'!H74="","",'L - Desp. PROTÓTIPO'!H74)</f>
        <v/>
      </c>
    </row>
    <row r="405" spans="1:12" x14ac:dyDescent="0.25">
      <c r="A405" s="489">
        <f t="shared" ref="A405:A468" si="21">IF(D405="",A404,A404+1)</f>
        <v>0</v>
      </c>
      <c r="B405" s="489" t="str">
        <f>IF(OR(J405="",L405=""),"",'L - Desp. PROTÓTIPO'!A75)</f>
        <v/>
      </c>
      <c r="C405" s="489" t="str">
        <f t="shared" si="20"/>
        <v/>
      </c>
      <c r="D405" s="489" t="str">
        <f>'L - Desp. PROTÓTIPO'!Y75</f>
        <v/>
      </c>
      <c r="E405" s="489" t="str">
        <f>'L - Desp. PROTÓTIPO'!Z75</f>
        <v/>
      </c>
      <c r="F405" s="489" t="str">
        <f>IF('L - Desp. PROTÓTIPO'!C75="","",'L - Desp. PROTÓTIPO'!C75)</f>
        <v/>
      </c>
      <c r="G405" s="489" t="str">
        <f>IF('L - Desp. PROTÓTIPO'!D75="","",'L - Desp. PROTÓTIPO'!D75)</f>
        <v/>
      </c>
      <c r="H405" s="489" t="str">
        <f>IF('L - Desp. PROTÓTIPO'!E75="","",'L - Desp. PROTÓTIPO'!E75)</f>
        <v/>
      </c>
      <c r="I405" s="489" t="str">
        <f>IF('L - Desp. PROTÓTIPO'!F75="","",'L - Desp. PROTÓTIPO'!F75)</f>
        <v/>
      </c>
      <c r="J405" s="489" t="str">
        <f>IF('L - Desp. PROTÓTIPO'!G75="","",'L - Desp. PROTÓTIPO'!G75)</f>
        <v/>
      </c>
      <c r="L405" s="489" t="str">
        <f>IF('L - Desp. PROTÓTIPO'!H75="","",'L - Desp. PROTÓTIPO'!H75)</f>
        <v/>
      </c>
    </row>
    <row r="406" spans="1:12" x14ac:dyDescent="0.25">
      <c r="A406" s="489">
        <f t="shared" si="21"/>
        <v>0</v>
      </c>
      <c r="B406" s="489" t="str">
        <f>IF(OR(J406="",L406=""),"",'L - Desp. PROTÓTIPO'!A76)</f>
        <v/>
      </c>
      <c r="C406" s="489" t="str">
        <f t="shared" si="20"/>
        <v/>
      </c>
      <c r="D406" s="489" t="str">
        <f>'L - Desp. PROTÓTIPO'!Y76</f>
        <v/>
      </c>
      <c r="E406" s="489" t="str">
        <f>'L - Desp. PROTÓTIPO'!Z76</f>
        <v/>
      </c>
      <c r="F406" s="489" t="str">
        <f>IF('L - Desp. PROTÓTIPO'!C76="","",'L - Desp. PROTÓTIPO'!C76)</f>
        <v/>
      </c>
      <c r="G406" s="489" t="str">
        <f>IF('L - Desp. PROTÓTIPO'!D76="","",'L - Desp. PROTÓTIPO'!D76)</f>
        <v/>
      </c>
      <c r="H406" s="489" t="str">
        <f>IF('L - Desp. PROTÓTIPO'!E76="","",'L - Desp. PROTÓTIPO'!E76)</f>
        <v/>
      </c>
      <c r="I406" s="489" t="str">
        <f>IF('L - Desp. PROTÓTIPO'!F76="","",'L - Desp. PROTÓTIPO'!F76)</f>
        <v/>
      </c>
      <c r="J406" s="489" t="str">
        <f>IF('L - Desp. PROTÓTIPO'!G76="","",'L - Desp. PROTÓTIPO'!G76)</f>
        <v/>
      </c>
      <c r="L406" s="489" t="str">
        <f>IF('L - Desp. PROTÓTIPO'!H76="","",'L - Desp. PROTÓTIPO'!H76)</f>
        <v/>
      </c>
    </row>
    <row r="407" spans="1:12" x14ac:dyDescent="0.25">
      <c r="A407" s="489">
        <f t="shared" si="21"/>
        <v>0</v>
      </c>
      <c r="B407" s="489" t="str">
        <f>IF(OR(J407="",L407=""),"",'L - Desp. PROTÓTIPO'!A77)</f>
        <v/>
      </c>
      <c r="C407" s="489" t="str">
        <f t="shared" si="20"/>
        <v/>
      </c>
      <c r="D407" s="489" t="str">
        <f>'L - Desp. PROTÓTIPO'!Y77</f>
        <v/>
      </c>
      <c r="E407" s="489" t="str">
        <f>'L - Desp. PROTÓTIPO'!Z77</f>
        <v/>
      </c>
      <c r="F407" s="489" t="str">
        <f>IF('L - Desp. PROTÓTIPO'!C77="","",'L - Desp. PROTÓTIPO'!C77)</f>
        <v/>
      </c>
      <c r="G407" s="489" t="str">
        <f>IF('L - Desp. PROTÓTIPO'!D77="","",'L - Desp. PROTÓTIPO'!D77)</f>
        <v/>
      </c>
      <c r="H407" s="489" t="str">
        <f>IF('L - Desp. PROTÓTIPO'!E77="","",'L - Desp. PROTÓTIPO'!E77)</f>
        <v/>
      </c>
      <c r="I407" s="489" t="str">
        <f>IF('L - Desp. PROTÓTIPO'!F77="","",'L - Desp. PROTÓTIPO'!F77)</f>
        <v/>
      </c>
      <c r="J407" s="489" t="str">
        <f>IF('L - Desp. PROTÓTIPO'!G77="","",'L - Desp. PROTÓTIPO'!G77)</f>
        <v/>
      </c>
      <c r="L407" s="489" t="str">
        <f>IF('L - Desp. PROTÓTIPO'!H77="","",'L - Desp. PROTÓTIPO'!H77)</f>
        <v/>
      </c>
    </row>
    <row r="408" spans="1:12" x14ac:dyDescent="0.25">
      <c r="A408" s="489">
        <f t="shared" si="21"/>
        <v>0</v>
      </c>
      <c r="B408" s="489" t="str">
        <f>IF(OR(J408="",L408=""),"",'L - Desp. PROTÓTIPO'!A78)</f>
        <v/>
      </c>
      <c r="C408" s="489" t="str">
        <f t="shared" si="20"/>
        <v/>
      </c>
      <c r="D408" s="489" t="str">
        <f>'L - Desp. PROTÓTIPO'!Y78</f>
        <v/>
      </c>
      <c r="E408" s="489" t="str">
        <f>'L - Desp. PROTÓTIPO'!Z78</f>
        <v/>
      </c>
      <c r="F408" s="489" t="str">
        <f>IF('L - Desp. PROTÓTIPO'!C78="","",'L - Desp. PROTÓTIPO'!C78)</f>
        <v/>
      </c>
      <c r="G408" s="489" t="str">
        <f>IF('L - Desp. PROTÓTIPO'!D78="","",'L - Desp. PROTÓTIPO'!D78)</f>
        <v/>
      </c>
      <c r="H408" s="489" t="str">
        <f>IF('L - Desp. PROTÓTIPO'!E78="","",'L - Desp. PROTÓTIPO'!E78)</f>
        <v/>
      </c>
      <c r="I408" s="489" t="str">
        <f>IF('L - Desp. PROTÓTIPO'!F78="","",'L - Desp. PROTÓTIPO'!F78)</f>
        <v/>
      </c>
      <c r="J408" s="489" t="str">
        <f>IF('L - Desp. PROTÓTIPO'!G78="","",'L - Desp. PROTÓTIPO'!G78)</f>
        <v/>
      </c>
      <c r="L408" s="489" t="str">
        <f>IF('L - Desp. PROTÓTIPO'!H78="","",'L - Desp. PROTÓTIPO'!H78)</f>
        <v/>
      </c>
    </row>
    <row r="409" spans="1:12" x14ac:dyDescent="0.25">
      <c r="A409" s="489">
        <f t="shared" si="21"/>
        <v>0</v>
      </c>
      <c r="B409" s="489" t="str">
        <f>IF(OR(J409="",L409=""),"",'L - Desp. PROTÓTIPO'!A79)</f>
        <v/>
      </c>
      <c r="C409" s="489" t="str">
        <f t="shared" si="20"/>
        <v/>
      </c>
      <c r="D409" s="489" t="str">
        <f>'L - Desp. PROTÓTIPO'!Y79</f>
        <v/>
      </c>
      <c r="E409" s="489" t="str">
        <f>'L - Desp. PROTÓTIPO'!Z79</f>
        <v/>
      </c>
      <c r="F409" s="489" t="str">
        <f>IF('L - Desp. PROTÓTIPO'!C79="","",'L - Desp. PROTÓTIPO'!C79)</f>
        <v/>
      </c>
      <c r="G409" s="489" t="str">
        <f>IF('L - Desp. PROTÓTIPO'!D79="","",'L - Desp. PROTÓTIPO'!D79)</f>
        <v/>
      </c>
      <c r="H409" s="489" t="str">
        <f>IF('L - Desp. PROTÓTIPO'!E79="","",'L - Desp. PROTÓTIPO'!E79)</f>
        <v/>
      </c>
      <c r="I409" s="489" t="str">
        <f>IF('L - Desp. PROTÓTIPO'!F79="","",'L - Desp. PROTÓTIPO'!F79)</f>
        <v/>
      </c>
      <c r="J409" s="489" t="str">
        <f>IF('L - Desp. PROTÓTIPO'!G79="","",'L - Desp. PROTÓTIPO'!G79)</f>
        <v/>
      </c>
      <c r="L409" s="489" t="str">
        <f>IF('L - Desp. PROTÓTIPO'!H79="","",'L - Desp. PROTÓTIPO'!H79)</f>
        <v/>
      </c>
    </row>
    <row r="410" spans="1:12" x14ac:dyDescent="0.25">
      <c r="A410" s="489">
        <f t="shared" si="21"/>
        <v>0</v>
      </c>
      <c r="B410" s="489" t="str">
        <f>IF(OR(J410="",L410=""),"",'L - Desp. PROTÓTIPO'!A80)</f>
        <v/>
      </c>
      <c r="C410" s="489" t="str">
        <f t="shared" si="20"/>
        <v/>
      </c>
      <c r="D410" s="489" t="str">
        <f>'L - Desp. PROTÓTIPO'!Y80</f>
        <v/>
      </c>
      <c r="E410" s="489" t="str">
        <f>'L - Desp. PROTÓTIPO'!Z80</f>
        <v/>
      </c>
      <c r="F410" s="489" t="str">
        <f>IF('L - Desp. PROTÓTIPO'!C80="","",'L - Desp. PROTÓTIPO'!C80)</f>
        <v/>
      </c>
      <c r="G410" s="489" t="str">
        <f>IF('L - Desp. PROTÓTIPO'!D80="","",'L - Desp. PROTÓTIPO'!D80)</f>
        <v/>
      </c>
      <c r="H410" s="489" t="str">
        <f>IF('L - Desp. PROTÓTIPO'!E80="","",'L - Desp. PROTÓTIPO'!E80)</f>
        <v/>
      </c>
      <c r="I410" s="489" t="str">
        <f>IF('L - Desp. PROTÓTIPO'!F80="","",'L - Desp. PROTÓTIPO'!F80)</f>
        <v/>
      </c>
      <c r="J410" s="489" t="str">
        <f>IF('L - Desp. PROTÓTIPO'!G80="","",'L - Desp. PROTÓTIPO'!G80)</f>
        <v/>
      </c>
      <c r="L410" s="489" t="str">
        <f>IF('L - Desp. PROTÓTIPO'!H80="","",'L - Desp. PROTÓTIPO'!H80)</f>
        <v/>
      </c>
    </row>
    <row r="411" spans="1:12" x14ac:dyDescent="0.25">
      <c r="A411" s="489">
        <f t="shared" si="21"/>
        <v>0</v>
      </c>
      <c r="B411" s="489" t="str">
        <f>IF(OR(J411="",L411=""),"",'L - Desp. PROTÓTIPO'!A81)</f>
        <v/>
      </c>
      <c r="C411" s="489" t="str">
        <f t="shared" si="20"/>
        <v/>
      </c>
      <c r="D411" s="489" t="str">
        <f>'L - Desp. PROTÓTIPO'!Y81</f>
        <v/>
      </c>
      <c r="E411" s="489" t="str">
        <f>'L - Desp. PROTÓTIPO'!Z81</f>
        <v/>
      </c>
      <c r="F411" s="489" t="str">
        <f>IF('L - Desp. PROTÓTIPO'!C81="","",'L - Desp. PROTÓTIPO'!C81)</f>
        <v/>
      </c>
      <c r="G411" s="489" t="str">
        <f>IF('L - Desp. PROTÓTIPO'!D81="","",'L - Desp. PROTÓTIPO'!D81)</f>
        <v/>
      </c>
      <c r="H411" s="489" t="str">
        <f>IF('L - Desp. PROTÓTIPO'!E81="","",'L - Desp. PROTÓTIPO'!E81)</f>
        <v/>
      </c>
      <c r="I411" s="489" t="str">
        <f>IF('L - Desp. PROTÓTIPO'!F81="","",'L - Desp. PROTÓTIPO'!F81)</f>
        <v/>
      </c>
      <c r="J411" s="489" t="str">
        <f>IF('L - Desp. PROTÓTIPO'!G81="","",'L - Desp. PROTÓTIPO'!G81)</f>
        <v/>
      </c>
      <c r="L411" s="489" t="str">
        <f>IF('L - Desp. PROTÓTIPO'!H81="","",'L - Desp. PROTÓTIPO'!H81)</f>
        <v/>
      </c>
    </row>
    <row r="412" spans="1:12" x14ac:dyDescent="0.25">
      <c r="A412" s="489">
        <f t="shared" si="21"/>
        <v>0</v>
      </c>
      <c r="B412" s="489" t="str">
        <f>IF(OR(J412="",L412=""),"",'L - Desp. PROTÓTIPO'!A82)</f>
        <v/>
      </c>
      <c r="C412" s="489" t="str">
        <f t="shared" si="20"/>
        <v/>
      </c>
      <c r="D412" s="489" t="str">
        <f>'L - Desp. PROTÓTIPO'!Y82</f>
        <v/>
      </c>
      <c r="E412" s="489" t="str">
        <f>'L - Desp. PROTÓTIPO'!Z82</f>
        <v/>
      </c>
      <c r="F412" s="489" t="str">
        <f>IF('L - Desp. PROTÓTIPO'!C82="","",'L - Desp. PROTÓTIPO'!C82)</f>
        <v/>
      </c>
      <c r="G412" s="489" t="str">
        <f>IF('L - Desp. PROTÓTIPO'!D82="","",'L - Desp. PROTÓTIPO'!D82)</f>
        <v/>
      </c>
      <c r="H412" s="489" t="str">
        <f>IF('L - Desp. PROTÓTIPO'!E82="","",'L - Desp. PROTÓTIPO'!E82)</f>
        <v/>
      </c>
      <c r="I412" s="489" t="str">
        <f>IF('L - Desp. PROTÓTIPO'!F82="","",'L - Desp. PROTÓTIPO'!F82)</f>
        <v/>
      </c>
      <c r="J412" s="489" t="str">
        <f>IF('L - Desp. PROTÓTIPO'!G82="","",'L - Desp. PROTÓTIPO'!G82)</f>
        <v/>
      </c>
      <c r="L412" s="489" t="str">
        <f>IF('L - Desp. PROTÓTIPO'!H82="","",'L - Desp. PROTÓTIPO'!H82)</f>
        <v/>
      </c>
    </row>
    <row r="413" spans="1:12" x14ac:dyDescent="0.25">
      <c r="A413" s="489">
        <f t="shared" si="21"/>
        <v>0</v>
      </c>
      <c r="B413" s="489" t="str">
        <f>IF(OR(J413="",L413=""),"",'L - Desp. PROTÓTIPO'!A83)</f>
        <v/>
      </c>
      <c r="C413" s="489" t="str">
        <f t="shared" si="20"/>
        <v/>
      </c>
      <c r="D413" s="489" t="str">
        <f>'L - Desp. PROTÓTIPO'!Y83</f>
        <v/>
      </c>
      <c r="E413" s="489" t="str">
        <f>'L - Desp. PROTÓTIPO'!Z83</f>
        <v/>
      </c>
      <c r="F413" s="489" t="str">
        <f>IF('L - Desp. PROTÓTIPO'!C83="","",'L - Desp. PROTÓTIPO'!C83)</f>
        <v/>
      </c>
      <c r="G413" s="489" t="str">
        <f>IF('L - Desp. PROTÓTIPO'!D83="","",'L - Desp. PROTÓTIPO'!D83)</f>
        <v/>
      </c>
      <c r="H413" s="489" t="str">
        <f>IF('L - Desp. PROTÓTIPO'!E83="","",'L - Desp. PROTÓTIPO'!E83)</f>
        <v/>
      </c>
      <c r="I413" s="489" t="str">
        <f>IF('L - Desp. PROTÓTIPO'!F83="","",'L - Desp. PROTÓTIPO'!F83)</f>
        <v/>
      </c>
      <c r="J413" s="489" t="str">
        <f>IF('L - Desp. PROTÓTIPO'!G83="","",'L - Desp. PROTÓTIPO'!G83)</f>
        <v/>
      </c>
      <c r="L413" s="489" t="str">
        <f>IF('L - Desp. PROTÓTIPO'!H83="","",'L - Desp. PROTÓTIPO'!H83)</f>
        <v/>
      </c>
    </row>
    <row r="414" spans="1:12" x14ac:dyDescent="0.25">
      <c r="A414" s="489">
        <f t="shared" si="21"/>
        <v>0</v>
      </c>
      <c r="B414" s="489" t="str">
        <f>IF(OR(J414="",L414=""),"",'L - Desp. PROTÓTIPO'!A84)</f>
        <v/>
      </c>
      <c r="C414" s="489" t="str">
        <f t="shared" si="20"/>
        <v/>
      </c>
      <c r="D414" s="489" t="str">
        <f>'L - Desp. PROTÓTIPO'!Y84</f>
        <v/>
      </c>
      <c r="E414" s="489" t="str">
        <f>'L - Desp. PROTÓTIPO'!Z84</f>
        <v/>
      </c>
      <c r="F414" s="489" t="str">
        <f>IF('L - Desp. PROTÓTIPO'!C84="","",'L - Desp. PROTÓTIPO'!C84)</f>
        <v/>
      </c>
      <c r="G414" s="489" t="str">
        <f>IF('L - Desp. PROTÓTIPO'!D84="","",'L - Desp. PROTÓTIPO'!D84)</f>
        <v/>
      </c>
      <c r="H414" s="489" t="str">
        <f>IF('L - Desp. PROTÓTIPO'!E84="","",'L - Desp. PROTÓTIPO'!E84)</f>
        <v/>
      </c>
      <c r="I414" s="489" t="str">
        <f>IF('L - Desp. PROTÓTIPO'!F84="","",'L - Desp. PROTÓTIPO'!F84)</f>
        <v/>
      </c>
      <c r="J414" s="489" t="str">
        <f>IF('L - Desp. PROTÓTIPO'!G84="","",'L - Desp. PROTÓTIPO'!G84)</f>
        <v/>
      </c>
      <c r="L414" s="489" t="str">
        <f>IF('L - Desp. PROTÓTIPO'!H84="","",'L - Desp. PROTÓTIPO'!H84)</f>
        <v/>
      </c>
    </row>
    <row r="415" spans="1:12" x14ac:dyDescent="0.25">
      <c r="A415" s="489">
        <f t="shared" si="21"/>
        <v>0</v>
      </c>
      <c r="B415" s="489" t="str">
        <f>IF(OR(J415="",L415=""),"",'L - Desp. PROTÓTIPO'!A85)</f>
        <v/>
      </c>
      <c r="C415" s="489" t="str">
        <f t="shared" si="20"/>
        <v/>
      </c>
      <c r="D415" s="489" t="str">
        <f>'L - Desp. PROTÓTIPO'!Y85</f>
        <v/>
      </c>
      <c r="E415" s="489" t="str">
        <f>'L - Desp. PROTÓTIPO'!Z85</f>
        <v/>
      </c>
      <c r="F415" s="489" t="str">
        <f>IF('L - Desp. PROTÓTIPO'!C85="","",'L - Desp. PROTÓTIPO'!C85)</f>
        <v/>
      </c>
      <c r="G415" s="489" t="str">
        <f>IF('L - Desp. PROTÓTIPO'!D85="","",'L - Desp. PROTÓTIPO'!D85)</f>
        <v/>
      </c>
      <c r="H415" s="489" t="str">
        <f>IF('L - Desp. PROTÓTIPO'!E85="","",'L - Desp. PROTÓTIPO'!E85)</f>
        <v/>
      </c>
      <c r="I415" s="489" t="str">
        <f>IF('L - Desp. PROTÓTIPO'!F85="","",'L - Desp. PROTÓTIPO'!F85)</f>
        <v/>
      </c>
      <c r="J415" s="489" t="str">
        <f>IF('L - Desp. PROTÓTIPO'!G85="","",'L - Desp. PROTÓTIPO'!G85)</f>
        <v/>
      </c>
      <c r="L415" s="489" t="str">
        <f>IF('L - Desp. PROTÓTIPO'!H85="","",'L - Desp. PROTÓTIPO'!H85)</f>
        <v/>
      </c>
    </row>
    <row r="416" spans="1:12" x14ac:dyDescent="0.25">
      <c r="A416" s="489">
        <f t="shared" si="21"/>
        <v>0</v>
      </c>
      <c r="B416" s="489" t="str">
        <f>IF(OR(J416="",L416=""),"",'L - Desp. PROTÓTIPO'!A86)</f>
        <v/>
      </c>
      <c r="C416" s="489" t="str">
        <f t="shared" si="20"/>
        <v/>
      </c>
      <c r="D416" s="489" t="str">
        <f>'L - Desp. PROTÓTIPO'!Y86</f>
        <v/>
      </c>
      <c r="E416" s="489" t="str">
        <f>'L - Desp. PROTÓTIPO'!Z86</f>
        <v/>
      </c>
      <c r="F416" s="489" t="str">
        <f>IF('L - Desp. PROTÓTIPO'!C86="","",'L - Desp. PROTÓTIPO'!C86)</f>
        <v/>
      </c>
      <c r="G416" s="489" t="str">
        <f>IF('L - Desp. PROTÓTIPO'!D86="","",'L - Desp. PROTÓTIPO'!D86)</f>
        <v/>
      </c>
      <c r="H416" s="489" t="str">
        <f>IF('L - Desp. PROTÓTIPO'!E86="","",'L - Desp. PROTÓTIPO'!E86)</f>
        <v/>
      </c>
      <c r="I416" s="489" t="str">
        <f>IF('L - Desp. PROTÓTIPO'!F86="","",'L - Desp. PROTÓTIPO'!F86)</f>
        <v/>
      </c>
      <c r="J416" s="489" t="str">
        <f>IF('L - Desp. PROTÓTIPO'!G86="","",'L - Desp. PROTÓTIPO'!G86)</f>
        <v/>
      </c>
      <c r="L416" s="489" t="str">
        <f>IF('L - Desp. PROTÓTIPO'!H86="","",'L - Desp. PROTÓTIPO'!H86)</f>
        <v/>
      </c>
    </row>
    <row r="417" spans="1:12" x14ac:dyDescent="0.25">
      <c r="A417" s="489">
        <f t="shared" si="21"/>
        <v>0</v>
      </c>
      <c r="B417" s="489" t="str">
        <f>IF(OR(J417="",L417=""),"",'L - Desp. PROTÓTIPO'!A87)</f>
        <v/>
      </c>
      <c r="C417" s="489" t="str">
        <f t="shared" si="20"/>
        <v/>
      </c>
      <c r="D417" s="489" t="str">
        <f>'L - Desp. PROTÓTIPO'!Y87</f>
        <v/>
      </c>
      <c r="E417" s="489" t="str">
        <f>'L - Desp. PROTÓTIPO'!Z87</f>
        <v/>
      </c>
      <c r="F417" s="489" t="str">
        <f>IF('L - Desp. PROTÓTIPO'!C87="","",'L - Desp. PROTÓTIPO'!C87)</f>
        <v/>
      </c>
      <c r="G417" s="489" t="str">
        <f>IF('L - Desp. PROTÓTIPO'!D87="","",'L - Desp. PROTÓTIPO'!D87)</f>
        <v/>
      </c>
      <c r="H417" s="489" t="str">
        <f>IF('L - Desp. PROTÓTIPO'!E87="","",'L - Desp. PROTÓTIPO'!E87)</f>
        <v/>
      </c>
      <c r="I417" s="489" t="str">
        <f>IF('L - Desp. PROTÓTIPO'!F87="","",'L - Desp. PROTÓTIPO'!F87)</f>
        <v/>
      </c>
      <c r="J417" s="489" t="str">
        <f>IF('L - Desp. PROTÓTIPO'!G87="","",'L - Desp. PROTÓTIPO'!G87)</f>
        <v/>
      </c>
      <c r="L417" s="489" t="str">
        <f>IF('L - Desp. PROTÓTIPO'!H87="","",'L - Desp. PROTÓTIPO'!H87)</f>
        <v/>
      </c>
    </row>
    <row r="418" spans="1:12" x14ac:dyDescent="0.25">
      <c r="A418" s="489">
        <f t="shared" si="21"/>
        <v>0</v>
      </c>
      <c r="B418" s="489" t="str">
        <f>IF(OR(J418="",L418=""),"",'L - Desp. PROTÓTIPO'!A88)</f>
        <v/>
      </c>
      <c r="C418" s="489" t="str">
        <f t="shared" si="20"/>
        <v/>
      </c>
      <c r="D418" s="489" t="str">
        <f>'L - Desp. PROTÓTIPO'!Y88</f>
        <v/>
      </c>
      <c r="E418" s="489" t="str">
        <f>'L - Desp. PROTÓTIPO'!Z88</f>
        <v/>
      </c>
      <c r="F418" s="489" t="str">
        <f>IF('L - Desp. PROTÓTIPO'!C88="","",'L - Desp. PROTÓTIPO'!C88)</f>
        <v/>
      </c>
      <c r="G418" s="489" t="str">
        <f>IF('L - Desp. PROTÓTIPO'!D88="","",'L - Desp. PROTÓTIPO'!D88)</f>
        <v/>
      </c>
      <c r="H418" s="489" t="str">
        <f>IF('L - Desp. PROTÓTIPO'!E88="","",'L - Desp. PROTÓTIPO'!E88)</f>
        <v/>
      </c>
      <c r="I418" s="489" t="str">
        <f>IF('L - Desp. PROTÓTIPO'!F88="","",'L - Desp. PROTÓTIPO'!F88)</f>
        <v/>
      </c>
      <c r="J418" s="489" t="str">
        <f>IF('L - Desp. PROTÓTIPO'!G88="","",'L - Desp. PROTÓTIPO'!G88)</f>
        <v/>
      </c>
      <c r="L418" s="489" t="str">
        <f>IF('L - Desp. PROTÓTIPO'!H88="","",'L - Desp. PROTÓTIPO'!H88)</f>
        <v/>
      </c>
    </row>
    <row r="419" spans="1:12" x14ac:dyDescent="0.25">
      <c r="A419" s="489">
        <f t="shared" si="21"/>
        <v>0</v>
      </c>
      <c r="B419" s="489" t="str">
        <f>IF(OR(J419="",L419=""),"",'L - Desp. PROTÓTIPO'!A89)</f>
        <v/>
      </c>
      <c r="C419" s="489" t="str">
        <f t="shared" si="20"/>
        <v/>
      </c>
      <c r="D419" s="489" t="str">
        <f>'L - Desp. PROTÓTIPO'!Y89</f>
        <v/>
      </c>
      <c r="E419" s="489" t="str">
        <f>'L - Desp. PROTÓTIPO'!Z89</f>
        <v/>
      </c>
      <c r="F419" s="489" t="str">
        <f>IF('L - Desp. PROTÓTIPO'!C89="","",'L - Desp. PROTÓTIPO'!C89)</f>
        <v/>
      </c>
      <c r="G419" s="489" t="str">
        <f>IF('L - Desp. PROTÓTIPO'!D89="","",'L - Desp. PROTÓTIPO'!D89)</f>
        <v/>
      </c>
      <c r="H419" s="489" t="str">
        <f>IF('L - Desp. PROTÓTIPO'!E89="","",'L - Desp. PROTÓTIPO'!E89)</f>
        <v/>
      </c>
      <c r="I419" s="489" t="str">
        <f>IF('L - Desp. PROTÓTIPO'!F89="","",'L - Desp. PROTÓTIPO'!F89)</f>
        <v/>
      </c>
      <c r="J419" s="489" t="str">
        <f>IF('L - Desp. PROTÓTIPO'!G89="","",'L - Desp. PROTÓTIPO'!G89)</f>
        <v/>
      </c>
      <c r="L419" s="489" t="str">
        <f>IF('L - Desp. PROTÓTIPO'!H89="","",'L - Desp. PROTÓTIPO'!H89)</f>
        <v/>
      </c>
    </row>
    <row r="420" spans="1:12" x14ac:dyDescent="0.25">
      <c r="A420" s="489">
        <f t="shared" si="21"/>
        <v>0</v>
      </c>
      <c r="B420" s="489" t="str">
        <f>IF(OR(J420="",L420=""),"",'L - Desp. PROTÓTIPO'!A90)</f>
        <v/>
      </c>
      <c r="C420" s="489" t="str">
        <f t="shared" si="20"/>
        <v/>
      </c>
      <c r="D420" s="489" t="str">
        <f>'L - Desp. PROTÓTIPO'!Y90</f>
        <v/>
      </c>
      <c r="E420" s="489" t="str">
        <f>'L - Desp. PROTÓTIPO'!Z90</f>
        <v/>
      </c>
      <c r="F420" s="489" t="str">
        <f>IF('L - Desp. PROTÓTIPO'!C90="","",'L - Desp. PROTÓTIPO'!C90)</f>
        <v/>
      </c>
      <c r="G420" s="489" t="str">
        <f>IF('L - Desp. PROTÓTIPO'!D90="","",'L - Desp. PROTÓTIPO'!D90)</f>
        <v/>
      </c>
      <c r="H420" s="489" t="str">
        <f>IF('L - Desp. PROTÓTIPO'!E90="","",'L - Desp. PROTÓTIPO'!E90)</f>
        <v/>
      </c>
      <c r="I420" s="489" t="str">
        <f>IF('L - Desp. PROTÓTIPO'!F90="","",'L - Desp. PROTÓTIPO'!F90)</f>
        <v/>
      </c>
      <c r="J420" s="489" t="str">
        <f>IF('L - Desp. PROTÓTIPO'!G90="","",'L - Desp. PROTÓTIPO'!G90)</f>
        <v/>
      </c>
      <c r="L420" s="489" t="str">
        <f>IF('L - Desp. PROTÓTIPO'!H90="","",'L - Desp. PROTÓTIPO'!H90)</f>
        <v/>
      </c>
    </row>
    <row r="421" spans="1:12" x14ac:dyDescent="0.25">
      <c r="A421" s="489">
        <f t="shared" si="21"/>
        <v>0</v>
      </c>
      <c r="B421" s="489" t="str">
        <f>IF(OR(J421="",L421=""),"",'L - Desp. PROTÓTIPO'!A91)</f>
        <v/>
      </c>
      <c r="C421" s="489" t="str">
        <f t="shared" si="20"/>
        <v/>
      </c>
      <c r="D421" s="489" t="str">
        <f>'L - Desp. PROTÓTIPO'!Y91</f>
        <v/>
      </c>
      <c r="E421" s="489" t="str">
        <f>'L - Desp. PROTÓTIPO'!Z91</f>
        <v/>
      </c>
      <c r="F421" s="489" t="str">
        <f>IF('L - Desp. PROTÓTIPO'!C91="","",'L - Desp. PROTÓTIPO'!C91)</f>
        <v/>
      </c>
      <c r="G421" s="489" t="str">
        <f>IF('L - Desp. PROTÓTIPO'!D91="","",'L - Desp. PROTÓTIPO'!D91)</f>
        <v/>
      </c>
      <c r="H421" s="489" t="str">
        <f>IF('L - Desp. PROTÓTIPO'!E91="","",'L - Desp. PROTÓTIPO'!E91)</f>
        <v/>
      </c>
      <c r="I421" s="489" t="str">
        <f>IF('L - Desp. PROTÓTIPO'!F91="","",'L - Desp. PROTÓTIPO'!F91)</f>
        <v/>
      </c>
      <c r="J421" s="489" t="str">
        <f>IF('L - Desp. PROTÓTIPO'!G91="","",'L - Desp. PROTÓTIPO'!G91)</f>
        <v/>
      </c>
      <c r="L421" s="489" t="str">
        <f>IF('L - Desp. PROTÓTIPO'!H91="","",'L - Desp. PROTÓTIPO'!H91)</f>
        <v/>
      </c>
    </row>
    <row r="422" spans="1:12" x14ac:dyDescent="0.25">
      <c r="A422" s="489">
        <f t="shared" si="21"/>
        <v>0</v>
      </c>
      <c r="B422" s="489" t="str">
        <f>IF(OR(J422="",L422=""),"",'L - Desp. PROTÓTIPO'!A92)</f>
        <v/>
      </c>
      <c r="C422" s="489" t="str">
        <f t="shared" si="20"/>
        <v/>
      </c>
      <c r="D422" s="489" t="str">
        <f>'L - Desp. PROTÓTIPO'!Y92</f>
        <v/>
      </c>
      <c r="E422" s="489" t="str">
        <f>'L - Desp. PROTÓTIPO'!Z92</f>
        <v/>
      </c>
      <c r="F422" s="489" t="str">
        <f>IF('L - Desp. PROTÓTIPO'!C92="","",'L - Desp. PROTÓTIPO'!C92)</f>
        <v/>
      </c>
      <c r="G422" s="489" t="str">
        <f>IF('L - Desp. PROTÓTIPO'!D92="","",'L - Desp. PROTÓTIPO'!D92)</f>
        <v/>
      </c>
      <c r="H422" s="489" t="str">
        <f>IF('L - Desp. PROTÓTIPO'!E92="","",'L - Desp. PROTÓTIPO'!E92)</f>
        <v/>
      </c>
      <c r="I422" s="489" t="str">
        <f>IF('L - Desp. PROTÓTIPO'!F92="","",'L - Desp. PROTÓTIPO'!F92)</f>
        <v/>
      </c>
      <c r="J422" s="489" t="str">
        <f>IF('L - Desp. PROTÓTIPO'!G92="","",'L - Desp. PROTÓTIPO'!G92)</f>
        <v/>
      </c>
      <c r="L422" s="489" t="str">
        <f>IF('L - Desp. PROTÓTIPO'!H92="","",'L - Desp. PROTÓTIPO'!H92)</f>
        <v/>
      </c>
    </row>
    <row r="423" spans="1:12" x14ac:dyDescent="0.25">
      <c r="A423" s="489">
        <f t="shared" si="21"/>
        <v>0</v>
      </c>
      <c r="B423" s="489" t="str">
        <f>IF(OR(J423="",L423=""),"",'L - Desp. PROTÓTIPO'!A93)</f>
        <v/>
      </c>
      <c r="C423" s="489" t="str">
        <f t="shared" si="20"/>
        <v/>
      </c>
      <c r="D423" s="489" t="str">
        <f>'L - Desp. PROTÓTIPO'!Y93</f>
        <v/>
      </c>
      <c r="E423" s="489" t="str">
        <f>'L - Desp. PROTÓTIPO'!Z93</f>
        <v/>
      </c>
      <c r="F423" s="489" t="str">
        <f>IF('L - Desp. PROTÓTIPO'!C93="","",'L - Desp. PROTÓTIPO'!C93)</f>
        <v/>
      </c>
      <c r="G423" s="489" t="str">
        <f>IF('L - Desp. PROTÓTIPO'!D93="","",'L - Desp. PROTÓTIPO'!D93)</f>
        <v/>
      </c>
      <c r="H423" s="489" t="str">
        <f>IF('L - Desp. PROTÓTIPO'!E93="","",'L - Desp. PROTÓTIPO'!E93)</f>
        <v/>
      </c>
      <c r="I423" s="489" t="str">
        <f>IF('L - Desp. PROTÓTIPO'!F93="","",'L - Desp. PROTÓTIPO'!F93)</f>
        <v/>
      </c>
      <c r="J423" s="489" t="str">
        <f>IF('L - Desp. PROTÓTIPO'!G93="","",'L - Desp. PROTÓTIPO'!G93)</f>
        <v/>
      </c>
      <c r="L423" s="489" t="str">
        <f>IF('L - Desp. PROTÓTIPO'!H93="","",'L - Desp. PROTÓTIPO'!H93)</f>
        <v/>
      </c>
    </row>
    <row r="424" spans="1:12" x14ac:dyDescent="0.25">
      <c r="A424" s="489">
        <f t="shared" si="21"/>
        <v>0</v>
      </c>
      <c r="B424" s="489" t="str">
        <f>IF(OR(J424="",L424=""),"",'L - Desp. PROTÓTIPO'!A94)</f>
        <v/>
      </c>
      <c r="C424" s="489" t="str">
        <f t="shared" si="20"/>
        <v/>
      </c>
      <c r="D424" s="489" t="str">
        <f>'L - Desp. PROTÓTIPO'!Y94</f>
        <v/>
      </c>
      <c r="E424" s="489" t="str">
        <f>'L - Desp. PROTÓTIPO'!Z94</f>
        <v/>
      </c>
      <c r="F424" s="489" t="str">
        <f>IF('L - Desp. PROTÓTIPO'!C94="","",'L - Desp. PROTÓTIPO'!C94)</f>
        <v/>
      </c>
      <c r="G424" s="489" t="str">
        <f>IF('L - Desp. PROTÓTIPO'!D94="","",'L - Desp. PROTÓTIPO'!D94)</f>
        <v/>
      </c>
      <c r="H424" s="489" t="str">
        <f>IF('L - Desp. PROTÓTIPO'!E94="","",'L - Desp. PROTÓTIPO'!E94)</f>
        <v/>
      </c>
      <c r="I424" s="489" t="str">
        <f>IF('L - Desp. PROTÓTIPO'!F94="","",'L - Desp. PROTÓTIPO'!F94)</f>
        <v/>
      </c>
      <c r="J424" s="489" t="str">
        <f>IF('L - Desp. PROTÓTIPO'!G94="","",'L - Desp. PROTÓTIPO'!G94)</f>
        <v/>
      </c>
      <c r="L424" s="489" t="str">
        <f>IF('L - Desp. PROTÓTIPO'!H94="","",'L - Desp. PROTÓTIPO'!H94)</f>
        <v/>
      </c>
    </row>
    <row r="425" spans="1:12" x14ac:dyDescent="0.25">
      <c r="A425" s="489">
        <f t="shared" si="21"/>
        <v>0</v>
      </c>
      <c r="B425" s="489" t="str">
        <f>IF(OR(J425="",L425=""),"",'L - Desp. PROTÓTIPO'!A95)</f>
        <v/>
      </c>
      <c r="C425" s="489" t="str">
        <f t="shared" si="20"/>
        <v/>
      </c>
      <c r="D425" s="489" t="str">
        <f>'L - Desp. PROTÓTIPO'!Y95</f>
        <v/>
      </c>
      <c r="E425" s="489" t="str">
        <f>'L - Desp. PROTÓTIPO'!Z95</f>
        <v/>
      </c>
      <c r="F425" s="489" t="str">
        <f>IF('L - Desp. PROTÓTIPO'!C95="","",'L - Desp. PROTÓTIPO'!C95)</f>
        <v/>
      </c>
      <c r="G425" s="489" t="str">
        <f>IF('L - Desp. PROTÓTIPO'!D95="","",'L - Desp. PROTÓTIPO'!D95)</f>
        <v/>
      </c>
      <c r="H425" s="489" t="str">
        <f>IF('L - Desp. PROTÓTIPO'!E95="","",'L - Desp. PROTÓTIPO'!E95)</f>
        <v/>
      </c>
      <c r="I425" s="489" t="str">
        <f>IF('L - Desp. PROTÓTIPO'!F95="","",'L - Desp. PROTÓTIPO'!F95)</f>
        <v/>
      </c>
      <c r="J425" s="489" t="str">
        <f>IF('L - Desp. PROTÓTIPO'!G95="","",'L - Desp. PROTÓTIPO'!G95)</f>
        <v/>
      </c>
      <c r="L425" s="489" t="str">
        <f>IF('L - Desp. PROTÓTIPO'!H95="","",'L - Desp. PROTÓTIPO'!H95)</f>
        <v/>
      </c>
    </row>
    <row r="426" spans="1:12" x14ac:dyDescent="0.25">
      <c r="A426" s="489">
        <f t="shared" si="21"/>
        <v>0</v>
      </c>
      <c r="B426" s="489" t="str">
        <f>IF(OR(J426="",L426=""),"",'L - Desp. PROTÓTIPO'!A96)</f>
        <v/>
      </c>
      <c r="C426" s="489" t="str">
        <f t="shared" si="20"/>
        <v/>
      </c>
      <c r="D426" s="489" t="str">
        <f>'L - Desp. PROTÓTIPO'!Y96</f>
        <v/>
      </c>
      <c r="E426" s="489" t="str">
        <f>'L - Desp. PROTÓTIPO'!Z96</f>
        <v/>
      </c>
      <c r="F426" s="489" t="str">
        <f>IF('L - Desp. PROTÓTIPO'!C96="","",'L - Desp. PROTÓTIPO'!C96)</f>
        <v/>
      </c>
      <c r="G426" s="489" t="str">
        <f>IF('L - Desp. PROTÓTIPO'!D96="","",'L - Desp. PROTÓTIPO'!D96)</f>
        <v/>
      </c>
      <c r="H426" s="489" t="str">
        <f>IF('L - Desp. PROTÓTIPO'!E96="","",'L - Desp. PROTÓTIPO'!E96)</f>
        <v/>
      </c>
      <c r="I426" s="489" t="str">
        <f>IF('L - Desp. PROTÓTIPO'!F96="","",'L - Desp. PROTÓTIPO'!F96)</f>
        <v/>
      </c>
      <c r="J426" s="489" t="str">
        <f>IF('L - Desp. PROTÓTIPO'!G96="","",'L - Desp. PROTÓTIPO'!G96)</f>
        <v/>
      </c>
      <c r="L426" s="489" t="str">
        <f>IF('L - Desp. PROTÓTIPO'!H96="","",'L - Desp. PROTÓTIPO'!H96)</f>
        <v/>
      </c>
    </row>
    <row r="427" spans="1:12" x14ac:dyDescent="0.25">
      <c r="A427" s="489">
        <f t="shared" si="21"/>
        <v>0</v>
      </c>
      <c r="B427" s="489" t="str">
        <f>IF(OR(J427="",L427=""),"",'L - Desp. PROTÓTIPO'!A97)</f>
        <v/>
      </c>
      <c r="C427" s="489" t="str">
        <f t="shared" si="20"/>
        <v/>
      </c>
      <c r="D427" s="489" t="str">
        <f>'L - Desp. PROTÓTIPO'!Y97</f>
        <v/>
      </c>
      <c r="E427" s="489" t="str">
        <f>'L - Desp. PROTÓTIPO'!Z97</f>
        <v/>
      </c>
      <c r="F427" s="489" t="str">
        <f>IF('L - Desp. PROTÓTIPO'!C97="","",'L - Desp. PROTÓTIPO'!C97)</f>
        <v/>
      </c>
      <c r="G427" s="489" t="str">
        <f>IF('L - Desp. PROTÓTIPO'!D97="","",'L - Desp. PROTÓTIPO'!D97)</f>
        <v/>
      </c>
      <c r="H427" s="489" t="str">
        <f>IF('L - Desp. PROTÓTIPO'!E97="","",'L - Desp. PROTÓTIPO'!E97)</f>
        <v/>
      </c>
      <c r="I427" s="489" t="str">
        <f>IF('L - Desp. PROTÓTIPO'!F97="","",'L - Desp. PROTÓTIPO'!F97)</f>
        <v/>
      </c>
      <c r="J427" s="489" t="str">
        <f>IF('L - Desp. PROTÓTIPO'!G97="","",'L - Desp. PROTÓTIPO'!G97)</f>
        <v/>
      </c>
      <c r="L427" s="489" t="str">
        <f>IF('L - Desp. PROTÓTIPO'!H97="","",'L - Desp. PROTÓTIPO'!H97)</f>
        <v/>
      </c>
    </row>
    <row r="428" spans="1:12" x14ac:dyDescent="0.25">
      <c r="A428" s="489">
        <f t="shared" si="21"/>
        <v>0</v>
      </c>
      <c r="B428" s="489" t="str">
        <f>IF(OR(J428="",L428=""),"",'L - Desp. PROTÓTIPO'!A98)</f>
        <v/>
      </c>
      <c r="C428" s="489" t="str">
        <f t="shared" si="20"/>
        <v/>
      </c>
      <c r="D428" s="489" t="str">
        <f>'L - Desp. PROTÓTIPO'!Y98</f>
        <v/>
      </c>
      <c r="E428" s="489" t="str">
        <f>'L - Desp. PROTÓTIPO'!Z98</f>
        <v/>
      </c>
      <c r="F428" s="489" t="str">
        <f>IF('L - Desp. PROTÓTIPO'!C98="","",'L - Desp. PROTÓTIPO'!C98)</f>
        <v/>
      </c>
      <c r="G428" s="489" t="str">
        <f>IF('L - Desp. PROTÓTIPO'!D98="","",'L - Desp. PROTÓTIPO'!D98)</f>
        <v/>
      </c>
      <c r="H428" s="489" t="str">
        <f>IF('L - Desp. PROTÓTIPO'!E98="","",'L - Desp. PROTÓTIPO'!E98)</f>
        <v/>
      </c>
      <c r="I428" s="489" t="str">
        <f>IF('L - Desp. PROTÓTIPO'!F98="","",'L - Desp. PROTÓTIPO'!F98)</f>
        <v/>
      </c>
      <c r="J428" s="489" t="str">
        <f>IF('L - Desp. PROTÓTIPO'!G98="","",'L - Desp. PROTÓTIPO'!G98)</f>
        <v/>
      </c>
      <c r="L428" s="489" t="str">
        <f>IF('L - Desp. PROTÓTIPO'!H98="","",'L - Desp. PROTÓTIPO'!H98)</f>
        <v/>
      </c>
    </row>
    <row r="429" spans="1:12" x14ac:dyDescent="0.25">
      <c r="A429" s="489">
        <f t="shared" si="21"/>
        <v>0</v>
      </c>
      <c r="B429" s="489" t="str">
        <f>IF(OR(J429="",L429=""),"",'L - Desp. PROTÓTIPO'!A99)</f>
        <v/>
      </c>
      <c r="C429" s="489" t="str">
        <f t="shared" si="20"/>
        <v/>
      </c>
      <c r="D429" s="489" t="str">
        <f>'L - Desp. PROTÓTIPO'!Y99</f>
        <v/>
      </c>
      <c r="E429" s="489" t="str">
        <f>'L - Desp. PROTÓTIPO'!Z99</f>
        <v/>
      </c>
      <c r="F429" s="489" t="str">
        <f>IF('L - Desp. PROTÓTIPO'!C99="","",'L - Desp. PROTÓTIPO'!C99)</f>
        <v/>
      </c>
      <c r="G429" s="489" t="str">
        <f>IF('L - Desp. PROTÓTIPO'!D99="","",'L - Desp. PROTÓTIPO'!D99)</f>
        <v/>
      </c>
      <c r="H429" s="489" t="str">
        <f>IF('L - Desp. PROTÓTIPO'!E99="","",'L - Desp. PROTÓTIPO'!E99)</f>
        <v/>
      </c>
      <c r="I429" s="489" t="str">
        <f>IF('L - Desp. PROTÓTIPO'!F99="","",'L - Desp. PROTÓTIPO'!F99)</f>
        <v/>
      </c>
      <c r="J429" s="489" t="str">
        <f>IF('L - Desp. PROTÓTIPO'!G99="","",'L - Desp. PROTÓTIPO'!G99)</f>
        <v/>
      </c>
      <c r="L429" s="489" t="str">
        <f>IF('L - Desp. PROTÓTIPO'!H99="","",'L - Desp. PROTÓTIPO'!H99)</f>
        <v/>
      </c>
    </row>
    <row r="430" spans="1:12" x14ac:dyDescent="0.25">
      <c r="A430" s="489">
        <f t="shared" si="21"/>
        <v>0</v>
      </c>
      <c r="B430" s="489" t="str">
        <f>IF(OR(J430="",L430=""),"",'L - Desp. PROTÓTIPO'!A100)</f>
        <v/>
      </c>
      <c r="C430" s="489" t="str">
        <f t="shared" si="20"/>
        <v/>
      </c>
      <c r="D430" s="489" t="str">
        <f>'L - Desp. PROTÓTIPO'!Y100</f>
        <v/>
      </c>
      <c r="E430" s="489" t="str">
        <f>'L - Desp. PROTÓTIPO'!Z100</f>
        <v/>
      </c>
      <c r="F430" s="489" t="str">
        <f>IF('L - Desp. PROTÓTIPO'!C100="","",'L - Desp. PROTÓTIPO'!C100)</f>
        <v/>
      </c>
      <c r="G430" s="489" t="str">
        <f>IF('L - Desp. PROTÓTIPO'!D100="","",'L - Desp. PROTÓTIPO'!D100)</f>
        <v/>
      </c>
      <c r="H430" s="489" t="str">
        <f>IF('L - Desp. PROTÓTIPO'!E100="","",'L - Desp. PROTÓTIPO'!E100)</f>
        <v/>
      </c>
      <c r="I430" s="489" t="str">
        <f>IF('L - Desp. PROTÓTIPO'!F100="","",'L - Desp. PROTÓTIPO'!F100)</f>
        <v/>
      </c>
      <c r="J430" s="489" t="str">
        <f>IF('L - Desp. PROTÓTIPO'!G100="","",'L - Desp. PROTÓTIPO'!G100)</f>
        <v/>
      </c>
      <c r="L430" s="489" t="str">
        <f>IF('L - Desp. PROTÓTIPO'!H100="","",'L - Desp. PROTÓTIPO'!H100)</f>
        <v/>
      </c>
    </row>
    <row r="431" spans="1:12" x14ac:dyDescent="0.25">
      <c r="A431" s="489">
        <f t="shared" si="21"/>
        <v>0</v>
      </c>
      <c r="B431" s="489" t="str">
        <f>IF(OR(J431="",L431=""),"",'L - Desp. PROTÓTIPO'!A101)</f>
        <v/>
      </c>
      <c r="C431" s="489" t="str">
        <f t="shared" si="20"/>
        <v/>
      </c>
      <c r="D431" s="489" t="str">
        <f>'L - Desp. PROTÓTIPO'!Y101</f>
        <v/>
      </c>
      <c r="E431" s="489" t="str">
        <f>'L - Desp. PROTÓTIPO'!Z101</f>
        <v/>
      </c>
      <c r="F431" s="489" t="str">
        <f>IF('L - Desp. PROTÓTIPO'!C101="","",'L - Desp. PROTÓTIPO'!C101)</f>
        <v/>
      </c>
      <c r="G431" s="489" t="str">
        <f>IF('L - Desp. PROTÓTIPO'!D101="","",'L - Desp. PROTÓTIPO'!D101)</f>
        <v/>
      </c>
      <c r="H431" s="489" t="str">
        <f>IF('L - Desp. PROTÓTIPO'!E101="","",'L - Desp. PROTÓTIPO'!E101)</f>
        <v/>
      </c>
      <c r="I431" s="489" t="str">
        <f>IF('L - Desp. PROTÓTIPO'!F101="","",'L - Desp. PROTÓTIPO'!F101)</f>
        <v/>
      </c>
      <c r="J431" s="489" t="str">
        <f>IF('L - Desp. PROTÓTIPO'!G101="","",'L - Desp. PROTÓTIPO'!G101)</f>
        <v/>
      </c>
      <c r="L431" s="489" t="str">
        <f>IF('L - Desp. PROTÓTIPO'!H101="","",'L - Desp. PROTÓTIPO'!H101)</f>
        <v/>
      </c>
    </row>
    <row r="432" spans="1:12" x14ac:dyDescent="0.25">
      <c r="A432" s="489">
        <f t="shared" si="21"/>
        <v>0</v>
      </c>
      <c r="B432" s="489" t="str">
        <f>IF(OR(J432="",L432=""),"",'L - Desp. PROTÓTIPO'!A102)</f>
        <v/>
      </c>
      <c r="C432" s="489" t="str">
        <f t="shared" si="20"/>
        <v/>
      </c>
      <c r="D432" s="489" t="str">
        <f>'L - Desp. PROTÓTIPO'!Y102</f>
        <v/>
      </c>
      <c r="E432" s="489" t="str">
        <f>'L - Desp. PROTÓTIPO'!Z102</f>
        <v/>
      </c>
      <c r="F432" s="489" t="str">
        <f>IF('L - Desp. PROTÓTIPO'!C102="","",'L - Desp. PROTÓTIPO'!C102)</f>
        <v/>
      </c>
      <c r="G432" s="489" t="str">
        <f>IF('L - Desp. PROTÓTIPO'!D102="","",'L - Desp. PROTÓTIPO'!D102)</f>
        <v/>
      </c>
      <c r="H432" s="489" t="str">
        <f>IF('L - Desp. PROTÓTIPO'!E102="","",'L - Desp. PROTÓTIPO'!E102)</f>
        <v/>
      </c>
      <c r="I432" s="489" t="str">
        <f>IF('L - Desp. PROTÓTIPO'!F102="","",'L - Desp. PROTÓTIPO'!F102)</f>
        <v/>
      </c>
      <c r="J432" s="489" t="str">
        <f>IF('L - Desp. PROTÓTIPO'!G102="","",'L - Desp. PROTÓTIPO'!G102)</f>
        <v/>
      </c>
      <c r="L432" s="489" t="str">
        <f>IF('L - Desp. PROTÓTIPO'!H102="","",'L - Desp. PROTÓTIPO'!H102)</f>
        <v/>
      </c>
    </row>
    <row r="433" spans="1:13" x14ac:dyDescent="0.25">
      <c r="A433" s="489">
        <f t="shared" si="21"/>
        <v>0</v>
      </c>
      <c r="B433" s="489" t="str">
        <f>IF(OR(J433="",L433=""),"",'L - Desp. PROTÓTIPO'!A103)</f>
        <v/>
      </c>
      <c r="C433" s="489" t="str">
        <f t="shared" si="20"/>
        <v/>
      </c>
      <c r="D433" s="489" t="str">
        <f>'L - Desp. PROTÓTIPO'!Y103</f>
        <v/>
      </c>
      <c r="E433" s="489" t="str">
        <f>'L - Desp. PROTÓTIPO'!Z103</f>
        <v/>
      </c>
      <c r="F433" s="489" t="str">
        <f>IF('L - Desp. PROTÓTIPO'!C103="","",'L - Desp. PROTÓTIPO'!C103)</f>
        <v/>
      </c>
      <c r="G433" s="489" t="str">
        <f>IF('L - Desp. PROTÓTIPO'!D103="","",'L - Desp. PROTÓTIPO'!D103)</f>
        <v/>
      </c>
      <c r="H433" s="489" t="str">
        <f>IF('L - Desp. PROTÓTIPO'!E103="","",'L - Desp. PROTÓTIPO'!E103)</f>
        <v/>
      </c>
      <c r="I433" s="489" t="str">
        <f>IF('L - Desp. PROTÓTIPO'!F103="","",'L - Desp. PROTÓTIPO'!F103)</f>
        <v/>
      </c>
      <c r="J433" s="489" t="str">
        <f>IF('L - Desp. PROTÓTIPO'!G103="","",'L - Desp. PROTÓTIPO'!G103)</f>
        <v/>
      </c>
      <c r="L433" s="489" t="str">
        <f>IF('L - Desp. PROTÓTIPO'!H103="","",'L - Desp. PROTÓTIPO'!H103)</f>
        <v/>
      </c>
    </row>
    <row r="434" spans="1:13" x14ac:dyDescent="0.25">
      <c r="A434" s="489">
        <f t="shared" si="21"/>
        <v>0</v>
      </c>
      <c r="B434" s="489" t="str">
        <f>IF(OR(J434="",L434=""),"",'L - Desp. PROTÓTIPO'!A104)</f>
        <v/>
      </c>
      <c r="C434" s="489" t="str">
        <f t="shared" si="20"/>
        <v/>
      </c>
      <c r="D434" s="489" t="str">
        <f>'L - Desp. PROTÓTIPO'!Y104</f>
        <v/>
      </c>
      <c r="E434" s="489" t="str">
        <f>'L - Desp. PROTÓTIPO'!Z104</f>
        <v/>
      </c>
      <c r="F434" s="489" t="str">
        <f>IF('L - Desp. PROTÓTIPO'!C104="","",'L - Desp. PROTÓTIPO'!C104)</f>
        <v/>
      </c>
      <c r="G434" s="489" t="str">
        <f>IF('L - Desp. PROTÓTIPO'!D104="","",'L - Desp. PROTÓTIPO'!D104)</f>
        <v/>
      </c>
      <c r="H434" s="489" t="str">
        <f>IF('L - Desp. PROTÓTIPO'!E104="","",'L - Desp. PROTÓTIPO'!E104)</f>
        <v/>
      </c>
      <c r="I434" s="489" t="str">
        <f>IF('L - Desp. PROTÓTIPO'!F104="","",'L - Desp. PROTÓTIPO'!F104)</f>
        <v/>
      </c>
      <c r="J434" s="489" t="str">
        <f>IF('L - Desp. PROTÓTIPO'!G104="","",'L - Desp. PROTÓTIPO'!G104)</f>
        <v/>
      </c>
      <c r="L434" s="489" t="str">
        <f>IF('L - Desp. PROTÓTIPO'!H104="","",'L - Desp. PROTÓTIPO'!H104)</f>
        <v/>
      </c>
    </row>
    <row r="435" spans="1:13" x14ac:dyDescent="0.25">
      <c r="A435" s="489">
        <f t="shared" si="21"/>
        <v>0</v>
      </c>
      <c r="B435" s="489" t="str">
        <f>IF(M435="","",'M - Desp. OBRAS E INST.'!A5)</f>
        <v/>
      </c>
      <c r="C435" s="489" t="str">
        <f>IF(B435="","","OBRAS E INSTALACOES")</f>
        <v/>
      </c>
      <c r="D435" s="489" t="str">
        <f>'M - Desp. OBRAS E INST.'!X5</f>
        <v/>
      </c>
      <c r="E435" s="489" t="str">
        <f>'M - Desp. OBRAS E INST.'!Y5</f>
        <v/>
      </c>
      <c r="F435" s="489" t="str">
        <f>IF('M - Desp. OBRAS E INST.'!C5="","",'M - Desp. OBRAS E INST.'!C5)</f>
        <v/>
      </c>
      <c r="H435" s="489" t="str">
        <f>IF('M - Desp. OBRAS E INST.'!E5="","",'M - Desp. OBRAS E INST.'!E5)</f>
        <v/>
      </c>
      <c r="I435" s="489" t="str">
        <f>IF('M - Desp. OBRAS E INST.'!F5="","",'M - Desp. OBRAS E INST.'!F5)</f>
        <v/>
      </c>
      <c r="L435" s="489" t="str">
        <f>IF('M - Desp. OBRAS E INST.'!S5="","",'M - Desp. OBRAS E INST.'!S5)</f>
        <v/>
      </c>
      <c r="M435" s="489" t="str">
        <f>IF('M - Desp. OBRAS E INST.'!G5="","",'M - Desp. OBRAS E INST.'!G5)</f>
        <v/>
      </c>
    </row>
    <row r="436" spans="1:13" x14ac:dyDescent="0.25">
      <c r="A436" s="489">
        <f t="shared" si="21"/>
        <v>0</v>
      </c>
      <c r="B436" s="489" t="str">
        <f>IF(M436="","",'M - Desp. OBRAS E INST.'!A6)</f>
        <v/>
      </c>
      <c r="C436" s="489" t="str">
        <f t="shared" ref="C436:C484" si="22">IF(B436="","","OBRAS E INSTALACOES")</f>
        <v/>
      </c>
      <c r="D436" s="489" t="str">
        <f>'M - Desp. OBRAS E INST.'!X6</f>
        <v/>
      </c>
      <c r="E436" s="489" t="str">
        <f>'M - Desp. OBRAS E INST.'!Y6</f>
        <v/>
      </c>
      <c r="F436" s="489" t="str">
        <f>IF('M - Desp. OBRAS E INST.'!C6="","",'M - Desp. OBRAS E INST.'!C6)</f>
        <v/>
      </c>
      <c r="H436" s="489" t="str">
        <f>IF('M - Desp. OBRAS E INST.'!E6="","",'M - Desp. OBRAS E INST.'!E6)</f>
        <v/>
      </c>
      <c r="I436" s="489" t="str">
        <f>IF('M - Desp. OBRAS E INST.'!F6="","",'M - Desp. OBRAS E INST.'!F6)</f>
        <v/>
      </c>
      <c r="L436" s="489" t="str">
        <f>IF('M - Desp. OBRAS E INST.'!S6="","",'M - Desp. OBRAS E INST.'!S6)</f>
        <v/>
      </c>
      <c r="M436" s="489" t="str">
        <f>IF('M - Desp. OBRAS E INST.'!G6="","",'M - Desp. OBRAS E INST.'!G6)</f>
        <v/>
      </c>
    </row>
    <row r="437" spans="1:13" x14ac:dyDescent="0.25">
      <c r="A437" s="489">
        <f t="shared" si="21"/>
        <v>0</v>
      </c>
      <c r="B437" s="489" t="str">
        <f>IF(M437="","",'M - Desp. OBRAS E INST.'!A7)</f>
        <v/>
      </c>
      <c r="C437" s="489" t="str">
        <f t="shared" si="22"/>
        <v/>
      </c>
      <c r="D437" s="489" t="str">
        <f>'M - Desp. OBRAS E INST.'!X7</f>
        <v/>
      </c>
      <c r="E437" s="489" t="str">
        <f>'M - Desp. OBRAS E INST.'!Y7</f>
        <v/>
      </c>
      <c r="F437" s="489" t="str">
        <f>IF('M - Desp. OBRAS E INST.'!C7="","",'M - Desp. OBRAS E INST.'!C7)</f>
        <v/>
      </c>
      <c r="H437" s="489" t="str">
        <f>IF('M - Desp. OBRAS E INST.'!E7="","",'M - Desp. OBRAS E INST.'!E7)</f>
        <v/>
      </c>
      <c r="I437" s="489" t="str">
        <f>IF('M - Desp. OBRAS E INST.'!F7="","",'M - Desp. OBRAS E INST.'!F7)</f>
        <v/>
      </c>
      <c r="L437" s="489" t="str">
        <f>IF('M - Desp. OBRAS E INST.'!S7="","",'M - Desp. OBRAS E INST.'!S7)</f>
        <v/>
      </c>
      <c r="M437" s="489" t="str">
        <f>IF('M - Desp. OBRAS E INST.'!G7="","",'M - Desp. OBRAS E INST.'!G7)</f>
        <v/>
      </c>
    </row>
    <row r="438" spans="1:13" x14ac:dyDescent="0.25">
      <c r="A438" s="489">
        <f t="shared" si="21"/>
        <v>0</v>
      </c>
      <c r="B438" s="489" t="str">
        <f>IF(M438="","",'M - Desp. OBRAS E INST.'!A8)</f>
        <v/>
      </c>
      <c r="C438" s="489" t="str">
        <f t="shared" si="22"/>
        <v/>
      </c>
      <c r="D438" s="489" t="str">
        <f>'M - Desp. OBRAS E INST.'!X8</f>
        <v/>
      </c>
      <c r="E438" s="489" t="str">
        <f>'M - Desp. OBRAS E INST.'!Y8</f>
        <v/>
      </c>
      <c r="F438" s="489" t="str">
        <f>IF('M - Desp. OBRAS E INST.'!C8="","",'M - Desp. OBRAS E INST.'!C8)</f>
        <v/>
      </c>
      <c r="H438" s="489" t="str">
        <f>IF('M - Desp. OBRAS E INST.'!E8="","",'M - Desp. OBRAS E INST.'!E8)</f>
        <v/>
      </c>
      <c r="I438" s="489" t="str">
        <f>IF('M - Desp. OBRAS E INST.'!F8="","",'M - Desp. OBRAS E INST.'!F8)</f>
        <v/>
      </c>
      <c r="L438" s="489" t="str">
        <f>IF('M - Desp. OBRAS E INST.'!S8="","",'M - Desp. OBRAS E INST.'!S8)</f>
        <v/>
      </c>
      <c r="M438" s="489" t="str">
        <f>IF('M - Desp. OBRAS E INST.'!G8="","",'M - Desp. OBRAS E INST.'!G8)</f>
        <v/>
      </c>
    </row>
    <row r="439" spans="1:13" x14ac:dyDescent="0.25">
      <c r="A439" s="489">
        <f t="shared" si="21"/>
        <v>0</v>
      </c>
      <c r="B439" s="489" t="str">
        <f>IF(M439="","",'M - Desp. OBRAS E INST.'!A9)</f>
        <v/>
      </c>
      <c r="C439" s="489" t="str">
        <f t="shared" si="22"/>
        <v/>
      </c>
      <c r="D439" s="489" t="str">
        <f>'M - Desp. OBRAS E INST.'!X9</f>
        <v/>
      </c>
      <c r="E439" s="489" t="str">
        <f>'M - Desp. OBRAS E INST.'!Y9</f>
        <v/>
      </c>
      <c r="F439" s="489" t="str">
        <f>IF('M - Desp. OBRAS E INST.'!C9="","",'M - Desp. OBRAS E INST.'!C9)</f>
        <v/>
      </c>
      <c r="H439" s="489" t="str">
        <f>IF('M - Desp. OBRAS E INST.'!E9="","",'M - Desp. OBRAS E INST.'!E9)</f>
        <v/>
      </c>
      <c r="I439" s="489" t="str">
        <f>IF('M - Desp. OBRAS E INST.'!F9="","",'M - Desp. OBRAS E INST.'!F9)</f>
        <v/>
      </c>
      <c r="L439" s="489" t="str">
        <f>IF('M - Desp. OBRAS E INST.'!S9="","",'M - Desp. OBRAS E INST.'!S9)</f>
        <v/>
      </c>
      <c r="M439" s="489" t="str">
        <f>IF('M - Desp. OBRAS E INST.'!G9="","",'M - Desp. OBRAS E INST.'!G9)</f>
        <v/>
      </c>
    </row>
    <row r="440" spans="1:13" x14ac:dyDescent="0.25">
      <c r="A440" s="489">
        <f t="shared" si="21"/>
        <v>0</v>
      </c>
      <c r="B440" s="489" t="str">
        <f>IF(M440="","",'M - Desp. OBRAS E INST.'!A10)</f>
        <v/>
      </c>
      <c r="C440" s="489" t="str">
        <f t="shared" si="22"/>
        <v/>
      </c>
      <c r="D440" s="489" t="str">
        <f>'M - Desp. OBRAS E INST.'!X10</f>
        <v/>
      </c>
      <c r="E440" s="489" t="str">
        <f>'M - Desp. OBRAS E INST.'!Y10</f>
        <v/>
      </c>
      <c r="F440" s="489" t="str">
        <f>IF('M - Desp. OBRAS E INST.'!C10="","",'M - Desp. OBRAS E INST.'!C10)</f>
        <v/>
      </c>
      <c r="H440" s="489" t="str">
        <f>IF('M - Desp. OBRAS E INST.'!E10="","",'M - Desp. OBRAS E INST.'!E10)</f>
        <v/>
      </c>
      <c r="I440" s="489" t="str">
        <f>IF('M - Desp. OBRAS E INST.'!F10="","",'M - Desp. OBRAS E INST.'!F10)</f>
        <v/>
      </c>
      <c r="L440" s="489" t="str">
        <f>IF('M - Desp. OBRAS E INST.'!S10="","",'M - Desp. OBRAS E INST.'!S10)</f>
        <v/>
      </c>
      <c r="M440" s="489" t="str">
        <f>IF('M - Desp. OBRAS E INST.'!G10="","",'M - Desp. OBRAS E INST.'!G10)</f>
        <v/>
      </c>
    </row>
    <row r="441" spans="1:13" x14ac:dyDescent="0.25">
      <c r="A441" s="489">
        <f t="shared" si="21"/>
        <v>0</v>
      </c>
      <c r="B441" s="489" t="str">
        <f>IF(M441="","",'M - Desp. OBRAS E INST.'!A11)</f>
        <v/>
      </c>
      <c r="C441" s="489" t="str">
        <f t="shared" si="22"/>
        <v/>
      </c>
      <c r="D441" s="489" t="str">
        <f>'M - Desp. OBRAS E INST.'!X11</f>
        <v/>
      </c>
      <c r="E441" s="489" t="str">
        <f>'M - Desp. OBRAS E INST.'!Y11</f>
        <v/>
      </c>
      <c r="F441" s="489" t="str">
        <f>IF('M - Desp. OBRAS E INST.'!C11="","",'M - Desp. OBRAS E INST.'!C11)</f>
        <v/>
      </c>
      <c r="H441" s="489" t="str">
        <f>IF('M - Desp. OBRAS E INST.'!E11="","",'M - Desp. OBRAS E INST.'!E11)</f>
        <v/>
      </c>
      <c r="I441" s="489" t="str">
        <f>IF('M - Desp. OBRAS E INST.'!F11="","",'M - Desp. OBRAS E INST.'!F11)</f>
        <v/>
      </c>
      <c r="L441" s="489" t="str">
        <f>IF('M - Desp. OBRAS E INST.'!S11="","",'M - Desp. OBRAS E INST.'!S11)</f>
        <v/>
      </c>
      <c r="M441" s="489" t="str">
        <f>IF('M - Desp. OBRAS E INST.'!G11="","",'M - Desp. OBRAS E INST.'!G11)</f>
        <v/>
      </c>
    </row>
    <row r="442" spans="1:13" x14ac:dyDescent="0.25">
      <c r="A442" s="489">
        <f t="shared" si="21"/>
        <v>0</v>
      </c>
      <c r="B442" s="489" t="str">
        <f>IF(M442="","",'M - Desp. OBRAS E INST.'!A12)</f>
        <v/>
      </c>
      <c r="C442" s="489" t="str">
        <f t="shared" si="22"/>
        <v/>
      </c>
      <c r="D442" s="489" t="str">
        <f>'M - Desp. OBRAS E INST.'!X12</f>
        <v/>
      </c>
      <c r="E442" s="489" t="str">
        <f>'M - Desp. OBRAS E INST.'!Y12</f>
        <v/>
      </c>
      <c r="F442" s="489" t="str">
        <f>IF('M - Desp. OBRAS E INST.'!C12="","",'M - Desp. OBRAS E INST.'!C12)</f>
        <v/>
      </c>
      <c r="H442" s="489" t="str">
        <f>IF('M - Desp. OBRAS E INST.'!E12="","",'M - Desp. OBRAS E INST.'!E12)</f>
        <v/>
      </c>
      <c r="I442" s="489" t="str">
        <f>IF('M - Desp. OBRAS E INST.'!F12="","",'M - Desp. OBRAS E INST.'!F12)</f>
        <v/>
      </c>
      <c r="L442" s="489" t="str">
        <f>IF('M - Desp. OBRAS E INST.'!S12="","",'M - Desp. OBRAS E INST.'!S12)</f>
        <v/>
      </c>
      <c r="M442" s="489" t="str">
        <f>IF('M - Desp. OBRAS E INST.'!G12="","",'M - Desp. OBRAS E INST.'!G12)</f>
        <v/>
      </c>
    </row>
    <row r="443" spans="1:13" x14ac:dyDescent="0.25">
      <c r="A443" s="489">
        <f t="shared" si="21"/>
        <v>0</v>
      </c>
      <c r="B443" s="489" t="str">
        <f>IF(M443="","",'M - Desp. OBRAS E INST.'!A13)</f>
        <v/>
      </c>
      <c r="C443" s="489" t="str">
        <f t="shared" si="22"/>
        <v/>
      </c>
      <c r="D443" s="489" t="str">
        <f>'M - Desp. OBRAS E INST.'!X13</f>
        <v/>
      </c>
      <c r="E443" s="489" t="str">
        <f>'M - Desp. OBRAS E INST.'!Y13</f>
        <v/>
      </c>
      <c r="F443" s="489" t="str">
        <f>IF('M - Desp. OBRAS E INST.'!C13="","",'M - Desp. OBRAS E INST.'!C13)</f>
        <v/>
      </c>
      <c r="H443" s="489" t="str">
        <f>IF('M - Desp. OBRAS E INST.'!E13="","",'M - Desp. OBRAS E INST.'!E13)</f>
        <v/>
      </c>
      <c r="I443" s="489" t="str">
        <f>IF('M - Desp. OBRAS E INST.'!F13="","",'M - Desp. OBRAS E INST.'!F13)</f>
        <v/>
      </c>
      <c r="L443" s="489" t="str">
        <f>IF('M - Desp. OBRAS E INST.'!S13="","",'M - Desp. OBRAS E INST.'!S13)</f>
        <v/>
      </c>
      <c r="M443" s="489" t="str">
        <f>IF('M - Desp. OBRAS E INST.'!G13="","",'M - Desp. OBRAS E INST.'!G13)</f>
        <v/>
      </c>
    </row>
    <row r="444" spans="1:13" x14ac:dyDescent="0.25">
      <c r="A444" s="489">
        <f t="shared" si="21"/>
        <v>0</v>
      </c>
      <c r="B444" s="489" t="str">
        <f>IF(M444="","",'M - Desp. OBRAS E INST.'!A14)</f>
        <v/>
      </c>
      <c r="C444" s="489" t="str">
        <f t="shared" si="22"/>
        <v/>
      </c>
      <c r="D444" s="489" t="str">
        <f>'M - Desp. OBRAS E INST.'!X14</f>
        <v/>
      </c>
      <c r="E444" s="489" t="str">
        <f>'M - Desp. OBRAS E INST.'!Y14</f>
        <v/>
      </c>
      <c r="F444" s="489" t="str">
        <f>IF('M - Desp. OBRAS E INST.'!C14="","",'M - Desp. OBRAS E INST.'!C14)</f>
        <v/>
      </c>
      <c r="H444" s="489" t="str">
        <f>IF('M - Desp. OBRAS E INST.'!E14="","",'M - Desp. OBRAS E INST.'!E14)</f>
        <v/>
      </c>
      <c r="I444" s="489" t="str">
        <f>IF('M - Desp. OBRAS E INST.'!F14="","",'M - Desp. OBRAS E INST.'!F14)</f>
        <v/>
      </c>
      <c r="L444" s="489" t="str">
        <f>IF('M - Desp. OBRAS E INST.'!S14="","",'M - Desp. OBRAS E INST.'!S14)</f>
        <v/>
      </c>
      <c r="M444" s="489" t="str">
        <f>IF('M - Desp. OBRAS E INST.'!G14="","",'M - Desp. OBRAS E INST.'!G14)</f>
        <v/>
      </c>
    </row>
    <row r="445" spans="1:13" x14ac:dyDescent="0.25">
      <c r="A445" s="489">
        <f t="shared" si="21"/>
        <v>0</v>
      </c>
      <c r="B445" s="489" t="str">
        <f>IF(M445="","",'M - Desp. OBRAS E INST.'!A15)</f>
        <v/>
      </c>
      <c r="C445" s="489" t="str">
        <f t="shared" si="22"/>
        <v/>
      </c>
      <c r="D445" s="489" t="str">
        <f>'M - Desp. OBRAS E INST.'!X15</f>
        <v/>
      </c>
      <c r="E445" s="489" t="str">
        <f>'M - Desp. OBRAS E INST.'!Y15</f>
        <v/>
      </c>
      <c r="F445" s="489" t="str">
        <f>IF('M - Desp. OBRAS E INST.'!C15="","",'M - Desp. OBRAS E INST.'!C15)</f>
        <v/>
      </c>
      <c r="H445" s="489" t="str">
        <f>IF('M - Desp. OBRAS E INST.'!E15="","",'M - Desp. OBRAS E INST.'!E15)</f>
        <v/>
      </c>
      <c r="I445" s="489" t="str">
        <f>IF('M - Desp. OBRAS E INST.'!F15="","",'M - Desp. OBRAS E INST.'!F15)</f>
        <v/>
      </c>
      <c r="L445" s="489" t="str">
        <f>IF('M - Desp. OBRAS E INST.'!S15="","",'M - Desp. OBRAS E INST.'!S15)</f>
        <v/>
      </c>
      <c r="M445" s="489" t="str">
        <f>IF('M - Desp. OBRAS E INST.'!G15="","",'M - Desp. OBRAS E INST.'!G15)</f>
        <v/>
      </c>
    </row>
    <row r="446" spans="1:13" x14ac:dyDescent="0.25">
      <c r="A446" s="489">
        <f t="shared" si="21"/>
        <v>0</v>
      </c>
      <c r="B446" s="489" t="str">
        <f>IF(M446="","",'M - Desp. OBRAS E INST.'!A16)</f>
        <v/>
      </c>
      <c r="C446" s="489" t="str">
        <f t="shared" si="22"/>
        <v/>
      </c>
      <c r="D446" s="489" t="str">
        <f>'M - Desp. OBRAS E INST.'!X16</f>
        <v/>
      </c>
      <c r="E446" s="489" t="str">
        <f>'M - Desp. OBRAS E INST.'!Y16</f>
        <v/>
      </c>
      <c r="F446" s="489" t="str">
        <f>IF('M - Desp. OBRAS E INST.'!C16="","",'M - Desp. OBRAS E INST.'!C16)</f>
        <v/>
      </c>
      <c r="H446" s="489" t="str">
        <f>IF('M - Desp. OBRAS E INST.'!E16="","",'M - Desp. OBRAS E INST.'!E16)</f>
        <v/>
      </c>
      <c r="I446" s="489" t="str">
        <f>IF('M - Desp. OBRAS E INST.'!F16="","",'M - Desp. OBRAS E INST.'!F16)</f>
        <v/>
      </c>
      <c r="L446" s="489" t="str">
        <f>IF('M - Desp. OBRAS E INST.'!S16="","",'M - Desp. OBRAS E INST.'!S16)</f>
        <v/>
      </c>
      <c r="M446" s="489" t="str">
        <f>IF('M - Desp. OBRAS E INST.'!G16="","",'M - Desp. OBRAS E INST.'!G16)</f>
        <v/>
      </c>
    </row>
    <row r="447" spans="1:13" x14ac:dyDescent="0.25">
      <c r="A447" s="489">
        <f t="shared" si="21"/>
        <v>0</v>
      </c>
      <c r="B447" s="489" t="str">
        <f>IF(M447="","",'M - Desp. OBRAS E INST.'!A17)</f>
        <v/>
      </c>
      <c r="C447" s="489" t="str">
        <f t="shared" si="22"/>
        <v/>
      </c>
      <c r="D447" s="489" t="str">
        <f>'M - Desp. OBRAS E INST.'!X17</f>
        <v/>
      </c>
      <c r="E447" s="489" t="str">
        <f>'M - Desp. OBRAS E INST.'!Y17</f>
        <v/>
      </c>
      <c r="F447" s="489" t="str">
        <f>IF('M - Desp. OBRAS E INST.'!C17="","",'M - Desp. OBRAS E INST.'!C17)</f>
        <v/>
      </c>
      <c r="H447" s="489" t="str">
        <f>IF('M - Desp. OBRAS E INST.'!E17="","",'M - Desp. OBRAS E INST.'!E17)</f>
        <v/>
      </c>
      <c r="I447" s="489" t="str">
        <f>IF('M - Desp. OBRAS E INST.'!F17="","",'M - Desp. OBRAS E INST.'!F17)</f>
        <v/>
      </c>
      <c r="L447" s="489" t="str">
        <f>IF('M - Desp. OBRAS E INST.'!S17="","",'M - Desp. OBRAS E INST.'!S17)</f>
        <v/>
      </c>
      <c r="M447" s="489" t="str">
        <f>IF('M - Desp. OBRAS E INST.'!G17="","",'M - Desp. OBRAS E INST.'!G17)</f>
        <v/>
      </c>
    </row>
    <row r="448" spans="1:13" x14ac:dyDescent="0.25">
      <c r="A448" s="489">
        <f t="shared" si="21"/>
        <v>0</v>
      </c>
      <c r="B448" s="489" t="str">
        <f>IF(M448="","",'M - Desp. OBRAS E INST.'!A18)</f>
        <v/>
      </c>
      <c r="C448" s="489" t="str">
        <f t="shared" si="22"/>
        <v/>
      </c>
      <c r="D448" s="489" t="str">
        <f>'M - Desp. OBRAS E INST.'!X18</f>
        <v/>
      </c>
      <c r="E448" s="489" t="str">
        <f>'M - Desp. OBRAS E INST.'!Y18</f>
        <v/>
      </c>
      <c r="F448" s="489" t="str">
        <f>IF('M - Desp. OBRAS E INST.'!C18="","",'M - Desp. OBRAS E INST.'!C18)</f>
        <v/>
      </c>
      <c r="H448" s="489" t="str">
        <f>IF('M - Desp. OBRAS E INST.'!E18="","",'M - Desp. OBRAS E INST.'!E18)</f>
        <v/>
      </c>
      <c r="I448" s="489" t="str">
        <f>IF('M - Desp. OBRAS E INST.'!F18="","",'M - Desp. OBRAS E INST.'!F18)</f>
        <v/>
      </c>
      <c r="L448" s="489" t="str">
        <f>IF('M - Desp. OBRAS E INST.'!S18="","",'M - Desp. OBRAS E INST.'!S18)</f>
        <v/>
      </c>
      <c r="M448" s="489" t="str">
        <f>IF('M - Desp. OBRAS E INST.'!G18="","",'M - Desp. OBRAS E INST.'!G18)</f>
        <v/>
      </c>
    </row>
    <row r="449" spans="1:13" x14ac:dyDescent="0.25">
      <c r="A449" s="489">
        <f t="shared" si="21"/>
        <v>0</v>
      </c>
      <c r="B449" s="489" t="str">
        <f>IF(M449="","",'M - Desp. OBRAS E INST.'!A19)</f>
        <v/>
      </c>
      <c r="C449" s="489" t="str">
        <f t="shared" si="22"/>
        <v/>
      </c>
      <c r="D449" s="489" t="str">
        <f>'M - Desp. OBRAS E INST.'!X19</f>
        <v/>
      </c>
      <c r="E449" s="489" t="str">
        <f>'M - Desp. OBRAS E INST.'!Y19</f>
        <v/>
      </c>
      <c r="F449" s="489" t="str">
        <f>IF('M - Desp. OBRAS E INST.'!C19="","",'M - Desp. OBRAS E INST.'!C19)</f>
        <v/>
      </c>
      <c r="H449" s="489" t="str">
        <f>IF('M - Desp. OBRAS E INST.'!E19="","",'M - Desp. OBRAS E INST.'!E19)</f>
        <v/>
      </c>
      <c r="I449" s="489" t="str">
        <f>IF('M - Desp. OBRAS E INST.'!F19="","",'M - Desp. OBRAS E INST.'!F19)</f>
        <v/>
      </c>
      <c r="L449" s="489" t="str">
        <f>IF('M - Desp. OBRAS E INST.'!S19="","",'M - Desp. OBRAS E INST.'!S19)</f>
        <v/>
      </c>
      <c r="M449" s="489" t="str">
        <f>IF('M - Desp. OBRAS E INST.'!G19="","",'M - Desp. OBRAS E INST.'!G19)</f>
        <v/>
      </c>
    </row>
    <row r="450" spans="1:13" x14ac:dyDescent="0.25">
      <c r="A450" s="489">
        <f t="shared" si="21"/>
        <v>0</v>
      </c>
      <c r="B450" s="489" t="str">
        <f>IF(M450="","",'M - Desp. OBRAS E INST.'!A20)</f>
        <v/>
      </c>
      <c r="C450" s="489" t="str">
        <f t="shared" si="22"/>
        <v/>
      </c>
      <c r="D450" s="489" t="str">
        <f>'M - Desp. OBRAS E INST.'!X20</f>
        <v/>
      </c>
      <c r="E450" s="489" t="str">
        <f>'M - Desp. OBRAS E INST.'!Y20</f>
        <v/>
      </c>
      <c r="F450" s="489" t="str">
        <f>IF('M - Desp. OBRAS E INST.'!C20="","",'M - Desp. OBRAS E INST.'!C20)</f>
        <v/>
      </c>
      <c r="H450" s="489" t="str">
        <f>IF('M - Desp. OBRAS E INST.'!E20="","",'M - Desp. OBRAS E INST.'!E20)</f>
        <v/>
      </c>
      <c r="I450" s="489" t="str">
        <f>IF('M - Desp. OBRAS E INST.'!F20="","",'M - Desp. OBRAS E INST.'!F20)</f>
        <v/>
      </c>
      <c r="L450" s="489" t="str">
        <f>IF('M - Desp. OBRAS E INST.'!S20="","",'M - Desp. OBRAS E INST.'!S20)</f>
        <v/>
      </c>
      <c r="M450" s="489" t="str">
        <f>IF('M - Desp. OBRAS E INST.'!G20="","",'M - Desp. OBRAS E INST.'!G20)</f>
        <v/>
      </c>
    </row>
    <row r="451" spans="1:13" x14ac:dyDescent="0.25">
      <c r="A451" s="489">
        <f t="shared" si="21"/>
        <v>0</v>
      </c>
      <c r="B451" s="489" t="str">
        <f>IF(M451="","",'M - Desp. OBRAS E INST.'!A21)</f>
        <v/>
      </c>
      <c r="C451" s="489" t="str">
        <f t="shared" si="22"/>
        <v/>
      </c>
      <c r="D451" s="489" t="str">
        <f>'M - Desp. OBRAS E INST.'!X21</f>
        <v/>
      </c>
      <c r="E451" s="489" t="str">
        <f>'M - Desp. OBRAS E INST.'!Y21</f>
        <v/>
      </c>
      <c r="F451" s="489" t="str">
        <f>IF('M - Desp. OBRAS E INST.'!C21="","",'M - Desp. OBRAS E INST.'!C21)</f>
        <v/>
      </c>
      <c r="H451" s="489" t="str">
        <f>IF('M - Desp. OBRAS E INST.'!E21="","",'M - Desp. OBRAS E INST.'!E21)</f>
        <v/>
      </c>
      <c r="I451" s="489" t="str">
        <f>IF('M - Desp. OBRAS E INST.'!F21="","",'M - Desp. OBRAS E INST.'!F21)</f>
        <v/>
      </c>
      <c r="L451" s="489" t="str">
        <f>IF('M - Desp. OBRAS E INST.'!S21="","",'M - Desp. OBRAS E INST.'!S21)</f>
        <v/>
      </c>
      <c r="M451" s="489" t="str">
        <f>IF('M - Desp. OBRAS E INST.'!G21="","",'M - Desp. OBRAS E INST.'!G21)</f>
        <v/>
      </c>
    </row>
    <row r="452" spans="1:13" x14ac:dyDescent="0.25">
      <c r="A452" s="489">
        <f t="shared" si="21"/>
        <v>0</v>
      </c>
      <c r="B452" s="489" t="str">
        <f>IF(M452="","",'M - Desp. OBRAS E INST.'!A22)</f>
        <v/>
      </c>
      <c r="C452" s="489" t="str">
        <f t="shared" si="22"/>
        <v/>
      </c>
      <c r="D452" s="489" t="str">
        <f>'M - Desp. OBRAS E INST.'!X22</f>
        <v/>
      </c>
      <c r="E452" s="489" t="str">
        <f>'M - Desp. OBRAS E INST.'!Y22</f>
        <v/>
      </c>
      <c r="F452" s="489" t="str">
        <f>IF('M - Desp. OBRAS E INST.'!C22="","",'M - Desp. OBRAS E INST.'!C22)</f>
        <v/>
      </c>
      <c r="H452" s="489" t="str">
        <f>IF('M - Desp. OBRAS E INST.'!E22="","",'M - Desp. OBRAS E INST.'!E22)</f>
        <v/>
      </c>
      <c r="I452" s="489" t="str">
        <f>IF('M - Desp. OBRAS E INST.'!F22="","",'M - Desp. OBRAS E INST.'!F22)</f>
        <v/>
      </c>
      <c r="L452" s="489" t="str">
        <f>IF('M - Desp. OBRAS E INST.'!S22="","",'M - Desp. OBRAS E INST.'!S22)</f>
        <v/>
      </c>
      <c r="M452" s="489" t="str">
        <f>IF('M - Desp. OBRAS E INST.'!G22="","",'M - Desp. OBRAS E INST.'!G22)</f>
        <v/>
      </c>
    </row>
    <row r="453" spans="1:13" x14ac:dyDescent="0.25">
      <c r="A453" s="489">
        <f t="shared" si="21"/>
        <v>0</v>
      </c>
      <c r="B453" s="489" t="str">
        <f>IF(M453="","",'M - Desp. OBRAS E INST.'!A23)</f>
        <v/>
      </c>
      <c r="C453" s="489" t="str">
        <f t="shared" si="22"/>
        <v/>
      </c>
      <c r="D453" s="489" t="str">
        <f>'M - Desp. OBRAS E INST.'!X23</f>
        <v/>
      </c>
      <c r="E453" s="489" t="str">
        <f>'M - Desp. OBRAS E INST.'!Y23</f>
        <v/>
      </c>
      <c r="F453" s="489" t="str">
        <f>IF('M - Desp. OBRAS E INST.'!C23="","",'M - Desp. OBRAS E INST.'!C23)</f>
        <v/>
      </c>
      <c r="H453" s="489" t="str">
        <f>IF('M - Desp. OBRAS E INST.'!E23="","",'M - Desp. OBRAS E INST.'!E23)</f>
        <v/>
      </c>
      <c r="I453" s="489" t="str">
        <f>IF('M - Desp. OBRAS E INST.'!F23="","",'M - Desp. OBRAS E INST.'!F23)</f>
        <v/>
      </c>
      <c r="L453" s="489" t="str">
        <f>IF('M - Desp. OBRAS E INST.'!S23="","",'M - Desp. OBRAS E INST.'!S23)</f>
        <v/>
      </c>
      <c r="M453" s="489" t="str">
        <f>IF('M - Desp. OBRAS E INST.'!G23="","",'M - Desp. OBRAS E INST.'!G23)</f>
        <v/>
      </c>
    </row>
    <row r="454" spans="1:13" x14ac:dyDescent="0.25">
      <c r="A454" s="489">
        <f t="shared" si="21"/>
        <v>0</v>
      </c>
      <c r="B454" s="489" t="str">
        <f>IF(M454="","",'M - Desp. OBRAS E INST.'!A24)</f>
        <v/>
      </c>
      <c r="C454" s="489" t="str">
        <f t="shared" si="22"/>
        <v/>
      </c>
      <c r="D454" s="489" t="str">
        <f>'M - Desp. OBRAS E INST.'!X24</f>
        <v/>
      </c>
      <c r="E454" s="489" t="str">
        <f>'M - Desp. OBRAS E INST.'!Y24</f>
        <v/>
      </c>
      <c r="F454" s="489" t="str">
        <f>IF('M - Desp. OBRAS E INST.'!C24="","",'M - Desp. OBRAS E INST.'!C24)</f>
        <v/>
      </c>
      <c r="H454" s="489" t="str">
        <f>IF('M - Desp. OBRAS E INST.'!E24="","",'M - Desp. OBRAS E INST.'!E24)</f>
        <v/>
      </c>
      <c r="I454" s="489" t="str">
        <f>IF('M - Desp. OBRAS E INST.'!F24="","",'M - Desp. OBRAS E INST.'!F24)</f>
        <v/>
      </c>
      <c r="L454" s="489" t="str">
        <f>IF('M - Desp. OBRAS E INST.'!S24="","",'M - Desp. OBRAS E INST.'!S24)</f>
        <v/>
      </c>
      <c r="M454" s="489" t="str">
        <f>IF('M - Desp. OBRAS E INST.'!G24="","",'M - Desp. OBRAS E INST.'!G24)</f>
        <v/>
      </c>
    </row>
    <row r="455" spans="1:13" x14ac:dyDescent="0.25">
      <c r="A455" s="489">
        <f t="shared" si="21"/>
        <v>0</v>
      </c>
      <c r="B455" s="489" t="str">
        <f>IF(M455="","",'M - Desp. OBRAS E INST.'!A25)</f>
        <v/>
      </c>
      <c r="C455" s="489" t="str">
        <f t="shared" si="22"/>
        <v/>
      </c>
      <c r="D455" s="489" t="str">
        <f>'M - Desp. OBRAS E INST.'!X25</f>
        <v/>
      </c>
      <c r="E455" s="489" t="str">
        <f>'M - Desp. OBRAS E INST.'!Y25</f>
        <v/>
      </c>
      <c r="F455" s="489" t="str">
        <f>IF('M - Desp. OBRAS E INST.'!C25="","",'M - Desp. OBRAS E INST.'!C25)</f>
        <v/>
      </c>
      <c r="H455" s="489" t="str">
        <f>IF('M - Desp. OBRAS E INST.'!E25="","",'M - Desp. OBRAS E INST.'!E25)</f>
        <v/>
      </c>
      <c r="I455" s="489" t="str">
        <f>IF('M - Desp. OBRAS E INST.'!F25="","",'M - Desp. OBRAS E INST.'!F25)</f>
        <v/>
      </c>
      <c r="L455" s="489" t="str">
        <f>IF('M - Desp. OBRAS E INST.'!S25="","",'M - Desp. OBRAS E INST.'!S25)</f>
        <v/>
      </c>
      <c r="M455" s="489" t="str">
        <f>IF('M - Desp. OBRAS E INST.'!G25="","",'M - Desp. OBRAS E INST.'!G25)</f>
        <v/>
      </c>
    </row>
    <row r="456" spans="1:13" x14ac:dyDescent="0.25">
      <c r="A456" s="489">
        <f t="shared" si="21"/>
        <v>0</v>
      </c>
      <c r="B456" s="489" t="str">
        <f>IF(M456="","",'M - Desp. OBRAS E INST.'!A26)</f>
        <v/>
      </c>
      <c r="C456" s="489" t="str">
        <f t="shared" si="22"/>
        <v/>
      </c>
      <c r="D456" s="489" t="str">
        <f>'M - Desp. OBRAS E INST.'!X26</f>
        <v/>
      </c>
      <c r="E456" s="489" t="str">
        <f>'M - Desp. OBRAS E INST.'!Y26</f>
        <v/>
      </c>
      <c r="F456" s="489" t="str">
        <f>IF('M - Desp. OBRAS E INST.'!C26="","",'M - Desp. OBRAS E INST.'!C26)</f>
        <v/>
      </c>
      <c r="H456" s="489" t="str">
        <f>IF('M - Desp. OBRAS E INST.'!E26="","",'M - Desp. OBRAS E INST.'!E26)</f>
        <v/>
      </c>
      <c r="I456" s="489" t="str">
        <f>IF('M - Desp. OBRAS E INST.'!F26="","",'M - Desp. OBRAS E INST.'!F26)</f>
        <v/>
      </c>
      <c r="L456" s="489" t="str">
        <f>IF('M - Desp. OBRAS E INST.'!S26="","",'M - Desp. OBRAS E INST.'!S26)</f>
        <v/>
      </c>
      <c r="M456" s="489" t="str">
        <f>IF('M - Desp. OBRAS E INST.'!G26="","",'M - Desp. OBRAS E INST.'!G26)</f>
        <v/>
      </c>
    </row>
    <row r="457" spans="1:13" x14ac:dyDescent="0.25">
      <c r="A457" s="489">
        <f t="shared" si="21"/>
        <v>0</v>
      </c>
      <c r="B457" s="489" t="str">
        <f>IF(M457="","",'M - Desp. OBRAS E INST.'!A27)</f>
        <v/>
      </c>
      <c r="C457" s="489" t="str">
        <f t="shared" si="22"/>
        <v/>
      </c>
      <c r="D457" s="489" t="str">
        <f>'M - Desp. OBRAS E INST.'!X27</f>
        <v/>
      </c>
      <c r="E457" s="489" t="str">
        <f>'M - Desp. OBRAS E INST.'!Y27</f>
        <v/>
      </c>
      <c r="F457" s="489" t="str">
        <f>IF('M - Desp. OBRAS E INST.'!C27="","",'M - Desp. OBRAS E INST.'!C27)</f>
        <v/>
      </c>
      <c r="H457" s="489" t="str">
        <f>IF('M - Desp. OBRAS E INST.'!E27="","",'M - Desp. OBRAS E INST.'!E27)</f>
        <v/>
      </c>
      <c r="I457" s="489" t="str">
        <f>IF('M - Desp. OBRAS E INST.'!F27="","",'M - Desp. OBRAS E INST.'!F27)</f>
        <v/>
      </c>
      <c r="L457" s="489" t="str">
        <f>IF('M - Desp. OBRAS E INST.'!S27="","",'M - Desp. OBRAS E INST.'!S27)</f>
        <v/>
      </c>
      <c r="M457" s="489" t="str">
        <f>IF('M - Desp. OBRAS E INST.'!G27="","",'M - Desp. OBRAS E INST.'!G27)</f>
        <v/>
      </c>
    </row>
    <row r="458" spans="1:13" x14ac:dyDescent="0.25">
      <c r="A458" s="489">
        <f t="shared" si="21"/>
        <v>0</v>
      </c>
      <c r="B458" s="489" t="str">
        <f>IF(M458="","",'M - Desp. OBRAS E INST.'!A28)</f>
        <v/>
      </c>
      <c r="C458" s="489" t="str">
        <f t="shared" si="22"/>
        <v/>
      </c>
      <c r="D458" s="489" t="str">
        <f>'M - Desp. OBRAS E INST.'!X28</f>
        <v/>
      </c>
      <c r="E458" s="489" t="str">
        <f>'M - Desp. OBRAS E INST.'!Y28</f>
        <v/>
      </c>
      <c r="F458" s="489" t="str">
        <f>IF('M - Desp. OBRAS E INST.'!C28="","",'M - Desp. OBRAS E INST.'!C28)</f>
        <v/>
      </c>
      <c r="H458" s="489" t="str">
        <f>IF('M - Desp. OBRAS E INST.'!E28="","",'M - Desp. OBRAS E INST.'!E28)</f>
        <v/>
      </c>
      <c r="I458" s="489" t="str">
        <f>IF('M - Desp. OBRAS E INST.'!F28="","",'M - Desp. OBRAS E INST.'!F28)</f>
        <v/>
      </c>
      <c r="L458" s="489" t="str">
        <f>IF('M - Desp. OBRAS E INST.'!S28="","",'M - Desp. OBRAS E INST.'!S28)</f>
        <v/>
      </c>
      <c r="M458" s="489" t="str">
        <f>IF('M - Desp. OBRAS E INST.'!G28="","",'M - Desp. OBRAS E INST.'!G28)</f>
        <v/>
      </c>
    </row>
    <row r="459" spans="1:13" x14ac:dyDescent="0.25">
      <c r="A459" s="489">
        <f t="shared" si="21"/>
        <v>0</v>
      </c>
      <c r="B459" s="489" t="str">
        <f>IF(M459="","",'M - Desp. OBRAS E INST.'!A29)</f>
        <v/>
      </c>
      <c r="C459" s="489" t="str">
        <f t="shared" si="22"/>
        <v/>
      </c>
      <c r="D459" s="489" t="str">
        <f>'M - Desp. OBRAS E INST.'!X29</f>
        <v/>
      </c>
      <c r="E459" s="489" t="str">
        <f>'M - Desp. OBRAS E INST.'!Y29</f>
        <v/>
      </c>
      <c r="F459" s="489" t="str">
        <f>IF('M - Desp. OBRAS E INST.'!C29="","",'M - Desp. OBRAS E INST.'!C29)</f>
        <v/>
      </c>
      <c r="H459" s="489" t="str">
        <f>IF('M - Desp. OBRAS E INST.'!E29="","",'M - Desp. OBRAS E INST.'!E29)</f>
        <v/>
      </c>
      <c r="I459" s="489" t="str">
        <f>IF('M - Desp. OBRAS E INST.'!F29="","",'M - Desp. OBRAS E INST.'!F29)</f>
        <v/>
      </c>
      <c r="L459" s="489" t="str">
        <f>IF('M - Desp. OBRAS E INST.'!S29="","",'M - Desp. OBRAS E INST.'!S29)</f>
        <v/>
      </c>
      <c r="M459" s="489" t="str">
        <f>IF('M - Desp. OBRAS E INST.'!G29="","",'M - Desp. OBRAS E INST.'!G29)</f>
        <v/>
      </c>
    </row>
    <row r="460" spans="1:13" x14ac:dyDescent="0.25">
      <c r="A460" s="489">
        <f t="shared" si="21"/>
        <v>0</v>
      </c>
      <c r="B460" s="489" t="str">
        <f>IF(M460="","",'M - Desp. OBRAS E INST.'!A30)</f>
        <v/>
      </c>
      <c r="C460" s="489" t="str">
        <f t="shared" si="22"/>
        <v/>
      </c>
      <c r="D460" s="489" t="str">
        <f>'M - Desp. OBRAS E INST.'!X30</f>
        <v/>
      </c>
      <c r="E460" s="489" t="str">
        <f>'M - Desp. OBRAS E INST.'!Y30</f>
        <v/>
      </c>
      <c r="F460" s="489" t="str">
        <f>IF('M - Desp. OBRAS E INST.'!C30="","",'M - Desp. OBRAS E INST.'!C30)</f>
        <v/>
      </c>
      <c r="H460" s="489" t="str">
        <f>IF('M - Desp. OBRAS E INST.'!E30="","",'M - Desp. OBRAS E INST.'!E30)</f>
        <v/>
      </c>
      <c r="I460" s="489" t="str">
        <f>IF('M - Desp. OBRAS E INST.'!F30="","",'M - Desp. OBRAS E INST.'!F30)</f>
        <v/>
      </c>
      <c r="L460" s="489" t="str">
        <f>IF('M - Desp. OBRAS E INST.'!S30="","",'M - Desp. OBRAS E INST.'!S30)</f>
        <v/>
      </c>
      <c r="M460" s="489" t="str">
        <f>IF('M - Desp. OBRAS E INST.'!G30="","",'M - Desp. OBRAS E INST.'!G30)</f>
        <v/>
      </c>
    </row>
    <row r="461" spans="1:13" x14ac:dyDescent="0.25">
      <c r="A461" s="489">
        <f t="shared" si="21"/>
        <v>0</v>
      </c>
      <c r="B461" s="489" t="str">
        <f>IF(M461="","",'M - Desp. OBRAS E INST.'!A31)</f>
        <v/>
      </c>
      <c r="C461" s="489" t="str">
        <f t="shared" si="22"/>
        <v/>
      </c>
      <c r="D461" s="489" t="str">
        <f>'M - Desp. OBRAS E INST.'!X31</f>
        <v/>
      </c>
      <c r="E461" s="489" t="str">
        <f>'M - Desp. OBRAS E INST.'!Y31</f>
        <v/>
      </c>
      <c r="F461" s="489" t="str">
        <f>IF('M - Desp. OBRAS E INST.'!C31="","",'M - Desp. OBRAS E INST.'!C31)</f>
        <v/>
      </c>
      <c r="H461" s="489" t="str">
        <f>IF('M - Desp. OBRAS E INST.'!E31="","",'M - Desp. OBRAS E INST.'!E31)</f>
        <v/>
      </c>
      <c r="I461" s="489" t="str">
        <f>IF('M - Desp. OBRAS E INST.'!F31="","",'M - Desp. OBRAS E INST.'!F31)</f>
        <v/>
      </c>
      <c r="L461" s="489" t="str">
        <f>IF('M - Desp. OBRAS E INST.'!S31="","",'M - Desp. OBRAS E INST.'!S31)</f>
        <v/>
      </c>
      <c r="M461" s="489" t="str">
        <f>IF('M - Desp. OBRAS E INST.'!G31="","",'M - Desp. OBRAS E INST.'!G31)</f>
        <v/>
      </c>
    </row>
    <row r="462" spans="1:13" x14ac:dyDescent="0.25">
      <c r="A462" s="489">
        <f t="shared" si="21"/>
        <v>0</v>
      </c>
      <c r="B462" s="489" t="str">
        <f>IF(M462="","",'M - Desp. OBRAS E INST.'!A32)</f>
        <v/>
      </c>
      <c r="C462" s="489" t="str">
        <f t="shared" si="22"/>
        <v/>
      </c>
      <c r="D462" s="489" t="str">
        <f>'M - Desp. OBRAS E INST.'!X32</f>
        <v/>
      </c>
      <c r="E462" s="489" t="str">
        <f>'M - Desp. OBRAS E INST.'!Y32</f>
        <v/>
      </c>
      <c r="F462" s="489" t="str">
        <f>IF('M - Desp. OBRAS E INST.'!C32="","",'M - Desp. OBRAS E INST.'!C32)</f>
        <v/>
      </c>
      <c r="H462" s="489" t="str">
        <f>IF('M - Desp. OBRAS E INST.'!E32="","",'M - Desp. OBRAS E INST.'!E32)</f>
        <v/>
      </c>
      <c r="I462" s="489" t="str">
        <f>IF('M - Desp. OBRAS E INST.'!F32="","",'M - Desp. OBRAS E INST.'!F32)</f>
        <v/>
      </c>
      <c r="L462" s="489" t="str">
        <f>IF('M - Desp. OBRAS E INST.'!S32="","",'M - Desp. OBRAS E INST.'!S32)</f>
        <v/>
      </c>
      <c r="M462" s="489" t="str">
        <f>IF('M - Desp. OBRAS E INST.'!G32="","",'M - Desp. OBRAS E INST.'!G32)</f>
        <v/>
      </c>
    </row>
    <row r="463" spans="1:13" x14ac:dyDescent="0.25">
      <c r="A463" s="489">
        <f t="shared" si="21"/>
        <v>0</v>
      </c>
      <c r="B463" s="489" t="str">
        <f>IF(M463="","",'M - Desp. OBRAS E INST.'!A33)</f>
        <v/>
      </c>
      <c r="C463" s="489" t="str">
        <f t="shared" si="22"/>
        <v/>
      </c>
      <c r="D463" s="489" t="str">
        <f>'M - Desp. OBRAS E INST.'!X33</f>
        <v/>
      </c>
      <c r="E463" s="489" t="str">
        <f>'M - Desp. OBRAS E INST.'!Y33</f>
        <v/>
      </c>
      <c r="F463" s="489" t="str">
        <f>IF('M - Desp. OBRAS E INST.'!C33="","",'M - Desp. OBRAS E INST.'!C33)</f>
        <v/>
      </c>
      <c r="H463" s="489" t="str">
        <f>IF('M - Desp. OBRAS E INST.'!E33="","",'M - Desp. OBRAS E INST.'!E33)</f>
        <v/>
      </c>
      <c r="I463" s="489" t="str">
        <f>IF('M - Desp. OBRAS E INST.'!F33="","",'M - Desp. OBRAS E INST.'!F33)</f>
        <v/>
      </c>
      <c r="L463" s="489" t="str">
        <f>IF('M - Desp. OBRAS E INST.'!S33="","",'M - Desp. OBRAS E INST.'!S33)</f>
        <v/>
      </c>
      <c r="M463" s="489" t="str">
        <f>IF('M - Desp. OBRAS E INST.'!G33="","",'M - Desp. OBRAS E INST.'!G33)</f>
        <v/>
      </c>
    </row>
    <row r="464" spans="1:13" x14ac:dyDescent="0.25">
      <c r="A464" s="489">
        <f t="shared" si="21"/>
        <v>0</v>
      </c>
      <c r="B464" s="489" t="str">
        <f>IF(M464="","",'M - Desp. OBRAS E INST.'!A34)</f>
        <v/>
      </c>
      <c r="C464" s="489" t="str">
        <f t="shared" si="22"/>
        <v/>
      </c>
      <c r="D464" s="489" t="str">
        <f>'M - Desp. OBRAS E INST.'!X34</f>
        <v/>
      </c>
      <c r="E464" s="489" t="str">
        <f>'M - Desp. OBRAS E INST.'!Y34</f>
        <v/>
      </c>
      <c r="F464" s="489" t="str">
        <f>IF('M - Desp. OBRAS E INST.'!C34="","",'M - Desp. OBRAS E INST.'!C34)</f>
        <v/>
      </c>
      <c r="H464" s="489" t="str">
        <f>IF('M - Desp. OBRAS E INST.'!E34="","",'M - Desp. OBRAS E INST.'!E34)</f>
        <v/>
      </c>
      <c r="I464" s="489" t="str">
        <f>IF('M - Desp. OBRAS E INST.'!F34="","",'M - Desp. OBRAS E INST.'!F34)</f>
        <v/>
      </c>
      <c r="L464" s="489" t="str">
        <f>IF('M - Desp. OBRAS E INST.'!S34="","",'M - Desp. OBRAS E INST.'!S34)</f>
        <v/>
      </c>
      <c r="M464" s="489" t="str">
        <f>IF('M - Desp. OBRAS E INST.'!G34="","",'M - Desp. OBRAS E INST.'!G34)</f>
        <v/>
      </c>
    </row>
    <row r="465" spans="1:13" x14ac:dyDescent="0.25">
      <c r="A465" s="489">
        <f t="shared" si="21"/>
        <v>0</v>
      </c>
      <c r="B465" s="489" t="str">
        <f>IF(M465="","",'M - Desp. OBRAS E INST.'!A35)</f>
        <v/>
      </c>
      <c r="C465" s="489" t="str">
        <f t="shared" si="22"/>
        <v/>
      </c>
      <c r="D465" s="489" t="str">
        <f>'M - Desp. OBRAS E INST.'!X35</f>
        <v/>
      </c>
      <c r="E465" s="489" t="str">
        <f>'M - Desp. OBRAS E INST.'!Y35</f>
        <v/>
      </c>
      <c r="F465" s="489" t="str">
        <f>IF('M - Desp. OBRAS E INST.'!C35="","",'M - Desp. OBRAS E INST.'!C35)</f>
        <v/>
      </c>
      <c r="H465" s="489" t="str">
        <f>IF('M - Desp. OBRAS E INST.'!E35="","",'M - Desp. OBRAS E INST.'!E35)</f>
        <v/>
      </c>
      <c r="I465" s="489" t="str">
        <f>IF('M - Desp. OBRAS E INST.'!F35="","",'M - Desp. OBRAS E INST.'!F35)</f>
        <v/>
      </c>
      <c r="L465" s="489" t="str">
        <f>IF('M - Desp. OBRAS E INST.'!S35="","",'M - Desp. OBRAS E INST.'!S35)</f>
        <v/>
      </c>
      <c r="M465" s="489" t="str">
        <f>IF('M - Desp. OBRAS E INST.'!G35="","",'M - Desp. OBRAS E INST.'!G35)</f>
        <v/>
      </c>
    </row>
    <row r="466" spans="1:13" x14ac:dyDescent="0.25">
      <c r="A466" s="489">
        <f t="shared" si="21"/>
        <v>0</v>
      </c>
      <c r="B466" s="489" t="str">
        <f>IF(M466="","",'M - Desp. OBRAS E INST.'!A36)</f>
        <v/>
      </c>
      <c r="C466" s="489" t="str">
        <f t="shared" si="22"/>
        <v/>
      </c>
      <c r="D466" s="489" t="str">
        <f>'M - Desp. OBRAS E INST.'!X36</f>
        <v/>
      </c>
      <c r="E466" s="489" t="str">
        <f>'M - Desp. OBRAS E INST.'!Y36</f>
        <v/>
      </c>
      <c r="F466" s="489" t="str">
        <f>IF('M - Desp. OBRAS E INST.'!C36="","",'M - Desp. OBRAS E INST.'!C36)</f>
        <v/>
      </c>
      <c r="H466" s="489" t="str">
        <f>IF('M - Desp. OBRAS E INST.'!E36="","",'M - Desp. OBRAS E INST.'!E36)</f>
        <v/>
      </c>
      <c r="I466" s="489" t="str">
        <f>IF('M - Desp. OBRAS E INST.'!F36="","",'M - Desp. OBRAS E INST.'!F36)</f>
        <v/>
      </c>
      <c r="L466" s="489" t="str">
        <f>IF('M - Desp. OBRAS E INST.'!S36="","",'M - Desp. OBRAS E INST.'!S36)</f>
        <v/>
      </c>
      <c r="M466" s="489" t="str">
        <f>IF('M - Desp. OBRAS E INST.'!G36="","",'M - Desp. OBRAS E INST.'!G36)</f>
        <v/>
      </c>
    </row>
    <row r="467" spans="1:13" x14ac:dyDescent="0.25">
      <c r="A467" s="489">
        <f t="shared" si="21"/>
        <v>0</v>
      </c>
      <c r="B467" s="489" t="str">
        <f>IF(M467="","",'M - Desp. OBRAS E INST.'!A37)</f>
        <v/>
      </c>
      <c r="C467" s="489" t="str">
        <f t="shared" si="22"/>
        <v/>
      </c>
      <c r="D467" s="489" t="str">
        <f>'M - Desp. OBRAS E INST.'!X37</f>
        <v/>
      </c>
      <c r="E467" s="489" t="str">
        <f>'M - Desp. OBRAS E INST.'!Y37</f>
        <v/>
      </c>
      <c r="F467" s="489" t="str">
        <f>IF('M - Desp. OBRAS E INST.'!C37="","",'M - Desp. OBRAS E INST.'!C37)</f>
        <v/>
      </c>
      <c r="H467" s="489" t="str">
        <f>IF('M - Desp. OBRAS E INST.'!E37="","",'M - Desp. OBRAS E INST.'!E37)</f>
        <v/>
      </c>
      <c r="I467" s="489" t="str">
        <f>IF('M - Desp. OBRAS E INST.'!F37="","",'M - Desp. OBRAS E INST.'!F37)</f>
        <v/>
      </c>
      <c r="L467" s="489" t="str">
        <f>IF('M - Desp. OBRAS E INST.'!S37="","",'M - Desp. OBRAS E INST.'!S37)</f>
        <v/>
      </c>
      <c r="M467" s="489" t="str">
        <f>IF('M - Desp. OBRAS E INST.'!G37="","",'M - Desp. OBRAS E INST.'!G37)</f>
        <v/>
      </c>
    </row>
    <row r="468" spans="1:13" x14ac:dyDescent="0.25">
      <c r="A468" s="489">
        <f t="shared" si="21"/>
        <v>0</v>
      </c>
      <c r="B468" s="489" t="str">
        <f>IF(M468="","",'M - Desp. OBRAS E INST.'!A38)</f>
        <v/>
      </c>
      <c r="C468" s="489" t="str">
        <f t="shared" si="22"/>
        <v/>
      </c>
      <c r="D468" s="489" t="str">
        <f>'M - Desp. OBRAS E INST.'!X38</f>
        <v/>
      </c>
      <c r="E468" s="489" t="str">
        <f>'M - Desp. OBRAS E INST.'!Y38</f>
        <v/>
      </c>
      <c r="F468" s="489" t="str">
        <f>IF('M - Desp. OBRAS E INST.'!C38="","",'M - Desp. OBRAS E INST.'!C38)</f>
        <v/>
      </c>
      <c r="H468" s="489" t="str">
        <f>IF('M - Desp. OBRAS E INST.'!E38="","",'M - Desp. OBRAS E INST.'!E38)</f>
        <v/>
      </c>
      <c r="I468" s="489" t="str">
        <f>IF('M - Desp. OBRAS E INST.'!F38="","",'M - Desp. OBRAS E INST.'!F38)</f>
        <v/>
      </c>
      <c r="L468" s="489" t="str">
        <f>IF('M - Desp. OBRAS E INST.'!S38="","",'M - Desp. OBRAS E INST.'!S38)</f>
        <v/>
      </c>
      <c r="M468" s="489" t="str">
        <f>IF('M - Desp. OBRAS E INST.'!G38="","",'M - Desp. OBRAS E INST.'!G38)</f>
        <v/>
      </c>
    </row>
    <row r="469" spans="1:13" x14ac:dyDescent="0.25">
      <c r="A469" s="489">
        <f t="shared" ref="A469:A532" si="23">IF(D469="",A468,A468+1)</f>
        <v>0</v>
      </c>
      <c r="B469" s="489" t="str">
        <f>IF(M469="","",'M - Desp. OBRAS E INST.'!A39)</f>
        <v/>
      </c>
      <c r="C469" s="489" t="str">
        <f t="shared" si="22"/>
        <v/>
      </c>
      <c r="D469" s="489" t="str">
        <f>'M - Desp. OBRAS E INST.'!X39</f>
        <v/>
      </c>
      <c r="E469" s="489" t="str">
        <f>'M - Desp. OBRAS E INST.'!Y39</f>
        <v/>
      </c>
      <c r="F469" s="489" t="str">
        <f>IF('M - Desp. OBRAS E INST.'!C39="","",'M - Desp. OBRAS E INST.'!C39)</f>
        <v/>
      </c>
      <c r="H469" s="489" t="str">
        <f>IF('M - Desp. OBRAS E INST.'!E39="","",'M - Desp. OBRAS E INST.'!E39)</f>
        <v/>
      </c>
      <c r="I469" s="489" t="str">
        <f>IF('M - Desp. OBRAS E INST.'!F39="","",'M - Desp. OBRAS E INST.'!F39)</f>
        <v/>
      </c>
      <c r="L469" s="489" t="str">
        <f>IF('M - Desp. OBRAS E INST.'!S39="","",'M - Desp. OBRAS E INST.'!S39)</f>
        <v/>
      </c>
      <c r="M469" s="489" t="str">
        <f>IF('M - Desp. OBRAS E INST.'!G39="","",'M - Desp. OBRAS E INST.'!G39)</f>
        <v/>
      </c>
    </row>
    <row r="470" spans="1:13" x14ac:dyDescent="0.25">
      <c r="A470" s="489">
        <f t="shared" si="23"/>
        <v>0</v>
      </c>
      <c r="B470" s="489" t="str">
        <f>IF(M470="","",'M - Desp. OBRAS E INST.'!A40)</f>
        <v/>
      </c>
      <c r="C470" s="489" t="str">
        <f t="shared" si="22"/>
        <v/>
      </c>
      <c r="D470" s="489" t="str">
        <f>'M - Desp. OBRAS E INST.'!X40</f>
        <v/>
      </c>
      <c r="E470" s="489" t="str">
        <f>'M - Desp. OBRAS E INST.'!Y40</f>
        <v/>
      </c>
      <c r="F470" s="489" t="str">
        <f>IF('M - Desp. OBRAS E INST.'!C40="","",'M - Desp. OBRAS E INST.'!C40)</f>
        <v/>
      </c>
      <c r="H470" s="489" t="str">
        <f>IF('M - Desp. OBRAS E INST.'!E40="","",'M - Desp. OBRAS E INST.'!E40)</f>
        <v/>
      </c>
      <c r="I470" s="489" t="str">
        <f>IF('M - Desp. OBRAS E INST.'!F40="","",'M - Desp. OBRAS E INST.'!F40)</f>
        <v/>
      </c>
      <c r="L470" s="489" t="str">
        <f>IF('M - Desp. OBRAS E INST.'!S40="","",'M - Desp. OBRAS E INST.'!S40)</f>
        <v/>
      </c>
      <c r="M470" s="489" t="str">
        <f>IF('M - Desp. OBRAS E INST.'!G40="","",'M - Desp. OBRAS E INST.'!G40)</f>
        <v/>
      </c>
    </row>
    <row r="471" spans="1:13" x14ac:dyDescent="0.25">
      <c r="A471" s="489">
        <f t="shared" si="23"/>
        <v>0</v>
      </c>
      <c r="B471" s="489" t="str">
        <f>IF(M471="","",'M - Desp. OBRAS E INST.'!A41)</f>
        <v/>
      </c>
      <c r="C471" s="489" t="str">
        <f t="shared" si="22"/>
        <v/>
      </c>
      <c r="D471" s="489" t="str">
        <f>'M - Desp. OBRAS E INST.'!X41</f>
        <v/>
      </c>
      <c r="E471" s="489" t="str">
        <f>'M - Desp. OBRAS E INST.'!Y41</f>
        <v/>
      </c>
      <c r="F471" s="489" t="str">
        <f>IF('M - Desp. OBRAS E INST.'!C41="","",'M - Desp. OBRAS E INST.'!C41)</f>
        <v/>
      </c>
      <c r="H471" s="489" t="str">
        <f>IF('M - Desp. OBRAS E INST.'!E41="","",'M - Desp. OBRAS E INST.'!E41)</f>
        <v/>
      </c>
      <c r="I471" s="489" t="str">
        <f>IF('M - Desp. OBRAS E INST.'!F41="","",'M - Desp. OBRAS E INST.'!F41)</f>
        <v/>
      </c>
      <c r="L471" s="489" t="str">
        <f>IF('M - Desp. OBRAS E INST.'!S41="","",'M - Desp. OBRAS E INST.'!S41)</f>
        <v/>
      </c>
      <c r="M471" s="489" t="str">
        <f>IF('M - Desp. OBRAS E INST.'!G41="","",'M - Desp. OBRAS E INST.'!G41)</f>
        <v/>
      </c>
    </row>
    <row r="472" spans="1:13" x14ac:dyDescent="0.25">
      <c r="A472" s="489">
        <f t="shared" si="23"/>
        <v>0</v>
      </c>
      <c r="B472" s="489" t="str">
        <f>IF(M472="","",'M - Desp. OBRAS E INST.'!A42)</f>
        <v/>
      </c>
      <c r="C472" s="489" t="str">
        <f t="shared" si="22"/>
        <v/>
      </c>
      <c r="D472" s="489" t="str">
        <f>'M - Desp. OBRAS E INST.'!X42</f>
        <v/>
      </c>
      <c r="E472" s="489" t="str">
        <f>'M - Desp. OBRAS E INST.'!Y42</f>
        <v/>
      </c>
      <c r="F472" s="489" t="str">
        <f>IF('M - Desp. OBRAS E INST.'!C42="","",'M - Desp. OBRAS E INST.'!C42)</f>
        <v/>
      </c>
      <c r="H472" s="489" t="str">
        <f>IF('M - Desp. OBRAS E INST.'!E42="","",'M - Desp. OBRAS E INST.'!E42)</f>
        <v/>
      </c>
      <c r="I472" s="489" t="str">
        <f>IF('M - Desp. OBRAS E INST.'!F42="","",'M - Desp. OBRAS E INST.'!F42)</f>
        <v/>
      </c>
      <c r="L472" s="489" t="str">
        <f>IF('M - Desp. OBRAS E INST.'!S42="","",'M - Desp. OBRAS E INST.'!S42)</f>
        <v/>
      </c>
      <c r="M472" s="489" t="str">
        <f>IF('M - Desp. OBRAS E INST.'!G42="","",'M - Desp. OBRAS E INST.'!G42)</f>
        <v/>
      </c>
    </row>
    <row r="473" spans="1:13" x14ac:dyDescent="0.25">
      <c r="A473" s="489">
        <f t="shared" si="23"/>
        <v>0</v>
      </c>
      <c r="B473" s="489" t="str">
        <f>IF(M473="","",'M - Desp. OBRAS E INST.'!A43)</f>
        <v/>
      </c>
      <c r="C473" s="489" t="str">
        <f t="shared" si="22"/>
        <v/>
      </c>
      <c r="D473" s="489" t="str">
        <f>'M - Desp. OBRAS E INST.'!X43</f>
        <v/>
      </c>
      <c r="E473" s="489" t="str">
        <f>'M - Desp. OBRAS E INST.'!Y43</f>
        <v/>
      </c>
      <c r="F473" s="489" t="str">
        <f>IF('M - Desp. OBRAS E INST.'!C43="","",'M - Desp. OBRAS E INST.'!C43)</f>
        <v/>
      </c>
      <c r="H473" s="489" t="str">
        <f>IF('M - Desp. OBRAS E INST.'!E43="","",'M - Desp. OBRAS E INST.'!E43)</f>
        <v/>
      </c>
      <c r="I473" s="489" t="str">
        <f>IF('M - Desp. OBRAS E INST.'!F43="","",'M - Desp. OBRAS E INST.'!F43)</f>
        <v/>
      </c>
      <c r="L473" s="489" t="str">
        <f>IF('M - Desp. OBRAS E INST.'!S43="","",'M - Desp. OBRAS E INST.'!S43)</f>
        <v/>
      </c>
      <c r="M473" s="489" t="str">
        <f>IF('M - Desp. OBRAS E INST.'!G43="","",'M - Desp. OBRAS E INST.'!G43)</f>
        <v/>
      </c>
    </row>
    <row r="474" spans="1:13" x14ac:dyDescent="0.25">
      <c r="A474" s="489">
        <f t="shared" si="23"/>
        <v>0</v>
      </c>
      <c r="B474" s="489" t="str">
        <f>IF(M474="","",'M - Desp. OBRAS E INST.'!A44)</f>
        <v/>
      </c>
      <c r="C474" s="489" t="str">
        <f t="shared" si="22"/>
        <v/>
      </c>
      <c r="D474" s="489" t="str">
        <f>'M - Desp. OBRAS E INST.'!X44</f>
        <v/>
      </c>
      <c r="E474" s="489" t="str">
        <f>'M - Desp. OBRAS E INST.'!Y44</f>
        <v/>
      </c>
      <c r="F474" s="489" t="str">
        <f>IF('M - Desp. OBRAS E INST.'!C44="","",'M - Desp. OBRAS E INST.'!C44)</f>
        <v/>
      </c>
      <c r="H474" s="489" t="str">
        <f>IF('M - Desp. OBRAS E INST.'!E44="","",'M - Desp. OBRAS E INST.'!E44)</f>
        <v/>
      </c>
      <c r="I474" s="489" t="str">
        <f>IF('M - Desp. OBRAS E INST.'!F44="","",'M - Desp. OBRAS E INST.'!F44)</f>
        <v/>
      </c>
      <c r="L474" s="489" t="str">
        <f>IF('M - Desp. OBRAS E INST.'!S44="","",'M - Desp. OBRAS E INST.'!S44)</f>
        <v/>
      </c>
      <c r="M474" s="489" t="str">
        <f>IF('M - Desp. OBRAS E INST.'!G44="","",'M - Desp. OBRAS E INST.'!G44)</f>
        <v/>
      </c>
    </row>
    <row r="475" spans="1:13" x14ac:dyDescent="0.25">
      <c r="A475" s="489">
        <f t="shared" si="23"/>
        <v>0</v>
      </c>
      <c r="B475" s="489" t="str">
        <f>IF(M475="","",'M - Desp. OBRAS E INST.'!A45)</f>
        <v/>
      </c>
      <c r="C475" s="489" t="str">
        <f t="shared" si="22"/>
        <v/>
      </c>
      <c r="D475" s="489" t="str">
        <f>'M - Desp. OBRAS E INST.'!X45</f>
        <v/>
      </c>
      <c r="E475" s="489" t="str">
        <f>'M - Desp. OBRAS E INST.'!Y45</f>
        <v/>
      </c>
      <c r="F475" s="489" t="str">
        <f>IF('M - Desp. OBRAS E INST.'!C45="","",'M - Desp. OBRAS E INST.'!C45)</f>
        <v/>
      </c>
      <c r="H475" s="489" t="str">
        <f>IF('M - Desp. OBRAS E INST.'!E45="","",'M - Desp. OBRAS E INST.'!E45)</f>
        <v/>
      </c>
      <c r="I475" s="489" t="str">
        <f>IF('M - Desp. OBRAS E INST.'!F45="","",'M - Desp. OBRAS E INST.'!F45)</f>
        <v/>
      </c>
      <c r="L475" s="489" t="str">
        <f>IF('M - Desp. OBRAS E INST.'!S45="","",'M - Desp. OBRAS E INST.'!S45)</f>
        <v/>
      </c>
      <c r="M475" s="489" t="str">
        <f>IF('M - Desp. OBRAS E INST.'!G45="","",'M - Desp. OBRAS E INST.'!G45)</f>
        <v/>
      </c>
    </row>
    <row r="476" spans="1:13" x14ac:dyDescent="0.25">
      <c r="A476" s="489">
        <f t="shared" si="23"/>
        <v>0</v>
      </c>
      <c r="B476" s="489" t="str">
        <f>IF(M476="","",'M - Desp. OBRAS E INST.'!A46)</f>
        <v/>
      </c>
      <c r="C476" s="489" t="str">
        <f t="shared" si="22"/>
        <v/>
      </c>
      <c r="D476" s="489" t="str">
        <f>'M - Desp. OBRAS E INST.'!X46</f>
        <v/>
      </c>
      <c r="E476" s="489" t="str">
        <f>'M - Desp. OBRAS E INST.'!Y46</f>
        <v/>
      </c>
      <c r="F476" s="489" t="str">
        <f>IF('M - Desp. OBRAS E INST.'!C46="","",'M - Desp. OBRAS E INST.'!C46)</f>
        <v/>
      </c>
      <c r="H476" s="489" t="str">
        <f>IF('M - Desp. OBRAS E INST.'!E46="","",'M - Desp. OBRAS E INST.'!E46)</f>
        <v/>
      </c>
      <c r="I476" s="489" t="str">
        <f>IF('M - Desp. OBRAS E INST.'!F46="","",'M - Desp. OBRAS E INST.'!F46)</f>
        <v/>
      </c>
      <c r="L476" s="489" t="str">
        <f>IF('M - Desp. OBRAS E INST.'!S46="","",'M - Desp. OBRAS E INST.'!S46)</f>
        <v/>
      </c>
      <c r="M476" s="489" t="str">
        <f>IF('M - Desp. OBRAS E INST.'!G46="","",'M - Desp. OBRAS E INST.'!G46)</f>
        <v/>
      </c>
    </row>
    <row r="477" spans="1:13" x14ac:dyDescent="0.25">
      <c r="A477" s="489">
        <f t="shared" si="23"/>
        <v>0</v>
      </c>
      <c r="B477" s="489" t="str">
        <f>IF(M477="","",'M - Desp. OBRAS E INST.'!A47)</f>
        <v/>
      </c>
      <c r="C477" s="489" t="str">
        <f t="shared" si="22"/>
        <v/>
      </c>
      <c r="D477" s="489" t="str">
        <f>'M - Desp. OBRAS E INST.'!X47</f>
        <v/>
      </c>
      <c r="E477" s="489" t="str">
        <f>'M - Desp. OBRAS E INST.'!Y47</f>
        <v/>
      </c>
      <c r="F477" s="489" t="str">
        <f>IF('M - Desp. OBRAS E INST.'!C47="","",'M - Desp. OBRAS E INST.'!C47)</f>
        <v/>
      </c>
      <c r="H477" s="489" t="str">
        <f>IF('M - Desp. OBRAS E INST.'!E47="","",'M - Desp. OBRAS E INST.'!E47)</f>
        <v/>
      </c>
      <c r="I477" s="489" t="str">
        <f>IF('M - Desp. OBRAS E INST.'!F47="","",'M - Desp. OBRAS E INST.'!F47)</f>
        <v/>
      </c>
      <c r="L477" s="489" t="str">
        <f>IF('M - Desp. OBRAS E INST.'!S47="","",'M - Desp. OBRAS E INST.'!S47)</f>
        <v/>
      </c>
      <c r="M477" s="489" t="str">
        <f>IF('M - Desp. OBRAS E INST.'!G47="","",'M - Desp. OBRAS E INST.'!G47)</f>
        <v/>
      </c>
    </row>
    <row r="478" spans="1:13" x14ac:dyDescent="0.25">
      <c r="A478" s="489">
        <f t="shared" si="23"/>
        <v>0</v>
      </c>
      <c r="B478" s="489" t="str">
        <f>IF(M478="","",'M - Desp. OBRAS E INST.'!A48)</f>
        <v/>
      </c>
      <c r="C478" s="489" t="str">
        <f t="shared" si="22"/>
        <v/>
      </c>
      <c r="D478" s="489" t="str">
        <f>'M - Desp. OBRAS E INST.'!X48</f>
        <v/>
      </c>
      <c r="E478" s="489" t="str">
        <f>'M - Desp. OBRAS E INST.'!Y48</f>
        <v/>
      </c>
      <c r="F478" s="489" t="str">
        <f>IF('M - Desp. OBRAS E INST.'!C48="","",'M - Desp. OBRAS E INST.'!C48)</f>
        <v/>
      </c>
      <c r="H478" s="489" t="str">
        <f>IF('M - Desp. OBRAS E INST.'!E48="","",'M - Desp. OBRAS E INST.'!E48)</f>
        <v/>
      </c>
      <c r="I478" s="489" t="str">
        <f>IF('M - Desp. OBRAS E INST.'!F48="","",'M - Desp. OBRAS E INST.'!F48)</f>
        <v/>
      </c>
      <c r="L478" s="489" t="str">
        <f>IF('M - Desp. OBRAS E INST.'!S48="","",'M - Desp. OBRAS E INST.'!S48)</f>
        <v/>
      </c>
      <c r="M478" s="489" t="str">
        <f>IF('M - Desp. OBRAS E INST.'!G48="","",'M - Desp. OBRAS E INST.'!G48)</f>
        <v/>
      </c>
    </row>
    <row r="479" spans="1:13" x14ac:dyDescent="0.25">
      <c r="A479" s="489">
        <f t="shared" si="23"/>
        <v>0</v>
      </c>
      <c r="B479" s="489" t="str">
        <f>IF(M479="","",'M - Desp. OBRAS E INST.'!A49)</f>
        <v/>
      </c>
      <c r="C479" s="489" t="str">
        <f t="shared" si="22"/>
        <v/>
      </c>
      <c r="D479" s="489" t="str">
        <f>'M - Desp. OBRAS E INST.'!X49</f>
        <v/>
      </c>
      <c r="E479" s="489" t="str">
        <f>'M - Desp. OBRAS E INST.'!Y49</f>
        <v/>
      </c>
      <c r="F479" s="489" t="str">
        <f>IF('M - Desp. OBRAS E INST.'!C49="","",'M - Desp. OBRAS E INST.'!C49)</f>
        <v/>
      </c>
      <c r="H479" s="489" t="str">
        <f>IF('M - Desp. OBRAS E INST.'!E49="","",'M - Desp. OBRAS E INST.'!E49)</f>
        <v/>
      </c>
      <c r="I479" s="489" t="str">
        <f>IF('M - Desp. OBRAS E INST.'!F49="","",'M - Desp. OBRAS E INST.'!F49)</f>
        <v/>
      </c>
      <c r="L479" s="489" t="str">
        <f>IF('M - Desp. OBRAS E INST.'!S49="","",'M - Desp. OBRAS E INST.'!S49)</f>
        <v/>
      </c>
      <c r="M479" s="489" t="str">
        <f>IF('M - Desp. OBRAS E INST.'!G49="","",'M - Desp. OBRAS E INST.'!G49)</f>
        <v/>
      </c>
    </row>
    <row r="480" spans="1:13" x14ac:dyDescent="0.25">
      <c r="A480" s="489">
        <f t="shared" si="23"/>
        <v>0</v>
      </c>
      <c r="B480" s="489" t="str">
        <f>IF(M480="","",'M - Desp. OBRAS E INST.'!A50)</f>
        <v/>
      </c>
      <c r="C480" s="489" t="str">
        <f t="shared" si="22"/>
        <v/>
      </c>
      <c r="D480" s="489" t="str">
        <f>'M - Desp. OBRAS E INST.'!X50</f>
        <v/>
      </c>
      <c r="E480" s="489" t="str">
        <f>'M - Desp. OBRAS E INST.'!Y50</f>
        <v/>
      </c>
      <c r="F480" s="489" t="str">
        <f>IF('M - Desp. OBRAS E INST.'!C50="","",'M - Desp. OBRAS E INST.'!C50)</f>
        <v/>
      </c>
      <c r="H480" s="489" t="str">
        <f>IF('M - Desp. OBRAS E INST.'!E50="","",'M - Desp. OBRAS E INST.'!E50)</f>
        <v/>
      </c>
      <c r="I480" s="489" t="str">
        <f>IF('M - Desp. OBRAS E INST.'!F50="","",'M - Desp. OBRAS E INST.'!F50)</f>
        <v/>
      </c>
      <c r="L480" s="489" t="str">
        <f>IF('M - Desp. OBRAS E INST.'!S50="","",'M - Desp. OBRAS E INST.'!S50)</f>
        <v/>
      </c>
      <c r="M480" s="489" t="str">
        <f>IF('M - Desp. OBRAS E INST.'!G50="","",'M - Desp. OBRAS E INST.'!G50)</f>
        <v/>
      </c>
    </row>
    <row r="481" spans="1:13" x14ac:dyDescent="0.25">
      <c r="A481" s="489">
        <f t="shared" si="23"/>
        <v>0</v>
      </c>
      <c r="B481" s="489" t="str">
        <f>IF(M481="","",'M - Desp. OBRAS E INST.'!A51)</f>
        <v/>
      </c>
      <c r="C481" s="489" t="str">
        <f t="shared" si="22"/>
        <v/>
      </c>
      <c r="D481" s="489" t="str">
        <f>'M - Desp. OBRAS E INST.'!X51</f>
        <v/>
      </c>
      <c r="E481" s="489" t="str">
        <f>'M - Desp. OBRAS E INST.'!Y51</f>
        <v/>
      </c>
      <c r="F481" s="489" t="str">
        <f>IF('M - Desp. OBRAS E INST.'!C51="","",'M - Desp. OBRAS E INST.'!C51)</f>
        <v/>
      </c>
      <c r="H481" s="489" t="str">
        <f>IF('M - Desp. OBRAS E INST.'!E51="","",'M - Desp. OBRAS E INST.'!E51)</f>
        <v/>
      </c>
      <c r="I481" s="489" t="str">
        <f>IF('M - Desp. OBRAS E INST.'!F51="","",'M - Desp. OBRAS E INST.'!F51)</f>
        <v/>
      </c>
      <c r="L481" s="489" t="str">
        <f>IF('M - Desp. OBRAS E INST.'!S51="","",'M - Desp. OBRAS E INST.'!S51)</f>
        <v/>
      </c>
      <c r="M481" s="489" t="str">
        <f>IF('M - Desp. OBRAS E INST.'!G51="","",'M - Desp. OBRAS E INST.'!G51)</f>
        <v/>
      </c>
    </row>
    <row r="482" spans="1:13" x14ac:dyDescent="0.25">
      <c r="A482" s="489">
        <f t="shared" si="23"/>
        <v>0</v>
      </c>
      <c r="B482" s="489" t="str">
        <f>IF(M482="","",'M - Desp. OBRAS E INST.'!A52)</f>
        <v/>
      </c>
      <c r="C482" s="489" t="str">
        <f t="shared" si="22"/>
        <v/>
      </c>
      <c r="D482" s="489" t="str">
        <f>'M - Desp. OBRAS E INST.'!X52</f>
        <v/>
      </c>
      <c r="E482" s="489" t="str">
        <f>'M - Desp. OBRAS E INST.'!Y52</f>
        <v/>
      </c>
      <c r="F482" s="489" t="str">
        <f>IF('M - Desp. OBRAS E INST.'!C52="","",'M - Desp. OBRAS E INST.'!C52)</f>
        <v/>
      </c>
      <c r="H482" s="489" t="str">
        <f>IF('M - Desp. OBRAS E INST.'!E52="","",'M - Desp. OBRAS E INST.'!E52)</f>
        <v/>
      </c>
      <c r="I482" s="489" t="str">
        <f>IF('M - Desp. OBRAS E INST.'!F52="","",'M - Desp. OBRAS E INST.'!F52)</f>
        <v/>
      </c>
      <c r="L482" s="489" t="str">
        <f>IF('M - Desp. OBRAS E INST.'!S52="","",'M - Desp. OBRAS E INST.'!S52)</f>
        <v/>
      </c>
      <c r="M482" s="489" t="str">
        <f>IF('M - Desp. OBRAS E INST.'!G52="","",'M - Desp. OBRAS E INST.'!G52)</f>
        <v/>
      </c>
    </row>
    <row r="483" spans="1:13" x14ac:dyDescent="0.25">
      <c r="A483" s="489">
        <f t="shared" si="23"/>
        <v>0</v>
      </c>
      <c r="B483" s="489" t="str">
        <f>IF(M483="","",'M - Desp. OBRAS E INST.'!A53)</f>
        <v/>
      </c>
      <c r="C483" s="489" t="str">
        <f t="shared" si="22"/>
        <v/>
      </c>
      <c r="D483" s="489" t="str">
        <f>'M - Desp. OBRAS E INST.'!X53</f>
        <v/>
      </c>
      <c r="E483" s="489" t="str">
        <f>'M - Desp. OBRAS E INST.'!Y53</f>
        <v/>
      </c>
      <c r="F483" s="489" t="str">
        <f>IF('M - Desp. OBRAS E INST.'!C53="","",'M - Desp. OBRAS E INST.'!C53)</f>
        <v/>
      </c>
      <c r="H483" s="489" t="str">
        <f>IF('M - Desp. OBRAS E INST.'!E53="","",'M - Desp. OBRAS E INST.'!E53)</f>
        <v/>
      </c>
      <c r="I483" s="489" t="str">
        <f>IF('M - Desp. OBRAS E INST.'!F53="","",'M - Desp. OBRAS E INST.'!F53)</f>
        <v/>
      </c>
      <c r="L483" s="489" t="str">
        <f>IF('M - Desp. OBRAS E INST.'!S53="","",'M - Desp. OBRAS E INST.'!S53)</f>
        <v/>
      </c>
      <c r="M483" s="489" t="str">
        <f>IF('M - Desp. OBRAS E INST.'!G53="","",'M - Desp. OBRAS E INST.'!G53)</f>
        <v/>
      </c>
    </row>
    <row r="484" spans="1:13" x14ac:dyDescent="0.25">
      <c r="A484" s="489">
        <f t="shared" si="23"/>
        <v>0</v>
      </c>
      <c r="B484" s="489" t="str">
        <f>IF(M484="","",'M - Desp. OBRAS E INST.'!A54)</f>
        <v/>
      </c>
      <c r="C484" s="489" t="str">
        <f t="shared" si="22"/>
        <v/>
      </c>
      <c r="D484" s="489" t="str">
        <f>'M - Desp. OBRAS E INST.'!X54</f>
        <v/>
      </c>
      <c r="E484" s="489" t="str">
        <f>'M - Desp. OBRAS E INST.'!Y54</f>
        <v/>
      </c>
      <c r="F484" s="489" t="str">
        <f>IF('M - Desp. OBRAS E INST.'!C54="","",'M - Desp. OBRAS E INST.'!C54)</f>
        <v/>
      </c>
      <c r="H484" s="489" t="str">
        <f>IF('M - Desp. OBRAS E INST.'!E54="","",'M - Desp. OBRAS E INST.'!E54)</f>
        <v/>
      </c>
      <c r="I484" s="489" t="str">
        <f>IF('M - Desp. OBRAS E INST.'!F54="","",'M - Desp. OBRAS E INST.'!F54)</f>
        <v/>
      </c>
      <c r="L484" s="489" t="str">
        <f>IF('M - Desp. OBRAS E INST.'!S54="","",'M - Desp. OBRAS E INST.'!S54)</f>
        <v/>
      </c>
      <c r="M484" s="489" t="str">
        <f>IF('M - Desp. OBRAS E INST.'!G54="","",'M - Desp. OBRAS E INST.'!G54)</f>
        <v/>
      </c>
    </row>
    <row r="485" spans="1:13" x14ac:dyDescent="0.25">
      <c r="A485" s="489">
        <f t="shared" si="23"/>
        <v>0</v>
      </c>
      <c r="B485" s="489" t="str">
        <f>IF(OR(J485="",L485=""),"",'N - Desp. EQUIPAM. E MAT. PERM.'!A5)</f>
        <v/>
      </c>
      <c r="C485" s="489" t="str">
        <f>IF(B485="","","EQUIPAMENTO E MATERIAL PERMANENTE")</f>
        <v/>
      </c>
      <c r="D485" s="489" t="str">
        <f>'N - Desp. EQUIPAM. E MAT. PERM.'!Z5</f>
        <v/>
      </c>
      <c r="E485" s="489" t="str">
        <f>'N - Desp. EQUIPAM. E MAT. PERM.'!AA5</f>
        <v/>
      </c>
      <c r="F485" s="489" t="str">
        <f>IF('N - Desp. EQUIPAM. E MAT. PERM.'!C5="","",'N - Desp. EQUIPAM. E MAT. PERM.'!C5)</f>
        <v/>
      </c>
      <c r="G485" s="489" t="str">
        <f>IF('N - Desp. EQUIPAM. E MAT. PERM.'!D5="","",'N - Desp. EQUIPAM. E MAT. PERM.'!D5)</f>
        <v/>
      </c>
      <c r="H485" s="489" t="str">
        <f>IF('N - Desp. EQUIPAM. E MAT. PERM.'!E5="","",'N - Desp. EQUIPAM. E MAT. PERM.'!E5)</f>
        <v/>
      </c>
      <c r="I485" s="489" t="str">
        <f>IF('N - Desp. EQUIPAM. E MAT. PERM.'!F5="","",'N - Desp. EQUIPAM. E MAT. PERM.'!F5)</f>
        <v/>
      </c>
      <c r="J485" s="489" t="str">
        <f>IF('N - Desp. EQUIPAM. E MAT. PERM.'!G5="","",'N - Desp. EQUIPAM. E MAT. PERM.'!G5)</f>
        <v/>
      </c>
      <c r="L485" s="489" t="str">
        <f>IF('N - Desp. EQUIPAM. E MAT. PERM.'!H5="","",'N - Desp. EQUIPAM. E MAT. PERM.'!H5)</f>
        <v/>
      </c>
    </row>
    <row r="486" spans="1:13" x14ac:dyDescent="0.25">
      <c r="A486" s="489">
        <f t="shared" si="23"/>
        <v>0</v>
      </c>
      <c r="B486" s="489" t="str">
        <f>IF(OR(J486="",L486=""),"",'N - Desp. EQUIPAM. E MAT. PERM.'!A6)</f>
        <v/>
      </c>
      <c r="C486" s="489" t="str">
        <f t="shared" ref="C486:C549" si="24">IF(B486="","","EQUIPAMENTO E MATERIAL PERMANENTE")</f>
        <v/>
      </c>
      <c r="D486" s="489" t="str">
        <f>'N - Desp. EQUIPAM. E MAT. PERM.'!Z6</f>
        <v/>
      </c>
      <c r="E486" s="489" t="str">
        <f>'N - Desp. EQUIPAM. E MAT. PERM.'!AA6</f>
        <v/>
      </c>
      <c r="F486" s="489" t="str">
        <f>IF('N - Desp. EQUIPAM. E MAT. PERM.'!C6="","",'N - Desp. EQUIPAM. E MAT. PERM.'!C6)</f>
        <v/>
      </c>
      <c r="G486" s="489" t="str">
        <f>IF('N - Desp. EQUIPAM. E MAT. PERM.'!D6="","",'N - Desp. EQUIPAM. E MAT. PERM.'!D6)</f>
        <v/>
      </c>
      <c r="H486" s="489" t="str">
        <f>IF('N - Desp. EQUIPAM. E MAT. PERM.'!E6="","",'N - Desp. EQUIPAM. E MAT. PERM.'!E6)</f>
        <v/>
      </c>
      <c r="I486" s="489" t="str">
        <f>IF('N - Desp. EQUIPAM. E MAT. PERM.'!F6="","",'N - Desp. EQUIPAM. E MAT. PERM.'!F6)</f>
        <v/>
      </c>
      <c r="J486" s="489" t="str">
        <f>IF('N - Desp. EQUIPAM. E MAT. PERM.'!G6="","",'N - Desp. EQUIPAM. E MAT. PERM.'!G6)</f>
        <v/>
      </c>
      <c r="L486" s="489" t="str">
        <f>IF('N - Desp. EQUIPAM. E MAT. PERM.'!H6="","",'N - Desp. EQUIPAM. E MAT. PERM.'!H6)</f>
        <v/>
      </c>
    </row>
    <row r="487" spans="1:13" x14ac:dyDescent="0.25">
      <c r="A487" s="489">
        <f t="shared" si="23"/>
        <v>0</v>
      </c>
      <c r="B487" s="489" t="str">
        <f>IF(OR(J487="",L487=""),"",'N - Desp. EQUIPAM. E MAT. PERM.'!A7)</f>
        <v/>
      </c>
      <c r="C487" s="489" t="str">
        <f t="shared" si="24"/>
        <v/>
      </c>
      <c r="D487" s="489" t="str">
        <f>'N - Desp. EQUIPAM. E MAT. PERM.'!Z7</f>
        <v/>
      </c>
      <c r="E487" s="489" t="str">
        <f>'N - Desp. EQUIPAM. E MAT. PERM.'!AA7</f>
        <v/>
      </c>
      <c r="F487" s="489" t="str">
        <f>IF('N - Desp. EQUIPAM. E MAT. PERM.'!C7="","",'N - Desp. EQUIPAM. E MAT. PERM.'!C7)</f>
        <v/>
      </c>
      <c r="G487" s="489" t="str">
        <f>IF('N - Desp. EQUIPAM. E MAT. PERM.'!D7="","",'N - Desp. EQUIPAM. E MAT. PERM.'!D7)</f>
        <v/>
      </c>
      <c r="H487" s="489" t="str">
        <f>IF('N - Desp. EQUIPAM. E MAT. PERM.'!E7="","",'N - Desp. EQUIPAM. E MAT. PERM.'!E7)</f>
        <v/>
      </c>
      <c r="I487" s="489" t="str">
        <f>IF('N - Desp. EQUIPAM. E MAT. PERM.'!F7="","",'N - Desp. EQUIPAM. E MAT. PERM.'!F7)</f>
        <v/>
      </c>
      <c r="J487" s="489" t="str">
        <f>IF('N - Desp. EQUIPAM. E MAT. PERM.'!G7="","",'N - Desp. EQUIPAM. E MAT. PERM.'!G7)</f>
        <v/>
      </c>
      <c r="L487" s="489" t="str">
        <f>IF('N - Desp. EQUIPAM. E MAT. PERM.'!H7="","",'N - Desp. EQUIPAM. E MAT. PERM.'!H7)</f>
        <v/>
      </c>
    </row>
    <row r="488" spans="1:13" x14ac:dyDescent="0.25">
      <c r="A488" s="489">
        <f t="shared" si="23"/>
        <v>0</v>
      </c>
      <c r="B488" s="489" t="str">
        <f>IF(OR(J488="",L488=""),"",'N - Desp. EQUIPAM. E MAT. PERM.'!A8)</f>
        <v/>
      </c>
      <c r="C488" s="489" t="str">
        <f t="shared" si="24"/>
        <v/>
      </c>
      <c r="D488" s="489" t="str">
        <f>'N - Desp. EQUIPAM. E MAT. PERM.'!Z8</f>
        <v/>
      </c>
      <c r="E488" s="489" t="str">
        <f>'N - Desp. EQUIPAM. E MAT. PERM.'!AA8</f>
        <v/>
      </c>
      <c r="F488" s="489" t="str">
        <f>IF('N - Desp. EQUIPAM. E MAT. PERM.'!C8="","",'N - Desp. EQUIPAM. E MAT. PERM.'!C8)</f>
        <v/>
      </c>
      <c r="G488" s="489" t="str">
        <f>IF('N - Desp. EQUIPAM. E MAT. PERM.'!D8="","",'N - Desp. EQUIPAM. E MAT. PERM.'!D8)</f>
        <v/>
      </c>
      <c r="H488" s="489" t="str">
        <f>IF('N - Desp. EQUIPAM. E MAT. PERM.'!E8="","",'N - Desp. EQUIPAM. E MAT. PERM.'!E8)</f>
        <v/>
      </c>
      <c r="I488" s="489" t="str">
        <f>IF('N - Desp. EQUIPAM. E MAT. PERM.'!F8="","",'N - Desp. EQUIPAM. E MAT. PERM.'!F8)</f>
        <v/>
      </c>
      <c r="J488" s="489" t="str">
        <f>IF('N - Desp. EQUIPAM. E MAT. PERM.'!G8="","",'N - Desp. EQUIPAM. E MAT. PERM.'!G8)</f>
        <v/>
      </c>
      <c r="L488" s="489" t="str">
        <f>IF('N - Desp. EQUIPAM. E MAT. PERM.'!H8="","",'N - Desp. EQUIPAM. E MAT. PERM.'!H8)</f>
        <v/>
      </c>
    </row>
    <row r="489" spans="1:13" x14ac:dyDescent="0.25">
      <c r="A489" s="489">
        <f t="shared" si="23"/>
        <v>0</v>
      </c>
      <c r="B489" s="489" t="str">
        <f>IF(OR(J489="",L489=""),"",'N - Desp. EQUIPAM. E MAT. PERM.'!A9)</f>
        <v/>
      </c>
      <c r="C489" s="489" t="str">
        <f t="shared" si="24"/>
        <v/>
      </c>
      <c r="D489" s="489" t="str">
        <f>'N - Desp. EQUIPAM. E MAT. PERM.'!Z9</f>
        <v/>
      </c>
      <c r="E489" s="489" t="str">
        <f>'N - Desp. EQUIPAM. E MAT. PERM.'!AA9</f>
        <v/>
      </c>
      <c r="F489" s="489" t="str">
        <f>IF('N - Desp. EQUIPAM. E MAT. PERM.'!C9="","",'N - Desp. EQUIPAM. E MAT. PERM.'!C9)</f>
        <v/>
      </c>
      <c r="G489" s="489" t="str">
        <f>IF('N - Desp. EQUIPAM. E MAT. PERM.'!D9="","",'N - Desp. EQUIPAM. E MAT. PERM.'!D9)</f>
        <v/>
      </c>
      <c r="H489" s="489" t="str">
        <f>IF('N - Desp. EQUIPAM. E MAT. PERM.'!E9="","",'N - Desp. EQUIPAM. E MAT. PERM.'!E9)</f>
        <v/>
      </c>
      <c r="I489" s="489" t="str">
        <f>IF('N - Desp. EQUIPAM. E MAT. PERM.'!F9="","",'N - Desp. EQUIPAM. E MAT. PERM.'!F9)</f>
        <v/>
      </c>
      <c r="J489" s="489" t="str">
        <f>IF('N - Desp. EQUIPAM. E MAT. PERM.'!G9="","",'N - Desp. EQUIPAM. E MAT. PERM.'!G9)</f>
        <v/>
      </c>
      <c r="L489" s="489" t="str">
        <f>IF('N - Desp. EQUIPAM. E MAT. PERM.'!H9="","",'N - Desp. EQUIPAM. E MAT. PERM.'!H9)</f>
        <v/>
      </c>
    </row>
    <row r="490" spans="1:13" x14ac:dyDescent="0.25">
      <c r="A490" s="489">
        <f t="shared" si="23"/>
        <v>0</v>
      </c>
      <c r="B490" s="489" t="str">
        <f>IF(OR(J490="",L490=""),"",'N - Desp. EQUIPAM. E MAT. PERM.'!A10)</f>
        <v/>
      </c>
      <c r="C490" s="489" t="str">
        <f t="shared" si="24"/>
        <v/>
      </c>
      <c r="D490" s="489" t="str">
        <f>'N - Desp. EQUIPAM. E MAT. PERM.'!Z10</f>
        <v/>
      </c>
      <c r="E490" s="489" t="str">
        <f>'N - Desp. EQUIPAM. E MAT. PERM.'!AA10</f>
        <v/>
      </c>
      <c r="F490" s="489" t="str">
        <f>IF('N - Desp. EQUIPAM. E MAT. PERM.'!C10="","",'N - Desp. EQUIPAM. E MAT. PERM.'!C10)</f>
        <v/>
      </c>
      <c r="G490" s="489" t="str">
        <f>IF('N - Desp. EQUIPAM. E MAT. PERM.'!D10="","",'N - Desp. EQUIPAM. E MAT. PERM.'!D10)</f>
        <v/>
      </c>
      <c r="H490" s="489" t="str">
        <f>IF('N - Desp. EQUIPAM. E MAT. PERM.'!E10="","",'N - Desp. EQUIPAM. E MAT. PERM.'!E10)</f>
        <v/>
      </c>
      <c r="I490" s="489" t="str">
        <f>IF('N - Desp. EQUIPAM. E MAT. PERM.'!F10="","",'N - Desp. EQUIPAM. E MAT. PERM.'!F10)</f>
        <v/>
      </c>
      <c r="J490" s="489" t="str">
        <f>IF('N - Desp. EQUIPAM. E MAT. PERM.'!G10="","",'N - Desp. EQUIPAM. E MAT. PERM.'!G10)</f>
        <v/>
      </c>
      <c r="L490" s="489" t="str">
        <f>IF('N - Desp. EQUIPAM. E MAT. PERM.'!H10="","",'N - Desp. EQUIPAM. E MAT. PERM.'!H10)</f>
        <v/>
      </c>
    </row>
    <row r="491" spans="1:13" x14ac:dyDescent="0.25">
      <c r="A491" s="489">
        <f t="shared" si="23"/>
        <v>0</v>
      </c>
      <c r="B491" s="489" t="str">
        <f>IF(OR(J491="",L491=""),"",'N - Desp. EQUIPAM. E MAT. PERM.'!A11)</f>
        <v/>
      </c>
      <c r="C491" s="489" t="str">
        <f t="shared" si="24"/>
        <v/>
      </c>
      <c r="D491" s="489" t="str">
        <f>'N - Desp. EQUIPAM. E MAT. PERM.'!Z11</f>
        <v/>
      </c>
      <c r="E491" s="489" t="str">
        <f>'N - Desp. EQUIPAM. E MAT. PERM.'!AA11</f>
        <v/>
      </c>
      <c r="F491" s="489" t="str">
        <f>IF('N - Desp. EQUIPAM. E MAT. PERM.'!C11="","",'N - Desp. EQUIPAM. E MAT. PERM.'!C11)</f>
        <v/>
      </c>
      <c r="G491" s="489" t="str">
        <f>IF('N - Desp. EQUIPAM. E MAT. PERM.'!D11="","",'N - Desp. EQUIPAM. E MAT. PERM.'!D11)</f>
        <v/>
      </c>
      <c r="H491" s="489" t="str">
        <f>IF('N - Desp. EQUIPAM. E MAT. PERM.'!E11="","",'N - Desp. EQUIPAM. E MAT. PERM.'!E11)</f>
        <v/>
      </c>
      <c r="I491" s="489" t="str">
        <f>IF('N - Desp. EQUIPAM. E MAT. PERM.'!F11="","",'N - Desp. EQUIPAM. E MAT. PERM.'!F11)</f>
        <v/>
      </c>
      <c r="J491" s="489" t="str">
        <f>IF('N - Desp. EQUIPAM. E MAT. PERM.'!G11="","",'N - Desp. EQUIPAM. E MAT. PERM.'!G11)</f>
        <v/>
      </c>
      <c r="L491" s="489" t="str">
        <f>IF('N - Desp. EQUIPAM. E MAT. PERM.'!H11="","",'N - Desp. EQUIPAM. E MAT. PERM.'!H11)</f>
        <v/>
      </c>
    </row>
    <row r="492" spans="1:13" x14ac:dyDescent="0.25">
      <c r="A492" s="489">
        <f t="shared" si="23"/>
        <v>0</v>
      </c>
      <c r="B492" s="489" t="str">
        <f>IF(OR(J492="",L492=""),"",'N - Desp. EQUIPAM. E MAT. PERM.'!A12)</f>
        <v/>
      </c>
      <c r="C492" s="489" t="str">
        <f t="shared" si="24"/>
        <v/>
      </c>
      <c r="D492" s="489" t="str">
        <f>'N - Desp. EQUIPAM. E MAT. PERM.'!Z12</f>
        <v/>
      </c>
      <c r="E492" s="489" t="str">
        <f>'N - Desp. EQUIPAM. E MAT. PERM.'!AA12</f>
        <v/>
      </c>
      <c r="F492" s="489" t="str">
        <f>IF('N - Desp. EQUIPAM. E MAT. PERM.'!C12="","",'N - Desp. EQUIPAM. E MAT. PERM.'!C12)</f>
        <v/>
      </c>
      <c r="G492" s="489" t="str">
        <f>IF('N - Desp. EQUIPAM. E MAT. PERM.'!D12="","",'N - Desp. EQUIPAM. E MAT. PERM.'!D12)</f>
        <v/>
      </c>
      <c r="H492" s="489" t="str">
        <f>IF('N - Desp. EQUIPAM. E MAT. PERM.'!E12="","",'N - Desp. EQUIPAM. E MAT. PERM.'!E12)</f>
        <v/>
      </c>
      <c r="I492" s="489" t="str">
        <f>IF('N - Desp. EQUIPAM. E MAT. PERM.'!F12="","",'N - Desp. EQUIPAM. E MAT. PERM.'!F12)</f>
        <v/>
      </c>
      <c r="J492" s="489" t="str">
        <f>IF('N - Desp. EQUIPAM. E MAT. PERM.'!G12="","",'N - Desp. EQUIPAM. E MAT. PERM.'!G12)</f>
        <v/>
      </c>
      <c r="L492" s="489" t="str">
        <f>IF('N - Desp. EQUIPAM. E MAT. PERM.'!H12="","",'N - Desp. EQUIPAM. E MAT. PERM.'!H12)</f>
        <v/>
      </c>
    </row>
    <row r="493" spans="1:13" x14ac:dyDescent="0.25">
      <c r="A493" s="489">
        <f t="shared" si="23"/>
        <v>0</v>
      </c>
      <c r="B493" s="489" t="str">
        <f>IF(OR(J493="",L493=""),"",'N - Desp. EQUIPAM. E MAT. PERM.'!A13)</f>
        <v/>
      </c>
      <c r="C493" s="489" t="str">
        <f t="shared" si="24"/>
        <v/>
      </c>
      <c r="D493" s="489" t="str">
        <f>'N - Desp. EQUIPAM. E MAT. PERM.'!Z13</f>
        <v/>
      </c>
      <c r="E493" s="489" t="str">
        <f>'N - Desp. EQUIPAM. E MAT. PERM.'!AA13</f>
        <v/>
      </c>
      <c r="F493" s="489" t="str">
        <f>IF('N - Desp. EQUIPAM. E MAT. PERM.'!C13="","",'N - Desp. EQUIPAM. E MAT. PERM.'!C13)</f>
        <v/>
      </c>
      <c r="G493" s="489" t="str">
        <f>IF('N - Desp. EQUIPAM. E MAT. PERM.'!D13="","",'N - Desp. EQUIPAM. E MAT. PERM.'!D13)</f>
        <v/>
      </c>
      <c r="H493" s="489" t="str">
        <f>IF('N - Desp. EQUIPAM. E MAT. PERM.'!E13="","",'N - Desp. EQUIPAM. E MAT. PERM.'!E13)</f>
        <v/>
      </c>
      <c r="I493" s="489" t="str">
        <f>IF('N - Desp. EQUIPAM. E MAT. PERM.'!F13="","",'N - Desp. EQUIPAM. E MAT. PERM.'!F13)</f>
        <v/>
      </c>
      <c r="J493" s="489" t="str">
        <f>IF('N - Desp. EQUIPAM. E MAT. PERM.'!G13="","",'N - Desp. EQUIPAM. E MAT. PERM.'!G13)</f>
        <v/>
      </c>
      <c r="L493" s="489" t="str">
        <f>IF('N - Desp. EQUIPAM. E MAT. PERM.'!H13="","",'N - Desp. EQUIPAM. E MAT. PERM.'!H13)</f>
        <v/>
      </c>
    </row>
    <row r="494" spans="1:13" x14ac:dyDescent="0.25">
      <c r="A494" s="489">
        <f t="shared" si="23"/>
        <v>0</v>
      </c>
      <c r="B494" s="489" t="str">
        <f>IF(OR(J494="",L494=""),"",'N - Desp. EQUIPAM. E MAT. PERM.'!A14)</f>
        <v/>
      </c>
      <c r="C494" s="489" t="str">
        <f t="shared" si="24"/>
        <v/>
      </c>
      <c r="D494" s="489" t="str">
        <f>'N - Desp. EQUIPAM. E MAT. PERM.'!Z14</f>
        <v/>
      </c>
      <c r="E494" s="489" t="str">
        <f>'N - Desp. EQUIPAM. E MAT. PERM.'!AA14</f>
        <v/>
      </c>
      <c r="F494" s="489" t="str">
        <f>IF('N - Desp. EQUIPAM. E MAT. PERM.'!C14="","",'N - Desp. EQUIPAM. E MAT. PERM.'!C14)</f>
        <v/>
      </c>
      <c r="G494" s="489" t="str">
        <f>IF('N - Desp. EQUIPAM. E MAT. PERM.'!D14="","",'N - Desp. EQUIPAM. E MAT. PERM.'!D14)</f>
        <v/>
      </c>
      <c r="H494" s="489" t="str">
        <f>IF('N - Desp. EQUIPAM. E MAT. PERM.'!E14="","",'N - Desp. EQUIPAM. E MAT. PERM.'!E14)</f>
        <v/>
      </c>
      <c r="I494" s="489" t="str">
        <f>IF('N - Desp. EQUIPAM. E MAT. PERM.'!F14="","",'N - Desp. EQUIPAM. E MAT. PERM.'!F14)</f>
        <v/>
      </c>
      <c r="J494" s="489" t="str">
        <f>IF('N - Desp. EQUIPAM. E MAT. PERM.'!G14="","",'N - Desp. EQUIPAM. E MAT. PERM.'!G14)</f>
        <v/>
      </c>
      <c r="L494" s="489" t="str">
        <f>IF('N - Desp. EQUIPAM. E MAT. PERM.'!H14="","",'N - Desp. EQUIPAM. E MAT. PERM.'!H14)</f>
        <v/>
      </c>
    </row>
    <row r="495" spans="1:13" x14ac:dyDescent="0.25">
      <c r="A495" s="489">
        <f t="shared" si="23"/>
        <v>0</v>
      </c>
      <c r="B495" s="489" t="str">
        <f>IF(OR(J495="",L495=""),"",'N - Desp. EQUIPAM. E MAT. PERM.'!A15)</f>
        <v/>
      </c>
      <c r="C495" s="489" t="str">
        <f t="shared" si="24"/>
        <v/>
      </c>
      <c r="D495" s="489" t="str">
        <f>'N - Desp. EQUIPAM. E MAT. PERM.'!Z15</f>
        <v/>
      </c>
      <c r="E495" s="489" t="str">
        <f>'N - Desp. EQUIPAM. E MAT. PERM.'!AA15</f>
        <v/>
      </c>
      <c r="F495" s="489" t="str">
        <f>IF('N - Desp. EQUIPAM. E MAT. PERM.'!C15="","",'N - Desp. EQUIPAM. E MAT. PERM.'!C15)</f>
        <v/>
      </c>
      <c r="G495" s="489" t="str">
        <f>IF('N - Desp. EQUIPAM. E MAT. PERM.'!D15="","",'N - Desp. EQUIPAM. E MAT. PERM.'!D15)</f>
        <v/>
      </c>
      <c r="H495" s="489" t="str">
        <f>IF('N - Desp. EQUIPAM. E MAT. PERM.'!E15="","",'N - Desp. EQUIPAM. E MAT. PERM.'!E15)</f>
        <v/>
      </c>
      <c r="I495" s="489" t="str">
        <f>IF('N - Desp. EQUIPAM. E MAT. PERM.'!F15="","",'N - Desp. EQUIPAM. E MAT. PERM.'!F15)</f>
        <v/>
      </c>
      <c r="J495" s="489" t="str">
        <f>IF('N - Desp. EQUIPAM. E MAT. PERM.'!G15="","",'N - Desp. EQUIPAM. E MAT. PERM.'!G15)</f>
        <v/>
      </c>
      <c r="L495" s="489" t="str">
        <f>IF('N - Desp. EQUIPAM. E MAT. PERM.'!H15="","",'N - Desp. EQUIPAM. E MAT. PERM.'!H15)</f>
        <v/>
      </c>
    </row>
    <row r="496" spans="1:13" x14ac:dyDescent="0.25">
      <c r="A496" s="489">
        <f t="shared" si="23"/>
        <v>0</v>
      </c>
      <c r="B496" s="489" t="str">
        <f>IF(OR(J496="",L496=""),"",'N - Desp. EQUIPAM. E MAT. PERM.'!A16)</f>
        <v/>
      </c>
      <c r="C496" s="489" t="str">
        <f t="shared" si="24"/>
        <v/>
      </c>
      <c r="D496" s="489" t="str">
        <f>'N - Desp. EQUIPAM. E MAT. PERM.'!Z16</f>
        <v/>
      </c>
      <c r="E496" s="489" t="str">
        <f>'N - Desp. EQUIPAM. E MAT. PERM.'!AA16</f>
        <v/>
      </c>
      <c r="F496" s="489" t="str">
        <f>IF('N - Desp. EQUIPAM. E MAT. PERM.'!C16="","",'N - Desp. EQUIPAM. E MAT. PERM.'!C16)</f>
        <v/>
      </c>
      <c r="G496" s="489" t="str">
        <f>IF('N - Desp. EQUIPAM. E MAT. PERM.'!D16="","",'N - Desp. EQUIPAM. E MAT. PERM.'!D16)</f>
        <v/>
      </c>
      <c r="H496" s="489" t="str">
        <f>IF('N - Desp. EQUIPAM. E MAT. PERM.'!E16="","",'N - Desp. EQUIPAM. E MAT. PERM.'!E16)</f>
        <v/>
      </c>
      <c r="I496" s="489" t="str">
        <f>IF('N - Desp. EQUIPAM. E MAT. PERM.'!F16="","",'N - Desp. EQUIPAM. E MAT. PERM.'!F16)</f>
        <v/>
      </c>
      <c r="J496" s="489" t="str">
        <f>IF('N - Desp. EQUIPAM. E MAT. PERM.'!G16="","",'N - Desp. EQUIPAM. E MAT. PERM.'!G16)</f>
        <v/>
      </c>
      <c r="L496" s="489" t="str">
        <f>IF('N - Desp. EQUIPAM. E MAT. PERM.'!H16="","",'N - Desp. EQUIPAM. E MAT. PERM.'!H16)</f>
        <v/>
      </c>
    </row>
    <row r="497" spans="1:12" x14ac:dyDescent="0.25">
      <c r="A497" s="489">
        <f t="shared" si="23"/>
        <v>0</v>
      </c>
      <c r="B497" s="489" t="str">
        <f>IF(OR(J497="",L497=""),"",'N - Desp. EQUIPAM. E MAT. PERM.'!A17)</f>
        <v/>
      </c>
      <c r="C497" s="489" t="str">
        <f t="shared" si="24"/>
        <v/>
      </c>
      <c r="D497" s="489" t="str">
        <f>'N - Desp. EQUIPAM. E MAT. PERM.'!Z17</f>
        <v/>
      </c>
      <c r="E497" s="489" t="str">
        <f>'N - Desp. EQUIPAM. E MAT. PERM.'!AA17</f>
        <v/>
      </c>
      <c r="F497" s="489" t="str">
        <f>IF('N - Desp. EQUIPAM. E MAT. PERM.'!C17="","",'N - Desp. EQUIPAM. E MAT. PERM.'!C17)</f>
        <v/>
      </c>
      <c r="G497" s="489" t="str">
        <f>IF('N - Desp. EQUIPAM. E MAT. PERM.'!D17="","",'N - Desp. EQUIPAM. E MAT. PERM.'!D17)</f>
        <v/>
      </c>
      <c r="H497" s="489" t="str">
        <f>IF('N - Desp. EQUIPAM. E MAT. PERM.'!E17="","",'N - Desp. EQUIPAM. E MAT. PERM.'!E17)</f>
        <v/>
      </c>
      <c r="I497" s="489" t="str">
        <f>IF('N - Desp. EQUIPAM. E MAT. PERM.'!F17="","",'N - Desp. EQUIPAM. E MAT. PERM.'!F17)</f>
        <v/>
      </c>
      <c r="J497" s="489" t="str">
        <f>IF('N - Desp. EQUIPAM. E MAT. PERM.'!G17="","",'N - Desp. EQUIPAM. E MAT. PERM.'!G17)</f>
        <v/>
      </c>
      <c r="L497" s="489" t="str">
        <f>IF('N - Desp. EQUIPAM. E MAT. PERM.'!H17="","",'N - Desp. EQUIPAM. E MAT. PERM.'!H17)</f>
        <v/>
      </c>
    </row>
    <row r="498" spans="1:12" x14ac:dyDescent="0.25">
      <c r="A498" s="489">
        <f t="shared" si="23"/>
        <v>0</v>
      </c>
      <c r="B498" s="489" t="str">
        <f>IF(OR(J498="",L498=""),"",'N - Desp. EQUIPAM. E MAT. PERM.'!A18)</f>
        <v/>
      </c>
      <c r="C498" s="489" t="str">
        <f t="shared" si="24"/>
        <v/>
      </c>
      <c r="D498" s="489" t="str">
        <f>'N - Desp. EQUIPAM. E MAT. PERM.'!Z18</f>
        <v/>
      </c>
      <c r="E498" s="489" t="str">
        <f>'N - Desp. EQUIPAM. E MAT. PERM.'!AA18</f>
        <v/>
      </c>
      <c r="F498" s="489" t="str">
        <f>IF('N - Desp. EQUIPAM. E MAT. PERM.'!C18="","",'N - Desp. EQUIPAM. E MAT. PERM.'!C18)</f>
        <v/>
      </c>
      <c r="G498" s="489" t="str">
        <f>IF('N - Desp. EQUIPAM. E MAT. PERM.'!D18="","",'N - Desp. EQUIPAM. E MAT. PERM.'!D18)</f>
        <v/>
      </c>
      <c r="H498" s="489" t="str">
        <f>IF('N - Desp. EQUIPAM. E MAT. PERM.'!E18="","",'N - Desp. EQUIPAM. E MAT. PERM.'!E18)</f>
        <v/>
      </c>
      <c r="I498" s="489" t="str">
        <f>IF('N - Desp. EQUIPAM. E MAT. PERM.'!F18="","",'N - Desp. EQUIPAM. E MAT. PERM.'!F18)</f>
        <v/>
      </c>
      <c r="J498" s="489" t="str">
        <f>IF('N - Desp. EQUIPAM. E MAT. PERM.'!G18="","",'N - Desp. EQUIPAM. E MAT. PERM.'!G18)</f>
        <v/>
      </c>
      <c r="L498" s="489" t="str">
        <f>IF('N - Desp. EQUIPAM. E MAT. PERM.'!H18="","",'N - Desp. EQUIPAM. E MAT. PERM.'!H18)</f>
        <v/>
      </c>
    </row>
    <row r="499" spans="1:12" x14ac:dyDescent="0.25">
      <c r="A499" s="489">
        <f t="shared" si="23"/>
        <v>0</v>
      </c>
      <c r="B499" s="489" t="str">
        <f>IF(OR(J499="",L499=""),"",'N - Desp. EQUIPAM. E MAT. PERM.'!A19)</f>
        <v/>
      </c>
      <c r="C499" s="489" t="str">
        <f t="shared" si="24"/>
        <v/>
      </c>
      <c r="D499" s="489" t="str">
        <f>'N - Desp. EQUIPAM. E MAT. PERM.'!Z19</f>
        <v/>
      </c>
      <c r="E499" s="489" t="str">
        <f>'N - Desp. EQUIPAM. E MAT. PERM.'!AA19</f>
        <v/>
      </c>
      <c r="F499" s="489" t="str">
        <f>IF('N - Desp. EQUIPAM. E MAT. PERM.'!C19="","",'N - Desp. EQUIPAM. E MAT. PERM.'!C19)</f>
        <v/>
      </c>
      <c r="G499" s="489" t="str">
        <f>IF('N - Desp. EQUIPAM. E MAT. PERM.'!D19="","",'N - Desp. EQUIPAM. E MAT. PERM.'!D19)</f>
        <v/>
      </c>
      <c r="H499" s="489" t="str">
        <f>IF('N - Desp. EQUIPAM. E MAT. PERM.'!E19="","",'N - Desp. EQUIPAM. E MAT. PERM.'!E19)</f>
        <v/>
      </c>
      <c r="I499" s="489" t="str">
        <f>IF('N - Desp. EQUIPAM. E MAT. PERM.'!F19="","",'N - Desp. EQUIPAM. E MAT. PERM.'!F19)</f>
        <v/>
      </c>
      <c r="J499" s="489" t="str">
        <f>IF('N - Desp. EQUIPAM. E MAT. PERM.'!G19="","",'N - Desp. EQUIPAM. E MAT. PERM.'!G19)</f>
        <v/>
      </c>
      <c r="L499" s="489" t="str">
        <f>IF('N - Desp. EQUIPAM. E MAT. PERM.'!H19="","",'N - Desp. EQUIPAM. E MAT. PERM.'!H19)</f>
        <v/>
      </c>
    </row>
    <row r="500" spans="1:12" x14ac:dyDescent="0.25">
      <c r="A500" s="489">
        <f t="shared" si="23"/>
        <v>0</v>
      </c>
      <c r="B500" s="489" t="str">
        <f>IF(OR(J500="",L500=""),"",'N - Desp. EQUIPAM. E MAT. PERM.'!A20)</f>
        <v/>
      </c>
      <c r="C500" s="489" t="str">
        <f t="shared" si="24"/>
        <v/>
      </c>
      <c r="D500" s="489" t="str">
        <f>'N - Desp. EQUIPAM. E MAT. PERM.'!Z20</f>
        <v/>
      </c>
      <c r="E500" s="489" t="str">
        <f>'N - Desp. EQUIPAM. E MAT. PERM.'!AA20</f>
        <v/>
      </c>
      <c r="F500" s="489" t="str">
        <f>IF('N - Desp. EQUIPAM. E MAT. PERM.'!C20="","",'N - Desp. EQUIPAM. E MAT. PERM.'!C20)</f>
        <v/>
      </c>
      <c r="G500" s="489" t="str">
        <f>IF('N - Desp. EQUIPAM. E MAT. PERM.'!D20="","",'N - Desp. EQUIPAM. E MAT. PERM.'!D20)</f>
        <v/>
      </c>
      <c r="H500" s="489" t="str">
        <f>IF('N - Desp. EQUIPAM. E MAT. PERM.'!E20="","",'N - Desp. EQUIPAM. E MAT. PERM.'!E20)</f>
        <v/>
      </c>
      <c r="I500" s="489" t="str">
        <f>IF('N - Desp. EQUIPAM. E MAT. PERM.'!F20="","",'N - Desp. EQUIPAM. E MAT. PERM.'!F20)</f>
        <v/>
      </c>
      <c r="J500" s="489" t="str">
        <f>IF('N - Desp. EQUIPAM. E MAT. PERM.'!G20="","",'N - Desp. EQUIPAM. E MAT. PERM.'!G20)</f>
        <v/>
      </c>
      <c r="L500" s="489" t="str">
        <f>IF('N - Desp. EQUIPAM. E MAT. PERM.'!H20="","",'N - Desp. EQUIPAM. E MAT. PERM.'!H20)</f>
        <v/>
      </c>
    </row>
    <row r="501" spans="1:12" x14ac:dyDescent="0.25">
      <c r="A501" s="489">
        <f t="shared" si="23"/>
        <v>0</v>
      </c>
      <c r="B501" s="489" t="str">
        <f>IF(OR(J501="",L501=""),"",'N - Desp. EQUIPAM. E MAT. PERM.'!A21)</f>
        <v/>
      </c>
      <c r="C501" s="489" t="str">
        <f t="shared" si="24"/>
        <v/>
      </c>
      <c r="D501" s="489" t="str">
        <f>'N - Desp. EQUIPAM. E MAT. PERM.'!Z21</f>
        <v/>
      </c>
      <c r="E501" s="489" t="str">
        <f>'N - Desp. EQUIPAM. E MAT. PERM.'!AA21</f>
        <v/>
      </c>
      <c r="F501" s="489" t="str">
        <f>IF('N - Desp. EQUIPAM. E MAT. PERM.'!C21="","",'N - Desp. EQUIPAM. E MAT. PERM.'!C21)</f>
        <v/>
      </c>
      <c r="G501" s="489" t="str">
        <f>IF('N - Desp. EQUIPAM. E MAT. PERM.'!D21="","",'N - Desp. EQUIPAM. E MAT. PERM.'!D21)</f>
        <v/>
      </c>
      <c r="H501" s="489" t="str">
        <f>IF('N - Desp. EQUIPAM. E MAT. PERM.'!E21="","",'N - Desp. EQUIPAM. E MAT. PERM.'!E21)</f>
        <v/>
      </c>
      <c r="I501" s="489" t="str">
        <f>IF('N - Desp. EQUIPAM. E MAT. PERM.'!F21="","",'N - Desp. EQUIPAM. E MAT. PERM.'!F21)</f>
        <v/>
      </c>
      <c r="J501" s="489" t="str">
        <f>IF('N - Desp. EQUIPAM. E MAT. PERM.'!G21="","",'N - Desp. EQUIPAM. E MAT. PERM.'!G21)</f>
        <v/>
      </c>
      <c r="L501" s="489" t="str">
        <f>IF('N - Desp. EQUIPAM. E MAT. PERM.'!H21="","",'N - Desp. EQUIPAM. E MAT. PERM.'!H21)</f>
        <v/>
      </c>
    </row>
    <row r="502" spans="1:12" x14ac:dyDescent="0.25">
      <c r="A502" s="489">
        <f t="shared" si="23"/>
        <v>0</v>
      </c>
      <c r="B502" s="489" t="str">
        <f>IF(OR(J502="",L502=""),"",'N - Desp. EQUIPAM. E MAT. PERM.'!A22)</f>
        <v/>
      </c>
      <c r="C502" s="489" t="str">
        <f t="shared" si="24"/>
        <v/>
      </c>
      <c r="D502" s="489" t="str">
        <f>'N - Desp. EQUIPAM. E MAT. PERM.'!Z22</f>
        <v/>
      </c>
      <c r="E502" s="489" t="str">
        <f>'N - Desp. EQUIPAM. E MAT. PERM.'!AA22</f>
        <v/>
      </c>
      <c r="F502" s="489" t="str">
        <f>IF('N - Desp. EQUIPAM. E MAT. PERM.'!C22="","",'N - Desp. EQUIPAM. E MAT. PERM.'!C22)</f>
        <v/>
      </c>
      <c r="G502" s="489" t="str">
        <f>IF('N - Desp. EQUIPAM. E MAT. PERM.'!D22="","",'N - Desp. EQUIPAM. E MAT. PERM.'!D22)</f>
        <v/>
      </c>
      <c r="H502" s="489" t="str">
        <f>IF('N - Desp. EQUIPAM. E MAT. PERM.'!E22="","",'N - Desp. EQUIPAM. E MAT. PERM.'!E22)</f>
        <v/>
      </c>
      <c r="I502" s="489" t="str">
        <f>IF('N - Desp. EQUIPAM. E MAT. PERM.'!F22="","",'N - Desp. EQUIPAM. E MAT. PERM.'!F22)</f>
        <v/>
      </c>
      <c r="J502" s="489" t="str">
        <f>IF('N - Desp. EQUIPAM. E MAT. PERM.'!G22="","",'N - Desp. EQUIPAM. E MAT. PERM.'!G22)</f>
        <v/>
      </c>
      <c r="L502" s="489" t="str">
        <f>IF('N - Desp. EQUIPAM. E MAT. PERM.'!H22="","",'N - Desp. EQUIPAM. E MAT. PERM.'!H22)</f>
        <v/>
      </c>
    </row>
    <row r="503" spans="1:12" x14ac:dyDescent="0.25">
      <c r="A503" s="489">
        <f t="shared" si="23"/>
        <v>0</v>
      </c>
      <c r="B503" s="489" t="str">
        <f>IF(OR(J503="",L503=""),"",'N - Desp. EQUIPAM. E MAT. PERM.'!A23)</f>
        <v/>
      </c>
      <c r="C503" s="489" t="str">
        <f t="shared" si="24"/>
        <v/>
      </c>
      <c r="D503" s="489" t="str">
        <f>'N - Desp. EQUIPAM. E MAT. PERM.'!Z23</f>
        <v/>
      </c>
      <c r="E503" s="489" t="str">
        <f>'N - Desp. EQUIPAM. E MAT. PERM.'!AA23</f>
        <v/>
      </c>
      <c r="F503" s="489" t="str">
        <f>IF('N - Desp. EQUIPAM. E MAT. PERM.'!C23="","",'N - Desp. EQUIPAM. E MAT. PERM.'!C23)</f>
        <v/>
      </c>
      <c r="G503" s="489" t="str">
        <f>IF('N - Desp. EQUIPAM. E MAT. PERM.'!D23="","",'N - Desp. EQUIPAM. E MAT. PERM.'!D23)</f>
        <v/>
      </c>
      <c r="H503" s="489" t="str">
        <f>IF('N - Desp. EQUIPAM. E MAT. PERM.'!E23="","",'N - Desp. EQUIPAM. E MAT. PERM.'!E23)</f>
        <v/>
      </c>
      <c r="I503" s="489" t="str">
        <f>IF('N - Desp. EQUIPAM. E MAT. PERM.'!F23="","",'N - Desp. EQUIPAM. E MAT. PERM.'!F23)</f>
        <v/>
      </c>
      <c r="J503" s="489" t="str">
        <f>IF('N - Desp. EQUIPAM. E MAT. PERM.'!G23="","",'N - Desp. EQUIPAM. E MAT. PERM.'!G23)</f>
        <v/>
      </c>
      <c r="L503" s="489" t="str">
        <f>IF('N - Desp. EQUIPAM. E MAT. PERM.'!H23="","",'N - Desp. EQUIPAM. E MAT. PERM.'!H23)</f>
        <v/>
      </c>
    </row>
    <row r="504" spans="1:12" x14ac:dyDescent="0.25">
      <c r="A504" s="489">
        <f t="shared" si="23"/>
        <v>0</v>
      </c>
      <c r="B504" s="489" t="str">
        <f>IF(OR(J504="",L504=""),"",'N - Desp. EQUIPAM. E MAT. PERM.'!A24)</f>
        <v/>
      </c>
      <c r="C504" s="489" t="str">
        <f t="shared" si="24"/>
        <v/>
      </c>
      <c r="D504" s="489" t="str">
        <f>'N - Desp. EQUIPAM. E MAT. PERM.'!Z24</f>
        <v/>
      </c>
      <c r="E504" s="489" t="str">
        <f>'N - Desp. EQUIPAM. E MAT. PERM.'!AA24</f>
        <v/>
      </c>
      <c r="F504" s="489" t="str">
        <f>IF('N - Desp. EQUIPAM. E MAT. PERM.'!C24="","",'N - Desp. EQUIPAM. E MAT. PERM.'!C24)</f>
        <v/>
      </c>
      <c r="G504" s="489" t="str">
        <f>IF('N - Desp. EQUIPAM. E MAT. PERM.'!D24="","",'N - Desp. EQUIPAM. E MAT. PERM.'!D24)</f>
        <v/>
      </c>
      <c r="H504" s="489" t="str">
        <f>IF('N - Desp. EQUIPAM. E MAT. PERM.'!E24="","",'N - Desp. EQUIPAM. E MAT. PERM.'!E24)</f>
        <v/>
      </c>
      <c r="I504" s="489" t="str">
        <f>IF('N - Desp. EQUIPAM. E MAT. PERM.'!F24="","",'N - Desp. EQUIPAM. E MAT. PERM.'!F24)</f>
        <v/>
      </c>
      <c r="J504" s="489" t="str">
        <f>IF('N - Desp. EQUIPAM. E MAT. PERM.'!G24="","",'N - Desp. EQUIPAM. E MAT. PERM.'!G24)</f>
        <v/>
      </c>
      <c r="L504" s="489" t="str">
        <f>IF('N - Desp. EQUIPAM. E MAT. PERM.'!H24="","",'N - Desp. EQUIPAM. E MAT. PERM.'!H24)</f>
        <v/>
      </c>
    </row>
    <row r="505" spans="1:12" x14ac:dyDescent="0.25">
      <c r="A505" s="489">
        <f t="shared" si="23"/>
        <v>0</v>
      </c>
      <c r="B505" s="489" t="str">
        <f>IF(OR(J505="",L505=""),"",'N - Desp. EQUIPAM. E MAT. PERM.'!A25)</f>
        <v/>
      </c>
      <c r="C505" s="489" t="str">
        <f t="shared" si="24"/>
        <v/>
      </c>
      <c r="D505" s="489" t="str">
        <f>'N - Desp. EQUIPAM. E MAT. PERM.'!Z25</f>
        <v/>
      </c>
      <c r="E505" s="489" t="str">
        <f>'N - Desp. EQUIPAM. E MAT. PERM.'!AA25</f>
        <v/>
      </c>
      <c r="F505" s="489" t="str">
        <f>IF('N - Desp. EQUIPAM. E MAT. PERM.'!C25="","",'N - Desp. EQUIPAM. E MAT. PERM.'!C25)</f>
        <v/>
      </c>
      <c r="G505" s="489" t="str">
        <f>IF('N - Desp. EQUIPAM. E MAT. PERM.'!D25="","",'N - Desp. EQUIPAM. E MAT. PERM.'!D25)</f>
        <v/>
      </c>
      <c r="H505" s="489" t="str">
        <f>IF('N - Desp. EQUIPAM. E MAT. PERM.'!E25="","",'N - Desp. EQUIPAM. E MAT. PERM.'!E25)</f>
        <v/>
      </c>
      <c r="I505" s="489" t="str">
        <f>IF('N - Desp. EQUIPAM. E MAT. PERM.'!F25="","",'N - Desp. EQUIPAM. E MAT. PERM.'!F25)</f>
        <v/>
      </c>
      <c r="J505" s="489" t="str">
        <f>IF('N - Desp. EQUIPAM. E MAT. PERM.'!G25="","",'N - Desp. EQUIPAM. E MAT. PERM.'!G25)</f>
        <v/>
      </c>
      <c r="L505" s="489" t="str">
        <f>IF('N - Desp. EQUIPAM. E MAT. PERM.'!H25="","",'N - Desp. EQUIPAM. E MAT. PERM.'!H25)</f>
        <v/>
      </c>
    </row>
    <row r="506" spans="1:12" x14ac:dyDescent="0.25">
      <c r="A506" s="489">
        <f t="shared" si="23"/>
        <v>0</v>
      </c>
      <c r="B506" s="489" t="str">
        <f>IF(OR(J506="",L506=""),"",'N - Desp. EQUIPAM. E MAT. PERM.'!A26)</f>
        <v/>
      </c>
      <c r="C506" s="489" t="str">
        <f t="shared" si="24"/>
        <v/>
      </c>
      <c r="D506" s="489" t="str">
        <f>'N - Desp. EQUIPAM. E MAT. PERM.'!Z26</f>
        <v/>
      </c>
      <c r="E506" s="489" t="str">
        <f>'N - Desp. EQUIPAM. E MAT. PERM.'!AA26</f>
        <v/>
      </c>
      <c r="F506" s="489" t="str">
        <f>IF('N - Desp. EQUIPAM. E MAT. PERM.'!C26="","",'N - Desp. EQUIPAM. E MAT. PERM.'!C26)</f>
        <v/>
      </c>
      <c r="G506" s="489" t="str">
        <f>IF('N - Desp. EQUIPAM. E MAT. PERM.'!D26="","",'N - Desp. EQUIPAM. E MAT. PERM.'!D26)</f>
        <v/>
      </c>
      <c r="H506" s="489" t="str">
        <f>IF('N - Desp. EQUIPAM. E MAT. PERM.'!E26="","",'N - Desp. EQUIPAM. E MAT. PERM.'!E26)</f>
        <v/>
      </c>
      <c r="I506" s="489" t="str">
        <f>IF('N - Desp. EQUIPAM. E MAT. PERM.'!F26="","",'N - Desp. EQUIPAM. E MAT. PERM.'!F26)</f>
        <v/>
      </c>
      <c r="J506" s="489" t="str">
        <f>IF('N - Desp. EQUIPAM. E MAT. PERM.'!G26="","",'N - Desp. EQUIPAM. E MAT. PERM.'!G26)</f>
        <v/>
      </c>
      <c r="L506" s="489" t="str">
        <f>IF('N - Desp. EQUIPAM. E MAT. PERM.'!H26="","",'N - Desp. EQUIPAM. E MAT. PERM.'!H26)</f>
        <v/>
      </c>
    </row>
    <row r="507" spans="1:12" x14ac:dyDescent="0.25">
      <c r="A507" s="489">
        <f t="shared" si="23"/>
        <v>0</v>
      </c>
      <c r="B507" s="489" t="str">
        <f>IF(OR(J507="",L507=""),"",'N - Desp. EQUIPAM. E MAT. PERM.'!A27)</f>
        <v/>
      </c>
      <c r="C507" s="489" t="str">
        <f t="shared" si="24"/>
        <v/>
      </c>
      <c r="D507" s="489" t="str">
        <f>'N - Desp. EQUIPAM. E MAT. PERM.'!Z27</f>
        <v/>
      </c>
      <c r="E507" s="489" t="str">
        <f>'N - Desp. EQUIPAM. E MAT. PERM.'!AA27</f>
        <v/>
      </c>
      <c r="F507" s="489" t="str">
        <f>IF('N - Desp. EQUIPAM. E MAT. PERM.'!C27="","",'N - Desp. EQUIPAM. E MAT. PERM.'!C27)</f>
        <v/>
      </c>
      <c r="G507" s="489" t="str">
        <f>IF('N - Desp. EQUIPAM. E MAT. PERM.'!D27="","",'N - Desp. EQUIPAM. E MAT. PERM.'!D27)</f>
        <v/>
      </c>
      <c r="H507" s="489" t="str">
        <f>IF('N - Desp. EQUIPAM. E MAT. PERM.'!E27="","",'N - Desp. EQUIPAM. E MAT. PERM.'!E27)</f>
        <v/>
      </c>
      <c r="I507" s="489" t="str">
        <f>IF('N - Desp. EQUIPAM. E MAT. PERM.'!F27="","",'N - Desp. EQUIPAM. E MAT. PERM.'!F27)</f>
        <v/>
      </c>
      <c r="J507" s="489" t="str">
        <f>IF('N - Desp. EQUIPAM. E MAT. PERM.'!G27="","",'N - Desp. EQUIPAM. E MAT. PERM.'!G27)</f>
        <v/>
      </c>
      <c r="L507" s="489" t="str">
        <f>IF('N - Desp. EQUIPAM. E MAT. PERM.'!H27="","",'N - Desp. EQUIPAM. E MAT. PERM.'!H27)</f>
        <v/>
      </c>
    </row>
    <row r="508" spans="1:12" x14ac:dyDescent="0.25">
      <c r="A508" s="489">
        <f t="shared" si="23"/>
        <v>0</v>
      </c>
      <c r="B508" s="489" t="str">
        <f>IF(OR(J508="",L508=""),"",'N - Desp. EQUIPAM. E MAT. PERM.'!A28)</f>
        <v/>
      </c>
      <c r="C508" s="489" t="str">
        <f t="shared" si="24"/>
        <v/>
      </c>
      <c r="D508" s="489" t="str">
        <f>'N - Desp. EQUIPAM. E MAT. PERM.'!Z28</f>
        <v/>
      </c>
      <c r="E508" s="489" t="str">
        <f>'N - Desp. EQUIPAM. E MAT. PERM.'!AA28</f>
        <v/>
      </c>
      <c r="F508" s="489" t="str">
        <f>IF('N - Desp. EQUIPAM. E MAT. PERM.'!C28="","",'N - Desp. EQUIPAM. E MAT. PERM.'!C28)</f>
        <v/>
      </c>
      <c r="G508" s="489" t="str">
        <f>IF('N - Desp. EQUIPAM. E MAT. PERM.'!D28="","",'N - Desp. EQUIPAM. E MAT. PERM.'!D28)</f>
        <v/>
      </c>
      <c r="H508" s="489" t="str">
        <f>IF('N - Desp. EQUIPAM. E MAT. PERM.'!E28="","",'N - Desp. EQUIPAM. E MAT. PERM.'!E28)</f>
        <v/>
      </c>
      <c r="I508" s="489" t="str">
        <f>IF('N - Desp. EQUIPAM. E MAT. PERM.'!F28="","",'N - Desp. EQUIPAM. E MAT. PERM.'!F28)</f>
        <v/>
      </c>
      <c r="J508" s="489" t="str">
        <f>IF('N - Desp. EQUIPAM. E MAT. PERM.'!G28="","",'N - Desp. EQUIPAM. E MAT. PERM.'!G28)</f>
        <v/>
      </c>
      <c r="L508" s="489" t="str">
        <f>IF('N - Desp. EQUIPAM. E MAT. PERM.'!H28="","",'N - Desp. EQUIPAM. E MAT. PERM.'!H28)</f>
        <v/>
      </c>
    </row>
    <row r="509" spans="1:12" x14ac:dyDescent="0.25">
      <c r="A509" s="489">
        <f t="shared" si="23"/>
        <v>0</v>
      </c>
      <c r="B509" s="489" t="str">
        <f>IF(OR(J509="",L509=""),"",'N - Desp. EQUIPAM. E MAT. PERM.'!A29)</f>
        <v/>
      </c>
      <c r="C509" s="489" t="str">
        <f t="shared" si="24"/>
        <v/>
      </c>
      <c r="D509" s="489" t="str">
        <f>'N - Desp. EQUIPAM. E MAT. PERM.'!Z29</f>
        <v/>
      </c>
      <c r="E509" s="489" t="str">
        <f>'N - Desp. EQUIPAM. E MAT. PERM.'!AA29</f>
        <v/>
      </c>
      <c r="F509" s="489" t="str">
        <f>IF('N - Desp. EQUIPAM. E MAT. PERM.'!C29="","",'N - Desp. EQUIPAM. E MAT. PERM.'!C29)</f>
        <v/>
      </c>
      <c r="G509" s="489" t="str">
        <f>IF('N - Desp. EQUIPAM. E MAT. PERM.'!D29="","",'N - Desp. EQUIPAM. E MAT. PERM.'!D29)</f>
        <v/>
      </c>
      <c r="H509" s="489" t="str">
        <f>IF('N - Desp. EQUIPAM. E MAT. PERM.'!E29="","",'N - Desp. EQUIPAM. E MAT. PERM.'!E29)</f>
        <v/>
      </c>
      <c r="I509" s="489" t="str">
        <f>IF('N - Desp. EQUIPAM. E MAT. PERM.'!F29="","",'N - Desp. EQUIPAM. E MAT. PERM.'!F29)</f>
        <v/>
      </c>
      <c r="J509" s="489" t="str">
        <f>IF('N - Desp. EQUIPAM. E MAT. PERM.'!G29="","",'N - Desp. EQUIPAM. E MAT. PERM.'!G29)</f>
        <v/>
      </c>
      <c r="L509" s="489" t="str">
        <f>IF('N - Desp. EQUIPAM. E MAT. PERM.'!H29="","",'N - Desp. EQUIPAM. E MAT. PERM.'!H29)</f>
        <v/>
      </c>
    </row>
    <row r="510" spans="1:12" x14ac:dyDescent="0.25">
      <c r="A510" s="489">
        <f t="shared" si="23"/>
        <v>0</v>
      </c>
      <c r="B510" s="489" t="str">
        <f>IF(OR(J510="",L510=""),"",'N - Desp. EQUIPAM. E MAT. PERM.'!A30)</f>
        <v/>
      </c>
      <c r="C510" s="489" t="str">
        <f t="shared" si="24"/>
        <v/>
      </c>
      <c r="D510" s="489" t="str">
        <f>'N - Desp. EQUIPAM. E MAT. PERM.'!Z30</f>
        <v/>
      </c>
      <c r="E510" s="489" t="str">
        <f>'N - Desp. EQUIPAM. E MAT. PERM.'!AA30</f>
        <v/>
      </c>
      <c r="F510" s="489" t="str">
        <f>IF('N - Desp. EQUIPAM. E MAT. PERM.'!C30="","",'N - Desp. EQUIPAM. E MAT. PERM.'!C30)</f>
        <v/>
      </c>
      <c r="G510" s="489" t="str">
        <f>IF('N - Desp. EQUIPAM. E MAT. PERM.'!D30="","",'N - Desp. EQUIPAM. E MAT. PERM.'!D30)</f>
        <v/>
      </c>
      <c r="H510" s="489" t="str">
        <f>IF('N - Desp. EQUIPAM. E MAT. PERM.'!E30="","",'N - Desp. EQUIPAM. E MAT. PERM.'!E30)</f>
        <v/>
      </c>
      <c r="I510" s="489" t="str">
        <f>IF('N - Desp. EQUIPAM. E MAT. PERM.'!F30="","",'N - Desp. EQUIPAM. E MAT. PERM.'!F30)</f>
        <v/>
      </c>
      <c r="J510" s="489" t="str">
        <f>IF('N - Desp. EQUIPAM. E MAT. PERM.'!G30="","",'N - Desp. EQUIPAM. E MAT. PERM.'!G30)</f>
        <v/>
      </c>
      <c r="L510" s="489" t="str">
        <f>IF('N - Desp. EQUIPAM. E MAT. PERM.'!H30="","",'N - Desp. EQUIPAM. E MAT. PERM.'!H30)</f>
        <v/>
      </c>
    </row>
    <row r="511" spans="1:12" x14ac:dyDescent="0.25">
      <c r="A511" s="489">
        <f t="shared" si="23"/>
        <v>0</v>
      </c>
      <c r="B511" s="489" t="str">
        <f>IF(OR(J511="",L511=""),"",'N - Desp. EQUIPAM. E MAT. PERM.'!A31)</f>
        <v/>
      </c>
      <c r="C511" s="489" t="str">
        <f t="shared" si="24"/>
        <v/>
      </c>
      <c r="D511" s="489" t="str">
        <f>'N - Desp. EQUIPAM. E MAT. PERM.'!Z31</f>
        <v/>
      </c>
      <c r="E511" s="489" t="str">
        <f>'N - Desp. EQUIPAM. E MAT. PERM.'!AA31</f>
        <v/>
      </c>
      <c r="F511" s="489" t="str">
        <f>IF('N - Desp. EQUIPAM. E MAT. PERM.'!C31="","",'N - Desp. EQUIPAM. E MAT. PERM.'!C31)</f>
        <v/>
      </c>
      <c r="G511" s="489" t="str">
        <f>IF('N - Desp. EQUIPAM. E MAT. PERM.'!D31="","",'N - Desp. EQUIPAM. E MAT. PERM.'!D31)</f>
        <v/>
      </c>
      <c r="H511" s="489" t="str">
        <f>IF('N - Desp. EQUIPAM. E MAT. PERM.'!E31="","",'N - Desp. EQUIPAM. E MAT. PERM.'!E31)</f>
        <v/>
      </c>
      <c r="I511" s="489" t="str">
        <f>IF('N - Desp. EQUIPAM. E MAT. PERM.'!F31="","",'N - Desp. EQUIPAM. E MAT. PERM.'!F31)</f>
        <v/>
      </c>
      <c r="J511" s="489" t="str">
        <f>IF('N - Desp. EQUIPAM. E MAT. PERM.'!G31="","",'N - Desp. EQUIPAM. E MAT. PERM.'!G31)</f>
        <v/>
      </c>
      <c r="L511" s="489" t="str">
        <f>IF('N - Desp. EQUIPAM. E MAT. PERM.'!H31="","",'N - Desp. EQUIPAM. E MAT. PERM.'!H31)</f>
        <v/>
      </c>
    </row>
    <row r="512" spans="1:12" x14ac:dyDescent="0.25">
      <c r="A512" s="489">
        <f t="shared" si="23"/>
        <v>0</v>
      </c>
      <c r="B512" s="489" t="str">
        <f>IF(OR(J512="",L512=""),"",'N - Desp. EQUIPAM. E MAT. PERM.'!A32)</f>
        <v/>
      </c>
      <c r="C512" s="489" t="str">
        <f t="shared" si="24"/>
        <v/>
      </c>
      <c r="D512" s="489" t="str">
        <f>'N - Desp. EQUIPAM. E MAT. PERM.'!Z32</f>
        <v/>
      </c>
      <c r="E512" s="489" t="str">
        <f>'N - Desp. EQUIPAM. E MAT. PERM.'!AA32</f>
        <v/>
      </c>
      <c r="F512" s="489" t="str">
        <f>IF('N - Desp. EQUIPAM. E MAT. PERM.'!C32="","",'N - Desp. EQUIPAM. E MAT. PERM.'!C32)</f>
        <v/>
      </c>
      <c r="G512" s="489" t="str">
        <f>IF('N - Desp. EQUIPAM. E MAT. PERM.'!D32="","",'N - Desp. EQUIPAM. E MAT. PERM.'!D32)</f>
        <v/>
      </c>
      <c r="H512" s="489" t="str">
        <f>IF('N - Desp. EQUIPAM. E MAT. PERM.'!E32="","",'N - Desp. EQUIPAM. E MAT. PERM.'!E32)</f>
        <v/>
      </c>
      <c r="I512" s="489" t="str">
        <f>IF('N - Desp. EQUIPAM. E MAT. PERM.'!F32="","",'N - Desp. EQUIPAM. E MAT. PERM.'!F32)</f>
        <v/>
      </c>
      <c r="J512" s="489" t="str">
        <f>IF('N - Desp. EQUIPAM. E MAT. PERM.'!G32="","",'N - Desp. EQUIPAM. E MAT. PERM.'!G32)</f>
        <v/>
      </c>
      <c r="L512" s="489" t="str">
        <f>IF('N - Desp. EQUIPAM. E MAT. PERM.'!H32="","",'N - Desp. EQUIPAM. E MAT. PERM.'!H32)</f>
        <v/>
      </c>
    </row>
    <row r="513" spans="1:12" x14ac:dyDescent="0.25">
      <c r="A513" s="489">
        <f t="shared" si="23"/>
        <v>0</v>
      </c>
      <c r="B513" s="489" t="str">
        <f>IF(OR(J513="",L513=""),"",'N - Desp. EQUIPAM. E MAT. PERM.'!A33)</f>
        <v/>
      </c>
      <c r="C513" s="489" t="str">
        <f t="shared" si="24"/>
        <v/>
      </c>
      <c r="D513" s="489" t="str">
        <f>'N - Desp. EQUIPAM. E MAT. PERM.'!Z33</f>
        <v/>
      </c>
      <c r="E513" s="489" t="str">
        <f>'N - Desp. EQUIPAM. E MAT. PERM.'!AA33</f>
        <v/>
      </c>
      <c r="F513" s="489" t="str">
        <f>IF('N - Desp. EQUIPAM. E MAT. PERM.'!C33="","",'N - Desp. EQUIPAM. E MAT. PERM.'!C33)</f>
        <v/>
      </c>
      <c r="G513" s="489" t="str">
        <f>IF('N - Desp. EQUIPAM. E MAT. PERM.'!D33="","",'N - Desp. EQUIPAM. E MAT. PERM.'!D33)</f>
        <v/>
      </c>
      <c r="H513" s="489" t="str">
        <f>IF('N - Desp. EQUIPAM. E MAT. PERM.'!E33="","",'N - Desp. EQUIPAM. E MAT. PERM.'!E33)</f>
        <v/>
      </c>
      <c r="I513" s="489" t="str">
        <f>IF('N - Desp. EQUIPAM. E MAT. PERM.'!F33="","",'N - Desp. EQUIPAM. E MAT. PERM.'!F33)</f>
        <v/>
      </c>
      <c r="J513" s="489" t="str">
        <f>IF('N - Desp. EQUIPAM. E MAT. PERM.'!G33="","",'N - Desp. EQUIPAM. E MAT. PERM.'!G33)</f>
        <v/>
      </c>
      <c r="L513" s="489" t="str">
        <f>IF('N - Desp. EQUIPAM. E MAT. PERM.'!H33="","",'N - Desp. EQUIPAM. E MAT. PERM.'!H33)</f>
        <v/>
      </c>
    </row>
    <row r="514" spans="1:12" x14ac:dyDescent="0.25">
      <c r="A514" s="489">
        <f t="shared" si="23"/>
        <v>0</v>
      </c>
      <c r="B514" s="489" t="str">
        <f>IF(OR(J514="",L514=""),"",'N - Desp. EQUIPAM. E MAT. PERM.'!A34)</f>
        <v/>
      </c>
      <c r="C514" s="489" t="str">
        <f t="shared" si="24"/>
        <v/>
      </c>
      <c r="D514" s="489" t="str">
        <f>'N - Desp. EQUIPAM. E MAT. PERM.'!Z34</f>
        <v/>
      </c>
      <c r="E514" s="489" t="str">
        <f>'N - Desp. EQUIPAM. E MAT. PERM.'!AA34</f>
        <v/>
      </c>
      <c r="F514" s="489" t="str">
        <f>IF('N - Desp. EQUIPAM. E MAT. PERM.'!C34="","",'N - Desp. EQUIPAM. E MAT. PERM.'!C34)</f>
        <v/>
      </c>
      <c r="G514" s="489" t="str">
        <f>IF('N - Desp. EQUIPAM. E MAT. PERM.'!D34="","",'N - Desp. EQUIPAM. E MAT. PERM.'!D34)</f>
        <v/>
      </c>
      <c r="H514" s="489" t="str">
        <f>IF('N - Desp. EQUIPAM. E MAT. PERM.'!E34="","",'N - Desp. EQUIPAM. E MAT. PERM.'!E34)</f>
        <v/>
      </c>
      <c r="I514" s="489" t="str">
        <f>IF('N - Desp. EQUIPAM. E MAT. PERM.'!F34="","",'N - Desp. EQUIPAM. E MAT. PERM.'!F34)</f>
        <v/>
      </c>
      <c r="J514" s="489" t="str">
        <f>IF('N - Desp. EQUIPAM. E MAT. PERM.'!G34="","",'N - Desp. EQUIPAM. E MAT. PERM.'!G34)</f>
        <v/>
      </c>
      <c r="L514" s="489" t="str">
        <f>IF('N - Desp. EQUIPAM. E MAT. PERM.'!H34="","",'N - Desp. EQUIPAM. E MAT. PERM.'!H34)</f>
        <v/>
      </c>
    </row>
    <row r="515" spans="1:12" x14ac:dyDescent="0.25">
      <c r="A515" s="489">
        <f t="shared" si="23"/>
        <v>0</v>
      </c>
      <c r="B515" s="489" t="str">
        <f>IF(OR(J515="",L515=""),"",'N - Desp. EQUIPAM. E MAT. PERM.'!A35)</f>
        <v/>
      </c>
      <c r="C515" s="489" t="str">
        <f t="shared" si="24"/>
        <v/>
      </c>
      <c r="D515" s="489" t="str">
        <f>'N - Desp. EQUIPAM. E MAT. PERM.'!Z35</f>
        <v/>
      </c>
      <c r="E515" s="489" t="str">
        <f>'N - Desp. EQUIPAM. E MAT. PERM.'!AA35</f>
        <v/>
      </c>
      <c r="F515" s="489" t="str">
        <f>IF('N - Desp. EQUIPAM. E MAT. PERM.'!C35="","",'N - Desp. EQUIPAM. E MAT. PERM.'!C35)</f>
        <v/>
      </c>
      <c r="G515" s="489" t="str">
        <f>IF('N - Desp. EQUIPAM. E MAT. PERM.'!D35="","",'N - Desp. EQUIPAM. E MAT. PERM.'!D35)</f>
        <v/>
      </c>
      <c r="H515" s="489" t="str">
        <f>IF('N - Desp. EQUIPAM. E MAT. PERM.'!E35="","",'N - Desp. EQUIPAM. E MAT. PERM.'!E35)</f>
        <v/>
      </c>
      <c r="I515" s="489" t="str">
        <f>IF('N - Desp. EQUIPAM. E MAT. PERM.'!F35="","",'N - Desp. EQUIPAM. E MAT. PERM.'!F35)</f>
        <v/>
      </c>
      <c r="J515" s="489" t="str">
        <f>IF('N - Desp. EQUIPAM. E MAT. PERM.'!G35="","",'N - Desp. EQUIPAM. E MAT. PERM.'!G35)</f>
        <v/>
      </c>
      <c r="L515" s="489" t="str">
        <f>IF('N - Desp. EQUIPAM. E MAT. PERM.'!H35="","",'N - Desp. EQUIPAM. E MAT. PERM.'!H35)</f>
        <v/>
      </c>
    </row>
    <row r="516" spans="1:12" x14ac:dyDescent="0.25">
      <c r="A516" s="489">
        <f t="shared" si="23"/>
        <v>0</v>
      </c>
      <c r="B516" s="489" t="str">
        <f>IF(OR(J516="",L516=""),"",'N - Desp. EQUIPAM. E MAT. PERM.'!A36)</f>
        <v/>
      </c>
      <c r="C516" s="489" t="str">
        <f t="shared" si="24"/>
        <v/>
      </c>
      <c r="D516" s="489" t="str">
        <f>'N - Desp. EQUIPAM. E MAT. PERM.'!Z36</f>
        <v/>
      </c>
      <c r="E516" s="489" t="str">
        <f>'N - Desp. EQUIPAM. E MAT. PERM.'!AA36</f>
        <v/>
      </c>
      <c r="F516" s="489" t="str">
        <f>IF('N - Desp. EQUIPAM. E MAT. PERM.'!C36="","",'N - Desp. EQUIPAM. E MAT. PERM.'!C36)</f>
        <v/>
      </c>
      <c r="G516" s="489" t="str">
        <f>IF('N - Desp. EQUIPAM. E MAT. PERM.'!D36="","",'N - Desp. EQUIPAM. E MAT. PERM.'!D36)</f>
        <v/>
      </c>
      <c r="H516" s="489" t="str">
        <f>IF('N - Desp. EQUIPAM. E MAT. PERM.'!E36="","",'N - Desp. EQUIPAM. E MAT. PERM.'!E36)</f>
        <v/>
      </c>
      <c r="I516" s="489" t="str">
        <f>IF('N - Desp. EQUIPAM. E MAT. PERM.'!F36="","",'N - Desp. EQUIPAM. E MAT. PERM.'!F36)</f>
        <v/>
      </c>
      <c r="J516" s="489" t="str">
        <f>IF('N - Desp. EQUIPAM. E MAT. PERM.'!G36="","",'N - Desp. EQUIPAM. E MAT. PERM.'!G36)</f>
        <v/>
      </c>
      <c r="L516" s="489" t="str">
        <f>IF('N - Desp. EQUIPAM. E MAT. PERM.'!H36="","",'N - Desp. EQUIPAM. E MAT. PERM.'!H36)</f>
        <v/>
      </c>
    </row>
    <row r="517" spans="1:12" x14ac:dyDescent="0.25">
      <c r="A517" s="489">
        <f t="shared" si="23"/>
        <v>0</v>
      </c>
      <c r="B517" s="489" t="str">
        <f>IF(OR(J517="",L517=""),"",'N - Desp. EQUIPAM. E MAT. PERM.'!A37)</f>
        <v/>
      </c>
      <c r="C517" s="489" t="str">
        <f t="shared" si="24"/>
        <v/>
      </c>
      <c r="D517" s="489" t="str">
        <f>'N - Desp. EQUIPAM. E MAT. PERM.'!Z37</f>
        <v/>
      </c>
      <c r="E517" s="489" t="str">
        <f>'N - Desp. EQUIPAM. E MAT. PERM.'!AA37</f>
        <v/>
      </c>
      <c r="F517" s="489" t="str">
        <f>IF('N - Desp. EQUIPAM. E MAT. PERM.'!C37="","",'N - Desp. EQUIPAM. E MAT. PERM.'!C37)</f>
        <v/>
      </c>
      <c r="G517" s="489" t="str">
        <f>IF('N - Desp. EQUIPAM. E MAT. PERM.'!D37="","",'N - Desp. EQUIPAM. E MAT. PERM.'!D37)</f>
        <v/>
      </c>
      <c r="H517" s="489" t="str">
        <f>IF('N - Desp. EQUIPAM. E MAT. PERM.'!E37="","",'N - Desp. EQUIPAM. E MAT. PERM.'!E37)</f>
        <v/>
      </c>
      <c r="I517" s="489" t="str">
        <f>IF('N - Desp. EQUIPAM. E MAT. PERM.'!F37="","",'N - Desp. EQUIPAM. E MAT. PERM.'!F37)</f>
        <v/>
      </c>
      <c r="J517" s="489" t="str">
        <f>IF('N - Desp. EQUIPAM. E MAT. PERM.'!G37="","",'N - Desp. EQUIPAM. E MAT. PERM.'!G37)</f>
        <v/>
      </c>
      <c r="L517" s="489" t="str">
        <f>IF('N - Desp. EQUIPAM. E MAT. PERM.'!H37="","",'N - Desp. EQUIPAM. E MAT. PERM.'!H37)</f>
        <v/>
      </c>
    </row>
    <row r="518" spans="1:12" x14ac:dyDescent="0.25">
      <c r="A518" s="489">
        <f t="shared" si="23"/>
        <v>0</v>
      </c>
      <c r="B518" s="489" t="str">
        <f>IF(OR(J518="",L518=""),"",'N - Desp. EQUIPAM. E MAT. PERM.'!A38)</f>
        <v/>
      </c>
      <c r="C518" s="489" t="str">
        <f t="shared" si="24"/>
        <v/>
      </c>
      <c r="D518" s="489" t="str">
        <f>'N - Desp. EQUIPAM. E MAT. PERM.'!Z38</f>
        <v/>
      </c>
      <c r="E518" s="489" t="str">
        <f>'N - Desp. EQUIPAM. E MAT. PERM.'!AA38</f>
        <v/>
      </c>
      <c r="F518" s="489" t="str">
        <f>IF('N - Desp. EQUIPAM. E MAT. PERM.'!C38="","",'N - Desp. EQUIPAM. E MAT. PERM.'!C38)</f>
        <v/>
      </c>
      <c r="G518" s="489" t="str">
        <f>IF('N - Desp. EQUIPAM. E MAT. PERM.'!D38="","",'N - Desp. EQUIPAM. E MAT. PERM.'!D38)</f>
        <v/>
      </c>
      <c r="H518" s="489" t="str">
        <f>IF('N - Desp. EQUIPAM. E MAT. PERM.'!E38="","",'N - Desp. EQUIPAM. E MAT. PERM.'!E38)</f>
        <v/>
      </c>
      <c r="I518" s="489" t="str">
        <f>IF('N - Desp. EQUIPAM. E MAT. PERM.'!F38="","",'N - Desp. EQUIPAM. E MAT. PERM.'!F38)</f>
        <v/>
      </c>
      <c r="J518" s="489" t="str">
        <f>IF('N - Desp. EQUIPAM. E MAT. PERM.'!G38="","",'N - Desp. EQUIPAM. E MAT. PERM.'!G38)</f>
        <v/>
      </c>
      <c r="L518" s="489" t="str">
        <f>IF('N - Desp. EQUIPAM. E MAT. PERM.'!H38="","",'N - Desp. EQUIPAM. E MAT. PERM.'!H38)</f>
        <v/>
      </c>
    </row>
    <row r="519" spans="1:12" x14ac:dyDescent="0.25">
      <c r="A519" s="489">
        <f t="shared" si="23"/>
        <v>0</v>
      </c>
      <c r="B519" s="489" t="str">
        <f>IF(OR(J519="",L519=""),"",'N - Desp. EQUIPAM. E MAT. PERM.'!A39)</f>
        <v/>
      </c>
      <c r="C519" s="489" t="str">
        <f t="shared" si="24"/>
        <v/>
      </c>
      <c r="D519" s="489" t="str">
        <f>'N - Desp. EQUIPAM. E MAT. PERM.'!Z39</f>
        <v/>
      </c>
      <c r="E519" s="489" t="str">
        <f>'N - Desp. EQUIPAM. E MAT. PERM.'!AA39</f>
        <v/>
      </c>
      <c r="F519" s="489" t="str">
        <f>IF('N - Desp. EQUIPAM. E MAT. PERM.'!C39="","",'N - Desp. EQUIPAM. E MAT. PERM.'!C39)</f>
        <v/>
      </c>
      <c r="G519" s="489" t="str">
        <f>IF('N - Desp. EQUIPAM. E MAT. PERM.'!D39="","",'N - Desp. EQUIPAM. E MAT. PERM.'!D39)</f>
        <v/>
      </c>
      <c r="H519" s="489" t="str">
        <f>IF('N - Desp. EQUIPAM. E MAT. PERM.'!E39="","",'N - Desp. EQUIPAM. E MAT. PERM.'!E39)</f>
        <v/>
      </c>
      <c r="I519" s="489" t="str">
        <f>IF('N - Desp. EQUIPAM. E MAT. PERM.'!F39="","",'N - Desp. EQUIPAM. E MAT. PERM.'!F39)</f>
        <v/>
      </c>
      <c r="J519" s="489" t="str">
        <f>IF('N - Desp. EQUIPAM. E MAT. PERM.'!G39="","",'N - Desp. EQUIPAM. E MAT. PERM.'!G39)</f>
        <v/>
      </c>
      <c r="L519" s="489" t="str">
        <f>IF('N - Desp. EQUIPAM. E MAT. PERM.'!H39="","",'N - Desp. EQUIPAM. E MAT. PERM.'!H39)</f>
        <v/>
      </c>
    </row>
    <row r="520" spans="1:12" x14ac:dyDescent="0.25">
      <c r="A520" s="489">
        <f t="shared" si="23"/>
        <v>0</v>
      </c>
      <c r="B520" s="489" t="str">
        <f>IF(OR(J520="",L520=""),"",'N - Desp. EQUIPAM. E MAT. PERM.'!A40)</f>
        <v/>
      </c>
      <c r="C520" s="489" t="str">
        <f t="shared" si="24"/>
        <v/>
      </c>
      <c r="D520" s="489" t="str">
        <f>'N - Desp. EQUIPAM. E MAT. PERM.'!Z40</f>
        <v/>
      </c>
      <c r="E520" s="489" t="str">
        <f>'N - Desp. EQUIPAM. E MAT. PERM.'!AA40</f>
        <v/>
      </c>
      <c r="F520" s="489" t="str">
        <f>IF('N - Desp. EQUIPAM. E MAT. PERM.'!C40="","",'N - Desp. EQUIPAM. E MAT. PERM.'!C40)</f>
        <v/>
      </c>
      <c r="G520" s="489" t="str">
        <f>IF('N - Desp. EQUIPAM. E MAT. PERM.'!D40="","",'N - Desp. EQUIPAM. E MAT. PERM.'!D40)</f>
        <v/>
      </c>
      <c r="H520" s="489" t="str">
        <f>IF('N - Desp. EQUIPAM. E MAT. PERM.'!E40="","",'N - Desp. EQUIPAM. E MAT. PERM.'!E40)</f>
        <v/>
      </c>
      <c r="I520" s="489" t="str">
        <f>IF('N - Desp. EQUIPAM. E MAT. PERM.'!F40="","",'N - Desp. EQUIPAM. E MAT. PERM.'!F40)</f>
        <v/>
      </c>
      <c r="J520" s="489" t="str">
        <f>IF('N - Desp. EQUIPAM. E MAT. PERM.'!G40="","",'N - Desp. EQUIPAM. E MAT. PERM.'!G40)</f>
        <v/>
      </c>
      <c r="L520" s="489" t="str">
        <f>IF('N - Desp. EQUIPAM. E MAT. PERM.'!H40="","",'N - Desp. EQUIPAM. E MAT. PERM.'!H40)</f>
        <v/>
      </c>
    </row>
    <row r="521" spans="1:12" x14ac:dyDescent="0.25">
      <c r="A521" s="489">
        <f t="shared" si="23"/>
        <v>0</v>
      </c>
      <c r="B521" s="489" t="str">
        <f>IF(OR(J521="",L521=""),"",'N - Desp. EQUIPAM. E MAT. PERM.'!A41)</f>
        <v/>
      </c>
      <c r="C521" s="489" t="str">
        <f t="shared" si="24"/>
        <v/>
      </c>
      <c r="D521" s="489" t="str">
        <f>'N - Desp. EQUIPAM. E MAT. PERM.'!Z41</f>
        <v/>
      </c>
      <c r="E521" s="489" t="str">
        <f>'N - Desp. EQUIPAM. E MAT. PERM.'!AA41</f>
        <v/>
      </c>
      <c r="F521" s="489" t="str">
        <f>IF('N - Desp. EQUIPAM. E MAT. PERM.'!C41="","",'N - Desp. EQUIPAM. E MAT. PERM.'!C41)</f>
        <v/>
      </c>
      <c r="G521" s="489" t="str">
        <f>IF('N - Desp. EQUIPAM. E MAT. PERM.'!D41="","",'N - Desp. EQUIPAM. E MAT. PERM.'!D41)</f>
        <v/>
      </c>
      <c r="H521" s="489" t="str">
        <f>IF('N - Desp. EQUIPAM. E MAT. PERM.'!E41="","",'N - Desp. EQUIPAM. E MAT. PERM.'!E41)</f>
        <v/>
      </c>
      <c r="I521" s="489" t="str">
        <f>IF('N - Desp. EQUIPAM. E MAT. PERM.'!F41="","",'N - Desp. EQUIPAM. E MAT. PERM.'!F41)</f>
        <v/>
      </c>
      <c r="J521" s="489" t="str">
        <f>IF('N - Desp. EQUIPAM. E MAT. PERM.'!G41="","",'N - Desp. EQUIPAM. E MAT. PERM.'!G41)</f>
        <v/>
      </c>
      <c r="L521" s="489" t="str">
        <f>IF('N - Desp. EQUIPAM. E MAT. PERM.'!H41="","",'N - Desp. EQUIPAM. E MAT. PERM.'!H41)</f>
        <v/>
      </c>
    </row>
    <row r="522" spans="1:12" x14ac:dyDescent="0.25">
      <c r="A522" s="489">
        <f t="shared" si="23"/>
        <v>0</v>
      </c>
      <c r="B522" s="489" t="str">
        <f>IF(OR(J522="",L522=""),"",'N - Desp. EQUIPAM. E MAT. PERM.'!A42)</f>
        <v/>
      </c>
      <c r="C522" s="489" t="str">
        <f t="shared" si="24"/>
        <v/>
      </c>
      <c r="D522" s="489" t="str">
        <f>'N - Desp. EQUIPAM. E MAT. PERM.'!Z42</f>
        <v/>
      </c>
      <c r="E522" s="489" t="str">
        <f>'N - Desp. EQUIPAM. E MAT. PERM.'!AA42</f>
        <v/>
      </c>
      <c r="F522" s="489" t="str">
        <f>IF('N - Desp. EQUIPAM. E MAT. PERM.'!C42="","",'N - Desp. EQUIPAM. E MAT. PERM.'!C42)</f>
        <v/>
      </c>
      <c r="G522" s="489" t="str">
        <f>IF('N - Desp. EQUIPAM. E MAT. PERM.'!D42="","",'N - Desp. EQUIPAM. E MAT. PERM.'!D42)</f>
        <v/>
      </c>
      <c r="H522" s="489" t="str">
        <f>IF('N - Desp. EQUIPAM. E MAT. PERM.'!E42="","",'N - Desp. EQUIPAM. E MAT. PERM.'!E42)</f>
        <v/>
      </c>
      <c r="I522" s="489" t="str">
        <f>IF('N - Desp. EQUIPAM. E MAT. PERM.'!F42="","",'N - Desp. EQUIPAM. E MAT. PERM.'!F42)</f>
        <v/>
      </c>
      <c r="J522" s="489" t="str">
        <f>IF('N - Desp. EQUIPAM. E MAT. PERM.'!G42="","",'N - Desp. EQUIPAM. E MAT. PERM.'!G42)</f>
        <v/>
      </c>
      <c r="L522" s="489" t="str">
        <f>IF('N - Desp. EQUIPAM. E MAT. PERM.'!H42="","",'N - Desp. EQUIPAM. E MAT. PERM.'!H42)</f>
        <v/>
      </c>
    </row>
    <row r="523" spans="1:12" x14ac:dyDescent="0.25">
      <c r="A523" s="489">
        <f t="shared" si="23"/>
        <v>0</v>
      </c>
      <c r="B523" s="489" t="str">
        <f>IF(OR(J523="",L523=""),"",'N - Desp. EQUIPAM. E MAT. PERM.'!A43)</f>
        <v/>
      </c>
      <c r="C523" s="489" t="str">
        <f t="shared" si="24"/>
        <v/>
      </c>
      <c r="D523" s="489" t="str">
        <f>'N - Desp. EQUIPAM. E MAT. PERM.'!Z43</f>
        <v/>
      </c>
      <c r="E523" s="489" t="str">
        <f>'N - Desp. EQUIPAM. E MAT. PERM.'!AA43</f>
        <v/>
      </c>
      <c r="F523" s="489" t="str">
        <f>IF('N - Desp. EQUIPAM. E MAT. PERM.'!C43="","",'N - Desp. EQUIPAM. E MAT. PERM.'!C43)</f>
        <v/>
      </c>
      <c r="G523" s="489" t="str">
        <f>IF('N - Desp. EQUIPAM. E MAT. PERM.'!D43="","",'N - Desp. EQUIPAM. E MAT. PERM.'!D43)</f>
        <v/>
      </c>
      <c r="H523" s="489" t="str">
        <f>IF('N - Desp. EQUIPAM. E MAT. PERM.'!E43="","",'N - Desp. EQUIPAM. E MAT. PERM.'!E43)</f>
        <v/>
      </c>
      <c r="I523" s="489" t="str">
        <f>IF('N - Desp. EQUIPAM. E MAT. PERM.'!F43="","",'N - Desp. EQUIPAM. E MAT. PERM.'!F43)</f>
        <v/>
      </c>
      <c r="J523" s="489" t="str">
        <f>IF('N - Desp. EQUIPAM. E MAT. PERM.'!G43="","",'N - Desp. EQUIPAM. E MAT. PERM.'!G43)</f>
        <v/>
      </c>
      <c r="L523" s="489" t="str">
        <f>IF('N - Desp. EQUIPAM. E MAT. PERM.'!H43="","",'N - Desp. EQUIPAM. E MAT. PERM.'!H43)</f>
        <v/>
      </c>
    </row>
    <row r="524" spans="1:12" x14ac:dyDescent="0.25">
      <c r="A524" s="489">
        <f t="shared" si="23"/>
        <v>0</v>
      </c>
      <c r="B524" s="489" t="str">
        <f>IF(OR(J524="",L524=""),"",'N - Desp. EQUIPAM. E MAT. PERM.'!A44)</f>
        <v/>
      </c>
      <c r="C524" s="489" t="str">
        <f t="shared" si="24"/>
        <v/>
      </c>
      <c r="D524" s="489" t="str">
        <f>'N - Desp. EQUIPAM. E MAT. PERM.'!Z44</f>
        <v/>
      </c>
      <c r="E524" s="489" t="str">
        <f>'N - Desp. EQUIPAM. E MAT. PERM.'!AA44</f>
        <v/>
      </c>
      <c r="F524" s="489" t="str">
        <f>IF('N - Desp. EQUIPAM. E MAT. PERM.'!C44="","",'N - Desp. EQUIPAM. E MAT. PERM.'!C44)</f>
        <v/>
      </c>
      <c r="G524" s="489" t="str">
        <f>IF('N - Desp. EQUIPAM. E MAT. PERM.'!D44="","",'N - Desp. EQUIPAM. E MAT. PERM.'!D44)</f>
        <v/>
      </c>
      <c r="H524" s="489" t="str">
        <f>IF('N - Desp. EQUIPAM. E MAT. PERM.'!E44="","",'N - Desp. EQUIPAM. E MAT. PERM.'!E44)</f>
        <v/>
      </c>
      <c r="I524" s="489" t="str">
        <f>IF('N - Desp. EQUIPAM. E MAT. PERM.'!F44="","",'N - Desp. EQUIPAM. E MAT. PERM.'!F44)</f>
        <v/>
      </c>
      <c r="J524" s="489" t="str">
        <f>IF('N - Desp. EQUIPAM. E MAT. PERM.'!G44="","",'N - Desp. EQUIPAM. E MAT. PERM.'!G44)</f>
        <v/>
      </c>
      <c r="L524" s="489" t="str">
        <f>IF('N - Desp. EQUIPAM. E MAT. PERM.'!H44="","",'N - Desp. EQUIPAM. E MAT. PERM.'!H44)</f>
        <v/>
      </c>
    </row>
    <row r="525" spans="1:12" x14ac:dyDescent="0.25">
      <c r="A525" s="489">
        <f t="shared" si="23"/>
        <v>0</v>
      </c>
      <c r="B525" s="489" t="str">
        <f>IF(OR(J525="",L525=""),"",'N - Desp. EQUIPAM. E MAT. PERM.'!A45)</f>
        <v/>
      </c>
      <c r="C525" s="489" t="str">
        <f t="shared" si="24"/>
        <v/>
      </c>
      <c r="D525" s="489" t="str">
        <f>'N - Desp. EQUIPAM. E MAT. PERM.'!Z45</f>
        <v/>
      </c>
      <c r="E525" s="489" t="str">
        <f>'N - Desp. EQUIPAM. E MAT. PERM.'!AA45</f>
        <v/>
      </c>
      <c r="F525" s="489" t="str">
        <f>IF('N - Desp. EQUIPAM. E MAT. PERM.'!C45="","",'N - Desp. EQUIPAM. E MAT. PERM.'!C45)</f>
        <v/>
      </c>
      <c r="G525" s="489" t="str">
        <f>IF('N - Desp. EQUIPAM. E MAT. PERM.'!D45="","",'N - Desp. EQUIPAM. E MAT. PERM.'!D45)</f>
        <v/>
      </c>
      <c r="H525" s="489" t="str">
        <f>IF('N - Desp. EQUIPAM. E MAT. PERM.'!E45="","",'N - Desp. EQUIPAM. E MAT. PERM.'!E45)</f>
        <v/>
      </c>
      <c r="I525" s="489" t="str">
        <f>IF('N - Desp. EQUIPAM. E MAT. PERM.'!F45="","",'N - Desp. EQUIPAM. E MAT. PERM.'!F45)</f>
        <v/>
      </c>
      <c r="J525" s="489" t="str">
        <f>IF('N - Desp. EQUIPAM. E MAT. PERM.'!G45="","",'N - Desp. EQUIPAM. E MAT. PERM.'!G45)</f>
        <v/>
      </c>
      <c r="L525" s="489" t="str">
        <f>IF('N - Desp. EQUIPAM. E MAT. PERM.'!H45="","",'N - Desp. EQUIPAM. E MAT. PERM.'!H45)</f>
        <v/>
      </c>
    </row>
    <row r="526" spans="1:12" x14ac:dyDescent="0.25">
      <c r="A526" s="489">
        <f t="shared" si="23"/>
        <v>0</v>
      </c>
      <c r="B526" s="489" t="str">
        <f>IF(OR(J526="",L526=""),"",'N - Desp. EQUIPAM. E MAT. PERM.'!A46)</f>
        <v/>
      </c>
      <c r="C526" s="489" t="str">
        <f t="shared" si="24"/>
        <v/>
      </c>
      <c r="D526" s="489" t="str">
        <f>'N - Desp. EQUIPAM. E MAT. PERM.'!Z46</f>
        <v/>
      </c>
      <c r="E526" s="489" t="str">
        <f>'N - Desp. EQUIPAM. E MAT. PERM.'!AA46</f>
        <v/>
      </c>
      <c r="F526" s="489" t="str">
        <f>IF('N - Desp. EQUIPAM. E MAT. PERM.'!C46="","",'N - Desp. EQUIPAM. E MAT. PERM.'!C46)</f>
        <v/>
      </c>
      <c r="G526" s="489" t="str">
        <f>IF('N - Desp. EQUIPAM. E MAT. PERM.'!D46="","",'N - Desp. EQUIPAM. E MAT. PERM.'!D46)</f>
        <v/>
      </c>
      <c r="H526" s="489" t="str">
        <f>IF('N - Desp. EQUIPAM. E MAT. PERM.'!E46="","",'N - Desp. EQUIPAM. E MAT. PERM.'!E46)</f>
        <v/>
      </c>
      <c r="I526" s="489" t="str">
        <f>IF('N - Desp. EQUIPAM. E MAT. PERM.'!F46="","",'N - Desp. EQUIPAM. E MAT. PERM.'!F46)</f>
        <v/>
      </c>
      <c r="J526" s="489" t="str">
        <f>IF('N - Desp. EQUIPAM. E MAT. PERM.'!G46="","",'N - Desp. EQUIPAM. E MAT. PERM.'!G46)</f>
        <v/>
      </c>
      <c r="L526" s="489" t="str">
        <f>IF('N - Desp. EQUIPAM. E MAT. PERM.'!H46="","",'N - Desp. EQUIPAM. E MAT. PERM.'!H46)</f>
        <v/>
      </c>
    </row>
    <row r="527" spans="1:12" x14ac:dyDescent="0.25">
      <c r="A527" s="489">
        <f t="shared" si="23"/>
        <v>0</v>
      </c>
      <c r="B527" s="489" t="str">
        <f>IF(OR(J527="",L527=""),"",'N - Desp. EQUIPAM. E MAT. PERM.'!A47)</f>
        <v/>
      </c>
      <c r="C527" s="489" t="str">
        <f t="shared" si="24"/>
        <v/>
      </c>
      <c r="D527" s="489" t="str">
        <f>'N - Desp. EQUIPAM. E MAT. PERM.'!Z47</f>
        <v/>
      </c>
      <c r="E527" s="489" t="str">
        <f>'N - Desp. EQUIPAM. E MAT. PERM.'!AA47</f>
        <v/>
      </c>
      <c r="F527" s="489" t="str">
        <f>IF('N - Desp. EQUIPAM. E MAT. PERM.'!C47="","",'N - Desp. EQUIPAM. E MAT. PERM.'!C47)</f>
        <v/>
      </c>
      <c r="G527" s="489" t="str">
        <f>IF('N - Desp. EQUIPAM. E MAT. PERM.'!D47="","",'N - Desp. EQUIPAM. E MAT. PERM.'!D47)</f>
        <v/>
      </c>
      <c r="H527" s="489" t="str">
        <f>IF('N - Desp. EQUIPAM. E MAT. PERM.'!E47="","",'N - Desp. EQUIPAM. E MAT. PERM.'!E47)</f>
        <v/>
      </c>
      <c r="I527" s="489" t="str">
        <f>IF('N - Desp. EQUIPAM. E MAT. PERM.'!F47="","",'N - Desp. EQUIPAM. E MAT. PERM.'!F47)</f>
        <v/>
      </c>
      <c r="J527" s="489" t="str">
        <f>IF('N - Desp. EQUIPAM. E MAT. PERM.'!G47="","",'N - Desp. EQUIPAM. E MAT. PERM.'!G47)</f>
        <v/>
      </c>
      <c r="L527" s="489" t="str">
        <f>IF('N - Desp. EQUIPAM. E MAT. PERM.'!H47="","",'N - Desp. EQUIPAM. E MAT. PERM.'!H47)</f>
        <v/>
      </c>
    </row>
    <row r="528" spans="1:12" x14ac:dyDescent="0.25">
      <c r="A528" s="489">
        <f t="shared" si="23"/>
        <v>0</v>
      </c>
      <c r="B528" s="489" t="str">
        <f>IF(OR(J528="",L528=""),"",'N - Desp. EQUIPAM. E MAT. PERM.'!A48)</f>
        <v/>
      </c>
      <c r="C528" s="489" t="str">
        <f t="shared" si="24"/>
        <v/>
      </c>
      <c r="D528" s="489" t="str">
        <f>'N - Desp. EQUIPAM. E MAT. PERM.'!Z48</f>
        <v/>
      </c>
      <c r="E528" s="489" t="str">
        <f>'N - Desp. EQUIPAM. E MAT. PERM.'!AA48</f>
        <v/>
      </c>
      <c r="F528" s="489" t="str">
        <f>IF('N - Desp. EQUIPAM. E MAT. PERM.'!C48="","",'N - Desp. EQUIPAM. E MAT. PERM.'!C48)</f>
        <v/>
      </c>
      <c r="G528" s="489" t="str">
        <f>IF('N - Desp. EQUIPAM. E MAT. PERM.'!D48="","",'N - Desp. EQUIPAM. E MAT. PERM.'!D48)</f>
        <v/>
      </c>
      <c r="H528" s="489" t="str">
        <f>IF('N - Desp. EQUIPAM. E MAT. PERM.'!E48="","",'N - Desp. EQUIPAM. E MAT. PERM.'!E48)</f>
        <v/>
      </c>
      <c r="I528" s="489" t="str">
        <f>IF('N - Desp. EQUIPAM. E MAT. PERM.'!F48="","",'N - Desp. EQUIPAM. E MAT. PERM.'!F48)</f>
        <v/>
      </c>
      <c r="J528" s="489" t="str">
        <f>IF('N - Desp. EQUIPAM. E MAT. PERM.'!G48="","",'N - Desp. EQUIPAM. E MAT. PERM.'!G48)</f>
        <v/>
      </c>
      <c r="L528" s="489" t="str">
        <f>IF('N - Desp. EQUIPAM. E MAT. PERM.'!H48="","",'N - Desp. EQUIPAM. E MAT. PERM.'!H48)</f>
        <v/>
      </c>
    </row>
    <row r="529" spans="1:12" x14ac:dyDescent="0.25">
      <c r="A529" s="489">
        <f t="shared" si="23"/>
        <v>0</v>
      </c>
      <c r="B529" s="489" t="str">
        <f>IF(OR(J529="",L529=""),"",'N - Desp. EQUIPAM. E MAT. PERM.'!A49)</f>
        <v/>
      </c>
      <c r="C529" s="489" t="str">
        <f t="shared" si="24"/>
        <v/>
      </c>
      <c r="D529" s="489" t="str">
        <f>'N - Desp. EQUIPAM. E MAT. PERM.'!Z49</f>
        <v/>
      </c>
      <c r="E529" s="489" t="str">
        <f>'N - Desp. EQUIPAM. E MAT. PERM.'!AA49</f>
        <v/>
      </c>
      <c r="F529" s="489" t="str">
        <f>IF('N - Desp. EQUIPAM. E MAT. PERM.'!C49="","",'N - Desp. EQUIPAM. E MAT. PERM.'!C49)</f>
        <v/>
      </c>
      <c r="G529" s="489" t="str">
        <f>IF('N - Desp. EQUIPAM. E MAT. PERM.'!D49="","",'N - Desp. EQUIPAM. E MAT. PERM.'!D49)</f>
        <v/>
      </c>
      <c r="H529" s="489" t="str">
        <f>IF('N - Desp. EQUIPAM. E MAT. PERM.'!E49="","",'N - Desp. EQUIPAM. E MAT. PERM.'!E49)</f>
        <v/>
      </c>
      <c r="I529" s="489" t="str">
        <f>IF('N - Desp. EQUIPAM. E MAT. PERM.'!F49="","",'N - Desp. EQUIPAM. E MAT. PERM.'!F49)</f>
        <v/>
      </c>
      <c r="J529" s="489" t="str">
        <f>IF('N - Desp. EQUIPAM. E MAT. PERM.'!G49="","",'N - Desp. EQUIPAM. E MAT. PERM.'!G49)</f>
        <v/>
      </c>
      <c r="L529" s="489" t="str">
        <f>IF('N - Desp. EQUIPAM. E MAT. PERM.'!H49="","",'N - Desp. EQUIPAM. E MAT. PERM.'!H49)</f>
        <v/>
      </c>
    </row>
    <row r="530" spans="1:12" x14ac:dyDescent="0.25">
      <c r="A530" s="489">
        <f t="shared" si="23"/>
        <v>0</v>
      </c>
      <c r="B530" s="489" t="str">
        <f>IF(OR(J530="",L530=""),"",'N - Desp. EQUIPAM. E MAT. PERM.'!A50)</f>
        <v/>
      </c>
      <c r="C530" s="489" t="str">
        <f t="shared" si="24"/>
        <v/>
      </c>
      <c r="D530" s="489" t="str">
        <f>'N - Desp. EQUIPAM. E MAT. PERM.'!Z50</f>
        <v/>
      </c>
      <c r="E530" s="489" t="str">
        <f>'N - Desp. EQUIPAM. E MAT. PERM.'!AA50</f>
        <v/>
      </c>
      <c r="F530" s="489" t="str">
        <f>IF('N - Desp. EQUIPAM. E MAT. PERM.'!C50="","",'N - Desp. EQUIPAM. E MAT. PERM.'!C50)</f>
        <v/>
      </c>
      <c r="G530" s="489" t="str">
        <f>IF('N - Desp. EQUIPAM. E MAT. PERM.'!D50="","",'N - Desp. EQUIPAM. E MAT. PERM.'!D50)</f>
        <v/>
      </c>
      <c r="H530" s="489" t="str">
        <f>IF('N - Desp. EQUIPAM. E MAT. PERM.'!E50="","",'N - Desp. EQUIPAM. E MAT. PERM.'!E50)</f>
        <v/>
      </c>
      <c r="I530" s="489" t="str">
        <f>IF('N - Desp. EQUIPAM. E MAT. PERM.'!F50="","",'N - Desp. EQUIPAM. E MAT. PERM.'!F50)</f>
        <v/>
      </c>
      <c r="J530" s="489" t="str">
        <f>IF('N - Desp. EQUIPAM. E MAT. PERM.'!G50="","",'N - Desp. EQUIPAM. E MAT. PERM.'!G50)</f>
        <v/>
      </c>
      <c r="L530" s="489" t="str">
        <f>IF('N - Desp. EQUIPAM. E MAT. PERM.'!H50="","",'N - Desp. EQUIPAM. E MAT. PERM.'!H50)</f>
        <v/>
      </c>
    </row>
    <row r="531" spans="1:12" x14ac:dyDescent="0.25">
      <c r="A531" s="489">
        <f t="shared" si="23"/>
        <v>0</v>
      </c>
      <c r="B531" s="489" t="str">
        <f>IF(OR(J531="",L531=""),"",'N - Desp. EQUIPAM. E MAT. PERM.'!A51)</f>
        <v/>
      </c>
      <c r="C531" s="489" t="str">
        <f t="shared" si="24"/>
        <v/>
      </c>
      <c r="D531" s="489" t="str">
        <f>'N - Desp. EQUIPAM. E MAT. PERM.'!Z51</f>
        <v/>
      </c>
      <c r="E531" s="489" t="str">
        <f>'N - Desp. EQUIPAM. E MAT. PERM.'!AA51</f>
        <v/>
      </c>
      <c r="F531" s="489" t="str">
        <f>IF('N - Desp. EQUIPAM. E MAT. PERM.'!C51="","",'N - Desp. EQUIPAM. E MAT. PERM.'!C51)</f>
        <v/>
      </c>
      <c r="G531" s="489" t="str">
        <f>IF('N - Desp. EQUIPAM. E MAT. PERM.'!D51="","",'N - Desp. EQUIPAM. E MAT. PERM.'!D51)</f>
        <v/>
      </c>
      <c r="H531" s="489" t="str">
        <f>IF('N - Desp. EQUIPAM. E MAT. PERM.'!E51="","",'N - Desp. EQUIPAM. E MAT. PERM.'!E51)</f>
        <v/>
      </c>
      <c r="I531" s="489" t="str">
        <f>IF('N - Desp. EQUIPAM. E MAT. PERM.'!F51="","",'N - Desp. EQUIPAM. E MAT. PERM.'!F51)</f>
        <v/>
      </c>
      <c r="J531" s="489" t="str">
        <f>IF('N - Desp. EQUIPAM. E MAT. PERM.'!G51="","",'N - Desp. EQUIPAM. E MAT. PERM.'!G51)</f>
        <v/>
      </c>
      <c r="L531" s="489" t="str">
        <f>IF('N - Desp. EQUIPAM. E MAT. PERM.'!H51="","",'N - Desp. EQUIPAM. E MAT. PERM.'!H51)</f>
        <v/>
      </c>
    </row>
    <row r="532" spans="1:12" x14ac:dyDescent="0.25">
      <c r="A532" s="489">
        <f t="shared" si="23"/>
        <v>0</v>
      </c>
      <c r="B532" s="489" t="str">
        <f>IF(OR(J532="",L532=""),"",'N - Desp. EQUIPAM. E MAT. PERM.'!A52)</f>
        <v/>
      </c>
      <c r="C532" s="489" t="str">
        <f t="shared" si="24"/>
        <v/>
      </c>
      <c r="D532" s="489" t="str">
        <f>'N - Desp. EQUIPAM. E MAT. PERM.'!Z52</f>
        <v/>
      </c>
      <c r="E532" s="489" t="str">
        <f>'N - Desp. EQUIPAM. E MAT. PERM.'!AA52</f>
        <v/>
      </c>
      <c r="F532" s="489" t="str">
        <f>IF('N - Desp. EQUIPAM. E MAT. PERM.'!C52="","",'N - Desp. EQUIPAM. E MAT. PERM.'!C52)</f>
        <v/>
      </c>
      <c r="G532" s="489" t="str">
        <f>IF('N - Desp. EQUIPAM. E MAT. PERM.'!D52="","",'N - Desp. EQUIPAM. E MAT. PERM.'!D52)</f>
        <v/>
      </c>
      <c r="H532" s="489" t="str">
        <f>IF('N - Desp. EQUIPAM. E MAT. PERM.'!E52="","",'N - Desp. EQUIPAM. E MAT. PERM.'!E52)</f>
        <v/>
      </c>
      <c r="I532" s="489" t="str">
        <f>IF('N - Desp. EQUIPAM. E MAT. PERM.'!F52="","",'N - Desp. EQUIPAM. E MAT. PERM.'!F52)</f>
        <v/>
      </c>
      <c r="J532" s="489" t="str">
        <f>IF('N - Desp. EQUIPAM. E MAT. PERM.'!G52="","",'N - Desp. EQUIPAM. E MAT. PERM.'!G52)</f>
        <v/>
      </c>
      <c r="L532" s="489" t="str">
        <f>IF('N - Desp. EQUIPAM. E MAT. PERM.'!H52="","",'N - Desp. EQUIPAM. E MAT. PERM.'!H52)</f>
        <v/>
      </c>
    </row>
    <row r="533" spans="1:12" x14ac:dyDescent="0.25">
      <c r="A533" s="489">
        <f t="shared" ref="A533:A596" si="25">IF(D533="",A532,A532+1)</f>
        <v>0</v>
      </c>
      <c r="B533" s="489" t="str">
        <f>IF(OR(J533="",L533=""),"",'N - Desp. EQUIPAM. E MAT. PERM.'!A53)</f>
        <v/>
      </c>
      <c r="C533" s="489" t="str">
        <f t="shared" si="24"/>
        <v/>
      </c>
      <c r="D533" s="489" t="str">
        <f>'N - Desp. EQUIPAM. E MAT. PERM.'!Z53</f>
        <v/>
      </c>
      <c r="E533" s="489" t="str">
        <f>'N - Desp. EQUIPAM. E MAT. PERM.'!AA53</f>
        <v/>
      </c>
      <c r="F533" s="489" t="str">
        <f>IF('N - Desp. EQUIPAM. E MAT. PERM.'!C53="","",'N - Desp. EQUIPAM. E MAT. PERM.'!C53)</f>
        <v/>
      </c>
      <c r="G533" s="489" t="str">
        <f>IF('N - Desp. EQUIPAM. E MAT. PERM.'!D53="","",'N - Desp. EQUIPAM. E MAT. PERM.'!D53)</f>
        <v/>
      </c>
      <c r="H533" s="489" t="str">
        <f>IF('N - Desp. EQUIPAM. E MAT. PERM.'!E53="","",'N - Desp. EQUIPAM. E MAT. PERM.'!E53)</f>
        <v/>
      </c>
      <c r="I533" s="489" t="str">
        <f>IF('N - Desp. EQUIPAM. E MAT. PERM.'!F53="","",'N - Desp. EQUIPAM. E MAT. PERM.'!F53)</f>
        <v/>
      </c>
      <c r="J533" s="489" t="str">
        <f>IF('N - Desp. EQUIPAM. E MAT. PERM.'!G53="","",'N - Desp. EQUIPAM. E MAT. PERM.'!G53)</f>
        <v/>
      </c>
      <c r="L533" s="489" t="str">
        <f>IF('N - Desp. EQUIPAM. E MAT. PERM.'!H53="","",'N - Desp. EQUIPAM. E MAT. PERM.'!H53)</f>
        <v/>
      </c>
    </row>
    <row r="534" spans="1:12" x14ac:dyDescent="0.25">
      <c r="A534" s="489">
        <f t="shared" si="25"/>
        <v>0</v>
      </c>
      <c r="B534" s="489" t="str">
        <f>IF(OR(J534="",L534=""),"",'N - Desp. EQUIPAM. E MAT. PERM.'!A54)</f>
        <v/>
      </c>
      <c r="C534" s="489" t="str">
        <f t="shared" si="24"/>
        <v/>
      </c>
      <c r="D534" s="489" t="str">
        <f>'N - Desp. EQUIPAM. E MAT. PERM.'!Z54</f>
        <v/>
      </c>
      <c r="E534" s="489" t="str">
        <f>'N - Desp. EQUIPAM. E MAT. PERM.'!AA54</f>
        <v/>
      </c>
      <c r="F534" s="489" t="str">
        <f>IF('N - Desp. EQUIPAM. E MAT. PERM.'!C54="","",'N - Desp. EQUIPAM. E MAT. PERM.'!C54)</f>
        <v/>
      </c>
      <c r="G534" s="489" t="str">
        <f>IF('N - Desp. EQUIPAM. E MAT. PERM.'!D54="","",'N - Desp. EQUIPAM. E MAT. PERM.'!D54)</f>
        <v/>
      </c>
      <c r="H534" s="489" t="str">
        <f>IF('N - Desp. EQUIPAM. E MAT. PERM.'!E54="","",'N - Desp. EQUIPAM. E MAT. PERM.'!E54)</f>
        <v/>
      </c>
      <c r="I534" s="489" t="str">
        <f>IF('N - Desp. EQUIPAM. E MAT. PERM.'!F54="","",'N - Desp. EQUIPAM. E MAT. PERM.'!F54)</f>
        <v/>
      </c>
      <c r="J534" s="489" t="str">
        <f>IF('N - Desp. EQUIPAM. E MAT. PERM.'!G54="","",'N - Desp. EQUIPAM. E MAT. PERM.'!G54)</f>
        <v/>
      </c>
      <c r="L534" s="489" t="str">
        <f>IF('N - Desp. EQUIPAM. E MAT. PERM.'!H54="","",'N - Desp. EQUIPAM. E MAT. PERM.'!H54)</f>
        <v/>
      </c>
    </row>
    <row r="535" spans="1:12" x14ac:dyDescent="0.25">
      <c r="A535" s="489">
        <f t="shared" si="25"/>
        <v>0</v>
      </c>
      <c r="B535" s="489" t="str">
        <f>IF(OR(J535="",L535=""),"",'N - Desp. EQUIPAM. E MAT. PERM.'!A55)</f>
        <v/>
      </c>
      <c r="C535" s="489" t="str">
        <f t="shared" si="24"/>
        <v/>
      </c>
      <c r="D535" s="489" t="str">
        <f>'N - Desp. EQUIPAM. E MAT. PERM.'!Z55</f>
        <v/>
      </c>
      <c r="E535" s="489" t="str">
        <f>'N - Desp. EQUIPAM. E MAT. PERM.'!AA55</f>
        <v/>
      </c>
      <c r="F535" s="489" t="str">
        <f>IF('N - Desp. EQUIPAM. E MAT. PERM.'!C55="","",'N - Desp. EQUIPAM. E MAT. PERM.'!C55)</f>
        <v/>
      </c>
      <c r="G535" s="489" t="str">
        <f>IF('N - Desp. EQUIPAM. E MAT. PERM.'!D55="","",'N - Desp. EQUIPAM. E MAT. PERM.'!D55)</f>
        <v/>
      </c>
      <c r="H535" s="489" t="str">
        <f>IF('N - Desp. EQUIPAM. E MAT. PERM.'!E55="","",'N - Desp. EQUIPAM. E MAT. PERM.'!E55)</f>
        <v/>
      </c>
      <c r="I535" s="489" t="str">
        <f>IF('N - Desp. EQUIPAM. E MAT. PERM.'!F55="","",'N - Desp. EQUIPAM. E MAT. PERM.'!F55)</f>
        <v/>
      </c>
      <c r="J535" s="489" t="str">
        <f>IF('N - Desp. EQUIPAM. E MAT. PERM.'!G55="","",'N - Desp. EQUIPAM. E MAT. PERM.'!G55)</f>
        <v/>
      </c>
      <c r="L535" s="489" t="str">
        <f>IF('N - Desp. EQUIPAM. E MAT. PERM.'!H55="","",'N - Desp. EQUIPAM. E MAT. PERM.'!H55)</f>
        <v/>
      </c>
    </row>
    <row r="536" spans="1:12" x14ac:dyDescent="0.25">
      <c r="A536" s="489">
        <f t="shared" si="25"/>
        <v>0</v>
      </c>
      <c r="B536" s="489" t="str">
        <f>IF(OR(J536="",L536=""),"",'N - Desp. EQUIPAM. E MAT. PERM.'!A56)</f>
        <v/>
      </c>
      <c r="C536" s="489" t="str">
        <f t="shared" si="24"/>
        <v/>
      </c>
      <c r="D536" s="489" t="str">
        <f>'N - Desp. EQUIPAM. E MAT. PERM.'!Z56</f>
        <v/>
      </c>
      <c r="E536" s="489" t="str">
        <f>'N - Desp. EQUIPAM. E MAT. PERM.'!AA56</f>
        <v/>
      </c>
      <c r="F536" s="489" t="str">
        <f>IF('N - Desp. EQUIPAM. E MAT. PERM.'!C56="","",'N - Desp. EQUIPAM. E MAT. PERM.'!C56)</f>
        <v/>
      </c>
      <c r="G536" s="489" t="str">
        <f>IF('N - Desp. EQUIPAM. E MAT. PERM.'!D56="","",'N - Desp. EQUIPAM. E MAT. PERM.'!D56)</f>
        <v/>
      </c>
      <c r="H536" s="489" t="str">
        <f>IF('N - Desp. EQUIPAM. E MAT. PERM.'!E56="","",'N - Desp. EQUIPAM. E MAT. PERM.'!E56)</f>
        <v/>
      </c>
      <c r="I536" s="489" t="str">
        <f>IF('N - Desp. EQUIPAM. E MAT. PERM.'!F56="","",'N - Desp. EQUIPAM. E MAT. PERM.'!F56)</f>
        <v/>
      </c>
      <c r="J536" s="489" t="str">
        <f>IF('N - Desp. EQUIPAM. E MAT. PERM.'!G56="","",'N - Desp. EQUIPAM. E MAT. PERM.'!G56)</f>
        <v/>
      </c>
      <c r="L536" s="489" t="str">
        <f>IF('N - Desp. EQUIPAM. E MAT. PERM.'!H56="","",'N - Desp. EQUIPAM. E MAT. PERM.'!H56)</f>
        <v/>
      </c>
    </row>
    <row r="537" spans="1:12" x14ac:dyDescent="0.25">
      <c r="A537" s="489">
        <f t="shared" si="25"/>
        <v>0</v>
      </c>
      <c r="B537" s="489" t="str">
        <f>IF(OR(J537="",L537=""),"",'N - Desp. EQUIPAM. E MAT. PERM.'!A57)</f>
        <v/>
      </c>
      <c r="C537" s="489" t="str">
        <f t="shared" si="24"/>
        <v/>
      </c>
      <c r="D537" s="489" t="str">
        <f>'N - Desp. EQUIPAM. E MAT. PERM.'!Z57</f>
        <v/>
      </c>
      <c r="E537" s="489" t="str">
        <f>'N - Desp. EQUIPAM. E MAT. PERM.'!AA57</f>
        <v/>
      </c>
      <c r="F537" s="489" t="str">
        <f>IF('N - Desp. EQUIPAM. E MAT. PERM.'!C57="","",'N - Desp. EQUIPAM. E MAT. PERM.'!C57)</f>
        <v/>
      </c>
      <c r="G537" s="489" t="str">
        <f>IF('N - Desp. EQUIPAM. E MAT. PERM.'!D57="","",'N - Desp. EQUIPAM. E MAT. PERM.'!D57)</f>
        <v/>
      </c>
      <c r="H537" s="489" t="str">
        <f>IF('N - Desp. EQUIPAM. E MAT. PERM.'!E57="","",'N - Desp. EQUIPAM. E MAT. PERM.'!E57)</f>
        <v/>
      </c>
      <c r="I537" s="489" t="str">
        <f>IF('N - Desp. EQUIPAM. E MAT. PERM.'!F57="","",'N - Desp. EQUIPAM. E MAT. PERM.'!F57)</f>
        <v/>
      </c>
      <c r="J537" s="489" t="str">
        <f>IF('N - Desp. EQUIPAM. E MAT. PERM.'!G57="","",'N - Desp. EQUIPAM. E MAT. PERM.'!G57)</f>
        <v/>
      </c>
      <c r="L537" s="489" t="str">
        <f>IF('N - Desp. EQUIPAM. E MAT. PERM.'!H57="","",'N - Desp. EQUIPAM. E MAT. PERM.'!H57)</f>
        <v/>
      </c>
    </row>
    <row r="538" spans="1:12" x14ac:dyDescent="0.25">
      <c r="A538" s="489">
        <f t="shared" si="25"/>
        <v>0</v>
      </c>
      <c r="B538" s="489" t="str">
        <f>IF(OR(J538="",L538=""),"",'N - Desp. EQUIPAM. E MAT. PERM.'!A58)</f>
        <v/>
      </c>
      <c r="C538" s="489" t="str">
        <f t="shared" si="24"/>
        <v/>
      </c>
      <c r="D538" s="489" t="str">
        <f>'N - Desp. EQUIPAM. E MAT. PERM.'!Z58</f>
        <v/>
      </c>
      <c r="E538" s="489" t="str">
        <f>'N - Desp. EQUIPAM. E MAT. PERM.'!AA58</f>
        <v/>
      </c>
      <c r="F538" s="489" t="str">
        <f>IF('N - Desp. EQUIPAM. E MAT. PERM.'!C58="","",'N - Desp. EQUIPAM. E MAT. PERM.'!C58)</f>
        <v/>
      </c>
      <c r="G538" s="489" t="str">
        <f>IF('N - Desp. EQUIPAM. E MAT. PERM.'!D58="","",'N - Desp. EQUIPAM. E MAT. PERM.'!D58)</f>
        <v/>
      </c>
      <c r="H538" s="489" t="str">
        <f>IF('N - Desp. EQUIPAM. E MAT. PERM.'!E58="","",'N - Desp. EQUIPAM. E MAT. PERM.'!E58)</f>
        <v/>
      </c>
      <c r="I538" s="489" t="str">
        <f>IF('N - Desp. EQUIPAM. E MAT. PERM.'!F58="","",'N - Desp. EQUIPAM. E MAT. PERM.'!F58)</f>
        <v/>
      </c>
      <c r="J538" s="489" t="str">
        <f>IF('N - Desp. EQUIPAM. E MAT. PERM.'!G58="","",'N - Desp. EQUIPAM. E MAT. PERM.'!G58)</f>
        <v/>
      </c>
      <c r="L538" s="489" t="str">
        <f>IF('N - Desp. EQUIPAM. E MAT. PERM.'!H58="","",'N - Desp. EQUIPAM. E MAT. PERM.'!H58)</f>
        <v/>
      </c>
    </row>
    <row r="539" spans="1:12" x14ac:dyDescent="0.25">
      <c r="A539" s="489">
        <f t="shared" si="25"/>
        <v>0</v>
      </c>
      <c r="B539" s="489" t="str">
        <f>IF(OR(J539="",L539=""),"",'N - Desp. EQUIPAM. E MAT. PERM.'!A59)</f>
        <v/>
      </c>
      <c r="C539" s="489" t="str">
        <f t="shared" si="24"/>
        <v/>
      </c>
      <c r="D539" s="489" t="str">
        <f>'N - Desp. EQUIPAM. E MAT. PERM.'!Z59</f>
        <v/>
      </c>
      <c r="E539" s="489" t="str">
        <f>'N - Desp. EQUIPAM. E MAT. PERM.'!AA59</f>
        <v/>
      </c>
      <c r="F539" s="489" t="str">
        <f>IF('N - Desp. EQUIPAM. E MAT. PERM.'!C59="","",'N - Desp. EQUIPAM. E MAT. PERM.'!C59)</f>
        <v/>
      </c>
      <c r="G539" s="489" t="str">
        <f>IF('N - Desp. EQUIPAM. E MAT. PERM.'!D59="","",'N - Desp. EQUIPAM. E MAT. PERM.'!D59)</f>
        <v/>
      </c>
      <c r="H539" s="489" t="str">
        <f>IF('N - Desp. EQUIPAM. E MAT. PERM.'!E59="","",'N - Desp. EQUIPAM. E MAT. PERM.'!E59)</f>
        <v/>
      </c>
      <c r="I539" s="489" t="str">
        <f>IF('N - Desp. EQUIPAM. E MAT. PERM.'!F59="","",'N - Desp. EQUIPAM. E MAT. PERM.'!F59)</f>
        <v/>
      </c>
      <c r="J539" s="489" t="str">
        <f>IF('N - Desp. EQUIPAM. E MAT. PERM.'!G59="","",'N - Desp. EQUIPAM. E MAT. PERM.'!G59)</f>
        <v/>
      </c>
      <c r="L539" s="489" t="str">
        <f>IF('N - Desp. EQUIPAM. E MAT. PERM.'!H59="","",'N - Desp. EQUIPAM. E MAT. PERM.'!H59)</f>
        <v/>
      </c>
    </row>
    <row r="540" spans="1:12" x14ac:dyDescent="0.25">
      <c r="A540" s="489">
        <f t="shared" si="25"/>
        <v>0</v>
      </c>
      <c r="B540" s="489" t="str">
        <f>IF(OR(J540="",L540=""),"",'N - Desp. EQUIPAM. E MAT. PERM.'!A60)</f>
        <v/>
      </c>
      <c r="C540" s="489" t="str">
        <f t="shared" si="24"/>
        <v/>
      </c>
      <c r="D540" s="489" t="str">
        <f>'N - Desp. EQUIPAM. E MAT. PERM.'!Z60</f>
        <v/>
      </c>
      <c r="E540" s="489" t="str">
        <f>'N - Desp. EQUIPAM. E MAT. PERM.'!AA60</f>
        <v/>
      </c>
      <c r="F540" s="489" t="str">
        <f>IF('N - Desp. EQUIPAM. E MAT. PERM.'!C60="","",'N - Desp. EQUIPAM. E MAT. PERM.'!C60)</f>
        <v/>
      </c>
      <c r="G540" s="489" t="str">
        <f>IF('N - Desp. EQUIPAM. E MAT. PERM.'!D60="","",'N - Desp. EQUIPAM. E MAT. PERM.'!D60)</f>
        <v/>
      </c>
      <c r="H540" s="489" t="str">
        <f>IF('N - Desp. EQUIPAM. E MAT. PERM.'!E60="","",'N - Desp. EQUIPAM. E MAT. PERM.'!E60)</f>
        <v/>
      </c>
      <c r="I540" s="489" t="str">
        <f>IF('N - Desp. EQUIPAM. E MAT. PERM.'!F60="","",'N - Desp. EQUIPAM. E MAT. PERM.'!F60)</f>
        <v/>
      </c>
      <c r="J540" s="489" t="str">
        <f>IF('N - Desp. EQUIPAM. E MAT. PERM.'!G60="","",'N - Desp. EQUIPAM. E MAT. PERM.'!G60)</f>
        <v/>
      </c>
      <c r="L540" s="489" t="str">
        <f>IF('N - Desp. EQUIPAM. E MAT. PERM.'!H60="","",'N - Desp. EQUIPAM. E MAT. PERM.'!H60)</f>
        <v/>
      </c>
    </row>
    <row r="541" spans="1:12" x14ac:dyDescent="0.25">
      <c r="A541" s="489">
        <f t="shared" si="25"/>
        <v>0</v>
      </c>
      <c r="B541" s="489" t="str">
        <f>IF(OR(J541="",L541=""),"",'N - Desp. EQUIPAM. E MAT. PERM.'!A61)</f>
        <v/>
      </c>
      <c r="C541" s="489" t="str">
        <f t="shared" si="24"/>
        <v/>
      </c>
      <c r="D541" s="489" t="str">
        <f>'N - Desp. EQUIPAM. E MAT. PERM.'!Z61</f>
        <v/>
      </c>
      <c r="E541" s="489" t="str">
        <f>'N - Desp. EQUIPAM. E MAT. PERM.'!AA61</f>
        <v/>
      </c>
      <c r="F541" s="489" t="str">
        <f>IF('N - Desp. EQUIPAM. E MAT. PERM.'!C61="","",'N - Desp. EQUIPAM. E MAT. PERM.'!C61)</f>
        <v/>
      </c>
      <c r="G541" s="489" t="str">
        <f>IF('N - Desp. EQUIPAM. E MAT. PERM.'!D61="","",'N - Desp. EQUIPAM. E MAT. PERM.'!D61)</f>
        <v/>
      </c>
      <c r="H541" s="489" t="str">
        <f>IF('N - Desp. EQUIPAM. E MAT. PERM.'!E61="","",'N - Desp. EQUIPAM. E MAT. PERM.'!E61)</f>
        <v/>
      </c>
      <c r="I541" s="489" t="str">
        <f>IF('N - Desp. EQUIPAM. E MAT. PERM.'!F61="","",'N - Desp. EQUIPAM. E MAT. PERM.'!F61)</f>
        <v/>
      </c>
      <c r="J541" s="489" t="str">
        <f>IF('N - Desp. EQUIPAM. E MAT. PERM.'!G61="","",'N - Desp. EQUIPAM. E MAT. PERM.'!G61)</f>
        <v/>
      </c>
      <c r="L541" s="489" t="str">
        <f>IF('N - Desp. EQUIPAM. E MAT. PERM.'!H61="","",'N - Desp. EQUIPAM. E MAT. PERM.'!H61)</f>
        <v/>
      </c>
    </row>
    <row r="542" spans="1:12" x14ac:dyDescent="0.25">
      <c r="A542" s="489">
        <f t="shared" si="25"/>
        <v>0</v>
      </c>
      <c r="B542" s="489" t="str">
        <f>IF(OR(J542="",L542=""),"",'N - Desp. EQUIPAM. E MAT. PERM.'!A62)</f>
        <v/>
      </c>
      <c r="C542" s="489" t="str">
        <f t="shared" si="24"/>
        <v/>
      </c>
      <c r="D542" s="489" t="str">
        <f>'N - Desp. EQUIPAM. E MAT. PERM.'!Z62</f>
        <v/>
      </c>
      <c r="E542" s="489" t="str">
        <f>'N - Desp. EQUIPAM. E MAT. PERM.'!AA62</f>
        <v/>
      </c>
      <c r="F542" s="489" t="str">
        <f>IF('N - Desp. EQUIPAM. E MAT. PERM.'!C62="","",'N - Desp. EQUIPAM. E MAT. PERM.'!C62)</f>
        <v/>
      </c>
      <c r="G542" s="489" t="str">
        <f>IF('N - Desp. EQUIPAM. E MAT. PERM.'!D62="","",'N - Desp. EQUIPAM. E MAT. PERM.'!D62)</f>
        <v/>
      </c>
      <c r="H542" s="489" t="str">
        <f>IF('N - Desp. EQUIPAM. E MAT. PERM.'!E62="","",'N - Desp. EQUIPAM. E MAT. PERM.'!E62)</f>
        <v/>
      </c>
      <c r="I542" s="489" t="str">
        <f>IF('N - Desp. EQUIPAM. E MAT. PERM.'!F62="","",'N - Desp. EQUIPAM. E MAT. PERM.'!F62)</f>
        <v/>
      </c>
      <c r="J542" s="489" t="str">
        <f>IF('N - Desp. EQUIPAM. E MAT. PERM.'!G62="","",'N - Desp. EQUIPAM. E MAT. PERM.'!G62)</f>
        <v/>
      </c>
      <c r="L542" s="489" t="str">
        <f>IF('N - Desp. EQUIPAM. E MAT. PERM.'!H62="","",'N - Desp. EQUIPAM. E MAT. PERM.'!H62)</f>
        <v/>
      </c>
    </row>
    <row r="543" spans="1:12" x14ac:dyDescent="0.25">
      <c r="A543" s="489">
        <f t="shared" si="25"/>
        <v>0</v>
      </c>
      <c r="B543" s="489" t="str">
        <f>IF(OR(J543="",L543=""),"",'N - Desp. EQUIPAM. E MAT. PERM.'!A63)</f>
        <v/>
      </c>
      <c r="C543" s="489" t="str">
        <f t="shared" si="24"/>
        <v/>
      </c>
      <c r="D543" s="489" t="str">
        <f>'N - Desp. EQUIPAM. E MAT. PERM.'!Z63</f>
        <v/>
      </c>
      <c r="E543" s="489" t="str">
        <f>'N - Desp. EQUIPAM. E MAT. PERM.'!AA63</f>
        <v/>
      </c>
      <c r="F543" s="489" t="str">
        <f>IF('N - Desp. EQUIPAM. E MAT. PERM.'!C63="","",'N - Desp. EQUIPAM. E MAT. PERM.'!C63)</f>
        <v/>
      </c>
      <c r="G543" s="489" t="str">
        <f>IF('N - Desp. EQUIPAM. E MAT. PERM.'!D63="","",'N - Desp. EQUIPAM. E MAT. PERM.'!D63)</f>
        <v/>
      </c>
      <c r="H543" s="489" t="str">
        <f>IF('N - Desp. EQUIPAM. E MAT. PERM.'!E63="","",'N - Desp. EQUIPAM. E MAT. PERM.'!E63)</f>
        <v/>
      </c>
      <c r="I543" s="489" t="str">
        <f>IF('N - Desp. EQUIPAM. E MAT. PERM.'!F63="","",'N - Desp. EQUIPAM. E MAT. PERM.'!F63)</f>
        <v/>
      </c>
      <c r="J543" s="489" t="str">
        <f>IF('N - Desp. EQUIPAM. E MAT. PERM.'!G63="","",'N - Desp. EQUIPAM. E MAT. PERM.'!G63)</f>
        <v/>
      </c>
      <c r="L543" s="489" t="str">
        <f>IF('N - Desp. EQUIPAM. E MAT. PERM.'!H63="","",'N - Desp. EQUIPAM. E MAT. PERM.'!H63)</f>
        <v/>
      </c>
    </row>
    <row r="544" spans="1:12" x14ac:dyDescent="0.25">
      <c r="A544" s="489">
        <f t="shared" si="25"/>
        <v>0</v>
      </c>
      <c r="B544" s="489" t="str">
        <f>IF(OR(J544="",L544=""),"",'N - Desp. EQUIPAM. E MAT. PERM.'!A64)</f>
        <v/>
      </c>
      <c r="C544" s="489" t="str">
        <f t="shared" si="24"/>
        <v/>
      </c>
      <c r="D544" s="489" t="str">
        <f>'N - Desp. EQUIPAM. E MAT. PERM.'!Z64</f>
        <v/>
      </c>
      <c r="E544" s="489" t="str">
        <f>'N - Desp. EQUIPAM. E MAT. PERM.'!AA64</f>
        <v/>
      </c>
      <c r="F544" s="489" t="str">
        <f>IF('N - Desp. EQUIPAM. E MAT. PERM.'!C64="","",'N - Desp. EQUIPAM. E MAT. PERM.'!C64)</f>
        <v/>
      </c>
      <c r="G544" s="489" t="str">
        <f>IF('N - Desp. EQUIPAM. E MAT. PERM.'!D64="","",'N - Desp. EQUIPAM. E MAT. PERM.'!D64)</f>
        <v/>
      </c>
      <c r="H544" s="489" t="str">
        <f>IF('N - Desp. EQUIPAM. E MAT. PERM.'!E64="","",'N - Desp. EQUIPAM. E MAT. PERM.'!E64)</f>
        <v/>
      </c>
      <c r="I544" s="489" t="str">
        <f>IF('N - Desp. EQUIPAM. E MAT. PERM.'!F64="","",'N - Desp. EQUIPAM. E MAT. PERM.'!F64)</f>
        <v/>
      </c>
      <c r="J544" s="489" t="str">
        <f>IF('N - Desp. EQUIPAM. E MAT. PERM.'!G64="","",'N - Desp. EQUIPAM. E MAT. PERM.'!G64)</f>
        <v/>
      </c>
      <c r="L544" s="489" t="str">
        <f>IF('N - Desp. EQUIPAM. E MAT. PERM.'!H64="","",'N - Desp. EQUIPAM. E MAT. PERM.'!H64)</f>
        <v/>
      </c>
    </row>
    <row r="545" spans="1:12" x14ac:dyDescent="0.25">
      <c r="A545" s="489">
        <f t="shared" si="25"/>
        <v>0</v>
      </c>
      <c r="B545" s="489" t="str">
        <f>IF(OR(J545="",L545=""),"",'N - Desp. EQUIPAM. E MAT. PERM.'!A65)</f>
        <v/>
      </c>
      <c r="C545" s="489" t="str">
        <f t="shared" si="24"/>
        <v/>
      </c>
      <c r="D545" s="489" t="str">
        <f>'N - Desp. EQUIPAM. E MAT. PERM.'!Z65</f>
        <v/>
      </c>
      <c r="E545" s="489" t="str">
        <f>'N - Desp. EQUIPAM. E MAT. PERM.'!AA65</f>
        <v/>
      </c>
      <c r="F545" s="489" t="str">
        <f>IF('N - Desp. EQUIPAM. E MAT. PERM.'!C65="","",'N - Desp. EQUIPAM. E MAT. PERM.'!C65)</f>
        <v/>
      </c>
      <c r="G545" s="489" t="str">
        <f>IF('N - Desp. EQUIPAM. E MAT. PERM.'!D65="","",'N - Desp. EQUIPAM. E MAT. PERM.'!D65)</f>
        <v/>
      </c>
      <c r="H545" s="489" t="str">
        <f>IF('N - Desp. EQUIPAM. E MAT. PERM.'!E65="","",'N - Desp. EQUIPAM. E MAT. PERM.'!E65)</f>
        <v/>
      </c>
      <c r="I545" s="489" t="str">
        <f>IF('N - Desp. EQUIPAM. E MAT. PERM.'!F65="","",'N - Desp. EQUIPAM. E MAT. PERM.'!F65)</f>
        <v/>
      </c>
      <c r="J545" s="489" t="str">
        <f>IF('N - Desp. EQUIPAM. E MAT. PERM.'!G65="","",'N - Desp. EQUIPAM. E MAT. PERM.'!G65)</f>
        <v/>
      </c>
      <c r="L545" s="489" t="str">
        <f>IF('N - Desp. EQUIPAM. E MAT. PERM.'!H65="","",'N - Desp. EQUIPAM. E MAT. PERM.'!H65)</f>
        <v/>
      </c>
    </row>
    <row r="546" spans="1:12" x14ac:dyDescent="0.25">
      <c r="A546" s="489">
        <f t="shared" si="25"/>
        <v>0</v>
      </c>
      <c r="B546" s="489" t="str">
        <f>IF(OR(J546="",L546=""),"",'N - Desp. EQUIPAM. E MAT. PERM.'!A66)</f>
        <v/>
      </c>
      <c r="C546" s="489" t="str">
        <f t="shared" si="24"/>
        <v/>
      </c>
      <c r="D546" s="489" t="str">
        <f>'N - Desp. EQUIPAM. E MAT. PERM.'!Z66</f>
        <v/>
      </c>
      <c r="E546" s="489" t="str">
        <f>'N - Desp. EQUIPAM. E MAT. PERM.'!AA66</f>
        <v/>
      </c>
      <c r="F546" s="489" t="str">
        <f>IF('N - Desp. EQUIPAM. E MAT. PERM.'!C66="","",'N - Desp. EQUIPAM. E MAT. PERM.'!C66)</f>
        <v/>
      </c>
      <c r="G546" s="489" t="str">
        <f>IF('N - Desp. EQUIPAM. E MAT. PERM.'!D66="","",'N - Desp. EQUIPAM. E MAT. PERM.'!D66)</f>
        <v/>
      </c>
      <c r="H546" s="489" t="str">
        <f>IF('N - Desp. EQUIPAM. E MAT. PERM.'!E66="","",'N - Desp. EQUIPAM. E MAT. PERM.'!E66)</f>
        <v/>
      </c>
      <c r="I546" s="489" t="str">
        <f>IF('N - Desp. EQUIPAM. E MAT. PERM.'!F66="","",'N - Desp. EQUIPAM. E MAT. PERM.'!F66)</f>
        <v/>
      </c>
      <c r="J546" s="489" t="str">
        <f>IF('N - Desp. EQUIPAM. E MAT. PERM.'!G66="","",'N - Desp. EQUIPAM. E MAT. PERM.'!G66)</f>
        <v/>
      </c>
      <c r="L546" s="489" t="str">
        <f>IF('N - Desp. EQUIPAM. E MAT. PERM.'!H66="","",'N - Desp. EQUIPAM. E MAT. PERM.'!H66)</f>
        <v/>
      </c>
    </row>
    <row r="547" spans="1:12" x14ac:dyDescent="0.25">
      <c r="A547" s="489">
        <f t="shared" si="25"/>
        <v>0</v>
      </c>
      <c r="B547" s="489" t="str">
        <f>IF(OR(J547="",L547=""),"",'N - Desp. EQUIPAM. E MAT. PERM.'!A67)</f>
        <v/>
      </c>
      <c r="C547" s="489" t="str">
        <f t="shared" si="24"/>
        <v/>
      </c>
      <c r="D547" s="489" t="str">
        <f>'N - Desp. EQUIPAM. E MAT. PERM.'!Z67</f>
        <v/>
      </c>
      <c r="E547" s="489" t="str">
        <f>'N - Desp. EQUIPAM. E MAT. PERM.'!AA67</f>
        <v/>
      </c>
      <c r="F547" s="489" t="str">
        <f>IF('N - Desp. EQUIPAM. E MAT. PERM.'!C67="","",'N - Desp. EQUIPAM. E MAT. PERM.'!C67)</f>
        <v/>
      </c>
      <c r="G547" s="489" t="str">
        <f>IF('N - Desp. EQUIPAM. E MAT. PERM.'!D67="","",'N - Desp. EQUIPAM. E MAT. PERM.'!D67)</f>
        <v/>
      </c>
      <c r="H547" s="489" t="str">
        <f>IF('N - Desp. EQUIPAM. E MAT. PERM.'!E67="","",'N - Desp. EQUIPAM. E MAT. PERM.'!E67)</f>
        <v/>
      </c>
      <c r="I547" s="489" t="str">
        <f>IF('N - Desp. EQUIPAM. E MAT. PERM.'!F67="","",'N - Desp. EQUIPAM. E MAT. PERM.'!F67)</f>
        <v/>
      </c>
      <c r="J547" s="489" t="str">
        <f>IF('N - Desp. EQUIPAM. E MAT. PERM.'!G67="","",'N - Desp. EQUIPAM. E MAT. PERM.'!G67)</f>
        <v/>
      </c>
      <c r="L547" s="489" t="str">
        <f>IF('N - Desp. EQUIPAM. E MAT. PERM.'!H67="","",'N - Desp. EQUIPAM. E MAT. PERM.'!H67)</f>
        <v/>
      </c>
    </row>
    <row r="548" spans="1:12" x14ac:dyDescent="0.25">
      <c r="A548" s="489">
        <f t="shared" si="25"/>
        <v>0</v>
      </c>
      <c r="B548" s="489" t="str">
        <f>IF(OR(J548="",L548=""),"",'N - Desp. EQUIPAM. E MAT. PERM.'!A68)</f>
        <v/>
      </c>
      <c r="C548" s="489" t="str">
        <f t="shared" si="24"/>
        <v/>
      </c>
      <c r="D548" s="489" t="str">
        <f>'N - Desp. EQUIPAM. E MAT. PERM.'!Z68</f>
        <v/>
      </c>
      <c r="E548" s="489" t="str">
        <f>'N - Desp. EQUIPAM. E MAT. PERM.'!AA68</f>
        <v/>
      </c>
      <c r="F548" s="489" t="str">
        <f>IF('N - Desp. EQUIPAM. E MAT. PERM.'!C68="","",'N - Desp. EQUIPAM. E MAT. PERM.'!C68)</f>
        <v/>
      </c>
      <c r="G548" s="489" t="str">
        <f>IF('N - Desp. EQUIPAM. E MAT. PERM.'!D68="","",'N - Desp. EQUIPAM. E MAT. PERM.'!D68)</f>
        <v/>
      </c>
      <c r="H548" s="489" t="str">
        <f>IF('N - Desp. EQUIPAM. E MAT. PERM.'!E68="","",'N - Desp. EQUIPAM. E MAT. PERM.'!E68)</f>
        <v/>
      </c>
      <c r="I548" s="489" t="str">
        <f>IF('N - Desp. EQUIPAM. E MAT. PERM.'!F68="","",'N - Desp. EQUIPAM. E MAT. PERM.'!F68)</f>
        <v/>
      </c>
      <c r="J548" s="489" t="str">
        <f>IF('N - Desp. EQUIPAM. E MAT. PERM.'!G68="","",'N - Desp. EQUIPAM. E MAT. PERM.'!G68)</f>
        <v/>
      </c>
      <c r="L548" s="489" t="str">
        <f>IF('N - Desp. EQUIPAM. E MAT. PERM.'!H68="","",'N - Desp. EQUIPAM. E MAT. PERM.'!H68)</f>
        <v/>
      </c>
    </row>
    <row r="549" spans="1:12" x14ac:dyDescent="0.25">
      <c r="A549" s="489">
        <f t="shared" si="25"/>
        <v>0</v>
      </c>
      <c r="B549" s="489" t="str">
        <f>IF(OR(J549="",L549=""),"",'N - Desp. EQUIPAM. E MAT. PERM.'!A69)</f>
        <v/>
      </c>
      <c r="C549" s="489" t="str">
        <f t="shared" si="24"/>
        <v/>
      </c>
      <c r="D549" s="489" t="str">
        <f>'N - Desp. EQUIPAM. E MAT. PERM.'!Z69</f>
        <v/>
      </c>
      <c r="E549" s="489" t="str">
        <f>'N - Desp. EQUIPAM. E MAT. PERM.'!AA69</f>
        <v/>
      </c>
      <c r="F549" s="489" t="str">
        <f>IF('N - Desp. EQUIPAM. E MAT. PERM.'!C69="","",'N - Desp. EQUIPAM. E MAT. PERM.'!C69)</f>
        <v/>
      </c>
      <c r="G549" s="489" t="str">
        <f>IF('N - Desp. EQUIPAM. E MAT. PERM.'!D69="","",'N - Desp. EQUIPAM. E MAT. PERM.'!D69)</f>
        <v/>
      </c>
      <c r="H549" s="489" t="str">
        <f>IF('N - Desp. EQUIPAM. E MAT. PERM.'!E69="","",'N - Desp. EQUIPAM. E MAT. PERM.'!E69)</f>
        <v/>
      </c>
      <c r="I549" s="489" t="str">
        <f>IF('N - Desp. EQUIPAM. E MAT. PERM.'!F69="","",'N - Desp. EQUIPAM. E MAT. PERM.'!F69)</f>
        <v/>
      </c>
      <c r="J549" s="489" t="str">
        <f>IF('N - Desp. EQUIPAM. E MAT. PERM.'!G69="","",'N - Desp. EQUIPAM. E MAT. PERM.'!G69)</f>
        <v/>
      </c>
      <c r="L549" s="489" t="str">
        <f>IF('N - Desp. EQUIPAM. E MAT. PERM.'!H69="","",'N - Desp. EQUIPAM. E MAT. PERM.'!H69)</f>
        <v/>
      </c>
    </row>
    <row r="550" spans="1:12" x14ac:dyDescent="0.25">
      <c r="A550" s="489">
        <f t="shared" si="25"/>
        <v>0</v>
      </c>
      <c r="B550" s="489" t="str">
        <f>IF(OR(J550="",L550=""),"",'N - Desp. EQUIPAM. E MAT. PERM.'!A70)</f>
        <v/>
      </c>
      <c r="C550" s="489" t="str">
        <f t="shared" ref="C550:C584" si="26">IF(B550="","","EQUIPAMENTO E MATERIAL PERMANENTE")</f>
        <v/>
      </c>
      <c r="D550" s="489" t="str">
        <f>'N - Desp. EQUIPAM. E MAT. PERM.'!Z70</f>
        <v/>
      </c>
      <c r="E550" s="489" t="str">
        <f>'N - Desp. EQUIPAM. E MAT. PERM.'!AA70</f>
        <v/>
      </c>
      <c r="F550" s="489" t="str">
        <f>IF('N - Desp. EQUIPAM. E MAT. PERM.'!C70="","",'N - Desp. EQUIPAM. E MAT. PERM.'!C70)</f>
        <v/>
      </c>
      <c r="G550" s="489" t="str">
        <f>IF('N - Desp. EQUIPAM. E MAT. PERM.'!D70="","",'N - Desp. EQUIPAM. E MAT. PERM.'!D70)</f>
        <v/>
      </c>
      <c r="H550" s="489" t="str">
        <f>IF('N - Desp. EQUIPAM. E MAT. PERM.'!E70="","",'N - Desp. EQUIPAM. E MAT. PERM.'!E70)</f>
        <v/>
      </c>
      <c r="I550" s="489" t="str">
        <f>IF('N - Desp. EQUIPAM. E MAT. PERM.'!F70="","",'N - Desp. EQUIPAM. E MAT. PERM.'!F70)</f>
        <v/>
      </c>
      <c r="J550" s="489" t="str">
        <f>IF('N - Desp. EQUIPAM. E MAT. PERM.'!G70="","",'N - Desp. EQUIPAM. E MAT. PERM.'!G70)</f>
        <v/>
      </c>
      <c r="L550" s="489" t="str">
        <f>IF('N - Desp. EQUIPAM. E MAT. PERM.'!H70="","",'N - Desp. EQUIPAM. E MAT. PERM.'!H70)</f>
        <v/>
      </c>
    </row>
    <row r="551" spans="1:12" x14ac:dyDescent="0.25">
      <c r="A551" s="489">
        <f t="shared" si="25"/>
        <v>0</v>
      </c>
      <c r="B551" s="489" t="str">
        <f>IF(OR(J551="",L551=""),"",'N - Desp. EQUIPAM. E MAT. PERM.'!A71)</f>
        <v/>
      </c>
      <c r="C551" s="489" t="str">
        <f t="shared" si="26"/>
        <v/>
      </c>
      <c r="D551" s="489" t="str">
        <f>'N - Desp. EQUIPAM. E MAT. PERM.'!Z71</f>
        <v/>
      </c>
      <c r="E551" s="489" t="str">
        <f>'N - Desp. EQUIPAM. E MAT. PERM.'!AA71</f>
        <v/>
      </c>
      <c r="F551" s="489" t="str">
        <f>IF('N - Desp. EQUIPAM. E MAT. PERM.'!C71="","",'N - Desp. EQUIPAM. E MAT. PERM.'!C71)</f>
        <v/>
      </c>
      <c r="G551" s="489" t="str">
        <f>IF('N - Desp. EQUIPAM. E MAT. PERM.'!D71="","",'N - Desp. EQUIPAM. E MAT. PERM.'!D71)</f>
        <v/>
      </c>
      <c r="H551" s="489" t="str">
        <f>IF('N - Desp. EQUIPAM. E MAT. PERM.'!E71="","",'N - Desp. EQUIPAM. E MAT. PERM.'!E71)</f>
        <v/>
      </c>
      <c r="I551" s="489" t="str">
        <f>IF('N - Desp. EQUIPAM. E MAT. PERM.'!F71="","",'N - Desp. EQUIPAM. E MAT. PERM.'!F71)</f>
        <v/>
      </c>
      <c r="J551" s="489" t="str">
        <f>IF('N - Desp. EQUIPAM. E MAT. PERM.'!G71="","",'N - Desp. EQUIPAM. E MAT. PERM.'!G71)</f>
        <v/>
      </c>
      <c r="L551" s="489" t="str">
        <f>IF('N - Desp. EQUIPAM. E MAT. PERM.'!H71="","",'N - Desp. EQUIPAM. E MAT. PERM.'!H71)</f>
        <v/>
      </c>
    </row>
    <row r="552" spans="1:12" x14ac:dyDescent="0.25">
      <c r="A552" s="489">
        <f t="shared" si="25"/>
        <v>0</v>
      </c>
      <c r="B552" s="489" t="str">
        <f>IF(OR(J552="",L552=""),"",'N - Desp. EQUIPAM. E MAT. PERM.'!A72)</f>
        <v/>
      </c>
      <c r="C552" s="489" t="str">
        <f t="shared" si="26"/>
        <v/>
      </c>
      <c r="D552" s="489" t="str">
        <f>'N - Desp. EQUIPAM. E MAT. PERM.'!Z72</f>
        <v/>
      </c>
      <c r="E552" s="489" t="str">
        <f>'N - Desp. EQUIPAM. E MAT. PERM.'!AA72</f>
        <v/>
      </c>
      <c r="F552" s="489" t="str">
        <f>IF('N - Desp. EQUIPAM. E MAT. PERM.'!C72="","",'N - Desp. EQUIPAM. E MAT. PERM.'!C72)</f>
        <v/>
      </c>
      <c r="G552" s="489" t="str">
        <f>IF('N - Desp. EQUIPAM. E MAT. PERM.'!D72="","",'N - Desp. EQUIPAM. E MAT. PERM.'!D72)</f>
        <v/>
      </c>
      <c r="H552" s="489" t="str">
        <f>IF('N - Desp. EQUIPAM. E MAT. PERM.'!E72="","",'N - Desp. EQUIPAM. E MAT. PERM.'!E72)</f>
        <v/>
      </c>
      <c r="I552" s="489" t="str">
        <f>IF('N - Desp. EQUIPAM. E MAT. PERM.'!F72="","",'N - Desp. EQUIPAM. E MAT. PERM.'!F72)</f>
        <v/>
      </c>
      <c r="J552" s="489" t="str">
        <f>IF('N - Desp. EQUIPAM. E MAT. PERM.'!G72="","",'N - Desp. EQUIPAM. E MAT. PERM.'!G72)</f>
        <v/>
      </c>
      <c r="L552" s="489" t="str">
        <f>IF('N - Desp. EQUIPAM. E MAT. PERM.'!H72="","",'N - Desp. EQUIPAM. E MAT. PERM.'!H72)</f>
        <v/>
      </c>
    </row>
    <row r="553" spans="1:12" x14ac:dyDescent="0.25">
      <c r="A553" s="489">
        <f t="shared" si="25"/>
        <v>0</v>
      </c>
      <c r="B553" s="489" t="str">
        <f>IF(OR(J553="",L553=""),"",'N - Desp. EQUIPAM. E MAT. PERM.'!A73)</f>
        <v/>
      </c>
      <c r="C553" s="489" t="str">
        <f t="shared" si="26"/>
        <v/>
      </c>
      <c r="D553" s="489" t="str">
        <f>'N - Desp. EQUIPAM. E MAT. PERM.'!Z73</f>
        <v/>
      </c>
      <c r="E553" s="489" t="str">
        <f>'N - Desp. EQUIPAM. E MAT. PERM.'!AA73</f>
        <v/>
      </c>
      <c r="F553" s="489" t="str">
        <f>IF('N - Desp. EQUIPAM. E MAT. PERM.'!C73="","",'N - Desp. EQUIPAM. E MAT. PERM.'!C73)</f>
        <v/>
      </c>
      <c r="G553" s="489" t="str">
        <f>IF('N - Desp. EQUIPAM. E MAT. PERM.'!D73="","",'N - Desp. EQUIPAM. E MAT. PERM.'!D73)</f>
        <v/>
      </c>
      <c r="H553" s="489" t="str">
        <f>IF('N - Desp. EQUIPAM. E MAT. PERM.'!E73="","",'N - Desp. EQUIPAM. E MAT. PERM.'!E73)</f>
        <v/>
      </c>
      <c r="I553" s="489" t="str">
        <f>IF('N - Desp. EQUIPAM. E MAT. PERM.'!F73="","",'N - Desp. EQUIPAM. E MAT. PERM.'!F73)</f>
        <v/>
      </c>
      <c r="J553" s="489" t="str">
        <f>IF('N - Desp. EQUIPAM. E MAT. PERM.'!G73="","",'N - Desp. EQUIPAM. E MAT. PERM.'!G73)</f>
        <v/>
      </c>
      <c r="L553" s="489" t="str">
        <f>IF('N - Desp. EQUIPAM. E MAT. PERM.'!H73="","",'N - Desp. EQUIPAM. E MAT. PERM.'!H73)</f>
        <v/>
      </c>
    </row>
    <row r="554" spans="1:12" x14ac:dyDescent="0.25">
      <c r="A554" s="489">
        <f t="shared" si="25"/>
        <v>0</v>
      </c>
      <c r="B554" s="489" t="str">
        <f>IF(OR(J554="",L554=""),"",'N - Desp. EQUIPAM. E MAT. PERM.'!A74)</f>
        <v/>
      </c>
      <c r="C554" s="489" t="str">
        <f t="shared" si="26"/>
        <v/>
      </c>
      <c r="D554" s="489" t="str">
        <f>'N - Desp. EQUIPAM. E MAT. PERM.'!Z74</f>
        <v/>
      </c>
      <c r="E554" s="489" t="str">
        <f>'N - Desp. EQUIPAM. E MAT. PERM.'!AA74</f>
        <v/>
      </c>
      <c r="F554" s="489" t="str">
        <f>IF('N - Desp. EQUIPAM. E MAT. PERM.'!C74="","",'N - Desp. EQUIPAM. E MAT. PERM.'!C74)</f>
        <v/>
      </c>
      <c r="G554" s="489" t="str">
        <f>IF('N - Desp. EQUIPAM. E MAT. PERM.'!D74="","",'N - Desp. EQUIPAM. E MAT. PERM.'!D74)</f>
        <v/>
      </c>
      <c r="H554" s="489" t="str">
        <f>IF('N - Desp. EQUIPAM. E MAT. PERM.'!E74="","",'N - Desp. EQUIPAM. E MAT. PERM.'!E74)</f>
        <v/>
      </c>
      <c r="I554" s="489" t="str">
        <f>IF('N - Desp. EQUIPAM. E MAT. PERM.'!F74="","",'N - Desp. EQUIPAM. E MAT. PERM.'!F74)</f>
        <v/>
      </c>
      <c r="J554" s="489" t="str">
        <f>IF('N - Desp. EQUIPAM. E MAT. PERM.'!G74="","",'N - Desp. EQUIPAM. E MAT. PERM.'!G74)</f>
        <v/>
      </c>
      <c r="L554" s="489" t="str">
        <f>IF('N - Desp. EQUIPAM. E MAT. PERM.'!H74="","",'N - Desp. EQUIPAM. E MAT. PERM.'!H74)</f>
        <v/>
      </c>
    </row>
    <row r="555" spans="1:12" x14ac:dyDescent="0.25">
      <c r="A555" s="489">
        <f t="shared" si="25"/>
        <v>0</v>
      </c>
      <c r="B555" s="489" t="str">
        <f>IF(OR(J555="",L555=""),"",'N - Desp. EQUIPAM. E MAT. PERM.'!A75)</f>
        <v/>
      </c>
      <c r="C555" s="489" t="str">
        <f t="shared" si="26"/>
        <v/>
      </c>
      <c r="D555" s="489" t="str">
        <f>'N - Desp. EQUIPAM. E MAT. PERM.'!Z75</f>
        <v/>
      </c>
      <c r="E555" s="489" t="str">
        <f>'N - Desp. EQUIPAM. E MAT. PERM.'!AA75</f>
        <v/>
      </c>
      <c r="F555" s="489" t="str">
        <f>IF('N - Desp. EQUIPAM. E MAT. PERM.'!C75="","",'N - Desp. EQUIPAM. E MAT. PERM.'!C75)</f>
        <v/>
      </c>
      <c r="G555" s="489" t="str">
        <f>IF('N - Desp. EQUIPAM. E MAT. PERM.'!D75="","",'N - Desp. EQUIPAM. E MAT. PERM.'!D75)</f>
        <v/>
      </c>
      <c r="H555" s="489" t="str">
        <f>IF('N - Desp. EQUIPAM. E MAT. PERM.'!E75="","",'N - Desp. EQUIPAM. E MAT. PERM.'!E75)</f>
        <v/>
      </c>
      <c r="I555" s="489" t="str">
        <f>IF('N - Desp. EQUIPAM. E MAT. PERM.'!F75="","",'N - Desp. EQUIPAM. E MAT. PERM.'!F75)</f>
        <v/>
      </c>
      <c r="J555" s="489" t="str">
        <f>IF('N - Desp. EQUIPAM. E MAT. PERM.'!G75="","",'N - Desp. EQUIPAM. E MAT. PERM.'!G75)</f>
        <v/>
      </c>
      <c r="L555" s="489" t="str">
        <f>IF('N - Desp. EQUIPAM. E MAT. PERM.'!H75="","",'N - Desp. EQUIPAM. E MAT. PERM.'!H75)</f>
        <v/>
      </c>
    </row>
    <row r="556" spans="1:12" x14ac:dyDescent="0.25">
      <c r="A556" s="489">
        <f t="shared" si="25"/>
        <v>0</v>
      </c>
      <c r="B556" s="489" t="str">
        <f>IF(OR(J556="",L556=""),"",'N - Desp. EQUIPAM. E MAT. PERM.'!A76)</f>
        <v/>
      </c>
      <c r="C556" s="489" t="str">
        <f t="shared" si="26"/>
        <v/>
      </c>
      <c r="D556" s="489" t="str">
        <f>'N - Desp. EQUIPAM. E MAT. PERM.'!Z76</f>
        <v/>
      </c>
      <c r="E556" s="489" t="str">
        <f>'N - Desp. EQUIPAM. E MAT. PERM.'!AA76</f>
        <v/>
      </c>
      <c r="F556" s="489" t="str">
        <f>IF('N - Desp. EQUIPAM. E MAT. PERM.'!C76="","",'N - Desp. EQUIPAM. E MAT. PERM.'!C76)</f>
        <v/>
      </c>
      <c r="G556" s="489" t="str">
        <f>IF('N - Desp. EQUIPAM. E MAT. PERM.'!D76="","",'N - Desp. EQUIPAM. E MAT. PERM.'!D76)</f>
        <v/>
      </c>
      <c r="H556" s="489" t="str">
        <f>IF('N - Desp. EQUIPAM. E MAT. PERM.'!E76="","",'N - Desp. EQUIPAM. E MAT. PERM.'!E76)</f>
        <v/>
      </c>
      <c r="I556" s="489" t="str">
        <f>IF('N - Desp. EQUIPAM. E MAT. PERM.'!F76="","",'N - Desp. EQUIPAM. E MAT. PERM.'!F76)</f>
        <v/>
      </c>
      <c r="J556" s="489" t="str">
        <f>IF('N - Desp. EQUIPAM. E MAT. PERM.'!G76="","",'N - Desp. EQUIPAM. E MAT. PERM.'!G76)</f>
        <v/>
      </c>
      <c r="L556" s="489" t="str">
        <f>IF('N - Desp. EQUIPAM. E MAT. PERM.'!H76="","",'N - Desp. EQUIPAM. E MAT. PERM.'!H76)</f>
        <v/>
      </c>
    </row>
    <row r="557" spans="1:12" x14ac:dyDescent="0.25">
      <c r="A557" s="489">
        <f t="shared" si="25"/>
        <v>0</v>
      </c>
      <c r="B557" s="489" t="str">
        <f>IF(OR(J557="",L557=""),"",'N - Desp. EQUIPAM. E MAT. PERM.'!A77)</f>
        <v/>
      </c>
      <c r="C557" s="489" t="str">
        <f t="shared" si="26"/>
        <v/>
      </c>
      <c r="D557" s="489" t="str">
        <f>'N - Desp. EQUIPAM. E MAT. PERM.'!Z77</f>
        <v/>
      </c>
      <c r="E557" s="489" t="str">
        <f>'N - Desp. EQUIPAM. E MAT. PERM.'!AA77</f>
        <v/>
      </c>
      <c r="F557" s="489" t="str">
        <f>IF('N - Desp. EQUIPAM. E MAT. PERM.'!C77="","",'N - Desp. EQUIPAM. E MAT. PERM.'!C77)</f>
        <v/>
      </c>
      <c r="G557" s="489" t="str">
        <f>IF('N - Desp. EQUIPAM. E MAT. PERM.'!D77="","",'N - Desp. EQUIPAM. E MAT. PERM.'!D77)</f>
        <v/>
      </c>
      <c r="H557" s="489" t="str">
        <f>IF('N - Desp. EQUIPAM. E MAT. PERM.'!E77="","",'N - Desp. EQUIPAM. E MAT. PERM.'!E77)</f>
        <v/>
      </c>
      <c r="I557" s="489" t="str">
        <f>IF('N - Desp. EQUIPAM. E MAT. PERM.'!F77="","",'N - Desp. EQUIPAM. E MAT. PERM.'!F77)</f>
        <v/>
      </c>
      <c r="J557" s="489" t="str">
        <f>IF('N - Desp. EQUIPAM. E MAT. PERM.'!G77="","",'N - Desp. EQUIPAM. E MAT. PERM.'!G77)</f>
        <v/>
      </c>
      <c r="L557" s="489" t="str">
        <f>IF('N - Desp. EQUIPAM. E MAT. PERM.'!H77="","",'N - Desp. EQUIPAM. E MAT. PERM.'!H77)</f>
        <v/>
      </c>
    </row>
    <row r="558" spans="1:12" x14ac:dyDescent="0.25">
      <c r="A558" s="489">
        <f t="shared" si="25"/>
        <v>0</v>
      </c>
      <c r="B558" s="489" t="str">
        <f>IF(OR(J558="",L558=""),"",'N - Desp. EQUIPAM. E MAT. PERM.'!A78)</f>
        <v/>
      </c>
      <c r="C558" s="489" t="str">
        <f t="shared" si="26"/>
        <v/>
      </c>
      <c r="D558" s="489" t="str">
        <f>'N - Desp. EQUIPAM. E MAT. PERM.'!Z78</f>
        <v/>
      </c>
      <c r="E558" s="489" t="str">
        <f>'N - Desp. EQUIPAM. E MAT. PERM.'!AA78</f>
        <v/>
      </c>
      <c r="F558" s="489" t="str">
        <f>IF('N - Desp. EQUIPAM. E MAT. PERM.'!C78="","",'N - Desp. EQUIPAM. E MAT. PERM.'!C78)</f>
        <v/>
      </c>
      <c r="G558" s="489" t="str">
        <f>IF('N - Desp. EQUIPAM. E MAT. PERM.'!D78="","",'N - Desp. EQUIPAM. E MAT. PERM.'!D78)</f>
        <v/>
      </c>
      <c r="H558" s="489" t="str">
        <f>IF('N - Desp. EQUIPAM. E MAT. PERM.'!E78="","",'N - Desp. EQUIPAM. E MAT. PERM.'!E78)</f>
        <v/>
      </c>
      <c r="I558" s="489" t="str">
        <f>IF('N - Desp. EQUIPAM. E MAT. PERM.'!F78="","",'N - Desp. EQUIPAM. E MAT. PERM.'!F78)</f>
        <v/>
      </c>
      <c r="J558" s="489" t="str">
        <f>IF('N - Desp. EQUIPAM. E MAT. PERM.'!G78="","",'N - Desp. EQUIPAM. E MAT. PERM.'!G78)</f>
        <v/>
      </c>
      <c r="L558" s="489" t="str">
        <f>IF('N - Desp. EQUIPAM. E MAT. PERM.'!H78="","",'N - Desp. EQUIPAM. E MAT. PERM.'!H78)</f>
        <v/>
      </c>
    </row>
    <row r="559" spans="1:12" x14ac:dyDescent="0.25">
      <c r="A559" s="489">
        <f t="shared" si="25"/>
        <v>0</v>
      </c>
      <c r="B559" s="489" t="str">
        <f>IF(OR(J559="",L559=""),"",'N - Desp. EQUIPAM. E MAT. PERM.'!A79)</f>
        <v/>
      </c>
      <c r="C559" s="489" t="str">
        <f t="shared" si="26"/>
        <v/>
      </c>
      <c r="D559" s="489" t="str">
        <f>'N - Desp. EQUIPAM. E MAT. PERM.'!Z79</f>
        <v/>
      </c>
      <c r="E559" s="489" t="str">
        <f>'N - Desp. EQUIPAM. E MAT. PERM.'!AA79</f>
        <v/>
      </c>
      <c r="F559" s="489" t="str">
        <f>IF('N - Desp. EQUIPAM. E MAT. PERM.'!C79="","",'N - Desp. EQUIPAM. E MAT. PERM.'!C79)</f>
        <v/>
      </c>
      <c r="G559" s="489" t="str">
        <f>IF('N - Desp. EQUIPAM. E MAT. PERM.'!D79="","",'N - Desp. EQUIPAM. E MAT. PERM.'!D79)</f>
        <v/>
      </c>
      <c r="H559" s="489" t="str">
        <f>IF('N - Desp. EQUIPAM. E MAT. PERM.'!E79="","",'N - Desp. EQUIPAM. E MAT. PERM.'!E79)</f>
        <v/>
      </c>
      <c r="I559" s="489" t="str">
        <f>IF('N - Desp. EQUIPAM. E MAT. PERM.'!F79="","",'N - Desp. EQUIPAM. E MAT. PERM.'!F79)</f>
        <v/>
      </c>
      <c r="J559" s="489" t="str">
        <f>IF('N - Desp. EQUIPAM. E MAT. PERM.'!G79="","",'N - Desp. EQUIPAM. E MAT. PERM.'!G79)</f>
        <v/>
      </c>
      <c r="L559" s="489" t="str">
        <f>IF('N - Desp. EQUIPAM. E MAT. PERM.'!H79="","",'N - Desp. EQUIPAM. E MAT. PERM.'!H79)</f>
        <v/>
      </c>
    </row>
    <row r="560" spans="1:12" x14ac:dyDescent="0.25">
      <c r="A560" s="489">
        <f t="shared" si="25"/>
        <v>0</v>
      </c>
      <c r="B560" s="489" t="str">
        <f>IF(OR(J560="",L560=""),"",'N - Desp. EQUIPAM. E MAT. PERM.'!A80)</f>
        <v/>
      </c>
      <c r="C560" s="489" t="str">
        <f t="shared" si="26"/>
        <v/>
      </c>
      <c r="D560" s="489" t="str">
        <f>'N - Desp. EQUIPAM. E MAT. PERM.'!Z80</f>
        <v/>
      </c>
      <c r="E560" s="489" t="str">
        <f>'N - Desp. EQUIPAM. E MAT. PERM.'!AA80</f>
        <v/>
      </c>
      <c r="F560" s="489" t="str">
        <f>IF('N - Desp. EQUIPAM. E MAT. PERM.'!C80="","",'N - Desp. EQUIPAM. E MAT. PERM.'!C80)</f>
        <v/>
      </c>
      <c r="G560" s="489" t="str">
        <f>IF('N - Desp. EQUIPAM. E MAT. PERM.'!D80="","",'N - Desp. EQUIPAM. E MAT. PERM.'!D80)</f>
        <v/>
      </c>
      <c r="H560" s="489" t="str">
        <f>IF('N - Desp. EQUIPAM. E MAT. PERM.'!E80="","",'N - Desp. EQUIPAM. E MAT. PERM.'!E80)</f>
        <v/>
      </c>
      <c r="I560" s="489" t="str">
        <f>IF('N - Desp. EQUIPAM. E MAT. PERM.'!F80="","",'N - Desp. EQUIPAM. E MAT. PERM.'!F80)</f>
        <v/>
      </c>
      <c r="J560" s="489" t="str">
        <f>IF('N - Desp. EQUIPAM. E MAT. PERM.'!G80="","",'N - Desp. EQUIPAM. E MAT. PERM.'!G80)</f>
        <v/>
      </c>
      <c r="L560" s="489" t="str">
        <f>IF('N - Desp. EQUIPAM. E MAT. PERM.'!H80="","",'N - Desp. EQUIPAM. E MAT. PERM.'!H80)</f>
        <v/>
      </c>
    </row>
    <row r="561" spans="1:12" x14ac:dyDescent="0.25">
      <c r="A561" s="489">
        <f t="shared" si="25"/>
        <v>0</v>
      </c>
      <c r="B561" s="489" t="str">
        <f>IF(OR(J561="",L561=""),"",'N - Desp. EQUIPAM. E MAT. PERM.'!A81)</f>
        <v/>
      </c>
      <c r="C561" s="489" t="str">
        <f t="shared" si="26"/>
        <v/>
      </c>
      <c r="D561" s="489" t="str">
        <f>'N - Desp. EQUIPAM. E MAT. PERM.'!Z81</f>
        <v/>
      </c>
      <c r="E561" s="489" t="str">
        <f>'N - Desp. EQUIPAM. E MAT. PERM.'!AA81</f>
        <v/>
      </c>
      <c r="F561" s="489" t="str">
        <f>IF('N - Desp. EQUIPAM. E MAT. PERM.'!C81="","",'N - Desp. EQUIPAM. E MAT. PERM.'!C81)</f>
        <v/>
      </c>
      <c r="G561" s="489" t="str">
        <f>IF('N - Desp. EQUIPAM. E MAT. PERM.'!D81="","",'N - Desp. EQUIPAM. E MAT. PERM.'!D81)</f>
        <v/>
      </c>
      <c r="H561" s="489" t="str">
        <f>IF('N - Desp. EQUIPAM. E MAT. PERM.'!E81="","",'N - Desp. EQUIPAM. E MAT. PERM.'!E81)</f>
        <v/>
      </c>
      <c r="I561" s="489" t="str">
        <f>IF('N - Desp. EQUIPAM. E MAT. PERM.'!F81="","",'N - Desp. EQUIPAM. E MAT. PERM.'!F81)</f>
        <v/>
      </c>
      <c r="J561" s="489" t="str">
        <f>IF('N - Desp. EQUIPAM. E MAT. PERM.'!G81="","",'N - Desp. EQUIPAM. E MAT. PERM.'!G81)</f>
        <v/>
      </c>
      <c r="L561" s="489" t="str">
        <f>IF('N - Desp. EQUIPAM. E MAT. PERM.'!H81="","",'N - Desp. EQUIPAM. E MAT. PERM.'!H81)</f>
        <v/>
      </c>
    </row>
    <row r="562" spans="1:12" x14ac:dyDescent="0.25">
      <c r="A562" s="489">
        <f t="shared" si="25"/>
        <v>0</v>
      </c>
      <c r="B562" s="489" t="str">
        <f>IF(OR(J562="",L562=""),"",'N - Desp. EQUIPAM. E MAT. PERM.'!A82)</f>
        <v/>
      </c>
      <c r="C562" s="489" t="str">
        <f t="shared" si="26"/>
        <v/>
      </c>
      <c r="D562" s="489" t="str">
        <f>'N - Desp. EQUIPAM. E MAT. PERM.'!Z82</f>
        <v/>
      </c>
      <c r="E562" s="489" t="str">
        <f>'N - Desp. EQUIPAM. E MAT. PERM.'!AA82</f>
        <v/>
      </c>
      <c r="F562" s="489" t="str">
        <f>IF('N - Desp. EQUIPAM. E MAT. PERM.'!C82="","",'N - Desp. EQUIPAM. E MAT. PERM.'!C82)</f>
        <v/>
      </c>
      <c r="G562" s="489" t="str">
        <f>IF('N - Desp. EQUIPAM. E MAT. PERM.'!D82="","",'N - Desp. EQUIPAM. E MAT. PERM.'!D82)</f>
        <v/>
      </c>
      <c r="H562" s="489" t="str">
        <f>IF('N - Desp. EQUIPAM. E MAT. PERM.'!E82="","",'N - Desp. EQUIPAM. E MAT. PERM.'!E82)</f>
        <v/>
      </c>
      <c r="I562" s="489" t="str">
        <f>IF('N - Desp. EQUIPAM. E MAT. PERM.'!F82="","",'N - Desp. EQUIPAM. E MAT. PERM.'!F82)</f>
        <v/>
      </c>
      <c r="J562" s="489" t="str">
        <f>IF('N - Desp. EQUIPAM. E MAT. PERM.'!G82="","",'N - Desp. EQUIPAM. E MAT. PERM.'!G82)</f>
        <v/>
      </c>
      <c r="L562" s="489" t="str">
        <f>IF('N - Desp. EQUIPAM. E MAT. PERM.'!H82="","",'N - Desp. EQUIPAM. E MAT. PERM.'!H82)</f>
        <v/>
      </c>
    </row>
    <row r="563" spans="1:12" x14ac:dyDescent="0.25">
      <c r="A563" s="489">
        <f t="shared" si="25"/>
        <v>0</v>
      </c>
      <c r="B563" s="489" t="str">
        <f>IF(OR(J563="",L563=""),"",'N - Desp. EQUIPAM. E MAT. PERM.'!A83)</f>
        <v/>
      </c>
      <c r="C563" s="489" t="str">
        <f t="shared" si="26"/>
        <v/>
      </c>
      <c r="D563" s="489" t="str">
        <f>'N - Desp. EQUIPAM. E MAT. PERM.'!Z83</f>
        <v/>
      </c>
      <c r="E563" s="489" t="str">
        <f>'N - Desp. EQUIPAM. E MAT. PERM.'!AA83</f>
        <v/>
      </c>
      <c r="F563" s="489" t="str">
        <f>IF('N - Desp. EQUIPAM. E MAT. PERM.'!C83="","",'N - Desp. EQUIPAM. E MAT. PERM.'!C83)</f>
        <v/>
      </c>
      <c r="G563" s="489" t="str">
        <f>IF('N - Desp. EQUIPAM. E MAT. PERM.'!D83="","",'N - Desp. EQUIPAM. E MAT. PERM.'!D83)</f>
        <v/>
      </c>
      <c r="H563" s="489" t="str">
        <f>IF('N - Desp. EQUIPAM. E MAT. PERM.'!E83="","",'N - Desp. EQUIPAM. E MAT. PERM.'!E83)</f>
        <v/>
      </c>
      <c r="I563" s="489" t="str">
        <f>IF('N - Desp. EQUIPAM. E MAT. PERM.'!F83="","",'N - Desp. EQUIPAM. E MAT. PERM.'!F83)</f>
        <v/>
      </c>
      <c r="J563" s="489" t="str">
        <f>IF('N - Desp. EQUIPAM. E MAT. PERM.'!G83="","",'N - Desp. EQUIPAM. E MAT. PERM.'!G83)</f>
        <v/>
      </c>
      <c r="L563" s="489" t="str">
        <f>IF('N - Desp. EQUIPAM. E MAT. PERM.'!H83="","",'N - Desp. EQUIPAM. E MAT. PERM.'!H83)</f>
        <v/>
      </c>
    </row>
    <row r="564" spans="1:12" x14ac:dyDescent="0.25">
      <c r="A564" s="489">
        <f t="shared" si="25"/>
        <v>0</v>
      </c>
      <c r="B564" s="489" t="str">
        <f>IF(OR(J564="",L564=""),"",'N - Desp. EQUIPAM. E MAT. PERM.'!A84)</f>
        <v/>
      </c>
      <c r="C564" s="489" t="str">
        <f t="shared" si="26"/>
        <v/>
      </c>
      <c r="D564" s="489" t="str">
        <f>'N - Desp. EQUIPAM. E MAT. PERM.'!Z84</f>
        <v/>
      </c>
      <c r="E564" s="489" t="str">
        <f>'N - Desp. EQUIPAM. E MAT. PERM.'!AA84</f>
        <v/>
      </c>
      <c r="F564" s="489" t="str">
        <f>IF('N - Desp. EQUIPAM. E MAT. PERM.'!C84="","",'N - Desp. EQUIPAM. E MAT. PERM.'!C84)</f>
        <v/>
      </c>
      <c r="G564" s="489" t="str">
        <f>IF('N - Desp. EQUIPAM. E MAT. PERM.'!D84="","",'N - Desp. EQUIPAM. E MAT. PERM.'!D84)</f>
        <v/>
      </c>
      <c r="H564" s="489" t="str">
        <f>IF('N - Desp. EQUIPAM. E MAT. PERM.'!E84="","",'N - Desp. EQUIPAM. E MAT. PERM.'!E84)</f>
        <v/>
      </c>
      <c r="I564" s="489" t="str">
        <f>IF('N - Desp. EQUIPAM. E MAT. PERM.'!F84="","",'N - Desp. EQUIPAM. E MAT. PERM.'!F84)</f>
        <v/>
      </c>
      <c r="J564" s="489" t="str">
        <f>IF('N - Desp. EQUIPAM. E MAT. PERM.'!G84="","",'N - Desp. EQUIPAM. E MAT. PERM.'!G84)</f>
        <v/>
      </c>
      <c r="L564" s="489" t="str">
        <f>IF('N - Desp. EQUIPAM. E MAT. PERM.'!H84="","",'N - Desp. EQUIPAM. E MAT. PERM.'!H84)</f>
        <v/>
      </c>
    </row>
    <row r="565" spans="1:12" x14ac:dyDescent="0.25">
      <c r="A565" s="489">
        <f t="shared" si="25"/>
        <v>0</v>
      </c>
      <c r="B565" s="489" t="str">
        <f>IF(OR(J565="",L565=""),"",'N - Desp. EQUIPAM. E MAT. PERM.'!A85)</f>
        <v/>
      </c>
      <c r="C565" s="489" t="str">
        <f t="shared" si="26"/>
        <v/>
      </c>
      <c r="D565" s="489" t="str">
        <f>'N - Desp. EQUIPAM. E MAT. PERM.'!Z85</f>
        <v/>
      </c>
      <c r="E565" s="489" t="str">
        <f>'N - Desp. EQUIPAM. E MAT. PERM.'!AA85</f>
        <v/>
      </c>
      <c r="F565" s="489" t="str">
        <f>IF('N - Desp. EQUIPAM. E MAT. PERM.'!C85="","",'N - Desp. EQUIPAM. E MAT. PERM.'!C85)</f>
        <v/>
      </c>
      <c r="G565" s="489" t="str">
        <f>IF('N - Desp. EQUIPAM. E MAT. PERM.'!D85="","",'N - Desp. EQUIPAM. E MAT. PERM.'!D85)</f>
        <v/>
      </c>
      <c r="H565" s="489" t="str">
        <f>IF('N - Desp. EQUIPAM. E MAT. PERM.'!E85="","",'N - Desp. EQUIPAM. E MAT. PERM.'!E85)</f>
        <v/>
      </c>
      <c r="I565" s="489" t="str">
        <f>IF('N - Desp. EQUIPAM. E MAT. PERM.'!F85="","",'N - Desp. EQUIPAM. E MAT. PERM.'!F85)</f>
        <v/>
      </c>
      <c r="J565" s="489" t="str">
        <f>IF('N - Desp. EQUIPAM. E MAT. PERM.'!G85="","",'N - Desp. EQUIPAM. E MAT. PERM.'!G85)</f>
        <v/>
      </c>
      <c r="L565" s="489" t="str">
        <f>IF('N - Desp. EQUIPAM. E MAT. PERM.'!H85="","",'N - Desp. EQUIPAM. E MAT. PERM.'!H85)</f>
        <v/>
      </c>
    </row>
    <row r="566" spans="1:12" x14ac:dyDescent="0.25">
      <c r="A566" s="489">
        <f t="shared" si="25"/>
        <v>0</v>
      </c>
      <c r="B566" s="489" t="str">
        <f>IF(OR(J566="",L566=""),"",'N - Desp. EQUIPAM. E MAT. PERM.'!A86)</f>
        <v/>
      </c>
      <c r="C566" s="489" t="str">
        <f t="shared" si="26"/>
        <v/>
      </c>
      <c r="D566" s="489" t="str">
        <f>'N - Desp. EQUIPAM. E MAT. PERM.'!Z86</f>
        <v/>
      </c>
      <c r="E566" s="489" t="str">
        <f>'N - Desp. EQUIPAM. E MAT. PERM.'!AA86</f>
        <v/>
      </c>
      <c r="F566" s="489" t="str">
        <f>IF('N - Desp. EQUIPAM. E MAT. PERM.'!C86="","",'N - Desp. EQUIPAM. E MAT. PERM.'!C86)</f>
        <v/>
      </c>
      <c r="G566" s="489" t="str">
        <f>IF('N - Desp. EQUIPAM. E MAT. PERM.'!D86="","",'N - Desp. EQUIPAM. E MAT. PERM.'!D86)</f>
        <v/>
      </c>
      <c r="H566" s="489" t="str">
        <f>IF('N - Desp. EQUIPAM. E MAT. PERM.'!E86="","",'N - Desp. EQUIPAM. E MAT. PERM.'!E86)</f>
        <v/>
      </c>
      <c r="I566" s="489" t="str">
        <f>IF('N - Desp. EQUIPAM. E MAT. PERM.'!F86="","",'N - Desp. EQUIPAM. E MAT. PERM.'!F86)</f>
        <v/>
      </c>
      <c r="J566" s="489" t="str">
        <f>IF('N - Desp. EQUIPAM. E MAT. PERM.'!G86="","",'N - Desp. EQUIPAM. E MAT. PERM.'!G86)</f>
        <v/>
      </c>
      <c r="L566" s="489" t="str">
        <f>IF('N - Desp. EQUIPAM. E MAT. PERM.'!H86="","",'N - Desp. EQUIPAM. E MAT. PERM.'!H86)</f>
        <v/>
      </c>
    </row>
    <row r="567" spans="1:12" x14ac:dyDescent="0.25">
      <c r="A567" s="489">
        <f t="shared" si="25"/>
        <v>0</v>
      </c>
      <c r="B567" s="489" t="str">
        <f>IF(OR(J567="",L567=""),"",'N - Desp. EQUIPAM. E MAT. PERM.'!A87)</f>
        <v/>
      </c>
      <c r="C567" s="489" t="str">
        <f t="shared" si="26"/>
        <v/>
      </c>
      <c r="D567" s="489" t="str">
        <f>'N - Desp. EQUIPAM. E MAT. PERM.'!Z87</f>
        <v/>
      </c>
      <c r="E567" s="489" t="str">
        <f>'N - Desp. EQUIPAM. E MAT. PERM.'!AA87</f>
        <v/>
      </c>
      <c r="F567" s="489" t="str">
        <f>IF('N - Desp. EQUIPAM. E MAT. PERM.'!C87="","",'N - Desp. EQUIPAM. E MAT. PERM.'!C87)</f>
        <v/>
      </c>
      <c r="G567" s="489" t="str">
        <f>IF('N - Desp. EQUIPAM. E MAT. PERM.'!D87="","",'N - Desp. EQUIPAM. E MAT. PERM.'!D87)</f>
        <v/>
      </c>
      <c r="H567" s="489" t="str">
        <f>IF('N - Desp. EQUIPAM. E MAT. PERM.'!E87="","",'N - Desp. EQUIPAM. E MAT. PERM.'!E87)</f>
        <v/>
      </c>
      <c r="I567" s="489" t="str">
        <f>IF('N - Desp. EQUIPAM. E MAT. PERM.'!F87="","",'N - Desp. EQUIPAM. E MAT. PERM.'!F87)</f>
        <v/>
      </c>
      <c r="J567" s="489" t="str">
        <f>IF('N - Desp. EQUIPAM. E MAT. PERM.'!G87="","",'N - Desp. EQUIPAM. E MAT. PERM.'!G87)</f>
        <v/>
      </c>
      <c r="L567" s="489" t="str">
        <f>IF('N - Desp. EQUIPAM. E MAT. PERM.'!H87="","",'N - Desp. EQUIPAM. E MAT. PERM.'!H87)</f>
        <v/>
      </c>
    </row>
    <row r="568" spans="1:12" x14ac:dyDescent="0.25">
      <c r="A568" s="489">
        <f t="shared" si="25"/>
        <v>0</v>
      </c>
      <c r="B568" s="489" t="str">
        <f>IF(OR(J568="",L568=""),"",'N - Desp. EQUIPAM. E MAT. PERM.'!A88)</f>
        <v/>
      </c>
      <c r="C568" s="489" t="str">
        <f t="shared" si="26"/>
        <v/>
      </c>
      <c r="D568" s="489" t="str">
        <f>'N - Desp. EQUIPAM. E MAT. PERM.'!Z88</f>
        <v/>
      </c>
      <c r="E568" s="489" t="str">
        <f>'N - Desp. EQUIPAM. E MAT. PERM.'!AA88</f>
        <v/>
      </c>
      <c r="F568" s="489" t="str">
        <f>IF('N - Desp. EQUIPAM. E MAT. PERM.'!C88="","",'N - Desp. EQUIPAM. E MAT. PERM.'!C88)</f>
        <v/>
      </c>
      <c r="G568" s="489" t="str">
        <f>IF('N - Desp. EQUIPAM. E MAT. PERM.'!D88="","",'N - Desp. EQUIPAM. E MAT. PERM.'!D88)</f>
        <v/>
      </c>
      <c r="H568" s="489" t="str">
        <f>IF('N - Desp. EQUIPAM. E MAT. PERM.'!E88="","",'N - Desp. EQUIPAM. E MAT. PERM.'!E88)</f>
        <v/>
      </c>
      <c r="I568" s="489" t="str">
        <f>IF('N - Desp. EQUIPAM. E MAT. PERM.'!F88="","",'N - Desp. EQUIPAM. E MAT. PERM.'!F88)</f>
        <v/>
      </c>
      <c r="J568" s="489" t="str">
        <f>IF('N - Desp. EQUIPAM. E MAT. PERM.'!G88="","",'N - Desp. EQUIPAM. E MAT. PERM.'!G88)</f>
        <v/>
      </c>
      <c r="L568" s="489" t="str">
        <f>IF('N - Desp. EQUIPAM. E MAT. PERM.'!H88="","",'N - Desp. EQUIPAM. E MAT. PERM.'!H88)</f>
        <v/>
      </c>
    </row>
    <row r="569" spans="1:12" x14ac:dyDescent="0.25">
      <c r="A569" s="489">
        <f t="shared" si="25"/>
        <v>0</v>
      </c>
      <c r="B569" s="489" t="str">
        <f>IF(OR(J569="",L569=""),"",'N - Desp. EQUIPAM. E MAT. PERM.'!A89)</f>
        <v/>
      </c>
      <c r="C569" s="489" t="str">
        <f t="shared" si="26"/>
        <v/>
      </c>
      <c r="D569" s="489" t="str">
        <f>'N - Desp. EQUIPAM. E MAT. PERM.'!Z89</f>
        <v/>
      </c>
      <c r="E569" s="489" t="str">
        <f>'N - Desp. EQUIPAM. E MAT. PERM.'!AA89</f>
        <v/>
      </c>
      <c r="F569" s="489" t="str">
        <f>IF('N - Desp. EQUIPAM. E MAT. PERM.'!C89="","",'N - Desp. EQUIPAM. E MAT. PERM.'!C89)</f>
        <v/>
      </c>
      <c r="G569" s="489" t="str">
        <f>IF('N - Desp. EQUIPAM. E MAT. PERM.'!D89="","",'N - Desp. EQUIPAM. E MAT. PERM.'!D89)</f>
        <v/>
      </c>
      <c r="H569" s="489" t="str">
        <f>IF('N - Desp. EQUIPAM. E MAT. PERM.'!E89="","",'N - Desp. EQUIPAM. E MAT. PERM.'!E89)</f>
        <v/>
      </c>
      <c r="I569" s="489" t="str">
        <f>IF('N - Desp. EQUIPAM. E MAT. PERM.'!F89="","",'N - Desp. EQUIPAM. E MAT. PERM.'!F89)</f>
        <v/>
      </c>
      <c r="J569" s="489" t="str">
        <f>IF('N - Desp. EQUIPAM. E MAT. PERM.'!G89="","",'N - Desp. EQUIPAM. E MAT. PERM.'!G89)</f>
        <v/>
      </c>
      <c r="L569" s="489" t="str">
        <f>IF('N - Desp. EQUIPAM. E MAT. PERM.'!H89="","",'N - Desp. EQUIPAM. E MAT. PERM.'!H89)</f>
        <v/>
      </c>
    </row>
    <row r="570" spans="1:12" x14ac:dyDescent="0.25">
      <c r="A570" s="489">
        <f t="shared" si="25"/>
        <v>0</v>
      </c>
      <c r="B570" s="489" t="str">
        <f>IF(OR(J570="",L570=""),"",'N - Desp. EQUIPAM. E MAT. PERM.'!A90)</f>
        <v/>
      </c>
      <c r="C570" s="489" t="str">
        <f t="shared" si="26"/>
        <v/>
      </c>
      <c r="D570" s="489" t="str">
        <f>'N - Desp. EQUIPAM. E MAT. PERM.'!Z90</f>
        <v/>
      </c>
      <c r="E570" s="489" t="str">
        <f>'N - Desp. EQUIPAM. E MAT. PERM.'!AA90</f>
        <v/>
      </c>
      <c r="F570" s="489" t="str">
        <f>IF('N - Desp. EQUIPAM. E MAT. PERM.'!C90="","",'N - Desp. EQUIPAM. E MAT. PERM.'!C90)</f>
        <v/>
      </c>
      <c r="G570" s="489" t="str">
        <f>IF('N - Desp. EQUIPAM. E MAT. PERM.'!D90="","",'N - Desp. EQUIPAM. E MAT. PERM.'!D90)</f>
        <v/>
      </c>
      <c r="H570" s="489" t="str">
        <f>IF('N - Desp. EQUIPAM. E MAT. PERM.'!E90="","",'N - Desp. EQUIPAM. E MAT. PERM.'!E90)</f>
        <v/>
      </c>
      <c r="I570" s="489" t="str">
        <f>IF('N - Desp. EQUIPAM. E MAT. PERM.'!F90="","",'N - Desp. EQUIPAM. E MAT. PERM.'!F90)</f>
        <v/>
      </c>
      <c r="J570" s="489" t="str">
        <f>IF('N - Desp. EQUIPAM. E MAT. PERM.'!G90="","",'N - Desp. EQUIPAM. E MAT. PERM.'!G90)</f>
        <v/>
      </c>
      <c r="L570" s="489" t="str">
        <f>IF('N - Desp. EQUIPAM. E MAT. PERM.'!H90="","",'N - Desp. EQUIPAM. E MAT. PERM.'!H90)</f>
        <v/>
      </c>
    </row>
    <row r="571" spans="1:12" x14ac:dyDescent="0.25">
      <c r="A571" s="489">
        <f t="shared" si="25"/>
        <v>0</v>
      </c>
      <c r="B571" s="489" t="str">
        <f>IF(OR(J571="",L571=""),"",'N - Desp. EQUIPAM. E MAT. PERM.'!A91)</f>
        <v/>
      </c>
      <c r="C571" s="489" t="str">
        <f t="shared" si="26"/>
        <v/>
      </c>
      <c r="D571" s="489" t="str">
        <f>'N - Desp. EQUIPAM. E MAT. PERM.'!Z91</f>
        <v/>
      </c>
      <c r="E571" s="489" t="str">
        <f>'N - Desp. EQUIPAM. E MAT. PERM.'!AA91</f>
        <v/>
      </c>
      <c r="F571" s="489" t="str">
        <f>IF('N - Desp. EQUIPAM. E MAT. PERM.'!C91="","",'N - Desp. EQUIPAM. E MAT. PERM.'!C91)</f>
        <v/>
      </c>
      <c r="G571" s="489" t="str">
        <f>IF('N - Desp. EQUIPAM. E MAT. PERM.'!D91="","",'N - Desp. EQUIPAM. E MAT. PERM.'!D91)</f>
        <v/>
      </c>
      <c r="H571" s="489" t="str">
        <f>IF('N - Desp. EQUIPAM. E MAT. PERM.'!E91="","",'N - Desp. EQUIPAM. E MAT. PERM.'!E91)</f>
        <v/>
      </c>
      <c r="I571" s="489" t="str">
        <f>IF('N - Desp. EQUIPAM. E MAT. PERM.'!F91="","",'N - Desp. EQUIPAM. E MAT. PERM.'!F91)</f>
        <v/>
      </c>
      <c r="J571" s="489" t="str">
        <f>IF('N - Desp. EQUIPAM. E MAT. PERM.'!G91="","",'N - Desp. EQUIPAM. E MAT. PERM.'!G91)</f>
        <v/>
      </c>
      <c r="L571" s="489" t="str">
        <f>IF('N - Desp. EQUIPAM. E MAT. PERM.'!H91="","",'N - Desp. EQUIPAM. E MAT. PERM.'!H91)</f>
        <v/>
      </c>
    </row>
    <row r="572" spans="1:12" x14ac:dyDescent="0.25">
      <c r="A572" s="489">
        <f t="shared" si="25"/>
        <v>0</v>
      </c>
      <c r="B572" s="489" t="str">
        <f>IF(OR(J572="",L572=""),"",'N - Desp. EQUIPAM. E MAT. PERM.'!A92)</f>
        <v/>
      </c>
      <c r="C572" s="489" t="str">
        <f t="shared" si="26"/>
        <v/>
      </c>
      <c r="D572" s="489" t="str">
        <f>'N - Desp. EQUIPAM. E MAT. PERM.'!Z92</f>
        <v/>
      </c>
      <c r="E572" s="489" t="str">
        <f>'N - Desp. EQUIPAM. E MAT. PERM.'!AA92</f>
        <v/>
      </c>
      <c r="F572" s="489" t="str">
        <f>IF('N - Desp. EQUIPAM. E MAT. PERM.'!C92="","",'N - Desp. EQUIPAM. E MAT. PERM.'!C92)</f>
        <v/>
      </c>
      <c r="G572" s="489" t="str">
        <f>IF('N - Desp. EQUIPAM. E MAT. PERM.'!D92="","",'N - Desp. EQUIPAM. E MAT. PERM.'!D92)</f>
        <v/>
      </c>
      <c r="H572" s="489" t="str">
        <f>IF('N - Desp. EQUIPAM. E MAT. PERM.'!E92="","",'N - Desp. EQUIPAM. E MAT. PERM.'!E92)</f>
        <v/>
      </c>
      <c r="I572" s="489" t="str">
        <f>IF('N - Desp. EQUIPAM. E MAT. PERM.'!F92="","",'N - Desp. EQUIPAM. E MAT. PERM.'!F92)</f>
        <v/>
      </c>
      <c r="J572" s="489" t="str">
        <f>IF('N - Desp. EQUIPAM. E MAT. PERM.'!G92="","",'N - Desp. EQUIPAM. E MAT. PERM.'!G92)</f>
        <v/>
      </c>
      <c r="L572" s="489" t="str">
        <f>IF('N - Desp. EQUIPAM. E MAT. PERM.'!H92="","",'N - Desp. EQUIPAM. E MAT. PERM.'!H92)</f>
        <v/>
      </c>
    </row>
    <row r="573" spans="1:12" x14ac:dyDescent="0.25">
      <c r="A573" s="489">
        <f t="shared" si="25"/>
        <v>0</v>
      </c>
      <c r="B573" s="489" t="str">
        <f>IF(OR(J573="",L573=""),"",'N - Desp. EQUIPAM. E MAT. PERM.'!A93)</f>
        <v/>
      </c>
      <c r="C573" s="489" t="str">
        <f t="shared" si="26"/>
        <v/>
      </c>
      <c r="D573" s="489" t="str">
        <f>'N - Desp. EQUIPAM. E MAT. PERM.'!Z93</f>
        <v/>
      </c>
      <c r="E573" s="489" t="str">
        <f>'N - Desp. EQUIPAM. E MAT. PERM.'!AA93</f>
        <v/>
      </c>
      <c r="F573" s="489" t="str">
        <f>IF('N - Desp. EQUIPAM. E MAT. PERM.'!C93="","",'N - Desp. EQUIPAM. E MAT. PERM.'!C93)</f>
        <v/>
      </c>
      <c r="G573" s="489" t="str">
        <f>IF('N - Desp. EQUIPAM. E MAT. PERM.'!D93="","",'N - Desp. EQUIPAM. E MAT. PERM.'!D93)</f>
        <v/>
      </c>
      <c r="H573" s="489" t="str">
        <f>IF('N - Desp. EQUIPAM. E MAT. PERM.'!E93="","",'N - Desp. EQUIPAM. E MAT. PERM.'!E93)</f>
        <v/>
      </c>
      <c r="I573" s="489" t="str">
        <f>IF('N - Desp. EQUIPAM. E MAT. PERM.'!F93="","",'N - Desp. EQUIPAM. E MAT. PERM.'!F93)</f>
        <v/>
      </c>
      <c r="J573" s="489" t="str">
        <f>IF('N - Desp. EQUIPAM. E MAT. PERM.'!G93="","",'N - Desp. EQUIPAM. E MAT. PERM.'!G93)</f>
        <v/>
      </c>
      <c r="L573" s="489" t="str">
        <f>IF('N - Desp. EQUIPAM. E MAT. PERM.'!H93="","",'N - Desp. EQUIPAM. E MAT. PERM.'!H93)</f>
        <v/>
      </c>
    </row>
    <row r="574" spans="1:12" x14ac:dyDescent="0.25">
      <c r="A574" s="489">
        <f t="shared" si="25"/>
        <v>0</v>
      </c>
      <c r="B574" s="489" t="str">
        <f>IF(OR(J574="",L574=""),"",'N - Desp. EQUIPAM. E MAT. PERM.'!A94)</f>
        <v/>
      </c>
      <c r="C574" s="489" t="str">
        <f t="shared" si="26"/>
        <v/>
      </c>
      <c r="D574" s="489" t="str">
        <f>'N - Desp. EQUIPAM. E MAT. PERM.'!Z94</f>
        <v/>
      </c>
      <c r="E574" s="489" t="str">
        <f>'N - Desp. EQUIPAM. E MAT. PERM.'!AA94</f>
        <v/>
      </c>
      <c r="F574" s="489" t="str">
        <f>IF('N - Desp. EQUIPAM. E MAT. PERM.'!C94="","",'N - Desp. EQUIPAM. E MAT. PERM.'!C94)</f>
        <v/>
      </c>
      <c r="G574" s="489" t="str">
        <f>IF('N - Desp. EQUIPAM. E MAT. PERM.'!D94="","",'N - Desp. EQUIPAM. E MAT. PERM.'!D94)</f>
        <v/>
      </c>
      <c r="H574" s="489" t="str">
        <f>IF('N - Desp. EQUIPAM. E MAT. PERM.'!E94="","",'N - Desp. EQUIPAM. E MAT. PERM.'!E94)</f>
        <v/>
      </c>
      <c r="I574" s="489" t="str">
        <f>IF('N - Desp. EQUIPAM. E MAT. PERM.'!F94="","",'N - Desp. EQUIPAM. E MAT. PERM.'!F94)</f>
        <v/>
      </c>
      <c r="J574" s="489" t="str">
        <f>IF('N - Desp. EQUIPAM. E MAT. PERM.'!G94="","",'N - Desp. EQUIPAM. E MAT. PERM.'!G94)</f>
        <v/>
      </c>
      <c r="L574" s="489" t="str">
        <f>IF('N - Desp. EQUIPAM. E MAT. PERM.'!H94="","",'N - Desp. EQUIPAM. E MAT. PERM.'!H94)</f>
        <v/>
      </c>
    </row>
    <row r="575" spans="1:12" x14ac:dyDescent="0.25">
      <c r="A575" s="489">
        <f t="shared" si="25"/>
        <v>0</v>
      </c>
      <c r="B575" s="489" t="str">
        <f>IF(OR(J575="",L575=""),"",'N - Desp. EQUIPAM. E MAT. PERM.'!A95)</f>
        <v/>
      </c>
      <c r="C575" s="489" t="str">
        <f t="shared" si="26"/>
        <v/>
      </c>
      <c r="D575" s="489" t="str">
        <f>'N - Desp. EQUIPAM. E MAT. PERM.'!Z95</f>
        <v/>
      </c>
      <c r="E575" s="489" t="str">
        <f>'N - Desp. EQUIPAM. E MAT. PERM.'!AA95</f>
        <v/>
      </c>
      <c r="F575" s="489" t="str">
        <f>IF('N - Desp. EQUIPAM. E MAT. PERM.'!C95="","",'N - Desp. EQUIPAM. E MAT. PERM.'!C95)</f>
        <v/>
      </c>
      <c r="G575" s="489" t="str">
        <f>IF('N - Desp. EQUIPAM. E MAT. PERM.'!D95="","",'N - Desp. EQUIPAM. E MAT. PERM.'!D95)</f>
        <v/>
      </c>
      <c r="H575" s="489" t="str">
        <f>IF('N - Desp. EQUIPAM. E MAT. PERM.'!E95="","",'N - Desp. EQUIPAM. E MAT. PERM.'!E95)</f>
        <v/>
      </c>
      <c r="I575" s="489" t="str">
        <f>IF('N - Desp. EQUIPAM. E MAT. PERM.'!F95="","",'N - Desp. EQUIPAM. E MAT. PERM.'!F95)</f>
        <v/>
      </c>
      <c r="J575" s="489" t="str">
        <f>IF('N - Desp. EQUIPAM. E MAT. PERM.'!G95="","",'N - Desp. EQUIPAM. E MAT. PERM.'!G95)</f>
        <v/>
      </c>
      <c r="L575" s="489" t="str">
        <f>IF('N - Desp. EQUIPAM. E MAT. PERM.'!H95="","",'N - Desp. EQUIPAM. E MAT. PERM.'!H95)</f>
        <v/>
      </c>
    </row>
    <row r="576" spans="1:12" x14ac:dyDescent="0.25">
      <c r="A576" s="489">
        <f t="shared" si="25"/>
        <v>0</v>
      </c>
      <c r="B576" s="489" t="str">
        <f>IF(OR(J576="",L576=""),"",'N - Desp. EQUIPAM. E MAT. PERM.'!A96)</f>
        <v/>
      </c>
      <c r="C576" s="489" t="str">
        <f t="shared" si="26"/>
        <v/>
      </c>
      <c r="D576" s="489" t="str">
        <f>'N - Desp. EQUIPAM. E MAT. PERM.'!Z96</f>
        <v/>
      </c>
      <c r="E576" s="489" t="str">
        <f>'N - Desp. EQUIPAM. E MAT. PERM.'!AA96</f>
        <v/>
      </c>
      <c r="F576" s="489" t="str">
        <f>IF('N - Desp. EQUIPAM. E MAT. PERM.'!C96="","",'N - Desp. EQUIPAM. E MAT. PERM.'!C96)</f>
        <v/>
      </c>
      <c r="G576" s="489" t="str">
        <f>IF('N - Desp. EQUIPAM. E MAT. PERM.'!D96="","",'N - Desp. EQUIPAM. E MAT. PERM.'!D96)</f>
        <v/>
      </c>
      <c r="H576" s="489" t="str">
        <f>IF('N - Desp. EQUIPAM. E MAT. PERM.'!E96="","",'N - Desp. EQUIPAM. E MAT. PERM.'!E96)</f>
        <v/>
      </c>
      <c r="I576" s="489" t="str">
        <f>IF('N - Desp. EQUIPAM. E MAT. PERM.'!F96="","",'N - Desp. EQUIPAM. E MAT. PERM.'!F96)</f>
        <v/>
      </c>
      <c r="J576" s="489" t="str">
        <f>IF('N - Desp. EQUIPAM. E MAT. PERM.'!G96="","",'N - Desp. EQUIPAM. E MAT. PERM.'!G96)</f>
        <v/>
      </c>
      <c r="L576" s="489" t="str">
        <f>IF('N - Desp. EQUIPAM. E MAT. PERM.'!H96="","",'N - Desp. EQUIPAM. E MAT. PERM.'!H96)</f>
        <v/>
      </c>
    </row>
    <row r="577" spans="1:12" x14ac:dyDescent="0.25">
      <c r="A577" s="489">
        <f t="shared" si="25"/>
        <v>0</v>
      </c>
      <c r="B577" s="489" t="str">
        <f>IF(OR(J577="",L577=""),"",'N - Desp. EQUIPAM. E MAT. PERM.'!A97)</f>
        <v/>
      </c>
      <c r="C577" s="489" t="str">
        <f t="shared" si="26"/>
        <v/>
      </c>
      <c r="D577" s="489" t="str">
        <f>'N - Desp. EQUIPAM. E MAT. PERM.'!Z97</f>
        <v/>
      </c>
      <c r="E577" s="489" t="str">
        <f>'N - Desp. EQUIPAM. E MAT. PERM.'!AA97</f>
        <v/>
      </c>
      <c r="F577" s="489" t="str">
        <f>IF('N - Desp. EQUIPAM. E MAT. PERM.'!C97="","",'N - Desp. EQUIPAM. E MAT. PERM.'!C97)</f>
        <v/>
      </c>
      <c r="G577" s="489" t="str">
        <f>IF('N - Desp. EQUIPAM. E MAT. PERM.'!D97="","",'N - Desp. EQUIPAM. E MAT. PERM.'!D97)</f>
        <v/>
      </c>
      <c r="H577" s="489" t="str">
        <f>IF('N - Desp. EQUIPAM. E MAT. PERM.'!E97="","",'N - Desp. EQUIPAM. E MAT. PERM.'!E97)</f>
        <v/>
      </c>
      <c r="I577" s="489" t="str">
        <f>IF('N - Desp. EQUIPAM. E MAT. PERM.'!F97="","",'N - Desp. EQUIPAM. E MAT. PERM.'!F97)</f>
        <v/>
      </c>
      <c r="J577" s="489" t="str">
        <f>IF('N - Desp. EQUIPAM. E MAT. PERM.'!G97="","",'N - Desp. EQUIPAM. E MAT. PERM.'!G97)</f>
        <v/>
      </c>
      <c r="L577" s="489" t="str">
        <f>IF('N - Desp. EQUIPAM. E MAT. PERM.'!H97="","",'N - Desp. EQUIPAM. E MAT. PERM.'!H97)</f>
        <v/>
      </c>
    </row>
    <row r="578" spans="1:12" x14ac:dyDescent="0.25">
      <c r="A578" s="489">
        <f t="shared" si="25"/>
        <v>0</v>
      </c>
      <c r="B578" s="489" t="str">
        <f>IF(OR(J578="",L578=""),"",'N - Desp. EQUIPAM. E MAT. PERM.'!A98)</f>
        <v/>
      </c>
      <c r="C578" s="489" t="str">
        <f t="shared" si="26"/>
        <v/>
      </c>
      <c r="D578" s="489" t="str">
        <f>'N - Desp. EQUIPAM. E MAT. PERM.'!Z98</f>
        <v/>
      </c>
      <c r="E578" s="489" t="str">
        <f>'N - Desp. EQUIPAM. E MAT. PERM.'!AA98</f>
        <v/>
      </c>
      <c r="F578" s="489" t="str">
        <f>IF('N - Desp. EQUIPAM. E MAT. PERM.'!C98="","",'N - Desp. EQUIPAM. E MAT. PERM.'!C98)</f>
        <v/>
      </c>
      <c r="G578" s="489" t="str">
        <f>IF('N - Desp. EQUIPAM. E MAT. PERM.'!D98="","",'N - Desp. EQUIPAM. E MAT. PERM.'!D98)</f>
        <v/>
      </c>
      <c r="H578" s="489" t="str">
        <f>IF('N - Desp. EQUIPAM. E MAT. PERM.'!E98="","",'N - Desp. EQUIPAM. E MAT. PERM.'!E98)</f>
        <v/>
      </c>
      <c r="I578" s="489" t="str">
        <f>IF('N - Desp. EQUIPAM. E MAT. PERM.'!F98="","",'N - Desp. EQUIPAM. E MAT. PERM.'!F98)</f>
        <v/>
      </c>
      <c r="J578" s="489" t="str">
        <f>IF('N - Desp. EQUIPAM. E MAT. PERM.'!G98="","",'N - Desp. EQUIPAM. E MAT. PERM.'!G98)</f>
        <v/>
      </c>
      <c r="L578" s="489" t="str">
        <f>IF('N - Desp. EQUIPAM. E MAT. PERM.'!H98="","",'N - Desp. EQUIPAM. E MAT. PERM.'!H98)</f>
        <v/>
      </c>
    </row>
    <row r="579" spans="1:12" x14ac:dyDescent="0.25">
      <c r="A579" s="489">
        <f t="shared" si="25"/>
        <v>0</v>
      </c>
      <c r="B579" s="489" t="str">
        <f>IF(OR(J579="",L579=""),"",'N - Desp. EQUIPAM. E MAT. PERM.'!A99)</f>
        <v/>
      </c>
      <c r="C579" s="489" t="str">
        <f t="shared" si="26"/>
        <v/>
      </c>
      <c r="D579" s="489" t="str">
        <f>'N - Desp. EQUIPAM. E MAT. PERM.'!Z99</f>
        <v/>
      </c>
      <c r="E579" s="489" t="str">
        <f>'N - Desp. EQUIPAM. E MAT. PERM.'!AA99</f>
        <v/>
      </c>
      <c r="F579" s="489" t="str">
        <f>IF('N - Desp. EQUIPAM. E MAT. PERM.'!C99="","",'N - Desp. EQUIPAM. E MAT. PERM.'!C99)</f>
        <v/>
      </c>
      <c r="G579" s="489" t="str">
        <f>IF('N - Desp. EQUIPAM. E MAT. PERM.'!D99="","",'N - Desp. EQUIPAM. E MAT. PERM.'!D99)</f>
        <v/>
      </c>
      <c r="H579" s="489" t="str">
        <f>IF('N - Desp. EQUIPAM. E MAT. PERM.'!E99="","",'N - Desp. EQUIPAM. E MAT. PERM.'!E99)</f>
        <v/>
      </c>
      <c r="I579" s="489" t="str">
        <f>IF('N - Desp. EQUIPAM. E MAT. PERM.'!F99="","",'N - Desp. EQUIPAM. E MAT. PERM.'!F99)</f>
        <v/>
      </c>
      <c r="J579" s="489" t="str">
        <f>IF('N - Desp. EQUIPAM. E MAT. PERM.'!G99="","",'N - Desp. EQUIPAM. E MAT. PERM.'!G99)</f>
        <v/>
      </c>
      <c r="L579" s="489" t="str">
        <f>IF('N - Desp. EQUIPAM. E MAT. PERM.'!H99="","",'N - Desp. EQUIPAM. E MAT. PERM.'!H99)</f>
        <v/>
      </c>
    </row>
    <row r="580" spans="1:12" x14ac:dyDescent="0.25">
      <c r="A580" s="489">
        <f t="shared" si="25"/>
        <v>0</v>
      </c>
      <c r="B580" s="489" t="str">
        <f>IF(OR(J580="",L580=""),"",'N - Desp. EQUIPAM. E MAT. PERM.'!A100)</f>
        <v/>
      </c>
      <c r="C580" s="489" t="str">
        <f t="shared" si="26"/>
        <v/>
      </c>
      <c r="D580" s="489" t="str">
        <f>'N - Desp. EQUIPAM. E MAT. PERM.'!Z100</f>
        <v/>
      </c>
      <c r="E580" s="489" t="str">
        <f>'N - Desp. EQUIPAM. E MAT. PERM.'!AA100</f>
        <v/>
      </c>
      <c r="F580" s="489" t="str">
        <f>IF('N - Desp. EQUIPAM. E MAT. PERM.'!C100="","",'N - Desp. EQUIPAM. E MAT. PERM.'!C100)</f>
        <v/>
      </c>
      <c r="G580" s="489" t="str">
        <f>IF('N - Desp. EQUIPAM. E MAT. PERM.'!D100="","",'N - Desp. EQUIPAM. E MAT. PERM.'!D100)</f>
        <v/>
      </c>
      <c r="H580" s="489" t="str">
        <f>IF('N - Desp. EQUIPAM. E MAT. PERM.'!E100="","",'N - Desp. EQUIPAM. E MAT. PERM.'!E100)</f>
        <v/>
      </c>
      <c r="I580" s="489" t="str">
        <f>IF('N - Desp. EQUIPAM. E MAT. PERM.'!F100="","",'N - Desp. EQUIPAM. E MAT. PERM.'!F100)</f>
        <v/>
      </c>
      <c r="J580" s="489" t="str">
        <f>IF('N - Desp. EQUIPAM. E MAT. PERM.'!G100="","",'N - Desp. EQUIPAM. E MAT. PERM.'!G100)</f>
        <v/>
      </c>
      <c r="L580" s="489" t="str">
        <f>IF('N - Desp. EQUIPAM. E MAT. PERM.'!H100="","",'N - Desp. EQUIPAM. E MAT. PERM.'!H100)</f>
        <v/>
      </c>
    </row>
    <row r="581" spans="1:12" x14ac:dyDescent="0.25">
      <c r="A581" s="489">
        <f t="shared" si="25"/>
        <v>0</v>
      </c>
      <c r="B581" s="489" t="str">
        <f>IF(OR(J581="",L581=""),"",'N - Desp. EQUIPAM. E MAT. PERM.'!A101)</f>
        <v/>
      </c>
      <c r="C581" s="489" t="str">
        <f t="shared" si="26"/>
        <v/>
      </c>
      <c r="D581" s="489" t="str">
        <f>'N - Desp. EQUIPAM. E MAT. PERM.'!Z101</f>
        <v/>
      </c>
      <c r="E581" s="489" t="str">
        <f>'N - Desp. EQUIPAM. E MAT. PERM.'!AA101</f>
        <v/>
      </c>
      <c r="F581" s="489" t="str">
        <f>IF('N - Desp. EQUIPAM. E MAT. PERM.'!C101="","",'N - Desp. EQUIPAM. E MAT. PERM.'!C101)</f>
        <v/>
      </c>
      <c r="G581" s="489" t="str">
        <f>IF('N - Desp. EQUIPAM. E MAT. PERM.'!D101="","",'N - Desp. EQUIPAM. E MAT. PERM.'!D101)</f>
        <v/>
      </c>
      <c r="H581" s="489" t="str">
        <f>IF('N - Desp. EQUIPAM. E MAT. PERM.'!E101="","",'N - Desp. EQUIPAM. E MAT. PERM.'!E101)</f>
        <v/>
      </c>
      <c r="I581" s="489" t="str">
        <f>IF('N - Desp. EQUIPAM. E MAT. PERM.'!F101="","",'N - Desp. EQUIPAM. E MAT. PERM.'!F101)</f>
        <v/>
      </c>
      <c r="J581" s="489" t="str">
        <f>IF('N - Desp. EQUIPAM. E MAT. PERM.'!G101="","",'N - Desp. EQUIPAM. E MAT. PERM.'!G101)</f>
        <v/>
      </c>
      <c r="L581" s="489" t="str">
        <f>IF('N - Desp. EQUIPAM. E MAT. PERM.'!H101="","",'N - Desp. EQUIPAM. E MAT. PERM.'!H101)</f>
        <v/>
      </c>
    </row>
    <row r="582" spans="1:12" x14ac:dyDescent="0.25">
      <c r="A582" s="489">
        <f t="shared" si="25"/>
        <v>0</v>
      </c>
      <c r="B582" s="489" t="str">
        <f>IF(OR(J582="",L582=""),"",'N - Desp. EQUIPAM. E MAT. PERM.'!A102)</f>
        <v/>
      </c>
      <c r="C582" s="489" t="str">
        <f t="shared" si="26"/>
        <v/>
      </c>
      <c r="D582" s="489" t="str">
        <f>'N - Desp. EQUIPAM. E MAT. PERM.'!Z102</f>
        <v/>
      </c>
      <c r="E582" s="489" t="str">
        <f>'N - Desp. EQUIPAM. E MAT. PERM.'!AA102</f>
        <v/>
      </c>
      <c r="F582" s="489" t="str">
        <f>IF('N - Desp. EQUIPAM. E MAT. PERM.'!C102="","",'N - Desp. EQUIPAM. E MAT. PERM.'!C102)</f>
        <v/>
      </c>
      <c r="G582" s="489" t="str">
        <f>IF('N - Desp. EQUIPAM. E MAT. PERM.'!D102="","",'N - Desp. EQUIPAM. E MAT. PERM.'!D102)</f>
        <v/>
      </c>
      <c r="H582" s="489" t="str">
        <f>IF('N - Desp. EQUIPAM. E MAT. PERM.'!E102="","",'N - Desp. EQUIPAM. E MAT. PERM.'!E102)</f>
        <v/>
      </c>
      <c r="I582" s="489" t="str">
        <f>IF('N - Desp. EQUIPAM. E MAT. PERM.'!F102="","",'N - Desp. EQUIPAM. E MAT. PERM.'!F102)</f>
        <v/>
      </c>
      <c r="J582" s="489" t="str">
        <f>IF('N - Desp. EQUIPAM. E MAT. PERM.'!G102="","",'N - Desp. EQUIPAM. E MAT. PERM.'!G102)</f>
        <v/>
      </c>
      <c r="L582" s="489" t="str">
        <f>IF('N - Desp. EQUIPAM. E MAT. PERM.'!H102="","",'N - Desp. EQUIPAM. E MAT. PERM.'!H102)</f>
        <v/>
      </c>
    </row>
    <row r="583" spans="1:12" x14ac:dyDescent="0.25">
      <c r="A583" s="489">
        <f t="shared" si="25"/>
        <v>0</v>
      </c>
      <c r="B583" s="489" t="str">
        <f>IF(OR(J583="",L583=""),"",'N - Desp. EQUIPAM. E MAT. PERM.'!A103)</f>
        <v/>
      </c>
      <c r="C583" s="489" t="str">
        <f t="shared" si="26"/>
        <v/>
      </c>
      <c r="D583" s="489" t="str">
        <f>'N - Desp. EQUIPAM. E MAT. PERM.'!Z103</f>
        <v/>
      </c>
      <c r="E583" s="489" t="str">
        <f>'N - Desp. EQUIPAM. E MAT. PERM.'!AA103</f>
        <v/>
      </c>
      <c r="F583" s="489" t="str">
        <f>IF('N - Desp. EQUIPAM. E MAT. PERM.'!C103="","",'N - Desp. EQUIPAM. E MAT. PERM.'!C103)</f>
        <v/>
      </c>
      <c r="G583" s="489" t="str">
        <f>IF('N - Desp. EQUIPAM. E MAT. PERM.'!D103="","",'N - Desp. EQUIPAM. E MAT. PERM.'!D103)</f>
        <v/>
      </c>
      <c r="H583" s="489" t="str">
        <f>IF('N - Desp. EQUIPAM. E MAT. PERM.'!E103="","",'N - Desp. EQUIPAM. E MAT. PERM.'!E103)</f>
        <v/>
      </c>
      <c r="I583" s="489" t="str">
        <f>IF('N - Desp. EQUIPAM. E MAT. PERM.'!F103="","",'N - Desp. EQUIPAM. E MAT. PERM.'!F103)</f>
        <v/>
      </c>
      <c r="J583" s="489" t="str">
        <f>IF('N - Desp. EQUIPAM. E MAT. PERM.'!G103="","",'N - Desp. EQUIPAM. E MAT. PERM.'!G103)</f>
        <v/>
      </c>
      <c r="L583" s="489" t="str">
        <f>IF('N - Desp. EQUIPAM. E MAT. PERM.'!H103="","",'N - Desp. EQUIPAM. E MAT. PERM.'!H103)</f>
        <v/>
      </c>
    </row>
    <row r="584" spans="1:12" x14ac:dyDescent="0.25">
      <c r="A584" s="489">
        <f t="shared" si="25"/>
        <v>0</v>
      </c>
      <c r="B584" s="489" t="str">
        <f>IF(OR(J584="",L584=""),"",'N - Desp. EQUIPAM. E MAT. PERM.'!A104)</f>
        <v/>
      </c>
      <c r="C584" s="489" t="str">
        <f t="shared" si="26"/>
        <v/>
      </c>
      <c r="D584" s="489" t="str">
        <f>'N - Desp. EQUIPAM. E MAT. PERM.'!Z104</f>
        <v/>
      </c>
      <c r="E584" s="489" t="str">
        <f>'N - Desp. EQUIPAM. E MAT. PERM.'!AA104</f>
        <v/>
      </c>
      <c r="F584" s="489" t="str">
        <f>IF('N - Desp. EQUIPAM. E MAT. PERM.'!C104="","",'N - Desp. EQUIPAM. E MAT. PERM.'!C104)</f>
        <v/>
      </c>
      <c r="G584" s="489" t="str">
        <f>IF('N - Desp. EQUIPAM. E MAT. PERM.'!D104="","",'N - Desp. EQUIPAM. E MAT. PERM.'!D104)</f>
        <v/>
      </c>
      <c r="H584" s="489" t="str">
        <f>IF('N - Desp. EQUIPAM. E MAT. PERM.'!E104="","",'N - Desp. EQUIPAM. E MAT. PERM.'!E104)</f>
        <v/>
      </c>
      <c r="I584" s="489" t="str">
        <f>IF('N - Desp. EQUIPAM. E MAT. PERM.'!F104="","",'N - Desp. EQUIPAM. E MAT. PERM.'!F104)</f>
        <v/>
      </c>
      <c r="J584" s="489" t="str">
        <f>IF('N - Desp. EQUIPAM. E MAT. PERM.'!G104="","",'N - Desp. EQUIPAM. E MAT. PERM.'!G104)</f>
        <v/>
      </c>
      <c r="L584" s="489" t="str">
        <f>IF('N - Desp. EQUIPAM. E MAT. PERM.'!H104="","",'N - Desp. EQUIPAM. E MAT. PERM.'!H104)</f>
        <v/>
      </c>
    </row>
    <row r="585" spans="1:12" x14ac:dyDescent="0.25">
      <c r="A585" s="489">
        <f t="shared" si="25"/>
        <v>0</v>
      </c>
      <c r="B585" s="489" t="str">
        <f>IF(OR(J585="",L585=""),"",'O - Desp. OUTROS BENS E DIR.'!A5)</f>
        <v/>
      </c>
      <c r="C585" s="489" t="str">
        <f>IF(B585="","","OUTROS BENS E DIREITOS")</f>
        <v/>
      </c>
      <c r="D585" s="489" t="str">
        <f>'O - Desp. OUTROS BENS E DIR.'!Y5</f>
        <v/>
      </c>
      <c r="E585" s="489" t="str">
        <f>'O - Desp. OUTROS BENS E DIR.'!Z5</f>
        <v/>
      </c>
      <c r="F585" s="489" t="str">
        <f>IF('O - Desp. OUTROS BENS E DIR.'!C5="","",'O - Desp. OUTROS BENS E DIR.'!C5)</f>
        <v/>
      </c>
      <c r="G585" s="489" t="str">
        <f>IF('O - Desp. OUTROS BENS E DIR.'!D5="","",'O - Desp. OUTROS BENS E DIR.'!D5)</f>
        <v/>
      </c>
      <c r="H585" s="489" t="str">
        <f>IF('O - Desp. OUTROS BENS E DIR.'!E5="","",'O - Desp. OUTROS BENS E DIR.'!E5)</f>
        <v/>
      </c>
      <c r="I585" s="489" t="str">
        <f>IF('O - Desp. OUTROS BENS E DIR.'!F5="","",'O - Desp. OUTROS BENS E DIR.'!F5)</f>
        <v/>
      </c>
      <c r="J585" s="489" t="str">
        <f>IF('O - Desp. OUTROS BENS E DIR.'!G5="","",'O - Desp. OUTROS BENS E DIR.'!G5)</f>
        <v/>
      </c>
      <c r="L585" s="489" t="str">
        <f>IF('O - Desp. OUTROS BENS E DIR.'!H5="","",'O - Desp. OUTROS BENS E DIR.'!H5)</f>
        <v/>
      </c>
    </row>
    <row r="586" spans="1:12" x14ac:dyDescent="0.25">
      <c r="A586" s="489">
        <f t="shared" si="25"/>
        <v>0</v>
      </c>
      <c r="B586" s="489" t="str">
        <f>IF(OR(J586="",L586=""),"",'O - Desp. OUTROS BENS E DIR.'!A6)</f>
        <v/>
      </c>
      <c r="C586" s="489" t="str">
        <f t="shared" ref="C586:C634" si="27">IF(B586="","","OUTROS BENS E DIREITOS")</f>
        <v/>
      </c>
      <c r="D586" s="489" t="str">
        <f>'O - Desp. OUTROS BENS E DIR.'!Y6</f>
        <v/>
      </c>
      <c r="E586" s="489" t="str">
        <f>'O - Desp. OUTROS BENS E DIR.'!Z6</f>
        <v/>
      </c>
      <c r="F586" s="489" t="str">
        <f>IF('O - Desp. OUTROS BENS E DIR.'!C6="","",'O - Desp. OUTROS BENS E DIR.'!C6)</f>
        <v/>
      </c>
      <c r="G586" s="489" t="str">
        <f>IF('O - Desp. OUTROS BENS E DIR.'!D6="","",'O - Desp. OUTROS BENS E DIR.'!D6)</f>
        <v/>
      </c>
      <c r="H586" s="489" t="str">
        <f>IF('O - Desp. OUTROS BENS E DIR.'!E6="","",'O - Desp. OUTROS BENS E DIR.'!E6)</f>
        <v/>
      </c>
      <c r="I586" s="489" t="str">
        <f>IF('O - Desp. OUTROS BENS E DIR.'!F6="","",'O - Desp. OUTROS BENS E DIR.'!F6)</f>
        <v/>
      </c>
      <c r="J586" s="489" t="str">
        <f>IF('O - Desp. OUTROS BENS E DIR.'!G6="","",'O - Desp. OUTROS BENS E DIR.'!G6)</f>
        <v/>
      </c>
      <c r="L586" s="489" t="str">
        <f>IF('O - Desp. OUTROS BENS E DIR.'!H6="","",'O - Desp. OUTROS BENS E DIR.'!H6)</f>
        <v/>
      </c>
    </row>
    <row r="587" spans="1:12" x14ac:dyDescent="0.25">
      <c r="A587" s="489">
        <f t="shared" si="25"/>
        <v>0</v>
      </c>
      <c r="B587" s="489" t="str">
        <f>IF(OR(J587="",L587=""),"",'O - Desp. OUTROS BENS E DIR.'!A7)</f>
        <v/>
      </c>
      <c r="C587" s="489" t="str">
        <f t="shared" si="27"/>
        <v/>
      </c>
      <c r="D587" s="489" t="str">
        <f>'O - Desp. OUTROS BENS E DIR.'!Y7</f>
        <v/>
      </c>
      <c r="E587" s="489" t="str">
        <f>'O - Desp. OUTROS BENS E DIR.'!Z7</f>
        <v/>
      </c>
      <c r="F587" s="489" t="str">
        <f>IF('O - Desp. OUTROS BENS E DIR.'!C7="","",'O - Desp. OUTROS BENS E DIR.'!C7)</f>
        <v/>
      </c>
      <c r="G587" s="489" t="str">
        <f>IF('O - Desp. OUTROS BENS E DIR.'!D7="","",'O - Desp. OUTROS BENS E DIR.'!D7)</f>
        <v/>
      </c>
      <c r="H587" s="489" t="str">
        <f>IF('O - Desp. OUTROS BENS E DIR.'!E7="","",'O - Desp. OUTROS BENS E DIR.'!E7)</f>
        <v/>
      </c>
      <c r="I587" s="489" t="str">
        <f>IF('O - Desp. OUTROS BENS E DIR.'!F7="","",'O - Desp. OUTROS BENS E DIR.'!F7)</f>
        <v/>
      </c>
      <c r="J587" s="489" t="str">
        <f>IF('O - Desp. OUTROS BENS E DIR.'!G7="","",'O - Desp. OUTROS BENS E DIR.'!G7)</f>
        <v/>
      </c>
      <c r="L587" s="489" t="str">
        <f>IF('O - Desp. OUTROS BENS E DIR.'!H7="","",'O - Desp. OUTROS BENS E DIR.'!H7)</f>
        <v/>
      </c>
    </row>
    <row r="588" spans="1:12" x14ac:dyDescent="0.25">
      <c r="A588" s="489">
        <f t="shared" si="25"/>
        <v>0</v>
      </c>
      <c r="B588" s="489" t="str">
        <f>IF(OR(J588="",L588=""),"",'O - Desp. OUTROS BENS E DIR.'!A8)</f>
        <v/>
      </c>
      <c r="C588" s="489" t="str">
        <f t="shared" si="27"/>
        <v/>
      </c>
      <c r="D588" s="489" t="str">
        <f>'O - Desp. OUTROS BENS E DIR.'!Y8</f>
        <v/>
      </c>
      <c r="E588" s="489" t="str">
        <f>'O - Desp. OUTROS BENS E DIR.'!Z8</f>
        <v/>
      </c>
      <c r="F588" s="489" t="str">
        <f>IF('O - Desp. OUTROS BENS E DIR.'!C8="","",'O - Desp. OUTROS BENS E DIR.'!C8)</f>
        <v/>
      </c>
      <c r="G588" s="489" t="str">
        <f>IF('O - Desp. OUTROS BENS E DIR.'!D8="","",'O - Desp. OUTROS BENS E DIR.'!D8)</f>
        <v/>
      </c>
      <c r="H588" s="489" t="str">
        <f>IF('O - Desp. OUTROS BENS E DIR.'!E8="","",'O - Desp. OUTROS BENS E DIR.'!E8)</f>
        <v/>
      </c>
      <c r="I588" s="489" t="str">
        <f>IF('O - Desp. OUTROS BENS E DIR.'!F8="","",'O - Desp. OUTROS BENS E DIR.'!F8)</f>
        <v/>
      </c>
      <c r="J588" s="489" t="str">
        <f>IF('O - Desp. OUTROS BENS E DIR.'!G8="","",'O - Desp. OUTROS BENS E DIR.'!G8)</f>
        <v/>
      </c>
      <c r="L588" s="489" t="str">
        <f>IF('O - Desp. OUTROS BENS E DIR.'!H8="","",'O - Desp. OUTROS BENS E DIR.'!H8)</f>
        <v/>
      </c>
    </row>
    <row r="589" spans="1:12" x14ac:dyDescent="0.25">
      <c r="A589" s="489">
        <f t="shared" si="25"/>
        <v>0</v>
      </c>
      <c r="B589" s="489" t="str">
        <f>IF(OR(J589="",L589=""),"",'O - Desp. OUTROS BENS E DIR.'!A9)</f>
        <v/>
      </c>
      <c r="C589" s="489" t="str">
        <f t="shared" si="27"/>
        <v/>
      </c>
      <c r="D589" s="489" t="str">
        <f>'O - Desp. OUTROS BENS E DIR.'!Y9</f>
        <v/>
      </c>
      <c r="E589" s="489" t="str">
        <f>'O - Desp. OUTROS BENS E DIR.'!Z9</f>
        <v/>
      </c>
      <c r="F589" s="489" t="str">
        <f>IF('O - Desp. OUTROS BENS E DIR.'!C9="","",'O - Desp. OUTROS BENS E DIR.'!C9)</f>
        <v/>
      </c>
      <c r="G589" s="489" t="str">
        <f>IF('O - Desp. OUTROS BENS E DIR.'!D9="","",'O - Desp. OUTROS BENS E DIR.'!D9)</f>
        <v/>
      </c>
      <c r="H589" s="489" t="str">
        <f>IF('O - Desp. OUTROS BENS E DIR.'!E9="","",'O - Desp. OUTROS BENS E DIR.'!E9)</f>
        <v/>
      </c>
      <c r="I589" s="489" t="str">
        <f>IF('O - Desp. OUTROS BENS E DIR.'!F9="","",'O - Desp. OUTROS BENS E DIR.'!F9)</f>
        <v/>
      </c>
      <c r="J589" s="489" t="str">
        <f>IF('O - Desp. OUTROS BENS E DIR.'!G9="","",'O - Desp. OUTROS BENS E DIR.'!G9)</f>
        <v/>
      </c>
      <c r="L589" s="489" t="str">
        <f>IF('O - Desp. OUTROS BENS E DIR.'!H9="","",'O - Desp. OUTROS BENS E DIR.'!H9)</f>
        <v/>
      </c>
    </row>
    <row r="590" spans="1:12" x14ac:dyDescent="0.25">
      <c r="A590" s="489">
        <f t="shared" si="25"/>
        <v>0</v>
      </c>
      <c r="B590" s="489" t="str">
        <f>IF(OR(J590="",L590=""),"",'O - Desp. OUTROS BENS E DIR.'!A10)</f>
        <v/>
      </c>
      <c r="C590" s="489" t="str">
        <f t="shared" si="27"/>
        <v/>
      </c>
      <c r="D590" s="489" t="str">
        <f>'O - Desp. OUTROS BENS E DIR.'!Y10</f>
        <v/>
      </c>
      <c r="E590" s="489" t="str">
        <f>'O - Desp. OUTROS BENS E DIR.'!Z10</f>
        <v/>
      </c>
      <c r="F590" s="489" t="str">
        <f>IF('O - Desp. OUTROS BENS E DIR.'!C10="","",'O - Desp. OUTROS BENS E DIR.'!C10)</f>
        <v/>
      </c>
      <c r="G590" s="489" t="str">
        <f>IF('O - Desp. OUTROS BENS E DIR.'!D10="","",'O - Desp. OUTROS BENS E DIR.'!D10)</f>
        <v/>
      </c>
      <c r="H590" s="489" t="str">
        <f>IF('O - Desp. OUTROS BENS E DIR.'!E10="","",'O - Desp. OUTROS BENS E DIR.'!E10)</f>
        <v/>
      </c>
      <c r="I590" s="489" t="str">
        <f>IF('O - Desp. OUTROS BENS E DIR.'!F10="","",'O - Desp. OUTROS BENS E DIR.'!F10)</f>
        <v/>
      </c>
      <c r="J590" s="489" t="str">
        <f>IF('O - Desp. OUTROS BENS E DIR.'!G10="","",'O - Desp. OUTROS BENS E DIR.'!G10)</f>
        <v/>
      </c>
      <c r="L590" s="489" t="str">
        <f>IF('O - Desp. OUTROS BENS E DIR.'!H10="","",'O - Desp. OUTROS BENS E DIR.'!H10)</f>
        <v/>
      </c>
    </row>
    <row r="591" spans="1:12" x14ac:dyDescent="0.25">
      <c r="A591" s="489">
        <f t="shared" si="25"/>
        <v>0</v>
      </c>
      <c r="B591" s="489" t="str">
        <f>IF(OR(J591="",L591=""),"",'O - Desp. OUTROS BENS E DIR.'!A11)</f>
        <v/>
      </c>
      <c r="C591" s="489" t="str">
        <f t="shared" si="27"/>
        <v/>
      </c>
      <c r="D591" s="489" t="str">
        <f>'O - Desp. OUTROS BENS E DIR.'!Y11</f>
        <v/>
      </c>
      <c r="E591" s="489" t="str">
        <f>'O - Desp. OUTROS BENS E DIR.'!Z11</f>
        <v/>
      </c>
      <c r="F591" s="489" t="str">
        <f>IF('O - Desp. OUTROS BENS E DIR.'!C11="","",'O - Desp. OUTROS BENS E DIR.'!C11)</f>
        <v/>
      </c>
      <c r="G591" s="489" t="str">
        <f>IF('O - Desp. OUTROS BENS E DIR.'!D11="","",'O - Desp. OUTROS BENS E DIR.'!D11)</f>
        <v/>
      </c>
      <c r="H591" s="489" t="str">
        <f>IF('O - Desp. OUTROS BENS E DIR.'!E11="","",'O - Desp. OUTROS BENS E DIR.'!E11)</f>
        <v/>
      </c>
      <c r="I591" s="489" t="str">
        <f>IF('O - Desp. OUTROS BENS E DIR.'!F11="","",'O - Desp. OUTROS BENS E DIR.'!F11)</f>
        <v/>
      </c>
      <c r="J591" s="489" t="str">
        <f>IF('O - Desp. OUTROS BENS E DIR.'!G11="","",'O - Desp. OUTROS BENS E DIR.'!G11)</f>
        <v/>
      </c>
      <c r="L591" s="489" t="str">
        <f>IF('O - Desp. OUTROS BENS E DIR.'!H11="","",'O - Desp. OUTROS BENS E DIR.'!H11)</f>
        <v/>
      </c>
    </row>
    <row r="592" spans="1:12" x14ac:dyDescent="0.25">
      <c r="A592" s="489">
        <f t="shared" si="25"/>
        <v>0</v>
      </c>
      <c r="B592" s="489" t="str">
        <f>IF(OR(J592="",L592=""),"",'O - Desp. OUTROS BENS E DIR.'!A12)</f>
        <v/>
      </c>
      <c r="C592" s="489" t="str">
        <f t="shared" si="27"/>
        <v/>
      </c>
      <c r="D592" s="489" t="str">
        <f>'O - Desp. OUTROS BENS E DIR.'!Y12</f>
        <v/>
      </c>
      <c r="E592" s="489" t="str">
        <f>'O - Desp. OUTROS BENS E DIR.'!Z12</f>
        <v/>
      </c>
      <c r="F592" s="489" t="str">
        <f>IF('O - Desp. OUTROS BENS E DIR.'!C12="","",'O - Desp. OUTROS BENS E DIR.'!C12)</f>
        <v/>
      </c>
      <c r="G592" s="489" t="str">
        <f>IF('O - Desp. OUTROS BENS E DIR.'!D12="","",'O - Desp. OUTROS BENS E DIR.'!D12)</f>
        <v/>
      </c>
      <c r="H592" s="489" t="str">
        <f>IF('O - Desp. OUTROS BENS E DIR.'!E12="","",'O - Desp. OUTROS BENS E DIR.'!E12)</f>
        <v/>
      </c>
      <c r="I592" s="489" t="str">
        <f>IF('O - Desp. OUTROS BENS E DIR.'!F12="","",'O - Desp. OUTROS BENS E DIR.'!F12)</f>
        <v/>
      </c>
      <c r="J592" s="489" t="str">
        <f>IF('O - Desp. OUTROS BENS E DIR.'!G12="","",'O - Desp. OUTROS BENS E DIR.'!G12)</f>
        <v/>
      </c>
      <c r="L592" s="489" t="str">
        <f>IF('O - Desp. OUTROS BENS E DIR.'!H12="","",'O - Desp. OUTROS BENS E DIR.'!H12)</f>
        <v/>
      </c>
    </row>
    <row r="593" spans="1:12" x14ac:dyDescent="0.25">
      <c r="A593" s="489">
        <f t="shared" si="25"/>
        <v>0</v>
      </c>
      <c r="B593" s="489" t="str">
        <f>IF(OR(J593="",L593=""),"",'O - Desp. OUTROS BENS E DIR.'!A13)</f>
        <v/>
      </c>
      <c r="C593" s="489" t="str">
        <f t="shared" si="27"/>
        <v/>
      </c>
      <c r="D593" s="489" t="str">
        <f>'O - Desp. OUTROS BENS E DIR.'!Y13</f>
        <v/>
      </c>
      <c r="E593" s="489" t="str">
        <f>'O - Desp. OUTROS BENS E DIR.'!Z13</f>
        <v/>
      </c>
      <c r="F593" s="489" t="str">
        <f>IF('O - Desp. OUTROS BENS E DIR.'!C13="","",'O - Desp. OUTROS BENS E DIR.'!C13)</f>
        <v/>
      </c>
      <c r="G593" s="489" t="str">
        <f>IF('O - Desp. OUTROS BENS E DIR.'!D13="","",'O - Desp. OUTROS BENS E DIR.'!D13)</f>
        <v/>
      </c>
      <c r="H593" s="489" t="str">
        <f>IF('O - Desp. OUTROS BENS E DIR.'!E13="","",'O - Desp. OUTROS BENS E DIR.'!E13)</f>
        <v/>
      </c>
      <c r="I593" s="489" t="str">
        <f>IF('O - Desp. OUTROS BENS E DIR.'!F13="","",'O - Desp. OUTROS BENS E DIR.'!F13)</f>
        <v/>
      </c>
      <c r="J593" s="489" t="str">
        <f>IF('O - Desp. OUTROS BENS E DIR.'!G13="","",'O - Desp. OUTROS BENS E DIR.'!G13)</f>
        <v/>
      </c>
      <c r="L593" s="489" t="str">
        <f>IF('O - Desp. OUTROS BENS E DIR.'!H13="","",'O - Desp. OUTROS BENS E DIR.'!H13)</f>
        <v/>
      </c>
    </row>
    <row r="594" spans="1:12" x14ac:dyDescent="0.25">
      <c r="A594" s="489">
        <f t="shared" si="25"/>
        <v>0</v>
      </c>
      <c r="B594" s="489" t="str">
        <f>IF(OR(J594="",L594=""),"",'O - Desp. OUTROS BENS E DIR.'!A14)</f>
        <v/>
      </c>
      <c r="C594" s="489" t="str">
        <f t="shared" si="27"/>
        <v/>
      </c>
      <c r="D594" s="489" t="str">
        <f>'O - Desp. OUTROS BENS E DIR.'!Y14</f>
        <v/>
      </c>
      <c r="E594" s="489" t="str">
        <f>'O - Desp. OUTROS BENS E DIR.'!Z14</f>
        <v/>
      </c>
      <c r="F594" s="489" t="str">
        <f>IF('O - Desp. OUTROS BENS E DIR.'!C14="","",'O - Desp. OUTROS BENS E DIR.'!C14)</f>
        <v/>
      </c>
      <c r="G594" s="489" t="str">
        <f>IF('O - Desp. OUTROS BENS E DIR.'!D14="","",'O - Desp. OUTROS BENS E DIR.'!D14)</f>
        <v/>
      </c>
      <c r="H594" s="489" t="str">
        <f>IF('O - Desp. OUTROS BENS E DIR.'!E14="","",'O - Desp. OUTROS BENS E DIR.'!E14)</f>
        <v/>
      </c>
      <c r="I594" s="489" t="str">
        <f>IF('O - Desp. OUTROS BENS E DIR.'!F14="","",'O - Desp. OUTROS BENS E DIR.'!F14)</f>
        <v/>
      </c>
      <c r="J594" s="489" t="str">
        <f>IF('O - Desp. OUTROS BENS E DIR.'!G14="","",'O - Desp. OUTROS BENS E DIR.'!G14)</f>
        <v/>
      </c>
      <c r="L594" s="489" t="str">
        <f>IF('O - Desp. OUTROS BENS E DIR.'!H14="","",'O - Desp. OUTROS BENS E DIR.'!H14)</f>
        <v/>
      </c>
    </row>
    <row r="595" spans="1:12" x14ac:dyDescent="0.25">
      <c r="A595" s="489">
        <f t="shared" si="25"/>
        <v>0</v>
      </c>
      <c r="B595" s="489" t="str">
        <f>IF(OR(J595="",L595=""),"",'O - Desp. OUTROS BENS E DIR.'!A15)</f>
        <v/>
      </c>
      <c r="C595" s="489" t="str">
        <f t="shared" si="27"/>
        <v/>
      </c>
      <c r="D595" s="489" t="str">
        <f>'O - Desp. OUTROS BENS E DIR.'!Y15</f>
        <v/>
      </c>
      <c r="E595" s="489" t="str">
        <f>'O - Desp. OUTROS BENS E DIR.'!Z15</f>
        <v/>
      </c>
      <c r="F595" s="489" t="str">
        <f>IF('O - Desp. OUTROS BENS E DIR.'!C15="","",'O - Desp. OUTROS BENS E DIR.'!C15)</f>
        <v/>
      </c>
      <c r="G595" s="489" t="str">
        <f>IF('O - Desp. OUTROS BENS E DIR.'!D15="","",'O - Desp. OUTROS BENS E DIR.'!D15)</f>
        <v/>
      </c>
      <c r="H595" s="489" t="str">
        <f>IF('O - Desp. OUTROS BENS E DIR.'!E15="","",'O - Desp. OUTROS BENS E DIR.'!E15)</f>
        <v/>
      </c>
      <c r="I595" s="489" t="str">
        <f>IF('O - Desp. OUTROS BENS E DIR.'!F15="","",'O - Desp. OUTROS BENS E DIR.'!F15)</f>
        <v/>
      </c>
      <c r="J595" s="489" t="str">
        <f>IF('O - Desp. OUTROS BENS E DIR.'!G15="","",'O - Desp. OUTROS BENS E DIR.'!G15)</f>
        <v/>
      </c>
      <c r="L595" s="489" t="str">
        <f>IF('O - Desp. OUTROS BENS E DIR.'!H15="","",'O - Desp. OUTROS BENS E DIR.'!H15)</f>
        <v/>
      </c>
    </row>
    <row r="596" spans="1:12" x14ac:dyDescent="0.25">
      <c r="A596" s="489">
        <f t="shared" si="25"/>
        <v>0</v>
      </c>
      <c r="B596" s="489" t="str">
        <f>IF(OR(J596="",L596=""),"",'O - Desp. OUTROS BENS E DIR.'!A16)</f>
        <v/>
      </c>
      <c r="C596" s="489" t="str">
        <f t="shared" si="27"/>
        <v/>
      </c>
      <c r="D596" s="489" t="str">
        <f>'O - Desp. OUTROS BENS E DIR.'!Y16</f>
        <v/>
      </c>
      <c r="E596" s="489" t="str">
        <f>'O - Desp. OUTROS BENS E DIR.'!Z16</f>
        <v/>
      </c>
      <c r="F596" s="489" t="str">
        <f>IF('O - Desp. OUTROS BENS E DIR.'!C16="","",'O - Desp. OUTROS BENS E DIR.'!C16)</f>
        <v/>
      </c>
      <c r="G596" s="489" t="str">
        <f>IF('O - Desp. OUTROS BENS E DIR.'!D16="","",'O - Desp. OUTROS BENS E DIR.'!D16)</f>
        <v/>
      </c>
      <c r="H596" s="489" t="str">
        <f>IF('O - Desp. OUTROS BENS E DIR.'!E16="","",'O - Desp. OUTROS BENS E DIR.'!E16)</f>
        <v/>
      </c>
      <c r="I596" s="489" t="str">
        <f>IF('O - Desp. OUTROS BENS E DIR.'!F16="","",'O - Desp. OUTROS BENS E DIR.'!F16)</f>
        <v/>
      </c>
      <c r="J596" s="489" t="str">
        <f>IF('O - Desp. OUTROS BENS E DIR.'!G16="","",'O - Desp. OUTROS BENS E DIR.'!G16)</f>
        <v/>
      </c>
      <c r="L596" s="489" t="str">
        <f>IF('O - Desp. OUTROS BENS E DIR.'!H16="","",'O - Desp. OUTROS BENS E DIR.'!H16)</f>
        <v/>
      </c>
    </row>
    <row r="597" spans="1:12" x14ac:dyDescent="0.25">
      <c r="A597" s="489">
        <f t="shared" ref="A597:A635" si="28">IF(D597="",A596,A596+1)</f>
        <v>0</v>
      </c>
      <c r="B597" s="489" t="str">
        <f>IF(OR(J597="",L597=""),"",'O - Desp. OUTROS BENS E DIR.'!A17)</f>
        <v/>
      </c>
      <c r="C597" s="489" t="str">
        <f t="shared" si="27"/>
        <v/>
      </c>
      <c r="D597" s="489" t="str">
        <f>'O - Desp. OUTROS BENS E DIR.'!Y17</f>
        <v/>
      </c>
      <c r="E597" s="489" t="str">
        <f>'O - Desp. OUTROS BENS E DIR.'!Z17</f>
        <v/>
      </c>
      <c r="F597" s="489" t="str">
        <f>IF('O - Desp. OUTROS BENS E DIR.'!C17="","",'O - Desp. OUTROS BENS E DIR.'!C17)</f>
        <v/>
      </c>
      <c r="G597" s="489" t="str">
        <f>IF('O - Desp. OUTROS BENS E DIR.'!D17="","",'O - Desp. OUTROS BENS E DIR.'!D17)</f>
        <v/>
      </c>
      <c r="H597" s="489" t="str">
        <f>IF('O - Desp. OUTROS BENS E DIR.'!E17="","",'O - Desp. OUTROS BENS E DIR.'!E17)</f>
        <v/>
      </c>
      <c r="I597" s="489" t="str">
        <f>IF('O - Desp. OUTROS BENS E DIR.'!F17="","",'O - Desp. OUTROS BENS E DIR.'!F17)</f>
        <v/>
      </c>
      <c r="J597" s="489" t="str">
        <f>IF('O - Desp. OUTROS BENS E DIR.'!G17="","",'O - Desp. OUTROS BENS E DIR.'!G17)</f>
        <v/>
      </c>
      <c r="L597" s="489" t="str">
        <f>IF('O - Desp. OUTROS BENS E DIR.'!H17="","",'O - Desp. OUTROS BENS E DIR.'!H17)</f>
        <v/>
      </c>
    </row>
    <row r="598" spans="1:12" x14ac:dyDescent="0.25">
      <c r="A598" s="489">
        <f t="shared" si="28"/>
        <v>0</v>
      </c>
      <c r="B598" s="489" t="str">
        <f>IF(OR(J598="",L598=""),"",'O - Desp. OUTROS BENS E DIR.'!A18)</f>
        <v/>
      </c>
      <c r="C598" s="489" t="str">
        <f t="shared" si="27"/>
        <v/>
      </c>
      <c r="D598" s="489" t="str">
        <f>'O - Desp. OUTROS BENS E DIR.'!Y18</f>
        <v/>
      </c>
      <c r="E598" s="489" t="str">
        <f>'O - Desp. OUTROS BENS E DIR.'!Z18</f>
        <v/>
      </c>
      <c r="F598" s="489" t="str">
        <f>IF('O - Desp. OUTROS BENS E DIR.'!C18="","",'O - Desp. OUTROS BENS E DIR.'!C18)</f>
        <v/>
      </c>
      <c r="G598" s="489" t="str">
        <f>IF('O - Desp. OUTROS BENS E DIR.'!D18="","",'O - Desp. OUTROS BENS E DIR.'!D18)</f>
        <v/>
      </c>
      <c r="H598" s="489" t="str">
        <f>IF('O - Desp. OUTROS BENS E DIR.'!E18="","",'O - Desp. OUTROS BENS E DIR.'!E18)</f>
        <v/>
      </c>
      <c r="I598" s="489" t="str">
        <f>IF('O - Desp. OUTROS BENS E DIR.'!F18="","",'O - Desp. OUTROS BENS E DIR.'!F18)</f>
        <v/>
      </c>
      <c r="J598" s="489" t="str">
        <f>IF('O - Desp. OUTROS BENS E DIR.'!G18="","",'O - Desp. OUTROS BENS E DIR.'!G18)</f>
        <v/>
      </c>
      <c r="L598" s="489" t="str">
        <f>IF('O - Desp. OUTROS BENS E DIR.'!H18="","",'O - Desp. OUTROS BENS E DIR.'!H18)</f>
        <v/>
      </c>
    </row>
    <row r="599" spans="1:12" x14ac:dyDescent="0.25">
      <c r="A599" s="489">
        <f t="shared" si="28"/>
        <v>0</v>
      </c>
      <c r="B599" s="489" t="str">
        <f>IF(OR(J599="",L599=""),"",'O - Desp. OUTROS BENS E DIR.'!A19)</f>
        <v/>
      </c>
      <c r="C599" s="489" t="str">
        <f t="shared" si="27"/>
        <v/>
      </c>
      <c r="D599" s="489" t="str">
        <f>'O - Desp. OUTROS BENS E DIR.'!Y19</f>
        <v/>
      </c>
      <c r="E599" s="489" t="str">
        <f>'O - Desp. OUTROS BENS E DIR.'!Z19</f>
        <v/>
      </c>
      <c r="F599" s="489" t="str">
        <f>IF('O - Desp. OUTROS BENS E DIR.'!C19="","",'O - Desp. OUTROS BENS E DIR.'!C19)</f>
        <v/>
      </c>
      <c r="G599" s="489" t="str">
        <f>IF('O - Desp. OUTROS BENS E DIR.'!D19="","",'O - Desp. OUTROS BENS E DIR.'!D19)</f>
        <v/>
      </c>
      <c r="H599" s="489" t="str">
        <f>IF('O - Desp. OUTROS BENS E DIR.'!E19="","",'O - Desp. OUTROS BENS E DIR.'!E19)</f>
        <v/>
      </c>
      <c r="I599" s="489" t="str">
        <f>IF('O - Desp. OUTROS BENS E DIR.'!F19="","",'O - Desp. OUTROS BENS E DIR.'!F19)</f>
        <v/>
      </c>
      <c r="J599" s="489" t="str">
        <f>IF('O - Desp. OUTROS BENS E DIR.'!G19="","",'O - Desp. OUTROS BENS E DIR.'!G19)</f>
        <v/>
      </c>
      <c r="L599" s="489" t="str">
        <f>IF('O - Desp. OUTROS BENS E DIR.'!H19="","",'O - Desp. OUTROS BENS E DIR.'!H19)</f>
        <v/>
      </c>
    </row>
    <row r="600" spans="1:12" x14ac:dyDescent="0.25">
      <c r="A600" s="489">
        <f t="shared" si="28"/>
        <v>0</v>
      </c>
      <c r="B600" s="489" t="str">
        <f>IF(OR(J600="",L600=""),"",'O - Desp. OUTROS BENS E DIR.'!A20)</f>
        <v/>
      </c>
      <c r="C600" s="489" t="str">
        <f t="shared" si="27"/>
        <v/>
      </c>
      <c r="D600" s="489" t="str">
        <f>'O - Desp. OUTROS BENS E DIR.'!Y20</f>
        <v/>
      </c>
      <c r="E600" s="489" t="str">
        <f>'O - Desp. OUTROS BENS E DIR.'!Z20</f>
        <v/>
      </c>
      <c r="F600" s="489" t="str">
        <f>IF('O - Desp. OUTROS BENS E DIR.'!C20="","",'O - Desp. OUTROS BENS E DIR.'!C20)</f>
        <v/>
      </c>
      <c r="G600" s="489" t="str">
        <f>IF('O - Desp. OUTROS BENS E DIR.'!D20="","",'O - Desp. OUTROS BENS E DIR.'!D20)</f>
        <v/>
      </c>
      <c r="H600" s="489" t="str">
        <f>IF('O - Desp. OUTROS BENS E DIR.'!E20="","",'O - Desp. OUTROS BENS E DIR.'!E20)</f>
        <v/>
      </c>
      <c r="I600" s="489" t="str">
        <f>IF('O - Desp. OUTROS BENS E DIR.'!F20="","",'O - Desp. OUTROS BENS E DIR.'!F20)</f>
        <v/>
      </c>
      <c r="J600" s="489" t="str">
        <f>IF('O - Desp. OUTROS BENS E DIR.'!G20="","",'O - Desp. OUTROS BENS E DIR.'!G20)</f>
        <v/>
      </c>
      <c r="L600" s="489" t="str">
        <f>IF('O - Desp. OUTROS BENS E DIR.'!H20="","",'O - Desp. OUTROS BENS E DIR.'!H20)</f>
        <v/>
      </c>
    </row>
    <row r="601" spans="1:12" x14ac:dyDescent="0.25">
      <c r="A601" s="489">
        <f t="shared" si="28"/>
        <v>0</v>
      </c>
      <c r="B601" s="489" t="str">
        <f>IF(OR(J601="",L601=""),"",'O - Desp. OUTROS BENS E DIR.'!A21)</f>
        <v/>
      </c>
      <c r="C601" s="489" t="str">
        <f t="shared" si="27"/>
        <v/>
      </c>
      <c r="D601" s="489" t="str">
        <f>'O - Desp. OUTROS BENS E DIR.'!Y21</f>
        <v/>
      </c>
      <c r="E601" s="489" t="str">
        <f>'O - Desp. OUTROS BENS E DIR.'!Z21</f>
        <v/>
      </c>
      <c r="F601" s="489" t="str">
        <f>IF('O - Desp. OUTROS BENS E DIR.'!C21="","",'O - Desp. OUTROS BENS E DIR.'!C21)</f>
        <v/>
      </c>
      <c r="G601" s="489" t="str">
        <f>IF('O - Desp. OUTROS BENS E DIR.'!D21="","",'O - Desp. OUTROS BENS E DIR.'!D21)</f>
        <v/>
      </c>
      <c r="H601" s="489" t="str">
        <f>IF('O - Desp. OUTROS BENS E DIR.'!E21="","",'O - Desp. OUTROS BENS E DIR.'!E21)</f>
        <v/>
      </c>
      <c r="I601" s="489" t="str">
        <f>IF('O - Desp. OUTROS BENS E DIR.'!F21="","",'O - Desp. OUTROS BENS E DIR.'!F21)</f>
        <v/>
      </c>
      <c r="J601" s="489" t="str">
        <f>IF('O - Desp. OUTROS BENS E DIR.'!G21="","",'O - Desp. OUTROS BENS E DIR.'!G21)</f>
        <v/>
      </c>
      <c r="L601" s="489" t="str">
        <f>IF('O - Desp. OUTROS BENS E DIR.'!H21="","",'O - Desp. OUTROS BENS E DIR.'!H21)</f>
        <v/>
      </c>
    </row>
    <row r="602" spans="1:12" x14ac:dyDescent="0.25">
      <c r="A602" s="489">
        <f t="shared" si="28"/>
        <v>0</v>
      </c>
      <c r="B602" s="489" t="str">
        <f>IF(OR(J602="",L602=""),"",'O - Desp. OUTROS BENS E DIR.'!A22)</f>
        <v/>
      </c>
      <c r="C602" s="489" t="str">
        <f t="shared" si="27"/>
        <v/>
      </c>
      <c r="D602" s="489" t="str">
        <f>'O - Desp. OUTROS BENS E DIR.'!Y22</f>
        <v/>
      </c>
      <c r="E602" s="489" t="str">
        <f>'O - Desp. OUTROS BENS E DIR.'!Z22</f>
        <v/>
      </c>
      <c r="F602" s="489" t="str">
        <f>IF('O - Desp. OUTROS BENS E DIR.'!C22="","",'O - Desp. OUTROS BENS E DIR.'!C22)</f>
        <v/>
      </c>
      <c r="G602" s="489" t="str">
        <f>IF('O - Desp. OUTROS BENS E DIR.'!D22="","",'O - Desp. OUTROS BENS E DIR.'!D22)</f>
        <v/>
      </c>
      <c r="H602" s="489" t="str">
        <f>IF('O - Desp. OUTROS BENS E DIR.'!E22="","",'O - Desp. OUTROS BENS E DIR.'!E22)</f>
        <v/>
      </c>
      <c r="I602" s="489" t="str">
        <f>IF('O - Desp. OUTROS BENS E DIR.'!F22="","",'O - Desp. OUTROS BENS E DIR.'!F22)</f>
        <v/>
      </c>
      <c r="J602" s="489" t="str">
        <f>IF('O - Desp. OUTROS BENS E DIR.'!G22="","",'O - Desp. OUTROS BENS E DIR.'!G22)</f>
        <v/>
      </c>
      <c r="L602" s="489" t="str">
        <f>IF('O - Desp. OUTROS BENS E DIR.'!H22="","",'O - Desp. OUTROS BENS E DIR.'!H22)</f>
        <v/>
      </c>
    </row>
    <row r="603" spans="1:12" x14ac:dyDescent="0.25">
      <c r="A603" s="489">
        <f t="shared" si="28"/>
        <v>0</v>
      </c>
      <c r="B603" s="489" t="str">
        <f>IF(OR(J603="",L603=""),"",'O - Desp. OUTROS BENS E DIR.'!A23)</f>
        <v/>
      </c>
      <c r="C603" s="489" t="str">
        <f t="shared" si="27"/>
        <v/>
      </c>
      <c r="D603" s="489" t="str">
        <f>'O - Desp. OUTROS BENS E DIR.'!Y23</f>
        <v/>
      </c>
      <c r="E603" s="489" t="str">
        <f>'O - Desp. OUTROS BENS E DIR.'!Z23</f>
        <v/>
      </c>
      <c r="F603" s="489" t="str">
        <f>IF('O - Desp. OUTROS BENS E DIR.'!C23="","",'O - Desp. OUTROS BENS E DIR.'!C23)</f>
        <v/>
      </c>
      <c r="G603" s="489" t="str">
        <f>IF('O - Desp. OUTROS BENS E DIR.'!D23="","",'O - Desp. OUTROS BENS E DIR.'!D23)</f>
        <v/>
      </c>
      <c r="H603" s="489" t="str">
        <f>IF('O - Desp. OUTROS BENS E DIR.'!E23="","",'O - Desp. OUTROS BENS E DIR.'!E23)</f>
        <v/>
      </c>
      <c r="I603" s="489" t="str">
        <f>IF('O - Desp. OUTROS BENS E DIR.'!F23="","",'O - Desp. OUTROS BENS E DIR.'!F23)</f>
        <v/>
      </c>
      <c r="J603" s="489" t="str">
        <f>IF('O - Desp. OUTROS BENS E DIR.'!G23="","",'O - Desp. OUTROS BENS E DIR.'!G23)</f>
        <v/>
      </c>
      <c r="L603" s="489" t="str">
        <f>IF('O - Desp. OUTROS BENS E DIR.'!H23="","",'O - Desp. OUTROS BENS E DIR.'!H23)</f>
        <v/>
      </c>
    </row>
    <row r="604" spans="1:12" x14ac:dyDescent="0.25">
      <c r="A604" s="489">
        <f t="shared" si="28"/>
        <v>0</v>
      </c>
      <c r="B604" s="489" t="str">
        <f>IF(OR(J604="",L604=""),"",'O - Desp. OUTROS BENS E DIR.'!A24)</f>
        <v/>
      </c>
      <c r="C604" s="489" t="str">
        <f t="shared" si="27"/>
        <v/>
      </c>
      <c r="D604" s="489" t="str">
        <f>'O - Desp. OUTROS BENS E DIR.'!Y24</f>
        <v/>
      </c>
      <c r="E604" s="489" t="str">
        <f>'O - Desp. OUTROS BENS E DIR.'!Z24</f>
        <v/>
      </c>
      <c r="F604" s="489" t="str">
        <f>IF('O - Desp. OUTROS BENS E DIR.'!C24="","",'O - Desp. OUTROS BENS E DIR.'!C24)</f>
        <v/>
      </c>
      <c r="G604" s="489" t="str">
        <f>IF('O - Desp. OUTROS BENS E DIR.'!D24="","",'O - Desp. OUTROS BENS E DIR.'!D24)</f>
        <v/>
      </c>
      <c r="H604" s="489" t="str">
        <f>IF('O - Desp. OUTROS BENS E DIR.'!E24="","",'O - Desp. OUTROS BENS E DIR.'!E24)</f>
        <v/>
      </c>
      <c r="I604" s="489" t="str">
        <f>IF('O - Desp. OUTROS BENS E DIR.'!F24="","",'O - Desp. OUTROS BENS E DIR.'!F24)</f>
        <v/>
      </c>
      <c r="J604" s="489" t="str">
        <f>IF('O - Desp. OUTROS BENS E DIR.'!G24="","",'O - Desp. OUTROS BENS E DIR.'!G24)</f>
        <v/>
      </c>
      <c r="L604" s="489" t="str">
        <f>IF('O - Desp. OUTROS BENS E DIR.'!H24="","",'O - Desp. OUTROS BENS E DIR.'!H24)</f>
        <v/>
      </c>
    </row>
    <row r="605" spans="1:12" x14ac:dyDescent="0.25">
      <c r="A605" s="489">
        <f t="shared" si="28"/>
        <v>0</v>
      </c>
      <c r="B605" s="489" t="str">
        <f>IF(OR(J605="",L605=""),"",'O - Desp. OUTROS BENS E DIR.'!A25)</f>
        <v/>
      </c>
      <c r="C605" s="489" t="str">
        <f t="shared" si="27"/>
        <v/>
      </c>
      <c r="D605" s="489" t="str">
        <f>'O - Desp. OUTROS BENS E DIR.'!Y25</f>
        <v/>
      </c>
      <c r="E605" s="489" t="str">
        <f>'O - Desp. OUTROS BENS E DIR.'!Z25</f>
        <v/>
      </c>
      <c r="F605" s="489" t="str">
        <f>IF('O - Desp. OUTROS BENS E DIR.'!C25="","",'O - Desp. OUTROS BENS E DIR.'!C25)</f>
        <v/>
      </c>
      <c r="G605" s="489" t="str">
        <f>IF('O - Desp. OUTROS BENS E DIR.'!D25="","",'O - Desp. OUTROS BENS E DIR.'!D25)</f>
        <v/>
      </c>
      <c r="H605" s="489" t="str">
        <f>IF('O - Desp. OUTROS BENS E DIR.'!E25="","",'O - Desp. OUTROS BENS E DIR.'!E25)</f>
        <v/>
      </c>
      <c r="I605" s="489" t="str">
        <f>IF('O - Desp. OUTROS BENS E DIR.'!F25="","",'O - Desp. OUTROS BENS E DIR.'!F25)</f>
        <v/>
      </c>
      <c r="J605" s="489" t="str">
        <f>IF('O - Desp. OUTROS BENS E DIR.'!G25="","",'O - Desp. OUTROS BENS E DIR.'!G25)</f>
        <v/>
      </c>
      <c r="L605" s="489" t="str">
        <f>IF('O - Desp. OUTROS BENS E DIR.'!H25="","",'O - Desp. OUTROS BENS E DIR.'!H25)</f>
        <v/>
      </c>
    </row>
    <row r="606" spans="1:12" x14ac:dyDescent="0.25">
      <c r="A606" s="489">
        <f t="shared" si="28"/>
        <v>0</v>
      </c>
      <c r="B606" s="489" t="str">
        <f>IF(OR(J606="",L606=""),"",'O - Desp. OUTROS BENS E DIR.'!A26)</f>
        <v/>
      </c>
      <c r="C606" s="489" t="str">
        <f t="shared" si="27"/>
        <v/>
      </c>
      <c r="D606" s="489" t="str">
        <f>'O - Desp. OUTROS BENS E DIR.'!Y26</f>
        <v/>
      </c>
      <c r="E606" s="489" t="str">
        <f>'O - Desp. OUTROS BENS E DIR.'!Z26</f>
        <v/>
      </c>
      <c r="F606" s="489" t="str">
        <f>IF('O - Desp. OUTROS BENS E DIR.'!C26="","",'O - Desp. OUTROS BENS E DIR.'!C26)</f>
        <v/>
      </c>
      <c r="G606" s="489" t="str">
        <f>IF('O - Desp. OUTROS BENS E DIR.'!D26="","",'O - Desp. OUTROS BENS E DIR.'!D26)</f>
        <v/>
      </c>
      <c r="H606" s="489" t="str">
        <f>IF('O - Desp. OUTROS BENS E DIR.'!E26="","",'O - Desp. OUTROS BENS E DIR.'!E26)</f>
        <v/>
      </c>
      <c r="I606" s="489" t="str">
        <f>IF('O - Desp. OUTROS BENS E DIR.'!F26="","",'O - Desp. OUTROS BENS E DIR.'!F26)</f>
        <v/>
      </c>
      <c r="J606" s="489" t="str">
        <f>IF('O - Desp. OUTROS BENS E DIR.'!G26="","",'O - Desp. OUTROS BENS E DIR.'!G26)</f>
        <v/>
      </c>
      <c r="L606" s="489" t="str">
        <f>IF('O - Desp. OUTROS BENS E DIR.'!H26="","",'O - Desp. OUTROS BENS E DIR.'!H26)</f>
        <v/>
      </c>
    </row>
    <row r="607" spans="1:12" x14ac:dyDescent="0.25">
      <c r="A607" s="489">
        <f t="shared" si="28"/>
        <v>0</v>
      </c>
      <c r="B607" s="489" t="str">
        <f>IF(OR(J607="",L607=""),"",'O - Desp. OUTROS BENS E DIR.'!A27)</f>
        <v/>
      </c>
      <c r="C607" s="489" t="str">
        <f t="shared" si="27"/>
        <v/>
      </c>
      <c r="D607" s="489" t="str">
        <f>'O - Desp. OUTROS BENS E DIR.'!Y27</f>
        <v/>
      </c>
      <c r="E607" s="489" t="str">
        <f>'O - Desp. OUTROS BENS E DIR.'!Z27</f>
        <v/>
      </c>
      <c r="F607" s="489" t="str">
        <f>IF('O - Desp. OUTROS BENS E DIR.'!C27="","",'O - Desp. OUTROS BENS E DIR.'!C27)</f>
        <v/>
      </c>
      <c r="G607" s="489" t="str">
        <f>IF('O - Desp. OUTROS BENS E DIR.'!D27="","",'O - Desp. OUTROS BENS E DIR.'!D27)</f>
        <v/>
      </c>
      <c r="H607" s="489" t="str">
        <f>IF('O - Desp. OUTROS BENS E DIR.'!E27="","",'O - Desp. OUTROS BENS E DIR.'!E27)</f>
        <v/>
      </c>
      <c r="I607" s="489" t="str">
        <f>IF('O - Desp. OUTROS BENS E DIR.'!F27="","",'O - Desp. OUTROS BENS E DIR.'!F27)</f>
        <v/>
      </c>
      <c r="J607" s="489" t="str">
        <f>IF('O - Desp. OUTROS BENS E DIR.'!G27="","",'O - Desp. OUTROS BENS E DIR.'!G27)</f>
        <v/>
      </c>
      <c r="L607" s="489" t="str">
        <f>IF('O - Desp. OUTROS BENS E DIR.'!H27="","",'O - Desp. OUTROS BENS E DIR.'!H27)</f>
        <v/>
      </c>
    </row>
    <row r="608" spans="1:12" x14ac:dyDescent="0.25">
      <c r="A608" s="489">
        <f t="shared" si="28"/>
        <v>0</v>
      </c>
      <c r="B608" s="489" t="str">
        <f>IF(OR(J608="",L608=""),"",'O - Desp. OUTROS BENS E DIR.'!A28)</f>
        <v/>
      </c>
      <c r="C608" s="489" t="str">
        <f t="shared" si="27"/>
        <v/>
      </c>
      <c r="D608" s="489" t="str">
        <f>'O - Desp. OUTROS BENS E DIR.'!Y28</f>
        <v/>
      </c>
      <c r="E608" s="489" t="str">
        <f>'O - Desp. OUTROS BENS E DIR.'!Z28</f>
        <v/>
      </c>
      <c r="F608" s="489" t="str">
        <f>IF('O - Desp. OUTROS BENS E DIR.'!C28="","",'O - Desp. OUTROS BENS E DIR.'!C28)</f>
        <v/>
      </c>
      <c r="G608" s="489" t="str">
        <f>IF('O - Desp. OUTROS BENS E DIR.'!D28="","",'O - Desp. OUTROS BENS E DIR.'!D28)</f>
        <v/>
      </c>
      <c r="H608" s="489" t="str">
        <f>IF('O - Desp. OUTROS BENS E DIR.'!E28="","",'O - Desp. OUTROS BENS E DIR.'!E28)</f>
        <v/>
      </c>
      <c r="I608" s="489" t="str">
        <f>IF('O - Desp. OUTROS BENS E DIR.'!F28="","",'O - Desp. OUTROS BENS E DIR.'!F28)</f>
        <v/>
      </c>
      <c r="J608" s="489" t="str">
        <f>IF('O - Desp. OUTROS BENS E DIR.'!G28="","",'O - Desp. OUTROS BENS E DIR.'!G28)</f>
        <v/>
      </c>
      <c r="L608" s="489" t="str">
        <f>IF('O - Desp. OUTROS BENS E DIR.'!H28="","",'O - Desp. OUTROS BENS E DIR.'!H28)</f>
        <v/>
      </c>
    </row>
    <row r="609" spans="1:12" x14ac:dyDescent="0.25">
      <c r="A609" s="489">
        <f t="shared" si="28"/>
        <v>0</v>
      </c>
      <c r="B609" s="489" t="str">
        <f>IF(OR(J609="",L609=""),"",'O - Desp. OUTROS BENS E DIR.'!A29)</f>
        <v/>
      </c>
      <c r="C609" s="489" t="str">
        <f t="shared" si="27"/>
        <v/>
      </c>
      <c r="D609" s="489" t="str">
        <f>'O - Desp. OUTROS BENS E DIR.'!Y29</f>
        <v/>
      </c>
      <c r="E609" s="489" t="str">
        <f>'O - Desp. OUTROS BENS E DIR.'!Z29</f>
        <v/>
      </c>
      <c r="F609" s="489" t="str">
        <f>IF('O - Desp. OUTROS BENS E DIR.'!C29="","",'O - Desp. OUTROS BENS E DIR.'!C29)</f>
        <v/>
      </c>
      <c r="G609" s="489" t="str">
        <f>IF('O - Desp. OUTROS BENS E DIR.'!D29="","",'O - Desp. OUTROS BENS E DIR.'!D29)</f>
        <v/>
      </c>
      <c r="H609" s="489" t="str">
        <f>IF('O - Desp. OUTROS BENS E DIR.'!E29="","",'O - Desp. OUTROS BENS E DIR.'!E29)</f>
        <v/>
      </c>
      <c r="I609" s="489" t="str">
        <f>IF('O - Desp. OUTROS BENS E DIR.'!F29="","",'O - Desp. OUTROS BENS E DIR.'!F29)</f>
        <v/>
      </c>
      <c r="J609" s="489" t="str">
        <f>IF('O - Desp. OUTROS BENS E DIR.'!G29="","",'O - Desp. OUTROS BENS E DIR.'!G29)</f>
        <v/>
      </c>
      <c r="L609" s="489" t="str">
        <f>IF('O - Desp. OUTROS BENS E DIR.'!H29="","",'O - Desp. OUTROS BENS E DIR.'!H29)</f>
        <v/>
      </c>
    </row>
    <row r="610" spans="1:12" x14ac:dyDescent="0.25">
      <c r="A610" s="489">
        <f t="shared" si="28"/>
        <v>0</v>
      </c>
      <c r="B610" s="489" t="str">
        <f>IF(OR(J610="",L610=""),"",'O - Desp. OUTROS BENS E DIR.'!A30)</f>
        <v/>
      </c>
      <c r="C610" s="489" t="str">
        <f t="shared" si="27"/>
        <v/>
      </c>
      <c r="D610" s="489" t="str">
        <f>'O - Desp. OUTROS BENS E DIR.'!Y30</f>
        <v/>
      </c>
      <c r="E610" s="489" t="str">
        <f>'O - Desp. OUTROS BENS E DIR.'!Z30</f>
        <v/>
      </c>
      <c r="F610" s="489" t="str">
        <f>IF('O - Desp. OUTROS BENS E DIR.'!C30="","",'O - Desp. OUTROS BENS E DIR.'!C30)</f>
        <v/>
      </c>
      <c r="G610" s="489" t="str">
        <f>IF('O - Desp. OUTROS BENS E DIR.'!D30="","",'O - Desp. OUTROS BENS E DIR.'!D30)</f>
        <v/>
      </c>
      <c r="H610" s="489" t="str">
        <f>IF('O - Desp. OUTROS BENS E DIR.'!E30="","",'O - Desp. OUTROS BENS E DIR.'!E30)</f>
        <v/>
      </c>
      <c r="I610" s="489" t="str">
        <f>IF('O - Desp. OUTROS BENS E DIR.'!F30="","",'O - Desp. OUTROS BENS E DIR.'!F30)</f>
        <v/>
      </c>
      <c r="J610" s="489" t="str">
        <f>IF('O - Desp. OUTROS BENS E DIR.'!G30="","",'O - Desp. OUTROS BENS E DIR.'!G30)</f>
        <v/>
      </c>
      <c r="L610" s="489" t="str">
        <f>IF('O - Desp. OUTROS BENS E DIR.'!H30="","",'O - Desp. OUTROS BENS E DIR.'!H30)</f>
        <v/>
      </c>
    </row>
    <row r="611" spans="1:12" x14ac:dyDescent="0.25">
      <c r="A611" s="489">
        <f t="shared" si="28"/>
        <v>0</v>
      </c>
      <c r="B611" s="489" t="str">
        <f>IF(OR(J611="",L611=""),"",'O - Desp. OUTROS BENS E DIR.'!A31)</f>
        <v/>
      </c>
      <c r="C611" s="489" t="str">
        <f t="shared" si="27"/>
        <v/>
      </c>
      <c r="D611" s="489" t="str">
        <f>'O - Desp. OUTROS BENS E DIR.'!Y31</f>
        <v/>
      </c>
      <c r="E611" s="489" t="str">
        <f>'O - Desp. OUTROS BENS E DIR.'!Z31</f>
        <v/>
      </c>
      <c r="F611" s="489" t="str">
        <f>IF('O - Desp. OUTROS BENS E DIR.'!C31="","",'O - Desp. OUTROS BENS E DIR.'!C31)</f>
        <v/>
      </c>
      <c r="G611" s="489" t="str">
        <f>IF('O - Desp. OUTROS BENS E DIR.'!D31="","",'O - Desp. OUTROS BENS E DIR.'!D31)</f>
        <v/>
      </c>
      <c r="H611" s="489" t="str">
        <f>IF('O - Desp. OUTROS BENS E DIR.'!E31="","",'O - Desp. OUTROS BENS E DIR.'!E31)</f>
        <v/>
      </c>
      <c r="I611" s="489" t="str">
        <f>IF('O - Desp. OUTROS BENS E DIR.'!F31="","",'O - Desp. OUTROS BENS E DIR.'!F31)</f>
        <v/>
      </c>
      <c r="J611" s="489" t="str">
        <f>IF('O - Desp. OUTROS BENS E DIR.'!G31="","",'O - Desp. OUTROS BENS E DIR.'!G31)</f>
        <v/>
      </c>
      <c r="L611" s="489" t="str">
        <f>IF('O - Desp. OUTROS BENS E DIR.'!H31="","",'O - Desp. OUTROS BENS E DIR.'!H31)</f>
        <v/>
      </c>
    </row>
    <row r="612" spans="1:12" x14ac:dyDescent="0.25">
      <c r="A612" s="489">
        <f t="shared" si="28"/>
        <v>0</v>
      </c>
      <c r="B612" s="489" t="str">
        <f>IF(OR(J612="",L612=""),"",'O - Desp. OUTROS BENS E DIR.'!A32)</f>
        <v/>
      </c>
      <c r="C612" s="489" t="str">
        <f t="shared" si="27"/>
        <v/>
      </c>
      <c r="D612" s="489" t="str">
        <f>'O - Desp. OUTROS BENS E DIR.'!Y32</f>
        <v/>
      </c>
      <c r="E612" s="489" t="str">
        <f>'O - Desp. OUTROS BENS E DIR.'!Z32</f>
        <v/>
      </c>
      <c r="F612" s="489" t="str">
        <f>IF('O - Desp. OUTROS BENS E DIR.'!C32="","",'O - Desp. OUTROS BENS E DIR.'!C32)</f>
        <v/>
      </c>
      <c r="G612" s="489" t="str">
        <f>IF('O - Desp. OUTROS BENS E DIR.'!D32="","",'O - Desp. OUTROS BENS E DIR.'!D32)</f>
        <v/>
      </c>
      <c r="H612" s="489" t="str">
        <f>IF('O - Desp. OUTROS BENS E DIR.'!E32="","",'O - Desp. OUTROS BENS E DIR.'!E32)</f>
        <v/>
      </c>
      <c r="I612" s="489" t="str">
        <f>IF('O - Desp. OUTROS BENS E DIR.'!F32="","",'O - Desp. OUTROS BENS E DIR.'!F32)</f>
        <v/>
      </c>
      <c r="J612" s="489" t="str">
        <f>IF('O - Desp. OUTROS BENS E DIR.'!G32="","",'O - Desp. OUTROS BENS E DIR.'!G32)</f>
        <v/>
      </c>
      <c r="L612" s="489" t="str">
        <f>IF('O - Desp. OUTROS BENS E DIR.'!H32="","",'O - Desp. OUTROS BENS E DIR.'!H32)</f>
        <v/>
      </c>
    </row>
    <row r="613" spans="1:12" x14ac:dyDescent="0.25">
      <c r="A613" s="489">
        <f t="shared" si="28"/>
        <v>0</v>
      </c>
      <c r="B613" s="489" t="str">
        <f>IF(OR(J613="",L613=""),"",'O - Desp. OUTROS BENS E DIR.'!A33)</f>
        <v/>
      </c>
      <c r="C613" s="489" t="str">
        <f t="shared" si="27"/>
        <v/>
      </c>
      <c r="D613" s="489" t="str">
        <f>'O - Desp. OUTROS BENS E DIR.'!Y33</f>
        <v/>
      </c>
      <c r="E613" s="489" t="str">
        <f>'O - Desp. OUTROS BENS E DIR.'!Z33</f>
        <v/>
      </c>
      <c r="F613" s="489" t="str">
        <f>IF('O - Desp. OUTROS BENS E DIR.'!C33="","",'O - Desp. OUTROS BENS E DIR.'!C33)</f>
        <v/>
      </c>
      <c r="G613" s="489" t="str">
        <f>IF('O - Desp. OUTROS BENS E DIR.'!D33="","",'O - Desp. OUTROS BENS E DIR.'!D33)</f>
        <v/>
      </c>
      <c r="H613" s="489" t="str">
        <f>IF('O - Desp. OUTROS BENS E DIR.'!E33="","",'O - Desp. OUTROS BENS E DIR.'!E33)</f>
        <v/>
      </c>
      <c r="I613" s="489" t="str">
        <f>IF('O - Desp. OUTROS BENS E DIR.'!F33="","",'O - Desp. OUTROS BENS E DIR.'!F33)</f>
        <v/>
      </c>
      <c r="J613" s="489" t="str">
        <f>IF('O - Desp. OUTROS BENS E DIR.'!G33="","",'O - Desp. OUTROS BENS E DIR.'!G33)</f>
        <v/>
      </c>
      <c r="L613" s="489" t="str">
        <f>IF('O - Desp. OUTROS BENS E DIR.'!H33="","",'O - Desp. OUTROS BENS E DIR.'!H33)</f>
        <v/>
      </c>
    </row>
    <row r="614" spans="1:12" x14ac:dyDescent="0.25">
      <c r="A614" s="489">
        <f t="shared" si="28"/>
        <v>0</v>
      </c>
      <c r="B614" s="489" t="str">
        <f>IF(OR(J614="",L614=""),"",'O - Desp. OUTROS BENS E DIR.'!A34)</f>
        <v/>
      </c>
      <c r="C614" s="489" t="str">
        <f t="shared" si="27"/>
        <v/>
      </c>
      <c r="D614" s="489" t="str">
        <f>'O - Desp. OUTROS BENS E DIR.'!Y34</f>
        <v/>
      </c>
      <c r="E614" s="489" t="str">
        <f>'O - Desp. OUTROS BENS E DIR.'!Z34</f>
        <v/>
      </c>
      <c r="F614" s="489" t="str">
        <f>IF('O - Desp. OUTROS BENS E DIR.'!C34="","",'O - Desp. OUTROS BENS E DIR.'!C34)</f>
        <v/>
      </c>
      <c r="G614" s="489" t="str">
        <f>IF('O - Desp. OUTROS BENS E DIR.'!D34="","",'O - Desp. OUTROS BENS E DIR.'!D34)</f>
        <v/>
      </c>
      <c r="H614" s="489" t="str">
        <f>IF('O - Desp. OUTROS BENS E DIR.'!E34="","",'O - Desp. OUTROS BENS E DIR.'!E34)</f>
        <v/>
      </c>
      <c r="I614" s="489" t="str">
        <f>IF('O - Desp. OUTROS BENS E DIR.'!F34="","",'O - Desp. OUTROS BENS E DIR.'!F34)</f>
        <v/>
      </c>
      <c r="J614" s="489" t="str">
        <f>IF('O - Desp. OUTROS BENS E DIR.'!G34="","",'O - Desp. OUTROS BENS E DIR.'!G34)</f>
        <v/>
      </c>
      <c r="L614" s="489" t="str">
        <f>IF('O - Desp. OUTROS BENS E DIR.'!H34="","",'O - Desp. OUTROS BENS E DIR.'!H34)</f>
        <v/>
      </c>
    </row>
    <row r="615" spans="1:12" x14ac:dyDescent="0.25">
      <c r="A615" s="489">
        <f t="shared" si="28"/>
        <v>0</v>
      </c>
      <c r="B615" s="489" t="str">
        <f>IF(OR(J615="",L615=""),"",'O - Desp. OUTROS BENS E DIR.'!A35)</f>
        <v/>
      </c>
      <c r="C615" s="489" t="str">
        <f t="shared" si="27"/>
        <v/>
      </c>
      <c r="D615" s="489" t="str">
        <f>'O - Desp. OUTROS BENS E DIR.'!Y35</f>
        <v/>
      </c>
      <c r="E615" s="489" t="str">
        <f>'O - Desp. OUTROS BENS E DIR.'!Z35</f>
        <v/>
      </c>
      <c r="F615" s="489" t="str">
        <f>IF('O - Desp. OUTROS BENS E DIR.'!C35="","",'O - Desp. OUTROS BENS E DIR.'!C35)</f>
        <v/>
      </c>
      <c r="G615" s="489" t="str">
        <f>IF('O - Desp. OUTROS BENS E DIR.'!D35="","",'O - Desp. OUTROS BENS E DIR.'!D35)</f>
        <v/>
      </c>
      <c r="H615" s="489" t="str">
        <f>IF('O - Desp. OUTROS BENS E DIR.'!E35="","",'O - Desp. OUTROS BENS E DIR.'!E35)</f>
        <v/>
      </c>
      <c r="I615" s="489" t="str">
        <f>IF('O - Desp. OUTROS BENS E DIR.'!F35="","",'O - Desp. OUTROS BENS E DIR.'!F35)</f>
        <v/>
      </c>
      <c r="J615" s="489" t="str">
        <f>IF('O - Desp. OUTROS BENS E DIR.'!G35="","",'O - Desp. OUTROS BENS E DIR.'!G35)</f>
        <v/>
      </c>
      <c r="L615" s="489" t="str">
        <f>IF('O - Desp. OUTROS BENS E DIR.'!H35="","",'O - Desp. OUTROS BENS E DIR.'!H35)</f>
        <v/>
      </c>
    </row>
    <row r="616" spans="1:12" x14ac:dyDescent="0.25">
      <c r="A616" s="489">
        <f t="shared" si="28"/>
        <v>0</v>
      </c>
      <c r="B616" s="489" t="str">
        <f>IF(OR(J616="",L616=""),"",'O - Desp. OUTROS BENS E DIR.'!A36)</f>
        <v/>
      </c>
      <c r="C616" s="489" t="str">
        <f t="shared" si="27"/>
        <v/>
      </c>
      <c r="D616" s="489" t="str">
        <f>'O - Desp. OUTROS BENS E DIR.'!Y36</f>
        <v/>
      </c>
      <c r="E616" s="489" t="str">
        <f>'O - Desp. OUTROS BENS E DIR.'!Z36</f>
        <v/>
      </c>
      <c r="F616" s="489" t="str">
        <f>IF('O - Desp. OUTROS BENS E DIR.'!C36="","",'O - Desp. OUTROS BENS E DIR.'!C36)</f>
        <v/>
      </c>
      <c r="G616" s="489" t="str">
        <f>IF('O - Desp. OUTROS BENS E DIR.'!D36="","",'O - Desp. OUTROS BENS E DIR.'!D36)</f>
        <v/>
      </c>
      <c r="H616" s="489" t="str">
        <f>IF('O - Desp. OUTROS BENS E DIR.'!E36="","",'O - Desp. OUTROS BENS E DIR.'!E36)</f>
        <v/>
      </c>
      <c r="I616" s="489" t="str">
        <f>IF('O - Desp. OUTROS BENS E DIR.'!F36="","",'O - Desp. OUTROS BENS E DIR.'!F36)</f>
        <v/>
      </c>
      <c r="J616" s="489" t="str">
        <f>IF('O - Desp. OUTROS BENS E DIR.'!G36="","",'O - Desp. OUTROS BENS E DIR.'!G36)</f>
        <v/>
      </c>
      <c r="L616" s="489" t="str">
        <f>IF('O - Desp. OUTROS BENS E DIR.'!H36="","",'O - Desp. OUTROS BENS E DIR.'!H36)</f>
        <v/>
      </c>
    </row>
    <row r="617" spans="1:12" x14ac:dyDescent="0.25">
      <c r="A617" s="489">
        <f t="shared" si="28"/>
        <v>0</v>
      </c>
      <c r="B617" s="489" t="str">
        <f>IF(OR(J617="",L617=""),"",'O - Desp. OUTROS BENS E DIR.'!A37)</f>
        <v/>
      </c>
      <c r="C617" s="489" t="str">
        <f t="shared" si="27"/>
        <v/>
      </c>
      <c r="D617" s="489" t="str">
        <f>'O - Desp. OUTROS BENS E DIR.'!Y37</f>
        <v/>
      </c>
      <c r="E617" s="489" t="str">
        <f>'O - Desp. OUTROS BENS E DIR.'!Z37</f>
        <v/>
      </c>
      <c r="F617" s="489" t="str">
        <f>IF('O - Desp. OUTROS BENS E DIR.'!C37="","",'O - Desp. OUTROS BENS E DIR.'!C37)</f>
        <v/>
      </c>
      <c r="G617" s="489" t="str">
        <f>IF('O - Desp. OUTROS BENS E DIR.'!D37="","",'O - Desp. OUTROS BENS E DIR.'!D37)</f>
        <v/>
      </c>
      <c r="H617" s="489" t="str">
        <f>IF('O - Desp. OUTROS BENS E DIR.'!E37="","",'O - Desp. OUTROS BENS E DIR.'!E37)</f>
        <v/>
      </c>
      <c r="I617" s="489" t="str">
        <f>IF('O - Desp. OUTROS BENS E DIR.'!F37="","",'O - Desp. OUTROS BENS E DIR.'!F37)</f>
        <v/>
      </c>
      <c r="J617" s="489" t="str">
        <f>IF('O - Desp. OUTROS BENS E DIR.'!G37="","",'O - Desp. OUTROS BENS E DIR.'!G37)</f>
        <v/>
      </c>
      <c r="L617" s="489" t="str">
        <f>IF('O - Desp. OUTROS BENS E DIR.'!H37="","",'O - Desp. OUTROS BENS E DIR.'!H37)</f>
        <v/>
      </c>
    </row>
    <row r="618" spans="1:12" x14ac:dyDescent="0.25">
      <c r="A618" s="489">
        <f t="shared" si="28"/>
        <v>0</v>
      </c>
      <c r="B618" s="489" t="str">
        <f>IF(OR(J618="",L618=""),"",'O - Desp. OUTROS BENS E DIR.'!A38)</f>
        <v/>
      </c>
      <c r="C618" s="489" t="str">
        <f t="shared" si="27"/>
        <v/>
      </c>
      <c r="D618" s="489" t="str">
        <f>'O - Desp. OUTROS BENS E DIR.'!Y38</f>
        <v/>
      </c>
      <c r="E618" s="489" t="str">
        <f>'O - Desp. OUTROS BENS E DIR.'!Z38</f>
        <v/>
      </c>
      <c r="F618" s="489" t="str">
        <f>IF('O - Desp. OUTROS BENS E DIR.'!C38="","",'O - Desp. OUTROS BENS E DIR.'!C38)</f>
        <v/>
      </c>
      <c r="G618" s="489" t="str">
        <f>IF('O - Desp. OUTROS BENS E DIR.'!D38="","",'O - Desp. OUTROS BENS E DIR.'!D38)</f>
        <v/>
      </c>
      <c r="H618" s="489" t="str">
        <f>IF('O - Desp. OUTROS BENS E DIR.'!E38="","",'O - Desp. OUTROS BENS E DIR.'!E38)</f>
        <v/>
      </c>
      <c r="I618" s="489" t="str">
        <f>IF('O - Desp. OUTROS BENS E DIR.'!F38="","",'O - Desp. OUTROS BENS E DIR.'!F38)</f>
        <v/>
      </c>
      <c r="J618" s="489" t="str">
        <f>IF('O - Desp. OUTROS BENS E DIR.'!G38="","",'O - Desp. OUTROS BENS E DIR.'!G38)</f>
        <v/>
      </c>
      <c r="L618" s="489" t="str">
        <f>IF('O - Desp. OUTROS BENS E DIR.'!H38="","",'O - Desp. OUTROS BENS E DIR.'!H38)</f>
        <v/>
      </c>
    </row>
    <row r="619" spans="1:12" x14ac:dyDescent="0.25">
      <c r="A619" s="489">
        <f t="shared" si="28"/>
        <v>0</v>
      </c>
      <c r="B619" s="489" t="str">
        <f>IF(OR(J619="",L619=""),"",'O - Desp. OUTROS BENS E DIR.'!A39)</f>
        <v/>
      </c>
      <c r="C619" s="489" t="str">
        <f t="shared" si="27"/>
        <v/>
      </c>
      <c r="D619" s="489" t="str">
        <f>'O - Desp. OUTROS BENS E DIR.'!Y39</f>
        <v/>
      </c>
      <c r="E619" s="489" t="str">
        <f>'O - Desp. OUTROS BENS E DIR.'!Z39</f>
        <v/>
      </c>
      <c r="F619" s="489" t="str">
        <f>IF('O - Desp. OUTROS BENS E DIR.'!C39="","",'O - Desp. OUTROS BENS E DIR.'!C39)</f>
        <v/>
      </c>
      <c r="G619" s="489" t="str">
        <f>IF('O - Desp. OUTROS BENS E DIR.'!D39="","",'O - Desp. OUTROS BENS E DIR.'!D39)</f>
        <v/>
      </c>
      <c r="H619" s="489" t="str">
        <f>IF('O - Desp. OUTROS BENS E DIR.'!E39="","",'O - Desp. OUTROS BENS E DIR.'!E39)</f>
        <v/>
      </c>
      <c r="I619" s="489" t="str">
        <f>IF('O - Desp. OUTROS BENS E DIR.'!F39="","",'O - Desp. OUTROS BENS E DIR.'!F39)</f>
        <v/>
      </c>
      <c r="J619" s="489" t="str">
        <f>IF('O - Desp. OUTROS BENS E DIR.'!G39="","",'O - Desp. OUTROS BENS E DIR.'!G39)</f>
        <v/>
      </c>
      <c r="L619" s="489" t="str">
        <f>IF('O - Desp. OUTROS BENS E DIR.'!H39="","",'O - Desp. OUTROS BENS E DIR.'!H39)</f>
        <v/>
      </c>
    </row>
    <row r="620" spans="1:12" x14ac:dyDescent="0.25">
      <c r="A620" s="489">
        <f t="shared" si="28"/>
        <v>0</v>
      </c>
      <c r="B620" s="489" t="str">
        <f>IF(OR(J620="",L620=""),"",'O - Desp. OUTROS BENS E DIR.'!A40)</f>
        <v/>
      </c>
      <c r="C620" s="489" t="str">
        <f t="shared" si="27"/>
        <v/>
      </c>
      <c r="D620" s="489" t="str">
        <f>'O - Desp. OUTROS BENS E DIR.'!Y40</f>
        <v/>
      </c>
      <c r="E620" s="489" t="str">
        <f>'O - Desp. OUTROS BENS E DIR.'!Z40</f>
        <v/>
      </c>
      <c r="F620" s="489" t="str">
        <f>IF('O - Desp. OUTROS BENS E DIR.'!C40="","",'O - Desp. OUTROS BENS E DIR.'!C40)</f>
        <v/>
      </c>
      <c r="G620" s="489" t="str">
        <f>IF('O - Desp. OUTROS BENS E DIR.'!D40="","",'O - Desp. OUTROS BENS E DIR.'!D40)</f>
        <v/>
      </c>
      <c r="H620" s="489" t="str">
        <f>IF('O - Desp. OUTROS BENS E DIR.'!E40="","",'O - Desp. OUTROS BENS E DIR.'!E40)</f>
        <v/>
      </c>
      <c r="I620" s="489" t="str">
        <f>IF('O - Desp. OUTROS BENS E DIR.'!F40="","",'O - Desp. OUTROS BENS E DIR.'!F40)</f>
        <v/>
      </c>
      <c r="J620" s="489" t="str">
        <f>IF('O - Desp. OUTROS BENS E DIR.'!G40="","",'O - Desp. OUTROS BENS E DIR.'!G40)</f>
        <v/>
      </c>
      <c r="L620" s="489" t="str">
        <f>IF('O - Desp. OUTROS BENS E DIR.'!H40="","",'O - Desp. OUTROS BENS E DIR.'!H40)</f>
        <v/>
      </c>
    </row>
    <row r="621" spans="1:12" x14ac:dyDescent="0.25">
      <c r="A621" s="489">
        <f t="shared" si="28"/>
        <v>0</v>
      </c>
      <c r="B621" s="489" t="str">
        <f>IF(OR(J621="",L621=""),"",'O - Desp. OUTROS BENS E DIR.'!A41)</f>
        <v/>
      </c>
      <c r="C621" s="489" t="str">
        <f t="shared" si="27"/>
        <v/>
      </c>
      <c r="D621" s="489" t="str">
        <f>'O - Desp. OUTROS BENS E DIR.'!Y41</f>
        <v/>
      </c>
      <c r="E621" s="489" t="str">
        <f>'O - Desp. OUTROS BENS E DIR.'!Z41</f>
        <v/>
      </c>
      <c r="F621" s="489" t="str">
        <f>IF('O - Desp. OUTROS BENS E DIR.'!C41="","",'O - Desp. OUTROS BENS E DIR.'!C41)</f>
        <v/>
      </c>
      <c r="G621" s="489" t="str">
        <f>IF('O - Desp. OUTROS BENS E DIR.'!D41="","",'O - Desp. OUTROS BENS E DIR.'!D41)</f>
        <v/>
      </c>
      <c r="H621" s="489" t="str">
        <f>IF('O - Desp. OUTROS BENS E DIR.'!E41="","",'O - Desp. OUTROS BENS E DIR.'!E41)</f>
        <v/>
      </c>
      <c r="I621" s="489" t="str">
        <f>IF('O - Desp. OUTROS BENS E DIR.'!F41="","",'O - Desp. OUTROS BENS E DIR.'!F41)</f>
        <v/>
      </c>
      <c r="J621" s="489" t="str">
        <f>IF('O - Desp. OUTROS BENS E DIR.'!G41="","",'O - Desp. OUTROS BENS E DIR.'!G41)</f>
        <v/>
      </c>
      <c r="L621" s="489" t="str">
        <f>IF('O - Desp. OUTROS BENS E DIR.'!H41="","",'O - Desp. OUTROS BENS E DIR.'!H41)</f>
        <v/>
      </c>
    </row>
    <row r="622" spans="1:12" x14ac:dyDescent="0.25">
      <c r="A622" s="489">
        <f t="shared" si="28"/>
        <v>0</v>
      </c>
      <c r="B622" s="489" t="str">
        <f>IF(OR(J622="",L622=""),"",'O - Desp. OUTROS BENS E DIR.'!A42)</f>
        <v/>
      </c>
      <c r="C622" s="489" t="str">
        <f t="shared" si="27"/>
        <v/>
      </c>
      <c r="D622" s="489" t="str">
        <f>'O - Desp. OUTROS BENS E DIR.'!Y42</f>
        <v/>
      </c>
      <c r="E622" s="489" t="str">
        <f>'O - Desp. OUTROS BENS E DIR.'!Z42</f>
        <v/>
      </c>
      <c r="F622" s="489" t="str">
        <f>IF('O - Desp. OUTROS BENS E DIR.'!C42="","",'O - Desp. OUTROS BENS E DIR.'!C42)</f>
        <v/>
      </c>
      <c r="G622" s="489" t="str">
        <f>IF('O - Desp. OUTROS BENS E DIR.'!D42="","",'O - Desp. OUTROS BENS E DIR.'!D42)</f>
        <v/>
      </c>
      <c r="H622" s="489" t="str">
        <f>IF('O - Desp. OUTROS BENS E DIR.'!E42="","",'O - Desp. OUTROS BENS E DIR.'!E42)</f>
        <v/>
      </c>
      <c r="I622" s="489" t="str">
        <f>IF('O - Desp. OUTROS BENS E DIR.'!F42="","",'O - Desp. OUTROS BENS E DIR.'!F42)</f>
        <v/>
      </c>
      <c r="J622" s="489" t="str">
        <f>IF('O - Desp. OUTROS BENS E DIR.'!G42="","",'O - Desp. OUTROS BENS E DIR.'!G42)</f>
        <v/>
      </c>
      <c r="L622" s="489" t="str">
        <f>IF('O - Desp. OUTROS BENS E DIR.'!H42="","",'O - Desp. OUTROS BENS E DIR.'!H42)</f>
        <v/>
      </c>
    </row>
    <row r="623" spans="1:12" x14ac:dyDescent="0.25">
      <c r="A623" s="489">
        <f t="shared" si="28"/>
        <v>0</v>
      </c>
      <c r="B623" s="489" t="str">
        <f>IF(OR(J623="",L623=""),"",'O - Desp. OUTROS BENS E DIR.'!A43)</f>
        <v/>
      </c>
      <c r="C623" s="489" t="str">
        <f t="shared" si="27"/>
        <v/>
      </c>
      <c r="D623" s="489" t="str">
        <f>'O - Desp. OUTROS BENS E DIR.'!Y43</f>
        <v/>
      </c>
      <c r="E623" s="489" t="str">
        <f>'O - Desp. OUTROS BENS E DIR.'!Z43</f>
        <v/>
      </c>
      <c r="F623" s="489" t="str">
        <f>IF('O - Desp. OUTROS BENS E DIR.'!C43="","",'O - Desp. OUTROS BENS E DIR.'!C43)</f>
        <v/>
      </c>
      <c r="G623" s="489" t="str">
        <f>IF('O - Desp. OUTROS BENS E DIR.'!D43="","",'O - Desp. OUTROS BENS E DIR.'!D43)</f>
        <v/>
      </c>
      <c r="H623" s="489" t="str">
        <f>IF('O - Desp. OUTROS BENS E DIR.'!E43="","",'O - Desp. OUTROS BENS E DIR.'!E43)</f>
        <v/>
      </c>
      <c r="I623" s="489" t="str">
        <f>IF('O - Desp. OUTROS BENS E DIR.'!F43="","",'O - Desp. OUTROS BENS E DIR.'!F43)</f>
        <v/>
      </c>
      <c r="J623" s="489" t="str">
        <f>IF('O - Desp. OUTROS BENS E DIR.'!G43="","",'O - Desp. OUTROS BENS E DIR.'!G43)</f>
        <v/>
      </c>
      <c r="L623" s="489" t="str">
        <f>IF('O - Desp. OUTROS BENS E DIR.'!H43="","",'O - Desp. OUTROS BENS E DIR.'!H43)</f>
        <v/>
      </c>
    </row>
    <row r="624" spans="1:12" x14ac:dyDescent="0.25">
      <c r="A624" s="489">
        <f t="shared" si="28"/>
        <v>0</v>
      </c>
      <c r="B624" s="489" t="str">
        <f>IF(OR(J624="",L624=""),"",'O - Desp. OUTROS BENS E DIR.'!A44)</f>
        <v/>
      </c>
      <c r="C624" s="489" t="str">
        <f t="shared" si="27"/>
        <v/>
      </c>
      <c r="D624" s="489" t="str">
        <f>'O - Desp. OUTROS BENS E DIR.'!Y44</f>
        <v/>
      </c>
      <c r="E624" s="489" t="str">
        <f>'O - Desp. OUTROS BENS E DIR.'!Z44</f>
        <v/>
      </c>
      <c r="F624" s="489" t="str">
        <f>IF('O - Desp. OUTROS BENS E DIR.'!C44="","",'O - Desp. OUTROS BENS E DIR.'!C44)</f>
        <v/>
      </c>
      <c r="G624" s="489" t="str">
        <f>IF('O - Desp. OUTROS BENS E DIR.'!D44="","",'O - Desp. OUTROS BENS E DIR.'!D44)</f>
        <v/>
      </c>
      <c r="H624" s="489" t="str">
        <f>IF('O - Desp. OUTROS BENS E DIR.'!E44="","",'O - Desp. OUTROS BENS E DIR.'!E44)</f>
        <v/>
      </c>
      <c r="I624" s="489" t="str">
        <f>IF('O - Desp. OUTROS BENS E DIR.'!F44="","",'O - Desp. OUTROS BENS E DIR.'!F44)</f>
        <v/>
      </c>
      <c r="J624" s="489" t="str">
        <f>IF('O - Desp. OUTROS BENS E DIR.'!G44="","",'O - Desp. OUTROS BENS E DIR.'!G44)</f>
        <v/>
      </c>
      <c r="L624" s="489" t="str">
        <f>IF('O - Desp. OUTROS BENS E DIR.'!H44="","",'O - Desp. OUTROS BENS E DIR.'!H44)</f>
        <v/>
      </c>
    </row>
    <row r="625" spans="1:13" x14ac:dyDescent="0.25">
      <c r="A625" s="489">
        <f t="shared" si="28"/>
        <v>0</v>
      </c>
      <c r="B625" s="489" t="str">
        <f>IF(OR(J625="",L625=""),"",'O - Desp. OUTROS BENS E DIR.'!A45)</f>
        <v/>
      </c>
      <c r="C625" s="489" t="str">
        <f t="shared" si="27"/>
        <v/>
      </c>
      <c r="D625" s="489" t="str">
        <f>'O - Desp. OUTROS BENS E DIR.'!Y45</f>
        <v/>
      </c>
      <c r="E625" s="489" t="str">
        <f>'O - Desp. OUTROS BENS E DIR.'!Z45</f>
        <v/>
      </c>
      <c r="F625" s="489" t="str">
        <f>IF('O - Desp. OUTROS BENS E DIR.'!C45="","",'O - Desp. OUTROS BENS E DIR.'!C45)</f>
        <v/>
      </c>
      <c r="G625" s="489" t="str">
        <f>IF('O - Desp. OUTROS BENS E DIR.'!D45="","",'O - Desp. OUTROS BENS E DIR.'!D45)</f>
        <v/>
      </c>
      <c r="H625" s="489" t="str">
        <f>IF('O - Desp. OUTROS BENS E DIR.'!E45="","",'O - Desp. OUTROS BENS E DIR.'!E45)</f>
        <v/>
      </c>
      <c r="I625" s="489" t="str">
        <f>IF('O - Desp. OUTROS BENS E DIR.'!F45="","",'O - Desp. OUTROS BENS E DIR.'!F45)</f>
        <v/>
      </c>
      <c r="J625" s="489" t="str">
        <f>IF('O - Desp. OUTROS BENS E DIR.'!G45="","",'O - Desp. OUTROS BENS E DIR.'!G45)</f>
        <v/>
      </c>
      <c r="L625" s="489" t="str">
        <f>IF('O - Desp. OUTROS BENS E DIR.'!H45="","",'O - Desp. OUTROS BENS E DIR.'!H45)</f>
        <v/>
      </c>
    </row>
    <row r="626" spans="1:13" x14ac:dyDescent="0.25">
      <c r="A626" s="489">
        <f t="shared" si="28"/>
        <v>0</v>
      </c>
      <c r="B626" s="489" t="str">
        <f>IF(OR(J626="",L626=""),"",'O - Desp. OUTROS BENS E DIR.'!A46)</f>
        <v/>
      </c>
      <c r="C626" s="489" t="str">
        <f t="shared" si="27"/>
        <v/>
      </c>
      <c r="D626" s="489" t="str">
        <f>'O - Desp. OUTROS BENS E DIR.'!Y46</f>
        <v/>
      </c>
      <c r="E626" s="489" t="str">
        <f>'O - Desp. OUTROS BENS E DIR.'!Z46</f>
        <v/>
      </c>
      <c r="F626" s="489" t="str">
        <f>IF('O - Desp. OUTROS BENS E DIR.'!C46="","",'O - Desp. OUTROS BENS E DIR.'!C46)</f>
        <v/>
      </c>
      <c r="G626" s="489" t="str">
        <f>IF('O - Desp. OUTROS BENS E DIR.'!D46="","",'O - Desp. OUTROS BENS E DIR.'!D46)</f>
        <v/>
      </c>
      <c r="H626" s="489" t="str">
        <f>IF('O - Desp. OUTROS BENS E DIR.'!E46="","",'O - Desp. OUTROS BENS E DIR.'!E46)</f>
        <v/>
      </c>
      <c r="I626" s="489" t="str">
        <f>IF('O - Desp. OUTROS BENS E DIR.'!F46="","",'O - Desp. OUTROS BENS E DIR.'!F46)</f>
        <v/>
      </c>
      <c r="J626" s="489" t="str">
        <f>IF('O - Desp. OUTROS BENS E DIR.'!G46="","",'O - Desp. OUTROS BENS E DIR.'!G46)</f>
        <v/>
      </c>
      <c r="L626" s="489" t="str">
        <f>IF('O - Desp. OUTROS BENS E DIR.'!H46="","",'O - Desp. OUTROS BENS E DIR.'!H46)</f>
        <v/>
      </c>
    </row>
    <row r="627" spans="1:13" x14ac:dyDescent="0.25">
      <c r="A627" s="489">
        <f t="shared" si="28"/>
        <v>0</v>
      </c>
      <c r="B627" s="489" t="str">
        <f>IF(OR(J627="",L627=""),"",'O - Desp. OUTROS BENS E DIR.'!A47)</f>
        <v/>
      </c>
      <c r="C627" s="489" t="str">
        <f t="shared" si="27"/>
        <v/>
      </c>
      <c r="D627" s="489" t="str">
        <f>'O - Desp. OUTROS BENS E DIR.'!Y47</f>
        <v/>
      </c>
      <c r="E627" s="489" t="str">
        <f>'O - Desp. OUTROS BENS E DIR.'!Z47</f>
        <v/>
      </c>
      <c r="F627" s="489" t="str">
        <f>IF('O - Desp. OUTROS BENS E DIR.'!C47="","",'O - Desp. OUTROS BENS E DIR.'!C47)</f>
        <v/>
      </c>
      <c r="G627" s="489" t="str">
        <f>IF('O - Desp. OUTROS BENS E DIR.'!D47="","",'O - Desp. OUTROS BENS E DIR.'!D47)</f>
        <v/>
      </c>
      <c r="H627" s="489" t="str">
        <f>IF('O - Desp. OUTROS BENS E DIR.'!E47="","",'O - Desp. OUTROS BENS E DIR.'!E47)</f>
        <v/>
      </c>
      <c r="I627" s="489" t="str">
        <f>IF('O - Desp. OUTROS BENS E DIR.'!F47="","",'O - Desp. OUTROS BENS E DIR.'!F47)</f>
        <v/>
      </c>
      <c r="J627" s="489" t="str">
        <f>IF('O - Desp. OUTROS BENS E DIR.'!G47="","",'O - Desp. OUTROS BENS E DIR.'!G47)</f>
        <v/>
      </c>
      <c r="L627" s="489" t="str">
        <f>IF('O - Desp. OUTROS BENS E DIR.'!H47="","",'O - Desp. OUTROS BENS E DIR.'!H47)</f>
        <v/>
      </c>
    </row>
    <row r="628" spans="1:13" x14ac:dyDescent="0.25">
      <c r="A628" s="489">
        <f t="shared" si="28"/>
        <v>0</v>
      </c>
      <c r="B628" s="489" t="str">
        <f>IF(OR(J628="",L628=""),"",'O - Desp. OUTROS BENS E DIR.'!A48)</f>
        <v/>
      </c>
      <c r="C628" s="489" t="str">
        <f t="shared" si="27"/>
        <v/>
      </c>
      <c r="D628" s="489" t="str">
        <f>'O - Desp. OUTROS BENS E DIR.'!Y48</f>
        <v/>
      </c>
      <c r="E628" s="489" t="str">
        <f>'O - Desp. OUTROS BENS E DIR.'!Z48</f>
        <v/>
      </c>
      <c r="F628" s="489" t="str">
        <f>IF('O - Desp. OUTROS BENS E DIR.'!C48="","",'O - Desp. OUTROS BENS E DIR.'!C48)</f>
        <v/>
      </c>
      <c r="G628" s="489" t="str">
        <f>IF('O - Desp. OUTROS BENS E DIR.'!D48="","",'O - Desp. OUTROS BENS E DIR.'!D48)</f>
        <v/>
      </c>
      <c r="H628" s="489" t="str">
        <f>IF('O - Desp. OUTROS BENS E DIR.'!E48="","",'O - Desp. OUTROS BENS E DIR.'!E48)</f>
        <v/>
      </c>
      <c r="I628" s="489" t="str">
        <f>IF('O - Desp. OUTROS BENS E DIR.'!F48="","",'O - Desp. OUTROS BENS E DIR.'!F48)</f>
        <v/>
      </c>
      <c r="J628" s="489" t="str">
        <f>IF('O - Desp. OUTROS BENS E DIR.'!G48="","",'O - Desp. OUTROS BENS E DIR.'!G48)</f>
        <v/>
      </c>
      <c r="L628" s="489" t="str">
        <f>IF('O - Desp. OUTROS BENS E DIR.'!H48="","",'O - Desp. OUTROS BENS E DIR.'!H48)</f>
        <v/>
      </c>
    </row>
    <row r="629" spans="1:13" x14ac:dyDescent="0.25">
      <c r="A629" s="489">
        <f t="shared" si="28"/>
        <v>0</v>
      </c>
      <c r="B629" s="489" t="str">
        <f>IF(OR(J629="",L629=""),"",'O - Desp. OUTROS BENS E DIR.'!A49)</f>
        <v/>
      </c>
      <c r="C629" s="489" t="str">
        <f t="shared" si="27"/>
        <v/>
      </c>
      <c r="D629" s="489" t="str">
        <f>'O - Desp. OUTROS BENS E DIR.'!Y49</f>
        <v/>
      </c>
      <c r="E629" s="489" t="str">
        <f>'O - Desp. OUTROS BENS E DIR.'!Z49</f>
        <v/>
      </c>
      <c r="F629" s="489" t="str">
        <f>IF('O - Desp. OUTROS BENS E DIR.'!C49="","",'O - Desp. OUTROS BENS E DIR.'!C49)</f>
        <v/>
      </c>
      <c r="G629" s="489" t="str">
        <f>IF('O - Desp. OUTROS BENS E DIR.'!D49="","",'O - Desp. OUTROS BENS E DIR.'!D49)</f>
        <v/>
      </c>
      <c r="H629" s="489" t="str">
        <f>IF('O - Desp. OUTROS BENS E DIR.'!E49="","",'O - Desp. OUTROS BENS E DIR.'!E49)</f>
        <v/>
      </c>
      <c r="I629" s="489" t="str">
        <f>IF('O - Desp. OUTROS BENS E DIR.'!F49="","",'O - Desp. OUTROS BENS E DIR.'!F49)</f>
        <v/>
      </c>
      <c r="J629" s="489" t="str">
        <f>IF('O - Desp. OUTROS BENS E DIR.'!G49="","",'O - Desp. OUTROS BENS E DIR.'!G49)</f>
        <v/>
      </c>
      <c r="L629" s="489" t="str">
        <f>IF('O - Desp. OUTROS BENS E DIR.'!H49="","",'O - Desp. OUTROS BENS E DIR.'!H49)</f>
        <v/>
      </c>
    </row>
    <row r="630" spans="1:13" x14ac:dyDescent="0.25">
      <c r="A630" s="489">
        <f t="shared" si="28"/>
        <v>0</v>
      </c>
      <c r="B630" s="489" t="str">
        <f>IF(OR(J630="",L630=""),"",'O - Desp. OUTROS BENS E DIR.'!A50)</f>
        <v/>
      </c>
      <c r="C630" s="489" t="str">
        <f t="shared" si="27"/>
        <v/>
      </c>
      <c r="D630" s="489" t="str">
        <f>'O - Desp. OUTROS BENS E DIR.'!Y50</f>
        <v/>
      </c>
      <c r="E630" s="489" t="str">
        <f>'O - Desp. OUTROS BENS E DIR.'!Z50</f>
        <v/>
      </c>
      <c r="F630" s="489" t="str">
        <f>IF('O - Desp. OUTROS BENS E DIR.'!C50="","",'O - Desp. OUTROS BENS E DIR.'!C50)</f>
        <v/>
      </c>
      <c r="G630" s="489" t="str">
        <f>IF('O - Desp. OUTROS BENS E DIR.'!D50="","",'O - Desp. OUTROS BENS E DIR.'!D50)</f>
        <v/>
      </c>
      <c r="H630" s="489" t="str">
        <f>IF('O - Desp. OUTROS BENS E DIR.'!E50="","",'O - Desp. OUTROS BENS E DIR.'!E50)</f>
        <v/>
      </c>
      <c r="I630" s="489" t="str">
        <f>IF('O - Desp. OUTROS BENS E DIR.'!F50="","",'O - Desp. OUTROS BENS E DIR.'!F50)</f>
        <v/>
      </c>
      <c r="J630" s="489" t="str">
        <f>IF('O - Desp. OUTROS BENS E DIR.'!G50="","",'O - Desp. OUTROS BENS E DIR.'!G50)</f>
        <v/>
      </c>
      <c r="L630" s="489" t="str">
        <f>IF('O - Desp. OUTROS BENS E DIR.'!H50="","",'O - Desp. OUTROS BENS E DIR.'!H50)</f>
        <v/>
      </c>
    </row>
    <row r="631" spans="1:13" x14ac:dyDescent="0.25">
      <c r="A631" s="489">
        <f t="shared" si="28"/>
        <v>0</v>
      </c>
      <c r="B631" s="489" t="str">
        <f>IF(OR(J631="",L631=""),"",'O - Desp. OUTROS BENS E DIR.'!A51)</f>
        <v/>
      </c>
      <c r="C631" s="489" t="str">
        <f t="shared" si="27"/>
        <v/>
      </c>
      <c r="D631" s="489" t="str">
        <f>'O - Desp. OUTROS BENS E DIR.'!Y51</f>
        <v/>
      </c>
      <c r="E631" s="489" t="str">
        <f>'O - Desp. OUTROS BENS E DIR.'!Z51</f>
        <v/>
      </c>
      <c r="F631" s="489" t="str">
        <f>IF('O - Desp. OUTROS BENS E DIR.'!C51="","",'O - Desp. OUTROS BENS E DIR.'!C51)</f>
        <v/>
      </c>
      <c r="G631" s="489" t="str">
        <f>IF('O - Desp. OUTROS BENS E DIR.'!D51="","",'O - Desp. OUTROS BENS E DIR.'!D51)</f>
        <v/>
      </c>
      <c r="H631" s="489" t="str">
        <f>IF('O - Desp. OUTROS BENS E DIR.'!E51="","",'O - Desp. OUTROS BENS E DIR.'!E51)</f>
        <v/>
      </c>
      <c r="I631" s="489" t="str">
        <f>IF('O - Desp. OUTROS BENS E DIR.'!F51="","",'O - Desp. OUTROS BENS E DIR.'!F51)</f>
        <v/>
      </c>
      <c r="J631" s="489" t="str">
        <f>IF('O - Desp. OUTROS BENS E DIR.'!G51="","",'O - Desp. OUTROS BENS E DIR.'!G51)</f>
        <v/>
      </c>
      <c r="L631" s="489" t="str">
        <f>IF('O - Desp. OUTROS BENS E DIR.'!H51="","",'O - Desp. OUTROS BENS E DIR.'!H51)</f>
        <v/>
      </c>
    </row>
    <row r="632" spans="1:13" x14ac:dyDescent="0.25">
      <c r="A632" s="489">
        <f t="shared" si="28"/>
        <v>0</v>
      </c>
      <c r="B632" s="489" t="str">
        <f>IF(OR(J632="",L632=""),"",'O - Desp. OUTROS BENS E DIR.'!A52)</f>
        <v/>
      </c>
      <c r="C632" s="489" t="str">
        <f t="shared" si="27"/>
        <v/>
      </c>
      <c r="D632" s="489" t="str">
        <f>'O - Desp. OUTROS BENS E DIR.'!Y52</f>
        <v/>
      </c>
      <c r="E632" s="489" t="str">
        <f>'O - Desp. OUTROS BENS E DIR.'!Z52</f>
        <v/>
      </c>
      <c r="F632" s="489" t="str">
        <f>IF('O - Desp. OUTROS BENS E DIR.'!C52="","",'O - Desp. OUTROS BENS E DIR.'!C52)</f>
        <v/>
      </c>
      <c r="G632" s="489" t="str">
        <f>IF('O - Desp. OUTROS BENS E DIR.'!D52="","",'O - Desp. OUTROS BENS E DIR.'!D52)</f>
        <v/>
      </c>
      <c r="H632" s="489" t="str">
        <f>IF('O - Desp. OUTROS BENS E DIR.'!E52="","",'O - Desp. OUTROS BENS E DIR.'!E52)</f>
        <v/>
      </c>
      <c r="I632" s="489" t="str">
        <f>IF('O - Desp. OUTROS BENS E DIR.'!F52="","",'O - Desp. OUTROS BENS E DIR.'!F52)</f>
        <v/>
      </c>
      <c r="J632" s="489" t="str">
        <f>IF('O - Desp. OUTROS BENS E DIR.'!G52="","",'O - Desp. OUTROS BENS E DIR.'!G52)</f>
        <v/>
      </c>
      <c r="L632" s="489" t="str">
        <f>IF('O - Desp. OUTROS BENS E DIR.'!H52="","",'O - Desp. OUTROS BENS E DIR.'!H52)</f>
        <v/>
      </c>
    </row>
    <row r="633" spans="1:13" x14ac:dyDescent="0.25">
      <c r="A633" s="489">
        <f t="shared" si="28"/>
        <v>0</v>
      </c>
      <c r="B633" s="489" t="str">
        <f>IF(OR(J633="",L633=""),"",'O - Desp. OUTROS BENS E DIR.'!A53)</f>
        <v/>
      </c>
      <c r="C633" s="489" t="str">
        <f t="shared" si="27"/>
        <v/>
      </c>
      <c r="D633" s="489" t="str">
        <f>'O - Desp. OUTROS BENS E DIR.'!Y53</f>
        <v/>
      </c>
      <c r="E633" s="489" t="str">
        <f>'O - Desp. OUTROS BENS E DIR.'!Z53</f>
        <v/>
      </c>
      <c r="F633" s="489" t="str">
        <f>IF('O - Desp. OUTROS BENS E DIR.'!C53="","",'O - Desp. OUTROS BENS E DIR.'!C53)</f>
        <v/>
      </c>
      <c r="G633" s="489" t="str">
        <f>IF('O - Desp. OUTROS BENS E DIR.'!D53="","",'O - Desp. OUTROS BENS E DIR.'!D53)</f>
        <v/>
      </c>
      <c r="H633" s="489" t="str">
        <f>IF('O - Desp. OUTROS BENS E DIR.'!E53="","",'O - Desp. OUTROS BENS E DIR.'!E53)</f>
        <v/>
      </c>
      <c r="I633" s="489" t="str">
        <f>IF('O - Desp. OUTROS BENS E DIR.'!F53="","",'O - Desp. OUTROS BENS E DIR.'!F53)</f>
        <v/>
      </c>
      <c r="J633" s="489" t="str">
        <f>IF('O - Desp. OUTROS BENS E DIR.'!G53="","",'O - Desp. OUTROS BENS E DIR.'!G53)</f>
        <v/>
      </c>
      <c r="L633" s="489" t="str">
        <f>IF('O - Desp. OUTROS BENS E DIR.'!H53="","",'O - Desp. OUTROS BENS E DIR.'!H53)</f>
        <v/>
      </c>
    </row>
    <row r="634" spans="1:13" x14ac:dyDescent="0.25">
      <c r="A634" s="489">
        <f t="shared" si="28"/>
        <v>0</v>
      </c>
      <c r="B634" s="489" t="str">
        <f>IF(OR(J634="",L634=""),"",'O - Desp. OUTROS BENS E DIR.'!A54)</f>
        <v/>
      </c>
      <c r="C634" s="489" t="str">
        <f t="shared" si="27"/>
        <v/>
      </c>
      <c r="D634" s="489" t="str">
        <f>'O - Desp. OUTROS BENS E DIR.'!Y54</f>
        <v/>
      </c>
      <c r="E634" s="489" t="str">
        <f>'O - Desp. OUTROS BENS E DIR.'!Z54</f>
        <v/>
      </c>
      <c r="F634" s="489" t="str">
        <f>IF('O - Desp. OUTROS BENS E DIR.'!C54="","",'O - Desp. OUTROS BENS E DIR.'!C54)</f>
        <v/>
      </c>
      <c r="G634" s="489" t="str">
        <f>IF('O - Desp. OUTROS BENS E DIR.'!D54="","",'O - Desp. OUTROS BENS E DIR.'!D54)</f>
        <v/>
      </c>
      <c r="H634" s="489" t="str">
        <f>IF('O - Desp. OUTROS BENS E DIR.'!E54="","",'O - Desp. OUTROS BENS E DIR.'!E54)</f>
        <v/>
      </c>
      <c r="I634" s="489" t="str">
        <f>IF('O - Desp. OUTROS BENS E DIR.'!F54="","",'O - Desp. OUTROS BENS E DIR.'!F54)</f>
        <v/>
      </c>
      <c r="J634" s="489" t="str">
        <f>IF('O - Desp. OUTROS BENS E DIR.'!G54="","",'O - Desp. OUTROS BENS E DIR.'!G54)</f>
        <v/>
      </c>
      <c r="L634" s="489" t="str">
        <f>IF('O - Desp. OUTROS BENS E DIR.'!H54="","",'O - Desp. OUTROS BENS E DIR.'!H54)</f>
        <v/>
      </c>
    </row>
    <row r="635" spans="1:13" x14ac:dyDescent="0.25">
      <c r="A635" s="489">
        <f t="shared" si="28"/>
        <v>0</v>
      </c>
      <c r="B635" s="489" t="str">
        <f>IF(M635="","",'P - Desp. CUSTOS DIRETOS'!A5)</f>
        <v/>
      </c>
      <c r="C635" s="489" t="str">
        <f>IF(B635="","","CUSTOS DIRETOS")</f>
        <v/>
      </c>
      <c r="D635" s="489" t="str">
        <f>'P - Desp. CUSTOS DIRETOS'!U5</f>
        <v/>
      </c>
      <c r="E635" s="489" t="str">
        <f>'P - Desp. CUSTOS DIRETOS'!V5</f>
        <v/>
      </c>
      <c r="F635" s="489" t="str">
        <f>IF(B635="","","NA")</f>
        <v/>
      </c>
      <c r="H635" s="489" t="str">
        <f>IF('P - Desp. CUSTOS DIRETOS'!C5="","",'P - Desp. CUSTOS DIRETOS'!C5)</f>
        <v/>
      </c>
      <c r="I635" s="489" t="str">
        <f>IF('P - Desp. CUSTOS DIRETOS'!D5="","",'P - Desp. CUSTOS DIRETOS'!D5)</f>
        <v/>
      </c>
      <c r="M635" s="489" t="str">
        <f>IF('P - Desp. CUSTOS DIRETOS'!E5="","",'P - Desp. CUSTOS DIRETOS'!E5)</f>
        <v/>
      </c>
    </row>
    <row r="636" spans="1:13" x14ac:dyDescent="0.25">
      <c r="A636" s="489">
        <f t="shared" ref="A636:A684" si="29">IF(D636="",A635,A635+1)</f>
        <v>0</v>
      </c>
      <c r="B636" s="489" t="str">
        <f>IF(M636="","",'P - Desp. CUSTOS DIRETOS'!A6)</f>
        <v/>
      </c>
      <c r="C636" s="489" t="str">
        <f t="shared" ref="C636:C684" si="30">IF(B636="","","CUSTOS DIRETOS")</f>
        <v/>
      </c>
      <c r="D636" s="489" t="str">
        <f>'P - Desp. CUSTOS DIRETOS'!U6</f>
        <v/>
      </c>
      <c r="E636" s="489" t="str">
        <f>'P - Desp. CUSTOS DIRETOS'!V6</f>
        <v/>
      </c>
      <c r="F636" s="489" t="str">
        <f t="shared" ref="F636:F684" si="31">IF(B636="","","NA")</f>
        <v/>
      </c>
      <c r="H636" s="489" t="str">
        <f>IF('P - Desp. CUSTOS DIRETOS'!C6="","",'P - Desp. CUSTOS DIRETOS'!C6)</f>
        <v/>
      </c>
      <c r="I636" s="489" t="str">
        <f>IF('P - Desp. CUSTOS DIRETOS'!D6="","",'P - Desp. CUSTOS DIRETOS'!D6)</f>
        <v/>
      </c>
      <c r="M636" s="489" t="str">
        <f>IF('P - Desp. CUSTOS DIRETOS'!E6="","",'P - Desp. CUSTOS DIRETOS'!E6)</f>
        <v/>
      </c>
    </row>
    <row r="637" spans="1:13" x14ac:dyDescent="0.25">
      <c r="A637" s="489">
        <f t="shared" si="29"/>
        <v>0</v>
      </c>
      <c r="B637" s="489" t="str">
        <f>IF(M637="","",'P - Desp. CUSTOS DIRETOS'!A7)</f>
        <v/>
      </c>
      <c r="C637" s="489" t="str">
        <f t="shared" si="30"/>
        <v/>
      </c>
      <c r="D637" s="489" t="str">
        <f>'P - Desp. CUSTOS DIRETOS'!U7</f>
        <v/>
      </c>
      <c r="E637" s="489" t="str">
        <f>'P - Desp. CUSTOS DIRETOS'!V7</f>
        <v/>
      </c>
      <c r="F637" s="489" t="str">
        <f t="shared" si="31"/>
        <v/>
      </c>
      <c r="H637" s="489" t="str">
        <f>IF('P - Desp. CUSTOS DIRETOS'!C7="","",'P - Desp. CUSTOS DIRETOS'!C7)</f>
        <v/>
      </c>
      <c r="I637" s="489" t="str">
        <f>IF('P - Desp. CUSTOS DIRETOS'!D7="","",'P - Desp. CUSTOS DIRETOS'!D7)</f>
        <v/>
      </c>
      <c r="M637" s="489" t="str">
        <f>IF('P - Desp. CUSTOS DIRETOS'!E7="","",'P - Desp. CUSTOS DIRETOS'!E7)</f>
        <v/>
      </c>
    </row>
    <row r="638" spans="1:13" x14ac:dyDescent="0.25">
      <c r="A638" s="489">
        <f t="shared" si="29"/>
        <v>0</v>
      </c>
      <c r="B638" s="489" t="str">
        <f>IF(M638="","",'P - Desp. CUSTOS DIRETOS'!A8)</f>
        <v/>
      </c>
      <c r="C638" s="489" t="str">
        <f t="shared" si="30"/>
        <v/>
      </c>
      <c r="D638" s="489" t="str">
        <f>'P - Desp. CUSTOS DIRETOS'!U8</f>
        <v/>
      </c>
      <c r="E638" s="489" t="str">
        <f>'P - Desp. CUSTOS DIRETOS'!V8</f>
        <v/>
      </c>
      <c r="F638" s="489" t="str">
        <f t="shared" si="31"/>
        <v/>
      </c>
      <c r="H638" s="489" t="str">
        <f>IF('P - Desp. CUSTOS DIRETOS'!C8="","",'P - Desp. CUSTOS DIRETOS'!C8)</f>
        <v/>
      </c>
      <c r="I638" s="489" t="str">
        <f>IF('P - Desp. CUSTOS DIRETOS'!D8="","",'P - Desp. CUSTOS DIRETOS'!D8)</f>
        <v/>
      </c>
      <c r="M638" s="489" t="str">
        <f>IF('P - Desp. CUSTOS DIRETOS'!E8="","",'P - Desp. CUSTOS DIRETOS'!E8)</f>
        <v/>
      </c>
    </row>
    <row r="639" spans="1:13" x14ac:dyDescent="0.25">
      <c r="A639" s="489">
        <f t="shared" si="29"/>
        <v>0</v>
      </c>
      <c r="B639" s="489" t="str">
        <f>IF(M639="","",'P - Desp. CUSTOS DIRETOS'!A9)</f>
        <v/>
      </c>
      <c r="C639" s="489" t="str">
        <f t="shared" si="30"/>
        <v/>
      </c>
      <c r="D639" s="489" t="str">
        <f>'P - Desp. CUSTOS DIRETOS'!U9</f>
        <v/>
      </c>
      <c r="E639" s="489" t="str">
        <f>'P - Desp. CUSTOS DIRETOS'!V9</f>
        <v/>
      </c>
      <c r="F639" s="489" t="str">
        <f t="shared" si="31"/>
        <v/>
      </c>
      <c r="H639" s="489" t="str">
        <f>IF('P - Desp. CUSTOS DIRETOS'!C9="","",'P - Desp. CUSTOS DIRETOS'!C9)</f>
        <v/>
      </c>
      <c r="I639" s="489" t="str">
        <f>IF('P - Desp. CUSTOS DIRETOS'!D9="","",'P - Desp. CUSTOS DIRETOS'!D9)</f>
        <v/>
      </c>
      <c r="M639" s="489" t="str">
        <f>IF('P - Desp. CUSTOS DIRETOS'!E9="","",'P - Desp. CUSTOS DIRETOS'!E9)</f>
        <v/>
      </c>
    </row>
    <row r="640" spans="1:13" x14ac:dyDescent="0.25">
      <c r="A640" s="489">
        <f t="shared" si="29"/>
        <v>0</v>
      </c>
      <c r="B640" s="489" t="str">
        <f>IF(M640="","",'P - Desp. CUSTOS DIRETOS'!A10)</f>
        <v/>
      </c>
      <c r="C640" s="489" t="str">
        <f t="shared" si="30"/>
        <v/>
      </c>
      <c r="D640" s="489" t="str">
        <f>'P - Desp. CUSTOS DIRETOS'!U10</f>
        <v/>
      </c>
      <c r="E640" s="489" t="str">
        <f>'P - Desp. CUSTOS DIRETOS'!V10</f>
        <v/>
      </c>
      <c r="F640" s="489" t="str">
        <f t="shared" si="31"/>
        <v/>
      </c>
      <c r="H640" s="489" t="str">
        <f>IF('P - Desp. CUSTOS DIRETOS'!C10="","",'P - Desp. CUSTOS DIRETOS'!C10)</f>
        <v/>
      </c>
      <c r="I640" s="489" t="str">
        <f>IF('P - Desp. CUSTOS DIRETOS'!D10="","",'P - Desp. CUSTOS DIRETOS'!D10)</f>
        <v/>
      </c>
      <c r="M640" s="489" t="str">
        <f>IF('P - Desp. CUSTOS DIRETOS'!E10="","",'P - Desp. CUSTOS DIRETOS'!E10)</f>
        <v/>
      </c>
    </row>
    <row r="641" spans="1:13" x14ac:dyDescent="0.25">
      <c r="A641" s="489">
        <f t="shared" si="29"/>
        <v>0</v>
      </c>
      <c r="B641" s="489" t="str">
        <f>IF(M641="","",'P - Desp. CUSTOS DIRETOS'!A11)</f>
        <v/>
      </c>
      <c r="C641" s="489" t="str">
        <f t="shared" si="30"/>
        <v/>
      </c>
      <c r="D641" s="489" t="str">
        <f>'P - Desp. CUSTOS DIRETOS'!U11</f>
        <v/>
      </c>
      <c r="E641" s="489" t="str">
        <f>'P - Desp. CUSTOS DIRETOS'!V11</f>
        <v/>
      </c>
      <c r="F641" s="489" t="str">
        <f t="shared" si="31"/>
        <v/>
      </c>
      <c r="H641" s="489" t="str">
        <f>IF('P - Desp. CUSTOS DIRETOS'!C11="","",'P - Desp. CUSTOS DIRETOS'!C11)</f>
        <v/>
      </c>
      <c r="I641" s="489" t="str">
        <f>IF('P - Desp. CUSTOS DIRETOS'!D11="","",'P - Desp. CUSTOS DIRETOS'!D11)</f>
        <v/>
      </c>
      <c r="M641" s="489" t="str">
        <f>IF('P - Desp. CUSTOS DIRETOS'!E11="","",'P - Desp. CUSTOS DIRETOS'!E11)</f>
        <v/>
      </c>
    </row>
    <row r="642" spans="1:13" x14ac:dyDescent="0.25">
      <c r="A642" s="489">
        <f t="shared" si="29"/>
        <v>0</v>
      </c>
      <c r="B642" s="489" t="str">
        <f>IF(M642="","",'P - Desp. CUSTOS DIRETOS'!A12)</f>
        <v/>
      </c>
      <c r="C642" s="489" t="str">
        <f t="shared" si="30"/>
        <v/>
      </c>
      <c r="D642" s="489" t="str">
        <f>'P - Desp. CUSTOS DIRETOS'!U12</f>
        <v/>
      </c>
      <c r="E642" s="489" t="str">
        <f>'P - Desp. CUSTOS DIRETOS'!V12</f>
        <v/>
      </c>
      <c r="F642" s="489" t="str">
        <f t="shared" si="31"/>
        <v/>
      </c>
      <c r="H642" s="489" t="str">
        <f>IF('P - Desp. CUSTOS DIRETOS'!C12="","",'P - Desp. CUSTOS DIRETOS'!C12)</f>
        <v/>
      </c>
      <c r="I642" s="489" t="str">
        <f>IF('P - Desp. CUSTOS DIRETOS'!D12="","",'P - Desp. CUSTOS DIRETOS'!D12)</f>
        <v/>
      </c>
      <c r="M642" s="489" t="str">
        <f>IF('P - Desp. CUSTOS DIRETOS'!E12="","",'P - Desp. CUSTOS DIRETOS'!E12)</f>
        <v/>
      </c>
    </row>
    <row r="643" spans="1:13" x14ac:dyDescent="0.25">
      <c r="A643" s="489">
        <f t="shared" si="29"/>
        <v>0</v>
      </c>
      <c r="B643" s="489" t="str">
        <f>IF(M643="","",'P - Desp. CUSTOS DIRETOS'!A13)</f>
        <v/>
      </c>
      <c r="C643" s="489" t="str">
        <f t="shared" si="30"/>
        <v/>
      </c>
      <c r="D643" s="489" t="str">
        <f>'P - Desp. CUSTOS DIRETOS'!U13</f>
        <v/>
      </c>
      <c r="E643" s="489" t="str">
        <f>'P - Desp. CUSTOS DIRETOS'!V13</f>
        <v/>
      </c>
      <c r="F643" s="489" t="str">
        <f t="shared" si="31"/>
        <v/>
      </c>
      <c r="H643" s="489" t="str">
        <f>IF('P - Desp. CUSTOS DIRETOS'!C13="","",'P - Desp. CUSTOS DIRETOS'!C13)</f>
        <v/>
      </c>
      <c r="I643" s="489" t="str">
        <f>IF('P - Desp. CUSTOS DIRETOS'!D13="","",'P - Desp. CUSTOS DIRETOS'!D13)</f>
        <v/>
      </c>
      <c r="M643" s="489" t="str">
        <f>IF('P - Desp. CUSTOS DIRETOS'!E13="","",'P - Desp. CUSTOS DIRETOS'!E13)</f>
        <v/>
      </c>
    </row>
    <row r="644" spans="1:13" x14ac:dyDescent="0.25">
      <c r="A644" s="489">
        <f t="shared" si="29"/>
        <v>0</v>
      </c>
      <c r="B644" s="489" t="str">
        <f>IF(M644="","",'P - Desp. CUSTOS DIRETOS'!A14)</f>
        <v/>
      </c>
      <c r="C644" s="489" t="str">
        <f t="shared" si="30"/>
        <v/>
      </c>
      <c r="D644" s="489" t="str">
        <f>'P - Desp. CUSTOS DIRETOS'!U14</f>
        <v/>
      </c>
      <c r="E644" s="489" t="str">
        <f>'P - Desp. CUSTOS DIRETOS'!V14</f>
        <v/>
      </c>
      <c r="F644" s="489" t="str">
        <f t="shared" si="31"/>
        <v/>
      </c>
      <c r="H644" s="489" t="str">
        <f>IF('P - Desp. CUSTOS DIRETOS'!C14="","",'P - Desp. CUSTOS DIRETOS'!C14)</f>
        <v/>
      </c>
      <c r="I644" s="489" t="str">
        <f>IF('P - Desp. CUSTOS DIRETOS'!D14="","",'P - Desp. CUSTOS DIRETOS'!D14)</f>
        <v/>
      </c>
      <c r="M644" s="489" t="str">
        <f>IF('P - Desp. CUSTOS DIRETOS'!E14="","",'P - Desp. CUSTOS DIRETOS'!E14)</f>
        <v/>
      </c>
    </row>
    <row r="645" spans="1:13" x14ac:dyDescent="0.25">
      <c r="A645" s="489">
        <f t="shared" si="29"/>
        <v>0</v>
      </c>
      <c r="B645" s="489" t="str">
        <f>IF(M645="","",'P - Desp. CUSTOS DIRETOS'!A15)</f>
        <v/>
      </c>
      <c r="C645" s="489" t="str">
        <f t="shared" si="30"/>
        <v/>
      </c>
      <c r="D645" s="489" t="str">
        <f>'P - Desp. CUSTOS DIRETOS'!U15</f>
        <v/>
      </c>
      <c r="E645" s="489" t="str">
        <f>'P - Desp. CUSTOS DIRETOS'!V15</f>
        <v/>
      </c>
      <c r="F645" s="489" t="str">
        <f t="shared" si="31"/>
        <v/>
      </c>
      <c r="H645" s="489" t="str">
        <f>IF('P - Desp. CUSTOS DIRETOS'!C15="","",'P - Desp. CUSTOS DIRETOS'!C15)</f>
        <v/>
      </c>
      <c r="I645" s="489" t="str">
        <f>IF('P - Desp. CUSTOS DIRETOS'!D15="","",'P - Desp. CUSTOS DIRETOS'!D15)</f>
        <v/>
      </c>
      <c r="M645" s="489" t="str">
        <f>IF('P - Desp. CUSTOS DIRETOS'!E15="","",'P - Desp. CUSTOS DIRETOS'!E15)</f>
        <v/>
      </c>
    </row>
    <row r="646" spans="1:13" x14ac:dyDescent="0.25">
      <c r="A646" s="489">
        <f t="shared" si="29"/>
        <v>0</v>
      </c>
      <c r="B646" s="489" t="str">
        <f>IF(M646="","",'P - Desp. CUSTOS DIRETOS'!A16)</f>
        <v/>
      </c>
      <c r="C646" s="489" t="str">
        <f t="shared" si="30"/>
        <v/>
      </c>
      <c r="D646" s="489" t="str">
        <f>'P - Desp. CUSTOS DIRETOS'!U16</f>
        <v/>
      </c>
      <c r="E646" s="489" t="str">
        <f>'P - Desp. CUSTOS DIRETOS'!V16</f>
        <v/>
      </c>
      <c r="F646" s="489" t="str">
        <f t="shared" si="31"/>
        <v/>
      </c>
      <c r="H646" s="489" t="str">
        <f>IF('P - Desp. CUSTOS DIRETOS'!C16="","",'P - Desp. CUSTOS DIRETOS'!C16)</f>
        <v/>
      </c>
      <c r="I646" s="489" t="str">
        <f>IF('P - Desp. CUSTOS DIRETOS'!D16="","",'P - Desp. CUSTOS DIRETOS'!D16)</f>
        <v/>
      </c>
      <c r="M646" s="489" t="str">
        <f>IF('P - Desp. CUSTOS DIRETOS'!E16="","",'P - Desp. CUSTOS DIRETOS'!E16)</f>
        <v/>
      </c>
    </row>
    <row r="647" spans="1:13" x14ac:dyDescent="0.25">
      <c r="A647" s="489">
        <f t="shared" si="29"/>
        <v>0</v>
      </c>
      <c r="B647" s="489" t="str">
        <f>IF(M647="","",'P - Desp. CUSTOS DIRETOS'!A17)</f>
        <v/>
      </c>
      <c r="C647" s="489" t="str">
        <f t="shared" si="30"/>
        <v/>
      </c>
      <c r="D647" s="489" t="str">
        <f>'P - Desp. CUSTOS DIRETOS'!U17</f>
        <v/>
      </c>
      <c r="E647" s="489" t="str">
        <f>'P - Desp. CUSTOS DIRETOS'!V17</f>
        <v/>
      </c>
      <c r="F647" s="489" t="str">
        <f t="shared" si="31"/>
        <v/>
      </c>
      <c r="H647" s="489" t="str">
        <f>IF('P - Desp. CUSTOS DIRETOS'!C17="","",'P - Desp. CUSTOS DIRETOS'!C17)</f>
        <v/>
      </c>
      <c r="I647" s="489" t="str">
        <f>IF('P - Desp. CUSTOS DIRETOS'!D17="","",'P - Desp. CUSTOS DIRETOS'!D17)</f>
        <v/>
      </c>
      <c r="M647" s="489" t="str">
        <f>IF('P - Desp. CUSTOS DIRETOS'!E17="","",'P - Desp. CUSTOS DIRETOS'!E17)</f>
        <v/>
      </c>
    </row>
    <row r="648" spans="1:13" x14ac:dyDescent="0.25">
      <c r="A648" s="489">
        <f t="shared" si="29"/>
        <v>0</v>
      </c>
      <c r="B648" s="489" t="str">
        <f>IF(M648="","",'P - Desp. CUSTOS DIRETOS'!A18)</f>
        <v/>
      </c>
      <c r="C648" s="489" t="str">
        <f t="shared" si="30"/>
        <v/>
      </c>
      <c r="D648" s="489" t="str">
        <f>'P - Desp. CUSTOS DIRETOS'!U18</f>
        <v/>
      </c>
      <c r="E648" s="489" t="str">
        <f>'P - Desp. CUSTOS DIRETOS'!V18</f>
        <v/>
      </c>
      <c r="F648" s="489" t="str">
        <f t="shared" si="31"/>
        <v/>
      </c>
      <c r="H648" s="489" t="str">
        <f>IF('P - Desp. CUSTOS DIRETOS'!C18="","",'P - Desp. CUSTOS DIRETOS'!C18)</f>
        <v/>
      </c>
      <c r="I648" s="489" t="str">
        <f>IF('P - Desp. CUSTOS DIRETOS'!D18="","",'P - Desp. CUSTOS DIRETOS'!D18)</f>
        <v/>
      </c>
      <c r="M648" s="489" t="str">
        <f>IF('P - Desp. CUSTOS DIRETOS'!E18="","",'P - Desp. CUSTOS DIRETOS'!E18)</f>
        <v/>
      </c>
    </row>
    <row r="649" spans="1:13" x14ac:dyDescent="0.25">
      <c r="A649" s="489">
        <f t="shared" si="29"/>
        <v>0</v>
      </c>
      <c r="B649" s="489" t="str">
        <f>IF(M649="","",'P - Desp. CUSTOS DIRETOS'!A19)</f>
        <v/>
      </c>
      <c r="C649" s="489" t="str">
        <f t="shared" si="30"/>
        <v/>
      </c>
      <c r="D649" s="489" t="str">
        <f>'P - Desp. CUSTOS DIRETOS'!U19</f>
        <v/>
      </c>
      <c r="E649" s="489" t="str">
        <f>'P - Desp. CUSTOS DIRETOS'!V19</f>
        <v/>
      </c>
      <c r="F649" s="489" t="str">
        <f t="shared" si="31"/>
        <v/>
      </c>
      <c r="H649" s="489" t="str">
        <f>IF('P - Desp. CUSTOS DIRETOS'!C19="","",'P - Desp. CUSTOS DIRETOS'!C19)</f>
        <v/>
      </c>
      <c r="I649" s="489" t="str">
        <f>IF('P - Desp. CUSTOS DIRETOS'!D19="","",'P - Desp. CUSTOS DIRETOS'!D19)</f>
        <v/>
      </c>
      <c r="M649" s="489" t="str">
        <f>IF('P - Desp. CUSTOS DIRETOS'!E19="","",'P - Desp. CUSTOS DIRETOS'!E19)</f>
        <v/>
      </c>
    </row>
    <row r="650" spans="1:13" x14ac:dyDescent="0.25">
      <c r="A650" s="489">
        <f t="shared" si="29"/>
        <v>0</v>
      </c>
      <c r="B650" s="489" t="str">
        <f>IF(M650="","",'P - Desp. CUSTOS DIRETOS'!A20)</f>
        <v/>
      </c>
      <c r="C650" s="489" t="str">
        <f t="shared" si="30"/>
        <v/>
      </c>
      <c r="D650" s="489" t="str">
        <f>'P - Desp. CUSTOS DIRETOS'!U20</f>
        <v/>
      </c>
      <c r="E650" s="489" t="str">
        <f>'P - Desp. CUSTOS DIRETOS'!V20</f>
        <v/>
      </c>
      <c r="F650" s="489" t="str">
        <f t="shared" si="31"/>
        <v/>
      </c>
      <c r="H650" s="489" t="str">
        <f>IF('P - Desp. CUSTOS DIRETOS'!C20="","",'P - Desp. CUSTOS DIRETOS'!C20)</f>
        <v/>
      </c>
      <c r="I650" s="489" t="str">
        <f>IF('P - Desp. CUSTOS DIRETOS'!D20="","",'P - Desp. CUSTOS DIRETOS'!D20)</f>
        <v/>
      </c>
      <c r="M650" s="489" t="str">
        <f>IF('P - Desp. CUSTOS DIRETOS'!E20="","",'P - Desp. CUSTOS DIRETOS'!E20)</f>
        <v/>
      </c>
    </row>
    <row r="651" spans="1:13" x14ac:dyDescent="0.25">
      <c r="A651" s="489">
        <f t="shared" si="29"/>
        <v>0</v>
      </c>
      <c r="B651" s="489" t="str">
        <f>IF(M651="","",'P - Desp. CUSTOS DIRETOS'!A21)</f>
        <v/>
      </c>
      <c r="C651" s="489" t="str">
        <f t="shared" si="30"/>
        <v/>
      </c>
      <c r="D651" s="489" t="str">
        <f>'P - Desp. CUSTOS DIRETOS'!U21</f>
        <v/>
      </c>
      <c r="E651" s="489" t="str">
        <f>'P - Desp. CUSTOS DIRETOS'!V21</f>
        <v/>
      </c>
      <c r="F651" s="489" t="str">
        <f t="shared" si="31"/>
        <v/>
      </c>
      <c r="H651" s="489" t="str">
        <f>IF('P - Desp. CUSTOS DIRETOS'!C21="","",'P - Desp. CUSTOS DIRETOS'!C21)</f>
        <v/>
      </c>
      <c r="I651" s="489" t="str">
        <f>IF('P - Desp. CUSTOS DIRETOS'!D21="","",'P - Desp. CUSTOS DIRETOS'!D21)</f>
        <v/>
      </c>
      <c r="M651" s="489" t="str">
        <f>IF('P - Desp. CUSTOS DIRETOS'!E21="","",'P - Desp. CUSTOS DIRETOS'!E21)</f>
        <v/>
      </c>
    </row>
    <row r="652" spans="1:13" x14ac:dyDescent="0.25">
      <c r="A652" s="489">
        <f t="shared" si="29"/>
        <v>0</v>
      </c>
      <c r="B652" s="489" t="str">
        <f>IF(M652="","",'P - Desp. CUSTOS DIRETOS'!A22)</f>
        <v/>
      </c>
      <c r="C652" s="489" t="str">
        <f t="shared" si="30"/>
        <v/>
      </c>
      <c r="D652" s="489" t="str">
        <f>'P - Desp. CUSTOS DIRETOS'!U22</f>
        <v/>
      </c>
      <c r="E652" s="489" t="str">
        <f>'P - Desp. CUSTOS DIRETOS'!V22</f>
        <v/>
      </c>
      <c r="F652" s="489" t="str">
        <f t="shared" si="31"/>
        <v/>
      </c>
      <c r="H652" s="489" t="str">
        <f>IF('P - Desp. CUSTOS DIRETOS'!C22="","",'P - Desp. CUSTOS DIRETOS'!C22)</f>
        <v/>
      </c>
      <c r="I652" s="489" t="str">
        <f>IF('P - Desp. CUSTOS DIRETOS'!D22="","",'P - Desp. CUSTOS DIRETOS'!D22)</f>
        <v/>
      </c>
      <c r="M652" s="489" t="str">
        <f>IF('P - Desp. CUSTOS DIRETOS'!E22="","",'P - Desp. CUSTOS DIRETOS'!E22)</f>
        <v/>
      </c>
    </row>
    <row r="653" spans="1:13" x14ac:dyDescent="0.25">
      <c r="A653" s="489">
        <f t="shared" si="29"/>
        <v>0</v>
      </c>
      <c r="B653" s="489" t="str">
        <f>IF(M653="","",'P - Desp. CUSTOS DIRETOS'!A23)</f>
        <v/>
      </c>
      <c r="C653" s="489" t="str">
        <f t="shared" si="30"/>
        <v/>
      </c>
      <c r="D653" s="489" t="str">
        <f>'P - Desp. CUSTOS DIRETOS'!U23</f>
        <v/>
      </c>
      <c r="E653" s="489" t="str">
        <f>'P - Desp. CUSTOS DIRETOS'!V23</f>
        <v/>
      </c>
      <c r="F653" s="489" t="str">
        <f t="shared" si="31"/>
        <v/>
      </c>
      <c r="H653" s="489" t="str">
        <f>IF('P - Desp. CUSTOS DIRETOS'!C23="","",'P - Desp. CUSTOS DIRETOS'!C23)</f>
        <v/>
      </c>
      <c r="I653" s="489" t="str">
        <f>IF('P - Desp. CUSTOS DIRETOS'!D23="","",'P - Desp. CUSTOS DIRETOS'!D23)</f>
        <v/>
      </c>
      <c r="M653" s="489" t="str">
        <f>IF('P - Desp. CUSTOS DIRETOS'!E23="","",'P - Desp. CUSTOS DIRETOS'!E23)</f>
        <v/>
      </c>
    </row>
    <row r="654" spans="1:13" x14ac:dyDescent="0.25">
      <c r="A654" s="489">
        <f t="shared" si="29"/>
        <v>0</v>
      </c>
      <c r="B654" s="489" t="str">
        <f>IF(M654="","",'P - Desp. CUSTOS DIRETOS'!A24)</f>
        <v/>
      </c>
      <c r="C654" s="489" t="str">
        <f t="shared" si="30"/>
        <v/>
      </c>
      <c r="D654" s="489" t="str">
        <f>'P - Desp. CUSTOS DIRETOS'!U24</f>
        <v/>
      </c>
      <c r="E654" s="489" t="str">
        <f>'P - Desp. CUSTOS DIRETOS'!V24</f>
        <v/>
      </c>
      <c r="F654" s="489" t="str">
        <f t="shared" si="31"/>
        <v/>
      </c>
      <c r="H654" s="489" t="str">
        <f>IF('P - Desp. CUSTOS DIRETOS'!C24="","",'P - Desp. CUSTOS DIRETOS'!C24)</f>
        <v/>
      </c>
      <c r="I654" s="489" t="str">
        <f>IF('P - Desp. CUSTOS DIRETOS'!D24="","",'P - Desp. CUSTOS DIRETOS'!D24)</f>
        <v/>
      </c>
      <c r="M654" s="489" t="str">
        <f>IF('P - Desp. CUSTOS DIRETOS'!E24="","",'P - Desp. CUSTOS DIRETOS'!E24)</f>
        <v/>
      </c>
    </row>
    <row r="655" spans="1:13" x14ac:dyDescent="0.25">
      <c r="A655" s="489">
        <f t="shared" si="29"/>
        <v>0</v>
      </c>
      <c r="B655" s="489" t="str">
        <f>IF(M655="","",'P - Desp. CUSTOS DIRETOS'!A25)</f>
        <v/>
      </c>
      <c r="C655" s="489" t="str">
        <f t="shared" si="30"/>
        <v/>
      </c>
      <c r="D655" s="489" t="str">
        <f>'P - Desp. CUSTOS DIRETOS'!U25</f>
        <v/>
      </c>
      <c r="E655" s="489" t="str">
        <f>'P - Desp. CUSTOS DIRETOS'!V25</f>
        <v/>
      </c>
      <c r="F655" s="489" t="str">
        <f t="shared" si="31"/>
        <v/>
      </c>
      <c r="H655" s="489" t="str">
        <f>IF('P - Desp. CUSTOS DIRETOS'!C25="","",'P - Desp. CUSTOS DIRETOS'!C25)</f>
        <v/>
      </c>
      <c r="I655" s="489" t="str">
        <f>IF('P - Desp. CUSTOS DIRETOS'!D25="","",'P - Desp. CUSTOS DIRETOS'!D25)</f>
        <v/>
      </c>
      <c r="M655" s="489" t="str">
        <f>IF('P - Desp. CUSTOS DIRETOS'!E25="","",'P - Desp. CUSTOS DIRETOS'!E25)</f>
        <v/>
      </c>
    </row>
    <row r="656" spans="1:13" x14ac:dyDescent="0.25">
      <c r="A656" s="489">
        <f t="shared" si="29"/>
        <v>0</v>
      </c>
      <c r="B656" s="489" t="str">
        <f>IF(M656="","",'P - Desp. CUSTOS DIRETOS'!A26)</f>
        <v/>
      </c>
      <c r="C656" s="489" t="str">
        <f t="shared" si="30"/>
        <v/>
      </c>
      <c r="D656" s="489" t="str">
        <f>'P - Desp. CUSTOS DIRETOS'!U26</f>
        <v/>
      </c>
      <c r="E656" s="489" t="str">
        <f>'P - Desp. CUSTOS DIRETOS'!V26</f>
        <v/>
      </c>
      <c r="F656" s="489" t="str">
        <f t="shared" si="31"/>
        <v/>
      </c>
      <c r="H656" s="489" t="str">
        <f>IF('P - Desp. CUSTOS DIRETOS'!C26="","",'P - Desp. CUSTOS DIRETOS'!C26)</f>
        <v/>
      </c>
      <c r="I656" s="489" t="str">
        <f>IF('P - Desp. CUSTOS DIRETOS'!D26="","",'P - Desp. CUSTOS DIRETOS'!D26)</f>
        <v/>
      </c>
      <c r="M656" s="489" t="str">
        <f>IF('P - Desp. CUSTOS DIRETOS'!E26="","",'P - Desp. CUSTOS DIRETOS'!E26)</f>
        <v/>
      </c>
    </row>
    <row r="657" spans="1:13" x14ac:dyDescent="0.25">
      <c r="A657" s="489">
        <f t="shared" si="29"/>
        <v>0</v>
      </c>
      <c r="B657" s="489" t="str">
        <f>IF(M657="","",'P - Desp. CUSTOS DIRETOS'!A27)</f>
        <v/>
      </c>
      <c r="C657" s="489" t="str">
        <f t="shared" si="30"/>
        <v/>
      </c>
      <c r="D657" s="489" t="str">
        <f>'P - Desp. CUSTOS DIRETOS'!U27</f>
        <v/>
      </c>
      <c r="E657" s="489" t="str">
        <f>'P - Desp. CUSTOS DIRETOS'!V27</f>
        <v/>
      </c>
      <c r="F657" s="489" t="str">
        <f t="shared" si="31"/>
        <v/>
      </c>
      <c r="H657" s="489" t="str">
        <f>IF('P - Desp. CUSTOS DIRETOS'!C27="","",'P - Desp. CUSTOS DIRETOS'!C27)</f>
        <v/>
      </c>
      <c r="I657" s="489" t="str">
        <f>IF('P - Desp. CUSTOS DIRETOS'!D27="","",'P - Desp. CUSTOS DIRETOS'!D27)</f>
        <v/>
      </c>
      <c r="M657" s="489" t="str">
        <f>IF('P - Desp. CUSTOS DIRETOS'!E27="","",'P - Desp. CUSTOS DIRETOS'!E27)</f>
        <v/>
      </c>
    </row>
    <row r="658" spans="1:13" x14ac:dyDescent="0.25">
      <c r="A658" s="489">
        <f t="shared" si="29"/>
        <v>0</v>
      </c>
      <c r="B658" s="489" t="str">
        <f>IF(M658="","",'P - Desp. CUSTOS DIRETOS'!A28)</f>
        <v/>
      </c>
      <c r="C658" s="489" t="str">
        <f t="shared" si="30"/>
        <v/>
      </c>
      <c r="D658" s="489" t="str">
        <f>'P - Desp. CUSTOS DIRETOS'!U28</f>
        <v/>
      </c>
      <c r="E658" s="489" t="str">
        <f>'P - Desp. CUSTOS DIRETOS'!V28</f>
        <v/>
      </c>
      <c r="F658" s="489" t="str">
        <f t="shared" si="31"/>
        <v/>
      </c>
      <c r="H658" s="489" t="str">
        <f>IF('P - Desp. CUSTOS DIRETOS'!C28="","",'P - Desp. CUSTOS DIRETOS'!C28)</f>
        <v/>
      </c>
      <c r="I658" s="489" t="str">
        <f>IF('P - Desp. CUSTOS DIRETOS'!D28="","",'P - Desp. CUSTOS DIRETOS'!D28)</f>
        <v/>
      </c>
      <c r="M658" s="489" t="str">
        <f>IF('P - Desp. CUSTOS DIRETOS'!E28="","",'P - Desp. CUSTOS DIRETOS'!E28)</f>
        <v/>
      </c>
    </row>
    <row r="659" spans="1:13" x14ac:dyDescent="0.25">
      <c r="A659" s="489">
        <f t="shared" si="29"/>
        <v>0</v>
      </c>
      <c r="B659" s="489" t="str">
        <f>IF(M659="","",'P - Desp. CUSTOS DIRETOS'!A29)</f>
        <v/>
      </c>
      <c r="C659" s="489" t="str">
        <f t="shared" si="30"/>
        <v/>
      </c>
      <c r="D659" s="489" t="str">
        <f>'P - Desp. CUSTOS DIRETOS'!U29</f>
        <v/>
      </c>
      <c r="E659" s="489" t="str">
        <f>'P - Desp. CUSTOS DIRETOS'!V29</f>
        <v/>
      </c>
      <c r="F659" s="489" t="str">
        <f t="shared" si="31"/>
        <v/>
      </c>
      <c r="H659" s="489" t="str">
        <f>IF('P - Desp. CUSTOS DIRETOS'!C29="","",'P - Desp. CUSTOS DIRETOS'!C29)</f>
        <v/>
      </c>
      <c r="I659" s="489" t="str">
        <f>IF('P - Desp. CUSTOS DIRETOS'!D29="","",'P - Desp. CUSTOS DIRETOS'!D29)</f>
        <v/>
      </c>
      <c r="M659" s="489" t="str">
        <f>IF('P - Desp. CUSTOS DIRETOS'!E29="","",'P - Desp. CUSTOS DIRETOS'!E29)</f>
        <v/>
      </c>
    </row>
    <row r="660" spans="1:13" x14ac:dyDescent="0.25">
      <c r="A660" s="489">
        <f t="shared" si="29"/>
        <v>0</v>
      </c>
      <c r="B660" s="489" t="str">
        <f>IF(M660="","",'P - Desp. CUSTOS DIRETOS'!A30)</f>
        <v/>
      </c>
      <c r="C660" s="489" t="str">
        <f t="shared" si="30"/>
        <v/>
      </c>
      <c r="D660" s="489" t="str">
        <f>'P - Desp. CUSTOS DIRETOS'!U30</f>
        <v/>
      </c>
      <c r="E660" s="489" t="str">
        <f>'P - Desp. CUSTOS DIRETOS'!V30</f>
        <v/>
      </c>
      <c r="F660" s="489" t="str">
        <f t="shared" si="31"/>
        <v/>
      </c>
      <c r="H660" s="489" t="str">
        <f>IF('P - Desp. CUSTOS DIRETOS'!C30="","",'P - Desp. CUSTOS DIRETOS'!C30)</f>
        <v/>
      </c>
      <c r="I660" s="489" t="str">
        <f>IF('P - Desp. CUSTOS DIRETOS'!D30="","",'P - Desp. CUSTOS DIRETOS'!D30)</f>
        <v/>
      </c>
      <c r="M660" s="489" t="str">
        <f>IF('P - Desp. CUSTOS DIRETOS'!E30="","",'P - Desp. CUSTOS DIRETOS'!E30)</f>
        <v/>
      </c>
    </row>
    <row r="661" spans="1:13" x14ac:dyDescent="0.25">
      <c r="A661" s="489">
        <f t="shared" si="29"/>
        <v>0</v>
      </c>
      <c r="B661" s="489" t="str">
        <f>IF(M661="","",'P - Desp. CUSTOS DIRETOS'!A31)</f>
        <v/>
      </c>
      <c r="C661" s="489" t="str">
        <f t="shared" si="30"/>
        <v/>
      </c>
      <c r="D661" s="489" t="str">
        <f>'P - Desp. CUSTOS DIRETOS'!U31</f>
        <v/>
      </c>
      <c r="E661" s="489" t="str">
        <f>'P - Desp. CUSTOS DIRETOS'!V31</f>
        <v/>
      </c>
      <c r="F661" s="489" t="str">
        <f t="shared" si="31"/>
        <v/>
      </c>
      <c r="H661" s="489" t="str">
        <f>IF('P - Desp. CUSTOS DIRETOS'!C31="","",'P - Desp. CUSTOS DIRETOS'!C31)</f>
        <v/>
      </c>
      <c r="I661" s="489" t="str">
        <f>IF('P - Desp. CUSTOS DIRETOS'!D31="","",'P - Desp. CUSTOS DIRETOS'!D31)</f>
        <v/>
      </c>
      <c r="M661" s="489" t="str">
        <f>IF('P - Desp. CUSTOS DIRETOS'!E31="","",'P - Desp. CUSTOS DIRETOS'!E31)</f>
        <v/>
      </c>
    </row>
    <row r="662" spans="1:13" x14ac:dyDescent="0.25">
      <c r="A662" s="489">
        <f t="shared" si="29"/>
        <v>0</v>
      </c>
      <c r="B662" s="489" t="str">
        <f>IF(M662="","",'P - Desp. CUSTOS DIRETOS'!A32)</f>
        <v/>
      </c>
      <c r="C662" s="489" t="str">
        <f t="shared" si="30"/>
        <v/>
      </c>
      <c r="D662" s="489" t="str">
        <f>'P - Desp. CUSTOS DIRETOS'!U32</f>
        <v/>
      </c>
      <c r="E662" s="489" t="str">
        <f>'P - Desp. CUSTOS DIRETOS'!V32</f>
        <v/>
      </c>
      <c r="F662" s="489" t="str">
        <f t="shared" si="31"/>
        <v/>
      </c>
      <c r="H662" s="489" t="str">
        <f>IF('P - Desp. CUSTOS DIRETOS'!C32="","",'P - Desp. CUSTOS DIRETOS'!C32)</f>
        <v/>
      </c>
      <c r="I662" s="489" t="str">
        <f>IF('P - Desp. CUSTOS DIRETOS'!D32="","",'P - Desp. CUSTOS DIRETOS'!D32)</f>
        <v/>
      </c>
      <c r="M662" s="489" t="str">
        <f>IF('P - Desp. CUSTOS DIRETOS'!E32="","",'P - Desp. CUSTOS DIRETOS'!E32)</f>
        <v/>
      </c>
    </row>
    <row r="663" spans="1:13" x14ac:dyDescent="0.25">
      <c r="A663" s="489">
        <f t="shared" si="29"/>
        <v>0</v>
      </c>
      <c r="B663" s="489" t="str">
        <f>IF(M663="","",'P - Desp. CUSTOS DIRETOS'!A33)</f>
        <v/>
      </c>
      <c r="C663" s="489" t="str">
        <f t="shared" si="30"/>
        <v/>
      </c>
      <c r="D663" s="489" t="str">
        <f>'P - Desp. CUSTOS DIRETOS'!U33</f>
        <v/>
      </c>
      <c r="E663" s="489" t="str">
        <f>'P - Desp. CUSTOS DIRETOS'!V33</f>
        <v/>
      </c>
      <c r="F663" s="489" t="str">
        <f t="shared" si="31"/>
        <v/>
      </c>
      <c r="H663" s="489" t="str">
        <f>IF('P - Desp. CUSTOS DIRETOS'!C33="","",'P - Desp. CUSTOS DIRETOS'!C33)</f>
        <v/>
      </c>
      <c r="I663" s="489" t="str">
        <f>IF('P - Desp. CUSTOS DIRETOS'!D33="","",'P - Desp. CUSTOS DIRETOS'!D33)</f>
        <v/>
      </c>
      <c r="M663" s="489" t="str">
        <f>IF('P - Desp. CUSTOS DIRETOS'!E33="","",'P - Desp. CUSTOS DIRETOS'!E33)</f>
        <v/>
      </c>
    </row>
    <row r="664" spans="1:13" x14ac:dyDescent="0.25">
      <c r="A664" s="489">
        <f t="shared" si="29"/>
        <v>0</v>
      </c>
      <c r="B664" s="489" t="str">
        <f>IF(M664="","",'P - Desp. CUSTOS DIRETOS'!A34)</f>
        <v/>
      </c>
      <c r="C664" s="489" t="str">
        <f t="shared" si="30"/>
        <v/>
      </c>
      <c r="D664" s="489" t="str">
        <f>'P - Desp. CUSTOS DIRETOS'!U34</f>
        <v/>
      </c>
      <c r="E664" s="489" t="str">
        <f>'P - Desp. CUSTOS DIRETOS'!V34</f>
        <v/>
      </c>
      <c r="F664" s="489" t="str">
        <f t="shared" si="31"/>
        <v/>
      </c>
      <c r="H664" s="489" t="str">
        <f>IF('P - Desp. CUSTOS DIRETOS'!C34="","",'P - Desp. CUSTOS DIRETOS'!C34)</f>
        <v/>
      </c>
      <c r="I664" s="489" t="str">
        <f>IF('P - Desp. CUSTOS DIRETOS'!D34="","",'P - Desp. CUSTOS DIRETOS'!D34)</f>
        <v/>
      </c>
      <c r="M664" s="489" t="str">
        <f>IF('P - Desp. CUSTOS DIRETOS'!E34="","",'P - Desp. CUSTOS DIRETOS'!E34)</f>
        <v/>
      </c>
    </row>
    <row r="665" spans="1:13" x14ac:dyDescent="0.25">
      <c r="A665" s="489">
        <f t="shared" si="29"/>
        <v>0</v>
      </c>
      <c r="B665" s="489" t="str">
        <f>IF(M665="","",'P - Desp. CUSTOS DIRETOS'!A35)</f>
        <v/>
      </c>
      <c r="C665" s="489" t="str">
        <f t="shared" si="30"/>
        <v/>
      </c>
      <c r="D665" s="489" t="str">
        <f>'P - Desp. CUSTOS DIRETOS'!U35</f>
        <v/>
      </c>
      <c r="E665" s="489" t="str">
        <f>'P - Desp. CUSTOS DIRETOS'!V35</f>
        <v/>
      </c>
      <c r="F665" s="489" t="str">
        <f t="shared" si="31"/>
        <v/>
      </c>
      <c r="H665" s="489" t="str">
        <f>IF('P - Desp. CUSTOS DIRETOS'!C35="","",'P - Desp. CUSTOS DIRETOS'!C35)</f>
        <v/>
      </c>
      <c r="I665" s="489" t="str">
        <f>IF('P - Desp. CUSTOS DIRETOS'!D35="","",'P - Desp. CUSTOS DIRETOS'!D35)</f>
        <v/>
      </c>
      <c r="M665" s="489" t="str">
        <f>IF('P - Desp. CUSTOS DIRETOS'!E35="","",'P - Desp. CUSTOS DIRETOS'!E35)</f>
        <v/>
      </c>
    </row>
    <row r="666" spans="1:13" x14ac:dyDescent="0.25">
      <c r="A666" s="489">
        <f t="shared" si="29"/>
        <v>0</v>
      </c>
      <c r="B666" s="489" t="str">
        <f>IF(M666="","",'P - Desp. CUSTOS DIRETOS'!A36)</f>
        <v/>
      </c>
      <c r="C666" s="489" t="str">
        <f t="shared" si="30"/>
        <v/>
      </c>
      <c r="D666" s="489" t="str">
        <f>'P - Desp. CUSTOS DIRETOS'!U36</f>
        <v/>
      </c>
      <c r="E666" s="489" t="str">
        <f>'P - Desp. CUSTOS DIRETOS'!V36</f>
        <v/>
      </c>
      <c r="F666" s="489" t="str">
        <f t="shared" si="31"/>
        <v/>
      </c>
      <c r="H666" s="489" t="str">
        <f>IF('P - Desp. CUSTOS DIRETOS'!C36="","",'P - Desp. CUSTOS DIRETOS'!C36)</f>
        <v/>
      </c>
      <c r="I666" s="489" t="str">
        <f>IF('P - Desp. CUSTOS DIRETOS'!D36="","",'P - Desp. CUSTOS DIRETOS'!D36)</f>
        <v/>
      </c>
      <c r="M666" s="489" t="str">
        <f>IF('P - Desp. CUSTOS DIRETOS'!E36="","",'P - Desp. CUSTOS DIRETOS'!E36)</f>
        <v/>
      </c>
    </row>
    <row r="667" spans="1:13" x14ac:dyDescent="0.25">
      <c r="A667" s="489">
        <f t="shared" si="29"/>
        <v>0</v>
      </c>
      <c r="B667" s="489" t="str">
        <f>IF(M667="","",'P - Desp. CUSTOS DIRETOS'!A37)</f>
        <v/>
      </c>
      <c r="C667" s="489" t="str">
        <f t="shared" si="30"/>
        <v/>
      </c>
      <c r="D667" s="489" t="str">
        <f>'P - Desp. CUSTOS DIRETOS'!U37</f>
        <v/>
      </c>
      <c r="E667" s="489" t="str">
        <f>'P - Desp. CUSTOS DIRETOS'!V37</f>
        <v/>
      </c>
      <c r="F667" s="489" t="str">
        <f t="shared" si="31"/>
        <v/>
      </c>
      <c r="H667" s="489" t="str">
        <f>IF('P - Desp. CUSTOS DIRETOS'!C37="","",'P - Desp. CUSTOS DIRETOS'!C37)</f>
        <v/>
      </c>
      <c r="I667" s="489" t="str">
        <f>IF('P - Desp. CUSTOS DIRETOS'!D37="","",'P - Desp. CUSTOS DIRETOS'!D37)</f>
        <v/>
      </c>
      <c r="M667" s="489" t="str">
        <f>IF('P - Desp. CUSTOS DIRETOS'!E37="","",'P - Desp. CUSTOS DIRETOS'!E37)</f>
        <v/>
      </c>
    </row>
    <row r="668" spans="1:13" x14ac:dyDescent="0.25">
      <c r="A668" s="489">
        <f t="shared" si="29"/>
        <v>0</v>
      </c>
      <c r="B668" s="489" t="str">
        <f>IF(M668="","",'P - Desp. CUSTOS DIRETOS'!A38)</f>
        <v/>
      </c>
      <c r="C668" s="489" t="str">
        <f t="shared" si="30"/>
        <v/>
      </c>
      <c r="D668" s="489" t="str">
        <f>'P - Desp. CUSTOS DIRETOS'!U38</f>
        <v/>
      </c>
      <c r="E668" s="489" t="str">
        <f>'P - Desp. CUSTOS DIRETOS'!V38</f>
        <v/>
      </c>
      <c r="F668" s="489" t="str">
        <f t="shared" si="31"/>
        <v/>
      </c>
      <c r="H668" s="489" t="str">
        <f>IF('P - Desp. CUSTOS DIRETOS'!C38="","",'P - Desp. CUSTOS DIRETOS'!C38)</f>
        <v/>
      </c>
      <c r="I668" s="489" t="str">
        <f>IF('P - Desp. CUSTOS DIRETOS'!D38="","",'P - Desp. CUSTOS DIRETOS'!D38)</f>
        <v/>
      </c>
      <c r="M668" s="489" t="str">
        <f>IF('P - Desp. CUSTOS DIRETOS'!E38="","",'P - Desp. CUSTOS DIRETOS'!E38)</f>
        <v/>
      </c>
    </row>
    <row r="669" spans="1:13" x14ac:dyDescent="0.25">
      <c r="A669" s="489">
        <f t="shared" si="29"/>
        <v>0</v>
      </c>
      <c r="B669" s="489" t="str">
        <f>IF(M669="","",'P - Desp. CUSTOS DIRETOS'!A39)</f>
        <v/>
      </c>
      <c r="C669" s="489" t="str">
        <f t="shared" si="30"/>
        <v/>
      </c>
      <c r="D669" s="489" t="str">
        <f>'P - Desp. CUSTOS DIRETOS'!U39</f>
        <v/>
      </c>
      <c r="E669" s="489" t="str">
        <f>'P - Desp. CUSTOS DIRETOS'!V39</f>
        <v/>
      </c>
      <c r="F669" s="489" t="str">
        <f t="shared" si="31"/>
        <v/>
      </c>
      <c r="H669" s="489" t="str">
        <f>IF('P - Desp. CUSTOS DIRETOS'!C39="","",'P - Desp. CUSTOS DIRETOS'!C39)</f>
        <v/>
      </c>
      <c r="I669" s="489" t="str">
        <f>IF('P - Desp. CUSTOS DIRETOS'!D39="","",'P - Desp. CUSTOS DIRETOS'!D39)</f>
        <v/>
      </c>
      <c r="M669" s="489" t="str">
        <f>IF('P - Desp. CUSTOS DIRETOS'!E39="","",'P - Desp. CUSTOS DIRETOS'!E39)</f>
        <v/>
      </c>
    </row>
    <row r="670" spans="1:13" x14ac:dyDescent="0.25">
      <c r="A670" s="489">
        <f t="shared" si="29"/>
        <v>0</v>
      </c>
      <c r="B670" s="489" t="str">
        <f>IF(M670="","",'P - Desp. CUSTOS DIRETOS'!A40)</f>
        <v/>
      </c>
      <c r="C670" s="489" t="str">
        <f t="shared" si="30"/>
        <v/>
      </c>
      <c r="D670" s="489" t="str">
        <f>'P - Desp. CUSTOS DIRETOS'!U40</f>
        <v/>
      </c>
      <c r="E670" s="489" t="str">
        <f>'P - Desp. CUSTOS DIRETOS'!V40</f>
        <v/>
      </c>
      <c r="F670" s="489" t="str">
        <f t="shared" si="31"/>
        <v/>
      </c>
      <c r="H670" s="489" t="str">
        <f>IF('P - Desp. CUSTOS DIRETOS'!C40="","",'P - Desp. CUSTOS DIRETOS'!C40)</f>
        <v/>
      </c>
      <c r="I670" s="489" t="str">
        <f>IF('P - Desp. CUSTOS DIRETOS'!D40="","",'P - Desp. CUSTOS DIRETOS'!D40)</f>
        <v/>
      </c>
      <c r="M670" s="489" t="str">
        <f>IF('P - Desp. CUSTOS DIRETOS'!E40="","",'P - Desp. CUSTOS DIRETOS'!E40)</f>
        <v/>
      </c>
    </row>
    <row r="671" spans="1:13" x14ac:dyDescent="0.25">
      <c r="A671" s="489">
        <f t="shared" si="29"/>
        <v>0</v>
      </c>
      <c r="B671" s="489" t="str">
        <f>IF(M671="","",'P - Desp. CUSTOS DIRETOS'!A41)</f>
        <v/>
      </c>
      <c r="C671" s="489" t="str">
        <f t="shared" si="30"/>
        <v/>
      </c>
      <c r="D671" s="489" t="str">
        <f>'P - Desp. CUSTOS DIRETOS'!U41</f>
        <v/>
      </c>
      <c r="E671" s="489" t="str">
        <f>'P - Desp. CUSTOS DIRETOS'!V41</f>
        <v/>
      </c>
      <c r="F671" s="489" t="str">
        <f t="shared" si="31"/>
        <v/>
      </c>
      <c r="H671" s="489" t="str">
        <f>IF('P - Desp. CUSTOS DIRETOS'!C41="","",'P - Desp. CUSTOS DIRETOS'!C41)</f>
        <v/>
      </c>
      <c r="I671" s="489" t="str">
        <f>IF('P - Desp. CUSTOS DIRETOS'!D41="","",'P - Desp. CUSTOS DIRETOS'!D41)</f>
        <v/>
      </c>
      <c r="M671" s="489" t="str">
        <f>IF('P - Desp. CUSTOS DIRETOS'!E41="","",'P - Desp. CUSTOS DIRETOS'!E41)</f>
        <v/>
      </c>
    </row>
    <row r="672" spans="1:13" x14ac:dyDescent="0.25">
      <c r="A672" s="489">
        <f t="shared" si="29"/>
        <v>0</v>
      </c>
      <c r="B672" s="489" t="str">
        <f>IF(M672="","",'P - Desp. CUSTOS DIRETOS'!A42)</f>
        <v/>
      </c>
      <c r="C672" s="489" t="str">
        <f t="shared" si="30"/>
        <v/>
      </c>
      <c r="D672" s="489" t="str">
        <f>'P - Desp. CUSTOS DIRETOS'!U42</f>
        <v/>
      </c>
      <c r="E672" s="489" t="str">
        <f>'P - Desp. CUSTOS DIRETOS'!V42</f>
        <v/>
      </c>
      <c r="F672" s="489" t="str">
        <f t="shared" si="31"/>
        <v/>
      </c>
      <c r="H672" s="489" t="str">
        <f>IF('P - Desp. CUSTOS DIRETOS'!C42="","",'P - Desp. CUSTOS DIRETOS'!C42)</f>
        <v/>
      </c>
      <c r="I672" s="489" t="str">
        <f>IF('P - Desp. CUSTOS DIRETOS'!D42="","",'P - Desp. CUSTOS DIRETOS'!D42)</f>
        <v/>
      </c>
      <c r="M672" s="489" t="str">
        <f>IF('P - Desp. CUSTOS DIRETOS'!E42="","",'P - Desp. CUSTOS DIRETOS'!E42)</f>
        <v/>
      </c>
    </row>
    <row r="673" spans="1:13" x14ac:dyDescent="0.25">
      <c r="A673" s="489">
        <f t="shared" si="29"/>
        <v>0</v>
      </c>
      <c r="B673" s="489" t="str">
        <f>IF(M673="","",'P - Desp. CUSTOS DIRETOS'!A43)</f>
        <v/>
      </c>
      <c r="C673" s="489" t="str">
        <f t="shared" si="30"/>
        <v/>
      </c>
      <c r="D673" s="489" t="str">
        <f>'P - Desp. CUSTOS DIRETOS'!U43</f>
        <v/>
      </c>
      <c r="E673" s="489" t="str">
        <f>'P - Desp. CUSTOS DIRETOS'!V43</f>
        <v/>
      </c>
      <c r="F673" s="489" t="str">
        <f t="shared" si="31"/>
        <v/>
      </c>
      <c r="H673" s="489" t="str">
        <f>IF('P - Desp. CUSTOS DIRETOS'!C43="","",'P - Desp. CUSTOS DIRETOS'!C43)</f>
        <v/>
      </c>
      <c r="I673" s="489" t="str">
        <f>IF('P - Desp. CUSTOS DIRETOS'!D43="","",'P - Desp. CUSTOS DIRETOS'!D43)</f>
        <v/>
      </c>
      <c r="M673" s="489" t="str">
        <f>IF('P - Desp. CUSTOS DIRETOS'!E43="","",'P - Desp. CUSTOS DIRETOS'!E43)</f>
        <v/>
      </c>
    </row>
    <row r="674" spans="1:13" x14ac:dyDescent="0.25">
      <c r="A674" s="489">
        <f t="shared" si="29"/>
        <v>0</v>
      </c>
      <c r="B674" s="489" t="str">
        <f>IF(M674="","",'P - Desp. CUSTOS DIRETOS'!A44)</f>
        <v/>
      </c>
      <c r="C674" s="489" t="str">
        <f t="shared" si="30"/>
        <v/>
      </c>
      <c r="D674" s="489" t="str">
        <f>'P - Desp. CUSTOS DIRETOS'!U44</f>
        <v/>
      </c>
      <c r="E674" s="489" t="str">
        <f>'P - Desp. CUSTOS DIRETOS'!V44</f>
        <v/>
      </c>
      <c r="F674" s="489" t="str">
        <f t="shared" si="31"/>
        <v/>
      </c>
      <c r="H674" s="489" t="str">
        <f>IF('P - Desp. CUSTOS DIRETOS'!C44="","",'P - Desp. CUSTOS DIRETOS'!C44)</f>
        <v/>
      </c>
      <c r="I674" s="489" t="str">
        <f>IF('P - Desp. CUSTOS DIRETOS'!D44="","",'P - Desp. CUSTOS DIRETOS'!D44)</f>
        <v/>
      </c>
      <c r="M674" s="489" t="str">
        <f>IF('P - Desp. CUSTOS DIRETOS'!E44="","",'P - Desp. CUSTOS DIRETOS'!E44)</f>
        <v/>
      </c>
    </row>
    <row r="675" spans="1:13" x14ac:dyDescent="0.25">
      <c r="A675" s="489">
        <f t="shared" si="29"/>
        <v>0</v>
      </c>
      <c r="B675" s="489" t="str">
        <f>IF(M675="","",'P - Desp. CUSTOS DIRETOS'!A45)</f>
        <v/>
      </c>
      <c r="C675" s="489" t="str">
        <f t="shared" si="30"/>
        <v/>
      </c>
      <c r="D675" s="489" t="str">
        <f>'P - Desp. CUSTOS DIRETOS'!U45</f>
        <v/>
      </c>
      <c r="E675" s="489" t="str">
        <f>'P - Desp. CUSTOS DIRETOS'!V45</f>
        <v/>
      </c>
      <c r="F675" s="489" t="str">
        <f t="shared" si="31"/>
        <v/>
      </c>
      <c r="H675" s="489" t="str">
        <f>IF('P - Desp. CUSTOS DIRETOS'!C45="","",'P - Desp. CUSTOS DIRETOS'!C45)</f>
        <v/>
      </c>
      <c r="I675" s="489" t="str">
        <f>IF('P - Desp. CUSTOS DIRETOS'!D45="","",'P - Desp. CUSTOS DIRETOS'!D45)</f>
        <v/>
      </c>
      <c r="M675" s="489" t="str">
        <f>IF('P - Desp. CUSTOS DIRETOS'!E45="","",'P - Desp. CUSTOS DIRETOS'!E45)</f>
        <v/>
      </c>
    </row>
    <row r="676" spans="1:13" x14ac:dyDescent="0.25">
      <c r="A676" s="489">
        <f t="shared" si="29"/>
        <v>0</v>
      </c>
      <c r="B676" s="489" t="str">
        <f>IF(M676="","",'P - Desp. CUSTOS DIRETOS'!A46)</f>
        <v/>
      </c>
      <c r="C676" s="489" t="str">
        <f t="shared" si="30"/>
        <v/>
      </c>
      <c r="D676" s="489" t="str">
        <f>'P - Desp. CUSTOS DIRETOS'!U46</f>
        <v/>
      </c>
      <c r="E676" s="489" t="str">
        <f>'P - Desp. CUSTOS DIRETOS'!V46</f>
        <v/>
      </c>
      <c r="F676" s="489" t="str">
        <f t="shared" si="31"/>
        <v/>
      </c>
      <c r="H676" s="489" t="str">
        <f>IF('P - Desp. CUSTOS DIRETOS'!C46="","",'P - Desp. CUSTOS DIRETOS'!C46)</f>
        <v/>
      </c>
      <c r="I676" s="489" t="str">
        <f>IF('P - Desp. CUSTOS DIRETOS'!D46="","",'P - Desp. CUSTOS DIRETOS'!D46)</f>
        <v/>
      </c>
      <c r="M676" s="489" t="str">
        <f>IF('P - Desp. CUSTOS DIRETOS'!E46="","",'P - Desp. CUSTOS DIRETOS'!E46)</f>
        <v/>
      </c>
    </row>
    <row r="677" spans="1:13" x14ac:dyDescent="0.25">
      <c r="A677" s="489">
        <f t="shared" si="29"/>
        <v>0</v>
      </c>
      <c r="B677" s="489" t="str">
        <f>IF(M677="","",'P - Desp. CUSTOS DIRETOS'!A47)</f>
        <v/>
      </c>
      <c r="C677" s="489" t="str">
        <f t="shared" si="30"/>
        <v/>
      </c>
      <c r="D677" s="489" t="str">
        <f>'P - Desp. CUSTOS DIRETOS'!U47</f>
        <v/>
      </c>
      <c r="E677" s="489" t="str">
        <f>'P - Desp. CUSTOS DIRETOS'!V47</f>
        <v/>
      </c>
      <c r="F677" s="489" t="str">
        <f t="shared" si="31"/>
        <v/>
      </c>
      <c r="H677" s="489" t="str">
        <f>IF('P - Desp. CUSTOS DIRETOS'!C47="","",'P - Desp. CUSTOS DIRETOS'!C47)</f>
        <v/>
      </c>
      <c r="I677" s="489" t="str">
        <f>IF('P - Desp. CUSTOS DIRETOS'!D47="","",'P - Desp. CUSTOS DIRETOS'!D47)</f>
        <v/>
      </c>
      <c r="M677" s="489" t="str">
        <f>IF('P - Desp. CUSTOS DIRETOS'!E47="","",'P - Desp. CUSTOS DIRETOS'!E47)</f>
        <v/>
      </c>
    </row>
    <row r="678" spans="1:13" x14ac:dyDescent="0.25">
      <c r="A678" s="489">
        <f t="shared" si="29"/>
        <v>0</v>
      </c>
      <c r="B678" s="489" t="str">
        <f>IF(M678="","",'P - Desp. CUSTOS DIRETOS'!A48)</f>
        <v/>
      </c>
      <c r="C678" s="489" t="str">
        <f t="shared" si="30"/>
        <v/>
      </c>
      <c r="D678" s="489" t="str">
        <f>'P - Desp. CUSTOS DIRETOS'!U48</f>
        <v/>
      </c>
      <c r="E678" s="489" t="str">
        <f>'P - Desp. CUSTOS DIRETOS'!V48</f>
        <v/>
      </c>
      <c r="F678" s="489" t="str">
        <f t="shared" si="31"/>
        <v/>
      </c>
      <c r="H678" s="489" t="str">
        <f>IF('P - Desp. CUSTOS DIRETOS'!C48="","",'P - Desp. CUSTOS DIRETOS'!C48)</f>
        <v/>
      </c>
      <c r="I678" s="489" t="str">
        <f>IF('P - Desp. CUSTOS DIRETOS'!D48="","",'P - Desp. CUSTOS DIRETOS'!D48)</f>
        <v/>
      </c>
      <c r="M678" s="489" t="str">
        <f>IF('P - Desp. CUSTOS DIRETOS'!E48="","",'P - Desp. CUSTOS DIRETOS'!E48)</f>
        <v/>
      </c>
    </row>
    <row r="679" spans="1:13" x14ac:dyDescent="0.25">
      <c r="A679" s="489">
        <f t="shared" si="29"/>
        <v>0</v>
      </c>
      <c r="B679" s="489" t="str">
        <f>IF(M679="","",'P - Desp. CUSTOS DIRETOS'!A49)</f>
        <v/>
      </c>
      <c r="C679" s="489" t="str">
        <f t="shared" si="30"/>
        <v/>
      </c>
      <c r="D679" s="489" t="str">
        <f>'P - Desp. CUSTOS DIRETOS'!U49</f>
        <v/>
      </c>
      <c r="E679" s="489" t="str">
        <f>'P - Desp. CUSTOS DIRETOS'!V49</f>
        <v/>
      </c>
      <c r="F679" s="489" t="str">
        <f t="shared" si="31"/>
        <v/>
      </c>
      <c r="H679" s="489" t="str">
        <f>IF('P - Desp. CUSTOS DIRETOS'!C49="","",'P - Desp. CUSTOS DIRETOS'!C49)</f>
        <v/>
      </c>
      <c r="I679" s="489" t="str">
        <f>IF('P - Desp. CUSTOS DIRETOS'!D49="","",'P - Desp. CUSTOS DIRETOS'!D49)</f>
        <v/>
      </c>
      <c r="M679" s="489" t="str">
        <f>IF('P - Desp. CUSTOS DIRETOS'!E49="","",'P - Desp. CUSTOS DIRETOS'!E49)</f>
        <v/>
      </c>
    </row>
    <row r="680" spans="1:13" x14ac:dyDescent="0.25">
      <c r="A680" s="489">
        <f t="shared" si="29"/>
        <v>0</v>
      </c>
      <c r="B680" s="489" t="str">
        <f>IF(M680="","",'P - Desp. CUSTOS DIRETOS'!A50)</f>
        <v/>
      </c>
      <c r="C680" s="489" t="str">
        <f t="shared" si="30"/>
        <v/>
      </c>
      <c r="D680" s="489" t="str">
        <f>'P - Desp. CUSTOS DIRETOS'!U50</f>
        <v/>
      </c>
      <c r="E680" s="489" t="str">
        <f>'P - Desp. CUSTOS DIRETOS'!V50</f>
        <v/>
      </c>
      <c r="F680" s="489" t="str">
        <f t="shared" si="31"/>
        <v/>
      </c>
      <c r="H680" s="489" t="str">
        <f>IF('P - Desp. CUSTOS DIRETOS'!C50="","",'P - Desp. CUSTOS DIRETOS'!C50)</f>
        <v/>
      </c>
      <c r="I680" s="489" t="str">
        <f>IF('P - Desp. CUSTOS DIRETOS'!D50="","",'P - Desp. CUSTOS DIRETOS'!D50)</f>
        <v/>
      </c>
      <c r="M680" s="489" t="str">
        <f>IF('P - Desp. CUSTOS DIRETOS'!E50="","",'P - Desp. CUSTOS DIRETOS'!E50)</f>
        <v/>
      </c>
    </row>
    <row r="681" spans="1:13" x14ac:dyDescent="0.25">
      <c r="A681" s="489">
        <f t="shared" si="29"/>
        <v>0</v>
      </c>
      <c r="B681" s="489" t="str">
        <f>IF(M681="","",'P - Desp. CUSTOS DIRETOS'!A51)</f>
        <v/>
      </c>
      <c r="C681" s="489" t="str">
        <f t="shared" si="30"/>
        <v/>
      </c>
      <c r="D681" s="489" t="str">
        <f>'P - Desp. CUSTOS DIRETOS'!U51</f>
        <v/>
      </c>
      <c r="E681" s="489" t="str">
        <f>'P - Desp. CUSTOS DIRETOS'!V51</f>
        <v/>
      </c>
      <c r="F681" s="489" t="str">
        <f t="shared" si="31"/>
        <v/>
      </c>
      <c r="H681" s="489" t="str">
        <f>IF('P - Desp. CUSTOS DIRETOS'!C51="","",'P - Desp. CUSTOS DIRETOS'!C51)</f>
        <v/>
      </c>
      <c r="I681" s="489" t="str">
        <f>IF('P - Desp. CUSTOS DIRETOS'!D51="","",'P - Desp. CUSTOS DIRETOS'!D51)</f>
        <v/>
      </c>
      <c r="M681" s="489" t="str">
        <f>IF('P - Desp. CUSTOS DIRETOS'!E51="","",'P - Desp. CUSTOS DIRETOS'!E51)</f>
        <v/>
      </c>
    </row>
    <row r="682" spans="1:13" x14ac:dyDescent="0.25">
      <c r="A682" s="489">
        <f t="shared" si="29"/>
        <v>0</v>
      </c>
      <c r="B682" s="489" t="str">
        <f>IF(M682="","",'P - Desp. CUSTOS DIRETOS'!A52)</f>
        <v/>
      </c>
      <c r="C682" s="489" t="str">
        <f t="shared" si="30"/>
        <v/>
      </c>
      <c r="D682" s="489" t="str">
        <f>'P - Desp. CUSTOS DIRETOS'!U52</f>
        <v/>
      </c>
      <c r="E682" s="489" t="str">
        <f>'P - Desp. CUSTOS DIRETOS'!V52</f>
        <v/>
      </c>
      <c r="F682" s="489" t="str">
        <f t="shared" si="31"/>
        <v/>
      </c>
      <c r="H682" s="489" t="str">
        <f>IF('P - Desp. CUSTOS DIRETOS'!C52="","",'P - Desp. CUSTOS DIRETOS'!C52)</f>
        <v/>
      </c>
      <c r="I682" s="489" t="str">
        <f>IF('P - Desp. CUSTOS DIRETOS'!D52="","",'P - Desp. CUSTOS DIRETOS'!D52)</f>
        <v/>
      </c>
      <c r="M682" s="489" t="str">
        <f>IF('P - Desp. CUSTOS DIRETOS'!E52="","",'P - Desp. CUSTOS DIRETOS'!E52)</f>
        <v/>
      </c>
    </row>
    <row r="683" spans="1:13" x14ac:dyDescent="0.25">
      <c r="A683" s="489">
        <f t="shared" si="29"/>
        <v>0</v>
      </c>
      <c r="B683" s="489" t="str">
        <f>IF(M683="","",'P - Desp. CUSTOS DIRETOS'!A53)</f>
        <v/>
      </c>
      <c r="C683" s="489" t="str">
        <f t="shared" si="30"/>
        <v/>
      </c>
      <c r="D683" s="489" t="str">
        <f>'P - Desp. CUSTOS DIRETOS'!U53</f>
        <v/>
      </c>
      <c r="E683" s="489" t="str">
        <f>'P - Desp. CUSTOS DIRETOS'!V53</f>
        <v/>
      </c>
      <c r="F683" s="489" t="str">
        <f t="shared" si="31"/>
        <v/>
      </c>
      <c r="H683" s="489" t="str">
        <f>IF('P - Desp. CUSTOS DIRETOS'!C53="","",'P - Desp. CUSTOS DIRETOS'!C53)</f>
        <v/>
      </c>
      <c r="I683" s="489" t="str">
        <f>IF('P - Desp. CUSTOS DIRETOS'!D53="","",'P - Desp. CUSTOS DIRETOS'!D53)</f>
        <v/>
      </c>
      <c r="M683" s="489" t="str">
        <f>IF('P - Desp. CUSTOS DIRETOS'!E53="","",'P - Desp. CUSTOS DIRETOS'!E53)</f>
        <v/>
      </c>
    </row>
    <row r="684" spans="1:13" x14ac:dyDescent="0.25">
      <c r="A684" s="489">
        <f t="shared" si="29"/>
        <v>0</v>
      </c>
      <c r="B684" s="489" t="str">
        <f>IF(M684="","",'P - Desp. CUSTOS DIRETOS'!A54)</f>
        <v/>
      </c>
      <c r="C684" s="489" t="str">
        <f t="shared" si="30"/>
        <v/>
      </c>
      <c r="D684" s="489" t="str">
        <f>'P - Desp. CUSTOS DIRETOS'!U54</f>
        <v/>
      </c>
      <c r="E684" s="489" t="str">
        <f>'P - Desp. CUSTOS DIRETOS'!V54</f>
        <v/>
      </c>
      <c r="F684" s="489" t="str">
        <f t="shared" si="31"/>
        <v/>
      </c>
      <c r="H684" s="489" t="str">
        <f>IF('P - Desp. CUSTOS DIRETOS'!C54="","",'P - Desp. CUSTOS DIRETOS'!C54)</f>
        <v/>
      </c>
      <c r="I684" s="489" t="str">
        <f>IF('P - Desp. CUSTOS DIRETOS'!D54="","",'P - Desp. CUSTOS DIRETOS'!D54)</f>
        <v/>
      </c>
      <c r="M684" s="489" t="str">
        <f>IF('P - Desp. CUSTOS DIRETOS'!E54="","",'P - Desp. CUSTOS DIRETOS'!E54)</f>
        <v/>
      </c>
    </row>
    <row r="685" spans="1:13" x14ac:dyDescent="0.25">
      <c r="A685" s="489">
        <f t="shared" ref="A685:A724" si="32">IF(D685="",A684,A684+1)</f>
        <v>0</v>
      </c>
      <c r="B685" s="489" t="str">
        <f>IF(OR(J685="",L685=""),"",'Q - Desp. CAPAC. DE FORN.'!A5)</f>
        <v/>
      </c>
      <c r="C685" s="489" t="str">
        <f>IF(D685="","","CAPACITACAO DE FORNECEDORES")</f>
        <v/>
      </c>
      <c r="D685" s="489" t="str">
        <f>'Q - Desp. CAPAC. DE FORN.'!Z5</f>
        <v/>
      </c>
      <c r="F685" s="489" t="str">
        <f>IF('Q - Desp. CAPAC. DE FORN.'!C5="","",'Q - Desp. CAPAC. DE FORN.'!C5)</f>
        <v/>
      </c>
      <c r="G685" s="489" t="str">
        <f>IF('Q - Desp. CAPAC. DE FORN.'!D5="","",'Q - Desp. CAPAC. DE FORN.'!D5)</f>
        <v/>
      </c>
      <c r="H685" s="489" t="str">
        <f>IF('Q - Desp. CAPAC. DE FORN.'!E5="","",'Q - Desp. CAPAC. DE FORN.'!E5)</f>
        <v/>
      </c>
      <c r="I685" s="489" t="str">
        <f>IF('Q - Desp. CAPAC. DE FORN.'!F5="","",'Q - Desp. CAPAC. DE FORN.'!F5)</f>
        <v/>
      </c>
      <c r="J685" s="489" t="str">
        <f>IF('Q - Desp. CAPAC. DE FORN.'!G5="","",'Q - Desp. CAPAC. DE FORN.'!G5)</f>
        <v/>
      </c>
      <c r="L685" s="489" t="str">
        <f>IF('Q - Desp. CAPAC. DE FORN.'!H5="","",'Q - Desp. CAPAC. DE FORN.'!H5)</f>
        <v/>
      </c>
    </row>
    <row r="686" spans="1:13" x14ac:dyDescent="0.25">
      <c r="A686" s="489">
        <f t="shared" si="32"/>
        <v>0</v>
      </c>
      <c r="B686" s="489" t="str">
        <f>IF(OR(J686="",L686=""),"",'Q - Desp. CAPAC. DE FORN.'!A6)</f>
        <v/>
      </c>
      <c r="C686" s="489" t="str">
        <f t="shared" ref="C686:C749" si="33">IF(D686="","","CAPACITACAO DE FORNECEDORES")</f>
        <v/>
      </c>
      <c r="D686" s="489" t="str">
        <f>'Q - Desp. CAPAC. DE FORN.'!Z6</f>
        <v/>
      </c>
      <c r="F686" s="489" t="str">
        <f>IF('Q - Desp. CAPAC. DE FORN.'!C6="","",'Q - Desp. CAPAC. DE FORN.'!C6)</f>
        <v/>
      </c>
      <c r="G686" s="489" t="str">
        <f>IF('Q - Desp. CAPAC. DE FORN.'!D6="","",'Q - Desp. CAPAC. DE FORN.'!D6)</f>
        <v/>
      </c>
      <c r="H686" s="489" t="str">
        <f>IF('Q - Desp. CAPAC. DE FORN.'!E6="","",'Q - Desp. CAPAC. DE FORN.'!E6)</f>
        <v/>
      </c>
      <c r="I686" s="489" t="str">
        <f>IF('Q - Desp. CAPAC. DE FORN.'!F6="","",'Q - Desp. CAPAC. DE FORN.'!F6)</f>
        <v/>
      </c>
      <c r="J686" s="489" t="str">
        <f>IF('Q - Desp. CAPAC. DE FORN.'!G6="","",'Q - Desp. CAPAC. DE FORN.'!G6)</f>
        <v/>
      </c>
      <c r="L686" s="489" t="str">
        <f>IF('Q - Desp. CAPAC. DE FORN.'!H6="","",'Q - Desp. CAPAC. DE FORN.'!H6)</f>
        <v/>
      </c>
    </row>
    <row r="687" spans="1:13" x14ac:dyDescent="0.25">
      <c r="A687" s="489">
        <f t="shared" si="32"/>
        <v>0</v>
      </c>
      <c r="B687" s="489" t="str">
        <f>IF(OR(J687="",L687=""),"",'Q - Desp. CAPAC. DE FORN.'!A7)</f>
        <v/>
      </c>
      <c r="C687" s="489" t="str">
        <f t="shared" si="33"/>
        <v/>
      </c>
      <c r="D687" s="489" t="str">
        <f>'Q - Desp. CAPAC. DE FORN.'!Z7</f>
        <v/>
      </c>
      <c r="F687" s="489" t="str">
        <f>IF('Q - Desp. CAPAC. DE FORN.'!C7="","",'Q - Desp. CAPAC. DE FORN.'!C7)</f>
        <v/>
      </c>
      <c r="G687" s="489" t="str">
        <f>IF('Q - Desp. CAPAC. DE FORN.'!D7="","",'Q - Desp. CAPAC. DE FORN.'!D7)</f>
        <v/>
      </c>
      <c r="H687" s="489" t="str">
        <f>IF('Q - Desp. CAPAC. DE FORN.'!E7="","",'Q - Desp. CAPAC. DE FORN.'!E7)</f>
        <v/>
      </c>
      <c r="I687" s="489" t="str">
        <f>IF('Q - Desp. CAPAC. DE FORN.'!F7="","",'Q - Desp. CAPAC. DE FORN.'!F7)</f>
        <v/>
      </c>
      <c r="J687" s="489" t="str">
        <f>IF('Q - Desp. CAPAC. DE FORN.'!G7="","",'Q - Desp. CAPAC. DE FORN.'!G7)</f>
        <v/>
      </c>
      <c r="L687" s="489" t="str">
        <f>IF('Q - Desp. CAPAC. DE FORN.'!H7="","",'Q - Desp. CAPAC. DE FORN.'!H7)</f>
        <v/>
      </c>
    </row>
    <row r="688" spans="1:13" x14ac:dyDescent="0.25">
      <c r="A688" s="489">
        <f t="shared" si="32"/>
        <v>0</v>
      </c>
      <c r="B688" s="489" t="str">
        <f>IF(OR(J688="",L688=""),"",'Q - Desp. CAPAC. DE FORN.'!A8)</f>
        <v/>
      </c>
      <c r="C688" s="489" t="str">
        <f t="shared" si="33"/>
        <v/>
      </c>
      <c r="D688" s="489" t="str">
        <f>'Q - Desp. CAPAC. DE FORN.'!Z8</f>
        <v/>
      </c>
      <c r="F688" s="489" t="str">
        <f>IF('Q - Desp. CAPAC. DE FORN.'!C8="","",'Q - Desp. CAPAC. DE FORN.'!C8)</f>
        <v/>
      </c>
      <c r="G688" s="489" t="str">
        <f>IF('Q - Desp. CAPAC. DE FORN.'!D8="","",'Q - Desp. CAPAC. DE FORN.'!D8)</f>
        <v/>
      </c>
      <c r="H688" s="489" t="str">
        <f>IF('Q - Desp. CAPAC. DE FORN.'!E8="","",'Q - Desp. CAPAC. DE FORN.'!E8)</f>
        <v/>
      </c>
      <c r="I688" s="489" t="str">
        <f>IF('Q - Desp. CAPAC. DE FORN.'!F8="","",'Q - Desp. CAPAC. DE FORN.'!F8)</f>
        <v/>
      </c>
      <c r="J688" s="489" t="str">
        <f>IF('Q - Desp. CAPAC. DE FORN.'!G8="","",'Q - Desp. CAPAC. DE FORN.'!G8)</f>
        <v/>
      </c>
      <c r="L688" s="489" t="str">
        <f>IF('Q - Desp. CAPAC. DE FORN.'!H8="","",'Q - Desp. CAPAC. DE FORN.'!H8)</f>
        <v/>
      </c>
    </row>
    <row r="689" spans="1:12" x14ac:dyDescent="0.25">
      <c r="A689" s="489">
        <f t="shared" si="32"/>
        <v>0</v>
      </c>
      <c r="B689" s="489" t="str">
        <f>IF(OR(J689="",L689=""),"",'Q - Desp. CAPAC. DE FORN.'!A9)</f>
        <v/>
      </c>
      <c r="C689" s="489" t="str">
        <f t="shared" si="33"/>
        <v/>
      </c>
      <c r="D689" s="489" t="str">
        <f>'Q - Desp. CAPAC. DE FORN.'!Z9</f>
        <v/>
      </c>
      <c r="F689" s="489" t="str">
        <f>IF('Q - Desp. CAPAC. DE FORN.'!C9="","",'Q - Desp. CAPAC. DE FORN.'!C9)</f>
        <v/>
      </c>
      <c r="G689" s="489" t="str">
        <f>IF('Q - Desp. CAPAC. DE FORN.'!D9="","",'Q - Desp. CAPAC. DE FORN.'!D9)</f>
        <v/>
      </c>
      <c r="H689" s="489" t="str">
        <f>IF('Q - Desp. CAPAC. DE FORN.'!E9="","",'Q - Desp. CAPAC. DE FORN.'!E9)</f>
        <v/>
      </c>
      <c r="I689" s="489" t="str">
        <f>IF('Q - Desp. CAPAC. DE FORN.'!F9="","",'Q - Desp. CAPAC. DE FORN.'!F9)</f>
        <v/>
      </c>
      <c r="J689" s="489" t="str">
        <f>IF('Q - Desp. CAPAC. DE FORN.'!G9="","",'Q - Desp. CAPAC. DE FORN.'!G9)</f>
        <v/>
      </c>
      <c r="L689" s="489" t="str">
        <f>IF('Q - Desp. CAPAC. DE FORN.'!H9="","",'Q - Desp. CAPAC. DE FORN.'!H9)</f>
        <v/>
      </c>
    </row>
    <row r="690" spans="1:12" x14ac:dyDescent="0.25">
      <c r="A690" s="489">
        <f t="shared" si="32"/>
        <v>0</v>
      </c>
      <c r="B690" s="489" t="str">
        <f>IF(OR(J690="",L690=""),"",'Q - Desp. CAPAC. DE FORN.'!A10)</f>
        <v/>
      </c>
      <c r="C690" s="489" t="str">
        <f t="shared" si="33"/>
        <v/>
      </c>
      <c r="D690" s="489" t="str">
        <f>'Q - Desp. CAPAC. DE FORN.'!Z10</f>
        <v/>
      </c>
      <c r="F690" s="489" t="str">
        <f>IF('Q - Desp. CAPAC. DE FORN.'!C10="","",'Q - Desp. CAPAC. DE FORN.'!C10)</f>
        <v/>
      </c>
      <c r="G690" s="489" t="str">
        <f>IF('Q - Desp. CAPAC. DE FORN.'!D10="","",'Q - Desp. CAPAC. DE FORN.'!D10)</f>
        <v/>
      </c>
      <c r="H690" s="489" t="str">
        <f>IF('Q - Desp. CAPAC. DE FORN.'!E10="","",'Q - Desp. CAPAC. DE FORN.'!E10)</f>
        <v/>
      </c>
      <c r="I690" s="489" t="str">
        <f>IF('Q - Desp. CAPAC. DE FORN.'!F10="","",'Q - Desp. CAPAC. DE FORN.'!F10)</f>
        <v/>
      </c>
      <c r="J690" s="489" t="str">
        <f>IF('Q - Desp. CAPAC. DE FORN.'!G10="","",'Q - Desp. CAPAC. DE FORN.'!G10)</f>
        <v/>
      </c>
      <c r="L690" s="489" t="str">
        <f>IF('Q - Desp. CAPAC. DE FORN.'!H10="","",'Q - Desp. CAPAC. DE FORN.'!H10)</f>
        <v/>
      </c>
    </row>
    <row r="691" spans="1:12" x14ac:dyDescent="0.25">
      <c r="A691" s="489">
        <f t="shared" si="32"/>
        <v>0</v>
      </c>
      <c r="B691" s="489" t="str">
        <f>IF(OR(J691="",L691=""),"",'Q - Desp. CAPAC. DE FORN.'!A11)</f>
        <v/>
      </c>
      <c r="C691" s="489" t="str">
        <f t="shared" si="33"/>
        <v/>
      </c>
      <c r="D691" s="489" t="str">
        <f>'Q - Desp. CAPAC. DE FORN.'!Z11</f>
        <v/>
      </c>
      <c r="F691" s="489" t="str">
        <f>IF('Q - Desp. CAPAC. DE FORN.'!C11="","",'Q - Desp. CAPAC. DE FORN.'!C11)</f>
        <v/>
      </c>
      <c r="G691" s="489" t="str">
        <f>IF('Q - Desp. CAPAC. DE FORN.'!D11="","",'Q - Desp. CAPAC. DE FORN.'!D11)</f>
        <v/>
      </c>
      <c r="H691" s="489" t="str">
        <f>IF('Q - Desp. CAPAC. DE FORN.'!E11="","",'Q - Desp. CAPAC. DE FORN.'!E11)</f>
        <v/>
      </c>
      <c r="I691" s="489" t="str">
        <f>IF('Q - Desp. CAPAC. DE FORN.'!F11="","",'Q - Desp. CAPAC. DE FORN.'!F11)</f>
        <v/>
      </c>
      <c r="J691" s="489" t="str">
        <f>IF('Q - Desp. CAPAC. DE FORN.'!G11="","",'Q - Desp. CAPAC. DE FORN.'!G11)</f>
        <v/>
      </c>
      <c r="L691" s="489" t="str">
        <f>IF('Q - Desp. CAPAC. DE FORN.'!H11="","",'Q - Desp. CAPAC. DE FORN.'!H11)</f>
        <v/>
      </c>
    </row>
    <row r="692" spans="1:12" x14ac:dyDescent="0.25">
      <c r="A692" s="489">
        <f t="shared" si="32"/>
        <v>0</v>
      </c>
      <c r="B692" s="489" t="str">
        <f>IF(OR(J692="",L692=""),"",'Q - Desp. CAPAC. DE FORN.'!A12)</f>
        <v/>
      </c>
      <c r="C692" s="489" t="str">
        <f t="shared" si="33"/>
        <v/>
      </c>
      <c r="D692" s="489" t="str">
        <f>'Q - Desp. CAPAC. DE FORN.'!Z12</f>
        <v/>
      </c>
      <c r="F692" s="489" t="str">
        <f>IF('Q - Desp. CAPAC. DE FORN.'!C12="","",'Q - Desp. CAPAC. DE FORN.'!C12)</f>
        <v/>
      </c>
      <c r="G692" s="489" t="str">
        <f>IF('Q - Desp. CAPAC. DE FORN.'!D12="","",'Q - Desp. CAPAC. DE FORN.'!D12)</f>
        <v/>
      </c>
      <c r="H692" s="489" t="str">
        <f>IF('Q - Desp. CAPAC. DE FORN.'!E12="","",'Q - Desp. CAPAC. DE FORN.'!E12)</f>
        <v/>
      </c>
      <c r="I692" s="489" t="str">
        <f>IF('Q - Desp. CAPAC. DE FORN.'!F12="","",'Q - Desp. CAPAC. DE FORN.'!F12)</f>
        <v/>
      </c>
      <c r="J692" s="489" t="str">
        <f>IF('Q - Desp. CAPAC. DE FORN.'!G12="","",'Q - Desp. CAPAC. DE FORN.'!G12)</f>
        <v/>
      </c>
      <c r="L692" s="489" t="str">
        <f>IF('Q - Desp. CAPAC. DE FORN.'!H12="","",'Q - Desp. CAPAC. DE FORN.'!H12)</f>
        <v/>
      </c>
    </row>
    <row r="693" spans="1:12" x14ac:dyDescent="0.25">
      <c r="A693" s="489">
        <f t="shared" si="32"/>
        <v>0</v>
      </c>
      <c r="B693" s="489" t="str">
        <f>IF(OR(J693="",L693=""),"",'Q - Desp. CAPAC. DE FORN.'!A13)</f>
        <v/>
      </c>
      <c r="C693" s="489" t="str">
        <f t="shared" si="33"/>
        <v/>
      </c>
      <c r="D693" s="489" t="str">
        <f>'Q - Desp. CAPAC. DE FORN.'!Z13</f>
        <v/>
      </c>
      <c r="F693" s="489" t="str">
        <f>IF('Q - Desp. CAPAC. DE FORN.'!C13="","",'Q - Desp. CAPAC. DE FORN.'!C13)</f>
        <v/>
      </c>
      <c r="G693" s="489" t="str">
        <f>IF('Q - Desp. CAPAC. DE FORN.'!D13="","",'Q - Desp. CAPAC. DE FORN.'!D13)</f>
        <v/>
      </c>
      <c r="H693" s="489" t="str">
        <f>IF('Q - Desp. CAPAC. DE FORN.'!E13="","",'Q - Desp. CAPAC. DE FORN.'!E13)</f>
        <v/>
      </c>
      <c r="I693" s="489" t="str">
        <f>IF('Q - Desp. CAPAC. DE FORN.'!F13="","",'Q - Desp. CAPAC. DE FORN.'!F13)</f>
        <v/>
      </c>
      <c r="J693" s="489" t="str">
        <f>IF('Q - Desp. CAPAC. DE FORN.'!G13="","",'Q - Desp. CAPAC. DE FORN.'!G13)</f>
        <v/>
      </c>
      <c r="L693" s="489" t="str">
        <f>IF('Q - Desp. CAPAC. DE FORN.'!H13="","",'Q - Desp. CAPAC. DE FORN.'!H13)</f>
        <v/>
      </c>
    </row>
    <row r="694" spans="1:12" x14ac:dyDescent="0.25">
      <c r="A694" s="489">
        <f t="shared" si="32"/>
        <v>0</v>
      </c>
      <c r="B694" s="489" t="str">
        <f>IF(OR(J694="",L694=""),"",'Q - Desp. CAPAC. DE FORN.'!A14)</f>
        <v/>
      </c>
      <c r="C694" s="489" t="str">
        <f t="shared" si="33"/>
        <v/>
      </c>
      <c r="D694" s="489" t="str">
        <f>'Q - Desp. CAPAC. DE FORN.'!Z14</f>
        <v/>
      </c>
      <c r="F694" s="489" t="str">
        <f>IF('Q - Desp. CAPAC. DE FORN.'!C14="","",'Q - Desp. CAPAC. DE FORN.'!C14)</f>
        <v/>
      </c>
      <c r="G694" s="489" t="str">
        <f>IF('Q - Desp. CAPAC. DE FORN.'!D14="","",'Q - Desp. CAPAC. DE FORN.'!D14)</f>
        <v/>
      </c>
      <c r="H694" s="489" t="str">
        <f>IF('Q - Desp. CAPAC. DE FORN.'!E14="","",'Q - Desp. CAPAC. DE FORN.'!E14)</f>
        <v/>
      </c>
      <c r="I694" s="489" t="str">
        <f>IF('Q - Desp. CAPAC. DE FORN.'!F14="","",'Q - Desp. CAPAC. DE FORN.'!F14)</f>
        <v/>
      </c>
      <c r="J694" s="489" t="str">
        <f>IF('Q - Desp. CAPAC. DE FORN.'!G14="","",'Q - Desp. CAPAC. DE FORN.'!G14)</f>
        <v/>
      </c>
      <c r="L694" s="489" t="str">
        <f>IF('Q - Desp. CAPAC. DE FORN.'!H14="","",'Q - Desp. CAPAC. DE FORN.'!H14)</f>
        <v/>
      </c>
    </row>
    <row r="695" spans="1:12" x14ac:dyDescent="0.25">
      <c r="A695" s="489">
        <f t="shared" si="32"/>
        <v>0</v>
      </c>
      <c r="B695" s="489" t="str">
        <f>IF(OR(J695="",L695=""),"",'Q - Desp. CAPAC. DE FORN.'!A15)</f>
        <v/>
      </c>
      <c r="C695" s="489" t="str">
        <f t="shared" si="33"/>
        <v/>
      </c>
      <c r="D695" s="489" t="str">
        <f>'Q - Desp. CAPAC. DE FORN.'!Z15</f>
        <v/>
      </c>
      <c r="F695" s="489" t="str">
        <f>IF('Q - Desp. CAPAC. DE FORN.'!C15="","",'Q - Desp. CAPAC. DE FORN.'!C15)</f>
        <v/>
      </c>
      <c r="G695" s="489" t="str">
        <f>IF('Q - Desp. CAPAC. DE FORN.'!D15="","",'Q - Desp. CAPAC. DE FORN.'!D15)</f>
        <v/>
      </c>
      <c r="H695" s="489" t="str">
        <f>IF('Q - Desp. CAPAC. DE FORN.'!E15="","",'Q - Desp. CAPAC. DE FORN.'!E15)</f>
        <v/>
      </c>
      <c r="I695" s="489" t="str">
        <f>IF('Q - Desp. CAPAC. DE FORN.'!F15="","",'Q - Desp. CAPAC. DE FORN.'!F15)</f>
        <v/>
      </c>
      <c r="J695" s="489" t="str">
        <f>IF('Q - Desp. CAPAC. DE FORN.'!G15="","",'Q - Desp. CAPAC. DE FORN.'!G15)</f>
        <v/>
      </c>
      <c r="L695" s="489" t="str">
        <f>IF('Q - Desp. CAPAC. DE FORN.'!H15="","",'Q - Desp. CAPAC. DE FORN.'!H15)</f>
        <v/>
      </c>
    </row>
    <row r="696" spans="1:12" x14ac:dyDescent="0.25">
      <c r="A696" s="489">
        <f t="shared" si="32"/>
        <v>0</v>
      </c>
      <c r="B696" s="489" t="str">
        <f>IF(OR(J696="",L696=""),"",'Q - Desp. CAPAC. DE FORN.'!A16)</f>
        <v/>
      </c>
      <c r="C696" s="489" t="str">
        <f t="shared" si="33"/>
        <v/>
      </c>
      <c r="D696" s="489" t="str">
        <f>'Q - Desp. CAPAC. DE FORN.'!Z16</f>
        <v/>
      </c>
      <c r="F696" s="489" t="str">
        <f>IF('Q - Desp. CAPAC. DE FORN.'!C16="","",'Q - Desp. CAPAC. DE FORN.'!C16)</f>
        <v/>
      </c>
      <c r="G696" s="489" t="str">
        <f>IF('Q - Desp. CAPAC. DE FORN.'!D16="","",'Q - Desp. CAPAC. DE FORN.'!D16)</f>
        <v/>
      </c>
      <c r="H696" s="489" t="str">
        <f>IF('Q - Desp. CAPAC. DE FORN.'!E16="","",'Q - Desp. CAPAC. DE FORN.'!E16)</f>
        <v/>
      </c>
      <c r="I696" s="489" t="str">
        <f>IF('Q - Desp. CAPAC. DE FORN.'!F16="","",'Q - Desp. CAPAC. DE FORN.'!F16)</f>
        <v/>
      </c>
      <c r="J696" s="489" t="str">
        <f>IF('Q - Desp. CAPAC. DE FORN.'!G16="","",'Q - Desp. CAPAC. DE FORN.'!G16)</f>
        <v/>
      </c>
      <c r="L696" s="489" t="str">
        <f>IF('Q - Desp. CAPAC. DE FORN.'!H16="","",'Q - Desp. CAPAC. DE FORN.'!H16)</f>
        <v/>
      </c>
    </row>
    <row r="697" spans="1:12" x14ac:dyDescent="0.25">
      <c r="A697" s="489">
        <f t="shared" si="32"/>
        <v>0</v>
      </c>
      <c r="B697" s="489" t="str">
        <f>IF(OR(J697="",L697=""),"",'Q - Desp. CAPAC. DE FORN.'!A17)</f>
        <v/>
      </c>
      <c r="C697" s="489" t="str">
        <f t="shared" si="33"/>
        <v/>
      </c>
      <c r="D697" s="489" t="str">
        <f>'Q - Desp. CAPAC. DE FORN.'!Z17</f>
        <v/>
      </c>
      <c r="F697" s="489" t="str">
        <f>IF('Q - Desp. CAPAC. DE FORN.'!C17="","",'Q - Desp. CAPAC. DE FORN.'!C17)</f>
        <v/>
      </c>
      <c r="G697" s="489" t="str">
        <f>IF('Q - Desp. CAPAC. DE FORN.'!D17="","",'Q - Desp. CAPAC. DE FORN.'!D17)</f>
        <v/>
      </c>
      <c r="H697" s="489" t="str">
        <f>IF('Q - Desp. CAPAC. DE FORN.'!E17="","",'Q - Desp. CAPAC. DE FORN.'!E17)</f>
        <v/>
      </c>
      <c r="I697" s="489" t="str">
        <f>IF('Q - Desp. CAPAC. DE FORN.'!F17="","",'Q - Desp. CAPAC. DE FORN.'!F17)</f>
        <v/>
      </c>
      <c r="J697" s="489" t="str">
        <f>IF('Q - Desp. CAPAC. DE FORN.'!G17="","",'Q - Desp. CAPAC. DE FORN.'!G17)</f>
        <v/>
      </c>
      <c r="L697" s="489" t="str">
        <f>IF('Q - Desp. CAPAC. DE FORN.'!H17="","",'Q - Desp. CAPAC. DE FORN.'!H17)</f>
        <v/>
      </c>
    </row>
    <row r="698" spans="1:12" x14ac:dyDescent="0.25">
      <c r="A698" s="489">
        <f t="shared" si="32"/>
        <v>0</v>
      </c>
      <c r="B698" s="489" t="str">
        <f>IF(OR(J698="",L698=""),"",'Q - Desp. CAPAC. DE FORN.'!A18)</f>
        <v/>
      </c>
      <c r="C698" s="489" t="str">
        <f t="shared" si="33"/>
        <v/>
      </c>
      <c r="D698" s="489" t="str">
        <f>'Q - Desp. CAPAC. DE FORN.'!Z18</f>
        <v/>
      </c>
      <c r="F698" s="489" t="str">
        <f>IF('Q - Desp. CAPAC. DE FORN.'!C18="","",'Q - Desp. CAPAC. DE FORN.'!C18)</f>
        <v/>
      </c>
      <c r="G698" s="489" t="str">
        <f>IF('Q - Desp. CAPAC. DE FORN.'!D18="","",'Q - Desp. CAPAC. DE FORN.'!D18)</f>
        <v/>
      </c>
      <c r="H698" s="489" t="str">
        <f>IF('Q - Desp. CAPAC. DE FORN.'!E18="","",'Q - Desp. CAPAC. DE FORN.'!E18)</f>
        <v/>
      </c>
      <c r="I698" s="489" t="str">
        <f>IF('Q - Desp. CAPAC. DE FORN.'!F18="","",'Q - Desp. CAPAC. DE FORN.'!F18)</f>
        <v/>
      </c>
      <c r="J698" s="489" t="str">
        <f>IF('Q - Desp. CAPAC. DE FORN.'!G18="","",'Q - Desp. CAPAC. DE FORN.'!G18)</f>
        <v/>
      </c>
      <c r="L698" s="489" t="str">
        <f>IF('Q - Desp. CAPAC. DE FORN.'!H18="","",'Q - Desp. CAPAC. DE FORN.'!H18)</f>
        <v/>
      </c>
    </row>
    <row r="699" spans="1:12" x14ac:dyDescent="0.25">
      <c r="A699" s="489">
        <f t="shared" si="32"/>
        <v>0</v>
      </c>
      <c r="B699" s="489" t="str">
        <f>IF(OR(J699="",L699=""),"",'Q - Desp. CAPAC. DE FORN.'!A19)</f>
        <v/>
      </c>
      <c r="C699" s="489" t="str">
        <f t="shared" si="33"/>
        <v/>
      </c>
      <c r="D699" s="489" t="str">
        <f>'Q - Desp. CAPAC. DE FORN.'!Z19</f>
        <v/>
      </c>
      <c r="F699" s="489" t="str">
        <f>IF('Q - Desp. CAPAC. DE FORN.'!C19="","",'Q - Desp. CAPAC. DE FORN.'!C19)</f>
        <v/>
      </c>
      <c r="G699" s="489" t="str">
        <f>IF('Q - Desp. CAPAC. DE FORN.'!D19="","",'Q - Desp. CAPAC. DE FORN.'!D19)</f>
        <v/>
      </c>
      <c r="H699" s="489" t="str">
        <f>IF('Q - Desp. CAPAC. DE FORN.'!E19="","",'Q - Desp. CAPAC. DE FORN.'!E19)</f>
        <v/>
      </c>
      <c r="I699" s="489" t="str">
        <f>IF('Q - Desp. CAPAC. DE FORN.'!F19="","",'Q - Desp. CAPAC. DE FORN.'!F19)</f>
        <v/>
      </c>
      <c r="J699" s="489" t="str">
        <f>IF('Q - Desp. CAPAC. DE FORN.'!G19="","",'Q - Desp. CAPAC. DE FORN.'!G19)</f>
        <v/>
      </c>
      <c r="L699" s="489" t="str">
        <f>IF('Q - Desp. CAPAC. DE FORN.'!H19="","",'Q - Desp. CAPAC. DE FORN.'!H19)</f>
        <v/>
      </c>
    </row>
    <row r="700" spans="1:12" x14ac:dyDescent="0.25">
      <c r="A700" s="489">
        <f t="shared" si="32"/>
        <v>0</v>
      </c>
      <c r="B700" s="489" t="str">
        <f>IF(OR(J700="",L700=""),"",'Q - Desp. CAPAC. DE FORN.'!A20)</f>
        <v/>
      </c>
      <c r="C700" s="489" t="str">
        <f t="shared" si="33"/>
        <v/>
      </c>
      <c r="D700" s="489" t="str">
        <f>'Q - Desp. CAPAC. DE FORN.'!Z20</f>
        <v/>
      </c>
      <c r="F700" s="489" t="str">
        <f>IF('Q - Desp. CAPAC. DE FORN.'!C20="","",'Q - Desp. CAPAC. DE FORN.'!C20)</f>
        <v/>
      </c>
      <c r="G700" s="489" t="str">
        <f>IF('Q - Desp. CAPAC. DE FORN.'!D20="","",'Q - Desp. CAPAC. DE FORN.'!D20)</f>
        <v/>
      </c>
      <c r="H700" s="489" t="str">
        <f>IF('Q - Desp. CAPAC. DE FORN.'!E20="","",'Q - Desp. CAPAC. DE FORN.'!E20)</f>
        <v/>
      </c>
      <c r="I700" s="489" t="str">
        <f>IF('Q - Desp. CAPAC. DE FORN.'!F20="","",'Q - Desp. CAPAC. DE FORN.'!F20)</f>
        <v/>
      </c>
      <c r="J700" s="489" t="str">
        <f>IF('Q - Desp. CAPAC. DE FORN.'!G20="","",'Q - Desp. CAPAC. DE FORN.'!G20)</f>
        <v/>
      </c>
      <c r="L700" s="489" t="str">
        <f>IF('Q - Desp. CAPAC. DE FORN.'!H20="","",'Q - Desp. CAPAC. DE FORN.'!H20)</f>
        <v/>
      </c>
    </row>
    <row r="701" spans="1:12" x14ac:dyDescent="0.25">
      <c r="A701" s="489">
        <f t="shared" si="32"/>
        <v>0</v>
      </c>
      <c r="B701" s="489" t="str">
        <f>IF(OR(J701="",L701=""),"",'Q - Desp. CAPAC. DE FORN.'!A21)</f>
        <v/>
      </c>
      <c r="C701" s="489" t="str">
        <f t="shared" si="33"/>
        <v/>
      </c>
      <c r="D701" s="489" t="str">
        <f>'Q - Desp. CAPAC. DE FORN.'!Z21</f>
        <v/>
      </c>
      <c r="F701" s="489" t="str">
        <f>IF('Q - Desp. CAPAC. DE FORN.'!C21="","",'Q - Desp. CAPAC. DE FORN.'!C21)</f>
        <v/>
      </c>
      <c r="G701" s="489" t="str">
        <f>IF('Q - Desp. CAPAC. DE FORN.'!D21="","",'Q - Desp. CAPAC. DE FORN.'!D21)</f>
        <v/>
      </c>
      <c r="H701" s="489" t="str">
        <f>IF('Q - Desp. CAPAC. DE FORN.'!E21="","",'Q - Desp. CAPAC. DE FORN.'!E21)</f>
        <v/>
      </c>
      <c r="I701" s="489" t="str">
        <f>IF('Q - Desp. CAPAC. DE FORN.'!F21="","",'Q - Desp. CAPAC. DE FORN.'!F21)</f>
        <v/>
      </c>
      <c r="J701" s="489" t="str">
        <f>IF('Q - Desp. CAPAC. DE FORN.'!G21="","",'Q - Desp. CAPAC. DE FORN.'!G21)</f>
        <v/>
      </c>
      <c r="L701" s="489" t="str">
        <f>IF('Q - Desp. CAPAC. DE FORN.'!H21="","",'Q - Desp. CAPAC. DE FORN.'!H21)</f>
        <v/>
      </c>
    </row>
    <row r="702" spans="1:12" x14ac:dyDescent="0.25">
      <c r="A702" s="489">
        <f t="shared" si="32"/>
        <v>0</v>
      </c>
      <c r="B702" s="489" t="str">
        <f>IF(OR(J702="",L702=""),"",'Q - Desp. CAPAC. DE FORN.'!A22)</f>
        <v/>
      </c>
      <c r="C702" s="489" t="str">
        <f t="shared" si="33"/>
        <v/>
      </c>
      <c r="D702" s="489" t="str">
        <f>'Q - Desp. CAPAC. DE FORN.'!Z22</f>
        <v/>
      </c>
      <c r="F702" s="489" t="str">
        <f>IF('Q - Desp. CAPAC. DE FORN.'!C22="","",'Q - Desp. CAPAC. DE FORN.'!C22)</f>
        <v/>
      </c>
      <c r="G702" s="489" t="str">
        <f>IF('Q - Desp. CAPAC. DE FORN.'!D22="","",'Q - Desp. CAPAC. DE FORN.'!D22)</f>
        <v/>
      </c>
      <c r="H702" s="489" t="str">
        <f>IF('Q - Desp. CAPAC. DE FORN.'!E22="","",'Q - Desp. CAPAC. DE FORN.'!E22)</f>
        <v/>
      </c>
      <c r="I702" s="489" t="str">
        <f>IF('Q - Desp. CAPAC. DE FORN.'!F22="","",'Q - Desp. CAPAC. DE FORN.'!F22)</f>
        <v/>
      </c>
      <c r="J702" s="489" t="str">
        <f>IF('Q - Desp. CAPAC. DE FORN.'!G22="","",'Q - Desp. CAPAC. DE FORN.'!G22)</f>
        <v/>
      </c>
      <c r="L702" s="489" t="str">
        <f>IF('Q - Desp. CAPAC. DE FORN.'!H22="","",'Q - Desp. CAPAC. DE FORN.'!H22)</f>
        <v/>
      </c>
    </row>
    <row r="703" spans="1:12" x14ac:dyDescent="0.25">
      <c r="A703" s="489">
        <f t="shared" si="32"/>
        <v>0</v>
      </c>
      <c r="B703" s="489" t="str">
        <f>IF(OR(J703="",L703=""),"",'Q - Desp. CAPAC. DE FORN.'!A23)</f>
        <v/>
      </c>
      <c r="C703" s="489" t="str">
        <f t="shared" si="33"/>
        <v/>
      </c>
      <c r="D703" s="489" t="str">
        <f>'Q - Desp. CAPAC. DE FORN.'!Z23</f>
        <v/>
      </c>
      <c r="F703" s="489" t="str">
        <f>IF('Q - Desp. CAPAC. DE FORN.'!C23="","",'Q - Desp. CAPAC. DE FORN.'!C23)</f>
        <v/>
      </c>
      <c r="G703" s="489" t="str">
        <f>IF('Q - Desp. CAPAC. DE FORN.'!D23="","",'Q - Desp. CAPAC. DE FORN.'!D23)</f>
        <v/>
      </c>
      <c r="H703" s="489" t="str">
        <f>IF('Q - Desp. CAPAC. DE FORN.'!E23="","",'Q - Desp. CAPAC. DE FORN.'!E23)</f>
        <v/>
      </c>
      <c r="I703" s="489" t="str">
        <f>IF('Q - Desp. CAPAC. DE FORN.'!F23="","",'Q - Desp. CAPAC. DE FORN.'!F23)</f>
        <v/>
      </c>
      <c r="J703" s="489" t="str">
        <f>IF('Q - Desp. CAPAC. DE FORN.'!G23="","",'Q - Desp. CAPAC. DE FORN.'!G23)</f>
        <v/>
      </c>
      <c r="L703" s="489" t="str">
        <f>IF('Q - Desp. CAPAC. DE FORN.'!H23="","",'Q - Desp. CAPAC. DE FORN.'!H23)</f>
        <v/>
      </c>
    </row>
    <row r="704" spans="1:12" x14ac:dyDescent="0.25">
      <c r="A704" s="489">
        <f t="shared" si="32"/>
        <v>0</v>
      </c>
      <c r="B704" s="489" t="str">
        <f>IF(OR(J704="",L704=""),"",'Q - Desp. CAPAC. DE FORN.'!A24)</f>
        <v/>
      </c>
      <c r="C704" s="489" t="str">
        <f t="shared" si="33"/>
        <v/>
      </c>
      <c r="D704" s="489" t="str">
        <f>'Q - Desp. CAPAC. DE FORN.'!Z24</f>
        <v/>
      </c>
      <c r="F704" s="489" t="str">
        <f>IF('Q - Desp. CAPAC. DE FORN.'!C24="","",'Q - Desp. CAPAC. DE FORN.'!C24)</f>
        <v/>
      </c>
      <c r="G704" s="489" t="str">
        <f>IF('Q - Desp. CAPAC. DE FORN.'!D24="","",'Q - Desp. CAPAC. DE FORN.'!D24)</f>
        <v/>
      </c>
      <c r="H704" s="489" t="str">
        <f>IF('Q - Desp. CAPAC. DE FORN.'!E24="","",'Q - Desp. CAPAC. DE FORN.'!E24)</f>
        <v/>
      </c>
      <c r="I704" s="489" t="str">
        <f>IF('Q - Desp. CAPAC. DE FORN.'!F24="","",'Q - Desp. CAPAC. DE FORN.'!F24)</f>
        <v/>
      </c>
      <c r="J704" s="489" t="str">
        <f>IF('Q - Desp. CAPAC. DE FORN.'!G24="","",'Q - Desp. CAPAC. DE FORN.'!G24)</f>
        <v/>
      </c>
      <c r="L704" s="489" t="str">
        <f>IF('Q - Desp. CAPAC. DE FORN.'!H24="","",'Q - Desp. CAPAC. DE FORN.'!H24)</f>
        <v/>
      </c>
    </row>
    <row r="705" spans="1:12" x14ac:dyDescent="0.25">
      <c r="A705" s="489">
        <f t="shared" si="32"/>
        <v>0</v>
      </c>
      <c r="B705" s="489" t="str">
        <f>IF(OR(J705="",L705=""),"",'Q - Desp. CAPAC. DE FORN.'!A25)</f>
        <v/>
      </c>
      <c r="C705" s="489" t="str">
        <f t="shared" si="33"/>
        <v/>
      </c>
      <c r="D705" s="489" t="str">
        <f>'Q - Desp. CAPAC. DE FORN.'!Z25</f>
        <v/>
      </c>
      <c r="F705" s="489" t="str">
        <f>IF('Q - Desp. CAPAC. DE FORN.'!C25="","",'Q - Desp. CAPAC. DE FORN.'!C25)</f>
        <v/>
      </c>
      <c r="G705" s="489" t="str">
        <f>IF('Q - Desp. CAPAC. DE FORN.'!D25="","",'Q - Desp. CAPAC. DE FORN.'!D25)</f>
        <v/>
      </c>
      <c r="H705" s="489" t="str">
        <f>IF('Q - Desp. CAPAC. DE FORN.'!E25="","",'Q - Desp. CAPAC. DE FORN.'!E25)</f>
        <v/>
      </c>
      <c r="I705" s="489" t="str">
        <f>IF('Q - Desp. CAPAC. DE FORN.'!F25="","",'Q - Desp. CAPAC. DE FORN.'!F25)</f>
        <v/>
      </c>
      <c r="J705" s="489" t="str">
        <f>IF('Q - Desp. CAPAC. DE FORN.'!G25="","",'Q - Desp. CAPAC. DE FORN.'!G25)</f>
        <v/>
      </c>
      <c r="L705" s="489" t="str">
        <f>IF('Q - Desp. CAPAC. DE FORN.'!H25="","",'Q - Desp. CAPAC. DE FORN.'!H25)</f>
        <v/>
      </c>
    </row>
    <row r="706" spans="1:12" x14ac:dyDescent="0.25">
      <c r="A706" s="489">
        <f t="shared" si="32"/>
        <v>0</v>
      </c>
      <c r="B706" s="489" t="str">
        <f>IF(OR(J706="",L706=""),"",'Q - Desp. CAPAC. DE FORN.'!A26)</f>
        <v/>
      </c>
      <c r="C706" s="489" t="str">
        <f t="shared" si="33"/>
        <v/>
      </c>
      <c r="D706" s="489" t="str">
        <f>'Q - Desp. CAPAC. DE FORN.'!Z26</f>
        <v/>
      </c>
      <c r="F706" s="489" t="str">
        <f>IF('Q - Desp. CAPAC. DE FORN.'!C26="","",'Q - Desp. CAPAC. DE FORN.'!C26)</f>
        <v/>
      </c>
      <c r="G706" s="489" t="str">
        <f>IF('Q - Desp. CAPAC. DE FORN.'!D26="","",'Q - Desp. CAPAC. DE FORN.'!D26)</f>
        <v/>
      </c>
      <c r="H706" s="489" t="str">
        <f>IF('Q - Desp. CAPAC. DE FORN.'!E26="","",'Q - Desp. CAPAC. DE FORN.'!E26)</f>
        <v/>
      </c>
      <c r="I706" s="489" t="str">
        <f>IF('Q - Desp. CAPAC. DE FORN.'!F26="","",'Q - Desp. CAPAC. DE FORN.'!F26)</f>
        <v/>
      </c>
      <c r="J706" s="489" t="str">
        <f>IF('Q - Desp. CAPAC. DE FORN.'!G26="","",'Q - Desp. CAPAC. DE FORN.'!G26)</f>
        <v/>
      </c>
      <c r="L706" s="489" t="str">
        <f>IF('Q - Desp. CAPAC. DE FORN.'!H26="","",'Q - Desp. CAPAC. DE FORN.'!H26)</f>
        <v/>
      </c>
    </row>
    <row r="707" spans="1:12" x14ac:dyDescent="0.25">
      <c r="A707" s="489">
        <f t="shared" si="32"/>
        <v>0</v>
      </c>
      <c r="B707" s="489" t="str">
        <f>IF(OR(J707="",L707=""),"",'Q - Desp. CAPAC. DE FORN.'!A27)</f>
        <v/>
      </c>
      <c r="C707" s="489" t="str">
        <f t="shared" si="33"/>
        <v/>
      </c>
      <c r="D707" s="489" t="str">
        <f>'Q - Desp. CAPAC. DE FORN.'!Z27</f>
        <v/>
      </c>
      <c r="F707" s="489" t="str">
        <f>IF('Q - Desp. CAPAC. DE FORN.'!C27="","",'Q - Desp. CAPAC. DE FORN.'!C27)</f>
        <v/>
      </c>
      <c r="G707" s="489" t="str">
        <f>IF('Q - Desp. CAPAC. DE FORN.'!D27="","",'Q - Desp. CAPAC. DE FORN.'!D27)</f>
        <v/>
      </c>
      <c r="H707" s="489" t="str">
        <f>IF('Q - Desp. CAPAC. DE FORN.'!E27="","",'Q - Desp. CAPAC. DE FORN.'!E27)</f>
        <v/>
      </c>
      <c r="I707" s="489" t="str">
        <f>IF('Q - Desp. CAPAC. DE FORN.'!F27="","",'Q - Desp. CAPAC. DE FORN.'!F27)</f>
        <v/>
      </c>
      <c r="J707" s="489" t="str">
        <f>IF('Q - Desp. CAPAC. DE FORN.'!G27="","",'Q - Desp. CAPAC. DE FORN.'!G27)</f>
        <v/>
      </c>
      <c r="L707" s="489" t="str">
        <f>IF('Q - Desp. CAPAC. DE FORN.'!H27="","",'Q - Desp. CAPAC. DE FORN.'!H27)</f>
        <v/>
      </c>
    </row>
    <row r="708" spans="1:12" x14ac:dyDescent="0.25">
      <c r="A708" s="489">
        <f t="shared" si="32"/>
        <v>0</v>
      </c>
      <c r="B708" s="489" t="str">
        <f>IF(OR(J708="",L708=""),"",'Q - Desp. CAPAC. DE FORN.'!A28)</f>
        <v/>
      </c>
      <c r="C708" s="489" t="str">
        <f t="shared" si="33"/>
        <v/>
      </c>
      <c r="D708" s="489" t="str">
        <f>'Q - Desp. CAPAC. DE FORN.'!Z28</f>
        <v/>
      </c>
      <c r="F708" s="489" t="str">
        <f>IF('Q - Desp. CAPAC. DE FORN.'!C28="","",'Q - Desp. CAPAC. DE FORN.'!C28)</f>
        <v/>
      </c>
      <c r="G708" s="489" t="str">
        <f>IF('Q - Desp. CAPAC. DE FORN.'!D28="","",'Q - Desp. CAPAC. DE FORN.'!D28)</f>
        <v/>
      </c>
      <c r="H708" s="489" t="str">
        <f>IF('Q - Desp. CAPAC. DE FORN.'!E28="","",'Q - Desp. CAPAC. DE FORN.'!E28)</f>
        <v/>
      </c>
      <c r="I708" s="489" t="str">
        <f>IF('Q - Desp. CAPAC. DE FORN.'!F28="","",'Q - Desp. CAPAC. DE FORN.'!F28)</f>
        <v/>
      </c>
      <c r="J708" s="489" t="str">
        <f>IF('Q - Desp. CAPAC. DE FORN.'!G28="","",'Q - Desp. CAPAC. DE FORN.'!G28)</f>
        <v/>
      </c>
      <c r="L708" s="489" t="str">
        <f>IF('Q - Desp. CAPAC. DE FORN.'!H28="","",'Q - Desp. CAPAC. DE FORN.'!H28)</f>
        <v/>
      </c>
    </row>
    <row r="709" spans="1:12" x14ac:dyDescent="0.25">
      <c r="A709" s="489">
        <f t="shared" si="32"/>
        <v>0</v>
      </c>
      <c r="B709" s="489" t="str">
        <f>IF(OR(J709="",L709=""),"",'Q - Desp. CAPAC. DE FORN.'!A29)</f>
        <v/>
      </c>
      <c r="C709" s="489" t="str">
        <f t="shared" si="33"/>
        <v/>
      </c>
      <c r="D709" s="489" t="str">
        <f>'Q - Desp. CAPAC. DE FORN.'!Z29</f>
        <v/>
      </c>
      <c r="F709" s="489" t="str">
        <f>IF('Q - Desp. CAPAC. DE FORN.'!C29="","",'Q - Desp. CAPAC. DE FORN.'!C29)</f>
        <v/>
      </c>
      <c r="G709" s="489" t="str">
        <f>IF('Q - Desp. CAPAC. DE FORN.'!D29="","",'Q - Desp. CAPAC. DE FORN.'!D29)</f>
        <v/>
      </c>
      <c r="H709" s="489" t="str">
        <f>IF('Q - Desp. CAPAC. DE FORN.'!E29="","",'Q - Desp. CAPAC. DE FORN.'!E29)</f>
        <v/>
      </c>
      <c r="I709" s="489" t="str">
        <f>IF('Q - Desp. CAPAC. DE FORN.'!F29="","",'Q - Desp. CAPAC. DE FORN.'!F29)</f>
        <v/>
      </c>
      <c r="J709" s="489" t="str">
        <f>IF('Q - Desp. CAPAC. DE FORN.'!G29="","",'Q - Desp. CAPAC. DE FORN.'!G29)</f>
        <v/>
      </c>
      <c r="L709" s="489" t="str">
        <f>IF('Q - Desp. CAPAC. DE FORN.'!H29="","",'Q - Desp. CAPAC. DE FORN.'!H29)</f>
        <v/>
      </c>
    </row>
    <row r="710" spans="1:12" x14ac:dyDescent="0.25">
      <c r="A710" s="489">
        <f t="shared" si="32"/>
        <v>0</v>
      </c>
      <c r="B710" s="489" t="str">
        <f>IF(OR(J710="",L710=""),"",'Q - Desp. CAPAC. DE FORN.'!A30)</f>
        <v/>
      </c>
      <c r="C710" s="489" t="str">
        <f t="shared" si="33"/>
        <v/>
      </c>
      <c r="D710" s="489" t="str">
        <f>'Q - Desp. CAPAC. DE FORN.'!Z30</f>
        <v/>
      </c>
      <c r="F710" s="489" t="str">
        <f>IF('Q - Desp. CAPAC. DE FORN.'!C30="","",'Q - Desp. CAPAC. DE FORN.'!C30)</f>
        <v/>
      </c>
      <c r="G710" s="489" t="str">
        <f>IF('Q - Desp. CAPAC. DE FORN.'!D30="","",'Q - Desp. CAPAC. DE FORN.'!D30)</f>
        <v/>
      </c>
      <c r="H710" s="489" t="str">
        <f>IF('Q - Desp. CAPAC. DE FORN.'!E30="","",'Q - Desp. CAPAC. DE FORN.'!E30)</f>
        <v/>
      </c>
      <c r="I710" s="489" t="str">
        <f>IF('Q - Desp. CAPAC. DE FORN.'!F30="","",'Q - Desp. CAPAC. DE FORN.'!F30)</f>
        <v/>
      </c>
      <c r="J710" s="489" t="str">
        <f>IF('Q - Desp. CAPAC. DE FORN.'!G30="","",'Q - Desp. CAPAC. DE FORN.'!G30)</f>
        <v/>
      </c>
      <c r="L710" s="489" t="str">
        <f>IF('Q - Desp. CAPAC. DE FORN.'!H30="","",'Q - Desp. CAPAC. DE FORN.'!H30)</f>
        <v/>
      </c>
    </row>
    <row r="711" spans="1:12" x14ac:dyDescent="0.25">
      <c r="A711" s="489">
        <f t="shared" si="32"/>
        <v>0</v>
      </c>
      <c r="B711" s="489" t="str">
        <f>IF(OR(J711="",L711=""),"",'Q - Desp. CAPAC. DE FORN.'!A31)</f>
        <v/>
      </c>
      <c r="C711" s="489" t="str">
        <f t="shared" si="33"/>
        <v/>
      </c>
      <c r="D711" s="489" t="str">
        <f>'Q - Desp. CAPAC. DE FORN.'!Z31</f>
        <v/>
      </c>
      <c r="F711" s="489" t="str">
        <f>IF('Q - Desp. CAPAC. DE FORN.'!C31="","",'Q - Desp. CAPAC. DE FORN.'!C31)</f>
        <v/>
      </c>
      <c r="G711" s="489" t="str">
        <f>IF('Q - Desp. CAPAC. DE FORN.'!D31="","",'Q - Desp. CAPAC. DE FORN.'!D31)</f>
        <v/>
      </c>
      <c r="H711" s="489" t="str">
        <f>IF('Q - Desp. CAPAC. DE FORN.'!E31="","",'Q - Desp. CAPAC. DE FORN.'!E31)</f>
        <v/>
      </c>
      <c r="I711" s="489" t="str">
        <f>IF('Q - Desp. CAPAC. DE FORN.'!F31="","",'Q - Desp. CAPAC. DE FORN.'!F31)</f>
        <v/>
      </c>
      <c r="J711" s="489" t="str">
        <f>IF('Q - Desp. CAPAC. DE FORN.'!G31="","",'Q - Desp. CAPAC. DE FORN.'!G31)</f>
        <v/>
      </c>
      <c r="L711" s="489" t="str">
        <f>IF('Q - Desp. CAPAC. DE FORN.'!H31="","",'Q - Desp. CAPAC. DE FORN.'!H31)</f>
        <v/>
      </c>
    </row>
    <row r="712" spans="1:12" x14ac:dyDescent="0.25">
      <c r="A712" s="489">
        <f t="shared" si="32"/>
        <v>0</v>
      </c>
      <c r="B712" s="489" t="str">
        <f>IF(OR(J712="",L712=""),"",'Q - Desp. CAPAC. DE FORN.'!A32)</f>
        <v/>
      </c>
      <c r="C712" s="489" t="str">
        <f t="shared" si="33"/>
        <v/>
      </c>
      <c r="D712" s="489" t="str">
        <f>'Q - Desp. CAPAC. DE FORN.'!Z32</f>
        <v/>
      </c>
      <c r="F712" s="489" t="str">
        <f>IF('Q - Desp. CAPAC. DE FORN.'!C32="","",'Q - Desp. CAPAC. DE FORN.'!C32)</f>
        <v/>
      </c>
      <c r="G712" s="489" t="str">
        <f>IF('Q - Desp. CAPAC. DE FORN.'!D32="","",'Q - Desp. CAPAC. DE FORN.'!D32)</f>
        <v/>
      </c>
      <c r="H712" s="489" t="str">
        <f>IF('Q - Desp. CAPAC. DE FORN.'!E32="","",'Q - Desp. CAPAC. DE FORN.'!E32)</f>
        <v/>
      </c>
      <c r="I712" s="489" t="str">
        <f>IF('Q - Desp. CAPAC. DE FORN.'!F32="","",'Q - Desp. CAPAC. DE FORN.'!F32)</f>
        <v/>
      </c>
      <c r="J712" s="489" t="str">
        <f>IF('Q - Desp. CAPAC. DE FORN.'!G32="","",'Q - Desp. CAPAC. DE FORN.'!G32)</f>
        <v/>
      </c>
      <c r="L712" s="489" t="str">
        <f>IF('Q - Desp. CAPAC. DE FORN.'!H32="","",'Q - Desp. CAPAC. DE FORN.'!H32)</f>
        <v/>
      </c>
    </row>
    <row r="713" spans="1:12" x14ac:dyDescent="0.25">
      <c r="A713" s="489">
        <f t="shared" si="32"/>
        <v>0</v>
      </c>
      <c r="B713" s="489" t="str">
        <f>IF(OR(J713="",L713=""),"",'Q - Desp. CAPAC. DE FORN.'!A33)</f>
        <v/>
      </c>
      <c r="C713" s="489" t="str">
        <f t="shared" si="33"/>
        <v/>
      </c>
      <c r="D713" s="489" t="str">
        <f>'Q - Desp. CAPAC. DE FORN.'!Z33</f>
        <v/>
      </c>
      <c r="F713" s="489" t="str">
        <f>IF('Q - Desp. CAPAC. DE FORN.'!C33="","",'Q - Desp. CAPAC. DE FORN.'!C33)</f>
        <v/>
      </c>
      <c r="G713" s="489" t="str">
        <f>IF('Q - Desp. CAPAC. DE FORN.'!D33="","",'Q - Desp. CAPAC. DE FORN.'!D33)</f>
        <v/>
      </c>
      <c r="H713" s="489" t="str">
        <f>IF('Q - Desp. CAPAC. DE FORN.'!E33="","",'Q - Desp. CAPAC. DE FORN.'!E33)</f>
        <v/>
      </c>
      <c r="I713" s="489" t="str">
        <f>IF('Q - Desp. CAPAC. DE FORN.'!F33="","",'Q - Desp. CAPAC. DE FORN.'!F33)</f>
        <v/>
      </c>
      <c r="J713" s="489" t="str">
        <f>IF('Q - Desp. CAPAC. DE FORN.'!G33="","",'Q - Desp. CAPAC. DE FORN.'!G33)</f>
        <v/>
      </c>
      <c r="L713" s="489" t="str">
        <f>IF('Q - Desp. CAPAC. DE FORN.'!H33="","",'Q - Desp. CAPAC. DE FORN.'!H33)</f>
        <v/>
      </c>
    </row>
    <row r="714" spans="1:12" x14ac:dyDescent="0.25">
      <c r="A714" s="489">
        <f t="shared" si="32"/>
        <v>0</v>
      </c>
      <c r="B714" s="489" t="str">
        <f>IF(OR(J714="",L714=""),"",'Q - Desp. CAPAC. DE FORN.'!A34)</f>
        <v/>
      </c>
      <c r="C714" s="489" t="str">
        <f t="shared" si="33"/>
        <v/>
      </c>
      <c r="D714" s="489" t="str">
        <f>'Q - Desp. CAPAC. DE FORN.'!Z34</f>
        <v/>
      </c>
      <c r="F714" s="489" t="str">
        <f>IF('Q - Desp. CAPAC. DE FORN.'!C34="","",'Q - Desp. CAPAC. DE FORN.'!C34)</f>
        <v/>
      </c>
      <c r="G714" s="489" t="str">
        <f>IF('Q - Desp. CAPAC. DE FORN.'!D34="","",'Q - Desp. CAPAC. DE FORN.'!D34)</f>
        <v/>
      </c>
      <c r="H714" s="489" t="str">
        <f>IF('Q - Desp. CAPAC. DE FORN.'!E34="","",'Q - Desp. CAPAC. DE FORN.'!E34)</f>
        <v/>
      </c>
      <c r="I714" s="489" t="str">
        <f>IF('Q - Desp. CAPAC. DE FORN.'!F34="","",'Q - Desp. CAPAC. DE FORN.'!F34)</f>
        <v/>
      </c>
      <c r="J714" s="489" t="str">
        <f>IF('Q - Desp. CAPAC. DE FORN.'!G34="","",'Q - Desp. CAPAC. DE FORN.'!G34)</f>
        <v/>
      </c>
      <c r="L714" s="489" t="str">
        <f>IF('Q - Desp. CAPAC. DE FORN.'!H34="","",'Q - Desp. CAPAC. DE FORN.'!H34)</f>
        <v/>
      </c>
    </row>
    <row r="715" spans="1:12" x14ac:dyDescent="0.25">
      <c r="A715" s="489">
        <f t="shared" si="32"/>
        <v>0</v>
      </c>
      <c r="B715" s="489" t="str">
        <f>IF(OR(J715="",L715=""),"",'Q - Desp. CAPAC. DE FORN.'!A35)</f>
        <v/>
      </c>
      <c r="C715" s="489" t="str">
        <f t="shared" si="33"/>
        <v/>
      </c>
      <c r="D715" s="489" t="str">
        <f>'Q - Desp. CAPAC. DE FORN.'!Z35</f>
        <v/>
      </c>
      <c r="F715" s="489" t="str">
        <f>IF('Q - Desp. CAPAC. DE FORN.'!C35="","",'Q - Desp. CAPAC. DE FORN.'!C35)</f>
        <v/>
      </c>
      <c r="G715" s="489" t="str">
        <f>IF('Q - Desp. CAPAC. DE FORN.'!D35="","",'Q - Desp. CAPAC. DE FORN.'!D35)</f>
        <v/>
      </c>
      <c r="H715" s="489" t="str">
        <f>IF('Q - Desp. CAPAC. DE FORN.'!E35="","",'Q - Desp. CAPAC. DE FORN.'!E35)</f>
        <v/>
      </c>
      <c r="I715" s="489" t="str">
        <f>IF('Q - Desp. CAPAC. DE FORN.'!F35="","",'Q - Desp. CAPAC. DE FORN.'!F35)</f>
        <v/>
      </c>
      <c r="J715" s="489" t="str">
        <f>IF('Q - Desp. CAPAC. DE FORN.'!G35="","",'Q - Desp. CAPAC. DE FORN.'!G35)</f>
        <v/>
      </c>
      <c r="L715" s="489" t="str">
        <f>IF('Q - Desp. CAPAC. DE FORN.'!H35="","",'Q - Desp. CAPAC. DE FORN.'!H35)</f>
        <v/>
      </c>
    </row>
    <row r="716" spans="1:12" x14ac:dyDescent="0.25">
      <c r="A716" s="489">
        <f t="shared" si="32"/>
        <v>0</v>
      </c>
      <c r="B716" s="489" t="str">
        <f>IF(OR(J716="",L716=""),"",'Q - Desp. CAPAC. DE FORN.'!A36)</f>
        <v/>
      </c>
      <c r="C716" s="489" t="str">
        <f t="shared" si="33"/>
        <v/>
      </c>
      <c r="D716" s="489" t="str">
        <f>'Q - Desp. CAPAC. DE FORN.'!Z36</f>
        <v/>
      </c>
      <c r="F716" s="489" t="str">
        <f>IF('Q - Desp. CAPAC. DE FORN.'!C36="","",'Q - Desp. CAPAC. DE FORN.'!C36)</f>
        <v/>
      </c>
      <c r="G716" s="489" t="str">
        <f>IF('Q - Desp. CAPAC. DE FORN.'!D36="","",'Q - Desp. CAPAC. DE FORN.'!D36)</f>
        <v/>
      </c>
      <c r="H716" s="489" t="str">
        <f>IF('Q - Desp. CAPAC. DE FORN.'!E36="","",'Q - Desp. CAPAC. DE FORN.'!E36)</f>
        <v/>
      </c>
      <c r="I716" s="489" t="str">
        <f>IF('Q - Desp. CAPAC. DE FORN.'!F36="","",'Q - Desp. CAPAC. DE FORN.'!F36)</f>
        <v/>
      </c>
      <c r="J716" s="489" t="str">
        <f>IF('Q - Desp. CAPAC. DE FORN.'!G36="","",'Q - Desp. CAPAC. DE FORN.'!G36)</f>
        <v/>
      </c>
      <c r="L716" s="489" t="str">
        <f>IF('Q - Desp. CAPAC. DE FORN.'!H36="","",'Q - Desp. CAPAC. DE FORN.'!H36)</f>
        <v/>
      </c>
    </row>
    <row r="717" spans="1:12" x14ac:dyDescent="0.25">
      <c r="A717" s="489">
        <f t="shared" si="32"/>
        <v>0</v>
      </c>
      <c r="B717" s="489" t="str">
        <f>IF(OR(J717="",L717=""),"",'Q - Desp. CAPAC. DE FORN.'!A37)</f>
        <v/>
      </c>
      <c r="C717" s="489" t="str">
        <f t="shared" si="33"/>
        <v/>
      </c>
      <c r="D717" s="489" t="str">
        <f>'Q - Desp. CAPAC. DE FORN.'!Z37</f>
        <v/>
      </c>
      <c r="F717" s="489" t="str">
        <f>IF('Q - Desp. CAPAC. DE FORN.'!C37="","",'Q - Desp. CAPAC. DE FORN.'!C37)</f>
        <v/>
      </c>
      <c r="G717" s="489" t="str">
        <f>IF('Q - Desp. CAPAC. DE FORN.'!D37="","",'Q - Desp. CAPAC. DE FORN.'!D37)</f>
        <v/>
      </c>
      <c r="H717" s="489" t="str">
        <f>IF('Q - Desp. CAPAC. DE FORN.'!E37="","",'Q - Desp. CAPAC. DE FORN.'!E37)</f>
        <v/>
      </c>
      <c r="I717" s="489" t="str">
        <f>IF('Q - Desp. CAPAC. DE FORN.'!F37="","",'Q - Desp. CAPAC. DE FORN.'!F37)</f>
        <v/>
      </c>
      <c r="J717" s="489" t="str">
        <f>IF('Q - Desp. CAPAC. DE FORN.'!G37="","",'Q - Desp. CAPAC. DE FORN.'!G37)</f>
        <v/>
      </c>
      <c r="L717" s="489" t="str">
        <f>IF('Q - Desp. CAPAC. DE FORN.'!H37="","",'Q - Desp. CAPAC. DE FORN.'!H37)</f>
        <v/>
      </c>
    </row>
    <row r="718" spans="1:12" x14ac:dyDescent="0.25">
      <c r="A718" s="489">
        <f t="shared" si="32"/>
        <v>0</v>
      </c>
      <c r="B718" s="489" t="str">
        <f>IF(OR(J718="",L718=""),"",'Q - Desp. CAPAC. DE FORN.'!A38)</f>
        <v/>
      </c>
      <c r="C718" s="489" t="str">
        <f t="shared" si="33"/>
        <v/>
      </c>
      <c r="D718" s="489" t="str">
        <f>'Q - Desp. CAPAC. DE FORN.'!Z38</f>
        <v/>
      </c>
      <c r="F718" s="489" t="str">
        <f>IF('Q - Desp. CAPAC. DE FORN.'!C38="","",'Q - Desp. CAPAC. DE FORN.'!C38)</f>
        <v/>
      </c>
      <c r="G718" s="489" t="str">
        <f>IF('Q - Desp. CAPAC. DE FORN.'!D38="","",'Q - Desp. CAPAC. DE FORN.'!D38)</f>
        <v/>
      </c>
      <c r="H718" s="489" t="str">
        <f>IF('Q - Desp. CAPAC. DE FORN.'!E38="","",'Q - Desp. CAPAC. DE FORN.'!E38)</f>
        <v/>
      </c>
      <c r="I718" s="489" t="str">
        <f>IF('Q - Desp. CAPAC. DE FORN.'!F38="","",'Q - Desp. CAPAC. DE FORN.'!F38)</f>
        <v/>
      </c>
      <c r="J718" s="489" t="str">
        <f>IF('Q - Desp. CAPAC. DE FORN.'!G38="","",'Q - Desp. CAPAC. DE FORN.'!G38)</f>
        <v/>
      </c>
      <c r="L718" s="489" t="str">
        <f>IF('Q - Desp. CAPAC. DE FORN.'!H38="","",'Q - Desp. CAPAC. DE FORN.'!H38)</f>
        <v/>
      </c>
    </row>
    <row r="719" spans="1:12" x14ac:dyDescent="0.25">
      <c r="A719" s="489">
        <f t="shared" si="32"/>
        <v>0</v>
      </c>
      <c r="B719" s="489" t="str">
        <f>IF(OR(J719="",L719=""),"",'Q - Desp. CAPAC. DE FORN.'!A39)</f>
        <v/>
      </c>
      <c r="C719" s="489" t="str">
        <f t="shared" si="33"/>
        <v/>
      </c>
      <c r="D719" s="489" t="str">
        <f>'Q - Desp. CAPAC. DE FORN.'!Z39</f>
        <v/>
      </c>
      <c r="F719" s="489" t="str">
        <f>IF('Q - Desp. CAPAC. DE FORN.'!C39="","",'Q - Desp. CAPAC. DE FORN.'!C39)</f>
        <v/>
      </c>
      <c r="G719" s="489" t="str">
        <f>IF('Q - Desp. CAPAC. DE FORN.'!D39="","",'Q - Desp. CAPAC. DE FORN.'!D39)</f>
        <v/>
      </c>
      <c r="H719" s="489" t="str">
        <f>IF('Q - Desp. CAPAC. DE FORN.'!E39="","",'Q - Desp. CAPAC. DE FORN.'!E39)</f>
        <v/>
      </c>
      <c r="I719" s="489" t="str">
        <f>IF('Q - Desp. CAPAC. DE FORN.'!F39="","",'Q - Desp. CAPAC. DE FORN.'!F39)</f>
        <v/>
      </c>
      <c r="J719" s="489" t="str">
        <f>IF('Q - Desp. CAPAC. DE FORN.'!G39="","",'Q - Desp. CAPAC. DE FORN.'!G39)</f>
        <v/>
      </c>
      <c r="L719" s="489" t="str">
        <f>IF('Q - Desp. CAPAC. DE FORN.'!H39="","",'Q - Desp. CAPAC. DE FORN.'!H39)</f>
        <v/>
      </c>
    </row>
    <row r="720" spans="1:12" x14ac:dyDescent="0.25">
      <c r="A720" s="489">
        <f t="shared" si="32"/>
        <v>0</v>
      </c>
      <c r="B720" s="489" t="str">
        <f>IF(OR(J720="",L720=""),"",'Q - Desp. CAPAC. DE FORN.'!A40)</f>
        <v/>
      </c>
      <c r="C720" s="489" t="str">
        <f t="shared" si="33"/>
        <v/>
      </c>
      <c r="D720" s="489" t="str">
        <f>'Q - Desp. CAPAC. DE FORN.'!Z40</f>
        <v/>
      </c>
      <c r="F720" s="489" t="str">
        <f>IF('Q - Desp. CAPAC. DE FORN.'!C40="","",'Q - Desp. CAPAC. DE FORN.'!C40)</f>
        <v/>
      </c>
      <c r="G720" s="489" t="str">
        <f>IF('Q - Desp. CAPAC. DE FORN.'!D40="","",'Q - Desp. CAPAC. DE FORN.'!D40)</f>
        <v/>
      </c>
      <c r="H720" s="489" t="str">
        <f>IF('Q - Desp. CAPAC. DE FORN.'!E40="","",'Q - Desp. CAPAC. DE FORN.'!E40)</f>
        <v/>
      </c>
      <c r="I720" s="489" t="str">
        <f>IF('Q - Desp. CAPAC. DE FORN.'!F40="","",'Q - Desp. CAPAC. DE FORN.'!F40)</f>
        <v/>
      </c>
      <c r="J720" s="489" t="str">
        <f>IF('Q - Desp. CAPAC. DE FORN.'!G40="","",'Q - Desp. CAPAC. DE FORN.'!G40)</f>
        <v/>
      </c>
      <c r="L720" s="489" t="str">
        <f>IF('Q - Desp. CAPAC. DE FORN.'!H40="","",'Q - Desp. CAPAC. DE FORN.'!H40)</f>
        <v/>
      </c>
    </row>
    <row r="721" spans="1:12" x14ac:dyDescent="0.25">
      <c r="A721" s="489">
        <f t="shared" si="32"/>
        <v>0</v>
      </c>
      <c r="B721" s="489" t="str">
        <f>IF(OR(J721="",L721=""),"",'Q - Desp. CAPAC. DE FORN.'!A41)</f>
        <v/>
      </c>
      <c r="C721" s="489" t="str">
        <f t="shared" si="33"/>
        <v/>
      </c>
      <c r="D721" s="489" t="str">
        <f>'Q - Desp. CAPAC. DE FORN.'!Z41</f>
        <v/>
      </c>
      <c r="F721" s="489" t="str">
        <f>IF('Q - Desp. CAPAC. DE FORN.'!C41="","",'Q - Desp. CAPAC. DE FORN.'!C41)</f>
        <v/>
      </c>
      <c r="G721" s="489" t="str">
        <f>IF('Q - Desp. CAPAC. DE FORN.'!D41="","",'Q - Desp. CAPAC. DE FORN.'!D41)</f>
        <v/>
      </c>
      <c r="H721" s="489" t="str">
        <f>IF('Q - Desp. CAPAC. DE FORN.'!E41="","",'Q - Desp. CAPAC. DE FORN.'!E41)</f>
        <v/>
      </c>
      <c r="I721" s="489" t="str">
        <f>IF('Q - Desp. CAPAC. DE FORN.'!F41="","",'Q - Desp. CAPAC. DE FORN.'!F41)</f>
        <v/>
      </c>
      <c r="J721" s="489" t="str">
        <f>IF('Q - Desp. CAPAC. DE FORN.'!G41="","",'Q - Desp. CAPAC. DE FORN.'!G41)</f>
        <v/>
      </c>
      <c r="L721" s="489" t="str">
        <f>IF('Q - Desp. CAPAC. DE FORN.'!H41="","",'Q - Desp. CAPAC. DE FORN.'!H41)</f>
        <v/>
      </c>
    </row>
    <row r="722" spans="1:12" x14ac:dyDescent="0.25">
      <c r="A722" s="489">
        <f t="shared" si="32"/>
        <v>0</v>
      </c>
      <c r="B722" s="489" t="str">
        <f>IF(OR(J722="",L722=""),"",'Q - Desp. CAPAC. DE FORN.'!A42)</f>
        <v/>
      </c>
      <c r="C722" s="489" t="str">
        <f t="shared" si="33"/>
        <v/>
      </c>
      <c r="D722" s="489" t="str">
        <f>'Q - Desp. CAPAC. DE FORN.'!Z42</f>
        <v/>
      </c>
      <c r="F722" s="489" t="str">
        <f>IF('Q - Desp. CAPAC. DE FORN.'!C42="","",'Q - Desp. CAPAC. DE FORN.'!C42)</f>
        <v/>
      </c>
      <c r="G722" s="489" t="str">
        <f>IF('Q - Desp. CAPAC. DE FORN.'!D42="","",'Q - Desp. CAPAC. DE FORN.'!D42)</f>
        <v/>
      </c>
      <c r="H722" s="489" t="str">
        <f>IF('Q - Desp. CAPAC. DE FORN.'!E42="","",'Q - Desp. CAPAC. DE FORN.'!E42)</f>
        <v/>
      </c>
      <c r="I722" s="489" t="str">
        <f>IF('Q - Desp. CAPAC. DE FORN.'!F42="","",'Q - Desp. CAPAC. DE FORN.'!F42)</f>
        <v/>
      </c>
      <c r="J722" s="489" t="str">
        <f>IF('Q - Desp. CAPAC. DE FORN.'!G42="","",'Q - Desp. CAPAC. DE FORN.'!G42)</f>
        <v/>
      </c>
      <c r="L722" s="489" t="str">
        <f>IF('Q - Desp. CAPAC. DE FORN.'!H42="","",'Q - Desp. CAPAC. DE FORN.'!H42)</f>
        <v/>
      </c>
    </row>
    <row r="723" spans="1:12" x14ac:dyDescent="0.25">
      <c r="A723" s="489">
        <f t="shared" si="32"/>
        <v>0</v>
      </c>
      <c r="B723" s="489" t="str">
        <f>IF(OR(J723="",L723=""),"",'Q - Desp. CAPAC. DE FORN.'!A43)</f>
        <v/>
      </c>
      <c r="C723" s="489" t="str">
        <f t="shared" si="33"/>
        <v/>
      </c>
      <c r="D723" s="489" t="str">
        <f>'Q - Desp. CAPAC. DE FORN.'!Z43</f>
        <v/>
      </c>
      <c r="F723" s="489" t="str">
        <f>IF('Q - Desp. CAPAC. DE FORN.'!C43="","",'Q - Desp. CAPAC. DE FORN.'!C43)</f>
        <v/>
      </c>
      <c r="G723" s="489" t="str">
        <f>IF('Q - Desp. CAPAC. DE FORN.'!D43="","",'Q - Desp. CAPAC. DE FORN.'!D43)</f>
        <v/>
      </c>
      <c r="H723" s="489" t="str">
        <f>IF('Q - Desp. CAPAC. DE FORN.'!E43="","",'Q - Desp. CAPAC. DE FORN.'!E43)</f>
        <v/>
      </c>
      <c r="I723" s="489" t="str">
        <f>IF('Q - Desp. CAPAC. DE FORN.'!F43="","",'Q - Desp. CAPAC. DE FORN.'!F43)</f>
        <v/>
      </c>
      <c r="J723" s="489" t="str">
        <f>IF('Q - Desp. CAPAC. DE FORN.'!G43="","",'Q - Desp. CAPAC. DE FORN.'!G43)</f>
        <v/>
      </c>
      <c r="L723" s="489" t="str">
        <f>IF('Q - Desp. CAPAC. DE FORN.'!H43="","",'Q - Desp. CAPAC. DE FORN.'!H43)</f>
        <v/>
      </c>
    </row>
    <row r="724" spans="1:12" x14ac:dyDescent="0.25">
      <c r="A724" s="489">
        <f t="shared" si="32"/>
        <v>0</v>
      </c>
      <c r="B724" s="489" t="str">
        <f>IF(OR(J724="",L724=""),"",'Q - Desp. CAPAC. DE FORN.'!A44)</f>
        <v/>
      </c>
      <c r="C724" s="489" t="str">
        <f t="shared" si="33"/>
        <v/>
      </c>
      <c r="D724" s="489" t="str">
        <f>'Q - Desp. CAPAC. DE FORN.'!Z44</f>
        <v/>
      </c>
      <c r="F724" s="489" t="str">
        <f>IF('Q - Desp. CAPAC. DE FORN.'!C44="","",'Q - Desp. CAPAC. DE FORN.'!C44)</f>
        <v/>
      </c>
      <c r="G724" s="489" t="str">
        <f>IF('Q - Desp. CAPAC. DE FORN.'!D44="","",'Q - Desp. CAPAC. DE FORN.'!D44)</f>
        <v/>
      </c>
      <c r="H724" s="489" t="str">
        <f>IF('Q - Desp. CAPAC. DE FORN.'!E44="","",'Q - Desp. CAPAC. DE FORN.'!E44)</f>
        <v/>
      </c>
      <c r="I724" s="489" t="str">
        <f>IF('Q - Desp. CAPAC. DE FORN.'!F44="","",'Q - Desp. CAPAC. DE FORN.'!F44)</f>
        <v/>
      </c>
      <c r="J724" s="489" t="str">
        <f>IF('Q - Desp. CAPAC. DE FORN.'!G44="","",'Q - Desp. CAPAC. DE FORN.'!G44)</f>
        <v/>
      </c>
      <c r="L724" s="489" t="str">
        <f>IF('Q - Desp. CAPAC. DE FORN.'!H44="","",'Q - Desp. CAPAC. DE FORN.'!H44)</f>
        <v/>
      </c>
    </row>
    <row r="725" spans="1:12" x14ac:dyDescent="0.25">
      <c r="A725" s="489">
        <f t="shared" ref="A725:A788" si="34">IF(D725="",A724,A724+1)</f>
        <v>0</v>
      </c>
      <c r="B725" s="489" t="str">
        <f>IF(OR(J725="",L725=""),"",'Q - Desp. CAPAC. DE FORN.'!A45)</f>
        <v/>
      </c>
      <c r="C725" s="489" t="str">
        <f t="shared" si="33"/>
        <v/>
      </c>
      <c r="D725" s="489" t="str">
        <f>'Q - Desp. CAPAC. DE FORN.'!Z45</f>
        <v/>
      </c>
      <c r="F725" s="489" t="str">
        <f>IF('Q - Desp. CAPAC. DE FORN.'!C45="","",'Q - Desp. CAPAC. DE FORN.'!C45)</f>
        <v/>
      </c>
      <c r="G725" s="489" t="str">
        <f>IF('Q - Desp. CAPAC. DE FORN.'!D45="","",'Q - Desp. CAPAC. DE FORN.'!D45)</f>
        <v/>
      </c>
      <c r="H725" s="489" t="str">
        <f>IF('Q - Desp. CAPAC. DE FORN.'!E45="","",'Q - Desp. CAPAC. DE FORN.'!E45)</f>
        <v/>
      </c>
      <c r="I725" s="489" t="str">
        <f>IF('Q - Desp. CAPAC. DE FORN.'!F45="","",'Q - Desp. CAPAC. DE FORN.'!F45)</f>
        <v/>
      </c>
      <c r="J725" s="489" t="str">
        <f>IF('Q - Desp. CAPAC. DE FORN.'!G45="","",'Q - Desp. CAPAC. DE FORN.'!G45)</f>
        <v/>
      </c>
      <c r="L725" s="489" t="str">
        <f>IF('Q - Desp. CAPAC. DE FORN.'!H45="","",'Q - Desp. CAPAC. DE FORN.'!H45)</f>
        <v/>
      </c>
    </row>
    <row r="726" spans="1:12" x14ac:dyDescent="0.25">
      <c r="A726" s="489">
        <f t="shared" si="34"/>
        <v>0</v>
      </c>
      <c r="B726" s="489" t="str">
        <f>IF(OR(J726="",L726=""),"",'Q - Desp. CAPAC. DE FORN.'!A46)</f>
        <v/>
      </c>
      <c r="C726" s="489" t="str">
        <f t="shared" si="33"/>
        <v/>
      </c>
      <c r="D726" s="489" t="str">
        <f>'Q - Desp. CAPAC. DE FORN.'!Z46</f>
        <v/>
      </c>
      <c r="F726" s="489" t="str">
        <f>IF('Q - Desp. CAPAC. DE FORN.'!C46="","",'Q - Desp. CAPAC. DE FORN.'!C46)</f>
        <v/>
      </c>
      <c r="G726" s="489" t="str">
        <f>IF('Q - Desp. CAPAC. DE FORN.'!D46="","",'Q - Desp. CAPAC. DE FORN.'!D46)</f>
        <v/>
      </c>
      <c r="H726" s="489" t="str">
        <f>IF('Q - Desp. CAPAC. DE FORN.'!E46="","",'Q - Desp. CAPAC. DE FORN.'!E46)</f>
        <v/>
      </c>
      <c r="I726" s="489" t="str">
        <f>IF('Q - Desp. CAPAC. DE FORN.'!F46="","",'Q - Desp. CAPAC. DE FORN.'!F46)</f>
        <v/>
      </c>
      <c r="J726" s="489" t="str">
        <f>IF('Q - Desp. CAPAC. DE FORN.'!G46="","",'Q - Desp. CAPAC. DE FORN.'!G46)</f>
        <v/>
      </c>
      <c r="L726" s="489" t="str">
        <f>IF('Q - Desp. CAPAC. DE FORN.'!H46="","",'Q - Desp. CAPAC. DE FORN.'!H46)</f>
        <v/>
      </c>
    </row>
    <row r="727" spans="1:12" x14ac:dyDescent="0.25">
      <c r="A727" s="489">
        <f t="shared" si="34"/>
        <v>0</v>
      </c>
      <c r="B727" s="489" t="str">
        <f>IF(OR(J727="",L727=""),"",'Q - Desp. CAPAC. DE FORN.'!A47)</f>
        <v/>
      </c>
      <c r="C727" s="489" t="str">
        <f t="shared" si="33"/>
        <v/>
      </c>
      <c r="D727" s="489" t="str">
        <f>'Q - Desp. CAPAC. DE FORN.'!Z47</f>
        <v/>
      </c>
      <c r="F727" s="489" t="str">
        <f>IF('Q - Desp. CAPAC. DE FORN.'!C47="","",'Q - Desp. CAPAC. DE FORN.'!C47)</f>
        <v/>
      </c>
      <c r="G727" s="489" t="str">
        <f>IF('Q - Desp. CAPAC. DE FORN.'!D47="","",'Q - Desp. CAPAC. DE FORN.'!D47)</f>
        <v/>
      </c>
      <c r="H727" s="489" t="str">
        <f>IF('Q - Desp. CAPAC. DE FORN.'!E47="","",'Q - Desp. CAPAC. DE FORN.'!E47)</f>
        <v/>
      </c>
      <c r="I727" s="489" t="str">
        <f>IF('Q - Desp. CAPAC. DE FORN.'!F47="","",'Q - Desp. CAPAC. DE FORN.'!F47)</f>
        <v/>
      </c>
      <c r="J727" s="489" t="str">
        <f>IF('Q - Desp. CAPAC. DE FORN.'!G47="","",'Q - Desp. CAPAC. DE FORN.'!G47)</f>
        <v/>
      </c>
      <c r="L727" s="489" t="str">
        <f>IF('Q - Desp. CAPAC. DE FORN.'!H47="","",'Q - Desp. CAPAC. DE FORN.'!H47)</f>
        <v/>
      </c>
    </row>
    <row r="728" spans="1:12" x14ac:dyDescent="0.25">
      <c r="A728" s="489">
        <f t="shared" si="34"/>
        <v>0</v>
      </c>
      <c r="B728" s="489" t="str">
        <f>IF(OR(J728="",L728=""),"",'Q - Desp. CAPAC. DE FORN.'!A48)</f>
        <v/>
      </c>
      <c r="C728" s="489" t="str">
        <f t="shared" si="33"/>
        <v/>
      </c>
      <c r="D728" s="489" t="str">
        <f>'Q - Desp. CAPAC. DE FORN.'!Z48</f>
        <v/>
      </c>
      <c r="F728" s="489" t="str">
        <f>IF('Q - Desp. CAPAC. DE FORN.'!C48="","",'Q - Desp. CAPAC. DE FORN.'!C48)</f>
        <v/>
      </c>
      <c r="G728" s="489" t="str">
        <f>IF('Q - Desp. CAPAC. DE FORN.'!D48="","",'Q - Desp. CAPAC. DE FORN.'!D48)</f>
        <v/>
      </c>
      <c r="H728" s="489" t="str">
        <f>IF('Q - Desp. CAPAC. DE FORN.'!E48="","",'Q - Desp. CAPAC. DE FORN.'!E48)</f>
        <v/>
      </c>
      <c r="I728" s="489" t="str">
        <f>IF('Q - Desp. CAPAC. DE FORN.'!F48="","",'Q - Desp. CAPAC. DE FORN.'!F48)</f>
        <v/>
      </c>
      <c r="J728" s="489" t="str">
        <f>IF('Q - Desp. CAPAC. DE FORN.'!G48="","",'Q - Desp. CAPAC. DE FORN.'!G48)</f>
        <v/>
      </c>
      <c r="L728" s="489" t="str">
        <f>IF('Q - Desp. CAPAC. DE FORN.'!H48="","",'Q - Desp. CAPAC. DE FORN.'!H48)</f>
        <v/>
      </c>
    </row>
    <row r="729" spans="1:12" x14ac:dyDescent="0.25">
      <c r="A729" s="489">
        <f t="shared" si="34"/>
        <v>0</v>
      </c>
      <c r="B729" s="489" t="str">
        <f>IF(OR(J729="",L729=""),"",'Q - Desp. CAPAC. DE FORN.'!A49)</f>
        <v/>
      </c>
      <c r="C729" s="489" t="str">
        <f t="shared" si="33"/>
        <v/>
      </c>
      <c r="D729" s="489" t="str">
        <f>'Q - Desp. CAPAC. DE FORN.'!Z49</f>
        <v/>
      </c>
      <c r="F729" s="489" t="str">
        <f>IF('Q - Desp. CAPAC. DE FORN.'!C49="","",'Q - Desp. CAPAC. DE FORN.'!C49)</f>
        <v/>
      </c>
      <c r="G729" s="489" t="str">
        <f>IF('Q - Desp. CAPAC. DE FORN.'!D49="","",'Q - Desp. CAPAC. DE FORN.'!D49)</f>
        <v/>
      </c>
      <c r="H729" s="489" t="str">
        <f>IF('Q - Desp. CAPAC. DE FORN.'!E49="","",'Q - Desp. CAPAC. DE FORN.'!E49)</f>
        <v/>
      </c>
      <c r="I729" s="489" t="str">
        <f>IF('Q - Desp. CAPAC. DE FORN.'!F49="","",'Q - Desp. CAPAC. DE FORN.'!F49)</f>
        <v/>
      </c>
      <c r="J729" s="489" t="str">
        <f>IF('Q - Desp. CAPAC. DE FORN.'!G49="","",'Q - Desp. CAPAC. DE FORN.'!G49)</f>
        <v/>
      </c>
      <c r="L729" s="489" t="str">
        <f>IF('Q - Desp. CAPAC. DE FORN.'!H49="","",'Q - Desp. CAPAC. DE FORN.'!H49)</f>
        <v/>
      </c>
    </row>
    <row r="730" spans="1:12" x14ac:dyDescent="0.25">
      <c r="A730" s="489">
        <f t="shared" si="34"/>
        <v>0</v>
      </c>
      <c r="B730" s="489" t="str">
        <f>IF(OR(J730="",L730=""),"",'Q - Desp. CAPAC. DE FORN.'!A50)</f>
        <v/>
      </c>
      <c r="C730" s="489" t="str">
        <f t="shared" si="33"/>
        <v/>
      </c>
      <c r="D730" s="489" t="str">
        <f>'Q - Desp. CAPAC. DE FORN.'!Z50</f>
        <v/>
      </c>
      <c r="F730" s="489" t="str">
        <f>IF('Q - Desp. CAPAC. DE FORN.'!C50="","",'Q - Desp. CAPAC. DE FORN.'!C50)</f>
        <v/>
      </c>
      <c r="G730" s="489" t="str">
        <f>IF('Q - Desp. CAPAC. DE FORN.'!D50="","",'Q - Desp. CAPAC. DE FORN.'!D50)</f>
        <v/>
      </c>
      <c r="H730" s="489" t="str">
        <f>IF('Q - Desp. CAPAC. DE FORN.'!E50="","",'Q - Desp. CAPAC. DE FORN.'!E50)</f>
        <v/>
      </c>
      <c r="I730" s="489" t="str">
        <f>IF('Q - Desp. CAPAC. DE FORN.'!F50="","",'Q - Desp. CAPAC. DE FORN.'!F50)</f>
        <v/>
      </c>
      <c r="J730" s="489" t="str">
        <f>IF('Q - Desp. CAPAC. DE FORN.'!G50="","",'Q - Desp. CAPAC. DE FORN.'!G50)</f>
        <v/>
      </c>
      <c r="L730" s="489" t="str">
        <f>IF('Q - Desp. CAPAC. DE FORN.'!H50="","",'Q - Desp. CAPAC. DE FORN.'!H50)</f>
        <v/>
      </c>
    </row>
    <row r="731" spans="1:12" x14ac:dyDescent="0.25">
      <c r="A731" s="489">
        <f t="shared" si="34"/>
        <v>0</v>
      </c>
      <c r="B731" s="489" t="str">
        <f>IF(OR(J731="",L731=""),"",'Q - Desp. CAPAC. DE FORN.'!A51)</f>
        <v/>
      </c>
      <c r="C731" s="489" t="str">
        <f t="shared" si="33"/>
        <v/>
      </c>
      <c r="D731" s="489" t="str">
        <f>'Q - Desp. CAPAC. DE FORN.'!Z51</f>
        <v/>
      </c>
      <c r="F731" s="489" t="str">
        <f>IF('Q - Desp. CAPAC. DE FORN.'!C51="","",'Q - Desp. CAPAC. DE FORN.'!C51)</f>
        <v/>
      </c>
      <c r="G731" s="489" t="str">
        <f>IF('Q - Desp. CAPAC. DE FORN.'!D51="","",'Q - Desp. CAPAC. DE FORN.'!D51)</f>
        <v/>
      </c>
      <c r="H731" s="489" t="str">
        <f>IF('Q - Desp. CAPAC. DE FORN.'!E51="","",'Q - Desp. CAPAC. DE FORN.'!E51)</f>
        <v/>
      </c>
      <c r="I731" s="489" t="str">
        <f>IF('Q - Desp. CAPAC. DE FORN.'!F51="","",'Q - Desp. CAPAC. DE FORN.'!F51)</f>
        <v/>
      </c>
      <c r="J731" s="489" t="str">
        <f>IF('Q - Desp. CAPAC. DE FORN.'!G51="","",'Q - Desp. CAPAC. DE FORN.'!G51)</f>
        <v/>
      </c>
      <c r="L731" s="489" t="str">
        <f>IF('Q - Desp. CAPAC. DE FORN.'!H51="","",'Q - Desp. CAPAC. DE FORN.'!H51)</f>
        <v/>
      </c>
    </row>
    <row r="732" spans="1:12" x14ac:dyDescent="0.25">
      <c r="A732" s="489">
        <f t="shared" si="34"/>
        <v>0</v>
      </c>
      <c r="B732" s="489" t="str">
        <f>IF(OR(J732="",L732=""),"",'Q - Desp. CAPAC. DE FORN.'!A52)</f>
        <v/>
      </c>
      <c r="C732" s="489" t="str">
        <f t="shared" si="33"/>
        <v/>
      </c>
      <c r="D732" s="489" t="str">
        <f>'Q - Desp. CAPAC. DE FORN.'!Z52</f>
        <v/>
      </c>
      <c r="F732" s="489" t="str">
        <f>IF('Q - Desp. CAPAC. DE FORN.'!C52="","",'Q - Desp. CAPAC. DE FORN.'!C52)</f>
        <v/>
      </c>
      <c r="G732" s="489" t="str">
        <f>IF('Q - Desp. CAPAC. DE FORN.'!D52="","",'Q - Desp. CAPAC. DE FORN.'!D52)</f>
        <v/>
      </c>
      <c r="H732" s="489" t="str">
        <f>IF('Q - Desp. CAPAC. DE FORN.'!E52="","",'Q - Desp. CAPAC. DE FORN.'!E52)</f>
        <v/>
      </c>
      <c r="I732" s="489" t="str">
        <f>IF('Q - Desp. CAPAC. DE FORN.'!F52="","",'Q - Desp. CAPAC. DE FORN.'!F52)</f>
        <v/>
      </c>
      <c r="J732" s="489" t="str">
        <f>IF('Q - Desp. CAPAC. DE FORN.'!G52="","",'Q - Desp. CAPAC. DE FORN.'!G52)</f>
        <v/>
      </c>
      <c r="L732" s="489" t="str">
        <f>IF('Q - Desp. CAPAC. DE FORN.'!H52="","",'Q - Desp. CAPAC. DE FORN.'!H52)</f>
        <v/>
      </c>
    </row>
    <row r="733" spans="1:12" x14ac:dyDescent="0.25">
      <c r="A733" s="489">
        <f t="shared" si="34"/>
        <v>0</v>
      </c>
      <c r="B733" s="489" t="str">
        <f>IF(OR(J733="",L733=""),"",'Q - Desp. CAPAC. DE FORN.'!A53)</f>
        <v/>
      </c>
      <c r="C733" s="489" t="str">
        <f t="shared" si="33"/>
        <v/>
      </c>
      <c r="D733" s="489" t="str">
        <f>'Q - Desp. CAPAC. DE FORN.'!Z53</f>
        <v/>
      </c>
      <c r="F733" s="489" t="str">
        <f>IF('Q - Desp. CAPAC. DE FORN.'!C53="","",'Q - Desp. CAPAC. DE FORN.'!C53)</f>
        <v/>
      </c>
      <c r="G733" s="489" t="str">
        <f>IF('Q - Desp. CAPAC. DE FORN.'!D53="","",'Q - Desp. CAPAC. DE FORN.'!D53)</f>
        <v/>
      </c>
      <c r="H733" s="489" t="str">
        <f>IF('Q - Desp. CAPAC. DE FORN.'!E53="","",'Q - Desp. CAPAC. DE FORN.'!E53)</f>
        <v/>
      </c>
      <c r="I733" s="489" t="str">
        <f>IF('Q - Desp. CAPAC. DE FORN.'!F53="","",'Q - Desp. CAPAC. DE FORN.'!F53)</f>
        <v/>
      </c>
      <c r="J733" s="489" t="str">
        <f>IF('Q - Desp. CAPAC. DE FORN.'!G53="","",'Q - Desp. CAPAC. DE FORN.'!G53)</f>
        <v/>
      </c>
      <c r="L733" s="489" t="str">
        <f>IF('Q - Desp. CAPAC. DE FORN.'!H53="","",'Q - Desp. CAPAC. DE FORN.'!H53)</f>
        <v/>
      </c>
    </row>
    <row r="734" spans="1:12" x14ac:dyDescent="0.25">
      <c r="A734" s="489">
        <f t="shared" si="34"/>
        <v>0</v>
      </c>
      <c r="B734" s="489" t="str">
        <f>IF(OR(J734="",L734=""),"",'Q - Desp. CAPAC. DE FORN.'!A54)</f>
        <v/>
      </c>
      <c r="C734" s="489" t="str">
        <f t="shared" si="33"/>
        <v/>
      </c>
      <c r="D734" s="489" t="str">
        <f>'Q - Desp. CAPAC. DE FORN.'!Z54</f>
        <v/>
      </c>
      <c r="F734" s="489" t="str">
        <f>IF('Q - Desp. CAPAC. DE FORN.'!C54="","",'Q - Desp. CAPAC. DE FORN.'!C54)</f>
        <v/>
      </c>
      <c r="G734" s="489" t="str">
        <f>IF('Q - Desp. CAPAC. DE FORN.'!D54="","",'Q - Desp. CAPAC. DE FORN.'!D54)</f>
        <v/>
      </c>
      <c r="H734" s="489" t="str">
        <f>IF('Q - Desp. CAPAC. DE FORN.'!E54="","",'Q - Desp. CAPAC. DE FORN.'!E54)</f>
        <v/>
      </c>
      <c r="I734" s="489" t="str">
        <f>IF('Q - Desp. CAPAC. DE FORN.'!F54="","",'Q - Desp. CAPAC. DE FORN.'!F54)</f>
        <v/>
      </c>
      <c r="J734" s="489" t="str">
        <f>IF('Q - Desp. CAPAC. DE FORN.'!G54="","",'Q - Desp. CAPAC. DE FORN.'!G54)</f>
        <v/>
      </c>
      <c r="L734" s="489" t="str">
        <f>IF('Q - Desp. CAPAC. DE FORN.'!H54="","",'Q - Desp. CAPAC. DE FORN.'!H54)</f>
        <v/>
      </c>
    </row>
    <row r="735" spans="1:12" x14ac:dyDescent="0.25">
      <c r="A735" s="489">
        <f t="shared" si="34"/>
        <v>0</v>
      </c>
      <c r="B735" s="489" t="str">
        <f>IF(OR(J735="",L735=""),"",'Q - Desp. CAPAC. DE FORN.'!A55)</f>
        <v/>
      </c>
      <c r="C735" s="489" t="str">
        <f t="shared" si="33"/>
        <v/>
      </c>
      <c r="D735" s="489" t="str">
        <f>'Q - Desp. CAPAC. DE FORN.'!Z55</f>
        <v/>
      </c>
      <c r="F735" s="489" t="str">
        <f>IF('Q - Desp. CAPAC. DE FORN.'!C55="","",'Q - Desp. CAPAC. DE FORN.'!C55)</f>
        <v/>
      </c>
      <c r="G735" s="489" t="str">
        <f>IF('Q - Desp. CAPAC. DE FORN.'!D55="","",'Q - Desp. CAPAC. DE FORN.'!D55)</f>
        <v/>
      </c>
      <c r="H735" s="489" t="str">
        <f>IF('Q - Desp. CAPAC. DE FORN.'!E55="","",'Q - Desp. CAPAC. DE FORN.'!E55)</f>
        <v/>
      </c>
      <c r="I735" s="489" t="str">
        <f>IF('Q - Desp. CAPAC. DE FORN.'!F55="","",'Q - Desp. CAPAC. DE FORN.'!F55)</f>
        <v/>
      </c>
      <c r="J735" s="489" t="str">
        <f>IF('Q - Desp. CAPAC. DE FORN.'!G55="","",'Q - Desp. CAPAC. DE FORN.'!G55)</f>
        <v/>
      </c>
      <c r="L735" s="489" t="str">
        <f>IF('Q - Desp. CAPAC. DE FORN.'!H55="","",'Q - Desp. CAPAC. DE FORN.'!H55)</f>
        <v/>
      </c>
    </row>
    <row r="736" spans="1:12" x14ac:dyDescent="0.25">
      <c r="A736" s="489">
        <f t="shared" si="34"/>
        <v>0</v>
      </c>
      <c r="B736" s="489" t="str">
        <f>IF(OR(J736="",L736=""),"",'Q - Desp. CAPAC. DE FORN.'!A56)</f>
        <v/>
      </c>
      <c r="C736" s="489" t="str">
        <f t="shared" si="33"/>
        <v/>
      </c>
      <c r="D736" s="489" t="str">
        <f>'Q - Desp. CAPAC. DE FORN.'!Z56</f>
        <v/>
      </c>
      <c r="F736" s="489" t="str">
        <f>IF('Q - Desp. CAPAC. DE FORN.'!C56="","",'Q - Desp. CAPAC. DE FORN.'!C56)</f>
        <v/>
      </c>
      <c r="G736" s="489" t="str">
        <f>IF('Q - Desp. CAPAC. DE FORN.'!D56="","",'Q - Desp. CAPAC. DE FORN.'!D56)</f>
        <v/>
      </c>
      <c r="H736" s="489" t="str">
        <f>IF('Q - Desp. CAPAC. DE FORN.'!E56="","",'Q - Desp. CAPAC. DE FORN.'!E56)</f>
        <v/>
      </c>
      <c r="I736" s="489" t="str">
        <f>IF('Q - Desp. CAPAC. DE FORN.'!F56="","",'Q - Desp. CAPAC. DE FORN.'!F56)</f>
        <v/>
      </c>
      <c r="J736" s="489" t="str">
        <f>IF('Q - Desp. CAPAC. DE FORN.'!G56="","",'Q - Desp. CAPAC. DE FORN.'!G56)</f>
        <v/>
      </c>
      <c r="L736" s="489" t="str">
        <f>IF('Q - Desp. CAPAC. DE FORN.'!H56="","",'Q - Desp. CAPAC. DE FORN.'!H56)</f>
        <v/>
      </c>
    </row>
    <row r="737" spans="1:12" x14ac:dyDescent="0.25">
      <c r="A737" s="489">
        <f t="shared" si="34"/>
        <v>0</v>
      </c>
      <c r="B737" s="489" t="str">
        <f>IF(OR(J737="",L737=""),"",'Q - Desp. CAPAC. DE FORN.'!A57)</f>
        <v/>
      </c>
      <c r="C737" s="489" t="str">
        <f t="shared" si="33"/>
        <v/>
      </c>
      <c r="D737" s="489" t="str">
        <f>'Q - Desp. CAPAC. DE FORN.'!Z57</f>
        <v/>
      </c>
      <c r="F737" s="489" t="str">
        <f>IF('Q - Desp. CAPAC. DE FORN.'!C57="","",'Q - Desp. CAPAC. DE FORN.'!C57)</f>
        <v/>
      </c>
      <c r="G737" s="489" t="str">
        <f>IF('Q - Desp. CAPAC. DE FORN.'!D57="","",'Q - Desp. CAPAC. DE FORN.'!D57)</f>
        <v/>
      </c>
      <c r="H737" s="489" t="str">
        <f>IF('Q - Desp. CAPAC. DE FORN.'!E57="","",'Q - Desp. CAPAC. DE FORN.'!E57)</f>
        <v/>
      </c>
      <c r="I737" s="489" t="str">
        <f>IF('Q - Desp. CAPAC. DE FORN.'!F57="","",'Q - Desp. CAPAC. DE FORN.'!F57)</f>
        <v/>
      </c>
      <c r="J737" s="489" t="str">
        <f>IF('Q - Desp. CAPAC. DE FORN.'!G57="","",'Q - Desp. CAPAC. DE FORN.'!G57)</f>
        <v/>
      </c>
      <c r="L737" s="489" t="str">
        <f>IF('Q - Desp. CAPAC. DE FORN.'!H57="","",'Q - Desp. CAPAC. DE FORN.'!H57)</f>
        <v/>
      </c>
    </row>
    <row r="738" spans="1:12" x14ac:dyDescent="0.25">
      <c r="A738" s="489">
        <f t="shared" si="34"/>
        <v>0</v>
      </c>
      <c r="B738" s="489" t="str">
        <f>IF(OR(J738="",L738=""),"",'Q - Desp. CAPAC. DE FORN.'!A58)</f>
        <v/>
      </c>
      <c r="C738" s="489" t="str">
        <f t="shared" si="33"/>
        <v/>
      </c>
      <c r="D738" s="489" t="str">
        <f>'Q - Desp. CAPAC. DE FORN.'!Z58</f>
        <v/>
      </c>
      <c r="F738" s="489" t="str">
        <f>IF('Q - Desp. CAPAC. DE FORN.'!C58="","",'Q - Desp. CAPAC. DE FORN.'!C58)</f>
        <v/>
      </c>
      <c r="G738" s="489" t="str">
        <f>IF('Q - Desp. CAPAC. DE FORN.'!D58="","",'Q - Desp. CAPAC. DE FORN.'!D58)</f>
        <v/>
      </c>
      <c r="H738" s="489" t="str">
        <f>IF('Q - Desp. CAPAC. DE FORN.'!E58="","",'Q - Desp. CAPAC. DE FORN.'!E58)</f>
        <v/>
      </c>
      <c r="I738" s="489" t="str">
        <f>IF('Q - Desp. CAPAC. DE FORN.'!F58="","",'Q - Desp. CAPAC. DE FORN.'!F58)</f>
        <v/>
      </c>
      <c r="J738" s="489" t="str">
        <f>IF('Q - Desp. CAPAC. DE FORN.'!G58="","",'Q - Desp. CAPAC. DE FORN.'!G58)</f>
        <v/>
      </c>
      <c r="L738" s="489" t="str">
        <f>IF('Q - Desp. CAPAC. DE FORN.'!H58="","",'Q - Desp. CAPAC. DE FORN.'!H58)</f>
        <v/>
      </c>
    </row>
    <row r="739" spans="1:12" x14ac:dyDescent="0.25">
      <c r="A739" s="489">
        <f t="shared" si="34"/>
        <v>0</v>
      </c>
      <c r="B739" s="489" t="str">
        <f>IF(OR(J739="",L739=""),"",'Q - Desp. CAPAC. DE FORN.'!A59)</f>
        <v/>
      </c>
      <c r="C739" s="489" t="str">
        <f t="shared" si="33"/>
        <v/>
      </c>
      <c r="D739" s="489" t="str">
        <f>'Q - Desp. CAPAC. DE FORN.'!Z59</f>
        <v/>
      </c>
      <c r="F739" s="489" t="str">
        <f>IF('Q - Desp. CAPAC. DE FORN.'!C59="","",'Q - Desp. CAPAC. DE FORN.'!C59)</f>
        <v/>
      </c>
      <c r="G739" s="489" t="str">
        <f>IF('Q - Desp. CAPAC. DE FORN.'!D59="","",'Q - Desp. CAPAC. DE FORN.'!D59)</f>
        <v/>
      </c>
      <c r="H739" s="489" t="str">
        <f>IF('Q - Desp. CAPAC. DE FORN.'!E59="","",'Q - Desp. CAPAC. DE FORN.'!E59)</f>
        <v/>
      </c>
      <c r="I739" s="489" t="str">
        <f>IF('Q - Desp. CAPAC. DE FORN.'!F59="","",'Q - Desp. CAPAC. DE FORN.'!F59)</f>
        <v/>
      </c>
      <c r="J739" s="489" t="str">
        <f>IF('Q - Desp. CAPAC. DE FORN.'!G59="","",'Q - Desp. CAPAC. DE FORN.'!G59)</f>
        <v/>
      </c>
      <c r="L739" s="489" t="str">
        <f>IF('Q - Desp. CAPAC. DE FORN.'!H59="","",'Q - Desp. CAPAC. DE FORN.'!H59)</f>
        <v/>
      </c>
    </row>
    <row r="740" spans="1:12" x14ac:dyDescent="0.25">
      <c r="A740" s="489">
        <f t="shared" si="34"/>
        <v>0</v>
      </c>
      <c r="B740" s="489" t="str">
        <f>IF(OR(J740="",L740=""),"",'Q - Desp. CAPAC. DE FORN.'!A60)</f>
        <v/>
      </c>
      <c r="C740" s="489" t="str">
        <f t="shared" si="33"/>
        <v/>
      </c>
      <c r="D740" s="489" t="str">
        <f>'Q - Desp. CAPAC. DE FORN.'!Z60</f>
        <v/>
      </c>
      <c r="F740" s="489" t="str">
        <f>IF('Q - Desp. CAPAC. DE FORN.'!C60="","",'Q - Desp. CAPAC. DE FORN.'!C60)</f>
        <v/>
      </c>
      <c r="G740" s="489" t="str">
        <f>IF('Q - Desp. CAPAC. DE FORN.'!D60="","",'Q - Desp. CAPAC. DE FORN.'!D60)</f>
        <v/>
      </c>
      <c r="H740" s="489" t="str">
        <f>IF('Q - Desp. CAPAC. DE FORN.'!E60="","",'Q - Desp. CAPAC. DE FORN.'!E60)</f>
        <v/>
      </c>
      <c r="I740" s="489" t="str">
        <f>IF('Q - Desp. CAPAC. DE FORN.'!F60="","",'Q - Desp. CAPAC. DE FORN.'!F60)</f>
        <v/>
      </c>
      <c r="J740" s="489" t="str">
        <f>IF('Q - Desp. CAPAC. DE FORN.'!G60="","",'Q - Desp. CAPAC. DE FORN.'!G60)</f>
        <v/>
      </c>
      <c r="L740" s="489" t="str">
        <f>IF('Q - Desp. CAPAC. DE FORN.'!H60="","",'Q - Desp. CAPAC. DE FORN.'!H60)</f>
        <v/>
      </c>
    </row>
    <row r="741" spans="1:12" x14ac:dyDescent="0.25">
      <c r="A741" s="489">
        <f t="shared" si="34"/>
        <v>0</v>
      </c>
      <c r="B741" s="489" t="str">
        <f>IF(OR(J741="",L741=""),"",'Q - Desp. CAPAC. DE FORN.'!A61)</f>
        <v/>
      </c>
      <c r="C741" s="489" t="str">
        <f t="shared" si="33"/>
        <v/>
      </c>
      <c r="D741" s="489" t="str">
        <f>'Q - Desp. CAPAC. DE FORN.'!Z61</f>
        <v/>
      </c>
      <c r="F741" s="489" t="str">
        <f>IF('Q - Desp. CAPAC. DE FORN.'!C61="","",'Q - Desp. CAPAC. DE FORN.'!C61)</f>
        <v/>
      </c>
      <c r="G741" s="489" t="str">
        <f>IF('Q - Desp. CAPAC. DE FORN.'!D61="","",'Q - Desp. CAPAC. DE FORN.'!D61)</f>
        <v/>
      </c>
      <c r="H741" s="489" t="str">
        <f>IF('Q - Desp. CAPAC. DE FORN.'!E61="","",'Q - Desp. CAPAC. DE FORN.'!E61)</f>
        <v/>
      </c>
      <c r="I741" s="489" t="str">
        <f>IF('Q - Desp. CAPAC. DE FORN.'!F61="","",'Q - Desp. CAPAC. DE FORN.'!F61)</f>
        <v/>
      </c>
      <c r="J741" s="489" t="str">
        <f>IF('Q - Desp. CAPAC. DE FORN.'!G61="","",'Q - Desp. CAPAC. DE FORN.'!G61)</f>
        <v/>
      </c>
      <c r="L741" s="489" t="str">
        <f>IF('Q - Desp. CAPAC. DE FORN.'!H61="","",'Q - Desp. CAPAC. DE FORN.'!H61)</f>
        <v/>
      </c>
    </row>
    <row r="742" spans="1:12" x14ac:dyDescent="0.25">
      <c r="A742" s="489">
        <f t="shared" si="34"/>
        <v>0</v>
      </c>
      <c r="B742" s="489" t="str">
        <f>IF(OR(J742="",L742=""),"",'Q - Desp. CAPAC. DE FORN.'!A62)</f>
        <v/>
      </c>
      <c r="C742" s="489" t="str">
        <f t="shared" si="33"/>
        <v/>
      </c>
      <c r="D742" s="489" t="str">
        <f>'Q - Desp. CAPAC. DE FORN.'!Z62</f>
        <v/>
      </c>
      <c r="F742" s="489" t="str">
        <f>IF('Q - Desp. CAPAC. DE FORN.'!C62="","",'Q - Desp. CAPAC. DE FORN.'!C62)</f>
        <v/>
      </c>
      <c r="G742" s="489" t="str">
        <f>IF('Q - Desp. CAPAC. DE FORN.'!D62="","",'Q - Desp. CAPAC. DE FORN.'!D62)</f>
        <v/>
      </c>
      <c r="H742" s="489" t="str">
        <f>IF('Q - Desp. CAPAC. DE FORN.'!E62="","",'Q - Desp. CAPAC. DE FORN.'!E62)</f>
        <v/>
      </c>
      <c r="I742" s="489" t="str">
        <f>IF('Q - Desp. CAPAC. DE FORN.'!F62="","",'Q - Desp. CAPAC. DE FORN.'!F62)</f>
        <v/>
      </c>
      <c r="J742" s="489" t="str">
        <f>IF('Q - Desp. CAPAC. DE FORN.'!G62="","",'Q - Desp. CAPAC. DE FORN.'!G62)</f>
        <v/>
      </c>
      <c r="L742" s="489" t="str">
        <f>IF('Q - Desp. CAPAC. DE FORN.'!H62="","",'Q - Desp. CAPAC. DE FORN.'!H62)</f>
        <v/>
      </c>
    </row>
    <row r="743" spans="1:12" x14ac:dyDescent="0.25">
      <c r="A743" s="489">
        <f t="shared" si="34"/>
        <v>0</v>
      </c>
      <c r="B743" s="489" t="str">
        <f>IF(OR(J743="",L743=""),"",'Q - Desp. CAPAC. DE FORN.'!A63)</f>
        <v/>
      </c>
      <c r="C743" s="489" t="str">
        <f t="shared" si="33"/>
        <v/>
      </c>
      <c r="D743" s="489" t="str">
        <f>'Q - Desp. CAPAC. DE FORN.'!Z63</f>
        <v/>
      </c>
      <c r="F743" s="489" t="str">
        <f>IF('Q - Desp. CAPAC. DE FORN.'!C63="","",'Q - Desp. CAPAC. DE FORN.'!C63)</f>
        <v/>
      </c>
      <c r="G743" s="489" t="str">
        <f>IF('Q - Desp. CAPAC. DE FORN.'!D63="","",'Q - Desp. CAPAC. DE FORN.'!D63)</f>
        <v/>
      </c>
      <c r="H743" s="489" t="str">
        <f>IF('Q - Desp. CAPAC. DE FORN.'!E63="","",'Q - Desp. CAPAC. DE FORN.'!E63)</f>
        <v/>
      </c>
      <c r="I743" s="489" t="str">
        <f>IF('Q - Desp. CAPAC. DE FORN.'!F63="","",'Q - Desp. CAPAC. DE FORN.'!F63)</f>
        <v/>
      </c>
      <c r="J743" s="489" t="str">
        <f>IF('Q - Desp. CAPAC. DE FORN.'!G63="","",'Q - Desp. CAPAC. DE FORN.'!G63)</f>
        <v/>
      </c>
      <c r="L743" s="489" t="str">
        <f>IF('Q - Desp. CAPAC. DE FORN.'!H63="","",'Q - Desp. CAPAC. DE FORN.'!H63)</f>
        <v/>
      </c>
    </row>
    <row r="744" spans="1:12" x14ac:dyDescent="0.25">
      <c r="A744" s="489">
        <f t="shared" si="34"/>
        <v>0</v>
      </c>
      <c r="B744" s="489" t="str">
        <f>IF(OR(J744="",L744=""),"",'Q - Desp. CAPAC. DE FORN.'!A64)</f>
        <v/>
      </c>
      <c r="C744" s="489" t="str">
        <f t="shared" si="33"/>
        <v/>
      </c>
      <c r="D744" s="489" t="str">
        <f>'Q - Desp. CAPAC. DE FORN.'!Z64</f>
        <v/>
      </c>
      <c r="F744" s="489" t="str">
        <f>IF('Q - Desp. CAPAC. DE FORN.'!C64="","",'Q - Desp. CAPAC. DE FORN.'!C64)</f>
        <v/>
      </c>
      <c r="G744" s="489" t="str">
        <f>IF('Q - Desp. CAPAC. DE FORN.'!D64="","",'Q - Desp. CAPAC. DE FORN.'!D64)</f>
        <v/>
      </c>
      <c r="H744" s="489" t="str">
        <f>IF('Q - Desp. CAPAC. DE FORN.'!E64="","",'Q - Desp. CAPAC. DE FORN.'!E64)</f>
        <v/>
      </c>
      <c r="I744" s="489" t="str">
        <f>IF('Q - Desp. CAPAC. DE FORN.'!F64="","",'Q - Desp. CAPAC. DE FORN.'!F64)</f>
        <v/>
      </c>
      <c r="J744" s="489" t="str">
        <f>IF('Q - Desp. CAPAC. DE FORN.'!G64="","",'Q - Desp. CAPAC. DE FORN.'!G64)</f>
        <v/>
      </c>
      <c r="L744" s="489" t="str">
        <f>IF('Q - Desp. CAPAC. DE FORN.'!H64="","",'Q - Desp. CAPAC. DE FORN.'!H64)</f>
        <v/>
      </c>
    </row>
    <row r="745" spans="1:12" x14ac:dyDescent="0.25">
      <c r="A745" s="489">
        <f t="shared" si="34"/>
        <v>0</v>
      </c>
      <c r="B745" s="489" t="str">
        <f>IF(OR(J745="",L745=""),"",'Q - Desp. CAPAC. DE FORN.'!A65)</f>
        <v/>
      </c>
      <c r="C745" s="489" t="str">
        <f t="shared" si="33"/>
        <v/>
      </c>
      <c r="D745" s="489" t="str">
        <f>'Q - Desp. CAPAC. DE FORN.'!Z65</f>
        <v/>
      </c>
      <c r="F745" s="489" t="str">
        <f>IF('Q - Desp. CAPAC. DE FORN.'!C65="","",'Q - Desp. CAPAC. DE FORN.'!C65)</f>
        <v/>
      </c>
      <c r="G745" s="489" t="str">
        <f>IF('Q - Desp. CAPAC. DE FORN.'!D65="","",'Q - Desp. CAPAC. DE FORN.'!D65)</f>
        <v/>
      </c>
      <c r="H745" s="489" t="str">
        <f>IF('Q - Desp. CAPAC. DE FORN.'!E65="","",'Q - Desp. CAPAC. DE FORN.'!E65)</f>
        <v/>
      </c>
      <c r="I745" s="489" t="str">
        <f>IF('Q - Desp. CAPAC. DE FORN.'!F65="","",'Q - Desp. CAPAC. DE FORN.'!F65)</f>
        <v/>
      </c>
      <c r="J745" s="489" t="str">
        <f>IF('Q - Desp. CAPAC. DE FORN.'!G65="","",'Q - Desp. CAPAC. DE FORN.'!G65)</f>
        <v/>
      </c>
      <c r="L745" s="489" t="str">
        <f>IF('Q - Desp. CAPAC. DE FORN.'!H65="","",'Q - Desp. CAPAC. DE FORN.'!H65)</f>
        <v/>
      </c>
    </row>
    <row r="746" spans="1:12" x14ac:dyDescent="0.25">
      <c r="A746" s="489">
        <f t="shared" si="34"/>
        <v>0</v>
      </c>
      <c r="B746" s="489" t="str">
        <f>IF(OR(J746="",L746=""),"",'Q - Desp. CAPAC. DE FORN.'!A66)</f>
        <v/>
      </c>
      <c r="C746" s="489" t="str">
        <f t="shared" si="33"/>
        <v/>
      </c>
      <c r="D746" s="489" t="str">
        <f>'Q - Desp. CAPAC. DE FORN.'!Z66</f>
        <v/>
      </c>
      <c r="F746" s="489" t="str">
        <f>IF('Q - Desp. CAPAC. DE FORN.'!C66="","",'Q - Desp. CAPAC. DE FORN.'!C66)</f>
        <v/>
      </c>
      <c r="G746" s="489" t="str">
        <f>IF('Q - Desp. CAPAC. DE FORN.'!D66="","",'Q - Desp. CAPAC. DE FORN.'!D66)</f>
        <v/>
      </c>
      <c r="H746" s="489" t="str">
        <f>IF('Q - Desp. CAPAC. DE FORN.'!E66="","",'Q - Desp. CAPAC. DE FORN.'!E66)</f>
        <v/>
      </c>
      <c r="I746" s="489" t="str">
        <f>IF('Q - Desp. CAPAC. DE FORN.'!F66="","",'Q - Desp. CAPAC. DE FORN.'!F66)</f>
        <v/>
      </c>
      <c r="J746" s="489" t="str">
        <f>IF('Q - Desp. CAPAC. DE FORN.'!G66="","",'Q - Desp. CAPAC. DE FORN.'!G66)</f>
        <v/>
      </c>
      <c r="L746" s="489" t="str">
        <f>IF('Q - Desp. CAPAC. DE FORN.'!H66="","",'Q - Desp. CAPAC. DE FORN.'!H66)</f>
        <v/>
      </c>
    </row>
    <row r="747" spans="1:12" x14ac:dyDescent="0.25">
      <c r="A747" s="489">
        <f t="shared" si="34"/>
        <v>0</v>
      </c>
      <c r="B747" s="489" t="str">
        <f>IF(OR(J747="",L747=""),"",'Q - Desp. CAPAC. DE FORN.'!A67)</f>
        <v/>
      </c>
      <c r="C747" s="489" t="str">
        <f t="shared" si="33"/>
        <v/>
      </c>
      <c r="D747" s="489" t="str">
        <f>'Q - Desp. CAPAC. DE FORN.'!Z67</f>
        <v/>
      </c>
      <c r="F747" s="489" t="str">
        <f>IF('Q - Desp. CAPAC. DE FORN.'!C67="","",'Q - Desp. CAPAC. DE FORN.'!C67)</f>
        <v/>
      </c>
      <c r="G747" s="489" t="str">
        <f>IF('Q - Desp. CAPAC. DE FORN.'!D67="","",'Q - Desp. CAPAC. DE FORN.'!D67)</f>
        <v/>
      </c>
      <c r="H747" s="489" t="str">
        <f>IF('Q - Desp. CAPAC. DE FORN.'!E67="","",'Q - Desp. CAPAC. DE FORN.'!E67)</f>
        <v/>
      </c>
      <c r="I747" s="489" t="str">
        <f>IF('Q - Desp. CAPAC. DE FORN.'!F67="","",'Q - Desp. CAPAC. DE FORN.'!F67)</f>
        <v/>
      </c>
      <c r="J747" s="489" t="str">
        <f>IF('Q - Desp. CAPAC. DE FORN.'!G67="","",'Q - Desp. CAPAC. DE FORN.'!G67)</f>
        <v/>
      </c>
      <c r="L747" s="489" t="str">
        <f>IF('Q - Desp. CAPAC. DE FORN.'!H67="","",'Q - Desp. CAPAC. DE FORN.'!H67)</f>
        <v/>
      </c>
    </row>
    <row r="748" spans="1:12" x14ac:dyDescent="0.25">
      <c r="A748" s="489">
        <f t="shared" si="34"/>
        <v>0</v>
      </c>
      <c r="B748" s="489" t="str">
        <f>IF(OR(J748="",L748=""),"",'Q - Desp. CAPAC. DE FORN.'!A68)</f>
        <v/>
      </c>
      <c r="C748" s="489" t="str">
        <f t="shared" si="33"/>
        <v/>
      </c>
      <c r="D748" s="489" t="str">
        <f>'Q - Desp. CAPAC. DE FORN.'!Z68</f>
        <v/>
      </c>
      <c r="F748" s="489" t="str">
        <f>IF('Q - Desp. CAPAC. DE FORN.'!C68="","",'Q - Desp. CAPAC. DE FORN.'!C68)</f>
        <v/>
      </c>
      <c r="G748" s="489" t="str">
        <f>IF('Q - Desp. CAPAC. DE FORN.'!D68="","",'Q - Desp. CAPAC. DE FORN.'!D68)</f>
        <v/>
      </c>
      <c r="H748" s="489" t="str">
        <f>IF('Q - Desp. CAPAC. DE FORN.'!E68="","",'Q - Desp. CAPAC. DE FORN.'!E68)</f>
        <v/>
      </c>
      <c r="I748" s="489" t="str">
        <f>IF('Q - Desp. CAPAC. DE FORN.'!F68="","",'Q - Desp. CAPAC. DE FORN.'!F68)</f>
        <v/>
      </c>
      <c r="J748" s="489" t="str">
        <f>IF('Q - Desp. CAPAC. DE FORN.'!G68="","",'Q - Desp. CAPAC. DE FORN.'!G68)</f>
        <v/>
      </c>
      <c r="L748" s="489" t="str">
        <f>IF('Q - Desp. CAPAC. DE FORN.'!H68="","",'Q - Desp. CAPAC. DE FORN.'!H68)</f>
        <v/>
      </c>
    </row>
    <row r="749" spans="1:12" x14ac:dyDescent="0.25">
      <c r="A749" s="489">
        <f t="shared" si="34"/>
        <v>0</v>
      </c>
      <c r="B749" s="489" t="str">
        <f>IF(OR(J749="",L749=""),"",'Q - Desp. CAPAC. DE FORN.'!A69)</f>
        <v/>
      </c>
      <c r="C749" s="489" t="str">
        <f t="shared" si="33"/>
        <v/>
      </c>
      <c r="D749" s="489" t="str">
        <f>'Q - Desp. CAPAC. DE FORN.'!Z69</f>
        <v/>
      </c>
      <c r="F749" s="489" t="str">
        <f>IF('Q - Desp. CAPAC. DE FORN.'!C69="","",'Q - Desp. CAPAC. DE FORN.'!C69)</f>
        <v/>
      </c>
      <c r="G749" s="489" t="str">
        <f>IF('Q - Desp. CAPAC. DE FORN.'!D69="","",'Q - Desp. CAPAC. DE FORN.'!D69)</f>
        <v/>
      </c>
      <c r="H749" s="489" t="str">
        <f>IF('Q - Desp. CAPAC. DE FORN.'!E69="","",'Q - Desp. CAPAC. DE FORN.'!E69)</f>
        <v/>
      </c>
      <c r="I749" s="489" t="str">
        <f>IF('Q - Desp. CAPAC. DE FORN.'!F69="","",'Q - Desp. CAPAC. DE FORN.'!F69)</f>
        <v/>
      </c>
      <c r="J749" s="489" t="str">
        <f>IF('Q - Desp. CAPAC. DE FORN.'!G69="","",'Q - Desp. CAPAC. DE FORN.'!G69)</f>
        <v/>
      </c>
      <c r="L749" s="489" t="str">
        <f>IF('Q - Desp. CAPAC. DE FORN.'!H69="","",'Q - Desp. CAPAC. DE FORN.'!H69)</f>
        <v/>
      </c>
    </row>
    <row r="750" spans="1:12" x14ac:dyDescent="0.25">
      <c r="A750" s="489">
        <f t="shared" si="34"/>
        <v>0</v>
      </c>
      <c r="B750" s="489" t="str">
        <f>IF(OR(J750="",L750=""),"",'Q - Desp. CAPAC. DE FORN.'!A70)</f>
        <v/>
      </c>
      <c r="C750" s="489" t="str">
        <f t="shared" ref="C750:C764" si="35">IF(D750="","","CAPACITACAO DE FORNECEDORES")</f>
        <v/>
      </c>
      <c r="D750" s="489" t="str">
        <f>'Q - Desp. CAPAC. DE FORN.'!Z70</f>
        <v/>
      </c>
      <c r="F750" s="489" t="str">
        <f>IF('Q - Desp. CAPAC. DE FORN.'!C70="","",'Q - Desp. CAPAC. DE FORN.'!C70)</f>
        <v/>
      </c>
      <c r="G750" s="489" t="str">
        <f>IF('Q - Desp. CAPAC. DE FORN.'!D70="","",'Q - Desp. CAPAC. DE FORN.'!D70)</f>
        <v/>
      </c>
      <c r="H750" s="489" t="str">
        <f>IF('Q - Desp. CAPAC. DE FORN.'!E70="","",'Q - Desp. CAPAC. DE FORN.'!E70)</f>
        <v/>
      </c>
      <c r="I750" s="489" t="str">
        <f>IF('Q - Desp. CAPAC. DE FORN.'!F70="","",'Q - Desp. CAPAC. DE FORN.'!F70)</f>
        <v/>
      </c>
      <c r="J750" s="489" t="str">
        <f>IF('Q - Desp. CAPAC. DE FORN.'!G70="","",'Q - Desp. CAPAC. DE FORN.'!G70)</f>
        <v/>
      </c>
      <c r="L750" s="489" t="str">
        <f>IF('Q - Desp. CAPAC. DE FORN.'!H70="","",'Q - Desp. CAPAC. DE FORN.'!H70)</f>
        <v/>
      </c>
    </row>
    <row r="751" spans="1:12" x14ac:dyDescent="0.25">
      <c r="A751" s="489">
        <f t="shared" si="34"/>
        <v>0</v>
      </c>
      <c r="B751" s="489" t="str">
        <f>IF(OR(J751="",L751=""),"",'Q - Desp. CAPAC. DE FORN.'!A71)</f>
        <v/>
      </c>
      <c r="C751" s="489" t="str">
        <f t="shared" si="35"/>
        <v/>
      </c>
      <c r="D751" s="489" t="str">
        <f>'Q - Desp. CAPAC. DE FORN.'!Z71</f>
        <v/>
      </c>
      <c r="F751" s="489" t="str">
        <f>IF('Q - Desp. CAPAC. DE FORN.'!C71="","",'Q - Desp. CAPAC. DE FORN.'!C71)</f>
        <v/>
      </c>
      <c r="G751" s="489" t="str">
        <f>IF('Q - Desp. CAPAC. DE FORN.'!D71="","",'Q - Desp. CAPAC. DE FORN.'!D71)</f>
        <v/>
      </c>
      <c r="H751" s="489" t="str">
        <f>IF('Q - Desp. CAPAC. DE FORN.'!E71="","",'Q - Desp. CAPAC. DE FORN.'!E71)</f>
        <v/>
      </c>
      <c r="I751" s="489" t="str">
        <f>IF('Q - Desp. CAPAC. DE FORN.'!F71="","",'Q - Desp. CAPAC. DE FORN.'!F71)</f>
        <v/>
      </c>
      <c r="J751" s="489" t="str">
        <f>IF('Q - Desp. CAPAC. DE FORN.'!G71="","",'Q - Desp. CAPAC. DE FORN.'!G71)</f>
        <v/>
      </c>
      <c r="L751" s="489" t="str">
        <f>IF('Q - Desp. CAPAC. DE FORN.'!H71="","",'Q - Desp. CAPAC. DE FORN.'!H71)</f>
        <v/>
      </c>
    </row>
    <row r="752" spans="1:12" x14ac:dyDescent="0.25">
      <c r="A752" s="489">
        <f t="shared" si="34"/>
        <v>0</v>
      </c>
      <c r="B752" s="489" t="str">
        <f>IF(OR(J752="",L752=""),"",'Q - Desp. CAPAC. DE FORN.'!A72)</f>
        <v/>
      </c>
      <c r="C752" s="489" t="str">
        <f t="shared" si="35"/>
        <v/>
      </c>
      <c r="D752" s="489" t="str">
        <f>'Q - Desp. CAPAC. DE FORN.'!Z72</f>
        <v/>
      </c>
      <c r="F752" s="489" t="str">
        <f>IF('Q - Desp. CAPAC. DE FORN.'!C72="","",'Q - Desp. CAPAC. DE FORN.'!C72)</f>
        <v/>
      </c>
      <c r="G752" s="489" t="str">
        <f>IF('Q - Desp. CAPAC. DE FORN.'!D72="","",'Q - Desp. CAPAC. DE FORN.'!D72)</f>
        <v/>
      </c>
      <c r="H752" s="489" t="str">
        <f>IF('Q - Desp. CAPAC. DE FORN.'!E72="","",'Q - Desp. CAPAC. DE FORN.'!E72)</f>
        <v/>
      </c>
      <c r="I752" s="489" t="str">
        <f>IF('Q - Desp. CAPAC. DE FORN.'!F72="","",'Q - Desp. CAPAC. DE FORN.'!F72)</f>
        <v/>
      </c>
      <c r="J752" s="489" t="str">
        <f>IF('Q - Desp. CAPAC. DE FORN.'!G72="","",'Q - Desp. CAPAC. DE FORN.'!G72)</f>
        <v/>
      </c>
      <c r="L752" s="489" t="str">
        <f>IF('Q - Desp. CAPAC. DE FORN.'!H72="","",'Q - Desp. CAPAC. DE FORN.'!H72)</f>
        <v/>
      </c>
    </row>
    <row r="753" spans="1:12" x14ac:dyDescent="0.25">
      <c r="A753" s="489">
        <f t="shared" si="34"/>
        <v>0</v>
      </c>
      <c r="B753" s="489" t="str">
        <f>IF(OR(J753="",L753=""),"",'Q - Desp. CAPAC. DE FORN.'!A73)</f>
        <v/>
      </c>
      <c r="C753" s="489" t="str">
        <f t="shared" si="35"/>
        <v/>
      </c>
      <c r="D753" s="489" t="str">
        <f>'Q - Desp. CAPAC. DE FORN.'!Z73</f>
        <v/>
      </c>
      <c r="F753" s="489" t="str">
        <f>IF('Q - Desp. CAPAC. DE FORN.'!C73="","",'Q - Desp. CAPAC. DE FORN.'!C73)</f>
        <v/>
      </c>
      <c r="G753" s="489" t="str">
        <f>IF('Q - Desp. CAPAC. DE FORN.'!D73="","",'Q - Desp. CAPAC. DE FORN.'!D73)</f>
        <v/>
      </c>
      <c r="H753" s="489" t="str">
        <f>IF('Q - Desp. CAPAC. DE FORN.'!E73="","",'Q - Desp. CAPAC. DE FORN.'!E73)</f>
        <v/>
      </c>
      <c r="I753" s="489" t="str">
        <f>IF('Q - Desp. CAPAC. DE FORN.'!F73="","",'Q - Desp. CAPAC. DE FORN.'!F73)</f>
        <v/>
      </c>
      <c r="J753" s="489" t="str">
        <f>IF('Q - Desp. CAPAC. DE FORN.'!G73="","",'Q - Desp. CAPAC. DE FORN.'!G73)</f>
        <v/>
      </c>
      <c r="L753" s="489" t="str">
        <f>IF('Q - Desp. CAPAC. DE FORN.'!H73="","",'Q - Desp. CAPAC. DE FORN.'!H73)</f>
        <v/>
      </c>
    </row>
    <row r="754" spans="1:12" x14ac:dyDescent="0.25">
      <c r="A754" s="489">
        <f t="shared" si="34"/>
        <v>0</v>
      </c>
      <c r="B754" s="489" t="str">
        <f>IF(OR(J754="",L754=""),"",'Q - Desp. CAPAC. DE FORN.'!A74)</f>
        <v/>
      </c>
      <c r="C754" s="489" t="str">
        <f t="shared" si="35"/>
        <v/>
      </c>
      <c r="D754" s="489" t="str">
        <f>'Q - Desp. CAPAC. DE FORN.'!Z74</f>
        <v/>
      </c>
      <c r="F754" s="489" t="str">
        <f>IF('Q - Desp. CAPAC. DE FORN.'!C74="","",'Q - Desp. CAPAC. DE FORN.'!C74)</f>
        <v/>
      </c>
      <c r="G754" s="489" t="str">
        <f>IF('Q - Desp. CAPAC. DE FORN.'!D74="","",'Q - Desp. CAPAC. DE FORN.'!D74)</f>
        <v/>
      </c>
      <c r="H754" s="489" t="str">
        <f>IF('Q - Desp. CAPAC. DE FORN.'!E74="","",'Q - Desp. CAPAC. DE FORN.'!E74)</f>
        <v/>
      </c>
      <c r="I754" s="489" t="str">
        <f>IF('Q - Desp. CAPAC. DE FORN.'!F74="","",'Q - Desp. CAPAC. DE FORN.'!F74)</f>
        <v/>
      </c>
      <c r="J754" s="489" t="str">
        <f>IF('Q - Desp. CAPAC. DE FORN.'!G74="","",'Q - Desp. CAPAC. DE FORN.'!G74)</f>
        <v/>
      </c>
      <c r="L754" s="489" t="str">
        <f>IF('Q - Desp. CAPAC. DE FORN.'!H74="","",'Q - Desp. CAPAC. DE FORN.'!H74)</f>
        <v/>
      </c>
    </row>
    <row r="755" spans="1:12" x14ac:dyDescent="0.25">
      <c r="A755" s="489">
        <f t="shared" si="34"/>
        <v>0</v>
      </c>
      <c r="B755" s="489" t="str">
        <f>IF(OR(J755="",L755=""),"",'Q - Desp. CAPAC. DE FORN.'!A75)</f>
        <v/>
      </c>
      <c r="C755" s="489" t="str">
        <f t="shared" si="35"/>
        <v/>
      </c>
      <c r="D755" s="489" t="str">
        <f>'Q - Desp. CAPAC. DE FORN.'!Z75</f>
        <v/>
      </c>
      <c r="F755" s="489" t="str">
        <f>IF('Q - Desp. CAPAC. DE FORN.'!C75="","",'Q - Desp. CAPAC. DE FORN.'!C75)</f>
        <v/>
      </c>
      <c r="G755" s="489" t="str">
        <f>IF('Q - Desp. CAPAC. DE FORN.'!D75="","",'Q - Desp. CAPAC. DE FORN.'!D75)</f>
        <v/>
      </c>
      <c r="H755" s="489" t="str">
        <f>IF('Q - Desp. CAPAC. DE FORN.'!E75="","",'Q - Desp. CAPAC. DE FORN.'!E75)</f>
        <v/>
      </c>
      <c r="I755" s="489" t="str">
        <f>IF('Q - Desp. CAPAC. DE FORN.'!F75="","",'Q - Desp. CAPAC. DE FORN.'!F75)</f>
        <v/>
      </c>
      <c r="J755" s="489" t="str">
        <f>IF('Q - Desp. CAPAC. DE FORN.'!G75="","",'Q - Desp. CAPAC. DE FORN.'!G75)</f>
        <v/>
      </c>
      <c r="L755" s="489" t="str">
        <f>IF('Q - Desp. CAPAC. DE FORN.'!H75="","",'Q - Desp. CAPAC. DE FORN.'!H75)</f>
        <v/>
      </c>
    </row>
    <row r="756" spans="1:12" x14ac:dyDescent="0.25">
      <c r="A756" s="489">
        <f t="shared" si="34"/>
        <v>0</v>
      </c>
      <c r="B756" s="489" t="str">
        <f>IF(OR(J756="",L756=""),"",'Q - Desp. CAPAC. DE FORN.'!A76)</f>
        <v/>
      </c>
      <c r="C756" s="489" t="str">
        <f t="shared" si="35"/>
        <v/>
      </c>
      <c r="D756" s="489" t="str">
        <f>'Q - Desp. CAPAC. DE FORN.'!Z76</f>
        <v/>
      </c>
      <c r="F756" s="489" t="str">
        <f>IF('Q - Desp. CAPAC. DE FORN.'!C76="","",'Q - Desp. CAPAC. DE FORN.'!C76)</f>
        <v/>
      </c>
      <c r="G756" s="489" t="str">
        <f>IF('Q - Desp. CAPAC. DE FORN.'!D76="","",'Q - Desp. CAPAC. DE FORN.'!D76)</f>
        <v/>
      </c>
      <c r="H756" s="489" t="str">
        <f>IF('Q - Desp. CAPAC. DE FORN.'!E76="","",'Q - Desp. CAPAC. DE FORN.'!E76)</f>
        <v/>
      </c>
      <c r="I756" s="489" t="str">
        <f>IF('Q - Desp. CAPAC. DE FORN.'!F76="","",'Q - Desp. CAPAC. DE FORN.'!F76)</f>
        <v/>
      </c>
      <c r="J756" s="489" t="str">
        <f>IF('Q - Desp. CAPAC. DE FORN.'!G76="","",'Q - Desp. CAPAC. DE FORN.'!G76)</f>
        <v/>
      </c>
      <c r="L756" s="489" t="str">
        <f>IF('Q - Desp. CAPAC. DE FORN.'!H76="","",'Q - Desp. CAPAC. DE FORN.'!H76)</f>
        <v/>
      </c>
    </row>
    <row r="757" spans="1:12" x14ac:dyDescent="0.25">
      <c r="A757" s="489">
        <f t="shared" si="34"/>
        <v>0</v>
      </c>
      <c r="B757" s="489" t="str">
        <f>IF(OR(J757="",L757=""),"",'Q - Desp. CAPAC. DE FORN.'!A77)</f>
        <v/>
      </c>
      <c r="C757" s="489" t="str">
        <f t="shared" si="35"/>
        <v/>
      </c>
      <c r="D757" s="489" t="str">
        <f>'Q - Desp. CAPAC. DE FORN.'!Z77</f>
        <v/>
      </c>
      <c r="F757" s="489" t="str">
        <f>IF('Q - Desp. CAPAC. DE FORN.'!C77="","",'Q - Desp. CAPAC. DE FORN.'!C77)</f>
        <v/>
      </c>
      <c r="G757" s="489" t="str">
        <f>IF('Q - Desp. CAPAC. DE FORN.'!D77="","",'Q - Desp. CAPAC. DE FORN.'!D77)</f>
        <v/>
      </c>
      <c r="H757" s="489" t="str">
        <f>IF('Q - Desp. CAPAC. DE FORN.'!E77="","",'Q - Desp. CAPAC. DE FORN.'!E77)</f>
        <v/>
      </c>
      <c r="I757" s="489" t="str">
        <f>IF('Q - Desp. CAPAC. DE FORN.'!F77="","",'Q - Desp. CAPAC. DE FORN.'!F77)</f>
        <v/>
      </c>
      <c r="J757" s="489" t="str">
        <f>IF('Q - Desp. CAPAC. DE FORN.'!G77="","",'Q - Desp. CAPAC. DE FORN.'!G77)</f>
        <v/>
      </c>
      <c r="L757" s="489" t="str">
        <f>IF('Q - Desp. CAPAC. DE FORN.'!H77="","",'Q - Desp. CAPAC. DE FORN.'!H77)</f>
        <v/>
      </c>
    </row>
    <row r="758" spans="1:12" x14ac:dyDescent="0.25">
      <c r="A758" s="489">
        <f t="shared" si="34"/>
        <v>0</v>
      </c>
      <c r="B758" s="489" t="str">
        <f>IF(OR(J758="",L758=""),"",'Q - Desp. CAPAC. DE FORN.'!A78)</f>
        <v/>
      </c>
      <c r="C758" s="489" t="str">
        <f t="shared" si="35"/>
        <v/>
      </c>
      <c r="D758" s="489" t="str">
        <f>'Q - Desp. CAPAC. DE FORN.'!Z78</f>
        <v/>
      </c>
      <c r="F758" s="489" t="str">
        <f>IF('Q - Desp. CAPAC. DE FORN.'!C78="","",'Q - Desp. CAPAC. DE FORN.'!C78)</f>
        <v/>
      </c>
      <c r="G758" s="489" t="str">
        <f>IF('Q - Desp. CAPAC. DE FORN.'!D78="","",'Q - Desp. CAPAC. DE FORN.'!D78)</f>
        <v/>
      </c>
      <c r="H758" s="489" t="str">
        <f>IF('Q - Desp. CAPAC. DE FORN.'!E78="","",'Q - Desp. CAPAC. DE FORN.'!E78)</f>
        <v/>
      </c>
      <c r="I758" s="489" t="str">
        <f>IF('Q - Desp. CAPAC. DE FORN.'!F78="","",'Q - Desp. CAPAC. DE FORN.'!F78)</f>
        <v/>
      </c>
      <c r="J758" s="489" t="str">
        <f>IF('Q - Desp. CAPAC. DE FORN.'!G78="","",'Q - Desp. CAPAC. DE FORN.'!G78)</f>
        <v/>
      </c>
      <c r="L758" s="489" t="str">
        <f>IF('Q - Desp. CAPAC. DE FORN.'!H78="","",'Q - Desp. CAPAC. DE FORN.'!H78)</f>
        <v/>
      </c>
    </row>
    <row r="759" spans="1:12" x14ac:dyDescent="0.25">
      <c r="A759" s="489">
        <f t="shared" si="34"/>
        <v>0</v>
      </c>
      <c r="B759" s="489" t="str">
        <f>IF(OR(J759="",L759=""),"",'Q - Desp. CAPAC. DE FORN.'!A79)</f>
        <v/>
      </c>
      <c r="C759" s="489" t="str">
        <f t="shared" si="35"/>
        <v/>
      </c>
      <c r="D759" s="489" t="str">
        <f>'Q - Desp. CAPAC. DE FORN.'!Z79</f>
        <v/>
      </c>
      <c r="F759" s="489" t="str">
        <f>IF('Q - Desp. CAPAC. DE FORN.'!C79="","",'Q - Desp. CAPAC. DE FORN.'!C79)</f>
        <v/>
      </c>
      <c r="G759" s="489" t="str">
        <f>IF('Q - Desp. CAPAC. DE FORN.'!D79="","",'Q - Desp. CAPAC. DE FORN.'!D79)</f>
        <v/>
      </c>
      <c r="H759" s="489" t="str">
        <f>IF('Q - Desp. CAPAC. DE FORN.'!E79="","",'Q - Desp. CAPAC. DE FORN.'!E79)</f>
        <v/>
      </c>
      <c r="I759" s="489" t="str">
        <f>IF('Q - Desp. CAPAC. DE FORN.'!F79="","",'Q - Desp. CAPAC. DE FORN.'!F79)</f>
        <v/>
      </c>
      <c r="J759" s="489" t="str">
        <f>IF('Q - Desp. CAPAC. DE FORN.'!G79="","",'Q - Desp. CAPAC. DE FORN.'!G79)</f>
        <v/>
      </c>
      <c r="L759" s="489" t="str">
        <f>IF('Q - Desp. CAPAC. DE FORN.'!H79="","",'Q - Desp. CAPAC. DE FORN.'!H79)</f>
        <v/>
      </c>
    </row>
    <row r="760" spans="1:12" x14ac:dyDescent="0.25">
      <c r="A760" s="489">
        <f t="shared" si="34"/>
        <v>0</v>
      </c>
      <c r="B760" s="489" t="str">
        <f>IF(OR(J760="",L760=""),"",'Q - Desp. CAPAC. DE FORN.'!A80)</f>
        <v/>
      </c>
      <c r="C760" s="489" t="str">
        <f t="shared" si="35"/>
        <v/>
      </c>
      <c r="D760" s="489" t="str">
        <f>'Q - Desp. CAPAC. DE FORN.'!Z80</f>
        <v/>
      </c>
      <c r="F760" s="489" t="str">
        <f>IF('Q - Desp. CAPAC. DE FORN.'!C80="","",'Q - Desp. CAPAC. DE FORN.'!C80)</f>
        <v/>
      </c>
      <c r="G760" s="489" t="str">
        <f>IF('Q - Desp. CAPAC. DE FORN.'!D80="","",'Q - Desp. CAPAC. DE FORN.'!D80)</f>
        <v/>
      </c>
      <c r="H760" s="489" t="str">
        <f>IF('Q - Desp. CAPAC. DE FORN.'!E80="","",'Q - Desp. CAPAC. DE FORN.'!E80)</f>
        <v/>
      </c>
      <c r="I760" s="489" t="str">
        <f>IF('Q - Desp. CAPAC. DE FORN.'!F80="","",'Q - Desp. CAPAC. DE FORN.'!F80)</f>
        <v/>
      </c>
      <c r="J760" s="489" t="str">
        <f>IF('Q - Desp. CAPAC. DE FORN.'!G80="","",'Q - Desp. CAPAC. DE FORN.'!G80)</f>
        <v/>
      </c>
      <c r="L760" s="489" t="str">
        <f>IF('Q - Desp. CAPAC. DE FORN.'!H80="","",'Q - Desp. CAPAC. DE FORN.'!H80)</f>
        <v/>
      </c>
    </row>
    <row r="761" spans="1:12" x14ac:dyDescent="0.25">
      <c r="A761" s="489">
        <f t="shared" si="34"/>
        <v>0</v>
      </c>
      <c r="B761" s="489" t="str">
        <f>IF(OR(J761="",L761=""),"",'Q - Desp. CAPAC. DE FORN.'!A81)</f>
        <v/>
      </c>
      <c r="C761" s="489" t="str">
        <f t="shared" si="35"/>
        <v/>
      </c>
      <c r="D761" s="489" t="str">
        <f>'Q - Desp. CAPAC. DE FORN.'!Z81</f>
        <v/>
      </c>
      <c r="F761" s="489" t="str">
        <f>IF('Q - Desp. CAPAC. DE FORN.'!C81="","",'Q - Desp. CAPAC. DE FORN.'!C81)</f>
        <v/>
      </c>
      <c r="G761" s="489" t="str">
        <f>IF('Q - Desp. CAPAC. DE FORN.'!D81="","",'Q - Desp. CAPAC. DE FORN.'!D81)</f>
        <v/>
      </c>
      <c r="H761" s="489" t="str">
        <f>IF('Q - Desp. CAPAC. DE FORN.'!E81="","",'Q - Desp. CAPAC. DE FORN.'!E81)</f>
        <v/>
      </c>
      <c r="I761" s="489" t="str">
        <f>IF('Q - Desp. CAPAC. DE FORN.'!F81="","",'Q - Desp. CAPAC. DE FORN.'!F81)</f>
        <v/>
      </c>
      <c r="J761" s="489" t="str">
        <f>IF('Q - Desp. CAPAC. DE FORN.'!G81="","",'Q - Desp. CAPAC. DE FORN.'!G81)</f>
        <v/>
      </c>
      <c r="L761" s="489" t="str">
        <f>IF('Q - Desp. CAPAC. DE FORN.'!H81="","",'Q - Desp. CAPAC. DE FORN.'!H81)</f>
        <v/>
      </c>
    </row>
    <row r="762" spans="1:12" x14ac:dyDescent="0.25">
      <c r="A762" s="489">
        <f t="shared" si="34"/>
        <v>0</v>
      </c>
      <c r="B762" s="489" t="str">
        <f>IF(OR(J762="",L762=""),"",'Q - Desp. CAPAC. DE FORN.'!A82)</f>
        <v/>
      </c>
      <c r="C762" s="489" t="str">
        <f t="shared" si="35"/>
        <v/>
      </c>
      <c r="D762" s="489" t="str">
        <f>'Q - Desp. CAPAC. DE FORN.'!Z82</f>
        <v/>
      </c>
      <c r="F762" s="489" t="str">
        <f>IF('Q - Desp. CAPAC. DE FORN.'!C82="","",'Q - Desp. CAPAC. DE FORN.'!C82)</f>
        <v/>
      </c>
      <c r="G762" s="489" t="str">
        <f>IF('Q - Desp. CAPAC. DE FORN.'!D82="","",'Q - Desp. CAPAC. DE FORN.'!D82)</f>
        <v/>
      </c>
      <c r="H762" s="489" t="str">
        <f>IF('Q - Desp. CAPAC. DE FORN.'!E82="","",'Q - Desp. CAPAC. DE FORN.'!E82)</f>
        <v/>
      </c>
      <c r="I762" s="489" t="str">
        <f>IF('Q - Desp. CAPAC. DE FORN.'!F82="","",'Q - Desp. CAPAC. DE FORN.'!F82)</f>
        <v/>
      </c>
      <c r="J762" s="489" t="str">
        <f>IF('Q - Desp. CAPAC. DE FORN.'!G82="","",'Q - Desp. CAPAC. DE FORN.'!G82)</f>
        <v/>
      </c>
      <c r="L762" s="489" t="str">
        <f>IF('Q - Desp. CAPAC. DE FORN.'!H82="","",'Q - Desp. CAPAC. DE FORN.'!H82)</f>
        <v/>
      </c>
    </row>
    <row r="763" spans="1:12" x14ac:dyDescent="0.25">
      <c r="A763" s="489">
        <f t="shared" si="34"/>
        <v>0</v>
      </c>
      <c r="B763" s="489" t="str">
        <f>IF(OR(J763="",L763=""),"",'Q - Desp. CAPAC. DE FORN.'!A83)</f>
        <v/>
      </c>
      <c r="C763" s="489" t="str">
        <f t="shared" si="35"/>
        <v/>
      </c>
      <c r="D763" s="489" t="str">
        <f>'Q - Desp. CAPAC. DE FORN.'!Z83</f>
        <v/>
      </c>
      <c r="F763" s="489" t="str">
        <f>IF('Q - Desp. CAPAC. DE FORN.'!C83="","",'Q - Desp. CAPAC. DE FORN.'!C83)</f>
        <v/>
      </c>
      <c r="G763" s="489" t="str">
        <f>IF('Q - Desp. CAPAC. DE FORN.'!D83="","",'Q - Desp. CAPAC. DE FORN.'!D83)</f>
        <v/>
      </c>
      <c r="H763" s="489" t="str">
        <f>IF('Q - Desp. CAPAC. DE FORN.'!E83="","",'Q - Desp. CAPAC. DE FORN.'!E83)</f>
        <v/>
      </c>
      <c r="I763" s="489" t="str">
        <f>IF('Q - Desp. CAPAC. DE FORN.'!F83="","",'Q - Desp. CAPAC. DE FORN.'!F83)</f>
        <v/>
      </c>
      <c r="J763" s="489" t="str">
        <f>IF('Q - Desp. CAPAC. DE FORN.'!G83="","",'Q - Desp. CAPAC. DE FORN.'!G83)</f>
        <v/>
      </c>
      <c r="L763" s="489" t="str">
        <f>IF('Q - Desp. CAPAC. DE FORN.'!H83="","",'Q - Desp. CAPAC. DE FORN.'!H83)</f>
        <v/>
      </c>
    </row>
    <row r="764" spans="1:12" x14ac:dyDescent="0.25">
      <c r="A764" s="489">
        <f t="shared" si="34"/>
        <v>0</v>
      </c>
      <c r="B764" s="489" t="str">
        <f>IF(OR(J764="",L764=""),"",'Q - Desp. CAPAC. DE FORN.'!A84)</f>
        <v/>
      </c>
      <c r="C764" s="489" t="str">
        <f t="shared" si="35"/>
        <v/>
      </c>
      <c r="D764" s="489" t="str">
        <f>'Q - Desp. CAPAC. DE FORN.'!Z84</f>
        <v/>
      </c>
      <c r="F764" s="489" t="str">
        <f>IF('Q - Desp. CAPAC. DE FORN.'!C84="","",'Q - Desp. CAPAC. DE FORN.'!C84)</f>
        <v/>
      </c>
      <c r="G764" s="489" t="str">
        <f>IF('Q - Desp. CAPAC. DE FORN.'!D84="","",'Q - Desp. CAPAC. DE FORN.'!D84)</f>
        <v/>
      </c>
      <c r="H764" s="489" t="str">
        <f>IF('Q - Desp. CAPAC. DE FORN.'!E84="","",'Q - Desp. CAPAC. DE FORN.'!E84)</f>
        <v/>
      </c>
      <c r="I764" s="489" t="str">
        <f>IF('Q - Desp. CAPAC. DE FORN.'!F84="","",'Q - Desp. CAPAC. DE FORN.'!F84)</f>
        <v/>
      </c>
      <c r="J764" s="489" t="str">
        <f>IF('Q - Desp. CAPAC. DE FORN.'!G84="","",'Q - Desp. CAPAC. DE FORN.'!G84)</f>
        <v/>
      </c>
      <c r="L764" s="489" t="str">
        <f>IF('Q - Desp. CAPAC. DE FORN.'!H84="","",'Q - Desp. CAPAC. DE FORN.'!H84)</f>
        <v/>
      </c>
    </row>
    <row r="765" spans="1:12" x14ac:dyDescent="0.25">
      <c r="A765" s="489">
        <f t="shared" si="34"/>
        <v>0</v>
      </c>
      <c r="B765" s="489" t="str">
        <f>IF(OR(J765="",K765="",L765=""),"",'R - Desp. REC. HUMANOS'!A5)</f>
        <v/>
      </c>
      <c r="C765" s="489" t="str">
        <f>IF(B765="","","RECURSOS HUMANOS")</f>
        <v/>
      </c>
      <c r="D765" s="489" t="str">
        <f>IF(OR(H765&lt;&gt;"",J765&lt;&gt;"",K765&lt;&gt;"",L765&lt;&gt;""),'R - Desp. REC. HUMANOS'!$J$5,"")</f>
        <v/>
      </c>
      <c r="F765" s="489" t="str">
        <f>IF(B765="","","BOLSA")</f>
        <v/>
      </c>
      <c r="H765" s="489" t="str">
        <f>IF('R - Desp. REC. HUMANOS'!B5="","",'R - Desp. REC. HUMANOS'!B5)</f>
        <v/>
      </c>
      <c r="J765" s="489" t="str">
        <f>IF('R - Desp. REC. HUMANOS'!C5="","",'R - Desp. REC. HUMANOS'!C5)</f>
        <v/>
      </c>
      <c r="K765" s="489" t="str">
        <f>IF('R - Desp. REC. HUMANOS'!E5="","",'R - Desp. REC. HUMANOS'!E5)</f>
        <v/>
      </c>
      <c r="L765" s="489" t="str">
        <f>IF('R - Desp. REC. HUMANOS'!D5="","",'R - Desp. REC. HUMANOS'!D5)</f>
        <v/>
      </c>
    </row>
    <row r="766" spans="1:12" x14ac:dyDescent="0.25">
      <c r="A766" s="489">
        <f t="shared" si="34"/>
        <v>0</v>
      </c>
      <c r="B766" s="489" t="str">
        <f>IF(OR(J766="",K766="",L766=""),"",'R - Desp. REC. HUMANOS'!A6)</f>
        <v/>
      </c>
      <c r="C766" s="489" t="str">
        <f t="shared" ref="C766:C794" si="36">IF(B766="","","RECURSOS HUMANOS")</f>
        <v/>
      </c>
      <c r="D766" s="489" t="str">
        <f>IF(OR(H766&lt;&gt;"",J766&lt;&gt;"",K766&lt;&gt;"",L766&lt;&gt;""),'R - Desp. REC. HUMANOS'!$J$5,"")</f>
        <v/>
      </c>
      <c r="F766" s="489" t="str">
        <f t="shared" ref="F766:F794" si="37">IF(B766="","","BOLSA")</f>
        <v/>
      </c>
      <c r="H766" s="489" t="str">
        <f>IF('R - Desp. REC. HUMANOS'!B6="","",'R - Desp. REC. HUMANOS'!B6)</f>
        <v/>
      </c>
      <c r="J766" s="489" t="str">
        <f>IF('R - Desp. REC. HUMANOS'!C6="","",'R - Desp. REC. HUMANOS'!C6)</f>
        <v/>
      </c>
      <c r="K766" s="489" t="str">
        <f>IF('R - Desp. REC. HUMANOS'!E6="","",'R - Desp. REC. HUMANOS'!E6)</f>
        <v/>
      </c>
      <c r="L766" s="489" t="str">
        <f>IF('R - Desp. REC. HUMANOS'!D6="","",'R - Desp. REC. HUMANOS'!D6)</f>
        <v/>
      </c>
    </row>
    <row r="767" spans="1:12" x14ac:dyDescent="0.25">
      <c r="A767" s="489">
        <f t="shared" si="34"/>
        <v>0</v>
      </c>
      <c r="B767" s="489" t="str">
        <f>IF(OR(J767="",K767="",L767=""),"",'R - Desp. REC. HUMANOS'!A7)</f>
        <v/>
      </c>
      <c r="C767" s="489" t="str">
        <f t="shared" si="36"/>
        <v/>
      </c>
      <c r="D767" s="489" t="str">
        <f>IF(OR(H767&lt;&gt;"",J767&lt;&gt;"",K767&lt;&gt;"",L767&lt;&gt;""),'R - Desp. REC. HUMANOS'!$J$5,"")</f>
        <v/>
      </c>
      <c r="F767" s="489" t="str">
        <f t="shared" si="37"/>
        <v/>
      </c>
      <c r="H767" s="489" t="str">
        <f>IF('R - Desp. REC. HUMANOS'!B7="","",'R - Desp. REC. HUMANOS'!B7)</f>
        <v/>
      </c>
      <c r="J767" s="489" t="str">
        <f>IF('R - Desp. REC. HUMANOS'!C7="","",'R - Desp. REC. HUMANOS'!C7)</f>
        <v/>
      </c>
      <c r="K767" s="489" t="str">
        <f>IF('R - Desp. REC. HUMANOS'!E7="","",'R - Desp. REC. HUMANOS'!E7)</f>
        <v/>
      </c>
      <c r="L767" s="489" t="str">
        <f>IF('R - Desp. REC. HUMANOS'!D7="","",'R - Desp. REC. HUMANOS'!D7)</f>
        <v/>
      </c>
    </row>
    <row r="768" spans="1:12" x14ac:dyDescent="0.25">
      <c r="A768" s="489">
        <f t="shared" si="34"/>
        <v>0</v>
      </c>
      <c r="B768" s="489" t="str">
        <f>IF(OR(J768="",K768="",L768=""),"",'R - Desp. REC. HUMANOS'!A8)</f>
        <v/>
      </c>
      <c r="C768" s="489" t="str">
        <f t="shared" si="36"/>
        <v/>
      </c>
      <c r="D768" s="489" t="str">
        <f>IF(OR(H768&lt;&gt;"",J768&lt;&gt;"",K768&lt;&gt;"",L768&lt;&gt;""),'R - Desp. REC. HUMANOS'!$J$5,"")</f>
        <v/>
      </c>
      <c r="F768" s="489" t="str">
        <f t="shared" si="37"/>
        <v/>
      </c>
      <c r="H768" s="489" t="str">
        <f>IF('R - Desp. REC. HUMANOS'!B8="","",'R - Desp. REC. HUMANOS'!B8)</f>
        <v/>
      </c>
      <c r="J768" s="489" t="str">
        <f>IF('R - Desp. REC. HUMANOS'!C8="","",'R - Desp. REC. HUMANOS'!C8)</f>
        <v/>
      </c>
      <c r="K768" s="489" t="str">
        <f>IF('R - Desp. REC. HUMANOS'!E8="","",'R - Desp. REC. HUMANOS'!E8)</f>
        <v/>
      </c>
      <c r="L768" s="489" t="str">
        <f>IF('R - Desp. REC. HUMANOS'!D8="","",'R - Desp. REC. HUMANOS'!D8)</f>
        <v/>
      </c>
    </row>
    <row r="769" spans="1:12" x14ac:dyDescent="0.25">
      <c r="A769" s="489">
        <f t="shared" si="34"/>
        <v>0</v>
      </c>
      <c r="B769" s="489" t="str">
        <f>IF(OR(J769="",K769="",L769=""),"",'R - Desp. REC. HUMANOS'!A9)</f>
        <v/>
      </c>
      <c r="C769" s="489" t="str">
        <f t="shared" si="36"/>
        <v/>
      </c>
      <c r="D769" s="489" t="str">
        <f>IF(OR(H769&lt;&gt;"",J769&lt;&gt;"",K769&lt;&gt;"",L769&lt;&gt;""),'R - Desp. REC. HUMANOS'!$J$5,"")</f>
        <v/>
      </c>
      <c r="F769" s="489" t="str">
        <f t="shared" si="37"/>
        <v/>
      </c>
      <c r="H769" s="489" t="str">
        <f>IF('R - Desp. REC. HUMANOS'!B9="","",'R - Desp. REC. HUMANOS'!B9)</f>
        <v/>
      </c>
      <c r="J769" s="489" t="str">
        <f>IF('R - Desp. REC. HUMANOS'!C9="","",'R - Desp. REC. HUMANOS'!C9)</f>
        <v/>
      </c>
      <c r="K769" s="489" t="str">
        <f>IF('R - Desp. REC. HUMANOS'!E9="","",'R - Desp. REC. HUMANOS'!E9)</f>
        <v/>
      </c>
      <c r="L769" s="489" t="str">
        <f>IF('R - Desp. REC. HUMANOS'!D9="","",'R - Desp. REC. HUMANOS'!D9)</f>
        <v/>
      </c>
    </row>
    <row r="770" spans="1:12" x14ac:dyDescent="0.25">
      <c r="A770" s="489">
        <f t="shared" si="34"/>
        <v>0</v>
      </c>
      <c r="B770" s="489" t="str">
        <f>IF(OR(J770="",K770="",L770=""),"",'R - Desp. REC. HUMANOS'!A10)</f>
        <v/>
      </c>
      <c r="C770" s="489" t="str">
        <f t="shared" si="36"/>
        <v/>
      </c>
      <c r="D770" s="489" t="str">
        <f>IF(OR(H770&lt;&gt;"",J770&lt;&gt;"",K770&lt;&gt;"",L770&lt;&gt;""),'R - Desp. REC. HUMANOS'!$J$5,"")</f>
        <v/>
      </c>
      <c r="F770" s="489" t="str">
        <f t="shared" si="37"/>
        <v/>
      </c>
      <c r="H770" s="489" t="str">
        <f>IF('R - Desp. REC. HUMANOS'!B10="","",'R - Desp. REC. HUMANOS'!B10)</f>
        <v/>
      </c>
      <c r="J770" s="489" t="str">
        <f>IF('R - Desp. REC. HUMANOS'!C10="","",'R - Desp. REC. HUMANOS'!C10)</f>
        <v/>
      </c>
      <c r="K770" s="489" t="str">
        <f>IF('R - Desp. REC. HUMANOS'!E10="","",'R - Desp. REC. HUMANOS'!E10)</f>
        <v/>
      </c>
      <c r="L770" s="489" t="str">
        <f>IF('R - Desp. REC. HUMANOS'!D10="","",'R - Desp. REC. HUMANOS'!D10)</f>
        <v/>
      </c>
    </row>
    <row r="771" spans="1:12" x14ac:dyDescent="0.25">
      <c r="A771" s="489">
        <f t="shared" si="34"/>
        <v>0</v>
      </c>
      <c r="B771" s="489" t="str">
        <f>IF(OR(J771="",K771="",L771=""),"",'R - Desp. REC. HUMANOS'!A11)</f>
        <v/>
      </c>
      <c r="C771" s="489" t="str">
        <f t="shared" si="36"/>
        <v/>
      </c>
      <c r="D771" s="489" t="str">
        <f>IF(OR(H771&lt;&gt;"",J771&lt;&gt;"",K771&lt;&gt;"",L771&lt;&gt;""),'R - Desp. REC. HUMANOS'!$J$5,"")</f>
        <v/>
      </c>
      <c r="F771" s="489" t="str">
        <f t="shared" si="37"/>
        <v/>
      </c>
      <c r="H771" s="489" t="str">
        <f>IF('R - Desp. REC. HUMANOS'!B11="","",'R - Desp. REC. HUMANOS'!B11)</f>
        <v/>
      </c>
      <c r="J771" s="489" t="str">
        <f>IF('R - Desp. REC. HUMANOS'!C11="","",'R - Desp. REC. HUMANOS'!C11)</f>
        <v/>
      </c>
      <c r="K771" s="489" t="str">
        <f>IF('R - Desp. REC. HUMANOS'!E11="","",'R - Desp. REC. HUMANOS'!E11)</f>
        <v/>
      </c>
      <c r="L771" s="489" t="str">
        <f>IF('R - Desp. REC. HUMANOS'!D11="","",'R - Desp. REC. HUMANOS'!D11)</f>
        <v/>
      </c>
    </row>
    <row r="772" spans="1:12" x14ac:dyDescent="0.25">
      <c r="A772" s="489">
        <f t="shared" si="34"/>
        <v>0</v>
      </c>
      <c r="B772" s="489" t="str">
        <f>IF(OR(J772="",K772="",L772=""),"",'R - Desp. REC. HUMANOS'!A12)</f>
        <v/>
      </c>
      <c r="C772" s="489" t="str">
        <f t="shared" si="36"/>
        <v/>
      </c>
      <c r="D772" s="489" t="str">
        <f>IF(OR(H772&lt;&gt;"",J772&lt;&gt;"",K772&lt;&gt;"",L772&lt;&gt;""),'R - Desp. REC. HUMANOS'!$J$5,"")</f>
        <v/>
      </c>
      <c r="F772" s="489" t="str">
        <f t="shared" si="37"/>
        <v/>
      </c>
      <c r="H772" s="489" t="str">
        <f>IF('R - Desp. REC. HUMANOS'!B12="","",'R - Desp. REC. HUMANOS'!B12)</f>
        <v/>
      </c>
      <c r="J772" s="489" t="str">
        <f>IF('R - Desp. REC. HUMANOS'!C12="","",'R - Desp. REC. HUMANOS'!C12)</f>
        <v/>
      </c>
      <c r="K772" s="489" t="str">
        <f>IF('R - Desp. REC. HUMANOS'!E12="","",'R - Desp. REC. HUMANOS'!E12)</f>
        <v/>
      </c>
      <c r="L772" s="489" t="str">
        <f>IF('R - Desp. REC. HUMANOS'!D12="","",'R - Desp. REC. HUMANOS'!D12)</f>
        <v/>
      </c>
    </row>
    <row r="773" spans="1:12" x14ac:dyDescent="0.25">
      <c r="A773" s="489">
        <f t="shared" si="34"/>
        <v>0</v>
      </c>
      <c r="B773" s="489" t="str">
        <f>IF(OR(J773="",K773="",L773=""),"",'R - Desp. REC. HUMANOS'!A13)</f>
        <v/>
      </c>
      <c r="C773" s="489" t="str">
        <f t="shared" si="36"/>
        <v/>
      </c>
      <c r="D773" s="489" t="str">
        <f>IF(OR(H773&lt;&gt;"",J773&lt;&gt;"",K773&lt;&gt;"",L773&lt;&gt;""),'R - Desp. REC. HUMANOS'!$J$5,"")</f>
        <v/>
      </c>
      <c r="F773" s="489" t="str">
        <f t="shared" si="37"/>
        <v/>
      </c>
      <c r="H773" s="489" t="str">
        <f>IF('R - Desp. REC. HUMANOS'!B13="","",'R - Desp. REC. HUMANOS'!B13)</f>
        <v/>
      </c>
      <c r="J773" s="489" t="str">
        <f>IF('R - Desp. REC. HUMANOS'!C13="","",'R - Desp. REC. HUMANOS'!C13)</f>
        <v/>
      </c>
      <c r="K773" s="489" t="str">
        <f>IF('R - Desp. REC. HUMANOS'!E13="","",'R - Desp. REC. HUMANOS'!E13)</f>
        <v/>
      </c>
      <c r="L773" s="489" t="str">
        <f>IF('R - Desp. REC. HUMANOS'!D13="","",'R - Desp. REC. HUMANOS'!D13)</f>
        <v/>
      </c>
    </row>
    <row r="774" spans="1:12" x14ac:dyDescent="0.25">
      <c r="A774" s="489">
        <f t="shared" si="34"/>
        <v>0</v>
      </c>
      <c r="B774" s="489" t="str">
        <f>IF(OR(J774="",K774="",L774=""),"",'R - Desp. REC. HUMANOS'!A14)</f>
        <v/>
      </c>
      <c r="C774" s="489" t="str">
        <f t="shared" si="36"/>
        <v/>
      </c>
      <c r="D774" s="489" t="str">
        <f>IF(OR(H774&lt;&gt;"",J774&lt;&gt;"",K774&lt;&gt;"",L774&lt;&gt;""),'R - Desp. REC. HUMANOS'!$J$5,"")</f>
        <v/>
      </c>
      <c r="F774" s="489" t="str">
        <f t="shared" si="37"/>
        <v/>
      </c>
      <c r="H774" s="489" t="str">
        <f>IF('R - Desp. REC. HUMANOS'!B14="","",'R - Desp. REC. HUMANOS'!B14)</f>
        <v/>
      </c>
      <c r="J774" s="489" t="str">
        <f>IF('R - Desp. REC. HUMANOS'!C14="","",'R - Desp. REC. HUMANOS'!C14)</f>
        <v/>
      </c>
      <c r="K774" s="489" t="str">
        <f>IF('R - Desp. REC. HUMANOS'!E14="","",'R - Desp. REC. HUMANOS'!E14)</f>
        <v/>
      </c>
      <c r="L774" s="489" t="str">
        <f>IF('R - Desp. REC. HUMANOS'!D14="","",'R - Desp. REC. HUMANOS'!D14)</f>
        <v/>
      </c>
    </row>
    <row r="775" spans="1:12" x14ac:dyDescent="0.25">
      <c r="A775" s="489">
        <f t="shared" si="34"/>
        <v>0</v>
      </c>
      <c r="B775" s="489" t="str">
        <f>IF(OR(J775="",K775="",L775=""),"",'R - Desp. REC. HUMANOS'!A15)</f>
        <v/>
      </c>
      <c r="C775" s="489" t="str">
        <f t="shared" si="36"/>
        <v/>
      </c>
      <c r="D775" s="489" t="str">
        <f>IF(OR(H775&lt;&gt;"",J775&lt;&gt;"",K775&lt;&gt;"",L775&lt;&gt;""),'R - Desp. REC. HUMANOS'!$J$5,"")</f>
        <v/>
      </c>
      <c r="F775" s="489" t="str">
        <f t="shared" si="37"/>
        <v/>
      </c>
      <c r="H775" s="489" t="str">
        <f>IF('R - Desp. REC. HUMANOS'!B15="","",'R - Desp. REC. HUMANOS'!B15)</f>
        <v/>
      </c>
      <c r="J775" s="489" t="str">
        <f>IF('R - Desp. REC. HUMANOS'!C15="","",'R - Desp. REC. HUMANOS'!C15)</f>
        <v/>
      </c>
      <c r="K775" s="489" t="str">
        <f>IF('R - Desp. REC. HUMANOS'!E15="","",'R - Desp. REC. HUMANOS'!E15)</f>
        <v/>
      </c>
      <c r="L775" s="489" t="str">
        <f>IF('R - Desp. REC. HUMANOS'!D15="","",'R - Desp. REC. HUMANOS'!D15)</f>
        <v/>
      </c>
    </row>
    <row r="776" spans="1:12" x14ac:dyDescent="0.25">
      <c r="A776" s="489">
        <f t="shared" si="34"/>
        <v>0</v>
      </c>
      <c r="B776" s="489" t="str">
        <f>IF(OR(J776="",K776="",L776=""),"",'R - Desp. REC. HUMANOS'!A16)</f>
        <v/>
      </c>
      <c r="C776" s="489" t="str">
        <f t="shared" si="36"/>
        <v/>
      </c>
      <c r="D776" s="489" t="str">
        <f>IF(OR(H776&lt;&gt;"",J776&lt;&gt;"",K776&lt;&gt;"",L776&lt;&gt;""),'R - Desp. REC. HUMANOS'!$J$5,"")</f>
        <v/>
      </c>
      <c r="F776" s="489" t="str">
        <f t="shared" si="37"/>
        <v/>
      </c>
      <c r="H776" s="489" t="str">
        <f>IF('R - Desp. REC. HUMANOS'!B16="","",'R - Desp. REC. HUMANOS'!B16)</f>
        <v/>
      </c>
      <c r="J776" s="489" t="str">
        <f>IF('R - Desp. REC. HUMANOS'!C16="","",'R - Desp. REC. HUMANOS'!C16)</f>
        <v/>
      </c>
      <c r="K776" s="489" t="str">
        <f>IF('R - Desp. REC. HUMANOS'!E16="","",'R - Desp. REC. HUMANOS'!E16)</f>
        <v/>
      </c>
      <c r="L776" s="489" t="str">
        <f>IF('R - Desp. REC. HUMANOS'!D16="","",'R - Desp. REC. HUMANOS'!D16)</f>
        <v/>
      </c>
    </row>
    <row r="777" spans="1:12" x14ac:dyDescent="0.25">
      <c r="A777" s="489">
        <f t="shared" si="34"/>
        <v>0</v>
      </c>
      <c r="B777" s="489" t="str">
        <f>IF(OR(J777="",K777="",L777=""),"",'R - Desp. REC. HUMANOS'!A17)</f>
        <v/>
      </c>
      <c r="C777" s="489" t="str">
        <f t="shared" si="36"/>
        <v/>
      </c>
      <c r="D777" s="489" t="str">
        <f>IF(OR(H777&lt;&gt;"",J777&lt;&gt;"",K777&lt;&gt;"",L777&lt;&gt;""),'R - Desp. REC. HUMANOS'!$J$5,"")</f>
        <v/>
      </c>
      <c r="F777" s="489" t="str">
        <f t="shared" si="37"/>
        <v/>
      </c>
      <c r="H777" s="489" t="str">
        <f>IF('R - Desp. REC. HUMANOS'!B17="","",'R - Desp. REC. HUMANOS'!B17)</f>
        <v/>
      </c>
      <c r="J777" s="489" t="str">
        <f>IF('R - Desp. REC. HUMANOS'!C17="","",'R - Desp. REC. HUMANOS'!C17)</f>
        <v/>
      </c>
      <c r="K777" s="489" t="str">
        <f>IF('R - Desp. REC. HUMANOS'!E17="","",'R - Desp. REC. HUMANOS'!E17)</f>
        <v/>
      </c>
      <c r="L777" s="489" t="str">
        <f>IF('R - Desp. REC. HUMANOS'!D17="","",'R - Desp. REC. HUMANOS'!D17)</f>
        <v/>
      </c>
    </row>
    <row r="778" spans="1:12" x14ac:dyDescent="0.25">
      <c r="A778" s="489">
        <f t="shared" si="34"/>
        <v>0</v>
      </c>
      <c r="B778" s="489" t="str">
        <f>IF(OR(J778="",K778="",L778=""),"",'R - Desp. REC. HUMANOS'!A18)</f>
        <v/>
      </c>
      <c r="C778" s="489" t="str">
        <f t="shared" si="36"/>
        <v/>
      </c>
      <c r="D778" s="489" t="str">
        <f>IF(OR(H778&lt;&gt;"",J778&lt;&gt;"",K778&lt;&gt;"",L778&lt;&gt;""),'R - Desp. REC. HUMANOS'!$J$5,"")</f>
        <v/>
      </c>
      <c r="F778" s="489" t="str">
        <f t="shared" si="37"/>
        <v/>
      </c>
      <c r="H778" s="489" t="str">
        <f>IF('R - Desp. REC. HUMANOS'!B18="","",'R - Desp. REC. HUMANOS'!B18)</f>
        <v/>
      </c>
      <c r="J778" s="489" t="str">
        <f>IF('R - Desp. REC. HUMANOS'!C18="","",'R - Desp. REC. HUMANOS'!C18)</f>
        <v/>
      </c>
      <c r="K778" s="489" t="str">
        <f>IF('R - Desp. REC. HUMANOS'!E18="","",'R - Desp. REC. HUMANOS'!E18)</f>
        <v/>
      </c>
      <c r="L778" s="489" t="str">
        <f>IF('R - Desp. REC. HUMANOS'!D18="","",'R - Desp. REC. HUMANOS'!D18)</f>
        <v/>
      </c>
    </row>
    <row r="779" spans="1:12" x14ac:dyDescent="0.25">
      <c r="A779" s="489">
        <f t="shared" si="34"/>
        <v>0</v>
      </c>
      <c r="B779" s="489" t="str">
        <f>IF(OR(J779="",K779="",L779=""),"",'R - Desp. REC. HUMANOS'!A19)</f>
        <v/>
      </c>
      <c r="C779" s="489" t="str">
        <f t="shared" si="36"/>
        <v/>
      </c>
      <c r="D779" s="489" t="str">
        <f>IF(OR(H779&lt;&gt;"",J779&lt;&gt;"",K779&lt;&gt;"",L779&lt;&gt;""),'R - Desp. REC. HUMANOS'!$J$5,"")</f>
        <v/>
      </c>
      <c r="F779" s="489" t="str">
        <f t="shared" si="37"/>
        <v/>
      </c>
      <c r="H779" s="489" t="str">
        <f>IF('R - Desp. REC. HUMANOS'!B19="","",'R - Desp. REC. HUMANOS'!B19)</f>
        <v/>
      </c>
      <c r="J779" s="489" t="str">
        <f>IF('R - Desp. REC. HUMANOS'!C19="","",'R - Desp. REC. HUMANOS'!C19)</f>
        <v/>
      </c>
      <c r="K779" s="489" t="str">
        <f>IF('R - Desp. REC. HUMANOS'!E19="","",'R - Desp. REC. HUMANOS'!E19)</f>
        <v/>
      </c>
      <c r="L779" s="489" t="str">
        <f>IF('R - Desp. REC. HUMANOS'!D19="","",'R - Desp. REC. HUMANOS'!D19)</f>
        <v/>
      </c>
    </row>
    <row r="780" spans="1:12" x14ac:dyDescent="0.25">
      <c r="A780" s="489">
        <f t="shared" si="34"/>
        <v>0</v>
      </c>
      <c r="B780" s="489" t="str">
        <f>IF(OR(J780="",K780="",L780=""),"",'R - Desp. REC. HUMANOS'!A20)</f>
        <v/>
      </c>
      <c r="C780" s="489" t="str">
        <f t="shared" si="36"/>
        <v/>
      </c>
      <c r="D780" s="489" t="str">
        <f>IF(OR(H780&lt;&gt;"",J780&lt;&gt;"",K780&lt;&gt;"",L780&lt;&gt;""),'R - Desp. REC. HUMANOS'!$J$5,"")</f>
        <v/>
      </c>
      <c r="F780" s="489" t="str">
        <f t="shared" si="37"/>
        <v/>
      </c>
      <c r="H780" s="489" t="str">
        <f>IF('R - Desp. REC. HUMANOS'!B20="","",'R - Desp. REC. HUMANOS'!B20)</f>
        <v/>
      </c>
      <c r="J780" s="489" t="str">
        <f>IF('R - Desp. REC. HUMANOS'!C20="","",'R - Desp. REC. HUMANOS'!C20)</f>
        <v/>
      </c>
      <c r="K780" s="489" t="str">
        <f>IF('R - Desp. REC. HUMANOS'!E20="","",'R - Desp. REC. HUMANOS'!E20)</f>
        <v/>
      </c>
      <c r="L780" s="489" t="str">
        <f>IF('R - Desp. REC. HUMANOS'!D20="","",'R - Desp. REC. HUMANOS'!D20)</f>
        <v/>
      </c>
    </row>
    <row r="781" spans="1:12" x14ac:dyDescent="0.25">
      <c r="A781" s="489">
        <f t="shared" si="34"/>
        <v>0</v>
      </c>
      <c r="B781" s="489" t="str">
        <f>IF(OR(J781="",K781="",L781=""),"",'R - Desp. REC. HUMANOS'!A21)</f>
        <v/>
      </c>
      <c r="C781" s="489" t="str">
        <f t="shared" si="36"/>
        <v/>
      </c>
      <c r="D781" s="489" t="str">
        <f>IF(OR(H781&lt;&gt;"",J781&lt;&gt;"",K781&lt;&gt;"",L781&lt;&gt;""),'R - Desp. REC. HUMANOS'!$J$5,"")</f>
        <v/>
      </c>
      <c r="F781" s="489" t="str">
        <f t="shared" si="37"/>
        <v/>
      </c>
      <c r="H781" s="489" t="str">
        <f>IF('R - Desp. REC. HUMANOS'!B21="","",'R - Desp. REC. HUMANOS'!B21)</f>
        <v/>
      </c>
      <c r="J781" s="489" t="str">
        <f>IF('R - Desp. REC. HUMANOS'!C21="","",'R - Desp. REC. HUMANOS'!C21)</f>
        <v/>
      </c>
      <c r="K781" s="489" t="str">
        <f>IF('R - Desp. REC. HUMANOS'!E21="","",'R - Desp. REC. HUMANOS'!E21)</f>
        <v/>
      </c>
      <c r="L781" s="489" t="str">
        <f>IF('R - Desp. REC. HUMANOS'!D21="","",'R - Desp. REC. HUMANOS'!D21)</f>
        <v/>
      </c>
    </row>
    <row r="782" spans="1:12" x14ac:dyDescent="0.25">
      <c r="A782" s="489">
        <f t="shared" si="34"/>
        <v>0</v>
      </c>
      <c r="B782" s="489" t="str">
        <f>IF(OR(J782="",K782="",L782=""),"",'R - Desp. REC. HUMANOS'!A22)</f>
        <v/>
      </c>
      <c r="C782" s="489" t="str">
        <f t="shared" si="36"/>
        <v/>
      </c>
      <c r="D782" s="489" t="str">
        <f>IF(OR(H782&lt;&gt;"",J782&lt;&gt;"",K782&lt;&gt;"",L782&lt;&gt;""),'R - Desp. REC. HUMANOS'!$J$5,"")</f>
        <v/>
      </c>
      <c r="F782" s="489" t="str">
        <f t="shared" si="37"/>
        <v/>
      </c>
      <c r="H782" s="489" t="str">
        <f>IF('R - Desp. REC. HUMANOS'!B22="","",'R - Desp. REC. HUMANOS'!B22)</f>
        <v/>
      </c>
      <c r="J782" s="489" t="str">
        <f>IF('R - Desp. REC. HUMANOS'!C22="","",'R - Desp. REC. HUMANOS'!C22)</f>
        <v/>
      </c>
      <c r="K782" s="489" t="str">
        <f>IF('R - Desp. REC. HUMANOS'!E22="","",'R - Desp. REC. HUMANOS'!E22)</f>
        <v/>
      </c>
      <c r="L782" s="489" t="str">
        <f>IF('R - Desp. REC. HUMANOS'!D22="","",'R - Desp. REC. HUMANOS'!D22)</f>
        <v/>
      </c>
    </row>
    <row r="783" spans="1:12" x14ac:dyDescent="0.25">
      <c r="A783" s="489">
        <f t="shared" si="34"/>
        <v>0</v>
      </c>
      <c r="B783" s="489" t="str">
        <f>IF(OR(J783="",K783="",L783=""),"",'R - Desp. REC. HUMANOS'!A23)</f>
        <v/>
      </c>
      <c r="C783" s="489" t="str">
        <f t="shared" si="36"/>
        <v/>
      </c>
      <c r="D783" s="489" t="str">
        <f>IF(OR(H783&lt;&gt;"",J783&lt;&gt;"",K783&lt;&gt;"",L783&lt;&gt;""),'R - Desp. REC. HUMANOS'!$J$5,"")</f>
        <v/>
      </c>
      <c r="F783" s="489" t="str">
        <f t="shared" si="37"/>
        <v/>
      </c>
      <c r="H783" s="489" t="str">
        <f>IF('R - Desp. REC. HUMANOS'!B23="","",'R - Desp. REC. HUMANOS'!B23)</f>
        <v/>
      </c>
      <c r="J783" s="489" t="str">
        <f>IF('R - Desp. REC. HUMANOS'!C23="","",'R - Desp. REC. HUMANOS'!C23)</f>
        <v/>
      </c>
      <c r="K783" s="489" t="str">
        <f>IF('R - Desp. REC. HUMANOS'!E23="","",'R - Desp. REC. HUMANOS'!E23)</f>
        <v/>
      </c>
      <c r="L783" s="489" t="str">
        <f>IF('R - Desp. REC. HUMANOS'!D23="","",'R - Desp. REC. HUMANOS'!D23)</f>
        <v/>
      </c>
    </row>
    <row r="784" spans="1:12" x14ac:dyDescent="0.25">
      <c r="A784" s="489">
        <f t="shared" si="34"/>
        <v>0</v>
      </c>
      <c r="B784" s="489" t="str">
        <f>IF(OR(J784="",K784="",L784=""),"",'R - Desp. REC. HUMANOS'!A24)</f>
        <v/>
      </c>
      <c r="C784" s="489" t="str">
        <f t="shared" si="36"/>
        <v/>
      </c>
      <c r="D784" s="489" t="str">
        <f>IF(OR(H784&lt;&gt;"",J784&lt;&gt;"",K784&lt;&gt;"",L784&lt;&gt;""),'R - Desp. REC. HUMANOS'!$J$5,"")</f>
        <v/>
      </c>
      <c r="F784" s="489" t="str">
        <f t="shared" si="37"/>
        <v/>
      </c>
      <c r="H784" s="489" t="str">
        <f>IF('R - Desp. REC. HUMANOS'!B24="","",'R - Desp. REC. HUMANOS'!B24)</f>
        <v/>
      </c>
      <c r="J784" s="489" t="str">
        <f>IF('R - Desp. REC. HUMANOS'!C24="","",'R - Desp. REC. HUMANOS'!C24)</f>
        <v/>
      </c>
      <c r="K784" s="489" t="str">
        <f>IF('R - Desp. REC. HUMANOS'!E24="","",'R - Desp. REC. HUMANOS'!E24)</f>
        <v/>
      </c>
      <c r="L784" s="489" t="str">
        <f>IF('R - Desp. REC. HUMANOS'!D24="","",'R - Desp. REC. HUMANOS'!D24)</f>
        <v/>
      </c>
    </row>
    <row r="785" spans="1:13" x14ac:dyDescent="0.25">
      <c r="A785" s="489">
        <f t="shared" si="34"/>
        <v>0</v>
      </c>
      <c r="B785" s="489" t="str">
        <f>IF(OR(J785="",K785="",L785=""),"",'R - Desp. REC. HUMANOS'!A25)</f>
        <v/>
      </c>
      <c r="C785" s="489" t="str">
        <f t="shared" si="36"/>
        <v/>
      </c>
      <c r="D785" s="489" t="str">
        <f>IF(OR(H785&lt;&gt;"",J785&lt;&gt;"",K785&lt;&gt;"",L785&lt;&gt;""),'R - Desp. REC. HUMANOS'!$J$5,"")</f>
        <v/>
      </c>
      <c r="F785" s="489" t="str">
        <f t="shared" si="37"/>
        <v/>
      </c>
      <c r="H785" s="489" t="str">
        <f>IF('R - Desp. REC. HUMANOS'!B25="","",'R - Desp. REC. HUMANOS'!B25)</f>
        <v/>
      </c>
      <c r="J785" s="489" t="str">
        <f>IF('R - Desp. REC. HUMANOS'!C25="","",'R - Desp. REC. HUMANOS'!C25)</f>
        <v/>
      </c>
      <c r="K785" s="489" t="str">
        <f>IF('R - Desp. REC. HUMANOS'!E25="","",'R - Desp. REC. HUMANOS'!E25)</f>
        <v/>
      </c>
      <c r="L785" s="489" t="str">
        <f>IF('R - Desp. REC. HUMANOS'!D25="","",'R - Desp. REC. HUMANOS'!D25)</f>
        <v/>
      </c>
    </row>
    <row r="786" spans="1:13" x14ac:dyDescent="0.25">
      <c r="A786" s="489">
        <f t="shared" si="34"/>
        <v>0</v>
      </c>
      <c r="B786" s="489" t="str">
        <f>IF(OR(J786="",K786="",L786=""),"",'R - Desp. REC. HUMANOS'!A26)</f>
        <v/>
      </c>
      <c r="C786" s="489" t="str">
        <f t="shared" si="36"/>
        <v/>
      </c>
      <c r="D786" s="489" t="str">
        <f>IF(OR(H786&lt;&gt;"",J786&lt;&gt;"",K786&lt;&gt;"",L786&lt;&gt;""),'R - Desp. REC. HUMANOS'!$J$5,"")</f>
        <v/>
      </c>
      <c r="F786" s="489" t="str">
        <f t="shared" si="37"/>
        <v/>
      </c>
      <c r="H786" s="489" t="str">
        <f>IF('R - Desp. REC. HUMANOS'!B26="","",'R - Desp. REC. HUMANOS'!B26)</f>
        <v/>
      </c>
      <c r="J786" s="489" t="str">
        <f>IF('R - Desp. REC. HUMANOS'!C26="","",'R - Desp. REC. HUMANOS'!C26)</f>
        <v/>
      </c>
      <c r="K786" s="489" t="str">
        <f>IF('R - Desp. REC. HUMANOS'!E26="","",'R - Desp. REC. HUMANOS'!E26)</f>
        <v/>
      </c>
      <c r="L786" s="489" t="str">
        <f>IF('R - Desp. REC. HUMANOS'!D26="","",'R - Desp. REC. HUMANOS'!D26)</f>
        <v/>
      </c>
    </row>
    <row r="787" spans="1:13" x14ac:dyDescent="0.25">
      <c r="A787" s="489">
        <f t="shared" si="34"/>
        <v>0</v>
      </c>
      <c r="B787" s="489" t="str">
        <f>IF(OR(J787="",K787="",L787=""),"",'R - Desp. REC. HUMANOS'!A27)</f>
        <v/>
      </c>
      <c r="C787" s="489" t="str">
        <f t="shared" si="36"/>
        <v/>
      </c>
      <c r="D787" s="489" t="str">
        <f>IF(OR(H787&lt;&gt;"",J787&lt;&gt;"",K787&lt;&gt;"",L787&lt;&gt;""),'R - Desp. REC. HUMANOS'!$J$5,"")</f>
        <v/>
      </c>
      <c r="F787" s="489" t="str">
        <f t="shared" si="37"/>
        <v/>
      </c>
      <c r="H787" s="489" t="str">
        <f>IF('R - Desp. REC. HUMANOS'!B27="","",'R - Desp. REC. HUMANOS'!B27)</f>
        <v/>
      </c>
      <c r="J787" s="489" t="str">
        <f>IF('R - Desp. REC. HUMANOS'!C27="","",'R - Desp. REC. HUMANOS'!C27)</f>
        <v/>
      </c>
      <c r="K787" s="489" t="str">
        <f>IF('R - Desp. REC. HUMANOS'!E27="","",'R - Desp. REC. HUMANOS'!E27)</f>
        <v/>
      </c>
      <c r="L787" s="489" t="str">
        <f>IF('R - Desp. REC. HUMANOS'!D27="","",'R - Desp. REC. HUMANOS'!D27)</f>
        <v/>
      </c>
    </row>
    <row r="788" spans="1:13" x14ac:dyDescent="0.25">
      <c r="A788" s="489">
        <f t="shared" si="34"/>
        <v>0</v>
      </c>
      <c r="B788" s="489" t="str">
        <f>IF(OR(J788="",K788="",L788=""),"",'R - Desp. REC. HUMANOS'!A28)</f>
        <v/>
      </c>
      <c r="C788" s="489" t="str">
        <f t="shared" si="36"/>
        <v/>
      </c>
      <c r="D788" s="489" t="str">
        <f>IF(OR(H788&lt;&gt;"",J788&lt;&gt;"",K788&lt;&gt;"",L788&lt;&gt;""),'R - Desp. REC. HUMANOS'!$J$5,"")</f>
        <v/>
      </c>
      <c r="F788" s="489" t="str">
        <f t="shared" si="37"/>
        <v/>
      </c>
      <c r="H788" s="489" t="str">
        <f>IF('R - Desp. REC. HUMANOS'!B28="","",'R - Desp. REC. HUMANOS'!B28)</f>
        <v/>
      </c>
      <c r="J788" s="489" t="str">
        <f>IF('R - Desp. REC. HUMANOS'!C28="","",'R - Desp. REC. HUMANOS'!C28)</f>
        <v/>
      </c>
      <c r="K788" s="489" t="str">
        <f>IF('R - Desp. REC. HUMANOS'!E28="","",'R - Desp. REC. HUMANOS'!E28)</f>
        <v/>
      </c>
      <c r="L788" s="489" t="str">
        <f>IF('R - Desp. REC. HUMANOS'!D28="","",'R - Desp. REC. HUMANOS'!D28)</f>
        <v/>
      </c>
    </row>
    <row r="789" spans="1:13" x14ac:dyDescent="0.25">
      <c r="A789" s="489">
        <f t="shared" ref="A789:A832" si="38">IF(D789="",A788,A788+1)</f>
        <v>0</v>
      </c>
      <c r="B789" s="489" t="str">
        <f>IF(OR(J789="",K789="",L789=""),"",'R - Desp. REC. HUMANOS'!A29)</f>
        <v/>
      </c>
      <c r="C789" s="489" t="str">
        <f t="shared" si="36"/>
        <v/>
      </c>
      <c r="D789" s="489" t="str">
        <f>IF(OR(H789&lt;&gt;"",J789&lt;&gt;"",K789&lt;&gt;"",L789&lt;&gt;""),'R - Desp. REC. HUMANOS'!$J$5,"")</f>
        <v/>
      </c>
      <c r="F789" s="489" t="str">
        <f t="shared" si="37"/>
        <v/>
      </c>
      <c r="H789" s="489" t="str">
        <f>IF('R - Desp. REC. HUMANOS'!B29="","",'R - Desp. REC. HUMANOS'!B29)</f>
        <v/>
      </c>
      <c r="J789" s="489" t="str">
        <f>IF('R - Desp. REC. HUMANOS'!C29="","",'R - Desp. REC. HUMANOS'!C29)</f>
        <v/>
      </c>
      <c r="K789" s="489" t="str">
        <f>IF('R - Desp. REC. HUMANOS'!E29="","",'R - Desp. REC. HUMANOS'!E29)</f>
        <v/>
      </c>
      <c r="L789" s="489" t="str">
        <f>IF('R - Desp. REC. HUMANOS'!D29="","",'R - Desp. REC. HUMANOS'!D29)</f>
        <v/>
      </c>
    </row>
    <row r="790" spans="1:13" x14ac:dyDescent="0.25">
      <c r="A790" s="489">
        <f t="shared" si="38"/>
        <v>0</v>
      </c>
      <c r="B790" s="489" t="str">
        <f>IF(OR(J790="",K790="",L790=""),"",'R - Desp. REC. HUMANOS'!A30)</f>
        <v/>
      </c>
      <c r="C790" s="489" t="str">
        <f t="shared" si="36"/>
        <v/>
      </c>
      <c r="D790" s="489" t="str">
        <f>IF(OR(H790&lt;&gt;"",J790&lt;&gt;"",K790&lt;&gt;"",L790&lt;&gt;""),'R - Desp. REC. HUMANOS'!$J$5,"")</f>
        <v/>
      </c>
      <c r="F790" s="489" t="str">
        <f t="shared" si="37"/>
        <v/>
      </c>
      <c r="H790" s="489" t="str">
        <f>IF('R - Desp. REC. HUMANOS'!B30="","",'R - Desp. REC. HUMANOS'!B30)</f>
        <v/>
      </c>
      <c r="J790" s="489" t="str">
        <f>IF('R - Desp. REC. HUMANOS'!C30="","",'R - Desp. REC. HUMANOS'!C30)</f>
        <v/>
      </c>
      <c r="K790" s="489" t="str">
        <f>IF('R - Desp. REC. HUMANOS'!E30="","",'R - Desp. REC. HUMANOS'!E30)</f>
        <v/>
      </c>
      <c r="L790" s="489" t="str">
        <f>IF('R - Desp. REC. HUMANOS'!D30="","",'R - Desp. REC. HUMANOS'!D30)</f>
        <v/>
      </c>
    </row>
    <row r="791" spans="1:13" x14ac:dyDescent="0.25">
      <c r="A791" s="489">
        <f t="shared" si="38"/>
        <v>0</v>
      </c>
      <c r="B791" s="489" t="str">
        <f>IF(OR(J791="",K791="",L791=""),"",'R - Desp. REC. HUMANOS'!A31)</f>
        <v/>
      </c>
      <c r="C791" s="489" t="str">
        <f t="shared" si="36"/>
        <v/>
      </c>
      <c r="D791" s="489" t="str">
        <f>IF(OR(H791&lt;&gt;"",J791&lt;&gt;"",K791&lt;&gt;"",L791&lt;&gt;""),'R - Desp. REC. HUMANOS'!$J$5,"")</f>
        <v/>
      </c>
      <c r="F791" s="489" t="str">
        <f t="shared" si="37"/>
        <v/>
      </c>
      <c r="H791" s="489" t="str">
        <f>IF('R - Desp. REC. HUMANOS'!B31="","",'R - Desp. REC. HUMANOS'!B31)</f>
        <v/>
      </c>
      <c r="J791" s="489" t="str">
        <f>IF('R - Desp. REC. HUMANOS'!C31="","",'R - Desp. REC. HUMANOS'!C31)</f>
        <v/>
      </c>
      <c r="K791" s="489" t="str">
        <f>IF('R - Desp. REC. HUMANOS'!E31="","",'R - Desp. REC. HUMANOS'!E31)</f>
        <v/>
      </c>
      <c r="L791" s="489" t="str">
        <f>IF('R - Desp. REC. HUMANOS'!D31="","",'R - Desp. REC. HUMANOS'!D31)</f>
        <v/>
      </c>
    </row>
    <row r="792" spans="1:13" x14ac:dyDescent="0.25">
      <c r="A792" s="489">
        <f t="shared" si="38"/>
        <v>0</v>
      </c>
      <c r="B792" s="489" t="str">
        <f>IF(OR(J792="",K792="",L792=""),"",'R - Desp. REC. HUMANOS'!A32)</f>
        <v/>
      </c>
      <c r="C792" s="489" t="str">
        <f t="shared" si="36"/>
        <v/>
      </c>
      <c r="D792" s="489" t="str">
        <f>IF(OR(H792&lt;&gt;"",J792&lt;&gt;"",K792&lt;&gt;"",L792&lt;&gt;""),'R - Desp. REC. HUMANOS'!$J$5,"")</f>
        <v/>
      </c>
      <c r="F792" s="489" t="str">
        <f t="shared" si="37"/>
        <v/>
      </c>
      <c r="H792" s="489" t="str">
        <f>IF('R - Desp. REC. HUMANOS'!B32="","",'R - Desp. REC. HUMANOS'!B32)</f>
        <v/>
      </c>
      <c r="J792" s="489" t="str">
        <f>IF('R - Desp. REC. HUMANOS'!C32="","",'R - Desp. REC. HUMANOS'!C32)</f>
        <v/>
      </c>
      <c r="K792" s="489" t="str">
        <f>IF('R - Desp. REC. HUMANOS'!E32="","",'R - Desp. REC. HUMANOS'!E32)</f>
        <v/>
      </c>
      <c r="L792" s="489" t="str">
        <f>IF('R - Desp. REC. HUMANOS'!D32="","",'R - Desp. REC. HUMANOS'!D32)</f>
        <v/>
      </c>
    </row>
    <row r="793" spans="1:13" x14ac:dyDescent="0.25">
      <c r="A793" s="489">
        <f t="shared" si="38"/>
        <v>0</v>
      </c>
      <c r="B793" s="489" t="str">
        <f>IF(OR(J793="",K793="",L793=""),"",'R - Desp. REC. HUMANOS'!A33)</f>
        <v/>
      </c>
      <c r="C793" s="489" t="str">
        <f t="shared" si="36"/>
        <v/>
      </c>
      <c r="D793" s="489" t="str">
        <f>IF(OR(H793&lt;&gt;"",J793&lt;&gt;"",K793&lt;&gt;"",L793&lt;&gt;""),'R - Desp. REC. HUMANOS'!$J$5,"")</f>
        <v/>
      </c>
      <c r="F793" s="489" t="str">
        <f t="shared" si="37"/>
        <v/>
      </c>
      <c r="H793" s="489" t="str">
        <f>IF('R - Desp. REC. HUMANOS'!B33="","",'R - Desp. REC. HUMANOS'!B33)</f>
        <v/>
      </c>
      <c r="J793" s="489" t="str">
        <f>IF('R - Desp. REC. HUMANOS'!C33="","",'R - Desp. REC. HUMANOS'!C33)</f>
        <v/>
      </c>
      <c r="K793" s="489" t="str">
        <f>IF('R - Desp. REC. HUMANOS'!E33="","",'R - Desp. REC. HUMANOS'!E33)</f>
        <v/>
      </c>
      <c r="L793" s="489" t="str">
        <f>IF('R - Desp. REC. HUMANOS'!D33="","",'R - Desp. REC. HUMANOS'!D33)</f>
        <v/>
      </c>
    </row>
    <row r="794" spans="1:13" x14ac:dyDescent="0.25">
      <c r="A794" s="489">
        <f t="shared" si="38"/>
        <v>0</v>
      </c>
      <c r="B794" s="489" t="str">
        <f>IF(OR(J794="",K794="",L794=""),"",'R - Desp. REC. HUMANOS'!A34)</f>
        <v/>
      </c>
      <c r="C794" s="489" t="str">
        <f t="shared" si="36"/>
        <v/>
      </c>
      <c r="D794" s="489" t="str">
        <f>IF(OR(H794&lt;&gt;"",J794&lt;&gt;"",K794&lt;&gt;"",L794&lt;&gt;""),'R - Desp. REC. HUMANOS'!$J$5,"")</f>
        <v/>
      </c>
      <c r="F794" s="489" t="str">
        <f t="shared" si="37"/>
        <v/>
      </c>
      <c r="H794" s="489" t="str">
        <f>IF('R - Desp. REC. HUMANOS'!B34="","",'R - Desp. REC. HUMANOS'!B34)</f>
        <v/>
      </c>
      <c r="J794" s="489" t="str">
        <f>IF('R - Desp. REC. HUMANOS'!C34="","",'R - Desp. REC. HUMANOS'!C34)</f>
        <v/>
      </c>
      <c r="K794" s="489" t="str">
        <f>IF('R - Desp. REC. HUMANOS'!E34="","",'R - Desp. REC. HUMANOS'!E34)</f>
        <v/>
      </c>
      <c r="L794" s="489" t="str">
        <f>IF('R - Desp. REC. HUMANOS'!D34="","",'R - Desp. REC. HUMANOS'!D34)</f>
        <v/>
      </c>
    </row>
    <row r="795" spans="1:13" x14ac:dyDescent="0.25">
      <c r="A795" s="489">
        <f t="shared" si="38"/>
        <v>0</v>
      </c>
      <c r="B795" s="489" t="str">
        <f>IF(M795="","",'R - Desp. REC. HUMANOS'!A39)</f>
        <v/>
      </c>
      <c r="C795" s="489" t="str">
        <f>IF(B795="","","RECURSOS HUMANOS")</f>
        <v/>
      </c>
      <c r="D795" s="489" t="str">
        <f>IF(OR(H795&lt;&gt;"",M795&lt;&gt;""),'R - Desp. REC. HUMANOS'!$J$5,"")</f>
        <v/>
      </c>
      <c r="F795" s="489" t="str">
        <f>IF(B795="","","TAXA DE BANCADA")</f>
        <v/>
      </c>
      <c r="H795" s="489" t="str">
        <f>IF('R - Desp. REC. HUMANOS'!B39="","",'R - Desp. REC. HUMANOS'!B39)</f>
        <v/>
      </c>
      <c r="M795" s="489" t="str">
        <f>IF('R - Desp. REC. HUMANOS'!F39="","",'R - Desp. REC. HUMANOS'!F39)</f>
        <v/>
      </c>
    </row>
    <row r="796" spans="1:13" x14ac:dyDescent="0.25">
      <c r="A796" s="489">
        <f t="shared" si="38"/>
        <v>0</v>
      </c>
      <c r="B796" s="489" t="str">
        <f>IF(M796="","",'R - Desp. REC. HUMANOS'!A40)</f>
        <v/>
      </c>
      <c r="C796" s="489" t="str">
        <f t="shared" ref="C796:C798" si="39">IF(B796="","","RECURSOS HUMANOS")</f>
        <v/>
      </c>
      <c r="D796" s="489" t="str">
        <f>IF(OR(H796&lt;&gt;"",M796&lt;&gt;""),'R - Desp. REC. HUMANOS'!$J$5,"")</f>
        <v/>
      </c>
      <c r="F796" s="489" t="str">
        <f t="shared" ref="F796:F798" si="40">IF(B796="","","TAXA DE BANCADA")</f>
        <v/>
      </c>
      <c r="H796" s="489" t="str">
        <f>IF('R - Desp. REC. HUMANOS'!B40="","",'R - Desp. REC. HUMANOS'!B40)</f>
        <v/>
      </c>
      <c r="M796" s="489" t="str">
        <f>IF('R - Desp. REC. HUMANOS'!F40="","",'R - Desp. REC. HUMANOS'!F40)</f>
        <v/>
      </c>
    </row>
    <row r="797" spans="1:13" x14ac:dyDescent="0.25">
      <c r="A797" s="489">
        <f t="shared" si="38"/>
        <v>0</v>
      </c>
      <c r="B797" s="489" t="str">
        <f>IF(M797="","",'R - Desp. REC. HUMANOS'!A41)</f>
        <v/>
      </c>
      <c r="C797" s="489" t="str">
        <f t="shared" si="39"/>
        <v/>
      </c>
      <c r="D797" s="489" t="str">
        <f>IF(OR(H797&lt;&gt;"",M797&lt;&gt;""),'R - Desp. REC. HUMANOS'!$J$5,"")</f>
        <v/>
      </c>
      <c r="F797" s="489" t="str">
        <f t="shared" si="40"/>
        <v/>
      </c>
      <c r="H797" s="489" t="str">
        <f>IF('R - Desp. REC. HUMANOS'!B41="","",'R - Desp. REC. HUMANOS'!B41)</f>
        <v/>
      </c>
      <c r="M797" s="489" t="str">
        <f>IF('R - Desp. REC. HUMANOS'!F41="","",'R - Desp. REC. HUMANOS'!F41)</f>
        <v/>
      </c>
    </row>
    <row r="798" spans="1:13" x14ac:dyDescent="0.25">
      <c r="A798" s="489">
        <f t="shared" si="38"/>
        <v>0</v>
      </c>
      <c r="B798" s="489" t="str">
        <f>IF(M798="","",'R - Desp. REC. HUMANOS'!A42)</f>
        <v/>
      </c>
      <c r="C798" s="489" t="str">
        <f t="shared" si="39"/>
        <v/>
      </c>
      <c r="D798" s="489" t="str">
        <f>IF(OR(H798&lt;&gt;"",M798&lt;&gt;""),'R - Desp. REC. HUMANOS'!$J$5,"")</f>
        <v/>
      </c>
      <c r="F798" s="489" t="str">
        <f t="shared" si="40"/>
        <v/>
      </c>
      <c r="H798" s="489" t="str">
        <f>IF('R - Desp. REC. HUMANOS'!B42="","",'R - Desp. REC. HUMANOS'!B42)</f>
        <v/>
      </c>
      <c r="M798" s="489" t="str">
        <f>IF('R - Desp. REC. HUMANOS'!F42="","",'R - Desp. REC. HUMANOS'!F42)</f>
        <v/>
      </c>
    </row>
    <row r="799" spans="1:13" x14ac:dyDescent="0.25">
      <c r="A799" s="489">
        <f t="shared" si="38"/>
        <v>0</v>
      </c>
      <c r="B799" s="489" t="str">
        <f>IF(J799="","",'S - Desp. TESTES'!A5)</f>
        <v/>
      </c>
      <c r="C799" s="489" t="str">
        <f>IF(B799="","","TESTES OPERACIONAIS")</f>
        <v/>
      </c>
      <c r="D799" s="489" t="str">
        <f>'S - Desp. TESTES'!T5</f>
        <v/>
      </c>
      <c r="F799" s="489" t="str">
        <f>IF(B799="","","NA")</f>
        <v/>
      </c>
      <c r="H799" s="489" t="str">
        <f>IF('S - Desp. TESTES'!C5="","",'S - Desp. TESTES'!C5)</f>
        <v/>
      </c>
      <c r="I799" s="489" t="str">
        <f>IF('S - Desp. TESTES'!D5="","",'S - Desp. TESTES'!D5)</f>
        <v/>
      </c>
      <c r="J799" s="489" t="str">
        <f>IF('S - Desp. TESTES'!E5="","",'S - Desp. TESTES'!E5)</f>
        <v/>
      </c>
      <c r="L799" s="489" t="str">
        <f>IF(J799="","","1")</f>
        <v/>
      </c>
    </row>
    <row r="800" spans="1:13" x14ac:dyDescent="0.25">
      <c r="A800" s="489">
        <f t="shared" si="38"/>
        <v>0</v>
      </c>
      <c r="B800" s="489" t="str">
        <f>IF(J800="","",'S - Desp. TESTES'!A6)</f>
        <v/>
      </c>
      <c r="C800" s="489" t="str">
        <f t="shared" ref="C800:C863" si="41">IF(B800="","","TESTES OPERACIONAIS")</f>
        <v/>
      </c>
      <c r="D800" s="489" t="str">
        <f>'S - Desp. TESTES'!T6</f>
        <v/>
      </c>
      <c r="F800" s="489" t="str">
        <f t="shared" ref="F800:F863" si="42">IF(B800="","","NA")</f>
        <v/>
      </c>
      <c r="H800" s="489" t="str">
        <f>IF('S - Desp. TESTES'!C6="","",'S - Desp. TESTES'!C6)</f>
        <v/>
      </c>
      <c r="I800" s="489" t="str">
        <f>IF('S - Desp. TESTES'!D6="","",'S - Desp. TESTES'!D6)</f>
        <v/>
      </c>
      <c r="J800" s="489" t="str">
        <f>IF('S - Desp. TESTES'!E6="","",'S - Desp. TESTES'!E6)</f>
        <v/>
      </c>
      <c r="L800" s="489" t="str">
        <f t="shared" ref="L800:L863" si="43">IF(J800="","","1")</f>
        <v/>
      </c>
    </row>
    <row r="801" spans="1:12" x14ac:dyDescent="0.25">
      <c r="A801" s="489">
        <f t="shared" si="38"/>
        <v>0</v>
      </c>
      <c r="B801" s="489" t="str">
        <f>IF(J801="","",'S - Desp. TESTES'!A7)</f>
        <v/>
      </c>
      <c r="C801" s="489" t="str">
        <f t="shared" si="41"/>
        <v/>
      </c>
      <c r="D801" s="489" t="str">
        <f>'S - Desp. TESTES'!T7</f>
        <v/>
      </c>
      <c r="F801" s="489" t="str">
        <f t="shared" si="42"/>
        <v/>
      </c>
      <c r="H801" s="489" t="str">
        <f>IF('S - Desp. TESTES'!C7="","",'S - Desp. TESTES'!C7)</f>
        <v/>
      </c>
      <c r="I801" s="489" t="str">
        <f>IF('S - Desp. TESTES'!D7="","",'S - Desp. TESTES'!D7)</f>
        <v/>
      </c>
      <c r="J801" s="489" t="str">
        <f>IF('S - Desp. TESTES'!E7="","",'S - Desp. TESTES'!E7)</f>
        <v/>
      </c>
      <c r="L801" s="489" t="str">
        <f t="shared" si="43"/>
        <v/>
      </c>
    </row>
    <row r="802" spans="1:12" x14ac:dyDescent="0.25">
      <c r="A802" s="489">
        <f t="shared" si="38"/>
        <v>0</v>
      </c>
      <c r="B802" s="489" t="str">
        <f>IF(J802="","",'S - Desp. TESTES'!A8)</f>
        <v/>
      </c>
      <c r="C802" s="489" t="str">
        <f t="shared" si="41"/>
        <v/>
      </c>
      <c r="D802" s="489" t="str">
        <f>'S - Desp. TESTES'!T8</f>
        <v/>
      </c>
      <c r="F802" s="489" t="str">
        <f t="shared" si="42"/>
        <v/>
      </c>
      <c r="H802" s="489" t="str">
        <f>IF('S - Desp. TESTES'!C8="","",'S - Desp. TESTES'!C8)</f>
        <v/>
      </c>
      <c r="I802" s="489" t="str">
        <f>IF('S - Desp. TESTES'!D8="","",'S - Desp. TESTES'!D8)</f>
        <v/>
      </c>
      <c r="J802" s="489" t="str">
        <f>IF('S - Desp. TESTES'!E8="","",'S - Desp. TESTES'!E8)</f>
        <v/>
      </c>
      <c r="L802" s="489" t="str">
        <f t="shared" si="43"/>
        <v/>
      </c>
    </row>
    <row r="803" spans="1:12" x14ac:dyDescent="0.25">
      <c r="A803" s="489">
        <f t="shared" si="38"/>
        <v>0</v>
      </c>
      <c r="B803" s="489" t="str">
        <f>IF(J803="","",'S - Desp. TESTES'!A9)</f>
        <v/>
      </c>
      <c r="C803" s="489" t="str">
        <f t="shared" si="41"/>
        <v/>
      </c>
      <c r="D803" s="489" t="str">
        <f>'S - Desp. TESTES'!T9</f>
        <v/>
      </c>
      <c r="F803" s="489" t="str">
        <f t="shared" si="42"/>
        <v/>
      </c>
      <c r="H803" s="489" t="str">
        <f>IF('S - Desp. TESTES'!C9="","",'S - Desp. TESTES'!C9)</f>
        <v/>
      </c>
      <c r="I803" s="489" t="str">
        <f>IF('S - Desp. TESTES'!D9="","",'S - Desp. TESTES'!D9)</f>
        <v/>
      </c>
      <c r="J803" s="489" t="str">
        <f>IF('S - Desp. TESTES'!E9="","",'S - Desp. TESTES'!E9)</f>
        <v/>
      </c>
      <c r="L803" s="489" t="str">
        <f t="shared" si="43"/>
        <v/>
      </c>
    </row>
    <row r="804" spans="1:12" x14ac:dyDescent="0.25">
      <c r="A804" s="489">
        <f t="shared" si="38"/>
        <v>0</v>
      </c>
      <c r="B804" s="489" t="str">
        <f>IF(J804="","",'S - Desp. TESTES'!A10)</f>
        <v/>
      </c>
      <c r="C804" s="489" t="str">
        <f t="shared" si="41"/>
        <v/>
      </c>
      <c r="D804" s="489" t="str">
        <f>'S - Desp. TESTES'!T10</f>
        <v/>
      </c>
      <c r="F804" s="489" t="str">
        <f t="shared" si="42"/>
        <v/>
      </c>
      <c r="H804" s="489" t="str">
        <f>IF('S - Desp. TESTES'!C10="","",'S - Desp. TESTES'!C10)</f>
        <v/>
      </c>
      <c r="I804" s="489" t="str">
        <f>IF('S - Desp. TESTES'!D10="","",'S - Desp. TESTES'!D10)</f>
        <v/>
      </c>
      <c r="J804" s="489" t="str">
        <f>IF('S - Desp. TESTES'!E10="","",'S - Desp. TESTES'!E10)</f>
        <v/>
      </c>
      <c r="L804" s="489" t="str">
        <f t="shared" si="43"/>
        <v/>
      </c>
    </row>
    <row r="805" spans="1:12" x14ac:dyDescent="0.25">
      <c r="A805" s="489">
        <f t="shared" si="38"/>
        <v>0</v>
      </c>
      <c r="B805" s="489" t="str">
        <f>IF(J805="","",'S - Desp. TESTES'!A11)</f>
        <v/>
      </c>
      <c r="C805" s="489" t="str">
        <f t="shared" si="41"/>
        <v/>
      </c>
      <c r="D805" s="489" t="str">
        <f>'S - Desp. TESTES'!T11</f>
        <v/>
      </c>
      <c r="F805" s="489" t="str">
        <f t="shared" si="42"/>
        <v/>
      </c>
      <c r="H805" s="489" t="str">
        <f>IF('S - Desp. TESTES'!C11="","",'S - Desp. TESTES'!C11)</f>
        <v/>
      </c>
      <c r="I805" s="489" t="str">
        <f>IF('S - Desp. TESTES'!D11="","",'S - Desp. TESTES'!D11)</f>
        <v/>
      </c>
      <c r="J805" s="489" t="str">
        <f>IF('S - Desp. TESTES'!E11="","",'S - Desp. TESTES'!E11)</f>
        <v/>
      </c>
      <c r="L805" s="489" t="str">
        <f t="shared" si="43"/>
        <v/>
      </c>
    </row>
    <row r="806" spans="1:12" x14ac:dyDescent="0.25">
      <c r="A806" s="489">
        <f t="shared" si="38"/>
        <v>0</v>
      </c>
      <c r="B806" s="489" t="str">
        <f>IF(J806="","",'S - Desp. TESTES'!A12)</f>
        <v/>
      </c>
      <c r="C806" s="489" t="str">
        <f t="shared" si="41"/>
        <v/>
      </c>
      <c r="D806" s="489" t="str">
        <f>'S - Desp. TESTES'!T12</f>
        <v/>
      </c>
      <c r="F806" s="489" t="str">
        <f t="shared" si="42"/>
        <v/>
      </c>
      <c r="H806" s="489" t="str">
        <f>IF('S - Desp. TESTES'!C12="","",'S - Desp. TESTES'!C12)</f>
        <v/>
      </c>
      <c r="I806" s="489" t="str">
        <f>IF('S - Desp. TESTES'!D12="","",'S - Desp. TESTES'!D12)</f>
        <v/>
      </c>
      <c r="J806" s="489" t="str">
        <f>IF('S - Desp. TESTES'!E12="","",'S - Desp. TESTES'!E12)</f>
        <v/>
      </c>
      <c r="L806" s="489" t="str">
        <f t="shared" si="43"/>
        <v/>
      </c>
    </row>
    <row r="807" spans="1:12" x14ac:dyDescent="0.25">
      <c r="A807" s="489">
        <f t="shared" si="38"/>
        <v>0</v>
      </c>
      <c r="B807" s="489" t="str">
        <f>IF(J807="","",'S - Desp. TESTES'!A13)</f>
        <v/>
      </c>
      <c r="C807" s="489" t="str">
        <f t="shared" si="41"/>
        <v/>
      </c>
      <c r="D807" s="489" t="str">
        <f>'S - Desp. TESTES'!T13</f>
        <v/>
      </c>
      <c r="F807" s="489" t="str">
        <f t="shared" si="42"/>
        <v/>
      </c>
      <c r="H807" s="489" t="str">
        <f>IF('S - Desp. TESTES'!C13="","",'S - Desp. TESTES'!C13)</f>
        <v/>
      </c>
      <c r="I807" s="489" t="str">
        <f>IF('S - Desp. TESTES'!D13="","",'S - Desp. TESTES'!D13)</f>
        <v/>
      </c>
      <c r="J807" s="489" t="str">
        <f>IF('S - Desp. TESTES'!E13="","",'S - Desp. TESTES'!E13)</f>
        <v/>
      </c>
      <c r="L807" s="489" t="str">
        <f t="shared" si="43"/>
        <v/>
      </c>
    </row>
    <row r="808" spans="1:12" x14ac:dyDescent="0.25">
      <c r="A808" s="489">
        <f t="shared" si="38"/>
        <v>0</v>
      </c>
      <c r="B808" s="489" t="str">
        <f>IF(J808="","",'S - Desp. TESTES'!A14)</f>
        <v/>
      </c>
      <c r="C808" s="489" t="str">
        <f t="shared" si="41"/>
        <v/>
      </c>
      <c r="D808" s="489" t="str">
        <f>'S - Desp. TESTES'!T14</f>
        <v/>
      </c>
      <c r="F808" s="489" t="str">
        <f t="shared" si="42"/>
        <v/>
      </c>
      <c r="H808" s="489" t="str">
        <f>IF('S - Desp. TESTES'!C14="","",'S - Desp. TESTES'!C14)</f>
        <v/>
      </c>
      <c r="I808" s="489" t="str">
        <f>IF('S - Desp. TESTES'!D14="","",'S - Desp. TESTES'!D14)</f>
        <v/>
      </c>
      <c r="J808" s="489" t="str">
        <f>IF('S - Desp. TESTES'!E14="","",'S - Desp. TESTES'!E14)</f>
        <v/>
      </c>
      <c r="L808" s="489" t="str">
        <f t="shared" si="43"/>
        <v/>
      </c>
    </row>
    <row r="809" spans="1:12" x14ac:dyDescent="0.25">
      <c r="A809" s="489">
        <f t="shared" si="38"/>
        <v>0</v>
      </c>
      <c r="B809" s="489" t="str">
        <f>IF(J809="","",'S - Desp. TESTES'!A15)</f>
        <v/>
      </c>
      <c r="C809" s="489" t="str">
        <f t="shared" si="41"/>
        <v/>
      </c>
      <c r="D809" s="489" t="str">
        <f>'S - Desp. TESTES'!T15</f>
        <v/>
      </c>
      <c r="F809" s="489" t="str">
        <f t="shared" si="42"/>
        <v/>
      </c>
      <c r="H809" s="489" t="str">
        <f>IF('S - Desp. TESTES'!C15="","",'S - Desp. TESTES'!C15)</f>
        <v/>
      </c>
      <c r="I809" s="489" t="str">
        <f>IF('S - Desp. TESTES'!D15="","",'S - Desp. TESTES'!D15)</f>
        <v/>
      </c>
      <c r="J809" s="489" t="str">
        <f>IF('S - Desp. TESTES'!E15="","",'S - Desp. TESTES'!E15)</f>
        <v/>
      </c>
      <c r="L809" s="489" t="str">
        <f t="shared" si="43"/>
        <v/>
      </c>
    </row>
    <row r="810" spans="1:12" x14ac:dyDescent="0.25">
      <c r="A810" s="489">
        <f t="shared" si="38"/>
        <v>0</v>
      </c>
      <c r="B810" s="489" t="str">
        <f>IF(J810="","",'S - Desp. TESTES'!A16)</f>
        <v/>
      </c>
      <c r="C810" s="489" t="str">
        <f t="shared" si="41"/>
        <v/>
      </c>
      <c r="D810" s="489" t="str">
        <f>'S - Desp. TESTES'!T16</f>
        <v/>
      </c>
      <c r="F810" s="489" t="str">
        <f t="shared" si="42"/>
        <v/>
      </c>
      <c r="H810" s="489" t="str">
        <f>IF('S - Desp. TESTES'!C16="","",'S - Desp. TESTES'!C16)</f>
        <v/>
      </c>
      <c r="I810" s="489" t="str">
        <f>IF('S - Desp. TESTES'!D16="","",'S - Desp. TESTES'!D16)</f>
        <v/>
      </c>
      <c r="J810" s="489" t="str">
        <f>IF('S - Desp. TESTES'!E16="","",'S - Desp. TESTES'!E16)</f>
        <v/>
      </c>
      <c r="L810" s="489" t="str">
        <f t="shared" si="43"/>
        <v/>
      </c>
    </row>
    <row r="811" spans="1:12" x14ac:dyDescent="0.25">
      <c r="A811" s="489">
        <f t="shared" si="38"/>
        <v>0</v>
      </c>
      <c r="B811" s="489" t="str">
        <f>IF(J811="","",'S - Desp. TESTES'!A17)</f>
        <v/>
      </c>
      <c r="C811" s="489" t="str">
        <f t="shared" si="41"/>
        <v/>
      </c>
      <c r="D811" s="489" t="str">
        <f>'S - Desp. TESTES'!T17</f>
        <v/>
      </c>
      <c r="F811" s="489" t="str">
        <f t="shared" si="42"/>
        <v/>
      </c>
      <c r="H811" s="489" t="str">
        <f>IF('S - Desp. TESTES'!C17="","",'S - Desp. TESTES'!C17)</f>
        <v/>
      </c>
      <c r="I811" s="489" t="str">
        <f>IF('S - Desp. TESTES'!D17="","",'S - Desp. TESTES'!D17)</f>
        <v/>
      </c>
      <c r="J811" s="489" t="str">
        <f>IF('S - Desp. TESTES'!E17="","",'S - Desp. TESTES'!E17)</f>
        <v/>
      </c>
      <c r="L811" s="489" t="str">
        <f t="shared" si="43"/>
        <v/>
      </c>
    </row>
    <row r="812" spans="1:12" x14ac:dyDescent="0.25">
      <c r="A812" s="489">
        <f t="shared" si="38"/>
        <v>0</v>
      </c>
      <c r="B812" s="489" t="str">
        <f>IF(J812="","",'S - Desp. TESTES'!A18)</f>
        <v/>
      </c>
      <c r="C812" s="489" t="str">
        <f t="shared" si="41"/>
        <v/>
      </c>
      <c r="D812" s="489" t="str">
        <f>'S - Desp. TESTES'!T18</f>
        <v/>
      </c>
      <c r="F812" s="489" t="str">
        <f t="shared" si="42"/>
        <v/>
      </c>
      <c r="H812" s="489" t="str">
        <f>IF('S - Desp. TESTES'!C18="","",'S - Desp. TESTES'!C18)</f>
        <v/>
      </c>
      <c r="I812" s="489" t="str">
        <f>IF('S - Desp. TESTES'!D18="","",'S - Desp. TESTES'!D18)</f>
        <v/>
      </c>
      <c r="J812" s="489" t="str">
        <f>IF('S - Desp. TESTES'!E18="","",'S - Desp. TESTES'!E18)</f>
        <v/>
      </c>
      <c r="L812" s="489" t="str">
        <f t="shared" si="43"/>
        <v/>
      </c>
    </row>
    <row r="813" spans="1:12" x14ac:dyDescent="0.25">
      <c r="A813" s="489">
        <f t="shared" si="38"/>
        <v>0</v>
      </c>
      <c r="B813" s="489" t="str">
        <f>IF(J813="","",'S - Desp. TESTES'!A19)</f>
        <v/>
      </c>
      <c r="C813" s="489" t="str">
        <f t="shared" si="41"/>
        <v/>
      </c>
      <c r="D813" s="489" t="str">
        <f>'S - Desp. TESTES'!T19</f>
        <v/>
      </c>
      <c r="F813" s="489" t="str">
        <f t="shared" si="42"/>
        <v/>
      </c>
      <c r="H813" s="489" t="str">
        <f>IF('S - Desp. TESTES'!C19="","",'S - Desp. TESTES'!C19)</f>
        <v/>
      </c>
      <c r="I813" s="489" t="str">
        <f>IF('S - Desp. TESTES'!D19="","",'S - Desp. TESTES'!D19)</f>
        <v/>
      </c>
      <c r="J813" s="489" t="str">
        <f>IF('S - Desp. TESTES'!E19="","",'S - Desp. TESTES'!E19)</f>
        <v/>
      </c>
      <c r="L813" s="489" t="str">
        <f t="shared" si="43"/>
        <v/>
      </c>
    </row>
    <row r="814" spans="1:12" x14ac:dyDescent="0.25">
      <c r="A814" s="489">
        <f t="shared" si="38"/>
        <v>0</v>
      </c>
      <c r="B814" s="489" t="str">
        <f>IF(J814="","",'S - Desp. TESTES'!A20)</f>
        <v/>
      </c>
      <c r="C814" s="489" t="str">
        <f t="shared" si="41"/>
        <v/>
      </c>
      <c r="D814" s="489" t="str">
        <f>'S - Desp. TESTES'!T20</f>
        <v/>
      </c>
      <c r="F814" s="489" t="str">
        <f t="shared" si="42"/>
        <v/>
      </c>
      <c r="H814" s="489" t="str">
        <f>IF('S - Desp. TESTES'!C20="","",'S - Desp. TESTES'!C20)</f>
        <v/>
      </c>
      <c r="I814" s="489" t="str">
        <f>IF('S - Desp. TESTES'!D20="","",'S - Desp. TESTES'!D20)</f>
        <v/>
      </c>
      <c r="J814" s="489" t="str">
        <f>IF('S - Desp. TESTES'!E20="","",'S - Desp. TESTES'!E20)</f>
        <v/>
      </c>
      <c r="L814" s="489" t="str">
        <f t="shared" si="43"/>
        <v/>
      </c>
    </row>
    <row r="815" spans="1:12" x14ac:dyDescent="0.25">
      <c r="A815" s="489">
        <f t="shared" si="38"/>
        <v>0</v>
      </c>
      <c r="B815" s="489" t="str">
        <f>IF(J815="","",'S - Desp. TESTES'!A21)</f>
        <v/>
      </c>
      <c r="C815" s="489" t="str">
        <f t="shared" si="41"/>
        <v/>
      </c>
      <c r="D815" s="489" t="str">
        <f>'S - Desp. TESTES'!T21</f>
        <v/>
      </c>
      <c r="F815" s="489" t="str">
        <f t="shared" si="42"/>
        <v/>
      </c>
      <c r="H815" s="489" t="str">
        <f>IF('S - Desp. TESTES'!C21="","",'S - Desp. TESTES'!C21)</f>
        <v/>
      </c>
      <c r="I815" s="489" t="str">
        <f>IF('S - Desp. TESTES'!D21="","",'S - Desp. TESTES'!D21)</f>
        <v/>
      </c>
      <c r="J815" s="489" t="str">
        <f>IF('S - Desp. TESTES'!E21="","",'S - Desp. TESTES'!E21)</f>
        <v/>
      </c>
      <c r="L815" s="489" t="str">
        <f t="shared" si="43"/>
        <v/>
      </c>
    </row>
    <row r="816" spans="1:12" x14ac:dyDescent="0.25">
      <c r="A816" s="489">
        <f t="shared" si="38"/>
        <v>0</v>
      </c>
      <c r="B816" s="489" t="str">
        <f>IF(J816="","",'S - Desp. TESTES'!A22)</f>
        <v/>
      </c>
      <c r="C816" s="489" t="str">
        <f t="shared" si="41"/>
        <v/>
      </c>
      <c r="D816" s="489" t="str">
        <f>'S - Desp. TESTES'!T22</f>
        <v/>
      </c>
      <c r="F816" s="489" t="str">
        <f t="shared" si="42"/>
        <v/>
      </c>
      <c r="H816" s="489" t="str">
        <f>IF('S - Desp. TESTES'!C22="","",'S - Desp. TESTES'!C22)</f>
        <v/>
      </c>
      <c r="I816" s="489" t="str">
        <f>IF('S - Desp. TESTES'!D22="","",'S - Desp. TESTES'!D22)</f>
        <v/>
      </c>
      <c r="J816" s="489" t="str">
        <f>IF('S - Desp. TESTES'!E22="","",'S - Desp. TESTES'!E22)</f>
        <v/>
      </c>
      <c r="L816" s="489" t="str">
        <f t="shared" si="43"/>
        <v/>
      </c>
    </row>
    <row r="817" spans="1:12" x14ac:dyDescent="0.25">
      <c r="A817" s="489">
        <f t="shared" si="38"/>
        <v>0</v>
      </c>
      <c r="B817" s="489" t="str">
        <f>IF(J817="","",'S - Desp. TESTES'!A23)</f>
        <v/>
      </c>
      <c r="C817" s="489" t="str">
        <f t="shared" si="41"/>
        <v/>
      </c>
      <c r="D817" s="489" t="str">
        <f>'S - Desp. TESTES'!T23</f>
        <v/>
      </c>
      <c r="F817" s="489" t="str">
        <f t="shared" si="42"/>
        <v/>
      </c>
      <c r="H817" s="489" t="str">
        <f>IF('S - Desp. TESTES'!C23="","",'S - Desp. TESTES'!C23)</f>
        <v/>
      </c>
      <c r="I817" s="489" t="str">
        <f>IF('S - Desp. TESTES'!D23="","",'S - Desp. TESTES'!D23)</f>
        <v/>
      </c>
      <c r="J817" s="489" t="str">
        <f>IF('S - Desp. TESTES'!E23="","",'S - Desp. TESTES'!E23)</f>
        <v/>
      </c>
      <c r="L817" s="489" t="str">
        <f t="shared" si="43"/>
        <v/>
      </c>
    </row>
    <row r="818" spans="1:12" x14ac:dyDescent="0.25">
      <c r="A818" s="489">
        <f t="shared" si="38"/>
        <v>0</v>
      </c>
      <c r="B818" s="489" t="str">
        <f>IF(J818="","",'S - Desp. TESTES'!A24)</f>
        <v/>
      </c>
      <c r="C818" s="489" t="str">
        <f t="shared" si="41"/>
        <v/>
      </c>
      <c r="D818" s="489" t="str">
        <f>'S - Desp. TESTES'!T24</f>
        <v/>
      </c>
      <c r="F818" s="489" t="str">
        <f t="shared" si="42"/>
        <v/>
      </c>
      <c r="H818" s="489" t="str">
        <f>IF('S - Desp. TESTES'!C24="","",'S - Desp. TESTES'!C24)</f>
        <v/>
      </c>
      <c r="I818" s="489" t="str">
        <f>IF('S - Desp. TESTES'!D24="","",'S - Desp. TESTES'!D24)</f>
        <v/>
      </c>
      <c r="J818" s="489" t="str">
        <f>IF('S - Desp. TESTES'!E24="","",'S - Desp. TESTES'!E24)</f>
        <v/>
      </c>
      <c r="L818" s="489" t="str">
        <f t="shared" si="43"/>
        <v/>
      </c>
    </row>
    <row r="819" spans="1:12" x14ac:dyDescent="0.25">
      <c r="A819" s="489">
        <f t="shared" si="38"/>
        <v>0</v>
      </c>
      <c r="B819" s="489" t="str">
        <f>IF(J819="","",'S - Desp. TESTES'!A25)</f>
        <v/>
      </c>
      <c r="C819" s="489" t="str">
        <f t="shared" si="41"/>
        <v/>
      </c>
      <c r="D819" s="489" t="str">
        <f>'S - Desp. TESTES'!T25</f>
        <v/>
      </c>
      <c r="F819" s="489" t="str">
        <f t="shared" si="42"/>
        <v/>
      </c>
      <c r="H819" s="489" t="str">
        <f>IF('S - Desp. TESTES'!C25="","",'S - Desp. TESTES'!C25)</f>
        <v/>
      </c>
      <c r="I819" s="489" t="str">
        <f>IF('S - Desp. TESTES'!D25="","",'S - Desp. TESTES'!D25)</f>
        <v/>
      </c>
      <c r="J819" s="489" t="str">
        <f>IF('S - Desp. TESTES'!E25="","",'S - Desp. TESTES'!E25)</f>
        <v/>
      </c>
      <c r="L819" s="489" t="str">
        <f t="shared" si="43"/>
        <v/>
      </c>
    </row>
    <row r="820" spans="1:12" x14ac:dyDescent="0.25">
      <c r="A820" s="489">
        <f t="shared" si="38"/>
        <v>0</v>
      </c>
      <c r="B820" s="489" t="str">
        <f>IF(J820="","",'S - Desp. TESTES'!A26)</f>
        <v/>
      </c>
      <c r="C820" s="489" t="str">
        <f t="shared" si="41"/>
        <v/>
      </c>
      <c r="D820" s="489" t="str">
        <f>'S - Desp. TESTES'!T26</f>
        <v/>
      </c>
      <c r="F820" s="489" t="str">
        <f t="shared" si="42"/>
        <v/>
      </c>
      <c r="H820" s="489" t="str">
        <f>IF('S - Desp. TESTES'!C26="","",'S - Desp. TESTES'!C26)</f>
        <v/>
      </c>
      <c r="I820" s="489" t="str">
        <f>IF('S - Desp. TESTES'!D26="","",'S - Desp. TESTES'!D26)</f>
        <v/>
      </c>
      <c r="J820" s="489" t="str">
        <f>IF('S - Desp. TESTES'!E26="","",'S - Desp. TESTES'!E26)</f>
        <v/>
      </c>
      <c r="L820" s="489" t="str">
        <f t="shared" si="43"/>
        <v/>
      </c>
    </row>
    <row r="821" spans="1:12" x14ac:dyDescent="0.25">
      <c r="A821" s="489">
        <f t="shared" si="38"/>
        <v>0</v>
      </c>
      <c r="B821" s="489" t="str">
        <f>IF(J821="","",'S - Desp. TESTES'!A27)</f>
        <v/>
      </c>
      <c r="C821" s="489" t="str">
        <f t="shared" si="41"/>
        <v/>
      </c>
      <c r="D821" s="489" t="str">
        <f>'S - Desp. TESTES'!T27</f>
        <v/>
      </c>
      <c r="F821" s="489" t="str">
        <f t="shared" si="42"/>
        <v/>
      </c>
      <c r="H821" s="489" t="str">
        <f>IF('S - Desp. TESTES'!C27="","",'S - Desp. TESTES'!C27)</f>
        <v/>
      </c>
      <c r="I821" s="489" t="str">
        <f>IF('S - Desp. TESTES'!D27="","",'S - Desp. TESTES'!D27)</f>
        <v/>
      </c>
      <c r="J821" s="489" t="str">
        <f>IF('S - Desp. TESTES'!E27="","",'S - Desp. TESTES'!E27)</f>
        <v/>
      </c>
      <c r="L821" s="489" t="str">
        <f t="shared" si="43"/>
        <v/>
      </c>
    </row>
    <row r="822" spans="1:12" x14ac:dyDescent="0.25">
      <c r="A822" s="489">
        <f t="shared" si="38"/>
        <v>0</v>
      </c>
      <c r="B822" s="489" t="str">
        <f>IF(J822="","",'S - Desp. TESTES'!A28)</f>
        <v/>
      </c>
      <c r="C822" s="489" t="str">
        <f t="shared" si="41"/>
        <v/>
      </c>
      <c r="D822" s="489" t="str">
        <f>'S - Desp. TESTES'!T28</f>
        <v/>
      </c>
      <c r="F822" s="489" t="str">
        <f t="shared" si="42"/>
        <v/>
      </c>
      <c r="H822" s="489" t="str">
        <f>IF('S - Desp. TESTES'!C28="","",'S - Desp. TESTES'!C28)</f>
        <v/>
      </c>
      <c r="I822" s="489" t="str">
        <f>IF('S - Desp. TESTES'!D28="","",'S - Desp. TESTES'!D28)</f>
        <v/>
      </c>
      <c r="J822" s="489" t="str">
        <f>IF('S - Desp. TESTES'!E28="","",'S - Desp. TESTES'!E28)</f>
        <v/>
      </c>
      <c r="L822" s="489" t="str">
        <f t="shared" si="43"/>
        <v/>
      </c>
    </row>
    <row r="823" spans="1:12" x14ac:dyDescent="0.25">
      <c r="A823" s="489">
        <f t="shared" si="38"/>
        <v>0</v>
      </c>
      <c r="B823" s="489" t="str">
        <f>IF(J823="","",'S - Desp. TESTES'!A29)</f>
        <v/>
      </c>
      <c r="C823" s="489" t="str">
        <f t="shared" si="41"/>
        <v/>
      </c>
      <c r="D823" s="489" t="str">
        <f>'S - Desp. TESTES'!T29</f>
        <v/>
      </c>
      <c r="F823" s="489" t="str">
        <f t="shared" si="42"/>
        <v/>
      </c>
      <c r="H823" s="489" t="str">
        <f>IF('S - Desp. TESTES'!C29="","",'S - Desp. TESTES'!C29)</f>
        <v/>
      </c>
      <c r="I823" s="489" t="str">
        <f>IF('S - Desp. TESTES'!D29="","",'S - Desp. TESTES'!D29)</f>
        <v/>
      </c>
      <c r="J823" s="489" t="str">
        <f>IF('S - Desp. TESTES'!E29="","",'S - Desp. TESTES'!E29)</f>
        <v/>
      </c>
      <c r="L823" s="489" t="str">
        <f t="shared" si="43"/>
        <v/>
      </c>
    </row>
    <row r="824" spans="1:12" x14ac:dyDescent="0.25">
      <c r="A824" s="489">
        <f t="shared" si="38"/>
        <v>0</v>
      </c>
      <c r="B824" s="489" t="str">
        <f>IF(J824="","",'S - Desp. TESTES'!A30)</f>
        <v/>
      </c>
      <c r="C824" s="489" t="str">
        <f t="shared" si="41"/>
        <v/>
      </c>
      <c r="D824" s="489" t="str">
        <f>'S - Desp. TESTES'!T30</f>
        <v/>
      </c>
      <c r="F824" s="489" t="str">
        <f t="shared" si="42"/>
        <v/>
      </c>
      <c r="H824" s="489" t="str">
        <f>IF('S - Desp. TESTES'!C30="","",'S - Desp. TESTES'!C30)</f>
        <v/>
      </c>
      <c r="I824" s="489" t="str">
        <f>IF('S - Desp. TESTES'!D30="","",'S - Desp. TESTES'!D30)</f>
        <v/>
      </c>
      <c r="J824" s="489" t="str">
        <f>IF('S - Desp. TESTES'!E30="","",'S - Desp. TESTES'!E30)</f>
        <v/>
      </c>
      <c r="L824" s="489" t="str">
        <f t="shared" si="43"/>
        <v/>
      </c>
    </row>
    <row r="825" spans="1:12" x14ac:dyDescent="0.25">
      <c r="A825" s="489">
        <f t="shared" si="38"/>
        <v>0</v>
      </c>
      <c r="B825" s="489" t="str">
        <f>IF(J825="","",'S - Desp. TESTES'!A31)</f>
        <v/>
      </c>
      <c r="C825" s="489" t="str">
        <f t="shared" si="41"/>
        <v/>
      </c>
      <c r="D825" s="489" t="str">
        <f>'S - Desp. TESTES'!T31</f>
        <v/>
      </c>
      <c r="F825" s="489" t="str">
        <f t="shared" si="42"/>
        <v/>
      </c>
      <c r="H825" s="489" t="str">
        <f>IF('S - Desp. TESTES'!C31="","",'S - Desp. TESTES'!C31)</f>
        <v/>
      </c>
      <c r="I825" s="489" t="str">
        <f>IF('S - Desp. TESTES'!D31="","",'S - Desp. TESTES'!D31)</f>
        <v/>
      </c>
      <c r="J825" s="489" t="str">
        <f>IF('S - Desp. TESTES'!E31="","",'S - Desp. TESTES'!E31)</f>
        <v/>
      </c>
      <c r="L825" s="489" t="str">
        <f t="shared" si="43"/>
        <v/>
      </c>
    </row>
    <row r="826" spans="1:12" x14ac:dyDescent="0.25">
      <c r="A826" s="489">
        <f t="shared" si="38"/>
        <v>0</v>
      </c>
      <c r="B826" s="489" t="str">
        <f>IF(J826="","",'S - Desp. TESTES'!A32)</f>
        <v/>
      </c>
      <c r="C826" s="489" t="str">
        <f t="shared" si="41"/>
        <v/>
      </c>
      <c r="D826" s="489" t="str">
        <f>'S - Desp. TESTES'!T32</f>
        <v/>
      </c>
      <c r="F826" s="489" t="str">
        <f t="shared" si="42"/>
        <v/>
      </c>
      <c r="H826" s="489" t="str">
        <f>IF('S - Desp. TESTES'!C32="","",'S - Desp. TESTES'!C32)</f>
        <v/>
      </c>
      <c r="I826" s="489" t="str">
        <f>IF('S - Desp. TESTES'!D32="","",'S - Desp. TESTES'!D32)</f>
        <v/>
      </c>
      <c r="J826" s="489" t="str">
        <f>IF('S - Desp. TESTES'!E32="","",'S - Desp. TESTES'!E32)</f>
        <v/>
      </c>
      <c r="L826" s="489" t="str">
        <f t="shared" si="43"/>
        <v/>
      </c>
    </row>
    <row r="827" spans="1:12" x14ac:dyDescent="0.25">
      <c r="A827" s="489">
        <f t="shared" si="38"/>
        <v>0</v>
      </c>
      <c r="B827" s="489" t="str">
        <f>IF(J827="","",'S - Desp. TESTES'!A33)</f>
        <v/>
      </c>
      <c r="C827" s="489" t="str">
        <f t="shared" si="41"/>
        <v/>
      </c>
      <c r="D827" s="489" t="str">
        <f>'S - Desp. TESTES'!T33</f>
        <v/>
      </c>
      <c r="F827" s="489" t="str">
        <f t="shared" si="42"/>
        <v/>
      </c>
      <c r="H827" s="489" t="str">
        <f>IF('S - Desp. TESTES'!C33="","",'S - Desp. TESTES'!C33)</f>
        <v/>
      </c>
      <c r="I827" s="489" t="str">
        <f>IF('S - Desp. TESTES'!D33="","",'S - Desp. TESTES'!D33)</f>
        <v/>
      </c>
      <c r="J827" s="489" t="str">
        <f>IF('S - Desp. TESTES'!E33="","",'S - Desp. TESTES'!E33)</f>
        <v/>
      </c>
      <c r="L827" s="489" t="str">
        <f t="shared" si="43"/>
        <v/>
      </c>
    </row>
    <row r="828" spans="1:12" x14ac:dyDescent="0.25">
      <c r="A828" s="489">
        <f t="shared" si="38"/>
        <v>0</v>
      </c>
      <c r="B828" s="489" t="str">
        <f>IF(J828="","",'S - Desp. TESTES'!A34)</f>
        <v/>
      </c>
      <c r="C828" s="489" t="str">
        <f t="shared" si="41"/>
        <v/>
      </c>
      <c r="D828" s="489" t="str">
        <f>'S - Desp. TESTES'!T34</f>
        <v/>
      </c>
      <c r="F828" s="489" t="str">
        <f t="shared" si="42"/>
        <v/>
      </c>
      <c r="H828" s="489" t="str">
        <f>IF('S - Desp. TESTES'!C34="","",'S - Desp. TESTES'!C34)</f>
        <v/>
      </c>
      <c r="I828" s="489" t="str">
        <f>IF('S - Desp. TESTES'!D34="","",'S - Desp. TESTES'!D34)</f>
        <v/>
      </c>
      <c r="J828" s="489" t="str">
        <f>IF('S - Desp. TESTES'!E34="","",'S - Desp. TESTES'!E34)</f>
        <v/>
      </c>
      <c r="L828" s="489" t="str">
        <f t="shared" si="43"/>
        <v/>
      </c>
    </row>
    <row r="829" spans="1:12" x14ac:dyDescent="0.25">
      <c r="A829" s="489">
        <f t="shared" si="38"/>
        <v>0</v>
      </c>
      <c r="B829" s="489" t="str">
        <f>IF(J829="","",'S - Desp. TESTES'!A35)</f>
        <v/>
      </c>
      <c r="C829" s="489" t="str">
        <f t="shared" si="41"/>
        <v/>
      </c>
      <c r="D829" s="489" t="str">
        <f>'S - Desp. TESTES'!T35</f>
        <v/>
      </c>
      <c r="F829" s="489" t="str">
        <f t="shared" si="42"/>
        <v/>
      </c>
      <c r="H829" s="489" t="str">
        <f>IF('S - Desp. TESTES'!C35="","",'S - Desp. TESTES'!C35)</f>
        <v/>
      </c>
      <c r="I829" s="489" t="str">
        <f>IF('S - Desp. TESTES'!D35="","",'S - Desp. TESTES'!D35)</f>
        <v/>
      </c>
      <c r="J829" s="489" t="str">
        <f>IF('S - Desp. TESTES'!E35="","",'S - Desp. TESTES'!E35)</f>
        <v/>
      </c>
      <c r="L829" s="489" t="str">
        <f t="shared" si="43"/>
        <v/>
      </c>
    </row>
    <row r="830" spans="1:12" x14ac:dyDescent="0.25">
      <c r="A830" s="489">
        <f t="shared" si="38"/>
        <v>0</v>
      </c>
      <c r="B830" s="489" t="str">
        <f>IF(J830="","",'S - Desp. TESTES'!A36)</f>
        <v/>
      </c>
      <c r="C830" s="489" t="str">
        <f t="shared" si="41"/>
        <v/>
      </c>
      <c r="D830" s="489" t="str">
        <f>'S - Desp. TESTES'!T36</f>
        <v/>
      </c>
      <c r="F830" s="489" t="str">
        <f t="shared" si="42"/>
        <v/>
      </c>
      <c r="H830" s="489" t="str">
        <f>IF('S - Desp. TESTES'!C36="","",'S - Desp. TESTES'!C36)</f>
        <v/>
      </c>
      <c r="I830" s="489" t="str">
        <f>IF('S - Desp. TESTES'!D36="","",'S - Desp. TESTES'!D36)</f>
        <v/>
      </c>
      <c r="J830" s="489" t="str">
        <f>IF('S - Desp. TESTES'!E36="","",'S - Desp. TESTES'!E36)</f>
        <v/>
      </c>
      <c r="L830" s="489" t="str">
        <f t="shared" si="43"/>
        <v/>
      </c>
    </row>
    <row r="831" spans="1:12" x14ac:dyDescent="0.25">
      <c r="A831" s="489">
        <f t="shared" si="38"/>
        <v>0</v>
      </c>
      <c r="B831" s="489" t="str">
        <f>IF(J831="","",'S - Desp. TESTES'!A37)</f>
        <v/>
      </c>
      <c r="C831" s="489" t="str">
        <f t="shared" si="41"/>
        <v/>
      </c>
      <c r="D831" s="489" t="str">
        <f>'S - Desp. TESTES'!T37</f>
        <v/>
      </c>
      <c r="F831" s="489" t="str">
        <f t="shared" si="42"/>
        <v/>
      </c>
      <c r="H831" s="489" t="str">
        <f>IF('S - Desp. TESTES'!C37="","",'S - Desp. TESTES'!C37)</f>
        <v/>
      </c>
      <c r="I831" s="489" t="str">
        <f>IF('S - Desp. TESTES'!D37="","",'S - Desp. TESTES'!D37)</f>
        <v/>
      </c>
      <c r="J831" s="489" t="str">
        <f>IF('S - Desp. TESTES'!E37="","",'S - Desp. TESTES'!E37)</f>
        <v/>
      </c>
      <c r="L831" s="489" t="str">
        <f t="shared" si="43"/>
        <v/>
      </c>
    </row>
    <row r="832" spans="1:12" x14ac:dyDescent="0.25">
      <c r="A832" s="489">
        <f t="shared" si="38"/>
        <v>0</v>
      </c>
      <c r="B832" s="489" t="str">
        <f>IF(J832="","",'S - Desp. TESTES'!A38)</f>
        <v/>
      </c>
      <c r="C832" s="489" t="str">
        <f t="shared" si="41"/>
        <v/>
      </c>
      <c r="D832" s="489" t="str">
        <f>'S - Desp. TESTES'!T38</f>
        <v/>
      </c>
      <c r="F832" s="489" t="str">
        <f t="shared" si="42"/>
        <v/>
      </c>
      <c r="H832" s="489" t="str">
        <f>IF('S - Desp. TESTES'!C38="","",'S - Desp. TESTES'!C38)</f>
        <v/>
      </c>
      <c r="I832" s="489" t="str">
        <f>IF('S - Desp. TESTES'!D38="","",'S - Desp. TESTES'!D38)</f>
        <v/>
      </c>
      <c r="J832" s="489" t="str">
        <f>IF('S - Desp. TESTES'!E38="","",'S - Desp. TESTES'!E38)</f>
        <v/>
      </c>
      <c r="L832" s="489" t="str">
        <f t="shared" si="43"/>
        <v/>
      </c>
    </row>
    <row r="833" spans="1:12" x14ac:dyDescent="0.25">
      <c r="A833" s="489">
        <f t="shared" ref="A833:A896" si="44">IF(D833="",A832,A832+1)</f>
        <v>0</v>
      </c>
      <c r="B833" s="489" t="str">
        <f>IF(J833="","",'S - Desp. TESTES'!A39)</f>
        <v/>
      </c>
      <c r="C833" s="489" t="str">
        <f t="shared" si="41"/>
        <v/>
      </c>
      <c r="D833" s="489" t="str">
        <f>'S - Desp. TESTES'!T39</f>
        <v/>
      </c>
      <c r="F833" s="489" t="str">
        <f t="shared" si="42"/>
        <v/>
      </c>
      <c r="H833" s="489" t="str">
        <f>IF('S - Desp. TESTES'!C39="","",'S - Desp. TESTES'!C39)</f>
        <v/>
      </c>
      <c r="I833" s="489" t="str">
        <f>IF('S - Desp. TESTES'!D39="","",'S - Desp. TESTES'!D39)</f>
        <v/>
      </c>
      <c r="J833" s="489" t="str">
        <f>IF('S - Desp. TESTES'!E39="","",'S - Desp. TESTES'!E39)</f>
        <v/>
      </c>
      <c r="L833" s="489" t="str">
        <f t="shared" si="43"/>
        <v/>
      </c>
    </row>
    <row r="834" spans="1:12" x14ac:dyDescent="0.25">
      <c r="A834" s="489">
        <f t="shared" si="44"/>
        <v>0</v>
      </c>
      <c r="B834" s="489" t="str">
        <f>IF(J834="","",'S - Desp. TESTES'!A40)</f>
        <v/>
      </c>
      <c r="C834" s="489" t="str">
        <f t="shared" si="41"/>
        <v/>
      </c>
      <c r="D834" s="489" t="str">
        <f>'S - Desp. TESTES'!T40</f>
        <v/>
      </c>
      <c r="F834" s="489" t="str">
        <f t="shared" si="42"/>
        <v/>
      </c>
      <c r="H834" s="489" t="str">
        <f>IF('S - Desp. TESTES'!C40="","",'S - Desp. TESTES'!C40)</f>
        <v/>
      </c>
      <c r="I834" s="489" t="str">
        <f>IF('S - Desp. TESTES'!D40="","",'S - Desp. TESTES'!D40)</f>
        <v/>
      </c>
      <c r="J834" s="489" t="str">
        <f>IF('S - Desp. TESTES'!E40="","",'S - Desp. TESTES'!E40)</f>
        <v/>
      </c>
      <c r="L834" s="489" t="str">
        <f t="shared" si="43"/>
        <v/>
      </c>
    </row>
    <row r="835" spans="1:12" x14ac:dyDescent="0.25">
      <c r="A835" s="489">
        <f t="shared" si="44"/>
        <v>0</v>
      </c>
      <c r="B835" s="489" t="str">
        <f>IF(J835="","",'S - Desp. TESTES'!A41)</f>
        <v/>
      </c>
      <c r="C835" s="489" t="str">
        <f t="shared" si="41"/>
        <v/>
      </c>
      <c r="D835" s="489" t="str">
        <f>'S - Desp. TESTES'!T41</f>
        <v/>
      </c>
      <c r="F835" s="489" t="str">
        <f t="shared" si="42"/>
        <v/>
      </c>
      <c r="H835" s="489" t="str">
        <f>IF('S - Desp. TESTES'!C41="","",'S - Desp. TESTES'!C41)</f>
        <v/>
      </c>
      <c r="I835" s="489" t="str">
        <f>IF('S - Desp. TESTES'!D41="","",'S - Desp. TESTES'!D41)</f>
        <v/>
      </c>
      <c r="J835" s="489" t="str">
        <f>IF('S - Desp. TESTES'!E41="","",'S - Desp. TESTES'!E41)</f>
        <v/>
      </c>
      <c r="L835" s="489" t="str">
        <f t="shared" si="43"/>
        <v/>
      </c>
    </row>
    <row r="836" spans="1:12" x14ac:dyDescent="0.25">
      <c r="A836" s="489">
        <f t="shared" si="44"/>
        <v>0</v>
      </c>
      <c r="B836" s="489" t="str">
        <f>IF(J836="","",'S - Desp. TESTES'!A42)</f>
        <v/>
      </c>
      <c r="C836" s="489" t="str">
        <f t="shared" si="41"/>
        <v/>
      </c>
      <c r="D836" s="489" t="str">
        <f>'S - Desp. TESTES'!T42</f>
        <v/>
      </c>
      <c r="F836" s="489" t="str">
        <f t="shared" si="42"/>
        <v/>
      </c>
      <c r="H836" s="489" t="str">
        <f>IF('S - Desp. TESTES'!C42="","",'S - Desp. TESTES'!C42)</f>
        <v/>
      </c>
      <c r="I836" s="489" t="str">
        <f>IF('S - Desp. TESTES'!D42="","",'S - Desp. TESTES'!D42)</f>
        <v/>
      </c>
      <c r="J836" s="489" t="str">
        <f>IF('S - Desp. TESTES'!E42="","",'S - Desp. TESTES'!E42)</f>
        <v/>
      </c>
      <c r="L836" s="489" t="str">
        <f t="shared" si="43"/>
        <v/>
      </c>
    </row>
    <row r="837" spans="1:12" x14ac:dyDescent="0.25">
      <c r="A837" s="489">
        <f t="shared" si="44"/>
        <v>0</v>
      </c>
      <c r="B837" s="489" t="str">
        <f>IF(J837="","",'S - Desp. TESTES'!A43)</f>
        <v/>
      </c>
      <c r="C837" s="489" t="str">
        <f t="shared" si="41"/>
        <v/>
      </c>
      <c r="D837" s="489" t="str">
        <f>'S - Desp. TESTES'!T43</f>
        <v/>
      </c>
      <c r="F837" s="489" t="str">
        <f t="shared" si="42"/>
        <v/>
      </c>
      <c r="H837" s="489" t="str">
        <f>IF('S - Desp. TESTES'!C43="","",'S - Desp. TESTES'!C43)</f>
        <v/>
      </c>
      <c r="I837" s="489" t="str">
        <f>IF('S - Desp. TESTES'!D43="","",'S - Desp. TESTES'!D43)</f>
        <v/>
      </c>
      <c r="J837" s="489" t="str">
        <f>IF('S - Desp. TESTES'!E43="","",'S - Desp. TESTES'!E43)</f>
        <v/>
      </c>
      <c r="L837" s="489" t="str">
        <f t="shared" si="43"/>
        <v/>
      </c>
    </row>
    <row r="838" spans="1:12" x14ac:dyDescent="0.25">
      <c r="A838" s="489">
        <f t="shared" si="44"/>
        <v>0</v>
      </c>
      <c r="B838" s="489" t="str">
        <f>IF(J838="","",'S - Desp. TESTES'!A44)</f>
        <v/>
      </c>
      <c r="C838" s="489" t="str">
        <f t="shared" si="41"/>
        <v/>
      </c>
      <c r="D838" s="489" t="str">
        <f>'S - Desp. TESTES'!T44</f>
        <v/>
      </c>
      <c r="F838" s="489" t="str">
        <f t="shared" si="42"/>
        <v/>
      </c>
      <c r="H838" s="489" t="str">
        <f>IF('S - Desp. TESTES'!C44="","",'S - Desp. TESTES'!C44)</f>
        <v/>
      </c>
      <c r="I838" s="489" t="str">
        <f>IF('S - Desp. TESTES'!D44="","",'S - Desp. TESTES'!D44)</f>
        <v/>
      </c>
      <c r="J838" s="489" t="str">
        <f>IF('S - Desp. TESTES'!E44="","",'S - Desp. TESTES'!E44)</f>
        <v/>
      </c>
      <c r="L838" s="489" t="str">
        <f t="shared" si="43"/>
        <v/>
      </c>
    </row>
    <row r="839" spans="1:12" x14ac:dyDescent="0.25">
      <c r="A839" s="489">
        <f t="shared" si="44"/>
        <v>0</v>
      </c>
      <c r="B839" s="489" t="str">
        <f>IF(J839="","",'S - Desp. TESTES'!A45)</f>
        <v/>
      </c>
      <c r="C839" s="489" t="str">
        <f t="shared" si="41"/>
        <v/>
      </c>
      <c r="D839" s="489" t="str">
        <f>'S - Desp. TESTES'!T45</f>
        <v/>
      </c>
      <c r="F839" s="489" t="str">
        <f t="shared" si="42"/>
        <v/>
      </c>
      <c r="H839" s="489" t="str">
        <f>IF('S - Desp. TESTES'!C45="","",'S - Desp. TESTES'!C45)</f>
        <v/>
      </c>
      <c r="I839" s="489" t="str">
        <f>IF('S - Desp. TESTES'!D45="","",'S - Desp. TESTES'!D45)</f>
        <v/>
      </c>
      <c r="J839" s="489" t="str">
        <f>IF('S - Desp. TESTES'!E45="","",'S - Desp. TESTES'!E45)</f>
        <v/>
      </c>
      <c r="L839" s="489" t="str">
        <f t="shared" si="43"/>
        <v/>
      </c>
    </row>
    <row r="840" spans="1:12" x14ac:dyDescent="0.25">
      <c r="A840" s="489">
        <f t="shared" si="44"/>
        <v>0</v>
      </c>
      <c r="B840" s="489" t="str">
        <f>IF(J840="","",'S - Desp. TESTES'!A46)</f>
        <v/>
      </c>
      <c r="C840" s="489" t="str">
        <f t="shared" si="41"/>
        <v/>
      </c>
      <c r="D840" s="489" t="str">
        <f>'S - Desp. TESTES'!T46</f>
        <v/>
      </c>
      <c r="F840" s="489" t="str">
        <f t="shared" si="42"/>
        <v/>
      </c>
      <c r="H840" s="489" t="str">
        <f>IF('S - Desp. TESTES'!C46="","",'S - Desp. TESTES'!C46)</f>
        <v/>
      </c>
      <c r="I840" s="489" t="str">
        <f>IF('S - Desp. TESTES'!D46="","",'S - Desp. TESTES'!D46)</f>
        <v/>
      </c>
      <c r="J840" s="489" t="str">
        <f>IF('S - Desp. TESTES'!E46="","",'S - Desp. TESTES'!E46)</f>
        <v/>
      </c>
      <c r="L840" s="489" t="str">
        <f t="shared" si="43"/>
        <v/>
      </c>
    </row>
    <row r="841" spans="1:12" x14ac:dyDescent="0.25">
      <c r="A841" s="489">
        <f t="shared" si="44"/>
        <v>0</v>
      </c>
      <c r="B841" s="489" t="str">
        <f>IF(J841="","",'S - Desp. TESTES'!A47)</f>
        <v/>
      </c>
      <c r="C841" s="489" t="str">
        <f t="shared" si="41"/>
        <v/>
      </c>
      <c r="D841" s="489" t="str">
        <f>'S - Desp. TESTES'!T47</f>
        <v/>
      </c>
      <c r="F841" s="489" t="str">
        <f t="shared" si="42"/>
        <v/>
      </c>
      <c r="H841" s="489" t="str">
        <f>IF('S - Desp. TESTES'!C47="","",'S - Desp. TESTES'!C47)</f>
        <v/>
      </c>
      <c r="I841" s="489" t="str">
        <f>IF('S - Desp. TESTES'!D47="","",'S - Desp. TESTES'!D47)</f>
        <v/>
      </c>
      <c r="J841" s="489" t="str">
        <f>IF('S - Desp. TESTES'!E47="","",'S - Desp. TESTES'!E47)</f>
        <v/>
      </c>
      <c r="L841" s="489" t="str">
        <f t="shared" si="43"/>
        <v/>
      </c>
    </row>
    <row r="842" spans="1:12" x14ac:dyDescent="0.25">
      <c r="A842" s="489">
        <f t="shared" si="44"/>
        <v>0</v>
      </c>
      <c r="B842" s="489" t="str">
        <f>IF(J842="","",'S - Desp. TESTES'!A48)</f>
        <v/>
      </c>
      <c r="C842" s="489" t="str">
        <f t="shared" si="41"/>
        <v/>
      </c>
      <c r="D842" s="489" t="str">
        <f>'S - Desp. TESTES'!T48</f>
        <v/>
      </c>
      <c r="F842" s="489" t="str">
        <f t="shared" si="42"/>
        <v/>
      </c>
      <c r="H842" s="489" t="str">
        <f>IF('S - Desp. TESTES'!C48="","",'S - Desp. TESTES'!C48)</f>
        <v/>
      </c>
      <c r="I842" s="489" t="str">
        <f>IF('S - Desp. TESTES'!D48="","",'S - Desp. TESTES'!D48)</f>
        <v/>
      </c>
      <c r="J842" s="489" t="str">
        <f>IF('S - Desp. TESTES'!E48="","",'S - Desp. TESTES'!E48)</f>
        <v/>
      </c>
      <c r="L842" s="489" t="str">
        <f t="shared" si="43"/>
        <v/>
      </c>
    </row>
    <row r="843" spans="1:12" x14ac:dyDescent="0.25">
      <c r="A843" s="489">
        <f t="shared" si="44"/>
        <v>0</v>
      </c>
      <c r="B843" s="489" t="str">
        <f>IF(J843="","",'S - Desp. TESTES'!A49)</f>
        <v/>
      </c>
      <c r="C843" s="489" t="str">
        <f t="shared" si="41"/>
        <v/>
      </c>
      <c r="D843" s="489" t="str">
        <f>'S - Desp. TESTES'!T49</f>
        <v/>
      </c>
      <c r="F843" s="489" t="str">
        <f t="shared" si="42"/>
        <v/>
      </c>
      <c r="H843" s="489" t="str">
        <f>IF('S - Desp. TESTES'!C49="","",'S - Desp. TESTES'!C49)</f>
        <v/>
      </c>
      <c r="I843" s="489" t="str">
        <f>IF('S - Desp. TESTES'!D49="","",'S - Desp. TESTES'!D49)</f>
        <v/>
      </c>
      <c r="J843" s="489" t="str">
        <f>IF('S - Desp. TESTES'!E49="","",'S - Desp. TESTES'!E49)</f>
        <v/>
      </c>
      <c r="L843" s="489" t="str">
        <f t="shared" si="43"/>
        <v/>
      </c>
    </row>
    <row r="844" spans="1:12" x14ac:dyDescent="0.25">
      <c r="A844" s="489">
        <f t="shared" si="44"/>
        <v>0</v>
      </c>
      <c r="B844" s="489" t="str">
        <f>IF(J844="","",'S - Desp. TESTES'!A50)</f>
        <v/>
      </c>
      <c r="C844" s="489" t="str">
        <f t="shared" si="41"/>
        <v/>
      </c>
      <c r="D844" s="489" t="str">
        <f>'S - Desp. TESTES'!T50</f>
        <v/>
      </c>
      <c r="F844" s="489" t="str">
        <f t="shared" si="42"/>
        <v/>
      </c>
      <c r="H844" s="489" t="str">
        <f>IF('S - Desp. TESTES'!C50="","",'S - Desp. TESTES'!C50)</f>
        <v/>
      </c>
      <c r="I844" s="489" t="str">
        <f>IF('S - Desp. TESTES'!D50="","",'S - Desp. TESTES'!D50)</f>
        <v/>
      </c>
      <c r="J844" s="489" t="str">
        <f>IF('S - Desp. TESTES'!E50="","",'S - Desp. TESTES'!E50)</f>
        <v/>
      </c>
      <c r="L844" s="489" t="str">
        <f t="shared" si="43"/>
        <v/>
      </c>
    </row>
    <row r="845" spans="1:12" x14ac:dyDescent="0.25">
      <c r="A845" s="489">
        <f t="shared" si="44"/>
        <v>0</v>
      </c>
      <c r="B845" s="489" t="str">
        <f>IF(J845="","",'S - Desp. TESTES'!A51)</f>
        <v/>
      </c>
      <c r="C845" s="489" t="str">
        <f t="shared" si="41"/>
        <v/>
      </c>
      <c r="D845" s="489" t="str">
        <f>'S - Desp. TESTES'!T51</f>
        <v/>
      </c>
      <c r="F845" s="489" t="str">
        <f t="shared" si="42"/>
        <v/>
      </c>
      <c r="H845" s="489" t="str">
        <f>IF('S - Desp. TESTES'!C51="","",'S - Desp. TESTES'!C51)</f>
        <v/>
      </c>
      <c r="I845" s="489" t="str">
        <f>IF('S - Desp. TESTES'!D51="","",'S - Desp. TESTES'!D51)</f>
        <v/>
      </c>
      <c r="J845" s="489" t="str">
        <f>IF('S - Desp. TESTES'!E51="","",'S - Desp. TESTES'!E51)</f>
        <v/>
      </c>
      <c r="L845" s="489" t="str">
        <f t="shared" si="43"/>
        <v/>
      </c>
    </row>
    <row r="846" spans="1:12" x14ac:dyDescent="0.25">
      <c r="A846" s="489">
        <f t="shared" si="44"/>
        <v>0</v>
      </c>
      <c r="B846" s="489" t="str">
        <f>IF(J846="","",'S - Desp. TESTES'!A52)</f>
        <v/>
      </c>
      <c r="C846" s="489" t="str">
        <f t="shared" si="41"/>
        <v/>
      </c>
      <c r="D846" s="489" t="str">
        <f>'S - Desp. TESTES'!T52</f>
        <v/>
      </c>
      <c r="F846" s="489" t="str">
        <f t="shared" si="42"/>
        <v/>
      </c>
      <c r="H846" s="489" t="str">
        <f>IF('S - Desp. TESTES'!C52="","",'S - Desp. TESTES'!C52)</f>
        <v/>
      </c>
      <c r="I846" s="489" t="str">
        <f>IF('S - Desp. TESTES'!D52="","",'S - Desp. TESTES'!D52)</f>
        <v/>
      </c>
      <c r="J846" s="489" t="str">
        <f>IF('S - Desp. TESTES'!E52="","",'S - Desp. TESTES'!E52)</f>
        <v/>
      </c>
      <c r="L846" s="489" t="str">
        <f t="shared" si="43"/>
        <v/>
      </c>
    </row>
    <row r="847" spans="1:12" x14ac:dyDescent="0.25">
      <c r="A847" s="489">
        <f t="shared" si="44"/>
        <v>0</v>
      </c>
      <c r="B847" s="489" t="str">
        <f>IF(J847="","",'S - Desp. TESTES'!A53)</f>
        <v/>
      </c>
      <c r="C847" s="489" t="str">
        <f t="shared" si="41"/>
        <v/>
      </c>
      <c r="D847" s="489" t="str">
        <f>'S - Desp. TESTES'!T53</f>
        <v/>
      </c>
      <c r="F847" s="489" t="str">
        <f t="shared" si="42"/>
        <v/>
      </c>
      <c r="H847" s="489" t="str">
        <f>IF('S - Desp. TESTES'!C53="","",'S - Desp. TESTES'!C53)</f>
        <v/>
      </c>
      <c r="I847" s="489" t="str">
        <f>IF('S - Desp. TESTES'!D53="","",'S - Desp. TESTES'!D53)</f>
        <v/>
      </c>
      <c r="J847" s="489" t="str">
        <f>IF('S - Desp. TESTES'!E53="","",'S - Desp. TESTES'!E53)</f>
        <v/>
      </c>
      <c r="L847" s="489" t="str">
        <f t="shared" si="43"/>
        <v/>
      </c>
    </row>
    <row r="848" spans="1:12" x14ac:dyDescent="0.25">
      <c r="A848" s="489">
        <f t="shared" si="44"/>
        <v>0</v>
      </c>
      <c r="B848" s="489" t="str">
        <f>IF(J848="","",'S - Desp. TESTES'!A54)</f>
        <v/>
      </c>
      <c r="C848" s="489" t="str">
        <f t="shared" si="41"/>
        <v/>
      </c>
      <c r="D848" s="489" t="str">
        <f>'S - Desp. TESTES'!T54</f>
        <v/>
      </c>
      <c r="F848" s="489" t="str">
        <f t="shared" si="42"/>
        <v/>
      </c>
      <c r="H848" s="489" t="str">
        <f>IF('S - Desp. TESTES'!C54="","",'S - Desp. TESTES'!C54)</f>
        <v/>
      </c>
      <c r="I848" s="489" t="str">
        <f>IF('S - Desp. TESTES'!D54="","",'S - Desp. TESTES'!D54)</f>
        <v/>
      </c>
      <c r="J848" s="489" t="str">
        <f>IF('S - Desp. TESTES'!E54="","",'S - Desp. TESTES'!E54)</f>
        <v/>
      </c>
      <c r="L848" s="489" t="str">
        <f t="shared" si="43"/>
        <v/>
      </c>
    </row>
    <row r="849" spans="1:12" x14ac:dyDescent="0.25">
      <c r="A849" s="489">
        <f t="shared" si="44"/>
        <v>0</v>
      </c>
      <c r="B849" s="489" t="str">
        <f>IF(J849="","",'S - Desp. TESTES'!A55)</f>
        <v/>
      </c>
      <c r="C849" s="489" t="str">
        <f t="shared" si="41"/>
        <v/>
      </c>
      <c r="D849" s="489" t="str">
        <f>'S - Desp. TESTES'!T55</f>
        <v/>
      </c>
      <c r="F849" s="489" t="str">
        <f t="shared" si="42"/>
        <v/>
      </c>
      <c r="H849" s="489" t="str">
        <f>IF('S - Desp. TESTES'!C55="","",'S - Desp. TESTES'!C55)</f>
        <v/>
      </c>
      <c r="I849" s="489" t="str">
        <f>IF('S - Desp. TESTES'!D55="","",'S - Desp. TESTES'!D55)</f>
        <v/>
      </c>
      <c r="J849" s="489" t="str">
        <f>IF('S - Desp. TESTES'!E55="","",'S - Desp. TESTES'!E55)</f>
        <v/>
      </c>
      <c r="L849" s="489" t="str">
        <f t="shared" si="43"/>
        <v/>
      </c>
    </row>
    <row r="850" spans="1:12" x14ac:dyDescent="0.25">
      <c r="A850" s="489">
        <f t="shared" si="44"/>
        <v>0</v>
      </c>
      <c r="B850" s="489" t="str">
        <f>IF(J850="","",'S - Desp. TESTES'!A56)</f>
        <v/>
      </c>
      <c r="C850" s="489" t="str">
        <f t="shared" si="41"/>
        <v/>
      </c>
      <c r="D850" s="489" t="str">
        <f>'S - Desp. TESTES'!T56</f>
        <v/>
      </c>
      <c r="F850" s="489" t="str">
        <f t="shared" si="42"/>
        <v/>
      </c>
      <c r="H850" s="489" t="str">
        <f>IF('S - Desp. TESTES'!C56="","",'S - Desp. TESTES'!C56)</f>
        <v/>
      </c>
      <c r="I850" s="489" t="str">
        <f>IF('S - Desp. TESTES'!D56="","",'S - Desp. TESTES'!D56)</f>
        <v/>
      </c>
      <c r="J850" s="489" t="str">
        <f>IF('S - Desp. TESTES'!E56="","",'S - Desp. TESTES'!E56)</f>
        <v/>
      </c>
      <c r="L850" s="489" t="str">
        <f t="shared" si="43"/>
        <v/>
      </c>
    </row>
    <row r="851" spans="1:12" x14ac:dyDescent="0.25">
      <c r="A851" s="489">
        <f t="shared" si="44"/>
        <v>0</v>
      </c>
      <c r="B851" s="489" t="str">
        <f>IF(J851="","",'S - Desp. TESTES'!A57)</f>
        <v/>
      </c>
      <c r="C851" s="489" t="str">
        <f t="shared" si="41"/>
        <v/>
      </c>
      <c r="D851" s="489" t="str">
        <f>'S - Desp. TESTES'!T57</f>
        <v/>
      </c>
      <c r="F851" s="489" t="str">
        <f t="shared" si="42"/>
        <v/>
      </c>
      <c r="H851" s="489" t="str">
        <f>IF('S - Desp. TESTES'!C57="","",'S - Desp. TESTES'!C57)</f>
        <v/>
      </c>
      <c r="I851" s="489" t="str">
        <f>IF('S - Desp. TESTES'!D57="","",'S - Desp. TESTES'!D57)</f>
        <v/>
      </c>
      <c r="J851" s="489" t="str">
        <f>IF('S - Desp. TESTES'!E57="","",'S - Desp. TESTES'!E57)</f>
        <v/>
      </c>
      <c r="L851" s="489" t="str">
        <f t="shared" si="43"/>
        <v/>
      </c>
    </row>
    <row r="852" spans="1:12" x14ac:dyDescent="0.25">
      <c r="A852" s="489">
        <f t="shared" si="44"/>
        <v>0</v>
      </c>
      <c r="B852" s="489" t="str">
        <f>IF(J852="","",'S - Desp. TESTES'!A58)</f>
        <v/>
      </c>
      <c r="C852" s="489" t="str">
        <f t="shared" si="41"/>
        <v/>
      </c>
      <c r="D852" s="489" t="str">
        <f>'S - Desp. TESTES'!T58</f>
        <v/>
      </c>
      <c r="F852" s="489" t="str">
        <f t="shared" si="42"/>
        <v/>
      </c>
      <c r="H852" s="489" t="str">
        <f>IF('S - Desp. TESTES'!C58="","",'S - Desp. TESTES'!C58)</f>
        <v/>
      </c>
      <c r="I852" s="489" t="str">
        <f>IF('S - Desp. TESTES'!D58="","",'S - Desp. TESTES'!D58)</f>
        <v/>
      </c>
      <c r="J852" s="489" t="str">
        <f>IF('S - Desp. TESTES'!E58="","",'S - Desp. TESTES'!E58)</f>
        <v/>
      </c>
      <c r="L852" s="489" t="str">
        <f t="shared" si="43"/>
        <v/>
      </c>
    </row>
    <row r="853" spans="1:12" x14ac:dyDescent="0.25">
      <c r="A853" s="489">
        <f t="shared" si="44"/>
        <v>0</v>
      </c>
      <c r="B853" s="489" t="str">
        <f>IF(J853="","",'S - Desp. TESTES'!A59)</f>
        <v/>
      </c>
      <c r="C853" s="489" t="str">
        <f t="shared" si="41"/>
        <v/>
      </c>
      <c r="D853" s="489" t="str">
        <f>'S - Desp. TESTES'!T59</f>
        <v/>
      </c>
      <c r="F853" s="489" t="str">
        <f t="shared" si="42"/>
        <v/>
      </c>
      <c r="H853" s="489" t="str">
        <f>IF('S - Desp. TESTES'!C59="","",'S - Desp. TESTES'!C59)</f>
        <v/>
      </c>
      <c r="I853" s="489" t="str">
        <f>IF('S - Desp. TESTES'!D59="","",'S - Desp. TESTES'!D59)</f>
        <v/>
      </c>
      <c r="J853" s="489" t="str">
        <f>IF('S - Desp. TESTES'!E59="","",'S - Desp. TESTES'!E59)</f>
        <v/>
      </c>
      <c r="L853" s="489" t="str">
        <f t="shared" si="43"/>
        <v/>
      </c>
    </row>
    <row r="854" spans="1:12" x14ac:dyDescent="0.25">
      <c r="A854" s="489">
        <f t="shared" si="44"/>
        <v>0</v>
      </c>
      <c r="B854" s="489" t="str">
        <f>IF(J854="","",'S - Desp. TESTES'!A60)</f>
        <v/>
      </c>
      <c r="C854" s="489" t="str">
        <f t="shared" si="41"/>
        <v/>
      </c>
      <c r="D854" s="489" t="str">
        <f>'S - Desp. TESTES'!T60</f>
        <v/>
      </c>
      <c r="F854" s="489" t="str">
        <f t="shared" si="42"/>
        <v/>
      </c>
      <c r="H854" s="489" t="str">
        <f>IF('S - Desp. TESTES'!C60="","",'S - Desp. TESTES'!C60)</f>
        <v/>
      </c>
      <c r="I854" s="489" t="str">
        <f>IF('S - Desp. TESTES'!D60="","",'S - Desp. TESTES'!D60)</f>
        <v/>
      </c>
      <c r="J854" s="489" t="str">
        <f>IF('S - Desp. TESTES'!E60="","",'S - Desp. TESTES'!E60)</f>
        <v/>
      </c>
      <c r="L854" s="489" t="str">
        <f t="shared" si="43"/>
        <v/>
      </c>
    </row>
    <row r="855" spans="1:12" x14ac:dyDescent="0.25">
      <c r="A855" s="489">
        <f t="shared" si="44"/>
        <v>0</v>
      </c>
      <c r="B855" s="489" t="str">
        <f>IF(J855="","",'S - Desp. TESTES'!A61)</f>
        <v/>
      </c>
      <c r="C855" s="489" t="str">
        <f t="shared" si="41"/>
        <v/>
      </c>
      <c r="D855" s="489" t="str">
        <f>'S - Desp. TESTES'!T61</f>
        <v/>
      </c>
      <c r="F855" s="489" t="str">
        <f t="shared" si="42"/>
        <v/>
      </c>
      <c r="H855" s="489" t="str">
        <f>IF('S - Desp. TESTES'!C61="","",'S - Desp. TESTES'!C61)</f>
        <v/>
      </c>
      <c r="I855" s="489" t="str">
        <f>IF('S - Desp. TESTES'!D61="","",'S - Desp. TESTES'!D61)</f>
        <v/>
      </c>
      <c r="J855" s="489" t="str">
        <f>IF('S - Desp. TESTES'!E61="","",'S - Desp. TESTES'!E61)</f>
        <v/>
      </c>
      <c r="L855" s="489" t="str">
        <f t="shared" si="43"/>
        <v/>
      </c>
    </row>
    <row r="856" spans="1:12" x14ac:dyDescent="0.25">
      <c r="A856" s="489">
        <f t="shared" si="44"/>
        <v>0</v>
      </c>
      <c r="B856" s="489" t="str">
        <f>IF(J856="","",'S - Desp. TESTES'!A62)</f>
        <v/>
      </c>
      <c r="C856" s="489" t="str">
        <f t="shared" si="41"/>
        <v/>
      </c>
      <c r="D856" s="489" t="str">
        <f>'S - Desp. TESTES'!T62</f>
        <v/>
      </c>
      <c r="F856" s="489" t="str">
        <f t="shared" si="42"/>
        <v/>
      </c>
      <c r="H856" s="489" t="str">
        <f>IF('S - Desp. TESTES'!C62="","",'S - Desp. TESTES'!C62)</f>
        <v/>
      </c>
      <c r="I856" s="489" t="str">
        <f>IF('S - Desp. TESTES'!D62="","",'S - Desp. TESTES'!D62)</f>
        <v/>
      </c>
      <c r="J856" s="489" t="str">
        <f>IF('S - Desp. TESTES'!E62="","",'S - Desp. TESTES'!E62)</f>
        <v/>
      </c>
      <c r="L856" s="489" t="str">
        <f t="shared" si="43"/>
        <v/>
      </c>
    </row>
    <row r="857" spans="1:12" x14ac:dyDescent="0.25">
      <c r="A857" s="489">
        <f t="shared" si="44"/>
        <v>0</v>
      </c>
      <c r="B857" s="489" t="str">
        <f>IF(J857="","",'S - Desp. TESTES'!A63)</f>
        <v/>
      </c>
      <c r="C857" s="489" t="str">
        <f t="shared" si="41"/>
        <v/>
      </c>
      <c r="D857" s="489" t="str">
        <f>'S - Desp. TESTES'!T63</f>
        <v/>
      </c>
      <c r="F857" s="489" t="str">
        <f t="shared" si="42"/>
        <v/>
      </c>
      <c r="H857" s="489" t="str">
        <f>IF('S - Desp. TESTES'!C63="","",'S - Desp. TESTES'!C63)</f>
        <v/>
      </c>
      <c r="I857" s="489" t="str">
        <f>IF('S - Desp. TESTES'!D63="","",'S - Desp. TESTES'!D63)</f>
        <v/>
      </c>
      <c r="J857" s="489" t="str">
        <f>IF('S - Desp. TESTES'!E63="","",'S - Desp. TESTES'!E63)</f>
        <v/>
      </c>
      <c r="L857" s="489" t="str">
        <f t="shared" si="43"/>
        <v/>
      </c>
    </row>
    <row r="858" spans="1:12" x14ac:dyDescent="0.25">
      <c r="A858" s="489">
        <f t="shared" si="44"/>
        <v>0</v>
      </c>
      <c r="B858" s="489" t="str">
        <f>IF(J858="","",'S - Desp. TESTES'!A64)</f>
        <v/>
      </c>
      <c r="C858" s="489" t="str">
        <f t="shared" si="41"/>
        <v/>
      </c>
      <c r="D858" s="489" t="str">
        <f>'S - Desp. TESTES'!T64</f>
        <v/>
      </c>
      <c r="F858" s="489" t="str">
        <f t="shared" si="42"/>
        <v/>
      </c>
      <c r="H858" s="489" t="str">
        <f>IF('S - Desp. TESTES'!C64="","",'S - Desp. TESTES'!C64)</f>
        <v/>
      </c>
      <c r="I858" s="489" t="str">
        <f>IF('S - Desp. TESTES'!D64="","",'S - Desp. TESTES'!D64)</f>
        <v/>
      </c>
      <c r="J858" s="489" t="str">
        <f>IF('S - Desp. TESTES'!E64="","",'S - Desp. TESTES'!E64)</f>
        <v/>
      </c>
      <c r="L858" s="489" t="str">
        <f t="shared" si="43"/>
        <v/>
      </c>
    </row>
    <row r="859" spans="1:12" x14ac:dyDescent="0.25">
      <c r="A859" s="489">
        <f t="shared" si="44"/>
        <v>0</v>
      </c>
      <c r="B859" s="489" t="str">
        <f>IF(J859="","",'S - Desp. TESTES'!A65)</f>
        <v/>
      </c>
      <c r="C859" s="489" t="str">
        <f t="shared" si="41"/>
        <v/>
      </c>
      <c r="D859" s="489" t="str">
        <f>'S - Desp. TESTES'!T65</f>
        <v/>
      </c>
      <c r="F859" s="489" t="str">
        <f t="shared" si="42"/>
        <v/>
      </c>
      <c r="H859" s="489" t="str">
        <f>IF('S - Desp. TESTES'!C65="","",'S - Desp. TESTES'!C65)</f>
        <v/>
      </c>
      <c r="I859" s="489" t="str">
        <f>IF('S - Desp. TESTES'!D65="","",'S - Desp. TESTES'!D65)</f>
        <v/>
      </c>
      <c r="J859" s="489" t="str">
        <f>IF('S - Desp. TESTES'!E65="","",'S - Desp. TESTES'!E65)</f>
        <v/>
      </c>
      <c r="L859" s="489" t="str">
        <f t="shared" si="43"/>
        <v/>
      </c>
    </row>
    <row r="860" spans="1:12" x14ac:dyDescent="0.25">
      <c r="A860" s="489">
        <f t="shared" si="44"/>
        <v>0</v>
      </c>
      <c r="B860" s="489" t="str">
        <f>IF(J860="","",'S - Desp. TESTES'!A66)</f>
        <v/>
      </c>
      <c r="C860" s="489" t="str">
        <f t="shared" si="41"/>
        <v/>
      </c>
      <c r="D860" s="489" t="str">
        <f>'S - Desp. TESTES'!T66</f>
        <v/>
      </c>
      <c r="F860" s="489" t="str">
        <f t="shared" si="42"/>
        <v/>
      </c>
      <c r="H860" s="489" t="str">
        <f>IF('S - Desp. TESTES'!C66="","",'S - Desp. TESTES'!C66)</f>
        <v/>
      </c>
      <c r="I860" s="489" t="str">
        <f>IF('S - Desp. TESTES'!D66="","",'S - Desp. TESTES'!D66)</f>
        <v/>
      </c>
      <c r="J860" s="489" t="str">
        <f>IF('S - Desp. TESTES'!E66="","",'S - Desp. TESTES'!E66)</f>
        <v/>
      </c>
      <c r="L860" s="489" t="str">
        <f t="shared" si="43"/>
        <v/>
      </c>
    </row>
    <row r="861" spans="1:12" x14ac:dyDescent="0.25">
      <c r="A861" s="489">
        <f t="shared" si="44"/>
        <v>0</v>
      </c>
      <c r="B861" s="489" t="str">
        <f>IF(J861="","",'S - Desp. TESTES'!A67)</f>
        <v/>
      </c>
      <c r="C861" s="489" t="str">
        <f t="shared" si="41"/>
        <v/>
      </c>
      <c r="D861" s="489" t="str">
        <f>'S - Desp. TESTES'!T67</f>
        <v/>
      </c>
      <c r="F861" s="489" t="str">
        <f t="shared" si="42"/>
        <v/>
      </c>
      <c r="H861" s="489" t="str">
        <f>IF('S - Desp. TESTES'!C67="","",'S - Desp. TESTES'!C67)</f>
        <v/>
      </c>
      <c r="I861" s="489" t="str">
        <f>IF('S - Desp. TESTES'!D67="","",'S - Desp. TESTES'!D67)</f>
        <v/>
      </c>
      <c r="J861" s="489" t="str">
        <f>IF('S - Desp. TESTES'!E67="","",'S - Desp. TESTES'!E67)</f>
        <v/>
      </c>
      <c r="L861" s="489" t="str">
        <f t="shared" si="43"/>
        <v/>
      </c>
    </row>
    <row r="862" spans="1:12" x14ac:dyDescent="0.25">
      <c r="A862" s="489">
        <f t="shared" si="44"/>
        <v>0</v>
      </c>
      <c r="B862" s="489" t="str">
        <f>IF(J862="","",'S - Desp. TESTES'!A68)</f>
        <v/>
      </c>
      <c r="C862" s="489" t="str">
        <f t="shared" si="41"/>
        <v/>
      </c>
      <c r="D862" s="489" t="str">
        <f>'S - Desp. TESTES'!T68</f>
        <v/>
      </c>
      <c r="F862" s="489" t="str">
        <f t="shared" si="42"/>
        <v/>
      </c>
      <c r="H862" s="489" t="str">
        <f>IF('S - Desp. TESTES'!C68="","",'S - Desp. TESTES'!C68)</f>
        <v/>
      </c>
      <c r="I862" s="489" t="str">
        <f>IF('S - Desp. TESTES'!D68="","",'S - Desp. TESTES'!D68)</f>
        <v/>
      </c>
      <c r="J862" s="489" t="str">
        <f>IF('S - Desp. TESTES'!E68="","",'S - Desp. TESTES'!E68)</f>
        <v/>
      </c>
      <c r="L862" s="489" t="str">
        <f t="shared" si="43"/>
        <v/>
      </c>
    </row>
    <row r="863" spans="1:12" x14ac:dyDescent="0.25">
      <c r="A863" s="489">
        <f t="shared" si="44"/>
        <v>0</v>
      </c>
      <c r="B863" s="489" t="str">
        <f>IF(J863="","",'S - Desp. TESTES'!A69)</f>
        <v/>
      </c>
      <c r="C863" s="489" t="str">
        <f t="shared" si="41"/>
        <v/>
      </c>
      <c r="D863" s="489" t="str">
        <f>'S - Desp. TESTES'!T69</f>
        <v/>
      </c>
      <c r="F863" s="489" t="str">
        <f t="shared" si="42"/>
        <v/>
      </c>
      <c r="H863" s="489" t="str">
        <f>IF('S - Desp. TESTES'!C69="","",'S - Desp. TESTES'!C69)</f>
        <v/>
      </c>
      <c r="I863" s="489" t="str">
        <f>IF('S - Desp. TESTES'!D69="","",'S - Desp. TESTES'!D69)</f>
        <v/>
      </c>
      <c r="J863" s="489" t="str">
        <f>IF('S - Desp. TESTES'!E69="","",'S - Desp. TESTES'!E69)</f>
        <v/>
      </c>
      <c r="L863" s="489" t="str">
        <f t="shared" si="43"/>
        <v/>
      </c>
    </row>
    <row r="864" spans="1:12" x14ac:dyDescent="0.25">
      <c r="A864" s="489">
        <f t="shared" si="44"/>
        <v>0</v>
      </c>
      <c r="B864" s="489" t="str">
        <f>IF(J864="","",'S - Desp. TESTES'!A70)</f>
        <v/>
      </c>
      <c r="C864" s="489" t="str">
        <f t="shared" ref="C864:C898" si="45">IF(B864="","","TESTES OPERACIONAIS")</f>
        <v/>
      </c>
      <c r="D864" s="489" t="str">
        <f>'S - Desp. TESTES'!T70</f>
        <v/>
      </c>
      <c r="F864" s="489" t="str">
        <f t="shared" ref="F864:F898" si="46">IF(B864="","","NA")</f>
        <v/>
      </c>
      <c r="H864" s="489" t="str">
        <f>IF('S - Desp. TESTES'!C70="","",'S - Desp. TESTES'!C70)</f>
        <v/>
      </c>
      <c r="I864" s="489" t="str">
        <f>IF('S - Desp. TESTES'!D70="","",'S - Desp. TESTES'!D70)</f>
        <v/>
      </c>
      <c r="J864" s="489" t="str">
        <f>IF('S - Desp. TESTES'!E70="","",'S - Desp. TESTES'!E70)</f>
        <v/>
      </c>
      <c r="L864" s="489" t="str">
        <f t="shared" ref="L864:L898" si="47">IF(J864="","","1")</f>
        <v/>
      </c>
    </row>
    <row r="865" spans="1:12" x14ac:dyDescent="0.25">
      <c r="A865" s="489">
        <f t="shared" si="44"/>
        <v>0</v>
      </c>
      <c r="B865" s="489" t="str">
        <f>IF(J865="","",'S - Desp. TESTES'!A71)</f>
        <v/>
      </c>
      <c r="C865" s="489" t="str">
        <f t="shared" si="45"/>
        <v/>
      </c>
      <c r="D865" s="489" t="str">
        <f>'S - Desp. TESTES'!T71</f>
        <v/>
      </c>
      <c r="F865" s="489" t="str">
        <f t="shared" si="46"/>
        <v/>
      </c>
      <c r="H865" s="489" t="str">
        <f>IF('S - Desp. TESTES'!C71="","",'S - Desp. TESTES'!C71)</f>
        <v/>
      </c>
      <c r="I865" s="489" t="str">
        <f>IF('S - Desp. TESTES'!D71="","",'S - Desp. TESTES'!D71)</f>
        <v/>
      </c>
      <c r="J865" s="489" t="str">
        <f>IF('S - Desp. TESTES'!E71="","",'S - Desp. TESTES'!E71)</f>
        <v/>
      </c>
      <c r="L865" s="489" t="str">
        <f t="shared" si="47"/>
        <v/>
      </c>
    </row>
    <row r="866" spans="1:12" x14ac:dyDescent="0.25">
      <c r="A866" s="489">
        <f t="shared" si="44"/>
        <v>0</v>
      </c>
      <c r="B866" s="489" t="str">
        <f>IF(J866="","",'S - Desp. TESTES'!A72)</f>
        <v/>
      </c>
      <c r="C866" s="489" t="str">
        <f t="shared" si="45"/>
        <v/>
      </c>
      <c r="D866" s="489" t="str">
        <f>'S - Desp. TESTES'!T72</f>
        <v/>
      </c>
      <c r="F866" s="489" t="str">
        <f t="shared" si="46"/>
        <v/>
      </c>
      <c r="H866" s="489" t="str">
        <f>IF('S - Desp. TESTES'!C72="","",'S - Desp. TESTES'!C72)</f>
        <v/>
      </c>
      <c r="I866" s="489" t="str">
        <f>IF('S - Desp. TESTES'!D72="","",'S - Desp. TESTES'!D72)</f>
        <v/>
      </c>
      <c r="J866" s="489" t="str">
        <f>IF('S - Desp. TESTES'!E72="","",'S - Desp. TESTES'!E72)</f>
        <v/>
      </c>
      <c r="L866" s="489" t="str">
        <f t="shared" si="47"/>
        <v/>
      </c>
    </row>
    <row r="867" spans="1:12" x14ac:dyDescent="0.25">
      <c r="A867" s="489">
        <f t="shared" si="44"/>
        <v>0</v>
      </c>
      <c r="B867" s="489" t="str">
        <f>IF(J867="","",'S - Desp. TESTES'!A73)</f>
        <v/>
      </c>
      <c r="C867" s="489" t="str">
        <f t="shared" si="45"/>
        <v/>
      </c>
      <c r="D867" s="489" t="str">
        <f>'S - Desp. TESTES'!T73</f>
        <v/>
      </c>
      <c r="F867" s="489" t="str">
        <f t="shared" si="46"/>
        <v/>
      </c>
      <c r="H867" s="489" t="str">
        <f>IF('S - Desp. TESTES'!C73="","",'S - Desp. TESTES'!C73)</f>
        <v/>
      </c>
      <c r="I867" s="489" t="str">
        <f>IF('S - Desp. TESTES'!D73="","",'S - Desp. TESTES'!D73)</f>
        <v/>
      </c>
      <c r="J867" s="489" t="str">
        <f>IF('S - Desp. TESTES'!E73="","",'S - Desp. TESTES'!E73)</f>
        <v/>
      </c>
      <c r="L867" s="489" t="str">
        <f t="shared" si="47"/>
        <v/>
      </c>
    </row>
    <row r="868" spans="1:12" x14ac:dyDescent="0.25">
      <c r="A868" s="489">
        <f t="shared" si="44"/>
        <v>0</v>
      </c>
      <c r="B868" s="489" t="str">
        <f>IF(J868="","",'S - Desp. TESTES'!A74)</f>
        <v/>
      </c>
      <c r="C868" s="489" t="str">
        <f t="shared" si="45"/>
        <v/>
      </c>
      <c r="D868" s="489" t="str">
        <f>'S - Desp. TESTES'!T74</f>
        <v/>
      </c>
      <c r="F868" s="489" t="str">
        <f t="shared" si="46"/>
        <v/>
      </c>
      <c r="H868" s="489" t="str">
        <f>IF('S - Desp. TESTES'!C74="","",'S - Desp. TESTES'!C74)</f>
        <v/>
      </c>
      <c r="I868" s="489" t="str">
        <f>IF('S - Desp. TESTES'!D74="","",'S - Desp. TESTES'!D74)</f>
        <v/>
      </c>
      <c r="J868" s="489" t="str">
        <f>IF('S - Desp. TESTES'!E74="","",'S - Desp. TESTES'!E74)</f>
        <v/>
      </c>
      <c r="L868" s="489" t="str">
        <f t="shared" si="47"/>
        <v/>
      </c>
    </row>
    <row r="869" spans="1:12" x14ac:dyDescent="0.25">
      <c r="A869" s="489">
        <f t="shared" si="44"/>
        <v>0</v>
      </c>
      <c r="B869" s="489" t="str">
        <f>IF(J869="","",'S - Desp. TESTES'!A75)</f>
        <v/>
      </c>
      <c r="C869" s="489" t="str">
        <f t="shared" si="45"/>
        <v/>
      </c>
      <c r="D869" s="489" t="str">
        <f>'S - Desp. TESTES'!T75</f>
        <v/>
      </c>
      <c r="F869" s="489" t="str">
        <f t="shared" si="46"/>
        <v/>
      </c>
      <c r="H869" s="489" t="str">
        <f>IF('S - Desp. TESTES'!C75="","",'S - Desp. TESTES'!C75)</f>
        <v/>
      </c>
      <c r="I869" s="489" t="str">
        <f>IF('S - Desp. TESTES'!D75="","",'S - Desp. TESTES'!D75)</f>
        <v/>
      </c>
      <c r="J869" s="489" t="str">
        <f>IF('S - Desp. TESTES'!E75="","",'S - Desp. TESTES'!E75)</f>
        <v/>
      </c>
      <c r="L869" s="489" t="str">
        <f t="shared" si="47"/>
        <v/>
      </c>
    </row>
    <row r="870" spans="1:12" x14ac:dyDescent="0.25">
      <c r="A870" s="489">
        <f t="shared" si="44"/>
        <v>0</v>
      </c>
      <c r="B870" s="489" t="str">
        <f>IF(J870="","",'S - Desp. TESTES'!A76)</f>
        <v/>
      </c>
      <c r="C870" s="489" t="str">
        <f t="shared" si="45"/>
        <v/>
      </c>
      <c r="D870" s="489" t="str">
        <f>'S - Desp. TESTES'!T76</f>
        <v/>
      </c>
      <c r="F870" s="489" t="str">
        <f t="shared" si="46"/>
        <v/>
      </c>
      <c r="H870" s="489" t="str">
        <f>IF('S - Desp. TESTES'!C76="","",'S - Desp. TESTES'!C76)</f>
        <v/>
      </c>
      <c r="I870" s="489" t="str">
        <f>IF('S - Desp. TESTES'!D76="","",'S - Desp. TESTES'!D76)</f>
        <v/>
      </c>
      <c r="J870" s="489" t="str">
        <f>IF('S - Desp. TESTES'!E76="","",'S - Desp. TESTES'!E76)</f>
        <v/>
      </c>
      <c r="L870" s="489" t="str">
        <f t="shared" si="47"/>
        <v/>
      </c>
    </row>
    <row r="871" spans="1:12" x14ac:dyDescent="0.25">
      <c r="A871" s="489">
        <f t="shared" si="44"/>
        <v>0</v>
      </c>
      <c r="B871" s="489" t="str">
        <f>IF(J871="","",'S - Desp. TESTES'!A77)</f>
        <v/>
      </c>
      <c r="C871" s="489" t="str">
        <f t="shared" si="45"/>
        <v/>
      </c>
      <c r="D871" s="489" t="str">
        <f>'S - Desp. TESTES'!T77</f>
        <v/>
      </c>
      <c r="F871" s="489" t="str">
        <f t="shared" si="46"/>
        <v/>
      </c>
      <c r="H871" s="489" t="str">
        <f>IF('S - Desp. TESTES'!C77="","",'S - Desp. TESTES'!C77)</f>
        <v/>
      </c>
      <c r="I871" s="489" t="str">
        <f>IF('S - Desp. TESTES'!D77="","",'S - Desp. TESTES'!D77)</f>
        <v/>
      </c>
      <c r="J871" s="489" t="str">
        <f>IF('S - Desp. TESTES'!E77="","",'S - Desp. TESTES'!E77)</f>
        <v/>
      </c>
      <c r="L871" s="489" t="str">
        <f t="shared" si="47"/>
        <v/>
      </c>
    </row>
    <row r="872" spans="1:12" x14ac:dyDescent="0.25">
      <c r="A872" s="489">
        <f t="shared" si="44"/>
        <v>0</v>
      </c>
      <c r="B872" s="489" t="str">
        <f>IF(J872="","",'S - Desp. TESTES'!A78)</f>
        <v/>
      </c>
      <c r="C872" s="489" t="str">
        <f t="shared" si="45"/>
        <v/>
      </c>
      <c r="D872" s="489" t="str">
        <f>'S - Desp. TESTES'!T78</f>
        <v/>
      </c>
      <c r="F872" s="489" t="str">
        <f t="shared" si="46"/>
        <v/>
      </c>
      <c r="H872" s="489" t="str">
        <f>IF('S - Desp. TESTES'!C78="","",'S - Desp. TESTES'!C78)</f>
        <v/>
      </c>
      <c r="I872" s="489" t="str">
        <f>IF('S - Desp. TESTES'!D78="","",'S - Desp. TESTES'!D78)</f>
        <v/>
      </c>
      <c r="J872" s="489" t="str">
        <f>IF('S - Desp. TESTES'!E78="","",'S - Desp. TESTES'!E78)</f>
        <v/>
      </c>
      <c r="L872" s="489" t="str">
        <f t="shared" si="47"/>
        <v/>
      </c>
    </row>
    <row r="873" spans="1:12" x14ac:dyDescent="0.25">
      <c r="A873" s="489">
        <f t="shared" si="44"/>
        <v>0</v>
      </c>
      <c r="B873" s="489" t="str">
        <f>IF(J873="","",'S - Desp. TESTES'!A79)</f>
        <v/>
      </c>
      <c r="C873" s="489" t="str">
        <f t="shared" si="45"/>
        <v/>
      </c>
      <c r="D873" s="489" t="str">
        <f>'S - Desp. TESTES'!T79</f>
        <v/>
      </c>
      <c r="F873" s="489" t="str">
        <f t="shared" si="46"/>
        <v/>
      </c>
      <c r="H873" s="489" t="str">
        <f>IF('S - Desp. TESTES'!C79="","",'S - Desp. TESTES'!C79)</f>
        <v/>
      </c>
      <c r="I873" s="489" t="str">
        <f>IF('S - Desp. TESTES'!D79="","",'S - Desp. TESTES'!D79)</f>
        <v/>
      </c>
      <c r="J873" s="489" t="str">
        <f>IF('S - Desp. TESTES'!E79="","",'S - Desp. TESTES'!E79)</f>
        <v/>
      </c>
      <c r="L873" s="489" t="str">
        <f t="shared" si="47"/>
        <v/>
      </c>
    </row>
    <row r="874" spans="1:12" x14ac:dyDescent="0.25">
      <c r="A874" s="489">
        <f t="shared" si="44"/>
        <v>0</v>
      </c>
      <c r="B874" s="489" t="str">
        <f>IF(J874="","",'S - Desp. TESTES'!A80)</f>
        <v/>
      </c>
      <c r="C874" s="489" t="str">
        <f t="shared" si="45"/>
        <v/>
      </c>
      <c r="D874" s="489" t="str">
        <f>'S - Desp. TESTES'!T80</f>
        <v/>
      </c>
      <c r="F874" s="489" t="str">
        <f t="shared" si="46"/>
        <v/>
      </c>
      <c r="H874" s="489" t="str">
        <f>IF('S - Desp. TESTES'!C80="","",'S - Desp. TESTES'!C80)</f>
        <v/>
      </c>
      <c r="I874" s="489" t="str">
        <f>IF('S - Desp. TESTES'!D80="","",'S - Desp. TESTES'!D80)</f>
        <v/>
      </c>
      <c r="J874" s="489" t="str">
        <f>IF('S - Desp. TESTES'!E80="","",'S - Desp. TESTES'!E80)</f>
        <v/>
      </c>
      <c r="L874" s="489" t="str">
        <f t="shared" si="47"/>
        <v/>
      </c>
    </row>
    <row r="875" spans="1:12" x14ac:dyDescent="0.25">
      <c r="A875" s="489">
        <f t="shared" si="44"/>
        <v>0</v>
      </c>
      <c r="B875" s="489" t="str">
        <f>IF(J875="","",'S - Desp. TESTES'!A81)</f>
        <v/>
      </c>
      <c r="C875" s="489" t="str">
        <f t="shared" si="45"/>
        <v/>
      </c>
      <c r="D875" s="489" t="str">
        <f>'S - Desp. TESTES'!T81</f>
        <v/>
      </c>
      <c r="F875" s="489" t="str">
        <f t="shared" si="46"/>
        <v/>
      </c>
      <c r="H875" s="489" t="str">
        <f>IF('S - Desp. TESTES'!C81="","",'S - Desp. TESTES'!C81)</f>
        <v/>
      </c>
      <c r="I875" s="489" t="str">
        <f>IF('S - Desp. TESTES'!D81="","",'S - Desp. TESTES'!D81)</f>
        <v/>
      </c>
      <c r="J875" s="489" t="str">
        <f>IF('S - Desp. TESTES'!E81="","",'S - Desp. TESTES'!E81)</f>
        <v/>
      </c>
      <c r="L875" s="489" t="str">
        <f t="shared" si="47"/>
        <v/>
      </c>
    </row>
    <row r="876" spans="1:12" x14ac:dyDescent="0.25">
      <c r="A876" s="489">
        <f t="shared" si="44"/>
        <v>0</v>
      </c>
      <c r="B876" s="489" t="str">
        <f>IF(J876="","",'S - Desp. TESTES'!A82)</f>
        <v/>
      </c>
      <c r="C876" s="489" t="str">
        <f t="shared" si="45"/>
        <v/>
      </c>
      <c r="D876" s="489" t="str">
        <f>'S - Desp. TESTES'!T82</f>
        <v/>
      </c>
      <c r="F876" s="489" t="str">
        <f t="shared" si="46"/>
        <v/>
      </c>
      <c r="H876" s="489" t="str">
        <f>IF('S - Desp. TESTES'!C82="","",'S - Desp. TESTES'!C82)</f>
        <v/>
      </c>
      <c r="I876" s="489" t="str">
        <f>IF('S - Desp. TESTES'!D82="","",'S - Desp. TESTES'!D82)</f>
        <v/>
      </c>
      <c r="J876" s="489" t="str">
        <f>IF('S - Desp. TESTES'!E82="","",'S - Desp. TESTES'!E82)</f>
        <v/>
      </c>
      <c r="L876" s="489" t="str">
        <f t="shared" si="47"/>
        <v/>
      </c>
    </row>
    <row r="877" spans="1:12" x14ac:dyDescent="0.25">
      <c r="A877" s="489">
        <f t="shared" si="44"/>
        <v>0</v>
      </c>
      <c r="B877" s="489" t="str">
        <f>IF(J877="","",'S - Desp. TESTES'!A83)</f>
        <v/>
      </c>
      <c r="C877" s="489" t="str">
        <f t="shared" si="45"/>
        <v/>
      </c>
      <c r="D877" s="489" t="str">
        <f>'S - Desp. TESTES'!T83</f>
        <v/>
      </c>
      <c r="F877" s="489" t="str">
        <f t="shared" si="46"/>
        <v/>
      </c>
      <c r="H877" s="489" t="str">
        <f>IF('S - Desp. TESTES'!C83="","",'S - Desp. TESTES'!C83)</f>
        <v/>
      </c>
      <c r="I877" s="489" t="str">
        <f>IF('S - Desp. TESTES'!D83="","",'S - Desp. TESTES'!D83)</f>
        <v/>
      </c>
      <c r="J877" s="489" t="str">
        <f>IF('S - Desp. TESTES'!E83="","",'S - Desp. TESTES'!E83)</f>
        <v/>
      </c>
      <c r="L877" s="489" t="str">
        <f t="shared" si="47"/>
        <v/>
      </c>
    </row>
    <row r="878" spans="1:12" x14ac:dyDescent="0.25">
      <c r="A878" s="489">
        <f t="shared" si="44"/>
        <v>0</v>
      </c>
      <c r="B878" s="489" t="str">
        <f>IF(J878="","",'S - Desp. TESTES'!A84)</f>
        <v/>
      </c>
      <c r="C878" s="489" t="str">
        <f t="shared" si="45"/>
        <v/>
      </c>
      <c r="D878" s="489" t="str">
        <f>'S - Desp. TESTES'!T84</f>
        <v/>
      </c>
      <c r="F878" s="489" t="str">
        <f t="shared" si="46"/>
        <v/>
      </c>
      <c r="H878" s="489" t="str">
        <f>IF('S - Desp. TESTES'!C84="","",'S - Desp. TESTES'!C84)</f>
        <v/>
      </c>
      <c r="I878" s="489" t="str">
        <f>IF('S - Desp. TESTES'!D84="","",'S - Desp. TESTES'!D84)</f>
        <v/>
      </c>
      <c r="J878" s="489" t="str">
        <f>IF('S - Desp. TESTES'!E84="","",'S - Desp. TESTES'!E84)</f>
        <v/>
      </c>
      <c r="L878" s="489" t="str">
        <f t="shared" si="47"/>
        <v/>
      </c>
    </row>
    <row r="879" spans="1:12" x14ac:dyDescent="0.25">
      <c r="A879" s="489">
        <f t="shared" si="44"/>
        <v>0</v>
      </c>
      <c r="B879" s="489" t="str">
        <f>IF(J879="","",'S - Desp. TESTES'!A85)</f>
        <v/>
      </c>
      <c r="C879" s="489" t="str">
        <f t="shared" si="45"/>
        <v/>
      </c>
      <c r="D879" s="489" t="str">
        <f>'S - Desp. TESTES'!T85</f>
        <v/>
      </c>
      <c r="F879" s="489" t="str">
        <f t="shared" si="46"/>
        <v/>
      </c>
      <c r="H879" s="489" t="str">
        <f>IF('S - Desp. TESTES'!C85="","",'S - Desp. TESTES'!C85)</f>
        <v/>
      </c>
      <c r="I879" s="489" t="str">
        <f>IF('S - Desp. TESTES'!D85="","",'S - Desp. TESTES'!D85)</f>
        <v/>
      </c>
      <c r="J879" s="489" t="str">
        <f>IF('S - Desp. TESTES'!E85="","",'S - Desp. TESTES'!E85)</f>
        <v/>
      </c>
      <c r="L879" s="489" t="str">
        <f t="shared" si="47"/>
        <v/>
      </c>
    </row>
    <row r="880" spans="1:12" x14ac:dyDescent="0.25">
      <c r="A880" s="489">
        <f t="shared" si="44"/>
        <v>0</v>
      </c>
      <c r="B880" s="489" t="str">
        <f>IF(J880="","",'S - Desp. TESTES'!A86)</f>
        <v/>
      </c>
      <c r="C880" s="489" t="str">
        <f t="shared" si="45"/>
        <v/>
      </c>
      <c r="D880" s="489" t="str">
        <f>'S - Desp. TESTES'!T86</f>
        <v/>
      </c>
      <c r="F880" s="489" t="str">
        <f t="shared" si="46"/>
        <v/>
      </c>
      <c r="H880" s="489" t="str">
        <f>IF('S - Desp. TESTES'!C86="","",'S - Desp. TESTES'!C86)</f>
        <v/>
      </c>
      <c r="I880" s="489" t="str">
        <f>IF('S - Desp. TESTES'!D86="","",'S - Desp. TESTES'!D86)</f>
        <v/>
      </c>
      <c r="J880" s="489" t="str">
        <f>IF('S - Desp. TESTES'!E86="","",'S - Desp. TESTES'!E86)</f>
        <v/>
      </c>
      <c r="L880" s="489" t="str">
        <f t="shared" si="47"/>
        <v/>
      </c>
    </row>
    <row r="881" spans="1:12" x14ac:dyDescent="0.25">
      <c r="A881" s="489">
        <f t="shared" si="44"/>
        <v>0</v>
      </c>
      <c r="B881" s="489" t="str">
        <f>IF(J881="","",'S - Desp. TESTES'!A87)</f>
        <v/>
      </c>
      <c r="C881" s="489" t="str">
        <f t="shared" si="45"/>
        <v/>
      </c>
      <c r="D881" s="489" t="str">
        <f>'S - Desp. TESTES'!T87</f>
        <v/>
      </c>
      <c r="F881" s="489" t="str">
        <f t="shared" si="46"/>
        <v/>
      </c>
      <c r="H881" s="489" t="str">
        <f>IF('S - Desp. TESTES'!C87="","",'S - Desp. TESTES'!C87)</f>
        <v/>
      </c>
      <c r="I881" s="489" t="str">
        <f>IF('S - Desp. TESTES'!D87="","",'S - Desp. TESTES'!D87)</f>
        <v/>
      </c>
      <c r="J881" s="489" t="str">
        <f>IF('S - Desp. TESTES'!E87="","",'S - Desp. TESTES'!E87)</f>
        <v/>
      </c>
      <c r="L881" s="489" t="str">
        <f t="shared" si="47"/>
        <v/>
      </c>
    </row>
    <row r="882" spans="1:12" x14ac:dyDescent="0.25">
      <c r="A882" s="489">
        <f t="shared" si="44"/>
        <v>0</v>
      </c>
      <c r="B882" s="489" t="str">
        <f>IF(J882="","",'S - Desp. TESTES'!A88)</f>
        <v/>
      </c>
      <c r="C882" s="489" t="str">
        <f t="shared" si="45"/>
        <v/>
      </c>
      <c r="D882" s="489" t="str">
        <f>'S - Desp. TESTES'!T88</f>
        <v/>
      </c>
      <c r="F882" s="489" t="str">
        <f t="shared" si="46"/>
        <v/>
      </c>
      <c r="H882" s="489" t="str">
        <f>IF('S - Desp. TESTES'!C88="","",'S - Desp. TESTES'!C88)</f>
        <v/>
      </c>
      <c r="I882" s="489" t="str">
        <f>IF('S - Desp. TESTES'!D88="","",'S - Desp. TESTES'!D88)</f>
        <v/>
      </c>
      <c r="J882" s="489" t="str">
        <f>IF('S - Desp. TESTES'!E88="","",'S - Desp. TESTES'!E88)</f>
        <v/>
      </c>
      <c r="L882" s="489" t="str">
        <f t="shared" si="47"/>
        <v/>
      </c>
    </row>
    <row r="883" spans="1:12" x14ac:dyDescent="0.25">
      <c r="A883" s="489">
        <f t="shared" si="44"/>
        <v>0</v>
      </c>
      <c r="B883" s="489" t="str">
        <f>IF(J883="","",'S - Desp. TESTES'!A89)</f>
        <v/>
      </c>
      <c r="C883" s="489" t="str">
        <f t="shared" si="45"/>
        <v/>
      </c>
      <c r="D883" s="489" t="str">
        <f>'S - Desp. TESTES'!T89</f>
        <v/>
      </c>
      <c r="F883" s="489" t="str">
        <f t="shared" si="46"/>
        <v/>
      </c>
      <c r="H883" s="489" t="str">
        <f>IF('S - Desp. TESTES'!C89="","",'S - Desp. TESTES'!C89)</f>
        <v/>
      </c>
      <c r="I883" s="489" t="str">
        <f>IF('S - Desp. TESTES'!D89="","",'S - Desp. TESTES'!D89)</f>
        <v/>
      </c>
      <c r="J883" s="489" t="str">
        <f>IF('S - Desp. TESTES'!E89="","",'S - Desp. TESTES'!E89)</f>
        <v/>
      </c>
      <c r="L883" s="489" t="str">
        <f t="shared" si="47"/>
        <v/>
      </c>
    </row>
    <row r="884" spans="1:12" x14ac:dyDescent="0.25">
      <c r="A884" s="489">
        <f t="shared" si="44"/>
        <v>0</v>
      </c>
      <c r="B884" s="489" t="str">
        <f>IF(J884="","",'S - Desp. TESTES'!A90)</f>
        <v/>
      </c>
      <c r="C884" s="489" t="str">
        <f t="shared" si="45"/>
        <v/>
      </c>
      <c r="D884" s="489" t="str">
        <f>'S - Desp. TESTES'!T90</f>
        <v/>
      </c>
      <c r="F884" s="489" t="str">
        <f t="shared" si="46"/>
        <v/>
      </c>
      <c r="H884" s="489" t="str">
        <f>IF('S - Desp. TESTES'!C90="","",'S - Desp. TESTES'!C90)</f>
        <v/>
      </c>
      <c r="I884" s="489" t="str">
        <f>IF('S - Desp. TESTES'!D90="","",'S - Desp. TESTES'!D90)</f>
        <v/>
      </c>
      <c r="J884" s="489" t="str">
        <f>IF('S - Desp. TESTES'!E90="","",'S - Desp. TESTES'!E90)</f>
        <v/>
      </c>
      <c r="L884" s="489" t="str">
        <f t="shared" si="47"/>
        <v/>
      </c>
    </row>
    <row r="885" spans="1:12" x14ac:dyDescent="0.25">
      <c r="A885" s="489">
        <f t="shared" si="44"/>
        <v>0</v>
      </c>
      <c r="B885" s="489" t="str">
        <f>IF(J885="","",'S - Desp. TESTES'!A91)</f>
        <v/>
      </c>
      <c r="C885" s="489" t="str">
        <f t="shared" si="45"/>
        <v/>
      </c>
      <c r="D885" s="489" t="str">
        <f>'S - Desp. TESTES'!T91</f>
        <v/>
      </c>
      <c r="F885" s="489" t="str">
        <f t="shared" si="46"/>
        <v/>
      </c>
      <c r="H885" s="489" t="str">
        <f>IF('S - Desp. TESTES'!C91="","",'S - Desp. TESTES'!C91)</f>
        <v/>
      </c>
      <c r="I885" s="489" t="str">
        <f>IF('S - Desp. TESTES'!D91="","",'S - Desp. TESTES'!D91)</f>
        <v/>
      </c>
      <c r="J885" s="489" t="str">
        <f>IF('S - Desp. TESTES'!E91="","",'S - Desp. TESTES'!E91)</f>
        <v/>
      </c>
      <c r="L885" s="489" t="str">
        <f t="shared" si="47"/>
        <v/>
      </c>
    </row>
    <row r="886" spans="1:12" x14ac:dyDescent="0.25">
      <c r="A886" s="489">
        <f t="shared" si="44"/>
        <v>0</v>
      </c>
      <c r="B886" s="489" t="str">
        <f>IF(J886="","",'S - Desp. TESTES'!A92)</f>
        <v/>
      </c>
      <c r="C886" s="489" t="str">
        <f t="shared" si="45"/>
        <v/>
      </c>
      <c r="D886" s="489" t="str">
        <f>'S - Desp. TESTES'!T92</f>
        <v/>
      </c>
      <c r="F886" s="489" t="str">
        <f t="shared" si="46"/>
        <v/>
      </c>
      <c r="H886" s="489" t="str">
        <f>IF('S - Desp. TESTES'!C92="","",'S - Desp. TESTES'!C92)</f>
        <v/>
      </c>
      <c r="I886" s="489" t="str">
        <f>IF('S - Desp. TESTES'!D92="","",'S - Desp. TESTES'!D92)</f>
        <v/>
      </c>
      <c r="J886" s="489" t="str">
        <f>IF('S - Desp. TESTES'!E92="","",'S - Desp. TESTES'!E92)</f>
        <v/>
      </c>
      <c r="L886" s="489" t="str">
        <f t="shared" si="47"/>
        <v/>
      </c>
    </row>
    <row r="887" spans="1:12" x14ac:dyDescent="0.25">
      <c r="A887" s="489">
        <f t="shared" si="44"/>
        <v>0</v>
      </c>
      <c r="B887" s="489" t="str">
        <f>IF(J887="","",'S - Desp. TESTES'!A93)</f>
        <v/>
      </c>
      <c r="C887" s="489" t="str">
        <f t="shared" si="45"/>
        <v/>
      </c>
      <c r="D887" s="489" t="str">
        <f>'S - Desp. TESTES'!T93</f>
        <v/>
      </c>
      <c r="F887" s="489" t="str">
        <f t="shared" si="46"/>
        <v/>
      </c>
      <c r="H887" s="489" t="str">
        <f>IF('S - Desp. TESTES'!C93="","",'S - Desp. TESTES'!C93)</f>
        <v/>
      </c>
      <c r="I887" s="489" t="str">
        <f>IF('S - Desp. TESTES'!D93="","",'S - Desp. TESTES'!D93)</f>
        <v/>
      </c>
      <c r="J887" s="489" t="str">
        <f>IF('S - Desp. TESTES'!E93="","",'S - Desp. TESTES'!E93)</f>
        <v/>
      </c>
      <c r="L887" s="489" t="str">
        <f t="shared" si="47"/>
        <v/>
      </c>
    </row>
    <row r="888" spans="1:12" x14ac:dyDescent="0.25">
      <c r="A888" s="489">
        <f t="shared" si="44"/>
        <v>0</v>
      </c>
      <c r="B888" s="489" t="str">
        <f>IF(J888="","",'S - Desp. TESTES'!A94)</f>
        <v/>
      </c>
      <c r="C888" s="489" t="str">
        <f t="shared" si="45"/>
        <v/>
      </c>
      <c r="D888" s="489" t="str">
        <f>'S - Desp. TESTES'!T94</f>
        <v/>
      </c>
      <c r="F888" s="489" t="str">
        <f t="shared" si="46"/>
        <v/>
      </c>
      <c r="H888" s="489" t="str">
        <f>IF('S - Desp. TESTES'!C94="","",'S - Desp. TESTES'!C94)</f>
        <v/>
      </c>
      <c r="I888" s="489" t="str">
        <f>IF('S - Desp. TESTES'!D94="","",'S - Desp. TESTES'!D94)</f>
        <v/>
      </c>
      <c r="J888" s="489" t="str">
        <f>IF('S - Desp. TESTES'!E94="","",'S - Desp. TESTES'!E94)</f>
        <v/>
      </c>
      <c r="L888" s="489" t="str">
        <f t="shared" si="47"/>
        <v/>
      </c>
    </row>
    <row r="889" spans="1:12" x14ac:dyDescent="0.25">
      <c r="A889" s="489">
        <f t="shared" si="44"/>
        <v>0</v>
      </c>
      <c r="B889" s="489" t="str">
        <f>IF(J889="","",'S - Desp. TESTES'!A95)</f>
        <v/>
      </c>
      <c r="C889" s="489" t="str">
        <f t="shared" si="45"/>
        <v/>
      </c>
      <c r="D889" s="489" t="str">
        <f>'S - Desp. TESTES'!T95</f>
        <v/>
      </c>
      <c r="F889" s="489" t="str">
        <f t="shared" si="46"/>
        <v/>
      </c>
      <c r="H889" s="489" t="str">
        <f>IF('S - Desp. TESTES'!C95="","",'S - Desp. TESTES'!C95)</f>
        <v/>
      </c>
      <c r="I889" s="489" t="str">
        <f>IF('S - Desp. TESTES'!D95="","",'S - Desp. TESTES'!D95)</f>
        <v/>
      </c>
      <c r="J889" s="489" t="str">
        <f>IF('S - Desp. TESTES'!E95="","",'S - Desp. TESTES'!E95)</f>
        <v/>
      </c>
      <c r="L889" s="489" t="str">
        <f t="shared" si="47"/>
        <v/>
      </c>
    </row>
    <row r="890" spans="1:12" x14ac:dyDescent="0.25">
      <c r="A890" s="489">
        <f t="shared" si="44"/>
        <v>0</v>
      </c>
      <c r="B890" s="489" t="str">
        <f>IF(J890="","",'S - Desp. TESTES'!A96)</f>
        <v/>
      </c>
      <c r="C890" s="489" t="str">
        <f t="shared" si="45"/>
        <v/>
      </c>
      <c r="D890" s="489" t="str">
        <f>'S - Desp. TESTES'!T96</f>
        <v/>
      </c>
      <c r="F890" s="489" t="str">
        <f t="shared" si="46"/>
        <v/>
      </c>
      <c r="H890" s="489" t="str">
        <f>IF('S - Desp. TESTES'!C96="","",'S - Desp. TESTES'!C96)</f>
        <v/>
      </c>
      <c r="I890" s="489" t="str">
        <f>IF('S - Desp. TESTES'!D96="","",'S - Desp. TESTES'!D96)</f>
        <v/>
      </c>
      <c r="J890" s="489" t="str">
        <f>IF('S - Desp. TESTES'!E96="","",'S - Desp. TESTES'!E96)</f>
        <v/>
      </c>
      <c r="L890" s="489" t="str">
        <f t="shared" si="47"/>
        <v/>
      </c>
    </row>
    <row r="891" spans="1:12" x14ac:dyDescent="0.25">
      <c r="A891" s="489">
        <f t="shared" si="44"/>
        <v>0</v>
      </c>
      <c r="B891" s="489" t="str">
        <f>IF(J891="","",'S - Desp. TESTES'!A97)</f>
        <v/>
      </c>
      <c r="C891" s="489" t="str">
        <f t="shared" si="45"/>
        <v/>
      </c>
      <c r="D891" s="489" t="str">
        <f>'S - Desp. TESTES'!T97</f>
        <v/>
      </c>
      <c r="F891" s="489" t="str">
        <f t="shared" si="46"/>
        <v/>
      </c>
      <c r="H891" s="489" t="str">
        <f>IF('S - Desp. TESTES'!C97="","",'S - Desp. TESTES'!C97)</f>
        <v/>
      </c>
      <c r="I891" s="489" t="str">
        <f>IF('S - Desp. TESTES'!D97="","",'S - Desp. TESTES'!D97)</f>
        <v/>
      </c>
      <c r="J891" s="489" t="str">
        <f>IF('S - Desp. TESTES'!E97="","",'S - Desp. TESTES'!E97)</f>
        <v/>
      </c>
      <c r="L891" s="489" t="str">
        <f t="shared" si="47"/>
        <v/>
      </c>
    </row>
    <row r="892" spans="1:12" x14ac:dyDescent="0.25">
      <c r="A892" s="489">
        <f t="shared" si="44"/>
        <v>0</v>
      </c>
      <c r="B892" s="489" t="str">
        <f>IF(J892="","",'S - Desp. TESTES'!A98)</f>
        <v/>
      </c>
      <c r="C892" s="489" t="str">
        <f t="shared" si="45"/>
        <v/>
      </c>
      <c r="D892" s="489" t="str">
        <f>'S - Desp. TESTES'!T98</f>
        <v/>
      </c>
      <c r="F892" s="489" t="str">
        <f t="shared" si="46"/>
        <v/>
      </c>
      <c r="H892" s="489" t="str">
        <f>IF('S - Desp. TESTES'!C98="","",'S - Desp. TESTES'!C98)</f>
        <v/>
      </c>
      <c r="I892" s="489" t="str">
        <f>IF('S - Desp. TESTES'!D98="","",'S - Desp. TESTES'!D98)</f>
        <v/>
      </c>
      <c r="J892" s="489" t="str">
        <f>IF('S - Desp. TESTES'!E98="","",'S - Desp. TESTES'!E98)</f>
        <v/>
      </c>
      <c r="L892" s="489" t="str">
        <f t="shared" si="47"/>
        <v/>
      </c>
    </row>
    <row r="893" spans="1:12" x14ac:dyDescent="0.25">
      <c r="A893" s="489">
        <f t="shared" si="44"/>
        <v>0</v>
      </c>
      <c r="B893" s="489" t="str">
        <f>IF(J893="","",'S - Desp. TESTES'!A99)</f>
        <v/>
      </c>
      <c r="C893" s="489" t="str">
        <f t="shared" si="45"/>
        <v/>
      </c>
      <c r="D893" s="489" t="str">
        <f>'S - Desp. TESTES'!T99</f>
        <v/>
      </c>
      <c r="F893" s="489" t="str">
        <f t="shared" si="46"/>
        <v/>
      </c>
      <c r="H893" s="489" t="str">
        <f>IF('S - Desp. TESTES'!C99="","",'S - Desp. TESTES'!C99)</f>
        <v/>
      </c>
      <c r="I893" s="489" t="str">
        <f>IF('S - Desp. TESTES'!D99="","",'S - Desp. TESTES'!D99)</f>
        <v/>
      </c>
      <c r="J893" s="489" t="str">
        <f>IF('S - Desp. TESTES'!E99="","",'S - Desp. TESTES'!E99)</f>
        <v/>
      </c>
      <c r="L893" s="489" t="str">
        <f t="shared" si="47"/>
        <v/>
      </c>
    </row>
    <row r="894" spans="1:12" x14ac:dyDescent="0.25">
      <c r="A894" s="489">
        <f t="shared" si="44"/>
        <v>0</v>
      </c>
      <c r="B894" s="489" t="str">
        <f>IF(J894="","",'S - Desp. TESTES'!A100)</f>
        <v/>
      </c>
      <c r="C894" s="489" t="str">
        <f t="shared" si="45"/>
        <v/>
      </c>
      <c r="D894" s="489" t="str">
        <f>'S - Desp. TESTES'!T100</f>
        <v/>
      </c>
      <c r="F894" s="489" t="str">
        <f t="shared" si="46"/>
        <v/>
      </c>
      <c r="H894" s="489" t="str">
        <f>IF('S - Desp. TESTES'!C100="","",'S - Desp. TESTES'!C100)</f>
        <v/>
      </c>
      <c r="I894" s="489" t="str">
        <f>IF('S - Desp. TESTES'!D100="","",'S - Desp. TESTES'!D100)</f>
        <v/>
      </c>
      <c r="J894" s="489" t="str">
        <f>IF('S - Desp. TESTES'!E100="","",'S - Desp. TESTES'!E100)</f>
        <v/>
      </c>
      <c r="L894" s="489" t="str">
        <f t="shared" si="47"/>
        <v/>
      </c>
    </row>
    <row r="895" spans="1:12" x14ac:dyDescent="0.25">
      <c r="A895" s="489">
        <f t="shared" si="44"/>
        <v>0</v>
      </c>
      <c r="B895" s="489" t="str">
        <f>IF(J895="","",'S - Desp. TESTES'!A101)</f>
        <v/>
      </c>
      <c r="C895" s="489" t="str">
        <f t="shared" si="45"/>
        <v/>
      </c>
      <c r="D895" s="489" t="str">
        <f>'S - Desp. TESTES'!T101</f>
        <v/>
      </c>
      <c r="F895" s="489" t="str">
        <f t="shared" si="46"/>
        <v/>
      </c>
      <c r="H895" s="489" t="str">
        <f>IF('S - Desp. TESTES'!C101="","",'S - Desp. TESTES'!C101)</f>
        <v/>
      </c>
      <c r="I895" s="489" t="str">
        <f>IF('S - Desp. TESTES'!D101="","",'S - Desp. TESTES'!D101)</f>
        <v/>
      </c>
      <c r="J895" s="489" t="str">
        <f>IF('S - Desp. TESTES'!E101="","",'S - Desp. TESTES'!E101)</f>
        <v/>
      </c>
      <c r="L895" s="489" t="str">
        <f t="shared" si="47"/>
        <v/>
      </c>
    </row>
    <row r="896" spans="1:12" x14ac:dyDescent="0.25">
      <c r="A896" s="489">
        <f t="shared" si="44"/>
        <v>0</v>
      </c>
      <c r="B896" s="489" t="str">
        <f>IF(J896="","",'S - Desp. TESTES'!A102)</f>
        <v/>
      </c>
      <c r="C896" s="489" t="str">
        <f t="shared" si="45"/>
        <v/>
      </c>
      <c r="D896" s="489" t="str">
        <f>'S - Desp. TESTES'!T102</f>
        <v/>
      </c>
      <c r="F896" s="489" t="str">
        <f t="shared" si="46"/>
        <v/>
      </c>
      <c r="H896" s="489" t="str">
        <f>IF('S - Desp. TESTES'!C102="","",'S - Desp. TESTES'!C102)</f>
        <v/>
      </c>
      <c r="I896" s="489" t="str">
        <f>IF('S - Desp. TESTES'!D102="","",'S - Desp. TESTES'!D102)</f>
        <v/>
      </c>
      <c r="J896" s="489" t="str">
        <f>IF('S - Desp. TESTES'!E102="","",'S - Desp. TESTES'!E102)</f>
        <v/>
      </c>
      <c r="L896" s="489" t="str">
        <f t="shared" si="47"/>
        <v/>
      </c>
    </row>
    <row r="897" spans="1:13" x14ac:dyDescent="0.25">
      <c r="A897" s="489">
        <f t="shared" ref="A897:A960" si="48">IF(D897="",A896,A896+1)</f>
        <v>0</v>
      </c>
      <c r="B897" s="489" t="str">
        <f>IF(J897="","",'S - Desp. TESTES'!A103)</f>
        <v/>
      </c>
      <c r="C897" s="489" t="str">
        <f t="shared" si="45"/>
        <v/>
      </c>
      <c r="D897" s="489" t="str">
        <f>'S - Desp. TESTES'!T103</f>
        <v/>
      </c>
      <c r="F897" s="489" t="str">
        <f t="shared" si="46"/>
        <v/>
      </c>
      <c r="H897" s="489" t="str">
        <f>IF('S - Desp. TESTES'!C103="","",'S - Desp. TESTES'!C103)</f>
        <v/>
      </c>
      <c r="I897" s="489" t="str">
        <f>IF('S - Desp. TESTES'!D103="","",'S - Desp. TESTES'!D103)</f>
        <v/>
      </c>
      <c r="J897" s="489" t="str">
        <f>IF('S - Desp. TESTES'!E103="","",'S - Desp. TESTES'!E103)</f>
        <v/>
      </c>
      <c r="L897" s="489" t="str">
        <f t="shared" si="47"/>
        <v/>
      </c>
    </row>
    <row r="898" spans="1:13" x14ac:dyDescent="0.25">
      <c r="A898" s="489">
        <f t="shared" si="48"/>
        <v>0</v>
      </c>
      <c r="B898" s="489" t="str">
        <f>IF(J898="","",'S - Desp. TESTES'!A104)</f>
        <v/>
      </c>
      <c r="C898" s="489" t="str">
        <f t="shared" si="45"/>
        <v/>
      </c>
      <c r="D898" s="489" t="str">
        <f>'S - Desp. TESTES'!T104</f>
        <v/>
      </c>
      <c r="F898" s="489" t="str">
        <f t="shared" si="46"/>
        <v/>
      </c>
      <c r="H898" s="489" t="str">
        <f>IF('S - Desp. TESTES'!C104="","",'S - Desp. TESTES'!C104)</f>
        <v/>
      </c>
      <c r="I898" s="489" t="str">
        <f>IF('S - Desp. TESTES'!D104="","",'S - Desp. TESTES'!D104)</f>
        <v/>
      </c>
      <c r="J898" s="489" t="str">
        <f>IF('S - Desp. TESTES'!E104="","",'S - Desp. TESTES'!E104)</f>
        <v/>
      </c>
      <c r="L898" s="489" t="str">
        <f t="shared" si="47"/>
        <v/>
      </c>
    </row>
    <row r="899" spans="1:13" x14ac:dyDescent="0.25">
      <c r="A899" s="489">
        <f t="shared" si="48"/>
        <v>0</v>
      </c>
      <c r="B899" s="489" t="str">
        <f>IF(M899="","",'T - OUTRAS DESP.'!A7)</f>
        <v/>
      </c>
      <c r="C899" s="489" t="str">
        <f>IF(B899="","","OUTRAS DESPESAS")</f>
        <v/>
      </c>
      <c r="D899" s="489" t="str">
        <f>'T - OUTRAS DESP.'!L7</f>
        <v/>
      </c>
      <c r="E899" s="489" t="str">
        <f>'T - OUTRAS DESP.'!M7</f>
        <v/>
      </c>
      <c r="F899" s="489" t="str">
        <f>IF(B899="","","DESPESA DE IMPORTACAO")</f>
        <v/>
      </c>
      <c r="H899" s="489" t="str">
        <f>IF('T - OUTRAS DESP.'!C7="","",'T - OUTRAS DESP.'!C7)</f>
        <v/>
      </c>
      <c r="I899" s="489" t="str">
        <f>IF('T - OUTRAS DESP.'!D7="","",'T - OUTRAS DESP.'!D7)</f>
        <v/>
      </c>
      <c r="M899" s="489" t="str">
        <f>IF('T - OUTRAS DESP.'!F7="","",'T - OUTRAS DESP.'!F7)</f>
        <v/>
      </c>
    </row>
    <row r="900" spans="1:13" x14ac:dyDescent="0.25">
      <c r="A900" s="489">
        <f t="shared" si="48"/>
        <v>0</v>
      </c>
      <c r="B900" s="489" t="str">
        <f>IF(M900="","",'T - OUTRAS DESP.'!A8)</f>
        <v/>
      </c>
      <c r="C900" s="489" t="str">
        <f t="shared" ref="C900:C914" si="49">IF(B900="","","OUTRAS DESPESAS")</f>
        <v/>
      </c>
      <c r="D900" s="489" t="str">
        <f>'T - OUTRAS DESP.'!L8</f>
        <v/>
      </c>
      <c r="E900" s="489" t="str">
        <f>'T - OUTRAS DESP.'!M8</f>
        <v/>
      </c>
      <c r="F900" s="489" t="str">
        <f t="shared" ref="F900:F914" si="50">IF(B900="","","DESPESA DE IMPORTACAO")</f>
        <v/>
      </c>
      <c r="H900" s="489" t="str">
        <f>IF('T - OUTRAS DESP.'!C8="","",'T - OUTRAS DESP.'!C8)</f>
        <v/>
      </c>
      <c r="I900" s="489" t="str">
        <f>IF('T - OUTRAS DESP.'!D8="","",'T - OUTRAS DESP.'!D8)</f>
        <v/>
      </c>
      <c r="M900" s="489" t="str">
        <f>IF('T - OUTRAS DESP.'!F8="","",'T - OUTRAS DESP.'!F8)</f>
        <v/>
      </c>
    </row>
    <row r="901" spans="1:13" x14ac:dyDescent="0.25">
      <c r="A901" s="489">
        <f t="shared" si="48"/>
        <v>0</v>
      </c>
      <c r="B901" s="489" t="str">
        <f>IF(M901="","",'T - OUTRAS DESP.'!A9)</f>
        <v/>
      </c>
      <c r="C901" s="489" t="str">
        <f t="shared" si="49"/>
        <v/>
      </c>
      <c r="D901" s="489" t="str">
        <f>'T - OUTRAS DESP.'!L9</f>
        <v/>
      </c>
      <c r="E901" s="489" t="str">
        <f>'T - OUTRAS DESP.'!M9</f>
        <v/>
      </c>
      <c r="F901" s="489" t="str">
        <f t="shared" si="50"/>
        <v/>
      </c>
      <c r="H901" s="489" t="str">
        <f>IF('T - OUTRAS DESP.'!C9="","",'T - OUTRAS DESP.'!C9)</f>
        <v/>
      </c>
      <c r="I901" s="489" t="str">
        <f>IF('T - OUTRAS DESP.'!D9="","",'T - OUTRAS DESP.'!D9)</f>
        <v/>
      </c>
      <c r="M901" s="489" t="str">
        <f>IF('T - OUTRAS DESP.'!F9="","",'T - OUTRAS DESP.'!F9)</f>
        <v/>
      </c>
    </row>
    <row r="902" spans="1:13" x14ac:dyDescent="0.25">
      <c r="A902" s="489">
        <f t="shared" si="48"/>
        <v>0</v>
      </c>
      <c r="B902" s="489" t="str">
        <f>IF(M902="","",'T - OUTRAS DESP.'!A10)</f>
        <v/>
      </c>
      <c r="C902" s="489" t="str">
        <f t="shared" si="49"/>
        <v/>
      </c>
      <c r="D902" s="489" t="str">
        <f>'T - OUTRAS DESP.'!L10</f>
        <v/>
      </c>
      <c r="E902" s="489" t="str">
        <f>'T - OUTRAS DESP.'!M10</f>
        <v/>
      </c>
      <c r="F902" s="489" t="str">
        <f t="shared" si="50"/>
        <v/>
      </c>
      <c r="H902" s="489" t="str">
        <f>IF('T - OUTRAS DESP.'!C10="","",'T - OUTRAS DESP.'!C10)</f>
        <v/>
      </c>
      <c r="I902" s="489" t="str">
        <f>IF('T - OUTRAS DESP.'!D10="","",'T - OUTRAS DESP.'!D10)</f>
        <v/>
      </c>
      <c r="M902" s="489" t="str">
        <f>IF('T - OUTRAS DESP.'!F10="","",'T - OUTRAS DESP.'!F10)</f>
        <v/>
      </c>
    </row>
    <row r="903" spans="1:13" x14ac:dyDescent="0.25">
      <c r="A903" s="489">
        <f t="shared" si="48"/>
        <v>0</v>
      </c>
      <c r="B903" s="489" t="str">
        <f>IF(M903="","",'T - OUTRAS DESP.'!A11)</f>
        <v/>
      </c>
      <c r="C903" s="489" t="str">
        <f t="shared" si="49"/>
        <v/>
      </c>
      <c r="D903" s="489" t="str">
        <f>'T - OUTRAS DESP.'!L11</f>
        <v/>
      </c>
      <c r="E903" s="489" t="str">
        <f>'T - OUTRAS DESP.'!M11</f>
        <v/>
      </c>
      <c r="F903" s="489" t="str">
        <f t="shared" si="50"/>
        <v/>
      </c>
      <c r="H903" s="489" t="str">
        <f>IF('T - OUTRAS DESP.'!C11="","",'T - OUTRAS DESP.'!C11)</f>
        <v/>
      </c>
      <c r="I903" s="489" t="str">
        <f>IF('T - OUTRAS DESP.'!D11="","",'T - OUTRAS DESP.'!D11)</f>
        <v/>
      </c>
      <c r="M903" s="489" t="str">
        <f>IF('T - OUTRAS DESP.'!F11="","",'T - OUTRAS DESP.'!F11)</f>
        <v/>
      </c>
    </row>
    <row r="904" spans="1:13" x14ac:dyDescent="0.25">
      <c r="A904" s="489">
        <f t="shared" si="48"/>
        <v>0</v>
      </c>
      <c r="B904" s="489" t="str">
        <f>IF(M904="","",'T - OUTRAS DESP.'!A12)</f>
        <v/>
      </c>
      <c r="C904" s="489" t="str">
        <f t="shared" si="49"/>
        <v/>
      </c>
      <c r="D904" s="489" t="str">
        <f>'T - OUTRAS DESP.'!L12</f>
        <v/>
      </c>
      <c r="E904" s="489" t="str">
        <f>'T - OUTRAS DESP.'!M12</f>
        <v/>
      </c>
      <c r="F904" s="489" t="str">
        <f t="shared" si="50"/>
        <v/>
      </c>
      <c r="H904" s="489" t="str">
        <f>IF('T - OUTRAS DESP.'!C12="","",'T - OUTRAS DESP.'!C12)</f>
        <v/>
      </c>
      <c r="I904" s="489" t="str">
        <f>IF('T - OUTRAS DESP.'!D12="","",'T - OUTRAS DESP.'!D12)</f>
        <v/>
      </c>
      <c r="M904" s="489" t="str">
        <f>IF('T - OUTRAS DESP.'!F12="","",'T - OUTRAS DESP.'!F12)</f>
        <v/>
      </c>
    </row>
    <row r="905" spans="1:13" x14ac:dyDescent="0.25">
      <c r="A905" s="489">
        <f t="shared" si="48"/>
        <v>0</v>
      </c>
      <c r="B905" s="489" t="str">
        <f>IF(M905="","",'T - OUTRAS DESP.'!A13)</f>
        <v/>
      </c>
      <c r="C905" s="489" t="str">
        <f t="shared" si="49"/>
        <v/>
      </c>
      <c r="D905" s="489" t="str">
        <f>'T - OUTRAS DESP.'!L13</f>
        <v/>
      </c>
      <c r="E905" s="489" t="str">
        <f>'T - OUTRAS DESP.'!M13</f>
        <v/>
      </c>
      <c r="F905" s="489" t="str">
        <f t="shared" si="50"/>
        <v/>
      </c>
      <c r="H905" s="489" t="str">
        <f>IF('T - OUTRAS DESP.'!C13="","",'T - OUTRAS DESP.'!C13)</f>
        <v/>
      </c>
      <c r="I905" s="489" t="str">
        <f>IF('T - OUTRAS DESP.'!D13="","",'T - OUTRAS DESP.'!D13)</f>
        <v/>
      </c>
      <c r="M905" s="489" t="str">
        <f>IF('T - OUTRAS DESP.'!F13="","",'T - OUTRAS DESP.'!F13)</f>
        <v/>
      </c>
    </row>
    <row r="906" spans="1:13" x14ac:dyDescent="0.25">
      <c r="A906" s="489">
        <f t="shared" si="48"/>
        <v>0</v>
      </c>
      <c r="B906" s="489" t="str">
        <f>IF(M906="","",'T - OUTRAS DESP.'!A14)</f>
        <v/>
      </c>
      <c r="C906" s="489" t="str">
        <f t="shared" si="49"/>
        <v/>
      </c>
      <c r="D906" s="489" t="str">
        <f>'T - OUTRAS DESP.'!L14</f>
        <v/>
      </c>
      <c r="E906" s="489" t="str">
        <f>'T - OUTRAS DESP.'!M14</f>
        <v/>
      </c>
      <c r="F906" s="489" t="str">
        <f t="shared" si="50"/>
        <v/>
      </c>
      <c r="H906" s="489" t="str">
        <f>IF('T - OUTRAS DESP.'!C14="","",'T - OUTRAS DESP.'!C14)</f>
        <v/>
      </c>
      <c r="I906" s="489" t="str">
        <f>IF('T - OUTRAS DESP.'!D14="","",'T - OUTRAS DESP.'!D14)</f>
        <v/>
      </c>
      <c r="M906" s="489" t="str">
        <f>IF('T - OUTRAS DESP.'!F14="","",'T - OUTRAS DESP.'!F14)</f>
        <v/>
      </c>
    </row>
    <row r="907" spans="1:13" x14ac:dyDescent="0.25">
      <c r="A907" s="489">
        <f t="shared" si="48"/>
        <v>0</v>
      </c>
      <c r="B907" s="489" t="str">
        <f>IF(M907="","",'T - OUTRAS DESP.'!A15)</f>
        <v/>
      </c>
      <c r="C907" s="489" t="str">
        <f t="shared" si="49"/>
        <v/>
      </c>
      <c r="D907" s="489" t="str">
        <f>'T - OUTRAS DESP.'!L15</f>
        <v/>
      </c>
      <c r="E907" s="489" t="str">
        <f>'T - OUTRAS DESP.'!M15</f>
        <v/>
      </c>
      <c r="F907" s="489" t="str">
        <f t="shared" si="50"/>
        <v/>
      </c>
      <c r="H907" s="489" t="str">
        <f>IF('T - OUTRAS DESP.'!C15="","",'T - OUTRAS DESP.'!C15)</f>
        <v/>
      </c>
      <c r="I907" s="489" t="str">
        <f>IF('T - OUTRAS DESP.'!D15="","",'T - OUTRAS DESP.'!D15)</f>
        <v/>
      </c>
      <c r="M907" s="489" t="str">
        <f>IF('T - OUTRAS DESP.'!F15="","",'T - OUTRAS DESP.'!F15)</f>
        <v/>
      </c>
    </row>
    <row r="908" spans="1:13" x14ac:dyDescent="0.25">
      <c r="A908" s="489">
        <f t="shared" si="48"/>
        <v>0</v>
      </c>
      <c r="B908" s="489" t="str">
        <f>IF(M908="","",'T - OUTRAS DESP.'!A16)</f>
        <v/>
      </c>
      <c r="C908" s="489" t="str">
        <f t="shared" si="49"/>
        <v/>
      </c>
      <c r="D908" s="489" t="str">
        <f>'T - OUTRAS DESP.'!L16</f>
        <v/>
      </c>
      <c r="E908" s="489" t="str">
        <f>'T - OUTRAS DESP.'!M16</f>
        <v/>
      </c>
      <c r="F908" s="489" t="str">
        <f t="shared" si="50"/>
        <v/>
      </c>
      <c r="H908" s="489" t="str">
        <f>IF('T - OUTRAS DESP.'!C16="","",'T - OUTRAS DESP.'!C16)</f>
        <v/>
      </c>
      <c r="I908" s="489" t="str">
        <f>IF('T - OUTRAS DESP.'!D16="","",'T - OUTRAS DESP.'!D16)</f>
        <v/>
      </c>
      <c r="M908" s="489" t="str">
        <f>IF('T - OUTRAS DESP.'!F16="","",'T - OUTRAS DESP.'!F16)</f>
        <v/>
      </c>
    </row>
    <row r="909" spans="1:13" x14ac:dyDescent="0.25">
      <c r="A909" s="489">
        <f t="shared" si="48"/>
        <v>0</v>
      </c>
      <c r="B909" s="489" t="str">
        <f>IF(M909="","",'T - OUTRAS DESP.'!A17)</f>
        <v/>
      </c>
      <c r="C909" s="489" t="str">
        <f t="shared" si="49"/>
        <v/>
      </c>
      <c r="D909" s="489" t="str">
        <f>'T - OUTRAS DESP.'!L17</f>
        <v/>
      </c>
      <c r="E909" s="489" t="str">
        <f>'T - OUTRAS DESP.'!M17</f>
        <v/>
      </c>
      <c r="F909" s="489" t="str">
        <f t="shared" si="50"/>
        <v/>
      </c>
      <c r="H909" s="489" t="str">
        <f>IF('T - OUTRAS DESP.'!C17="","",'T - OUTRAS DESP.'!C17)</f>
        <v/>
      </c>
      <c r="I909" s="489" t="str">
        <f>IF('T - OUTRAS DESP.'!D17="","",'T - OUTRAS DESP.'!D17)</f>
        <v/>
      </c>
      <c r="M909" s="489" t="str">
        <f>IF('T - OUTRAS DESP.'!F17="","",'T - OUTRAS DESP.'!F17)</f>
        <v/>
      </c>
    </row>
    <row r="910" spans="1:13" x14ac:dyDescent="0.25">
      <c r="A910" s="489">
        <f t="shared" si="48"/>
        <v>0</v>
      </c>
      <c r="B910" s="489" t="str">
        <f>IF(M910="","",'T - OUTRAS DESP.'!A18)</f>
        <v/>
      </c>
      <c r="C910" s="489" t="str">
        <f t="shared" si="49"/>
        <v/>
      </c>
      <c r="D910" s="489" t="str">
        <f>'T - OUTRAS DESP.'!L18</f>
        <v/>
      </c>
      <c r="E910" s="489" t="str">
        <f>'T - OUTRAS DESP.'!M18</f>
        <v/>
      </c>
      <c r="F910" s="489" t="str">
        <f t="shared" si="50"/>
        <v/>
      </c>
      <c r="H910" s="489" t="str">
        <f>IF('T - OUTRAS DESP.'!C18="","",'T - OUTRAS DESP.'!C18)</f>
        <v/>
      </c>
      <c r="I910" s="489" t="str">
        <f>IF('T - OUTRAS DESP.'!D18="","",'T - OUTRAS DESP.'!D18)</f>
        <v/>
      </c>
      <c r="M910" s="489" t="str">
        <f>IF('T - OUTRAS DESP.'!F18="","",'T - OUTRAS DESP.'!F18)</f>
        <v/>
      </c>
    </row>
    <row r="911" spans="1:13" x14ac:dyDescent="0.25">
      <c r="A911" s="489">
        <f t="shared" si="48"/>
        <v>0</v>
      </c>
      <c r="B911" s="489" t="str">
        <f>IF(M911="","",'T - OUTRAS DESP.'!A19)</f>
        <v/>
      </c>
      <c r="C911" s="489" t="str">
        <f t="shared" si="49"/>
        <v/>
      </c>
      <c r="D911" s="489" t="str">
        <f>'T - OUTRAS DESP.'!L19</f>
        <v/>
      </c>
      <c r="E911" s="489" t="str">
        <f>'T - OUTRAS DESP.'!M19</f>
        <v/>
      </c>
      <c r="F911" s="489" t="str">
        <f t="shared" si="50"/>
        <v/>
      </c>
      <c r="H911" s="489" t="str">
        <f>IF('T - OUTRAS DESP.'!C19="","",'T - OUTRAS DESP.'!C19)</f>
        <v/>
      </c>
      <c r="I911" s="489" t="str">
        <f>IF('T - OUTRAS DESP.'!D19="","",'T - OUTRAS DESP.'!D19)</f>
        <v/>
      </c>
      <c r="M911" s="489" t="str">
        <f>IF('T - OUTRAS DESP.'!F19="","",'T - OUTRAS DESP.'!F19)</f>
        <v/>
      </c>
    </row>
    <row r="912" spans="1:13" x14ac:dyDescent="0.25">
      <c r="A912" s="489">
        <f t="shared" si="48"/>
        <v>0</v>
      </c>
      <c r="B912" s="489" t="str">
        <f>IF(M912="","",'T - OUTRAS DESP.'!A20)</f>
        <v/>
      </c>
      <c r="C912" s="489" t="str">
        <f t="shared" si="49"/>
        <v/>
      </c>
      <c r="D912" s="489" t="str">
        <f>'T - OUTRAS DESP.'!L20</f>
        <v/>
      </c>
      <c r="E912" s="489" t="str">
        <f>'T - OUTRAS DESP.'!M20</f>
        <v/>
      </c>
      <c r="F912" s="489" t="str">
        <f t="shared" si="50"/>
        <v/>
      </c>
      <c r="H912" s="489" t="str">
        <f>IF('T - OUTRAS DESP.'!C20="","",'T - OUTRAS DESP.'!C20)</f>
        <v/>
      </c>
      <c r="I912" s="489" t="str">
        <f>IF('T - OUTRAS DESP.'!D20="","",'T - OUTRAS DESP.'!D20)</f>
        <v/>
      </c>
      <c r="M912" s="489" t="str">
        <f>IF('T - OUTRAS DESP.'!F20="","",'T - OUTRAS DESP.'!F20)</f>
        <v/>
      </c>
    </row>
    <row r="913" spans="1:13" x14ac:dyDescent="0.25">
      <c r="A913" s="489">
        <f t="shared" si="48"/>
        <v>0</v>
      </c>
      <c r="B913" s="489" t="str">
        <f>IF(M913="","",'T - OUTRAS DESP.'!A21)</f>
        <v/>
      </c>
      <c r="C913" s="489" t="str">
        <f t="shared" si="49"/>
        <v/>
      </c>
      <c r="D913" s="489" t="str">
        <f>'T - OUTRAS DESP.'!L21</f>
        <v/>
      </c>
      <c r="E913" s="489" t="str">
        <f>'T - OUTRAS DESP.'!M21</f>
        <v/>
      </c>
      <c r="F913" s="489" t="str">
        <f t="shared" si="50"/>
        <v/>
      </c>
      <c r="H913" s="489" t="str">
        <f>IF('T - OUTRAS DESP.'!C21="","",'T - OUTRAS DESP.'!C21)</f>
        <v/>
      </c>
      <c r="I913" s="489" t="str">
        <f>IF('T - OUTRAS DESP.'!D21="","",'T - OUTRAS DESP.'!D21)</f>
        <v/>
      </c>
      <c r="M913" s="489" t="str">
        <f>IF('T - OUTRAS DESP.'!F21="","",'T - OUTRAS DESP.'!F21)</f>
        <v/>
      </c>
    </row>
    <row r="914" spans="1:13" x14ac:dyDescent="0.25">
      <c r="A914" s="489">
        <f t="shared" si="48"/>
        <v>0</v>
      </c>
      <c r="B914" s="489" t="str">
        <f>IF(M914="","",'T - OUTRAS DESP.'!A22)</f>
        <v/>
      </c>
      <c r="C914" s="489" t="str">
        <f t="shared" si="49"/>
        <v/>
      </c>
      <c r="D914" s="489" t="str">
        <f>'T - OUTRAS DESP.'!L22</f>
        <v/>
      </c>
      <c r="E914" s="489" t="str">
        <f>'T - OUTRAS DESP.'!M22</f>
        <v/>
      </c>
      <c r="F914" s="489" t="str">
        <f t="shared" si="50"/>
        <v/>
      </c>
      <c r="H914" s="489" t="str">
        <f>IF('T - OUTRAS DESP.'!C22="","",'T - OUTRAS DESP.'!C22)</f>
        <v/>
      </c>
      <c r="I914" s="489" t="str">
        <f>IF('T - OUTRAS DESP.'!D22="","",'T - OUTRAS DESP.'!D22)</f>
        <v/>
      </c>
      <c r="M914" s="489" t="str">
        <f>IF('T - OUTRAS DESP.'!F22="","",'T - OUTRAS DESP.'!F22)</f>
        <v/>
      </c>
    </row>
    <row r="915" spans="1:13" x14ac:dyDescent="0.25">
      <c r="A915" s="489">
        <f t="shared" si="48"/>
        <v>0</v>
      </c>
      <c r="B915" s="489" t="str">
        <f>IF(M915="","",'T - OUTRAS DESP.'!A27)</f>
        <v/>
      </c>
      <c r="C915" s="489" t="str">
        <f>IF(B915="","","OUTRAS DESPESAS")</f>
        <v/>
      </c>
      <c r="D915" s="489" t="str">
        <f>'T - OUTRAS DESP.'!L27</f>
        <v/>
      </c>
      <c r="E915" s="489" t="str">
        <f>'T - OUTRAS DESP.'!M27</f>
        <v/>
      </c>
      <c r="F915" s="489" t="str">
        <f>IF(B915="","","DESPESA OPERACIONAL E ADMINISTRATIVA")</f>
        <v/>
      </c>
      <c r="M915" s="489" t="str">
        <f>IF('T - OUTRAS DESP.'!D27="","",'T - OUTRAS DESP.'!D27)</f>
        <v/>
      </c>
    </row>
    <row r="916" spans="1:13" x14ac:dyDescent="0.25">
      <c r="A916" s="489">
        <f t="shared" si="48"/>
        <v>0</v>
      </c>
      <c r="B916" s="489" t="str">
        <f>IF(M916="","",'T - OUTRAS DESP.'!A28)</f>
        <v/>
      </c>
      <c r="C916" s="489" t="str">
        <f t="shared" ref="C916:C930" si="51">IF(B916="","","OUTRAS DESPESAS")</f>
        <v/>
      </c>
      <c r="D916" s="489" t="str">
        <f>'T - OUTRAS DESP.'!L28</f>
        <v/>
      </c>
      <c r="E916" s="489" t="str">
        <f>'T - OUTRAS DESP.'!M28</f>
        <v/>
      </c>
      <c r="F916" s="489" t="str">
        <f t="shared" ref="F916:F930" si="52">IF(B916="","","DESPESA OPERACIONAL E ADMINISTRATIVA")</f>
        <v/>
      </c>
      <c r="M916" s="489" t="str">
        <f>IF('T - OUTRAS DESP.'!D28="","",'T - OUTRAS DESP.'!D28)</f>
        <v/>
      </c>
    </row>
    <row r="917" spans="1:13" x14ac:dyDescent="0.25">
      <c r="A917" s="489">
        <f t="shared" si="48"/>
        <v>0</v>
      </c>
      <c r="B917" s="489" t="str">
        <f>IF(M917="","",'T - OUTRAS DESP.'!A29)</f>
        <v/>
      </c>
      <c r="C917" s="489" t="str">
        <f t="shared" si="51"/>
        <v/>
      </c>
      <c r="D917" s="489" t="str">
        <f>'T - OUTRAS DESP.'!L29</f>
        <v/>
      </c>
      <c r="E917" s="489" t="str">
        <f>'T - OUTRAS DESP.'!M29</f>
        <v/>
      </c>
      <c r="F917" s="489" t="str">
        <f t="shared" si="52"/>
        <v/>
      </c>
      <c r="M917" s="489" t="str">
        <f>IF('T - OUTRAS DESP.'!D29="","",'T - OUTRAS DESP.'!D29)</f>
        <v/>
      </c>
    </row>
    <row r="918" spans="1:13" x14ac:dyDescent="0.25">
      <c r="A918" s="489">
        <f t="shared" si="48"/>
        <v>0</v>
      </c>
      <c r="B918" s="489" t="str">
        <f>IF(M918="","",'T - OUTRAS DESP.'!A30)</f>
        <v/>
      </c>
      <c r="C918" s="489" t="str">
        <f t="shared" si="51"/>
        <v/>
      </c>
      <c r="D918" s="489" t="str">
        <f>'T - OUTRAS DESP.'!L30</f>
        <v/>
      </c>
      <c r="E918" s="489" t="str">
        <f>'T - OUTRAS DESP.'!M30</f>
        <v/>
      </c>
      <c r="F918" s="489" t="str">
        <f t="shared" si="52"/>
        <v/>
      </c>
      <c r="M918" s="489" t="str">
        <f>IF('T - OUTRAS DESP.'!D30="","",'T - OUTRAS DESP.'!D30)</f>
        <v/>
      </c>
    </row>
    <row r="919" spans="1:13" x14ac:dyDescent="0.25">
      <c r="A919" s="489">
        <f t="shared" si="48"/>
        <v>0</v>
      </c>
      <c r="B919" s="489" t="str">
        <f>IF(M919="","",'T - OUTRAS DESP.'!A31)</f>
        <v/>
      </c>
      <c r="C919" s="489" t="str">
        <f t="shared" si="51"/>
        <v/>
      </c>
      <c r="D919" s="489" t="str">
        <f>'T - OUTRAS DESP.'!L31</f>
        <v/>
      </c>
      <c r="E919" s="489" t="str">
        <f>'T - OUTRAS DESP.'!M31</f>
        <v/>
      </c>
      <c r="F919" s="489" t="str">
        <f t="shared" si="52"/>
        <v/>
      </c>
      <c r="M919" s="489" t="str">
        <f>IF('T - OUTRAS DESP.'!D31="","",'T - OUTRAS DESP.'!D31)</f>
        <v/>
      </c>
    </row>
    <row r="920" spans="1:13" x14ac:dyDescent="0.25">
      <c r="A920" s="489">
        <f t="shared" si="48"/>
        <v>0</v>
      </c>
      <c r="B920" s="489" t="str">
        <f>IF(M920="","",'T - OUTRAS DESP.'!A32)</f>
        <v/>
      </c>
      <c r="C920" s="489" t="str">
        <f t="shared" si="51"/>
        <v/>
      </c>
      <c r="D920" s="489" t="str">
        <f>'T - OUTRAS DESP.'!L32</f>
        <v/>
      </c>
      <c r="E920" s="489" t="str">
        <f>'T - OUTRAS DESP.'!M32</f>
        <v/>
      </c>
      <c r="F920" s="489" t="str">
        <f t="shared" si="52"/>
        <v/>
      </c>
      <c r="M920" s="489" t="str">
        <f>IF('T - OUTRAS DESP.'!D32="","",'T - OUTRAS DESP.'!D32)</f>
        <v/>
      </c>
    </row>
    <row r="921" spans="1:13" x14ac:dyDescent="0.25">
      <c r="A921" s="489">
        <f t="shared" si="48"/>
        <v>0</v>
      </c>
      <c r="B921" s="489" t="str">
        <f>IF(M921="","",'T - OUTRAS DESP.'!A33)</f>
        <v/>
      </c>
      <c r="C921" s="489" t="str">
        <f t="shared" si="51"/>
        <v/>
      </c>
      <c r="D921" s="489" t="str">
        <f>'T - OUTRAS DESP.'!L33</f>
        <v/>
      </c>
      <c r="E921" s="489" t="str">
        <f>'T - OUTRAS DESP.'!M33</f>
        <v/>
      </c>
      <c r="F921" s="489" t="str">
        <f t="shared" si="52"/>
        <v/>
      </c>
      <c r="M921" s="489" t="str">
        <f>IF('T - OUTRAS DESP.'!D33="","",'T - OUTRAS DESP.'!D33)</f>
        <v/>
      </c>
    </row>
    <row r="922" spans="1:13" x14ac:dyDescent="0.25">
      <c r="A922" s="489">
        <f t="shared" si="48"/>
        <v>0</v>
      </c>
      <c r="B922" s="489" t="str">
        <f>IF(M922="","",'T - OUTRAS DESP.'!A34)</f>
        <v/>
      </c>
      <c r="C922" s="489" t="str">
        <f t="shared" si="51"/>
        <v/>
      </c>
      <c r="D922" s="489" t="str">
        <f>'T - OUTRAS DESP.'!L34</f>
        <v/>
      </c>
      <c r="E922" s="489" t="str">
        <f>'T - OUTRAS DESP.'!M34</f>
        <v/>
      </c>
      <c r="F922" s="489" t="str">
        <f t="shared" si="52"/>
        <v/>
      </c>
      <c r="M922" s="489" t="str">
        <f>IF('T - OUTRAS DESP.'!D34="","",'T - OUTRAS DESP.'!D34)</f>
        <v/>
      </c>
    </row>
    <row r="923" spans="1:13" x14ac:dyDescent="0.25">
      <c r="A923" s="489">
        <f t="shared" si="48"/>
        <v>0</v>
      </c>
      <c r="B923" s="489" t="str">
        <f>IF(M923="","",'T - OUTRAS DESP.'!A35)</f>
        <v/>
      </c>
      <c r="C923" s="489" t="str">
        <f t="shared" si="51"/>
        <v/>
      </c>
      <c r="D923" s="489" t="str">
        <f>'T - OUTRAS DESP.'!L35</f>
        <v/>
      </c>
      <c r="E923" s="489" t="str">
        <f>'T - OUTRAS DESP.'!M35</f>
        <v/>
      </c>
      <c r="F923" s="489" t="str">
        <f t="shared" si="52"/>
        <v/>
      </c>
      <c r="M923" s="489" t="str">
        <f>IF('T - OUTRAS DESP.'!D35="","",'T - OUTRAS DESP.'!D35)</f>
        <v/>
      </c>
    </row>
    <row r="924" spans="1:13" x14ac:dyDescent="0.25">
      <c r="A924" s="489">
        <f t="shared" si="48"/>
        <v>0</v>
      </c>
      <c r="B924" s="489" t="str">
        <f>IF(M924="","",'T - OUTRAS DESP.'!A36)</f>
        <v/>
      </c>
      <c r="C924" s="489" t="str">
        <f t="shared" si="51"/>
        <v/>
      </c>
      <c r="D924" s="489" t="str">
        <f>'T - OUTRAS DESP.'!L36</f>
        <v/>
      </c>
      <c r="E924" s="489" t="str">
        <f>'T - OUTRAS DESP.'!M36</f>
        <v/>
      </c>
      <c r="F924" s="489" t="str">
        <f t="shared" si="52"/>
        <v/>
      </c>
      <c r="M924" s="489" t="str">
        <f>IF('T - OUTRAS DESP.'!D36="","",'T - OUTRAS DESP.'!D36)</f>
        <v/>
      </c>
    </row>
    <row r="925" spans="1:13" x14ac:dyDescent="0.25">
      <c r="A925" s="489">
        <f t="shared" si="48"/>
        <v>0</v>
      </c>
      <c r="B925" s="489" t="str">
        <f>IF(M925="","",'T - OUTRAS DESP.'!A37)</f>
        <v/>
      </c>
      <c r="C925" s="489" t="str">
        <f t="shared" si="51"/>
        <v/>
      </c>
      <c r="D925" s="489" t="str">
        <f>'T - OUTRAS DESP.'!L37</f>
        <v/>
      </c>
      <c r="E925" s="489" t="str">
        <f>'T - OUTRAS DESP.'!M37</f>
        <v/>
      </c>
      <c r="F925" s="489" t="str">
        <f t="shared" si="52"/>
        <v/>
      </c>
      <c r="M925" s="489" t="str">
        <f>IF('T - OUTRAS DESP.'!D37="","",'T - OUTRAS DESP.'!D37)</f>
        <v/>
      </c>
    </row>
    <row r="926" spans="1:13" x14ac:dyDescent="0.25">
      <c r="A926" s="489">
        <f t="shared" si="48"/>
        <v>0</v>
      </c>
      <c r="B926" s="489" t="str">
        <f>IF(M926="","",'T - OUTRAS DESP.'!A38)</f>
        <v/>
      </c>
      <c r="C926" s="489" t="str">
        <f t="shared" si="51"/>
        <v/>
      </c>
      <c r="D926" s="489" t="str">
        <f>'T - OUTRAS DESP.'!L38</f>
        <v/>
      </c>
      <c r="E926" s="489" t="str">
        <f>'T - OUTRAS DESP.'!M38</f>
        <v/>
      </c>
      <c r="F926" s="489" t="str">
        <f t="shared" si="52"/>
        <v/>
      </c>
      <c r="M926" s="489" t="str">
        <f>IF('T - OUTRAS DESP.'!D38="","",'T - OUTRAS DESP.'!D38)</f>
        <v/>
      </c>
    </row>
    <row r="927" spans="1:13" x14ac:dyDescent="0.25">
      <c r="A927" s="489">
        <f t="shared" si="48"/>
        <v>0</v>
      </c>
      <c r="B927" s="489" t="str">
        <f>IF(M927="","",'T - OUTRAS DESP.'!A39)</f>
        <v/>
      </c>
      <c r="C927" s="489" t="str">
        <f t="shared" si="51"/>
        <v/>
      </c>
      <c r="D927" s="489" t="str">
        <f>'T - OUTRAS DESP.'!L39</f>
        <v/>
      </c>
      <c r="E927" s="489" t="str">
        <f>'T - OUTRAS DESP.'!M39</f>
        <v/>
      </c>
      <c r="F927" s="489" t="str">
        <f t="shared" si="52"/>
        <v/>
      </c>
      <c r="M927" s="489" t="str">
        <f>IF('T - OUTRAS DESP.'!D39="","",'T - OUTRAS DESP.'!D39)</f>
        <v/>
      </c>
    </row>
    <row r="928" spans="1:13" x14ac:dyDescent="0.25">
      <c r="A928" s="489">
        <f t="shared" si="48"/>
        <v>0</v>
      </c>
      <c r="B928" s="489" t="str">
        <f>IF(M928="","",'T - OUTRAS DESP.'!A40)</f>
        <v/>
      </c>
      <c r="C928" s="489" t="str">
        <f t="shared" si="51"/>
        <v/>
      </c>
      <c r="D928" s="489" t="str">
        <f>'T - OUTRAS DESP.'!L40</f>
        <v/>
      </c>
      <c r="E928" s="489" t="str">
        <f>'T - OUTRAS DESP.'!M40</f>
        <v/>
      </c>
      <c r="F928" s="489" t="str">
        <f t="shared" si="52"/>
        <v/>
      </c>
      <c r="M928" s="489" t="str">
        <f>IF('T - OUTRAS DESP.'!D40="","",'T - OUTRAS DESP.'!D40)</f>
        <v/>
      </c>
    </row>
    <row r="929" spans="1:13" x14ac:dyDescent="0.25">
      <c r="A929" s="489">
        <f t="shared" si="48"/>
        <v>0</v>
      </c>
      <c r="B929" s="489" t="str">
        <f>IF(M929="","",'T - OUTRAS DESP.'!A41)</f>
        <v/>
      </c>
      <c r="C929" s="489" t="str">
        <f t="shared" si="51"/>
        <v/>
      </c>
      <c r="D929" s="489" t="str">
        <f>'T - OUTRAS DESP.'!L41</f>
        <v/>
      </c>
      <c r="E929" s="489" t="str">
        <f>'T - OUTRAS DESP.'!M41</f>
        <v/>
      </c>
      <c r="F929" s="489" t="str">
        <f t="shared" si="52"/>
        <v/>
      </c>
      <c r="M929" s="489" t="str">
        <f>IF('T - OUTRAS DESP.'!D41="","",'T - OUTRAS DESP.'!D41)</f>
        <v/>
      </c>
    </row>
    <row r="930" spans="1:13" x14ac:dyDescent="0.25">
      <c r="A930" s="489">
        <f t="shared" si="48"/>
        <v>0</v>
      </c>
      <c r="B930" s="489" t="str">
        <f>IF(M930="","",'T - OUTRAS DESP.'!A42)</f>
        <v/>
      </c>
      <c r="C930" s="489" t="str">
        <f t="shared" si="51"/>
        <v/>
      </c>
      <c r="D930" s="489" t="str">
        <f>'T - OUTRAS DESP.'!L42</f>
        <v/>
      </c>
      <c r="E930" s="489" t="str">
        <f>'T - OUTRAS DESP.'!M42</f>
        <v/>
      </c>
      <c r="F930" s="489" t="str">
        <f t="shared" si="52"/>
        <v/>
      </c>
      <c r="M930" s="489" t="str">
        <f>IF('T - OUTRAS DESP.'!D42="","",'T - OUTRAS DESP.'!D42)</f>
        <v/>
      </c>
    </row>
    <row r="931" spans="1:13" x14ac:dyDescent="0.25">
      <c r="A931" s="489">
        <f t="shared" si="48"/>
        <v>0</v>
      </c>
      <c r="B931" s="489" t="str">
        <f>IF(M931="","",'T - OUTRAS DESP.'!A47)</f>
        <v/>
      </c>
      <c r="C931" s="489" t="str">
        <f>IF(B931="","","OUTRAS DESPESAS")</f>
        <v/>
      </c>
      <c r="D931" s="489" t="str">
        <f>'T - OUTRAS DESP.'!L47</f>
        <v/>
      </c>
      <c r="E931" s="489" t="str">
        <f>'T - OUTRAS DESP.'!M47</f>
        <v/>
      </c>
      <c r="F931" s="489" t="str">
        <f>IF(B931="","","RESSARCIMENTO DE CUSTOS INDIRETOS")</f>
        <v/>
      </c>
      <c r="M931" s="489" t="str">
        <f>IF('T - OUTRAS DESP.'!D47="","",'T - OUTRAS DESP.'!D47)</f>
        <v/>
      </c>
    </row>
    <row r="932" spans="1:13" x14ac:dyDescent="0.25">
      <c r="A932" s="489">
        <f t="shared" si="48"/>
        <v>0</v>
      </c>
      <c r="B932" s="489" t="str">
        <f>IF(M932="","",'T - OUTRAS DESP.'!A48)</f>
        <v/>
      </c>
      <c r="C932" s="489" t="str">
        <f t="shared" ref="C932:C946" si="53">IF(B932="","","OUTRAS DESPESAS")</f>
        <v/>
      </c>
      <c r="D932" s="489" t="str">
        <f>'T - OUTRAS DESP.'!L48</f>
        <v/>
      </c>
      <c r="E932" s="489" t="str">
        <f>'T - OUTRAS DESP.'!M48</f>
        <v/>
      </c>
      <c r="F932" s="489" t="str">
        <f t="shared" ref="F932:F946" si="54">IF(B932="","","RESSARCIMENTO DE CUSTOS INDIRETOS")</f>
        <v/>
      </c>
      <c r="M932" s="489" t="str">
        <f>IF('T - OUTRAS DESP.'!D48="","",'T - OUTRAS DESP.'!D48)</f>
        <v/>
      </c>
    </row>
    <row r="933" spans="1:13" x14ac:dyDescent="0.25">
      <c r="A933" s="489">
        <f t="shared" si="48"/>
        <v>0</v>
      </c>
      <c r="B933" s="489" t="str">
        <f>IF(M933="","",'T - OUTRAS DESP.'!A49)</f>
        <v/>
      </c>
      <c r="C933" s="489" t="str">
        <f t="shared" si="53"/>
        <v/>
      </c>
      <c r="D933" s="489" t="str">
        <f>'T - OUTRAS DESP.'!L49</f>
        <v/>
      </c>
      <c r="E933" s="489" t="str">
        <f>'T - OUTRAS DESP.'!M49</f>
        <v/>
      </c>
      <c r="F933" s="489" t="str">
        <f t="shared" si="54"/>
        <v/>
      </c>
      <c r="M933" s="489" t="str">
        <f>IF('T - OUTRAS DESP.'!D49="","",'T - OUTRAS DESP.'!D49)</f>
        <v/>
      </c>
    </row>
    <row r="934" spans="1:13" x14ac:dyDescent="0.25">
      <c r="A934" s="489">
        <f t="shared" si="48"/>
        <v>0</v>
      </c>
      <c r="B934" s="489" t="str">
        <f>IF(M934="","",'T - OUTRAS DESP.'!A50)</f>
        <v/>
      </c>
      <c r="C934" s="489" t="str">
        <f t="shared" si="53"/>
        <v/>
      </c>
      <c r="D934" s="489" t="str">
        <f>'T - OUTRAS DESP.'!L50</f>
        <v/>
      </c>
      <c r="E934" s="489" t="str">
        <f>'T - OUTRAS DESP.'!M50</f>
        <v/>
      </c>
      <c r="F934" s="489" t="str">
        <f t="shared" si="54"/>
        <v/>
      </c>
      <c r="M934" s="489" t="str">
        <f>IF('T - OUTRAS DESP.'!D50="","",'T - OUTRAS DESP.'!D50)</f>
        <v/>
      </c>
    </row>
    <row r="935" spans="1:13" x14ac:dyDescent="0.25">
      <c r="A935" s="489">
        <f t="shared" si="48"/>
        <v>0</v>
      </c>
      <c r="B935" s="489" t="str">
        <f>IF(M935="","",'T - OUTRAS DESP.'!A51)</f>
        <v/>
      </c>
      <c r="C935" s="489" t="str">
        <f t="shared" si="53"/>
        <v/>
      </c>
      <c r="D935" s="489" t="str">
        <f>'T - OUTRAS DESP.'!L51</f>
        <v/>
      </c>
      <c r="E935" s="489" t="str">
        <f>'T - OUTRAS DESP.'!M51</f>
        <v/>
      </c>
      <c r="F935" s="489" t="str">
        <f t="shared" si="54"/>
        <v/>
      </c>
      <c r="M935" s="489" t="str">
        <f>IF('T - OUTRAS DESP.'!D51="","",'T - OUTRAS DESP.'!D51)</f>
        <v/>
      </c>
    </row>
    <row r="936" spans="1:13" x14ac:dyDescent="0.25">
      <c r="A936" s="489">
        <f t="shared" si="48"/>
        <v>0</v>
      </c>
      <c r="B936" s="489" t="str">
        <f>IF(M936="","",'T - OUTRAS DESP.'!A52)</f>
        <v/>
      </c>
      <c r="C936" s="489" t="str">
        <f t="shared" si="53"/>
        <v/>
      </c>
      <c r="D936" s="489" t="str">
        <f>'T - OUTRAS DESP.'!L52</f>
        <v/>
      </c>
      <c r="E936" s="489" t="str">
        <f>'T - OUTRAS DESP.'!M52</f>
        <v/>
      </c>
      <c r="F936" s="489" t="str">
        <f t="shared" si="54"/>
        <v/>
      </c>
      <c r="M936" s="489" t="str">
        <f>IF('T - OUTRAS DESP.'!D52="","",'T - OUTRAS DESP.'!D52)</f>
        <v/>
      </c>
    </row>
    <row r="937" spans="1:13" x14ac:dyDescent="0.25">
      <c r="A937" s="489">
        <f t="shared" si="48"/>
        <v>0</v>
      </c>
      <c r="B937" s="489" t="str">
        <f>IF(M937="","",'T - OUTRAS DESP.'!A53)</f>
        <v/>
      </c>
      <c r="C937" s="489" t="str">
        <f t="shared" si="53"/>
        <v/>
      </c>
      <c r="D937" s="489" t="str">
        <f>'T - OUTRAS DESP.'!L53</f>
        <v/>
      </c>
      <c r="E937" s="489" t="str">
        <f>'T - OUTRAS DESP.'!M53</f>
        <v/>
      </c>
      <c r="F937" s="489" t="str">
        <f t="shared" si="54"/>
        <v/>
      </c>
      <c r="M937" s="489" t="str">
        <f>IF('T - OUTRAS DESP.'!D53="","",'T - OUTRAS DESP.'!D53)</f>
        <v/>
      </c>
    </row>
    <row r="938" spans="1:13" x14ac:dyDescent="0.25">
      <c r="A938" s="489">
        <f t="shared" si="48"/>
        <v>0</v>
      </c>
      <c r="B938" s="489" t="str">
        <f>IF(M938="","",'T - OUTRAS DESP.'!A54)</f>
        <v/>
      </c>
      <c r="C938" s="489" t="str">
        <f t="shared" si="53"/>
        <v/>
      </c>
      <c r="D938" s="489" t="str">
        <f>'T - OUTRAS DESP.'!L54</f>
        <v/>
      </c>
      <c r="E938" s="489" t="str">
        <f>'T - OUTRAS DESP.'!M54</f>
        <v/>
      </c>
      <c r="F938" s="489" t="str">
        <f t="shared" si="54"/>
        <v/>
      </c>
      <c r="M938" s="489" t="str">
        <f>IF('T - OUTRAS DESP.'!D54="","",'T - OUTRAS DESP.'!D54)</f>
        <v/>
      </c>
    </row>
    <row r="939" spans="1:13" x14ac:dyDescent="0.25">
      <c r="A939" s="489">
        <f t="shared" si="48"/>
        <v>0</v>
      </c>
      <c r="B939" s="489" t="str">
        <f>IF(M939="","",'T - OUTRAS DESP.'!A55)</f>
        <v/>
      </c>
      <c r="C939" s="489" t="str">
        <f t="shared" si="53"/>
        <v/>
      </c>
      <c r="D939" s="489" t="str">
        <f>'T - OUTRAS DESP.'!L55</f>
        <v/>
      </c>
      <c r="E939" s="489" t="str">
        <f>'T - OUTRAS DESP.'!M55</f>
        <v/>
      </c>
      <c r="F939" s="489" t="str">
        <f t="shared" si="54"/>
        <v/>
      </c>
      <c r="M939" s="489" t="str">
        <f>IF('T - OUTRAS DESP.'!D55="","",'T - OUTRAS DESP.'!D55)</f>
        <v/>
      </c>
    </row>
    <row r="940" spans="1:13" x14ac:dyDescent="0.25">
      <c r="A940" s="489">
        <f t="shared" si="48"/>
        <v>0</v>
      </c>
      <c r="B940" s="489" t="str">
        <f>IF(M940="","",'T - OUTRAS DESP.'!A56)</f>
        <v/>
      </c>
      <c r="C940" s="489" t="str">
        <f t="shared" si="53"/>
        <v/>
      </c>
      <c r="D940" s="489" t="str">
        <f>'T - OUTRAS DESP.'!L56</f>
        <v/>
      </c>
      <c r="E940" s="489" t="str">
        <f>'T - OUTRAS DESP.'!M56</f>
        <v/>
      </c>
      <c r="F940" s="489" t="str">
        <f t="shared" si="54"/>
        <v/>
      </c>
      <c r="M940" s="489" t="str">
        <f>IF('T - OUTRAS DESP.'!D56="","",'T - OUTRAS DESP.'!D56)</f>
        <v/>
      </c>
    </row>
    <row r="941" spans="1:13" x14ac:dyDescent="0.25">
      <c r="A941" s="489">
        <f t="shared" si="48"/>
        <v>0</v>
      </c>
      <c r="B941" s="489" t="str">
        <f>IF(M941="","",'T - OUTRAS DESP.'!A57)</f>
        <v/>
      </c>
      <c r="C941" s="489" t="str">
        <f t="shared" si="53"/>
        <v/>
      </c>
      <c r="D941" s="489" t="str">
        <f>'T - OUTRAS DESP.'!L57</f>
        <v/>
      </c>
      <c r="E941" s="489" t="str">
        <f>'T - OUTRAS DESP.'!M57</f>
        <v/>
      </c>
      <c r="F941" s="489" t="str">
        <f t="shared" si="54"/>
        <v/>
      </c>
      <c r="M941" s="489" t="str">
        <f>IF('T - OUTRAS DESP.'!D57="","",'T - OUTRAS DESP.'!D57)</f>
        <v/>
      </c>
    </row>
    <row r="942" spans="1:13" x14ac:dyDescent="0.25">
      <c r="A942" s="489">
        <f t="shared" si="48"/>
        <v>0</v>
      </c>
      <c r="B942" s="489" t="str">
        <f>IF(M942="","",'T - OUTRAS DESP.'!A58)</f>
        <v/>
      </c>
      <c r="C942" s="489" t="str">
        <f t="shared" si="53"/>
        <v/>
      </c>
      <c r="D942" s="489" t="str">
        <f>'T - OUTRAS DESP.'!L58</f>
        <v/>
      </c>
      <c r="E942" s="489" t="str">
        <f>'T - OUTRAS DESP.'!M58</f>
        <v/>
      </c>
      <c r="F942" s="489" t="str">
        <f t="shared" si="54"/>
        <v/>
      </c>
      <c r="M942" s="489" t="str">
        <f>IF('T - OUTRAS DESP.'!D58="","",'T - OUTRAS DESP.'!D58)</f>
        <v/>
      </c>
    </row>
    <row r="943" spans="1:13" x14ac:dyDescent="0.25">
      <c r="A943" s="489">
        <f t="shared" si="48"/>
        <v>0</v>
      </c>
      <c r="B943" s="489" t="str">
        <f>IF(M943="","",'T - OUTRAS DESP.'!A59)</f>
        <v/>
      </c>
      <c r="C943" s="489" t="str">
        <f t="shared" si="53"/>
        <v/>
      </c>
      <c r="D943" s="489" t="str">
        <f>'T - OUTRAS DESP.'!L59</f>
        <v/>
      </c>
      <c r="E943" s="489" t="str">
        <f>'T - OUTRAS DESP.'!M59</f>
        <v/>
      </c>
      <c r="F943" s="489" t="str">
        <f t="shared" si="54"/>
        <v/>
      </c>
      <c r="M943" s="489" t="str">
        <f>IF('T - OUTRAS DESP.'!D59="","",'T - OUTRAS DESP.'!D59)</f>
        <v/>
      </c>
    </row>
    <row r="944" spans="1:13" x14ac:dyDescent="0.25">
      <c r="A944" s="489">
        <f t="shared" si="48"/>
        <v>0</v>
      </c>
      <c r="B944" s="489" t="str">
        <f>IF(M944="","",'T - OUTRAS DESP.'!A60)</f>
        <v/>
      </c>
      <c r="C944" s="489" t="str">
        <f t="shared" si="53"/>
        <v/>
      </c>
      <c r="D944" s="489" t="str">
        <f>'T - OUTRAS DESP.'!L60</f>
        <v/>
      </c>
      <c r="E944" s="489" t="str">
        <f>'T - OUTRAS DESP.'!M60</f>
        <v/>
      </c>
      <c r="F944" s="489" t="str">
        <f t="shared" si="54"/>
        <v/>
      </c>
      <c r="M944" s="489" t="str">
        <f>IF('T - OUTRAS DESP.'!D60="","",'T - OUTRAS DESP.'!D60)</f>
        <v/>
      </c>
    </row>
    <row r="945" spans="1:13" x14ac:dyDescent="0.25">
      <c r="A945" s="489">
        <f t="shared" si="48"/>
        <v>0</v>
      </c>
      <c r="B945" s="489" t="str">
        <f>IF(M945="","",'T - OUTRAS DESP.'!A61)</f>
        <v/>
      </c>
      <c r="C945" s="489" t="str">
        <f t="shared" si="53"/>
        <v/>
      </c>
      <c r="D945" s="489" t="str">
        <f>'T - OUTRAS DESP.'!L61</f>
        <v/>
      </c>
      <c r="E945" s="489" t="str">
        <f>'T - OUTRAS DESP.'!M61</f>
        <v/>
      </c>
      <c r="F945" s="489" t="str">
        <f t="shared" si="54"/>
        <v/>
      </c>
      <c r="M945" s="489" t="str">
        <f>IF('T - OUTRAS DESP.'!D61="","",'T - OUTRAS DESP.'!D61)</f>
        <v/>
      </c>
    </row>
    <row r="946" spans="1:13" x14ac:dyDescent="0.25">
      <c r="A946" s="489">
        <f t="shared" si="48"/>
        <v>0</v>
      </c>
      <c r="B946" s="489" t="str">
        <f>IF(M946="","",'T - OUTRAS DESP.'!A62)</f>
        <v/>
      </c>
      <c r="C946" s="489" t="str">
        <f t="shared" si="53"/>
        <v/>
      </c>
      <c r="D946" s="489" t="str">
        <f>'T - OUTRAS DESP.'!L62</f>
        <v/>
      </c>
      <c r="E946" s="489" t="str">
        <f>'T - OUTRAS DESP.'!M62</f>
        <v/>
      </c>
      <c r="F946" s="489" t="str">
        <f t="shared" si="54"/>
        <v/>
      </c>
      <c r="M946" s="489" t="str">
        <f>IF('T - OUTRAS DESP.'!D62="","",'T - OUTRAS DESP.'!D62)</f>
        <v/>
      </c>
    </row>
    <row r="947" spans="1:13" x14ac:dyDescent="0.25">
      <c r="A947" s="489">
        <f t="shared" si="48"/>
        <v>0</v>
      </c>
      <c r="B947" s="489" t="str">
        <f>IF(M947="","",'U - Desp. TRIBUTOS'!A5)</f>
        <v/>
      </c>
      <c r="C947" s="489" t="str">
        <f>IF(B947="","","TRIBUTOS")</f>
        <v/>
      </c>
      <c r="D947" s="489" t="str">
        <f>'U - Desp. TRIBUTOS'!V5</f>
        <v/>
      </c>
      <c r="E947" s="489" t="str">
        <f>'U - Desp. TRIBUTOS'!W5</f>
        <v/>
      </c>
      <c r="F947" s="489" t="str">
        <f>IF(B947="","","NA")</f>
        <v/>
      </c>
      <c r="H947" s="489" t="str">
        <f>IF('U - Desp. TRIBUTOS'!C5="","",'U - Desp. TRIBUTOS'!C5)</f>
        <v/>
      </c>
      <c r="I947" s="489" t="str">
        <f>IF('U - Desp. TRIBUTOS'!D5="","",'U - Desp. TRIBUTOS'!D5)</f>
        <v/>
      </c>
      <c r="L947" s="489" t="str">
        <f>IF('U - Desp. TRIBUTOS'!E5="","",'U - Desp. TRIBUTOS'!E5)</f>
        <v/>
      </c>
      <c r="M947" s="489" t="str">
        <f>IF('U - Desp. TRIBUTOS'!F5="","",'U - Desp. TRIBUTOS'!F5)</f>
        <v/>
      </c>
    </row>
    <row r="948" spans="1:13" x14ac:dyDescent="0.25">
      <c r="A948" s="489">
        <f t="shared" si="48"/>
        <v>0</v>
      </c>
      <c r="B948" s="489" t="str">
        <f>IF(M948="","",'U - Desp. TRIBUTOS'!A6)</f>
        <v/>
      </c>
      <c r="C948" s="489" t="str">
        <f t="shared" ref="C948:C962" si="55">IF(B948="","","TRIBUTOS")</f>
        <v/>
      </c>
      <c r="D948" s="489" t="str">
        <f>'U - Desp. TRIBUTOS'!V6</f>
        <v/>
      </c>
      <c r="E948" s="489" t="str">
        <f>'U - Desp. TRIBUTOS'!W6</f>
        <v/>
      </c>
      <c r="F948" s="489" t="str">
        <f t="shared" ref="F948:F962" si="56">IF(B948="","","NA")</f>
        <v/>
      </c>
      <c r="H948" s="489" t="str">
        <f>IF('U - Desp. TRIBUTOS'!C6="","",'U - Desp. TRIBUTOS'!C6)</f>
        <v/>
      </c>
      <c r="I948" s="489" t="str">
        <f>IF('U - Desp. TRIBUTOS'!D6="","",'U - Desp. TRIBUTOS'!D6)</f>
        <v/>
      </c>
      <c r="L948" s="489" t="str">
        <f>IF('U - Desp. TRIBUTOS'!E6="","",'U - Desp. TRIBUTOS'!E6)</f>
        <v/>
      </c>
      <c r="M948" s="489" t="str">
        <f>IF('U - Desp. TRIBUTOS'!F6="","",'U - Desp. TRIBUTOS'!F6)</f>
        <v/>
      </c>
    </row>
    <row r="949" spans="1:13" x14ac:dyDescent="0.25">
      <c r="A949" s="489">
        <f t="shared" si="48"/>
        <v>0</v>
      </c>
      <c r="B949" s="489" t="str">
        <f>IF(M949="","",'U - Desp. TRIBUTOS'!A7)</f>
        <v/>
      </c>
      <c r="C949" s="489" t="str">
        <f t="shared" si="55"/>
        <v/>
      </c>
      <c r="D949" s="489" t="str">
        <f>'U - Desp. TRIBUTOS'!V7</f>
        <v/>
      </c>
      <c r="E949" s="489" t="str">
        <f>'U - Desp. TRIBUTOS'!W7</f>
        <v/>
      </c>
      <c r="F949" s="489" t="str">
        <f t="shared" si="56"/>
        <v/>
      </c>
      <c r="H949" s="489" t="str">
        <f>IF('U - Desp. TRIBUTOS'!C7="","",'U - Desp. TRIBUTOS'!C7)</f>
        <v/>
      </c>
      <c r="I949" s="489" t="str">
        <f>IF('U - Desp. TRIBUTOS'!D7="","",'U - Desp. TRIBUTOS'!D7)</f>
        <v/>
      </c>
      <c r="L949" s="489" t="str">
        <f>IF('U - Desp. TRIBUTOS'!E7="","",'U - Desp. TRIBUTOS'!E7)</f>
        <v/>
      </c>
      <c r="M949" s="489" t="str">
        <f>IF('U - Desp. TRIBUTOS'!F7="","",'U - Desp. TRIBUTOS'!F7)</f>
        <v/>
      </c>
    </row>
    <row r="950" spans="1:13" x14ac:dyDescent="0.25">
      <c r="A950" s="489">
        <f t="shared" si="48"/>
        <v>0</v>
      </c>
      <c r="B950" s="489" t="str">
        <f>IF(M950="","",'U - Desp. TRIBUTOS'!A8)</f>
        <v/>
      </c>
      <c r="C950" s="489" t="str">
        <f t="shared" si="55"/>
        <v/>
      </c>
      <c r="D950" s="489" t="str">
        <f>'U - Desp. TRIBUTOS'!V8</f>
        <v/>
      </c>
      <c r="E950" s="489" t="str">
        <f>'U - Desp. TRIBUTOS'!W8</f>
        <v/>
      </c>
      <c r="F950" s="489" t="str">
        <f t="shared" si="56"/>
        <v/>
      </c>
      <c r="H950" s="489" t="str">
        <f>IF('U - Desp. TRIBUTOS'!C8="","",'U - Desp. TRIBUTOS'!C8)</f>
        <v/>
      </c>
      <c r="I950" s="489" t="str">
        <f>IF('U - Desp. TRIBUTOS'!D8="","",'U - Desp. TRIBUTOS'!D8)</f>
        <v/>
      </c>
      <c r="L950" s="489" t="str">
        <f>IF('U - Desp. TRIBUTOS'!E8="","",'U - Desp. TRIBUTOS'!E8)</f>
        <v/>
      </c>
      <c r="M950" s="489" t="str">
        <f>IF('U - Desp. TRIBUTOS'!F8="","",'U - Desp. TRIBUTOS'!F8)</f>
        <v/>
      </c>
    </row>
    <row r="951" spans="1:13" x14ac:dyDescent="0.25">
      <c r="A951" s="489">
        <f t="shared" si="48"/>
        <v>0</v>
      </c>
      <c r="B951" s="489" t="str">
        <f>IF(M951="","",'U - Desp. TRIBUTOS'!A9)</f>
        <v/>
      </c>
      <c r="C951" s="489" t="str">
        <f t="shared" si="55"/>
        <v/>
      </c>
      <c r="D951" s="489" t="str">
        <f>'U - Desp. TRIBUTOS'!V9</f>
        <v/>
      </c>
      <c r="E951" s="489" t="str">
        <f>'U - Desp. TRIBUTOS'!W9</f>
        <v/>
      </c>
      <c r="F951" s="489" t="str">
        <f t="shared" si="56"/>
        <v/>
      </c>
      <c r="H951" s="489" t="str">
        <f>IF('U - Desp. TRIBUTOS'!C9="","",'U - Desp. TRIBUTOS'!C9)</f>
        <v/>
      </c>
      <c r="I951" s="489" t="str">
        <f>IF('U - Desp. TRIBUTOS'!D9="","",'U - Desp. TRIBUTOS'!D9)</f>
        <v/>
      </c>
      <c r="L951" s="489" t="str">
        <f>IF('U - Desp. TRIBUTOS'!E9="","",'U - Desp. TRIBUTOS'!E9)</f>
        <v/>
      </c>
      <c r="M951" s="489" t="str">
        <f>IF('U - Desp. TRIBUTOS'!F9="","",'U - Desp. TRIBUTOS'!F9)</f>
        <v/>
      </c>
    </row>
    <row r="952" spans="1:13" x14ac:dyDescent="0.25">
      <c r="A952" s="489">
        <f t="shared" si="48"/>
        <v>0</v>
      </c>
      <c r="B952" s="489" t="str">
        <f>IF(M952="","",'U - Desp. TRIBUTOS'!A10)</f>
        <v/>
      </c>
      <c r="C952" s="489" t="str">
        <f t="shared" si="55"/>
        <v/>
      </c>
      <c r="D952" s="489" t="str">
        <f>'U - Desp. TRIBUTOS'!V10</f>
        <v/>
      </c>
      <c r="E952" s="489" t="str">
        <f>'U - Desp. TRIBUTOS'!W10</f>
        <v/>
      </c>
      <c r="F952" s="489" t="str">
        <f t="shared" si="56"/>
        <v/>
      </c>
      <c r="H952" s="489" t="str">
        <f>IF('U - Desp. TRIBUTOS'!C10="","",'U - Desp. TRIBUTOS'!C10)</f>
        <v/>
      </c>
      <c r="I952" s="489" t="str">
        <f>IF('U - Desp. TRIBUTOS'!D10="","",'U - Desp. TRIBUTOS'!D10)</f>
        <v/>
      </c>
      <c r="L952" s="489" t="str">
        <f>IF('U - Desp. TRIBUTOS'!E10="","",'U - Desp. TRIBUTOS'!E10)</f>
        <v/>
      </c>
      <c r="M952" s="489" t="str">
        <f>IF('U - Desp. TRIBUTOS'!F10="","",'U - Desp. TRIBUTOS'!F10)</f>
        <v/>
      </c>
    </row>
    <row r="953" spans="1:13" x14ac:dyDescent="0.25">
      <c r="A953" s="489">
        <f t="shared" si="48"/>
        <v>0</v>
      </c>
      <c r="B953" s="489" t="str">
        <f>IF(M953="","",'U - Desp. TRIBUTOS'!A11)</f>
        <v/>
      </c>
      <c r="C953" s="489" t="str">
        <f t="shared" si="55"/>
        <v/>
      </c>
      <c r="D953" s="489" t="str">
        <f>'U - Desp. TRIBUTOS'!V11</f>
        <v/>
      </c>
      <c r="E953" s="489" t="str">
        <f>'U - Desp. TRIBUTOS'!W11</f>
        <v/>
      </c>
      <c r="F953" s="489" t="str">
        <f t="shared" si="56"/>
        <v/>
      </c>
      <c r="H953" s="489" t="str">
        <f>IF('U - Desp. TRIBUTOS'!C11="","",'U - Desp. TRIBUTOS'!C11)</f>
        <v/>
      </c>
      <c r="I953" s="489" t="str">
        <f>IF('U - Desp. TRIBUTOS'!D11="","",'U - Desp. TRIBUTOS'!D11)</f>
        <v/>
      </c>
      <c r="L953" s="489" t="str">
        <f>IF('U - Desp. TRIBUTOS'!E11="","",'U - Desp. TRIBUTOS'!E11)</f>
        <v/>
      </c>
      <c r="M953" s="489" t="str">
        <f>IF('U - Desp. TRIBUTOS'!F11="","",'U - Desp. TRIBUTOS'!F11)</f>
        <v/>
      </c>
    </row>
    <row r="954" spans="1:13" x14ac:dyDescent="0.25">
      <c r="A954" s="489">
        <f t="shared" si="48"/>
        <v>0</v>
      </c>
      <c r="B954" s="489" t="str">
        <f>IF(M954="","",'U - Desp. TRIBUTOS'!A12)</f>
        <v/>
      </c>
      <c r="C954" s="489" t="str">
        <f t="shared" si="55"/>
        <v/>
      </c>
      <c r="D954" s="489" t="str">
        <f>'U - Desp. TRIBUTOS'!V12</f>
        <v/>
      </c>
      <c r="E954" s="489" t="str">
        <f>'U - Desp. TRIBUTOS'!W12</f>
        <v/>
      </c>
      <c r="F954" s="489" t="str">
        <f t="shared" si="56"/>
        <v/>
      </c>
      <c r="H954" s="489" t="str">
        <f>IF('U - Desp. TRIBUTOS'!C12="","",'U - Desp. TRIBUTOS'!C12)</f>
        <v/>
      </c>
      <c r="I954" s="489" t="str">
        <f>IF('U - Desp. TRIBUTOS'!D12="","",'U - Desp. TRIBUTOS'!D12)</f>
        <v/>
      </c>
      <c r="L954" s="489" t="str">
        <f>IF('U - Desp. TRIBUTOS'!E12="","",'U - Desp. TRIBUTOS'!E12)</f>
        <v/>
      </c>
      <c r="M954" s="489" t="str">
        <f>IF('U - Desp. TRIBUTOS'!F12="","",'U - Desp. TRIBUTOS'!F12)</f>
        <v/>
      </c>
    </row>
    <row r="955" spans="1:13" x14ac:dyDescent="0.25">
      <c r="A955" s="489">
        <f t="shared" si="48"/>
        <v>0</v>
      </c>
      <c r="B955" s="489" t="str">
        <f>IF(M955="","",'U - Desp. TRIBUTOS'!A13)</f>
        <v/>
      </c>
      <c r="C955" s="489" t="str">
        <f t="shared" si="55"/>
        <v/>
      </c>
      <c r="D955" s="489" t="str">
        <f>'U - Desp. TRIBUTOS'!V13</f>
        <v/>
      </c>
      <c r="E955" s="489" t="str">
        <f>'U - Desp. TRIBUTOS'!W13</f>
        <v/>
      </c>
      <c r="F955" s="489" t="str">
        <f t="shared" si="56"/>
        <v/>
      </c>
      <c r="H955" s="489" t="str">
        <f>IF('U - Desp. TRIBUTOS'!C13="","",'U - Desp. TRIBUTOS'!C13)</f>
        <v/>
      </c>
      <c r="I955" s="489" t="str">
        <f>IF('U - Desp. TRIBUTOS'!D13="","",'U - Desp. TRIBUTOS'!D13)</f>
        <v/>
      </c>
      <c r="L955" s="489" t="str">
        <f>IF('U - Desp. TRIBUTOS'!E13="","",'U - Desp. TRIBUTOS'!E13)</f>
        <v/>
      </c>
      <c r="M955" s="489" t="str">
        <f>IF('U - Desp. TRIBUTOS'!F13="","",'U - Desp. TRIBUTOS'!F13)</f>
        <v/>
      </c>
    </row>
    <row r="956" spans="1:13" x14ac:dyDescent="0.25">
      <c r="A956" s="489">
        <f t="shared" si="48"/>
        <v>0</v>
      </c>
      <c r="B956" s="489" t="str">
        <f>IF(M956="","",'U - Desp. TRIBUTOS'!A14)</f>
        <v/>
      </c>
      <c r="C956" s="489" t="str">
        <f t="shared" si="55"/>
        <v/>
      </c>
      <c r="D956" s="489" t="str">
        <f>'U - Desp. TRIBUTOS'!V14</f>
        <v/>
      </c>
      <c r="E956" s="489" t="str">
        <f>'U - Desp. TRIBUTOS'!W14</f>
        <v/>
      </c>
      <c r="F956" s="489" t="str">
        <f t="shared" si="56"/>
        <v/>
      </c>
      <c r="H956" s="489" t="str">
        <f>IF('U - Desp. TRIBUTOS'!C14="","",'U - Desp. TRIBUTOS'!C14)</f>
        <v/>
      </c>
      <c r="I956" s="489" t="str">
        <f>IF('U - Desp. TRIBUTOS'!D14="","",'U - Desp. TRIBUTOS'!D14)</f>
        <v/>
      </c>
      <c r="L956" s="489" t="str">
        <f>IF('U - Desp. TRIBUTOS'!E14="","",'U - Desp. TRIBUTOS'!E14)</f>
        <v/>
      </c>
      <c r="M956" s="489" t="str">
        <f>IF('U - Desp. TRIBUTOS'!F14="","",'U - Desp. TRIBUTOS'!F14)</f>
        <v/>
      </c>
    </row>
    <row r="957" spans="1:13" x14ac:dyDescent="0.25">
      <c r="A957" s="489">
        <f t="shared" si="48"/>
        <v>0</v>
      </c>
      <c r="B957" s="489" t="str">
        <f>IF(M957="","",'U - Desp. TRIBUTOS'!A15)</f>
        <v/>
      </c>
      <c r="C957" s="489" t="str">
        <f t="shared" si="55"/>
        <v/>
      </c>
      <c r="D957" s="489" t="str">
        <f>'U - Desp. TRIBUTOS'!V15</f>
        <v/>
      </c>
      <c r="E957" s="489" t="str">
        <f>'U - Desp. TRIBUTOS'!W15</f>
        <v/>
      </c>
      <c r="F957" s="489" t="str">
        <f t="shared" si="56"/>
        <v/>
      </c>
      <c r="H957" s="489" t="str">
        <f>IF('U - Desp. TRIBUTOS'!C15="","",'U - Desp. TRIBUTOS'!C15)</f>
        <v/>
      </c>
      <c r="I957" s="489" t="str">
        <f>IF('U - Desp. TRIBUTOS'!D15="","",'U - Desp. TRIBUTOS'!D15)</f>
        <v/>
      </c>
      <c r="L957" s="489" t="str">
        <f>IF('U - Desp. TRIBUTOS'!E15="","",'U - Desp. TRIBUTOS'!E15)</f>
        <v/>
      </c>
      <c r="M957" s="489" t="str">
        <f>IF('U - Desp. TRIBUTOS'!F15="","",'U - Desp. TRIBUTOS'!F15)</f>
        <v/>
      </c>
    </row>
    <row r="958" spans="1:13" x14ac:dyDescent="0.25">
      <c r="A958" s="489">
        <f t="shared" si="48"/>
        <v>0</v>
      </c>
      <c r="B958" s="489" t="str">
        <f>IF(M958="","",'U - Desp. TRIBUTOS'!A16)</f>
        <v/>
      </c>
      <c r="C958" s="489" t="str">
        <f t="shared" si="55"/>
        <v/>
      </c>
      <c r="D958" s="489" t="str">
        <f>'U - Desp. TRIBUTOS'!V16</f>
        <v/>
      </c>
      <c r="E958" s="489" t="str">
        <f>'U - Desp. TRIBUTOS'!W16</f>
        <v/>
      </c>
      <c r="F958" s="489" t="str">
        <f t="shared" si="56"/>
        <v/>
      </c>
      <c r="H958" s="489" t="str">
        <f>IF('U - Desp. TRIBUTOS'!C16="","",'U - Desp. TRIBUTOS'!C16)</f>
        <v/>
      </c>
      <c r="I958" s="489" t="str">
        <f>IF('U - Desp. TRIBUTOS'!D16="","",'U - Desp. TRIBUTOS'!D16)</f>
        <v/>
      </c>
      <c r="L958" s="489" t="str">
        <f>IF('U - Desp. TRIBUTOS'!E16="","",'U - Desp. TRIBUTOS'!E16)</f>
        <v/>
      </c>
      <c r="M958" s="489" t="str">
        <f>IF('U - Desp. TRIBUTOS'!F16="","",'U - Desp. TRIBUTOS'!F16)</f>
        <v/>
      </c>
    </row>
    <row r="959" spans="1:13" x14ac:dyDescent="0.25">
      <c r="A959" s="489">
        <f t="shared" si="48"/>
        <v>0</v>
      </c>
      <c r="B959" s="489" t="str">
        <f>IF(M959="","",'U - Desp. TRIBUTOS'!A17)</f>
        <v/>
      </c>
      <c r="C959" s="489" t="str">
        <f t="shared" si="55"/>
        <v/>
      </c>
      <c r="D959" s="489" t="str">
        <f>'U - Desp. TRIBUTOS'!V17</f>
        <v/>
      </c>
      <c r="E959" s="489" t="str">
        <f>'U - Desp. TRIBUTOS'!W17</f>
        <v/>
      </c>
      <c r="F959" s="489" t="str">
        <f t="shared" si="56"/>
        <v/>
      </c>
      <c r="H959" s="489" t="str">
        <f>IF('U - Desp. TRIBUTOS'!C17="","",'U - Desp. TRIBUTOS'!C17)</f>
        <v/>
      </c>
      <c r="I959" s="489" t="str">
        <f>IF('U - Desp. TRIBUTOS'!D17="","",'U - Desp. TRIBUTOS'!D17)</f>
        <v/>
      </c>
      <c r="L959" s="489" t="str">
        <f>IF('U - Desp. TRIBUTOS'!E17="","",'U - Desp. TRIBUTOS'!E17)</f>
        <v/>
      </c>
      <c r="M959" s="489" t="str">
        <f>IF('U - Desp. TRIBUTOS'!F17="","",'U - Desp. TRIBUTOS'!F17)</f>
        <v/>
      </c>
    </row>
    <row r="960" spans="1:13" x14ac:dyDescent="0.25">
      <c r="A960" s="489">
        <f t="shared" si="48"/>
        <v>0</v>
      </c>
      <c r="B960" s="489" t="str">
        <f>IF(M960="","",'U - Desp. TRIBUTOS'!A18)</f>
        <v/>
      </c>
      <c r="C960" s="489" t="str">
        <f t="shared" si="55"/>
        <v/>
      </c>
      <c r="D960" s="489" t="str">
        <f>'U - Desp. TRIBUTOS'!V18</f>
        <v/>
      </c>
      <c r="E960" s="489" t="str">
        <f>'U - Desp. TRIBUTOS'!W18</f>
        <v/>
      </c>
      <c r="F960" s="489" t="str">
        <f t="shared" si="56"/>
        <v/>
      </c>
      <c r="H960" s="489" t="str">
        <f>IF('U - Desp. TRIBUTOS'!C18="","",'U - Desp. TRIBUTOS'!C18)</f>
        <v/>
      </c>
      <c r="I960" s="489" t="str">
        <f>IF('U - Desp. TRIBUTOS'!D18="","",'U - Desp. TRIBUTOS'!D18)</f>
        <v/>
      </c>
      <c r="L960" s="489" t="str">
        <f>IF('U - Desp. TRIBUTOS'!E18="","",'U - Desp. TRIBUTOS'!E18)</f>
        <v/>
      </c>
      <c r="M960" s="489" t="str">
        <f>IF('U - Desp. TRIBUTOS'!F18="","",'U - Desp. TRIBUTOS'!F18)</f>
        <v/>
      </c>
    </row>
    <row r="961" spans="1:13" x14ac:dyDescent="0.25">
      <c r="A961" s="489">
        <f t="shared" ref="A961:A962" si="57">IF(D961="",A960,A960+1)</f>
        <v>0</v>
      </c>
      <c r="B961" s="489" t="str">
        <f>IF(M961="","",'U - Desp. TRIBUTOS'!A19)</f>
        <v/>
      </c>
      <c r="C961" s="489" t="str">
        <f t="shared" si="55"/>
        <v/>
      </c>
      <c r="D961" s="489" t="str">
        <f>'U - Desp. TRIBUTOS'!V19</f>
        <v/>
      </c>
      <c r="E961" s="489" t="str">
        <f>'U - Desp. TRIBUTOS'!W19</f>
        <v/>
      </c>
      <c r="F961" s="489" t="str">
        <f t="shared" si="56"/>
        <v/>
      </c>
      <c r="H961" s="489" t="str">
        <f>IF('U - Desp. TRIBUTOS'!C19="","",'U - Desp. TRIBUTOS'!C19)</f>
        <v/>
      </c>
      <c r="I961" s="489" t="str">
        <f>IF('U - Desp. TRIBUTOS'!D19="","",'U - Desp. TRIBUTOS'!D19)</f>
        <v/>
      </c>
      <c r="L961" s="489" t="str">
        <f>IF('U - Desp. TRIBUTOS'!E19="","",'U - Desp. TRIBUTOS'!E19)</f>
        <v/>
      </c>
      <c r="M961" s="489" t="str">
        <f>IF('U - Desp. TRIBUTOS'!F19="","",'U - Desp. TRIBUTOS'!F19)</f>
        <v/>
      </c>
    </row>
    <row r="962" spans="1:13" x14ac:dyDescent="0.25">
      <c r="A962" s="489">
        <f t="shared" si="57"/>
        <v>0</v>
      </c>
      <c r="B962" s="489" t="str">
        <f>IF(M962="","",'U - Desp. TRIBUTOS'!A20)</f>
        <v/>
      </c>
      <c r="C962" s="489" t="str">
        <f t="shared" si="55"/>
        <v/>
      </c>
      <c r="D962" s="489" t="str">
        <f>'U - Desp. TRIBUTOS'!V20</f>
        <v/>
      </c>
      <c r="E962" s="489" t="str">
        <f>'U - Desp. TRIBUTOS'!W20</f>
        <v/>
      </c>
      <c r="F962" s="489" t="str">
        <f t="shared" si="56"/>
        <v/>
      </c>
      <c r="H962" s="489" t="str">
        <f>IF('U - Desp. TRIBUTOS'!C20="","",'U - Desp. TRIBUTOS'!C20)</f>
        <v/>
      </c>
      <c r="I962" s="489" t="str">
        <f>IF('U - Desp. TRIBUTOS'!D20="","",'U - Desp. TRIBUTOS'!D20)</f>
        <v/>
      </c>
      <c r="L962" s="489" t="str">
        <f>IF('U - Desp. TRIBUTOS'!E20="","",'U - Desp. TRIBUTOS'!E20)</f>
        <v/>
      </c>
      <c r="M962" s="489" t="str">
        <f>IF('U - Desp. TRIBUTOS'!F20="","",'U - Desp. TRIBUTOS'!F20)</f>
        <v/>
      </c>
    </row>
  </sheetData>
  <sheetProtection algorithmName="SHA-512" hashValue="vYGaE5xGuqXrPMoCYTs9/I6vpPxLL5f53kSALWZKBAwc7QXv5BaDtQA1+2hHsa4M0tJTT+QOkAGt1jIziEVtFg==" saltValue="t/xfvNpQ8WlosL9SJGv09A==" spinCount="100000" sheet="1" objects="1" scenarios="1" selectLockedCells="1"/>
  <autoFilter ref="A1:N1" xr:uid="{00000000-0009-0000-0000-00002A000000}"/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J4611"/>
  <sheetViews>
    <sheetView zoomScale="90" zoomScaleNormal="90" workbookViewId="0">
      <selection activeCell="A2" sqref="A2"/>
    </sheetView>
  </sheetViews>
  <sheetFormatPr defaultColWidth="9.1796875" defaultRowHeight="12" x14ac:dyDescent="0.3"/>
  <cols>
    <col min="1" max="1" width="44" style="561" customWidth="1"/>
    <col min="2" max="2" width="44.26953125" style="561" bestFit="1" customWidth="1"/>
    <col min="3" max="3" width="18.6328125" style="561" bestFit="1" customWidth="1"/>
    <col min="4" max="4" width="27.1796875" style="561" bestFit="1" customWidth="1"/>
    <col min="5" max="5" width="23.6328125" style="561" bestFit="1" customWidth="1"/>
    <col min="6" max="6" width="36.54296875" style="561" bestFit="1" customWidth="1"/>
    <col min="7" max="7" width="55.1796875" style="561" bestFit="1" customWidth="1"/>
    <col min="8" max="8" width="71.54296875" style="570" customWidth="1"/>
    <col min="9" max="9" width="14.453125" style="564" bestFit="1" customWidth="1"/>
    <col min="10" max="10" width="116.26953125" style="561" bestFit="1" customWidth="1"/>
    <col min="11" max="11" width="9.26953125" style="567" customWidth="1"/>
    <col min="12" max="12" width="25.26953125" style="567" customWidth="1"/>
    <col min="13" max="13" width="49.1796875" style="567" customWidth="1"/>
    <col min="14" max="14" width="11" style="567" customWidth="1"/>
    <col min="15" max="15" width="11.54296875" style="567" customWidth="1"/>
    <col min="16" max="16" width="18.453125" style="567" customWidth="1"/>
    <col min="17" max="17" width="9.1796875" style="567" customWidth="1"/>
    <col min="18" max="25" width="9.1796875" style="567"/>
    <col min="26" max="26" width="65.7265625" style="567" customWidth="1"/>
    <col min="27" max="27" width="19.81640625" style="567" customWidth="1"/>
    <col min="28" max="16384" width="9.1796875" style="567"/>
  </cols>
  <sheetData>
    <row r="1" spans="1:10" x14ac:dyDescent="0.3">
      <c r="A1" s="560" t="s">
        <v>2363</v>
      </c>
      <c r="B1" s="560"/>
      <c r="C1" s="560"/>
      <c r="D1" s="560"/>
      <c r="E1" s="560"/>
      <c r="H1" s="566"/>
      <c r="J1" s="589" t="s">
        <v>2462</v>
      </c>
    </row>
    <row r="2" spans="1:10" x14ac:dyDescent="0.3">
      <c r="A2" s="562" t="s">
        <v>1707</v>
      </c>
      <c r="B2" s="562"/>
      <c r="C2" s="562"/>
      <c r="D2" s="562"/>
      <c r="E2" s="562"/>
      <c r="F2" s="562"/>
      <c r="G2" s="562"/>
      <c r="H2" s="568" t="s">
        <v>1706</v>
      </c>
      <c r="I2" s="562"/>
      <c r="J2" s="563" t="s">
        <v>1566</v>
      </c>
    </row>
    <row r="3" spans="1:10" x14ac:dyDescent="0.3">
      <c r="A3" s="563" t="s">
        <v>1589</v>
      </c>
      <c r="B3" s="563" t="s">
        <v>1588</v>
      </c>
      <c r="C3" s="563" t="s">
        <v>1585</v>
      </c>
      <c r="D3" s="563" t="s">
        <v>1586</v>
      </c>
      <c r="E3" s="563" t="s">
        <v>1587</v>
      </c>
      <c r="F3" s="563" t="s">
        <v>39</v>
      </c>
      <c r="G3" s="563" t="s">
        <v>1563</v>
      </c>
      <c r="H3" s="569" t="s">
        <v>1704</v>
      </c>
      <c r="I3" s="563" t="s">
        <v>5</v>
      </c>
      <c r="J3" s="565" t="s">
        <v>2200</v>
      </c>
    </row>
    <row r="4" spans="1:10" ht="12" customHeight="1" x14ac:dyDescent="0.3">
      <c r="A4" s="597" t="s">
        <v>2046</v>
      </c>
      <c r="B4" s="597" t="s">
        <v>249</v>
      </c>
      <c r="C4" s="597" t="s">
        <v>244</v>
      </c>
      <c r="D4" s="597" t="s">
        <v>2354</v>
      </c>
      <c r="E4" s="597" t="s">
        <v>2354</v>
      </c>
      <c r="F4" s="597" t="s">
        <v>1646</v>
      </c>
      <c r="G4" s="597" t="s">
        <v>2050</v>
      </c>
      <c r="H4" s="598" t="str">
        <f t="shared" ref="H4:H66" si="0">CONCATENATE(A4,$H$2,B4,$H$2,C4,$H$2,D4,$H$2,E4,$H$2,F4,$H$2,G4)</f>
        <v>CAPACITAÇÃO TÉCNICA DE FORNECEDORES;EMPRESA BRASILEIRA;GRANDE;;;CAPACITACAO DE FORNECEDORES;BENS E MATERIAIS - CABEÇA DE SÉRIE E LOTE PILOTO</v>
      </c>
      <c r="I4" s="599" t="s">
        <v>1567</v>
      </c>
      <c r="J4" s="600" t="str">
        <f t="shared" ref="J4:J66" si="1">IF(I4="N",J$3,"")</f>
        <v>DESPESA NÃO ADMITIDA COM RECURSOS DA CLÁUSULA DE P,D&amp;I, CONSIDERANDO O EXECUTOR E A QUALIFICAÇÃO DO PROJETO OU PROGRAMA</v>
      </c>
    </row>
    <row r="5" spans="1:10" ht="12" customHeight="1" x14ac:dyDescent="0.3">
      <c r="A5" s="597" t="s">
        <v>2046</v>
      </c>
      <c r="B5" s="597" t="s">
        <v>249</v>
      </c>
      <c r="C5" s="597" t="s">
        <v>244</v>
      </c>
      <c r="D5" s="597" t="s">
        <v>2354</v>
      </c>
      <c r="E5" s="597" t="s">
        <v>2354</v>
      </c>
      <c r="F5" s="597" t="s">
        <v>1646</v>
      </c>
      <c r="G5" s="597" t="s">
        <v>2053</v>
      </c>
      <c r="H5" s="598" t="str">
        <f t="shared" si="0"/>
        <v>CAPACITAÇÃO TÉCNICA DE FORNECEDORES;EMPRESA BRASILEIRA;GRANDE;;;CAPACITACAO DE FORNECEDORES;EQUIPAMENTOS E MATERIAIS - PRIMEIRO LOTE</v>
      </c>
      <c r="I5" s="599" t="s">
        <v>1567</v>
      </c>
      <c r="J5" s="600" t="str">
        <f t="shared" si="1"/>
        <v>DESPESA NÃO ADMITIDA COM RECURSOS DA CLÁUSULA DE P,D&amp;I, CONSIDERANDO O EXECUTOR E A QUALIFICAÇÃO DO PROJETO OU PROGRAMA</v>
      </c>
    </row>
    <row r="6" spans="1:10" ht="12" customHeight="1" x14ac:dyDescent="0.3">
      <c r="A6" s="597" t="s">
        <v>2046</v>
      </c>
      <c r="B6" s="597" t="s">
        <v>249</v>
      </c>
      <c r="C6" s="597" t="s">
        <v>244</v>
      </c>
      <c r="D6" s="597" t="s">
        <v>2354</v>
      </c>
      <c r="E6" s="597" t="s">
        <v>2354</v>
      </c>
      <c r="F6" s="597" t="s">
        <v>1646</v>
      </c>
      <c r="G6" s="597" t="s">
        <v>260</v>
      </c>
      <c r="H6" s="598" t="str">
        <f t="shared" si="0"/>
        <v>CAPACITAÇÃO TÉCNICA DE FORNECEDORES;EMPRESA BRASILEIRA;GRANDE;;;CAPACITACAO DE FORNECEDORES;EQUIPAMENTOS LABORATORIAIS</v>
      </c>
      <c r="I6" s="599" t="s">
        <v>1567</v>
      </c>
      <c r="J6" s="600" t="str">
        <f t="shared" si="1"/>
        <v>DESPESA NÃO ADMITIDA COM RECURSOS DA CLÁUSULA DE P,D&amp;I, CONSIDERANDO O EXECUTOR E A QUALIFICAÇÃO DO PROJETO OU PROGRAMA</v>
      </c>
    </row>
    <row r="7" spans="1:10" ht="12" customHeight="1" x14ac:dyDescent="0.3">
      <c r="A7" s="597" t="s">
        <v>2046</v>
      </c>
      <c r="B7" s="597" t="s">
        <v>249</v>
      </c>
      <c r="C7" s="597" t="s">
        <v>244</v>
      </c>
      <c r="D7" s="597" t="s">
        <v>2354</v>
      </c>
      <c r="E7" s="597" t="s">
        <v>2354</v>
      </c>
      <c r="F7" s="597" t="s">
        <v>1646</v>
      </c>
      <c r="G7" s="597" t="s">
        <v>2052</v>
      </c>
      <c r="H7" s="598" t="str">
        <f t="shared" si="0"/>
        <v>CAPACITAÇÃO TÉCNICA DE FORNECEDORES;EMPRESA BRASILEIRA;GRANDE;;;CAPACITACAO DE FORNECEDORES;ESTUDOS DE VIABILIDADE TÉCNICA E ECONÔMICA</v>
      </c>
      <c r="I7" s="599" t="s">
        <v>1567</v>
      </c>
      <c r="J7" s="600" t="str">
        <f t="shared" si="1"/>
        <v>DESPESA NÃO ADMITIDA COM RECURSOS DA CLÁUSULA DE P,D&amp;I, CONSIDERANDO O EXECUTOR E A QUALIFICAÇÃO DO PROJETO OU PROGRAMA</v>
      </c>
    </row>
    <row r="8" spans="1:10" ht="12" customHeight="1" x14ac:dyDescent="0.3">
      <c r="A8" s="597" t="s">
        <v>2046</v>
      </c>
      <c r="B8" s="597" t="s">
        <v>249</v>
      </c>
      <c r="C8" s="597" t="s">
        <v>244</v>
      </c>
      <c r="D8" s="597" t="s">
        <v>2354</v>
      </c>
      <c r="E8" s="597" t="s">
        <v>2354</v>
      </c>
      <c r="F8" s="597" t="s">
        <v>1646</v>
      </c>
      <c r="G8" s="597" t="s">
        <v>2051</v>
      </c>
      <c r="H8" s="598" t="str">
        <f t="shared" si="0"/>
        <v>CAPACITAÇÃO TÉCNICA DE FORNECEDORES;EMPRESA BRASILEIRA;GRANDE;;;CAPACITACAO DE FORNECEDORES;SERVIÇOS - CABEÇA DE SÉRIE E LOTE PILOTO</v>
      </c>
      <c r="I8" s="599" t="s">
        <v>1567</v>
      </c>
      <c r="J8" s="600" t="str">
        <f t="shared" si="1"/>
        <v>DESPESA NÃO ADMITIDA COM RECURSOS DA CLÁUSULA DE P,D&amp;I, CONSIDERANDO O EXECUTOR E A QUALIFICAÇÃO DO PROJETO OU PROGRAMA</v>
      </c>
    </row>
    <row r="9" spans="1:10" ht="12" customHeight="1" x14ac:dyDescent="0.3">
      <c r="A9" s="597" t="s">
        <v>2046</v>
      </c>
      <c r="B9" s="597" t="s">
        <v>249</v>
      </c>
      <c r="C9" s="597" t="s">
        <v>244</v>
      </c>
      <c r="D9" s="597" t="s">
        <v>2354</v>
      </c>
      <c r="E9" s="597" t="s">
        <v>2354</v>
      </c>
      <c r="F9" s="597" t="s">
        <v>1646</v>
      </c>
      <c r="G9" s="597" t="s">
        <v>2054</v>
      </c>
      <c r="H9" s="598" t="str">
        <f t="shared" si="0"/>
        <v>CAPACITAÇÃO TÉCNICA DE FORNECEDORES;EMPRESA BRASILEIRA;GRANDE;;;CAPACITACAO DE FORNECEDORES;SERVIÇOS - OPERACIONALIZAÇÃO DE EQUIPAMENTOS</v>
      </c>
      <c r="I9" s="599" t="s">
        <v>1567</v>
      </c>
      <c r="J9" s="600" t="str">
        <f t="shared" si="1"/>
        <v>DESPESA NÃO ADMITIDA COM RECURSOS DA CLÁUSULA DE P,D&amp;I, CONSIDERANDO O EXECUTOR E A QUALIFICAÇÃO DO PROJETO OU PROGRAMA</v>
      </c>
    </row>
    <row r="10" spans="1:10" ht="12" customHeight="1" x14ac:dyDescent="0.3">
      <c r="A10" s="597" t="s">
        <v>2046</v>
      </c>
      <c r="B10" s="597" t="s">
        <v>249</v>
      </c>
      <c r="C10" s="597" t="s">
        <v>244</v>
      </c>
      <c r="D10" s="597" t="s">
        <v>2354</v>
      </c>
      <c r="E10" s="597" t="s">
        <v>2354</v>
      </c>
      <c r="F10" s="597" t="s">
        <v>2362</v>
      </c>
      <c r="G10" s="597" t="s">
        <v>2202</v>
      </c>
      <c r="H10" s="598" t="str">
        <f t="shared" si="0"/>
        <v>CAPACITAÇÃO TÉCNICA DE FORNECEDORES;EMPRESA BRASILEIRA;GRANDE;;;CUSTOS DIRETOS;NA</v>
      </c>
      <c r="I10" s="599" t="s">
        <v>1567</v>
      </c>
      <c r="J10" s="600" t="str">
        <f t="shared" si="1"/>
        <v>DESPESA NÃO ADMITIDA COM RECURSOS DA CLÁUSULA DE P,D&amp;I, CONSIDERANDO O EXECUTOR E A QUALIFICAÇÃO DO PROJETO OU PROGRAMA</v>
      </c>
    </row>
    <row r="11" spans="1:10" ht="12" customHeight="1" x14ac:dyDescent="0.3">
      <c r="A11" s="597" t="s">
        <v>2046</v>
      </c>
      <c r="B11" s="597" t="s">
        <v>249</v>
      </c>
      <c r="C11" s="597" t="s">
        <v>244</v>
      </c>
      <c r="D11" s="597" t="s">
        <v>2354</v>
      </c>
      <c r="E11" s="597" t="s">
        <v>2354</v>
      </c>
      <c r="F11" s="597" t="s">
        <v>1643</v>
      </c>
      <c r="G11" s="597" t="s">
        <v>2202</v>
      </c>
      <c r="H11" s="598" t="str">
        <f t="shared" si="0"/>
        <v>CAPACITAÇÃO TÉCNICA DE FORNECEDORES;EMPRESA BRASILEIRA;GRANDE;;;DIARIAS E AJUDA DE CUSTO;NA</v>
      </c>
      <c r="I11" s="599" t="s">
        <v>1575</v>
      </c>
      <c r="J11" s="600" t="str">
        <f t="shared" si="1"/>
        <v/>
      </c>
    </row>
    <row r="12" spans="1:10" ht="12" customHeight="1" x14ac:dyDescent="0.3">
      <c r="A12" s="597" t="s">
        <v>2046</v>
      </c>
      <c r="B12" s="597" t="s">
        <v>249</v>
      </c>
      <c r="C12" s="597" t="s">
        <v>244</v>
      </c>
      <c r="D12" s="597" t="s">
        <v>2354</v>
      </c>
      <c r="E12" s="597" t="s">
        <v>2354</v>
      </c>
      <c r="F12" s="597" t="s">
        <v>1645</v>
      </c>
      <c r="G12" s="597" t="s">
        <v>2361</v>
      </c>
      <c r="H12" s="598" t="str">
        <f t="shared" si="0"/>
        <v>CAPACITAÇÃO TÉCNICA DE FORNECEDORES;EMPRESA BRASILEIRA;GRANDE;;;EQUIPAMENTO E MATERIAL PERMANENTE;EQUIPAMENTO</v>
      </c>
      <c r="I12" s="599" t="s">
        <v>1567</v>
      </c>
      <c r="J12" s="600" t="str">
        <f t="shared" si="1"/>
        <v>DESPESA NÃO ADMITIDA COM RECURSOS DA CLÁUSULA DE P,D&amp;I, CONSIDERANDO O EXECUTOR E A QUALIFICAÇÃO DO PROJETO OU PROGRAMA</v>
      </c>
    </row>
    <row r="13" spans="1:10" ht="12" customHeight="1" x14ac:dyDescent="0.3">
      <c r="A13" s="597" t="s">
        <v>2046</v>
      </c>
      <c r="B13" s="597" t="s">
        <v>249</v>
      </c>
      <c r="C13" s="597" t="s">
        <v>244</v>
      </c>
      <c r="D13" s="597" t="s">
        <v>2354</v>
      </c>
      <c r="E13" s="597" t="s">
        <v>2354</v>
      </c>
      <c r="F13" s="597" t="s">
        <v>1645</v>
      </c>
      <c r="G13" s="597" t="s">
        <v>1248</v>
      </c>
      <c r="H13" s="598" t="str">
        <f t="shared" si="0"/>
        <v>CAPACITAÇÃO TÉCNICA DE FORNECEDORES;EMPRESA BRASILEIRA;GRANDE;;;EQUIPAMENTO E MATERIAL PERMANENTE;MATERIAL PERMANENTE</v>
      </c>
      <c r="I13" s="599" t="s">
        <v>1567</v>
      </c>
      <c r="J13" s="600" t="str">
        <f t="shared" si="1"/>
        <v>DESPESA NÃO ADMITIDA COM RECURSOS DA CLÁUSULA DE P,D&amp;I, CONSIDERANDO O EXECUTOR E A QUALIFICAÇÃO DO PROJETO OU PROGRAMA</v>
      </c>
    </row>
    <row r="14" spans="1:10" ht="12" customHeight="1" x14ac:dyDescent="0.3">
      <c r="A14" s="597" t="s">
        <v>2046</v>
      </c>
      <c r="B14" s="597" t="s">
        <v>249</v>
      </c>
      <c r="C14" s="597" t="s">
        <v>244</v>
      </c>
      <c r="D14" s="597" t="s">
        <v>2354</v>
      </c>
      <c r="E14" s="597" t="s">
        <v>2354</v>
      </c>
      <c r="F14" s="597" t="s">
        <v>448</v>
      </c>
      <c r="G14" s="597" t="s">
        <v>2062</v>
      </c>
      <c r="H14" s="598" t="str">
        <f t="shared" si="0"/>
        <v>CAPACITAÇÃO TÉCNICA DE FORNECEDORES;EMPRESA BRASILEIRA;GRANDE;;;EQUIPE;BOLSA - ALUNO DE GRADUAÇÃO OU PÓS-GRADUAÇÃO</v>
      </c>
      <c r="I14" s="599" t="s">
        <v>1567</v>
      </c>
      <c r="J14" s="600" t="str">
        <f t="shared" si="1"/>
        <v>DESPESA NÃO ADMITIDA COM RECURSOS DA CLÁUSULA DE P,D&amp;I, CONSIDERANDO O EXECUTOR E A QUALIFICAÇÃO DO PROJETO OU PROGRAMA</v>
      </c>
    </row>
    <row r="15" spans="1:10" ht="12" customHeight="1" x14ac:dyDescent="0.3">
      <c r="A15" s="597" t="s">
        <v>2046</v>
      </c>
      <c r="B15" s="597" t="s">
        <v>249</v>
      </c>
      <c r="C15" s="597" t="s">
        <v>244</v>
      </c>
      <c r="D15" s="597" t="s">
        <v>2354</v>
      </c>
      <c r="E15" s="597" t="s">
        <v>2354</v>
      </c>
      <c r="F15" s="597" t="s">
        <v>448</v>
      </c>
      <c r="G15" s="597" t="s">
        <v>2061</v>
      </c>
      <c r="H15" s="598" t="str">
        <f t="shared" si="0"/>
        <v>CAPACITAÇÃO TÉCNICA DE FORNECEDORES;EMPRESA BRASILEIRA;GRANDE;;;EQUIPE;BOLSA - DOCENTE OU PESQUISADOR DA INSTITUIÇÃO</v>
      </c>
      <c r="I15" s="599" t="s">
        <v>1567</v>
      </c>
      <c r="J15" s="600" t="str">
        <f t="shared" si="1"/>
        <v>DESPESA NÃO ADMITIDA COM RECURSOS DA CLÁUSULA DE P,D&amp;I, CONSIDERANDO O EXECUTOR E A QUALIFICAÇÃO DO PROJETO OU PROGRAMA</v>
      </c>
    </row>
    <row r="16" spans="1:10" ht="12" customHeight="1" x14ac:dyDescent="0.3">
      <c r="A16" s="597" t="s">
        <v>2046</v>
      </c>
      <c r="B16" s="597" t="s">
        <v>249</v>
      </c>
      <c r="C16" s="597" t="s">
        <v>244</v>
      </c>
      <c r="D16" s="597" t="s">
        <v>2354</v>
      </c>
      <c r="E16" s="597" t="s">
        <v>2354</v>
      </c>
      <c r="F16" s="597" t="s">
        <v>448</v>
      </c>
      <c r="G16" s="597" t="s">
        <v>2063</v>
      </c>
      <c r="H16" s="598" t="str">
        <f t="shared" si="0"/>
        <v>CAPACITAÇÃO TÉCNICA DE FORNECEDORES;EMPRESA BRASILEIRA;GRANDE;;;EQUIPE;BOLSA - PESQUISADOR VISITANTE</v>
      </c>
      <c r="I16" s="599" t="s">
        <v>1567</v>
      </c>
      <c r="J16" s="600" t="str">
        <f t="shared" si="1"/>
        <v>DESPESA NÃO ADMITIDA COM RECURSOS DA CLÁUSULA DE P,D&amp;I, CONSIDERANDO O EXECUTOR E A QUALIFICAÇÃO DO PROJETO OU PROGRAMA</v>
      </c>
    </row>
    <row r="17" spans="1:10" ht="12" customHeight="1" x14ac:dyDescent="0.3">
      <c r="A17" s="597" t="s">
        <v>2046</v>
      </c>
      <c r="B17" s="597" t="s">
        <v>249</v>
      </c>
      <c r="C17" s="597" t="s">
        <v>244</v>
      </c>
      <c r="D17" s="597" t="s">
        <v>2354</v>
      </c>
      <c r="E17" s="597" t="s">
        <v>2354</v>
      </c>
      <c r="F17" s="597" t="s">
        <v>448</v>
      </c>
      <c r="G17" s="597" t="s">
        <v>1641</v>
      </c>
      <c r="H17" s="598" t="str">
        <f t="shared" si="0"/>
        <v>CAPACITAÇÃO TÉCNICA DE FORNECEDORES;EMPRESA BRASILEIRA;GRANDE;;;EQUIPE;REMUNERAÇÃO DIRETA</v>
      </c>
      <c r="I17" s="599" t="s">
        <v>1575</v>
      </c>
      <c r="J17" s="600" t="str">
        <f t="shared" si="1"/>
        <v/>
      </c>
    </row>
    <row r="18" spans="1:10" ht="12" customHeight="1" x14ac:dyDescent="0.3">
      <c r="A18" s="597" t="s">
        <v>2046</v>
      </c>
      <c r="B18" s="597" t="s">
        <v>249</v>
      </c>
      <c r="C18" s="597" t="s">
        <v>244</v>
      </c>
      <c r="D18" s="597" t="s">
        <v>2354</v>
      </c>
      <c r="E18" s="597" t="s">
        <v>2354</v>
      </c>
      <c r="F18" s="597" t="s">
        <v>1642</v>
      </c>
      <c r="G18" s="597" t="s">
        <v>2202</v>
      </c>
      <c r="H18" s="598" t="str">
        <f t="shared" si="0"/>
        <v>CAPACITAÇÃO TÉCNICA DE FORNECEDORES;EMPRESA BRASILEIRA;GRANDE;;;MATERIAL DE CONSUMO;NA</v>
      </c>
      <c r="I18" s="599" t="s">
        <v>1567</v>
      </c>
      <c r="J18" s="600" t="str">
        <f t="shared" si="1"/>
        <v>DESPESA NÃO ADMITIDA COM RECURSOS DA CLÁUSULA DE P,D&amp;I, CONSIDERANDO O EXECUTOR E A QUALIFICAÇÃO DO PROJETO OU PROGRAMA</v>
      </c>
    </row>
    <row r="19" spans="1:10" ht="12" customHeight="1" x14ac:dyDescent="0.3">
      <c r="A19" s="597" t="s">
        <v>2046</v>
      </c>
      <c r="B19" s="597" t="s">
        <v>249</v>
      </c>
      <c r="C19" s="597" t="s">
        <v>244</v>
      </c>
      <c r="D19" s="597" t="s">
        <v>2354</v>
      </c>
      <c r="E19" s="597" t="s">
        <v>2354</v>
      </c>
      <c r="F19" s="597" t="s">
        <v>1644</v>
      </c>
      <c r="G19" s="597" t="s">
        <v>2066</v>
      </c>
      <c r="H19" s="598" t="str">
        <f t="shared" si="0"/>
        <v>CAPACITAÇÃO TÉCNICA DE FORNECEDORES;EMPRESA BRASILEIRA;GRANDE;;;OBRAS E INSTALACOES;AMPLIAÇÃO DE ÁREA DE EDIFICAÇÃO</v>
      </c>
      <c r="I19" s="599" t="s">
        <v>1567</v>
      </c>
      <c r="J19" s="600" t="str">
        <f t="shared" si="1"/>
        <v>DESPESA NÃO ADMITIDA COM RECURSOS DA CLÁUSULA DE P,D&amp;I, CONSIDERANDO O EXECUTOR E A QUALIFICAÇÃO DO PROJETO OU PROGRAMA</v>
      </c>
    </row>
    <row r="20" spans="1:10" ht="12" customHeight="1" x14ac:dyDescent="0.3">
      <c r="A20" s="597" t="s">
        <v>2046</v>
      </c>
      <c r="B20" s="597" t="s">
        <v>249</v>
      </c>
      <c r="C20" s="597" t="s">
        <v>244</v>
      </c>
      <c r="D20" s="597" t="s">
        <v>2354</v>
      </c>
      <c r="E20" s="597" t="s">
        <v>2354</v>
      </c>
      <c r="F20" s="597" t="s">
        <v>1644</v>
      </c>
      <c r="G20" s="597" t="s">
        <v>258</v>
      </c>
      <c r="H20" s="598" t="str">
        <f t="shared" si="0"/>
        <v>CAPACITAÇÃO TÉCNICA DE FORNECEDORES;EMPRESA BRASILEIRA;GRANDE;;;OBRAS E INSTALACOES;CONSTRUÇÃO DE NOVA EDIFICAÇÃO</v>
      </c>
      <c r="I20" s="599" t="s">
        <v>1567</v>
      </c>
      <c r="J20" s="600" t="str">
        <f t="shared" si="1"/>
        <v>DESPESA NÃO ADMITIDA COM RECURSOS DA CLÁUSULA DE P,D&amp;I, CONSIDERANDO O EXECUTOR E A QUALIFICAÇÃO DO PROJETO OU PROGRAMA</v>
      </c>
    </row>
    <row r="21" spans="1:10" ht="12" customHeight="1" x14ac:dyDescent="0.3">
      <c r="A21" s="597" t="s">
        <v>2046</v>
      </c>
      <c r="B21" s="597" t="s">
        <v>249</v>
      </c>
      <c r="C21" s="597" t="s">
        <v>244</v>
      </c>
      <c r="D21" s="597" t="s">
        <v>2354</v>
      </c>
      <c r="E21" s="597" t="s">
        <v>2354</v>
      </c>
      <c r="F21" s="597" t="s">
        <v>1644</v>
      </c>
      <c r="G21" s="597" t="s">
        <v>2067</v>
      </c>
      <c r="H21" s="598" t="str">
        <f t="shared" si="0"/>
        <v>CAPACITAÇÃO TÉCNICA DE FORNECEDORES;EMPRESA BRASILEIRA;GRANDE;;;OBRAS E INSTALACOES;PROJETO EXECUTIVO E ESTUDOS TÉCNICOS</v>
      </c>
      <c r="I21" s="599" t="s">
        <v>1567</v>
      </c>
      <c r="J21" s="600" t="str">
        <f t="shared" si="1"/>
        <v>DESPESA NÃO ADMITIDA COM RECURSOS DA CLÁUSULA DE P,D&amp;I, CONSIDERANDO O EXECUTOR E A QUALIFICAÇÃO DO PROJETO OU PROGRAMA</v>
      </c>
    </row>
    <row r="22" spans="1:10" ht="12" customHeight="1" x14ac:dyDescent="0.3">
      <c r="A22" s="597" t="s">
        <v>2046</v>
      </c>
      <c r="B22" s="597" t="s">
        <v>249</v>
      </c>
      <c r="C22" s="597" t="s">
        <v>244</v>
      </c>
      <c r="D22" s="597" t="s">
        <v>2354</v>
      </c>
      <c r="E22" s="597" t="s">
        <v>2354</v>
      </c>
      <c r="F22" s="597" t="s">
        <v>1644</v>
      </c>
      <c r="G22" s="597" t="s">
        <v>219</v>
      </c>
      <c r="H22" s="598" t="str">
        <f t="shared" si="0"/>
        <v>CAPACITAÇÃO TÉCNICA DE FORNECEDORES;EMPRESA BRASILEIRA;GRANDE;;;OBRAS E INSTALACOES;REFORMA DE EDIFICAÇÃO</v>
      </c>
      <c r="I22" s="599" t="s">
        <v>1567</v>
      </c>
      <c r="J22" s="600" t="str">
        <f t="shared" si="1"/>
        <v>DESPESA NÃO ADMITIDA COM RECURSOS DA CLÁUSULA DE P,D&amp;I, CONSIDERANDO O EXECUTOR E A QUALIFICAÇÃO DO PROJETO OU PROGRAMA</v>
      </c>
    </row>
    <row r="23" spans="1:10" ht="12" customHeight="1" x14ac:dyDescent="0.3">
      <c r="A23" s="597" t="s">
        <v>2046</v>
      </c>
      <c r="B23" s="597" t="s">
        <v>249</v>
      </c>
      <c r="C23" s="597" t="s">
        <v>244</v>
      </c>
      <c r="D23" s="597" t="s">
        <v>2354</v>
      </c>
      <c r="E23" s="597" t="s">
        <v>2354</v>
      </c>
      <c r="F23" s="597" t="s">
        <v>1644</v>
      </c>
      <c r="G23" s="597" t="s">
        <v>2065</v>
      </c>
      <c r="H23" s="598" t="str">
        <f t="shared" si="0"/>
        <v>CAPACITAÇÃO TÉCNICA DE FORNECEDORES;EMPRESA BRASILEIRA;GRANDE;;;OBRAS E INSTALACOES;SERVIÇO TÉCNICO DE APOIO - INFRAESTRUTURA</v>
      </c>
      <c r="I23" s="599" t="s">
        <v>1567</v>
      </c>
      <c r="J23" s="600" t="str">
        <f t="shared" si="1"/>
        <v>DESPESA NÃO ADMITIDA COM RECURSOS DA CLÁUSULA DE P,D&amp;I, CONSIDERANDO O EXECUTOR E A QUALIFICAÇÃO DO PROJETO OU PROGRAMA</v>
      </c>
    </row>
    <row r="24" spans="1:10" ht="12" customHeight="1" x14ac:dyDescent="0.3">
      <c r="A24" s="597" t="s">
        <v>2046</v>
      </c>
      <c r="B24" s="597" t="s">
        <v>249</v>
      </c>
      <c r="C24" s="597" t="s">
        <v>244</v>
      </c>
      <c r="D24" s="597" t="s">
        <v>2354</v>
      </c>
      <c r="E24" s="597" t="s">
        <v>2354</v>
      </c>
      <c r="F24" s="597" t="s">
        <v>10</v>
      </c>
      <c r="G24" s="597" t="s">
        <v>1649</v>
      </c>
      <c r="H24" s="598" t="str">
        <f t="shared" si="0"/>
        <v>CAPACITAÇÃO TÉCNICA DE FORNECEDORES;EMPRESA BRASILEIRA;GRANDE;;;OUTRAS DESPESAS;DESPESA DE IMPORTACAO</v>
      </c>
      <c r="I24" s="599" t="s">
        <v>1567</v>
      </c>
      <c r="J24" s="600" t="str">
        <f t="shared" si="1"/>
        <v>DESPESA NÃO ADMITIDA COM RECURSOS DA CLÁUSULA DE P,D&amp;I, CONSIDERANDO O EXECUTOR E A QUALIFICAÇÃO DO PROJETO OU PROGRAMA</v>
      </c>
    </row>
    <row r="25" spans="1:10" ht="12" customHeight="1" x14ac:dyDescent="0.3">
      <c r="A25" s="597" t="s">
        <v>2046</v>
      </c>
      <c r="B25" s="597" t="s">
        <v>249</v>
      </c>
      <c r="C25" s="597" t="s">
        <v>244</v>
      </c>
      <c r="D25" s="597" t="s">
        <v>2354</v>
      </c>
      <c r="E25" s="597" t="s">
        <v>2354</v>
      </c>
      <c r="F25" s="597" t="s">
        <v>10</v>
      </c>
      <c r="G25" s="597" t="s">
        <v>1650</v>
      </c>
      <c r="H25" s="598" t="str">
        <f t="shared" si="0"/>
        <v>CAPACITAÇÃO TÉCNICA DE FORNECEDORES;EMPRESA BRASILEIRA;GRANDE;;;OUTRAS DESPESAS;DESPESA OPERACIONAL E ADMINISTRATIVA</v>
      </c>
      <c r="I25" s="599" t="s">
        <v>1567</v>
      </c>
      <c r="J25" s="600" t="str">
        <f t="shared" si="1"/>
        <v>DESPESA NÃO ADMITIDA COM RECURSOS DA CLÁUSULA DE P,D&amp;I, CONSIDERANDO O EXECUTOR E A QUALIFICAÇÃO DO PROJETO OU PROGRAMA</v>
      </c>
    </row>
    <row r="26" spans="1:10" ht="12" customHeight="1" x14ac:dyDescent="0.3">
      <c r="A26" s="597" t="s">
        <v>2046</v>
      </c>
      <c r="B26" s="597" t="s">
        <v>249</v>
      </c>
      <c r="C26" s="597" t="s">
        <v>244</v>
      </c>
      <c r="D26" s="597" t="s">
        <v>2354</v>
      </c>
      <c r="E26" s="597" t="s">
        <v>2354</v>
      </c>
      <c r="F26" s="597" t="s">
        <v>10</v>
      </c>
      <c r="G26" s="597" t="s">
        <v>277</v>
      </c>
      <c r="H26" s="598" t="str">
        <f t="shared" si="0"/>
        <v>CAPACITAÇÃO TÉCNICA DE FORNECEDORES;EMPRESA BRASILEIRA;GRANDE;;;OUTRAS DESPESAS;RESSARCIMENTO DE CUSTOS INDIRETOS</v>
      </c>
      <c r="I26" s="599" t="s">
        <v>1567</v>
      </c>
      <c r="J26" s="600" t="str">
        <f t="shared" si="1"/>
        <v>DESPESA NÃO ADMITIDA COM RECURSOS DA CLÁUSULA DE P,D&amp;I, CONSIDERANDO O EXECUTOR E A QUALIFICAÇÃO DO PROJETO OU PROGRAMA</v>
      </c>
    </row>
    <row r="27" spans="1:10" ht="12" customHeight="1" x14ac:dyDescent="0.3">
      <c r="A27" s="597" t="s">
        <v>2046</v>
      </c>
      <c r="B27" s="597" t="s">
        <v>249</v>
      </c>
      <c r="C27" s="597" t="s">
        <v>244</v>
      </c>
      <c r="D27" s="597" t="s">
        <v>2354</v>
      </c>
      <c r="E27" s="597" t="s">
        <v>2354</v>
      </c>
      <c r="F27" s="597" t="s">
        <v>317</v>
      </c>
      <c r="G27" s="597" t="s">
        <v>2060</v>
      </c>
      <c r="H27" s="598" t="str">
        <f t="shared" si="0"/>
        <v>CAPACITAÇÃO TÉCNICA DE FORNECEDORES;EMPRESA BRASILEIRA;GRANDE;;;OUTROS BENS E DIREITOS;DADO GEOLÓGICO, GEOQUÍMICO OU GEOFÍSICO PÚBLICO</v>
      </c>
      <c r="I27" s="599" t="s">
        <v>1567</v>
      </c>
      <c r="J27" s="600" t="str">
        <f t="shared" si="1"/>
        <v>DESPESA NÃO ADMITIDA COM RECURSOS DA CLÁUSULA DE P,D&amp;I, CONSIDERANDO O EXECUTOR E A QUALIFICAÇÃO DO PROJETO OU PROGRAMA</v>
      </c>
    </row>
    <row r="28" spans="1:10" ht="12" customHeight="1" x14ac:dyDescent="0.3">
      <c r="A28" s="597" t="s">
        <v>2046</v>
      </c>
      <c r="B28" s="597" t="s">
        <v>249</v>
      </c>
      <c r="C28" s="597" t="s">
        <v>244</v>
      </c>
      <c r="D28" s="597" t="s">
        <v>2354</v>
      </c>
      <c r="E28" s="597" t="s">
        <v>2354</v>
      </c>
      <c r="F28" s="597" t="s">
        <v>317</v>
      </c>
      <c r="G28" s="597" t="s">
        <v>220</v>
      </c>
      <c r="H28" s="598" t="str">
        <f t="shared" si="0"/>
        <v>CAPACITAÇÃO TÉCNICA DE FORNECEDORES;EMPRESA BRASILEIRA;GRANDE;;;OUTROS BENS E DIREITOS;DADO NÃO REGULADO PELA ANP</v>
      </c>
      <c r="I28" s="599" t="s">
        <v>1567</v>
      </c>
      <c r="J28" s="600" t="str">
        <f t="shared" si="1"/>
        <v>DESPESA NÃO ADMITIDA COM RECURSOS DA CLÁUSULA DE P,D&amp;I, CONSIDERANDO O EXECUTOR E A QUALIFICAÇÃO DO PROJETO OU PROGRAMA</v>
      </c>
    </row>
    <row r="29" spans="1:10" ht="12" customHeight="1" x14ac:dyDescent="0.3">
      <c r="A29" s="597" t="s">
        <v>2046</v>
      </c>
      <c r="B29" s="597" t="s">
        <v>249</v>
      </c>
      <c r="C29" s="597" t="s">
        <v>244</v>
      </c>
      <c r="D29" s="597" t="s">
        <v>2354</v>
      </c>
      <c r="E29" s="597" t="s">
        <v>2354</v>
      </c>
      <c r="F29" s="597" t="s">
        <v>317</v>
      </c>
      <c r="G29" s="597" t="s">
        <v>215</v>
      </c>
      <c r="H29" s="598" t="str">
        <f t="shared" si="0"/>
        <v>CAPACITAÇÃO TÉCNICA DE FORNECEDORES;EMPRESA BRASILEIRA;GRANDE;;;OUTROS BENS E DIREITOS;MATERIAL BIBLIOGRÁFICO</v>
      </c>
      <c r="I29" s="599" t="s">
        <v>1567</v>
      </c>
      <c r="J29" s="600" t="str">
        <f t="shared" si="1"/>
        <v>DESPESA NÃO ADMITIDA COM RECURSOS DA CLÁUSULA DE P,D&amp;I, CONSIDERANDO O EXECUTOR E A QUALIFICAÇÃO DO PROJETO OU PROGRAMA</v>
      </c>
    </row>
    <row r="30" spans="1:10" ht="12" customHeight="1" x14ac:dyDescent="0.3">
      <c r="A30" s="597" t="s">
        <v>2046</v>
      </c>
      <c r="B30" s="597" t="s">
        <v>249</v>
      </c>
      <c r="C30" s="597" t="s">
        <v>244</v>
      </c>
      <c r="D30" s="597" t="s">
        <v>2354</v>
      </c>
      <c r="E30" s="597" t="s">
        <v>2354</v>
      </c>
      <c r="F30" s="597" t="s">
        <v>317</v>
      </c>
      <c r="G30" s="597" t="s">
        <v>2068</v>
      </c>
      <c r="H30" s="598" t="str">
        <f t="shared" si="0"/>
        <v>CAPACITAÇÃO TÉCNICA DE FORNECEDORES;EMPRESA BRASILEIRA;GRANDE;;;OUTROS BENS E DIREITOS;OUTRO (ESPECIFIQUE)</v>
      </c>
      <c r="I30" s="599" t="s">
        <v>1567</v>
      </c>
      <c r="J30" s="600" t="str">
        <f t="shared" si="1"/>
        <v>DESPESA NÃO ADMITIDA COM RECURSOS DA CLÁUSULA DE P,D&amp;I, CONSIDERANDO O EXECUTOR E A QUALIFICAÇÃO DO PROJETO OU PROGRAMA</v>
      </c>
    </row>
    <row r="31" spans="1:10" ht="12" customHeight="1" x14ac:dyDescent="0.3">
      <c r="A31" s="597" t="s">
        <v>2046</v>
      </c>
      <c r="B31" s="597" t="s">
        <v>249</v>
      </c>
      <c r="C31" s="597" t="s">
        <v>244</v>
      </c>
      <c r="D31" s="597" t="s">
        <v>2354</v>
      </c>
      <c r="E31" s="597" t="s">
        <v>2354</v>
      </c>
      <c r="F31" s="597" t="s">
        <v>317</v>
      </c>
      <c r="G31" s="597" t="s">
        <v>321</v>
      </c>
      <c r="H31" s="598" t="str">
        <f t="shared" si="0"/>
        <v>CAPACITAÇÃO TÉCNICA DE FORNECEDORES;EMPRESA BRASILEIRA;GRANDE;;;OUTROS BENS E DIREITOS;SOFTWARE</v>
      </c>
      <c r="I31" s="599" t="s">
        <v>1567</v>
      </c>
      <c r="J31" s="600" t="str">
        <f t="shared" si="1"/>
        <v>DESPESA NÃO ADMITIDA COM RECURSOS DA CLÁUSULA DE P,D&amp;I, CONSIDERANDO O EXECUTOR E A QUALIFICAÇÃO DO PROJETO OU PROGRAMA</v>
      </c>
    </row>
    <row r="32" spans="1:10" ht="12" customHeight="1" x14ac:dyDescent="0.3">
      <c r="A32" s="597" t="s">
        <v>2046</v>
      </c>
      <c r="B32" s="597" t="s">
        <v>249</v>
      </c>
      <c r="C32" s="597" t="s">
        <v>244</v>
      </c>
      <c r="D32" s="597" t="s">
        <v>2354</v>
      </c>
      <c r="E32" s="597" t="s">
        <v>2354</v>
      </c>
      <c r="F32" s="597" t="s">
        <v>409</v>
      </c>
      <c r="G32" s="597" t="s">
        <v>2202</v>
      </c>
      <c r="H32" s="598" t="str">
        <f t="shared" si="0"/>
        <v>CAPACITAÇÃO TÉCNICA DE FORNECEDORES;EMPRESA BRASILEIRA;GRANDE;;;PASSAGENS;NA</v>
      </c>
      <c r="I32" s="599" t="s">
        <v>1575</v>
      </c>
      <c r="J32" s="600" t="str">
        <f t="shared" si="1"/>
        <v/>
      </c>
    </row>
    <row r="33" spans="1:10" ht="12" customHeight="1" x14ac:dyDescent="0.3">
      <c r="A33" s="597" t="s">
        <v>2046</v>
      </c>
      <c r="B33" s="597" t="s">
        <v>249</v>
      </c>
      <c r="C33" s="597" t="s">
        <v>244</v>
      </c>
      <c r="D33" s="597" t="s">
        <v>2354</v>
      </c>
      <c r="E33" s="597" t="s">
        <v>2354</v>
      </c>
      <c r="F33" s="597" t="s">
        <v>1705</v>
      </c>
      <c r="G33" s="597" t="s">
        <v>2058</v>
      </c>
      <c r="H33" s="598" t="str">
        <f t="shared" si="0"/>
        <v>CAPACITAÇÃO TÉCNICA DE FORNECEDORES;EMPRESA BRASILEIRA;GRANDE;;;PROTOTIPO;MATERIAL OU COMPONENTE - PROTÓTIPO OU UNIDADE PILOTO</v>
      </c>
      <c r="I33" s="599" t="s">
        <v>1567</v>
      </c>
      <c r="J33" s="600" t="str">
        <f t="shared" si="1"/>
        <v>DESPESA NÃO ADMITIDA COM RECURSOS DA CLÁUSULA DE P,D&amp;I, CONSIDERANDO O EXECUTOR E A QUALIFICAÇÃO DO PROJETO OU PROGRAMA</v>
      </c>
    </row>
    <row r="34" spans="1:10" ht="12" customHeight="1" x14ac:dyDescent="0.3">
      <c r="A34" s="597" t="s">
        <v>2046</v>
      </c>
      <c r="B34" s="597" t="s">
        <v>249</v>
      </c>
      <c r="C34" s="597" t="s">
        <v>244</v>
      </c>
      <c r="D34" s="597" t="s">
        <v>2354</v>
      </c>
      <c r="E34" s="597" t="s">
        <v>2354</v>
      </c>
      <c r="F34" s="597" t="s">
        <v>1705</v>
      </c>
      <c r="G34" s="597" t="s">
        <v>2059</v>
      </c>
      <c r="H34" s="598" t="str">
        <f t="shared" si="0"/>
        <v>CAPACITAÇÃO TÉCNICA DE FORNECEDORES;EMPRESA BRASILEIRA;GRANDE;;;PROTOTIPO;SERVIÇO DE TERCEIRO - PROTÓTIPO OU UNIDADE PILOTO</v>
      </c>
      <c r="I34" s="599" t="s">
        <v>1567</v>
      </c>
      <c r="J34" s="600" t="str">
        <f t="shared" si="1"/>
        <v>DESPESA NÃO ADMITIDA COM RECURSOS DA CLÁUSULA DE P,D&amp;I, CONSIDERANDO O EXECUTOR E A QUALIFICAÇÃO DO PROJETO OU PROGRAMA</v>
      </c>
    </row>
    <row r="35" spans="1:10" ht="12" customHeight="1" x14ac:dyDescent="0.3">
      <c r="A35" s="597" t="s">
        <v>2046</v>
      </c>
      <c r="B35" s="597" t="s">
        <v>249</v>
      </c>
      <c r="C35" s="597" t="s">
        <v>244</v>
      </c>
      <c r="D35" s="597" t="s">
        <v>2354</v>
      </c>
      <c r="E35" s="597" t="s">
        <v>2354</v>
      </c>
      <c r="F35" s="597" t="s">
        <v>303</v>
      </c>
      <c r="G35" s="597" t="s">
        <v>1647</v>
      </c>
      <c r="H35" s="598" t="str">
        <f t="shared" si="0"/>
        <v>CAPACITAÇÃO TÉCNICA DE FORNECEDORES;EMPRESA BRASILEIRA;GRANDE;;;RECURSOS HUMANOS;BOLSA</v>
      </c>
      <c r="I35" s="599" t="s">
        <v>1567</v>
      </c>
      <c r="J35" s="600" t="str">
        <f t="shared" si="1"/>
        <v>DESPESA NÃO ADMITIDA COM RECURSOS DA CLÁUSULA DE P,D&amp;I, CONSIDERANDO O EXECUTOR E A QUALIFICAÇÃO DO PROJETO OU PROGRAMA</v>
      </c>
    </row>
    <row r="36" spans="1:10" ht="12" customHeight="1" x14ac:dyDescent="0.3">
      <c r="A36" s="597" t="s">
        <v>2046</v>
      </c>
      <c r="B36" s="597" t="s">
        <v>249</v>
      </c>
      <c r="C36" s="597" t="s">
        <v>244</v>
      </c>
      <c r="D36" s="597" t="s">
        <v>2354</v>
      </c>
      <c r="E36" s="597" t="s">
        <v>2354</v>
      </c>
      <c r="F36" s="597" t="s">
        <v>303</v>
      </c>
      <c r="G36" s="597" t="s">
        <v>270</v>
      </c>
      <c r="H36" s="598" t="str">
        <f t="shared" si="0"/>
        <v>CAPACITAÇÃO TÉCNICA DE FORNECEDORES;EMPRESA BRASILEIRA;GRANDE;;;RECURSOS HUMANOS;TAXA DE BANCADA</v>
      </c>
      <c r="I36" s="599" t="s">
        <v>1567</v>
      </c>
      <c r="J36" s="600" t="str">
        <f t="shared" si="1"/>
        <v>DESPESA NÃO ADMITIDA COM RECURSOS DA CLÁUSULA DE P,D&amp;I, CONSIDERANDO O EXECUTOR E A QUALIFICAÇÃO DO PROJETO OU PROGRAMA</v>
      </c>
    </row>
    <row r="37" spans="1:10" ht="12" customHeight="1" x14ac:dyDescent="0.3">
      <c r="A37" s="597" t="s">
        <v>2046</v>
      </c>
      <c r="B37" s="597" t="s">
        <v>249</v>
      </c>
      <c r="C37" s="597" t="s">
        <v>244</v>
      </c>
      <c r="D37" s="597" t="s">
        <v>2354</v>
      </c>
      <c r="E37" s="597" t="s">
        <v>2354</v>
      </c>
      <c r="F37" s="597" t="s">
        <v>2357</v>
      </c>
      <c r="G37" s="597" t="s">
        <v>232</v>
      </c>
      <c r="H37" s="598" t="str">
        <f t="shared" si="0"/>
        <v>CAPACITAÇÃO TÉCNICA DE FORNECEDORES;EMPRESA BRASILEIRA;GRANDE;;;SERVICOS;OUTRO SERVIÇO DE APOIO</v>
      </c>
      <c r="I37" s="599" t="s">
        <v>1567</v>
      </c>
      <c r="J37" s="600" t="str">
        <f t="shared" si="1"/>
        <v>DESPESA NÃO ADMITIDA COM RECURSOS DA CLÁUSULA DE P,D&amp;I, CONSIDERANDO O EXECUTOR E A QUALIFICAÇÃO DO PROJETO OU PROGRAMA</v>
      </c>
    </row>
    <row r="38" spans="1:10" ht="12" customHeight="1" x14ac:dyDescent="0.3">
      <c r="A38" s="597" t="s">
        <v>2046</v>
      </c>
      <c r="B38" s="597" t="s">
        <v>249</v>
      </c>
      <c r="C38" s="597" t="s">
        <v>244</v>
      </c>
      <c r="D38" s="597" t="s">
        <v>2354</v>
      </c>
      <c r="E38" s="597" t="s">
        <v>2354</v>
      </c>
      <c r="F38" s="597" t="s">
        <v>2357</v>
      </c>
      <c r="G38" s="597" t="s">
        <v>221</v>
      </c>
      <c r="H38" s="598" t="str">
        <f t="shared" si="0"/>
        <v>CAPACITAÇÃO TÉCNICA DE FORNECEDORES;EMPRESA BRASILEIRA;GRANDE;;;SERVICOS;PERFURAÇÃO DE POÇO ESTRATIGRÁFICO</v>
      </c>
      <c r="I38" s="599" t="s">
        <v>1567</v>
      </c>
      <c r="J38" s="600" t="str">
        <f t="shared" si="1"/>
        <v>DESPESA NÃO ADMITIDA COM RECURSOS DA CLÁUSULA DE P,D&amp;I, CONSIDERANDO O EXECUTOR E A QUALIFICAÇÃO DO PROJETO OU PROGRAMA</v>
      </c>
    </row>
    <row r="39" spans="1:10" ht="12" customHeight="1" x14ac:dyDescent="0.3">
      <c r="A39" s="597" t="s">
        <v>2046</v>
      </c>
      <c r="B39" s="597" t="s">
        <v>249</v>
      </c>
      <c r="C39" s="597" t="s">
        <v>244</v>
      </c>
      <c r="D39" s="597" t="s">
        <v>2354</v>
      </c>
      <c r="E39" s="597" t="s">
        <v>2354</v>
      </c>
      <c r="F39" s="597" t="s">
        <v>2357</v>
      </c>
      <c r="G39" s="597" t="s">
        <v>2055</v>
      </c>
      <c r="H39" s="598" t="str">
        <f t="shared" si="0"/>
        <v>CAPACITAÇÃO TÉCNICA DE FORNECEDORES;EMPRESA BRASILEIRA;GRANDE;;;SERVICOS;SERVIÇO DE APOIO PARA AQUISIÇÃO DE DADOS</v>
      </c>
      <c r="I39" s="599" t="s">
        <v>1567</v>
      </c>
      <c r="J39" s="600" t="str">
        <f t="shared" si="1"/>
        <v>DESPESA NÃO ADMITIDA COM RECURSOS DA CLÁUSULA DE P,D&amp;I, CONSIDERANDO O EXECUTOR E A QUALIFICAÇÃO DO PROJETO OU PROGRAMA</v>
      </c>
    </row>
    <row r="40" spans="1:10" ht="12" customHeight="1" x14ac:dyDescent="0.3">
      <c r="A40" s="597" t="s">
        <v>2046</v>
      </c>
      <c r="B40" s="597" t="s">
        <v>249</v>
      </c>
      <c r="C40" s="597" t="s">
        <v>244</v>
      </c>
      <c r="D40" s="597" t="s">
        <v>2354</v>
      </c>
      <c r="E40" s="597" t="s">
        <v>2354</v>
      </c>
      <c r="F40" s="597" t="s">
        <v>2357</v>
      </c>
      <c r="G40" s="597" t="s">
        <v>230</v>
      </c>
      <c r="H40" s="598" t="str">
        <f t="shared" si="0"/>
        <v>CAPACITAÇÃO TÉCNICA DE FORNECEDORES;EMPRESA BRASILEIRA;GRANDE;;;SERVICOS;SERVIÇO DE EDITORAÇÃO E IMPRESSÃO</v>
      </c>
      <c r="I40" s="599" t="s">
        <v>1567</v>
      </c>
      <c r="J40" s="600" t="str">
        <f t="shared" si="1"/>
        <v>DESPESA NÃO ADMITIDA COM RECURSOS DA CLÁUSULA DE P,D&amp;I, CONSIDERANDO O EXECUTOR E A QUALIFICAÇÃO DO PROJETO OU PROGRAMA</v>
      </c>
    </row>
    <row r="41" spans="1:10" ht="12" customHeight="1" x14ac:dyDescent="0.3">
      <c r="A41" s="597" t="s">
        <v>2046</v>
      </c>
      <c r="B41" s="597" t="s">
        <v>249</v>
      </c>
      <c r="C41" s="597" t="s">
        <v>244</v>
      </c>
      <c r="D41" s="597" t="s">
        <v>2354</v>
      </c>
      <c r="E41" s="597" t="s">
        <v>2354</v>
      </c>
      <c r="F41" s="597" t="s">
        <v>2357</v>
      </c>
      <c r="G41" s="597" t="s">
        <v>231</v>
      </c>
      <c r="H41" s="598" t="str">
        <f t="shared" si="0"/>
        <v>CAPACITAÇÃO TÉCNICA DE FORNECEDORES;EMPRESA BRASILEIRA;GRANDE;;;SERVICOS;SERVIÇO DE LOCOMOÇÃO E TRANSPORTE</v>
      </c>
      <c r="I41" s="599" t="s">
        <v>1567</v>
      </c>
      <c r="J41" s="600" t="str">
        <f t="shared" si="1"/>
        <v>DESPESA NÃO ADMITIDA COM RECURSOS DA CLÁUSULA DE P,D&amp;I, CONSIDERANDO O EXECUTOR E A QUALIFICAÇÃO DO PROJETO OU PROGRAMA</v>
      </c>
    </row>
    <row r="42" spans="1:10" ht="12" customHeight="1" x14ac:dyDescent="0.3">
      <c r="A42" s="597" t="s">
        <v>2046</v>
      </c>
      <c r="B42" s="597" t="s">
        <v>249</v>
      </c>
      <c r="C42" s="597" t="s">
        <v>244</v>
      </c>
      <c r="D42" s="597" t="s">
        <v>2354</v>
      </c>
      <c r="E42" s="597" t="s">
        <v>2354</v>
      </c>
      <c r="F42" s="597" t="s">
        <v>2357</v>
      </c>
      <c r="G42" s="597" t="s">
        <v>2358</v>
      </c>
      <c r="H42" s="598" t="str">
        <f t="shared" si="0"/>
        <v>CAPACITAÇÃO TÉCNICA DE FORNECEDORES;EMPRESA BRASILEIRA;GRANDE;;;SERVICOS;SERVIÇO DE MANUTENÇÃO</v>
      </c>
      <c r="I42" s="599" t="s">
        <v>1567</v>
      </c>
      <c r="J42" s="600" t="str">
        <f t="shared" si="1"/>
        <v>DESPESA NÃO ADMITIDA COM RECURSOS DA CLÁUSULA DE P,D&amp;I, CONSIDERANDO O EXECUTOR E A QUALIFICAÇÃO DO PROJETO OU PROGRAMA</v>
      </c>
    </row>
    <row r="43" spans="1:10" ht="12" customHeight="1" x14ac:dyDescent="0.3">
      <c r="A43" s="597" t="s">
        <v>2046</v>
      </c>
      <c r="B43" s="597" t="s">
        <v>249</v>
      </c>
      <c r="C43" s="597" t="s">
        <v>244</v>
      </c>
      <c r="D43" s="597" t="s">
        <v>2354</v>
      </c>
      <c r="E43" s="597" t="s">
        <v>2354</v>
      </c>
      <c r="F43" s="597" t="s">
        <v>2357</v>
      </c>
      <c r="G43" s="597" t="s">
        <v>2399</v>
      </c>
      <c r="H43" s="598" t="str">
        <f t="shared" si="0"/>
        <v>CAPACITAÇÃO TÉCNICA DE FORNECEDORES;EMPRESA BRASILEIRA;GRANDE;;;SERVICOS;SERVIÇO TÉCNICO ESPECIALIZADO</v>
      </c>
      <c r="I43" s="599" t="s">
        <v>1567</v>
      </c>
      <c r="J43" s="600" t="str">
        <f t="shared" si="1"/>
        <v>DESPESA NÃO ADMITIDA COM RECURSOS DA CLÁUSULA DE P,D&amp;I, CONSIDERANDO O EXECUTOR E A QUALIFICAÇÃO DO PROJETO OU PROGRAMA</v>
      </c>
    </row>
    <row r="44" spans="1:10" ht="12" customHeight="1" x14ac:dyDescent="0.3">
      <c r="A44" s="597" t="s">
        <v>2046</v>
      </c>
      <c r="B44" s="597" t="s">
        <v>249</v>
      </c>
      <c r="C44" s="597" t="s">
        <v>244</v>
      </c>
      <c r="D44" s="597" t="s">
        <v>2354</v>
      </c>
      <c r="E44" s="597" t="s">
        <v>2354</v>
      </c>
      <c r="F44" s="597" t="s">
        <v>2357</v>
      </c>
      <c r="G44" s="597" t="s">
        <v>2359</v>
      </c>
      <c r="H44" s="598" t="str">
        <f t="shared" si="0"/>
        <v>CAPACITAÇÃO TÉCNICA DE FORNECEDORES;EMPRESA BRASILEIRA;GRANDE;;;SERVICOS;SERVIÇOS COMPUTACIONAIS</v>
      </c>
      <c r="I44" s="599" t="s">
        <v>1567</v>
      </c>
      <c r="J44" s="600" t="str">
        <f t="shared" si="1"/>
        <v>DESPESA NÃO ADMITIDA COM RECURSOS DA CLÁUSULA DE P,D&amp;I, CONSIDERANDO O EXECUTOR E A QUALIFICAÇÃO DO PROJETO OU PROGRAMA</v>
      </c>
    </row>
    <row r="45" spans="1:10" ht="12" customHeight="1" x14ac:dyDescent="0.3">
      <c r="A45" s="597" t="s">
        <v>2046</v>
      </c>
      <c r="B45" s="597" t="s">
        <v>249</v>
      </c>
      <c r="C45" s="597" t="s">
        <v>244</v>
      </c>
      <c r="D45" s="597" t="s">
        <v>2354</v>
      </c>
      <c r="E45" s="597" t="s">
        <v>2354</v>
      </c>
      <c r="F45" s="597" t="s">
        <v>2357</v>
      </c>
      <c r="G45" s="597" t="s">
        <v>229</v>
      </c>
      <c r="H45" s="598" t="str">
        <f t="shared" si="0"/>
        <v>CAPACITAÇÃO TÉCNICA DE FORNECEDORES;EMPRESA BRASILEIRA;GRANDE;;;SERVICOS;TAXA DE INSCRIÇÃO EM CONGRESSO OU EVENTO</v>
      </c>
      <c r="I45" s="599" t="s">
        <v>1567</v>
      </c>
      <c r="J45" s="600" t="str">
        <f t="shared" si="1"/>
        <v>DESPESA NÃO ADMITIDA COM RECURSOS DA CLÁUSULA DE P,D&amp;I, CONSIDERANDO O EXECUTOR E A QUALIFICAÇÃO DO PROJETO OU PROGRAMA</v>
      </c>
    </row>
    <row r="46" spans="1:10" ht="12" customHeight="1" x14ac:dyDescent="0.3">
      <c r="A46" s="597" t="s">
        <v>2046</v>
      </c>
      <c r="B46" s="597" t="s">
        <v>249</v>
      </c>
      <c r="C46" s="597" t="s">
        <v>244</v>
      </c>
      <c r="D46" s="597" t="s">
        <v>2354</v>
      </c>
      <c r="E46" s="597" t="s">
        <v>2354</v>
      </c>
      <c r="F46" s="597" t="s">
        <v>2360</v>
      </c>
      <c r="G46" s="597" t="s">
        <v>2064</v>
      </c>
      <c r="H46" s="598" t="str">
        <f t="shared" si="0"/>
        <v>CAPACITAÇÃO TÉCNICA DE FORNECEDORES;EMPRESA BRASILEIRA;GRANDE;;;SERVICOS - TIB;SERVIÇO DE TIB</v>
      </c>
      <c r="I46" s="599" t="s">
        <v>1567</v>
      </c>
      <c r="J46" s="600" t="str">
        <f t="shared" si="1"/>
        <v>DESPESA NÃO ADMITIDA COM RECURSOS DA CLÁUSULA DE P,D&amp;I, CONSIDERANDO O EXECUTOR E A QUALIFICAÇÃO DO PROJETO OU PROGRAMA</v>
      </c>
    </row>
    <row r="47" spans="1:10" ht="12" customHeight="1" x14ac:dyDescent="0.3">
      <c r="A47" s="597" t="s">
        <v>2046</v>
      </c>
      <c r="B47" s="597" t="s">
        <v>249</v>
      </c>
      <c r="C47" s="597" t="s">
        <v>244</v>
      </c>
      <c r="D47" s="597" t="s">
        <v>2354</v>
      </c>
      <c r="E47" s="597" t="s">
        <v>2354</v>
      </c>
      <c r="F47" s="597" t="s">
        <v>2360</v>
      </c>
      <c r="G47" s="597" t="s">
        <v>2057</v>
      </c>
      <c r="H47" s="598" t="str">
        <f t="shared" si="0"/>
        <v>CAPACITAÇÃO TÉCNICA DE FORNECEDORES;EMPRESA BRASILEIRA;GRANDE;;;SERVICOS - TIB;SERVIÇO DE TREINAMENTO, SUPORTE E QUALIFICAÇÃO</v>
      </c>
      <c r="I47" s="599" t="s">
        <v>1567</v>
      </c>
      <c r="J47" s="600" t="str">
        <f t="shared" si="1"/>
        <v>DESPESA NÃO ADMITIDA COM RECURSOS DA CLÁUSULA DE P,D&amp;I, CONSIDERANDO O EXECUTOR E A QUALIFICAÇÃO DO PROJETO OU PROGRAMA</v>
      </c>
    </row>
    <row r="48" spans="1:10" ht="12" customHeight="1" x14ac:dyDescent="0.3">
      <c r="A48" s="597" t="s">
        <v>2046</v>
      </c>
      <c r="B48" s="597" t="s">
        <v>249</v>
      </c>
      <c r="C48" s="597" t="s">
        <v>244</v>
      </c>
      <c r="D48" s="597" t="s">
        <v>2354</v>
      </c>
      <c r="E48" s="597" t="s">
        <v>2354</v>
      </c>
      <c r="F48" s="597" t="s">
        <v>2360</v>
      </c>
      <c r="G48" s="597" t="s">
        <v>2056</v>
      </c>
      <c r="H48" s="598" t="str">
        <f t="shared" si="0"/>
        <v>CAPACITAÇÃO TÉCNICA DE FORNECEDORES;EMPRESA BRASILEIRA;GRANDE;;;SERVICOS - TIB;SERVIÇO ESPECIALIZADO PARA TIB - NORMALIZAÇÃO</v>
      </c>
      <c r="I48" s="599" t="s">
        <v>1567</v>
      </c>
      <c r="J48" s="600" t="str">
        <f t="shared" si="1"/>
        <v>DESPESA NÃO ADMITIDA COM RECURSOS DA CLÁUSULA DE P,D&amp;I, CONSIDERANDO O EXECUTOR E A QUALIFICAÇÃO DO PROJETO OU PROGRAMA</v>
      </c>
    </row>
    <row r="49" spans="1:10" ht="12" customHeight="1" x14ac:dyDescent="0.3">
      <c r="A49" s="597" t="s">
        <v>2046</v>
      </c>
      <c r="B49" s="597" t="s">
        <v>249</v>
      </c>
      <c r="C49" s="597" t="s">
        <v>244</v>
      </c>
      <c r="D49" s="597" t="s">
        <v>2354</v>
      </c>
      <c r="E49" s="597" t="s">
        <v>2354</v>
      </c>
      <c r="F49" s="597" t="s">
        <v>1648</v>
      </c>
      <c r="G49" s="597" t="s">
        <v>2202</v>
      </c>
      <c r="H49" s="598" t="str">
        <f t="shared" si="0"/>
        <v>CAPACITAÇÃO TÉCNICA DE FORNECEDORES;EMPRESA BRASILEIRA;GRANDE;;;TESTES OPERACIONAIS;NA</v>
      </c>
      <c r="I49" s="599" t="s">
        <v>1567</v>
      </c>
      <c r="J49" s="600" t="str">
        <f t="shared" si="1"/>
        <v>DESPESA NÃO ADMITIDA COM RECURSOS DA CLÁUSULA DE P,D&amp;I, CONSIDERANDO O EXECUTOR E A QUALIFICAÇÃO DO PROJETO OU PROGRAMA</v>
      </c>
    </row>
    <row r="50" spans="1:10" ht="12" customHeight="1" x14ac:dyDescent="0.3">
      <c r="A50" s="597" t="s">
        <v>2046</v>
      </c>
      <c r="B50" s="597" t="s">
        <v>249</v>
      </c>
      <c r="C50" s="597" t="s">
        <v>244</v>
      </c>
      <c r="D50" s="597" t="s">
        <v>2354</v>
      </c>
      <c r="E50" s="597" t="s">
        <v>2354</v>
      </c>
      <c r="F50" s="597" t="s">
        <v>281</v>
      </c>
      <c r="G50" s="597" t="s">
        <v>2202</v>
      </c>
      <c r="H50" s="598" t="str">
        <f t="shared" si="0"/>
        <v>CAPACITAÇÃO TÉCNICA DE FORNECEDORES;EMPRESA BRASILEIRA;GRANDE;;;TRIBUTOS;NA</v>
      </c>
      <c r="I50" s="599" t="s">
        <v>1575</v>
      </c>
      <c r="J50" s="600" t="str">
        <f t="shared" si="1"/>
        <v/>
      </c>
    </row>
    <row r="51" spans="1:10" ht="12" customHeight="1" x14ac:dyDescent="0.3">
      <c r="A51" s="601" t="s">
        <v>2046</v>
      </c>
      <c r="B51" s="600" t="s">
        <v>249</v>
      </c>
      <c r="C51" s="600" t="s">
        <v>244</v>
      </c>
      <c r="D51" s="600"/>
      <c r="E51" s="600"/>
      <c r="F51" s="597" t="s">
        <v>2357</v>
      </c>
      <c r="G51" s="600" t="s">
        <v>2408</v>
      </c>
      <c r="H51" s="598" t="str">
        <f t="shared" si="0"/>
        <v>CAPACITAÇÃO TÉCNICA DE FORNECEDORES;EMPRESA BRASILEIRA;GRANDE;;;SERVICOS;SERVIÇO DE QUALIFICAÇÃO E CERTIFICAÇÃO</v>
      </c>
      <c r="I51" s="599" t="s">
        <v>1567</v>
      </c>
      <c r="J51" s="600" t="str">
        <f t="shared" si="1"/>
        <v>DESPESA NÃO ADMITIDA COM RECURSOS DA CLÁUSULA DE P,D&amp;I, CONSIDERANDO O EXECUTOR E A QUALIFICAÇÃO DO PROJETO OU PROGRAMA</v>
      </c>
    </row>
    <row r="52" spans="1:10" ht="12" customHeight="1" x14ac:dyDescent="0.3">
      <c r="A52" s="597" t="s">
        <v>2046</v>
      </c>
      <c r="B52" s="597" t="s">
        <v>249</v>
      </c>
      <c r="C52" s="597" t="s">
        <v>243</v>
      </c>
      <c r="D52" s="597" t="s">
        <v>2354</v>
      </c>
      <c r="E52" s="597" t="s">
        <v>2354</v>
      </c>
      <c r="F52" s="597" t="s">
        <v>1646</v>
      </c>
      <c r="G52" s="597" t="s">
        <v>2050</v>
      </c>
      <c r="H52" s="598" t="str">
        <f t="shared" si="0"/>
        <v>CAPACITAÇÃO TÉCNICA DE FORNECEDORES;EMPRESA BRASILEIRA;MÉDIO;;;CAPACITACAO DE FORNECEDORES;BENS E MATERIAIS - CABEÇA DE SÉRIE E LOTE PILOTO</v>
      </c>
      <c r="I52" s="599" t="s">
        <v>1575</v>
      </c>
      <c r="J52" s="600" t="str">
        <f t="shared" si="1"/>
        <v/>
      </c>
    </row>
    <row r="53" spans="1:10" ht="12" customHeight="1" x14ac:dyDescent="0.3">
      <c r="A53" s="597" t="s">
        <v>2046</v>
      </c>
      <c r="B53" s="597" t="s">
        <v>249</v>
      </c>
      <c r="C53" s="597" t="s">
        <v>243</v>
      </c>
      <c r="D53" s="597" t="s">
        <v>2354</v>
      </c>
      <c r="E53" s="597" t="s">
        <v>2354</v>
      </c>
      <c r="F53" s="597" t="s">
        <v>1646</v>
      </c>
      <c r="G53" s="597" t="s">
        <v>2053</v>
      </c>
      <c r="H53" s="598" t="str">
        <f t="shared" si="0"/>
        <v>CAPACITAÇÃO TÉCNICA DE FORNECEDORES;EMPRESA BRASILEIRA;MÉDIO;;;CAPACITACAO DE FORNECEDORES;EQUIPAMENTOS E MATERIAIS - PRIMEIRO LOTE</v>
      </c>
      <c r="I53" s="599" t="s">
        <v>1567</v>
      </c>
      <c r="J53" s="600" t="str">
        <f t="shared" si="1"/>
        <v>DESPESA NÃO ADMITIDA COM RECURSOS DA CLÁUSULA DE P,D&amp;I, CONSIDERANDO O EXECUTOR E A QUALIFICAÇÃO DO PROJETO OU PROGRAMA</v>
      </c>
    </row>
    <row r="54" spans="1:10" ht="12" customHeight="1" x14ac:dyDescent="0.3">
      <c r="A54" s="597" t="s">
        <v>2046</v>
      </c>
      <c r="B54" s="597" t="s">
        <v>249</v>
      </c>
      <c r="C54" s="597" t="s">
        <v>243</v>
      </c>
      <c r="D54" s="597" t="s">
        <v>2354</v>
      </c>
      <c r="E54" s="597" t="s">
        <v>2354</v>
      </c>
      <c r="F54" s="597" t="s">
        <v>1646</v>
      </c>
      <c r="G54" s="597" t="s">
        <v>260</v>
      </c>
      <c r="H54" s="598" t="str">
        <f t="shared" si="0"/>
        <v>CAPACITAÇÃO TÉCNICA DE FORNECEDORES;EMPRESA BRASILEIRA;MÉDIO;;;CAPACITACAO DE FORNECEDORES;EQUIPAMENTOS LABORATORIAIS</v>
      </c>
      <c r="I54" s="599" t="s">
        <v>1567</v>
      </c>
      <c r="J54" s="600" t="str">
        <f t="shared" si="1"/>
        <v>DESPESA NÃO ADMITIDA COM RECURSOS DA CLÁUSULA DE P,D&amp;I, CONSIDERANDO O EXECUTOR E A QUALIFICAÇÃO DO PROJETO OU PROGRAMA</v>
      </c>
    </row>
    <row r="55" spans="1:10" ht="12" customHeight="1" x14ac:dyDescent="0.3">
      <c r="A55" s="597" t="s">
        <v>2046</v>
      </c>
      <c r="B55" s="597" t="s">
        <v>249</v>
      </c>
      <c r="C55" s="597" t="s">
        <v>243</v>
      </c>
      <c r="D55" s="597" t="s">
        <v>2354</v>
      </c>
      <c r="E55" s="597" t="s">
        <v>2354</v>
      </c>
      <c r="F55" s="597" t="s">
        <v>1646</v>
      </c>
      <c r="G55" s="597" t="s">
        <v>2052</v>
      </c>
      <c r="H55" s="598" t="str">
        <f t="shared" si="0"/>
        <v>CAPACITAÇÃO TÉCNICA DE FORNECEDORES;EMPRESA BRASILEIRA;MÉDIO;;;CAPACITACAO DE FORNECEDORES;ESTUDOS DE VIABILIDADE TÉCNICA E ECONÔMICA</v>
      </c>
      <c r="I55" s="599" t="s">
        <v>1567</v>
      </c>
      <c r="J55" s="600" t="str">
        <f t="shared" si="1"/>
        <v>DESPESA NÃO ADMITIDA COM RECURSOS DA CLÁUSULA DE P,D&amp;I, CONSIDERANDO O EXECUTOR E A QUALIFICAÇÃO DO PROJETO OU PROGRAMA</v>
      </c>
    </row>
    <row r="56" spans="1:10" ht="12" customHeight="1" x14ac:dyDescent="0.3">
      <c r="A56" s="597" t="s">
        <v>2046</v>
      </c>
      <c r="B56" s="597" t="s">
        <v>249</v>
      </c>
      <c r="C56" s="597" t="s">
        <v>243</v>
      </c>
      <c r="D56" s="597" t="s">
        <v>2354</v>
      </c>
      <c r="E56" s="597" t="s">
        <v>2354</v>
      </c>
      <c r="F56" s="597" t="s">
        <v>1646</v>
      </c>
      <c r="G56" s="597" t="s">
        <v>2051</v>
      </c>
      <c r="H56" s="598" t="str">
        <f t="shared" si="0"/>
        <v>CAPACITAÇÃO TÉCNICA DE FORNECEDORES;EMPRESA BRASILEIRA;MÉDIO;;;CAPACITACAO DE FORNECEDORES;SERVIÇOS - CABEÇA DE SÉRIE E LOTE PILOTO</v>
      </c>
      <c r="I56" s="599" t="s">
        <v>1575</v>
      </c>
      <c r="J56" s="600" t="str">
        <f t="shared" si="1"/>
        <v/>
      </c>
    </row>
    <row r="57" spans="1:10" ht="12" customHeight="1" x14ac:dyDescent="0.3">
      <c r="A57" s="597" t="s">
        <v>2046</v>
      </c>
      <c r="B57" s="597" t="s">
        <v>249</v>
      </c>
      <c r="C57" s="597" t="s">
        <v>243</v>
      </c>
      <c r="D57" s="597" t="s">
        <v>2354</v>
      </c>
      <c r="E57" s="597" t="s">
        <v>2354</v>
      </c>
      <c r="F57" s="597" t="s">
        <v>1646</v>
      </c>
      <c r="G57" s="597" t="s">
        <v>2054</v>
      </c>
      <c r="H57" s="598" t="str">
        <f t="shared" si="0"/>
        <v>CAPACITAÇÃO TÉCNICA DE FORNECEDORES;EMPRESA BRASILEIRA;MÉDIO;;;CAPACITACAO DE FORNECEDORES;SERVIÇOS - OPERACIONALIZAÇÃO DE EQUIPAMENTOS</v>
      </c>
      <c r="I57" s="599" t="s">
        <v>1567</v>
      </c>
      <c r="J57" s="600" t="str">
        <f t="shared" si="1"/>
        <v>DESPESA NÃO ADMITIDA COM RECURSOS DA CLÁUSULA DE P,D&amp;I, CONSIDERANDO O EXECUTOR E A QUALIFICAÇÃO DO PROJETO OU PROGRAMA</v>
      </c>
    </row>
    <row r="58" spans="1:10" ht="12" customHeight="1" x14ac:dyDescent="0.3">
      <c r="A58" s="597" t="s">
        <v>2046</v>
      </c>
      <c r="B58" s="597" t="s">
        <v>249</v>
      </c>
      <c r="C58" s="597" t="s">
        <v>243</v>
      </c>
      <c r="D58" s="597" t="s">
        <v>2354</v>
      </c>
      <c r="E58" s="597" t="s">
        <v>2354</v>
      </c>
      <c r="F58" s="597" t="s">
        <v>2362</v>
      </c>
      <c r="G58" s="597" t="s">
        <v>2202</v>
      </c>
      <c r="H58" s="598" t="str">
        <f t="shared" si="0"/>
        <v>CAPACITAÇÃO TÉCNICA DE FORNECEDORES;EMPRESA BRASILEIRA;MÉDIO;;;CUSTOS DIRETOS;NA</v>
      </c>
      <c r="I58" s="599" t="s">
        <v>1567</v>
      </c>
      <c r="J58" s="600" t="str">
        <f t="shared" si="1"/>
        <v>DESPESA NÃO ADMITIDA COM RECURSOS DA CLÁUSULA DE P,D&amp;I, CONSIDERANDO O EXECUTOR E A QUALIFICAÇÃO DO PROJETO OU PROGRAMA</v>
      </c>
    </row>
    <row r="59" spans="1:10" ht="12" customHeight="1" x14ac:dyDescent="0.3">
      <c r="A59" s="597" t="s">
        <v>2046</v>
      </c>
      <c r="B59" s="597" t="s">
        <v>249</v>
      </c>
      <c r="C59" s="597" t="s">
        <v>243</v>
      </c>
      <c r="D59" s="597" t="s">
        <v>2354</v>
      </c>
      <c r="E59" s="597" t="s">
        <v>2354</v>
      </c>
      <c r="F59" s="597" t="s">
        <v>1643</v>
      </c>
      <c r="G59" s="597" t="s">
        <v>2202</v>
      </c>
      <c r="H59" s="598" t="str">
        <f t="shared" si="0"/>
        <v>CAPACITAÇÃO TÉCNICA DE FORNECEDORES;EMPRESA BRASILEIRA;MÉDIO;;;DIARIAS E AJUDA DE CUSTO;NA</v>
      </c>
      <c r="I59" s="599" t="s">
        <v>1575</v>
      </c>
      <c r="J59" s="600" t="str">
        <f t="shared" si="1"/>
        <v/>
      </c>
    </row>
    <row r="60" spans="1:10" ht="12" customHeight="1" x14ac:dyDescent="0.3">
      <c r="A60" s="597" t="s">
        <v>2046</v>
      </c>
      <c r="B60" s="597" t="s">
        <v>249</v>
      </c>
      <c r="C60" s="597" t="s">
        <v>243</v>
      </c>
      <c r="D60" s="597" t="s">
        <v>2354</v>
      </c>
      <c r="E60" s="597" t="s">
        <v>2354</v>
      </c>
      <c r="F60" s="597" t="s">
        <v>1645</v>
      </c>
      <c r="G60" s="597" t="s">
        <v>2361</v>
      </c>
      <c r="H60" s="598" t="str">
        <f t="shared" si="0"/>
        <v>CAPACITAÇÃO TÉCNICA DE FORNECEDORES;EMPRESA BRASILEIRA;MÉDIO;;;EQUIPAMENTO E MATERIAL PERMANENTE;EQUIPAMENTO</v>
      </c>
      <c r="I60" s="599" t="s">
        <v>1567</v>
      </c>
      <c r="J60" s="600" t="str">
        <f t="shared" si="1"/>
        <v>DESPESA NÃO ADMITIDA COM RECURSOS DA CLÁUSULA DE P,D&amp;I, CONSIDERANDO O EXECUTOR E A QUALIFICAÇÃO DO PROJETO OU PROGRAMA</v>
      </c>
    </row>
    <row r="61" spans="1:10" ht="12" customHeight="1" x14ac:dyDescent="0.3">
      <c r="A61" s="597" t="s">
        <v>2046</v>
      </c>
      <c r="B61" s="597" t="s">
        <v>249</v>
      </c>
      <c r="C61" s="597" t="s">
        <v>243</v>
      </c>
      <c r="D61" s="597" t="s">
        <v>2354</v>
      </c>
      <c r="E61" s="597" t="s">
        <v>2354</v>
      </c>
      <c r="F61" s="597" t="s">
        <v>1645</v>
      </c>
      <c r="G61" s="597" t="s">
        <v>1248</v>
      </c>
      <c r="H61" s="598" t="str">
        <f t="shared" si="0"/>
        <v>CAPACITAÇÃO TÉCNICA DE FORNECEDORES;EMPRESA BRASILEIRA;MÉDIO;;;EQUIPAMENTO E MATERIAL PERMANENTE;MATERIAL PERMANENTE</v>
      </c>
      <c r="I61" s="599" t="s">
        <v>1567</v>
      </c>
      <c r="J61" s="600" t="str">
        <f t="shared" si="1"/>
        <v>DESPESA NÃO ADMITIDA COM RECURSOS DA CLÁUSULA DE P,D&amp;I, CONSIDERANDO O EXECUTOR E A QUALIFICAÇÃO DO PROJETO OU PROGRAMA</v>
      </c>
    </row>
    <row r="62" spans="1:10" ht="12" customHeight="1" x14ac:dyDescent="0.3">
      <c r="A62" s="597" t="s">
        <v>2046</v>
      </c>
      <c r="B62" s="597" t="s">
        <v>249</v>
      </c>
      <c r="C62" s="597" t="s">
        <v>243</v>
      </c>
      <c r="D62" s="597" t="s">
        <v>2354</v>
      </c>
      <c r="E62" s="597" t="s">
        <v>2354</v>
      </c>
      <c r="F62" s="597" t="s">
        <v>448</v>
      </c>
      <c r="G62" s="597" t="s">
        <v>2062</v>
      </c>
      <c r="H62" s="598" t="str">
        <f t="shared" si="0"/>
        <v>CAPACITAÇÃO TÉCNICA DE FORNECEDORES;EMPRESA BRASILEIRA;MÉDIO;;;EQUIPE;BOLSA - ALUNO DE GRADUAÇÃO OU PÓS-GRADUAÇÃO</v>
      </c>
      <c r="I62" s="599" t="s">
        <v>1567</v>
      </c>
      <c r="J62" s="600" t="str">
        <f t="shared" si="1"/>
        <v>DESPESA NÃO ADMITIDA COM RECURSOS DA CLÁUSULA DE P,D&amp;I, CONSIDERANDO O EXECUTOR E A QUALIFICAÇÃO DO PROJETO OU PROGRAMA</v>
      </c>
    </row>
    <row r="63" spans="1:10" ht="12" customHeight="1" x14ac:dyDescent="0.3">
      <c r="A63" s="597" t="s">
        <v>2046</v>
      </c>
      <c r="B63" s="597" t="s">
        <v>249</v>
      </c>
      <c r="C63" s="597" t="s">
        <v>243</v>
      </c>
      <c r="D63" s="597" t="s">
        <v>2354</v>
      </c>
      <c r="E63" s="597" t="s">
        <v>2354</v>
      </c>
      <c r="F63" s="597" t="s">
        <v>448</v>
      </c>
      <c r="G63" s="597" t="s">
        <v>2061</v>
      </c>
      <c r="H63" s="598" t="str">
        <f t="shared" si="0"/>
        <v>CAPACITAÇÃO TÉCNICA DE FORNECEDORES;EMPRESA BRASILEIRA;MÉDIO;;;EQUIPE;BOLSA - DOCENTE OU PESQUISADOR DA INSTITUIÇÃO</v>
      </c>
      <c r="I63" s="599" t="s">
        <v>1567</v>
      </c>
      <c r="J63" s="600" t="str">
        <f t="shared" si="1"/>
        <v>DESPESA NÃO ADMITIDA COM RECURSOS DA CLÁUSULA DE P,D&amp;I, CONSIDERANDO O EXECUTOR E A QUALIFICAÇÃO DO PROJETO OU PROGRAMA</v>
      </c>
    </row>
    <row r="64" spans="1:10" ht="12" customHeight="1" x14ac:dyDescent="0.3">
      <c r="A64" s="597" t="s">
        <v>2046</v>
      </c>
      <c r="B64" s="597" t="s">
        <v>249</v>
      </c>
      <c r="C64" s="597" t="s">
        <v>243</v>
      </c>
      <c r="D64" s="597" t="s">
        <v>2354</v>
      </c>
      <c r="E64" s="597" t="s">
        <v>2354</v>
      </c>
      <c r="F64" s="597" t="s">
        <v>448</v>
      </c>
      <c r="G64" s="597" t="s">
        <v>2063</v>
      </c>
      <c r="H64" s="598" t="str">
        <f t="shared" si="0"/>
        <v>CAPACITAÇÃO TÉCNICA DE FORNECEDORES;EMPRESA BRASILEIRA;MÉDIO;;;EQUIPE;BOLSA - PESQUISADOR VISITANTE</v>
      </c>
      <c r="I64" s="599" t="s">
        <v>1567</v>
      </c>
      <c r="J64" s="600" t="str">
        <f t="shared" si="1"/>
        <v>DESPESA NÃO ADMITIDA COM RECURSOS DA CLÁUSULA DE P,D&amp;I, CONSIDERANDO O EXECUTOR E A QUALIFICAÇÃO DO PROJETO OU PROGRAMA</v>
      </c>
    </row>
    <row r="65" spans="1:10" ht="12" customHeight="1" x14ac:dyDescent="0.3">
      <c r="A65" s="597" t="s">
        <v>2046</v>
      </c>
      <c r="B65" s="597" t="s">
        <v>249</v>
      </c>
      <c r="C65" s="597" t="s">
        <v>243</v>
      </c>
      <c r="D65" s="597" t="s">
        <v>2354</v>
      </c>
      <c r="E65" s="597" t="s">
        <v>2354</v>
      </c>
      <c r="F65" s="597" t="s">
        <v>448</v>
      </c>
      <c r="G65" s="597" t="s">
        <v>1641</v>
      </c>
      <c r="H65" s="598" t="str">
        <f t="shared" si="0"/>
        <v>CAPACITAÇÃO TÉCNICA DE FORNECEDORES;EMPRESA BRASILEIRA;MÉDIO;;;EQUIPE;REMUNERAÇÃO DIRETA</v>
      </c>
      <c r="I65" s="599" t="s">
        <v>1575</v>
      </c>
      <c r="J65" s="600" t="str">
        <f t="shared" si="1"/>
        <v/>
      </c>
    </row>
    <row r="66" spans="1:10" ht="12" customHeight="1" x14ac:dyDescent="0.3">
      <c r="A66" s="597" t="s">
        <v>2046</v>
      </c>
      <c r="B66" s="597" t="s">
        <v>249</v>
      </c>
      <c r="C66" s="597" t="s">
        <v>243</v>
      </c>
      <c r="D66" s="597" t="s">
        <v>2354</v>
      </c>
      <c r="E66" s="597" t="s">
        <v>2354</v>
      </c>
      <c r="F66" s="597" t="s">
        <v>1642</v>
      </c>
      <c r="G66" s="597" t="s">
        <v>2202</v>
      </c>
      <c r="H66" s="598" t="str">
        <f t="shared" si="0"/>
        <v>CAPACITAÇÃO TÉCNICA DE FORNECEDORES;EMPRESA BRASILEIRA;MÉDIO;;;MATERIAL DE CONSUMO;NA</v>
      </c>
      <c r="I66" s="599" t="s">
        <v>1575</v>
      </c>
      <c r="J66" s="600" t="str">
        <f t="shared" si="1"/>
        <v/>
      </c>
    </row>
    <row r="67" spans="1:10" ht="12" customHeight="1" x14ac:dyDescent="0.3">
      <c r="A67" s="597" t="s">
        <v>2046</v>
      </c>
      <c r="B67" s="597" t="s">
        <v>249</v>
      </c>
      <c r="C67" s="597" t="s">
        <v>243</v>
      </c>
      <c r="D67" s="597" t="s">
        <v>2354</v>
      </c>
      <c r="E67" s="597" t="s">
        <v>2354</v>
      </c>
      <c r="F67" s="597" t="s">
        <v>1644</v>
      </c>
      <c r="G67" s="597" t="s">
        <v>2066</v>
      </c>
      <c r="H67" s="598" t="str">
        <f t="shared" ref="H67:H129" si="2">CONCATENATE(A67,$H$2,B67,$H$2,C67,$H$2,D67,$H$2,E67,$H$2,F67,$H$2,G67)</f>
        <v>CAPACITAÇÃO TÉCNICA DE FORNECEDORES;EMPRESA BRASILEIRA;MÉDIO;;;OBRAS E INSTALACOES;AMPLIAÇÃO DE ÁREA DE EDIFICAÇÃO</v>
      </c>
      <c r="I67" s="599" t="s">
        <v>1567</v>
      </c>
      <c r="J67" s="600" t="str">
        <f t="shared" ref="J67:J129" si="3">IF(I67="N",J$3,"")</f>
        <v>DESPESA NÃO ADMITIDA COM RECURSOS DA CLÁUSULA DE P,D&amp;I, CONSIDERANDO O EXECUTOR E A QUALIFICAÇÃO DO PROJETO OU PROGRAMA</v>
      </c>
    </row>
    <row r="68" spans="1:10" ht="12" customHeight="1" x14ac:dyDescent="0.3">
      <c r="A68" s="597" t="s">
        <v>2046</v>
      </c>
      <c r="B68" s="597" t="s">
        <v>249</v>
      </c>
      <c r="C68" s="597" t="s">
        <v>243</v>
      </c>
      <c r="D68" s="597" t="s">
        <v>2354</v>
      </c>
      <c r="E68" s="597" t="s">
        <v>2354</v>
      </c>
      <c r="F68" s="597" t="s">
        <v>1644</v>
      </c>
      <c r="G68" s="597" t="s">
        <v>258</v>
      </c>
      <c r="H68" s="598" t="str">
        <f t="shared" si="2"/>
        <v>CAPACITAÇÃO TÉCNICA DE FORNECEDORES;EMPRESA BRASILEIRA;MÉDIO;;;OBRAS E INSTALACOES;CONSTRUÇÃO DE NOVA EDIFICAÇÃO</v>
      </c>
      <c r="I68" s="599" t="s">
        <v>1567</v>
      </c>
      <c r="J68" s="600" t="str">
        <f t="shared" si="3"/>
        <v>DESPESA NÃO ADMITIDA COM RECURSOS DA CLÁUSULA DE P,D&amp;I, CONSIDERANDO O EXECUTOR E A QUALIFICAÇÃO DO PROJETO OU PROGRAMA</v>
      </c>
    </row>
    <row r="69" spans="1:10" ht="12" customHeight="1" x14ac:dyDescent="0.3">
      <c r="A69" s="597" t="s">
        <v>2046</v>
      </c>
      <c r="B69" s="597" t="s">
        <v>249</v>
      </c>
      <c r="C69" s="597" t="s">
        <v>243</v>
      </c>
      <c r="D69" s="597" t="s">
        <v>2354</v>
      </c>
      <c r="E69" s="597" t="s">
        <v>2354</v>
      </c>
      <c r="F69" s="597" t="s">
        <v>1644</v>
      </c>
      <c r="G69" s="597" t="s">
        <v>2067</v>
      </c>
      <c r="H69" s="598" t="str">
        <f t="shared" si="2"/>
        <v>CAPACITAÇÃO TÉCNICA DE FORNECEDORES;EMPRESA BRASILEIRA;MÉDIO;;;OBRAS E INSTALACOES;PROJETO EXECUTIVO E ESTUDOS TÉCNICOS</v>
      </c>
      <c r="I69" s="599" t="s">
        <v>1567</v>
      </c>
      <c r="J69" s="600" t="str">
        <f t="shared" si="3"/>
        <v>DESPESA NÃO ADMITIDA COM RECURSOS DA CLÁUSULA DE P,D&amp;I, CONSIDERANDO O EXECUTOR E A QUALIFICAÇÃO DO PROJETO OU PROGRAMA</v>
      </c>
    </row>
    <row r="70" spans="1:10" ht="12" customHeight="1" x14ac:dyDescent="0.3">
      <c r="A70" s="597" t="s">
        <v>2046</v>
      </c>
      <c r="B70" s="597" t="s">
        <v>249</v>
      </c>
      <c r="C70" s="597" t="s">
        <v>243</v>
      </c>
      <c r="D70" s="597" t="s">
        <v>2354</v>
      </c>
      <c r="E70" s="597" t="s">
        <v>2354</v>
      </c>
      <c r="F70" s="597" t="s">
        <v>1644</v>
      </c>
      <c r="G70" s="597" t="s">
        <v>219</v>
      </c>
      <c r="H70" s="598" t="str">
        <f t="shared" si="2"/>
        <v>CAPACITAÇÃO TÉCNICA DE FORNECEDORES;EMPRESA BRASILEIRA;MÉDIO;;;OBRAS E INSTALACOES;REFORMA DE EDIFICAÇÃO</v>
      </c>
      <c r="I70" s="599" t="s">
        <v>1567</v>
      </c>
      <c r="J70" s="600" t="str">
        <f t="shared" si="3"/>
        <v>DESPESA NÃO ADMITIDA COM RECURSOS DA CLÁUSULA DE P,D&amp;I, CONSIDERANDO O EXECUTOR E A QUALIFICAÇÃO DO PROJETO OU PROGRAMA</v>
      </c>
    </row>
    <row r="71" spans="1:10" ht="12" customHeight="1" x14ac:dyDescent="0.3">
      <c r="A71" s="597" t="s">
        <v>2046</v>
      </c>
      <c r="B71" s="597" t="s">
        <v>249</v>
      </c>
      <c r="C71" s="597" t="s">
        <v>243</v>
      </c>
      <c r="D71" s="597" t="s">
        <v>2354</v>
      </c>
      <c r="E71" s="597" t="s">
        <v>2354</v>
      </c>
      <c r="F71" s="597" t="s">
        <v>1644</v>
      </c>
      <c r="G71" s="597" t="s">
        <v>2065</v>
      </c>
      <c r="H71" s="598" t="str">
        <f t="shared" si="2"/>
        <v>CAPACITAÇÃO TÉCNICA DE FORNECEDORES;EMPRESA BRASILEIRA;MÉDIO;;;OBRAS E INSTALACOES;SERVIÇO TÉCNICO DE APOIO - INFRAESTRUTURA</v>
      </c>
      <c r="I71" s="599" t="s">
        <v>1567</v>
      </c>
      <c r="J71" s="600" t="str">
        <f t="shared" si="3"/>
        <v>DESPESA NÃO ADMITIDA COM RECURSOS DA CLÁUSULA DE P,D&amp;I, CONSIDERANDO O EXECUTOR E A QUALIFICAÇÃO DO PROJETO OU PROGRAMA</v>
      </c>
    </row>
    <row r="72" spans="1:10" ht="12" customHeight="1" x14ac:dyDescent="0.3">
      <c r="A72" s="597" t="s">
        <v>2046</v>
      </c>
      <c r="B72" s="597" t="s">
        <v>249</v>
      </c>
      <c r="C72" s="597" t="s">
        <v>243</v>
      </c>
      <c r="D72" s="597" t="s">
        <v>2354</v>
      </c>
      <c r="E72" s="597" t="s">
        <v>2354</v>
      </c>
      <c r="F72" s="597" t="s">
        <v>10</v>
      </c>
      <c r="G72" s="597" t="s">
        <v>1649</v>
      </c>
      <c r="H72" s="598" t="str">
        <f t="shared" si="2"/>
        <v>CAPACITAÇÃO TÉCNICA DE FORNECEDORES;EMPRESA BRASILEIRA;MÉDIO;;;OUTRAS DESPESAS;DESPESA DE IMPORTACAO</v>
      </c>
      <c r="I72" s="599" t="s">
        <v>1575</v>
      </c>
      <c r="J72" s="600" t="str">
        <f t="shared" si="3"/>
        <v/>
      </c>
    </row>
    <row r="73" spans="1:10" ht="12" customHeight="1" x14ac:dyDescent="0.3">
      <c r="A73" s="597" t="s">
        <v>2046</v>
      </c>
      <c r="B73" s="597" t="s">
        <v>249</v>
      </c>
      <c r="C73" s="597" t="s">
        <v>243</v>
      </c>
      <c r="D73" s="597" t="s">
        <v>2354</v>
      </c>
      <c r="E73" s="597" t="s">
        <v>2354</v>
      </c>
      <c r="F73" s="597" t="s">
        <v>10</v>
      </c>
      <c r="G73" s="597" t="s">
        <v>1650</v>
      </c>
      <c r="H73" s="598" t="str">
        <f t="shared" si="2"/>
        <v>CAPACITAÇÃO TÉCNICA DE FORNECEDORES;EMPRESA BRASILEIRA;MÉDIO;;;OUTRAS DESPESAS;DESPESA OPERACIONAL E ADMINISTRATIVA</v>
      </c>
      <c r="I73" s="599" t="s">
        <v>1567</v>
      </c>
      <c r="J73" s="600" t="str">
        <f t="shared" si="3"/>
        <v>DESPESA NÃO ADMITIDA COM RECURSOS DA CLÁUSULA DE P,D&amp;I, CONSIDERANDO O EXECUTOR E A QUALIFICAÇÃO DO PROJETO OU PROGRAMA</v>
      </c>
    </row>
    <row r="74" spans="1:10" ht="12" customHeight="1" x14ac:dyDescent="0.3">
      <c r="A74" s="597" t="s">
        <v>2046</v>
      </c>
      <c r="B74" s="597" t="s">
        <v>249</v>
      </c>
      <c r="C74" s="597" t="s">
        <v>243</v>
      </c>
      <c r="D74" s="597" t="s">
        <v>2354</v>
      </c>
      <c r="E74" s="597" t="s">
        <v>2354</v>
      </c>
      <c r="F74" s="597" t="s">
        <v>10</v>
      </c>
      <c r="G74" s="597" t="s">
        <v>277</v>
      </c>
      <c r="H74" s="598" t="str">
        <f t="shared" si="2"/>
        <v>CAPACITAÇÃO TÉCNICA DE FORNECEDORES;EMPRESA BRASILEIRA;MÉDIO;;;OUTRAS DESPESAS;RESSARCIMENTO DE CUSTOS INDIRETOS</v>
      </c>
      <c r="I74" s="599" t="s">
        <v>1567</v>
      </c>
      <c r="J74" s="600" t="str">
        <f t="shared" si="3"/>
        <v>DESPESA NÃO ADMITIDA COM RECURSOS DA CLÁUSULA DE P,D&amp;I, CONSIDERANDO O EXECUTOR E A QUALIFICAÇÃO DO PROJETO OU PROGRAMA</v>
      </c>
    </row>
    <row r="75" spans="1:10" ht="12" customHeight="1" x14ac:dyDescent="0.3">
      <c r="A75" s="597" t="s">
        <v>2046</v>
      </c>
      <c r="B75" s="597" t="s">
        <v>249</v>
      </c>
      <c r="C75" s="597" t="s">
        <v>243</v>
      </c>
      <c r="D75" s="597" t="s">
        <v>2354</v>
      </c>
      <c r="E75" s="597" t="s">
        <v>2354</v>
      </c>
      <c r="F75" s="597" t="s">
        <v>317</v>
      </c>
      <c r="G75" s="597" t="s">
        <v>2060</v>
      </c>
      <c r="H75" s="598" t="str">
        <f t="shared" si="2"/>
        <v>CAPACITAÇÃO TÉCNICA DE FORNECEDORES;EMPRESA BRASILEIRA;MÉDIO;;;OUTROS BENS E DIREITOS;DADO GEOLÓGICO, GEOQUÍMICO OU GEOFÍSICO PÚBLICO</v>
      </c>
      <c r="I75" s="599" t="s">
        <v>1567</v>
      </c>
      <c r="J75" s="600" t="str">
        <f t="shared" si="3"/>
        <v>DESPESA NÃO ADMITIDA COM RECURSOS DA CLÁUSULA DE P,D&amp;I, CONSIDERANDO O EXECUTOR E A QUALIFICAÇÃO DO PROJETO OU PROGRAMA</v>
      </c>
    </row>
    <row r="76" spans="1:10" ht="12" customHeight="1" x14ac:dyDescent="0.3">
      <c r="A76" s="597" t="s">
        <v>2046</v>
      </c>
      <c r="B76" s="597" t="s">
        <v>249</v>
      </c>
      <c r="C76" s="597" t="s">
        <v>243</v>
      </c>
      <c r="D76" s="597" t="s">
        <v>2354</v>
      </c>
      <c r="E76" s="597" t="s">
        <v>2354</v>
      </c>
      <c r="F76" s="597" t="s">
        <v>317</v>
      </c>
      <c r="G76" s="597" t="s">
        <v>220</v>
      </c>
      <c r="H76" s="598" t="str">
        <f t="shared" si="2"/>
        <v>CAPACITAÇÃO TÉCNICA DE FORNECEDORES;EMPRESA BRASILEIRA;MÉDIO;;;OUTROS BENS E DIREITOS;DADO NÃO REGULADO PELA ANP</v>
      </c>
      <c r="I76" s="599" t="s">
        <v>1567</v>
      </c>
      <c r="J76" s="600" t="str">
        <f t="shared" si="3"/>
        <v>DESPESA NÃO ADMITIDA COM RECURSOS DA CLÁUSULA DE P,D&amp;I, CONSIDERANDO O EXECUTOR E A QUALIFICAÇÃO DO PROJETO OU PROGRAMA</v>
      </c>
    </row>
    <row r="77" spans="1:10" ht="12" customHeight="1" x14ac:dyDescent="0.3">
      <c r="A77" s="597" t="s">
        <v>2046</v>
      </c>
      <c r="B77" s="597" t="s">
        <v>249</v>
      </c>
      <c r="C77" s="597" t="s">
        <v>243</v>
      </c>
      <c r="D77" s="597" t="s">
        <v>2354</v>
      </c>
      <c r="E77" s="597" t="s">
        <v>2354</v>
      </c>
      <c r="F77" s="597" t="s">
        <v>317</v>
      </c>
      <c r="G77" s="597" t="s">
        <v>215</v>
      </c>
      <c r="H77" s="598" t="str">
        <f t="shared" si="2"/>
        <v>CAPACITAÇÃO TÉCNICA DE FORNECEDORES;EMPRESA BRASILEIRA;MÉDIO;;;OUTROS BENS E DIREITOS;MATERIAL BIBLIOGRÁFICO</v>
      </c>
      <c r="I77" s="599" t="s">
        <v>1567</v>
      </c>
      <c r="J77" s="600" t="str">
        <f t="shared" si="3"/>
        <v>DESPESA NÃO ADMITIDA COM RECURSOS DA CLÁUSULA DE P,D&amp;I, CONSIDERANDO O EXECUTOR E A QUALIFICAÇÃO DO PROJETO OU PROGRAMA</v>
      </c>
    </row>
    <row r="78" spans="1:10" ht="12" customHeight="1" x14ac:dyDescent="0.3">
      <c r="A78" s="597" t="s">
        <v>2046</v>
      </c>
      <c r="B78" s="597" t="s">
        <v>249</v>
      </c>
      <c r="C78" s="597" t="s">
        <v>243</v>
      </c>
      <c r="D78" s="597" t="s">
        <v>2354</v>
      </c>
      <c r="E78" s="597" t="s">
        <v>2354</v>
      </c>
      <c r="F78" s="597" t="s">
        <v>317</v>
      </c>
      <c r="G78" s="597" t="s">
        <v>2068</v>
      </c>
      <c r="H78" s="598" t="str">
        <f t="shared" si="2"/>
        <v>CAPACITAÇÃO TÉCNICA DE FORNECEDORES;EMPRESA BRASILEIRA;MÉDIO;;;OUTROS BENS E DIREITOS;OUTRO (ESPECIFIQUE)</v>
      </c>
      <c r="I78" s="599" t="s">
        <v>1567</v>
      </c>
      <c r="J78" s="600" t="str">
        <f t="shared" si="3"/>
        <v>DESPESA NÃO ADMITIDA COM RECURSOS DA CLÁUSULA DE P,D&amp;I, CONSIDERANDO O EXECUTOR E A QUALIFICAÇÃO DO PROJETO OU PROGRAMA</v>
      </c>
    </row>
    <row r="79" spans="1:10" ht="12" customHeight="1" x14ac:dyDescent="0.3">
      <c r="A79" s="597" t="s">
        <v>2046</v>
      </c>
      <c r="B79" s="597" t="s">
        <v>249</v>
      </c>
      <c r="C79" s="597" t="s">
        <v>243</v>
      </c>
      <c r="D79" s="597" t="s">
        <v>2354</v>
      </c>
      <c r="E79" s="597" t="s">
        <v>2354</v>
      </c>
      <c r="F79" s="597" t="s">
        <v>317</v>
      </c>
      <c r="G79" s="597" t="s">
        <v>321</v>
      </c>
      <c r="H79" s="598" t="str">
        <f t="shared" si="2"/>
        <v>CAPACITAÇÃO TÉCNICA DE FORNECEDORES;EMPRESA BRASILEIRA;MÉDIO;;;OUTROS BENS E DIREITOS;SOFTWARE</v>
      </c>
      <c r="I79" s="599" t="s">
        <v>1567</v>
      </c>
      <c r="J79" s="600" t="str">
        <f t="shared" si="3"/>
        <v>DESPESA NÃO ADMITIDA COM RECURSOS DA CLÁUSULA DE P,D&amp;I, CONSIDERANDO O EXECUTOR E A QUALIFICAÇÃO DO PROJETO OU PROGRAMA</v>
      </c>
    </row>
    <row r="80" spans="1:10" ht="12" customHeight="1" x14ac:dyDescent="0.3">
      <c r="A80" s="597" t="s">
        <v>2046</v>
      </c>
      <c r="B80" s="597" t="s">
        <v>249</v>
      </c>
      <c r="C80" s="597" t="s">
        <v>243</v>
      </c>
      <c r="D80" s="597" t="s">
        <v>2354</v>
      </c>
      <c r="E80" s="597" t="s">
        <v>2354</v>
      </c>
      <c r="F80" s="597" t="s">
        <v>409</v>
      </c>
      <c r="G80" s="597" t="s">
        <v>2202</v>
      </c>
      <c r="H80" s="598" t="str">
        <f t="shared" si="2"/>
        <v>CAPACITAÇÃO TÉCNICA DE FORNECEDORES;EMPRESA BRASILEIRA;MÉDIO;;;PASSAGENS;NA</v>
      </c>
      <c r="I80" s="599" t="s">
        <v>1575</v>
      </c>
      <c r="J80" s="600" t="str">
        <f t="shared" si="3"/>
        <v/>
      </c>
    </row>
    <row r="81" spans="1:10" ht="12" customHeight="1" x14ac:dyDescent="0.3">
      <c r="A81" s="597" t="s">
        <v>2046</v>
      </c>
      <c r="B81" s="597" t="s">
        <v>249</v>
      </c>
      <c r="C81" s="597" t="s">
        <v>243</v>
      </c>
      <c r="D81" s="597" t="s">
        <v>2354</v>
      </c>
      <c r="E81" s="597" t="s">
        <v>2354</v>
      </c>
      <c r="F81" s="597" t="s">
        <v>1705</v>
      </c>
      <c r="G81" s="597" t="s">
        <v>2058</v>
      </c>
      <c r="H81" s="598" t="str">
        <f t="shared" si="2"/>
        <v>CAPACITAÇÃO TÉCNICA DE FORNECEDORES;EMPRESA BRASILEIRA;MÉDIO;;;PROTOTIPO;MATERIAL OU COMPONENTE - PROTÓTIPO OU UNIDADE PILOTO</v>
      </c>
      <c r="I81" s="599" t="s">
        <v>1575</v>
      </c>
      <c r="J81" s="600" t="str">
        <f t="shared" si="3"/>
        <v/>
      </c>
    </row>
    <row r="82" spans="1:10" ht="12" customHeight="1" x14ac:dyDescent="0.3">
      <c r="A82" s="597" t="s">
        <v>2046</v>
      </c>
      <c r="B82" s="597" t="s">
        <v>249</v>
      </c>
      <c r="C82" s="597" t="s">
        <v>243</v>
      </c>
      <c r="D82" s="597" t="s">
        <v>2354</v>
      </c>
      <c r="E82" s="597" t="s">
        <v>2354</v>
      </c>
      <c r="F82" s="597" t="s">
        <v>1705</v>
      </c>
      <c r="G82" s="597" t="s">
        <v>2059</v>
      </c>
      <c r="H82" s="598" t="str">
        <f t="shared" si="2"/>
        <v>CAPACITAÇÃO TÉCNICA DE FORNECEDORES;EMPRESA BRASILEIRA;MÉDIO;;;PROTOTIPO;SERVIÇO DE TERCEIRO - PROTÓTIPO OU UNIDADE PILOTO</v>
      </c>
      <c r="I82" s="599" t="s">
        <v>1575</v>
      </c>
      <c r="J82" s="600" t="str">
        <f t="shared" si="3"/>
        <v/>
      </c>
    </row>
    <row r="83" spans="1:10" ht="12" customHeight="1" x14ac:dyDescent="0.3">
      <c r="A83" s="597" t="s">
        <v>2046</v>
      </c>
      <c r="B83" s="597" t="s">
        <v>249</v>
      </c>
      <c r="C83" s="597" t="s">
        <v>243</v>
      </c>
      <c r="D83" s="597" t="s">
        <v>2354</v>
      </c>
      <c r="E83" s="597" t="s">
        <v>2354</v>
      </c>
      <c r="F83" s="597" t="s">
        <v>303</v>
      </c>
      <c r="G83" s="597" t="s">
        <v>1647</v>
      </c>
      <c r="H83" s="598" t="str">
        <f t="shared" si="2"/>
        <v>CAPACITAÇÃO TÉCNICA DE FORNECEDORES;EMPRESA BRASILEIRA;MÉDIO;;;RECURSOS HUMANOS;BOLSA</v>
      </c>
      <c r="I83" s="599" t="s">
        <v>1567</v>
      </c>
      <c r="J83" s="600" t="str">
        <f t="shared" si="3"/>
        <v>DESPESA NÃO ADMITIDA COM RECURSOS DA CLÁUSULA DE P,D&amp;I, CONSIDERANDO O EXECUTOR E A QUALIFICAÇÃO DO PROJETO OU PROGRAMA</v>
      </c>
    </row>
    <row r="84" spans="1:10" ht="12" customHeight="1" x14ac:dyDescent="0.3">
      <c r="A84" s="597" t="s">
        <v>2046</v>
      </c>
      <c r="B84" s="597" t="s">
        <v>249</v>
      </c>
      <c r="C84" s="597" t="s">
        <v>243</v>
      </c>
      <c r="D84" s="597" t="s">
        <v>2354</v>
      </c>
      <c r="E84" s="597" t="s">
        <v>2354</v>
      </c>
      <c r="F84" s="597" t="s">
        <v>303</v>
      </c>
      <c r="G84" s="597" t="s">
        <v>270</v>
      </c>
      <c r="H84" s="598" t="str">
        <f t="shared" si="2"/>
        <v>CAPACITAÇÃO TÉCNICA DE FORNECEDORES;EMPRESA BRASILEIRA;MÉDIO;;;RECURSOS HUMANOS;TAXA DE BANCADA</v>
      </c>
      <c r="I84" s="599" t="s">
        <v>1567</v>
      </c>
      <c r="J84" s="600" t="str">
        <f t="shared" si="3"/>
        <v>DESPESA NÃO ADMITIDA COM RECURSOS DA CLÁUSULA DE P,D&amp;I, CONSIDERANDO O EXECUTOR E A QUALIFICAÇÃO DO PROJETO OU PROGRAMA</v>
      </c>
    </row>
    <row r="85" spans="1:10" ht="12" customHeight="1" x14ac:dyDescent="0.3">
      <c r="A85" s="597" t="s">
        <v>2046</v>
      </c>
      <c r="B85" s="597" t="s">
        <v>249</v>
      </c>
      <c r="C85" s="597" t="s">
        <v>243</v>
      </c>
      <c r="D85" s="597" t="s">
        <v>2354</v>
      </c>
      <c r="E85" s="597" t="s">
        <v>2354</v>
      </c>
      <c r="F85" s="597" t="s">
        <v>2357</v>
      </c>
      <c r="G85" s="597" t="s">
        <v>232</v>
      </c>
      <c r="H85" s="598" t="str">
        <f t="shared" si="2"/>
        <v>CAPACITAÇÃO TÉCNICA DE FORNECEDORES;EMPRESA BRASILEIRA;MÉDIO;;;SERVICOS;OUTRO SERVIÇO DE APOIO</v>
      </c>
      <c r="I85" s="599" t="s">
        <v>1567</v>
      </c>
      <c r="J85" s="600" t="str">
        <f t="shared" si="3"/>
        <v>DESPESA NÃO ADMITIDA COM RECURSOS DA CLÁUSULA DE P,D&amp;I, CONSIDERANDO O EXECUTOR E A QUALIFICAÇÃO DO PROJETO OU PROGRAMA</v>
      </c>
    </row>
    <row r="86" spans="1:10" ht="12" customHeight="1" x14ac:dyDescent="0.3">
      <c r="A86" s="597" t="s">
        <v>2046</v>
      </c>
      <c r="B86" s="597" t="s">
        <v>249</v>
      </c>
      <c r="C86" s="597" t="s">
        <v>243</v>
      </c>
      <c r="D86" s="597" t="s">
        <v>2354</v>
      </c>
      <c r="E86" s="597" t="s">
        <v>2354</v>
      </c>
      <c r="F86" s="597" t="s">
        <v>2357</v>
      </c>
      <c r="G86" s="597" t="s">
        <v>221</v>
      </c>
      <c r="H86" s="598" t="str">
        <f t="shared" si="2"/>
        <v>CAPACITAÇÃO TÉCNICA DE FORNECEDORES;EMPRESA BRASILEIRA;MÉDIO;;;SERVICOS;PERFURAÇÃO DE POÇO ESTRATIGRÁFICO</v>
      </c>
      <c r="I86" s="599" t="s">
        <v>1567</v>
      </c>
      <c r="J86" s="600" t="str">
        <f t="shared" si="3"/>
        <v>DESPESA NÃO ADMITIDA COM RECURSOS DA CLÁUSULA DE P,D&amp;I, CONSIDERANDO O EXECUTOR E A QUALIFICAÇÃO DO PROJETO OU PROGRAMA</v>
      </c>
    </row>
    <row r="87" spans="1:10" ht="12" customHeight="1" x14ac:dyDescent="0.3">
      <c r="A87" s="597" t="s">
        <v>2046</v>
      </c>
      <c r="B87" s="597" t="s">
        <v>249</v>
      </c>
      <c r="C87" s="597" t="s">
        <v>243</v>
      </c>
      <c r="D87" s="597" t="s">
        <v>2354</v>
      </c>
      <c r="E87" s="597" t="s">
        <v>2354</v>
      </c>
      <c r="F87" s="597" t="s">
        <v>2357</v>
      </c>
      <c r="G87" s="597" t="s">
        <v>2055</v>
      </c>
      <c r="H87" s="598" t="str">
        <f t="shared" si="2"/>
        <v>CAPACITAÇÃO TÉCNICA DE FORNECEDORES;EMPRESA BRASILEIRA;MÉDIO;;;SERVICOS;SERVIÇO DE APOIO PARA AQUISIÇÃO DE DADOS</v>
      </c>
      <c r="I87" s="599" t="s">
        <v>1567</v>
      </c>
      <c r="J87" s="600" t="str">
        <f t="shared" si="3"/>
        <v>DESPESA NÃO ADMITIDA COM RECURSOS DA CLÁUSULA DE P,D&amp;I, CONSIDERANDO O EXECUTOR E A QUALIFICAÇÃO DO PROJETO OU PROGRAMA</v>
      </c>
    </row>
    <row r="88" spans="1:10" ht="12" customHeight="1" x14ac:dyDescent="0.3">
      <c r="A88" s="597" t="s">
        <v>2046</v>
      </c>
      <c r="B88" s="597" t="s">
        <v>249</v>
      </c>
      <c r="C88" s="597" t="s">
        <v>243</v>
      </c>
      <c r="D88" s="597" t="s">
        <v>2354</v>
      </c>
      <c r="E88" s="597" t="s">
        <v>2354</v>
      </c>
      <c r="F88" s="597" t="s">
        <v>2357</v>
      </c>
      <c r="G88" s="597" t="s">
        <v>230</v>
      </c>
      <c r="H88" s="598" t="str">
        <f t="shared" si="2"/>
        <v>CAPACITAÇÃO TÉCNICA DE FORNECEDORES;EMPRESA BRASILEIRA;MÉDIO;;;SERVICOS;SERVIÇO DE EDITORAÇÃO E IMPRESSÃO</v>
      </c>
      <c r="I88" s="599" t="s">
        <v>1567</v>
      </c>
      <c r="J88" s="600" t="str">
        <f t="shared" si="3"/>
        <v>DESPESA NÃO ADMITIDA COM RECURSOS DA CLÁUSULA DE P,D&amp;I, CONSIDERANDO O EXECUTOR E A QUALIFICAÇÃO DO PROJETO OU PROGRAMA</v>
      </c>
    </row>
    <row r="89" spans="1:10" ht="12" customHeight="1" x14ac:dyDescent="0.3">
      <c r="A89" s="597" t="s">
        <v>2046</v>
      </c>
      <c r="B89" s="597" t="s">
        <v>249</v>
      </c>
      <c r="C89" s="597" t="s">
        <v>243</v>
      </c>
      <c r="D89" s="597" t="s">
        <v>2354</v>
      </c>
      <c r="E89" s="597" t="s">
        <v>2354</v>
      </c>
      <c r="F89" s="597" t="s">
        <v>2357</v>
      </c>
      <c r="G89" s="597" t="s">
        <v>231</v>
      </c>
      <c r="H89" s="598" t="str">
        <f t="shared" si="2"/>
        <v>CAPACITAÇÃO TÉCNICA DE FORNECEDORES;EMPRESA BRASILEIRA;MÉDIO;;;SERVICOS;SERVIÇO DE LOCOMOÇÃO E TRANSPORTE</v>
      </c>
      <c r="I89" s="599" t="s">
        <v>1567</v>
      </c>
      <c r="J89" s="600" t="str">
        <f t="shared" si="3"/>
        <v>DESPESA NÃO ADMITIDA COM RECURSOS DA CLÁUSULA DE P,D&amp;I, CONSIDERANDO O EXECUTOR E A QUALIFICAÇÃO DO PROJETO OU PROGRAMA</v>
      </c>
    </row>
    <row r="90" spans="1:10" ht="12" customHeight="1" x14ac:dyDescent="0.3">
      <c r="A90" s="597" t="s">
        <v>2046</v>
      </c>
      <c r="B90" s="597" t="s">
        <v>249</v>
      </c>
      <c r="C90" s="597" t="s">
        <v>243</v>
      </c>
      <c r="D90" s="597" t="s">
        <v>2354</v>
      </c>
      <c r="E90" s="597" t="s">
        <v>2354</v>
      </c>
      <c r="F90" s="597" t="s">
        <v>2357</v>
      </c>
      <c r="G90" s="597" t="s">
        <v>2358</v>
      </c>
      <c r="H90" s="598" t="str">
        <f t="shared" si="2"/>
        <v>CAPACITAÇÃO TÉCNICA DE FORNECEDORES;EMPRESA BRASILEIRA;MÉDIO;;;SERVICOS;SERVIÇO DE MANUTENÇÃO</v>
      </c>
      <c r="I90" s="599" t="s">
        <v>1567</v>
      </c>
      <c r="J90" s="600" t="str">
        <f t="shared" si="3"/>
        <v>DESPESA NÃO ADMITIDA COM RECURSOS DA CLÁUSULA DE P,D&amp;I, CONSIDERANDO O EXECUTOR E A QUALIFICAÇÃO DO PROJETO OU PROGRAMA</v>
      </c>
    </row>
    <row r="91" spans="1:10" ht="12" customHeight="1" x14ac:dyDescent="0.3">
      <c r="A91" s="597" t="s">
        <v>2046</v>
      </c>
      <c r="B91" s="597" t="s">
        <v>249</v>
      </c>
      <c r="C91" s="597" t="s">
        <v>243</v>
      </c>
      <c r="D91" s="597" t="s">
        <v>2354</v>
      </c>
      <c r="E91" s="597" t="s">
        <v>2354</v>
      </c>
      <c r="F91" s="597" t="s">
        <v>2357</v>
      </c>
      <c r="G91" s="597" t="s">
        <v>2399</v>
      </c>
      <c r="H91" s="598" t="str">
        <f t="shared" si="2"/>
        <v>CAPACITAÇÃO TÉCNICA DE FORNECEDORES;EMPRESA BRASILEIRA;MÉDIO;;;SERVICOS;SERVIÇO TÉCNICO ESPECIALIZADO</v>
      </c>
      <c r="I91" s="599" t="s">
        <v>1567</v>
      </c>
      <c r="J91" s="600" t="str">
        <f t="shared" si="3"/>
        <v>DESPESA NÃO ADMITIDA COM RECURSOS DA CLÁUSULA DE P,D&amp;I, CONSIDERANDO O EXECUTOR E A QUALIFICAÇÃO DO PROJETO OU PROGRAMA</v>
      </c>
    </row>
    <row r="92" spans="1:10" ht="12" customHeight="1" x14ac:dyDescent="0.3">
      <c r="A92" s="597" t="s">
        <v>2046</v>
      </c>
      <c r="B92" s="597" t="s">
        <v>249</v>
      </c>
      <c r="C92" s="597" t="s">
        <v>243</v>
      </c>
      <c r="D92" s="597" t="s">
        <v>2354</v>
      </c>
      <c r="E92" s="597" t="s">
        <v>2354</v>
      </c>
      <c r="F92" s="597" t="s">
        <v>2357</v>
      </c>
      <c r="G92" s="597" t="s">
        <v>2359</v>
      </c>
      <c r="H92" s="598" t="str">
        <f t="shared" si="2"/>
        <v>CAPACITAÇÃO TÉCNICA DE FORNECEDORES;EMPRESA BRASILEIRA;MÉDIO;;;SERVICOS;SERVIÇOS COMPUTACIONAIS</v>
      </c>
      <c r="I92" s="599" t="s">
        <v>1567</v>
      </c>
      <c r="J92" s="600" t="str">
        <f t="shared" si="3"/>
        <v>DESPESA NÃO ADMITIDA COM RECURSOS DA CLÁUSULA DE P,D&amp;I, CONSIDERANDO O EXECUTOR E A QUALIFICAÇÃO DO PROJETO OU PROGRAMA</v>
      </c>
    </row>
    <row r="93" spans="1:10" ht="12" customHeight="1" x14ac:dyDescent="0.3">
      <c r="A93" s="597" t="s">
        <v>2046</v>
      </c>
      <c r="B93" s="597" t="s">
        <v>249</v>
      </c>
      <c r="C93" s="597" t="s">
        <v>243</v>
      </c>
      <c r="D93" s="597" t="s">
        <v>2354</v>
      </c>
      <c r="E93" s="597" t="s">
        <v>2354</v>
      </c>
      <c r="F93" s="597" t="s">
        <v>2357</v>
      </c>
      <c r="G93" s="597" t="s">
        <v>229</v>
      </c>
      <c r="H93" s="598" t="str">
        <f t="shared" si="2"/>
        <v>CAPACITAÇÃO TÉCNICA DE FORNECEDORES;EMPRESA BRASILEIRA;MÉDIO;;;SERVICOS;TAXA DE INSCRIÇÃO EM CONGRESSO OU EVENTO</v>
      </c>
      <c r="I93" s="599" t="s">
        <v>1567</v>
      </c>
      <c r="J93" s="600" t="str">
        <f t="shared" si="3"/>
        <v>DESPESA NÃO ADMITIDA COM RECURSOS DA CLÁUSULA DE P,D&amp;I, CONSIDERANDO O EXECUTOR E A QUALIFICAÇÃO DO PROJETO OU PROGRAMA</v>
      </c>
    </row>
    <row r="94" spans="1:10" ht="12" customHeight="1" x14ac:dyDescent="0.3">
      <c r="A94" s="597" t="s">
        <v>2046</v>
      </c>
      <c r="B94" s="597" t="s">
        <v>249</v>
      </c>
      <c r="C94" s="597" t="s">
        <v>243</v>
      </c>
      <c r="D94" s="597" t="s">
        <v>2354</v>
      </c>
      <c r="E94" s="597" t="s">
        <v>2354</v>
      </c>
      <c r="F94" s="597" t="s">
        <v>2360</v>
      </c>
      <c r="G94" s="597" t="s">
        <v>2064</v>
      </c>
      <c r="H94" s="598" t="str">
        <f t="shared" si="2"/>
        <v>CAPACITAÇÃO TÉCNICA DE FORNECEDORES;EMPRESA BRASILEIRA;MÉDIO;;;SERVICOS - TIB;SERVIÇO DE TIB</v>
      </c>
      <c r="I94" s="599" t="s">
        <v>1567</v>
      </c>
      <c r="J94" s="600" t="str">
        <f t="shared" si="3"/>
        <v>DESPESA NÃO ADMITIDA COM RECURSOS DA CLÁUSULA DE P,D&amp;I, CONSIDERANDO O EXECUTOR E A QUALIFICAÇÃO DO PROJETO OU PROGRAMA</v>
      </c>
    </row>
    <row r="95" spans="1:10" ht="12" customHeight="1" x14ac:dyDescent="0.3">
      <c r="A95" s="597" t="s">
        <v>2046</v>
      </c>
      <c r="B95" s="597" t="s">
        <v>249</v>
      </c>
      <c r="C95" s="597" t="s">
        <v>243</v>
      </c>
      <c r="D95" s="597" t="s">
        <v>2354</v>
      </c>
      <c r="E95" s="597" t="s">
        <v>2354</v>
      </c>
      <c r="F95" s="597" t="s">
        <v>2360</v>
      </c>
      <c r="G95" s="597" t="s">
        <v>2057</v>
      </c>
      <c r="H95" s="598" t="str">
        <f t="shared" si="2"/>
        <v>CAPACITAÇÃO TÉCNICA DE FORNECEDORES;EMPRESA BRASILEIRA;MÉDIO;;;SERVICOS - TIB;SERVIÇO DE TREINAMENTO, SUPORTE E QUALIFICAÇÃO</v>
      </c>
      <c r="I95" s="599" t="s">
        <v>1567</v>
      </c>
      <c r="J95" s="600" t="str">
        <f t="shared" si="3"/>
        <v>DESPESA NÃO ADMITIDA COM RECURSOS DA CLÁUSULA DE P,D&amp;I, CONSIDERANDO O EXECUTOR E A QUALIFICAÇÃO DO PROJETO OU PROGRAMA</v>
      </c>
    </row>
    <row r="96" spans="1:10" ht="12" customHeight="1" x14ac:dyDescent="0.3">
      <c r="A96" s="597" t="s">
        <v>2046</v>
      </c>
      <c r="B96" s="597" t="s">
        <v>249</v>
      </c>
      <c r="C96" s="597" t="s">
        <v>243</v>
      </c>
      <c r="D96" s="597" t="s">
        <v>2354</v>
      </c>
      <c r="E96" s="597" t="s">
        <v>2354</v>
      </c>
      <c r="F96" s="597" t="s">
        <v>2360</v>
      </c>
      <c r="G96" s="597" t="s">
        <v>2056</v>
      </c>
      <c r="H96" s="598" t="str">
        <f t="shared" si="2"/>
        <v>CAPACITAÇÃO TÉCNICA DE FORNECEDORES;EMPRESA BRASILEIRA;MÉDIO;;;SERVICOS - TIB;SERVIÇO ESPECIALIZADO PARA TIB - NORMALIZAÇÃO</v>
      </c>
      <c r="I96" s="599" t="s">
        <v>1567</v>
      </c>
      <c r="J96" s="600" t="str">
        <f t="shared" si="3"/>
        <v>DESPESA NÃO ADMITIDA COM RECURSOS DA CLÁUSULA DE P,D&amp;I, CONSIDERANDO O EXECUTOR E A QUALIFICAÇÃO DO PROJETO OU PROGRAMA</v>
      </c>
    </row>
    <row r="97" spans="1:10" ht="12" customHeight="1" x14ac:dyDescent="0.3">
      <c r="A97" s="597" t="s">
        <v>2046</v>
      </c>
      <c r="B97" s="597" t="s">
        <v>249</v>
      </c>
      <c r="C97" s="597" t="s">
        <v>243</v>
      </c>
      <c r="D97" s="597" t="s">
        <v>2354</v>
      </c>
      <c r="E97" s="597" t="s">
        <v>2354</v>
      </c>
      <c r="F97" s="597" t="s">
        <v>1648</v>
      </c>
      <c r="G97" s="597" t="s">
        <v>2202</v>
      </c>
      <c r="H97" s="598" t="str">
        <f t="shared" si="2"/>
        <v>CAPACITAÇÃO TÉCNICA DE FORNECEDORES;EMPRESA BRASILEIRA;MÉDIO;;;TESTES OPERACIONAIS;NA</v>
      </c>
      <c r="I97" s="599" t="s">
        <v>1567</v>
      </c>
      <c r="J97" s="600" t="str">
        <f t="shared" si="3"/>
        <v>DESPESA NÃO ADMITIDA COM RECURSOS DA CLÁUSULA DE P,D&amp;I, CONSIDERANDO O EXECUTOR E A QUALIFICAÇÃO DO PROJETO OU PROGRAMA</v>
      </c>
    </row>
    <row r="98" spans="1:10" ht="12" customHeight="1" x14ac:dyDescent="0.3">
      <c r="A98" s="597" t="s">
        <v>2046</v>
      </c>
      <c r="B98" s="597" t="s">
        <v>249</v>
      </c>
      <c r="C98" s="597" t="s">
        <v>243</v>
      </c>
      <c r="D98" s="597" t="s">
        <v>2354</v>
      </c>
      <c r="E98" s="597" t="s">
        <v>2354</v>
      </c>
      <c r="F98" s="597" t="s">
        <v>281</v>
      </c>
      <c r="G98" s="597" t="s">
        <v>2202</v>
      </c>
      <c r="H98" s="598" t="str">
        <f t="shared" si="2"/>
        <v>CAPACITAÇÃO TÉCNICA DE FORNECEDORES;EMPRESA BRASILEIRA;MÉDIO;;;TRIBUTOS;NA</v>
      </c>
      <c r="I98" s="599" t="s">
        <v>1575</v>
      </c>
      <c r="J98" s="600" t="str">
        <f t="shared" si="3"/>
        <v/>
      </c>
    </row>
    <row r="99" spans="1:10" ht="12" customHeight="1" x14ac:dyDescent="0.3">
      <c r="A99" s="601" t="s">
        <v>2046</v>
      </c>
      <c r="B99" s="600" t="s">
        <v>249</v>
      </c>
      <c r="C99" s="597" t="s">
        <v>243</v>
      </c>
      <c r="D99" s="600"/>
      <c r="E99" s="600"/>
      <c r="F99" s="597" t="s">
        <v>2357</v>
      </c>
      <c r="G99" s="600" t="s">
        <v>2408</v>
      </c>
      <c r="H99" s="598" t="str">
        <f t="shared" si="2"/>
        <v>CAPACITAÇÃO TÉCNICA DE FORNECEDORES;EMPRESA BRASILEIRA;MÉDIO;;;SERVICOS;SERVIÇO DE QUALIFICAÇÃO E CERTIFICAÇÃO</v>
      </c>
      <c r="I99" s="599" t="s">
        <v>1567</v>
      </c>
      <c r="J99" s="600" t="str">
        <f t="shared" si="3"/>
        <v>DESPESA NÃO ADMITIDA COM RECURSOS DA CLÁUSULA DE P,D&amp;I, CONSIDERANDO O EXECUTOR E A QUALIFICAÇÃO DO PROJETO OU PROGRAMA</v>
      </c>
    </row>
    <row r="100" spans="1:10" ht="12" customHeight="1" x14ac:dyDescent="0.3">
      <c r="A100" s="597" t="s">
        <v>2046</v>
      </c>
      <c r="B100" s="597" t="s">
        <v>249</v>
      </c>
      <c r="C100" s="597" t="s">
        <v>261</v>
      </c>
      <c r="D100" s="597" t="s">
        <v>2354</v>
      </c>
      <c r="E100" s="597" t="s">
        <v>2354</v>
      </c>
      <c r="F100" s="597" t="s">
        <v>1646</v>
      </c>
      <c r="G100" s="597" t="s">
        <v>2050</v>
      </c>
      <c r="H100" s="598" t="str">
        <f t="shared" si="2"/>
        <v>CAPACITAÇÃO TÉCNICA DE FORNECEDORES;EMPRESA BRASILEIRA;MICRO OU PEQUENO;;;CAPACITACAO DE FORNECEDORES;BENS E MATERIAIS - CABEÇA DE SÉRIE E LOTE PILOTO</v>
      </c>
      <c r="I100" s="599" t="s">
        <v>1575</v>
      </c>
      <c r="J100" s="600" t="str">
        <f t="shared" si="3"/>
        <v/>
      </c>
    </row>
    <row r="101" spans="1:10" ht="12" customHeight="1" x14ac:dyDescent="0.3">
      <c r="A101" s="597" t="s">
        <v>2046</v>
      </c>
      <c r="B101" s="597" t="s">
        <v>249</v>
      </c>
      <c r="C101" s="597" t="s">
        <v>261</v>
      </c>
      <c r="D101" s="597" t="s">
        <v>2354</v>
      </c>
      <c r="E101" s="597" t="s">
        <v>2354</v>
      </c>
      <c r="F101" s="597" t="s">
        <v>1646</v>
      </c>
      <c r="G101" s="597" t="s">
        <v>2053</v>
      </c>
      <c r="H101" s="598" t="str">
        <f t="shared" si="2"/>
        <v>CAPACITAÇÃO TÉCNICA DE FORNECEDORES;EMPRESA BRASILEIRA;MICRO OU PEQUENO;;;CAPACITACAO DE FORNECEDORES;EQUIPAMENTOS E MATERIAIS - PRIMEIRO LOTE</v>
      </c>
      <c r="I101" s="599" t="s">
        <v>1575</v>
      </c>
      <c r="J101" s="600" t="str">
        <f t="shared" si="3"/>
        <v/>
      </c>
    </row>
    <row r="102" spans="1:10" ht="12" customHeight="1" x14ac:dyDescent="0.3">
      <c r="A102" s="597" t="s">
        <v>2046</v>
      </c>
      <c r="B102" s="597" t="s">
        <v>249</v>
      </c>
      <c r="C102" s="597" t="s">
        <v>261</v>
      </c>
      <c r="D102" s="597" t="s">
        <v>2354</v>
      </c>
      <c r="E102" s="597" t="s">
        <v>2354</v>
      </c>
      <c r="F102" s="597" t="s">
        <v>1646</v>
      </c>
      <c r="G102" s="597" t="s">
        <v>260</v>
      </c>
      <c r="H102" s="598" t="str">
        <f t="shared" si="2"/>
        <v>CAPACITAÇÃO TÉCNICA DE FORNECEDORES;EMPRESA BRASILEIRA;MICRO OU PEQUENO;;;CAPACITACAO DE FORNECEDORES;EQUIPAMENTOS LABORATORIAIS</v>
      </c>
      <c r="I102" s="599" t="s">
        <v>1575</v>
      </c>
      <c r="J102" s="600" t="str">
        <f t="shared" si="3"/>
        <v/>
      </c>
    </row>
    <row r="103" spans="1:10" ht="12" customHeight="1" x14ac:dyDescent="0.3">
      <c r="A103" s="597" t="s">
        <v>2046</v>
      </c>
      <c r="B103" s="597" t="s">
        <v>249</v>
      </c>
      <c r="C103" s="597" t="s">
        <v>261</v>
      </c>
      <c r="D103" s="597" t="s">
        <v>2354</v>
      </c>
      <c r="E103" s="597" t="s">
        <v>2354</v>
      </c>
      <c r="F103" s="597" t="s">
        <v>1646</v>
      </c>
      <c r="G103" s="597" t="s">
        <v>2052</v>
      </c>
      <c r="H103" s="598" t="str">
        <f t="shared" si="2"/>
        <v>CAPACITAÇÃO TÉCNICA DE FORNECEDORES;EMPRESA BRASILEIRA;MICRO OU PEQUENO;;;CAPACITACAO DE FORNECEDORES;ESTUDOS DE VIABILIDADE TÉCNICA E ECONÔMICA</v>
      </c>
      <c r="I103" s="599" t="s">
        <v>1575</v>
      </c>
      <c r="J103" s="600" t="str">
        <f t="shared" si="3"/>
        <v/>
      </c>
    </row>
    <row r="104" spans="1:10" ht="12" customHeight="1" x14ac:dyDescent="0.3">
      <c r="A104" s="597" t="s">
        <v>2046</v>
      </c>
      <c r="B104" s="597" t="s">
        <v>249</v>
      </c>
      <c r="C104" s="597" t="s">
        <v>261</v>
      </c>
      <c r="D104" s="597" t="s">
        <v>2354</v>
      </c>
      <c r="E104" s="597" t="s">
        <v>2354</v>
      </c>
      <c r="F104" s="597" t="s">
        <v>1646</v>
      </c>
      <c r="G104" s="597" t="s">
        <v>2051</v>
      </c>
      <c r="H104" s="598" t="str">
        <f t="shared" si="2"/>
        <v>CAPACITAÇÃO TÉCNICA DE FORNECEDORES;EMPRESA BRASILEIRA;MICRO OU PEQUENO;;;CAPACITACAO DE FORNECEDORES;SERVIÇOS - CABEÇA DE SÉRIE E LOTE PILOTO</v>
      </c>
      <c r="I104" s="599" t="s">
        <v>1575</v>
      </c>
      <c r="J104" s="600" t="str">
        <f t="shared" si="3"/>
        <v/>
      </c>
    </row>
    <row r="105" spans="1:10" ht="12" customHeight="1" x14ac:dyDescent="0.3">
      <c r="A105" s="597" t="s">
        <v>2046</v>
      </c>
      <c r="B105" s="597" t="s">
        <v>249</v>
      </c>
      <c r="C105" s="597" t="s">
        <v>261</v>
      </c>
      <c r="D105" s="597" t="s">
        <v>2354</v>
      </c>
      <c r="E105" s="597" t="s">
        <v>2354</v>
      </c>
      <c r="F105" s="597" t="s">
        <v>1646</v>
      </c>
      <c r="G105" s="597" t="s">
        <v>2054</v>
      </c>
      <c r="H105" s="598" t="str">
        <f t="shared" si="2"/>
        <v>CAPACITAÇÃO TÉCNICA DE FORNECEDORES;EMPRESA BRASILEIRA;MICRO OU PEQUENO;;;CAPACITACAO DE FORNECEDORES;SERVIÇOS - OPERACIONALIZAÇÃO DE EQUIPAMENTOS</v>
      </c>
      <c r="I105" s="599" t="s">
        <v>1575</v>
      </c>
      <c r="J105" s="600" t="str">
        <f t="shared" si="3"/>
        <v/>
      </c>
    </row>
    <row r="106" spans="1:10" ht="12" customHeight="1" x14ac:dyDescent="0.3">
      <c r="A106" s="597" t="s">
        <v>2046</v>
      </c>
      <c r="B106" s="597" t="s">
        <v>249</v>
      </c>
      <c r="C106" s="597" t="s">
        <v>261</v>
      </c>
      <c r="D106" s="597" t="s">
        <v>2354</v>
      </c>
      <c r="E106" s="597" t="s">
        <v>2354</v>
      </c>
      <c r="F106" s="597" t="s">
        <v>2362</v>
      </c>
      <c r="G106" s="597" t="s">
        <v>2202</v>
      </c>
      <c r="H106" s="598" t="str">
        <f t="shared" si="2"/>
        <v>CAPACITAÇÃO TÉCNICA DE FORNECEDORES;EMPRESA BRASILEIRA;MICRO OU PEQUENO;;;CUSTOS DIRETOS;NA</v>
      </c>
      <c r="I106" s="599" t="s">
        <v>1567</v>
      </c>
      <c r="J106" s="600" t="str">
        <f t="shared" si="3"/>
        <v>DESPESA NÃO ADMITIDA COM RECURSOS DA CLÁUSULA DE P,D&amp;I, CONSIDERANDO O EXECUTOR E A QUALIFICAÇÃO DO PROJETO OU PROGRAMA</v>
      </c>
    </row>
    <row r="107" spans="1:10" ht="12" customHeight="1" x14ac:dyDescent="0.3">
      <c r="A107" s="597" t="s">
        <v>2046</v>
      </c>
      <c r="B107" s="597" t="s">
        <v>249</v>
      </c>
      <c r="C107" s="597" t="s">
        <v>261</v>
      </c>
      <c r="D107" s="597" t="s">
        <v>2354</v>
      </c>
      <c r="E107" s="597" t="s">
        <v>2354</v>
      </c>
      <c r="F107" s="597" t="s">
        <v>1643</v>
      </c>
      <c r="G107" s="597" t="s">
        <v>2202</v>
      </c>
      <c r="H107" s="598" t="str">
        <f t="shared" si="2"/>
        <v>CAPACITAÇÃO TÉCNICA DE FORNECEDORES;EMPRESA BRASILEIRA;MICRO OU PEQUENO;;;DIARIAS E AJUDA DE CUSTO;NA</v>
      </c>
      <c r="I107" s="599" t="s">
        <v>1575</v>
      </c>
      <c r="J107" s="600" t="str">
        <f t="shared" si="3"/>
        <v/>
      </c>
    </row>
    <row r="108" spans="1:10" ht="12" customHeight="1" x14ac:dyDescent="0.3">
      <c r="A108" s="597" t="s">
        <v>2046</v>
      </c>
      <c r="B108" s="597" t="s">
        <v>249</v>
      </c>
      <c r="C108" s="597" t="s">
        <v>261</v>
      </c>
      <c r="D108" s="597" t="s">
        <v>2354</v>
      </c>
      <c r="E108" s="597" t="s">
        <v>2354</v>
      </c>
      <c r="F108" s="597" t="s">
        <v>1645</v>
      </c>
      <c r="G108" s="597" t="s">
        <v>2361</v>
      </c>
      <c r="H108" s="598" t="str">
        <f t="shared" si="2"/>
        <v>CAPACITAÇÃO TÉCNICA DE FORNECEDORES;EMPRESA BRASILEIRA;MICRO OU PEQUENO;;;EQUIPAMENTO E MATERIAL PERMANENTE;EQUIPAMENTO</v>
      </c>
      <c r="I108" s="599" t="s">
        <v>1567</v>
      </c>
      <c r="J108" s="600" t="str">
        <f t="shared" si="3"/>
        <v>DESPESA NÃO ADMITIDA COM RECURSOS DA CLÁUSULA DE P,D&amp;I, CONSIDERANDO O EXECUTOR E A QUALIFICAÇÃO DO PROJETO OU PROGRAMA</v>
      </c>
    </row>
    <row r="109" spans="1:10" ht="12" customHeight="1" x14ac:dyDescent="0.3">
      <c r="A109" s="597" t="s">
        <v>2046</v>
      </c>
      <c r="B109" s="597" t="s">
        <v>249</v>
      </c>
      <c r="C109" s="597" t="s">
        <v>261</v>
      </c>
      <c r="D109" s="597" t="s">
        <v>2354</v>
      </c>
      <c r="E109" s="597" t="s">
        <v>2354</v>
      </c>
      <c r="F109" s="597" t="s">
        <v>1645</v>
      </c>
      <c r="G109" s="597" t="s">
        <v>1248</v>
      </c>
      <c r="H109" s="598" t="str">
        <f t="shared" si="2"/>
        <v>CAPACITAÇÃO TÉCNICA DE FORNECEDORES;EMPRESA BRASILEIRA;MICRO OU PEQUENO;;;EQUIPAMENTO E MATERIAL PERMANENTE;MATERIAL PERMANENTE</v>
      </c>
      <c r="I109" s="599" t="s">
        <v>1567</v>
      </c>
      <c r="J109" s="600" t="str">
        <f t="shared" si="3"/>
        <v>DESPESA NÃO ADMITIDA COM RECURSOS DA CLÁUSULA DE P,D&amp;I, CONSIDERANDO O EXECUTOR E A QUALIFICAÇÃO DO PROJETO OU PROGRAMA</v>
      </c>
    </row>
    <row r="110" spans="1:10" ht="12" customHeight="1" x14ac:dyDescent="0.3">
      <c r="A110" s="597" t="s">
        <v>2046</v>
      </c>
      <c r="B110" s="597" t="s">
        <v>249</v>
      </c>
      <c r="C110" s="597" t="s">
        <v>261</v>
      </c>
      <c r="D110" s="597" t="s">
        <v>2354</v>
      </c>
      <c r="E110" s="597" t="s">
        <v>2354</v>
      </c>
      <c r="F110" s="597" t="s">
        <v>448</v>
      </c>
      <c r="G110" s="597" t="s">
        <v>2062</v>
      </c>
      <c r="H110" s="598" t="str">
        <f t="shared" si="2"/>
        <v>CAPACITAÇÃO TÉCNICA DE FORNECEDORES;EMPRESA BRASILEIRA;MICRO OU PEQUENO;;;EQUIPE;BOLSA - ALUNO DE GRADUAÇÃO OU PÓS-GRADUAÇÃO</v>
      </c>
      <c r="I110" s="599" t="s">
        <v>1567</v>
      </c>
      <c r="J110" s="600" t="str">
        <f t="shared" si="3"/>
        <v>DESPESA NÃO ADMITIDA COM RECURSOS DA CLÁUSULA DE P,D&amp;I, CONSIDERANDO O EXECUTOR E A QUALIFICAÇÃO DO PROJETO OU PROGRAMA</v>
      </c>
    </row>
    <row r="111" spans="1:10" ht="12" customHeight="1" x14ac:dyDescent="0.3">
      <c r="A111" s="597" t="s">
        <v>2046</v>
      </c>
      <c r="B111" s="597" t="s">
        <v>249</v>
      </c>
      <c r="C111" s="597" t="s">
        <v>261</v>
      </c>
      <c r="D111" s="597" t="s">
        <v>2354</v>
      </c>
      <c r="E111" s="597" t="s">
        <v>2354</v>
      </c>
      <c r="F111" s="597" t="s">
        <v>448</v>
      </c>
      <c r="G111" s="597" t="s">
        <v>2061</v>
      </c>
      <c r="H111" s="598" t="str">
        <f t="shared" si="2"/>
        <v>CAPACITAÇÃO TÉCNICA DE FORNECEDORES;EMPRESA BRASILEIRA;MICRO OU PEQUENO;;;EQUIPE;BOLSA - DOCENTE OU PESQUISADOR DA INSTITUIÇÃO</v>
      </c>
      <c r="I111" s="599" t="s">
        <v>1567</v>
      </c>
      <c r="J111" s="600" t="str">
        <f t="shared" si="3"/>
        <v>DESPESA NÃO ADMITIDA COM RECURSOS DA CLÁUSULA DE P,D&amp;I, CONSIDERANDO O EXECUTOR E A QUALIFICAÇÃO DO PROJETO OU PROGRAMA</v>
      </c>
    </row>
    <row r="112" spans="1:10" ht="12" customHeight="1" x14ac:dyDescent="0.3">
      <c r="A112" s="597" t="s">
        <v>2046</v>
      </c>
      <c r="B112" s="597" t="s">
        <v>249</v>
      </c>
      <c r="C112" s="597" t="s">
        <v>261</v>
      </c>
      <c r="D112" s="597" t="s">
        <v>2354</v>
      </c>
      <c r="E112" s="597" t="s">
        <v>2354</v>
      </c>
      <c r="F112" s="597" t="s">
        <v>448</v>
      </c>
      <c r="G112" s="597" t="s">
        <v>2063</v>
      </c>
      <c r="H112" s="598" t="str">
        <f t="shared" si="2"/>
        <v>CAPACITAÇÃO TÉCNICA DE FORNECEDORES;EMPRESA BRASILEIRA;MICRO OU PEQUENO;;;EQUIPE;BOLSA - PESQUISADOR VISITANTE</v>
      </c>
      <c r="I112" s="599" t="s">
        <v>1567</v>
      </c>
      <c r="J112" s="600" t="str">
        <f t="shared" si="3"/>
        <v>DESPESA NÃO ADMITIDA COM RECURSOS DA CLÁUSULA DE P,D&amp;I, CONSIDERANDO O EXECUTOR E A QUALIFICAÇÃO DO PROJETO OU PROGRAMA</v>
      </c>
    </row>
    <row r="113" spans="1:10" ht="12" customHeight="1" x14ac:dyDescent="0.3">
      <c r="A113" s="597" t="s">
        <v>2046</v>
      </c>
      <c r="B113" s="597" t="s">
        <v>249</v>
      </c>
      <c r="C113" s="597" t="s">
        <v>261</v>
      </c>
      <c r="D113" s="597" t="s">
        <v>2354</v>
      </c>
      <c r="E113" s="597" t="s">
        <v>2354</v>
      </c>
      <c r="F113" s="597" t="s">
        <v>448</v>
      </c>
      <c r="G113" s="597" t="s">
        <v>1641</v>
      </c>
      <c r="H113" s="598" t="str">
        <f t="shared" si="2"/>
        <v>CAPACITAÇÃO TÉCNICA DE FORNECEDORES;EMPRESA BRASILEIRA;MICRO OU PEQUENO;;;EQUIPE;REMUNERAÇÃO DIRETA</v>
      </c>
      <c r="I113" s="599" t="s">
        <v>1575</v>
      </c>
      <c r="J113" s="600" t="str">
        <f t="shared" si="3"/>
        <v/>
      </c>
    </row>
    <row r="114" spans="1:10" ht="12" customHeight="1" x14ac:dyDescent="0.3">
      <c r="A114" s="597" t="s">
        <v>2046</v>
      </c>
      <c r="B114" s="597" t="s">
        <v>249</v>
      </c>
      <c r="C114" s="597" t="s">
        <v>261</v>
      </c>
      <c r="D114" s="597" t="s">
        <v>2354</v>
      </c>
      <c r="E114" s="597" t="s">
        <v>2354</v>
      </c>
      <c r="F114" s="597" t="s">
        <v>1642</v>
      </c>
      <c r="G114" s="597" t="s">
        <v>2202</v>
      </c>
      <c r="H114" s="598" t="str">
        <f t="shared" si="2"/>
        <v>CAPACITAÇÃO TÉCNICA DE FORNECEDORES;EMPRESA BRASILEIRA;MICRO OU PEQUENO;;;MATERIAL DE CONSUMO;NA</v>
      </c>
      <c r="I114" s="599" t="s">
        <v>1575</v>
      </c>
      <c r="J114" s="600" t="str">
        <f t="shared" si="3"/>
        <v/>
      </c>
    </row>
    <row r="115" spans="1:10" ht="12" customHeight="1" x14ac:dyDescent="0.3">
      <c r="A115" s="597" t="s">
        <v>2046</v>
      </c>
      <c r="B115" s="597" t="s">
        <v>249</v>
      </c>
      <c r="C115" s="597" t="s">
        <v>261</v>
      </c>
      <c r="D115" s="597" t="s">
        <v>2354</v>
      </c>
      <c r="E115" s="597" t="s">
        <v>2354</v>
      </c>
      <c r="F115" s="597" t="s">
        <v>1644</v>
      </c>
      <c r="G115" s="597" t="s">
        <v>2066</v>
      </c>
      <c r="H115" s="598" t="str">
        <f t="shared" si="2"/>
        <v>CAPACITAÇÃO TÉCNICA DE FORNECEDORES;EMPRESA BRASILEIRA;MICRO OU PEQUENO;;;OBRAS E INSTALACOES;AMPLIAÇÃO DE ÁREA DE EDIFICAÇÃO</v>
      </c>
      <c r="I115" s="599" t="s">
        <v>1567</v>
      </c>
      <c r="J115" s="600" t="str">
        <f t="shared" si="3"/>
        <v>DESPESA NÃO ADMITIDA COM RECURSOS DA CLÁUSULA DE P,D&amp;I, CONSIDERANDO O EXECUTOR E A QUALIFICAÇÃO DO PROJETO OU PROGRAMA</v>
      </c>
    </row>
    <row r="116" spans="1:10" ht="12" customHeight="1" x14ac:dyDescent="0.3">
      <c r="A116" s="597" t="s">
        <v>2046</v>
      </c>
      <c r="B116" s="597" t="s">
        <v>249</v>
      </c>
      <c r="C116" s="597" t="s">
        <v>261</v>
      </c>
      <c r="D116" s="597" t="s">
        <v>2354</v>
      </c>
      <c r="E116" s="597" t="s">
        <v>2354</v>
      </c>
      <c r="F116" s="597" t="s">
        <v>1644</v>
      </c>
      <c r="G116" s="597" t="s">
        <v>258</v>
      </c>
      <c r="H116" s="598" t="str">
        <f t="shared" si="2"/>
        <v>CAPACITAÇÃO TÉCNICA DE FORNECEDORES;EMPRESA BRASILEIRA;MICRO OU PEQUENO;;;OBRAS E INSTALACOES;CONSTRUÇÃO DE NOVA EDIFICAÇÃO</v>
      </c>
      <c r="I116" s="599" t="s">
        <v>1567</v>
      </c>
      <c r="J116" s="600" t="str">
        <f t="shared" si="3"/>
        <v>DESPESA NÃO ADMITIDA COM RECURSOS DA CLÁUSULA DE P,D&amp;I, CONSIDERANDO O EXECUTOR E A QUALIFICAÇÃO DO PROJETO OU PROGRAMA</v>
      </c>
    </row>
    <row r="117" spans="1:10" ht="12" customHeight="1" x14ac:dyDescent="0.3">
      <c r="A117" s="597" t="s">
        <v>2046</v>
      </c>
      <c r="B117" s="597" t="s">
        <v>249</v>
      </c>
      <c r="C117" s="597" t="s">
        <v>261</v>
      </c>
      <c r="D117" s="597" t="s">
        <v>2354</v>
      </c>
      <c r="E117" s="597" t="s">
        <v>2354</v>
      </c>
      <c r="F117" s="597" t="s">
        <v>1644</v>
      </c>
      <c r="G117" s="597" t="s">
        <v>2067</v>
      </c>
      <c r="H117" s="598" t="str">
        <f t="shared" si="2"/>
        <v>CAPACITAÇÃO TÉCNICA DE FORNECEDORES;EMPRESA BRASILEIRA;MICRO OU PEQUENO;;;OBRAS E INSTALACOES;PROJETO EXECUTIVO E ESTUDOS TÉCNICOS</v>
      </c>
      <c r="I117" s="599" t="s">
        <v>1567</v>
      </c>
      <c r="J117" s="600" t="str">
        <f t="shared" si="3"/>
        <v>DESPESA NÃO ADMITIDA COM RECURSOS DA CLÁUSULA DE P,D&amp;I, CONSIDERANDO O EXECUTOR E A QUALIFICAÇÃO DO PROJETO OU PROGRAMA</v>
      </c>
    </row>
    <row r="118" spans="1:10" ht="12" customHeight="1" x14ac:dyDescent="0.3">
      <c r="A118" s="597" t="s">
        <v>2046</v>
      </c>
      <c r="B118" s="597" t="s">
        <v>249</v>
      </c>
      <c r="C118" s="597" t="s">
        <v>261</v>
      </c>
      <c r="D118" s="597" t="s">
        <v>2354</v>
      </c>
      <c r="E118" s="597" t="s">
        <v>2354</v>
      </c>
      <c r="F118" s="597" t="s">
        <v>1644</v>
      </c>
      <c r="G118" s="597" t="s">
        <v>219</v>
      </c>
      <c r="H118" s="598" t="str">
        <f t="shared" si="2"/>
        <v>CAPACITAÇÃO TÉCNICA DE FORNECEDORES;EMPRESA BRASILEIRA;MICRO OU PEQUENO;;;OBRAS E INSTALACOES;REFORMA DE EDIFICAÇÃO</v>
      </c>
      <c r="I118" s="599" t="s">
        <v>1567</v>
      </c>
      <c r="J118" s="600" t="str">
        <f t="shared" si="3"/>
        <v>DESPESA NÃO ADMITIDA COM RECURSOS DA CLÁUSULA DE P,D&amp;I, CONSIDERANDO O EXECUTOR E A QUALIFICAÇÃO DO PROJETO OU PROGRAMA</v>
      </c>
    </row>
    <row r="119" spans="1:10" ht="12" customHeight="1" x14ac:dyDescent="0.3">
      <c r="A119" s="597" t="s">
        <v>2046</v>
      </c>
      <c r="B119" s="597" t="s">
        <v>249</v>
      </c>
      <c r="C119" s="597" t="s">
        <v>261</v>
      </c>
      <c r="D119" s="597" t="s">
        <v>2354</v>
      </c>
      <c r="E119" s="597" t="s">
        <v>2354</v>
      </c>
      <c r="F119" s="597" t="s">
        <v>1644</v>
      </c>
      <c r="G119" s="597" t="s">
        <v>2065</v>
      </c>
      <c r="H119" s="598" t="str">
        <f t="shared" si="2"/>
        <v>CAPACITAÇÃO TÉCNICA DE FORNECEDORES;EMPRESA BRASILEIRA;MICRO OU PEQUENO;;;OBRAS E INSTALACOES;SERVIÇO TÉCNICO DE APOIO - INFRAESTRUTURA</v>
      </c>
      <c r="I119" s="599" t="s">
        <v>1567</v>
      </c>
      <c r="J119" s="600" t="str">
        <f t="shared" si="3"/>
        <v>DESPESA NÃO ADMITIDA COM RECURSOS DA CLÁUSULA DE P,D&amp;I, CONSIDERANDO O EXECUTOR E A QUALIFICAÇÃO DO PROJETO OU PROGRAMA</v>
      </c>
    </row>
    <row r="120" spans="1:10" ht="12" customHeight="1" x14ac:dyDescent="0.3">
      <c r="A120" s="597" t="s">
        <v>2046</v>
      </c>
      <c r="B120" s="597" t="s">
        <v>249</v>
      </c>
      <c r="C120" s="597" t="s">
        <v>261</v>
      </c>
      <c r="D120" s="597" t="s">
        <v>2354</v>
      </c>
      <c r="E120" s="597" t="s">
        <v>2354</v>
      </c>
      <c r="F120" s="597" t="s">
        <v>10</v>
      </c>
      <c r="G120" s="597" t="s">
        <v>1649</v>
      </c>
      <c r="H120" s="598" t="str">
        <f t="shared" si="2"/>
        <v>CAPACITAÇÃO TÉCNICA DE FORNECEDORES;EMPRESA BRASILEIRA;MICRO OU PEQUENO;;;OUTRAS DESPESAS;DESPESA DE IMPORTACAO</v>
      </c>
      <c r="I120" s="599" t="s">
        <v>1575</v>
      </c>
      <c r="J120" s="600" t="str">
        <f t="shared" si="3"/>
        <v/>
      </c>
    </row>
    <row r="121" spans="1:10" ht="12" customHeight="1" x14ac:dyDescent="0.3">
      <c r="A121" s="597" t="s">
        <v>2046</v>
      </c>
      <c r="B121" s="597" t="s">
        <v>249</v>
      </c>
      <c r="C121" s="597" t="s">
        <v>261</v>
      </c>
      <c r="D121" s="597" t="s">
        <v>2354</v>
      </c>
      <c r="E121" s="597" t="s">
        <v>2354</v>
      </c>
      <c r="F121" s="597" t="s">
        <v>10</v>
      </c>
      <c r="G121" s="597" t="s">
        <v>1650</v>
      </c>
      <c r="H121" s="598" t="str">
        <f t="shared" si="2"/>
        <v>CAPACITAÇÃO TÉCNICA DE FORNECEDORES;EMPRESA BRASILEIRA;MICRO OU PEQUENO;;;OUTRAS DESPESAS;DESPESA OPERACIONAL E ADMINISTRATIVA</v>
      </c>
      <c r="I121" s="599" t="s">
        <v>1567</v>
      </c>
      <c r="J121" s="600" t="str">
        <f t="shared" si="3"/>
        <v>DESPESA NÃO ADMITIDA COM RECURSOS DA CLÁUSULA DE P,D&amp;I, CONSIDERANDO O EXECUTOR E A QUALIFICAÇÃO DO PROJETO OU PROGRAMA</v>
      </c>
    </row>
    <row r="122" spans="1:10" ht="12" customHeight="1" x14ac:dyDescent="0.3">
      <c r="A122" s="597" t="s">
        <v>2046</v>
      </c>
      <c r="B122" s="597" t="s">
        <v>249</v>
      </c>
      <c r="C122" s="597" t="s">
        <v>261</v>
      </c>
      <c r="D122" s="597" t="s">
        <v>2354</v>
      </c>
      <c r="E122" s="597" t="s">
        <v>2354</v>
      </c>
      <c r="F122" s="597" t="s">
        <v>10</v>
      </c>
      <c r="G122" s="597" t="s">
        <v>277</v>
      </c>
      <c r="H122" s="598" t="str">
        <f t="shared" si="2"/>
        <v>CAPACITAÇÃO TÉCNICA DE FORNECEDORES;EMPRESA BRASILEIRA;MICRO OU PEQUENO;;;OUTRAS DESPESAS;RESSARCIMENTO DE CUSTOS INDIRETOS</v>
      </c>
      <c r="I122" s="599" t="s">
        <v>1567</v>
      </c>
      <c r="J122" s="600" t="str">
        <f t="shared" si="3"/>
        <v>DESPESA NÃO ADMITIDA COM RECURSOS DA CLÁUSULA DE P,D&amp;I, CONSIDERANDO O EXECUTOR E A QUALIFICAÇÃO DO PROJETO OU PROGRAMA</v>
      </c>
    </row>
    <row r="123" spans="1:10" ht="12" customHeight="1" x14ac:dyDescent="0.3">
      <c r="A123" s="597" t="s">
        <v>2046</v>
      </c>
      <c r="B123" s="597" t="s">
        <v>249</v>
      </c>
      <c r="C123" s="597" t="s">
        <v>261</v>
      </c>
      <c r="D123" s="597" t="s">
        <v>2354</v>
      </c>
      <c r="E123" s="597" t="s">
        <v>2354</v>
      </c>
      <c r="F123" s="597" t="s">
        <v>317</v>
      </c>
      <c r="G123" s="597" t="s">
        <v>2060</v>
      </c>
      <c r="H123" s="598" t="str">
        <f t="shared" si="2"/>
        <v>CAPACITAÇÃO TÉCNICA DE FORNECEDORES;EMPRESA BRASILEIRA;MICRO OU PEQUENO;;;OUTROS BENS E DIREITOS;DADO GEOLÓGICO, GEOQUÍMICO OU GEOFÍSICO PÚBLICO</v>
      </c>
      <c r="I123" s="599" t="s">
        <v>1567</v>
      </c>
      <c r="J123" s="600" t="str">
        <f t="shared" si="3"/>
        <v>DESPESA NÃO ADMITIDA COM RECURSOS DA CLÁUSULA DE P,D&amp;I, CONSIDERANDO O EXECUTOR E A QUALIFICAÇÃO DO PROJETO OU PROGRAMA</v>
      </c>
    </row>
    <row r="124" spans="1:10" ht="12" customHeight="1" x14ac:dyDescent="0.3">
      <c r="A124" s="597" t="s">
        <v>2046</v>
      </c>
      <c r="B124" s="597" t="s">
        <v>249</v>
      </c>
      <c r="C124" s="597" t="s">
        <v>261</v>
      </c>
      <c r="D124" s="597" t="s">
        <v>2354</v>
      </c>
      <c r="E124" s="597" t="s">
        <v>2354</v>
      </c>
      <c r="F124" s="597" t="s">
        <v>317</v>
      </c>
      <c r="G124" s="597" t="s">
        <v>220</v>
      </c>
      <c r="H124" s="598" t="str">
        <f t="shared" si="2"/>
        <v>CAPACITAÇÃO TÉCNICA DE FORNECEDORES;EMPRESA BRASILEIRA;MICRO OU PEQUENO;;;OUTROS BENS E DIREITOS;DADO NÃO REGULADO PELA ANP</v>
      </c>
      <c r="I124" s="599" t="s">
        <v>1567</v>
      </c>
      <c r="J124" s="600" t="str">
        <f t="shared" si="3"/>
        <v>DESPESA NÃO ADMITIDA COM RECURSOS DA CLÁUSULA DE P,D&amp;I, CONSIDERANDO O EXECUTOR E A QUALIFICAÇÃO DO PROJETO OU PROGRAMA</v>
      </c>
    </row>
    <row r="125" spans="1:10" ht="12" customHeight="1" x14ac:dyDescent="0.3">
      <c r="A125" s="597" t="s">
        <v>2046</v>
      </c>
      <c r="B125" s="597" t="s">
        <v>249</v>
      </c>
      <c r="C125" s="597" t="s">
        <v>261</v>
      </c>
      <c r="D125" s="597" t="s">
        <v>2354</v>
      </c>
      <c r="E125" s="597" t="s">
        <v>2354</v>
      </c>
      <c r="F125" s="597" t="s">
        <v>317</v>
      </c>
      <c r="G125" s="597" t="s">
        <v>215</v>
      </c>
      <c r="H125" s="598" t="str">
        <f t="shared" si="2"/>
        <v>CAPACITAÇÃO TÉCNICA DE FORNECEDORES;EMPRESA BRASILEIRA;MICRO OU PEQUENO;;;OUTROS BENS E DIREITOS;MATERIAL BIBLIOGRÁFICO</v>
      </c>
      <c r="I125" s="599" t="s">
        <v>1567</v>
      </c>
      <c r="J125" s="600" t="str">
        <f t="shared" si="3"/>
        <v>DESPESA NÃO ADMITIDA COM RECURSOS DA CLÁUSULA DE P,D&amp;I, CONSIDERANDO O EXECUTOR E A QUALIFICAÇÃO DO PROJETO OU PROGRAMA</v>
      </c>
    </row>
    <row r="126" spans="1:10" ht="12" customHeight="1" x14ac:dyDescent="0.3">
      <c r="A126" s="597" t="s">
        <v>2046</v>
      </c>
      <c r="B126" s="597" t="s">
        <v>249</v>
      </c>
      <c r="C126" s="597" t="s">
        <v>261</v>
      </c>
      <c r="D126" s="597" t="s">
        <v>2354</v>
      </c>
      <c r="E126" s="597" t="s">
        <v>2354</v>
      </c>
      <c r="F126" s="597" t="s">
        <v>317</v>
      </c>
      <c r="G126" s="597" t="s">
        <v>2068</v>
      </c>
      <c r="H126" s="598" t="str">
        <f t="shared" si="2"/>
        <v>CAPACITAÇÃO TÉCNICA DE FORNECEDORES;EMPRESA BRASILEIRA;MICRO OU PEQUENO;;;OUTROS BENS E DIREITOS;OUTRO (ESPECIFIQUE)</v>
      </c>
      <c r="I126" s="599" t="s">
        <v>1567</v>
      </c>
      <c r="J126" s="600" t="str">
        <f t="shared" si="3"/>
        <v>DESPESA NÃO ADMITIDA COM RECURSOS DA CLÁUSULA DE P,D&amp;I, CONSIDERANDO O EXECUTOR E A QUALIFICAÇÃO DO PROJETO OU PROGRAMA</v>
      </c>
    </row>
    <row r="127" spans="1:10" ht="12" customHeight="1" x14ac:dyDescent="0.3">
      <c r="A127" s="597" t="s">
        <v>2046</v>
      </c>
      <c r="B127" s="597" t="s">
        <v>249</v>
      </c>
      <c r="C127" s="597" t="s">
        <v>261</v>
      </c>
      <c r="D127" s="597" t="s">
        <v>2354</v>
      </c>
      <c r="E127" s="597" t="s">
        <v>2354</v>
      </c>
      <c r="F127" s="597" t="s">
        <v>317</v>
      </c>
      <c r="G127" s="597" t="s">
        <v>321</v>
      </c>
      <c r="H127" s="598" t="str">
        <f t="shared" si="2"/>
        <v>CAPACITAÇÃO TÉCNICA DE FORNECEDORES;EMPRESA BRASILEIRA;MICRO OU PEQUENO;;;OUTROS BENS E DIREITOS;SOFTWARE</v>
      </c>
      <c r="I127" s="599" t="s">
        <v>1567</v>
      </c>
      <c r="J127" s="600" t="str">
        <f t="shared" si="3"/>
        <v>DESPESA NÃO ADMITIDA COM RECURSOS DA CLÁUSULA DE P,D&amp;I, CONSIDERANDO O EXECUTOR E A QUALIFICAÇÃO DO PROJETO OU PROGRAMA</v>
      </c>
    </row>
    <row r="128" spans="1:10" ht="12" customHeight="1" x14ac:dyDescent="0.3">
      <c r="A128" s="597" t="s">
        <v>2046</v>
      </c>
      <c r="B128" s="597" t="s">
        <v>249</v>
      </c>
      <c r="C128" s="597" t="s">
        <v>261</v>
      </c>
      <c r="D128" s="597" t="s">
        <v>2354</v>
      </c>
      <c r="E128" s="597" t="s">
        <v>2354</v>
      </c>
      <c r="F128" s="597" t="s">
        <v>409</v>
      </c>
      <c r="G128" s="597" t="s">
        <v>2202</v>
      </c>
      <c r="H128" s="598" t="str">
        <f t="shared" si="2"/>
        <v>CAPACITAÇÃO TÉCNICA DE FORNECEDORES;EMPRESA BRASILEIRA;MICRO OU PEQUENO;;;PASSAGENS;NA</v>
      </c>
      <c r="I128" s="599" t="s">
        <v>1575</v>
      </c>
      <c r="J128" s="600" t="str">
        <f t="shared" si="3"/>
        <v/>
      </c>
    </row>
    <row r="129" spans="1:10" ht="12" customHeight="1" x14ac:dyDescent="0.3">
      <c r="A129" s="597" t="s">
        <v>2046</v>
      </c>
      <c r="B129" s="597" t="s">
        <v>249</v>
      </c>
      <c r="C129" s="597" t="s">
        <v>261</v>
      </c>
      <c r="D129" s="597" t="s">
        <v>2354</v>
      </c>
      <c r="E129" s="597" t="s">
        <v>2354</v>
      </c>
      <c r="F129" s="597" t="s">
        <v>1705</v>
      </c>
      <c r="G129" s="597" t="s">
        <v>2058</v>
      </c>
      <c r="H129" s="598" t="str">
        <f t="shared" si="2"/>
        <v>CAPACITAÇÃO TÉCNICA DE FORNECEDORES;EMPRESA BRASILEIRA;MICRO OU PEQUENO;;;PROTOTIPO;MATERIAL OU COMPONENTE - PROTÓTIPO OU UNIDADE PILOTO</v>
      </c>
      <c r="I129" s="599" t="s">
        <v>1575</v>
      </c>
      <c r="J129" s="600" t="str">
        <f t="shared" si="3"/>
        <v/>
      </c>
    </row>
    <row r="130" spans="1:10" ht="12" customHeight="1" x14ac:dyDescent="0.3">
      <c r="A130" s="597" t="s">
        <v>2046</v>
      </c>
      <c r="B130" s="597" t="s">
        <v>249</v>
      </c>
      <c r="C130" s="597" t="s">
        <v>261</v>
      </c>
      <c r="D130" s="597" t="s">
        <v>2354</v>
      </c>
      <c r="E130" s="597" t="s">
        <v>2354</v>
      </c>
      <c r="F130" s="597" t="s">
        <v>1705</v>
      </c>
      <c r="G130" s="597" t="s">
        <v>2059</v>
      </c>
      <c r="H130" s="598" t="str">
        <f t="shared" ref="H130:H191" si="4">CONCATENATE(A130,$H$2,B130,$H$2,C130,$H$2,D130,$H$2,E130,$H$2,F130,$H$2,G130)</f>
        <v>CAPACITAÇÃO TÉCNICA DE FORNECEDORES;EMPRESA BRASILEIRA;MICRO OU PEQUENO;;;PROTOTIPO;SERVIÇO DE TERCEIRO - PROTÓTIPO OU UNIDADE PILOTO</v>
      </c>
      <c r="I130" s="599" t="s">
        <v>1575</v>
      </c>
      <c r="J130" s="600" t="str">
        <f t="shared" ref="J130:J191" si="5">IF(I130="N",J$3,"")</f>
        <v/>
      </c>
    </row>
    <row r="131" spans="1:10" ht="12" customHeight="1" x14ac:dyDescent="0.3">
      <c r="A131" s="597" t="s">
        <v>2046</v>
      </c>
      <c r="B131" s="597" t="s">
        <v>249</v>
      </c>
      <c r="C131" s="597" t="s">
        <v>261</v>
      </c>
      <c r="D131" s="597" t="s">
        <v>2354</v>
      </c>
      <c r="E131" s="597" t="s">
        <v>2354</v>
      </c>
      <c r="F131" s="597" t="s">
        <v>303</v>
      </c>
      <c r="G131" s="597" t="s">
        <v>1647</v>
      </c>
      <c r="H131" s="598" t="str">
        <f t="shared" si="4"/>
        <v>CAPACITAÇÃO TÉCNICA DE FORNECEDORES;EMPRESA BRASILEIRA;MICRO OU PEQUENO;;;RECURSOS HUMANOS;BOLSA</v>
      </c>
      <c r="I131" s="599" t="s">
        <v>1567</v>
      </c>
      <c r="J131" s="600" t="str">
        <f t="shared" si="5"/>
        <v>DESPESA NÃO ADMITIDA COM RECURSOS DA CLÁUSULA DE P,D&amp;I, CONSIDERANDO O EXECUTOR E A QUALIFICAÇÃO DO PROJETO OU PROGRAMA</v>
      </c>
    </row>
    <row r="132" spans="1:10" ht="12" customHeight="1" x14ac:dyDescent="0.3">
      <c r="A132" s="597" t="s">
        <v>2046</v>
      </c>
      <c r="B132" s="597" t="s">
        <v>249</v>
      </c>
      <c r="C132" s="597" t="s">
        <v>261</v>
      </c>
      <c r="D132" s="597" t="s">
        <v>2354</v>
      </c>
      <c r="E132" s="597" t="s">
        <v>2354</v>
      </c>
      <c r="F132" s="597" t="s">
        <v>303</v>
      </c>
      <c r="G132" s="597" t="s">
        <v>270</v>
      </c>
      <c r="H132" s="598" t="str">
        <f t="shared" si="4"/>
        <v>CAPACITAÇÃO TÉCNICA DE FORNECEDORES;EMPRESA BRASILEIRA;MICRO OU PEQUENO;;;RECURSOS HUMANOS;TAXA DE BANCADA</v>
      </c>
      <c r="I132" s="599" t="s">
        <v>1567</v>
      </c>
      <c r="J132" s="600" t="str">
        <f t="shared" si="5"/>
        <v>DESPESA NÃO ADMITIDA COM RECURSOS DA CLÁUSULA DE P,D&amp;I, CONSIDERANDO O EXECUTOR E A QUALIFICAÇÃO DO PROJETO OU PROGRAMA</v>
      </c>
    </row>
    <row r="133" spans="1:10" ht="12" customHeight="1" x14ac:dyDescent="0.3">
      <c r="A133" s="597" t="s">
        <v>2046</v>
      </c>
      <c r="B133" s="597" t="s">
        <v>249</v>
      </c>
      <c r="C133" s="597" t="s">
        <v>261</v>
      </c>
      <c r="D133" s="597" t="s">
        <v>2354</v>
      </c>
      <c r="E133" s="597" t="s">
        <v>2354</v>
      </c>
      <c r="F133" s="597" t="s">
        <v>2357</v>
      </c>
      <c r="G133" s="597" t="s">
        <v>232</v>
      </c>
      <c r="H133" s="598" t="str">
        <f t="shared" si="4"/>
        <v>CAPACITAÇÃO TÉCNICA DE FORNECEDORES;EMPRESA BRASILEIRA;MICRO OU PEQUENO;;;SERVICOS;OUTRO SERVIÇO DE APOIO</v>
      </c>
      <c r="I133" s="599" t="s">
        <v>1567</v>
      </c>
      <c r="J133" s="600" t="str">
        <f t="shared" si="5"/>
        <v>DESPESA NÃO ADMITIDA COM RECURSOS DA CLÁUSULA DE P,D&amp;I, CONSIDERANDO O EXECUTOR E A QUALIFICAÇÃO DO PROJETO OU PROGRAMA</v>
      </c>
    </row>
    <row r="134" spans="1:10" ht="12" customHeight="1" x14ac:dyDescent="0.3">
      <c r="A134" s="597" t="s">
        <v>2046</v>
      </c>
      <c r="B134" s="597" t="s">
        <v>249</v>
      </c>
      <c r="C134" s="597" t="s">
        <v>261</v>
      </c>
      <c r="D134" s="597" t="s">
        <v>2354</v>
      </c>
      <c r="E134" s="597" t="s">
        <v>2354</v>
      </c>
      <c r="F134" s="597" t="s">
        <v>2357</v>
      </c>
      <c r="G134" s="597" t="s">
        <v>221</v>
      </c>
      <c r="H134" s="598" t="str">
        <f t="shared" si="4"/>
        <v>CAPACITAÇÃO TÉCNICA DE FORNECEDORES;EMPRESA BRASILEIRA;MICRO OU PEQUENO;;;SERVICOS;PERFURAÇÃO DE POÇO ESTRATIGRÁFICO</v>
      </c>
      <c r="I134" s="599" t="s">
        <v>1567</v>
      </c>
      <c r="J134" s="600" t="str">
        <f t="shared" si="5"/>
        <v>DESPESA NÃO ADMITIDA COM RECURSOS DA CLÁUSULA DE P,D&amp;I, CONSIDERANDO O EXECUTOR E A QUALIFICAÇÃO DO PROJETO OU PROGRAMA</v>
      </c>
    </row>
    <row r="135" spans="1:10" ht="12" customHeight="1" x14ac:dyDescent="0.3">
      <c r="A135" s="597" t="s">
        <v>2046</v>
      </c>
      <c r="B135" s="597" t="s">
        <v>249</v>
      </c>
      <c r="C135" s="597" t="s">
        <v>261</v>
      </c>
      <c r="D135" s="597" t="s">
        <v>2354</v>
      </c>
      <c r="E135" s="597" t="s">
        <v>2354</v>
      </c>
      <c r="F135" s="597" t="s">
        <v>2357</v>
      </c>
      <c r="G135" s="597" t="s">
        <v>2055</v>
      </c>
      <c r="H135" s="598" t="str">
        <f t="shared" si="4"/>
        <v>CAPACITAÇÃO TÉCNICA DE FORNECEDORES;EMPRESA BRASILEIRA;MICRO OU PEQUENO;;;SERVICOS;SERVIÇO DE APOIO PARA AQUISIÇÃO DE DADOS</v>
      </c>
      <c r="I135" s="599" t="s">
        <v>1567</v>
      </c>
      <c r="J135" s="600" t="str">
        <f t="shared" si="5"/>
        <v>DESPESA NÃO ADMITIDA COM RECURSOS DA CLÁUSULA DE P,D&amp;I, CONSIDERANDO O EXECUTOR E A QUALIFICAÇÃO DO PROJETO OU PROGRAMA</v>
      </c>
    </row>
    <row r="136" spans="1:10" ht="12" customHeight="1" x14ac:dyDescent="0.3">
      <c r="A136" s="597" t="s">
        <v>2046</v>
      </c>
      <c r="B136" s="597" t="s">
        <v>249</v>
      </c>
      <c r="C136" s="597" t="s">
        <v>261</v>
      </c>
      <c r="D136" s="597" t="s">
        <v>2354</v>
      </c>
      <c r="E136" s="597" t="s">
        <v>2354</v>
      </c>
      <c r="F136" s="597" t="s">
        <v>2357</v>
      </c>
      <c r="G136" s="597" t="s">
        <v>230</v>
      </c>
      <c r="H136" s="598" t="str">
        <f t="shared" si="4"/>
        <v>CAPACITAÇÃO TÉCNICA DE FORNECEDORES;EMPRESA BRASILEIRA;MICRO OU PEQUENO;;;SERVICOS;SERVIÇO DE EDITORAÇÃO E IMPRESSÃO</v>
      </c>
      <c r="I136" s="599" t="s">
        <v>1567</v>
      </c>
      <c r="J136" s="600" t="str">
        <f t="shared" si="5"/>
        <v>DESPESA NÃO ADMITIDA COM RECURSOS DA CLÁUSULA DE P,D&amp;I, CONSIDERANDO O EXECUTOR E A QUALIFICAÇÃO DO PROJETO OU PROGRAMA</v>
      </c>
    </row>
    <row r="137" spans="1:10" ht="12" customHeight="1" x14ac:dyDescent="0.3">
      <c r="A137" s="597" t="s">
        <v>2046</v>
      </c>
      <c r="B137" s="597" t="s">
        <v>249</v>
      </c>
      <c r="C137" s="597" t="s">
        <v>261</v>
      </c>
      <c r="D137" s="597" t="s">
        <v>2354</v>
      </c>
      <c r="E137" s="597" t="s">
        <v>2354</v>
      </c>
      <c r="F137" s="597" t="s">
        <v>2357</v>
      </c>
      <c r="G137" s="597" t="s">
        <v>231</v>
      </c>
      <c r="H137" s="598" t="str">
        <f t="shared" si="4"/>
        <v>CAPACITAÇÃO TÉCNICA DE FORNECEDORES;EMPRESA BRASILEIRA;MICRO OU PEQUENO;;;SERVICOS;SERVIÇO DE LOCOMOÇÃO E TRANSPORTE</v>
      </c>
      <c r="I137" s="599" t="s">
        <v>1567</v>
      </c>
      <c r="J137" s="600" t="str">
        <f t="shared" si="5"/>
        <v>DESPESA NÃO ADMITIDA COM RECURSOS DA CLÁUSULA DE P,D&amp;I, CONSIDERANDO O EXECUTOR E A QUALIFICAÇÃO DO PROJETO OU PROGRAMA</v>
      </c>
    </row>
    <row r="138" spans="1:10" ht="12" customHeight="1" x14ac:dyDescent="0.3">
      <c r="A138" s="597" t="s">
        <v>2046</v>
      </c>
      <c r="B138" s="597" t="s">
        <v>249</v>
      </c>
      <c r="C138" s="597" t="s">
        <v>261</v>
      </c>
      <c r="D138" s="597" t="s">
        <v>2354</v>
      </c>
      <c r="E138" s="597" t="s">
        <v>2354</v>
      </c>
      <c r="F138" s="597" t="s">
        <v>2357</v>
      </c>
      <c r="G138" s="597" t="s">
        <v>2358</v>
      </c>
      <c r="H138" s="598" t="str">
        <f t="shared" si="4"/>
        <v>CAPACITAÇÃO TÉCNICA DE FORNECEDORES;EMPRESA BRASILEIRA;MICRO OU PEQUENO;;;SERVICOS;SERVIÇO DE MANUTENÇÃO</v>
      </c>
      <c r="I138" s="599" t="s">
        <v>1567</v>
      </c>
      <c r="J138" s="600" t="str">
        <f t="shared" si="5"/>
        <v>DESPESA NÃO ADMITIDA COM RECURSOS DA CLÁUSULA DE P,D&amp;I, CONSIDERANDO O EXECUTOR E A QUALIFICAÇÃO DO PROJETO OU PROGRAMA</v>
      </c>
    </row>
    <row r="139" spans="1:10" ht="12" customHeight="1" x14ac:dyDescent="0.3">
      <c r="A139" s="597" t="s">
        <v>2046</v>
      </c>
      <c r="B139" s="597" t="s">
        <v>249</v>
      </c>
      <c r="C139" s="597" t="s">
        <v>261</v>
      </c>
      <c r="D139" s="597" t="s">
        <v>2354</v>
      </c>
      <c r="E139" s="597" t="s">
        <v>2354</v>
      </c>
      <c r="F139" s="597" t="s">
        <v>2357</v>
      </c>
      <c r="G139" s="597" t="s">
        <v>2399</v>
      </c>
      <c r="H139" s="598" t="str">
        <f t="shared" si="4"/>
        <v>CAPACITAÇÃO TÉCNICA DE FORNECEDORES;EMPRESA BRASILEIRA;MICRO OU PEQUENO;;;SERVICOS;SERVIÇO TÉCNICO ESPECIALIZADO</v>
      </c>
      <c r="I139" s="599" t="s">
        <v>1567</v>
      </c>
      <c r="J139" s="600" t="str">
        <f t="shared" si="5"/>
        <v>DESPESA NÃO ADMITIDA COM RECURSOS DA CLÁUSULA DE P,D&amp;I, CONSIDERANDO O EXECUTOR E A QUALIFICAÇÃO DO PROJETO OU PROGRAMA</v>
      </c>
    </row>
    <row r="140" spans="1:10" ht="12" customHeight="1" x14ac:dyDescent="0.3">
      <c r="A140" s="597" t="s">
        <v>2046</v>
      </c>
      <c r="B140" s="597" t="s">
        <v>249</v>
      </c>
      <c r="C140" s="597" t="s">
        <v>261</v>
      </c>
      <c r="D140" s="597" t="s">
        <v>2354</v>
      </c>
      <c r="E140" s="597" t="s">
        <v>2354</v>
      </c>
      <c r="F140" s="597" t="s">
        <v>2357</v>
      </c>
      <c r="G140" s="597" t="s">
        <v>2359</v>
      </c>
      <c r="H140" s="598" t="str">
        <f t="shared" si="4"/>
        <v>CAPACITAÇÃO TÉCNICA DE FORNECEDORES;EMPRESA BRASILEIRA;MICRO OU PEQUENO;;;SERVICOS;SERVIÇOS COMPUTACIONAIS</v>
      </c>
      <c r="I140" s="599" t="s">
        <v>1567</v>
      </c>
      <c r="J140" s="600" t="str">
        <f t="shared" si="5"/>
        <v>DESPESA NÃO ADMITIDA COM RECURSOS DA CLÁUSULA DE P,D&amp;I, CONSIDERANDO O EXECUTOR E A QUALIFICAÇÃO DO PROJETO OU PROGRAMA</v>
      </c>
    </row>
    <row r="141" spans="1:10" ht="12" customHeight="1" x14ac:dyDescent="0.3">
      <c r="A141" s="597" t="s">
        <v>2046</v>
      </c>
      <c r="B141" s="597" t="s">
        <v>249</v>
      </c>
      <c r="C141" s="597" t="s">
        <v>261</v>
      </c>
      <c r="D141" s="597" t="s">
        <v>2354</v>
      </c>
      <c r="E141" s="597" t="s">
        <v>2354</v>
      </c>
      <c r="F141" s="597" t="s">
        <v>2357</v>
      </c>
      <c r="G141" s="597" t="s">
        <v>229</v>
      </c>
      <c r="H141" s="598" t="str">
        <f t="shared" si="4"/>
        <v>CAPACITAÇÃO TÉCNICA DE FORNECEDORES;EMPRESA BRASILEIRA;MICRO OU PEQUENO;;;SERVICOS;TAXA DE INSCRIÇÃO EM CONGRESSO OU EVENTO</v>
      </c>
      <c r="I141" s="599" t="s">
        <v>1567</v>
      </c>
      <c r="J141" s="600" t="str">
        <f t="shared" si="5"/>
        <v>DESPESA NÃO ADMITIDA COM RECURSOS DA CLÁUSULA DE P,D&amp;I, CONSIDERANDO O EXECUTOR E A QUALIFICAÇÃO DO PROJETO OU PROGRAMA</v>
      </c>
    </row>
    <row r="142" spans="1:10" ht="12" customHeight="1" x14ac:dyDescent="0.3">
      <c r="A142" s="597" t="s">
        <v>2046</v>
      </c>
      <c r="B142" s="597" t="s">
        <v>249</v>
      </c>
      <c r="C142" s="597" t="s">
        <v>261</v>
      </c>
      <c r="D142" s="597" t="s">
        <v>2354</v>
      </c>
      <c r="E142" s="597" t="s">
        <v>2354</v>
      </c>
      <c r="F142" s="597" t="s">
        <v>2360</v>
      </c>
      <c r="G142" s="597" t="s">
        <v>2064</v>
      </c>
      <c r="H142" s="598" t="str">
        <f t="shared" si="4"/>
        <v>CAPACITAÇÃO TÉCNICA DE FORNECEDORES;EMPRESA BRASILEIRA;MICRO OU PEQUENO;;;SERVICOS - TIB;SERVIÇO DE TIB</v>
      </c>
      <c r="I142" s="599" t="s">
        <v>1567</v>
      </c>
      <c r="J142" s="600" t="str">
        <f t="shared" si="5"/>
        <v>DESPESA NÃO ADMITIDA COM RECURSOS DA CLÁUSULA DE P,D&amp;I, CONSIDERANDO O EXECUTOR E A QUALIFICAÇÃO DO PROJETO OU PROGRAMA</v>
      </c>
    </row>
    <row r="143" spans="1:10" ht="12" customHeight="1" x14ac:dyDescent="0.3">
      <c r="A143" s="597" t="s">
        <v>2046</v>
      </c>
      <c r="B143" s="597" t="s">
        <v>249</v>
      </c>
      <c r="C143" s="597" t="s">
        <v>261</v>
      </c>
      <c r="D143" s="597" t="s">
        <v>2354</v>
      </c>
      <c r="E143" s="597" t="s">
        <v>2354</v>
      </c>
      <c r="F143" s="597" t="s">
        <v>2360</v>
      </c>
      <c r="G143" s="597" t="s">
        <v>2057</v>
      </c>
      <c r="H143" s="598" t="str">
        <f t="shared" si="4"/>
        <v>CAPACITAÇÃO TÉCNICA DE FORNECEDORES;EMPRESA BRASILEIRA;MICRO OU PEQUENO;;;SERVICOS - TIB;SERVIÇO DE TREINAMENTO, SUPORTE E QUALIFICAÇÃO</v>
      </c>
      <c r="I143" s="599" t="s">
        <v>1567</v>
      </c>
      <c r="J143" s="600" t="str">
        <f t="shared" si="5"/>
        <v>DESPESA NÃO ADMITIDA COM RECURSOS DA CLÁUSULA DE P,D&amp;I, CONSIDERANDO O EXECUTOR E A QUALIFICAÇÃO DO PROJETO OU PROGRAMA</v>
      </c>
    </row>
    <row r="144" spans="1:10" ht="12" customHeight="1" x14ac:dyDescent="0.3">
      <c r="A144" s="597" t="s">
        <v>2046</v>
      </c>
      <c r="B144" s="597" t="s">
        <v>249</v>
      </c>
      <c r="C144" s="597" t="s">
        <v>261</v>
      </c>
      <c r="D144" s="597" t="s">
        <v>2354</v>
      </c>
      <c r="E144" s="597" t="s">
        <v>2354</v>
      </c>
      <c r="F144" s="597" t="s">
        <v>2360</v>
      </c>
      <c r="G144" s="597" t="s">
        <v>2056</v>
      </c>
      <c r="H144" s="598" t="str">
        <f t="shared" si="4"/>
        <v>CAPACITAÇÃO TÉCNICA DE FORNECEDORES;EMPRESA BRASILEIRA;MICRO OU PEQUENO;;;SERVICOS - TIB;SERVIÇO ESPECIALIZADO PARA TIB - NORMALIZAÇÃO</v>
      </c>
      <c r="I144" s="599" t="s">
        <v>1567</v>
      </c>
      <c r="J144" s="600" t="str">
        <f t="shared" si="5"/>
        <v>DESPESA NÃO ADMITIDA COM RECURSOS DA CLÁUSULA DE P,D&amp;I, CONSIDERANDO O EXECUTOR E A QUALIFICAÇÃO DO PROJETO OU PROGRAMA</v>
      </c>
    </row>
    <row r="145" spans="1:10" ht="12" customHeight="1" x14ac:dyDescent="0.3">
      <c r="A145" s="597" t="s">
        <v>2046</v>
      </c>
      <c r="B145" s="597" t="s">
        <v>249</v>
      </c>
      <c r="C145" s="597" t="s">
        <v>261</v>
      </c>
      <c r="D145" s="597" t="s">
        <v>2354</v>
      </c>
      <c r="E145" s="597" t="s">
        <v>2354</v>
      </c>
      <c r="F145" s="597" t="s">
        <v>1648</v>
      </c>
      <c r="G145" s="597" t="s">
        <v>2202</v>
      </c>
      <c r="H145" s="598" t="str">
        <f t="shared" si="4"/>
        <v>CAPACITAÇÃO TÉCNICA DE FORNECEDORES;EMPRESA BRASILEIRA;MICRO OU PEQUENO;;;TESTES OPERACIONAIS;NA</v>
      </c>
      <c r="I145" s="599" t="s">
        <v>1567</v>
      </c>
      <c r="J145" s="600" t="str">
        <f t="shared" si="5"/>
        <v>DESPESA NÃO ADMITIDA COM RECURSOS DA CLÁUSULA DE P,D&amp;I, CONSIDERANDO O EXECUTOR E A QUALIFICAÇÃO DO PROJETO OU PROGRAMA</v>
      </c>
    </row>
    <row r="146" spans="1:10" ht="12" customHeight="1" x14ac:dyDescent="0.3">
      <c r="A146" s="597" t="s">
        <v>2046</v>
      </c>
      <c r="B146" s="597" t="s">
        <v>249</v>
      </c>
      <c r="C146" s="597" t="s">
        <v>261</v>
      </c>
      <c r="D146" s="597" t="s">
        <v>2354</v>
      </c>
      <c r="E146" s="597" t="s">
        <v>2354</v>
      </c>
      <c r="F146" s="597" t="s">
        <v>281</v>
      </c>
      <c r="G146" s="597" t="s">
        <v>2202</v>
      </c>
      <c r="H146" s="598" t="str">
        <f t="shared" si="4"/>
        <v>CAPACITAÇÃO TÉCNICA DE FORNECEDORES;EMPRESA BRASILEIRA;MICRO OU PEQUENO;;;TRIBUTOS;NA</v>
      </c>
      <c r="I146" s="599" t="s">
        <v>1575</v>
      </c>
      <c r="J146" s="600" t="str">
        <f t="shared" si="5"/>
        <v/>
      </c>
    </row>
    <row r="147" spans="1:10" ht="12" customHeight="1" x14ac:dyDescent="0.3">
      <c r="A147" s="601" t="s">
        <v>2046</v>
      </c>
      <c r="B147" s="600" t="s">
        <v>249</v>
      </c>
      <c r="C147" s="600" t="s">
        <v>261</v>
      </c>
      <c r="D147" s="600"/>
      <c r="E147" s="600"/>
      <c r="F147" s="597" t="s">
        <v>2357</v>
      </c>
      <c r="G147" s="600" t="s">
        <v>2408</v>
      </c>
      <c r="H147" s="598" t="str">
        <f t="shared" si="4"/>
        <v>CAPACITAÇÃO TÉCNICA DE FORNECEDORES;EMPRESA BRASILEIRA;MICRO OU PEQUENO;;;SERVICOS;SERVIÇO DE QUALIFICAÇÃO E CERTIFICAÇÃO</v>
      </c>
      <c r="I147" s="599" t="s">
        <v>1575</v>
      </c>
      <c r="J147" s="600" t="str">
        <f t="shared" si="5"/>
        <v/>
      </c>
    </row>
    <row r="148" spans="1:10" ht="12" customHeight="1" x14ac:dyDescent="0.3">
      <c r="A148" s="597" t="s">
        <v>23</v>
      </c>
      <c r="B148" s="597" t="s">
        <v>249</v>
      </c>
      <c r="C148" s="597" t="s">
        <v>244</v>
      </c>
      <c r="D148" s="597" t="s">
        <v>2354</v>
      </c>
      <c r="E148" s="597" t="s">
        <v>2354</v>
      </c>
      <c r="F148" s="597" t="s">
        <v>1646</v>
      </c>
      <c r="G148" s="597" t="s">
        <v>2050</v>
      </c>
      <c r="H148" s="598" t="str">
        <f t="shared" si="4"/>
        <v>DESENVOLVIMENTO EXPERIMENTAL;EMPRESA BRASILEIRA;GRANDE;;;CAPACITACAO DE FORNECEDORES;BENS E MATERIAIS - CABEÇA DE SÉRIE E LOTE PILOTO</v>
      </c>
      <c r="I148" s="599" t="s">
        <v>1567</v>
      </c>
      <c r="J148" s="600" t="str">
        <f t="shared" si="5"/>
        <v>DESPESA NÃO ADMITIDA COM RECURSOS DA CLÁUSULA DE P,D&amp;I, CONSIDERANDO O EXECUTOR E A QUALIFICAÇÃO DO PROJETO OU PROGRAMA</v>
      </c>
    </row>
    <row r="149" spans="1:10" ht="12" customHeight="1" x14ac:dyDescent="0.3">
      <c r="A149" s="597" t="s">
        <v>23</v>
      </c>
      <c r="B149" s="597" t="s">
        <v>249</v>
      </c>
      <c r="C149" s="597" t="s">
        <v>244</v>
      </c>
      <c r="D149" s="597" t="s">
        <v>2354</v>
      </c>
      <c r="E149" s="597" t="s">
        <v>2354</v>
      </c>
      <c r="F149" s="597" t="s">
        <v>1646</v>
      </c>
      <c r="G149" s="597" t="s">
        <v>2053</v>
      </c>
      <c r="H149" s="598" t="str">
        <f t="shared" si="4"/>
        <v>DESENVOLVIMENTO EXPERIMENTAL;EMPRESA BRASILEIRA;GRANDE;;;CAPACITACAO DE FORNECEDORES;EQUIPAMENTOS E MATERIAIS - PRIMEIRO LOTE</v>
      </c>
      <c r="I149" s="599" t="s">
        <v>1567</v>
      </c>
      <c r="J149" s="600" t="str">
        <f t="shared" si="5"/>
        <v>DESPESA NÃO ADMITIDA COM RECURSOS DA CLÁUSULA DE P,D&amp;I, CONSIDERANDO O EXECUTOR E A QUALIFICAÇÃO DO PROJETO OU PROGRAMA</v>
      </c>
    </row>
    <row r="150" spans="1:10" ht="12" customHeight="1" x14ac:dyDescent="0.3">
      <c r="A150" s="597" t="s">
        <v>23</v>
      </c>
      <c r="B150" s="597" t="s">
        <v>249</v>
      </c>
      <c r="C150" s="597" t="s">
        <v>244</v>
      </c>
      <c r="D150" s="597" t="s">
        <v>2354</v>
      </c>
      <c r="E150" s="597" t="s">
        <v>2354</v>
      </c>
      <c r="F150" s="597" t="s">
        <v>1646</v>
      </c>
      <c r="G150" s="597" t="s">
        <v>260</v>
      </c>
      <c r="H150" s="598" t="str">
        <f t="shared" si="4"/>
        <v>DESENVOLVIMENTO EXPERIMENTAL;EMPRESA BRASILEIRA;GRANDE;;;CAPACITACAO DE FORNECEDORES;EQUIPAMENTOS LABORATORIAIS</v>
      </c>
      <c r="I150" s="599" t="s">
        <v>1567</v>
      </c>
      <c r="J150" s="600" t="str">
        <f t="shared" si="5"/>
        <v>DESPESA NÃO ADMITIDA COM RECURSOS DA CLÁUSULA DE P,D&amp;I, CONSIDERANDO O EXECUTOR E A QUALIFICAÇÃO DO PROJETO OU PROGRAMA</v>
      </c>
    </row>
    <row r="151" spans="1:10" ht="12" customHeight="1" x14ac:dyDescent="0.3">
      <c r="A151" s="597" t="s">
        <v>23</v>
      </c>
      <c r="B151" s="597" t="s">
        <v>249</v>
      </c>
      <c r="C151" s="597" t="s">
        <v>244</v>
      </c>
      <c r="D151" s="597" t="s">
        <v>2354</v>
      </c>
      <c r="E151" s="597" t="s">
        <v>2354</v>
      </c>
      <c r="F151" s="597" t="s">
        <v>1646</v>
      </c>
      <c r="G151" s="597" t="s">
        <v>2052</v>
      </c>
      <c r="H151" s="598" t="str">
        <f t="shared" si="4"/>
        <v>DESENVOLVIMENTO EXPERIMENTAL;EMPRESA BRASILEIRA;GRANDE;;;CAPACITACAO DE FORNECEDORES;ESTUDOS DE VIABILIDADE TÉCNICA E ECONÔMICA</v>
      </c>
      <c r="I151" s="599" t="s">
        <v>1567</v>
      </c>
      <c r="J151" s="600" t="str">
        <f t="shared" si="5"/>
        <v>DESPESA NÃO ADMITIDA COM RECURSOS DA CLÁUSULA DE P,D&amp;I, CONSIDERANDO O EXECUTOR E A QUALIFICAÇÃO DO PROJETO OU PROGRAMA</v>
      </c>
    </row>
    <row r="152" spans="1:10" ht="12" customHeight="1" x14ac:dyDescent="0.3">
      <c r="A152" s="597" t="s">
        <v>23</v>
      </c>
      <c r="B152" s="597" t="s">
        <v>249</v>
      </c>
      <c r="C152" s="597" t="s">
        <v>244</v>
      </c>
      <c r="D152" s="597" t="s">
        <v>2354</v>
      </c>
      <c r="E152" s="597" t="s">
        <v>2354</v>
      </c>
      <c r="F152" s="597" t="s">
        <v>1646</v>
      </c>
      <c r="G152" s="597" t="s">
        <v>2051</v>
      </c>
      <c r="H152" s="598" t="str">
        <f t="shared" si="4"/>
        <v>DESENVOLVIMENTO EXPERIMENTAL;EMPRESA BRASILEIRA;GRANDE;;;CAPACITACAO DE FORNECEDORES;SERVIÇOS - CABEÇA DE SÉRIE E LOTE PILOTO</v>
      </c>
      <c r="I152" s="599" t="s">
        <v>1567</v>
      </c>
      <c r="J152" s="600" t="str">
        <f t="shared" si="5"/>
        <v>DESPESA NÃO ADMITIDA COM RECURSOS DA CLÁUSULA DE P,D&amp;I, CONSIDERANDO O EXECUTOR E A QUALIFICAÇÃO DO PROJETO OU PROGRAMA</v>
      </c>
    </row>
    <row r="153" spans="1:10" ht="12" customHeight="1" x14ac:dyDescent="0.3">
      <c r="A153" s="597" t="s">
        <v>23</v>
      </c>
      <c r="B153" s="597" t="s">
        <v>249</v>
      </c>
      <c r="C153" s="597" t="s">
        <v>244</v>
      </c>
      <c r="D153" s="597" t="s">
        <v>2354</v>
      </c>
      <c r="E153" s="597" t="s">
        <v>2354</v>
      </c>
      <c r="F153" s="597" t="s">
        <v>1646</v>
      </c>
      <c r="G153" s="597" t="s">
        <v>2054</v>
      </c>
      <c r="H153" s="598" t="str">
        <f t="shared" si="4"/>
        <v>DESENVOLVIMENTO EXPERIMENTAL;EMPRESA BRASILEIRA;GRANDE;;;CAPACITACAO DE FORNECEDORES;SERVIÇOS - OPERACIONALIZAÇÃO DE EQUIPAMENTOS</v>
      </c>
      <c r="I153" s="599" t="s">
        <v>1567</v>
      </c>
      <c r="J153" s="600" t="str">
        <f t="shared" si="5"/>
        <v>DESPESA NÃO ADMITIDA COM RECURSOS DA CLÁUSULA DE P,D&amp;I, CONSIDERANDO O EXECUTOR E A QUALIFICAÇÃO DO PROJETO OU PROGRAMA</v>
      </c>
    </row>
    <row r="154" spans="1:10" ht="12" customHeight="1" x14ac:dyDescent="0.3">
      <c r="A154" s="597" t="s">
        <v>23</v>
      </c>
      <c r="B154" s="597" t="s">
        <v>249</v>
      </c>
      <c r="C154" s="597" t="s">
        <v>244</v>
      </c>
      <c r="D154" s="597" t="s">
        <v>2354</v>
      </c>
      <c r="E154" s="597" t="s">
        <v>2354</v>
      </c>
      <c r="F154" s="597" t="s">
        <v>2362</v>
      </c>
      <c r="G154" s="597" t="s">
        <v>2202</v>
      </c>
      <c r="H154" s="598" t="str">
        <f t="shared" si="4"/>
        <v>DESENVOLVIMENTO EXPERIMENTAL;EMPRESA BRASILEIRA;GRANDE;;;CUSTOS DIRETOS;NA</v>
      </c>
      <c r="I154" s="599" t="s">
        <v>1575</v>
      </c>
      <c r="J154" s="600" t="str">
        <f t="shared" si="5"/>
        <v/>
      </c>
    </row>
    <row r="155" spans="1:10" ht="12" customHeight="1" x14ac:dyDescent="0.3">
      <c r="A155" s="597" t="s">
        <v>23</v>
      </c>
      <c r="B155" s="597" t="s">
        <v>249</v>
      </c>
      <c r="C155" s="597" t="s">
        <v>244</v>
      </c>
      <c r="D155" s="597" t="s">
        <v>2354</v>
      </c>
      <c r="E155" s="597" t="s">
        <v>2354</v>
      </c>
      <c r="F155" s="597" t="s">
        <v>1643</v>
      </c>
      <c r="G155" s="597" t="s">
        <v>2202</v>
      </c>
      <c r="H155" s="598" t="str">
        <f t="shared" si="4"/>
        <v>DESENVOLVIMENTO EXPERIMENTAL;EMPRESA BRASILEIRA;GRANDE;;;DIARIAS E AJUDA DE CUSTO;NA</v>
      </c>
      <c r="I155" s="599" t="s">
        <v>1575</v>
      </c>
      <c r="J155" s="600" t="str">
        <f t="shared" si="5"/>
        <v/>
      </c>
    </row>
    <row r="156" spans="1:10" ht="12" customHeight="1" x14ac:dyDescent="0.3">
      <c r="A156" s="597" t="s">
        <v>23</v>
      </c>
      <c r="B156" s="597" t="s">
        <v>249</v>
      </c>
      <c r="C156" s="597" t="s">
        <v>244</v>
      </c>
      <c r="D156" s="597" t="s">
        <v>2354</v>
      </c>
      <c r="E156" s="597" t="s">
        <v>2354</v>
      </c>
      <c r="F156" s="597" t="s">
        <v>1645</v>
      </c>
      <c r="G156" s="597" t="s">
        <v>2361</v>
      </c>
      <c r="H156" s="598" t="str">
        <f t="shared" si="4"/>
        <v>DESENVOLVIMENTO EXPERIMENTAL;EMPRESA BRASILEIRA;GRANDE;;;EQUIPAMENTO E MATERIAL PERMANENTE;EQUIPAMENTO</v>
      </c>
      <c r="I156" s="599" t="s">
        <v>1575</v>
      </c>
      <c r="J156" s="600" t="str">
        <f t="shared" si="5"/>
        <v/>
      </c>
    </row>
    <row r="157" spans="1:10" ht="12" customHeight="1" x14ac:dyDescent="0.3">
      <c r="A157" s="597" t="s">
        <v>23</v>
      </c>
      <c r="B157" s="597" t="s">
        <v>249</v>
      </c>
      <c r="C157" s="597" t="s">
        <v>244</v>
      </c>
      <c r="D157" s="597" t="s">
        <v>2354</v>
      </c>
      <c r="E157" s="597" t="s">
        <v>2354</v>
      </c>
      <c r="F157" s="597" t="s">
        <v>1645</v>
      </c>
      <c r="G157" s="597" t="s">
        <v>1248</v>
      </c>
      <c r="H157" s="598" t="str">
        <f t="shared" si="4"/>
        <v>DESENVOLVIMENTO EXPERIMENTAL;EMPRESA BRASILEIRA;GRANDE;;;EQUIPAMENTO E MATERIAL PERMANENTE;MATERIAL PERMANENTE</v>
      </c>
      <c r="I157" s="599" t="s">
        <v>1575</v>
      </c>
      <c r="J157" s="600" t="str">
        <f t="shared" si="5"/>
        <v/>
      </c>
    </row>
    <row r="158" spans="1:10" ht="12" customHeight="1" x14ac:dyDescent="0.3">
      <c r="A158" s="597" t="s">
        <v>23</v>
      </c>
      <c r="B158" s="597" t="s">
        <v>249</v>
      </c>
      <c r="C158" s="597" t="s">
        <v>244</v>
      </c>
      <c r="D158" s="597" t="s">
        <v>2354</v>
      </c>
      <c r="E158" s="597" t="s">
        <v>2354</v>
      </c>
      <c r="F158" s="597" t="s">
        <v>448</v>
      </c>
      <c r="G158" s="597" t="s">
        <v>2062</v>
      </c>
      <c r="H158" s="598" t="str">
        <f t="shared" si="4"/>
        <v>DESENVOLVIMENTO EXPERIMENTAL;EMPRESA BRASILEIRA;GRANDE;;;EQUIPE;BOLSA - ALUNO DE GRADUAÇÃO OU PÓS-GRADUAÇÃO</v>
      </c>
      <c r="I158" s="599" t="s">
        <v>1567</v>
      </c>
      <c r="J158" s="600" t="str">
        <f t="shared" si="5"/>
        <v>DESPESA NÃO ADMITIDA COM RECURSOS DA CLÁUSULA DE P,D&amp;I, CONSIDERANDO O EXECUTOR E A QUALIFICAÇÃO DO PROJETO OU PROGRAMA</v>
      </c>
    </row>
    <row r="159" spans="1:10" ht="12" customHeight="1" x14ac:dyDescent="0.3">
      <c r="A159" s="597" t="s">
        <v>23</v>
      </c>
      <c r="B159" s="597" t="s">
        <v>249</v>
      </c>
      <c r="C159" s="597" t="s">
        <v>244</v>
      </c>
      <c r="D159" s="597" t="s">
        <v>2354</v>
      </c>
      <c r="E159" s="597" t="s">
        <v>2354</v>
      </c>
      <c r="F159" s="597" t="s">
        <v>448</v>
      </c>
      <c r="G159" s="597" t="s">
        <v>2061</v>
      </c>
      <c r="H159" s="598" t="str">
        <f t="shared" si="4"/>
        <v>DESENVOLVIMENTO EXPERIMENTAL;EMPRESA BRASILEIRA;GRANDE;;;EQUIPE;BOLSA - DOCENTE OU PESQUISADOR DA INSTITUIÇÃO</v>
      </c>
      <c r="I159" s="599" t="s">
        <v>1567</v>
      </c>
      <c r="J159" s="600" t="str">
        <f t="shared" si="5"/>
        <v>DESPESA NÃO ADMITIDA COM RECURSOS DA CLÁUSULA DE P,D&amp;I, CONSIDERANDO O EXECUTOR E A QUALIFICAÇÃO DO PROJETO OU PROGRAMA</v>
      </c>
    </row>
    <row r="160" spans="1:10" ht="12" customHeight="1" x14ac:dyDescent="0.3">
      <c r="A160" s="597" t="s">
        <v>23</v>
      </c>
      <c r="B160" s="597" t="s">
        <v>249</v>
      </c>
      <c r="C160" s="597" t="s">
        <v>244</v>
      </c>
      <c r="D160" s="597" t="s">
        <v>2354</v>
      </c>
      <c r="E160" s="597" t="s">
        <v>2354</v>
      </c>
      <c r="F160" s="597" t="s">
        <v>448</v>
      </c>
      <c r="G160" s="597" t="s">
        <v>2063</v>
      </c>
      <c r="H160" s="598" t="str">
        <f t="shared" si="4"/>
        <v>DESENVOLVIMENTO EXPERIMENTAL;EMPRESA BRASILEIRA;GRANDE;;;EQUIPE;BOLSA - PESQUISADOR VISITANTE</v>
      </c>
      <c r="I160" s="599" t="s">
        <v>1567</v>
      </c>
      <c r="J160" s="600" t="str">
        <f t="shared" si="5"/>
        <v>DESPESA NÃO ADMITIDA COM RECURSOS DA CLÁUSULA DE P,D&amp;I, CONSIDERANDO O EXECUTOR E A QUALIFICAÇÃO DO PROJETO OU PROGRAMA</v>
      </c>
    </row>
    <row r="161" spans="1:10" ht="12" customHeight="1" x14ac:dyDescent="0.3">
      <c r="A161" s="597" t="s">
        <v>23</v>
      </c>
      <c r="B161" s="597" t="s">
        <v>249</v>
      </c>
      <c r="C161" s="597" t="s">
        <v>244</v>
      </c>
      <c r="D161" s="597" t="s">
        <v>2354</v>
      </c>
      <c r="E161" s="597" t="s">
        <v>2354</v>
      </c>
      <c r="F161" s="597" t="s">
        <v>448</v>
      </c>
      <c r="G161" s="597" t="s">
        <v>1641</v>
      </c>
      <c r="H161" s="598" t="str">
        <f t="shared" si="4"/>
        <v>DESENVOLVIMENTO EXPERIMENTAL;EMPRESA BRASILEIRA;GRANDE;;;EQUIPE;REMUNERAÇÃO DIRETA</v>
      </c>
      <c r="I161" s="599" t="s">
        <v>1575</v>
      </c>
      <c r="J161" s="600" t="str">
        <f t="shared" si="5"/>
        <v/>
      </c>
    </row>
    <row r="162" spans="1:10" ht="12" customHeight="1" x14ac:dyDescent="0.3">
      <c r="A162" s="597" t="s">
        <v>23</v>
      </c>
      <c r="B162" s="597" t="s">
        <v>249</v>
      </c>
      <c r="C162" s="597" t="s">
        <v>244</v>
      </c>
      <c r="D162" s="597" t="s">
        <v>2354</v>
      </c>
      <c r="E162" s="597" t="s">
        <v>2354</v>
      </c>
      <c r="F162" s="597" t="s">
        <v>1642</v>
      </c>
      <c r="G162" s="597" t="s">
        <v>2202</v>
      </c>
      <c r="H162" s="598" t="str">
        <f t="shared" si="4"/>
        <v>DESENVOLVIMENTO EXPERIMENTAL;EMPRESA BRASILEIRA;GRANDE;;;MATERIAL DE CONSUMO;NA</v>
      </c>
      <c r="I162" s="599" t="s">
        <v>1575</v>
      </c>
      <c r="J162" s="600" t="str">
        <f t="shared" si="5"/>
        <v/>
      </c>
    </row>
    <row r="163" spans="1:10" ht="12" customHeight="1" x14ac:dyDescent="0.3">
      <c r="A163" s="597" t="s">
        <v>23</v>
      </c>
      <c r="B163" s="597" t="s">
        <v>249</v>
      </c>
      <c r="C163" s="597" t="s">
        <v>244</v>
      </c>
      <c r="D163" s="597" t="s">
        <v>2354</v>
      </c>
      <c r="E163" s="597" t="s">
        <v>2354</v>
      </c>
      <c r="F163" s="597" t="s">
        <v>1644</v>
      </c>
      <c r="G163" s="597" t="s">
        <v>2066</v>
      </c>
      <c r="H163" s="598" t="str">
        <f t="shared" si="4"/>
        <v>DESENVOLVIMENTO EXPERIMENTAL;EMPRESA BRASILEIRA;GRANDE;;;OBRAS E INSTALACOES;AMPLIAÇÃO DE ÁREA DE EDIFICAÇÃO</v>
      </c>
      <c r="I163" s="599" t="s">
        <v>1567</v>
      </c>
      <c r="J163" s="600" t="str">
        <f t="shared" si="5"/>
        <v>DESPESA NÃO ADMITIDA COM RECURSOS DA CLÁUSULA DE P,D&amp;I, CONSIDERANDO O EXECUTOR E A QUALIFICAÇÃO DO PROJETO OU PROGRAMA</v>
      </c>
    </row>
    <row r="164" spans="1:10" ht="12" customHeight="1" x14ac:dyDescent="0.3">
      <c r="A164" s="597" t="s">
        <v>23</v>
      </c>
      <c r="B164" s="597" t="s">
        <v>249</v>
      </c>
      <c r="C164" s="597" t="s">
        <v>244</v>
      </c>
      <c r="D164" s="597" t="s">
        <v>2354</v>
      </c>
      <c r="E164" s="597" t="s">
        <v>2354</v>
      </c>
      <c r="F164" s="597" t="s">
        <v>1644</v>
      </c>
      <c r="G164" s="597" t="s">
        <v>258</v>
      </c>
      <c r="H164" s="598" t="str">
        <f t="shared" si="4"/>
        <v>DESENVOLVIMENTO EXPERIMENTAL;EMPRESA BRASILEIRA;GRANDE;;;OBRAS E INSTALACOES;CONSTRUÇÃO DE NOVA EDIFICAÇÃO</v>
      </c>
      <c r="I164" s="599" t="s">
        <v>1567</v>
      </c>
      <c r="J164" s="600" t="str">
        <f t="shared" si="5"/>
        <v>DESPESA NÃO ADMITIDA COM RECURSOS DA CLÁUSULA DE P,D&amp;I, CONSIDERANDO O EXECUTOR E A QUALIFICAÇÃO DO PROJETO OU PROGRAMA</v>
      </c>
    </row>
    <row r="165" spans="1:10" ht="12" customHeight="1" x14ac:dyDescent="0.3">
      <c r="A165" s="597" t="s">
        <v>23</v>
      </c>
      <c r="B165" s="597" t="s">
        <v>249</v>
      </c>
      <c r="C165" s="597" t="s">
        <v>244</v>
      </c>
      <c r="D165" s="597" t="s">
        <v>2354</v>
      </c>
      <c r="E165" s="597" t="s">
        <v>2354</v>
      </c>
      <c r="F165" s="597" t="s">
        <v>1644</v>
      </c>
      <c r="G165" s="597" t="s">
        <v>2067</v>
      </c>
      <c r="H165" s="598" t="str">
        <f t="shared" si="4"/>
        <v>DESENVOLVIMENTO EXPERIMENTAL;EMPRESA BRASILEIRA;GRANDE;;;OBRAS E INSTALACOES;PROJETO EXECUTIVO E ESTUDOS TÉCNICOS</v>
      </c>
      <c r="I165" s="599" t="s">
        <v>1567</v>
      </c>
      <c r="J165" s="600" t="str">
        <f t="shared" si="5"/>
        <v>DESPESA NÃO ADMITIDA COM RECURSOS DA CLÁUSULA DE P,D&amp;I, CONSIDERANDO O EXECUTOR E A QUALIFICAÇÃO DO PROJETO OU PROGRAMA</v>
      </c>
    </row>
    <row r="166" spans="1:10" ht="12" customHeight="1" x14ac:dyDescent="0.3">
      <c r="A166" s="597" t="s">
        <v>23</v>
      </c>
      <c r="B166" s="597" t="s">
        <v>249</v>
      </c>
      <c r="C166" s="597" t="s">
        <v>244</v>
      </c>
      <c r="D166" s="597" t="s">
        <v>2354</v>
      </c>
      <c r="E166" s="597" t="s">
        <v>2354</v>
      </c>
      <c r="F166" s="597" t="s">
        <v>1644</v>
      </c>
      <c r="G166" s="597" t="s">
        <v>219</v>
      </c>
      <c r="H166" s="598" t="str">
        <f t="shared" si="4"/>
        <v>DESENVOLVIMENTO EXPERIMENTAL;EMPRESA BRASILEIRA;GRANDE;;;OBRAS E INSTALACOES;REFORMA DE EDIFICAÇÃO</v>
      </c>
      <c r="I166" s="599" t="s">
        <v>1567</v>
      </c>
      <c r="J166" s="600" t="str">
        <f t="shared" si="5"/>
        <v>DESPESA NÃO ADMITIDA COM RECURSOS DA CLÁUSULA DE P,D&amp;I, CONSIDERANDO O EXECUTOR E A QUALIFICAÇÃO DO PROJETO OU PROGRAMA</v>
      </c>
    </row>
    <row r="167" spans="1:10" ht="12" customHeight="1" x14ac:dyDescent="0.3">
      <c r="A167" s="597" t="s">
        <v>23</v>
      </c>
      <c r="B167" s="597" t="s">
        <v>249</v>
      </c>
      <c r="C167" s="597" t="s">
        <v>244</v>
      </c>
      <c r="D167" s="597" t="s">
        <v>2354</v>
      </c>
      <c r="E167" s="597" t="s">
        <v>2354</v>
      </c>
      <c r="F167" s="597" t="s">
        <v>1644</v>
      </c>
      <c r="G167" s="597" t="s">
        <v>2065</v>
      </c>
      <c r="H167" s="598" t="str">
        <f t="shared" si="4"/>
        <v>DESENVOLVIMENTO EXPERIMENTAL;EMPRESA BRASILEIRA;GRANDE;;;OBRAS E INSTALACOES;SERVIÇO TÉCNICO DE APOIO - INFRAESTRUTURA</v>
      </c>
      <c r="I167" s="599" t="s">
        <v>1567</v>
      </c>
      <c r="J167" s="600" t="str">
        <f t="shared" si="5"/>
        <v>DESPESA NÃO ADMITIDA COM RECURSOS DA CLÁUSULA DE P,D&amp;I, CONSIDERANDO O EXECUTOR E A QUALIFICAÇÃO DO PROJETO OU PROGRAMA</v>
      </c>
    </row>
    <row r="168" spans="1:10" ht="12" customHeight="1" x14ac:dyDescent="0.3">
      <c r="A168" s="597" t="s">
        <v>23</v>
      </c>
      <c r="B168" s="597" t="s">
        <v>249</v>
      </c>
      <c r="C168" s="597" t="s">
        <v>244</v>
      </c>
      <c r="D168" s="597" t="s">
        <v>2354</v>
      </c>
      <c r="E168" s="597" t="s">
        <v>2354</v>
      </c>
      <c r="F168" s="597" t="s">
        <v>10</v>
      </c>
      <c r="G168" s="597" t="s">
        <v>1649</v>
      </c>
      <c r="H168" s="598" t="str">
        <f t="shared" si="4"/>
        <v>DESENVOLVIMENTO EXPERIMENTAL;EMPRESA BRASILEIRA;GRANDE;;;OUTRAS DESPESAS;DESPESA DE IMPORTACAO</v>
      </c>
      <c r="I168" s="599" t="s">
        <v>1575</v>
      </c>
      <c r="J168" s="600" t="str">
        <f t="shared" si="5"/>
        <v/>
      </c>
    </row>
    <row r="169" spans="1:10" ht="12" customHeight="1" x14ac:dyDescent="0.3">
      <c r="A169" s="597" t="s">
        <v>23</v>
      </c>
      <c r="B169" s="597" t="s">
        <v>249</v>
      </c>
      <c r="C169" s="597" t="s">
        <v>244</v>
      </c>
      <c r="D169" s="597" t="s">
        <v>2354</v>
      </c>
      <c r="E169" s="597" t="s">
        <v>2354</v>
      </c>
      <c r="F169" s="597" t="s">
        <v>10</v>
      </c>
      <c r="G169" s="597" t="s">
        <v>1650</v>
      </c>
      <c r="H169" s="598" t="str">
        <f t="shared" si="4"/>
        <v>DESENVOLVIMENTO EXPERIMENTAL;EMPRESA BRASILEIRA;GRANDE;;;OUTRAS DESPESAS;DESPESA OPERACIONAL E ADMINISTRATIVA</v>
      </c>
      <c r="I169" s="599" t="s">
        <v>1567</v>
      </c>
      <c r="J169" s="600" t="str">
        <f t="shared" si="5"/>
        <v>DESPESA NÃO ADMITIDA COM RECURSOS DA CLÁUSULA DE P,D&amp;I, CONSIDERANDO O EXECUTOR E A QUALIFICAÇÃO DO PROJETO OU PROGRAMA</v>
      </c>
    </row>
    <row r="170" spans="1:10" ht="12" customHeight="1" x14ac:dyDescent="0.3">
      <c r="A170" s="597" t="s">
        <v>23</v>
      </c>
      <c r="B170" s="597" t="s">
        <v>249</v>
      </c>
      <c r="C170" s="597" t="s">
        <v>244</v>
      </c>
      <c r="D170" s="597" t="s">
        <v>2354</v>
      </c>
      <c r="E170" s="597" t="s">
        <v>2354</v>
      </c>
      <c r="F170" s="597" t="s">
        <v>10</v>
      </c>
      <c r="G170" s="597" t="s">
        <v>277</v>
      </c>
      <c r="H170" s="598" t="str">
        <f t="shared" si="4"/>
        <v>DESENVOLVIMENTO EXPERIMENTAL;EMPRESA BRASILEIRA;GRANDE;;;OUTRAS DESPESAS;RESSARCIMENTO DE CUSTOS INDIRETOS</v>
      </c>
      <c r="I170" s="599" t="s">
        <v>1567</v>
      </c>
      <c r="J170" s="600" t="str">
        <f t="shared" si="5"/>
        <v>DESPESA NÃO ADMITIDA COM RECURSOS DA CLÁUSULA DE P,D&amp;I, CONSIDERANDO O EXECUTOR E A QUALIFICAÇÃO DO PROJETO OU PROGRAMA</v>
      </c>
    </row>
    <row r="171" spans="1:10" ht="12" customHeight="1" x14ac:dyDescent="0.3">
      <c r="A171" s="597" t="s">
        <v>23</v>
      </c>
      <c r="B171" s="597" t="s">
        <v>249</v>
      </c>
      <c r="C171" s="597" t="s">
        <v>244</v>
      </c>
      <c r="D171" s="597" t="s">
        <v>2354</v>
      </c>
      <c r="E171" s="597" t="s">
        <v>2354</v>
      </c>
      <c r="F171" s="597" t="s">
        <v>317</v>
      </c>
      <c r="G171" s="597" t="s">
        <v>2060</v>
      </c>
      <c r="H171" s="598" t="str">
        <f t="shared" si="4"/>
        <v>DESENVOLVIMENTO EXPERIMENTAL;EMPRESA BRASILEIRA;GRANDE;;;OUTROS BENS E DIREITOS;DADO GEOLÓGICO, GEOQUÍMICO OU GEOFÍSICO PÚBLICO</v>
      </c>
      <c r="I171" s="599" t="s">
        <v>1567</v>
      </c>
      <c r="J171" s="600" t="str">
        <f t="shared" si="5"/>
        <v>DESPESA NÃO ADMITIDA COM RECURSOS DA CLÁUSULA DE P,D&amp;I, CONSIDERANDO O EXECUTOR E A QUALIFICAÇÃO DO PROJETO OU PROGRAMA</v>
      </c>
    </row>
    <row r="172" spans="1:10" ht="12" customHeight="1" x14ac:dyDescent="0.3">
      <c r="A172" s="597" t="s">
        <v>23</v>
      </c>
      <c r="B172" s="597" t="s">
        <v>249</v>
      </c>
      <c r="C172" s="597" t="s">
        <v>244</v>
      </c>
      <c r="D172" s="597" t="s">
        <v>2354</v>
      </c>
      <c r="E172" s="597" t="s">
        <v>2354</v>
      </c>
      <c r="F172" s="597" t="s">
        <v>317</v>
      </c>
      <c r="G172" s="597" t="s">
        <v>220</v>
      </c>
      <c r="H172" s="598" t="str">
        <f t="shared" si="4"/>
        <v>DESENVOLVIMENTO EXPERIMENTAL;EMPRESA BRASILEIRA;GRANDE;;;OUTROS BENS E DIREITOS;DADO NÃO REGULADO PELA ANP</v>
      </c>
      <c r="I172" s="599" t="s">
        <v>1567</v>
      </c>
      <c r="J172" s="600" t="str">
        <f t="shared" si="5"/>
        <v>DESPESA NÃO ADMITIDA COM RECURSOS DA CLÁUSULA DE P,D&amp;I, CONSIDERANDO O EXECUTOR E A QUALIFICAÇÃO DO PROJETO OU PROGRAMA</v>
      </c>
    </row>
    <row r="173" spans="1:10" ht="12" customHeight="1" x14ac:dyDescent="0.3">
      <c r="A173" s="597" t="s">
        <v>23</v>
      </c>
      <c r="B173" s="597" t="s">
        <v>249</v>
      </c>
      <c r="C173" s="597" t="s">
        <v>244</v>
      </c>
      <c r="D173" s="597" t="s">
        <v>2354</v>
      </c>
      <c r="E173" s="597" t="s">
        <v>2354</v>
      </c>
      <c r="F173" s="597" t="s">
        <v>317</v>
      </c>
      <c r="G173" s="597" t="s">
        <v>215</v>
      </c>
      <c r="H173" s="598" t="str">
        <f t="shared" si="4"/>
        <v>DESENVOLVIMENTO EXPERIMENTAL;EMPRESA BRASILEIRA;GRANDE;;;OUTROS BENS E DIREITOS;MATERIAL BIBLIOGRÁFICO</v>
      </c>
      <c r="I173" s="599" t="s">
        <v>1567</v>
      </c>
      <c r="J173" s="600" t="str">
        <f t="shared" si="5"/>
        <v>DESPESA NÃO ADMITIDA COM RECURSOS DA CLÁUSULA DE P,D&amp;I, CONSIDERANDO O EXECUTOR E A QUALIFICAÇÃO DO PROJETO OU PROGRAMA</v>
      </c>
    </row>
    <row r="174" spans="1:10" ht="12" customHeight="1" x14ac:dyDescent="0.3">
      <c r="A174" s="597" t="s">
        <v>23</v>
      </c>
      <c r="B174" s="597" t="s">
        <v>249</v>
      </c>
      <c r="C174" s="597" t="s">
        <v>244</v>
      </c>
      <c r="D174" s="597" t="s">
        <v>2354</v>
      </c>
      <c r="E174" s="597" t="s">
        <v>2354</v>
      </c>
      <c r="F174" s="597" t="s">
        <v>317</v>
      </c>
      <c r="G174" s="597" t="s">
        <v>2068</v>
      </c>
      <c r="H174" s="598" t="str">
        <f t="shared" si="4"/>
        <v>DESENVOLVIMENTO EXPERIMENTAL;EMPRESA BRASILEIRA;GRANDE;;;OUTROS BENS E DIREITOS;OUTRO (ESPECIFIQUE)</v>
      </c>
      <c r="I174" s="599" t="s">
        <v>1567</v>
      </c>
      <c r="J174" s="600" t="str">
        <f t="shared" si="5"/>
        <v>DESPESA NÃO ADMITIDA COM RECURSOS DA CLÁUSULA DE P,D&amp;I, CONSIDERANDO O EXECUTOR E A QUALIFICAÇÃO DO PROJETO OU PROGRAMA</v>
      </c>
    </row>
    <row r="175" spans="1:10" ht="12" customHeight="1" x14ac:dyDescent="0.3">
      <c r="A175" s="597" t="s">
        <v>23</v>
      </c>
      <c r="B175" s="597" t="s">
        <v>249</v>
      </c>
      <c r="C175" s="597" t="s">
        <v>244</v>
      </c>
      <c r="D175" s="597" t="s">
        <v>2354</v>
      </c>
      <c r="E175" s="597" t="s">
        <v>2354</v>
      </c>
      <c r="F175" s="597" t="s">
        <v>317</v>
      </c>
      <c r="G175" s="597" t="s">
        <v>321</v>
      </c>
      <c r="H175" s="598" t="str">
        <f t="shared" si="4"/>
        <v>DESENVOLVIMENTO EXPERIMENTAL;EMPRESA BRASILEIRA;GRANDE;;;OUTROS BENS E DIREITOS;SOFTWARE</v>
      </c>
      <c r="I175" s="599" t="s">
        <v>1567</v>
      </c>
      <c r="J175" s="600" t="str">
        <f t="shared" si="5"/>
        <v>DESPESA NÃO ADMITIDA COM RECURSOS DA CLÁUSULA DE P,D&amp;I, CONSIDERANDO O EXECUTOR E A QUALIFICAÇÃO DO PROJETO OU PROGRAMA</v>
      </c>
    </row>
    <row r="176" spans="1:10" ht="12" customHeight="1" x14ac:dyDescent="0.3">
      <c r="A176" s="597" t="s">
        <v>23</v>
      </c>
      <c r="B176" s="597" t="s">
        <v>249</v>
      </c>
      <c r="C176" s="597" t="s">
        <v>244</v>
      </c>
      <c r="D176" s="597" t="s">
        <v>2354</v>
      </c>
      <c r="E176" s="597" t="s">
        <v>2354</v>
      </c>
      <c r="F176" s="597" t="s">
        <v>409</v>
      </c>
      <c r="G176" s="597" t="s">
        <v>2202</v>
      </c>
      <c r="H176" s="598" t="str">
        <f t="shared" si="4"/>
        <v>DESENVOLVIMENTO EXPERIMENTAL;EMPRESA BRASILEIRA;GRANDE;;;PASSAGENS;NA</v>
      </c>
      <c r="I176" s="599" t="s">
        <v>1575</v>
      </c>
      <c r="J176" s="600" t="str">
        <f t="shared" si="5"/>
        <v/>
      </c>
    </row>
    <row r="177" spans="1:10" ht="12" customHeight="1" x14ac:dyDescent="0.3">
      <c r="A177" s="597" t="s">
        <v>23</v>
      </c>
      <c r="B177" s="597" t="s">
        <v>249</v>
      </c>
      <c r="C177" s="597" t="s">
        <v>244</v>
      </c>
      <c r="D177" s="597" t="s">
        <v>2354</v>
      </c>
      <c r="E177" s="597" t="s">
        <v>2354</v>
      </c>
      <c r="F177" s="597" t="s">
        <v>1705</v>
      </c>
      <c r="G177" s="597" t="s">
        <v>2058</v>
      </c>
      <c r="H177" s="598" t="str">
        <f t="shared" si="4"/>
        <v>DESENVOLVIMENTO EXPERIMENTAL;EMPRESA BRASILEIRA;GRANDE;;;PROTOTIPO;MATERIAL OU COMPONENTE - PROTÓTIPO OU UNIDADE PILOTO</v>
      </c>
      <c r="I177" s="599" t="s">
        <v>1575</v>
      </c>
      <c r="J177" s="600" t="str">
        <f t="shared" si="5"/>
        <v/>
      </c>
    </row>
    <row r="178" spans="1:10" ht="12" customHeight="1" x14ac:dyDescent="0.3">
      <c r="A178" s="597" t="s">
        <v>23</v>
      </c>
      <c r="B178" s="597" t="s">
        <v>249</v>
      </c>
      <c r="C178" s="597" t="s">
        <v>244</v>
      </c>
      <c r="D178" s="597" t="s">
        <v>2354</v>
      </c>
      <c r="E178" s="597" t="s">
        <v>2354</v>
      </c>
      <c r="F178" s="597" t="s">
        <v>1705</v>
      </c>
      <c r="G178" s="597" t="s">
        <v>2059</v>
      </c>
      <c r="H178" s="598" t="str">
        <f t="shared" si="4"/>
        <v>DESENVOLVIMENTO EXPERIMENTAL;EMPRESA BRASILEIRA;GRANDE;;;PROTOTIPO;SERVIÇO DE TERCEIRO - PROTÓTIPO OU UNIDADE PILOTO</v>
      </c>
      <c r="I178" s="599" t="s">
        <v>1575</v>
      </c>
      <c r="J178" s="600" t="str">
        <f t="shared" si="5"/>
        <v/>
      </c>
    </row>
    <row r="179" spans="1:10" ht="12" customHeight="1" x14ac:dyDescent="0.3">
      <c r="A179" s="597" t="s">
        <v>23</v>
      </c>
      <c r="B179" s="597" t="s">
        <v>249</v>
      </c>
      <c r="C179" s="597" t="s">
        <v>244</v>
      </c>
      <c r="D179" s="597" t="s">
        <v>2354</v>
      </c>
      <c r="E179" s="597" t="s">
        <v>2354</v>
      </c>
      <c r="F179" s="597" t="s">
        <v>303</v>
      </c>
      <c r="G179" s="597" t="s">
        <v>1647</v>
      </c>
      <c r="H179" s="598" t="str">
        <f t="shared" si="4"/>
        <v>DESENVOLVIMENTO EXPERIMENTAL;EMPRESA BRASILEIRA;GRANDE;;;RECURSOS HUMANOS;BOLSA</v>
      </c>
      <c r="I179" s="599" t="s">
        <v>1567</v>
      </c>
      <c r="J179" s="600" t="str">
        <f t="shared" si="5"/>
        <v>DESPESA NÃO ADMITIDA COM RECURSOS DA CLÁUSULA DE P,D&amp;I, CONSIDERANDO O EXECUTOR E A QUALIFICAÇÃO DO PROJETO OU PROGRAMA</v>
      </c>
    </row>
    <row r="180" spans="1:10" ht="12" customHeight="1" x14ac:dyDescent="0.3">
      <c r="A180" s="597" t="s">
        <v>23</v>
      </c>
      <c r="B180" s="597" t="s">
        <v>249</v>
      </c>
      <c r="C180" s="597" t="s">
        <v>244</v>
      </c>
      <c r="D180" s="597" t="s">
        <v>2354</v>
      </c>
      <c r="E180" s="597" t="s">
        <v>2354</v>
      </c>
      <c r="F180" s="597" t="s">
        <v>303</v>
      </c>
      <c r="G180" s="597" t="s">
        <v>270</v>
      </c>
      <c r="H180" s="598" t="str">
        <f t="shared" si="4"/>
        <v>DESENVOLVIMENTO EXPERIMENTAL;EMPRESA BRASILEIRA;GRANDE;;;RECURSOS HUMANOS;TAXA DE BANCADA</v>
      </c>
      <c r="I180" s="599" t="s">
        <v>1567</v>
      </c>
      <c r="J180" s="600" t="str">
        <f t="shared" si="5"/>
        <v>DESPESA NÃO ADMITIDA COM RECURSOS DA CLÁUSULA DE P,D&amp;I, CONSIDERANDO O EXECUTOR E A QUALIFICAÇÃO DO PROJETO OU PROGRAMA</v>
      </c>
    </row>
    <row r="181" spans="1:10" ht="12" customHeight="1" x14ac:dyDescent="0.3">
      <c r="A181" s="597" t="s">
        <v>23</v>
      </c>
      <c r="B181" s="597" t="s">
        <v>249</v>
      </c>
      <c r="C181" s="597" t="s">
        <v>244</v>
      </c>
      <c r="D181" s="597" t="s">
        <v>2354</v>
      </c>
      <c r="E181" s="597" t="s">
        <v>2354</v>
      </c>
      <c r="F181" s="597" t="s">
        <v>2357</v>
      </c>
      <c r="G181" s="597" t="s">
        <v>232</v>
      </c>
      <c r="H181" s="598" t="str">
        <f t="shared" si="4"/>
        <v>DESENVOLVIMENTO EXPERIMENTAL;EMPRESA BRASILEIRA;GRANDE;;;SERVICOS;OUTRO SERVIÇO DE APOIO</v>
      </c>
      <c r="I181" s="599" t="s">
        <v>1567</v>
      </c>
      <c r="J181" s="600" t="str">
        <f t="shared" si="5"/>
        <v>DESPESA NÃO ADMITIDA COM RECURSOS DA CLÁUSULA DE P,D&amp;I, CONSIDERANDO O EXECUTOR E A QUALIFICAÇÃO DO PROJETO OU PROGRAMA</v>
      </c>
    </row>
    <row r="182" spans="1:10" ht="12" customHeight="1" x14ac:dyDescent="0.3">
      <c r="A182" s="597" t="s">
        <v>23</v>
      </c>
      <c r="B182" s="597" t="s">
        <v>249</v>
      </c>
      <c r="C182" s="597" t="s">
        <v>244</v>
      </c>
      <c r="D182" s="597" t="s">
        <v>2354</v>
      </c>
      <c r="E182" s="597" t="s">
        <v>2354</v>
      </c>
      <c r="F182" s="597" t="s">
        <v>2357</v>
      </c>
      <c r="G182" s="597" t="s">
        <v>221</v>
      </c>
      <c r="H182" s="598" t="str">
        <f t="shared" si="4"/>
        <v>DESENVOLVIMENTO EXPERIMENTAL;EMPRESA BRASILEIRA;GRANDE;;;SERVICOS;PERFURAÇÃO DE POÇO ESTRATIGRÁFICO</v>
      </c>
      <c r="I182" s="599" t="s">
        <v>1567</v>
      </c>
      <c r="J182" s="600" t="str">
        <f t="shared" si="5"/>
        <v>DESPESA NÃO ADMITIDA COM RECURSOS DA CLÁUSULA DE P,D&amp;I, CONSIDERANDO O EXECUTOR E A QUALIFICAÇÃO DO PROJETO OU PROGRAMA</v>
      </c>
    </row>
    <row r="183" spans="1:10" ht="12" customHeight="1" x14ac:dyDescent="0.3">
      <c r="A183" s="597" t="s">
        <v>23</v>
      </c>
      <c r="B183" s="597" t="s">
        <v>249</v>
      </c>
      <c r="C183" s="597" t="s">
        <v>244</v>
      </c>
      <c r="D183" s="597" t="s">
        <v>2354</v>
      </c>
      <c r="E183" s="597" t="s">
        <v>2354</v>
      </c>
      <c r="F183" s="597" t="s">
        <v>2357</v>
      </c>
      <c r="G183" s="597" t="s">
        <v>2055</v>
      </c>
      <c r="H183" s="598" t="str">
        <f t="shared" si="4"/>
        <v>DESENVOLVIMENTO EXPERIMENTAL;EMPRESA BRASILEIRA;GRANDE;;;SERVICOS;SERVIÇO DE APOIO PARA AQUISIÇÃO DE DADOS</v>
      </c>
      <c r="I183" s="599" t="s">
        <v>1567</v>
      </c>
      <c r="J183" s="600" t="str">
        <f t="shared" si="5"/>
        <v>DESPESA NÃO ADMITIDA COM RECURSOS DA CLÁUSULA DE P,D&amp;I, CONSIDERANDO O EXECUTOR E A QUALIFICAÇÃO DO PROJETO OU PROGRAMA</v>
      </c>
    </row>
    <row r="184" spans="1:10" ht="12" customHeight="1" x14ac:dyDescent="0.3">
      <c r="A184" s="597" t="s">
        <v>23</v>
      </c>
      <c r="B184" s="597" t="s">
        <v>249</v>
      </c>
      <c r="C184" s="597" t="s">
        <v>244</v>
      </c>
      <c r="D184" s="597" t="s">
        <v>2354</v>
      </c>
      <c r="E184" s="597" t="s">
        <v>2354</v>
      </c>
      <c r="F184" s="597" t="s">
        <v>2357</v>
      </c>
      <c r="G184" s="597" t="s">
        <v>230</v>
      </c>
      <c r="H184" s="598" t="str">
        <f t="shared" si="4"/>
        <v>DESENVOLVIMENTO EXPERIMENTAL;EMPRESA BRASILEIRA;GRANDE;;;SERVICOS;SERVIÇO DE EDITORAÇÃO E IMPRESSÃO</v>
      </c>
      <c r="I184" s="599" t="s">
        <v>1567</v>
      </c>
      <c r="J184" s="600" t="str">
        <f t="shared" si="5"/>
        <v>DESPESA NÃO ADMITIDA COM RECURSOS DA CLÁUSULA DE P,D&amp;I, CONSIDERANDO O EXECUTOR E A QUALIFICAÇÃO DO PROJETO OU PROGRAMA</v>
      </c>
    </row>
    <row r="185" spans="1:10" ht="12" customHeight="1" x14ac:dyDescent="0.3">
      <c r="A185" s="597" t="s">
        <v>23</v>
      </c>
      <c r="B185" s="597" t="s">
        <v>249</v>
      </c>
      <c r="C185" s="597" t="s">
        <v>244</v>
      </c>
      <c r="D185" s="597" t="s">
        <v>2354</v>
      </c>
      <c r="E185" s="597" t="s">
        <v>2354</v>
      </c>
      <c r="F185" s="597" t="s">
        <v>2357</v>
      </c>
      <c r="G185" s="597" t="s">
        <v>231</v>
      </c>
      <c r="H185" s="598" t="str">
        <f t="shared" si="4"/>
        <v>DESENVOLVIMENTO EXPERIMENTAL;EMPRESA BRASILEIRA;GRANDE;;;SERVICOS;SERVIÇO DE LOCOMOÇÃO E TRANSPORTE</v>
      </c>
      <c r="I185" s="599" t="s">
        <v>1567</v>
      </c>
      <c r="J185" s="600" t="str">
        <f t="shared" si="5"/>
        <v>DESPESA NÃO ADMITIDA COM RECURSOS DA CLÁUSULA DE P,D&amp;I, CONSIDERANDO O EXECUTOR E A QUALIFICAÇÃO DO PROJETO OU PROGRAMA</v>
      </c>
    </row>
    <row r="186" spans="1:10" ht="12" customHeight="1" x14ac:dyDescent="0.3">
      <c r="A186" s="597" t="s">
        <v>23</v>
      </c>
      <c r="B186" s="597" t="s">
        <v>249</v>
      </c>
      <c r="C186" s="597" t="s">
        <v>244</v>
      </c>
      <c r="D186" s="597" t="s">
        <v>2354</v>
      </c>
      <c r="E186" s="597" t="s">
        <v>2354</v>
      </c>
      <c r="F186" s="597" t="s">
        <v>2357</v>
      </c>
      <c r="G186" s="597" t="s">
        <v>2358</v>
      </c>
      <c r="H186" s="598" t="str">
        <f t="shared" si="4"/>
        <v>DESENVOLVIMENTO EXPERIMENTAL;EMPRESA BRASILEIRA;GRANDE;;;SERVICOS;SERVIÇO DE MANUTENÇÃO</v>
      </c>
      <c r="I186" s="599" t="s">
        <v>1567</v>
      </c>
      <c r="J186" s="600" t="str">
        <f t="shared" si="5"/>
        <v>DESPESA NÃO ADMITIDA COM RECURSOS DA CLÁUSULA DE P,D&amp;I, CONSIDERANDO O EXECUTOR E A QUALIFICAÇÃO DO PROJETO OU PROGRAMA</v>
      </c>
    </row>
    <row r="187" spans="1:10" ht="12" customHeight="1" x14ac:dyDescent="0.3">
      <c r="A187" s="597" t="s">
        <v>23</v>
      </c>
      <c r="B187" s="597" t="s">
        <v>249</v>
      </c>
      <c r="C187" s="597" t="s">
        <v>244</v>
      </c>
      <c r="D187" s="597" t="s">
        <v>2354</v>
      </c>
      <c r="E187" s="597" t="s">
        <v>2354</v>
      </c>
      <c r="F187" s="597" t="s">
        <v>2357</v>
      </c>
      <c r="G187" s="597" t="s">
        <v>2399</v>
      </c>
      <c r="H187" s="598" t="str">
        <f t="shared" si="4"/>
        <v>DESENVOLVIMENTO EXPERIMENTAL;EMPRESA BRASILEIRA;GRANDE;;;SERVICOS;SERVIÇO TÉCNICO ESPECIALIZADO</v>
      </c>
      <c r="I187" s="599" t="s">
        <v>1575</v>
      </c>
      <c r="J187" s="600" t="str">
        <f t="shared" si="5"/>
        <v/>
      </c>
    </row>
    <row r="188" spans="1:10" ht="12" customHeight="1" x14ac:dyDescent="0.3">
      <c r="A188" s="597" t="s">
        <v>23</v>
      </c>
      <c r="B188" s="597" t="s">
        <v>249</v>
      </c>
      <c r="C188" s="597" t="s">
        <v>244</v>
      </c>
      <c r="D188" s="597" t="s">
        <v>2354</v>
      </c>
      <c r="E188" s="597" t="s">
        <v>2354</v>
      </c>
      <c r="F188" s="597" t="s">
        <v>2357</v>
      </c>
      <c r="G188" s="597" t="s">
        <v>2359</v>
      </c>
      <c r="H188" s="598" t="str">
        <f t="shared" si="4"/>
        <v>DESENVOLVIMENTO EXPERIMENTAL;EMPRESA BRASILEIRA;GRANDE;;;SERVICOS;SERVIÇOS COMPUTACIONAIS</v>
      </c>
      <c r="I188" s="599" t="s">
        <v>1575</v>
      </c>
      <c r="J188" s="600" t="str">
        <f t="shared" si="5"/>
        <v/>
      </c>
    </row>
    <row r="189" spans="1:10" ht="12" customHeight="1" x14ac:dyDescent="0.3">
      <c r="A189" s="597" t="s">
        <v>23</v>
      </c>
      <c r="B189" s="597" t="s">
        <v>249</v>
      </c>
      <c r="C189" s="597" t="s">
        <v>244</v>
      </c>
      <c r="D189" s="597" t="s">
        <v>2354</v>
      </c>
      <c r="E189" s="597" t="s">
        <v>2354</v>
      </c>
      <c r="F189" s="597" t="s">
        <v>2357</v>
      </c>
      <c r="G189" s="597" t="s">
        <v>229</v>
      </c>
      <c r="H189" s="598" t="str">
        <f t="shared" si="4"/>
        <v>DESENVOLVIMENTO EXPERIMENTAL;EMPRESA BRASILEIRA;GRANDE;;;SERVICOS;TAXA DE INSCRIÇÃO EM CONGRESSO OU EVENTO</v>
      </c>
      <c r="I189" s="599" t="s">
        <v>1567</v>
      </c>
      <c r="J189" s="600" t="str">
        <f t="shared" si="5"/>
        <v>DESPESA NÃO ADMITIDA COM RECURSOS DA CLÁUSULA DE P,D&amp;I, CONSIDERANDO O EXECUTOR E A QUALIFICAÇÃO DO PROJETO OU PROGRAMA</v>
      </c>
    </row>
    <row r="190" spans="1:10" ht="12" customHeight="1" x14ac:dyDescent="0.3">
      <c r="A190" s="597" t="s">
        <v>23</v>
      </c>
      <c r="B190" s="597" t="s">
        <v>249</v>
      </c>
      <c r="C190" s="597" t="s">
        <v>244</v>
      </c>
      <c r="D190" s="597" t="s">
        <v>2354</v>
      </c>
      <c r="E190" s="597" t="s">
        <v>2354</v>
      </c>
      <c r="F190" s="597" t="s">
        <v>2360</v>
      </c>
      <c r="G190" s="597" t="s">
        <v>2064</v>
      </c>
      <c r="H190" s="598" t="str">
        <f t="shared" si="4"/>
        <v>DESENVOLVIMENTO EXPERIMENTAL;EMPRESA BRASILEIRA;GRANDE;;;SERVICOS - TIB;SERVIÇO DE TIB</v>
      </c>
      <c r="I190" s="599" t="s">
        <v>1567</v>
      </c>
      <c r="J190" s="600" t="str">
        <f t="shared" si="5"/>
        <v>DESPESA NÃO ADMITIDA COM RECURSOS DA CLÁUSULA DE P,D&amp;I, CONSIDERANDO O EXECUTOR E A QUALIFICAÇÃO DO PROJETO OU PROGRAMA</v>
      </c>
    </row>
    <row r="191" spans="1:10" ht="12" customHeight="1" x14ac:dyDescent="0.3">
      <c r="A191" s="597" t="s">
        <v>23</v>
      </c>
      <c r="B191" s="597" t="s">
        <v>249</v>
      </c>
      <c r="C191" s="597" t="s">
        <v>244</v>
      </c>
      <c r="D191" s="597" t="s">
        <v>2354</v>
      </c>
      <c r="E191" s="597" t="s">
        <v>2354</v>
      </c>
      <c r="F191" s="597" t="s">
        <v>2360</v>
      </c>
      <c r="G191" s="597" t="s">
        <v>2057</v>
      </c>
      <c r="H191" s="598" t="str">
        <f t="shared" si="4"/>
        <v>DESENVOLVIMENTO EXPERIMENTAL;EMPRESA BRASILEIRA;GRANDE;;;SERVICOS - TIB;SERVIÇO DE TREINAMENTO, SUPORTE E QUALIFICAÇÃO</v>
      </c>
      <c r="I191" s="599" t="s">
        <v>1567</v>
      </c>
      <c r="J191" s="600" t="str">
        <f t="shared" si="5"/>
        <v>DESPESA NÃO ADMITIDA COM RECURSOS DA CLÁUSULA DE P,D&amp;I, CONSIDERANDO O EXECUTOR E A QUALIFICAÇÃO DO PROJETO OU PROGRAMA</v>
      </c>
    </row>
    <row r="192" spans="1:10" ht="12" customHeight="1" x14ac:dyDescent="0.3">
      <c r="A192" s="597" t="s">
        <v>23</v>
      </c>
      <c r="B192" s="597" t="s">
        <v>249</v>
      </c>
      <c r="C192" s="597" t="s">
        <v>244</v>
      </c>
      <c r="D192" s="597" t="s">
        <v>2354</v>
      </c>
      <c r="E192" s="597" t="s">
        <v>2354</v>
      </c>
      <c r="F192" s="597" t="s">
        <v>2360</v>
      </c>
      <c r="G192" s="597" t="s">
        <v>2056</v>
      </c>
      <c r="H192" s="598" t="str">
        <f t="shared" ref="H192:H254" si="6">CONCATENATE(A192,$H$2,B192,$H$2,C192,$H$2,D192,$H$2,E192,$H$2,F192,$H$2,G192)</f>
        <v>DESENVOLVIMENTO EXPERIMENTAL;EMPRESA BRASILEIRA;GRANDE;;;SERVICOS - TIB;SERVIÇO ESPECIALIZADO PARA TIB - NORMALIZAÇÃO</v>
      </c>
      <c r="I192" s="599" t="s">
        <v>1567</v>
      </c>
      <c r="J192" s="600" t="str">
        <f t="shared" ref="J192:J254" si="7">IF(I192="N",J$3,"")</f>
        <v>DESPESA NÃO ADMITIDA COM RECURSOS DA CLÁUSULA DE P,D&amp;I, CONSIDERANDO O EXECUTOR E A QUALIFICAÇÃO DO PROJETO OU PROGRAMA</v>
      </c>
    </row>
    <row r="193" spans="1:10" ht="12" customHeight="1" x14ac:dyDescent="0.3">
      <c r="A193" s="597" t="s">
        <v>23</v>
      </c>
      <c r="B193" s="597" t="s">
        <v>249</v>
      </c>
      <c r="C193" s="597" t="s">
        <v>244</v>
      </c>
      <c r="D193" s="597" t="s">
        <v>2354</v>
      </c>
      <c r="E193" s="597" t="s">
        <v>2354</v>
      </c>
      <c r="F193" s="597" t="s">
        <v>1648</v>
      </c>
      <c r="G193" s="597" t="s">
        <v>2202</v>
      </c>
      <c r="H193" s="598" t="str">
        <f t="shared" si="6"/>
        <v>DESENVOLVIMENTO EXPERIMENTAL;EMPRESA BRASILEIRA;GRANDE;;;TESTES OPERACIONAIS;NA</v>
      </c>
      <c r="I193" s="599" t="s">
        <v>1567</v>
      </c>
      <c r="J193" s="600" t="str">
        <f t="shared" si="7"/>
        <v>DESPESA NÃO ADMITIDA COM RECURSOS DA CLÁUSULA DE P,D&amp;I, CONSIDERANDO O EXECUTOR E A QUALIFICAÇÃO DO PROJETO OU PROGRAMA</v>
      </c>
    </row>
    <row r="194" spans="1:10" ht="12" customHeight="1" x14ac:dyDescent="0.3">
      <c r="A194" s="597" t="s">
        <v>23</v>
      </c>
      <c r="B194" s="597" t="s">
        <v>249</v>
      </c>
      <c r="C194" s="597" t="s">
        <v>244</v>
      </c>
      <c r="D194" s="597" t="s">
        <v>2354</v>
      </c>
      <c r="E194" s="597" t="s">
        <v>2354</v>
      </c>
      <c r="F194" s="597" t="s">
        <v>281</v>
      </c>
      <c r="G194" s="597" t="s">
        <v>2202</v>
      </c>
      <c r="H194" s="598" t="str">
        <f t="shared" si="6"/>
        <v>DESENVOLVIMENTO EXPERIMENTAL;EMPRESA BRASILEIRA;GRANDE;;;TRIBUTOS;NA</v>
      </c>
      <c r="I194" s="599" t="s">
        <v>1575</v>
      </c>
      <c r="J194" s="600" t="str">
        <f t="shared" si="7"/>
        <v/>
      </c>
    </row>
    <row r="195" spans="1:10" ht="12" customHeight="1" x14ac:dyDescent="0.3">
      <c r="A195" s="601" t="s">
        <v>23</v>
      </c>
      <c r="B195" s="600" t="s">
        <v>249</v>
      </c>
      <c r="C195" s="600" t="s">
        <v>244</v>
      </c>
      <c r="D195" s="600"/>
      <c r="E195" s="600"/>
      <c r="F195" s="597" t="s">
        <v>2357</v>
      </c>
      <c r="G195" s="600" t="s">
        <v>2408</v>
      </c>
      <c r="H195" s="598" t="str">
        <f t="shared" si="6"/>
        <v>DESENVOLVIMENTO EXPERIMENTAL;EMPRESA BRASILEIRA;GRANDE;;;SERVICOS;SERVIÇO DE QUALIFICAÇÃO E CERTIFICAÇÃO</v>
      </c>
      <c r="I195" s="599" t="s">
        <v>1567</v>
      </c>
      <c r="J195" s="600" t="str">
        <f t="shared" si="7"/>
        <v>DESPESA NÃO ADMITIDA COM RECURSOS DA CLÁUSULA DE P,D&amp;I, CONSIDERANDO O EXECUTOR E A QUALIFICAÇÃO DO PROJETO OU PROGRAMA</v>
      </c>
    </row>
    <row r="196" spans="1:10" ht="12" customHeight="1" x14ac:dyDescent="0.3">
      <c r="A196" s="597" t="s">
        <v>23</v>
      </c>
      <c r="B196" s="597" t="s">
        <v>249</v>
      </c>
      <c r="C196" s="597" t="s">
        <v>243</v>
      </c>
      <c r="D196" s="597" t="s">
        <v>2354</v>
      </c>
      <c r="E196" s="597" t="s">
        <v>2354</v>
      </c>
      <c r="F196" s="597" t="s">
        <v>1646</v>
      </c>
      <c r="G196" s="597" t="s">
        <v>2050</v>
      </c>
      <c r="H196" s="598" t="str">
        <f t="shared" si="6"/>
        <v>DESENVOLVIMENTO EXPERIMENTAL;EMPRESA BRASILEIRA;MÉDIO;;;CAPACITACAO DE FORNECEDORES;BENS E MATERIAIS - CABEÇA DE SÉRIE E LOTE PILOTO</v>
      </c>
      <c r="I196" s="599" t="s">
        <v>1567</v>
      </c>
      <c r="J196" s="600" t="str">
        <f t="shared" si="7"/>
        <v>DESPESA NÃO ADMITIDA COM RECURSOS DA CLÁUSULA DE P,D&amp;I, CONSIDERANDO O EXECUTOR E A QUALIFICAÇÃO DO PROJETO OU PROGRAMA</v>
      </c>
    </row>
    <row r="197" spans="1:10" ht="12" customHeight="1" x14ac:dyDescent="0.3">
      <c r="A197" s="597" t="s">
        <v>23</v>
      </c>
      <c r="B197" s="597" t="s">
        <v>249</v>
      </c>
      <c r="C197" s="597" t="s">
        <v>243</v>
      </c>
      <c r="D197" s="597" t="s">
        <v>2354</v>
      </c>
      <c r="E197" s="597" t="s">
        <v>2354</v>
      </c>
      <c r="F197" s="597" t="s">
        <v>1646</v>
      </c>
      <c r="G197" s="597" t="s">
        <v>2053</v>
      </c>
      <c r="H197" s="598" t="str">
        <f t="shared" si="6"/>
        <v>DESENVOLVIMENTO EXPERIMENTAL;EMPRESA BRASILEIRA;MÉDIO;;;CAPACITACAO DE FORNECEDORES;EQUIPAMENTOS E MATERIAIS - PRIMEIRO LOTE</v>
      </c>
      <c r="I197" s="599" t="s">
        <v>1567</v>
      </c>
      <c r="J197" s="600" t="str">
        <f t="shared" si="7"/>
        <v>DESPESA NÃO ADMITIDA COM RECURSOS DA CLÁUSULA DE P,D&amp;I, CONSIDERANDO O EXECUTOR E A QUALIFICAÇÃO DO PROJETO OU PROGRAMA</v>
      </c>
    </row>
    <row r="198" spans="1:10" ht="12" customHeight="1" x14ac:dyDescent="0.3">
      <c r="A198" s="597" t="s">
        <v>23</v>
      </c>
      <c r="B198" s="597" t="s">
        <v>249</v>
      </c>
      <c r="C198" s="597" t="s">
        <v>243</v>
      </c>
      <c r="D198" s="597" t="s">
        <v>2354</v>
      </c>
      <c r="E198" s="597" t="s">
        <v>2354</v>
      </c>
      <c r="F198" s="597" t="s">
        <v>1646</v>
      </c>
      <c r="G198" s="597" t="s">
        <v>260</v>
      </c>
      <c r="H198" s="598" t="str">
        <f t="shared" si="6"/>
        <v>DESENVOLVIMENTO EXPERIMENTAL;EMPRESA BRASILEIRA;MÉDIO;;;CAPACITACAO DE FORNECEDORES;EQUIPAMENTOS LABORATORIAIS</v>
      </c>
      <c r="I198" s="599" t="s">
        <v>1567</v>
      </c>
      <c r="J198" s="600" t="str">
        <f t="shared" si="7"/>
        <v>DESPESA NÃO ADMITIDA COM RECURSOS DA CLÁUSULA DE P,D&amp;I, CONSIDERANDO O EXECUTOR E A QUALIFICAÇÃO DO PROJETO OU PROGRAMA</v>
      </c>
    </row>
    <row r="199" spans="1:10" ht="12" customHeight="1" x14ac:dyDescent="0.3">
      <c r="A199" s="597" t="s">
        <v>23</v>
      </c>
      <c r="B199" s="597" t="s">
        <v>249</v>
      </c>
      <c r="C199" s="597" t="s">
        <v>243</v>
      </c>
      <c r="D199" s="597" t="s">
        <v>2354</v>
      </c>
      <c r="E199" s="597" t="s">
        <v>2354</v>
      </c>
      <c r="F199" s="597" t="s">
        <v>1646</v>
      </c>
      <c r="G199" s="597" t="s">
        <v>2052</v>
      </c>
      <c r="H199" s="598" t="str">
        <f t="shared" si="6"/>
        <v>DESENVOLVIMENTO EXPERIMENTAL;EMPRESA BRASILEIRA;MÉDIO;;;CAPACITACAO DE FORNECEDORES;ESTUDOS DE VIABILIDADE TÉCNICA E ECONÔMICA</v>
      </c>
      <c r="I199" s="599" t="s">
        <v>1567</v>
      </c>
      <c r="J199" s="600" t="str">
        <f t="shared" si="7"/>
        <v>DESPESA NÃO ADMITIDA COM RECURSOS DA CLÁUSULA DE P,D&amp;I, CONSIDERANDO O EXECUTOR E A QUALIFICAÇÃO DO PROJETO OU PROGRAMA</v>
      </c>
    </row>
    <row r="200" spans="1:10" ht="12" customHeight="1" x14ac:dyDescent="0.3">
      <c r="A200" s="597" t="s">
        <v>23</v>
      </c>
      <c r="B200" s="597" t="s">
        <v>249</v>
      </c>
      <c r="C200" s="597" t="s">
        <v>243</v>
      </c>
      <c r="D200" s="597" t="s">
        <v>2354</v>
      </c>
      <c r="E200" s="597" t="s">
        <v>2354</v>
      </c>
      <c r="F200" s="597" t="s">
        <v>1646</v>
      </c>
      <c r="G200" s="597" t="s">
        <v>2051</v>
      </c>
      <c r="H200" s="598" t="str">
        <f t="shared" si="6"/>
        <v>DESENVOLVIMENTO EXPERIMENTAL;EMPRESA BRASILEIRA;MÉDIO;;;CAPACITACAO DE FORNECEDORES;SERVIÇOS - CABEÇA DE SÉRIE E LOTE PILOTO</v>
      </c>
      <c r="I200" s="599" t="s">
        <v>1567</v>
      </c>
      <c r="J200" s="600" t="str">
        <f t="shared" si="7"/>
        <v>DESPESA NÃO ADMITIDA COM RECURSOS DA CLÁUSULA DE P,D&amp;I, CONSIDERANDO O EXECUTOR E A QUALIFICAÇÃO DO PROJETO OU PROGRAMA</v>
      </c>
    </row>
    <row r="201" spans="1:10" ht="12" customHeight="1" x14ac:dyDescent="0.3">
      <c r="A201" s="597" t="s">
        <v>23</v>
      </c>
      <c r="B201" s="597" t="s">
        <v>249</v>
      </c>
      <c r="C201" s="597" t="s">
        <v>243</v>
      </c>
      <c r="D201" s="597" t="s">
        <v>2354</v>
      </c>
      <c r="E201" s="597" t="s">
        <v>2354</v>
      </c>
      <c r="F201" s="597" t="s">
        <v>1646</v>
      </c>
      <c r="G201" s="597" t="s">
        <v>2054</v>
      </c>
      <c r="H201" s="598" t="str">
        <f t="shared" si="6"/>
        <v>DESENVOLVIMENTO EXPERIMENTAL;EMPRESA BRASILEIRA;MÉDIO;;;CAPACITACAO DE FORNECEDORES;SERVIÇOS - OPERACIONALIZAÇÃO DE EQUIPAMENTOS</v>
      </c>
      <c r="I201" s="599" t="s">
        <v>1567</v>
      </c>
      <c r="J201" s="600" t="str">
        <f t="shared" si="7"/>
        <v>DESPESA NÃO ADMITIDA COM RECURSOS DA CLÁUSULA DE P,D&amp;I, CONSIDERANDO O EXECUTOR E A QUALIFICAÇÃO DO PROJETO OU PROGRAMA</v>
      </c>
    </row>
    <row r="202" spans="1:10" ht="12" customHeight="1" x14ac:dyDescent="0.3">
      <c r="A202" s="597" t="s">
        <v>23</v>
      </c>
      <c r="B202" s="597" t="s">
        <v>249</v>
      </c>
      <c r="C202" s="597" t="s">
        <v>243</v>
      </c>
      <c r="D202" s="597" t="s">
        <v>2354</v>
      </c>
      <c r="E202" s="597" t="s">
        <v>2354</v>
      </c>
      <c r="F202" s="597" t="s">
        <v>2362</v>
      </c>
      <c r="G202" s="597" t="s">
        <v>2202</v>
      </c>
      <c r="H202" s="598" t="str">
        <f t="shared" si="6"/>
        <v>DESENVOLVIMENTO EXPERIMENTAL;EMPRESA BRASILEIRA;MÉDIO;;;CUSTOS DIRETOS;NA</v>
      </c>
      <c r="I202" s="599" t="s">
        <v>1575</v>
      </c>
      <c r="J202" s="600" t="str">
        <f t="shared" si="7"/>
        <v/>
      </c>
    </row>
    <row r="203" spans="1:10" ht="12" customHeight="1" x14ac:dyDescent="0.3">
      <c r="A203" s="597" t="s">
        <v>23</v>
      </c>
      <c r="B203" s="597" t="s">
        <v>249</v>
      </c>
      <c r="C203" s="597" t="s">
        <v>243</v>
      </c>
      <c r="D203" s="597" t="s">
        <v>2354</v>
      </c>
      <c r="E203" s="597" t="s">
        <v>2354</v>
      </c>
      <c r="F203" s="597" t="s">
        <v>1643</v>
      </c>
      <c r="G203" s="597" t="s">
        <v>2202</v>
      </c>
      <c r="H203" s="598" t="str">
        <f t="shared" si="6"/>
        <v>DESENVOLVIMENTO EXPERIMENTAL;EMPRESA BRASILEIRA;MÉDIO;;;DIARIAS E AJUDA DE CUSTO;NA</v>
      </c>
      <c r="I203" s="599" t="s">
        <v>1575</v>
      </c>
      <c r="J203" s="600" t="str">
        <f t="shared" si="7"/>
        <v/>
      </c>
    </row>
    <row r="204" spans="1:10" ht="12" customHeight="1" x14ac:dyDescent="0.3">
      <c r="A204" s="597" t="s">
        <v>23</v>
      </c>
      <c r="B204" s="597" t="s">
        <v>249</v>
      </c>
      <c r="C204" s="597" t="s">
        <v>243</v>
      </c>
      <c r="D204" s="597" t="s">
        <v>2354</v>
      </c>
      <c r="E204" s="597" t="s">
        <v>2354</v>
      </c>
      <c r="F204" s="597" t="s">
        <v>1645</v>
      </c>
      <c r="G204" s="597" t="s">
        <v>2361</v>
      </c>
      <c r="H204" s="598" t="str">
        <f t="shared" si="6"/>
        <v>DESENVOLVIMENTO EXPERIMENTAL;EMPRESA BRASILEIRA;MÉDIO;;;EQUIPAMENTO E MATERIAL PERMANENTE;EQUIPAMENTO</v>
      </c>
      <c r="I204" s="599" t="s">
        <v>1575</v>
      </c>
      <c r="J204" s="600" t="str">
        <f t="shared" si="7"/>
        <v/>
      </c>
    </row>
    <row r="205" spans="1:10" ht="12" customHeight="1" x14ac:dyDescent="0.3">
      <c r="A205" s="597" t="s">
        <v>23</v>
      </c>
      <c r="B205" s="597" t="s">
        <v>249</v>
      </c>
      <c r="C205" s="597" t="s">
        <v>243</v>
      </c>
      <c r="D205" s="597" t="s">
        <v>2354</v>
      </c>
      <c r="E205" s="597" t="s">
        <v>2354</v>
      </c>
      <c r="F205" s="597" t="s">
        <v>1645</v>
      </c>
      <c r="G205" s="597" t="s">
        <v>1248</v>
      </c>
      <c r="H205" s="598" t="str">
        <f t="shared" si="6"/>
        <v>DESENVOLVIMENTO EXPERIMENTAL;EMPRESA BRASILEIRA;MÉDIO;;;EQUIPAMENTO E MATERIAL PERMANENTE;MATERIAL PERMANENTE</v>
      </c>
      <c r="I205" s="599" t="s">
        <v>1575</v>
      </c>
      <c r="J205" s="600" t="str">
        <f t="shared" si="7"/>
        <v/>
      </c>
    </row>
    <row r="206" spans="1:10" ht="12" customHeight="1" x14ac:dyDescent="0.3">
      <c r="A206" s="597" t="s">
        <v>23</v>
      </c>
      <c r="B206" s="597" t="s">
        <v>249</v>
      </c>
      <c r="C206" s="597" t="s">
        <v>243</v>
      </c>
      <c r="D206" s="597" t="s">
        <v>2354</v>
      </c>
      <c r="E206" s="597" t="s">
        <v>2354</v>
      </c>
      <c r="F206" s="597" t="s">
        <v>448</v>
      </c>
      <c r="G206" s="597" t="s">
        <v>2062</v>
      </c>
      <c r="H206" s="598" t="str">
        <f t="shared" si="6"/>
        <v>DESENVOLVIMENTO EXPERIMENTAL;EMPRESA BRASILEIRA;MÉDIO;;;EQUIPE;BOLSA - ALUNO DE GRADUAÇÃO OU PÓS-GRADUAÇÃO</v>
      </c>
      <c r="I206" s="599" t="s">
        <v>1567</v>
      </c>
      <c r="J206" s="600" t="str">
        <f t="shared" si="7"/>
        <v>DESPESA NÃO ADMITIDA COM RECURSOS DA CLÁUSULA DE P,D&amp;I, CONSIDERANDO O EXECUTOR E A QUALIFICAÇÃO DO PROJETO OU PROGRAMA</v>
      </c>
    </row>
    <row r="207" spans="1:10" ht="12" customHeight="1" x14ac:dyDescent="0.3">
      <c r="A207" s="597" t="s">
        <v>23</v>
      </c>
      <c r="B207" s="597" t="s">
        <v>249</v>
      </c>
      <c r="C207" s="597" t="s">
        <v>243</v>
      </c>
      <c r="D207" s="597" t="s">
        <v>2354</v>
      </c>
      <c r="E207" s="597" t="s">
        <v>2354</v>
      </c>
      <c r="F207" s="597" t="s">
        <v>448</v>
      </c>
      <c r="G207" s="597" t="s">
        <v>2061</v>
      </c>
      <c r="H207" s="598" t="str">
        <f t="shared" si="6"/>
        <v>DESENVOLVIMENTO EXPERIMENTAL;EMPRESA BRASILEIRA;MÉDIO;;;EQUIPE;BOLSA - DOCENTE OU PESQUISADOR DA INSTITUIÇÃO</v>
      </c>
      <c r="I207" s="599" t="s">
        <v>1567</v>
      </c>
      <c r="J207" s="600" t="str">
        <f t="shared" si="7"/>
        <v>DESPESA NÃO ADMITIDA COM RECURSOS DA CLÁUSULA DE P,D&amp;I, CONSIDERANDO O EXECUTOR E A QUALIFICAÇÃO DO PROJETO OU PROGRAMA</v>
      </c>
    </row>
    <row r="208" spans="1:10" ht="12" customHeight="1" x14ac:dyDescent="0.3">
      <c r="A208" s="597" t="s">
        <v>23</v>
      </c>
      <c r="B208" s="597" t="s">
        <v>249</v>
      </c>
      <c r="C208" s="597" t="s">
        <v>243</v>
      </c>
      <c r="D208" s="597" t="s">
        <v>2354</v>
      </c>
      <c r="E208" s="597" t="s">
        <v>2354</v>
      </c>
      <c r="F208" s="597" t="s">
        <v>448</v>
      </c>
      <c r="G208" s="597" t="s">
        <v>2063</v>
      </c>
      <c r="H208" s="598" t="str">
        <f t="shared" si="6"/>
        <v>DESENVOLVIMENTO EXPERIMENTAL;EMPRESA BRASILEIRA;MÉDIO;;;EQUIPE;BOLSA - PESQUISADOR VISITANTE</v>
      </c>
      <c r="I208" s="599" t="s">
        <v>1567</v>
      </c>
      <c r="J208" s="600" t="str">
        <f t="shared" si="7"/>
        <v>DESPESA NÃO ADMITIDA COM RECURSOS DA CLÁUSULA DE P,D&amp;I, CONSIDERANDO O EXECUTOR E A QUALIFICAÇÃO DO PROJETO OU PROGRAMA</v>
      </c>
    </row>
    <row r="209" spans="1:10" ht="12" customHeight="1" x14ac:dyDescent="0.3">
      <c r="A209" s="597" t="s">
        <v>23</v>
      </c>
      <c r="B209" s="597" t="s">
        <v>249</v>
      </c>
      <c r="C209" s="597" t="s">
        <v>243</v>
      </c>
      <c r="D209" s="597" t="s">
        <v>2354</v>
      </c>
      <c r="E209" s="597" t="s">
        <v>2354</v>
      </c>
      <c r="F209" s="597" t="s">
        <v>448</v>
      </c>
      <c r="G209" s="597" t="s">
        <v>1641</v>
      </c>
      <c r="H209" s="598" t="str">
        <f t="shared" si="6"/>
        <v>DESENVOLVIMENTO EXPERIMENTAL;EMPRESA BRASILEIRA;MÉDIO;;;EQUIPE;REMUNERAÇÃO DIRETA</v>
      </c>
      <c r="I209" s="599" t="s">
        <v>1575</v>
      </c>
      <c r="J209" s="600" t="str">
        <f t="shared" si="7"/>
        <v/>
      </c>
    </row>
    <row r="210" spans="1:10" ht="12" customHeight="1" x14ac:dyDescent="0.3">
      <c r="A210" s="597" t="s">
        <v>23</v>
      </c>
      <c r="B210" s="597" t="s">
        <v>249</v>
      </c>
      <c r="C210" s="597" t="s">
        <v>243</v>
      </c>
      <c r="D210" s="597" t="s">
        <v>2354</v>
      </c>
      <c r="E210" s="597" t="s">
        <v>2354</v>
      </c>
      <c r="F210" s="597" t="s">
        <v>1642</v>
      </c>
      <c r="G210" s="597" t="s">
        <v>2202</v>
      </c>
      <c r="H210" s="598" t="str">
        <f t="shared" si="6"/>
        <v>DESENVOLVIMENTO EXPERIMENTAL;EMPRESA BRASILEIRA;MÉDIO;;;MATERIAL DE CONSUMO;NA</v>
      </c>
      <c r="I210" s="599" t="s">
        <v>1575</v>
      </c>
      <c r="J210" s="600" t="str">
        <f t="shared" si="7"/>
        <v/>
      </c>
    </row>
    <row r="211" spans="1:10" ht="12" customHeight="1" x14ac:dyDescent="0.3">
      <c r="A211" s="597" t="s">
        <v>23</v>
      </c>
      <c r="B211" s="597" t="s">
        <v>249</v>
      </c>
      <c r="C211" s="597" t="s">
        <v>243</v>
      </c>
      <c r="D211" s="597" t="s">
        <v>2354</v>
      </c>
      <c r="E211" s="597" t="s">
        <v>2354</v>
      </c>
      <c r="F211" s="597" t="s">
        <v>1644</v>
      </c>
      <c r="G211" s="597" t="s">
        <v>2066</v>
      </c>
      <c r="H211" s="598" t="str">
        <f t="shared" si="6"/>
        <v>DESENVOLVIMENTO EXPERIMENTAL;EMPRESA BRASILEIRA;MÉDIO;;;OBRAS E INSTALACOES;AMPLIAÇÃO DE ÁREA DE EDIFICAÇÃO</v>
      </c>
      <c r="I211" s="599" t="s">
        <v>1567</v>
      </c>
      <c r="J211" s="600" t="str">
        <f t="shared" si="7"/>
        <v>DESPESA NÃO ADMITIDA COM RECURSOS DA CLÁUSULA DE P,D&amp;I, CONSIDERANDO O EXECUTOR E A QUALIFICAÇÃO DO PROJETO OU PROGRAMA</v>
      </c>
    </row>
    <row r="212" spans="1:10" ht="12" customHeight="1" x14ac:dyDescent="0.3">
      <c r="A212" s="597" t="s">
        <v>23</v>
      </c>
      <c r="B212" s="597" t="s">
        <v>249</v>
      </c>
      <c r="C212" s="597" t="s">
        <v>243</v>
      </c>
      <c r="D212" s="597" t="s">
        <v>2354</v>
      </c>
      <c r="E212" s="597" t="s">
        <v>2354</v>
      </c>
      <c r="F212" s="597" t="s">
        <v>1644</v>
      </c>
      <c r="G212" s="597" t="s">
        <v>258</v>
      </c>
      <c r="H212" s="598" t="str">
        <f t="shared" si="6"/>
        <v>DESENVOLVIMENTO EXPERIMENTAL;EMPRESA BRASILEIRA;MÉDIO;;;OBRAS E INSTALACOES;CONSTRUÇÃO DE NOVA EDIFICAÇÃO</v>
      </c>
      <c r="I212" s="599" t="s">
        <v>1567</v>
      </c>
      <c r="J212" s="600" t="str">
        <f t="shared" si="7"/>
        <v>DESPESA NÃO ADMITIDA COM RECURSOS DA CLÁUSULA DE P,D&amp;I, CONSIDERANDO O EXECUTOR E A QUALIFICAÇÃO DO PROJETO OU PROGRAMA</v>
      </c>
    </row>
    <row r="213" spans="1:10" ht="12" customHeight="1" x14ac:dyDescent="0.3">
      <c r="A213" s="597" t="s">
        <v>23</v>
      </c>
      <c r="B213" s="597" t="s">
        <v>249</v>
      </c>
      <c r="C213" s="597" t="s">
        <v>243</v>
      </c>
      <c r="D213" s="597" t="s">
        <v>2354</v>
      </c>
      <c r="E213" s="597" t="s">
        <v>2354</v>
      </c>
      <c r="F213" s="597" t="s">
        <v>1644</v>
      </c>
      <c r="G213" s="597" t="s">
        <v>2067</v>
      </c>
      <c r="H213" s="598" t="str">
        <f t="shared" si="6"/>
        <v>DESENVOLVIMENTO EXPERIMENTAL;EMPRESA BRASILEIRA;MÉDIO;;;OBRAS E INSTALACOES;PROJETO EXECUTIVO E ESTUDOS TÉCNICOS</v>
      </c>
      <c r="I213" s="599" t="s">
        <v>1567</v>
      </c>
      <c r="J213" s="600" t="str">
        <f t="shared" si="7"/>
        <v>DESPESA NÃO ADMITIDA COM RECURSOS DA CLÁUSULA DE P,D&amp;I, CONSIDERANDO O EXECUTOR E A QUALIFICAÇÃO DO PROJETO OU PROGRAMA</v>
      </c>
    </row>
    <row r="214" spans="1:10" ht="12" customHeight="1" x14ac:dyDescent="0.3">
      <c r="A214" s="597" t="s">
        <v>23</v>
      </c>
      <c r="B214" s="597" t="s">
        <v>249</v>
      </c>
      <c r="C214" s="597" t="s">
        <v>243</v>
      </c>
      <c r="D214" s="597" t="s">
        <v>2354</v>
      </c>
      <c r="E214" s="597" t="s">
        <v>2354</v>
      </c>
      <c r="F214" s="597" t="s">
        <v>1644</v>
      </c>
      <c r="G214" s="597" t="s">
        <v>219</v>
      </c>
      <c r="H214" s="598" t="str">
        <f t="shared" si="6"/>
        <v>DESENVOLVIMENTO EXPERIMENTAL;EMPRESA BRASILEIRA;MÉDIO;;;OBRAS E INSTALACOES;REFORMA DE EDIFICAÇÃO</v>
      </c>
      <c r="I214" s="599" t="s">
        <v>1567</v>
      </c>
      <c r="J214" s="600" t="str">
        <f t="shared" si="7"/>
        <v>DESPESA NÃO ADMITIDA COM RECURSOS DA CLÁUSULA DE P,D&amp;I, CONSIDERANDO O EXECUTOR E A QUALIFICAÇÃO DO PROJETO OU PROGRAMA</v>
      </c>
    </row>
    <row r="215" spans="1:10" ht="12" customHeight="1" x14ac:dyDescent="0.3">
      <c r="A215" s="597" t="s">
        <v>23</v>
      </c>
      <c r="B215" s="597" t="s">
        <v>249</v>
      </c>
      <c r="C215" s="597" t="s">
        <v>243</v>
      </c>
      <c r="D215" s="597" t="s">
        <v>2354</v>
      </c>
      <c r="E215" s="597" t="s">
        <v>2354</v>
      </c>
      <c r="F215" s="597" t="s">
        <v>1644</v>
      </c>
      <c r="G215" s="597" t="s">
        <v>2065</v>
      </c>
      <c r="H215" s="598" t="str">
        <f t="shared" si="6"/>
        <v>DESENVOLVIMENTO EXPERIMENTAL;EMPRESA BRASILEIRA;MÉDIO;;;OBRAS E INSTALACOES;SERVIÇO TÉCNICO DE APOIO - INFRAESTRUTURA</v>
      </c>
      <c r="I215" s="599" t="s">
        <v>1567</v>
      </c>
      <c r="J215" s="600" t="str">
        <f t="shared" si="7"/>
        <v>DESPESA NÃO ADMITIDA COM RECURSOS DA CLÁUSULA DE P,D&amp;I, CONSIDERANDO O EXECUTOR E A QUALIFICAÇÃO DO PROJETO OU PROGRAMA</v>
      </c>
    </row>
    <row r="216" spans="1:10" ht="12" customHeight="1" x14ac:dyDescent="0.3">
      <c r="A216" s="597" t="s">
        <v>23</v>
      </c>
      <c r="B216" s="597" t="s">
        <v>249</v>
      </c>
      <c r="C216" s="597" t="s">
        <v>243</v>
      </c>
      <c r="D216" s="597" t="s">
        <v>2354</v>
      </c>
      <c r="E216" s="597" t="s">
        <v>2354</v>
      </c>
      <c r="F216" s="597" t="s">
        <v>10</v>
      </c>
      <c r="G216" s="597" t="s">
        <v>1649</v>
      </c>
      <c r="H216" s="598" t="str">
        <f t="shared" si="6"/>
        <v>DESENVOLVIMENTO EXPERIMENTAL;EMPRESA BRASILEIRA;MÉDIO;;;OUTRAS DESPESAS;DESPESA DE IMPORTACAO</v>
      </c>
      <c r="I216" s="599" t="s">
        <v>1575</v>
      </c>
      <c r="J216" s="600" t="str">
        <f t="shared" si="7"/>
        <v/>
      </c>
    </row>
    <row r="217" spans="1:10" ht="12" customHeight="1" x14ac:dyDescent="0.3">
      <c r="A217" s="597" t="s">
        <v>23</v>
      </c>
      <c r="B217" s="597" t="s">
        <v>249</v>
      </c>
      <c r="C217" s="597" t="s">
        <v>243</v>
      </c>
      <c r="D217" s="597" t="s">
        <v>2354</v>
      </c>
      <c r="E217" s="597" t="s">
        <v>2354</v>
      </c>
      <c r="F217" s="597" t="s">
        <v>10</v>
      </c>
      <c r="G217" s="597" t="s">
        <v>1650</v>
      </c>
      <c r="H217" s="598" t="str">
        <f t="shared" si="6"/>
        <v>DESENVOLVIMENTO EXPERIMENTAL;EMPRESA BRASILEIRA;MÉDIO;;;OUTRAS DESPESAS;DESPESA OPERACIONAL E ADMINISTRATIVA</v>
      </c>
      <c r="I217" s="599" t="s">
        <v>1567</v>
      </c>
      <c r="J217" s="600" t="str">
        <f t="shared" si="7"/>
        <v>DESPESA NÃO ADMITIDA COM RECURSOS DA CLÁUSULA DE P,D&amp;I, CONSIDERANDO O EXECUTOR E A QUALIFICAÇÃO DO PROJETO OU PROGRAMA</v>
      </c>
    </row>
    <row r="218" spans="1:10" ht="12" customHeight="1" x14ac:dyDescent="0.3">
      <c r="A218" s="597" t="s">
        <v>23</v>
      </c>
      <c r="B218" s="597" t="s">
        <v>249</v>
      </c>
      <c r="C218" s="597" t="s">
        <v>243</v>
      </c>
      <c r="D218" s="597" t="s">
        <v>2354</v>
      </c>
      <c r="E218" s="597" t="s">
        <v>2354</v>
      </c>
      <c r="F218" s="597" t="s">
        <v>10</v>
      </c>
      <c r="G218" s="597" t="s">
        <v>277</v>
      </c>
      <c r="H218" s="598" t="str">
        <f t="shared" si="6"/>
        <v>DESENVOLVIMENTO EXPERIMENTAL;EMPRESA BRASILEIRA;MÉDIO;;;OUTRAS DESPESAS;RESSARCIMENTO DE CUSTOS INDIRETOS</v>
      </c>
      <c r="I218" s="599" t="s">
        <v>1567</v>
      </c>
      <c r="J218" s="600" t="str">
        <f t="shared" si="7"/>
        <v>DESPESA NÃO ADMITIDA COM RECURSOS DA CLÁUSULA DE P,D&amp;I, CONSIDERANDO O EXECUTOR E A QUALIFICAÇÃO DO PROJETO OU PROGRAMA</v>
      </c>
    </row>
    <row r="219" spans="1:10" ht="12" customHeight="1" x14ac:dyDescent="0.3">
      <c r="A219" s="597" t="s">
        <v>23</v>
      </c>
      <c r="B219" s="597" t="s">
        <v>249</v>
      </c>
      <c r="C219" s="597" t="s">
        <v>243</v>
      </c>
      <c r="D219" s="597" t="s">
        <v>2354</v>
      </c>
      <c r="E219" s="597" t="s">
        <v>2354</v>
      </c>
      <c r="F219" s="597" t="s">
        <v>317</v>
      </c>
      <c r="G219" s="597" t="s">
        <v>2060</v>
      </c>
      <c r="H219" s="598" t="str">
        <f t="shared" si="6"/>
        <v>DESENVOLVIMENTO EXPERIMENTAL;EMPRESA BRASILEIRA;MÉDIO;;;OUTROS BENS E DIREITOS;DADO GEOLÓGICO, GEOQUÍMICO OU GEOFÍSICO PÚBLICO</v>
      </c>
      <c r="I219" s="599" t="s">
        <v>1567</v>
      </c>
      <c r="J219" s="600" t="str">
        <f t="shared" si="7"/>
        <v>DESPESA NÃO ADMITIDA COM RECURSOS DA CLÁUSULA DE P,D&amp;I, CONSIDERANDO O EXECUTOR E A QUALIFICAÇÃO DO PROJETO OU PROGRAMA</v>
      </c>
    </row>
    <row r="220" spans="1:10" ht="12" customHeight="1" x14ac:dyDescent="0.3">
      <c r="A220" s="597" t="s">
        <v>23</v>
      </c>
      <c r="B220" s="597" t="s">
        <v>249</v>
      </c>
      <c r="C220" s="597" t="s">
        <v>243</v>
      </c>
      <c r="D220" s="597" t="s">
        <v>2354</v>
      </c>
      <c r="E220" s="597" t="s">
        <v>2354</v>
      </c>
      <c r="F220" s="597" t="s">
        <v>317</v>
      </c>
      <c r="G220" s="597" t="s">
        <v>220</v>
      </c>
      <c r="H220" s="598" t="str">
        <f t="shared" si="6"/>
        <v>DESENVOLVIMENTO EXPERIMENTAL;EMPRESA BRASILEIRA;MÉDIO;;;OUTROS BENS E DIREITOS;DADO NÃO REGULADO PELA ANP</v>
      </c>
      <c r="I220" s="599" t="s">
        <v>1567</v>
      </c>
      <c r="J220" s="600" t="str">
        <f t="shared" si="7"/>
        <v>DESPESA NÃO ADMITIDA COM RECURSOS DA CLÁUSULA DE P,D&amp;I, CONSIDERANDO O EXECUTOR E A QUALIFICAÇÃO DO PROJETO OU PROGRAMA</v>
      </c>
    </row>
    <row r="221" spans="1:10" ht="12" customHeight="1" x14ac:dyDescent="0.3">
      <c r="A221" s="597" t="s">
        <v>23</v>
      </c>
      <c r="B221" s="597" t="s">
        <v>249</v>
      </c>
      <c r="C221" s="597" t="s">
        <v>243</v>
      </c>
      <c r="D221" s="597" t="s">
        <v>2354</v>
      </c>
      <c r="E221" s="597" t="s">
        <v>2354</v>
      </c>
      <c r="F221" s="597" t="s">
        <v>317</v>
      </c>
      <c r="G221" s="597" t="s">
        <v>215</v>
      </c>
      <c r="H221" s="598" t="str">
        <f t="shared" si="6"/>
        <v>DESENVOLVIMENTO EXPERIMENTAL;EMPRESA BRASILEIRA;MÉDIO;;;OUTROS BENS E DIREITOS;MATERIAL BIBLIOGRÁFICO</v>
      </c>
      <c r="I221" s="599" t="s">
        <v>1567</v>
      </c>
      <c r="J221" s="600" t="str">
        <f t="shared" si="7"/>
        <v>DESPESA NÃO ADMITIDA COM RECURSOS DA CLÁUSULA DE P,D&amp;I, CONSIDERANDO O EXECUTOR E A QUALIFICAÇÃO DO PROJETO OU PROGRAMA</v>
      </c>
    </row>
    <row r="222" spans="1:10" ht="12" customHeight="1" x14ac:dyDescent="0.3">
      <c r="A222" s="597" t="s">
        <v>23</v>
      </c>
      <c r="B222" s="597" t="s">
        <v>249</v>
      </c>
      <c r="C222" s="597" t="s">
        <v>243</v>
      </c>
      <c r="D222" s="597" t="s">
        <v>2354</v>
      </c>
      <c r="E222" s="597" t="s">
        <v>2354</v>
      </c>
      <c r="F222" s="597" t="s">
        <v>317</v>
      </c>
      <c r="G222" s="597" t="s">
        <v>2068</v>
      </c>
      <c r="H222" s="598" t="str">
        <f t="shared" si="6"/>
        <v>DESENVOLVIMENTO EXPERIMENTAL;EMPRESA BRASILEIRA;MÉDIO;;;OUTROS BENS E DIREITOS;OUTRO (ESPECIFIQUE)</v>
      </c>
      <c r="I222" s="599" t="s">
        <v>1567</v>
      </c>
      <c r="J222" s="600" t="str">
        <f t="shared" si="7"/>
        <v>DESPESA NÃO ADMITIDA COM RECURSOS DA CLÁUSULA DE P,D&amp;I, CONSIDERANDO O EXECUTOR E A QUALIFICAÇÃO DO PROJETO OU PROGRAMA</v>
      </c>
    </row>
    <row r="223" spans="1:10" ht="12" customHeight="1" x14ac:dyDescent="0.3">
      <c r="A223" s="597" t="s">
        <v>23</v>
      </c>
      <c r="B223" s="597" t="s">
        <v>249</v>
      </c>
      <c r="C223" s="597" t="s">
        <v>243</v>
      </c>
      <c r="D223" s="597" t="s">
        <v>2354</v>
      </c>
      <c r="E223" s="597" t="s">
        <v>2354</v>
      </c>
      <c r="F223" s="597" t="s">
        <v>317</v>
      </c>
      <c r="G223" s="597" t="s">
        <v>321</v>
      </c>
      <c r="H223" s="598" t="str">
        <f t="shared" si="6"/>
        <v>DESENVOLVIMENTO EXPERIMENTAL;EMPRESA BRASILEIRA;MÉDIO;;;OUTROS BENS E DIREITOS;SOFTWARE</v>
      </c>
      <c r="I223" s="599" t="s">
        <v>1567</v>
      </c>
      <c r="J223" s="600" t="str">
        <f t="shared" si="7"/>
        <v>DESPESA NÃO ADMITIDA COM RECURSOS DA CLÁUSULA DE P,D&amp;I, CONSIDERANDO O EXECUTOR E A QUALIFICAÇÃO DO PROJETO OU PROGRAMA</v>
      </c>
    </row>
    <row r="224" spans="1:10" ht="12" customHeight="1" x14ac:dyDescent="0.3">
      <c r="A224" s="597" t="s">
        <v>23</v>
      </c>
      <c r="B224" s="597" t="s">
        <v>249</v>
      </c>
      <c r="C224" s="597" t="s">
        <v>243</v>
      </c>
      <c r="D224" s="597" t="s">
        <v>2354</v>
      </c>
      <c r="E224" s="597" t="s">
        <v>2354</v>
      </c>
      <c r="F224" s="597" t="s">
        <v>409</v>
      </c>
      <c r="G224" s="597" t="s">
        <v>2202</v>
      </c>
      <c r="H224" s="598" t="str">
        <f t="shared" si="6"/>
        <v>DESENVOLVIMENTO EXPERIMENTAL;EMPRESA BRASILEIRA;MÉDIO;;;PASSAGENS;NA</v>
      </c>
      <c r="I224" s="599" t="s">
        <v>1575</v>
      </c>
      <c r="J224" s="600" t="str">
        <f t="shared" si="7"/>
        <v/>
      </c>
    </row>
    <row r="225" spans="1:10" ht="12" customHeight="1" x14ac:dyDescent="0.3">
      <c r="A225" s="597" t="s">
        <v>23</v>
      </c>
      <c r="B225" s="597" t="s">
        <v>249</v>
      </c>
      <c r="C225" s="597" t="s">
        <v>243</v>
      </c>
      <c r="D225" s="597" t="s">
        <v>2354</v>
      </c>
      <c r="E225" s="597" t="s">
        <v>2354</v>
      </c>
      <c r="F225" s="597" t="s">
        <v>1705</v>
      </c>
      <c r="G225" s="597" t="s">
        <v>2058</v>
      </c>
      <c r="H225" s="598" t="str">
        <f t="shared" si="6"/>
        <v>DESENVOLVIMENTO EXPERIMENTAL;EMPRESA BRASILEIRA;MÉDIO;;;PROTOTIPO;MATERIAL OU COMPONENTE - PROTÓTIPO OU UNIDADE PILOTO</v>
      </c>
      <c r="I225" s="599" t="s">
        <v>1575</v>
      </c>
      <c r="J225" s="600" t="str">
        <f t="shared" si="7"/>
        <v/>
      </c>
    </row>
    <row r="226" spans="1:10" ht="12" customHeight="1" x14ac:dyDescent="0.3">
      <c r="A226" s="597" t="s">
        <v>23</v>
      </c>
      <c r="B226" s="597" t="s">
        <v>249</v>
      </c>
      <c r="C226" s="597" t="s">
        <v>243</v>
      </c>
      <c r="D226" s="597" t="s">
        <v>2354</v>
      </c>
      <c r="E226" s="597" t="s">
        <v>2354</v>
      </c>
      <c r="F226" s="597" t="s">
        <v>1705</v>
      </c>
      <c r="G226" s="597" t="s">
        <v>2059</v>
      </c>
      <c r="H226" s="598" t="str">
        <f t="shared" si="6"/>
        <v>DESENVOLVIMENTO EXPERIMENTAL;EMPRESA BRASILEIRA;MÉDIO;;;PROTOTIPO;SERVIÇO DE TERCEIRO - PROTÓTIPO OU UNIDADE PILOTO</v>
      </c>
      <c r="I226" s="599" t="s">
        <v>1575</v>
      </c>
      <c r="J226" s="600" t="str">
        <f t="shared" si="7"/>
        <v/>
      </c>
    </row>
    <row r="227" spans="1:10" ht="12" customHeight="1" x14ac:dyDescent="0.3">
      <c r="A227" s="597" t="s">
        <v>23</v>
      </c>
      <c r="B227" s="597" t="s">
        <v>249</v>
      </c>
      <c r="C227" s="597" t="s">
        <v>243</v>
      </c>
      <c r="D227" s="597" t="s">
        <v>2354</v>
      </c>
      <c r="E227" s="597" t="s">
        <v>2354</v>
      </c>
      <c r="F227" s="597" t="s">
        <v>303</v>
      </c>
      <c r="G227" s="597" t="s">
        <v>1647</v>
      </c>
      <c r="H227" s="598" t="str">
        <f t="shared" si="6"/>
        <v>DESENVOLVIMENTO EXPERIMENTAL;EMPRESA BRASILEIRA;MÉDIO;;;RECURSOS HUMANOS;BOLSA</v>
      </c>
      <c r="I227" s="599" t="s">
        <v>1567</v>
      </c>
      <c r="J227" s="600" t="str">
        <f t="shared" si="7"/>
        <v>DESPESA NÃO ADMITIDA COM RECURSOS DA CLÁUSULA DE P,D&amp;I, CONSIDERANDO O EXECUTOR E A QUALIFICAÇÃO DO PROJETO OU PROGRAMA</v>
      </c>
    </row>
    <row r="228" spans="1:10" ht="12" customHeight="1" x14ac:dyDescent="0.3">
      <c r="A228" s="597" t="s">
        <v>23</v>
      </c>
      <c r="B228" s="597" t="s">
        <v>249</v>
      </c>
      <c r="C228" s="597" t="s">
        <v>243</v>
      </c>
      <c r="D228" s="597" t="s">
        <v>2354</v>
      </c>
      <c r="E228" s="597" t="s">
        <v>2354</v>
      </c>
      <c r="F228" s="597" t="s">
        <v>303</v>
      </c>
      <c r="G228" s="597" t="s">
        <v>270</v>
      </c>
      <c r="H228" s="598" t="str">
        <f t="shared" si="6"/>
        <v>DESENVOLVIMENTO EXPERIMENTAL;EMPRESA BRASILEIRA;MÉDIO;;;RECURSOS HUMANOS;TAXA DE BANCADA</v>
      </c>
      <c r="I228" s="599" t="s">
        <v>1567</v>
      </c>
      <c r="J228" s="600" t="str">
        <f t="shared" si="7"/>
        <v>DESPESA NÃO ADMITIDA COM RECURSOS DA CLÁUSULA DE P,D&amp;I, CONSIDERANDO O EXECUTOR E A QUALIFICAÇÃO DO PROJETO OU PROGRAMA</v>
      </c>
    </row>
    <row r="229" spans="1:10" ht="12" customHeight="1" x14ac:dyDescent="0.3">
      <c r="A229" s="597" t="s">
        <v>23</v>
      </c>
      <c r="B229" s="597" t="s">
        <v>249</v>
      </c>
      <c r="C229" s="597" t="s">
        <v>243</v>
      </c>
      <c r="D229" s="597" t="s">
        <v>2354</v>
      </c>
      <c r="E229" s="597" t="s">
        <v>2354</v>
      </c>
      <c r="F229" s="597" t="s">
        <v>2357</v>
      </c>
      <c r="G229" s="597" t="s">
        <v>232</v>
      </c>
      <c r="H229" s="598" t="str">
        <f t="shared" si="6"/>
        <v>DESENVOLVIMENTO EXPERIMENTAL;EMPRESA BRASILEIRA;MÉDIO;;;SERVICOS;OUTRO SERVIÇO DE APOIO</v>
      </c>
      <c r="I229" s="599" t="s">
        <v>1567</v>
      </c>
      <c r="J229" s="600" t="str">
        <f t="shared" si="7"/>
        <v>DESPESA NÃO ADMITIDA COM RECURSOS DA CLÁUSULA DE P,D&amp;I, CONSIDERANDO O EXECUTOR E A QUALIFICAÇÃO DO PROJETO OU PROGRAMA</v>
      </c>
    </row>
    <row r="230" spans="1:10" ht="12" customHeight="1" x14ac:dyDescent="0.3">
      <c r="A230" s="597" t="s">
        <v>23</v>
      </c>
      <c r="B230" s="597" t="s">
        <v>249</v>
      </c>
      <c r="C230" s="597" t="s">
        <v>243</v>
      </c>
      <c r="D230" s="597" t="s">
        <v>2354</v>
      </c>
      <c r="E230" s="597" t="s">
        <v>2354</v>
      </c>
      <c r="F230" s="597" t="s">
        <v>2357</v>
      </c>
      <c r="G230" s="597" t="s">
        <v>221</v>
      </c>
      <c r="H230" s="598" t="str">
        <f t="shared" si="6"/>
        <v>DESENVOLVIMENTO EXPERIMENTAL;EMPRESA BRASILEIRA;MÉDIO;;;SERVICOS;PERFURAÇÃO DE POÇO ESTRATIGRÁFICO</v>
      </c>
      <c r="I230" s="599" t="s">
        <v>1567</v>
      </c>
      <c r="J230" s="600" t="str">
        <f t="shared" si="7"/>
        <v>DESPESA NÃO ADMITIDA COM RECURSOS DA CLÁUSULA DE P,D&amp;I, CONSIDERANDO O EXECUTOR E A QUALIFICAÇÃO DO PROJETO OU PROGRAMA</v>
      </c>
    </row>
    <row r="231" spans="1:10" ht="12" customHeight="1" x14ac:dyDescent="0.3">
      <c r="A231" s="597" t="s">
        <v>23</v>
      </c>
      <c r="B231" s="597" t="s">
        <v>249</v>
      </c>
      <c r="C231" s="597" t="s">
        <v>243</v>
      </c>
      <c r="D231" s="597" t="s">
        <v>2354</v>
      </c>
      <c r="E231" s="597" t="s">
        <v>2354</v>
      </c>
      <c r="F231" s="597" t="s">
        <v>2357</v>
      </c>
      <c r="G231" s="597" t="s">
        <v>2055</v>
      </c>
      <c r="H231" s="598" t="str">
        <f t="shared" si="6"/>
        <v>DESENVOLVIMENTO EXPERIMENTAL;EMPRESA BRASILEIRA;MÉDIO;;;SERVICOS;SERVIÇO DE APOIO PARA AQUISIÇÃO DE DADOS</v>
      </c>
      <c r="I231" s="599" t="s">
        <v>1567</v>
      </c>
      <c r="J231" s="600" t="str">
        <f t="shared" si="7"/>
        <v>DESPESA NÃO ADMITIDA COM RECURSOS DA CLÁUSULA DE P,D&amp;I, CONSIDERANDO O EXECUTOR E A QUALIFICAÇÃO DO PROJETO OU PROGRAMA</v>
      </c>
    </row>
    <row r="232" spans="1:10" ht="12" customHeight="1" x14ac:dyDescent="0.3">
      <c r="A232" s="597" t="s">
        <v>23</v>
      </c>
      <c r="B232" s="597" t="s">
        <v>249</v>
      </c>
      <c r="C232" s="597" t="s">
        <v>243</v>
      </c>
      <c r="D232" s="597" t="s">
        <v>2354</v>
      </c>
      <c r="E232" s="597" t="s">
        <v>2354</v>
      </c>
      <c r="F232" s="597" t="s">
        <v>2357</v>
      </c>
      <c r="G232" s="597" t="s">
        <v>230</v>
      </c>
      <c r="H232" s="598" t="str">
        <f t="shared" si="6"/>
        <v>DESENVOLVIMENTO EXPERIMENTAL;EMPRESA BRASILEIRA;MÉDIO;;;SERVICOS;SERVIÇO DE EDITORAÇÃO E IMPRESSÃO</v>
      </c>
      <c r="I232" s="599" t="s">
        <v>1567</v>
      </c>
      <c r="J232" s="600" t="str">
        <f t="shared" si="7"/>
        <v>DESPESA NÃO ADMITIDA COM RECURSOS DA CLÁUSULA DE P,D&amp;I, CONSIDERANDO O EXECUTOR E A QUALIFICAÇÃO DO PROJETO OU PROGRAMA</v>
      </c>
    </row>
    <row r="233" spans="1:10" ht="12" customHeight="1" x14ac:dyDescent="0.3">
      <c r="A233" s="597" t="s">
        <v>23</v>
      </c>
      <c r="B233" s="597" t="s">
        <v>249</v>
      </c>
      <c r="C233" s="597" t="s">
        <v>243</v>
      </c>
      <c r="D233" s="597" t="s">
        <v>2354</v>
      </c>
      <c r="E233" s="597" t="s">
        <v>2354</v>
      </c>
      <c r="F233" s="597" t="s">
        <v>2357</v>
      </c>
      <c r="G233" s="597" t="s">
        <v>231</v>
      </c>
      <c r="H233" s="598" t="str">
        <f t="shared" si="6"/>
        <v>DESENVOLVIMENTO EXPERIMENTAL;EMPRESA BRASILEIRA;MÉDIO;;;SERVICOS;SERVIÇO DE LOCOMOÇÃO E TRANSPORTE</v>
      </c>
      <c r="I233" s="599" t="s">
        <v>1567</v>
      </c>
      <c r="J233" s="600" t="str">
        <f t="shared" si="7"/>
        <v>DESPESA NÃO ADMITIDA COM RECURSOS DA CLÁUSULA DE P,D&amp;I, CONSIDERANDO O EXECUTOR E A QUALIFICAÇÃO DO PROJETO OU PROGRAMA</v>
      </c>
    </row>
    <row r="234" spans="1:10" ht="12" customHeight="1" x14ac:dyDescent="0.3">
      <c r="A234" s="597" t="s">
        <v>23</v>
      </c>
      <c r="B234" s="597" t="s">
        <v>249</v>
      </c>
      <c r="C234" s="597" t="s">
        <v>243</v>
      </c>
      <c r="D234" s="597" t="s">
        <v>2354</v>
      </c>
      <c r="E234" s="597" t="s">
        <v>2354</v>
      </c>
      <c r="F234" s="597" t="s">
        <v>2357</v>
      </c>
      <c r="G234" s="597" t="s">
        <v>2358</v>
      </c>
      <c r="H234" s="598" t="str">
        <f t="shared" si="6"/>
        <v>DESENVOLVIMENTO EXPERIMENTAL;EMPRESA BRASILEIRA;MÉDIO;;;SERVICOS;SERVIÇO DE MANUTENÇÃO</v>
      </c>
      <c r="I234" s="599" t="s">
        <v>1567</v>
      </c>
      <c r="J234" s="600" t="str">
        <f t="shared" si="7"/>
        <v>DESPESA NÃO ADMITIDA COM RECURSOS DA CLÁUSULA DE P,D&amp;I, CONSIDERANDO O EXECUTOR E A QUALIFICAÇÃO DO PROJETO OU PROGRAMA</v>
      </c>
    </row>
    <row r="235" spans="1:10" ht="12" customHeight="1" x14ac:dyDescent="0.3">
      <c r="A235" s="597" t="s">
        <v>23</v>
      </c>
      <c r="B235" s="597" t="s">
        <v>249</v>
      </c>
      <c r="C235" s="597" t="s">
        <v>243</v>
      </c>
      <c r="D235" s="597" t="s">
        <v>2354</v>
      </c>
      <c r="E235" s="597" t="s">
        <v>2354</v>
      </c>
      <c r="F235" s="597" t="s">
        <v>2357</v>
      </c>
      <c r="G235" s="597" t="s">
        <v>2399</v>
      </c>
      <c r="H235" s="598" t="str">
        <f t="shared" si="6"/>
        <v>DESENVOLVIMENTO EXPERIMENTAL;EMPRESA BRASILEIRA;MÉDIO;;;SERVICOS;SERVIÇO TÉCNICO ESPECIALIZADO</v>
      </c>
      <c r="I235" s="599" t="s">
        <v>1575</v>
      </c>
      <c r="J235" s="600" t="str">
        <f t="shared" si="7"/>
        <v/>
      </c>
    </row>
    <row r="236" spans="1:10" ht="12" customHeight="1" x14ac:dyDescent="0.3">
      <c r="A236" s="597" t="s">
        <v>23</v>
      </c>
      <c r="B236" s="597" t="s">
        <v>249</v>
      </c>
      <c r="C236" s="597" t="s">
        <v>243</v>
      </c>
      <c r="D236" s="597" t="s">
        <v>2354</v>
      </c>
      <c r="E236" s="597" t="s">
        <v>2354</v>
      </c>
      <c r="F236" s="597" t="s">
        <v>2357</v>
      </c>
      <c r="G236" s="597" t="s">
        <v>2359</v>
      </c>
      <c r="H236" s="598" t="str">
        <f t="shared" si="6"/>
        <v>DESENVOLVIMENTO EXPERIMENTAL;EMPRESA BRASILEIRA;MÉDIO;;;SERVICOS;SERVIÇOS COMPUTACIONAIS</v>
      </c>
      <c r="I236" s="599" t="s">
        <v>1575</v>
      </c>
      <c r="J236" s="600" t="str">
        <f t="shared" si="7"/>
        <v/>
      </c>
    </row>
    <row r="237" spans="1:10" ht="12" customHeight="1" x14ac:dyDescent="0.3">
      <c r="A237" s="597" t="s">
        <v>23</v>
      </c>
      <c r="B237" s="597" t="s">
        <v>249</v>
      </c>
      <c r="C237" s="597" t="s">
        <v>243</v>
      </c>
      <c r="D237" s="597" t="s">
        <v>2354</v>
      </c>
      <c r="E237" s="597" t="s">
        <v>2354</v>
      </c>
      <c r="F237" s="597" t="s">
        <v>2357</v>
      </c>
      <c r="G237" s="597" t="s">
        <v>229</v>
      </c>
      <c r="H237" s="598" t="str">
        <f t="shared" si="6"/>
        <v>DESENVOLVIMENTO EXPERIMENTAL;EMPRESA BRASILEIRA;MÉDIO;;;SERVICOS;TAXA DE INSCRIÇÃO EM CONGRESSO OU EVENTO</v>
      </c>
      <c r="I237" s="599" t="s">
        <v>1567</v>
      </c>
      <c r="J237" s="600" t="str">
        <f t="shared" si="7"/>
        <v>DESPESA NÃO ADMITIDA COM RECURSOS DA CLÁUSULA DE P,D&amp;I, CONSIDERANDO O EXECUTOR E A QUALIFICAÇÃO DO PROJETO OU PROGRAMA</v>
      </c>
    </row>
    <row r="238" spans="1:10" ht="12" customHeight="1" x14ac:dyDescent="0.3">
      <c r="A238" s="597" t="s">
        <v>23</v>
      </c>
      <c r="B238" s="597" t="s">
        <v>249</v>
      </c>
      <c r="C238" s="597" t="s">
        <v>243</v>
      </c>
      <c r="D238" s="597" t="s">
        <v>2354</v>
      </c>
      <c r="E238" s="597" t="s">
        <v>2354</v>
      </c>
      <c r="F238" s="597" t="s">
        <v>2360</v>
      </c>
      <c r="G238" s="597" t="s">
        <v>2064</v>
      </c>
      <c r="H238" s="598" t="str">
        <f t="shared" si="6"/>
        <v>DESENVOLVIMENTO EXPERIMENTAL;EMPRESA BRASILEIRA;MÉDIO;;;SERVICOS - TIB;SERVIÇO DE TIB</v>
      </c>
      <c r="I238" s="599" t="s">
        <v>1567</v>
      </c>
      <c r="J238" s="600" t="str">
        <f t="shared" si="7"/>
        <v>DESPESA NÃO ADMITIDA COM RECURSOS DA CLÁUSULA DE P,D&amp;I, CONSIDERANDO O EXECUTOR E A QUALIFICAÇÃO DO PROJETO OU PROGRAMA</v>
      </c>
    </row>
    <row r="239" spans="1:10" ht="12" customHeight="1" x14ac:dyDescent="0.3">
      <c r="A239" s="597" t="s">
        <v>23</v>
      </c>
      <c r="B239" s="597" t="s">
        <v>249</v>
      </c>
      <c r="C239" s="597" t="s">
        <v>243</v>
      </c>
      <c r="D239" s="597" t="s">
        <v>2354</v>
      </c>
      <c r="E239" s="597" t="s">
        <v>2354</v>
      </c>
      <c r="F239" s="597" t="s">
        <v>2360</v>
      </c>
      <c r="G239" s="597" t="s">
        <v>2057</v>
      </c>
      <c r="H239" s="598" t="str">
        <f t="shared" si="6"/>
        <v>DESENVOLVIMENTO EXPERIMENTAL;EMPRESA BRASILEIRA;MÉDIO;;;SERVICOS - TIB;SERVIÇO DE TREINAMENTO, SUPORTE E QUALIFICAÇÃO</v>
      </c>
      <c r="I239" s="599" t="s">
        <v>1567</v>
      </c>
      <c r="J239" s="600" t="str">
        <f t="shared" si="7"/>
        <v>DESPESA NÃO ADMITIDA COM RECURSOS DA CLÁUSULA DE P,D&amp;I, CONSIDERANDO O EXECUTOR E A QUALIFICAÇÃO DO PROJETO OU PROGRAMA</v>
      </c>
    </row>
    <row r="240" spans="1:10" ht="12" customHeight="1" x14ac:dyDescent="0.3">
      <c r="A240" s="597" t="s">
        <v>23</v>
      </c>
      <c r="B240" s="597" t="s">
        <v>249</v>
      </c>
      <c r="C240" s="597" t="s">
        <v>243</v>
      </c>
      <c r="D240" s="597" t="s">
        <v>2354</v>
      </c>
      <c r="E240" s="597" t="s">
        <v>2354</v>
      </c>
      <c r="F240" s="597" t="s">
        <v>2360</v>
      </c>
      <c r="G240" s="597" t="s">
        <v>2056</v>
      </c>
      <c r="H240" s="598" t="str">
        <f t="shared" si="6"/>
        <v>DESENVOLVIMENTO EXPERIMENTAL;EMPRESA BRASILEIRA;MÉDIO;;;SERVICOS - TIB;SERVIÇO ESPECIALIZADO PARA TIB - NORMALIZAÇÃO</v>
      </c>
      <c r="I240" s="599" t="s">
        <v>1567</v>
      </c>
      <c r="J240" s="600" t="str">
        <f t="shared" si="7"/>
        <v>DESPESA NÃO ADMITIDA COM RECURSOS DA CLÁUSULA DE P,D&amp;I, CONSIDERANDO O EXECUTOR E A QUALIFICAÇÃO DO PROJETO OU PROGRAMA</v>
      </c>
    </row>
    <row r="241" spans="1:10" ht="12" customHeight="1" x14ac:dyDescent="0.3">
      <c r="A241" s="597" t="s">
        <v>23</v>
      </c>
      <c r="B241" s="597" t="s">
        <v>249</v>
      </c>
      <c r="C241" s="597" t="s">
        <v>243</v>
      </c>
      <c r="D241" s="597" t="s">
        <v>2354</v>
      </c>
      <c r="E241" s="597" t="s">
        <v>2354</v>
      </c>
      <c r="F241" s="597" t="s">
        <v>1648</v>
      </c>
      <c r="G241" s="597" t="s">
        <v>2202</v>
      </c>
      <c r="H241" s="598" t="str">
        <f t="shared" si="6"/>
        <v>DESENVOLVIMENTO EXPERIMENTAL;EMPRESA BRASILEIRA;MÉDIO;;;TESTES OPERACIONAIS;NA</v>
      </c>
      <c r="I241" s="599" t="s">
        <v>1567</v>
      </c>
      <c r="J241" s="600" t="str">
        <f t="shared" si="7"/>
        <v>DESPESA NÃO ADMITIDA COM RECURSOS DA CLÁUSULA DE P,D&amp;I, CONSIDERANDO O EXECUTOR E A QUALIFICAÇÃO DO PROJETO OU PROGRAMA</v>
      </c>
    </row>
    <row r="242" spans="1:10" ht="12" customHeight="1" x14ac:dyDescent="0.3">
      <c r="A242" s="597" t="s">
        <v>23</v>
      </c>
      <c r="B242" s="597" t="s">
        <v>249</v>
      </c>
      <c r="C242" s="597" t="s">
        <v>243</v>
      </c>
      <c r="D242" s="597" t="s">
        <v>2354</v>
      </c>
      <c r="E242" s="597" t="s">
        <v>2354</v>
      </c>
      <c r="F242" s="597" t="s">
        <v>281</v>
      </c>
      <c r="G242" s="597" t="s">
        <v>2202</v>
      </c>
      <c r="H242" s="598" t="str">
        <f t="shared" si="6"/>
        <v>DESENVOLVIMENTO EXPERIMENTAL;EMPRESA BRASILEIRA;MÉDIO;;;TRIBUTOS;NA</v>
      </c>
      <c r="I242" s="599" t="s">
        <v>1575</v>
      </c>
      <c r="J242" s="600" t="str">
        <f t="shared" si="7"/>
        <v/>
      </c>
    </row>
    <row r="243" spans="1:10" ht="12" customHeight="1" x14ac:dyDescent="0.3">
      <c r="A243" s="601" t="s">
        <v>23</v>
      </c>
      <c r="B243" s="600" t="s">
        <v>249</v>
      </c>
      <c r="C243" s="597" t="s">
        <v>243</v>
      </c>
      <c r="D243" s="600"/>
      <c r="E243" s="600"/>
      <c r="F243" s="597" t="s">
        <v>2357</v>
      </c>
      <c r="G243" s="600" t="s">
        <v>2408</v>
      </c>
      <c r="H243" s="598" t="str">
        <f t="shared" si="6"/>
        <v>DESENVOLVIMENTO EXPERIMENTAL;EMPRESA BRASILEIRA;MÉDIO;;;SERVICOS;SERVIÇO DE QUALIFICAÇÃO E CERTIFICAÇÃO</v>
      </c>
      <c r="I243" s="599" t="s">
        <v>1567</v>
      </c>
      <c r="J243" s="600" t="str">
        <f t="shared" si="7"/>
        <v>DESPESA NÃO ADMITIDA COM RECURSOS DA CLÁUSULA DE P,D&amp;I, CONSIDERANDO O EXECUTOR E A QUALIFICAÇÃO DO PROJETO OU PROGRAMA</v>
      </c>
    </row>
    <row r="244" spans="1:10" ht="12" customHeight="1" x14ac:dyDescent="0.3">
      <c r="A244" s="597" t="s">
        <v>23</v>
      </c>
      <c r="B244" s="597" t="s">
        <v>249</v>
      </c>
      <c r="C244" s="597" t="s">
        <v>261</v>
      </c>
      <c r="D244" s="597" t="s">
        <v>2354</v>
      </c>
      <c r="E244" s="597" t="s">
        <v>2354</v>
      </c>
      <c r="F244" s="597" t="s">
        <v>1646</v>
      </c>
      <c r="G244" s="597" t="s">
        <v>2050</v>
      </c>
      <c r="H244" s="598" t="str">
        <f t="shared" si="6"/>
        <v>DESENVOLVIMENTO EXPERIMENTAL;EMPRESA BRASILEIRA;MICRO OU PEQUENO;;;CAPACITACAO DE FORNECEDORES;BENS E MATERIAIS - CABEÇA DE SÉRIE E LOTE PILOTO</v>
      </c>
      <c r="I244" s="599" t="s">
        <v>1567</v>
      </c>
      <c r="J244" s="600" t="str">
        <f t="shared" si="7"/>
        <v>DESPESA NÃO ADMITIDA COM RECURSOS DA CLÁUSULA DE P,D&amp;I, CONSIDERANDO O EXECUTOR E A QUALIFICAÇÃO DO PROJETO OU PROGRAMA</v>
      </c>
    </row>
    <row r="245" spans="1:10" ht="12" customHeight="1" x14ac:dyDescent="0.3">
      <c r="A245" s="597" t="s">
        <v>23</v>
      </c>
      <c r="B245" s="597" t="s">
        <v>249</v>
      </c>
      <c r="C245" s="597" t="s">
        <v>261</v>
      </c>
      <c r="D245" s="597" t="s">
        <v>2354</v>
      </c>
      <c r="E245" s="597" t="s">
        <v>2354</v>
      </c>
      <c r="F245" s="597" t="s">
        <v>1646</v>
      </c>
      <c r="G245" s="597" t="s">
        <v>2053</v>
      </c>
      <c r="H245" s="598" t="str">
        <f t="shared" si="6"/>
        <v>DESENVOLVIMENTO EXPERIMENTAL;EMPRESA BRASILEIRA;MICRO OU PEQUENO;;;CAPACITACAO DE FORNECEDORES;EQUIPAMENTOS E MATERIAIS - PRIMEIRO LOTE</v>
      </c>
      <c r="I245" s="599" t="s">
        <v>1567</v>
      </c>
      <c r="J245" s="600" t="str">
        <f t="shared" si="7"/>
        <v>DESPESA NÃO ADMITIDA COM RECURSOS DA CLÁUSULA DE P,D&amp;I, CONSIDERANDO O EXECUTOR E A QUALIFICAÇÃO DO PROJETO OU PROGRAMA</v>
      </c>
    </row>
    <row r="246" spans="1:10" ht="12" customHeight="1" x14ac:dyDescent="0.3">
      <c r="A246" s="597" t="s">
        <v>23</v>
      </c>
      <c r="B246" s="597" t="s">
        <v>249</v>
      </c>
      <c r="C246" s="597" t="s">
        <v>261</v>
      </c>
      <c r="D246" s="597" t="s">
        <v>2354</v>
      </c>
      <c r="E246" s="597" t="s">
        <v>2354</v>
      </c>
      <c r="F246" s="597" t="s">
        <v>1646</v>
      </c>
      <c r="G246" s="597" t="s">
        <v>260</v>
      </c>
      <c r="H246" s="598" t="str">
        <f t="shared" si="6"/>
        <v>DESENVOLVIMENTO EXPERIMENTAL;EMPRESA BRASILEIRA;MICRO OU PEQUENO;;;CAPACITACAO DE FORNECEDORES;EQUIPAMENTOS LABORATORIAIS</v>
      </c>
      <c r="I246" s="599" t="s">
        <v>1567</v>
      </c>
      <c r="J246" s="600" t="str">
        <f t="shared" si="7"/>
        <v>DESPESA NÃO ADMITIDA COM RECURSOS DA CLÁUSULA DE P,D&amp;I, CONSIDERANDO O EXECUTOR E A QUALIFICAÇÃO DO PROJETO OU PROGRAMA</v>
      </c>
    </row>
    <row r="247" spans="1:10" ht="12" customHeight="1" x14ac:dyDescent="0.3">
      <c r="A247" s="597" t="s">
        <v>23</v>
      </c>
      <c r="B247" s="597" t="s">
        <v>249</v>
      </c>
      <c r="C247" s="597" t="s">
        <v>261</v>
      </c>
      <c r="D247" s="597" t="s">
        <v>2354</v>
      </c>
      <c r="E247" s="597" t="s">
        <v>2354</v>
      </c>
      <c r="F247" s="597" t="s">
        <v>1646</v>
      </c>
      <c r="G247" s="597" t="s">
        <v>2052</v>
      </c>
      <c r="H247" s="598" t="str">
        <f t="shared" si="6"/>
        <v>DESENVOLVIMENTO EXPERIMENTAL;EMPRESA BRASILEIRA;MICRO OU PEQUENO;;;CAPACITACAO DE FORNECEDORES;ESTUDOS DE VIABILIDADE TÉCNICA E ECONÔMICA</v>
      </c>
      <c r="I247" s="599" t="s">
        <v>1567</v>
      </c>
      <c r="J247" s="600" t="str">
        <f t="shared" si="7"/>
        <v>DESPESA NÃO ADMITIDA COM RECURSOS DA CLÁUSULA DE P,D&amp;I, CONSIDERANDO O EXECUTOR E A QUALIFICAÇÃO DO PROJETO OU PROGRAMA</v>
      </c>
    </row>
    <row r="248" spans="1:10" ht="12" customHeight="1" x14ac:dyDescent="0.3">
      <c r="A248" s="597" t="s">
        <v>23</v>
      </c>
      <c r="B248" s="597" t="s">
        <v>249</v>
      </c>
      <c r="C248" s="597" t="s">
        <v>261</v>
      </c>
      <c r="D248" s="597" t="s">
        <v>2354</v>
      </c>
      <c r="E248" s="597" t="s">
        <v>2354</v>
      </c>
      <c r="F248" s="597" t="s">
        <v>1646</v>
      </c>
      <c r="G248" s="597" t="s">
        <v>2051</v>
      </c>
      <c r="H248" s="598" t="str">
        <f t="shared" si="6"/>
        <v>DESENVOLVIMENTO EXPERIMENTAL;EMPRESA BRASILEIRA;MICRO OU PEQUENO;;;CAPACITACAO DE FORNECEDORES;SERVIÇOS - CABEÇA DE SÉRIE E LOTE PILOTO</v>
      </c>
      <c r="I248" s="599" t="s">
        <v>1567</v>
      </c>
      <c r="J248" s="600" t="str">
        <f t="shared" si="7"/>
        <v>DESPESA NÃO ADMITIDA COM RECURSOS DA CLÁUSULA DE P,D&amp;I, CONSIDERANDO O EXECUTOR E A QUALIFICAÇÃO DO PROJETO OU PROGRAMA</v>
      </c>
    </row>
    <row r="249" spans="1:10" ht="12" customHeight="1" x14ac:dyDescent="0.3">
      <c r="A249" s="597" t="s">
        <v>23</v>
      </c>
      <c r="B249" s="597" t="s">
        <v>249</v>
      </c>
      <c r="C249" s="597" t="s">
        <v>261</v>
      </c>
      <c r="D249" s="597" t="s">
        <v>2354</v>
      </c>
      <c r="E249" s="597" t="s">
        <v>2354</v>
      </c>
      <c r="F249" s="597" t="s">
        <v>1646</v>
      </c>
      <c r="G249" s="597" t="s">
        <v>2054</v>
      </c>
      <c r="H249" s="598" t="str">
        <f t="shared" si="6"/>
        <v>DESENVOLVIMENTO EXPERIMENTAL;EMPRESA BRASILEIRA;MICRO OU PEQUENO;;;CAPACITACAO DE FORNECEDORES;SERVIÇOS - OPERACIONALIZAÇÃO DE EQUIPAMENTOS</v>
      </c>
      <c r="I249" s="599" t="s">
        <v>1567</v>
      </c>
      <c r="J249" s="600" t="str">
        <f t="shared" si="7"/>
        <v>DESPESA NÃO ADMITIDA COM RECURSOS DA CLÁUSULA DE P,D&amp;I, CONSIDERANDO O EXECUTOR E A QUALIFICAÇÃO DO PROJETO OU PROGRAMA</v>
      </c>
    </row>
    <row r="250" spans="1:10" ht="12" customHeight="1" x14ac:dyDescent="0.3">
      <c r="A250" s="597" t="s">
        <v>23</v>
      </c>
      <c r="B250" s="597" t="s">
        <v>249</v>
      </c>
      <c r="C250" s="597" t="s">
        <v>261</v>
      </c>
      <c r="D250" s="597" t="s">
        <v>2354</v>
      </c>
      <c r="E250" s="597" t="s">
        <v>2354</v>
      </c>
      <c r="F250" s="597" t="s">
        <v>2362</v>
      </c>
      <c r="G250" s="597" t="s">
        <v>2202</v>
      </c>
      <c r="H250" s="598" t="str">
        <f t="shared" si="6"/>
        <v>DESENVOLVIMENTO EXPERIMENTAL;EMPRESA BRASILEIRA;MICRO OU PEQUENO;;;CUSTOS DIRETOS;NA</v>
      </c>
      <c r="I250" s="599" t="s">
        <v>1575</v>
      </c>
      <c r="J250" s="600" t="str">
        <f t="shared" si="7"/>
        <v/>
      </c>
    </row>
    <row r="251" spans="1:10" ht="12" customHeight="1" x14ac:dyDescent="0.3">
      <c r="A251" s="597" t="s">
        <v>23</v>
      </c>
      <c r="B251" s="597" t="s">
        <v>249</v>
      </c>
      <c r="C251" s="597" t="s">
        <v>261</v>
      </c>
      <c r="D251" s="597" t="s">
        <v>2354</v>
      </c>
      <c r="E251" s="597" t="s">
        <v>2354</v>
      </c>
      <c r="F251" s="597" t="s">
        <v>1643</v>
      </c>
      <c r="G251" s="597" t="s">
        <v>2202</v>
      </c>
      <c r="H251" s="598" t="str">
        <f t="shared" si="6"/>
        <v>DESENVOLVIMENTO EXPERIMENTAL;EMPRESA BRASILEIRA;MICRO OU PEQUENO;;;DIARIAS E AJUDA DE CUSTO;NA</v>
      </c>
      <c r="I251" s="599" t="s">
        <v>1575</v>
      </c>
      <c r="J251" s="600" t="str">
        <f t="shared" si="7"/>
        <v/>
      </c>
    </row>
    <row r="252" spans="1:10" ht="12" customHeight="1" x14ac:dyDescent="0.3">
      <c r="A252" s="597" t="s">
        <v>23</v>
      </c>
      <c r="B252" s="597" t="s">
        <v>249</v>
      </c>
      <c r="C252" s="597" t="s">
        <v>261</v>
      </c>
      <c r="D252" s="597" t="s">
        <v>2354</v>
      </c>
      <c r="E252" s="597" t="s">
        <v>2354</v>
      </c>
      <c r="F252" s="597" t="s">
        <v>1645</v>
      </c>
      <c r="G252" s="597" t="s">
        <v>2361</v>
      </c>
      <c r="H252" s="598" t="str">
        <f t="shared" si="6"/>
        <v>DESENVOLVIMENTO EXPERIMENTAL;EMPRESA BRASILEIRA;MICRO OU PEQUENO;;;EQUIPAMENTO E MATERIAL PERMANENTE;EQUIPAMENTO</v>
      </c>
      <c r="I252" s="599" t="s">
        <v>1575</v>
      </c>
      <c r="J252" s="600" t="str">
        <f t="shared" si="7"/>
        <v/>
      </c>
    </row>
    <row r="253" spans="1:10" ht="12" customHeight="1" x14ac:dyDescent="0.3">
      <c r="A253" s="597" t="s">
        <v>23</v>
      </c>
      <c r="B253" s="597" t="s">
        <v>249</v>
      </c>
      <c r="C253" s="597" t="s">
        <v>261</v>
      </c>
      <c r="D253" s="597" t="s">
        <v>2354</v>
      </c>
      <c r="E253" s="597" t="s">
        <v>2354</v>
      </c>
      <c r="F253" s="597" t="s">
        <v>1645</v>
      </c>
      <c r="G253" s="597" t="s">
        <v>1248</v>
      </c>
      <c r="H253" s="598" t="str">
        <f t="shared" si="6"/>
        <v>DESENVOLVIMENTO EXPERIMENTAL;EMPRESA BRASILEIRA;MICRO OU PEQUENO;;;EQUIPAMENTO E MATERIAL PERMANENTE;MATERIAL PERMANENTE</v>
      </c>
      <c r="I253" s="599" t="s">
        <v>1575</v>
      </c>
      <c r="J253" s="600" t="str">
        <f t="shared" si="7"/>
        <v/>
      </c>
    </row>
    <row r="254" spans="1:10" ht="12" customHeight="1" x14ac:dyDescent="0.3">
      <c r="A254" s="597" t="s">
        <v>23</v>
      </c>
      <c r="B254" s="597" t="s">
        <v>249</v>
      </c>
      <c r="C254" s="597" t="s">
        <v>261</v>
      </c>
      <c r="D254" s="597" t="s">
        <v>2354</v>
      </c>
      <c r="E254" s="597" t="s">
        <v>2354</v>
      </c>
      <c r="F254" s="597" t="s">
        <v>448</v>
      </c>
      <c r="G254" s="597" t="s">
        <v>2062</v>
      </c>
      <c r="H254" s="598" t="str">
        <f t="shared" si="6"/>
        <v>DESENVOLVIMENTO EXPERIMENTAL;EMPRESA BRASILEIRA;MICRO OU PEQUENO;;;EQUIPE;BOLSA - ALUNO DE GRADUAÇÃO OU PÓS-GRADUAÇÃO</v>
      </c>
      <c r="I254" s="599" t="s">
        <v>1567</v>
      </c>
      <c r="J254" s="600" t="str">
        <f t="shared" si="7"/>
        <v>DESPESA NÃO ADMITIDA COM RECURSOS DA CLÁUSULA DE P,D&amp;I, CONSIDERANDO O EXECUTOR E A QUALIFICAÇÃO DO PROJETO OU PROGRAMA</v>
      </c>
    </row>
    <row r="255" spans="1:10" ht="12" customHeight="1" x14ac:dyDescent="0.3">
      <c r="A255" s="597" t="s">
        <v>23</v>
      </c>
      <c r="B255" s="597" t="s">
        <v>249</v>
      </c>
      <c r="C255" s="597" t="s">
        <v>261</v>
      </c>
      <c r="D255" s="597" t="s">
        <v>2354</v>
      </c>
      <c r="E255" s="597" t="s">
        <v>2354</v>
      </c>
      <c r="F255" s="597" t="s">
        <v>448</v>
      </c>
      <c r="G255" s="597" t="s">
        <v>2061</v>
      </c>
      <c r="H255" s="598" t="str">
        <f t="shared" ref="H255:H317" si="8">CONCATENATE(A255,$H$2,B255,$H$2,C255,$H$2,D255,$H$2,E255,$H$2,F255,$H$2,G255)</f>
        <v>DESENVOLVIMENTO EXPERIMENTAL;EMPRESA BRASILEIRA;MICRO OU PEQUENO;;;EQUIPE;BOLSA - DOCENTE OU PESQUISADOR DA INSTITUIÇÃO</v>
      </c>
      <c r="I255" s="599" t="s">
        <v>1567</v>
      </c>
      <c r="J255" s="600" t="str">
        <f t="shared" ref="J255:J317" si="9">IF(I255="N",J$3,"")</f>
        <v>DESPESA NÃO ADMITIDA COM RECURSOS DA CLÁUSULA DE P,D&amp;I, CONSIDERANDO O EXECUTOR E A QUALIFICAÇÃO DO PROJETO OU PROGRAMA</v>
      </c>
    </row>
    <row r="256" spans="1:10" ht="12" customHeight="1" x14ac:dyDescent="0.3">
      <c r="A256" s="597" t="s">
        <v>23</v>
      </c>
      <c r="B256" s="597" t="s">
        <v>249</v>
      </c>
      <c r="C256" s="597" t="s">
        <v>261</v>
      </c>
      <c r="D256" s="597" t="s">
        <v>2354</v>
      </c>
      <c r="E256" s="597" t="s">
        <v>2354</v>
      </c>
      <c r="F256" s="597" t="s">
        <v>448</v>
      </c>
      <c r="G256" s="597" t="s">
        <v>2063</v>
      </c>
      <c r="H256" s="598" t="str">
        <f t="shared" si="8"/>
        <v>DESENVOLVIMENTO EXPERIMENTAL;EMPRESA BRASILEIRA;MICRO OU PEQUENO;;;EQUIPE;BOLSA - PESQUISADOR VISITANTE</v>
      </c>
      <c r="I256" s="599" t="s">
        <v>1567</v>
      </c>
      <c r="J256" s="600" t="str">
        <f t="shared" si="9"/>
        <v>DESPESA NÃO ADMITIDA COM RECURSOS DA CLÁUSULA DE P,D&amp;I, CONSIDERANDO O EXECUTOR E A QUALIFICAÇÃO DO PROJETO OU PROGRAMA</v>
      </c>
    </row>
    <row r="257" spans="1:10" ht="12" customHeight="1" x14ac:dyDescent="0.3">
      <c r="A257" s="597" t="s">
        <v>23</v>
      </c>
      <c r="B257" s="597" t="s">
        <v>249</v>
      </c>
      <c r="C257" s="597" t="s">
        <v>261</v>
      </c>
      <c r="D257" s="597" t="s">
        <v>2354</v>
      </c>
      <c r="E257" s="597" t="s">
        <v>2354</v>
      </c>
      <c r="F257" s="597" t="s">
        <v>448</v>
      </c>
      <c r="G257" s="597" t="s">
        <v>1641</v>
      </c>
      <c r="H257" s="598" t="str">
        <f t="shared" si="8"/>
        <v>DESENVOLVIMENTO EXPERIMENTAL;EMPRESA BRASILEIRA;MICRO OU PEQUENO;;;EQUIPE;REMUNERAÇÃO DIRETA</v>
      </c>
      <c r="I257" s="599" t="s">
        <v>1575</v>
      </c>
      <c r="J257" s="600" t="str">
        <f t="shared" si="9"/>
        <v/>
      </c>
    </row>
    <row r="258" spans="1:10" ht="12" customHeight="1" x14ac:dyDescent="0.3">
      <c r="A258" s="597" t="s">
        <v>23</v>
      </c>
      <c r="B258" s="597" t="s">
        <v>249</v>
      </c>
      <c r="C258" s="597" t="s">
        <v>261</v>
      </c>
      <c r="D258" s="597" t="s">
        <v>2354</v>
      </c>
      <c r="E258" s="597" t="s">
        <v>2354</v>
      </c>
      <c r="F258" s="597" t="s">
        <v>1642</v>
      </c>
      <c r="G258" s="597" t="s">
        <v>2202</v>
      </c>
      <c r="H258" s="598" t="str">
        <f t="shared" si="8"/>
        <v>DESENVOLVIMENTO EXPERIMENTAL;EMPRESA BRASILEIRA;MICRO OU PEQUENO;;;MATERIAL DE CONSUMO;NA</v>
      </c>
      <c r="I258" s="599" t="s">
        <v>1575</v>
      </c>
      <c r="J258" s="600" t="str">
        <f t="shared" si="9"/>
        <v/>
      </c>
    </row>
    <row r="259" spans="1:10" ht="12" customHeight="1" x14ac:dyDescent="0.3">
      <c r="A259" s="597" t="s">
        <v>23</v>
      </c>
      <c r="B259" s="597" t="s">
        <v>249</v>
      </c>
      <c r="C259" s="597" t="s">
        <v>261</v>
      </c>
      <c r="D259" s="597" t="s">
        <v>2354</v>
      </c>
      <c r="E259" s="597" t="s">
        <v>2354</v>
      </c>
      <c r="F259" s="597" t="s">
        <v>1644</v>
      </c>
      <c r="G259" s="597" t="s">
        <v>2066</v>
      </c>
      <c r="H259" s="598" t="str">
        <f t="shared" si="8"/>
        <v>DESENVOLVIMENTO EXPERIMENTAL;EMPRESA BRASILEIRA;MICRO OU PEQUENO;;;OBRAS E INSTALACOES;AMPLIAÇÃO DE ÁREA DE EDIFICAÇÃO</v>
      </c>
      <c r="I259" s="599" t="s">
        <v>1567</v>
      </c>
      <c r="J259" s="600" t="str">
        <f t="shared" si="9"/>
        <v>DESPESA NÃO ADMITIDA COM RECURSOS DA CLÁUSULA DE P,D&amp;I, CONSIDERANDO O EXECUTOR E A QUALIFICAÇÃO DO PROJETO OU PROGRAMA</v>
      </c>
    </row>
    <row r="260" spans="1:10" ht="12" customHeight="1" x14ac:dyDescent="0.3">
      <c r="A260" s="597" t="s">
        <v>23</v>
      </c>
      <c r="B260" s="597" t="s">
        <v>249</v>
      </c>
      <c r="C260" s="597" t="s">
        <v>261</v>
      </c>
      <c r="D260" s="597" t="s">
        <v>2354</v>
      </c>
      <c r="E260" s="597" t="s">
        <v>2354</v>
      </c>
      <c r="F260" s="597" t="s">
        <v>1644</v>
      </c>
      <c r="G260" s="597" t="s">
        <v>258</v>
      </c>
      <c r="H260" s="598" t="str">
        <f t="shared" si="8"/>
        <v>DESENVOLVIMENTO EXPERIMENTAL;EMPRESA BRASILEIRA;MICRO OU PEQUENO;;;OBRAS E INSTALACOES;CONSTRUÇÃO DE NOVA EDIFICAÇÃO</v>
      </c>
      <c r="I260" s="599" t="s">
        <v>1567</v>
      </c>
      <c r="J260" s="600" t="str">
        <f t="shared" si="9"/>
        <v>DESPESA NÃO ADMITIDA COM RECURSOS DA CLÁUSULA DE P,D&amp;I, CONSIDERANDO O EXECUTOR E A QUALIFICAÇÃO DO PROJETO OU PROGRAMA</v>
      </c>
    </row>
    <row r="261" spans="1:10" ht="12" customHeight="1" x14ac:dyDescent="0.3">
      <c r="A261" s="597" t="s">
        <v>23</v>
      </c>
      <c r="B261" s="597" t="s">
        <v>249</v>
      </c>
      <c r="C261" s="597" t="s">
        <v>261</v>
      </c>
      <c r="D261" s="597" t="s">
        <v>2354</v>
      </c>
      <c r="E261" s="597" t="s">
        <v>2354</v>
      </c>
      <c r="F261" s="597" t="s">
        <v>1644</v>
      </c>
      <c r="G261" s="597" t="s">
        <v>2067</v>
      </c>
      <c r="H261" s="598" t="str">
        <f t="shared" si="8"/>
        <v>DESENVOLVIMENTO EXPERIMENTAL;EMPRESA BRASILEIRA;MICRO OU PEQUENO;;;OBRAS E INSTALACOES;PROJETO EXECUTIVO E ESTUDOS TÉCNICOS</v>
      </c>
      <c r="I261" s="599" t="s">
        <v>1567</v>
      </c>
      <c r="J261" s="600" t="str">
        <f t="shared" si="9"/>
        <v>DESPESA NÃO ADMITIDA COM RECURSOS DA CLÁUSULA DE P,D&amp;I, CONSIDERANDO O EXECUTOR E A QUALIFICAÇÃO DO PROJETO OU PROGRAMA</v>
      </c>
    </row>
    <row r="262" spans="1:10" ht="12" customHeight="1" x14ac:dyDescent="0.3">
      <c r="A262" s="597" t="s">
        <v>23</v>
      </c>
      <c r="B262" s="597" t="s">
        <v>249</v>
      </c>
      <c r="C262" s="597" t="s">
        <v>261</v>
      </c>
      <c r="D262" s="597" t="s">
        <v>2354</v>
      </c>
      <c r="E262" s="597" t="s">
        <v>2354</v>
      </c>
      <c r="F262" s="597" t="s">
        <v>1644</v>
      </c>
      <c r="G262" s="597" t="s">
        <v>219</v>
      </c>
      <c r="H262" s="598" t="str">
        <f t="shared" si="8"/>
        <v>DESENVOLVIMENTO EXPERIMENTAL;EMPRESA BRASILEIRA;MICRO OU PEQUENO;;;OBRAS E INSTALACOES;REFORMA DE EDIFICAÇÃO</v>
      </c>
      <c r="I262" s="599" t="s">
        <v>1567</v>
      </c>
      <c r="J262" s="600" t="str">
        <f t="shared" si="9"/>
        <v>DESPESA NÃO ADMITIDA COM RECURSOS DA CLÁUSULA DE P,D&amp;I, CONSIDERANDO O EXECUTOR E A QUALIFICAÇÃO DO PROJETO OU PROGRAMA</v>
      </c>
    </row>
    <row r="263" spans="1:10" ht="12" customHeight="1" x14ac:dyDescent="0.3">
      <c r="A263" s="597" t="s">
        <v>23</v>
      </c>
      <c r="B263" s="597" t="s">
        <v>249</v>
      </c>
      <c r="C263" s="597" t="s">
        <v>261</v>
      </c>
      <c r="D263" s="597" t="s">
        <v>2354</v>
      </c>
      <c r="E263" s="597" t="s">
        <v>2354</v>
      </c>
      <c r="F263" s="597" t="s">
        <v>1644</v>
      </c>
      <c r="G263" s="597" t="s">
        <v>2065</v>
      </c>
      <c r="H263" s="598" t="str">
        <f t="shared" si="8"/>
        <v>DESENVOLVIMENTO EXPERIMENTAL;EMPRESA BRASILEIRA;MICRO OU PEQUENO;;;OBRAS E INSTALACOES;SERVIÇO TÉCNICO DE APOIO - INFRAESTRUTURA</v>
      </c>
      <c r="I263" s="599" t="s">
        <v>1575</v>
      </c>
      <c r="J263" s="600" t="str">
        <f t="shared" si="9"/>
        <v/>
      </c>
    </row>
    <row r="264" spans="1:10" ht="12" customHeight="1" x14ac:dyDescent="0.3">
      <c r="A264" s="597" t="s">
        <v>23</v>
      </c>
      <c r="B264" s="597" t="s">
        <v>249</v>
      </c>
      <c r="C264" s="597" t="s">
        <v>261</v>
      </c>
      <c r="D264" s="597" t="s">
        <v>2354</v>
      </c>
      <c r="E264" s="597" t="s">
        <v>2354</v>
      </c>
      <c r="F264" s="597" t="s">
        <v>10</v>
      </c>
      <c r="G264" s="597" t="s">
        <v>1649</v>
      </c>
      <c r="H264" s="598" t="str">
        <f t="shared" si="8"/>
        <v>DESENVOLVIMENTO EXPERIMENTAL;EMPRESA BRASILEIRA;MICRO OU PEQUENO;;;OUTRAS DESPESAS;DESPESA DE IMPORTACAO</v>
      </c>
      <c r="I264" s="599" t="s">
        <v>1575</v>
      </c>
      <c r="J264" s="600" t="str">
        <f t="shared" si="9"/>
        <v/>
      </c>
    </row>
    <row r="265" spans="1:10" ht="12" customHeight="1" x14ac:dyDescent="0.3">
      <c r="A265" s="597" t="s">
        <v>23</v>
      </c>
      <c r="B265" s="597" t="s">
        <v>249</v>
      </c>
      <c r="C265" s="597" t="s">
        <v>261</v>
      </c>
      <c r="D265" s="597" t="s">
        <v>2354</v>
      </c>
      <c r="E265" s="597" t="s">
        <v>2354</v>
      </c>
      <c r="F265" s="597" t="s">
        <v>10</v>
      </c>
      <c r="G265" s="597" t="s">
        <v>1650</v>
      </c>
      <c r="H265" s="598" t="str">
        <f t="shared" si="8"/>
        <v>DESENVOLVIMENTO EXPERIMENTAL;EMPRESA BRASILEIRA;MICRO OU PEQUENO;;;OUTRAS DESPESAS;DESPESA OPERACIONAL E ADMINISTRATIVA</v>
      </c>
      <c r="I265" s="599" t="s">
        <v>1567</v>
      </c>
      <c r="J265" s="600" t="str">
        <f t="shared" si="9"/>
        <v>DESPESA NÃO ADMITIDA COM RECURSOS DA CLÁUSULA DE P,D&amp;I, CONSIDERANDO O EXECUTOR E A QUALIFICAÇÃO DO PROJETO OU PROGRAMA</v>
      </c>
    </row>
    <row r="266" spans="1:10" ht="12" customHeight="1" x14ac:dyDescent="0.3">
      <c r="A266" s="597" t="s">
        <v>23</v>
      </c>
      <c r="B266" s="597" t="s">
        <v>249</v>
      </c>
      <c r="C266" s="597" t="s">
        <v>261</v>
      </c>
      <c r="D266" s="597" t="s">
        <v>2354</v>
      </c>
      <c r="E266" s="597" t="s">
        <v>2354</v>
      </c>
      <c r="F266" s="597" t="s">
        <v>10</v>
      </c>
      <c r="G266" s="597" t="s">
        <v>277</v>
      </c>
      <c r="H266" s="598" t="str">
        <f t="shared" si="8"/>
        <v>DESENVOLVIMENTO EXPERIMENTAL;EMPRESA BRASILEIRA;MICRO OU PEQUENO;;;OUTRAS DESPESAS;RESSARCIMENTO DE CUSTOS INDIRETOS</v>
      </c>
      <c r="I266" s="599" t="s">
        <v>1567</v>
      </c>
      <c r="J266" s="600" t="str">
        <f t="shared" si="9"/>
        <v>DESPESA NÃO ADMITIDA COM RECURSOS DA CLÁUSULA DE P,D&amp;I, CONSIDERANDO O EXECUTOR E A QUALIFICAÇÃO DO PROJETO OU PROGRAMA</v>
      </c>
    </row>
    <row r="267" spans="1:10" ht="12" customHeight="1" x14ac:dyDescent="0.3">
      <c r="A267" s="597" t="s">
        <v>23</v>
      </c>
      <c r="B267" s="597" t="s">
        <v>249</v>
      </c>
      <c r="C267" s="597" t="s">
        <v>261</v>
      </c>
      <c r="D267" s="597" t="s">
        <v>2354</v>
      </c>
      <c r="E267" s="597" t="s">
        <v>2354</v>
      </c>
      <c r="F267" s="597" t="s">
        <v>317</v>
      </c>
      <c r="G267" s="597" t="s">
        <v>2060</v>
      </c>
      <c r="H267" s="598" t="str">
        <f t="shared" si="8"/>
        <v>DESENVOLVIMENTO EXPERIMENTAL;EMPRESA BRASILEIRA;MICRO OU PEQUENO;;;OUTROS BENS E DIREITOS;DADO GEOLÓGICO, GEOQUÍMICO OU GEOFÍSICO PÚBLICO</v>
      </c>
      <c r="I267" s="599" t="s">
        <v>1575</v>
      </c>
      <c r="J267" s="600" t="str">
        <f t="shared" si="9"/>
        <v/>
      </c>
    </row>
    <row r="268" spans="1:10" ht="12" customHeight="1" x14ac:dyDescent="0.3">
      <c r="A268" s="597" t="s">
        <v>23</v>
      </c>
      <c r="B268" s="597" t="s">
        <v>249</v>
      </c>
      <c r="C268" s="597" t="s">
        <v>261</v>
      </c>
      <c r="D268" s="597" t="s">
        <v>2354</v>
      </c>
      <c r="E268" s="597" t="s">
        <v>2354</v>
      </c>
      <c r="F268" s="597" t="s">
        <v>317</v>
      </c>
      <c r="G268" s="597" t="s">
        <v>220</v>
      </c>
      <c r="H268" s="598" t="str">
        <f t="shared" si="8"/>
        <v>DESENVOLVIMENTO EXPERIMENTAL;EMPRESA BRASILEIRA;MICRO OU PEQUENO;;;OUTROS BENS E DIREITOS;DADO NÃO REGULADO PELA ANP</v>
      </c>
      <c r="I268" s="599" t="s">
        <v>1575</v>
      </c>
      <c r="J268" s="600" t="str">
        <f t="shared" si="9"/>
        <v/>
      </c>
    </row>
    <row r="269" spans="1:10" ht="12" customHeight="1" x14ac:dyDescent="0.3">
      <c r="A269" s="597" t="s">
        <v>23</v>
      </c>
      <c r="B269" s="597" t="s">
        <v>249</v>
      </c>
      <c r="C269" s="597" t="s">
        <v>261</v>
      </c>
      <c r="D269" s="597" t="s">
        <v>2354</v>
      </c>
      <c r="E269" s="597" t="s">
        <v>2354</v>
      </c>
      <c r="F269" s="597" t="s">
        <v>317</v>
      </c>
      <c r="G269" s="597" t="s">
        <v>215</v>
      </c>
      <c r="H269" s="598" t="str">
        <f t="shared" si="8"/>
        <v>DESENVOLVIMENTO EXPERIMENTAL;EMPRESA BRASILEIRA;MICRO OU PEQUENO;;;OUTROS BENS E DIREITOS;MATERIAL BIBLIOGRÁFICO</v>
      </c>
      <c r="I269" s="599" t="s">
        <v>1567</v>
      </c>
      <c r="J269" s="600" t="str">
        <f t="shared" si="9"/>
        <v>DESPESA NÃO ADMITIDA COM RECURSOS DA CLÁUSULA DE P,D&amp;I, CONSIDERANDO O EXECUTOR E A QUALIFICAÇÃO DO PROJETO OU PROGRAMA</v>
      </c>
    </row>
    <row r="270" spans="1:10" ht="12" customHeight="1" x14ac:dyDescent="0.3">
      <c r="A270" s="597" t="s">
        <v>23</v>
      </c>
      <c r="B270" s="597" t="s">
        <v>249</v>
      </c>
      <c r="C270" s="597" t="s">
        <v>261</v>
      </c>
      <c r="D270" s="597" t="s">
        <v>2354</v>
      </c>
      <c r="E270" s="597" t="s">
        <v>2354</v>
      </c>
      <c r="F270" s="597" t="s">
        <v>317</v>
      </c>
      <c r="G270" s="597" t="s">
        <v>2068</v>
      </c>
      <c r="H270" s="598" t="str">
        <f t="shared" si="8"/>
        <v>DESENVOLVIMENTO EXPERIMENTAL;EMPRESA BRASILEIRA;MICRO OU PEQUENO;;;OUTROS BENS E DIREITOS;OUTRO (ESPECIFIQUE)</v>
      </c>
      <c r="I270" s="599" t="s">
        <v>1567</v>
      </c>
      <c r="J270" s="600" t="str">
        <f t="shared" si="9"/>
        <v>DESPESA NÃO ADMITIDA COM RECURSOS DA CLÁUSULA DE P,D&amp;I, CONSIDERANDO O EXECUTOR E A QUALIFICAÇÃO DO PROJETO OU PROGRAMA</v>
      </c>
    </row>
    <row r="271" spans="1:10" ht="12" customHeight="1" x14ac:dyDescent="0.3">
      <c r="A271" s="597" t="s">
        <v>23</v>
      </c>
      <c r="B271" s="597" t="s">
        <v>249</v>
      </c>
      <c r="C271" s="597" t="s">
        <v>261</v>
      </c>
      <c r="D271" s="597" t="s">
        <v>2354</v>
      </c>
      <c r="E271" s="597" t="s">
        <v>2354</v>
      </c>
      <c r="F271" s="597" t="s">
        <v>317</v>
      </c>
      <c r="G271" s="597" t="s">
        <v>321</v>
      </c>
      <c r="H271" s="598" t="str">
        <f t="shared" si="8"/>
        <v>DESENVOLVIMENTO EXPERIMENTAL;EMPRESA BRASILEIRA;MICRO OU PEQUENO;;;OUTROS BENS E DIREITOS;SOFTWARE</v>
      </c>
      <c r="I271" s="599" t="s">
        <v>1575</v>
      </c>
      <c r="J271" s="600" t="str">
        <f t="shared" si="9"/>
        <v/>
      </c>
    </row>
    <row r="272" spans="1:10" ht="12" customHeight="1" x14ac:dyDescent="0.3">
      <c r="A272" s="597" t="s">
        <v>23</v>
      </c>
      <c r="B272" s="597" t="s">
        <v>249</v>
      </c>
      <c r="C272" s="597" t="s">
        <v>261</v>
      </c>
      <c r="D272" s="597" t="s">
        <v>2354</v>
      </c>
      <c r="E272" s="597" t="s">
        <v>2354</v>
      </c>
      <c r="F272" s="597" t="s">
        <v>409</v>
      </c>
      <c r="G272" s="597" t="s">
        <v>2202</v>
      </c>
      <c r="H272" s="598" t="str">
        <f t="shared" si="8"/>
        <v>DESENVOLVIMENTO EXPERIMENTAL;EMPRESA BRASILEIRA;MICRO OU PEQUENO;;;PASSAGENS;NA</v>
      </c>
      <c r="I272" s="599" t="s">
        <v>1575</v>
      </c>
      <c r="J272" s="600" t="str">
        <f t="shared" si="9"/>
        <v/>
      </c>
    </row>
    <row r="273" spans="1:10" ht="12" customHeight="1" x14ac:dyDescent="0.3">
      <c r="A273" s="597" t="s">
        <v>23</v>
      </c>
      <c r="B273" s="597" t="s">
        <v>249</v>
      </c>
      <c r="C273" s="597" t="s">
        <v>261</v>
      </c>
      <c r="D273" s="597" t="s">
        <v>2354</v>
      </c>
      <c r="E273" s="597" t="s">
        <v>2354</v>
      </c>
      <c r="F273" s="597" t="s">
        <v>1705</v>
      </c>
      <c r="G273" s="597" t="s">
        <v>2058</v>
      </c>
      <c r="H273" s="598" t="str">
        <f t="shared" si="8"/>
        <v>DESENVOLVIMENTO EXPERIMENTAL;EMPRESA BRASILEIRA;MICRO OU PEQUENO;;;PROTOTIPO;MATERIAL OU COMPONENTE - PROTÓTIPO OU UNIDADE PILOTO</v>
      </c>
      <c r="I273" s="599" t="s">
        <v>1575</v>
      </c>
      <c r="J273" s="600" t="str">
        <f t="shared" si="9"/>
        <v/>
      </c>
    </row>
    <row r="274" spans="1:10" ht="12" customHeight="1" x14ac:dyDescent="0.3">
      <c r="A274" s="597" t="s">
        <v>23</v>
      </c>
      <c r="B274" s="597" t="s">
        <v>249</v>
      </c>
      <c r="C274" s="597" t="s">
        <v>261</v>
      </c>
      <c r="D274" s="597" t="s">
        <v>2354</v>
      </c>
      <c r="E274" s="597" t="s">
        <v>2354</v>
      </c>
      <c r="F274" s="597" t="s">
        <v>1705</v>
      </c>
      <c r="G274" s="597" t="s">
        <v>2059</v>
      </c>
      <c r="H274" s="598" t="str">
        <f t="shared" si="8"/>
        <v>DESENVOLVIMENTO EXPERIMENTAL;EMPRESA BRASILEIRA;MICRO OU PEQUENO;;;PROTOTIPO;SERVIÇO DE TERCEIRO - PROTÓTIPO OU UNIDADE PILOTO</v>
      </c>
      <c r="I274" s="599" t="s">
        <v>1575</v>
      </c>
      <c r="J274" s="600" t="str">
        <f t="shared" si="9"/>
        <v/>
      </c>
    </row>
    <row r="275" spans="1:10" ht="12" customHeight="1" x14ac:dyDescent="0.3">
      <c r="A275" s="597" t="s">
        <v>23</v>
      </c>
      <c r="B275" s="597" t="s">
        <v>249</v>
      </c>
      <c r="C275" s="597" t="s">
        <v>261</v>
      </c>
      <c r="D275" s="597" t="s">
        <v>2354</v>
      </c>
      <c r="E275" s="597" t="s">
        <v>2354</v>
      </c>
      <c r="F275" s="597" t="s">
        <v>303</v>
      </c>
      <c r="G275" s="597" t="s">
        <v>1647</v>
      </c>
      <c r="H275" s="598" t="str">
        <f t="shared" si="8"/>
        <v>DESENVOLVIMENTO EXPERIMENTAL;EMPRESA BRASILEIRA;MICRO OU PEQUENO;;;RECURSOS HUMANOS;BOLSA</v>
      </c>
      <c r="I275" s="599" t="s">
        <v>1567</v>
      </c>
      <c r="J275" s="600" t="str">
        <f t="shared" si="9"/>
        <v>DESPESA NÃO ADMITIDA COM RECURSOS DA CLÁUSULA DE P,D&amp;I, CONSIDERANDO O EXECUTOR E A QUALIFICAÇÃO DO PROJETO OU PROGRAMA</v>
      </c>
    </row>
    <row r="276" spans="1:10" ht="12" customHeight="1" x14ac:dyDescent="0.3">
      <c r="A276" s="597" t="s">
        <v>23</v>
      </c>
      <c r="B276" s="597" t="s">
        <v>249</v>
      </c>
      <c r="C276" s="597" t="s">
        <v>261</v>
      </c>
      <c r="D276" s="597" t="s">
        <v>2354</v>
      </c>
      <c r="E276" s="597" t="s">
        <v>2354</v>
      </c>
      <c r="F276" s="597" t="s">
        <v>303</v>
      </c>
      <c r="G276" s="597" t="s">
        <v>270</v>
      </c>
      <c r="H276" s="598" t="str">
        <f t="shared" si="8"/>
        <v>DESENVOLVIMENTO EXPERIMENTAL;EMPRESA BRASILEIRA;MICRO OU PEQUENO;;;RECURSOS HUMANOS;TAXA DE BANCADA</v>
      </c>
      <c r="I276" s="599" t="s">
        <v>1567</v>
      </c>
      <c r="J276" s="600" t="str">
        <f t="shared" si="9"/>
        <v>DESPESA NÃO ADMITIDA COM RECURSOS DA CLÁUSULA DE P,D&amp;I, CONSIDERANDO O EXECUTOR E A QUALIFICAÇÃO DO PROJETO OU PROGRAMA</v>
      </c>
    </row>
    <row r="277" spans="1:10" ht="12" customHeight="1" x14ac:dyDescent="0.3">
      <c r="A277" s="597" t="s">
        <v>23</v>
      </c>
      <c r="B277" s="597" t="s">
        <v>249</v>
      </c>
      <c r="C277" s="597" t="s">
        <v>261</v>
      </c>
      <c r="D277" s="597" t="s">
        <v>2354</v>
      </c>
      <c r="E277" s="597" t="s">
        <v>2354</v>
      </c>
      <c r="F277" s="597" t="s">
        <v>2357</v>
      </c>
      <c r="G277" s="597" t="s">
        <v>232</v>
      </c>
      <c r="H277" s="598" t="str">
        <f t="shared" si="8"/>
        <v>DESENVOLVIMENTO EXPERIMENTAL;EMPRESA BRASILEIRA;MICRO OU PEQUENO;;;SERVICOS;OUTRO SERVIÇO DE APOIO</v>
      </c>
      <c r="I277" s="599" t="s">
        <v>1575</v>
      </c>
      <c r="J277" s="600" t="str">
        <f t="shared" si="9"/>
        <v/>
      </c>
    </row>
    <row r="278" spans="1:10" ht="12" customHeight="1" x14ac:dyDescent="0.3">
      <c r="A278" s="597" t="s">
        <v>23</v>
      </c>
      <c r="B278" s="597" t="s">
        <v>249</v>
      </c>
      <c r="C278" s="597" t="s">
        <v>261</v>
      </c>
      <c r="D278" s="597" t="s">
        <v>2354</v>
      </c>
      <c r="E278" s="597" t="s">
        <v>2354</v>
      </c>
      <c r="F278" s="597" t="s">
        <v>2357</v>
      </c>
      <c r="G278" s="597" t="s">
        <v>221</v>
      </c>
      <c r="H278" s="598" t="str">
        <f t="shared" si="8"/>
        <v>DESENVOLVIMENTO EXPERIMENTAL;EMPRESA BRASILEIRA;MICRO OU PEQUENO;;;SERVICOS;PERFURAÇÃO DE POÇO ESTRATIGRÁFICO</v>
      </c>
      <c r="I278" s="599" t="s">
        <v>1567</v>
      </c>
      <c r="J278" s="600" t="str">
        <f t="shared" si="9"/>
        <v>DESPESA NÃO ADMITIDA COM RECURSOS DA CLÁUSULA DE P,D&amp;I, CONSIDERANDO O EXECUTOR E A QUALIFICAÇÃO DO PROJETO OU PROGRAMA</v>
      </c>
    </row>
    <row r="279" spans="1:10" ht="12" customHeight="1" x14ac:dyDescent="0.3">
      <c r="A279" s="597" t="s">
        <v>23</v>
      </c>
      <c r="B279" s="597" t="s">
        <v>249</v>
      </c>
      <c r="C279" s="597" t="s">
        <v>261</v>
      </c>
      <c r="D279" s="597" t="s">
        <v>2354</v>
      </c>
      <c r="E279" s="597" t="s">
        <v>2354</v>
      </c>
      <c r="F279" s="597" t="s">
        <v>2357</v>
      </c>
      <c r="G279" s="597" t="s">
        <v>2055</v>
      </c>
      <c r="H279" s="598" t="str">
        <f t="shared" si="8"/>
        <v>DESENVOLVIMENTO EXPERIMENTAL;EMPRESA BRASILEIRA;MICRO OU PEQUENO;;;SERVICOS;SERVIÇO DE APOIO PARA AQUISIÇÃO DE DADOS</v>
      </c>
      <c r="I279" s="599" t="s">
        <v>1567</v>
      </c>
      <c r="J279" s="600" t="str">
        <f t="shared" si="9"/>
        <v>DESPESA NÃO ADMITIDA COM RECURSOS DA CLÁUSULA DE P,D&amp;I, CONSIDERANDO O EXECUTOR E A QUALIFICAÇÃO DO PROJETO OU PROGRAMA</v>
      </c>
    </row>
    <row r="280" spans="1:10" ht="12" customHeight="1" x14ac:dyDescent="0.3">
      <c r="A280" s="597" t="s">
        <v>23</v>
      </c>
      <c r="B280" s="597" t="s">
        <v>249</v>
      </c>
      <c r="C280" s="597" t="s">
        <v>261</v>
      </c>
      <c r="D280" s="597" t="s">
        <v>2354</v>
      </c>
      <c r="E280" s="597" t="s">
        <v>2354</v>
      </c>
      <c r="F280" s="597" t="s">
        <v>2357</v>
      </c>
      <c r="G280" s="597" t="s">
        <v>230</v>
      </c>
      <c r="H280" s="598" t="str">
        <f t="shared" si="8"/>
        <v>DESENVOLVIMENTO EXPERIMENTAL;EMPRESA BRASILEIRA;MICRO OU PEQUENO;;;SERVICOS;SERVIÇO DE EDITORAÇÃO E IMPRESSÃO</v>
      </c>
      <c r="I280" s="599" t="s">
        <v>1567</v>
      </c>
      <c r="J280" s="600" t="str">
        <f t="shared" si="9"/>
        <v>DESPESA NÃO ADMITIDA COM RECURSOS DA CLÁUSULA DE P,D&amp;I, CONSIDERANDO O EXECUTOR E A QUALIFICAÇÃO DO PROJETO OU PROGRAMA</v>
      </c>
    </row>
    <row r="281" spans="1:10" ht="12" customHeight="1" x14ac:dyDescent="0.3">
      <c r="A281" s="597" t="s">
        <v>23</v>
      </c>
      <c r="B281" s="597" t="s">
        <v>249</v>
      </c>
      <c r="C281" s="597" t="s">
        <v>261</v>
      </c>
      <c r="D281" s="597" t="s">
        <v>2354</v>
      </c>
      <c r="E281" s="597" t="s">
        <v>2354</v>
      </c>
      <c r="F281" s="597" t="s">
        <v>2357</v>
      </c>
      <c r="G281" s="597" t="s">
        <v>231</v>
      </c>
      <c r="H281" s="598" t="str">
        <f t="shared" si="8"/>
        <v>DESENVOLVIMENTO EXPERIMENTAL;EMPRESA BRASILEIRA;MICRO OU PEQUENO;;;SERVICOS;SERVIÇO DE LOCOMOÇÃO E TRANSPORTE</v>
      </c>
      <c r="I281" s="599" t="s">
        <v>1575</v>
      </c>
      <c r="J281" s="600" t="str">
        <f t="shared" si="9"/>
        <v/>
      </c>
    </row>
    <row r="282" spans="1:10" ht="12" customHeight="1" x14ac:dyDescent="0.3">
      <c r="A282" s="597" t="s">
        <v>23</v>
      </c>
      <c r="B282" s="597" t="s">
        <v>249</v>
      </c>
      <c r="C282" s="597" t="s">
        <v>261</v>
      </c>
      <c r="D282" s="597" t="s">
        <v>2354</v>
      </c>
      <c r="E282" s="597" t="s">
        <v>2354</v>
      </c>
      <c r="F282" s="597" t="s">
        <v>2357</v>
      </c>
      <c r="G282" s="597" t="s">
        <v>2358</v>
      </c>
      <c r="H282" s="598" t="str">
        <f t="shared" si="8"/>
        <v>DESENVOLVIMENTO EXPERIMENTAL;EMPRESA BRASILEIRA;MICRO OU PEQUENO;;;SERVICOS;SERVIÇO DE MANUTENÇÃO</v>
      </c>
      <c r="I282" s="599" t="s">
        <v>1575</v>
      </c>
      <c r="J282" s="600" t="str">
        <f t="shared" si="9"/>
        <v/>
      </c>
    </row>
    <row r="283" spans="1:10" ht="12" customHeight="1" x14ac:dyDescent="0.3">
      <c r="A283" s="597" t="s">
        <v>23</v>
      </c>
      <c r="B283" s="597" t="s">
        <v>249</v>
      </c>
      <c r="C283" s="597" t="s">
        <v>261</v>
      </c>
      <c r="D283" s="597" t="s">
        <v>2354</v>
      </c>
      <c r="E283" s="597" t="s">
        <v>2354</v>
      </c>
      <c r="F283" s="597" t="s">
        <v>2357</v>
      </c>
      <c r="G283" s="597" t="s">
        <v>2399</v>
      </c>
      <c r="H283" s="598" t="str">
        <f t="shared" si="8"/>
        <v>DESENVOLVIMENTO EXPERIMENTAL;EMPRESA BRASILEIRA;MICRO OU PEQUENO;;;SERVICOS;SERVIÇO TÉCNICO ESPECIALIZADO</v>
      </c>
      <c r="I283" s="599" t="s">
        <v>1575</v>
      </c>
      <c r="J283" s="600" t="str">
        <f t="shared" si="9"/>
        <v/>
      </c>
    </row>
    <row r="284" spans="1:10" ht="12" customHeight="1" x14ac:dyDescent="0.3">
      <c r="A284" s="597" t="s">
        <v>23</v>
      </c>
      <c r="B284" s="597" t="s">
        <v>249</v>
      </c>
      <c r="C284" s="597" t="s">
        <v>261</v>
      </c>
      <c r="D284" s="597" t="s">
        <v>2354</v>
      </c>
      <c r="E284" s="597" t="s">
        <v>2354</v>
      </c>
      <c r="F284" s="597" t="s">
        <v>2357</v>
      </c>
      <c r="G284" s="597" t="s">
        <v>2359</v>
      </c>
      <c r="H284" s="598" t="str">
        <f t="shared" si="8"/>
        <v>DESENVOLVIMENTO EXPERIMENTAL;EMPRESA BRASILEIRA;MICRO OU PEQUENO;;;SERVICOS;SERVIÇOS COMPUTACIONAIS</v>
      </c>
      <c r="I284" s="599" t="s">
        <v>1575</v>
      </c>
      <c r="J284" s="600" t="str">
        <f t="shared" si="9"/>
        <v/>
      </c>
    </row>
    <row r="285" spans="1:10" ht="12" customHeight="1" x14ac:dyDescent="0.3">
      <c r="A285" s="597" t="s">
        <v>23</v>
      </c>
      <c r="B285" s="597" t="s">
        <v>249</v>
      </c>
      <c r="C285" s="597" t="s">
        <v>261</v>
      </c>
      <c r="D285" s="597" t="s">
        <v>2354</v>
      </c>
      <c r="E285" s="597" t="s">
        <v>2354</v>
      </c>
      <c r="F285" s="597" t="s">
        <v>2357</v>
      </c>
      <c r="G285" s="597" t="s">
        <v>229</v>
      </c>
      <c r="H285" s="598" t="str">
        <f t="shared" si="8"/>
        <v>DESENVOLVIMENTO EXPERIMENTAL;EMPRESA BRASILEIRA;MICRO OU PEQUENO;;;SERVICOS;TAXA DE INSCRIÇÃO EM CONGRESSO OU EVENTO</v>
      </c>
      <c r="I285" s="599" t="s">
        <v>1567</v>
      </c>
      <c r="J285" s="600" t="str">
        <f t="shared" si="9"/>
        <v>DESPESA NÃO ADMITIDA COM RECURSOS DA CLÁUSULA DE P,D&amp;I, CONSIDERANDO O EXECUTOR E A QUALIFICAÇÃO DO PROJETO OU PROGRAMA</v>
      </c>
    </row>
    <row r="286" spans="1:10" ht="12" customHeight="1" x14ac:dyDescent="0.3">
      <c r="A286" s="597" t="s">
        <v>23</v>
      </c>
      <c r="B286" s="597" t="s">
        <v>249</v>
      </c>
      <c r="C286" s="597" t="s">
        <v>261</v>
      </c>
      <c r="D286" s="597" t="s">
        <v>2354</v>
      </c>
      <c r="E286" s="597" t="s">
        <v>2354</v>
      </c>
      <c r="F286" s="597" t="s">
        <v>2360</v>
      </c>
      <c r="G286" s="597" t="s">
        <v>2064</v>
      </c>
      <c r="H286" s="598" t="str">
        <f t="shared" si="8"/>
        <v>DESENVOLVIMENTO EXPERIMENTAL;EMPRESA BRASILEIRA;MICRO OU PEQUENO;;;SERVICOS - TIB;SERVIÇO DE TIB</v>
      </c>
      <c r="I286" s="599" t="s">
        <v>1567</v>
      </c>
      <c r="J286" s="600" t="str">
        <f t="shared" si="9"/>
        <v>DESPESA NÃO ADMITIDA COM RECURSOS DA CLÁUSULA DE P,D&amp;I, CONSIDERANDO O EXECUTOR E A QUALIFICAÇÃO DO PROJETO OU PROGRAMA</v>
      </c>
    </row>
    <row r="287" spans="1:10" ht="12" customHeight="1" x14ac:dyDescent="0.3">
      <c r="A287" s="597" t="s">
        <v>23</v>
      </c>
      <c r="B287" s="597" t="s">
        <v>249</v>
      </c>
      <c r="C287" s="597" t="s">
        <v>261</v>
      </c>
      <c r="D287" s="597" t="s">
        <v>2354</v>
      </c>
      <c r="E287" s="597" t="s">
        <v>2354</v>
      </c>
      <c r="F287" s="597" t="s">
        <v>2360</v>
      </c>
      <c r="G287" s="597" t="s">
        <v>2057</v>
      </c>
      <c r="H287" s="598" t="str">
        <f t="shared" si="8"/>
        <v>DESENVOLVIMENTO EXPERIMENTAL;EMPRESA BRASILEIRA;MICRO OU PEQUENO;;;SERVICOS - TIB;SERVIÇO DE TREINAMENTO, SUPORTE E QUALIFICAÇÃO</v>
      </c>
      <c r="I287" s="599" t="s">
        <v>1567</v>
      </c>
      <c r="J287" s="600" t="str">
        <f t="shared" si="9"/>
        <v>DESPESA NÃO ADMITIDA COM RECURSOS DA CLÁUSULA DE P,D&amp;I, CONSIDERANDO O EXECUTOR E A QUALIFICAÇÃO DO PROJETO OU PROGRAMA</v>
      </c>
    </row>
    <row r="288" spans="1:10" ht="12" customHeight="1" x14ac:dyDescent="0.3">
      <c r="A288" s="597" t="s">
        <v>23</v>
      </c>
      <c r="B288" s="597" t="s">
        <v>249</v>
      </c>
      <c r="C288" s="597" t="s">
        <v>261</v>
      </c>
      <c r="D288" s="597" t="s">
        <v>2354</v>
      </c>
      <c r="E288" s="597" t="s">
        <v>2354</v>
      </c>
      <c r="F288" s="597" t="s">
        <v>2360</v>
      </c>
      <c r="G288" s="597" t="s">
        <v>2056</v>
      </c>
      <c r="H288" s="598" t="str">
        <f t="shared" si="8"/>
        <v>DESENVOLVIMENTO EXPERIMENTAL;EMPRESA BRASILEIRA;MICRO OU PEQUENO;;;SERVICOS - TIB;SERVIÇO ESPECIALIZADO PARA TIB - NORMALIZAÇÃO</v>
      </c>
      <c r="I288" s="599" t="s">
        <v>1567</v>
      </c>
      <c r="J288" s="600" t="str">
        <f t="shared" si="9"/>
        <v>DESPESA NÃO ADMITIDA COM RECURSOS DA CLÁUSULA DE P,D&amp;I, CONSIDERANDO O EXECUTOR E A QUALIFICAÇÃO DO PROJETO OU PROGRAMA</v>
      </c>
    </row>
    <row r="289" spans="1:10" ht="12" customHeight="1" x14ac:dyDescent="0.3">
      <c r="A289" s="597" t="s">
        <v>23</v>
      </c>
      <c r="B289" s="597" t="s">
        <v>249</v>
      </c>
      <c r="C289" s="597" t="s">
        <v>261</v>
      </c>
      <c r="D289" s="597" t="s">
        <v>2354</v>
      </c>
      <c r="E289" s="597" t="s">
        <v>2354</v>
      </c>
      <c r="F289" s="597" t="s">
        <v>1648</v>
      </c>
      <c r="G289" s="597" t="s">
        <v>2202</v>
      </c>
      <c r="H289" s="598" t="str">
        <f t="shared" si="8"/>
        <v>DESENVOLVIMENTO EXPERIMENTAL;EMPRESA BRASILEIRA;MICRO OU PEQUENO;;;TESTES OPERACIONAIS;NA</v>
      </c>
      <c r="I289" s="599" t="s">
        <v>1567</v>
      </c>
      <c r="J289" s="600" t="str">
        <f t="shared" si="9"/>
        <v>DESPESA NÃO ADMITIDA COM RECURSOS DA CLÁUSULA DE P,D&amp;I, CONSIDERANDO O EXECUTOR E A QUALIFICAÇÃO DO PROJETO OU PROGRAMA</v>
      </c>
    </row>
    <row r="290" spans="1:10" ht="12" customHeight="1" x14ac:dyDescent="0.3">
      <c r="A290" s="597" t="s">
        <v>23</v>
      </c>
      <c r="B290" s="597" t="s">
        <v>249</v>
      </c>
      <c r="C290" s="597" t="s">
        <v>261</v>
      </c>
      <c r="D290" s="597" t="s">
        <v>2354</v>
      </c>
      <c r="E290" s="597" t="s">
        <v>2354</v>
      </c>
      <c r="F290" s="597" t="s">
        <v>281</v>
      </c>
      <c r="G290" s="597" t="s">
        <v>2202</v>
      </c>
      <c r="H290" s="598" t="str">
        <f t="shared" si="8"/>
        <v>DESENVOLVIMENTO EXPERIMENTAL;EMPRESA BRASILEIRA;MICRO OU PEQUENO;;;TRIBUTOS;NA</v>
      </c>
      <c r="I290" s="599" t="s">
        <v>1575</v>
      </c>
      <c r="J290" s="600" t="str">
        <f t="shared" si="9"/>
        <v/>
      </c>
    </row>
    <row r="291" spans="1:10" ht="12" customHeight="1" x14ac:dyDescent="0.3">
      <c r="A291" s="601" t="s">
        <v>23</v>
      </c>
      <c r="B291" s="600" t="s">
        <v>249</v>
      </c>
      <c r="C291" s="600" t="s">
        <v>261</v>
      </c>
      <c r="D291" s="600"/>
      <c r="E291" s="600"/>
      <c r="F291" s="597" t="s">
        <v>2357</v>
      </c>
      <c r="G291" s="600" t="s">
        <v>2408</v>
      </c>
      <c r="H291" s="598" t="str">
        <f t="shared" si="8"/>
        <v>DESENVOLVIMENTO EXPERIMENTAL;EMPRESA BRASILEIRA;MICRO OU PEQUENO;;;SERVICOS;SERVIÇO DE QUALIFICAÇÃO E CERTIFICAÇÃO</v>
      </c>
      <c r="I291" s="599" t="s">
        <v>1575</v>
      </c>
      <c r="J291" s="600" t="str">
        <f t="shared" si="9"/>
        <v/>
      </c>
    </row>
    <row r="292" spans="1:10" ht="12" customHeight="1" x14ac:dyDescent="0.3">
      <c r="A292" s="597" t="s">
        <v>253</v>
      </c>
      <c r="B292" s="597" t="s">
        <v>249</v>
      </c>
      <c r="C292" s="597" t="s">
        <v>244</v>
      </c>
      <c r="D292" s="597" t="s">
        <v>2354</v>
      </c>
      <c r="E292" s="597" t="s">
        <v>2354</v>
      </c>
      <c r="F292" s="597" t="s">
        <v>1646</v>
      </c>
      <c r="G292" s="597" t="s">
        <v>2050</v>
      </c>
      <c r="H292" s="598" t="str">
        <f t="shared" si="8"/>
        <v>ENGENHARIA BÁSICA NÃO ROTINEIRA;EMPRESA BRASILEIRA;GRANDE;;;CAPACITACAO DE FORNECEDORES;BENS E MATERIAIS - CABEÇA DE SÉRIE E LOTE PILOTO</v>
      </c>
      <c r="I292" s="599" t="s">
        <v>1567</v>
      </c>
      <c r="J292" s="600" t="str">
        <f t="shared" si="9"/>
        <v>DESPESA NÃO ADMITIDA COM RECURSOS DA CLÁUSULA DE P,D&amp;I, CONSIDERANDO O EXECUTOR E A QUALIFICAÇÃO DO PROJETO OU PROGRAMA</v>
      </c>
    </row>
    <row r="293" spans="1:10" ht="12" customHeight="1" x14ac:dyDescent="0.3">
      <c r="A293" s="597" t="s">
        <v>253</v>
      </c>
      <c r="B293" s="597" t="s">
        <v>249</v>
      </c>
      <c r="C293" s="597" t="s">
        <v>244</v>
      </c>
      <c r="D293" s="597" t="s">
        <v>2354</v>
      </c>
      <c r="E293" s="597" t="s">
        <v>2354</v>
      </c>
      <c r="F293" s="597" t="s">
        <v>1646</v>
      </c>
      <c r="G293" s="597" t="s">
        <v>2053</v>
      </c>
      <c r="H293" s="598" t="str">
        <f t="shared" si="8"/>
        <v>ENGENHARIA BÁSICA NÃO ROTINEIRA;EMPRESA BRASILEIRA;GRANDE;;;CAPACITACAO DE FORNECEDORES;EQUIPAMENTOS E MATERIAIS - PRIMEIRO LOTE</v>
      </c>
      <c r="I293" s="599" t="s">
        <v>1567</v>
      </c>
      <c r="J293" s="600" t="str">
        <f t="shared" si="9"/>
        <v>DESPESA NÃO ADMITIDA COM RECURSOS DA CLÁUSULA DE P,D&amp;I, CONSIDERANDO O EXECUTOR E A QUALIFICAÇÃO DO PROJETO OU PROGRAMA</v>
      </c>
    </row>
    <row r="294" spans="1:10" ht="12" customHeight="1" x14ac:dyDescent="0.3">
      <c r="A294" s="597" t="s">
        <v>253</v>
      </c>
      <c r="B294" s="597" t="s">
        <v>249</v>
      </c>
      <c r="C294" s="597" t="s">
        <v>244</v>
      </c>
      <c r="D294" s="597" t="s">
        <v>2354</v>
      </c>
      <c r="E294" s="597" t="s">
        <v>2354</v>
      </c>
      <c r="F294" s="597" t="s">
        <v>1646</v>
      </c>
      <c r="G294" s="597" t="s">
        <v>260</v>
      </c>
      <c r="H294" s="598" t="str">
        <f t="shared" si="8"/>
        <v>ENGENHARIA BÁSICA NÃO ROTINEIRA;EMPRESA BRASILEIRA;GRANDE;;;CAPACITACAO DE FORNECEDORES;EQUIPAMENTOS LABORATORIAIS</v>
      </c>
      <c r="I294" s="599" t="s">
        <v>1567</v>
      </c>
      <c r="J294" s="600" t="str">
        <f t="shared" si="9"/>
        <v>DESPESA NÃO ADMITIDA COM RECURSOS DA CLÁUSULA DE P,D&amp;I, CONSIDERANDO O EXECUTOR E A QUALIFICAÇÃO DO PROJETO OU PROGRAMA</v>
      </c>
    </row>
    <row r="295" spans="1:10" ht="12" customHeight="1" x14ac:dyDescent="0.3">
      <c r="A295" s="597" t="s">
        <v>253</v>
      </c>
      <c r="B295" s="597" t="s">
        <v>249</v>
      </c>
      <c r="C295" s="597" t="s">
        <v>244</v>
      </c>
      <c r="D295" s="597" t="s">
        <v>2354</v>
      </c>
      <c r="E295" s="597" t="s">
        <v>2354</v>
      </c>
      <c r="F295" s="597" t="s">
        <v>1646</v>
      </c>
      <c r="G295" s="597" t="s">
        <v>2052</v>
      </c>
      <c r="H295" s="598" t="str">
        <f t="shared" si="8"/>
        <v>ENGENHARIA BÁSICA NÃO ROTINEIRA;EMPRESA BRASILEIRA;GRANDE;;;CAPACITACAO DE FORNECEDORES;ESTUDOS DE VIABILIDADE TÉCNICA E ECONÔMICA</v>
      </c>
      <c r="I295" s="599" t="s">
        <v>1567</v>
      </c>
      <c r="J295" s="600" t="str">
        <f t="shared" si="9"/>
        <v>DESPESA NÃO ADMITIDA COM RECURSOS DA CLÁUSULA DE P,D&amp;I, CONSIDERANDO O EXECUTOR E A QUALIFICAÇÃO DO PROJETO OU PROGRAMA</v>
      </c>
    </row>
    <row r="296" spans="1:10" ht="12" customHeight="1" x14ac:dyDescent="0.3">
      <c r="A296" s="597" t="s">
        <v>253</v>
      </c>
      <c r="B296" s="597" t="s">
        <v>249</v>
      </c>
      <c r="C296" s="597" t="s">
        <v>244</v>
      </c>
      <c r="D296" s="597" t="s">
        <v>2354</v>
      </c>
      <c r="E296" s="597" t="s">
        <v>2354</v>
      </c>
      <c r="F296" s="597" t="s">
        <v>1646</v>
      </c>
      <c r="G296" s="597" t="s">
        <v>2051</v>
      </c>
      <c r="H296" s="598" t="str">
        <f t="shared" si="8"/>
        <v>ENGENHARIA BÁSICA NÃO ROTINEIRA;EMPRESA BRASILEIRA;GRANDE;;;CAPACITACAO DE FORNECEDORES;SERVIÇOS - CABEÇA DE SÉRIE E LOTE PILOTO</v>
      </c>
      <c r="I296" s="599" t="s">
        <v>1567</v>
      </c>
      <c r="J296" s="600" t="str">
        <f t="shared" si="9"/>
        <v>DESPESA NÃO ADMITIDA COM RECURSOS DA CLÁUSULA DE P,D&amp;I, CONSIDERANDO O EXECUTOR E A QUALIFICAÇÃO DO PROJETO OU PROGRAMA</v>
      </c>
    </row>
    <row r="297" spans="1:10" ht="12" customHeight="1" x14ac:dyDescent="0.3">
      <c r="A297" s="597" t="s">
        <v>253</v>
      </c>
      <c r="B297" s="597" t="s">
        <v>249</v>
      </c>
      <c r="C297" s="597" t="s">
        <v>244</v>
      </c>
      <c r="D297" s="597" t="s">
        <v>2354</v>
      </c>
      <c r="E297" s="597" t="s">
        <v>2354</v>
      </c>
      <c r="F297" s="597" t="s">
        <v>1646</v>
      </c>
      <c r="G297" s="597" t="s">
        <v>2054</v>
      </c>
      <c r="H297" s="598" t="str">
        <f t="shared" si="8"/>
        <v>ENGENHARIA BÁSICA NÃO ROTINEIRA;EMPRESA BRASILEIRA;GRANDE;;;CAPACITACAO DE FORNECEDORES;SERVIÇOS - OPERACIONALIZAÇÃO DE EQUIPAMENTOS</v>
      </c>
      <c r="I297" s="599" t="s">
        <v>1567</v>
      </c>
      <c r="J297" s="600" t="str">
        <f t="shared" si="9"/>
        <v>DESPESA NÃO ADMITIDA COM RECURSOS DA CLÁUSULA DE P,D&amp;I, CONSIDERANDO O EXECUTOR E A QUALIFICAÇÃO DO PROJETO OU PROGRAMA</v>
      </c>
    </row>
    <row r="298" spans="1:10" ht="12" customHeight="1" x14ac:dyDescent="0.3">
      <c r="A298" s="597" t="s">
        <v>253</v>
      </c>
      <c r="B298" s="597" t="s">
        <v>249</v>
      </c>
      <c r="C298" s="597" t="s">
        <v>244</v>
      </c>
      <c r="D298" s="597" t="s">
        <v>2354</v>
      </c>
      <c r="E298" s="597" t="s">
        <v>2354</v>
      </c>
      <c r="F298" s="597" t="s">
        <v>2362</v>
      </c>
      <c r="G298" s="597" t="s">
        <v>2202</v>
      </c>
      <c r="H298" s="598" t="str">
        <f t="shared" si="8"/>
        <v>ENGENHARIA BÁSICA NÃO ROTINEIRA;EMPRESA BRASILEIRA;GRANDE;;;CUSTOS DIRETOS;NA</v>
      </c>
      <c r="I298" s="599" t="s">
        <v>1567</v>
      </c>
      <c r="J298" s="600" t="str">
        <f t="shared" si="9"/>
        <v>DESPESA NÃO ADMITIDA COM RECURSOS DA CLÁUSULA DE P,D&amp;I, CONSIDERANDO O EXECUTOR E A QUALIFICAÇÃO DO PROJETO OU PROGRAMA</v>
      </c>
    </row>
    <row r="299" spans="1:10" ht="12" customHeight="1" x14ac:dyDescent="0.3">
      <c r="A299" s="597" t="s">
        <v>253</v>
      </c>
      <c r="B299" s="597" t="s">
        <v>249</v>
      </c>
      <c r="C299" s="597" t="s">
        <v>244</v>
      </c>
      <c r="D299" s="597" t="s">
        <v>2354</v>
      </c>
      <c r="E299" s="597" t="s">
        <v>2354</v>
      </c>
      <c r="F299" s="597" t="s">
        <v>1643</v>
      </c>
      <c r="G299" s="597" t="s">
        <v>2202</v>
      </c>
      <c r="H299" s="598" t="str">
        <f t="shared" si="8"/>
        <v>ENGENHARIA BÁSICA NÃO ROTINEIRA;EMPRESA BRASILEIRA;GRANDE;;;DIARIAS E AJUDA DE CUSTO;NA</v>
      </c>
      <c r="I299" s="599" t="s">
        <v>1575</v>
      </c>
      <c r="J299" s="600" t="str">
        <f t="shared" si="9"/>
        <v/>
      </c>
    </row>
    <row r="300" spans="1:10" ht="12" customHeight="1" x14ac:dyDescent="0.3">
      <c r="A300" s="597" t="s">
        <v>253</v>
      </c>
      <c r="B300" s="597" t="s">
        <v>249</v>
      </c>
      <c r="C300" s="597" t="s">
        <v>244</v>
      </c>
      <c r="D300" s="597" t="s">
        <v>2354</v>
      </c>
      <c r="E300" s="597" t="s">
        <v>2354</v>
      </c>
      <c r="F300" s="597" t="s">
        <v>1645</v>
      </c>
      <c r="G300" s="597" t="s">
        <v>2361</v>
      </c>
      <c r="H300" s="598" t="str">
        <f t="shared" si="8"/>
        <v>ENGENHARIA BÁSICA NÃO ROTINEIRA;EMPRESA BRASILEIRA;GRANDE;;;EQUIPAMENTO E MATERIAL PERMANENTE;EQUIPAMENTO</v>
      </c>
      <c r="I300" s="599" t="s">
        <v>1567</v>
      </c>
      <c r="J300" s="600" t="str">
        <f t="shared" si="9"/>
        <v>DESPESA NÃO ADMITIDA COM RECURSOS DA CLÁUSULA DE P,D&amp;I, CONSIDERANDO O EXECUTOR E A QUALIFICAÇÃO DO PROJETO OU PROGRAMA</v>
      </c>
    </row>
    <row r="301" spans="1:10" ht="12" customHeight="1" x14ac:dyDescent="0.3">
      <c r="A301" s="597" t="s">
        <v>253</v>
      </c>
      <c r="B301" s="597" t="s">
        <v>249</v>
      </c>
      <c r="C301" s="597" t="s">
        <v>244</v>
      </c>
      <c r="D301" s="597" t="s">
        <v>2354</v>
      </c>
      <c r="E301" s="597" t="s">
        <v>2354</v>
      </c>
      <c r="F301" s="597" t="s">
        <v>1645</v>
      </c>
      <c r="G301" s="597" t="s">
        <v>1248</v>
      </c>
      <c r="H301" s="598" t="str">
        <f t="shared" si="8"/>
        <v>ENGENHARIA BÁSICA NÃO ROTINEIRA;EMPRESA BRASILEIRA;GRANDE;;;EQUIPAMENTO E MATERIAL PERMANENTE;MATERIAL PERMANENTE</v>
      </c>
      <c r="I301" s="599" t="s">
        <v>1567</v>
      </c>
      <c r="J301" s="600" t="str">
        <f t="shared" si="9"/>
        <v>DESPESA NÃO ADMITIDA COM RECURSOS DA CLÁUSULA DE P,D&amp;I, CONSIDERANDO O EXECUTOR E A QUALIFICAÇÃO DO PROJETO OU PROGRAMA</v>
      </c>
    </row>
    <row r="302" spans="1:10" ht="12" customHeight="1" x14ac:dyDescent="0.3">
      <c r="A302" s="597" t="s">
        <v>253</v>
      </c>
      <c r="B302" s="597" t="s">
        <v>249</v>
      </c>
      <c r="C302" s="597" t="s">
        <v>244</v>
      </c>
      <c r="D302" s="597" t="s">
        <v>2354</v>
      </c>
      <c r="E302" s="597" t="s">
        <v>2354</v>
      </c>
      <c r="F302" s="597" t="s">
        <v>448</v>
      </c>
      <c r="G302" s="597" t="s">
        <v>2062</v>
      </c>
      <c r="H302" s="598" t="str">
        <f t="shared" si="8"/>
        <v>ENGENHARIA BÁSICA NÃO ROTINEIRA;EMPRESA BRASILEIRA;GRANDE;;;EQUIPE;BOLSA - ALUNO DE GRADUAÇÃO OU PÓS-GRADUAÇÃO</v>
      </c>
      <c r="I302" s="599" t="s">
        <v>1567</v>
      </c>
      <c r="J302" s="600" t="str">
        <f t="shared" si="9"/>
        <v>DESPESA NÃO ADMITIDA COM RECURSOS DA CLÁUSULA DE P,D&amp;I, CONSIDERANDO O EXECUTOR E A QUALIFICAÇÃO DO PROJETO OU PROGRAMA</v>
      </c>
    </row>
    <row r="303" spans="1:10" ht="12" customHeight="1" x14ac:dyDescent="0.3">
      <c r="A303" s="597" t="s">
        <v>253</v>
      </c>
      <c r="B303" s="597" t="s">
        <v>249</v>
      </c>
      <c r="C303" s="597" t="s">
        <v>244</v>
      </c>
      <c r="D303" s="597" t="s">
        <v>2354</v>
      </c>
      <c r="E303" s="597" t="s">
        <v>2354</v>
      </c>
      <c r="F303" s="597" t="s">
        <v>448</v>
      </c>
      <c r="G303" s="597" t="s">
        <v>2061</v>
      </c>
      <c r="H303" s="598" t="str">
        <f t="shared" si="8"/>
        <v>ENGENHARIA BÁSICA NÃO ROTINEIRA;EMPRESA BRASILEIRA;GRANDE;;;EQUIPE;BOLSA - DOCENTE OU PESQUISADOR DA INSTITUIÇÃO</v>
      </c>
      <c r="I303" s="599" t="s">
        <v>1567</v>
      </c>
      <c r="J303" s="600" t="str">
        <f t="shared" si="9"/>
        <v>DESPESA NÃO ADMITIDA COM RECURSOS DA CLÁUSULA DE P,D&amp;I, CONSIDERANDO O EXECUTOR E A QUALIFICAÇÃO DO PROJETO OU PROGRAMA</v>
      </c>
    </row>
    <row r="304" spans="1:10" ht="12" customHeight="1" x14ac:dyDescent="0.3">
      <c r="A304" s="597" t="s">
        <v>253</v>
      </c>
      <c r="B304" s="597" t="s">
        <v>249</v>
      </c>
      <c r="C304" s="597" t="s">
        <v>244</v>
      </c>
      <c r="D304" s="597" t="s">
        <v>2354</v>
      </c>
      <c r="E304" s="597" t="s">
        <v>2354</v>
      </c>
      <c r="F304" s="597" t="s">
        <v>448</v>
      </c>
      <c r="G304" s="597" t="s">
        <v>2063</v>
      </c>
      <c r="H304" s="598" t="str">
        <f t="shared" si="8"/>
        <v>ENGENHARIA BÁSICA NÃO ROTINEIRA;EMPRESA BRASILEIRA;GRANDE;;;EQUIPE;BOLSA - PESQUISADOR VISITANTE</v>
      </c>
      <c r="I304" s="599" t="s">
        <v>1567</v>
      </c>
      <c r="J304" s="600" t="str">
        <f t="shared" si="9"/>
        <v>DESPESA NÃO ADMITIDA COM RECURSOS DA CLÁUSULA DE P,D&amp;I, CONSIDERANDO O EXECUTOR E A QUALIFICAÇÃO DO PROJETO OU PROGRAMA</v>
      </c>
    </row>
    <row r="305" spans="1:10" ht="12" customHeight="1" x14ac:dyDescent="0.3">
      <c r="A305" s="597" t="s">
        <v>253</v>
      </c>
      <c r="B305" s="597" t="s">
        <v>249</v>
      </c>
      <c r="C305" s="597" t="s">
        <v>244</v>
      </c>
      <c r="D305" s="597" t="s">
        <v>2354</v>
      </c>
      <c r="E305" s="597" t="s">
        <v>2354</v>
      </c>
      <c r="F305" s="597" t="s">
        <v>448</v>
      </c>
      <c r="G305" s="597" t="s">
        <v>1641</v>
      </c>
      <c r="H305" s="598" t="str">
        <f t="shared" si="8"/>
        <v>ENGENHARIA BÁSICA NÃO ROTINEIRA;EMPRESA BRASILEIRA;GRANDE;;;EQUIPE;REMUNERAÇÃO DIRETA</v>
      </c>
      <c r="I305" s="599" t="s">
        <v>1575</v>
      </c>
      <c r="J305" s="600" t="str">
        <f t="shared" si="9"/>
        <v/>
      </c>
    </row>
    <row r="306" spans="1:10" ht="12" customHeight="1" x14ac:dyDescent="0.3">
      <c r="A306" s="597" t="s">
        <v>253</v>
      </c>
      <c r="B306" s="597" t="s">
        <v>249</v>
      </c>
      <c r="C306" s="597" t="s">
        <v>244</v>
      </c>
      <c r="D306" s="597" t="s">
        <v>2354</v>
      </c>
      <c r="E306" s="597" t="s">
        <v>2354</v>
      </c>
      <c r="F306" s="597" t="s">
        <v>1642</v>
      </c>
      <c r="G306" s="597" t="s">
        <v>2202</v>
      </c>
      <c r="H306" s="598" t="str">
        <f t="shared" si="8"/>
        <v>ENGENHARIA BÁSICA NÃO ROTINEIRA;EMPRESA BRASILEIRA;GRANDE;;;MATERIAL DE CONSUMO;NA</v>
      </c>
      <c r="I306" s="599" t="s">
        <v>1575</v>
      </c>
      <c r="J306" s="600" t="str">
        <f t="shared" si="9"/>
        <v/>
      </c>
    </row>
    <row r="307" spans="1:10" ht="12" customHeight="1" x14ac:dyDescent="0.3">
      <c r="A307" s="597" t="s">
        <v>253</v>
      </c>
      <c r="B307" s="597" t="s">
        <v>249</v>
      </c>
      <c r="C307" s="597" t="s">
        <v>244</v>
      </c>
      <c r="D307" s="597" t="s">
        <v>2354</v>
      </c>
      <c r="E307" s="597" t="s">
        <v>2354</v>
      </c>
      <c r="F307" s="597" t="s">
        <v>1644</v>
      </c>
      <c r="G307" s="597" t="s">
        <v>2066</v>
      </c>
      <c r="H307" s="598" t="str">
        <f t="shared" si="8"/>
        <v>ENGENHARIA BÁSICA NÃO ROTINEIRA;EMPRESA BRASILEIRA;GRANDE;;;OBRAS E INSTALACOES;AMPLIAÇÃO DE ÁREA DE EDIFICAÇÃO</v>
      </c>
      <c r="I307" s="599" t="s">
        <v>1567</v>
      </c>
      <c r="J307" s="600" t="str">
        <f t="shared" si="9"/>
        <v>DESPESA NÃO ADMITIDA COM RECURSOS DA CLÁUSULA DE P,D&amp;I, CONSIDERANDO O EXECUTOR E A QUALIFICAÇÃO DO PROJETO OU PROGRAMA</v>
      </c>
    </row>
    <row r="308" spans="1:10" ht="12" customHeight="1" x14ac:dyDescent="0.3">
      <c r="A308" s="597" t="s">
        <v>253</v>
      </c>
      <c r="B308" s="597" t="s">
        <v>249</v>
      </c>
      <c r="C308" s="597" t="s">
        <v>244</v>
      </c>
      <c r="D308" s="597" t="s">
        <v>2354</v>
      </c>
      <c r="E308" s="597" t="s">
        <v>2354</v>
      </c>
      <c r="F308" s="597" t="s">
        <v>1644</v>
      </c>
      <c r="G308" s="597" t="s">
        <v>258</v>
      </c>
      <c r="H308" s="598" t="str">
        <f t="shared" si="8"/>
        <v>ENGENHARIA BÁSICA NÃO ROTINEIRA;EMPRESA BRASILEIRA;GRANDE;;;OBRAS E INSTALACOES;CONSTRUÇÃO DE NOVA EDIFICAÇÃO</v>
      </c>
      <c r="I308" s="599" t="s">
        <v>1567</v>
      </c>
      <c r="J308" s="600" t="str">
        <f t="shared" si="9"/>
        <v>DESPESA NÃO ADMITIDA COM RECURSOS DA CLÁUSULA DE P,D&amp;I, CONSIDERANDO O EXECUTOR E A QUALIFICAÇÃO DO PROJETO OU PROGRAMA</v>
      </c>
    </row>
    <row r="309" spans="1:10" ht="12" customHeight="1" x14ac:dyDescent="0.3">
      <c r="A309" s="597" t="s">
        <v>253</v>
      </c>
      <c r="B309" s="597" t="s">
        <v>249</v>
      </c>
      <c r="C309" s="597" t="s">
        <v>244</v>
      </c>
      <c r="D309" s="597" t="s">
        <v>2354</v>
      </c>
      <c r="E309" s="597" t="s">
        <v>2354</v>
      </c>
      <c r="F309" s="597" t="s">
        <v>1644</v>
      </c>
      <c r="G309" s="597" t="s">
        <v>2067</v>
      </c>
      <c r="H309" s="598" t="str">
        <f t="shared" si="8"/>
        <v>ENGENHARIA BÁSICA NÃO ROTINEIRA;EMPRESA BRASILEIRA;GRANDE;;;OBRAS E INSTALACOES;PROJETO EXECUTIVO E ESTUDOS TÉCNICOS</v>
      </c>
      <c r="I309" s="599" t="s">
        <v>1567</v>
      </c>
      <c r="J309" s="600" t="str">
        <f t="shared" si="9"/>
        <v>DESPESA NÃO ADMITIDA COM RECURSOS DA CLÁUSULA DE P,D&amp;I, CONSIDERANDO O EXECUTOR E A QUALIFICAÇÃO DO PROJETO OU PROGRAMA</v>
      </c>
    </row>
    <row r="310" spans="1:10" ht="12" customHeight="1" x14ac:dyDescent="0.3">
      <c r="A310" s="597" t="s">
        <v>253</v>
      </c>
      <c r="B310" s="597" t="s">
        <v>249</v>
      </c>
      <c r="C310" s="597" t="s">
        <v>244</v>
      </c>
      <c r="D310" s="597" t="s">
        <v>2354</v>
      </c>
      <c r="E310" s="597" t="s">
        <v>2354</v>
      </c>
      <c r="F310" s="597" t="s">
        <v>1644</v>
      </c>
      <c r="G310" s="597" t="s">
        <v>219</v>
      </c>
      <c r="H310" s="598" t="str">
        <f t="shared" si="8"/>
        <v>ENGENHARIA BÁSICA NÃO ROTINEIRA;EMPRESA BRASILEIRA;GRANDE;;;OBRAS E INSTALACOES;REFORMA DE EDIFICAÇÃO</v>
      </c>
      <c r="I310" s="599" t="s">
        <v>1567</v>
      </c>
      <c r="J310" s="600" t="str">
        <f t="shared" si="9"/>
        <v>DESPESA NÃO ADMITIDA COM RECURSOS DA CLÁUSULA DE P,D&amp;I, CONSIDERANDO O EXECUTOR E A QUALIFICAÇÃO DO PROJETO OU PROGRAMA</v>
      </c>
    </row>
    <row r="311" spans="1:10" ht="12" customHeight="1" x14ac:dyDescent="0.3">
      <c r="A311" s="597" t="s">
        <v>253</v>
      </c>
      <c r="B311" s="597" t="s">
        <v>249</v>
      </c>
      <c r="C311" s="597" t="s">
        <v>244</v>
      </c>
      <c r="D311" s="597" t="s">
        <v>2354</v>
      </c>
      <c r="E311" s="597" t="s">
        <v>2354</v>
      </c>
      <c r="F311" s="597" t="s">
        <v>1644</v>
      </c>
      <c r="G311" s="597" t="s">
        <v>2065</v>
      </c>
      <c r="H311" s="598" t="str">
        <f t="shared" si="8"/>
        <v>ENGENHARIA BÁSICA NÃO ROTINEIRA;EMPRESA BRASILEIRA;GRANDE;;;OBRAS E INSTALACOES;SERVIÇO TÉCNICO DE APOIO - INFRAESTRUTURA</v>
      </c>
      <c r="I311" s="599" t="s">
        <v>1567</v>
      </c>
      <c r="J311" s="600" t="str">
        <f t="shared" si="9"/>
        <v>DESPESA NÃO ADMITIDA COM RECURSOS DA CLÁUSULA DE P,D&amp;I, CONSIDERANDO O EXECUTOR E A QUALIFICAÇÃO DO PROJETO OU PROGRAMA</v>
      </c>
    </row>
    <row r="312" spans="1:10" ht="12" customHeight="1" x14ac:dyDescent="0.3">
      <c r="A312" s="597" t="s">
        <v>253</v>
      </c>
      <c r="B312" s="597" t="s">
        <v>249</v>
      </c>
      <c r="C312" s="597" t="s">
        <v>244</v>
      </c>
      <c r="D312" s="597" t="s">
        <v>2354</v>
      </c>
      <c r="E312" s="597" t="s">
        <v>2354</v>
      </c>
      <c r="F312" s="597" t="s">
        <v>10</v>
      </c>
      <c r="G312" s="597" t="s">
        <v>1649</v>
      </c>
      <c r="H312" s="598" t="str">
        <f t="shared" si="8"/>
        <v>ENGENHARIA BÁSICA NÃO ROTINEIRA;EMPRESA BRASILEIRA;GRANDE;;;OUTRAS DESPESAS;DESPESA DE IMPORTACAO</v>
      </c>
      <c r="I312" s="599" t="s">
        <v>1575</v>
      </c>
      <c r="J312" s="600" t="str">
        <f t="shared" si="9"/>
        <v/>
      </c>
    </row>
    <row r="313" spans="1:10" ht="12" customHeight="1" x14ac:dyDescent="0.3">
      <c r="A313" s="597" t="s">
        <v>253</v>
      </c>
      <c r="B313" s="597" t="s">
        <v>249</v>
      </c>
      <c r="C313" s="597" t="s">
        <v>244</v>
      </c>
      <c r="D313" s="597" t="s">
        <v>2354</v>
      </c>
      <c r="E313" s="597" t="s">
        <v>2354</v>
      </c>
      <c r="F313" s="597" t="s">
        <v>10</v>
      </c>
      <c r="G313" s="597" t="s">
        <v>1650</v>
      </c>
      <c r="H313" s="598" t="str">
        <f t="shared" si="8"/>
        <v>ENGENHARIA BÁSICA NÃO ROTINEIRA;EMPRESA BRASILEIRA;GRANDE;;;OUTRAS DESPESAS;DESPESA OPERACIONAL E ADMINISTRATIVA</v>
      </c>
      <c r="I313" s="599" t="s">
        <v>1567</v>
      </c>
      <c r="J313" s="600" t="str">
        <f t="shared" si="9"/>
        <v>DESPESA NÃO ADMITIDA COM RECURSOS DA CLÁUSULA DE P,D&amp;I, CONSIDERANDO O EXECUTOR E A QUALIFICAÇÃO DO PROJETO OU PROGRAMA</v>
      </c>
    </row>
    <row r="314" spans="1:10" ht="12" customHeight="1" x14ac:dyDescent="0.3">
      <c r="A314" s="597" t="s">
        <v>253</v>
      </c>
      <c r="B314" s="597" t="s">
        <v>249</v>
      </c>
      <c r="C314" s="597" t="s">
        <v>244</v>
      </c>
      <c r="D314" s="597" t="s">
        <v>2354</v>
      </c>
      <c r="E314" s="597" t="s">
        <v>2354</v>
      </c>
      <c r="F314" s="597" t="s">
        <v>10</v>
      </c>
      <c r="G314" s="597" t="s">
        <v>277</v>
      </c>
      <c r="H314" s="598" t="str">
        <f t="shared" si="8"/>
        <v>ENGENHARIA BÁSICA NÃO ROTINEIRA;EMPRESA BRASILEIRA;GRANDE;;;OUTRAS DESPESAS;RESSARCIMENTO DE CUSTOS INDIRETOS</v>
      </c>
      <c r="I314" s="599" t="s">
        <v>1567</v>
      </c>
      <c r="J314" s="600" t="str">
        <f t="shared" si="9"/>
        <v>DESPESA NÃO ADMITIDA COM RECURSOS DA CLÁUSULA DE P,D&amp;I, CONSIDERANDO O EXECUTOR E A QUALIFICAÇÃO DO PROJETO OU PROGRAMA</v>
      </c>
    </row>
    <row r="315" spans="1:10" ht="12" customHeight="1" x14ac:dyDescent="0.3">
      <c r="A315" s="597" t="s">
        <v>253</v>
      </c>
      <c r="B315" s="597" t="s">
        <v>249</v>
      </c>
      <c r="C315" s="597" t="s">
        <v>244</v>
      </c>
      <c r="D315" s="597" t="s">
        <v>2354</v>
      </c>
      <c r="E315" s="597" t="s">
        <v>2354</v>
      </c>
      <c r="F315" s="597" t="s">
        <v>317</v>
      </c>
      <c r="G315" s="597" t="s">
        <v>2060</v>
      </c>
      <c r="H315" s="598" t="str">
        <f t="shared" si="8"/>
        <v>ENGENHARIA BÁSICA NÃO ROTINEIRA;EMPRESA BRASILEIRA;GRANDE;;;OUTROS BENS E DIREITOS;DADO GEOLÓGICO, GEOQUÍMICO OU GEOFÍSICO PÚBLICO</v>
      </c>
      <c r="I315" s="599" t="s">
        <v>1567</v>
      </c>
      <c r="J315" s="600" t="str">
        <f t="shared" si="9"/>
        <v>DESPESA NÃO ADMITIDA COM RECURSOS DA CLÁUSULA DE P,D&amp;I, CONSIDERANDO O EXECUTOR E A QUALIFICAÇÃO DO PROJETO OU PROGRAMA</v>
      </c>
    </row>
    <row r="316" spans="1:10" ht="12" customHeight="1" x14ac:dyDescent="0.3">
      <c r="A316" s="597" t="s">
        <v>253</v>
      </c>
      <c r="B316" s="597" t="s">
        <v>249</v>
      </c>
      <c r="C316" s="597" t="s">
        <v>244</v>
      </c>
      <c r="D316" s="597" t="s">
        <v>2354</v>
      </c>
      <c r="E316" s="597" t="s">
        <v>2354</v>
      </c>
      <c r="F316" s="597" t="s">
        <v>317</v>
      </c>
      <c r="G316" s="597" t="s">
        <v>220</v>
      </c>
      <c r="H316" s="598" t="str">
        <f t="shared" si="8"/>
        <v>ENGENHARIA BÁSICA NÃO ROTINEIRA;EMPRESA BRASILEIRA;GRANDE;;;OUTROS BENS E DIREITOS;DADO NÃO REGULADO PELA ANP</v>
      </c>
      <c r="I316" s="599" t="s">
        <v>1567</v>
      </c>
      <c r="J316" s="600" t="str">
        <f t="shared" si="9"/>
        <v>DESPESA NÃO ADMITIDA COM RECURSOS DA CLÁUSULA DE P,D&amp;I, CONSIDERANDO O EXECUTOR E A QUALIFICAÇÃO DO PROJETO OU PROGRAMA</v>
      </c>
    </row>
    <row r="317" spans="1:10" ht="12" customHeight="1" x14ac:dyDescent="0.3">
      <c r="A317" s="597" t="s">
        <v>253</v>
      </c>
      <c r="B317" s="597" t="s">
        <v>249</v>
      </c>
      <c r="C317" s="597" t="s">
        <v>244</v>
      </c>
      <c r="D317" s="597" t="s">
        <v>2354</v>
      </c>
      <c r="E317" s="597" t="s">
        <v>2354</v>
      </c>
      <c r="F317" s="597" t="s">
        <v>317</v>
      </c>
      <c r="G317" s="597" t="s">
        <v>215</v>
      </c>
      <c r="H317" s="598" t="str">
        <f t="shared" si="8"/>
        <v>ENGENHARIA BÁSICA NÃO ROTINEIRA;EMPRESA BRASILEIRA;GRANDE;;;OUTROS BENS E DIREITOS;MATERIAL BIBLIOGRÁFICO</v>
      </c>
      <c r="I317" s="599" t="s">
        <v>1567</v>
      </c>
      <c r="J317" s="600" t="str">
        <f t="shared" si="9"/>
        <v>DESPESA NÃO ADMITIDA COM RECURSOS DA CLÁUSULA DE P,D&amp;I, CONSIDERANDO O EXECUTOR E A QUALIFICAÇÃO DO PROJETO OU PROGRAMA</v>
      </c>
    </row>
    <row r="318" spans="1:10" ht="12" customHeight="1" x14ac:dyDescent="0.3">
      <c r="A318" s="597" t="s">
        <v>253</v>
      </c>
      <c r="B318" s="597" t="s">
        <v>249</v>
      </c>
      <c r="C318" s="597" t="s">
        <v>244</v>
      </c>
      <c r="D318" s="597" t="s">
        <v>2354</v>
      </c>
      <c r="E318" s="597" t="s">
        <v>2354</v>
      </c>
      <c r="F318" s="597" t="s">
        <v>317</v>
      </c>
      <c r="G318" s="597" t="s">
        <v>2068</v>
      </c>
      <c r="H318" s="598" t="str">
        <f t="shared" ref="H318:H379" si="10">CONCATENATE(A318,$H$2,B318,$H$2,C318,$H$2,D318,$H$2,E318,$H$2,F318,$H$2,G318)</f>
        <v>ENGENHARIA BÁSICA NÃO ROTINEIRA;EMPRESA BRASILEIRA;GRANDE;;;OUTROS BENS E DIREITOS;OUTRO (ESPECIFIQUE)</v>
      </c>
      <c r="I318" s="599" t="s">
        <v>1567</v>
      </c>
      <c r="J318" s="600" t="str">
        <f t="shared" ref="J318:J379" si="11">IF(I318="N",J$3,"")</f>
        <v>DESPESA NÃO ADMITIDA COM RECURSOS DA CLÁUSULA DE P,D&amp;I, CONSIDERANDO O EXECUTOR E A QUALIFICAÇÃO DO PROJETO OU PROGRAMA</v>
      </c>
    </row>
    <row r="319" spans="1:10" ht="12" customHeight="1" x14ac:dyDescent="0.3">
      <c r="A319" s="597" t="s">
        <v>253</v>
      </c>
      <c r="B319" s="597" t="s">
        <v>249</v>
      </c>
      <c r="C319" s="597" t="s">
        <v>244</v>
      </c>
      <c r="D319" s="597" t="s">
        <v>2354</v>
      </c>
      <c r="E319" s="597" t="s">
        <v>2354</v>
      </c>
      <c r="F319" s="597" t="s">
        <v>317</v>
      </c>
      <c r="G319" s="597" t="s">
        <v>321</v>
      </c>
      <c r="H319" s="598" t="str">
        <f t="shared" si="10"/>
        <v>ENGENHARIA BÁSICA NÃO ROTINEIRA;EMPRESA BRASILEIRA;GRANDE;;;OUTROS BENS E DIREITOS;SOFTWARE</v>
      </c>
      <c r="I319" s="599" t="s">
        <v>1567</v>
      </c>
      <c r="J319" s="600" t="str">
        <f t="shared" si="11"/>
        <v>DESPESA NÃO ADMITIDA COM RECURSOS DA CLÁUSULA DE P,D&amp;I, CONSIDERANDO O EXECUTOR E A QUALIFICAÇÃO DO PROJETO OU PROGRAMA</v>
      </c>
    </row>
    <row r="320" spans="1:10" ht="12" customHeight="1" x14ac:dyDescent="0.3">
      <c r="A320" s="597" t="s">
        <v>253</v>
      </c>
      <c r="B320" s="597" t="s">
        <v>249</v>
      </c>
      <c r="C320" s="597" t="s">
        <v>244</v>
      </c>
      <c r="D320" s="597" t="s">
        <v>2354</v>
      </c>
      <c r="E320" s="597" t="s">
        <v>2354</v>
      </c>
      <c r="F320" s="597" t="s">
        <v>409</v>
      </c>
      <c r="G320" s="597" t="s">
        <v>2202</v>
      </c>
      <c r="H320" s="598" t="str">
        <f t="shared" si="10"/>
        <v>ENGENHARIA BÁSICA NÃO ROTINEIRA;EMPRESA BRASILEIRA;GRANDE;;;PASSAGENS;NA</v>
      </c>
      <c r="I320" s="599" t="s">
        <v>1575</v>
      </c>
      <c r="J320" s="600" t="str">
        <f t="shared" si="11"/>
        <v/>
      </c>
    </row>
    <row r="321" spans="1:10" ht="12" customHeight="1" x14ac:dyDescent="0.3">
      <c r="A321" s="597" t="s">
        <v>253</v>
      </c>
      <c r="B321" s="597" t="s">
        <v>249</v>
      </c>
      <c r="C321" s="597" t="s">
        <v>244</v>
      </c>
      <c r="D321" s="597" t="s">
        <v>2354</v>
      </c>
      <c r="E321" s="597" t="s">
        <v>2354</v>
      </c>
      <c r="F321" s="597" t="s">
        <v>1705</v>
      </c>
      <c r="G321" s="597" t="s">
        <v>2058</v>
      </c>
      <c r="H321" s="598" t="str">
        <f t="shared" si="10"/>
        <v>ENGENHARIA BÁSICA NÃO ROTINEIRA;EMPRESA BRASILEIRA;GRANDE;;;PROTOTIPO;MATERIAL OU COMPONENTE - PROTÓTIPO OU UNIDADE PILOTO</v>
      </c>
      <c r="I321" s="599" t="s">
        <v>1567</v>
      </c>
      <c r="J321" s="600" t="str">
        <f t="shared" si="11"/>
        <v>DESPESA NÃO ADMITIDA COM RECURSOS DA CLÁUSULA DE P,D&amp;I, CONSIDERANDO O EXECUTOR E A QUALIFICAÇÃO DO PROJETO OU PROGRAMA</v>
      </c>
    </row>
    <row r="322" spans="1:10" ht="12" customHeight="1" x14ac:dyDescent="0.3">
      <c r="A322" s="597" t="s">
        <v>253</v>
      </c>
      <c r="B322" s="597" t="s">
        <v>249</v>
      </c>
      <c r="C322" s="597" t="s">
        <v>244</v>
      </c>
      <c r="D322" s="597" t="s">
        <v>2354</v>
      </c>
      <c r="E322" s="597" t="s">
        <v>2354</v>
      </c>
      <c r="F322" s="597" t="s">
        <v>1705</v>
      </c>
      <c r="G322" s="597" t="s">
        <v>2059</v>
      </c>
      <c r="H322" s="598" t="str">
        <f t="shared" si="10"/>
        <v>ENGENHARIA BÁSICA NÃO ROTINEIRA;EMPRESA BRASILEIRA;GRANDE;;;PROTOTIPO;SERVIÇO DE TERCEIRO - PROTÓTIPO OU UNIDADE PILOTO</v>
      </c>
      <c r="I322" s="599" t="s">
        <v>1567</v>
      </c>
      <c r="J322" s="600" t="str">
        <f t="shared" si="11"/>
        <v>DESPESA NÃO ADMITIDA COM RECURSOS DA CLÁUSULA DE P,D&amp;I, CONSIDERANDO O EXECUTOR E A QUALIFICAÇÃO DO PROJETO OU PROGRAMA</v>
      </c>
    </row>
    <row r="323" spans="1:10" ht="12" customHeight="1" x14ac:dyDescent="0.3">
      <c r="A323" s="597" t="s">
        <v>253</v>
      </c>
      <c r="B323" s="597" t="s">
        <v>249</v>
      </c>
      <c r="C323" s="597" t="s">
        <v>244</v>
      </c>
      <c r="D323" s="597" t="s">
        <v>2354</v>
      </c>
      <c r="E323" s="597" t="s">
        <v>2354</v>
      </c>
      <c r="F323" s="597" t="s">
        <v>303</v>
      </c>
      <c r="G323" s="597" t="s">
        <v>1647</v>
      </c>
      <c r="H323" s="598" t="str">
        <f t="shared" si="10"/>
        <v>ENGENHARIA BÁSICA NÃO ROTINEIRA;EMPRESA BRASILEIRA;GRANDE;;;RECURSOS HUMANOS;BOLSA</v>
      </c>
      <c r="I323" s="599" t="s">
        <v>1567</v>
      </c>
      <c r="J323" s="600" t="str">
        <f t="shared" si="11"/>
        <v>DESPESA NÃO ADMITIDA COM RECURSOS DA CLÁUSULA DE P,D&amp;I, CONSIDERANDO O EXECUTOR E A QUALIFICAÇÃO DO PROJETO OU PROGRAMA</v>
      </c>
    </row>
    <row r="324" spans="1:10" ht="12" customHeight="1" x14ac:dyDescent="0.3">
      <c r="A324" s="597" t="s">
        <v>253</v>
      </c>
      <c r="B324" s="597" t="s">
        <v>249</v>
      </c>
      <c r="C324" s="597" t="s">
        <v>244</v>
      </c>
      <c r="D324" s="597" t="s">
        <v>2354</v>
      </c>
      <c r="E324" s="597" t="s">
        <v>2354</v>
      </c>
      <c r="F324" s="597" t="s">
        <v>303</v>
      </c>
      <c r="G324" s="597" t="s">
        <v>270</v>
      </c>
      <c r="H324" s="598" t="str">
        <f t="shared" si="10"/>
        <v>ENGENHARIA BÁSICA NÃO ROTINEIRA;EMPRESA BRASILEIRA;GRANDE;;;RECURSOS HUMANOS;TAXA DE BANCADA</v>
      </c>
      <c r="I324" s="599" t="s">
        <v>1567</v>
      </c>
      <c r="J324" s="600" t="str">
        <f t="shared" si="11"/>
        <v>DESPESA NÃO ADMITIDA COM RECURSOS DA CLÁUSULA DE P,D&amp;I, CONSIDERANDO O EXECUTOR E A QUALIFICAÇÃO DO PROJETO OU PROGRAMA</v>
      </c>
    </row>
    <row r="325" spans="1:10" ht="12" customHeight="1" x14ac:dyDescent="0.3">
      <c r="A325" s="597" t="s">
        <v>253</v>
      </c>
      <c r="B325" s="597" t="s">
        <v>249</v>
      </c>
      <c r="C325" s="597" t="s">
        <v>244</v>
      </c>
      <c r="D325" s="597" t="s">
        <v>2354</v>
      </c>
      <c r="E325" s="597" t="s">
        <v>2354</v>
      </c>
      <c r="F325" s="597" t="s">
        <v>2357</v>
      </c>
      <c r="G325" s="597" t="s">
        <v>232</v>
      </c>
      <c r="H325" s="598" t="str">
        <f t="shared" si="10"/>
        <v>ENGENHARIA BÁSICA NÃO ROTINEIRA;EMPRESA BRASILEIRA;GRANDE;;;SERVICOS;OUTRO SERVIÇO DE APOIO</v>
      </c>
      <c r="I325" s="599" t="s">
        <v>1567</v>
      </c>
      <c r="J325" s="600" t="str">
        <f t="shared" si="11"/>
        <v>DESPESA NÃO ADMITIDA COM RECURSOS DA CLÁUSULA DE P,D&amp;I, CONSIDERANDO O EXECUTOR E A QUALIFICAÇÃO DO PROJETO OU PROGRAMA</v>
      </c>
    </row>
    <row r="326" spans="1:10" ht="12" customHeight="1" x14ac:dyDescent="0.3">
      <c r="A326" s="597" t="s">
        <v>253</v>
      </c>
      <c r="B326" s="597" t="s">
        <v>249</v>
      </c>
      <c r="C326" s="597" t="s">
        <v>244</v>
      </c>
      <c r="D326" s="597" t="s">
        <v>2354</v>
      </c>
      <c r="E326" s="597" t="s">
        <v>2354</v>
      </c>
      <c r="F326" s="597" t="s">
        <v>2357</v>
      </c>
      <c r="G326" s="597" t="s">
        <v>221</v>
      </c>
      <c r="H326" s="598" t="str">
        <f t="shared" si="10"/>
        <v>ENGENHARIA BÁSICA NÃO ROTINEIRA;EMPRESA BRASILEIRA;GRANDE;;;SERVICOS;PERFURAÇÃO DE POÇO ESTRATIGRÁFICO</v>
      </c>
      <c r="I326" s="599" t="s">
        <v>1567</v>
      </c>
      <c r="J326" s="600" t="str">
        <f t="shared" si="11"/>
        <v>DESPESA NÃO ADMITIDA COM RECURSOS DA CLÁUSULA DE P,D&amp;I, CONSIDERANDO O EXECUTOR E A QUALIFICAÇÃO DO PROJETO OU PROGRAMA</v>
      </c>
    </row>
    <row r="327" spans="1:10" ht="12" customHeight="1" x14ac:dyDescent="0.3">
      <c r="A327" s="597" t="s">
        <v>253</v>
      </c>
      <c r="B327" s="597" t="s">
        <v>249</v>
      </c>
      <c r="C327" s="597" t="s">
        <v>244</v>
      </c>
      <c r="D327" s="597" t="s">
        <v>2354</v>
      </c>
      <c r="E327" s="597" t="s">
        <v>2354</v>
      </c>
      <c r="F327" s="597" t="s">
        <v>2357</v>
      </c>
      <c r="G327" s="597" t="s">
        <v>2055</v>
      </c>
      <c r="H327" s="598" t="str">
        <f t="shared" si="10"/>
        <v>ENGENHARIA BÁSICA NÃO ROTINEIRA;EMPRESA BRASILEIRA;GRANDE;;;SERVICOS;SERVIÇO DE APOIO PARA AQUISIÇÃO DE DADOS</v>
      </c>
      <c r="I327" s="599" t="s">
        <v>1567</v>
      </c>
      <c r="J327" s="600" t="str">
        <f t="shared" si="11"/>
        <v>DESPESA NÃO ADMITIDA COM RECURSOS DA CLÁUSULA DE P,D&amp;I, CONSIDERANDO O EXECUTOR E A QUALIFICAÇÃO DO PROJETO OU PROGRAMA</v>
      </c>
    </row>
    <row r="328" spans="1:10" ht="12" customHeight="1" x14ac:dyDescent="0.3">
      <c r="A328" s="597" t="s">
        <v>253</v>
      </c>
      <c r="B328" s="597" t="s">
        <v>249</v>
      </c>
      <c r="C328" s="597" t="s">
        <v>244</v>
      </c>
      <c r="D328" s="597" t="s">
        <v>2354</v>
      </c>
      <c r="E328" s="597" t="s">
        <v>2354</v>
      </c>
      <c r="F328" s="597" t="s">
        <v>2357</v>
      </c>
      <c r="G328" s="597" t="s">
        <v>230</v>
      </c>
      <c r="H328" s="598" t="str">
        <f t="shared" si="10"/>
        <v>ENGENHARIA BÁSICA NÃO ROTINEIRA;EMPRESA BRASILEIRA;GRANDE;;;SERVICOS;SERVIÇO DE EDITORAÇÃO E IMPRESSÃO</v>
      </c>
      <c r="I328" s="599" t="s">
        <v>1567</v>
      </c>
      <c r="J328" s="600" t="str">
        <f t="shared" si="11"/>
        <v>DESPESA NÃO ADMITIDA COM RECURSOS DA CLÁUSULA DE P,D&amp;I, CONSIDERANDO O EXECUTOR E A QUALIFICAÇÃO DO PROJETO OU PROGRAMA</v>
      </c>
    </row>
    <row r="329" spans="1:10" ht="12" customHeight="1" x14ac:dyDescent="0.3">
      <c r="A329" s="597" t="s">
        <v>253</v>
      </c>
      <c r="B329" s="597" t="s">
        <v>249</v>
      </c>
      <c r="C329" s="597" t="s">
        <v>244</v>
      </c>
      <c r="D329" s="597" t="s">
        <v>2354</v>
      </c>
      <c r="E329" s="597" t="s">
        <v>2354</v>
      </c>
      <c r="F329" s="597" t="s">
        <v>2357</v>
      </c>
      <c r="G329" s="597" t="s">
        <v>231</v>
      </c>
      <c r="H329" s="598" t="str">
        <f t="shared" si="10"/>
        <v>ENGENHARIA BÁSICA NÃO ROTINEIRA;EMPRESA BRASILEIRA;GRANDE;;;SERVICOS;SERVIÇO DE LOCOMOÇÃO E TRANSPORTE</v>
      </c>
      <c r="I329" s="599" t="s">
        <v>1567</v>
      </c>
      <c r="J329" s="600" t="str">
        <f t="shared" si="11"/>
        <v>DESPESA NÃO ADMITIDA COM RECURSOS DA CLÁUSULA DE P,D&amp;I, CONSIDERANDO O EXECUTOR E A QUALIFICAÇÃO DO PROJETO OU PROGRAMA</v>
      </c>
    </row>
    <row r="330" spans="1:10" ht="12" customHeight="1" x14ac:dyDescent="0.3">
      <c r="A330" s="597" t="s">
        <v>253</v>
      </c>
      <c r="B330" s="597" t="s">
        <v>249</v>
      </c>
      <c r="C330" s="597" t="s">
        <v>244</v>
      </c>
      <c r="D330" s="597" t="s">
        <v>2354</v>
      </c>
      <c r="E330" s="597" t="s">
        <v>2354</v>
      </c>
      <c r="F330" s="597" t="s">
        <v>2357</v>
      </c>
      <c r="G330" s="597" t="s">
        <v>2358</v>
      </c>
      <c r="H330" s="598" t="str">
        <f t="shared" si="10"/>
        <v>ENGENHARIA BÁSICA NÃO ROTINEIRA;EMPRESA BRASILEIRA;GRANDE;;;SERVICOS;SERVIÇO DE MANUTENÇÃO</v>
      </c>
      <c r="I330" s="599" t="s">
        <v>1567</v>
      </c>
      <c r="J330" s="600" t="str">
        <f t="shared" si="11"/>
        <v>DESPESA NÃO ADMITIDA COM RECURSOS DA CLÁUSULA DE P,D&amp;I, CONSIDERANDO O EXECUTOR E A QUALIFICAÇÃO DO PROJETO OU PROGRAMA</v>
      </c>
    </row>
    <row r="331" spans="1:10" ht="12" customHeight="1" x14ac:dyDescent="0.3">
      <c r="A331" s="597" t="s">
        <v>253</v>
      </c>
      <c r="B331" s="597" t="s">
        <v>249</v>
      </c>
      <c r="C331" s="597" t="s">
        <v>244</v>
      </c>
      <c r="D331" s="597" t="s">
        <v>2354</v>
      </c>
      <c r="E331" s="597" t="s">
        <v>2354</v>
      </c>
      <c r="F331" s="597" t="s">
        <v>2357</v>
      </c>
      <c r="G331" s="597" t="s">
        <v>2399</v>
      </c>
      <c r="H331" s="598" t="str">
        <f t="shared" si="10"/>
        <v>ENGENHARIA BÁSICA NÃO ROTINEIRA;EMPRESA BRASILEIRA;GRANDE;;;SERVICOS;SERVIÇO TÉCNICO ESPECIALIZADO</v>
      </c>
      <c r="I331" s="599" t="s">
        <v>1567</v>
      </c>
      <c r="J331" s="600" t="str">
        <f t="shared" si="11"/>
        <v>DESPESA NÃO ADMITIDA COM RECURSOS DA CLÁUSULA DE P,D&amp;I, CONSIDERANDO O EXECUTOR E A QUALIFICAÇÃO DO PROJETO OU PROGRAMA</v>
      </c>
    </row>
    <row r="332" spans="1:10" ht="12" customHeight="1" x14ac:dyDescent="0.3">
      <c r="A332" s="597" t="s">
        <v>253</v>
      </c>
      <c r="B332" s="597" t="s">
        <v>249</v>
      </c>
      <c r="C332" s="597" t="s">
        <v>244</v>
      </c>
      <c r="D332" s="597" t="s">
        <v>2354</v>
      </c>
      <c r="E332" s="597" t="s">
        <v>2354</v>
      </c>
      <c r="F332" s="597" t="s">
        <v>2357</v>
      </c>
      <c r="G332" s="597" t="s">
        <v>2359</v>
      </c>
      <c r="H332" s="598" t="str">
        <f t="shared" si="10"/>
        <v>ENGENHARIA BÁSICA NÃO ROTINEIRA;EMPRESA BRASILEIRA;GRANDE;;;SERVICOS;SERVIÇOS COMPUTACIONAIS</v>
      </c>
      <c r="I332" s="599" t="s">
        <v>1567</v>
      </c>
      <c r="J332" s="600" t="str">
        <f t="shared" si="11"/>
        <v>DESPESA NÃO ADMITIDA COM RECURSOS DA CLÁUSULA DE P,D&amp;I, CONSIDERANDO O EXECUTOR E A QUALIFICAÇÃO DO PROJETO OU PROGRAMA</v>
      </c>
    </row>
    <row r="333" spans="1:10" ht="12" customHeight="1" x14ac:dyDescent="0.3">
      <c r="A333" s="597" t="s">
        <v>253</v>
      </c>
      <c r="B333" s="597" t="s">
        <v>249</v>
      </c>
      <c r="C333" s="597" t="s">
        <v>244</v>
      </c>
      <c r="D333" s="597" t="s">
        <v>2354</v>
      </c>
      <c r="E333" s="597" t="s">
        <v>2354</v>
      </c>
      <c r="F333" s="597" t="s">
        <v>2357</v>
      </c>
      <c r="G333" s="597" t="s">
        <v>229</v>
      </c>
      <c r="H333" s="598" t="str">
        <f t="shared" si="10"/>
        <v>ENGENHARIA BÁSICA NÃO ROTINEIRA;EMPRESA BRASILEIRA;GRANDE;;;SERVICOS;TAXA DE INSCRIÇÃO EM CONGRESSO OU EVENTO</v>
      </c>
      <c r="I333" s="599" t="s">
        <v>1567</v>
      </c>
      <c r="J333" s="600" t="str">
        <f t="shared" si="11"/>
        <v>DESPESA NÃO ADMITIDA COM RECURSOS DA CLÁUSULA DE P,D&amp;I, CONSIDERANDO O EXECUTOR E A QUALIFICAÇÃO DO PROJETO OU PROGRAMA</v>
      </c>
    </row>
    <row r="334" spans="1:10" ht="12" customHeight="1" x14ac:dyDescent="0.3">
      <c r="A334" s="597" t="s">
        <v>253</v>
      </c>
      <c r="B334" s="597" t="s">
        <v>249</v>
      </c>
      <c r="C334" s="597" t="s">
        <v>244</v>
      </c>
      <c r="D334" s="597" t="s">
        <v>2354</v>
      </c>
      <c r="E334" s="597" t="s">
        <v>2354</v>
      </c>
      <c r="F334" s="597" t="s">
        <v>2360</v>
      </c>
      <c r="G334" s="597" t="s">
        <v>2064</v>
      </c>
      <c r="H334" s="598" t="str">
        <f t="shared" si="10"/>
        <v>ENGENHARIA BÁSICA NÃO ROTINEIRA;EMPRESA BRASILEIRA;GRANDE;;;SERVICOS - TIB;SERVIÇO DE TIB</v>
      </c>
      <c r="I334" s="599" t="s">
        <v>1567</v>
      </c>
      <c r="J334" s="600" t="str">
        <f t="shared" si="11"/>
        <v>DESPESA NÃO ADMITIDA COM RECURSOS DA CLÁUSULA DE P,D&amp;I, CONSIDERANDO O EXECUTOR E A QUALIFICAÇÃO DO PROJETO OU PROGRAMA</v>
      </c>
    </row>
    <row r="335" spans="1:10" ht="12" customHeight="1" x14ac:dyDescent="0.3">
      <c r="A335" s="597" t="s">
        <v>253</v>
      </c>
      <c r="B335" s="597" t="s">
        <v>249</v>
      </c>
      <c r="C335" s="597" t="s">
        <v>244</v>
      </c>
      <c r="D335" s="597" t="s">
        <v>2354</v>
      </c>
      <c r="E335" s="597" t="s">
        <v>2354</v>
      </c>
      <c r="F335" s="597" t="s">
        <v>2360</v>
      </c>
      <c r="G335" s="597" t="s">
        <v>2057</v>
      </c>
      <c r="H335" s="598" t="str">
        <f t="shared" si="10"/>
        <v>ENGENHARIA BÁSICA NÃO ROTINEIRA;EMPRESA BRASILEIRA;GRANDE;;;SERVICOS - TIB;SERVIÇO DE TREINAMENTO, SUPORTE E QUALIFICAÇÃO</v>
      </c>
      <c r="I335" s="599" t="s">
        <v>1567</v>
      </c>
      <c r="J335" s="600" t="str">
        <f t="shared" si="11"/>
        <v>DESPESA NÃO ADMITIDA COM RECURSOS DA CLÁUSULA DE P,D&amp;I, CONSIDERANDO O EXECUTOR E A QUALIFICAÇÃO DO PROJETO OU PROGRAMA</v>
      </c>
    </row>
    <row r="336" spans="1:10" ht="12" customHeight="1" x14ac:dyDescent="0.3">
      <c r="A336" s="597" t="s">
        <v>253</v>
      </c>
      <c r="B336" s="597" t="s">
        <v>249</v>
      </c>
      <c r="C336" s="597" t="s">
        <v>244</v>
      </c>
      <c r="D336" s="597" t="s">
        <v>2354</v>
      </c>
      <c r="E336" s="597" t="s">
        <v>2354</v>
      </c>
      <c r="F336" s="597" t="s">
        <v>2360</v>
      </c>
      <c r="G336" s="597" t="s">
        <v>2056</v>
      </c>
      <c r="H336" s="598" t="str">
        <f t="shared" si="10"/>
        <v>ENGENHARIA BÁSICA NÃO ROTINEIRA;EMPRESA BRASILEIRA;GRANDE;;;SERVICOS - TIB;SERVIÇO ESPECIALIZADO PARA TIB - NORMALIZAÇÃO</v>
      </c>
      <c r="I336" s="599" t="s">
        <v>1567</v>
      </c>
      <c r="J336" s="600" t="str">
        <f t="shared" si="11"/>
        <v>DESPESA NÃO ADMITIDA COM RECURSOS DA CLÁUSULA DE P,D&amp;I, CONSIDERANDO O EXECUTOR E A QUALIFICAÇÃO DO PROJETO OU PROGRAMA</v>
      </c>
    </row>
    <row r="337" spans="1:10" ht="12" customHeight="1" x14ac:dyDescent="0.3">
      <c r="A337" s="597" t="s">
        <v>253</v>
      </c>
      <c r="B337" s="597" t="s">
        <v>249</v>
      </c>
      <c r="C337" s="597" t="s">
        <v>244</v>
      </c>
      <c r="D337" s="597" t="s">
        <v>2354</v>
      </c>
      <c r="E337" s="597" t="s">
        <v>2354</v>
      </c>
      <c r="F337" s="597" t="s">
        <v>1648</v>
      </c>
      <c r="G337" s="597" t="s">
        <v>2202</v>
      </c>
      <c r="H337" s="598" t="str">
        <f t="shared" si="10"/>
        <v>ENGENHARIA BÁSICA NÃO ROTINEIRA;EMPRESA BRASILEIRA;GRANDE;;;TESTES OPERACIONAIS;NA</v>
      </c>
      <c r="I337" s="599" t="s">
        <v>1567</v>
      </c>
      <c r="J337" s="600" t="str">
        <f t="shared" si="11"/>
        <v>DESPESA NÃO ADMITIDA COM RECURSOS DA CLÁUSULA DE P,D&amp;I, CONSIDERANDO O EXECUTOR E A QUALIFICAÇÃO DO PROJETO OU PROGRAMA</v>
      </c>
    </row>
    <row r="338" spans="1:10" ht="12" customHeight="1" x14ac:dyDescent="0.3">
      <c r="A338" s="597" t="s">
        <v>253</v>
      </c>
      <c r="B338" s="597" t="s">
        <v>249</v>
      </c>
      <c r="C338" s="597" t="s">
        <v>244</v>
      </c>
      <c r="D338" s="597" t="s">
        <v>2354</v>
      </c>
      <c r="E338" s="597" t="s">
        <v>2354</v>
      </c>
      <c r="F338" s="597" t="s">
        <v>281</v>
      </c>
      <c r="G338" s="597" t="s">
        <v>2202</v>
      </c>
      <c r="H338" s="598" t="str">
        <f t="shared" si="10"/>
        <v>ENGENHARIA BÁSICA NÃO ROTINEIRA;EMPRESA BRASILEIRA;GRANDE;;;TRIBUTOS;NA</v>
      </c>
      <c r="I338" s="599" t="s">
        <v>1575</v>
      </c>
      <c r="J338" s="600" t="str">
        <f t="shared" si="11"/>
        <v/>
      </c>
    </row>
    <row r="339" spans="1:10" ht="12" customHeight="1" x14ac:dyDescent="0.3">
      <c r="A339" s="601" t="s">
        <v>253</v>
      </c>
      <c r="B339" s="600" t="s">
        <v>249</v>
      </c>
      <c r="C339" s="600" t="s">
        <v>244</v>
      </c>
      <c r="D339" s="600"/>
      <c r="E339" s="600"/>
      <c r="F339" s="597" t="s">
        <v>2357</v>
      </c>
      <c r="G339" s="600" t="s">
        <v>2408</v>
      </c>
      <c r="H339" s="598" t="str">
        <f t="shared" si="10"/>
        <v>ENGENHARIA BÁSICA NÃO ROTINEIRA;EMPRESA BRASILEIRA;GRANDE;;;SERVICOS;SERVIÇO DE QUALIFICAÇÃO E CERTIFICAÇÃO</v>
      </c>
      <c r="I339" s="599" t="s">
        <v>1567</v>
      </c>
      <c r="J339" s="600" t="str">
        <f t="shared" si="11"/>
        <v>DESPESA NÃO ADMITIDA COM RECURSOS DA CLÁUSULA DE P,D&amp;I, CONSIDERANDO O EXECUTOR E A QUALIFICAÇÃO DO PROJETO OU PROGRAMA</v>
      </c>
    </row>
    <row r="340" spans="1:10" ht="12" customHeight="1" x14ac:dyDescent="0.3">
      <c r="A340" s="597" t="s">
        <v>253</v>
      </c>
      <c r="B340" s="597" t="s">
        <v>249</v>
      </c>
      <c r="C340" s="597" t="s">
        <v>243</v>
      </c>
      <c r="D340" s="597" t="s">
        <v>2354</v>
      </c>
      <c r="E340" s="597" t="s">
        <v>2354</v>
      </c>
      <c r="F340" s="597" t="s">
        <v>1646</v>
      </c>
      <c r="G340" s="597" t="s">
        <v>2050</v>
      </c>
      <c r="H340" s="598" t="str">
        <f t="shared" si="10"/>
        <v>ENGENHARIA BÁSICA NÃO ROTINEIRA;EMPRESA BRASILEIRA;MÉDIO;;;CAPACITACAO DE FORNECEDORES;BENS E MATERIAIS - CABEÇA DE SÉRIE E LOTE PILOTO</v>
      </c>
      <c r="I340" s="599" t="s">
        <v>1567</v>
      </c>
      <c r="J340" s="600" t="str">
        <f t="shared" si="11"/>
        <v>DESPESA NÃO ADMITIDA COM RECURSOS DA CLÁUSULA DE P,D&amp;I, CONSIDERANDO O EXECUTOR E A QUALIFICAÇÃO DO PROJETO OU PROGRAMA</v>
      </c>
    </row>
    <row r="341" spans="1:10" ht="12" customHeight="1" x14ac:dyDescent="0.3">
      <c r="A341" s="597" t="s">
        <v>253</v>
      </c>
      <c r="B341" s="597" t="s">
        <v>249</v>
      </c>
      <c r="C341" s="597" t="s">
        <v>243</v>
      </c>
      <c r="D341" s="597" t="s">
        <v>2354</v>
      </c>
      <c r="E341" s="597" t="s">
        <v>2354</v>
      </c>
      <c r="F341" s="597" t="s">
        <v>1646</v>
      </c>
      <c r="G341" s="597" t="s">
        <v>2053</v>
      </c>
      <c r="H341" s="598" t="str">
        <f t="shared" si="10"/>
        <v>ENGENHARIA BÁSICA NÃO ROTINEIRA;EMPRESA BRASILEIRA;MÉDIO;;;CAPACITACAO DE FORNECEDORES;EQUIPAMENTOS E MATERIAIS - PRIMEIRO LOTE</v>
      </c>
      <c r="I341" s="599" t="s">
        <v>1567</v>
      </c>
      <c r="J341" s="600" t="str">
        <f t="shared" si="11"/>
        <v>DESPESA NÃO ADMITIDA COM RECURSOS DA CLÁUSULA DE P,D&amp;I, CONSIDERANDO O EXECUTOR E A QUALIFICAÇÃO DO PROJETO OU PROGRAMA</v>
      </c>
    </row>
    <row r="342" spans="1:10" ht="12" customHeight="1" x14ac:dyDescent="0.3">
      <c r="A342" s="597" t="s">
        <v>253</v>
      </c>
      <c r="B342" s="597" t="s">
        <v>249</v>
      </c>
      <c r="C342" s="597" t="s">
        <v>243</v>
      </c>
      <c r="D342" s="597" t="s">
        <v>2354</v>
      </c>
      <c r="E342" s="597" t="s">
        <v>2354</v>
      </c>
      <c r="F342" s="597" t="s">
        <v>1646</v>
      </c>
      <c r="G342" s="597" t="s">
        <v>260</v>
      </c>
      <c r="H342" s="598" t="str">
        <f t="shared" si="10"/>
        <v>ENGENHARIA BÁSICA NÃO ROTINEIRA;EMPRESA BRASILEIRA;MÉDIO;;;CAPACITACAO DE FORNECEDORES;EQUIPAMENTOS LABORATORIAIS</v>
      </c>
      <c r="I342" s="599" t="s">
        <v>1567</v>
      </c>
      <c r="J342" s="600" t="str">
        <f t="shared" si="11"/>
        <v>DESPESA NÃO ADMITIDA COM RECURSOS DA CLÁUSULA DE P,D&amp;I, CONSIDERANDO O EXECUTOR E A QUALIFICAÇÃO DO PROJETO OU PROGRAMA</v>
      </c>
    </row>
    <row r="343" spans="1:10" ht="12" customHeight="1" x14ac:dyDescent="0.3">
      <c r="A343" s="597" t="s">
        <v>253</v>
      </c>
      <c r="B343" s="597" t="s">
        <v>249</v>
      </c>
      <c r="C343" s="597" t="s">
        <v>243</v>
      </c>
      <c r="D343" s="597" t="s">
        <v>2354</v>
      </c>
      <c r="E343" s="597" t="s">
        <v>2354</v>
      </c>
      <c r="F343" s="597" t="s">
        <v>1646</v>
      </c>
      <c r="G343" s="597" t="s">
        <v>2052</v>
      </c>
      <c r="H343" s="598" t="str">
        <f t="shared" si="10"/>
        <v>ENGENHARIA BÁSICA NÃO ROTINEIRA;EMPRESA BRASILEIRA;MÉDIO;;;CAPACITACAO DE FORNECEDORES;ESTUDOS DE VIABILIDADE TÉCNICA E ECONÔMICA</v>
      </c>
      <c r="I343" s="599" t="s">
        <v>1567</v>
      </c>
      <c r="J343" s="600" t="str">
        <f t="shared" si="11"/>
        <v>DESPESA NÃO ADMITIDA COM RECURSOS DA CLÁUSULA DE P,D&amp;I, CONSIDERANDO O EXECUTOR E A QUALIFICAÇÃO DO PROJETO OU PROGRAMA</v>
      </c>
    </row>
    <row r="344" spans="1:10" ht="12" customHeight="1" x14ac:dyDescent="0.3">
      <c r="A344" s="597" t="s">
        <v>253</v>
      </c>
      <c r="B344" s="597" t="s">
        <v>249</v>
      </c>
      <c r="C344" s="597" t="s">
        <v>243</v>
      </c>
      <c r="D344" s="597" t="s">
        <v>2354</v>
      </c>
      <c r="E344" s="597" t="s">
        <v>2354</v>
      </c>
      <c r="F344" s="597" t="s">
        <v>1646</v>
      </c>
      <c r="G344" s="597" t="s">
        <v>2051</v>
      </c>
      <c r="H344" s="598" t="str">
        <f t="shared" si="10"/>
        <v>ENGENHARIA BÁSICA NÃO ROTINEIRA;EMPRESA BRASILEIRA;MÉDIO;;;CAPACITACAO DE FORNECEDORES;SERVIÇOS - CABEÇA DE SÉRIE E LOTE PILOTO</v>
      </c>
      <c r="I344" s="599" t="s">
        <v>1567</v>
      </c>
      <c r="J344" s="600" t="str">
        <f t="shared" si="11"/>
        <v>DESPESA NÃO ADMITIDA COM RECURSOS DA CLÁUSULA DE P,D&amp;I, CONSIDERANDO O EXECUTOR E A QUALIFICAÇÃO DO PROJETO OU PROGRAMA</v>
      </c>
    </row>
    <row r="345" spans="1:10" ht="12" customHeight="1" x14ac:dyDescent="0.3">
      <c r="A345" s="597" t="s">
        <v>253</v>
      </c>
      <c r="B345" s="597" t="s">
        <v>249</v>
      </c>
      <c r="C345" s="597" t="s">
        <v>243</v>
      </c>
      <c r="D345" s="597" t="s">
        <v>2354</v>
      </c>
      <c r="E345" s="597" t="s">
        <v>2354</v>
      </c>
      <c r="F345" s="597" t="s">
        <v>1646</v>
      </c>
      <c r="G345" s="597" t="s">
        <v>2054</v>
      </c>
      <c r="H345" s="598" t="str">
        <f t="shared" si="10"/>
        <v>ENGENHARIA BÁSICA NÃO ROTINEIRA;EMPRESA BRASILEIRA;MÉDIO;;;CAPACITACAO DE FORNECEDORES;SERVIÇOS - OPERACIONALIZAÇÃO DE EQUIPAMENTOS</v>
      </c>
      <c r="I345" s="599" t="s">
        <v>1567</v>
      </c>
      <c r="J345" s="600" t="str">
        <f t="shared" si="11"/>
        <v>DESPESA NÃO ADMITIDA COM RECURSOS DA CLÁUSULA DE P,D&amp;I, CONSIDERANDO O EXECUTOR E A QUALIFICAÇÃO DO PROJETO OU PROGRAMA</v>
      </c>
    </row>
    <row r="346" spans="1:10" ht="12" customHeight="1" x14ac:dyDescent="0.3">
      <c r="A346" s="597" t="s">
        <v>253</v>
      </c>
      <c r="B346" s="597" t="s">
        <v>249</v>
      </c>
      <c r="C346" s="597" t="s">
        <v>243</v>
      </c>
      <c r="D346" s="597" t="s">
        <v>2354</v>
      </c>
      <c r="E346" s="597" t="s">
        <v>2354</v>
      </c>
      <c r="F346" s="597" t="s">
        <v>2362</v>
      </c>
      <c r="G346" s="597" t="s">
        <v>2202</v>
      </c>
      <c r="H346" s="598" t="str">
        <f t="shared" si="10"/>
        <v>ENGENHARIA BÁSICA NÃO ROTINEIRA;EMPRESA BRASILEIRA;MÉDIO;;;CUSTOS DIRETOS;NA</v>
      </c>
      <c r="I346" s="599" t="s">
        <v>1567</v>
      </c>
      <c r="J346" s="600" t="str">
        <f t="shared" si="11"/>
        <v>DESPESA NÃO ADMITIDA COM RECURSOS DA CLÁUSULA DE P,D&amp;I, CONSIDERANDO O EXECUTOR E A QUALIFICAÇÃO DO PROJETO OU PROGRAMA</v>
      </c>
    </row>
    <row r="347" spans="1:10" ht="12" customHeight="1" x14ac:dyDescent="0.3">
      <c r="A347" s="597" t="s">
        <v>253</v>
      </c>
      <c r="B347" s="597" t="s">
        <v>249</v>
      </c>
      <c r="C347" s="597" t="s">
        <v>243</v>
      </c>
      <c r="D347" s="597" t="s">
        <v>2354</v>
      </c>
      <c r="E347" s="597" t="s">
        <v>2354</v>
      </c>
      <c r="F347" s="597" t="s">
        <v>1643</v>
      </c>
      <c r="G347" s="597" t="s">
        <v>2202</v>
      </c>
      <c r="H347" s="598" t="str">
        <f t="shared" si="10"/>
        <v>ENGENHARIA BÁSICA NÃO ROTINEIRA;EMPRESA BRASILEIRA;MÉDIO;;;DIARIAS E AJUDA DE CUSTO;NA</v>
      </c>
      <c r="I347" s="599" t="s">
        <v>1575</v>
      </c>
      <c r="J347" s="600" t="str">
        <f t="shared" si="11"/>
        <v/>
      </c>
    </row>
    <row r="348" spans="1:10" ht="12" customHeight="1" x14ac:dyDescent="0.3">
      <c r="A348" s="597" t="s">
        <v>253</v>
      </c>
      <c r="B348" s="597" t="s">
        <v>249</v>
      </c>
      <c r="C348" s="597" t="s">
        <v>243</v>
      </c>
      <c r="D348" s="597" t="s">
        <v>2354</v>
      </c>
      <c r="E348" s="597" t="s">
        <v>2354</v>
      </c>
      <c r="F348" s="597" t="s">
        <v>1645</v>
      </c>
      <c r="G348" s="597" t="s">
        <v>2361</v>
      </c>
      <c r="H348" s="598" t="str">
        <f t="shared" si="10"/>
        <v>ENGENHARIA BÁSICA NÃO ROTINEIRA;EMPRESA BRASILEIRA;MÉDIO;;;EQUIPAMENTO E MATERIAL PERMANENTE;EQUIPAMENTO</v>
      </c>
      <c r="I348" s="599" t="s">
        <v>1567</v>
      </c>
      <c r="J348" s="600" t="str">
        <f t="shared" si="11"/>
        <v>DESPESA NÃO ADMITIDA COM RECURSOS DA CLÁUSULA DE P,D&amp;I, CONSIDERANDO O EXECUTOR E A QUALIFICAÇÃO DO PROJETO OU PROGRAMA</v>
      </c>
    </row>
    <row r="349" spans="1:10" ht="12" customHeight="1" x14ac:dyDescent="0.3">
      <c r="A349" s="597" t="s">
        <v>253</v>
      </c>
      <c r="B349" s="597" t="s">
        <v>249</v>
      </c>
      <c r="C349" s="597" t="s">
        <v>243</v>
      </c>
      <c r="D349" s="597" t="s">
        <v>2354</v>
      </c>
      <c r="E349" s="597" t="s">
        <v>2354</v>
      </c>
      <c r="F349" s="597" t="s">
        <v>1645</v>
      </c>
      <c r="G349" s="597" t="s">
        <v>1248</v>
      </c>
      <c r="H349" s="598" t="str">
        <f t="shared" si="10"/>
        <v>ENGENHARIA BÁSICA NÃO ROTINEIRA;EMPRESA BRASILEIRA;MÉDIO;;;EQUIPAMENTO E MATERIAL PERMANENTE;MATERIAL PERMANENTE</v>
      </c>
      <c r="I349" s="599" t="s">
        <v>1567</v>
      </c>
      <c r="J349" s="600" t="str">
        <f t="shared" si="11"/>
        <v>DESPESA NÃO ADMITIDA COM RECURSOS DA CLÁUSULA DE P,D&amp;I, CONSIDERANDO O EXECUTOR E A QUALIFICAÇÃO DO PROJETO OU PROGRAMA</v>
      </c>
    </row>
    <row r="350" spans="1:10" ht="12" customHeight="1" x14ac:dyDescent="0.3">
      <c r="A350" s="597" t="s">
        <v>253</v>
      </c>
      <c r="B350" s="597" t="s">
        <v>249</v>
      </c>
      <c r="C350" s="597" t="s">
        <v>243</v>
      </c>
      <c r="D350" s="597" t="s">
        <v>2354</v>
      </c>
      <c r="E350" s="597" t="s">
        <v>2354</v>
      </c>
      <c r="F350" s="597" t="s">
        <v>448</v>
      </c>
      <c r="G350" s="597" t="s">
        <v>2062</v>
      </c>
      <c r="H350" s="598" t="str">
        <f t="shared" si="10"/>
        <v>ENGENHARIA BÁSICA NÃO ROTINEIRA;EMPRESA BRASILEIRA;MÉDIO;;;EQUIPE;BOLSA - ALUNO DE GRADUAÇÃO OU PÓS-GRADUAÇÃO</v>
      </c>
      <c r="I350" s="599" t="s">
        <v>1567</v>
      </c>
      <c r="J350" s="600" t="str">
        <f t="shared" si="11"/>
        <v>DESPESA NÃO ADMITIDA COM RECURSOS DA CLÁUSULA DE P,D&amp;I, CONSIDERANDO O EXECUTOR E A QUALIFICAÇÃO DO PROJETO OU PROGRAMA</v>
      </c>
    </row>
    <row r="351" spans="1:10" ht="12" customHeight="1" x14ac:dyDescent="0.3">
      <c r="A351" s="597" t="s">
        <v>253</v>
      </c>
      <c r="B351" s="597" t="s">
        <v>249</v>
      </c>
      <c r="C351" s="597" t="s">
        <v>243</v>
      </c>
      <c r="D351" s="597" t="s">
        <v>2354</v>
      </c>
      <c r="E351" s="597" t="s">
        <v>2354</v>
      </c>
      <c r="F351" s="597" t="s">
        <v>448</v>
      </c>
      <c r="G351" s="597" t="s">
        <v>2061</v>
      </c>
      <c r="H351" s="598" t="str">
        <f t="shared" si="10"/>
        <v>ENGENHARIA BÁSICA NÃO ROTINEIRA;EMPRESA BRASILEIRA;MÉDIO;;;EQUIPE;BOLSA - DOCENTE OU PESQUISADOR DA INSTITUIÇÃO</v>
      </c>
      <c r="I351" s="599" t="s">
        <v>1567</v>
      </c>
      <c r="J351" s="600" t="str">
        <f t="shared" si="11"/>
        <v>DESPESA NÃO ADMITIDA COM RECURSOS DA CLÁUSULA DE P,D&amp;I, CONSIDERANDO O EXECUTOR E A QUALIFICAÇÃO DO PROJETO OU PROGRAMA</v>
      </c>
    </row>
    <row r="352" spans="1:10" ht="12" customHeight="1" x14ac:dyDescent="0.3">
      <c r="A352" s="597" t="s">
        <v>253</v>
      </c>
      <c r="B352" s="597" t="s">
        <v>249</v>
      </c>
      <c r="C352" s="597" t="s">
        <v>243</v>
      </c>
      <c r="D352" s="597" t="s">
        <v>2354</v>
      </c>
      <c r="E352" s="597" t="s">
        <v>2354</v>
      </c>
      <c r="F352" s="597" t="s">
        <v>448</v>
      </c>
      <c r="G352" s="597" t="s">
        <v>2063</v>
      </c>
      <c r="H352" s="598" t="str">
        <f t="shared" si="10"/>
        <v>ENGENHARIA BÁSICA NÃO ROTINEIRA;EMPRESA BRASILEIRA;MÉDIO;;;EQUIPE;BOLSA - PESQUISADOR VISITANTE</v>
      </c>
      <c r="I352" s="599" t="s">
        <v>1567</v>
      </c>
      <c r="J352" s="600" t="str">
        <f t="shared" si="11"/>
        <v>DESPESA NÃO ADMITIDA COM RECURSOS DA CLÁUSULA DE P,D&amp;I, CONSIDERANDO O EXECUTOR E A QUALIFICAÇÃO DO PROJETO OU PROGRAMA</v>
      </c>
    </row>
    <row r="353" spans="1:10" ht="12" customHeight="1" x14ac:dyDescent="0.3">
      <c r="A353" s="597" t="s">
        <v>253</v>
      </c>
      <c r="B353" s="597" t="s">
        <v>249</v>
      </c>
      <c r="C353" s="597" t="s">
        <v>243</v>
      </c>
      <c r="D353" s="597" t="s">
        <v>2354</v>
      </c>
      <c r="E353" s="597" t="s">
        <v>2354</v>
      </c>
      <c r="F353" s="597" t="s">
        <v>448</v>
      </c>
      <c r="G353" s="597" t="s">
        <v>1641</v>
      </c>
      <c r="H353" s="598" t="str">
        <f t="shared" si="10"/>
        <v>ENGENHARIA BÁSICA NÃO ROTINEIRA;EMPRESA BRASILEIRA;MÉDIO;;;EQUIPE;REMUNERAÇÃO DIRETA</v>
      </c>
      <c r="I353" s="599" t="s">
        <v>1575</v>
      </c>
      <c r="J353" s="600" t="str">
        <f t="shared" si="11"/>
        <v/>
      </c>
    </row>
    <row r="354" spans="1:10" ht="12" customHeight="1" x14ac:dyDescent="0.3">
      <c r="A354" s="597" t="s">
        <v>253</v>
      </c>
      <c r="B354" s="597" t="s">
        <v>249</v>
      </c>
      <c r="C354" s="597" t="s">
        <v>243</v>
      </c>
      <c r="D354" s="597" t="s">
        <v>2354</v>
      </c>
      <c r="E354" s="597" t="s">
        <v>2354</v>
      </c>
      <c r="F354" s="597" t="s">
        <v>1642</v>
      </c>
      <c r="G354" s="597" t="s">
        <v>2202</v>
      </c>
      <c r="H354" s="598" t="str">
        <f t="shared" si="10"/>
        <v>ENGENHARIA BÁSICA NÃO ROTINEIRA;EMPRESA BRASILEIRA;MÉDIO;;;MATERIAL DE CONSUMO;NA</v>
      </c>
      <c r="I354" s="599" t="s">
        <v>1575</v>
      </c>
      <c r="J354" s="600" t="str">
        <f t="shared" si="11"/>
        <v/>
      </c>
    </row>
    <row r="355" spans="1:10" ht="12" customHeight="1" x14ac:dyDescent="0.3">
      <c r="A355" s="597" t="s">
        <v>253</v>
      </c>
      <c r="B355" s="597" t="s">
        <v>249</v>
      </c>
      <c r="C355" s="597" t="s">
        <v>243</v>
      </c>
      <c r="D355" s="597" t="s">
        <v>2354</v>
      </c>
      <c r="E355" s="597" t="s">
        <v>2354</v>
      </c>
      <c r="F355" s="597" t="s">
        <v>1644</v>
      </c>
      <c r="G355" s="597" t="s">
        <v>2066</v>
      </c>
      <c r="H355" s="598" t="str">
        <f t="shared" si="10"/>
        <v>ENGENHARIA BÁSICA NÃO ROTINEIRA;EMPRESA BRASILEIRA;MÉDIO;;;OBRAS E INSTALACOES;AMPLIAÇÃO DE ÁREA DE EDIFICAÇÃO</v>
      </c>
      <c r="I355" s="599" t="s">
        <v>1567</v>
      </c>
      <c r="J355" s="600" t="str">
        <f t="shared" si="11"/>
        <v>DESPESA NÃO ADMITIDA COM RECURSOS DA CLÁUSULA DE P,D&amp;I, CONSIDERANDO O EXECUTOR E A QUALIFICAÇÃO DO PROJETO OU PROGRAMA</v>
      </c>
    </row>
    <row r="356" spans="1:10" ht="12" customHeight="1" x14ac:dyDescent="0.3">
      <c r="A356" s="597" t="s">
        <v>253</v>
      </c>
      <c r="B356" s="597" t="s">
        <v>249</v>
      </c>
      <c r="C356" s="597" t="s">
        <v>243</v>
      </c>
      <c r="D356" s="597" t="s">
        <v>2354</v>
      </c>
      <c r="E356" s="597" t="s">
        <v>2354</v>
      </c>
      <c r="F356" s="597" t="s">
        <v>1644</v>
      </c>
      <c r="G356" s="597" t="s">
        <v>258</v>
      </c>
      <c r="H356" s="598" t="str">
        <f t="shared" si="10"/>
        <v>ENGENHARIA BÁSICA NÃO ROTINEIRA;EMPRESA BRASILEIRA;MÉDIO;;;OBRAS E INSTALACOES;CONSTRUÇÃO DE NOVA EDIFICAÇÃO</v>
      </c>
      <c r="I356" s="599" t="s">
        <v>1567</v>
      </c>
      <c r="J356" s="600" t="str">
        <f t="shared" si="11"/>
        <v>DESPESA NÃO ADMITIDA COM RECURSOS DA CLÁUSULA DE P,D&amp;I, CONSIDERANDO O EXECUTOR E A QUALIFICAÇÃO DO PROJETO OU PROGRAMA</v>
      </c>
    </row>
    <row r="357" spans="1:10" ht="12" customHeight="1" x14ac:dyDescent="0.3">
      <c r="A357" s="597" t="s">
        <v>253</v>
      </c>
      <c r="B357" s="597" t="s">
        <v>249</v>
      </c>
      <c r="C357" s="597" t="s">
        <v>243</v>
      </c>
      <c r="D357" s="597" t="s">
        <v>2354</v>
      </c>
      <c r="E357" s="597" t="s">
        <v>2354</v>
      </c>
      <c r="F357" s="597" t="s">
        <v>1644</v>
      </c>
      <c r="G357" s="597" t="s">
        <v>2067</v>
      </c>
      <c r="H357" s="598" t="str">
        <f t="shared" si="10"/>
        <v>ENGENHARIA BÁSICA NÃO ROTINEIRA;EMPRESA BRASILEIRA;MÉDIO;;;OBRAS E INSTALACOES;PROJETO EXECUTIVO E ESTUDOS TÉCNICOS</v>
      </c>
      <c r="I357" s="599" t="s">
        <v>1567</v>
      </c>
      <c r="J357" s="600" t="str">
        <f t="shared" si="11"/>
        <v>DESPESA NÃO ADMITIDA COM RECURSOS DA CLÁUSULA DE P,D&amp;I, CONSIDERANDO O EXECUTOR E A QUALIFICAÇÃO DO PROJETO OU PROGRAMA</v>
      </c>
    </row>
    <row r="358" spans="1:10" ht="12" customHeight="1" x14ac:dyDescent="0.3">
      <c r="A358" s="597" t="s">
        <v>253</v>
      </c>
      <c r="B358" s="597" t="s">
        <v>249</v>
      </c>
      <c r="C358" s="597" t="s">
        <v>243</v>
      </c>
      <c r="D358" s="597" t="s">
        <v>2354</v>
      </c>
      <c r="E358" s="597" t="s">
        <v>2354</v>
      </c>
      <c r="F358" s="597" t="s">
        <v>1644</v>
      </c>
      <c r="G358" s="597" t="s">
        <v>219</v>
      </c>
      <c r="H358" s="598" t="str">
        <f t="shared" si="10"/>
        <v>ENGENHARIA BÁSICA NÃO ROTINEIRA;EMPRESA BRASILEIRA;MÉDIO;;;OBRAS E INSTALACOES;REFORMA DE EDIFICAÇÃO</v>
      </c>
      <c r="I358" s="599" t="s">
        <v>1567</v>
      </c>
      <c r="J358" s="600" t="str">
        <f t="shared" si="11"/>
        <v>DESPESA NÃO ADMITIDA COM RECURSOS DA CLÁUSULA DE P,D&amp;I, CONSIDERANDO O EXECUTOR E A QUALIFICAÇÃO DO PROJETO OU PROGRAMA</v>
      </c>
    </row>
    <row r="359" spans="1:10" ht="12" customHeight="1" x14ac:dyDescent="0.3">
      <c r="A359" s="597" t="s">
        <v>253</v>
      </c>
      <c r="B359" s="597" t="s">
        <v>249</v>
      </c>
      <c r="C359" s="597" t="s">
        <v>243</v>
      </c>
      <c r="D359" s="597" t="s">
        <v>2354</v>
      </c>
      <c r="E359" s="597" t="s">
        <v>2354</v>
      </c>
      <c r="F359" s="597" t="s">
        <v>1644</v>
      </c>
      <c r="G359" s="597" t="s">
        <v>2065</v>
      </c>
      <c r="H359" s="598" t="str">
        <f t="shared" si="10"/>
        <v>ENGENHARIA BÁSICA NÃO ROTINEIRA;EMPRESA BRASILEIRA;MÉDIO;;;OBRAS E INSTALACOES;SERVIÇO TÉCNICO DE APOIO - INFRAESTRUTURA</v>
      </c>
      <c r="I359" s="599" t="s">
        <v>1567</v>
      </c>
      <c r="J359" s="600" t="str">
        <f t="shared" si="11"/>
        <v>DESPESA NÃO ADMITIDA COM RECURSOS DA CLÁUSULA DE P,D&amp;I, CONSIDERANDO O EXECUTOR E A QUALIFICAÇÃO DO PROJETO OU PROGRAMA</v>
      </c>
    </row>
    <row r="360" spans="1:10" ht="12" customHeight="1" x14ac:dyDescent="0.3">
      <c r="A360" s="597" t="s">
        <v>253</v>
      </c>
      <c r="B360" s="597" t="s">
        <v>249</v>
      </c>
      <c r="C360" s="597" t="s">
        <v>243</v>
      </c>
      <c r="D360" s="597" t="s">
        <v>2354</v>
      </c>
      <c r="E360" s="597" t="s">
        <v>2354</v>
      </c>
      <c r="F360" s="597" t="s">
        <v>10</v>
      </c>
      <c r="G360" s="597" t="s">
        <v>1649</v>
      </c>
      <c r="H360" s="598" t="str">
        <f t="shared" si="10"/>
        <v>ENGENHARIA BÁSICA NÃO ROTINEIRA;EMPRESA BRASILEIRA;MÉDIO;;;OUTRAS DESPESAS;DESPESA DE IMPORTACAO</v>
      </c>
      <c r="I360" s="599" t="s">
        <v>1575</v>
      </c>
      <c r="J360" s="600" t="str">
        <f t="shared" si="11"/>
        <v/>
      </c>
    </row>
    <row r="361" spans="1:10" ht="12" customHeight="1" x14ac:dyDescent="0.3">
      <c r="A361" s="597" t="s">
        <v>253</v>
      </c>
      <c r="B361" s="597" t="s">
        <v>249</v>
      </c>
      <c r="C361" s="597" t="s">
        <v>243</v>
      </c>
      <c r="D361" s="597" t="s">
        <v>2354</v>
      </c>
      <c r="E361" s="597" t="s">
        <v>2354</v>
      </c>
      <c r="F361" s="597" t="s">
        <v>10</v>
      </c>
      <c r="G361" s="597" t="s">
        <v>1650</v>
      </c>
      <c r="H361" s="598" t="str">
        <f t="shared" si="10"/>
        <v>ENGENHARIA BÁSICA NÃO ROTINEIRA;EMPRESA BRASILEIRA;MÉDIO;;;OUTRAS DESPESAS;DESPESA OPERACIONAL E ADMINISTRATIVA</v>
      </c>
      <c r="I361" s="599" t="s">
        <v>1567</v>
      </c>
      <c r="J361" s="600" t="str">
        <f t="shared" si="11"/>
        <v>DESPESA NÃO ADMITIDA COM RECURSOS DA CLÁUSULA DE P,D&amp;I, CONSIDERANDO O EXECUTOR E A QUALIFICAÇÃO DO PROJETO OU PROGRAMA</v>
      </c>
    </row>
    <row r="362" spans="1:10" ht="12" customHeight="1" x14ac:dyDescent="0.3">
      <c r="A362" s="597" t="s">
        <v>253</v>
      </c>
      <c r="B362" s="597" t="s">
        <v>249</v>
      </c>
      <c r="C362" s="597" t="s">
        <v>243</v>
      </c>
      <c r="D362" s="597" t="s">
        <v>2354</v>
      </c>
      <c r="E362" s="597" t="s">
        <v>2354</v>
      </c>
      <c r="F362" s="597" t="s">
        <v>10</v>
      </c>
      <c r="G362" s="597" t="s">
        <v>277</v>
      </c>
      <c r="H362" s="598" t="str">
        <f t="shared" si="10"/>
        <v>ENGENHARIA BÁSICA NÃO ROTINEIRA;EMPRESA BRASILEIRA;MÉDIO;;;OUTRAS DESPESAS;RESSARCIMENTO DE CUSTOS INDIRETOS</v>
      </c>
      <c r="I362" s="599" t="s">
        <v>1567</v>
      </c>
      <c r="J362" s="600" t="str">
        <f t="shared" si="11"/>
        <v>DESPESA NÃO ADMITIDA COM RECURSOS DA CLÁUSULA DE P,D&amp;I, CONSIDERANDO O EXECUTOR E A QUALIFICAÇÃO DO PROJETO OU PROGRAMA</v>
      </c>
    </row>
    <row r="363" spans="1:10" ht="12" customHeight="1" x14ac:dyDescent="0.3">
      <c r="A363" s="597" t="s">
        <v>253</v>
      </c>
      <c r="B363" s="597" t="s">
        <v>249</v>
      </c>
      <c r="C363" s="597" t="s">
        <v>243</v>
      </c>
      <c r="D363" s="597" t="s">
        <v>2354</v>
      </c>
      <c r="E363" s="597" t="s">
        <v>2354</v>
      </c>
      <c r="F363" s="597" t="s">
        <v>317</v>
      </c>
      <c r="G363" s="597" t="s">
        <v>2060</v>
      </c>
      <c r="H363" s="598" t="str">
        <f t="shared" si="10"/>
        <v>ENGENHARIA BÁSICA NÃO ROTINEIRA;EMPRESA BRASILEIRA;MÉDIO;;;OUTROS BENS E DIREITOS;DADO GEOLÓGICO, GEOQUÍMICO OU GEOFÍSICO PÚBLICO</v>
      </c>
      <c r="I363" s="599" t="s">
        <v>1567</v>
      </c>
      <c r="J363" s="600" t="str">
        <f t="shared" si="11"/>
        <v>DESPESA NÃO ADMITIDA COM RECURSOS DA CLÁUSULA DE P,D&amp;I, CONSIDERANDO O EXECUTOR E A QUALIFICAÇÃO DO PROJETO OU PROGRAMA</v>
      </c>
    </row>
    <row r="364" spans="1:10" ht="12" customHeight="1" x14ac:dyDescent="0.3">
      <c r="A364" s="597" t="s">
        <v>253</v>
      </c>
      <c r="B364" s="597" t="s">
        <v>249</v>
      </c>
      <c r="C364" s="597" t="s">
        <v>243</v>
      </c>
      <c r="D364" s="597" t="s">
        <v>2354</v>
      </c>
      <c r="E364" s="597" t="s">
        <v>2354</v>
      </c>
      <c r="F364" s="597" t="s">
        <v>317</v>
      </c>
      <c r="G364" s="597" t="s">
        <v>220</v>
      </c>
      <c r="H364" s="598" t="str">
        <f t="shared" si="10"/>
        <v>ENGENHARIA BÁSICA NÃO ROTINEIRA;EMPRESA BRASILEIRA;MÉDIO;;;OUTROS BENS E DIREITOS;DADO NÃO REGULADO PELA ANP</v>
      </c>
      <c r="I364" s="599" t="s">
        <v>1567</v>
      </c>
      <c r="J364" s="600" t="str">
        <f t="shared" si="11"/>
        <v>DESPESA NÃO ADMITIDA COM RECURSOS DA CLÁUSULA DE P,D&amp;I, CONSIDERANDO O EXECUTOR E A QUALIFICAÇÃO DO PROJETO OU PROGRAMA</v>
      </c>
    </row>
    <row r="365" spans="1:10" ht="12" customHeight="1" x14ac:dyDescent="0.3">
      <c r="A365" s="597" t="s">
        <v>253</v>
      </c>
      <c r="B365" s="597" t="s">
        <v>249</v>
      </c>
      <c r="C365" s="597" t="s">
        <v>243</v>
      </c>
      <c r="D365" s="597" t="s">
        <v>2354</v>
      </c>
      <c r="E365" s="597" t="s">
        <v>2354</v>
      </c>
      <c r="F365" s="597" t="s">
        <v>317</v>
      </c>
      <c r="G365" s="597" t="s">
        <v>215</v>
      </c>
      <c r="H365" s="598" t="str">
        <f t="shared" si="10"/>
        <v>ENGENHARIA BÁSICA NÃO ROTINEIRA;EMPRESA BRASILEIRA;MÉDIO;;;OUTROS BENS E DIREITOS;MATERIAL BIBLIOGRÁFICO</v>
      </c>
      <c r="I365" s="599" t="s">
        <v>1567</v>
      </c>
      <c r="J365" s="600" t="str">
        <f t="shared" si="11"/>
        <v>DESPESA NÃO ADMITIDA COM RECURSOS DA CLÁUSULA DE P,D&amp;I, CONSIDERANDO O EXECUTOR E A QUALIFICAÇÃO DO PROJETO OU PROGRAMA</v>
      </c>
    </row>
    <row r="366" spans="1:10" ht="12" customHeight="1" x14ac:dyDescent="0.3">
      <c r="A366" s="597" t="s">
        <v>253</v>
      </c>
      <c r="B366" s="597" t="s">
        <v>249</v>
      </c>
      <c r="C366" s="597" t="s">
        <v>243</v>
      </c>
      <c r="D366" s="597" t="s">
        <v>2354</v>
      </c>
      <c r="E366" s="597" t="s">
        <v>2354</v>
      </c>
      <c r="F366" s="597" t="s">
        <v>317</v>
      </c>
      <c r="G366" s="597" t="s">
        <v>2068</v>
      </c>
      <c r="H366" s="598" t="str">
        <f t="shared" si="10"/>
        <v>ENGENHARIA BÁSICA NÃO ROTINEIRA;EMPRESA BRASILEIRA;MÉDIO;;;OUTROS BENS E DIREITOS;OUTRO (ESPECIFIQUE)</v>
      </c>
      <c r="I366" s="599" t="s">
        <v>1567</v>
      </c>
      <c r="J366" s="600" t="str">
        <f t="shared" si="11"/>
        <v>DESPESA NÃO ADMITIDA COM RECURSOS DA CLÁUSULA DE P,D&amp;I, CONSIDERANDO O EXECUTOR E A QUALIFICAÇÃO DO PROJETO OU PROGRAMA</v>
      </c>
    </row>
    <row r="367" spans="1:10" ht="12" customHeight="1" x14ac:dyDescent="0.3">
      <c r="A367" s="597" t="s">
        <v>253</v>
      </c>
      <c r="B367" s="597" t="s">
        <v>249</v>
      </c>
      <c r="C367" s="597" t="s">
        <v>243</v>
      </c>
      <c r="D367" s="597" t="s">
        <v>2354</v>
      </c>
      <c r="E367" s="597" t="s">
        <v>2354</v>
      </c>
      <c r="F367" s="597" t="s">
        <v>317</v>
      </c>
      <c r="G367" s="597" t="s">
        <v>321</v>
      </c>
      <c r="H367" s="598" t="str">
        <f t="shared" si="10"/>
        <v>ENGENHARIA BÁSICA NÃO ROTINEIRA;EMPRESA BRASILEIRA;MÉDIO;;;OUTROS BENS E DIREITOS;SOFTWARE</v>
      </c>
      <c r="I367" s="599" t="s">
        <v>1567</v>
      </c>
      <c r="J367" s="600" t="str">
        <f t="shared" si="11"/>
        <v>DESPESA NÃO ADMITIDA COM RECURSOS DA CLÁUSULA DE P,D&amp;I, CONSIDERANDO O EXECUTOR E A QUALIFICAÇÃO DO PROJETO OU PROGRAMA</v>
      </c>
    </row>
    <row r="368" spans="1:10" ht="12" customHeight="1" x14ac:dyDescent="0.3">
      <c r="A368" s="597" t="s">
        <v>253</v>
      </c>
      <c r="B368" s="597" t="s">
        <v>249</v>
      </c>
      <c r="C368" s="597" t="s">
        <v>243</v>
      </c>
      <c r="D368" s="597" t="s">
        <v>2354</v>
      </c>
      <c r="E368" s="597" t="s">
        <v>2354</v>
      </c>
      <c r="F368" s="597" t="s">
        <v>409</v>
      </c>
      <c r="G368" s="597" t="s">
        <v>2202</v>
      </c>
      <c r="H368" s="598" t="str">
        <f t="shared" si="10"/>
        <v>ENGENHARIA BÁSICA NÃO ROTINEIRA;EMPRESA BRASILEIRA;MÉDIO;;;PASSAGENS;NA</v>
      </c>
      <c r="I368" s="599" t="s">
        <v>1575</v>
      </c>
      <c r="J368" s="600" t="str">
        <f t="shared" si="11"/>
        <v/>
      </c>
    </row>
    <row r="369" spans="1:10" ht="12" customHeight="1" x14ac:dyDescent="0.3">
      <c r="A369" s="597" t="s">
        <v>253</v>
      </c>
      <c r="B369" s="597" t="s">
        <v>249</v>
      </c>
      <c r="C369" s="597" t="s">
        <v>243</v>
      </c>
      <c r="D369" s="597" t="s">
        <v>2354</v>
      </c>
      <c r="E369" s="597" t="s">
        <v>2354</v>
      </c>
      <c r="F369" s="597" t="s">
        <v>1705</v>
      </c>
      <c r="G369" s="597" t="s">
        <v>2058</v>
      </c>
      <c r="H369" s="598" t="str">
        <f t="shared" si="10"/>
        <v>ENGENHARIA BÁSICA NÃO ROTINEIRA;EMPRESA BRASILEIRA;MÉDIO;;;PROTOTIPO;MATERIAL OU COMPONENTE - PROTÓTIPO OU UNIDADE PILOTO</v>
      </c>
      <c r="I369" s="599" t="s">
        <v>1567</v>
      </c>
      <c r="J369" s="600" t="str">
        <f t="shared" si="11"/>
        <v>DESPESA NÃO ADMITIDA COM RECURSOS DA CLÁUSULA DE P,D&amp;I, CONSIDERANDO O EXECUTOR E A QUALIFICAÇÃO DO PROJETO OU PROGRAMA</v>
      </c>
    </row>
    <row r="370" spans="1:10" ht="12" customHeight="1" x14ac:dyDescent="0.3">
      <c r="A370" s="597" t="s">
        <v>253</v>
      </c>
      <c r="B370" s="597" t="s">
        <v>249</v>
      </c>
      <c r="C370" s="597" t="s">
        <v>243</v>
      </c>
      <c r="D370" s="597" t="s">
        <v>2354</v>
      </c>
      <c r="E370" s="597" t="s">
        <v>2354</v>
      </c>
      <c r="F370" s="597" t="s">
        <v>1705</v>
      </c>
      <c r="G370" s="597" t="s">
        <v>2059</v>
      </c>
      <c r="H370" s="598" t="str">
        <f t="shared" si="10"/>
        <v>ENGENHARIA BÁSICA NÃO ROTINEIRA;EMPRESA BRASILEIRA;MÉDIO;;;PROTOTIPO;SERVIÇO DE TERCEIRO - PROTÓTIPO OU UNIDADE PILOTO</v>
      </c>
      <c r="I370" s="599" t="s">
        <v>1567</v>
      </c>
      <c r="J370" s="600" t="str">
        <f t="shared" si="11"/>
        <v>DESPESA NÃO ADMITIDA COM RECURSOS DA CLÁUSULA DE P,D&amp;I, CONSIDERANDO O EXECUTOR E A QUALIFICAÇÃO DO PROJETO OU PROGRAMA</v>
      </c>
    </row>
    <row r="371" spans="1:10" ht="12" customHeight="1" x14ac:dyDescent="0.3">
      <c r="A371" s="597" t="s">
        <v>253</v>
      </c>
      <c r="B371" s="597" t="s">
        <v>249</v>
      </c>
      <c r="C371" s="597" t="s">
        <v>243</v>
      </c>
      <c r="D371" s="597" t="s">
        <v>2354</v>
      </c>
      <c r="E371" s="597" t="s">
        <v>2354</v>
      </c>
      <c r="F371" s="597" t="s">
        <v>303</v>
      </c>
      <c r="G371" s="597" t="s">
        <v>1647</v>
      </c>
      <c r="H371" s="598" t="str">
        <f t="shared" si="10"/>
        <v>ENGENHARIA BÁSICA NÃO ROTINEIRA;EMPRESA BRASILEIRA;MÉDIO;;;RECURSOS HUMANOS;BOLSA</v>
      </c>
      <c r="I371" s="599" t="s">
        <v>1567</v>
      </c>
      <c r="J371" s="600" t="str">
        <f t="shared" si="11"/>
        <v>DESPESA NÃO ADMITIDA COM RECURSOS DA CLÁUSULA DE P,D&amp;I, CONSIDERANDO O EXECUTOR E A QUALIFICAÇÃO DO PROJETO OU PROGRAMA</v>
      </c>
    </row>
    <row r="372" spans="1:10" ht="12" customHeight="1" x14ac:dyDescent="0.3">
      <c r="A372" s="597" t="s">
        <v>253</v>
      </c>
      <c r="B372" s="597" t="s">
        <v>249</v>
      </c>
      <c r="C372" s="597" t="s">
        <v>243</v>
      </c>
      <c r="D372" s="597" t="s">
        <v>2354</v>
      </c>
      <c r="E372" s="597" t="s">
        <v>2354</v>
      </c>
      <c r="F372" s="597" t="s">
        <v>303</v>
      </c>
      <c r="G372" s="597" t="s">
        <v>270</v>
      </c>
      <c r="H372" s="598" t="str">
        <f t="shared" si="10"/>
        <v>ENGENHARIA BÁSICA NÃO ROTINEIRA;EMPRESA BRASILEIRA;MÉDIO;;;RECURSOS HUMANOS;TAXA DE BANCADA</v>
      </c>
      <c r="I372" s="599" t="s">
        <v>1567</v>
      </c>
      <c r="J372" s="600" t="str">
        <f t="shared" si="11"/>
        <v>DESPESA NÃO ADMITIDA COM RECURSOS DA CLÁUSULA DE P,D&amp;I, CONSIDERANDO O EXECUTOR E A QUALIFICAÇÃO DO PROJETO OU PROGRAMA</v>
      </c>
    </row>
    <row r="373" spans="1:10" ht="12" customHeight="1" x14ac:dyDescent="0.3">
      <c r="A373" s="597" t="s">
        <v>253</v>
      </c>
      <c r="B373" s="597" t="s">
        <v>249</v>
      </c>
      <c r="C373" s="597" t="s">
        <v>243</v>
      </c>
      <c r="D373" s="597" t="s">
        <v>2354</v>
      </c>
      <c r="E373" s="597" t="s">
        <v>2354</v>
      </c>
      <c r="F373" s="597" t="s">
        <v>2357</v>
      </c>
      <c r="G373" s="597" t="s">
        <v>232</v>
      </c>
      <c r="H373" s="598" t="str">
        <f t="shared" si="10"/>
        <v>ENGENHARIA BÁSICA NÃO ROTINEIRA;EMPRESA BRASILEIRA;MÉDIO;;;SERVICOS;OUTRO SERVIÇO DE APOIO</v>
      </c>
      <c r="I373" s="599" t="s">
        <v>1567</v>
      </c>
      <c r="J373" s="600" t="str">
        <f t="shared" si="11"/>
        <v>DESPESA NÃO ADMITIDA COM RECURSOS DA CLÁUSULA DE P,D&amp;I, CONSIDERANDO O EXECUTOR E A QUALIFICAÇÃO DO PROJETO OU PROGRAMA</v>
      </c>
    </row>
    <row r="374" spans="1:10" ht="12" customHeight="1" x14ac:dyDescent="0.3">
      <c r="A374" s="597" t="s">
        <v>253</v>
      </c>
      <c r="B374" s="597" t="s">
        <v>249</v>
      </c>
      <c r="C374" s="597" t="s">
        <v>243</v>
      </c>
      <c r="D374" s="597" t="s">
        <v>2354</v>
      </c>
      <c r="E374" s="597" t="s">
        <v>2354</v>
      </c>
      <c r="F374" s="597" t="s">
        <v>2357</v>
      </c>
      <c r="G374" s="597" t="s">
        <v>221</v>
      </c>
      <c r="H374" s="598" t="str">
        <f t="shared" si="10"/>
        <v>ENGENHARIA BÁSICA NÃO ROTINEIRA;EMPRESA BRASILEIRA;MÉDIO;;;SERVICOS;PERFURAÇÃO DE POÇO ESTRATIGRÁFICO</v>
      </c>
      <c r="I374" s="599" t="s">
        <v>1567</v>
      </c>
      <c r="J374" s="600" t="str">
        <f t="shared" si="11"/>
        <v>DESPESA NÃO ADMITIDA COM RECURSOS DA CLÁUSULA DE P,D&amp;I, CONSIDERANDO O EXECUTOR E A QUALIFICAÇÃO DO PROJETO OU PROGRAMA</v>
      </c>
    </row>
    <row r="375" spans="1:10" ht="12" customHeight="1" x14ac:dyDescent="0.3">
      <c r="A375" s="597" t="s">
        <v>253</v>
      </c>
      <c r="B375" s="597" t="s">
        <v>249</v>
      </c>
      <c r="C375" s="597" t="s">
        <v>243</v>
      </c>
      <c r="D375" s="597" t="s">
        <v>2354</v>
      </c>
      <c r="E375" s="597" t="s">
        <v>2354</v>
      </c>
      <c r="F375" s="597" t="s">
        <v>2357</v>
      </c>
      <c r="G375" s="597" t="s">
        <v>2055</v>
      </c>
      <c r="H375" s="598" t="str">
        <f t="shared" si="10"/>
        <v>ENGENHARIA BÁSICA NÃO ROTINEIRA;EMPRESA BRASILEIRA;MÉDIO;;;SERVICOS;SERVIÇO DE APOIO PARA AQUISIÇÃO DE DADOS</v>
      </c>
      <c r="I375" s="599" t="s">
        <v>1567</v>
      </c>
      <c r="J375" s="600" t="str">
        <f t="shared" si="11"/>
        <v>DESPESA NÃO ADMITIDA COM RECURSOS DA CLÁUSULA DE P,D&amp;I, CONSIDERANDO O EXECUTOR E A QUALIFICAÇÃO DO PROJETO OU PROGRAMA</v>
      </c>
    </row>
    <row r="376" spans="1:10" ht="12" customHeight="1" x14ac:dyDescent="0.3">
      <c r="A376" s="597" t="s">
        <v>253</v>
      </c>
      <c r="B376" s="597" t="s">
        <v>249</v>
      </c>
      <c r="C376" s="597" t="s">
        <v>243</v>
      </c>
      <c r="D376" s="597" t="s">
        <v>2354</v>
      </c>
      <c r="E376" s="597" t="s">
        <v>2354</v>
      </c>
      <c r="F376" s="597" t="s">
        <v>2357</v>
      </c>
      <c r="G376" s="597" t="s">
        <v>230</v>
      </c>
      <c r="H376" s="598" t="str">
        <f t="shared" si="10"/>
        <v>ENGENHARIA BÁSICA NÃO ROTINEIRA;EMPRESA BRASILEIRA;MÉDIO;;;SERVICOS;SERVIÇO DE EDITORAÇÃO E IMPRESSÃO</v>
      </c>
      <c r="I376" s="599" t="s">
        <v>1567</v>
      </c>
      <c r="J376" s="600" t="str">
        <f t="shared" si="11"/>
        <v>DESPESA NÃO ADMITIDA COM RECURSOS DA CLÁUSULA DE P,D&amp;I, CONSIDERANDO O EXECUTOR E A QUALIFICAÇÃO DO PROJETO OU PROGRAMA</v>
      </c>
    </row>
    <row r="377" spans="1:10" ht="12" customHeight="1" x14ac:dyDescent="0.3">
      <c r="A377" s="597" t="s">
        <v>253</v>
      </c>
      <c r="B377" s="597" t="s">
        <v>249</v>
      </c>
      <c r="C377" s="597" t="s">
        <v>243</v>
      </c>
      <c r="D377" s="597" t="s">
        <v>2354</v>
      </c>
      <c r="E377" s="597" t="s">
        <v>2354</v>
      </c>
      <c r="F377" s="597" t="s">
        <v>2357</v>
      </c>
      <c r="G377" s="597" t="s">
        <v>231</v>
      </c>
      <c r="H377" s="598" t="str">
        <f t="shared" si="10"/>
        <v>ENGENHARIA BÁSICA NÃO ROTINEIRA;EMPRESA BRASILEIRA;MÉDIO;;;SERVICOS;SERVIÇO DE LOCOMOÇÃO E TRANSPORTE</v>
      </c>
      <c r="I377" s="599" t="s">
        <v>1567</v>
      </c>
      <c r="J377" s="600" t="str">
        <f t="shared" si="11"/>
        <v>DESPESA NÃO ADMITIDA COM RECURSOS DA CLÁUSULA DE P,D&amp;I, CONSIDERANDO O EXECUTOR E A QUALIFICAÇÃO DO PROJETO OU PROGRAMA</v>
      </c>
    </row>
    <row r="378" spans="1:10" ht="12" customHeight="1" x14ac:dyDescent="0.3">
      <c r="A378" s="597" t="s">
        <v>253</v>
      </c>
      <c r="B378" s="597" t="s">
        <v>249</v>
      </c>
      <c r="C378" s="597" t="s">
        <v>243</v>
      </c>
      <c r="D378" s="597" t="s">
        <v>2354</v>
      </c>
      <c r="E378" s="597" t="s">
        <v>2354</v>
      </c>
      <c r="F378" s="597" t="s">
        <v>2357</v>
      </c>
      <c r="G378" s="597" t="s">
        <v>2358</v>
      </c>
      <c r="H378" s="598" t="str">
        <f t="shared" si="10"/>
        <v>ENGENHARIA BÁSICA NÃO ROTINEIRA;EMPRESA BRASILEIRA;MÉDIO;;;SERVICOS;SERVIÇO DE MANUTENÇÃO</v>
      </c>
      <c r="I378" s="599" t="s">
        <v>1567</v>
      </c>
      <c r="J378" s="600" t="str">
        <f t="shared" si="11"/>
        <v>DESPESA NÃO ADMITIDA COM RECURSOS DA CLÁUSULA DE P,D&amp;I, CONSIDERANDO O EXECUTOR E A QUALIFICAÇÃO DO PROJETO OU PROGRAMA</v>
      </c>
    </row>
    <row r="379" spans="1:10" ht="12" customHeight="1" x14ac:dyDescent="0.3">
      <c r="A379" s="597" t="s">
        <v>253</v>
      </c>
      <c r="B379" s="597" t="s">
        <v>249</v>
      </c>
      <c r="C379" s="597" t="s">
        <v>243</v>
      </c>
      <c r="D379" s="597" t="s">
        <v>2354</v>
      </c>
      <c r="E379" s="597" t="s">
        <v>2354</v>
      </c>
      <c r="F379" s="597" t="s">
        <v>2357</v>
      </c>
      <c r="G379" s="597" t="s">
        <v>2399</v>
      </c>
      <c r="H379" s="598" t="str">
        <f t="shared" si="10"/>
        <v>ENGENHARIA BÁSICA NÃO ROTINEIRA;EMPRESA BRASILEIRA;MÉDIO;;;SERVICOS;SERVIÇO TÉCNICO ESPECIALIZADO</v>
      </c>
      <c r="I379" s="599" t="s">
        <v>1567</v>
      </c>
      <c r="J379" s="600" t="str">
        <f t="shared" si="11"/>
        <v>DESPESA NÃO ADMITIDA COM RECURSOS DA CLÁUSULA DE P,D&amp;I, CONSIDERANDO O EXECUTOR E A QUALIFICAÇÃO DO PROJETO OU PROGRAMA</v>
      </c>
    </row>
    <row r="380" spans="1:10" ht="12" customHeight="1" x14ac:dyDescent="0.3">
      <c r="A380" s="597" t="s">
        <v>253</v>
      </c>
      <c r="B380" s="597" t="s">
        <v>249</v>
      </c>
      <c r="C380" s="597" t="s">
        <v>243</v>
      </c>
      <c r="D380" s="597" t="s">
        <v>2354</v>
      </c>
      <c r="E380" s="597" t="s">
        <v>2354</v>
      </c>
      <c r="F380" s="597" t="s">
        <v>2357</v>
      </c>
      <c r="G380" s="597" t="s">
        <v>2359</v>
      </c>
      <c r="H380" s="598" t="str">
        <f t="shared" ref="H380:H442" si="12">CONCATENATE(A380,$H$2,B380,$H$2,C380,$H$2,D380,$H$2,E380,$H$2,F380,$H$2,G380)</f>
        <v>ENGENHARIA BÁSICA NÃO ROTINEIRA;EMPRESA BRASILEIRA;MÉDIO;;;SERVICOS;SERVIÇOS COMPUTACIONAIS</v>
      </c>
      <c r="I380" s="599" t="s">
        <v>1567</v>
      </c>
      <c r="J380" s="600" t="str">
        <f t="shared" ref="J380:J442" si="13">IF(I380="N",J$3,"")</f>
        <v>DESPESA NÃO ADMITIDA COM RECURSOS DA CLÁUSULA DE P,D&amp;I, CONSIDERANDO O EXECUTOR E A QUALIFICAÇÃO DO PROJETO OU PROGRAMA</v>
      </c>
    </row>
    <row r="381" spans="1:10" ht="12" customHeight="1" x14ac:dyDescent="0.3">
      <c r="A381" s="597" t="s">
        <v>253</v>
      </c>
      <c r="B381" s="597" t="s">
        <v>249</v>
      </c>
      <c r="C381" s="597" t="s">
        <v>243</v>
      </c>
      <c r="D381" s="597" t="s">
        <v>2354</v>
      </c>
      <c r="E381" s="597" t="s">
        <v>2354</v>
      </c>
      <c r="F381" s="597" t="s">
        <v>2357</v>
      </c>
      <c r="G381" s="597" t="s">
        <v>229</v>
      </c>
      <c r="H381" s="598" t="str">
        <f t="shared" si="12"/>
        <v>ENGENHARIA BÁSICA NÃO ROTINEIRA;EMPRESA BRASILEIRA;MÉDIO;;;SERVICOS;TAXA DE INSCRIÇÃO EM CONGRESSO OU EVENTO</v>
      </c>
      <c r="I381" s="599" t="s">
        <v>1567</v>
      </c>
      <c r="J381" s="600" t="str">
        <f t="shared" si="13"/>
        <v>DESPESA NÃO ADMITIDA COM RECURSOS DA CLÁUSULA DE P,D&amp;I, CONSIDERANDO O EXECUTOR E A QUALIFICAÇÃO DO PROJETO OU PROGRAMA</v>
      </c>
    </row>
    <row r="382" spans="1:10" ht="12" customHeight="1" x14ac:dyDescent="0.3">
      <c r="A382" s="597" t="s">
        <v>253</v>
      </c>
      <c r="B382" s="597" t="s">
        <v>249</v>
      </c>
      <c r="C382" s="597" t="s">
        <v>243</v>
      </c>
      <c r="D382" s="597" t="s">
        <v>2354</v>
      </c>
      <c r="E382" s="597" t="s">
        <v>2354</v>
      </c>
      <c r="F382" s="597" t="s">
        <v>2360</v>
      </c>
      <c r="G382" s="597" t="s">
        <v>2064</v>
      </c>
      <c r="H382" s="598" t="str">
        <f t="shared" si="12"/>
        <v>ENGENHARIA BÁSICA NÃO ROTINEIRA;EMPRESA BRASILEIRA;MÉDIO;;;SERVICOS - TIB;SERVIÇO DE TIB</v>
      </c>
      <c r="I382" s="599" t="s">
        <v>1567</v>
      </c>
      <c r="J382" s="600" t="str">
        <f t="shared" si="13"/>
        <v>DESPESA NÃO ADMITIDA COM RECURSOS DA CLÁUSULA DE P,D&amp;I, CONSIDERANDO O EXECUTOR E A QUALIFICAÇÃO DO PROJETO OU PROGRAMA</v>
      </c>
    </row>
    <row r="383" spans="1:10" ht="12" customHeight="1" x14ac:dyDescent="0.3">
      <c r="A383" s="597" t="s">
        <v>253</v>
      </c>
      <c r="B383" s="597" t="s">
        <v>249</v>
      </c>
      <c r="C383" s="597" t="s">
        <v>243</v>
      </c>
      <c r="D383" s="597" t="s">
        <v>2354</v>
      </c>
      <c r="E383" s="597" t="s">
        <v>2354</v>
      </c>
      <c r="F383" s="597" t="s">
        <v>2360</v>
      </c>
      <c r="G383" s="597" t="s">
        <v>2057</v>
      </c>
      <c r="H383" s="598" t="str">
        <f t="shared" si="12"/>
        <v>ENGENHARIA BÁSICA NÃO ROTINEIRA;EMPRESA BRASILEIRA;MÉDIO;;;SERVICOS - TIB;SERVIÇO DE TREINAMENTO, SUPORTE E QUALIFICAÇÃO</v>
      </c>
      <c r="I383" s="599" t="s">
        <v>1567</v>
      </c>
      <c r="J383" s="600" t="str">
        <f t="shared" si="13"/>
        <v>DESPESA NÃO ADMITIDA COM RECURSOS DA CLÁUSULA DE P,D&amp;I, CONSIDERANDO O EXECUTOR E A QUALIFICAÇÃO DO PROJETO OU PROGRAMA</v>
      </c>
    </row>
    <row r="384" spans="1:10" ht="12" customHeight="1" x14ac:dyDescent="0.3">
      <c r="A384" s="597" t="s">
        <v>253</v>
      </c>
      <c r="B384" s="597" t="s">
        <v>249</v>
      </c>
      <c r="C384" s="597" t="s">
        <v>243</v>
      </c>
      <c r="D384" s="597" t="s">
        <v>2354</v>
      </c>
      <c r="E384" s="597" t="s">
        <v>2354</v>
      </c>
      <c r="F384" s="597" t="s">
        <v>2360</v>
      </c>
      <c r="G384" s="597" t="s">
        <v>2056</v>
      </c>
      <c r="H384" s="598" t="str">
        <f t="shared" si="12"/>
        <v>ENGENHARIA BÁSICA NÃO ROTINEIRA;EMPRESA BRASILEIRA;MÉDIO;;;SERVICOS - TIB;SERVIÇO ESPECIALIZADO PARA TIB - NORMALIZAÇÃO</v>
      </c>
      <c r="I384" s="599" t="s">
        <v>1567</v>
      </c>
      <c r="J384" s="600" t="str">
        <f t="shared" si="13"/>
        <v>DESPESA NÃO ADMITIDA COM RECURSOS DA CLÁUSULA DE P,D&amp;I, CONSIDERANDO O EXECUTOR E A QUALIFICAÇÃO DO PROJETO OU PROGRAMA</v>
      </c>
    </row>
    <row r="385" spans="1:10" ht="12" customHeight="1" x14ac:dyDescent="0.3">
      <c r="A385" s="597" t="s">
        <v>253</v>
      </c>
      <c r="B385" s="597" t="s">
        <v>249</v>
      </c>
      <c r="C385" s="597" t="s">
        <v>243</v>
      </c>
      <c r="D385" s="597" t="s">
        <v>2354</v>
      </c>
      <c r="E385" s="597" t="s">
        <v>2354</v>
      </c>
      <c r="F385" s="597" t="s">
        <v>1648</v>
      </c>
      <c r="G385" s="597" t="s">
        <v>2202</v>
      </c>
      <c r="H385" s="598" t="str">
        <f t="shared" si="12"/>
        <v>ENGENHARIA BÁSICA NÃO ROTINEIRA;EMPRESA BRASILEIRA;MÉDIO;;;TESTES OPERACIONAIS;NA</v>
      </c>
      <c r="I385" s="599" t="s">
        <v>1567</v>
      </c>
      <c r="J385" s="600" t="str">
        <f t="shared" si="13"/>
        <v>DESPESA NÃO ADMITIDA COM RECURSOS DA CLÁUSULA DE P,D&amp;I, CONSIDERANDO O EXECUTOR E A QUALIFICAÇÃO DO PROJETO OU PROGRAMA</v>
      </c>
    </row>
    <row r="386" spans="1:10" ht="12" customHeight="1" x14ac:dyDescent="0.3">
      <c r="A386" s="597" t="s">
        <v>253</v>
      </c>
      <c r="B386" s="597" t="s">
        <v>249</v>
      </c>
      <c r="C386" s="597" t="s">
        <v>243</v>
      </c>
      <c r="D386" s="597" t="s">
        <v>2354</v>
      </c>
      <c r="E386" s="597" t="s">
        <v>2354</v>
      </c>
      <c r="F386" s="597" t="s">
        <v>281</v>
      </c>
      <c r="G386" s="597" t="s">
        <v>2202</v>
      </c>
      <c r="H386" s="598" t="str">
        <f t="shared" si="12"/>
        <v>ENGENHARIA BÁSICA NÃO ROTINEIRA;EMPRESA BRASILEIRA;MÉDIO;;;TRIBUTOS;NA</v>
      </c>
      <c r="I386" s="599" t="s">
        <v>1575</v>
      </c>
      <c r="J386" s="600" t="str">
        <f t="shared" si="13"/>
        <v/>
      </c>
    </row>
    <row r="387" spans="1:10" ht="12" customHeight="1" x14ac:dyDescent="0.3">
      <c r="A387" s="601" t="s">
        <v>253</v>
      </c>
      <c r="B387" s="600" t="s">
        <v>249</v>
      </c>
      <c r="C387" s="597" t="s">
        <v>243</v>
      </c>
      <c r="D387" s="600"/>
      <c r="E387" s="600"/>
      <c r="F387" s="597" t="s">
        <v>2357</v>
      </c>
      <c r="G387" s="600" t="s">
        <v>2408</v>
      </c>
      <c r="H387" s="598" t="str">
        <f t="shared" si="12"/>
        <v>ENGENHARIA BÁSICA NÃO ROTINEIRA;EMPRESA BRASILEIRA;MÉDIO;;;SERVICOS;SERVIÇO DE QUALIFICAÇÃO E CERTIFICAÇÃO</v>
      </c>
      <c r="I387" s="599" t="s">
        <v>1567</v>
      </c>
      <c r="J387" s="600" t="str">
        <f t="shared" si="13"/>
        <v>DESPESA NÃO ADMITIDA COM RECURSOS DA CLÁUSULA DE P,D&amp;I, CONSIDERANDO O EXECUTOR E A QUALIFICAÇÃO DO PROJETO OU PROGRAMA</v>
      </c>
    </row>
    <row r="388" spans="1:10" ht="12" customHeight="1" x14ac:dyDescent="0.3">
      <c r="A388" s="597" t="s">
        <v>253</v>
      </c>
      <c r="B388" s="597" t="s">
        <v>249</v>
      </c>
      <c r="C388" s="597" t="s">
        <v>261</v>
      </c>
      <c r="D388" s="597" t="s">
        <v>2354</v>
      </c>
      <c r="E388" s="597" t="s">
        <v>2354</v>
      </c>
      <c r="F388" s="597" t="s">
        <v>1646</v>
      </c>
      <c r="G388" s="597" t="s">
        <v>2050</v>
      </c>
      <c r="H388" s="598" t="str">
        <f t="shared" si="12"/>
        <v>ENGENHARIA BÁSICA NÃO ROTINEIRA;EMPRESA BRASILEIRA;MICRO OU PEQUENO;;;CAPACITACAO DE FORNECEDORES;BENS E MATERIAIS - CABEÇA DE SÉRIE E LOTE PILOTO</v>
      </c>
      <c r="I388" s="599" t="s">
        <v>1567</v>
      </c>
      <c r="J388" s="600" t="str">
        <f t="shared" si="13"/>
        <v>DESPESA NÃO ADMITIDA COM RECURSOS DA CLÁUSULA DE P,D&amp;I, CONSIDERANDO O EXECUTOR E A QUALIFICAÇÃO DO PROJETO OU PROGRAMA</v>
      </c>
    </row>
    <row r="389" spans="1:10" ht="12" customHeight="1" x14ac:dyDescent="0.3">
      <c r="A389" s="597" t="s">
        <v>253</v>
      </c>
      <c r="B389" s="597" t="s">
        <v>249</v>
      </c>
      <c r="C389" s="597" t="s">
        <v>261</v>
      </c>
      <c r="D389" s="597" t="s">
        <v>2354</v>
      </c>
      <c r="E389" s="597" t="s">
        <v>2354</v>
      </c>
      <c r="F389" s="597" t="s">
        <v>1646</v>
      </c>
      <c r="G389" s="597" t="s">
        <v>2053</v>
      </c>
      <c r="H389" s="598" t="str">
        <f t="shared" si="12"/>
        <v>ENGENHARIA BÁSICA NÃO ROTINEIRA;EMPRESA BRASILEIRA;MICRO OU PEQUENO;;;CAPACITACAO DE FORNECEDORES;EQUIPAMENTOS E MATERIAIS - PRIMEIRO LOTE</v>
      </c>
      <c r="I389" s="599" t="s">
        <v>1567</v>
      </c>
      <c r="J389" s="600" t="str">
        <f t="shared" si="13"/>
        <v>DESPESA NÃO ADMITIDA COM RECURSOS DA CLÁUSULA DE P,D&amp;I, CONSIDERANDO O EXECUTOR E A QUALIFICAÇÃO DO PROJETO OU PROGRAMA</v>
      </c>
    </row>
    <row r="390" spans="1:10" ht="12" customHeight="1" x14ac:dyDescent="0.3">
      <c r="A390" s="597" t="s">
        <v>253</v>
      </c>
      <c r="B390" s="597" t="s">
        <v>249</v>
      </c>
      <c r="C390" s="597" t="s">
        <v>261</v>
      </c>
      <c r="D390" s="597" t="s">
        <v>2354</v>
      </c>
      <c r="E390" s="597" t="s">
        <v>2354</v>
      </c>
      <c r="F390" s="597" t="s">
        <v>1646</v>
      </c>
      <c r="G390" s="597" t="s">
        <v>260</v>
      </c>
      <c r="H390" s="598" t="str">
        <f t="shared" si="12"/>
        <v>ENGENHARIA BÁSICA NÃO ROTINEIRA;EMPRESA BRASILEIRA;MICRO OU PEQUENO;;;CAPACITACAO DE FORNECEDORES;EQUIPAMENTOS LABORATORIAIS</v>
      </c>
      <c r="I390" s="599" t="s">
        <v>1567</v>
      </c>
      <c r="J390" s="600" t="str">
        <f t="shared" si="13"/>
        <v>DESPESA NÃO ADMITIDA COM RECURSOS DA CLÁUSULA DE P,D&amp;I, CONSIDERANDO O EXECUTOR E A QUALIFICAÇÃO DO PROJETO OU PROGRAMA</v>
      </c>
    </row>
    <row r="391" spans="1:10" ht="12" customHeight="1" x14ac:dyDescent="0.3">
      <c r="A391" s="597" t="s">
        <v>253</v>
      </c>
      <c r="B391" s="597" t="s">
        <v>249</v>
      </c>
      <c r="C391" s="597" t="s">
        <v>261</v>
      </c>
      <c r="D391" s="597" t="s">
        <v>2354</v>
      </c>
      <c r="E391" s="597" t="s">
        <v>2354</v>
      </c>
      <c r="F391" s="597" t="s">
        <v>1646</v>
      </c>
      <c r="G391" s="597" t="s">
        <v>2052</v>
      </c>
      <c r="H391" s="598" t="str">
        <f t="shared" si="12"/>
        <v>ENGENHARIA BÁSICA NÃO ROTINEIRA;EMPRESA BRASILEIRA;MICRO OU PEQUENO;;;CAPACITACAO DE FORNECEDORES;ESTUDOS DE VIABILIDADE TÉCNICA E ECONÔMICA</v>
      </c>
      <c r="I391" s="599" t="s">
        <v>1567</v>
      </c>
      <c r="J391" s="600" t="str">
        <f t="shared" si="13"/>
        <v>DESPESA NÃO ADMITIDA COM RECURSOS DA CLÁUSULA DE P,D&amp;I, CONSIDERANDO O EXECUTOR E A QUALIFICAÇÃO DO PROJETO OU PROGRAMA</v>
      </c>
    </row>
    <row r="392" spans="1:10" ht="12" customHeight="1" x14ac:dyDescent="0.3">
      <c r="A392" s="597" t="s">
        <v>253</v>
      </c>
      <c r="B392" s="597" t="s">
        <v>249</v>
      </c>
      <c r="C392" s="597" t="s">
        <v>261</v>
      </c>
      <c r="D392" s="597" t="s">
        <v>2354</v>
      </c>
      <c r="E392" s="597" t="s">
        <v>2354</v>
      </c>
      <c r="F392" s="597" t="s">
        <v>1646</v>
      </c>
      <c r="G392" s="597" t="s">
        <v>2051</v>
      </c>
      <c r="H392" s="598" t="str">
        <f t="shared" si="12"/>
        <v>ENGENHARIA BÁSICA NÃO ROTINEIRA;EMPRESA BRASILEIRA;MICRO OU PEQUENO;;;CAPACITACAO DE FORNECEDORES;SERVIÇOS - CABEÇA DE SÉRIE E LOTE PILOTO</v>
      </c>
      <c r="I392" s="599" t="s">
        <v>1567</v>
      </c>
      <c r="J392" s="600" t="str">
        <f t="shared" si="13"/>
        <v>DESPESA NÃO ADMITIDA COM RECURSOS DA CLÁUSULA DE P,D&amp;I, CONSIDERANDO O EXECUTOR E A QUALIFICAÇÃO DO PROJETO OU PROGRAMA</v>
      </c>
    </row>
    <row r="393" spans="1:10" ht="12" customHeight="1" x14ac:dyDescent="0.3">
      <c r="A393" s="597" t="s">
        <v>253</v>
      </c>
      <c r="B393" s="597" t="s">
        <v>249</v>
      </c>
      <c r="C393" s="597" t="s">
        <v>261</v>
      </c>
      <c r="D393" s="597" t="s">
        <v>2354</v>
      </c>
      <c r="E393" s="597" t="s">
        <v>2354</v>
      </c>
      <c r="F393" s="597" t="s">
        <v>1646</v>
      </c>
      <c r="G393" s="597" t="s">
        <v>2054</v>
      </c>
      <c r="H393" s="598" t="str">
        <f t="shared" si="12"/>
        <v>ENGENHARIA BÁSICA NÃO ROTINEIRA;EMPRESA BRASILEIRA;MICRO OU PEQUENO;;;CAPACITACAO DE FORNECEDORES;SERVIÇOS - OPERACIONALIZAÇÃO DE EQUIPAMENTOS</v>
      </c>
      <c r="I393" s="599" t="s">
        <v>1567</v>
      </c>
      <c r="J393" s="600" t="str">
        <f t="shared" si="13"/>
        <v>DESPESA NÃO ADMITIDA COM RECURSOS DA CLÁUSULA DE P,D&amp;I, CONSIDERANDO O EXECUTOR E A QUALIFICAÇÃO DO PROJETO OU PROGRAMA</v>
      </c>
    </row>
    <row r="394" spans="1:10" ht="12" customHeight="1" x14ac:dyDescent="0.3">
      <c r="A394" s="597" t="s">
        <v>253</v>
      </c>
      <c r="B394" s="597" t="s">
        <v>249</v>
      </c>
      <c r="C394" s="597" t="s">
        <v>261</v>
      </c>
      <c r="D394" s="597" t="s">
        <v>2354</v>
      </c>
      <c r="E394" s="597" t="s">
        <v>2354</v>
      </c>
      <c r="F394" s="597" t="s">
        <v>2362</v>
      </c>
      <c r="G394" s="597" t="s">
        <v>2202</v>
      </c>
      <c r="H394" s="598" t="str">
        <f t="shared" si="12"/>
        <v>ENGENHARIA BÁSICA NÃO ROTINEIRA;EMPRESA BRASILEIRA;MICRO OU PEQUENO;;;CUSTOS DIRETOS;NA</v>
      </c>
      <c r="I394" s="599" t="s">
        <v>1567</v>
      </c>
      <c r="J394" s="600" t="str">
        <f t="shared" si="13"/>
        <v>DESPESA NÃO ADMITIDA COM RECURSOS DA CLÁUSULA DE P,D&amp;I, CONSIDERANDO O EXECUTOR E A QUALIFICAÇÃO DO PROJETO OU PROGRAMA</v>
      </c>
    </row>
    <row r="395" spans="1:10" ht="12" customHeight="1" x14ac:dyDescent="0.3">
      <c r="A395" s="597" t="s">
        <v>253</v>
      </c>
      <c r="B395" s="597" t="s">
        <v>249</v>
      </c>
      <c r="C395" s="597" t="s">
        <v>261</v>
      </c>
      <c r="D395" s="597" t="s">
        <v>2354</v>
      </c>
      <c r="E395" s="597" t="s">
        <v>2354</v>
      </c>
      <c r="F395" s="597" t="s">
        <v>1643</v>
      </c>
      <c r="G395" s="597" t="s">
        <v>2202</v>
      </c>
      <c r="H395" s="598" t="str">
        <f t="shared" si="12"/>
        <v>ENGENHARIA BÁSICA NÃO ROTINEIRA;EMPRESA BRASILEIRA;MICRO OU PEQUENO;;;DIARIAS E AJUDA DE CUSTO;NA</v>
      </c>
      <c r="I395" s="599" t="s">
        <v>1575</v>
      </c>
      <c r="J395" s="600" t="str">
        <f t="shared" si="13"/>
        <v/>
      </c>
    </row>
    <row r="396" spans="1:10" ht="12" customHeight="1" x14ac:dyDescent="0.3">
      <c r="A396" s="597" t="s">
        <v>253</v>
      </c>
      <c r="B396" s="597" t="s">
        <v>249</v>
      </c>
      <c r="C396" s="597" t="s">
        <v>261</v>
      </c>
      <c r="D396" s="597" t="s">
        <v>2354</v>
      </c>
      <c r="E396" s="597" t="s">
        <v>2354</v>
      </c>
      <c r="F396" s="597" t="s">
        <v>1645</v>
      </c>
      <c r="G396" s="597" t="s">
        <v>2361</v>
      </c>
      <c r="H396" s="598" t="str">
        <f t="shared" si="12"/>
        <v>ENGENHARIA BÁSICA NÃO ROTINEIRA;EMPRESA BRASILEIRA;MICRO OU PEQUENO;;;EQUIPAMENTO E MATERIAL PERMANENTE;EQUIPAMENTO</v>
      </c>
      <c r="I396" s="599" t="s">
        <v>1567</v>
      </c>
      <c r="J396" s="600" t="str">
        <f t="shared" si="13"/>
        <v>DESPESA NÃO ADMITIDA COM RECURSOS DA CLÁUSULA DE P,D&amp;I, CONSIDERANDO O EXECUTOR E A QUALIFICAÇÃO DO PROJETO OU PROGRAMA</v>
      </c>
    </row>
    <row r="397" spans="1:10" ht="12" customHeight="1" x14ac:dyDescent="0.3">
      <c r="A397" s="597" t="s">
        <v>253</v>
      </c>
      <c r="B397" s="597" t="s">
        <v>249</v>
      </c>
      <c r="C397" s="597" t="s">
        <v>261</v>
      </c>
      <c r="D397" s="597" t="s">
        <v>2354</v>
      </c>
      <c r="E397" s="597" t="s">
        <v>2354</v>
      </c>
      <c r="F397" s="597" t="s">
        <v>1645</v>
      </c>
      <c r="G397" s="597" t="s">
        <v>1248</v>
      </c>
      <c r="H397" s="598" t="str">
        <f t="shared" si="12"/>
        <v>ENGENHARIA BÁSICA NÃO ROTINEIRA;EMPRESA BRASILEIRA;MICRO OU PEQUENO;;;EQUIPAMENTO E MATERIAL PERMANENTE;MATERIAL PERMANENTE</v>
      </c>
      <c r="I397" s="599" t="s">
        <v>1567</v>
      </c>
      <c r="J397" s="600" t="str">
        <f t="shared" si="13"/>
        <v>DESPESA NÃO ADMITIDA COM RECURSOS DA CLÁUSULA DE P,D&amp;I, CONSIDERANDO O EXECUTOR E A QUALIFICAÇÃO DO PROJETO OU PROGRAMA</v>
      </c>
    </row>
    <row r="398" spans="1:10" ht="12" customHeight="1" x14ac:dyDescent="0.3">
      <c r="A398" s="597" t="s">
        <v>253</v>
      </c>
      <c r="B398" s="597" t="s">
        <v>249</v>
      </c>
      <c r="C398" s="597" t="s">
        <v>261</v>
      </c>
      <c r="D398" s="597" t="s">
        <v>2354</v>
      </c>
      <c r="E398" s="597" t="s">
        <v>2354</v>
      </c>
      <c r="F398" s="597" t="s">
        <v>448</v>
      </c>
      <c r="G398" s="597" t="s">
        <v>2062</v>
      </c>
      <c r="H398" s="598" t="str">
        <f t="shared" si="12"/>
        <v>ENGENHARIA BÁSICA NÃO ROTINEIRA;EMPRESA BRASILEIRA;MICRO OU PEQUENO;;;EQUIPE;BOLSA - ALUNO DE GRADUAÇÃO OU PÓS-GRADUAÇÃO</v>
      </c>
      <c r="I398" s="599" t="s">
        <v>1567</v>
      </c>
      <c r="J398" s="600" t="str">
        <f t="shared" si="13"/>
        <v>DESPESA NÃO ADMITIDA COM RECURSOS DA CLÁUSULA DE P,D&amp;I, CONSIDERANDO O EXECUTOR E A QUALIFICAÇÃO DO PROJETO OU PROGRAMA</v>
      </c>
    </row>
    <row r="399" spans="1:10" ht="12" customHeight="1" x14ac:dyDescent="0.3">
      <c r="A399" s="597" t="s">
        <v>253</v>
      </c>
      <c r="B399" s="597" t="s">
        <v>249</v>
      </c>
      <c r="C399" s="597" t="s">
        <v>261</v>
      </c>
      <c r="D399" s="597" t="s">
        <v>2354</v>
      </c>
      <c r="E399" s="597" t="s">
        <v>2354</v>
      </c>
      <c r="F399" s="597" t="s">
        <v>448</v>
      </c>
      <c r="G399" s="597" t="s">
        <v>2061</v>
      </c>
      <c r="H399" s="598" t="str">
        <f t="shared" si="12"/>
        <v>ENGENHARIA BÁSICA NÃO ROTINEIRA;EMPRESA BRASILEIRA;MICRO OU PEQUENO;;;EQUIPE;BOLSA - DOCENTE OU PESQUISADOR DA INSTITUIÇÃO</v>
      </c>
      <c r="I399" s="599" t="s">
        <v>1567</v>
      </c>
      <c r="J399" s="600" t="str">
        <f t="shared" si="13"/>
        <v>DESPESA NÃO ADMITIDA COM RECURSOS DA CLÁUSULA DE P,D&amp;I, CONSIDERANDO O EXECUTOR E A QUALIFICAÇÃO DO PROJETO OU PROGRAMA</v>
      </c>
    </row>
    <row r="400" spans="1:10" ht="12" customHeight="1" x14ac:dyDescent="0.3">
      <c r="A400" s="597" t="s">
        <v>253</v>
      </c>
      <c r="B400" s="597" t="s">
        <v>249</v>
      </c>
      <c r="C400" s="597" t="s">
        <v>261</v>
      </c>
      <c r="D400" s="597" t="s">
        <v>2354</v>
      </c>
      <c r="E400" s="597" t="s">
        <v>2354</v>
      </c>
      <c r="F400" s="597" t="s">
        <v>448</v>
      </c>
      <c r="G400" s="597" t="s">
        <v>2063</v>
      </c>
      <c r="H400" s="598" t="str">
        <f t="shared" si="12"/>
        <v>ENGENHARIA BÁSICA NÃO ROTINEIRA;EMPRESA BRASILEIRA;MICRO OU PEQUENO;;;EQUIPE;BOLSA - PESQUISADOR VISITANTE</v>
      </c>
      <c r="I400" s="599" t="s">
        <v>1567</v>
      </c>
      <c r="J400" s="600" t="str">
        <f t="shared" si="13"/>
        <v>DESPESA NÃO ADMITIDA COM RECURSOS DA CLÁUSULA DE P,D&amp;I, CONSIDERANDO O EXECUTOR E A QUALIFICAÇÃO DO PROJETO OU PROGRAMA</v>
      </c>
    </row>
    <row r="401" spans="1:10" ht="12" customHeight="1" x14ac:dyDescent="0.3">
      <c r="A401" s="597" t="s">
        <v>253</v>
      </c>
      <c r="B401" s="597" t="s">
        <v>249</v>
      </c>
      <c r="C401" s="597" t="s">
        <v>261</v>
      </c>
      <c r="D401" s="597" t="s">
        <v>2354</v>
      </c>
      <c r="E401" s="597" t="s">
        <v>2354</v>
      </c>
      <c r="F401" s="597" t="s">
        <v>448</v>
      </c>
      <c r="G401" s="597" t="s">
        <v>1641</v>
      </c>
      <c r="H401" s="598" t="str">
        <f t="shared" si="12"/>
        <v>ENGENHARIA BÁSICA NÃO ROTINEIRA;EMPRESA BRASILEIRA;MICRO OU PEQUENO;;;EQUIPE;REMUNERAÇÃO DIRETA</v>
      </c>
      <c r="I401" s="599" t="s">
        <v>1575</v>
      </c>
      <c r="J401" s="600" t="str">
        <f t="shared" si="13"/>
        <v/>
      </c>
    </row>
    <row r="402" spans="1:10" ht="12" customHeight="1" x14ac:dyDescent="0.3">
      <c r="A402" s="597" t="s">
        <v>253</v>
      </c>
      <c r="B402" s="597" t="s">
        <v>249</v>
      </c>
      <c r="C402" s="597" t="s">
        <v>261</v>
      </c>
      <c r="D402" s="597" t="s">
        <v>2354</v>
      </c>
      <c r="E402" s="597" t="s">
        <v>2354</v>
      </c>
      <c r="F402" s="597" t="s">
        <v>1642</v>
      </c>
      <c r="G402" s="597" t="s">
        <v>2202</v>
      </c>
      <c r="H402" s="598" t="str">
        <f t="shared" si="12"/>
        <v>ENGENHARIA BÁSICA NÃO ROTINEIRA;EMPRESA BRASILEIRA;MICRO OU PEQUENO;;;MATERIAL DE CONSUMO;NA</v>
      </c>
      <c r="I402" s="599" t="s">
        <v>1575</v>
      </c>
      <c r="J402" s="600" t="str">
        <f t="shared" si="13"/>
        <v/>
      </c>
    </row>
    <row r="403" spans="1:10" ht="12" customHeight="1" x14ac:dyDescent="0.3">
      <c r="A403" s="597" t="s">
        <v>253</v>
      </c>
      <c r="B403" s="597" t="s">
        <v>249</v>
      </c>
      <c r="C403" s="597" t="s">
        <v>261</v>
      </c>
      <c r="D403" s="597" t="s">
        <v>2354</v>
      </c>
      <c r="E403" s="597" t="s">
        <v>2354</v>
      </c>
      <c r="F403" s="597" t="s">
        <v>1644</v>
      </c>
      <c r="G403" s="597" t="s">
        <v>2066</v>
      </c>
      <c r="H403" s="598" t="str">
        <f t="shared" si="12"/>
        <v>ENGENHARIA BÁSICA NÃO ROTINEIRA;EMPRESA BRASILEIRA;MICRO OU PEQUENO;;;OBRAS E INSTALACOES;AMPLIAÇÃO DE ÁREA DE EDIFICAÇÃO</v>
      </c>
      <c r="I403" s="599" t="s">
        <v>1567</v>
      </c>
      <c r="J403" s="600" t="str">
        <f t="shared" si="13"/>
        <v>DESPESA NÃO ADMITIDA COM RECURSOS DA CLÁUSULA DE P,D&amp;I, CONSIDERANDO O EXECUTOR E A QUALIFICAÇÃO DO PROJETO OU PROGRAMA</v>
      </c>
    </row>
    <row r="404" spans="1:10" ht="12" customHeight="1" x14ac:dyDescent="0.3">
      <c r="A404" s="597" t="s">
        <v>253</v>
      </c>
      <c r="B404" s="597" t="s">
        <v>249</v>
      </c>
      <c r="C404" s="597" t="s">
        <v>261</v>
      </c>
      <c r="D404" s="597" t="s">
        <v>2354</v>
      </c>
      <c r="E404" s="597" t="s">
        <v>2354</v>
      </c>
      <c r="F404" s="597" t="s">
        <v>1644</v>
      </c>
      <c r="G404" s="597" t="s">
        <v>258</v>
      </c>
      <c r="H404" s="598" t="str">
        <f t="shared" si="12"/>
        <v>ENGENHARIA BÁSICA NÃO ROTINEIRA;EMPRESA BRASILEIRA;MICRO OU PEQUENO;;;OBRAS E INSTALACOES;CONSTRUÇÃO DE NOVA EDIFICAÇÃO</v>
      </c>
      <c r="I404" s="599" t="s">
        <v>1567</v>
      </c>
      <c r="J404" s="600" t="str">
        <f t="shared" si="13"/>
        <v>DESPESA NÃO ADMITIDA COM RECURSOS DA CLÁUSULA DE P,D&amp;I, CONSIDERANDO O EXECUTOR E A QUALIFICAÇÃO DO PROJETO OU PROGRAMA</v>
      </c>
    </row>
    <row r="405" spans="1:10" ht="12" customHeight="1" x14ac:dyDescent="0.3">
      <c r="A405" s="597" t="s">
        <v>253</v>
      </c>
      <c r="B405" s="597" t="s">
        <v>249</v>
      </c>
      <c r="C405" s="597" t="s">
        <v>261</v>
      </c>
      <c r="D405" s="597" t="s">
        <v>2354</v>
      </c>
      <c r="E405" s="597" t="s">
        <v>2354</v>
      </c>
      <c r="F405" s="597" t="s">
        <v>1644</v>
      </c>
      <c r="G405" s="597" t="s">
        <v>2067</v>
      </c>
      <c r="H405" s="598" t="str">
        <f t="shared" si="12"/>
        <v>ENGENHARIA BÁSICA NÃO ROTINEIRA;EMPRESA BRASILEIRA;MICRO OU PEQUENO;;;OBRAS E INSTALACOES;PROJETO EXECUTIVO E ESTUDOS TÉCNICOS</v>
      </c>
      <c r="I405" s="599" t="s">
        <v>1567</v>
      </c>
      <c r="J405" s="600" t="str">
        <f t="shared" si="13"/>
        <v>DESPESA NÃO ADMITIDA COM RECURSOS DA CLÁUSULA DE P,D&amp;I, CONSIDERANDO O EXECUTOR E A QUALIFICAÇÃO DO PROJETO OU PROGRAMA</v>
      </c>
    </row>
    <row r="406" spans="1:10" ht="12" customHeight="1" x14ac:dyDescent="0.3">
      <c r="A406" s="597" t="s">
        <v>253</v>
      </c>
      <c r="B406" s="597" t="s">
        <v>249</v>
      </c>
      <c r="C406" s="597" t="s">
        <v>261</v>
      </c>
      <c r="D406" s="597" t="s">
        <v>2354</v>
      </c>
      <c r="E406" s="597" t="s">
        <v>2354</v>
      </c>
      <c r="F406" s="597" t="s">
        <v>1644</v>
      </c>
      <c r="G406" s="597" t="s">
        <v>219</v>
      </c>
      <c r="H406" s="598" t="str">
        <f t="shared" si="12"/>
        <v>ENGENHARIA BÁSICA NÃO ROTINEIRA;EMPRESA BRASILEIRA;MICRO OU PEQUENO;;;OBRAS E INSTALACOES;REFORMA DE EDIFICAÇÃO</v>
      </c>
      <c r="I406" s="599" t="s">
        <v>1567</v>
      </c>
      <c r="J406" s="600" t="str">
        <f t="shared" si="13"/>
        <v>DESPESA NÃO ADMITIDA COM RECURSOS DA CLÁUSULA DE P,D&amp;I, CONSIDERANDO O EXECUTOR E A QUALIFICAÇÃO DO PROJETO OU PROGRAMA</v>
      </c>
    </row>
    <row r="407" spans="1:10" ht="12" customHeight="1" x14ac:dyDescent="0.3">
      <c r="A407" s="597" t="s">
        <v>253</v>
      </c>
      <c r="B407" s="597" t="s">
        <v>249</v>
      </c>
      <c r="C407" s="597" t="s">
        <v>261</v>
      </c>
      <c r="D407" s="597" t="s">
        <v>2354</v>
      </c>
      <c r="E407" s="597" t="s">
        <v>2354</v>
      </c>
      <c r="F407" s="597" t="s">
        <v>1644</v>
      </c>
      <c r="G407" s="597" t="s">
        <v>2065</v>
      </c>
      <c r="H407" s="598" t="str">
        <f t="shared" si="12"/>
        <v>ENGENHARIA BÁSICA NÃO ROTINEIRA;EMPRESA BRASILEIRA;MICRO OU PEQUENO;;;OBRAS E INSTALACOES;SERVIÇO TÉCNICO DE APOIO - INFRAESTRUTURA</v>
      </c>
      <c r="I407" s="599" t="s">
        <v>1567</v>
      </c>
      <c r="J407" s="600" t="str">
        <f t="shared" si="13"/>
        <v>DESPESA NÃO ADMITIDA COM RECURSOS DA CLÁUSULA DE P,D&amp;I, CONSIDERANDO O EXECUTOR E A QUALIFICAÇÃO DO PROJETO OU PROGRAMA</v>
      </c>
    </row>
    <row r="408" spans="1:10" ht="12" customHeight="1" x14ac:dyDescent="0.3">
      <c r="A408" s="597" t="s">
        <v>253</v>
      </c>
      <c r="B408" s="597" t="s">
        <v>249</v>
      </c>
      <c r="C408" s="597" t="s">
        <v>261</v>
      </c>
      <c r="D408" s="597" t="s">
        <v>2354</v>
      </c>
      <c r="E408" s="597" t="s">
        <v>2354</v>
      </c>
      <c r="F408" s="597" t="s">
        <v>10</v>
      </c>
      <c r="G408" s="597" t="s">
        <v>1649</v>
      </c>
      <c r="H408" s="598" t="str">
        <f t="shared" si="12"/>
        <v>ENGENHARIA BÁSICA NÃO ROTINEIRA;EMPRESA BRASILEIRA;MICRO OU PEQUENO;;;OUTRAS DESPESAS;DESPESA DE IMPORTACAO</v>
      </c>
      <c r="I408" s="599" t="s">
        <v>1575</v>
      </c>
      <c r="J408" s="600" t="str">
        <f t="shared" si="13"/>
        <v/>
      </c>
    </row>
    <row r="409" spans="1:10" ht="12" customHeight="1" x14ac:dyDescent="0.3">
      <c r="A409" s="597" t="s">
        <v>253</v>
      </c>
      <c r="B409" s="597" t="s">
        <v>249</v>
      </c>
      <c r="C409" s="597" t="s">
        <v>261</v>
      </c>
      <c r="D409" s="597" t="s">
        <v>2354</v>
      </c>
      <c r="E409" s="597" t="s">
        <v>2354</v>
      </c>
      <c r="F409" s="597" t="s">
        <v>10</v>
      </c>
      <c r="G409" s="597" t="s">
        <v>1650</v>
      </c>
      <c r="H409" s="598" t="str">
        <f t="shared" si="12"/>
        <v>ENGENHARIA BÁSICA NÃO ROTINEIRA;EMPRESA BRASILEIRA;MICRO OU PEQUENO;;;OUTRAS DESPESAS;DESPESA OPERACIONAL E ADMINISTRATIVA</v>
      </c>
      <c r="I409" s="599" t="s">
        <v>1567</v>
      </c>
      <c r="J409" s="600" t="str">
        <f t="shared" si="13"/>
        <v>DESPESA NÃO ADMITIDA COM RECURSOS DA CLÁUSULA DE P,D&amp;I, CONSIDERANDO O EXECUTOR E A QUALIFICAÇÃO DO PROJETO OU PROGRAMA</v>
      </c>
    </row>
    <row r="410" spans="1:10" ht="12" customHeight="1" x14ac:dyDescent="0.3">
      <c r="A410" s="597" t="s">
        <v>253</v>
      </c>
      <c r="B410" s="597" t="s">
        <v>249</v>
      </c>
      <c r="C410" s="597" t="s">
        <v>261</v>
      </c>
      <c r="D410" s="597" t="s">
        <v>2354</v>
      </c>
      <c r="E410" s="597" t="s">
        <v>2354</v>
      </c>
      <c r="F410" s="597" t="s">
        <v>10</v>
      </c>
      <c r="G410" s="597" t="s">
        <v>277</v>
      </c>
      <c r="H410" s="598" t="str">
        <f t="shared" si="12"/>
        <v>ENGENHARIA BÁSICA NÃO ROTINEIRA;EMPRESA BRASILEIRA;MICRO OU PEQUENO;;;OUTRAS DESPESAS;RESSARCIMENTO DE CUSTOS INDIRETOS</v>
      </c>
      <c r="I410" s="599" t="s">
        <v>1567</v>
      </c>
      <c r="J410" s="600" t="str">
        <f t="shared" si="13"/>
        <v>DESPESA NÃO ADMITIDA COM RECURSOS DA CLÁUSULA DE P,D&amp;I, CONSIDERANDO O EXECUTOR E A QUALIFICAÇÃO DO PROJETO OU PROGRAMA</v>
      </c>
    </row>
    <row r="411" spans="1:10" ht="12" customHeight="1" x14ac:dyDescent="0.3">
      <c r="A411" s="597" t="s">
        <v>253</v>
      </c>
      <c r="B411" s="597" t="s">
        <v>249</v>
      </c>
      <c r="C411" s="597" t="s">
        <v>261</v>
      </c>
      <c r="D411" s="597" t="s">
        <v>2354</v>
      </c>
      <c r="E411" s="597" t="s">
        <v>2354</v>
      </c>
      <c r="F411" s="597" t="s">
        <v>317</v>
      </c>
      <c r="G411" s="597" t="s">
        <v>2060</v>
      </c>
      <c r="H411" s="598" t="str">
        <f t="shared" si="12"/>
        <v>ENGENHARIA BÁSICA NÃO ROTINEIRA;EMPRESA BRASILEIRA;MICRO OU PEQUENO;;;OUTROS BENS E DIREITOS;DADO GEOLÓGICO, GEOQUÍMICO OU GEOFÍSICO PÚBLICO</v>
      </c>
      <c r="I411" s="599" t="s">
        <v>1567</v>
      </c>
      <c r="J411" s="600" t="str">
        <f t="shared" si="13"/>
        <v>DESPESA NÃO ADMITIDA COM RECURSOS DA CLÁUSULA DE P,D&amp;I, CONSIDERANDO O EXECUTOR E A QUALIFICAÇÃO DO PROJETO OU PROGRAMA</v>
      </c>
    </row>
    <row r="412" spans="1:10" ht="12" customHeight="1" x14ac:dyDescent="0.3">
      <c r="A412" s="597" t="s">
        <v>253</v>
      </c>
      <c r="B412" s="597" t="s">
        <v>249</v>
      </c>
      <c r="C412" s="597" t="s">
        <v>261</v>
      </c>
      <c r="D412" s="597" t="s">
        <v>2354</v>
      </c>
      <c r="E412" s="597" t="s">
        <v>2354</v>
      </c>
      <c r="F412" s="597" t="s">
        <v>317</v>
      </c>
      <c r="G412" s="597" t="s">
        <v>220</v>
      </c>
      <c r="H412" s="598" t="str">
        <f t="shared" si="12"/>
        <v>ENGENHARIA BÁSICA NÃO ROTINEIRA;EMPRESA BRASILEIRA;MICRO OU PEQUENO;;;OUTROS BENS E DIREITOS;DADO NÃO REGULADO PELA ANP</v>
      </c>
      <c r="I412" s="599" t="s">
        <v>1567</v>
      </c>
      <c r="J412" s="600" t="str">
        <f t="shared" si="13"/>
        <v>DESPESA NÃO ADMITIDA COM RECURSOS DA CLÁUSULA DE P,D&amp;I, CONSIDERANDO O EXECUTOR E A QUALIFICAÇÃO DO PROJETO OU PROGRAMA</v>
      </c>
    </row>
    <row r="413" spans="1:10" ht="12" customHeight="1" x14ac:dyDescent="0.3">
      <c r="A413" s="597" t="s">
        <v>253</v>
      </c>
      <c r="B413" s="597" t="s">
        <v>249</v>
      </c>
      <c r="C413" s="597" t="s">
        <v>261</v>
      </c>
      <c r="D413" s="597" t="s">
        <v>2354</v>
      </c>
      <c r="E413" s="597" t="s">
        <v>2354</v>
      </c>
      <c r="F413" s="597" t="s">
        <v>317</v>
      </c>
      <c r="G413" s="597" t="s">
        <v>215</v>
      </c>
      <c r="H413" s="598" t="str">
        <f t="shared" si="12"/>
        <v>ENGENHARIA BÁSICA NÃO ROTINEIRA;EMPRESA BRASILEIRA;MICRO OU PEQUENO;;;OUTROS BENS E DIREITOS;MATERIAL BIBLIOGRÁFICO</v>
      </c>
      <c r="I413" s="599" t="s">
        <v>1567</v>
      </c>
      <c r="J413" s="600" t="str">
        <f t="shared" si="13"/>
        <v>DESPESA NÃO ADMITIDA COM RECURSOS DA CLÁUSULA DE P,D&amp;I, CONSIDERANDO O EXECUTOR E A QUALIFICAÇÃO DO PROJETO OU PROGRAMA</v>
      </c>
    </row>
    <row r="414" spans="1:10" ht="12" customHeight="1" x14ac:dyDescent="0.3">
      <c r="A414" s="597" t="s">
        <v>253</v>
      </c>
      <c r="B414" s="597" t="s">
        <v>249</v>
      </c>
      <c r="C414" s="597" t="s">
        <v>261</v>
      </c>
      <c r="D414" s="597" t="s">
        <v>2354</v>
      </c>
      <c r="E414" s="597" t="s">
        <v>2354</v>
      </c>
      <c r="F414" s="597" t="s">
        <v>317</v>
      </c>
      <c r="G414" s="597" t="s">
        <v>2068</v>
      </c>
      <c r="H414" s="598" t="str">
        <f t="shared" si="12"/>
        <v>ENGENHARIA BÁSICA NÃO ROTINEIRA;EMPRESA BRASILEIRA;MICRO OU PEQUENO;;;OUTROS BENS E DIREITOS;OUTRO (ESPECIFIQUE)</v>
      </c>
      <c r="I414" s="599" t="s">
        <v>1567</v>
      </c>
      <c r="J414" s="600" t="str">
        <f t="shared" si="13"/>
        <v>DESPESA NÃO ADMITIDA COM RECURSOS DA CLÁUSULA DE P,D&amp;I, CONSIDERANDO O EXECUTOR E A QUALIFICAÇÃO DO PROJETO OU PROGRAMA</v>
      </c>
    </row>
    <row r="415" spans="1:10" ht="12" customHeight="1" x14ac:dyDescent="0.3">
      <c r="A415" s="597" t="s">
        <v>253</v>
      </c>
      <c r="B415" s="597" t="s">
        <v>249</v>
      </c>
      <c r="C415" s="597" t="s">
        <v>261</v>
      </c>
      <c r="D415" s="597" t="s">
        <v>2354</v>
      </c>
      <c r="E415" s="597" t="s">
        <v>2354</v>
      </c>
      <c r="F415" s="597" t="s">
        <v>317</v>
      </c>
      <c r="G415" s="597" t="s">
        <v>321</v>
      </c>
      <c r="H415" s="598" t="str">
        <f t="shared" si="12"/>
        <v>ENGENHARIA BÁSICA NÃO ROTINEIRA;EMPRESA BRASILEIRA;MICRO OU PEQUENO;;;OUTROS BENS E DIREITOS;SOFTWARE</v>
      </c>
      <c r="I415" s="599" t="s">
        <v>1567</v>
      </c>
      <c r="J415" s="600" t="str">
        <f t="shared" si="13"/>
        <v>DESPESA NÃO ADMITIDA COM RECURSOS DA CLÁUSULA DE P,D&amp;I, CONSIDERANDO O EXECUTOR E A QUALIFICAÇÃO DO PROJETO OU PROGRAMA</v>
      </c>
    </row>
    <row r="416" spans="1:10" ht="12" customHeight="1" x14ac:dyDescent="0.3">
      <c r="A416" s="597" t="s">
        <v>253</v>
      </c>
      <c r="B416" s="597" t="s">
        <v>249</v>
      </c>
      <c r="C416" s="597" t="s">
        <v>261</v>
      </c>
      <c r="D416" s="597" t="s">
        <v>2354</v>
      </c>
      <c r="E416" s="597" t="s">
        <v>2354</v>
      </c>
      <c r="F416" s="597" t="s">
        <v>409</v>
      </c>
      <c r="G416" s="597" t="s">
        <v>2202</v>
      </c>
      <c r="H416" s="598" t="str">
        <f t="shared" si="12"/>
        <v>ENGENHARIA BÁSICA NÃO ROTINEIRA;EMPRESA BRASILEIRA;MICRO OU PEQUENO;;;PASSAGENS;NA</v>
      </c>
      <c r="I416" s="599" t="s">
        <v>1575</v>
      </c>
      <c r="J416" s="600" t="str">
        <f t="shared" si="13"/>
        <v/>
      </c>
    </row>
    <row r="417" spans="1:10" ht="12" customHeight="1" x14ac:dyDescent="0.3">
      <c r="A417" s="597" t="s">
        <v>253</v>
      </c>
      <c r="B417" s="597" t="s">
        <v>249</v>
      </c>
      <c r="C417" s="597" t="s">
        <v>261</v>
      </c>
      <c r="D417" s="597" t="s">
        <v>2354</v>
      </c>
      <c r="E417" s="597" t="s">
        <v>2354</v>
      </c>
      <c r="F417" s="597" t="s">
        <v>1705</v>
      </c>
      <c r="G417" s="597" t="s">
        <v>2058</v>
      </c>
      <c r="H417" s="598" t="str">
        <f t="shared" si="12"/>
        <v>ENGENHARIA BÁSICA NÃO ROTINEIRA;EMPRESA BRASILEIRA;MICRO OU PEQUENO;;;PROTOTIPO;MATERIAL OU COMPONENTE - PROTÓTIPO OU UNIDADE PILOTO</v>
      </c>
      <c r="I417" s="599" t="s">
        <v>1567</v>
      </c>
      <c r="J417" s="600" t="str">
        <f t="shared" si="13"/>
        <v>DESPESA NÃO ADMITIDA COM RECURSOS DA CLÁUSULA DE P,D&amp;I, CONSIDERANDO O EXECUTOR E A QUALIFICAÇÃO DO PROJETO OU PROGRAMA</v>
      </c>
    </row>
    <row r="418" spans="1:10" ht="12" customHeight="1" x14ac:dyDescent="0.3">
      <c r="A418" s="597" t="s">
        <v>253</v>
      </c>
      <c r="B418" s="597" t="s">
        <v>249</v>
      </c>
      <c r="C418" s="597" t="s">
        <v>261</v>
      </c>
      <c r="D418" s="597" t="s">
        <v>2354</v>
      </c>
      <c r="E418" s="597" t="s">
        <v>2354</v>
      </c>
      <c r="F418" s="597" t="s">
        <v>1705</v>
      </c>
      <c r="G418" s="597" t="s">
        <v>2059</v>
      </c>
      <c r="H418" s="598" t="str">
        <f t="shared" si="12"/>
        <v>ENGENHARIA BÁSICA NÃO ROTINEIRA;EMPRESA BRASILEIRA;MICRO OU PEQUENO;;;PROTOTIPO;SERVIÇO DE TERCEIRO - PROTÓTIPO OU UNIDADE PILOTO</v>
      </c>
      <c r="I418" s="599" t="s">
        <v>1567</v>
      </c>
      <c r="J418" s="600" t="str">
        <f t="shared" si="13"/>
        <v>DESPESA NÃO ADMITIDA COM RECURSOS DA CLÁUSULA DE P,D&amp;I, CONSIDERANDO O EXECUTOR E A QUALIFICAÇÃO DO PROJETO OU PROGRAMA</v>
      </c>
    </row>
    <row r="419" spans="1:10" ht="12" customHeight="1" x14ac:dyDescent="0.3">
      <c r="A419" s="597" t="s">
        <v>253</v>
      </c>
      <c r="B419" s="597" t="s">
        <v>249</v>
      </c>
      <c r="C419" s="597" t="s">
        <v>261</v>
      </c>
      <c r="D419" s="597" t="s">
        <v>2354</v>
      </c>
      <c r="E419" s="597" t="s">
        <v>2354</v>
      </c>
      <c r="F419" s="597" t="s">
        <v>303</v>
      </c>
      <c r="G419" s="597" t="s">
        <v>1647</v>
      </c>
      <c r="H419" s="598" t="str">
        <f t="shared" si="12"/>
        <v>ENGENHARIA BÁSICA NÃO ROTINEIRA;EMPRESA BRASILEIRA;MICRO OU PEQUENO;;;RECURSOS HUMANOS;BOLSA</v>
      </c>
      <c r="I419" s="599" t="s">
        <v>1567</v>
      </c>
      <c r="J419" s="600" t="str">
        <f t="shared" si="13"/>
        <v>DESPESA NÃO ADMITIDA COM RECURSOS DA CLÁUSULA DE P,D&amp;I, CONSIDERANDO O EXECUTOR E A QUALIFICAÇÃO DO PROJETO OU PROGRAMA</v>
      </c>
    </row>
    <row r="420" spans="1:10" ht="12" customHeight="1" x14ac:dyDescent="0.3">
      <c r="A420" s="597" t="s">
        <v>253</v>
      </c>
      <c r="B420" s="597" t="s">
        <v>249</v>
      </c>
      <c r="C420" s="597" t="s">
        <v>261</v>
      </c>
      <c r="D420" s="597" t="s">
        <v>2354</v>
      </c>
      <c r="E420" s="597" t="s">
        <v>2354</v>
      </c>
      <c r="F420" s="597" t="s">
        <v>303</v>
      </c>
      <c r="G420" s="597" t="s">
        <v>270</v>
      </c>
      <c r="H420" s="598" t="str">
        <f t="shared" si="12"/>
        <v>ENGENHARIA BÁSICA NÃO ROTINEIRA;EMPRESA BRASILEIRA;MICRO OU PEQUENO;;;RECURSOS HUMANOS;TAXA DE BANCADA</v>
      </c>
      <c r="I420" s="599" t="s">
        <v>1567</v>
      </c>
      <c r="J420" s="600" t="str">
        <f t="shared" si="13"/>
        <v>DESPESA NÃO ADMITIDA COM RECURSOS DA CLÁUSULA DE P,D&amp;I, CONSIDERANDO O EXECUTOR E A QUALIFICAÇÃO DO PROJETO OU PROGRAMA</v>
      </c>
    </row>
    <row r="421" spans="1:10" ht="12" customHeight="1" x14ac:dyDescent="0.3">
      <c r="A421" s="597" t="s">
        <v>253</v>
      </c>
      <c r="B421" s="597" t="s">
        <v>249</v>
      </c>
      <c r="C421" s="597" t="s">
        <v>261</v>
      </c>
      <c r="D421" s="597" t="s">
        <v>2354</v>
      </c>
      <c r="E421" s="597" t="s">
        <v>2354</v>
      </c>
      <c r="F421" s="597" t="s">
        <v>2357</v>
      </c>
      <c r="G421" s="597" t="s">
        <v>232</v>
      </c>
      <c r="H421" s="598" t="str">
        <f t="shared" si="12"/>
        <v>ENGENHARIA BÁSICA NÃO ROTINEIRA;EMPRESA BRASILEIRA;MICRO OU PEQUENO;;;SERVICOS;OUTRO SERVIÇO DE APOIO</v>
      </c>
      <c r="I421" s="599" t="s">
        <v>1567</v>
      </c>
      <c r="J421" s="600" t="str">
        <f t="shared" si="13"/>
        <v>DESPESA NÃO ADMITIDA COM RECURSOS DA CLÁUSULA DE P,D&amp;I, CONSIDERANDO O EXECUTOR E A QUALIFICAÇÃO DO PROJETO OU PROGRAMA</v>
      </c>
    </row>
    <row r="422" spans="1:10" ht="12" customHeight="1" x14ac:dyDescent="0.3">
      <c r="A422" s="597" t="s">
        <v>253</v>
      </c>
      <c r="B422" s="597" t="s">
        <v>249</v>
      </c>
      <c r="C422" s="597" t="s">
        <v>261</v>
      </c>
      <c r="D422" s="597" t="s">
        <v>2354</v>
      </c>
      <c r="E422" s="597" t="s">
        <v>2354</v>
      </c>
      <c r="F422" s="597" t="s">
        <v>2357</v>
      </c>
      <c r="G422" s="597" t="s">
        <v>221</v>
      </c>
      <c r="H422" s="598" t="str">
        <f t="shared" si="12"/>
        <v>ENGENHARIA BÁSICA NÃO ROTINEIRA;EMPRESA BRASILEIRA;MICRO OU PEQUENO;;;SERVICOS;PERFURAÇÃO DE POÇO ESTRATIGRÁFICO</v>
      </c>
      <c r="I422" s="599" t="s">
        <v>1567</v>
      </c>
      <c r="J422" s="600" t="str">
        <f t="shared" si="13"/>
        <v>DESPESA NÃO ADMITIDA COM RECURSOS DA CLÁUSULA DE P,D&amp;I, CONSIDERANDO O EXECUTOR E A QUALIFICAÇÃO DO PROJETO OU PROGRAMA</v>
      </c>
    </row>
    <row r="423" spans="1:10" ht="12" customHeight="1" x14ac:dyDescent="0.3">
      <c r="A423" s="597" t="s">
        <v>253</v>
      </c>
      <c r="B423" s="597" t="s">
        <v>249</v>
      </c>
      <c r="C423" s="597" t="s">
        <v>261</v>
      </c>
      <c r="D423" s="597" t="s">
        <v>2354</v>
      </c>
      <c r="E423" s="597" t="s">
        <v>2354</v>
      </c>
      <c r="F423" s="597" t="s">
        <v>2357</v>
      </c>
      <c r="G423" s="597" t="s">
        <v>2055</v>
      </c>
      <c r="H423" s="598" t="str">
        <f t="shared" si="12"/>
        <v>ENGENHARIA BÁSICA NÃO ROTINEIRA;EMPRESA BRASILEIRA;MICRO OU PEQUENO;;;SERVICOS;SERVIÇO DE APOIO PARA AQUISIÇÃO DE DADOS</v>
      </c>
      <c r="I423" s="599" t="s">
        <v>1567</v>
      </c>
      <c r="J423" s="600" t="str">
        <f t="shared" si="13"/>
        <v>DESPESA NÃO ADMITIDA COM RECURSOS DA CLÁUSULA DE P,D&amp;I, CONSIDERANDO O EXECUTOR E A QUALIFICAÇÃO DO PROJETO OU PROGRAMA</v>
      </c>
    </row>
    <row r="424" spans="1:10" ht="12" customHeight="1" x14ac:dyDescent="0.3">
      <c r="A424" s="597" t="s">
        <v>253</v>
      </c>
      <c r="B424" s="597" t="s">
        <v>249</v>
      </c>
      <c r="C424" s="597" t="s">
        <v>261</v>
      </c>
      <c r="D424" s="597" t="s">
        <v>2354</v>
      </c>
      <c r="E424" s="597" t="s">
        <v>2354</v>
      </c>
      <c r="F424" s="597" t="s">
        <v>2357</v>
      </c>
      <c r="G424" s="597" t="s">
        <v>230</v>
      </c>
      <c r="H424" s="598" t="str">
        <f t="shared" si="12"/>
        <v>ENGENHARIA BÁSICA NÃO ROTINEIRA;EMPRESA BRASILEIRA;MICRO OU PEQUENO;;;SERVICOS;SERVIÇO DE EDITORAÇÃO E IMPRESSÃO</v>
      </c>
      <c r="I424" s="599" t="s">
        <v>1567</v>
      </c>
      <c r="J424" s="600" t="str">
        <f t="shared" si="13"/>
        <v>DESPESA NÃO ADMITIDA COM RECURSOS DA CLÁUSULA DE P,D&amp;I, CONSIDERANDO O EXECUTOR E A QUALIFICAÇÃO DO PROJETO OU PROGRAMA</v>
      </c>
    </row>
    <row r="425" spans="1:10" ht="12" customHeight="1" x14ac:dyDescent="0.3">
      <c r="A425" s="597" t="s">
        <v>253</v>
      </c>
      <c r="B425" s="597" t="s">
        <v>249</v>
      </c>
      <c r="C425" s="597" t="s">
        <v>261</v>
      </c>
      <c r="D425" s="597" t="s">
        <v>2354</v>
      </c>
      <c r="E425" s="597" t="s">
        <v>2354</v>
      </c>
      <c r="F425" s="597" t="s">
        <v>2357</v>
      </c>
      <c r="G425" s="597" t="s">
        <v>231</v>
      </c>
      <c r="H425" s="598" t="str">
        <f t="shared" si="12"/>
        <v>ENGENHARIA BÁSICA NÃO ROTINEIRA;EMPRESA BRASILEIRA;MICRO OU PEQUENO;;;SERVICOS;SERVIÇO DE LOCOMOÇÃO E TRANSPORTE</v>
      </c>
      <c r="I425" s="599" t="s">
        <v>1567</v>
      </c>
      <c r="J425" s="600" t="str">
        <f t="shared" si="13"/>
        <v>DESPESA NÃO ADMITIDA COM RECURSOS DA CLÁUSULA DE P,D&amp;I, CONSIDERANDO O EXECUTOR E A QUALIFICAÇÃO DO PROJETO OU PROGRAMA</v>
      </c>
    </row>
    <row r="426" spans="1:10" ht="12" customHeight="1" x14ac:dyDescent="0.3">
      <c r="A426" s="597" t="s">
        <v>253</v>
      </c>
      <c r="B426" s="597" t="s">
        <v>249</v>
      </c>
      <c r="C426" s="597" t="s">
        <v>261</v>
      </c>
      <c r="D426" s="597" t="s">
        <v>2354</v>
      </c>
      <c r="E426" s="597" t="s">
        <v>2354</v>
      </c>
      <c r="F426" s="597" t="s">
        <v>2357</v>
      </c>
      <c r="G426" s="597" t="s">
        <v>2358</v>
      </c>
      <c r="H426" s="598" t="str">
        <f t="shared" si="12"/>
        <v>ENGENHARIA BÁSICA NÃO ROTINEIRA;EMPRESA BRASILEIRA;MICRO OU PEQUENO;;;SERVICOS;SERVIÇO DE MANUTENÇÃO</v>
      </c>
      <c r="I426" s="599" t="s">
        <v>1567</v>
      </c>
      <c r="J426" s="600" t="str">
        <f t="shared" si="13"/>
        <v>DESPESA NÃO ADMITIDA COM RECURSOS DA CLÁUSULA DE P,D&amp;I, CONSIDERANDO O EXECUTOR E A QUALIFICAÇÃO DO PROJETO OU PROGRAMA</v>
      </c>
    </row>
    <row r="427" spans="1:10" ht="12" customHeight="1" x14ac:dyDescent="0.3">
      <c r="A427" s="597" t="s">
        <v>253</v>
      </c>
      <c r="B427" s="597" t="s">
        <v>249</v>
      </c>
      <c r="C427" s="597" t="s">
        <v>261</v>
      </c>
      <c r="D427" s="597" t="s">
        <v>2354</v>
      </c>
      <c r="E427" s="597" t="s">
        <v>2354</v>
      </c>
      <c r="F427" s="597" t="s">
        <v>2357</v>
      </c>
      <c r="G427" s="597" t="s">
        <v>2399</v>
      </c>
      <c r="H427" s="598" t="str">
        <f t="shared" si="12"/>
        <v>ENGENHARIA BÁSICA NÃO ROTINEIRA;EMPRESA BRASILEIRA;MICRO OU PEQUENO;;;SERVICOS;SERVIÇO TÉCNICO ESPECIALIZADO</v>
      </c>
      <c r="I427" s="599" t="s">
        <v>1567</v>
      </c>
      <c r="J427" s="600" t="str">
        <f t="shared" si="13"/>
        <v>DESPESA NÃO ADMITIDA COM RECURSOS DA CLÁUSULA DE P,D&amp;I, CONSIDERANDO O EXECUTOR E A QUALIFICAÇÃO DO PROJETO OU PROGRAMA</v>
      </c>
    </row>
    <row r="428" spans="1:10" ht="12" customHeight="1" x14ac:dyDescent="0.3">
      <c r="A428" s="597" t="s">
        <v>253</v>
      </c>
      <c r="B428" s="597" t="s">
        <v>249</v>
      </c>
      <c r="C428" s="597" t="s">
        <v>261</v>
      </c>
      <c r="D428" s="597" t="s">
        <v>2354</v>
      </c>
      <c r="E428" s="597" t="s">
        <v>2354</v>
      </c>
      <c r="F428" s="597" t="s">
        <v>2357</v>
      </c>
      <c r="G428" s="597" t="s">
        <v>2359</v>
      </c>
      <c r="H428" s="598" t="str">
        <f t="shared" si="12"/>
        <v>ENGENHARIA BÁSICA NÃO ROTINEIRA;EMPRESA BRASILEIRA;MICRO OU PEQUENO;;;SERVICOS;SERVIÇOS COMPUTACIONAIS</v>
      </c>
      <c r="I428" s="599" t="s">
        <v>1567</v>
      </c>
      <c r="J428" s="600" t="str">
        <f t="shared" si="13"/>
        <v>DESPESA NÃO ADMITIDA COM RECURSOS DA CLÁUSULA DE P,D&amp;I, CONSIDERANDO O EXECUTOR E A QUALIFICAÇÃO DO PROJETO OU PROGRAMA</v>
      </c>
    </row>
    <row r="429" spans="1:10" ht="12" customHeight="1" x14ac:dyDescent="0.3">
      <c r="A429" s="597" t="s">
        <v>253</v>
      </c>
      <c r="B429" s="597" t="s">
        <v>249</v>
      </c>
      <c r="C429" s="597" t="s">
        <v>261</v>
      </c>
      <c r="D429" s="597" t="s">
        <v>2354</v>
      </c>
      <c r="E429" s="597" t="s">
        <v>2354</v>
      </c>
      <c r="F429" s="597" t="s">
        <v>2357</v>
      </c>
      <c r="G429" s="597" t="s">
        <v>229</v>
      </c>
      <c r="H429" s="598" t="str">
        <f t="shared" si="12"/>
        <v>ENGENHARIA BÁSICA NÃO ROTINEIRA;EMPRESA BRASILEIRA;MICRO OU PEQUENO;;;SERVICOS;TAXA DE INSCRIÇÃO EM CONGRESSO OU EVENTO</v>
      </c>
      <c r="I429" s="599" t="s">
        <v>1567</v>
      </c>
      <c r="J429" s="600" t="str">
        <f t="shared" si="13"/>
        <v>DESPESA NÃO ADMITIDA COM RECURSOS DA CLÁUSULA DE P,D&amp;I, CONSIDERANDO O EXECUTOR E A QUALIFICAÇÃO DO PROJETO OU PROGRAMA</v>
      </c>
    </row>
    <row r="430" spans="1:10" ht="12" customHeight="1" x14ac:dyDescent="0.3">
      <c r="A430" s="597" t="s">
        <v>253</v>
      </c>
      <c r="B430" s="597" t="s">
        <v>249</v>
      </c>
      <c r="C430" s="597" t="s">
        <v>261</v>
      </c>
      <c r="D430" s="597" t="s">
        <v>2354</v>
      </c>
      <c r="E430" s="597" t="s">
        <v>2354</v>
      </c>
      <c r="F430" s="597" t="s">
        <v>2360</v>
      </c>
      <c r="G430" s="597" t="s">
        <v>2064</v>
      </c>
      <c r="H430" s="598" t="str">
        <f t="shared" si="12"/>
        <v>ENGENHARIA BÁSICA NÃO ROTINEIRA;EMPRESA BRASILEIRA;MICRO OU PEQUENO;;;SERVICOS - TIB;SERVIÇO DE TIB</v>
      </c>
      <c r="I430" s="599" t="s">
        <v>1567</v>
      </c>
      <c r="J430" s="600" t="str">
        <f t="shared" si="13"/>
        <v>DESPESA NÃO ADMITIDA COM RECURSOS DA CLÁUSULA DE P,D&amp;I, CONSIDERANDO O EXECUTOR E A QUALIFICAÇÃO DO PROJETO OU PROGRAMA</v>
      </c>
    </row>
    <row r="431" spans="1:10" ht="12" customHeight="1" x14ac:dyDescent="0.3">
      <c r="A431" s="597" t="s">
        <v>253</v>
      </c>
      <c r="B431" s="597" t="s">
        <v>249</v>
      </c>
      <c r="C431" s="597" t="s">
        <v>261</v>
      </c>
      <c r="D431" s="597" t="s">
        <v>2354</v>
      </c>
      <c r="E431" s="597" t="s">
        <v>2354</v>
      </c>
      <c r="F431" s="597" t="s">
        <v>2360</v>
      </c>
      <c r="G431" s="597" t="s">
        <v>2057</v>
      </c>
      <c r="H431" s="598" t="str">
        <f t="shared" si="12"/>
        <v>ENGENHARIA BÁSICA NÃO ROTINEIRA;EMPRESA BRASILEIRA;MICRO OU PEQUENO;;;SERVICOS - TIB;SERVIÇO DE TREINAMENTO, SUPORTE E QUALIFICAÇÃO</v>
      </c>
      <c r="I431" s="599" t="s">
        <v>1567</v>
      </c>
      <c r="J431" s="600" t="str">
        <f t="shared" si="13"/>
        <v>DESPESA NÃO ADMITIDA COM RECURSOS DA CLÁUSULA DE P,D&amp;I, CONSIDERANDO O EXECUTOR E A QUALIFICAÇÃO DO PROJETO OU PROGRAMA</v>
      </c>
    </row>
    <row r="432" spans="1:10" ht="12" customHeight="1" x14ac:dyDescent="0.3">
      <c r="A432" s="597" t="s">
        <v>253</v>
      </c>
      <c r="B432" s="597" t="s">
        <v>249</v>
      </c>
      <c r="C432" s="597" t="s">
        <v>261</v>
      </c>
      <c r="D432" s="597" t="s">
        <v>2354</v>
      </c>
      <c r="E432" s="597" t="s">
        <v>2354</v>
      </c>
      <c r="F432" s="597" t="s">
        <v>2360</v>
      </c>
      <c r="G432" s="597" t="s">
        <v>2056</v>
      </c>
      <c r="H432" s="598" t="str">
        <f t="shared" si="12"/>
        <v>ENGENHARIA BÁSICA NÃO ROTINEIRA;EMPRESA BRASILEIRA;MICRO OU PEQUENO;;;SERVICOS - TIB;SERVIÇO ESPECIALIZADO PARA TIB - NORMALIZAÇÃO</v>
      </c>
      <c r="I432" s="599" t="s">
        <v>1567</v>
      </c>
      <c r="J432" s="600" t="str">
        <f t="shared" si="13"/>
        <v>DESPESA NÃO ADMITIDA COM RECURSOS DA CLÁUSULA DE P,D&amp;I, CONSIDERANDO O EXECUTOR E A QUALIFICAÇÃO DO PROJETO OU PROGRAMA</v>
      </c>
    </row>
    <row r="433" spans="1:10" ht="12" customHeight="1" x14ac:dyDescent="0.3">
      <c r="A433" s="597" t="s">
        <v>253</v>
      </c>
      <c r="B433" s="597" t="s">
        <v>249</v>
      </c>
      <c r="C433" s="597" t="s">
        <v>261</v>
      </c>
      <c r="D433" s="597" t="s">
        <v>2354</v>
      </c>
      <c r="E433" s="597" t="s">
        <v>2354</v>
      </c>
      <c r="F433" s="597" t="s">
        <v>1648</v>
      </c>
      <c r="G433" s="597" t="s">
        <v>2202</v>
      </c>
      <c r="H433" s="598" t="str">
        <f t="shared" si="12"/>
        <v>ENGENHARIA BÁSICA NÃO ROTINEIRA;EMPRESA BRASILEIRA;MICRO OU PEQUENO;;;TESTES OPERACIONAIS;NA</v>
      </c>
      <c r="I433" s="599" t="s">
        <v>1567</v>
      </c>
      <c r="J433" s="600" t="str">
        <f t="shared" si="13"/>
        <v>DESPESA NÃO ADMITIDA COM RECURSOS DA CLÁUSULA DE P,D&amp;I, CONSIDERANDO O EXECUTOR E A QUALIFICAÇÃO DO PROJETO OU PROGRAMA</v>
      </c>
    </row>
    <row r="434" spans="1:10" ht="12" customHeight="1" x14ac:dyDescent="0.3">
      <c r="A434" s="597" t="s">
        <v>253</v>
      </c>
      <c r="B434" s="597" t="s">
        <v>249</v>
      </c>
      <c r="C434" s="597" t="s">
        <v>261</v>
      </c>
      <c r="D434" s="597" t="s">
        <v>2354</v>
      </c>
      <c r="E434" s="597" t="s">
        <v>2354</v>
      </c>
      <c r="F434" s="597" t="s">
        <v>281</v>
      </c>
      <c r="G434" s="597" t="s">
        <v>2202</v>
      </c>
      <c r="H434" s="598" t="str">
        <f t="shared" si="12"/>
        <v>ENGENHARIA BÁSICA NÃO ROTINEIRA;EMPRESA BRASILEIRA;MICRO OU PEQUENO;;;TRIBUTOS;NA</v>
      </c>
      <c r="I434" s="599" t="s">
        <v>1575</v>
      </c>
      <c r="J434" s="600" t="str">
        <f t="shared" si="13"/>
        <v/>
      </c>
    </row>
    <row r="435" spans="1:10" ht="12" customHeight="1" x14ac:dyDescent="0.3">
      <c r="A435" s="601" t="s">
        <v>253</v>
      </c>
      <c r="B435" s="600" t="s">
        <v>249</v>
      </c>
      <c r="C435" s="600" t="s">
        <v>261</v>
      </c>
      <c r="D435" s="600"/>
      <c r="E435" s="600"/>
      <c r="F435" s="597" t="s">
        <v>2357</v>
      </c>
      <c r="G435" s="600" t="s">
        <v>2408</v>
      </c>
      <c r="H435" s="598" t="str">
        <f t="shared" si="12"/>
        <v>ENGENHARIA BÁSICA NÃO ROTINEIRA;EMPRESA BRASILEIRA;MICRO OU PEQUENO;;;SERVICOS;SERVIÇO DE QUALIFICAÇÃO E CERTIFICAÇÃO</v>
      </c>
      <c r="I435" s="599" t="s">
        <v>1567</v>
      </c>
      <c r="J435" s="600" t="str">
        <f t="shared" si="13"/>
        <v>DESPESA NÃO ADMITIDA COM RECURSOS DA CLÁUSULA DE P,D&amp;I, CONSIDERANDO O EXECUTOR E A QUALIFICAÇÃO DO PROJETO OU PROGRAMA</v>
      </c>
    </row>
    <row r="436" spans="1:10" ht="12" customHeight="1" x14ac:dyDescent="0.3">
      <c r="A436" s="597" t="s">
        <v>21</v>
      </c>
      <c r="B436" s="597" t="s">
        <v>249</v>
      </c>
      <c r="C436" s="597" t="s">
        <v>244</v>
      </c>
      <c r="D436" s="597" t="s">
        <v>2354</v>
      </c>
      <c r="E436" s="597" t="s">
        <v>2354</v>
      </c>
      <c r="F436" s="597" t="s">
        <v>1646</v>
      </c>
      <c r="G436" s="597" t="s">
        <v>2050</v>
      </c>
      <c r="H436" s="598" t="str">
        <f t="shared" si="12"/>
        <v>PESQUISA APLICADA;EMPRESA BRASILEIRA;GRANDE;;;CAPACITACAO DE FORNECEDORES;BENS E MATERIAIS - CABEÇA DE SÉRIE E LOTE PILOTO</v>
      </c>
      <c r="I436" s="599" t="s">
        <v>1567</v>
      </c>
      <c r="J436" s="600" t="str">
        <f t="shared" si="13"/>
        <v>DESPESA NÃO ADMITIDA COM RECURSOS DA CLÁUSULA DE P,D&amp;I, CONSIDERANDO O EXECUTOR E A QUALIFICAÇÃO DO PROJETO OU PROGRAMA</v>
      </c>
    </row>
    <row r="437" spans="1:10" ht="12" customHeight="1" x14ac:dyDescent="0.3">
      <c r="A437" s="597" t="s">
        <v>21</v>
      </c>
      <c r="B437" s="597" t="s">
        <v>249</v>
      </c>
      <c r="C437" s="597" t="s">
        <v>244</v>
      </c>
      <c r="D437" s="597" t="s">
        <v>2354</v>
      </c>
      <c r="E437" s="597" t="s">
        <v>2354</v>
      </c>
      <c r="F437" s="597" t="s">
        <v>1646</v>
      </c>
      <c r="G437" s="597" t="s">
        <v>2053</v>
      </c>
      <c r="H437" s="598" t="str">
        <f t="shared" si="12"/>
        <v>PESQUISA APLICADA;EMPRESA BRASILEIRA;GRANDE;;;CAPACITACAO DE FORNECEDORES;EQUIPAMENTOS E MATERIAIS - PRIMEIRO LOTE</v>
      </c>
      <c r="I437" s="599" t="s">
        <v>1567</v>
      </c>
      <c r="J437" s="600" t="str">
        <f t="shared" si="13"/>
        <v>DESPESA NÃO ADMITIDA COM RECURSOS DA CLÁUSULA DE P,D&amp;I, CONSIDERANDO O EXECUTOR E A QUALIFICAÇÃO DO PROJETO OU PROGRAMA</v>
      </c>
    </row>
    <row r="438" spans="1:10" ht="12" customHeight="1" x14ac:dyDescent="0.3">
      <c r="A438" s="597" t="s">
        <v>21</v>
      </c>
      <c r="B438" s="597" t="s">
        <v>249</v>
      </c>
      <c r="C438" s="597" t="s">
        <v>244</v>
      </c>
      <c r="D438" s="597" t="s">
        <v>2354</v>
      </c>
      <c r="E438" s="597" t="s">
        <v>2354</v>
      </c>
      <c r="F438" s="597" t="s">
        <v>1646</v>
      </c>
      <c r="G438" s="597" t="s">
        <v>260</v>
      </c>
      <c r="H438" s="598" t="str">
        <f t="shared" si="12"/>
        <v>PESQUISA APLICADA;EMPRESA BRASILEIRA;GRANDE;;;CAPACITACAO DE FORNECEDORES;EQUIPAMENTOS LABORATORIAIS</v>
      </c>
      <c r="I438" s="599" t="s">
        <v>1567</v>
      </c>
      <c r="J438" s="600" t="str">
        <f t="shared" si="13"/>
        <v>DESPESA NÃO ADMITIDA COM RECURSOS DA CLÁUSULA DE P,D&amp;I, CONSIDERANDO O EXECUTOR E A QUALIFICAÇÃO DO PROJETO OU PROGRAMA</v>
      </c>
    </row>
    <row r="439" spans="1:10" ht="12" customHeight="1" x14ac:dyDescent="0.3">
      <c r="A439" s="597" t="s">
        <v>21</v>
      </c>
      <c r="B439" s="597" t="s">
        <v>249</v>
      </c>
      <c r="C439" s="597" t="s">
        <v>244</v>
      </c>
      <c r="D439" s="597" t="s">
        <v>2354</v>
      </c>
      <c r="E439" s="597" t="s">
        <v>2354</v>
      </c>
      <c r="F439" s="597" t="s">
        <v>1646</v>
      </c>
      <c r="G439" s="597" t="s">
        <v>2052</v>
      </c>
      <c r="H439" s="598" t="str">
        <f t="shared" si="12"/>
        <v>PESQUISA APLICADA;EMPRESA BRASILEIRA;GRANDE;;;CAPACITACAO DE FORNECEDORES;ESTUDOS DE VIABILIDADE TÉCNICA E ECONÔMICA</v>
      </c>
      <c r="I439" s="599" t="s">
        <v>1567</v>
      </c>
      <c r="J439" s="600" t="str">
        <f t="shared" si="13"/>
        <v>DESPESA NÃO ADMITIDA COM RECURSOS DA CLÁUSULA DE P,D&amp;I, CONSIDERANDO O EXECUTOR E A QUALIFICAÇÃO DO PROJETO OU PROGRAMA</v>
      </c>
    </row>
    <row r="440" spans="1:10" ht="12" customHeight="1" x14ac:dyDescent="0.3">
      <c r="A440" s="597" t="s">
        <v>21</v>
      </c>
      <c r="B440" s="597" t="s">
        <v>249</v>
      </c>
      <c r="C440" s="597" t="s">
        <v>244</v>
      </c>
      <c r="D440" s="597" t="s">
        <v>2354</v>
      </c>
      <c r="E440" s="597" t="s">
        <v>2354</v>
      </c>
      <c r="F440" s="597" t="s">
        <v>1646</v>
      </c>
      <c r="G440" s="597" t="s">
        <v>2051</v>
      </c>
      <c r="H440" s="598" t="str">
        <f t="shared" si="12"/>
        <v>PESQUISA APLICADA;EMPRESA BRASILEIRA;GRANDE;;;CAPACITACAO DE FORNECEDORES;SERVIÇOS - CABEÇA DE SÉRIE E LOTE PILOTO</v>
      </c>
      <c r="I440" s="599" t="s">
        <v>1567</v>
      </c>
      <c r="J440" s="600" t="str">
        <f t="shared" si="13"/>
        <v>DESPESA NÃO ADMITIDA COM RECURSOS DA CLÁUSULA DE P,D&amp;I, CONSIDERANDO O EXECUTOR E A QUALIFICAÇÃO DO PROJETO OU PROGRAMA</v>
      </c>
    </row>
    <row r="441" spans="1:10" ht="12" customHeight="1" x14ac:dyDescent="0.3">
      <c r="A441" s="597" t="s">
        <v>21</v>
      </c>
      <c r="B441" s="597" t="s">
        <v>249</v>
      </c>
      <c r="C441" s="597" t="s">
        <v>244</v>
      </c>
      <c r="D441" s="597" t="s">
        <v>2354</v>
      </c>
      <c r="E441" s="597" t="s">
        <v>2354</v>
      </c>
      <c r="F441" s="597" t="s">
        <v>1646</v>
      </c>
      <c r="G441" s="597" t="s">
        <v>2054</v>
      </c>
      <c r="H441" s="598" t="str">
        <f t="shared" si="12"/>
        <v>PESQUISA APLICADA;EMPRESA BRASILEIRA;GRANDE;;;CAPACITACAO DE FORNECEDORES;SERVIÇOS - OPERACIONALIZAÇÃO DE EQUIPAMENTOS</v>
      </c>
      <c r="I441" s="599" t="s">
        <v>1567</v>
      </c>
      <c r="J441" s="600" t="str">
        <f t="shared" si="13"/>
        <v>DESPESA NÃO ADMITIDA COM RECURSOS DA CLÁUSULA DE P,D&amp;I, CONSIDERANDO O EXECUTOR E A QUALIFICAÇÃO DO PROJETO OU PROGRAMA</v>
      </c>
    </row>
    <row r="442" spans="1:10" ht="12" customHeight="1" x14ac:dyDescent="0.3">
      <c r="A442" s="597" t="s">
        <v>21</v>
      </c>
      <c r="B442" s="597" t="s">
        <v>249</v>
      </c>
      <c r="C442" s="597" t="s">
        <v>244</v>
      </c>
      <c r="D442" s="597" t="s">
        <v>2354</v>
      </c>
      <c r="E442" s="597" t="s">
        <v>2354</v>
      </c>
      <c r="F442" s="597" t="s">
        <v>2362</v>
      </c>
      <c r="G442" s="597" t="s">
        <v>2202</v>
      </c>
      <c r="H442" s="598" t="str">
        <f t="shared" si="12"/>
        <v>PESQUISA APLICADA;EMPRESA BRASILEIRA;GRANDE;;;CUSTOS DIRETOS;NA</v>
      </c>
      <c r="I442" s="599" t="s">
        <v>1575</v>
      </c>
      <c r="J442" s="600" t="str">
        <f t="shared" si="13"/>
        <v/>
      </c>
    </row>
    <row r="443" spans="1:10" ht="12" customHeight="1" x14ac:dyDescent="0.3">
      <c r="A443" s="597" t="s">
        <v>21</v>
      </c>
      <c r="B443" s="597" t="s">
        <v>249</v>
      </c>
      <c r="C443" s="597" t="s">
        <v>244</v>
      </c>
      <c r="D443" s="597" t="s">
        <v>2354</v>
      </c>
      <c r="E443" s="597" t="s">
        <v>2354</v>
      </c>
      <c r="F443" s="597" t="s">
        <v>1643</v>
      </c>
      <c r="G443" s="597" t="s">
        <v>2202</v>
      </c>
      <c r="H443" s="598" t="str">
        <f t="shared" ref="H443:H505" si="14">CONCATENATE(A443,$H$2,B443,$H$2,C443,$H$2,D443,$H$2,E443,$H$2,F443,$H$2,G443)</f>
        <v>PESQUISA APLICADA;EMPRESA BRASILEIRA;GRANDE;;;DIARIAS E AJUDA DE CUSTO;NA</v>
      </c>
      <c r="I443" s="599" t="s">
        <v>1575</v>
      </c>
      <c r="J443" s="600" t="str">
        <f t="shared" ref="J443:J505" si="15">IF(I443="N",J$3,"")</f>
        <v/>
      </c>
    </row>
    <row r="444" spans="1:10" ht="12" customHeight="1" x14ac:dyDescent="0.3">
      <c r="A444" s="597" t="s">
        <v>21</v>
      </c>
      <c r="B444" s="597" t="s">
        <v>249</v>
      </c>
      <c r="C444" s="597" t="s">
        <v>244</v>
      </c>
      <c r="D444" s="597" t="s">
        <v>2354</v>
      </c>
      <c r="E444" s="597" t="s">
        <v>2354</v>
      </c>
      <c r="F444" s="597" t="s">
        <v>1645</v>
      </c>
      <c r="G444" s="597" t="s">
        <v>2361</v>
      </c>
      <c r="H444" s="598" t="str">
        <f t="shared" si="14"/>
        <v>PESQUISA APLICADA;EMPRESA BRASILEIRA;GRANDE;;;EQUIPAMENTO E MATERIAL PERMANENTE;EQUIPAMENTO</v>
      </c>
      <c r="I444" s="599" t="s">
        <v>1575</v>
      </c>
      <c r="J444" s="600" t="str">
        <f t="shared" si="15"/>
        <v/>
      </c>
    </row>
    <row r="445" spans="1:10" ht="12" customHeight="1" x14ac:dyDescent="0.3">
      <c r="A445" s="597" t="s">
        <v>21</v>
      </c>
      <c r="B445" s="597" t="s">
        <v>249</v>
      </c>
      <c r="C445" s="597" t="s">
        <v>244</v>
      </c>
      <c r="D445" s="597" t="s">
        <v>2354</v>
      </c>
      <c r="E445" s="597" t="s">
        <v>2354</v>
      </c>
      <c r="F445" s="597" t="s">
        <v>1645</v>
      </c>
      <c r="G445" s="597" t="s">
        <v>1248</v>
      </c>
      <c r="H445" s="598" t="str">
        <f t="shared" si="14"/>
        <v>PESQUISA APLICADA;EMPRESA BRASILEIRA;GRANDE;;;EQUIPAMENTO E MATERIAL PERMANENTE;MATERIAL PERMANENTE</v>
      </c>
      <c r="I445" s="599" t="s">
        <v>1575</v>
      </c>
      <c r="J445" s="600" t="str">
        <f t="shared" si="15"/>
        <v/>
      </c>
    </row>
    <row r="446" spans="1:10" ht="12" customHeight="1" x14ac:dyDescent="0.3">
      <c r="A446" s="597" t="s">
        <v>21</v>
      </c>
      <c r="B446" s="597" t="s">
        <v>249</v>
      </c>
      <c r="C446" s="597" t="s">
        <v>244</v>
      </c>
      <c r="D446" s="597" t="s">
        <v>2354</v>
      </c>
      <c r="E446" s="597" t="s">
        <v>2354</v>
      </c>
      <c r="F446" s="597" t="s">
        <v>448</v>
      </c>
      <c r="G446" s="597" t="s">
        <v>2062</v>
      </c>
      <c r="H446" s="598" t="str">
        <f t="shared" si="14"/>
        <v>PESQUISA APLICADA;EMPRESA BRASILEIRA;GRANDE;;;EQUIPE;BOLSA - ALUNO DE GRADUAÇÃO OU PÓS-GRADUAÇÃO</v>
      </c>
      <c r="I446" s="599" t="s">
        <v>1567</v>
      </c>
      <c r="J446" s="600" t="str">
        <f t="shared" si="15"/>
        <v>DESPESA NÃO ADMITIDA COM RECURSOS DA CLÁUSULA DE P,D&amp;I, CONSIDERANDO O EXECUTOR E A QUALIFICAÇÃO DO PROJETO OU PROGRAMA</v>
      </c>
    </row>
    <row r="447" spans="1:10" ht="12" customHeight="1" x14ac:dyDescent="0.3">
      <c r="A447" s="597" t="s">
        <v>21</v>
      </c>
      <c r="B447" s="597" t="s">
        <v>249</v>
      </c>
      <c r="C447" s="597" t="s">
        <v>244</v>
      </c>
      <c r="D447" s="597" t="s">
        <v>2354</v>
      </c>
      <c r="E447" s="597" t="s">
        <v>2354</v>
      </c>
      <c r="F447" s="597" t="s">
        <v>448</v>
      </c>
      <c r="G447" s="597" t="s">
        <v>2061</v>
      </c>
      <c r="H447" s="598" t="str">
        <f t="shared" si="14"/>
        <v>PESQUISA APLICADA;EMPRESA BRASILEIRA;GRANDE;;;EQUIPE;BOLSA - DOCENTE OU PESQUISADOR DA INSTITUIÇÃO</v>
      </c>
      <c r="I447" s="599" t="s">
        <v>1567</v>
      </c>
      <c r="J447" s="600" t="str">
        <f t="shared" si="15"/>
        <v>DESPESA NÃO ADMITIDA COM RECURSOS DA CLÁUSULA DE P,D&amp;I, CONSIDERANDO O EXECUTOR E A QUALIFICAÇÃO DO PROJETO OU PROGRAMA</v>
      </c>
    </row>
    <row r="448" spans="1:10" ht="12" customHeight="1" x14ac:dyDescent="0.3">
      <c r="A448" s="597" t="s">
        <v>21</v>
      </c>
      <c r="B448" s="597" t="s">
        <v>249</v>
      </c>
      <c r="C448" s="597" t="s">
        <v>244</v>
      </c>
      <c r="D448" s="597" t="s">
        <v>2354</v>
      </c>
      <c r="E448" s="597" t="s">
        <v>2354</v>
      </c>
      <c r="F448" s="597" t="s">
        <v>448</v>
      </c>
      <c r="G448" s="597" t="s">
        <v>2063</v>
      </c>
      <c r="H448" s="598" t="str">
        <f t="shared" si="14"/>
        <v>PESQUISA APLICADA;EMPRESA BRASILEIRA;GRANDE;;;EQUIPE;BOLSA - PESQUISADOR VISITANTE</v>
      </c>
      <c r="I448" s="599" t="s">
        <v>1567</v>
      </c>
      <c r="J448" s="600" t="str">
        <f t="shared" si="15"/>
        <v>DESPESA NÃO ADMITIDA COM RECURSOS DA CLÁUSULA DE P,D&amp;I, CONSIDERANDO O EXECUTOR E A QUALIFICAÇÃO DO PROJETO OU PROGRAMA</v>
      </c>
    </row>
    <row r="449" spans="1:10" ht="12" customHeight="1" x14ac:dyDescent="0.3">
      <c r="A449" s="597" t="s">
        <v>21</v>
      </c>
      <c r="B449" s="597" t="s">
        <v>249</v>
      </c>
      <c r="C449" s="597" t="s">
        <v>244</v>
      </c>
      <c r="D449" s="597" t="s">
        <v>2354</v>
      </c>
      <c r="E449" s="597" t="s">
        <v>2354</v>
      </c>
      <c r="F449" s="597" t="s">
        <v>448</v>
      </c>
      <c r="G449" s="597" t="s">
        <v>1641</v>
      </c>
      <c r="H449" s="598" t="str">
        <f t="shared" si="14"/>
        <v>PESQUISA APLICADA;EMPRESA BRASILEIRA;GRANDE;;;EQUIPE;REMUNERAÇÃO DIRETA</v>
      </c>
      <c r="I449" s="599" t="s">
        <v>1575</v>
      </c>
      <c r="J449" s="600" t="str">
        <f t="shared" si="15"/>
        <v/>
      </c>
    </row>
    <row r="450" spans="1:10" ht="12" customHeight="1" x14ac:dyDescent="0.3">
      <c r="A450" s="597" t="s">
        <v>21</v>
      </c>
      <c r="B450" s="597" t="s">
        <v>249</v>
      </c>
      <c r="C450" s="597" t="s">
        <v>244</v>
      </c>
      <c r="D450" s="597" t="s">
        <v>2354</v>
      </c>
      <c r="E450" s="597" t="s">
        <v>2354</v>
      </c>
      <c r="F450" s="597" t="s">
        <v>1642</v>
      </c>
      <c r="G450" s="597" t="s">
        <v>2202</v>
      </c>
      <c r="H450" s="598" t="str">
        <f t="shared" si="14"/>
        <v>PESQUISA APLICADA;EMPRESA BRASILEIRA;GRANDE;;;MATERIAL DE CONSUMO;NA</v>
      </c>
      <c r="I450" s="599" t="s">
        <v>1575</v>
      </c>
      <c r="J450" s="600" t="str">
        <f t="shared" si="15"/>
        <v/>
      </c>
    </row>
    <row r="451" spans="1:10" ht="12" customHeight="1" x14ac:dyDescent="0.3">
      <c r="A451" s="597" t="s">
        <v>21</v>
      </c>
      <c r="B451" s="597" t="s">
        <v>249</v>
      </c>
      <c r="C451" s="597" t="s">
        <v>244</v>
      </c>
      <c r="D451" s="597" t="s">
        <v>2354</v>
      </c>
      <c r="E451" s="597" t="s">
        <v>2354</v>
      </c>
      <c r="F451" s="597" t="s">
        <v>1644</v>
      </c>
      <c r="G451" s="597" t="s">
        <v>2066</v>
      </c>
      <c r="H451" s="598" t="str">
        <f t="shared" si="14"/>
        <v>PESQUISA APLICADA;EMPRESA BRASILEIRA;GRANDE;;;OBRAS E INSTALACOES;AMPLIAÇÃO DE ÁREA DE EDIFICAÇÃO</v>
      </c>
      <c r="I451" s="599" t="s">
        <v>1567</v>
      </c>
      <c r="J451" s="600" t="str">
        <f t="shared" si="15"/>
        <v>DESPESA NÃO ADMITIDA COM RECURSOS DA CLÁUSULA DE P,D&amp;I, CONSIDERANDO O EXECUTOR E A QUALIFICAÇÃO DO PROJETO OU PROGRAMA</v>
      </c>
    </row>
    <row r="452" spans="1:10" ht="12" customHeight="1" x14ac:dyDescent="0.3">
      <c r="A452" s="597" t="s">
        <v>21</v>
      </c>
      <c r="B452" s="597" t="s">
        <v>249</v>
      </c>
      <c r="C452" s="597" t="s">
        <v>244</v>
      </c>
      <c r="D452" s="597" t="s">
        <v>2354</v>
      </c>
      <c r="E452" s="597" t="s">
        <v>2354</v>
      </c>
      <c r="F452" s="597" t="s">
        <v>1644</v>
      </c>
      <c r="G452" s="597" t="s">
        <v>258</v>
      </c>
      <c r="H452" s="598" t="str">
        <f t="shared" si="14"/>
        <v>PESQUISA APLICADA;EMPRESA BRASILEIRA;GRANDE;;;OBRAS E INSTALACOES;CONSTRUÇÃO DE NOVA EDIFICAÇÃO</v>
      </c>
      <c r="I452" s="599" t="s">
        <v>1567</v>
      </c>
      <c r="J452" s="600" t="str">
        <f t="shared" si="15"/>
        <v>DESPESA NÃO ADMITIDA COM RECURSOS DA CLÁUSULA DE P,D&amp;I, CONSIDERANDO O EXECUTOR E A QUALIFICAÇÃO DO PROJETO OU PROGRAMA</v>
      </c>
    </row>
    <row r="453" spans="1:10" ht="12" customHeight="1" x14ac:dyDescent="0.3">
      <c r="A453" s="597" t="s">
        <v>21</v>
      </c>
      <c r="B453" s="597" t="s">
        <v>249</v>
      </c>
      <c r="C453" s="597" t="s">
        <v>244</v>
      </c>
      <c r="D453" s="597" t="s">
        <v>2354</v>
      </c>
      <c r="E453" s="597" t="s">
        <v>2354</v>
      </c>
      <c r="F453" s="597" t="s">
        <v>1644</v>
      </c>
      <c r="G453" s="597" t="s">
        <v>2067</v>
      </c>
      <c r="H453" s="598" t="str">
        <f t="shared" si="14"/>
        <v>PESQUISA APLICADA;EMPRESA BRASILEIRA;GRANDE;;;OBRAS E INSTALACOES;PROJETO EXECUTIVO E ESTUDOS TÉCNICOS</v>
      </c>
      <c r="I453" s="599" t="s">
        <v>1567</v>
      </c>
      <c r="J453" s="600" t="str">
        <f t="shared" si="15"/>
        <v>DESPESA NÃO ADMITIDA COM RECURSOS DA CLÁUSULA DE P,D&amp;I, CONSIDERANDO O EXECUTOR E A QUALIFICAÇÃO DO PROJETO OU PROGRAMA</v>
      </c>
    </row>
    <row r="454" spans="1:10" ht="12" customHeight="1" x14ac:dyDescent="0.3">
      <c r="A454" s="597" t="s">
        <v>21</v>
      </c>
      <c r="B454" s="597" t="s">
        <v>249</v>
      </c>
      <c r="C454" s="597" t="s">
        <v>244</v>
      </c>
      <c r="D454" s="597" t="s">
        <v>2354</v>
      </c>
      <c r="E454" s="597" t="s">
        <v>2354</v>
      </c>
      <c r="F454" s="597" t="s">
        <v>1644</v>
      </c>
      <c r="G454" s="597" t="s">
        <v>219</v>
      </c>
      <c r="H454" s="598" t="str">
        <f t="shared" si="14"/>
        <v>PESQUISA APLICADA;EMPRESA BRASILEIRA;GRANDE;;;OBRAS E INSTALACOES;REFORMA DE EDIFICAÇÃO</v>
      </c>
      <c r="I454" s="599" t="s">
        <v>1567</v>
      </c>
      <c r="J454" s="600" t="str">
        <f t="shared" si="15"/>
        <v>DESPESA NÃO ADMITIDA COM RECURSOS DA CLÁUSULA DE P,D&amp;I, CONSIDERANDO O EXECUTOR E A QUALIFICAÇÃO DO PROJETO OU PROGRAMA</v>
      </c>
    </row>
    <row r="455" spans="1:10" ht="12" customHeight="1" x14ac:dyDescent="0.3">
      <c r="A455" s="597" t="s">
        <v>21</v>
      </c>
      <c r="B455" s="597" t="s">
        <v>249</v>
      </c>
      <c r="C455" s="597" t="s">
        <v>244</v>
      </c>
      <c r="D455" s="597" t="s">
        <v>2354</v>
      </c>
      <c r="E455" s="597" t="s">
        <v>2354</v>
      </c>
      <c r="F455" s="597" t="s">
        <v>1644</v>
      </c>
      <c r="G455" s="597" t="s">
        <v>2065</v>
      </c>
      <c r="H455" s="598" t="str">
        <f t="shared" si="14"/>
        <v>PESQUISA APLICADA;EMPRESA BRASILEIRA;GRANDE;;;OBRAS E INSTALACOES;SERVIÇO TÉCNICO DE APOIO - INFRAESTRUTURA</v>
      </c>
      <c r="I455" s="599" t="s">
        <v>1567</v>
      </c>
      <c r="J455" s="600" t="str">
        <f t="shared" si="15"/>
        <v>DESPESA NÃO ADMITIDA COM RECURSOS DA CLÁUSULA DE P,D&amp;I, CONSIDERANDO O EXECUTOR E A QUALIFICAÇÃO DO PROJETO OU PROGRAMA</v>
      </c>
    </row>
    <row r="456" spans="1:10" ht="12" customHeight="1" x14ac:dyDescent="0.3">
      <c r="A456" s="597" t="s">
        <v>21</v>
      </c>
      <c r="B456" s="597" t="s">
        <v>249</v>
      </c>
      <c r="C456" s="597" t="s">
        <v>244</v>
      </c>
      <c r="D456" s="597" t="s">
        <v>2354</v>
      </c>
      <c r="E456" s="597" t="s">
        <v>2354</v>
      </c>
      <c r="F456" s="597" t="s">
        <v>10</v>
      </c>
      <c r="G456" s="597" t="s">
        <v>1649</v>
      </c>
      <c r="H456" s="598" t="str">
        <f t="shared" si="14"/>
        <v>PESQUISA APLICADA;EMPRESA BRASILEIRA;GRANDE;;;OUTRAS DESPESAS;DESPESA DE IMPORTACAO</v>
      </c>
      <c r="I456" s="599" t="s">
        <v>1575</v>
      </c>
      <c r="J456" s="600" t="str">
        <f t="shared" si="15"/>
        <v/>
      </c>
    </row>
    <row r="457" spans="1:10" ht="12" customHeight="1" x14ac:dyDescent="0.3">
      <c r="A457" s="597" t="s">
        <v>21</v>
      </c>
      <c r="B457" s="597" t="s">
        <v>249</v>
      </c>
      <c r="C457" s="597" t="s">
        <v>244</v>
      </c>
      <c r="D457" s="597" t="s">
        <v>2354</v>
      </c>
      <c r="E457" s="597" t="s">
        <v>2354</v>
      </c>
      <c r="F457" s="597" t="s">
        <v>10</v>
      </c>
      <c r="G457" s="597" t="s">
        <v>1650</v>
      </c>
      <c r="H457" s="598" t="str">
        <f t="shared" si="14"/>
        <v>PESQUISA APLICADA;EMPRESA BRASILEIRA;GRANDE;;;OUTRAS DESPESAS;DESPESA OPERACIONAL E ADMINISTRATIVA</v>
      </c>
      <c r="I457" s="599" t="s">
        <v>1567</v>
      </c>
      <c r="J457" s="600" t="str">
        <f t="shared" si="15"/>
        <v>DESPESA NÃO ADMITIDA COM RECURSOS DA CLÁUSULA DE P,D&amp;I, CONSIDERANDO O EXECUTOR E A QUALIFICAÇÃO DO PROJETO OU PROGRAMA</v>
      </c>
    </row>
    <row r="458" spans="1:10" ht="12" customHeight="1" x14ac:dyDescent="0.3">
      <c r="A458" s="597" t="s">
        <v>21</v>
      </c>
      <c r="B458" s="597" t="s">
        <v>249</v>
      </c>
      <c r="C458" s="597" t="s">
        <v>244</v>
      </c>
      <c r="D458" s="597" t="s">
        <v>2354</v>
      </c>
      <c r="E458" s="597" t="s">
        <v>2354</v>
      </c>
      <c r="F458" s="597" t="s">
        <v>10</v>
      </c>
      <c r="G458" s="597" t="s">
        <v>277</v>
      </c>
      <c r="H458" s="598" t="str">
        <f t="shared" si="14"/>
        <v>PESQUISA APLICADA;EMPRESA BRASILEIRA;GRANDE;;;OUTRAS DESPESAS;RESSARCIMENTO DE CUSTOS INDIRETOS</v>
      </c>
      <c r="I458" s="599" t="s">
        <v>1567</v>
      </c>
      <c r="J458" s="600" t="str">
        <f t="shared" si="15"/>
        <v>DESPESA NÃO ADMITIDA COM RECURSOS DA CLÁUSULA DE P,D&amp;I, CONSIDERANDO O EXECUTOR E A QUALIFICAÇÃO DO PROJETO OU PROGRAMA</v>
      </c>
    </row>
    <row r="459" spans="1:10" ht="12" customHeight="1" x14ac:dyDescent="0.3">
      <c r="A459" s="597" t="s">
        <v>21</v>
      </c>
      <c r="B459" s="597" t="s">
        <v>249</v>
      </c>
      <c r="C459" s="597" t="s">
        <v>244</v>
      </c>
      <c r="D459" s="597" t="s">
        <v>2354</v>
      </c>
      <c r="E459" s="597" t="s">
        <v>2354</v>
      </c>
      <c r="F459" s="597" t="s">
        <v>317</v>
      </c>
      <c r="G459" s="597" t="s">
        <v>2060</v>
      </c>
      <c r="H459" s="598" t="str">
        <f t="shared" si="14"/>
        <v>PESQUISA APLICADA;EMPRESA BRASILEIRA;GRANDE;;;OUTROS BENS E DIREITOS;DADO GEOLÓGICO, GEOQUÍMICO OU GEOFÍSICO PÚBLICO</v>
      </c>
      <c r="I459" s="599" t="s">
        <v>1567</v>
      </c>
      <c r="J459" s="600" t="str">
        <f t="shared" si="15"/>
        <v>DESPESA NÃO ADMITIDA COM RECURSOS DA CLÁUSULA DE P,D&amp;I, CONSIDERANDO O EXECUTOR E A QUALIFICAÇÃO DO PROJETO OU PROGRAMA</v>
      </c>
    </row>
    <row r="460" spans="1:10" ht="12" customHeight="1" x14ac:dyDescent="0.3">
      <c r="A460" s="597" t="s">
        <v>21</v>
      </c>
      <c r="B460" s="597" t="s">
        <v>249</v>
      </c>
      <c r="C460" s="597" t="s">
        <v>244</v>
      </c>
      <c r="D460" s="597" t="s">
        <v>2354</v>
      </c>
      <c r="E460" s="597" t="s">
        <v>2354</v>
      </c>
      <c r="F460" s="597" t="s">
        <v>317</v>
      </c>
      <c r="G460" s="597" t="s">
        <v>220</v>
      </c>
      <c r="H460" s="598" t="str">
        <f t="shared" si="14"/>
        <v>PESQUISA APLICADA;EMPRESA BRASILEIRA;GRANDE;;;OUTROS BENS E DIREITOS;DADO NÃO REGULADO PELA ANP</v>
      </c>
      <c r="I460" s="599" t="s">
        <v>1567</v>
      </c>
      <c r="J460" s="600" t="str">
        <f t="shared" si="15"/>
        <v>DESPESA NÃO ADMITIDA COM RECURSOS DA CLÁUSULA DE P,D&amp;I, CONSIDERANDO O EXECUTOR E A QUALIFICAÇÃO DO PROJETO OU PROGRAMA</v>
      </c>
    </row>
    <row r="461" spans="1:10" ht="12" customHeight="1" x14ac:dyDescent="0.3">
      <c r="A461" s="597" t="s">
        <v>21</v>
      </c>
      <c r="B461" s="597" t="s">
        <v>249</v>
      </c>
      <c r="C461" s="597" t="s">
        <v>244</v>
      </c>
      <c r="D461" s="597" t="s">
        <v>2354</v>
      </c>
      <c r="E461" s="597" t="s">
        <v>2354</v>
      </c>
      <c r="F461" s="597" t="s">
        <v>317</v>
      </c>
      <c r="G461" s="597" t="s">
        <v>215</v>
      </c>
      <c r="H461" s="598" t="str">
        <f t="shared" si="14"/>
        <v>PESQUISA APLICADA;EMPRESA BRASILEIRA;GRANDE;;;OUTROS BENS E DIREITOS;MATERIAL BIBLIOGRÁFICO</v>
      </c>
      <c r="I461" s="599" t="s">
        <v>1567</v>
      </c>
      <c r="J461" s="600" t="str">
        <f t="shared" si="15"/>
        <v>DESPESA NÃO ADMITIDA COM RECURSOS DA CLÁUSULA DE P,D&amp;I, CONSIDERANDO O EXECUTOR E A QUALIFICAÇÃO DO PROJETO OU PROGRAMA</v>
      </c>
    </row>
    <row r="462" spans="1:10" ht="12" customHeight="1" x14ac:dyDescent="0.3">
      <c r="A462" s="597" t="s">
        <v>21</v>
      </c>
      <c r="B462" s="597" t="s">
        <v>249</v>
      </c>
      <c r="C462" s="597" t="s">
        <v>244</v>
      </c>
      <c r="D462" s="597" t="s">
        <v>2354</v>
      </c>
      <c r="E462" s="597" t="s">
        <v>2354</v>
      </c>
      <c r="F462" s="597" t="s">
        <v>317</v>
      </c>
      <c r="G462" s="597" t="s">
        <v>2068</v>
      </c>
      <c r="H462" s="598" t="str">
        <f t="shared" si="14"/>
        <v>PESQUISA APLICADA;EMPRESA BRASILEIRA;GRANDE;;;OUTROS BENS E DIREITOS;OUTRO (ESPECIFIQUE)</v>
      </c>
      <c r="I462" s="599" t="s">
        <v>1567</v>
      </c>
      <c r="J462" s="600" t="str">
        <f t="shared" si="15"/>
        <v>DESPESA NÃO ADMITIDA COM RECURSOS DA CLÁUSULA DE P,D&amp;I, CONSIDERANDO O EXECUTOR E A QUALIFICAÇÃO DO PROJETO OU PROGRAMA</v>
      </c>
    </row>
    <row r="463" spans="1:10" ht="12" customHeight="1" x14ac:dyDescent="0.3">
      <c r="A463" s="597" t="s">
        <v>21</v>
      </c>
      <c r="B463" s="597" t="s">
        <v>249</v>
      </c>
      <c r="C463" s="597" t="s">
        <v>244</v>
      </c>
      <c r="D463" s="597" t="s">
        <v>2354</v>
      </c>
      <c r="E463" s="597" t="s">
        <v>2354</v>
      </c>
      <c r="F463" s="597" t="s">
        <v>317</v>
      </c>
      <c r="G463" s="597" t="s">
        <v>321</v>
      </c>
      <c r="H463" s="598" t="str">
        <f t="shared" si="14"/>
        <v>PESQUISA APLICADA;EMPRESA BRASILEIRA;GRANDE;;;OUTROS BENS E DIREITOS;SOFTWARE</v>
      </c>
      <c r="I463" s="599" t="s">
        <v>1567</v>
      </c>
      <c r="J463" s="600" t="str">
        <f t="shared" si="15"/>
        <v>DESPESA NÃO ADMITIDA COM RECURSOS DA CLÁUSULA DE P,D&amp;I, CONSIDERANDO O EXECUTOR E A QUALIFICAÇÃO DO PROJETO OU PROGRAMA</v>
      </c>
    </row>
    <row r="464" spans="1:10" ht="12" customHeight="1" x14ac:dyDescent="0.3">
      <c r="A464" s="597" t="s">
        <v>21</v>
      </c>
      <c r="B464" s="597" t="s">
        <v>249</v>
      </c>
      <c r="C464" s="597" t="s">
        <v>244</v>
      </c>
      <c r="D464" s="597" t="s">
        <v>2354</v>
      </c>
      <c r="E464" s="597" t="s">
        <v>2354</v>
      </c>
      <c r="F464" s="597" t="s">
        <v>409</v>
      </c>
      <c r="G464" s="597" t="s">
        <v>2202</v>
      </c>
      <c r="H464" s="598" t="str">
        <f t="shared" si="14"/>
        <v>PESQUISA APLICADA;EMPRESA BRASILEIRA;GRANDE;;;PASSAGENS;NA</v>
      </c>
      <c r="I464" s="599" t="s">
        <v>1575</v>
      </c>
      <c r="J464" s="600" t="str">
        <f t="shared" si="15"/>
        <v/>
      </c>
    </row>
    <row r="465" spans="1:10" ht="12" customHeight="1" x14ac:dyDescent="0.3">
      <c r="A465" s="597" t="s">
        <v>21</v>
      </c>
      <c r="B465" s="597" t="s">
        <v>249</v>
      </c>
      <c r="C465" s="597" t="s">
        <v>244</v>
      </c>
      <c r="D465" s="597" t="s">
        <v>2354</v>
      </c>
      <c r="E465" s="597" t="s">
        <v>2354</v>
      </c>
      <c r="F465" s="597" t="s">
        <v>1705</v>
      </c>
      <c r="G465" s="597" t="s">
        <v>2058</v>
      </c>
      <c r="H465" s="598" t="str">
        <f t="shared" si="14"/>
        <v>PESQUISA APLICADA;EMPRESA BRASILEIRA;GRANDE;;;PROTOTIPO;MATERIAL OU COMPONENTE - PROTÓTIPO OU UNIDADE PILOTO</v>
      </c>
      <c r="I465" s="599" t="s">
        <v>1575</v>
      </c>
      <c r="J465" s="600" t="str">
        <f t="shared" si="15"/>
        <v/>
      </c>
    </row>
    <row r="466" spans="1:10" ht="12" customHeight="1" x14ac:dyDescent="0.3">
      <c r="A466" s="597" t="s">
        <v>21</v>
      </c>
      <c r="B466" s="597" t="s">
        <v>249</v>
      </c>
      <c r="C466" s="597" t="s">
        <v>244</v>
      </c>
      <c r="D466" s="597" t="s">
        <v>2354</v>
      </c>
      <c r="E466" s="597" t="s">
        <v>2354</v>
      </c>
      <c r="F466" s="597" t="s">
        <v>1705</v>
      </c>
      <c r="G466" s="597" t="s">
        <v>2059</v>
      </c>
      <c r="H466" s="598" t="str">
        <f t="shared" si="14"/>
        <v>PESQUISA APLICADA;EMPRESA BRASILEIRA;GRANDE;;;PROTOTIPO;SERVIÇO DE TERCEIRO - PROTÓTIPO OU UNIDADE PILOTO</v>
      </c>
      <c r="I466" s="599" t="s">
        <v>1575</v>
      </c>
      <c r="J466" s="600" t="str">
        <f t="shared" si="15"/>
        <v/>
      </c>
    </row>
    <row r="467" spans="1:10" ht="12" customHeight="1" x14ac:dyDescent="0.3">
      <c r="A467" s="597" t="s">
        <v>21</v>
      </c>
      <c r="B467" s="597" t="s">
        <v>249</v>
      </c>
      <c r="C467" s="597" t="s">
        <v>244</v>
      </c>
      <c r="D467" s="597" t="s">
        <v>2354</v>
      </c>
      <c r="E467" s="597" t="s">
        <v>2354</v>
      </c>
      <c r="F467" s="597" t="s">
        <v>303</v>
      </c>
      <c r="G467" s="597" t="s">
        <v>1647</v>
      </c>
      <c r="H467" s="598" t="str">
        <f t="shared" si="14"/>
        <v>PESQUISA APLICADA;EMPRESA BRASILEIRA;GRANDE;;;RECURSOS HUMANOS;BOLSA</v>
      </c>
      <c r="I467" s="599" t="s">
        <v>1567</v>
      </c>
      <c r="J467" s="600" t="str">
        <f t="shared" si="15"/>
        <v>DESPESA NÃO ADMITIDA COM RECURSOS DA CLÁUSULA DE P,D&amp;I, CONSIDERANDO O EXECUTOR E A QUALIFICAÇÃO DO PROJETO OU PROGRAMA</v>
      </c>
    </row>
    <row r="468" spans="1:10" ht="12" customHeight="1" x14ac:dyDescent="0.3">
      <c r="A468" s="597" t="s">
        <v>21</v>
      </c>
      <c r="B468" s="597" t="s">
        <v>249</v>
      </c>
      <c r="C468" s="597" t="s">
        <v>244</v>
      </c>
      <c r="D468" s="597" t="s">
        <v>2354</v>
      </c>
      <c r="E468" s="597" t="s">
        <v>2354</v>
      </c>
      <c r="F468" s="597" t="s">
        <v>303</v>
      </c>
      <c r="G468" s="597" t="s">
        <v>270</v>
      </c>
      <c r="H468" s="598" t="str">
        <f t="shared" si="14"/>
        <v>PESQUISA APLICADA;EMPRESA BRASILEIRA;GRANDE;;;RECURSOS HUMANOS;TAXA DE BANCADA</v>
      </c>
      <c r="I468" s="599" t="s">
        <v>1567</v>
      </c>
      <c r="J468" s="600" t="str">
        <f t="shared" si="15"/>
        <v>DESPESA NÃO ADMITIDA COM RECURSOS DA CLÁUSULA DE P,D&amp;I, CONSIDERANDO O EXECUTOR E A QUALIFICAÇÃO DO PROJETO OU PROGRAMA</v>
      </c>
    </row>
    <row r="469" spans="1:10" ht="12" customHeight="1" x14ac:dyDescent="0.3">
      <c r="A469" s="597" t="s">
        <v>21</v>
      </c>
      <c r="B469" s="597" t="s">
        <v>249</v>
      </c>
      <c r="C469" s="597" t="s">
        <v>244</v>
      </c>
      <c r="D469" s="597" t="s">
        <v>2354</v>
      </c>
      <c r="E469" s="597" t="s">
        <v>2354</v>
      </c>
      <c r="F469" s="597" t="s">
        <v>2357</v>
      </c>
      <c r="G469" s="597" t="s">
        <v>232</v>
      </c>
      <c r="H469" s="598" t="str">
        <f t="shared" si="14"/>
        <v>PESQUISA APLICADA;EMPRESA BRASILEIRA;GRANDE;;;SERVICOS;OUTRO SERVIÇO DE APOIO</v>
      </c>
      <c r="I469" s="599" t="s">
        <v>1567</v>
      </c>
      <c r="J469" s="600" t="str">
        <f t="shared" si="15"/>
        <v>DESPESA NÃO ADMITIDA COM RECURSOS DA CLÁUSULA DE P,D&amp;I, CONSIDERANDO O EXECUTOR E A QUALIFICAÇÃO DO PROJETO OU PROGRAMA</v>
      </c>
    </row>
    <row r="470" spans="1:10" ht="12" customHeight="1" x14ac:dyDescent="0.3">
      <c r="A470" s="597" t="s">
        <v>21</v>
      </c>
      <c r="B470" s="597" t="s">
        <v>249</v>
      </c>
      <c r="C470" s="597" t="s">
        <v>244</v>
      </c>
      <c r="D470" s="597" t="s">
        <v>2354</v>
      </c>
      <c r="E470" s="597" t="s">
        <v>2354</v>
      </c>
      <c r="F470" s="597" t="s">
        <v>2357</v>
      </c>
      <c r="G470" s="597" t="s">
        <v>221</v>
      </c>
      <c r="H470" s="598" t="str">
        <f t="shared" si="14"/>
        <v>PESQUISA APLICADA;EMPRESA BRASILEIRA;GRANDE;;;SERVICOS;PERFURAÇÃO DE POÇO ESTRATIGRÁFICO</v>
      </c>
      <c r="I470" s="599" t="s">
        <v>1567</v>
      </c>
      <c r="J470" s="600" t="str">
        <f t="shared" si="15"/>
        <v>DESPESA NÃO ADMITIDA COM RECURSOS DA CLÁUSULA DE P,D&amp;I, CONSIDERANDO O EXECUTOR E A QUALIFICAÇÃO DO PROJETO OU PROGRAMA</v>
      </c>
    </row>
    <row r="471" spans="1:10" ht="12" customHeight="1" x14ac:dyDescent="0.3">
      <c r="A471" s="597" t="s">
        <v>21</v>
      </c>
      <c r="B471" s="597" t="s">
        <v>249</v>
      </c>
      <c r="C471" s="597" t="s">
        <v>244</v>
      </c>
      <c r="D471" s="597" t="s">
        <v>2354</v>
      </c>
      <c r="E471" s="597" t="s">
        <v>2354</v>
      </c>
      <c r="F471" s="597" t="s">
        <v>2357</v>
      </c>
      <c r="G471" s="597" t="s">
        <v>2055</v>
      </c>
      <c r="H471" s="598" t="str">
        <f t="shared" si="14"/>
        <v>PESQUISA APLICADA;EMPRESA BRASILEIRA;GRANDE;;;SERVICOS;SERVIÇO DE APOIO PARA AQUISIÇÃO DE DADOS</v>
      </c>
      <c r="I471" s="599" t="s">
        <v>1567</v>
      </c>
      <c r="J471" s="600" t="str">
        <f t="shared" si="15"/>
        <v>DESPESA NÃO ADMITIDA COM RECURSOS DA CLÁUSULA DE P,D&amp;I, CONSIDERANDO O EXECUTOR E A QUALIFICAÇÃO DO PROJETO OU PROGRAMA</v>
      </c>
    </row>
    <row r="472" spans="1:10" ht="12" customHeight="1" x14ac:dyDescent="0.3">
      <c r="A472" s="597" t="s">
        <v>21</v>
      </c>
      <c r="B472" s="597" t="s">
        <v>249</v>
      </c>
      <c r="C472" s="597" t="s">
        <v>244</v>
      </c>
      <c r="D472" s="597" t="s">
        <v>2354</v>
      </c>
      <c r="E472" s="597" t="s">
        <v>2354</v>
      </c>
      <c r="F472" s="597" t="s">
        <v>2357</v>
      </c>
      <c r="G472" s="597" t="s">
        <v>230</v>
      </c>
      <c r="H472" s="598" t="str">
        <f t="shared" si="14"/>
        <v>PESQUISA APLICADA;EMPRESA BRASILEIRA;GRANDE;;;SERVICOS;SERVIÇO DE EDITORAÇÃO E IMPRESSÃO</v>
      </c>
      <c r="I472" s="599" t="s">
        <v>1567</v>
      </c>
      <c r="J472" s="600" t="str">
        <f t="shared" si="15"/>
        <v>DESPESA NÃO ADMITIDA COM RECURSOS DA CLÁUSULA DE P,D&amp;I, CONSIDERANDO O EXECUTOR E A QUALIFICAÇÃO DO PROJETO OU PROGRAMA</v>
      </c>
    </row>
    <row r="473" spans="1:10" ht="12" customHeight="1" x14ac:dyDescent="0.3">
      <c r="A473" s="597" t="s">
        <v>21</v>
      </c>
      <c r="B473" s="597" t="s">
        <v>249</v>
      </c>
      <c r="C473" s="597" t="s">
        <v>244</v>
      </c>
      <c r="D473" s="597" t="s">
        <v>2354</v>
      </c>
      <c r="E473" s="597" t="s">
        <v>2354</v>
      </c>
      <c r="F473" s="597" t="s">
        <v>2357</v>
      </c>
      <c r="G473" s="597" t="s">
        <v>231</v>
      </c>
      <c r="H473" s="598" t="str">
        <f t="shared" si="14"/>
        <v>PESQUISA APLICADA;EMPRESA BRASILEIRA;GRANDE;;;SERVICOS;SERVIÇO DE LOCOMOÇÃO E TRANSPORTE</v>
      </c>
      <c r="I473" s="599" t="s">
        <v>1567</v>
      </c>
      <c r="J473" s="600" t="str">
        <f t="shared" si="15"/>
        <v>DESPESA NÃO ADMITIDA COM RECURSOS DA CLÁUSULA DE P,D&amp;I, CONSIDERANDO O EXECUTOR E A QUALIFICAÇÃO DO PROJETO OU PROGRAMA</v>
      </c>
    </row>
    <row r="474" spans="1:10" ht="12" customHeight="1" x14ac:dyDescent="0.3">
      <c r="A474" s="597" t="s">
        <v>21</v>
      </c>
      <c r="B474" s="597" t="s">
        <v>249</v>
      </c>
      <c r="C474" s="597" t="s">
        <v>244</v>
      </c>
      <c r="D474" s="597" t="s">
        <v>2354</v>
      </c>
      <c r="E474" s="597" t="s">
        <v>2354</v>
      </c>
      <c r="F474" s="597" t="s">
        <v>2357</v>
      </c>
      <c r="G474" s="597" t="s">
        <v>2358</v>
      </c>
      <c r="H474" s="598" t="str">
        <f t="shared" si="14"/>
        <v>PESQUISA APLICADA;EMPRESA BRASILEIRA;GRANDE;;;SERVICOS;SERVIÇO DE MANUTENÇÃO</v>
      </c>
      <c r="I474" s="599" t="s">
        <v>1567</v>
      </c>
      <c r="J474" s="600" t="str">
        <f t="shared" si="15"/>
        <v>DESPESA NÃO ADMITIDA COM RECURSOS DA CLÁUSULA DE P,D&amp;I, CONSIDERANDO O EXECUTOR E A QUALIFICAÇÃO DO PROJETO OU PROGRAMA</v>
      </c>
    </row>
    <row r="475" spans="1:10" ht="12" customHeight="1" x14ac:dyDescent="0.3">
      <c r="A475" s="597" t="s">
        <v>21</v>
      </c>
      <c r="B475" s="597" t="s">
        <v>249</v>
      </c>
      <c r="C475" s="597" t="s">
        <v>244</v>
      </c>
      <c r="D475" s="597" t="s">
        <v>2354</v>
      </c>
      <c r="E475" s="597" t="s">
        <v>2354</v>
      </c>
      <c r="F475" s="597" t="s">
        <v>2357</v>
      </c>
      <c r="G475" s="597" t="s">
        <v>2399</v>
      </c>
      <c r="H475" s="598" t="str">
        <f t="shared" si="14"/>
        <v>PESQUISA APLICADA;EMPRESA BRASILEIRA;GRANDE;;;SERVICOS;SERVIÇO TÉCNICO ESPECIALIZADO</v>
      </c>
      <c r="I475" s="599" t="s">
        <v>1575</v>
      </c>
      <c r="J475" s="600" t="str">
        <f t="shared" si="15"/>
        <v/>
      </c>
    </row>
    <row r="476" spans="1:10" ht="12" customHeight="1" x14ac:dyDescent="0.3">
      <c r="A476" s="597" t="s">
        <v>21</v>
      </c>
      <c r="B476" s="597" t="s">
        <v>249</v>
      </c>
      <c r="C476" s="597" t="s">
        <v>244</v>
      </c>
      <c r="D476" s="597" t="s">
        <v>2354</v>
      </c>
      <c r="E476" s="597" t="s">
        <v>2354</v>
      </c>
      <c r="F476" s="597" t="s">
        <v>2357</v>
      </c>
      <c r="G476" s="597" t="s">
        <v>2359</v>
      </c>
      <c r="H476" s="598" t="str">
        <f t="shared" si="14"/>
        <v>PESQUISA APLICADA;EMPRESA BRASILEIRA;GRANDE;;;SERVICOS;SERVIÇOS COMPUTACIONAIS</v>
      </c>
      <c r="I476" s="599" t="s">
        <v>1575</v>
      </c>
      <c r="J476" s="600" t="str">
        <f t="shared" si="15"/>
        <v/>
      </c>
    </row>
    <row r="477" spans="1:10" ht="12" customHeight="1" x14ac:dyDescent="0.3">
      <c r="A477" s="597" t="s">
        <v>21</v>
      </c>
      <c r="B477" s="597" t="s">
        <v>249</v>
      </c>
      <c r="C477" s="597" t="s">
        <v>244</v>
      </c>
      <c r="D477" s="597" t="s">
        <v>2354</v>
      </c>
      <c r="E477" s="597" t="s">
        <v>2354</v>
      </c>
      <c r="F477" s="597" t="s">
        <v>2357</v>
      </c>
      <c r="G477" s="597" t="s">
        <v>229</v>
      </c>
      <c r="H477" s="598" t="str">
        <f t="shared" si="14"/>
        <v>PESQUISA APLICADA;EMPRESA BRASILEIRA;GRANDE;;;SERVICOS;TAXA DE INSCRIÇÃO EM CONGRESSO OU EVENTO</v>
      </c>
      <c r="I477" s="599" t="s">
        <v>1567</v>
      </c>
      <c r="J477" s="600" t="str">
        <f t="shared" si="15"/>
        <v>DESPESA NÃO ADMITIDA COM RECURSOS DA CLÁUSULA DE P,D&amp;I, CONSIDERANDO O EXECUTOR E A QUALIFICAÇÃO DO PROJETO OU PROGRAMA</v>
      </c>
    </row>
    <row r="478" spans="1:10" ht="12" customHeight="1" x14ac:dyDescent="0.3">
      <c r="A478" s="597" t="s">
        <v>21</v>
      </c>
      <c r="B478" s="597" t="s">
        <v>249</v>
      </c>
      <c r="C478" s="597" t="s">
        <v>244</v>
      </c>
      <c r="D478" s="597" t="s">
        <v>2354</v>
      </c>
      <c r="E478" s="597" t="s">
        <v>2354</v>
      </c>
      <c r="F478" s="597" t="s">
        <v>2360</v>
      </c>
      <c r="G478" s="597" t="s">
        <v>2064</v>
      </c>
      <c r="H478" s="598" t="str">
        <f t="shared" si="14"/>
        <v>PESQUISA APLICADA;EMPRESA BRASILEIRA;GRANDE;;;SERVICOS - TIB;SERVIÇO DE TIB</v>
      </c>
      <c r="I478" s="599" t="s">
        <v>1567</v>
      </c>
      <c r="J478" s="600" t="str">
        <f t="shared" si="15"/>
        <v>DESPESA NÃO ADMITIDA COM RECURSOS DA CLÁUSULA DE P,D&amp;I, CONSIDERANDO O EXECUTOR E A QUALIFICAÇÃO DO PROJETO OU PROGRAMA</v>
      </c>
    </row>
    <row r="479" spans="1:10" ht="12" customHeight="1" x14ac:dyDescent="0.3">
      <c r="A479" s="597" t="s">
        <v>21</v>
      </c>
      <c r="B479" s="597" t="s">
        <v>249</v>
      </c>
      <c r="C479" s="597" t="s">
        <v>244</v>
      </c>
      <c r="D479" s="597" t="s">
        <v>2354</v>
      </c>
      <c r="E479" s="597" t="s">
        <v>2354</v>
      </c>
      <c r="F479" s="597" t="s">
        <v>2360</v>
      </c>
      <c r="G479" s="597" t="s">
        <v>2057</v>
      </c>
      <c r="H479" s="598" t="str">
        <f t="shared" si="14"/>
        <v>PESQUISA APLICADA;EMPRESA BRASILEIRA;GRANDE;;;SERVICOS - TIB;SERVIÇO DE TREINAMENTO, SUPORTE E QUALIFICAÇÃO</v>
      </c>
      <c r="I479" s="599" t="s">
        <v>1567</v>
      </c>
      <c r="J479" s="600" t="str">
        <f t="shared" si="15"/>
        <v>DESPESA NÃO ADMITIDA COM RECURSOS DA CLÁUSULA DE P,D&amp;I, CONSIDERANDO O EXECUTOR E A QUALIFICAÇÃO DO PROJETO OU PROGRAMA</v>
      </c>
    </row>
    <row r="480" spans="1:10" ht="12" customHeight="1" x14ac:dyDescent="0.3">
      <c r="A480" s="597" t="s">
        <v>21</v>
      </c>
      <c r="B480" s="597" t="s">
        <v>249</v>
      </c>
      <c r="C480" s="597" t="s">
        <v>244</v>
      </c>
      <c r="D480" s="597" t="s">
        <v>2354</v>
      </c>
      <c r="E480" s="597" t="s">
        <v>2354</v>
      </c>
      <c r="F480" s="597" t="s">
        <v>2360</v>
      </c>
      <c r="G480" s="597" t="s">
        <v>2056</v>
      </c>
      <c r="H480" s="598" t="str">
        <f t="shared" si="14"/>
        <v>PESQUISA APLICADA;EMPRESA BRASILEIRA;GRANDE;;;SERVICOS - TIB;SERVIÇO ESPECIALIZADO PARA TIB - NORMALIZAÇÃO</v>
      </c>
      <c r="I480" s="599" t="s">
        <v>1567</v>
      </c>
      <c r="J480" s="600" t="str">
        <f t="shared" si="15"/>
        <v>DESPESA NÃO ADMITIDA COM RECURSOS DA CLÁUSULA DE P,D&amp;I, CONSIDERANDO O EXECUTOR E A QUALIFICAÇÃO DO PROJETO OU PROGRAMA</v>
      </c>
    </row>
    <row r="481" spans="1:10" ht="12" customHeight="1" x14ac:dyDescent="0.3">
      <c r="A481" s="597" t="s">
        <v>21</v>
      </c>
      <c r="B481" s="597" t="s">
        <v>249</v>
      </c>
      <c r="C481" s="597" t="s">
        <v>244</v>
      </c>
      <c r="D481" s="597" t="s">
        <v>2354</v>
      </c>
      <c r="E481" s="597" t="s">
        <v>2354</v>
      </c>
      <c r="F481" s="597" t="s">
        <v>1648</v>
      </c>
      <c r="G481" s="597" t="s">
        <v>2202</v>
      </c>
      <c r="H481" s="598" t="str">
        <f t="shared" si="14"/>
        <v>PESQUISA APLICADA;EMPRESA BRASILEIRA;GRANDE;;;TESTES OPERACIONAIS;NA</v>
      </c>
      <c r="I481" s="599" t="s">
        <v>1567</v>
      </c>
      <c r="J481" s="600" t="str">
        <f t="shared" si="15"/>
        <v>DESPESA NÃO ADMITIDA COM RECURSOS DA CLÁUSULA DE P,D&amp;I, CONSIDERANDO O EXECUTOR E A QUALIFICAÇÃO DO PROJETO OU PROGRAMA</v>
      </c>
    </row>
    <row r="482" spans="1:10" ht="12" customHeight="1" x14ac:dyDescent="0.3">
      <c r="A482" s="597" t="s">
        <v>21</v>
      </c>
      <c r="B482" s="597" t="s">
        <v>249</v>
      </c>
      <c r="C482" s="597" t="s">
        <v>244</v>
      </c>
      <c r="D482" s="597" t="s">
        <v>2354</v>
      </c>
      <c r="E482" s="597" t="s">
        <v>2354</v>
      </c>
      <c r="F482" s="597" t="s">
        <v>281</v>
      </c>
      <c r="G482" s="597" t="s">
        <v>2202</v>
      </c>
      <c r="H482" s="598" t="str">
        <f t="shared" si="14"/>
        <v>PESQUISA APLICADA;EMPRESA BRASILEIRA;GRANDE;;;TRIBUTOS;NA</v>
      </c>
      <c r="I482" s="599" t="s">
        <v>1575</v>
      </c>
      <c r="J482" s="600" t="str">
        <f t="shared" si="15"/>
        <v/>
      </c>
    </row>
    <row r="483" spans="1:10" ht="12" customHeight="1" x14ac:dyDescent="0.3">
      <c r="A483" s="601" t="s">
        <v>21</v>
      </c>
      <c r="B483" s="600" t="s">
        <v>249</v>
      </c>
      <c r="C483" s="600" t="s">
        <v>244</v>
      </c>
      <c r="D483" s="600"/>
      <c r="E483" s="600"/>
      <c r="F483" s="597" t="s">
        <v>2357</v>
      </c>
      <c r="G483" s="600" t="s">
        <v>2408</v>
      </c>
      <c r="H483" s="598" t="str">
        <f t="shared" si="14"/>
        <v>PESQUISA APLICADA;EMPRESA BRASILEIRA;GRANDE;;;SERVICOS;SERVIÇO DE QUALIFICAÇÃO E CERTIFICAÇÃO</v>
      </c>
      <c r="I483" s="599" t="s">
        <v>1567</v>
      </c>
      <c r="J483" s="600" t="str">
        <f t="shared" si="15"/>
        <v>DESPESA NÃO ADMITIDA COM RECURSOS DA CLÁUSULA DE P,D&amp;I, CONSIDERANDO O EXECUTOR E A QUALIFICAÇÃO DO PROJETO OU PROGRAMA</v>
      </c>
    </row>
    <row r="484" spans="1:10" ht="12" customHeight="1" x14ac:dyDescent="0.3">
      <c r="A484" s="597" t="s">
        <v>21</v>
      </c>
      <c r="B484" s="597" t="s">
        <v>249</v>
      </c>
      <c r="C484" s="597" t="s">
        <v>243</v>
      </c>
      <c r="D484" s="597" t="s">
        <v>2354</v>
      </c>
      <c r="E484" s="597" t="s">
        <v>2354</v>
      </c>
      <c r="F484" s="597" t="s">
        <v>1646</v>
      </c>
      <c r="G484" s="597" t="s">
        <v>2050</v>
      </c>
      <c r="H484" s="598" t="str">
        <f t="shared" si="14"/>
        <v>PESQUISA APLICADA;EMPRESA BRASILEIRA;MÉDIO;;;CAPACITACAO DE FORNECEDORES;BENS E MATERIAIS - CABEÇA DE SÉRIE E LOTE PILOTO</v>
      </c>
      <c r="I484" s="599" t="s">
        <v>1567</v>
      </c>
      <c r="J484" s="600" t="str">
        <f t="shared" si="15"/>
        <v>DESPESA NÃO ADMITIDA COM RECURSOS DA CLÁUSULA DE P,D&amp;I, CONSIDERANDO O EXECUTOR E A QUALIFICAÇÃO DO PROJETO OU PROGRAMA</v>
      </c>
    </row>
    <row r="485" spans="1:10" ht="12" customHeight="1" x14ac:dyDescent="0.3">
      <c r="A485" s="597" t="s">
        <v>21</v>
      </c>
      <c r="B485" s="597" t="s">
        <v>249</v>
      </c>
      <c r="C485" s="597" t="s">
        <v>243</v>
      </c>
      <c r="D485" s="597" t="s">
        <v>2354</v>
      </c>
      <c r="E485" s="597" t="s">
        <v>2354</v>
      </c>
      <c r="F485" s="597" t="s">
        <v>1646</v>
      </c>
      <c r="G485" s="597" t="s">
        <v>2053</v>
      </c>
      <c r="H485" s="598" t="str">
        <f t="shared" si="14"/>
        <v>PESQUISA APLICADA;EMPRESA BRASILEIRA;MÉDIO;;;CAPACITACAO DE FORNECEDORES;EQUIPAMENTOS E MATERIAIS - PRIMEIRO LOTE</v>
      </c>
      <c r="I485" s="599" t="s">
        <v>1567</v>
      </c>
      <c r="J485" s="600" t="str">
        <f t="shared" si="15"/>
        <v>DESPESA NÃO ADMITIDA COM RECURSOS DA CLÁUSULA DE P,D&amp;I, CONSIDERANDO O EXECUTOR E A QUALIFICAÇÃO DO PROJETO OU PROGRAMA</v>
      </c>
    </row>
    <row r="486" spans="1:10" ht="12" customHeight="1" x14ac:dyDescent="0.3">
      <c r="A486" s="597" t="s">
        <v>21</v>
      </c>
      <c r="B486" s="597" t="s">
        <v>249</v>
      </c>
      <c r="C486" s="597" t="s">
        <v>243</v>
      </c>
      <c r="D486" s="597" t="s">
        <v>2354</v>
      </c>
      <c r="E486" s="597" t="s">
        <v>2354</v>
      </c>
      <c r="F486" s="597" t="s">
        <v>1646</v>
      </c>
      <c r="G486" s="597" t="s">
        <v>260</v>
      </c>
      <c r="H486" s="598" t="str">
        <f t="shared" si="14"/>
        <v>PESQUISA APLICADA;EMPRESA BRASILEIRA;MÉDIO;;;CAPACITACAO DE FORNECEDORES;EQUIPAMENTOS LABORATORIAIS</v>
      </c>
      <c r="I486" s="599" t="s">
        <v>1567</v>
      </c>
      <c r="J486" s="600" t="str">
        <f t="shared" si="15"/>
        <v>DESPESA NÃO ADMITIDA COM RECURSOS DA CLÁUSULA DE P,D&amp;I, CONSIDERANDO O EXECUTOR E A QUALIFICAÇÃO DO PROJETO OU PROGRAMA</v>
      </c>
    </row>
    <row r="487" spans="1:10" ht="12" customHeight="1" x14ac:dyDescent="0.3">
      <c r="A487" s="597" t="s">
        <v>21</v>
      </c>
      <c r="B487" s="597" t="s">
        <v>249</v>
      </c>
      <c r="C487" s="597" t="s">
        <v>243</v>
      </c>
      <c r="D487" s="597" t="s">
        <v>2354</v>
      </c>
      <c r="E487" s="597" t="s">
        <v>2354</v>
      </c>
      <c r="F487" s="597" t="s">
        <v>1646</v>
      </c>
      <c r="G487" s="597" t="s">
        <v>2052</v>
      </c>
      <c r="H487" s="598" t="str">
        <f t="shared" si="14"/>
        <v>PESQUISA APLICADA;EMPRESA BRASILEIRA;MÉDIO;;;CAPACITACAO DE FORNECEDORES;ESTUDOS DE VIABILIDADE TÉCNICA E ECONÔMICA</v>
      </c>
      <c r="I487" s="599" t="s">
        <v>1567</v>
      </c>
      <c r="J487" s="600" t="str">
        <f t="shared" si="15"/>
        <v>DESPESA NÃO ADMITIDA COM RECURSOS DA CLÁUSULA DE P,D&amp;I, CONSIDERANDO O EXECUTOR E A QUALIFICAÇÃO DO PROJETO OU PROGRAMA</v>
      </c>
    </row>
    <row r="488" spans="1:10" ht="12" customHeight="1" x14ac:dyDescent="0.3">
      <c r="A488" s="597" t="s">
        <v>21</v>
      </c>
      <c r="B488" s="597" t="s">
        <v>249</v>
      </c>
      <c r="C488" s="597" t="s">
        <v>243</v>
      </c>
      <c r="D488" s="597" t="s">
        <v>2354</v>
      </c>
      <c r="E488" s="597" t="s">
        <v>2354</v>
      </c>
      <c r="F488" s="597" t="s">
        <v>1646</v>
      </c>
      <c r="G488" s="597" t="s">
        <v>2051</v>
      </c>
      <c r="H488" s="598" t="str">
        <f t="shared" si="14"/>
        <v>PESQUISA APLICADA;EMPRESA BRASILEIRA;MÉDIO;;;CAPACITACAO DE FORNECEDORES;SERVIÇOS - CABEÇA DE SÉRIE E LOTE PILOTO</v>
      </c>
      <c r="I488" s="599" t="s">
        <v>1567</v>
      </c>
      <c r="J488" s="600" t="str">
        <f t="shared" si="15"/>
        <v>DESPESA NÃO ADMITIDA COM RECURSOS DA CLÁUSULA DE P,D&amp;I, CONSIDERANDO O EXECUTOR E A QUALIFICAÇÃO DO PROJETO OU PROGRAMA</v>
      </c>
    </row>
    <row r="489" spans="1:10" ht="12" customHeight="1" x14ac:dyDescent="0.3">
      <c r="A489" s="597" t="s">
        <v>21</v>
      </c>
      <c r="B489" s="597" t="s">
        <v>249</v>
      </c>
      <c r="C489" s="597" t="s">
        <v>243</v>
      </c>
      <c r="D489" s="597" t="s">
        <v>2354</v>
      </c>
      <c r="E489" s="597" t="s">
        <v>2354</v>
      </c>
      <c r="F489" s="597" t="s">
        <v>1646</v>
      </c>
      <c r="G489" s="597" t="s">
        <v>2054</v>
      </c>
      <c r="H489" s="598" t="str">
        <f t="shared" si="14"/>
        <v>PESQUISA APLICADA;EMPRESA BRASILEIRA;MÉDIO;;;CAPACITACAO DE FORNECEDORES;SERVIÇOS - OPERACIONALIZAÇÃO DE EQUIPAMENTOS</v>
      </c>
      <c r="I489" s="599" t="s">
        <v>1567</v>
      </c>
      <c r="J489" s="600" t="str">
        <f t="shared" si="15"/>
        <v>DESPESA NÃO ADMITIDA COM RECURSOS DA CLÁUSULA DE P,D&amp;I, CONSIDERANDO O EXECUTOR E A QUALIFICAÇÃO DO PROJETO OU PROGRAMA</v>
      </c>
    </row>
    <row r="490" spans="1:10" ht="12" customHeight="1" x14ac:dyDescent="0.3">
      <c r="A490" s="597" t="s">
        <v>21</v>
      </c>
      <c r="B490" s="597" t="s">
        <v>249</v>
      </c>
      <c r="C490" s="597" t="s">
        <v>243</v>
      </c>
      <c r="D490" s="597" t="s">
        <v>2354</v>
      </c>
      <c r="E490" s="597" t="s">
        <v>2354</v>
      </c>
      <c r="F490" s="597" t="s">
        <v>2362</v>
      </c>
      <c r="G490" s="597" t="s">
        <v>2202</v>
      </c>
      <c r="H490" s="598" t="str">
        <f t="shared" si="14"/>
        <v>PESQUISA APLICADA;EMPRESA BRASILEIRA;MÉDIO;;;CUSTOS DIRETOS;NA</v>
      </c>
      <c r="I490" s="599" t="s">
        <v>1575</v>
      </c>
      <c r="J490" s="600" t="str">
        <f t="shared" si="15"/>
        <v/>
      </c>
    </row>
    <row r="491" spans="1:10" ht="12" customHeight="1" x14ac:dyDescent="0.3">
      <c r="A491" s="597" t="s">
        <v>21</v>
      </c>
      <c r="B491" s="597" t="s">
        <v>249</v>
      </c>
      <c r="C491" s="597" t="s">
        <v>243</v>
      </c>
      <c r="D491" s="597" t="s">
        <v>2354</v>
      </c>
      <c r="E491" s="597" t="s">
        <v>2354</v>
      </c>
      <c r="F491" s="597" t="s">
        <v>1643</v>
      </c>
      <c r="G491" s="597" t="s">
        <v>2202</v>
      </c>
      <c r="H491" s="598" t="str">
        <f t="shared" si="14"/>
        <v>PESQUISA APLICADA;EMPRESA BRASILEIRA;MÉDIO;;;DIARIAS E AJUDA DE CUSTO;NA</v>
      </c>
      <c r="I491" s="599" t="s">
        <v>1575</v>
      </c>
      <c r="J491" s="600" t="str">
        <f t="shared" si="15"/>
        <v/>
      </c>
    </row>
    <row r="492" spans="1:10" ht="12" customHeight="1" x14ac:dyDescent="0.3">
      <c r="A492" s="597" t="s">
        <v>21</v>
      </c>
      <c r="B492" s="597" t="s">
        <v>249</v>
      </c>
      <c r="C492" s="597" t="s">
        <v>243</v>
      </c>
      <c r="D492" s="597" t="s">
        <v>2354</v>
      </c>
      <c r="E492" s="597" t="s">
        <v>2354</v>
      </c>
      <c r="F492" s="597" t="s">
        <v>1645</v>
      </c>
      <c r="G492" s="597" t="s">
        <v>2361</v>
      </c>
      <c r="H492" s="598" t="str">
        <f t="shared" si="14"/>
        <v>PESQUISA APLICADA;EMPRESA BRASILEIRA;MÉDIO;;;EQUIPAMENTO E MATERIAL PERMANENTE;EQUIPAMENTO</v>
      </c>
      <c r="I492" s="599" t="s">
        <v>1575</v>
      </c>
      <c r="J492" s="600" t="str">
        <f t="shared" si="15"/>
        <v/>
      </c>
    </row>
    <row r="493" spans="1:10" ht="12" customHeight="1" x14ac:dyDescent="0.3">
      <c r="A493" s="597" t="s">
        <v>21</v>
      </c>
      <c r="B493" s="597" t="s">
        <v>249</v>
      </c>
      <c r="C493" s="597" t="s">
        <v>243</v>
      </c>
      <c r="D493" s="597" t="s">
        <v>2354</v>
      </c>
      <c r="E493" s="597" t="s">
        <v>2354</v>
      </c>
      <c r="F493" s="597" t="s">
        <v>1645</v>
      </c>
      <c r="G493" s="597" t="s">
        <v>1248</v>
      </c>
      <c r="H493" s="598" t="str">
        <f t="shared" si="14"/>
        <v>PESQUISA APLICADA;EMPRESA BRASILEIRA;MÉDIO;;;EQUIPAMENTO E MATERIAL PERMANENTE;MATERIAL PERMANENTE</v>
      </c>
      <c r="I493" s="599" t="s">
        <v>1575</v>
      </c>
      <c r="J493" s="600" t="str">
        <f t="shared" si="15"/>
        <v/>
      </c>
    </row>
    <row r="494" spans="1:10" ht="12" customHeight="1" x14ac:dyDescent="0.3">
      <c r="A494" s="597" t="s">
        <v>21</v>
      </c>
      <c r="B494" s="597" t="s">
        <v>249</v>
      </c>
      <c r="C494" s="597" t="s">
        <v>243</v>
      </c>
      <c r="D494" s="597" t="s">
        <v>2354</v>
      </c>
      <c r="E494" s="597" t="s">
        <v>2354</v>
      </c>
      <c r="F494" s="597" t="s">
        <v>448</v>
      </c>
      <c r="G494" s="597" t="s">
        <v>2062</v>
      </c>
      <c r="H494" s="598" t="str">
        <f t="shared" si="14"/>
        <v>PESQUISA APLICADA;EMPRESA BRASILEIRA;MÉDIO;;;EQUIPE;BOLSA - ALUNO DE GRADUAÇÃO OU PÓS-GRADUAÇÃO</v>
      </c>
      <c r="I494" s="599" t="s">
        <v>1567</v>
      </c>
      <c r="J494" s="600" t="str">
        <f t="shared" si="15"/>
        <v>DESPESA NÃO ADMITIDA COM RECURSOS DA CLÁUSULA DE P,D&amp;I, CONSIDERANDO O EXECUTOR E A QUALIFICAÇÃO DO PROJETO OU PROGRAMA</v>
      </c>
    </row>
    <row r="495" spans="1:10" ht="12" customHeight="1" x14ac:dyDescent="0.3">
      <c r="A495" s="597" t="s">
        <v>21</v>
      </c>
      <c r="B495" s="597" t="s">
        <v>249</v>
      </c>
      <c r="C495" s="597" t="s">
        <v>243</v>
      </c>
      <c r="D495" s="597" t="s">
        <v>2354</v>
      </c>
      <c r="E495" s="597" t="s">
        <v>2354</v>
      </c>
      <c r="F495" s="597" t="s">
        <v>448</v>
      </c>
      <c r="G495" s="597" t="s">
        <v>2061</v>
      </c>
      <c r="H495" s="598" t="str">
        <f t="shared" si="14"/>
        <v>PESQUISA APLICADA;EMPRESA BRASILEIRA;MÉDIO;;;EQUIPE;BOLSA - DOCENTE OU PESQUISADOR DA INSTITUIÇÃO</v>
      </c>
      <c r="I495" s="599" t="s">
        <v>1567</v>
      </c>
      <c r="J495" s="600" t="str">
        <f t="shared" si="15"/>
        <v>DESPESA NÃO ADMITIDA COM RECURSOS DA CLÁUSULA DE P,D&amp;I, CONSIDERANDO O EXECUTOR E A QUALIFICAÇÃO DO PROJETO OU PROGRAMA</v>
      </c>
    </row>
    <row r="496" spans="1:10" ht="12" customHeight="1" x14ac:dyDescent="0.3">
      <c r="A496" s="597" t="s">
        <v>21</v>
      </c>
      <c r="B496" s="597" t="s">
        <v>249</v>
      </c>
      <c r="C496" s="597" t="s">
        <v>243</v>
      </c>
      <c r="D496" s="597" t="s">
        <v>2354</v>
      </c>
      <c r="E496" s="597" t="s">
        <v>2354</v>
      </c>
      <c r="F496" s="597" t="s">
        <v>448</v>
      </c>
      <c r="G496" s="597" t="s">
        <v>2063</v>
      </c>
      <c r="H496" s="598" t="str">
        <f t="shared" si="14"/>
        <v>PESQUISA APLICADA;EMPRESA BRASILEIRA;MÉDIO;;;EQUIPE;BOLSA - PESQUISADOR VISITANTE</v>
      </c>
      <c r="I496" s="599" t="s">
        <v>1567</v>
      </c>
      <c r="J496" s="600" t="str">
        <f t="shared" si="15"/>
        <v>DESPESA NÃO ADMITIDA COM RECURSOS DA CLÁUSULA DE P,D&amp;I, CONSIDERANDO O EXECUTOR E A QUALIFICAÇÃO DO PROJETO OU PROGRAMA</v>
      </c>
    </row>
    <row r="497" spans="1:10" ht="12" customHeight="1" x14ac:dyDescent="0.3">
      <c r="A497" s="597" t="s">
        <v>21</v>
      </c>
      <c r="B497" s="597" t="s">
        <v>249</v>
      </c>
      <c r="C497" s="597" t="s">
        <v>243</v>
      </c>
      <c r="D497" s="597" t="s">
        <v>2354</v>
      </c>
      <c r="E497" s="597" t="s">
        <v>2354</v>
      </c>
      <c r="F497" s="597" t="s">
        <v>448</v>
      </c>
      <c r="G497" s="597" t="s">
        <v>1641</v>
      </c>
      <c r="H497" s="598" t="str">
        <f t="shared" si="14"/>
        <v>PESQUISA APLICADA;EMPRESA BRASILEIRA;MÉDIO;;;EQUIPE;REMUNERAÇÃO DIRETA</v>
      </c>
      <c r="I497" s="599" t="s">
        <v>1575</v>
      </c>
      <c r="J497" s="600" t="str">
        <f t="shared" si="15"/>
        <v/>
      </c>
    </row>
    <row r="498" spans="1:10" ht="12" customHeight="1" x14ac:dyDescent="0.3">
      <c r="A498" s="597" t="s">
        <v>21</v>
      </c>
      <c r="B498" s="597" t="s">
        <v>249</v>
      </c>
      <c r="C498" s="597" t="s">
        <v>243</v>
      </c>
      <c r="D498" s="597" t="s">
        <v>2354</v>
      </c>
      <c r="E498" s="597" t="s">
        <v>2354</v>
      </c>
      <c r="F498" s="597" t="s">
        <v>1642</v>
      </c>
      <c r="G498" s="597" t="s">
        <v>2202</v>
      </c>
      <c r="H498" s="598" t="str">
        <f t="shared" si="14"/>
        <v>PESQUISA APLICADA;EMPRESA BRASILEIRA;MÉDIO;;;MATERIAL DE CONSUMO;NA</v>
      </c>
      <c r="I498" s="599" t="s">
        <v>1575</v>
      </c>
      <c r="J498" s="600" t="str">
        <f t="shared" si="15"/>
        <v/>
      </c>
    </row>
    <row r="499" spans="1:10" ht="12" customHeight="1" x14ac:dyDescent="0.3">
      <c r="A499" s="597" t="s">
        <v>21</v>
      </c>
      <c r="B499" s="597" t="s">
        <v>249</v>
      </c>
      <c r="C499" s="597" t="s">
        <v>243</v>
      </c>
      <c r="D499" s="597" t="s">
        <v>2354</v>
      </c>
      <c r="E499" s="597" t="s">
        <v>2354</v>
      </c>
      <c r="F499" s="597" t="s">
        <v>1644</v>
      </c>
      <c r="G499" s="597" t="s">
        <v>2066</v>
      </c>
      <c r="H499" s="598" t="str">
        <f t="shared" si="14"/>
        <v>PESQUISA APLICADA;EMPRESA BRASILEIRA;MÉDIO;;;OBRAS E INSTALACOES;AMPLIAÇÃO DE ÁREA DE EDIFICAÇÃO</v>
      </c>
      <c r="I499" s="599" t="s">
        <v>1567</v>
      </c>
      <c r="J499" s="600" t="str">
        <f t="shared" si="15"/>
        <v>DESPESA NÃO ADMITIDA COM RECURSOS DA CLÁUSULA DE P,D&amp;I, CONSIDERANDO O EXECUTOR E A QUALIFICAÇÃO DO PROJETO OU PROGRAMA</v>
      </c>
    </row>
    <row r="500" spans="1:10" ht="12" customHeight="1" x14ac:dyDescent="0.3">
      <c r="A500" s="597" t="s">
        <v>21</v>
      </c>
      <c r="B500" s="597" t="s">
        <v>249</v>
      </c>
      <c r="C500" s="597" t="s">
        <v>243</v>
      </c>
      <c r="D500" s="597" t="s">
        <v>2354</v>
      </c>
      <c r="E500" s="597" t="s">
        <v>2354</v>
      </c>
      <c r="F500" s="597" t="s">
        <v>1644</v>
      </c>
      <c r="G500" s="597" t="s">
        <v>258</v>
      </c>
      <c r="H500" s="598" t="str">
        <f t="shared" si="14"/>
        <v>PESQUISA APLICADA;EMPRESA BRASILEIRA;MÉDIO;;;OBRAS E INSTALACOES;CONSTRUÇÃO DE NOVA EDIFICAÇÃO</v>
      </c>
      <c r="I500" s="599" t="s">
        <v>1567</v>
      </c>
      <c r="J500" s="600" t="str">
        <f t="shared" si="15"/>
        <v>DESPESA NÃO ADMITIDA COM RECURSOS DA CLÁUSULA DE P,D&amp;I, CONSIDERANDO O EXECUTOR E A QUALIFICAÇÃO DO PROJETO OU PROGRAMA</v>
      </c>
    </row>
    <row r="501" spans="1:10" ht="12" customHeight="1" x14ac:dyDescent="0.3">
      <c r="A501" s="597" t="s">
        <v>21</v>
      </c>
      <c r="B501" s="597" t="s">
        <v>249</v>
      </c>
      <c r="C501" s="597" t="s">
        <v>243</v>
      </c>
      <c r="D501" s="597" t="s">
        <v>2354</v>
      </c>
      <c r="E501" s="597" t="s">
        <v>2354</v>
      </c>
      <c r="F501" s="597" t="s">
        <v>1644</v>
      </c>
      <c r="G501" s="597" t="s">
        <v>2067</v>
      </c>
      <c r="H501" s="598" t="str">
        <f t="shared" si="14"/>
        <v>PESQUISA APLICADA;EMPRESA BRASILEIRA;MÉDIO;;;OBRAS E INSTALACOES;PROJETO EXECUTIVO E ESTUDOS TÉCNICOS</v>
      </c>
      <c r="I501" s="599" t="s">
        <v>1567</v>
      </c>
      <c r="J501" s="600" t="str">
        <f t="shared" si="15"/>
        <v>DESPESA NÃO ADMITIDA COM RECURSOS DA CLÁUSULA DE P,D&amp;I, CONSIDERANDO O EXECUTOR E A QUALIFICAÇÃO DO PROJETO OU PROGRAMA</v>
      </c>
    </row>
    <row r="502" spans="1:10" ht="12" customHeight="1" x14ac:dyDescent="0.3">
      <c r="A502" s="597" t="s">
        <v>21</v>
      </c>
      <c r="B502" s="597" t="s">
        <v>249</v>
      </c>
      <c r="C502" s="597" t="s">
        <v>243</v>
      </c>
      <c r="D502" s="597" t="s">
        <v>2354</v>
      </c>
      <c r="E502" s="597" t="s">
        <v>2354</v>
      </c>
      <c r="F502" s="597" t="s">
        <v>1644</v>
      </c>
      <c r="G502" s="597" t="s">
        <v>219</v>
      </c>
      <c r="H502" s="598" t="str">
        <f t="shared" si="14"/>
        <v>PESQUISA APLICADA;EMPRESA BRASILEIRA;MÉDIO;;;OBRAS E INSTALACOES;REFORMA DE EDIFICAÇÃO</v>
      </c>
      <c r="I502" s="599" t="s">
        <v>1567</v>
      </c>
      <c r="J502" s="600" t="str">
        <f t="shared" si="15"/>
        <v>DESPESA NÃO ADMITIDA COM RECURSOS DA CLÁUSULA DE P,D&amp;I, CONSIDERANDO O EXECUTOR E A QUALIFICAÇÃO DO PROJETO OU PROGRAMA</v>
      </c>
    </row>
    <row r="503" spans="1:10" ht="12" customHeight="1" x14ac:dyDescent="0.3">
      <c r="A503" s="597" t="s">
        <v>21</v>
      </c>
      <c r="B503" s="597" t="s">
        <v>249</v>
      </c>
      <c r="C503" s="597" t="s">
        <v>243</v>
      </c>
      <c r="D503" s="597" t="s">
        <v>2354</v>
      </c>
      <c r="E503" s="597" t="s">
        <v>2354</v>
      </c>
      <c r="F503" s="597" t="s">
        <v>1644</v>
      </c>
      <c r="G503" s="597" t="s">
        <v>2065</v>
      </c>
      <c r="H503" s="598" t="str">
        <f t="shared" si="14"/>
        <v>PESQUISA APLICADA;EMPRESA BRASILEIRA;MÉDIO;;;OBRAS E INSTALACOES;SERVIÇO TÉCNICO DE APOIO - INFRAESTRUTURA</v>
      </c>
      <c r="I503" s="599" t="s">
        <v>1567</v>
      </c>
      <c r="J503" s="600" t="str">
        <f t="shared" si="15"/>
        <v>DESPESA NÃO ADMITIDA COM RECURSOS DA CLÁUSULA DE P,D&amp;I, CONSIDERANDO O EXECUTOR E A QUALIFICAÇÃO DO PROJETO OU PROGRAMA</v>
      </c>
    </row>
    <row r="504" spans="1:10" ht="12" customHeight="1" x14ac:dyDescent="0.3">
      <c r="A504" s="597" t="s">
        <v>21</v>
      </c>
      <c r="B504" s="597" t="s">
        <v>249</v>
      </c>
      <c r="C504" s="597" t="s">
        <v>243</v>
      </c>
      <c r="D504" s="597" t="s">
        <v>2354</v>
      </c>
      <c r="E504" s="597" t="s">
        <v>2354</v>
      </c>
      <c r="F504" s="597" t="s">
        <v>10</v>
      </c>
      <c r="G504" s="597" t="s">
        <v>1649</v>
      </c>
      <c r="H504" s="598" t="str">
        <f t="shared" si="14"/>
        <v>PESQUISA APLICADA;EMPRESA BRASILEIRA;MÉDIO;;;OUTRAS DESPESAS;DESPESA DE IMPORTACAO</v>
      </c>
      <c r="I504" s="599" t="s">
        <v>1575</v>
      </c>
      <c r="J504" s="600" t="str">
        <f t="shared" si="15"/>
        <v/>
      </c>
    </row>
    <row r="505" spans="1:10" ht="12" customHeight="1" x14ac:dyDescent="0.3">
      <c r="A505" s="597" t="s">
        <v>21</v>
      </c>
      <c r="B505" s="597" t="s">
        <v>249</v>
      </c>
      <c r="C505" s="597" t="s">
        <v>243</v>
      </c>
      <c r="D505" s="597" t="s">
        <v>2354</v>
      </c>
      <c r="E505" s="597" t="s">
        <v>2354</v>
      </c>
      <c r="F505" s="597" t="s">
        <v>10</v>
      </c>
      <c r="G505" s="597" t="s">
        <v>1650</v>
      </c>
      <c r="H505" s="598" t="str">
        <f t="shared" si="14"/>
        <v>PESQUISA APLICADA;EMPRESA BRASILEIRA;MÉDIO;;;OUTRAS DESPESAS;DESPESA OPERACIONAL E ADMINISTRATIVA</v>
      </c>
      <c r="I505" s="599" t="s">
        <v>1567</v>
      </c>
      <c r="J505" s="600" t="str">
        <f t="shared" si="15"/>
        <v>DESPESA NÃO ADMITIDA COM RECURSOS DA CLÁUSULA DE P,D&amp;I, CONSIDERANDO O EXECUTOR E A QUALIFICAÇÃO DO PROJETO OU PROGRAMA</v>
      </c>
    </row>
    <row r="506" spans="1:10" ht="12" customHeight="1" x14ac:dyDescent="0.3">
      <c r="A506" s="597" t="s">
        <v>21</v>
      </c>
      <c r="B506" s="597" t="s">
        <v>249</v>
      </c>
      <c r="C506" s="597" t="s">
        <v>243</v>
      </c>
      <c r="D506" s="597" t="s">
        <v>2354</v>
      </c>
      <c r="E506" s="597" t="s">
        <v>2354</v>
      </c>
      <c r="F506" s="597" t="s">
        <v>10</v>
      </c>
      <c r="G506" s="597" t="s">
        <v>277</v>
      </c>
      <c r="H506" s="598" t="str">
        <f t="shared" ref="H506:H567" si="16">CONCATENATE(A506,$H$2,B506,$H$2,C506,$H$2,D506,$H$2,E506,$H$2,F506,$H$2,G506)</f>
        <v>PESQUISA APLICADA;EMPRESA BRASILEIRA;MÉDIO;;;OUTRAS DESPESAS;RESSARCIMENTO DE CUSTOS INDIRETOS</v>
      </c>
      <c r="I506" s="599" t="s">
        <v>1567</v>
      </c>
      <c r="J506" s="600" t="str">
        <f t="shared" ref="J506:J567" si="17">IF(I506="N",J$3,"")</f>
        <v>DESPESA NÃO ADMITIDA COM RECURSOS DA CLÁUSULA DE P,D&amp;I, CONSIDERANDO O EXECUTOR E A QUALIFICAÇÃO DO PROJETO OU PROGRAMA</v>
      </c>
    </row>
    <row r="507" spans="1:10" ht="12" customHeight="1" x14ac:dyDescent="0.3">
      <c r="A507" s="597" t="s">
        <v>21</v>
      </c>
      <c r="B507" s="597" t="s">
        <v>249</v>
      </c>
      <c r="C507" s="597" t="s">
        <v>243</v>
      </c>
      <c r="D507" s="597" t="s">
        <v>2354</v>
      </c>
      <c r="E507" s="597" t="s">
        <v>2354</v>
      </c>
      <c r="F507" s="597" t="s">
        <v>317</v>
      </c>
      <c r="G507" s="597" t="s">
        <v>2060</v>
      </c>
      <c r="H507" s="598" t="str">
        <f t="shared" si="16"/>
        <v>PESQUISA APLICADA;EMPRESA BRASILEIRA;MÉDIO;;;OUTROS BENS E DIREITOS;DADO GEOLÓGICO, GEOQUÍMICO OU GEOFÍSICO PÚBLICO</v>
      </c>
      <c r="I507" s="599" t="s">
        <v>1567</v>
      </c>
      <c r="J507" s="600" t="str">
        <f t="shared" si="17"/>
        <v>DESPESA NÃO ADMITIDA COM RECURSOS DA CLÁUSULA DE P,D&amp;I, CONSIDERANDO O EXECUTOR E A QUALIFICAÇÃO DO PROJETO OU PROGRAMA</v>
      </c>
    </row>
    <row r="508" spans="1:10" ht="12" customHeight="1" x14ac:dyDescent="0.3">
      <c r="A508" s="597" t="s">
        <v>21</v>
      </c>
      <c r="B508" s="597" t="s">
        <v>249</v>
      </c>
      <c r="C508" s="597" t="s">
        <v>243</v>
      </c>
      <c r="D508" s="597" t="s">
        <v>2354</v>
      </c>
      <c r="E508" s="597" t="s">
        <v>2354</v>
      </c>
      <c r="F508" s="597" t="s">
        <v>317</v>
      </c>
      <c r="G508" s="597" t="s">
        <v>220</v>
      </c>
      <c r="H508" s="598" t="str">
        <f t="shared" si="16"/>
        <v>PESQUISA APLICADA;EMPRESA BRASILEIRA;MÉDIO;;;OUTROS BENS E DIREITOS;DADO NÃO REGULADO PELA ANP</v>
      </c>
      <c r="I508" s="599" t="s">
        <v>1567</v>
      </c>
      <c r="J508" s="600" t="str">
        <f t="shared" si="17"/>
        <v>DESPESA NÃO ADMITIDA COM RECURSOS DA CLÁUSULA DE P,D&amp;I, CONSIDERANDO O EXECUTOR E A QUALIFICAÇÃO DO PROJETO OU PROGRAMA</v>
      </c>
    </row>
    <row r="509" spans="1:10" ht="12" customHeight="1" x14ac:dyDescent="0.3">
      <c r="A509" s="597" t="s">
        <v>21</v>
      </c>
      <c r="B509" s="597" t="s">
        <v>249</v>
      </c>
      <c r="C509" s="597" t="s">
        <v>243</v>
      </c>
      <c r="D509" s="597" t="s">
        <v>2354</v>
      </c>
      <c r="E509" s="597" t="s">
        <v>2354</v>
      </c>
      <c r="F509" s="597" t="s">
        <v>317</v>
      </c>
      <c r="G509" s="597" t="s">
        <v>215</v>
      </c>
      <c r="H509" s="598" t="str">
        <f t="shared" si="16"/>
        <v>PESQUISA APLICADA;EMPRESA BRASILEIRA;MÉDIO;;;OUTROS BENS E DIREITOS;MATERIAL BIBLIOGRÁFICO</v>
      </c>
      <c r="I509" s="599" t="s">
        <v>1567</v>
      </c>
      <c r="J509" s="600" t="str">
        <f t="shared" si="17"/>
        <v>DESPESA NÃO ADMITIDA COM RECURSOS DA CLÁUSULA DE P,D&amp;I, CONSIDERANDO O EXECUTOR E A QUALIFICAÇÃO DO PROJETO OU PROGRAMA</v>
      </c>
    </row>
    <row r="510" spans="1:10" ht="12" customHeight="1" x14ac:dyDescent="0.3">
      <c r="A510" s="597" t="s">
        <v>21</v>
      </c>
      <c r="B510" s="597" t="s">
        <v>249</v>
      </c>
      <c r="C510" s="597" t="s">
        <v>243</v>
      </c>
      <c r="D510" s="597" t="s">
        <v>2354</v>
      </c>
      <c r="E510" s="597" t="s">
        <v>2354</v>
      </c>
      <c r="F510" s="597" t="s">
        <v>317</v>
      </c>
      <c r="G510" s="597" t="s">
        <v>2068</v>
      </c>
      <c r="H510" s="598" t="str">
        <f t="shared" si="16"/>
        <v>PESQUISA APLICADA;EMPRESA BRASILEIRA;MÉDIO;;;OUTROS BENS E DIREITOS;OUTRO (ESPECIFIQUE)</v>
      </c>
      <c r="I510" s="599" t="s">
        <v>1567</v>
      </c>
      <c r="J510" s="600" t="str">
        <f t="shared" si="17"/>
        <v>DESPESA NÃO ADMITIDA COM RECURSOS DA CLÁUSULA DE P,D&amp;I, CONSIDERANDO O EXECUTOR E A QUALIFICAÇÃO DO PROJETO OU PROGRAMA</v>
      </c>
    </row>
    <row r="511" spans="1:10" ht="12" customHeight="1" x14ac:dyDescent="0.3">
      <c r="A511" s="597" t="s">
        <v>21</v>
      </c>
      <c r="B511" s="597" t="s">
        <v>249</v>
      </c>
      <c r="C511" s="597" t="s">
        <v>243</v>
      </c>
      <c r="D511" s="597" t="s">
        <v>2354</v>
      </c>
      <c r="E511" s="597" t="s">
        <v>2354</v>
      </c>
      <c r="F511" s="597" t="s">
        <v>317</v>
      </c>
      <c r="G511" s="597" t="s">
        <v>321</v>
      </c>
      <c r="H511" s="598" t="str">
        <f t="shared" si="16"/>
        <v>PESQUISA APLICADA;EMPRESA BRASILEIRA;MÉDIO;;;OUTROS BENS E DIREITOS;SOFTWARE</v>
      </c>
      <c r="I511" s="599" t="s">
        <v>1567</v>
      </c>
      <c r="J511" s="600" t="str">
        <f t="shared" si="17"/>
        <v>DESPESA NÃO ADMITIDA COM RECURSOS DA CLÁUSULA DE P,D&amp;I, CONSIDERANDO O EXECUTOR E A QUALIFICAÇÃO DO PROJETO OU PROGRAMA</v>
      </c>
    </row>
    <row r="512" spans="1:10" ht="12" customHeight="1" x14ac:dyDescent="0.3">
      <c r="A512" s="597" t="s">
        <v>21</v>
      </c>
      <c r="B512" s="597" t="s">
        <v>249</v>
      </c>
      <c r="C512" s="597" t="s">
        <v>243</v>
      </c>
      <c r="D512" s="597" t="s">
        <v>2354</v>
      </c>
      <c r="E512" s="597" t="s">
        <v>2354</v>
      </c>
      <c r="F512" s="597" t="s">
        <v>409</v>
      </c>
      <c r="G512" s="597" t="s">
        <v>2202</v>
      </c>
      <c r="H512" s="598" t="str">
        <f t="shared" si="16"/>
        <v>PESQUISA APLICADA;EMPRESA BRASILEIRA;MÉDIO;;;PASSAGENS;NA</v>
      </c>
      <c r="I512" s="599" t="s">
        <v>1575</v>
      </c>
      <c r="J512" s="600" t="str">
        <f t="shared" si="17"/>
        <v/>
      </c>
    </row>
    <row r="513" spans="1:10" ht="12" customHeight="1" x14ac:dyDescent="0.3">
      <c r="A513" s="597" t="s">
        <v>21</v>
      </c>
      <c r="B513" s="597" t="s">
        <v>249</v>
      </c>
      <c r="C513" s="597" t="s">
        <v>243</v>
      </c>
      <c r="D513" s="597" t="s">
        <v>2354</v>
      </c>
      <c r="E513" s="597" t="s">
        <v>2354</v>
      </c>
      <c r="F513" s="597" t="s">
        <v>1705</v>
      </c>
      <c r="G513" s="597" t="s">
        <v>2058</v>
      </c>
      <c r="H513" s="598" t="str">
        <f t="shared" si="16"/>
        <v>PESQUISA APLICADA;EMPRESA BRASILEIRA;MÉDIO;;;PROTOTIPO;MATERIAL OU COMPONENTE - PROTÓTIPO OU UNIDADE PILOTO</v>
      </c>
      <c r="I513" s="599" t="s">
        <v>1575</v>
      </c>
      <c r="J513" s="600" t="str">
        <f t="shared" si="17"/>
        <v/>
      </c>
    </row>
    <row r="514" spans="1:10" ht="12" customHeight="1" x14ac:dyDescent="0.3">
      <c r="A514" s="597" t="s">
        <v>21</v>
      </c>
      <c r="B514" s="597" t="s">
        <v>249</v>
      </c>
      <c r="C514" s="597" t="s">
        <v>243</v>
      </c>
      <c r="D514" s="597" t="s">
        <v>2354</v>
      </c>
      <c r="E514" s="597" t="s">
        <v>2354</v>
      </c>
      <c r="F514" s="597" t="s">
        <v>1705</v>
      </c>
      <c r="G514" s="597" t="s">
        <v>2059</v>
      </c>
      <c r="H514" s="598" t="str">
        <f t="shared" si="16"/>
        <v>PESQUISA APLICADA;EMPRESA BRASILEIRA;MÉDIO;;;PROTOTIPO;SERVIÇO DE TERCEIRO - PROTÓTIPO OU UNIDADE PILOTO</v>
      </c>
      <c r="I514" s="599" t="s">
        <v>1575</v>
      </c>
      <c r="J514" s="600" t="str">
        <f t="shared" si="17"/>
        <v/>
      </c>
    </row>
    <row r="515" spans="1:10" ht="12" customHeight="1" x14ac:dyDescent="0.3">
      <c r="A515" s="597" t="s">
        <v>21</v>
      </c>
      <c r="B515" s="597" t="s">
        <v>249</v>
      </c>
      <c r="C515" s="597" t="s">
        <v>243</v>
      </c>
      <c r="D515" s="597" t="s">
        <v>2354</v>
      </c>
      <c r="E515" s="597" t="s">
        <v>2354</v>
      </c>
      <c r="F515" s="597" t="s">
        <v>303</v>
      </c>
      <c r="G515" s="597" t="s">
        <v>1647</v>
      </c>
      <c r="H515" s="598" t="str">
        <f t="shared" si="16"/>
        <v>PESQUISA APLICADA;EMPRESA BRASILEIRA;MÉDIO;;;RECURSOS HUMANOS;BOLSA</v>
      </c>
      <c r="I515" s="599" t="s">
        <v>1567</v>
      </c>
      <c r="J515" s="600" t="str">
        <f t="shared" si="17"/>
        <v>DESPESA NÃO ADMITIDA COM RECURSOS DA CLÁUSULA DE P,D&amp;I, CONSIDERANDO O EXECUTOR E A QUALIFICAÇÃO DO PROJETO OU PROGRAMA</v>
      </c>
    </row>
    <row r="516" spans="1:10" ht="12" customHeight="1" x14ac:dyDescent="0.3">
      <c r="A516" s="597" t="s">
        <v>21</v>
      </c>
      <c r="B516" s="597" t="s">
        <v>249</v>
      </c>
      <c r="C516" s="597" t="s">
        <v>243</v>
      </c>
      <c r="D516" s="597" t="s">
        <v>2354</v>
      </c>
      <c r="E516" s="597" t="s">
        <v>2354</v>
      </c>
      <c r="F516" s="597" t="s">
        <v>303</v>
      </c>
      <c r="G516" s="597" t="s">
        <v>270</v>
      </c>
      <c r="H516" s="598" t="str">
        <f t="shared" si="16"/>
        <v>PESQUISA APLICADA;EMPRESA BRASILEIRA;MÉDIO;;;RECURSOS HUMANOS;TAXA DE BANCADA</v>
      </c>
      <c r="I516" s="599" t="s">
        <v>1567</v>
      </c>
      <c r="J516" s="600" t="str">
        <f t="shared" si="17"/>
        <v>DESPESA NÃO ADMITIDA COM RECURSOS DA CLÁUSULA DE P,D&amp;I, CONSIDERANDO O EXECUTOR E A QUALIFICAÇÃO DO PROJETO OU PROGRAMA</v>
      </c>
    </row>
    <row r="517" spans="1:10" ht="12" customHeight="1" x14ac:dyDescent="0.3">
      <c r="A517" s="597" t="s">
        <v>21</v>
      </c>
      <c r="B517" s="597" t="s">
        <v>249</v>
      </c>
      <c r="C517" s="597" t="s">
        <v>243</v>
      </c>
      <c r="D517" s="597" t="s">
        <v>2354</v>
      </c>
      <c r="E517" s="597" t="s">
        <v>2354</v>
      </c>
      <c r="F517" s="597" t="s">
        <v>2357</v>
      </c>
      <c r="G517" s="597" t="s">
        <v>232</v>
      </c>
      <c r="H517" s="598" t="str">
        <f t="shared" si="16"/>
        <v>PESQUISA APLICADA;EMPRESA BRASILEIRA;MÉDIO;;;SERVICOS;OUTRO SERVIÇO DE APOIO</v>
      </c>
      <c r="I517" s="599" t="s">
        <v>1567</v>
      </c>
      <c r="J517" s="600" t="str">
        <f t="shared" si="17"/>
        <v>DESPESA NÃO ADMITIDA COM RECURSOS DA CLÁUSULA DE P,D&amp;I, CONSIDERANDO O EXECUTOR E A QUALIFICAÇÃO DO PROJETO OU PROGRAMA</v>
      </c>
    </row>
    <row r="518" spans="1:10" ht="12" customHeight="1" x14ac:dyDescent="0.3">
      <c r="A518" s="597" t="s">
        <v>21</v>
      </c>
      <c r="B518" s="597" t="s">
        <v>249</v>
      </c>
      <c r="C518" s="597" t="s">
        <v>243</v>
      </c>
      <c r="D518" s="597" t="s">
        <v>2354</v>
      </c>
      <c r="E518" s="597" t="s">
        <v>2354</v>
      </c>
      <c r="F518" s="597" t="s">
        <v>2357</v>
      </c>
      <c r="G518" s="597" t="s">
        <v>221</v>
      </c>
      <c r="H518" s="598" t="str">
        <f t="shared" si="16"/>
        <v>PESQUISA APLICADA;EMPRESA BRASILEIRA;MÉDIO;;;SERVICOS;PERFURAÇÃO DE POÇO ESTRATIGRÁFICO</v>
      </c>
      <c r="I518" s="599" t="s">
        <v>1567</v>
      </c>
      <c r="J518" s="600" t="str">
        <f t="shared" si="17"/>
        <v>DESPESA NÃO ADMITIDA COM RECURSOS DA CLÁUSULA DE P,D&amp;I, CONSIDERANDO O EXECUTOR E A QUALIFICAÇÃO DO PROJETO OU PROGRAMA</v>
      </c>
    </row>
    <row r="519" spans="1:10" ht="12" customHeight="1" x14ac:dyDescent="0.3">
      <c r="A519" s="597" t="s">
        <v>21</v>
      </c>
      <c r="B519" s="597" t="s">
        <v>249</v>
      </c>
      <c r="C519" s="597" t="s">
        <v>243</v>
      </c>
      <c r="D519" s="597" t="s">
        <v>2354</v>
      </c>
      <c r="E519" s="597" t="s">
        <v>2354</v>
      </c>
      <c r="F519" s="597" t="s">
        <v>2357</v>
      </c>
      <c r="G519" s="597" t="s">
        <v>2055</v>
      </c>
      <c r="H519" s="598" t="str">
        <f t="shared" si="16"/>
        <v>PESQUISA APLICADA;EMPRESA BRASILEIRA;MÉDIO;;;SERVICOS;SERVIÇO DE APOIO PARA AQUISIÇÃO DE DADOS</v>
      </c>
      <c r="I519" s="599" t="s">
        <v>1567</v>
      </c>
      <c r="J519" s="600" t="str">
        <f t="shared" si="17"/>
        <v>DESPESA NÃO ADMITIDA COM RECURSOS DA CLÁUSULA DE P,D&amp;I, CONSIDERANDO O EXECUTOR E A QUALIFICAÇÃO DO PROJETO OU PROGRAMA</v>
      </c>
    </row>
    <row r="520" spans="1:10" ht="12" customHeight="1" x14ac:dyDescent="0.3">
      <c r="A520" s="597" t="s">
        <v>21</v>
      </c>
      <c r="B520" s="597" t="s">
        <v>249</v>
      </c>
      <c r="C520" s="597" t="s">
        <v>243</v>
      </c>
      <c r="D520" s="597" t="s">
        <v>2354</v>
      </c>
      <c r="E520" s="597" t="s">
        <v>2354</v>
      </c>
      <c r="F520" s="597" t="s">
        <v>2357</v>
      </c>
      <c r="G520" s="597" t="s">
        <v>230</v>
      </c>
      <c r="H520" s="598" t="str">
        <f t="shared" si="16"/>
        <v>PESQUISA APLICADA;EMPRESA BRASILEIRA;MÉDIO;;;SERVICOS;SERVIÇO DE EDITORAÇÃO E IMPRESSÃO</v>
      </c>
      <c r="I520" s="599" t="s">
        <v>1567</v>
      </c>
      <c r="J520" s="600" t="str">
        <f t="shared" si="17"/>
        <v>DESPESA NÃO ADMITIDA COM RECURSOS DA CLÁUSULA DE P,D&amp;I, CONSIDERANDO O EXECUTOR E A QUALIFICAÇÃO DO PROJETO OU PROGRAMA</v>
      </c>
    </row>
    <row r="521" spans="1:10" ht="12" customHeight="1" x14ac:dyDescent="0.3">
      <c r="A521" s="597" t="s">
        <v>21</v>
      </c>
      <c r="B521" s="597" t="s">
        <v>249</v>
      </c>
      <c r="C521" s="597" t="s">
        <v>243</v>
      </c>
      <c r="D521" s="597" t="s">
        <v>2354</v>
      </c>
      <c r="E521" s="597" t="s">
        <v>2354</v>
      </c>
      <c r="F521" s="597" t="s">
        <v>2357</v>
      </c>
      <c r="G521" s="597" t="s">
        <v>231</v>
      </c>
      <c r="H521" s="598" t="str">
        <f t="shared" si="16"/>
        <v>PESQUISA APLICADA;EMPRESA BRASILEIRA;MÉDIO;;;SERVICOS;SERVIÇO DE LOCOMOÇÃO E TRANSPORTE</v>
      </c>
      <c r="I521" s="599" t="s">
        <v>1567</v>
      </c>
      <c r="J521" s="600" t="str">
        <f t="shared" si="17"/>
        <v>DESPESA NÃO ADMITIDA COM RECURSOS DA CLÁUSULA DE P,D&amp;I, CONSIDERANDO O EXECUTOR E A QUALIFICAÇÃO DO PROJETO OU PROGRAMA</v>
      </c>
    </row>
    <row r="522" spans="1:10" ht="12" customHeight="1" x14ac:dyDescent="0.3">
      <c r="A522" s="597" t="s">
        <v>21</v>
      </c>
      <c r="B522" s="597" t="s">
        <v>249</v>
      </c>
      <c r="C522" s="597" t="s">
        <v>243</v>
      </c>
      <c r="D522" s="597" t="s">
        <v>2354</v>
      </c>
      <c r="E522" s="597" t="s">
        <v>2354</v>
      </c>
      <c r="F522" s="597" t="s">
        <v>2357</v>
      </c>
      <c r="G522" s="597" t="s">
        <v>2358</v>
      </c>
      <c r="H522" s="598" t="str">
        <f t="shared" si="16"/>
        <v>PESQUISA APLICADA;EMPRESA BRASILEIRA;MÉDIO;;;SERVICOS;SERVIÇO DE MANUTENÇÃO</v>
      </c>
      <c r="I522" s="599" t="s">
        <v>1567</v>
      </c>
      <c r="J522" s="600" t="str">
        <f t="shared" si="17"/>
        <v>DESPESA NÃO ADMITIDA COM RECURSOS DA CLÁUSULA DE P,D&amp;I, CONSIDERANDO O EXECUTOR E A QUALIFICAÇÃO DO PROJETO OU PROGRAMA</v>
      </c>
    </row>
    <row r="523" spans="1:10" ht="12" customHeight="1" x14ac:dyDescent="0.3">
      <c r="A523" s="597" t="s">
        <v>21</v>
      </c>
      <c r="B523" s="597" t="s">
        <v>249</v>
      </c>
      <c r="C523" s="597" t="s">
        <v>243</v>
      </c>
      <c r="D523" s="597" t="s">
        <v>2354</v>
      </c>
      <c r="E523" s="597" t="s">
        <v>2354</v>
      </c>
      <c r="F523" s="597" t="s">
        <v>2357</v>
      </c>
      <c r="G523" s="597" t="s">
        <v>2399</v>
      </c>
      <c r="H523" s="598" t="str">
        <f t="shared" si="16"/>
        <v>PESQUISA APLICADA;EMPRESA BRASILEIRA;MÉDIO;;;SERVICOS;SERVIÇO TÉCNICO ESPECIALIZADO</v>
      </c>
      <c r="I523" s="599" t="s">
        <v>1575</v>
      </c>
      <c r="J523" s="600" t="str">
        <f t="shared" si="17"/>
        <v/>
      </c>
    </row>
    <row r="524" spans="1:10" ht="12" customHeight="1" x14ac:dyDescent="0.3">
      <c r="A524" s="597" t="s">
        <v>21</v>
      </c>
      <c r="B524" s="597" t="s">
        <v>249</v>
      </c>
      <c r="C524" s="597" t="s">
        <v>243</v>
      </c>
      <c r="D524" s="597" t="s">
        <v>2354</v>
      </c>
      <c r="E524" s="597" t="s">
        <v>2354</v>
      </c>
      <c r="F524" s="597" t="s">
        <v>2357</v>
      </c>
      <c r="G524" s="597" t="s">
        <v>2359</v>
      </c>
      <c r="H524" s="598" t="str">
        <f t="shared" si="16"/>
        <v>PESQUISA APLICADA;EMPRESA BRASILEIRA;MÉDIO;;;SERVICOS;SERVIÇOS COMPUTACIONAIS</v>
      </c>
      <c r="I524" s="599" t="s">
        <v>1575</v>
      </c>
      <c r="J524" s="600" t="str">
        <f t="shared" si="17"/>
        <v/>
      </c>
    </row>
    <row r="525" spans="1:10" ht="12" customHeight="1" x14ac:dyDescent="0.3">
      <c r="A525" s="597" t="s">
        <v>21</v>
      </c>
      <c r="B525" s="597" t="s">
        <v>249</v>
      </c>
      <c r="C525" s="597" t="s">
        <v>243</v>
      </c>
      <c r="D525" s="597" t="s">
        <v>2354</v>
      </c>
      <c r="E525" s="597" t="s">
        <v>2354</v>
      </c>
      <c r="F525" s="597" t="s">
        <v>2357</v>
      </c>
      <c r="G525" s="597" t="s">
        <v>229</v>
      </c>
      <c r="H525" s="598" t="str">
        <f t="shared" si="16"/>
        <v>PESQUISA APLICADA;EMPRESA BRASILEIRA;MÉDIO;;;SERVICOS;TAXA DE INSCRIÇÃO EM CONGRESSO OU EVENTO</v>
      </c>
      <c r="I525" s="599" t="s">
        <v>1567</v>
      </c>
      <c r="J525" s="600" t="str">
        <f t="shared" si="17"/>
        <v>DESPESA NÃO ADMITIDA COM RECURSOS DA CLÁUSULA DE P,D&amp;I, CONSIDERANDO O EXECUTOR E A QUALIFICAÇÃO DO PROJETO OU PROGRAMA</v>
      </c>
    </row>
    <row r="526" spans="1:10" ht="12" customHeight="1" x14ac:dyDescent="0.3">
      <c r="A526" s="597" t="s">
        <v>21</v>
      </c>
      <c r="B526" s="597" t="s">
        <v>249</v>
      </c>
      <c r="C526" s="597" t="s">
        <v>243</v>
      </c>
      <c r="D526" s="597" t="s">
        <v>2354</v>
      </c>
      <c r="E526" s="597" t="s">
        <v>2354</v>
      </c>
      <c r="F526" s="597" t="s">
        <v>2360</v>
      </c>
      <c r="G526" s="597" t="s">
        <v>2064</v>
      </c>
      <c r="H526" s="598" t="str">
        <f t="shared" si="16"/>
        <v>PESQUISA APLICADA;EMPRESA BRASILEIRA;MÉDIO;;;SERVICOS - TIB;SERVIÇO DE TIB</v>
      </c>
      <c r="I526" s="599" t="s">
        <v>1567</v>
      </c>
      <c r="J526" s="600" t="str">
        <f t="shared" si="17"/>
        <v>DESPESA NÃO ADMITIDA COM RECURSOS DA CLÁUSULA DE P,D&amp;I, CONSIDERANDO O EXECUTOR E A QUALIFICAÇÃO DO PROJETO OU PROGRAMA</v>
      </c>
    </row>
    <row r="527" spans="1:10" ht="12" customHeight="1" x14ac:dyDescent="0.3">
      <c r="A527" s="597" t="s">
        <v>21</v>
      </c>
      <c r="B527" s="597" t="s">
        <v>249</v>
      </c>
      <c r="C527" s="597" t="s">
        <v>243</v>
      </c>
      <c r="D527" s="597" t="s">
        <v>2354</v>
      </c>
      <c r="E527" s="597" t="s">
        <v>2354</v>
      </c>
      <c r="F527" s="597" t="s">
        <v>2360</v>
      </c>
      <c r="G527" s="597" t="s">
        <v>2057</v>
      </c>
      <c r="H527" s="598" t="str">
        <f t="shared" si="16"/>
        <v>PESQUISA APLICADA;EMPRESA BRASILEIRA;MÉDIO;;;SERVICOS - TIB;SERVIÇO DE TREINAMENTO, SUPORTE E QUALIFICAÇÃO</v>
      </c>
      <c r="I527" s="599" t="s">
        <v>1567</v>
      </c>
      <c r="J527" s="600" t="str">
        <f t="shared" si="17"/>
        <v>DESPESA NÃO ADMITIDA COM RECURSOS DA CLÁUSULA DE P,D&amp;I, CONSIDERANDO O EXECUTOR E A QUALIFICAÇÃO DO PROJETO OU PROGRAMA</v>
      </c>
    </row>
    <row r="528" spans="1:10" ht="12" customHeight="1" x14ac:dyDescent="0.3">
      <c r="A528" s="597" t="s">
        <v>21</v>
      </c>
      <c r="B528" s="597" t="s">
        <v>249</v>
      </c>
      <c r="C528" s="597" t="s">
        <v>243</v>
      </c>
      <c r="D528" s="597" t="s">
        <v>2354</v>
      </c>
      <c r="E528" s="597" t="s">
        <v>2354</v>
      </c>
      <c r="F528" s="597" t="s">
        <v>2360</v>
      </c>
      <c r="G528" s="597" t="s">
        <v>2056</v>
      </c>
      <c r="H528" s="598" t="str">
        <f t="shared" si="16"/>
        <v>PESQUISA APLICADA;EMPRESA BRASILEIRA;MÉDIO;;;SERVICOS - TIB;SERVIÇO ESPECIALIZADO PARA TIB - NORMALIZAÇÃO</v>
      </c>
      <c r="I528" s="599" t="s">
        <v>1567</v>
      </c>
      <c r="J528" s="600" t="str">
        <f t="shared" si="17"/>
        <v>DESPESA NÃO ADMITIDA COM RECURSOS DA CLÁUSULA DE P,D&amp;I, CONSIDERANDO O EXECUTOR E A QUALIFICAÇÃO DO PROJETO OU PROGRAMA</v>
      </c>
    </row>
    <row r="529" spans="1:10" ht="12" customHeight="1" x14ac:dyDescent="0.3">
      <c r="A529" s="597" t="s">
        <v>21</v>
      </c>
      <c r="B529" s="597" t="s">
        <v>249</v>
      </c>
      <c r="C529" s="597" t="s">
        <v>243</v>
      </c>
      <c r="D529" s="597" t="s">
        <v>2354</v>
      </c>
      <c r="E529" s="597" t="s">
        <v>2354</v>
      </c>
      <c r="F529" s="597" t="s">
        <v>1648</v>
      </c>
      <c r="G529" s="597" t="s">
        <v>2202</v>
      </c>
      <c r="H529" s="598" t="str">
        <f t="shared" si="16"/>
        <v>PESQUISA APLICADA;EMPRESA BRASILEIRA;MÉDIO;;;TESTES OPERACIONAIS;NA</v>
      </c>
      <c r="I529" s="599" t="s">
        <v>1567</v>
      </c>
      <c r="J529" s="600" t="str">
        <f t="shared" si="17"/>
        <v>DESPESA NÃO ADMITIDA COM RECURSOS DA CLÁUSULA DE P,D&amp;I, CONSIDERANDO O EXECUTOR E A QUALIFICAÇÃO DO PROJETO OU PROGRAMA</v>
      </c>
    </row>
    <row r="530" spans="1:10" ht="12" customHeight="1" x14ac:dyDescent="0.3">
      <c r="A530" s="597" t="s">
        <v>21</v>
      </c>
      <c r="B530" s="597" t="s">
        <v>249</v>
      </c>
      <c r="C530" s="597" t="s">
        <v>243</v>
      </c>
      <c r="D530" s="597" t="s">
        <v>2354</v>
      </c>
      <c r="E530" s="597" t="s">
        <v>2354</v>
      </c>
      <c r="F530" s="597" t="s">
        <v>281</v>
      </c>
      <c r="G530" s="597" t="s">
        <v>2202</v>
      </c>
      <c r="H530" s="598" t="str">
        <f t="shared" si="16"/>
        <v>PESQUISA APLICADA;EMPRESA BRASILEIRA;MÉDIO;;;TRIBUTOS;NA</v>
      </c>
      <c r="I530" s="599" t="s">
        <v>1575</v>
      </c>
      <c r="J530" s="600" t="str">
        <f t="shared" si="17"/>
        <v/>
      </c>
    </row>
    <row r="531" spans="1:10" ht="12" customHeight="1" x14ac:dyDescent="0.3">
      <c r="A531" s="601" t="s">
        <v>21</v>
      </c>
      <c r="B531" s="600" t="s">
        <v>249</v>
      </c>
      <c r="C531" s="597" t="s">
        <v>243</v>
      </c>
      <c r="D531" s="600"/>
      <c r="E531" s="600"/>
      <c r="F531" s="597" t="s">
        <v>2357</v>
      </c>
      <c r="G531" s="600" t="s">
        <v>2408</v>
      </c>
      <c r="H531" s="598" t="str">
        <f t="shared" si="16"/>
        <v>PESQUISA APLICADA;EMPRESA BRASILEIRA;MÉDIO;;;SERVICOS;SERVIÇO DE QUALIFICAÇÃO E CERTIFICAÇÃO</v>
      </c>
      <c r="I531" s="599" t="s">
        <v>1567</v>
      </c>
      <c r="J531" s="600" t="str">
        <f t="shared" si="17"/>
        <v>DESPESA NÃO ADMITIDA COM RECURSOS DA CLÁUSULA DE P,D&amp;I, CONSIDERANDO O EXECUTOR E A QUALIFICAÇÃO DO PROJETO OU PROGRAMA</v>
      </c>
    </row>
    <row r="532" spans="1:10" ht="12" customHeight="1" x14ac:dyDescent="0.3">
      <c r="A532" s="597" t="s">
        <v>21</v>
      </c>
      <c r="B532" s="597" t="s">
        <v>249</v>
      </c>
      <c r="C532" s="597" t="s">
        <v>261</v>
      </c>
      <c r="D532" s="597" t="s">
        <v>2354</v>
      </c>
      <c r="E532" s="597" t="s">
        <v>2354</v>
      </c>
      <c r="F532" s="597" t="s">
        <v>1646</v>
      </c>
      <c r="G532" s="597" t="s">
        <v>2050</v>
      </c>
      <c r="H532" s="598" t="str">
        <f t="shared" si="16"/>
        <v>PESQUISA APLICADA;EMPRESA BRASILEIRA;MICRO OU PEQUENO;;;CAPACITACAO DE FORNECEDORES;BENS E MATERIAIS - CABEÇA DE SÉRIE E LOTE PILOTO</v>
      </c>
      <c r="I532" s="599" t="s">
        <v>1567</v>
      </c>
      <c r="J532" s="600" t="str">
        <f t="shared" si="17"/>
        <v>DESPESA NÃO ADMITIDA COM RECURSOS DA CLÁUSULA DE P,D&amp;I, CONSIDERANDO O EXECUTOR E A QUALIFICAÇÃO DO PROJETO OU PROGRAMA</v>
      </c>
    </row>
    <row r="533" spans="1:10" ht="12" customHeight="1" x14ac:dyDescent="0.3">
      <c r="A533" s="597" t="s">
        <v>21</v>
      </c>
      <c r="B533" s="597" t="s">
        <v>249</v>
      </c>
      <c r="C533" s="597" t="s">
        <v>261</v>
      </c>
      <c r="D533" s="597" t="s">
        <v>2354</v>
      </c>
      <c r="E533" s="597" t="s">
        <v>2354</v>
      </c>
      <c r="F533" s="597" t="s">
        <v>1646</v>
      </c>
      <c r="G533" s="597" t="s">
        <v>2053</v>
      </c>
      <c r="H533" s="598" t="str">
        <f t="shared" si="16"/>
        <v>PESQUISA APLICADA;EMPRESA BRASILEIRA;MICRO OU PEQUENO;;;CAPACITACAO DE FORNECEDORES;EQUIPAMENTOS E MATERIAIS - PRIMEIRO LOTE</v>
      </c>
      <c r="I533" s="599" t="s">
        <v>1567</v>
      </c>
      <c r="J533" s="600" t="str">
        <f t="shared" si="17"/>
        <v>DESPESA NÃO ADMITIDA COM RECURSOS DA CLÁUSULA DE P,D&amp;I, CONSIDERANDO O EXECUTOR E A QUALIFICAÇÃO DO PROJETO OU PROGRAMA</v>
      </c>
    </row>
    <row r="534" spans="1:10" ht="12" customHeight="1" x14ac:dyDescent="0.3">
      <c r="A534" s="597" t="s">
        <v>21</v>
      </c>
      <c r="B534" s="597" t="s">
        <v>249</v>
      </c>
      <c r="C534" s="597" t="s">
        <v>261</v>
      </c>
      <c r="D534" s="597" t="s">
        <v>2354</v>
      </c>
      <c r="E534" s="597" t="s">
        <v>2354</v>
      </c>
      <c r="F534" s="597" t="s">
        <v>1646</v>
      </c>
      <c r="G534" s="597" t="s">
        <v>260</v>
      </c>
      <c r="H534" s="598" t="str">
        <f t="shared" si="16"/>
        <v>PESQUISA APLICADA;EMPRESA BRASILEIRA;MICRO OU PEQUENO;;;CAPACITACAO DE FORNECEDORES;EQUIPAMENTOS LABORATORIAIS</v>
      </c>
      <c r="I534" s="599" t="s">
        <v>1567</v>
      </c>
      <c r="J534" s="600" t="str">
        <f t="shared" si="17"/>
        <v>DESPESA NÃO ADMITIDA COM RECURSOS DA CLÁUSULA DE P,D&amp;I, CONSIDERANDO O EXECUTOR E A QUALIFICAÇÃO DO PROJETO OU PROGRAMA</v>
      </c>
    </row>
    <row r="535" spans="1:10" ht="12" customHeight="1" x14ac:dyDescent="0.3">
      <c r="A535" s="597" t="s">
        <v>21</v>
      </c>
      <c r="B535" s="597" t="s">
        <v>249</v>
      </c>
      <c r="C535" s="597" t="s">
        <v>261</v>
      </c>
      <c r="D535" s="597" t="s">
        <v>2354</v>
      </c>
      <c r="E535" s="597" t="s">
        <v>2354</v>
      </c>
      <c r="F535" s="597" t="s">
        <v>1646</v>
      </c>
      <c r="G535" s="597" t="s">
        <v>2052</v>
      </c>
      <c r="H535" s="598" t="str">
        <f t="shared" si="16"/>
        <v>PESQUISA APLICADA;EMPRESA BRASILEIRA;MICRO OU PEQUENO;;;CAPACITACAO DE FORNECEDORES;ESTUDOS DE VIABILIDADE TÉCNICA E ECONÔMICA</v>
      </c>
      <c r="I535" s="599" t="s">
        <v>1567</v>
      </c>
      <c r="J535" s="600" t="str">
        <f t="shared" si="17"/>
        <v>DESPESA NÃO ADMITIDA COM RECURSOS DA CLÁUSULA DE P,D&amp;I, CONSIDERANDO O EXECUTOR E A QUALIFICAÇÃO DO PROJETO OU PROGRAMA</v>
      </c>
    </row>
    <row r="536" spans="1:10" ht="12" customHeight="1" x14ac:dyDescent="0.3">
      <c r="A536" s="597" t="s">
        <v>21</v>
      </c>
      <c r="B536" s="597" t="s">
        <v>249</v>
      </c>
      <c r="C536" s="597" t="s">
        <v>261</v>
      </c>
      <c r="D536" s="597" t="s">
        <v>2354</v>
      </c>
      <c r="E536" s="597" t="s">
        <v>2354</v>
      </c>
      <c r="F536" s="597" t="s">
        <v>1646</v>
      </c>
      <c r="G536" s="597" t="s">
        <v>2051</v>
      </c>
      <c r="H536" s="598" t="str">
        <f t="shared" si="16"/>
        <v>PESQUISA APLICADA;EMPRESA BRASILEIRA;MICRO OU PEQUENO;;;CAPACITACAO DE FORNECEDORES;SERVIÇOS - CABEÇA DE SÉRIE E LOTE PILOTO</v>
      </c>
      <c r="I536" s="599" t="s">
        <v>1567</v>
      </c>
      <c r="J536" s="600" t="str">
        <f t="shared" si="17"/>
        <v>DESPESA NÃO ADMITIDA COM RECURSOS DA CLÁUSULA DE P,D&amp;I, CONSIDERANDO O EXECUTOR E A QUALIFICAÇÃO DO PROJETO OU PROGRAMA</v>
      </c>
    </row>
    <row r="537" spans="1:10" ht="12" customHeight="1" x14ac:dyDescent="0.3">
      <c r="A537" s="597" t="s">
        <v>21</v>
      </c>
      <c r="B537" s="597" t="s">
        <v>249</v>
      </c>
      <c r="C537" s="597" t="s">
        <v>261</v>
      </c>
      <c r="D537" s="597" t="s">
        <v>2354</v>
      </c>
      <c r="E537" s="597" t="s">
        <v>2354</v>
      </c>
      <c r="F537" s="597" t="s">
        <v>1646</v>
      </c>
      <c r="G537" s="597" t="s">
        <v>2054</v>
      </c>
      <c r="H537" s="598" t="str">
        <f t="shared" si="16"/>
        <v>PESQUISA APLICADA;EMPRESA BRASILEIRA;MICRO OU PEQUENO;;;CAPACITACAO DE FORNECEDORES;SERVIÇOS - OPERACIONALIZAÇÃO DE EQUIPAMENTOS</v>
      </c>
      <c r="I537" s="599" t="s">
        <v>1567</v>
      </c>
      <c r="J537" s="600" t="str">
        <f t="shared" si="17"/>
        <v>DESPESA NÃO ADMITIDA COM RECURSOS DA CLÁUSULA DE P,D&amp;I, CONSIDERANDO O EXECUTOR E A QUALIFICAÇÃO DO PROJETO OU PROGRAMA</v>
      </c>
    </row>
    <row r="538" spans="1:10" ht="12" customHeight="1" x14ac:dyDescent="0.3">
      <c r="A538" s="597" t="s">
        <v>21</v>
      </c>
      <c r="B538" s="597" t="s">
        <v>249</v>
      </c>
      <c r="C538" s="597" t="s">
        <v>261</v>
      </c>
      <c r="D538" s="597" t="s">
        <v>2354</v>
      </c>
      <c r="E538" s="597" t="s">
        <v>2354</v>
      </c>
      <c r="F538" s="597" t="s">
        <v>2362</v>
      </c>
      <c r="G538" s="597" t="s">
        <v>2202</v>
      </c>
      <c r="H538" s="598" t="str">
        <f t="shared" si="16"/>
        <v>PESQUISA APLICADA;EMPRESA BRASILEIRA;MICRO OU PEQUENO;;;CUSTOS DIRETOS;NA</v>
      </c>
      <c r="I538" s="599" t="s">
        <v>1575</v>
      </c>
      <c r="J538" s="600" t="str">
        <f t="shared" si="17"/>
        <v/>
      </c>
    </row>
    <row r="539" spans="1:10" ht="12" customHeight="1" x14ac:dyDescent="0.3">
      <c r="A539" s="597" t="s">
        <v>21</v>
      </c>
      <c r="B539" s="597" t="s">
        <v>249</v>
      </c>
      <c r="C539" s="597" t="s">
        <v>261</v>
      </c>
      <c r="D539" s="597" t="s">
        <v>2354</v>
      </c>
      <c r="E539" s="597" t="s">
        <v>2354</v>
      </c>
      <c r="F539" s="597" t="s">
        <v>1643</v>
      </c>
      <c r="G539" s="597" t="s">
        <v>2202</v>
      </c>
      <c r="H539" s="598" t="str">
        <f t="shared" si="16"/>
        <v>PESQUISA APLICADA;EMPRESA BRASILEIRA;MICRO OU PEQUENO;;;DIARIAS E AJUDA DE CUSTO;NA</v>
      </c>
      <c r="I539" s="599" t="s">
        <v>1575</v>
      </c>
      <c r="J539" s="600" t="str">
        <f t="shared" si="17"/>
        <v/>
      </c>
    </row>
    <row r="540" spans="1:10" ht="12" customHeight="1" x14ac:dyDescent="0.3">
      <c r="A540" s="597" t="s">
        <v>21</v>
      </c>
      <c r="B540" s="597" t="s">
        <v>249</v>
      </c>
      <c r="C540" s="597" t="s">
        <v>261</v>
      </c>
      <c r="D540" s="597" t="s">
        <v>2354</v>
      </c>
      <c r="E540" s="597" t="s">
        <v>2354</v>
      </c>
      <c r="F540" s="597" t="s">
        <v>1645</v>
      </c>
      <c r="G540" s="597" t="s">
        <v>2361</v>
      </c>
      <c r="H540" s="598" t="str">
        <f t="shared" si="16"/>
        <v>PESQUISA APLICADA;EMPRESA BRASILEIRA;MICRO OU PEQUENO;;;EQUIPAMENTO E MATERIAL PERMANENTE;EQUIPAMENTO</v>
      </c>
      <c r="I540" s="599" t="s">
        <v>1575</v>
      </c>
      <c r="J540" s="600" t="str">
        <f t="shared" si="17"/>
        <v/>
      </c>
    </row>
    <row r="541" spans="1:10" ht="12" customHeight="1" x14ac:dyDescent="0.3">
      <c r="A541" s="597" t="s">
        <v>21</v>
      </c>
      <c r="B541" s="597" t="s">
        <v>249</v>
      </c>
      <c r="C541" s="597" t="s">
        <v>261</v>
      </c>
      <c r="D541" s="597" t="s">
        <v>2354</v>
      </c>
      <c r="E541" s="597" t="s">
        <v>2354</v>
      </c>
      <c r="F541" s="597" t="s">
        <v>1645</v>
      </c>
      <c r="G541" s="597" t="s">
        <v>1248</v>
      </c>
      <c r="H541" s="598" t="str">
        <f t="shared" si="16"/>
        <v>PESQUISA APLICADA;EMPRESA BRASILEIRA;MICRO OU PEQUENO;;;EQUIPAMENTO E MATERIAL PERMANENTE;MATERIAL PERMANENTE</v>
      </c>
      <c r="I541" s="599" t="s">
        <v>1575</v>
      </c>
      <c r="J541" s="600" t="str">
        <f t="shared" si="17"/>
        <v/>
      </c>
    </row>
    <row r="542" spans="1:10" ht="12" customHeight="1" x14ac:dyDescent="0.3">
      <c r="A542" s="597" t="s">
        <v>21</v>
      </c>
      <c r="B542" s="597" t="s">
        <v>249</v>
      </c>
      <c r="C542" s="597" t="s">
        <v>261</v>
      </c>
      <c r="D542" s="597" t="s">
        <v>2354</v>
      </c>
      <c r="E542" s="597" t="s">
        <v>2354</v>
      </c>
      <c r="F542" s="597" t="s">
        <v>448</v>
      </c>
      <c r="G542" s="597" t="s">
        <v>2062</v>
      </c>
      <c r="H542" s="598" t="str">
        <f t="shared" si="16"/>
        <v>PESQUISA APLICADA;EMPRESA BRASILEIRA;MICRO OU PEQUENO;;;EQUIPE;BOLSA - ALUNO DE GRADUAÇÃO OU PÓS-GRADUAÇÃO</v>
      </c>
      <c r="I542" s="599" t="s">
        <v>1567</v>
      </c>
      <c r="J542" s="600" t="str">
        <f t="shared" si="17"/>
        <v>DESPESA NÃO ADMITIDA COM RECURSOS DA CLÁUSULA DE P,D&amp;I, CONSIDERANDO O EXECUTOR E A QUALIFICAÇÃO DO PROJETO OU PROGRAMA</v>
      </c>
    </row>
    <row r="543" spans="1:10" ht="12" customHeight="1" x14ac:dyDescent="0.3">
      <c r="A543" s="597" t="s">
        <v>21</v>
      </c>
      <c r="B543" s="597" t="s">
        <v>249</v>
      </c>
      <c r="C543" s="597" t="s">
        <v>261</v>
      </c>
      <c r="D543" s="597" t="s">
        <v>2354</v>
      </c>
      <c r="E543" s="597" t="s">
        <v>2354</v>
      </c>
      <c r="F543" s="597" t="s">
        <v>448</v>
      </c>
      <c r="G543" s="597" t="s">
        <v>2061</v>
      </c>
      <c r="H543" s="598" t="str">
        <f t="shared" si="16"/>
        <v>PESQUISA APLICADA;EMPRESA BRASILEIRA;MICRO OU PEQUENO;;;EQUIPE;BOLSA - DOCENTE OU PESQUISADOR DA INSTITUIÇÃO</v>
      </c>
      <c r="I543" s="599" t="s">
        <v>1567</v>
      </c>
      <c r="J543" s="600" t="str">
        <f t="shared" si="17"/>
        <v>DESPESA NÃO ADMITIDA COM RECURSOS DA CLÁUSULA DE P,D&amp;I, CONSIDERANDO O EXECUTOR E A QUALIFICAÇÃO DO PROJETO OU PROGRAMA</v>
      </c>
    </row>
    <row r="544" spans="1:10" ht="12" customHeight="1" x14ac:dyDescent="0.3">
      <c r="A544" s="597" t="s">
        <v>21</v>
      </c>
      <c r="B544" s="597" t="s">
        <v>249</v>
      </c>
      <c r="C544" s="597" t="s">
        <v>261</v>
      </c>
      <c r="D544" s="597" t="s">
        <v>2354</v>
      </c>
      <c r="E544" s="597" t="s">
        <v>2354</v>
      </c>
      <c r="F544" s="597" t="s">
        <v>448</v>
      </c>
      <c r="G544" s="597" t="s">
        <v>2063</v>
      </c>
      <c r="H544" s="598" t="str">
        <f t="shared" si="16"/>
        <v>PESQUISA APLICADA;EMPRESA BRASILEIRA;MICRO OU PEQUENO;;;EQUIPE;BOLSA - PESQUISADOR VISITANTE</v>
      </c>
      <c r="I544" s="599" t="s">
        <v>1567</v>
      </c>
      <c r="J544" s="600" t="str">
        <f t="shared" si="17"/>
        <v>DESPESA NÃO ADMITIDA COM RECURSOS DA CLÁUSULA DE P,D&amp;I, CONSIDERANDO O EXECUTOR E A QUALIFICAÇÃO DO PROJETO OU PROGRAMA</v>
      </c>
    </row>
    <row r="545" spans="1:10" ht="12" customHeight="1" x14ac:dyDescent="0.3">
      <c r="A545" s="597" t="s">
        <v>21</v>
      </c>
      <c r="B545" s="597" t="s">
        <v>249</v>
      </c>
      <c r="C545" s="597" t="s">
        <v>261</v>
      </c>
      <c r="D545" s="597" t="s">
        <v>2354</v>
      </c>
      <c r="E545" s="597" t="s">
        <v>2354</v>
      </c>
      <c r="F545" s="597" t="s">
        <v>448</v>
      </c>
      <c r="G545" s="597" t="s">
        <v>1641</v>
      </c>
      <c r="H545" s="598" t="str">
        <f t="shared" si="16"/>
        <v>PESQUISA APLICADA;EMPRESA BRASILEIRA;MICRO OU PEQUENO;;;EQUIPE;REMUNERAÇÃO DIRETA</v>
      </c>
      <c r="I545" s="599" t="s">
        <v>1575</v>
      </c>
      <c r="J545" s="600" t="str">
        <f t="shared" si="17"/>
        <v/>
      </c>
    </row>
    <row r="546" spans="1:10" ht="12" customHeight="1" x14ac:dyDescent="0.3">
      <c r="A546" s="597" t="s">
        <v>21</v>
      </c>
      <c r="B546" s="597" t="s">
        <v>249</v>
      </c>
      <c r="C546" s="597" t="s">
        <v>261</v>
      </c>
      <c r="D546" s="597" t="s">
        <v>2354</v>
      </c>
      <c r="E546" s="597" t="s">
        <v>2354</v>
      </c>
      <c r="F546" s="597" t="s">
        <v>1642</v>
      </c>
      <c r="G546" s="597" t="s">
        <v>2202</v>
      </c>
      <c r="H546" s="598" t="str">
        <f t="shared" si="16"/>
        <v>PESQUISA APLICADA;EMPRESA BRASILEIRA;MICRO OU PEQUENO;;;MATERIAL DE CONSUMO;NA</v>
      </c>
      <c r="I546" s="599" t="s">
        <v>1575</v>
      </c>
      <c r="J546" s="600" t="str">
        <f t="shared" si="17"/>
        <v/>
      </c>
    </row>
    <row r="547" spans="1:10" ht="12" customHeight="1" x14ac:dyDescent="0.3">
      <c r="A547" s="597" t="s">
        <v>21</v>
      </c>
      <c r="B547" s="597" t="s">
        <v>249</v>
      </c>
      <c r="C547" s="597" t="s">
        <v>261</v>
      </c>
      <c r="D547" s="597" t="s">
        <v>2354</v>
      </c>
      <c r="E547" s="597" t="s">
        <v>2354</v>
      </c>
      <c r="F547" s="597" t="s">
        <v>1644</v>
      </c>
      <c r="G547" s="597" t="s">
        <v>2066</v>
      </c>
      <c r="H547" s="598" t="str">
        <f t="shared" si="16"/>
        <v>PESQUISA APLICADA;EMPRESA BRASILEIRA;MICRO OU PEQUENO;;;OBRAS E INSTALACOES;AMPLIAÇÃO DE ÁREA DE EDIFICAÇÃO</v>
      </c>
      <c r="I547" s="599" t="s">
        <v>1567</v>
      </c>
      <c r="J547" s="600" t="str">
        <f t="shared" si="17"/>
        <v>DESPESA NÃO ADMITIDA COM RECURSOS DA CLÁUSULA DE P,D&amp;I, CONSIDERANDO O EXECUTOR E A QUALIFICAÇÃO DO PROJETO OU PROGRAMA</v>
      </c>
    </row>
    <row r="548" spans="1:10" ht="12" customHeight="1" x14ac:dyDescent="0.3">
      <c r="A548" s="597" t="s">
        <v>21</v>
      </c>
      <c r="B548" s="597" t="s">
        <v>249</v>
      </c>
      <c r="C548" s="597" t="s">
        <v>261</v>
      </c>
      <c r="D548" s="597" t="s">
        <v>2354</v>
      </c>
      <c r="E548" s="597" t="s">
        <v>2354</v>
      </c>
      <c r="F548" s="597" t="s">
        <v>1644</v>
      </c>
      <c r="G548" s="597" t="s">
        <v>258</v>
      </c>
      <c r="H548" s="598" t="str">
        <f t="shared" si="16"/>
        <v>PESQUISA APLICADA;EMPRESA BRASILEIRA;MICRO OU PEQUENO;;;OBRAS E INSTALACOES;CONSTRUÇÃO DE NOVA EDIFICAÇÃO</v>
      </c>
      <c r="I548" s="599" t="s">
        <v>1567</v>
      </c>
      <c r="J548" s="600" t="str">
        <f t="shared" si="17"/>
        <v>DESPESA NÃO ADMITIDA COM RECURSOS DA CLÁUSULA DE P,D&amp;I, CONSIDERANDO O EXECUTOR E A QUALIFICAÇÃO DO PROJETO OU PROGRAMA</v>
      </c>
    </row>
    <row r="549" spans="1:10" ht="12" customHeight="1" x14ac:dyDescent="0.3">
      <c r="A549" s="597" t="s">
        <v>21</v>
      </c>
      <c r="B549" s="597" t="s">
        <v>249</v>
      </c>
      <c r="C549" s="597" t="s">
        <v>261</v>
      </c>
      <c r="D549" s="597" t="s">
        <v>2354</v>
      </c>
      <c r="E549" s="597" t="s">
        <v>2354</v>
      </c>
      <c r="F549" s="597" t="s">
        <v>1644</v>
      </c>
      <c r="G549" s="597" t="s">
        <v>2067</v>
      </c>
      <c r="H549" s="598" t="str">
        <f t="shared" si="16"/>
        <v>PESQUISA APLICADA;EMPRESA BRASILEIRA;MICRO OU PEQUENO;;;OBRAS E INSTALACOES;PROJETO EXECUTIVO E ESTUDOS TÉCNICOS</v>
      </c>
      <c r="I549" s="599" t="s">
        <v>1567</v>
      </c>
      <c r="J549" s="600" t="str">
        <f t="shared" si="17"/>
        <v>DESPESA NÃO ADMITIDA COM RECURSOS DA CLÁUSULA DE P,D&amp;I, CONSIDERANDO O EXECUTOR E A QUALIFICAÇÃO DO PROJETO OU PROGRAMA</v>
      </c>
    </row>
    <row r="550" spans="1:10" ht="12" customHeight="1" x14ac:dyDescent="0.3">
      <c r="A550" s="597" t="s">
        <v>21</v>
      </c>
      <c r="B550" s="597" t="s">
        <v>249</v>
      </c>
      <c r="C550" s="597" t="s">
        <v>261</v>
      </c>
      <c r="D550" s="597" t="s">
        <v>2354</v>
      </c>
      <c r="E550" s="597" t="s">
        <v>2354</v>
      </c>
      <c r="F550" s="597" t="s">
        <v>1644</v>
      </c>
      <c r="G550" s="597" t="s">
        <v>219</v>
      </c>
      <c r="H550" s="598" t="str">
        <f t="shared" si="16"/>
        <v>PESQUISA APLICADA;EMPRESA BRASILEIRA;MICRO OU PEQUENO;;;OBRAS E INSTALACOES;REFORMA DE EDIFICAÇÃO</v>
      </c>
      <c r="I550" s="599" t="s">
        <v>1567</v>
      </c>
      <c r="J550" s="600" t="str">
        <f t="shared" si="17"/>
        <v>DESPESA NÃO ADMITIDA COM RECURSOS DA CLÁUSULA DE P,D&amp;I, CONSIDERANDO O EXECUTOR E A QUALIFICAÇÃO DO PROJETO OU PROGRAMA</v>
      </c>
    </row>
    <row r="551" spans="1:10" ht="12" customHeight="1" x14ac:dyDescent="0.3">
      <c r="A551" s="597" t="s">
        <v>21</v>
      </c>
      <c r="B551" s="597" t="s">
        <v>249</v>
      </c>
      <c r="C551" s="597" t="s">
        <v>261</v>
      </c>
      <c r="D551" s="597" t="s">
        <v>2354</v>
      </c>
      <c r="E551" s="597" t="s">
        <v>2354</v>
      </c>
      <c r="F551" s="597" t="s">
        <v>1644</v>
      </c>
      <c r="G551" s="597" t="s">
        <v>2065</v>
      </c>
      <c r="H551" s="598" t="str">
        <f t="shared" si="16"/>
        <v>PESQUISA APLICADA;EMPRESA BRASILEIRA;MICRO OU PEQUENO;;;OBRAS E INSTALACOES;SERVIÇO TÉCNICO DE APOIO - INFRAESTRUTURA</v>
      </c>
      <c r="I551" s="599" t="s">
        <v>1575</v>
      </c>
      <c r="J551" s="600" t="str">
        <f t="shared" si="17"/>
        <v/>
      </c>
    </row>
    <row r="552" spans="1:10" ht="12" customHeight="1" x14ac:dyDescent="0.3">
      <c r="A552" s="597" t="s">
        <v>21</v>
      </c>
      <c r="B552" s="597" t="s">
        <v>249</v>
      </c>
      <c r="C552" s="597" t="s">
        <v>261</v>
      </c>
      <c r="D552" s="597" t="s">
        <v>2354</v>
      </c>
      <c r="E552" s="597" t="s">
        <v>2354</v>
      </c>
      <c r="F552" s="597" t="s">
        <v>10</v>
      </c>
      <c r="G552" s="597" t="s">
        <v>1649</v>
      </c>
      <c r="H552" s="598" t="str">
        <f t="shared" si="16"/>
        <v>PESQUISA APLICADA;EMPRESA BRASILEIRA;MICRO OU PEQUENO;;;OUTRAS DESPESAS;DESPESA DE IMPORTACAO</v>
      </c>
      <c r="I552" s="599" t="s">
        <v>1575</v>
      </c>
      <c r="J552" s="600" t="str">
        <f t="shared" si="17"/>
        <v/>
      </c>
    </row>
    <row r="553" spans="1:10" ht="12" customHeight="1" x14ac:dyDescent="0.3">
      <c r="A553" s="597" t="s">
        <v>21</v>
      </c>
      <c r="B553" s="597" t="s">
        <v>249</v>
      </c>
      <c r="C553" s="597" t="s">
        <v>261</v>
      </c>
      <c r="D553" s="597" t="s">
        <v>2354</v>
      </c>
      <c r="E553" s="597" t="s">
        <v>2354</v>
      </c>
      <c r="F553" s="597" t="s">
        <v>10</v>
      </c>
      <c r="G553" s="597" t="s">
        <v>1650</v>
      </c>
      <c r="H553" s="598" t="str">
        <f t="shared" si="16"/>
        <v>PESQUISA APLICADA;EMPRESA BRASILEIRA;MICRO OU PEQUENO;;;OUTRAS DESPESAS;DESPESA OPERACIONAL E ADMINISTRATIVA</v>
      </c>
      <c r="I553" s="599" t="s">
        <v>1567</v>
      </c>
      <c r="J553" s="600" t="str">
        <f t="shared" si="17"/>
        <v>DESPESA NÃO ADMITIDA COM RECURSOS DA CLÁUSULA DE P,D&amp;I, CONSIDERANDO O EXECUTOR E A QUALIFICAÇÃO DO PROJETO OU PROGRAMA</v>
      </c>
    </row>
    <row r="554" spans="1:10" ht="12" customHeight="1" x14ac:dyDescent="0.3">
      <c r="A554" s="597" t="s">
        <v>21</v>
      </c>
      <c r="B554" s="597" t="s">
        <v>249</v>
      </c>
      <c r="C554" s="597" t="s">
        <v>261</v>
      </c>
      <c r="D554" s="597" t="s">
        <v>2354</v>
      </c>
      <c r="E554" s="597" t="s">
        <v>2354</v>
      </c>
      <c r="F554" s="597" t="s">
        <v>10</v>
      </c>
      <c r="G554" s="597" t="s">
        <v>277</v>
      </c>
      <c r="H554" s="598" t="str">
        <f t="shared" si="16"/>
        <v>PESQUISA APLICADA;EMPRESA BRASILEIRA;MICRO OU PEQUENO;;;OUTRAS DESPESAS;RESSARCIMENTO DE CUSTOS INDIRETOS</v>
      </c>
      <c r="I554" s="599" t="s">
        <v>1567</v>
      </c>
      <c r="J554" s="600" t="str">
        <f t="shared" si="17"/>
        <v>DESPESA NÃO ADMITIDA COM RECURSOS DA CLÁUSULA DE P,D&amp;I, CONSIDERANDO O EXECUTOR E A QUALIFICAÇÃO DO PROJETO OU PROGRAMA</v>
      </c>
    </row>
    <row r="555" spans="1:10" ht="12" customHeight="1" x14ac:dyDescent="0.3">
      <c r="A555" s="597" t="s">
        <v>21</v>
      </c>
      <c r="B555" s="597" t="s">
        <v>249</v>
      </c>
      <c r="C555" s="597" t="s">
        <v>261</v>
      </c>
      <c r="D555" s="597" t="s">
        <v>2354</v>
      </c>
      <c r="E555" s="597" t="s">
        <v>2354</v>
      </c>
      <c r="F555" s="597" t="s">
        <v>317</v>
      </c>
      <c r="G555" s="597" t="s">
        <v>2060</v>
      </c>
      <c r="H555" s="598" t="str">
        <f t="shared" si="16"/>
        <v>PESQUISA APLICADA;EMPRESA BRASILEIRA;MICRO OU PEQUENO;;;OUTROS BENS E DIREITOS;DADO GEOLÓGICO, GEOQUÍMICO OU GEOFÍSICO PÚBLICO</v>
      </c>
      <c r="I555" s="599" t="s">
        <v>1575</v>
      </c>
      <c r="J555" s="600" t="str">
        <f t="shared" si="17"/>
        <v/>
      </c>
    </row>
    <row r="556" spans="1:10" ht="12" customHeight="1" x14ac:dyDescent="0.3">
      <c r="A556" s="597" t="s">
        <v>21</v>
      </c>
      <c r="B556" s="597" t="s">
        <v>249</v>
      </c>
      <c r="C556" s="597" t="s">
        <v>261</v>
      </c>
      <c r="D556" s="597" t="s">
        <v>2354</v>
      </c>
      <c r="E556" s="597" t="s">
        <v>2354</v>
      </c>
      <c r="F556" s="597" t="s">
        <v>317</v>
      </c>
      <c r="G556" s="597" t="s">
        <v>220</v>
      </c>
      <c r="H556" s="598" t="str">
        <f t="shared" si="16"/>
        <v>PESQUISA APLICADA;EMPRESA BRASILEIRA;MICRO OU PEQUENO;;;OUTROS BENS E DIREITOS;DADO NÃO REGULADO PELA ANP</v>
      </c>
      <c r="I556" s="599" t="s">
        <v>1575</v>
      </c>
      <c r="J556" s="600" t="str">
        <f t="shared" si="17"/>
        <v/>
      </c>
    </row>
    <row r="557" spans="1:10" ht="12" customHeight="1" x14ac:dyDescent="0.3">
      <c r="A557" s="597" t="s">
        <v>21</v>
      </c>
      <c r="B557" s="597" t="s">
        <v>249</v>
      </c>
      <c r="C557" s="597" t="s">
        <v>261</v>
      </c>
      <c r="D557" s="597" t="s">
        <v>2354</v>
      </c>
      <c r="E557" s="597" t="s">
        <v>2354</v>
      </c>
      <c r="F557" s="597" t="s">
        <v>317</v>
      </c>
      <c r="G557" s="597" t="s">
        <v>215</v>
      </c>
      <c r="H557" s="598" t="str">
        <f t="shared" si="16"/>
        <v>PESQUISA APLICADA;EMPRESA BRASILEIRA;MICRO OU PEQUENO;;;OUTROS BENS E DIREITOS;MATERIAL BIBLIOGRÁFICO</v>
      </c>
      <c r="I557" s="599" t="s">
        <v>1567</v>
      </c>
      <c r="J557" s="600" t="str">
        <f t="shared" si="17"/>
        <v>DESPESA NÃO ADMITIDA COM RECURSOS DA CLÁUSULA DE P,D&amp;I, CONSIDERANDO O EXECUTOR E A QUALIFICAÇÃO DO PROJETO OU PROGRAMA</v>
      </c>
    </row>
    <row r="558" spans="1:10" ht="12" customHeight="1" x14ac:dyDescent="0.3">
      <c r="A558" s="597" t="s">
        <v>21</v>
      </c>
      <c r="B558" s="597" t="s">
        <v>249</v>
      </c>
      <c r="C558" s="597" t="s">
        <v>261</v>
      </c>
      <c r="D558" s="597" t="s">
        <v>2354</v>
      </c>
      <c r="E558" s="597" t="s">
        <v>2354</v>
      </c>
      <c r="F558" s="597" t="s">
        <v>317</v>
      </c>
      <c r="G558" s="597" t="s">
        <v>2068</v>
      </c>
      <c r="H558" s="598" t="str">
        <f t="shared" si="16"/>
        <v>PESQUISA APLICADA;EMPRESA BRASILEIRA;MICRO OU PEQUENO;;;OUTROS BENS E DIREITOS;OUTRO (ESPECIFIQUE)</v>
      </c>
      <c r="I558" s="599" t="s">
        <v>1567</v>
      </c>
      <c r="J558" s="600" t="str">
        <f t="shared" si="17"/>
        <v>DESPESA NÃO ADMITIDA COM RECURSOS DA CLÁUSULA DE P,D&amp;I, CONSIDERANDO O EXECUTOR E A QUALIFICAÇÃO DO PROJETO OU PROGRAMA</v>
      </c>
    </row>
    <row r="559" spans="1:10" ht="12" customHeight="1" x14ac:dyDescent="0.3">
      <c r="A559" s="597" t="s">
        <v>21</v>
      </c>
      <c r="B559" s="597" t="s">
        <v>249</v>
      </c>
      <c r="C559" s="597" t="s">
        <v>261</v>
      </c>
      <c r="D559" s="597" t="s">
        <v>2354</v>
      </c>
      <c r="E559" s="597" t="s">
        <v>2354</v>
      </c>
      <c r="F559" s="597" t="s">
        <v>317</v>
      </c>
      <c r="G559" s="597" t="s">
        <v>321</v>
      </c>
      <c r="H559" s="598" t="str">
        <f t="shared" si="16"/>
        <v>PESQUISA APLICADA;EMPRESA BRASILEIRA;MICRO OU PEQUENO;;;OUTROS BENS E DIREITOS;SOFTWARE</v>
      </c>
      <c r="I559" s="599" t="s">
        <v>1575</v>
      </c>
      <c r="J559" s="600" t="str">
        <f t="shared" si="17"/>
        <v/>
      </c>
    </row>
    <row r="560" spans="1:10" ht="12" customHeight="1" x14ac:dyDescent="0.3">
      <c r="A560" s="597" t="s">
        <v>21</v>
      </c>
      <c r="B560" s="597" t="s">
        <v>249</v>
      </c>
      <c r="C560" s="597" t="s">
        <v>261</v>
      </c>
      <c r="D560" s="597" t="s">
        <v>2354</v>
      </c>
      <c r="E560" s="597" t="s">
        <v>2354</v>
      </c>
      <c r="F560" s="597" t="s">
        <v>409</v>
      </c>
      <c r="G560" s="597" t="s">
        <v>2202</v>
      </c>
      <c r="H560" s="598" t="str">
        <f t="shared" si="16"/>
        <v>PESQUISA APLICADA;EMPRESA BRASILEIRA;MICRO OU PEQUENO;;;PASSAGENS;NA</v>
      </c>
      <c r="I560" s="599" t="s">
        <v>1575</v>
      </c>
      <c r="J560" s="600" t="str">
        <f t="shared" si="17"/>
        <v/>
      </c>
    </row>
    <row r="561" spans="1:10" ht="12" customHeight="1" x14ac:dyDescent="0.3">
      <c r="A561" s="597" t="s">
        <v>21</v>
      </c>
      <c r="B561" s="597" t="s">
        <v>249</v>
      </c>
      <c r="C561" s="597" t="s">
        <v>261</v>
      </c>
      <c r="D561" s="597" t="s">
        <v>2354</v>
      </c>
      <c r="E561" s="597" t="s">
        <v>2354</v>
      </c>
      <c r="F561" s="597" t="s">
        <v>1705</v>
      </c>
      <c r="G561" s="597" t="s">
        <v>2058</v>
      </c>
      <c r="H561" s="598" t="str">
        <f t="shared" si="16"/>
        <v>PESQUISA APLICADA;EMPRESA BRASILEIRA;MICRO OU PEQUENO;;;PROTOTIPO;MATERIAL OU COMPONENTE - PROTÓTIPO OU UNIDADE PILOTO</v>
      </c>
      <c r="I561" s="599" t="s">
        <v>1575</v>
      </c>
      <c r="J561" s="600" t="str">
        <f t="shared" si="17"/>
        <v/>
      </c>
    </row>
    <row r="562" spans="1:10" ht="12" customHeight="1" x14ac:dyDescent="0.3">
      <c r="A562" s="597" t="s">
        <v>21</v>
      </c>
      <c r="B562" s="597" t="s">
        <v>249</v>
      </c>
      <c r="C562" s="597" t="s">
        <v>261</v>
      </c>
      <c r="D562" s="597" t="s">
        <v>2354</v>
      </c>
      <c r="E562" s="597" t="s">
        <v>2354</v>
      </c>
      <c r="F562" s="597" t="s">
        <v>1705</v>
      </c>
      <c r="G562" s="597" t="s">
        <v>2059</v>
      </c>
      <c r="H562" s="598" t="str">
        <f t="shared" si="16"/>
        <v>PESQUISA APLICADA;EMPRESA BRASILEIRA;MICRO OU PEQUENO;;;PROTOTIPO;SERVIÇO DE TERCEIRO - PROTÓTIPO OU UNIDADE PILOTO</v>
      </c>
      <c r="I562" s="599" t="s">
        <v>1575</v>
      </c>
      <c r="J562" s="600" t="str">
        <f t="shared" si="17"/>
        <v/>
      </c>
    </row>
    <row r="563" spans="1:10" ht="12" customHeight="1" x14ac:dyDescent="0.3">
      <c r="A563" s="597" t="s">
        <v>21</v>
      </c>
      <c r="B563" s="597" t="s">
        <v>249</v>
      </c>
      <c r="C563" s="597" t="s">
        <v>261</v>
      </c>
      <c r="D563" s="597" t="s">
        <v>2354</v>
      </c>
      <c r="E563" s="597" t="s">
        <v>2354</v>
      </c>
      <c r="F563" s="597" t="s">
        <v>303</v>
      </c>
      <c r="G563" s="597" t="s">
        <v>1647</v>
      </c>
      <c r="H563" s="598" t="str">
        <f t="shared" si="16"/>
        <v>PESQUISA APLICADA;EMPRESA BRASILEIRA;MICRO OU PEQUENO;;;RECURSOS HUMANOS;BOLSA</v>
      </c>
      <c r="I563" s="599" t="s">
        <v>1567</v>
      </c>
      <c r="J563" s="600" t="str">
        <f t="shared" si="17"/>
        <v>DESPESA NÃO ADMITIDA COM RECURSOS DA CLÁUSULA DE P,D&amp;I, CONSIDERANDO O EXECUTOR E A QUALIFICAÇÃO DO PROJETO OU PROGRAMA</v>
      </c>
    </row>
    <row r="564" spans="1:10" ht="12" customHeight="1" x14ac:dyDescent="0.3">
      <c r="A564" s="597" t="s">
        <v>21</v>
      </c>
      <c r="B564" s="597" t="s">
        <v>249</v>
      </c>
      <c r="C564" s="597" t="s">
        <v>261</v>
      </c>
      <c r="D564" s="597" t="s">
        <v>2354</v>
      </c>
      <c r="E564" s="597" t="s">
        <v>2354</v>
      </c>
      <c r="F564" s="597" t="s">
        <v>303</v>
      </c>
      <c r="G564" s="597" t="s">
        <v>270</v>
      </c>
      <c r="H564" s="598" t="str">
        <f t="shared" si="16"/>
        <v>PESQUISA APLICADA;EMPRESA BRASILEIRA;MICRO OU PEQUENO;;;RECURSOS HUMANOS;TAXA DE BANCADA</v>
      </c>
      <c r="I564" s="599" t="s">
        <v>1567</v>
      </c>
      <c r="J564" s="600" t="str">
        <f t="shared" si="17"/>
        <v>DESPESA NÃO ADMITIDA COM RECURSOS DA CLÁUSULA DE P,D&amp;I, CONSIDERANDO O EXECUTOR E A QUALIFICAÇÃO DO PROJETO OU PROGRAMA</v>
      </c>
    </row>
    <row r="565" spans="1:10" ht="12" customHeight="1" x14ac:dyDescent="0.3">
      <c r="A565" s="597" t="s">
        <v>21</v>
      </c>
      <c r="B565" s="597" t="s">
        <v>249</v>
      </c>
      <c r="C565" s="597" t="s">
        <v>261</v>
      </c>
      <c r="D565" s="597" t="s">
        <v>2354</v>
      </c>
      <c r="E565" s="597" t="s">
        <v>2354</v>
      </c>
      <c r="F565" s="597" t="s">
        <v>2357</v>
      </c>
      <c r="G565" s="597" t="s">
        <v>232</v>
      </c>
      <c r="H565" s="598" t="str">
        <f t="shared" si="16"/>
        <v>PESQUISA APLICADA;EMPRESA BRASILEIRA;MICRO OU PEQUENO;;;SERVICOS;OUTRO SERVIÇO DE APOIO</v>
      </c>
      <c r="I565" s="599" t="s">
        <v>1575</v>
      </c>
      <c r="J565" s="600" t="str">
        <f t="shared" si="17"/>
        <v/>
      </c>
    </row>
    <row r="566" spans="1:10" ht="12" customHeight="1" x14ac:dyDescent="0.3">
      <c r="A566" s="597" t="s">
        <v>21</v>
      </c>
      <c r="B566" s="597" t="s">
        <v>249</v>
      </c>
      <c r="C566" s="597" t="s">
        <v>261</v>
      </c>
      <c r="D566" s="597" t="s">
        <v>2354</v>
      </c>
      <c r="E566" s="597" t="s">
        <v>2354</v>
      </c>
      <c r="F566" s="597" t="s">
        <v>2357</v>
      </c>
      <c r="G566" s="597" t="s">
        <v>221</v>
      </c>
      <c r="H566" s="598" t="str">
        <f t="shared" si="16"/>
        <v>PESQUISA APLICADA;EMPRESA BRASILEIRA;MICRO OU PEQUENO;;;SERVICOS;PERFURAÇÃO DE POÇO ESTRATIGRÁFICO</v>
      </c>
      <c r="I566" s="599" t="s">
        <v>1567</v>
      </c>
      <c r="J566" s="600" t="str">
        <f t="shared" si="17"/>
        <v>DESPESA NÃO ADMITIDA COM RECURSOS DA CLÁUSULA DE P,D&amp;I, CONSIDERANDO O EXECUTOR E A QUALIFICAÇÃO DO PROJETO OU PROGRAMA</v>
      </c>
    </row>
    <row r="567" spans="1:10" ht="12" customHeight="1" x14ac:dyDescent="0.3">
      <c r="A567" s="597" t="s">
        <v>21</v>
      </c>
      <c r="B567" s="597" t="s">
        <v>249</v>
      </c>
      <c r="C567" s="597" t="s">
        <v>261</v>
      </c>
      <c r="D567" s="597" t="s">
        <v>2354</v>
      </c>
      <c r="E567" s="597" t="s">
        <v>2354</v>
      </c>
      <c r="F567" s="597" t="s">
        <v>2357</v>
      </c>
      <c r="G567" s="597" t="s">
        <v>2055</v>
      </c>
      <c r="H567" s="598" t="str">
        <f t="shared" si="16"/>
        <v>PESQUISA APLICADA;EMPRESA BRASILEIRA;MICRO OU PEQUENO;;;SERVICOS;SERVIÇO DE APOIO PARA AQUISIÇÃO DE DADOS</v>
      </c>
      <c r="I567" s="599" t="s">
        <v>1567</v>
      </c>
      <c r="J567" s="600" t="str">
        <f t="shared" si="17"/>
        <v>DESPESA NÃO ADMITIDA COM RECURSOS DA CLÁUSULA DE P,D&amp;I, CONSIDERANDO O EXECUTOR E A QUALIFICAÇÃO DO PROJETO OU PROGRAMA</v>
      </c>
    </row>
    <row r="568" spans="1:10" ht="12" customHeight="1" x14ac:dyDescent="0.3">
      <c r="A568" s="597" t="s">
        <v>21</v>
      </c>
      <c r="B568" s="597" t="s">
        <v>249</v>
      </c>
      <c r="C568" s="597" t="s">
        <v>261</v>
      </c>
      <c r="D568" s="597" t="s">
        <v>2354</v>
      </c>
      <c r="E568" s="597" t="s">
        <v>2354</v>
      </c>
      <c r="F568" s="597" t="s">
        <v>2357</v>
      </c>
      <c r="G568" s="597" t="s">
        <v>230</v>
      </c>
      <c r="H568" s="598" t="str">
        <f t="shared" ref="H568:H630" si="18">CONCATENATE(A568,$H$2,B568,$H$2,C568,$H$2,D568,$H$2,E568,$H$2,F568,$H$2,G568)</f>
        <v>PESQUISA APLICADA;EMPRESA BRASILEIRA;MICRO OU PEQUENO;;;SERVICOS;SERVIÇO DE EDITORAÇÃO E IMPRESSÃO</v>
      </c>
      <c r="I568" s="599" t="s">
        <v>1567</v>
      </c>
      <c r="J568" s="600" t="str">
        <f t="shared" ref="J568:J630" si="19">IF(I568="N",J$3,"")</f>
        <v>DESPESA NÃO ADMITIDA COM RECURSOS DA CLÁUSULA DE P,D&amp;I, CONSIDERANDO O EXECUTOR E A QUALIFICAÇÃO DO PROJETO OU PROGRAMA</v>
      </c>
    </row>
    <row r="569" spans="1:10" ht="12" customHeight="1" x14ac:dyDescent="0.3">
      <c r="A569" s="597" t="s">
        <v>21</v>
      </c>
      <c r="B569" s="597" t="s">
        <v>249</v>
      </c>
      <c r="C569" s="597" t="s">
        <v>261</v>
      </c>
      <c r="D569" s="597" t="s">
        <v>2354</v>
      </c>
      <c r="E569" s="597" t="s">
        <v>2354</v>
      </c>
      <c r="F569" s="597" t="s">
        <v>2357</v>
      </c>
      <c r="G569" s="597" t="s">
        <v>231</v>
      </c>
      <c r="H569" s="598" t="str">
        <f t="shared" si="18"/>
        <v>PESQUISA APLICADA;EMPRESA BRASILEIRA;MICRO OU PEQUENO;;;SERVICOS;SERVIÇO DE LOCOMOÇÃO E TRANSPORTE</v>
      </c>
      <c r="I569" s="599" t="s">
        <v>1575</v>
      </c>
      <c r="J569" s="600" t="str">
        <f t="shared" si="19"/>
        <v/>
      </c>
    </row>
    <row r="570" spans="1:10" ht="12" customHeight="1" x14ac:dyDescent="0.3">
      <c r="A570" s="597" t="s">
        <v>21</v>
      </c>
      <c r="B570" s="597" t="s">
        <v>249</v>
      </c>
      <c r="C570" s="597" t="s">
        <v>261</v>
      </c>
      <c r="D570" s="597" t="s">
        <v>2354</v>
      </c>
      <c r="E570" s="597" t="s">
        <v>2354</v>
      </c>
      <c r="F570" s="597" t="s">
        <v>2357</v>
      </c>
      <c r="G570" s="597" t="s">
        <v>2358</v>
      </c>
      <c r="H570" s="598" t="str">
        <f t="shared" si="18"/>
        <v>PESQUISA APLICADA;EMPRESA BRASILEIRA;MICRO OU PEQUENO;;;SERVICOS;SERVIÇO DE MANUTENÇÃO</v>
      </c>
      <c r="I570" s="599" t="s">
        <v>1575</v>
      </c>
      <c r="J570" s="600" t="str">
        <f t="shared" si="19"/>
        <v/>
      </c>
    </row>
    <row r="571" spans="1:10" ht="12" customHeight="1" x14ac:dyDescent="0.3">
      <c r="A571" s="597" t="s">
        <v>21</v>
      </c>
      <c r="B571" s="597" t="s">
        <v>249</v>
      </c>
      <c r="C571" s="597" t="s">
        <v>261</v>
      </c>
      <c r="D571" s="597" t="s">
        <v>2354</v>
      </c>
      <c r="E571" s="597" t="s">
        <v>2354</v>
      </c>
      <c r="F571" s="597" t="s">
        <v>2357</v>
      </c>
      <c r="G571" s="597" t="s">
        <v>2399</v>
      </c>
      <c r="H571" s="598" t="str">
        <f t="shared" si="18"/>
        <v>PESQUISA APLICADA;EMPRESA BRASILEIRA;MICRO OU PEQUENO;;;SERVICOS;SERVIÇO TÉCNICO ESPECIALIZADO</v>
      </c>
      <c r="I571" s="599" t="s">
        <v>1575</v>
      </c>
      <c r="J571" s="600" t="str">
        <f t="shared" si="19"/>
        <v/>
      </c>
    </row>
    <row r="572" spans="1:10" ht="12" customHeight="1" x14ac:dyDescent="0.3">
      <c r="A572" s="597" t="s">
        <v>21</v>
      </c>
      <c r="B572" s="597" t="s">
        <v>249</v>
      </c>
      <c r="C572" s="597" t="s">
        <v>261</v>
      </c>
      <c r="D572" s="597" t="s">
        <v>2354</v>
      </c>
      <c r="E572" s="597" t="s">
        <v>2354</v>
      </c>
      <c r="F572" s="597" t="s">
        <v>2357</v>
      </c>
      <c r="G572" s="597" t="s">
        <v>2359</v>
      </c>
      <c r="H572" s="598" t="str">
        <f t="shared" si="18"/>
        <v>PESQUISA APLICADA;EMPRESA BRASILEIRA;MICRO OU PEQUENO;;;SERVICOS;SERVIÇOS COMPUTACIONAIS</v>
      </c>
      <c r="I572" s="599" t="s">
        <v>1575</v>
      </c>
      <c r="J572" s="600" t="str">
        <f t="shared" si="19"/>
        <v/>
      </c>
    </row>
    <row r="573" spans="1:10" ht="12" customHeight="1" x14ac:dyDescent="0.3">
      <c r="A573" s="597" t="s">
        <v>21</v>
      </c>
      <c r="B573" s="597" t="s">
        <v>249</v>
      </c>
      <c r="C573" s="597" t="s">
        <v>261</v>
      </c>
      <c r="D573" s="597" t="s">
        <v>2354</v>
      </c>
      <c r="E573" s="597" t="s">
        <v>2354</v>
      </c>
      <c r="F573" s="597" t="s">
        <v>2357</v>
      </c>
      <c r="G573" s="597" t="s">
        <v>229</v>
      </c>
      <c r="H573" s="598" t="str">
        <f t="shared" si="18"/>
        <v>PESQUISA APLICADA;EMPRESA BRASILEIRA;MICRO OU PEQUENO;;;SERVICOS;TAXA DE INSCRIÇÃO EM CONGRESSO OU EVENTO</v>
      </c>
      <c r="I573" s="599" t="s">
        <v>1567</v>
      </c>
      <c r="J573" s="600" t="str">
        <f t="shared" si="19"/>
        <v>DESPESA NÃO ADMITIDA COM RECURSOS DA CLÁUSULA DE P,D&amp;I, CONSIDERANDO O EXECUTOR E A QUALIFICAÇÃO DO PROJETO OU PROGRAMA</v>
      </c>
    </row>
    <row r="574" spans="1:10" ht="12" customHeight="1" x14ac:dyDescent="0.3">
      <c r="A574" s="597" t="s">
        <v>21</v>
      </c>
      <c r="B574" s="597" t="s">
        <v>249</v>
      </c>
      <c r="C574" s="597" t="s">
        <v>261</v>
      </c>
      <c r="D574" s="597" t="s">
        <v>2354</v>
      </c>
      <c r="E574" s="597" t="s">
        <v>2354</v>
      </c>
      <c r="F574" s="597" t="s">
        <v>2360</v>
      </c>
      <c r="G574" s="597" t="s">
        <v>2064</v>
      </c>
      <c r="H574" s="598" t="str">
        <f t="shared" si="18"/>
        <v>PESQUISA APLICADA;EMPRESA BRASILEIRA;MICRO OU PEQUENO;;;SERVICOS - TIB;SERVIÇO DE TIB</v>
      </c>
      <c r="I574" s="599" t="s">
        <v>1567</v>
      </c>
      <c r="J574" s="600" t="str">
        <f t="shared" si="19"/>
        <v>DESPESA NÃO ADMITIDA COM RECURSOS DA CLÁUSULA DE P,D&amp;I, CONSIDERANDO O EXECUTOR E A QUALIFICAÇÃO DO PROJETO OU PROGRAMA</v>
      </c>
    </row>
    <row r="575" spans="1:10" ht="12" customHeight="1" x14ac:dyDescent="0.3">
      <c r="A575" s="597" t="s">
        <v>21</v>
      </c>
      <c r="B575" s="597" t="s">
        <v>249</v>
      </c>
      <c r="C575" s="597" t="s">
        <v>261</v>
      </c>
      <c r="D575" s="597" t="s">
        <v>2354</v>
      </c>
      <c r="E575" s="597" t="s">
        <v>2354</v>
      </c>
      <c r="F575" s="597" t="s">
        <v>2360</v>
      </c>
      <c r="G575" s="597" t="s">
        <v>2057</v>
      </c>
      <c r="H575" s="598" t="str">
        <f t="shared" si="18"/>
        <v>PESQUISA APLICADA;EMPRESA BRASILEIRA;MICRO OU PEQUENO;;;SERVICOS - TIB;SERVIÇO DE TREINAMENTO, SUPORTE E QUALIFICAÇÃO</v>
      </c>
      <c r="I575" s="599" t="s">
        <v>1567</v>
      </c>
      <c r="J575" s="600" t="str">
        <f t="shared" si="19"/>
        <v>DESPESA NÃO ADMITIDA COM RECURSOS DA CLÁUSULA DE P,D&amp;I, CONSIDERANDO O EXECUTOR E A QUALIFICAÇÃO DO PROJETO OU PROGRAMA</v>
      </c>
    </row>
    <row r="576" spans="1:10" ht="12" customHeight="1" x14ac:dyDescent="0.3">
      <c r="A576" s="597" t="s">
        <v>21</v>
      </c>
      <c r="B576" s="597" t="s">
        <v>249</v>
      </c>
      <c r="C576" s="597" t="s">
        <v>261</v>
      </c>
      <c r="D576" s="597" t="s">
        <v>2354</v>
      </c>
      <c r="E576" s="597" t="s">
        <v>2354</v>
      </c>
      <c r="F576" s="597" t="s">
        <v>2360</v>
      </c>
      <c r="G576" s="597" t="s">
        <v>2056</v>
      </c>
      <c r="H576" s="598" t="str">
        <f t="shared" si="18"/>
        <v>PESQUISA APLICADA;EMPRESA BRASILEIRA;MICRO OU PEQUENO;;;SERVICOS - TIB;SERVIÇO ESPECIALIZADO PARA TIB - NORMALIZAÇÃO</v>
      </c>
      <c r="I576" s="599" t="s">
        <v>1567</v>
      </c>
      <c r="J576" s="600" t="str">
        <f t="shared" si="19"/>
        <v>DESPESA NÃO ADMITIDA COM RECURSOS DA CLÁUSULA DE P,D&amp;I, CONSIDERANDO O EXECUTOR E A QUALIFICAÇÃO DO PROJETO OU PROGRAMA</v>
      </c>
    </row>
    <row r="577" spans="1:10" ht="12" customHeight="1" x14ac:dyDescent="0.3">
      <c r="A577" s="597" t="s">
        <v>21</v>
      </c>
      <c r="B577" s="597" t="s">
        <v>249</v>
      </c>
      <c r="C577" s="597" t="s">
        <v>261</v>
      </c>
      <c r="D577" s="597" t="s">
        <v>2354</v>
      </c>
      <c r="E577" s="597" t="s">
        <v>2354</v>
      </c>
      <c r="F577" s="597" t="s">
        <v>1648</v>
      </c>
      <c r="G577" s="597" t="s">
        <v>2202</v>
      </c>
      <c r="H577" s="598" t="str">
        <f t="shared" si="18"/>
        <v>PESQUISA APLICADA;EMPRESA BRASILEIRA;MICRO OU PEQUENO;;;TESTES OPERACIONAIS;NA</v>
      </c>
      <c r="I577" s="599" t="s">
        <v>1567</v>
      </c>
      <c r="J577" s="600" t="str">
        <f t="shared" si="19"/>
        <v>DESPESA NÃO ADMITIDA COM RECURSOS DA CLÁUSULA DE P,D&amp;I, CONSIDERANDO O EXECUTOR E A QUALIFICAÇÃO DO PROJETO OU PROGRAMA</v>
      </c>
    </row>
    <row r="578" spans="1:10" ht="12" customHeight="1" x14ac:dyDescent="0.3">
      <c r="A578" s="597" t="s">
        <v>21</v>
      </c>
      <c r="B578" s="597" t="s">
        <v>249</v>
      </c>
      <c r="C578" s="597" t="s">
        <v>261</v>
      </c>
      <c r="D578" s="597" t="s">
        <v>2354</v>
      </c>
      <c r="E578" s="597" t="s">
        <v>2354</v>
      </c>
      <c r="F578" s="597" t="s">
        <v>281</v>
      </c>
      <c r="G578" s="597" t="s">
        <v>2202</v>
      </c>
      <c r="H578" s="598" t="str">
        <f t="shared" si="18"/>
        <v>PESQUISA APLICADA;EMPRESA BRASILEIRA;MICRO OU PEQUENO;;;TRIBUTOS;NA</v>
      </c>
      <c r="I578" s="599" t="s">
        <v>1575</v>
      </c>
      <c r="J578" s="600" t="str">
        <f t="shared" si="19"/>
        <v/>
      </c>
    </row>
    <row r="579" spans="1:10" ht="12" customHeight="1" x14ac:dyDescent="0.3">
      <c r="A579" s="601" t="s">
        <v>21</v>
      </c>
      <c r="B579" s="600" t="s">
        <v>249</v>
      </c>
      <c r="C579" s="600" t="s">
        <v>261</v>
      </c>
      <c r="D579" s="600"/>
      <c r="E579" s="600"/>
      <c r="F579" s="597" t="s">
        <v>2357</v>
      </c>
      <c r="G579" s="600" t="s">
        <v>2408</v>
      </c>
      <c r="H579" s="598" t="str">
        <f t="shared" si="18"/>
        <v>PESQUISA APLICADA;EMPRESA BRASILEIRA;MICRO OU PEQUENO;;;SERVICOS;SERVIÇO DE QUALIFICAÇÃO E CERTIFICAÇÃO</v>
      </c>
      <c r="I579" s="599" t="s">
        <v>1575</v>
      </c>
      <c r="J579" s="600" t="str">
        <f t="shared" si="19"/>
        <v/>
      </c>
    </row>
    <row r="580" spans="1:10" ht="12" customHeight="1" x14ac:dyDescent="0.3">
      <c r="A580" s="597" t="s">
        <v>20</v>
      </c>
      <c r="B580" s="597" t="s">
        <v>249</v>
      </c>
      <c r="C580" s="597" t="s">
        <v>244</v>
      </c>
      <c r="D580" s="597" t="s">
        <v>2354</v>
      </c>
      <c r="E580" s="597" t="s">
        <v>2354</v>
      </c>
      <c r="F580" s="597" t="s">
        <v>1646</v>
      </c>
      <c r="G580" s="597" t="s">
        <v>2050</v>
      </c>
      <c r="H580" s="598" t="str">
        <f t="shared" si="18"/>
        <v>PESQUISA BÁSICA;EMPRESA BRASILEIRA;GRANDE;;;CAPACITACAO DE FORNECEDORES;BENS E MATERIAIS - CABEÇA DE SÉRIE E LOTE PILOTO</v>
      </c>
      <c r="I580" s="599" t="s">
        <v>1567</v>
      </c>
      <c r="J580" s="600" t="str">
        <f t="shared" si="19"/>
        <v>DESPESA NÃO ADMITIDA COM RECURSOS DA CLÁUSULA DE P,D&amp;I, CONSIDERANDO O EXECUTOR E A QUALIFICAÇÃO DO PROJETO OU PROGRAMA</v>
      </c>
    </row>
    <row r="581" spans="1:10" ht="12" customHeight="1" x14ac:dyDescent="0.3">
      <c r="A581" s="597" t="s">
        <v>20</v>
      </c>
      <c r="B581" s="597" t="s">
        <v>249</v>
      </c>
      <c r="C581" s="597" t="s">
        <v>244</v>
      </c>
      <c r="D581" s="597" t="s">
        <v>2354</v>
      </c>
      <c r="E581" s="597" t="s">
        <v>2354</v>
      </c>
      <c r="F581" s="597" t="s">
        <v>1646</v>
      </c>
      <c r="G581" s="597" t="s">
        <v>2053</v>
      </c>
      <c r="H581" s="598" t="str">
        <f t="shared" si="18"/>
        <v>PESQUISA BÁSICA;EMPRESA BRASILEIRA;GRANDE;;;CAPACITACAO DE FORNECEDORES;EQUIPAMENTOS E MATERIAIS - PRIMEIRO LOTE</v>
      </c>
      <c r="I581" s="599" t="s">
        <v>1567</v>
      </c>
      <c r="J581" s="600" t="str">
        <f t="shared" si="19"/>
        <v>DESPESA NÃO ADMITIDA COM RECURSOS DA CLÁUSULA DE P,D&amp;I, CONSIDERANDO O EXECUTOR E A QUALIFICAÇÃO DO PROJETO OU PROGRAMA</v>
      </c>
    </row>
    <row r="582" spans="1:10" ht="12" customHeight="1" x14ac:dyDescent="0.3">
      <c r="A582" s="597" t="s">
        <v>20</v>
      </c>
      <c r="B582" s="597" t="s">
        <v>249</v>
      </c>
      <c r="C582" s="597" t="s">
        <v>244</v>
      </c>
      <c r="D582" s="597" t="s">
        <v>2354</v>
      </c>
      <c r="E582" s="597" t="s">
        <v>2354</v>
      </c>
      <c r="F582" s="597" t="s">
        <v>1646</v>
      </c>
      <c r="G582" s="597" t="s">
        <v>260</v>
      </c>
      <c r="H582" s="598" t="str">
        <f t="shared" si="18"/>
        <v>PESQUISA BÁSICA;EMPRESA BRASILEIRA;GRANDE;;;CAPACITACAO DE FORNECEDORES;EQUIPAMENTOS LABORATORIAIS</v>
      </c>
      <c r="I582" s="599" t="s">
        <v>1567</v>
      </c>
      <c r="J582" s="600" t="str">
        <f t="shared" si="19"/>
        <v>DESPESA NÃO ADMITIDA COM RECURSOS DA CLÁUSULA DE P,D&amp;I, CONSIDERANDO O EXECUTOR E A QUALIFICAÇÃO DO PROJETO OU PROGRAMA</v>
      </c>
    </row>
    <row r="583" spans="1:10" ht="12" customHeight="1" x14ac:dyDescent="0.3">
      <c r="A583" s="597" t="s">
        <v>20</v>
      </c>
      <c r="B583" s="597" t="s">
        <v>249</v>
      </c>
      <c r="C583" s="597" t="s">
        <v>244</v>
      </c>
      <c r="D583" s="597" t="s">
        <v>2354</v>
      </c>
      <c r="E583" s="597" t="s">
        <v>2354</v>
      </c>
      <c r="F583" s="597" t="s">
        <v>1646</v>
      </c>
      <c r="G583" s="597" t="s">
        <v>2052</v>
      </c>
      <c r="H583" s="598" t="str">
        <f t="shared" si="18"/>
        <v>PESQUISA BÁSICA;EMPRESA BRASILEIRA;GRANDE;;;CAPACITACAO DE FORNECEDORES;ESTUDOS DE VIABILIDADE TÉCNICA E ECONÔMICA</v>
      </c>
      <c r="I583" s="599" t="s">
        <v>1567</v>
      </c>
      <c r="J583" s="600" t="str">
        <f t="shared" si="19"/>
        <v>DESPESA NÃO ADMITIDA COM RECURSOS DA CLÁUSULA DE P,D&amp;I, CONSIDERANDO O EXECUTOR E A QUALIFICAÇÃO DO PROJETO OU PROGRAMA</v>
      </c>
    </row>
    <row r="584" spans="1:10" ht="12" customHeight="1" x14ac:dyDescent="0.3">
      <c r="A584" s="597" t="s">
        <v>20</v>
      </c>
      <c r="B584" s="597" t="s">
        <v>249</v>
      </c>
      <c r="C584" s="597" t="s">
        <v>244</v>
      </c>
      <c r="D584" s="597" t="s">
        <v>2354</v>
      </c>
      <c r="E584" s="597" t="s">
        <v>2354</v>
      </c>
      <c r="F584" s="597" t="s">
        <v>1646</v>
      </c>
      <c r="G584" s="597" t="s">
        <v>2051</v>
      </c>
      <c r="H584" s="598" t="str">
        <f t="shared" si="18"/>
        <v>PESQUISA BÁSICA;EMPRESA BRASILEIRA;GRANDE;;;CAPACITACAO DE FORNECEDORES;SERVIÇOS - CABEÇA DE SÉRIE E LOTE PILOTO</v>
      </c>
      <c r="I584" s="599" t="s">
        <v>1567</v>
      </c>
      <c r="J584" s="600" t="str">
        <f t="shared" si="19"/>
        <v>DESPESA NÃO ADMITIDA COM RECURSOS DA CLÁUSULA DE P,D&amp;I, CONSIDERANDO O EXECUTOR E A QUALIFICAÇÃO DO PROJETO OU PROGRAMA</v>
      </c>
    </row>
    <row r="585" spans="1:10" ht="12" customHeight="1" x14ac:dyDescent="0.3">
      <c r="A585" s="597" t="s">
        <v>20</v>
      </c>
      <c r="B585" s="597" t="s">
        <v>249</v>
      </c>
      <c r="C585" s="597" t="s">
        <v>244</v>
      </c>
      <c r="D585" s="597" t="s">
        <v>2354</v>
      </c>
      <c r="E585" s="597" t="s">
        <v>2354</v>
      </c>
      <c r="F585" s="597" t="s">
        <v>1646</v>
      </c>
      <c r="G585" s="597" t="s">
        <v>2054</v>
      </c>
      <c r="H585" s="598" t="str">
        <f t="shared" si="18"/>
        <v>PESQUISA BÁSICA;EMPRESA BRASILEIRA;GRANDE;;;CAPACITACAO DE FORNECEDORES;SERVIÇOS - OPERACIONALIZAÇÃO DE EQUIPAMENTOS</v>
      </c>
      <c r="I585" s="599" t="s">
        <v>1567</v>
      </c>
      <c r="J585" s="600" t="str">
        <f t="shared" si="19"/>
        <v>DESPESA NÃO ADMITIDA COM RECURSOS DA CLÁUSULA DE P,D&amp;I, CONSIDERANDO O EXECUTOR E A QUALIFICAÇÃO DO PROJETO OU PROGRAMA</v>
      </c>
    </row>
    <row r="586" spans="1:10" ht="12" customHeight="1" x14ac:dyDescent="0.3">
      <c r="A586" s="597" t="s">
        <v>20</v>
      </c>
      <c r="B586" s="597" t="s">
        <v>249</v>
      </c>
      <c r="C586" s="597" t="s">
        <v>244</v>
      </c>
      <c r="D586" s="597" t="s">
        <v>2354</v>
      </c>
      <c r="E586" s="597" t="s">
        <v>2354</v>
      </c>
      <c r="F586" s="597" t="s">
        <v>2362</v>
      </c>
      <c r="G586" s="597" t="s">
        <v>2202</v>
      </c>
      <c r="H586" s="598" t="str">
        <f t="shared" si="18"/>
        <v>PESQUISA BÁSICA;EMPRESA BRASILEIRA;GRANDE;;;CUSTOS DIRETOS;NA</v>
      </c>
      <c r="I586" s="599" t="s">
        <v>1575</v>
      </c>
      <c r="J586" s="600" t="str">
        <f t="shared" si="19"/>
        <v/>
      </c>
    </row>
    <row r="587" spans="1:10" ht="12" customHeight="1" x14ac:dyDescent="0.3">
      <c r="A587" s="597" t="s">
        <v>20</v>
      </c>
      <c r="B587" s="597" t="s">
        <v>249</v>
      </c>
      <c r="C587" s="597" t="s">
        <v>244</v>
      </c>
      <c r="D587" s="597" t="s">
        <v>2354</v>
      </c>
      <c r="E587" s="597" t="s">
        <v>2354</v>
      </c>
      <c r="F587" s="597" t="s">
        <v>1643</v>
      </c>
      <c r="G587" s="597" t="s">
        <v>2202</v>
      </c>
      <c r="H587" s="598" t="str">
        <f t="shared" si="18"/>
        <v>PESQUISA BÁSICA;EMPRESA BRASILEIRA;GRANDE;;;DIARIAS E AJUDA DE CUSTO;NA</v>
      </c>
      <c r="I587" s="599" t="s">
        <v>1575</v>
      </c>
      <c r="J587" s="600" t="str">
        <f t="shared" si="19"/>
        <v/>
      </c>
    </row>
    <row r="588" spans="1:10" ht="12" customHeight="1" x14ac:dyDescent="0.3">
      <c r="A588" s="597" t="s">
        <v>20</v>
      </c>
      <c r="B588" s="597" t="s">
        <v>249</v>
      </c>
      <c r="C588" s="597" t="s">
        <v>244</v>
      </c>
      <c r="D588" s="597" t="s">
        <v>2354</v>
      </c>
      <c r="E588" s="597" t="s">
        <v>2354</v>
      </c>
      <c r="F588" s="597" t="s">
        <v>1645</v>
      </c>
      <c r="G588" s="597" t="s">
        <v>2361</v>
      </c>
      <c r="H588" s="598" t="str">
        <f t="shared" si="18"/>
        <v>PESQUISA BÁSICA;EMPRESA BRASILEIRA;GRANDE;;;EQUIPAMENTO E MATERIAL PERMANENTE;EQUIPAMENTO</v>
      </c>
      <c r="I588" s="599" t="s">
        <v>1575</v>
      </c>
      <c r="J588" s="600" t="str">
        <f t="shared" si="19"/>
        <v/>
      </c>
    </row>
    <row r="589" spans="1:10" ht="12" customHeight="1" x14ac:dyDescent="0.3">
      <c r="A589" s="597" t="s">
        <v>20</v>
      </c>
      <c r="B589" s="597" t="s">
        <v>249</v>
      </c>
      <c r="C589" s="597" t="s">
        <v>244</v>
      </c>
      <c r="D589" s="597" t="s">
        <v>2354</v>
      </c>
      <c r="E589" s="597" t="s">
        <v>2354</v>
      </c>
      <c r="F589" s="597" t="s">
        <v>1645</v>
      </c>
      <c r="G589" s="597" t="s">
        <v>1248</v>
      </c>
      <c r="H589" s="598" t="str">
        <f t="shared" si="18"/>
        <v>PESQUISA BÁSICA;EMPRESA BRASILEIRA;GRANDE;;;EQUIPAMENTO E MATERIAL PERMANENTE;MATERIAL PERMANENTE</v>
      </c>
      <c r="I589" s="599" t="s">
        <v>1575</v>
      </c>
      <c r="J589" s="600" t="str">
        <f t="shared" si="19"/>
        <v/>
      </c>
    </row>
    <row r="590" spans="1:10" ht="12" customHeight="1" x14ac:dyDescent="0.3">
      <c r="A590" s="597" t="s">
        <v>20</v>
      </c>
      <c r="B590" s="597" t="s">
        <v>249</v>
      </c>
      <c r="C590" s="597" t="s">
        <v>244</v>
      </c>
      <c r="D590" s="597" t="s">
        <v>2354</v>
      </c>
      <c r="E590" s="597" t="s">
        <v>2354</v>
      </c>
      <c r="F590" s="597" t="s">
        <v>448</v>
      </c>
      <c r="G590" s="597" t="s">
        <v>2062</v>
      </c>
      <c r="H590" s="598" t="str">
        <f t="shared" si="18"/>
        <v>PESQUISA BÁSICA;EMPRESA BRASILEIRA;GRANDE;;;EQUIPE;BOLSA - ALUNO DE GRADUAÇÃO OU PÓS-GRADUAÇÃO</v>
      </c>
      <c r="I590" s="599" t="s">
        <v>1567</v>
      </c>
      <c r="J590" s="600" t="str">
        <f t="shared" si="19"/>
        <v>DESPESA NÃO ADMITIDA COM RECURSOS DA CLÁUSULA DE P,D&amp;I, CONSIDERANDO O EXECUTOR E A QUALIFICAÇÃO DO PROJETO OU PROGRAMA</v>
      </c>
    </row>
    <row r="591" spans="1:10" ht="12" customHeight="1" x14ac:dyDescent="0.3">
      <c r="A591" s="597" t="s">
        <v>20</v>
      </c>
      <c r="B591" s="597" t="s">
        <v>249</v>
      </c>
      <c r="C591" s="597" t="s">
        <v>244</v>
      </c>
      <c r="D591" s="597" t="s">
        <v>2354</v>
      </c>
      <c r="E591" s="597" t="s">
        <v>2354</v>
      </c>
      <c r="F591" s="597" t="s">
        <v>448</v>
      </c>
      <c r="G591" s="597" t="s">
        <v>2061</v>
      </c>
      <c r="H591" s="598" t="str">
        <f t="shared" si="18"/>
        <v>PESQUISA BÁSICA;EMPRESA BRASILEIRA;GRANDE;;;EQUIPE;BOLSA - DOCENTE OU PESQUISADOR DA INSTITUIÇÃO</v>
      </c>
      <c r="I591" s="599" t="s">
        <v>1567</v>
      </c>
      <c r="J591" s="600" t="str">
        <f t="shared" si="19"/>
        <v>DESPESA NÃO ADMITIDA COM RECURSOS DA CLÁUSULA DE P,D&amp;I, CONSIDERANDO O EXECUTOR E A QUALIFICAÇÃO DO PROJETO OU PROGRAMA</v>
      </c>
    </row>
    <row r="592" spans="1:10" ht="12" customHeight="1" x14ac:dyDescent="0.3">
      <c r="A592" s="597" t="s">
        <v>20</v>
      </c>
      <c r="B592" s="597" t="s">
        <v>249</v>
      </c>
      <c r="C592" s="597" t="s">
        <v>244</v>
      </c>
      <c r="D592" s="597" t="s">
        <v>2354</v>
      </c>
      <c r="E592" s="597" t="s">
        <v>2354</v>
      </c>
      <c r="F592" s="597" t="s">
        <v>448</v>
      </c>
      <c r="G592" s="597" t="s">
        <v>2063</v>
      </c>
      <c r="H592" s="598" t="str">
        <f t="shared" si="18"/>
        <v>PESQUISA BÁSICA;EMPRESA BRASILEIRA;GRANDE;;;EQUIPE;BOLSA - PESQUISADOR VISITANTE</v>
      </c>
      <c r="I592" s="599" t="s">
        <v>1567</v>
      </c>
      <c r="J592" s="600" t="str">
        <f t="shared" si="19"/>
        <v>DESPESA NÃO ADMITIDA COM RECURSOS DA CLÁUSULA DE P,D&amp;I, CONSIDERANDO O EXECUTOR E A QUALIFICAÇÃO DO PROJETO OU PROGRAMA</v>
      </c>
    </row>
    <row r="593" spans="1:10" ht="12" customHeight="1" x14ac:dyDescent="0.3">
      <c r="A593" s="597" t="s">
        <v>20</v>
      </c>
      <c r="B593" s="597" t="s">
        <v>249</v>
      </c>
      <c r="C593" s="597" t="s">
        <v>244</v>
      </c>
      <c r="D593" s="597" t="s">
        <v>2354</v>
      </c>
      <c r="E593" s="597" t="s">
        <v>2354</v>
      </c>
      <c r="F593" s="597" t="s">
        <v>448</v>
      </c>
      <c r="G593" s="597" t="s">
        <v>1641</v>
      </c>
      <c r="H593" s="598" t="str">
        <f t="shared" si="18"/>
        <v>PESQUISA BÁSICA;EMPRESA BRASILEIRA;GRANDE;;;EQUIPE;REMUNERAÇÃO DIRETA</v>
      </c>
      <c r="I593" s="599" t="s">
        <v>1575</v>
      </c>
      <c r="J593" s="600" t="str">
        <f t="shared" si="19"/>
        <v/>
      </c>
    </row>
    <row r="594" spans="1:10" ht="12" customHeight="1" x14ac:dyDescent="0.3">
      <c r="A594" s="597" t="s">
        <v>20</v>
      </c>
      <c r="B594" s="597" t="s">
        <v>249</v>
      </c>
      <c r="C594" s="597" t="s">
        <v>244</v>
      </c>
      <c r="D594" s="597" t="s">
        <v>2354</v>
      </c>
      <c r="E594" s="597" t="s">
        <v>2354</v>
      </c>
      <c r="F594" s="597" t="s">
        <v>1642</v>
      </c>
      <c r="G594" s="597" t="s">
        <v>2202</v>
      </c>
      <c r="H594" s="598" t="str">
        <f t="shared" si="18"/>
        <v>PESQUISA BÁSICA;EMPRESA BRASILEIRA;GRANDE;;;MATERIAL DE CONSUMO;NA</v>
      </c>
      <c r="I594" s="599" t="s">
        <v>1575</v>
      </c>
      <c r="J594" s="600" t="str">
        <f t="shared" si="19"/>
        <v/>
      </c>
    </row>
    <row r="595" spans="1:10" ht="12" customHeight="1" x14ac:dyDescent="0.3">
      <c r="A595" s="597" t="s">
        <v>20</v>
      </c>
      <c r="B595" s="597" t="s">
        <v>249</v>
      </c>
      <c r="C595" s="597" t="s">
        <v>244</v>
      </c>
      <c r="D595" s="597" t="s">
        <v>2354</v>
      </c>
      <c r="E595" s="597" t="s">
        <v>2354</v>
      </c>
      <c r="F595" s="597" t="s">
        <v>1644</v>
      </c>
      <c r="G595" s="597" t="s">
        <v>2066</v>
      </c>
      <c r="H595" s="598" t="str">
        <f t="shared" si="18"/>
        <v>PESQUISA BÁSICA;EMPRESA BRASILEIRA;GRANDE;;;OBRAS E INSTALACOES;AMPLIAÇÃO DE ÁREA DE EDIFICAÇÃO</v>
      </c>
      <c r="I595" s="599" t="s">
        <v>1567</v>
      </c>
      <c r="J595" s="600" t="str">
        <f t="shared" si="19"/>
        <v>DESPESA NÃO ADMITIDA COM RECURSOS DA CLÁUSULA DE P,D&amp;I, CONSIDERANDO O EXECUTOR E A QUALIFICAÇÃO DO PROJETO OU PROGRAMA</v>
      </c>
    </row>
    <row r="596" spans="1:10" ht="12" customHeight="1" x14ac:dyDescent="0.3">
      <c r="A596" s="597" t="s">
        <v>20</v>
      </c>
      <c r="B596" s="597" t="s">
        <v>249</v>
      </c>
      <c r="C596" s="597" t="s">
        <v>244</v>
      </c>
      <c r="D596" s="597" t="s">
        <v>2354</v>
      </c>
      <c r="E596" s="597" t="s">
        <v>2354</v>
      </c>
      <c r="F596" s="597" t="s">
        <v>1644</v>
      </c>
      <c r="G596" s="597" t="s">
        <v>258</v>
      </c>
      <c r="H596" s="598" t="str">
        <f t="shared" si="18"/>
        <v>PESQUISA BÁSICA;EMPRESA BRASILEIRA;GRANDE;;;OBRAS E INSTALACOES;CONSTRUÇÃO DE NOVA EDIFICAÇÃO</v>
      </c>
      <c r="I596" s="599" t="s">
        <v>1567</v>
      </c>
      <c r="J596" s="600" t="str">
        <f t="shared" si="19"/>
        <v>DESPESA NÃO ADMITIDA COM RECURSOS DA CLÁUSULA DE P,D&amp;I, CONSIDERANDO O EXECUTOR E A QUALIFICAÇÃO DO PROJETO OU PROGRAMA</v>
      </c>
    </row>
    <row r="597" spans="1:10" ht="12" customHeight="1" x14ac:dyDescent="0.3">
      <c r="A597" s="597" t="s">
        <v>20</v>
      </c>
      <c r="B597" s="597" t="s">
        <v>249</v>
      </c>
      <c r="C597" s="597" t="s">
        <v>244</v>
      </c>
      <c r="D597" s="597" t="s">
        <v>2354</v>
      </c>
      <c r="E597" s="597" t="s">
        <v>2354</v>
      </c>
      <c r="F597" s="597" t="s">
        <v>1644</v>
      </c>
      <c r="G597" s="597" t="s">
        <v>2067</v>
      </c>
      <c r="H597" s="598" t="str">
        <f t="shared" si="18"/>
        <v>PESQUISA BÁSICA;EMPRESA BRASILEIRA;GRANDE;;;OBRAS E INSTALACOES;PROJETO EXECUTIVO E ESTUDOS TÉCNICOS</v>
      </c>
      <c r="I597" s="599" t="s">
        <v>1567</v>
      </c>
      <c r="J597" s="600" t="str">
        <f t="shared" si="19"/>
        <v>DESPESA NÃO ADMITIDA COM RECURSOS DA CLÁUSULA DE P,D&amp;I, CONSIDERANDO O EXECUTOR E A QUALIFICAÇÃO DO PROJETO OU PROGRAMA</v>
      </c>
    </row>
    <row r="598" spans="1:10" ht="12" customHeight="1" x14ac:dyDescent="0.3">
      <c r="A598" s="597" t="s">
        <v>20</v>
      </c>
      <c r="B598" s="597" t="s">
        <v>249</v>
      </c>
      <c r="C598" s="597" t="s">
        <v>244</v>
      </c>
      <c r="D598" s="597" t="s">
        <v>2354</v>
      </c>
      <c r="E598" s="597" t="s">
        <v>2354</v>
      </c>
      <c r="F598" s="597" t="s">
        <v>1644</v>
      </c>
      <c r="G598" s="597" t="s">
        <v>219</v>
      </c>
      <c r="H598" s="598" t="str">
        <f t="shared" si="18"/>
        <v>PESQUISA BÁSICA;EMPRESA BRASILEIRA;GRANDE;;;OBRAS E INSTALACOES;REFORMA DE EDIFICAÇÃO</v>
      </c>
      <c r="I598" s="599" t="s">
        <v>1567</v>
      </c>
      <c r="J598" s="600" t="str">
        <f t="shared" si="19"/>
        <v>DESPESA NÃO ADMITIDA COM RECURSOS DA CLÁUSULA DE P,D&amp;I, CONSIDERANDO O EXECUTOR E A QUALIFICAÇÃO DO PROJETO OU PROGRAMA</v>
      </c>
    </row>
    <row r="599" spans="1:10" ht="12" customHeight="1" x14ac:dyDescent="0.3">
      <c r="A599" s="597" t="s">
        <v>20</v>
      </c>
      <c r="B599" s="597" t="s">
        <v>249</v>
      </c>
      <c r="C599" s="597" t="s">
        <v>244</v>
      </c>
      <c r="D599" s="597" t="s">
        <v>2354</v>
      </c>
      <c r="E599" s="597" t="s">
        <v>2354</v>
      </c>
      <c r="F599" s="597" t="s">
        <v>1644</v>
      </c>
      <c r="G599" s="597" t="s">
        <v>2065</v>
      </c>
      <c r="H599" s="598" t="str">
        <f t="shared" si="18"/>
        <v>PESQUISA BÁSICA;EMPRESA BRASILEIRA;GRANDE;;;OBRAS E INSTALACOES;SERVIÇO TÉCNICO DE APOIO - INFRAESTRUTURA</v>
      </c>
      <c r="I599" s="599" t="s">
        <v>1567</v>
      </c>
      <c r="J599" s="600" t="str">
        <f t="shared" si="19"/>
        <v>DESPESA NÃO ADMITIDA COM RECURSOS DA CLÁUSULA DE P,D&amp;I, CONSIDERANDO O EXECUTOR E A QUALIFICAÇÃO DO PROJETO OU PROGRAMA</v>
      </c>
    </row>
    <row r="600" spans="1:10" ht="12" customHeight="1" x14ac:dyDescent="0.3">
      <c r="A600" s="597" t="s">
        <v>20</v>
      </c>
      <c r="B600" s="597" t="s">
        <v>249</v>
      </c>
      <c r="C600" s="597" t="s">
        <v>244</v>
      </c>
      <c r="D600" s="597" t="s">
        <v>2354</v>
      </c>
      <c r="E600" s="597" t="s">
        <v>2354</v>
      </c>
      <c r="F600" s="597" t="s">
        <v>10</v>
      </c>
      <c r="G600" s="597" t="s">
        <v>1649</v>
      </c>
      <c r="H600" s="598" t="str">
        <f t="shared" si="18"/>
        <v>PESQUISA BÁSICA;EMPRESA BRASILEIRA;GRANDE;;;OUTRAS DESPESAS;DESPESA DE IMPORTACAO</v>
      </c>
      <c r="I600" s="599" t="s">
        <v>1575</v>
      </c>
      <c r="J600" s="600" t="str">
        <f t="shared" si="19"/>
        <v/>
      </c>
    </row>
    <row r="601" spans="1:10" ht="12" customHeight="1" x14ac:dyDescent="0.3">
      <c r="A601" s="597" t="s">
        <v>20</v>
      </c>
      <c r="B601" s="597" t="s">
        <v>249</v>
      </c>
      <c r="C601" s="597" t="s">
        <v>244</v>
      </c>
      <c r="D601" s="597" t="s">
        <v>2354</v>
      </c>
      <c r="E601" s="597" t="s">
        <v>2354</v>
      </c>
      <c r="F601" s="597" t="s">
        <v>10</v>
      </c>
      <c r="G601" s="597" t="s">
        <v>1650</v>
      </c>
      <c r="H601" s="598" t="str">
        <f t="shared" si="18"/>
        <v>PESQUISA BÁSICA;EMPRESA BRASILEIRA;GRANDE;;;OUTRAS DESPESAS;DESPESA OPERACIONAL E ADMINISTRATIVA</v>
      </c>
      <c r="I601" s="599" t="s">
        <v>1567</v>
      </c>
      <c r="J601" s="600" t="str">
        <f t="shared" si="19"/>
        <v>DESPESA NÃO ADMITIDA COM RECURSOS DA CLÁUSULA DE P,D&amp;I, CONSIDERANDO O EXECUTOR E A QUALIFICAÇÃO DO PROJETO OU PROGRAMA</v>
      </c>
    </row>
    <row r="602" spans="1:10" ht="12" customHeight="1" x14ac:dyDescent="0.3">
      <c r="A602" s="597" t="s">
        <v>20</v>
      </c>
      <c r="B602" s="597" t="s">
        <v>249</v>
      </c>
      <c r="C602" s="597" t="s">
        <v>244</v>
      </c>
      <c r="D602" s="597" t="s">
        <v>2354</v>
      </c>
      <c r="E602" s="597" t="s">
        <v>2354</v>
      </c>
      <c r="F602" s="597" t="s">
        <v>10</v>
      </c>
      <c r="G602" s="597" t="s">
        <v>277</v>
      </c>
      <c r="H602" s="598" t="str">
        <f t="shared" si="18"/>
        <v>PESQUISA BÁSICA;EMPRESA BRASILEIRA;GRANDE;;;OUTRAS DESPESAS;RESSARCIMENTO DE CUSTOS INDIRETOS</v>
      </c>
      <c r="I602" s="599" t="s">
        <v>1567</v>
      </c>
      <c r="J602" s="600" t="str">
        <f t="shared" si="19"/>
        <v>DESPESA NÃO ADMITIDA COM RECURSOS DA CLÁUSULA DE P,D&amp;I, CONSIDERANDO O EXECUTOR E A QUALIFICAÇÃO DO PROJETO OU PROGRAMA</v>
      </c>
    </row>
    <row r="603" spans="1:10" ht="12" customHeight="1" x14ac:dyDescent="0.3">
      <c r="A603" s="597" t="s">
        <v>20</v>
      </c>
      <c r="B603" s="597" t="s">
        <v>249</v>
      </c>
      <c r="C603" s="597" t="s">
        <v>244</v>
      </c>
      <c r="D603" s="597" t="s">
        <v>2354</v>
      </c>
      <c r="E603" s="597" t="s">
        <v>2354</v>
      </c>
      <c r="F603" s="597" t="s">
        <v>317</v>
      </c>
      <c r="G603" s="597" t="s">
        <v>2060</v>
      </c>
      <c r="H603" s="598" t="str">
        <f t="shared" si="18"/>
        <v>PESQUISA BÁSICA;EMPRESA BRASILEIRA;GRANDE;;;OUTROS BENS E DIREITOS;DADO GEOLÓGICO, GEOQUÍMICO OU GEOFÍSICO PÚBLICO</v>
      </c>
      <c r="I603" s="599" t="s">
        <v>1567</v>
      </c>
      <c r="J603" s="600" t="str">
        <f t="shared" si="19"/>
        <v>DESPESA NÃO ADMITIDA COM RECURSOS DA CLÁUSULA DE P,D&amp;I, CONSIDERANDO O EXECUTOR E A QUALIFICAÇÃO DO PROJETO OU PROGRAMA</v>
      </c>
    </row>
    <row r="604" spans="1:10" ht="12" customHeight="1" x14ac:dyDescent="0.3">
      <c r="A604" s="597" t="s">
        <v>20</v>
      </c>
      <c r="B604" s="597" t="s">
        <v>249</v>
      </c>
      <c r="C604" s="597" t="s">
        <v>244</v>
      </c>
      <c r="D604" s="597" t="s">
        <v>2354</v>
      </c>
      <c r="E604" s="597" t="s">
        <v>2354</v>
      </c>
      <c r="F604" s="597" t="s">
        <v>317</v>
      </c>
      <c r="G604" s="597" t="s">
        <v>220</v>
      </c>
      <c r="H604" s="598" t="str">
        <f t="shared" si="18"/>
        <v>PESQUISA BÁSICA;EMPRESA BRASILEIRA;GRANDE;;;OUTROS BENS E DIREITOS;DADO NÃO REGULADO PELA ANP</v>
      </c>
      <c r="I604" s="599" t="s">
        <v>1567</v>
      </c>
      <c r="J604" s="600" t="str">
        <f t="shared" si="19"/>
        <v>DESPESA NÃO ADMITIDA COM RECURSOS DA CLÁUSULA DE P,D&amp;I, CONSIDERANDO O EXECUTOR E A QUALIFICAÇÃO DO PROJETO OU PROGRAMA</v>
      </c>
    </row>
    <row r="605" spans="1:10" ht="12" customHeight="1" x14ac:dyDescent="0.3">
      <c r="A605" s="597" t="s">
        <v>20</v>
      </c>
      <c r="B605" s="597" t="s">
        <v>249</v>
      </c>
      <c r="C605" s="597" t="s">
        <v>244</v>
      </c>
      <c r="D605" s="597" t="s">
        <v>2354</v>
      </c>
      <c r="E605" s="597" t="s">
        <v>2354</v>
      </c>
      <c r="F605" s="597" t="s">
        <v>317</v>
      </c>
      <c r="G605" s="597" t="s">
        <v>215</v>
      </c>
      <c r="H605" s="598" t="str">
        <f t="shared" si="18"/>
        <v>PESQUISA BÁSICA;EMPRESA BRASILEIRA;GRANDE;;;OUTROS BENS E DIREITOS;MATERIAL BIBLIOGRÁFICO</v>
      </c>
      <c r="I605" s="599" t="s">
        <v>1567</v>
      </c>
      <c r="J605" s="600" t="str">
        <f t="shared" si="19"/>
        <v>DESPESA NÃO ADMITIDA COM RECURSOS DA CLÁUSULA DE P,D&amp;I, CONSIDERANDO O EXECUTOR E A QUALIFICAÇÃO DO PROJETO OU PROGRAMA</v>
      </c>
    </row>
    <row r="606" spans="1:10" ht="12" customHeight="1" x14ac:dyDescent="0.3">
      <c r="A606" s="597" t="s">
        <v>20</v>
      </c>
      <c r="B606" s="597" t="s">
        <v>249</v>
      </c>
      <c r="C606" s="597" t="s">
        <v>244</v>
      </c>
      <c r="D606" s="597" t="s">
        <v>2354</v>
      </c>
      <c r="E606" s="597" t="s">
        <v>2354</v>
      </c>
      <c r="F606" s="597" t="s">
        <v>317</v>
      </c>
      <c r="G606" s="597" t="s">
        <v>2068</v>
      </c>
      <c r="H606" s="598" t="str">
        <f t="shared" si="18"/>
        <v>PESQUISA BÁSICA;EMPRESA BRASILEIRA;GRANDE;;;OUTROS BENS E DIREITOS;OUTRO (ESPECIFIQUE)</v>
      </c>
      <c r="I606" s="599" t="s">
        <v>1567</v>
      </c>
      <c r="J606" s="600" t="str">
        <f t="shared" si="19"/>
        <v>DESPESA NÃO ADMITIDA COM RECURSOS DA CLÁUSULA DE P,D&amp;I, CONSIDERANDO O EXECUTOR E A QUALIFICAÇÃO DO PROJETO OU PROGRAMA</v>
      </c>
    </row>
    <row r="607" spans="1:10" ht="12" customHeight="1" x14ac:dyDescent="0.3">
      <c r="A607" s="597" t="s">
        <v>20</v>
      </c>
      <c r="B607" s="597" t="s">
        <v>249</v>
      </c>
      <c r="C607" s="597" t="s">
        <v>244</v>
      </c>
      <c r="D607" s="597" t="s">
        <v>2354</v>
      </c>
      <c r="E607" s="597" t="s">
        <v>2354</v>
      </c>
      <c r="F607" s="597" t="s">
        <v>317</v>
      </c>
      <c r="G607" s="597" t="s">
        <v>321</v>
      </c>
      <c r="H607" s="598" t="str">
        <f t="shared" si="18"/>
        <v>PESQUISA BÁSICA;EMPRESA BRASILEIRA;GRANDE;;;OUTROS BENS E DIREITOS;SOFTWARE</v>
      </c>
      <c r="I607" s="599" t="s">
        <v>1567</v>
      </c>
      <c r="J607" s="600" t="str">
        <f t="shared" si="19"/>
        <v>DESPESA NÃO ADMITIDA COM RECURSOS DA CLÁUSULA DE P,D&amp;I, CONSIDERANDO O EXECUTOR E A QUALIFICAÇÃO DO PROJETO OU PROGRAMA</v>
      </c>
    </row>
    <row r="608" spans="1:10" ht="12" customHeight="1" x14ac:dyDescent="0.3">
      <c r="A608" s="597" t="s">
        <v>20</v>
      </c>
      <c r="B608" s="597" t="s">
        <v>249</v>
      </c>
      <c r="C608" s="597" t="s">
        <v>244</v>
      </c>
      <c r="D608" s="597" t="s">
        <v>2354</v>
      </c>
      <c r="E608" s="597" t="s">
        <v>2354</v>
      </c>
      <c r="F608" s="597" t="s">
        <v>409</v>
      </c>
      <c r="G608" s="597" t="s">
        <v>2202</v>
      </c>
      <c r="H608" s="598" t="str">
        <f t="shared" si="18"/>
        <v>PESQUISA BÁSICA;EMPRESA BRASILEIRA;GRANDE;;;PASSAGENS;NA</v>
      </c>
      <c r="I608" s="599" t="s">
        <v>1575</v>
      </c>
      <c r="J608" s="600" t="str">
        <f t="shared" si="19"/>
        <v/>
      </c>
    </row>
    <row r="609" spans="1:10" ht="12" customHeight="1" x14ac:dyDescent="0.3">
      <c r="A609" s="597" t="s">
        <v>20</v>
      </c>
      <c r="B609" s="597" t="s">
        <v>249</v>
      </c>
      <c r="C609" s="597" t="s">
        <v>244</v>
      </c>
      <c r="D609" s="597" t="s">
        <v>2354</v>
      </c>
      <c r="E609" s="597" t="s">
        <v>2354</v>
      </c>
      <c r="F609" s="597" t="s">
        <v>1705</v>
      </c>
      <c r="G609" s="597" t="s">
        <v>2058</v>
      </c>
      <c r="H609" s="598" t="str">
        <f t="shared" si="18"/>
        <v>PESQUISA BÁSICA;EMPRESA BRASILEIRA;GRANDE;;;PROTOTIPO;MATERIAL OU COMPONENTE - PROTÓTIPO OU UNIDADE PILOTO</v>
      </c>
      <c r="I609" s="599" t="s">
        <v>1575</v>
      </c>
      <c r="J609" s="600" t="str">
        <f t="shared" si="19"/>
        <v/>
      </c>
    </row>
    <row r="610" spans="1:10" ht="12" customHeight="1" x14ac:dyDescent="0.3">
      <c r="A610" s="597" t="s">
        <v>20</v>
      </c>
      <c r="B610" s="597" t="s">
        <v>249</v>
      </c>
      <c r="C610" s="597" t="s">
        <v>244</v>
      </c>
      <c r="D610" s="597" t="s">
        <v>2354</v>
      </c>
      <c r="E610" s="597" t="s">
        <v>2354</v>
      </c>
      <c r="F610" s="597" t="s">
        <v>1705</v>
      </c>
      <c r="G610" s="597" t="s">
        <v>2059</v>
      </c>
      <c r="H610" s="598" t="str">
        <f t="shared" si="18"/>
        <v>PESQUISA BÁSICA;EMPRESA BRASILEIRA;GRANDE;;;PROTOTIPO;SERVIÇO DE TERCEIRO - PROTÓTIPO OU UNIDADE PILOTO</v>
      </c>
      <c r="I610" s="599" t="s">
        <v>1575</v>
      </c>
      <c r="J610" s="600" t="str">
        <f t="shared" si="19"/>
        <v/>
      </c>
    </row>
    <row r="611" spans="1:10" ht="12" customHeight="1" x14ac:dyDescent="0.3">
      <c r="A611" s="597" t="s">
        <v>20</v>
      </c>
      <c r="B611" s="597" t="s">
        <v>249</v>
      </c>
      <c r="C611" s="597" t="s">
        <v>244</v>
      </c>
      <c r="D611" s="597" t="s">
        <v>2354</v>
      </c>
      <c r="E611" s="597" t="s">
        <v>2354</v>
      </c>
      <c r="F611" s="597" t="s">
        <v>303</v>
      </c>
      <c r="G611" s="597" t="s">
        <v>1647</v>
      </c>
      <c r="H611" s="598" t="str">
        <f t="shared" si="18"/>
        <v>PESQUISA BÁSICA;EMPRESA BRASILEIRA;GRANDE;;;RECURSOS HUMANOS;BOLSA</v>
      </c>
      <c r="I611" s="599" t="s">
        <v>1567</v>
      </c>
      <c r="J611" s="600" t="str">
        <f t="shared" si="19"/>
        <v>DESPESA NÃO ADMITIDA COM RECURSOS DA CLÁUSULA DE P,D&amp;I, CONSIDERANDO O EXECUTOR E A QUALIFICAÇÃO DO PROJETO OU PROGRAMA</v>
      </c>
    </row>
    <row r="612" spans="1:10" ht="12" customHeight="1" x14ac:dyDescent="0.3">
      <c r="A612" s="597" t="s">
        <v>20</v>
      </c>
      <c r="B612" s="597" t="s">
        <v>249</v>
      </c>
      <c r="C612" s="597" t="s">
        <v>244</v>
      </c>
      <c r="D612" s="597" t="s">
        <v>2354</v>
      </c>
      <c r="E612" s="597" t="s">
        <v>2354</v>
      </c>
      <c r="F612" s="597" t="s">
        <v>303</v>
      </c>
      <c r="G612" s="597" t="s">
        <v>270</v>
      </c>
      <c r="H612" s="598" t="str">
        <f t="shared" si="18"/>
        <v>PESQUISA BÁSICA;EMPRESA BRASILEIRA;GRANDE;;;RECURSOS HUMANOS;TAXA DE BANCADA</v>
      </c>
      <c r="I612" s="599" t="s">
        <v>1567</v>
      </c>
      <c r="J612" s="600" t="str">
        <f t="shared" si="19"/>
        <v>DESPESA NÃO ADMITIDA COM RECURSOS DA CLÁUSULA DE P,D&amp;I, CONSIDERANDO O EXECUTOR E A QUALIFICAÇÃO DO PROJETO OU PROGRAMA</v>
      </c>
    </row>
    <row r="613" spans="1:10" ht="12" customHeight="1" x14ac:dyDescent="0.3">
      <c r="A613" s="597" t="s">
        <v>20</v>
      </c>
      <c r="B613" s="597" t="s">
        <v>249</v>
      </c>
      <c r="C613" s="597" t="s">
        <v>244</v>
      </c>
      <c r="D613" s="597" t="s">
        <v>2354</v>
      </c>
      <c r="E613" s="597" t="s">
        <v>2354</v>
      </c>
      <c r="F613" s="597" t="s">
        <v>2357</v>
      </c>
      <c r="G613" s="597" t="s">
        <v>232</v>
      </c>
      <c r="H613" s="598" t="str">
        <f t="shared" si="18"/>
        <v>PESQUISA BÁSICA;EMPRESA BRASILEIRA;GRANDE;;;SERVICOS;OUTRO SERVIÇO DE APOIO</v>
      </c>
      <c r="I613" s="599" t="s">
        <v>1567</v>
      </c>
      <c r="J613" s="600" t="str">
        <f t="shared" si="19"/>
        <v>DESPESA NÃO ADMITIDA COM RECURSOS DA CLÁUSULA DE P,D&amp;I, CONSIDERANDO O EXECUTOR E A QUALIFICAÇÃO DO PROJETO OU PROGRAMA</v>
      </c>
    </row>
    <row r="614" spans="1:10" ht="12" customHeight="1" x14ac:dyDescent="0.3">
      <c r="A614" s="597" t="s">
        <v>20</v>
      </c>
      <c r="B614" s="597" t="s">
        <v>249</v>
      </c>
      <c r="C614" s="597" t="s">
        <v>244</v>
      </c>
      <c r="D614" s="597" t="s">
        <v>2354</v>
      </c>
      <c r="E614" s="597" t="s">
        <v>2354</v>
      </c>
      <c r="F614" s="597" t="s">
        <v>2357</v>
      </c>
      <c r="G614" s="597" t="s">
        <v>221</v>
      </c>
      <c r="H614" s="598" t="str">
        <f t="shared" si="18"/>
        <v>PESQUISA BÁSICA;EMPRESA BRASILEIRA;GRANDE;;;SERVICOS;PERFURAÇÃO DE POÇO ESTRATIGRÁFICO</v>
      </c>
      <c r="I614" s="599" t="s">
        <v>1567</v>
      </c>
      <c r="J614" s="600" t="str">
        <f t="shared" si="19"/>
        <v>DESPESA NÃO ADMITIDA COM RECURSOS DA CLÁUSULA DE P,D&amp;I, CONSIDERANDO O EXECUTOR E A QUALIFICAÇÃO DO PROJETO OU PROGRAMA</v>
      </c>
    </row>
    <row r="615" spans="1:10" ht="12" customHeight="1" x14ac:dyDescent="0.3">
      <c r="A615" s="597" t="s">
        <v>20</v>
      </c>
      <c r="B615" s="597" t="s">
        <v>249</v>
      </c>
      <c r="C615" s="597" t="s">
        <v>244</v>
      </c>
      <c r="D615" s="597" t="s">
        <v>2354</v>
      </c>
      <c r="E615" s="597" t="s">
        <v>2354</v>
      </c>
      <c r="F615" s="597" t="s">
        <v>2357</v>
      </c>
      <c r="G615" s="597" t="s">
        <v>2055</v>
      </c>
      <c r="H615" s="598" t="str">
        <f t="shared" si="18"/>
        <v>PESQUISA BÁSICA;EMPRESA BRASILEIRA;GRANDE;;;SERVICOS;SERVIÇO DE APOIO PARA AQUISIÇÃO DE DADOS</v>
      </c>
      <c r="I615" s="599" t="s">
        <v>1567</v>
      </c>
      <c r="J615" s="600" t="str">
        <f t="shared" si="19"/>
        <v>DESPESA NÃO ADMITIDA COM RECURSOS DA CLÁUSULA DE P,D&amp;I, CONSIDERANDO O EXECUTOR E A QUALIFICAÇÃO DO PROJETO OU PROGRAMA</v>
      </c>
    </row>
    <row r="616" spans="1:10" ht="12" customHeight="1" x14ac:dyDescent="0.3">
      <c r="A616" s="597" t="s">
        <v>20</v>
      </c>
      <c r="B616" s="597" t="s">
        <v>249</v>
      </c>
      <c r="C616" s="597" t="s">
        <v>244</v>
      </c>
      <c r="D616" s="597" t="s">
        <v>2354</v>
      </c>
      <c r="E616" s="597" t="s">
        <v>2354</v>
      </c>
      <c r="F616" s="597" t="s">
        <v>2357</v>
      </c>
      <c r="G616" s="597" t="s">
        <v>230</v>
      </c>
      <c r="H616" s="598" t="str">
        <f t="shared" si="18"/>
        <v>PESQUISA BÁSICA;EMPRESA BRASILEIRA;GRANDE;;;SERVICOS;SERVIÇO DE EDITORAÇÃO E IMPRESSÃO</v>
      </c>
      <c r="I616" s="599" t="s">
        <v>1567</v>
      </c>
      <c r="J616" s="600" t="str">
        <f t="shared" si="19"/>
        <v>DESPESA NÃO ADMITIDA COM RECURSOS DA CLÁUSULA DE P,D&amp;I, CONSIDERANDO O EXECUTOR E A QUALIFICAÇÃO DO PROJETO OU PROGRAMA</v>
      </c>
    </row>
    <row r="617" spans="1:10" ht="12" customHeight="1" x14ac:dyDescent="0.3">
      <c r="A617" s="597" t="s">
        <v>20</v>
      </c>
      <c r="B617" s="597" t="s">
        <v>249</v>
      </c>
      <c r="C617" s="597" t="s">
        <v>244</v>
      </c>
      <c r="D617" s="597" t="s">
        <v>2354</v>
      </c>
      <c r="E617" s="597" t="s">
        <v>2354</v>
      </c>
      <c r="F617" s="597" t="s">
        <v>2357</v>
      </c>
      <c r="G617" s="597" t="s">
        <v>231</v>
      </c>
      <c r="H617" s="598" t="str">
        <f t="shared" si="18"/>
        <v>PESQUISA BÁSICA;EMPRESA BRASILEIRA;GRANDE;;;SERVICOS;SERVIÇO DE LOCOMOÇÃO E TRANSPORTE</v>
      </c>
      <c r="I617" s="599" t="s">
        <v>1567</v>
      </c>
      <c r="J617" s="600" t="str">
        <f t="shared" si="19"/>
        <v>DESPESA NÃO ADMITIDA COM RECURSOS DA CLÁUSULA DE P,D&amp;I, CONSIDERANDO O EXECUTOR E A QUALIFICAÇÃO DO PROJETO OU PROGRAMA</v>
      </c>
    </row>
    <row r="618" spans="1:10" ht="12" customHeight="1" x14ac:dyDescent="0.3">
      <c r="A618" s="597" t="s">
        <v>20</v>
      </c>
      <c r="B618" s="597" t="s">
        <v>249</v>
      </c>
      <c r="C618" s="597" t="s">
        <v>244</v>
      </c>
      <c r="D618" s="597" t="s">
        <v>2354</v>
      </c>
      <c r="E618" s="597" t="s">
        <v>2354</v>
      </c>
      <c r="F618" s="597" t="s">
        <v>2357</v>
      </c>
      <c r="G618" s="597" t="s">
        <v>2358</v>
      </c>
      <c r="H618" s="598" t="str">
        <f t="shared" si="18"/>
        <v>PESQUISA BÁSICA;EMPRESA BRASILEIRA;GRANDE;;;SERVICOS;SERVIÇO DE MANUTENÇÃO</v>
      </c>
      <c r="I618" s="599" t="s">
        <v>1567</v>
      </c>
      <c r="J618" s="600" t="str">
        <f t="shared" si="19"/>
        <v>DESPESA NÃO ADMITIDA COM RECURSOS DA CLÁUSULA DE P,D&amp;I, CONSIDERANDO O EXECUTOR E A QUALIFICAÇÃO DO PROJETO OU PROGRAMA</v>
      </c>
    </row>
    <row r="619" spans="1:10" ht="12" customHeight="1" x14ac:dyDescent="0.3">
      <c r="A619" s="597" t="s">
        <v>20</v>
      </c>
      <c r="B619" s="597" t="s">
        <v>249</v>
      </c>
      <c r="C619" s="597" t="s">
        <v>244</v>
      </c>
      <c r="D619" s="597" t="s">
        <v>2354</v>
      </c>
      <c r="E619" s="597" t="s">
        <v>2354</v>
      </c>
      <c r="F619" s="597" t="s">
        <v>2357</v>
      </c>
      <c r="G619" s="597" t="s">
        <v>2399</v>
      </c>
      <c r="H619" s="598" t="str">
        <f t="shared" si="18"/>
        <v>PESQUISA BÁSICA;EMPRESA BRASILEIRA;GRANDE;;;SERVICOS;SERVIÇO TÉCNICO ESPECIALIZADO</v>
      </c>
      <c r="I619" s="599" t="s">
        <v>1575</v>
      </c>
      <c r="J619" s="600" t="str">
        <f t="shared" si="19"/>
        <v/>
      </c>
    </row>
    <row r="620" spans="1:10" ht="12" customHeight="1" x14ac:dyDescent="0.3">
      <c r="A620" s="597" t="s">
        <v>20</v>
      </c>
      <c r="B620" s="597" t="s">
        <v>249</v>
      </c>
      <c r="C620" s="597" t="s">
        <v>244</v>
      </c>
      <c r="D620" s="597" t="s">
        <v>2354</v>
      </c>
      <c r="E620" s="597" t="s">
        <v>2354</v>
      </c>
      <c r="F620" s="597" t="s">
        <v>2357</v>
      </c>
      <c r="G620" s="597" t="s">
        <v>2359</v>
      </c>
      <c r="H620" s="598" t="str">
        <f t="shared" si="18"/>
        <v>PESQUISA BÁSICA;EMPRESA BRASILEIRA;GRANDE;;;SERVICOS;SERVIÇOS COMPUTACIONAIS</v>
      </c>
      <c r="I620" s="599" t="s">
        <v>1575</v>
      </c>
      <c r="J620" s="600" t="str">
        <f t="shared" si="19"/>
        <v/>
      </c>
    </row>
    <row r="621" spans="1:10" ht="12" customHeight="1" x14ac:dyDescent="0.3">
      <c r="A621" s="597" t="s">
        <v>20</v>
      </c>
      <c r="B621" s="597" t="s">
        <v>249</v>
      </c>
      <c r="C621" s="597" t="s">
        <v>244</v>
      </c>
      <c r="D621" s="597" t="s">
        <v>2354</v>
      </c>
      <c r="E621" s="597" t="s">
        <v>2354</v>
      </c>
      <c r="F621" s="597" t="s">
        <v>2357</v>
      </c>
      <c r="G621" s="597" t="s">
        <v>229</v>
      </c>
      <c r="H621" s="598" t="str">
        <f t="shared" si="18"/>
        <v>PESQUISA BÁSICA;EMPRESA BRASILEIRA;GRANDE;;;SERVICOS;TAXA DE INSCRIÇÃO EM CONGRESSO OU EVENTO</v>
      </c>
      <c r="I621" s="599" t="s">
        <v>1567</v>
      </c>
      <c r="J621" s="600" t="str">
        <f t="shared" si="19"/>
        <v>DESPESA NÃO ADMITIDA COM RECURSOS DA CLÁUSULA DE P,D&amp;I, CONSIDERANDO O EXECUTOR E A QUALIFICAÇÃO DO PROJETO OU PROGRAMA</v>
      </c>
    </row>
    <row r="622" spans="1:10" ht="12" customHeight="1" x14ac:dyDescent="0.3">
      <c r="A622" s="597" t="s">
        <v>20</v>
      </c>
      <c r="B622" s="597" t="s">
        <v>249</v>
      </c>
      <c r="C622" s="597" t="s">
        <v>244</v>
      </c>
      <c r="D622" s="597" t="s">
        <v>2354</v>
      </c>
      <c r="E622" s="597" t="s">
        <v>2354</v>
      </c>
      <c r="F622" s="597" t="s">
        <v>2360</v>
      </c>
      <c r="G622" s="597" t="s">
        <v>2064</v>
      </c>
      <c r="H622" s="598" t="str">
        <f t="shared" si="18"/>
        <v>PESQUISA BÁSICA;EMPRESA BRASILEIRA;GRANDE;;;SERVICOS - TIB;SERVIÇO DE TIB</v>
      </c>
      <c r="I622" s="599" t="s">
        <v>1567</v>
      </c>
      <c r="J622" s="600" t="str">
        <f t="shared" si="19"/>
        <v>DESPESA NÃO ADMITIDA COM RECURSOS DA CLÁUSULA DE P,D&amp;I, CONSIDERANDO O EXECUTOR E A QUALIFICAÇÃO DO PROJETO OU PROGRAMA</v>
      </c>
    </row>
    <row r="623" spans="1:10" ht="12" customHeight="1" x14ac:dyDescent="0.3">
      <c r="A623" s="597" t="s">
        <v>20</v>
      </c>
      <c r="B623" s="597" t="s">
        <v>249</v>
      </c>
      <c r="C623" s="597" t="s">
        <v>244</v>
      </c>
      <c r="D623" s="597" t="s">
        <v>2354</v>
      </c>
      <c r="E623" s="597" t="s">
        <v>2354</v>
      </c>
      <c r="F623" s="597" t="s">
        <v>2360</v>
      </c>
      <c r="G623" s="597" t="s">
        <v>2057</v>
      </c>
      <c r="H623" s="598" t="str">
        <f t="shared" si="18"/>
        <v>PESQUISA BÁSICA;EMPRESA BRASILEIRA;GRANDE;;;SERVICOS - TIB;SERVIÇO DE TREINAMENTO, SUPORTE E QUALIFICAÇÃO</v>
      </c>
      <c r="I623" s="599" t="s">
        <v>1567</v>
      </c>
      <c r="J623" s="600" t="str">
        <f t="shared" si="19"/>
        <v>DESPESA NÃO ADMITIDA COM RECURSOS DA CLÁUSULA DE P,D&amp;I, CONSIDERANDO O EXECUTOR E A QUALIFICAÇÃO DO PROJETO OU PROGRAMA</v>
      </c>
    </row>
    <row r="624" spans="1:10" ht="12" customHeight="1" x14ac:dyDescent="0.3">
      <c r="A624" s="597" t="s">
        <v>20</v>
      </c>
      <c r="B624" s="597" t="s">
        <v>249</v>
      </c>
      <c r="C624" s="597" t="s">
        <v>244</v>
      </c>
      <c r="D624" s="597" t="s">
        <v>2354</v>
      </c>
      <c r="E624" s="597" t="s">
        <v>2354</v>
      </c>
      <c r="F624" s="597" t="s">
        <v>2360</v>
      </c>
      <c r="G624" s="597" t="s">
        <v>2056</v>
      </c>
      <c r="H624" s="598" t="str">
        <f t="shared" si="18"/>
        <v>PESQUISA BÁSICA;EMPRESA BRASILEIRA;GRANDE;;;SERVICOS - TIB;SERVIÇO ESPECIALIZADO PARA TIB - NORMALIZAÇÃO</v>
      </c>
      <c r="I624" s="599" t="s">
        <v>1567</v>
      </c>
      <c r="J624" s="600" t="str">
        <f t="shared" si="19"/>
        <v>DESPESA NÃO ADMITIDA COM RECURSOS DA CLÁUSULA DE P,D&amp;I, CONSIDERANDO O EXECUTOR E A QUALIFICAÇÃO DO PROJETO OU PROGRAMA</v>
      </c>
    </row>
    <row r="625" spans="1:10" ht="12" customHeight="1" x14ac:dyDescent="0.3">
      <c r="A625" s="597" t="s">
        <v>20</v>
      </c>
      <c r="B625" s="597" t="s">
        <v>249</v>
      </c>
      <c r="C625" s="597" t="s">
        <v>244</v>
      </c>
      <c r="D625" s="597" t="s">
        <v>2354</v>
      </c>
      <c r="E625" s="597" t="s">
        <v>2354</v>
      </c>
      <c r="F625" s="597" t="s">
        <v>1648</v>
      </c>
      <c r="G625" s="597" t="s">
        <v>2202</v>
      </c>
      <c r="H625" s="598" t="str">
        <f t="shared" si="18"/>
        <v>PESQUISA BÁSICA;EMPRESA BRASILEIRA;GRANDE;;;TESTES OPERACIONAIS;NA</v>
      </c>
      <c r="I625" s="599" t="s">
        <v>1567</v>
      </c>
      <c r="J625" s="600" t="str">
        <f t="shared" si="19"/>
        <v>DESPESA NÃO ADMITIDA COM RECURSOS DA CLÁUSULA DE P,D&amp;I, CONSIDERANDO O EXECUTOR E A QUALIFICAÇÃO DO PROJETO OU PROGRAMA</v>
      </c>
    </row>
    <row r="626" spans="1:10" ht="12" customHeight="1" x14ac:dyDescent="0.3">
      <c r="A626" s="597" t="s">
        <v>20</v>
      </c>
      <c r="B626" s="597" t="s">
        <v>249</v>
      </c>
      <c r="C626" s="597" t="s">
        <v>244</v>
      </c>
      <c r="D626" s="597" t="s">
        <v>2354</v>
      </c>
      <c r="E626" s="597" t="s">
        <v>2354</v>
      </c>
      <c r="F626" s="597" t="s">
        <v>281</v>
      </c>
      <c r="G626" s="597" t="s">
        <v>2202</v>
      </c>
      <c r="H626" s="598" t="str">
        <f t="shared" si="18"/>
        <v>PESQUISA BÁSICA;EMPRESA BRASILEIRA;GRANDE;;;TRIBUTOS;NA</v>
      </c>
      <c r="I626" s="599" t="s">
        <v>1575</v>
      </c>
      <c r="J626" s="600" t="str">
        <f t="shared" si="19"/>
        <v/>
      </c>
    </row>
    <row r="627" spans="1:10" ht="12" customHeight="1" x14ac:dyDescent="0.3">
      <c r="A627" s="601" t="s">
        <v>20</v>
      </c>
      <c r="B627" s="600" t="s">
        <v>249</v>
      </c>
      <c r="C627" s="600" t="s">
        <v>244</v>
      </c>
      <c r="D627" s="600"/>
      <c r="E627" s="600"/>
      <c r="F627" s="597" t="s">
        <v>2357</v>
      </c>
      <c r="G627" s="600" t="s">
        <v>2408</v>
      </c>
      <c r="H627" s="598" t="str">
        <f t="shared" si="18"/>
        <v>PESQUISA BÁSICA;EMPRESA BRASILEIRA;GRANDE;;;SERVICOS;SERVIÇO DE QUALIFICAÇÃO E CERTIFICAÇÃO</v>
      </c>
      <c r="I627" s="599" t="s">
        <v>1567</v>
      </c>
      <c r="J627" s="600" t="str">
        <f t="shared" si="19"/>
        <v>DESPESA NÃO ADMITIDA COM RECURSOS DA CLÁUSULA DE P,D&amp;I, CONSIDERANDO O EXECUTOR E A QUALIFICAÇÃO DO PROJETO OU PROGRAMA</v>
      </c>
    </row>
    <row r="628" spans="1:10" ht="12" customHeight="1" x14ac:dyDescent="0.3">
      <c r="A628" s="597" t="s">
        <v>20</v>
      </c>
      <c r="B628" s="597" t="s">
        <v>249</v>
      </c>
      <c r="C628" s="597" t="s">
        <v>243</v>
      </c>
      <c r="D628" s="597" t="s">
        <v>2354</v>
      </c>
      <c r="E628" s="597" t="s">
        <v>2354</v>
      </c>
      <c r="F628" s="597" t="s">
        <v>1646</v>
      </c>
      <c r="G628" s="597" t="s">
        <v>2050</v>
      </c>
      <c r="H628" s="598" t="str">
        <f t="shared" si="18"/>
        <v>PESQUISA BÁSICA;EMPRESA BRASILEIRA;MÉDIO;;;CAPACITACAO DE FORNECEDORES;BENS E MATERIAIS - CABEÇA DE SÉRIE E LOTE PILOTO</v>
      </c>
      <c r="I628" s="599" t="s">
        <v>1567</v>
      </c>
      <c r="J628" s="600" t="str">
        <f t="shared" si="19"/>
        <v>DESPESA NÃO ADMITIDA COM RECURSOS DA CLÁUSULA DE P,D&amp;I, CONSIDERANDO O EXECUTOR E A QUALIFICAÇÃO DO PROJETO OU PROGRAMA</v>
      </c>
    </row>
    <row r="629" spans="1:10" ht="12" customHeight="1" x14ac:dyDescent="0.3">
      <c r="A629" s="597" t="s">
        <v>20</v>
      </c>
      <c r="B629" s="597" t="s">
        <v>249</v>
      </c>
      <c r="C629" s="597" t="s">
        <v>243</v>
      </c>
      <c r="D629" s="597" t="s">
        <v>2354</v>
      </c>
      <c r="E629" s="597" t="s">
        <v>2354</v>
      </c>
      <c r="F629" s="597" t="s">
        <v>1646</v>
      </c>
      <c r="G629" s="597" t="s">
        <v>2053</v>
      </c>
      <c r="H629" s="598" t="str">
        <f t="shared" si="18"/>
        <v>PESQUISA BÁSICA;EMPRESA BRASILEIRA;MÉDIO;;;CAPACITACAO DE FORNECEDORES;EQUIPAMENTOS E MATERIAIS - PRIMEIRO LOTE</v>
      </c>
      <c r="I629" s="599" t="s">
        <v>1567</v>
      </c>
      <c r="J629" s="600" t="str">
        <f t="shared" si="19"/>
        <v>DESPESA NÃO ADMITIDA COM RECURSOS DA CLÁUSULA DE P,D&amp;I, CONSIDERANDO O EXECUTOR E A QUALIFICAÇÃO DO PROJETO OU PROGRAMA</v>
      </c>
    </row>
    <row r="630" spans="1:10" ht="12" customHeight="1" x14ac:dyDescent="0.3">
      <c r="A630" s="597" t="s">
        <v>20</v>
      </c>
      <c r="B630" s="597" t="s">
        <v>249</v>
      </c>
      <c r="C630" s="597" t="s">
        <v>243</v>
      </c>
      <c r="D630" s="597" t="s">
        <v>2354</v>
      </c>
      <c r="E630" s="597" t="s">
        <v>2354</v>
      </c>
      <c r="F630" s="597" t="s">
        <v>1646</v>
      </c>
      <c r="G630" s="597" t="s">
        <v>260</v>
      </c>
      <c r="H630" s="598" t="str">
        <f t="shared" si="18"/>
        <v>PESQUISA BÁSICA;EMPRESA BRASILEIRA;MÉDIO;;;CAPACITACAO DE FORNECEDORES;EQUIPAMENTOS LABORATORIAIS</v>
      </c>
      <c r="I630" s="599" t="s">
        <v>1567</v>
      </c>
      <c r="J630" s="600" t="str">
        <f t="shared" si="19"/>
        <v>DESPESA NÃO ADMITIDA COM RECURSOS DA CLÁUSULA DE P,D&amp;I, CONSIDERANDO O EXECUTOR E A QUALIFICAÇÃO DO PROJETO OU PROGRAMA</v>
      </c>
    </row>
    <row r="631" spans="1:10" ht="12" customHeight="1" x14ac:dyDescent="0.3">
      <c r="A631" s="597" t="s">
        <v>20</v>
      </c>
      <c r="B631" s="597" t="s">
        <v>249</v>
      </c>
      <c r="C631" s="597" t="s">
        <v>243</v>
      </c>
      <c r="D631" s="597" t="s">
        <v>2354</v>
      </c>
      <c r="E631" s="597" t="s">
        <v>2354</v>
      </c>
      <c r="F631" s="597" t="s">
        <v>1646</v>
      </c>
      <c r="G631" s="597" t="s">
        <v>2052</v>
      </c>
      <c r="H631" s="598" t="str">
        <f t="shared" ref="H631:H693" si="20">CONCATENATE(A631,$H$2,B631,$H$2,C631,$H$2,D631,$H$2,E631,$H$2,F631,$H$2,G631)</f>
        <v>PESQUISA BÁSICA;EMPRESA BRASILEIRA;MÉDIO;;;CAPACITACAO DE FORNECEDORES;ESTUDOS DE VIABILIDADE TÉCNICA E ECONÔMICA</v>
      </c>
      <c r="I631" s="599" t="s">
        <v>1567</v>
      </c>
      <c r="J631" s="600" t="str">
        <f t="shared" ref="J631:J693" si="21">IF(I631="N",J$3,"")</f>
        <v>DESPESA NÃO ADMITIDA COM RECURSOS DA CLÁUSULA DE P,D&amp;I, CONSIDERANDO O EXECUTOR E A QUALIFICAÇÃO DO PROJETO OU PROGRAMA</v>
      </c>
    </row>
    <row r="632" spans="1:10" ht="12" customHeight="1" x14ac:dyDescent="0.3">
      <c r="A632" s="597" t="s">
        <v>20</v>
      </c>
      <c r="B632" s="597" t="s">
        <v>249</v>
      </c>
      <c r="C632" s="597" t="s">
        <v>243</v>
      </c>
      <c r="D632" s="597" t="s">
        <v>2354</v>
      </c>
      <c r="E632" s="597" t="s">
        <v>2354</v>
      </c>
      <c r="F632" s="597" t="s">
        <v>1646</v>
      </c>
      <c r="G632" s="597" t="s">
        <v>2051</v>
      </c>
      <c r="H632" s="598" t="str">
        <f t="shared" si="20"/>
        <v>PESQUISA BÁSICA;EMPRESA BRASILEIRA;MÉDIO;;;CAPACITACAO DE FORNECEDORES;SERVIÇOS - CABEÇA DE SÉRIE E LOTE PILOTO</v>
      </c>
      <c r="I632" s="599" t="s">
        <v>1567</v>
      </c>
      <c r="J632" s="600" t="str">
        <f t="shared" si="21"/>
        <v>DESPESA NÃO ADMITIDA COM RECURSOS DA CLÁUSULA DE P,D&amp;I, CONSIDERANDO O EXECUTOR E A QUALIFICAÇÃO DO PROJETO OU PROGRAMA</v>
      </c>
    </row>
    <row r="633" spans="1:10" ht="12" customHeight="1" x14ac:dyDescent="0.3">
      <c r="A633" s="597" t="s">
        <v>20</v>
      </c>
      <c r="B633" s="597" t="s">
        <v>249</v>
      </c>
      <c r="C633" s="597" t="s">
        <v>243</v>
      </c>
      <c r="D633" s="597" t="s">
        <v>2354</v>
      </c>
      <c r="E633" s="597" t="s">
        <v>2354</v>
      </c>
      <c r="F633" s="597" t="s">
        <v>1646</v>
      </c>
      <c r="G633" s="597" t="s">
        <v>2054</v>
      </c>
      <c r="H633" s="598" t="str">
        <f t="shared" si="20"/>
        <v>PESQUISA BÁSICA;EMPRESA BRASILEIRA;MÉDIO;;;CAPACITACAO DE FORNECEDORES;SERVIÇOS - OPERACIONALIZAÇÃO DE EQUIPAMENTOS</v>
      </c>
      <c r="I633" s="599" t="s">
        <v>1567</v>
      </c>
      <c r="J633" s="600" t="str">
        <f t="shared" si="21"/>
        <v>DESPESA NÃO ADMITIDA COM RECURSOS DA CLÁUSULA DE P,D&amp;I, CONSIDERANDO O EXECUTOR E A QUALIFICAÇÃO DO PROJETO OU PROGRAMA</v>
      </c>
    </row>
    <row r="634" spans="1:10" ht="12" customHeight="1" x14ac:dyDescent="0.3">
      <c r="A634" s="597" t="s">
        <v>20</v>
      </c>
      <c r="B634" s="597" t="s">
        <v>249</v>
      </c>
      <c r="C634" s="597" t="s">
        <v>243</v>
      </c>
      <c r="D634" s="597" t="s">
        <v>2354</v>
      </c>
      <c r="E634" s="597" t="s">
        <v>2354</v>
      </c>
      <c r="F634" s="597" t="s">
        <v>2362</v>
      </c>
      <c r="G634" s="597" t="s">
        <v>2202</v>
      </c>
      <c r="H634" s="598" t="str">
        <f t="shared" si="20"/>
        <v>PESQUISA BÁSICA;EMPRESA BRASILEIRA;MÉDIO;;;CUSTOS DIRETOS;NA</v>
      </c>
      <c r="I634" s="599" t="s">
        <v>1575</v>
      </c>
      <c r="J634" s="600" t="str">
        <f t="shared" si="21"/>
        <v/>
      </c>
    </row>
    <row r="635" spans="1:10" ht="12" customHeight="1" x14ac:dyDescent="0.3">
      <c r="A635" s="597" t="s">
        <v>20</v>
      </c>
      <c r="B635" s="597" t="s">
        <v>249</v>
      </c>
      <c r="C635" s="597" t="s">
        <v>243</v>
      </c>
      <c r="D635" s="597" t="s">
        <v>2354</v>
      </c>
      <c r="E635" s="597" t="s">
        <v>2354</v>
      </c>
      <c r="F635" s="597" t="s">
        <v>1643</v>
      </c>
      <c r="G635" s="597" t="s">
        <v>2202</v>
      </c>
      <c r="H635" s="598" t="str">
        <f t="shared" si="20"/>
        <v>PESQUISA BÁSICA;EMPRESA BRASILEIRA;MÉDIO;;;DIARIAS E AJUDA DE CUSTO;NA</v>
      </c>
      <c r="I635" s="599" t="s">
        <v>1575</v>
      </c>
      <c r="J635" s="600" t="str">
        <f t="shared" si="21"/>
        <v/>
      </c>
    </row>
    <row r="636" spans="1:10" ht="12" customHeight="1" x14ac:dyDescent="0.3">
      <c r="A636" s="597" t="s">
        <v>20</v>
      </c>
      <c r="B636" s="597" t="s">
        <v>249</v>
      </c>
      <c r="C636" s="597" t="s">
        <v>243</v>
      </c>
      <c r="D636" s="597" t="s">
        <v>2354</v>
      </c>
      <c r="E636" s="597" t="s">
        <v>2354</v>
      </c>
      <c r="F636" s="597" t="s">
        <v>1645</v>
      </c>
      <c r="G636" s="597" t="s">
        <v>2361</v>
      </c>
      <c r="H636" s="598" t="str">
        <f t="shared" si="20"/>
        <v>PESQUISA BÁSICA;EMPRESA BRASILEIRA;MÉDIO;;;EQUIPAMENTO E MATERIAL PERMANENTE;EQUIPAMENTO</v>
      </c>
      <c r="I636" s="599" t="s">
        <v>1575</v>
      </c>
      <c r="J636" s="600" t="str">
        <f t="shared" si="21"/>
        <v/>
      </c>
    </row>
    <row r="637" spans="1:10" ht="12" customHeight="1" x14ac:dyDescent="0.3">
      <c r="A637" s="597" t="s">
        <v>20</v>
      </c>
      <c r="B637" s="597" t="s">
        <v>249</v>
      </c>
      <c r="C637" s="597" t="s">
        <v>243</v>
      </c>
      <c r="D637" s="597" t="s">
        <v>2354</v>
      </c>
      <c r="E637" s="597" t="s">
        <v>2354</v>
      </c>
      <c r="F637" s="597" t="s">
        <v>1645</v>
      </c>
      <c r="G637" s="597" t="s">
        <v>1248</v>
      </c>
      <c r="H637" s="598" t="str">
        <f t="shared" si="20"/>
        <v>PESQUISA BÁSICA;EMPRESA BRASILEIRA;MÉDIO;;;EQUIPAMENTO E MATERIAL PERMANENTE;MATERIAL PERMANENTE</v>
      </c>
      <c r="I637" s="599" t="s">
        <v>1575</v>
      </c>
      <c r="J637" s="600" t="str">
        <f t="shared" si="21"/>
        <v/>
      </c>
    </row>
    <row r="638" spans="1:10" ht="12" customHeight="1" x14ac:dyDescent="0.3">
      <c r="A638" s="597" t="s">
        <v>20</v>
      </c>
      <c r="B638" s="597" t="s">
        <v>249</v>
      </c>
      <c r="C638" s="597" t="s">
        <v>243</v>
      </c>
      <c r="D638" s="597" t="s">
        <v>2354</v>
      </c>
      <c r="E638" s="597" t="s">
        <v>2354</v>
      </c>
      <c r="F638" s="597" t="s">
        <v>448</v>
      </c>
      <c r="G638" s="597" t="s">
        <v>2062</v>
      </c>
      <c r="H638" s="598" t="str">
        <f t="shared" si="20"/>
        <v>PESQUISA BÁSICA;EMPRESA BRASILEIRA;MÉDIO;;;EQUIPE;BOLSA - ALUNO DE GRADUAÇÃO OU PÓS-GRADUAÇÃO</v>
      </c>
      <c r="I638" s="599" t="s">
        <v>1567</v>
      </c>
      <c r="J638" s="600" t="str">
        <f t="shared" si="21"/>
        <v>DESPESA NÃO ADMITIDA COM RECURSOS DA CLÁUSULA DE P,D&amp;I, CONSIDERANDO O EXECUTOR E A QUALIFICAÇÃO DO PROJETO OU PROGRAMA</v>
      </c>
    </row>
    <row r="639" spans="1:10" ht="12" customHeight="1" x14ac:dyDescent="0.3">
      <c r="A639" s="597" t="s">
        <v>20</v>
      </c>
      <c r="B639" s="597" t="s">
        <v>249</v>
      </c>
      <c r="C639" s="597" t="s">
        <v>243</v>
      </c>
      <c r="D639" s="597" t="s">
        <v>2354</v>
      </c>
      <c r="E639" s="597" t="s">
        <v>2354</v>
      </c>
      <c r="F639" s="597" t="s">
        <v>448</v>
      </c>
      <c r="G639" s="597" t="s">
        <v>2061</v>
      </c>
      <c r="H639" s="598" t="str">
        <f t="shared" si="20"/>
        <v>PESQUISA BÁSICA;EMPRESA BRASILEIRA;MÉDIO;;;EQUIPE;BOLSA - DOCENTE OU PESQUISADOR DA INSTITUIÇÃO</v>
      </c>
      <c r="I639" s="599" t="s">
        <v>1567</v>
      </c>
      <c r="J639" s="600" t="str">
        <f t="shared" si="21"/>
        <v>DESPESA NÃO ADMITIDA COM RECURSOS DA CLÁUSULA DE P,D&amp;I, CONSIDERANDO O EXECUTOR E A QUALIFICAÇÃO DO PROJETO OU PROGRAMA</v>
      </c>
    </row>
    <row r="640" spans="1:10" ht="12" customHeight="1" x14ac:dyDescent="0.3">
      <c r="A640" s="597" t="s">
        <v>20</v>
      </c>
      <c r="B640" s="597" t="s">
        <v>249</v>
      </c>
      <c r="C640" s="597" t="s">
        <v>243</v>
      </c>
      <c r="D640" s="597" t="s">
        <v>2354</v>
      </c>
      <c r="E640" s="597" t="s">
        <v>2354</v>
      </c>
      <c r="F640" s="597" t="s">
        <v>448</v>
      </c>
      <c r="G640" s="597" t="s">
        <v>2063</v>
      </c>
      <c r="H640" s="598" t="str">
        <f t="shared" si="20"/>
        <v>PESQUISA BÁSICA;EMPRESA BRASILEIRA;MÉDIO;;;EQUIPE;BOLSA - PESQUISADOR VISITANTE</v>
      </c>
      <c r="I640" s="599" t="s">
        <v>1567</v>
      </c>
      <c r="J640" s="600" t="str">
        <f t="shared" si="21"/>
        <v>DESPESA NÃO ADMITIDA COM RECURSOS DA CLÁUSULA DE P,D&amp;I, CONSIDERANDO O EXECUTOR E A QUALIFICAÇÃO DO PROJETO OU PROGRAMA</v>
      </c>
    </row>
    <row r="641" spans="1:10" ht="12" customHeight="1" x14ac:dyDescent="0.3">
      <c r="A641" s="597" t="s">
        <v>20</v>
      </c>
      <c r="B641" s="597" t="s">
        <v>249</v>
      </c>
      <c r="C641" s="597" t="s">
        <v>243</v>
      </c>
      <c r="D641" s="597" t="s">
        <v>2354</v>
      </c>
      <c r="E641" s="597" t="s">
        <v>2354</v>
      </c>
      <c r="F641" s="597" t="s">
        <v>448</v>
      </c>
      <c r="G641" s="597" t="s">
        <v>1641</v>
      </c>
      <c r="H641" s="598" t="str">
        <f t="shared" si="20"/>
        <v>PESQUISA BÁSICA;EMPRESA BRASILEIRA;MÉDIO;;;EQUIPE;REMUNERAÇÃO DIRETA</v>
      </c>
      <c r="I641" s="599" t="s">
        <v>1575</v>
      </c>
      <c r="J641" s="600" t="str">
        <f t="shared" si="21"/>
        <v/>
      </c>
    </row>
    <row r="642" spans="1:10" ht="12" customHeight="1" x14ac:dyDescent="0.3">
      <c r="A642" s="597" t="s">
        <v>20</v>
      </c>
      <c r="B642" s="597" t="s">
        <v>249</v>
      </c>
      <c r="C642" s="597" t="s">
        <v>243</v>
      </c>
      <c r="D642" s="597" t="s">
        <v>2354</v>
      </c>
      <c r="E642" s="597" t="s">
        <v>2354</v>
      </c>
      <c r="F642" s="597" t="s">
        <v>1642</v>
      </c>
      <c r="G642" s="597" t="s">
        <v>2202</v>
      </c>
      <c r="H642" s="598" t="str">
        <f t="shared" si="20"/>
        <v>PESQUISA BÁSICA;EMPRESA BRASILEIRA;MÉDIO;;;MATERIAL DE CONSUMO;NA</v>
      </c>
      <c r="I642" s="599" t="s">
        <v>1575</v>
      </c>
      <c r="J642" s="600" t="str">
        <f t="shared" si="21"/>
        <v/>
      </c>
    </row>
    <row r="643" spans="1:10" ht="12" customHeight="1" x14ac:dyDescent="0.3">
      <c r="A643" s="597" t="s">
        <v>20</v>
      </c>
      <c r="B643" s="597" t="s">
        <v>249</v>
      </c>
      <c r="C643" s="597" t="s">
        <v>243</v>
      </c>
      <c r="D643" s="597" t="s">
        <v>2354</v>
      </c>
      <c r="E643" s="597" t="s">
        <v>2354</v>
      </c>
      <c r="F643" s="597" t="s">
        <v>1644</v>
      </c>
      <c r="G643" s="597" t="s">
        <v>2066</v>
      </c>
      <c r="H643" s="598" t="str">
        <f t="shared" si="20"/>
        <v>PESQUISA BÁSICA;EMPRESA BRASILEIRA;MÉDIO;;;OBRAS E INSTALACOES;AMPLIAÇÃO DE ÁREA DE EDIFICAÇÃO</v>
      </c>
      <c r="I643" s="599" t="s">
        <v>1567</v>
      </c>
      <c r="J643" s="600" t="str">
        <f t="shared" si="21"/>
        <v>DESPESA NÃO ADMITIDA COM RECURSOS DA CLÁUSULA DE P,D&amp;I, CONSIDERANDO O EXECUTOR E A QUALIFICAÇÃO DO PROJETO OU PROGRAMA</v>
      </c>
    </row>
    <row r="644" spans="1:10" ht="12" customHeight="1" x14ac:dyDescent="0.3">
      <c r="A644" s="597" t="s">
        <v>20</v>
      </c>
      <c r="B644" s="597" t="s">
        <v>249</v>
      </c>
      <c r="C644" s="597" t="s">
        <v>243</v>
      </c>
      <c r="D644" s="597" t="s">
        <v>2354</v>
      </c>
      <c r="E644" s="597" t="s">
        <v>2354</v>
      </c>
      <c r="F644" s="597" t="s">
        <v>1644</v>
      </c>
      <c r="G644" s="597" t="s">
        <v>258</v>
      </c>
      <c r="H644" s="598" t="str">
        <f t="shared" si="20"/>
        <v>PESQUISA BÁSICA;EMPRESA BRASILEIRA;MÉDIO;;;OBRAS E INSTALACOES;CONSTRUÇÃO DE NOVA EDIFICAÇÃO</v>
      </c>
      <c r="I644" s="599" t="s">
        <v>1567</v>
      </c>
      <c r="J644" s="600" t="str">
        <f t="shared" si="21"/>
        <v>DESPESA NÃO ADMITIDA COM RECURSOS DA CLÁUSULA DE P,D&amp;I, CONSIDERANDO O EXECUTOR E A QUALIFICAÇÃO DO PROJETO OU PROGRAMA</v>
      </c>
    </row>
    <row r="645" spans="1:10" ht="12" customHeight="1" x14ac:dyDescent="0.3">
      <c r="A645" s="597" t="s">
        <v>20</v>
      </c>
      <c r="B645" s="597" t="s">
        <v>249</v>
      </c>
      <c r="C645" s="597" t="s">
        <v>243</v>
      </c>
      <c r="D645" s="597" t="s">
        <v>2354</v>
      </c>
      <c r="E645" s="597" t="s">
        <v>2354</v>
      </c>
      <c r="F645" s="597" t="s">
        <v>1644</v>
      </c>
      <c r="G645" s="597" t="s">
        <v>2067</v>
      </c>
      <c r="H645" s="598" t="str">
        <f t="shared" si="20"/>
        <v>PESQUISA BÁSICA;EMPRESA BRASILEIRA;MÉDIO;;;OBRAS E INSTALACOES;PROJETO EXECUTIVO E ESTUDOS TÉCNICOS</v>
      </c>
      <c r="I645" s="599" t="s">
        <v>1567</v>
      </c>
      <c r="J645" s="600" t="str">
        <f t="shared" si="21"/>
        <v>DESPESA NÃO ADMITIDA COM RECURSOS DA CLÁUSULA DE P,D&amp;I, CONSIDERANDO O EXECUTOR E A QUALIFICAÇÃO DO PROJETO OU PROGRAMA</v>
      </c>
    </row>
    <row r="646" spans="1:10" ht="12" customHeight="1" x14ac:dyDescent="0.3">
      <c r="A646" s="597" t="s">
        <v>20</v>
      </c>
      <c r="B646" s="597" t="s">
        <v>249</v>
      </c>
      <c r="C646" s="597" t="s">
        <v>243</v>
      </c>
      <c r="D646" s="597" t="s">
        <v>2354</v>
      </c>
      <c r="E646" s="597" t="s">
        <v>2354</v>
      </c>
      <c r="F646" s="597" t="s">
        <v>1644</v>
      </c>
      <c r="G646" s="597" t="s">
        <v>219</v>
      </c>
      <c r="H646" s="598" t="str">
        <f t="shared" si="20"/>
        <v>PESQUISA BÁSICA;EMPRESA BRASILEIRA;MÉDIO;;;OBRAS E INSTALACOES;REFORMA DE EDIFICAÇÃO</v>
      </c>
      <c r="I646" s="599" t="s">
        <v>1567</v>
      </c>
      <c r="J646" s="600" t="str">
        <f t="shared" si="21"/>
        <v>DESPESA NÃO ADMITIDA COM RECURSOS DA CLÁUSULA DE P,D&amp;I, CONSIDERANDO O EXECUTOR E A QUALIFICAÇÃO DO PROJETO OU PROGRAMA</v>
      </c>
    </row>
    <row r="647" spans="1:10" ht="12" customHeight="1" x14ac:dyDescent="0.3">
      <c r="A647" s="597" t="s">
        <v>20</v>
      </c>
      <c r="B647" s="597" t="s">
        <v>249</v>
      </c>
      <c r="C647" s="597" t="s">
        <v>243</v>
      </c>
      <c r="D647" s="597" t="s">
        <v>2354</v>
      </c>
      <c r="E647" s="597" t="s">
        <v>2354</v>
      </c>
      <c r="F647" s="597" t="s">
        <v>1644</v>
      </c>
      <c r="G647" s="597" t="s">
        <v>2065</v>
      </c>
      <c r="H647" s="598" t="str">
        <f t="shared" si="20"/>
        <v>PESQUISA BÁSICA;EMPRESA BRASILEIRA;MÉDIO;;;OBRAS E INSTALACOES;SERVIÇO TÉCNICO DE APOIO - INFRAESTRUTURA</v>
      </c>
      <c r="I647" s="599" t="s">
        <v>1567</v>
      </c>
      <c r="J647" s="600" t="str">
        <f t="shared" si="21"/>
        <v>DESPESA NÃO ADMITIDA COM RECURSOS DA CLÁUSULA DE P,D&amp;I, CONSIDERANDO O EXECUTOR E A QUALIFICAÇÃO DO PROJETO OU PROGRAMA</v>
      </c>
    </row>
    <row r="648" spans="1:10" ht="12" customHeight="1" x14ac:dyDescent="0.3">
      <c r="A648" s="597" t="s">
        <v>20</v>
      </c>
      <c r="B648" s="597" t="s">
        <v>249</v>
      </c>
      <c r="C648" s="597" t="s">
        <v>243</v>
      </c>
      <c r="D648" s="597" t="s">
        <v>2354</v>
      </c>
      <c r="E648" s="597" t="s">
        <v>2354</v>
      </c>
      <c r="F648" s="597" t="s">
        <v>10</v>
      </c>
      <c r="G648" s="597" t="s">
        <v>1649</v>
      </c>
      <c r="H648" s="598" t="str">
        <f t="shared" si="20"/>
        <v>PESQUISA BÁSICA;EMPRESA BRASILEIRA;MÉDIO;;;OUTRAS DESPESAS;DESPESA DE IMPORTACAO</v>
      </c>
      <c r="I648" s="599" t="s">
        <v>1575</v>
      </c>
      <c r="J648" s="600" t="str">
        <f t="shared" si="21"/>
        <v/>
      </c>
    </row>
    <row r="649" spans="1:10" ht="12" customHeight="1" x14ac:dyDescent="0.3">
      <c r="A649" s="597" t="s">
        <v>20</v>
      </c>
      <c r="B649" s="597" t="s">
        <v>249</v>
      </c>
      <c r="C649" s="597" t="s">
        <v>243</v>
      </c>
      <c r="D649" s="597" t="s">
        <v>2354</v>
      </c>
      <c r="E649" s="597" t="s">
        <v>2354</v>
      </c>
      <c r="F649" s="597" t="s">
        <v>10</v>
      </c>
      <c r="G649" s="597" t="s">
        <v>1650</v>
      </c>
      <c r="H649" s="598" t="str">
        <f t="shared" si="20"/>
        <v>PESQUISA BÁSICA;EMPRESA BRASILEIRA;MÉDIO;;;OUTRAS DESPESAS;DESPESA OPERACIONAL E ADMINISTRATIVA</v>
      </c>
      <c r="I649" s="599" t="s">
        <v>1567</v>
      </c>
      <c r="J649" s="600" t="str">
        <f t="shared" si="21"/>
        <v>DESPESA NÃO ADMITIDA COM RECURSOS DA CLÁUSULA DE P,D&amp;I, CONSIDERANDO O EXECUTOR E A QUALIFICAÇÃO DO PROJETO OU PROGRAMA</v>
      </c>
    </row>
    <row r="650" spans="1:10" ht="12" customHeight="1" x14ac:dyDescent="0.3">
      <c r="A650" s="597" t="s">
        <v>20</v>
      </c>
      <c r="B650" s="597" t="s">
        <v>249</v>
      </c>
      <c r="C650" s="597" t="s">
        <v>243</v>
      </c>
      <c r="D650" s="597" t="s">
        <v>2354</v>
      </c>
      <c r="E650" s="597" t="s">
        <v>2354</v>
      </c>
      <c r="F650" s="597" t="s">
        <v>10</v>
      </c>
      <c r="G650" s="597" t="s">
        <v>277</v>
      </c>
      <c r="H650" s="598" t="str">
        <f t="shared" si="20"/>
        <v>PESQUISA BÁSICA;EMPRESA BRASILEIRA;MÉDIO;;;OUTRAS DESPESAS;RESSARCIMENTO DE CUSTOS INDIRETOS</v>
      </c>
      <c r="I650" s="599" t="s">
        <v>1567</v>
      </c>
      <c r="J650" s="600" t="str">
        <f t="shared" si="21"/>
        <v>DESPESA NÃO ADMITIDA COM RECURSOS DA CLÁUSULA DE P,D&amp;I, CONSIDERANDO O EXECUTOR E A QUALIFICAÇÃO DO PROJETO OU PROGRAMA</v>
      </c>
    </row>
    <row r="651" spans="1:10" ht="12" customHeight="1" x14ac:dyDescent="0.3">
      <c r="A651" s="597" t="s">
        <v>20</v>
      </c>
      <c r="B651" s="597" t="s">
        <v>249</v>
      </c>
      <c r="C651" s="597" t="s">
        <v>243</v>
      </c>
      <c r="D651" s="597" t="s">
        <v>2354</v>
      </c>
      <c r="E651" s="597" t="s">
        <v>2354</v>
      </c>
      <c r="F651" s="597" t="s">
        <v>317</v>
      </c>
      <c r="G651" s="597" t="s">
        <v>2060</v>
      </c>
      <c r="H651" s="598" t="str">
        <f t="shared" si="20"/>
        <v>PESQUISA BÁSICA;EMPRESA BRASILEIRA;MÉDIO;;;OUTROS BENS E DIREITOS;DADO GEOLÓGICO, GEOQUÍMICO OU GEOFÍSICO PÚBLICO</v>
      </c>
      <c r="I651" s="599" t="s">
        <v>1567</v>
      </c>
      <c r="J651" s="600" t="str">
        <f t="shared" si="21"/>
        <v>DESPESA NÃO ADMITIDA COM RECURSOS DA CLÁUSULA DE P,D&amp;I, CONSIDERANDO O EXECUTOR E A QUALIFICAÇÃO DO PROJETO OU PROGRAMA</v>
      </c>
    </row>
    <row r="652" spans="1:10" ht="12" customHeight="1" x14ac:dyDescent="0.3">
      <c r="A652" s="597" t="s">
        <v>20</v>
      </c>
      <c r="B652" s="597" t="s">
        <v>249</v>
      </c>
      <c r="C652" s="597" t="s">
        <v>243</v>
      </c>
      <c r="D652" s="597" t="s">
        <v>2354</v>
      </c>
      <c r="E652" s="597" t="s">
        <v>2354</v>
      </c>
      <c r="F652" s="597" t="s">
        <v>317</v>
      </c>
      <c r="G652" s="597" t="s">
        <v>220</v>
      </c>
      <c r="H652" s="598" t="str">
        <f t="shared" si="20"/>
        <v>PESQUISA BÁSICA;EMPRESA BRASILEIRA;MÉDIO;;;OUTROS BENS E DIREITOS;DADO NÃO REGULADO PELA ANP</v>
      </c>
      <c r="I652" s="599" t="s">
        <v>1567</v>
      </c>
      <c r="J652" s="600" t="str">
        <f t="shared" si="21"/>
        <v>DESPESA NÃO ADMITIDA COM RECURSOS DA CLÁUSULA DE P,D&amp;I, CONSIDERANDO O EXECUTOR E A QUALIFICAÇÃO DO PROJETO OU PROGRAMA</v>
      </c>
    </row>
    <row r="653" spans="1:10" ht="12" customHeight="1" x14ac:dyDescent="0.3">
      <c r="A653" s="597" t="s">
        <v>20</v>
      </c>
      <c r="B653" s="597" t="s">
        <v>249</v>
      </c>
      <c r="C653" s="597" t="s">
        <v>243</v>
      </c>
      <c r="D653" s="597" t="s">
        <v>2354</v>
      </c>
      <c r="E653" s="597" t="s">
        <v>2354</v>
      </c>
      <c r="F653" s="597" t="s">
        <v>317</v>
      </c>
      <c r="G653" s="597" t="s">
        <v>215</v>
      </c>
      <c r="H653" s="598" t="str">
        <f t="shared" si="20"/>
        <v>PESQUISA BÁSICA;EMPRESA BRASILEIRA;MÉDIO;;;OUTROS BENS E DIREITOS;MATERIAL BIBLIOGRÁFICO</v>
      </c>
      <c r="I653" s="599" t="s">
        <v>1567</v>
      </c>
      <c r="J653" s="600" t="str">
        <f t="shared" si="21"/>
        <v>DESPESA NÃO ADMITIDA COM RECURSOS DA CLÁUSULA DE P,D&amp;I, CONSIDERANDO O EXECUTOR E A QUALIFICAÇÃO DO PROJETO OU PROGRAMA</v>
      </c>
    </row>
    <row r="654" spans="1:10" ht="12" customHeight="1" x14ac:dyDescent="0.3">
      <c r="A654" s="597" t="s">
        <v>20</v>
      </c>
      <c r="B654" s="597" t="s">
        <v>249</v>
      </c>
      <c r="C654" s="597" t="s">
        <v>243</v>
      </c>
      <c r="D654" s="597" t="s">
        <v>2354</v>
      </c>
      <c r="E654" s="597" t="s">
        <v>2354</v>
      </c>
      <c r="F654" s="597" t="s">
        <v>317</v>
      </c>
      <c r="G654" s="597" t="s">
        <v>2068</v>
      </c>
      <c r="H654" s="598" t="str">
        <f t="shared" si="20"/>
        <v>PESQUISA BÁSICA;EMPRESA BRASILEIRA;MÉDIO;;;OUTROS BENS E DIREITOS;OUTRO (ESPECIFIQUE)</v>
      </c>
      <c r="I654" s="599" t="s">
        <v>1567</v>
      </c>
      <c r="J654" s="600" t="str">
        <f t="shared" si="21"/>
        <v>DESPESA NÃO ADMITIDA COM RECURSOS DA CLÁUSULA DE P,D&amp;I, CONSIDERANDO O EXECUTOR E A QUALIFICAÇÃO DO PROJETO OU PROGRAMA</v>
      </c>
    </row>
    <row r="655" spans="1:10" ht="12" customHeight="1" x14ac:dyDescent="0.3">
      <c r="A655" s="597" t="s">
        <v>20</v>
      </c>
      <c r="B655" s="597" t="s">
        <v>249</v>
      </c>
      <c r="C655" s="597" t="s">
        <v>243</v>
      </c>
      <c r="D655" s="597" t="s">
        <v>2354</v>
      </c>
      <c r="E655" s="597" t="s">
        <v>2354</v>
      </c>
      <c r="F655" s="597" t="s">
        <v>317</v>
      </c>
      <c r="G655" s="597" t="s">
        <v>321</v>
      </c>
      <c r="H655" s="598" t="str">
        <f t="shared" si="20"/>
        <v>PESQUISA BÁSICA;EMPRESA BRASILEIRA;MÉDIO;;;OUTROS BENS E DIREITOS;SOFTWARE</v>
      </c>
      <c r="I655" s="599" t="s">
        <v>1567</v>
      </c>
      <c r="J655" s="600" t="str">
        <f t="shared" si="21"/>
        <v>DESPESA NÃO ADMITIDA COM RECURSOS DA CLÁUSULA DE P,D&amp;I, CONSIDERANDO O EXECUTOR E A QUALIFICAÇÃO DO PROJETO OU PROGRAMA</v>
      </c>
    </row>
    <row r="656" spans="1:10" ht="12" customHeight="1" x14ac:dyDescent="0.3">
      <c r="A656" s="597" t="s">
        <v>20</v>
      </c>
      <c r="B656" s="597" t="s">
        <v>249</v>
      </c>
      <c r="C656" s="597" t="s">
        <v>243</v>
      </c>
      <c r="D656" s="597" t="s">
        <v>2354</v>
      </c>
      <c r="E656" s="597" t="s">
        <v>2354</v>
      </c>
      <c r="F656" s="597" t="s">
        <v>409</v>
      </c>
      <c r="G656" s="597" t="s">
        <v>2202</v>
      </c>
      <c r="H656" s="598" t="str">
        <f t="shared" si="20"/>
        <v>PESQUISA BÁSICA;EMPRESA BRASILEIRA;MÉDIO;;;PASSAGENS;NA</v>
      </c>
      <c r="I656" s="599" t="s">
        <v>1575</v>
      </c>
      <c r="J656" s="600" t="str">
        <f t="shared" si="21"/>
        <v/>
      </c>
    </row>
    <row r="657" spans="1:10" ht="12" customHeight="1" x14ac:dyDescent="0.3">
      <c r="A657" s="597" t="s">
        <v>20</v>
      </c>
      <c r="B657" s="597" t="s">
        <v>249</v>
      </c>
      <c r="C657" s="597" t="s">
        <v>243</v>
      </c>
      <c r="D657" s="597" t="s">
        <v>2354</v>
      </c>
      <c r="E657" s="597" t="s">
        <v>2354</v>
      </c>
      <c r="F657" s="597" t="s">
        <v>1705</v>
      </c>
      <c r="G657" s="597" t="s">
        <v>2058</v>
      </c>
      <c r="H657" s="598" t="str">
        <f t="shared" si="20"/>
        <v>PESQUISA BÁSICA;EMPRESA BRASILEIRA;MÉDIO;;;PROTOTIPO;MATERIAL OU COMPONENTE - PROTÓTIPO OU UNIDADE PILOTO</v>
      </c>
      <c r="I657" s="599" t="s">
        <v>1575</v>
      </c>
      <c r="J657" s="600" t="str">
        <f t="shared" si="21"/>
        <v/>
      </c>
    </row>
    <row r="658" spans="1:10" ht="12" customHeight="1" x14ac:dyDescent="0.3">
      <c r="A658" s="597" t="s">
        <v>20</v>
      </c>
      <c r="B658" s="597" t="s">
        <v>249</v>
      </c>
      <c r="C658" s="597" t="s">
        <v>243</v>
      </c>
      <c r="D658" s="597" t="s">
        <v>2354</v>
      </c>
      <c r="E658" s="597" t="s">
        <v>2354</v>
      </c>
      <c r="F658" s="597" t="s">
        <v>1705</v>
      </c>
      <c r="G658" s="597" t="s">
        <v>2059</v>
      </c>
      <c r="H658" s="598" t="str">
        <f t="shared" si="20"/>
        <v>PESQUISA BÁSICA;EMPRESA BRASILEIRA;MÉDIO;;;PROTOTIPO;SERVIÇO DE TERCEIRO - PROTÓTIPO OU UNIDADE PILOTO</v>
      </c>
      <c r="I658" s="599" t="s">
        <v>1575</v>
      </c>
      <c r="J658" s="600" t="str">
        <f t="shared" si="21"/>
        <v/>
      </c>
    </row>
    <row r="659" spans="1:10" ht="12" customHeight="1" x14ac:dyDescent="0.3">
      <c r="A659" s="597" t="s">
        <v>20</v>
      </c>
      <c r="B659" s="597" t="s">
        <v>249</v>
      </c>
      <c r="C659" s="597" t="s">
        <v>243</v>
      </c>
      <c r="D659" s="597" t="s">
        <v>2354</v>
      </c>
      <c r="E659" s="597" t="s">
        <v>2354</v>
      </c>
      <c r="F659" s="597" t="s">
        <v>303</v>
      </c>
      <c r="G659" s="597" t="s">
        <v>1647</v>
      </c>
      <c r="H659" s="598" t="str">
        <f t="shared" si="20"/>
        <v>PESQUISA BÁSICA;EMPRESA BRASILEIRA;MÉDIO;;;RECURSOS HUMANOS;BOLSA</v>
      </c>
      <c r="I659" s="599" t="s">
        <v>1567</v>
      </c>
      <c r="J659" s="600" t="str">
        <f t="shared" si="21"/>
        <v>DESPESA NÃO ADMITIDA COM RECURSOS DA CLÁUSULA DE P,D&amp;I, CONSIDERANDO O EXECUTOR E A QUALIFICAÇÃO DO PROJETO OU PROGRAMA</v>
      </c>
    </row>
    <row r="660" spans="1:10" ht="12" customHeight="1" x14ac:dyDescent="0.3">
      <c r="A660" s="597" t="s">
        <v>20</v>
      </c>
      <c r="B660" s="597" t="s">
        <v>249</v>
      </c>
      <c r="C660" s="597" t="s">
        <v>243</v>
      </c>
      <c r="D660" s="597" t="s">
        <v>2354</v>
      </c>
      <c r="E660" s="597" t="s">
        <v>2354</v>
      </c>
      <c r="F660" s="597" t="s">
        <v>303</v>
      </c>
      <c r="G660" s="597" t="s">
        <v>270</v>
      </c>
      <c r="H660" s="598" t="str">
        <f t="shared" si="20"/>
        <v>PESQUISA BÁSICA;EMPRESA BRASILEIRA;MÉDIO;;;RECURSOS HUMANOS;TAXA DE BANCADA</v>
      </c>
      <c r="I660" s="599" t="s">
        <v>1567</v>
      </c>
      <c r="J660" s="600" t="str">
        <f t="shared" si="21"/>
        <v>DESPESA NÃO ADMITIDA COM RECURSOS DA CLÁUSULA DE P,D&amp;I, CONSIDERANDO O EXECUTOR E A QUALIFICAÇÃO DO PROJETO OU PROGRAMA</v>
      </c>
    </row>
    <row r="661" spans="1:10" ht="12" customHeight="1" x14ac:dyDescent="0.3">
      <c r="A661" s="597" t="s">
        <v>20</v>
      </c>
      <c r="B661" s="597" t="s">
        <v>249</v>
      </c>
      <c r="C661" s="597" t="s">
        <v>243</v>
      </c>
      <c r="D661" s="597" t="s">
        <v>2354</v>
      </c>
      <c r="E661" s="597" t="s">
        <v>2354</v>
      </c>
      <c r="F661" s="597" t="s">
        <v>2357</v>
      </c>
      <c r="G661" s="597" t="s">
        <v>232</v>
      </c>
      <c r="H661" s="598" t="str">
        <f t="shared" si="20"/>
        <v>PESQUISA BÁSICA;EMPRESA BRASILEIRA;MÉDIO;;;SERVICOS;OUTRO SERVIÇO DE APOIO</v>
      </c>
      <c r="I661" s="599" t="s">
        <v>1567</v>
      </c>
      <c r="J661" s="600" t="str">
        <f t="shared" si="21"/>
        <v>DESPESA NÃO ADMITIDA COM RECURSOS DA CLÁUSULA DE P,D&amp;I, CONSIDERANDO O EXECUTOR E A QUALIFICAÇÃO DO PROJETO OU PROGRAMA</v>
      </c>
    </row>
    <row r="662" spans="1:10" ht="12" customHeight="1" x14ac:dyDescent="0.3">
      <c r="A662" s="597" t="s">
        <v>20</v>
      </c>
      <c r="B662" s="597" t="s">
        <v>249</v>
      </c>
      <c r="C662" s="597" t="s">
        <v>243</v>
      </c>
      <c r="D662" s="597" t="s">
        <v>2354</v>
      </c>
      <c r="E662" s="597" t="s">
        <v>2354</v>
      </c>
      <c r="F662" s="597" t="s">
        <v>2357</v>
      </c>
      <c r="G662" s="597" t="s">
        <v>221</v>
      </c>
      <c r="H662" s="598" t="str">
        <f t="shared" si="20"/>
        <v>PESQUISA BÁSICA;EMPRESA BRASILEIRA;MÉDIO;;;SERVICOS;PERFURAÇÃO DE POÇO ESTRATIGRÁFICO</v>
      </c>
      <c r="I662" s="599" t="s">
        <v>1567</v>
      </c>
      <c r="J662" s="600" t="str">
        <f t="shared" si="21"/>
        <v>DESPESA NÃO ADMITIDA COM RECURSOS DA CLÁUSULA DE P,D&amp;I, CONSIDERANDO O EXECUTOR E A QUALIFICAÇÃO DO PROJETO OU PROGRAMA</v>
      </c>
    </row>
    <row r="663" spans="1:10" ht="12" customHeight="1" x14ac:dyDescent="0.3">
      <c r="A663" s="597" t="s">
        <v>20</v>
      </c>
      <c r="B663" s="597" t="s">
        <v>249</v>
      </c>
      <c r="C663" s="597" t="s">
        <v>243</v>
      </c>
      <c r="D663" s="597" t="s">
        <v>2354</v>
      </c>
      <c r="E663" s="597" t="s">
        <v>2354</v>
      </c>
      <c r="F663" s="597" t="s">
        <v>2357</v>
      </c>
      <c r="G663" s="597" t="s">
        <v>2055</v>
      </c>
      <c r="H663" s="598" t="str">
        <f t="shared" si="20"/>
        <v>PESQUISA BÁSICA;EMPRESA BRASILEIRA;MÉDIO;;;SERVICOS;SERVIÇO DE APOIO PARA AQUISIÇÃO DE DADOS</v>
      </c>
      <c r="I663" s="599" t="s">
        <v>1567</v>
      </c>
      <c r="J663" s="600" t="str">
        <f t="shared" si="21"/>
        <v>DESPESA NÃO ADMITIDA COM RECURSOS DA CLÁUSULA DE P,D&amp;I, CONSIDERANDO O EXECUTOR E A QUALIFICAÇÃO DO PROJETO OU PROGRAMA</v>
      </c>
    </row>
    <row r="664" spans="1:10" ht="12" customHeight="1" x14ac:dyDescent="0.3">
      <c r="A664" s="597" t="s">
        <v>20</v>
      </c>
      <c r="B664" s="597" t="s">
        <v>249</v>
      </c>
      <c r="C664" s="597" t="s">
        <v>243</v>
      </c>
      <c r="D664" s="597" t="s">
        <v>2354</v>
      </c>
      <c r="E664" s="597" t="s">
        <v>2354</v>
      </c>
      <c r="F664" s="597" t="s">
        <v>2357</v>
      </c>
      <c r="G664" s="597" t="s">
        <v>230</v>
      </c>
      <c r="H664" s="598" t="str">
        <f t="shared" si="20"/>
        <v>PESQUISA BÁSICA;EMPRESA BRASILEIRA;MÉDIO;;;SERVICOS;SERVIÇO DE EDITORAÇÃO E IMPRESSÃO</v>
      </c>
      <c r="I664" s="599" t="s">
        <v>1567</v>
      </c>
      <c r="J664" s="600" t="str">
        <f t="shared" si="21"/>
        <v>DESPESA NÃO ADMITIDA COM RECURSOS DA CLÁUSULA DE P,D&amp;I, CONSIDERANDO O EXECUTOR E A QUALIFICAÇÃO DO PROJETO OU PROGRAMA</v>
      </c>
    </row>
    <row r="665" spans="1:10" ht="12" customHeight="1" x14ac:dyDescent="0.3">
      <c r="A665" s="597" t="s">
        <v>20</v>
      </c>
      <c r="B665" s="597" t="s">
        <v>249</v>
      </c>
      <c r="C665" s="597" t="s">
        <v>243</v>
      </c>
      <c r="D665" s="597" t="s">
        <v>2354</v>
      </c>
      <c r="E665" s="597" t="s">
        <v>2354</v>
      </c>
      <c r="F665" s="597" t="s">
        <v>2357</v>
      </c>
      <c r="G665" s="597" t="s">
        <v>231</v>
      </c>
      <c r="H665" s="598" t="str">
        <f t="shared" si="20"/>
        <v>PESQUISA BÁSICA;EMPRESA BRASILEIRA;MÉDIO;;;SERVICOS;SERVIÇO DE LOCOMOÇÃO E TRANSPORTE</v>
      </c>
      <c r="I665" s="599" t="s">
        <v>1567</v>
      </c>
      <c r="J665" s="600" t="str">
        <f t="shared" si="21"/>
        <v>DESPESA NÃO ADMITIDA COM RECURSOS DA CLÁUSULA DE P,D&amp;I, CONSIDERANDO O EXECUTOR E A QUALIFICAÇÃO DO PROJETO OU PROGRAMA</v>
      </c>
    </row>
    <row r="666" spans="1:10" ht="12" customHeight="1" x14ac:dyDescent="0.3">
      <c r="A666" s="597" t="s">
        <v>20</v>
      </c>
      <c r="B666" s="597" t="s">
        <v>249</v>
      </c>
      <c r="C666" s="597" t="s">
        <v>243</v>
      </c>
      <c r="D666" s="597" t="s">
        <v>2354</v>
      </c>
      <c r="E666" s="597" t="s">
        <v>2354</v>
      </c>
      <c r="F666" s="597" t="s">
        <v>2357</v>
      </c>
      <c r="G666" s="597" t="s">
        <v>2358</v>
      </c>
      <c r="H666" s="598" t="str">
        <f t="shared" si="20"/>
        <v>PESQUISA BÁSICA;EMPRESA BRASILEIRA;MÉDIO;;;SERVICOS;SERVIÇO DE MANUTENÇÃO</v>
      </c>
      <c r="I666" s="599" t="s">
        <v>1567</v>
      </c>
      <c r="J666" s="600" t="str">
        <f t="shared" si="21"/>
        <v>DESPESA NÃO ADMITIDA COM RECURSOS DA CLÁUSULA DE P,D&amp;I, CONSIDERANDO O EXECUTOR E A QUALIFICAÇÃO DO PROJETO OU PROGRAMA</v>
      </c>
    </row>
    <row r="667" spans="1:10" ht="12" customHeight="1" x14ac:dyDescent="0.3">
      <c r="A667" s="597" t="s">
        <v>20</v>
      </c>
      <c r="B667" s="597" t="s">
        <v>249</v>
      </c>
      <c r="C667" s="597" t="s">
        <v>243</v>
      </c>
      <c r="D667" s="597" t="s">
        <v>2354</v>
      </c>
      <c r="E667" s="597" t="s">
        <v>2354</v>
      </c>
      <c r="F667" s="597" t="s">
        <v>2357</v>
      </c>
      <c r="G667" s="597" t="s">
        <v>2399</v>
      </c>
      <c r="H667" s="598" t="str">
        <f t="shared" si="20"/>
        <v>PESQUISA BÁSICA;EMPRESA BRASILEIRA;MÉDIO;;;SERVICOS;SERVIÇO TÉCNICO ESPECIALIZADO</v>
      </c>
      <c r="I667" s="599" t="s">
        <v>1575</v>
      </c>
      <c r="J667" s="600" t="str">
        <f t="shared" si="21"/>
        <v/>
      </c>
    </row>
    <row r="668" spans="1:10" ht="12" customHeight="1" x14ac:dyDescent="0.3">
      <c r="A668" s="597" t="s">
        <v>20</v>
      </c>
      <c r="B668" s="597" t="s">
        <v>249</v>
      </c>
      <c r="C668" s="597" t="s">
        <v>243</v>
      </c>
      <c r="D668" s="597" t="s">
        <v>2354</v>
      </c>
      <c r="E668" s="597" t="s">
        <v>2354</v>
      </c>
      <c r="F668" s="597" t="s">
        <v>2357</v>
      </c>
      <c r="G668" s="597" t="s">
        <v>2359</v>
      </c>
      <c r="H668" s="598" t="str">
        <f t="shared" si="20"/>
        <v>PESQUISA BÁSICA;EMPRESA BRASILEIRA;MÉDIO;;;SERVICOS;SERVIÇOS COMPUTACIONAIS</v>
      </c>
      <c r="I668" s="599" t="s">
        <v>1575</v>
      </c>
      <c r="J668" s="600" t="str">
        <f t="shared" si="21"/>
        <v/>
      </c>
    </row>
    <row r="669" spans="1:10" ht="12" customHeight="1" x14ac:dyDescent="0.3">
      <c r="A669" s="597" t="s">
        <v>20</v>
      </c>
      <c r="B669" s="597" t="s">
        <v>249</v>
      </c>
      <c r="C669" s="597" t="s">
        <v>243</v>
      </c>
      <c r="D669" s="597" t="s">
        <v>2354</v>
      </c>
      <c r="E669" s="597" t="s">
        <v>2354</v>
      </c>
      <c r="F669" s="597" t="s">
        <v>2357</v>
      </c>
      <c r="G669" s="597" t="s">
        <v>229</v>
      </c>
      <c r="H669" s="598" t="str">
        <f t="shared" si="20"/>
        <v>PESQUISA BÁSICA;EMPRESA BRASILEIRA;MÉDIO;;;SERVICOS;TAXA DE INSCRIÇÃO EM CONGRESSO OU EVENTO</v>
      </c>
      <c r="I669" s="599" t="s">
        <v>1567</v>
      </c>
      <c r="J669" s="600" t="str">
        <f t="shared" si="21"/>
        <v>DESPESA NÃO ADMITIDA COM RECURSOS DA CLÁUSULA DE P,D&amp;I, CONSIDERANDO O EXECUTOR E A QUALIFICAÇÃO DO PROJETO OU PROGRAMA</v>
      </c>
    </row>
    <row r="670" spans="1:10" ht="12" customHeight="1" x14ac:dyDescent="0.3">
      <c r="A670" s="597" t="s">
        <v>20</v>
      </c>
      <c r="B670" s="597" t="s">
        <v>249</v>
      </c>
      <c r="C670" s="597" t="s">
        <v>243</v>
      </c>
      <c r="D670" s="597" t="s">
        <v>2354</v>
      </c>
      <c r="E670" s="597" t="s">
        <v>2354</v>
      </c>
      <c r="F670" s="597" t="s">
        <v>2360</v>
      </c>
      <c r="G670" s="597" t="s">
        <v>2064</v>
      </c>
      <c r="H670" s="598" t="str">
        <f t="shared" si="20"/>
        <v>PESQUISA BÁSICA;EMPRESA BRASILEIRA;MÉDIO;;;SERVICOS - TIB;SERVIÇO DE TIB</v>
      </c>
      <c r="I670" s="599" t="s">
        <v>1567</v>
      </c>
      <c r="J670" s="600" t="str">
        <f t="shared" si="21"/>
        <v>DESPESA NÃO ADMITIDA COM RECURSOS DA CLÁUSULA DE P,D&amp;I, CONSIDERANDO O EXECUTOR E A QUALIFICAÇÃO DO PROJETO OU PROGRAMA</v>
      </c>
    </row>
    <row r="671" spans="1:10" ht="12" customHeight="1" x14ac:dyDescent="0.3">
      <c r="A671" s="597" t="s">
        <v>20</v>
      </c>
      <c r="B671" s="597" t="s">
        <v>249</v>
      </c>
      <c r="C671" s="597" t="s">
        <v>243</v>
      </c>
      <c r="D671" s="597" t="s">
        <v>2354</v>
      </c>
      <c r="E671" s="597" t="s">
        <v>2354</v>
      </c>
      <c r="F671" s="597" t="s">
        <v>2360</v>
      </c>
      <c r="G671" s="597" t="s">
        <v>2057</v>
      </c>
      <c r="H671" s="598" t="str">
        <f t="shared" si="20"/>
        <v>PESQUISA BÁSICA;EMPRESA BRASILEIRA;MÉDIO;;;SERVICOS - TIB;SERVIÇO DE TREINAMENTO, SUPORTE E QUALIFICAÇÃO</v>
      </c>
      <c r="I671" s="599" t="s">
        <v>1567</v>
      </c>
      <c r="J671" s="600" t="str">
        <f t="shared" si="21"/>
        <v>DESPESA NÃO ADMITIDA COM RECURSOS DA CLÁUSULA DE P,D&amp;I, CONSIDERANDO O EXECUTOR E A QUALIFICAÇÃO DO PROJETO OU PROGRAMA</v>
      </c>
    </row>
    <row r="672" spans="1:10" ht="12" customHeight="1" x14ac:dyDescent="0.3">
      <c r="A672" s="597" t="s">
        <v>20</v>
      </c>
      <c r="B672" s="597" t="s">
        <v>249</v>
      </c>
      <c r="C672" s="597" t="s">
        <v>243</v>
      </c>
      <c r="D672" s="597" t="s">
        <v>2354</v>
      </c>
      <c r="E672" s="597" t="s">
        <v>2354</v>
      </c>
      <c r="F672" s="597" t="s">
        <v>2360</v>
      </c>
      <c r="G672" s="597" t="s">
        <v>2056</v>
      </c>
      <c r="H672" s="598" t="str">
        <f t="shared" si="20"/>
        <v>PESQUISA BÁSICA;EMPRESA BRASILEIRA;MÉDIO;;;SERVICOS - TIB;SERVIÇO ESPECIALIZADO PARA TIB - NORMALIZAÇÃO</v>
      </c>
      <c r="I672" s="599" t="s">
        <v>1567</v>
      </c>
      <c r="J672" s="600" t="str">
        <f t="shared" si="21"/>
        <v>DESPESA NÃO ADMITIDA COM RECURSOS DA CLÁUSULA DE P,D&amp;I, CONSIDERANDO O EXECUTOR E A QUALIFICAÇÃO DO PROJETO OU PROGRAMA</v>
      </c>
    </row>
    <row r="673" spans="1:10" ht="12" customHeight="1" x14ac:dyDescent="0.3">
      <c r="A673" s="597" t="s">
        <v>20</v>
      </c>
      <c r="B673" s="597" t="s">
        <v>249</v>
      </c>
      <c r="C673" s="597" t="s">
        <v>243</v>
      </c>
      <c r="D673" s="597" t="s">
        <v>2354</v>
      </c>
      <c r="E673" s="597" t="s">
        <v>2354</v>
      </c>
      <c r="F673" s="597" t="s">
        <v>1648</v>
      </c>
      <c r="G673" s="597" t="s">
        <v>2202</v>
      </c>
      <c r="H673" s="598" t="str">
        <f t="shared" si="20"/>
        <v>PESQUISA BÁSICA;EMPRESA BRASILEIRA;MÉDIO;;;TESTES OPERACIONAIS;NA</v>
      </c>
      <c r="I673" s="599" t="s">
        <v>1567</v>
      </c>
      <c r="J673" s="600" t="str">
        <f t="shared" si="21"/>
        <v>DESPESA NÃO ADMITIDA COM RECURSOS DA CLÁUSULA DE P,D&amp;I, CONSIDERANDO O EXECUTOR E A QUALIFICAÇÃO DO PROJETO OU PROGRAMA</v>
      </c>
    </row>
    <row r="674" spans="1:10" ht="12" customHeight="1" x14ac:dyDescent="0.3">
      <c r="A674" s="597" t="s">
        <v>20</v>
      </c>
      <c r="B674" s="597" t="s">
        <v>249</v>
      </c>
      <c r="C674" s="597" t="s">
        <v>243</v>
      </c>
      <c r="D674" s="597" t="s">
        <v>2354</v>
      </c>
      <c r="E674" s="597" t="s">
        <v>2354</v>
      </c>
      <c r="F674" s="597" t="s">
        <v>281</v>
      </c>
      <c r="G674" s="597" t="s">
        <v>2202</v>
      </c>
      <c r="H674" s="598" t="str">
        <f t="shared" si="20"/>
        <v>PESQUISA BÁSICA;EMPRESA BRASILEIRA;MÉDIO;;;TRIBUTOS;NA</v>
      </c>
      <c r="I674" s="599" t="s">
        <v>1575</v>
      </c>
      <c r="J674" s="600" t="str">
        <f t="shared" si="21"/>
        <v/>
      </c>
    </row>
    <row r="675" spans="1:10" ht="12" customHeight="1" x14ac:dyDescent="0.3">
      <c r="A675" s="601" t="s">
        <v>20</v>
      </c>
      <c r="B675" s="600" t="s">
        <v>249</v>
      </c>
      <c r="C675" s="597" t="s">
        <v>243</v>
      </c>
      <c r="D675" s="600"/>
      <c r="E675" s="600"/>
      <c r="F675" s="597" t="s">
        <v>2357</v>
      </c>
      <c r="G675" s="600" t="s">
        <v>2408</v>
      </c>
      <c r="H675" s="598" t="str">
        <f t="shared" si="20"/>
        <v>PESQUISA BÁSICA;EMPRESA BRASILEIRA;MÉDIO;;;SERVICOS;SERVIÇO DE QUALIFICAÇÃO E CERTIFICAÇÃO</v>
      </c>
      <c r="I675" s="599" t="s">
        <v>1567</v>
      </c>
      <c r="J675" s="600" t="str">
        <f t="shared" si="21"/>
        <v>DESPESA NÃO ADMITIDA COM RECURSOS DA CLÁUSULA DE P,D&amp;I, CONSIDERANDO O EXECUTOR E A QUALIFICAÇÃO DO PROJETO OU PROGRAMA</v>
      </c>
    </row>
    <row r="676" spans="1:10" ht="12" customHeight="1" x14ac:dyDescent="0.3">
      <c r="A676" s="597" t="s">
        <v>20</v>
      </c>
      <c r="B676" s="597" t="s">
        <v>249</v>
      </c>
      <c r="C676" s="597" t="s">
        <v>261</v>
      </c>
      <c r="D676" s="597" t="s">
        <v>2354</v>
      </c>
      <c r="E676" s="597" t="s">
        <v>2354</v>
      </c>
      <c r="F676" s="597" t="s">
        <v>1646</v>
      </c>
      <c r="G676" s="597" t="s">
        <v>2050</v>
      </c>
      <c r="H676" s="598" t="str">
        <f t="shared" si="20"/>
        <v>PESQUISA BÁSICA;EMPRESA BRASILEIRA;MICRO OU PEQUENO;;;CAPACITACAO DE FORNECEDORES;BENS E MATERIAIS - CABEÇA DE SÉRIE E LOTE PILOTO</v>
      </c>
      <c r="I676" s="599" t="s">
        <v>1567</v>
      </c>
      <c r="J676" s="600" t="str">
        <f t="shared" si="21"/>
        <v>DESPESA NÃO ADMITIDA COM RECURSOS DA CLÁUSULA DE P,D&amp;I, CONSIDERANDO O EXECUTOR E A QUALIFICAÇÃO DO PROJETO OU PROGRAMA</v>
      </c>
    </row>
    <row r="677" spans="1:10" ht="12" customHeight="1" x14ac:dyDescent="0.3">
      <c r="A677" s="597" t="s">
        <v>20</v>
      </c>
      <c r="B677" s="597" t="s">
        <v>249</v>
      </c>
      <c r="C677" s="597" t="s">
        <v>261</v>
      </c>
      <c r="D677" s="597" t="s">
        <v>2354</v>
      </c>
      <c r="E677" s="597" t="s">
        <v>2354</v>
      </c>
      <c r="F677" s="597" t="s">
        <v>1646</v>
      </c>
      <c r="G677" s="597" t="s">
        <v>2053</v>
      </c>
      <c r="H677" s="598" t="str">
        <f t="shared" si="20"/>
        <v>PESQUISA BÁSICA;EMPRESA BRASILEIRA;MICRO OU PEQUENO;;;CAPACITACAO DE FORNECEDORES;EQUIPAMENTOS E MATERIAIS - PRIMEIRO LOTE</v>
      </c>
      <c r="I677" s="599" t="s">
        <v>1567</v>
      </c>
      <c r="J677" s="600" t="str">
        <f t="shared" si="21"/>
        <v>DESPESA NÃO ADMITIDA COM RECURSOS DA CLÁUSULA DE P,D&amp;I, CONSIDERANDO O EXECUTOR E A QUALIFICAÇÃO DO PROJETO OU PROGRAMA</v>
      </c>
    </row>
    <row r="678" spans="1:10" ht="12" customHeight="1" x14ac:dyDescent="0.3">
      <c r="A678" s="597" t="s">
        <v>20</v>
      </c>
      <c r="B678" s="597" t="s">
        <v>249</v>
      </c>
      <c r="C678" s="597" t="s">
        <v>261</v>
      </c>
      <c r="D678" s="597" t="s">
        <v>2354</v>
      </c>
      <c r="E678" s="597" t="s">
        <v>2354</v>
      </c>
      <c r="F678" s="597" t="s">
        <v>1646</v>
      </c>
      <c r="G678" s="597" t="s">
        <v>260</v>
      </c>
      <c r="H678" s="598" t="str">
        <f t="shared" si="20"/>
        <v>PESQUISA BÁSICA;EMPRESA BRASILEIRA;MICRO OU PEQUENO;;;CAPACITACAO DE FORNECEDORES;EQUIPAMENTOS LABORATORIAIS</v>
      </c>
      <c r="I678" s="599" t="s">
        <v>1567</v>
      </c>
      <c r="J678" s="600" t="str">
        <f t="shared" si="21"/>
        <v>DESPESA NÃO ADMITIDA COM RECURSOS DA CLÁUSULA DE P,D&amp;I, CONSIDERANDO O EXECUTOR E A QUALIFICAÇÃO DO PROJETO OU PROGRAMA</v>
      </c>
    </row>
    <row r="679" spans="1:10" ht="12" customHeight="1" x14ac:dyDescent="0.3">
      <c r="A679" s="597" t="s">
        <v>20</v>
      </c>
      <c r="B679" s="597" t="s">
        <v>249</v>
      </c>
      <c r="C679" s="597" t="s">
        <v>261</v>
      </c>
      <c r="D679" s="597" t="s">
        <v>2354</v>
      </c>
      <c r="E679" s="597" t="s">
        <v>2354</v>
      </c>
      <c r="F679" s="597" t="s">
        <v>1646</v>
      </c>
      <c r="G679" s="597" t="s">
        <v>2052</v>
      </c>
      <c r="H679" s="598" t="str">
        <f t="shared" si="20"/>
        <v>PESQUISA BÁSICA;EMPRESA BRASILEIRA;MICRO OU PEQUENO;;;CAPACITACAO DE FORNECEDORES;ESTUDOS DE VIABILIDADE TÉCNICA E ECONÔMICA</v>
      </c>
      <c r="I679" s="599" t="s">
        <v>1567</v>
      </c>
      <c r="J679" s="600" t="str">
        <f t="shared" si="21"/>
        <v>DESPESA NÃO ADMITIDA COM RECURSOS DA CLÁUSULA DE P,D&amp;I, CONSIDERANDO O EXECUTOR E A QUALIFICAÇÃO DO PROJETO OU PROGRAMA</v>
      </c>
    </row>
    <row r="680" spans="1:10" ht="12" customHeight="1" x14ac:dyDescent="0.3">
      <c r="A680" s="597" t="s">
        <v>20</v>
      </c>
      <c r="B680" s="597" t="s">
        <v>249</v>
      </c>
      <c r="C680" s="597" t="s">
        <v>261</v>
      </c>
      <c r="D680" s="597" t="s">
        <v>2354</v>
      </c>
      <c r="E680" s="597" t="s">
        <v>2354</v>
      </c>
      <c r="F680" s="597" t="s">
        <v>1646</v>
      </c>
      <c r="G680" s="597" t="s">
        <v>2051</v>
      </c>
      <c r="H680" s="598" t="str">
        <f t="shared" si="20"/>
        <v>PESQUISA BÁSICA;EMPRESA BRASILEIRA;MICRO OU PEQUENO;;;CAPACITACAO DE FORNECEDORES;SERVIÇOS - CABEÇA DE SÉRIE E LOTE PILOTO</v>
      </c>
      <c r="I680" s="599" t="s">
        <v>1567</v>
      </c>
      <c r="J680" s="600" t="str">
        <f t="shared" si="21"/>
        <v>DESPESA NÃO ADMITIDA COM RECURSOS DA CLÁUSULA DE P,D&amp;I, CONSIDERANDO O EXECUTOR E A QUALIFICAÇÃO DO PROJETO OU PROGRAMA</v>
      </c>
    </row>
    <row r="681" spans="1:10" ht="12" customHeight="1" x14ac:dyDescent="0.3">
      <c r="A681" s="597" t="s">
        <v>20</v>
      </c>
      <c r="B681" s="597" t="s">
        <v>249</v>
      </c>
      <c r="C681" s="597" t="s">
        <v>261</v>
      </c>
      <c r="D681" s="597" t="s">
        <v>2354</v>
      </c>
      <c r="E681" s="597" t="s">
        <v>2354</v>
      </c>
      <c r="F681" s="597" t="s">
        <v>1646</v>
      </c>
      <c r="G681" s="597" t="s">
        <v>2054</v>
      </c>
      <c r="H681" s="598" t="str">
        <f t="shared" si="20"/>
        <v>PESQUISA BÁSICA;EMPRESA BRASILEIRA;MICRO OU PEQUENO;;;CAPACITACAO DE FORNECEDORES;SERVIÇOS - OPERACIONALIZAÇÃO DE EQUIPAMENTOS</v>
      </c>
      <c r="I681" s="599" t="s">
        <v>1567</v>
      </c>
      <c r="J681" s="600" t="str">
        <f t="shared" si="21"/>
        <v>DESPESA NÃO ADMITIDA COM RECURSOS DA CLÁUSULA DE P,D&amp;I, CONSIDERANDO O EXECUTOR E A QUALIFICAÇÃO DO PROJETO OU PROGRAMA</v>
      </c>
    </row>
    <row r="682" spans="1:10" ht="12" customHeight="1" x14ac:dyDescent="0.3">
      <c r="A682" s="597" t="s">
        <v>20</v>
      </c>
      <c r="B682" s="597" t="s">
        <v>249</v>
      </c>
      <c r="C682" s="597" t="s">
        <v>261</v>
      </c>
      <c r="D682" s="597" t="s">
        <v>2354</v>
      </c>
      <c r="E682" s="597" t="s">
        <v>2354</v>
      </c>
      <c r="F682" s="597" t="s">
        <v>2362</v>
      </c>
      <c r="G682" s="597" t="s">
        <v>2202</v>
      </c>
      <c r="H682" s="598" t="str">
        <f t="shared" si="20"/>
        <v>PESQUISA BÁSICA;EMPRESA BRASILEIRA;MICRO OU PEQUENO;;;CUSTOS DIRETOS;NA</v>
      </c>
      <c r="I682" s="599" t="s">
        <v>1575</v>
      </c>
      <c r="J682" s="600" t="str">
        <f t="shared" si="21"/>
        <v/>
      </c>
    </row>
    <row r="683" spans="1:10" ht="12" customHeight="1" x14ac:dyDescent="0.3">
      <c r="A683" s="597" t="s">
        <v>20</v>
      </c>
      <c r="B683" s="597" t="s">
        <v>249</v>
      </c>
      <c r="C683" s="597" t="s">
        <v>261</v>
      </c>
      <c r="D683" s="597" t="s">
        <v>2354</v>
      </c>
      <c r="E683" s="597" t="s">
        <v>2354</v>
      </c>
      <c r="F683" s="597" t="s">
        <v>1643</v>
      </c>
      <c r="G683" s="597" t="s">
        <v>2202</v>
      </c>
      <c r="H683" s="598" t="str">
        <f t="shared" si="20"/>
        <v>PESQUISA BÁSICA;EMPRESA BRASILEIRA;MICRO OU PEQUENO;;;DIARIAS E AJUDA DE CUSTO;NA</v>
      </c>
      <c r="I683" s="599" t="s">
        <v>1575</v>
      </c>
      <c r="J683" s="600" t="str">
        <f t="shared" si="21"/>
        <v/>
      </c>
    </row>
    <row r="684" spans="1:10" ht="12" customHeight="1" x14ac:dyDescent="0.3">
      <c r="A684" s="597" t="s">
        <v>20</v>
      </c>
      <c r="B684" s="597" t="s">
        <v>249</v>
      </c>
      <c r="C684" s="597" t="s">
        <v>261</v>
      </c>
      <c r="D684" s="597" t="s">
        <v>2354</v>
      </c>
      <c r="E684" s="597" t="s">
        <v>2354</v>
      </c>
      <c r="F684" s="597" t="s">
        <v>1645</v>
      </c>
      <c r="G684" s="597" t="s">
        <v>2361</v>
      </c>
      <c r="H684" s="598" t="str">
        <f t="shared" si="20"/>
        <v>PESQUISA BÁSICA;EMPRESA BRASILEIRA;MICRO OU PEQUENO;;;EQUIPAMENTO E MATERIAL PERMANENTE;EQUIPAMENTO</v>
      </c>
      <c r="I684" s="599" t="s">
        <v>1575</v>
      </c>
      <c r="J684" s="600" t="str">
        <f t="shared" si="21"/>
        <v/>
      </c>
    </row>
    <row r="685" spans="1:10" ht="12" customHeight="1" x14ac:dyDescent="0.3">
      <c r="A685" s="597" t="s">
        <v>20</v>
      </c>
      <c r="B685" s="597" t="s">
        <v>249</v>
      </c>
      <c r="C685" s="597" t="s">
        <v>261</v>
      </c>
      <c r="D685" s="597" t="s">
        <v>2354</v>
      </c>
      <c r="E685" s="597" t="s">
        <v>2354</v>
      </c>
      <c r="F685" s="597" t="s">
        <v>1645</v>
      </c>
      <c r="G685" s="597" t="s">
        <v>1248</v>
      </c>
      <c r="H685" s="598" t="str">
        <f t="shared" si="20"/>
        <v>PESQUISA BÁSICA;EMPRESA BRASILEIRA;MICRO OU PEQUENO;;;EQUIPAMENTO E MATERIAL PERMANENTE;MATERIAL PERMANENTE</v>
      </c>
      <c r="I685" s="599" t="s">
        <v>1575</v>
      </c>
      <c r="J685" s="600" t="str">
        <f t="shared" si="21"/>
        <v/>
      </c>
    </row>
    <row r="686" spans="1:10" ht="12" customHeight="1" x14ac:dyDescent="0.3">
      <c r="A686" s="597" t="s">
        <v>20</v>
      </c>
      <c r="B686" s="597" t="s">
        <v>249</v>
      </c>
      <c r="C686" s="597" t="s">
        <v>261</v>
      </c>
      <c r="D686" s="597" t="s">
        <v>2354</v>
      </c>
      <c r="E686" s="597" t="s">
        <v>2354</v>
      </c>
      <c r="F686" s="597" t="s">
        <v>448</v>
      </c>
      <c r="G686" s="597" t="s">
        <v>2062</v>
      </c>
      <c r="H686" s="598" t="str">
        <f t="shared" si="20"/>
        <v>PESQUISA BÁSICA;EMPRESA BRASILEIRA;MICRO OU PEQUENO;;;EQUIPE;BOLSA - ALUNO DE GRADUAÇÃO OU PÓS-GRADUAÇÃO</v>
      </c>
      <c r="I686" s="599" t="s">
        <v>1567</v>
      </c>
      <c r="J686" s="600" t="str">
        <f t="shared" si="21"/>
        <v>DESPESA NÃO ADMITIDA COM RECURSOS DA CLÁUSULA DE P,D&amp;I, CONSIDERANDO O EXECUTOR E A QUALIFICAÇÃO DO PROJETO OU PROGRAMA</v>
      </c>
    </row>
    <row r="687" spans="1:10" ht="12" customHeight="1" x14ac:dyDescent="0.3">
      <c r="A687" s="597" t="s">
        <v>20</v>
      </c>
      <c r="B687" s="597" t="s">
        <v>249</v>
      </c>
      <c r="C687" s="597" t="s">
        <v>261</v>
      </c>
      <c r="D687" s="597" t="s">
        <v>2354</v>
      </c>
      <c r="E687" s="597" t="s">
        <v>2354</v>
      </c>
      <c r="F687" s="597" t="s">
        <v>448</v>
      </c>
      <c r="G687" s="597" t="s">
        <v>2061</v>
      </c>
      <c r="H687" s="598" t="str">
        <f t="shared" si="20"/>
        <v>PESQUISA BÁSICA;EMPRESA BRASILEIRA;MICRO OU PEQUENO;;;EQUIPE;BOLSA - DOCENTE OU PESQUISADOR DA INSTITUIÇÃO</v>
      </c>
      <c r="I687" s="599" t="s">
        <v>1567</v>
      </c>
      <c r="J687" s="600" t="str">
        <f t="shared" si="21"/>
        <v>DESPESA NÃO ADMITIDA COM RECURSOS DA CLÁUSULA DE P,D&amp;I, CONSIDERANDO O EXECUTOR E A QUALIFICAÇÃO DO PROJETO OU PROGRAMA</v>
      </c>
    </row>
    <row r="688" spans="1:10" ht="12" customHeight="1" x14ac:dyDescent="0.3">
      <c r="A688" s="597" t="s">
        <v>20</v>
      </c>
      <c r="B688" s="597" t="s">
        <v>249</v>
      </c>
      <c r="C688" s="597" t="s">
        <v>261</v>
      </c>
      <c r="D688" s="597" t="s">
        <v>2354</v>
      </c>
      <c r="E688" s="597" t="s">
        <v>2354</v>
      </c>
      <c r="F688" s="597" t="s">
        <v>448</v>
      </c>
      <c r="G688" s="597" t="s">
        <v>2063</v>
      </c>
      <c r="H688" s="598" t="str">
        <f t="shared" si="20"/>
        <v>PESQUISA BÁSICA;EMPRESA BRASILEIRA;MICRO OU PEQUENO;;;EQUIPE;BOLSA - PESQUISADOR VISITANTE</v>
      </c>
      <c r="I688" s="599" t="s">
        <v>1567</v>
      </c>
      <c r="J688" s="600" t="str">
        <f t="shared" si="21"/>
        <v>DESPESA NÃO ADMITIDA COM RECURSOS DA CLÁUSULA DE P,D&amp;I, CONSIDERANDO O EXECUTOR E A QUALIFICAÇÃO DO PROJETO OU PROGRAMA</v>
      </c>
    </row>
    <row r="689" spans="1:10" ht="12" customHeight="1" x14ac:dyDescent="0.3">
      <c r="A689" s="597" t="s">
        <v>20</v>
      </c>
      <c r="B689" s="597" t="s">
        <v>249</v>
      </c>
      <c r="C689" s="597" t="s">
        <v>261</v>
      </c>
      <c r="D689" s="597" t="s">
        <v>2354</v>
      </c>
      <c r="E689" s="597" t="s">
        <v>2354</v>
      </c>
      <c r="F689" s="597" t="s">
        <v>448</v>
      </c>
      <c r="G689" s="597" t="s">
        <v>1641</v>
      </c>
      <c r="H689" s="598" t="str">
        <f t="shared" si="20"/>
        <v>PESQUISA BÁSICA;EMPRESA BRASILEIRA;MICRO OU PEQUENO;;;EQUIPE;REMUNERAÇÃO DIRETA</v>
      </c>
      <c r="I689" s="599" t="s">
        <v>1575</v>
      </c>
      <c r="J689" s="600" t="str">
        <f t="shared" si="21"/>
        <v/>
      </c>
    </row>
    <row r="690" spans="1:10" ht="12" customHeight="1" x14ac:dyDescent="0.3">
      <c r="A690" s="597" t="s">
        <v>20</v>
      </c>
      <c r="B690" s="597" t="s">
        <v>249</v>
      </c>
      <c r="C690" s="597" t="s">
        <v>261</v>
      </c>
      <c r="D690" s="597" t="s">
        <v>2354</v>
      </c>
      <c r="E690" s="597" t="s">
        <v>2354</v>
      </c>
      <c r="F690" s="597" t="s">
        <v>1642</v>
      </c>
      <c r="G690" s="597" t="s">
        <v>2202</v>
      </c>
      <c r="H690" s="598" t="str">
        <f t="shared" si="20"/>
        <v>PESQUISA BÁSICA;EMPRESA BRASILEIRA;MICRO OU PEQUENO;;;MATERIAL DE CONSUMO;NA</v>
      </c>
      <c r="I690" s="599" t="s">
        <v>1575</v>
      </c>
      <c r="J690" s="600" t="str">
        <f t="shared" si="21"/>
        <v/>
      </c>
    </row>
    <row r="691" spans="1:10" ht="12" customHeight="1" x14ac:dyDescent="0.3">
      <c r="A691" s="597" t="s">
        <v>20</v>
      </c>
      <c r="B691" s="597" t="s">
        <v>249</v>
      </c>
      <c r="C691" s="597" t="s">
        <v>261</v>
      </c>
      <c r="D691" s="597" t="s">
        <v>2354</v>
      </c>
      <c r="E691" s="597" t="s">
        <v>2354</v>
      </c>
      <c r="F691" s="597" t="s">
        <v>1644</v>
      </c>
      <c r="G691" s="597" t="s">
        <v>2066</v>
      </c>
      <c r="H691" s="598" t="str">
        <f t="shared" si="20"/>
        <v>PESQUISA BÁSICA;EMPRESA BRASILEIRA;MICRO OU PEQUENO;;;OBRAS E INSTALACOES;AMPLIAÇÃO DE ÁREA DE EDIFICAÇÃO</v>
      </c>
      <c r="I691" s="599" t="s">
        <v>1567</v>
      </c>
      <c r="J691" s="600" t="str">
        <f t="shared" si="21"/>
        <v>DESPESA NÃO ADMITIDA COM RECURSOS DA CLÁUSULA DE P,D&amp;I, CONSIDERANDO O EXECUTOR E A QUALIFICAÇÃO DO PROJETO OU PROGRAMA</v>
      </c>
    </row>
    <row r="692" spans="1:10" ht="12" customHeight="1" x14ac:dyDescent="0.3">
      <c r="A692" s="597" t="s">
        <v>20</v>
      </c>
      <c r="B692" s="597" t="s">
        <v>249</v>
      </c>
      <c r="C692" s="597" t="s">
        <v>261</v>
      </c>
      <c r="D692" s="597" t="s">
        <v>2354</v>
      </c>
      <c r="E692" s="597" t="s">
        <v>2354</v>
      </c>
      <c r="F692" s="597" t="s">
        <v>1644</v>
      </c>
      <c r="G692" s="597" t="s">
        <v>258</v>
      </c>
      <c r="H692" s="598" t="str">
        <f t="shared" si="20"/>
        <v>PESQUISA BÁSICA;EMPRESA BRASILEIRA;MICRO OU PEQUENO;;;OBRAS E INSTALACOES;CONSTRUÇÃO DE NOVA EDIFICAÇÃO</v>
      </c>
      <c r="I692" s="599" t="s">
        <v>1567</v>
      </c>
      <c r="J692" s="600" t="str">
        <f t="shared" si="21"/>
        <v>DESPESA NÃO ADMITIDA COM RECURSOS DA CLÁUSULA DE P,D&amp;I, CONSIDERANDO O EXECUTOR E A QUALIFICAÇÃO DO PROJETO OU PROGRAMA</v>
      </c>
    </row>
    <row r="693" spans="1:10" ht="12" customHeight="1" x14ac:dyDescent="0.3">
      <c r="A693" s="597" t="s">
        <v>20</v>
      </c>
      <c r="B693" s="597" t="s">
        <v>249</v>
      </c>
      <c r="C693" s="597" t="s">
        <v>261</v>
      </c>
      <c r="D693" s="597" t="s">
        <v>2354</v>
      </c>
      <c r="E693" s="597" t="s">
        <v>2354</v>
      </c>
      <c r="F693" s="597" t="s">
        <v>1644</v>
      </c>
      <c r="G693" s="597" t="s">
        <v>2067</v>
      </c>
      <c r="H693" s="598" t="str">
        <f t="shared" si="20"/>
        <v>PESQUISA BÁSICA;EMPRESA BRASILEIRA;MICRO OU PEQUENO;;;OBRAS E INSTALACOES;PROJETO EXECUTIVO E ESTUDOS TÉCNICOS</v>
      </c>
      <c r="I693" s="599" t="s">
        <v>1567</v>
      </c>
      <c r="J693" s="600" t="str">
        <f t="shared" si="21"/>
        <v>DESPESA NÃO ADMITIDA COM RECURSOS DA CLÁUSULA DE P,D&amp;I, CONSIDERANDO O EXECUTOR E A QUALIFICAÇÃO DO PROJETO OU PROGRAMA</v>
      </c>
    </row>
    <row r="694" spans="1:10" ht="12" customHeight="1" x14ac:dyDescent="0.3">
      <c r="A694" s="597" t="s">
        <v>20</v>
      </c>
      <c r="B694" s="597" t="s">
        <v>249</v>
      </c>
      <c r="C694" s="597" t="s">
        <v>261</v>
      </c>
      <c r="D694" s="597" t="s">
        <v>2354</v>
      </c>
      <c r="E694" s="597" t="s">
        <v>2354</v>
      </c>
      <c r="F694" s="597" t="s">
        <v>1644</v>
      </c>
      <c r="G694" s="597" t="s">
        <v>219</v>
      </c>
      <c r="H694" s="598" t="str">
        <f t="shared" ref="H694:H755" si="22">CONCATENATE(A694,$H$2,B694,$H$2,C694,$H$2,D694,$H$2,E694,$H$2,F694,$H$2,G694)</f>
        <v>PESQUISA BÁSICA;EMPRESA BRASILEIRA;MICRO OU PEQUENO;;;OBRAS E INSTALACOES;REFORMA DE EDIFICAÇÃO</v>
      </c>
      <c r="I694" s="599" t="s">
        <v>1567</v>
      </c>
      <c r="J694" s="600" t="str">
        <f t="shared" ref="J694:J755" si="23">IF(I694="N",J$3,"")</f>
        <v>DESPESA NÃO ADMITIDA COM RECURSOS DA CLÁUSULA DE P,D&amp;I, CONSIDERANDO O EXECUTOR E A QUALIFICAÇÃO DO PROJETO OU PROGRAMA</v>
      </c>
    </row>
    <row r="695" spans="1:10" ht="12" customHeight="1" x14ac:dyDescent="0.3">
      <c r="A695" s="597" t="s">
        <v>20</v>
      </c>
      <c r="B695" s="597" t="s">
        <v>249</v>
      </c>
      <c r="C695" s="597" t="s">
        <v>261</v>
      </c>
      <c r="D695" s="597" t="s">
        <v>2354</v>
      </c>
      <c r="E695" s="597" t="s">
        <v>2354</v>
      </c>
      <c r="F695" s="597" t="s">
        <v>1644</v>
      </c>
      <c r="G695" s="597" t="s">
        <v>2065</v>
      </c>
      <c r="H695" s="598" t="str">
        <f t="shared" si="22"/>
        <v>PESQUISA BÁSICA;EMPRESA BRASILEIRA;MICRO OU PEQUENO;;;OBRAS E INSTALACOES;SERVIÇO TÉCNICO DE APOIO - INFRAESTRUTURA</v>
      </c>
      <c r="I695" s="599" t="s">
        <v>1575</v>
      </c>
      <c r="J695" s="600" t="str">
        <f t="shared" si="23"/>
        <v/>
      </c>
    </row>
    <row r="696" spans="1:10" ht="12" customHeight="1" x14ac:dyDescent="0.3">
      <c r="A696" s="597" t="s">
        <v>20</v>
      </c>
      <c r="B696" s="597" t="s">
        <v>249</v>
      </c>
      <c r="C696" s="597" t="s">
        <v>261</v>
      </c>
      <c r="D696" s="597" t="s">
        <v>2354</v>
      </c>
      <c r="E696" s="597" t="s">
        <v>2354</v>
      </c>
      <c r="F696" s="597" t="s">
        <v>10</v>
      </c>
      <c r="G696" s="597" t="s">
        <v>1649</v>
      </c>
      <c r="H696" s="598" t="str">
        <f t="shared" si="22"/>
        <v>PESQUISA BÁSICA;EMPRESA BRASILEIRA;MICRO OU PEQUENO;;;OUTRAS DESPESAS;DESPESA DE IMPORTACAO</v>
      </c>
      <c r="I696" s="599" t="s">
        <v>1575</v>
      </c>
      <c r="J696" s="600" t="str">
        <f t="shared" si="23"/>
        <v/>
      </c>
    </row>
    <row r="697" spans="1:10" ht="12" customHeight="1" x14ac:dyDescent="0.3">
      <c r="A697" s="597" t="s">
        <v>20</v>
      </c>
      <c r="B697" s="597" t="s">
        <v>249</v>
      </c>
      <c r="C697" s="597" t="s">
        <v>261</v>
      </c>
      <c r="D697" s="597" t="s">
        <v>2354</v>
      </c>
      <c r="E697" s="597" t="s">
        <v>2354</v>
      </c>
      <c r="F697" s="597" t="s">
        <v>10</v>
      </c>
      <c r="G697" s="597" t="s">
        <v>1650</v>
      </c>
      <c r="H697" s="598" t="str">
        <f t="shared" si="22"/>
        <v>PESQUISA BÁSICA;EMPRESA BRASILEIRA;MICRO OU PEQUENO;;;OUTRAS DESPESAS;DESPESA OPERACIONAL E ADMINISTRATIVA</v>
      </c>
      <c r="I697" s="599" t="s">
        <v>1567</v>
      </c>
      <c r="J697" s="600" t="str">
        <f t="shared" si="23"/>
        <v>DESPESA NÃO ADMITIDA COM RECURSOS DA CLÁUSULA DE P,D&amp;I, CONSIDERANDO O EXECUTOR E A QUALIFICAÇÃO DO PROJETO OU PROGRAMA</v>
      </c>
    </row>
    <row r="698" spans="1:10" ht="12" customHeight="1" x14ac:dyDescent="0.3">
      <c r="A698" s="597" t="s">
        <v>20</v>
      </c>
      <c r="B698" s="597" t="s">
        <v>249</v>
      </c>
      <c r="C698" s="597" t="s">
        <v>261</v>
      </c>
      <c r="D698" s="597" t="s">
        <v>2354</v>
      </c>
      <c r="E698" s="597" t="s">
        <v>2354</v>
      </c>
      <c r="F698" s="597" t="s">
        <v>10</v>
      </c>
      <c r="G698" s="597" t="s">
        <v>277</v>
      </c>
      <c r="H698" s="598" t="str">
        <f t="shared" si="22"/>
        <v>PESQUISA BÁSICA;EMPRESA BRASILEIRA;MICRO OU PEQUENO;;;OUTRAS DESPESAS;RESSARCIMENTO DE CUSTOS INDIRETOS</v>
      </c>
      <c r="I698" s="599" t="s">
        <v>1567</v>
      </c>
      <c r="J698" s="600" t="str">
        <f t="shared" si="23"/>
        <v>DESPESA NÃO ADMITIDA COM RECURSOS DA CLÁUSULA DE P,D&amp;I, CONSIDERANDO O EXECUTOR E A QUALIFICAÇÃO DO PROJETO OU PROGRAMA</v>
      </c>
    </row>
    <row r="699" spans="1:10" ht="12" customHeight="1" x14ac:dyDescent="0.3">
      <c r="A699" s="597" t="s">
        <v>20</v>
      </c>
      <c r="B699" s="597" t="s">
        <v>249</v>
      </c>
      <c r="C699" s="597" t="s">
        <v>261</v>
      </c>
      <c r="D699" s="597" t="s">
        <v>2354</v>
      </c>
      <c r="E699" s="597" t="s">
        <v>2354</v>
      </c>
      <c r="F699" s="597" t="s">
        <v>317</v>
      </c>
      <c r="G699" s="597" t="s">
        <v>2060</v>
      </c>
      <c r="H699" s="598" t="str">
        <f t="shared" si="22"/>
        <v>PESQUISA BÁSICA;EMPRESA BRASILEIRA;MICRO OU PEQUENO;;;OUTROS BENS E DIREITOS;DADO GEOLÓGICO, GEOQUÍMICO OU GEOFÍSICO PÚBLICO</v>
      </c>
      <c r="I699" s="599" t="s">
        <v>1575</v>
      </c>
      <c r="J699" s="600" t="str">
        <f t="shared" si="23"/>
        <v/>
      </c>
    </row>
    <row r="700" spans="1:10" ht="12" customHeight="1" x14ac:dyDescent="0.3">
      <c r="A700" s="597" t="s">
        <v>20</v>
      </c>
      <c r="B700" s="597" t="s">
        <v>249</v>
      </c>
      <c r="C700" s="597" t="s">
        <v>261</v>
      </c>
      <c r="D700" s="597" t="s">
        <v>2354</v>
      </c>
      <c r="E700" s="597" t="s">
        <v>2354</v>
      </c>
      <c r="F700" s="597" t="s">
        <v>317</v>
      </c>
      <c r="G700" s="597" t="s">
        <v>220</v>
      </c>
      <c r="H700" s="598" t="str">
        <f t="shared" si="22"/>
        <v>PESQUISA BÁSICA;EMPRESA BRASILEIRA;MICRO OU PEQUENO;;;OUTROS BENS E DIREITOS;DADO NÃO REGULADO PELA ANP</v>
      </c>
      <c r="I700" s="599" t="s">
        <v>1575</v>
      </c>
      <c r="J700" s="600" t="str">
        <f t="shared" si="23"/>
        <v/>
      </c>
    </row>
    <row r="701" spans="1:10" ht="12" customHeight="1" x14ac:dyDescent="0.3">
      <c r="A701" s="597" t="s">
        <v>20</v>
      </c>
      <c r="B701" s="597" t="s">
        <v>249</v>
      </c>
      <c r="C701" s="597" t="s">
        <v>261</v>
      </c>
      <c r="D701" s="597" t="s">
        <v>2354</v>
      </c>
      <c r="E701" s="597" t="s">
        <v>2354</v>
      </c>
      <c r="F701" s="597" t="s">
        <v>317</v>
      </c>
      <c r="G701" s="597" t="s">
        <v>215</v>
      </c>
      <c r="H701" s="598" t="str">
        <f t="shared" si="22"/>
        <v>PESQUISA BÁSICA;EMPRESA BRASILEIRA;MICRO OU PEQUENO;;;OUTROS BENS E DIREITOS;MATERIAL BIBLIOGRÁFICO</v>
      </c>
      <c r="I701" s="599" t="s">
        <v>1567</v>
      </c>
      <c r="J701" s="600" t="str">
        <f t="shared" si="23"/>
        <v>DESPESA NÃO ADMITIDA COM RECURSOS DA CLÁUSULA DE P,D&amp;I, CONSIDERANDO O EXECUTOR E A QUALIFICAÇÃO DO PROJETO OU PROGRAMA</v>
      </c>
    </row>
    <row r="702" spans="1:10" ht="12" customHeight="1" x14ac:dyDescent="0.3">
      <c r="A702" s="597" t="s">
        <v>20</v>
      </c>
      <c r="B702" s="597" t="s">
        <v>249</v>
      </c>
      <c r="C702" s="597" t="s">
        <v>261</v>
      </c>
      <c r="D702" s="597" t="s">
        <v>2354</v>
      </c>
      <c r="E702" s="597" t="s">
        <v>2354</v>
      </c>
      <c r="F702" s="597" t="s">
        <v>317</v>
      </c>
      <c r="G702" s="597" t="s">
        <v>2068</v>
      </c>
      <c r="H702" s="598" t="str">
        <f t="shared" si="22"/>
        <v>PESQUISA BÁSICA;EMPRESA BRASILEIRA;MICRO OU PEQUENO;;;OUTROS BENS E DIREITOS;OUTRO (ESPECIFIQUE)</v>
      </c>
      <c r="I702" s="599" t="s">
        <v>1567</v>
      </c>
      <c r="J702" s="600" t="str">
        <f t="shared" si="23"/>
        <v>DESPESA NÃO ADMITIDA COM RECURSOS DA CLÁUSULA DE P,D&amp;I, CONSIDERANDO O EXECUTOR E A QUALIFICAÇÃO DO PROJETO OU PROGRAMA</v>
      </c>
    </row>
    <row r="703" spans="1:10" ht="12" customHeight="1" x14ac:dyDescent="0.3">
      <c r="A703" s="597" t="s">
        <v>20</v>
      </c>
      <c r="B703" s="597" t="s">
        <v>249</v>
      </c>
      <c r="C703" s="597" t="s">
        <v>261</v>
      </c>
      <c r="D703" s="597" t="s">
        <v>2354</v>
      </c>
      <c r="E703" s="597" t="s">
        <v>2354</v>
      </c>
      <c r="F703" s="597" t="s">
        <v>317</v>
      </c>
      <c r="G703" s="597" t="s">
        <v>321</v>
      </c>
      <c r="H703" s="598" t="str">
        <f t="shared" si="22"/>
        <v>PESQUISA BÁSICA;EMPRESA BRASILEIRA;MICRO OU PEQUENO;;;OUTROS BENS E DIREITOS;SOFTWARE</v>
      </c>
      <c r="I703" s="599" t="s">
        <v>1575</v>
      </c>
      <c r="J703" s="600" t="str">
        <f t="shared" si="23"/>
        <v/>
      </c>
    </row>
    <row r="704" spans="1:10" ht="12" customHeight="1" x14ac:dyDescent="0.3">
      <c r="A704" s="597" t="s">
        <v>20</v>
      </c>
      <c r="B704" s="597" t="s">
        <v>249</v>
      </c>
      <c r="C704" s="597" t="s">
        <v>261</v>
      </c>
      <c r="D704" s="597" t="s">
        <v>2354</v>
      </c>
      <c r="E704" s="597" t="s">
        <v>2354</v>
      </c>
      <c r="F704" s="597" t="s">
        <v>409</v>
      </c>
      <c r="G704" s="597" t="s">
        <v>2202</v>
      </c>
      <c r="H704" s="598" t="str">
        <f t="shared" si="22"/>
        <v>PESQUISA BÁSICA;EMPRESA BRASILEIRA;MICRO OU PEQUENO;;;PASSAGENS;NA</v>
      </c>
      <c r="I704" s="599" t="s">
        <v>1575</v>
      </c>
      <c r="J704" s="600" t="str">
        <f t="shared" si="23"/>
        <v/>
      </c>
    </row>
    <row r="705" spans="1:10" ht="12" customHeight="1" x14ac:dyDescent="0.3">
      <c r="A705" s="597" t="s">
        <v>20</v>
      </c>
      <c r="B705" s="597" t="s">
        <v>249</v>
      </c>
      <c r="C705" s="597" t="s">
        <v>261</v>
      </c>
      <c r="D705" s="597" t="s">
        <v>2354</v>
      </c>
      <c r="E705" s="597" t="s">
        <v>2354</v>
      </c>
      <c r="F705" s="597" t="s">
        <v>1705</v>
      </c>
      <c r="G705" s="597" t="s">
        <v>2058</v>
      </c>
      <c r="H705" s="598" t="str">
        <f t="shared" si="22"/>
        <v>PESQUISA BÁSICA;EMPRESA BRASILEIRA;MICRO OU PEQUENO;;;PROTOTIPO;MATERIAL OU COMPONENTE - PROTÓTIPO OU UNIDADE PILOTO</v>
      </c>
      <c r="I705" s="599" t="s">
        <v>1575</v>
      </c>
      <c r="J705" s="600" t="str">
        <f t="shared" si="23"/>
        <v/>
      </c>
    </row>
    <row r="706" spans="1:10" ht="12" customHeight="1" x14ac:dyDescent="0.3">
      <c r="A706" s="597" t="s">
        <v>20</v>
      </c>
      <c r="B706" s="597" t="s">
        <v>249</v>
      </c>
      <c r="C706" s="597" t="s">
        <v>261</v>
      </c>
      <c r="D706" s="597" t="s">
        <v>2354</v>
      </c>
      <c r="E706" s="597" t="s">
        <v>2354</v>
      </c>
      <c r="F706" s="597" t="s">
        <v>1705</v>
      </c>
      <c r="G706" s="597" t="s">
        <v>2059</v>
      </c>
      <c r="H706" s="598" t="str">
        <f t="shared" si="22"/>
        <v>PESQUISA BÁSICA;EMPRESA BRASILEIRA;MICRO OU PEQUENO;;;PROTOTIPO;SERVIÇO DE TERCEIRO - PROTÓTIPO OU UNIDADE PILOTO</v>
      </c>
      <c r="I706" s="599" t="s">
        <v>1575</v>
      </c>
      <c r="J706" s="600" t="str">
        <f t="shared" si="23"/>
        <v/>
      </c>
    </row>
    <row r="707" spans="1:10" ht="12" customHeight="1" x14ac:dyDescent="0.3">
      <c r="A707" s="597" t="s">
        <v>20</v>
      </c>
      <c r="B707" s="597" t="s">
        <v>249</v>
      </c>
      <c r="C707" s="597" t="s">
        <v>261</v>
      </c>
      <c r="D707" s="597" t="s">
        <v>2354</v>
      </c>
      <c r="E707" s="597" t="s">
        <v>2354</v>
      </c>
      <c r="F707" s="597" t="s">
        <v>303</v>
      </c>
      <c r="G707" s="597" t="s">
        <v>1647</v>
      </c>
      <c r="H707" s="598" t="str">
        <f t="shared" si="22"/>
        <v>PESQUISA BÁSICA;EMPRESA BRASILEIRA;MICRO OU PEQUENO;;;RECURSOS HUMANOS;BOLSA</v>
      </c>
      <c r="I707" s="599" t="s">
        <v>1567</v>
      </c>
      <c r="J707" s="600" t="str">
        <f t="shared" si="23"/>
        <v>DESPESA NÃO ADMITIDA COM RECURSOS DA CLÁUSULA DE P,D&amp;I, CONSIDERANDO O EXECUTOR E A QUALIFICAÇÃO DO PROJETO OU PROGRAMA</v>
      </c>
    </row>
    <row r="708" spans="1:10" ht="12" customHeight="1" x14ac:dyDescent="0.3">
      <c r="A708" s="597" t="s">
        <v>20</v>
      </c>
      <c r="B708" s="597" t="s">
        <v>249</v>
      </c>
      <c r="C708" s="597" t="s">
        <v>261</v>
      </c>
      <c r="D708" s="597" t="s">
        <v>2354</v>
      </c>
      <c r="E708" s="597" t="s">
        <v>2354</v>
      </c>
      <c r="F708" s="597" t="s">
        <v>303</v>
      </c>
      <c r="G708" s="597" t="s">
        <v>270</v>
      </c>
      <c r="H708" s="598" t="str">
        <f t="shared" si="22"/>
        <v>PESQUISA BÁSICA;EMPRESA BRASILEIRA;MICRO OU PEQUENO;;;RECURSOS HUMANOS;TAXA DE BANCADA</v>
      </c>
      <c r="I708" s="599" t="s">
        <v>1567</v>
      </c>
      <c r="J708" s="600" t="str">
        <f t="shared" si="23"/>
        <v>DESPESA NÃO ADMITIDA COM RECURSOS DA CLÁUSULA DE P,D&amp;I, CONSIDERANDO O EXECUTOR E A QUALIFICAÇÃO DO PROJETO OU PROGRAMA</v>
      </c>
    </row>
    <row r="709" spans="1:10" ht="12" customHeight="1" x14ac:dyDescent="0.3">
      <c r="A709" s="597" t="s">
        <v>20</v>
      </c>
      <c r="B709" s="597" t="s">
        <v>249</v>
      </c>
      <c r="C709" s="597" t="s">
        <v>261</v>
      </c>
      <c r="D709" s="597" t="s">
        <v>2354</v>
      </c>
      <c r="E709" s="597" t="s">
        <v>2354</v>
      </c>
      <c r="F709" s="597" t="s">
        <v>2357</v>
      </c>
      <c r="G709" s="597" t="s">
        <v>232</v>
      </c>
      <c r="H709" s="598" t="str">
        <f t="shared" si="22"/>
        <v>PESQUISA BÁSICA;EMPRESA BRASILEIRA;MICRO OU PEQUENO;;;SERVICOS;OUTRO SERVIÇO DE APOIO</v>
      </c>
      <c r="I709" s="599" t="s">
        <v>1575</v>
      </c>
      <c r="J709" s="600" t="str">
        <f t="shared" si="23"/>
        <v/>
      </c>
    </row>
    <row r="710" spans="1:10" ht="12" customHeight="1" x14ac:dyDescent="0.3">
      <c r="A710" s="597" t="s">
        <v>20</v>
      </c>
      <c r="B710" s="597" t="s">
        <v>249</v>
      </c>
      <c r="C710" s="597" t="s">
        <v>261</v>
      </c>
      <c r="D710" s="597" t="s">
        <v>2354</v>
      </c>
      <c r="E710" s="597" t="s">
        <v>2354</v>
      </c>
      <c r="F710" s="597" t="s">
        <v>2357</v>
      </c>
      <c r="G710" s="597" t="s">
        <v>221</v>
      </c>
      <c r="H710" s="598" t="str">
        <f t="shared" si="22"/>
        <v>PESQUISA BÁSICA;EMPRESA BRASILEIRA;MICRO OU PEQUENO;;;SERVICOS;PERFURAÇÃO DE POÇO ESTRATIGRÁFICO</v>
      </c>
      <c r="I710" s="599" t="s">
        <v>1567</v>
      </c>
      <c r="J710" s="600" t="str">
        <f t="shared" si="23"/>
        <v>DESPESA NÃO ADMITIDA COM RECURSOS DA CLÁUSULA DE P,D&amp;I, CONSIDERANDO O EXECUTOR E A QUALIFICAÇÃO DO PROJETO OU PROGRAMA</v>
      </c>
    </row>
    <row r="711" spans="1:10" ht="12" customHeight="1" x14ac:dyDescent="0.3">
      <c r="A711" s="597" t="s">
        <v>20</v>
      </c>
      <c r="B711" s="597" t="s">
        <v>249</v>
      </c>
      <c r="C711" s="597" t="s">
        <v>261</v>
      </c>
      <c r="D711" s="597" t="s">
        <v>2354</v>
      </c>
      <c r="E711" s="597" t="s">
        <v>2354</v>
      </c>
      <c r="F711" s="597" t="s">
        <v>2357</v>
      </c>
      <c r="G711" s="597" t="s">
        <v>2055</v>
      </c>
      <c r="H711" s="598" t="str">
        <f t="shared" si="22"/>
        <v>PESQUISA BÁSICA;EMPRESA BRASILEIRA;MICRO OU PEQUENO;;;SERVICOS;SERVIÇO DE APOIO PARA AQUISIÇÃO DE DADOS</v>
      </c>
      <c r="I711" s="599" t="s">
        <v>1567</v>
      </c>
      <c r="J711" s="600" t="str">
        <f t="shared" si="23"/>
        <v>DESPESA NÃO ADMITIDA COM RECURSOS DA CLÁUSULA DE P,D&amp;I, CONSIDERANDO O EXECUTOR E A QUALIFICAÇÃO DO PROJETO OU PROGRAMA</v>
      </c>
    </row>
    <row r="712" spans="1:10" ht="12" customHeight="1" x14ac:dyDescent="0.3">
      <c r="A712" s="597" t="s">
        <v>20</v>
      </c>
      <c r="B712" s="597" t="s">
        <v>249</v>
      </c>
      <c r="C712" s="597" t="s">
        <v>261</v>
      </c>
      <c r="D712" s="597" t="s">
        <v>2354</v>
      </c>
      <c r="E712" s="597" t="s">
        <v>2354</v>
      </c>
      <c r="F712" s="597" t="s">
        <v>2357</v>
      </c>
      <c r="G712" s="597" t="s">
        <v>230</v>
      </c>
      <c r="H712" s="598" t="str">
        <f t="shared" si="22"/>
        <v>PESQUISA BÁSICA;EMPRESA BRASILEIRA;MICRO OU PEQUENO;;;SERVICOS;SERVIÇO DE EDITORAÇÃO E IMPRESSÃO</v>
      </c>
      <c r="I712" s="599" t="s">
        <v>1567</v>
      </c>
      <c r="J712" s="600" t="str">
        <f t="shared" si="23"/>
        <v>DESPESA NÃO ADMITIDA COM RECURSOS DA CLÁUSULA DE P,D&amp;I, CONSIDERANDO O EXECUTOR E A QUALIFICAÇÃO DO PROJETO OU PROGRAMA</v>
      </c>
    </row>
    <row r="713" spans="1:10" ht="12" customHeight="1" x14ac:dyDescent="0.3">
      <c r="A713" s="597" t="s">
        <v>20</v>
      </c>
      <c r="B713" s="597" t="s">
        <v>249</v>
      </c>
      <c r="C713" s="597" t="s">
        <v>261</v>
      </c>
      <c r="D713" s="597" t="s">
        <v>2354</v>
      </c>
      <c r="E713" s="597" t="s">
        <v>2354</v>
      </c>
      <c r="F713" s="597" t="s">
        <v>2357</v>
      </c>
      <c r="G713" s="597" t="s">
        <v>231</v>
      </c>
      <c r="H713" s="598" t="str">
        <f t="shared" si="22"/>
        <v>PESQUISA BÁSICA;EMPRESA BRASILEIRA;MICRO OU PEQUENO;;;SERVICOS;SERVIÇO DE LOCOMOÇÃO E TRANSPORTE</v>
      </c>
      <c r="I713" s="599" t="s">
        <v>1575</v>
      </c>
      <c r="J713" s="600" t="str">
        <f t="shared" si="23"/>
        <v/>
      </c>
    </row>
    <row r="714" spans="1:10" ht="12" customHeight="1" x14ac:dyDescent="0.3">
      <c r="A714" s="597" t="s">
        <v>20</v>
      </c>
      <c r="B714" s="597" t="s">
        <v>249</v>
      </c>
      <c r="C714" s="597" t="s">
        <v>261</v>
      </c>
      <c r="D714" s="597" t="s">
        <v>2354</v>
      </c>
      <c r="E714" s="597" t="s">
        <v>2354</v>
      </c>
      <c r="F714" s="597" t="s">
        <v>2357</v>
      </c>
      <c r="G714" s="597" t="s">
        <v>2358</v>
      </c>
      <c r="H714" s="598" t="str">
        <f t="shared" si="22"/>
        <v>PESQUISA BÁSICA;EMPRESA BRASILEIRA;MICRO OU PEQUENO;;;SERVICOS;SERVIÇO DE MANUTENÇÃO</v>
      </c>
      <c r="I714" s="599" t="s">
        <v>1575</v>
      </c>
      <c r="J714" s="600" t="str">
        <f t="shared" si="23"/>
        <v/>
      </c>
    </row>
    <row r="715" spans="1:10" ht="12" customHeight="1" x14ac:dyDescent="0.3">
      <c r="A715" s="597" t="s">
        <v>20</v>
      </c>
      <c r="B715" s="597" t="s">
        <v>249</v>
      </c>
      <c r="C715" s="597" t="s">
        <v>261</v>
      </c>
      <c r="D715" s="597" t="s">
        <v>2354</v>
      </c>
      <c r="E715" s="597" t="s">
        <v>2354</v>
      </c>
      <c r="F715" s="597" t="s">
        <v>2357</v>
      </c>
      <c r="G715" s="597" t="s">
        <v>2399</v>
      </c>
      <c r="H715" s="598" t="str">
        <f t="shared" si="22"/>
        <v>PESQUISA BÁSICA;EMPRESA BRASILEIRA;MICRO OU PEQUENO;;;SERVICOS;SERVIÇO TÉCNICO ESPECIALIZADO</v>
      </c>
      <c r="I715" s="599" t="s">
        <v>1575</v>
      </c>
      <c r="J715" s="600" t="str">
        <f t="shared" si="23"/>
        <v/>
      </c>
    </row>
    <row r="716" spans="1:10" ht="12" customHeight="1" x14ac:dyDescent="0.3">
      <c r="A716" s="597" t="s">
        <v>20</v>
      </c>
      <c r="B716" s="597" t="s">
        <v>249</v>
      </c>
      <c r="C716" s="597" t="s">
        <v>261</v>
      </c>
      <c r="D716" s="597" t="s">
        <v>2354</v>
      </c>
      <c r="E716" s="597" t="s">
        <v>2354</v>
      </c>
      <c r="F716" s="597" t="s">
        <v>2357</v>
      </c>
      <c r="G716" s="597" t="s">
        <v>2359</v>
      </c>
      <c r="H716" s="598" t="str">
        <f t="shared" si="22"/>
        <v>PESQUISA BÁSICA;EMPRESA BRASILEIRA;MICRO OU PEQUENO;;;SERVICOS;SERVIÇOS COMPUTACIONAIS</v>
      </c>
      <c r="I716" s="599" t="s">
        <v>1575</v>
      </c>
      <c r="J716" s="600" t="str">
        <f t="shared" si="23"/>
        <v/>
      </c>
    </row>
    <row r="717" spans="1:10" ht="12" customHeight="1" x14ac:dyDescent="0.3">
      <c r="A717" s="597" t="s">
        <v>20</v>
      </c>
      <c r="B717" s="597" t="s">
        <v>249</v>
      </c>
      <c r="C717" s="597" t="s">
        <v>261</v>
      </c>
      <c r="D717" s="597" t="s">
        <v>2354</v>
      </c>
      <c r="E717" s="597" t="s">
        <v>2354</v>
      </c>
      <c r="F717" s="597" t="s">
        <v>2357</v>
      </c>
      <c r="G717" s="597" t="s">
        <v>229</v>
      </c>
      <c r="H717" s="598" t="str">
        <f t="shared" si="22"/>
        <v>PESQUISA BÁSICA;EMPRESA BRASILEIRA;MICRO OU PEQUENO;;;SERVICOS;TAXA DE INSCRIÇÃO EM CONGRESSO OU EVENTO</v>
      </c>
      <c r="I717" s="599" t="s">
        <v>1567</v>
      </c>
      <c r="J717" s="600" t="str">
        <f t="shared" si="23"/>
        <v>DESPESA NÃO ADMITIDA COM RECURSOS DA CLÁUSULA DE P,D&amp;I, CONSIDERANDO O EXECUTOR E A QUALIFICAÇÃO DO PROJETO OU PROGRAMA</v>
      </c>
    </row>
    <row r="718" spans="1:10" ht="12" customHeight="1" x14ac:dyDescent="0.3">
      <c r="A718" s="597" t="s">
        <v>20</v>
      </c>
      <c r="B718" s="597" t="s">
        <v>249</v>
      </c>
      <c r="C718" s="597" t="s">
        <v>261</v>
      </c>
      <c r="D718" s="597" t="s">
        <v>2354</v>
      </c>
      <c r="E718" s="597" t="s">
        <v>2354</v>
      </c>
      <c r="F718" s="597" t="s">
        <v>2360</v>
      </c>
      <c r="G718" s="597" t="s">
        <v>2064</v>
      </c>
      <c r="H718" s="598" t="str">
        <f t="shared" si="22"/>
        <v>PESQUISA BÁSICA;EMPRESA BRASILEIRA;MICRO OU PEQUENO;;;SERVICOS - TIB;SERVIÇO DE TIB</v>
      </c>
      <c r="I718" s="599" t="s">
        <v>1567</v>
      </c>
      <c r="J718" s="600" t="str">
        <f t="shared" si="23"/>
        <v>DESPESA NÃO ADMITIDA COM RECURSOS DA CLÁUSULA DE P,D&amp;I, CONSIDERANDO O EXECUTOR E A QUALIFICAÇÃO DO PROJETO OU PROGRAMA</v>
      </c>
    </row>
    <row r="719" spans="1:10" ht="12" customHeight="1" x14ac:dyDescent="0.3">
      <c r="A719" s="597" t="s">
        <v>20</v>
      </c>
      <c r="B719" s="597" t="s">
        <v>249</v>
      </c>
      <c r="C719" s="597" t="s">
        <v>261</v>
      </c>
      <c r="D719" s="597" t="s">
        <v>2354</v>
      </c>
      <c r="E719" s="597" t="s">
        <v>2354</v>
      </c>
      <c r="F719" s="597" t="s">
        <v>2360</v>
      </c>
      <c r="G719" s="597" t="s">
        <v>2057</v>
      </c>
      <c r="H719" s="598" t="str">
        <f t="shared" si="22"/>
        <v>PESQUISA BÁSICA;EMPRESA BRASILEIRA;MICRO OU PEQUENO;;;SERVICOS - TIB;SERVIÇO DE TREINAMENTO, SUPORTE E QUALIFICAÇÃO</v>
      </c>
      <c r="I719" s="599" t="s">
        <v>1567</v>
      </c>
      <c r="J719" s="600" t="str">
        <f t="shared" si="23"/>
        <v>DESPESA NÃO ADMITIDA COM RECURSOS DA CLÁUSULA DE P,D&amp;I, CONSIDERANDO O EXECUTOR E A QUALIFICAÇÃO DO PROJETO OU PROGRAMA</v>
      </c>
    </row>
    <row r="720" spans="1:10" ht="12" customHeight="1" x14ac:dyDescent="0.3">
      <c r="A720" s="597" t="s">
        <v>20</v>
      </c>
      <c r="B720" s="597" t="s">
        <v>249</v>
      </c>
      <c r="C720" s="597" t="s">
        <v>261</v>
      </c>
      <c r="D720" s="597" t="s">
        <v>2354</v>
      </c>
      <c r="E720" s="597" t="s">
        <v>2354</v>
      </c>
      <c r="F720" s="597" t="s">
        <v>2360</v>
      </c>
      <c r="G720" s="597" t="s">
        <v>2056</v>
      </c>
      <c r="H720" s="598" t="str">
        <f t="shared" si="22"/>
        <v>PESQUISA BÁSICA;EMPRESA BRASILEIRA;MICRO OU PEQUENO;;;SERVICOS - TIB;SERVIÇO ESPECIALIZADO PARA TIB - NORMALIZAÇÃO</v>
      </c>
      <c r="I720" s="599" t="s">
        <v>1567</v>
      </c>
      <c r="J720" s="600" t="str">
        <f t="shared" si="23"/>
        <v>DESPESA NÃO ADMITIDA COM RECURSOS DA CLÁUSULA DE P,D&amp;I, CONSIDERANDO O EXECUTOR E A QUALIFICAÇÃO DO PROJETO OU PROGRAMA</v>
      </c>
    </row>
    <row r="721" spans="1:10" ht="12" customHeight="1" x14ac:dyDescent="0.3">
      <c r="A721" s="597" t="s">
        <v>20</v>
      </c>
      <c r="B721" s="597" t="s">
        <v>249</v>
      </c>
      <c r="C721" s="597" t="s">
        <v>261</v>
      </c>
      <c r="D721" s="597" t="s">
        <v>2354</v>
      </c>
      <c r="E721" s="597" t="s">
        <v>2354</v>
      </c>
      <c r="F721" s="597" t="s">
        <v>1648</v>
      </c>
      <c r="G721" s="597" t="s">
        <v>2202</v>
      </c>
      <c r="H721" s="598" t="str">
        <f t="shared" si="22"/>
        <v>PESQUISA BÁSICA;EMPRESA BRASILEIRA;MICRO OU PEQUENO;;;TESTES OPERACIONAIS;NA</v>
      </c>
      <c r="I721" s="599" t="s">
        <v>1567</v>
      </c>
      <c r="J721" s="600" t="str">
        <f t="shared" si="23"/>
        <v>DESPESA NÃO ADMITIDA COM RECURSOS DA CLÁUSULA DE P,D&amp;I, CONSIDERANDO O EXECUTOR E A QUALIFICAÇÃO DO PROJETO OU PROGRAMA</v>
      </c>
    </row>
    <row r="722" spans="1:10" ht="12" customHeight="1" x14ac:dyDescent="0.3">
      <c r="A722" s="597" t="s">
        <v>20</v>
      </c>
      <c r="B722" s="597" t="s">
        <v>249</v>
      </c>
      <c r="C722" s="597" t="s">
        <v>261</v>
      </c>
      <c r="D722" s="597" t="s">
        <v>2354</v>
      </c>
      <c r="E722" s="597" t="s">
        <v>2354</v>
      </c>
      <c r="F722" s="597" t="s">
        <v>281</v>
      </c>
      <c r="G722" s="597" t="s">
        <v>2202</v>
      </c>
      <c r="H722" s="598" t="str">
        <f t="shared" si="22"/>
        <v>PESQUISA BÁSICA;EMPRESA BRASILEIRA;MICRO OU PEQUENO;;;TRIBUTOS;NA</v>
      </c>
      <c r="I722" s="599" t="s">
        <v>1575</v>
      </c>
      <c r="J722" s="600" t="str">
        <f t="shared" si="23"/>
        <v/>
      </c>
    </row>
    <row r="723" spans="1:10" ht="12" customHeight="1" x14ac:dyDescent="0.3">
      <c r="A723" s="601" t="s">
        <v>20</v>
      </c>
      <c r="B723" s="600" t="s">
        <v>249</v>
      </c>
      <c r="C723" s="600" t="s">
        <v>261</v>
      </c>
      <c r="D723" s="600"/>
      <c r="E723" s="600"/>
      <c r="F723" s="597" t="s">
        <v>2357</v>
      </c>
      <c r="G723" s="600" t="s">
        <v>2408</v>
      </c>
      <c r="H723" s="598" t="str">
        <f t="shared" si="22"/>
        <v>PESQUISA BÁSICA;EMPRESA BRASILEIRA;MICRO OU PEQUENO;;;SERVICOS;SERVIÇO DE QUALIFICAÇÃO E CERTIFICAÇÃO</v>
      </c>
      <c r="I723" s="599" t="s">
        <v>1575</v>
      </c>
      <c r="J723" s="600" t="str">
        <f t="shared" si="23"/>
        <v/>
      </c>
    </row>
    <row r="724" spans="1:10" ht="12" customHeight="1" x14ac:dyDescent="0.3">
      <c r="A724" s="597" t="s">
        <v>25</v>
      </c>
      <c r="B724" s="597" t="s">
        <v>249</v>
      </c>
      <c r="C724" s="597" t="s">
        <v>244</v>
      </c>
      <c r="D724" s="597" t="s">
        <v>2354</v>
      </c>
      <c r="E724" s="597" t="s">
        <v>2354</v>
      </c>
      <c r="F724" s="597" t="s">
        <v>1646</v>
      </c>
      <c r="G724" s="597" t="s">
        <v>2050</v>
      </c>
      <c r="H724" s="598" t="str">
        <f t="shared" si="22"/>
        <v>PESQUISA EM CIÊNCIAS SOCIAIS, HUMANAS E DA VIDA;EMPRESA BRASILEIRA;GRANDE;;;CAPACITACAO DE FORNECEDORES;BENS E MATERIAIS - CABEÇA DE SÉRIE E LOTE PILOTO</v>
      </c>
      <c r="I724" s="599" t="s">
        <v>1567</v>
      </c>
      <c r="J724" s="600" t="str">
        <f t="shared" si="23"/>
        <v>DESPESA NÃO ADMITIDA COM RECURSOS DA CLÁUSULA DE P,D&amp;I, CONSIDERANDO O EXECUTOR E A QUALIFICAÇÃO DO PROJETO OU PROGRAMA</v>
      </c>
    </row>
    <row r="725" spans="1:10" ht="12" customHeight="1" x14ac:dyDescent="0.3">
      <c r="A725" s="597" t="s">
        <v>25</v>
      </c>
      <c r="B725" s="597" t="s">
        <v>249</v>
      </c>
      <c r="C725" s="597" t="s">
        <v>244</v>
      </c>
      <c r="D725" s="597" t="s">
        <v>2354</v>
      </c>
      <c r="E725" s="597" t="s">
        <v>2354</v>
      </c>
      <c r="F725" s="597" t="s">
        <v>1646</v>
      </c>
      <c r="G725" s="597" t="s">
        <v>2053</v>
      </c>
      <c r="H725" s="598" t="str">
        <f t="shared" si="22"/>
        <v>PESQUISA EM CIÊNCIAS SOCIAIS, HUMANAS E DA VIDA;EMPRESA BRASILEIRA;GRANDE;;;CAPACITACAO DE FORNECEDORES;EQUIPAMENTOS E MATERIAIS - PRIMEIRO LOTE</v>
      </c>
      <c r="I725" s="599" t="s">
        <v>1567</v>
      </c>
      <c r="J725" s="600" t="str">
        <f t="shared" si="23"/>
        <v>DESPESA NÃO ADMITIDA COM RECURSOS DA CLÁUSULA DE P,D&amp;I, CONSIDERANDO O EXECUTOR E A QUALIFICAÇÃO DO PROJETO OU PROGRAMA</v>
      </c>
    </row>
    <row r="726" spans="1:10" ht="12" customHeight="1" x14ac:dyDescent="0.3">
      <c r="A726" s="597" t="s">
        <v>25</v>
      </c>
      <c r="B726" s="597" t="s">
        <v>249</v>
      </c>
      <c r="C726" s="597" t="s">
        <v>244</v>
      </c>
      <c r="D726" s="597" t="s">
        <v>2354</v>
      </c>
      <c r="E726" s="597" t="s">
        <v>2354</v>
      </c>
      <c r="F726" s="597" t="s">
        <v>1646</v>
      </c>
      <c r="G726" s="597" t="s">
        <v>260</v>
      </c>
      <c r="H726" s="598" t="str">
        <f t="shared" si="22"/>
        <v>PESQUISA EM CIÊNCIAS SOCIAIS, HUMANAS E DA VIDA;EMPRESA BRASILEIRA;GRANDE;;;CAPACITACAO DE FORNECEDORES;EQUIPAMENTOS LABORATORIAIS</v>
      </c>
      <c r="I726" s="599" t="s">
        <v>1567</v>
      </c>
      <c r="J726" s="600" t="str">
        <f t="shared" si="23"/>
        <v>DESPESA NÃO ADMITIDA COM RECURSOS DA CLÁUSULA DE P,D&amp;I, CONSIDERANDO O EXECUTOR E A QUALIFICAÇÃO DO PROJETO OU PROGRAMA</v>
      </c>
    </row>
    <row r="727" spans="1:10" ht="12" customHeight="1" x14ac:dyDescent="0.3">
      <c r="A727" s="597" t="s">
        <v>25</v>
      </c>
      <c r="B727" s="597" t="s">
        <v>249</v>
      </c>
      <c r="C727" s="597" t="s">
        <v>244</v>
      </c>
      <c r="D727" s="597" t="s">
        <v>2354</v>
      </c>
      <c r="E727" s="597" t="s">
        <v>2354</v>
      </c>
      <c r="F727" s="597" t="s">
        <v>1646</v>
      </c>
      <c r="G727" s="597" t="s">
        <v>2052</v>
      </c>
      <c r="H727" s="598" t="str">
        <f t="shared" si="22"/>
        <v>PESQUISA EM CIÊNCIAS SOCIAIS, HUMANAS E DA VIDA;EMPRESA BRASILEIRA;GRANDE;;;CAPACITACAO DE FORNECEDORES;ESTUDOS DE VIABILIDADE TÉCNICA E ECONÔMICA</v>
      </c>
      <c r="I727" s="599" t="s">
        <v>1567</v>
      </c>
      <c r="J727" s="600" t="str">
        <f t="shared" si="23"/>
        <v>DESPESA NÃO ADMITIDA COM RECURSOS DA CLÁUSULA DE P,D&amp;I, CONSIDERANDO O EXECUTOR E A QUALIFICAÇÃO DO PROJETO OU PROGRAMA</v>
      </c>
    </row>
    <row r="728" spans="1:10" ht="12" customHeight="1" x14ac:dyDescent="0.3">
      <c r="A728" s="597" t="s">
        <v>25</v>
      </c>
      <c r="B728" s="597" t="s">
        <v>249</v>
      </c>
      <c r="C728" s="597" t="s">
        <v>244</v>
      </c>
      <c r="D728" s="597" t="s">
        <v>2354</v>
      </c>
      <c r="E728" s="597" t="s">
        <v>2354</v>
      </c>
      <c r="F728" s="597" t="s">
        <v>1646</v>
      </c>
      <c r="G728" s="597" t="s">
        <v>2051</v>
      </c>
      <c r="H728" s="598" t="str">
        <f t="shared" si="22"/>
        <v>PESQUISA EM CIÊNCIAS SOCIAIS, HUMANAS E DA VIDA;EMPRESA BRASILEIRA;GRANDE;;;CAPACITACAO DE FORNECEDORES;SERVIÇOS - CABEÇA DE SÉRIE E LOTE PILOTO</v>
      </c>
      <c r="I728" s="599" t="s">
        <v>1567</v>
      </c>
      <c r="J728" s="600" t="str">
        <f t="shared" si="23"/>
        <v>DESPESA NÃO ADMITIDA COM RECURSOS DA CLÁUSULA DE P,D&amp;I, CONSIDERANDO O EXECUTOR E A QUALIFICAÇÃO DO PROJETO OU PROGRAMA</v>
      </c>
    </row>
    <row r="729" spans="1:10" ht="12" customHeight="1" x14ac:dyDescent="0.3">
      <c r="A729" s="597" t="s">
        <v>25</v>
      </c>
      <c r="B729" s="597" t="s">
        <v>249</v>
      </c>
      <c r="C729" s="597" t="s">
        <v>244</v>
      </c>
      <c r="D729" s="597" t="s">
        <v>2354</v>
      </c>
      <c r="E729" s="597" t="s">
        <v>2354</v>
      </c>
      <c r="F729" s="597" t="s">
        <v>1646</v>
      </c>
      <c r="G729" s="597" t="s">
        <v>2054</v>
      </c>
      <c r="H729" s="598" t="str">
        <f t="shared" si="22"/>
        <v>PESQUISA EM CIÊNCIAS SOCIAIS, HUMANAS E DA VIDA;EMPRESA BRASILEIRA;GRANDE;;;CAPACITACAO DE FORNECEDORES;SERVIÇOS - OPERACIONALIZAÇÃO DE EQUIPAMENTOS</v>
      </c>
      <c r="I729" s="599" t="s">
        <v>1567</v>
      </c>
      <c r="J729" s="600" t="str">
        <f t="shared" si="23"/>
        <v>DESPESA NÃO ADMITIDA COM RECURSOS DA CLÁUSULA DE P,D&amp;I, CONSIDERANDO O EXECUTOR E A QUALIFICAÇÃO DO PROJETO OU PROGRAMA</v>
      </c>
    </row>
    <row r="730" spans="1:10" ht="12" customHeight="1" x14ac:dyDescent="0.3">
      <c r="A730" s="597" t="s">
        <v>25</v>
      </c>
      <c r="B730" s="597" t="s">
        <v>249</v>
      </c>
      <c r="C730" s="597" t="s">
        <v>244</v>
      </c>
      <c r="D730" s="597" t="s">
        <v>2354</v>
      </c>
      <c r="E730" s="597" t="s">
        <v>2354</v>
      </c>
      <c r="F730" s="597" t="s">
        <v>2362</v>
      </c>
      <c r="G730" s="597" t="s">
        <v>2202</v>
      </c>
      <c r="H730" s="598" t="str">
        <f t="shared" si="22"/>
        <v>PESQUISA EM CIÊNCIAS SOCIAIS, HUMANAS E DA VIDA;EMPRESA BRASILEIRA;GRANDE;;;CUSTOS DIRETOS;NA</v>
      </c>
      <c r="I730" s="599" t="s">
        <v>1575</v>
      </c>
      <c r="J730" s="600" t="str">
        <f t="shared" si="23"/>
        <v/>
      </c>
    </row>
    <row r="731" spans="1:10" ht="12" customHeight="1" x14ac:dyDescent="0.3">
      <c r="A731" s="597" t="s">
        <v>25</v>
      </c>
      <c r="B731" s="597" t="s">
        <v>249</v>
      </c>
      <c r="C731" s="597" t="s">
        <v>244</v>
      </c>
      <c r="D731" s="597" t="s">
        <v>2354</v>
      </c>
      <c r="E731" s="597" t="s">
        <v>2354</v>
      </c>
      <c r="F731" s="597" t="s">
        <v>1643</v>
      </c>
      <c r="G731" s="597" t="s">
        <v>2202</v>
      </c>
      <c r="H731" s="598" t="str">
        <f t="shared" si="22"/>
        <v>PESQUISA EM CIÊNCIAS SOCIAIS, HUMANAS E DA VIDA;EMPRESA BRASILEIRA;GRANDE;;;DIARIAS E AJUDA DE CUSTO;NA</v>
      </c>
      <c r="I731" s="599" t="s">
        <v>1575</v>
      </c>
      <c r="J731" s="600" t="str">
        <f t="shared" si="23"/>
        <v/>
      </c>
    </row>
    <row r="732" spans="1:10" ht="12" customHeight="1" x14ac:dyDescent="0.3">
      <c r="A732" s="597" t="s">
        <v>25</v>
      </c>
      <c r="B732" s="597" t="s">
        <v>249</v>
      </c>
      <c r="C732" s="597" t="s">
        <v>244</v>
      </c>
      <c r="D732" s="597" t="s">
        <v>2354</v>
      </c>
      <c r="E732" s="597" t="s">
        <v>2354</v>
      </c>
      <c r="F732" s="597" t="s">
        <v>1645</v>
      </c>
      <c r="G732" s="597" t="s">
        <v>2361</v>
      </c>
      <c r="H732" s="598" t="str">
        <f t="shared" si="22"/>
        <v>PESQUISA EM CIÊNCIAS SOCIAIS, HUMANAS E DA VIDA;EMPRESA BRASILEIRA;GRANDE;;;EQUIPAMENTO E MATERIAL PERMANENTE;EQUIPAMENTO</v>
      </c>
      <c r="I732" s="599" t="s">
        <v>1575</v>
      </c>
      <c r="J732" s="600" t="str">
        <f t="shared" si="23"/>
        <v/>
      </c>
    </row>
    <row r="733" spans="1:10" ht="12" customHeight="1" x14ac:dyDescent="0.3">
      <c r="A733" s="597" t="s">
        <v>25</v>
      </c>
      <c r="B733" s="597" t="s">
        <v>249</v>
      </c>
      <c r="C733" s="597" t="s">
        <v>244</v>
      </c>
      <c r="D733" s="597" t="s">
        <v>2354</v>
      </c>
      <c r="E733" s="597" t="s">
        <v>2354</v>
      </c>
      <c r="F733" s="597" t="s">
        <v>1645</v>
      </c>
      <c r="G733" s="597" t="s">
        <v>1248</v>
      </c>
      <c r="H733" s="598" t="str">
        <f t="shared" si="22"/>
        <v>PESQUISA EM CIÊNCIAS SOCIAIS, HUMANAS E DA VIDA;EMPRESA BRASILEIRA;GRANDE;;;EQUIPAMENTO E MATERIAL PERMANENTE;MATERIAL PERMANENTE</v>
      </c>
      <c r="I733" s="599" t="s">
        <v>1575</v>
      </c>
      <c r="J733" s="600" t="str">
        <f t="shared" si="23"/>
        <v/>
      </c>
    </row>
    <row r="734" spans="1:10" ht="12" customHeight="1" x14ac:dyDescent="0.3">
      <c r="A734" s="597" t="s">
        <v>25</v>
      </c>
      <c r="B734" s="597" t="s">
        <v>249</v>
      </c>
      <c r="C734" s="597" t="s">
        <v>244</v>
      </c>
      <c r="D734" s="597" t="s">
        <v>2354</v>
      </c>
      <c r="E734" s="597" t="s">
        <v>2354</v>
      </c>
      <c r="F734" s="597" t="s">
        <v>448</v>
      </c>
      <c r="G734" s="597" t="s">
        <v>2062</v>
      </c>
      <c r="H734" s="598" t="str">
        <f t="shared" si="22"/>
        <v>PESQUISA EM CIÊNCIAS SOCIAIS, HUMANAS E DA VIDA;EMPRESA BRASILEIRA;GRANDE;;;EQUIPE;BOLSA - ALUNO DE GRADUAÇÃO OU PÓS-GRADUAÇÃO</v>
      </c>
      <c r="I734" s="599" t="s">
        <v>1567</v>
      </c>
      <c r="J734" s="600" t="str">
        <f t="shared" si="23"/>
        <v>DESPESA NÃO ADMITIDA COM RECURSOS DA CLÁUSULA DE P,D&amp;I, CONSIDERANDO O EXECUTOR E A QUALIFICAÇÃO DO PROJETO OU PROGRAMA</v>
      </c>
    </row>
    <row r="735" spans="1:10" ht="12" customHeight="1" x14ac:dyDescent="0.3">
      <c r="A735" s="597" t="s">
        <v>25</v>
      </c>
      <c r="B735" s="597" t="s">
        <v>249</v>
      </c>
      <c r="C735" s="597" t="s">
        <v>244</v>
      </c>
      <c r="D735" s="597" t="s">
        <v>2354</v>
      </c>
      <c r="E735" s="597" t="s">
        <v>2354</v>
      </c>
      <c r="F735" s="597" t="s">
        <v>448</v>
      </c>
      <c r="G735" s="597" t="s">
        <v>2061</v>
      </c>
      <c r="H735" s="598" t="str">
        <f t="shared" si="22"/>
        <v>PESQUISA EM CIÊNCIAS SOCIAIS, HUMANAS E DA VIDA;EMPRESA BRASILEIRA;GRANDE;;;EQUIPE;BOLSA - DOCENTE OU PESQUISADOR DA INSTITUIÇÃO</v>
      </c>
      <c r="I735" s="599" t="s">
        <v>1567</v>
      </c>
      <c r="J735" s="600" t="str">
        <f t="shared" si="23"/>
        <v>DESPESA NÃO ADMITIDA COM RECURSOS DA CLÁUSULA DE P,D&amp;I, CONSIDERANDO O EXECUTOR E A QUALIFICAÇÃO DO PROJETO OU PROGRAMA</v>
      </c>
    </row>
    <row r="736" spans="1:10" ht="12" customHeight="1" x14ac:dyDescent="0.3">
      <c r="A736" s="597" t="s">
        <v>25</v>
      </c>
      <c r="B736" s="597" t="s">
        <v>249</v>
      </c>
      <c r="C736" s="597" t="s">
        <v>244</v>
      </c>
      <c r="D736" s="597" t="s">
        <v>2354</v>
      </c>
      <c r="E736" s="597" t="s">
        <v>2354</v>
      </c>
      <c r="F736" s="597" t="s">
        <v>448</v>
      </c>
      <c r="G736" s="597" t="s">
        <v>2063</v>
      </c>
      <c r="H736" s="598" t="str">
        <f t="shared" si="22"/>
        <v>PESQUISA EM CIÊNCIAS SOCIAIS, HUMANAS E DA VIDA;EMPRESA BRASILEIRA;GRANDE;;;EQUIPE;BOLSA - PESQUISADOR VISITANTE</v>
      </c>
      <c r="I736" s="599" t="s">
        <v>1567</v>
      </c>
      <c r="J736" s="600" t="str">
        <f t="shared" si="23"/>
        <v>DESPESA NÃO ADMITIDA COM RECURSOS DA CLÁUSULA DE P,D&amp;I, CONSIDERANDO O EXECUTOR E A QUALIFICAÇÃO DO PROJETO OU PROGRAMA</v>
      </c>
    </row>
    <row r="737" spans="1:10" ht="12" customHeight="1" x14ac:dyDescent="0.3">
      <c r="A737" s="597" t="s">
        <v>25</v>
      </c>
      <c r="B737" s="597" t="s">
        <v>249</v>
      </c>
      <c r="C737" s="597" t="s">
        <v>244</v>
      </c>
      <c r="D737" s="597" t="s">
        <v>2354</v>
      </c>
      <c r="E737" s="597" t="s">
        <v>2354</v>
      </c>
      <c r="F737" s="597" t="s">
        <v>448</v>
      </c>
      <c r="G737" s="597" t="s">
        <v>1641</v>
      </c>
      <c r="H737" s="598" t="str">
        <f t="shared" si="22"/>
        <v>PESQUISA EM CIÊNCIAS SOCIAIS, HUMANAS E DA VIDA;EMPRESA BRASILEIRA;GRANDE;;;EQUIPE;REMUNERAÇÃO DIRETA</v>
      </c>
      <c r="I737" s="599" t="s">
        <v>1575</v>
      </c>
      <c r="J737" s="600" t="str">
        <f t="shared" si="23"/>
        <v/>
      </c>
    </row>
    <row r="738" spans="1:10" ht="12" customHeight="1" x14ac:dyDescent="0.3">
      <c r="A738" s="597" t="s">
        <v>25</v>
      </c>
      <c r="B738" s="597" t="s">
        <v>249</v>
      </c>
      <c r="C738" s="597" t="s">
        <v>244</v>
      </c>
      <c r="D738" s="597" t="s">
        <v>2354</v>
      </c>
      <c r="E738" s="597" t="s">
        <v>2354</v>
      </c>
      <c r="F738" s="597" t="s">
        <v>1642</v>
      </c>
      <c r="G738" s="597" t="s">
        <v>2202</v>
      </c>
      <c r="H738" s="598" t="str">
        <f t="shared" si="22"/>
        <v>PESQUISA EM CIÊNCIAS SOCIAIS, HUMANAS E DA VIDA;EMPRESA BRASILEIRA;GRANDE;;;MATERIAL DE CONSUMO;NA</v>
      </c>
      <c r="I738" s="599" t="s">
        <v>1575</v>
      </c>
      <c r="J738" s="600" t="str">
        <f t="shared" si="23"/>
        <v/>
      </c>
    </row>
    <row r="739" spans="1:10" ht="12" customHeight="1" x14ac:dyDescent="0.3">
      <c r="A739" s="597" t="s">
        <v>25</v>
      </c>
      <c r="B739" s="597" t="s">
        <v>249</v>
      </c>
      <c r="C739" s="597" t="s">
        <v>244</v>
      </c>
      <c r="D739" s="597" t="s">
        <v>2354</v>
      </c>
      <c r="E739" s="597" t="s">
        <v>2354</v>
      </c>
      <c r="F739" s="597" t="s">
        <v>1644</v>
      </c>
      <c r="G739" s="597" t="s">
        <v>2066</v>
      </c>
      <c r="H739" s="598" t="str">
        <f t="shared" si="22"/>
        <v>PESQUISA EM CIÊNCIAS SOCIAIS, HUMANAS E DA VIDA;EMPRESA BRASILEIRA;GRANDE;;;OBRAS E INSTALACOES;AMPLIAÇÃO DE ÁREA DE EDIFICAÇÃO</v>
      </c>
      <c r="I739" s="599" t="s">
        <v>1567</v>
      </c>
      <c r="J739" s="600" t="str">
        <f t="shared" si="23"/>
        <v>DESPESA NÃO ADMITIDA COM RECURSOS DA CLÁUSULA DE P,D&amp;I, CONSIDERANDO O EXECUTOR E A QUALIFICAÇÃO DO PROJETO OU PROGRAMA</v>
      </c>
    </row>
    <row r="740" spans="1:10" ht="12" customHeight="1" x14ac:dyDescent="0.3">
      <c r="A740" s="597" t="s">
        <v>25</v>
      </c>
      <c r="B740" s="597" t="s">
        <v>249</v>
      </c>
      <c r="C740" s="597" t="s">
        <v>244</v>
      </c>
      <c r="D740" s="597" t="s">
        <v>2354</v>
      </c>
      <c r="E740" s="597" t="s">
        <v>2354</v>
      </c>
      <c r="F740" s="597" t="s">
        <v>1644</v>
      </c>
      <c r="G740" s="597" t="s">
        <v>258</v>
      </c>
      <c r="H740" s="598" t="str">
        <f t="shared" si="22"/>
        <v>PESQUISA EM CIÊNCIAS SOCIAIS, HUMANAS E DA VIDA;EMPRESA BRASILEIRA;GRANDE;;;OBRAS E INSTALACOES;CONSTRUÇÃO DE NOVA EDIFICAÇÃO</v>
      </c>
      <c r="I740" s="599" t="s">
        <v>1567</v>
      </c>
      <c r="J740" s="600" t="str">
        <f t="shared" si="23"/>
        <v>DESPESA NÃO ADMITIDA COM RECURSOS DA CLÁUSULA DE P,D&amp;I, CONSIDERANDO O EXECUTOR E A QUALIFICAÇÃO DO PROJETO OU PROGRAMA</v>
      </c>
    </row>
    <row r="741" spans="1:10" ht="12" customHeight="1" x14ac:dyDescent="0.3">
      <c r="A741" s="597" t="s">
        <v>25</v>
      </c>
      <c r="B741" s="597" t="s">
        <v>249</v>
      </c>
      <c r="C741" s="597" t="s">
        <v>244</v>
      </c>
      <c r="D741" s="597" t="s">
        <v>2354</v>
      </c>
      <c r="E741" s="597" t="s">
        <v>2354</v>
      </c>
      <c r="F741" s="597" t="s">
        <v>1644</v>
      </c>
      <c r="G741" s="597" t="s">
        <v>2067</v>
      </c>
      <c r="H741" s="598" t="str">
        <f t="shared" si="22"/>
        <v>PESQUISA EM CIÊNCIAS SOCIAIS, HUMANAS E DA VIDA;EMPRESA BRASILEIRA;GRANDE;;;OBRAS E INSTALACOES;PROJETO EXECUTIVO E ESTUDOS TÉCNICOS</v>
      </c>
      <c r="I741" s="599" t="s">
        <v>1567</v>
      </c>
      <c r="J741" s="600" t="str">
        <f t="shared" si="23"/>
        <v>DESPESA NÃO ADMITIDA COM RECURSOS DA CLÁUSULA DE P,D&amp;I, CONSIDERANDO O EXECUTOR E A QUALIFICAÇÃO DO PROJETO OU PROGRAMA</v>
      </c>
    </row>
    <row r="742" spans="1:10" ht="12" customHeight="1" x14ac:dyDescent="0.3">
      <c r="A742" s="597" t="s">
        <v>25</v>
      </c>
      <c r="B742" s="597" t="s">
        <v>249</v>
      </c>
      <c r="C742" s="597" t="s">
        <v>244</v>
      </c>
      <c r="D742" s="597" t="s">
        <v>2354</v>
      </c>
      <c r="E742" s="597" t="s">
        <v>2354</v>
      </c>
      <c r="F742" s="597" t="s">
        <v>1644</v>
      </c>
      <c r="G742" s="597" t="s">
        <v>219</v>
      </c>
      <c r="H742" s="598" t="str">
        <f t="shared" si="22"/>
        <v>PESQUISA EM CIÊNCIAS SOCIAIS, HUMANAS E DA VIDA;EMPRESA BRASILEIRA;GRANDE;;;OBRAS E INSTALACOES;REFORMA DE EDIFICAÇÃO</v>
      </c>
      <c r="I742" s="599" t="s">
        <v>1567</v>
      </c>
      <c r="J742" s="600" t="str">
        <f t="shared" si="23"/>
        <v>DESPESA NÃO ADMITIDA COM RECURSOS DA CLÁUSULA DE P,D&amp;I, CONSIDERANDO O EXECUTOR E A QUALIFICAÇÃO DO PROJETO OU PROGRAMA</v>
      </c>
    </row>
    <row r="743" spans="1:10" ht="12" customHeight="1" x14ac:dyDescent="0.3">
      <c r="A743" s="597" t="s">
        <v>25</v>
      </c>
      <c r="B743" s="597" t="s">
        <v>249</v>
      </c>
      <c r="C743" s="597" t="s">
        <v>244</v>
      </c>
      <c r="D743" s="597" t="s">
        <v>2354</v>
      </c>
      <c r="E743" s="597" t="s">
        <v>2354</v>
      </c>
      <c r="F743" s="597" t="s">
        <v>1644</v>
      </c>
      <c r="G743" s="597" t="s">
        <v>2065</v>
      </c>
      <c r="H743" s="598" t="str">
        <f t="shared" si="22"/>
        <v>PESQUISA EM CIÊNCIAS SOCIAIS, HUMANAS E DA VIDA;EMPRESA BRASILEIRA;GRANDE;;;OBRAS E INSTALACOES;SERVIÇO TÉCNICO DE APOIO - INFRAESTRUTURA</v>
      </c>
      <c r="I743" s="599" t="s">
        <v>1567</v>
      </c>
      <c r="J743" s="600" t="str">
        <f t="shared" si="23"/>
        <v>DESPESA NÃO ADMITIDA COM RECURSOS DA CLÁUSULA DE P,D&amp;I, CONSIDERANDO O EXECUTOR E A QUALIFICAÇÃO DO PROJETO OU PROGRAMA</v>
      </c>
    </row>
    <row r="744" spans="1:10" ht="12" customHeight="1" x14ac:dyDescent="0.3">
      <c r="A744" s="597" t="s">
        <v>25</v>
      </c>
      <c r="B744" s="597" t="s">
        <v>249</v>
      </c>
      <c r="C744" s="597" t="s">
        <v>244</v>
      </c>
      <c r="D744" s="597" t="s">
        <v>2354</v>
      </c>
      <c r="E744" s="597" t="s">
        <v>2354</v>
      </c>
      <c r="F744" s="597" t="s">
        <v>10</v>
      </c>
      <c r="G744" s="597" t="s">
        <v>1649</v>
      </c>
      <c r="H744" s="598" t="str">
        <f t="shared" si="22"/>
        <v>PESQUISA EM CIÊNCIAS SOCIAIS, HUMANAS E DA VIDA;EMPRESA BRASILEIRA;GRANDE;;;OUTRAS DESPESAS;DESPESA DE IMPORTACAO</v>
      </c>
      <c r="I744" s="599" t="s">
        <v>1575</v>
      </c>
      <c r="J744" s="600" t="str">
        <f t="shared" si="23"/>
        <v/>
      </c>
    </row>
    <row r="745" spans="1:10" ht="12" customHeight="1" x14ac:dyDescent="0.3">
      <c r="A745" s="597" t="s">
        <v>25</v>
      </c>
      <c r="B745" s="597" t="s">
        <v>249</v>
      </c>
      <c r="C745" s="597" t="s">
        <v>244</v>
      </c>
      <c r="D745" s="597" t="s">
        <v>2354</v>
      </c>
      <c r="E745" s="597" t="s">
        <v>2354</v>
      </c>
      <c r="F745" s="597" t="s">
        <v>10</v>
      </c>
      <c r="G745" s="597" t="s">
        <v>1650</v>
      </c>
      <c r="H745" s="598" t="str">
        <f t="shared" si="22"/>
        <v>PESQUISA EM CIÊNCIAS SOCIAIS, HUMANAS E DA VIDA;EMPRESA BRASILEIRA;GRANDE;;;OUTRAS DESPESAS;DESPESA OPERACIONAL E ADMINISTRATIVA</v>
      </c>
      <c r="I745" s="599" t="s">
        <v>1567</v>
      </c>
      <c r="J745" s="600" t="str">
        <f t="shared" si="23"/>
        <v>DESPESA NÃO ADMITIDA COM RECURSOS DA CLÁUSULA DE P,D&amp;I, CONSIDERANDO O EXECUTOR E A QUALIFICAÇÃO DO PROJETO OU PROGRAMA</v>
      </c>
    </row>
    <row r="746" spans="1:10" ht="12" customHeight="1" x14ac:dyDescent="0.3">
      <c r="A746" s="597" t="s">
        <v>25</v>
      </c>
      <c r="B746" s="597" t="s">
        <v>249</v>
      </c>
      <c r="C746" s="597" t="s">
        <v>244</v>
      </c>
      <c r="D746" s="597" t="s">
        <v>2354</v>
      </c>
      <c r="E746" s="597" t="s">
        <v>2354</v>
      </c>
      <c r="F746" s="597" t="s">
        <v>10</v>
      </c>
      <c r="G746" s="597" t="s">
        <v>277</v>
      </c>
      <c r="H746" s="598" t="str">
        <f t="shared" si="22"/>
        <v>PESQUISA EM CIÊNCIAS SOCIAIS, HUMANAS E DA VIDA;EMPRESA BRASILEIRA;GRANDE;;;OUTRAS DESPESAS;RESSARCIMENTO DE CUSTOS INDIRETOS</v>
      </c>
      <c r="I746" s="599" t="s">
        <v>1567</v>
      </c>
      <c r="J746" s="600" t="str">
        <f t="shared" si="23"/>
        <v>DESPESA NÃO ADMITIDA COM RECURSOS DA CLÁUSULA DE P,D&amp;I, CONSIDERANDO O EXECUTOR E A QUALIFICAÇÃO DO PROJETO OU PROGRAMA</v>
      </c>
    </row>
    <row r="747" spans="1:10" ht="12" customHeight="1" x14ac:dyDescent="0.3">
      <c r="A747" s="597" t="s">
        <v>25</v>
      </c>
      <c r="B747" s="597" t="s">
        <v>249</v>
      </c>
      <c r="C747" s="597" t="s">
        <v>244</v>
      </c>
      <c r="D747" s="597" t="s">
        <v>2354</v>
      </c>
      <c r="E747" s="597" t="s">
        <v>2354</v>
      </c>
      <c r="F747" s="597" t="s">
        <v>317</v>
      </c>
      <c r="G747" s="597" t="s">
        <v>2060</v>
      </c>
      <c r="H747" s="598" t="str">
        <f t="shared" si="22"/>
        <v>PESQUISA EM CIÊNCIAS SOCIAIS, HUMANAS E DA VIDA;EMPRESA BRASILEIRA;GRANDE;;;OUTROS BENS E DIREITOS;DADO GEOLÓGICO, GEOQUÍMICO OU GEOFÍSICO PÚBLICO</v>
      </c>
      <c r="I747" s="599" t="s">
        <v>1567</v>
      </c>
      <c r="J747" s="600" t="str">
        <f t="shared" si="23"/>
        <v>DESPESA NÃO ADMITIDA COM RECURSOS DA CLÁUSULA DE P,D&amp;I, CONSIDERANDO O EXECUTOR E A QUALIFICAÇÃO DO PROJETO OU PROGRAMA</v>
      </c>
    </row>
    <row r="748" spans="1:10" ht="12" customHeight="1" x14ac:dyDescent="0.3">
      <c r="A748" s="597" t="s">
        <v>25</v>
      </c>
      <c r="B748" s="597" t="s">
        <v>249</v>
      </c>
      <c r="C748" s="597" t="s">
        <v>244</v>
      </c>
      <c r="D748" s="597" t="s">
        <v>2354</v>
      </c>
      <c r="E748" s="597" t="s">
        <v>2354</v>
      </c>
      <c r="F748" s="597" t="s">
        <v>317</v>
      </c>
      <c r="G748" s="597" t="s">
        <v>220</v>
      </c>
      <c r="H748" s="598" t="str">
        <f t="shared" si="22"/>
        <v>PESQUISA EM CIÊNCIAS SOCIAIS, HUMANAS E DA VIDA;EMPRESA BRASILEIRA;GRANDE;;;OUTROS BENS E DIREITOS;DADO NÃO REGULADO PELA ANP</v>
      </c>
      <c r="I748" s="599" t="s">
        <v>1567</v>
      </c>
      <c r="J748" s="600" t="str">
        <f t="shared" si="23"/>
        <v>DESPESA NÃO ADMITIDA COM RECURSOS DA CLÁUSULA DE P,D&amp;I, CONSIDERANDO O EXECUTOR E A QUALIFICAÇÃO DO PROJETO OU PROGRAMA</v>
      </c>
    </row>
    <row r="749" spans="1:10" ht="12" customHeight="1" x14ac:dyDescent="0.3">
      <c r="A749" s="597" t="s">
        <v>25</v>
      </c>
      <c r="B749" s="597" t="s">
        <v>249</v>
      </c>
      <c r="C749" s="597" t="s">
        <v>244</v>
      </c>
      <c r="D749" s="597" t="s">
        <v>2354</v>
      </c>
      <c r="E749" s="597" t="s">
        <v>2354</v>
      </c>
      <c r="F749" s="597" t="s">
        <v>317</v>
      </c>
      <c r="G749" s="597" t="s">
        <v>215</v>
      </c>
      <c r="H749" s="598" t="str">
        <f t="shared" si="22"/>
        <v>PESQUISA EM CIÊNCIAS SOCIAIS, HUMANAS E DA VIDA;EMPRESA BRASILEIRA;GRANDE;;;OUTROS BENS E DIREITOS;MATERIAL BIBLIOGRÁFICO</v>
      </c>
      <c r="I749" s="599" t="s">
        <v>1567</v>
      </c>
      <c r="J749" s="600" t="str">
        <f t="shared" si="23"/>
        <v>DESPESA NÃO ADMITIDA COM RECURSOS DA CLÁUSULA DE P,D&amp;I, CONSIDERANDO O EXECUTOR E A QUALIFICAÇÃO DO PROJETO OU PROGRAMA</v>
      </c>
    </row>
    <row r="750" spans="1:10" ht="12" customHeight="1" x14ac:dyDescent="0.3">
      <c r="A750" s="597" t="s">
        <v>25</v>
      </c>
      <c r="B750" s="597" t="s">
        <v>249</v>
      </c>
      <c r="C750" s="597" t="s">
        <v>244</v>
      </c>
      <c r="D750" s="597" t="s">
        <v>2354</v>
      </c>
      <c r="E750" s="597" t="s">
        <v>2354</v>
      </c>
      <c r="F750" s="597" t="s">
        <v>317</v>
      </c>
      <c r="G750" s="597" t="s">
        <v>2068</v>
      </c>
      <c r="H750" s="598" t="str">
        <f t="shared" si="22"/>
        <v>PESQUISA EM CIÊNCIAS SOCIAIS, HUMANAS E DA VIDA;EMPRESA BRASILEIRA;GRANDE;;;OUTROS BENS E DIREITOS;OUTRO (ESPECIFIQUE)</v>
      </c>
      <c r="I750" s="599" t="s">
        <v>1567</v>
      </c>
      <c r="J750" s="600" t="str">
        <f t="shared" si="23"/>
        <v>DESPESA NÃO ADMITIDA COM RECURSOS DA CLÁUSULA DE P,D&amp;I, CONSIDERANDO O EXECUTOR E A QUALIFICAÇÃO DO PROJETO OU PROGRAMA</v>
      </c>
    </row>
    <row r="751" spans="1:10" ht="12" customHeight="1" x14ac:dyDescent="0.3">
      <c r="A751" s="597" t="s">
        <v>25</v>
      </c>
      <c r="B751" s="597" t="s">
        <v>249</v>
      </c>
      <c r="C751" s="597" t="s">
        <v>244</v>
      </c>
      <c r="D751" s="597" t="s">
        <v>2354</v>
      </c>
      <c r="E751" s="597" t="s">
        <v>2354</v>
      </c>
      <c r="F751" s="597" t="s">
        <v>317</v>
      </c>
      <c r="G751" s="597" t="s">
        <v>321</v>
      </c>
      <c r="H751" s="598" t="str">
        <f t="shared" si="22"/>
        <v>PESQUISA EM CIÊNCIAS SOCIAIS, HUMANAS E DA VIDA;EMPRESA BRASILEIRA;GRANDE;;;OUTROS BENS E DIREITOS;SOFTWARE</v>
      </c>
      <c r="I751" s="599" t="s">
        <v>1567</v>
      </c>
      <c r="J751" s="600" t="str">
        <f t="shared" si="23"/>
        <v>DESPESA NÃO ADMITIDA COM RECURSOS DA CLÁUSULA DE P,D&amp;I, CONSIDERANDO O EXECUTOR E A QUALIFICAÇÃO DO PROJETO OU PROGRAMA</v>
      </c>
    </row>
    <row r="752" spans="1:10" ht="12" customHeight="1" x14ac:dyDescent="0.3">
      <c r="A752" s="597" t="s">
        <v>25</v>
      </c>
      <c r="B752" s="597" t="s">
        <v>249</v>
      </c>
      <c r="C752" s="597" t="s">
        <v>244</v>
      </c>
      <c r="D752" s="597" t="s">
        <v>2354</v>
      </c>
      <c r="E752" s="597" t="s">
        <v>2354</v>
      </c>
      <c r="F752" s="597" t="s">
        <v>409</v>
      </c>
      <c r="G752" s="597" t="s">
        <v>2202</v>
      </c>
      <c r="H752" s="598" t="str">
        <f t="shared" si="22"/>
        <v>PESQUISA EM CIÊNCIAS SOCIAIS, HUMANAS E DA VIDA;EMPRESA BRASILEIRA;GRANDE;;;PASSAGENS;NA</v>
      </c>
      <c r="I752" s="599" t="s">
        <v>1575</v>
      </c>
      <c r="J752" s="600" t="str">
        <f t="shared" si="23"/>
        <v/>
      </c>
    </row>
    <row r="753" spans="1:10" ht="12" customHeight="1" x14ac:dyDescent="0.3">
      <c r="A753" s="597" t="s">
        <v>25</v>
      </c>
      <c r="B753" s="597" t="s">
        <v>249</v>
      </c>
      <c r="C753" s="597" t="s">
        <v>244</v>
      </c>
      <c r="D753" s="597" t="s">
        <v>2354</v>
      </c>
      <c r="E753" s="597" t="s">
        <v>2354</v>
      </c>
      <c r="F753" s="597" t="s">
        <v>1705</v>
      </c>
      <c r="G753" s="597" t="s">
        <v>2058</v>
      </c>
      <c r="H753" s="598" t="str">
        <f t="shared" si="22"/>
        <v>PESQUISA EM CIÊNCIAS SOCIAIS, HUMANAS E DA VIDA;EMPRESA BRASILEIRA;GRANDE;;;PROTOTIPO;MATERIAL OU COMPONENTE - PROTÓTIPO OU UNIDADE PILOTO</v>
      </c>
      <c r="I753" s="599" t="s">
        <v>1575</v>
      </c>
      <c r="J753" s="600" t="str">
        <f t="shared" si="23"/>
        <v/>
      </c>
    </row>
    <row r="754" spans="1:10" ht="12" customHeight="1" x14ac:dyDescent="0.3">
      <c r="A754" s="597" t="s">
        <v>25</v>
      </c>
      <c r="B754" s="597" t="s">
        <v>249</v>
      </c>
      <c r="C754" s="597" t="s">
        <v>244</v>
      </c>
      <c r="D754" s="597" t="s">
        <v>2354</v>
      </c>
      <c r="E754" s="597" t="s">
        <v>2354</v>
      </c>
      <c r="F754" s="597" t="s">
        <v>1705</v>
      </c>
      <c r="G754" s="597" t="s">
        <v>2059</v>
      </c>
      <c r="H754" s="598" t="str">
        <f t="shared" si="22"/>
        <v>PESQUISA EM CIÊNCIAS SOCIAIS, HUMANAS E DA VIDA;EMPRESA BRASILEIRA;GRANDE;;;PROTOTIPO;SERVIÇO DE TERCEIRO - PROTÓTIPO OU UNIDADE PILOTO</v>
      </c>
      <c r="I754" s="599" t="s">
        <v>1575</v>
      </c>
      <c r="J754" s="600" t="str">
        <f t="shared" si="23"/>
        <v/>
      </c>
    </row>
    <row r="755" spans="1:10" ht="12" customHeight="1" x14ac:dyDescent="0.3">
      <c r="A755" s="597" t="s">
        <v>25</v>
      </c>
      <c r="B755" s="597" t="s">
        <v>249</v>
      </c>
      <c r="C755" s="597" t="s">
        <v>244</v>
      </c>
      <c r="D755" s="597" t="s">
        <v>2354</v>
      </c>
      <c r="E755" s="597" t="s">
        <v>2354</v>
      </c>
      <c r="F755" s="597" t="s">
        <v>303</v>
      </c>
      <c r="G755" s="597" t="s">
        <v>1647</v>
      </c>
      <c r="H755" s="598" t="str">
        <f t="shared" si="22"/>
        <v>PESQUISA EM CIÊNCIAS SOCIAIS, HUMANAS E DA VIDA;EMPRESA BRASILEIRA;GRANDE;;;RECURSOS HUMANOS;BOLSA</v>
      </c>
      <c r="I755" s="599" t="s">
        <v>1567</v>
      </c>
      <c r="J755" s="600" t="str">
        <f t="shared" si="23"/>
        <v>DESPESA NÃO ADMITIDA COM RECURSOS DA CLÁUSULA DE P,D&amp;I, CONSIDERANDO O EXECUTOR E A QUALIFICAÇÃO DO PROJETO OU PROGRAMA</v>
      </c>
    </row>
    <row r="756" spans="1:10" ht="12" customHeight="1" x14ac:dyDescent="0.3">
      <c r="A756" s="597" t="s">
        <v>25</v>
      </c>
      <c r="B756" s="597" t="s">
        <v>249</v>
      </c>
      <c r="C756" s="597" t="s">
        <v>244</v>
      </c>
      <c r="D756" s="597" t="s">
        <v>2354</v>
      </c>
      <c r="E756" s="597" t="s">
        <v>2354</v>
      </c>
      <c r="F756" s="597" t="s">
        <v>303</v>
      </c>
      <c r="G756" s="597" t="s">
        <v>270</v>
      </c>
      <c r="H756" s="598" t="str">
        <f t="shared" ref="H756:H818" si="24">CONCATENATE(A756,$H$2,B756,$H$2,C756,$H$2,D756,$H$2,E756,$H$2,F756,$H$2,G756)</f>
        <v>PESQUISA EM CIÊNCIAS SOCIAIS, HUMANAS E DA VIDA;EMPRESA BRASILEIRA;GRANDE;;;RECURSOS HUMANOS;TAXA DE BANCADA</v>
      </c>
      <c r="I756" s="599" t="s">
        <v>1567</v>
      </c>
      <c r="J756" s="600" t="str">
        <f t="shared" ref="J756:J818" si="25">IF(I756="N",J$3,"")</f>
        <v>DESPESA NÃO ADMITIDA COM RECURSOS DA CLÁUSULA DE P,D&amp;I, CONSIDERANDO O EXECUTOR E A QUALIFICAÇÃO DO PROJETO OU PROGRAMA</v>
      </c>
    </row>
    <row r="757" spans="1:10" ht="12" customHeight="1" x14ac:dyDescent="0.3">
      <c r="A757" s="597" t="s">
        <v>25</v>
      </c>
      <c r="B757" s="597" t="s">
        <v>249</v>
      </c>
      <c r="C757" s="597" t="s">
        <v>244</v>
      </c>
      <c r="D757" s="597" t="s">
        <v>2354</v>
      </c>
      <c r="E757" s="597" t="s">
        <v>2354</v>
      </c>
      <c r="F757" s="597" t="s">
        <v>2357</v>
      </c>
      <c r="G757" s="597" t="s">
        <v>232</v>
      </c>
      <c r="H757" s="598" t="str">
        <f t="shared" si="24"/>
        <v>PESQUISA EM CIÊNCIAS SOCIAIS, HUMANAS E DA VIDA;EMPRESA BRASILEIRA;GRANDE;;;SERVICOS;OUTRO SERVIÇO DE APOIO</v>
      </c>
      <c r="I757" s="599" t="s">
        <v>1567</v>
      </c>
      <c r="J757" s="600" t="str">
        <f t="shared" si="25"/>
        <v>DESPESA NÃO ADMITIDA COM RECURSOS DA CLÁUSULA DE P,D&amp;I, CONSIDERANDO O EXECUTOR E A QUALIFICAÇÃO DO PROJETO OU PROGRAMA</v>
      </c>
    </row>
    <row r="758" spans="1:10" ht="12" customHeight="1" x14ac:dyDescent="0.3">
      <c r="A758" s="597" t="s">
        <v>25</v>
      </c>
      <c r="B758" s="597" t="s">
        <v>249</v>
      </c>
      <c r="C758" s="597" t="s">
        <v>244</v>
      </c>
      <c r="D758" s="597" t="s">
        <v>2354</v>
      </c>
      <c r="E758" s="597" t="s">
        <v>2354</v>
      </c>
      <c r="F758" s="597" t="s">
        <v>2357</v>
      </c>
      <c r="G758" s="597" t="s">
        <v>221</v>
      </c>
      <c r="H758" s="598" t="str">
        <f t="shared" si="24"/>
        <v>PESQUISA EM CIÊNCIAS SOCIAIS, HUMANAS E DA VIDA;EMPRESA BRASILEIRA;GRANDE;;;SERVICOS;PERFURAÇÃO DE POÇO ESTRATIGRÁFICO</v>
      </c>
      <c r="I758" s="599" t="s">
        <v>1567</v>
      </c>
      <c r="J758" s="600" t="str">
        <f t="shared" si="25"/>
        <v>DESPESA NÃO ADMITIDA COM RECURSOS DA CLÁUSULA DE P,D&amp;I, CONSIDERANDO O EXECUTOR E A QUALIFICAÇÃO DO PROJETO OU PROGRAMA</v>
      </c>
    </row>
    <row r="759" spans="1:10" ht="12" customHeight="1" x14ac:dyDescent="0.3">
      <c r="A759" s="597" t="s">
        <v>25</v>
      </c>
      <c r="B759" s="597" t="s">
        <v>249</v>
      </c>
      <c r="C759" s="597" t="s">
        <v>244</v>
      </c>
      <c r="D759" s="597" t="s">
        <v>2354</v>
      </c>
      <c r="E759" s="597" t="s">
        <v>2354</v>
      </c>
      <c r="F759" s="597" t="s">
        <v>2357</v>
      </c>
      <c r="G759" s="597" t="s">
        <v>2055</v>
      </c>
      <c r="H759" s="598" t="str">
        <f t="shared" si="24"/>
        <v>PESQUISA EM CIÊNCIAS SOCIAIS, HUMANAS E DA VIDA;EMPRESA BRASILEIRA;GRANDE;;;SERVICOS;SERVIÇO DE APOIO PARA AQUISIÇÃO DE DADOS</v>
      </c>
      <c r="I759" s="599" t="s">
        <v>1567</v>
      </c>
      <c r="J759" s="600" t="str">
        <f t="shared" si="25"/>
        <v>DESPESA NÃO ADMITIDA COM RECURSOS DA CLÁUSULA DE P,D&amp;I, CONSIDERANDO O EXECUTOR E A QUALIFICAÇÃO DO PROJETO OU PROGRAMA</v>
      </c>
    </row>
    <row r="760" spans="1:10" ht="12" customHeight="1" x14ac:dyDescent="0.3">
      <c r="A760" s="597" t="s">
        <v>25</v>
      </c>
      <c r="B760" s="597" t="s">
        <v>249</v>
      </c>
      <c r="C760" s="597" t="s">
        <v>244</v>
      </c>
      <c r="D760" s="597" t="s">
        <v>2354</v>
      </c>
      <c r="E760" s="597" t="s">
        <v>2354</v>
      </c>
      <c r="F760" s="597" t="s">
        <v>2357</v>
      </c>
      <c r="G760" s="597" t="s">
        <v>230</v>
      </c>
      <c r="H760" s="598" t="str">
        <f t="shared" si="24"/>
        <v>PESQUISA EM CIÊNCIAS SOCIAIS, HUMANAS E DA VIDA;EMPRESA BRASILEIRA;GRANDE;;;SERVICOS;SERVIÇO DE EDITORAÇÃO E IMPRESSÃO</v>
      </c>
      <c r="I760" s="599" t="s">
        <v>1567</v>
      </c>
      <c r="J760" s="600" t="str">
        <f t="shared" si="25"/>
        <v>DESPESA NÃO ADMITIDA COM RECURSOS DA CLÁUSULA DE P,D&amp;I, CONSIDERANDO O EXECUTOR E A QUALIFICAÇÃO DO PROJETO OU PROGRAMA</v>
      </c>
    </row>
    <row r="761" spans="1:10" ht="12" customHeight="1" x14ac:dyDescent="0.3">
      <c r="A761" s="597" t="s">
        <v>25</v>
      </c>
      <c r="B761" s="597" t="s">
        <v>249</v>
      </c>
      <c r="C761" s="597" t="s">
        <v>244</v>
      </c>
      <c r="D761" s="597" t="s">
        <v>2354</v>
      </c>
      <c r="E761" s="597" t="s">
        <v>2354</v>
      </c>
      <c r="F761" s="597" t="s">
        <v>2357</v>
      </c>
      <c r="G761" s="597" t="s">
        <v>231</v>
      </c>
      <c r="H761" s="598" t="str">
        <f t="shared" si="24"/>
        <v>PESQUISA EM CIÊNCIAS SOCIAIS, HUMANAS E DA VIDA;EMPRESA BRASILEIRA;GRANDE;;;SERVICOS;SERVIÇO DE LOCOMOÇÃO E TRANSPORTE</v>
      </c>
      <c r="I761" s="599" t="s">
        <v>1567</v>
      </c>
      <c r="J761" s="600" t="str">
        <f t="shared" si="25"/>
        <v>DESPESA NÃO ADMITIDA COM RECURSOS DA CLÁUSULA DE P,D&amp;I, CONSIDERANDO O EXECUTOR E A QUALIFICAÇÃO DO PROJETO OU PROGRAMA</v>
      </c>
    </row>
    <row r="762" spans="1:10" ht="12" customHeight="1" x14ac:dyDescent="0.3">
      <c r="A762" s="597" t="s">
        <v>25</v>
      </c>
      <c r="B762" s="597" t="s">
        <v>249</v>
      </c>
      <c r="C762" s="597" t="s">
        <v>244</v>
      </c>
      <c r="D762" s="597" t="s">
        <v>2354</v>
      </c>
      <c r="E762" s="597" t="s">
        <v>2354</v>
      </c>
      <c r="F762" s="597" t="s">
        <v>2357</v>
      </c>
      <c r="G762" s="597" t="s">
        <v>2358</v>
      </c>
      <c r="H762" s="598" t="str">
        <f t="shared" si="24"/>
        <v>PESQUISA EM CIÊNCIAS SOCIAIS, HUMANAS E DA VIDA;EMPRESA BRASILEIRA;GRANDE;;;SERVICOS;SERVIÇO DE MANUTENÇÃO</v>
      </c>
      <c r="I762" s="599" t="s">
        <v>1567</v>
      </c>
      <c r="J762" s="600" t="str">
        <f t="shared" si="25"/>
        <v>DESPESA NÃO ADMITIDA COM RECURSOS DA CLÁUSULA DE P,D&amp;I, CONSIDERANDO O EXECUTOR E A QUALIFICAÇÃO DO PROJETO OU PROGRAMA</v>
      </c>
    </row>
    <row r="763" spans="1:10" ht="12" customHeight="1" x14ac:dyDescent="0.3">
      <c r="A763" s="597" t="s">
        <v>25</v>
      </c>
      <c r="B763" s="597" t="s">
        <v>249</v>
      </c>
      <c r="C763" s="597" t="s">
        <v>244</v>
      </c>
      <c r="D763" s="597" t="s">
        <v>2354</v>
      </c>
      <c r="E763" s="597" t="s">
        <v>2354</v>
      </c>
      <c r="F763" s="597" t="s">
        <v>2357</v>
      </c>
      <c r="G763" s="597" t="s">
        <v>2399</v>
      </c>
      <c r="H763" s="598" t="str">
        <f t="shared" si="24"/>
        <v>PESQUISA EM CIÊNCIAS SOCIAIS, HUMANAS E DA VIDA;EMPRESA BRASILEIRA;GRANDE;;;SERVICOS;SERVIÇO TÉCNICO ESPECIALIZADO</v>
      </c>
      <c r="I763" s="599" t="s">
        <v>1575</v>
      </c>
      <c r="J763" s="600" t="str">
        <f t="shared" si="25"/>
        <v/>
      </c>
    </row>
    <row r="764" spans="1:10" ht="12" customHeight="1" x14ac:dyDescent="0.3">
      <c r="A764" s="597" t="s">
        <v>25</v>
      </c>
      <c r="B764" s="597" t="s">
        <v>249</v>
      </c>
      <c r="C764" s="597" t="s">
        <v>244</v>
      </c>
      <c r="D764" s="597" t="s">
        <v>2354</v>
      </c>
      <c r="E764" s="597" t="s">
        <v>2354</v>
      </c>
      <c r="F764" s="597" t="s">
        <v>2357</v>
      </c>
      <c r="G764" s="597" t="s">
        <v>2359</v>
      </c>
      <c r="H764" s="598" t="str">
        <f t="shared" si="24"/>
        <v>PESQUISA EM CIÊNCIAS SOCIAIS, HUMANAS E DA VIDA;EMPRESA BRASILEIRA;GRANDE;;;SERVICOS;SERVIÇOS COMPUTACIONAIS</v>
      </c>
      <c r="I764" s="599" t="s">
        <v>1575</v>
      </c>
      <c r="J764" s="600" t="str">
        <f t="shared" si="25"/>
        <v/>
      </c>
    </row>
    <row r="765" spans="1:10" ht="12" customHeight="1" x14ac:dyDescent="0.3">
      <c r="A765" s="597" t="s">
        <v>25</v>
      </c>
      <c r="B765" s="597" t="s">
        <v>249</v>
      </c>
      <c r="C765" s="597" t="s">
        <v>244</v>
      </c>
      <c r="D765" s="597" t="s">
        <v>2354</v>
      </c>
      <c r="E765" s="597" t="s">
        <v>2354</v>
      </c>
      <c r="F765" s="597" t="s">
        <v>2357</v>
      </c>
      <c r="G765" s="597" t="s">
        <v>229</v>
      </c>
      <c r="H765" s="598" t="str">
        <f t="shared" si="24"/>
        <v>PESQUISA EM CIÊNCIAS SOCIAIS, HUMANAS E DA VIDA;EMPRESA BRASILEIRA;GRANDE;;;SERVICOS;TAXA DE INSCRIÇÃO EM CONGRESSO OU EVENTO</v>
      </c>
      <c r="I765" s="599" t="s">
        <v>1567</v>
      </c>
      <c r="J765" s="600" t="str">
        <f t="shared" si="25"/>
        <v>DESPESA NÃO ADMITIDA COM RECURSOS DA CLÁUSULA DE P,D&amp;I, CONSIDERANDO O EXECUTOR E A QUALIFICAÇÃO DO PROJETO OU PROGRAMA</v>
      </c>
    </row>
    <row r="766" spans="1:10" ht="12" customHeight="1" x14ac:dyDescent="0.3">
      <c r="A766" s="597" t="s">
        <v>25</v>
      </c>
      <c r="B766" s="597" t="s">
        <v>249</v>
      </c>
      <c r="C766" s="597" t="s">
        <v>244</v>
      </c>
      <c r="D766" s="597" t="s">
        <v>2354</v>
      </c>
      <c r="E766" s="597" t="s">
        <v>2354</v>
      </c>
      <c r="F766" s="597" t="s">
        <v>2360</v>
      </c>
      <c r="G766" s="597" t="s">
        <v>2064</v>
      </c>
      <c r="H766" s="598" t="str">
        <f t="shared" si="24"/>
        <v>PESQUISA EM CIÊNCIAS SOCIAIS, HUMANAS E DA VIDA;EMPRESA BRASILEIRA;GRANDE;;;SERVICOS - TIB;SERVIÇO DE TIB</v>
      </c>
      <c r="I766" s="599" t="s">
        <v>1567</v>
      </c>
      <c r="J766" s="600" t="str">
        <f t="shared" si="25"/>
        <v>DESPESA NÃO ADMITIDA COM RECURSOS DA CLÁUSULA DE P,D&amp;I, CONSIDERANDO O EXECUTOR E A QUALIFICAÇÃO DO PROJETO OU PROGRAMA</v>
      </c>
    </row>
    <row r="767" spans="1:10" ht="12" customHeight="1" x14ac:dyDescent="0.3">
      <c r="A767" s="597" t="s">
        <v>25</v>
      </c>
      <c r="B767" s="597" t="s">
        <v>249</v>
      </c>
      <c r="C767" s="597" t="s">
        <v>244</v>
      </c>
      <c r="D767" s="597" t="s">
        <v>2354</v>
      </c>
      <c r="E767" s="597" t="s">
        <v>2354</v>
      </c>
      <c r="F767" s="597" t="s">
        <v>2360</v>
      </c>
      <c r="G767" s="597" t="s">
        <v>2057</v>
      </c>
      <c r="H767" s="598" t="str">
        <f t="shared" si="24"/>
        <v>PESQUISA EM CIÊNCIAS SOCIAIS, HUMANAS E DA VIDA;EMPRESA BRASILEIRA;GRANDE;;;SERVICOS - TIB;SERVIÇO DE TREINAMENTO, SUPORTE E QUALIFICAÇÃO</v>
      </c>
      <c r="I767" s="599" t="s">
        <v>1567</v>
      </c>
      <c r="J767" s="600" t="str">
        <f t="shared" si="25"/>
        <v>DESPESA NÃO ADMITIDA COM RECURSOS DA CLÁUSULA DE P,D&amp;I, CONSIDERANDO O EXECUTOR E A QUALIFICAÇÃO DO PROJETO OU PROGRAMA</v>
      </c>
    </row>
    <row r="768" spans="1:10" ht="12" customHeight="1" x14ac:dyDescent="0.3">
      <c r="A768" s="597" t="s">
        <v>25</v>
      </c>
      <c r="B768" s="597" t="s">
        <v>249</v>
      </c>
      <c r="C768" s="597" t="s">
        <v>244</v>
      </c>
      <c r="D768" s="597" t="s">
        <v>2354</v>
      </c>
      <c r="E768" s="597" t="s">
        <v>2354</v>
      </c>
      <c r="F768" s="597" t="s">
        <v>2360</v>
      </c>
      <c r="G768" s="597" t="s">
        <v>2056</v>
      </c>
      <c r="H768" s="598" t="str">
        <f t="shared" si="24"/>
        <v>PESQUISA EM CIÊNCIAS SOCIAIS, HUMANAS E DA VIDA;EMPRESA BRASILEIRA;GRANDE;;;SERVICOS - TIB;SERVIÇO ESPECIALIZADO PARA TIB - NORMALIZAÇÃO</v>
      </c>
      <c r="I768" s="599" t="s">
        <v>1567</v>
      </c>
      <c r="J768" s="600" t="str">
        <f t="shared" si="25"/>
        <v>DESPESA NÃO ADMITIDA COM RECURSOS DA CLÁUSULA DE P,D&amp;I, CONSIDERANDO O EXECUTOR E A QUALIFICAÇÃO DO PROJETO OU PROGRAMA</v>
      </c>
    </row>
    <row r="769" spans="1:10" ht="12" customHeight="1" x14ac:dyDescent="0.3">
      <c r="A769" s="597" t="s">
        <v>25</v>
      </c>
      <c r="B769" s="597" t="s">
        <v>249</v>
      </c>
      <c r="C769" s="597" t="s">
        <v>244</v>
      </c>
      <c r="D769" s="597" t="s">
        <v>2354</v>
      </c>
      <c r="E769" s="597" t="s">
        <v>2354</v>
      </c>
      <c r="F769" s="597" t="s">
        <v>1648</v>
      </c>
      <c r="G769" s="597" t="s">
        <v>2202</v>
      </c>
      <c r="H769" s="598" t="str">
        <f t="shared" si="24"/>
        <v>PESQUISA EM CIÊNCIAS SOCIAIS, HUMANAS E DA VIDA;EMPRESA BRASILEIRA;GRANDE;;;TESTES OPERACIONAIS;NA</v>
      </c>
      <c r="I769" s="599" t="s">
        <v>1567</v>
      </c>
      <c r="J769" s="600" t="str">
        <f t="shared" si="25"/>
        <v>DESPESA NÃO ADMITIDA COM RECURSOS DA CLÁUSULA DE P,D&amp;I, CONSIDERANDO O EXECUTOR E A QUALIFICAÇÃO DO PROJETO OU PROGRAMA</v>
      </c>
    </row>
    <row r="770" spans="1:10" ht="12" customHeight="1" x14ac:dyDescent="0.3">
      <c r="A770" s="597" t="s">
        <v>25</v>
      </c>
      <c r="B770" s="597" t="s">
        <v>249</v>
      </c>
      <c r="C770" s="597" t="s">
        <v>244</v>
      </c>
      <c r="D770" s="597" t="s">
        <v>2354</v>
      </c>
      <c r="E770" s="597" t="s">
        <v>2354</v>
      </c>
      <c r="F770" s="597" t="s">
        <v>281</v>
      </c>
      <c r="G770" s="597" t="s">
        <v>2202</v>
      </c>
      <c r="H770" s="598" t="str">
        <f t="shared" si="24"/>
        <v>PESQUISA EM CIÊNCIAS SOCIAIS, HUMANAS E DA VIDA;EMPRESA BRASILEIRA;GRANDE;;;TRIBUTOS;NA</v>
      </c>
      <c r="I770" s="599" t="s">
        <v>1575</v>
      </c>
      <c r="J770" s="600" t="str">
        <f t="shared" si="25"/>
        <v/>
      </c>
    </row>
    <row r="771" spans="1:10" ht="12" customHeight="1" x14ac:dyDescent="0.3">
      <c r="A771" s="601" t="s">
        <v>25</v>
      </c>
      <c r="B771" s="600" t="s">
        <v>249</v>
      </c>
      <c r="C771" s="600" t="s">
        <v>244</v>
      </c>
      <c r="D771" s="600"/>
      <c r="E771" s="600"/>
      <c r="F771" s="597" t="s">
        <v>2357</v>
      </c>
      <c r="G771" s="600" t="s">
        <v>2408</v>
      </c>
      <c r="H771" s="598" t="str">
        <f t="shared" si="24"/>
        <v>PESQUISA EM CIÊNCIAS SOCIAIS, HUMANAS E DA VIDA;EMPRESA BRASILEIRA;GRANDE;;;SERVICOS;SERVIÇO DE QUALIFICAÇÃO E CERTIFICAÇÃO</v>
      </c>
      <c r="I771" s="599" t="s">
        <v>1567</v>
      </c>
      <c r="J771" s="600" t="str">
        <f t="shared" si="25"/>
        <v>DESPESA NÃO ADMITIDA COM RECURSOS DA CLÁUSULA DE P,D&amp;I, CONSIDERANDO O EXECUTOR E A QUALIFICAÇÃO DO PROJETO OU PROGRAMA</v>
      </c>
    </row>
    <row r="772" spans="1:10" ht="12" customHeight="1" x14ac:dyDescent="0.3">
      <c r="A772" s="597" t="s">
        <v>25</v>
      </c>
      <c r="B772" s="597" t="s">
        <v>249</v>
      </c>
      <c r="C772" s="597" t="s">
        <v>243</v>
      </c>
      <c r="D772" s="597" t="s">
        <v>2354</v>
      </c>
      <c r="E772" s="597" t="s">
        <v>2354</v>
      </c>
      <c r="F772" s="597" t="s">
        <v>1646</v>
      </c>
      <c r="G772" s="597" t="s">
        <v>2050</v>
      </c>
      <c r="H772" s="598" t="str">
        <f t="shared" si="24"/>
        <v>PESQUISA EM CIÊNCIAS SOCIAIS, HUMANAS E DA VIDA;EMPRESA BRASILEIRA;MÉDIO;;;CAPACITACAO DE FORNECEDORES;BENS E MATERIAIS - CABEÇA DE SÉRIE E LOTE PILOTO</v>
      </c>
      <c r="I772" s="599" t="s">
        <v>1567</v>
      </c>
      <c r="J772" s="600" t="str">
        <f t="shared" si="25"/>
        <v>DESPESA NÃO ADMITIDA COM RECURSOS DA CLÁUSULA DE P,D&amp;I, CONSIDERANDO O EXECUTOR E A QUALIFICAÇÃO DO PROJETO OU PROGRAMA</v>
      </c>
    </row>
    <row r="773" spans="1:10" ht="12" customHeight="1" x14ac:dyDescent="0.3">
      <c r="A773" s="597" t="s">
        <v>25</v>
      </c>
      <c r="B773" s="597" t="s">
        <v>249</v>
      </c>
      <c r="C773" s="597" t="s">
        <v>243</v>
      </c>
      <c r="D773" s="597" t="s">
        <v>2354</v>
      </c>
      <c r="E773" s="597" t="s">
        <v>2354</v>
      </c>
      <c r="F773" s="597" t="s">
        <v>1646</v>
      </c>
      <c r="G773" s="597" t="s">
        <v>2053</v>
      </c>
      <c r="H773" s="598" t="str">
        <f t="shared" si="24"/>
        <v>PESQUISA EM CIÊNCIAS SOCIAIS, HUMANAS E DA VIDA;EMPRESA BRASILEIRA;MÉDIO;;;CAPACITACAO DE FORNECEDORES;EQUIPAMENTOS E MATERIAIS - PRIMEIRO LOTE</v>
      </c>
      <c r="I773" s="599" t="s">
        <v>1567</v>
      </c>
      <c r="J773" s="600" t="str">
        <f t="shared" si="25"/>
        <v>DESPESA NÃO ADMITIDA COM RECURSOS DA CLÁUSULA DE P,D&amp;I, CONSIDERANDO O EXECUTOR E A QUALIFICAÇÃO DO PROJETO OU PROGRAMA</v>
      </c>
    </row>
    <row r="774" spans="1:10" ht="12" customHeight="1" x14ac:dyDescent="0.3">
      <c r="A774" s="597" t="s">
        <v>25</v>
      </c>
      <c r="B774" s="597" t="s">
        <v>249</v>
      </c>
      <c r="C774" s="597" t="s">
        <v>243</v>
      </c>
      <c r="D774" s="597" t="s">
        <v>2354</v>
      </c>
      <c r="E774" s="597" t="s">
        <v>2354</v>
      </c>
      <c r="F774" s="597" t="s">
        <v>1646</v>
      </c>
      <c r="G774" s="597" t="s">
        <v>260</v>
      </c>
      <c r="H774" s="598" t="str">
        <f t="shared" si="24"/>
        <v>PESQUISA EM CIÊNCIAS SOCIAIS, HUMANAS E DA VIDA;EMPRESA BRASILEIRA;MÉDIO;;;CAPACITACAO DE FORNECEDORES;EQUIPAMENTOS LABORATORIAIS</v>
      </c>
      <c r="I774" s="599" t="s">
        <v>1567</v>
      </c>
      <c r="J774" s="600" t="str">
        <f t="shared" si="25"/>
        <v>DESPESA NÃO ADMITIDA COM RECURSOS DA CLÁUSULA DE P,D&amp;I, CONSIDERANDO O EXECUTOR E A QUALIFICAÇÃO DO PROJETO OU PROGRAMA</v>
      </c>
    </row>
    <row r="775" spans="1:10" ht="12" customHeight="1" x14ac:dyDescent="0.3">
      <c r="A775" s="597" t="s">
        <v>25</v>
      </c>
      <c r="B775" s="597" t="s">
        <v>249</v>
      </c>
      <c r="C775" s="597" t="s">
        <v>243</v>
      </c>
      <c r="D775" s="597" t="s">
        <v>2354</v>
      </c>
      <c r="E775" s="597" t="s">
        <v>2354</v>
      </c>
      <c r="F775" s="597" t="s">
        <v>1646</v>
      </c>
      <c r="G775" s="597" t="s">
        <v>2052</v>
      </c>
      <c r="H775" s="598" t="str">
        <f t="shared" si="24"/>
        <v>PESQUISA EM CIÊNCIAS SOCIAIS, HUMANAS E DA VIDA;EMPRESA BRASILEIRA;MÉDIO;;;CAPACITACAO DE FORNECEDORES;ESTUDOS DE VIABILIDADE TÉCNICA E ECONÔMICA</v>
      </c>
      <c r="I775" s="599" t="s">
        <v>1567</v>
      </c>
      <c r="J775" s="600" t="str">
        <f t="shared" si="25"/>
        <v>DESPESA NÃO ADMITIDA COM RECURSOS DA CLÁUSULA DE P,D&amp;I, CONSIDERANDO O EXECUTOR E A QUALIFICAÇÃO DO PROJETO OU PROGRAMA</v>
      </c>
    </row>
    <row r="776" spans="1:10" ht="12" customHeight="1" x14ac:dyDescent="0.3">
      <c r="A776" s="597" t="s">
        <v>25</v>
      </c>
      <c r="B776" s="597" t="s">
        <v>249</v>
      </c>
      <c r="C776" s="597" t="s">
        <v>243</v>
      </c>
      <c r="D776" s="597" t="s">
        <v>2354</v>
      </c>
      <c r="E776" s="597" t="s">
        <v>2354</v>
      </c>
      <c r="F776" s="597" t="s">
        <v>1646</v>
      </c>
      <c r="G776" s="597" t="s">
        <v>2051</v>
      </c>
      <c r="H776" s="598" t="str">
        <f t="shared" si="24"/>
        <v>PESQUISA EM CIÊNCIAS SOCIAIS, HUMANAS E DA VIDA;EMPRESA BRASILEIRA;MÉDIO;;;CAPACITACAO DE FORNECEDORES;SERVIÇOS - CABEÇA DE SÉRIE E LOTE PILOTO</v>
      </c>
      <c r="I776" s="599" t="s">
        <v>1567</v>
      </c>
      <c r="J776" s="600" t="str">
        <f t="shared" si="25"/>
        <v>DESPESA NÃO ADMITIDA COM RECURSOS DA CLÁUSULA DE P,D&amp;I, CONSIDERANDO O EXECUTOR E A QUALIFICAÇÃO DO PROJETO OU PROGRAMA</v>
      </c>
    </row>
    <row r="777" spans="1:10" ht="12" customHeight="1" x14ac:dyDescent="0.3">
      <c r="A777" s="597" t="s">
        <v>25</v>
      </c>
      <c r="B777" s="597" t="s">
        <v>249</v>
      </c>
      <c r="C777" s="597" t="s">
        <v>243</v>
      </c>
      <c r="D777" s="597" t="s">
        <v>2354</v>
      </c>
      <c r="E777" s="597" t="s">
        <v>2354</v>
      </c>
      <c r="F777" s="597" t="s">
        <v>1646</v>
      </c>
      <c r="G777" s="597" t="s">
        <v>2054</v>
      </c>
      <c r="H777" s="598" t="str">
        <f t="shared" si="24"/>
        <v>PESQUISA EM CIÊNCIAS SOCIAIS, HUMANAS E DA VIDA;EMPRESA BRASILEIRA;MÉDIO;;;CAPACITACAO DE FORNECEDORES;SERVIÇOS - OPERACIONALIZAÇÃO DE EQUIPAMENTOS</v>
      </c>
      <c r="I777" s="599" t="s">
        <v>1567</v>
      </c>
      <c r="J777" s="600" t="str">
        <f t="shared" si="25"/>
        <v>DESPESA NÃO ADMITIDA COM RECURSOS DA CLÁUSULA DE P,D&amp;I, CONSIDERANDO O EXECUTOR E A QUALIFICAÇÃO DO PROJETO OU PROGRAMA</v>
      </c>
    </row>
    <row r="778" spans="1:10" ht="12" customHeight="1" x14ac:dyDescent="0.3">
      <c r="A778" s="597" t="s">
        <v>25</v>
      </c>
      <c r="B778" s="597" t="s">
        <v>249</v>
      </c>
      <c r="C778" s="597" t="s">
        <v>243</v>
      </c>
      <c r="D778" s="597" t="s">
        <v>2354</v>
      </c>
      <c r="E778" s="597" t="s">
        <v>2354</v>
      </c>
      <c r="F778" s="597" t="s">
        <v>2362</v>
      </c>
      <c r="G778" s="597" t="s">
        <v>2202</v>
      </c>
      <c r="H778" s="598" t="str">
        <f t="shared" si="24"/>
        <v>PESQUISA EM CIÊNCIAS SOCIAIS, HUMANAS E DA VIDA;EMPRESA BRASILEIRA;MÉDIO;;;CUSTOS DIRETOS;NA</v>
      </c>
      <c r="I778" s="599" t="s">
        <v>1575</v>
      </c>
      <c r="J778" s="600" t="str">
        <f t="shared" si="25"/>
        <v/>
      </c>
    </row>
    <row r="779" spans="1:10" ht="12" customHeight="1" x14ac:dyDescent="0.3">
      <c r="A779" s="597" t="s">
        <v>25</v>
      </c>
      <c r="B779" s="597" t="s">
        <v>249</v>
      </c>
      <c r="C779" s="597" t="s">
        <v>243</v>
      </c>
      <c r="D779" s="597" t="s">
        <v>2354</v>
      </c>
      <c r="E779" s="597" t="s">
        <v>2354</v>
      </c>
      <c r="F779" s="597" t="s">
        <v>1643</v>
      </c>
      <c r="G779" s="597" t="s">
        <v>2202</v>
      </c>
      <c r="H779" s="598" t="str">
        <f t="shared" si="24"/>
        <v>PESQUISA EM CIÊNCIAS SOCIAIS, HUMANAS E DA VIDA;EMPRESA BRASILEIRA;MÉDIO;;;DIARIAS E AJUDA DE CUSTO;NA</v>
      </c>
      <c r="I779" s="599" t="s">
        <v>1575</v>
      </c>
      <c r="J779" s="600" t="str">
        <f t="shared" si="25"/>
        <v/>
      </c>
    </row>
    <row r="780" spans="1:10" ht="12" customHeight="1" x14ac:dyDescent="0.3">
      <c r="A780" s="597" t="s">
        <v>25</v>
      </c>
      <c r="B780" s="597" t="s">
        <v>249</v>
      </c>
      <c r="C780" s="597" t="s">
        <v>243</v>
      </c>
      <c r="D780" s="597" t="s">
        <v>2354</v>
      </c>
      <c r="E780" s="597" t="s">
        <v>2354</v>
      </c>
      <c r="F780" s="597" t="s">
        <v>1645</v>
      </c>
      <c r="G780" s="597" t="s">
        <v>2361</v>
      </c>
      <c r="H780" s="598" t="str">
        <f t="shared" si="24"/>
        <v>PESQUISA EM CIÊNCIAS SOCIAIS, HUMANAS E DA VIDA;EMPRESA BRASILEIRA;MÉDIO;;;EQUIPAMENTO E MATERIAL PERMANENTE;EQUIPAMENTO</v>
      </c>
      <c r="I780" s="599" t="s">
        <v>1575</v>
      </c>
      <c r="J780" s="600" t="str">
        <f t="shared" si="25"/>
        <v/>
      </c>
    </row>
    <row r="781" spans="1:10" ht="12" customHeight="1" x14ac:dyDescent="0.3">
      <c r="A781" s="597" t="s">
        <v>25</v>
      </c>
      <c r="B781" s="597" t="s">
        <v>249</v>
      </c>
      <c r="C781" s="597" t="s">
        <v>243</v>
      </c>
      <c r="D781" s="597" t="s">
        <v>2354</v>
      </c>
      <c r="E781" s="597" t="s">
        <v>2354</v>
      </c>
      <c r="F781" s="597" t="s">
        <v>1645</v>
      </c>
      <c r="G781" s="597" t="s">
        <v>1248</v>
      </c>
      <c r="H781" s="598" t="str">
        <f t="shared" si="24"/>
        <v>PESQUISA EM CIÊNCIAS SOCIAIS, HUMANAS E DA VIDA;EMPRESA BRASILEIRA;MÉDIO;;;EQUIPAMENTO E MATERIAL PERMANENTE;MATERIAL PERMANENTE</v>
      </c>
      <c r="I781" s="599" t="s">
        <v>1575</v>
      </c>
      <c r="J781" s="600" t="str">
        <f t="shared" si="25"/>
        <v/>
      </c>
    </row>
    <row r="782" spans="1:10" ht="12" customHeight="1" x14ac:dyDescent="0.3">
      <c r="A782" s="597" t="s">
        <v>25</v>
      </c>
      <c r="B782" s="597" t="s">
        <v>249</v>
      </c>
      <c r="C782" s="597" t="s">
        <v>243</v>
      </c>
      <c r="D782" s="597" t="s">
        <v>2354</v>
      </c>
      <c r="E782" s="597" t="s">
        <v>2354</v>
      </c>
      <c r="F782" s="597" t="s">
        <v>448</v>
      </c>
      <c r="G782" s="597" t="s">
        <v>2062</v>
      </c>
      <c r="H782" s="598" t="str">
        <f t="shared" si="24"/>
        <v>PESQUISA EM CIÊNCIAS SOCIAIS, HUMANAS E DA VIDA;EMPRESA BRASILEIRA;MÉDIO;;;EQUIPE;BOLSA - ALUNO DE GRADUAÇÃO OU PÓS-GRADUAÇÃO</v>
      </c>
      <c r="I782" s="599" t="s">
        <v>1567</v>
      </c>
      <c r="J782" s="600" t="str">
        <f t="shared" si="25"/>
        <v>DESPESA NÃO ADMITIDA COM RECURSOS DA CLÁUSULA DE P,D&amp;I, CONSIDERANDO O EXECUTOR E A QUALIFICAÇÃO DO PROJETO OU PROGRAMA</v>
      </c>
    </row>
    <row r="783" spans="1:10" ht="12" customHeight="1" x14ac:dyDescent="0.3">
      <c r="A783" s="597" t="s">
        <v>25</v>
      </c>
      <c r="B783" s="597" t="s">
        <v>249</v>
      </c>
      <c r="C783" s="597" t="s">
        <v>243</v>
      </c>
      <c r="D783" s="597" t="s">
        <v>2354</v>
      </c>
      <c r="E783" s="597" t="s">
        <v>2354</v>
      </c>
      <c r="F783" s="597" t="s">
        <v>448</v>
      </c>
      <c r="G783" s="597" t="s">
        <v>2061</v>
      </c>
      <c r="H783" s="598" t="str">
        <f t="shared" si="24"/>
        <v>PESQUISA EM CIÊNCIAS SOCIAIS, HUMANAS E DA VIDA;EMPRESA BRASILEIRA;MÉDIO;;;EQUIPE;BOLSA - DOCENTE OU PESQUISADOR DA INSTITUIÇÃO</v>
      </c>
      <c r="I783" s="599" t="s">
        <v>1567</v>
      </c>
      <c r="J783" s="600" t="str">
        <f t="shared" si="25"/>
        <v>DESPESA NÃO ADMITIDA COM RECURSOS DA CLÁUSULA DE P,D&amp;I, CONSIDERANDO O EXECUTOR E A QUALIFICAÇÃO DO PROJETO OU PROGRAMA</v>
      </c>
    </row>
    <row r="784" spans="1:10" ht="12" customHeight="1" x14ac:dyDescent="0.3">
      <c r="A784" s="597" t="s">
        <v>25</v>
      </c>
      <c r="B784" s="597" t="s">
        <v>249</v>
      </c>
      <c r="C784" s="597" t="s">
        <v>243</v>
      </c>
      <c r="D784" s="597" t="s">
        <v>2354</v>
      </c>
      <c r="E784" s="597" t="s">
        <v>2354</v>
      </c>
      <c r="F784" s="597" t="s">
        <v>448</v>
      </c>
      <c r="G784" s="597" t="s">
        <v>2063</v>
      </c>
      <c r="H784" s="598" t="str">
        <f t="shared" si="24"/>
        <v>PESQUISA EM CIÊNCIAS SOCIAIS, HUMANAS E DA VIDA;EMPRESA BRASILEIRA;MÉDIO;;;EQUIPE;BOLSA - PESQUISADOR VISITANTE</v>
      </c>
      <c r="I784" s="599" t="s">
        <v>1567</v>
      </c>
      <c r="J784" s="600" t="str">
        <f t="shared" si="25"/>
        <v>DESPESA NÃO ADMITIDA COM RECURSOS DA CLÁUSULA DE P,D&amp;I, CONSIDERANDO O EXECUTOR E A QUALIFICAÇÃO DO PROJETO OU PROGRAMA</v>
      </c>
    </row>
    <row r="785" spans="1:10" ht="12" customHeight="1" x14ac:dyDescent="0.3">
      <c r="A785" s="597" t="s">
        <v>25</v>
      </c>
      <c r="B785" s="597" t="s">
        <v>249</v>
      </c>
      <c r="C785" s="597" t="s">
        <v>243</v>
      </c>
      <c r="D785" s="597" t="s">
        <v>2354</v>
      </c>
      <c r="E785" s="597" t="s">
        <v>2354</v>
      </c>
      <c r="F785" s="597" t="s">
        <v>448</v>
      </c>
      <c r="G785" s="597" t="s">
        <v>1641</v>
      </c>
      <c r="H785" s="598" t="str">
        <f t="shared" si="24"/>
        <v>PESQUISA EM CIÊNCIAS SOCIAIS, HUMANAS E DA VIDA;EMPRESA BRASILEIRA;MÉDIO;;;EQUIPE;REMUNERAÇÃO DIRETA</v>
      </c>
      <c r="I785" s="599" t="s">
        <v>1575</v>
      </c>
      <c r="J785" s="600" t="str">
        <f t="shared" si="25"/>
        <v/>
      </c>
    </row>
    <row r="786" spans="1:10" ht="12" customHeight="1" x14ac:dyDescent="0.3">
      <c r="A786" s="597" t="s">
        <v>25</v>
      </c>
      <c r="B786" s="597" t="s">
        <v>249</v>
      </c>
      <c r="C786" s="597" t="s">
        <v>243</v>
      </c>
      <c r="D786" s="597" t="s">
        <v>2354</v>
      </c>
      <c r="E786" s="597" t="s">
        <v>2354</v>
      </c>
      <c r="F786" s="597" t="s">
        <v>1642</v>
      </c>
      <c r="G786" s="597" t="s">
        <v>2202</v>
      </c>
      <c r="H786" s="598" t="str">
        <f t="shared" si="24"/>
        <v>PESQUISA EM CIÊNCIAS SOCIAIS, HUMANAS E DA VIDA;EMPRESA BRASILEIRA;MÉDIO;;;MATERIAL DE CONSUMO;NA</v>
      </c>
      <c r="I786" s="599" t="s">
        <v>1575</v>
      </c>
      <c r="J786" s="600" t="str">
        <f t="shared" si="25"/>
        <v/>
      </c>
    </row>
    <row r="787" spans="1:10" ht="12" customHeight="1" x14ac:dyDescent="0.3">
      <c r="A787" s="597" t="s">
        <v>25</v>
      </c>
      <c r="B787" s="597" t="s">
        <v>249</v>
      </c>
      <c r="C787" s="597" t="s">
        <v>243</v>
      </c>
      <c r="D787" s="597" t="s">
        <v>2354</v>
      </c>
      <c r="E787" s="597" t="s">
        <v>2354</v>
      </c>
      <c r="F787" s="597" t="s">
        <v>1644</v>
      </c>
      <c r="G787" s="597" t="s">
        <v>2066</v>
      </c>
      <c r="H787" s="598" t="str">
        <f t="shared" si="24"/>
        <v>PESQUISA EM CIÊNCIAS SOCIAIS, HUMANAS E DA VIDA;EMPRESA BRASILEIRA;MÉDIO;;;OBRAS E INSTALACOES;AMPLIAÇÃO DE ÁREA DE EDIFICAÇÃO</v>
      </c>
      <c r="I787" s="599" t="s">
        <v>1567</v>
      </c>
      <c r="J787" s="600" t="str">
        <f t="shared" si="25"/>
        <v>DESPESA NÃO ADMITIDA COM RECURSOS DA CLÁUSULA DE P,D&amp;I, CONSIDERANDO O EXECUTOR E A QUALIFICAÇÃO DO PROJETO OU PROGRAMA</v>
      </c>
    </row>
    <row r="788" spans="1:10" ht="12" customHeight="1" x14ac:dyDescent="0.3">
      <c r="A788" s="597" t="s">
        <v>25</v>
      </c>
      <c r="B788" s="597" t="s">
        <v>249</v>
      </c>
      <c r="C788" s="597" t="s">
        <v>243</v>
      </c>
      <c r="D788" s="597" t="s">
        <v>2354</v>
      </c>
      <c r="E788" s="597" t="s">
        <v>2354</v>
      </c>
      <c r="F788" s="597" t="s">
        <v>1644</v>
      </c>
      <c r="G788" s="597" t="s">
        <v>258</v>
      </c>
      <c r="H788" s="598" t="str">
        <f t="shared" si="24"/>
        <v>PESQUISA EM CIÊNCIAS SOCIAIS, HUMANAS E DA VIDA;EMPRESA BRASILEIRA;MÉDIO;;;OBRAS E INSTALACOES;CONSTRUÇÃO DE NOVA EDIFICAÇÃO</v>
      </c>
      <c r="I788" s="599" t="s">
        <v>1567</v>
      </c>
      <c r="J788" s="600" t="str">
        <f t="shared" si="25"/>
        <v>DESPESA NÃO ADMITIDA COM RECURSOS DA CLÁUSULA DE P,D&amp;I, CONSIDERANDO O EXECUTOR E A QUALIFICAÇÃO DO PROJETO OU PROGRAMA</v>
      </c>
    </row>
    <row r="789" spans="1:10" ht="12" customHeight="1" x14ac:dyDescent="0.3">
      <c r="A789" s="597" t="s">
        <v>25</v>
      </c>
      <c r="B789" s="597" t="s">
        <v>249</v>
      </c>
      <c r="C789" s="597" t="s">
        <v>243</v>
      </c>
      <c r="D789" s="597" t="s">
        <v>2354</v>
      </c>
      <c r="E789" s="597" t="s">
        <v>2354</v>
      </c>
      <c r="F789" s="597" t="s">
        <v>1644</v>
      </c>
      <c r="G789" s="597" t="s">
        <v>2067</v>
      </c>
      <c r="H789" s="598" t="str">
        <f t="shared" si="24"/>
        <v>PESQUISA EM CIÊNCIAS SOCIAIS, HUMANAS E DA VIDA;EMPRESA BRASILEIRA;MÉDIO;;;OBRAS E INSTALACOES;PROJETO EXECUTIVO E ESTUDOS TÉCNICOS</v>
      </c>
      <c r="I789" s="599" t="s">
        <v>1567</v>
      </c>
      <c r="J789" s="600" t="str">
        <f t="shared" si="25"/>
        <v>DESPESA NÃO ADMITIDA COM RECURSOS DA CLÁUSULA DE P,D&amp;I, CONSIDERANDO O EXECUTOR E A QUALIFICAÇÃO DO PROJETO OU PROGRAMA</v>
      </c>
    </row>
    <row r="790" spans="1:10" ht="12" customHeight="1" x14ac:dyDescent="0.3">
      <c r="A790" s="597" t="s">
        <v>25</v>
      </c>
      <c r="B790" s="597" t="s">
        <v>249</v>
      </c>
      <c r="C790" s="597" t="s">
        <v>243</v>
      </c>
      <c r="D790" s="597" t="s">
        <v>2354</v>
      </c>
      <c r="E790" s="597" t="s">
        <v>2354</v>
      </c>
      <c r="F790" s="597" t="s">
        <v>1644</v>
      </c>
      <c r="G790" s="597" t="s">
        <v>219</v>
      </c>
      <c r="H790" s="598" t="str">
        <f t="shared" si="24"/>
        <v>PESQUISA EM CIÊNCIAS SOCIAIS, HUMANAS E DA VIDA;EMPRESA BRASILEIRA;MÉDIO;;;OBRAS E INSTALACOES;REFORMA DE EDIFICAÇÃO</v>
      </c>
      <c r="I790" s="599" t="s">
        <v>1567</v>
      </c>
      <c r="J790" s="600" t="str">
        <f t="shared" si="25"/>
        <v>DESPESA NÃO ADMITIDA COM RECURSOS DA CLÁUSULA DE P,D&amp;I, CONSIDERANDO O EXECUTOR E A QUALIFICAÇÃO DO PROJETO OU PROGRAMA</v>
      </c>
    </row>
    <row r="791" spans="1:10" ht="12" customHeight="1" x14ac:dyDescent="0.3">
      <c r="A791" s="597" t="s">
        <v>25</v>
      </c>
      <c r="B791" s="597" t="s">
        <v>249</v>
      </c>
      <c r="C791" s="597" t="s">
        <v>243</v>
      </c>
      <c r="D791" s="597" t="s">
        <v>2354</v>
      </c>
      <c r="E791" s="597" t="s">
        <v>2354</v>
      </c>
      <c r="F791" s="597" t="s">
        <v>1644</v>
      </c>
      <c r="G791" s="597" t="s">
        <v>2065</v>
      </c>
      <c r="H791" s="598" t="str">
        <f t="shared" si="24"/>
        <v>PESQUISA EM CIÊNCIAS SOCIAIS, HUMANAS E DA VIDA;EMPRESA BRASILEIRA;MÉDIO;;;OBRAS E INSTALACOES;SERVIÇO TÉCNICO DE APOIO - INFRAESTRUTURA</v>
      </c>
      <c r="I791" s="599" t="s">
        <v>1567</v>
      </c>
      <c r="J791" s="600" t="str">
        <f t="shared" si="25"/>
        <v>DESPESA NÃO ADMITIDA COM RECURSOS DA CLÁUSULA DE P,D&amp;I, CONSIDERANDO O EXECUTOR E A QUALIFICAÇÃO DO PROJETO OU PROGRAMA</v>
      </c>
    </row>
    <row r="792" spans="1:10" ht="12" customHeight="1" x14ac:dyDescent="0.3">
      <c r="A792" s="597" t="s">
        <v>25</v>
      </c>
      <c r="B792" s="597" t="s">
        <v>249</v>
      </c>
      <c r="C792" s="597" t="s">
        <v>243</v>
      </c>
      <c r="D792" s="597" t="s">
        <v>2354</v>
      </c>
      <c r="E792" s="597" t="s">
        <v>2354</v>
      </c>
      <c r="F792" s="597" t="s">
        <v>10</v>
      </c>
      <c r="G792" s="597" t="s">
        <v>1649</v>
      </c>
      <c r="H792" s="598" t="str">
        <f t="shared" si="24"/>
        <v>PESQUISA EM CIÊNCIAS SOCIAIS, HUMANAS E DA VIDA;EMPRESA BRASILEIRA;MÉDIO;;;OUTRAS DESPESAS;DESPESA DE IMPORTACAO</v>
      </c>
      <c r="I792" s="599" t="s">
        <v>1575</v>
      </c>
      <c r="J792" s="600" t="str">
        <f t="shared" si="25"/>
        <v/>
      </c>
    </row>
    <row r="793" spans="1:10" ht="12" customHeight="1" x14ac:dyDescent="0.3">
      <c r="A793" s="597" t="s">
        <v>25</v>
      </c>
      <c r="B793" s="597" t="s">
        <v>249</v>
      </c>
      <c r="C793" s="597" t="s">
        <v>243</v>
      </c>
      <c r="D793" s="597" t="s">
        <v>2354</v>
      </c>
      <c r="E793" s="597" t="s">
        <v>2354</v>
      </c>
      <c r="F793" s="597" t="s">
        <v>10</v>
      </c>
      <c r="G793" s="597" t="s">
        <v>1650</v>
      </c>
      <c r="H793" s="598" t="str">
        <f t="shared" si="24"/>
        <v>PESQUISA EM CIÊNCIAS SOCIAIS, HUMANAS E DA VIDA;EMPRESA BRASILEIRA;MÉDIO;;;OUTRAS DESPESAS;DESPESA OPERACIONAL E ADMINISTRATIVA</v>
      </c>
      <c r="I793" s="599" t="s">
        <v>1567</v>
      </c>
      <c r="J793" s="600" t="str">
        <f t="shared" si="25"/>
        <v>DESPESA NÃO ADMITIDA COM RECURSOS DA CLÁUSULA DE P,D&amp;I, CONSIDERANDO O EXECUTOR E A QUALIFICAÇÃO DO PROJETO OU PROGRAMA</v>
      </c>
    </row>
    <row r="794" spans="1:10" ht="12" customHeight="1" x14ac:dyDescent="0.3">
      <c r="A794" s="597" t="s">
        <v>25</v>
      </c>
      <c r="B794" s="597" t="s">
        <v>249</v>
      </c>
      <c r="C794" s="597" t="s">
        <v>243</v>
      </c>
      <c r="D794" s="597" t="s">
        <v>2354</v>
      </c>
      <c r="E794" s="597" t="s">
        <v>2354</v>
      </c>
      <c r="F794" s="597" t="s">
        <v>10</v>
      </c>
      <c r="G794" s="597" t="s">
        <v>277</v>
      </c>
      <c r="H794" s="598" t="str">
        <f t="shared" si="24"/>
        <v>PESQUISA EM CIÊNCIAS SOCIAIS, HUMANAS E DA VIDA;EMPRESA BRASILEIRA;MÉDIO;;;OUTRAS DESPESAS;RESSARCIMENTO DE CUSTOS INDIRETOS</v>
      </c>
      <c r="I794" s="599" t="s">
        <v>1567</v>
      </c>
      <c r="J794" s="600" t="str">
        <f t="shared" si="25"/>
        <v>DESPESA NÃO ADMITIDA COM RECURSOS DA CLÁUSULA DE P,D&amp;I, CONSIDERANDO O EXECUTOR E A QUALIFICAÇÃO DO PROJETO OU PROGRAMA</v>
      </c>
    </row>
    <row r="795" spans="1:10" ht="12" customHeight="1" x14ac:dyDescent="0.3">
      <c r="A795" s="597" t="s">
        <v>25</v>
      </c>
      <c r="B795" s="597" t="s">
        <v>249</v>
      </c>
      <c r="C795" s="597" t="s">
        <v>243</v>
      </c>
      <c r="D795" s="597" t="s">
        <v>2354</v>
      </c>
      <c r="E795" s="597" t="s">
        <v>2354</v>
      </c>
      <c r="F795" s="597" t="s">
        <v>317</v>
      </c>
      <c r="G795" s="597" t="s">
        <v>2060</v>
      </c>
      <c r="H795" s="598" t="str">
        <f t="shared" si="24"/>
        <v>PESQUISA EM CIÊNCIAS SOCIAIS, HUMANAS E DA VIDA;EMPRESA BRASILEIRA;MÉDIO;;;OUTROS BENS E DIREITOS;DADO GEOLÓGICO, GEOQUÍMICO OU GEOFÍSICO PÚBLICO</v>
      </c>
      <c r="I795" s="599" t="s">
        <v>1567</v>
      </c>
      <c r="J795" s="600" t="str">
        <f t="shared" si="25"/>
        <v>DESPESA NÃO ADMITIDA COM RECURSOS DA CLÁUSULA DE P,D&amp;I, CONSIDERANDO O EXECUTOR E A QUALIFICAÇÃO DO PROJETO OU PROGRAMA</v>
      </c>
    </row>
    <row r="796" spans="1:10" ht="12" customHeight="1" x14ac:dyDescent="0.3">
      <c r="A796" s="597" t="s">
        <v>25</v>
      </c>
      <c r="B796" s="597" t="s">
        <v>249</v>
      </c>
      <c r="C796" s="597" t="s">
        <v>243</v>
      </c>
      <c r="D796" s="597" t="s">
        <v>2354</v>
      </c>
      <c r="E796" s="597" t="s">
        <v>2354</v>
      </c>
      <c r="F796" s="597" t="s">
        <v>317</v>
      </c>
      <c r="G796" s="597" t="s">
        <v>220</v>
      </c>
      <c r="H796" s="598" t="str">
        <f t="shared" si="24"/>
        <v>PESQUISA EM CIÊNCIAS SOCIAIS, HUMANAS E DA VIDA;EMPRESA BRASILEIRA;MÉDIO;;;OUTROS BENS E DIREITOS;DADO NÃO REGULADO PELA ANP</v>
      </c>
      <c r="I796" s="599" t="s">
        <v>1567</v>
      </c>
      <c r="J796" s="600" t="str">
        <f t="shared" si="25"/>
        <v>DESPESA NÃO ADMITIDA COM RECURSOS DA CLÁUSULA DE P,D&amp;I, CONSIDERANDO O EXECUTOR E A QUALIFICAÇÃO DO PROJETO OU PROGRAMA</v>
      </c>
    </row>
    <row r="797" spans="1:10" ht="12" customHeight="1" x14ac:dyDescent="0.3">
      <c r="A797" s="597" t="s">
        <v>25</v>
      </c>
      <c r="B797" s="597" t="s">
        <v>249</v>
      </c>
      <c r="C797" s="597" t="s">
        <v>243</v>
      </c>
      <c r="D797" s="597" t="s">
        <v>2354</v>
      </c>
      <c r="E797" s="597" t="s">
        <v>2354</v>
      </c>
      <c r="F797" s="597" t="s">
        <v>317</v>
      </c>
      <c r="G797" s="597" t="s">
        <v>215</v>
      </c>
      <c r="H797" s="598" t="str">
        <f t="shared" si="24"/>
        <v>PESQUISA EM CIÊNCIAS SOCIAIS, HUMANAS E DA VIDA;EMPRESA BRASILEIRA;MÉDIO;;;OUTROS BENS E DIREITOS;MATERIAL BIBLIOGRÁFICO</v>
      </c>
      <c r="I797" s="599" t="s">
        <v>1567</v>
      </c>
      <c r="J797" s="600" t="str">
        <f t="shared" si="25"/>
        <v>DESPESA NÃO ADMITIDA COM RECURSOS DA CLÁUSULA DE P,D&amp;I, CONSIDERANDO O EXECUTOR E A QUALIFICAÇÃO DO PROJETO OU PROGRAMA</v>
      </c>
    </row>
    <row r="798" spans="1:10" ht="12" customHeight="1" x14ac:dyDescent="0.3">
      <c r="A798" s="597" t="s">
        <v>25</v>
      </c>
      <c r="B798" s="597" t="s">
        <v>249</v>
      </c>
      <c r="C798" s="597" t="s">
        <v>243</v>
      </c>
      <c r="D798" s="597" t="s">
        <v>2354</v>
      </c>
      <c r="E798" s="597" t="s">
        <v>2354</v>
      </c>
      <c r="F798" s="597" t="s">
        <v>317</v>
      </c>
      <c r="G798" s="597" t="s">
        <v>2068</v>
      </c>
      <c r="H798" s="598" t="str">
        <f t="shared" si="24"/>
        <v>PESQUISA EM CIÊNCIAS SOCIAIS, HUMANAS E DA VIDA;EMPRESA BRASILEIRA;MÉDIO;;;OUTROS BENS E DIREITOS;OUTRO (ESPECIFIQUE)</v>
      </c>
      <c r="I798" s="599" t="s">
        <v>1567</v>
      </c>
      <c r="J798" s="600" t="str">
        <f t="shared" si="25"/>
        <v>DESPESA NÃO ADMITIDA COM RECURSOS DA CLÁUSULA DE P,D&amp;I, CONSIDERANDO O EXECUTOR E A QUALIFICAÇÃO DO PROJETO OU PROGRAMA</v>
      </c>
    </row>
    <row r="799" spans="1:10" ht="12" customHeight="1" x14ac:dyDescent="0.3">
      <c r="A799" s="597" t="s">
        <v>25</v>
      </c>
      <c r="B799" s="597" t="s">
        <v>249</v>
      </c>
      <c r="C799" s="597" t="s">
        <v>243</v>
      </c>
      <c r="D799" s="597" t="s">
        <v>2354</v>
      </c>
      <c r="E799" s="597" t="s">
        <v>2354</v>
      </c>
      <c r="F799" s="597" t="s">
        <v>317</v>
      </c>
      <c r="G799" s="597" t="s">
        <v>321</v>
      </c>
      <c r="H799" s="598" t="str">
        <f t="shared" si="24"/>
        <v>PESQUISA EM CIÊNCIAS SOCIAIS, HUMANAS E DA VIDA;EMPRESA BRASILEIRA;MÉDIO;;;OUTROS BENS E DIREITOS;SOFTWARE</v>
      </c>
      <c r="I799" s="599" t="s">
        <v>1567</v>
      </c>
      <c r="J799" s="600" t="str">
        <f t="shared" si="25"/>
        <v>DESPESA NÃO ADMITIDA COM RECURSOS DA CLÁUSULA DE P,D&amp;I, CONSIDERANDO O EXECUTOR E A QUALIFICAÇÃO DO PROJETO OU PROGRAMA</v>
      </c>
    </row>
    <row r="800" spans="1:10" ht="12" customHeight="1" x14ac:dyDescent="0.3">
      <c r="A800" s="597" t="s">
        <v>25</v>
      </c>
      <c r="B800" s="597" t="s">
        <v>249</v>
      </c>
      <c r="C800" s="597" t="s">
        <v>243</v>
      </c>
      <c r="D800" s="597" t="s">
        <v>2354</v>
      </c>
      <c r="E800" s="597" t="s">
        <v>2354</v>
      </c>
      <c r="F800" s="597" t="s">
        <v>409</v>
      </c>
      <c r="G800" s="597" t="s">
        <v>2202</v>
      </c>
      <c r="H800" s="598" t="str">
        <f t="shared" si="24"/>
        <v>PESQUISA EM CIÊNCIAS SOCIAIS, HUMANAS E DA VIDA;EMPRESA BRASILEIRA;MÉDIO;;;PASSAGENS;NA</v>
      </c>
      <c r="I800" s="599" t="s">
        <v>1575</v>
      </c>
      <c r="J800" s="600" t="str">
        <f t="shared" si="25"/>
        <v/>
      </c>
    </row>
    <row r="801" spans="1:10" ht="12" customHeight="1" x14ac:dyDescent="0.3">
      <c r="A801" s="597" t="s">
        <v>25</v>
      </c>
      <c r="B801" s="597" t="s">
        <v>249</v>
      </c>
      <c r="C801" s="597" t="s">
        <v>243</v>
      </c>
      <c r="D801" s="597" t="s">
        <v>2354</v>
      </c>
      <c r="E801" s="597" t="s">
        <v>2354</v>
      </c>
      <c r="F801" s="597" t="s">
        <v>1705</v>
      </c>
      <c r="G801" s="597" t="s">
        <v>2058</v>
      </c>
      <c r="H801" s="598" t="str">
        <f t="shared" si="24"/>
        <v>PESQUISA EM CIÊNCIAS SOCIAIS, HUMANAS E DA VIDA;EMPRESA BRASILEIRA;MÉDIO;;;PROTOTIPO;MATERIAL OU COMPONENTE - PROTÓTIPO OU UNIDADE PILOTO</v>
      </c>
      <c r="I801" s="599" t="s">
        <v>1575</v>
      </c>
      <c r="J801" s="600" t="str">
        <f t="shared" si="25"/>
        <v/>
      </c>
    </row>
    <row r="802" spans="1:10" ht="12" customHeight="1" x14ac:dyDescent="0.3">
      <c r="A802" s="597" t="s">
        <v>25</v>
      </c>
      <c r="B802" s="597" t="s">
        <v>249</v>
      </c>
      <c r="C802" s="597" t="s">
        <v>243</v>
      </c>
      <c r="D802" s="597" t="s">
        <v>2354</v>
      </c>
      <c r="E802" s="597" t="s">
        <v>2354</v>
      </c>
      <c r="F802" s="597" t="s">
        <v>1705</v>
      </c>
      <c r="G802" s="597" t="s">
        <v>2059</v>
      </c>
      <c r="H802" s="598" t="str">
        <f t="shared" si="24"/>
        <v>PESQUISA EM CIÊNCIAS SOCIAIS, HUMANAS E DA VIDA;EMPRESA BRASILEIRA;MÉDIO;;;PROTOTIPO;SERVIÇO DE TERCEIRO - PROTÓTIPO OU UNIDADE PILOTO</v>
      </c>
      <c r="I802" s="599" t="s">
        <v>1575</v>
      </c>
      <c r="J802" s="600" t="str">
        <f t="shared" si="25"/>
        <v/>
      </c>
    </row>
    <row r="803" spans="1:10" ht="12" customHeight="1" x14ac:dyDescent="0.3">
      <c r="A803" s="597" t="s">
        <v>25</v>
      </c>
      <c r="B803" s="597" t="s">
        <v>249</v>
      </c>
      <c r="C803" s="597" t="s">
        <v>243</v>
      </c>
      <c r="D803" s="597" t="s">
        <v>2354</v>
      </c>
      <c r="E803" s="597" t="s">
        <v>2354</v>
      </c>
      <c r="F803" s="597" t="s">
        <v>303</v>
      </c>
      <c r="G803" s="597" t="s">
        <v>1647</v>
      </c>
      <c r="H803" s="598" t="str">
        <f t="shared" si="24"/>
        <v>PESQUISA EM CIÊNCIAS SOCIAIS, HUMANAS E DA VIDA;EMPRESA BRASILEIRA;MÉDIO;;;RECURSOS HUMANOS;BOLSA</v>
      </c>
      <c r="I803" s="599" t="s">
        <v>1567</v>
      </c>
      <c r="J803" s="600" t="str">
        <f t="shared" si="25"/>
        <v>DESPESA NÃO ADMITIDA COM RECURSOS DA CLÁUSULA DE P,D&amp;I, CONSIDERANDO O EXECUTOR E A QUALIFICAÇÃO DO PROJETO OU PROGRAMA</v>
      </c>
    </row>
    <row r="804" spans="1:10" ht="12" customHeight="1" x14ac:dyDescent="0.3">
      <c r="A804" s="597" t="s">
        <v>25</v>
      </c>
      <c r="B804" s="597" t="s">
        <v>249</v>
      </c>
      <c r="C804" s="597" t="s">
        <v>243</v>
      </c>
      <c r="D804" s="597" t="s">
        <v>2354</v>
      </c>
      <c r="E804" s="597" t="s">
        <v>2354</v>
      </c>
      <c r="F804" s="597" t="s">
        <v>303</v>
      </c>
      <c r="G804" s="597" t="s">
        <v>270</v>
      </c>
      <c r="H804" s="598" t="str">
        <f t="shared" si="24"/>
        <v>PESQUISA EM CIÊNCIAS SOCIAIS, HUMANAS E DA VIDA;EMPRESA BRASILEIRA;MÉDIO;;;RECURSOS HUMANOS;TAXA DE BANCADA</v>
      </c>
      <c r="I804" s="599" t="s">
        <v>1567</v>
      </c>
      <c r="J804" s="600" t="str">
        <f t="shared" si="25"/>
        <v>DESPESA NÃO ADMITIDA COM RECURSOS DA CLÁUSULA DE P,D&amp;I, CONSIDERANDO O EXECUTOR E A QUALIFICAÇÃO DO PROJETO OU PROGRAMA</v>
      </c>
    </row>
    <row r="805" spans="1:10" ht="12" customHeight="1" x14ac:dyDescent="0.3">
      <c r="A805" s="597" t="s">
        <v>25</v>
      </c>
      <c r="B805" s="597" t="s">
        <v>249</v>
      </c>
      <c r="C805" s="597" t="s">
        <v>243</v>
      </c>
      <c r="D805" s="597" t="s">
        <v>2354</v>
      </c>
      <c r="E805" s="597" t="s">
        <v>2354</v>
      </c>
      <c r="F805" s="597" t="s">
        <v>2357</v>
      </c>
      <c r="G805" s="597" t="s">
        <v>232</v>
      </c>
      <c r="H805" s="598" t="str">
        <f t="shared" si="24"/>
        <v>PESQUISA EM CIÊNCIAS SOCIAIS, HUMANAS E DA VIDA;EMPRESA BRASILEIRA;MÉDIO;;;SERVICOS;OUTRO SERVIÇO DE APOIO</v>
      </c>
      <c r="I805" s="599" t="s">
        <v>1567</v>
      </c>
      <c r="J805" s="600" t="str">
        <f t="shared" si="25"/>
        <v>DESPESA NÃO ADMITIDA COM RECURSOS DA CLÁUSULA DE P,D&amp;I, CONSIDERANDO O EXECUTOR E A QUALIFICAÇÃO DO PROJETO OU PROGRAMA</v>
      </c>
    </row>
    <row r="806" spans="1:10" ht="12" customHeight="1" x14ac:dyDescent="0.3">
      <c r="A806" s="597" t="s">
        <v>25</v>
      </c>
      <c r="B806" s="597" t="s">
        <v>249</v>
      </c>
      <c r="C806" s="597" t="s">
        <v>243</v>
      </c>
      <c r="D806" s="597" t="s">
        <v>2354</v>
      </c>
      <c r="E806" s="597" t="s">
        <v>2354</v>
      </c>
      <c r="F806" s="597" t="s">
        <v>2357</v>
      </c>
      <c r="G806" s="597" t="s">
        <v>221</v>
      </c>
      <c r="H806" s="598" t="str">
        <f t="shared" si="24"/>
        <v>PESQUISA EM CIÊNCIAS SOCIAIS, HUMANAS E DA VIDA;EMPRESA BRASILEIRA;MÉDIO;;;SERVICOS;PERFURAÇÃO DE POÇO ESTRATIGRÁFICO</v>
      </c>
      <c r="I806" s="599" t="s">
        <v>1567</v>
      </c>
      <c r="J806" s="600" t="str">
        <f t="shared" si="25"/>
        <v>DESPESA NÃO ADMITIDA COM RECURSOS DA CLÁUSULA DE P,D&amp;I, CONSIDERANDO O EXECUTOR E A QUALIFICAÇÃO DO PROJETO OU PROGRAMA</v>
      </c>
    </row>
    <row r="807" spans="1:10" ht="12" customHeight="1" x14ac:dyDescent="0.3">
      <c r="A807" s="597" t="s">
        <v>25</v>
      </c>
      <c r="B807" s="597" t="s">
        <v>249</v>
      </c>
      <c r="C807" s="597" t="s">
        <v>243</v>
      </c>
      <c r="D807" s="597" t="s">
        <v>2354</v>
      </c>
      <c r="E807" s="597" t="s">
        <v>2354</v>
      </c>
      <c r="F807" s="597" t="s">
        <v>2357</v>
      </c>
      <c r="G807" s="597" t="s">
        <v>2055</v>
      </c>
      <c r="H807" s="598" t="str">
        <f t="shared" si="24"/>
        <v>PESQUISA EM CIÊNCIAS SOCIAIS, HUMANAS E DA VIDA;EMPRESA BRASILEIRA;MÉDIO;;;SERVICOS;SERVIÇO DE APOIO PARA AQUISIÇÃO DE DADOS</v>
      </c>
      <c r="I807" s="599" t="s">
        <v>1567</v>
      </c>
      <c r="J807" s="600" t="str">
        <f t="shared" si="25"/>
        <v>DESPESA NÃO ADMITIDA COM RECURSOS DA CLÁUSULA DE P,D&amp;I, CONSIDERANDO O EXECUTOR E A QUALIFICAÇÃO DO PROJETO OU PROGRAMA</v>
      </c>
    </row>
    <row r="808" spans="1:10" ht="12" customHeight="1" x14ac:dyDescent="0.3">
      <c r="A808" s="597" t="s">
        <v>25</v>
      </c>
      <c r="B808" s="597" t="s">
        <v>249</v>
      </c>
      <c r="C808" s="597" t="s">
        <v>243</v>
      </c>
      <c r="D808" s="597" t="s">
        <v>2354</v>
      </c>
      <c r="E808" s="597" t="s">
        <v>2354</v>
      </c>
      <c r="F808" s="597" t="s">
        <v>2357</v>
      </c>
      <c r="G808" s="597" t="s">
        <v>230</v>
      </c>
      <c r="H808" s="598" t="str">
        <f t="shared" si="24"/>
        <v>PESQUISA EM CIÊNCIAS SOCIAIS, HUMANAS E DA VIDA;EMPRESA BRASILEIRA;MÉDIO;;;SERVICOS;SERVIÇO DE EDITORAÇÃO E IMPRESSÃO</v>
      </c>
      <c r="I808" s="599" t="s">
        <v>1567</v>
      </c>
      <c r="J808" s="600" t="str">
        <f t="shared" si="25"/>
        <v>DESPESA NÃO ADMITIDA COM RECURSOS DA CLÁUSULA DE P,D&amp;I, CONSIDERANDO O EXECUTOR E A QUALIFICAÇÃO DO PROJETO OU PROGRAMA</v>
      </c>
    </row>
    <row r="809" spans="1:10" ht="12" customHeight="1" x14ac:dyDescent="0.3">
      <c r="A809" s="597" t="s">
        <v>25</v>
      </c>
      <c r="B809" s="597" t="s">
        <v>249</v>
      </c>
      <c r="C809" s="597" t="s">
        <v>243</v>
      </c>
      <c r="D809" s="597" t="s">
        <v>2354</v>
      </c>
      <c r="E809" s="597" t="s">
        <v>2354</v>
      </c>
      <c r="F809" s="597" t="s">
        <v>2357</v>
      </c>
      <c r="G809" s="597" t="s">
        <v>231</v>
      </c>
      <c r="H809" s="598" t="str">
        <f t="shared" si="24"/>
        <v>PESQUISA EM CIÊNCIAS SOCIAIS, HUMANAS E DA VIDA;EMPRESA BRASILEIRA;MÉDIO;;;SERVICOS;SERVIÇO DE LOCOMOÇÃO E TRANSPORTE</v>
      </c>
      <c r="I809" s="599" t="s">
        <v>1567</v>
      </c>
      <c r="J809" s="600" t="str">
        <f t="shared" si="25"/>
        <v>DESPESA NÃO ADMITIDA COM RECURSOS DA CLÁUSULA DE P,D&amp;I, CONSIDERANDO O EXECUTOR E A QUALIFICAÇÃO DO PROJETO OU PROGRAMA</v>
      </c>
    </row>
    <row r="810" spans="1:10" ht="12" customHeight="1" x14ac:dyDescent="0.3">
      <c r="A810" s="597" t="s">
        <v>25</v>
      </c>
      <c r="B810" s="597" t="s">
        <v>249</v>
      </c>
      <c r="C810" s="597" t="s">
        <v>243</v>
      </c>
      <c r="D810" s="597" t="s">
        <v>2354</v>
      </c>
      <c r="E810" s="597" t="s">
        <v>2354</v>
      </c>
      <c r="F810" s="597" t="s">
        <v>2357</v>
      </c>
      <c r="G810" s="597" t="s">
        <v>2358</v>
      </c>
      <c r="H810" s="598" t="str">
        <f t="shared" si="24"/>
        <v>PESQUISA EM CIÊNCIAS SOCIAIS, HUMANAS E DA VIDA;EMPRESA BRASILEIRA;MÉDIO;;;SERVICOS;SERVIÇO DE MANUTENÇÃO</v>
      </c>
      <c r="I810" s="599" t="s">
        <v>1567</v>
      </c>
      <c r="J810" s="600" t="str">
        <f t="shared" si="25"/>
        <v>DESPESA NÃO ADMITIDA COM RECURSOS DA CLÁUSULA DE P,D&amp;I, CONSIDERANDO O EXECUTOR E A QUALIFICAÇÃO DO PROJETO OU PROGRAMA</v>
      </c>
    </row>
    <row r="811" spans="1:10" ht="12" customHeight="1" x14ac:dyDescent="0.3">
      <c r="A811" s="597" t="s">
        <v>25</v>
      </c>
      <c r="B811" s="597" t="s">
        <v>249</v>
      </c>
      <c r="C811" s="597" t="s">
        <v>243</v>
      </c>
      <c r="D811" s="597" t="s">
        <v>2354</v>
      </c>
      <c r="E811" s="597" t="s">
        <v>2354</v>
      </c>
      <c r="F811" s="597" t="s">
        <v>2357</v>
      </c>
      <c r="G811" s="597" t="s">
        <v>2399</v>
      </c>
      <c r="H811" s="598" t="str">
        <f t="shared" si="24"/>
        <v>PESQUISA EM CIÊNCIAS SOCIAIS, HUMANAS E DA VIDA;EMPRESA BRASILEIRA;MÉDIO;;;SERVICOS;SERVIÇO TÉCNICO ESPECIALIZADO</v>
      </c>
      <c r="I811" s="599" t="s">
        <v>1575</v>
      </c>
      <c r="J811" s="600" t="str">
        <f t="shared" si="25"/>
        <v/>
      </c>
    </row>
    <row r="812" spans="1:10" ht="12" customHeight="1" x14ac:dyDescent="0.3">
      <c r="A812" s="597" t="s">
        <v>25</v>
      </c>
      <c r="B812" s="597" t="s">
        <v>249</v>
      </c>
      <c r="C812" s="597" t="s">
        <v>243</v>
      </c>
      <c r="D812" s="597" t="s">
        <v>2354</v>
      </c>
      <c r="E812" s="597" t="s">
        <v>2354</v>
      </c>
      <c r="F812" s="597" t="s">
        <v>2357</v>
      </c>
      <c r="G812" s="597" t="s">
        <v>2359</v>
      </c>
      <c r="H812" s="598" t="str">
        <f t="shared" si="24"/>
        <v>PESQUISA EM CIÊNCIAS SOCIAIS, HUMANAS E DA VIDA;EMPRESA BRASILEIRA;MÉDIO;;;SERVICOS;SERVIÇOS COMPUTACIONAIS</v>
      </c>
      <c r="I812" s="599" t="s">
        <v>1575</v>
      </c>
      <c r="J812" s="600" t="str">
        <f t="shared" si="25"/>
        <v/>
      </c>
    </row>
    <row r="813" spans="1:10" ht="12" customHeight="1" x14ac:dyDescent="0.3">
      <c r="A813" s="597" t="s">
        <v>25</v>
      </c>
      <c r="B813" s="597" t="s">
        <v>249</v>
      </c>
      <c r="C813" s="597" t="s">
        <v>243</v>
      </c>
      <c r="D813" s="597" t="s">
        <v>2354</v>
      </c>
      <c r="E813" s="597" t="s">
        <v>2354</v>
      </c>
      <c r="F813" s="597" t="s">
        <v>2357</v>
      </c>
      <c r="G813" s="597" t="s">
        <v>229</v>
      </c>
      <c r="H813" s="598" t="str">
        <f t="shared" si="24"/>
        <v>PESQUISA EM CIÊNCIAS SOCIAIS, HUMANAS E DA VIDA;EMPRESA BRASILEIRA;MÉDIO;;;SERVICOS;TAXA DE INSCRIÇÃO EM CONGRESSO OU EVENTO</v>
      </c>
      <c r="I813" s="599" t="s">
        <v>1567</v>
      </c>
      <c r="J813" s="600" t="str">
        <f t="shared" si="25"/>
        <v>DESPESA NÃO ADMITIDA COM RECURSOS DA CLÁUSULA DE P,D&amp;I, CONSIDERANDO O EXECUTOR E A QUALIFICAÇÃO DO PROJETO OU PROGRAMA</v>
      </c>
    </row>
    <row r="814" spans="1:10" ht="12" customHeight="1" x14ac:dyDescent="0.3">
      <c r="A814" s="597" t="s">
        <v>25</v>
      </c>
      <c r="B814" s="597" t="s">
        <v>249</v>
      </c>
      <c r="C814" s="597" t="s">
        <v>243</v>
      </c>
      <c r="D814" s="597" t="s">
        <v>2354</v>
      </c>
      <c r="E814" s="597" t="s">
        <v>2354</v>
      </c>
      <c r="F814" s="597" t="s">
        <v>2360</v>
      </c>
      <c r="G814" s="597" t="s">
        <v>2064</v>
      </c>
      <c r="H814" s="598" t="str">
        <f t="shared" si="24"/>
        <v>PESQUISA EM CIÊNCIAS SOCIAIS, HUMANAS E DA VIDA;EMPRESA BRASILEIRA;MÉDIO;;;SERVICOS - TIB;SERVIÇO DE TIB</v>
      </c>
      <c r="I814" s="599" t="s">
        <v>1567</v>
      </c>
      <c r="J814" s="600" t="str">
        <f t="shared" si="25"/>
        <v>DESPESA NÃO ADMITIDA COM RECURSOS DA CLÁUSULA DE P,D&amp;I, CONSIDERANDO O EXECUTOR E A QUALIFICAÇÃO DO PROJETO OU PROGRAMA</v>
      </c>
    </row>
    <row r="815" spans="1:10" ht="12" customHeight="1" x14ac:dyDescent="0.3">
      <c r="A815" s="597" t="s">
        <v>25</v>
      </c>
      <c r="B815" s="597" t="s">
        <v>249</v>
      </c>
      <c r="C815" s="597" t="s">
        <v>243</v>
      </c>
      <c r="D815" s="597" t="s">
        <v>2354</v>
      </c>
      <c r="E815" s="597" t="s">
        <v>2354</v>
      </c>
      <c r="F815" s="597" t="s">
        <v>2360</v>
      </c>
      <c r="G815" s="597" t="s">
        <v>2057</v>
      </c>
      <c r="H815" s="598" t="str">
        <f t="shared" si="24"/>
        <v>PESQUISA EM CIÊNCIAS SOCIAIS, HUMANAS E DA VIDA;EMPRESA BRASILEIRA;MÉDIO;;;SERVICOS - TIB;SERVIÇO DE TREINAMENTO, SUPORTE E QUALIFICAÇÃO</v>
      </c>
      <c r="I815" s="599" t="s">
        <v>1567</v>
      </c>
      <c r="J815" s="600" t="str">
        <f t="shared" si="25"/>
        <v>DESPESA NÃO ADMITIDA COM RECURSOS DA CLÁUSULA DE P,D&amp;I, CONSIDERANDO O EXECUTOR E A QUALIFICAÇÃO DO PROJETO OU PROGRAMA</v>
      </c>
    </row>
    <row r="816" spans="1:10" ht="12" customHeight="1" x14ac:dyDescent="0.3">
      <c r="A816" s="597" t="s">
        <v>25</v>
      </c>
      <c r="B816" s="597" t="s">
        <v>249</v>
      </c>
      <c r="C816" s="597" t="s">
        <v>243</v>
      </c>
      <c r="D816" s="597" t="s">
        <v>2354</v>
      </c>
      <c r="E816" s="597" t="s">
        <v>2354</v>
      </c>
      <c r="F816" s="597" t="s">
        <v>2360</v>
      </c>
      <c r="G816" s="597" t="s">
        <v>2056</v>
      </c>
      <c r="H816" s="598" t="str">
        <f t="shared" si="24"/>
        <v>PESQUISA EM CIÊNCIAS SOCIAIS, HUMANAS E DA VIDA;EMPRESA BRASILEIRA;MÉDIO;;;SERVICOS - TIB;SERVIÇO ESPECIALIZADO PARA TIB - NORMALIZAÇÃO</v>
      </c>
      <c r="I816" s="599" t="s">
        <v>1567</v>
      </c>
      <c r="J816" s="600" t="str">
        <f t="shared" si="25"/>
        <v>DESPESA NÃO ADMITIDA COM RECURSOS DA CLÁUSULA DE P,D&amp;I, CONSIDERANDO O EXECUTOR E A QUALIFICAÇÃO DO PROJETO OU PROGRAMA</v>
      </c>
    </row>
    <row r="817" spans="1:10" ht="12" customHeight="1" x14ac:dyDescent="0.3">
      <c r="A817" s="597" t="s">
        <v>25</v>
      </c>
      <c r="B817" s="597" t="s">
        <v>249</v>
      </c>
      <c r="C817" s="597" t="s">
        <v>243</v>
      </c>
      <c r="D817" s="597" t="s">
        <v>2354</v>
      </c>
      <c r="E817" s="597" t="s">
        <v>2354</v>
      </c>
      <c r="F817" s="597" t="s">
        <v>1648</v>
      </c>
      <c r="G817" s="597" t="s">
        <v>2202</v>
      </c>
      <c r="H817" s="598" t="str">
        <f t="shared" si="24"/>
        <v>PESQUISA EM CIÊNCIAS SOCIAIS, HUMANAS E DA VIDA;EMPRESA BRASILEIRA;MÉDIO;;;TESTES OPERACIONAIS;NA</v>
      </c>
      <c r="I817" s="599" t="s">
        <v>1567</v>
      </c>
      <c r="J817" s="600" t="str">
        <f t="shared" si="25"/>
        <v>DESPESA NÃO ADMITIDA COM RECURSOS DA CLÁUSULA DE P,D&amp;I, CONSIDERANDO O EXECUTOR E A QUALIFICAÇÃO DO PROJETO OU PROGRAMA</v>
      </c>
    </row>
    <row r="818" spans="1:10" ht="12" customHeight="1" x14ac:dyDescent="0.3">
      <c r="A818" s="597" t="s">
        <v>25</v>
      </c>
      <c r="B818" s="597" t="s">
        <v>249</v>
      </c>
      <c r="C818" s="597" t="s">
        <v>243</v>
      </c>
      <c r="D818" s="597" t="s">
        <v>2354</v>
      </c>
      <c r="E818" s="597" t="s">
        <v>2354</v>
      </c>
      <c r="F818" s="597" t="s">
        <v>281</v>
      </c>
      <c r="G818" s="597" t="s">
        <v>2202</v>
      </c>
      <c r="H818" s="598" t="str">
        <f t="shared" si="24"/>
        <v>PESQUISA EM CIÊNCIAS SOCIAIS, HUMANAS E DA VIDA;EMPRESA BRASILEIRA;MÉDIO;;;TRIBUTOS;NA</v>
      </c>
      <c r="I818" s="599" t="s">
        <v>1575</v>
      </c>
      <c r="J818" s="600" t="str">
        <f t="shared" si="25"/>
        <v/>
      </c>
    </row>
    <row r="819" spans="1:10" ht="12" customHeight="1" x14ac:dyDescent="0.3">
      <c r="A819" s="601" t="s">
        <v>25</v>
      </c>
      <c r="B819" s="600" t="s">
        <v>249</v>
      </c>
      <c r="C819" s="597" t="s">
        <v>243</v>
      </c>
      <c r="D819" s="600"/>
      <c r="E819" s="600"/>
      <c r="F819" s="597" t="s">
        <v>2357</v>
      </c>
      <c r="G819" s="600" t="s">
        <v>2408</v>
      </c>
      <c r="H819" s="598" t="str">
        <f t="shared" ref="H819:H881" si="26">CONCATENATE(A819,$H$2,B819,$H$2,C819,$H$2,D819,$H$2,E819,$H$2,F819,$H$2,G819)</f>
        <v>PESQUISA EM CIÊNCIAS SOCIAIS, HUMANAS E DA VIDA;EMPRESA BRASILEIRA;MÉDIO;;;SERVICOS;SERVIÇO DE QUALIFICAÇÃO E CERTIFICAÇÃO</v>
      </c>
      <c r="I819" s="599" t="s">
        <v>1567</v>
      </c>
      <c r="J819" s="600" t="str">
        <f t="shared" ref="J819:J881" si="27">IF(I819="N",J$3,"")</f>
        <v>DESPESA NÃO ADMITIDA COM RECURSOS DA CLÁUSULA DE P,D&amp;I, CONSIDERANDO O EXECUTOR E A QUALIFICAÇÃO DO PROJETO OU PROGRAMA</v>
      </c>
    </row>
    <row r="820" spans="1:10" ht="12" customHeight="1" x14ac:dyDescent="0.3">
      <c r="A820" s="597" t="s">
        <v>25</v>
      </c>
      <c r="B820" s="597" t="s">
        <v>249</v>
      </c>
      <c r="C820" s="597" t="s">
        <v>261</v>
      </c>
      <c r="D820" s="597" t="s">
        <v>2354</v>
      </c>
      <c r="E820" s="597" t="s">
        <v>2354</v>
      </c>
      <c r="F820" s="597" t="s">
        <v>1646</v>
      </c>
      <c r="G820" s="597" t="s">
        <v>2050</v>
      </c>
      <c r="H820" s="598" t="str">
        <f t="shared" si="26"/>
        <v>PESQUISA EM CIÊNCIAS SOCIAIS, HUMANAS E DA VIDA;EMPRESA BRASILEIRA;MICRO OU PEQUENO;;;CAPACITACAO DE FORNECEDORES;BENS E MATERIAIS - CABEÇA DE SÉRIE E LOTE PILOTO</v>
      </c>
      <c r="I820" s="599" t="s">
        <v>1567</v>
      </c>
      <c r="J820" s="600" t="str">
        <f t="shared" si="27"/>
        <v>DESPESA NÃO ADMITIDA COM RECURSOS DA CLÁUSULA DE P,D&amp;I, CONSIDERANDO O EXECUTOR E A QUALIFICAÇÃO DO PROJETO OU PROGRAMA</v>
      </c>
    </row>
    <row r="821" spans="1:10" ht="12" customHeight="1" x14ac:dyDescent="0.3">
      <c r="A821" s="597" t="s">
        <v>25</v>
      </c>
      <c r="B821" s="597" t="s">
        <v>249</v>
      </c>
      <c r="C821" s="597" t="s">
        <v>261</v>
      </c>
      <c r="D821" s="597" t="s">
        <v>2354</v>
      </c>
      <c r="E821" s="597" t="s">
        <v>2354</v>
      </c>
      <c r="F821" s="597" t="s">
        <v>1646</v>
      </c>
      <c r="G821" s="597" t="s">
        <v>2053</v>
      </c>
      <c r="H821" s="598" t="str">
        <f t="shared" si="26"/>
        <v>PESQUISA EM CIÊNCIAS SOCIAIS, HUMANAS E DA VIDA;EMPRESA BRASILEIRA;MICRO OU PEQUENO;;;CAPACITACAO DE FORNECEDORES;EQUIPAMENTOS E MATERIAIS - PRIMEIRO LOTE</v>
      </c>
      <c r="I821" s="599" t="s">
        <v>1567</v>
      </c>
      <c r="J821" s="600" t="str">
        <f t="shared" si="27"/>
        <v>DESPESA NÃO ADMITIDA COM RECURSOS DA CLÁUSULA DE P,D&amp;I, CONSIDERANDO O EXECUTOR E A QUALIFICAÇÃO DO PROJETO OU PROGRAMA</v>
      </c>
    </row>
    <row r="822" spans="1:10" ht="12" customHeight="1" x14ac:dyDescent="0.3">
      <c r="A822" s="597" t="s">
        <v>25</v>
      </c>
      <c r="B822" s="597" t="s">
        <v>249</v>
      </c>
      <c r="C822" s="597" t="s">
        <v>261</v>
      </c>
      <c r="D822" s="597" t="s">
        <v>2354</v>
      </c>
      <c r="E822" s="597" t="s">
        <v>2354</v>
      </c>
      <c r="F822" s="597" t="s">
        <v>1646</v>
      </c>
      <c r="G822" s="597" t="s">
        <v>260</v>
      </c>
      <c r="H822" s="598" t="str">
        <f t="shared" si="26"/>
        <v>PESQUISA EM CIÊNCIAS SOCIAIS, HUMANAS E DA VIDA;EMPRESA BRASILEIRA;MICRO OU PEQUENO;;;CAPACITACAO DE FORNECEDORES;EQUIPAMENTOS LABORATORIAIS</v>
      </c>
      <c r="I822" s="599" t="s">
        <v>1567</v>
      </c>
      <c r="J822" s="600" t="str">
        <f t="shared" si="27"/>
        <v>DESPESA NÃO ADMITIDA COM RECURSOS DA CLÁUSULA DE P,D&amp;I, CONSIDERANDO O EXECUTOR E A QUALIFICAÇÃO DO PROJETO OU PROGRAMA</v>
      </c>
    </row>
    <row r="823" spans="1:10" ht="12" customHeight="1" x14ac:dyDescent="0.3">
      <c r="A823" s="597" t="s">
        <v>25</v>
      </c>
      <c r="B823" s="597" t="s">
        <v>249</v>
      </c>
      <c r="C823" s="597" t="s">
        <v>261</v>
      </c>
      <c r="D823" s="597" t="s">
        <v>2354</v>
      </c>
      <c r="E823" s="597" t="s">
        <v>2354</v>
      </c>
      <c r="F823" s="597" t="s">
        <v>1646</v>
      </c>
      <c r="G823" s="597" t="s">
        <v>2052</v>
      </c>
      <c r="H823" s="598" t="str">
        <f t="shared" si="26"/>
        <v>PESQUISA EM CIÊNCIAS SOCIAIS, HUMANAS E DA VIDA;EMPRESA BRASILEIRA;MICRO OU PEQUENO;;;CAPACITACAO DE FORNECEDORES;ESTUDOS DE VIABILIDADE TÉCNICA E ECONÔMICA</v>
      </c>
      <c r="I823" s="599" t="s">
        <v>1567</v>
      </c>
      <c r="J823" s="600" t="str">
        <f t="shared" si="27"/>
        <v>DESPESA NÃO ADMITIDA COM RECURSOS DA CLÁUSULA DE P,D&amp;I, CONSIDERANDO O EXECUTOR E A QUALIFICAÇÃO DO PROJETO OU PROGRAMA</v>
      </c>
    </row>
    <row r="824" spans="1:10" ht="12" customHeight="1" x14ac:dyDescent="0.3">
      <c r="A824" s="597" t="s">
        <v>25</v>
      </c>
      <c r="B824" s="597" t="s">
        <v>249</v>
      </c>
      <c r="C824" s="597" t="s">
        <v>261</v>
      </c>
      <c r="D824" s="597" t="s">
        <v>2354</v>
      </c>
      <c r="E824" s="597" t="s">
        <v>2354</v>
      </c>
      <c r="F824" s="597" t="s">
        <v>1646</v>
      </c>
      <c r="G824" s="597" t="s">
        <v>2051</v>
      </c>
      <c r="H824" s="598" t="str">
        <f t="shared" si="26"/>
        <v>PESQUISA EM CIÊNCIAS SOCIAIS, HUMANAS E DA VIDA;EMPRESA BRASILEIRA;MICRO OU PEQUENO;;;CAPACITACAO DE FORNECEDORES;SERVIÇOS - CABEÇA DE SÉRIE E LOTE PILOTO</v>
      </c>
      <c r="I824" s="599" t="s">
        <v>1567</v>
      </c>
      <c r="J824" s="600" t="str">
        <f t="shared" si="27"/>
        <v>DESPESA NÃO ADMITIDA COM RECURSOS DA CLÁUSULA DE P,D&amp;I, CONSIDERANDO O EXECUTOR E A QUALIFICAÇÃO DO PROJETO OU PROGRAMA</v>
      </c>
    </row>
    <row r="825" spans="1:10" ht="12" customHeight="1" x14ac:dyDescent="0.3">
      <c r="A825" s="597" t="s">
        <v>25</v>
      </c>
      <c r="B825" s="597" t="s">
        <v>249</v>
      </c>
      <c r="C825" s="597" t="s">
        <v>261</v>
      </c>
      <c r="D825" s="597" t="s">
        <v>2354</v>
      </c>
      <c r="E825" s="597" t="s">
        <v>2354</v>
      </c>
      <c r="F825" s="597" t="s">
        <v>1646</v>
      </c>
      <c r="G825" s="597" t="s">
        <v>2054</v>
      </c>
      <c r="H825" s="598" t="str">
        <f t="shared" si="26"/>
        <v>PESQUISA EM CIÊNCIAS SOCIAIS, HUMANAS E DA VIDA;EMPRESA BRASILEIRA;MICRO OU PEQUENO;;;CAPACITACAO DE FORNECEDORES;SERVIÇOS - OPERACIONALIZAÇÃO DE EQUIPAMENTOS</v>
      </c>
      <c r="I825" s="599" t="s">
        <v>1567</v>
      </c>
      <c r="J825" s="600" t="str">
        <f t="shared" si="27"/>
        <v>DESPESA NÃO ADMITIDA COM RECURSOS DA CLÁUSULA DE P,D&amp;I, CONSIDERANDO O EXECUTOR E A QUALIFICAÇÃO DO PROJETO OU PROGRAMA</v>
      </c>
    </row>
    <row r="826" spans="1:10" ht="12" customHeight="1" x14ac:dyDescent="0.3">
      <c r="A826" s="597" t="s">
        <v>25</v>
      </c>
      <c r="B826" s="597" t="s">
        <v>249</v>
      </c>
      <c r="C826" s="597" t="s">
        <v>261</v>
      </c>
      <c r="D826" s="597" t="s">
        <v>2354</v>
      </c>
      <c r="E826" s="597" t="s">
        <v>2354</v>
      </c>
      <c r="F826" s="597" t="s">
        <v>2362</v>
      </c>
      <c r="G826" s="597" t="s">
        <v>2202</v>
      </c>
      <c r="H826" s="598" t="str">
        <f t="shared" si="26"/>
        <v>PESQUISA EM CIÊNCIAS SOCIAIS, HUMANAS E DA VIDA;EMPRESA BRASILEIRA;MICRO OU PEQUENO;;;CUSTOS DIRETOS;NA</v>
      </c>
      <c r="I826" s="599" t="s">
        <v>1575</v>
      </c>
      <c r="J826" s="600" t="str">
        <f t="shared" si="27"/>
        <v/>
      </c>
    </row>
    <row r="827" spans="1:10" ht="12" customHeight="1" x14ac:dyDescent="0.3">
      <c r="A827" s="597" t="s">
        <v>25</v>
      </c>
      <c r="B827" s="597" t="s">
        <v>249</v>
      </c>
      <c r="C827" s="597" t="s">
        <v>261</v>
      </c>
      <c r="D827" s="597" t="s">
        <v>2354</v>
      </c>
      <c r="E827" s="597" t="s">
        <v>2354</v>
      </c>
      <c r="F827" s="597" t="s">
        <v>1643</v>
      </c>
      <c r="G827" s="597" t="s">
        <v>2202</v>
      </c>
      <c r="H827" s="598" t="str">
        <f t="shared" si="26"/>
        <v>PESQUISA EM CIÊNCIAS SOCIAIS, HUMANAS E DA VIDA;EMPRESA BRASILEIRA;MICRO OU PEQUENO;;;DIARIAS E AJUDA DE CUSTO;NA</v>
      </c>
      <c r="I827" s="599" t="s">
        <v>1575</v>
      </c>
      <c r="J827" s="600" t="str">
        <f t="shared" si="27"/>
        <v/>
      </c>
    </row>
    <row r="828" spans="1:10" ht="12" customHeight="1" x14ac:dyDescent="0.3">
      <c r="A828" s="597" t="s">
        <v>25</v>
      </c>
      <c r="B828" s="597" t="s">
        <v>249</v>
      </c>
      <c r="C828" s="597" t="s">
        <v>261</v>
      </c>
      <c r="D828" s="597" t="s">
        <v>2354</v>
      </c>
      <c r="E828" s="597" t="s">
        <v>2354</v>
      </c>
      <c r="F828" s="597" t="s">
        <v>1645</v>
      </c>
      <c r="G828" s="597" t="s">
        <v>2361</v>
      </c>
      <c r="H828" s="598" t="str">
        <f t="shared" si="26"/>
        <v>PESQUISA EM CIÊNCIAS SOCIAIS, HUMANAS E DA VIDA;EMPRESA BRASILEIRA;MICRO OU PEQUENO;;;EQUIPAMENTO E MATERIAL PERMANENTE;EQUIPAMENTO</v>
      </c>
      <c r="I828" s="599" t="s">
        <v>1575</v>
      </c>
      <c r="J828" s="600" t="str">
        <f t="shared" si="27"/>
        <v/>
      </c>
    </row>
    <row r="829" spans="1:10" ht="12" customHeight="1" x14ac:dyDescent="0.3">
      <c r="A829" s="597" t="s">
        <v>25</v>
      </c>
      <c r="B829" s="597" t="s">
        <v>249</v>
      </c>
      <c r="C829" s="597" t="s">
        <v>261</v>
      </c>
      <c r="D829" s="597" t="s">
        <v>2354</v>
      </c>
      <c r="E829" s="597" t="s">
        <v>2354</v>
      </c>
      <c r="F829" s="597" t="s">
        <v>1645</v>
      </c>
      <c r="G829" s="597" t="s">
        <v>1248</v>
      </c>
      <c r="H829" s="598" t="str">
        <f t="shared" si="26"/>
        <v>PESQUISA EM CIÊNCIAS SOCIAIS, HUMANAS E DA VIDA;EMPRESA BRASILEIRA;MICRO OU PEQUENO;;;EQUIPAMENTO E MATERIAL PERMANENTE;MATERIAL PERMANENTE</v>
      </c>
      <c r="I829" s="599" t="s">
        <v>1575</v>
      </c>
      <c r="J829" s="600" t="str">
        <f t="shared" si="27"/>
        <v/>
      </c>
    </row>
    <row r="830" spans="1:10" ht="12" customHeight="1" x14ac:dyDescent="0.3">
      <c r="A830" s="597" t="s">
        <v>25</v>
      </c>
      <c r="B830" s="597" t="s">
        <v>249</v>
      </c>
      <c r="C830" s="597" t="s">
        <v>261</v>
      </c>
      <c r="D830" s="597" t="s">
        <v>2354</v>
      </c>
      <c r="E830" s="597" t="s">
        <v>2354</v>
      </c>
      <c r="F830" s="597" t="s">
        <v>448</v>
      </c>
      <c r="G830" s="597" t="s">
        <v>2062</v>
      </c>
      <c r="H830" s="598" t="str">
        <f t="shared" si="26"/>
        <v>PESQUISA EM CIÊNCIAS SOCIAIS, HUMANAS E DA VIDA;EMPRESA BRASILEIRA;MICRO OU PEQUENO;;;EQUIPE;BOLSA - ALUNO DE GRADUAÇÃO OU PÓS-GRADUAÇÃO</v>
      </c>
      <c r="I830" s="599" t="s">
        <v>1567</v>
      </c>
      <c r="J830" s="600" t="str">
        <f t="shared" si="27"/>
        <v>DESPESA NÃO ADMITIDA COM RECURSOS DA CLÁUSULA DE P,D&amp;I, CONSIDERANDO O EXECUTOR E A QUALIFICAÇÃO DO PROJETO OU PROGRAMA</v>
      </c>
    </row>
    <row r="831" spans="1:10" ht="12" customHeight="1" x14ac:dyDescent="0.3">
      <c r="A831" s="597" t="s">
        <v>25</v>
      </c>
      <c r="B831" s="597" t="s">
        <v>249</v>
      </c>
      <c r="C831" s="597" t="s">
        <v>261</v>
      </c>
      <c r="D831" s="597" t="s">
        <v>2354</v>
      </c>
      <c r="E831" s="597" t="s">
        <v>2354</v>
      </c>
      <c r="F831" s="597" t="s">
        <v>448</v>
      </c>
      <c r="G831" s="597" t="s">
        <v>2061</v>
      </c>
      <c r="H831" s="598" t="str">
        <f t="shared" si="26"/>
        <v>PESQUISA EM CIÊNCIAS SOCIAIS, HUMANAS E DA VIDA;EMPRESA BRASILEIRA;MICRO OU PEQUENO;;;EQUIPE;BOLSA - DOCENTE OU PESQUISADOR DA INSTITUIÇÃO</v>
      </c>
      <c r="I831" s="599" t="s">
        <v>1567</v>
      </c>
      <c r="J831" s="600" t="str">
        <f t="shared" si="27"/>
        <v>DESPESA NÃO ADMITIDA COM RECURSOS DA CLÁUSULA DE P,D&amp;I, CONSIDERANDO O EXECUTOR E A QUALIFICAÇÃO DO PROJETO OU PROGRAMA</v>
      </c>
    </row>
    <row r="832" spans="1:10" ht="12" customHeight="1" x14ac:dyDescent="0.3">
      <c r="A832" s="597" t="s">
        <v>25</v>
      </c>
      <c r="B832" s="597" t="s">
        <v>249</v>
      </c>
      <c r="C832" s="597" t="s">
        <v>261</v>
      </c>
      <c r="D832" s="597" t="s">
        <v>2354</v>
      </c>
      <c r="E832" s="597" t="s">
        <v>2354</v>
      </c>
      <c r="F832" s="597" t="s">
        <v>448</v>
      </c>
      <c r="G832" s="597" t="s">
        <v>2063</v>
      </c>
      <c r="H832" s="598" t="str">
        <f t="shared" si="26"/>
        <v>PESQUISA EM CIÊNCIAS SOCIAIS, HUMANAS E DA VIDA;EMPRESA BRASILEIRA;MICRO OU PEQUENO;;;EQUIPE;BOLSA - PESQUISADOR VISITANTE</v>
      </c>
      <c r="I832" s="599" t="s">
        <v>1567</v>
      </c>
      <c r="J832" s="600" t="str">
        <f t="shared" si="27"/>
        <v>DESPESA NÃO ADMITIDA COM RECURSOS DA CLÁUSULA DE P,D&amp;I, CONSIDERANDO O EXECUTOR E A QUALIFICAÇÃO DO PROJETO OU PROGRAMA</v>
      </c>
    </row>
    <row r="833" spans="1:10" ht="12" customHeight="1" x14ac:dyDescent="0.3">
      <c r="A833" s="597" t="s">
        <v>25</v>
      </c>
      <c r="B833" s="597" t="s">
        <v>249</v>
      </c>
      <c r="C833" s="597" t="s">
        <v>261</v>
      </c>
      <c r="D833" s="597" t="s">
        <v>2354</v>
      </c>
      <c r="E833" s="597" t="s">
        <v>2354</v>
      </c>
      <c r="F833" s="597" t="s">
        <v>448</v>
      </c>
      <c r="G833" s="597" t="s">
        <v>1641</v>
      </c>
      <c r="H833" s="598" t="str">
        <f t="shared" si="26"/>
        <v>PESQUISA EM CIÊNCIAS SOCIAIS, HUMANAS E DA VIDA;EMPRESA BRASILEIRA;MICRO OU PEQUENO;;;EQUIPE;REMUNERAÇÃO DIRETA</v>
      </c>
      <c r="I833" s="599" t="s">
        <v>1575</v>
      </c>
      <c r="J833" s="600" t="str">
        <f t="shared" si="27"/>
        <v/>
      </c>
    </row>
    <row r="834" spans="1:10" ht="12" customHeight="1" x14ac:dyDescent="0.3">
      <c r="A834" s="597" t="s">
        <v>25</v>
      </c>
      <c r="B834" s="597" t="s">
        <v>249</v>
      </c>
      <c r="C834" s="597" t="s">
        <v>261</v>
      </c>
      <c r="D834" s="597" t="s">
        <v>2354</v>
      </c>
      <c r="E834" s="597" t="s">
        <v>2354</v>
      </c>
      <c r="F834" s="597" t="s">
        <v>1642</v>
      </c>
      <c r="G834" s="597" t="s">
        <v>2202</v>
      </c>
      <c r="H834" s="598" t="str">
        <f t="shared" si="26"/>
        <v>PESQUISA EM CIÊNCIAS SOCIAIS, HUMANAS E DA VIDA;EMPRESA BRASILEIRA;MICRO OU PEQUENO;;;MATERIAL DE CONSUMO;NA</v>
      </c>
      <c r="I834" s="599" t="s">
        <v>1575</v>
      </c>
      <c r="J834" s="600" t="str">
        <f t="shared" si="27"/>
        <v/>
      </c>
    </row>
    <row r="835" spans="1:10" ht="12" customHeight="1" x14ac:dyDescent="0.3">
      <c r="A835" s="597" t="s">
        <v>25</v>
      </c>
      <c r="B835" s="597" t="s">
        <v>249</v>
      </c>
      <c r="C835" s="597" t="s">
        <v>261</v>
      </c>
      <c r="D835" s="597" t="s">
        <v>2354</v>
      </c>
      <c r="E835" s="597" t="s">
        <v>2354</v>
      </c>
      <c r="F835" s="597" t="s">
        <v>1644</v>
      </c>
      <c r="G835" s="597" t="s">
        <v>2066</v>
      </c>
      <c r="H835" s="598" t="str">
        <f t="shared" si="26"/>
        <v>PESQUISA EM CIÊNCIAS SOCIAIS, HUMANAS E DA VIDA;EMPRESA BRASILEIRA;MICRO OU PEQUENO;;;OBRAS E INSTALACOES;AMPLIAÇÃO DE ÁREA DE EDIFICAÇÃO</v>
      </c>
      <c r="I835" s="599" t="s">
        <v>1567</v>
      </c>
      <c r="J835" s="600" t="str">
        <f t="shared" si="27"/>
        <v>DESPESA NÃO ADMITIDA COM RECURSOS DA CLÁUSULA DE P,D&amp;I, CONSIDERANDO O EXECUTOR E A QUALIFICAÇÃO DO PROJETO OU PROGRAMA</v>
      </c>
    </row>
    <row r="836" spans="1:10" ht="12" customHeight="1" x14ac:dyDescent="0.3">
      <c r="A836" s="597" t="s">
        <v>25</v>
      </c>
      <c r="B836" s="597" t="s">
        <v>249</v>
      </c>
      <c r="C836" s="597" t="s">
        <v>261</v>
      </c>
      <c r="D836" s="597" t="s">
        <v>2354</v>
      </c>
      <c r="E836" s="597" t="s">
        <v>2354</v>
      </c>
      <c r="F836" s="597" t="s">
        <v>1644</v>
      </c>
      <c r="G836" s="597" t="s">
        <v>258</v>
      </c>
      <c r="H836" s="598" t="str">
        <f t="shared" si="26"/>
        <v>PESQUISA EM CIÊNCIAS SOCIAIS, HUMANAS E DA VIDA;EMPRESA BRASILEIRA;MICRO OU PEQUENO;;;OBRAS E INSTALACOES;CONSTRUÇÃO DE NOVA EDIFICAÇÃO</v>
      </c>
      <c r="I836" s="599" t="s">
        <v>1567</v>
      </c>
      <c r="J836" s="600" t="str">
        <f t="shared" si="27"/>
        <v>DESPESA NÃO ADMITIDA COM RECURSOS DA CLÁUSULA DE P,D&amp;I, CONSIDERANDO O EXECUTOR E A QUALIFICAÇÃO DO PROJETO OU PROGRAMA</v>
      </c>
    </row>
    <row r="837" spans="1:10" ht="12" customHeight="1" x14ac:dyDescent="0.3">
      <c r="A837" s="597" t="s">
        <v>25</v>
      </c>
      <c r="B837" s="597" t="s">
        <v>249</v>
      </c>
      <c r="C837" s="597" t="s">
        <v>261</v>
      </c>
      <c r="D837" s="597" t="s">
        <v>2354</v>
      </c>
      <c r="E837" s="597" t="s">
        <v>2354</v>
      </c>
      <c r="F837" s="597" t="s">
        <v>1644</v>
      </c>
      <c r="G837" s="597" t="s">
        <v>2067</v>
      </c>
      <c r="H837" s="598" t="str">
        <f t="shared" si="26"/>
        <v>PESQUISA EM CIÊNCIAS SOCIAIS, HUMANAS E DA VIDA;EMPRESA BRASILEIRA;MICRO OU PEQUENO;;;OBRAS E INSTALACOES;PROJETO EXECUTIVO E ESTUDOS TÉCNICOS</v>
      </c>
      <c r="I837" s="599" t="s">
        <v>1567</v>
      </c>
      <c r="J837" s="600" t="str">
        <f t="shared" si="27"/>
        <v>DESPESA NÃO ADMITIDA COM RECURSOS DA CLÁUSULA DE P,D&amp;I, CONSIDERANDO O EXECUTOR E A QUALIFICAÇÃO DO PROJETO OU PROGRAMA</v>
      </c>
    </row>
    <row r="838" spans="1:10" ht="12" customHeight="1" x14ac:dyDescent="0.3">
      <c r="A838" s="597" t="s">
        <v>25</v>
      </c>
      <c r="B838" s="597" t="s">
        <v>249</v>
      </c>
      <c r="C838" s="597" t="s">
        <v>261</v>
      </c>
      <c r="D838" s="597" t="s">
        <v>2354</v>
      </c>
      <c r="E838" s="597" t="s">
        <v>2354</v>
      </c>
      <c r="F838" s="597" t="s">
        <v>1644</v>
      </c>
      <c r="G838" s="597" t="s">
        <v>219</v>
      </c>
      <c r="H838" s="598" t="str">
        <f t="shared" si="26"/>
        <v>PESQUISA EM CIÊNCIAS SOCIAIS, HUMANAS E DA VIDA;EMPRESA BRASILEIRA;MICRO OU PEQUENO;;;OBRAS E INSTALACOES;REFORMA DE EDIFICAÇÃO</v>
      </c>
      <c r="I838" s="599" t="s">
        <v>1567</v>
      </c>
      <c r="J838" s="600" t="str">
        <f t="shared" si="27"/>
        <v>DESPESA NÃO ADMITIDA COM RECURSOS DA CLÁUSULA DE P,D&amp;I, CONSIDERANDO O EXECUTOR E A QUALIFICAÇÃO DO PROJETO OU PROGRAMA</v>
      </c>
    </row>
    <row r="839" spans="1:10" ht="12" customHeight="1" x14ac:dyDescent="0.3">
      <c r="A839" s="597" t="s">
        <v>25</v>
      </c>
      <c r="B839" s="597" t="s">
        <v>249</v>
      </c>
      <c r="C839" s="597" t="s">
        <v>261</v>
      </c>
      <c r="D839" s="597" t="s">
        <v>2354</v>
      </c>
      <c r="E839" s="597" t="s">
        <v>2354</v>
      </c>
      <c r="F839" s="597" t="s">
        <v>1644</v>
      </c>
      <c r="G839" s="597" t="s">
        <v>2065</v>
      </c>
      <c r="H839" s="598" t="str">
        <f t="shared" si="26"/>
        <v>PESQUISA EM CIÊNCIAS SOCIAIS, HUMANAS E DA VIDA;EMPRESA BRASILEIRA;MICRO OU PEQUENO;;;OBRAS E INSTALACOES;SERVIÇO TÉCNICO DE APOIO - INFRAESTRUTURA</v>
      </c>
      <c r="I839" s="599" t="s">
        <v>1575</v>
      </c>
      <c r="J839" s="600" t="str">
        <f t="shared" si="27"/>
        <v/>
      </c>
    </row>
    <row r="840" spans="1:10" ht="12" customHeight="1" x14ac:dyDescent="0.3">
      <c r="A840" s="597" t="s">
        <v>25</v>
      </c>
      <c r="B840" s="597" t="s">
        <v>249</v>
      </c>
      <c r="C840" s="597" t="s">
        <v>261</v>
      </c>
      <c r="D840" s="597" t="s">
        <v>2354</v>
      </c>
      <c r="E840" s="597" t="s">
        <v>2354</v>
      </c>
      <c r="F840" s="597" t="s">
        <v>10</v>
      </c>
      <c r="G840" s="597" t="s">
        <v>1649</v>
      </c>
      <c r="H840" s="598" t="str">
        <f t="shared" si="26"/>
        <v>PESQUISA EM CIÊNCIAS SOCIAIS, HUMANAS E DA VIDA;EMPRESA BRASILEIRA;MICRO OU PEQUENO;;;OUTRAS DESPESAS;DESPESA DE IMPORTACAO</v>
      </c>
      <c r="I840" s="599" t="s">
        <v>1575</v>
      </c>
      <c r="J840" s="600" t="str">
        <f t="shared" si="27"/>
        <v/>
      </c>
    </row>
    <row r="841" spans="1:10" ht="12" customHeight="1" x14ac:dyDescent="0.3">
      <c r="A841" s="597" t="s">
        <v>25</v>
      </c>
      <c r="B841" s="597" t="s">
        <v>249</v>
      </c>
      <c r="C841" s="597" t="s">
        <v>261</v>
      </c>
      <c r="D841" s="597" t="s">
        <v>2354</v>
      </c>
      <c r="E841" s="597" t="s">
        <v>2354</v>
      </c>
      <c r="F841" s="597" t="s">
        <v>10</v>
      </c>
      <c r="G841" s="597" t="s">
        <v>1650</v>
      </c>
      <c r="H841" s="598" t="str">
        <f t="shared" si="26"/>
        <v>PESQUISA EM CIÊNCIAS SOCIAIS, HUMANAS E DA VIDA;EMPRESA BRASILEIRA;MICRO OU PEQUENO;;;OUTRAS DESPESAS;DESPESA OPERACIONAL E ADMINISTRATIVA</v>
      </c>
      <c r="I841" s="599" t="s">
        <v>1567</v>
      </c>
      <c r="J841" s="600" t="str">
        <f t="shared" si="27"/>
        <v>DESPESA NÃO ADMITIDA COM RECURSOS DA CLÁUSULA DE P,D&amp;I, CONSIDERANDO O EXECUTOR E A QUALIFICAÇÃO DO PROJETO OU PROGRAMA</v>
      </c>
    </row>
    <row r="842" spans="1:10" ht="12" customHeight="1" x14ac:dyDescent="0.3">
      <c r="A842" s="597" t="s">
        <v>25</v>
      </c>
      <c r="B842" s="597" t="s">
        <v>249</v>
      </c>
      <c r="C842" s="597" t="s">
        <v>261</v>
      </c>
      <c r="D842" s="597" t="s">
        <v>2354</v>
      </c>
      <c r="E842" s="597" t="s">
        <v>2354</v>
      </c>
      <c r="F842" s="597" t="s">
        <v>10</v>
      </c>
      <c r="G842" s="597" t="s">
        <v>277</v>
      </c>
      <c r="H842" s="598" t="str">
        <f t="shared" si="26"/>
        <v>PESQUISA EM CIÊNCIAS SOCIAIS, HUMANAS E DA VIDA;EMPRESA BRASILEIRA;MICRO OU PEQUENO;;;OUTRAS DESPESAS;RESSARCIMENTO DE CUSTOS INDIRETOS</v>
      </c>
      <c r="I842" s="599" t="s">
        <v>1567</v>
      </c>
      <c r="J842" s="600" t="str">
        <f t="shared" si="27"/>
        <v>DESPESA NÃO ADMITIDA COM RECURSOS DA CLÁUSULA DE P,D&amp;I, CONSIDERANDO O EXECUTOR E A QUALIFICAÇÃO DO PROJETO OU PROGRAMA</v>
      </c>
    </row>
    <row r="843" spans="1:10" ht="12" customHeight="1" x14ac:dyDescent="0.3">
      <c r="A843" s="597" t="s">
        <v>25</v>
      </c>
      <c r="B843" s="597" t="s">
        <v>249</v>
      </c>
      <c r="C843" s="597" t="s">
        <v>261</v>
      </c>
      <c r="D843" s="597" t="s">
        <v>2354</v>
      </c>
      <c r="E843" s="597" t="s">
        <v>2354</v>
      </c>
      <c r="F843" s="597" t="s">
        <v>317</v>
      </c>
      <c r="G843" s="597" t="s">
        <v>2060</v>
      </c>
      <c r="H843" s="598" t="str">
        <f t="shared" si="26"/>
        <v>PESQUISA EM CIÊNCIAS SOCIAIS, HUMANAS E DA VIDA;EMPRESA BRASILEIRA;MICRO OU PEQUENO;;;OUTROS BENS E DIREITOS;DADO GEOLÓGICO, GEOQUÍMICO OU GEOFÍSICO PÚBLICO</v>
      </c>
      <c r="I843" s="599" t="s">
        <v>1575</v>
      </c>
      <c r="J843" s="600" t="str">
        <f t="shared" si="27"/>
        <v/>
      </c>
    </row>
    <row r="844" spans="1:10" ht="12" customHeight="1" x14ac:dyDescent="0.3">
      <c r="A844" s="597" t="s">
        <v>25</v>
      </c>
      <c r="B844" s="597" t="s">
        <v>249</v>
      </c>
      <c r="C844" s="597" t="s">
        <v>261</v>
      </c>
      <c r="D844" s="597" t="s">
        <v>2354</v>
      </c>
      <c r="E844" s="597" t="s">
        <v>2354</v>
      </c>
      <c r="F844" s="597" t="s">
        <v>317</v>
      </c>
      <c r="G844" s="597" t="s">
        <v>220</v>
      </c>
      <c r="H844" s="598" t="str">
        <f t="shared" si="26"/>
        <v>PESQUISA EM CIÊNCIAS SOCIAIS, HUMANAS E DA VIDA;EMPRESA BRASILEIRA;MICRO OU PEQUENO;;;OUTROS BENS E DIREITOS;DADO NÃO REGULADO PELA ANP</v>
      </c>
      <c r="I844" s="599" t="s">
        <v>1575</v>
      </c>
      <c r="J844" s="600" t="str">
        <f t="shared" si="27"/>
        <v/>
      </c>
    </row>
    <row r="845" spans="1:10" ht="12" customHeight="1" x14ac:dyDescent="0.3">
      <c r="A845" s="597" t="s">
        <v>25</v>
      </c>
      <c r="B845" s="597" t="s">
        <v>249</v>
      </c>
      <c r="C845" s="597" t="s">
        <v>261</v>
      </c>
      <c r="D845" s="597" t="s">
        <v>2354</v>
      </c>
      <c r="E845" s="597" t="s">
        <v>2354</v>
      </c>
      <c r="F845" s="597" t="s">
        <v>317</v>
      </c>
      <c r="G845" s="597" t="s">
        <v>215</v>
      </c>
      <c r="H845" s="598" t="str">
        <f t="shared" si="26"/>
        <v>PESQUISA EM CIÊNCIAS SOCIAIS, HUMANAS E DA VIDA;EMPRESA BRASILEIRA;MICRO OU PEQUENO;;;OUTROS BENS E DIREITOS;MATERIAL BIBLIOGRÁFICO</v>
      </c>
      <c r="I845" s="599" t="s">
        <v>1567</v>
      </c>
      <c r="J845" s="600" t="str">
        <f t="shared" si="27"/>
        <v>DESPESA NÃO ADMITIDA COM RECURSOS DA CLÁUSULA DE P,D&amp;I, CONSIDERANDO O EXECUTOR E A QUALIFICAÇÃO DO PROJETO OU PROGRAMA</v>
      </c>
    </row>
    <row r="846" spans="1:10" ht="12" customHeight="1" x14ac:dyDescent="0.3">
      <c r="A846" s="597" t="s">
        <v>25</v>
      </c>
      <c r="B846" s="597" t="s">
        <v>249</v>
      </c>
      <c r="C846" s="597" t="s">
        <v>261</v>
      </c>
      <c r="D846" s="597" t="s">
        <v>2354</v>
      </c>
      <c r="E846" s="597" t="s">
        <v>2354</v>
      </c>
      <c r="F846" s="597" t="s">
        <v>317</v>
      </c>
      <c r="G846" s="597" t="s">
        <v>2068</v>
      </c>
      <c r="H846" s="598" t="str">
        <f t="shared" si="26"/>
        <v>PESQUISA EM CIÊNCIAS SOCIAIS, HUMANAS E DA VIDA;EMPRESA BRASILEIRA;MICRO OU PEQUENO;;;OUTROS BENS E DIREITOS;OUTRO (ESPECIFIQUE)</v>
      </c>
      <c r="I846" s="599" t="s">
        <v>1567</v>
      </c>
      <c r="J846" s="600" t="str">
        <f t="shared" si="27"/>
        <v>DESPESA NÃO ADMITIDA COM RECURSOS DA CLÁUSULA DE P,D&amp;I, CONSIDERANDO O EXECUTOR E A QUALIFICAÇÃO DO PROJETO OU PROGRAMA</v>
      </c>
    </row>
    <row r="847" spans="1:10" ht="12" customHeight="1" x14ac:dyDescent="0.3">
      <c r="A847" s="597" t="s">
        <v>25</v>
      </c>
      <c r="B847" s="597" t="s">
        <v>249</v>
      </c>
      <c r="C847" s="597" t="s">
        <v>261</v>
      </c>
      <c r="D847" s="597" t="s">
        <v>2354</v>
      </c>
      <c r="E847" s="597" t="s">
        <v>2354</v>
      </c>
      <c r="F847" s="597" t="s">
        <v>317</v>
      </c>
      <c r="G847" s="597" t="s">
        <v>321</v>
      </c>
      <c r="H847" s="598" t="str">
        <f t="shared" si="26"/>
        <v>PESQUISA EM CIÊNCIAS SOCIAIS, HUMANAS E DA VIDA;EMPRESA BRASILEIRA;MICRO OU PEQUENO;;;OUTROS BENS E DIREITOS;SOFTWARE</v>
      </c>
      <c r="I847" s="599" t="s">
        <v>1575</v>
      </c>
      <c r="J847" s="600" t="str">
        <f t="shared" si="27"/>
        <v/>
      </c>
    </row>
    <row r="848" spans="1:10" ht="12" customHeight="1" x14ac:dyDescent="0.3">
      <c r="A848" s="597" t="s">
        <v>25</v>
      </c>
      <c r="B848" s="597" t="s">
        <v>249</v>
      </c>
      <c r="C848" s="597" t="s">
        <v>261</v>
      </c>
      <c r="D848" s="597" t="s">
        <v>2354</v>
      </c>
      <c r="E848" s="597" t="s">
        <v>2354</v>
      </c>
      <c r="F848" s="597" t="s">
        <v>409</v>
      </c>
      <c r="G848" s="597" t="s">
        <v>2202</v>
      </c>
      <c r="H848" s="598" t="str">
        <f t="shared" si="26"/>
        <v>PESQUISA EM CIÊNCIAS SOCIAIS, HUMANAS E DA VIDA;EMPRESA BRASILEIRA;MICRO OU PEQUENO;;;PASSAGENS;NA</v>
      </c>
      <c r="I848" s="599" t="s">
        <v>1575</v>
      </c>
      <c r="J848" s="600" t="str">
        <f t="shared" si="27"/>
        <v/>
      </c>
    </row>
    <row r="849" spans="1:10" ht="12" customHeight="1" x14ac:dyDescent="0.3">
      <c r="A849" s="597" t="s">
        <v>25</v>
      </c>
      <c r="B849" s="597" t="s">
        <v>249</v>
      </c>
      <c r="C849" s="597" t="s">
        <v>261</v>
      </c>
      <c r="D849" s="597" t="s">
        <v>2354</v>
      </c>
      <c r="E849" s="597" t="s">
        <v>2354</v>
      </c>
      <c r="F849" s="597" t="s">
        <v>1705</v>
      </c>
      <c r="G849" s="597" t="s">
        <v>2058</v>
      </c>
      <c r="H849" s="598" t="str">
        <f t="shared" si="26"/>
        <v>PESQUISA EM CIÊNCIAS SOCIAIS, HUMANAS E DA VIDA;EMPRESA BRASILEIRA;MICRO OU PEQUENO;;;PROTOTIPO;MATERIAL OU COMPONENTE - PROTÓTIPO OU UNIDADE PILOTO</v>
      </c>
      <c r="I849" s="599" t="s">
        <v>1575</v>
      </c>
      <c r="J849" s="600" t="str">
        <f t="shared" si="27"/>
        <v/>
      </c>
    </row>
    <row r="850" spans="1:10" ht="12" customHeight="1" x14ac:dyDescent="0.3">
      <c r="A850" s="597" t="s">
        <v>25</v>
      </c>
      <c r="B850" s="597" t="s">
        <v>249</v>
      </c>
      <c r="C850" s="597" t="s">
        <v>261</v>
      </c>
      <c r="D850" s="597" t="s">
        <v>2354</v>
      </c>
      <c r="E850" s="597" t="s">
        <v>2354</v>
      </c>
      <c r="F850" s="597" t="s">
        <v>1705</v>
      </c>
      <c r="G850" s="597" t="s">
        <v>2059</v>
      </c>
      <c r="H850" s="598" t="str">
        <f t="shared" si="26"/>
        <v>PESQUISA EM CIÊNCIAS SOCIAIS, HUMANAS E DA VIDA;EMPRESA BRASILEIRA;MICRO OU PEQUENO;;;PROTOTIPO;SERVIÇO DE TERCEIRO - PROTÓTIPO OU UNIDADE PILOTO</v>
      </c>
      <c r="I850" s="599" t="s">
        <v>1575</v>
      </c>
      <c r="J850" s="600" t="str">
        <f t="shared" si="27"/>
        <v/>
      </c>
    </row>
    <row r="851" spans="1:10" ht="12" customHeight="1" x14ac:dyDescent="0.3">
      <c r="A851" s="597" t="s">
        <v>25</v>
      </c>
      <c r="B851" s="597" t="s">
        <v>249</v>
      </c>
      <c r="C851" s="597" t="s">
        <v>261</v>
      </c>
      <c r="D851" s="597" t="s">
        <v>2354</v>
      </c>
      <c r="E851" s="597" t="s">
        <v>2354</v>
      </c>
      <c r="F851" s="597" t="s">
        <v>303</v>
      </c>
      <c r="G851" s="597" t="s">
        <v>1647</v>
      </c>
      <c r="H851" s="598" t="str">
        <f t="shared" si="26"/>
        <v>PESQUISA EM CIÊNCIAS SOCIAIS, HUMANAS E DA VIDA;EMPRESA BRASILEIRA;MICRO OU PEQUENO;;;RECURSOS HUMANOS;BOLSA</v>
      </c>
      <c r="I851" s="599" t="s">
        <v>1567</v>
      </c>
      <c r="J851" s="600" t="str">
        <f t="shared" si="27"/>
        <v>DESPESA NÃO ADMITIDA COM RECURSOS DA CLÁUSULA DE P,D&amp;I, CONSIDERANDO O EXECUTOR E A QUALIFICAÇÃO DO PROJETO OU PROGRAMA</v>
      </c>
    </row>
    <row r="852" spans="1:10" ht="12" customHeight="1" x14ac:dyDescent="0.3">
      <c r="A852" s="597" t="s">
        <v>25</v>
      </c>
      <c r="B852" s="597" t="s">
        <v>249</v>
      </c>
      <c r="C852" s="597" t="s">
        <v>261</v>
      </c>
      <c r="D852" s="597" t="s">
        <v>2354</v>
      </c>
      <c r="E852" s="597" t="s">
        <v>2354</v>
      </c>
      <c r="F852" s="597" t="s">
        <v>303</v>
      </c>
      <c r="G852" s="597" t="s">
        <v>270</v>
      </c>
      <c r="H852" s="598" t="str">
        <f t="shared" si="26"/>
        <v>PESQUISA EM CIÊNCIAS SOCIAIS, HUMANAS E DA VIDA;EMPRESA BRASILEIRA;MICRO OU PEQUENO;;;RECURSOS HUMANOS;TAXA DE BANCADA</v>
      </c>
      <c r="I852" s="599" t="s">
        <v>1567</v>
      </c>
      <c r="J852" s="600" t="str">
        <f t="shared" si="27"/>
        <v>DESPESA NÃO ADMITIDA COM RECURSOS DA CLÁUSULA DE P,D&amp;I, CONSIDERANDO O EXECUTOR E A QUALIFICAÇÃO DO PROJETO OU PROGRAMA</v>
      </c>
    </row>
    <row r="853" spans="1:10" ht="12" customHeight="1" x14ac:dyDescent="0.3">
      <c r="A853" s="597" t="s">
        <v>25</v>
      </c>
      <c r="B853" s="597" t="s">
        <v>249</v>
      </c>
      <c r="C853" s="597" t="s">
        <v>261</v>
      </c>
      <c r="D853" s="597" t="s">
        <v>2354</v>
      </c>
      <c r="E853" s="597" t="s">
        <v>2354</v>
      </c>
      <c r="F853" s="597" t="s">
        <v>2357</v>
      </c>
      <c r="G853" s="597" t="s">
        <v>232</v>
      </c>
      <c r="H853" s="598" t="str">
        <f t="shared" si="26"/>
        <v>PESQUISA EM CIÊNCIAS SOCIAIS, HUMANAS E DA VIDA;EMPRESA BRASILEIRA;MICRO OU PEQUENO;;;SERVICOS;OUTRO SERVIÇO DE APOIO</v>
      </c>
      <c r="I853" s="599" t="s">
        <v>1575</v>
      </c>
      <c r="J853" s="600" t="str">
        <f t="shared" si="27"/>
        <v/>
      </c>
    </row>
    <row r="854" spans="1:10" ht="12" customHeight="1" x14ac:dyDescent="0.3">
      <c r="A854" s="597" t="s">
        <v>25</v>
      </c>
      <c r="B854" s="597" t="s">
        <v>249</v>
      </c>
      <c r="C854" s="597" t="s">
        <v>261</v>
      </c>
      <c r="D854" s="597" t="s">
        <v>2354</v>
      </c>
      <c r="E854" s="597" t="s">
        <v>2354</v>
      </c>
      <c r="F854" s="597" t="s">
        <v>2357</v>
      </c>
      <c r="G854" s="597" t="s">
        <v>221</v>
      </c>
      <c r="H854" s="598" t="str">
        <f t="shared" si="26"/>
        <v>PESQUISA EM CIÊNCIAS SOCIAIS, HUMANAS E DA VIDA;EMPRESA BRASILEIRA;MICRO OU PEQUENO;;;SERVICOS;PERFURAÇÃO DE POÇO ESTRATIGRÁFICO</v>
      </c>
      <c r="I854" s="599" t="s">
        <v>1567</v>
      </c>
      <c r="J854" s="600" t="str">
        <f t="shared" si="27"/>
        <v>DESPESA NÃO ADMITIDA COM RECURSOS DA CLÁUSULA DE P,D&amp;I, CONSIDERANDO O EXECUTOR E A QUALIFICAÇÃO DO PROJETO OU PROGRAMA</v>
      </c>
    </row>
    <row r="855" spans="1:10" ht="12" customHeight="1" x14ac:dyDescent="0.3">
      <c r="A855" s="597" t="s">
        <v>25</v>
      </c>
      <c r="B855" s="597" t="s">
        <v>249</v>
      </c>
      <c r="C855" s="597" t="s">
        <v>261</v>
      </c>
      <c r="D855" s="597" t="s">
        <v>2354</v>
      </c>
      <c r="E855" s="597" t="s">
        <v>2354</v>
      </c>
      <c r="F855" s="597" t="s">
        <v>2357</v>
      </c>
      <c r="G855" s="597" t="s">
        <v>2055</v>
      </c>
      <c r="H855" s="598" t="str">
        <f t="shared" si="26"/>
        <v>PESQUISA EM CIÊNCIAS SOCIAIS, HUMANAS E DA VIDA;EMPRESA BRASILEIRA;MICRO OU PEQUENO;;;SERVICOS;SERVIÇO DE APOIO PARA AQUISIÇÃO DE DADOS</v>
      </c>
      <c r="I855" s="599" t="s">
        <v>1567</v>
      </c>
      <c r="J855" s="600" t="str">
        <f t="shared" si="27"/>
        <v>DESPESA NÃO ADMITIDA COM RECURSOS DA CLÁUSULA DE P,D&amp;I, CONSIDERANDO O EXECUTOR E A QUALIFICAÇÃO DO PROJETO OU PROGRAMA</v>
      </c>
    </row>
    <row r="856" spans="1:10" ht="12" customHeight="1" x14ac:dyDescent="0.3">
      <c r="A856" s="597" t="s">
        <v>25</v>
      </c>
      <c r="B856" s="597" t="s">
        <v>249</v>
      </c>
      <c r="C856" s="597" t="s">
        <v>261</v>
      </c>
      <c r="D856" s="597" t="s">
        <v>2354</v>
      </c>
      <c r="E856" s="597" t="s">
        <v>2354</v>
      </c>
      <c r="F856" s="597" t="s">
        <v>2357</v>
      </c>
      <c r="G856" s="597" t="s">
        <v>230</v>
      </c>
      <c r="H856" s="598" t="str">
        <f t="shared" si="26"/>
        <v>PESQUISA EM CIÊNCIAS SOCIAIS, HUMANAS E DA VIDA;EMPRESA BRASILEIRA;MICRO OU PEQUENO;;;SERVICOS;SERVIÇO DE EDITORAÇÃO E IMPRESSÃO</v>
      </c>
      <c r="I856" s="599" t="s">
        <v>1567</v>
      </c>
      <c r="J856" s="600" t="str">
        <f t="shared" si="27"/>
        <v>DESPESA NÃO ADMITIDA COM RECURSOS DA CLÁUSULA DE P,D&amp;I, CONSIDERANDO O EXECUTOR E A QUALIFICAÇÃO DO PROJETO OU PROGRAMA</v>
      </c>
    </row>
    <row r="857" spans="1:10" ht="12" customHeight="1" x14ac:dyDescent="0.3">
      <c r="A857" s="597" t="s">
        <v>25</v>
      </c>
      <c r="B857" s="597" t="s">
        <v>249</v>
      </c>
      <c r="C857" s="597" t="s">
        <v>261</v>
      </c>
      <c r="D857" s="597" t="s">
        <v>2354</v>
      </c>
      <c r="E857" s="597" t="s">
        <v>2354</v>
      </c>
      <c r="F857" s="597" t="s">
        <v>2357</v>
      </c>
      <c r="G857" s="597" t="s">
        <v>231</v>
      </c>
      <c r="H857" s="598" t="str">
        <f t="shared" si="26"/>
        <v>PESQUISA EM CIÊNCIAS SOCIAIS, HUMANAS E DA VIDA;EMPRESA BRASILEIRA;MICRO OU PEQUENO;;;SERVICOS;SERVIÇO DE LOCOMOÇÃO E TRANSPORTE</v>
      </c>
      <c r="I857" s="599" t="s">
        <v>1575</v>
      </c>
      <c r="J857" s="600" t="str">
        <f t="shared" si="27"/>
        <v/>
      </c>
    </row>
    <row r="858" spans="1:10" ht="12" customHeight="1" x14ac:dyDescent="0.3">
      <c r="A858" s="597" t="s">
        <v>25</v>
      </c>
      <c r="B858" s="597" t="s">
        <v>249</v>
      </c>
      <c r="C858" s="597" t="s">
        <v>261</v>
      </c>
      <c r="D858" s="597" t="s">
        <v>2354</v>
      </c>
      <c r="E858" s="597" t="s">
        <v>2354</v>
      </c>
      <c r="F858" s="597" t="s">
        <v>2357</v>
      </c>
      <c r="G858" s="597" t="s">
        <v>2358</v>
      </c>
      <c r="H858" s="598" t="str">
        <f t="shared" si="26"/>
        <v>PESQUISA EM CIÊNCIAS SOCIAIS, HUMANAS E DA VIDA;EMPRESA BRASILEIRA;MICRO OU PEQUENO;;;SERVICOS;SERVIÇO DE MANUTENÇÃO</v>
      </c>
      <c r="I858" s="599" t="s">
        <v>1575</v>
      </c>
      <c r="J858" s="600" t="str">
        <f t="shared" si="27"/>
        <v/>
      </c>
    </row>
    <row r="859" spans="1:10" ht="12" customHeight="1" x14ac:dyDescent="0.3">
      <c r="A859" s="597" t="s">
        <v>25</v>
      </c>
      <c r="B859" s="597" t="s">
        <v>249</v>
      </c>
      <c r="C859" s="597" t="s">
        <v>261</v>
      </c>
      <c r="D859" s="597" t="s">
        <v>2354</v>
      </c>
      <c r="E859" s="597" t="s">
        <v>2354</v>
      </c>
      <c r="F859" s="597" t="s">
        <v>2357</v>
      </c>
      <c r="G859" s="597" t="s">
        <v>2399</v>
      </c>
      <c r="H859" s="598" t="str">
        <f t="shared" si="26"/>
        <v>PESQUISA EM CIÊNCIAS SOCIAIS, HUMANAS E DA VIDA;EMPRESA BRASILEIRA;MICRO OU PEQUENO;;;SERVICOS;SERVIÇO TÉCNICO ESPECIALIZADO</v>
      </c>
      <c r="I859" s="599" t="s">
        <v>1575</v>
      </c>
      <c r="J859" s="600" t="str">
        <f t="shared" si="27"/>
        <v/>
      </c>
    </row>
    <row r="860" spans="1:10" ht="12" customHeight="1" x14ac:dyDescent="0.3">
      <c r="A860" s="597" t="s">
        <v>25</v>
      </c>
      <c r="B860" s="597" t="s">
        <v>249</v>
      </c>
      <c r="C860" s="597" t="s">
        <v>261</v>
      </c>
      <c r="D860" s="597" t="s">
        <v>2354</v>
      </c>
      <c r="E860" s="597" t="s">
        <v>2354</v>
      </c>
      <c r="F860" s="597" t="s">
        <v>2357</v>
      </c>
      <c r="G860" s="597" t="s">
        <v>2359</v>
      </c>
      <c r="H860" s="598" t="str">
        <f t="shared" si="26"/>
        <v>PESQUISA EM CIÊNCIAS SOCIAIS, HUMANAS E DA VIDA;EMPRESA BRASILEIRA;MICRO OU PEQUENO;;;SERVICOS;SERVIÇOS COMPUTACIONAIS</v>
      </c>
      <c r="I860" s="599" t="s">
        <v>1575</v>
      </c>
      <c r="J860" s="600" t="str">
        <f t="shared" si="27"/>
        <v/>
      </c>
    </row>
    <row r="861" spans="1:10" ht="12" customHeight="1" x14ac:dyDescent="0.3">
      <c r="A861" s="597" t="s">
        <v>25</v>
      </c>
      <c r="B861" s="597" t="s">
        <v>249</v>
      </c>
      <c r="C861" s="597" t="s">
        <v>261</v>
      </c>
      <c r="D861" s="597" t="s">
        <v>2354</v>
      </c>
      <c r="E861" s="597" t="s">
        <v>2354</v>
      </c>
      <c r="F861" s="597" t="s">
        <v>2357</v>
      </c>
      <c r="G861" s="597" t="s">
        <v>229</v>
      </c>
      <c r="H861" s="598" t="str">
        <f t="shared" si="26"/>
        <v>PESQUISA EM CIÊNCIAS SOCIAIS, HUMANAS E DA VIDA;EMPRESA BRASILEIRA;MICRO OU PEQUENO;;;SERVICOS;TAXA DE INSCRIÇÃO EM CONGRESSO OU EVENTO</v>
      </c>
      <c r="I861" s="599" t="s">
        <v>1567</v>
      </c>
      <c r="J861" s="600" t="str">
        <f t="shared" si="27"/>
        <v>DESPESA NÃO ADMITIDA COM RECURSOS DA CLÁUSULA DE P,D&amp;I, CONSIDERANDO O EXECUTOR E A QUALIFICAÇÃO DO PROJETO OU PROGRAMA</v>
      </c>
    </row>
    <row r="862" spans="1:10" ht="12" customHeight="1" x14ac:dyDescent="0.3">
      <c r="A862" s="597" t="s">
        <v>25</v>
      </c>
      <c r="B862" s="597" t="s">
        <v>249</v>
      </c>
      <c r="C862" s="597" t="s">
        <v>261</v>
      </c>
      <c r="D862" s="597" t="s">
        <v>2354</v>
      </c>
      <c r="E862" s="597" t="s">
        <v>2354</v>
      </c>
      <c r="F862" s="597" t="s">
        <v>2360</v>
      </c>
      <c r="G862" s="597" t="s">
        <v>2064</v>
      </c>
      <c r="H862" s="598" t="str">
        <f t="shared" si="26"/>
        <v>PESQUISA EM CIÊNCIAS SOCIAIS, HUMANAS E DA VIDA;EMPRESA BRASILEIRA;MICRO OU PEQUENO;;;SERVICOS - TIB;SERVIÇO DE TIB</v>
      </c>
      <c r="I862" s="599" t="s">
        <v>1567</v>
      </c>
      <c r="J862" s="600" t="str">
        <f t="shared" si="27"/>
        <v>DESPESA NÃO ADMITIDA COM RECURSOS DA CLÁUSULA DE P,D&amp;I, CONSIDERANDO O EXECUTOR E A QUALIFICAÇÃO DO PROJETO OU PROGRAMA</v>
      </c>
    </row>
    <row r="863" spans="1:10" ht="12" customHeight="1" x14ac:dyDescent="0.3">
      <c r="A863" s="597" t="s">
        <v>25</v>
      </c>
      <c r="B863" s="597" t="s">
        <v>249</v>
      </c>
      <c r="C863" s="597" t="s">
        <v>261</v>
      </c>
      <c r="D863" s="597" t="s">
        <v>2354</v>
      </c>
      <c r="E863" s="597" t="s">
        <v>2354</v>
      </c>
      <c r="F863" s="597" t="s">
        <v>2360</v>
      </c>
      <c r="G863" s="597" t="s">
        <v>2057</v>
      </c>
      <c r="H863" s="598" t="str">
        <f t="shared" si="26"/>
        <v>PESQUISA EM CIÊNCIAS SOCIAIS, HUMANAS E DA VIDA;EMPRESA BRASILEIRA;MICRO OU PEQUENO;;;SERVICOS - TIB;SERVIÇO DE TREINAMENTO, SUPORTE E QUALIFICAÇÃO</v>
      </c>
      <c r="I863" s="599" t="s">
        <v>1567</v>
      </c>
      <c r="J863" s="600" t="str">
        <f t="shared" si="27"/>
        <v>DESPESA NÃO ADMITIDA COM RECURSOS DA CLÁUSULA DE P,D&amp;I, CONSIDERANDO O EXECUTOR E A QUALIFICAÇÃO DO PROJETO OU PROGRAMA</v>
      </c>
    </row>
    <row r="864" spans="1:10" ht="12" customHeight="1" x14ac:dyDescent="0.3">
      <c r="A864" s="597" t="s">
        <v>25</v>
      </c>
      <c r="B864" s="597" t="s">
        <v>249</v>
      </c>
      <c r="C864" s="597" t="s">
        <v>261</v>
      </c>
      <c r="D864" s="597" t="s">
        <v>2354</v>
      </c>
      <c r="E864" s="597" t="s">
        <v>2354</v>
      </c>
      <c r="F864" s="597" t="s">
        <v>2360</v>
      </c>
      <c r="G864" s="597" t="s">
        <v>2056</v>
      </c>
      <c r="H864" s="598" t="str">
        <f t="shared" si="26"/>
        <v>PESQUISA EM CIÊNCIAS SOCIAIS, HUMANAS E DA VIDA;EMPRESA BRASILEIRA;MICRO OU PEQUENO;;;SERVICOS - TIB;SERVIÇO ESPECIALIZADO PARA TIB - NORMALIZAÇÃO</v>
      </c>
      <c r="I864" s="599" t="s">
        <v>1567</v>
      </c>
      <c r="J864" s="600" t="str">
        <f t="shared" si="27"/>
        <v>DESPESA NÃO ADMITIDA COM RECURSOS DA CLÁUSULA DE P,D&amp;I, CONSIDERANDO O EXECUTOR E A QUALIFICAÇÃO DO PROJETO OU PROGRAMA</v>
      </c>
    </row>
    <row r="865" spans="1:10" ht="12" customHeight="1" x14ac:dyDescent="0.3">
      <c r="A865" s="597" t="s">
        <v>25</v>
      </c>
      <c r="B865" s="597" t="s">
        <v>249</v>
      </c>
      <c r="C865" s="597" t="s">
        <v>261</v>
      </c>
      <c r="D865" s="597" t="s">
        <v>2354</v>
      </c>
      <c r="E865" s="597" t="s">
        <v>2354</v>
      </c>
      <c r="F865" s="597" t="s">
        <v>1648</v>
      </c>
      <c r="G865" s="597" t="s">
        <v>2202</v>
      </c>
      <c r="H865" s="598" t="str">
        <f t="shared" si="26"/>
        <v>PESQUISA EM CIÊNCIAS SOCIAIS, HUMANAS E DA VIDA;EMPRESA BRASILEIRA;MICRO OU PEQUENO;;;TESTES OPERACIONAIS;NA</v>
      </c>
      <c r="I865" s="599" t="s">
        <v>1567</v>
      </c>
      <c r="J865" s="600" t="str">
        <f t="shared" si="27"/>
        <v>DESPESA NÃO ADMITIDA COM RECURSOS DA CLÁUSULA DE P,D&amp;I, CONSIDERANDO O EXECUTOR E A QUALIFICAÇÃO DO PROJETO OU PROGRAMA</v>
      </c>
    </row>
    <row r="866" spans="1:10" ht="12" customHeight="1" x14ac:dyDescent="0.3">
      <c r="A866" s="597" t="s">
        <v>25</v>
      </c>
      <c r="B866" s="597" t="s">
        <v>249</v>
      </c>
      <c r="C866" s="597" t="s">
        <v>261</v>
      </c>
      <c r="D866" s="597" t="s">
        <v>2354</v>
      </c>
      <c r="E866" s="597" t="s">
        <v>2354</v>
      </c>
      <c r="F866" s="597" t="s">
        <v>281</v>
      </c>
      <c r="G866" s="597" t="s">
        <v>2202</v>
      </c>
      <c r="H866" s="598" t="str">
        <f t="shared" si="26"/>
        <v>PESQUISA EM CIÊNCIAS SOCIAIS, HUMANAS E DA VIDA;EMPRESA BRASILEIRA;MICRO OU PEQUENO;;;TRIBUTOS;NA</v>
      </c>
      <c r="I866" s="599" t="s">
        <v>1575</v>
      </c>
      <c r="J866" s="600" t="str">
        <f t="shared" si="27"/>
        <v/>
      </c>
    </row>
    <row r="867" spans="1:10" ht="12" customHeight="1" x14ac:dyDescent="0.3">
      <c r="A867" s="601" t="s">
        <v>25</v>
      </c>
      <c r="B867" s="600" t="s">
        <v>249</v>
      </c>
      <c r="C867" s="600" t="s">
        <v>261</v>
      </c>
      <c r="D867" s="600"/>
      <c r="E867" s="600"/>
      <c r="F867" s="597" t="s">
        <v>2357</v>
      </c>
      <c r="G867" s="600" t="s">
        <v>2408</v>
      </c>
      <c r="H867" s="598" t="str">
        <f t="shared" si="26"/>
        <v>PESQUISA EM CIÊNCIAS SOCIAIS, HUMANAS E DA VIDA;EMPRESA BRASILEIRA;MICRO OU PEQUENO;;;SERVICOS;SERVIÇO DE QUALIFICAÇÃO E CERTIFICAÇÃO</v>
      </c>
      <c r="I867" s="599" t="s">
        <v>1575</v>
      </c>
      <c r="J867" s="600" t="str">
        <f t="shared" si="27"/>
        <v/>
      </c>
    </row>
    <row r="868" spans="1:10" ht="12" customHeight="1" x14ac:dyDescent="0.3">
      <c r="A868" s="597" t="s">
        <v>22</v>
      </c>
      <c r="B868" s="597" t="s">
        <v>249</v>
      </c>
      <c r="C868" s="597" t="s">
        <v>244</v>
      </c>
      <c r="D868" s="597" t="s">
        <v>2354</v>
      </c>
      <c r="E868" s="597" t="s">
        <v>2354</v>
      </c>
      <c r="F868" s="597" t="s">
        <v>1646</v>
      </c>
      <c r="G868" s="597" t="s">
        <v>2050</v>
      </c>
      <c r="H868" s="598" t="str">
        <f t="shared" si="26"/>
        <v>PESQUISA EM MEIO AMBIENTE;EMPRESA BRASILEIRA;GRANDE;;;CAPACITACAO DE FORNECEDORES;BENS E MATERIAIS - CABEÇA DE SÉRIE E LOTE PILOTO</v>
      </c>
      <c r="I868" s="599" t="s">
        <v>1567</v>
      </c>
      <c r="J868" s="600" t="str">
        <f t="shared" si="27"/>
        <v>DESPESA NÃO ADMITIDA COM RECURSOS DA CLÁUSULA DE P,D&amp;I, CONSIDERANDO O EXECUTOR E A QUALIFICAÇÃO DO PROJETO OU PROGRAMA</v>
      </c>
    </row>
    <row r="869" spans="1:10" ht="12" customHeight="1" x14ac:dyDescent="0.3">
      <c r="A869" s="597" t="s">
        <v>22</v>
      </c>
      <c r="B869" s="597" t="s">
        <v>249</v>
      </c>
      <c r="C869" s="597" t="s">
        <v>244</v>
      </c>
      <c r="D869" s="597" t="s">
        <v>2354</v>
      </c>
      <c r="E869" s="597" t="s">
        <v>2354</v>
      </c>
      <c r="F869" s="597" t="s">
        <v>1646</v>
      </c>
      <c r="G869" s="597" t="s">
        <v>2053</v>
      </c>
      <c r="H869" s="598" t="str">
        <f t="shared" si="26"/>
        <v>PESQUISA EM MEIO AMBIENTE;EMPRESA BRASILEIRA;GRANDE;;;CAPACITACAO DE FORNECEDORES;EQUIPAMENTOS E MATERIAIS - PRIMEIRO LOTE</v>
      </c>
      <c r="I869" s="599" t="s">
        <v>1567</v>
      </c>
      <c r="J869" s="600" t="str">
        <f t="shared" si="27"/>
        <v>DESPESA NÃO ADMITIDA COM RECURSOS DA CLÁUSULA DE P,D&amp;I, CONSIDERANDO O EXECUTOR E A QUALIFICAÇÃO DO PROJETO OU PROGRAMA</v>
      </c>
    </row>
    <row r="870" spans="1:10" ht="12" customHeight="1" x14ac:dyDescent="0.3">
      <c r="A870" s="597" t="s">
        <v>22</v>
      </c>
      <c r="B870" s="597" t="s">
        <v>249</v>
      </c>
      <c r="C870" s="597" t="s">
        <v>244</v>
      </c>
      <c r="D870" s="597" t="s">
        <v>2354</v>
      </c>
      <c r="E870" s="597" t="s">
        <v>2354</v>
      </c>
      <c r="F870" s="597" t="s">
        <v>1646</v>
      </c>
      <c r="G870" s="597" t="s">
        <v>260</v>
      </c>
      <c r="H870" s="598" t="str">
        <f t="shared" si="26"/>
        <v>PESQUISA EM MEIO AMBIENTE;EMPRESA BRASILEIRA;GRANDE;;;CAPACITACAO DE FORNECEDORES;EQUIPAMENTOS LABORATORIAIS</v>
      </c>
      <c r="I870" s="599" t="s">
        <v>1567</v>
      </c>
      <c r="J870" s="600" t="str">
        <f t="shared" si="27"/>
        <v>DESPESA NÃO ADMITIDA COM RECURSOS DA CLÁUSULA DE P,D&amp;I, CONSIDERANDO O EXECUTOR E A QUALIFICAÇÃO DO PROJETO OU PROGRAMA</v>
      </c>
    </row>
    <row r="871" spans="1:10" ht="12" customHeight="1" x14ac:dyDescent="0.3">
      <c r="A871" s="597" t="s">
        <v>22</v>
      </c>
      <c r="B871" s="597" t="s">
        <v>249</v>
      </c>
      <c r="C871" s="597" t="s">
        <v>244</v>
      </c>
      <c r="D871" s="597" t="s">
        <v>2354</v>
      </c>
      <c r="E871" s="597" t="s">
        <v>2354</v>
      </c>
      <c r="F871" s="597" t="s">
        <v>1646</v>
      </c>
      <c r="G871" s="597" t="s">
        <v>2052</v>
      </c>
      <c r="H871" s="598" t="str">
        <f t="shared" si="26"/>
        <v>PESQUISA EM MEIO AMBIENTE;EMPRESA BRASILEIRA;GRANDE;;;CAPACITACAO DE FORNECEDORES;ESTUDOS DE VIABILIDADE TÉCNICA E ECONÔMICA</v>
      </c>
      <c r="I871" s="599" t="s">
        <v>1567</v>
      </c>
      <c r="J871" s="600" t="str">
        <f t="shared" si="27"/>
        <v>DESPESA NÃO ADMITIDA COM RECURSOS DA CLÁUSULA DE P,D&amp;I, CONSIDERANDO O EXECUTOR E A QUALIFICAÇÃO DO PROJETO OU PROGRAMA</v>
      </c>
    </row>
    <row r="872" spans="1:10" ht="12" customHeight="1" x14ac:dyDescent="0.3">
      <c r="A872" s="597" t="s">
        <v>22</v>
      </c>
      <c r="B872" s="597" t="s">
        <v>249</v>
      </c>
      <c r="C872" s="597" t="s">
        <v>244</v>
      </c>
      <c r="D872" s="597" t="s">
        <v>2354</v>
      </c>
      <c r="E872" s="597" t="s">
        <v>2354</v>
      </c>
      <c r="F872" s="597" t="s">
        <v>1646</v>
      </c>
      <c r="G872" s="597" t="s">
        <v>2051</v>
      </c>
      <c r="H872" s="598" t="str">
        <f t="shared" si="26"/>
        <v>PESQUISA EM MEIO AMBIENTE;EMPRESA BRASILEIRA;GRANDE;;;CAPACITACAO DE FORNECEDORES;SERVIÇOS - CABEÇA DE SÉRIE E LOTE PILOTO</v>
      </c>
      <c r="I872" s="599" t="s">
        <v>1567</v>
      </c>
      <c r="J872" s="600" t="str">
        <f t="shared" si="27"/>
        <v>DESPESA NÃO ADMITIDA COM RECURSOS DA CLÁUSULA DE P,D&amp;I, CONSIDERANDO O EXECUTOR E A QUALIFICAÇÃO DO PROJETO OU PROGRAMA</v>
      </c>
    </row>
    <row r="873" spans="1:10" ht="12" customHeight="1" x14ac:dyDescent="0.3">
      <c r="A873" s="597" t="s">
        <v>22</v>
      </c>
      <c r="B873" s="597" t="s">
        <v>249</v>
      </c>
      <c r="C873" s="597" t="s">
        <v>244</v>
      </c>
      <c r="D873" s="597" t="s">
        <v>2354</v>
      </c>
      <c r="E873" s="597" t="s">
        <v>2354</v>
      </c>
      <c r="F873" s="597" t="s">
        <v>1646</v>
      </c>
      <c r="G873" s="597" t="s">
        <v>2054</v>
      </c>
      <c r="H873" s="598" t="str">
        <f t="shared" si="26"/>
        <v>PESQUISA EM MEIO AMBIENTE;EMPRESA BRASILEIRA;GRANDE;;;CAPACITACAO DE FORNECEDORES;SERVIÇOS - OPERACIONALIZAÇÃO DE EQUIPAMENTOS</v>
      </c>
      <c r="I873" s="599" t="s">
        <v>1567</v>
      </c>
      <c r="J873" s="600" t="str">
        <f t="shared" si="27"/>
        <v>DESPESA NÃO ADMITIDA COM RECURSOS DA CLÁUSULA DE P,D&amp;I, CONSIDERANDO O EXECUTOR E A QUALIFICAÇÃO DO PROJETO OU PROGRAMA</v>
      </c>
    </row>
    <row r="874" spans="1:10" ht="12" customHeight="1" x14ac:dyDescent="0.3">
      <c r="A874" s="597" t="s">
        <v>22</v>
      </c>
      <c r="B874" s="597" t="s">
        <v>249</v>
      </c>
      <c r="C874" s="597" t="s">
        <v>244</v>
      </c>
      <c r="D874" s="597" t="s">
        <v>2354</v>
      </c>
      <c r="E874" s="597" t="s">
        <v>2354</v>
      </c>
      <c r="F874" s="597" t="s">
        <v>2362</v>
      </c>
      <c r="G874" s="597" t="s">
        <v>2202</v>
      </c>
      <c r="H874" s="598" t="str">
        <f t="shared" si="26"/>
        <v>PESQUISA EM MEIO AMBIENTE;EMPRESA BRASILEIRA;GRANDE;;;CUSTOS DIRETOS;NA</v>
      </c>
      <c r="I874" s="599" t="s">
        <v>1575</v>
      </c>
      <c r="J874" s="600" t="str">
        <f t="shared" si="27"/>
        <v/>
      </c>
    </row>
    <row r="875" spans="1:10" ht="12" customHeight="1" x14ac:dyDescent="0.3">
      <c r="A875" s="597" t="s">
        <v>22</v>
      </c>
      <c r="B875" s="597" t="s">
        <v>249</v>
      </c>
      <c r="C875" s="597" t="s">
        <v>244</v>
      </c>
      <c r="D875" s="597" t="s">
        <v>2354</v>
      </c>
      <c r="E875" s="597" t="s">
        <v>2354</v>
      </c>
      <c r="F875" s="597" t="s">
        <v>1643</v>
      </c>
      <c r="G875" s="597" t="s">
        <v>2202</v>
      </c>
      <c r="H875" s="598" t="str">
        <f t="shared" si="26"/>
        <v>PESQUISA EM MEIO AMBIENTE;EMPRESA BRASILEIRA;GRANDE;;;DIARIAS E AJUDA DE CUSTO;NA</v>
      </c>
      <c r="I875" s="599" t="s">
        <v>1575</v>
      </c>
      <c r="J875" s="600" t="str">
        <f t="shared" si="27"/>
        <v/>
      </c>
    </row>
    <row r="876" spans="1:10" ht="12" customHeight="1" x14ac:dyDescent="0.3">
      <c r="A876" s="597" t="s">
        <v>22</v>
      </c>
      <c r="B876" s="597" t="s">
        <v>249</v>
      </c>
      <c r="C876" s="597" t="s">
        <v>244</v>
      </c>
      <c r="D876" s="597" t="s">
        <v>2354</v>
      </c>
      <c r="E876" s="597" t="s">
        <v>2354</v>
      </c>
      <c r="F876" s="597" t="s">
        <v>1645</v>
      </c>
      <c r="G876" s="597" t="s">
        <v>2361</v>
      </c>
      <c r="H876" s="598" t="str">
        <f t="shared" si="26"/>
        <v>PESQUISA EM MEIO AMBIENTE;EMPRESA BRASILEIRA;GRANDE;;;EQUIPAMENTO E MATERIAL PERMANENTE;EQUIPAMENTO</v>
      </c>
      <c r="I876" s="599" t="s">
        <v>1575</v>
      </c>
      <c r="J876" s="600" t="str">
        <f t="shared" si="27"/>
        <v/>
      </c>
    </row>
    <row r="877" spans="1:10" ht="12" customHeight="1" x14ac:dyDescent="0.3">
      <c r="A877" s="597" t="s">
        <v>22</v>
      </c>
      <c r="B877" s="597" t="s">
        <v>249</v>
      </c>
      <c r="C877" s="597" t="s">
        <v>244</v>
      </c>
      <c r="D877" s="597" t="s">
        <v>2354</v>
      </c>
      <c r="E877" s="597" t="s">
        <v>2354</v>
      </c>
      <c r="F877" s="597" t="s">
        <v>1645</v>
      </c>
      <c r="G877" s="597" t="s">
        <v>1248</v>
      </c>
      <c r="H877" s="598" t="str">
        <f t="shared" si="26"/>
        <v>PESQUISA EM MEIO AMBIENTE;EMPRESA BRASILEIRA;GRANDE;;;EQUIPAMENTO E MATERIAL PERMANENTE;MATERIAL PERMANENTE</v>
      </c>
      <c r="I877" s="599" t="s">
        <v>1575</v>
      </c>
      <c r="J877" s="600" t="str">
        <f t="shared" si="27"/>
        <v/>
      </c>
    </row>
    <row r="878" spans="1:10" ht="12" customHeight="1" x14ac:dyDescent="0.3">
      <c r="A878" s="597" t="s">
        <v>22</v>
      </c>
      <c r="B878" s="597" t="s">
        <v>249</v>
      </c>
      <c r="C878" s="597" t="s">
        <v>244</v>
      </c>
      <c r="D878" s="597" t="s">
        <v>2354</v>
      </c>
      <c r="E878" s="597" t="s">
        <v>2354</v>
      </c>
      <c r="F878" s="597" t="s">
        <v>448</v>
      </c>
      <c r="G878" s="597" t="s">
        <v>2062</v>
      </c>
      <c r="H878" s="598" t="str">
        <f t="shared" si="26"/>
        <v>PESQUISA EM MEIO AMBIENTE;EMPRESA BRASILEIRA;GRANDE;;;EQUIPE;BOLSA - ALUNO DE GRADUAÇÃO OU PÓS-GRADUAÇÃO</v>
      </c>
      <c r="I878" s="599" t="s">
        <v>1567</v>
      </c>
      <c r="J878" s="600" t="str">
        <f t="shared" si="27"/>
        <v>DESPESA NÃO ADMITIDA COM RECURSOS DA CLÁUSULA DE P,D&amp;I, CONSIDERANDO O EXECUTOR E A QUALIFICAÇÃO DO PROJETO OU PROGRAMA</v>
      </c>
    </row>
    <row r="879" spans="1:10" ht="12" customHeight="1" x14ac:dyDescent="0.3">
      <c r="A879" s="597" t="s">
        <v>22</v>
      </c>
      <c r="B879" s="597" t="s">
        <v>249</v>
      </c>
      <c r="C879" s="597" t="s">
        <v>244</v>
      </c>
      <c r="D879" s="597" t="s">
        <v>2354</v>
      </c>
      <c r="E879" s="597" t="s">
        <v>2354</v>
      </c>
      <c r="F879" s="597" t="s">
        <v>448</v>
      </c>
      <c r="G879" s="597" t="s">
        <v>2061</v>
      </c>
      <c r="H879" s="598" t="str">
        <f t="shared" si="26"/>
        <v>PESQUISA EM MEIO AMBIENTE;EMPRESA BRASILEIRA;GRANDE;;;EQUIPE;BOLSA - DOCENTE OU PESQUISADOR DA INSTITUIÇÃO</v>
      </c>
      <c r="I879" s="599" t="s">
        <v>1567</v>
      </c>
      <c r="J879" s="600" t="str">
        <f t="shared" si="27"/>
        <v>DESPESA NÃO ADMITIDA COM RECURSOS DA CLÁUSULA DE P,D&amp;I, CONSIDERANDO O EXECUTOR E A QUALIFICAÇÃO DO PROJETO OU PROGRAMA</v>
      </c>
    </row>
    <row r="880" spans="1:10" ht="12" customHeight="1" x14ac:dyDescent="0.3">
      <c r="A880" s="597" t="s">
        <v>22</v>
      </c>
      <c r="B880" s="597" t="s">
        <v>249</v>
      </c>
      <c r="C880" s="597" t="s">
        <v>244</v>
      </c>
      <c r="D880" s="597" t="s">
        <v>2354</v>
      </c>
      <c r="E880" s="597" t="s">
        <v>2354</v>
      </c>
      <c r="F880" s="597" t="s">
        <v>448</v>
      </c>
      <c r="G880" s="597" t="s">
        <v>2063</v>
      </c>
      <c r="H880" s="598" t="str">
        <f t="shared" si="26"/>
        <v>PESQUISA EM MEIO AMBIENTE;EMPRESA BRASILEIRA;GRANDE;;;EQUIPE;BOLSA - PESQUISADOR VISITANTE</v>
      </c>
      <c r="I880" s="599" t="s">
        <v>1567</v>
      </c>
      <c r="J880" s="600" t="str">
        <f t="shared" si="27"/>
        <v>DESPESA NÃO ADMITIDA COM RECURSOS DA CLÁUSULA DE P,D&amp;I, CONSIDERANDO O EXECUTOR E A QUALIFICAÇÃO DO PROJETO OU PROGRAMA</v>
      </c>
    </row>
    <row r="881" spans="1:10" ht="12" customHeight="1" x14ac:dyDescent="0.3">
      <c r="A881" s="597" t="s">
        <v>22</v>
      </c>
      <c r="B881" s="597" t="s">
        <v>249</v>
      </c>
      <c r="C881" s="597" t="s">
        <v>244</v>
      </c>
      <c r="D881" s="597" t="s">
        <v>2354</v>
      </c>
      <c r="E881" s="597" t="s">
        <v>2354</v>
      </c>
      <c r="F881" s="597" t="s">
        <v>448</v>
      </c>
      <c r="G881" s="597" t="s">
        <v>1641</v>
      </c>
      <c r="H881" s="598" t="str">
        <f t="shared" si="26"/>
        <v>PESQUISA EM MEIO AMBIENTE;EMPRESA BRASILEIRA;GRANDE;;;EQUIPE;REMUNERAÇÃO DIRETA</v>
      </c>
      <c r="I881" s="599" t="s">
        <v>1575</v>
      </c>
      <c r="J881" s="600" t="str">
        <f t="shared" si="27"/>
        <v/>
      </c>
    </row>
    <row r="882" spans="1:10" ht="12" customHeight="1" x14ac:dyDescent="0.3">
      <c r="A882" s="597" t="s">
        <v>22</v>
      </c>
      <c r="B882" s="597" t="s">
        <v>249</v>
      </c>
      <c r="C882" s="597" t="s">
        <v>244</v>
      </c>
      <c r="D882" s="597" t="s">
        <v>2354</v>
      </c>
      <c r="E882" s="597" t="s">
        <v>2354</v>
      </c>
      <c r="F882" s="597" t="s">
        <v>1642</v>
      </c>
      <c r="G882" s="597" t="s">
        <v>2202</v>
      </c>
      <c r="H882" s="598" t="str">
        <f t="shared" ref="H882:H944" si="28">CONCATENATE(A882,$H$2,B882,$H$2,C882,$H$2,D882,$H$2,E882,$H$2,F882,$H$2,G882)</f>
        <v>PESQUISA EM MEIO AMBIENTE;EMPRESA BRASILEIRA;GRANDE;;;MATERIAL DE CONSUMO;NA</v>
      </c>
      <c r="I882" s="599" t="s">
        <v>1575</v>
      </c>
      <c r="J882" s="600" t="str">
        <f t="shared" ref="J882:J944" si="29">IF(I882="N",J$3,"")</f>
        <v/>
      </c>
    </row>
    <row r="883" spans="1:10" ht="12" customHeight="1" x14ac:dyDescent="0.3">
      <c r="A883" s="597" t="s">
        <v>22</v>
      </c>
      <c r="B883" s="597" t="s">
        <v>249</v>
      </c>
      <c r="C883" s="597" t="s">
        <v>244</v>
      </c>
      <c r="D883" s="597" t="s">
        <v>2354</v>
      </c>
      <c r="E883" s="597" t="s">
        <v>2354</v>
      </c>
      <c r="F883" s="597" t="s">
        <v>1644</v>
      </c>
      <c r="G883" s="597" t="s">
        <v>2066</v>
      </c>
      <c r="H883" s="598" t="str">
        <f t="shared" si="28"/>
        <v>PESQUISA EM MEIO AMBIENTE;EMPRESA BRASILEIRA;GRANDE;;;OBRAS E INSTALACOES;AMPLIAÇÃO DE ÁREA DE EDIFICAÇÃO</v>
      </c>
      <c r="I883" s="599" t="s">
        <v>1567</v>
      </c>
      <c r="J883" s="600" t="str">
        <f t="shared" si="29"/>
        <v>DESPESA NÃO ADMITIDA COM RECURSOS DA CLÁUSULA DE P,D&amp;I, CONSIDERANDO O EXECUTOR E A QUALIFICAÇÃO DO PROJETO OU PROGRAMA</v>
      </c>
    </row>
    <row r="884" spans="1:10" ht="12" customHeight="1" x14ac:dyDescent="0.3">
      <c r="A884" s="597" t="s">
        <v>22</v>
      </c>
      <c r="B884" s="597" t="s">
        <v>249</v>
      </c>
      <c r="C884" s="597" t="s">
        <v>244</v>
      </c>
      <c r="D884" s="597" t="s">
        <v>2354</v>
      </c>
      <c r="E884" s="597" t="s">
        <v>2354</v>
      </c>
      <c r="F884" s="597" t="s">
        <v>1644</v>
      </c>
      <c r="G884" s="597" t="s">
        <v>258</v>
      </c>
      <c r="H884" s="598" t="str">
        <f t="shared" si="28"/>
        <v>PESQUISA EM MEIO AMBIENTE;EMPRESA BRASILEIRA;GRANDE;;;OBRAS E INSTALACOES;CONSTRUÇÃO DE NOVA EDIFICAÇÃO</v>
      </c>
      <c r="I884" s="599" t="s">
        <v>1567</v>
      </c>
      <c r="J884" s="600" t="str">
        <f t="shared" si="29"/>
        <v>DESPESA NÃO ADMITIDA COM RECURSOS DA CLÁUSULA DE P,D&amp;I, CONSIDERANDO O EXECUTOR E A QUALIFICAÇÃO DO PROJETO OU PROGRAMA</v>
      </c>
    </row>
    <row r="885" spans="1:10" ht="12" customHeight="1" x14ac:dyDescent="0.3">
      <c r="A885" s="597" t="s">
        <v>22</v>
      </c>
      <c r="B885" s="597" t="s">
        <v>249</v>
      </c>
      <c r="C885" s="597" t="s">
        <v>244</v>
      </c>
      <c r="D885" s="597" t="s">
        <v>2354</v>
      </c>
      <c r="E885" s="597" t="s">
        <v>2354</v>
      </c>
      <c r="F885" s="597" t="s">
        <v>1644</v>
      </c>
      <c r="G885" s="597" t="s">
        <v>2067</v>
      </c>
      <c r="H885" s="598" t="str">
        <f t="shared" si="28"/>
        <v>PESQUISA EM MEIO AMBIENTE;EMPRESA BRASILEIRA;GRANDE;;;OBRAS E INSTALACOES;PROJETO EXECUTIVO E ESTUDOS TÉCNICOS</v>
      </c>
      <c r="I885" s="599" t="s">
        <v>1567</v>
      </c>
      <c r="J885" s="600" t="str">
        <f t="shared" si="29"/>
        <v>DESPESA NÃO ADMITIDA COM RECURSOS DA CLÁUSULA DE P,D&amp;I, CONSIDERANDO O EXECUTOR E A QUALIFICAÇÃO DO PROJETO OU PROGRAMA</v>
      </c>
    </row>
    <row r="886" spans="1:10" ht="12" customHeight="1" x14ac:dyDescent="0.3">
      <c r="A886" s="597" t="s">
        <v>22</v>
      </c>
      <c r="B886" s="597" t="s">
        <v>249</v>
      </c>
      <c r="C886" s="597" t="s">
        <v>244</v>
      </c>
      <c r="D886" s="597" t="s">
        <v>2354</v>
      </c>
      <c r="E886" s="597" t="s">
        <v>2354</v>
      </c>
      <c r="F886" s="597" t="s">
        <v>1644</v>
      </c>
      <c r="G886" s="597" t="s">
        <v>219</v>
      </c>
      <c r="H886" s="598" t="str">
        <f t="shared" si="28"/>
        <v>PESQUISA EM MEIO AMBIENTE;EMPRESA BRASILEIRA;GRANDE;;;OBRAS E INSTALACOES;REFORMA DE EDIFICAÇÃO</v>
      </c>
      <c r="I886" s="599" t="s">
        <v>1567</v>
      </c>
      <c r="J886" s="600" t="str">
        <f t="shared" si="29"/>
        <v>DESPESA NÃO ADMITIDA COM RECURSOS DA CLÁUSULA DE P,D&amp;I, CONSIDERANDO O EXECUTOR E A QUALIFICAÇÃO DO PROJETO OU PROGRAMA</v>
      </c>
    </row>
    <row r="887" spans="1:10" ht="12" customHeight="1" x14ac:dyDescent="0.3">
      <c r="A887" s="597" t="s">
        <v>22</v>
      </c>
      <c r="B887" s="597" t="s">
        <v>249</v>
      </c>
      <c r="C887" s="597" t="s">
        <v>244</v>
      </c>
      <c r="D887" s="597" t="s">
        <v>2354</v>
      </c>
      <c r="E887" s="597" t="s">
        <v>2354</v>
      </c>
      <c r="F887" s="597" t="s">
        <v>1644</v>
      </c>
      <c r="G887" s="597" t="s">
        <v>2065</v>
      </c>
      <c r="H887" s="598" t="str">
        <f t="shared" si="28"/>
        <v>PESQUISA EM MEIO AMBIENTE;EMPRESA BRASILEIRA;GRANDE;;;OBRAS E INSTALACOES;SERVIÇO TÉCNICO DE APOIO - INFRAESTRUTURA</v>
      </c>
      <c r="I887" s="599" t="s">
        <v>1567</v>
      </c>
      <c r="J887" s="600" t="str">
        <f t="shared" si="29"/>
        <v>DESPESA NÃO ADMITIDA COM RECURSOS DA CLÁUSULA DE P,D&amp;I, CONSIDERANDO O EXECUTOR E A QUALIFICAÇÃO DO PROJETO OU PROGRAMA</v>
      </c>
    </row>
    <row r="888" spans="1:10" ht="12" customHeight="1" x14ac:dyDescent="0.3">
      <c r="A888" s="597" t="s">
        <v>22</v>
      </c>
      <c r="B888" s="597" t="s">
        <v>249</v>
      </c>
      <c r="C888" s="597" t="s">
        <v>244</v>
      </c>
      <c r="D888" s="597" t="s">
        <v>2354</v>
      </c>
      <c r="E888" s="597" t="s">
        <v>2354</v>
      </c>
      <c r="F888" s="597" t="s">
        <v>10</v>
      </c>
      <c r="G888" s="597" t="s">
        <v>1649</v>
      </c>
      <c r="H888" s="598" t="str">
        <f t="shared" si="28"/>
        <v>PESQUISA EM MEIO AMBIENTE;EMPRESA BRASILEIRA;GRANDE;;;OUTRAS DESPESAS;DESPESA DE IMPORTACAO</v>
      </c>
      <c r="I888" s="599" t="s">
        <v>1575</v>
      </c>
      <c r="J888" s="600" t="str">
        <f t="shared" si="29"/>
        <v/>
      </c>
    </row>
    <row r="889" spans="1:10" ht="12" customHeight="1" x14ac:dyDescent="0.3">
      <c r="A889" s="597" t="s">
        <v>22</v>
      </c>
      <c r="B889" s="597" t="s">
        <v>249</v>
      </c>
      <c r="C889" s="597" t="s">
        <v>244</v>
      </c>
      <c r="D889" s="597" t="s">
        <v>2354</v>
      </c>
      <c r="E889" s="597" t="s">
        <v>2354</v>
      </c>
      <c r="F889" s="597" t="s">
        <v>10</v>
      </c>
      <c r="G889" s="597" t="s">
        <v>1650</v>
      </c>
      <c r="H889" s="598" t="str">
        <f t="shared" si="28"/>
        <v>PESQUISA EM MEIO AMBIENTE;EMPRESA BRASILEIRA;GRANDE;;;OUTRAS DESPESAS;DESPESA OPERACIONAL E ADMINISTRATIVA</v>
      </c>
      <c r="I889" s="599" t="s">
        <v>1567</v>
      </c>
      <c r="J889" s="600" t="str">
        <f t="shared" si="29"/>
        <v>DESPESA NÃO ADMITIDA COM RECURSOS DA CLÁUSULA DE P,D&amp;I, CONSIDERANDO O EXECUTOR E A QUALIFICAÇÃO DO PROJETO OU PROGRAMA</v>
      </c>
    </row>
    <row r="890" spans="1:10" ht="12" customHeight="1" x14ac:dyDescent="0.3">
      <c r="A890" s="597" t="s">
        <v>22</v>
      </c>
      <c r="B890" s="597" t="s">
        <v>249</v>
      </c>
      <c r="C890" s="597" t="s">
        <v>244</v>
      </c>
      <c r="D890" s="597" t="s">
        <v>2354</v>
      </c>
      <c r="E890" s="597" t="s">
        <v>2354</v>
      </c>
      <c r="F890" s="597" t="s">
        <v>10</v>
      </c>
      <c r="G890" s="597" t="s">
        <v>277</v>
      </c>
      <c r="H890" s="598" t="str">
        <f t="shared" si="28"/>
        <v>PESQUISA EM MEIO AMBIENTE;EMPRESA BRASILEIRA;GRANDE;;;OUTRAS DESPESAS;RESSARCIMENTO DE CUSTOS INDIRETOS</v>
      </c>
      <c r="I890" s="599" t="s">
        <v>1567</v>
      </c>
      <c r="J890" s="600" t="str">
        <f t="shared" si="29"/>
        <v>DESPESA NÃO ADMITIDA COM RECURSOS DA CLÁUSULA DE P,D&amp;I, CONSIDERANDO O EXECUTOR E A QUALIFICAÇÃO DO PROJETO OU PROGRAMA</v>
      </c>
    </row>
    <row r="891" spans="1:10" ht="12" customHeight="1" x14ac:dyDescent="0.3">
      <c r="A891" s="597" t="s">
        <v>22</v>
      </c>
      <c r="B891" s="597" t="s">
        <v>249</v>
      </c>
      <c r="C891" s="597" t="s">
        <v>244</v>
      </c>
      <c r="D891" s="597" t="s">
        <v>2354</v>
      </c>
      <c r="E891" s="597" t="s">
        <v>2354</v>
      </c>
      <c r="F891" s="597" t="s">
        <v>317</v>
      </c>
      <c r="G891" s="597" t="s">
        <v>2060</v>
      </c>
      <c r="H891" s="598" t="str">
        <f t="shared" si="28"/>
        <v>PESQUISA EM MEIO AMBIENTE;EMPRESA BRASILEIRA;GRANDE;;;OUTROS BENS E DIREITOS;DADO GEOLÓGICO, GEOQUÍMICO OU GEOFÍSICO PÚBLICO</v>
      </c>
      <c r="I891" s="599" t="s">
        <v>1567</v>
      </c>
      <c r="J891" s="600" t="str">
        <f t="shared" si="29"/>
        <v>DESPESA NÃO ADMITIDA COM RECURSOS DA CLÁUSULA DE P,D&amp;I, CONSIDERANDO O EXECUTOR E A QUALIFICAÇÃO DO PROJETO OU PROGRAMA</v>
      </c>
    </row>
    <row r="892" spans="1:10" ht="12" customHeight="1" x14ac:dyDescent="0.3">
      <c r="A892" s="597" t="s">
        <v>22</v>
      </c>
      <c r="B892" s="597" t="s">
        <v>249</v>
      </c>
      <c r="C892" s="597" t="s">
        <v>244</v>
      </c>
      <c r="D892" s="597" t="s">
        <v>2354</v>
      </c>
      <c r="E892" s="597" t="s">
        <v>2354</v>
      </c>
      <c r="F892" s="597" t="s">
        <v>317</v>
      </c>
      <c r="G892" s="597" t="s">
        <v>220</v>
      </c>
      <c r="H892" s="598" t="str">
        <f t="shared" si="28"/>
        <v>PESQUISA EM MEIO AMBIENTE;EMPRESA BRASILEIRA;GRANDE;;;OUTROS BENS E DIREITOS;DADO NÃO REGULADO PELA ANP</v>
      </c>
      <c r="I892" s="599" t="s">
        <v>1567</v>
      </c>
      <c r="J892" s="600" t="str">
        <f t="shared" si="29"/>
        <v>DESPESA NÃO ADMITIDA COM RECURSOS DA CLÁUSULA DE P,D&amp;I, CONSIDERANDO O EXECUTOR E A QUALIFICAÇÃO DO PROJETO OU PROGRAMA</v>
      </c>
    </row>
    <row r="893" spans="1:10" ht="12" customHeight="1" x14ac:dyDescent="0.3">
      <c r="A893" s="597" t="s">
        <v>22</v>
      </c>
      <c r="B893" s="597" t="s">
        <v>249</v>
      </c>
      <c r="C893" s="597" t="s">
        <v>244</v>
      </c>
      <c r="D893" s="597" t="s">
        <v>2354</v>
      </c>
      <c r="E893" s="597" t="s">
        <v>2354</v>
      </c>
      <c r="F893" s="597" t="s">
        <v>317</v>
      </c>
      <c r="G893" s="597" t="s">
        <v>215</v>
      </c>
      <c r="H893" s="598" t="str">
        <f t="shared" si="28"/>
        <v>PESQUISA EM MEIO AMBIENTE;EMPRESA BRASILEIRA;GRANDE;;;OUTROS BENS E DIREITOS;MATERIAL BIBLIOGRÁFICO</v>
      </c>
      <c r="I893" s="599" t="s">
        <v>1567</v>
      </c>
      <c r="J893" s="600" t="str">
        <f t="shared" si="29"/>
        <v>DESPESA NÃO ADMITIDA COM RECURSOS DA CLÁUSULA DE P,D&amp;I, CONSIDERANDO O EXECUTOR E A QUALIFICAÇÃO DO PROJETO OU PROGRAMA</v>
      </c>
    </row>
    <row r="894" spans="1:10" ht="12" customHeight="1" x14ac:dyDescent="0.3">
      <c r="A894" s="597" t="s">
        <v>22</v>
      </c>
      <c r="B894" s="597" t="s">
        <v>249</v>
      </c>
      <c r="C894" s="597" t="s">
        <v>244</v>
      </c>
      <c r="D894" s="597" t="s">
        <v>2354</v>
      </c>
      <c r="E894" s="597" t="s">
        <v>2354</v>
      </c>
      <c r="F894" s="597" t="s">
        <v>317</v>
      </c>
      <c r="G894" s="597" t="s">
        <v>2068</v>
      </c>
      <c r="H894" s="598" t="str">
        <f t="shared" si="28"/>
        <v>PESQUISA EM MEIO AMBIENTE;EMPRESA BRASILEIRA;GRANDE;;;OUTROS BENS E DIREITOS;OUTRO (ESPECIFIQUE)</v>
      </c>
      <c r="I894" s="599" t="s">
        <v>1567</v>
      </c>
      <c r="J894" s="600" t="str">
        <f t="shared" si="29"/>
        <v>DESPESA NÃO ADMITIDA COM RECURSOS DA CLÁUSULA DE P,D&amp;I, CONSIDERANDO O EXECUTOR E A QUALIFICAÇÃO DO PROJETO OU PROGRAMA</v>
      </c>
    </row>
    <row r="895" spans="1:10" ht="12" customHeight="1" x14ac:dyDescent="0.3">
      <c r="A895" s="597" t="s">
        <v>22</v>
      </c>
      <c r="B895" s="597" t="s">
        <v>249</v>
      </c>
      <c r="C895" s="597" t="s">
        <v>244</v>
      </c>
      <c r="D895" s="597" t="s">
        <v>2354</v>
      </c>
      <c r="E895" s="597" t="s">
        <v>2354</v>
      </c>
      <c r="F895" s="597" t="s">
        <v>317</v>
      </c>
      <c r="G895" s="597" t="s">
        <v>321</v>
      </c>
      <c r="H895" s="598" t="str">
        <f t="shared" si="28"/>
        <v>PESQUISA EM MEIO AMBIENTE;EMPRESA BRASILEIRA;GRANDE;;;OUTROS BENS E DIREITOS;SOFTWARE</v>
      </c>
      <c r="I895" s="599" t="s">
        <v>1567</v>
      </c>
      <c r="J895" s="600" t="str">
        <f t="shared" si="29"/>
        <v>DESPESA NÃO ADMITIDA COM RECURSOS DA CLÁUSULA DE P,D&amp;I, CONSIDERANDO O EXECUTOR E A QUALIFICAÇÃO DO PROJETO OU PROGRAMA</v>
      </c>
    </row>
    <row r="896" spans="1:10" ht="12" customHeight="1" x14ac:dyDescent="0.3">
      <c r="A896" s="597" t="s">
        <v>22</v>
      </c>
      <c r="B896" s="597" t="s">
        <v>249</v>
      </c>
      <c r="C896" s="597" t="s">
        <v>244</v>
      </c>
      <c r="D896" s="597" t="s">
        <v>2354</v>
      </c>
      <c r="E896" s="597" t="s">
        <v>2354</v>
      </c>
      <c r="F896" s="597" t="s">
        <v>409</v>
      </c>
      <c r="G896" s="597" t="s">
        <v>2202</v>
      </c>
      <c r="H896" s="598" t="str">
        <f t="shared" si="28"/>
        <v>PESQUISA EM MEIO AMBIENTE;EMPRESA BRASILEIRA;GRANDE;;;PASSAGENS;NA</v>
      </c>
      <c r="I896" s="599" t="s">
        <v>1575</v>
      </c>
      <c r="J896" s="600" t="str">
        <f t="shared" si="29"/>
        <v/>
      </c>
    </row>
    <row r="897" spans="1:10" ht="12" customHeight="1" x14ac:dyDescent="0.3">
      <c r="A897" s="597" t="s">
        <v>22</v>
      </c>
      <c r="B897" s="597" t="s">
        <v>249</v>
      </c>
      <c r="C897" s="597" t="s">
        <v>244</v>
      </c>
      <c r="D897" s="597" t="s">
        <v>2354</v>
      </c>
      <c r="E897" s="597" t="s">
        <v>2354</v>
      </c>
      <c r="F897" s="597" t="s">
        <v>1705</v>
      </c>
      <c r="G897" s="597" t="s">
        <v>2058</v>
      </c>
      <c r="H897" s="598" t="str">
        <f t="shared" si="28"/>
        <v>PESQUISA EM MEIO AMBIENTE;EMPRESA BRASILEIRA;GRANDE;;;PROTOTIPO;MATERIAL OU COMPONENTE - PROTÓTIPO OU UNIDADE PILOTO</v>
      </c>
      <c r="I897" s="599" t="s">
        <v>1575</v>
      </c>
      <c r="J897" s="600" t="str">
        <f t="shared" si="29"/>
        <v/>
      </c>
    </row>
    <row r="898" spans="1:10" ht="12" customHeight="1" x14ac:dyDescent="0.3">
      <c r="A898" s="597" t="s">
        <v>22</v>
      </c>
      <c r="B898" s="597" t="s">
        <v>249</v>
      </c>
      <c r="C898" s="597" t="s">
        <v>244</v>
      </c>
      <c r="D898" s="597" t="s">
        <v>2354</v>
      </c>
      <c r="E898" s="597" t="s">
        <v>2354</v>
      </c>
      <c r="F898" s="597" t="s">
        <v>1705</v>
      </c>
      <c r="G898" s="597" t="s">
        <v>2059</v>
      </c>
      <c r="H898" s="598" t="str">
        <f t="shared" si="28"/>
        <v>PESQUISA EM MEIO AMBIENTE;EMPRESA BRASILEIRA;GRANDE;;;PROTOTIPO;SERVIÇO DE TERCEIRO - PROTÓTIPO OU UNIDADE PILOTO</v>
      </c>
      <c r="I898" s="599" t="s">
        <v>1575</v>
      </c>
      <c r="J898" s="600" t="str">
        <f t="shared" si="29"/>
        <v/>
      </c>
    </row>
    <row r="899" spans="1:10" ht="12" customHeight="1" x14ac:dyDescent="0.3">
      <c r="A899" s="597" t="s">
        <v>22</v>
      </c>
      <c r="B899" s="597" t="s">
        <v>249</v>
      </c>
      <c r="C899" s="597" t="s">
        <v>244</v>
      </c>
      <c r="D899" s="597" t="s">
        <v>2354</v>
      </c>
      <c r="E899" s="597" t="s">
        <v>2354</v>
      </c>
      <c r="F899" s="597" t="s">
        <v>303</v>
      </c>
      <c r="G899" s="597" t="s">
        <v>1647</v>
      </c>
      <c r="H899" s="598" t="str">
        <f t="shared" si="28"/>
        <v>PESQUISA EM MEIO AMBIENTE;EMPRESA BRASILEIRA;GRANDE;;;RECURSOS HUMANOS;BOLSA</v>
      </c>
      <c r="I899" s="599" t="s">
        <v>1567</v>
      </c>
      <c r="J899" s="600" t="str">
        <f t="shared" si="29"/>
        <v>DESPESA NÃO ADMITIDA COM RECURSOS DA CLÁUSULA DE P,D&amp;I, CONSIDERANDO O EXECUTOR E A QUALIFICAÇÃO DO PROJETO OU PROGRAMA</v>
      </c>
    </row>
    <row r="900" spans="1:10" ht="12" customHeight="1" x14ac:dyDescent="0.3">
      <c r="A900" s="597" t="s">
        <v>22</v>
      </c>
      <c r="B900" s="597" t="s">
        <v>249</v>
      </c>
      <c r="C900" s="597" t="s">
        <v>244</v>
      </c>
      <c r="D900" s="597" t="s">
        <v>2354</v>
      </c>
      <c r="E900" s="597" t="s">
        <v>2354</v>
      </c>
      <c r="F900" s="597" t="s">
        <v>303</v>
      </c>
      <c r="G900" s="597" t="s">
        <v>270</v>
      </c>
      <c r="H900" s="598" t="str">
        <f t="shared" si="28"/>
        <v>PESQUISA EM MEIO AMBIENTE;EMPRESA BRASILEIRA;GRANDE;;;RECURSOS HUMANOS;TAXA DE BANCADA</v>
      </c>
      <c r="I900" s="599" t="s">
        <v>1567</v>
      </c>
      <c r="J900" s="600" t="str">
        <f t="shared" si="29"/>
        <v>DESPESA NÃO ADMITIDA COM RECURSOS DA CLÁUSULA DE P,D&amp;I, CONSIDERANDO O EXECUTOR E A QUALIFICAÇÃO DO PROJETO OU PROGRAMA</v>
      </c>
    </row>
    <row r="901" spans="1:10" ht="12" customHeight="1" x14ac:dyDescent="0.3">
      <c r="A901" s="597" t="s">
        <v>22</v>
      </c>
      <c r="B901" s="597" t="s">
        <v>249</v>
      </c>
      <c r="C901" s="597" t="s">
        <v>244</v>
      </c>
      <c r="D901" s="597" t="s">
        <v>2354</v>
      </c>
      <c r="E901" s="597" t="s">
        <v>2354</v>
      </c>
      <c r="F901" s="597" t="s">
        <v>2357</v>
      </c>
      <c r="G901" s="597" t="s">
        <v>232</v>
      </c>
      <c r="H901" s="598" t="str">
        <f t="shared" si="28"/>
        <v>PESQUISA EM MEIO AMBIENTE;EMPRESA BRASILEIRA;GRANDE;;;SERVICOS;OUTRO SERVIÇO DE APOIO</v>
      </c>
      <c r="I901" s="599" t="s">
        <v>1567</v>
      </c>
      <c r="J901" s="600" t="str">
        <f t="shared" si="29"/>
        <v>DESPESA NÃO ADMITIDA COM RECURSOS DA CLÁUSULA DE P,D&amp;I, CONSIDERANDO O EXECUTOR E A QUALIFICAÇÃO DO PROJETO OU PROGRAMA</v>
      </c>
    </row>
    <row r="902" spans="1:10" ht="12" customHeight="1" x14ac:dyDescent="0.3">
      <c r="A902" s="597" t="s">
        <v>22</v>
      </c>
      <c r="B902" s="597" t="s">
        <v>249</v>
      </c>
      <c r="C902" s="597" t="s">
        <v>244</v>
      </c>
      <c r="D902" s="597" t="s">
        <v>2354</v>
      </c>
      <c r="E902" s="597" t="s">
        <v>2354</v>
      </c>
      <c r="F902" s="597" t="s">
        <v>2357</v>
      </c>
      <c r="G902" s="597" t="s">
        <v>221</v>
      </c>
      <c r="H902" s="598" t="str">
        <f t="shared" si="28"/>
        <v>PESQUISA EM MEIO AMBIENTE;EMPRESA BRASILEIRA;GRANDE;;;SERVICOS;PERFURAÇÃO DE POÇO ESTRATIGRÁFICO</v>
      </c>
      <c r="I902" s="599" t="s">
        <v>1567</v>
      </c>
      <c r="J902" s="600" t="str">
        <f t="shared" si="29"/>
        <v>DESPESA NÃO ADMITIDA COM RECURSOS DA CLÁUSULA DE P,D&amp;I, CONSIDERANDO O EXECUTOR E A QUALIFICAÇÃO DO PROJETO OU PROGRAMA</v>
      </c>
    </row>
    <row r="903" spans="1:10" ht="12" customHeight="1" x14ac:dyDescent="0.3">
      <c r="A903" s="597" t="s">
        <v>22</v>
      </c>
      <c r="B903" s="597" t="s">
        <v>249</v>
      </c>
      <c r="C903" s="597" t="s">
        <v>244</v>
      </c>
      <c r="D903" s="597" t="s">
        <v>2354</v>
      </c>
      <c r="E903" s="597" t="s">
        <v>2354</v>
      </c>
      <c r="F903" s="597" t="s">
        <v>2357</v>
      </c>
      <c r="G903" s="597" t="s">
        <v>2055</v>
      </c>
      <c r="H903" s="598" t="str">
        <f t="shared" si="28"/>
        <v>PESQUISA EM MEIO AMBIENTE;EMPRESA BRASILEIRA;GRANDE;;;SERVICOS;SERVIÇO DE APOIO PARA AQUISIÇÃO DE DADOS</v>
      </c>
      <c r="I903" s="599" t="s">
        <v>1567</v>
      </c>
      <c r="J903" s="600" t="str">
        <f t="shared" si="29"/>
        <v>DESPESA NÃO ADMITIDA COM RECURSOS DA CLÁUSULA DE P,D&amp;I, CONSIDERANDO O EXECUTOR E A QUALIFICAÇÃO DO PROJETO OU PROGRAMA</v>
      </c>
    </row>
    <row r="904" spans="1:10" ht="12" customHeight="1" x14ac:dyDescent="0.3">
      <c r="A904" s="597" t="s">
        <v>22</v>
      </c>
      <c r="B904" s="597" t="s">
        <v>249</v>
      </c>
      <c r="C904" s="597" t="s">
        <v>244</v>
      </c>
      <c r="D904" s="597" t="s">
        <v>2354</v>
      </c>
      <c r="E904" s="597" t="s">
        <v>2354</v>
      </c>
      <c r="F904" s="597" t="s">
        <v>2357</v>
      </c>
      <c r="G904" s="597" t="s">
        <v>230</v>
      </c>
      <c r="H904" s="598" t="str">
        <f t="shared" si="28"/>
        <v>PESQUISA EM MEIO AMBIENTE;EMPRESA BRASILEIRA;GRANDE;;;SERVICOS;SERVIÇO DE EDITORAÇÃO E IMPRESSÃO</v>
      </c>
      <c r="I904" s="599" t="s">
        <v>1567</v>
      </c>
      <c r="J904" s="600" t="str">
        <f t="shared" si="29"/>
        <v>DESPESA NÃO ADMITIDA COM RECURSOS DA CLÁUSULA DE P,D&amp;I, CONSIDERANDO O EXECUTOR E A QUALIFICAÇÃO DO PROJETO OU PROGRAMA</v>
      </c>
    </row>
    <row r="905" spans="1:10" ht="12" customHeight="1" x14ac:dyDescent="0.3">
      <c r="A905" s="597" t="s">
        <v>22</v>
      </c>
      <c r="B905" s="597" t="s">
        <v>249</v>
      </c>
      <c r="C905" s="597" t="s">
        <v>244</v>
      </c>
      <c r="D905" s="597" t="s">
        <v>2354</v>
      </c>
      <c r="E905" s="597" t="s">
        <v>2354</v>
      </c>
      <c r="F905" s="597" t="s">
        <v>2357</v>
      </c>
      <c r="G905" s="597" t="s">
        <v>231</v>
      </c>
      <c r="H905" s="598" t="str">
        <f t="shared" si="28"/>
        <v>PESQUISA EM MEIO AMBIENTE;EMPRESA BRASILEIRA;GRANDE;;;SERVICOS;SERVIÇO DE LOCOMOÇÃO E TRANSPORTE</v>
      </c>
      <c r="I905" s="599" t="s">
        <v>1567</v>
      </c>
      <c r="J905" s="600" t="str">
        <f t="shared" si="29"/>
        <v>DESPESA NÃO ADMITIDA COM RECURSOS DA CLÁUSULA DE P,D&amp;I, CONSIDERANDO O EXECUTOR E A QUALIFICAÇÃO DO PROJETO OU PROGRAMA</v>
      </c>
    </row>
    <row r="906" spans="1:10" ht="12" customHeight="1" x14ac:dyDescent="0.3">
      <c r="A906" s="597" t="s">
        <v>22</v>
      </c>
      <c r="B906" s="597" t="s">
        <v>249</v>
      </c>
      <c r="C906" s="597" t="s">
        <v>244</v>
      </c>
      <c r="D906" s="597" t="s">
        <v>2354</v>
      </c>
      <c r="E906" s="597" t="s">
        <v>2354</v>
      </c>
      <c r="F906" s="597" t="s">
        <v>2357</v>
      </c>
      <c r="G906" s="597" t="s">
        <v>2358</v>
      </c>
      <c r="H906" s="598" t="str">
        <f t="shared" si="28"/>
        <v>PESQUISA EM MEIO AMBIENTE;EMPRESA BRASILEIRA;GRANDE;;;SERVICOS;SERVIÇO DE MANUTENÇÃO</v>
      </c>
      <c r="I906" s="599" t="s">
        <v>1567</v>
      </c>
      <c r="J906" s="600" t="str">
        <f t="shared" si="29"/>
        <v>DESPESA NÃO ADMITIDA COM RECURSOS DA CLÁUSULA DE P,D&amp;I, CONSIDERANDO O EXECUTOR E A QUALIFICAÇÃO DO PROJETO OU PROGRAMA</v>
      </c>
    </row>
    <row r="907" spans="1:10" ht="12" customHeight="1" x14ac:dyDescent="0.3">
      <c r="A907" s="597" t="s">
        <v>22</v>
      </c>
      <c r="B907" s="597" t="s">
        <v>249</v>
      </c>
      <c r="C907" s="597" t="s">
        <v>244</v>
      </c>
      <c r="D907" s="597" t="s">
        <v>2354</v>
      </c>
      <c r="E907" s="597" t="s">
        <v>2354</v>
      </c>
      <c r="F907" s="597" t="s">
        <v>2357</v>
      </c>
      <c r="G907" s="597" t="s">
        <v>2399</v>
      </c>
      <c r="H907" s="598" t="str">
        <f t="shared" si="28"/>
        <v>PESQUISA EM MEIO AMBIENTE;EMPRESA BRASILEIRA;GRANDE;;;SERVICOS;SERVIÇO TÉCNICO ESPECIALIZADO</v>
      </c>
      <c r="I907" s="599" t="s">
        <v>1575</v>
      </c>
      <c r="J907" s="600" t="str">
        <f t="shared" si="29"/>
        <v/>
      </c>
    </row>
    <row r="908" spans="1:10" ht="12" customHeight="1" x14ac:dyDescent="0.3">
      <c r="A908" s="597" t="s">
        <v>22</v>
      </c>
      <c r="B908" s="597" t="s">
        <v>249</v>
      </c>
      <c r="C908" s="597" t="s">
        <v>244</v>
      </c>
      <c r="D908" s="597" t="s">
        <v>2354</v>
      </c>
      <c r="E908" s="597" t="s">
        <v>2354</v>
      </c>
      <c r="F908" s="597" t="s">
        <v>2357</v>
      </c>
      <c r="G908" s="597" t="s">
        <v>2359</v>
      </c>
      <c r="H908" s="598" t="str">
        <f t="shared" si="28"/>
        <v>PESQUISA EM MEIO AMBIENTE;EMPRESA BRASILEIRA;GRANDE;;;SERVICOS;SERVIÇOS COMPUTACIONAIS</v>
      </c>
      <c r="I908" s="599" t="s">
        <v>1575</v>
      </c>
      <c r="J908" s="600" t="str">
        <f t="shared" si="29"/>
        <v/>
      </c>
    </row>
    <row r="909" spans="1:10" ht="12" customHeight="1" x14ac:dyDescent="0.3">
      <c r="A909" s="597" t="s">
        <v>22</v>
      </c>
      <c r="B909" s="597" t="s">
        <v>249</v>
      </c>
      <c r="C909" s="597" t="s">
        <v>244</v>
      </c>
      <c r="D909" s="597" t="s">
        <v>2354</v>
      </c>
      <c r="E909" s="597" t="s">
        <v>2354</v>
      </c>
      <c r="F909" s="597" t="s">
        <v>2357</v>
      </c>
      <c r="G909" s="597" t="s">
        <v>229</v>
      </c>
      <c r="H909" s="598" t="str">
        <f t="shared" si="28"/>
        <v>PESQUISA EM MEIO AMBIENTE;EMPRESA BRASILEIRA;GRANDE;;;SERVICOS;TAXA DE INSCRIÇÃO EM CONGRESSO OU EVENTO</v>
      </c>
      <c r="I909" s="599" t="s">
        <v>1567</v>
      </c>
      <c r="J909" s="600" t="str">
        <f t="shared" si="29"/>
        <v>DESPESA NÃO ADMITIDA COM RECURSOS DA CLÁUSULA DE P,D&amp;I, CONSIDERANDO O EXECUTOR E A QUALIFICAÇÃO DO PROJETO OU PROGRAMA</v>
      </c>
    </row>
    <row r="910" spans="1:10" ht="12" customHeight="1" x14ac:dyDescent="0.3">
      <c r="A910" s="597" t="s">
        <v>22</v>
      </c>
      <c r="B910" s="597" t="s">
        <v>249</v>
      </c>
      <c r="C910" s="597" t="s">
        <v>244</v>
      </c>
      <c r="D910" s="597" t="s">
        <v>2354</v>
      </c>
      <c r="E910" s="597" t="s">
        <v>2354</v>
      </c>
      <c r="F910" s="597" t="s">
        <v>2360</v>
      </c>
      <c r="G910" s="597" t="s">
        <v>2064</v>
      </c>
      <c r="H910" s="598" t="str">
        <f t="shared" si="28"/>
        <v>PESQUISA EM MEIO AMBIENTE;EMPRESA BRASILEIRA;GRANDE;;;SERVICOS - TIB;SERVIÇO DE TIB</v>
      </c>
      <c r="I910" s="599" t="s">
        <v>1567</v>
      </c>
      <c r="J910" s="600" t="str">
        <f t="shared" si="29"/>
        <v>DESPESA NÃO ADMITIDA COM RECURSOS DA CLÁUSULA DE P,D&amp;I, CONSIDERANDO O EXECUTOR E A QUALIFICAÇÃO DO PROJETO OU PROGRAMA</v>
      </c>
    </row>
    <row r="911" spans="1:10" ht="12" customHeight="1" x14ac:dyDescent="0.3">
      <c r="A911" s="597" t="s">
        <v>22</v>
      </c>
      <c r="B911" s="597" t="s">
        <v>249</v>
      </c>
      <c r="C911" s="597" t="s">
        <v>244</v>
      </c>
      <c r="D911" s="597" t="s">
        <v>2354</v>
      </c>
      <c r="E911" s="597" t="s">
        <v>2354</v>
      </c>
      <c r="F911" s="597" t="s">
        <v>2360</v>
      </c>
      <c r="G911" s="597" t="s">
        <v>2057</v>
      </c>
      <c r="H911" s="598" t="str">
        <f t="shared" si="28"/>
        <v>PESQUISA EM MEIO AMBIENTE;EMPRESA BRASILEIRA;GRANDE;;;SERVICOS - TIB;SERVIÇO DE TREINAMENTO, SUPORTE E QUALIFICAÇÃO</v>
      </c>
      <c r="I911" s="599" t="s">
        <v>1567</v>
      </c>
      <c r="J911" s="600" t="str">
        <f t="shared" si="29"/>
        <v>DESPESA NÃO ADMITIDA COM RECURSOS DA CLÁUSULA DE P,D&amp;I, CONSIDERANDO O EXECUTOR E A QUALIFICAÇÃO DO PROJETO OU PROGRAMA</v>
      </c>
    </row>
    <row r="912" spans="1:10" ht="12" customHeight="1" x14ac:dyDescent="0.3">
      <c r="A912" s="597" t="s">
        <v>22</v>
      </c>
      <c r="B912" s="597" t="s">
        <v>249</v>
      </c>
      <c r="C912" s="597" t="s">
        <v>244</v>
      </c>
      <c r="D912" s="597" t="s">
        <v>2354</v>
      </c>
      <c r="E912" s="597" t="s">
        <v>2354</v>
      </c>
      <c r="F912" s="597" t="s">
        <v>2360</v>
      </c>
      <c r="G912" s="597" t="s">
        <v>2056</v>
      </c>
      <c r="H912" s="598" t="str">
        <f t="shared" si="28"/>
        <v>PESQUISA EM MEIO AMBIENTE;EMPRESA BRASILEIRA;GRANDE;;;SERVICOS - TIB;SERVIÇO ESPECIALIZADO PARA TIB - NORMALIZAÇÃO</v>
      </c>
      <c r="I912" s="599" t="s">
        <v>1567</v>
      </c>
      <c r="J912" s="600" t="str">
        <f t="shared" si="29"/>
        <v>DESPESA NÃO ADMITIDA COM RECURSOS DA CLÁUSULA DE P,D&amp;I, CONSIDERANDO O EXECUTOR E A QUALIFICAÇÃO DO PROJETO OU PROGRAMA</v>
      </c>
    </row>
    <row r="913" spans="1:10" ht="12" customHeight="1" x14ac:dyDescent="0.3">
      <c r="A913" s="597" t="s">
        <v>22</v>
      </c>
      <c r="B913" s="597" t="s">
        <v>249</v>
      </c>
      <c r="C913" s="597" t="s">
        <v>244</v>
      </c>
      <c r="D913" s="597" t="s">
        <v>2354</v>
      </c>
      <c r="E913" s="597" t="s">
        <v>2354</v>
      </c>
      <c r="F913" s="597" t="s">
        <v>1648</v>
      </c>
      <c r="G913" s="597" t="s">
        <v>2202</v>
      </c>
      <c r="H913" s="598" t="str">
        <f t="shared" si="28"/>
        <v>PESQUISA EM MEIO AMBIENTE;EMPRESA BRASILEIRA;GRANDE;;;TESTES OPERACIONAIS;NA</v>
      </c>
      <c r="I913" s="599" t="s">
        <v>1567</v>
      </c>
      <c r="J913" s="600" t="str">
        <f t="shared" si="29"/>
        <v>DESPESA NÃO ADMITIDA COM RECURSOS DA CLÁUSULA DE P,D&amp;I, CONSIDERANDO O EXECUTOR E A QUALIFICAÇÃO DO PROJETO OU PROGRAMA</v>
      </c>
    </row>
    <row r="914" spans="1:10" ht="12" customHeight="1" x14ac:dyDescent="0.3">
      <c r="A914" s="597" t="s">
        <v>22</v>
      </c>
      <c r="B914" s="597" t="s">
        <v>249</v>
      </c>
      <c r="C914" s="597" t="s">
        <v>244</v>
      </c>
      <c r="D914" s="597" t="s">
        <v>2354</v>
      </c>
      <c r="E914" s="597" t="s">
        <v>2354</v>
      </c>
      <c r="F914" s="597" t="s">
        <v>281</v>
      </c>
      <c r="G914" s="597" t="s">
        <v>2202</v>
      </c>
      <c r="H914" s="598" t="str">
        <f t="shared" si="28"/>
        <v>PESQUISA EM MEIO AMBIENTE;EMPRESA BRASILEIRA;GRANDE;;;TRIBUTOS;NA</v>
      </c>
      <c r="I914" s="599" t="s">
        <v>1575</v>
      </c>
      <c r="J914" s="600" t="str">
        <f t="shared" si="29"/>
        <v/>
      </c>
    </row>
    <row r="915" spans="1:10" ht="12" customHeight="1" x14ac:dyDescent="0.3">
      <c r="A915" s="601" t="s">
        <v>22</v>
      </c>
      <c r="B915" s="600" t="s">
        <v>249</v>
      </c>
      <c r="C915" s="600" t="s">
        <v>244</v>
      </c>
      <c r="D915" s="600"/>
      <c r="E915" s="600"/>
      <c r="F915" s="597" t="s">
        <v>2357</v>
      </c>
      <c r="G915" s="600" t="s">
        <v>2408</v>
      </c>
      <c r="H915" s="598" t="str">
        <f t="shared" si="28"/>
        <v>PESQUISA EM MEIO AMBIENTE;EMPRESA BRASILEIRA;GRANDE;;;SERVICOS;SERVIÇO DE QUALIFICAÇÃO E CERTIFICAÇÃO</v>
      </c>
      <c r="I915" s="599" t="s">
        <v>1567</v>
      </c>
      <c r="J915" s="600" t="str">
        <f t="shared" si="29"/>
        <v>DESPESA NÃO ADMITIDA COM RECURSOS DA CLÁUSULA DE P,D&amp;I, CONSIDERANDO O EXECUTOR E A QUALIFICAÇÃO DO PROJETO OU PROGRAMA</v>
      </c>
    </row>
    <row r="916" spans="1:10" ht="12" customHeight="1" x14ac:dyDescent="0.3">
      <c r="A916" s="597" t="s">
        <v>22</v>
      </c>
      <c r="B916" s="597" t="s">
        <v>249</v>
      </c>
      <c r="C916" s="597" t="s">
        <v>243</v>
      </c>
      <c r="D916" s="597" t="s">
        <v>2354</v>
      </c>
      <c r="E916" s="597" t="s">
        <v>2354</v>
      </c>
      <c r="F916" s="597" t="s">
        <v>1646</v>
      </c>
      <c r="G916" s="597" t="s">
        <v>2050</v>
      </c>
      <c r="H916" s="598" t="str">
        <f t="shared" si="28"/>
        <v>PESQUISA EM MEIO AMBIENTE;EMPRESA BRASILEIRA;MÉDIO;;;CAPACITACAO DE FORNECEDORES;BENS E MATERIAIS - CABEÇA DE SÉRIE E LOTE PILOTO</v>
      </c>
      <c r="I916" s="599" t="s">
        <v>1567</v>
      </c>
      <c r="J916" s="600" t="str">
        <f t="shared" si="29"/>
        <v>DESPESA NÃO ADMITIDA COM RECURSOS DA CLÁUSULA DE P,D&amp;I, CONSIDERANDO O EXECUTOR E A QUALIFICAÇÃO DO PROJETO OU PROGRAMA</v>
      </c>
    </row>
    <row r="917" spans="1:10" ht="12" customHeight="1" x14ac:dyDescent="0.3">
      <c r="A917" s="597" t="s">
        <v>22</v>
      </c>
      <c r="B917" s="597" t="s">
        <v>249</v>
      </c>
      <c r="C917" s="597" t="s">
        <v>243</v>
      </c>
      <c r="D917" s="597" t="s">
        <v>2354</v>
      </c>
      <c r="E917" s="597" t="s">
        <v>2354</v>
      </c>
      <c r="F917" s="597" t="s">
        <v>1646</v>
      </c>
      <c r="G917" s="597" t="s">
        <v>2053</v>
      </c>
      <c r="H917" s="598" t="str">
        <f t="shared" si="28"/>
        <v>PESQUISA EM MEIO AMBIENTE;EMPRESA BRASILEIRA;MÉDIO;;;CAPACITACAO DE FORNECEDORES;EQUIPAMENTOS E MATERIAIS - PRIMEIRO LOTE</v>
      </c>
      <c r="I917" s="599" t="s">
        <v>1567</v>
      </c>
      <c r="J917" s="600" t="str">
        <f t="shared" si="29"/>
        <v>DESPESA NÃO ADMITIDA COM RECURSOS DA CLÁUSULA DE P,D&amp;I, CONSIDERANDO O EXECUTOR E A QUALIFICAÇÃO DO PROJETO OU PROGRAMA</v>
      </c>
    </row>
    <row r="918" spans="1:10" ht="12" customHeight="1" x14ac:dyDescent="0.3">
      <c r="A918" s="597" t="s">
        <v>22</v>
      </c>
      <c r="B918" s="597" t="s">
        <v>249</v>
      </c>
      <c r="C918" s="597" t="s">
        <v>243</v>
      </c>
      <c r="D918" s="597" t="s">
        <v>2354</v>
      </c>
      <c r="E918" s="597" t="s">
        <v>2354</v>
      </c>
      <c r="F918" s="597" t="s">
        <v>1646</v>
      </c>
      <c r="G918" s="597" t="s">
        <v>260</v>
      </c>
      <c r="H918" s="598" t="str">
        <f t="shared" si="28"/>
        <v>PESQUISA EM MEIO AMBIENTE;EMPRESA BRASILEIRA;MÉDIO;;;CAPACITACAO DE FORNECEDORES;EQUIPAMENTOS LABORATORIAIS</v>
      </c>
      <c r="I918" s="599" t="s">
        <v>1567</v>
      </c>
      <c r="J918" s="600" t="str">
        <f t="shared" si="29"/>
        <v>DESPESA NÃO ADMITIDA COM RECURSOS DA CLÁUSULA DE P,D&amp;I, CONSIDERANDO O EXECUTOR E A QUALIFICAÇÃO DO PROJETO OU PROGRAMA</v>
      </c>
    </row>
    <row r="919" spans="1:10" ht="12" customHeight="1" x14ac:dyDescent="0.3">
      <c r="A919" s="597" t="s">
        <v>22</v>
      </c>
      <c r="B919" s="597" t="s">
        <v>249</v>
      </c>
      <c r="C919" s="597" t="s">
        <v>243</v>
      </c>
      <c r="D919" s="597" t="s">
        <v>2354</v>
      </c>
      <c r="E919" s="597" t="s">
        <v>2354</v>
      </c>
      <c r="F919" s="597" t="s">
        <v>1646</v>
      </c>
      <c r="G919" s="597" t="s">
        <v>2052</v>
      </c>
      <c r="H919" s="598" t="str">
        <f t="shared" si="28"/>
        <v>PESQUISA EM MEIO AMBIENTE;EMPRESA BRASILEIRA;MÉDIO;;;CAPACITACAO DE FORNECEDORES;ESTUDOS DE VIABILIDADE TÉCNICA E ECONÔMICA</v>
      </c>
      <c r="I919" s="599" t="s">
        <v>1567</v>
      </c>
      <c r="J919" s="600" t="str">
        <f t="shared" si="29"/>
        <v>DESPESA NÃO ADMITIDA COM RECURSOS DA CLÁUSULA DE P,D&amp;I, CONSIDERANDO O EXECUTOR E A QUALIFICAÇÃO DO PROJETO OU PROGRAMA</v>
      </c>
    </row>
    <row r="920" spans="1:10" ht="12" customHeight="1" x14ac:dyDescent="0.3">
      <c r="A920" s="597" t="s">
        <v>22</v>
      </c>
      <c r="B920" s="597" t="s">
        <v>249</v>
      </c>
      <c r="C920" s="597" t="s">
        <v>243</v>
      </c>
      <c r="D920" s="597" t="s">
        <v>2354</v>
      </c>
      <c r="E920" s="597" t="s">
        <v>2354</v>
      </c>
      <c r="F920" s="597" t="s">
        <v>1646</v>
      </c>
      <c r="G920" s="597" t="s">
        <v>2051</v>
      </c>
      <c r="H920" s="598" t="str">
        <f t="shared" si="28"/>
        <v>PESQUISA EM MEIO AMBIENTE;EMPRESA BRASILEIRA;MÉDIO;;;CAPACITACAO DE FORNECEDORES;SERVIÇOS - CABEÇA DE SÉRIE E LOTE PILOTO</v>
      </c>
      <c r="I920" s="599" t="s">
        <v>1567</v>
      </c>
      <c r="J920" s="600" t="str">
        <f t="shared" si="29"/>
        <v>DESPESA NÃO ADMITIDA COM RECURSOS DA CLÁUSULA DE P,D&amp;I, CONSIDERANDO O EXECUTOR E A QUALIFICAÇÃO DO PROJETO OU PROGRAMA</v>
      </c>
    </row>
    <row r="921" spans="1:10" ht="12" customHeight="1" x14ac:dyDescent="0.3">
      <c r="A921" s="597" t="s">
        <v>22</v>
      </c>
      <c r="B921" s="597" t="s">
        <v>249</v>
      </c>
      <c r="C921" s="597" t="s">
        <v>243</v>
      </c>
      <c r="D921" s="597" t="s">
        <v>2354</v>
      </c>
      <c r="E921" s="597" t="s">
        <v>2354</v>
      </c>
      <c r="F921" s="597" t="s">
        <v>1646</v>
      </c>
      <c r="G921" s="597" t="s">
        <v>2054</v>
      </c>
      <c r="H921" s="598" t="str">
        <f t="shared" si="28"/>
        <v>PESQUISA EM MEIO AMBIENTE;EMPRESA BRASILEIRA;MÉDIO;;;CAPACITACAO DE FORNECEDORES;SERVIÇOS - OPERACIONALIZAÇÃO DE EQUIPAMENTOS</v>
      </c>
      <c r="I921" s="599" t="s">
        <v>1567</v>
      </c>
      <c r="J921" s="600" t="str">
        <f t="shared" si="29"/>
        <v>DESPESA NÃO ADMITIDA COM RECURSOS DA CLÁUSULA DE P,D&amp;I, CONSIDERANDO O EXECUTOR E A QUALIFICAÇÃO DO PROJETO OU PROGRAMA</v>
      </c>
    </row>
    <row r="922" spans="1:10" ht="12" customHeight="1" x14ac:dyDescent="0.3">
      <c r="A922" s="597" t="s">
        <v>22</v>
      </c>
      <c r="B922" s="597" t="s">
        <v>249</v>
      </c>
      <c r="C922" s="597" t="s">
        <v>243</v>
      </c>
      <c r="D922" s="597" t="s">
        <v>2354</v>
      </c>
      <c r="E922" s="597" t="s">
        <v>2354</v>
      </c>
      <c r="F922" s="597" t="s">
        <v>2362</v>
      </c>
      <c r="G922" s="597" t="s">
        <v>2202</v>
      </c>
      <c r="H922" s="598" t="str">
        <f t="shared" si="28"/>
        <v>PESQUISA EM MEIO AMBIENTE;EMPRESA BRASILEIRA;MÉDIO;;;CUSTOS DIRETOS;NA</v>
      </c>
      <c r="I922" s="599" t="s">
        <v>1575</v>
      </c>
      <c r="J922" s="600" t="str">
        <f t="shared" si="29"/>
        <v/>
      </c>
    </row>
    <row r="923" spans="1:10" ht="12" customHeight="1" x14ac:dyDescent="0.3">
      <c r="A923" s="597" t="s">
        <v>22</v>
      </c>
      <c r="B923" s="597" t="s">
        <v>249</v>
      </c>
      <c r="C923" s="597" t="s">
        <v>243</v>
      </c>
      <c r="D923" s="597" t="s">
        <v>2354</v>
      </c>
      <c r="E923" s="597" t="s">
        <v>2354</v>
      </c>
      <c r="F923" s="597" t="s">
        <v>1643</v>
      </c>
      <c r="G923" s="597" t="s">
        <v>2202</v>
      </c>
      <c r="H923" s="598" t="str">
        <f t="shared" si="28"/>
        <v>PESQUISA EM MEIO AMBIENTE;EMPRESA BRASILEIRA;MÉDIO;;;DIARIAS E AJUDA DE CUSTO;NA</v>
      </c>
      <c r="I923" s="599" t="s">
        <v>1575</v>
      </c>
      <c r="J923" s="600" t="str">
        <f t="shared" si="29"/>
        <v/>
      </c>
    </row>
    <row r="924" spans="1:10" ht="12" customHeight="1" x14ac:dyDescent="0.3">
      <c r="A924" s="597" t="s">
        <v>22</v>
      </c>
      <c r="B924" s="597" t="s">
        <v>249</v>
      </c>
      <c r="C924" s="597" t="s">
        <v>243</v>
      </c>
      <c r="D924" s="597" t="s">
        <v>2354</v>
      </c>
      <c r="E924" s="597" t="s">
        <v>2354</v>
      </c>
      <c r="F924" s="597" t="s">
        <v>1645</v>
      </c>
      <c r="G924" s="597" t="s">
        <v>2361</v>
      </c>
      <c r="H924" s="598" t="str">
        <f t="shared" si="28"/>
        <v>PESQUISA EM MEIO AMBIENTE;EMPRESA BRASILEIRA;MÉDIO;;;EQUIPAMENTO E MATERIAL PERMANENTE;EQUIPAMENTO</v>
      </c>
      <c r="I924" s="599" t="s">
        <v>1575</v>
      </c>
      <c r="J924" s="600" t="str">
        <f t="shared" si="29"/>
        <v/>
      </c>
    </row>
    <row r="925" spans="1:10" ht="12" customHeight="1" x14ac:dyDescent="0.3">
      <c r="A925" s="597" t="s">
        <v>22</v>
      </c>
      <c r="B925" s="597" t="s">
        <v>249</v>
      </c>
      <c r="C925" s="597" t="s">
        <v>243</v>
      </c>
      <c r="D925" s="597" t="s">
        <v>2354</v>
      </c>
      <c r="E925" s="597" t="s">
        <v>2354</v>
      </c>
      <c r="F925" s="597" t="s">
        <v>1645</v>
      </c>
      <c r="G925" s="597" t="s">
        <v>1248</v>
      </c>
      <c r="H925" s="598" t="str">
        <f t="shared" si="28"/>
        <v>PESQUISA EM MEIO AMBIENTE;EMPRESA BRASILEIRA;MÉDIO;;;EQUIPAMENTO E MATERIAL PERMANENTE;MATERIAL PERMANENTE</v>
      </c>
      <c r="I925" s="599" t="s">
        <v>1575</v>
      </c>
      <c r="J925" s="600" t="str">
        <f t="shared" si="29"/>
        <v/>
      </c>
    </row>
    <row r="926" spans="1:10" ht="12" customHeight="1" x14ac:dyDescent="0.3">
      <c r="A926" s="597" t="s">
        <v>22</v>
      </c>
      <c r="B926" s="597" t="s">
        <v>249</v>
      </c>
      <c r="C926" s="597" t="s">
        <v>243</v>
      </c>
      <c r="D926" s="597" t="s">
        <v>2354</v>
      </c>
      <c r="E926" s="597" t="s">
        <v>2354</v>
      </c>
      <c r="F926" s="597" t="s">
        <v>448</v>
      </c>
      <c r="G926" s="597" t="s">
        <v>2062</v>
      </c>
      <c r="H926" s="598" t="str">
        <f t="shared" si="28"/>
        <v>PESQUISA EM MEIO AMBIENTE;EMPRESA BRASILEIRA;MÉDIO;;;EQUIPE;BOLSA - ALUNO DE GRADUAÇÃO OU PÓS-GRADUAÇÃO</v>
      </c>
      <c r="I926" s="599" t="s">
        <v>1567</v>
      </c>
      <c r="J926" s="600" t="str">
        <f t="shared" si="29"/>
        <v>DESPESA NÃO ADMITIDA COM RECURSOS DA CLÁUSULA DE P,D&amp;I, CONSIDERANDO O EXECUTOR E A QUALIFICAÇÃO DO PROJETO OU PROGRAMA</v>
      </c>
    </row>
    <row r="927" spans="1:10" ht="12" customHeight="1" x14ac:dyDescent="0.3">
      <c r="A927" s="597" t="s">
        <v>22</v>
      </c>
      <c r="B927" s="597" t="s">
        <v>249</v>
      </c>
      <c r="C927" s="597" t="s">
        <v>243</v>
      </c>
      <c r="D927" s="597" t="s">
        <v>2354</v>
      </c>
      <c r="E927" s="597" t="s">
        <v>2354</v>
      </c>
      <c r="F927" s="597" t="s">
        <v>448</v>
      </c>
      <c r="G927" s="597" t="s">
        <v>2061</v>
      </c>
      <c r="H927" s="598" t="str">
        <f t="shared" si="28"/>
        <v>PESQUISA EM MEIO AMBIENTE;EMPRESA BRASILEIRA;MÉDIO;;;EQUIPE;BOLSA - DOCENTE OU PESQUISADOR DA INSTITUIÇÃO</v>
      </c>
      <c r="I927" s="599" t="s">
        <v>1567</v>
      </c>
      <c r="J927" s="600" t="str">
        <f t="shared" si="29"/>
        <v>DESPESA NÃO ADMITIDA COM RECURSOS DA CLÁUSULA DE P,D&amp;I, CONSIDERANDO O EXECUTOR E A QUALIFICAÇÃO DO PROJETO OU PROGRAMA</v>
      </c>
    </row>
    <row r="928" spans="1:10" ht="12" customHeight="1" x14ac:dyDescent="0.3">
      <c r="A928" s="597" t="s">
        <v>22</v>
      </c>
      <c r="B928" s="597" t="s">
        <v>249</v>
      </c>
      <c r="C928" s="597" t="s">
        <v>243</v>
      </c>
      <c r="D928" s="597" t="s">
        <v>2354</v>
      </c>
      <c r="E928" s="597" t="s">
        <v>2354</v>
      </c>
      <c r="F928" s="597" t="s">
        <v>448</v>
      </c>
      <c r="G928" s="597" t="s">
        <v>2063</v>
      </c>
      <c r="H928" s="598" t="str">
        <f t="shared" si="28"/>
        <v>PESQUISA EM MEIO AMBIENTE;EMPRESA BRASILEIRA;MÉDIO;;;EQUIPE;BOLSA - PESQUISADOR VISITANTE</v>
      </c>
      <c r="I928" s="599" t="s">
        <v>1567</v>
      </c>
      <c r="J928" s="600" t="str">
        <f t="shared" si="29"/>
        <v>DESPESA NÃO ADMITIDA COM RECURSOS DA CLÁUSULA DE P,D&amp;I, CONSIDERANDO O EXECUTOR E A QUALIFICAÇÃO DO PROJETO OU PROGRAMA</v>
      </c>
    </row>
    <row r="929" spans="1:10" ht="12" customHeight="1" x14ac:dyDescent="0.3">
      <c r="A929" s="597" t="s">
        <v>22</v>
      </c>
      <c r="B929" s="597" t="s">
        <v>249</v>
      </c>
      <c r="C929" s="597" t="s">
        <v>243</v>
      </c>
      <c r="D929" s="597" t="s">
        <v>2354</v>
      </c>
      <c r="E929" s="597" t="s">
        <v>2354</v>
      </c>
      <c r="F929" s="597" t="s">
        <v>448</v>
      </c>
      <c r="G929" s="597" t="s">
        <v>1641</v>
      </c>
      <c r="H929" s="598" t="str">
        <f t="shared" si="28"/>
        <v>PESQUISA EM MEIO AMBIENTE;EMPRESA BRASILEIRA;MÉDIO;;;EQUIPE;REMUNERAÇÃO DIRETA</v>
      </c>
      <c r="I929" s="599" t="s">
        <v>1575</v>
      </c>
      <c r="J929" s="600" t="str">
        <f t="shared" si="29"/>
        <v/>
      </c>
    </row>
    <row r="930" spans="1:10" ht="12" customHeight="1" x14ac:dyDescent="0.3">
      <c r="A930" s="597" t="s">
        <v>22</v>
      </c>
      <c r="B930" s="597" t="s">
        <v>249</v>
      </c>
      <c r="C930" s="597" t="s">
        <v>243</v>
      </c>
      <c r="D930" s="597" t="s">
        <v>2354</v>
      </c>
      <c r="E930" s="597" t="s">
        <v>2354</v>
      </c>
      <c r="F930" s="597" t="s">
        <v>1642</v>
      </c>
      <c r="G930" s="597" t="s">
        <v>2202</v>
      </c>
      <c r="H930" s="598" t="str">
        <f t="shared" si="28"/>
        <v>PESQUISA EM MEIO AMBIENTE;EMPRESA BRASILEIRA;MÉDIO;;;MATERIAL DE CONSUMO;NA</v>
      </c>
      <c r="I930" s="599" t="s">
        <v>1575</v>
      </c>
      <c r="J930" s="600" t="str">
        <f t="shared" si="29"/>
        <v/>
      </c>
    </row>
    <row r="931" spans="1:10" ht="12" customHeight="1" x14ac:dyDescent="0.3">
      <c r="A931" s="597" t="s">
        <v>22</v>
      </c>
      <c r="B931" s="597" t="s">
        <v>249</v>
      </c>
      <c r="C931" s="597" t="s">
        <v>243</v>
      </c>
      <c r="D931" s="597" t="s">
        <v>2354</v>
      </c>
      <c r="E931" s="597" t="s">
        <v>2354</v>
      </c>
      <c r="F931" s="597" t="s">
        <v>1644</v>
      </c>
      <c r="G931" s="597" t="s">
        <v>2066</v>
      </c>
      <c r="H931" s="598" t="str">
        <f t="shared" si="28"/>
        <v>PESQUISA EM MEIO AMBIENTE;EMPRESA BRASILEIRA;MÉDIO;;;OBRAS E INSTALACOES;AMPLIAÇÃO DE ÁREA DE EDIFICAÇÃO</v>
      </c>
      <c r="I931" s="599" t="s">
        <v>1567</v>
      </c>
      <c r="J931" s="600" t="str">
        <f t="shared" si="29"/>
        <v>DESPESA NÃO ADMITIDA COM RECURSOS DA CLÁUSULA DE P,D&amp;I, CONSIDERANDO O EXECUTOR E A QUALIFICAÇÃO DO PROJETO OU PROGRAMA</v>
      </c>
    </row>
    <row r="932" spans="1:10" ht="12" customHeight="1" x14ac:dyDescent="0.3">
      <c r="A932" s="597" t="s">
        <v>22</v>
      </c>
      <c r="B932" s="597" t="s">
        <v>249</v>
      </c>
      <c r="C932" s="597" t="s">
        <v>243</v>
      </c>
      <c r="D932" s="597" t="s">
        <v>2354</v>
      </c>
      <c r="E932" s="597" t="s">
        <v>2354</v>
      </c>
      <c r="F932" s="597" t="s">
        <v>1644</v>
      </c>
      <c r="G932" s="597" t="s">
        <v>258</v>
      </c>
      <c r="H932" s="598" t="str">
        <f t="shared" si="28"/>
        <v>PESQUISA EM MEIO AMBIENTE;EMPRESA BRASILEIRA;MÉDIO;;;OBRAS E INSTALACOES;CONSTRUÇÃO DE NOVA EDIFICAÇÃO</v>
      </c>
      <c r="I932" s="599" t="s">
        <v>1567</v>
      </c>
      <c r="J932" s="600" t="str">
        <f t="shared" si="29"/>
        <v>DESPESA NÃO ADMITIDA COM RECURSOS DA CLÁUSULA DE P,D&amp;I, CONSIDERANDO O EXECUTOR E A QUALIFICAÇÃO DO PROJETO OU PROGRAMA</v>
      </c>
    </row>
    <row r="933" spans="1:10" ht="12" customHeight="1" x14ac:dyDescent="0.3">
      <c r="A933" s="597" t="s">
        <v>22</v>
      </c>
      <c r="B933" s="597" t="s">
        <v>249</v>
      </c>
      <c r="C933" s="597" t="s">
        <v>243</v>
      </c>
      <c r="D933" s="597" t="s">
        <v>2354</v>
      </c>
      <c r="E933" s="597" t="s">
        <v>2354</v>
      </c>
      <c r="F933" s="597" t="s">
        <v>1644</v>
      </c>
      <c r="G933" s="597" t="s">
        <v>2067</v>
      </c>
      <c r="H933" s="598" t="str">
        <f t="shared" si="28"/>
        <v>PESQUISA EM MEIO AMBIENTE;EMPRESA BRASILEIRA;MÉDIO;;;OBRAS E INSTALACOES;PROJETO EXECUTIVO E ESTUDOS TÉCNICOS</v>
      </c>
      <c r="I933" s="599" t="s">
        <v>1567</v>
      </c>
      <c r="J933" s="600" t="str">
        <f t="shared" si="29"/>
        <v>DESPESA NÃO ADMITIDA COM RECURSOS DA CLÁUSULA DE P,D&amp;I, CONSIDERANDO O EXECUTOR E A QUALIFICAÇÃO DO PROJETO OU PROGRAMA</v>
      </c>
    </row>
    <row r="934" spans="1:10" ht="12" customHeight="1" x14ac:dyDescent="0.3">
      <c r="A934" s="597" t="s">
        <v>22</v>
      </c>
      <c r="B934" s="597" t="s">
        <v>249</v>
      </c>
      <c r="C934" s="597" t="s">
        <v>243</v>
      </c>
      <c r="D934" s="597" t="s">
        <v>2354</v>
      </c>
      <c r="E934" s="597" t="s">
        <v>2354</v>
      </c>
      <c r="F934" s="597" t="s">
        <v>1644</v>
      </c>
      <c r="G934" s="597" t="s">
        <v>219</v>
      </c>
      <c r="H934" s="598" t="str">
        <f t="shared" si="28"/>
        <v>PESQUISA EM MEIO AMBIENTE;EMPRESA BRASILEIRA;MÉDIO;;;OBRAS E INSTALACOES;REFORMA DE EDIFICAÇÃO</v>
      </c>
      <c r="I934" s="599" t="s">
        <v>1567</v>
      </c>
      <c r="J934" s="600" t="str">
        <f t="shared" si="29"/>
        <v>DESPESA NÃO ADMITIDA COM RECURSOS DA CLÁUSULA DE P,D&amp;I, CONSIDERANDO O EXECUTOR E A QUALIFICAÇÃO DO PROJETO OU PROGRAMA</v>
      </c>
    </row>
    <row r="935" spans="1:10" ht="12" customHeight="1" x14ac:dyDescent="0.3">
      <c r="A935" s="597" t="s">
        <v>22</v>
      </c>
      <c r="B935" s="597" t="s">
        <v>249</v>
      </c>
      <c r="C935" s="597" t="s">
        <v>243</v>
      </c>
      <c r="D935" s="597" t="s">
        <v>2354</v>
      </c>
      <c r="E935" s="597" t="s">
        <v>2354</v>
      </c>
      <c r="F935" s="597" t="s">
        <v>1644</v>
      </c>
      <c r="G935" s="597" t="s">
        <v>2065</v>
      </c>
      <c r="H935" s="598" t="str">
        <f t="shared" si="28"/>
        <v>PESQUISA EM MEIO AMBIENTE;EMPRESA BRASILEIRA;MÉDIO;;;OBRAS E INSTALACOES;SERVIÇO TÉCNICO DE APOIO - INFRAESTRUTURA</v>
      </c>
      <c r="I935" s="599" t="s">
        <v>1567</v>
      </c>
      <c r="J935" s="600" t="str">
        <f t="shared" si="29"/>
        <v>DESPESA NÃO ADMITIDA COM RECURSOS DA CLÁUSULA DE P,D&amp;I, CONSIDERANDO O EXECUTOR E A QUALIFICAÇÃO DO PROJETO OU PROGRAMA</v>
      </c>
    </row>
    <row r="936" spans="1:10" ht="12" customHeight="1" x14ac:dyDescent="0.3">
      <c r="A936" s="597" t="s">
        <v>22</v>
      </c>
      <c r="B936" s="597" t="s">
        <v>249</v>
      </c>
      <c r="C936" s="597" t="s">
        <v>243</v>
      </c>
      <c r="D936" s="597" t="s">
        <v>2354</v>
      </c>
      <c r="E936" s="597" t="s">
        <v>2354</v>
      </c>
      <c r="F936" s="597" t="s">
        <v>10</v>
      </c>
      <c r="G936" s="597" t="s">
        <v>1649</v>
      </c>
      <c r="H936" s="598" t="str">
        <f t="shared" si="28"/>
        <v>PESQUISA EM MEIO AMBIENTE;EMPRESA BRASILEIRA;MÉDIO;;;OUTRAS DESPESAS;DESPESA DE IMPORTACAO</v>
      </c>
      <c r="I936" s="599" t="s">
        <v>1575</v>
      </c>
      <c r="J936" s="600" t="str">
        <f t="shared" si="29"/>
        <v/>
      </c>
    </row>
    <row r="937" spans="1:10" ht="12" customHeight="1" x14ac:dyDescent="0.3">
      <c r="A937" s="597" t="s">
        <v>22</v>
      </c>
      <c r="B937" s="597" t="s">
        <v>249</v>
      </c>
      <c r="C937" s="597" t="s">
        <v>243</v>
      </c>
      <c r="D937" s="597" t="s">
        <v>2354</v>
      </c>
      <c r="E937" s="597" t="s">
        <v>2354</v>
      </c>
      <c r="F937" s="597" t="s">
        <v>10</v>
      </c>
      <c r="G937" s="597" t="s">
        <v>1650</v>
      </c>
      <c r="H937" s="598" t="str">
        <f t="shared" si="28"/>
        <v>PESQUISA EM MEIO AMBIENTE;EMPRESA BRASILEIRA;MÉDIO;;;OUTRAS DESPESAS;DESPESA OPERACIONAL E ADMINISTRATIVA</v>
      </c>
      <c r="I937" s="599" t="s">
        <v>1567</v>
      </c>
      <c r="J937" s="600" t="str">
        <f t="shared" si="29"/>
        <v>DESPESA NÃO ADMITIDA COM RECURSOS DA CLÁUSULA DE P,D&amp;I, CONSIDERANDO O EXECUTOR E A QUALIFICAÇÃO DO PROJETO OU PROGRAMA</v>
      </c>
    </row>
    <row r="938" spans="1:10" ht="12" customHeight="1" x14ac:dyDescent="0.3">
      <c r="A938" s="597" t="s">
        <v>22</v>
      </c>
      <c r="B938" s="597" t="s">
        <v>249</v>
      </c>
      <c r="C938" s="597" t="s">
        <v>243</v>
      </c>
      <c r="D938" s="597" t="s">
        <v>2354</v>
      </c>
      <c r="E938" s="597" t="s">
        <v>2354</v>
      </c>
      <c r="F938" s="597" t="s">
        <v>10</v>
      </c>
      <c r="G938" s="597" t="s">
        <v>277</v>
      </c>
      <c r="H938" s="598" t="str">
        <f t="shared" si="28"/>
        <v>PESQUISA EM MEIO AMBIENTE;EMPRESA BRASILEIRA;MÉDIO;;;OUTRAS DESPESAS;RESSARCIMENTO DE CUSTOS INDIRETOS</v>
      </c>
      <c r="I938" s="599" t="s">
        <v>1567</v>
      </c>
      <c r="J938" s="600" t="str">
        <f t="shared" si="29"/>
        <v>DESPESA NÃO ADMITIDA COM RECURSOS DA CLÁUSULA DE P,D&amp;I, CONSIDERANDO O EXECUTOR E A QUALIFICAÇÃO DO PROJETO OU PROGRAMA</v>
      </c>
    </row>
    <row r="939" spans="1:10" ht="12" customHeight="1" x14ac:dyDescent="0.3">
      <c r="A939" s="597" t="s">
        <v>22</v>
      </c>
      <c r="B939" s="597" t="s">
        <v>249</v>
      </c>
      <c r="C939" s="597" t="s">
        <v>243</v>
      </c>
      <c r="D939" s="597" t="s">
        <v>2354</v>
      </c>
      <c r="E939" s="597" t="s">
        <v>2354</v>
      </c>
      <c r="F939" s="597" t="s">
        <v>317</v>
      </c>
      <c r="G939" s="597" t="s">
        <v>2060</v>
      </c>
      <c r="H939" s="598" t="str">
        <f t="shared" si="28"/>
        <v>PESQUISA EM MEIO AMBIENTE;EMPRESA BRASILEIRA;MÉDIO;;;OUTROS BENS E DIREITOS;DADO GEOLÓGICO, GEOQUÍMICO OU GEOFÍSICO PÚBLICO</v>
      </c>
      <c r="I939" s="599" t="s">
        <v>1567</v>
      </c>
      <c r="J939" s="600" t="str">
        <f t="shared" si="29"/>
        <v>DESPESA NÃO ADMITIDA COM RECURSOS DA CLÁUSULA DE P,D&amp;I, CONSIDERANDO O EXECUTOR E A QUALIFICAÇÃO DO PROJETO OU PROGRAMA</v>
      </c>
    </row>
    <row r="940" spans="1:10" ht="12" customHeight="1" x14ac:dyDescent="0.3">
      <c r="A940" s="597" t="s">
        <v>22</v>
      </c>
      <c r="B940" s="597" t="s">
        <v>249</v>
      </c>
      <c r="C940" s="597" t="s">
        <v>243</v>
      </c>
      <c r="D940" s="597" t="s">
        <v>2354</v>
      </c>
      <c r="E940" s="597" t="s">
        <v>2354</v>
      </c>
      <c r="F940" s="597" t="s">
        <v>317</v>
      </c>
      <c r="G940" s="597" t="s">
        <v>220</v>
      </c>
      <c r="H940" s="598" t="str">
        <f t="shared" si="28"/>
        <v>PESQUISA EM MEIO AMBIENTE;EMPRESA BRASILEIRA;MÉDIO;;;OUTROS BENS E DIREITOS;DADO NÃO REGULADO PELA ANP</v>
      </c>
      <c r="I940" s="599" t="s">
        <v>1567</v>
      </c>
      <c r="J940" s="600" t="str">
        <f t="shared" si="29"/>
        <v>DESPESA NÃO ADMITIDA COM RECURSOS DA CLÁUSULA DE P,D&amp;I, CONSIDERANDO O EXECUTOR E A QUALIFICAÇÃO DO PROJETO OU PROGRAMA</v>
      </c>
    </row>
    <row r="941" spans="1:10" ht="12" customHeight="1" x14ac:dyDescent="0.3">
      <c r="A941" s="597" t="s">
        <v>22</v>
      </c>
      <c r="B941" s="597" t="s">
        <v>249</v>
      </c>
      <c r="C941" s="597" t="s">
        <v>243</v>
      </c>
      <c r="D941" s="597" t="s">
        <v>2354</v>
      </c>
      <c r="E941" s="597" t="s">
        <v>2354</v>
      </c>
      <c r="F941" s="597" t="s">
        <v>317</v>
      </c>
      <c r="G941" s="597" t="s">
        <v>215</v>
      </c>
      <c r="H941" s="598" t="str">
        <f t="shared" si="28"/>
        <v>PESQUISA EM MEIO AMBIENTE;EMPRESA BRASILEIRA;MÉDIO;;;OUTROS BENS E DIREITOS;MATERIAL BIBLIOGRÁFICO</v>
      </c>
      <c r="I941" s="599" t="s">
        <v>1567</v>
      </c>
      <c r="J941" s="600" t="str">
        <f t="shared" si="29"/>
        <v>DESPESA NÃO ADMITIDA COM RECURSOS DA CLÁUSULA DE P,D&amp;I, CONSIDERANDO O EXECUTOR E A QUALIFICAÇÃO DO PROJETO OU PROGRAMA</v>
      </c>
    </row>
    <row r="942" spans="1:10" ht="12" customHeight="1" x14ac:dyDescent="0.3">
      <c r="A942" s="597" t="s">
        <v>22</v>
      </c>
      <c r="B942" s="597" t="s">
        <v>249</v>
      </c>
      <c r="C942" s="597" t="s">
        <v>243</v>
      </c>
      <c r="D942" s="597" t="s">
        <v>2354</v>
      </c>
      <c r="E942" s="597" t="s">
        <v>2354</v>
      </c>
      <c r="F942" s="597" t="s">
        <v>317</v>
      </c>
      <c r="G942" s="597" t="s">
        <v>2068</v>
      </c>
      <c r="H942" s="598" t="str">
        <f t="shared" si="28"/>
        <v>PESQUISA EM MEIO AMBIENTE;EMPRESA BRASILEIRA;MÉDIO;;;OUTROS BENS E DIREITOS;OUTRO (ESPECIFIQUE)</v>
      </c>
      <c r="I942" s="599" t="s">
        <v>1567</v>
      </c>
      <c r="J942" s="600" t="str">
        <f t="shared" si="29"/>
        <v>DESPESA NÃO ADMITIDA COM RECURSOS DA CLÁUSULA DE P,D&amp;I, CONSIDERANDO O EXECUTOR E A QUALIFICAÇÃO DO PROJETO OU PROGRAMA</v>
      </c>
    </row>
    <row r="943" spans="1:10" ht="12" customHeight="1" x14ac:dyDescent="0.3">
      <c r="A943" s="597" t="s">
        <v>22</v>
      </c>
      <c r="B943" s="597" t="s">
        <v>249</v>
      </c>
      <c r="C943" s="597" t="s">
        <v>243</v>
      </c>
      <c r="D943" s="597" t="s">
        <v>2354</v>
      </c>
      <c r="E943" s="597" t="s">
        <v>2354</v>
      </c>
      <c r="F943" s="597" t="s">
        <v>317</v>
      </c>
      <c r="G943" s="597" t="s">
        <v>321</v>
      </c>
      <c r="H943" s="598" t="str">
        <f t="shared" si="28"/>
        <v>PESQUISA EM MEIO AMBIENTE;EMPRESA BRASILEIRA;MÉDIO;;;OUTROS BENS E DIREITOS;SOFTWARE</v>
      </c>
      <c r="I943" s="599" t="s">
        <v>1567</v>
      </c>
      <c r="J943" s="600" t="str">
        <f t="shared" si="29"/>
        <v>DESPESA NÃO ADMITIDA COM RECURSOS DA CLÁUSULA DE P,D&amp;I, CONSIDERANDO O EXECUTOR E A QUALIFICAÇÃO DO PROJETO OU PROGRAMA</v>
      </c>
    </row>
    <row r="944" spans="1:10" ht="12" customHeight="1" x14ac:dyDescent="0.3">
      <c r="A944" s="597" t="s">
        <v>22</v>
      </c>
      <c r="B944" s="597" t="s">
        <v>249</v>
      </c>
      <c r="C944" s="597" t="s">
        <v>243</v>
      </c>
      <c r="D944" s="597" t="s">
        <v>2354</v>
      </c>
      <c r="E944" s="597" t="s">
        <v>2354</v>
      </c>
      <c r="F944" s="597" t="s">
        <v>409</v>
      </c>
      <c r="G944" s="597" t="s">
        <v>2202</v>
      </c>
      <c r="H944" s="598" t="str">
        <f t="shared" si="28"/>
        <v>PESQUISA EM MEIO AMBIENTE;EMPRESA BRASILEIRA;MÉDIO;;;PASSAGENS;NA</v>
      </c>
      <c r="I944" s="599" t="s">
        <v>1575</v>
      </c>
      <c r="J944" s="600" t="str">
        <f t="shared" si="29"/>
        <v/>
      </c>
    </row>
    <row r="945" spans="1:10" ht="12" customHeight="1" x14ac:dyDescent="0.3">
      <c r="A945" s="597" t="s">
        <v>22</v>
      </c>
      <c r="B945" s="597" t="s">
        <v>249</v>
      </c>
      <c r="C945" s="597" t="s">
        <v>243</v>
      </c>
      <c r="D945" s="597" t="s">
        <v>2354</v>
      </c>
      <c r="E945" s="597" t="s">
        <v>2354</v>
      </c>
      <c r="F945" s="597" t="s">
        <v>1705</v>
      </c>
      <c r="G945" s="597" t="s">
        <v>2058</v>
      </c>
      <c r="H945" s="598" t="str">
        <f t="shared" ref="H945:H1006" si="30">CONCATENATE(A945,$H$2,B945,$H$2,C945,$H$2,D945,$H$2,E945,$H$2,F945,$H$2,G945)</f>
        <v>PESQUISA EM MEIO AMBIENTE;EMPRESA BRASILEIRA;MÉDIO;;;PROTOTIPO;MATERIAL OU COMPONENTE - PROTÓTIPO OU UNIDADE PILOTO</v>
      </c>
      <c r="I945" s="599" t="s">
        <v>1575</v>
      </c>
      <c r="J945" s="600" t="str">
        <f t="shared" ref="J945:J1006" si="31">IF(I945="N",J$3,"")</f>
        <v/>
      </c>
    </row>
    <row r="946" spans="1:10" ht="12" customHeight="1" x14ac:dyDescent="0.3">
      <c r="A946" s="597" t="s">
        <v>22</v>
      </c>
      <c r="B946" s="597" t="s">
        <v>249</v>
      </c>
      <c r="C946" s="597" t="s">
        <v>243</v>
      </c>
      <c r="D946" s="597" t="s">
        <v>2354</v>
      </c>
      <c r="E946" s="597" t="s">
        <v>2354</v>
      </c>
      <c r="F946" s="597" t="s">
        <v>1705</v>
      </c>
      <c r="G946" s="597" t="s">
        <v>2059</v>
      </c>
      <c r="H946" s="598" t="str">
        <f t="shared" si="30"/>
        <v>PESQUISA EM MEIO AMBIENTE;EMPRESA BRASILEIRA;MÉDIO;;;PROTOTIPO;SERVIÇO DE TERCEIRO - PROTÓTIPO OU UNIDADE PILOTO</v>
      </c>
      <c r="I946" s="599" t="s">
        <v>1575</v>
      </c>
      <c r="J946" s="600" t="str">
        <f t="shared" si="31"/>
        <v/>
      </c>
    </row>
    <row r="947" spans="1:10" ht="12" customHeight="1" x14ac:dyDescent="0.3">
      <c r="A947" s="597" t="s">
        <v>22</v>
      </c>
      <c r="B947" s="597" t="s">
        <v>249</v>
      </c>
      <c r="C947" s="597" t="s">
        <v>243</v>
      </c>
      <c r="D947" s="597" t="s">
        <v>2354</v>
      </c>
      <c r="E947" s="597" t="s">
        <v>2354</v>
      </c>
      <c r="F947" s="597" t="s">
        <v>303</v>
      </c>
      <c r="G947" s="597" t="s">
        <v>1647</v>
      </c>
      <c r="H947" s="598" t="str">
        <f t="shared" si="30"/>
        <v>PESQUISA EM MEIO AMBIENTE;EMPRESA BRASILEIRA;MÉDIO;;;RECURSOS HUMANOS;BOLSA</v>
      </c>
      <c r="I947" s="599" t="s">
        <v>1567</v>
      </c>
      <c r="J947" s="600" t="str">
        <f t="shared" si="31"/>
        <v>DESPESA NÃO ADMITIDA COM RECURSOS DA CLÁUSULA DE P,D&amp;I, CONSIDERANDO O EXECUTOR E A QUALIFICAÇÃO DO PROJETO OU PROGRAMA</v>
      </c>
    </row>
    <row r="948" spans="1:10" ht="12" customHeight="1" x14ac:dyDescent="0.3">
      <c r="A948" s="597" t="s">
        <v>22</v>
      </c>
      <c r="B948" s="597" t="s">
        <v>249</v>
      </c>
      <c r="C948" s="597" t="s">
        <v>243</v>
      </c>
      <c r="D948" s="597" t="s">
        <v>2354</v>
      </c>
      <c r="E948" s="597" t="s">
        <v>2354</v>
      </c>
      <c r="F948" s="597" t="s">
        <v>303</v>
      </c>
      <c r="G948" s="597" t="s">
        <v>270</v>
      </c>
      <c r="H948" s="598" t="str">
        <f t="shared" si="30"/>
        <v>PESQUISA EM MEIO AMBIENTE;EMPRESA BRASILEIRA;MÉDIO;;;RECURSOS HUMANOS;TAXA DE BANCADA</v>
      </c>
      <c r="I948" s="599" t="s">
        <v>1567</v>
      </c>
      <c r="J948" s="600" t="str">
        <f t="shared" si="31"/>
        <v>DESPESA NÃO ADMITIDA COM RECURSOS DA CLÁUSULA DE P,D&amp;I, CONSIDERANDO O EXECUTOR E A QUALIFICAÇÃO DO PROJETO OU PROGRAMA</v>
      </c>
    </row>
    <row r="949" spans="1:10" ht="12" customHeight="1" x14ac:dyDescent="0.3">
      <c r="A949" s="597" t="s">
        <v>22</v>
      </c>
      <c r="B949" s="597" t="s">
        <v>249</v>
      </c>
      <c r="C949" s="597" t="s">
        <v>243</v>
      </c>
      <c r="D949" s="597" t="s">
        <v>2354</v>
      </c>
      <c r="E949" s="597" t="s">
        <v>2354</v>
      </c>
      <c r="F949" s="597" t="s">
        <v>2357</v>
      </c>
      <c r="G949" s="597" t="s">
        <v>232</v>
      </c>
      <c r="H949" s="598" t="str">
        <f t="shared" si="30"/>
        <v>PESQUISA EM MEIO AMBIENTE;EMPRESA BRASILEIRA;MÉDIO;;;SERVICOS;OUTRO SERVIÇO DE APOIO</v>
      </c>
      <c r="I949" s="599" t="s">
        <v>1567</v>
      </c>
      <c r="J949" s="600" t="str">
        <f t="shared" si="31"/>
        <v>DESPESA NÃO ADMITIDA COM RECURSOS DA CLÁUSULA DE P,D&amp;I, CONSIDERANDO O EXECUTOR E A QUALIFICAÇÃO DO PROJETO OU PROGRAMA</v>
      </c>
    </row>
    <row r="950" spans="1:10" ht="12" customHeight="1" x14ac:dyDescent="0.3">
      <c r="A950" s="597" t="s">
        <v>22</v>
      </c>
      <c r="B950" s="597" t="s">
        <v>249</v>
      </c>
      <c r="C950" s="597" t="s">
        <v>243</v>
      </c>
      <c r="D950" s="597" t="s">
        <v>2354</v>
      </c>
      <c r="E950" s="597" t="s">
        <v>2354</v>
      </c>
      <c r="F950" s="597" t="s">
        <v>2357</v>
      </c>
      <c r="G950" s="597" t="s">
        <v>221</v>
      </c>
      <c r="H950" s="598" t="str">
        <f t="shared" si="30"/>
        <v>PESQUISA EM MEIO AMBIENTE;EMPRESA BRASILEIRA;MÉDIO;;;SERVICOS;PERFURAÇÃO DE POÇO ESTRATIGRÁFICO</v>
      </c>
      <c r="I950" s="599" t="s">
        <v>1567</v>
      </c>
      <c r="J950" s="600" t="str">
        <f t="shared" si="31"/>
        <v>DESPESA NÃO ADMITIDA COM RECURSOS DA CLÁUSULA DE P,D&amp;I, CONSIDERANDO O EXECUTOR E A QUALIFICAÇÃO DO PROJETO OU PROGRAMA</v>
      </c>
    </row>
    <row r="951" spans="1:10" ht="12" customHeight="1" x14ac:dyDescent="0.3">
      <c r="A951" s="597" t="s">
        <v>22</v>
      </c>
      <c r="B951" s="597" t="s">
        <v>249</v>
      </c>
      <c r="C951" s="597" t="s">
        <v>243</v>
      </c>
      <c r="D951" s="597" t="s">
        <v>2354</v>
      </c>
      <c r="E951" s="597" t="s">
        <v>2354</v>
      </c>
      <c r="F951" s="597" t="s">
        <v>2357</v>
      </c>
      <c r="G951" s="597" t="s">
        <v>2055</v>
      </c>
      <c r="H951" s="598" t="str">
        <f t="shared" si="30"/>
        <v>PESQUISA EM MEIO AMBIENTE;EMPRESA BRASILEIRA;MÉDIO;;;SERVICOS;SERVIÇO DE APOIO PARA AQUISIÇÃO DE DADOS</v>
      </c>
      <c r="I951" s="599" t="s">
        <v>1567</v>
      </c>
      <c r="J951" s="600" t="str">
        <f t="shared" si="31"/>
        <v>DESPESA NÃO ADMITIDA COM RECURSOS DA CLÁUSULA DE P,D&amp;I, CONSIDERANDO O EXECUTOR E A QUALIFICAÇÃO DO PROJETO OU PROGRAMA</v>
      </c>
    </row>
    <row r="952" spans="1:10" ht="12" customHeight="1" x14ac:dyDescent="0.3">
      <c r="A952" s="597" t="s">
        <v>22</v>
      </c>
      <c r="B952" s="597" t="s">
        <v>249</v>
      </c>
      <c r="C952" s="597" t="s">
        <v>243</v>
      </c>
      <c r="D952" s="597" t="s">
        <v>2354</v>
      </c>
      <c r="E952" s="597" t="s">
        <v>2354</v>
      </c>
      <c r="F952" s="597" t="s">
        <v>2357</v>
      </c>
      <c r="G952" s="597" t="s">
        <v>230</v>
      </c>
      <c r="H952" s="598" t="str">
        <f t="shared" si="30"/>
        <v>PESQUISA EM MEIO AMBIENTE;EMPRESA BRASILEIRA;MÉDIO;;;SERVICOS;SERVIÇO DE EDITORAÇÃO E IMPRESSÃO</v>
      </c>
      <c r="I952" s="599" t="s">
        <v>1567</v>
      </c>
      <c r="J952" s="600" t="str">
        <f t="shared" si="31"/>
        <v>DESPESA NÃO ADMITIDA COM RECURSOS DA CLÁUSULA DE P,D&amp;I, CONSIDERANDO O EXECUTOR E A QUALIFICAÇÃO DO PROJETO OU PROGRAMA</v>
      </c>
    </row>
    <row r="953" spans="1:10" ht="12" customHeight="1" x14ac:dyDescent="0.3">
      <c r="A953" s="597" t="s">
        <v>22</v>
      </c>
      <c r="B953" s="597" t="s">
        <v>249</v>
      </c>
      <c r="C953" s="597" t="s">
        <v>243</v>
      </c>
      <c r="D953" s="597" t="s">
        <v>2354</v>
      </c>
      <c r="E953" s="597" t="s">
        <v>2354</v>
      </c>
      <c r="F953" s="597" t="s">
        <v>2357</v>
      </c>
      <c r="G953" s="597" t="s">
        <v>231</v>
      </c>
      <c r="H953" s="598" t="str">
        <f t="shared" si="30"/>
        <v>PESQUISA EM MEIO AMBIENTE;EMPRESA BRASILEIRA;MÉDIO;;;SERVICOS;SERVIÇO DE LOCOMOÇÃO E TRANSPORTE</v>
      </c>
      <c r="I953" s="599" t="s">
        <v>1567</v>
      </c>
      <c r="J953" s="600" t="str">
        <f t="shared" si="31"/>
        <v>DESPESA NÃO ADMITIDA COM RECURSOS DA CLÁUSULA DE P,D&amp;I, CONSIDERANDO O EXECUTOR E A QUALIFICAÇÃO DO PROJETO OU PROGRAMA</v>
      </c>
    </row>
    <row r="954" spans="1:10" ht="12" customHeight="1" x14ac:dyDescent="0.3">
      <c r="A954" s="597" t="s">
        <v>22</v>
      </c>
      <c r="B954" s="597" t="s">
        <v>249</v>
      </c>
      <c r="C954" s="597" t="s">
        <v>243</v>
      </c>
      <c r="D954" s="597" t="s">
        <v>2354</v>
      </c>
      <c r="E954" s="597" t="s">
        <v>2354</v>
      </c>
      <c r="F954" s="597" t="s">
        <v>2357</v>
      </c>
      <c r="G954" s="597" t="s">
        <v>2358</v>
      </c>
      <c r="H954" s="598" t="str">
        <f t="shared" si="30"/>
        <v>PESQUISA EM MEIO AMBIENTE;EMPRESA BRASILEIRA;MÉDIO;;;SERVICOS;SERVIÇO DE MANUTENÇÃO</v>
      </c>
      <c r="I954" s="599" t="s">
        <v>1567</v>
      </c>
      <c r="J954" s="600" t="str">
        <f t="shared" si="31"/>
        <v>DESPESA NÃO ADMITIDA COM RECURSOS DA CLÁUSULA DE P,D&amp;I, CONSIDERANDO O EXECUTOR E A QUALIFICAÇÃO DO PROJETO OU PROGRAMA</v>
      </c>
    </row>
    <row r="955" spans="1:10" ht="12" customHeight="1" x14ac:dyDescent="0.3">
      <c r="A955" s="597" t="s">
        <v>22</v>
      </c>
      <c r="B955" s="597" t="s">
        <v>249</v>
      </c>
      <c r="C955" s="597" t="s">
        <v>243</v>
      </c>
      <c r="D955" s="597" t="s">
        <v>2354</v>
      </c>
      <c r="E955" s="597" t="s">
        <v>2354</v>
      </c>
      <c r="F955" s="597" t="s">
        <v>2357</v>
      </c>
      <c r="G955" s="597" t="s">
        <v>2399</v>
      </c>
      <c r="H955" s="598" t="str">
        <f t="shared" si="30"/>
        <v>PESQUISA EM MEIO AMBIENTE;EMPRESA BRASILEIRA;MÉDIO;;;SERVICOS;SERVIÇO TÉCNICO ESPECIALIZADO</v>
      </c>
      <c r="I955" s="599" t="s">
        <v>1575</v>
      </c>
      <c r="J955" s="600" t="str">
        <f t="shared" si="31"/>
        <v/>
      </c>
    </row>
    <row r="956" spans="1:10" ht="12" customHeight="1" x14ac:dyDescent="0.3">
      <c r="A956" s="597" t="s">
        <v>22</v>
      </c>
      <c r="B956" s="597" t="s">
        <v>249</v>
      </c>
      <c r="C956" s="597" t="s">
        <v>243</v>
      </c>
      <c r="D956" s="597" t="s">
        <v>2354</v>
      </c>
      <c r="E956" s="597" t="s">
        <v>2354</v>
      </c>
      <c r="F956" s="597" t="s">
        <v>2357</v>
      </c>
      <c r="G956" s="597" t="s">
        <v>2359</v>
      </c>
      <c r="H956" s="598" t="str">
        <f t="shared" si="30"/>
        <v>PESQUISA EM MEIO AMBIENTE;EMPRESA BRASILEIRA;MÉDIO;;;SERVICOS;SERVIÇOS COMPUTACIONAIS</v>
      </c>
      <c r="I956" s="599" t="s">
        <v>1575</v>
      </c>
      <c r="J956" s="600" t="str">
        <f t="shared" si="31"/>
        <v/>
      </c>
    </row>
    <row r="957" spans="1:10" ht="12" customHeight="1" x14ac:dyDescent="0.3">
      <c r="A957" s="597" t="s">
        <v>22</v>
      </c>
      <c r="B957" s="597" t="s">
        <v>249</v>
      </c>
      <c r="C957" s="597" t="s">
        <v>243</v>
      </c>
      <c r="D957" s="597" t="s">
        <v>2354</v>
      </c>
      <c r="E957" s="597" t="s">
        <v>2354</v>
      </c>
      <c r="F957" s="597" t="s">
        <v>2357</v>
      </c>
      <c r="G957" s="597" t="s">
        <v>229</v>
      </c>
      <c r="H957" s="598" t="str">
        <f t="shared" si="30"/>
        <v>PESQUISA EM MEIO AMBIENTE;EMPRESA BRASILEIRA;MÉDIO;;;SERVICOS;TAXA DE INSCRIÇÃO EM CONGRESSO OU EVENTO</v>
      </c>
      <c r="I957" s="599" t="s">
        <v>1567</v>
      </c>
      <c r="J957" s="600" t="str">
        <f t="shared" si="31"/>
        <v>DESPESA NÃO ADMITIDA COM RECURSOS DA CLÁUSULA DE P,D&amp;I, CONSIDERANDO O EXECUTOR E A QUALIFICAÇÃO DO PROJETO OU PROGRAMA</v>
      </c>
    </row>
    <row r="958" spans="1:10" ht="12" customHeight="1" x14ac:dyDescent="0.3">
      <c r="A958" s="597" t="s">
        <v>22</v>
      </c>
      <c r="B958" s="597" t="s">
        <v>249</v>
      </c>
      <c r="C958" s="597" t="s">
        <v>243</v>
      </c>
      <c r="D958" s="597" t="s">
        <v>2354</v>
      </c>
      <c r="E958" s="597" t="s">
        <v>2354</v>
      </c>
      <c r="F958" s="597" t="s">
        <v>2360</v>
      </c>
      <c r="G958" s="597" t="s">
        <v>2064</v>
      </c>
      <c r="H958" s="598" t="str">
        <f t="shared" si="30"/>
        <v>PESQUISA EM MEIO AMBIENTE;EMPRESA BRASILEIRA;MÉDIO;;;SERVICOS - TIB;SERVIÇO DE TIB</v>
      </c>
      <c r="I958" s="599" t="s">
        <v>1567</v>
      </c>
      <c r="J958" s="600" t="str">
        <f t="shared" si="31"/>
        <v>DESPESA NÃO ADMITIDA COM RECURSOS DA CLÁUSULA DE P,D&amp;I, CONSIDERANDO O EXECUTOR E A QUALIFICAÇÃO DO PROJETO OU PROGRAMA</v>
      </c>
    </row>
    <row r="959" spans="1:10" ht="12" customHeight="1" x14ac:dyDescent="0.3">
      <c r="A959" s="597" t="s">
        <v>22</v>
      </c>
      <c r="B959" s="597" t="s">
        <v>249</v>
      </c>
      <c r="C959" s="597" t="s">
        <v>243</v>
      </c>
      <c r="D959" s="597" t="s">
        <v>2354</v>
      </c>
      <c r="E959" s="597" t="s">
        <v>2354</v>
      </c>
      <c r="F959" s="597" t="s">
        <v>2360</v>
      </c>
      <c r="G959" s="597" t="s">
        <v>2057</v>
      </c>
      <c r="H959" s="598" t="str">
        <f t="shared" si="30"/>
        <v>PESQUISA EM MEIO AMBIENTE;EMPRESA BRASILEIRA;MÉDIO;;;SERVICOS - TIB;SERVIÇO DE TREINAMENTO, SUPORTE E QUALIFICAÇÃO</v>
      </c>
      <c r="I959" s="599" t="s">
        <v>1567</v>
      </c>
      <c r="J959" s="600" t="str">
        <f t="shared" si="31"/>
        <v>DESPESA NÃO ADMITIDA COM RECURSOS DA CLÁUSULA DE P,D&amp;I, CONSIDERANDO O EXECUTOR E A QUALIFICAÇÃO DO PROJETO OU PROGRAMA</v>
      </c>
    </row>
    <row r="960" spans="1:10" ht="12" customHeight="1" x14ac:dyDescent="0.3">
      <c r="A960" s="597" t="s">
        <v>22</v>
      </c>
      <c r="B960" s="597" t="s">
        <v>249</v>
      </c>
      <c r="C960" s="597" t="s">
        <v>243</v>
      </c>
      <c r="D960" s="597" t="s">
        <v>2354</v>
      </c>
      <c r="E960" s="597" t="s">
        <v>2354</v>
      </c>
      <c r="F960" s="597" t="s">
        <v>2360</v>
      </c>
      <c r="G960" s="597" t="s">
        <v>2056</v>
      </c>
      <c r="H960" s="598" t="str">
        <f t="shared" si="30"/>
        <v>PESQUISA EM MEIO AMBIENTE;EMPRESA BRASILEIRA;MÉDIO;;;SERVICOS - TIB;SERVIÇO ESPECIALIZADO PARA TIB - NORMALIZAÇÃO</v>
      </c>
      <c r="I960" s="599" t="s">
        <v>1567</v>
      </c>
      <c r="J960" s="600" t="str">
        <f t="shared" si="31"/>
        <v>DESPESA NÃO ADMITIDA COM RECURSOS DA CLÁUSULA DE P,D&amp;I, CONSIDERANDO O EXECUTOR E A QUALIFICAÇÃO DO PROJETO OU PROGRAMA</v>
      </c>
    </row>
    <row r="961" spans="1:10" ht="12" customHeight="1" x14ac:dyDescent="0.3">
      <c r="A961" s="597" t="s">
        <v>22</v>
      </c>
      <c r="B961" s="597" t="s">
        <v>249</v>
      </c>
      <c r="C961" s="597" t="s">
        <v>243</v>
      </c>
      <c r="D961" s="597" t="s">
        <v>2354</v>
      </c>
      <c r="E961" s="597" t="s">
        <v>2354</v>
      </c>
      <c r="F961" s="597" t="s">
        <v>1648</v>
      </c>
      <c r="G961" s="597" t="s">
        <v>2202</v>
      </c>
      <c r="H961" s="598" t="str">
        <f t="shared" si="30"/>
        <v>PESQUISA EM MEIO AMBIENTE;EMPRESA BRASILEIRA;MÉDIO;;;TESTES OPERACIONAIS;NA</v>
      </c>
      <c r="I961" s="599" t="s">
        <v>1567</v>
      </c>
      <c r="J961" s="600" t="str">
        <f t="shared" si="31"/>
        <v>DESPESA NÃO ADMITIDA COM RECURSOS DA CLÁUSULA DE P,D&amp;I, CONSIDERANDO O EXECUTOR E A QUALIFICAÇÃO DO PROJETO OU PROGRAMA</v>
      </c>
    </row>
    <row r="962" spans="1:10" ht="12" customHeight="1" x14ac:dyDescent="0.3">
      <c r="A962" s="597" t="s">
        <v>22</v>
      </c>
      <c r="B962" s="597" t="s">
        <v>249</v>
      </c>
      <c r="C962" s="597" t="s">
        <v>243</v>
      </c>
      <c r="D962" s="597" t="s">
        <v>2354</v>
      </c>
      <c r="E962" s="597" t="s">
        <v>2354</v>
      </c>
      <c r="F962" s="597" t="s">
        <v>281</v>
      </c>
      <c r="G962" s="597" t="s">
        <v>2202</v>
      </c>
      <c r="H962" s="598" t="str">
        <f t="shared" si="30"/>
        <v>PESQUISA EM MEIO AMBIENTE;EMPRESA BRASILEIRA;MÉDIO;;;TRIBUTOS;NA</v>
      </c>
      <c r="I962" s="599" t="s">
        <v>1575</v>
      </c>
      <c r="J962" s="600" t="str">
        <f t="shared" si="31"/>
        <v/>
      </c>
    </row>
    <row r="963" spans="1:10" ht="12" customHeight="1" x14ac:dyDescent="0.3">
      <c r="A963" s="601" t="s">
        <v>22</v>
      </c>
      <c r="B963" s="600" t="s">
        <v>249</v>
      </c>
      <c r="C963" s="597" t="s">
        <v>243</v>
      </c>
      <c r="D963" s="600"/>
      <c r="E963" s="600"/>
      <c r="F963" s="597" t="s">
        <v>2357</v>
      </c>
      <c r="G963" s="600" t="s">
        <v>2408</v>
      </c>
      <c r="H963" s="598" t="str">
        <f t="shared" si="30"/>
        <v>PESQUISA EM MEIO AMBIENTE;EMPRESA BRASILEIRA;MÉDIO;;;SERVICOS;SERVIÇO DE QUALIFICAÇÃO E CERTIFICAÇÃO</v>
      </c>
      <c r="I963" s="599" t="s">
        <v>1567</v>
      </c>
      <c r="J963" s="600" t="str">
        <f t="shared" si="31"/>
        <v>DESPESA NÃO ADMITIDA COM RECURSOS DA CLÁUSULA DE P,D&amp;I, CONSIDERANDO O EXECUTOR E A QUALIFICAÇÃO DO PROJETO OU PROGRAMA</v>
      </c>
    </row>
    <row r="964" spans="1:10" ht="12" customHeight="1" x14ac:dyDescent="0.3">
      <c r="A964" s="597" t="s">
        <v>22</v>
      </c>
      <c r="B964" s="597" t="s">
        <v>249</v>
      </c>
      <c r="C964" s="597" t="s">
        <v>261</v>
      </c>
      <c r="D964" s="597" t="s">
        <v>2354</v>
      </c>
      <c r="E964" s="597" t="s">
        <v>2354</v>
      </c>
      <c r="F964" s="597" t="s">
        <v>1646</v>
      </c>
      <c r="G964" s="597" t="s">
        <v>2050</v>
      </c>
      <c r="H964" s="598" t="str">
        <f t="shared" si="30"/>
        <v>PESQUISA EM MEIO AMBIENTE;EMPRESA BRASILEIRA;MICRO OU PEQUENO;;;CAPACITACAO DE FORNECEDORES;BENS E MATERIAIS - CABEÇA DE SÉRIE E LOTE PILOTO</v>
      </c>
      <c r="I964" s="599" t="s">
        <v>1567</v>
      </c>
      <c r="J964" s="600" t="str">
        <f t="shared" si="31"/>
        <v>DESPESA NÃO ADMITIDA COM RECURSOS DA CLÁUSULA DE P,D&amp;I, CONSIDERANDO O EXECUTOR E A QUALIFICAÇÃO DO PROJETO OU PROGRAMA</v>
      </c>
    </row>
    <row r="965" spans="1:10" ht="12" customHeight="1" x14ac:dyDescent="0.3">
      <c r="A965" s="597" t="s">
        <v>22</v>
      </c>
      <c r="B965" s="597" t="s">
        <v>249</v>
      </c>
      <c r="C965" s="597" t="s">
        <v>261</v>
      </c>
      <c r="D965" s="597" t="s">
        <v>2354</v>
      </c>
      <c r="E965" s="597" t="s">
        <v>2354</v>
      </c>
      <c r="F965" s="597" t="s">
        <v>1646</v>
      </c>
      <c r="G965" s="597" t="s">
        <v>2053</v>
      </c>
      <c r="H965" s="598" t="str">
        <f t="shared" si="30"/>
        <v>PESQUISA EM MEIO AMBIENTE;EMPRESA BRASILEIRA;MICRO OU PEQUENO;;;CAPACITACAO DE FORNECEDORES;EQUIPAMENTOS E MATERIAIS - PRIMEIRO LOTE</v>
      </c>
      <c r="I965" s="599" t="s">
        <v>1567</v>
      </c>
      <c r="J965" s="600" t="str">
        <f t="shared" si="31"/>
        <v>DESPESA NÃO ADMITIDA COM RECURSOS DA CLÁUSULA DE P,D&amp;I, CONSIDERANDO O EXECUTOR E A QUALIFICAÇÃO DO PROJETO OU PROGRAMA</v>
      </c>
    </row>
    <row r="966" spans="1:10" ht="12" customHeight="1" x14ac:dyDescent="0.3">
      <c r="A966" s="597" t="s">
        <v>22</v>
      </c>
      <c r="B966" s="597" t="s">
        <v>249</v>
      </c>
      <c r="C966" s="597" t="s">
        <v>261</v>
      </c>
      <c r="D966" s="597" t="s">
        <v>2354</v>
      </c>
      <c r="E966" s="597" t="s">
        <v>2354</v>
      </c>
      <c r="F966" s="597" t="s">
        <v>1646</v>
      </c>
      <c r="G966" s="597" t="s">
        <v>260</v>
      </c>
      <c r="H966" s="598" t="str">
        <f t="shared" si="30"/>
        <v>PESQUISA EM MEIO AMBIENTE;EMPRESA BRASILEIRA;MICRO OU PEQUENO;;;CAPACITACAO DE FORNECEDORES;EQUIPAMENTOS LABORATORIAIS</v>
      </c>
      <c r="I966" s="599" t="s">
        <v>1567</v>
      </c>
      <c r="J966" s="600" t="str">
        <f t="shared" si="31"/>
        <v>DESPESA NÃO ADMITIDA COM RECURSOS DA CLÁUSULA DE P,D&amp;I, CONSIDERANDO O EXECUTOR E A QUALIFICAÇÃO DO PROJETO OU PROGRAMA</v>
      </c>
    </row>
    <row r="967" spans="1:10" ht="12" customHeight="1" x14ac:dyDescent="0.3">
      <c r="A967" s="597" t="s">
        <v>22</v>
      </c>
      <c r="B967" s="597" t="s">
        <v>249</v>
      </c>
      <c r="C967" s="597" t="s">
        <v>261</v>
      </c>
      <c r="D967" s="597" t="s">
        <v>2354</v>
      </c>
      <c r="E967" s="597" t="s">
        <v>2354</v>
      </c>
      <c r="F967" s="597" t="s">
        <v>1646</v>
      </c>
      <c r="G967" s="597" t="s">
        <v>2052</v>
      </c>
      <c r="H967" s="598" t="str">
        <f t="shared" si="30"/>
        <v>PESQUISA EM MEIO AMBIENTE;EMPRESA BRASILEIRA;MICRO OU PEQUENO;;;CAPACITACAO DE FORNECEDORES;ESTUDOS DE VIABILIDADE TÉCNICA E ECONÔMICA</v>
      </c>
      <c r="I967" s="599" t="s">
        <v>1567</v>
      </c>
      <c r="J967" s="600" t="str">
        <f t="shared" si="31"/>
        <v>DESPESA NÃO ADMITIDA COM RECURSOS DA CLÁUSULA DE P,D&amp;I, CONSIDERANDO O EXECUTOR E A QUALIFICAÇÃO DO PROJETO OU PROGRAMA</v>
      </c>
    </row>
    <row r="968" spans="1:10" ht="12" customHeight="1" x14ac:dyDescent="0.3">
      <c r="A968" s="597" t="s">
        <v>22</v>
      </c>
      <c r="B968" s="597" t="s">
        <v>249</v>
      </c>
      <c r="C968" s="597" t="s">
        <v>261</v>
      </c>
      <c r="D968" s="597" t="s">
        <v>2354</v>
      </c>
      <c r="E968" s="597" t="s">
        <v>2354</v>
      </c>
      <c r="F968" s="597" t="s">
        <v>1646</v>
      </c>
      <c r="G968" s="597" t="s">
        <v>2051</v>
      </c>
      <c r="H968" s="598" t="str">
        <f t="shared" si="30"/>
        <v>PESQUISA EM MEIO AMBIENTE;EMPRESA BRASILEIRA;MICRO OU PEQUENO;;;CAPACITACAO DE FORNECEDORES;SERVIÇOS - CABEÇA DE SÉRIE E LOTE PILOTO</v>
      </c>
      <c r="I968" s="599" t="s">
        <v>1567</v>
      </c>
      <c r="J968" s="600" t="str">
        <f t="shared" si="31"/>
        <v>DESPESA NÃO ADMITIDA COM RECURSOS DA CLÁUSULA DE P,D&amp;I, CONSIDERANDO O EXECUTOR E A QUALIFICAÇÃO DO PROJETO OU PROGRAMA</v>
      </c>
    </row>
    <row r="969" spans="1:10" ht="12" customHeight="1" x14ac:dyDescent="0.3">
      <c r="A969" s="597" t="s">
        <v>22</v>
      </c>
      <c r="B969" s="597" t="s">
        <v>249</v>
      </c>
      <c r="C969" s="597" t="s">
        <v>261</v>
      </c>
      <c r="D969" s="597" t="s">
        <v>2354</v>
      </c>
      <c r="E969" s="597" t="s">
        <v>2354</v>
      </c>
      <c r="F969" s="597" t="s">
        <v>1646</v>
      </c>
      <c r="G969" s="597" t="s">
        <v>2054</v>
      </c>
      <c r="H969" s="598" t="str">
        <f t="shared" si="30"/>
        <v>PESQUISA EM MEIO AMBIENTE;EMPRESA BRASILEIRA;MICRO OU PEQUENO;;;CAPACITACAO DE FORNECEDORES;SERVIÇOS - OPERACIONALIZAÇÃO DE EQUIPAMENTOS</v>
      </c>
      <c r="I969" s="599" t="s">
        <v>1567</v>
      </c>
      <c r="J969" s="600" t="str">
        <f t="shared" si="31"/>
        <v>DESPESA NÃO ADMITIDA COM RECURSOS DA CLÁUSULA DE P,D&amp;I, CONSIDERANDO O EXECUTOR E A QUALIFICAÇÃO DO PROJETO OU PROGRAMA</v>
      </c>
    </row>
    <row r="970" spans="1:10" ht="12" customHeight="1" x14ac:dyDescent="0.3">
      <c r="A970" s="597" t="s">
        <v>22</v>
      </c>
      <c r="B970" s="597" t="s">
        <v>249</v>
      </c>
      <c r="C970" s="597" t="s">
        <v>261</v>
      </c>
      <c r="D970" s="597" t="s">
        <v>2354</v>
      </c>
      <c r="E970" s="597" t="s">
        <v>2354</v>
      </c>
      <c r="F970" s="597" t="s">
        <v>2362</v>
      </c>
      <c r="G970" s="597" t="s">
        <v>2202</v>
      </c>
      <c r="H970" s="598" t="str">
        <f t="shared" si="30"/>
        <v>PESQUISA EM MEIO AMBIENTE;EMPRESA BRASILEIRA;MICRO OU PEQUENO;;;CUSTOS DIRETOS;NA</v>
      </c>
      <c r="I970" s="599" t="s">
        <v>1575</v>
      </c>
      <c r="J970" s="600" t="str">
        <f t="shared" si="31"/>
        <v/>
      </c>
    </row>
    <row r="971" spans="1:10" ht="12" customHeight="1" x14ac:dyDescent="0.3">
      <c r="A971" s="597" t="s">
        <v>22</v>
      </c>
      <c r="B971" s="597" t="s">
        <v>249</v>
      </c>
      <c r="C971" s="597" t="s">
        <v>261</v>
      </c>
      <c r="D971" s="597" t="s">
        <v>2354</v>
      </c>
      <c r="E971" s="597" t="s">
        <v>2354</v>
      </c>
      <c r="F971" s="597" t="s">
        <v>1643</v>
      </c>
      <c r="G971" s="597" t="s">
        <v>2202</v>
      </c>
      <c r="H971" s="598" t="str">
        <f t="shared" si="30"/>
        <v>PESQUISA EM MEIO AMBIENTE;EMPRESA BRASILEIRA;MICRO OU PEQUENO;;;DIARIAS E AJUDA DE CUSTO;NA</v>
      </c>
      <c r="I971" s="599" t="s">
        <v>1575</v>
      </c>
      <c r="J971" s="600" t="str">
        <f t="shared" si="31"/>
        <v/>
      </c>
    </row>
    <row r="972" spans="1:10" ht="12" customHeight="1" x14ac:dyDescent="0.3">
      <c r="A972" s="597" t="s">
        <v>22</v>
      </c>
      <c r="B972" s="597" t="s">
        <v>249</v>
      </c>
      <c r="C972" s="597" t="s">
        <v>261</v>
      </c>
      <c r="D972" s="597" t="s">
        <v>2354</v>
      </c>
      <c r="E972" s="597" t="s">
        <v>2354</v>
      </c>
      <c r="F972" s="597" t="s">
        <v>1645</v>
      </c>
      <c r="G972" s="597" t="s">
        <v>2361</v>
      </c>
      <c r="H972" s="598" t="str">
        <f t="shared" si="30"/>
        <v>PESQUISA EM MEIO AMBIENTE;EMPRESA BRASILEIRA;MICRO OU PEQUENO;;;EQUIPAMENTO E MATERIAL PERMANENTE;EQUIPAMENTO</v>
      </c>
      <c r="I972" s="599" t="s">
        <v>1575</v>
      </c>
      <c r="J972" s="600" t="str">
        <f t="shared" si="31"/>
        <v/>
      </c>
    </row>
    <row r="973" spans="1:10" ht="12" customHeight="1" x14ac:dyDescent="0.3">
      <c r="A973" s="597" t="s">
        <v>22</v>
      </c>
      <c r="B973" s="597" t="s">
        <v>249</v>
      </c>
      <c r="C973" s="597" t="s">
        <v>261</v>
      </c>
      <c r="D973" s="597" t="s">
        <v>2354</v>
      </c>
      <c r="E973" s="597" t="s">
        <v>2354</v>
      </c>
      <c r="F973" s="597" t="s">
        <v>1645</v>
      </c>
      <c r="G973" s="597" t="s">
        <v>1248</v>
      </c>
      <c r="H973" s="598" t="str">
        <f t="shared" si="30"/>
        <v>PESQUISA EM MEIO AMBIENTE;EMPRESA BRASILEIRA;MICRO OU PEQUENO;;;EQUIPAMENTO E MATERIAL PERMANENTE;MATERIAL PERMANENTE</v>
      </c>
      <c r="I973" s="599" t="s">
        <v>1575</v>
      </c>
      <c r="J973" s="600" t="str">
        <f t="shared" si="31"/>
        <v/>
      </c>
    </row>
    <row r="974" spans="1:10" ht="12" customHeight="1" x14ac:dyDescent="0.3">
      <c r="A974" s="597" t="s">
        <v>22</v>
      </c>
      <c r="B974" s="597" t="s">
        <v>249</v>
      </c>
      <c r="C974" s="597" t="s">
        <v>261</v>
      </c>
      <c r="D974" s="597" t="s">
        <v>2354</v>
      </c>
      <c r="E974" s="597" t="s">
        <v>2354</v>
      </c>
      <c r="F974" s="597" t="s">
        <v>448</v>
      </c>
      <c r="G974" s="597" t="s">
        <v>2062</v>
      </c>
      <c r="H974" s="598" t="str">
        <f t="shared" si="30"/>
        <v>PESQUISA EM MEIO AMBIENTE;EMPRESA BRASILEIRA;MICRO OU PEQUENO;;;EQUIPE;BOLSA - ALUNO DE GRADUAÇÃO OU PÓS-GRADUAÇÃO</v>
      </c>
      <c r="I974" s="599" t="s">
        <v>1567</v>
      </c>
      <c r="J974" s="600" t="str">
        <f t="shared" si="31"/>
        <v>DESPESA NÃO ADMITIDA COM RECURSOS DA CLÁUSULA DE P,D&amp;I, CONSIDERANDO O EXECUTOR E A QUALIFICAÇÃO DO PROJETO OU PROGRAMA</v>
      </c>
    </row>
    <row r="975" spans="1:10" ht="12" customHeight="1" x14ac:dyDescent="0.3">
      <c r="A975" s="597" t="s">
        <v>22</v>
      </c>
      <c r="B975" s="597" t="s">
        <v>249</v>
      </c>
      <c r="C975" s="597" t="s">
        <v>261</v>
      </c>
      <c r="D975" s="597" t="s">
        <v>2354</v>
      </c>
      <c r="E975" s="597" t="s">
        <v>2354</v>
      </c>
      <c r="F975" s="597" t="s">
        <v>448</v>
      </c>
      <c r="G975" s="597" t="s">
        <v>2061</v>
      </c>
      <c r="H975" s="598" t="str">
        <f t="shared" si="30"/>
        <v>PESQUISA EM MEIO AMBIENTE;EMPRESA BRASILEIRA;MICRO OU PEQUENO;;;EQUIPE;BOLSA - DOCENTE OU PESQUISADOR DA INSTITUIÇÃO</v>
      </c>
      <c r="I975" s="599" t="s">
        <v>1567</v>
      </c>
      <c r="J975" s="600" t="str">
        <f t="shared" si="31"/>
        <v>DESPESA NÃO ADMITIDA COM RECURSOS DA CLÁUSULA DE P,D&amp;I, CONSIDERANDO O EXECUTOR E A QUALIFICAÇÃO DO PROJETO OU PROGRAMA</v>
      </c>
    </row>
    <row r="976" spans="1:10" ht="12" customHeight="1" x14ac:dyDescent="0.3">
      <c r="A976" s="597" t="s">
        <v>22</v>
      </c>
      <c r="B976" s="597" t="s">
        <v>249</v>
      </c>
      <c r="C976" s="597" t="s">
        <v>261</v>
      </c>
      <c r="D976" s="597" t="s">
        <v>2354</v>
      </c>
      <c r="E976" s="597" t="s">
        <v>2354</v>
      </c>
      <c r="F976" s="597" t="s">
        <v>448</v>
      </c>
      <c r="G976" s="597" t="s">
        <v>2063</v>
      </c>
      <c r="H976" s="598" t="str">
        <f t="shared" si="30"/>
        <v>PESQUISA EM MEIO AMBIENTE;EMPRESA BRASILEIRA;MICRO OU PEQUENO;;;EQUIPE;BOLSA - PESQUISADOR VISITANTE</v>
      </c>
      <c r="I976" s="599" t="s">
        <v>1567</v>
      </c>
      <c r="J976" s="600" t="str">
        <f t="shared" si="31"/>
        <v>DESPESA NÃO ADMITIDA COM RECURSOS DA CLÁUSULA DE P,D&amp;I, CONSIDERANDO O EXECUTOR E A QUALIFICAÇÃO DO PROJETO OU PROGRAMA</v>
      </c>
    </row>
    <row r="977" spans="1:10" ht="12" customHeight="1" x14ac:dyDescent="0.3">
      <c r="A977" s="597" t="s">
        <v>22</v>
      </c>
      <c r="B977" s="597" t="s">
        <v>249</v>
      </c>
      <c r="C977" s="597" t="s">
        <v>261</v>
      </c>
      <c r="D977" s="597" t="s">
        <v>2354</v>
      </c>
      <c r="E977" s="597" t="s">
        <v>2354</v>
      </c>
      <c r="F977" s="597" t="s">
        <v>448</v>
      </c>
      <c r="G977" s="597" t="s">
        <v>1641</v>
      </c>
      <c r="H977" s="598" t="str">
        <f t="shared" si="30"/>
        <v>PESQUISA EM MEIO AMBIENTE;EMPRESA BRASILEIRA;MICRO OU PEQUENO;;;EQUIPE;REMUNERAÇÃO DIRETA</v>
      </c>
      <c r="I977" s="599" t="s">
        <v>1575</v>
      </c>
      <c r="J977" s="600" t="str">
        <f t="shared" si="31"/>
        <v/>
      </c>
    </row>
    <row r="978" spans="1:10" ht="12" customHeight="1" x14ac:dyDescent="0.3">
      <c r="A978" s="597" t="s">
        <v>22</v>
      </c>
      <c r="B978" s="597" t="s">
        <v>249</v>
      </c>
      <c r="C978" s="597" t="s">
        <v>261</v>
      </c>
      <c r="D978" s="597" t="s">
        <v>2354</v>
      </c>
      <c r="E978" s="597" t="s">
        <v>2354</v>
      </c>
      <c r="F978" s="597" t="s">
        <v>1642</v>
      </c>
      <c r="G978" s="597" t="s">
        <v>2202</v>
      </c>
      <c r="H978" s="598" t="str">
        <f t="shared" si="30"/>
        <v>PESQUISA EM MEIO AMBIENTE;EMPRESA BRASILEIRA;MICRO OU PEQUENO;;;MATERIAL DE CONSUMO;NA</v>
      </c>
      <c r="I978" s="599" t="s">
        <v>1575</v>
      </c>
      <c r="J978" s="600" t="str">
        <f t="shared" si="31"/>
        <v/>
      </c>
    </row>
    <row r="979" spans="1:10" ht="12" customHeight="1" x14ac:dyDescent="0.3">
      <c r="A979" s="597" t="s">
        <v>22</v>
      </c>
      <c r="B979" s="597" t="s">
        <v>249</v>
      </c>
      <c r="C979" s="597" t="s">
        <v>261</v>
      </c>
      <c r="D979" s="597" t="s">
        <v>2354</v>
      </c>
      <c r="E979" s="597" t="s">
        <v>2354</v>
      </c>
      <c r="F979" s="597" t="s">
        <v>1644</v>
      </c>
      <c r="G979" s="597" t="s">
        <v>2066</v>
      </c>
      <c r="H979" s="598" t="str">
        <f t="shared" si="30"/>
        <v>PESQUISA EM MEIO AMBIENTE;EMPRESA BRASILEIRA;MICRO OU PEQUENO;;;OBRAS E INSTALACOES;AMPLIAÇÃO DE ÁREA DE EDIFICAÇÃO</v>
      </c>
      <c r="I979" s="599" t="s">
        <v>1567</v>
      </c>
      <c r="J979" s="600" t="str">
        <f t="shared" si="31"/>
        <v>DESPESA NÃO ADMITIDA COM RECURSOS DA CLÁUSULA DE P,D&amp;I, CONSIDERANDO O EXECUTOR E A QUALIFICAÇÃO DO PROJETO OU PROGRAMA</v>
      </c>
    </row>
    <row r="980" spans="1:10" ht="12" customHeight="1" x14ac:dyDescent="0.3">
      <c r="A980" s="597" t="s">
        <v>22</v>
      </c>
      <c r="B980" s="597" t="s">
        <v>249</v>
      </c>
      <c r="C980" s="597" t="s">
        <v>261</v>
      </c>
      <c r="D980" s="597" t="s">
        <v>2354</v>
      </c>
      <c r="E980" s="597" t="s">
        <v>2354</v>
      </c>
      <c r="F980" s="597" t="s">
        <v>1644</v>
      </c>
      <c r="G980" s="597" t="s">
        <v>258</v>
      </c>
      <c r="H980" s="598" t="str">
        <f t="shared" si="30"/>
        <v>PESQUISA EM MEIO AMBIENTE;EMPRESA BRASILEIRA;MICRO OU PEQUENO;;;OBRAS E INSTALACOES;CONSTRUÇÃO DE NOVA EDIFICAÇÃO</v>
      </c>
      <c r="I980" s="599" t="s">
        <v>1567</v>
      </c>
      <c r="J980" s="600" t="str">
        <f t="shared" si="31"/>
        <v>DESPESA NÃO ADMITIDA COM RECURSOS DA CLÁUSULA DE P,D&amp;I, CONSIDERANDO O EXECUTOR E A QUALIFICAÇÃO DO PROJETO OU PROGRAMA</v>
      </c>
    </row>
    <row r="981" spans="1:10" ht="12" customHeight="1" x14ac:dyDescent="0.3">
      <c r="A981" s="597" t="s">
        <v>22</v>
      </c>
      <c r="B981" s="597" t="s">
        <v>249</v>
      </c>
      <c r="C981" s="597" t="s">
        <v>261</v>
      </c>
      <c r="D981" s="597" t="s">
        <v>2354</v>
      </c>
      <c r="E981" s="597" t="s">
        <v>2354</v>
      </c>
      <c r="F981" s="597" t="s">
        <v>1644</v>
      </c>
      <c r="G981" s="597" t="s">
        <v>2067</v>
      </c>
      <c r="H981" s="598" t="str">
        <f t="shared" si="30"/>
        <v>PESQUISA EM MEIO AMBIENTE;EMPRESA BRASILEIRA;MICRO OU PEQUENO;;;OBRAS E INSTALACOES;PROJETO EXECUTIVO E ESTUDOS TÉCNICOS</v>
      </c>
      <c r="I981" s="599" t="s">
        <v>1567</v>
      </c>
      <c r="J981" s="600" t="str">
        <f t="shared" si="31"/>
        <v>DESPESA NÃO ADMITIDA COM RECURSOS DA CLÁUSULA DE P,D&amp;I, CONSIDERANDO O EXECUTOR E A QUALIFICAÇÃO DO PROJETO OU PROGRAMA</v>
      </c>
    </row>
    <row r="982" spans="1:10" ht="12" customHeight="1" x14ac:dyDescent="0.3">
      <c r="A982" s="597" t="s">
        <v>22</v>
      </c>
      <c r="B982" s="597" t="s">
        <v>249</v>
      </c>
      <c r="C982" s="597" t="s">
        <v>261</v>
      </c>
      <c r="D982" s="597" t="s">
        <v>2354</v>
      </c>
      <c r="E982" s="597" t="s">
        <v>2354</v>
      </c>
      <c r="F982" s="597" t="s">
        <v>1644</v>
      </c>
      <c r="G982" s="597" t="s">
        <v>219</v>
      </c>
      <c r="H982" s="598" t="str">
        <f t="shared" si="30"/>
        <v>PESQUISA EM MEIO AMBIENTE;EMPRESA BRASILEIRA;MICRO OU PEQUENO;;;OBRAS E INSTALACOES;REFORMA DE EDIFICAÇÃO</v>
      </c>
      <c r="I982" s="599" t="s">
        <v>1567</v>
      </c>
      <c r="J982" s="600" t="str">
        <f t="shared" si="31"/>
        <v>DESPESA NÃO ADMITIDA COM RECURSOS DA CLÁUSULA DE P,D&amp;I, CONSIDERANDO O EXECUTOR E A QUALIFICAÇÃO DO PROJETO OU PROGRAMA</v>
      </c>
    </row>
    <row r="983" spans="1:10" ht="12" customHeight="1" x14ac:dyDescent="0.3">
      <c r="A983" s="597" t="s">
        <v>22</v>
      </c>
      <c r="B983" s="597" t="s">
        <v>249</v>
      </c>
      <c r="C983" s="597" t="s">
        <v>261</v>
      </c>
      <c r="D983" s="597" t="s">
        <v>2354</v>
      </c>
      <c r="E983" s="597" t="s">
        <v>2354</v>
      </c>
      <c r="F983" s="597" t="s">
        <v>1644</v>
      </c>
      <c r="G983" s="597" t="s">
        <v>2065</v>
      </c>
      <c r="H983" s="598" t="str">
        <f t="shared" si="30"/>
        <v>PESQUISA EM MEIO AMBIENTE;EMPRESA BRASILEIRA;MICRO OU PEQUENO;;;OBRAS E INSTALACOES;SERVIÇO TÉCNICO DE APOIO - INFRAESTRUTURA</v>
      </c>
      <c r="I983" s="599" t="s">
        <v>1575</v>
      </c>
      <c r="J983" s="600" t="str">
        <f t="shared" si="31"/>
        <v/>
      </c>
    </row>
    <row r="984" spans="1:10" ht="12" customHeight="1" x14ac:dyDescent="0.3">
      <c r="A984" s="597" t="s">
        <v>22</v>
      </c>
      <c r="B984" s="597" t="s">
        <v>249</v>
      </c>
      <c r="C984" s="597" t="s">
        <v>261</v>
      </c>
      <c r="D984" s="597" t="s">
        <v>2354</v>
      </c>
      <c r="E984" s="597" t="s">
        <v>2354</v>
      </c>
      <c r="F984" s="597" t="s">
        <v>10</v>
      </c>
      <c r="G984" s="597" t="s">
        <v>1649</v>
      </c>
      <c r="H984" s="598" t="str">
        <f t="shared" si="30"/>
        <v>PESQUISA EM MEIO AMBIENTE;EMPRESA BRASILEIRA;MICRO OU PEQUENO;;;OUTRAS DESPESAS;DESPESA DE IMPORTACAO</v>
      </c>
      <c r="I984" s="599" t="s">
        <v>1575</v>
      </c>
      <c r="J984" s="600" t="str">
        <f t="shared" si="31"/>
        <v/>
      </c>
    </row>
    <row r="985" spans="1:10" ht="12" customHeight="1" x14ac:dyDescent="0.3">
      <c r="A985" s="597" t="s">
        <v>22</v>
      </c>
      <c r="B985" s="597" t="s">
        <v>249</v>
      </c>
      <c r="C985" s="597" t="s">
        <v>261</v>
      </c>
      <c r="D985" s="597" t="s">
        <v>2354</v>
      </c>
      <c r="E985" s="597" t="s">
        <v>2354</v>
      </c>
      <c r="F985" s="597" t="s">
        <v>10</v>
      </c>
      <c r="G985" s="597" t="s">
        <v>1650</v>
      </c>
      <c r="H985" s="598" t="str">
        <f t="shared" si="30"/>
        <v>PESQUISA EM MEIO AMBIENTE;EMPRESA BRASILEIRA;MICRO OU PEQUENO;;;OUTRAS DESPESAS;DESPESA OPERACIONAL E ADMINISTRATIVA</v>
      </c>
      <c r="I985" s="599" t="s">
        <v>1567</v>
      </c>
      <c r="J985" s="600" t="str">
        <f t="shared" si="31"/>
        <v>DESPESA NÃO ADMITIDA COM RECURSOS DA CLÁUSULA DE P,D&amp;I, CONSIDERANDO O EXECUTOR E A QUALIFICAÇÃO DO PROJETO OU PROGRAMA</v>
      </c>
    </row>
    <row r="986" spans="1:10" ht="12" customHeight="1" x14ac:dyDescent="0.3">
      <c r="A986" s="597" t="s">
        <v>22</v>
      </c>
      <c r="B986" s="597" t="s">
        <v>249</v>
      </c>
      <c r="C986" s="597" t="s">
        <v>261</v>
      </c>
      <c r="D986" s="597" t="s">
        <v>2354</v>
      </c>
      <c r="E986" s="597" t="s">
        <v>2354</v>
      </c>
      <c r="F986" s="597" t="s">
        <v>10</v>
      </c>
      <c r="G986" s="597" t="s">
        <v>277</v>
      </c>
      <c r="H986" s="598" t="str">
        <f t="shared" si="30"/>
        <v>PESQUISA EM MEIO AMBIENTE;EMPRESA BRASILEIRA;MICRO OU PEQUENO;;;OUTRAS DESPESAS;RESSARCIMENTO DE CUSTOS INDIRETOS</v>
      </c>
      <c r="I986" s="599" t="s">
        <v>1567</v>
      </c>
      <c r="J986" s="600" t="str">
        <f t="shared" si="31"/>
        <v>DESPESA NÃO ADMITIDA COM RECURSOS DA CLÁUSULA DE P,D&amp;I, CONSIDERANDO O EXECUTOR E A QUALIFICAÇÃO DO PROJETO OU PROGRAMA</v>
      </c>
    </row>
    <row r="987" spans="1:10" ht="12" customHeight="1" x14ac:dyDescent="0.3">
      <c r="A987" s="597" t="s">
        <v>22</v>
      </c>
      <c r="B987" s="597" t="s">
        <v>249</v>
      </c>
      <c r="C987" s="597" t="s">
        <v>261</v>
      </c>
      <c r="D987" s="597" t="s">
        <v>2354</v>
      </c>
      <c r="E987" s="597" t="s">
        <v>2354</v>
      </c>
      <c r="F987" s="597" t="s">
        <v>317</v>
      </c>
      <c r="G987" s="597" t="s">
        <v>2060</v>
      </c>
      <c r="H987" s="598" t="str">
        <f t="shared" si="30"/>
        <v>PESQUISA EM MEIO AMBIENTE;EMPRESA BRASILEIRA;MICRO OU PEQUENO;;;OUTROS BENS E DIREITOS;DADO GEOLÓGICO, GEOQUÍMICO OU GEOFÍSICO PÚBLICO</v>
      </c>
      <c r="I987" s="599" t="s">
        <v>1575</v>
      </c>
      <c r="J987" s="600" t="str">
        <f t="shared" si="31"/>
        <v/>
      </c>
    </row>
    <row r="988" spans="1:10" ht="12" customHeight="1" x14ac:dyDescent="0.3">
      <c r="A988" s="597" t="s">
        <v>22</v>
      </c>
      <c r="B988" s="597" t="s">
        <v>249</v>
      </c>
      <c r="C988" s="597" t="s">
        <v>261</v>
      </c>
      <c r="D988" s="597" t="s">
        <v>2354</v>
      </c>
      <c r="E988" s="597" t="s">
        <v>2354</v>
      </c>
      <c r="F988" s="597" t="s">
        <v>317</v>
      </c>
      <c r="G988" s="597" t="s">
        <v>220</v>
      </c>
      <c r="H988" s="598" t="str">
        <f t="shared" si="30"/>
        <v>PESQUISA EM MEIO AMBIENTE;EMPRESA BRASILEIRA;MICRO OU PEQUENO;;;OUTROS BENS E DIREITOS;DADO NÃO REGULADO PELA ANP</v>
      </c>
      <c r="I988" s="599" t="s">
        <v>1575</v>
      </c>
      <c r="J988" s="600" t="str">
        <f t="shared" si="31"/>
        <v/>
      </c>
    </row>
    <row r="989" spans="1:10" ht="12" customHeight="1" x14ac:dyDescent="0.3">
      <c r="A989" s="597" t="s">
        <v>22</v>
      </c>
      <c r="B989" s="597" t="s">
        <v>249</v>
      </c>
      <c r="C989" s="597" t="s">
        <v>261</v>
      </c>
      <c r="D989" s="597" t="s">
        <v>2354</v>
      </c>
      <c r="E989" s="597" t="s">
        <v>2354</v>
      </c>
      <c r="F989" s="597" t="s">
        <v>317</v>
      </c>
      <c r="G989" s="597" t="s">
        <v>215</v>
      </c>
      <c r="H989" s="598" t="str">
        <f t="shared" si="30"/>
        <v>PESQUISA EM MEIO AMBIENTE;EMPRESA BRASILEIRA;MICRO OU PEQUENO;;;OUTROS BENS E DIREITOS;MATERIAL BIBLIOGRÁFICO</v>
      </c>
      <c r="I989" s="599" t="s">
        <v>1567</v>
      </c>
      <c r="J989" s="600" t="str">
        <f t="shared" si="31"/>
        <v>DESPESA NÃO ADMITIDA COM RECURSOS DA CLÁUSULA DE P,D&amp;I, CONSIDERANDO O EXECUTOR E A QUALIFICAÇÃO DO PROJETO OU PROGRAMA</v>
      </c>
    </row>
    <row r="990" spans="1:10" ht="12" customHeight="1" x14ac:dyDescent="0.3">
      <c r="A990" s="597" t="s">
        <v>22</v>
      </c>
      <c r="B990" s="597" t="s">
        <v>249</v>
      </c>
      <c r="C990" s="597" t="s">
        <v>261</v>
      </c>
      <c r="D990" s="597" t="s">
        <v>2354</v>
      </c>
      <c r="E990" s="597" t="s">
        <v>2354</v>
      </c>
      <c r="F990" s="597" t="s">
        <v>317</v>
      </c>
      <c r="G990" s="597" t="s">
        <v>2068</v>
      </c>
      <c r="H990" s="598" t="str">
        <f t="shared" si="30"/>
        <v>PESQUISA EM MEIO AMBIENTE;EMPRESA BRASILEIRA;MICRO OU PEQUENO;;;OUTROS BENS E DIREITOS;OUTRO (ESPECIFIQUE)</v>
      </c>
      <c r="I990" s="599" t="s">
        <v>1567</v>
      </c>
      <c r="J990" s="600" t="str">
        <f t="shared" si="31"/>
        <v>DESPESA NÃO ADMITIDA COM RECURSOS DA CLÁUSULA DE P,D&amp;I, CONSIDERANDO O EXECUTOR E A QUALIFICAÇÃO DO PROJETO OU PROGRAMA</v>
      </c>
    </row>
    <row r="991" spans="1:10" ht="12" customHeight="1" x14ac:dyDescent="0.3">
      <c r="A991" s="597" t="s">
        <v>22</v>
      </c>
      <c r="B991" s="597" t="s">
        <v>249</v>
      </c>
      <c r="C991" s="597" t="s">
        <v>261</v>
      </c>
      <c r="D991" s="597" t="s">
        <v>2354</v>
      </c>
      <c r="E991" s="597" t="s">
        <v>2354</v>
      </c>
      <c r="F991" s="597" t="s">
        <v>317</v>
      </c>
      <c r="G991" s="597" t="s">
        <v>321</v>
      </c>
      <c r="H991" s="598" t="str">
        <f t="shared" si="30"/>
        <v>PESQUISA EM MEIO AMBIENTE;EMPRESA BRASILEIRA;MICRO OU PEQUENO;;;OUTROS BENS E DIREITOS;SOFTWARE</v>
      </c>
      <c r="I991" s="599" t="s">
        <v>1575</v>
      </c>
      <c r="J991" s="600" t="str">
        <f t="shared" si="31"/>
        <v/>
      </c>
    </row>
    <row r="992" spans="1:10" ht="12" customHeight="1" x14ac:dyDescent="0.3">
      <c r="A992" s="597" t="s">
        <v>22</v>
      </c>
      <c r="B992" s="597" t="s">
        <v>249</v>
      </c>
      <c r="C992" s="597" t="s">
        <v>261</v>
      </c>
      <c r="D992" s="597" t="s">
        <v>2354</v>
      </c>
      <c r="E992" s="597" t="s">
        <v>2354</v>
      </c>
      <c r="F992" s="597" t="s">
        <v>409</v>
      </c>
      <c r="G992" s="597" t="s">
        <v>2202</v>
      </c>
      <c r="H992" s="598" t="str">
        <f t="shared" si="30"/>
        <v>PESQUISA EM MEIO AMBIENTE;EMPRESA BRASILEIRA;MICRO OU PEQUENO;;;PASSAGENS;NA</v>
      </c>
      <c r="I992" s="599" t="s">
        <v>1575</v>
      </c>
      <c r="J992" s="600" t="str">
        <f t="shared" si="31"/>
        <v/>
      </c>
    </row>
    <row r="993" spans="1:10" ht="12" customHeight="1" x14ac:dyDescent="0.3">
      <c r="A993" s="597" t="s">
        <v>22</v>
      </c>
      <c r="B993" s="597" t="s">
        <v>249</v>
      </c>
      <c r="C993" s="597" t="s">
        <v>261</v>
      </c>
      <c r="D993" s="597" t="s">
        <v>2354</v>
      </c>
      <c r="E993" s="597" t="s">
        <v>2354</v>
      </c>
      <c r="F993" s="597" t="s">
        <v>1705</v>
      </c>
      <c r="G993" s="597" t="s">
        <v>2058</v>
      </c>
      <c r="H993" s="598" t="str">
        <f t="shared" si="30"/>
        <v>PESQUISA EM MEIO AMBIENTE;EMPRESA BRASILEIRA;MICRO OU PEQUENO;;;PROTOTIPO;MATERIAL OU COMPONENTE - PROTÓTIPO OU UNIDADE PILOTO</v>
      </c>
      <c r="I993" s="599" t="s">
        <v>1575</v>
      </c>
      <c r="J993" s="600" t="str">
        <f t="shared" si="31"/>
        <v/>
      </c>
    </row>
    <row r="994" spans="1:10" ht="12" customHeight="1" x14ac:dyDescent="0.3">
      <c r="A994" s="597" t="s">
        <v>22</v>
      </c>
      <c r="B994" s="597" t="s">
        <v>249</v>
      </c>
      <c r="C994" s="597" t="s">
        <v>261</v>
      </c>
      <c r="D994" s="597" t="s">
        <v>2354</v>
      </c>
      <c r="E994" s="597" t="s">
        <v>2354</v>
      </c>
      <c r="F994" s="597" t="s">
        <v>1705</v>
      </c>
      <c r="G994" s="597" t="s">
        <v>2059</v>
      </c>
      <c r="H994" s="598" t="str">
        <f t="shared" si="30"/>
        <v>PESQUISA EM MEIO AMBIENTE;EMPRESA BRASILEIRA;MICRO OU PEQUENO;;;PROTOTIPO;SERVIÇO DE TERCEIRO - PROTÓTIPO OU UNIDADE PILOTO</v>
      </c>
      <c r="I994" s="599" t="s">
        <v>1575</v>
      </c>
      <c r="J994" s="600" t="str">
        <f t="shared" si="31"/>
        <v/>
      </c>
    </row>
    <row r="995" spans="1:10" ht="12" customHeight="1" x14ac:dyDescent="0.3">
      <c r="A995" s="597" t="s">
        <v>22</v>
      </c>
      <c r="B995" s="597" t="s">
        <v>249</v>
      </c>
      <c r="C995" s="597" t="s">
        <v>261</v>
      </c>
      <c r="D995" s="597" t="s">
        <v>2354</v>
      </c>
      <c r="E995" s="597" t="s">
        <v>2354</v>
      </c>
      <c r="F995" s="597" t="s">
        <v>303</v>
      </c>
      <c r="G995" s="597" t="s">
        <v>1647</v>
      </c>
      <c r="H995" s="598" t="str">
        <f t="shared" si="30"/>
        <v>PESQUISA EM MEIO AMBIENTE;EMPRESA BRASILEIRA;MICRO OU PEQUENO;;;RECURSOS HUMANOS;BOLSA</v>
      </c>
      <c r="I995" s="599" t="s">
        <v>1567</v>
      </c>
      <c r="J995" s="600" t="str">
        <f t="shared" si="31"/>
        <v>DESPESA NÃO ADMITIDA COM RECURSOS DA CLÁUSULA DE P,D&amp;I, CONSIDERANDO O EXECUTOR E A QUALIFICAÇÃO DO PROJETO OU PROGRAMA</v>
      </c>
    </row>
    <row r="996" spans="1:10" ht="12" customHeight="1" x14ac:dyDescent="0.3">
      <c r="A996" s="597" t="s">
        <v>22</v>
      </c>
      <c r="B996" s="597" t="s">
        <v>249</v>
      </c>
      <c r="C996" s="597" t="s">
        <v>261</v>
      </c>
      <c r="D996" s="597" t="s">
        <v>2354</v>
      </c>
      <c r="E996" s="597" t="s">
        <v>2354</v>
      </c>
      <c r="F996" s="597" t="s">
        <v>303</v>
      </c>
      <c r="G996" s="597" t="s">
        <v>270</v>
      </c>
      <c r="H996" s="598" t="str">
        <f t="shared" si="30"/>
        <v>PESQUISA EM MEIO AMBIENTE;EMPRESA BRASILEIRA;MICRO OU PEQUENO;;;RECURSOS HUMANOS;TAXA DE BANCADA</v>
      </c>
      <c r="I996" s="599" t="s">
        <v>1567</v>
      </c>
      <c r="J996" s="600" t="str">
        <f t="shared" si="31"/>
        <v>DESPESA NÃO ADMITIDA COM RECURSOS DA CLÁUSULA DE P,D&amp;I, CONSIDERANDO O EXECUTOR E A QUALIFICAÇÃO DO PROJETO OU PROGRAMA</v>
      </c>
    </row>
    <row r="997" spans="1:10" ht="12" customHeight="1" x14ac:dyDescent="0.3">
      <c r="A997" s="597" t="s">
        <v>22</v>
      </c>
      <c r="B997" s="597" t="s">
        <v>249</v>
      </c>
      <c r="C997" s="597" t="s">
        <v>261</v>
      </c>
      <c r="D997" s="597" t="s">
        <v>2354</v>
      </c>
      <c r="E997" s="597" t="s">
        <v>2354</v>
      </c>
      <c r="F997" s="597" t="s">
        <v>2357</v>
      </c>
      <c r="G997" s="597" t="s">
        <v>232</v>
      </c>
      <c r="H997" s="598" t="str">
        <f t="shared" si="30"/>
        <v>PESQUISA EM MEIO AMBIENTE;EMPRESA BRASILEIRA;MICRO OU PEQUENO;;;SERVICOS;OUTRO SERVIÇO DE APOIO</v>
      </c>
      <c r="I997" s="599" t="s">
        <v>1575</v>
      </c>
      <c r="J997" s="600" t="str">
        <f t="shared" si="31"/>
        <v/>
      </c>
    </row>
    <row r="998" spans="1:10" ht="12" customHeight="1" x14ac:dyDescent="0.3">
      <c r="A998" s="597" t="s">
        <v>22</v>
      </c>
      <c r="B998" s="597" t="s">
        <v>249</v>
      </c>
      <c r="C998" s="597" t="s">
        <v>261</v>
      </c>
      <c r="D998" s="597" t="s">
        <v>2354</v>
      </c>
      <c r="E998" s="597" t="s">
        <v>2354</v>
      </c>
      <c r="F998" s="597" t="s">
        <v>2357</v>
      </c>
      <c r="G998" s="597" t="s">
        <v>221</v>
      </c>
      <c r="H998" s="598" t="str">
        <f t="shared" si="30"/>
        <v>PESQUISA EM MEIO AMBIENTE;EMPRESA BRASILEIRA;MICRO OU PEQUENO;;;SERVICOS;PERFURAÇÃO DE POÇO ESTRATIGRÁFICO</v>
      </c>
      <c r="I998" s="599" t="s">
        <v>1567</v>
      </c>
      <c r="J998" s="600" t="str">
        <f t="shared" si="31"/>
        <v>DESPESA NÃO ADMITIDA COM RECURSOS DA CLÁUSULA DE P,D&amp;I, CONSIDERANDO O EXECUTOR E A QUALIFICAÇÃO DO PROJETO OU PROGRAMA</v>
      </c>
    </row>
    <row r="999" spans="1:10" ht="12" customHeight="1" x14ac:dyDescent="0.3">
      <c r="A999" s="597" t="s">
        <v>22</v>
      </c>
      <c r="B999" s="597" t="s">
        <v>249</v>
      </c>
      <c r="C999" s="597" t="s">
        <v>261</v>
      </c>
      <c r="D999" s="597" t="s">
        <v>2354</v>
      </c>
      <c r="E999" s="597" t="s">
        <v>2354</v>
      </c>
      <c r="F999" s="597" t="s">
        <v>2357</v>
      </c>
      <c r="G999" s="597" t="s">
        <v>2055</v>
      </c>
      <c r="H999" s="598" t="str">
        <f t="shared" si="30"/>
        <v>PESQUISA EM MEIO AMBIENTE;EMPRESA BRASILEIRA;MICRO OU PEQUENO;;;SERVICOS;SERVIÇO DE APOIO PARA AQUISIÇÃO DE DADOS</v>
      </c>
      <c r="I999" s="599" t="s">
        <v>1567</v>
      </c>
      <c r="J999" s="600" t="str">
        <f t="shared" si="31"/>
        <v>DESPESA NÃO ADMITIDA COM RECURSOS DA CLÁUSULA DE P,D&amp;I, CONSIDERANDO O EXECUTOR E A QUALIFICAÇÃO DO PROJETO OU PROGRAMA</v>
      </c>
    </row>
    <row r="1000" spans="1:10" ht="12" customHeight="1" x14ac:dyDescent="0.3">
      <c r="A1000" s="597" t="s">
        <v>22</v>
      </c>
      <c r="B1000" s="597" t="s">
        <v>249</v>
      </c>
      <c r="C1000" s="597" t="s">
        <v>261</v>
      </c>
      <c r="D1000" s="597" t="s">
        <v>2354</v>
      </c>
      <c r="E1000" s="597" t="s">
        <v>2354</v>
      </c>
      <c r="F1000" s="597" t="s">
        <v>2357</v>
      </c>
      <c r="G1000" s="597" t="s">
        <v>230</v>
      </c>
      <c r="H1000" s="598" t="str">
        <f t="shared" si="30"/>
        <v>PESQUISA EM MEIO AMBIENTE;EMPRESA BRASILEIRA;MICRO OU PEQUENO;;;SERVICOS;SERVIÇO DE EDITORAÇÃO E IMPRESSÃO</v>
      </c>
      <c r="I1000" s="599" t="s">
        <v>1567</v>
      </c>
      <c r="J1000" s="600" t="str">
        <f t="shared" si="31"/>
        <v>DESPESA NÃO ADMITIDA COM RECURSOS DA CLÁUSULA DE P,D&amp;I, CONSIDERANDO O EXECUTOR E A QUALIFICAÇÃO DO PROJETO OU PROGRAMA</v>
      </c>
    </row>
    <row r="1001" spans="1:10" ht="12" customHeight="1" x14ac:dyDescent="0.3">
      <c r="A1001" s="597" t="s">
        <v>22</v>
      </c>
      <c r="B1001" s="597" t="s">
        <v>249</v>
      </c>
      <c r="C1001" s="597" t="s">
        <v>261</v>
      </c>
      <c r="D1001" s="597" t="s">
        <v>2354</v>
      </c>
      <c r="E1001" s="597" t="s">
        <v>2354</v>
      </c>
      <c r="F1001" s="597" t="s">
        <v>2357</v>
      </c>
      <c r="G1001" s="597" t="s">
        <v>231</v>
      </c>
      <c r="H1001" s="598" t="str">
        <f t="shared" si="30"/>
        <v>PESQUISA EM MEIO AMBIENTE;EMPRESA BRASILEIRA;MICRO OU PEQUENO;;;SERVICOS;SERVIÇO DE LOCOMOÇÃO E TRANSPORTE</v>
      </c>
      <c r="I1001" s="599" t="s">
        <v>1575</v>
      </c>
      <c r="J1001" s="600" t="str">
        <f t="shared" si="31"/>
        <v/>
      </c>
    </row>
    <row r="1002" spans="1:10" ht="12" customHeight="1" x14ac:dyDescent="0.3">
      <c r="A1002" s="597" t="s">
        <v>22</v>
      </c>
      <c r="B1002" s="597" t="s">
        <v>249</v>
      </c>
      <c r="C1002" s="597" t="s">
        <v>261</v>
      </c>
      <c r="D1002" s="597" t="s">
        <v>2354</v>
      </c>
      <c r="E1002" s="597" t="s">
        <v>2354</v>
      </c>
      <c r="F1002" s="597" t="s">
        <v>2357</v>
      </c>
      <c r="G1002" s="597" t="s">
        <v>2358</v>
      </c>
      <c r="H1002" s="598" t="str">
        <f t="shared" si="30"/>
        <v>PESQUISA EM MEIO AMBIENTE;EMPRESA BRASILEIRA;MICRO OU PEQUENO;;;SERVICOS;SERVIÇO DE MANUTENÇÃO</v>
      </c>
      <c r="I1002" s="599" t="s">
        <v>1575</v>
      </c>
      <c r="J1002" s="600" t="str">
        <f t="shared" si="31"/>
        <v/>
      </c>
    </row>
    <row r="1003" spans="1:10" ht="12" customHeight="1" x14ac:dyDescent="0.3">
      <c r="A1003" s="597" t="s">
        <v>22</v>
      </c>
      <c r="B1003" s="597" t="s">
        <v>249</v>
      </c>
      <c r="C1003" s="597" t="s">
        <v>261</v>
      </c>
      <c r="D1003" s="597" t="s">
        <v>2354</v>
      </c>
      <c r="E1003" s="597" t="s">
        <v>2354</v>
      </c>
      <c r="F1003" s="597" t="s">
        <v>2357</v>
      </c>
      <c r="G1003" s="597" t="s">
        <v>2399</v>
      </c>
      <c r="H1003" s="598" t="str">
        <f t="shared" si="30"/>
        <v>PESQUISA EM MEIO AMBIENTE;EMPRESA BRASILEIRA;MICRO OU PEQUENO;;;SERVICOS;SERVIÇO TÉCNICO ESPECIALIZADO</v>
      </c>
      <c r="I1003" s="599" t="s">
        <v>1575</v>
      </c>
      <c r="J1003" s="600" t="str">
        <f t="shared" si="31"/>
        <v/>
      </c>
    </row>
    <row r="1004" spans="1:10" ht="12" customHeight="1" x14ac:dyDescent="0.3">
      <c r="A1004" s="597" t="s">
        <v>22</v>
      </c>
      <c r="B1004" s="597" t="s">
        <v>249</v>
      </c>
      <c r="C1004" s="597" t="s">
        <v>261</v>
      </c>
      <c r="D1004" s="597" t="s">
        <v>2354</v>
      </c>
      <c r="E1004" s="597" t="s">
        <v>2354</v>
      </c>
      <c r="F1004" s="597" t="s">
        <v>2357</v>
      </c>
      <c r="G1004" s="597" t="s">
        <v>2359</v>
      </c>
      <c r="H1004" s="598" t="str">
        <f t="shared" si="30"/>
        <v>PESQUISA EM MEIO AMBIENTE;EMPRESA BRASILEIRA;MICRO OU PEQUENO;;;SERVICOS;SERVIÇOS COMPUTACIONAIS</v>
      </c>
      <c r="I1004" s="599" t="s">
        <v>1575</v>
      </c>
      <c r="J1004" s="600" t="str">
        <f t="shared" si="31"/>
        <v/>
      </c>
    </row>
    <row r="1005" spans="1:10" ht="12" customHeight="1" x14ac:dyDescent="0.3">
      <c r="A1005" s="597" t="s">
        <v>22</v>
      </c>
      <c r="B1005" s="597" t="s">
        <v>249</v>
      </c>
      <c r="C1005" s="597" t="s">
        <v>261</v>
      </c>
      <c r="D1005" s="597" t="s">
        <v>2354</v>
      </c>
      <c r="E1005" s="597" t="s">
        <v>2354</v>
      </c>
      <c r="F1005" s="597" t="s">
        <v>2357</v>
      </c>
      <c r="G1005" s="597" t="s">
        <v>229</v>
      </c>
      <c r="H1005" s="598" t="str">
        <f t="shared" si="30"/>
        <v>PESQUISA EM MEIO AMBIENTE;EMPRESA BRASILEIRA;MICRO OU PEQUENO;;;SERVICOS;TAXA DE INSCRIÇÃO EM CONGRESSO OU EVENTO</v>
      </c>
      <c r="I1005" s="599" t="s">
        <v>1567</v>
      </c>
      <c r="J1005" s="600" t="str">
        <f t="shared" si="31"/>
        <v>DESPESA NÃO ADMITIDA COM RECURSOS DA CLÁUSULA DE P,D&amp;I, CONSIDERANDO O EXECUTOR E A QUALIFICAÇÃO DO PROJETO OU PROGRAMA</v>
      </c>
    </row>
    <row r="1006" spans="1:10" ht="12" customHeight="1" x14ac:dyDescent="0.3">
      <c r="A1006" s="597" t="s">
        <v>22</v>
      </c>
      <c r="B1006" s="597" t="s">
        <v>249</v>
      </c>
      <c r="C1006" s="597" t="s">
        <v>261</v>
      </c>
      <c r="D1006" s="597" t="s">
        <v>2354</v>
      </c>
      <c r="E1006" s="597" t="s">
        <v>2354</v>
      </c>
      <c r="F1006" s="597" t="s">
        <v>2360</v>
      </c>
      <c r="G1006" s="597" t="s">
        <v>2064</v>
      </c>
      <c r="H1006" s="598" t="str">
        <f t="shared" si="30"/>
        <v>PESQUISA EM MEIO AMBIENTE;EMPRESA BRASILEIRA;MICRO OU PEQUENO;;;SERVICOS - TIB;SERVIÇO DE TIB</v>
      </c>
      <c r="I1006" s="599" t="s">
        <v>1567</v>
      </c>
      <c r="J1006" s="600" t="str">
        <f t="shared" si="31"/>
        <v>DESPESA NÃO ADMITIDA COM RECURSOS DA CLÁUSULA DE P,D&amp;I, CONSIDERANDO O EXECUTOR E A QUALIFICAÇÃO DO PROJETO OU PROGRAMA</v>
      </c>
    </row>
    <row r="1007" spans="1:10" ht="12" customHeight="1" x14ac:dyDescent="0.3">
      <c r="A1007" s="597" t="s">
        <v>22</v>
      </c>
      <c r="B1007" s="597" t="s">
        <v>249</v>
      </c>
      <c r="C1007" s="597" t="s">
        <v>261</v>
      </c>
      <c r="D1007" s="597" t="s">
        <v>2354</v>
      </c>
      <c r="E1007" s="597" t="s">
        <v>2354</v>
      </c>
      <c r="F1007" s="597" t="s">
        <v>2360</v>
      </c>
      <c r="G1007" s="597" t="s">
        <v>2057</v>
      </c>
      <c r="H1007" s="598" t="str">
        <f t="shared" ref="H1007:H1069" si="32">CONCATENATE(A1007,$H$2,B1007,$H$2,C1007,$H$2,D1007,$H$2,E1007,$H$2,F1007,$H$2,G1007)</f>
        <v>PESQUISA EM MEIO AMBIENTE;EMPRESA BRASILEIRA;MICRO OU PEQUENO;;;SERVICOS - TIB;SERVIÇO DE TREINAMENTO, SUPORTE E QUALIFICAÇÃO</v>
      </c>
      <c r="I1007" s="599" t="s">
        <v>1567</v>
      </c>
      <c r="J1007" s="600" t="str">
        <f t="shared" ref="J1007:J1069" si="33">IF(I1007="N",J$3,"")</f>
        <v>DESPESA NÃO ADMITIDA COM RECURSOS DA CLÁUSULA DE P,D&amp;I, CONSIDERANDO O EXECUTOR E A QUALIFICAÇÃO DO PROJETO OU PROGRAMA</v>
      </c>
    </row>
    <row r="1008" spans="1:10" ht="12" customHeight="1" x14ac:dyDescent="0.3">
      <c r="A1008" s="597" t="s">
        <v>22</v>
      </c>
      <c r="B1008" s="597" t="s">
        <v>249</v>
      </c>
      <c r="C1008" s="597" t="s">
        <v>261</v>
      </c>
      <c r="D1008" s="597" t="s">
        <v>2354</v>
      </c>
      <c r="E1008" s="597" t="s">
        <v>2354</v>
      </c>
      <c r="F1008" s="597" t="s">
        <v>2360</v>
      </c>
      <c r="G1008" s="597" t="s">
        <v>2056</v>
      </c>
      <c r="H1008" s="598" t="str">
        <f t="shared" si="32"/>
        <v>PESQUISA EM MEIO AMBIENTE;EMPRESA BRASILEIRA;MICRO OU PEQUENO;;;SERVICOS - TIB;SERVIÇO ESPECIALIZADO PARA TIB - NORMALIZAÇÃO</v>
      </c>
      <c r="I1008" s="599" t="s">
        <v>1567</v>
      </c>
      <c r="J1008" s="600" t="str">
        <f t="shared" si="33"/>
        <v>DESPESA NÃO ADMITIDA COM RECURSOS DA CLÁUSULA DE P,D&amp;I, CONSIDERANDO O EXECUTOR E A QUALIFICAÇÃO DO PROJETO OU PROGRAMA</v>
      </c>
    </row>
    <row r="1009" spans="1:10" ht="12" customHeight="1" x14ac:dyDescent="0.3">
      <c r="A1009" s="597" t="s">
        <v>22</v>
      </c>
      <c r="B1009" s="597" t="s">
        <v>249</v>
      </c>
      <c r="C1009" s="597" t="s">
        <v>261</v>
      </c>
      <c r="D1009" s="597" t="s">
        <v>2354</v>
      </c>
      <c r="E1009" s="597" t="s">
        <v>2354</v>
      </c>
      <c r="F1009" s="597" t="s">
        <v>1648</v>
      </c>
      <c r="G1009" s="597" t="s">
        <v>2202</v>
      </c>
      <c r="H1009" s="598" t="str">
        <f t="shared" si="32"/>
        <v>PESQUISA EM MEIO AMBIENTE;EMPRESA BRASILEIRA;MICRO OU PEQUENO;;;TESTES OPERACIONAIS;NA</v>
      </c>
      <c r="I1009" s="599" t="s">
        <v>1567</v>
      </c>
      <c r="J1009" s="600" t="str">
        <f t="shared" si="33"/>
        <v>DESPESA NÃO ADMITIDA COM RECURSOS DA CLÁUSULA DE P,D&amp;I, CONSIDERANDO O EXECUTOR E A QUALIFICAÇÃO DO PROJETO OU PROGRAMA</v>
      </c>
    </row>
    <row r="1010" spans="1:10" ht="12" customHeight="1" x14ac:dyDescent="0.3">
      <c r="A1010" s="597" t="s">
        <v>22</v>
      </c>
      <c r="B1010" s="597" t="s">
        <v>249</v>
      </c>
      <c r="C1010" s="597" t="s">
        <v>261</v>
      </c>
      <c r="D1010" s="597" t="s">
        <v>2354</v>
      </c>
      <c r="E1010" s="597" t="s">
        <v>2354</v>
      </c>
      <c r="F1010" s="597" t="s">
        <v>281</v>
      </c>
      <c r="G1010" s="597" t="s">
        <v>2202</v>
      </c>
      <c r="H1010" s="598" t="str">
        <f t="shared" si="32"/>
        <v>PESQUISA EM MEIO AMBIENTE;EMPRESA BRASILEIRA;MICRO OU PEQUENO;;;TRIBUTOS;NA</v>
      </c>
      <c r="I1010" s="599" t="s">
        <v>1575</v>
      </c>
      <c r="J1010" s="600" t="str">
        <f t="shared" si="33"/>
        <v/>
      </c>
    </row>
    <row r="1011" spans="1:10" ht="12" customHeight="1" x14ac:dyDescent="0.3">
      <c r="A1011" s="601" t="s">
        <v>22</v>
      </c>
      <c r="B1011" s="600" t="s">
        <v>249</v>
      </c>
      <c r="C1011" s="600" t="s">
        <v>261</v>
      </c>
      <c r="D1011" s="600"/>
      <c r="E1011" s="600"/>
      <c r="F1011" s="597" t="s">
        <v>2357</v>
      </c>
      <c r="G1011" s="600" t="s">
        <v>2408</v>
      </c>
      <c r="H1011" s="598" t="str">
        <f t="shared" si="32"/>
        <v>PESQUISA EM MEIO AMBIENTE;EMPRESA BRASILEIRA;MICRO OU PEQUENO;;;SERVICOS;SERVIÇO DE QUALIFICAÇÃO E CERTIFICAÇÃO</v>
      </c>
      <c r="I1011" s="599" t="s">
        <v>1575</v>
      </c>
      <c r="J1011" s="600" t="str">
        <f t="shared" si="33"/>
        <v/>
      </c>
    </row>
    <row r="1012" spans="1:10" ht="12" customHeight="1" x14ac:dyDescent="0.3">
      <c r="A1012" s="597" t="s">
        <v>2355</v>
      </c>
      <c r="B1012" s="597" t="s">
        <v>249</v>
      </c>
      <c r="C1012" s="597" t="s">
        <v>244</v>
      </c>
      <c r="D1012" s="597" t="s">
        <v>2354</v>
      </c>
      <c r="E1012" s="597" t="s">
        <v>2354</v>
      </c>
      <c r="F1012" s="597" t="s">
        <v>1646</v>
      </c>
      <c r="G1012" s="597" t="s">
        <v>2050</v>
      </c>
      <c r="H1012" s="598" t="str">
        <f t="shared" si="32"/>
        <v>PESQUISA EM TIC;EMPRESA BRASILEIRA;GRANDE;;;CAPACITACAO DE FORNECEDORES;BENS E MATERIAIS - CABEÇA DE SÉRIE E LOTE PILOTO</v>
      </c>
      <c r="I1012" s="599" t="s">
        <v>1567</v>
      </c>
      <c r="J1012" s="600" t="str">
        <f t="shared" si="33"/>
        <v>DESPESA NÃO ADMITIDA COM RECURSOS DA CLÁUSULA DE P,D&amp;I, CONSIDERANDO O EXECUTOR E A QUALIFICAÇÃO DO PROJETO OU PROGRAMA</v>
      </c>
    </row>
    <row r="1013" spans="1:10" ht="12" customHeight="1" x14ac:dyDescent="0.3">
      <c r="A1013" s="597" t="s">
        <v>2355</v>
      </c>
      <c r="B1013" s="597" t="s">
        <v>249</v>
      </c>
      <c r="C1013" s="597" t="s">
        <v>244</v>
      </c>
      <c r="D1013" s="597" t="s">
        <v>2354</v>
      </c>
      <c r="E1013" s="597" t="s">
        <v>2354</v>
      </c>
      <c r="F1013" s="597" t="s">
        <v>1646</v>
      </c>
      <c r="G1013" s="597" t="s">
        <v>2053</v>
      </c>
      <c r="H1013" s="598" t="str">
        <f t="shared" si="32"/>
        <v>PESQUISA EM TIC;EMPRESA BRASILEIRA;GRANDE;;;CAPACITACAO DE FORNECEDORES;EQUIPAMENTOS E MATERIAIS - PRIMEIRO LOTE</v>
      </c>
      <c r="I1013" s="599" t="s">
        <v>1567</v>
      </c>
      <c r="J1013" s="600" t="str">
        <f t="shared" si="33"/>
        <v>DESPESA NÃO ADMITIDA COM RECURSOS DA CLÁUSULA DE P,D&amp;I, CONSIDERANDO O EXECUTOR E A QUALIFICAÇÃO DO PROJETO OU PROGRAMA</v>
      </c>
    </row>
    <row r="1014" spans="1:10" ht="12" customHeight="1" x14ac:dyDescent="0.3">
      <c r="A1014" s="597" t="s">
        <v>2355</v>
      </c>
      <c r="B1014" s="597" t="s">
        <v>249</v>
      </c>
      <c r="C1014" s="597" t="s">
        <v>244</v>
      </c>
      <c r="D1014" s="597" t="s">
        <v>2354</v>
      </c>
      <c r="E1014" s="597" t="s">
        <v>2354</v>
      </c>
      <c r="F1014" s="597" t="s">
        <v>1646</v>
      </c>
      <c r="G1014" s="597" t="s">
        <v>260</v>
      </c>
      <c r="H1014" s="598" t="str">
        <f t="shared" si="32"/>
        <v>PESQUISA EM TIC;EMPRESA BRASILEIRA;GRANDE;;;CAPACITACAO DE FORNECEDORES;EQUIPAMENTOS LABORATORIAIS</v>
      </c>
      <c r="I1014" s="599" t="s">
        <v>1567</v>
      </c>
      <c r="J1014" s="600" t="str">
        <f t="shared" si="33"/>
        <v>DESPESA NÃO ADMITIDA COM RECURSOS DA CLÁUSULA DE P,D&amp;I, CONSIDERANDO O EXECUTOR E A QUALIFICAÇÃO DO PROJETO OU PROGRAMA</v>
      </c>
    </row>
    <row r="1015" spans="1:10" ht="12" customHeight="1" x14ac:dyDescent="0.3">
      <c r="A1015" s="597" t="s">
        <v>2355</v>
      </c>
      <c r="B1015" s="597" t="s">
        <v>249</v>
      </c>
      <c r="C1015" s="597" t="s">
        <v>244</v>
      </c>
      <c r="D1015" s="597" t="s">
        <v>2354</v>
      </c>
      <c r="E1015" s="597" t="s">
        <v>2354</v>
      </c>
      <c r="F1015" s="597" t="s">
        <v>1646</v>
      </c>
      <c r="G1015" s="597" t="s">
        <v>2052</v>
      </c>
      <c r="H1015" s="598" t="str">
        <f t="shared" si="32"/>
        <v>PESQUISA EM TIC;EMPRESA BRASILEIRA;GRANDE;;;CAPACITACAO DE FORNECEDORES;ESTUDOS DE VIABILIDADE TÉCNICA E ECONÔMICA</v>
      </c>
      <c r="I1015" s="599" t="s">
        <v>1567</v>
      </c>
      <c r="J1015" s="600" t="str">
        <f t="shared" si="33"/>
        <v>DESPESA NÃO ADMITIDA COM RECURSOS DA CLÁUSULA DE P,D&amp;I, CONSIDERANDO O EXECUTOR E A QUALIFICAÇÃO DO PROJETO OU PROGRAMA</v>
      </c>
    </row>
    <row r="1016" spans="1:10" ht="12" customHeight="1" x14ac:dyDescent="0.3">
      <c r="A1016" s="597" t="s">
        <v>2355</v>
      </c>
      <c r="B1016" s="597" t="s">
        <v>249</v>
      </c>
      <c r="C1016" s="597" t="s">
        <v>244</v>
      </c>
      <c r="D1016" s="597" t="s">
        <v>2354</v>
      </c>
      <c r="E1016" s="597" t="s">
        <v>2354</v>
      </c>
      <c r="F1016" s="597" t="s">
        <v>1646</v>
      </c>
      <c r="G1016" s="597" t="s">
        <v>2051</v>
      </c>
      <c r="H1016" s="598" t="str">
        <f t="shared" si="32"/>
        <v>PESQUISA EM TIC;EMPRESA BRASILEIRA;GRANDE;;;CAPACITACAO DE FORNECEDORES;SERVIÇOS - CABEÇA DE SÉRIE E LOTE PILOTO</v>
      </c>
      <c r="I1016" s="599" t="s">
        <v>1567</v>
      </c>
      <c r="J1016" s="600" t="str">
        <f t="shared" si="33"/>
        <v>DESPESA NÃO ADMITIDA COM RECURSOS DA CLÁUSULA DE P,D&amp;I, CONSIDERANDO O EXECUTOR E A QUALIFICAÇÃO DO PROJETO OU PROGRAMA</v>
      </c>
    </row>
    <row r="1017" spans="1:10" ht="12" customHeight="1" x14ac:dyDescent="0.3">
      <c r="A1017" s="597" t="s">
        <v>2355</v>
      </c>
      <c r="B1017" s="597" t="s">
        <v>249</v>
      </c>
      <c r="C1017" s="597" t="s">
        <v>244</v>
      </c>
      <c r="D1017" s="597" t="s">
        <v>2354</v>
      </c>
      <c r="E1017" s="597" t="s">
        <v>2354</v>
      </c>
      <c r="F1017" s="597" t="s">
        <v>1646</v>
      </c>
      <c r="G1017" s="597" t="s">
        <v>2054</v>
      </c>
      <c r="H1017" s="598" t="str">
        <f t="shared" si="32"/>
        <v>PESQUISA EM TIC;EMPRESA BRASILEIRA;GRANDE;;;CAPACITACAO DE FORNECEDORES;SERVIÇOS - OPERACIONALIZAÇÃO DE EQUIPAMENTOS</v>
      </c>
      <c r="I1017" s="599" t="s">
        <v>1567</v>
      </c>
      <c r="J1017" s="600" t="str">
        <f t="shared" si="33"/>
        <v>DESPESA NÃO ADMITIDA COM RECURSOS DA CLÁUSULA DE P,D&amp;I, CONSIDERANDO O EXECUTOR E A QUALIFICAÇÃO DO PROJETO OU PROGRAMA</v>
      </c>
    </row>
    <row r="1018" spans="1:10" ht="12" customHeight="1" x14ac:dyDescent="0.3">
      <c r="A1018" s="597" t="s">
        <v>2355</v>
      </c>
      <c r="B1018" s="597" t="s">
        <v>249</v>
      </c>
      <c r="C1018" s="597" t="s">
        <v>244</v>
      </c>
      <c r="D1018" s="597" t="s">
        <v>2354</v>
      </c>
      <c r="E1018" s="597" t="s">
        <v>2354</v>
      </c>
      <c r="F1018" s="597" t="s">
        <v>2362</v>
      </c>
      <c r="G1018" s="597" t="s">
        <v>2202</v>
      </c>
      <c r="H1018" s="598" t="str">
        <f t="shared" si="32"/>
        <v>PESQUISA EM TIC;EMPRESA BRASILEIRA;GRANDE;;;CUSTOS DIRETOS;NA</v>
      </c>
      <c r="I1018" s="599" t="s">
        <v>1575</v>
      </c>
      <c r="J1018" s="600" t="str">
        <f t="shared" si="33"/>
        <v/>
      </c>
    </row>
    <row r="1019" spans="1:10" ht="12" customHeight="1" x14ac:dyDescent="0.3">
      <c r="A1019" s="597" t="s">
        <v>2355</v>
      </c>
      <c r="B1019" s="597" t="s">
        <v>249</v>
      </c>
      <c r="C1019" s="597" t="s">
        <v>244</v>
      </c>
      <c r="D1019" s="597" t="s">
        <v>2354</v>
      </c>
      <c r="E1019" s="597" t="s">
        <v>2354</v>
      </c>
      <c r="F1019" s="597" t="s">
        <v>1643</v>
      </c>
      <c r="G1019" s="597" t="s">
        <v>2202</v>
      </c>
      <c r="H1019" s="598" t="str">
        <f t="shared" si="32"/>
        <v>PESQUISA EM TIC;EMPRESA BRASILEIRA;GRANDE;;;DIARIAS E AJUDA DE CUSTO;NA</v>
      </c>
      <c r="I1019" s="599" t="s">
        <v>1575</v>
      </c>
      <c r="J1019" s="600" t="str">
        <f t="shared" si="33"/>
        <v/>
      </c>
    </row>
    <row r="1020" spans="1:10" ht="12" customHeight="1" x14ac:dyDescent="0.3">
      <c r="A1020" s="597" t="s">
        <v>2355</v>
      </c>
      <c r="B1020" s="597" t="s">
        <v>249</v>
      </c>
      <c r="C1020" s="597" t="s">
        <v>244</v>
      </c>
      <c r="D1020" s="597" t="s">
        <v>2354</v>
      </c>
      <c r="E1020" s="597" t="s">
        <v>2354</v>
      </c>
      <c r="F1020" s="597" t="s">
        <v>1645</v>
      </c>
      <c r="G1020" s="597" t="s">
        <v>2361</v>
      </c>
      <c r="H1020" s="598" t="str">
        <f t="shared" si="32"/>
        <v>PESQUISA EM TIC;EMPRESA BRASILEIRA;GRANDE;;;EQUIPAMENTO E MATERIAL PERMANENTE;EQUIPAMENTO</v>
      </c>
      <c r="I1020" s="599" t="s">
        <v>1575</v>
      </c>
      <c r="J1020" s="600" t="str">
        <f t="shared" si="33"/>
        <v/>
      </c>
    </row>
    <row r="1021" spans="1:10" ht="12" customHeight="1" x14ac:dyDescent="0.3">
      <c r="A1021" s="597" t="s">
        <v>2355</v>
      </c>
      <c r="B1021" s="597" t="s">
        <v>249</v>
      </c>
      <c r="C1021" s="597" t="s">
        <v>244</v>
      </c>
      <c r="D1021" s="597" t="s">
        <v>2354</v>
      </c>
      <c r="E1021" s="597" t="s">
        <v>2354</v>
      </c>
      <c r="F1021" s="597" t="s">
        <v>1645</v>
      </c>
      <c r="G1021" s="597" t="s">
        <v>1248</v>
      </c>
      <c r="H1021" s="598" t="str">
        <f t="shared" si="32"/>
        <v>PESQUISA EM TIC;EMPRESA BRASILEIRA;GRANDE;;;EQUIPAMENTO E MATERIAL PERMANENTE;MATERIAL PERMANENTE</v>
      </c>
      <c r="I1021" s="599" t="s">
        <v>1575</v>
      </c>
      <c r="J1021" s="600" t="str">
        <f t="shared" si="33"/>
        <v/>
      </c>
    </row>
    <row r="1022" spans="1:10" ht="12" customHeight="1" x14ac:dyDescent="0.3">
      <c r="A1022" s="597" t="s">
        <v>2355</v>
      </c>
      <c r="B1022" s="597" t="s">
        <v>249</v>
      </c>
      <c r="C1022" s="597" t="s">
        <v>244</v>
      </c>
      <c r="D1022" s="597" t="s">
        <v>2354</v>
      </c>
      <c r="E1022" s="597" t="s">
        <v>2354</v>
      </c>
      <c r="F1022" s="597" t="s">
        <v>448</v>
      </c>
      <c r="G1022" s="597" t="s">
        <v>2062</v>
      </c>
      <c r="H1022" s="598" t="str">
        <f t="shared" si="32"/>
        <v>PESQUISA EM TIC;EMPRESA BRASILEIRA;GRANDE;;;EQUIPE;BOLSA - ALUNO DE GRADUAÇÃO OU PÓS-GRADUAÇÃO</v>
      </c>
      <c r="I1022" s="599" t="s">
        <v>1567</v>
      </c>
      <c r="J1022" s="600" t="str">
        <f t="shared" si="33"/>
        <v>DESPESA NÃO ADMITIDA COM RECURSOS DA CLÁUSULA DE P,D&amp;I, CONSIDERANDO O EXECUTOR E A QUALIFICAÇÃO DO PROJETO OU PROGRAMA</v>
      </c>
    </row>
    <row r="1023" spans="1:10" ht="12" customHeight="1" x14ac:dyDescent="0.3">
      <c r="A1023" s="597" t="s">
        <v>2355</v>
      </c>
      <c r="B1023" s="597" t="s">
        <v>249</v>
      </c>
      <c r="C1023" s="597" t="s">
        <v>244</v>
      </c>
      <c r="D1023" s="597" t="s">
        <v>2354</v>
      </c>
      <c r="E1023" s="597" t="s">
        <v>2354</v>
      </c>
      <c r="F1023" s="597" t="s">
        <v>448</v>
      </c>
      <c r="G1023" s="597" t="s">
        <v>2061</v>
      </c>
      <c r="H1023" s="598" t="str">
        <f t="shared" si="32"/>
        <v>PESQUISA EM TIC;EMPRESA BRASILEIRA;GRANDE;;;EQUIPE;BOLSA - DOCENTE OU PESQUISADOR DA INSTITUIÇÃO</v>
      </c>
      <c r="I1023" s="599" t="s">
        <v>1567</v>
      </c>
      <c r="J1023" s="600" t="str">
        <f t="shared" si="33"/>
        <v>DESPESA NÃO ADMITIDA COM RECURSOS DA CLÁUSULA DE P,D&amp;I, CONSIDERANDO O EXECUTOR E A QUALIFICAÇÃO DO PROJETO OU PROGRAMA</v>
      </c>
    </row>
    <row r="1024" spans="1:10" ht="12" customHeight="1" x14ac:dyDescent="0.3">
      <c r="A1024" s="597" t="s">
        <v>2355</v>
      </c>
      <c r="B1024" s="597" t="s">
        <v>249</v>
      </c>
      <c r="C1024" s="597" t="s">
        <v>244</v>
      </c>
      <c r="D1024" s="597" t="s">
        <v>2354</v>
      </c>
      <c r="E1024" s="597" t="s">
        <v>2354</v>
      </c>
      <c r="F1024" s="597" t="s">
        <v>448</v>
      </c>
      <c r="G1024" s="597" t="s">
        <v>2063</v>
      </c>
      <c r="H1024" s="598" t="str">
        <f t="shared" si="32"/>
        <v>PESQUISA EM TIC;EMPRESA BRASILEIRA;GRANDE;;;EQUIPE;BOLSA - PESQUISADOR VISITANTE</v>
      </c>
      <c r="I1024" s="599" t="s">
        <v>1567</v>
      </c>
      <c r="J1024" s="600" t="str">
        <f t="shared" si="33"/>
        <v>DESPESA NÃO ADMITIDA COM RECURSOS DA CLÁUSULA DE P,D&amp;I, CONSIDERANDO O EXECUTOR E A QUALIFICAÇÃO DO PROJETO OU PROGRAMA</v>
      </c>
    </row>
    <row r="1025" spans="1:10" ht="12" customHeight="1" x14ac:dyDescent="0.3">
      <c r="A1025" s="597" t="s">
        <v>2355</v>
      </c>
      <c r="B1025" s="597" t="s">
        <v>249</v>
      </c>
      <c r="C1025" s="597" t="s">
        <v>244</v>
      </c>
      <c r="D1025" s="597" t="s">
        <v>2354</v>
      </c>
      <c r="E1025" s="597" t="s">
        <v>2354</v>
      </c>
      <c r="F1025" s="597" t="s">
        <v>448</v>
      </c>
      <c r="G1025" s="597" t="s">
        <v>1641</v>
      </c>
      <c r="H1025" s="598" t="str">
        <f t="shared" si="32"/>
        <v>PESQUISA EM TIC;EMPRESA BRASILEIRA;GRANDE;;;EQUIPE;REMUNERAÇÃO DIRETA</v>
      </c>
      <c r="I1025" s="599" t="s">
        <v>1575</v>
      </c>
      <c r="J1025" s="600" t="str">
        <f t="shared" si="33"/>
        <v/>
      </c>
    </row>
    <row r="1026" spans="1:10" ht="12" customHeight="1" x14ac:dyDescent="0.3">
      <c r="A1026" s="597" t="s">
        <v>2355</v>
      </c>
      <c r="B1026" s="597" t="s">
        <v>249</v>
      </c>
      <c r="C1026" s="597" t="s">
        <v>244</v>
      </c>
      <c r="D1026" s="597" t="s">
        <v>2354</v>
      </c>
      <c r="E1026" s="597" t="s">
        <v>2354</v>
      </c>
      <c r="F1026" s="597" t="s">
        <v>1642</v>
      </c>
      <c r="G1026" s="597" t="s">
        <v>2202</v>
      </c>
      <c r="H1026" s="598" t="str">
        <f t="shared" si="32"/>
        <v>PESQUISA EM TIC;EMPRESA BRASILEIRA;GRANDE;;;MATERIAL DE CONSUMO;NA</v>
      </c>
      <c r="I1026" s="599" t="s">
        <v>1575</v>
      </c>
      <c r="J1026" s="600" t="str">
        <f t="shared" si="33"/>
        <v/>
      </c>
    </row>
    <row r="1027" spans="1:10" ht="12" customHeight="1" x14ac:dyDescent="0.3">
      <c r="A1027" s="597" t="s">
        <v>2355</v>
      </c>
      <c r="B1027" s="597" t="s">
        <v>249</v>
      </c>
      <c r="C1027" s="597" t="s">
        <v>244</v>
      </c>
      <c r="D1027" s="597" t="s">
        <v>2354</v>
      </c>
      <c r="E1027" s="597" t="s">
        <v>2354</v>
      </c>
      <c r="F1027" s="597" t="s">
        <v>1644</v>
      </c>
      <c r="G1027" s="597" t="s">
        <v>2066</v>
      </c>
      <c r="H1027" s="598" t="str">
        <f t="shared" si="32"/>
        <v>PESQUISA EM TIC;EMPRESA BRASILEIRA;GRANDE;;;OBRAS E INSTALACOES;AMPLIAÇÃO DE ÁREA DE EDIFICAÇÃO</v>
      </c>
      <c r="I1027" s="599" t="s">
        <v>1567</v>
      </c>
      <c r="J1027" s="600" t="str">
        <f t="shared" si="33"/>
        <v>DESPESA NÃO ADMITIDA COM RECURSOS DA CLÁUSULA DE P,D&amp;I, CONSIDERANDO O EXECUTOR E A QUALIFICAÇÃO DO PROJETO OU PROGRAMA</v>
      </c>
    </row>
    <row r="1028" spans="1:10" ht="12" customHeight="1" x14ac:dyDescent="0.3">
      <c r="A1028" s="597" t="s">
        <v>2355</v>
      </c>
      <c r="B1028" s="597" t="s">
        <v>249</v>
      </c>
      <c r="C1028" s="597" t="s">
        <v>244</v>
      </c>
      <c r="D1028" s="597" t="s">
        <v>2354</v>
      </c>
      <c r="E1028" s="597" t="s">
        <v>2354</v>
      </c>
      <c r="F1028" s="597" t="s">
        <v>1644</v>
      </c>
      <c r="G1028" s="597" t="s">
        <v>258</v>
      </c>
      <c r="H1028" s="598" t="str">
        <f t="shared" si="32"/>
        <v>PESQUISA EM TIC;EMPRESA BRASILEIRA;GRANDE;;;OBRAS E INSTALACOES;CONSTRUÇÃO DE NOVA EDIFICAÇÃO</v>
      </c>
      <c r="I1028" s="599" t="s">
        <v>1567</v>
      </c>
      <c r="J1028" s="600" t="str">
        <f t="shared" si="33"/>
        <v>DESPESA NÃO ADMITIDA COM RECURSOS DA CLÁUSULA DE P,D&amp;I, CONSIDERANDO O EXECUTOR E A QUALIFICAÇÃO DO PROJETO OU PROGRAMA</v>
      </c>
    </row>
    <row r="1029" spans="1:10" ht="12" customHeight="1" x14ac:dyDescent="0.3">
      <c r="A1029" s="597" t="s">
        <v>2355</v>
      </c>
      <c r="B1029" s="597" t="s">
        <v>249</v>
      </c>
      <c r="C1029" s="597" t="s">
        <v>244</v>
      </c>
      <c r="D1029" s="597" t="s">
        <v>2354</v>
      </c>
      <c r="E1029" s="597" t="s">
        <v>2354</v>
      </c>
      <c r="F1029" s="597" t="s">
        <v>1644</v>
      </c>
      <c r="G1029" s="597" t="s">
        <v>2067</v>
      </c>
      <c r="H1029" s="598" t="str">
        <f t="shared" si="32"/>
        <v>PESQUISA EM TIC;EMPRESA BRASILEIRA;GRANDE;;;OBRAS E INSTALACOES;PROJETO EXECUTIVO E ESTUDOS TÉCNICOS</v>
      </c>
      <c r="I1029" s="599" t="s">
        <v>1567</v>
      </c>
      <c r="J1029" s="600" t="str">
        <f t="shared" si="33"/>
        <v>DESPESA NÃO ADMITIDA COM RECURSOS DA CLÁUSULA DE P,D&amp;I, CONSIDERANDO O EXECUTOR E A QUALIFICAÇÃO DO PROJETO OU PROGRAMA</v>
      </c>
    </row>
    <row r="1030" spans="1:10" ht="12" customHeight="1" x14ac:dyDescent="0.3">
      <c r="A1030" s="597" t="s">
        <v>2355</v>
      </c>
      <c r="B1030" s="597" t="s">
        <v>249</v>
      </c>
      <c r="C1030" s="597" t="s">
        <v>244</v>
      </c>
      <c r="D1030" s="597" t="s">
        <v>2354</v>
      </c>
      <c r="E1030" s="597" t="s">
        <v>2354</v>
      </c>
      <c r="F1030" s="597" t="s">
        <v>1644</v>
      </c>
      <c r="G1030" s="597" t="s">
        <v>219</v>
      </c>
      <c r="H1030" s="598" t="str">
        <f t="shared" si="32"/>
        <v>PESQUISA EM TIC;EMPRESA BRASILEIRA;GRANDE;;;OBRAS E INSTALACOES;REFORMA DE EDIFICAÇÃO</v>
      </c>
      <c r="I1030" s="599" t="s">
        <v>1567</v>
      </c>
      <c r="J1030" s="600" t="str">
        <f t="shared" si="33"/>
        <v>DESPESA NÃO ADMITIDA COM RECURSOS DA CLÁUSULA DE P,D&amp;I, CONSIDERANDO O EXECUTOR E A QUALIFICAÇÃO DO PROJETO OU PROGRAMA</v>
      </c>
    </row>
    <row r="1031" spans="1:10" ht="12" customHeight="1" x14ac:dyDescent="0.3">
      <c r="A1031" s="597" t="s">
        <v>2355</v>
      </c>
      <c r="B1031" s="597" t="s">
        <v>249</v>
      </c>
      <c r="C1031" s="597" t="s">
        <v>244</v>
      </c>
      <c r="D1031" s="597" t="s">
        <v>2354</v>
      </c>
      <c r="E1031" s="597" t="s">
        <v>2354</v>
      </c>
      <c r="F1031" s="597" t="s">
        <v>1644</v>
      </c>
      <c r="G1031" s="597" t="s">
        <v>2065</v>
      </c>
      <c r="H1031" s="598" t="str">
        <f t="shared" si="32"/>
        <v>PESQUISA EM TIC;EMPRESA BRASILEIRA;GRANDE;;;OBRAS E INSTALACOES;SERVIÇO TÉCNICO DE APOIO - INFRAESTRUTURA</v>
      </c>
      <c r="I1031" s="599" t="s">
        <v>1567</v>
      </c>
      <c r="J1031" s="600" t="str">
        <f t="shared" si="33"/>
        <v>DESPESA NÃO ADMITIDA COM RECURSOS DA CLÁUSULA DE P,D&amp;I, CONSIDERANDO O EXECUTOR E A QUALIFICAÇÃO DO PROJETO OU PROGRAMA</v>
      </c>
    </row>
    <row r="1032" spans="1:10" ht="12" customHeight="1" x14ac:dyDescent="0.3">
      <c r="A1032" s="597" t="s">
        <v>2355</v>
      </c>
      <c r="B1032" s="597" t="s">
        <v>249</v>
      </c>
      <c r="C1032" s="597" t="s">
        <v>244</v>
      </c>
      <c r="D1032" s="597" t="s">
        <v>2354</v>
      </c>
      <c r="E1032" s="597" t="s">
        <v>2354</v>
      </c>
      <c r="F1032" s="597" t="s">
        <v>10</v>
      </c>
      <c r="G1032" s="597" t="s">
        <v>1649</v>
      </c>
      <c r="H1032" s="598" t="str">
        <f t="shared" si="32"/>
        <v>PESQUISA EM TIC;EMPRESA BRASILEIRA;GRANDE;;;OUTRAS DESPESAS;DESPESA DE IMPORTACAO</v>
      </c>
      <c r="I1032" s="599" t="s">
        <v>1575</v>
      </c>
      <c r="J1032" s="600" t="str">
        <f t="shared" si="33"/>
        <v/>
      </c>
    </row>
    <row r="1033" spans="1:10" ht="12" customHeight="1" x14ac:dyDescent="0.3">
      <c r="A1033" s="597" t="s">
        <v>2355</v>
      </c>
      <c r="B1033" s="597" t="s">
        <v>249</v>
      </c>
      <c r="C1033" s="597" t="s">
        <v>244</v>
      </c>
      <c r="D1033" s="597" t="s">
        <v>2354</v>
      </c>
      <c r="E1033" s="597" t="s">
        <v>2354</v>
      </c>
      <c r="F1033" s="597" t="s">
        <v>10</v>
      </c>
      <c r="G1033" s="597" t="s">
        <v>1650</v>
      </c>
      <c r="H1033" s="598" t="str">
        <f t="shared" si="32"/>
        <v>PESQUISA EM TIC;EMPRESA BRASILEIRA;GRANDE;;;OUTRAS DESPESAS;DESPESA OPERACIONAL E ADMINISTRATIVA</v>
      </c>
      <c r="I1033" s="599" t="s">
        <v>1567</v>
      </c>
      <c r="J1033" s="600" t="str">
        <f t="shared" si="33"/>
        <v>DESPESA NÃO ADMITIDA COM RECURSOS DA CLÁUSULA DE P,D&amp;I, CONSIDERANDO O EXECUTOR E A QUALIFICAÇÃO DO PROJETO OU PROGRAMA</v>
      </c>
    </row>
    <row r="1034" spans="1:10" ht="12" customHeight="1" x14ac:dyDescent="0.3">
      <c r="A1034" s="597" t="s">
        <v>2355</v>
      </c>
      <c r="B1034" s="597" t="s">
        <v>249</v>
      </c>
      <c r="C1034" s="597" t="s">
        <v>244</v>
      </c>
      <c r="D1034" s="597" t="s">
        <v>2354</v>
      </c>
      <c r="E1034" s="597" t="s">
        <v>2354</v>
      </c>
      <c r="F1034" s="597" t="s">
        <v>10</v>
      </c>
      <c r="G1034" s="597" t="s">
        <v>277</v>
      </c>
      <c r="H1034" s="598" t="str">
        <f t="shared" si="32"/>
        <v>PESQUISA EM TIC;EMPRESA BRASILEIRA;GRANDE;;;OUTRAS DESPESAS;RESSARCIMENTO DE CUSTOS INDIRETOS</v>
      </c>
      <c r="I1034" s="599" t="s">
        <v>1567</v>
      </c>
      <c r="J1034" s="600" t="str">
        <f t="shared" si="33"/>
        <v>DESPESA NÃO ADMITIDA COM RECURSOS DA CLÁUSULA DE P,D&amp;I, CONSIDERANDO O EXECUTOR E A QUALIFICAÇÃO DO PROJETO OU PROGRAMA</v>
      </c>
    </row>
    <row r="1035" spans="1:10" ht="12" customHeight="1" x14ac:dyDescent="0.3">
      <c r="A1035" s="597" t="s">
        <v>2355</v>
      </c>
      <c r="B1035" s="597" t="s">
        <v>249</v>
      </c>
      <c r="C1035" s="597" t="s">
        <v>244</v>
      </c>
      <c r="D1035" s="597" t="s">
        <v>2354</v>
      </c>
      <c r="E1035" s="597" t="s">
        <v>2354</v>
      </c>
      <c r="F1035" s="597" t="s">
        <v>317</v>
      </c>
      <c r="G1035" s="597" t="s">
        <v>2060</v>
      </c>
      <c r="H1035" s="598" t="str">
        <f t="shared" si="32"/>
        <v>PESQUISA EM TIC;EMPRESA BRASILEIRA;GRANDE;;;OUTROS BENS E DIREITOS;DADO GEOLÓGICO, GEOQUÍMICO OU GEOFÍSICO PÚBLICO</v>
      </c>
      <c r="I1035" s="599" t="s">
        <v>1567</v>
      </c>
      <c r="J1035" s="600" t="str">
        <f t="shared" si="33"/>
        <v>DESPESA NÃO ADMITIDA COM RECURSOS DA CLÁUSULA DE P,D&amp;I, CONSIDERANDO O EXECUTOR E A QUALIFICAÇÃO DO PROJETO OU PROGRAMA</v>
      </c>
    </row>
    <row r="1036" spans="1:10" ht="12" customHeight="1" x14ac:dyDescent="0.3">
      <c r="A1036" s="597" t="s">
        <v>2355</v>
      </c>
      <c r="B1036" s="597" t="s">
        <v>249</v>
      </c>
      <c r="C1036" s="597" t="s">
        <v>244</v>
      </c>
      <c r="D1036" s="597" t="s">
        <v>2354</v>
      </c>
      <c r="E1036" s="597" t="s">
        <v>2354</v>
      </c>
      <c r="F1036" s="597" t="s">
        <v>317</v>
      </c>
      <c r="G1036" s="597" t="s">
        <v>220</v>
      </c>
      <c r="H1036" s="598" t="str">
        <f t="shared" si="32"/>
        <v>PESQUISA EM TIC;EMPRESA BRASILEIRA;GRANDE;;;OUTROS BENS E DIREITOS;DADO NÃO REGULADO PELA ANP</v>
      </c>
      <c r="I1036" s="599" t="s">
        <v>1567</v>
      </c>
      <c r="J1036" s="600" t="str">
        <f t="shared" si="33"/>
        <v>DESPESA NÃO ADMITIDA COM RECURSOS DA CLÁUSULA DE P,D&amp;I, CONSIDERANDO O EXECUTOR E A QUALIFICAÇÃO DO PROJETO OU PROGRAMA</v>
      </c>
    </row>
    <row r="1037" spans="1:10" ht="12" customHeight="1" x14ac:dyDescent="0.3">
      <c r="A1037" s="597" t="s">
        <v>2355</v>
      </c>
      <c r="B1037" s="597" t="s">
        <v>249</v>
      </c>
      <c r="C1037" s="597" t="s">
        <v>244</v>
      </c>
      <c r="D1037" s="597" t="s">
        <v>2354</v>
      </c>
      <c r="E1037" s="597" t="s">
        <v>2354</v>
      </c>
      <c r="F1037" s="597" t="s">
        <v>317</v>
      </c>
      <c r="G1037" s="597" t="s">
        <v>215</v>
      </c>
      <c r="H1037" s="598" t="str">
        <f t="shared" si="32"/>
        <v>PESQUISA EM TIC;EMPRESA BRASILEIRA;GRANDE;;;OUTROS BENS E DIREITOS;MATERIAL BIBLIOGRÁFICO</v>
      </c>
      <c r="I1037" s="599" t="s">
        <v>1567</v>
      </c>
      <c r="J1037" s="600" t="str">
        <f t="shared" si="33"/>
        <v>DESPESA NÃO ADMITIDA COM RECURSOS DA CLÁUSULA DE P,D&amp;I, CONSIDERANDO O EXECUTOR E A QUALIFICAÇÃO DO PROJETO OU PROGRAMA</v>
      </c>
    </row>
    <row r="1038" spans="1:10" ht="12" customHeight="1" x14ac:dyDescent="0.3">
      <c r="A1038" s="597" t="s">
        <v>2355</v>
      </c>
      <c r="B1038" s="597" t="s">
        <v>249</v>
      </c>
      <c r="C1038" s="597" t="s">
        <v>244</v>
      </c>
      <c r="D1038" s="597" t="s">
        <v>2354</v>
      </c>
      <c r="E1038" s="597" t="s">
        <v>2354</v>
      </c>
      <c r="F1038" s="597" t="s">
        <v>317</v>
      </c>
      <c r="G1038" s="597" t="s">
        <v>2068</v>
      </c>
      <c r="H1038" s="598" t="str">
        <f t="shared" si="32"/>
        <v>PESQUISA EM TIC;EMPRESA BRASILEIRA;GRANDE;;;OUTROS BENS E DIREITOS;OUTRO (ESPECIFIQUE)</v>
      </c>
      <c r="I1038" s="599" t="s">
        <v>1567</v>
      </c>
      <c r="J1038" s="600" t="str">
        <f t="shared" si="33"/>
        <v>DESPESA NÃO ADMITIDA COM RECURSOS DA CLÁUSULA DE P,D&amp;I, CONSIDERANDO O EXECUTOR E A QUALIFICAÇÃO DO PROJETO OU PROGRAMA</v>
      </c>
    </row>
    <row r="1039" spans="1:10" ht="12" customHeight="1" x14ac:dyDescent="0.3">
      <c r="A1039" s="597" t="s">
        <v>2355</v>
      </c>
      <c r="B1039" s="597" t="s">
        <v>249</v>
      </c>
      <c r="C1039" s="597" t="s">
        <v>244</v>
      </c>
      <c r="D1039" s="597" t="s">
        <v>2354</v>
      </c>
      <c r="E1039" s="597" t="s">
        <v>2354</v>
      </c>
      <c r="F1039" s="597" t="s">
        <v>317</v>
      </c>
      <c r="G1039" s="597" t="s">
        <v>321</v>
      </c>
      <c r="H1039" s="598" t="str">
        <f t="shared" si="32"/>
        <v>PESQUISA EM TIC;EMPRESA BRASILEIRA;GRANDE;;;OUTROS BENS E DIREITOS;SOFTWARE</v>
      </c>
      <c r="I1039" s="599" t="s">
        <v>1567</v>
      </c>
      <c r="J1039" s="600" t="str">
        <f t="shared" si="33"/>
        <v>DESPESA NÃO ADMITIDA COM RECURSOS DA CLÁUSULA DE P,D&amp;I, CONSIDERANDO O EXECUTOR E A QUALIFICAÇÃO DO PROJETO OU PROGRAMA</v>
      </c>
    </row>
    <row r="1040" spans="1:10" ht="12" customHeight="1" x14ac:dyDescent="0.3">
      <c r="A1040" s="597" t="s">
        <v>2355</v>
      </c>
      <c r="B1040" s="597" t="s">
        <v>249</v>
      </c>
      <c r="C1040" s="597" t="s">
        <v>244</v>
      </c>
      <c r="D1040" s="597" t="s">
        <v>2354</v>
      </c>
      <c r="E1040" s="597" t="s">
        <v>2354</v>
      </c>
      <c r="F1040" s="597" t="s">
        <v>409</v>
      </c>
      <c r="G1040" s="597" t="s">
        <v>2202</v>
      </c>
      <c r="H1040" s="598" t="str">
        <f t="shared" si="32"/>
        <v>PESQUISA EM TIC;EMPRESA BRASILEIRA;GRANDE;;;PASSAGENS;NA</v>
      </c>
      <c r="I1040" s="599" t="s">
        <v>1575</v>
      </c>
      <c r="J1040" s="600" t="str">
        <f t="shared" si="33"/>
        <v/>
      </c>
    </row>
    <row r="1041" spans="1:10" ht="12" customHeight="1" x14ac:dyDescent="0.3">
      <c r="A1041" s="597" t="s">
        <v>2355</v>
      </c>
      <c r="B1041" s="597" t="s">
        <v>249</v>
      </c>
      <c r="C1041" s="597" t="s">
        <v>244</v>
      </c>
      <c r="D1041" s="597" t="s">
        <v>2354</v>
      </c>
      <c r="E1041" s="597" t="s">
        <v>2354</v>
      </c>
      <c r="F1041" s="597" t="s">
        <v>1705</v>
      </c>
      <c r="G1041" s="597" t="s">
        <v>2058</v>
      </c>
      <c r="H1041" s="598" t="str">
        <f t="shared" si="32"/>
        <v>PESQUISA EM TIC;EMPRESA BRASILEIRA;GRANDE;;;PROTOTIPO;MATERIAL OU COMPONENTE - PROTÓTIPO OU UNIDADE PILOTO</v>
      </c>
      <c r="I1041" s="599" t="s">
        <v>1575</v>
      </c>
      <c r="J1041" s="600" t="str">
        <f t="shared" si="33"/>
        <v/>
      </c>
    </row>
    <row r="1042" spans="1:10" ht="12" customHeight="1" x14ac:dyDescent="0.3">
      <c r="A1042" s="597" t="s">
        <v>2355</v>
      </c>
      <c r="B1042" s="597" t="s">
        <v>249</v>
      </c>
      <c r="C1042" s="597" t="s">
        <v>244</v>
      </c>
      <c r="D1042" s="597" t="s">
        <v>2354</v>
      </c>
      <c r="E1042" s="597" t="s">
        <v>2354</v>
      </c>
      <c r="F1042" s="597" t="s">
        <v>1705</v>
      </c>
      <c r="G1042" s="597" t="s">
        <v>2059</v>
      </c>
      <c r="H1042" s="598" t="str">
        <f t="shared" si="32"/>
        <v>PESQUISA EM TIC;EMPRESA BRASILEIRA;GRANDE;;;PROTOTIPO;SERVIÇO DE TERCEIRO - PROTÓTIPO OU UNIDADE PILOTO</v>
      </c>
      <c r="I1042" s="599" t="s">
        <v>1575</v>
      </c>
      <c r="J1042" s="600" t="str">
        <f t="shared" si="33"/>
        <v/>
      </c>
    </row>
    <row r="1043" spans="1:10" ht="12" customHeight="1" x14ac:dyDescent="0.3">
      <c r="A1043" s="597" t="s">
        <v>2355</v>
      </c>
      <c r="B1043" s="597" t="s">
        <v>249</v>
      </c>
      <c r="C1043" s="597" t="s">
        <v>244</v>
      </c>
      <c r="D1043" s="597" t="s">
        <v>2354</v>
      </c>
      <c r="E1043" s="597" t="s">
        <v>2354</v>
      </c>
      <c r="F1043" s="597" t="s">
        <v>303</v>
      </c>
      <c r="G1043" s="597" t="s">
        <v>1647</v>
      </c>
      <c r="H1043" s="598" t="str">
        <f t="shared" si="32"/>
        <v>PESQUISA EM TIC;EMPRESA BRASILEIRA;GRANDE;;;RECURSOS HUMANOS;BOLSA</v>
      </c>
      <c r="I1043" s="599" t="s">
        <v>1567</v>
      </c>
      <c r="J1043" s="600" t="str">
        <f t="shared" si="33"/>
        <v>DESPESA NÃO ADMITIDA COM RECURSOS DA CLÁUSULA DE P,D&amp;I, CONSIDERANDO O EXECUTOR E A QUALIFICAÇÃO DO PROJETO OU PROGRAMA</v>
      </c>
    </row>
    <row r="1044" spans="1:10" ht="12" customHeight="1" x14ac:dyDescent="0.3">
      <c r="A1044" s="597" t="s">
        <v>2355</v>
      </c>
      <c r="B1044" s="597" t="s">
        <v>249</v>
      </c>
      <c r="C1044" s="597" t="s">
        <v>244</v>
      </c>
      <c r="D1044" s="597" t="s">
        <v>2354</v>
      </c>
      <c r="E1044" s="597" t="s">
        <v>2354</v>
      </c>
      <c r="F1044" s="597" t="s">
        <v>303</v>
      </c>
      <c r="G1044" s="597" t="s">
        <v>270</v>
      </c>
      <c r="H1044" s="598" t="str">
        <f t="shared" si="32"/>
        <v>PESQUISA EM TIC;EMPRESA BRASILEIRA;GRANDE;;;RECURSOS HUMANOS;TAXA DE BANCADA</v>
      </c>
      <c r="I1044" s="599" t="s">
        <v>1567</v>
      </c>
      <c r="J1044" s="600" t="str">
        <f t="shared" si="33"/>
        <v>DESPESA NÃO ADMITIDA COM RECURSOS DA CLÁUSULA DE P,D&amp;I, CONSIDERANDO O EXECUTOR E A QUALIFICAÇÃO DO PROJETO OU PROGRAMA</v>
      </c>
    </row>
    <row r="1045" spans="1:10" ht="12" customHeight="1" x14ac:dyDescent="0.3">
      <c r="A1045" s="597" t="s">
        <v>2355</v>
      </c>
      <c r="B1045" s="597" t="s">
        <v>249</v>
      </c>
      <c r="C1045" s="597" t="s">
        <v>244</v>
      </c>
      <c r="D1045" s="597" t="s">
        <v>2354</v>
      </c>
      <c r="E1045" s="597" t="s">
        <v>2354</v>
      </c>
      <c r="F1045" s="597" t="s">
        <v>2357</v>
      </c>
      <c r="G1045" s="597" t="s">
        <v>232</v>
      </c>
      <c r="H1045" s="598" t="str">
        <f t="shared" si="32"/>
        <v>PESQUISA EM TIC;EMPRESA BRASILEIRA;GRANDE;;;SERVICOS;OUTRO SERVIÇO DE APOIO</v>
      </c>
      <c r="I1045" s="599" t="s">
        <v>1567</v>
      </c>
      <c r="J1045" s="600" t="str">
        <f t="shared" si="33"/>
        <v>DESPESA NÃO ADMITIDA COM RECURSOS DA CLÁUSULA DE P,D&amp;I, CONSIDERANDO O EXECUTOR E A QUALIFICAÇÃO DO PROJETO OU PROGRAMA</v>
      </c>
    </row>
    <row r="1046" spans="1:10" ht="12" customHeight="1" x14ac:dyDescent="0.3">
      <c r="A1046" s="597" t="s">
        <v>2355</v>
      </c>
      <c r="B1046" s="597" t="s">
        <v>249</v>
      </c>
      <c r="C1046" s="597" t="s">
        <v>244</v>
      </c>
      <c r="D1046" s="597" t="s">
        <v>2354</v>
      </c>
      <c r="E1046" s="597" t="s">
        <v>2354</v>
      </c>
      <c r="F1046" s="597" t="s">
        <v>2357</v>
      </c>
      <c r="G1046" s="597" t="s">
        <v>221</v>
      </c>
      <c r="H1046" s="598" t="str">
        <f t="shared" si="32"/>
        <v>PESQUISA EM TIC;EMPRESA BRASILEIRA;GRANDE;;;SERVICOS;PERFURAÇÃO DE POÇO ESTRATIGRÁFICO</v>
      </c>
      <c r="I1046" s="599" t="s">
        <v>1567</v>
      </c>
      <c r="J1046" s="600" t="str">
        <f t="shared" si="33"/>
        <v>DESPESA NÃO ADMITIDA COM RECURSOS DA CLÁUSULA DE P,D&amp;I, CONSIDERANDO O EXECUTOR E A QUALIFICAÇÃO DO PROJETO OU PROGRAMA</v>
      </c>
    </row>
    <row r="1047" spans="1:10" ht="12" customHeight="1" x14ac:dyDescent="0.3">
      <c r="A1047" s="597" t="s">
        <v>2355</v>
      </c>
      <c r="B1047" s="597" t="s">
        <v>249</v>
      </c>
      <c r="C1047" s="597" t="s">
        <v>244</v>
      </c>
      <c r="D1047" s="597" t="s">
        <v>2354</v>
      </c>
      <c r="E1047" s="597" t="s">
        <v>2354</v>
      </c>
      <c r="F1047" s="597" t="s">
        <v>2357</v>
      </c>
      <c r="G1047" s="597" t="s">
        <v>2055</v>
      </c>
      <c r="H1047" s="598" t="str">
        <f t="shared" si="32"/>
        <v>PESQUISA EM TIC;EMPRESA BRASILEIRA;GRANDE;;;SERVICOS;SERVIÇO DE APOIO PARA AQUISIÇÃO DE DADOS</v>
      </c>
      <c r="I1047" s="599" t="s">
        <v>1567</v>
      </c>
      <c r="J1047" s="600" t="str">
        <f t="shared" si="33"/>
        <v>DESPESA NÃO ADMITIDA COM RECURSOS DA CLÁUSULA DE P,D&amp;I, CONSIDERANDO O EXECUTOR E A QUALIFICAÇÃO DO PROJETO OU PROGRAMA</v>
      </c>
    </row>
    <row r="1048" spans="1:10" ht="12" customHeight="1" x14ac:dyDescent="0.3">
      <c r="A1048" s="597" t="s">
        <v>2355</v>
      </c>
      <c r="B1048" s="597" t="s">
        <v>249</v>
      </c>
      <c r="C1048" s="597" t="s">
        <v>244</v>
      </c>
      <c r="D1048" s="597" t="s">
        <v>2354</v>
      </c>
      <c r="E1048" s="597" t="s">
        <v>2354</v>
      </c>
      <c r="F1048" s="597" t="s">
        <v>2357</v>
      </c>
      <c r="G1048" s="597" t="s">
        <v>230</v>
      </c>
      <c r="H1048" s="598" t="str">
        <f t="shared" si="32"/>
        <v>PESQUISA EM TIC;EMPRESA BRASILEIRA;GRANDE;;;SERVICOS;SERVIÇO DE EDITORAÇÃO E IMPRESSÃO</v>
      </c>
      <c r="I1048" s="599" t="s">
        <v>1567</v>
      </c>
      <c r="J1048" s="600" t="str">
        <f t="shared" si="33"/>
        <v>DESPESA NÃO ADMITIDA COM RECURSOS DA CLÁUSULA DE P,D&amp;I, CONSIDERANDO O EXECUTOR E A QUALIFICAÇÃO DO PROJETO OU PROGRAMA</v>
      </c>
    </row>
    <row r="1049" spans="1:10" ht="12" customHeight="1" x14ac:dyDescent="0.3">
      <c r="A1049" s="597" t="s">
        <v>2355</v>
      </c>
      <c r="B1049" s="597" t="s">
        <v>249</v>
      </c>
      <c r="C1049" s="597" t="s">
        <v>244</v>
      </c>
      <c r="D1049" s="597" t="s">
        <v>2354</v>
      </c>
      <c r="E1049" s="597" t="s">
        <v>2354</v>
      </c>
      <c r="F1049" s="597" t="s">
        <v>2357</v>
      </c>
      <c r="G1049" s="597" t="s">
        <v>231</v>
      </c>
      <c r="H1049" s="598" t="str">
        <f t="shared" si="32"/>
        <v>PESQUISA EM TIC;EMPRESA BRASILEIRA;GRANDE;;;SERVICOS;SERVIÇO DE LOCOMOÇÃO E TRANSPORTE</v>
      </c>
      <c r="I1049" s="599" t="s">
        <v>1567</v>
      </c>
      <c r="J1049" s="600" t="str">
        <f t="shared" si="33"/>
        <v>DESPESA NÃO ADMITIDA COM RECURSOS DA CLÁUSULA DE P,D&amp;I, CONSIDERANDO O EXECUTOR E A QUALIFICAÇÃO DO PROJETO OU PROGRAMA</v>
      </c>
    </row>
    <row r="1050" spans="1:10" ht="12" customHeight="1" x14ac:dyDescent="0.3">
      <c r="A1050" s="597" t="s">
        <v>2355</v>
      </c>
      <c r="B1050" s="597" t="s">
        <v>249</v>
      </c>
      <c r="C1050" s="597" t="s">
        <v>244</v>
      </c>
      <c r="D1050" s="597" t="s">
        <v>2354</v>
      </c>
      <c r="E1050" s="597" t="s">
        <v>2354</v>
      </c>
      <c r="F1050" s="597" t="s">
        <v>2357</v>
      </c>
      <c r="G1050" s="597" t="s">
        <v>2358</v>
      </c>
      <c r="H1050" s="598" t="str">
        <f t="shared" si="32"/>
        <v>PESQUISA EM TIC;EMPRESA BRASILEIRA;GRANDE;;;SERVICOS;SERVIÇO DE MANUTENÇÃO</v>
      </c>
      <c r="I1050" s="599" t="s">
        <v>1567</v>
      </c>
      <c r="J1050" s="600" t="str">
        <f t="shared" si="33"/>
        <v>DESPESA NÃO ADMITIDA COM RECURSOS DA CLÁUSULA DE P,D&amp;I, CONSIDERANDO O EXECUTOR E A QUALIFICAÇÃO DO PROJETO OU PROGRAMA</v>
      </c>
    </row>
    <row r="1051" spans="1:10" ht="12" customHeight="1" x14ac:dyDescent="0.3">
      <c r="A1051" s="597" t="s">
        <v>2355</v>
      </c>
      <c r="B1051" s="597" t="s">
        <v>249</v>
      </c>
      <c r="C1051" s="597" t="s">
        <v>244</v>
      </c>
      <c r="D1051" s="597" t="s">
        <v>2354</v>
      </c>
      <c r="E1051" s="597" t="s">
        <v>2354</v>
      </c>
      <c r="F1051" s="597" t="s">
        <v>2357</v>
      </c>
      <c r="G1051" s="597" t="s">
        <v>2399</v>
      </c>
      <c r="H1051" s="598" t="str">
        <f t="shared" si="32"/>
        <v>PESQUISA EM TIC;EMPRESA BRASILEIRA;GRANDE;;;SERVICOS;SERVIÇO TÉCNICO ESPECIALIZADO</v>
      </c>
      <c r="I1051" s="599" t="s">
        <v>1575</v>
      </c>
      <c r="J1051" s="600" t="str">
        <f t="shared" si="33"/>
        <v/>
      </c>
    </row>
    <row r="1052" spans="1:10" ht="12" customHeight="1" x14ac:dyDescent="0.3">
      <c r="A1052" s="597" t="s">
        <v>2355</v>
      </c>
      <c r="B1052" s="597" t="s">
        <v>249</v>
      </c>
      <c r="C1052" s="597" t="s">
        <v>244</v>
      </c>
      <c r="D1052" s="597" t="s">
        <v>2354</v>
      </c>
      <c r="E1052" s="597" t="s">
        <v>2354</v>
      </c>
      <c r="F1052" s="597" t="s">
        <v>2357</v>
      </c>
      <c r="G1052" s="597" t="s">
        <v>2359</v>
      </c>
      <c r="H1052" s="598" t="str">
        <f t="shared" si="32"/>
        <v>PESQUISA EM TIC;EMPRESA BRASILEIRA;GRANDE;;;SERVICOS;SERVIÇOS COMPUTACIONAIS</v>
      </c>
      <c r="I1052" s="599" t="s">
        <v>1575</v>
      </c>
      <c r="J1052" s="600" t="str">
        <f t="shared" si="33"/>
        <v/>
      </c>
    </row>
    <row r="1053" spans="1:10" ht="12" customHeight="1" x14ac:dyDescent="0.3">
      <c r="A1053" s="597" t="s">
        <v>2355</v>
      </c>
      <c r="B1053" s="597" t="s">
        <v>249</v>
      </c>
      <c r="C1053" s="597" t="s">
        <v>244</v>
      </c>
      <c r="D1053" s="597" t="s">
        <v>2354</v>
      </c>
      <c r="E1053" s="597" t="s">
        <v>2354</v>
      </c>
      <c r="F1053" s="597" t="s">
        <v>2357</v>
      </c>
      <c r="G1053" s="597" t="s">
        <v>229</v>
      </c>
      <c r="H1053" s="598" t="str">
        <f t="shared" si="32"/>
        <v>PESQUISA EM TIC;EMPRESA BRASILEIRA;GRANDE;;;SERVICOS;TAXA DE INSCRIÇÃO EM CONGRESSO OU EVENTO</v>
      </c>
      <c r="I1053" s="599" t="s">
        <v>1567</v>
      </c>
      <c r="J1053" s="600" t="str">
        <f t="shared" si="33"/>
        <v>DESPESA NÃO ADMITIDA COM RECURSOS DA CLÁUSULA DE P,D&amp;I, CONSIDERANDO O EXECUTOR E A QUALIFICAÇÃO DO PROJETO OU PROGRAMA</v>
      </c>
    </row>
    <row r="1054" spans="1:10" ht="12" customHeight="1" x14ac:dyDescent="0.3">
      <c r="A1054" s="597" t="s">
        <v>2355</v>
      </c>
      <c r="B1054" s="597" t="s">
        <v>249</v>
      </c>
      <c r="C1054" s="597" t="s">
        <v>244</v>
      </c>
      <c r="D1054" s="597" t="s">
        <v>2354</v>
      </c>
      <c r="E1054" s="597" t="s">
        <v>2354</v>
      </c>
      <c r="F1054" s="597" t="s">
        <v>2360</v>
      </c>
      <c r="G1054" s="597" t="s">
        <v>2064</v>
      </c>
      <c r="H1054" s="598" t="str">
        <f t="shared" si="32"/>
        <v>PESQUISA EM TIC;EMPRESA BRASILEIRA;GRANDE;;;SERVICOS - TIB;SERVIÇO DE TIB</v>
      </c>
      <c r="I1054" s="599" t="s">
        <v>1567</v>
      </c>
      <c r="J1054" s="600" t="str">
        <f t="shared" si="33"/>
        <v>DESPESA NÃO ADMITIDA COM RECURSOS DA CLÁUSULA DE P,D&amp;I, CONSIDERANDO O EXECUTOR E A QUALIFICAÇÃO DO PROJETO OU PROGRAMA</v>
      </c>
    </row>
    <row r="1055" spans="1:10" ht="12" customHeight="1" x14ac:dyDescent="0.3">
      <c r="A1055" s="597" t="s">
        <v>2355</v>
      </c>
      <c r="B1055" s="597" t="s">
        <v>249</v>
      </c>
      <c r="C1055" s="597" t="s">
        <v>244</v>
      </c>
      <c r="D1055" s="597" t="s">
        <v>2354</v>
      </c>
      <c r="E1055" s="597" t="s">
        <v>2354</v>
      </c>
      <c r="F1055" s="597" t="s">
        <v>2360</v>
      </c>
      <c r="G1055" s="597" t="s">
        <v>2057</v>
      </c>
      <c r="H1055" s="598" t="str">
        <f t="shared" si="32"/>
        <v>PESQUISA EM TIC;EMPRESA BRASILEIRA;GRANDE;;;SERVICOS - TIB;SERVIÇO DE TREINAMENTO, SUPORTE E QUALIFICAÇÃO</v>
      </c>
      <c r="I1055" s="599" t="s">
        <v>1567</v>
      </c>
      <c r="J1055" s="600" t="str">
        <f t="shared" si="33"/>
        <v>DESPESA NÃO ADMITIDA COM RECURSOS DA CLÁUSULA DE P,D&amp;I, CONSIDERANDO O EXECUTOR E A QUALIFICAÇÃO DO PROJETO OU PROGRAMA</v>
      </c>
    </row>
    <row r="1056" spans="1:10" ht="12" customHeight="1" x14ac:dyDescent="0.3">
      <c r="A1056" s="597" t="s">
        <v>2355</v>
      </c>
      <c r="B1056" s="597" t="s">
        <v>249</v>
      </c>
      <c r="C1056" s="597" t="s">
        <v>244</v>
      </c>
      <c r="D1056" s="597" t="s">
        <v>2354</v>
      </c>
      <c r="E1056" s="597" t="s">
        <v>2354</v>
      </c>
      <c r="F1056" s="597" t="s">
        <v>2360</v>
      </c>
      <c r="G1056" s="597" t="s">
        <v>2056</v>
      </c>
      <c r="H1056" s="598" t="str">
        <f t="shared" si="32"/>
        <v>PESQUISA EM TIC;EMPRESA BRASILEIRA;GRANDE;;;SERVICOS - TIB;SERVIÇO ESPECIALIZADO PARA TIB - NORMALIZAÇÃO</v>
      </c>
      <c r="I1056" s="599" t="s">
        <v>1567</v>
      </c>
      <c r="J1056" s="600" t="str">
        <f t="shared" si="33"/>
        <v>DESPESA NÃO ADMITIDA COM RECURSOS DA CLÁUSULA DE P,D&amp;I, CONSIDERANDO O EXECUTOR E A QUALIFICAÇÃO DO PROJETO OU PROGRAMA</v>
      </c>
    </row>
    <row r="1057" spans="1:10" ht="12" customHeight="1" x14ac:dyDescent="0.3">
      <c r="A1057" s="597" t="s">
        <v>2355</v>
      </c>
      <c r="B1057" s="597" t="s">
        <v>249</v>
      </c>
      <c r="C1057" s="597" t="s">
        <v>244</v>
      </c>
      <c r="D1057" s="597" t="s">
        <v>2354</v>
      </c>
      <c r="E1057" s="597" t="s">
        <v>2354</v>
      </c>
      <c r="F1057" s="597" t="s">
        <v>1648</v>
      </c>
      <c r="G1057" s="597" t="s">
        <v>2202</v>
      </c>
      <c r="H1057" s="598" t="str">
        <f t="shared" si="32"/>
        <v>PESQUISA EM TIC;EMPRESA BRASILEIRA;GRANDE;;;TESTES OPERACIONAIS;NA</v>
      </c>
      <c r="I1057" s="599" t="s">
        <v>1567</v>
      </c>
      <c r="J1057" s="600" t="str">
        <f t="shared" si="33"/>
        <v>DESPESA NÃO ADMITIDA COM RECURSOS DA CLÁUSULA DE P,D&amp;I, CONSIDERANDO O EXECUTOR E A QUALIFICAÇÃO DO PROJETO OU PROGRAMA</v>
      </c>
    </row>
    <row r="1058" spans="1:10" ht="12" customHeight="1" x14ac:dyDescent="0.3">
      <c r="A1058" s="597" t="s">
        <v>2355</v>
      </c>
      <c r="B1058" s="597" t="s">
        <v>249</v>
      </c>
      <c r="C1058" s="597" t="s">
        <v>244</v>
      </c>
      <c r="D1058" s="597" t="s">
        <v>2354</v>
      </c>
      <c r="E1058" s="597" t="s">
        <v>2354</v>
      </c>
      <c r="F1058" s="597" t="s">
        <v>281</v>
      </c>
      <c r="G1058" s="597" t="s">
        <v>2202</v>
      </c>
      <c r="H1058" s="598" t="str">
        <f t="shared" si="32"/>
        <v>PESQUISA EM TIC;EMPRESA BRASILEIRA;GRANDE;;;TRIBUTOS;NA</v>
      </c>
      <c r="I1058" s="599" t="s">
        <v>1575</v>
      </c>
      <c r="J1058" s="600" t="str">
        <f t="shared" si="33"/>
        <v/>
      </c>
    </row>
    <row r="1059" spans="1:10" ht="12" customHeight="1" x14ac:dyDescent="0.3">
      <c r="A1059" s="601" t="s">
        <v>2355</v>
      </c>
      <c r="B1059" s="600" t="s">
        <v>249</v>
      </c>
      <c r="C1059" s="600" t="s">
        <v>244</v>
      </c>
      <c r="D1059" s="600"/>
      <c r="E1059" s="600"/>
      <c r="F1059" s="597" t="s">
        <v>2357</v>
      </c>
      <c r="G1059" s="600" t="s">
        <v>2408</v>
      </c>
      <c r="H1059" s="598" t="str">
        <f t="shared" si="32"/>
        <v>PESQUISA EM TIC;EMPRESA BRASILEIRA;GRANDE;;;SERVICOS;SERVIÇO DE QUALIFICAÇÃO E CERTIFICAÇÃO</v>
      </c>
      <c r="I1059" s="599" t="s">
        <v>1567</v>
      </c>
      <c r="J1059" s="600" t="str">
        <f t="shared" si="33"/>
        <v>DESPESA NÃO ADMITIDA COM RECURSOS DA CLÁUSULA DE P,D&amp;I, CONSIDERANDO O EXECUTOR E A QUALIFICAÇÃO DO PROJETO OU PROGRAMA</v>
      </c>
    </row>
    <row r="1060" spans="1:10" ht="12" customHeight="1" x14ac:dyDescent="0.3">
      <c r="A1060" s="597" t="s">
        <v>2355</v>
      </c>
      <c r="B1060" s="597" t="s">
        <v>249</v>
      </c>
      <c r="C1060" s="597" t="s">
        <v>243</v>
      </c>
      <c r="D1060" s="597" t="s">
        <v>2354</v>
      </c>
      <c r="E1060" s="597" t="s">
        <v>2354</v>
      </c>
      <c r="F1060" s="597" t="s">
        <v>1646</v>
      </c>
      <c r="G1060" s="597" t="s">
        <v>2050</v>
      </c>
      <c r="H1060" s="598" t="str">
        <f t="shared" si="32"/>
        <v>PESQUISA EM TIC;EMPRESA BRASILEIRA;MÉDIO;;;CAPACITACAO DE FORNECEDORES;BENS E MATERIAIS - CABEÇA DE SÉRIE E LOTE PILOTO</v>
      </c>
      <c r="I1060" s="599" t="s">
        <v>1567</v>
      </c>
      <c r="J1060" s="600" t="str">
        <f t="shared" si="33"/>
        <v>DESPESA NÃO ADMITIDA COM RECURSOS DA CLÁUSULA DE P,D&amp;I, CONSIDERANDO O EXECUTOR E A QUALIFICAÇÃO DO PROJETO OU PROGRAMA</v>
      </c>
    </row>
    <row r="1061" spans="1:10" ht="12" customHeight="1" x14ac:dyDescent="0.3">
      <c r="A1061" s="597" t="s">
        <v>2355</v>
      </c>
      <c r="B1061" s="597" t="s">
        <v>249</v>
      </c>
      <c r="C1061" s="597" t="s">
        <v>243</v>
      </c>
      <c r="D1061" s="597" t="s">
        <v>2354</v>
      </c>
      <c r="E1061" s="597" t="s">
        <v>2354</v>
      </c>
      <c r="F1061" s="597" t="s">
        <v>1646</v>
      </c>
      <c r="G1061" s="597" t="s">
        <v>2053</v>
      </c>
      <c r="H1061" s="598" t="str">
        <f t="shared" si="32"/>
        <v>PESQUISA EM TIC;EMPRESA BRASILEIRA;MÉDIO;;;CAPACITACAO DE FORNECEDORES;EQUIPAMENTOS E MATERIAIS - PRIMEIRO LOTE</v>
      </c>
      <c r="I1061" s="599" t="s">
        <v>1567</v>
      </c>
      <c r="J1061" s="600" t="str">
        <f t="shared" si="33"/>
        <v>DESPESA NÃO ADMITIDA COM RECURSOS DA CLÁUSULA DE P,D&amp;I, CONSIDERANDO O EXECUTOR E A QUALIFICAÇÃO DO PROJETO OU PROGRAMA</v>
      </c>
    </row>
    <row r="1062" spans="1:10" ht="12" customHeight="1" x14ac:dyDescent="0.3">
      <c r="A1062" s="597" t="s">
        <v>2355</v>
      </c>
      <c r="B1062" s="597" t="s">
        <v>249</v>
      </c>
      <c r="C1062" s="597" t="s">
        <v>243</v>
      </c>
      <c r="D1062" s="597" t="s">
        <v>2354</v>
      </c>
      <c r="E1062" s="597" t="s">
        <v>2354</v>
      </c>
      <c r="F1062" s="597" t="s">
        <v>1646</v>
      </c>
      <c r="G1062" s="597" t="s">
        <v>260</v>
      </c>
      <c r="H1062" s="598" t="str">
        <f t="shared" si="32"/>
        <v>PESQUISA EM TIC;EMPRESA BRASILEIRA;MÉDIO;;;CAPACITACAO DE FORNECEDORES;EQUIPAMENTOS LABORATORIAIS</v>
      </c>
      <c r="I1062" s="599" t="s">
        <v>1567</v>
      </c>
      <c r="J1062" s="600" t="str">
        <f t="shared" si="33"/>
        <v>DESPESA NÃO ADMITIDA COM RECURSOS DA CLÁUSULA DE P,D&amp;I, CONSIDERANDO O EXECUTOR E A QUALIFICAÇÃO DO PROJETO OU PROGRAMA</v>
      </c>
    </row>
    <row r="1063" spans="1:10" ht="12" customHeight="1" x14ac:dyDescent="0.3">
      <c r="A1063" s="597" t="s">
        <v>2355</v>
      </c>
      <c r="B1063" s="597" t="s">
        <v>249</v>
      </c>
      <c r="C1063" s="597" t="s">
        <v>243</v>
      </c>
      <c r="D1063" s="597" t="s">
        <v>2354</v>
      </c>
      <c r="E1063" s="597" t="s">
        <v>2354</v>
      </c>
      <c r="F1063" s="597" t="s">
        <v>1646</v>
      </c>
      <c r="G1063" s="597" t="s">
        <v>2052</v>
      </c>
      <c r="H1063" s="598" t="str">
        <f t="shared" si="32"/>
        <v>PESQUISA EM TIC;EMPRESA BRASILEIRA;MÉDIO;;;CAPACITACAO DE FORNECEDORES;ESTUDOS DE VIABILIDADE TÉCNICA E ECONÔMICA</v>
      </c>
      <c r="I1063" s="599" t="s">
        <v>1567</v>
      </c>
      <c r="J1063" s="600" t="str">
        <f t="shared" si="33"/>
        <v>DESPESA NÃO ADMITIDA COM RECURSOS DA CLÁUSULA DE P,D&amp;I, CONSIDERANDO O EXECUTOR E A QUALIFICAÇÃO DO PROJETO OU PROGRAMA</v>
      </c>
    </row>
    <row r="1064" spans="1:10" ht="12" customHeight="1" x14ac:dyDescent="0.3">
      <c r="A1064" s="597" t="s">
        <v>2355</v>
      </c>
      <c r="B1064" s="597" t="s">
        <v>249</v>
      </c>
      <c r="C1064" s="597" t="s">
        <v>243</v>
      </c>
      <c r="D1064" s="597" t="s">
        <v>2354</v>
      </c>
      <c r="E1064" s="597" t="s">
        <v>2354</v>
      </c>
      <c r="F1064" s="597" t="s">
        <v>1646</v>
      </c>
      <c r="G1064" s="597" t="s">
        <v>2051</v>
      </c>
      <c r="H1064" s="598" t="str">
        <f t="shared" si="32"/>
        <v>PESQUISA EM TIC;EMPRESA BRASILEIRA;MÉDIO;;;CAPACITACAO DE FORNECEDORES;SERVIÇOS - CABEÇA DE SÉRIE E LOTE PILOTO</v>
      </c>
      <c r="I1064" s="599" t="s">
        <v>1567</v>
      </c>
      <c r="J1064" s="600" t="str">
        <f t="shared" si="33"/>
        <v>DESPESA NÃO ADMITIDA COM RECURSOS DA CLÁUSULA DE P,D&amp;I, CONSIDERANDO O EXECUTOR E A QUALIFICAÇÃO DO PROJETO OU PROGRAMA</v>
      </c>
    </row>
    <row r="1065" spans="1:10" ht="12" customHeight="1" x14ac:dyDescent="0.3">
      <c r="A1065" s="597" t="s">
        <v>2355</v>
      </c>
      <c r="B1065" s="597" t="s">
        <v>249</v>
      </c>
      <c r="C1065" s="597" t="s">
        <v>243</v>
      </c>
      <c r="D1065" s="597" t="s">
        <v>2354</v>
      </c>
      <c r="E1065" s="597" t="s">
        <v>2354</v>
      </c>
      <c r="F1065" s="597" t="s">
        <v>1646</v>
      </c>
      <c r="G1065" s="597" t="s">
        <v>2054</v>
      </c>
      <c r="H1065" s="598" t="str">
        <f t="shared" si="32"/>
        <v>PESQUISA EM TIC;EMPRESA BRASILEIRA;MÉDIO;;;CAPACITACAO DE FORNECEDORES;SERVIÇOS - OPERACIONALIZAÇÃO DE EQUIPAMENTOS</v>
      </c>
      <c r="I1065" s="599" t="s">
        <v>1567</v>
      </c>
      <c r="J1065" s="600" t="str">
        <f t="shared" si="33"/>
        <v>DESPESA NÃO ADMITIDA COM RECURSOS DA CLÁUSULA DE P,D&amp;I, CONSIDERANDO O EXECUTOR E A QUALIFICAÇÃO DO PROJETO OU PROGRAMA</v>
      </c>
    </row>
    <row r="1066" spans="1:10" ht="12" customHeight="1" x14ac:dyDescent="0.3">
      <c r="A1066" s="597" t="s">
        <v>2355</v>
      </c>
      <c r="B1066" s="597" t="s">
        <v>249</v>
      </c>
      <c r="C1066" s="597" t="s">
        <v>243</v>
      </c>
      <c r="D1066" s="597" t="s">
        <v>2354</v>
      </c>
      <c r="E1066" s="597" t="s">
        <v>2354</v>
      </c>
      <c r="F1066" s="597" t="s">
        <v>2362</v>
      </c>
      <c r="G1066" s="597" t="s">
        <v>2202</v>
      </c>
      <c r="H1066" s="598" t="str">
        <f t="shared" si="32"/>
        <v>PESQUISA EM TIC;EMPRESA BRASILEIRA;MÉDIO;;;CUSTOS DIRETOS;NA</v>
      </c>
      <c r="I1066" s="599" t="s">
        <v>1575</v>
      </c>
      <c r="J1066" s="600" t="str">
        <f t="shared" si="33"/>
        <v/>
      </c>
    </row>
    <row r="1067" spans="1:10" ht="12" customHeight="1" x14ac:dyDescent="0.3">
      <c r="A1067" s="597" t="s">
        <v>2355</v>
      </c>
      <c r="B1067" s="597" t="s">
        <v>249</v>
      </c>
      <c r="C1067" s="597" t="s">
        <v>243</v>
      </c>
      <c r="D1067" s="597" t="s">
        <v>2354</v>
      </c>
      <c r="E1067" s="597" t="s">
        <v>2354</v>
      </c>
      <c r="F1067" s="597" t="s">
        <v>1643</v>
      </c>
      <c r="G1067" s="597" t="s">
        <v>2202</v>
      </c>
      <c r="H1067" s="598" t="str">
        <f t="shared" si="32"/>
        <v>PESQUISA EM TIC;EMPRESA BRASILEIRA;MÉDIO;;;DIARIAS E AJUDA DE CUSTO;NA</v>
      </c>
      <c r="I1067" s="599" t="s">
        <v>1575</v>
      </c>
      <c r="J1067" s="600" t="str">
        <f t="shared" si="33"/>
        <v/>
      </c>
    </row>
    <row r="1068" spans="1:10" ht="12" customHeight="1" x14ac:dyDescent="0.3">
      <c r="A1068" s="597" t="s">
        <v>2355</v>
      </c>
      <c r="B1068" s="597" t="s">
        <v>249</v>
      </c>
      <c r="C1068" s="597" t="s">
        <v>243</v>
      </c>
      <c r="D1068" s="597" t="s">
        <v>2354</v>
      </c>
      <c r="E1068" s="597" t="s">
        <v>2354</v>
      </c>
      <c r="F1068" s="597" t="s">
        <v>1645</v>
      </c>
      <c r="G1068" s="597" t="s">
        <v>2361</v>
      </c>
      <c r="H1068" s="598" t="str">
        <f t="shared" si="32"/>
        <v>PESQUISA EM TIC;EMPRESA BRASILEIRA;MÉDIO;;;EQUIPAMENTO E MATERIAL PERMANENTE;EQUIPAMENTO</v>
      </c>
      <c r="I1068" s="599" t="s">
        <v>1575</v>
      </c>
      <c r="J1068" s="600" t="str">
        <f t="shared" si="33"/>
        <v/>
      </c>
    </row>
    <row r="1069" spans="1:10" ht="12" customHeight="1" x14ac:dyDescent="0.3">
      <c r="A1069" s="597" t="s">
        <v>2355</v>
      </c>
      <c r="B1069" s="597" t="s">
        <v>249</v>
      </c>
      <c r="C1069" s="597" t="s">
        <v>243</v>
      </c>
      <c r="D1069" s="597" t="s">
        <v>2354</v>
      </c>
      <c r="E1069" s="597" t="s">
        <v>2354</v>
      </c>
      <c r="F1069" s="597" t="s">
        <v>1645</v>
      </c>
      <c r="G1069" s="597" t="s">
        <v>1248</v>
      </c>
      <c r="H1069" s="598" t="str">
        <f t="shared" si="32"/>
        <v>PESQUISA EM TIC;EMPRESA BRASILEIRA;MÉDIO;;;EQUIPAMENTO E MATERIAL PERMANENTE;MATERIAL PERMANENTE</v>
      </c>
      <c r="I1069" s="599" t="s">
        <v>1575</v>
      </c>
      <c r="J1069" s="600" t="str">
        <f t="shared" si="33"/>
        <v/>
      </c>
    </row>
    <row r="1070" spans="1:10" ht="12" customHeight="1" x14ac:dyDescent="0.3">
      <c r="A1070" s="597" t="s">
        <v>2355</v>
      </c>
      <c r="B1070" s="597" t="s">
        <v>249</v>
      </c>
      <c r="C1070" s="597" t="s">
        <v>243</v>
      </c>
      <c r="D1070" s="597" t="s">
        <v>2354</v>
      </c>
      <c r="E1070" s="597" t="s">
        <v>2354</v>
      </c>
      <c r="F1070" s="597" t="s">
        <v>448</v>
      </c>
      <c r="G1070" s="597" t="s">
        <v>2062</v>
      </c>
      <c r="H1070" s="598" t="str">
        <f t="shared" ref="H1070:H1132" si="34">CONCATENATE(A1070,$H$2,B1070,$H$2,C1070,$H$2,D1070,$H$2,E1070,$H$2,F1070,$H$2,G1070)</f>
        <v>PESQUISA EM TIC;EMPRESA BRASILEIRA;MÉDIO;;;EQUIPE;BOLSA - ALUNO DE GRADUAÇÃO OU PÓS-GRADUAÇÃO</v>
      </c>
      <c r="I1070" s="599" t="s">
        <v>1567</v>
      </c>
      <c r="J1070" s="600" t="str">
        <f t="shared" ref="J1070:J1132" si="35">IF(I1070="N",J$3,"")</f>
        <v>DESPESA NÃO ADMITIDA COM RECURSOS DA CLÁUSULA DE P,D&amp;I, CONSIDERANDO O EXECUTOR E A QUALIFICAÇÃO DO PROJETO OU PROGRAMA</v>
      </c>
    </row>
    <row r="1071" spans="1:10" ht="12" customHeight="1" x14ac:dyDescent="0.3">
      <c r="A1071" s="597" t="s">
        <v>2355</v>
      </c>
      <c r="B1071" s="597" t="s">
        <v>249</v>
      </c>
      <c r="C1071" s="597" t="s">
        <v>243</v>
      </c>
      <c r="D1071" s="597" t="s">
        <v>2354</v>
      </c>
      <c r="E1071" s="597" t="s">
        <v>2354</v>
      </c>
      <c r="F1071" s="597" t="s">
        <v>448</v>
      </c>
      <c r="G1071" s="597" t="s">
        <v>2061</v>
      </c>
      <c r="H1071" s="598" t="str">
        <f t="shared" si="34"/>
        <v>PESQUISA EM TIC;EMPRESA BRASILEIRA;MÉDIO;;;EQUIPE;BOLSA - DOCENTE OU PESQUISADOR DA INSTITUIÇÃO</v>
      </c>
      <c r="I1071" s="599" t="s">
        <v>1567</v>
      </c>
      <c r="J1071" s="600" t="str">
        <f t="shared" si="35"/>
        <v>DESPESA NÃO ADMITIDA COM RECURSOS DA CLÁUSULA DE P,D&amp;I, CONSIDERANDO O EXECUTOR E A QUALIFICAÇÃO DO PROJETO OU PROGRAMA</v>
      </c>
    </row>
    <row r="1072" spans="1:10" ht="12" customHeight="1" x14ac:dyDescent="0.3">
      <c r="A1072" s="597" t="s">
        <v>2355</v>
      </c>
      <c r="B1072" s="597" t="s">
        <v>249</v>
      </c>
      <c r="C1072" s="597" t="s">
        <v>243</v>
      </c>
      <c r="D1072" s="597" t="s">
        <v>2354</v>
      </c>
      <c r="E1072" s="597" t="s">
        <v>2354</v>
      </c>
      <c r="F1072" s="597" t="s">
        <v>448</v>
      </c>
      <c r="G1072" s="597" t="s">
        <v>2063</v>
      </c>
      <c r="H1072" s="598" t="str">
        <f t="shared" si="34"/>
        <v>PESQUISA EM TIC;EMPRESA BRASILEIRA;MÉDIO;;;EQUIPE;BOLSA - PESQUISADOR VISITANTE</v>
      </c>
      <c r="I1072" s="599" t="s">
        <v>1567</v>
      </c>
      <c r="J1072" s="600" t="str">
        <f t="shared" si="35"/>
        <v>DESPESA NÃO ADMITIDA COM RECURSOS DA CLÁUSULA DE P,D&amp;I, CONSIDERANDO O EXECUTOR E A QUALIFICAÇÃO DO PROJETO OU PROGRAMA</v>
      </c>
    </row>
    <row r="1073" spans="1:10" ht="12" customHeight="1" x14ac:dyDescent="0.3">
      <c r="A1073" s="597" t="s">
        <v>2355</v>
      </c>
      <c r="B1073" s="597" t="s">
        <v>249</v>
      </c>
      <c r="C1073" s="597" t="s">
        <v>243</v>
      </c>
      <c r="D1073" s="597" t="s">
        <v>2354</v>
      </c>
      <c r="E1073" s="597" t="s">
        <v>2354</v>
      </c>
      <c r="F1073" s="597" t="s">
        <v>448</v>
      </c>
      <c r="G1073" s="597" t="s">
        <v>1641</v>
      </c>
      <c r="H1073" s="598" t="str">
        <f t="shared" si="34"/>
        <v>PESQUISA EM TIC;EMPRESA BRASILEIRA;MÉDIO;;;EQUIPE;REMUNERAÇÃO DIRETA</v>
      </c>
      <c r="I1073" s="599" t="s">
        <v>1575</v>
      </c>
      <c r="J1073" s="600" t="str">
        <f t="shared" si="35"/>
        <v/>
      </c>
    </row>
    <row r="1074" spans="1:10" ht="12" customHeight="1" x14ac:dyDescent="0.3">
      <c r="A1074" s="597" t="s">
        <v>2355</v>
      </c>
      <c r="B1074" s="597" t="s">
        <v>249</v>
      </c>
      <c r="C1074" s="597" t="s">
        <v>243</v>
      </c>
      <c r="D1074" s="597" t="s">
        <v>2354</v>
      </c>
      <c r="E1074" s="597" t="s">
        <v>2354</v>
      </c>
      <c r="F1074" s="597" t="s">
        <v>1642</v>
      </c>
      <c r="G1074" s="597" t="s">
        <v>2202</v>
      </c>
      <c r="H1074" s="598" t="str">
        <f t="shared" si="34"/>
        <v>PESQUISA EM TIC;EMPRESA BRASILEIRA;MÉDIO;;;MATERIAL DE CONSUMO;NA</v>
      </c>
      <c r="I1074" s="599" t="s">
        <v>1575</v>
      </c>
      <c r="J1074" s="600" t="str">
        <f t="shared" si="35"/>
        <v/>
      </c>
    </row>
    <row r="1075" spans="1:10" ht="12" customHeight="1" x14ac:dyDescent="0.3">
      <c r="A1075" s="597" t="s">
        <v>2355</v>
      </c>
      <c r="B1075" s="597" t="s">
        <v>249</v>
      </c>
      <c r="C1075" s="597" t="s">
        <v>243</v>
      </c>
      <c r="D1075" s="597" t="s">
        <v>2354</v>
      </c>
      <c r="E1075" s="597" t="s">
        <v>2354</v>
      </c>
      <c r="F1075" s="597" t="s">
        <v>1644</v>
      </c>
      <c r="G1075" s="597" t="s">
        <v>2066</v>
      </c>
      <c r="H1075" s="598" t="str">
        <f t="shared" si="34"/>
        <v>PESQUISA EM TIC;EMPRESA BRASILEIRA;MÉDIO;;;OBRAS E INSTALACOES;AMPLIAÇÃO DE ÁREA DE EDIFICAÇÃO</v>
      </c>
      <c r="I1075" s="599" t="s">
        <v>1567</v>
      </c>
      <c r="J1075" s="600" t="str">
        <f t="shared" si="35"/>
        <v>DESPESA NÃO ADMITIDA COM RECURSOS DA CLÁUSULA DE P,D&amp;I, CONSIDERANDO O EXECUTOR E A QUALIFICAÇÃO DO PROJETO OU PROGRAMA</v>
      </c>
    </row>
    <row r="1076" spans="1:10" ht="12" customHeight="1" x14ac:dyDescent="0.3">
      <c r="A1076" s="597" t="s">
        <v>2355</v>
      </c>
      <c r="B1076" s="597" t="s">
        <v>249</v>
      </c>
      <c r="C1076" s="597" t="s">
        <v>243</v>
      </c>
      <c r="D1076" s="597" t="s">
        <v>2354</v>
      </c>
      <c r="E1076" s="597" t="s">
        <v>2354</v>
      </c>
      <c r="F1076" s="597" t="s">
        <v>1644</v>
      </c>
      <c r="G1076" s="597" t="s">
        <v>258</v>
      </c>
      <c r="H1076" s="598" t="str">
        <f t="shared" si="34"/>
        <v>PESQUISA EM TIC;EMPRESA BRASILEIRA;MÉDIO;;;OBRAS E INSTALACOES;CONSTRUÇÃO DE NOVA EDIFICAÇÃO</v>
      </c>
      <c r="I1076" s="599" t="s">
        <v>1567</v>
      </c>
      <c r="J1076" s="600" t="str">
        <f t="shared" si="35"/>
        <v>DESPESA NÃO ADMITIDA COM RECURSOS DA CLÁUSULA DE P,D&amp;I, CONSIDERANDO O EXECUTOR E A QUALIFICAÇÃO DO PROJETO OU PROGRAMA</v>
      </c>
    </row>
    <row r="1077" spans="1:10" ht="12" customHeight="1" x14ac:dyDescent="0.3">
      <c r="A1077" s="597" t="s">
        <v>2355</v>
      </c>
      <c r="B1077" s="597" t="s">
        <v>249</v>
      </c>
      <c r="C1077" s="597" t="s">
        <v>243</v>
      </c>
      <c r="D1077" s="597" t="s">
        <v>2354</v>
      </c>
      <c r="E1077" s="597" t="s">
        <v>2354</v>
      </c>
      <c r="F1077" s="597" t="s">
        <v>1644</v>
      </c>
      <c r="G1077" s="597" t="s">
        <v>2067</v>
      </c>
      <c r="H1077" s="598" t="str">
        <f t="shared" si="34"/>
        <v>PESQUISA EM TIC;EMPRESA BRASILEIRA;MÉDIO;;;OBRAS E INSTALACOES;PROJETO EXECUTIVO E ESTUDOS TÉCNICOS</v>
      </c>
      <c r="I1077" s="599" t="s">
        <v>1567</v>
      </c>
      <c r="J1077" s="600" t="str">
        <f t="shared" si="35"/>
        <v>DESPESA NÃO ADMITIDA COM RECURSOS DA CLÁUSULA DE P,D&amp;I, CONSIDERANDO O EXECUTOR E A QUALIFICAÇÃO DO PROJETO OU PROGRAMA</v>
      </c>
    </row>
    <row r="1078" spans="1:10" ht="12" customHeight="1" x14ac:dyDescent="0.3">
      <c r="A1078" s="597" t="s">
        <v>2355</v>
      </c>
      <c r="B1078" s="597" t="s">
        <v>249</v>
      </c>
      <c r="C1078" s="597" t="s">
        <v>243</v>
      </c>
      <c r="D1078" s="597" t="s">
        <v>2354</v>
      </c>
      <c r="E1078" s="597" t="s">
        <v>2354</v>
      </c>
      <c r="F1078" s="597" t="s">
        <v>1644</v>
      </c>
      <c r="G1078" s="597" t="s">
        <v>219</v>
      </c>
      <c r="H1078" s="598" t="str">
        <f t="shared" si="34"/>
        <v>PESQUISA EM TIC;EMPRESA BRASILEIRA;MÉDIO;;;OBRAS E INSTALACOES;REFORMA DE EDIFICAÇÃO</v>
      </c>
      <c r="I1078" s="599" t="s">
        <v>1567</v>
      </c>
      <c r="J1078" s="600" t="str">
        <f t="shared" si="35"/>
        <v>DESPESA NÃO ADMITIDA COM RECURSOS DA CLÁUSULA DE P,D&amp;I, CONSIDERANDO O EXECUTOR E A QUALIFICAÇÃO DO PROJETO OU PROGRAMA</v>
      </c>
    </row>
    <row r="1079" spans="1:10" ht="12" customHeight="1" x14ac:dyDescent="0.3">
      <c r="A1079" s="597" t="s">
        <v>2355</v>
      </c>
      <c r="B1079" s="597" t="s">
        <v>249</v>
      </c>
      <c r="C1079" s="597" t="s">
        <v>243</v>
      </c>
      <c r="D1079" s="597" t="s">
        <v>2354</v>
      </c>
      <c r="E1079" s="597" t="s">
        <v>2354</v>
      </c>
      <c r="F1079" s="597" t="s">
        <v>1644</v>
      </c>
      <c r="G1079" s="597" t="s">
        <v>2065</v>
      </c>
      <c r="H1079" s="598" t="str">
        <f t="shared" si="34"/>
        <v>PESQUISA EM TIC;EMPRESA BRASILEIRA;MÉDIO;;;OBRAS E INSTALACOES;SERVIÇO TÉCNICO DE APOIO - INFRAESTRUTURA</v>
      </c>
      <c r="I1079" s="599" t="s">
        <v>1567</v>
      </c>
      <c r="J1079" s="600" t="str">
        <f t="shared" si="35"/>
        <v>DESPESA NÃO ADMITIDA COM RECURSOS DA CLÁUSULA DE P,D&amp;I, CONSIDERANDO O EXECUTOR E A QUALIFICAÇÃO DO PROJETO OU PROGRAMA</v>
      </c>
    </row>
    <row r="1080" spans="1:10" ht="12" customHeight="1" x14ac:dyDescent="0.3">
      <c r="A1080" s="597" t="s">
        <v>2355</v>
      </c>
      <c r="B1080" s="597" t="s">
        <v>249</v>
      </c>
      <c r="C1080" s="597" t="s">
        <v>243</v>
      </c>
      <c r="D1080" s="597" t="s">
        <v>2354</v>
      </c>
      <c r="E1080" s="597" t="s">
        <v>2354</v>
      </c>
      <c r="F1080" s="597" t="s">
        <v>10</v>
      </c>
      <c r="G1080" s="597" t="s">
        <v>1649</v>
      </c>
      <c r="H1080" s="598" t="str">
        <f t="shared" si="34"/>
        <v>PESQUISA EM TIC;EMPRESA BRASILEIRA;MÉDIO;;;OUTRAS DESPESAS;DESPESA DE IMPORTACAO</v>
      </c>
      <c r="I1080" s="599" t="s">
        <v>1575</v>
      </c>
      <c r="J1080" s="600" t="str">
        <f t="shared" si="35"/>
        <v/>
      </c>
    </row>
    <row r="1081" spans="1:10" ht="12" customHeight="1" x14ac:dyDescent="0.3">
      <c r="A1081" s="597" t="s">
        <v>2355</v>
      </c>
      <c r="B1081" s="597" t="s">
        <v>249</v>
      </c>
      <c r="C1081" s="597" t="s">
        <v>243</v>
      </c>
      <c r="D1081" s="597" t="s">
        <v>2354</v>
      </c>
      <c r="E1081" s="597" t="s">
        <v>2354</v>
      </c>
      <c r="F1081" s="597" t="s">
        <v>10</v>
      </c>
      <c r="G1081" s="597" t="s">
        <v>1650</v>
      </c>
      <c r="H1081" s="598" t="str">
        <f t="shared" si="34"/>
        <v>PESQUISA EM TIC;EMPRESA BRASILEIRA;MÉDIO;;;OUTRAS DESPESAS;DESPESA OPERACIONAL E ADMINISTRATIVA</v>
      </c>
      <c r="I1081" s="599" t="s">
        <v>1567</v>
      </c>
      <c r="J1081" s="600" t="str">
        <f t="shared" si="35"/>
        <v>DESPESA NÃO ADMITIDA COM RECURSOS DA CLÁUSULA DE P,D&amp;I, CONSIDERANDO O EXECUTOR E A QUALIFICAÇÃO DO PROJETO OU PROGRAMA</v>
      </c>
    </row>
    <row r="1082" spans="1:10" ht="12" customHeight="1" x14ac:dyDescent="0.3">
      <c r="A1082" s="597" t="s">
        <v>2355</v>
      </c>
      <c r="B1082" s="597" t="s">
        <v>249</v>
      </c>
      <c r="C1082" s="597" t="s">
        <v>243</v>
      </c>
      <c r="D1082" s="597" t="s">
        <v>2354</v>
      </c>
      <c r="E1082" s="597" t="s">
        <v>2354</v>
      </c>
      <c r="F1082" s="597" t="s">
        <v>10</v>
      </c>
      <c r="G1082" s="597" t="s">
        <v>277</v>
      </c>
      <c r="H1082" s="598" t="str">
        <f t="shared" si="34"/>
        <v>PESQUISA EM TIC;EMPRESA BRASILEIRA;MÉDIO;;;OUTRAS DESPESAS;RESSARCIMENTO DE CUSTOS INDIRETOS</v>
      </c>
      <c r="I1082" s="599" t="s">
        <v>1567</v>
      </c>
      <c r="J1082" s="600" t="str">
        <f t="shared" si="35"/>
        <v>DESPESA NÃO ADMITIDA COM RECURSOS DA CLÁUSULA DE P,D&amp;I, CONSIDERANDO O EXECUTOR E A QUALIFICAÇÃO DO PROJETO OU PROGRAMA</v>
      </c>
    </row>
    <row r="1083" spans="1:10" ht="12" customHeight="1" x14ac:dyDescent="0.3">
      <c r="A1083" s="597" t="s">
        <v>2355</v>
      </c>
      <c r="B1083" s="597" t="s">
        <v>249</v>
      </c>
      <c r="C1083" s="597" t="s">
        <v>243</v>
      </c>
      <c r="D1083" s="597" t="s">
        <v>2354</v>
      </c>
      <c r="E1083" s="597" t="s">
        <v>2354</v>
      </c>
      <c r="F1083" s="597" t="s">
        <v>317</v>
      </c>
      <c r="G1083" s="597" t="s">
        <v>2060</v>
      </c>
      <c r="H1083" s="598" t="str">
        <f t="shared" si="34"/>
        <v>PESQUISA EM TIC;EMPRESA BRASILEIRA;MÉDIO;;;OUTROS BENS E DIREITOS;DADO GEOLÓGICO, GEOQUÍMICO OU GEOFÍSICO PÚBLICO</v>
      </c>
      <c r="I1083" s="599" t="s">
        <v>1567</v>
      </c>
      <c r="J1083" s="600" t="str">
        <f t="shared" si="35"/>
        <v>DESPESA NÃO ADMITIDA COM RECURSOS DA CLÁUSULA DE P,D&amp;I, CONSIDERANDO O EXECUTOR E A QUALIFICAÇÃO DO PROJETO OU PROGRAMA</v>
      </c>
    </row>
    <row r="1084" spans="1:10" ht="12" customHeight="1" x14ac:dyDescent="0.3">
      <c r="A1084" s="597" t="s">
        <v>2355</v>
      </c>
      <c r="B1084" s="597" t="s">
        <v>249</v>
      </c>
      <c r="C1084" s="597" t="s">
        <v>243</v>
      </c>
      <c r="D1084" s="597" t="s">
        <v>2354</v>
      </c>
      <c r="E1084" s="597" t="s">
        <v>2354</v>
      </c>
      <c r="F1084" s="597" t="s">
        <v>317</v>
      </c>
      <c r="G1084" s="597" t="s">
        <v>220</v>
      </c>
      <c r="H1084" s="598" t="str">
        <f t="shared" si="34"/>
        <v>PESQUISA EM TIC;EMPRESA BRASILEIRA;MÉDIO;;;OUTROS BENS E DIREITOS;DADO NÃO REGULADO PELA ANP</v>
      </c>
      <c r="I1084" s="599" t="s">
        <v>1567</v>
      </c>
      <c r="J1084" s="600" t="str">
        <f t="shared" si="35"/>
        <v>DESPESA NÃO ADMITIDA COM RECURSOS DA CLÁUSULA DE P,D&amp;I, CONSIDERANDO O EXECUTOR E A QUALIFICAÇÃO DO PROJETO OU PROGRAMA</v>
      </c>
    </row>
    <row r="1085" spans="1:10" ht="12" customHeight="1" x14ac:dyDescent="0.3">
      <c r="A1085" s="597" t="s">
        <v>2355</v>
      </c>
      <c r="B1085" s="597" t="s">
        <v>249</v>
      </c>
      <c r="C1085" s="597" t="s">
        <v>243</v>
      </c>
      <c r="D1085" s="597" t="s">
        <v>2354</v>
      </c>
      <c r="E1085" s="597" t="s">
        <v>2354</v>
      </c>
      <c r="F1085" s="597" t="s">
        <v>317</v>
      </c>
      <c r="G1085" s="597" t="s">
        <v>215</v>
      </c>
      <c r="H1085" s="598" t="str">
        <f t="shared" si="34"/>
        <v>PESQUISA EM TIC;EMPRESA BRASILEIRA;MÉDIO;;;OUTROS BENS E DIREITOS;MATERIAL BIBLIOGRÁFICO</v>
      </c>
      <c r="I1085" s="599" t="s">
        <v>1567</v>
      </c>
      <c r="J1085" s="600" t="str">
        <f t="shared" si="35"/>
        <v>DESPESA NÃO ADMITIDA COM RECURSOS DA CLÁUSULA DE P,D&amp;I, CONSIDERANDO O EXECUTOR E A QUALIFICAÇÃO DO PROJETO OU PROGRAMA</v>
      </c>
    </row>
    <row r="1086" spans="1:10" ht="12" customHeight="1" x14ac:dyDescent="0.3">
      <c r="A1086" s="597" t="s">
        <v>2355</v>
      </c>
      <c r="B1086" s="597" t="s">
        <v>249</v>
      </c>
      <c r="C1086" s="597" t="s">
        <v>243</v>
      </c>
      <c r="D1086" s="597" t="s">
        <v>2354</v>
      </c>
      <c r="E1086" s="597" t="s">
        <v>2354</v>
      </c>
      <c r="F1086" s="597" t="s">
        <v>317</v>
      </c>
      <c r="G1086" s="597" t="s">
        <v>2068</v>
      </c>
      <c r="H1086" s="598" t="str">
        <f t="shared" si="34"/>
        <v>PESQUISA EM TIC;EMPRESA BRASILEIRA;MÉDIO;;;OUTROS BENS E DIREITOS;OUTRO (ESPECIFIQUE)</v>
      </c>
      <c r="I1086" s="599" t="s">
        <v>1567</v>
      </c>
      <c r="J1086" s="600" t="str">
        <f t="shared" si="35"/>
        <v>DESPESA NÃO ADMITIDA COM RECURSOS DA CLÁUSULA DE P,D&amp;I, CONSIDERANDO O EXECUTOR E A QUALIFICAÇÃO DO PROJETO OU PROGRAMA</v>
      </c>
    </row>
    <row r="1087" spans="1:10" ht="12" customHeight="1" x14ac:dyDescent="0.3">
      <c r="A1087" s="597" t="s">
        <v>2355</v>
      </c>
      <c r="B1087" s="597" t="s">
        <v>249</v>
      </c>
      <c r="C1087" s="597" t="s">
        <v>243</v>
      </c>
      <c r="D1087" s="597" t="s">
        <v>2354</v>
      </c>
      <c r="E1087" s="597" t="s">
        <v>2354</v>
      </c>
      <c r="F1087" s="597" t="s">
        <v>317</v>
      </c>
      <c r="G1087" s="597" t="s">
        <v>321</v>
      </c>
      <c r="H1087" s="598" t="str">
        <f t="shared" si="34"/>
        <v>PESQUISA EM TIC;EMPRESA BRASILEIRA;MÉDIO;;;OUTROS BENS E DIREITOS;SOFTWARE</v>
      </c>
      <c r="I1087" s="599" t="s">
        <v>1567</v>
      </c>
      <c r="J1087" s="600" t="str">
        <f t="shared" si="35"/>
        <v>DESPESA NÃO ADMITIDA COM RECURSOS DA CLÁUSULA DE P,D&amp;I, CONSIDERANDO O EXECUTOR E A QUALIFICAÇÃO DO PROJETO OU PROGRAMA</v>
      </c>
    </row>
    <row r="1088" spans="1:10" ht="12" customHeight="1" x14ac:dyDescent="0.3">
      <c r="A1088" s="597" t="s">
        <v>2355</v>
      </c>
      <c r="B1088" s="597" t="s">
        <v>249</v>
      </c>
      <c r="C1088" s="597" t="s">
        <v>243</v>
      </c>
      <c r="D1088" s="597" t="s">
        <v>2354</v>
      </c>
      <c r="E1088" s="597" t="s">
        <v>2354</v>
      </c>
      <c r="F1088" s="597" t="s">
        <v>409</v>
      </c>
      <c r="G1088" s="597" t="s">
        <v>2202</v>
      </c>
      <c r="H1088" s="598" t="str">
        <f t="shared" si="34"/>
        <v>PESQUISA EM TIC;EMPRESA BRASILEIRA;MÉDIO;;;PASSAGENS;NA</v>
      </c>
      <c r="I1088" s="599" t="s">
        <v>1575</v>
      </c>
      <c r="J1088" s="600" t="str">
        <f t="shared" si="35"/>
        <v/>
      </c>
    </row>
    <row r="1089" spans="1:10" ht="12" customHeight="1" x14ac:dyDescent="0.3">
      <c r="A1089" s="597" t="s">
        <v>2355</v>
      </c>
      <c r="B1089" s="597" t="s">
        <v>249</v>
      </c>
      <c r="C1089" s="597" t="s">
        <v>243</v>
      </c>
      <c r="D1089" s="597" t="s">
        <v>2354</v>
      </c>
      <c r="E1089" s="597" t="s">
        <v>2354</v>
      </c>
      <c r="F1089" s="597" t="s">
        <v>1705</v>
      </c>
      <c r="G1089" s="597" t="s">
        <v>2058</v>
      </c>
      <c r="H1089" s="598" t="str">
        <f t="shared" si="34"/>
        <v>PESQUISA EM TIC;EMPRESA BRASILEIRA;MÉDIO;;;PROTOTIPO;MATERIAL OU COMPONENTE - PROTÓTIPO OU UNIDADE PILOTO</v>
      </c>
      <c r="I1089" s="599" t="s">
        <v>1575</v>
      </c>
      <c r="J1089" s="600" t="str">
        <f t="shared" si="35"/>
        <v/>
      </c>
    </row>
    <row r="1090" spans="1:10" ht="12" customHeight="1" x14ac:dyDescent="0.3">
      <c r="A1090" s="597" t="s">
        <v>2355</v>
      </c>
      <c r="B1090" s="597" t="s">
        <v>249</v>
      </c>
      <c r="C1090" s="597" t="s">
        <v>243</v>
      </c>
      <c r="D1090" s="597" t="s">
        <v>2354</v>
      </c>
      <c r="E1090" s="597" t="s">
        <v>2354</v>
      </c>
      <c r="F1090" s="597" t="s">
        <v>1705</v>
      </c>
      <c r="G1090" s="597" t="s">
        <v>2059</v>
      </c>
      <c r="H1090" s="598" t="str">
        <f t="shared" si="34"/>
        <v>PESQUISA EM TIC;EMPRESA BRASILEIRA;MÉDIO;;;PROTOTIPO;SERVIÇO DE TERCEIRO - PROTÓTIPO OU UNIDADE PILOTO</v>
      </c>
      <c r="I1090" s="599" t="s">
        <v>1575</v>
      </c>
      <c r="J1090" s="600" t="str">
        <f t="shared" si="35"/>
        <v/>
      </c>
    </row>
    <row r="1091" spans="1:10" ht="12" customHeight="1" x14ac:dyDescent="0.3">
      <c r="A1091" s="597" t="s">
        <v>2355</v>
      </c>
      <c r="B1091" s="597" t="s">
        <v>249</v>
      </c>
      <c r="C1091" s="597" t="s">
        <v>243</v>
      </c>
      <c r="D1091" s="597" t="s">
        <v>2354</v>
      </c>
      <c r="E1091" s="597" t="s">
        <v>2354</v>
      </c>
      <c r="F1091" s="597" t="s">
        <v>303</v>
      </c>
      <c r="G1091" s="597" t="s">
        <v>1647</v>
      </c>
      <c r="H1091" s="598" t="str">
        <f t="shared" si="34"/>
        <v>PESQUISA EM TIC;EMPRESA BRASILEIRA;MÉDIO;;;RECURSOS HUMANOS;BOLSA</v>
      </c>
      <c r="I1091" s="599" t="s">
        <v>1567</v>
      </c>
      <c r="J1091" s="600" t="str">
        <f t="shared" si="35"/>
        <v>DESPESA NÃO ADMITIDA COM RECURSOS DA CLÁUSULA DE P,D&amp;I, CONSIDERANDO O EXECUTOR E A QUALIFICAÇÃO DO PROJETO OU PROGRAMA</v>
      </c>
    </row>
    <row r="1092" spans="1:10" ht="12" customHeight="1" x14ac:dyDescent="0.3">
      <c r="A1092" s="597" t="s">
        <v>2355</v>
      </c>
      <c r="B1092" s="597" t="s">
        <v>249</v>
      </c>
      <c r="C1092" s="597" t="s">
        <v>243</v>
      </c>
      <c r="D1092" s="597" t="s">
        <v>2354</v>
      </c>
      <c r="E1092" s="597" t="s">
        <v>2354</v>
      </c>
      <c r="F1092" s="597" t="s">
        <v>303</v>
      </c>
      <c r="G1092" s="597" t="s">
        <v>270</v>
      </c>
      <c r="H1092" s="598" t="str">
        <f t="shared" si="34"/>
        <v>PESQUISA EM TIC;EMPRESA BRASILEIRA;MÉDIO;;;RECURSOS HUMANOS;TAXA DE BANCADA</v>
      </c>
      <c r="I1092" s="599" t="s">
        <v>1567</v>
      </c>
      <c r="J1092" s="600" t="str">
        <f t="shared" si="35"/>
        <v>DESPESA NÃO ADMITIDA COM RECURSOS DA CLÁUSULA DE P,D&amp;I, CONSIDERANDO O EXECUTOR E A QUALIFICAÇÃO DO PROJETO OU PROGRAMA</v>
      </c>
    </row>
    <row r="1093" spans="1:10" ht="12" customHeight="1" x14ac:dyDescent="0.3">
      <c r="A1093" s="597" t="s">
        <v>2355</v>
      </c>
      <c r="B1093" s="597" t="s">
        <v>249</v>
      </c>
      <c r="C1093" s="597" t="s">
        <v>243</v>
      </c>
      <c r="D1093" s="597" t="s">
        <v>2354</v>
      </c>
      <c r="E1093" s="597" t="s">
        <v>2354</v>
      </c>
      <c r="F1093" s="597" t="s">
        <v>2357</v>
      </c>
      <c r="G1093" s="597" t="s">
        <v>232</v>
      </c>
      <c r="H1093" s="598" t="str">
        <f t="shared" si="34"/>
        <v>PESQUISA EM TIC;EMPRESA BRASILEIRA;MÉDIO;;;SERVICOS;OUTRO SERVIÇO DE APOIO</v>
      </c>
      <c r="I1093" s="599" t="s">
        <v>1567</v>
      </c>
      <c r="J1093" s="600" t="str">
        <f t="shared" si="35"/>
        <v>DESPESA NÃO ADMITIDA COM RECURSOS DA CLÁUSULA DE P,D&amp;I, CONSIDERANDO O EXECUTOR E A QUALIFICAÇÃO DO PROJETO OU PROGRAMA</v>
      </c>
    </row>
    <row r="1094" spans="1:10" ht="12" customHeight="1" x14ac:dyDescent="0.3">
      <c r="A1094" s="597" t="s">
        <v>2355</v>
      </c>
      <c r="B1094" s="597" t="s">
        <v>249</v>
      </c>
      <c r="C1094" s="597" t="s">
        <v>243</v>
      </c>
      <c r="D1094" s="597" t="s">
        <v>2354</v>
      </c>
      <c r="E1094" s="597" t="s">
        <v>2354</v>
      </c>
      <c r="F1094" s="597" t="s">
        <v>2357</v>
      </c>
      <c r="G1094" s="597" t="s">
        <v>221</v>
      </c>
      <c r="H1094" s="598" t="str">
        <f t="shared" si="34"/>
        <v>PESQUISA EM TIC;EMPRESA BRASILEIRA;MÉDIO;;;SERVICOS;PERFURAÇÃO DE POÇO ESTRATIGRÁFICO</v>
      </c>
      <c r="I1094" s="599" t="s">
        <v>1567</v>
      </c>
      <c r="J1094" s="600" t="str">
        <f t="shared" si="35"/>
        <v>DESPESA NÃO ADMITIDA COM RECURSOS DA CLÁUSULA DE P,D&amp;I, CONSIDERANDO O EXECUTOR E A QUALIFICAÇÃO DO PROJETO OU PROGRAMA</v>
      </c>
    </row>
    <row r="1095" spans="1:10" ht="12" customHeight="1" x14ac:dyDescent="0.3">
      <c r="A1095" s="597" t="s">
        <v>2355</v>
      </c>
      <c r="B1095" s="597" t="s">
        <v>249</v>
      </c>
      <c r="C1095" s="597" t="s">
        <v>243</v>
      </c>
      <c r="D1095" s="597" t="s">
        <v>2354</v>
      </c>
      <c r="E1095" s="597" t="s">
        <v>2354</v>
      </c>
      <c r="F1095" s="597" t="s">
        <v>2357</v>
      </c>
      <c r="G1095" s="597" t="s">
        <v>2055</v>
      </c>
      <c r="H1095" s="598" t="str">
        <f t="shared" si="34"/>
        <v>PESQUISA EM TIC;EMPRESA BRASILEIRA;MÉDIO;;;SERVICOS;SERVIÇO DE APOIO PARA AQUISIÇÃO DE DADOS</v>
      </c>
      <c r="I1095" s="599" t="s">
        <v>1567</v>
      </c>
      <c r="J1095" s="600" t="str">
        <f t="shared" si="35"/>
        <v>DESPESA NÃO ADMITIDA COM RECURSOS DA CLÁUSULA DE P,D&amp;I, CONSIDERANDO O EXECUTOR E A QUALIFICAÇÃO DO PROJETO OU PROGRAMA</v>
      </c>
    </row>
    <row r="1096" spans="1:10" ht="12" customHeight="1" x14ac:dyDescent="0.3">
      <c r="A1096" s="597" t="s">
        <v>2355</v>
      </c>
      <c r="B1096" s="597" t="s">
        <v>249</v>
      </c>
      <c r="C1096" s="597" t="s">
        <v>243</v>
      </c>
      <c r="D1096" s="597" t="s">
        <v>2354</v>
      </c>
      <c r="E1096" s="597" t="s">
        <v>2354</v>
      </c>
      <c r="F1096" s="597" t="s">
        <v>2357</v>
      </c>
      <c r="G1096" s="597" t="s">
        <v>230</v>
      </c>
      <c r="H1096" s="598" t="str">
        <f t="shared" si="34"/>
        <v>PESQUISA EM TIC;EMPRESA BRASILEIRA;MÉDIO;;;SERVICOS;SERVIÇO DE EDITORAÇÃO E IMPRESSÃO</v>
      </c>
      <c r="I1096" s="599" t="s">
        <v>1567</v>
      </c>
      <c r="J1096" s="600" t="str">
        <f t="shared" si="35"/>
        <v>DESPESA NÃO ADMITIDA COM RECURSOS DA CLÁUSULA DE P,D&amp;I, CONSIDERANDO O EXECUTOR E A QUALIFICAÇÃO DO PROJETO OU PROGRAMA</v>
      </c>
    </row>
    <row r="1097" spans="1:10" ht="12" customHeight="1" x14ac:dyDescent="0.3">
      <c r="A1097" s="597" t="s">
        <v>2355</v>
      </c>
      <c r="B1097" s="597" t="s">
        <v>249</v>
      </c>
      <c r="C1097" s="597" t="s">
        <v>243</v>
      </c>
      <c r="D1097" s="597" t="s">
        <v>2354</v>
      </c>
      <c r="E1097" s="597" t="s">
        <v>2354</v>
      </c>
      <c r="F1097" s="597" t="s">
        <v>2357</v>
      </c>
      <c r="G1097" s="597" t="s">
        <v>231</v>
      </c>
      <c r="H1097" s="598" t="str">
        <f t="shared" si="34"/>
        <v>PESQUISA EM TIC;EMPRESA BRASILEIRA;MÉDIO;;;SERVICOS;SERVIÇO DE LOCOMOÇÃO E TRANSPORTE</v>
      </c>
      <c r="I1097" s="599" t="s">
        <v>1567</v>
      </c>
      <c r="J1097" s="600" t="str">
        <f t="shared" si="35"/>
        <v>DESPESA NÃO ADMITIDA COM RECURSOS DA CLÁUSULA DE P,D&amp;I, CONSIDERANDO O EXECUTOR E A QUALIFICAÇÃO DO PROJETO OU PROGRAMA</v>
      </c>
    </row>
    <row r="1098" spans="1:10" ht="12" customHeight="1" x14ac:dyDescent="0.3">
      <c r="A1098" s="597" t="s">
        <v>2355</v>
      </c>
      <c r="B1098" s="597" t="s">
        <v>249</v>
      </c>
      <c r="C1098" s="597" t="s">
        <v>243</v>
      </c>
      <c r="D1098" s="597" t="s">
        <v>2354</v>
      </c>
      <c r="E1098" s="597" t="s">
        <v>2354</v>
      </c>
      <c r="F1098" s="597" t="s">
        <v>2357</v>
      </c>
      <c r="G1098" s="597" t="s">
        <v>2358</v>
      </c>
      <c r="H1098" s="598" t="str">
        <f t="shared" si="34"/>
        <v>PESQUISA EM TIC;EMPRESA BRASILEIRA;MÉDIO;;;SERVICOS;SERVIÇO DE MANUTENÇÃO</v>
      </c>
      <c r="I1098" s="599" t="s">
        <v>1567</v>
      </c>
      <c r="J1098" s="600" t="str">
        <f t="shared" si="35"/>
        <v>DESPESA NÃO ADMITIDA COM RECURSOS DA CLÁUSULA DE P,D&amp;I, CONSIDERANDO O EXECUTOR E A QUALIFICAÇÃO DO PROJETO OU PROGRAMA</v>
      </c>
    </row>
    <row r="1099" spans="1:10" ht="12" customHeight="1" x14ac:dyDescent="0.3">
      <c r="A1099" s="597" t="s">
        <v>2355</v>
      </c>
      <c r="B1099" s="597" t="s">
        <v>249</v>
      </c>
      <c r="C1099" s="597" t="s">
        <v>243</v>
      </c>
      <c r="D1099" s="597" t="s">
        <v>2354</v>
      </c>
      <c r="E1099" s="597" t="s">
        <v>2354</v>
      </c>
      <c r="F1099" s="597" t="s">
        <v>2357</v>
      </c>
      <c r="G1099" s="597" t="s">
        <v>2399</v>
      </c>
      <c r="H1099" s="598" t="str">
        <f t="shared" si="34"/>
        <v>PESQUISA EM TIC;EMPRESA BRASILEIRA;MÉDIO;;;SERVICOS;SERVIÇO TÉCNICO ESPECIALIZADO</v>
      </c>
      <c r="I1099" s="599" t="s">
        <v>1575</v>
      </c>
      <c r="J1099" s="600" t="str">
        <f t="shared" si="35"/>
        <v/>
      </c>
    </row>
    <row r="1100" spans="1:10" ht="12" customHeight="1" x14ac:dyDescent="0.3">
      <c r="A1100" s="597" t="s">
        <v>2355</v>
      </c>
      <c r="B1100" s="597" t="s">
        <v>249</v>
      </c>
      <c r="C1100" s="597" t="s">
        <v>243</v>
      </c>
      <c r="D1100" s="597" t="s">
        <v>2354</v>
      </c>
      <c r="E1100" s="597" t="s">
        <v>2354</v>
      </c>
      <c r="F1100" s="597" t="s">
        <v>2357</v>
      </c>
      <c r="G1100" s="597" t="s">
        <v>2359</v>
      </c>
      <c r="H1100" s="598" t="str">
        <f t="shared" si="34"/>
        <v>PESQUISA EM TIC;EMPRESA BRASILEIRA;MÉDIO;;;SERVICOS;SERVIÇOS COMPUTACIONAIS</v>
      </c>
      <c r="I1100" s="599" t="s">
        <v>1575</v>
      </c>
      <c r="J1100" s="600" t="str">
        <f t="shared" si="35"/>
        <v/>
      </c>
    </row>
    <row r="1101" spans="1:10" ht="12" customHeight="1" x14ac:dyDescent="0.3">
      <c r="A1101" s="597" t="s">
        <v>2355</v>
      </c>
      <c r="B1101" s="597" t="s">
        <v>249</v>
      </c>
      <c r="C1101" s="597" t="s">
        <v>243</v>
      </c>
      <c r="D1101" s="597" t="s">
        <v>2354</v>
      </c>
      <c r="E1101" s="597" t="s">
        <v>2354</v>
      </c>
      <c r="F1101" s="597" t="s">
        <v>2357</v>
      </c>
      <c r="G1101" s="597" t="s">
        <v>229</v>
      </c>
      <c r="H1101" s="598" t="str">
        <f t="shared" si="34"/>
        <v>PESQUISA EM TIC;EMPRESA BRASILEIRA;MÉDIO;;;SERVICOS;TAXA DE INSCRIÇÃO EM CONGRESSO OU EVENTO</v>
      </c>
      <c r="I1101" s="599" t="s">
        <v>1567</v>
      </c>
      <c r="J1101" s="600" t="str">
        <f t="shared" si="35"/>
        <v>DESPESA NÃO ADMITIDA COM RECURSOS DA CLÁUSULA DE P,D&amp;I, CONSIDERANDO O EXECUTOR E A QUALIFICAÇÃO DO PROJETO OU PROGRAMA</v>
      </c>
    </row>
    <row r="1102" spans="1:10" ht="12" customHeight="1" x14ac:dyDescent="0.3">
      <c r="A1102" s="597" t="s">
        <v>2355</v>
      </c>
      <c r="B1102" s="597" t="s">
        <v>249</v>
      </c>
      <c r="C1102" s="597" t="s">
        <v>243</v>
      </c>
      <c r="D1102" s="597" t="s">
        <v>2354</v>
      </c>
      <c r="E1102" s="597" t="s">
        <v>2354</v>
      </c>
      <c r="F1102" s="597" t="s">
        <v>2360</v>
      </c>
      <c r="G1102" s="597" t="s">
        <v>2064</v>
      </c>
      <c r="H1102" s="598" t="str">
        <f t="shared" si="34"/>
        <v>PESQUISA EM TIC;EMPRESA BRASILEIRA;MÉDIO;;;SERVICOS - TIB;SERVIÇO DE TIB</v>
      </c>
      <c r="I1102" s="599" t="s">
        <v>1567</v>
      </c>
      <c r="J1102" s="600" t="str">
        <f t="shared" si="35"/>
        <v>DESPESA NÃO ADMITIDA COM RECURSOS DA CLÁUSULA DE P,D&amp;I, CONSIDERANDO O EXECUTOR E A QUALIFICAÇÃO DO PROJETO OU PROGRAMA</v>
      </c>
    </row>
    <row r="1103" spans="1:10" ht="12" customHeight="1" x14ac:dyDescent="0.3">
      <c r="A1103" s="597" t="s">
        <v>2355</v>
      </c>
      <c r="B1103" s="597" t="s">
        <v>249</v>
      </c>
      <c r="C1103" s="597" t="s">
        <v>243</v>
      </c>
      <c r="D1103" s="597" t="s">
        <v>2354</v>
      </c>
      <c r="E1103" s="597" t="s">
        <v>2354</v>
      </c>
      <c r="F1103" s="597" t="s">
        <v>2360</v>
      </c>
      <c r="G1103" s="597" t="s">
        <v>2057</v>
      </c>
      <c r="H1103" s="598" t="str">
        <f t="shared" si="34"/>
        <v>PESQUISA EM TIC;EMPRESA BRASILEIRA;MÉDIO;;;SERVICOS - TIB;SERVIÇO DE TREINAMENTO, SUPORTE E QUALIFICAÇÃO</v>
      </c>
      <c r="I1103" s="599" t="s">
        <v>1567</v>
      </c>
      <c r="J1103" s="600" t="str">
        <f t="shared" si="35"/>
        <v>DESPESA NÃO ADMITIDA COM RECURSOS DA CLÁUSULA DE P,D&amp;I, CONSIDERANDO O EXECUTOR E A QUALIFICAÇÃO DO PROJETO OU PROGRAMA</v>
      </c>
    </row>
    <row r="1104" spans="1:10" ht="12" customHeight="1" x14ac:dyDescent="0.3">
      <c r="A1104" s="597" t="s">
        <v>2355</v>
      </c>
      <c r="B1104" s="597" t="s">
        <v>249</v>
      </c>
      <c r="C1104" s="597" t="s">
        <v>243</v>
      </c>
      <c r="D1104" s="597" t="s">
        <v>2354</v>
      </c>
      <c r="E1104" s="597" t="s">
        <v>2354</v>
      </c>
      <c r="F1104" s="597" t="s">
        <v>2360</v>
      </c>
      <c r="G1104" s="597" t="s">
        <v>2056</v>
      </c>
      <c r="H1104" s="598" t="str">
        <f t="shared" si="34"/>
        <v>PESQUISA EM TIC;EMPRESA BRASILEIRA;MÉDIO;;;SERVICOS - TIB;SERVIÇO ESPECIALIZADO PARA TIB - NORMALIZAÇÃO</v>
      </c>
      <c r="I1104" s="599" t="s">
        <v>1567</v>
      </c>
      <c r="J1104" s="600" t="str">
        <f t="shared" si="35"/>
        <v>DESPESA NÃO ADMITIDA COM RECURSOS DA CLÁUSULA DE P,D&amp;I, CONSIDERANDO O EXECUTOR E A QUALIFICAÇÃO DO PROJETO OU PROGRAMA</v>
      </c>
    </row>
    <row r="1105" spans="1:10" ht="12" customHeight="1" x14ac:dyDescent="0.3">
      <c r="A1105" s="597" t="s">
        <v>2355</v>
      </c>
      <c r="B1105" s="597" t="s">
        <v>249</v>
      </c>
      <c r="C1105" s="597" t="s">
        <v>243</v>
      </c>
      <c r="D1105" s="597" t="s">
        <v>2354</v>
      </c>
      <c r="E1105" s="597" t="s">
        <v>2354</v>
      </c>
      <c r="F1105" s="597" t="s">
        <v>1648</v>
      </c>
      <c r="G1105" s="597" t="s">
        <v>2202</v>
      </c>
      <c r="H1105" s="598" t="str">
        <f t="shared" si="34"/>
        <v>PESQUISA EM TIC;EMPRESA BRASILEIRA;MÉDIO;;;TESTES OPERACIONAIS;NA</v>
      </c>
      <c r="I1105" s="599" t="s">
        <v>1567</v>
      </c>
      <c r="J1105" s="600" t="str">
        <f t="shared" si="35"/>
        <v>DESPESA NÃO ADMITIDA COM RECURSOS DA CLÁUSULA DE P,D&amp;I, CONSIDERANDO O EXECUTOR E A QUALIFICAÇÃO DO PROJETO OU PROGRAMA</v>
      </c>
    </row>
    <row r="1106" spans="1:10" ht="12" customHeight="1" x14ac:dyDescent="0.3">
      <c r="A1106" s="597" t="s">
        <v>2355</v>
      </c>
      <c r="B1106" s="597" t="s">
        <v>249</v>
      </c>
      <c r="C1106" s="597" t="s">
        <v>243</v>
      </c>
      <c r="D1106" s="597" t="s">
        <v>2354</v>
      </c>
      <c r="E1106" s="597" t="s">
        <v>2354</v>
      </c>
      <c r="F1106" s="597" t="s">
        <v>281</v>
      </c>
      <c r="G1106" s="597" t="s">
        <v>2202</v>
      </c>
      <c r="H1106" s="598" t="str">
        <f t="shared" si="34"/>
        <v>PESQUISA EM TIC;EMPRESA BRASILEIRA;MÉDIO;;;TRIBUTOS;NA</v>
      </c>
      <c r="I1106" s="599" t="s">
        <v>1575</v>
      </c>
      <c r="J1106" s="600" t="str">
        <f t="shared" si="35"/>
        <v/>
      </c>
    </row>
    <row r="1107" spans="1:10" ht="12" customHeight="1" x14ac:dyDescent="0.3">
      <c r="A1107" s="601" t="s">
        <v>2355</v>
      </c>
      <c r="B1107" s="600" t="s">
        <v>249</v>
      </c>
      <c r="C1107" s="597" t="s">
        <v>243</v>
      </c>
      <c r="D1107" s="600"/>
      <c r="E1107" s="600"/>
      <c r="F1107" s="597" t="s">
        <v>2357</v>
      </c>
      <c r="G1107" s="600" t="s">
        <v>2408</v>
      </c>
      <c r="H1107" s="598" t="str">
        <f t="shared" si="34"/>
        <v>PESQUISA EM TIC;EMPRESA BRASILEIRA;MÉDIO;;;SERVICOS;SERVIÇO DE QUALIFICAÇÃO E CERTIFICAÇÃO</v>
      </c>
      <c r="I1107" s="599" t="s">
        <v>1567</v>
      </c>
      <c r="J1107" s="600" t="str">
        <f t="shared" si="35"/>
        <v>DESPESA NÃO ADMITIDA COM RECURSOS DA CLÁUSULA DE P,D&amp;I, CONSIDERANDO O EXECUTOR E A QUALIFICAÇÃO DO PROJETO OU PROGRAMA</v>
      </c>
    </row>
    <row r="1108" spans="1:10" ht="12" customHeight="1" x14ac:dyDescent="0.3">
      <c r="A1108" s="597" t="s">
        <v>2355</v>
      </c>
      <c r="B1108" s="597" t="s">
        <v>249</v>
      </c>
      <c r="C1108" s="597" t="s">
        <v>261</v>
      </c>
      <c r="D1108" s="597" t="s">
        <v>2354</v>
      </c>
      <c r="E1108" s="597" t="s">
        <v>2354</v>
      </c>
      <c r="F1108" s="597" t="s">
        <v>1646</v>
      </c>
      <c r="G1108" s="597" t="s">
        <v>2050</v>
      </c>
      <c r="H1108" s="598" t="str">
        <f t="shared" si="34"/>
        <v>PESQUISA EM TIC;EMPRESA BRASILEIRA;MICRO OU PEQUENO;;;CAPACITACAO DE FORNECEDORES;BENS E MATERIAIS - CABEÇA DE SÉRIE E LOTE PILOTO</v>
      </c>
      <c r="I1108" s="599" t="s">
        <v>1567</v>
      </c>
      <c r="J1108" s="600" t="str">
        <f t="shared" si="35"/>
        <v>DESPESA NÃO ADMITIDA COM RECURSOS DA CLÁUSULA DE P,D&amp;I, CONSIDERANDO O EXECUTOR E A QUALIFICAÇÃO DO PROJETO OU PROGRAMA</v>
      </c>
    </row>
    <row r="1109" spans="1:10" ht="12" customHeight="1" x14ac:dyDescent="0.3">
      <c r="A1109" s="597" t="s">
        <v>2355</v>
      </c>
      <c r="B1109" s="597" t="s">
        <v>249</v>
      </c>
      <c r="C1109" s="597" t="s">
        <v>261</v>
      </c>
      <c r="D1109" s="597" t="s">
        <v>2354</v>
      </c>
      <c r="E1109" s="597" t="s">
        <v>2354</v>
      </c>
      <c r="F1109" s="597" t="s">
        <v>1646</v>
      </c>
      <c r="G1109" s="597" t="s">
        <v>2053</v>
      </c>
      <c r="H1109" s="598" t="str">
        <f t="shared" si="34"/>
        <v>PESQUISA EM TIC;EMPRESA BRASILEIRA;MICRO OU PEQUENO;;;CAPACITACAO DE FORNECEDORES;EQUIPAMENTOS E MATERIAIS - PRIMEIRO LOTE</v>
      </c>
      <c r="I1109" s="599" t="s">
        <v>1567</v>
      </c>
      <c r="J1109" s="600" t="str">
        <f t="shared" si="35"/>
        <v>DESPESA NÃO ADMITIDA COM RECURSOS DA CLÁUSULA DE P,D&amp;I, CONSIDERANDO O EXECUTOR E A QUALIFICAÇÃO DO PROJETO OU PROGRAMA</v>
      </c>
    </row>
    <row r="1110" spans="1:10" ht="12" customHeight="1" x14ac:dyDescent="0.3">
      <c r="A1110" s="597" t="s">
        <v>2355</v>
      </c>
      <c r="B1110" s="597" t="s">
        <v>249</v>
      </c>
      <c r="C1110" s="597" t="s">
        <v>261</v>
      </c>
      <c r="D1110" s="597" t="s">
        <v>2354</v>
      </c>
      <c r="E1110" s="597" t="s">
        <v>2354</v>
      </c>
      <c r="F1110" s="597" t="s">
        <v>1646</v>
      </c>
      <c r="G1110" s="597" t="s">
        <v>260</v>
      </c>
      <c r="H1110" s="598" t="str">
        <f t="shared" si="34"/>
        <v>PESQUISA EM TIC;EMPRESA BRASILEIRA;MICRO OU PEQUENO;;;CAPACITACAO DE FORNECEDORES;EQUIPAMENTOS LABORATORIAIS</v>
      </c>
      <c r="I1110" s="599" t="s">
        <v>1567</v>
      </c>
      <c r="J1110" s="600" t="str">
        <f t="shared" si="35"/>
        <v>DESPESA NÃO ADMITIDA COM RECURSOS DA CLÁUSULA DE P,D&amp;I, CONSIDERANDO O EXECUTOR E A QUALIFICAÇÃO DO PROJETO OU PROGRAMA</v>
      </c>
    </row>
    <row r="1111" spans="1:10" ht="12" customHeight="1" x14ac:dyDescent="0.3">
      <c r="A1111" s="597" t="s">
        <v>2355</v>
      </c>
      <c r="B1111" s="597" t="s">
        <v>249</v>
      </c>
      <c r="C1111" s="597" t="s">
        <v>261</v>
      </c>
      <c r="D1111" s="597" t="s">
        <v>2354</v>
      </c>
      <c r="E1111" s="597" t="s">
        <v>2354</v>
      </c>
      <c r="F1111" s="597" t="s">
        <v>1646</v>
      </c>
      <c r="G1111" s="597" t="s">
        <v>2052</v>
      </c>
      <c r="H1111" s="598" t="str">
        <f t="shared" si="34"/>
        <v>PESQUISA EM TIC;EMPRESA BRASILEIRA;MICRO OU PEQUENO;;;CAPACITACAO DE FORNECEDORES;ESTUDOS DE VIABILIDADE TÉCNICA E ECONÔMICA</v>
      </c>
      <c r="I1111" s="599" t="s">
        <v>1567</v>
      </c>
      <c r="J1111" s="600" t="str">
        <f t="shared" si="35"/>
        <v>DESPESA NÃO ADMITIDA COM RECURSOS DA CLÁUSULA DE P,D&amp;I, CONSIDERANDO O EXECUTOR E A QUALIFICAÇÃO DO PROJETO OU PROGRAMA</v>
      </c>
    </row>
    <row r="1112" spans="1:10" ht="12" customHeight="1" x14ac:dyDescent="0.3">
      <c r="A1112" s="597" t="s">
        <v>2355</v>
      </c>
      <c r="B1112" s="597" t="s">
        <v>249</v>
      </c>
      <c r="C1112" s="597" t="s">
        <v>261</v>
      </c>
      <c r="D1112" s="597" t="s">
        <v>2354</v>
      </c>
      <c r="E1112" s="597" t="s">
        <v>2354</v>
      </c>
      <c r="F1112" s="597" t="s">
        <v>1646</v>
      </c>
      <c r="G1112" s="597" t="s">
        <v>2051</v>
      </c>
      <c r="H1112" s="598" t="str">
        <f t="shared" si="34"/>
        <v>PESQUISA EM TIC;EMPRESA BRASILEIRA;MICRO OU PEQUENO;;;CAPACITACAO DE FORNECEDORES;SERVIÇOS - CABEÇA DE SÉRIE E LOTE PILOTO</v>
      </c>
      <c r="I1112" s="599" t="s">
        <v>1567</v>
      </c>
      <c r="J1112" s="600" t="str">
        <f t="shared" si="35"/>
        <v>DESPESA NÃO ADMITIDA COM RECURSOS DA CLÁUSULA DE P,D&amp;I, CONSIDERANDO O EXECUTOR E A QUALIFICAÇÃO DO PROJETO OU PROGRAMA</v>
      </c>
    </row>
    <row r="1113" spans="1:10" ht="12" customHeight="1" x14ac:dyDescent="0.3">
      <c r="A1113" s="597" t="s">
        <v>2355</v>
      </c>
      <c r="B1113" s="597" t="s">
        <v>249</v>
      </c>
      <c r="C1113" s="597" t="s">
        <v>261</v>
      </c>
      <c r="D1113" s="597" t="s">
        <v>2354</v>
      </c>
      <c r="E1113" s="597" t="s">
        <v>2354</v>
      </c>
      <c r="F1113" s="597" t="s">
        <v>1646</v>
      </c>
      <c r="G1113" s="597" t="s">
        <v>2054</v>
      </c>
      <c r="H1113" s="598" t="str">
        <f t="shared" si="34"/>
        <v>PESQUISA EM TIC;EMPRESA BRASILEIRA;MICRO OU PEQUENO;;;CAPACITACAO DE FORNECEDORES;SERVIÇOS - OPERACIONALIZAÇÃO DE EQUIPAMENTOS</v>
      </c>
      <c r="I1113" s="599" t="s">
        <v>1567</v>
      </c>
      <c r="J1113" s="600" t="str">
        <f t="shared" si="35"/>
        <v>DESPESA NÃO ADMITIDA COM RECURSOS DA CLÁUSULA DE P,D&amp;I, CONSIDERANDO O EXECUTOR E A QUALIFICAÇÃO DO PROJETO OU PROGRAMA</v>
      </c>
    </row>
    <row r="1114" spans="1:10" ht="12" customHeight="1" x14ac:dyDescent="0.3">
      <c r="A1114" s="597" t="s">
        <v>2355</v>
      </c>
      <c r="B1114" s="597" t="s">
        <v>249</v>
      </c>
      <c r="C1114" s="597" t="s">
        <v>261</v>
      </c>
      <c r="D1114" s="597" t="s">
        <v>2354</v>
      </c>
      <c r="E1114" s="597" t="s">
        <v>2354</v>
      </c>
      <c r="F1114" s="597" t="s">
        <v>2362</v>
      </c>
      <c r="G1114" s="597" t="s">
        <v>2202</v>
      </c>
      <c r="H1114" s="598" t="str">
        <f t="shared" si="34"/>
        <v>PESQUISA EM TIC;EMPRESA BRASILEIRA;MICRO OU PEQUENO;;;CUSTOS DIRETOS;NA</v>
      </c>
      <c r="I1114" s="599" t="s">
        <v>1575</v>
      </c>
      <c r="J1114" s="600" t="str">
        <f t="shared" si="35"/>
        <v/>
      </c>
    </row>
    <row r="1115" spans="1:10" ht="12" customHeight="1" x14ac:dyDescent="0.3">
      <c r="A1115" s="597" t="s">
        <v>2355</v>
      </c>
      <c r="B1115" s="597" t="s">
        <v>249</v>
      </c>
      <c r="C1115" s="597" t="s">
        <v>261</v>
      </c>
      <c r="D1115" s="597" t="s">
        <v>2354</v>
      </c>
      <c r="E1115" s="597" t="s">
        <v>2354</v>
      </c>
      <c r="F1115" s="597" t="s">
        <v>1643</v>
      </c>
      <c r="G1115" s="597" t="s">
        <v>2202</v>
      </c>
      <c r="H1115" s="598" t="str">
        <f t="shared" si="34"/>
        <v>PESQUISA EM TIC;EMPRESA BRASILEIRA;MICRO OU PEQUENO;;;DIARIAS E AJUDA DE CUSTO;NA</v>
      </c>
      <c r="I1115" s="599" t="s">
        <v>1575</v>
      </c>
      <c r="J1115" s="600" t="str">
        <f t="shared" si="35"/>
        <v/>
      </c>
    </row>
    <row r="1116" spans="1:10" ht="12" customHeight="1" x14ac:dyDescent="0.3">
      <c r="A1116" s="597" t="s">
        <v>2355</v>
      </c>
      <c r="B1116" s="597" t="s">
        <v>249</v>
      </c>
      <c r="C1116" s="597" t="s">
        <v>261</v>
      </c>
      <c r="D1116" s="597" t="s">
        <v>2354</v>
      </c>
      <c r="E1116" s="597" t="s">
        <v>2354</v>
      </c>
      <c r="F1116" s="597" t="s">
        <v>1645</v>
      </c>
      <c r="G1116" s="597" t="s">
        <v>2361</v>
      </c>
      <c r="H1116" s="598" t="str">
        <f t="shared" si="34"/>
        <v>PESQUISA EM TIC;EMPRESA BRASILEIRA;MICRO OU PEQUENO;;;EQUIPAMENTO E MATERIAL PERMANENTE;EQUIPAMENTO</v>
      </c>
      <c r="I1116" s="599" t="s">
        <v>1575</v>
      </c>
      <c r="J1116" s="600" t="str">
        <f t="shared" si="35"/>
        <v/>
      </c>
    </row>
    <row r="1117" spans="1:10" ht="12" customHeight="1" x14ac:dyDescent="0.3">
      <c r="A1117" s="597" t="s">
        <v>2355</v>
      </c>
      <c r="B1117" s="597" t="s">
        <v>249</v>
      </c>
      <c r="C1117" s="597" t="s">
        <v>261</v>
      </c>
      <c r="D1117" s="597" t="s">
        <v>2354</v>
      </c>
      <c r="E1117" s="597" t="s">
        <v>2354</v>
      </c>
      <c r="F1117" s="597" t="s">
        <v>1645</v>
      </c>
      <c r="G1117" s="597" t="s">
        <v>1248</v>
      </c>
      <c r="H1117" s="598" t="str">
        <f t="shared" si="34"/>
        <v>PESQUISA EM TIC;EMPRESA BRASILEIRA;MICRO OU PEQUENO;;;EQUIPAMENTO E MATERIAL PERMANENTE;MATERIAL PERMANENTE</v>
      </c>
      <c r="I1117" s="599" t="s">
        <v>1575</v>
      </c>
      <c r="J1117" s="600" t="str">
        <f t="shared" si="35"/>
        <v/>
      </c>
    </row>
    <row r="1118" spans="1:10" ht="12" customHeight="1" x14ac:dyDescent="0.3">
      <c r="A1118" s="597" t="s">
        <v>2355</v>
      </c>
      <c r="B1118" s="597" t="s">
        <v>249</v>
      </c>
      <c r="C1118" s="597" t="s">
        <v>261</v>
      </c>
      <c r="D1118" s="597" t="s">
        <v>2354</v>
      </c>
      <c r="E1118" s="597" t="s">
        <v>2354</v>
      </c>
      <c r="F1118" s="597" t="s">
        <v>448</v>
      </c>
      <c r="G1118" s="597" t="s">
        <v>2062</v>
      </c>
      <c r="H1118" s="598" t="str">
        <f t="shared" si="34"/>
        <v>PESQUISA EM TIC;EMPRESA BRASILEIRA;MICRO OU PEQUENO;;;EQUIPE;BOLSA - ALUNO DE GRADUAÇÃO OU PÓS-GRADUAÇÃO</v>
      </c>
      <c r="I1118" s="599" t="s">
        <v>1567</v>
      </c>
      <c r="J1118" s="600" t="str">
        <f t="shared" si="35"/>
        <v>DESPESA NÃO ADMITIDA COM RECURSOS DA CLÁUSULA DE P,D&amp;I, CONSIDERANDO O EXECUTOR E A QUALIFICAÇÃO DO PROJETO OU PROGRAMA</v>
      </c>
    </row>
    <row r="1119" spans="1:10" ht="12" customHeight="1" x14ac:dyDescent="0.3">
      <c r="A1119" s="597" t="s">
        <v>2355</v>
      </c>
      <c r="B1119" s="597" t="s">
        <v>249</v>
      </c>
      <c r="C1119" s="597" t="s">
        <v>261</v>
      </c>
      <c r="D1119" s="597" t="s">
        <v>2354</v>
      </c>
      <c r="E1119" s="597" t="s">
        <v>2354</v>
      </c>
      <c r="F1119" s="597" t="s">
        <v>448</v>
      </c>
      <c r="G1119" s="597" t="s">
        <v>2061</v>
      </c>
      <c r="H1119" s="598" t="str">
        <f t="shared" si="34"/>
        <v>PESQUISA EM TIC;EMPRESA BRASILEIRA;MICRO OU PEQUENO;;;EQUIPE;BOLSA - DOCENTE OU PESQUISADOR DA INSTITUIÇÃO</v>
      </c>
      <c r="I1119" s="599" t="s">
        <v>1567</v>
      </c>
      <c r="J1119" s="600" t="str">
        <f t="shared" si="35"/>
        <v>DESPESA NÃO ADMITIDA COM RECURSOS DA CLÁUSULA DE P,D&amp;I, CONSIDERANDO O EXECUTOR E A QUALIFICAÇÃO DO PROJETO OU PROGRAMA</v>
      </c>
    </row>
    <row r="1120" spans="1:10" ht="12" customHeight="1" x14ac:dyDescent="0.3">
      <c r="A1120" s="597" t="s">
        <v>2355</v>
      </c>
      <c r="B1120" s="597" t="s">
        <v>249</v>
      </c>
      <c r="C1120" s="597" t="s">
        <v>261</v>
      </c>
      <c r="D1120" s="597" t="s">
        <v>2354</v>
      </c>
      <c r="E1120" s="597" t="s">
        <v>2354</v>
      </c>
      <c r="F1120" s="597" t="s">
        <v>448</v>
      </c>
      <c r="G1120" s="597" t="s">
        <v>2063</v>
      </c>
      <c r="H1120" s="598" t="str">
        <f t="shared" si="34"/>
        <v>PESQUISA EM TIC;EMPRESA BRASILEIRA;MICRO OU PEQUENO;;;EQUIPE;BOLSA - PESQUISADOR VISITANTE</v>
      </c>
      <c r="I1120" s="599" t="s">
        <v>1567</v>
      </c>
      <c r="J1120" s="600" t="str">
        <f t="shared" si="35"/>
        <v>DESPESA NÃO ADMITIDA COM RECURSOS DA CLÁUSULA DE P,D&amp;I, CONSIDERANDO O EXECUTOR E A QUALIFICAÇÃO DO PROJETO OU PROGRAMA</v>
      </c>
    </row>
    <row r="1121" spans="1:10" ht="12" customHeight="1" x14ac:dyDescent="0.3">
      <c r="A1121" s="597" t="s">
        <v>2355</v>
      </c>
      <c r="B1121" s="597" t="s">
        <v>249</v>
      </c>
      <c r="C1121" s="597" t="s">
        <v>261</v>
      </c>
      <c r="D1121" s="597" t="s">
        <v>2354</v>
      </c>
      <c r="E1121" s="597" t="s">
        <v>2354</v>
      </c>
      <c r="F1121" s="597" t="s">
        <v>448</v>
      </c>
      <c r="G1121" s="597" t="s">
        <v>1641</v>
      </c>
      <c r="H1121" s="598" t="str">
        <f t="shared" si="34"/>
        <v>PESQUISA EM TIC;EMPRESA BRASILEIRA;MICRO OU PEQUENO;;;EQUIPE;REMUNERAÇÃO DIRETA</v>
      </c>
      <c r="I1121" s="599" t="s">
        <v>1575</v>
      </c>
      <c r="J1121" s="600" t="str">
        <f t="shared" si="35"/>
        <v/>
      </c>
    </row>
    <row r="1122" spans="1:10" ht="12" customHeight="1" x14ac:dyDescent="0.3">
      <c r="A1122" s="597" t="s">
        <v>2355</v>
      </c>
      <c r="B1122" s="597" t="s">
        <v>249</v>
      </c>
      <c r="C1122" s="597" t="s">
        <v>261</v>
      </c>
      <c r="D1122" s="597" t="s">
        <v>2354</v>
      </c>
      <c r="E1122" s="597" t="s">
        <v>2354</v>
      </c>
      <c r="F1122" s="597" t="s">
        <v>1642</v>
      </c>
      <c r="G1122" s="597" t="s">
        <v>2202</v>
      </c>
      <c r="H1122" s="598" t="str">
        <f t="shared" si="34"/>
        <v>PESQUISA EM TIC;EMPRESA BRASILEIRA;MICRO OU PEQUENO;;;MATERIAL DE CONSUMO;NA</v>
      </c>
      <c r="I1122" s="599" t="s">
        <v>1575</v>
      </c>
      <c r="J1122" s="600" t="str">
        <f t="shared" si="35"/>
        <v/>
      </c>
    </row>
    <row r="1123" spans="1:10" ht="12" customHeight="1" x14ac:dyDescent="0.3">
      <c r="A1123" s="597" t="s">
        <v>2355</v>
      </c>
      <c r="B1123" s="597" t="s">
        <v>249</v>
      </c>
      <c r="C1123" s="597" t="s">
        <v>261</v>
      </c>
      <c r="D1123" s="597" t="s">
        <v>2354</v>
      </c>
      <c r="E1123" s="597" t="s">
        <v>2354</v>
      </c>
      <c r="F1123" s="597" t="s">
        <v>1644</v>
      </c>
      <c r="G1123" s="597" t="s">
        <v>2066</v>
      </c>
      <c r="H1123" s="598" t="str">
        <f t="shared" si="34"/>
        <v>PESQUISA EM TIC;EMPRESA BRASILEIRA;MICRO OU PEQUENO;;;OBRAS E INSTALACOES;AMPLIAÇÃO DE ÁREA DE EDIFICAÇÃO</v>
      </c>
      <c r="I1123" s="599" t="s">
        <v>1567</v>
      </c>
      <c r="J1123" s="600" t="str">
        <f t="shared" si="35"/>
        <v>DESPESA NÃO ADMITIDA COM RECURSOS DA CLÁUSULA DE P,D&amp;I, CONSIDERANDO O EXECUTOR E A QUALIFICAÇÃO DO PROJETO OU PROGRAMA</v>
      </c>
    </row>
    <row r="1124" spans="1:10" ht="12" customHeight="1" x14ac:dyDescent="0.3">
      <c r="A1124" s="597" t="s">
        <v>2355</v>
      </c>
      <c r="B1124" s="597" t="s">
        <v>249</v>
      </c>
      <c r="C1124" s="597" t="s">
        <v>261</v>
      </c>
      <c r="D1124" s="597" t="s">
        <v>2354</v>
      </c>
      <c r="E1124" s="597" t="s">
        <v>2354</v>
      </c>
      <c r="F1124" s="597" t="s">
        <v>1644</v>
      </c>
      <c r="G1124" s="597" t="s">
        <v>258</v>
      </c>
      <c r="H1124" s="598" t="str">
        <f t="shared" si="34"/>
        <v>PESQUISA EM TIC;EMPRESA BRASILEIRA;MICRO OU PEQUENO;;;OBRAS E INSTALACOES;CONSTRUÇÃO DE NOVA EDIFICAÇÃO</v>
      </c>
      <c r="I1124" s="599" t="s">
        <v>1567</v>
      </c>
      <c r="J1124" s="600" t="str">
        <f t="shared" si="35"/>
        <v>DESPESA NÃO ADMITIDA COM RECURSOS DA CLÁUSULA DE P,D&amp;I, CONSIDERANDO O EXECUTOR E A QUALIFICAÇÃO DO PROJETO OU PROGRAMA</v>
      </c>
    </row>
    <row r="1125" spans="1:10" ht="12" customHeight="1" x14ac:dyDescent="0.3">
      <c r="A1125" s="597" t="s">
        <v>2355</v>
      </c>
      <c r="B1125" s="597" t="s">
        <v>249</v>
      </c>
      <c r="C1125" s="597" t="s">
        <v>261</v>
      </c>
      <c r="D1125" s="597" t="s">
        <v>2354</v>
      </c>
      <c r="E1125" s="597" t="s">
        <v>2354</v>
      </c>
      <c r="F1125" s="597" t="s">
        <v>1644</v>
      </c>
      <c r="G1125" s="597" t="s">
        <v>2067</v>
      </c>
      <c r="H1125" s="598" t="str">
        <f t="shared" si="34"/>
        <v>PESQUISA EM TIC;EMPRESA BRASILEIRA;MICRO OU PEQUENO;;;OBRAS E INSTALACOES;PROJETO EXECUTIVO E ESTUDOS TÉCNICOS</v>
      </c>
      <c r="I1125" s="599" t="s">
        <v>1567</v>
      </c>
      <c r="J1125" s="600" t="str">
        <f t="shared" si="35"/>
        <v>DESPESA NÃO ADMITIDA COM RECURSOS DA CLÁUSULA DE P,D&amp;I, CONSIDERANDO O EXECUTOR E A QUALIFICAÇÃO DO PROJETO OU PROGRAMA</v>
      </c>
    </row>
    <row r="1126" spans="1:10" ht="12" customHeight="1" x14ac:dyDescent="0.3">
      <c r="A1126" s="597" t="s">
        <v>2355</v>
      </c>
      <c r="B1126" s="597" t="s">
        <v>249</v>
      </c>
      <c r="C1126" s="597" t="s">
        <v>261</v>
      </c>
      <c r="D1126" s="597" t="s">
        <v>2354</v>
      </c>
      <c r="E1126" s="597" t="s">
        <v>2354</v>
      </c>
      <c r="F1126" s="597" t="s">
        <v>1644</v>
      </c>
      <c r="G1126" s="597" t="s">
        <v>219</v>
      </c>
      <c r="H1126" s="598" t="str">
        <f t="shared" si="34"/>
        <v>PESQUISA EM TIC;EMPRESA BRASILEIRA;MICRO OU PEQUENO;;;OBRAS E INSTALACOES;REFORMA DE EDIFICAÇÃO</v>
      </c>
      <c r="I1126" s="599" t="s">
        <v>1567</v>
      </c>
      <c r="J1126" s="600" t="str">
        <f t="shared" si="35"/>
        <v>DESPESA NÃO ADMITIDA COM RECURSOS DA CLÁUSULA DE P,D&amp;I, CONSIDERANDO O EXECUTOR E A QUALIFICAÇÃO DO PROJETO OU PROGRAMA</v>
      </c>
    </row>
    <row r="1127" spans="1:10" ht="12" customHeight="1" x14ac:dyDescent="0.3">
      <c r="A1127" s="597" t="s">
        <v>2355</v>
      </c>
      <c r="B1127" s="597" t="s">
        <v>249</v>
      </c>
      <c r="C1127" s="597" t="s">
        <v>261</v>
      </c>
      <c r="D1127" s="597" t="s">
        <v>2354</v>
      </c>
      <c r="E1127" s="597" t="s">
        <v>2354</v>
      </c>
      <c r="F1127" s="597" t="s">
        <v>1644</v>
      </c>
      <c r="G1127" s="597" t="s">
        <v>2065</v>
      </c>
      <c r="H1127" s="598" t="str">
        <f t="shared" si="34"/>
        <v>PESQUISA EM TIC;EMPRESA BRASILEIRA;MICRO OU PEQUENO;;;OBRAS E INSTALACOES;SERVIÇO TÉCNICO DE APOIO - INFRAESTRUTURA</v>
      </c>
      <c r="I1127" s="599" t="s">
        <v>1575</v>
      </c>
      <c r="J1127" s="600" t="str">
        <f t="shared" si="35"/>
        <v/>
      </c>
    </row>
    <row r="1128" spans="1:10" ht="12" customHeight="1" x14ac:dyDescent="0.3">
      <c r="A1128" s="597" t="s">
        <v>2355</v>
      </c>
      <c r="B1128" s="597" t="s">
        <v>249</v>
      </c>
      <c r="C1128" s="597" t="s">
        <v>261</v>
      </c>
      <c r="D1128" s="597" t="s">
        <v>2354</v>
      </c>
      <c r="E1128" s="597" t="s">
        <v>2354</v>
      </c>
      <c r="F1128" s="597" t="s">
        <v>10</v>
      </c>
      <c r="G1128" s="597" t="s">
        <v>1649</v>
      </c>
      <c r="H1128" s="598" t="str">
        <f t="shared" si="34"/>
        <v>PESQUISA EM TIC;EMPRESA BRASILEIRA;MICRO OU PEQUENO;;;OUTRAS DESPESAS;DESPESA DE IMPORTACAO</v>
      </c>
      <c r="I1128" s="599" t="s">
        <v>1575</v>
      </c>
      <c r="J1128" s="600" t="str">
        <f t="shared" si="35"/>
        <v/>
      </c>
    </row>
    <row r="1129" spans="1:10" ht="12" customHeight="1" x14ac:dyDescent="0.3">
      <c r="A1129" s="597" t="s">
        <v>2355</v>
      </c>
      <c r="B1129" s="597" t="s">
        <v>249</v>
      </c>
      <c r="C1129" s="597" t="s">
        <v>261</v>
      </c>
      <c r="D1129" s="597" t="s">
        <v>2354</v>
      </c>
      <c r="E1129" s="597" t="s">
        <v>2354</v>
      </c>
      <c r="F1129" s="597" t="s">
        <v>10</v>
      </c>
      <c r="G1129" s="597" t="s">
        <v>1650</v>
      </c>
      <c r="H1129" s="598" t="str">
        <f t="shared" si="34"/>
        <v>PESQUISA EM TIC;EMPRESA BRASILEIRA;MICRO OU PEQUENO;;;OUTRAS DESPESAS;DESPESA OPERACIONAL E ADMINISTRATIVA</v>
      </c>
      <c r="I1129" s="599" t="s">
        <v>1567</v>
      </c>
      <c r="J1129" s="600" t="str">
        <f t="shared" si="35"/>
        <v>DESPESA NÃO ADMITIDA COM RECURSOS DA CLÁUSULA DE P,D&amp;I, CONSIDERANDO O EXECUTOR E A QUALIFICAÇÃO DO PROJETO OU PROGRAMA</v>
      </c>
    </row>
    <row r="1130" spans="1:10" ht="12" customHeight="1" x14ac:dyDescent="0.3">
      <c r="A1130" s="597" t="s">
        <v>2355</v>
      </c>
      <c r="B1130" s="597" t="s">
        <v>249</v>
      </c>
      <c r="C1130" s="597" t="s">
        <v>261</v>
      </c>
      <c r="D1130" s="597" t="s">
        <v>2354</v>
      </c>
      <c r="E1130" s="597" t="s">
        <v>2354</v>
      </c>
      <c r="F1130" s="597" t="s">
        <v>10</v>
      </c>
      <c r="G1130" s="597" t="s">
        <v>277</v>
      </c>
      <c r="H1130" s="598" t="str">
        <f t="shared" si="34"/>
        <v>PESQUISA EM TIC;EMPRESA BRASILEIRA;MICRO OU PEQUENO;;;OUTRAS DESPESAS;RESSARCIMENTO DE CUSTOS INDIRETOS</v>
      </c>
      <c r="I1130" s="599" t="s">
        <v>1567</v>
      </c>
      <c r="J1130" s="600" t="str">
        <f t="shared" si="35"/>
        <v>DESPESA NÃO ADMITIDA COM RECURSOS DA CLÁUSULA DE P,D&amp;I, CONSIDERANDO O EXECUTOR E A QUALIFICAÇÃO DO PROJETO OU PROGRAMA</v>
      </c>
    </row>
    <row r="1131" spans="1:10" ht="12" customHeight="1" x14ac:dyDescent="0.3">
      <c r="A1131" s="597" t="s">
        <v>2355</v>
      </c>
      <c r="B1131" s="597" t="s">
        <v>249</v>
      </c>
      <c r="C1131" s="597" t="s">
        <v>261</v>
      </c>
      <c r="D1131" s="597" t="s">
        <v>2354</v>
      </c>
      <c r="E1131" s="597" t="s">
        <v>2354</v>
      </c>
      <c r="F1131" s="597" t="s">
        <v>317</v>
      </c>
      <c r="G1131" s="597" t="s">
        <v>2060</v>
      </c>
      <c r="H1131" s="598" t="str">
        <f t="shared" si="34"/>
        <v>PESQUISA EM TIC;EMPRESA BRASILEIRA;MICRO OU PEQUENO;;;OUTROS BENS E DIREITOS;DADO GEOLÓGICO, GEOQUÍMICO OU GEOFÍSICO PÚBLICO</v>
      </c>
      <c r="I1131" s="599" t="s">
        <v>1575</v>
      </c>
      <c r="J1131" s="600" t="str">
        <f t="shared" si="35"/>
        <v/>
      </c>
    </row>
    <row r="1132" spans="1:10" ht="12" customHeight="1" x14ac:dyDescent="0.3">
      <c r="A1132" s="597" t="s">
        <v>2355</v>
      </c>
      <c r="B1132" s="597" t="s">
        <v>249</v>
      </c>
      <c r="C1132" s="597" t="s">
        <v>261</v>
      </c>
      <c r="D1132" s="597" t="s">
        <v>2354</v>
      </c>
      <c r="E1132" s="597" t="s">
        <v>2354</v>
      </c>
      <c r="F1132" s="597" t="s">
        <v>317</v>
      </c>
      <c r="G1132" s="597" t="s">
        <v>220</v>
      </c>
      <c r="H1132" s="598" t="str">
        <f t="shared" si="34"/>
        <v>PESQUISA EM TIC;EMPRESA BRASILEIRA;MICRO OU PEQUENO;;;OUTROS BENS E DIREITOS;DADO NÃO REGULADO PELA ANP</v>
      </c>
      <c r="I1132" s="599" t="s">
        <v>1575</v>
      </c>
      <c r="J1132" s="600" t="str">
        <f t="shared" si="35"/>
        <v/>
      </c>
    </row>
    <row r="1133" spans="1:10" ht="12" customHeight="1" x14ac:dyDescent="0.3">
      <c r="A1133" s="597" t="s">
        <v>2355</v>
      </c>
      <c r="B1133" s="597" t="s">
        <v>249</v>
      </c>
      <c r="C1133" s="597" t="s">
        <v>261</v>
      </c>
      <c r="D1133" s="597" t="s">
        <v>2354</v>
      </c>
      <c r="E1133" s="597" t="s">
        <v>2354</v>
      </c>
      <c r="F1133" s="597" t="s">
        <v>317</v>
      </c>
      <c r="G1133" s="597" t="s">
        <v>215</v>
      </c>
      <c r="H1133" s="598" t="str">
        <f t="shared" ref="H1133:H1194" si="36">CONCATENATE(A1133,$H$2,B1133,$H$2,C1133,$H$2,D1133,$H$2,E1133,$H$2,F1133,$H$2,G1133)</f>
        <v>PESQUISA EM TIC;EMPRESA BRASILEIRA;MICRO OU PEQUENO;;;OUTROS BENS E DIREITOS;MATERIAL BIBLIOGRÁFICO</v>
      </c>
      <c r="I1133" s="599" t="s">
        <v>1567</v>
      </c>
      <c r="J1133" s="600" t="str">
        <f t="shared" ref="J1133:J1194" si="37">IF(I1133="N",J$3,"")</f>
        <v>DESPESA NÃO ADMITIDA COM RECURSOS DA CLÁUSULA DE P,D&amp;I, CONSIDERANDO O EXECUTOR E A QUALIFICAÇÃO DO PROJETO OU PROGRAMA</v>
      </c>
    </row>
    <row r="1134" spans="1:10" ht="12" customHeight="1" x14ac:dyDescent="0.3">
      <c r="A1134" s="597" t="s">
        <v>2355</v>
      </c>
      <c r="B1134" s="597" t="s">
        <v>249</v>
      </c>
      <c r="C1134" s="597" t="s">
        <v>261</v>
      </c>
      <c r="D1134" s="597" t="s">
        <v>2354</v>
      </c>
      <c r="E1134" s="597" t="s">
        <v>2354</v>
      </c>
      <c r="F1134" s="597" t="s">
        <v>317</v>
      </c>
      <c r="G1134" s="597" t="s">
        <v>2068</v>
      </c>
      <c r="H1134" s="598" t="str">
        <f t="shared" si="36"/>
        <v>PESQUISA EM TIC;EMPRESA BRASILEIRA;MICRO OU PEQUENO;;;OUTROS BENS E DIREITOS;OUTRO (ESPECIFIQUE)</v>
      </c>
      <c r="I1134" s="599" t="s">
        <v>1567</v>
      </c>
      <c r="J1134" s="600" t="str">
        <f t="shared" si="37"/>
        <v>DESPESA NÃO ADMITIDA COM RECURSOS DA CLÁUSULA DE P,D&amp;I, CONSIDERANDO O EXECUTOR E A QUALIFICAÇÃO DO PROJETO OU PROGRAMA</v>
      </c>
    </row>
    <row r="1135" spans="1:10" ht="12" customHeight="1" x14ac:dyDescent="0.3">
      <c r="A1135" s="597" t="s">
        <v>2355</v>
      </c>
      <c r="B1135" s="597" t="s">
        <v>249</v>
      </c>
      <c r="C1135" s="597" t="s">
        <v>261</v>
      </c>
      <c r="D1135" s="597" t="s">
        <v>2354</v>
      </c>
      <c r="E1135" s="597" t="s">
        <v>2354</v>
      </c>
      <c r="F1135" s="597" t="s">
        <v>317</v>
      </c>
      <c r="G1135" s="597" t="s">
        <v>321</v>
      </c>
      <c r="H1135" s="598" t="str">
        <f t="shared" si="36"/>
        <v>PESQUISA EM TIC;EMPRESA BRASILEIRA;MICRO OU PEQUENO;;;OUTROS BENS E DIREITOS;SOFTWARE</v>
      </c>
      <c r="I1135" s="599" t="s">
        <v>1575</v>
      </c>
      <c r="J1135" s="600" t="str">
        <f t="shared" si="37"/>
        <v/>
      </c>
    </row>
    <row r="1136" spans="1:10" ht="12" customHeight="1" x14ac:dyDescent="0.3">
      <c r="A1136" s="597" t="s">
        <v>2355</v>
      </c>
      <c r="B1136" s="597" t="s">
        <v>249</v>
      </c>
      <c r="C1136" s="597" t="s">
        <v>261</v>
      </c>
      <c r="D1136" s="597" t="s">
        <v>2354</v>
      </c>
      <c r="E1136" s="597" t="s">
        <v>2354</v>
      </c>
      <c r="F1136" s="597" t="s">
        <v>409</v>
      </c>
      <c r="G1136" s="597" t="s">
        <v>2202</v>
      </c>
      <c r="H1136" s="598" t="str">
        <f t="shared" si="36"/>
        <v>PESQUISA EM TIC;EMPRESA BRASILEIRA;MICRO OU PEQUENO;;;PASSAGENS;NA</v>
      </c>
      <c r="I1136" s="599" t="s">
        <v>1575</v>
      </c>
      <c r="J1136" s="600" t="str">
        <f t="shared" si="37"/>
        <v/>
      </c>
    </row>
    <row r="1137" spans="1:10" ht="12" customHeight="1" x14ac:dyDescent="0.3">
      <c r="A1137" s="597" t="s">
        <v>2355</v>
      </c>
      <c r="B1137" s="597" t="s">
        <v>249</v>
      </c>
      <c r="C1137" s="597" t="s">
        <v>261</v>
      </c>
      <c r="D1137" s="597" t="s">
        <v>2354</v>
      </c>
      <c r="E1137" s="597" t="s">
        <v>2354</v>
      </c>
      <c r="F1137" s="597" t="s">
        <v>1705</v>
      </c>
      <c r="G1137" s="597" t="s">
        <v>2058</v>
      </c>
      <c r="H1137" s="598" t="str">
        <f t="shared" si="36"/>
        <v>PESQUISA EM TIC;EMPRESA BRASILEIRA;MICRO OU PEQUENO;;;PROTOTIPO;MATERIAL OU COMPONENTE - PROTÓTIPO OU UNIDADE PILOTO</v>
      </c>
      <c r="I1137" s="599" t="s">
        <v>1575</v>
      </c>
      <c r="J1137" s="600" t="str">
        <f t="shared" si="37"/>
        <v/>
      </c>
    </row>
    <row r="1138" spans="1:10" ht="12" customHeight="1" x14ac:dyDescent="0.3">
      <c r="A1138" s="597" t="s">
        <v>2355</v>
      </c>
      <c r="B1138" s="597" t="s">
        <v>249</v>
      </c>
      <c r="C1138" s="597" t="s">
        <v>261</v>
      </c>
      <c r="D1138" s="597" t="s">
        <v>2354</v>
      </c>
      <c r="E1138" s="597" t="s">
        <v>2354</v>
      </c>
      <c r="F1138" s="597" t="s">
        <v>1705</v>
      </c>
      <c r="G1138" s="597" t="s">
        <v>2059</v>
      </c>
      <c r="H1138" s="598" t="str">
        <f t="shared" si="36"/>
        <v>PESQUISA EM TIC;EMPRESA BRASILEIRA;MICRO OU PEQUENO;;;PROTOTIPO;SERVIÇO DE TERCEIRO - PROTÓTIPO OU UNIDADE PILOTO</v>
      </c>
      <c r="I1138" s="599" t="s">
        <v>1575</v>
      </c>
      <c r="J1138" s="600" t="str">
        <f t="shared" si="37"/>
        <v/>
      </c>
    </row>
    <row r="1139" spans="1:10" ht="12" customHeight="1" x14ac:dyDescent="0.3">
      <c r="A1139" s="597" t="s">
        <v>2355</v>
      </c>
      <c r="B1139" s="597" t="s">
        <v>249</v>
      </c>
      <c r="C1139" s="597" t="s">
        <v>261</v>
      </c>
      <c r="D1139" s="597" t="s">
        <v>2354</v>
      </c>
      <c r="E1139" s="597" t="s">
        <v>2354</v>
      </c>
      <c r="F1139" s="597" t="s">
        <v>303</v>
      </c>
      <c r="G1139" s="597" t="s">
        <v>1647</v>
      </c>
      <c r="H1139" s="598" t="str">
        <f t="shared" si="36"/>
        <v>PESQUISA EM TIC;EMPRESA BRASILEIRA;MICRO OU PEQUENO;;;RECURSOS HUMANOS;BOLSA</v>
      </c>
      <c r="I1139" s="599" t="s">
        <v>1567</v>
      </c>
      <c r="J1139" s="600" t="str">
        <f t="shared" si="37"/>
        <v>DESPESA NÃO ADMITIDA COM RECURSOS DA CLÁUSULA DE P,D&amp;I, CONSIDERANDO O EXECUTOR E A QUALIFICAÇÃO DO PROJETO OU PROGRAMA</v>
      </c>
    </row>
    <row r="1140" spans="1:10" ht="12" customHeight="1" x14ac:dyDescent="0.3">
      <c r="A1140" s="597" t="s">
        <v>2355</v>
      </c>
      <c r="B1140" s="597" t="s">
        <v>249</v>
      </c>
      <c r="C1140" s="597" t="s">
        <v>261</v>
      </c>
      <c r="D1140" s="597" t="s">
        <v>2354</v>
      </c>
      <c r="E1140" s="597" t="s">
        <v>2354</v>
      </c>
      <c r="F1140" s="597" t="s">
        <v>303</v>
      </c>
      <c r="G1140" s="597" t="s">
        <v>270</v>
      </c>
      <c r="H1140" s="598" t="str">
        <f t="shared" si="36"/>
        <v>PESQUISA EM TIC;EMPRESA BRASILEIRA;MICRO OU PEQUENO;;;RECURSOS HUMANOS;TAXA DE BANCADA</v>
      </c>
      <c r="I1140" s="599" t="s">
        <v>1567</v>
      </c>
      <c r="J1140" s="600" t="str">
        <f t="shared" si="37"/>
        <v>DESPESA NÃO ADMITIDA COM RECURSOS DA CLÁUSULA DE P,D&amp;I, CONSIDERANDO O EXECUTOR E A QUALIFICAÇÃO DO PROJETO OU PROGRAMA</v>
      </c>
    </row>
    <row r="1141" spans="1:10" ht="12" customHeight="1" x14ac:dyDescent="0.3">
      <c r="A1141" s="597" t="s">
        <v>2355</v>
      </c>
      <c r="B1141" s="597" t="s">
        <v>249</v>
      </c>
      <c r="C1141" s="597" t="s">
        <v>261</v>
      </c>
      <c r="D1141" s="597" t="s">
        <v>2354</v>
      </c>
      <c r="E1141" s="597" t="s">
        <v>2354</v>
      </c>
      <c r="F1141" s="597" t="s">
        <v>2357</v>
      </c>
      <c r="G1141" s="597" t="s">
        <v>232</v>
      </c>
      <c r="H1141" s="598" t="str">
        <f t="shared" si="36"/>
        <v>PESQUISA EM TIC;EMPRESA BRASILEIRA;MICRO OU PEQUENO;;;SERVICOS;OUTRO SERVIÇO DE APOIO</v>
      </c>
      <c r="I1141" s="599" t="s">
        <v>1575</v>
      </c>
      <c r="J1141" s="600" t="str">
        <f t="shared" si="37"/>
        <v/>
      </c>
    </row>
    <row r="1142" spans="1:10" ht="12" customHeight="1" x14ac:dyDescent="0.3">
      <c r="A1142" s="597" t="s">
        <v>2355</v>
      </c>
      <c r="B1142" s="597" t="s">
        <v>249</v>
      </c>
      <c r="C1142" s="597" t="s">
        <v>261</v>
      </c>
      <c r="D1142" s="597" t="s">
        <v>2354</v>
      </c>
      <c r="E1142" s="597" t="s">
        <v>2354</v>
      </c>
      <c r="F1142" s="597" t="s">
        <v>2357</v>
      </c>
      <c r="G1142" s="597" t="s">
        <v>221</v>
      </c>
      <c r="H1142" s="598" t="str">
        <f t="shared" si="36"/>
        <v>PESQUISA EM TIC;EMPRESA BRASILEIRA;MICRO OU PEQUENO;;;SERVICOS;PERFURAÇÃO DE POÇO ESTRATIGRÁFICO</v>
      </c>
      <c r="I1142" s="599" t="s">
        <v>1567</v>
      </c>
      <c r="J1142" s="600" t="str">
        <f t="shared" si="37"/>
        <v>DESPESA NÃO ADMITIDA COM RECURSOS DA CLÁUSULA DE P,D&amp;I, CONSIDERANDO O EXECUTOR E A QUALIFICAÇÃO DO PROJETO OU PROGRAMA</v>
      </c>
    </row>
    <row r="1143" spans="1:10" ht="12" customHeight="1" x14ac:dyDescent="0.3">
      <c r="A1143" s="597" t="s">
        <v>2355</v>
      </c>
      <c r="B1143" s="597" t="s">
        <v>249</v>
      </c>
      <c r="C1143" s="597" t="s">
        <v>261</v>
      </c>
      <c r="D1143" s="597" t="s">
        <v>2354</v>
      </c>
      <c r="E1143" s="597" t="s">
        <v>2354</v>
      </c>
      <c r="F1143" s="597" t="s">
        <v>2357</v>
      </c>
      <c r="G1143" s="597" t="s">
        <v>2055</v>
      </c>
      <c r="H1143" s="598" t="str">
        <f t="shared" si="36"/>
        <v>PESQUISA EM TIC;EMPRESA BRASILEIRA;MICRO OU PEQUENO;;;SERVICOS;SERVIÇO DE APOIO PARA AQUISIÇÃO DE DADOS</v>
      </c>
      <c r="I1143" s="599" t="s">
        <v>1567</v>
      </c>
      <c r="J1143" s="600" t="str">
        <f t="shared" si="37"/>
        <v>DESPESA NÃO ADMITIDA COM RECURSOS DA CLÁUSULA DE P,D&amp;I, CONSIDERANDO O EXECUTOR E A QUALIFICAÇÃO DO PROJETO OU PROGRAMA</v>
      </c>
    </row>
    <row r="1144" spans="1:10" ht="12" customHeight="1" x14ac:dyDescent="0.3">
      <c r="A1144" s="597" t="s">
        <v>2355</v>
      </c>
      <c r="B1144" s="597" t="s">
        <v>249</v>
      </c>
      <c r="C1144" s="597" t="s">
        <v>261</v>
      </c>
      <c r="D1144" s="597" t="s">
        <v>2354</v>
      </c>
      <c r="E1144" s="597" t="s">
        <v>2354</v>
      </c>
      <c r="F1144" s="597" t="s">
        <v>2357</v>
      </c>
      <c r="G1144" s="597" t="s">
        <v>230</v>
      </c>
      <c r="H1144" s="598" t="str">
        <f t="shared" si="36"/>
        <v>PESQUISA EM TIC;EMPRESA BRASILEIRA;MICRO OU PEQUENO;;;SERVICOS;SERVIÇO DE EDITORAÇÃO E IMPRESSÃO</v>
      </c>
      <c r="I1144" s="599" t="s">
        <v>1567</v>
      </c>
      <c r="J1144" s="600" t="str">
        <f t="shared" si="37"/>
        <v>DESPESA NÃO ADMITIDA COM RECURSOS DA CLÁUSULA DE P,D&amp;I, CONSIDERANDO O EXECUTOR E A QUALIFICAÇÃO DO PROJETO OU PROGRAMA</v>
      </c>
    </row>
    <row r="1145" spans="1:10" ht="12" customHeight="1" x14ac:dyDescent="0.3">
      <c r="A1145" s="597" t="s">
        <v>2355</v>
      </c>
      <c r="B1145" s="597" t="s">
        <v>249</v>
      </c>
      <c r="C1145" s="597" t="s">
        <v>261</v>
      </c>
      <c r="D1145" s="597" t="s">
        <v>2354</v>
      </c>
      <c r="E1145" s="597" t="s">
        <v>2354</v>
      </c>
      <c r="F1145" s="597" t="s">
        <v>2357</v>
      </c>
      <c r="G1145" s="597" t="s">
        <v>231</v>
      </c>
      <c r="H1145" s="598" t="str">
        <f t="shared" si="36"/>
        <v>PESQUISA EM TIC;EMPRESA BRASILEIRA;MICRO OU PEQUENO;;;SERVICOS;SERVIÇO DE LOCOMOÇÃO E TRANSPORTE</v>
      </c>
      <c r="I1145" s="599" t="s">
        <v>1575</v>
      </c>
      <c r="J1145" s="600" t="str">
        <f t="shared" si="37"/>
        <v/>
      </c>
    </row>
    <row r="1146" spans="1:10" ht="12" customHeight="1" x14ac:dyDescent="0.3">
      <c r="A1146" s="597" t="s">
        <v>2355</v>
      </c>
      <c r="B1146" s="597" t="s">
        <v>249</v>
      </c>
      <c r="C1146" s="597" t="s">
        <v>261</v>
      </c>
      <c r="D1146" s="597" t="s">
        <v>2354</v>
      </c>
      <c r="E1146" s="597" t="s">
        <v>2354</v>
      </c>
      <c r="F1146" s="597" t="s">
        <v>2357</v>
      </c>
      <c r="G1146" s="597" t="s">
        <v>2358</v>
      </c>
      <c r="H1146" s="598" t="str">
        <f t="shared" si="36"/>
        <v>PESQUISA EM TIC;EMPRESA BRASILEIRA;MICRO OU PEQUENO;;;SERVICOS;SERVIÇO DE MANUTENÇÃO</v>
      </c>
      <c r="I1146" s="599" t="s">
        <v>1575</v>
      </c>
      <c r="J1146" s="600" t="str">
        <f t="shared" si="37"/>
        <v/>
      </c>
    </row>
    <row r="1147" spans="1:10" ht="12" customHeight="1" x14ac:dyDescent="0.3">
      <c r="A1147" s="597" t="s">
        <v>2355</v>
      </c>
      <c r="B1147" s="597" t="s">
        <v>249</v>
      </c>
      <c r="C1147" s="597" t="s">
        <v>261</v>
      </c>
      <c r="D1147" s="597" t="s">
        <v>2354</v>
      </c>
      <c r="E1147" s="597" t="s">
        <v>2354</v>
      </c>
      <c r="F1147" s="597" t="s">
        <v>2357</v>
      </c>
      <c r="G1147" s="597" t="s">
        <v>2399</v>
      </c>
      <c r="H1147" s="598" t="str">
        <f t="shared" si="36"/>
        <v>PESQUISA EM TIC;EMPRESA BRASILEIRA;MICRO OU PEQUENO;;;SERVICOS;SERVIÇO TÉCNICO ESPECIALIZADO</v>
      </c>
      <c r="I1147" s="599" t="s">
        <v>1575</v>
      </c>
      <c r="J1147" s="600" t="str">
        <f t="shared" si="37"/>
        <v/>
      </c>
    </row>
    <row r="1148" spans="1:10" ht="12" customHeight="1" x14ac:dyDescent="0.3">
      <c r="A1148" s="597" t="s">
        <v>2355</v>
      </c>
      <c r="B1148" s="597" t="s">
        <v>249</v>
      </c>
      <c r="C1148" s="597" t="s">
        <v>261</v>
      </c>
      <c r="D1148" s="597" t="s">
        <v>2354</v>
      </c>
      <c r="E1148" s="597" t="s">
        <v>2354</v>
      </c>
      <c r="F1148" s="597" t="s">
        <v>2357</v>
      </c>
      <c r="G1148" s="597" t="s">
        <v>2359</v>
      </c>
      <c r="H1148" s="598" t="str">
        <f t="shared" si="36"/>
        <v>PESQUISA EM TIC;EMPRESA BRASILEIRA;MICRO OU PEQUENO;;;SERVICOS;SERVIÇOS COMPUTACIONAIS</v>
      </c>
      <c r="I1148" s="599" t="s">
        <v>1575</v>
      </c>
      <c r="J1148" s="600" t="str">
        <f t="shared" si="37"/>
        <v/>
      </c>
    </row>
    <row r="1149" spans="1:10" ht="12" customHeight="1" x14ac:dyDescent="0.3">
      <c r="A1149" s="597" t="s">
        <v>2355</v>
      </c>
      <c r="B1149" s="597" t="s">
        <v>249</v>
      </c>
      <c r="C1149" s="597" t="s">
        <v>261</v>
      </c>
      <c r="D1149" s="597" t="s">
        <v>2354</v>
      </c>
      <c r="E1149" s="597" t="s">
        <v>2354</v>
      </c>
      <c r="F1149" s="597" t="s">
        <v>2357</v>
      </c>
      <c r="G1149" s="597" t="s">
        <v>229</v>
      </c>
      <c r="H1149" s="598" t="str">
        <f t="shared" si="36"/>
        <v>PESQUISA EM TIC;EMPRESA BRASILEIRA;MICRO OU PEQUENO;;;SERVICOS;TAXA DE INSCRIÇÃO EM CONGRESSO OU EVENTO</v>
      </c>
      <c r="I1149" s="599" t="s">
        <v>1567</v>
      </c>
      <c r="J1149" s="600" t="str">
        <f t="shared" si="37"/>
        <v>DESPESA NÃO ADMITIDA COM RECURSOS DA CLÁUSULA DE P,D&amp;I, CONSIDERANDO O EXECUTOR E A QUALIFICAÇÃO DO PROJETO OU PROGRAMA</v>
      </c>
    </row>
    <row r="1150" spans="1:10" ht="12" customHeight="1" x14ac:dyDescent="0.3">
      <c r="A1150" s="597" t="s">
        <v>2355</v>
      </c>
      <c r="B1150" s="597" t="s">
        <v>249</v>
      </c>
      <c r="C1150" s="597" t="s">
        <v>261</v>
      </c>
      <c r="D1150" s="597" t="s">
        <v>2354</v>
      </c>
      <c r="E1150" s="597" t="s">
        <v>2354</v>
      </c>
      <c r="F1150" s="597" t="s">
        <v>2360</v>
      </c>
      <c r="G1150" s="597" t="s">
        <v>2064</v>
      </c>
      <c r="H1150" s="598" t="str">
        <f t="shared" si="36"/>
        <v>PESQUISA EM TIC;EMPRESA BRASILEIRA;MICRO OU PEQUENO;;;SERVICOS - TIB;SERVIÇO DE TIB</v>
      </c>
      <c r="I1150" s="599" t="s">
        <v>1567</v>
      </c>
      <c r="J1150" s="600" t="str">
        <f t="shared" si="37"/>
        <v>DESPESA NÃO ADMITIDA COM RECURSOS DA CLÁUSULA DE P,D&amp;I, CONSIDERANDO O EXECUTOR E A QUALIFICAÇÃO DO PROJETO OU PROGRAMA</v>
      </c>
    </row>
    <row r="1151" spans="1:10" ht="12" customHeight="1" x14ac:dyDescent="0.3">
      <c r="A1151" s="597" t="s">
        <v>2355</v>
      </c>
      <c r="B1151" s="597" t="s">
        <v>249</v>
      </c>
      <c r="C1151" s="597" t="s">
        <v>261</v>
      </c>
      <c r="D1151" s="597" t="s">
        <v>2354</v>
      </c>
      <c r="E1151" s="597" t="s">
        <v>2354</v>
      </c>
      <c r="F1151" s="597" t="s">
        <v>2360</v>
      </c>
      <c r="G1151" s="597" t="s">
        <v>2057</v>
      </c>
      <c r="H1151" s="598" t="str">
        <f t="shared" si="36"/>
        <v>PESQUISA EM TIC;EMPRESA BRASILEIRA;MICRO OU PEQUENO;;;SERVICOS - TIB;SERVIÇO DE TREINAMENTO, SUPORTE E QUALIFICAÇÃO</v>
      </c>
      <c r="I1151" s="599" t="s">
        <v>1567</v>
      </c>
      <c r="J1151" s="600" t="str">
        <f t="shared" si="37"/>
        <v>DESPESA NÃO ADMITIDA COM RECURSOS DA CLÁUSULA DE P,D&amp;I, CONSIDERANDO O EXECUTOR E A QUALIFICAÇÃO DO PROJETO OU PROGRAMA</v>
      </c>
    </row>
    <row r="1152" spans="1:10" ht="12" customHeight="1" x14ac:dyDescent="0.3">
      <c r="A1152" s="597" t="s">
        <v>2355</v>
      </c>
      <c r="B1152" s="597" t="s">
        <v>249</v>
      </c>
      <c r="C1152" s="597" t="s">
        <v>261</v>
      </c>
      <c r="D1152" s="597" t="s">
        <v>2354</v>
      </c>
      <c r="E1152" s="597" t="s">
        <v>2354</v>
      </c>
      <c r="F1152" s="597" t="s">
        <v>2360</v>
      </c>
      <c r="G1152" s="597" t="s">
        <v>2056</v>
      </c>
      <c r="H1152" s="598" t="str">
        <f t="shared" si="36"/>
        <v>PESQUISA EM TIC;EMPRESA BRASILEIRA;MICRO OU PEQUENO;;;SERVICOS - TIB;SERVIÇO ESPECIALIZADO PARA TIB - NORMALIZAÇÃO</v>
      </c>
      <c r="I1152" s="599" t="s">
        <v>1567</v>
      </c>
      <c r="J1152" s="600" t="str">
        <f t="shared" si="37"/>
        <v>DESPESA NÃO ADMITIDA COM RECURSOS DA CLÁUSULA DE P,D&amp;I, CONSIDERANDO O EXECUTOR E A QUALIFICAÇÃO DO PROJETO OU PROGRAMA</v>
      </c>
    </row>
    <row r="1153" spans="1:10" ht="12" customHeight="1" x14ac:dyDescent="0.3">
      <c r="A1153" s="597" t="s">
        <v>2355</v>
      </c>
      <c r="B1153" s="597" t="s">
        <v>249</v>
      </c>
      <c r="C1153" s="597" t="s">
        <v>261</v>
      </c>
      <c r="D1153" s="597" t="s">
        <v>2354</v>
      </c>
      <c r="E1153" s="597" t="s">
        <v>2354</v>
      </c>
      <c r="F1153" s="597" t="s">
        <v>1648</v>
      </c>
      <c r="G1153" s="597" t="s">
        <v>2202</v>
      </c>
      <c r="H1153" s="598" t="str">
        <f t="shared" si="36"/>
        <v>PESQUISA EM TIC;EMPRESA BRASILEIRA;MICRO OU PEQUENO;;;TESTES OPERACIONAIS;NA</v>
      </c>
      <c r="I1153" s="599" t="s">
        <v>1567</v>
      </c>
      <c r="J1153" s="600" t="str">
        <f t="shared" si="37"/>
        <v>DESPESA NÃO ADMITIDA COM RECURSOS DA CLÁUSULA DE P,D&amp;I, CONSIDERANDO O EXECUTOR E A QUALIFICAÇÃO DO PROJETO OU PROGRAMA</v>
      </c>
    </row>
    <row r="1154" spans="1:10" ht="12" customHeight="1" x14ac:dyDescent="0.3">
      <c r="A1154" s="597" t="s">
        <v>2355</v>
      </c>
      <c r="B1154" s="597" t="s">
        <v>249</v>
      </c>
      <c r="C1154" s="597" t="s">
        <v>261</v>
      </c>
      <c r="D1154" s="597" t="s">
        <v>2354</v>
      </c>
      <c r="E1154" s="597" t="s">
        <v>2354</v>
      </c>
      <c r="F1154" s="597" t="s">
        <v>281</v>
      </c>
      <c r="G1154" s="597" t="s">
        <v>2202</v>
      </c>
      <c r="H1154" s="598" t="str">
        <f t="shared" si="36"/>
        <v>PESQUISA EM TIC;EMPRESA BRASILEIRA;MICRO OU PEQUENO;;;TRIBUTOS;NA</v>
      </c>
      <c r="I1154" s="599" t="s">
        <v>1575</v>
      </c>
      <c r="J1154" s="600" t="str">
        <f t="shared" si="37"/>
        <v/>
      </c>
    </row>
    <row r="1155" spans="1:10" ht="12" customHeight="1" x14ac:dyDescent="0.3">
      <c r="A1155" s="601" t="s">
        <v>2355</v>
      </c>
      <c r="B1155" s="600" t="s">
        <v>249</v>
      </c>
      <c r="C1155" s="600" t="s">
        <v>261</v>
      </c>
      <c r="D1155" s="600"/>
      <c r="E1155" s="600"/>
      <c r="F1155" s="597" t="s">
        <v>2357</v>
      </c>
      <c r="G1155" s="600" t="s">
        <v>2408</v>
      </c>
      <c r="H1155" s="598" t="str">
        <f t="shared" si="36"/>
        <v>PESQUISA EM TIC;EMPRESA BRASILEIRA;MICRO OU PEQUENO;;;SERVICOS;SERVIÇO DE QUALIFICAÇÃO E CERTIFICAÇÃO</v>
      </c>
      <c r="I1155" s="599" t="s">
        <v>1575</v>
      </c>
      <c r="J1155" s="600" t="str">
        <f t="shared" si="37"/>
        <v/>
      </c>
    </row>
    <row r="1156" spans="1:10" ht="12" customHeight="1" x14ac:dyDescent="0.3">
      <c r="A1156" s="597" t="s">
        <v>306</v>
      </c>
      <c r="B1156" s="597" t="s">
        <v>249</v>
      </c>
      <c r="C1156" s="597" t="s">
        <v>244</v>
      </c>
      <c r="D1156" s="597" t="s">
        <v>2354</v>
      </c>
      <c r="E1156" s="597" t="s">
        <v>2354</v>
      </c>
      <c r="F1156" s="597" t="s">
        <v>1646</v>
      </c>
      <c r="G1156" s="597" t="s">
        <v>2050</v>
      </c>
      <c r="H1156" s="598" t="str">
        <f t="shared" si="36"/>
        <v>PROTÓTIPO OU UNIDADE PILOTO;EMPRESA BRASILEIRA;GRANDE;;;CAPACITACAO DE FORNECEDORES;BENS E MATERIAIS - CABEÇA DE SÉRIE E LOTE PILOTO</v>
      </c>
      <c r="I1156" s="599" t="s">
        <v>1567</v>
      </c>
      <c r="J1156" s="600" t="str">
        <f t="shared" si="37"/>
        <v>DESPESA NÃO ADMITIDA COM RECURSOS DA CLÁUSULA DE P,D&amp;I, CONSIDERANDO O EXECUTOR E A QUALIFICAÇÃO DO PROJETO OU PROGRAMA</v>
      </c>
    </row>
    <row r="1157" spans="1:10" ht="12" customHeight="1" x14ac:dyDescent="0.3">
      <c r="A1157" s="597" t="s">
        <v>306</v>
      </c>
      <c r="B1157" s="597" t="s">
        <v>249</v>
      </c>
      <c r="C1157" s="597" t="s">
        <v>244</v>
      </c>
      <c r="D1157" s="597" t="s">
        <v>2354</v>
      </c>
      <c r="E1157" s="597" t="s">
        <v>2354</v>
      </c>
      <c r="F1157" s="597" t="s">
        <v>1646</v>
      </c>
      <c r="G1157" s="597" t="s">
        <v>2053</v>
      </c>
      <c r="H1157" s="598" t="str">
        <f t="shared" si="36"/>
        <v>PROTÓTIPO OU UNIDADE PILOTO;EMPRESA BRASILEIRA;GRANDE;;;CAPACITACAO DE FORNECEDORES;EQUIPAMENTOS E MATERIAIS - PRIMEIRO LOTE</v>
      </c>
      <c r="I1157" s="599" t="s">
        <v>1567</v>
      </c>
      <c r="J1157" s="600" t="str">
        <f t="shared" si="37"/>
        <v>DESPESA NÃO ADMITIDA COM RECURSOS DA CLÁUSULA DE P,D&amp;I, CONSIDERANDO O EXECUTOR E A QUALIFICAÇÃO DO PROJETO OU PROGRAMA</v>
      </c>
    </row>
    <row r="1158" spans="1:10" ht="12" customHeight="1" x14ac:dyDescent="0.3">
      <c r="A1158" s="597" t="s">
        <v>306</v>
      </c>
      <c r="B1158" s="597" t="s">
        <v>249</v>
      </c>
      <c r="C1158" s="597" t="s">
        <v>244</v>
      </c>
      <c r="D1158" s="597" t="s">
        <v>2354</v>
      </c>
      <c r="E1158" s="597" t="s">
        <v>2354</v>
      </c>
      <c r="F1158" s="597" t="s">
        <v>1646</v>
      </c>
      <c r="G1158" s="597" t="s">
        <v>260</v>
      </c>
      <c r="H1158" s="598" t="str">
        <f t="shared" si="36"/>
        <v>PROTÓTIPO OU UNIDADE PILOTO;EMPRESA BRASILEIRA;GRANDE;;;CAPACITACAO DE FORNECEDORES;EQUIPAMENTOS LABORATORIAIS</v>
      </c>
      <c r="I1158" s="599" t="s">
        <v>1567</v>
      </c>
      <c r="J1158" s="600" t="str">
        <f t="shared" si="37"/>
        <v>DESPESA NÃO ADMITIDA COM RECURSOS DA CLÁUSULA DE P,D&amp;I, CONSIDERANDO O EXECUTOR E A QUALIFICAÇÃO DO PROJETO OU PROGRAMA</v>
      </c>
    </row>
    <row r="1159" spans="1:10" ht="12" customHeight="1" x14ac:dyDescent="0.3">
      <c r="A1159" s="597" t="s">
        <v>306</v>
      </c>
      <c r="B1159" s="597" t="s">
        <v>249</v>
      </c>
      <c r="C1159" s="597" t="s">
        <v>244</v>
      </c>
      <c r="D1159" s="597" t="s">
        <v>2354</v>
      </c>
      <c r="E1159" s="597" t="s">
        <v>2354</v>
      </c>
      <c r="F1159" s="597" t="s">
        <v>1646</v>
      </c>
      <c r="G1159" s="597" t="s">
        <v>2052</v>
      </c>
      <c r="H1159" s="598" t="str">
        <f t="shared" si="36"/>
        <v>PROTÓTIPO OU UNIDADE PILOTO;EMPRESA BRASILEIRA;GRANDE;;;CAPACITACAO DE FORNECEDORES;ESTUDOS DE VIABILIDADE TÉCNICA E ECONÔMICA</v>
      </c>
      <c r="I1159" s="599" t="s">
        <v>1567</v>
      </c>
      <c r="J1159" s="600" t="str">
        <f t="shared" si="37"/>
        <v>DESPESA NÃO ADMITIDA COM RECURSOS DA CLÁUSULA DE P,D&amp;I, CONSIDERANDO O EXECUTOR E A QUALIFICAÇÃO DO PROJETO OU PROGRAMA</v>
      </c>
    </row>
    <row r="1160" spans="1:10" ht="12" customHeight="1" x14ac:dyDescent="0.3">
      <c r="A1160" s="597" t="s">
        <v>306</v>
      </c>
      <c r="B1160" s="597" t="s">
        <v>249</v>
      </c>
      <c r="C1160" s="597" t="s">
        <v>244</v>
      </c>
      <c r="D1160" s="597" t="s">
        <v>2354</v>
      </c>
      <c r="E1160" s="597" t="s">
        <v>2354</v>
      </c>
      <c r="F1160" s="597" t="s">
        <v>1646</v>
      </c>
      <c r="G1160" s="597" t="s">
        <v>2051</v>
      </c>
      <c r="H1160" s="598" t="str">
        <f t="shared" si="36"/>
        <v>PROTÓTIPO OU UNIDADE PILOTO;EMPRESA BRASILEIRA;GRANDE;;;CAPACITACAO DE FORNECEDORES;SERVIÇOS - CABEÇA DE SÉRIE E LOTE PILOTO</v>
      </c>
      <c r="I1160" s="599" t="s">
        <v>1567</v>
      </c>
      <c r="J1160" s="600" t="str">
        <f t="shared" si="37"/>
        <v>DESPESA NÃO ADMITIDA COM RECURSOS DA CLÁUSULA DE P,D&amp;I, CONSIDERANDO O EXECUTOR E A QUALIFICAÇÃO DO PROJETO OU PROGRAMA</v>
      </c>
    </row>
    <row r="1161" spans="1:10" ht="12" customHeight="1" x14ac:dyDescent="0.3">
      <c r="A1161" s="597" t="s">
        <v>306</v>
      </c>
      <c r="B1161" s="597" t="s">
        <v>249</v>
      </c>
      <c r="C1161" s="597" t="s">
        <v>244</v>
      </c>
      <c r="D1161" s="597" t="s">
        <v>2354</v>
      </c>
      <c r="E1161" s="597" t="s">
        <v>2354</v>
      </c>
      <c r="F1161" s="597" t="s">
        <v>1646</v>
      </c>
      <c r="G1161" s="597" t="s">
        <v>2054</v>
      </c>
      <c r="H1161" s="598" t="str">
        <f t="shared" si="36"/>
        <v>PROTÓTIPO OU UNIDADE PILOTO;EMPRESA BRASILEIRA;GRANDE;;;CAPACITACAO DE FORNECEDORES;SERVIÇOS - OPERACIONALIZAÇÃO DE EQUIPAMENTOS</v>
      </c>
      <c r="I1161" s="599" t="s">
        <v>1567</v>
      </c>
      <c r="J1161" s="600" t="str">
        <f t="shared" si="37"/>
        <v>DESPESA NÃO ADMITIDA COM RECURSOS DA CLÁUSULA DE P,D&amp;I, CONSIDERANDO O EXECUTOR E A QUALIFICAÇÃO DO PROJETO OU PROGRAMA</v>
      </c>
    </row>
    <row r="1162" spans="1:10" ht="12" customHeight="1" x14ac:dyDescent="0.3">
      <c r="A1162" s="597" t="s">
        <v>306</v>
      </c>
      <c r="B1162" s="597" t="s">
        <v>249</v>
      </c>
      <c r="C1162" s="597" t="s">
        <v>244</v>
      </c>
      <c r="D1162" s="597" t="s">
        <v>2354</v>
      </c>
      <c r="E1162" s="597" t="s">
        <v>2354</v>
      </c>
      <c r="F1162" s="597" t="s">
        <v>2362</v>
      </c>
      <c r="G1162" s="597" t="s">
        <v>2202</v>
      </c>
      <c r="H1162" s="598" t="str">
        <f t="shared" si="36"/>
        <v>PROTÓTIPO OU UNIDADE PILOTO;EMPRESA BRASILEIRA;GRANDE;;;CUSTOS DIRETOS;NA</v>
      </c>
      <c r="I1162" s="599" t="s">
        <v>1575</v>
      </c>
      <c r="J1162" s="600" t="str">
        <f t="shared" si="37"/>
        <v/>
      </c>
    </row>
    <row r="1163" spans="1:10" ht="12" customHeight="1" x14ac:dyDescent="0.3">
      <c r="A1163" s="597" t="s">
        <v>306</v>
      </c>
      <c r="B1163" s="597" t="s">
        <v>249</v>
      </c>
      <c r="C1163" s="597" t="s">
        <v>244</v>
      </c>
      <c r="D1163" s="597" t="s">
        <v>2354</v>
      </c>
      <c r="E1163" s="597" t="s">
        <v>2354</v>
      </c>
      <c r="F1163" s="597" t="s">
        <v>1643</v>
      </c>
      <c r="G1163" s="597" t="s">
        <v>2202</v>
      </c>
      <c r="H1163" s="598" t="str">
        <f t="shared" si="36"/>
        <v>PROTÓTIPO OU UNIDADE PILOTO;EMPRESA BRASILEIRA;GRANDE;;;DIARIAS E AJUDA DE CUSTO;NA</v>
      </c>
      <c r="I1163" s="599" t="s">
        <v>1575</v>
      </c>
      <c r="J1163" s="600" t="str">
        <f t="shared" si="37"/>
        <v/>
      </c>
    </row>
    <row r="1164" spans="1:10" ht="12" customHeight="1" x14ac:dyDescent="0.3">
      <c r="A1164" s="597" t="s">
        <v>306</v>
      </c>
      <c r="B1164" s="597" t="s">
        <v>249</v>
      </c>
      <c r="C1164" s="597" t="s">
        <v>244</v>
      </c>
      <c r="D1164" s="597" t="s">
        <v>2354</v>
      </c>
      <c r="E1164" s="597" t="s">
        <v>2354</v>
      </c>
      <c r="F1164" s="597" t="s">
        <v>1645</v>
      </c>
      <c r="G1164" s="597" t="s">
        <v>2361</v>
      </c>
      <c r="H1164" s="598" t="str">
        <f t="shared" si="36"/>
        <v>PROTÓTIPO OU UNIDADE PILOTO;EMPRESA BRASILEIRA;GRANDE;;;EQUIPAMENTO E MATERIAL PERMANENTE;EQUIPAMENTO</v>
      </c>
      <c r="I1164" s="599" t="s">
        <v>1575</v>
      </c>
      <c r="J1164" s="600" t="str">
        <f t="shared" si="37"/>
        <v/>
      </c>
    </row>
    <row r="1165" spans="1:10" ht="12" customHeight="1" x14ac:dyDescent="0.3">
      <c r="A1165" s="597" t="s">
        <v>306</v>
      </c>
      <c r="B1165" s="597" t="s">
        <v>249</v>
      </c>
      <c r="C1165" s="597" t="s">
        <v>244</v>
      </c>
      <c r="D1165" s="597" t="s">
        <v>2354</v>
      </c>
      <c r="E1165" s="597" t="s">
        <v>2354</v>
      </c>
      <c r="F1165" s="597" t="s">
        <v>1645</v>
      </c>
      <c r="G1165" s="597" t="s">
        <v>1248</v>
      </c>
      <c r="H1165" s="598" t="str">
        <f t="shared" si="36"/>
        <v>PROTÓTIPO OU UNIDADE PILOTO;EMPRESA BRASILEIRA;GRANDE;;;EQUIPAMENTO E MATERIAL PERMANENTE;MATERIAL PERMANENTE</v>
      </c>
      <c r="I1165" s="599" t="s">
        <v>1575</v>
      </c>
      <c r="J1165" s="600" t="str">
        <f t="shared" si="37"/>
        <v/>
      </c>
    </row>
    <row r="1166" spans="1:10" ht="12" customHeight="1" x14ac:dyDescent="0.3">
      <c r="A1166" s="597" t="s">
        <v>306</v>
      </c>
      <c r="B1166" s="597" t="s">
        <v>249</v>
      </c>
      <c r="C1166" s="597" t="s">
        <v>244</v>
      </c>
      <c r="D1166" s="597" t="s">
        <v>2354</v>
      </c>
      <c r="E1166" s="597" t="s">
        <v>2354</v>
      </c>
      <c r="F1166" s="597" t="s">
        <v>448</v>
      </c>
      <c r="G1166" s="597" t="s">
        <v>2062</v>
      </c>
      <c r="H1166" s="598" t="str">
        <f t="shared" si="36"/>
        <v>PROTÓTIPO OU UNIDADE PILOTO;EMPRESA BRASILEIRA;GRANDE;;;EQUIPE;BOLSA - ALUNO DE GRADUAÇÃO OU PÓS-GRADUAÇÃO</v>
      </c>
      <c r="I1166" s="599" t="s">
        <v>1567</v>
      </c>
      <c r="J1166" s="600" t="str">
        <f t="shared" si="37"/>
        <v>DESPESA NÃO ADMITIDA COM RECURSOS DA CLÁUSULA DE P,D&amp;I, CONSIDERANDO O EXECUTOR E A QUALIFICAÇÃO DO PROJETO OU PROGRAMA</v>
      </c>
    </row>
    <row r="1167" spans="1:10" ht="12" customHeight="1" x14ac:dyDescent="0.3">
      <c r="A1167" s="597" t="s">
        <v>306</v>
      </c>
      <c r="B1167" s="597" t="s">
        <v>249</v>
      </c>
      <c r="C1167" s="597" t="s">
        <v>244</v>
      </c>
      <c r="D1167" s="597" t="s">
        <v>2354</v>
      </c>
      <c r="E1167" s="597" t="s">
        <v>2354</v>
      </c>
      <c r="F1167" s="597" t="s">
        <v>448</v>
      </c>
      <c r="G1167" s="597" t="s">
        <v>2061</v>
      </c>
      <c r="H1167" s="598" t="str">
        <f t="shared" si="36"/>
        <v>PROTÓTIPO OU UNIDADE PILOTO;EMPRESA BRASILEIRA;GRANDE;;;EQUIPE;BOLSA - DOCENTE OU PESQUISADOR DA INSTITUIÇÃO</v>
      </c>
      <c r="I1167" s="599" t="s">
        <v>1567</v>
      </c>
      <c r="J1167" s="600" t="str">
        <f t="shared" si="37"/>
        <v>DESPESA NÃO ADMITIDA COM RECURSOS DA CLÁUSULA DE P,D&amp;I, CONSIDERANDO O EXECUTOR E A QUALIFICAÇÃO DO PROJETO OU PROGRAMA</v>
      </c>
    </row>
    <row r="1168" spans="1:10" ht="12" customHeight="1" x14ac:dyDescent="0.3">
      <c r="A1168" s="597" t="s">
        <v>306</v>
      </c>
      <c r="B1168" s="597" t="s">
        <v>249</v>
      </c>
      <c r="C1168" s="597" t="s">
        <v>244</v>
      </c>
      <c r="D1168" s="597" t="s">
        <v>2354</v>
      </c>
      <c r="E1168" s="597" t="s">
        <v>2354</v>
      </c>
      <c r="F1168" s="597" t="s">
        <v>448</v>
      </c>
      <c r="G1168" s="597" t="s">
        <v>2063</v>
      </c>
      <c r="H1168" s="598" t="str">
        <f t="shared" si="36"/>
        <v>PROTÓTIPO OU UNIDADE PILOTO;EMPRESA BRASILEIRA;GRANDE;;;EQUIPE;BOLSA - PESQUISADOR VISITANTE</v>
      </c>
      <c r="I1168" s="599" t="s">
        <v>1567</v>
      </c>
      <c r="J1168" s="600" t="str">
        <f t="shared" si="37"/>
        <v>DESPESA NÃO ADMITIDA COM RECURSOS DA CLÁUSULA DE P,D&amp;I, CONSIDERANDO O EXECUTOR E A QUALIFICAÇÃO DO PROJETO OU PROGRAMA</v>
      </c>
    </row>
    <row r="1169" spans="1:10" ht="12" customHeight="1" x14ac:dyDescent="0.3">
      <c r="A1169" s="597" t="s">
        <v>306</v>
      </c>
      <c r="B1169" s="597" t="s">
        <v>249</v>
      </c>
      <c r="C1169" s="597" t="s">
        <v>244</v>
      </c>
      <c r="D1169" s="597" t="s">
        <v>2354</v>
      </c>
      <c r="E1169" s="597" t="s">
        <v>2354</v>
      </c>
      <c r="F1169" s="597" t="s">
        <v>448</v>
      </c>
      <c r="G1169" s="597" t="s">
        <v>1641</v>
      </c>
      <c r="H1169" s="598" t="str">
        <f t="shared" si="36"/>
        <v>PROTÓTIPO OU UNIDADE PILOTO;EMPRESA BRASILEIRA;GRANDE;;;EQUIPE;REMUNERAÇÃO DIRETA</v>
      </c>
      <c r="I1169" s="599" t="s">
        <v>1575</v>
      </c>
      <c r="J1169" s="600" t="str">
        <f t="shared" si="37"/>
        <v/>
      </c>
    </row>
    <row r="1170" spans="1:10" ht="12" customHeight="1" x14ac:dyDescent="0.3">
      <c r="A1170" s="597" t="s">
        <v>306</v>
      </c>
      <c r="B1170" s="597" t="s">
        <v>249</v>
      </c>
      <c r="C1170" s="597" t="s">
        <v>244</v>
      </c>
      <c r="D1170" s="597" t="s">
        <v>2354</v>
      </c>
      <c r="E1170" s="597" t="s">
        <v>2354</v>
      </c>
      <c r="F1170" s="597" t="s">
        <v>1642</v>
      </c>
      <c r="G1170" s="597" t="s">
        <v>2202</v>
      </c>
      <c r="H1170" s="598" t="str">
        <f t="shared" si="36"/>
        <v>PROTÓTIPO OU UNIDADE PILOTO;EMPRESA BRASILEIRA;GRANDE;;;MATERIAL DE CONSUMO;NA</v>
      </c>
      <c r="I1170" s="599" t="s">
        <v>1575</v>
      </c>
      <c r="J1170" s="600" t="str">
        <f t="shared" si="37"/>
        <v/>
      </c>
    </row>
    <row r="1171" spans="1:10" ht="12" customHeight="1" x14ac:dyDescent="0.3">
      <c r="A1171" s="597" t="s">
        <v>306</v>
      </c>
      <c r="B1171" s="597" t="s">
        <v>249</v>
      </c>
      <c r="C1171" s="597" t="s">
        <v>244</v>
      </c>
      <c r="D1171" s="597" t="s">
        <v>2354</v>
      </c>
      <c r="E1171" s="597" t="s">
        <v>2354</v>
      </c>
      <c r="F1171" s="597" t="s">
        <v>1644</v>
      </c>
      <c r="G1171" s="597" t="s">
        <v>2066</v>
      </c>
      <c r="H1171" s="598" t="str">
        <f t="shared" si="36"/>
        <v>PROTÓTIPO OU UNIDADE PILOTO;EMPRESA BRASILEIRA;GRANDE;;;OBRAS E INSTALACOES;AMPLIAÇÃO DE ÁREA DE EDIFICAÇÃO</v>
      </c>
      <c r="I1171" s="599" t="s">
        <v>1567</v>
      </c>
      <c r="J1171" s="600" t="str">
        <f t="shared" si="37"/>
        <v>DESPESA NÃO ADMITIDA COM RECURSOS DA CLÁUSULA DE P,D&amp;I, CONSIDERANDO O EXECUTOR E A QUALIFICAÇÃO DO PROJETO OU PROGRAMA</v>
      </c>
    </row>
    <row r="1172" spans="1:10" ht="12" customHeight="1" x14ac:dyDescent="0.3">
      <c r="A1172" s="597" t="s">
        <v>306</v>
      </c>
      <c r="B1172" s="597" t="s">
        <v>249</v>
      </c>
      <c r="C1172" s="597" t="s">
        <v>244</v>
      </c>
      <c r="D1172" s="597" t="s">
        <v>2354</v>
      </c>
      <c r="E1172" s="597" t="s">
        <v>2354</v>
      </c>
      <c r="F1172" s="597" t="s">
        <v>1644</v>
      </c>
      <c r="G1172" s="597" t="s">
        <v>258</v>
      </c>
      <c r="H1172" s="598" t="str">
        <f t="shared" si="36"/>
        <v>PROTÓTIPO OU UNIDADE PILOTO;EMPRESA BRASILEIRA;GRANDE;;;OBRAS E INSTALACOES;CONSTRUÇÃO DE NOVA EDIFICAÇÃO</v>
      </c>
      <c r="I1172" s="599" t="s">
        <v>1567</v>
      </c>
      <c r="J1172" s="600" t="str">
        <f t="shared" si="37"/>
        <v>DESPESA NÃO ADMITIDA COM RECURSOS DA CLÁUSULA DE P,D&amp;I, CONSIDERANDO O EXECUTOR E A QUALIFICAÇÃO DO PROJETO OU PROGRAMA</v>
      </c>
    </row>
    <row r="1173" spans="1:10" ht="12" customHeight="1" x14ac:dyDescent="0.3">
      <c r="A1173" s="597" t="s">
        <v>306</v>
      </c>
      <c r="B1173" s="597" t="s">
        <v>249</v>
      </c>
      <c r="C1173" s="597" t="s">
        <v>244</v>
      </c>
      <c r="D1173" s="597" t="s">
        <v>2354</v>
      </c>
      <c r="E1173" s="597" t="s">
        <v>2354</v>
      </c>
      <c r="F1173" s="597" t="s">
        <v>1644</v>
      </c>
      <c r="G1173" s="597" t="s">
        <v>2067</v>
      </c>
      <c r="H1173" s="598" t="str">
        <f t="shared" si="36"/>
        <v>PROTÓTIPO OU UNIDADE PILOTO;EMPRESA BRASILEIRA;GRANDE;;;OBRAS E INSTALACOES;PROJETO EXECUTIVO E ESTUDOS TÉCNICOS</v>
      </c>
      <c r="I1173" s="599" t="s">
        <v>1567</v>
      </c>
      <c r="J1173" s="600" t="str">
        <f t="shared" si="37"/>
        <v>DESPESA NÃO ADMITIDA COM RECURSOS DA CLÁUSULA DE P,D&amp;I, CONSIDERANDO O EXECUTOR E A QUALIFICAÇÃO DO PROJETO OU PROGRAMA</v>
      </c>
    </row>
    <row r="1174" spans="1:10" ht="12" customHeight="1" x14ac:dyDescent="0.3">
      <c r="A1174" s="597" t="s">
        <v>306</v>
      </c>
      <c r="B1174" s="597" t="s">
        <v>249</v>
      </c>
      <c r="C1174" s="597" t="s">
        <v>244</v>
      </c>
      <c r="D1174" s="597" t="s">
        <v>2354</v>
      </c>
      <c r="E1174" s="597" t="s">
        <v>2354</v>
      </c>
      <c r="F1174" s="597" t="s">
        <v>1644</v>
      </c>
      <c r="G1174" s="597" t="s">
        <v>219</v>
      </c>
      <c r="H1174" s="598" t="str">
        <f t="shared" si="36"/>
        <v>PROTÓTIPO OU UNIDADE PILOTO;EMPRESA BRASILEIRA;GRANDE;;;OBRAS E INSTALACOES;REFORMA DE EDIFICAÇÃO</v>
      </c>
      <c r="I1174" s="599" t="s">
        <v>1567</v>
      </c>
      <c r="J1174" s="600" t="str">
        <f t="shared" si="37"/>
        <v>DESPESA NÃO ADMITIDA COM RECURSOS DA CLÁUSULA DE P,D&amp;I, CONSIDERANDO O EXECUTOR E A QUALIFICAÇÃO DO PROJETO OU PROGRAMA</v>
      </c>
    </row>
    <row r="1175" spans="1:10" ht="12" customHeight="1" x14ac:dyDescent="0.3">
      <c r="A1175" s="597" t="s">
        <v>306</v>
      </c>
      <c r="B1175" s="597" t="s">
        <v>249</v>
      </c>
      <c r="C1175" s="597" t="s">
        <v>244</v>
      </c>
      <c r="D1175" s="597" t="s">
        <v>2354</v>
      </c>
      <c r="E1175" s="597" t="s">
        <v>2354</v>
      </c>
      <c r="F1175" s="597" t="s">
        <v>1644</v>
      </c>
      <c r="G1175" s="597" t="s">
        <v>2065</v>
      </c>
      <c r="H1175" s="598" t="str">
        <f t="shared" si="36"/>
        <v>PROTÓTIPO OU UNIDADE PILOTO;EMPRESA BRASILEIRA;GRANDE;;;OBRAS E INSTALACOES;SERVIÇO TÉCNICO DE APOIO - INFRAESTRUTURA</v>
      </c>
      <c r="I1175" s="599" t="s">
        <v>1567</v>
      </c>
      <c r="J1175" s="600" t="str">
        <f t="shared" si="37"/>
        <v>DESPESA NÃO ADMITIDA COM RECURSOS DA CLÁUSULA DE P,D&amp;I, CONSIDERANDO O EXECUTOR E A QUALIFICAÇÃO DO PROJETO OU PROGRAMA</v>
      </c>
    </row>
    <row r="1176" spans="1:10" ht="12" customHeight="1" x14ac:dyDescent="0.3">
      <c r="A1176" s="597" t="s">
        <v>306</v>
      </c>
      <c r="B1176" s="597" t="s">
        <v>249</v>
      </c>
      <c r="C1176" s="597" t="s">
        <v>244</v>
      </c>
      <c r="D1176" s="597" t="s">
        <v>2354</v>
      </c>
      <c r="E1176" s="597" t="s">
        <v>2354</v>
      </c>
      <c r="F1176" s="597" t="s">
        <v>10</v>
      </c>
      <c r="G1176" s="597" t="s">
        <v>1649</v>
      </c>
      <c r="H1176" s="598" t="str">
        <f t="shared" si="36"/>
        <v>PROTÓTIPO OU UNIDADE PILOTO;EMPRESA BRASILEIRA;GRANDE;;;OUTRAS DESPESAS;DESPESA DE IMPORTACAO</v>
      </c>
      <c r="I1176" s="599" t="s">
        <v>1575</v>
      </c>
      <c r="J1176" s="600" t="str">
        <f t="shared" si="37"/>
        <v/>
      </c>
    </row>
    <row r="1177" spans="1:10" ht="12" customHeight="1" x14ac:dyDescent="0.3">
      <c r="A1177" s="597" t="s">
        <v>306</v>
      </c>
      <c r="B1177" s="597" t="s">
        <v>249</v>
      </c>
      <c r="C1177" s="597" t="s">
        <v>244</v>
      </c>
      <c r="D1177" s="597" t="s">
        <v>2354</v>
      </c>
      <c r="E1177" s="597" t="s">
        <v>2354</v>
      </c>
      <c r="F1177" s="597" t="s">
        <v>10</v>
      </c>
      <c r="G1177" s="597" t="s">
        <v>1650</v>
      </c>
      <c r="H1177" s="598" t="str">
        <f t="shared" si="36"/>
        <v>PROTÓTIPO OU UNIDADE PILOTO;EMPRESA BRASILEIRA;GRANDE;;;OUTRAS DESPESAS;DESPESA OPERACIONAL E ADMINISTRATIVA</v>
      </c>
      <c r="I1177" s="599" t="s">
        <v>1567</v>
      </c>
      <c r="J1177" s="600" t="str">
        <f t="shared" si="37"/>
        <v>DESPESA NÃO ADMITIDA COM RECURSOS DA CLÁUSULA DE P,D&amp;I, CONSIDERANDO O EXECUTOR E A QUALIFICAÇÃO DO PROJETO OU PROGRAMA</v>
      </c>
    </row>
    <row r="1178" spans="1:10" ht="12" customHeight="1" x14ac:dyDescent="0.3">
      <c r="A1178" s="597" t="s">
        <v>306</v>
      </c>
      <c r="B1178" s="597" t="s">
        <v>249</v>
      </c>
      <c r="C1178" s="597" t="s">
        <v>244</v>
      </c>
      <c r="D1178" s="597" t="s">
        <v>2354</v>
      </c>
      <c r="E1178" s="597" t="s">
        <v>2354</v>
      </c>
      <c r="F1178" s="597" t="s">
        <v>10</v>
      </c>
      <c r="G1178" s="597" t="s">
        <v>277</v>
      </c>
      <c r="H1178" s="598" t="str">
        <f t="shared" si="36"/>
        <v>PROTÓTIPO OU UNIDADE PILOTO;EMPRESA BRASILEIRA;GRANDE;;;OUTRAS DESPESAS;RESSARCIMENTO DE CUSTOS INDIRETOS</v>
      </c>
      <c r="I1178" s="599" t="s">
        <v>1567</v>
      </c>
      <c r="J1178" s="600" t="str">
        <f t="shared" si="37"/>
        <v>DESPESA NÃO ADMITIDA COM RECURSOS DA CLÁUSULA DE P,D&amp;I, CONSIDERANDO O EXECUTOR E A QUALIFICAÇÃO DO PROJETO OU PROGRAMA</v>
      </c>
    </row>
    <row r="1179" spans="1:10" ht="12" customHeight="1" x14ac:dyDescent="0.3">
      <c r="A1179" s="597" t="s">
        <v>306</v>
      </c>
      <c r="B1179" s="597" t="s">
        <v>249</v>
      </c>
      <c r="C1179" s="597" t="s">
        <v>244</v>
      </c>
      <c r="D1179" s="597" t="s">
        <v>2354</v>
      </c>
      <c r="E1179" s="597" t="s">
        <v>2354</v>
      </c>
      <c r="F1179" s="597" t="s">
        <v>317</v>
      </c>
      <c r="G1179" s="597" t="s">
        <v>2060</v>
      </c>
      <c r="H1179" s="598" t="str">
        <f t="shared" si="36"/>
        <v>PROTÓTIPO OU UNIDADE PILOTO;EMPRESA BRASILEIRA;GRANDE;;;OUTROS BENS E DIREITOS;DADO GEOLÓGICO, GEOQUÍMICO OU GEOFÍSICO PÚBLICO</v>
      </c>
      <c r="I1179" s="599" t="s">
        <v>1567</v>
      </c>
      <c r="J1179" s="600" t="str">
        <f t="shared" si="37"/>
        <v>DESPESA NÃO ADMITIDA COM RECURSOS DA CLÁUSULA DE P,D&amp;I, CONSIDERANDO O EXECUTOR E A QUALIFICAÇÃO DO PROJETO OU PROGRAMA</v>
      </c>
    </row>
    <row r="1180" spans="1:10" ht="12" customHeight="1" x14ac:dyDescent="0.3">
      <c r="A1180" s="597" t="s">
        <v>306</v>
      </c>
      <c r="B1180" s="597" t="s">
        <v>249</v>
      </c>
      <c r="C1180" s="597" t="s">
        <v>244</v>
      </c>
      <c r="D1180" s="597" t="s">
        <v>2354</v>
      </c>
      <c r="E1180" s="597" t="s">
        <v>2354</v>
      </c>
      <c r="F1180" s="597" t="s">
        <v>317</v>
      </c>
      <c r="G1180" s="597" t="s">
        <v>220</v>
      </c>
      <c r="H1180" s="598" t="str">
        <f t="shared" si="36"/>
        <v>PROTÓTIPO OU UNIDADE PILOTO;EMPRESA BRASILEIRA;GRANDE;;;OUTROS BENS E DIREITOS;DADO NÃO REGULADO PELA ANP</v>
      </c>
      <c r="I1180" s="599" t="s">
        <v>1567</v>
      </c>
      <c r="J1180" s="600" t="str">
        <f t="shared" si="37"/>
        <v>DESPESA NÃO ADMITIDA COM RECURSOS DA CLÁUSULA DE P,D&amp;I, CONSIDERANDO O EXECUTOR E A QUALIFICAÇÃO DO PROJETO OU PROGRAMA</v>
      </c>
    </row>
    <row r="1181" spans="1:10" ht="12" customHeight="1" x14ac:dyDescent="0.3">
      <c r="A1181" s="597" t="s">
        <v>306</v>
      </c>
      <c r="B1181" s="597" t="s">
        <v>249</v>
      </c>
      <c r="C1181" s="597" t="s">
        <v>244</v>
      </c>
      <c r="D1181" s="597" t="s">
        <v>2354</v>
      </c>
      <c r="E1181" s="597" t="s">
        <v>2354</v>
      </c>
      <c r="F1181" s="597" t="s">
        <v>317</v>
      </c>
      <c r="G1181" s="597" t="s">
        <v>215</v>
      </c>
      <c r="H1181" s="598" t="str">
        <f t="shared" si="36"/>
        <v>PROTÓTIPO OU UNIDADE PILOTO;EMPRESA BRASILEIRA;GRANDE;;;OUTROS BENS E DIREITOS;MATERIAL BIBLIOGRÁFICO</v>
      </c>
      <c r="I1181" s="599" t="s">
        <v>1567</v>
      </c>
      <c r="J1181" s="600" t="str">
        <f t="shared" si="37"/>
        <v>DESPESA NÃO ADMITIDA COM RECURSOS DA CLÁUSULA DE P,D&amp;I, CONSIDERANDO O EXECUTOR E A QUALIFICAÇÃO DO PROJETO OU PROGRAMA</v>
      </c>
    </row>
    <row r="1182" spans="1:10" ht="12" customHeight="1" x14ac:dyDescent="0.3">
      <c r="A1182" s="597" t="s">
        <v>306</v>
      </c>
      <c r="B1182" s="597" t="s">
        <v>249</v>
      </c>
      <c r="C1182" s="597" t="s">
        <v>244</v>
      </c>
      <c r="D1182" s="597" t="s">
        <v>2354</v>
      </c>
      <c r="E1182" s="597" t="s">
        <v>2354</v>
      </c>
      <c r="F1182" s="597" t="s">
        <v>317</v>
      </c>
      <c r="G1182" s="597" t="s">
        <v>2068</v>
      </c>
      <c r="H1182" s="598" t="str">
        <f t="shared" si="36"/>
        <v>PROTÓTIPO OU UNIDADE PILOTO;EMPRESA BRASILEIRA;GRANDE;;;OUTROS BENS E DIREITOS;OUTRO (ESPECIFIQUE)</v>
      </c>
      <c r="I1182" s="599" t="s">
        <v>1567</v>
      </c>
      <c r="J1182" s="600" t="str">
        <f t="shared" si="37"/>
        <v>DESPESA NÃO ADMITIDA COM RECURSOS DA CLÁUSULA DE P,D&amp;I, CONSIDERANDO O EXECUTOR E A QUALIFICAÇÃO DO PROJETO OU PROGRAMA</v>
      </c>
    </row>
    <row r="1183" spans="1:10" ht="12" customHeight="1" x14ac:dyDescent="0.3">
      <c r="A1183" s="597" t="s">
        <v>306</v>
      </c>
      <c r="B1183" s="597" t="s">
        <v>249</v>
      </c>
      <c r="C1183" s="597" t="s">
        <v>244</v>
      </c>
      <c r="D1183" s="597" t="s">
        <v>2354</v>
      </c>
      <c r="E1183" s="597" t="s">
        <v>2354</v>
      </c>
      <c r="F1183" s="597" t="s">
        <v>317</v>
      </c>
      <c r="G1183" s="597" t="s">
        <v>321</v>
      </c>
      <c r="H1183" s="598" t="str">
        <f t="shared" si="36"/>
        <v>PROTÓTIPO OU UNIDADE PILOTO;EMPRESA BRASILEIRA;GRANDE;;;OUTROS BENS E DIREITOS;SOFTWARE</v>
      </c>
      <c r="I1183" s="599" t="s">
        <v>1567</v>
      </c>
      <c r="J1183" s="600" t="str">
        <f t="shared" si="37"/>
        <v>DESPESA NÃO ADMITIDA COM RECURSOS DA CLÁUSULA DE P,D&amp;I, CONSIDERANDO O EXECUTOR E A QUALIFICAÇÃO DO PROJETO OU PROGRAMA</v>
      </c>
    </row>
    <row r="1184" spans="1:10" ht="12" customHeight="1" x14ac:dyDescent="0.3">
      <c r="A1184" s="597" t="s">
        <v>306</v>
      </c>
      <c r="B1184" s="597" t="s">
        <v>249</v>
      </c>
      <c r="C1184" s="597" t="s">
        <v>244</v>
      </c>
      <c r="D1184" s="597" t="s">
        <v>2354</v>
      </c>
      <c r="E1184" s="597" t="s">
        <v>2354</v>
      </c>
      <c r="F1184" s="597" t="s">
        <v>409</v>
      </c>
      <c r="G1184" s="597" t="s">
        <v>2202</v>
      </c>
      <c r="H1184" s="598" t="str">
        <f t="shared" si="36"/>
        <v>PROTÓTIPO OU UNIDADE PILOTO;EMPRESA BRASILEIRA;GRANDE;;;PASSAGENS;NA</v>
      </c>
      <c r="I1184" s="599" t="s">
        <v>1575</v>
      </c>
      <c r="J1184" s="600" t="str">
        <f t="shared" si="37"/>
        <v/>
      </c>
    </row>
    <row r="1185" spans="1:10" ht="12" customHeight="1" x14ac:dyDescent="0.3">
      <c r="A1185" s="597" t="s">
        <v>306</v>
      </c>
      <c r="B1185" s="597" t="s">
        <v>249</v>
      </c>
      <c r="C1185" s="597" t="s">
        <v>244</v>
      </c>
      <c r="D1185" s="597" t="s">
        <v>2354</v>
      </c>
      <c r="E1185" s="597" t="s">
        <v>2354</v>
      </c>
      <c r="F1185" s="597" t="s">
        <v>1705</v>
      </c>
      <c r="G1185" s="597" t="s">
        <v>2058</v>
      </c>
      <c r="H1185" s="598" t="str">
        <f t="shared" si="36"/>
        <v>PROTÓTIPO OU UNIDADE PILOTO;EMPRESA BRASILEIRA;GRANDE;;;PROTOTIPO;MATERIAL OU COMPONENTE - PROTÓTIPO OU UNIDADE PILOTO</v>
      </c>
      <c r="I1185" s="599" t="s">
        <v>1575</v>
      </c>
      <c r="J1185" s="600" t="str">
        <f t="shared" si="37"/>
        <v/>
      </c>
    </row>
    <row r="1186" spans="1:10" ht="12" customHeight="1" x14ac:dyDescent="0.3">
      <c r="A1186" s="597" t="s">
        <v>306</v>
      </c>
      <c r="B1186" s="597" t="s">
        <v>249</v>
      </c>
      <c r="C1186" s="597" t="s">
        <v>244</v>
      </c>
      <c r="D1186" s="597" t="s">
        <v>2354</v>
      </c>
      <c r="E1186" s="597" t="s">
        <v>2354</v>
      </c>
      <c r="F1186" s="597" t="s">
        <v>1705</v>
      </c>
      <c r="G1186" s="597" t="s">
        <v>2059</v>
      </c>
      <c r="H1186" s="598" t="str">
        <f t="shared" si="36"/>
        <v>PROTÓTIPO OU UNIDADE PILOTO;EMPRESA BRASILEIRA;GRANDE;;;PROTOTIPO;SERVIÇO DE TERCEIRO - PROTÓTIPO OU UNIDADE PILOTO</v>
      </c>
      <c r="I1186" s="599" t="s">
        <v>1575</v>
      </c>
      <c r="J1186" s="600" t="str">
        <f t="shared" si="37"/>
        <v/>
      </c>
    </row>
    <row r="1187" spans="1:10" ht="12" customHeight="1" x14ac:dyDescent="0.3">
      <c r="A1187" s="597" t="s">
        <v>306</v>
      </c>
      <c r="B1187" s="597" t="s">
        <v>249</v>
      </c>
      <c r="C1187" s="597" t="s">
        <v>244</v>
      </c>
      <c r="D1187" s="597" t="s">
        <v>2354</v>
      </c>
      <c r="E1187" s="597" t="s">
        <v>2354</v>
      </c>
      <c r="F1187" s="597" t="s">
        <v>303</v>
      </c>
      <c r="G1187" s="597" t="s">
        <v>1647</v>
      </c>
      <c r="H1187" s="598" t="str">
        <f t="shared" si="36"/>
        <v>PROTÓTIPO OU UNIDADE PILOTO;EMPRESA BRASILEIRA;GRANDE;;;RECURSOS HUMANOS;BOLSA</v>
      </c>
      <c r="I1187" s="599" t="s">
        <v>1567</v>
      </c>
      <c r="J1187" s="600" t="str">
        <f t="shared" si="37"/>
        <v>DESPESA NÃO ADMITIDA COM RECURSOS DA CLÁUSULA DE P,D&amp;I, CONSIDERANDO O EXECUTOR E A QUALIFICAÇÃO DO PROJETO OU PROGRAMA</v>
      </c>
    </row>
    <row r="1188" spans="1:10" ht="12" customHeight="1" x14ac:dyDescent="0.3">
      <c r="A1188" s="597" t="s">
        <v>306</v>
      </c>
      <c r="B1188" s="597" t="s">
        <v>249</v>
      </c>
      <c r="C1188" s="597" t="s">
        <v>244</v>
      </c>
      <c r="D1188" s="597" t="s">
        <v>2354</v>
      </c>
      <c r="E1188" s="597" t="s">
        <v>2354</v>
      </c>
      <c r="F1188" s="597" t="s">
        <v>303</v>
      </c>
      <c r="G1188" s="597" t="s">
        <v>270</v>
      </c>
      <c r="H1188" s="598" t="str">
        <f t="shared" si="36"/>
        <v>PROTÓTIPO OU UNIDADE PILOTO;EMPRESA BRASILEIRA;GRANDE;;;RECURSOS HUMANOS;TAXA DE BANCADA</v>
      </c>
      <c r="I1188" s="599" t="s">
        <v>1567</v>
      </c>
      <c r="J1188" s="600" t="str">
        <f t="shared" si="37"/>
        <v>DESPESA NÃO ADMITIDA COM RECURSOS DA CLÁUSULA DE P,D&amp;I, CONSIDERANDO O EXECUTOR E A QUALIFICAÇÃO DO PROJETO OU PROGRAMA</v>
      </c>
    </row>
    <row r="1189" spans="1:10" ht="12" customHeight="1" x14ac:dyDescent="0.3">
      <c r="A1189" s="597" t="s">
        <v>306</v>
      </c>
      <c r="B1189" s="597" t="s">
        <v>249</v>
      </c>
      <c r="C1189" s="597" t="s">
        <v>244</v>
      </c>
      <c r="D1189" s="597" t="s">
        <v>2354</v>
      </c>
      <c r="E1189" s="597" t="s">
        <v>2354</v>
      </c>
      <c r="F1189" s="597" t="s">
        <v>2357</v>
      </c>
      <c r="G1189" s="597" t="s">
        <v>232</v>
      </c>
      <c r="H1189" s="598" t="str">
        <f t="shared" si="36"/>
        <v>PROTÓTIPO OU UNIDADE PILOTO;EMPRESA BRASILEIRA;GRANDE;;;SERVICOS;OUTRO SERVIÇO DE APOIO</v>
      </c>
      <c r="I1189" s="599" t="s">
        <v>1567</v>
      </c>
      <c r="J1189" s="600" t="str">
        <f t="shared" si="37"/>
        <v>DESPESA NÃO ADMITIDA COM RECURSOS DA CLÁUSULA DE P,D&amp;I, CONSIDERANDO O EXECUTOR E A QUALIFICAÇÃO DO PROJETO OU PROGRAMA</v>
      </c>
    </row>
    <row r="1190" spans="1:10" ht="12" customHeight="1" x14ac:dyDescent="0.3">
      <c r="A1190" s="597" t="s">
        <v>306</v>
      </c>
      <c r="B1190" s="597" t="s">
        <v>249</v>
      </c>
      <c r="C1190" s="597" t="s">
        <v>244</v>
      </c>
      <c r="D1190" s="597" t="s">
        <v>2354</v>
      </c>
      <c r="E1190" s="597" t="s">
        <v>2354</v>
      </c>
      <c r="F1190" s="597" t="s">
        <v>2357</v>
      </c>
      <c r="G1190" s="597" t="s">
        <v>221</v>
      </c>
      <c r="H1190" s="598" t="str">
        <f t="shared" si="36"/>
        <v>PROTÓTIPO OU UNIDADE PILOTO;EMPRESA BRASILEIRA;GRANDE;;;SERVICOS;PERFURAÇÃO DE POÇO ESTRATIGRÁFICO</v>
      </c>
      <c r="I1190" s="599" t="s">
        <v>1567</v>
      </c>
      <c r="J1190" s="600" t="str">
        <f t="shared" si="37"/>
        <v>DESPESA NÃO ADMITIDA COM RECURSOS DA CLÁUSULA DE P,D&amp;I, CONSIDERANDO O EXECUTOR E A QUALIFICAÇÃO DO PROJETO OU PROGRAMA</v>
      </c>
    </row>
    <row r="1191" spans="1:10" ht="12" customHeight="1" x14ac:dyDescent="0.3">
      <c r="A1191" s="597" t="s">
        <v>306</v>
      </c>
      <c r="B1191" s="597" t="s">
        <v>249</v>
      </c>
      <c r="C1191" s="597" t="s">
        <v>244</v>
      </c>
      <c r="D1191" s="597" t="s">
        <v>2354</v>
      </c>
      <c r="E1191" s="597" t="s">
        <v>2354</v>
      </c>
      <c r="F1191" s="597" t="s">
        <v>2357</v>
      </c>
      <c r="G1191" s="597" t="s">
        <v>2055</v>
      </c>
      <c r="H1191" s="598" t="str">
        <f t="shared" si="36"/>
        <v>PROTÓTIPO OU UNIDADE PILOTO;EMPRESA BRASILEIRA;GRANDE;;;SERVICOS;SERVIÇO DE APOIO PARA AQUISIÇÃO DE DADOS</v>
      </c>
      <c r="I1191" s="599" t="s">
        <v>1567</v>
      </c>
      <c r="J1191" s="600" t="str">
        <f t="shared" si="37"/>
        <v>DESPESA NÃO ADMITIDA COM RECURSOS DA CLÁUSULA DE P,D&amp;I, CONSIDERANDO O EXECUTOR E A QUALIFICAÇÃO DO PROJETO OU PROGRAMA</v>
      </c>
    </row>
    <row r="1192" spans="1:10" ht="12" customHeight="1" x14ac:dyDescent="0.3">
      <c r="A1192" s="597" t="s">
        <v>306</v>
      </c>
      <c r="B1192" s="597" t="s">
        <v>249</v>
      </c>
      <c r="C1192" s="597" t="s">
        <v>244</v>
      </c>
      <c r="D1192" s="597" t="s">
        <v>2354</v>
      </c>
      <c r="E1192" s="597" t="s">
        <v>2354</v>
      </c>
      <c r="F1192" s="597" t="s">
        <v>2357</v>
      </c>
      <c r="G1192" s="597" t="s">
        <v>230</v>
      </c>
      <c r="H1192" s="598" t="str">
        <f t="shared" si="36"/>
        <v>PROTÓTIPO OU UNIDADE PILOTO;EMPRESA BRASILEIRA;GRANDE;;;SERVICOS;SERVIÇO DE EDITORAÇÃO E IMPRESSÃO</v>
      </c>
      <c r="I1192" s="599" t="s">
        <v>1567</v>
      </c>
      <c r="J1192" s="600" t="str">
        <f t="shared" si="37"/>
        <v>DESPESA NÃO ADMITIDA COM RECURSOS DA CLÁUSULA DE P,D&amp;I, CONSIDERANDO O EXECUTOR E A QUALIFICAÇÃO DO PROJETO OU PROGRAMA</v>
      </c>
    </row>
    <row r="1193" spans="1:10" ht="12" customHeight="1" x14ac:dyDescent="0.3">
      <c r="A1193" s="597" t="s">
        <v>306</v>
      </c>
      <c r="B1193" s="597" t="s">
        <v>249</v>
      </c>
      <c r="C1193" s="597" t="s">
        <v>244</v>
      </c>
      <c r="D1193" s="597" t="s">
        <v>2354</v>
      </c>
      <c r="E1193" s="597" t="s">
        <v>2354</v>
      </c>
      <c r="F1193" s="597" t="s">
        <v>2357</v>
      </c>
      <c r="G1193" s="597" t="s">
        <v>231</v>
      </c>
      <c r="H1193" s="598" t="str">
        <f t="shared" si="36"/>
        <v>PROTÓTIPO OU UNIDADE PILOTO;EMPRESA BRASILEIRA;GRANDE;;;SERVICOS;SERVIÇO DE LOCOMOÇÃO E TRANSPORTE</v>
      </c>
      <c r="I1193" s="599" t="s">
        <v>1567</v>
      </c>
      <c r="J1193" s="600" t="str">
        <f t="shared" si="37"/>
        <v>DESPESA NÃO ADMITIDA COM RECURSOS DA CLÁUSULA DE P,D&amp;I, CONSIDERANDO O EXECUTOR E A QUALIFICAÇÃO DO PROJETO OU PROGRAMA</v>
      </c>
    </row>
    <row r="1194" spans="1:10" ht="12" customHeight="1" x14ac:dyDescent="0.3">
      <c r="A1194" s="597" t="s">
        <v>306</v>
      </c>
      <c r="B1194" s="597" t="s">
        <v>249</v>
      </c>
      <c r="C1194" s="597" t="s">
        <v>244</v>
      </c>
      <c r="D1194" s="597" t="s">
        <v>2354</v>
      </c>
      <c r="E1194" s="597" t="s">
        <v>2354</v>
      </c>
      <c r="F1194" s="597" t="s">
        <v>2357</v>
      </c>
      <c r="G1194" s="597" t="s">
        <v>2358</v>
      </c>
      <c r="H1194" s="598" t="str">
        <f t="shared" si="36"/>
        <v>PROTÓTIPO OU UNIDADE PILOTO;EMPRESA BRASILEIRA;GRANDE;;;SERVICOS;SERVIÇO DE MANUTENÇÃO</v>
      </c>
      <c r="I1194" s="599" t="s">
        <v>1567</v>
      </c>
      <c r="J1194" s="600" t="str">
        <f t="shared" si="37"/>
        <v>DESPESA NÃO ADMITIDA COM RECURSOS DA CLÁUSULA DE P,D&amp;I, CONSIDERANDO O EXECUTOR E A QUALIFICAÇÃO DO PROJETO OU PROGRAMA</v>
      </c>
    </row>
    <row r="1195" spans="1:10" ht="12" customHeight="1" x14ac:dyDescent="0.3">
      <c r="A1195" s="597" t="s">
        <v>306</v>
      </c>
      <c r="B1195" s="597" t="s">
        <v>249</v>
      </c>
      <c r="C1195" s="597" t="s">
        <v>244</v>
      </c>
      <c r="D1195" s="597" t="s">
        <v>2354</v>
      </c>
      <c r="E1195" s="597" t="s">
        <v>2354</v>
      </c>
      <c r="F1195" s="597" t="s">
        <v>2357</v>
      </c>
      <c r="G1195" s="597" t="s">
        <v>2399</v>
      </c>
      <c r="H1195" s="598" t="str">
        <f t="shared" ref="H1195:H1257" si="38">CONCATENATE(A1195,$H$2,B1195,$H$2,C1195,$H$2,D1195,$H$2,E1195,$H$2,F1195,$H$2,G1195)</f>
        <v>PROTÓTIPO OU UNIDADE PILOTO;EMPRESA BRASILEIRA;GRANDE;;;SERVICOS;SERVIÇO TÉCNICO ESPECIALIZADO</v>
      </c>
      <c r="I1195" s="599" t="s">
        <v>1575</v>
      </c>
      <c r="J1195" s="600" t="str">
        <f t="shared" ref="J1195:J1257" si="39">IF(I1195="N",J$3,"")</f>
        <v/>
      </c>
    </row>
    <row r="1196" spans="1:10" ht="12" customHeight="1" x14ac:dyDescent="0.3">
      <c r="A1196" s="597" t="s">
        <v>306</v>
      </c>
      <c r="B1196" s="597" t="s">
        <v>249</v>
      </c>
      <c r="C1196" s="597" t="s">
        <v>244</v>
      </c>
      <c r="D1196" s="597" t="s">
        <v>2354</v>
      </c>
      <c r="E1196" s="597" t="s">
        <v>2354</v>
      </c>
      <c r="F1196" s="597" t="s">
        <v>2357</v>
      </c>
      <c r="G1196" s="597" t="s">
        <v>2359</v>
      </c>
      <c r="H1196" s="598" t="str">
        <f t="shared" si="38"/>
        <v>PROTÓTIPO OU UNIDADE PILOTO;EMPRESA BRASILEIRA;GRANDE;;;SERVICOS;SERVIÇOS COMPUTACIONAIS</v>
      </c>
      <c r="I1196" s="599" t="s">
        <v>1575</v>
      </c>
      <c r="J1196" s="600" t="str">
        <f t="shared" si="39"/>
        <v/>
      </c>
    </row>
    <row r="1197" spans="1:10" ht="12" customHeight="1" x14ac:dyDescent="0.3">
      <c r="A1197" s="597" t="s">
        <v>306</v>
      </c>
      <c r="B1197" s="597" t="s">
        <v>249</v>
      </c>
      <c r="C1197" s="597" t="s">
        <v>244</v>
      </c>
      <c r="D1197" s="597" t="s">
        <v>2354</v>
      </c>
      <c r="E1197" s="597" t="s">
        <v>2354</v>
      </c>
      <c r="F1197" s="597" t="s">
        <v>2357</v>
      </c>
      <c r="G1197" s="597" t="s">
        <v>229</v>
      </c>
      <c r="H1197" s="598" t="str">
        <f t="shared" si="38"/>
        <v>PROTÓTIPO OU UNIDADE PILOTO;EMPRESA BRASILEIRA;GRANDE;;;SERVICOS;TAXA DE INSCRIÇÃO EM CONGRESSO OU EVENTO</v>
      </c>
      <c r="I1197" s="599" t="s">
        <v>1567</v>
      </c>
      <c r="J1197" s="600" t="str">
        <f t="shared" si="39"/>
        <v>DESPESA NÃO ADMITIDA COM RECURSOS DA CLÁUSULA DE P,D&amp;I, CONSIDERANDO O EXECUTOR E A QUALIFICAÇÃO DO PROJETO OU PROGRAMA</v>
      </c>
    </row>
    <row r="1198" spans="1:10" ht="12" customHeight="1" x14ac:dyDescent="0.3">
      <c r="A1198" s="597" t="s">
        <v>306</v>
      </c>
      <c r="B1198" s="597" t="s">
        <v>249</v>
      </c>
      <c r="C1198" s="597" t="s">
        <v>244</v>
      </c>
      <c r="D1198" s="597" t="s">
        <v>2354</v>
      </c>
      <c r="E1198" s="597" t="s">
        <v>2354</v>
      </c>
      <c r="F1198" s="597" t="s">
        <v>2360</v>
      </c>
      <c r="G1198" s="597" t="s">
        <v>2064</v>
      </c>
      <c r="H1198" s="598" t="str">
        <f t="shared" si="38"/>
        <v>PROTÓTIPO OU UNIDADE PILOTO;EMPRESA BRASILEIRA;GRANDE;;;SERVICOS - TIB;SERVIÇO DE TIB</v>
      </c>
      <c r="I1198" s="599" t="s">
        <v>1567</v>
      </c>
      <c r="J1198" s="600" t="str">
        <f t="shared" si="39"/>
        <v>DESPESA NÃO ADMITIDA COM RECURSOS DA CLÁUSULA DE P,D&amp;I, CONSIDERANDO O EXECUTOR E A QUALIFICAÇÃO DO PROJETO OU PROGRAMA</v>
      </c>
    </row>
    <row r="1199" spans="1:10" ht="12" customHeight="1" x14ac:dyDescent="0.3">
      <c r="A1199" s="597" t="s">
        <v>306</v>
      </c>
      <c r="B1199" s="597" t="s">
        <v>249</v>
      </c>
      <c r="C1199" s="597" t="s">
        <v>244</v>
      </c>
      <c r="D1199" s="597" t="s">
        <v>2354</v>
      </c>
      <c r="E1199" s="597" t="s">
        <v>2354</v>
      </c>
      <c r="F1199" s="597" t="s">
        <v>2360</v>
      </c>
      <c r="G1199" s="597" t="s">
        <v>2057</v>
      </c>
      <c r="H1199" s="598" t="str">
        <f t="shared" si="38"/>
        <v>PROTÓTIPO OU UNIDADE PILOTO;EMPRESA BRASILEIRA;GRANDE;;;SERVICOS - TIB;SERVIÇO DE TREINAMENTO, SUPORTE E QUALIFICAÇÃO</v>
      </c>
      <c r="I1199" s="599" t="s">
        <v>1567</v>
      </c>
      <c r="J1199" s="600" t="str">
        <f t="shared" si="39"/>
        <v>DESPESA NÃO ADMITIDA COM RECURSOS DA CLÁUSULA DE P,D&amp;I, CONSIDERANDO O EXECUTOR E A QUALIFICAÇÃO DO PROJETO OU PROGRAMA</v>
      </c>
    </row>
    <row r="1200" spans="1:10" ht="12" customHeight="1" x14ac:dyDescent="0.3">
      <c r="A1200" s="597" t="s">
        <v>306</v>
      </c>
      <c r="B1200" s="597" t="s">
        <v>249</v>
      </c>
      <c r="C1200" s="597" t="s">
        <v>244</v>
      </c>
      <c r="D1200" s="597" t="s">
        <v>2354</v>
      </c>
      <c r="E1200" s="597" t="s">
        <v>2354</v>
      </c>
      <c r="F1200" s="597" t="s">
        <v>2360</v>
      </c>
      <c r="G1200" s="597" t="s">
        <v>2056</v>
      </c>
      <c r="H1200" s="598" t="str">
        <f t="shared" si="38"/>
        <v>PROTÓTIPO OU UNIDADE PILOTO;EMPRESA BRASILEIRA;GRANDE;;;SERVICOS - TIB;SERVIÇO ESPECIALIZADO PARA TIB - NORMALIZAÇÃO</v>
      </c>
      <c r="I1200" s="599" t="s">
        <v>1567</v>
      </c>
      <c r="J1200" s="600" t="str">
        <f t="shared" si="39"/>
        <v>DESPESA NÃO ADMITIDA COM RECURSOS DA CLÁUSULA DE P,D&amp;I, CONSIDERANDO O EXECUTOR E A QUALIFICAÇÃO DO PROJETO OU PROGRAMA</v>
      </c>
    </row>
    <row r="1201" spans="1:10" ht="12" customHeight="1" x14ac:dyDescent="0.3">
      <c r="A1201" s="597" t="s">
        <v>306</v>
      </c>
      <c r="B1201" s="597" t="s">
        <v>249</v>
      </c>
      <c r="C1201" s="597" t="s">
        <v>244</v>
      </c>
      <c r="D1201" s="597" t="s">
        <v>2354</v>
      </c>
      <c r="E1201" s="597" t="s">
        <v>2354</v>
      </c>
      <c r="F1201" s="597" t="s">
        <v>1648</v>
      </c>
      <c r="G1201" s="597" t="s">
        <v>2202</v>
      </c>
      <c r="H1201" s="598" t="str">
        <f t="shared" si="38"/>
        <v>PROTÓTIPO OU UNIDADE PILOTO;EMPRESA BRASILEIRA;GRANDE;;;TESTES OPERACIONAIS;NA</v>
      </c>
      <c r="I1201" s="599" t="s">
        <v>1567</v>
      </c>
      <c r="J1201" s="600" t="str">
        <f t="shared" si="39"/>
        <v>DESPESA NÃO ADMITIDA COM RECURSOS DA CLÁUSULA DE P,D&amp;I, CONSIDERANDO O EXECUTOR E A QUALIFICAÇÃO DO PROJETO OU PROGRAMA</v>
      </c>
    </row>
    <row r="1202" spans="1:10" ht="12" customHeight="1" x14ac:dyDescent="0.3">
      <c r="A1202" s="597" t="s">
        <v>306</v>
      </c>
      <c r="B1202" s="597" t="s">
        <v>249</v>
      </c>
      <c r="C1202" s="597" t="s">
        <v>244</v>
      </c>
      <c r="D1202" s="597" t="s">
        <v>2354</v>
      </c>
      <c r="E1202" s="597" t="s">
        <v>2354</v>
      </c>
      <c r="F1202" s="597" t="s">
        <v>281</v>
      </c>
      <c r="G1202" s="597" t="s">
        <v>2202</v>
      </c>
      <c r="H1202" s="598" t="str">
        <f t="shared" si="38"/>
        <v>PROTÓTIPO OU UNIDADE PILOTO;EMPRESA BRASILEIRA;GRANDE;;;TRIBUTOS;NA</v>
      </c>
      <c r="I1202" s="599" t="s">
        <v>1575</v>
      </c>
      <c r="J1202" s="600" t="str">
        <f t="shared" si="39"/>
        <v/>
      </c>
    </row>
    <row r="1203" spans="1:10" ht="12" customHeight="1" x14ac:dyDescent="0.3">
      <c r="A1203" s="601" t="s">
        <v>306</v>
      </c>
      <c r="B1203" s="600" t="s">
        <v>249</v>
      </c>
      <c r="C1203" s="600" t="s">
        <v>244</v>
      </c>
      <c r="D1203" s="600"/>
      <c r="E1203" s="600"/>
      <c r="F1203" s="597" t="s">
        <v>2357</v>
      </c>
      <c r="G1203" s="600" t="s">
        <v>2408</v>
      </c>
      <c r="H1203" s="598" t="str">
        <f t="shared" si="38"/>
        <v>PROTÓTIPO OU UNIDADE PILOTO;EMPRESA BRASILEIRA;GRANDE;;;SERVICOS;SERVIÇO DE QUALIFICAÇÃO E CERTIFICAÇÃO</v>
      </c>
      <c r="I1203" s="599" t="s">
        <v>1567</v>
      </c>
      <c r="J1203" s="600" t="str">
        <f t="shared" si="39"/>
        <v>DESPESA NÃO ADMITIDA COM RECURSOS DA CLÁUSULA DE P,D&amp;I, CONSIDERANDO O EXECUTOR E A QUALIFICAÇÃO DO PROJETO OU PROGRAMA</v>
      </c>
    </row>
    <row r="1204" spans="1:10" ht="12" customHeight="1" x14ac:dyDescent="0.3">
      <c r="A1204" s="597" t="s">
        <v>306</v>
      </c>
      <c r="B1204" s="597" t="s">
        <v>249</v>
      </c>
      <c r="C1204" s="597" t="s">
        <v>243</v>
      </c>
      <c r="D1204" s="597" t="s">
        <v>2354</v>
      </c>
      <c r="E1204" s="597" t="s">
        <v>2354</v>
      </c>
      <c r="F1204" s="597" t="s">
        <v>1646</v>
      </c>
      <c r="G1204" s="597" t="s">
        <v>2050</v>
      </c>
      <c r="H1204" s="598" t="str">
        <f t="shared" si="38"/>
        <v>PROTÓTIPO OU UNIDADE PILOTO;EMPRESA BRASILEIRA;MÉDIO;;;CAPACITACAO DE FORNECEDORES;BENS E MATERIAIS - CABEÇA DE SÉRIE E LOTE PILOTO</v>
      </c>
      <c r="I1204" s="599" t="s">
        <v>1567</v>
      </c>
      <c r="J1204" s="600" t="str">
        <f t="shared" si="39"/>
        <v>DESPESA NÃO ADMITIDA COM RECURSOS DA CLÁUSULA DE P,D&amp;I, CONSIDERANDO O EXECUTOR E A QUALIFICAÇÃO DO PROJETO OU PROGRAMA</v>
      </c>
    </row>
    <row r="1205" spans="1:10" ht="12" customHeight="1" x14ac:dyDescent="0.3">
      <c r="A1205" s="597" t="s">
        <v>306</v>
      </c>
      <c r="B1205" s="597" t="s">
        <v>249</v>
      </c>
      <c r="C1205" s="597" t="s">
        <v>243</v>
      </c>
      <c r="D1205" s="597" t="s">
        <v>2354</v>
      </c>
      <c r="E1205" s="597" t="s">
        <v>2354</v>
      </c>
      <c r="F1205" s="597" t="s">
        <v>1646</v>
      </c>
      <c r="G1205" s="597" t="s">
        <v>2053</v>
      </c>
      <c r="H1205" s="598" t="str">
        <f t="shared" si="38"/>
        <v>PROTÓTIPO OU UNIDADE PILOTO;EMPRESA BRASILEIRA;MÉDIO;;;CAPACITACAO DE FORNECEDORES;EQUIPAMENTOS E MATERIAIS - PRIMEIRO LOTE</v>
      </c>
      <c r="I1205" s="599" t="s">
        <v>1567</v>
      </c>
      <c r="J1205" s="600" t="str">
        <f t="shared" si="39"/>
        <v>DESPESA NÃO ADMITIDA COM RECURSOS DA CLÁUSULA DE P,D&amp;I, CONSIDERANDO O EXECUTOR E A QUALIFICAÇÃO DO PROJETO OU PROGRAMA</v>
      </c>
    </row>
    <row r="1206" spans="1:10" ht="12" customHeight="1" x14ac:dyDescent="0.3">
      <c r="A1206" s="597" t="s">
        <v>306</v>
      </c>
      <c r="B1206" s="597" t="s">
        <v>249</v>
      </c>
      <c r="C1206" s="597" t="s">
        <v>243</v>
      </c>
      <c r="D1206" s="597" t="s">
        <v>2354</v>
      </c>
      <c r="E1206" s="597" t="s">
        <v>2354</v>
      </c>
      <c r="F1206" s="597" t="s">
        <v>1646</v>
      </c>
      <c r="G1206" s="597" t="s">
        <v>260</v>
      </c>
      <c r="H1206" s="598" t="str">
        <f t="shared" si="38"/>
        <v>PROTÓTIPO OU UNIDADE PILOTO;EMPRESA BRASILEIRA;MÉDIO;;;CAPACITACAO DE FORNECEDORES;EQUIPAMENTOS LABORATORIAIS</v>
      </c>
      <c r="I1206" s="599" t="s">
        <v>1567</v>
      </c>
      <c r="J1206" s="600" t="str">
        <f t="shared" si="39"/>
        <v>DESPESA NÃO ADMITIDA COM RECURSOS DA CLÁUSULA DE P,D&amp;I, CONSIDERANDO O EXECUTOR E A QUALIFICAÇÃO DO PROJETO OU PROGRAMA</v>
      </c>
    </row>
    <row r="1207" spans="1:10" ht="12" customHeight="1" x14ac:dyDescent="0.3">
      <c r="A1207" s="597" t="s">
        <v>306</v>
      </c>
      <c r="B1207" s="597" t="s">
        <v>249</v>
      </c>
      <c r="C1207" s="597" t="s">
        <v>243</v>
      </c>
      <c r="D1207" s="597" t="s">
        <v>2354</v>
      </c>
      <c r="E1207" s="597" t="s">
        <v>2354</v>
      </c>
      <c r="F1207" s="597" t="s">
        <v>1646</v>
      </c>
      <c r="G1207" s="597" t="s">
        <v>2052</v>
      </c>
      <c r="H1207" s="598" t="str">
        <f t="shared" si="38"/>
        <v>PROTÓTIPO OU UNIDADE PILOTO;EMPRESA BRASILEIRA;MÉDIO;;;CAPACITACAO DE FORNECEDORES;ESTUDOS DE VIABILIDADE TÉCNICA E ECONÔMICA</v>
      </c>
      <c r="I1207" s="599" t="s">
        <v>1567</v>
      </c>
      <c r="J1207" s="600" t="str">
        <f t="shared" si="39"/>
        <v>DESPESA NÃO ADMITIDA COM RECURSOS DA CLÁUSULA DE P,D&amp;I, CONSIDERANDO O EXECUTOR E A QUALIFICAÇÃO DO PROJETO OU PROGRAMA</v>
      </c>
    </row>
    <row r="1208" spans="1:10" ht="12" customHeight="1" x14ac:dyDescent="0.3">
      <c r="A1208" s="597" t="s">
        <v>306</v>
      </c>
      <c r="B1208" s="597" t="s">
        <v>249</v>
      </c>
      <c r="C1208" s="597" t="s">
        <v>243</v>
      </c>
      <c r="D1208" s="597" t="s">
        <v>2354</v>
      </c>
      <c r="E1208" s="597" t="s">
        <v>2354</v>
      </c>
      <c r="F1208" s="597" t="s">
        <v>1646</v>
      </c>
      <c r="G1208" s="597" t="s">
        <v>2051</v>
      </c>
      <c r="H1208" s="598" t="str">
        <f t="shared" si="38"/>
        <v>PROTÓTIPO OU UNIDADE PILOTO;EMPRESA BRASILEIRA;MÉDIO;;;CAPACITACAO DE FORNECEDORES;SERVIÇOS - CABEÇA DE SÉRIE E LOTE PILOTO</v>
      </c>
      <c r="I1208" s="599" t="s">
        <v>1567</v>
      </c>
      <c r="J1208" s="600" t="str">
        <f t="shared" si="39"/>
        <v>DESPESA NÃO ADMITIDA COM RECURSOS DA CLÁUSULA DE P,D&amp;I, CONSIDERANDO O EXECUTOR E A QUALIFICAÇÃO DO PROJETO OU PROGRAMA</v>
      </c>
    </row>
    <row r="1209" spans="1:10" ht="12" customHeight="1" x14ac:dyDescent="0.3">
      <c r="A1209" s="597" t="s">
        <v>306</v>
      </c>
      <c r="B1209" s="597" t="s">
        <v>249</v>
      </c>
      <c r="C1209" s="597" t="s">
        <v>243</v>
      </c>
      <c r="D1209" s="597" t="s">
        <v>2354</v>
      </c>
      <c r="E1209" s="597" t="s">
        <v>2354</v>
      </c>
      <c r="F1209" s="597" t="s">
        <v>1646</v>
      </c>
      <c r="G1209" s="597" t="s">
        <v>2054</v>
      </c>
      <c r="H1209" s="598" t="str">
        <f t="shared" si="38"/>
        <v>PROTÓTIPO OU UNIDADE PILOTO;EMPRESA BRASILEIRA;MÉDIO;;;CAPACITACAO DE FORNECEDORES;SERVIÇOS - OPERACIONALIZAÇÃO DE EQUIPAMENTOS</v>
      </c>
      <c r="I1209" s="599" t="s">
        <v>1567</v>
      </c>
      <c r="J1209" s="600" t="str">
        <f t="shared" si="39"/>
        <v>DESPESA NÃO ADMITIDA COM RECURSOS DA CLÁUSULA DE P,D&amp;I, CONSIDERANDO O EXECUTOR E A QUALIFICAÇÃO DO PROJETO OU PROGRAMA</v>
      </c>
    </row>
    <row r="1210" spans="1:10" ht="12" customHeight="1" x14ac:dyDescent="0.3">
      <c r="A1210" s="597" t="s">
        <v>306</v>
      </c>
      <c r="B1210" s="597" t="s">
        <v>249</v>
      </c>
      <c r="C1210" s="597" t="s">
        <v>243</v>
      </c>
      <c r="D1210" s="597" t="s">
        <v>2354</v>
      </c>
      <c r="E1210" s="597" t="s">
        <v>2354</v>
      </c>
      <c r="F1210" s="597" t="s">
        <v>2362</v>
      </c>
      <c r="G1210" s="597" t="s">
        <v>2202</v>
      </c>
      <c r="H1210" s="598" t="str">
        <f t="shared" si="38"/>
        <v>PROTÓTIPO OU UNIDADE PILOTO;EMPRESA BRASILEIRA;MÉDIO;;;CUSTOS DIRETOS;NA</v>
      </c>
      <c r="I1210" s="599" t="s">
        <v>1575</v>
      </c>
      <c r="J1210" s="600" t="str">
        <f t="shared" si="39"/>
        <v/>
      </c>
    </row>
    <row r="1211" spans="1:10" ht="12" customHeight="1" x14ac:dyDescent="0.3">
      <c r="A1211" s="597" t="s">
        <v>306</v>
      </c>
      <c r="B1211" s="597" t="s">
        <v>249</v>
      </c>
      <c r="C1211" s="597" t="s">
        <v>243</v>
      </c>
      <c r="D1211" s="597" t="s">
        <v>2354</v>
      </c>
      <c r="E1211" s="597" t="s">
        <v>2354</v>
      </c>
      <c r="F1211" s="597" t="s">
        <v>1643</v>
      </c>
      <c r="G1211" s="597" t="s">
        <v>2202</v>
      </c>
      <c r="H1211" s="598" t="str">
        <f t="shared" si="38"/>
        <v>PROTÓTIPO OU UNIDADE PILOTO;EMPRESA BRASILEIRA;MÉDIO;;;DIARIAS E AJUDA DE CUSTO;NA</v>
      </c>
      <c r="I1211" s="599" t="s">
        <v>1575</v>
      </c>
      <c r="J1211" s="600" t="str">
        <f t="shared" si="39"/>
        <v/>
      </c>
    </row>
    <row r="1212" spans="1:10" ht="12" customHeight="1" x14ac:dyDescent="0.3">
      <c r="A1212" s="597" t="s">
        <v>306</v>
      </c>
      <c r="B1212" s="597" t="s">
        <v>249</v>
      </c>
      <c r="C1212" s="597" t="s">
        <v>243</v>
      </c>
      <c r="D1212" s="597" t="s">
        <v>2354</v>
      </c>
      <c r="E1212" s="597" t="s">
        <v>2354</v>
      </c>
      <c r="F1212" s="597" t="s">
        <v>1645</v>
      </c>
      <c r="G1212" s="597" t="s">
        <v>2361</v>
      </c>
      <c r="H1212" s="598" t="str">
        <f t="shared" si="38"/>
        <v>PROTÓTIPO OU UNIDADE PILOTO;EMPRESA BRASILEIRA;MÉDIO;;;EQUIPAMENTO E MATERIAL PERMANENTE;EQUIPAMENTO</v>
      </c>
      <c r="I1212" s="599" t="s">
        <v>1575</v>
      </c>
      <c r="J1212" s="600" t="str">
        <f t="shared" si="39"/>
        <v/>
      </c>
    </row>
    <row r="1213" spans="1:10" ht="12" customHeight="1" x14ac:dyDescent="0.3">
      <c r="A1213" s="597" t="s">
        <v>306</v>
      </c>
      <c r="B1213" s="597" t="s">
        <v>249</v>
      </c>
      <c r="C1213" s="597" t="s">
        <v>243</v>
      </c>
      <c r="D1213" s="597" t="s">
        <v>2354</v>
      </c>
      <c r="E1213" s="597" t="s">
        <v>2354</v>
      </c>
      <c r="F1213" s="597" t="s">
        <v>1645</v>
      </c>
      <c r="G1213" s="597" t="s">
        <v>1248</v>
      </c>
      <c r="H1213" s="598" t="str">
        <f t="shared" si="38"/>
        <v>PROTÓTIPO OU UNIDADE PILOTO;EMPRESA BRASILEIRA;MÉDIO;;;EQUIPAMENTO E MATERIAL PERMANENTE;MATERIAL PERMANENTE</v>
      </c>
      <c r="I1213" s="599" t="s">
        <v>1575</v>
      </c>
      <c r="J1213" s="600" t="str">
        <f t="shared" si="39"/>
        <v/>
      </c>
    </row>
    <row r="1214" spans="1:10" ht="12" customHeight="1" x14ac:dyDescent="0.3">
      <c r="A1214" s="597" t="s">
        <v>306</v>
      </c>
      <c r="B1214" s="597" t="s">
        <v>249</v>
      </c>
      <c r="C1214" s="597" t="s">
        <v>243</v>
      </c>
      <c r="D1214" s="597" t="s">
        <v>2354</v>
      </c>
      <c r="E1214" s="597" t="s">
        <v>2354</v>
      </c>
      <c r="F1214" s="597" t="s">
        <v>448</v>
      </c>
      <c r="G1214" s="597" t="s">
        <v>2062</v>
      </c>
      <c r="H1214" s="598" t="str">
        <f t="shared" si="38"/>
        <v>PROTÓTIPO OU UNIDADE PILOTO;EMPRESA BRASILEIRA;MÉDIO;;;EQUIPE;BOLSA - ALUNO DE GRADUAÇÃO OU PÓS-GRADUAÇÃO</v>
      </c>
      <c r="I1214" s="599" t="s">
        <v>1567</v>
      </c>
      <c r="J1214" s="600" t="str">
        <f t="shared" si="39"/>
        <v>DESPESA NÃO ADMITIDA COM RECURSOS DA CLÁUSULA DE P,D&amp;I, CONSIDERANDO O EXECUTOR E A QUALIFICAÇÃO DO PROJETO OU PROGRAMA</v>
      </c>
    </row>
    <row r="1215" spans="1:10" ht="12" customHeight="1" x14ac:dyDescent="0.3">
      <c r="A1215" s="597" t="s">
        <v>306</v>
      </c>
      <c r="B1215" s="597" t="s">
        <v>249</v>
      </c>
      <c r="C1215" s="597" t="s">
        <v>243</v>
      </c>
      <c r="D1215" s="597" t="s">
        <v>2354</v>
      </c>
      <c r="E1215" s="597" t="s">
        <v>2354</v>
      </c>
      <c r="F1215" s="597" t="s">
        <v>448</v>
      </c>
      <c r="G1215" s="597" t="s">
        <v>2061</v>
      </c>
      <c r="H1215" s="598" t="str">
        <f t="shared" si="38"/>
        <v>PROTÓTIPO OU UNIDADE PILOTO;EMPRESA BRASILEIRA;MÉDIO;;;EQUIPE;BOLSA - DOCENTE OU PESQUISADOR DA INSTITUIÇÃO</v>
      </c>
      <c r="I1215" s="599" t="s">
        <v>1567</v>
      </c>
      <c r="J1215" s="600" t="str">
        <f t="shared" si="39"/>
        <v>DESPESA NÃO ADMITIDA COM RECURSOS DA CLÁUSULA DE P,D&amp;I, CONSIDERANDO O EXECUTOR E A QUALIFICAÇÃO DO PROJETO OU PROGRAMA</v>
      </c>
    </row>
    <row r="1216" spans="1:10" ht="12" customHeight="1" x14ac:dyDescent="0.3">
      <c r="A1216" s="597" t="s">
        <v>306</v>
      </c>
      <c r="B1216" s="597" t="s">
        <v>249</v>
      </c>
      <c r="C1216" s="597" t="s">
        <v>243</v>
      </c>
      <c r="D1216" s="597" t="s">
        <v>2354</v>
      </c>
      <c r="E1216" s="597" t="s">
        <v>2354</v>
      </c>
      <c r="F1216" s="597" t="s">
        <v>448</v>
      </c>
      <c r="G1216" s="597" t="s">
        <v>2063</v>
      </c>
      <c r="H1216" s="598" t="str">
        <f t="shared" si="38"/>
        <v>PROTÓTIPO OU UNIDADE PILOTO;EMPRESA BRASILEIRA;MÉDIO;;;EQUIPE;BOLSA - PESQUISADOR VISITANTE</v>
      </c>
      <c r="I1216" s="599" t="s">
        <v>1567</v>
      </c>
      <c r="J1216" s="600" t="str">
        <f t="shared" si="39"/>
        <v>DESPESA NÃO ADMITIDA COM RECURSOS DA CLÁUSULA DE P,D&amp;I, CONSIDERANDO O EXECUTOR E A QUALIFICAÇÃO DO PROJETO OU PROGRAMA</v>
      </c>
    </row>
    <row r="1217" spans="1:10" ht="12" customHeight="1" x14ac:dyDescent="0.3">
      <c r="A1217" s="597" t="s">
        <v>306</v>
      </c>
      <c r="B1217" s="597" t="s">
        <v>249</v>
      </c>
      <c r="C1217" s="597" t="s">
        <v>243</v>
      </c>
      <c r="D1217" s="597" t="s">
        <v>2354</v>
      </c>
      <c r="E1217" s="597" t="s">
        <v>2354</v>
      </c>
      <c r="F1217" s="597" t="s">
        <v>448</v>
      </c>
      <c r="G1217" s="597" t="s">
        <v>1641</v>
      </c>
      <c r="H1217" s="598" t="str">
        <f t="shared" si="38"/>
        <v>PROTÓTIPO OU UNIDADE PILOTO;EMPRESA BRASILEIRA;MÉDIO;;;EQUIPE;REMUNERAÇÃO DIRETA</v>
      </c>
      <c r="I1217" s="599" t="s">
        <v>1575</v>
      </c>
      <c r="J1217" s="600" t="str">
        <f t="shared" si="39"/>
        <v/>
      </c>
    </row>
    <row r="1218" spans="1:10" ht="12" customHeight="1" x14ac:dyDescent="0.3">
      <c r="A1218" s="597" t="s">
        <v>306</v>
      </c>
      <c r="B1218" s="597" t="s">
        <v>249</v>
      </c>
      <c r="C1218" s="597" t="s">
        <v>243</v>
      </c>
      <c r="D1218" s="597" t="s">
        <v>2354</v>
      </c>
      <c r="E1218" s="597" t="s">
        <v>2354</v>
      </c>
      <c r="F1218" s="597" t="s">
        <v>1642</v>
      </c>
      <c r="G1218" s="597" t="s">
        <v>2202</v>
      </c>
      <c r="H1218" s="598" t="str">
        <f t="shared" si="38"/>
        <v>PROTÓTIPO OU UNIDADE PILOTO;EMPRESA BRASILEIRA;MÉDIO;;;MATERIAL DE CONSUMO;NA</v>
      </c>
      <c r="I1218" s="599" t="s">
        <v>1575</v>
      </c>
      <c r="J1218" s="600" t="str">
        <f t="shared" si="39"/>
        <v/>
      </c>
    </row>
    <row r="1219" spans="1:10" ht="12" customHeight="1" x14ac:dyDescent="0.3">
      <c r="A1219" s="597" t="s">
        <v>306</v>
      </c>
      <c r="B1219" s="597" t="s">
        <v>249</v>
      </c>
      <c r="C1219" s="597" t="s">
        <v>243</v>
      </c>
      <c r="D1219" s="597" t="s">
        <v>2354</v>
      </c>
      <c r="E1219" s="597" t="s">
        <v>2354</v>
      </c>
      <c r="F1219" s="597" t="s">
        <v>1644</v>
      </c>
      <c r="G1219" s="597" t="s">
        <v>2066</v>
      </c>
      <c r="H1219" s="598" t="str">
        <f t="shared" si="38"/>
        <v>PROTÓTIPO OU UNIDADE PILOTO;EMPRESA BRASILEIRA;MÉDIO;;;OBRAS E INSTALACOES;AMPLIAÇÃO DE ÁREA DE EDIFICAÇÃO</v>
      </c>
      <c r="I1219" s="599" t="s">
        <v>1567</v>
      </c>
      <c r="J1219" s="600" t="str">
        <f t="shared" si="39"/>
        <v>DESPESA NÃO ADMITIDA COM RECURSOS DA CLÁUSULA DE P,D&amp;I, CONSIDERANDO O EXECUTOR E A QUALIFICAÇÃO DO PROJETO OU PROGRAMA</v>
      </c>
    </row>
    <row r="1220" spans="1:10" ht="12" customHeight="1" x14ac:dyDescent="0.3">
      <c r="A1220" s="597" t="s">
        <v>306</v>
      </c>
      <c r="B1220" s="597" t="s">
        <v>249</v>
      </c>
      <c r="C1220" s="597" t="s">
        <v>243</v>
      </c>
      <c r="D1220" s="597" t="s">
        <v>2354</v>
      </c>
      <c r="E1220" s="597" t="s">
        <v>2354</v>
      </c>
      <c r="F1220" s="597" t="s">
        <v>1644</v>
      </c>
      <c r="G1220" s="597" t="s">
        <v>258</v>
      </c>
      <c r="H1220" s="598" t="str">
        <f t="shared" si="38"/>
        <v>PROTÓTIPO OU UNIDADE PILOTO;EMPRESA BRASILEIRA;MÉDIO;;;OBRAS E INSTALACOES;CONSTRUÇÃO DE NOVA EDIFICAÇÃO</v>
      </c>
      <c r="I1220" s="599" t="s">
        <v>1567</v>
      </c>
      <c r="J1220" s="600" t="str">
        <f t="shared" si="39"/>
        <v>DESPESA NÃO ADMITIDA COM RECURSOS DA CLÁUSULA DE P,D&amp;I, CONSIDERANDO O EXECUTOR E A QUALIFICAÇÃO DO PROJETO OU PROGRAMA</v>
      </c>
    </row>
    <row r="1221" spans="1:10" ht="12" customHeight="1" x14ac:dyDescent="0.3">
      <c r="A1221" s="597" t="s">
        <v>306</v>
      </c>
      <c r="B1221" s="597" t="s">
        <v>249</v>
      </c>
      <c r="C1221" s="597" t="s">
        <v>243</v>
      </c>
      <c r="D1221" s="597" t="s">
        <v>2354</v>
      </c>
      <c r="E1221" s="597" t="s">
        <v>2354</v>
      </c>
      <c r="F1221" s="597" t="s">
        <v>1644</v>
      </c>
      <c r="G1221" s="597" t="s">
        <v>2067</v>
      </c>
      <c r="H1221" s="598" t="str">
        <f t="shared" si="38"/>
        <v>PROTÓTIPO OU UNIDADE PILOTO;EMPRESA BRASILEIRA;MÉDIO;;;OBRAS E INSTALACOES;PROJETO EXECUTIVO E ESTUDOS TÉCNICOS</v>
      </c>
      <c r="I1221" s="599" t="s">
        <v>1567</v>
      </c>
      <c r="J1221" s="600" t="str">
        <f t="shared" si="39"/>
        <v>DESPESA NÃO ADMITIDA COM RECURSOS DA CLÁUSULA DE P,D&amp;I, CONSIDERANDO O EXECUTOR E A QUALIFICAÇÃO DO PROJETO OU PROGRAMA</v>
      </c>
    </row>
    <row r="1222" spans="1:10" ht="12" customHeight="1" x14ac:dyDescent="0.3">
      <c r="A1222" s="597" t="s">
        <v>306</v>
      </c>
      <c r="B1222" s="597" t="s">
        <v>249</v>
      </c>
      <c r="C1222" s="597" t="s">
        <v>243</v>
      </c>
      <c r="D1222" s="597" t="s">
        <v>2354</v>
      </c>
      <c r="E1222" s="597" t="s">
        <v>2354</v>
      </c>
      <c r="F1222" s="597" t="s">
        <v>1644</v>
      </c>
      <c r="G1222" s="597" t="s">
        <v>219</v>
      </c>
      <c r="H1222" s="598" t="str">
        <f t="shared" si="38"/>
        <v>PROTÓTIPO OU UNIDADE PILOTO;EMPRESA BRASILEIRA;MÉDIO;;;OBRAS E INSTALACOES;REFORMA DE EDIFICAÇÃO</v>
      </c>
      <c r="I1222" s="599" t="s">
        <v>1567</v>
      </c>
      <c r="J1222" s="600" t="str">
        <f t="shared" si="39"/>
        <v>DESPESA NÃO ADMITIDA COM RECURSOS DA CLÁUSULA DE P,D&amp;I, CONSIDERANDO O EXECUTOR E A QUALIFICAÇÃO DO PROJETO OU PROGRAMA</v>
      </c>
    </row>
    <row r="1223" spans="1:10" ht="12" customHeight="1" x14ac:dyDescent="0.3">
      <c r="A1223" s="597" t="s">
        <v>306</v>
      </c>
      <c r="B1223" s="597" t="s">
        <v>249</v>
      </c>
      <c r="C1223" s="597" t="s">
        <v>243</v>
      </c>
      <c r="D1223" s="597" t="s">
        <v>2354</v>
      </c>
      <c r="E1223" s="597" t="s">
        <v>2354</v>
      </c>
      <c r="F1223" s="597" t="s">
        <v>1644</v>
      </c>
      <c r="G1223" s="597" t="s">
        <v>2065</v>
      </c>
      <c r="H1223" s="598" t="str">
        <f t="shared" si="38"/>
        <v>PROTÓTIPO OU UNIDADE PILOTO;EMPRESA BRASILEIRA;MÉDIO;;;OBRAS E INSTALACOES;SERVIÇO TÉCNICO DE APOIO - INFRAESTRUTURA</v>
      </c>
      <c r="I1223" s="599" t="s">
        <v>1567</v>
      </c>
      <c r="J1223" s="600" t="str">
        <f t="shared" si="39"/>
        <v>DESPESA NÃO ADMITIDA COM RECURSOS DA CLÁUSULA DE P,D&amp;I, CONSIDERANDO O EXECUTOR E A QUALIFICAÇÃO DO PROJETO OU PROGRAMA</v>
      </c>
    </row>
    <row r="1224" spans="1:10" ht="12" customHeight="1" x14ac:dyDescent="0.3">
      <c r="A1224" s="597" t="s">
        <v>306</v>
      </c>
      <c r="B1224" s="597" t="s">
        <v>249</v>
      </c>
      <c r="C1224" s="597" t="s">
        <v>243</v>
      </c>
      <c r="D1224" s="597" t="s">
        <v>2354</v>
      </c>
      <c r="E1224" s="597" t="s">
        <v>2354</v>
      </c>
      <c r="F1224" s="597" t="s">
        <v>10</v>
      </c>
      <c r="G1224" s="597" t="s">
        <v>1649</v>
      </c>
      <c r="H1224" s="598" t="str">
        <f t="shared" si="38"/>
        <v>PROTÓTIPO OU UNIDADE PILOTO;EMPRESA BRASILEIRA;MÉDIO;;;OUTRAS DESPESAS;DESPESA DE IMPORTACAO</v>
      </c>
      <c r="I1224" s="599" t="s">
        <v>1575</v>
      </c>
      <c r="J1224" s="600" t="str">
        <f t="shared" si="39"/>
        <v/>
      </c>
    </row>
    <row r="1225" spans="1:10" ht="12" customHeight="1" x14ac:dyDescent="0.3">
      <c r="A1225" s="597" t="s">
        <v>306</v>
      </c>
      <c r="B1225" s="597" t="s">
        <v>249</v>
      </c>
      <c r="C1225" s="597" t="s">
        <v>243</v>
      </c>
      <c r="D1225" s="597" t="s">
        <v>2354</v>
      </c>
      <c r="E1225" s="597" t="s">
        <v>2354</v>
      </c>
      <c r="F1225" s="597" t="s">
        <v>10</v>
      </c>
      <c r="G1225" s="597" t="s">
        <v>1650</v>
      </c>
      <c r="H1225" s="598" t="str">
        <f t="shared" si="38"/>
        <v>PROTÓTIPO OU UNIDADE PILOTO;EMPRESA BRASILEIRA;MÉDIO;;;OUTRAS DESPESAS;DESPESA OPERACIONAL E ADMINISTRATIVA</v>
      </c>
      <c r="I1225" s="599" t="s">
        <v>1567</v>
      </c>
      <c r="J1225" s="600" t="str">
        <f t="shared" si="39"/>
        <v>DESPESA NÃO ADMITIDA COM RECURSOS DA CLÁUSULA DE P,D&amp;I, CONSIDERANDO O EXECUTOR E A QUALIFICAÇÃO DO PROJETO OU PROGRAMA</v>
      </c>
    </row>
    <row r="1226" spans="1:10" ht="12" customHeight="1" x14ac:dyDescent="0.3">
      <c r="A1226" s="597" t="s">
        <v>306</v>
      </c>
      <c r="B1226" s="597" t="s">
        <v>249</v>
      </c>
      <c r="C1226" s="597" t="s">
        <v>243</v>
      </c>
      <c r="D1226" s="597" t="s">
        <v>2354</v>
      </c>
      <c r="E1226" s="597" t="s">
        <v>2354</v>
      </c>
      <c r="F1226" s="597" t="s">
        <v>10</v>
      </c>
      <c r="G1226" s="597" t="s">
        <v>277</v>
      </c>
      <c r="H1226" s="598" t="str">
        <f t="shared" si="38"/>
        <v>PROTÓTIPO OU UNIDADE PILOTO;EMPRESA BRASILEIRA;MÉDIO;;;OUTRAS DESPESAS;RESSARCIMENTO DE CUSTOS INDIRETOS</v>
      </c>
      <c r="I1226" s="599" t="s">
        <v>1567</v>
      </c>
      <c r="J1226" s="600" t="str">
        <f t="shared" si="39"/>
        <v>DESPESA NÃO ADMITIDA COM RECURSOS DA CLÁUSULA DE P,D&amp;I, CONSIDERANDO O EXECUTOR E A QUALIFICAÇÃO DO PROJETO OU PROGRAMA</v>
      </c>
    </row>
    <row r="1227" spans="1:10" ht="12" customHeight="1" x14ac:dyDescent="0.3">
      <c r="A1227" s="597" t="s">
        <v>306</v>
      </c>
      <c r="B1227" s="597" t="s">
        <v>249</v>
      </c>
      <c r="C1227" s="597" t="s">
        <v>243</v>
      </c>
      <c r="D1227" s="597" t="s">
        <v>2354</v>
      </c>
      <c r="E1227" s="597" t="s">
        <v>2354</v>
      </c>
      <c r="F1227" s="597" t="s">
        <v>317</v>
      </c>
      <c r="G1227" s="597" t="s">
        <v>2060</v>
      </c>
      <c r="H1227" s="598" t="str">
        <f t="shared" si="38"/>
        <v>PROTÓTIPO OU UNIDADE PILOTO;EMPRESA BRASILEIRA;MÉDIO;;;OUTROS BENS E DIREITOS;DADO GEOLÓGICO, GEOQUÍMICO OU GEOFÍSICO PÚBLICO</v>
      </c>
      <c r="I1227" s="599" t="s">
        <v>1567</v>
      </c>
      <c r="J1227" s="600" t="str">
        <f t="shared" si="39"/>
        <v>DESPESA NÃO ADMITIDA COM RECURSOS DA CLÁUSULA DE P,D&amp;I, CONSIDERANDO O EXECUTOR E A QUALIFICAÇÃO DO PROJETO OU PROGRAMA</v>
      </c>
    </row>
    <row r="1228" spans="1:10" ht="12" customHeight="1" x14ac:dyDescent="0.3">
      <c r="A1228" s="597" t="s">
        <v>306</v>
      </c>
      <c r="B1228" s="597" t="s">
        <v>249</v>
      </c>
      <c r="C1228" s="597" t="s">
        <v>243</v>
      </c>
      <c r="D1228" s="597" t="s">
        <v>2354</v>
      </c>
      <c r="E1228" s="597" t="s">
        <v>2354</v>
      </c>
      <c r="F1228" s="597" t="s">
        <v>317</v>
      </c>
      <c r="G1228" s="597" t="s">
        <v>220</v>
      </c>
      <c r="H1228" s="598" t="str">
        <f t="shared" si="38"/>
        <v>PROTÓTIPO OU UNIDADE PILOTO;EMPRESA BRASILEIRA;MÉDIO;;;OUTROS BENS E DIREITOS;DADO NÃO REGULADO PELA ANP</v>
      </c>
      <c r="I1228" s="599" t="s">
        <v>1567</v>
      </c>
      <c r="J1228" s="600" t="str">
        <f t="shared" si="39"/>
        <v>DESPESA NÃO ADMITIDA COM RECURSOS DA CLÁUSULA DE P,D&amp;I, CONSIDERANDO O EXECUTOR E A QUALIFICAÇÃO DO PROJETO OU PROGRAMA</v>
      </c>
    </row>
    <row r="1229" spans="1:10" ht="12" customHeight="1" x14ac:dyDescent="0.3">
      <c r="A1229" s="597" t="s">
        <v>306</v>
      </c>
      <c r="B1229" s="597" t="s">
        <v>249</v>
      </c>
      <c r="C1229" s="597" t="s">
        <v>243</v>
      </c>
      <c r="D1229" s="597" t="s">
        <v>2354</v>
      </c>
      <c r="E1229" s="597" t="s">
        <v>2354</v>
      </c>
      <c r="F1229" s="597" t="s">
        <v>317</v>
      </c>
      <c r="G1229" s="597" t="s">
        <v>215</v>
      </c>
      <c r="H1229" s="598" t="str">
        <f t="shared" si="38"/>
        <v>PROTÓTIPO OU UNIDADE PILOTO;EMPRESA BRASILEIRA;MÉDIO;;;OUTROS BENS E DIREITOS;MATERIAL BIBLIOGRÁFICO</v>
      </c>
      <c r="I1229" s="599" t="s">
        <v>1567</v>
      </c>
      <c r="J1229" s="600" t="str">
        <f t="shared" si="39"/>
        <v>DESPESA NÃO ADMITIDA COM RECURSOS DA CLÁUSULA DE P,D&amp;I, CONSIDERANDO O EXECUTOR E A QUALIFICAÇÃO DO PROJETO OU PROGRAMA</v>
      </c>
    </row>
    <row r="1230" spans="1:10" ht="12" customHeight="1" x14ac:dyDescent="0.3">
      <c r="A1230" s="597" t="s">
        <v>306</v>
      </c>
      <c r="B1230" s="597" t="s">
        <v>249</v>
      </c>
      <c r="C1230" s="597" t="s">
        <v>243</v>
      </c>
      <c r="D1230" s="597" t="s">
        <v>2354</v>
      </c>
      <c r="E1230" s="597" t="s">
        <v>2354</v>
      </c>
      <c r="F1230" s="597" t="s">
        <v>317</v>
      </c>
      <c r="G1230" s="597" t="s">
        <v>2068</v>
      </c>
      <c r="H1230" s="598" t="str">
        <f t="shared" si="38"/>
        <v>PROTÓTIPO OU UNIDADE PILOTO;EMPRESA BRASILEIRA;MÉDIO;;;OUTROS BENS E DIREITOS;OUTRO (ESPECIFIQUE)</v>
      </c>
      <c r="I1230" s="599" t="s">
        <v>1567</v>
      </c>
      <c r="J1230" s="600" t="str">
        <f t="shared" si="39"/>
        <v>DESPESA NÃO ADMITIDA COM RECURSOS DA CLÁUSULA DE P,D&amp;I, CONSIDERANDO O EXECUTOR E A QUALIFICAÇÃO DO PROJETO OU PROGRAMA</v>
      </c>
    </row>
    <row r="1231" spans="1:10" ht="12" customHeight="1" x14ac:dyDescent="0.3">
      <c r="A1231" s="597" t="s">
        <v>306</v>
      </c>
      <c r="B1231" s="597" t="s">
        <v>249</v>
      </c>
      <c r="C1231" s="597" t="s">
        <v>243</v>
      </c>
      <c r="D1231" s="597" t="s">
        <v>2354</v>
      </c>
      <c r="E1231" s="597" t="s">
        <v>2354</v>
      </c>
      <c r="F1231" s="597" t="s">
        <v>317</v>
      </c>
      <c r="G1231" s="597" t="s">
        <v>321</v>
      </c>
      <c r="H1231" s="598" t="str">
        <f t="shared" si="38"/>
        <v>PROTÓTIPO OU UNIDADE PILOTO;EMPRESA BRASILEIRA;MÉDIO;;;OUTROS BENS E DIREITOS;SOFTWARE</v>
      </c>
      <c r="I1231" s="599" t="s">
        <v>1567</v>
      </c>
      <c r="J1231" s="600" t="str">
        <f t="shared" si="39"/>
        <v>DESPESA NÃO ADMITIDA COM RECURSOS DA CLÁUSULA DE P,D&amp;I, CONSIDERANDO O EXECUTOR E A QUALIFICAÇÃO DO PROJETO OU PROGRAMA</v>
      </c>
    </row>
    <row r="1232" spans="1:10" ht="12" customHeight="1" x14ac:dyDescent="0.3">
      <c r="A1232" s="597" t="s">
        <v>306</v>
      </c>
      <c r="B1232" s="597" t="s">
        <v>249</v>
      </c>
      <c r="C1232" s="597" t="s">
        <v>243</v>
      </c>
      <c r="D1232" s="597" t="s">
        <v>2354</v>
      </c>
      <c r="E1232" s="597" t="s">
        <v>2354</v>
      </c>
      <c r="F1232" s="597" t="s">
        <v>409</v>
      </c>
      <c r="G1232" s="597" t="s">
        <v>2202</v>
      </c>
      <c r="H1232" s="598" t="str">
        <f t="shared" si="38"/>
        <v>PROTÓTIPO OU UNIDADE PILOTO;EMPRESA BRASILEIRA;MÉDIO;;;PASSAGENS;NA</v>
      </c>
      <c r="I1232" s="599" t="s">
        <v>1575</v>
      </c>
      <c r="J1232" s="600" t="str">
        <f t="shared" si="39"/>
        <v/>
      </c>
    </row>
    <row r="1233" spans="1:10" ht="12" customHeight="1" x14ac:dyDescent="0.3">
      <c r="A1233" s="597" t="s">
        <v>306</v>
      </c>
      <c r="B1233" s="597" t="s">
        <v>249</v>
      </c>
      <c r="C1233" s="597" t="s">
        <v>243</v>
      </c>
      <c r="D1233" s="597" t="s">
        <v>2354</v>
      </c>
      <c r="E1233" s="597" t="s">
        <v>2354</v>
      </c>
      <c r="F1233" s="597" t="s">
        <v>1705</v>
      </c>
      <c r="G1233" s="597" t="s">
        <v>2058</v>
      </c>
      <c r="H1233" s="598" t="str">
        <f t="shared" si="38"/>
        <v>PROTÓTIPO OU UNIDADE PILOTO;EMPRESA BRASILEIRA;MÉDIO;;;PROTOTIPO;MATERIAL OU COMPONENTE - PROTÓTIPO OU UNIDADE PILOTO</v>
      </c>
      <c r="I1233" s="599" t="s">
        <v>1575</v>
      </c>
      <c r="J1233" s="600" t="str">
        <f t="shared" si="39"/>
        <v/>
      </c>
    </row>
    <row r="1234" spans="1:10" ht="12" customHeight="1" x14ac:dyDescent="0.3">
      <c r="A1234" s="597" t="s">
        <v>306</v>
      </c>
      <c r="B1234" s="597" t="s">
        <v>249</v>
      </c>
      <c r="C1234" s="597" t="s">
        <v>243</v>
      </c>
      <c r="D1234" s="597" t="s">
        <v>2354</v>
      </c>
      <c r="E1234" s="597" t="s">
        <v>2354</v>
      </c>
      <c r="F1234" s="597" t="s">
        <v>1705</v>
      </c>
      <c r="G1234" s="597" t="s">
        <v>2059</v>
      </c>
      <c r="H1234" s="598" t="str">
        <f t="shared" si="38"/>
        <v>PROTÓTIPO OU UNIDADE PILOTO;EMPRESA BRASILEIRA;MÉDIO;;;PROTOTIPO;SERVIÇO DE TERCEIRO - PROTÓTIPO OU UNIDADE PILOTO</v>
      </c>
      <c r="I1234" s="599" t="s">
        <v>1575</v>
      </c>
      <c r="J1234" s="600" t="str">
        <f t="shared" si="39"/>
        <v/>
      </c>
    </row>
    <row r="1235" spans="1:10" ht="12" customHeight="1" x14ac:dyDescent="0.3">
      <c r="A1235" s="597" t="s">
        <v>306</v>
      </c>
      <c r="B1235" s="597" t="s">
        <v>249</v>
      </c>
      <c r="C1235" s="597" t="s">
        <v>243</v>
      </c>
      <c r="D1235" s="597" t="s">
        <v>2354</v>
      </c>
      <c r="E1235" s="597" t="s">
        <v>2354</v>
      </c>
      <c r="F1235" s="597" t="s">
        <v>303</v>
      </c>
      <c r="G1235" s="597" t="s">
        <v>1647</v>
      </c>
      <c r="H1235" s="598" t="str">
        <f t="shared" si="38"/>
        <v>PROTÓTIPO OU UNIDADE PILOTO;EMPRESA BRASILEIRA;MÉDIO;;;RECURSOS HUMANOS;BOLSA</v>
      </c>
      <c r="I1235" s="599" t="s">
        <v>1567</v>
      </c>
      <c r="J1235" s="600" t="str">
        <f t="shared" si="39"/>
        <v>DESPESA NÃO ADMITIDA COM RECURSOS DA CLÁUSULA DE P,D&amp;I, CONSIDERANDO O EXECUTOR E A QUALIFICAÇÃO DO PROJETO OU PROGRAMA</v>
      </c>
    </row>
    <row r="1236" spans="1:10" ht="12" customHeight="1" x14ac:dyDescent="0.3">
      <c r="A1236" s="597" t="s">
        <v>306</v>
      </c>
      <c r="B1236" s="597" t="s">
        <v>249</v>
      </c>
      <c r="C1236" s="597" t="s">
        <v>243</v>
      </c>
      <c r="D1236" s="597" t="s">
        <v>2354</v>
      </c>
      <c r="E1236" s="597" t="s">
        <v>2354</v>
      </c>
      <c r="F1236" s="597" t="s">
        <v>303</v>
      </c>
      <c r="G1236" s="597" t="s">
        <v>270</v>
      </c>
      <c r="H1236" s="598" t="str">
        <f t="shared" si="38"/>
        <v>PROTÓTIPO OU UNIDADE PILOTO;EMPRESA BRASILEIRA;MÉDIO;;;RECURSOS HUMANOS;TAXA DE BANCADA</v>
      </c>
      <c r="I1236" s="599" t="s">
        <v>1567</v>
      </c>
      <c r="J1236" s="600" t="str">
        <f t="shared" si="39"/>
        <v>DESPESA NÃO ADMITIDA COM RECURSOS DA CLÁUSULA DE P,D&amp;I, CONSIDERANDO O EXECUTOR E A QUALIFICAÇÃO DO PROJETO OU PROGRAMA</v>
      </c>
    </row>
    <row r="1237" spans="1:10" ht="12" customHeight="1" x14ac:dyDescent="0.3">
      <c r="A1237" s="597" t="s">
        <v>306</v>
      </c>
      <c r="B1237" s="597" t="s">
        <v>249</v>
      </c>
      <c r="C1237" s="597" t="s">
        <v>243</v>
      </c>
      <c r="D1237" s="597" t="s">
        <v>2354</v>
      </c>
      <c r="E1237" s="597" t="s">
        <v>2354</v>
      </c>
      <c r="F1237" s="597" t="s">
        <v>2357</v>
      </c>
      <c r="G1237" s="597" t="s">
        <v>232</v>
      </c>
      <c r="H1237" s="598" t="str">
        <f t="shared" si="38"/>
        <v>PROTÓTIPO OU UNIDADE PILOTO;EMPRESA BRASILEIRA;MÉDIO;;;SERVICOS;OUTRO SERVIÇO DE APOIO</v>
      </c>
      <c r="I1237" s="599" t="s">
        <v>1567</v>
      </c>
      <c r="J1237" s="600" t="str">
        <f t="shared" si="39"/>
        <v>DESPESA NÃO ADMITIDA COM RECURSOS DA CLÁUSULA DE P,D&amp;I, CONSIDERANDO O EXECUTOR E A QUALIFICAÇÃO DO PROJETO OU PROGRAMA</v>
      </c>
    </row>
    <row r="1238" spans="1:10" ht="12" customHeight="1" x14ac:dyDescent="0.3">
      <c r="A1238" s="597" t="s">
        <v>306</v>
      </c>
      <c r="B1238" s="597" t="s">
        <v>249</v>
      </c>
      <c r="C1238" s="597" t="s">
        <v>243</v>
      </c>
      <c r="D1238" s="597" t="s">
        <v>2354</v>
      </c>
      <c r="E1238" s="597" t="s">
        <v>2354</v>
      </c>
      <c r="F1238" s="597" t="s">
        <v>2357</v>
      </c>
      <c r="G1238" s="597" t="s">
        <v>221</v>
      </c>
      <c r="H1238" s="598" t="str">
        <f t="shared" si="38"/>
        <v>PROTÓTIPO OU UNIDADE PILOTO;EMPRESA BRASILEIRA;MÉDIO;;;SERVICOS;PERFURAÇÃO DE POÇO ESTRATIGRÁFICO</v>
      </c>
      <c r="I1238" s="599" t="s">
        <v>1567</v>
      </c>
      <c r="J1238" s="600" t="str">
        <f t="shared" si="39"/>
        <v>DESPESA NÃO ADMITIDA COM RECURSOS DA CLÁUSULA DE P,D&amp;I, CONSIDERANDO O EXECUTOR E A QUALIFICAÇÃO DO PROJETO OU PROGRAMA</v>
      </c>
    </row>
    <row r="1239" spans="1:10" ht="12" customHeight="1" x14ac:dyDescent="0.3">
      <c r="A1239" s="597" t="s">
        <v>306</v>
      </c>
      <c r="B1239" s="597" t="s">
        <v>249</v>
      </c>
      <c r="C1239" s="597" t="s">
        <v>243</v>
      </c>
      <c r="D1239" s="597" t="s">
        <v>2354</v>
      </c>
      <c r="E1239" s="597" t="s">
        <v>2354</v>
      </c>
      <c r="F1239" s="597" t="s">
        <v>2357</v>
      </c>
      <c r="G1239" s="597" t="s">
        <v>2055</v>
      </c>
      <c r="H1239" s="598" t="str">
        <f t="shared" si="38"/>
        <v>PROTÓTIPO OU UNIDADE PILOTO;EMPRESA BRASILEIRA;MÉDIO;;;SERVICOS;SERVIÇO DE APOIO PARA AQUISIÇÃO DE DADOS</v>
      </c>
      <c r="I1239" s="599" t="s">
        <v>1567</v>
      </c>
      <c r="J1239" s="600" t="str">
        <f t="shared" si="39"/>
        <v>DESPESA NÃO ADMITIDA COM RECURSOS DA CLÁUSULA DE P,D&amp;I, CONSIDERANDO O EXECUTOR E A QUALIFICAÇÃO DO PROJETO OU PROGRAMA</v>
      </c>
    </row>
    <row r="1240" spans="1:10" ht="12" customHeight="1" x14ac:dyDescent="0.3">
      <c r="A1240" s="597" t="s">
        <v>306</v>
      </c>
      <c r="B1240" s="597" t="s">
        <v>249</v>
      </c>
      <c r="C1240" s="597" t="s">
        <v>243</v>
      </c>
      <c r="D1240" s="597" t="s">
        <v>2354</v>
      </c>
      <c r="E1240" s="597" t="s">
        <v>2354</v>
      </c>
      <c r="F1240" s="597" t="s">
        <v>2357</v>
      </c>
      <c r="G1240" s="597" t="s">
        <v>230</v>
      </c>
      <c r="H1240" s="598" t="str">
        <f t="shared" si="38"/>
        <v>PROTÓTIPO OU UNIDADE PILOTO;EMPRESA BRASILEIRA;MÉDIO;;;SERVICOS;SERVIÇO DE EDITORAÇÃO E IMPRESSÃO</v>
      </c>
      <c r="I1240" s="599" t="s">
        <v>1567</v>
      </c>
      <c r="J1240" s="600" t="str">
        <f t="shared" si="39"/>
        <v>DESPESA NÃO ADMITIDA COM RECURSOS DA CLÁUSULA DE P,D&amp;I, CONSIDERANDO O EXECUTOR E A QUALIFICAÇÃO DO PROJETO OU PROGRAMA</v>
      </c>
    </row>
    <row r="1241" spans="1:10" ht="12" customHeight="1" x14ac:dyDescent="0.3">
      <c r="A1241" s="597" t="s">
        <v>306</v>
      </c>
      <c r="B1241" s="597" t="s">
        <v>249</v>
      </c>
      <c r="C1241" s="597" t="s">
        <v>243</v>
      </c>
      <c r="D1241" s="597" t="s">
        <v>2354</v>
      </c>
      <c r="E1241" s="597" t="s">
        <v>2354</v>
      </c>
      <c r="F1241" s="597" t="s">
        <v>2357</v>
      </c>
      <c r="G1241" s="597" t="s">
        <v>231</v>
      </c>
      <c r="H1241" s="598" t="str">
        <f t="shared" si="38"/>
        <v>PROTÓTIPO OU UNIDADE PILOTO;EMPRESA BRASILEIRA;MÉDIO;;;SERVICOS;SERVIÇO DE LOCOMOÇÃO E TRANSPORTE</v>
      </c>
      <c r="I1241" s="599" t="s">
        <v>1567</v>
      </c>
      <c r="J1241" s="600" t="str">
        <f t="shared" si="39"/>
        <v>DESPESA NÃO ADMITIDA COM RECURSOS DA CLÁUSULA DE P,D&amp;I, CONSIDERANDO O EXECUTOR E A QUALIFICAÇÃO DO PROJETO OU PROGRAMA</v>
      </c>
    </row>
    <row r="1242" spans="1:10" ht="12" customHeight="1" x14ac:dyDescent="0.3">
      <c r="A1242" s="597" t="s">
        <v>306</v>
      </c>
      <c r="B1242" s="597" t="s">
        <v>249</v>
      </c>
      <c r="C1242" s="597" t="s">
        <v>243</v>
      </c>
      <c r="D1242" s="597" t="s">
        <v>2354</v>
      </c>
      <c r="E1242" s="597" t="s">
        <v>2354</v>
      </c>
      <c r="F1242" s="597" t="s">
        <v>2357</v>
      </c>
      <c r="G1242" s="597" t="s">
        <v>2358</v>
      </c>
      <c r="H1242" s="598" t="str">
        <f t="shared" si="38"/>
        <v>PROTÓTIPO OU UNIDADE PILOTO;EMPRESA BRASILEIRA;MÉDIO;;;SERVICOS;SERVIÇO DE MANUTENÇÃO</v>
      </c>
      <c r="I1242" s="599" t="s">
        <v>1567</v>
      </c>
      <c r="J1242" s="600" t="str">
        <f t="shared" si="39"/>
        <v>DESPESA NÃO ADMITIDA COM RECURSOS DA CLÁUSULA DE P,D&amp;I, CONSIDERANDO O EXECUTOR E A QUALIFICAÇÃO DO PROJETO OU PROGRAMA</v>
      </c>
    </row>
    <row r="1243" spans="1:10" ht="12" customHeight="1" x14ac:dyDescent="0.3">
      <c r="A1243" s="597" t="s">
        <v>306</v>
      </c>
      <c r="B1243" s="597" t="s">
        <v>249</v>
      </c>
      <c r="C1243" s="597" t="s">
        <v>243</v>
      </c>
      <c r="D1243" s="597" t="s">
        <v>2354</v>
      </c>
      <c r="E1243" s="597" t="s">
        <v>2354</v>
      </c>
      <c r="F1243" s="597" t="s">
        <v>2357</v>
      </c>
      <c r="G1243" s="597" t="s">
        <v>2399</v>
      </c>
      <c r="H1243" s="598" t="str">
        <f t="shared" si="38"/>
        <v>PROTÓTIPO OU UNIDADE PILOTO;EMPRESA BRASILEIRA;MÉDIO;;;SERVICOS;SERVIÇO TÉCNICO ESPECIALIZADO</v>
      </c>
      <c r="I1243" s="599" t="s">
        <v>1575</v>
      </c>
      <c r="J1243" s="600" t="str">
        <f t="shared" si="39"/>
        <v/>
      </c>
    </row>
    <row r="1244" spans="1:10" ht="12" customHeight="1" x14ac:dyDescent="0.3">
      <c r="A1244" s="597" t="s">
        <v>306</v>
      </c>
      <c r="B1244" s="597" t="s">
        <v>249</v>
      </c>
      <c r="C1244" s="597" t="s">
        <v>243</v>
      </c>
      <c r="D1244" s="597" t="s">
        <v>2354</v>
      </c>
      <c r="E1244" s="597" t="s">
        <v>2354</v>
      </c>
      <c r="F1244" s="597" t="s">
        <v>2357</v>
      </c>
      <c r="G1244" s="597" t="s">
        <v>2359</v>
      </c>
      <c r="H1244" s="598" t="str">
        <f t="shared" si="38"/>
        <v>PROTÓTIPO OU UNIDADE PILOTO;EMPRESA BRASILEIRA;MÉDIO;;;SERVICOS;SERVIÇOS COMPUTACIONAIS</v>
      </c>
      <c r="I1244" s="599" t="s">
        <v>1575</v>
      </c>
      <c r="J1244" s="600" t="str">
        <f t="shared" si="39"/>
        <v/>
      </c>
    </row>
    <row r="1245" spans="1:10" ht="12" customHeight="1" x14ac:dyDescent="0.3">
      <c r="A1245" s="597" t="s">
        <v>306</v>
      </c>
      <c r="B1245" s="597" t="s">
        <v>249</v>
      </c>
      <c r="C1245" s="597" t="s">
        <v>243</v>
      </c>
      <c r="D1245" s="597" t="s">
        <v>2354</v>
      </c>
      <c r="E1245" s="597" t="s">
        <v>2354</v>
      </c>
      <c r="F1245" s="597" t="s">
        <v>2357</v>
      </c>
      <c r="G1245" s="597" t="s">
        <v>229</v>
      </c>
      <c r="H1245" s="598" t="str">
        <f t="shared" si="38"/>
        <v>PROTÓTIPO OU UNIDADE PILOTO;EMPRESA BRASILEIRA;MÉDIO;;;SERVICOS;TAXA DE INSCRIÇÃO EM CONGRESSO OU EVENTO</v>
      </c>
      <c r="I1245" s="599" t="s">
        <v>1567</v>
      </c>
      <c r="J1245" s="600" t="str">
        <f t="shared" si="39"/>
        <v>DESPESA NÃO ADMITIDA COM RECURSOS DA CLÁUSULA DE P,D&amp;I, CONSIDERANDO O EXECUTOR E A QUALIFICAÇÃO DO PROJETO OU PROGRAMA</v>
      </c>
    </row>
    <row r="1246" spans="1:10" ht="12" customHeight="1" x14ac:dyDescent="0.3">
      <c r="A1246" s="597" t="s">
        <v>306</v>
      </c>
      <c r="B1246" s="597" t="s">
        <v>249</v>
      </c>
      <c r="C1246" s="597" t="s">
        <v>243</v>
      </c>
      <c r="D1246" s="597" t="s">
        <v>2354</v>
      </c>
      <c r="E1246" s="597" t="s">
        <v>2354</v>
      </c>
      <c r="F1246" s="597" t="s">
        <v>2360</v>
      </c>
      <c r="G1246" s="597" t="s">
        <v>2064</v>
      </c>
      <c r="H1246" s="598" t="str">
        <f t="shared" si="38"/>
        <v>PROTÓTIPO OU UNIDADE PILOTO;EMPRESA BRASILEIRA;MÉDIO;;;SERVICOS - TIB;SERVIÇO DE TIB</v>
      </c>
      <c r="I1246" s="599" t="s">
        <v>1567</v>
      </c>
      <c r="J1246" s="600" t="str">
        <f t="shared" si="39"/>
        <v>DESPESA NÃO ADMITIDA COM RECURSOS DA CLÁUSULA DE P,D&amp;I, CONSIDERANDO O EXECUTOR E A QUALIFICAÇÃO DO PROJETO OU PROGRAMA</v>
      </c>
    </row>
    <row r="1247" spans="1:10" ht="12" customHeight="1" x14ac:dyDescent="0.3">
      <c r="A1247" s="597" t="s">
        <v>306</v>
      </c>
      <c r="B1247" s="597" t="s">
        <v>249</v>
      </c>
      <c r="C1247" s="597" t="s">
        <v>243</v>
      </c>
      <c r="D1247" s="597" t="s">
        <v>2354</v>
      </c>
      <c r="E1247" s="597" t="s">
        <v>2354</v>
      </c>
      <c r="F1247" s="597" t="s">
        <v>2360</v>
      </c>
      <c r="G1247" s="597" t="s">
        <v>2057</v>
      </c>
      <c r="H1247" s="598" t="str">
        <f t="shared" si="38"/>
        <v>PROTÓTIPO OU UNIDADE PILOTO;EMPRESA BRASILEIRA;MÉDIO;;;SERVICOS - TIB;SERVIÇO DE TREINAMENTO, SUPORTE E QUALIFICAÇÃO</v>
      </c>
      <c r="I1247" s="599" t="s">
        <v>1567</v>
      </c>
      <c r="J1247" s="600" t="str">
        <f t="shared" si="39"/>
        <v>DESPESA NÃO ADMITIDA COM RECURSOS DA CLÁUSULA DE P,D&amp;I, CONSIDERANDO O EXECUTOR E A QUALIFICAÇÃO DO PROJETO OU PROGRAMA</v>
      </c>
    </row>
    <row r="1248" spans="1:10" ht="12" customHeight="1" x14ac:dyDescent="0.3">
      <c r="A1248" s="597" t="s">
        <v>306</v>
      </c>
      <c r="B1248" s="597" t="s">
        <v>249</v>
      </c>
      <c r="C1248" s="597" t="s">
        <v>243</v>
      </c>
      <c r="D1248" s="597" t="s">
        <v>2354</v>
      </c>
      <c r="E1248" s="597" t="s">
        <v>2354</v>
      </c>
      <c r="F1248" s="597" t="s">
        <v>2360</v>
      </c>
      <c r="G1248" s="597" t="s">
        <v>2056</v>
      </c>
      <c r="H1248" s="598" t="str">
        <f t="shared" si="38"/>
        <v>PROTÓTIPO OU UNIDADE PILOTO;EMPRESA BRASILEIRA;MÉDIO;;;SERVICOS - TIB;SERVIÇO ESPECIALIZADO PARA TIB - NORMALIZAÇÃO</v>
      </c>
      <c r="I1248" s="599" t="s">
        <v>1567</v>
      </c>
      <c r="J1248" s="600" t="str">
        <f t="shared" si="39"/>
        <v>DESPESA NÃO ADMITIDA COM RECURSOS DA CLÁUSULA DE P,D&amp;I, CONSIDERANDO O EXECUTOR E A QUALIFICAÇÃO DO PROJETO OU PROGRAMA</v>
      </c>
    </row>
    <row r="1249" spans="1:10" ht="12" customHeight="1" x14ac:dyDescent="0.3">
      <c r="A1249" s="597" t="s">
        <v>306</v>
      </c>
      <c r="B1249" s="597" t="s">
        <v>249</v>
      </c>
      <c r="C1249" s="597" t="s">
        <v>243</v>
      </c>
      <c r="D1249" s="597" t="s">
        <v>2354</v>
      </c>
      <c r="E1249" s="597" t="s">
        <v>2354</v>
      </c>
      <c r="F1249" s="597" t="s">
        <v>1648</v>
      </c>
      <c r="G1249" s="597" t="s">
        <v>2202</v>
      </c>
      <c r="H1249" s="598" t="str">
        <f t="shared" si="38"/>
        <v>PROTÓTIPO OU UNIDADE PILOTO;EMPRESA BRASILEIRA;MÉDIO;;;TESTES OPERACIONAIS;NA</v>
      </c>
      <c r="I1249" s="599" t="s">
        <v>1567</v>
      </c>
      <c r="J1249" s="600" t="str">
        <f t="shared" si="39"/>
        <v>DESPESA NÃO ADMITIDA COM RECURSOS DA CLÁUSULA DE P,D&amp;I, CONSIDERANDO O EXECUTOR E A QUALIFICAÇÃO DO PROJETO OU PROGRAMA</v>
      </c>
    </row>
    <row r="1250" spans="1:10" ht="12" customHeight="1" x14ac:dyDescent="0.3">
      <c r="A1250" s="597" t="s">
        <v>306</v>
      </c>
      <c r="B1250" s="597" t="s">
        <v>249</v>
      </c>
      <c r="C1250" s="597" t="s">
        <v>243</v>
      </c>
      <c r="D1250" s="597" t="s">
        <v>2354</v>
      </c>
      <c r="E1250" s="597" t="s">
        <v>2354</v>
      </c>
      <c r="F1250" s="597" t="s">
        <v>281</v>
      </c>
      <c r="G1250" s="597" t="s">
        <v>2202</v>
      </c>
      <c r="H1250" s="598" t="str">
        <f t="shared" si="38"/>
        <v>PROTÓTIPO OU UNIDADE PILOTO;EMPRESA BRASILEIRA;MÉDIO;;;TRIBUTOS;NA</v>
      </c>
      <c r="I1250" s="599" t="s">
        <v>1575</v>
      </c>
      <c r="J1250" s="600" t="str">
        <f t="shared" si="39"/>
        <v/>
      </c>
    </row>
    <row r="1251" spans="1:10" ht="12" customHeight="1" x14ac:dyDescent="0.3">
      <c r="A1251" s="601" t="s">
        <v>306</v>
      </c>
      <c r="B1251" s="600" t="s">
        <v>249</v>
      </c>
      <c r="C1251" s="597" t="s">
        <v>243</v>
      </c>
      <c r="D1251" s="600"/>
      <c r="E1251" s="600"/>
      <c r="F1251" s="597" t="s">
        <v>2357</v>
      </c>
      <c r="G1251" s="600" t="s">
        <v>2408</v>
      </c>
      <c r="H1251" s="598" t="str">
        <f t="shared" si="38"/>
        <v>PROTÓTIPO OU UNIDADE PILOTO;EMPRESA BRASILEIRA;MÉDIO;;;SERVICOS;SERVIÇO DE QUALIFICAÇÃO E CERTIFICAÇÃO</v>
      </c>
      <c r="I1251" s="599" t="s">
        <v>1567</v>
      </c>
      <c r="J1251" s="600" t="str">
        <f t="shared" si="39"/>
        <v>DESPESA NÃO ADMITIDA COM RECURSOS DA CLÁUSULA DE P,D&amp;I, CONSIDERANDO O EXECUTOR E A QUALIFICAÇÃO DO PROJETO OU PROGRAMA</v>
      </c>
    </row>
    <row r="1252" spans="1:10" ht="12" customHeight="1" x14ac:dyDescent="0.3">
      <c r="A1252" s="597" t="s">
        <v>306</v>
      </c>
      <c r="B1252" s="597" t="s">
        <v>249</v>
      </c>
      <c r="C1252" s="597" t="s">
        <v>261</v>
      </c>
      <c r="D1252" s="597" t="s">
        <v>2354</v>
      </c>
      <c r="E1252" s="597" t="s">
        <v>2354</v>
      </c>
      <c r="F1252" s="597" t="s">
        <v>1646</v>
      </c>
      <c r="G1252" s="597" t="s">
        <v>2050</v>
      </c>
      <c r="H1252" s="598" t="str">
        <f t="shared" si="38"/>
        <v>PROTÓTIPO OU UNIDADE PILOTO;EMPRESA BRASILEIRA;MICRO OU PEQUENO;;;CAPACITACAO DE FORNECEDORES;BENS E MATERIAIS - CABEÇA DE SÉRIE E LOTE PILOTO</v>
      </c>
      <c r="I1252" s="599" t="s">
        <v>1567</v>
      </c>
      <c r="J1252" s="600" t="str">
        <f t="shared" si="39"/>
        <v>DESPESA NÃO ADMITIDA COM RECURSOS DA CLÁUSULA DE P,D&amp;I, CONSIDERANDO O EXECUTOR E A QUALIFICAÇÃO DO PROJETO OU PROGRAMA</v>
      </c>
    </row>
    <row r="1253" spans="1:10" ht="12" customHeight="1" x14ac:dyDescent="0.3">
      <c r="A1253" s="597" t="s">
        <v>306</v>
      </c>
      <c r="B1253" s="597" t="s">
        <v>249</v>
      </c>
      <c r="C1253" s="597" t="s">
        <v>261</v>
      </c>
      <c r="D1253" s="597" t="s">
        <v>2354</v>
      </c>
      <c r="E1253" s="597" t="s">
        <v>2354</v>
      </c>
      <c r="F1253" s="597" t="s">
        <v>1646</v>
      </c>
      <c r="G1253" s="597" t="s">
        <v>2053</v>
      </c>
      <c r="H1253" s="598" t="str">
        <f t="shared" si="38"/>
        <v>PROTÓTIPO OU UNIDADE PILOTO;EMPRESA BRASILEIRA;MICRO OU PEQUENO;;;CAPACITACAO DE FORNECEDORES;EQUIPAMENTOS E MATERIAIS - PRIMEIRO LOTE</v>
      </c>
      <c r="I1253" s="599" t="s">
        <v>1567</v>
      </c>
      <c r="J1253" s="600" t="str">
        <f t="shared" si="39"/>
        <v>DESPESA NÃO ADMITIDA COM RECURSOS DA CLÁUSULA DE P,D&amp;I, CONSIDERANDO O EXECUTOR E A QUALIFICAÇÃO DO PROJETO OU PROGRAMA</v>
      </c>
    </row>
    <row r="1254" spans="1:10" ht="12" customHeight="1" x14ac:dyDescent="0.3">
      <c r="A1254" s="597" t="s">
        <v>306</v>
      </c>
      <c r="B1254" s="597" t="s">
        <v>249</v>
      </c>
      <c r="C1254" s="597" t="s">
        <v>261</v>
      </c>
      <c r="D1254" s="597" t="s">
        <v>2354</v>
      </c>
      <c r="E1254" s="597" t="s">
        <v>2354</v>
      </c>
      <c r="F1254" s="597" t="s">
        <v>1646</v>
      </c>
      <c r="G1254" s="597" t="s">
        <v>260</v>
      </c>
      <c r="H1254" s="598" t="str">
        <f t="shared" si="38"/>
        <v>PROTÓTIPO OU UNIDADE PILOTO;EMPRESA BRASILEIRA;MICRO OU PEQUENO;;;CAPACITACAO DE FORNECEDORES;EQUIPAMENTOS LABORATORIAIS</v>
      </c>
      <c r="I1254" s="599" t="s">
        <v>1567</v>
      </c>
      <c r="J1254" s="600" t="str">
        <f t="shared" si="39"/>
        <v>DESPESA NÃO ADMITIDA COM RECURSOS DA CLÁUSULA DE P,D&amp;I, CONSIDERANDO O EXECUTOR E A QUALIFICAÇÃO DO PROJETO OU PROGRAMA</v>
      </c>
    </row>
    <row r="1255" spans="1:10" ht="12" customHeight="1" x14ac:dyDescent="0.3">
      <c r="A1255" s="597" t="s">
        <v>306</v>
      </c>
      <c r="B1255" s="597" t="s">
        <v>249</v>
      </c>
      <c r="C1255" s="597" t="s">
        <v>261</v>
      </c>
      <c r="D1255" s="597" t="s">
        <v>2354</v>
      </c>
      <c r="E1255" s="597" t="s">
        <v>2354</v>
      </c>
      <c r="F1255" s="597" t="s">
        <v>1646</v>
      </c>
      <c r="G1255" s="597" t="s">
        <v>2052</v>
      </c>
      <c r="H1255" s="598" t="str">
        <f t="shared" si="38"/>
        <v>PROTÓTIPO OU UNIDADE PILOTO;EMPRESA BRASILEIRA;MICRO OU PEQUENO;;;CAPACITACAO DE FORNECEDORES;ESTUDOS DE VIABILIDADE TÉCNICA E ECONÔMICA</v>
      </c>
      <c r="I1255" s="599" t="s">
        <v>1567</v>
      </c>
      <c r="J1255" s="600" t="str">
        <f t="shared" si="39"/>
        <v>DESPESA NÃO ADMITIDA COM RECURSOS DA CLÁUSULA DE P,D&amp;I, CONSIDERANDO O EXECUTOR E A QUALIFICAÇÃO DO PROJETO OU PROGRAMA</v>
      </c>
    </row>
    <row r="1256" spans="1:10" ht="12" customHeight="1" x14ac:dyDescent="0.3">
      <c r="A1256" s="597" t="s">
        <v>306</v>
      </c>
      <c r="B1256" s="597" t="s">
        <v>249</v>
      </c>
      <c r="C1256" s="597" t="s">
        <v>261</v>
      </c>
      <c r="D1256" s="597" t="s">
        <v>2354</v>
      </c>
      <c r="E1256" s="597" t="s">
        <v>2354</v>
      </c>
      <c r="F1256" s="597" t="s">
        <v>1646</v>
      </c>
      <c r="G1256" s="597" t="s">
        <v>2051</v>
      </c>
      <c r="H1256" s="598" t="str">
        <f t="shared" si="38"/>
        <v>PROTÓTIPO OU UNIDADE PILOTO;EMPRESA BRASILEIRA;MICRO OU PEQUENO;;;CAPACITACAO DE FORNECEDORES;SERVIÇOS - CABEÇA DE SÉRIE E LOTE PILOTO</v>
      </c>
      <c r="I1256" s="599" t="s">
        <v>1567</v>
      </c>
      <c r="J1256" s="600" t="str">
        <f t="shared" si="39"/>
        <v>DESPESA NÃO ADMITIDA COM RECURSOS DA CLÁUSULA DE P,D&amp;I, CONSIDERANDO O EXECUTOR E A QUALIFICAÇÃO DO PROJETO OU PROGRAMA</v>
      </c>
    </row>
    <row r="1257" spans="1:10" ht="12" customHeight="1" x14ac:dyDescent="0.3">
      <c r="A1257" s="597" t="s">
        <v>306</v>
      </c>
      <c r="B1257" s="597" t="s">
        <v>249</v>
      </c>
      <c r="C1257" s="597" t="s">
        <v>261</v>
      </c>
      <c r="D1257" s="597" t="s">
        <v>2354</v>
      </c>
      <c r="E1257" s="597" t="s">
        <v>2354</v>
      </c>
      <c r="F1257" s="597" t="s">
        <v>1646</v>
      </c>
      <c r="G1257" s="597" t="s">
        <v>2054</v>
      </c>
      <c r="H1257" s="598" t="str">
        <f t="shared" si="38"/>
        <v>PROTÓTIPO OU UNIDADE PILOTO;EMPRESA BRASILEIRA;MICRO OU PEQUENO;;;CAPACITACAO DE FORNECEDORES;SERVIÇOS - OPERACIONALIZAÇÃO DE EQUIPAMENTOS</v>
      </c>
      <c r="I1257" s="599" t="s">
        <v>1567</v>
      </c>
      <c r="J1257" s="600" t="str">
        <f t="shared" si="39"/>
        <v>DESPESA NÃO ADMITIDA COM RECURSOS DA CLÁUSULA DE P,D&amp;I, CONSIDERANDO O EXECUTOR E A QUALIFICAÇÃO DO PROJETO OU PROGRAMA</v>
      </c>
    </row>
    <row r="1258" spans="1:10" ht="12" customHeight="1" x14ac:dyDescent="0.3">
      <c r="A1258" s="597" t="s">
        <v>306</v>
      </c>
      <c r="B1258" s="597" t="s">
        <v>249</v>
      </c>
      <c r="C1258" s="597" t="s">
        <v>261</v>
      </c>
      <c r="D1258" s="597" t="s">
        <v>2354</v>
      </c>
      <c r="E1258" s="597" t="s">
        <v>2354</v>
      </c>
      <c r="F1258" s="597" t="s">
        <v>2362</v>
      </c>
      <c r="G1258" s="597" t="s">
        <v>2202</v>
      </c>
      <c r="H1258" s="598" t="str">
        <f t="shared" ref="H1258:H1320" si="40">CONCATENATE(A1258,$H$2,B1258,$H$2,C1258,$H$2,D1258,$H$2,E1258,$H$2,F1258,$H$2,G1258)</f>
        <v>PROTÓTIPO OU UNIDADE PILOTO;EMPRESA BRASILEIRA;MICRO OU PEQUENO;;;CUSTOS DIRETOS;NA</v>
      </c>
      <c r="I1258" s="599" t="s">
        <v>1575</v>
      </c>
      <c r="J1258" s="600" t="str">
        <f t="shared" ref="J1258:J1320" si="41">IF(I1258="N",J$3,"")</f>
        <v/>
      </c>
    </row>
    <row r="1259" spans="1:10" ht="12" customHeight="1" x14ac:dyDescent="0.3">
      <c r="A1259" s="597" t="s">
        <v>306</v>
      </c>
      <c r="B1259" s="597" t="s">
        <v>249</v>
      </c>
      <c r="C1259" s="597" t="s">
        <v>261</v>
      </c>
      <c r="D1259" s="597" t="s">
        <v>2354</v>
      </c>
      <c r="E1259" s="597" t="s">
        <v>2354</v>
      </c>
      <c r="F1259" s="597" t="s">
        <v>1643</v>
      </c>
      <c r="G1259" s="597" t="s">
        <v>2202</v>
      </c>
      <c r="H1259" s="598" t="str">
        <f t="shared" si="40"/>
        <v>PROTÓTIPO OU UNIDADE PILOTO;EMPRESA BRASILEIRA;MICRO OU PEQUENO;;;DIARIAS E AJUDA DE CUSTO;NA</v>
      </c>
      <c r="I1259" s="599" t="s">
        <v>1575</v>
      </c>
      <c r="J1259" s="600" t="str">
        <f t="shared" si="41"/>
        <v/>
      </c>
    </row>
    <row r="1260" spans="1:10" ht="12" customHeight="1" x14ac:dyDescent="0.3">
      <c r="A1260" s="597" t="s">
        <v>306</v>
      </c>
      <c r="B1260" s="597" t="s">
        <v>249</v>
      </c>
      <c r="C1260" s="597" t="s">
        <v>261</v>
      </c>
      <c r="D1260" s="597" t="s">
        <v>2354</v>
      </c>
      <c r="E1260" s="597" t="s">
        <v>2354</v>
      </c>
      <c r="F1260" s="597" t="s">
        <v>1645</v>
      </c>
      <c r="G1260" s="597" t="s">
        <v>2361</v>
      </c>
      <c r="H1260" s="598" t="str">
        <f t="shared" si="40"/>
        <v>PROTÓTIPO OU UNIDADE PILOTO;EMPRESA BRASILEIRA;MICRO OU PEQUENO;;;EQUIPAMENTO E MATERIAL PERMANENTE;EQUIPAMENTO</v>
      </c>
      <c r="I1260" s="599" t="s">
        <v>1575</v>
      </c>
      <c r="J1260" s="600" t="str">
        <f t="shared" si="41"/>
        <v/>
      </c>
    </row>
    <row r="1261" spans="1:10" ht="12" customHeight="1" x14ac:dyDescent="0.3">
      <c r="A1261" s="597" t="s">
        <v>306</v>
      </c>
      <c r="B1261" s="597" t="s">
        <v>249</v>
      </c>
      <c r="C1261" s="597" t="s">
        <v>261</v>
      </c>
      <c r="D1261" s="597" t="s">
        <v>2354</v>
      </c>
      <c r="E1261" s="597" t="s">
        <v>2354</v>
      </c>
      <c r="F1261" s="597" t="s">
        <v>1645</v>
      </c>
      <c r="G1261" s="597" t="s">
        <v>1248</v>
      </c>
      <c r="H1261" s="598" t="str">
        <f t="shared" si="40"/>
        <v>PROTÓTIPO OU UNIDADE PILOTO;EMPRESA BRASILEIRA;MICRO OU PEQUENO;;;EQUIPAMENTO E MATERIAL PERMANENTE;MATERIAL PERMANENTE</v>
      </c>
      <c r="I1261" s="599" t="s">
        <v>1575</v>
      </c>
      <c r="J1261" s="600" t="str">
        <f t="shared" si="41"/>
        <v/>
      </c>
    </row>
    <row r="1262" spans="1:10" ht="12" customHeight="1" x14ac:dyDescent="0.3">
      <c r="A1262" s="597" t="s">
        <v>306</v>
      </c>
      <c r="B1262" s="597" t="s">
        <v>249</v>
      </c>
      <c r="C1262" s="597" t="s">
        <v>261</v>
      </c>
      <c r="D1262" s="597" t="s">
        <v>2354</v>
      </c>
      <c r="E1262" s="597" t="s">
        <v>2354</v>
      </c>
      <c r="F1262" s="597" t="s">
        <v>448</v>
      </c>
      <c r="G1262" s="597" t="s">
        <v>2062</v>
      </c>
      <c r="H1262" s="598" t="str">
        <f t="shared" si="40"/>
        <v>PROTÓTIPO OU UNIDADE PILOTO;EMPRESA BRASILEIRA;MICRO OU PEQUENO;;;EQUIPE;BOLSA - ALUNO DE GRADUAÇÃO OU PÓS-GRADUAÇÃO</v>
      </c>
      <c r="I1262" s="599" t="s">
        <v>1567</v>
      </c>
      <c r="J1262" s="600" t="str">
        <f t="shared" si="41"/>
        <v>DESPESA NÃO ADMITIDA COM RECURSOS DA CLÁUSULA DE P,D&amp;I, CONSIDERANDO O EXECUTOR E A QUALIFICAÇÃO DO PROJETO OU PROGRAMA</v>
      </c>
    </row>
    <row r="1263" spans="1:10" ht="12" customHeight="1" x14ac:dyDescent="0.3">
      <c r="A1263" s="597" t="s">
        <v>306</v>
      </c>
      <c r="B1263" s="597" t="s">
        <v>249</v>
      </c>
      <c r="C1263" s="597" t="s">
        <v>261</v>
      </c>
      <c r="D1263" s="597" t="s">
        <v>2354</v>
      </c>
      <c r="E1263" s="597" t="s">
        <v>2354</v>
      </c>
      <c r="F1263" s="597" t="s">
        <v>448</v>
      </c>
      <c r="G1263" s="597" t="s">
        <v>2061</v>
      </c>
      <c r="H1263" s="598" t="str">
        <f t="shared" si="40"/>
        <v>PROTÓTIPO OU UNIDADE PILOTO;EMPRESA BRASILEIRA;MICRO OU PEQUENO;;;EQUIPE;BOLSA - DOCENTE OU PESQUISADOR DA INSTITUIÇÃO</v>
      </c>
      <c r="I1263" s="599" t="s">
        <v>1567</v>
      </c>
      <c r="J1263" s="600" t="str">
        <f t="shared" si="41"/>
        <v>DESPESA NÃO ADMITIDA COM RECURSOS DA CLÁUSULA DE P,D&amp;I, CONSIDERANDO O EXECUTOR E A QUALIFICAÇÃO DO PROJETO OU PROGRAMA</v>
      </c>
    </row>
    <row r="1264" spans="1:10" ht="12" customHeight="1" x14ac:dyDescent="0.3">
      <c r="A1264" s="597" t="s">
        <v>306</v>
      </c>
      <c r="B1264" s="597" t="s">
        <v>249</v>
      </c>
      <c r="C1264" s="597" t="s">
        <v>261</v>
      </c>
      <c r="D1264" s="597" t="s">
        <v>2354</v>
      </c>
      <c r="E1264" s="597" t="s">
        <v>2354</v>
      </c>
      <c r="F1264" s="597" t="s">
        <v>448</v>
      </c>
      <c r="G1264" s="597" t="s">
        <v>2063</v>
      </c>
      <c r="H1264" s="598" t="str">
        <f t="shared" si="40"/>
        <v>PROTÓTIPO OU UNIDADE PILOTO;EMPRESA BRASILEIRA;MICRO OU PEQUENO;;;EQUIPE;BOLSA - PESQUISADOR VISITANTE</v>
      </c>
      <c r="I1264" s="599" t="s">
        <v>1567</v>
      </c>
      <c r="J1264" s="600" t="str">
        <f t="shared" si="41"/>
        <v>DESPESA NÃO ADMITIDA COM RECURSOS DA CLÁUSULA DE P,D&amp;I, CONSIDERANDO O EXECUTOR E A QUALIFICAÇÃO DO PROJETO OU PROGRAMA</v>
      </c>
    </row>
    <row r="1265" spans="1:10" ht="12" customHeight="1" x14ac:dyDescent="0.3">
      <c r="A1265" s="597" t="s">
        <v>306</v>
      </c>
      <c r="B1265" s="597" t="s">
        <v>249</v>
      </c>
      <c r="C1265" s="597" t="s">
        <v>261</v>
      </c>
      <c r="D1265" s="597" t="s">
        <v>2354</v>
      </c>
      <c r="E1265" s="597" t="s">
        <v>2354</v>
      </c>
      <c r="F1265" s="597" t="s">
        <v>448</v>
      </c>
      <c r="G1265" s="597" t="s">
        <v>1641</v>
      </c>
      <c r="H1265" s="598" t="str">
        <f t="shared" si="40"/>
        <v>PROTÓTIPO OU UNIDADE PILOTO;EMPRESA BRASILEIRA;MICRO OU PEQUENO;;;EQUIPE;REMUNERAÇÃO DIRETA</v>
      </c>
      <c r="I1265" s="599" t="s">
        <v>1575</v>
      </c>
      <c r="J1265" s="600" t="str">
        <f t="shared" si="41"/>
        <v/>
      </c>
    </row>
    <row r="1266" spans="1:10" ht="12" customHeight="1" x14ac:dyDescent="0.3">
      <c r="A1266" s="597" t="s">
        <v>306</v>
      </c>
      <c r="B1266" s="597" t="s">
        <v>249</v>
      </c>
      <c r="C1266" s="597" t="s">
        <v>261</v>
      </c>
      <c r="D1266" s="597" t="s">
        <v>2354</v>
      </c>
      <c r="E1266" s="597" t="s">
        <v>2354</v>
      </c>
      <c r="F1266" s="597" t="s">
        <v>1642</v>
      </c>
      <c r="G1266" s="597" t="s">
        <v>2202</v>
      </c>
      <c r="H1266" s="598" t="str">
        <f t="shared" si="40"/>
        <v>PROTÓTIPO OU UNIDADE PILOTO;EMPRESA BRASILEIRA;MICRO OU PEQUENO;;;MATERIAL DE CONSUMO;NA</v>
      </c>
      <c r="I1266" s="599" t="s">
        <v>1575</v>
      </c>
      <c r="J1266" s="600" t="str">
        <f t="shared" si="41"/>
        <v/>
      </c>
    </row>
    <row r="1267" spans="1:10" ht="12" customHeight="1" x14ac:dyDescent="0.3">
      <c r="A1267" s="597" t="s">
        <v>306</v>
      </c>
      <c r="B1267" s="597" t="s">
        <v>249</v>
      </c>
      <c r="C1267" s="597" t="s">
        <v>261</v>
      </c>
      <c r="D1267" s="597" t="s">
        <v>2354</v>
      </c>
      <c r="E1267" s="597" t="s">
        <v>2354</v>
      </c>
      <c r="F1267" s="597" t="s">
        <v>1644</v>
      </c>
      <c r="G1267" s="597" t="s">
        <v>2066</v>
      </c>
      <c r="H1267" s="598" t="str">
        <f t="shared" si="40"/>
        <v>PROTÓTIPO OU UNIDADE PILOTO;EMPRESA BRASILEIRA;MICRO OU PEQUENO;;;OBRAS E INSTALACOES;AMPLIAÇÃO DE ÁREA DE EDIFICAÇÃO</v>
      </c>
      <c r="I1267" s="599" t="s">
        <v>1567</v>
      </c>
      <c r="J1267" s="600" t="str">
        <f t="shared" si="41"/>
        <v>DESPESA NÃO ADMITIDA COM RECURSOS DA CLÁUSULA DE P,D&amp;I, CONSIDERANDO O EXECUTOR E A QUALIFICAÇÃO DO PROJETO OU PROGRAMA</v>
      </c>
    </row>
    <row r="1268" spans="1:10" ht="12" customHeight="1" x14ac:dyDescent="0.3">
      <c r="A1268" s="597" t="s">
        <v>306</v>
      </c>
      <c r="B1268" s="597" t="s">
        <v>249</v>
      </c>
      <c r="C1268" s="597" t="s">
        <v>261</v>
      </c>
      <c r="D1268" s="597" t="s">
        <v>2354</v>
      </c>
      <c r="E1268" s="597" t="s">
        <v>2354</v>
      </c>
      <c r="F1268" s="597" t="s">
        <v>1644</v>
      </c>
      <c r="G1268" s="597" t="s">
        <v>258</v>
      </c>
      <c r="H1268" s="598" t="str">
        <f t="shared" si="40"/>
        <v>PROTÓTIPO OU UNIDADE PILOTO;EMPRESA BRASILEIRA;MICRO OU PEQUENO;;;OBRAS E INSTALACOES;CONSTRUÇÃO DE NOVA EDIFICAÇÃO</v>
      </c>
      <c r="I1268" s="599" t="s">
        <v>1567</v>
      </c>
      <c r="J1268" s="600" t="str">
        <f t="shared" si="41"/>
        <v>DESPESA NÃO ADMITIDA COM RECURSOS DA CLÁUSULA DE P,D&amp;I, CONSIDERANDO O EXECUTOR E A QUALIFICAÇÃO DO PROJETO OU PROGRAMA</v>
      </c>
    </row>
    <row r="1269" spans="1:10" ht="12" customHeight="1" x14ac:dyDescent="0.3">
      <c r="A1269" s="597" t="s">
        <v>306</v>
      </c>
      <c r="B1269" s="597" t="s">
        <v>249</v>
      </c>
      <c r="C1269" s="597" t="s">
        <v>261</v>
      </c>
      <c r="D1269" s="597" t="s">
        <v>2354</v>
      </c>
      <c r="E1269" s="597" t="s">
        <v>2354</v>
      </c>
      <c r="F1269" s="597" t="s">
        <v>1644</v>
      </c>
      <c r="G1269" s="597" t="s">
        <v>2067</v>
      </c>
      <c r="H1269" s="598" t="str">
        <f t="shared" si="40"/>
        <v>PROTÓTIPO OU UNIDADE PILOTO;EMPRESA BRASILEIRA;MICRO OU PEQUENO;;;OBRAS E INSTALACOES;PROJETO EXECUTIVO E ESTUDOS TÉCNICOS</v>
      </c>
      <c r="I1269" s="599" t="s">
        <v>1567</v>
      </c>
      <c r="J1269" s="600" t="str">
        <f t="shared" si="41"/>
        <v>DESPESA NÃO ADMITIDA COM RECURSOS DA CLÁUSULA DE P,D&amp;I, CONSIDERANDO O EXECUTOR E A QUALIFICAÇÃO DO PROJETO OU PROGRAMA</v>
      </c>
    </row>
    <row r="1270" spans="1:10" ht="12" customHeight="1" x14ac:dyDescent="0.3">
      <c r="A1270" s="597" t="s">
        <v>306</v>
      </c>
      <c r="B1270" s="597" t="s">
        <v>249</v>
      </c>
      <c r="C1270" s="597" t="s">
        <v>261</v>
      </c>
      <c r="D1270" s="597" t="s">
        <v>2354</v>
      </c>
      <c r="E1270" s="597" t="s">
        <v>2354</v>
      </c>
      <c r="F1270" s="597" t="s">
        <v>1644</v>
      </c>
      <c r="G1270" s="597" t="s">
        <v>219</v>
      </c>
      <c r="H1270" s="598" t="str">
        <f t="shared" si="40"/>
        <v>PROTÓTIPO OU UNIDADE PILOTO;EMPRESA BRASILEIRA;MICRO OU PEQUENO;;;OBRAS E INSTALACOES;REFORMA DE EDIFICAÇÃO</v>
      </c>
      <c r="I1270" s="599" t="s">
        <v>1567</v>
      </c>
      <c r="J1270" s="600" t="str">
        <f t="shared" si="41"/>
        <v>DESPESA NÃO ADMITIDA COM RECURSOS DA CLÁUSULA DE P,D&amp;I, CONSIDERANDO O EXECUTOR E A QUALIFICAÇÃO DO PROJETO OU PROGRAMA</v>
      </c>
    </row>
    <row r="1271" spans="1:10" ht="12" customHeight="1" x14ac:dyDescent="0.3">
      <c r="A1271" s="597" t="s">
        <v>306</v>
      </c>
      <c r="B1271" s="597" t="s">
        <v>249</v>
      </c>
      <c r="C1271" s="597" t="s">
        <v>261</v>
      </c>
      <c r="D1271" s="597" t="s">
        <v>2354</v>
      </c>
      <c r="E1271" s="597" t="s">
        <v>2354</v>
      </c>
      <c r="F1271" s="597" t="s">
        <v>1644</v>
      </c>
      <c r="G1271" s="597" t="s">
        <v>2065</v>
      </c>
      <c r="H1271" s="598" t="str">
        <f t="shared" si="40"/>
        <v>PROTÓTIPO OU UNIDADE PILOTO;EMPRESA BRASILEIRA;MICRO OU PEQUENO;;;OBRAS E INSTALACOES;SERVIÇO TÉCNICO DE APOIO - INFRAESTRUTURA</v>
      </c>
      <c r="I1271" s="599" t="s">
        <v>1575</v>
      </c>
      <c r="J1271" s="600" t="str">
        <f t="shared" si="41"/>
        <v/>
      </c>
    </row>
    <row r="1272" spans="1:10" ht="12" customHeight="1" x14ac:dyDescent="0.3">
      <c r="A1272" s="597" t="s">
        <v>306</v>
      </c>
      <c r="B1272" s="597" t="s">
        <v>249</v>
      </c>
      <c r="C1272" s="597" t="s">
        <v>261</v>
      </c>
      <c r="D1272" s="597" t="s">
        <v>2354</v>
      </c>
      <c r="E1272" s="597" t="s">
        <v>2354</v>
      </c>
      <c r="F1272" s="597" t="s">
        <v>10</v>
      </c>
      <c r="G1272" s="597" t="s">
        <v>1649</v>
      </c>
      <c r="H1272" s="598" t="str">
        <f t="shared" si="40"/>
        <v>PROTÓTIPO OU UNIDADE PILOTO;EMPRESA BRASILEIRA;MICRO OU PEQUENO;;;OUTRAS DESPESAS;DESPESA DE IMPORTACAO</v>
      </c>
      <c r="I1272" s="599" t="s">
        <v>1575</v>
      </c>
      <c r="J1272" s="600" t="str">
        <f t="shared" si="41"/>
        <v/>
      </c>
    </row>
    <row r="1273" spans="1:10" ht="12" customHeight="1" x14ac:dyDescent="0.3">
      <c r="A1273" s="597" t="s">
        <v>306</v>
      </c>
      <c r="B1273" s="597" t="s">
        <v>249</v>
      </c>
      <c r="C1273" s="597" t="s">
        <v>261</v>
      </c>
      <c r="D1273" s="597" t="s">
        <v>2354</v>
      </c>
      <c r="E1273" s="597" t="s">
        <v>2354</v>
      </c>
      <c r="F1273" s="597" t="s">
        <v>10</v>
      </c>
      <c r="G1273" s="597" t="s">
        <v>1650</v>
      </c>
      <c r="H1273" s="598" t="str">
        <f t="shared" si="40"/>
        <v>PROTÓTIPO OU UNIDADE PILOTO;EMPRESA BRASILEIRA;MICRO OU PEQUENO;;;OUTRAS DESPESAS;DESPESA OPERACIONAL E ADMINISTRATIVA</v>
      </c>
      <c r="I1273" s="599" t="s">
        <v>1567</v>
      </c>
      <c r="J1273" s="600" t="str">
        <f t="shared" si="41"/>
        <v>DESPESA NÃO ADMITIDA COM RECURSOS DA CLÁUSULA DE P,D&amp;I, CONSIDERANDO O EXECUTOR E A QUALIFICAÇÃO DO PROJETO OU PROGRAMA</v>
      </c>
    </row>
    <row r="1274" spans="1:10" ht="12" customHeight="1" x14ac:dyDescent="0.3">
      <c r="A1274" s="597" t="s">
        <v>306</v>
      </c>
      <c r="B1274" s="597" t="s">
        <v>249</v>
      </c>
      <c r="C1274" s="597" t="s">
        <v>261</v>
      </c>
      <c r="D1274" s="597" t="s">
        <v>2354</v>
      </c>
      <c r="E1274" s="597" t="s">
        <v>2354</v>
      </c>
      <c r="F1274" s="597" t="s">
        <v>10</v>
      </c>
      <c r="G1274" s="597" t="s">
        <v>277</v>
      </c>
      <c r="H1274" s="598" t="str">
        <f t="shared" si="40"/>
        <v>PROTÓTIPO OU UNIDADE PILOTO;EMPRESA BRASILEIRA;MICRO OU PEQUENO;;;OUTRAS DESPESAS;RESSARCIMENTO DE CUSTOS INDIRETOS</v>
      </c>
      <c r="I1274" s="599" t="s">
        <v>1567</v>
      </c>
      <c r="J1274" s="600" t="str">
        <f t="shared" si="41"/>
        <v>DESPESA NÃO ADMITIDA COM RECURSOS DA CLÁUSULA DE P,D&amp;I, CONSIDERANDO O EXECUTOR E A QUALIFICAÇÃO DO PROJETO OU PROGRAMA</v>
      </c>
    </row>
    <row r="1275" spans="1:10" ht="12" customHeight="1" x14ac:dyDescent="0.3">
      <c r="A1275" s="597" t="s">
        <v>306</v>
      </c>
      <c r="B1275" s="597" t="s">
        <v>249</v>
      </c>
      <c r="C1275" s="597" t="s">
        <v>261</v>
      </c>
      <c r="D1275" s="597" t="s">
        <v>2354</v>
      </c>
      <c r="E1275" s="597" t="s">
        <v>2354</v>
      </c>
      <c r="F1275" s="597" t="s">
        <v>317</v>
      </c>
      <c r="G1275" s="597" t="s">
        <v>2060</v>
      </c>
      <c r="H1275" s="598" t="str">
        <f t="shared" si="40"/>
        <v>PROTÓTIPO OU UNIDADE PILOTO;EMPRESA BRASILEIRA;MICRO OU PEQUENO;;;OUTROS BENS E DIREITOS;DADO GEOLÓGICO, GEOQUÍMICO OU GEOFÍSICO PÚBLICO</v>
      </c>
      <c r="I1275" s="599" t="s">
        <v>1575</v>
      </c>
      <c r="J1275" s="600" t="str">
        <f t="shared" si="41"/>
        <v/>
      </c>
    </row>
    <row r="1276" spans="1:10" ht="12" customHeight="1" x14ac:dyDescent="0.3">
      <c r="A1276" s="597" t="s">
        <v>306</v>
      </c>
      <c r="B1276" s="597" t="s">
        <v>249</v>
      </c>
      <c r="C1276" s="597" t="s">
        <v>261</v>
      </c>
      <c r="D1276" s="597" t="s">
        <v>2354</v>
      </c>
      <c r="E1276" s="597" t="s">
        <v>2354</v>
      </c>
      <c r="F1276" s="597" t="s">
        <v>317</v>
      </c>
      <c r="G1276" s="597" t="s">
        <v>220</v>
      </c>
      <c r="H1276" s="598" t="str">
        <f t="shared" si="40"/>
        <v>PROTÓTIPO OU UNIDADE PILOTO;EMPRESA BRASILEIRA;MICRO OU PEQUENO;;;OUTROS BENS E DIREITOS;DADO NÃO REGULADO PELA ANP</v>
      </c>
      <c r="I1276" s="599" t="s">
        <v>1575</v>
      </c>
      <c r="J1276" s="600" t="str">
        <f t="shared" si="41"/>
        <v/>
      </c>
    </row>
    <row r="1277" spans="1:10" ht="12" customHeight="1" x14ac:dyDescent="0.3">
      <c r="A1277" s="597" t="s">
        <v>306</v>
      </c>
      <c r="B1277" s="597" t="s">
        <v>249</v>
      </c>
      <c r="C1277" s="597" t="s">
        <v>261</v>
      </c>
      <c r="D1277" s="597" t="s">
        <v>2354</v>
      </c>
      <c r="E1277" s="597" t="s">
        <v>2354</v>
      </c>
      <c r="F1277" s="597" t="s">
        <v>317</v>
      </c>
      <c r="G1277" s="597" t="s">
        <v>215</v>
      </c>
      <c r="H1277" s="598" t="str">
        <f t="shared" si="40"/>
        <v>PROTÓTIPO OU UNIDADE PILOTO;EMPRESA BRASILEIRA;MICRO OU PEQUENO;;;OUTROS BENS E DIREITOS;MATERIAL BIBLIOGRÁFICO</v>
      </c>
      <c r="I1277" s="599" t="s">
        <v>1567</v>
      </c>
      <c r="J1277" s="600" t="str">
        <f t="shared" si="41"/>
        <v>DESPESA NÃO ADMITIDA COM RECURSOS DA CLÁUSULA DE P,D&amp;I, CONSIDERANDO O EXECUTOR E A QUALIFICAÇÃO DO PROJETO OU PROGRAMA</v>
      </c>
    </row>
    <row r="1278" spans="1:10" ht="12" customHeight="1" x14ac:dyDescent="0.3">
      <c r="A1278" s="597" t="s">
        <v>306</v>
      </c>
      <c r="B1278" s="597" t="s">
        <v>249</v>
      </c>
      <c r="C1278" s="597" t="s">
        <v>261</v>
      </c>
      <c r="D1278" s="597" t="s">
        <v>2354</v>
      </c>
      <c r="E1278" s="597" t="s">
        <v>2354</v>
      </c>
      <c r="F1278" s="597" t="s">
        <v>317</v>
      </c>
      <c r="G1278" s="597" t="s">
        <v>2068</v>
      </c>
      <c r="H1278" s="598" t="str">
        <f t="shared" si="40"/>
        <v>PROTÓTIPO OU UNIDADE PILOTO;EMPRESA BRASILEIRA;MICRO OU PEQUENO;;;OUTROS BENS E DIREITOS;OUTRO (ESPECIFIQUE)</v>
      </c>
      <c r="I1278" s="599" t="s">
        <v>1567</v>
      </c>
      <c r="J1278" s="600" t="str">
        <f t="shared" si="41"/>
        <v>DESPESA NÃO ADMITIDA COM RECURSOS DA CLÁUSULA DE P,D&amp;I, CONSIDERANDO O EXECUTOR E A QUALIFICAÇÃO DO PROJETO OU PROGRAMA</v>
      </c>
    </row>
    <row r="1279" spans="1:10" ht="12" customHeight="1" x14ac:dyDescent="0.3">
      <c r="A1279" s="597" t="s">
        <v>306</v>
      </c>
      <c r="B1279" s="597" t="s">
        <v>249</v>
      </c>
      <c r="C1279" s="597" t="s">
        <v>261</v>
      </c>
      <c r="D1279" s="597" t="s">
        <v>2354</v>
      </c>
      <c r="E1279" s="597" t="s">
        <v>2354</v>
      </c>
      <c r="F1279" s="597" t="s">
        <v>317</v>
      </c>
      <c r="G1279" s="597" t="s">
        <v>321</v>
      </c>
      <c r="H1279" s="598" t="str">
        <f t="shared" si="40"/>
        <v>PROTÓTIPO OU UNIDADE PILOTO;EMPRESA BRASILEIRA;MICRO OU PEQUENO;;;OUTROS BENS E DIREITOS;SOFTWARE</v>
      </c>
      <c r="I1279" s="599" t="s">
        <v>1575</v>
      </c>
      <c r="J1279" s="600" t="str">
        <f t="shared" si="41"/>
        <v/>
      </c>
    </row>
    <row r="1280" spans="1:10" ht="12" customHeight="1" x14ac:dyDescent="0.3">
      <c r="A1280" s="597" t="s">
        <v>306</v>
      </c>
      <c r="B1280" s="597" t="s">
        <v>249</v>
      </c>
      <c r="C1280" s="597" t="s">
        <v>261</v>
      </c>
      <c r="D1280" s="597" t="s">
        <v>2354</v>
      </c>
      <c r="E1280" s="597" t="s">
        <v>2354</v>
      </c>
      <c r="F1280" s="597" t="s">
        <v>409</v>
      </c>
      <c r="G1280" s="597" t="s">
        <v>2202</v>
      </c>
      <c r="H1280" s="598" t="str">
        <f t="shared" si="40"/>
        <v>PROTÓTIPO OU UNIDADE PILOTO;EMPRESA BRASILEIRA;MICRO OU PEQUENO;;;PASSAGENS;NA</v>
      </c>
      <c r="I1280" s="599" t="s">
        <v>1575</v>
      </c>
      <c r="J1280" s="600" t="str">
        <f t="shared" si="41"/>
        <v/>
      </c>
    </row>
    <row r="1281" spans="1:10" ht="12" customHeight="1" x14ac:dyDescent="0.3">
      <c r="A1281" s="597" t="s">
        <v>306</v>
      </c>
      <c r="B1281" s="597" t="s">
        <v>249</v>
      </c>
      <c r="C1281" s="597" t="s">
        <v>261</v>
      </c>
      <c r="D1281" s="597" t="s">
        <v>2354</v>
      </c>
      <c r="E1281" s="597" t="s">
        <v>2354</v>
      </c>
      <c r="F1281" s="597" t="s">
        <v>1705</v>
      </c>
      <c r="G1281" s="597" t="s">
        <v>2058</v>
      </c>
      <c r="H1281" s="598" t="str">
        <f t="shared" si="40"/>
        <v>PROTÓTIPO OU UNIDADE PILOTO;EMPRESA BRASILEIRA;MICRO OU PEQUENO;;;PROTOTIPO;MATERIAL OU COMPONENTE - PROTÓTIPO OU UNIDADE PILOTO</v>
      </c>
      <c r="I1281" s="599" t="s">
        <v>1575</v>
      </c>
      <c r="J1281" s="600" t="str">
        <f t="shared" si="41"/>
        <v/>
      </c>
    </row>
    <row r="1282" spans="1:10" ht="12" customHeight="1" x14ac:dyDescent="0.3">
      <c r="A1282" s="597" t="s">
        <v>306</v>
      </c>
      <c r="B1282" s="597" t="s">
        <v>249</v>
      </c>
      <c r="C1282" s="597" t="s">
        <v>261</v>
      </c>
      <c r="D1282" s="597" t="s">
        <v>2354</v>
      </c>
      <c r="E1282" s="597" t="s">
        <v>2354</v>
      </c>
      <c r="F1282" s="597" t="s">
        <v>1705</v>
      </c>
      <c r="G1282" s="597" t="s">
        <v>2059</v>
      </c>
      <c r="H1282" s="598" t="str">
        <f t="shared" si="40"/>
        <v>PROTÓTIPO OU UNIDADE PILOTO;EMPRESA BRASILEIRA;MICRO OU PEQUENO;;;PROTOTIPO;SERVIÇO DE TERCEIRO - PROTÓTIPO OU UNIDADE PILOTO</v>
      </c>
      <c r="I1282" s="599" t="s">
        <v>1575</v>
      </c>
      <c r="J1282" s="600" t="str">
        <f t="shared" si="41"/>
        <v/>
      </c>
    </row>
    <row r="1283" spans="1:10" ht="12" customHeight="1" x14ac:dyDescent="0.3">
      <c r="A1283" s="597" t="s">
        <v>306</v>
      </c>
      <c r="B1283" s="597" t="s">
        <v>249</v>
      </c>
      <c r="C1283" s="597" t="s">
        <v>261</v>
      </c>
      <c r="D1283" s="597" t="s">
        <v>2354</v>
      </c>
      <c r="E1283" s="597" t="s">
        <v>2354</v>
      </c>
      <c r="F1283" s="597" t="s">
        <v>303</v>
      </c>
      <c r="G1283" s="597" t="s">
        <v>1647</v>
      </c>
      <c r="H1283" s="598" t="str">
        <f t="shared" si="40"/>
        <v>PROTÓTIPO OU UNIDADE PILOTO;EMPRESA BRASILEIRA;MICRO OU PEQUENO;;;RECURSOS HUMANOS;BOLSA</v>
      </c>
      <c r="I1283" s="599" t="s">
        <v>1567</v>
      </c>
      <c r="J1283" s="600" t="str">
        <f t="shared" si="41"/>
        <v>DESPESA NÃO ADMITIDA COM RECURSOS DA CLÁUSULA DE P,D&amp;I, CONSIDERANDO O EXECUTOR E A QUALIFICAÇÃO DO PROJETO OU PROGRAMA</v>
      </c>
    </row>
    <row r="1284" spans="1:10" ht="12" customHeight="1" x14ac:dyDescent="0.3">
      <c r="A1284" s="597" t="s">
        <v>306</v>
      </c>
      <c r="B1284" s="597" t="s">
        <v>249</v>
      </c>
      <c r="C1284" s="597" t="s">
        <v>261</v>
      </c>
      <c r="D1284" s="597" t="s">
        <v>2354</v>
      </c>
      <c r="E1284" s="597" t="s">
        <v>2354</v>
      </c>
      <c r="F1284" s="597" t="s">
        <v>303</v>
      </c>
      <c r="G1284" s="597" t="s">
        <v>270</v>
      </c>
      <c r="H1284" s="598" t="str">
        <f t="shared" si="40"/>
        <v>PROTÓTIPO OU UNIDADE PILOTO;EMPRESA BRASILEIRA;MICRO OU PEQUENO;;;RECURSOS HUMANOS;TAXA DE BANCADA</v>
      </c>
      <c r="I1284" s="599" t="s">
        <v>1567</v>
      </c>
      <c r="J1284" s="600" t="str">
        <f t="shared" si="41"/>
        <v>DESPESA NÃO ADMITIDA COM RECURSOS DA CLÁUSULA DE P,D&amp;I, CONSIDERANDO O EXECUTOR E A QUALIFICAÇÃO DO PROJETO OU PROGRAMA</v>
      </c>
    </row>
    <row r="1285" spans="1:10" ht="12" customHeight="1" x14ac:dyDescent="0.3">
      <c r="A1285" s="597" t="s">
        <v>306</v>
      </c>
      <c r="B1285" s="597" t="s">
        <v>249</v>
      </c>
      <c r="C1285" s="597" t="s">
        <v>261</v>
      </c>
      <c r="D1285" s="597" t="s">
        <v>2354</v>
      </c>
      <c r="E1285" s="597" t="s">
        <v>2354</v>
      </c>
      <c r="F1285" s="597" t="s">
        <v>2357</v>
      </c>
      <c r="G1285" s="597" t="s">
        <v>232</v>
      </c>
      <c r="H1285" s="598" t="str">
        <f t="shared" si="40"/>
        <v>PROTÓTIPO OU UNIDADE PILOTO;EMPRESA BRASILEIRA;MICRO OU PEQUENO;;;SERVICOS;OUTRO SERVIÇO DE APOIO</v>
      </c>
      <c r="I1285" s="599" t="s">
        <v>1575</v>
      </c>
      <c r="J1285" s="600" t="str">
        <f t="shared" si="41"/>
        <v/>
      </c>
    </row>
    <row r="1286" spans="1:10" ht="12" customHeight="1" x14ac:dyDescent="0.3">
      <c r="A1286" s="597" t="s">
        <v>306</v>
      </c>
      <c r="B1286" s="597" t="s">
        <v>249</v>
      </c>
      <c r="C1286" s="597" t="s">
        <v>261</v>
      </c>
      <c r="D1286" s="597" t="s">
        <v>2354</v>
      </c>
      <c r="E1286" s="597" t="s">
        <v>2354</v>
      </c>
      <c r="F1286" s="597" t="s">
        <v>2357</v>
      </c>
      <c r="G1286" s="597" t="s">
        <v>221</v>
      </c>
      <c r="H1286" s="598" t="str">
        <f t="shared" si="40"/>
        <v>PROTÓTIPO OU UNIDADE PILOTO;EMPRESA BRASILEIRA;MICRO OU PEQUENO;;;SERVICOS;PERFURAÇÃO DE POÇO ESTRATIGRÁFICO</v>
      </c>
      <c r="I1286" s="599" t="s">
        <v>1567</v>
      </c>
      <c r="J1286" s="600" t="str">
        <f t="shared" si="41"/>
        <v>DESPESA NÃO ADMITIDA COM RECURSOS DA CLÁUSULA DE P,D&amp;I, CONSIDERANDO O EXECUTOR E A QUALIFICAÇÃO DO PROJETO OU PROGRAMA</v>
      </c>
    </row>
    <row r="1287" spans="1:10" ht="12" customHeight="1" x14ac:dyDescent="0.3">
      <c r="A1287" s="597" t="s">
        <v>306</v>
      </c>
      <c r="B1287" s="597" t="s">
        <v>249</v>
      </c>
      <c r="C1287" s="597" t="s">
        <v>261</v>
      </c>
      <c r="D1287" s="597" t="s">
        <v>2354</v>
      </c>
      <c r="E1287" s="597" t="s">
        <v>2354</v>
      </c>
      <c r="F1287" s="597" t="s">
        <v>2357</v>
      </c>
      <c r="G1287" s="597" t="s">
        <v>2055</v>
      </c>
      <c r="H1287" s="598" t="str">
        <f t="shared" si="40"/>
        <v>PROTÓTIPO OU UNIDADE PILOTO;EMPRESA BRASILEIRA;MICRO OU PEQUENO;;;SERVICOS;SERVIÇO DE APOIO PARA AQUISIÇÃO DE DADOS</v>
      </c>
      <c r="I1287" s="599" t="s">
        <v>1567</v>
      </c>
      <c r="J1287" s="600" t="str">
        <f t="shared" si="41"/>
        <v>DESPESA NÃO ADMITIDA COM RECURSOS DA CLÁUSULA DE P,D&amp;I, CONSIDERANDO O EXECUTOR E A QUALIFICAÇÃO DO PROJETO OU PROGRAMA</v>
      </c>
    </row>
    <row r="1288" spans="1:10" ht="12" customHeight="1" x14ac:dyDescent="0.3">
      <c r="A1288" s="597" t="s">
        <v>306</v>
      </c>
      <c r="B1288" s="597" t="s">
        <v>249</v>
      </c>
      <c r="C1288" s="597" t="s">
        <v>261</v>
      </c>
      <c r="D1288" s="597" t="s">
        <v>2354</v>
      </c>
      <c r="E1288" s="597" t="s">
        <v>2354</v>
      </c>
      <c r="F1288" s="597" t="s">
        <v>2357</v>
      </c>
      <c r="G1288" s="597" t="s">
        <v>230</v>
      </c>
      <c r="H1288" s="598" t="str">
        <f t="shared" si="40"/>
        <v>PROTÓTIPO OU UNIDADE PILOTO;EMPRESA BRASILEIRA;MICRO OU PEQUENO;;;SERVICOS;SERVIÇO DE EDITORAÇÃO E IMPRESSÃO</v>
      </c>
      <c r="I1288" s="599" t="s">
        <v>1567</v>
      </c>
      <c r="J1288" s="600" t="str">
        <f t="shared" si="41"/>
        <v>DESPESA NÃO ADMITIDA COM RECURSOS DA CLÁUSULA DE P,D&amp;I, CONSIDERANDO O EXECUTOR E A QUALIFICAÇÃO DO PROJETO OU PROGRAMA</v>
      </c>
    </row>
    <row r="1289" spans="1:10" ht="12" customHeight="1" x14ac:dyDescent="0.3">
      <c r="A1289" s="597" t="s">
        <v>306</v>
      </c>
      <c r="B1289" s="597" t="s">
        <v>249</v>
      </c>
      <c r="C1289" s="597" t="s">
        <v>261</v>
      </c>
      <c r="D1289" s="597" t="s">
        <v>2354</v>
      </c>
      <c r="E1289" s="597" t="s">
        <v>2354</v>
      </c>
      <c r="F1289" s="597" t="s">
        <v>2357</v>
      </c>
      <c r="G1289" s="597" t="s">
        <v>231</v>
      </c>
      <c r="H1289" s="598" t="str">
        <f t="shared" si="40"/>
        <v>PROTÓTIPO OU UNIDADE PILOTO;EMPRESA BRASILEIRA;MICRO OU PEQUENO;;;SERVICOS;SERVIÇO DE LOCOMOÇÃO E TRANSPORTE</v>
      </c>
      <c r="I1289" s="599" t="s">
        <v>1575</v>
      </c>
      <c r="J1289" s="600" t="str">
        <f t="shared" si="41"/>
        <v/>
      </c>
    </row>
    <row r="1290" spans="1:10" ht="12" customHeight="1" x14ac:dyDescent="0.3">
      <c r="A1290" s="597" t="s">
        <v>306</v>
      </c>
      <c r="B1290" s="597" t="s">
        <v>249</v>
      </c>
      <c r="C1290" s="597" t="s">
        <v>261</v>
      </c>
      <c r="D1290" s="597" t="s">
        <v>2354</v>
      </c>
      <c r="E1290" s="597" t="s">
        <v>2354</v>
      </c>
      <c r="F1290" s="597" t="s">
        <v>2357</v>
      </c>
      <c r="G1290" s="597" t="s">
        <v>2358</v>
      </c>
      <c r="H1290" s="598" t="str">
        <f t="shared" si="40"/>
        <v>PROTÓTIPO OU UNIDADE PILOTO;EMPRESA BRASILEIRA;MICRO OU PEQUENO;;;SERVICOS;SERVIÇO DE MANUTENÇÃO</v>
      </c>
      <c r="I1290" s="599" t="s">
        <v>1575</v>
      </c>
      <c r="J1290" s="600" t="str">
        <f t="shared" si="41"/>
        <v/>
      </c>
    </row>
    <row r="1291" spans="1:10" ht="12" customHeight="1" x14ac:dyDescent="0.3">
      <c r="A1291" s="597" t="s">
        <v>306</v>
      </c>
      <c r="B1291" s="597" t="s">
        <v>249</v>
      </c>
      <c r="C1291" s="597" t="s">
        <v>261</v>
      </c>
      <c r="D1291" s="597" t="s">
        <v>2354</v>
      </c>
      <c r="E1291" s="597" t="s">
        <v>2354</v>
      </c>
      <c r="F1291" s="597" t="s">
        <v>2357</v>
      </c>
      <c r="G1291" s="597" t="s">
        <v>2399</v>
      </c>
      <c r="H1291" s="598" t="str">
        <f t="shared" si="40"/>
        <v>PROTÓTIPO OU UNIDADE PILOTO;EMPRESA BRASILEIRA;MICRO OU PEQUENO;;;SERVICOS;SERVIÇO TÉCNICO ESPECIALIZADO</v>
      </c>
      <c r="I1291" s="599" t="s">
        <v>1575</v>
      </c>
      <c r="J1291" s="600" t="str">
        <f t="shared" si="41"/>
        <v/>
      </c>
    </row>
    <row r="1292" spans="1:10" ht="12" customHeight="1" x14ac:dyDescent="0.3">
      <c r="A1292" s="597" t="s">
        <v>306</v>
      </c>
      <c r="B1292" s="597" t="s">
        <v>249</v>
      </c>
      <c r="C1292" s="597" t="s">
        <v>261</v>
      </c>
      <c r="D1292" s="597" t="s">
        <v>2354</v>
      </c>
      <c r="E1292" s="597" t="s">
        <v>2354</v>
      </c>
      <c r="F1292" s="597" t="s">
        <v>2357</v>
      </c>
      <c r="G1292" s="597" t="s">
        <v>2359</v>
      </c>
      <c r="H1292" s="598" t="str">
        <f t="shared" si="40"/>
        <v>PROTÓTIPO OU UNIDADE PILOTO;EMPRESA BRASILEIRA;MICRO OU PEQUENO;;;SERVICOS;SERVIÇOS COMPUTACIONAIS</v>
      </c>
      <c r="I1292" s="599" t="s">
        <v>1575</v>
      </c>
      <c r="J1292" s="600" t="str">
        <f t="shared" si="41"/>
        <v/>
      </c>
    </row>
    <row r="1293" spans="1:10" ht="12" customHeight="1" x14ac:dyDescent="0.3">
      <c r="A1293" s="597" t="s">
        <v>306</v>
      </c>
      <c r="B1293" s="597" t="s">
        <v>249</v>
      </c>
      <c r="C1293" s="597" t="s">
        <v>261</v>
      </c>
      <c r="D1293" s="597" t="s">
        <v>2354</v>
      </c>
      <c r="E1293" s="597" t="s">
        <v>2354</v>
      </c>
      <c r="F1293" s="597" t="s">
        <v>2357</v>
      </c>
      <c r="G1293" s="597" t="s">
        <v>229</v>
      </c>
      <c r="H1293" s="598" t="str">
        <f t="shared" si="40"/>
        <v>PROTÓTIPO OU UNIDADE PILOTO;EMPRESA BRASILEIRA;MICRO OU PEQUENO;;;SERVICOS;TAXA DE INSCRIÇÃO EM CONGRESSO OU EVENTO</v>
      </c>
      <c r="I1293" s="599" t="s">
        <v>1567</v>
      </c>
      <c r="J1293" s="600" t="str">
        <f t="shared" si="41"/>
        <v>DESPESA NÃO ADMITIDA COM RECURSOS DA CLÁUSULA DE P,D&amp;I, CONSIDERANDO O EXECUTOR E A QUALIFICAÇÃO DO PROJETO OU PROGRAMA</v>
      </c>
    </row>
    <row r="1294" spans="1:10" ht="12" customHeight="1" x14ac:dyDescent="0.3">
      <c r="A1294" s="597" t="s">
        <v>306</v>
      </c>
      <c r="B1294" s="597" t="s">
        <v>249</v>
      </c>
      <c r="C1294" s="597" t="s">
        <v>261</v>
      </c>
      <c r="D1294" s="597" t="s">
        <v>2354</v>
      </c>
      <c r="E1294" s="597" t="s">
        <v>2354</v>
      </c>
      <c r="F1294" s="597" t="s">
        <v>2360</v>
      </c>
      <c r="G1294" s="597" t="s">
        <v>2064</v>
      </c>
      <c r="H1294" s="598" t="str">
        <f t="shared" si="40"/>
        <v>PROTÓTIPO OU UNIDADE PILOTO;EMPRESA BRASILEIRA;MICRO OU PEQUENO;;;SERVICOS - TIB;SERVIÇO DE TIB</v>
      </c>
      <c r="I1294" s="599" t="s">
        <v>1567</v>
      </c>
      <c r="J1294" s="600" t="str">
        <f t="shared" si="41"/>
        <v>DESPESA NÃO ADMITIDA COM RECURSOS DA CLÁUSULA DE P,D&amp;I, CONSIDERANDO O EXECUTOR E A QUALIFICAÇÃO DO PROJETO OU PROGRAMA</v>
      </c>
    </row>
    <row r="1295" spans="1:10" ht="12" customHeight="1" x14ac:dyDescent="0.3">
      <c r="A1295" s="597" t="s">
        <v>306</v>
      </c>
      <c r="B1295" s="597" t="s">
        <v>249</v>
      </c>
      <c r="C1295" s="597" t="s">
        <v>261</v>
      </c>
      <c r="D1295" s="597" t="s">
        <v>2354</v>
      </c>
      <c r="E1295" s="597" t="s">
        <v>2354</v>
      </c>
      <c r="F1295" s="597" t="s">
        <v>2360</v>
      </c>
      <c r="G1295" s="597" t="s">
        <v>2057</v>
      </c>
      <c r="H1295" s="598" t="str">
        <f t="shared" si="40"/>
        <v>PROTÓTIPO OU UNIDADE PILOTO;EMPRESA BRASILEIRA;MICRO OU PEQUENO;;;SERVICOS - TIB;SERVIÇO DE TREINAMENTO, SUPORTE E QUALIFICAÇÃO</v>
      </c>
      <c r="I1295" s="599" t="s">
        <v>1567</v>
      </c>
      <c r="J1295" s="600" t="str">
        <f t="shared" si="41"/>
        <v>DESPESA NÃO ADMITIDA COM RECURSOS DA CLÁUSULA DE P,D&amp;I, CONSIDERANDO O EXECUTOR E A QUALIFICAÇÃO DO PROJETO OU PROGRAMA</v>
      </c>
    </row>
    <row r="1296" spans="1:10" ht="12" customHeight="1" x14ac:dyDescent="0.3">
      <c r="A1296" s="597" t="s">
        <v>306</v>
      </c>
      <c r="B1296" s="597" t="s">
        <v>249</v>
      </c>
      <c r="C1296" s="597" t="s">
        <v>261</v>
      </c>
      <c r="D1296" s="597" t="s">
        <v>2354</v>
      </c>
      <c r="E1296" s="597" t="s">
        <v>2354</v>
      </c>
      <c r="F1296" s="597" t="s">
        <v>2360</v>
      </c>
      <c r="G1296" s="597" t="s">
        <v>2056</v>
      </c>
      <c r="H1296" s="598" t="str">
        <f t="shared" si="40"/>
        <v>PROTÓTIPO OU UNIDADE PILOTO;EMPRESA BRASILEIRA;MICRO OU PEQUENO;;;SERVICOS - TIB;SERVIÇO ESPECIALIZADO PARA TIB - NORMALIZAÇÃO</v>
      </c>
      <c r="I1296" s="599" t="s">
        <v>1567</v>
      </c>
      <c r="J1296" s="600" t="str">
        <f t="shared" si="41"/>
        <v>DESPESA NÃO ADMITIDA COM RECURSOS DA CLÁUSULA DE P,D&amp;I, CONSIDERANDO O EXECUTOR E A QUALIFICAÇÃO DO PROJETO OU PROGRAMA</v>
      </c>
    </row>
    <row r="1297" spans="1:10" ht="12" customHeight="1" x14ac:dyDescent="0.3">
      <c r="A1297" s="597" t="s">
        <v>306</v>
      </c>
      <c r="B1297" s="597" t="s">
        <v>249</v>
      </c>
      <c r="C1297" s="597" t="s">
        <v>261</v>
      </c>
      <c r="D1297" s="597" t="s">
        <v>2354</v>
      </c>
      <c r="E1297" s="597" t="s">
        <v>2354</v>
      </c>
      <c r="F1297" s="597" t="s">
        <v>1648</v>
      </c>
      <c r="G1297" s="597" t="s">
        <v>2202</v>
      </c>
      <c r="H1297" s="598" t="str">
        <f t="shared" si="40"/>
        <v>PROTÓTIPO OU UNIDADE PILOTO;EMPRESA BRASILEIRA;MICRO OU PEQUENO;;;TESTES OPERACIONAIS;NA</v>
      </c>
      <c r="I1297" s="599" t="s">
        <v>1567</v>
      </c>
      <c r="J1297" s="600" t="str">
        <f t="shared" si="41"/>
        <v>DESPESA NÃO ADMITIDA COM RECURSOS DA CLÁUSULA DE P,D&amp;I, CONSIDERANDO O EXECUTOR E A QUALIFICAÇÃO DO PROJETO OU PROGRAMA</v>
      </c>
    </row>
    <row r="1298" spans="1:10" ht="12" customHeight="1" x14ac:dyDescent="0.3">
      <c r="A1298" s="597" t="s">
        <v>306</v>
      </c>
      <c r="B1298" s="597" t="s">
        <v>249</v>
      </c>
      <c r="C1298" s="597" t="s">
        <v>261</v>
      </c>
      <c r="D1298" s="597" t="s">
        <v>2354</v>
      </c>
      <c r="E1298" s="597" t="s">
        <v>2354</v>
      </c>
      <c r="F1298" s="597" t="s">
        <v>281</v>
      </c>
      <c r="G1298" s="597" t="s">
        <v>2202</v>
      </c>
      <c r="H1298" s="598" t="str">
        <f t="shared" si="40"/>
        <v>PROTÓTIPO OU UNIDADE PILOTO;EMPRESA BRASILEIRA;MICRO OU PEQUENO;;;TRIBUTOS;NA</v>
      </c>
      <c r="I1298" s="599" t="s">
        <v>1575</v>
      </c>
      <c r="J1298" s="600" t="str">
        <f t="shared" si="41"/>
        <v/>
      </c>
    </row>
    <row r="1299" spans="1:10" ht="12" customHeight="1" x14ac:dyDescent="0.3">
      <c r="A1299" s="601" t="s">
        <v>306</v>
      </c>
      <c r="B1299" s="600" t="s">
        <v>249</v>
      </c>
      <c r="C1299" s="600" t="s">
        <v>261</v>
      </c>
      <c r="D1299" s="600"/>
      <c r="E1299" s="600"/>
      <c r="F1299" s="597" t="s">
        <v>2357</v>
      </c>
      <c r="G1299" s="600" t="s">
        <v>2408</v>
      </c>
      <c r="H1299" s="598" t="str">
        <f t="shared" si="40"/>
        <v>PROTÓTIPO OU UNIDADE PILOTO;EMPRESA BRASILEIRA;MICRO OU PEQUENO;;;SERVICOS;SERVIÇO DE QUALIFICAÇÃO E CERTIFICAÇÃO</v>
      </c>
      <c r="I1299" s="599" t="s">
        <v>1575</v>
      </c>
      <c r="J1299" s="600" t="str">
        <f t="shared" si="41"/>
        <v/>
      </c>
    </row>
    <row r="1300" spans="1:10" ht="12" customHeight="1" x14ac:dyDescent="0.3">
      <c r="A1300" s="597" t="s">
        <v>2043</v>
      </c>
      <c r="B1300" s="597" t="s">
        <v>249</v>
      </c>
      <c r="C1300" s="597" t="s">
        <v>243</v>
      </c>
      <c r="D1300" s="597" t="s">
        <v>2354</v>
      </c>
      <c r="E1300" s="597" t="s">
        <v>2354</v>
      </c>
      <c r="F1300" s="597" t="s">
        <v>1646</v>
      </c>
      <c r="G1300" s="597" t="s">
        <v>2050</v>
      </c>
      <c r="H1300" s="598" t="str">
        <f t="shared" si="40"/>
        <v>TIB - QUALIFICAÇÃO DE PRODUTO, PROCESSO OU SERVIÇO;EMPRESA BRASILEIRA;MÉDIO;;;CAPACITACAO DE FORNECEDORES;BENS E MATERIAIS - CABEÇA DE SÉRIE E LOTE PILOTO</v>
      </c>
      <c r="I1300" s="599" t="s">
        <v>1567</v>
      </c>
      <c r="J1300" s="600" t="str">
        <f t="shared" si="41"/>
        <v>DESPESA NÃO ADMITIDA COM RECURSOS DA CLÁUSULA DE P,D&amp;I, CONSIDERANDO O EXECUTOR E A QUALIFICAÇÃO DO PROJETO OU PROGRAMA</v>
      </c>
    </row>
    <row r="1301" spans="1:10" ht="12" customHeight="1" x14ac:dyDescent="0.3">
      <c r="A1301" s="597" t="s">
        <v>2043</v>
      </c>
      <c r="B1301" s="597" t="s">
        <v>249</v>
      </c>
      <c r="C1301" s="597" t="s">
        <v>243</v>
      </c>
      <c r="D1301" s="597" t="s">
        <v>2354</v>
      </c>
      <c r="E1301" s="597" t="s">
        <v>2354</v>
      </c>
      <c r="F1301" s="597" t="s">
        <v>1646</v>
      </c>
      <c r="G1301" s="597" t="s">
        <v>2053</v>
      </c>
      <c r="H1301" s="598" t="str">
        <f t="shared" si="40"/>
        <v>TIB - QUALIFICAÇÃO DE PRODUTO, PROCESSO OU SERVIÇO;EMPRESA BRASILEIRA;MÉDIO;;;CAPACITACAO DE FORNECEDORES;EQUIPAMENTOS E MATERIAIS - PRIMEIRO LOTE</v>
      </c>
      <c r="I1301" s="599" t="s">
        <v>1567</v>
      </c>
      <c r="J1301" s="600" t="str">
        <f t="shared" si="41"/>
        <v>DESPESA NÃO ADMITIDA COM RECURSOS DA CLÁUSULA DE P,D&amp;I, CONSIDERANDO O EXECUTOR E A QUALIFICAÇÃO DO PROJETO OU PROGRAMA</v>
      </c>
    </row>
    <row r="1302" spans="1:10" ht="12" customHeight="1" x14ac:dyDescent="0.3">
      <c r="A1302" s="597" t="s">
        <v>2043</v>
      </c>
      <c r="B1302" s="597" t="s">
        <v>249</v>
      </c>
      <c r="C1302" s="597" t="s">
        <v>243</v>
      </c>
      <c r="D1302" s="597" t="s">
        <v>2354</v>
      </c>
      <c r="E1302" s="597" t="s">
        <v>2354</v>
      </c>
      <c r="F1302" s="597" t="s">
        <v>1646</v>
      </c>
      <c r="G1302" s="597" t="s">
        <v>260</v>
      </c>
      <c r="H1302" s="598" t="str">
        <f t="shared" si="40"/>
        <v>TIB - QUALIFICAÇÃO DE PRODUTO, PROCESSO OU SERVIÇO;EMPRESA BRASILEIRA;MÉDIO;;;CAPACITACAO DE FORNECEDORES;EQUIPAMENTOS LABORATORIAIS</v>
      </c>
      <c r="I1302" s="599" t="s">
        <v>1567</v>
      </c>
      <c r="J1302" s="600" t="str">
        <f t="shared" si="41"/>
        <v>DESPESA NÃO ADMITIDA COM RECURSOS DA CLÁUSULA DE P,D&amp;I, CONSIDERANDO O EXECUTOR E A QUALIFICAÇÃO DO PROJETO OU PROGRAMA</v>
      </c>
    </row>
    <row r="1303" spans="1:10" ht="12" customHeight="1" x14ac:dyDescent="0.3">
      <c r="A1303" s="597" t="s">
        <v>2043</v>
      </c>
      <c r="B1303" s="597" t="s">
        <v>249</v>
      </c>
      <c r="C1303" s="597" t="s">
        <v>243</v>
      </c>
      <c r="D1303" s="597" t="s">
        <v>2354</v>
      </c>
      <c r="E1303" s="597" t="s">
        <v>2354</v>
      </c>
      <c r="F1303" s="597" t="s">
        <v>1646</v>
      </c>
      <c r="G1303" s="597" t="s">
        <v>2052</v>
      </c>
      <c r="H1303" s="598" t="str">
        <f t="shared" si="40"/>
        <v>TIB - QUALIFICAÇÃO DE PRODUTO, PROCESSO OU SERVIÇO;EMPRESA BRASILEIRA;MÉDIO;;;CAPACITACAO DE FORNECEDORES;ESTUDOS DE VIABILIDADE TÉCNICA E ECONÔMICA</v>
      </c>
      <c r="I1303" s="599" t="s">
        <v>1567</v>
      </c>
      <c r="J1303" s="600" t="str">
        <f t="shared" si="41"/>
        <v>DESPESA NÃO ADMITIDA COM RECURSOS DA CLÁUSULA DE P,D&amp;I, CONSIDERANDO O EXECUTOR E A QUALIFICAÇÃO DO PROJETO OU PROGRAMA</v>
      </c>
    </row>
    <row r="1304" spans="1:10" ht="12" customHeight="1" x14ac:dyDescent="0.3">
      <c r="A1304" s="597" t="s">
        <v>2043</v>
      </c>
      <c r="B1304" s="597" t="s">
        <v>249</v>
      </c>
      <c r="C1304" s="597" t="s">
        <v>243</v>
      </c>
      <c r="D1304" s="597" t="s">
        <v>2354</v>
      </c>
      <c r="E1304" s="597" t="s">
        <v>2354</v>
      </c>
      <c r="F1304" s="597" t="s">
        <v>1646</v>
      </c>
      <c r="G1304" s="597" t="s">
        <v>2051</v>
      </c>
      <c r="H1304" s="598" t="str">
        <f t="shared" si="40"/>
        <v>TIB - QUALIFICAÇÃO DE PRODUTO, PROCESSO OU SERVIÇO;EMPRESA BRASILEIRA;MÉDIO;;;CAPACITACAO DE FORNECEDORES;SERVIÇOS - CABEÇA DE SÉRIE E LOTE PILOTO</v>
      </c>
      <c r="I1304" s="599" t="s">
        <v>1567</v>
      </c>
      <c r="J1304" s="600" t="str">
        <f t="shared" si="41"/>
        <v>DESPESA NÃO ADMITIDA COM RECURSOS DA CLÁUSULA DE P,D&amp;I, CONSIDERANDO O EXECUTOR E A QUALIFICAÇÃO DO PROJETO OU PROGRAMA</v>
      </c>
    </row>
    <row r="1305" spans="1:10" ht="12" customHeight="1" x14ac:dyDescent="0.3">
      <c r="A1305" s="597" t="s">
        <v>2043</v>
      </c>
      <c r="B1305" s="597" t="s">
        <v>249</v>
      </c>
      <c r="C1305" s="597" t="s">
        <v>243</v>
      </c>
      <c r="D1305" s="597" t="s">
        <v>2354</v>
      </c>
      <c r="E1305" s="597" t="s">
        <v>2354</v>
      </c>
      <c r="F1305" s="597" t="s">
        <v>1646</v>
      </c>
      <c r="G1305" s="597" t="s">
        <v>2054</v>
      </c>
      <c r="H1305" s="598" t="str">
        <f t="shared" si="40"/>
        <v>TIB - QUALIFICAÇÃO DE PRODUTO, PROCESSO OU SERVIÇO;EMPRESA BRASILEIRA;MÉDIO;;;CAPACITACAO DE FORNECEDORES;SERVIÇOS - OPERACIONALIZAÇÃO DE EQUIPAMENTOS</v>
      </c>
      <c r="I1305" s="599" t="s">
        <v>1567</v>
      </c>
      <c r="J1305" s="600" t="str">
        <f t="shared" si="41"/>
        <v>DESPESA NÃO ADMITIDA COM RECURSOS DA CLÁUSULA DE P,D&amp;I, CONSIDERANDO O EXECUTOR E A QUALIFICAÇÃO DO PROJETO OU PROGRAMA</v>
      </c>
    </row>
    <row r="1306" spans="1:10" ht="12" customHeight="1" x14ac:dyDescent="0.3">
      <c r="A1306" s="597" t="s">
        <v>2043</v>
      </c>
      <c r="B1306" s="597" t="s">
        <v>249</v>
      </c>
      <c r="C1306" s="597" t="s">
        <v>243</v>
      </c>
      <c r="D1306" s="597" t="s">
        <v>2354</v>
      </c>
      <c r="E1306" s="597" t="s">
        <v>2354</v>
      </c>
      <c r="F1306" s="597" t="s">
        <v>2362</v>
      </c>
      <c r="G1306" s="597" t="s">
        <v>2202</v>
      </c>
      <c r="H1306" s="598" t="str">
        <f t="shared" si="40"/>
        <v>TIB - QUALIFICAÇÃO DE PRODUTO, PROCESSO OU SERVIÇO;EMPRESA BRASILEIRA;MÉDIO;;;CUSTOS DIRETOS;NA</v>
      </c>
      <c r="I1306" s="599" t="s">
        <v>1567</v>
      </c>
      <c r="J1306" s="600" t="str">
        <f t="shared" si="41"/>
        <v>DESPESA NÃO ADMITIDA COM RECURSOS DA CLÁUSULA DE P,D&amp;I, CONSIDERANDO O EXECUTOR E A QUALIFICAÇÃO DO PROJETO OU PROGRAMA</v>
      </c>
    </row>
    <row r="1307" spans="1:10" ht="12" customHeight="1" x14ac:dyDescent="0.3">
      <c r="A1307" s="597" t="s">
        <v>2043</v>
      </c>
      <c r="B1307" s="597" t="s">
        <v>249</v>
      </c>
      <c r="C1307" s="597" t="s">
        <v>243</v>
      </c>
      <c r="D1307" s="597" t="s">
        <v>2354</v>
      </c>
      <c r="E1307" s="597" t="s">
        <v>2354</v>
      </c>
      <c r="F1307" s="597" t="s">
        <v>1643</v>
      </c>
      <c r="G1307" s="597" t="s">
        <v>2202</v>
      </c>
      <c r="H1307" s="598" t="str">
        <f t="shared" si="40"/>
        <v>TIB - QUALIFICAÇÃO DE PRODUTO, PROCESSO OU SERVIÇO;EMPRESA BRASILEIRA;MÉDIO;;;DIARIAS E AJUDA DE CUSTO;NA</v>
      </c>
      <c r="I1307" s="599" t="s">
        <v>1567</v>
      </c>
      <c r="J1307" s="600" t="str">
        <f t="shared" si="41"/>
        <v>DESPESA NÃO ADMITIDA COM RECURSOS DA CLÁUSULA DE P,D&amp;I, CONSIDERANDO O EXECUTOR E A QUALIFICAÇÃO DO PROJETO OU PROGRAMA</v>
      </c>
    </row>
    <row r="1308" spans="1:10" ht="12" customHeight="1" x14ac:dyDescent="0.3">
      <c r="A1308" s="597" t="s">
        <v>2043</v>
      </c>
      <c r="B1308" s="597" t="s">
        <v>249</v>
      </c>
      <c r="C1308" s="597" t="s">
        <v>243</v>
      </c>
      <c r="D1308" s="597" t="s">
        <v>2354</v>
      </c>
      <c r="E1308" s="597" t="s">
        <v>2354</v>
      </c>
      <c r="F1308" s="597" t="s">
        <v>1645</v>
      </c>
      <c r="G1308" s="597" t="s">
        <v>2361</v>
      </c>
      <c r="H1308" s="598" t="str">
        <f t="shared" si="40"/>
        <v>TIB - QUALIFICAÇÃO DE PRODUTO, PROCESSO OU SERVIÇO;EMPRESA BRASILEIRA;MÉDIO;;;EQUIPAMENTO E MATERIAL PERMANENTE;EQUIPAMENTO</v>
      </c>
      <c r="I1308" s="599" t="s">
        <v>1567</v>
      </c>
      <c r="J1308" s="600" t="str">
        <f t="shared" si="41"/>
        <v>DESPESA NÃO ADMITIDA COM RECURSOS DA CLÁUSULA DE P,D&amp;I, CONSIDERANDO O EXECUTOR E A QUALIFICAÇÃO DO PROJETO OU PROGRAMA</v>
      </c>
    </row>
    <row r="1309" spans="1:10" ht="12" customHeight="1" x14ac:dyDescent="0.3">
      <c r="A1309" s="597" t="s">
        <v>2043</v>
      </c>
      <c r="B1309" s="597" t="s">
        <v>249</v>
      </c>
      <c r="C1309" s="597" t="s">
        <v>243</v>
      </c>
      <c r="D1309" s="597" t="s">
        <v>2354</v>
      </c>
      <c r="E1309" s="597" t="s">
        <v>2354</v>
      </c>
      <c r="F1309" s="597" t="s">
        <v>1645</v>
      </c>
      <c r="G1309" s="597" t="s">
        <v>1248</v>
      </c>
      <c r="H1309" s="598" t="str">
        <f t="shared" si="40"/>
        <v>TIB - QUALIFICAÇÃO DE PRODUTO, PROCESSO OU SERVIÇO;EMPRESA BRASILEIRA;MÉDIO;;;EQUIPAMENTO E MATERIAL PERMANENTE;MATERIAL PERMANENTE</v>
      </c>
      <c r="I1309" s="599" t="s">
        <v>1567</v>
      </c>
      <c r="J1309" s="600" t="str">
        <f t="shared" si="41"/>
        <v>DESPESA NÃO ADMITIDA COM RECURSOS DA CLÁUSULA DE P,D&amp;I, CONSIDERANDO O EXECUTOR E A QUALIFICAÇÃO DO PROJETO OU PROGRAMA</v>
      </c>
    </row>
    <row r="1310" spans="1:10" ht="12" customHeight="1" x14ac:dyDescent="0.3">
      <c r="A1310" s="597" t="s">
        <v>2043</v>
      </c>
      <c r="B1310" s="597" t="s">
        <v>249</v>
      </c>
      <c r="C1310" s="597" t="s">
        <v>243</v>
      </c>
      <c r="D1310" s="597" t="s">
        <v>2354</v>
      </c>
      <c r="E1310" s="597" t="s">
        <v>2354</v>
      </c>
      <c r="F1310" s="597" t="s">
        <v>448</v>
      </c>
      <c r="G1310" s="597" t="s">
        <v>2062</v>
      </c>
      <c r="H1310" s="598" t="str">
        <f t="shared" si="40"/>
        <v>TIB - QUALIFICAÇÃO DE PRODUTO, PROCESSO OU SERVIÇO;EMPRESA BRASILEIRA;MÉDIO;;;EQUIPE;BOLSA - ALUNO DE GRADUAÇÃO OU PÓS-GRADUAÇÃO</v>
      </c>
      <c r="I1310" s="599" t="s">
        <v>1567</v>
      </c>
      <c r="J1310" s="600" t="str">
        <f t="shared" si="41"/>
        <v>DESPESA NÃO ADMITIDA COM RECURSOS DA CLÁUSULA DE P,D&amp;I, CONSIDERANDO O EXECUTOR E A QUALIFICAÇÃO DO PROJETO OU PROGRAMA</v>
      </c>
    </row>
    <row r="1311" spans="1:10" ht="12" customHeight="1" x14ac:dyDescent="0.3">
      <c r="A1311" s="597" t="s">
        <v>2043</v>
      </c>
      <c r="B1311" s="597" t="s">
        <v>249</v>
      </c>
      <c r="C1311" s="597" t="s">
        <v>243</v>
      </c>
      <c r="D1311" s="597" t="s">
        <v>2354</v>
      </c>
      <c r="E1311" s="597" t="s">
        <v>2354</v>
      </c>
      <c r="F1311" s="597" t="s">
        <v>448</v>
      </c>
      <c r="G1311" s="597" t="s">
        <v>2061</v>
      </c>
      <c r="H1311" s="598" t="str">
        <f t="shared" si="40"/>
        <v>TIB - QUALIFICAÇÃO DE PRODUTO, PROCESSO OU SERVIÇO;EMPRESA BRASILEIRA;MÉDIO;;;EQUIPE;BOLSA - DOCENTE OU PESQUISADOR DA INSTITUIÇÃO</v>
      </c>
      <c r="I1311" s="599" t="s">
        <v>1567</v>
      </c>
      <c r="J1311" s="600" t="str">
        <f t="shared" si="41"/>
        <v>DESPESA NÃO ADMITIDA COM RECURSOS DA CLÁUSULA DE P,D&amp;I, CONSIDERANDO O EXECUTOR E A QUALIFICAÇÃO DO PROJETO OU PROGRAMA</v>
      </c>
    </row>
    <row r="1312" spans="1:10" ht="12" customHeight="1" x14ac:dyDescent="0.3">
      <c r="A1312" s="597" t="s">
        <v>2043</v>
      </c>
      <c r="B1312" s="597" t="s">
        <v>249</v>
      </c>
      <c r="C1312" s="597" t="s">
        <v>243</v>
      </c>
      <c r="D1312" s="597" t="s">
        <v>2354</v>
      </c>
      <c r="E1312" s="597" t="s">
        <v>2354</v>
      </c>
      <c r="F1312" s="597" t="s">
        <v>448</v>
      </c>
      <c r="G1312" s="597" t="s">
        <v>2063</v>
      </c>
      <c r="H1312" s="598" t="str">
        <f t="shared" si="40"/>
        <v>TIB - QUALIFICAÇÃO DE PRODUTO, PROCESSO OU SERVIÇO;EMPRESA BRASILEIRA;MÉDIO;;;EQUIPE;BOLSA - PESQUISADOR VISITANTE</v>
      </c>
      <c r="I1312" s="599" t="s">
        <v>1567</v>
      </c>
      <c r="J1312" s="600" t="str">
        <f t="shared" si="41"/>
        <v>DESPESA NÃO ADMITIDA COM RECURSOS DA CLÁUSULA DE P,D&amp;I, CONSIDERANDO O EXECUTOR E A QUALIFICAÇÃO DO PROJETO OU PROGRAMA</v>
      </c>
    </row>
    <row r="1313" spans="1:10" ht="12" customHeight="1" x14ac:dyDescent="0.3">
      <c r="A1313" s="597" t="s">
        <v>2043</v>
      </c>
      <c r="B1313" s="597" t="s">
        <v>249</v>
      </c>
      <c r="C1313" s="597" t="s">
        <v>243</v>
      </c>
      <c r="D1313" s="597" t="s">
        <v>2354</v>
      </c>
      <c r="E1313" s="597" t="s">
        <v>2354</v>
      </c>
      <c r="F1313" s="597" t="s">
        <v>448</v>
      </c>
      <c r="G1313" s="597" t="s">
        <v>1641</v>
      </c>
      <c r="H1313" s="598" t="str">
        <f t="shared" si="40"/>
        <v>TIB - QUALIFICAÇÃO DE PRODUTO, PROCESSO OU SERVIÇO;EMPRESA BRASILEIRA;MÉDIO;;;EQUIPE;REMUNERAÇÃO DIRETA</v>
      </c>
      <c r="I1313" s="599" t="s">
        <v>1575</v>
      </c>
      <c r="J1313" s="600" t="str">
        <f t="shared" si="41"/>
        <v/>
      </c>
    </row>
    <row r="1314" spans="1:10" ht="12" customHeight="1" x14ac:dyDescent="0.3">
      <c r="A1314" s="597" t="s">
        <v>2043</v>
      </c>
      <c r="B1314" s="597" t="s">
        <v>249</v>
      </c>
      <c r="C1314" s="597" t="s">
        <v>243</v>
      </c>
      <c r="D1314" s="597" t="s">
        <v>2354</v>
      </c>
      <c r="E1314" s="597" t="s">
        <v>2354</v>
      </c>
      <c r="F1314" s="597" t="s">
        <v>1642</v>
      </c>
      <c r="G1314" s="597" t="s">
        <v>2202</v>
      </c>
      <c r="H1314" s="598" t="str">
        <f t="shared" si="40"/>
        <v>TIB - QUALIFICAÇÃO DE PRODUTO, PROCESSO OU SERVIÇO;EMPRESA BRASILEIRA;MÉDIO;;;MATERIAL DE CONSUMO;NA</v>
      </c>
      <c r="I1314" s="599" t="s">
        <v>1575</v>
      </c>
      <c r="J1314" s="600" t="str">
        <f t="shared" si="41"/>
        <v/>
      </c>
    </row>
    <row r="1315" spans="1:10" ht="12" customHeight="1" x14ac:dyDescent="0.3">
      <c r="A1315" s="597" t="s">
        <v>2043</v>
      </c>
      <c r="B1315" s="597" t="s">
        <v>249</v>
      </c>
      <c r="C1315" s="597" t="s">
        <v>243</v>
      </c>
      <c r="D1315" s="597" t="s">
        <v>2354</v>
      </c>
      <c r="E1315" s="597" t="s">
        <v>2354</v>
      </c>
      <c r="F1315" s="597" t="s">
        <v>1644</v>
      </c>
      <c r="G1315" s="597" t="s">
        <v>2066</v>
      </c>
      <c r="H1315" s="598" t="str">
        <f t="shared" si="40"/>
        <v>TIB - QUALIFICAÇÃO DE PRODUTO, PROCESSO OU SERVIÇO;EMPRESA BRASILEIRA;MÉDIO;;;OBRAS E INSTALACOES;AMPLIAÇÃO DE ÁREA DE EDIFICAÇÃO</v>
      </c>
      <c r="I1315" s="599" t="s">
        <v>1567</v>
      </c>
      <c r="J1315" s="600" t="str">
        <f t="shared" si="41"/>
        <v>DESPESA NÃO ADMITIDA COM RECURSOS DA CLÁUSULA DE P,D&amp;I, CONSIDERANDO O EXECUTOR E A QUALIFICAÇÃO DO PROJETO OU PROGRAMA</v>
      </c>
    </row>
    <row r="1316" spans="1:10" ht="12" customHeight="1" x14ac:dyDescent="0.3">
      <c r="A1316" s="597" t="s">
        <v>2043</v>
      </c>
      <c r="B1316" s="597" t="s">
        <v>249</v>
      </c>
      <c r="C1316" s="597" t="s">
        <v>243</v>
      </c>
      <c r="D1316" s="597" t="s">
        <v>2354</v>
      </c>
      <c r="E1316" s="597" t="s">
        <v>2354</v>
      </c>
      <c r="F1316" s="597" t="s">
        <v>1644</v>
      </c>
      <c r="G1316" s="597" t="s">
        <v>258</v>
      </c>
      <c r="H1316" s="598" t="str">
        <f t="shared" si="40"/>
        <v>TIB - QUALIFICAÇÃO DE PRODUTO, PROCESSO OU SERVIÇO;EMPRESA BRASILEIRA;MÉDIO;;;OBRAS E INSTALACOES;CONSTRUÇÃO DE NOVA EDIFICAÇÃO</v>
      </c>
      <c r="I1316" s="599" t="s">
        <v>1567</v>
      </c>
      <c r="J1316" s="600" t="str">
        <f t="shared" si="41"/>
        <v>DESPESA NÃO ADMITIDA COM RECURSOS DA CLÁUSULA DE P,D&amp;I, CONSIDERANDO O EXECUTOR E A QUALIFICAÇÃO DO PROJETO OU PROGRAMA</v>
      </c>
    </row>
    <row r="1317" spans="1:10" ht="12" customHeight="1" x14ac:dyDescent="0.3">
      <c r="A1317" s="597" t="s">
        <v>2043</v>
      </c>
      <c r="B1317" s="597" t="s">
        <v>249</v>
      </c>
      <c r="C1317" s="597" t="s">
        <v>243</v>
      </c>
      <c r="D1317" s="597" t="s">
        <v>2354</v>
      </c>
      <c r="E1317" s="597" t="s">
        <v>2354</v>
      </c>
      <c r="F1317" s="597" t="s">
        <v>1644</v>
      </c>
      <c r="G1317" s="597" t="s">
        <v>2067</v>
      </c>
      <c r="H1317" s="598" t="str">
        <f t="shared" si="40"/>
        <v>TIB - QUALIFICAÇÃO DE PRODUTO, PROCESSO OU SERVIÇO;EMPRESA BRASILEIRA;MÉDIO;;;OBRAS E INSTALACOES;PROJETO EXECUTIVO E ESTUDOS TÉCNICOS</v>
      </c>
      <c r="I1317" s="599" t="s">
        <v>1567</v>
      </c>
      <c r="J1317" s="600" t="str">
        <f t="shared" si="41"/>
        <v>DESPESA NÃO ADMITIDA COM RECURSOS DA CLÁUSULA DE P,D&amp;I, CONSIDERANDO O EXECUTOR E A QUALIFICAÇÃO DO PROJETO OU PROGRAMA</v>
      </c>
    </row>
    <row r="1318" spans="1:10" ht="12" customHeight="1" x14ac:dyDescent="0.3">
      <c r="A1318" s="597" t="s">
        <v>2043</v>
      </c>
      <c r="B1318" s="597" t="s">
        <v>249</v>
      </c>
      <c r="C1318" s="597" t="s">
        <v>243</v>
      </c>
      <c r="D1318" s="597" t="s">
        <v>2354</v>
      </c>
      <c r="E1318" s="597" t="s">
        <v>2354</v>
      </c>
      <c r="F1318" s="597" t="s">
        <v>1644</v>
      </c>
      <c r="G1318" s="597" t="s">
        <v>219</v>
      </c>
      <c r="H1318" s="598" t="str">
        <f t="shared" si="40"/>
        <v>TIB - QUALIFICAÇÃO DE PRODUTO, PROCESSO OU SERVIÇO;EMPRESA BRASILEIRA;MÉDIO;;;OBRAS E INSTALACOES;REFORMA DE EDIFICAÇÃO</v>
      </c>
      <c r="I1318" s="599" t="s">
        <v>1567</v>
      </c>
      <c r="J1318" s="600" t="str">
        <f t="shared" si="41"/>
        <v>DESPESA NÃO ADMITIDA COM RECURSOS DA CLÁUSULA DE P,D&amp;I, CONSIDERANDO O EXECUTOR E A QUALIFICAÇÃO DO PROJETO OU PROGRAMA</v>
      </c>
    </row>
    <row r="1319" spans="1:10" ht="12" customHeight="1" x14ac:dyDescent="0.3">
      <c r="A1319" s="597" t="s">
        <v>2043</v>
      </c>
      <c r="B1319" s="597" t="s">
        <v>249</v>
      </c>
      <c r="C1319" s="597" t="s">
        <v>243</v>
      </c>
      <c r="D1319" s="597" t="s">
        <v>2354</v>
      </c>
      <c r="E1319" s="597" t="s">
        <v>2354</v>
      </c>
      <c r="F1319" s="597" t="s">
        <v>1644</v>
      </c>
      <c r="G1319" s="597" t="s">
        <v>2065</v>
      </c>
      <c r="H1319" s="598" t="str">
        <f t="shared" si="40"/>
        <v>TIB - QUALIFICAÇÃO DE PRODUTO, PROCESSO OU SERVIÇO;EMPRESA BRASILEIRA;MÉDIO;;;OBRAS E INSTALACOES;SERVIÇO TÉCNICO DE APOIO - INFRAESTRUTURA</v>
      </c>
      <c r="I1319" s="599" t="s">
        <v>1567</v>
      </c>
      <c r="J1319" s="600" t="str">
        <f t="shared" si="41"/>
        <v>DESPESA NÃO ADMITIDA COM RECURSOS DA CLÁUSULA DE P,D&amp;I, CONSIDERANDO O EXECUTOR E A QUALIFICAÇÃO DO PROJETO OU PROGRAMA</v>
      </c>
    </row>
    <row r="1320" spans="1:10" ht="12" customHeight="1" x14ac:dyDescent="0.3">
      <c r="A1320" s="597" t="s">
        <v>2043</v>
      </c>
      <c r="B1320" s="597" t="s">
        <v>249</v>
      </c>
      <c r="C1320" s="597" t="s">
        <v>243</v>
      </c>
      <c r="D1320" s="597" t="s">
        <v>2354</v>
      </c>
      <c r="E1320" s="597" t="s">
        <v>2354</v>
      </c>
      <c r="F1320" s="597" t="s">
        <v>10</v>
      </c>
      <c r="G1320" s="597" t="s">
        <v>1649</v>
      </c>
      <c r="H1320" s="598" t="str">
        <f t="shared" si="40"/>
        <v>TIB - QUALIFICAÇÃO DE PRODUTO, PROCESSO OU SERVIÇO;EMPRESA BRASILEIRA;MÉDIO;;;OUTRAS DESPESAS;DESPESA DE IMPORTACAO</v>
      </c>
      <c r="I1320" s="599" t="s">
        <v>1575</v>
      </c>
      <c r="J1320" s="600" t="str">
        <f t="shared" si="41"/>
        <v/>
      </c>
    </row>
    <row r="1321" spans="1:10" ht="12" customHeight="1" x14ac:dyDescent="0.3">
      <c r="A1321" s="597" t="s">
        <v>2043</v>
      </c>
      <c r="B1321" s="597" t="s">
        <v>249</v>
      </c>
      <c r="C1321" s="597" t="s">
        <v>243</v>
      </c>
      <c r="D1321" s="597" t="s">
        <v>2354</v>
      </c>
      <c r="E1321" s="597" t="s">
        <v>2354</v>
      </c>
      <c r="F1321" s="597" t="s">
        <v>10</v>
      </c>
      <c r="G1321" s="597" t="s">
        <v>1650</v>
      </c>
      <c r="H1321" s="598" t="str">
        <f t="shared" ref="H1321:H1382" si="42">CONCATENATE(A1321,$H$2,B1321,$H$2,C1321,$H$2,D1321,$H$2,E1321,$H$2,F1321,$H$2,G1321)</f>
        <v>TIB - QUALIFICAÇÃO DE PRODUTO, PROCESSO OU SERVIÇO;EMPRESA BRASILEIRA;MÉDIO;;;OUTRAS DESPESAS;DESPESA OPERACIONAL E ADMINISTRATIVA</v>
      </c>
      <c r="I1321" s="599" t="s">
        <v>1567</v>
      </c>
      <c r="J1321" s="600" t="str">
        <f t="shared" ref="J1321:J1382" si="43">IF(I1321="N",J$3,"")</f>
        <v>DESPESA NÃO ADMITIDA COM RECURSOS DA CLÁUSULA DE P,D&amp;I, CONSIDERANDO O EXECUTOR E A QUALIFICAÇÃO DO PROJETO OU PROGRAMA</v>
      </c>
    </row>
    <row r="1322" spans="1:10" ht="12" customHeight="1" x14ac:dyDescent="0.3">
      <c r="A1322" s="597" t="s">
        <v>2043</v>
      </c>
      <c r="B1322" s="597" t="s">
        <v>249</v>
      </c>
      <c r="C1322" s="597" t="s">
        <v>243</v>
      </c>
      <c r="D1322" s="597" t="s">
        <v>2354</v>
      </c>
      <c r="E1322" s="597" t="s">
        <v>2354</v>
      </c>
      <c r="F1322" s="597" t="s">
        <v>10</v>
      </c>
      <c r="G1322" s="597" t="s">
        <v>277</v>
      </c>
      <c r="H1322" s="598" t="str">
        <f t="shared" si="42"/>
        <v>TIB - QUALIFICAÇÃO DE PRODUTO, PROCESSO OU SERVIÇO;EMPRESA BRASILEIRA;MÉDIO;;;OUTRAS DESPESAS;RESSARCIMENTO DE CUSTOS INDIRETOS</v>
      </c>
      <c r="I1322" s="599" t="s">
        <v>1567</v>
      </c>
      <c r="J1322" s="600" t="str">
        <f t="shared" si="43"/>
        <v>DESPESA NÃO ADMITIDA COM RECURSOS DA CLÁUSULA DE P,D&amp;I, CONSIDERANDO O EXECUTOR E A QUALIFICAÇÃO DO PROJETO OU PROGRAMA</v>
      </c>
    </row>
    <row r="1323" spans="1:10" ht="12" customHeight="1" x14ac:dyDescent="0.3">
      <c r="A1323" s="597" t="s">
        <v>2043</v>
      </c>
      <c r="B1323" s="597" t="s">
        <v>249</v>
      </c>
      <c r="C1323" s="597" t="s">
        <v>243</v>
      </c>
      <c r="D1323" s="597" t="s">
        <v>2354</v>
      </c>
      <c r="E1323" s="597" t="s">
        <v>2354</v>
      </c>
      <c r="F1323" s="597" t="s">
        <v>317</v>
      </c>
      <c r="G1323" s="597" t="s">
        <v>2060</v>
      </c>
      <c r="H1323" s="598" t="str">
        <f t="shared" si="42"/>
        <v>TIB - QUALIFICAÇÃO DE PRODUTO, PROCESSO OU SERVIÇO;EMPRESA BRASILEIRA;MÉDIO;;;OUTROS BENS E DIREITOS;DADO GEOLÓGICO, GEOQUÍMICO OU GEOFÍSICO PÚBLICO</v>
      </c>
      <c r="I1323" s="599" t="s">
        <v>1567</v>
      </c>
      <c r="J1323" s="600" t="str">
        <f t="shared" si="43"/>
        <v>DESPESA NÃO ADMITIDA COM RECURSOS DA CLÁUSULA DE P,D&amp;I, CONSIDERANDO O EXECUTOR E A QUALIFICAÇÃO DO PROJETO OU PROGRAMA</v>
      </c>
    </row>
    <row r="1324" spans="1:10" ht="12" customHeight="1" x14ac:dyDescent="0.3">
      <c r="A1324" s="597" t="s">
        <v>2043</v>
      </c>
      <c r="B1324" s="597" t="s">
        <v>249</v>
      </c>
      <c r="C1324" s="597" t="s">
        <v>243</v>
      </c>
      <c r="D1324" s="597" t="s">
        <v>2354</v>
      </c>
      <c r="E1324" s="597" t="s">
        <v>2354</v>
      </c>
      <c r="F1324" s="597" t="s">
        <v>317</v>
      </c>
      <c r="G1324" s="597" t="s">
        <v>220</v>
      </c>
      <c r="H1324" s="598" t="str">
        <f t="shared" si="42"/>
        <v>TIB - QUALIFICAÇÃO DE PRODUTO, PROCESSO OU SERVIÇO;EMPRESA BRASILEIRA;MÉDIO;;;OUTROS BENS E DIREITOS;DADO NÃO REGULADO PELA ANP</v>
      </c>
      <c r="I1324" s="599" t="s">
        <v>1567</v>
      </c>
      <c r="J1324" s="600" t="str">
        <f t="shared" si="43"/>
        <v>DESPESA NÃO ADMITIDA COM RECURSOS DA CLÁUSULA DE P,D&amp;I, CONSIDERANDO O EXECUTOR E A QUALIFICAÇÃO DO PROJETO OU PROGRAMA</v>
      </c>
    </row>
    <row r="1325" spans="1:10" ht="12" customHeight="1" x14ac:dyDescent="0.3">
      <c r="A1325" s="597" t="s">
        <v>2043</v>
      </c>
      <c r="B1325" s="597" t="s">
        <v>249</v>
      </c>
      <c r="C1325" s="597" t="s">
        <v>243</v>
      </c>
      <c r="D1325" s="597" t="s">
        <v>2354</v>
      </c>
      <c r="E1325" s="597" t="s">
        <v>2354</v>
      </c>
      <c r="F1325" s="597" t="s">
        <v>317</v>
      </c>
      <c r="G1325" s="597" t="s">
        <v>215</v>
      </c>
      <c r="H1325" s="598" t="str">
        <f t="shared" si="42"/>
        <v>TIB - QUALIFICAÇÃO DE PRODUTO, PROCESSO OU SERVIÇO;EMPRESA BRASILEIRA;MÉDIO;;;OUTROS BENS E DIREITOS;MATERIAL BIBLIOGRÁFICO</v>
      </c>
      <c r="I1325" s="599" t="s">
        <v>1567</v>
      </c>
      <c r="J1325" s="600" t="str">
        <f t="shared" si="43"/>
        <v>DESPESA NÃO ADMITIDA COM RECURSOS DA CLÁUSULA DE P,D&amp;I, CONSIDERANDO O EXECUTOR E A QUALIFICAÇÃO DO PROJETO OU PROGRAMA</v>
      </c>
    </row>
    <row r="1326" spans="1:10" ht="12" customHeight="1" x14ac:dyDescent="0.3">
      <c r="A1326" s="597" t="s">
        <v>2043</v>
      </c>
      <c r="B1326" s="597" t="s">
        <v>249</v>
      </c>
      <c r="C1326" s="597" t="s">
        <v>243</v>
      </c>
      <c r="D1326" s="597" t="s">
        <v>2354</v>
      </c>
      <c r="E1326" s="597" t="s">
        <v>2354</v>
      </c>
      <c r="F1326" s="597" t="s">
        <v>317</v>
      </c>
      <c r="G1326" s="597" t="s">
        <v>2068</v>
      </c>
      <c r="H1326" s="598" t="str">
        <f t="shared" si="42"/>
        <v>TIB - QUALIFICAÇÃO DE PRODUTO, PROCESSO OU SERVIÇO;EMPRESA BRASILEIRA;MÉDIO;;;OUTROS BENS E DIREITOS;OUTRO (ESPECIFIQUE)</v>
      </c>
      <c r="I1326" s="599" t="s">
        <v>1567</v>
      </c>
      <c r="J1326" s="600" t="str">
        <f t="shared" si="43"/>
        <v>DESPESA NÃO ADMITIDA COM RECURSOS DA CLÁUSULA DE P,D&amp;I, CONSIDERANDO O EXECUTOR E A QUALIFICAÇÃO DO PROJETO OU PROGRAMA</v>
      </c>
    </row>
    <row r="1327" spans="1:10" ht="12" customHeight="1" x14ac:dyDescent="0.3">
      <c r="A1327" s="597" t="s">
        <v>2043</v>
      </c>
      <c r="B1327" s="597" t="s">
        <v>249</v>
      </c>
      <c r="C1327" s="597" t="s">
        <v>243</v>
      </c>
      <c r="D1327" s="597" t="s">
        <v>2354</v>
      </c>
      <c r="E1327" s="597" t="s">
        <v>2354</v>
      </c>
      <c r="F1327" s="597" t="s">
        <v>317</v>
      </c>
      <c r="G1327" s="597" t="s">
        <v>321</v>
      </c>
      <c r="H1327" s="598" t="str">
        <f t="shared" si="42"/>
        <v>TIB - QUALIFICAÇÃO DE PRODUTO, PROCESSO OU SERVIÇO;EMPRESA BRASILEIRA;MÉDIO;;;OUTROS BENS E DIREITOS;SOFTWARE</v>
      </c>
      <c r="I1327" s="599" t="s">
        <v>1567</v>
      </c>
      <c r="J1327" s="600" t="str">
        <f t="shared" si="43"/>
        <v>DESPESA NÃO ADMITIDA COM RECURSOS DA CLÁUSULA DE P,D&amp;I, CONSIDERANDO O EXECUTOR E A QUALIFICAÇÃO DO PROJETO OU PROGRAMA</v>
      </c>
    </row>
    <row r="1328" spans="1:10" ht="12" customHeight="1" x14ac:dyDescent="0.3">
      <c r="A1328" s="597" t="s">
        <v>2043</v>
      </c>
      <c r="B1328" s="597" t="s">
        <v>249</v>
      </c>
      <c r="C1328" s="597" t="s">
        <v>243</v>
      </c>
      <c r="D1328" s="597" t="s">
        <v>2354</v>
      </c>
      <c r="E1328" s="597" t="s">
        <v>2354</v>
      </c>
      <c r="F1328" s="597" t="s">
        <v>409</v>
      </c>
      <c r="G1328" s="597" t="s">
        <v>2202</v>
      </c>
      <c r="H1328" s="598" t="str">
        <f t="shared" si="42"/>
        <v>TIB - QUALIFICAÇÃO DE PRODUTO, PROCESSO OU SERVIÇO;EMPRESA BRASILEIRA;MÉDIO;;;PASSAGENS;NA</v>
      </c>
      <c r="I1328" s="599" t="s">
        <v>1567</v>
      </c>
      <c r="J1328" s="600" t="str">
        <f t="shared" si="43"/>
        <v>DESPESA NÃO ADMITIDA COM RECURSOS DA CLÁUSULA DE P,D&amp;I, CONSIDERANDO O EXECUTOR E A QUALIFICAÇÃO DO PROJETO OU PROGRAMA</v>
      </c>
    </row>
    <row r="1329" spans="1:10" ht="12" customHeight="1" x14ac:dyDescent="0.3">
      <c r="A1329" s="597" t="s">
        <v>2043</v>
      </c>
      <c r="B1329" s="597" t="s">
        <v>249</v>
      </c>
      <c r="C1329" s="597" t="s">
        <v>243</v>
      </c>
      <c r="D1329" s="597" t="s">
        <v>2354</v>
      </c>
      <c r="E1329" s="597" t="s">
        <v>2354</v>
      </c>
      <c r="F1329" s="597" t="s">
        <v>1705</v>
      </c>
      <c r="G1329" s="597" t="s">
        <v>2058</v>
      </c>
      <c r="H1329" s="598" t="str">
        <f t="shared" si="42"/>
        <v>TIB - QUALIFICAÇÃO DE PRODUTO, PROCESSO OU SERVIÇO;EMPRESA BRASILEIRA;MÉDIO;;;PROTOTIPO;MATERIAL OU COMPONENTE - PROTÓTIPO OU UNIDADE PILOTO</v>
      </c>
      <c r="I1329" s="599" t="s">
        <v>1567</v>
      </c>
      <c r="J1329" s="600" t="str">
        <f t="shared" si="43"/>
        <v>DESPESA NÃO ADMITIDA COM RECURSOS DA CLÁUSULA DE P,D&amp;I, CONSIDERANDO O EXECUTOR E A QUALIFICAÇÃO DO PROJETO OU PROGRAMA</v>
      </c>
    </row>
    <row r="1330" spans="1:10" ht="12" customHeight="1" x14ac:dyDescent="0.3">
      <c r="A1330" s="597" t="s">
        <v>2043</v>
      </c>
      <c r="B1330" s="597" t="s">
        <v>249</v>
      </c>
      <c r="C1330" s="597" t="s">
        <v>243</v>
      </c>
      <c r="D1330" s="597" t="s">
        <v>2354</v>
      </c>
      <c r="E1330" s="597" t="s">
        <v>2354</v>
      </c>
      <c r="F1330" s="597" t="s">
        <v>1705</v>
      </c>
      <c r="G1330" s="597" t="s">
        <v>2059</v>
      </c>
      <c r="H1330" s="598" t="str">
        <f t="shared" si="42"/>
        <v>TIB - QUALIFICAÇÃO DE PRODUTO, PROCESSO OU SERVIÇO;EMPRESA BRASILEIRA;MÉDIO;;;PROTOTIPO;SERVIÇO DE TERCEIRO - PROTÓTIPO OU UNIDADE PILOTO</v>
      </c>
      <c r="I1330" s="599" t="s">
        <v>1567</v>
      </c>
      <c r="J1330" s="600" t="str">
        <f t="shared" si="43"/>
        <v>DESPESA NÃO ADMITIDA COM RECURSOS DA CLÁUSULA DE P,D&amp;I, CONSIDERANDO O EXECUTOR E A QUALIFICAÇÃO DO PROJETO OU PROGRAMA</v>
      </c>
    </row>
    <row r="1331" spans="1:10" ht="12" customHeight="1" x14ac:dyDescent="0.3">
      <c r="A1331" s="597" t="s">
        <v>2043</v>
      </c>
      <c r="B1331" s="597" t="s">
        <v>249</v>
      </c>
      <c r="C1331" s="597" t="s">
        <v>243</v>
      </c>
      <c r="D1331" s="597" t="s">
        <v>2354</v>
      </c>
      <c r="E1331" s="597" t="s">
        <v>2354</v>
      </c>
      <c r="F1331" s="597" t="s">
        <v>303</v>
      </c>
      <c r="G1331" s="597" t="s">
        <v>1647</v>
      </c>
      <c r="H1331" s="598" t="str">
        <f t="shared" si="42"/>
        <v>TIB - QUALIFICAÇÃO DE PRODUTO, PROCESSO OU SERVIÇO;EMPRESA BRASILEIRA;MÉDIO;;;RECURSOS HUMANOS;BOLSA</v>
      </c>
      <c r="I1331" s="599" t="s">
        <v>1567</v>
      </c>
      <c r="J1331" s="600" t="str">
        <f t="shared" si="43"/>
        <v>DESPESA NÃO ADMITIDA COM RECURSOS DA CLÁUSULA DE P,D&amp;I, CONSIDERANDO O EXECUTOR E A QUALIFICAÇÃO DO PROJETO OU PROGRAMA</v>
      </c>
    </row>
    <row r="1332" spans="1:10" ht="12" customHeight="1" x14ac:dyDescent="0.3">
      <c r="A1332" s="597" t="s">
        <v>2043</v>
      </c>
      <c r="B1332" s="597" t="s">
        <v>249</v>
      </c>
      <c r="C1332" s="597" t="s">
        <v>243</v>
      </c>
      <c r="D1332" s="597" t="s">
        <v>2354</v>
      </c>
      <c r="E1332" s="597" t="s">
        <v>2354</v>
      </c>
      <c r="F1332" s="597" t="s">
        <v>303</v>
      </c>
      <c r="G1332" s="597" t="s">
        <v>270</v>
      </c>
      <c r="H1332" s="598" t="str">
        <f t="shared" si="42"/>
        <v>TIB - QUALIFICAÇÃO DE PRODUTO, PROCESSO OU SERVIÇO;EMPRESA BRASILEIRA;MÉDIO;;;RECURSOS HUMANOS;TAXA DE BANCADA</v>
      </c>
      <c r="I1332" s="599" t="s">
        <v>1567</v>
      </c>
      <c r="J1332" s="600" t="str">
        <f t="shared" si="43"/>
        <v>DESPESA NÃO ADMITIDA COM RECURSOS DA CLÁUSULA DE P,D&amp;I, CONSIDERANDO O EXECUTOR E A QUALIFICAÇÃO DO PROJETO OU PROGRAMA</v>
      </c>
    </row>
    <row r="1333" spans="1:10" ht="12" customHeight="1" x14ac:dyDescent="0.3">
      <c r="A1333" s="597" t="s">
        <v>2043</v>
      </c>
      <c r="B1333" s="597" t="s">
        <v>249</v>
      </c>
      <c r="C1333" s="597" t="s">
        <v>243</v>
      </c>
      <c r="D1333" s="597" t="s">
        <v>2354</v>
      </c>
      <c r="E1333" s="597" t="s">
        <v>2354</v>
      </c>
      <c r="F1333" s="597" t="s">
        <v>2357</v>
      </c>
      <c r="G1333" s="597" t="s">
        <v>232</v>
      </c>
      <c r="H1333" s="598" t="str">
        <f t="shared" si="42"/>
        <v>TIB - QUALIFICAÇÃO DE PRODUTO, PROCESSO OU SERVIÇO;EMPRESA BRASILEIRA;MÉDIO;;;SERVICOS;OUTRO SERVIÇO DE APOIO</v>
      </c>
      <c r="I1333" s="599" t="s">
        <v>1567</v>
      </c>
      <c r="J1333" s="600" t="str">
        <f t="shared" si="43"/>
        <v>DESPESA NÃO ADMITIDA COM RECURSOS DA CLÁUSULA DE P,D&amp;I, CONSIDERANDO O EXECUTOR E A QUALIFICAÇÃO DO PROJETO OU PROGRAMA</v>
      </c>
    </row>
    <row r="1334" spans="1:10" ht="12" customHeight="1" x14ac:dyDescent="0.3">
      <c r="A1334" s="597" t="s">
        <v>2043</v>
      </c>
      <c r="B1334" s="597" t="s">
        <v>249</v>
      </c>
      <c r="C1334" s="597" t="s">
        <v>243</v>
      </c>
      <c r="D1334" s="597" t="s">
        <v>2354</v>
      </c>
      <c r="E1334" s="597" t="s">
        <v>2354</v>
      </c>
      <c r="F1334" s="597" t="s">
        <v>2357</v>
      </c>
      <c r="G1334" s="597" t="s">
        <v>221</v>
      </c>
      <c r="H1334" s="598" t="str">
        <f t="shared" si="42"/>
        <v>TIB - QUALIFICAÇÃO DE PRODUTO, PROCESSO OU SERVIÇO;EMPRESA BRASILEIRA;MÉDIO;;;SERVICOS;PERFURAÇÃO DE POÇO ESTRATIGRÁFICO</v>
      </c>
      <c r="I1334" s="599" t="s">
        <v>1567</v>
      </c>
      <c r="J1334" s="600" t="str">
        <f t="shared" si="43"/>
        <v>DESPESA NÃO ADMITIDA COM RECURSOS DA CLÁUSULA DE P,D&amp;I, CONSIDERANDO O EXECUTOR E A QUALIFICAÇÃO DO PROJETO OU PROGRAMA</v>
      </c>
    </row>
    <row r="1335" spans="1:10" ht="12" customHeight="1" x14ac:dyDescent="0.3">
      <c r="A1335" s="597" t="s">
        <v>2043</v>
      </c>
      <c r="B1335" s="597" t="s">
        <v>249</v>
      </c>
      <c r="C1335" s="597" t="s">
        <v>243</v>
      </c>
      <c r="D1335" s="597" t="s">
        <v>2354</v>
      </c>
      <c r="E1335" s="597" t="s">
        <v>2354</v>
      </c>
      <c r="F1335" s="597" t="s">
        <v>2357</v>
      </c>
      <c r="G1335" s="597" t="s">
        <v>2055</v>
      </c>
      <c r="H1335" s="598" t="str">
        <f t="shared" si="42"/>
        <v>TIB - QUALIFICAÇÃO DE PRODUTO, PROCESSO OU SERVIÇO;EMPRESA BRASILEIRA;MÉDIO;;;SERVICOS;SERVIÇO DE APOIO PARA AQUISIÇÃO DE DADOS</v>
      </c>
      <c r="I1335" s="599" t="s">
        <v>1567</v>
      </c>
      <c r="J1335" s="600" t="str">
        <f t="shared" si="43"/>
        <v>DESPESA NÃO ADMITIDA COM RECURSOS DA CLÁUSULA DE P,D&amp;I, CONSIDERANDO O EXECUTOR E A QUALIFICAÇÃO DO PROJETO OU PROGRAMA</v>
      </c>
    </row>
    <row r="1336" spans="1:10" ht="12" customHeight="1" x14ac:dyDescent="0.3">
      <c r="A1336" s="597" t="s">
        <v>2043</v>
      </c>
      <c r="B1336" s="597" t="s">
        <v>249</v>
      </c>
      <c r="C1336" s="597" t="s">
        <v>243</v>
      </c>
      <c r="D1336" s="597" t="s">
        <v>2354</v>
      </c>
      <c r="E1336" s="597" t="s">
        <v>2354</v>
      </c>
      <c r="F1336" s="597" t="s">
        <v>2357</v>
      </c>
      <c r="G1336" s="597" t="s">
        <v>230</v>
      </c>
      <c r="H1336" s="598" t="str">
        <f t="shared" si="42"/>
        <v>TIB - QUALIFICAÇÃO DE PRODUTO, PROCESSO OU SERVIÇO;EMPRESA BRASILEIRA;MÉDIO;;;SERVICOS;SERVIÇO DE EDITORAÇÃO E IMPRESSÃO</v>
      </c>
      <c r="I1336" s="599" t="s">
        <v>1567</v>
      </c>
      <c r="J1336" s="600" t="str">
        <f t="shared" si="43"/>
        <v>DESPESA NÃO ADMITIDA COM RECURSOS DA CLÁUSULA DE P,D&amp;I, CONSIDERANDO O EXECUTOR E A QUALIFICAÇÃO DO PROJETO OU PROGRAMA</v>
      </c>
    </row>
    <row r="1337" spans="1:10" ht="12" customHeight="1" x14ac:dyDescent="0.3">
      <c r="A1337" s="597" t="s">
        <v>2043</v>
      </c>
      <c r="B1337" s="597" t="s">
        <v>249</v>
      </c>
      <c r="C1337" s="597" t="s">
        <v>243</v>
      </c>
      <c r="D1337" s="597" t="s">
        <v>2354</v>
      </c>
      <c r="E1337" s="597" t="s">
        <v>2354</v>
      </c>
      <c r="F1337" s="597" t="s">
        <v>2357</v>
      </c>
      <c r="G1337" s="597" t="s">
        <v>231</v>
      </c>
      <c r="H1337" s="598" t="str">
        <f t="shared" si="42"/>
        <v>TIB - QUALIFICAÇÃO DE PRODUTO, PROCESSO OU SERVIÇO;EMPRESA BRASILEIRA;MÉDIO;;;SERVICOS;SERVIÇO DE LOCOMOÇÃO E TRANSPORTE</v>
      </c>
      <c r="I1337" s="599" t="s">
        <v>1567</v>
      </c>
      <c r="J1337" s="600" t="str">
        <f t="shared" si="43"/>
        <v>DESPESA NÃO ADMITIDA COM RECURSOS DA CLÁUSULA DE P,D&amp;I, CONSIDERANDO O EXECUTOR E A QUALIFICAÇÃO DO PROJETO OU PROGRAMA</v>
      </c>
    </row>
    <row r="1338" spans="1:10" ht="12" customHeight="1" x14ac:dyDescent="0.3">
      <c r="A1338" s="597" t="s">
        <v>2043</v>
      </c>
      <c r="B1338" s="597" t="s">
        <v>249</v>
      </c>
      <c r="C1338" s="597" t="s">
        <v>243</v>
      </c>
      <c r="D1338" s="597" t="s">
        <v>2354</v>
      </c>
      <c r="E1338" s="597" t="s">
        <v>2354</v>
      </c>
      <c r="F1338" s="597" t="s">
        <v>2357</v>
      </c>
      <c r="G1338" s="597" t="s">
        <v>2358</v>
      </c>
      <c r="H1338" s="598" t="str">
        <f t="shared" si="42"/>
        <v>TIB - QUALIFICAÇÃO DE PRODUTO, PROCESSO OU SERVIÇO;EMPRESA BRASILEIRA;MÉDIO;;;SERVICOS;SERVIÇO DE MANUTENÇÃO</v>
      </c>
      <c r="I1338" s="599" t="s">
        <v>1567</v>
      </c>
      <c r="J1338" s="600" t="str">
        <f t="shared" si="43"/>
        <v>DESPESA NÃO ADMITIDA COM RECURSOS DA CLÁUSULA DE P,D&amp;I, CONSIDERANDO O EXECUTOR E A QUALIFICAÇÃO DO PROJETO OU PROGRAMA</v>
      </c>
    </row>
    <row r="1339" spans="1:10" ht="12" customHeight="1" x14ac:dyDescent="0.3">
      <c r="A1339" s="597" t="s">
        <v>2043</v>
      </c>
      <c r="B1339" s="597" t="s">
        <v>249</v>
      </c>
      <c r="C1339" s="597" t="s">
        <v>243</v>
      </c>
      <c r="D1339" s="597" t="s">
        <v>2354</v>
      </c>
      <c r="E1339" s="597" t="s">
        <v>2354</v>
      </c>
      <c r="F1339" s="597" t="s">
        <v>2357</v>
      </c>
      <c r="G1339" s="597" t="s">
        <v>2399</v>
      </c>
      <c r="H1339" s="598" t="str">
        <f t="shared" si="42"/>
        <v>TIB - QUALIFICAÇÃO DE PRODUTO, PROCESSO OU SERVIÇO;EMPRESA BRASILEIRA;MÉDIO;;;SERVICOS;SERVIÇO TÉCNICO ESPECIALIZADO</v>
      </c>
      <c r="I1339" s="599" t="s">
        <v>1567</v>
      </c>
      <c r="J1339" s="600" t="str">
        <f t="shared" si="43"/>
        <v>DESPESA NÃO ADMITIDA COM RECURSOS DA CLÁUSULA DE P,D&amp;I, CONSIDERANDO O EXECUTOR E A QUALIFICAÇÃO DO PROJETO OU PROGRAMA</v>
      </c>
    </row>
    <row r="1340" spans="1:10" ht="12" customHeight="1" x14ac:dyDescent="0.3">
      <c r="A1340" s="597" t="s">
        <v>2043</v>
      </c>
      <c r="B1340" s="597" t="s">
        <v>249</v>
      </c>
      <c r="C1340" s="597" t="s">
        <v>243</v>
      </c>
      <c r="D1340" s="597" t="s">
        <v>2354</v>
      </c>
      <c r="E1340" s="597" t="s">
        <v>2354</v>
      </c>
      <c r="F1340" s="597" t="s">
        <v>2357</v>
      </c>
      <c r="G1340" s="597" t="s">
        <v>2359</v>
      </c>
      <c r="H1340" s="598" t="str">
        <f t="shared" si="42"/>
        <v>TIB - QUALIFICAÇÃO DE PRODUTO, PROCESSO OU SERVIÇO;EMPRESA BRASILEIRA;MÉDIO;;;SERVICOS;SERVIÇOS COMPUTACIONAIS</v>
      </c>
      <c r="I1340" s="599" t="s">
        <v>1567</v>
      </c>
      <c r="J1340" s="600" t="str">
        <f t="shared" si="43"/>
        <v>DESPESA NÃO ADMITIDA COM RECURSOS DA CLÁUSULA DE P,D&amp;I, CONSIDERANDO O EXECUTOR E A QUALIFICAÇÃO DO PROJETO OU PROGRAMA</v>
      </c>
    </row>
    <row r="1341" spans="1:10" ht="12" customHeight="1" x14ac:dyDescent="0.3">
      <c r="A1341" s="597" t="s">
        <v>2043</v>
      </c>
      <c r="B1341" s="597" t="s">
        <v>249</v>
      </c>
      <c r="C1341" s="597" t="s">
        <v>243</v>
      </c>
      <c r="D1341" s="597" t="s">
        <v>2354</v>
      </c>
      <c r="E1341" s="597" t="s">
        <v>2354</v>
      </c>
      <c r="F1341" s="597" t="s">
        <v>2357</v>
      </c>
      <c r="G1341" s="597" t="s">
        <v>229</v>
      </c>
      <c r="H1341" s="598" t="str">
        <f t="shared" si="42"/>
        <v>TIB - QUALIFICAÇÃO DE PRODUTO, PROCESSO OU SERVIÇO;EMPRESA BRASILEIRA;MÉDIO;;;SERVICOS;TAXA DE INSCRIÇÃO EM CONGRESSO OU EVENTO</v>
      </c>
      <c r="I1341" s="599" t="s">
        <v>1567</v>
      </c>
      <c r="J1341" s="600" t="str">
        <f t="shared" si="43"/>
        <v>DESPESA NÃO ADMITIDA COM RECURSOS DA CLÁUSULA DE P,D&amp;I, CONSIDERANDO O EXECUTOR E A QUALIFICAÇÃO DO PROJETO OU PROGRAMA</v>
      </c>
    </row>
    <row r="1342" spans="1:10" ht="12" customHeight="1" x14ac:dyDescent="0.3">
      <c r="A1342" s="597" t="s">
        <v>2043</v>
      </c>
      <c r="B1342" s="597" t="s">
        <v>249</v>
      </c>
      <c r="C1342" s="597" t="s">
        <v>243</v>
      </c>
      <c r="D1342" s="597" t="s">
        <v>2354</v>
      </c>
      <c r="E1342" s="597" t="s">
        <v>2354</v>
      </c>
      <c r="F1342" s="597" t="s">
        <v>2360</v>
      </c>
      <c r="G1342" s="597" t="s">
        <v>2064</v>
      </c>
      <c r="H1342" s="598" t="str">
        <f t="shared" si="42"/>
        <v>TIB - QUALIFICAÇÃO DE PRODUTO, PROCESSO OU SERVIÇO;EMPRESA BRASILEIRA;MÉDIO;;;SERVICOS - TIB;SERVIÇO DE TIB</v>
      </c>
      <c r="I1342" s="599" t="s">
        <v>1575</v>
      </c>
      <c r="J1342" s="600" t="str">
        <f t="shared" si="43"/>
        <v/>
      </c>
    </row>
    <row r="1343" spans="1:10" ht="12" customHeight="1" x14ac:dyDescent="0.3">
      <c r="A1343" s="597" t="s">
        <v>2043</v>
      </c>
      <c r="B1343" s="597" t="s">
        <v>249</v>
      </c>
      <c r="C1343" s="597" t="s">
        <v>243</v>
      </c>
      <c r="D1343" s="597" t="s">
        <v>2354</v>
      </c>
      <c r="E1343" s="597" t="s">
        <v>2354</v>
      </c>
      <c r="F1343" s="597" t="s">
        <v>2360</v>
      </c>
      <c r="G1343" s="597" t="s">
        <v>2057</v>
      </c>
      <c r="H1343" s="598" t="str">
        <f t="shared" si="42"/>
        <v>TIB - QUALIFICAÇÃO DE PRODUTO, PROCESSO OU SERVIÇO;EMPRESA BRASILEIRA;MÉDIO;;;SERVICOS - TIB;SERVIÇO DE TREINAMENTO, SUPORTE E QUALIFICAÇÃO</v>
      </c>
      <c r="I1343" s="599" t="s">
        <v>1567</v>
      </c>
      <c r="J1343" s="600" t="str">
        <f t="shared" si="43"/>
        <v>DESPESA NÃO ADMITIDA COM RECURSOS DA CLÁUSULA DE P,D&amp;I, CONSIDERANDO O EXECUTOR E A QUALIFICAÇÃO DO PROJETO OU PROGRAMA</v>
      </c>
    </row>
    <row r="1344" spans="1:10" ht="12" customHeight="1" x14ac:dyDescent="0.3">
      <c r="A1344" s="597" t="s">
        <v>2043</v>
      </c>
      <c r="B1344" s="597" t="s">
        <v>249</v>
      </c>
      <c r="C1344" s="597" t="s">
        <v>243</v>
      </c>
      <c r="D1344" s="597" t="s">
        <v>2354</v>
      </c>
      <c r="E1344" s="597" t="s">
        <v>2354</v>
      </c>
      <c r="F1344" s="597" t="s">
        <v>2360</v>
      </c>
      <c r="G1344" s="597" t="s">
        <v>2056</v>
      </c>
      <c r="H1344" s="598" t="str">
        <f t="shared" si="42"/>
        <v>TIB - QUALIFICAÇÃO DE PRODUTO, PROCESSO OU SERVIÇO;EMPRESA BRASILEIRA;MÉDIO;;;SERVICOS - TIB;SERVIÇO ESPECIALIZADO PARA TIB - NORMALIZAÇÃO</v>
      </c>
      <c r="I1344" s="599" t="s">
        <v>1567</v>
      </c>
      <c r="J1344" s="600" t="str">
        <f t="shared" si="43"/>
        <v>DESPESA NÃO ADMITIDA COM RECURSOS DA CLÁUSULA DE P,D&amp;I, CONSIDERANDO O EXECUTOR E A QUALIFICAÇÃO DO PROJETO OU PROGRAMA</v>
      </c>
    </row>
    <row r="1345" spans="1:10" ht="12" customHeight="1" x14ac:dyDescent="0.3">
      <c r="A1345" s="597" t="s">
        <v>2043</v>
      </c>
      <c r="B1345" s="597" t="s">
        <v>249</v>
      </c>
      <c r="C1345" s="597" t="s">
        <v>243</v>
      </c>
      <c r="D1345" s="597" t="s">
        <v>2354</v>
      </c>
      <c r="E1345" s="597" t="s">
        <v>2354</v>
      </c>
      <c r="F1345" s="597" t="s">
        <v>1648</v>
      </c>
      <c r="G1345" s="597" t="s">
        <v>2202</v>
      </c>
      <c r="H1345" s="598" t="str">
        <f t="shared" si="42"/>
        <v>TIB - QUALIFICAÇÃO DE PRODUTO, PROCESSO OU SERVIÇO;EMPRESA BRASILEIRA;MÉDIO;;;TESTES OPERACIONAIS;NA</v>
      </c>
      <c r="I1345" s="599" t="s">
        <v>1567</v>
      </c>
      <c r="J1345" s="600" t="str">
        <f t="shared" si="43"/>
        <v>DESPESA NÃO ADMITIDA COM RECURSOS DA CLÁUSULA DE P,D&amp;I, CONSIDERANDO O EXECUTOR E A QUALIFICAÇÃO DO PROJETO OU PROGRAMA</v>
      </c>
    </row>
    <row r="1346" spans="1:10" ht="12" customHeight="1" x14ac:dyDescent="0.3">
      <c r="A1346" s="597" t="s">
        <v>2043</v>
      </c>
      <c r="B1346" s="597" t="s">
        <v>249</v>
      </c>
      <c r="C1346" s="597" t="s">
        <v>243</v>
      </c>
      <c r="D1346" s="597" t="s">
        <v>2354</v>
      </c>
      <c r="E1346" s="597" t="s">
        <v>2354</v>
      </c>
      <c r="F1346" s="597" t="s">
        <v>281</v>
      </c>
      <c r="G1346" s="597" t="s">
        <v>2202</v>
      </c>
      <c r="H1346" s="598" t="str">
        <f t="shared" si="42"/>
        <v>TIB - QUALIFICAÇÃO DE PRODUTO, PROCESSO OU SERVIÇO;EMPRESA BRASILEIRA;MÉDIO;;;TRIBUTOS;NA</v>
      </c>
      <c r="I1346" s="599" t="s">
        <v>1575</v>
      </c>
      <c r="J1346" s="600" t="str">
        <f t="shared" si="43"/>
        <v/>
      </c>
    </row>
    <row r="1347" spans="1:10" ht="12" customHeight="1" x14ac:dyDescent="0.3">
      <c r="A1347" s="601" t="s">
        <v>2043</v>
      </c>
      <c r="B1347" s="600" t="s">
        <v>249</v>
      </c>
      <c r="C1347" s="597" t="s">
        <v>243</v>
      </c>
      <c r="D1347" s="600"/>
      <c r="E1347" s="600"/>
      <c r="F1347" s="597" t="s">
        <v>2357</v>
      </c>
      <c r="G1347" s="600" t="s">
        <v>2408</v>
      </c>
      <c r="H1347" s="598" t="str">
        <f t="shared" si="42"/>
        <v>TIB - QUALIFICAÇÃO DE PRODUTO, PROCESSO OU SERVIÇO;EMPRESA BRASILEIRA;MÉDIO;;;SERVICOS;SERVIÇO DE QUALIFICAÇÃO E CERTIFICAÇÃO</v>
      </c>
      <c r="I1347" s="599" t="s">
        <v>1567</v>
      </c>
      <c r="J1347" s="600" t="str">
        <f t="shared" si="43"/>
        <v>DESPESA NÃO ADMITIDA COM RECURSOS DA CLÁUSULA DE P,D&amp;I, CONSIDERANDO O EXECUTOR E A QUALIFICAÇÃO DO PROJETO OU PROGRAMA</v>
      </c>
    </row>
    <row r="1348" spans="1:10" ht="12" customHeight="1" x14ac:dyDescent="0.3">
      <c r="A1348" s="597" t="s">
        <v>2043</v>
      </c>
      <c r="B1348" s="597" t="s">
        <v>249</v>
      </c>
      <c r="C1348" s="597" t="s">
        <v>261</v>
      </c>
      <c r="D1348" s="597" t="s">
        <v>2354</v>
      </c>
      <c r="E1348" s="597" t="s">
        <v>2354</v>
      </c>
      <c r="F1348" s="597" t="s">
        <v>1646</v>
      </c>
      <c r="G1348" s="597" t="s">
        <v>2050</v>
      </c>
      <c r="H1348" s="598" t="str">
        <f t="shared" si="42"/>
        <v>TIB - QUALIFICAÇÃO DE PRODUTO, PROCESSO OU SERVIÇO;EMPRESA BRASILEIRA;MICRO OU PEQUENO;;;CAPACITACAO DE FORNECEDORES;BENS E MATERIAIS - CABEÇA DE SÉRIE E LOTE PILOTO</v>
      </c>
      <c r="I1348" s="599" t="s">
        <v>1567</v>
      </c>
      <c r="J1348" s="600" t="str">
        <f t="shared" si="43"/>
        <v>DESPESA NÃO ADMITIDA COM RECURSOS DA CLÁUSULA DE P,D&amp;I, CONSIDERANDO O EXECUTOR E A QUALIFICAÇÃO DO PROJETO OU PROGRAMA</v>
      </c>
    </row>
    <row r="1349" spans="1:10" ht="12" customHeight="1" x14ac:dyDescent="0.3">
      <c r="A1349" s="597" t="s">
        <v>2043</v>
      </c>
      <c r="B1349" s="597" t="s">
        <v>249</v>
      </c>
      <c r="C1349" s="597" t="s">
        <v>261</v>
      </c>
      <c r="D1349" s="597" t="s">
        <v>2354</v>
      </c>
      <c r="E1349" s="597" t="s">
        <v>2354</v>
      </c>
      <c r="F1349" s="597" t="s">
        <v>1646</v>
      </c>
      <c r="G1349" s="597" t="s">
        <v>2053</v>
      </c>
      <c r="H1349" s="598" t="str">
        <f t="shared" si="42"/>
        <v>TIB - QUALIFICAÇÃO DE PRODUTO, PROCESSO OU SERVIÇO;EMPRESA BRASILEIRA;MICRO OU PEQUENO;;;CAPACITACAO DE FORNECEDORES;EQUIPAMENTOS E MATERIAIS - PRIMEIRO LOTE</v>
      </c>
      <c r="I1349" s="599" t="s">
        <v>1567</v>
      </c>
      <c r="J1349" s="600" t="str">
        <f t="shared" si="43"/>
        <v>DESPESA NÃO ADMITIDA COM RECURSOS DA CLÁUSULA DE P,D&amp;I, CONSIDERANDO O EXECUTOR E A QUALIFICAÇÃO DO PROJETO OU PROGRAMA</v>
      </c>
    </row>
    <row r="1350" spans="1:10" ht="12" customHeight="1" x14ac:dyDescent="0.3">
      <c r="A1350" s="597" t="s">
        <v>2043</v>
      </c>
      <c r="B1350" s="597" t="s">
        <v>249</v>
      </c>
      <c r="C1350" s="597" t="s">
        <v>261</v>
      </c>
      <c r="D1350" s="597" t="s">
        <v>2354</v>
      </c>
      <c r="E1350" s="597" t="s">
        <v>2354</v>
      </c>
      <c r="F1350" s="597" t="s">
        <v>1646</v>
      </c>
      <c r="G1350" s="597" t="s">
        <v>260</v>
      </c>
      <c r="H1350" s="598" t="str">
        <f t="shared" si="42"/>
        <v>TIB - QUALIFICAÇÃO DE PRODUTO, PROCESSO OU SERVIÇO;EMPRESA BRASILEIRA;MICRO OU PEQUENO;;;CAPACITACAO DE FORNECEDORES;EQUIPAMENTOS LABORATORIAIS</v>
      </c>
      <c r="I1350" s="599" t="s">
        <v>1567</v>
      </c>
      <c r="J1350" s="600" t="str">
        <f t="shared" si="43"/>
        <v>DESPESA NÃO ADMITIDA COM RECURSOS DA CLÁUSULA DE P,D&amp;I, CONSIDERANDO O EXECUTOR E A QUALIFICAÇÃO DO PROJETO OU PROGRAMA</v>
      </c>
    </row>
    <row r="1351" spans="1:10" ht="12" customHeight="1" x14ac:dyDescent="0.3">
      <c r="A1351" s="597" t="s">
        <v>2043</v>
      </c>
      <c r="B1351" s="597" t="s">
        <v>249</v>
      </c>
      <c r="C1351" s="597" t="s">
        <v>261</v>
      </c>
      <c r="D1351" s="597" t="s">
        <v>2354</v>
      </c>
      <c r="E1351" s="597" t="s">
        <v>2354</v>
      </c>
      <c r="F1351" s="597" t="s">
        <v>1646</v>
      </c>
      <c r="G1351" s="597" t="s">
        <v>2052</v>
      </c>
      <c r="H1351" s="598" t="str">
        <f t="shared" si="42"/>
        <v>TIB - QUALIFICAÇÃO DE PRODUTO, PROCESSO OU SERVIÇO;EMPRESA BRASILEIRA;MICRO OU PEQUENO;;;CAPACITACAO DE FORNECEDORES;ESTUDOS DE VIABILIDADE TÉCNICA E ECONÔMICA</v>
      </c>
      <c r="I1351" s="599" t="s">
        <v>1567</v>
      </c>
      <c r="J1351" s="600" t="str">
        <f t="shared" si="43"/>
        <v>DESPESA NÃO ADMITIDA COM RECURSOS DA CLÁUSULA DE P,D&amp;I, CONSIDERANDO O EXECUTOR E A QUALIFICAÇÃO DO PROJETO OU PROGRAMA</v>
      </c>
    </row>
    <row r="1352" spans="1:10" ht="12" customHeight="1" x14ac:dyDescent="0.3">
      <c r="A1352" s="597" t="s">
        <v>2043</v>
      </c>
      <c r="B1352" s="597" t="s">
        <v>249</v>
      </c>
      <c r="C1352" s="597" t="s">
        <v>261</v>
      </c>
      <c r="D1352" s="597" t="s">
        <v>2354</v>
      </c>
      <c r="E1352" s="597" t="s">
        <v>2354</v>
      </c>
      <c r="F1352" s="597" t="s">
        <v>1646</v>
      </c>
      <c r="G1352" s="597" t="s">
        <v>2051</v>
      </c>
      <c r="H1352" s="598" t="str">
        <f t="shared" si="42"/>
        <v>TIB - QUALIFICAÇÃO DE PRODUTO, PROCESSO OU SERVIÇO;EMPRESA BRASILEIRA;MICRO OU PEQUENO;;;CAPACITACAO DE FORNECEDORES;SERVIÇOS - CABEÇA DE SÉRIE E LOTE PILOTO</v>
      </c>
      <c r="I1352" s="599" t="s">
        <v>1567</v>
      </c>
      <c r="J1352" s="600" t="str">
        <f t="shared" si="43"/>
        <v>DESPESA NÃO ADMITIDA COM RECURSOS DA CLÁUSULA DE P,D&amp;I, CONSIDERANDO O EXECUTOR E A QUALIFICAÇÃO DO PROJETO OU PROGRAMA</v>
      </c>
    </row>
    <row r="1353" spans="1:10" ht="12" customHeight="1" x14ac:dyDescent="0.3">
      <c r="A1353" s="597" t="s">
        <v>2043</v>
      </c>
      <c r="B1353" s="597" t="s">
        <v>249</v>
      </c>
      <c r="C1353" s="597" t="s">
        <v>261</v>
      </c>
      <c r="D1353" s="597" t="s">
        <v>2354</v>
      </c>
      <c r="E1353" s="597" t="s">
        <v>2354</v>
      </c>
      <c r="F1353" s="597" t="s">
        <v>1646</v>
      </c>
      <c r="G1353" s="597" t="s">
        <v>2054</v>
      </c>
      <c r="H1353" s="598" t="str">
        <f t="shared" si="42"/>
        <v>TIB - QUALIFICAÇÃO DE PRODUTO, PROCESSO OU SERVIÇO;EMPRESA BRASILEIRA;MICRO OU PEQUENO;;;CAPACITACAO DE FORNECEDORES;SERVIÇOS - OPERACIONALIZAÇÃO DE EQUIPAMENTOS</v>
      </c>
      <c r="I1353" s="599" t="s">
        <v>1567</v>
      </c>
      <c r="J1353" s="600" t="str">
        <f t="shared" si="43"/>
        <v>DESPESA NÃO ADMITIDA COM RECURSOS DA CLÁUSULA DE P,D&amp;I, CONSIDERANDO O EXECUTOR E A QUALIFICAÇÃO DO PROJETO OU PROGRAMA</v>
      </c>
    </row>
    <row r="1354" spans="1:10" ht="12" customHeight="1" x14ac:dyDescent="0.3">
      <c r="A1354" s="597" t="s">
        <v>2043</v>
      </c>
      <c r="B1354" s="597" t="s">
        <v>249</v>
      </c>
      <c r="C1354" s="597" t="s">
        <v>261</v>
      </c>
      <c r="D1354" s="597" t="s">
        <v>2354</v>
      </c>
      <c r="E1354" s="597" t="s">
        <v>2354</v>
      </c>
      <c r="F1354" s="597" t="s">
        <v>2362</v>
      </c>
      <c r="G1354" s="597" t="s">
        <v>2202</v>
      </c>
      <c r="H1354" s="598" t="str">
        <f t="shared" si="42"/>
        <v>TIB - QUALIFICAÇÃO DE PRODUTO, PROCESSO OU SERVIÇO;EMPRESA BRASILEIRA;MICRO OU PEQUENO;;;CUSTOS DIRETOS;NA</v>
      </c>
      <c r="I1354" s="599" t="s">
        <v>1567</v>
      </c>
      <c r="J1354" s="600" t="str">
        <f t="shared" si="43"/>
        <v>DESPESA NÃO ADMITIDA COM RECURSOS DA CLÁUSULA DE P,D&amp;I, CONSIDERANDO O EXECUTOR E A QUALIFICAÇÃO DO PROJETO OU PROGRAMA</v>
      </c>
    </row>
    <row r="1355" spans="1:10" ht="12" customHeight="1" x14ac:dyDescent="0.3">
      <c r="A1355" s="597" t="s">
        <v>2043</v>
      </c>
      <c r="B1355" s="597" t="s">
        <v>249</v>
      </c>
      <c r="C1355" s="597" t="s">
        <v>261</v>
      </c>
      <c r="D1355" s="597" t="s">
        <v>2354</v>
      </c>
      <c r="E1355" s="597" t="s">
        <v>2354</v>
      </c>
      <c r="F1355" s="597" t="s">
        <v>1643</v>
      </c>
      <c r="G1355" s="597" t="s">
        <v>2202</v>
      </c>
      <c r="H1355" s="598" t="str">
        <f t="shared" si="42"/>
        <v>TIB - QUALIFICAÇÃO DE PRODUTO, PROCESSO OU SERVIÇO;EMPRESA BRASILEIRA;MICRO OU PEQUENO;;;DIARIAS E AJUDA DE CUSTO;NA</v>
      </c>
      <c r="I1355" s="599" t="s">
        <v>1567</v>
      </c>
      <c r="J1355" s="600" t="str">
        <f t="shared" si="43"/>
        <v>DESPESA NÃO ADMITIDA COM RECURSOS DA CLÁUSULA DE P,D&amp;I, CONSIDERANDO O EXECUTOR E A QUALIFICAÇÃO DO PROJETO OU PROGRAMA</v>
      </c>
    </row>
    <row r="1356" spans="1:10" ht="12" customHeight="1" x14ac:dyDescent="0.3">
      <c r="A1356" s="597" t="s">
        <v>2043</v>
      </c>
      <c r="B1356" s="597" t="s">
        <v>249</v>
      </c>
      <c r="C1356" s="597" t="s">
        <v>261</v>
      </c>
      <c r="D1356" s="597" t="s">
        <v>2354</v>
      </c>
      <c r="E1356" s="597" t="s">
        <v>2354</v>
      </c>
      <c r="F1356" s="597" t="s">
        <v>1645</v>
      </c>
      <c r="G1356" s="597" t="s">
        <v>2361</v>
      </c>
      <c r="H1356" s="598" t="str">
        <f t="shared" si="42"/>
        <v>TIB - QUALIFICAÇÃO DE PRODUTO, PROCESSO OU SERVIÇO;EMPRESA BRASILEIRA;MICRO OU PEQUENO;;;EQUIPAMENTO E MATERIAL PERMANENTE;EQUIPAMENTO</v>
      </c>
      <c r="I1356" s="599" t="s">
        <v>1567</v>
      </c>
      <c r="J1356" s="600" t="str">
        <f t="shared" si="43"/>
        <v>DESPESA NÃO ADMITIDA COM RECURSOS DA CLÁUSULA DE P,D&amp;I, CONSIDERANDO O EXECUTOR E A QUALIFICAÇÃO DO PROJETO OU PROGRAMA</v>
      </c>
    </row>
    <row r="1357" spans="1:10" ht="12" customHeight="1" x14ac:dyDescent="0.3">
      <c r="A1357" s="597" t="s">
        <v>2043</v>
      </c>
      <c r="B1357" s="597" t="s">
        <v>249</v>
      </c>
      <c r="C1357" s="597" t="s">
        <v>261</v>
      </c>
      <c r="D1357" s="597" t="s">
        <v>2354</v>
      </c>
      <c r="E1357" s="597" t="s">
        <v>2354</v>
      </c>
      <c r="F1357" s="597" t="s">
        <v>1645</v>
      </c>
      <c r="G1357" s="597" t="s">
        <v>1248</v>
      </c>
      <c r="H1357" s="598" t="str">
        <f t="shared" si="42"/>
        <v>TIB - QUALIFICAÇÃO DE PRODUTO, PROCESSO OU SERVIÇO;EMPRESA BRASILEIRA;MICRO OU PEQUENO;;;EQUIPAMENTO E MATERIAL PERMANENTE;MATERIAL PERMANENTE</v>
      </c>
      <c r="I1357" s="599" t="s">
        <v>1567</v>
      </c>
      <c r="J1357" s="600" t="str">
        <f t="shared" si="43"/>
        <v>DESPESA NÃO ADMITIDA COM RECURSOS DA CLÁUSULA DE P,D&amp;I, CONSIDERANDO O EXECUTOR E A QUALIFICAÇÃO DO PROJETO OU PROGRAMA</v>
      </c>
    </row>
    <row r="1358" spans="1:10" ht="12" customHeight="1" x14ac:dyDescent="0.3">
      <c r="A1358" s="597" t="s">
        <v>2043</v>
      </c>
      <c r="B1358" s="597" t="s">
        <v>249</v>
      </c>
      <c r="C1358" s="597" t="s">
        <v>261</v>
      </c>
      <c r="D1358" s="597" t="s">
        <v>2354</v>
      </c>
      <c r="E1358" s="597" t="s">
        <v>2354</v>
      </c>
      <c r="F1358" s="597" t="s">
        <v>448</v>
      </c>
      <c r="G1358" s="597" t="s">
        <v>2062</v>
      </c>
      <c r="H1358" s="598" t="str">
        <f t="shared" si="42"/>
        <v>TIB - QUALIFICAÇÃO DE PRODUTO, PROCESSO OU SERVIÇO;EMPRESA BRASILEIRA;MICRO OU PEQUENO;;;EQUIPE;BOLSA - ALUNO DE GRADUAÇÃO OU PÓS-GRADUAÇÃO</v>
      </c>
      <c r="I1358" s="599" t="s">
        <v>1567</v>
      </c>
      <c r="J1358" s="600" t="str">
        <f t="shared" si="43"/>
        <v>DESPESA NÃO ADMITIDA COM RECURSOS DA CLÁUSULA DE P,D&amp;I, CONSIDERANDO O EXECUTOR E A QUALIFICAÇÃO DO PROJETO OU PROGRAMA</v>
      </c>
    </row>
    <row r="1359" spans="1:10" ht="12" customHeight="1" x14ac:dyDescent="0.3">
      <c r="A1359" s="597" t="s">
        <v>2043</v>
      </c>
      <c r="B1359" s="597" t="s">
        <v>249</v>
      </c>
      <c r="C1359" s="597" t="s">
        <v>261</v>
      </c>
      <c r="D1359" s="597" t="s">
        <v>2354</v>
      </c>
      <c r="E1359" s="597" t="s">
        <v>2354</v>
      </c>
      <c r="F1359" s="597" t="s">
        <v>448</v>
      </c>
      <c r="G1359" s="597" t="s">
        <v>2061</v>
      </c>
      <c r="H1359" s="598" t="str">
        <f t="shared" si="42"/>
        <v>TIB - QUALIFICAÇÃO DE PRODUTO, PROCESSO OU SERVIÇO;EMPRESA BRASILEIRA;MICRO OU PEQUENO;;;EQUIPE;BOLSA - DOCENTE OU PESQUISADOR DA INSTITUIÇÃO</v>
      </c>
      <c r="I1359" s="599" t="s">
        <v>1567</v>
      </c>
      <c r="J1359" s="600" t="str">
        <f t="shared" si="43"/>
        <v>DESPESA NÃO ADMITIDA COM RECURSOS DA CLÁUSULA DE P,D&amp;I, CONSIDERANDO O EXECUTOR E A QUALIFICAÇÃO DO PROJETO OU PROGRAMA</v>
      </c>
    </row>
    <row r="1360" spans="1:10" ht="12" customHeight="1" x14ac:dyDescent="0.3">
      <c r="A1360" s="597" t="s">
        <v>2043</v>
      </c>
      <c r="B1360" s="597" t="s">
        <v>249</v>
      </c>
      <c r="C1360" s="597" t="s">
        <v>261</v>
      </c>
      <c r="D1360" s="597" t="s">
        <v>2354</v>
      </c>
      <c r="E1360" s="597" t="s">
        <v>2354</v>
      </c>
      <c r="F1360" s="597" t="s">
        <v>448</v>
      </c>
      <c r="G1360" s="597" t="s">
        <v>2063</v>
      </c>
      <c r="H1360" s="598" t="str">
        <f t="shared" si="42"/>
        <v>TIB - QUALIFICAÇÃO DE PRODUTO, PROCESSO OU SERVIÇO;EMPRESA BRASILEIRA;MICRO OU PEQUENO;;;EQUIPE;BOLSA - PESQUISADOR VISITANTE</v>
      </c>
      <c r="I1360" s="599" t="s">
        <v>1567</v>
      </c>
      <c r="J1360" s="600" t="str">
        <f t="shared" si="43"/>
        <v>DESPESA NÃO ADMITIDA COM RECURSOS DA CLÁUSULA DE P,D&amp;I, CONSIDERANDO O EXECUTOR E A QUALIFICAÇÃO DO PROJETO OU PROGRAMA</v>
      </c>
    </row>
    <row r="1361" spans="1:10" ht="12" customHeight="1" x14ac:dyDescent="0.3">
      <c r="A1361" s="597" t="s">
        <v>2043</v>
      </c>
      <c r="B1361" s="597" t="s">
        <v>249</v>
      </c>
      <c r="C1361" s="597" t="s">
        <v>261</v>
      </c>
      <c r="D1361" s="597" t="s">
        <v>2354</v>
      </c>
      <c r="E1361" s="597" t="s">
        <v>2354</v>
      </c>
      <c r="F1361" s="597" t="s">
        <v>448</v>
      </c>
      <c r="G1361" s="597" t="s">
        <v>1641</v>
      </c>
      <c r="H1361" s="598" t="str">
        <f t="shared" si="42"/>
        <v>TIB - QUALIFICAÇÃO DE PRODUTO, PROCESSO OU SERVIÇO;EMPRESA BRASILEIRA;MICRO OU PEQUENO;;;EQUIPE;REMUNERAÇÃO DIRETA</v>
      </c>
      <c r="I1361" s="599" t="s">
        <v>1575</v>
      </c>
      <c r="J1361" s="600" t="str">
        <f t="shared" si="43"/>
        <v/>
      </c>
    </row>
    <row r="1362" spans="1:10" ht="12" customHeight="1" x14ac:dyDescent="0.3">
      <c r="A1362" s="597" t="s">
        <v>2043</v>
      </c>
      <c r="B1362" s="597" t="s">
        <v>249</v>
      </c>
      <c r="C1362" s="597" t="s">
        <v>261</v>
      </c>
      <c r="D1362" s="597" t="s">
        <v>2354</v>
      </c>
      <c r="E1362" s="597" t="s">
        <v>2354</v>
      </c>
      <c r="F1362" s="597" t="s">
        <v>1642</v>
      </c>
      <c r="G1362" s="597" t="s">
        <v>2202</v>
      </c>
      <c r="H1362" s="598" t="str">
        <f t="shared" si="42"/>
        <v>TIB - QUALIFICAÇÃO DE PRODUTO, PROCESSO OU SERVIÇO;EMPRESA BRASILEIRA;MICRO OU PEQUENO;;;MATERIAL DE CONSUMO;NA</v>
      </c>
      <c r="I1362" s="599" t="s">
        <v>1575</v>
      </c>
      <c r="J1362" s="600" t="str">
        <f t="shared" si="43"/>
        <v/>
      </c>
    </row>
    <row r="1363" spans="1:10" ht="12" customHeight="1" x14ac:dyDescent="0.3">
      <c r="A1363" s="597" t="s">
        <v>2043</v>
      </c>
      <c r="B1363" s="597" t="s">
        <v>249</v>
      </c>
      <c r="C1363" s="597" t="s">
        <v>261</v>
      </c>
      <c r="D1363" s="597" t="s">
        <v>2354</v>
      </c>
      <c r="E1363" s="597" t="s">
        <v>2354</v>
      </c>
      <c r="F1363" s="597" t="s">
        <v>1644</v>
      </c>
      <c r="G1363" s="597" t="s">
        <v>2066</v>
      </c>
      <c r="H1363" s="598" t="str">
        <f t="shared" si="42"/>
        <v>TIB - QUALIFICAÇÃO DE PRODUTO, PROCESSO OU SERVIÇO;EMPRESA BRASILEIRA;MICRO OU PEQUENO;;;OBRAS E INSTALACOES;AMPLIAÇÃO DE ÁREA DE EDIFICAÇÃO</v>
      </c>
      <c r="I1363" s="599" t="s">
        <v>1567</v>
      </c>
      <c r="J1363" s="600" t="str">
        <f t="shared" si="43"/>
        <v>DESPESA NÃO ADMITIDA COM RECURSOS DA CLÁUSULA DE P,D&amp;I, CONSIDERANDO O EXECUTOR E A QUALIFICAÇÃO DO PROJETO OU PROGRAMA</v>
      </c>
    </row>
    <row r="1364" spans="1:10" ht="12" customHeight="1" x14ac:dyDescent="0.3">
      <c r="A1364" s="597" t="s">
        <v>2043</v>
      </c>
      <c r="B1364" s="597" t="s">
        <v>249</v>
      </c>
      <c r="C1364" s="597" t="s">
        <v>261</v>
      </c>
      <c r="D1364" s="597" t="s">
        <v>2354</v>
      </c>
      <c r="E1364" s="597" t="s">
        <v>2354</v>
      </c>
      <c r="F1364" s="597" t="s">
        <v>1644</v>
      </c>
      <c r="G1364" s="597" t="s">
        <v>258</v>
      </c>
      <c r="H1364" s="598" t="str">
        <f t="shared" si="42"/>
        <v>TIB - QUALIFICAÇÃO DE PRODUTO, PROCESSO OU SERVIÇO;EMPRESA BRASILEIRA;MICRO OU PEQUENO;;;OBRAS E INSTALACOES;CONSTRUÇÃO DE NOVA EDIFICAÇÃO</v>
      </c>
      <c r="I1364" s="599" t="s">
        <v>1567</v>
      </c>
      <c r="J1364" s="600" t="str">
        <f t="shared" si="43"/>
        <v>DESPESA NÃO ADMITIDA COM RECURSOS DA CLÁUSULA DE P,D&amp;I, CONSIDERANDO O EXECUTOR E A QUALIFICAÇÃO DO PROJETO OU PROGRAMA</v>
      </c>
    </row>
    <row r="1365" spans="1:10" ht="12" customHeight="1" x14ac:dyDescent="0.3">
      <c r="A1365" s="597" t="s">
        <v>2043</v>
      </c>
      <c r="B1365" s="597" t="s">
        <v>249</v>
      </c>
      <c r="C1365" s="597" t="s">
        <v>261</v>
      </c>
      <c r="D1365" s="597" t="s">
        <v>2354</v>
      </c>
      <c r="E1365" s="597" t="s">
        <v>2354</v>
      </c>
      <c r="F1365" s="597" t="s">
        <v>1644</v>
      </c>
      <c r="G1365" s="597" t="s">
        <v>2067</v>
      </c>
      <c r="H1365" s="598" t="str">
        <f t="shared" si="42"/>
        <v>TIB - QUALIFICAÇÃO DE PRODUTO, PROCESSO OU SERVIÇO;EMPRESA BRASILEIRA;MICRO OU PEQUENO;;;OBRAS E INSTALACOES;PROJETO EXECUTIVO E ESTUDOS TÉCNICOS</v>
      </c>
      <c r="I1365" s="599" t="s">
        <v>1567</v>
      </c>
      <c r="J1365" s="600" t="str">
        <f t="shared" si="43"/>
        <v>DESPESA NÃO ADMITIDA COM RECURSOS DA CLÁUSULA DE P,D&amp;I, CONSIDERANDO O EXECUTOR E A QUALIFICAÇÃO DO PROJETO OU PROGRAMA</v>
      </c>
    </row>
    <row r="1366" spans="1:10" ht="12" customHeight="1" x14ac:dyDescent="0.3">
      <c r="A1366" s="597" t="s">
        <v>2043</v>
      </c>
      <c r="B1366" s="597" t="s">
        <v>249</v>
      </c>
      <c r="C1366" s="597" t="s">
        <v>261</v>
      </c>
      <c r="D1366" s="597" t="s">
        <v>2354</v>
      </c>
      <c r="E1366" s="597" t="s">
        <v>2354</v>
      </c>
      <c r="F1366" s="597" t="s">
        <v>1644</v>
      </c>
      <c r="G1366" s="597" t="s">
        <v>219</v>
      </c>
      <c r="H1366" s="598" t="str">
        <f t="shared" si="42"/>
        <v>TIB - QUALIFICAÇÃO DE PRODUTO, PROCESSO OU SERVIÇO;EMPRESA BRASILEIRA;MICRO OU PEQUENO;;;OBRAS E INSTALACOES;REFORMA DE EDIFICAÇÃO</v>
      </c>
      <c r="I1366" s="599" t="s">
        <v>1567</v>
      </c>
      <c r="J1366" s="600" t="str">
        <f t="shared" si="43"/>
        <v>DESPESA NÃO ADMITIDA COM RECURSOS DA CLÁUSULA DE P,D&amp;I, CONSIDERANDO O EXECUTOR E A QUALIFICAÇÃO DO PROJETO OU PROGRAMA</v>
      </c>
    </row>
    <row r="1367" spans="1:10" ht="12" customHeight="1" x14ac:dyDescent="0.3">
      <c r="A1367" s="597" t="s">
        <v>2043</v>
      </c>
      <c r="B1367" s="597" t="s">
        <v>249</v>
      </c>
      <c r="C1367" s="597" t="s">
        <v>261</v>
      </c>
      <c r="D1367" s="597" t="s">
        <v>2354</v>
      </c>
      <c r="E1367" s="597" t="s">
        <v>2354</v>
      </c>
      <c r="F1367" s="597" t="s">
        <v>1644</v>
      </c>
      <c r="G1367" s="597" t="s">
        <v>2065</v>
      </c>
      <c r="H1367" s="598" t="str">
        <f t="shared" si="42"/>
        <v>TIB - QUALIFICAÇÃO DE PRODUTO, PROCESSO OU SERVIÇO;EMPRESA BRASILEIRA;MICRO OU PEQUENO;;;OBRAS E INSTALACOES;SERVIÇO TÉCNICO DE APOIO - INFRAESTRUTURA</v>
      </c>
      <c r="I1367" s="599" t="s">
        <v>1567</v>
      </c>
      <c r="J1367" s="600" t="str">
        <f t="shared" si="43"/>
        <v>DESPESA NÃO ADMITIDA COM RECURSOS DA CLÁUSULA DE P,D&amp;I, CONSIDERANDO O EXECUTOR E A QUALIFICAÇÃO DO PROJETO OU PROGRAMA</v>
      </c>
    </row>
    <row r="1368" spans="1:10" ht="12" customHeight="1" x14ac:dyDescent="0.3">
      <c r="A1368" s="597" t="s">
        <v>2043</v>
      </c>
      <c r="B1368" s="597" t="s">
        <v>249</v>
      </c>
      <c r="C1368" s="597" t="s">
        <v>261</v>
      </c>
      <c r="D1368" s="597" t="s">
        <v>2354</v>
      </c>
      <c r="E1368" s="597" t="s">
        <v>2354</v>
      </c>
      <c r="F1368" s="597" t="s">
        <v>10</v>
      </c>
      <c r="G1368" s="597" t="s">
        <v>1649</v>
      </c>
      <c r="H1368" s="598" t="str">
        <f t="shared" si="42"/>
        <v>TIB - QUALIFICAÇÃO DE PRODUTO, PROCESSO OU SERVIÇO;EMPRESA BRASILEIRA;MICRO OU PEQUENO;;;OUTRAS DESPESAS;DESPESA DE IMPORTACAO</v>
      </c>
      <c r="I1368" s="599" t="s">
        <v>1575</v>
      </c>
      <c r="J1368" s="600" t="str">
        <f t="shared" si="43"/>
        <v/>
      </c>
    </row>
    <row r="1369" spans="1:10" ht="12" customHeight="1" x14ac:dyDescent="0.3">
      <c r="A1369" s="597" t="s">
        <v>2043</v>
      </c>
      <c r="B1369" s="597" t="s">
        <v>249</v>
      </c>
      <c r="C1369" s="597" t="s">
        <v>261</v>
      </c>
      <c r="D1369" s="597" t="s">
        <v>2354</v>
      </c>
      <c r="E1369" s="597" t="s">
        <v>2354</v>
      </c>
      <c r="F1369" s="597" t="s">
        <v>10</v>
      </c>
      <c r="G1369" s="597" t="s">
        <v>1650</v>
      </c>
      <c r="H1369" s="598" t="str">
        <f t="shared" si="42"/>
        <v>TIB - QUALIFICAÇÃO DE PRODUTO, PROCESSO OU SERVIÇO;EMPRESA BRASILEIRA;MICRO OU PEQUENO;;;OUTRAS DESPESAS;DESPESA OPERACIONAL E ADMINISTRATIVA</v>
      </c>
      <c r="I1369" s="599" t="s">
        <v>1567</v>
      </c>
      <c r="J1369" s="600" t="str">
        <f t="shared" si="43"/>
        <v>DESPESA NÃO ADMITIDA COM RECURSOS DA CLÁUSULA DE P,D&amp;I, CONSIDERANDO O EXECUTOR E A QUALIFICAÇÃO DO PROJETO OU PROGRAMA</v>
      </c>
    </row>
    <row r="1370" spans="1:10" ht="12" customHeight="1" x14ac:dyDescent="0.3">
      <c r="A1370" s="597" t="s">
        <v>2043</v>
      </c>
      <c r="B1370" s="597" t="s">
        <v>249</v>
      </c>
      <c r="C1370" s="597" t="s">
        <v>261</v>
      </c>
      <c r="D1370" s="597" t="s">
        <v>2354</v>
      </c>
      <c r="E1370" s="597" t="s">
        <v>2354</v>
      </c>
      <c r="F1370" s="597" t="s">
        <v>10</v>
      </c>
      <c r="G1370" s="597" t="s">
        <v>277</v>
      </c>
      <c r="H1370" s="598" t="str">
        <f t="shared" si="42"/>
        <v>TIB - QUALIFICAÇÃO DE PRODUTO, PROCESSO OU SERVIÇO;EMPRESA BRASILEIRA;MICRO OU PEQUENO;;;OUTRAS DESPESAS;RESSARCIMENTO DE CUSTOS INDIRETOS</v>
      </c>
      <c r="I1370" s="599" t="s">
        <v>1567</v>
      </c>
      <c r="J1370" s="600" t="str">
        <f t="shared" si="43"/>
        <v>DESPESA NÃO ADMITIDA COM RECURSOS DA CLÁUSULA DE P,D&amp;I, CONSIDERANDO O EXECUTOR E A QUALIFICAÇÃO DO PROJETO OU PROGRAMA</v>
      </c>
    </row>
    <row r="1371" spans="1:10" ht="12" customHeight="1" x14ac:dyDescent="0.3">
      <c r="A1371" s="597" t="s">
        <v>2043</v>
      </c>
      <c r="B1371" s="597" t="s">
        <v>249</v>
      </c>
      <c r="C1371" s="597" t="s">
        <v>261</v>
      </c>
      <c r="D1371" s="597" t="s">
        <v>2354</v>
      </c>
      <c r="E1371" s="597" t="s">
        <v>2354</v>
      </c>
      <c r="F1371" s="597" t="s">
        <v>317</v>
      </c>
      <c r="G1371" s="597" t="s">
        <v>2060</v>
      </c>
      <c r="H1371" s="598" t="str">
        <f t="shared" si="42"/>
        <v>TIB - QUALIFICAÇÃO DE PRODUTO, PROCESSO OU SERVIÇO;EMPRESA BRASILEIRA;MICRO OU PEQUENO;;;OUTROS BENS E DIREITOS;DADO GEOLÓGICO, GEOQUÍMICO OU GEOFÍSICO PÚBLICO</v>
      </c>
      <c r="I1371" s="599" t="s">
        <v>1567</v>
      </c>
      <c r="J1371" s="600" t="str">
        <f t="shared" si="43"/>
        <v>DESPESA NÃO ADMITIDA COM RECURSOS DA CLÁUSULA DE P,D&amp;I, CONSIDERANDO O EXECUTOR E A QUALIFICAÇÃO DO PROJETO OU PROGRAMA</v>
      </c>
    </row>
    <row r="1372" spans="1:10" ht="12" customHeight="1" x14ac:dyDescent="0.3">
      <c r="A1372" s="597" t="s">
        <v>2043</v>
      </c>
      <c r="B1372" s="597" t="s">
        <v>249</v>
      </c>
      <c r="C1372" s="597" t="s">
        <v>261</v>
      </c>
      <c r="D1372" s="597" t="s">
        <v>2354</v>
      </c>
      <c r="E1372" s="597" t="s">
        <v>2354</v>
      </c>
      <c r="F1372" s="597" t="s">
        <v>317</v>
      </c>
      <c r="G1372" s="597" t="s">
        <v>220</v>
      </c>
      <c r="H1372" s="598" t="str">
        <f t="shared" si="42"/>
        <v>TIB - QUALIFICAÇÃO DE PRODUTO, PROCESSO OU SERVIÇO;EMPRESA BRASILEIRA;MICRO OU PEQUENO;;;OUTROS BENS E DIREITOS;DADO NÃO REGULADO PELA ANP</v>
      </c>
      <c r="I1372" s="599" t="s">
        <v>1567</v>
      </c>
      <c r="J1372" s="600" t="str">
        <f t="shared" si="43"/>
        <v>DESPESA NÃO ADMITIDA COM RECURSOS DA CLÁUSULA DE P,D&amp;I, CONSIDERANDO O EXECUTOR E A QUALIFICAÇÃO DO PROJETO OU PROGRAMA</v>
      </c>
    </row>
    <row r="1373" spans="1:10" ht="12" customHeight="1" x14ac:dyDescent="0.3">
      <c r="A1373" s="597" t="s">
        <v>2043</v>
      </c>
      <c r="B1373" s="597" t="s">
        <v>249</v>
      </c>
      <c r="C1373" s="597" t="s">
        <v>261</v>
      </c>
      <c r="D1373" s="597" t="s">
        <v>2354</v>
      </c>
      <c r="E1373" s="597" t="s">
        <v>2354</v>
      </c>
      <c r="F1373" s="597" t="s">
        <v>317</v>
      </c>
      <c r="G1373" s="597" t="s">
        <v>215</v>
      </c>
      <c r="H1373" s="598" t="str">
        <f t="shared" si="42"/>
        <v>TIB - QUALIFICAÇÃO DE PRODUTO, PROCESSO OU SERVIÇO;EMPRESA BRASILEIRA;MICRO OU PEQUENO;;;OUTROS BENS E DIREITOS;MATERIAL BIBLIOGRÁFICO</v>
      </c>
      <c r="I1373" s="599" t="s">
        <v>1567</v>
      </c>
      <c r="J1373" s="600" t="str">
        <f t="shared" si="43"/>
        <v>DESPESA NÃO ADMITIDA COM RECURSOS DA CLÁUSULA DE P,D&amp;I, CONSIDERANDO O EXECUTOR E A QUALIFICAÇÃO DO PROJETO OU PROGRAMA</v>
      </c>
    </row>
    <row r="1374" spans="1:10" ht="12" customHeight="1" x14ac:dyDescent="0.3">
      <c r="A1374" s="597" t="s">
        <v>2043</v>
      </c>
      <c r="B1374" s="597" t="s">
        <v>249</v>
      </c>
      <c r="C1374" s="597" t="s">
        <v>261</v>
      </c>
      <c r="D1374" s="597" t="s">
        <v>2354</v>
      </c>
      <c r="E1374" s="597" t="s">
        <v>2354</v>
      </c>
      <c r="F1374" s="597" t="s">
        <v>317</v>
      </c>
      <c r="G1374" s="597" t="s">
        <v>2068</v>
      </c>
      <c r="H1374" s="598" t="str">
        <f t="shared" si="42"/>
        <v>TIB - QUALIFICAÇÃO DE PRODUTO, PROCESSO OU SERVIÇO;EMPRESA BRASILEIRA;MICRO OU PEQUENO;;;OUTROS BENS E DIREITOS;OUTRO (ESPECIFIQUE)</v>
      </c>
      <c r="I1374" s="599" t="s">
        <v>1567</v>
      </c>
      <c r="J1374" s="600" t="str">
        <f t="shared" si="43"/>
        <v>DESPESA NÃO ADMITIDA COM RECURSOS DA CLÁUSULA DE P,D&amp;I, CONSIDERANDO O EXECUTOR E A QUALIFICAÇÃO DO PROJETO OU PROGRAMA</v>
      </c>
    </row>
    <row r="1375" spans="1:10" ht="12" customHeight="1" x14ac:dyDescent="0.3">
      <c r="A1375" s="597" t="s">
        <v>2043</v>
      </c>
      <c r="B1375" s="597" t="s">
        <v>249</v>
      </c>
      <c r="C1375" s="597" t="s">
        <v>261</v>
      </c>
      <c r="D1375" s="597" t="s">
        <v>2354</v>
      </c>
      <c r="E1375" s="597" t="s">
        <v>2354</v>
      </c>
      <c r="F1375" s="597" t="s">
        <v>317</v>
      </c>
      <c r="G1375" s="597" t="s">
        <v>321</v>
      </c>
      <c r="H1375" s="598" t="str">
        <f t="shared" si="42"/>
        <v>TIB - QUALIFICAÇÃO DE PRODUTO, PROCESSO OU SERVIÇO;EMPRESA BRASILEIRA;MICRO OU PEQUENO;;;OUTROS BENS E DIREITOS;SOFTWARE</v>
      </c>
      <c r="I1375" s="599" t="s">
        <v>1567</v>
      </c>
      <c r="J1375" s="600" t="str">
        <f t="shared" si="43"/>
        <v>DESPESA NÃO ADMITIDA COM RECURSOS DA CLÁUSULA DE P,D&amp;I, CONSIDERANDO O EXECUTOR E A QUALIFICAÇÃO DO PROJETO OU PROGRAMA</v>
      </c>
    </row>
    <row r="1376" spans="1:10" ht="12" customHeight="1" x14ac:dyDescent="0.3">
      <c r="A1376" s="597" t="s">
        <v>2043</v>
      </c>
      <c r="B1376" s="597" t="s">
        <v>249</v>
      </c>
      <c r="C1376" s="597" t="s">
        <v>261</v>
      </c>
      <c r="D1376" s="597" t="s">
        <v>2354</v>
      </c>
      <c r="E1376" s="597" t="s">
        <v>2354</v>
      </c>
      <c r="F1376" s="597" t="s">
        <v>409</v>
      </c>
      <c r="G1376" s="597" t="s">
        <v>2202</v>
      </c>
      <c r="H1376" s="598" t="str">
        <f t="shared" si="42"/>
        <v>TIB - QUALIFICAÇÃO DE PRODUTO, PROCESSO OU SERVIÇO;EMPRESA BRASILEIRA;MICRO OU PEQUENO;;;PASSAGENS;NA</v>
      </c>
      <c r="I1376" s="599" t="s">
        <v>1567</v>
      </c>
      <c r="J1376" s="600" t="str">
        <f t="shared" si="43"/>
        <v>DESPESA NÃO ADMITIDA COM RECURSOS DA CLÁUSULA DE P,D&amp;I, CONSIDERANDO O EXECUTOR E A QUALIFICAÇÃO DO PROJETO OU PROGRAMA</v>
      </c>
    </row>
    <row r="1377" spans="1:10" ht="12" customHeight="1" x14ac:dyDescent="0.3">
      <c r="A1377" s="597" t="s">
        <v>2043</v>
      </c>
      <c r="B1377" s="597" t="s">
        <v>249</v>
      </c>
      <c r="C1377" s="597" t="s">
        <v>261</v>
      </c>
      <c r="D1377" s="597" t="s">
        <v>2354</v>
      </c>
      <c r="E1377" s="597" t="s">
        <v>2354</v>
      </c>
      <c r="F1377" s="597" t="s">
        <v>1705</v>
      </c>
      <c r="G1377" s="597" t="s">
        <v>2058</v>
      </c>
      <c r="H1377" s="598" t="str">
        <f t="shared" si="42"/>
        <v>TIB - QUALIFICAÇÃO DE PRODUTO, PROCESSO OU SERVIÇO;EMPRESA BRASILEIRA;MICRO OU PEQUENO;;;PROTOTIPO;MATERIAL OU COMPONENTE - PROTÓTIPO OU UNIDADE PILOTO</v>
      </c>
      <c r="I1377" s="599" t="s">
        <v>1567</v>
      </c>
      <c r="J1377" s="600" t="str">
        <f t="shared" si="43"/>
        <v>DESPESA NÃO ADMITIDA COM RECURSOS DA CLÁUSULA DE P,D&amp;I, CONSIDERANDO O EXECUTOR E A QUALIFICAÇÃO DO PROJETO OU PROGRAMA</v>
      </c>
    </row>
    <row r="1378" spans="1:10" ht="12" customHeight="1" x14ac:dyDescent="0.3">
      <c r="A1378" s="597" t="s">
        <v>2043</v>
      </c>
      <c r="B1378" s="597" t="s">
        <v>249</v>
      </c>
      <c r="C1378" s="597" t="s">
        <v>261</v>
      </c>
      <c r="D1378" s="597" t="s">
        <v>2354</v>
      </c>
      <c r="E1378" s="597" t="s">
        <v>2354</v>
      </c>
      <c r="F1378" s="597" t="s">
        <v>1705</v>
      </c>
      <c r="G1378" s="597" t="s">
        <v>2059</v>
      </c>
      <c r="H1378" s="598" t="str">
        <f t="shared" si="42"/>
        <v>TIB - QUALIFICAÇÃO DE PRODUTO, PROCESSO OU SERVIÇO;EMPRESA BRASILEIRA;MICRO OU PEQUENO;;;PROTOTIPO;SERVIÇO DE TERCEIRO - PROTÓTIPO OU UNIDADE PILOTO</v>
      </c>
      <c r="I1378" s="599" t="s">
        <v>1567</v>
      </c>
      <c r="J1378" s="600" t="str">
        <f t="shared" si="43"/>
        <v>DESPESA NÃO ADMITIDA COM RECURSOS DA CLÁUSULA DE P,D&amp;I, CONSIDERANDO O EXECUTOR E A QUALIFICAÇÃO DO PROJETO OU PROGRAMA</v>
      </c>
    </row>
    <row r="1379" spans="1:10" ht="12" customHeight="1" x14ac:dyDescent="0.3">
      <c r="A1379" s="597" t="s">
        <v>2043</v>
      </c>
      <c r="B1379" s="597" t="s">
        <v>249</v>
      </c>
      <c r="C1379" s="597" t="s">
        <v>261</v>
      </c>
      <c r="D1379" s="597" t="s">
        <v>2354</v>
      </c>
      <c r="E1379" s="597" t="s">
        <v>2354</v>
      </c>
      <c r="F1379" s="597" t="s">
        <v>303</v>
      </c>
      <c r="G1379" s="597" t="s">
        <v>1647</v>
      </c>
      <c r="H1379" s="598" t="str">
        <f t="shared" si="42"/>
        <v>TIB - QUALIFICAÇÃO DE PRODUTO, PROCESSO OU SERVIÇO;EMPRESA BRASILEIRA;MICRO OU PEQUENO;;;RECURSOS HUMANOS;BOLSA</v>
      </c>
      <c r="I1379" s="599" t="s">
        <v>1567</v>
      </c>
      <c r="J1379" s="600" t="str">
        <f t="shared" si="43"/>
        <v>DESPESA NÃO ADMITIDA COM RECURSOS DA CLÁUSULA DE P,D&amp;I, CONSIDERANDO O EXECUTOR E A QUALIFICAÇÃO DO PROJETO OU PROGRAMA</v>
      </c>
    </row>
    <row r="1380" spans="1:10" ht="12" customHeight="1" x14ac:dyDescent="0.3">
      <c r="A1380" s="597" t="s">
        <v>2043</v>
      </c>
      <c r="B1380" s="597" t="s">
        <v>249</v>
      </c>
      <c r="C1380" s="597" t="s">
        <v>261</v>
      </c>
      <c r="D1380" s="597" t="s">
        <v>2354</v>
      </c>
      <c r="E1380" s="597" t="s">
        <v>2354</v>
      </c>
      <c r="F1380" s="597" t="s">
        <v>303</v>
      </c>
      <c r="G1380" s="597" t="s">
        <v>270</v>
      </c>
      <c r="H1380" s="598" t="str">
        <f t="shared" si="42"/>
        <v>TIB - QUALIFICAÇÃO DE PRODUTO, PROCESSO OU SERVIÇO;EMPRESA BRASILEIRA;MICRO OU PEQUENO;;;RECURSOS HUMANOS;TAXA DE BANCADA</v>
      </c>
      <c r="I1380" s="599" t="s">
        <v>1567</v>
      </c>
      <c r="J1380" s="600" t="str">
        <f t="shared" si="43"/>
        <v>DESPESA NÃO ADMITIDA COM RECURSOS DA CLÁUSULA DE P,D&amp;I, CONSIDERANDO O EXECUTOR E A QUALIFICAÇÃO DO PROJETO OU PROGRAMA</v>
      </c>
    </row>
    <row r="1381" spans="1:10" ht="12" customHeight="1" x14ac:dyDescent="0.3">
      <c r="A1381" s="597" t="s">
        <v>2043</v>
      </c>
      <c r="B1381" s="597" t="s">
        <v>249</v>
      </c>
      <c r="C1381" s="597" t="s">
        <v>261</v>
      </c>
      <c r="D1381" s="597" t="s">
        <v>2354</v>
      </c>
      <c r="E1381" s="597" t="s">
        <v>2354</v>
      </c>
      <c r="F1381" s="597" t="s">
        <v>2357</v>
      </c>
      <c r="G1381" s="597" t="s">
        <v>232</v>
      </c>
      <c r="H1381" s="598" t="str">
        <f t="shared" si="42"/>
        <v>TIB - QUALIFICAÇÃO DE PRODUTO, PROCESSO OU SERVIÇO;EMPRESA BRASILEIRA;MICRO OU PEQUENO;;;SERVICOS;OUTRO SERVIÇO DE APOIO</v>
      </c>
      <c r="I1381" s="599" t="s">
        <v>1567</v>
      </c>
      <c r="J1381" s="600" t="str">
        <f t="shared" si="43"/>
        <v>DESPESA NÃO ADMITIDA COM RECURSOS DA CLÁUSULA DE P,D&amp;I, CONSIDERANDO O EXECUTOR E A QUALIFICAÇÃO DO PROJETO OU PROGRAMA</v>
      </c>
    </row>
    <row r="1382" spans="1:10" ht="12" customHeight="1" x14ac:dyDescent="0.3">
      <c r="A1382" s="597" t="s">
        <v>2043</v>
      </c>
      <c r="B1382" s="597" t="s">
        <v>249</v>
      </c>
      <c r="C1382" s="597" t="s">
        <v>261</v>
      </c>
      <c r="D1382" s="597" t="s">
        <v>2354</v>
      </c>
      <c r="E1382" s="597" t="s">
        <v>2354</v>
      </c>
      <c r="F1382" s="597" t="s">
        <v>2357</v>
      </c>
      <c r="G1382" s="597" t="s">
        <v>221</v>
      </c>
      <c r="H1382" s="598" t="str">
        <f t="shared" si="42"/>
        <v>TIB - QUALIFICAÇÃO DE PRODUTO, PROCESSO OU SERVIÇO;EMPRESA BRASILEIRA;MICRO OU PEQUENO;;;SERVICOS;PERFURAÇÃO DE POÇO ESTRATIGRÁFICO</v>
      </c>
      <c r="I1382" s="599" t="s">
        <v>1567</v>
      </c>
      <c r="J1382" s="600" t="str">
        <f t="shared" si="43"/>
        <v>DESPESA NÃO ADMITIDA COM RECURSOS DA CLÁUSULA DE P,D&amp;I, CONSIDERANDO O EXECUTOR E A QUALIFICAÇÃO DO PROJETO OU PROGRAMA</v>
      </c>
    </row>
    <row r="1383" spans="1:10" ht="12" customHeight="1" x14ac:dyDescent="0.3">
      <c r="A1383" s="597" t="s">
        <v>2043</v>
      </c>
      <c r="B1383" s="597" t="s">
        <v>249</v>
      </c>
      <c r="C1383" s="597" t="s">
        <v>261</v>
      </c>
      <c r="D1383" s="597" t="s">
        <v>2354</v>
      </c>
      <c r="E1383" s="597" t="s">
        <v>2354</v>
      </c>
      <c r="F1383" s="597" t="s">
        <v>2357</v>
      </c>
      <c r="G1383" s="597" t="s">
        <v>2055</v>
      </c>
      <c r="H1383" s="598" t="str">
        <f t="shared" ref="H1383:H1445" si="44">CONCATENATE(A1383,$H$2,B1383,$H$2,C1383,$H$2,D1383,$H$2,E1383,$H$2,F1383,$H$2,G1383)</f>
        <v>TIB - QUALIFICAÇÃO DE PRODUTO, PROCESSO OU SERVIÇO;EMPRESA BRASILEIRA;MICRO OU PEQUENO;;;SERVICOS;SERVIÇO DE APOIO PARA AQUISIÇÃO DE DADOS</v>
      </c>
      <c r="I1383" s="599" t="s">
        <v>1567</v>
      </c>
      <c r="J1383" s="600" t="str">
        <f t="shared" ref="J1383:J1445" si="45">IF(I1383="N",J$3,"")</f>
        <v>DESPESA NÃO ADMITIDA COM RECURSOS DA CLÁUSULA DE P,D&amp;I, CONSIDERANDO O EXECUTOR E A QUALIFICAÇÃO DO PROJETO OU PROGRAMA</v>
      </c>
    </row>
    <row r="1384" spans="1:10" ht="12" customHeight="1" x14ac:dyDescent="0.3">
      <c r="A1384" s="597" t="s">
        <v>2043</v>
      </c>
      <c r="B1384" s="597" t="s">
        <v>249</v>
      </c>
      <c r="C1384" s="597" t="s">
        <v>261</v>
      </c>
      <c r="D1384" s="597" t="s">
        <v>2354</v>
      </c>
      <c r="E1384" s="597" t="s">
        <v>2354</v>
      </c>
      <c r="F1384" s="597" t="s">
        <v>2357</v>
      </c>
      <c r="G1384" s="597" t="s">
        <v>230</v>
      </c>
      <c r="H1384" s="598" t="str">
        <f t="shared" si="44"/>
        <v>TIB - QUALIFICAÇÃO DE PRODUTO, PROCESSO OU SERVIÇO;EMPRESA BRASILEIRA;MICRO OU PEQUENO;;;SERVICOS;SERVIÇO DE EDITORAÇÃO E IMPRESSÃO</v>
      </c>
      <c r="I1384" s="599" t="s">
        <v>1567</v>
      </c>
      <c r="J1384" s="600" t="str">
        <f t="shared" si="45"/>
        <v>DESPESA NÃO ADMITIDA COM RECURSOS DA CLÁUSULA DE P,D&amp;I, CONSIDERANDO O EXECUTOR E A QUALIFICAÇÃO DO PROJETO OU PROGRAMA</v>
      </c>
    </row>
    <row r="1385" spans="1:10" ht="12" customHeight="1" x14ac:dyDescent="0.3">
      <c r="A1385" s="597" t="s">
        <v>2043</v>
      </c>
      <c r="B1385" s="597" t="s">
        <v>249</v>
      </c>
      <c r="C1385" s="597" t="s">
        <v>261</v>
      </c>
      <c r="D1385" s="597" t="s">
        <v>2354</v>
      </c>
      <c r="E1385" s="597" t="s">
        <v>2354</v>
      </c>
      <c r="F1385" s="597" t="s">
        <v>2357</v>
      </c>
      <c r="G1385" s="597" t="s">
        <v>231</v>
      </c>
      <c r="H1385" s="598" t="str">
        <f t="shared" si="44"/>
        <v>TIB - QUALIFICAÇÃO DE PRODUTO, PROCESSO OU SERVIÇO;EMPRESA BRASILEIRA;MICRO OU PEQUENO;;;SERVICOS;SERVIÇO DE LOCOMOÇÃO E TRANSPORTE</v>
      </c>
      <c r="I1385" s="599" t="s">
        <v>1567</v>
      </c>
      <c r="J1385" s="600" t="str">
        <f t="shared" si="45"/>
        <v>DESPESA NÃO ADMITIDA COM RECURSOS DA CLÁUSULA DE P,D&amp;I, CONSIDERANDO O EXECUTOR E A QUALIFICAÇÃO DO PROJETO OU PROGRAMA</v>
      </c>
    </row>
    <row r="1386" spans="1:10" ht="12" customHeight="1" x14ac:dyDescent="0.3">
      <c r="A1386" s="597" t="s">
        <v>2043</v>
      </c>
      <c r="B1386" s="597" t="s">
        <v>249</v>
      </c>
      <c r="C1386" s="597" t="s">
        <v>261</v>
      </c>
      <c r="D1386" s="597" t="s">
        <v>2354</v>
      </c>
      <c r="E1386" s="597" t="s">
        <v>2354</v>
      </c>
      <c r="F1386" s="597" t="s">
        <v>2357</v>
      </c>
      <c r="G1386" s="597" t="s">
        <v>2358</v>
      </c>
      <c r="H1386" s="598" t="str">
        <f t="shared" si="44"/>
        <v>TIB - QUALIFICAÇÃO DE PRODUTO, PROCESSO OU SERVIÇO;EMPRESA BRASILEIRA;MICRO OU PEQUENO;;;SERVICOS;SERVIÇO DE MANUTENÇÃO</v>
      </c>
      <c r="I1386" s="599" t="s">
        <v>1567</v>
      </c>
      <c r="J1386" s="600" t="str">
        <f t="shared" si="45"/>
        <v>DESPESA NÃO ADMITIDA COM RECURSOS DA CLÁUSULA DE P,D&amp;I, CONSIDERANDO O EXECUTOR E A QUALIFICAÇÃO DO PROJETO OU PROGRAMA</v>
      </c>
    </row>
    <row r="1387" spans="1:10" ht="12" customHeight="1" x14ac:dyDescent="0.3">
      <c r="A1387" s="597" t="s">
        <v>2043</v>
      </c>
      <c r="B1387" s="597" t="s">
        <v>249</v>
      </c>
      <c r="C1387" s="597" t="s">
        <v>261</v>
      </c>
      <c r="D1387" s="597" t="s">
        <v>2354</v>
      </c>
      <c r="E1387" s="597" t="s">
        <v>2354</v>
      </c>
      <c r="F1387" s="597" t="s">
        <v>2357</v>
      </c>
      <c r="G1387" s="597" t="s">
        <v>2399</v>
      </c>
      <c r="H1387" s="598" t="str">
        <f t="shared" si="44"/>
        <v>TIB - QUALIFICAÇÃO DE PRODUTO, PROCESSO OU SERVIÇO;EMPRESA BRASILEIRA;MICRO OU PEQUENO;;;SERVICOS;SERVIÇO TÉCNICO ESPECIALIZADO</v>
      </c>
      <c r="I1387" s="599" t="s">
        <v>1567</v>
      </c>
      <c r="J1387" s="600" t="str">
        <f t="shared" si="45"/>
        <v>DESPESA NÃO ADMITIDA COM RECURSOS DA CLÁUSULA DE P,D&amp;I, CONSIDERANDO O EXECUTOR E A QUALIFICAÇÃO DO PROJETO OU PROGRAMA</v>
      </c>
    </row>
    <row r="1388" spans="1:10" ht="12" customHeight="1" x14ac:dyDescent="0.3">
      <c r="A1388" s="597" t="s">
        <v>2043</v>
      </c>
      <c r="B1388" s="597" t="s">
        <v>249</v>
      </c>
      <c r="C1388" s="597" t="s">
        <v>261</v>
      </c>
      <c r="D1388" s="597" t="s">
        <v>2354</v>
      </c>
      <c r="E1388" s="597" t="s">
        <v>2354</v>
      </c>
      <c r="F1388" s="597" t="s">
        <v>2357</v>
      </c>
      <c r="G1388" s="597" t="s">
        <v>2359</v>
      </c>
      <c r="H1388" s="598" t="str">
        <f t="shared" si="44"/>
        <v>TIB - QUALIFICAÇÃO DE PRODUTO, PROCESSO OU SERVIÇO;EMPRESA BRASILEIRA;MICRO OU PEQUENO;;;SERVICOS;SERVIÇOS COMPUTACIONAIS</v>
      </c>
      <c r="I1388" s="599" t="s">
        <v>1567</v>
      </c>
      <c r="J1388" s="600" t="str">
        <f t="shared" si="45"/>
        <v>DESPESA NÃO ADMITIDA COM RECURSOS DA CLÁUSULA DE P,D&amp;I, CONSIDERANDO O EXECUTOR E A QUALIFICAÇÃO DO PROJETO OU PROGRAMA</v>
      </c>
    </row>
    <row r="1389" spans="1:10" ht="12" customHeight="1" x14ac:dyDescent="0.3">
      <c r="A1389" s="597" t="s">
        <v>2043</v>
      </c>
      <c r="B1389" s="597" t="s">
        <v>249</v>
      </c>
      <c r="C1389" s="597" t="s">
        <v>261</v>
      </c>
      <c r="D1389" s="597" t="s">
        <v>2354</v>
      </c>
      <c r="E1389" s="597" t="s">
        <v>2354</v>
      </c>
      <c r="F1389" s="597" t="s">
        <v>2357</v>
      </c>
      <c r="G1389" s="597" t="s">
        <v>229</v>
      </c>
      <c r="H1389" s="598" t="str">
        <f t="shared" si="44"/>
        <v>TIB - QUALIFICAÇÃO DE PRODUTO, PROCESSO OU SERVIÇO;EMPRESA BRASILEIRA;MICRO OU PEQUENO;;;SERVICOS;TAXA DE INSCRIÇÃO EM CONGRESSO OU EVENTO</v>
      </c>
      <c r="I1389" s="599" t="s">
        <v>1567</v>
      </c>
      <c r="J1389" s="600" t="str">
        <f t="shared" si="45"/>
        <v>DESPESA NÃO ADMITIDA COM RECURSOS DA CLÁUSULA DE P,D&amp;I, CONSIDERANDO O EXECUTOR E A QUALIFICAÇÃO DO PROJETO OU PROGRAMA</v>
      </c>
    </row>
    <row r="1390" spans="1:10" ht="12" customHeight="1" x14ac:dyDescent="0.3">
      <c r="A1390" s="597" t="s">
        <v>2043</v>
      </c>
      <c r="B1390" s="597" t="s">
        <v>249</v>
      </c>
      <c r="C1390" s="597" t="s">
        <v>261</v>
      </c>
      <c r="D1390" s="597" t="s">
        <v>2354</v>
      </c>
      <c r="E1390" s="597" t="s">
        <v>2354</v>
      </c>
      <c r="F1390" s="597" t="s">
        <v>2360</v>
      </c>
      <c r="G1390" s="597" t="s">
        <v>2064</v>
      </c>
      <c r="H1390" s="598" t="str">
        <f t="shared" si="44"/>
        <v>TIB - QUALIFICAÇÃO DE PRODUTO, PROCESSO OU SERVIÇO;EMPRESA BRASILEIRA;MICRO OU PEQUENO;;;SERVICOS - TIB;SERVIÇO DE TIB</v>
      </c>
      <c r="I1390" s="599" t="s">
        <v>1575</v>
      </c>
      <c r="J1390" s="600" t="str">
        <f t="shared" si="45"/>
        <v/>
      </c>
    </row>
    <row r="1391" spans="1:10" ht="12" customHeight="1" x14ac:dyDescent="0.3">
      <c r="A1391" s="597" t="s">
        <v>2043</v>
      </c>
      <c r="B1391" s="597" t="s">
        <v>249</v>
      </c>
      <c r="C1391" s="597" t="s">
        <v>261</v>
      </c>
      <c r="D1391" s="597" t="s">
        <v>2354</v>
      </c>
      <c r="E1391" s="597" t="s">
        <v>2354</v>
      </c>
      <c r="F1391" s="597" t="s">
        <v>2360</v>
      </c>
      <c r="G1391" s="597" t="s">
        <v>2057</v>
      </c>
      <c r="H1391" s="598" t="str">
        <f t="shared" si="44"/>
        <v>TIB - QUALIFICAÇÃO DE PRODUTO, PROCESSO OU SERVIÇO;EMPRESA BRASILEIRA;MICRO OU PEQUENO;;;SERVICOS - TIB;SERVIÇO DE TREINAMENTO, SUPORTE E QUALIFICAÇÃO</v>
      </c>
      <c r="I1391" s="599" t="s">
        <v>1567</v>
      </c>
      <c r="J1391" s="600" t="str">
        <f t="shared" si="45"/>
        <v>DESPESA NÃO ADMITIDA COM RECURSOS DA CLÁUSULA DE P,D&amp;I, CONSIDERANDO O EXECUTOR E A QUALIFICAÇÃO DO PROJETO OU PROGRAMA</v>
      </c>
    </row>
    <row r="1392" spans="1:10" ht="12" customHeight="1" x14ac:dyDescent="0.3">
      <c r="A1392" s="597" t="s">
        <v>2043</v>
      </c>
      <c r="B1392" s="597" t="s">
        <v>249</v>
      </c>
      <c r="C1392" s="597" t="s">
        <v>261</v>
      </c>
      <c r="D1392" s="597" t="s">
        <v>2354</v>
      </c>
      <c r="E1392" s="597" t="s">
        <v>2354</v>
      </c>
      <c r="F1392" s="597" t="s">
        <v>2360</v>
      </c>
      <c r="G1392" s="597" t="s">
        <v>2056</v>
      </c>
      <c r="H1392" s="598" t="str">
        <f t="shared" si="44"/>
        <v>TIB - QUALIFICAÇÃO DE PRODUTO, PROCESSO OU SERVIÇO;EMPRESA BRASILEIRA;MICRO OU PEQUENO;;;SERVICOS - TIB;SERVIÇO ESPECIALIZADO PARA TIB - NORMALIZAÇÃO</v>
      </c>
      <c r="I1392" s="599" t="s">
        <v>1567</v>
      </c>
      <c r="J1392" s="600" t="str">
        <f t="shared" si="45"/>
        <v>DESPESA NÃO ADMITIDA COM RECURSOS DA CLÁUSULA DE P,D&amp;I, CONSIDERANDO O EXECUTOR E A QUALIFICAÇÃO DO PROJETO OU PROGRAMA</v>
      </c>
    </row>
    <row r="1393" spans="1:10" ht="12" customHeight="1" x14ac:dyDescent="0.3">
      <c r="A1393" s="597" t="s">
        <v>2043</v>
      </c>
      <c r="B1393" s="597" t="s">
        <v>249</v>
      </c>
      <c r="C1393" s="597" t="s">
        <v>261</v>
      </c>
      <c r="D1393" s="597" t="s">
        <v>2354</v>
      </c>
      <c r="E1393" s="597" t="s">
        <v>2354</v>
      </c>
      <c r="F1393" s="597" t="s">
        <v>1648</v>
      </c>
      <c r="G1393" s="597" t="s">
        <v>2202</v>
      </c>
      <c r="H1393" s="598" t="str">
        <f t="shared" si="44"/>
        <v>TIB - QUALIFICAÇÃO DE PRODUTO, PROCESSO OU SERVIÇO;EMPRESA BRASILEIRA;MICRO OU PEQUENO;;;TESTES OPERACIONAIS;NA</v>
      </c>
      <c r="I1393" s="599" t="s">
        <v>1567</v>
      </c>
      <c r="J1393" s="600" t="str">
        <f t="shared" si="45"/>
        <v>DESPESA NÃO ADMITIDA COM RECURSOS DA CLÁUSULA DE P,D&amp;I, CONSIDERANDO O EXECUTOR E A QUALIFICAÇÃO DO PROJETO OU PROGRAMA</v>
      </c>
    </row>
    <row r="1394" spans="1:10" ht="12" customHeight="1" x14ac:dyDescent="0.3">
      <c r="A1394" s="597" t="s">
        <v>2043</v>
      </c>
      <c r="B1394" s="597" t="s">
        <v>249</v>
      </c>
      <c r="C1394" s="597" t="s">
        <v>261</v>
      </c>
      <c r="D1394" s="597" t="s">
        <v>2354</v>
      </c>
      <c r="E1394" s="597" t="s">
        <v>2354</v>
      </c>
      <c r="F1394" s="597" t="s">
        <v>281</v>
      </c>
      <c r="G1394" s="597" t="s">
        <v>2202</v>
      </c>
      <c r="H1394" s="598" t="str">
        <f t="shared" si="44"/>
        <v>TIB - QUALIFICAÇÃO DE PRODUTO, PROCESSO OU SERVIÇO;EMPRESA BRASILEIRA;MICRO OU PEQUENO;;;TRIBUTOS;NA</v>
      </c>
      <c r="I1394" s="599" t="s">
        <v>1575</v>
      </c>
      <c r="J1394" s="600" t="str">
        <f t="shared" si="45"/>
        <v/>
      </c>
    </row>
    <row r="1395" spans="1:10" ht="12" customHeight="1" x14ac:dyDescent="0.3">
      <c r="A1395" s="601" t="s">
        <v>2043</v>
      </c>
      <c r="B1395" s="600" t="s">
        <v>249</v>
      </c>
      <c r="C1395" s="600" t="s">
        <v>261</v>
      </c>
      <c r="D1395" s="600"/>
      <c r="E1395" s="600"/>
      <c r="F1395" s="597" t="s">
        <v>2357</v>
      </c>
      <c r="G1395" s="600" t="s">
        <v>2408</v>
      </c>
      <c r="H1395" s="598" t="str">
        <f t="shared" si="44"/>
        <v>TIB - QUALIFICAÇÃO DE PRODUTO, PROCESSO OU SERVIÇO;EMPRESA BRASILEIRA;MICRO OU PEQUENO;;;SERVICOS;SERVIÇO DE QUALIFICAÇÃO E CERTIFICAÇÃO</v>
      </c>
      <c r="I1395" s="599" t="s">
        <v>1567</v>
      </c>
      <c r="J1395" s="600" t="str">
        <f t="shared" si="45"/>
        <v>DESPESA NÃO ADMITIDA COM RECURSOS DA CLÁUSULA DE P,D&amp;I, CONSIDERANDO O EXECUTOR E A QUALIFICAÇÃO DO PROJETO OU PROGRAMA</v>
      </c>
    </row>
    <row r="1396" spans="1:10" ht="12" customHeight="1" x14ac:dyDescent="0.3">
      <c r="A1396" s="597" t="s">
        <v>2045</v>
      </c>
      <c r="B1396" s="597" t="s">
        <v>249</v>
      </c>
      <c r="C1396" s="597" t="s">
        <v>244</v>
      </c>
      <c r="D1396" s="597" t="s">
        <v>2354</v>
      </c>
      <c r="E1396" s="597" t="s">
        <v>2354</v>
      </c>
      <c r="F1396" s="597" t="s">
        <v>1646</v>
      </c>
      <c r="G1396" s="597" t="s">
        <v>2050</v>
      </c>
      <c r="H1396" s="598" t="str">
        <f t="shared" si="44"/>
        <v>TIB - TREINAMENTO E AVALIAÇÃO DE CONFORMIDADE;EMPRESA BRASILEIRA;GRANDE;;;CAPACITACAO DE FORNECEDORES;BENS E MATERIAIS - CABEÇA DE SÉRIE E LOTE PILOTO</v>
      </c>
      <c r="I1396" s="599" t="s">
        <v>1567</v>
      </c>
      <c r="J1396" s="600" t="str">
        <f t="shared" si="45"/>
        <v>DESPESA NÃO ADMITIDA COM RECURSOS DA CLÁUSULA DE P,D&amp;I, CONSIDERANDO O EXECUTOR E A QUALIFICAÇÃO DO PROJETO OU PROGRAMA</v>
      </c>
    </row>
    <row r="1397" spans="1:10" ht="12" customHeight="1" x14ac:dyDescent="0.3">
      <c r="A1397" s="597" t="s">
        <v>2045</v>
      </c>
      <c r="B1397" s="597" t="s">
        <v>249</v>
      </c>
      <c r="C1397" s="597" t="s">
        <v>244</v>
      </c>
      <c r="D1397" s="597" t="s">
        <v>2354</v>
      </c>
      <c r="E1397" s="597" t="s">
        <v>2354</v>
      </c>
      <c r="F1397" s="597" t="s">
        <v>1646</v>
      </c>
      <c r="G1397" s="597" t="s">
        <v>2053</v>
      </c>
      <c r="H1397" s="598" t="str">
        <f t="shared" si="44"/>
        <v>TIB - TREINAMENTO E AVALIAÇÃO DE CONFORMIDADE;EMPRESA BRASILEIRA;GRANDE;;;CAPACITACAO DE FORNECEDORES;EQUIPAMENTOS E MATERIAIS - PRIMEIRO LOTE</v>
      </c>
      <c r="I1397" s="599" t="s">
        <v>1567</v>
      </c>
      <c r="J1397" s="600" t="str">
        <f t="shared" si="45"/>
        <v>DESPESA NÃO ADMITIDA COM RECURSOS DA CLÁUSULA DE P,D&amp;I, CONSIDERANDO O EXECUTOR E A QUALIFICAÇÃO DO PROJETO OU PROGRAMA</v>
      </c>
    </row>
    <row r="1398" spans="1:10" ht="12" customHeight="1" x14ac:dyDescent="0.3">
      <c r="A1398" s="597" t="s">
        <v>2045</v>
      </c>
      <c r="B1398" s="597" t="s">
        <v>249</v>
      </c>
      <c r="C1398" s="597" t="s">
        <v>244</v>
      </c>
      <c r="D1398" s="597" t="s">
        <v>2354</v>
      </c>
      <c r="E1398" s="597" t="s">
        <v>2354</v>
      </c>
      <c r="F1398" s="597" t="s">
        <v>1646</v>
      </c>
      <c r="G1398" s="597" t="s">
        <v>260</v>
      </c>
      <c r="H1398" s="598" t="str">
        <f t="shared" si="44"/>
        <v>TIB - TREINAMENTO E AVALIAÇÃO DE CONFORMIDADE;EMPRESA BRASILEIRA;GRANDE;;;CAPACITACAO DE FORNECEDORES;EQUIPAMENTOS LABORATORIAIS</v>
      </c>
      <c r="I1398" s="599" t="s">
        <v>1567</v>
      </c>
      <c r="J1398" s="600" t="str">
        <f t="shared" si="45"/>
        <v>DESPESA NÃO ADMITIDA COM RECURSOS DA CLÁUSULA DE P,D&amp;I, CONSIDERANDO O EXECUTOR E A QUALIFICAÇÃO DO PROJETO OU PROGRAMA</v>
      </c>
    </row>
    <row r="1399" spans="1:10" ht="12" customHeight="1" x14ac:dyDescent="0.3">
      <c r="A1399" s="597" t="s">
        <v>2045</v>
      </c>
      <c r="B1399" s="597" t="s">
        <v>249</v>
      </c>
      <c r="C1399" s="597" t="s">
        <v>244</v>
      </c>
      <c r="D1399" s="597" t="s">
        <v>2354</v>
      </c>
      <c r="E1399" s="597" t="s">
        <v>2354</v>
      </c>
      <c r="F1399" s="597" t="s">
        <v>1646</v>
      </c>
      <c r="G1399" s="597" t="s">
        <v>2052</v>
      </c>
      <c r="H1399" s="598" t="str">
        <f t="shared" si="44"/>
        <v>TIB - TREINAMENTO E AVALIAÇÃO DE CONFORMIDADE;EMPRESA BRASILEIRA;GRANDE;;;CAPACITACAO DE FORNECEDORES;ESTUDOS DE VIABILIDADE TÉCNICA E ECONÔMICA</v>
      </c>
      <c r="I1399" s="599" t="s">
        <v>1567</v>
      </c>
      <c r="J1399" s="600" t="str">
        <f t="shared" si="45"/>
        <v>DESPESA NÃO ADMITIDA COM RECURSOS DA CLÁUSULA DE P,D&amp;I, CONSIDERANDO O EXECUTOR E A QUALIFICAÇÃO DO PROJETO OU PROGRAMA</v>
      </c>
    </row>
    <row r="1400" spans="1:10" ht="12" customHeight="1" x14ac:dyDescent="0.3">
      <c r="A1400" s="597" t="s">
        <v>2045</v>
      </c>
      <c r="B1400" s="597" t="s">
        <v>249</v>
      </c>
      <c r="C1400" s="597" t="s">
        <v>244</v>
      </c>
      <c r="D1400" s="597" t="s">
        <v>2354</v>
      </c>
      <c r="E1400" s="597" t="s">
        <v>2354</v>
      </c>
      <c r="F1400" s="597" t="s">
        <v>1646</v>
      </c>
      <c r="G1400" s="597" t="s">
        <v>2051</v>
      </c>
      <c r="H1400" s="598" t="str">
        <f t="shared" si="44"/>
        <v>TIB - TREINAMENTO E AVALIAÇÃO DE CONFORMIDADE;EMPRESA BRASILEIRA;GRANDE;;;CAPACITACAO DE FORNECEDORES;SERVIÇOS - CABEÇA DE SÉRIE E LOTE PILOTO</v>
      </c>
      <c r="I1400" s="599" t="s">
        <v>1567</v>
      </c>
      <c r="J1400" s="600" t="str">
        <f t="shared" si="45"/>
        <v>DESPESA NÃO ADMITIDA COM RECURSOS DA CLÁUSULA DE P,D&amp;I, CONSIDERANDO O EXECUTOR E A QUALIFICAÇÃO DO PROJETO OU PROGRAMA</v>
      </c>
    </row>
    <row r="1401" spans="1:10" ht="12" customHeight="1" x14ac:dyDescent="0.3">
      <c r="A1401" s="597" t="s">
        <v>2045</v>
      </c>
      <c r="B1401" s="597" t="s">
        <v>249</v>
      </c>
      <c r="C1401" s="597" t="s">
        <v>244</v>
      </c>
      <c r="D1401" s="597" t="s">
        <v>2354</v>
      </c>
      <c r="E1401" s="597" t="s">
        <v>2354</v>
      </c>
      <c r="F1401" s="597" t="s">
        <v>1646</v>
      </c>
      <c r="G1401" s="597" t="s">
        <v>2054</v>
      </c>
      <c r="H1401" s="598" t="str">
        <f t="shared" si="44"/>
        <v>TIB - TREINAMENTO E AVALIAÇÃO DE CONFORMIDADE;EMPRESA BRASILEIRA;GRANDE;;;CAPACITACAO DE FORNECEDORES;SERVIÇOS - OPERACIONALIZAÇÃO DE EQUIPAMENTOS</v>
      </c>
      <c r="I1401" s="599" t="s">
        <v>1567</v>
      </c>
      <c r="J1401" s="600" t="str">
        <f t="shared" si="45"/>
        <v>DESPESA NÃO ADMITIDA COM RECURSOS DA CLÁUSULA DE P,D&amp;I, CONSIDERANDO O EXECUTOR E A QUALIFICAÇÃO DO PROJETO OU PROGRAMA</v>
      </c>
    </row>
    <row r="1402" spans="1:10" ht="12" customHeight="1" x14ac:dyDescent="0.3">
      <c r="A1402" s="597" t="s">
        <v>2045</v>
      </c>
      <c r="B1402" s="597" t="s">
        <v>249</v>
      </c>
      <c r="C1402" s="597" t="s">
        <v>244</v>
      </c>
      <c r="D1402" s="597" t="s">
        <v>2354</v>
      </c>
      <c r="E1402" s="597" t="s">
        <v>2354</v>
      </c>
      <c r="F1402" s="597" t="s">
        <v>2362</v>
      </c>
      <c r="G1402" s="597" t="s">
        <v>2202</v>
      </c>
      <c r="H1402" s="598" t="str">
        <f t="shared" si="44"/>
        <v>TIB - TREINAMENTO E AVALIAÇÃO DE CONFORMIDADE;EMPRESA BRASILEIRA;GRANDE;;;CUSTOS DIRETOS;NA</v>
      </c>
      <c r="I1402" s="599" t="s">
        <v>1567</v>
      </c>
      <c r="J1402" s="600" t="str">
        <f t="shared" si="45"/>
        <v>DESPESA NÃO ADMITIDA COM RECURSOS DA CLÁUSULA DE P,D&amp;I, CONSIDERANDO O EXECUTOR E A QUALIFICAÇÃO DO PROJETO OU PROGRAMA</v>
      </c>
    </row>
    <row r="1403" spans="1:10" ht="12" customHeight="1" x14ac:dyDescent="0.3">
      <c r="A1403" s="597" t="s">
        <v>2045</v>
      </c>
      <c r="B1403" s="597" t="s">
        <v>249</v>
      </c>
      <c r="C1403" s="597" t="s">
        <v>244</v>
      </c>
      <c r="D1403" s="597" t="s">
        <v>2354</v>
      </c>
      <c r="E1403" s="597" t="s">
        <v>2354</v>
      </c>
      <c r="F1403" s="597" t="s">
        <v>1643</v>
      </c>
      <c r="G1403" s="597" t="s">
        <v>2202</v>
      </c>
      <c r="H1403" s="598" t="str">
        <f t="shared" si="44"/>
        <v>TIB - TREINAMENTO E AVALIAÇÃO DE CONFORMIDADE;EMPRESA BRASILEIRA;GRANDE;;;DIARIAS E AJUDA DE CUSTO;NA</v>
      </c>
      <c r="I1403" s="599" t="s">
        <v>1575</v>
      </c>
      <c r="J1403" s="600" t="str">
        <f t="shared" si="45"/>
        <v/>
      </c>
    </row>
    <row r="1404" spans="1:10" ht="12" customHeight="1" x14ac:dyDescent="0.3">
      <c r="A1404" s="597" t="s">
        <v>2045</v>
      </c>
      <c r="B1404" s="597" t="s">
        <v>249</v>
      </c>
      <c r="C1404" s="597" t="s">
        <v>244</v>
      </c>
      <c r="D1404" s="597" t="s">
        <v>2354</v>
      </c>
      <c r="E1404" s="597" t="s">
        <v>2354</v>
      </c>
      <c r="F1404" s="597" t="s">
        <v>1645</v>
      </c>
      <c r="G1404" s="597" t="s">
        <v>2361</v>
      </c>
      <c r="H1404" s="598" t="str">
        <f t="shared" si="44"/>
        <v>TIB - TREINAMENTO E AVALIAÇÃO DE CONFORMIDADE;EMPRESA BRASILEIRA;GRANDE;;;EQUIPAMENTO E MATERIAL PERMANENTE;EQUIPAMENTO</v>
      </c>
      <c r="I1404" s="599" t="s">
        <v>1567</v>
      </c>
      <c r="J1404" s="600" t="str">
        <f t="shared" si="45"/>
        <v>DESPESA NÃO ADMITIDA COM RECURSOS DA CLÁUSULA DE P,D&amp;I, CONSIDERANDO O EXECUTOR E A QUALIFICAÇÃO DO PROJETO OU PROGRAMA</v>
      </c>
    </row>
    <row r="1405" spans="1:10" ht="12" customHeight="1" x14ac:dyDescent="0.3">
      <c r="A1405" s="597" t="s">
        <v>2045</v>
      </c>
      <c r="B1405" s="597" t="s">
        <v>249</v>
      </c>
      <c r="C1405" s="597" t="s">
        <v>244</v>
      </c>
      <c r="D1405" s="597" t="s">
        <v>2354</v>
      </c>
      <c r="E1405" s="597" t="s">
        <v>2354</v>
      </c>
      <c r="F1405" s="597" t="s">
        <v>1645</v>
      </c>
      <c r="G1405" s="597" t="s">
        <v>1248</v>
      </c>
      <c r="H1405" s="598" t="str">
        <f t="shared" si="44"/>
        <v>TIB - TREINAMENTO E AVALIAÇÃO DE CONFORMIDADE;EMPRESA BRASILEIRA;GRANDE;;;EQUIPAMENTO E MATERIAL PERMANENTE;MATERIAL PERMANENTE</v>
      </c>
      <c r="I1405" s="599" t="s">
        <v>1567</v>
      </c>
      <c r="J1405" s="600" t="str">
        <f t="shared" si="45"/>
        <v>DESPESA NÃO ADMITIDA COM RECURSOS DA CLÁUSULA DE P,D&amp;I, CONSIDERANDO O EXECUTOR E A QUALIFICAÇÃO DO PROJETO OU PROGRAMA</v>
      </c>
    </row>
    <row r="1406" spans="1:10" ht="12" customHeight="1" x14ac:dyDescent="0.3">
      <c r="A1406" s="597" t="s">
        <v>2045</v>
      </c>
      <c r="B1406" s="597" t="s">
        <v>249</v>
      </c>
      <c r="C1406" s="597" t="s">
        <v>244</v>
      </c>
      <c r="D1406" s="597" t="s">
        <v>2354</v>
      </c>
      <c r="E1406" s="597" t="s">
        <v>2354</v>
      </c>
      <c r="F1406" s="597" t="s">
        <v>448</v>
      </c>
      <c r="G1406" s="597" t="s">
        <v>2062</v>
      </c>
      <c r="H1406" s="598" t="str">
        <f t="shared" si="44"/>
        <v>TIB - TREINAMENTO E AVALIAÇÃO DE CONFORMIDADE;EMPRESA BRASILEIRA;GRANDE;;;EQUIPE;BOLSA - ALUNO DE GRADUAÇÃO OU PÓS-GRADUAÇÃO</v>
      </c>
      <c r="I1406" s="599" t="s">
        <v>1567</v>
      </c>
      <c r="J1406" s="600" t="str">
        <f t="shared" si="45"/>
        <v>DESPESA NÃO ADMITIDA COM RECURSOS DA CLÁUSULA DE P,D&amp;I, CONSIDERANDO O EXECUTOR E A QUALIFICAÇÃO DO PROJETO OU PROGRAMA</v>
      </c>
    </row>
    <row r="1407" spans="1:10" ht="12" customHeight="1" x14ac:dyDescent="0.3">
      <c r="A1407" s="597" t="s">
        <v>2045</v>
      </c>
      <c r="B1407" s="597" t="s">
        <v>249</v>
      </c>
      <c r="C1407" s="597" t="s">
        <v>244</v>
      </c>
      <c r="D1407" s="597" t="s">
        <v>2354</v>
      </c>
      <c r="E1407" s="597" t="s">
        <v>2354</v>
      </c>
      <c r="F1407" s="597" t="s">
        <v>448</v>
      </c>
      <c r="G1407" s="597" t="s">
        <v>2061</v>
      </c>
      <c r="H1407" s="598" t="str">
        <f t="shared" si="44"/>
        <v>TIB - TREINAMENTO E AVALIAÇÃO DE CONFORMIDADE;EMPRESA BRASILEIRA;GRANDE;;;EQUIPE;BOLSA - DOCENTE OU PESQUISADOR DA INSTITUIÇÃO</v>
      </c>
      <c r="I1407" s="599" t="s">
        <v>1567</v>
      </c>
      <c r="J1407" s="600" t="str">
        <f t="shared" si="45"/>
        <v>DESPESA NÃO ADMITIDA COM RECURSOS DA CLÁUSULA DE P,D&amp;I, CONSIDERANDO O EXECUTOR E A QUALIFICAÇÃO DO PROJETO OU PROGRAMA</v>
      </c>
    </row>
    <row r="1408" spans="1:10" ht="12" customHeight="1" x14ac:dyDescent="0.3">
      <c r="A1408" s="597" t="s">
        <v>2045</v>
      </c>
      <c r="B1408" s="597" t="s">
        <v>249</v>
      </c>
      <c r="C1408" s="597" t="s">
        <v>244</v>
      </c>
      <c r="D1408" s="597" t="s">
        <v>2354</v>
      </c>
      <c r="E1408" s="597" t="s">
        <v>2354</v>
      </c>
      <c r="F1408" s="597" t="s">
        <v>448</v>
      </c>
      <c r="G1408" s="597" t="s">
        <v>2063</v>
      </c>
      <c r="H1408" s="598" t="str">
        <f t="shared" si="44"/>
        <v>TIB - TREINAMENTO E AVALIAÇÃO DE CONFORMIDADE;EMPRESA BRASILEIRA;GRANDE;;;EQUIPE;BOLSA - PESQUISADOR VISITANTE</v>
      </c>
      <c r="I1408" s="599" t="s">
        <v>1567</v>
      </c>
      <c r="J1408" s="600" t="str">
        <f t="shared" si="45"/>
        <v>DESPESA NÃO ADMITIDA COM RECURSOS DA CLÁUSULA DE P,D&amp;I, CONSIDERANDO O EXECUTOR E A QUALIFICAÇÃO DO PROJETO OU PROGRAMA</v>
      </c>
    </row>
    <row r="1409" spans="1:10" ht="12" customHeight="1" x14ac:dyDescent="0.3">
      <c r="A1409" s="597" t="s">
        <v>2045</v>
      </c>
      <c r="B1409" s="597" t="s">
        <v>249</v>
      </c>
      <c r="C1409" s="597" t="s">
        <v>244</v>
      </c>
      <c r="D1409" s="597" t="s">
        <v>2354</v>
      </c>
      <c r="E1409" s="597" t="s">
        <v>2354</v>
      </c>
      <c r="F1409" s="597" t="s">
        <v>448</v>
      </c>
      <c r="G1409" s="597" t="s">
        <v>1641</v>
      </c>
      <c r="H1409" s="598" t="str">
        <f t="shared" si="44"/>
        <v>TIB - TREINAMENTO E AVALIAÇÃO DE CONFORMIDADE;EMPRESA BRASILEIRA;GRANDE;;;EQUIPE;REMUNERAÇÃO DIRETA</v>
      </c>
      <c r="I1409" s="599" t="s">
        <v>1575</v>
      </c>
      <c r="J1409" s="600" t="str">
        <f t="shared" si="45"/>
        <v/>
      </c>
    </row>
    <row r="1410" spans="1:10" ht="12" customHeight="1" x14ac:dyDescent="0.3">
      <c r="A1410" s="597" t="s">
        <v>2045</v>
      </c>
      <c r="B1410" s="597" t="s">
        <v>249</v>
      </c>
      <c r="C1410" s="597" t="s">
        <v>244</v>
      </c>
      <c r="D1410" s="597" t="s">
        <v>2354</v>
      </c>
      <c r="E1410" s="597" t="s">
        <v>2354</v>
      </c>
      <c r="F1410" s="597" t="s">
        <v>1642</v>
      </c>
      <c r="G1410" s="597" t="s">
        <v>2202</v>
      </c>
      <c r="H1410" s="598" t="str">
        <f t="shared" si="44"/>
        <v>TIB - TREINAMENTO E AVALIAÇÃO DE CONFORMIDADE;EMPRESA BRASILEIRA;GRANDE;;;MATERIAL DE CONSUMO;NA</v>
      </c>
      <c r="I1410" s="599" t="s">
        <v>1567</v>
      </c>
      <c r="J1410" s="600" t="str">
        <f t="shared" si="45"/>
        <v>DESPESA NÃO ADMITIDA COM RECURSOS DA CLÁUSULA DE P,D&amp;I, CONSIDERANDO O EXECUTOR E A QUALIFICAÇÃO DO PROJETO OU PROGRAMA</v>
      </c>
    </row>
    <row r="1411" spans="1:10" ht="12" customHeight="1" x14ac:dyDescent="0.3">
      <c r="A1411" s="597" t="s">
        <v>2045</v>
      </c>
      <c r="B1411" s="597" t="s">
        <v>249</v>
      </c>
      <c r="C1411" s="597" t="s">
        <v>244</v>
      </c>
      <c r="D1411" s="597" t="s">
        <v>2354</v>
      </c>
      <c r="E1411" s="597" t="s">
        <v>2354</v>
      </c>
      <c r="F1411" s="597" t="s">
        <v>1644</v>
      </c>
      <c r="G1411" s="597" t="s">
        <v>2066</v>
      </c>
      <c r="H1411" s="598" t="str">
        <f t="shared" si="44"/>
        <v>TIB - TREINAMENTO E AVALIAÇÃO DE CONFORMIDADE;EMPRESA BRASILEIRA;GRANDE;;;OBRAS E INSTALACOES;AMPLIAÇÃO DE ÁREA DE EDIFICAÇÃO</v>
      </c>
      <c r="I1411" s="599" t="s">
        <v>1567</v>
      </c>
      <c r="J1411" s="600" t="str">
        <f t="shared" si="45"/>
        <v>DESPESA NÃO ADMITIDA COM RECURSOS DA CLÁUSULA DE P,D&amp;I, CONSIDERANDO O EXECUTOR E A QUALIFICAÇÃO DO PROJETO OU PROGRAMA</v>
      </c>
    </row>
    <row r="1412" spans="1:10" ht="12" customHeight="1" x14ac:dyDescent="0.3">
      <c r="A1412" s="597" t="s">
        <v>2045</v>
      </c>
      <c r="B1412" s="597" t="s">
        <v>249</v>
      </c>
      <c r="C1412" s="597" t="s">
        <v>244</v>
      </c>
      <c r="D1412" s="597" t="s">
        <v>2354</v>
      </c>
      <c r="E1412" s="597" t="s">
        <v>2354</v>
      </c>
      <c r="F1412" s="597" t="s">
        <v>1644</v>
      </c>
      <c r="G1412" s="597" t="s">
        <v>258</v>
      </c>
      <c r="H1412" s="598" t="str">
        <f t="shared" si="44"/>
        <v>TIB - TREINAMENTO E AVALIAÇÃO DE CONFORMIDADE;EMPRESA BRASILEIRA;GRANDE;;;OBRAS E INSTALACOES;CONSTRUÇÃO DE NOVA EDIFICAÇÃO</v>
      </c>
      <c r="I1412" s="599" t="s">
        <v>1567</v>
      </c>
      <c r="J1412" s="600" t="str">
        <f t="shared" si="45"/>
        <v>DESPESA NÃO ADMITIDA COM RECURSOS DA CLÁUSULA DE P,D&amp;I, CONSIDERANDO O EXECUTOR E A QUALIFICAÇÃO DO PROJETO OU PROGRAMA</v>
      </c>
    </row>
    <row r="1413" spans="1:10" ht="12" customHeight="1" x14ac:dyDescent="0.3">
      <c r="A1413" s="597" t="s">
        <v>2045</v>
      </c>
      <c r="B1413" s="597" t="s">
        <v>249</v>
      </c>
      <c r="C1413" s="597" t="s">
        <v>244</v>
      </c>
      <c r="D1413" s="597" t="s">
        <v>2354</v>
      </c>
      <c r="E1413" s="597" t="s">
        <v>2354</v>
      </c>
      <c r="F1413" s="597" t="s">
        <v>1644</v>
      </c>
      <c r="G1413" s="597" t="s">
        <v>2067</v>
      </c>
      <c r="H1413" s="598" t="str">
        <f t="shared" si="44"/>
        <v>TIB - TREINAMENTO E AVALIAÇÃO DE CONFORMIDADE;EMPRESA BRASILEIRA;GRANDE;;;OBRAS E INSTALACOES;PROJETO EXECUTIVO E ESTUDOS TÉCNICOS</v>
      </c>
      <c r="I1413" s="599" t="s">
        <v>1567</v>
      </c>
      <c r="J1413" s="600" t="str">
        <f t="shared" si="45"/>
        <v>DESPESA NÃO ADMITIDA COM RECURSOS DA CLÁUSULA DE P,D&amp;I, CONSIDERANDO O EXECUTOR E A QUALIFICAÇÃO DO PROJETO OU PROGRAMA</v>
      </c>
    </row>
    <row r="1414" spans="1:10" ht="12" customHeight="1" x14ac:dyDescent="0.3">
      <c r="A1414" s="597" t="s">
        <v>2045</v>
      </c>
      <c r="B1414" s="597" t="s">
        <v>249</v>
      </c>
      <c r="C1414" s="597" t="s">
        <v>244</v>
      </c>
      <c r="D1414" s="597" t="s">
        <v>2354</v>
      </c>
      <c r="E1414" s="597" t="s">
        <v>2354</v>
      </c>
      <c r="F1414" s="597" t="s">
        <v>1644</v>
      </c>
      <c r="G1414" s="597" t="s">
        <v>219</v>
      </c>
      <c r="H1414" s="598" t="str">
        <f t="shared" si="44"/>
        <v>TIB - TREINAMENTO E AVALIAÇÃO DE CONFORMIDADE;EMPRESA BRASILEIRA;GRANDE;;;OBRAS E INSTALACOES;REFORMA DE EDIFICAÇÃO</v>
      </c>
      <c r="I1414" s="599" t="s">
        <v>1567</v>
      </c>
      <c r="J1414" s="600" t="str">
        <f t="shared" si="45"/>
        <v>DESPESA NÃO ADMITIDA COM RECURSOS DA CLÁUSULA DE P,D&amp;I, CONSIDERANDO O EXECUTOR E A QUALIFICAÇÃO DO PROJETO OU PROGRAMA</v>
      </c>
    </row>
    <row r="1415" spans="1:10" ht="12" customHeight="1" x14ac:dyDescent="0.3">
      <c r="A1415" s="597" t="s">
        <v>2045</v>
      </c>
      <c r="B1415" s="597" t="s">
        <v>249</v>
      </c>
      <c r="C1415" s="597" t="s">
        <v>244</v>
      </c>
      <c r="D1415" s="597" t="s">
        <v>2354</v>
      </c>
      <c r="E1415" s="597" t="s">
        <v>2354</v>
      </c>
      <c r="F1415" s="597" t="s">
        <v>1644</v>
      </c>
      <c r="G1415" s="597" t="s">
        <v>2065</v>
      </c>
      <c r="H1415" s="598" t="str">
        <f t="shared" si="44"/>
        <v>TIB - TREINAMENTO E AVALIAÇÃO DE CONFORMIDADE;EMPRESA BRASILEIRA;GRANDE;;;OBRAS E INSTALACOES;SERVIÇO TÉCNICO DE APOIO - INFRAESTRUTURA</v>
      </c>
      <c r="I1415" s="599" t="s">
        <v>1567</v>
      </c>
      <c r="J1415" s="600" t="str">
        <f t="shared" si="45"/>
        <v>DESPESA NÃO ADMITIDA COM RECURSOS DA CLÁUSULA DE P,D&amp;I, CONSIDERANDO O EXECUTOR E A QUALIFICAÇÃO DO PROJETO OU PROGRAMA</v>
      </c>
    </row>
    <row r="1416" spans="1:10" ht="12" customHeight="1" x14ac:dyDescent="0.3">
      <c r="A1416" s="597" t="s">
        <v>2045</v>
      </c>
      <c r="B1416" s="597" t="s">
        <v>249</v>
      </c>
      <c r="C1416" s="597" t="s">
        <v>244</v>
      </c>
      <c r="D1416" s="597" t="s">
        <v>2354</v>
      </c>
      <c r="E1416" s="597" t="s">
        <v>2354</v>
      </c>
      <c r="F1416" s="597" t="s">
        <v>10</v>
      </c>
      <c r="G1416" s="597" t="s">
        <v>1649</v>
      </c>
      <c r="H1416" s="598" t="str">
        <f t="shared" si="44"/>
        <v>TIB - TREINAMENTO E AVALIAÇÃO DE CONFORMIDADE;EMPRESA BRASILEIRA;GRANDE;;;OUTRAS DESPESAS;DESPESA DE IMPORTACAO</v>
      </c>
      <c r="I1416" s="599" t="s">
        <v>1567</v>
      </c>
      <c r="J1416" s="600" t="str">
        <f t="shared" si="45"/>
        <v>DESPESA NÃO ADMITIDA COM RECURSOS DA CLÁUSULA DE P,D&amp;I, CONSIDERANDO O EXECUTOR E A QUALIFICAÇÃO DO PROJETO OU PROGRAMA</v>
      </c>
    </row>
    <row r="1417" spans="1:10" ht="12" customHeight="1" x14ac:dyDescent="0.3">
      <c r="A1417" s="597" t="s">
        <v>2045</v>
      </c>
      <c r="B1417" s="597" t="s">
        <v>249</v>
      </c>
      <c r="C1417" s="597" t="s">
        <v>244</v>
      </c>
      <c r="D1417" s="597" t="s">
        <v>2354</v>
      </c>
      <c r="E1417" s="597" t="s">
        <v>2354</v>
      </c>
      <c r="F1417" s="597" t="s">
        <v>10</v>
      </c>
      <c r="G1417" s="597" t="s">
        <v>1650</v>
      </c>
      <c r="H1417" s="598" t="str">
        <f t="shared" si="44"/>
        <v>TIB - TREINAMENTO E AVALIAÇÃO DE CONFORMIDADE;EMPRESA BRASILEIRA;GRANDE;;;OUTRAS DESPESAS;DESPESA OPERACIONAL E ADMINISTRATIVA</v>
      </c>
      <c r="I1417" s="599" t="s">
        <v>1567</v>
      </c>
      <c r="J1417" s="600" t="str">
        <f t="shared" si="45"/>
        <v>DESPESA NÃO ADMITIDA COM RECURSOS DA CLÁUSULA DE P,D&amp;I, CONSIDERANDO O EXECUTOR E A QUALIFICAÇÃO DO PROJETO OU PROGRAMA</v>
      </c>
    </row>
    <row r="1418" spans="1:10" ht="12" customHeight="1" x14ac:dyDescent="0.3">
      <c r="A1418" s="597" t="s">
        <v>2045</v>
      </c>
      <c r="B1418" s="597" t="s">
        <v>249</v>
      </c>
      <c r="C1418" s="597" t="s">
        <v>244</v>
      </c>
      <c r="D1418" s="597" t="s">
        <v>2354</v>
      </c>
      <c r="E1418" s="597" t="s">
        <v>2354</v>
      </c>
      <c r="F1418" s="597" t="s">
        <v>10</v>
      </c>
      <c r="G1418" s="597" t="s">
        <v>277</v>
      </c>
      <c r="H1418" s="598" t="str">
        <f t="shared" si="44"/>
        <v>TIB - TREINAMENTO E AVALIAÇÃO DE CONFORMIDADE;EMPRESA BRASILEIRA;GRANDE;;;OUTRAS DESPESAS;RESSARCIMENTO DE CUSTOS INDIRETOS</v>
      </c>
      <c r="I1418" s="599" t="s">
        <v>1567</v>
      </c>
      <c r="J1418" s="600" t="str">
        <f t="shared" si="45"/>
        <v>DESPESA NÃO ADMITIDA COM RECURSOS DA CLÁUSULA DE P,D&amp;I, CONSIDERANDO O EXECUTOR E A QUALIFICAÇÃO DO PROJETO OU PROGRAMA</v>
      </c>
    </row>
    <row r="1419" spans="1:10" ht="12" customHeight="1" x14ac:dyDescent="0.3">
      <c r="A1419" s="597" t="s">
        <v>2045</v>
      </c>
      <c r="B1419" s="597" t="s">
        <v>249</v>
      </c>
      <c r="C1419" s="597" t="s">
        <v>244</v>
      </c>
      <c r="D1419" s="597" t="s">
        <v>2354</v>
      </c>
      <c r="E1419" s="597" t="s">
        <v>2354</v>
      </c>
      <c r="F1419" s="597" t="s">
        <v>317</v>
      </c>
      <c r="G1419" s="597" t="s">
        <v>2060</v>
      </c>
      <c r="H1419" s="598" t="str">
        <f t="shared" si="44"/>
        <v>TIB - TREINAMENTO E AVALIAÇÃO DE CONFORMIDADE;EMPRESA BRASILEIRA;GRANDE;;;OUTROS BENS E DIREITOS;DADO GEOLÓGICO, GEOQUÍMICO OU GEOFÍSICO PÚBLICO</v>
      </c>
      <c r="I1419" s="599" t="s">
        <v>1567</v>
      </c>
      <c r="J1419" s="600" t="str">
        <f t="shared" si="45"/>
        <v>DESPESA NÃO ADMITIDA COM RECURSOS DA CLÁUSULA DE P,D&amp;I, CONSIDERANDO O EXECUTOR E A QUALIFICAÇÃO DO PROJETO OU PROGRAMA</v>
      </c>
    </row>
    <row r="1420" spans="1:10" ht="12" customHeight="1" x14ac:dyDescent="0.3">
      <c r="A1420" s="597" t="s">
        <v>2045</v>
      </c>
      <c r="B1420" s="597" t="s">
        <v>249</v>
      </c>
      <c r="C1420" s="597" t="s">
        <v>244</v>
      </c>
      <c r="D1420" s="597" t="s">
        <v>2354</v>
      </c>
      <c r="E1420" s="597" t="s">
        <v>2354</v>
      </c>
      <c r="F1420" s="597" t="s">
        <v>317</v>
      </c>
      <c r="G1420" s="597" t="s">
        <v>220</v>
      </c>
      <c r="H1420" s="598" t="str">
        <f t="shared" si="44"/>
        <v>TIB - TREINAMENTO E AVALIAÇÃO DE CONFORMIDADE;EMPRESA BRASILEIRA;GRANDE;;;OUTROS BENS E DIREITOS;DADO NÃO REGULADO PELA ANP</v>
      </c>
      <c r="I1420" s="599" t="s">
        <v>1567</v>
      </c>
      <c r="J1420" s="600" t="str">
        <f t="shared" si="45"/>
        <v>DESPESA NÃO ADMITIDA COM RECURSOS DA CLÁUSULA DE P,D&amp;I, CONSIDERANDO O EXECUTOR E A QUALIFICAÇÃO DO PROJETO OU PROGRAMA</v>
      </c>
    </row>
    <row r="1421" spans="1:10" ht="12" customHeight="1" x14ac:dyDescent="0.3">
      <c r="A1421" s="597" t="s">
        <v>2045</v>
      </c>
      <c r="B1421" s="597" t="s">
        <v>249</v>
      </c>
      <c r="C1421" s="597" t="s">
        <v>244</v>
      </c>
      <c r="D1421" s="597" t="s">
        <v>2354</v>
      </c>
      <c r="E1421" s="597" t="s">
        <v>2354</v>
      </c>
      <c r="F1421" s="597" t="s">
        <v>317</v>
      </c>
      <c r="G1421" s="597" t="s">
        <v>215</v>
      </c>
      <c r="H1421" s="598" t="str">
        <f t="shared" si="44"/>
        <v>TIB - TREINAMENTO E AVALIAÇÃO DE CONFORMIDADE;EMPRESA BRASILEIRA;GRANDE;;;OUTROS BENS E DIREITOS;MATERIAL BIBLIOGRÁFICO</v>
      </c>
      <c r="I1421" s="599" t="s">
        <v>1567</v>
      </c>
      <c r="J1421" s="600" t="str">
        <f t="shared" si="45"/>
        <v>DESPESA NÃO ADMITIDA COM RECURSOS DA CLÁUSULA DE P,D&amp;I, CONSIDERANDO O EXECUTOR E A QUALIFICAÇÃO DO PROJETO OU PROGRAMA</v>
      </c>
    </row>
    <row r="1422" spans="1:10" ht="12" customHeight="1" x14ac:dyDescent="0.3">
      <c r="A1422" s="597" t="s">
        <v>2045</v>
      </c>
      <c r="B1422" s="597" t="s">
        <v>249</v>
      </c>
      <c r="C1422" s="597" t="s">
        <v>244</v>
      </c>
      <c r="D1422" s="597" t="s">
        <v>2354</v>
      </c>
      <c r="E1422" s="597" t="s">
        <v>2354</v>
      </c>
      <c r="F1422" s="597" t="s">
        <v>317</v>
      </c>
      <c r="G1422" s="597" t="s">
        <v>2068</v>
      </c>
      <c r="H1422" s="598" t="str">
        <f t="shared" si="44"/>
        <v>TIB - TREINAMENTO E AVALIAÇÃO DE CONFORMIDADE;EMPRESA BRASILEIRA;GRANDE;;;OUTROS BENS E DIREITOS;OUTRO (ESPECIFIQUE)</v>
      </c>
      <c r="I1422" s="599" t="s">
        <v>1567</v>
      </c>
      <c r="J1422" s="600" t="str">
        <f t="shared" si="45"/>
        <v>DESPESA NÃO ADMITIDA COM RECURSOS DA CLÁUSULA DE P,D&amp;I, CONSIDERANDO O EXECUTOR E A QUALIFICAÇÃO DO PROJETO OU PROGRAMA</v>
      </c>
    </row>
    <row r="1423" spans="1:10" ht="12" customHeight="1" x14ac:dyDescent="0.3">
      <c r="A1423" s="597" t="s">
        <v>2045</v>
      </c>
      <c r="B1423" s="597" t="s">
        <v>249</v>
      </c>
      <c r="C1423" s="597" t="s">
        <v>244</v>
      </c>
      <c r="D1423" s="597" t="s">
        <v>2354</v>
      </c>
      <c r="E1423" s="597" t="s">
        <v>2354</v>
      </c>
      <c r="F1423" s="597" t="s">
        <v>317</v>
      </c>
      <c r="G1423" s="597" t="s">
        <v>321</v>
      </c>
      <c r="H1423" s="598" t="str">
        <f t="shared" si="44"/>
        <v>TIB - TREINAMENTO E AVALIAÇÃO DE CONFORMIDADE;EMPRESA BRASILEIRA;GRANDE;;;OUTROS BENS E DIREITOS;SOFTWARE</v>
      </c>
      <c r="I1423" s="599" t="s">
        <v>1567</v>
      </c>
      <c r="J1423" s="600" t="str">
        <f t="shared" si="45"/>
        <v>DESPESA NÃO ADMITIDA COM RECURSOS DA CLÁUSULA DE P,D&amp;I, CONSIDERANDO O EXECUTOR E A QUALIFICAÇÃO DO PROJETO OU PROGRAMA</v>
      </c>
    </row>
    <row r="1424" spans="1:10" ht="12" customHeight="1" x14ac:dyDescent="0.3">
      <c r="A1424" s="597" t="s">
        <v>2045</v>
      </c>
      <c r="B1424" s="597" t="s">
        <v>249</v>
      </c>
      <c r="C1424" s="597" t="s">
        <v>244</v>
      </c>
      <c r="D1424" s="597" t="s">
        <v>2354</v>
      </c>
      <c r="E1424" s="597" t="s">
        <v>2354</v>
      </c>
      <c r="F1424" s="597" t="s">
        <v>409</v>
      </c>
      <c r="G1424" s="597" t="s">
        <v>2202</v>
      </c>
      <c r="H1424" s="598" t="str">
        <f t="shared" si="44"/>
        <v>TIB - TREINAMENTO E AVALIAÇÃO DE CONFORMIDADE;EMPRESA BRASILEIRA;GRANDE;;;PASSAGENS;NA</v>
      </c>
      <c r="I1424" s="599" t="s">
        <v>1575</v>
      </c>
      <c r="J1424" s="600" t="str">
        <f t="shared" si="45"/>
        <v/>
      </c>
    </row>
    <row r="1425" spans="1:10" ht="12" customHeight="1" x14ac:dyDescent="0.3">
      <c r="A1425" s="597" t="s">
        <v>2045</v>
      </c>
      <c r="B1425" s="597" t="s">
        <v>249</v>
      </c>
      <c r="C1425" s="597" t="s">
        <v>244</v>
      </c>
      <c r="D1425" s="597" t="s">
        <v>2354</v>
      </c>
      <c r="E1425" s="597" t="s">
        <v>2354</v>
      </c>
      <c r="F1425" s="597" t="s">
        <v>1705</v>
      </c>
      <c r="G1425" s="597" t="s">
        <v>2058</v>
      </c>
      <c r="H1425" s="598" t="str">
        <f t="shared" si="44"/>
        <v>TIB - TREINAMENTO E AVALIAÇÃO DE CONFORMIDADE;EMPRESA BRASILEIRA;GRANDE;;;PROTOTIPO;MATERIAL OU COMPONENTE - PROTÓTIPO OU UNIDADE PILOTO</v>
      </c>
      <c r="I1425" s="599" t="s">
        <v>1567</v>
      </c>
      <c r="J1425" s="600" t="str">
        <f t="shared" si="45"/>
        <v>DESPESA NÃO ADMITIDA COM RECURSOS DA CLÁUSULA DE P,D&amp;I, CONSIDERANDO O EXECUTOR E A QUALIFICAÇÃO DO PROJETO OU PROGRAMA</v>
      </c>
    </row>
    <row r="1426" spans="1:10" ht="12" customHeight="1" x14ac:dyDescent="0.3">
      <c r="A1426" s="597" t="s">
        <v>2045</v>
      </c>
      <c r="B1426" s="597" t="s">
        <v>249</v>
      </c>
      <c r="C1426" s="597" t="s">
        <v>244</v>
      </c>
      <c r="D1426" s="597" t="s">
        <v>2354</v>
      </c>
      <c r="E1426" s="597" t="s">
        <v>2354</v>
      </c>
      <c r="F1426" s="597" t="s">
        <v>1705</v>
      </c>
      <c r="G1426" s="597" t="s">
        <v>2059</v>
      </c>
      <c r="H1426" s="598" t="str">
        <f t="shared" si="44"/>
        <v>TIB - TREINAMENTO E AVALIAÇÃO DE CONFORMIDADE;EMPRESA BRASILEIRA;GRANDE;;;PROTOTIPO;SERVIÇO DE TERCEIRO - PROTÓTIPO OU UNIDADE PILOTO</v>
      </c>
      <c r="I1426" s="599" t="s">
        <v>1567</v>
      </c>
      <c r="J1426" s="600" t="str">
        <f t="shared" si="45"/>
        <v>DESPESA NÃO ADMITIDA COM RECURSOS DA CLÁUSULA DE P,D&amp;I, CONSIDERANDO O EXECUTOR E A QUALIFICAÇÃO DO PROJETO OU PROGRAMA</v>
      </c>
    </row>
    <row r="1427" spans="1:10" ht="12" customHeight="1" x14ac:dyDescent="0.3">
      <c r="A1427" s="597" t="s">
        <v>2045</v>
      </c>
      <c r="B1427" s="597" t="s">
        <v>249</v>
      </c>
      <c r="C1427" s="597" t="s">
        <v>244</v>
      </c>
      <c r="D1427" s="597" t="s">
        <v>2354</v>
      </c>
      <c r="E1427" s="597" t="s">
        <v>2354</v>
      </c>
      <c r="F1427" s="597" t="s">
        <v>303</v>
      </c>
      <c r="G1427" s="597" t="s">
        <v>1647</v>
      </c>
      <c r="H1427" s="598" t="str">
        <f t="shared" si="44"/>
        <v>TIB - TREINAMENTO E AVALIAÇÃO DE CONFORMIDADE;EMPRESA BRASILEIRA;GRANDE;;;RECURSOS HUMANOS;BOLSA</v>
      </c>
      <c r="I1427" s="599" t="s">
        <v>1567</v>
      </c>
      <c r="J1427" s="600" t="str">
        <f t="shared" si="45"/>
        <v>DESPESA NÃO ADMITIDA COM RECURSOS DA CLÁUSULA DE P,D&amp;I, CONSIDERANDO O EXECUTOR E A QUALIFICAÇÃO DO PROJETO OU PROGRAMA</v>
      </c>
    </row>
    <row r="1428" spans="1:10" ht="12" customHeight="1" x14ac:dyDescent="0.3">
      <c r="A1428" s="597" t="s">
        <v>2045</v>
      </c>
      <c r="B1428" s="597" t="s">
        <v>249</v>
      </c>
      <c r="C1428" s="597" t="s">
        <v>244</v>
      </c>
      <c r="D1428" s="597" t="s">
        <v>2354</v>
      </c>
      <c r="E1428" s="597" t="s">
        <v>2354</v>
      </c>
      <c r="F1428" s="597" t="s">
        <v>303</v>
      </c>
      <c r="G1428" s="597" t="s">
        <v>270</v>
      </c>
      <c r="H1428" s="598" t="str">
        <f t="shared" si="44"/>
        <v>TIB - TREINAMENTO E AVALIAÇÃO DE CONFORMIDADE;EMPRESA BRASILEIRA;GRANDE;;;RECURSOS HUMANOS;TAXA DE BANCADA</v>
      </c>
      <c r="I1428" s="599" t="s">
        <v>1567</v>
      </c>
      <c r="J1428" s="600" t="str">
        <f t="shared" si="45"/>
        <v>DESPESA NÃO ADMITIDA COM RECURSOS DA CLÁUSULA DE P,D&amp;I, CONSIDERANDO O EXECUTOR E A QUALIFICAÇÃO DO PROJETO OU PROGRAMA</v>
      </c>
    </row>
    <row r="1429" spans="1:10" ht="12" customHeight="1" x14ac:dyDescent="0.3">
      <c r="A1429" s="597" t="s">
        <v>2045</v>
      </c>
      <c r="B1429" s="597" t="s">
        <v>249</v>
      </c>
      <c r="C1429" s="597" t="s">
        <v>244</v>
      </c>
      <c r="D1429" s="597" t="s">
        <v>2354</v>
      </c>
      <c r="E1429" s="597" t="s">
        <v>2354</v>
      </c>
      <c r="F1429" s="597" t="s">
        <v>2357</v>
      </c>
      <c r="G1429" s="597" t="s">
        <v>232</v>
      </c>
      <c r="H1429" s="598" t="str">
        <f t="shared" si="44"/>
        <v>TIB - TREINAMENTO E AVALIAÇÃO DE CONFORMIDADE;EMPRESA BRASILEIRA;GRANDE;;;SERVICOS;OUTRO SERVIÇO DE APOIO</v>
      </c>
      <c r="I1429" s="599" t="s">
        <v>1567</v>
      </c>
      <c r="J1429" s="600" t="str">
        <f t="shared" si="45"/>
        <v>DESPESA NÃO ADMITIDA COM RECURSOS DA CLÁUSULA DE P,D&amp;I, CONSIDERANDO O EXECUTOR E A QUALIFICAÇÃO DO PROJETO OU PROGRAMA</v>
      </c>
    </row>
    <row r="1430" spans="1:10" ht="12" customHeight="1" x14ac:dyDescent="0.3">
      <c r="A1430" s="597" t="s">
        <v>2045</v>
      </c>
      <c r="B1430" s="597" t="s">
        <v>249</v>
      </c>
      <c r="C1430" s="597" t="s">
        <v>244</v>
      </c>
      <c r="D1430" s="597" t="s">
        <v>2354</v>
      </c>
      <c r="E1430" s="597" t="s">
        <v>2354</v>
      </c>
      <c r="F1430" s="597" t="s">
        <v>2357</v>
      </c>
      <c r="G1430" s="597" t="s">
        <v>221</v>
      </c>
      <c r="H1430" s="598" t="str">
        <f t="shared" si="44"/>
        <v>TIB - TREINAMENTO E AVALIAÇÃO DE CONFORMIDADE;EMPRESA BRASILEIRA;GRANDE;;;SERVICOS;PERFURAÇÃO DE POÇO ESTRATIGRÁFICO</v>
      </c>
      <c r="I1430" s="599" t="s">
        <v>1567</v>
      </c>
      <c r="J1430" s="600" t="str">
        <f t="shared" si="45"/>
        <v>DESPESA NÃO ADMITIDA COM RECURSOS DA CLÁUSULA DE P,D&amp;I, CONSIDERANDO O EXECUTOR E A QUALIFICAÇÃO DO PROJETO OU PROGRAMA</v>
      </c>
    </row>
    <row r="1431" spans="1:10" ht="12" customHeight="1" x14ac:dyDescent="0.3">
      <c r="A1431" s="597" t="s">
        <v>2045</v>
      </c>
      <c r="B1431" s="597" t="s">
        <v>249</v>
      </c>
      <c r="C1431" s="597" t="s">
        <v>244</v>
      </c>
      <c r="D1431" s="597" t="s">
        <v>2354</v>
      </c>
      <c r="E1431" s="597" t="s">
        <v>2354</v>
      </c>
      <c r="F1431" s="597" t="s">
        <v>2357</v>
      </c>
      <c r="G1431" s="597" t="s">
        <v>2055</v>
      </c>
      <c r="H1431" s="598" t="str">
        <f t="shared" si="44"/>
        <v>TIB - TREINAMENTO E AVALIAÇÃO DE CONFORMIDADE;EMPRESA BRASILEIRA;GRANDE;;;SERVICOS;SERVIÇO DE APOIO PARA AQUISIÇÃO DE DADOS</v>
      </c>
      <c r="I1431" s="599" t="s">
        <v>1567</v>
      </c>
      <c r="J1431" s="600" t="str">
        <f t="shared" si="45"/>
        <v>DESPESA NÃO ADMITIDA COM RECURSOS DA CLÁUSULA DE P,D&amp;I, CONSIDERANDO O EXECUTOR E A QUALIFICAÇÃO DO PROJETO OU PROGRAMA</v>
      </c>
    </row>
    <row r="1432" spans="1:10" ht="12" customHeight="1" x14ac:dyDescent="0.3">
      <c r="A1432" s="597" t="s">
        <v>2045</v>
      </c>
      <c r="B1432" s="597" t="s">
        <v>249</v>
      </c>
      <c r="C1432" s="597" t="s">
        <v>244</v>
      </c>
      <c r="D1432" s="597" t="s">
        <v>2354</v>
      </c>
      <c r="E1432" s="597" t="s">
        <v>2354</v>
      </c>
      <c r="F1432" s="597" t="s">
        <v>2357</v>
      </c>
      <c r="G1432" s="597" t="s">
        <v>230</v>
      </c>
      <c r="H1432" s="598" t="str">
        <f t="shared" si="44"/>
        <v>TIB - TREINAMENTO E AVALIAÇÃO DE CONFORMIDADE;EMPRESA BRASILEIRA;GRANDE;;;SERVICOS;SERVIÇO DE EDITORAÇÃO E IMPRESSÃO</v>
      </c>
      <c r="I1432" s="599" t="s">
        <v>1567</v>
      </c>
      <c r="J1432" s="600" t="str">
        <f t="shared" si="45"/>
        <v>DESPESA NÃO ADMITIDA COM RECURSOS DA CLÁUSULA DE P,D&amp;I, CONSIDERANDO O EXECUTOR E A QUALIFICAÇÃO DO PROJETO OU PROGRAMA</v>
      </c>
    </row>
    <row r="1433" spans="1:10" ht="12" customHeight="1" x14ac:dyDescent="0.3">
      <c r="A1433" s="597" t="s">
        <v>2045</v>
      </c>
      <c r="B1433" s="597" t="s">
        <v>249</v>
      </c>
      <c r="C1433" s="597" t="s">
        <v>244</v>
      </c>
      <c r="D1433" s="597" t="s">
        <v>2354</v>
      </c>
      <c r="E1433" s="597" t="s">
        <v>2354</v>
      </c>
      <c r="F1433" s="597" t="s">
        <v>2357</v>
      </c>
      <c r="G1433" s="597" t="s">
        <v>231</v>
      </c>
      <c r="H1433" s="598" t="str">
        <f t="shared" si="44"/>
        <v>TIB - TREINAMENTO E AVALIAÇÃO DE CONFORMIDADE;EMPRESA BRASILEIRA;GRANDE;;;SERVICOS;SERVIÇO DE LOCOMOÇÃO E TRANSPORTE</v>
      </c>
      <c r="I1433" s="599" t="s">
        <v>1567</v>
      </c>
      <c r="J1433" s="600" t="str">
        <f t="shared" si="45"/>
        <v>DESPESA NÃO ADMITIDA COM RECURSOS DA CLÁUSULA DE P,D&amp;I, CONSIDERANDO O EXECUTOR E A QUALIFICAÇÃO DO PROJETO OU PROGRAMA</v>
      </c>
    </row>
    <row r="1434" spans="1:10" ht="12" customHeight="1" x14ac:dyDescent="0.3">
      <c r="A1434" s="597" t="s">
        <v>2045</v>
      </c>
      <c r="B1434" s="597" t="s">
        <v>249</v>
      </c>
      <c r="C1434" s="597" t="s">
        <v>244</v>
      </c>
      <c r="D1434" s="597" t="s">
        <v>2354</v>
      </c>
      <c r="E1434" s="597" t="s">
        <v>2354</v>
      </c>
      <c r="F1434" s="597" t="s">
        <v>2357</v>
      </c>
      <c r="G1434" s="597" t="s">
        <v>2358</v>
      </c>
      <c r="H1434" s="598" t="str">
        <f t="shared" si="44"/>
        <v>TIB - TREINAMENTO E AVALIAÇÃO DE CONFORMIDADE;EMPRESA BRASILEIRA;GRANDE;;;SERVICOS;SERVIÇO DE MANUTENÇÃO</v>
      </c>
      <c r="I1434" s="599" t="s">
        <v>1567</v>
      </c>
      <c r="J1434" s="600" t="str">
        <f t="shared" si="45"/>
        <v>DESPESA NÃO ADMITIDA COM RECURSOS DA CLÁUSULA DE P,D&amp;I, CONSIDERANDO O EXECUTOR E A QUALIFICAÇÃO DO PROJETO OU PROGRAMA</v>
      </c>
    </row>
    <row r="1435" spans="1:10" ht="12" customHeight="1" x14ac:dyDescent="0.3">
      <c r="A1435" s="597" t="s">
        <v>2045</v>
      </c>
      <c r="B1435" s="597" t="s">
        <v>249</v>
      </c>
      <c r="C1435" s="597" t="s">
        <v>244</v>
      </c>
      <c r="D1435" s="597" t="s">
        <v>2354</v>
      </c>
      <c r="E1435" s="597" t="s">
        <v>2354</v>
      </c>
      <c r="F1435" s="597" t="s">
        <v>2357</v>
      </c>
      <c r="G1435" s="597" t="s">
        <v>2399</v>
      </c>
      <c r="H1435" s="598" t="str">
        <f t="shared" si="44"/>
        <v>TIB - TREINAMENTO E AVALIAÇÃO DE CONFORMIDADE;EMPRESA BRASILEIRA;GRANDE;;;SERVICOS;SERVIÇO TÉCNICO ESPECIALIZADO</v>
      </c>
      <c r="I1435" s="599" t="s">
        <v>1567</v>
      </c>
      <c r="J1435" s="600" t="str">
        <f t="shared" si="45"/>
        <v>DESPESA NÃO ADMITIDA COM RECURSOS DA CLÁUSULA DE P,D&amp;I, CONSIDERANDO O EXECUTOR E A QUALIFICAÇÃO DO PROJETO OU PROGRAMA</v>
      </c>
    </row>
    <row r="1436" spans="1:10" ht="12" customHeight="1" x14ac:dyDescent="0.3">
      <c r="A1436" s="597" t="s">
        <v>2045</v>
      </c>
      <c r="B1436" s="597" t="s">
        <v>249</v>
      </c>
      <c r="C1436" s="597" t="s">
        <v>244</v>
      </c>
      <c r="D1436" s="597" t="s">
        <v>2354</v>
      </c>
      <c r="E1436" s="597" t="s">
        <v>2354</v>
      </c>
      <c r="F1436" s="597" t="s">
        <v>2357</v>
      </c>
      <c r="G1436" s="597" t="s">
        <v>2359</v>
      </c>
      <c r="H1436" s="598" t="str">
        <f t="shared" si="44"/>
        <v>TIB - TREINAMENTO E AVALIAÇÃO DE CONFORMIDADE;EMPRESA BRASILEIRA;GRANDE;;;SERVICOS;SERVIÇOS COMPUTACIONAIS</v>
      </c>
      <c r="I1436" s="599" t="s">
        <v>1567</v>
      </c>
      <c r="J1436" s="600" t="str">
        <f t="shared" si="45"/>
        <v>DESPESA NÃO ADMITIDA COM RECURSOS DA CLÁUSULA DE P,D&amp;I, CONSIDERANDO O EXECUTOR E A QUALIFICAÇÃO DO PROJETO OU PROGRAMA</v>
      </c>
    </row>
    <row r="1437" spans="1:10" ht="12" customHeight="1" x14ac:dyDescent="0.3">
      <c r="A1437" s="597" t="s">
        <v>2045</v>
      </c>
      <c r="B1437" s="597" t="s">
        <v>249</v>
      </c>
      <c r="C1437" s="597" t="s">
        <v>244</v>
      </c>
      <c r="D1437" s="597" t="s">
        <v>2354</v>
      </c>
      <c r="E1437" s="597" t="s">
        <v>2354</v>
      </c>
      <c r="F1437" s="597" t="s">
        <v>2357</v>
      </c>
      <c r="G1437" s="597" t="s">
        <v>229</v>
      </c>
      <c r="H1437" s="598" t="str">
        <f t="shared" si="44"/>
        <v>TIB - TREINAMENTO E AVALIAÇÃO DE CONFORMIDADE;EMPRESA BRASILEIRA;GRANDE;;;SERVICOS;TAXA DE INSCRIÇÃO EM CONGRESSO OU EVENTO</v>
      </c>
      <c r="I1437" s="599" t="s">
        <v>1567</v>
      </c>
      <c r="J1437" s="600" t="str">
        <f t="shared" si="45"/>
        <v>DESPESA NÃO ADMITIDA COM RECURSOS DA CLÁUSULA DE P,D&amp;I, CONSIDERANDO O EXECUTOR E A QUALIFICAÇÃO DO PROJETO OU PROGRAMA</v>
      </c>
    </row>
    <row r="1438" spans="1:10" ht="12" customHeight="1" x14ac:dyDescent="0.3">
      <c r="A1438" s="597" t="s">
        <v>2045</v>
      </c>
      <c r="B1438" s="597" t="s">
        <v>249</v>
      </c>
      <c r="C1438" s="597" t="s">
        <v>244</v>
      </c>
      <c r="D1438" s="597" t="s">
        <v>2354</v>
      </c>
      <c r="E1438" s="597" t="s">
        <v>2354</v>
      </c>
      <c r="F1438" s="597" t="s">
        <v>2360</v>
      </c>
      <c r="G1438" s="597" t="s">
        <v>2064</v>
      </c>
      <c r="H1438" s="598" t="str">
        <f t="shared" si="44"/>
        <v>TIB - TREINAMENTO E AVALIAÇÃO DE CONFORMIDADE;EMPRESA BRASILEIRA;GRANDE;;;SERVICOS - TIB;SERVIÇO DE TIB</v>
      </c>
      <c r="I1438" s="599" t="s">
        <v>1567</v>
      </c>
      <c r="J1438" s="600" t="str">
        <f t="shared" si="45"/>
        <v>DESPESA NÃO ADMITIDA COM RECURSOS DA CLÁUSULA DE P,D&amp;I, CONSIDERANDO O EXECUTOR E A QUALIFICAÇÃO DO PROJETO OU PROGRAMA</v>
      </c>
    </row>
    <row r="1439" spans="1:10" ht="12" customHeight="1" x14ac:dyDescent="0.3">
      <c r="A1439" s="597" t="s">
        <v>2045</v>
      </c>
      <c r="B1439" s="597" t="s">
        <v>249</v>
      </c>
      <c r="C1439" s="597" t="s">
        <v>244</v>
      </c>
      <c r="D1439" s="597" t="s">
        <v>2354</v>
      </c>
      <c r="E1439" s="597" t="s">
        <v>2354</v>
      </c>
      <c r="F1439" s="597" t="s">
        <v>2360</v>
      </c>
      <c r="G1439" s="597" t="s">
        <v>2057</v>
      </c>
      <c r="H1439" s="598" t="str">
        <f t="shared" si="44"/>
        <v>TIB - TREINAMENTO E AVALIAÇÃO DE CONFORMIDADE;EMPRESA BRASILEIRA;GRANDE;;;SERVICOS - TIB;SERVIÇO DE TREINAMENTO, SUPORTE E QUALIFICAÇÃO</v>
      </c>
      <c r="I1439" s="599" t="s">
        <v>1567</v>
      </c>
      <c r="J1439" s="600" t="str">
        <f t="shared" si="45"/>
        <v>DESPESA NÃO ADMITIDA COM RECURSOS DA CLÁUSULA DE P,D&amp;I, CONSIDERANDO O EXECUTOR E A QUALIFICAÇÃO DO PROJETO OU PROGRAMA</v>
      </c>
    </row>
    <row r="1440" spans="1:10" ht="12" customHeight="1" x14ac:dyDescent="0.3">
      <c r="A1440" s="597" t="s">
        <v>2045</v>
      </c>
      <c r="B1440" s="597" t="s">
        <v>249</v>
      </c>
      <c r="C1440" s="597" t="s">
        <v>244</v>
      </c>
      <c r="D1440" s="597" t="s">
        <v>2354</v>
      </c>
      <c r="E1440" s="597" t="s">
        <v>2354</v>
      </c>
      <c r="F1440" s="597" t="s">
        <v>2360</v>
      </c>
      <c r="G1440" s="597" t="s">
        <v>2056</v>
      </c>
      <c r="H1440" s="598" t="str">
        <f t="shared" si="44"/>
        <v>TIB - TREINAMENTO E AVALIAÇÃO DE CONFORMIDADE;EMPRESA BRASILEIRA;GRANDE;;;SERVICOS - TIB;SERVIÇO ESPECIALIZADO PARA TIB - NORMALIZAÇÃO</v>
      </c>
      <c r="I1440" s="599" t="s">
        <v>1567</v>
      </c>
      <c r="J1440" s="600" t="str">
        <f t="shared" si="45"/>
        <v>DESPESA NÃO ADMITIDA COM RECURSOS DA CLÁUSULA DE P,D&amp;I, CONSIDERANDO O EXECUTOR E A QUALIFICAÇÃO DO PROJETO OU PROGRAMA</v>
      </c>
    </row>
    <row r="1441" spans="1:10" ht="12" customHeight="1" x14ac:dyDescent="0.3">
      <c r="A1441" s="597" t="s">
        <v>2045</v>
      </c>
      <c r="B1441" s="597" t="s">
        <v>249</v>
      </c>
      <c r="C1441" s="597" t="s">
        <v>244</v>
      </c>
      <c r="D1441" s="597" t="s">
        <v>2354</v>
      </c>
      <c r="E1441" s="597" t="s">
        <v>2354</v>
      </c>
      <c r="F1441" s="597" t="s">
        <v>1648</v>
      </c>
      <c r="G1441" s="597" t="s">
        <v>2202</v>
      </c>
      <c r="H1441" s="598" t="str">
        <f t="shared" si="44"/>
        <v>TIB - TREINAMENTO E AVALIAÇÃO DE CONFORMIDADE;EMPRESA BRASILEIRA;GRANDE;;;TESTES OPERACIONAIS;NA</v>
      </c>
      <c r="I1441" s="599" t="s">
        <v>1567</v>
      </c>
      <c r="J1441" s="600" t="str">
        <f t="shared" si="45"/>
        <v>DESPESA NÃO ADMITIDA COM RECURSOS DA CLÁUSULA DE P,D&amp;I, CONSIDERANDO O EXECUTOR E A QUALIFICAÇÃO DO PROJETO OU PROGRAMA</v>
      </c>
    </row>
    <row r="1442" spans="1:10" ht="12" customHeight="1" x14ac:dyDescent="0.3">
      <c r="A1442" s="597" t="s">
        <v>2045</v>
      </c>
      <c r="B1442" s="597" t="s">
        <v>249</v>
      </c>
      <c r="C1442" s="597" t="s">
        <v>244</v>
      </c>
      <c r="D1442" s="597" t="s">
        <v>2354</v>
      </c>
      <c r="E1442" s="597" t="s">
        <v>2354</v>
      </c>
      <c r="F1442" s="597" t="s">
        <v>281</v>
      </c>
      <c r="G1442" s="597" t="s">
        <v>2202</v>
      </c>
      <c r="H1442" s="598" t="str">
        <f t="shared" si="44"/>
        <v>TIB - TREINAMENTO E AVALIAÇÃO DE CONFORMIDADE;EMPRESA BRASILEIRA;GRANDE;;;TRIBUTOS;NA</v>
      </c>
      <c r="I1442" s="599" t="s">
        <v>1575</v>
      </c>
      <c r="J1442" s="600" t="str">
        <f t="shared" si="45"/>
        <v/>
      </c>
    </row>
    <row r="1443" spans="1:10" ht="12" customHeight="1" x14ac:dyDescent="0.3">
      <c r="A1443" s="601" t="s">
        <v>2045</v>
      </c>
      <c r="B1443" s="600" t="s">
        <v>249</v>
      </c>
      <c r="C1443" s="600" t="s">
        <v>244</v>
      </c>
      <c r="D1443" s="600"/>
      <c r="E1443" s="600"/>
      <c r="F1443" s="597" t="s">
        <v>2357</v>
      </c>
      <c r="G1443" s="600" t="s">
        <v>2408</v>
      </c>
      <c r="H1443" s="598" t="str">
        <f t="shared" si="44"/>
        <v>TIB - TREINAMENTO E AVALIAÇÃO DE CONFORMIDADE;EMPRESA BRASILEIRA;GRANDE;;;SERVICOS;SERVIÇO DE QUALIFICAÇÃO E CERTIFICAÇÃO</v>
      </c>
      <c r="I1443" s="599" t="s">
        <v>1567</v>
      </c>
      <c r="J1443" s="600" t="str">
        <f t="shared" si="45"/>
        <v>DESPESA NÃO ADMITIDA COM RECURSOS DA CLÁUSULA DE P,D&amp;I, CONSIDERANDO O EXECUTOR E A QUALIFICAÇÃO DO PROJETO OU PROGRAMA</v>
      </c>
    </row>
    <row r="1444" spans="1:10" ht="12" customHeight="1" x14ac:dyDescent="0.3">
      <c r="A1444" s="597" t="s">
        <v>2045</v>
      </c>
      <c r="B1444" s="597" t="s">
        <v>249</v>
      </c>
      <c r="C1444" s="597" t="s">
        <v>261</v>
      </c>
      <c r="D1444" s="597" t="s">
        <v>2354</v>
      </c>
      <c r="E1444" s="597" t="s">
        <v>2354</v>
      </c>
      <c r="F1444" s="597" t="s">
        <v>1646</v>
      </c>
      <c r="G1444" s="597" t="s">
        <v>2050</v>
      </c>
      <c r="H1444" s="598" t="str">
        <f t="shared" si="44"/>
        <v>TIB - TREINAMENTO E AVALIAÇÃO DE CONFORMIDADE;EMPRESA BRASILEIRA;MICRO OU PEQUENO;;;CAPACITACAO DE FORNECEDORES;BENS E MATERIAIS - CABEÇA DE SÉRIE E LOTE PILOTO</v>
      </c>
      <c r="I1444" s="599" t="s">
        <v>1567</v>
      </c>
      <c r="J1444" s="600" t="str">
        <f t="shared" si="45"/>
        <v>DESPESA NÃO ADMITIDA COM RECURSOS DA CLÁUSULA DE P,D&amp;I, CONSIDERANDO O EXECUTOR E A QUALIFICAÇÃO DO PROJETO OU PROGRAMA</v>
      </c>
    </row>
    <row r="1445" spans="1:10" ht="12" customHeight="1" x14ac:dyDescent="0.3">
      <c r="A1445" s="597" t="s">
        <v>2045</v>
      </c>
      <c r="B1445" s="597" t="s">
        <v>249</v>
      </c>
      <c r="C1445" s="597" t="s">
        <v>261</v>
      </c>
      <c r="D1445" s="597" t="s">
        <v>2354</v>
      </c>
      <c r="E1445" s="597" t="s">
        <v>2354</v>
      </c>
      <c r="F1445" s="597" t="s">
        <v>1646</v>
      </c>
      <c r="G1445" s="597" t="s">
        <v>2053</v>
      </c>
      <c r="H1445" s="598" t="str">
        <f t="shared" si="44"/>
        <v>TIB - TREINAMENTO E AVALIAÇÃO DE CONFORMIDADE;EMPRESA BRASILEIRA;MICRO OU PEQUENO;;;CAPACITACAO DE FORNECEDORES;EQUIPAMENTOS E MATERIAIS - PRIMEIRO LOTE</v>
      </c>
      <c r="I1445" s="599" t="s">
        <v>1567</v>
      </c>
      <c r="J1445" s="600" t="str">
        <f t="shared" si="45"/>
        <v>DESPESA NÃO ADMITIDA COM RECURSOS DA CLÁUSULA DE P,D&amp;I, CONSIDERANDO O EXECUTOR E A QUALIFICAÇÃO DO PROJETO OU PROGRAMA</v>
      </c>
    </row>
    <row r="1446" spans="1:10" ht="12" customHeight="1" x14ac:dyDescent="0.3">
      <c r="A1446" s="597" t="s">
        <v>2045</v>
      </c>
      <c r="B1446" s="597" t="s">
        <v>249</v>
      </c>
      <c r="C1446" s="597" t="s">
        <v>261</v>
      </c>
      <c r="D1446" s="597" t="s">
        <v>2354</v>
      </c>
      <c r="E1446" s="597" t="s">
        <v>2354</v>
      </c>
      <c r="F1446" s="597" t="s">
        <v>1646</v>
      </c>
      <c r="G1446" s="597" t="s">
        <v>260</v>
      </c>
      <c r="H1446" s="598" t="str">
        <f t="shared" ref="H1446:H1508" si="46">CONCATENATE(A1446,$H$2,B1446,$H$2,C1446,$H$2,D1446,$H$2,E1446,$H$2,F1446,$H$2,G1446)</f>
        <v>TIB - TREINAMENTO E AVALIAÇÃO DE CONFORMIDADE;EMPRESA BRASILEIRA;MICRO OU PEQUENO;;;CAPACITACAO DE FORNECEDORES;EQUIPAMENTOS LABORATORIAIS</v>
      </c>
      <c r="I1446" s="599" t="s">
        <v>1567</v>
      </c>
      <c r="J1446" s="600" t="str">
        <f t="shared" ref="J1446:J1508" si="47">IF(I1446="N",J$3,"")</f>
        <v>DESPESA NÃO ADMITIDA COM RECURSOS DA CLÁUSULA DE P,D&amp;I, CONSIDERANDO O EXECUTOR E A QUALIFICAÇÃO DO PROJETO OU PROGRAMA</v>
      </c>
    </row>
    <row r="1447" spans="1:10" ht="12" customHeight="1" x14ac:dyDescent="0.3">
      <c r="A1447" s="597" t="s">
        <v>2045</v>
      </c>
      <c r="B1447" s="597" t="s">
        <v>249</v>
      </c>
      <c r="C1447" s="597" t="s">
        <v>261</v>
      </c>
      <c r="D1447" s="597" t="s">
        <v>2354</v>
      </c>
      <c r="E1447" s="597" t="s">
        <v>2354</v>
      </c>
      <c r="F1447" s="597" t="s">
        <v>1646</v>
      </c>
      <c r="G1447" s="597" t="s">
        <v>2052</v>
      </c>
      <c r="H1447" s="598" t="str">
        <f t="shared" si="46"/>
        <v>TIB - TREINAMENTO E AVALIAÇÃO DE CONFORMIDADE;EMPRESA BRASILEIRA;MICRO OU PEQUENO;;;CAPACITACAO DE FORNECEDORES;ESTUDOS DE VIABILIDADE TÉCNICA E ECONÔMICA</v>
      </c>
      <c r="I1447" s="599" t="s">
        <v>1567</v>
      </c>
      <c r="J1447" s="600" t="str">
        <f t="shared" si="47"/>
        <v>DESPESA NÃO ADMITIDA COM RECURSOS DA CLÁUSULA DE P,D&amp;I, CONSIDERANDO O EXECUTOR E A QUALIFICAÇÃO DO PROJETO OU PROGRAMA</v>
      </c>
    </row>
    <row r="1448" spans="1:10" ht="12" customHeight="1" x14ac:dyDescent="0.3">
      <c r="A1448" s="597" t="s">
        <v>2045</v>
      </c>
      <c r="B1448" s="597" t="s">
        <v>249</v>
      </c>
      <c r="C1448" s="597" t="s">
        <v>261</v>
      </c>
      <c r="D1448" s="597" t="s">
        <v>2354</v>
      </c>
      <c r="E1448" s="597" t="s">
        <v>2354</v>
      </c>
      <c r="F1448" s="597" t="s">
        <v>1646</v>
      </c>
      <c r="G1448" s="597" t="s">
        <v>2051</v>
      </c>
      <c r="H1448" s="598" t="str">
        <f t="shared" si="46"/>
        <v>TIB - TREINAMENTO E AVALIAÇÃO DE CONFORMIDADE;EMPRESA BRASILEIRA;MICRO OU PEQUENO;;;CAPACITACAO DE FORNECEDORES;SERVIÇOS - CABEÇA DE SÉRIE E LOTE PILOTO</v>
      </c>
      <c r="I1448" s="599" t="s">
        <v>1567</v>
      </c>
      <c r="J1448" s="600" t="str">
        <f t="shared" si="47"/>
        <v>DESPESA NÃO ADMITIDA COM RECURSOS DA CLÁUSULA DE P,D&amp;I, CONSIDERANDO O EXECUTOR E A QUALIFICAÇÃO DO PROJETO OU PROGRAMA</v>
      </c>
    </row>
    <row r="1449" spans="1:10" ht="12" customHeight="1" x14ac:dyDescent="0.3">
      <c r="A1449" s="597" t="s">
        <v>2045</v>
      </c>
      <c r="B1449" s="597" t="s">
        <v>249</v>
      </c>
      <c r="C1449" s="597" t="s">
        <v>261</v>
      </c>
      <c r="D1449" s="597" t="s">
        <v>2354</v>
      </c>
      <c r="E1449" s="597" t="s">
        <v>2354</v>
      </c>
      <c r="F1449" s="597" t="s">
        <v>1646</v>
      </c>
      <c r="G1449" s="597" t="s">
        <v>2054</v>
      </c>
      <c r="H1449" s="598" t="str">
        <f t="shared" si="46"/>
        <v>TIB - TREINAMENTO E AVALIAÇÃO DE CONFORMIDADE;EMPRESA BRASILEIRA;MICRO OU PEQUENO;;;CAPACITACAO DE FORNECEDORES;SERVIÇOS - OPERACIONALIZAÇÃO DE EQUIPAMENTOS</v>
      </c>
      <c r="I1449" s="599" t="s">
        <v>1567</v>
      </c>
      <c r="J1449" s="600" t="str">
        <f t="shared" si="47"/>
        <v>DESPESA NÃO ADMITIDA COM RECURSOS DA CLÁUSULA DE P,D&amp;I, CONSIDERANDO O EXECUTOR E A QUALIFICAÇÃO DO PROJETO OU PROGRAMA</v>
      </c>
    </row>
    <row r="1450" spans="1:10" ht="12" customHeight="1" x14ac:dyDescent="0.3">
      <c r="A1450" s="597" t="s">
        <v>2045</v>
      </c>
      <c r="B1450" s="597" t="s">
        <v>249</v>
      </c>
      <c r="C1450" s="597" t="s">
        <v>261</v>
      </c>
      <c r="D1450" s="597" t="s">
        <v>2354</v>
      </c>
      <c r="E1450" s="597" t="s">
        <v>2354</v>
      </c>
      <c r="F1450" s="597" t="s">
        <v>2362</v>
      </c>
      <c r="G1450" s="597" t="s">
        <v>2202</v>
      </c>
      <c r="H1450" s="598" t="str">
        <f t="shared" si="46"/>
        <v>TIB - TREINAMENTO E AVALIAÇÃO DE CONFORMIDADE;EMPRESA BRASILEIRA;MICRO OU PEQUENO;;;CUSTOS DIRETOS;NA</v>
      </c>
      <c r="I1450" s="599" t="s">
        <v>1567</v>
      </c>
      <c r="J1450" s="600" t="str">
        <f t="shared" si="47"/>
        <v>DESPESA NÃO ADMITIDA COM RECURSOS DA CLÁUSULA DE P,D&amp;I, CONSIDERANDO O EXECUTOR E A QUALIFICAÇÃO DO PROJETO OU PROGRAMA</v>
      </c>
    </row>
    <row r="1451" spans="1:10" ht="12" customHeight="1" x14ac:dyDescent="0.3">
      <c r="A1451" s="597" t="s">
        <v>2045</v>
      </c>
      <c r="B1451" s="597" t="s">
        <v>249</v>
      </c>
      <c r="C1451" s="597" t="s">
        <v>261</v>
      </c>
      <c r="D1451" s="597" t="s">
        <v>2354</v>
      </c>
      <c r="E1451" s="597" t="s">
        <v>2354</v>
      </c>
      <c r="F1451" s="597" t="s">
        <v>1643</v>
      </c>
      <c r="G1451" s="597" t="s">
        <v>2202</v>
      </c>
      <c r="H1451" s="598" t="str">
        <f t="shared" si="46"/>
        <v>TIB - TREINAMENTO E AVALIAÇÃO DE CONFORMIDADE;EMPRESA BRASILEIRA;MICRO OU PEQUENO;;;DIARIAS E AJUDA DE CUSTO;NA</v>
      </c>
      <c r="I1451" s="599" t="s">
        <v>1575</v>
      </c>
      <c r="J1451" s="600" t="str">
        <f t="shared" si="47"/>
        <v/>
      </c>
    </row>
    <row r="1452" spans="1:10" ht="12" customHeight="1" x14ac:dyDescent="0.3">
      <c r="A1452" s="597" t="s">
        <v>2045</v>
      </c>
      <c r="B1452" s="597" t="s">
        <v>249</v>
      </c>
      <c r="C1452" s="597" t="s">
        <v>261</v>
      </c>
      <c r="D1452" s="597" t="s">
        <v>2354</v>
      </c>
      <c r="E1452" s="597" t="s">
        <v>2354</v>
      </c>
      <c r="F1452" s="597" t="s">
        <v>1645</v>
      </c>
      <c r="G1452" s="597" t="s">
        <v>2361</v>
      </c>
      <c r="H1452" s="598" t="str">
        <f t="shared" si="46"/>
        <v>TIB - TREINAMENTO E AVALIAÇÃO DE CONFORMIDADE;EMPRESA BRASILEIRA;MICRO OU PEQUENO;;;EQUIPAMENTO E MATERIAL PERMANENTE;EQUIPAMENTO</v>
      </c>
      <c r="I1452" s="599" t="s">
        <v>1567</v>
      </c>
      <c r="J1452" s="600" t="str">
        <f t="shared" si="47"/>
        <v>DESPESA NÃO ADMITIDA COM RECURSOS DA CLÁUSULA DE P,D&amp;I, CONSIDERANDO O EXECUTOR E A QUALIFICAÇÃO DO PROJETO OU PROGRAMA</v>
      </c>
    </row>
    <row r="1453" spans="1:10" ht="12" customHeight="1" x14ac:dyDescent="0.3">
      <c r="A1453" s="597" t="s">
        <v>2045</v>
      </c>
      <c r="B1453" s="597" t="s">
        <v>249</v>
      </c>
      <c r="C1453" s="597" t="s">
        <v>261</v>
      </c>
      <c r="D1453" s="597" t="s">
        <v>2354</v>
      </c>
      <c r="E1453" s="597" t="s">
        <v>2354</v>
      </c>
      <c r="F1453" s="597" t="s">
        <v>1645</v>
      </c>
      <c r="G1453" s="597" t="s">
        <v>1248</v>
      </c>
      <c r="H1453" s="598" t="str">
        <f t="shared" si="46"/>
        <v>TIB - TREINAMENTO E AVALIAÇÃO DE CONFORMIDADE;EMPRESA BRASILEIRA;MICRO OU PEQUENO;;;EQUIPAMENTO E MATERIAL PERMANENTE;MATERIAL PERMANENTE</v>
      </c>
      <c r="I1453" s="599" t="s">
        <v>1567</v>
      </c>
      <c r="J1453" s="600" t="str">
        <f t="shared" si="47"/>
        <v>DESPESA NÃO ADMITIDA COM RECURSOS DA CLÁUSULA DE P,D&amp;I, CONSIDERANDO O EXECUTOR E A QUALIFICAÇÃO DO PROJETO OU PROGRAMA</v>
      </c>
    </row>
    <row r="1454" spans="1:10" ht="12" customHeight="1" x14ac:dyDescent="0.3">
      <c r="A1454" s="597" t="s">
        <v>2045</v>
      </c>
      <c r="B1454" s="597" t="s">
        <v>249</v>
      </c>
      <c r="C1454" s="597" t="s">
        <v>261</v>
      </c>
      <c r="D1454" s="597" t="s">
        <v>2354</v>
      </c>
      <c r="E1454" s="597" t="s">
        <v>2354</v>
      </c>
      <c r="F1454" s="597" t="s">
        <v>448</v>
      </c>
      <c r="G1454" s="597" t="s">
        <v>2062</v>
      </c>
      <c r="H1454" s="598" t="str">
        <f t="shared" si="46"/>
        <v>TIB - TREINAMENTO E AVALIAÇÃO DE CONFORMIDADE;EMPRESA BRASILEIRA;MICRO OU PEQUENO;;;EQUIPE;BOLSA - ALUNO DE GRADUAÇÃO OU PÓS-GRADUAÇÃO</v>
      </c>
      <c r="I1454" s="599" t="s">
        <v>1567</v>
      </c>
      <c r="J1454" s="600" t="str">
        <f t="shared" si="47"/>
        <v>DESPESA NÃO ADMITIDA COM RECURSOS DA CLÁUSULA DE P,D&amp;I, CONSIDERANDO O EXECUTOR E A QUALIFICAÇÃO DO PROJETO OU PROGRAMA</v>
      </c>
    </row>
    <row r="1455" spans="1:10" ht="12" customHeight="1" x14ac:dyDescent="0.3">
      <c r="A1455" s="597" t="s">
        <v>2045</v>
      </c>
      <c r="B1455" s="597" t="s">
        <v>249</v>
      </c>
      <c r="C1455" s="597" t="s">
        <v>261</v>
      </c>
      <c r="D1455" s="597" t="s">
        <v>2354</v>
      </c>
      <c r="E1455" s="597" t="s">
        <v>2354</v>
      </c>
      <c r="F1455" s="597" t="s">
        <v>448</v>
      </c>
      <c r="G1455" s="597" t="s">
        <v>2061</v>
      </c>
      <c r="H1455" s="598" t="str">
        <f t="shared" si="46"/>
        <v>TIB - TREINAMENTO E AVALIAÇÃO DE CONFORMIDADE;EMPRESA BRASILEIRA;MICRO OU PEQUENO;;;EQUIPE;BOLSA - DOCENTE OU PESQUISADOR DA INSTITUIÇÃO</v>
      </c>
      <c r="I1455" s="599" t="s">
        <v>1567</v>
      </c>
      <c r="J1455" s="600" t="str">
        <f t="shared" si="47"/>
        <v>DESPESA NÃO ADMITIDA COM RECURSOS DA CLÁUSULA DE P,D&amp;I, CONSIDERANDO O EXECUTOR E A QUALIFICAÇÃO DO PROJETO OU PROGRAMA</v>
      </c>
    </row>
    <row r="1456" spans="1:10" ht="12" customHeight="1" x14ac:dyDescent="0.3">
      <c r="A1456" s="597" t="s">
        <v>2045</v>
      </c>
      <c r="B1456" s="597" t="s">
        <v>249</v>
      </c>
      <c r="C1456" s="597" t="s">
        <v>261</v>
      </c>
      <c r="D1456" s="597" t="s">
        <v>2354</v>
      </c>
      <c r="E1456" s="597" t="s">
        <v>2354</v>
      </c>
      <c r="F1456" s="597" t="s">
        <v>448</v>
      </c>
      <c r="G1456" s="597" t="s">
        <v>2063</v>
      </c>
      <c r="H1456" s="598" t="str">
        <f t="shared" si="46"/>
        <v>TIB - TREINAMENTO E AVALIAÇÃO DE CONFORMIDADE;EMPRESA BRASILEIRA;MICRO OU PEQUENO;;;EQUIPE;BOLSA - PESQUISADOR VISITANTE</v>
      </c>
      <c r="I1456" s="599" t="s">
        <v>1567</v>
      </c>
      <c r="J1456" s="600" t="str">
        <f t="shared" si="47"/>
        <v>DESPESA NÃO ADMITIDA COM RECURSOS DA CLÁUSULA DE P,D&amp;I, CONSIDERANDO O EXECUTOR E A QUALIFICAÇÃO DO PROJETO OU PROGRAMA</v>
      </c>
    </row>
    <row r="1457" spans="1:10" ht="12" customHeight="1" x14ac:dyDescent="0.3">
      <c r="A1457" s="597" t="s">
        <v>2045</v>
      </c>
      <c r="B1457" s="597" t="s">
        <v>249</v>
      </c>
      <c r="C1457" s="597" t="s">
        <v>261</v>
      </c>
      <c r="D1457" s="597" t="s">
        <v>2354</v>
      </c>
      <c r="E1457" s="597" t="s">
        <v>2354</v>
      </c>
      <c r="F1457" s="597" t="s">
        <v>448</v>
      </c>
      <c r="G1457" s="597" t="s">
        <v>1641</v>
      </c>
      <c r="H1457" s="598" t="str">
        <f t="shared" si="46"/>
        <v>TIB - TREINAMENTO E AVALIAÇÃO DE CONFORMIDADE;EMPRESA BRASILEIRA;MICRO OU PEQUENO;;;EQUIPE;REMUNERAÇÃO DIRETA</v>
      </c>
      <c r="I1457" s="599" t="s">
        <v>1575</v>
      </c>
      <c r="J1457" s="600" t="str">
        <f t="shared" si="47"/>
        <v/>
      </c>
    </row>
    <row r="1458" spans="1:10" ht="12" customHeight="1" x14ac:dyDescent="0.3">
      <c r="A1458" s="597" t="s">
        <v>2045</v>
      </c>
      <c r="B1458" s="597" t="s">
        <v>249</v>
      </c>
      <c r="C1458" s="597" t="s">
        <v>261</v>
      </c>
      <c r="D1458" s="597" t="s">
        <v>2354</v>
      </c>
      <c r="E1458" s="597" t="s">
        <v>2354</v>
      </c>
      <c r="F1458" s="597" t="s">
        <v>1642</v>
      </c>
      <c r="G1458" s="597" t="s">
        <v>2202</v>
      </c>
      <c r="H1458" s="598" t="str">
        <f t="shared" si="46"/>
        <v>TIB - TREINAMENTO E AVALIAÇÃO DE CONFORMIDADE;EMPRESA BRASILEIRA;MICRO OU PEQUENO;;;MATERIAL DE CONSUMO;NA</v>
      </c>
      <c r="I1458" s="599" t="s">
        <v>1575</v>
      </c>
      <c r="J1458" s="600" t="str">
        <f t="shared" si="47"/>
        <v/>
      </c>
    </row>
    <row r="1459" spans="1:10" ht="12" customHeight="1" x14ac:dyDescent="0.3">
      <c r="A1459" s="597" t="s">
        <v>2045</v>
      </c>
      <c r="B1459" s="597" t="s">
        <v>249</v>
      </c>
      <c r="C1459" s="597" t="s">
        <v>261</v>
      </c>
      <c r="D1459" s="597" t="s">
        <v>2354</v>
      </c>
      <c r="E1459" s="597" t="s">
        <v>2354</v>
      </c>
      <c r="F1459" s="597" t="s">
        <v>1644</v>
      </c>
      <c r="G1459" s="597" t="s">
        <v>2066</v>
      </c>
      <c r="H1459" s="598" t="str">
        <f t="shared" si="46"/>
        <v>TIB - TREINAMENTO E AVALIAÇÃO DE CONFORMIDADE;EMPRESA BRASILEIRA;MICRO OU PEQUENO;;;OBRAS E INSTALACOES;AMPLIAÇÃO DE ÁREA DE EDIFICAÇÃO</v>
      </c>
      <c r="I1459" s="599" t="s">
        <v>1567</v>
      </c>
      <c r="J1459" s="600" t="str">
        <f t="shared" si="47"/>
        <v>DESPESA NÃO ADMITIDA COM RECURSOS DA CLÁUSULA DE P,D&amp;I, CONSIDERANDO O EXECUTOR E A QUALIFICAÇÃO DO PROJETO OU PROGRAMA</v>
      </c>
    </row>
    <row r="1460" spans="1:10" ht="12" customHeight="1" x14ac:dyDescent="0.3">
      <c r="A1460" s="597" t="s">
        <v>2045</v>
      </c>
      <c r="B1460" s="597" t="s">
        <v>249</v>
      </c>
      <c r="C1460" s="597" t="s">
        <v>261</v>
      </c>
      <c r="D1460" s="597" t="s">
        <v>2354</v>
      </c>
      <c r="E1460" s="597" t="s">
        <v>2354</v>
      </c>
      <c r="F1460" s="597" t="s">
        <v>1644</v>
      </c>
      <c r="G1460" s="597" t="s">
        <v>258</v>
      </c>
      <c r="H1460" s="598" t="str">
        <f t="shared" si="46"/>
        <v>TIB - TREINAMENTO E AVALIAÇÃO DE CONFORMIDADE;EMPRESA BRASILEIRA;MICRO OU PEQUENO;;;OBRAS E INSTALACOES;CONSTRUÇÃO DE NOVA EDIFICAÇÃO</v>
      </c>
      <c r="I1460" s="599" t="s">
        <v>1567</v>
      </c>
      <c r="J1460" s="600" t="str">
        <f t="shared" si="47"/>
        <v>DESPESA NÃO ADMITIDA COM RECURSOS DA CLÁUSULA DE P,D&amp;I, CONSIDERANDO O EXECUTOR E A QUALIFICAÇÃO DO PROJETO OU PROGRAMA</v>
      </c>
    </row>
    <row r="1461" spans="1:10" ht="12" customHeight="1" x14ac:dyDescent="0.3">
      <c r="A1461" s="597" t="s">
        <v>2045</v>
      </c>
      <c r="B1461" s="597" t="s">
        <v>249</v>
      </c>
      <c r="C1461" s="597" t="s">
        <v>261</v>
      </c>
      <c r="D1461" s="597" t="s">
        <v>2354</v>
      </c>
      <c r="E1461" s="597" t="s">
        <v>2354</v>
      </c>
      <c r="F1461" s="597" t="s">
        <v>1644</v>
      </c>
      <c r="G1461" s="597" t="s">
        <v>2067</v>
      </c>
      <c r="H1461" s="598" t="str">
        <f t="shared" si="46"/>
        <v>TIB - TREINAMENTO E AVALIAÇÃO DE CONFORMIDADE;EMPRESA BRASILEIRA;MICRO OU PEQUENO;;;OBRAS E INSTALACOES;PROJETO EXECUTIVO E ESTUDOS TÉCNICOS</v>
      </c>
      <c r="I1461" s="599" t="s">
        <v>1567</v>
      </c>
      <c r="J1461" s="600" t="str">
        <f t="shared" si="47"/>
        <v>DESPESA NÃO ADMITIDA COM RECURSOS DA CLÁUSULA DE P,D&amp;I, CONSIDERANDO O EXECUTOR E A QUALIFICAÇÃO DO PROJETO OU PROGRAMA</v>
      </c>
    </row>
    <row r="1462" spans="1:10" ht="12" customHeight="1" x14ac:dyDescent="0.3">
      <c r="A1462" s="597" t="s">
        <v>2045</v>
      </c>
      <c r="B1462" s="597" t="s">
        <v>249</v>
      </c>
      <c r="C1462" s="597" t="s">
        <v>261</v>
      </c>
      <c r="D1462" s="597" t="s">
        <v>2354</v>
      </c>
      <c r="E1462" s="597" t="s">
        <v>2354</v>
      </c>
      <c r="F1462" s="597" t="s">
        <v>1644</v>
      </c>
      <c r="G1462" s="597" t="s">
        <v>219</v>
      </c>
      <c r="H1462" s="598" t="str">
        <f t="shared" si="46"/>
        <v>TIB - TREINAMENTO E AVALIAÇÃO DE CONFORMIDADE;EMPRESA BRASILEIRA;MICRO OU PEQUENO;;;OBRAS E INSTALACOES;REFORMA DE EDIFICAÇÃO</v>
      </c>
      <c r="I1462" s="599" t="s">
        <v>1567</v>
      </c>
      <c r="J1462" s="600" t="str">
        <f t="shared" si="47"/>
        <v>DESPESA NÃO ADMITIDA COM RECURSOS DA CLÁUSULA DE P,D&amp;I, CONSIDERANDO O EXECUTOR E A QUALIFICAÇÃO DO PROJETO OU PROGRAMA</v>
      </c>
    </row>
    <row r="1463" spans="1:10" ht="12" customHeight="1" x14ac:dyDescent="0.3">
      <c r="A1463" s="597" t="s">
        <v>2045</v>
      </c>
      <c r="B1463" s="597" t="s">
        <v>249</v>
      </c>
      <c r="C1463" s="597" t="s">
        <v>261</v>
      </c>
      <c r="D1463" s="597" t="s">
        <v>2354</v>
      </c>
      <c r="E1463" s="597" t="s">
        <v>2354</v>
      </c>
      <c r="F1463" s="597" t="s">
        <v>1644</v>
      </c>
      <c r="G1463" s="597" t="s">
        <v>2065</v>
      </c>
      <c r="H1463" s="598" t="str">
        <f t="shared" si="46"/>
        <v>TIB - TREINAMENTO E AVALIAÇÃO DE CONFORMIDADE;EMPRESA BRASILEIRA;MICRO OU PEQUENO;;;OBRAS E INSTALACOES;SERVIÇO TÉCNICO DE APOIO - INFRAESTRUTURA</v>
      </c>
      <c r="I1463" s="599" t="s">
        <v>1567</v>
      </c>
      <c r="J1463" s="600" t="str">
        <f t="shared" si="47"/>
        <v>DESPESA NÃO ADMITIDA COM RECURSOS DA CLÁUSULA DE P,D&amp;I, CONSIDERANDO O EXECUTOR E A QUALIFICAÇÃO DO PROJETO OU PROGRAMA</v>
      </c>
    </row>
    <row r="1464" spans="1:10" ht="12" customHeight="1" x14ac:dyDescent="0.3">
      <c r="A1464" s="597" t="s">
        <v>2045</v>
      </c>
      <c r="B1464" s="597" t="s">
        <v>249</v>
      </c>
      <c r="C1464" s="597" t="s">
        <v>261</v>
      </c>
      <c r="D1464" s="597" t="s">
        <v>2354</v>
      </c>
      <c r="E1464" s="597" t="s">
        <v>2354</v>
      </c>
      <c r="F1464" s="597" t="s">
        <v>10</v>
      </c>
      <c r="G1464" s="597" t="s">
        <v>1649</v>
      </c>
      <c r="H1464" s="598" t="str">
        <f t="shared" si="46"/>
        <v>TIB - TREINAMENTO E AVALIAÇÃO DE CONFORMIDADE;EMPRESA BRASILEIRA;MICRO OU PEQUENO;;;OUTRAS DESPESAS;DESPESA DE IMPORTACAO</v>
      </c>
      <c r="I1464" s="599" t="s">
        <v>1575</v>
      </c>
      <c r="J1464" s="600" t="str">
        <f t="shared" si="47"/>
        <v/>
      </c>
    </row>
    <row r="1465" spans="1:10" ht="12" customHeight="1" x14ac:dyDescent="0.3">
      <c r="A1465" s="597" t="s">
        <v>2045</v>
      </c>
      <c r="B1465" s="597" t="s">
        <v>249</v>
      </c>
      <c r="C1465" s="597" t="s">
        <v>261</v>
      </c>
      <c r="D1465" s="597" t="s">
        <v>2354</v>
      </c>
      <c r="E1465" s="597" t="s">
        <v>2354</v>
      </c>
      <c r="F1465" s="597" t="s">
        <v>10</v>
      </c>
      <c r="G1465" s="597" t="s">
        <v>1650</v>
      </c>
      <c r="H1465" s="598" t="str">
        <f t="shared" si="46"/>
        <v>TIB - TREINAMENTO E AVALIAÇÃO DE CONFORMIDADE;EMPRESA BRASILEIRA;MICRO OU PEQUENO;;;OUTRAS DESPESAS;DESPESA OPERACIONAL E ADMINISTRATIVA</v>
      </c>
      <c r="I1465" s="599" t="s">
        <v>1567</v>
      </c>
      <c r="J1465" s="600" t="str">
        <f t="shared" si="47"/>
        <v>DESPESA NÃO ADMITIDA COM RECURSOS DA CLÁUSULA DE P,D&amp;I, CONSIDERANDO O EXECUTOR E A QUALIFICAÇÃO DO PROJETO OU PROGRAMA</v>
      </c>
    </row>
    <row r="1466" spans="1:10" ht="12" customHeight="1" x14ac:dyDescent="0.3">
      <c r="A1466" s="597" t="s">
        <v>2045</v>
      </c>
      <c r="B1466" s="597" t="s">
        <v>249</v>
      </c>
      <c r="C1466" s="597" t="s">
        <v>261</v>
      </c>
      <c r="D1466" s="597" t="s">
        <v>2354</v>
      </c>
      <c r="E1466" s="597" t="s">
        <v>2354</v>
      </c>
      <c r="F1466" s="597" t="s">
        <v>10</v>
      </c>
      <c r="G1466" s="597" t="s">
        <v>277</v>
      </c>
      <c r="H1466" s="598" t="str">
        <f t="shared" si="46"/>
        <v>TIB - TREINAMENTO E AVALIAÇÃO DE CONFORMIDADE;EMPRESA BRASILEIRA;MICRO OU PEQUENO;;;OUTRAS DESPESAS;RESSARCIMENTO DE CUSTOS INDIRETOS</v>
      </c>
      <c r="I1466" s="599" t="s">
        <v>1567</v>
      </c>
      <c r="J1466" s="600" t="str">
        <f t="shared" si="47"/>
        <v>DESPESA NÃO ADMITIDA COM RECURSOS DA CLÁUSULA DE P,D&amp;I, CONSIDERANDO O EXECUTOR E A QUALIFICAÇÃO DO PROJETO OU PROGRAMA</v>
      </c>
    </row>
    <row r="1467" spans="1:10" ht="12" customHeight="1" x14ac:dyDescent="0.3">
      <c r="A1467" s="597" t="s">
        <v>2045</v>
      </c>
      <c r="B1467" s="597" t="s">
        <v>249</v>
      </c>
      <c r="C1467" s="597" t="s">
        <v>261</v>
      </c>
      <c r="D1467" s="597" t="s">
        <v>2354</v>
      </c>
      <c r="E1467" s="597" t="s">
        <v>2354</v>
      </c>
      <c r="F1467" s="597" t="s">
        <v>317</v>
      </c>
      <c r="G1467" s="597" t="s">
        <v>2060</v>
      </c>
      <c r="H1467" s="598" t="str">
        <f t="shared" si="46"/>
        <v>TIB - TREINAMENTO E AVALIAÇÃO DE CONFORMIDADE;EMPRESA BRASILEIRA;MICRO OU PEQUENO;;;OUTROS BENS E DIREITOS;DADO GEOLÓGICO, GEOQUÍMICO OU GEOFÍSICO PÚBLICO</v>
      </c>
      <c r="I1467" s="599" t="s">
        <v>1567</v>
      </c>
      <c r="J1467" s="600" t="str">
        <f t="shared" si="47"/>
        <v>DESPESA NÃO ADMITIDA COM RECURSOS DA CLÁUSULA DE P,D&amp;I, CONSIDERANDO O EXECUTOR E A QUALIFICAÇÃO DO PROJETO OU PROGRAMA</v>
      </c>
    </row>
    <row r="1468" spans="1:10" ht="12" customHeight="1" x14ac:dyDescent="0.3">
      <c r="A1468" s="597" t="s">
        <v>2045</v>
      </c>
      <c r="B1468" s="597" t="s">
        <v>249</v>
      </c>
      <c r="C1468" s="597" t="s">
        <v>261</v>
      </c>
      <c r="D1468" s="597" t="s">
        <v>2354</v>
      </c>
      <c r="E1468" s="597" t="s">
        <v>2354</v>
      </c>
      <c r="F1468" s="597" t="s">
        <v>317</v>
      </c>
      <c r="G1468" s="597" t="s">
        <v>220</v>
      </c>
      <c r="H1468" s="598" t="str">
        <f t="shared" si="46"/>
        <v>TIB - TREINAMENTO E AVALIAÇÃO DE CONFORMIDADE;EMPRESA BRASILEIRA;MICRO OU PEQUENO;;;OUTROS BENS E DIREITOS;DADO NÃO REGULADO PELA ANP</v>
      </c>
      <c r="I1468" s="599" t="s">
        <v>1567</v>
      </c>
      <c r="J1468" s="600" t="str">
        <f t="shared" si="47"/>
        <v>DESPESA NÃO ADMITIDA COM RECURSOS DA CLÁUSULA DE P,D&amp;I, CONSIDERANDO O EXECUTOR E A QUALIFICAÇÃO DO PROJETO OU PROGRAMA</v>
      </c>
    </row>
    <row r="1469" spans="1:10" ht="12" customHeight="1" x14ac:dyDescent="0.3">
      <c r="A1469" s="597" t="s">
        <v>2045</v>
      </c>
      <c r="B1469" s="597" t="s">
        <v>249</v>
      </c>
      <c r="C1469" s="597" t="s">
        <v>261</v>
      </c>
      <c r="D1469" s="597" t="s">
        <v>2354</v>
      </c>
      <c r="E1469" s="597" t="s">
        <v>2354</v>
      </c>
      <c r="F1469" s="597" t="s">
        <v>317</v>
      </c>
      <c r="G1469" s="597" t="s">
        <v>215</v>
      </c>
      <c r="H1469" s="598" t="str">
        <f t="shared" si="46"/>
        <v>TIB - TREINAMENTO E AVALIAÇÃO DE CONFORMIDADE;EMPRESA BRASILEIRA;MICRO OU PEQUENO;;;OUTROS BENS E DIREITOS;MATERIAL BIBLIOGRÁFICO</v>
      </c>
      <c r="I1469" s="599" t="s">
        <v>1567</v>
      </c>
      <c r="J1469" s="600" t="str">
        <f t="shared" si="47"/>
        <v>DESPESA NÃO ADMITIDA COM RECURSOS DA CLÁUSULA DE P,D&amp;I, CONSIDERANDO O EXECUTOR E A QUALIFICAÇÃO DO PROJETO OU PROGRAMA</v>
      </c>
    </row>
    <row r="1470" spans="1:10" ht="12" customHeight="1" x14ac:dyDescent="0.3">
      <c r="A1470" s="597" t="s">
        <v>2045</v>
      </c>
      <c r="B1470" s="597" t="s">
        <v>249</v>
      </c>
      <c r="C1470" s="597" t="s">
        <v>261</v>
      </c>
      <c r="D1470" s="597" t="s">
        <v>2354</v>
      </c>
      <c r="E1470" s="597" t="s">
        <v>2354</v>
      </c>
      <c r="F1470" s="597" t="s">
        <v>317</v>
      </c>
      <c r="G1470" s="597" t="s">
        <v>2068</v>
      </c>
      <c r="H1470" s="598" t="str">
        <f t="shared" si="46"/>
        <v>TIB - TREINAMENTO E AVALIAÇÃO DE CONFORMIDADE;EMPRESA BRASILEIRA;MICRO OU PEQUENO;;;OUTROS BENS E DIREITOS;OUTRO (ESPECIFIQUE)</v>
      </c>
      <c r="I1470" s="599" t="s">
        <v>1567</v>
      </c>
      <c r="J1470" s="600" t="str">
        <f t="shared" si="47"/>
        <v>DESPESA NÃO ADMITIDA COM RECURSOS DA CLÁUSULA DE P,D&amp;I, CONSIDERANDO O EXECUTOR E A QUALIFICAÇÃO DO PROJETO OU PROGRAMA</v>
      </c>
    </row>
    <row r="1471" spans="1:10" ht="12" customHeight="1" x14ac:dyDescent="0.3">
      <c r="A1471" s="597" t="s">
        <v>2045</v>
      </c>
      <c r="B1471" s="597" t="s">
        <v>249</v>
      </c>
      <c r="C1471" s="597" t="s">
        <v>261</v>
      </c>
      <c r="D1471" s="597" t="s">
        <v>2354</v>
      </c>
      <c r="E1471" s="597" t="s">
        <v>2354</v>
      </c>
      <c r="F1471" s="597" t="s">
        <v>317</v>
      </c>
      <c r="G1471" s="597" t="s">
        <v>321</v>
      </c>
      <c r="H1471" s="598" t="str">
        <f t="shared" si="46"/>
        <v>TIB - TREINAMENTO E AVALIAÇÃO DE CONFORMIDADE;EMPRESA BRASILEIRA;MICRO OU PEQUENO;;;OUTROS BENS E DIREITOS;SOFTWARE</v>
      </c>
      <c r="I1471" s="599" t="s">
        <v>1567</v>
      </c>
      <c r="J1471" s="600" t="str">
        <f t="shared" si="47"/>
        <v>DESPESA NÃO ADMITIDA COM RECURSOS DA CLÁUSULA DE P,D&amp;I, CONSIDERANDO O EXECUTOR E A QUALIFICAÇÃO DO PROJETO OU PROGRAMA</v>
      </c>
    </row>
    <row r="1472" spans="1:10" ht="12" customHeight="1" x14ac:dyDescent="0.3">
      <c r="A1472" s="597" t="s">
        <v>2045</v>
      </c>
      <c r="B1472" s="597" t="s">
        <v>249</v>
      </c>
      <c r="C1472" s="597" t="s">
        <v>261</v>
      </c>
      <c r="D1472" s="597" t="s">
        <v>2354</v>
      </c>
      <c r="E1472" s="597" t="s">
        <v>2354</v>
      </c>
      <c r="F1472" s="597" t="s">
        <v>409</v>
      </c>
      <c r="G1472" s="597" t="s">
        <v>2202</v>
      </c>
      <c r="H1472" s="598" t="str">
        <f t="shared" si="46"/>
        <v>TIB - TREINAMENTO E AVALIAÇÃO DE CONFORMIDADE;EMPRESA BRASILEIRA;MICRO OU PEQUENO;;;PASSAGENS;NA</v>
      </c>
      <c r="I1472" s="599" t="s">
        <v>1575</v>
      </c>
      <c r="J1472" s="600" t="str">
        <f t="shared" si="47"/>
        <v/>
      </c>
    </row>
    <row r="1473" spans="1:10" ht="12" customHeight="1" x14ac:dyDescent="0.3">
      <c r="A1473" s="597" t="s">
        <v>2045</v>
      </c>
      <c r="B1473" s="597" t="s">
        <v>249</v>
      </c>
      <c r="C1473" s="597" t="s">
        <v>261</v>
      </c>
      <c r="D1473" s="597" t="s">
        <v>2354</v>
      </c>
      <c r="E1473" s="597" t="s">
        <v>2354</v>
      </c>
      <c r="F1473" s="597" t="s">
        <v>1705</v>
      </c>
      <c r="G1473" s="597" t="s">
        <v>2058</v>
      </c>
      <c r="H1473" s="598" t="str">
        <f t="shared" si="46"/>
        <v>TIB - TREINAMENTO E AVALIAÇÃO DE CONFORMIDADE;EMPRESA BRASILEIRA;MICRO OU PEQUENO;;;PROTOTIPO;MATERIAL OU COMPONENTE - PROTÓTIPO OU UNIDADE PILOTO</v>
      </c>
      <c r="I1473" s="599" t="s">
        <v>1567</v>
      </c>
      <c r="J1473" s="600" t="str">
        <f t="shared" si="47"/>
        <v>DESPESA NÃO ADMITIDA COM RECURSOS DA CLÁUSULA DE P,D&amp;I, CONSIDERANDO O EXECUTOR E A QUALIFICAÇÃO DO PROJETO OU PROGRAMA</v>
      </c>
    </row>
    <row r="1474" spans="1:10" ht="12" customHeight="1" x14ac:dyDescent="0.3">
      <c r="A1474" s="597" t="s">
        <v>2045</v>
      </c>
      <c r="B1474" s="597" t="s">
        <v>249</v>
      </c>
      <c r="C1474" s="597" t="s">
        <v>261</v>
      </c>
      <c r="D1474" s="597" t="s">
        <v>2354</v>
      </c>
      <c r="E1474" s="597" t="s">
        <v>2354</v>
      </c>
      <c r="F1474" s="597" t="s">
        <v>1705</v>
      </c>
      <c r="G1474" s="597" t="s">
        <v>2059</v>
      </c>
      <c r="H1474" s="598" t="str">
        <f t="shared" si="46"/>
        <v>TIB - TREINAMENTO E AVALIAÇÃO DE CONFORMIDADE;EMPRESA BRASILEIRA;MICRO OU PEQUENO;;;PROTOTIPO;SERVIÇO DE TERCEIRO - PROTÓTIPO OU UNIDADE PILOTO</v>
      </c>
      <c r="I1474" s="599" t="s">
        <v>1567</v>
      </c>
      <c r="J1474" s="600" t="str">
        <f t="shared" si="47"/>
        <v>DESPESA NÃO ADMITIDA COM RECURSOS DA CLÁUSULA DE P,D&amp;I, CONSIDERANDO O EXECUTOR E A QUALIFICAÇÃO DO PROJETO OU PROGRAMA</v>
      </c>
    </row>
    <row r="1475" spans="1:10" ht="12" customHeight="1" x14ac:dyDescent="0.3">
      <c r="A1475" s="597" t="s">
        <v>2045</v>
      </c>
      <c r="B1475" s="597" t="s">
        <v>249</v>
      </c>
      <c r="C1475" s="597" t="s">
        <v>261</v>
      </c>
      <c r="D1475" s="597" t="s">
        <v>2354</v>
      </c>
      <c r="E1475" s="597" t="s">
        <v>2354</v>
      </c>
      <c r="F1475" s="597" t="s">
        <v>303</v>
      </c>
      <c r="G1475" s="597" t="s">
        <v>1647</v>
      </c>
      <c r="H1475" s="598" t="str">
        <f t="shared" si="46"/>
        <v>TIB - TREINAMENTO E AVALIAÇÃO DE CONFORMIDADE;EMPRESA BRASILEIRA;MICRO OU PEQUENO;;;RECURSOS HUMANOS;BOLSA</v>
      </c>
      <c r="I1475" s="599" t="s">
        <v>1567</v>
      </c>
      <c r="J1475" s="600" t="str">
        <f t="shared" si="47"/>
        <v>DESPESA NÃO ADMITIDA COM RECURSOS DA CLÁUSULA DE P,D&amp;I, CONSIDERANDO O EXECUTOR E A QUALIFICAÇÃO DO PROJETO OU PROGRAMA</v>
      </c>
    </row>
    <row r="1476" spans="1:10" ht="12" customHeight="1" x14ac:dyDescent="0.3">
      <c r="A1476" s="597" t="s">
        <v>2045</v>
      </c>
      <c r="B1476" s="597" t="s">
        <v>249</v>
      </c>
      <c r="C1476" s="597" t="s">
        <v>261</v>
      </c>
      <c r="D1476" s="597" t="s">
        <v>2354</v>
      </c>
      <c r="E1476" s="597" t="s">
        <v>2354</v>
      </c>
      <c r="F1476" s="597" t="s">
        <v>303</v>
      </c>
      <c r="G1476" s="597" t="s">
        <v>270</v>
      </c>
      <c r="H1476" s="598" t="str">
        <f t="shared" si="46"/>
        <v>TIB - TREINAMENTO E AVALIAÇÃO DE CONFORMIDADE;EMPRESA BRASILEIRA;MICRO OU PEQUENO;;;RECURSOS HUMANOS;TAXA DE BANCADA</v>
      </c>
      <c r="I1476" s="599" t="s">
        <v>1567</v>
      </c>
      <c r="J1476" s="600" t="str">
        <f t="shared" si="47"/>
        <v>DESPESA NÃO ADMITIDA COM RECURSOS DA CLÁUSULA DE P,D&amp;I, CONSIDERANDO O EXECUTOR E A QUALIFICAÇÃO DO PROJETO OU PROGRAMA</v>
      </c>
    </row>
    <row r="1477" spans="1:10" ht="12" customHeight="1" x14ac:dyDescent="0.3">
      <c r="A1477" s="597" t="s">
        <v>2045</v>
      </c>
      <c r="B1477" s="597" t="s">
        <v>249</v>
      </c>
      <c r="C1477" s="597" t="s">
        <v>261</v>
      </c>
      <c r="D1477" s="597" t="s">
        <v>2354</v>
      </c>
      <c r="E1477" s="597" t="s">
        <v>2354</v>
      </c>
      <c r="F1477" s="597" t="s">
        <v>2357</v>
      </c>
      <c r="G1477" s="597" t="s">
        <v>232</v>
      </c>
      <c r="H1477" s="598" t="str">
        <f t="shared" si="46"/>
        <v>TIB - TREINAMENTO E AVALIAÇÃO DE CONFORMIDADE;EMPRESA BRASILEIRA;MICRO OU PEQUENO;;;SERVICOS;OUTRO SERVIÇO DE APOIO</v>
      </c>
      <c r="I1477" s="599" t="s">
        <v>1567</v>
      </c>
      <c r="J1477" s="600" t="str">
        <f t="shared" si="47"/>
        <v>DESPESA NÃO ADMITIDA COM RECURSOS DA CLÁUSULA DE P,D&amp;I, CONSIDERANDO O EXECUTOR E A QUALIFICAÇÃO DO PROJETO OU PROGRAMA</v>
      </c>
    </row>
    <row r="1478" spans="1:10" ht="12" customHeight="1" x14ac:dyDescent="0.3">
      <c r="A1478" s="597" t="s">
        <v>2045</v>
      </c>
      <c r="B1478" s="597" t="s">
        <v>249</v>
      </c>
      <c r="C1478" s="597" t="s">
        <v>261</v>
      </c>
      <c r="D1478" s="597" t="s">
        <v>2354</v>
      </c>
      <c r="E1478" s="597" t="s">
        <v>2354</v>
      </c>
      <c r="F1478" s="597" t="s">
        <v>2357</v>
      </c>
      <c r="G1478" s="597" t="s">
        <v>221</v>
      </c>
      <c r="H1478" s="598" t="str">
        <f t="shared" si="46"/>
        <v>TIB - TREINAMENTO E AVALIAÇÃO DE CONFORMIDADE;EMPRESA BRASILEIRA;MICRO OU PEQUENO;;;SERVICOS;PERFURAÇÃO DE POÇO ESTRATIGRÁFICO</v>
      </c>
      <c r="I1478" s="599" t="s">
        <v>1567</v>
      </c>
      <c r="J1478" s="600" t="str">
        <f t="shared" si="47"/>
        <v>DESPESA NÃO ADMITIDA COM RECURSOS DA CLÁUSULA DE P,D&amp;I, CONSIDERANDO O EXECUTOR E A QUALIFICAÇÃO DO PROJETO OU PROGRAMA</v>
      </c>
    </row>
    <row r="1479" spans="1:10" ht="12" customHeight="1" x14ac:dyDescent="0.3">
      <c r="A1479" s="597" t="s">
        <v>2045</v>
      </c>
      <c r="B1479" s="597" t="s">
        <v>249</v>
      </c>
      <c r="C1479" s="597" t="s">
        <v>261</v>
      </c>
      <c r="D1479" s="597" t="s">
        <v>2354</v>
      </c>
      <c r="E1479" s="597" t="s">
        <v>2354</v>
      </c>
      <c r="F1479" s="597" t="s">
        <v>2357</v>
      </c>
      <c r="G1479" s="597" t="s">
        <v>2055</v>
      </c>
      <c r="H1479" s="598" t="str">
        <f t="shared" si="46"/>
        <v>TIB - TREINAMENTO E AVALIAÇÃO DE CONFORMIDADE;EMPRESA BRASILEIRA;MICRO OU PEQUENO;;;SERVICOS;SERVIÇO DE APOIO PARA AQUISIÇÃO DE DADOS</v>
      </c>
      <c r="I1479" s="599" t="s">
        <v>1567</v>
      </c>
      <c r="J1479" s="600" t="str">
        <f t="shared" si="47"/>
        <v>DESPESA NÃO ADMITIDA COM RECURSOS DA CLÁUSULA DE P,D&amp;I, CONSIDERANDO O EXECUTOR E A QUALIFICAÇÃO DO PROJETO OU PROGRAMA</v>
      </c>
    </row>
    <row r="1480" spans="1:10" ht="12" customHeight="1" x14ac:dyDescent="0.3">
      <c r="A1480" s="597" t="s">
        <v>2045</v>
      </c>
      <c r="B1480" s="597" t="s">
        <v>249</v>
      </c>
      <c r="C1480" s="597" t="s">
        <v>261</v>
      </c>
      <c r="D1480" s="597" t="s">
        <v>2354</v>
      </c>
      <c r="E1480" s="597" t="s">
        <v>2354</v>
      </c>
      <c r="F1480" s="597" t="s">
        <v>2357</v>
      </c>
      <c r="G1480" s="597" t="s">
        <v>230</v>
      </c>
      <c r="H1480" s="598" t="str">
        <f t="shared" si="46"/>
        <v>TIB - TREINAMENTO E AVALIAÇÃO DE CONFORMIDADE;EMPRESA BRASILEIRA;MICRO OU PEQUENO;;;SERVICOS;SERVIÇO DE EDITORAÇÃO E IMPRESSÃO</v>
      </c>
      <c r="I1480" s="599" t="s">
        <v>1567</v>
      </c>
      <c r="J1480" s="600" t="str">
        <f t="shared" si="47"/>
        <v>DESPESA NÃO ADMITIDA COM RECURSOS DA CLÁUSULA DE P,D&amp;I, CONSIDERANDO O EXECUTOR E A QUALIFICAÇÃO DO PROJETO OU PROGRAMA</v>
      </c>
    </row>
    <row r="1481" spans="1:10" ht="12" customHeight="1" x14ac:dyDescent="0.3">
      <c r="A1481" s="597" t="s">
        <v>2045</v>
      </c>
      <c r="B1481" s="597" t="s">
        <v>249</v>
      </c>
      <c r="C1481" s="597" t="s">
        <v>261</v>
      </c>
      <c r="D1481" s="597" t="s">
        <v>2354</v>
      </c>
      <c r="E1481" s="597" t="s">
        <v>2354</v>
      </c>
      <c r="F1481" s="597" t="s">
        <v>2357</v>
      </c>
      <c r="G1481" s="597" t="s">
        <v>231</v>
      </c>
      <c r="H1481" s="598" t="str">
        <f t="shared" si="46"/>
        <v>TIB - TREINAMENTO E AVALIAÇÃO DE CONFORMIDADE;EMPRESA BRASILEIRA;MICRO OU PEQUENO;;;SERVICOS;SERVIÇO DE LOCOMOÇÃO E TRANSPORTE</v>
      </c>
      <c r="I1481" s="599" t="s">
        <v>1567</v>
      </c>
      <c r="J1481" s="600" t="str">
        <f t="shared" si="47"/>
        <v>DESPESA NÃO ADMITIDA COM RECURSOS DA CLÁUSULA DE P,D&amp;I, CONSIDERANDO O EXECUTOR E A QUALIFICAÇÃO DO PROJETO OU PROGRAMA</v>
      </c>
    </row>
    <row r="1482" spans="1:10" ht="12" customHeight="1" x14ac:dyDescent="0.3">
      <c r="A1482" s="597" t="s">
        <v>2045</v>
      </c>
      <c r="B1482" s="597" t="s">
        <v>249</v>
      </c>
      <c r="C1482" s="597" t="s">
        <v>261</v>
      </c>
      <c r="D1482" s="597" t="s">
        <v>2354</v>
      </c>
      <c r="E1482" s="597" t="s">
        <v>2354</v>
      </c>
      <c r="F1482" s="597" t="s">
        <v>2357</v>
      </c>
      <c r="G1482" s="597" t="s">
        <v>2358</v>
      </c>
      <c r="H1482" s="598" t="str">
        <f t="shared" si="46"/>
        <v>TIB - TREINAMENTO E AVALIAÇÃO DE CONFORMIDADE;EMPRESA BRASILEIRA;MICRO OU PEQUENO;;;SERVICOS;SERVIÇO DE MANUTENÇÃO</v>
      </c>
      <c r="I1482" s="599" t="s">
        <v>1567</v>
      </c>
      <c r="J1482" s="600" t="str">
        <f t="shared" si="47"/>
        <v>DESPESA NÃO ADMITIDA COM RECURSOS DA CLÁUSULA DE P,D&amp;I, CONSIDERANDO O EXECUTOR E A QUALIFICAÇÃO DO PROJETO OU PROGRAMA</v>
      </c>
    </row>
    <row r="1483" spans="1:10" ht="12" customHeight="1" x14ac:dyDescent="0.3">
      <c r="A1483" s="597" t="s">
        <v>2045</v>
      </c>
      <c r="B1483" s="597" t="s">
        <v>249</v>
      </c>
      <c r="C1483" s="597" t="s">
        <v>261</v>
      </c>
      <c r="D1483" s="597" t="s">
        <v>2354</v>
      </c>
      <c r="E1483" s="597" t="s">
        <v>2354</v>
      </c>
      <c r="F1483" s="597" t="s">
        <v>2357</v>
      </c>
      <c r="G1483" s="597" t="s">
        <v>2399</v>
      </c>
      <c r="H1483" s="598" t="str">
        <f t="shared" si="46"/>
        <v>TIB - TREINAMENTO E AVALIAÇÃO DE CONFORMIDADE;EMPRESA BRASILEIRA;MICRO OU PEQUENO;;;SERVICOS;SERVIÇO TÉCNICO ESPECIALIZADO</v>
      </c>
      <c r="I1483" s="599" t="s">
        <v>1567</v>
      </c>
      <c r="J1483" s="600" t="str">
        <f t="shared" si="47"/>
        <v>DESPESA NÃO ADMITIDA COM RECURSOS DA CLÁUSULA DE P,D&amp;I, CONSIDERANDO O EXECUTOR E A QUALIFICAÇÃO DO PROJETO OU PROGRAMA</v>
      </c>
    </row>
    <row r="1484" spans="1:10" ht="12" customHeight="1" x14ac:dyDescent="0.3">
      <c r="A1484" s="597" t="s">
        <v>2045</v>
      </c>
      <c r="B1484" s="597" t="s">
        <v>249</v>
      </c>
      <c r="C1484" s="597" t="s">
        <v>261</v>
      </c>
      <c r="D1484" s="597" t="s">
        <v>2354</v>
      </c>
      <c r="E1484" s="597" t="s">
        <v>2354</v>
      </c>
      <c r="F1484" s="597" t="s">
        <v>2357</v>
      </c>
      <c r="G1484" s="597" t="s">
        <v>2359</v>
      </c>
      <c r="H1484" s="598" t="str">
        <f t="shared" si="46"/>
        <v>TIB - TREINAMENTO E AVALIAÇÃO DE CONFORMIDADE;EMPRESA BRASILEIRA;MICRO OU PEQUENO;;;SERVICOS;SERVIÇOS COMPUTACIONAIS</v>
      </c>
      <c r="I1484" s="599" t="s">
        <v>1567</v>
      </c>
      <c r="J1484" s="600" t="str">
        <f t="shared" si="47"/>
        <v>DESPESA NÃO ADMITIDA COM RECURSOS DA CLÁUSULA DE P,D&amp;I, CONSIDERANDO O EXECUTOR E A QUALIFICAÇÃO DO PROJETO OU PROGRAMA</v>
      </c>
    </row>
    <row r="1485" spans="1:10" ht="12" customHeight="1" x14ac:dyDescent="0.3">
      <c r="A1485" s="597" t="s">
        <v>2045</v>
      </c>
      <c r="B1485" s="597" t="s">
        <v>249</v>
      </c>
      <c r="C1485" s="597" t="s">
        <v>261</v>
      </c>
      <c r="D1485" s="597" t="s">
        <v>2354</v>
      </c>
      <c r="E1485" s="597" t="s">
        <v>2354</v>
      </c>
      <c r="F1485" s="597" t="s">
        <v>2357</v>
      </c>
      <c r="G1485" s="597" t="s">
        <v>229</v>
      </c>
      <c r="H1485" s="598" t="str">
        <f t="shared" si="46"/>
        <v>TIB - TREINAMENTO E AVALIAÇÃO DE CONFORMIDADE;EMPRESA BRASILEIRA;MICRO OU PEQUENO;;;SERVICOS;TAXA DE INSCRIÇÃO EM CONGRESSO OU EVENTO</v>
      </c>
      <c r="I1485" s="599" t="s">
        <v>1567</v>
      </c>
      <c r="J1485" s="600" t="str">
        <f t="shared" si="47"/>
        <v>DESPESA NÃO ADMITIDA COM RECURSOS DA CLÁUSULA DE P,D&amp;I, CONSIDERANDO O EXECUTOR E A QUALIFICAÇÃO DO PROJETO OU PROGRAMA</v>
      </c>
    </row>
    <row r="1486" spans="1:10" ht="12" customHeight="1" x14ac:dyDescent="0.3">
      <c r="A1486" s="597" t="s">
        <v>2045</v>
      </c>
      <c r="B1486" s="597" t="s">
        <v>249</v>
      </c>
      <c r="C1486" s="597" t="s">
        <v>261</v>
      </c>
      <c r="D1486" s="597" t="s">
        <v>2354</v>
      </c>
      <c r="E1486" s="597" t="s">
        <v>2354</v>
      </c>
      <c r="F1486" s="597" t="s">
        <v>2360</v>
      </c>
      <c r="G1486" s="597" t="s">
        <v>2064</v>
      </c>
      <c r="H1486" s="598" t="str">
        <f t="shared" si="46"/>
        <v>TIB - TREINAMENTO E AVALIAÇÃO DE CONFORMIDADE;EMPRESA BRASILEIRA;MICRO OU PEQUENO;;;SERVICOS - TIB;SERVIÇO DE TIB</v>
      </c>
      <c r="I1486" s="599" t="s">
        <v>1567</v>
      </c>
      <c r="J1486" s="600" t="str">
        <f t="shared" si="47"/>
        <v>DESPESA NÃO ADMITIDA COM RECURSOS DA CLÁUSULA DE P,D&amp;I, CONSIDERANDO O EXECUTOR E A QUALIFICAÇÃO DO PROJETO OU PROGRAMA</v>
      </c>
    </row>
    <row r="1487" spans="1:10" ht="12" customHeight="1" x14ac:dyDescent="0.3">
      <c r="A1487" s="597" t="s">
        <v>2045</v>
      </c>
      <c r="B1487" s="597" t="s">
        <v>249</v>
      </c>
      <c r="C1487" s="597" t="s">
        <v>261</v>
      </c>
      <c r="D1487" s="597" t="s">
        <v>2354</v>
      </c>
      <c r="E1487" s="597" t="s">
        <v>2354</v>
      </c>
      <c r="F1487" s="597" t="s">
        <v>2360</v>
      </c>
      <c r="G1487" s="597" t="s">
        <v>2057</v>
      </c>
      <c r="H1487" s="598" t="str">
        <f t="shared" si="46"/>
        <v>TIB - TREINAMENTO E AVALIAÇÃO DE CONFORMIDADE;EMPRESA BRASILEIRA;MICRO OU PEQUENO;;;SERVICOS - TIB;SERVIÇO DE TREINAMENTO, SUPORTE E QUALIFICAÇÃO</v>
      </c>
      <c r="I1487" s="599" t="s">
        <v>1575</v>
      </c>
      <c r="J1487" s="600" t="str">
        <f t="shared" si="47"/>
        <v/>
      </c>
    </row>
    <row r="1488" spans="1:10" ht="12" customHeight="1" x14ac:dyDescent="0.3">
      <c r="A1488" s="597" t="s">
        <v>2045</v>
      </c>
      <c r="B1488" s="597" t="s">
        <v>249</v>
      </c>
      <c r="C1488" s="597" t="s">
        <v>261</v>
      </c>
      <c r="D1488" s="597" t="s">
        <v>2354</v>
      </c>
      <c r="E1488" s="597" t="s">
        <v>2354</v>
      </c>
      <c r="F1488" s="597" t="s">
        <v>2360</v>
      </c>
      <c r="G1488" s="597" t="s">
        <v>2056</v>
      </c>
      <c r="H1488" s="598" t="str">
        <f t="shared" si="46"/>
        <v>TIB - TREINAMENTO E AVALIAÇÃO DE CONFORMIDADE;EMPRESA BRASILEIRA;MICRO OU PEQUENO;;;SERVICOS - TIB;SERVIÇO ESPECIALIZADO PARA TIB - NORMALIZAÇÃO</v>
      </c>
      <c r="I1488" s="599" t="s">
        <v>1567</v>
      </c>
      <c r="J1488" s="600" t="str">
        <f t="shared" si="47"/>
        <v>DESPESA NÃO ADMITIDA COM RECURSOS DA CLÁUSULA DE P,D&amp;I, CONSIDERANDO O EXECUTOR E A QUALIFICAÇÃO DO PROJETO OU PROGRAMA</v>
      </c>
    </row>
    <row r="1489" spans="1:10" ht="12" customHeight="1" x14ac:dyDescent="0.3">
      <c r="A1489" s="597" t="s">
        <v>2045</v>
      </c>
      <c r="B1489" s="597" t="s">
        <v>249</v>
      </c>
      <c r="C1489" s="597" t="s">
        <v>261</v>
      </c>
      <c r="D1489" s="597" t="s">
        <v>2354</v>
      </c>
      <c r="E1489" s="597" t="s">
        <v>2354</v>
      </c>
      <c r="F1489" s="597" t="s">
        <v>1648</v>
      </c>
      <c r="G1489" s="597" t="s">
        <v>2202</v>
      </c>
      <c r="H1489" s="598" t="str">
        <f t="shared" si="46"/>
        <v>TIB - TREINAMENTO E AVALIAÇÃO DE CONFORMIDADE;EMPRESA BRASILEIRA;MICRO OU PEQUENO;;;TESTES OPERACIONAIS;NA</v>
      </c>
      <c r="I1489" s="599" t="s">
        <v>1567</v>
      </c>
      <c r="J1489" s="600" t="str">
        <f t="shared" si="47"/>
        <v>DESPESA NÃO ADMITIDA COM RECURSOS DA CLÁUSULA DE P,D&amp;I, CONSIDERANDO O EXECUTOR E A QUALIFICAÇÃO DO PROJETO OU PROGRAMA</v>
      </c>
    </row>
    <row r="1490" spans="1:10" ht="12" customHeight="1" x14ac:dyDescent="0.3">
      <c r="A1490" s="597" t="s">
        <v>2045</v>
      </c>
      <c r="B1490" s="597" t="s">
        <v>249</v>
      </c>
      <c r="C1490" s="597" t="s">
        <v>261</v>
      </c>
      <c r="D1490" s="597" t="s">
        <v>2354</v>
      </c>
      <c r="E1490" s="597" t="s">
        <v>2354</v>
      </c>
      <c r="F1490" s="597" t="s">
        <v>281</v>
      </c>
      <c r="G1490" s="597" t="s">
        <v>2202</v>
      </c>
      <c r="H1490" s="598" t="str">
        <f t="shared" si="46"/>
        <v>TIB - TREINAMENTO E AVALIAÇÃO DE CONFORMIDADE;EMPRESA BRASILEIRA;MICRO OU PEQUENO;;;TRIBUTOS;NA</v>
      </c>
      <c r="I1490" s="599" t="s">
        <v>1575</v>
      </c>
      <c r="J1490" s="600" t="str">
        <f t="shared" si="47"/>
        <v/>
      </c>
    </row>
    <row r="1491" spans="1:10" ht="12" customHeight="1" x14ac:dyDescent="0.3">
      <c r="A1491" s="601" t="s">
        <v>2045</v>
      </c>
      <c r="B1491" s="600" t="s">
        <v>249</v>
      </c>
      <c r="C1491" s="600" t="s">
        <v>261</v>
      </c>
      <c r="D1491" s="600"/>
      <c r="E1491" s="600"/>
      <c r="F1491" s="597" t="s">
        <v>2357</v>
      </c>
      <c r="G1491" s="600" t="s">
        <v>2408</v>
      </c>
      <c r="H1491" s="598" t="str">
        <f t="shared" si="46"/>
        <v>TIB - TREINAMENTO E AVALIAÇÃO DE CONFORMIDADE;EMPRESA BRASILEIRA;MICRO OU PEQUENO;;;SERVICOS;SERVIÇO DE QUALIFICAÇÃO E CERTIFICAÇÃO</v>
      </c>
      <c r="I1491" s="599" t="s">
        <v>1567</v>
      </c>
      <c r="J1491" s="600" t="str">
        <f t="shared" si="47"/>
        <v>DESPESA NÃO ADMITIDA COM RECURSOS DA CLÁUSULA DE P,D&amp;I, CONSIDERANDO O EXECUTOR E A QUALIFICAÇÃO DO PROJETO OU PROGRAMA</v>
      </c>
    </row>
    <row r="1492" spans="1:10" ht="12" customHeight="1" x14ac:dyDescent="0.3">
      <c r="A1492" s="597" t="s">
        <v>2046</v>
      </c>
      <c r="B1492" s="597" t="s">
        <v>233</v>
      </c>
      <c r="C1492" s="597" t="s">
        <v>2354</v>
      </c>
      <c r="D1492" s="597" t="s">
        <v>2354</v>
      </c>
      <c r="E1492" s="597" t="s">
        <v>2354</v>
      </c>
      <c r="F1492" s="597" t="s">
        <v>1646</v>
      </c>
      <c r="G1492" s="597" t="s">
        <v>2050</v>
      </c>
      <c r="H1492" s="598" t="str">
        <f t="shared" si="46"/>
        <v>CAPACITAÇÃO TÉCNICA DE FORNECEDORES;EMPRESA PETROLÍFERA;;;;CAPACITACAO DE FORNECEDORES;BENS E MATERIAIS - CABEÇA DE SÉRIE E LOTE PILOTO</v>
      </c>
      <c r="I1492" s="599" t="s">
        <v>1567</v>
      </c>
      <c r="J1492" s="600" t="str">
        <f t="shared" si="47"/>
        <v>DESPESA NÃO ADMITIDA COM RECURSOS DA CLÁUSULA DE P,D&amp;I, CONSIDERANDO O EXECUTOR E A QUALIFICAÇÃO DO PROJETO OU PROGRAMA</v>
      </c>
    </row>
    <row r="1493" spans="1:10" ht="12" customHeight="1" x14ac:dyDescent="0.3">
      <c r="A1493" s="597" t="s">
        <v>2046</v>
      </c>
      <c r="B1493" s="597" t="s">
        <v>233</v>
      </c>
      <c r="C1493" s="597" t="s">
        <v>2354</v>
      </c>
      <c r="D1493" s="597" t="s">
        <v>2354</v>
      </c>
      <c r="E1493" s="597" t="s">
        <v>2354</v>
      </c>
      <c r="F1493" s="597" t="s">
        <v>1646</v>
      </c>
      <c r="G1493" s="597" t="s">
        <v>2053</v>
      </c>
      <c r="H1493" s="598" t="str">
        <f t="shared" si="46"/>
        <v>CAPACITAÇÃO TÉCNICA DE FORNECEDORES;EMPRESA PETROLÍFERA;;;;CAPACITACAO DE FORNECEDORES;EQUIPAMENTOS E MATERIAIS - PRIMEIRO LOTE</v>
      </c>
      <c r="I1493" s="599" t="s">
        <v>1567</v>
      </c>
      <c r="J1493" s="600" t="str">
        <f t="shared" si="47"/>
        <v>DESPESA NÃO ADMITIDA COM RECURSOS DA CLÁUSULA DE P,D&amp;I, CONSIDERANDO O EXECUTOR E A QUALIFICAÇÃO DO PROJETO OU PROGRAMA</v>
      </c>
    </row>
    <row r="1494" spans="1:10" ht="12" customHeight="1" x14ac:dyDescent="0.3">
      <c r="A1494" s="597" t="s">
        <v>2046</v>
      </c>
      <c r="B1494" s="597" t="s">
        <v>233</v>
      </c>
      <c r="C1494" s="597" t="s">
        <v>2354</v>
      </c>
      <c r="D1494" s="597" t="s">
        <v>2354</v>
      </c>
      <c r="E1494" s="597" t="s">
        <v>2354</v>
      </c>
      <c r="F1494" s="597" t="s">
        <v>1646</v>
      </c>
      <c r="G1494" s="597" t="s">
        <v>260</v>
      </c>
      <c r="H1494" s="598" t="str">
        <f t="shared" si="46"/>
        <v>CAPACITAÇÃO TÉCNICA DE FORNECEDORES;EMPRESA PETROLÍFERA;;;;CAPACITACAO DE FORNECEDORES;EQUIPAMENTOS LABORATORIAIS</v>
      </c>
      <c r="I1494" s="599" t="s">
        <v>1567</v>
      </c>
      <c r="J1494" s="600" t="str">
        <f t="shared" si="47"/>
        <v>DESPESA NÃO ADMITIDA COM RECURSOS DA CLÁUSULA DE P,D&amp;I, CONSIDERANDO O EXECUTOR E A QUALIFICAÇÃO DO PROJETO OU PROGRAMA</v>
      </c>
    </row>
    <row r="1495" spans="1:10" ht="12" customHeight="1" x14ac:dyDescent="0.3">
      <c r="A1495" s="597" t="s">
        <v>2046</v>
      </c>
      <c r="B1495" s="597" t="s">
        <v>233</v>
      </c>
      <c r="C1495" s="597" t="s">
        <v>2354</v>
      </c>
      <c r="D1495" s="597" t="s">
        <v>2354</v>
      </c>
      <c r="E1495" s="597" t="s">
        <v>2354</v>
      </c>
      <c r="F1495" s="597" t="s">
        <v>1646</v>
      </c>
      <c r="G1495" s="597" t="s">
        <v>2052</v>
      </c>
      <c r="H1495" s="598" t="str">
        <f t="shared" si="46"/>
        <v>CAPACITAÇÃO TÉCNICA DE FORNECEDORES;EMPRESA PETROLÍFERA;;;;CAPACITACAO DE FORNECEDORES;ESTUDOS DE VIABILIDADE TÉCNICA E ECONÔMICA</v>
      </c>
      <c r="I1495" s="599" t="s">
        <v>1567</v>
      </c>
      <c r="J1495" s="600" t="str">
        <f t="shared" si="47"/>
        <v>DESPESA NÃO ADMITIDA COM RECURSOS DA CLÁUSULA DE P,D&amp;I, CONSIDERANDO O EXECUTOR E A QUALIFICAÇÃO DO PROJETO OU PROGRAMA</v>
      </c>
    </row>
    <row r="1496" spans="1:10" ht="12" customHeight="1" x14ac:dyDescent="0.3">
      <c r="A1496" s="597" t="s">
        <v>2046</v>
      </c>
      <c r="B1496" s="597" t="s">
        <v>233</v>
      </c>
      <c r="C1496" s="597" t="s">
        <v>2354</v>
      </c>
      <c r="D1496" s="597" t="s">
        <v>2354</v>
      </c>
      <c r="E1496" s="597" t="s">
        <v>2354</v>
      </c>
      <c r="F1496" s="597" t="s">
        <v>1646</v>
      </c>
      <c r="G1496" s="597" t="s">
        <v>2051</v>
      </c>
      <c r="H1496" s="598" t="str">
        <f t="shared" si="46"/>
        <v>CAPACITAÇÃO TÉCNICA DE FORNECEDORES;EMPRESA PETROLÍFERA;;;;CAPACITACAO DE FORNECEDORES;SERVIÇOS - CABEÇA DE SÉRIE E LOTE PILOTO</v>
      </c>
      <c r="I1496" s="599" t="s">
        <v>1567</v>
      </c>
      <c r="J1496" s="600" t="str">
        <f t="shared" si="47"/>
        <v>DESPESA NÃO ADMITIDA COM RECURSOS DA CLÁUSULA DE P,D&amp;I, CONSIDERANDO O EXECUTOR E A QUALIFICAÇÃO DO PROJETO OU PROGRAMA</v>
      </c>
    </row>
    <row r="1497" spans="1:10" ht="12" customHeight="1" x14ac:dyDescent="0.3">
      <c r="A1497" s="597" t="s">
        <v>2046</v>
      </c>
      <c r="B1497" s="597" t="s">
        <v>233</v>
      </c>
      <c r="C1497" s="597" t="s">
        <v>2354</v>
      </c>
      <c r="D1497" s="597" t="s">
        <v>2354</v>
      </c>
      <c r="E1497" s="597" t="s">
        <v>2354</v>
      </c>
      <c r="F1497" s="597" t="s">
        <v>1646</v>
      </c>
      <c r="G1497" s="597" t="s">
        <v>2054</v>
      </c>
      <c r="H1497" s="598" t="str">
        <f t="shared" si="46"/>
        <v>CAPACITAÇÃO TÉCNICA DE FORNECEDORES;EMPRESA PETROLÍFERA;;;;CAPACITACAO DE FORNECEDORES;SERVIÇOS - OPERACIONALIZAÇÃO DE EQUIPAMENTOS</v>
      </c>
      <c r="I1497" s="599" t="s">
        <v>1567</v>
      </c>
      <c r="J1497" s="600" t="str">
        <f t="shared" si="47"/>
        <v>DESPESA NÃO ADMITIDA COM RECURSOS DA CLÁUSULA DE P,D&amp;I, CONSIDERANDO O EXECUTOR E A QUALIFICAÇÃO DO PROJETO OU PROGRAMA</v>
      </c>
    </row>
    <row r="1498" spans="1:10" ht="12" customHeight="1" x14ac:dyDescent="0.3">
      <c r="A1498" s="597" t="s">
        <v>2046</v>
      </c>
      <c r="B1498" s="597" t="s">
        <v>233</v>
      </c>
      <c r="C1498" s="597" t="s">
        <v>2354</v>
      </c>
      <c r="D1498" s="597" t="s">
        <v>2354</v>
      </c>
      <c r="E1498" s="597" t="s">
        <v>2354</v>
      </c>
      <c r="F1498" s="597" t="s">
        <v>2362</v>
      </c>
      <c r="G1498" s="597" t="s">
        <v>2202</v>
      </c>
      <c r="H1498" s="598" t="str">
        <f t="shared" si="46"/>
        <v>CAPACITAÇÃO TÉCNICA DE FORNECEDORES;EMPRESA PETROLÍFERA;;;;CUSTOS DIRETOS;NA</v>
      </c>
      <c r="I1498" s="599" t="s">
        <v>1567</v>
      </c>
      <c r="J1498" s="600" t="str">
        <f t="shared" si="47"/>
        <v>DESPESA NÃO ADMITIDA COM RECURSOS DA CLÁUSULA DE P,D&amp;I, CONSIDERANDO O EXECUTOR E A QUALIFICAÇÃO DO PROJETO OU PROGRAMA</v>
      </c>
    </row>
    <row r="1499" spans="1:10" ht="12" customHeight="1" x14ac:dyDescent="0.3">
      <c r="A1499" s="597" t="s">
        <v>2046</v>
      </c>
      <c r="B1499" s="597" t="s">
        <v>233</v>
      </c>
      <c r="C1499" s="597" t="s">
        <v>2354</v>
      </c>
      <c r="D1499" s="597" t="s">
        <v>2354</v>
      </c>
      <c r="E1499" s="597" t="s">
        <v>2354</v>
      </c>
      <c r="F1499" s="597" t="s">
        <v>1643</v>
      </c>
      <c r="G1499" s="597" t="s">
        <v>2202</v>
      </c>
      <c r="H1499" s="598" t="str">
        <f t="shared" si="46"/>
        <v>CAPACITAÇÃO TÉCNICA DE FORNECEDORES;EMPRESA PETROLÍFERA;;;;DIARIAS E AJUDA DE CUSTO;NA</v>
      </c>
      <c r="I1499" s="599" t="s">
        <v>1575</v>
      </c>
      <c r="J1499" s="600" t="str">
        <f t="shared" si="47"/>
        <v/>
      </c>
    </row>
    <row r="1500" spans="1:10" ht="12" customHeight="1" x14ac:dyDescent="0.3">
      <c r="A1500" s="597" t="s">
        <v>2046</v>
      </c>
      <c r="B1500" s="597" t="s">
        <v>233</v>
      </c>
      <c r="C1500" s="597" t="s">
        <v>2354</v>
      </c>
      <c r="D1500" s="597" t="s">
        <v>2354</v>
      </c>
      <c r="E1500" s="597" t="s">
        <v>2354</v>
      </c>
      <c r="F1500" s="597" t="s">
        <v>1645</v>
      </c>
      <c r="G1500" s="597" t="s">
        <v>2361</v>
      </c>
      <c r="H1500" s="598" t="str">
        <f t="shared" si="46"/>
        <v>CAPACITAÇÃO TÉCNICA DE FORNECEDORES;EMPRESA PETROLÍFERA;;;;EQUIPAMENTO E MATERIAL PERMANENTE;EQUIPAMENTO</v>
      </c>
      <c r="I1500" s="599" t="s">
        <v>1567</v>
      </c>
      <c r="J1500" s="600" t="str">
        <f t="shared" si="47"/>
        <v>DESPESA NÃO ADMITIDA COM RECURSOS DA CLÁUSULA DE P,D&amp;I, CONSIDERANDO O EXECUTOR E A QUALIFICAÇÃO DO PROJETO OU PROGRAMA</v>
      </c>
    </row>
    <row r="1501" spans="1:10" ht="12" customHeight="1" x14ac:dyDescent="0.3">
      <c r="A1501" s="597" t="s">
        <v>2046</v>
      </c>
      <c r="B1501" s="597" t="s">
        <v>233</v>
      </c>
      <c r="C1501" s="597" t="s">
        <v>2354</v>
      </c>
      <c r="D1501" s="597" t="s">
        <v>2354</v>
      </c>
      <c r="E1501" s="597" t="s">
        <v>2354</v>
      </c>
      <c r="F1501" s="597" t="s">
        <v>1645</v>
      </c>
      <c r="G1501" s="597" t="s">
        <v>1248</v>
      </c>
      <c r="H1501" s="598" t="str">
        <f t="shared" si="46"/>
        <v>CAPACITAÇÃO TÉCNICA DE FORNECEDORES;EMPRESA PETROLÍFERA;;;;EQUIPAMENTO E MATERIAL PERMANENTE;MATERIAL PERMANENTE</v>
      </c>
      <c r="I1501" s="599" t="s">
        <v>1567</v>
      </c>
      <c r="J1501" s="600" t="str">
        <f t="shared" si="47"/>
        <v>DESPESA NÃO ADMITIDA COM RECURSOS DA CLÁUSULA DE P,D&amp;I, CONSIDERANDO O EXECUTOR E A QUALIFICAÇÃO DO PROJETO OU PROGRAMA</v>
      </c>
    </row>
    <row r="1502" spans="1:10" ht="12" customHeight="1" x14ac:dyDescent="0.3">
      <c r="A1502" s="597" t="s">
        <v>2046</v>
      </c>
      <c r="B1502" s="597" t="s">
        <v>233</v>
      </c>
      <c r="C1502" s="597" t="s">
        <v>2354</v>
      </c>
      <c r="D1502" s="597" t="s">
        <v>2354</v>
      </c>
      <c r="E1502" s="597" t="s">
        <v>2354</v>
      </c>
      <c r="F1502" s="597" t="s">
        <v>448</v>
      </c>
      <c r="G1502" s="597" t="s">
        <v>2062</v>
      </c>
      <c r="H1502" s="598" t="str">
        <f t="shared" si="46"/>
        <v>CAPACITAÇÃO TÉCNICA DE FORNECEDORES;EMPRESA PETROLÍFERA;;;;EQUIPE;BOLSA - ALUNO DE GRADUAÇÃO OU PÓS-GRADUAÇÃO</v>
      </c>
      <c r="I1502" s="599" t="s">
        <v>1567</v>
      </c>
      <c r="J1502" s="600" t="str">
        <f t="shared" si="47"/>
        <v>DESPESA NÃO ADMITIDA COM RECURSOS DA CLÁUSULA DE P,D&amp;I, CONSIDERANDO O EXECUTOR E A QUALIFICAÇÃO DO PROJETO OU PROGRAMA</v>
      </c>
    </row>
    <row r="1503" spans="1:10" ht="12" customHeight="1" x14ac:dyDescent="0.3">
      <c r="A1503" s="597" t="s">
        <v>2046</v>
      </c>
      <c r="B1503" s="597" t="s">
        <v>233</v>
      </c>
      <c r="C1503" s="597" t="s">
        <v>2354</v>
      </c>
      <c r="D1503" s="597" t="s">
        <v>2354</v>
      </c>
      <c r="E1503" s="597" t="s">
        <v>2354</v>
      </c>
      <c r="F1503" s="597" t="s">
        <v>448</v>
      </c>
      <c r="G1503" s="597" t="s">
        <v>2061</v>
      </c>
      <c r="H1503" s="598" t="str">
        <f t="shared" si="46"/>
        <v>CAPACITAÇÃO TÉCNICA DE FORNECEDORES;EMPRESA PETROLÍFERA;;;;EQUIPE;BOLSA - DOCENTE OU PESQUISADOR DA INSTITUIÇÃO</v>
      </c>
      <c r="I1503" s="599" t="s">
        <v>1567</v>
      </c>
      <c r="J1503" s="600" t="str">
        <f t="shared" si="47"/>
        <v>DESPESA NÃO ADMITIDA COM RECURSOS DA CLÁUSULA DE P,D&amp;I, CONSIDERANDO O EXECUTOR E A QUALIFICAÇÃO DO PROJETO OU PROGRAMA</v>
      </c>
    </row>
    <row r="1504" spans="1:10" ht="12" customHeight="1" x14ac:dyDescent="0.3">
      <c r="A1504" s="597" t="s">
        <v>2046</v>
      </c>
      <c r="B1504" s="597" t="s">
        <v>233</v>
      </c>
      <c r="C1504" s="597" t="s">
        <v>2354</v>
      </c>
      <c r="D1504" s="597" t="s">
        <v>2354</v>
      </c>
      <c r="E1504" s="597" t="s">
        <v>2354</v>
      </c>
      <c r="F1504" s="597" t="s">
        <v>448</v>
      </c>
      <c r="G1504" s="597" t="s">
        <v>2063</v>
      </c>
      <c r="H1504" s="598" t="str">
        <f t="shared" si="46"/>
        <v>CAPACITAÇÃO TÉCNICA DE FORNECEDORES;EMPRESA PETROLÍFERA;;;;EQUIPE;BOLSA - PESQUISADOR VISITANTE</v>
      </c>
      <c r="I1504" s="599" t="s">
        <v>1567</v>
      </c>
      <c r="J1504" s="600" t="str">
        <f t="shared" si="47"/>
        <v>DESPESA NÃO ADMITIDA COM RECURSOS DA CLÁUSULA DE P,D&amp;I, CONSIDERANDO O EXECUTOR E A QUALIFICAÇÃO DO PROJETO OU PROGRAMA</v>
      </c>
    </row>
    <row r="1505" spans="1:10" ht="12" customHeight="1" x14ac:dyDescent="0.3">
      <c r="A1505" s="597" t="s">
        <v>2046</v>
      </c>
      <c r="B1505" s="597" t="s">
        <v>233</v>
      </c>
      <c r="C1505" s="597" t="s">
        <v>2354</v>
      </c>
      <c r="D1505" s="597" t="s">
        <v>2354</v>
      </c>
      <c r="E1505" s="597" t="s">
        <v>2354</v>
      </c>
      <c r="F1505" s="597" t="s">
        <v>448</v>
      </c>
      <c r="G1505" s="597" t="s">
        <v>1641</v>
      </c>
      <c r="H1505" s="598" t="str">
        <f t="shared" si="46"/>
        <v>CAPACITAÇÃO TÉCNICA DE FORNECEDORES;EMPRESA PETROLÍFERA;;;;EQUIPE;REMUNERAÇÃO DIRETA</v>
      </c>
      <c r="I1505" s="599" t="s">
        <v>1575</v>
      </c>
      <c r="J1505" s="600" t="str">
        <f t="shared" si="47"/>
        <v/>
      </c>
    </row>
    <row r="1506" spans="1:10" ht="12" customHeight="1" x14ac:dyDescent="0.3">
      <c r="A1506" s="597" t="s">
        <v>2046</v>
      </c>
      <c r="B1506" s="597" t="s">
        <v>233</v>
      </c>
      <c r="C1506" s="597" t="s">
        <v>2354</v>
      </c>
      <c r="D1506" s="597" t="s">
        <v>2354</v>
      </c>
      <c r="E1506" s="597" t="s">
        <v>2354</v>
      </c>
      <c r="F1506" s="597" t="s">
        <v>1642</v>
      </c>
      <c r="G1506" s="597" t="s">
        <v>2202</v>
      </c>
      <c r="H1506" s="598" t="str">
        <f t="shared" si="46"/>
        <v>CAPACITAÇÃO TÉCNICA DE FORNECEDORES;EMPRESA PETROLÍFERA;;;;MATERIAL DE CONSUMO;NA</v>
      </c>
      <c r="I1506" s="599" t="s">
        <v>1567</v>
      </c>
      <c r="J1506" s="600" t="str">
        <f t="shared" si="47"/>
        <v>DESPESA NÃO ADMITIDA COM RECURSOS DA CLÁUSULA DE P,D&amp;I, CONSIDERANDO O EXECUTOR E A QUALIFICAÇÃO DO PROJETO OU PROGRAMA</v>
      </c>
    </row>
    <row r="1507" spans="1:10" ht="12" customHeight="1" x14ac:dyDescent="0.3">
      <c r="A1507" s="597" t="s">
        <v>2046</v>
      </c>
      <c r="B1507" s="597" t="s">
        <v>233</v>
      </c>
      <c r="C1507" s="597" t="s">
        <v>2354</v>
      </c>
      <c r="D1507" s="597" t="s">
        <v>2354</v>
      </c>
      <c r="E1507" s="597" t="s">
        <v>2354</v>
      </c>
      <c r="F1507" s="597" t="s">
        <v>1644</v>
      </c>
      <c r="G1507" s="597" t="s">
        <v>2066</v>
      </c>
      <c r="H1507" s="598" t="str">
        <f t="shared" si="46"/>
        <v>CAPACITAÇÃO TÉCNICA DE FORNECEDORES;EMPRESA PETROLÍFERA;;;;OBRAS E INSTALACOES;AMPLIAÇÃO DE ÁREA DE EDIFICAÇÃO</v>
      </c>
      <c r="I1507" s="599" t="s">
        <v>1567</v>
      </c>
      <c r="J1507" s="600" t="str">
        <f t="shared" si="47"/>
        <v>DESPESA NÃO ADMITIDA COM RECURSOS DA CLÁUSULA DE P,D&amp;I, CONSIDERANDO O EXECUTOR E A QUALIFICAÇÃO DO PROJETO OU PROGRAMA</v>
      </c>
    </row>
    <row r="1508" spans="1:10" ht="12" customHeight="1" x14ac:dyDescent="0.3">
      <c r="A1508" s="597" t="s">
        <v>2046</v>
      </c>
      <c r="B1508" s="597" t="s">
        <v>233</v>
      </c>
      <c r="C1508" s="597" t="s">
        <v>2354</v>
      </c>
      <c r="D1508" s="597" t="s">
        <v>2354</v>
      </c>
      <c r="E1508" s="597" t="s">
        <v>2354</v>
      </c>
      <c r="F1508" s="597" t="s">
        <v>1644</v>
      </c>
      <c r="G1508" s="597" t="s">
        <v>258</v>
      </c>
      <c r="H1508" s="598" t="str">
        <f t="shared" si="46"/>
        <v>CAPACITAÇÃO TÉCNICA DE FORNECEDORES;EMPRESA PETROLÍFERA;;;;OBRAS E INSTALACOES;CONSTRUÇÃO DE NOVA EDIFICAÇÃO</v>
      </c>
      <c r="I1508" s="599" t="s">
        <v>1567</v>
      </c>
      <c r="J1508" s="600" t="str">
        <f t="shared" si="47"/>
        <v>DESPESA NÃO ADMITIDA COM RECURSOS DA CLÁUSULA DE P,D&amp;I, CONSIDERANDO O EXECUTOR E A QUALIFICAÇÃO DO PROJETO OU PROGRAMA</v>
      </c>
    </row>
    <row r="1509" spans="1:10" ht="12" customHeight="1" x14ac:dyDescent="0.3">
      <c r="A1509" s="597" t="s">
        <v>2046</v>
      </c>
      <c r="B1509" s="597" t="s">
        <v>233</v>
      </c>
      <c r="C1509" s="597" t="s">
        <v>2354</v>
      </c>
      <c r="D1509" s="597" t="s">
        <v>2354</v>
      </c>
      <c r="E1509" s="597" t="s">
        <v>2354</v>
      </c>
      <c r="F1509" s="597" t="s">
        <v>1644</v>
      </c>
      <c r="G1509" s="597" t="s">
        <v>2067</v>
      </c>
      <c r="H1509" s="598" t="str">
        <f t="shared" ref="H1509:H1571" si="48">CONCATENATE(A1509,$H$2,B1509,$H$2,C1509,$H$2,D1509,$H$2,E1509,$H$2,F1509,$H$2,G1509)</f>
        <v>CAPACITAÇÃO TÉCNICA DE FORNECEDORES;EMPRESA PETROLÍFERA;;;;OBRAS E INSTALACOES;PROJETO EXECUTIVO E ESTUDOS TÉCNICOS</v>
      </c>
      <c r="I1509" s="599" t="s">
        <v>1567</v>
      </c>
      <c r="J1509" s="600" t="str">
        <f t="shared" ref="J1509:J1571" si="49">IF(I1509="N",J$3,"")</f>
        <v>DESPESA NÃO ADMITIDA COM RECURSOS DA CLÁUSULA DE P,D&amp;I, CONSIDERANDO O EXECUTOR E A QUALIFICAÇÃO DO PROJETO OU PROGRAMA</v>
      </c>
    </row>
    <row r="1510" spans="1:10" ht="12" customHeight="1" x14ac:dyDescent="0.3">
      <c r="A1510" s="597" t="s">
        <v>2046</v>
      </c>
      <c r="B1510" s="597" t="s">
        <v>233</v>
      </c>
      <c r="C1510" s="597" t="s">
        <v>2354</v>
      </c>
      <c r="D1510" s="597" t="s">
        <v>2354</v>
      </c>
      <c r="E1510" s="597" t="s">
        <v>2354</v>
      </c>
      <c r="F1510" s="597" t="s">
        <v>1644</v>
      </c>
      <c r="G1510" s="597" t="s">
        <v>219</v>
      </c>
      <c r="H1510" s="598" t="str">
        <f t="shared" si="48"/>
        <v>CAPACITAÇÃO TÉCNICA DE FORNECEDORES;EMPRESA PETROLÍFERA;;;;OBRAS E INSTALACOES;REFORMA DE EDIFICAÇÃO</v>
      </c>
      <c r="I1510" s="599" t="s">
        <v>1567</v>
      </c>
      <c r="J1510" s="600" t="str">
        <f t="shared" si="49"/>
        <v>DESPESA NÃO ADMITIDA COM RECURSOS DA CLÁUSULA DE P,D&amp;I, CONSIDERANDO O EXECUTOR E A QUALIFICAÇÃO DO PROJETO OU PROGRAMA</v>
      </c>
    </row>
    <row r="1511" spans="1:10" ht="12" customHeight="1" x14ac:dyDescent="0.3">
      <c r="A1511" s="597" t="s">
        <v>2046</v>
      </c>
      <c r="B1511" s="597" t="s">
        <v>233</v>
      </c>
      <c r="C1511" s="597" t="s">
        <v>2354</v>
      </c>
      <c r="D1511" s="597" t="s">
        <v>2354</v>
      </c>
      <c r="E1511" s="597" t="s">
        <v>2354</v>
      </c>
      <c r="F1511" s="597" t="s">
        <v>1644</v>
      </c>
      <c r="G1511" s="597" t="s">
        <v>2065</v>
      </c>
      <c r="H1511" s="598" t="str">
        <f t="shared" si="48"/>
        <v>CAPACITAÇÃO TÉCNICA DE FORNECEDORES;EMPRESA PETROLÍFERA;;;;OBRAS E INSTALACOES;SERVIÇO TÉCNICO DE APOIO - INFRAESTRUTURA</v>
      </c>
      <c r="I1511" s="599" t="s">
        <v>1567</v>
      </c>
      <c r="J1511" s="600" t="str">
        <f t="shared" si="49"/>
        <v>DESPESA NÃO ADMITIDA COM RECURSOS DA CLÁUSULA DE P,D&amp;I, CONSIDERANDO O EXECUTOR E A QUALIFICAÇÃO DO PROJETO OU PROGRAMA</v>
      </c>
    </row>
    <row r="1512" spans="1:10" ht="12" customHeight="1" x14ac:dyDescent="0.3">
      <c r="A1512" s="597" t="s">
        <v>2046</v>
      </c>
      <c r="B1512" s="597" t="s">
        <v>233</v>
      </c>
      <c r="C1512" s="597" t="s">
        <v>2354</v>
      </c>
      <c r="D1512" s="597" t="s">
        <v>2354</v>
      </c>
      <c r="E1512" s="597" t="s">
        <v>2354</v>
      </c>
      <c r="F1512" s="597" t="s">
        <v>10</v>
      </c>
      <c r="G1512" s="597" t="s">
        <v>1649</v>
      </c>
      <c r="H1512" s="598" t="str">
        <f t="shared" si="48"/>
        <v>CAPACITAÇÃO TÉCNICA DE FORNECEDORES;EMPRESA PETROLÍFERA;;;;OUTRAS DESPESAS;DESPESA DE IMPORTACAO</v>
      </c>
      <c r="I1512" s="599" t="s">
        <v>1567</v>
      </c>
      <c r="J1512" s="600" t="str">
        <f t="shared" si="49"/>
        <v>DESPESA NÃO ADMITIDA COM RECURSOS DA CLÁUSULA DE P,D&amp;I, CONSIDERANDO O EXECUTOR E A QUALIFICAÇÃO DO PROJETO OU PROGRAMA</v>
      </c>
    </row>
    <row r="1513" spans="1:10" ht="12" customHeight="1" x14ac:dyDescent="0.3">
      <c r="A1513" s="597" t="s">
        <v>2046</v>
      </c>
      <c r="B1513" s="597" t="s">
        <v>233</v>
      </c>
      <c r="C1513" s="597" t="s">
        <v>2354</v>
      </c>
      <c r="D1513" s="597" t="s">
        <v>2354</v>
      </c>
      <c r="E1513" s="597" t="s">
        <v>2354</v>
      </c>
      <c r="F1513" s="597" t="s">
        <v>10</v>
      </c>
      <c r="G1513" s="597" t="s">
        <v>1650</v>
      </c>
      <c r="H1513" s="598" t="str">
        <f t="shared" si="48"/>
        <v>CAPACITAÇÃO TÉCNICA DE FORNECEDORES;EMPRESA PETROLÍFERA;;;;OUTRAS DESPESAS;DESPESA OPERACIONAL E ADMINISTRATIVA</v>
      </c>
      <c r="I1513" s="599" t="s">
        <v>1567</v>
      </c>
      <c r="J1513" s="600" t="str">
        <f t="shared" si="49"/>
        <v>DESPESA NÃO ADMITIDA COM RECURSOS DA CLÁUSULA DE P,D&amp;I, CONSIDERANDO O EXECUTOR E A QUALIFICAÇÃO DO PROJETO OU PROGRAMA</v>
      </c>
    </row>
    <row r="1514" spans="1:10" ht="12" customHeight="1" x14ac:dyDescent="0.3">
      <c r="A1514" s="597" t="s">
        <v>2046</v>
      </c>
      <c r="B1514" s="597" t="s">
        <v>233</v>
      </c>
      <c r="C1514" s="597" t="s">
        <v>2354</v>
      </c>
      <c r="D1514" s="597" t="s">
        <v>2354</v>
      </c>
      <c r="E1514" s="597" t="s">
        <v>2354</v>
      </c>
      <c r="F1514" s="597" t="s">
        <v>10</v>
      </c>
      <c r="G1514" s="597" t="s">
        <v>277</v>
      </c>
      <c r="H1514" s="598" t="str">
        <f t="shared" si="48"/>
        <v>CAPACITAÇÃO TÉCNICA DE FORNECEDORES;EMPRESA PETROLÍFERA;;;;OUTRAS DESPESAS;RESSARCIMENTO DE CUSTOS INDIRETOS</v>
      </c>
      <c r="I1514" s="599" t="s">
        <v>1567</v>
      </c>
      <c r="J1514" s="600" t="str">
        <f t="shared" si="49"/>
        <v>DESPESA NÃO ADMITIDA COM RECURSOS DA CLÁUSULA DE P,D&amp;I, CONSIDERANDO O EXECUTOR E A QUALIFICAÇÃO DO PROJETO OU PROGRAMA</v>
      </c>
    </row>
    <row r="1515" spans="1:10" ht="12" customHeight="1" x14ac:dyDescent="0.3">
      <c r="A1515" s="597" t="s">
        <v>2046</v>
      </c>
      <c r="B1515" s="597" t="s">
        <v>233</v>
      </c>
      <c r="C1515" s="597" t="s">
        <v>2354</v>
      </c>
      <c r="D1515" s="597" t="s">
        <v>2354</v>
      </c>
      <c r="E1515" s="597" t="s">
        <v>2354</v>
      </c>
      <c r="F1515" s="597" t="s">
        <v>317</v>
      </c>
      <c r="G1515" s="597" t="s">
        <v>2060</v>
      </c>
      <c r="H1515" s="598" t="str">
        <f t="shared" si="48"/>
        <v>CAPACITAÇÃO TÉCNICA DE FORNECEDORES;EMPRESA PETROLÍFERA;;;;OUTROS BENS E DIREITOS;DADO GEOLÓGICO, GEOQUÍMICO OU GEOFÍSICO PÚBLICO</v>
      </c>
      <c r="I1515" s="599" t="s">
        <v>1567</v>
      </c>
      <c r="J1515" s="600" t="str">
        <f t="shared" si="49"/>
        <v>DESPESA NÃO ADMITIDA COM RECURSOS DA CLÁUSULA DE P,D&amp;I, CONSIDERANDO O EXECUTOR E A QUALIFICAÇÃO DO PROJETO OU PROGRAMA</v>
      </c>
    </row>
    <row r="1516" spans="1:10" ht="12" customHeight="1" x14ac:dyDescent="0.3">
      <c r="A1516" s="597" t="s">
        <v>2046</v>
      </c>
      <c r="B1516" s="597" t="s">
        <v>233</v>
      </c>
      <c r="C1516" s="597" t="s">
        <v>2354</v>
      </c>
      <c r="D1516" s="597" t="s">
        <v>2354</v>
      </c>
      <c r="E1516" s="597" t="s">
        <v>2354</v>
      </c>
      <c r="F1516" s="597" t="s">
        <v>317</v>
      </c>
      <c r="G1516" s="597" t="s">
        <v>220</v>
      </c>
      <c r="H1516" s="598" t="str">
        <f t="shared" si="48"/>
        <v>CAPACITAÇÃO TÉCNICA DE FORNECEDORES;EMPRESA PETROLÍFERA;;;;OUTROS BENS E DIREITOS;DADO NÃO REGULADO PELA ANP</v>
      </c>
      <c r="I1516" s="599" t="s">
        <v>1567</v>
      </c>
      <c r="J1516" s="600" t="str">
        <f t="shared" si="49"/>
        <v>DESPESA NÃO ADMITIDA COM RECURSOS DA CLÁUSULA DE P,D&amp;I, CONSIDERANDO O EXECUTOR E A QUALIFICAÇÃO DO PROJETO OU PROGRAMA</v>
      </c>
    </row>
    <row r="1517" spans="1:10" ht="12" customHeight="1" x14ac:dyDescent="0.3">
      <c r="A1517" s="597" t="s">
        <v>2046</v>
      </c>
      <c r="B1517" s="597" t="s">
        <v>233</v>
      </c>
      <c r="C1517" s="597" t="s">
        <v>2354</v>
      </c>
      <c r="D1517" s="597" t="s">
        <v>2354</v>
      </c>
      <c r="E1517" s="597" t="s">
        <v>2354</v>
      </c>
      <c r="F1517" s="597" t="s">
        <v>317</v>
      </c>
      <c r="G1517" s="597" t="s">
        <v>215</v>
      </c>
      <c r="H1517" s="598" t="str">
        <f t="shared" si="48"/>
        <v>CAPACITAÇÃO TÉCNICA DE FORNECEDORES;EMPRESA PETROLÍFERA;;;;OUTROS BENS E DIREITOS;MATERIAL BIBLIOGRÁFICO</v>
      </c>
      <c r="I1517" s="599" t="s">
        <v>1567</v>
      </c>
      <c r="J1517" s="600" t="str">
        <f t="shared" si="49"/>
        <v>DESPESA NÃO ADMITIDA COM RECURSOS DA CLÁUSULA DE P,D&amp;I, CONSIDERANDO O EXECUTOR E A QUALIFICAÇÃO DO PROJETO OU PROGRAMA</v>
      </c>
    </row>
    <row r="1518" spans="1:10" ht="12" customHeight="1" x14ac:dyDescent="0.3">
      <c r="A1518" s="597" t="s">
        <v>2046</v>
      </c>
      <c r="B1518" s="597" t="s">
        <v>233</v>
      </c>
      <c r="C1518" s="597" t="s">
        <v>2354</v>
      </c>
      <c r="D1518" s="597" t="s">
        <v>2354</v>
      </c>
      <c r="E1518" s="597" t="s">
        <v>2354</v>
      </c>
      <c r="F1518" s="597" t="s">
        <v>317</v>
      </c>
      <c r="G1518" s="597" t="s">
        <v>2068</v>
      </c>
      <c r="H1518" s="598" t="str">
        <f t="shared" si="48"/>
        <v>CAPACITAÇÃO TÉCNICA DE FORNECEDORES;EMPRESA PETROLÍFERA;;;;OUTROS BENS E DIREITOS;OUTRO (ESPECIFIQUE)</v>
      </c>
      <c r="I1518" s="599" t="s">
        <v>1567</v>
      </c>
      <c r="J1518" s="600" t="str">
        <f t="shared" si="49"/>
        <v>DESPESA NÃO ADMITIDA COM RECURSOS DA CLÁUSULA DE P,D&amp;I, CONSIDERANDO O EXECUTOR E A QUALIFICAÇÃO DO PROJETO OU PROGRAMA</v>
      </c>
    </row>
    <row r="1519" spans="1:10" ht="12" customHeight="1" x14ac:dyDescent="0.3">
      <c r="A1519" s="597" t="s">
        <v>2046</v>
      </c>
      <c r="B1519" s="597" t="s">
        <v>233</v>
      </c>
      <c r="C1519" s="597" t="s">
        <v>2354</v>
      </c>
      <c r="D1519" s="597" t="s">
        <v>2354</v>
      </c>
      <c r="E1519" s="597" t="s">
        <v>2354</v>
      </c>
      <c r="F1519" s="597" t="s">
        <v>317</v>
      </c>
      <c r="G1519" s="597" t="s">
        <v>321</v>
      </c>
      <c r="H1519" s="598" t="str">
        <f t="shared" si="48"/>
        <v>CAPACITAÇÃO TÉCNICA DE FORNECEDORES;EMPRESA PETROLÍFERA;;;;OUTROS BENS E DIREITOS;SOFTWARE</v>
      </c>
      <c r="I1519" s="599" t="s">
        <v>1567</v>
      </c>
      <c r="J1519" s="600" t="str">
        <f t="shared" si="49"/>
        <v>DESPESA NÃO ADMITIDA COM RECURSOS DA CLÁUSULA DE P,D&amp;I, CONSIDERANDO O EXECUTOR E A QUALIFICAÇÃO DO PROJETO OU PROGRAMA</v>
      </c>
    </row>
    <row r="1520" spans="1:10" ht="12" customHeight="1" x14ac:dyDescent="0.3">
      <c r="A1520" s="597" t="s">
        <v>2046</v>
      </c>
      <c r="B1520" s="597" t="s">
        <v>233</v>
      </c>
      <c r="C1520" s="597" t="s">
        <v>2354</v>
      </c>
      <c r="D1520" s="597" t="s">
        <v>2354</v>
      </c>
      <c r="E1520" s="597" t="s">
        <v>2354</v>
      </c>
      <c r="F1520" s="597" t="s">
        <v>409</v>
      </c>
      <c r="G1520" s="597" t="s">
        <v>2202</v>
      </c>
      <c r="H1520" s="598" t="str">
        <f t="shared" si="48"/>
        <v>CAPACITAÇÃO TÉCNICA DE FORNECEDORES;EMPRESA PETROLÍFERA;;;;PASSAGENS;NA</v>
      </c>
      <c r="I1520" s="599" t="s">
        <v>1575</v>
      </c>
      <c r="J1520" s="600" t="str">
        <f t="shared" si="49"/>
        <v/>
      </c>
    </row>
    <row r="1521" spans="1:10" ht="12" customHeight="1" x14ac:dyDescent="0.3">
      <c r="A1521" s="597" t="s">
        <v>2046</v>
      </c>
      <c r="B1521" s="597" t="s">
        <v>233</v>
      </c>
      <c r="C1521" s="597" t="s">
        <v>2354</v>
      </c>
      <c r="D1521" s="597" t="s">
        <v>2354</v>
      </c>
      <c r="E1521" s="597" t="s">
        <v>2354</v>
      </c>
      <c r="F1521" s="597" t="s">
        <v>1705</v>
      </c>
      <c r="G1521" s="597" t="s">
        <v>2058</v>
      </c>
      <c r="H1521" s="598" t="str">
        <f t="shared" si="48"/>
        <v>CAPACITAÇÃO TÉCNICA DE FORNECEDORES;EMPRESA PETROLÍFERA;;;;PROTOTIPO;MATERIAL OU COMPONENTE - PROTÓTIPO OU UNIDADE PILOTO</v>
      </c>
      <c r="I1521" s="599" t="s">
        <v>1567</v>
      </c>
      <c r="J1521" s="600" t="str">
        <f t="shared" si="49"/>
        <v>DESPESA NÃO ADMITIDA COM RECURSOS DA CLÁUSULA DE P,D&amp;I, CONSIDERANDO O EXECUTOR E A QUALIFICAÇÃO DO PROJETO OU PROGRAMA</v>
      </c>
    </row>
    <row r="1522" spans="1:10" ht="12" customHeight="1" x14ac:dyDescent="0.3">
      <c r="A1522" s="597" t="s">
        <v>2046</v>
      </c>
      <c r="B1522" s="597" t="s">
        <v>233</v>
      </c>
      <c r="C1522" s="597" t="s">
        <v>2354</v>
      </c>
      <c r="D1522" s="597" t="s">
        <v>2354</v>
      </c>
      <c r="E1522" s="597" t="s">
        <v>2354</v>
      </c>
      <c r="F1522" s="597" t="s">
        <v>1705</v>
      </c>
      <c r="G1522" s="597" t="s">
        <v>2059</v>
      </c>
      <c r="H1522" s="598" t="str">
        <f t="shared" si="48"/>
        <v>CAPACITAÇÃO TÉCNICA DE FORNECEDORES;EMPRESA PETROLÍFERA;;;;PROTOTIPO;SERVIÇO DE TERCEIRO - PROTÓTIPO OU UNIDADE PILOTO</v>
      </c>
      <c r="I1522" s="599" t="s">
        <v>1567</v>
      </c>
      <c r="J1522" s="600" t="str">
        <f t="shared" si="49"/>
        <v>DESPESA NÃO ADMITIDA COM RECURSOS DA CLÁUSULA DE P,D&amp;I, CONSIDERANDO O EXECUTOR E A QUALIFICAÇÃO DO PROJETO OU PROGRAMA</v>
      </c>
    </row>
    <row r="1523" spans="1:10" ht="12" customHeight="1" x14ac:dyDescent="0.3">
      <c r="A1523" s="597" t="s">
        <v>2046</v>
      </c>
      <c r="B1523" s="597" t="s">
        <v>233</v>
      </c>
      <c r="C1523" s="597" t="s">
        <v>2354</v>
      </c>
      <c r="D1523" s="597" t="s">
        <v>2354</v>
      </c>
      <c r="E1523" s="597" t="s">
        <v>2354</v>
      </c>
      <c r="F1523" s="597" t="s">
        <v>303</v>
      </c>
      <c r="G1523" s="597" t="s">
        <v>1647</v>
      </c>
      <c r="H1523" s="598" t="str">
        <f t="shared" si="48"/>
        <v>CAPACITAÇÃO TÉCNICA DE FORNECEDORES;EMPRESA PETROLÍFERA;;;;RECURSOS HUMANOS;BOLSA</v>
      </c>
      <c r="I1523" s="599" t="s">
        <v>1567</v>
      </c>
      <c r="J1523" s="600" t="str">
        <f t="shared" si="49"/>
        <v>DESPESA NÃO ADMITIDA COM RECURSOS DA CLÁUSULA DE P,D&amp;I, CONSIDERANDO O EXECUTOR E A QUALIFICAÇÃO DO PROJETO OU PROGRAMA</v>
      </c>
    </row>
    <row r="1524" spans="1:10" ht="12" customHeight="1" x14ac:dyDescent="0.3">
      <c r="A1524" s="597" t="s">
        <v>2046</v>
      </c>
      <c r="B1524" s="597" t="s">
        <v>233</v>
      </c>
      <c r="C1524" s="597" t="s">
        <v>2354</v>
      </c>
      <c r="D1524" s="597" t="s">
        <v>2354</v>
      </c>
      <c r="E1524" s="597" t="s">
        <v>2354</v>
      </c>
      <c r="F1524" s="597" t="s">
        <v>303</v>
      </c>
      <c r="G1524" s="597" t="s">
        <v>270</v>
      </c>
      <c r="H1524" s="598" t="str">
        <f t="shared" si="48"/>
        <v>CAPACITAÇÃO TÉCNICA DE FORNECEDORES;EMPRESA PETROLÍFERA;;;;RECURSOS HUMANOS;TAXA DE BANCADA</v>
      </c>
      <c r="I1524" s="599" t="s">
        <v>1567</v>
      </c>
      <c r="J1524" s="600" t="str">
        <f t="shared" si="49"/>
        <v>DESPESA NÃO ADMITIDA COM RECURSOS DA CLÁUSULA DE P,D&amp;I, CONSIDERANDO O EXECUTOR E A QUALIFICAÇÃO DO PROJETO OU PROGRAMA</v>
      </c>
    </row>
    <row r="1525" spans="1:10" ht="12" customHeight="1" x14ac:dyDescent="0.3">
      <c r="A1525" s="597" t="s">
        <v>2046</v>
      </c>
      <c r="B1525" s="597" t="s">
        <v>233</v>
      </c>
      <c r="C1525" s="597" t="s">
        <v>2354</v>
      </c>
      <c r="D1525" s="597" t="s">
        <v>2354</v>
      </c>
      <c r="E1525" s="597" t="s">
        <v>2354</v>
      </c>
      <c r="F1525" s="597" t="s">
        <v>2357</v>
      </c>
      <c r="G1525" s="597" t="s">
        <v>232</v>
      </c>
      <c r="H1525" s="598" t="str">
        <f t="shared" si="48"/>
        <v>CAPACITAÇÃO TÉCNICA DE FORNECEDORES;EMPRESA PETROLÍFERA;;;;SERVICOS;OUTRO SERVIÇO DE APOIO</v>
      </c>
      <c r="I1525" s="599" t="s">
        <v>1567</v>
      </c>
      <c r="J1525" s="600" t="str">
        <f t="shared" si="49"/>
        <v>DESPESA NÃO ADMITIDA COM RECURSOS DA CLÁUSULA DE P,D&amp;I, CONSIDERANDO O EXECUTOR E A QUALIFICAÇÃO DO PROJETO OU PROGRAMA</v>
      </c>
    </row>
    <row r="1526" spans="1:10" ht="12" customHeight="1" x14ac:dyDescent="0.3">
      <c r="A1526" s="597" t="s">
        <v>2046</v>
      </c>
      <c r="B1526" s="597" t="s">
        <v>233</v>
      </c>
      <c r="C1526" s="597" t="s">
        <v>2354</v>
      </c>
      <c r="D1526" s="597" t="s">
        <v>2354</v>
      </c>
      <c r="E1526" s="597" t="s">
        <v>2354</v>
      </c>
      <c r="F1526" s="597" t="s">
        <v>2357</v>
      </c>
      <c r="G1526" s="597" t="s">
        <v>221</v>
      </c>
      <c r="H1526" s="598" t="str">
        <f t="shared" si="48"/>
        <v>CAPACITAÇÃO TÉCNICA DE FORNECEDORES;EMPRESA PETROLÍFERA;;;;SERVICOS;PERFURAÇÃO DE POÇO ESTRATIGRÁFICO</v>
      </c>
      <c r="I1526" s="599" t="s">
        <v>1567</v>
      </c>
      <c r="J1526" s="600" t="str">
        <f t="shared" si="49"/>
        <v>DESPESA NÃO ADMITIDA COM RECURSOS DA CLÁUSULA DE P,D&amp;I, CONSIDERANDO O EXECUTOR E A QUALIFICAÇÃO DO PROJETO OU PROGRAMA</v>
      </c>
    </row>
    <row r="1527" spans="1:10" ht="12" customHeight="1" x14ac:dyDescent="0.3">
      <c r="A1527" s="597" t="s">
        <v>2046</v>
      </c>
      <c r="B1527" s="597" t="s">
        <v>233</v>
      </c>
      <c r="C1527" s="597" t="s">
        <v>2354</v>
      </c>
      <c r="D1527" s="597" t="s">
        <v>2354</v>
      </c>
      <c r="E1527" s="597" t="s">
        <v>2354</v>
      </c>
      <c r="F1527" s="597" t="s">
        <v>2357</v>
      </c>
      <c r="G1527" s="597" t="s">
        <v>2055</v>
      </c>
      <c r="H1527" s="598" t="str">
        <f t="shared" si="48"/>
        <v>CAPACITAÇÃO TÉCNICA DE FORNECEDORES;EMPRESA PETROLÍFERA;;;;SERVICOS;SERVIÇO DE APOIO PARA AQUISIÇÃO DE DADOS</v>
      </c>
      <c r="I1527" s="599" t="s">
        <v>1567</v>
      </c>
      <c r="J1527" s="600" t="str">
        <f t="shared" si="49"/>
        <v>DESPESA NÃO ADMITIDA COM RECURSOS DA CLÁUSULA DE P,D&amp;I, CONSIDERANDO O EXECUTOR E A QUALIFICAÇÃO DO PROJETO OU PROGRAMA</v>
      </c>
    </row>
    <row r="1528" spans="1:10" ht="12" customHeight="1" x14ac:dyDescent="0.3">
      <c r="A1528" s="597" t="s">
        <v>2046</v>
      </c>
      <c r="B1528" s="597" t="s">
        <v>233</v>
      </c>
      <c r="C1528" s="597" t="s">
        <v>2354</v>
      </c>
      <c r="D1528" s="597" t="s">
        <v>2354</v>
      </c>
      <c r="E1528" s="597" t="s">
        <v>2354</v>
      </c>
      <c r="F1528" s="597" t="s">
        <v>2357</v>
      </c>
      <c r="G1528" s="597" t="s">
        <v>230</v>
      </c>
      <c r="H1528" s="598" t="str">
        <f t="shared" si="48"/>
        <v>CAPACITAÇÃO TÉCNICA DE FORNECEDORES;EMPRESA PETROLÍFERA;;;;SERVICOS;SERVIÇO DE EDITORAÇÃO E IMPRESSÃO</v>
      </c>
      <c r="I1528" s="599" t="s">
        <v>1567</v>
      </c>
      <c r="J1528" s="600" t="str">
        <f t="shared" si="49"/>
        <v>DESPESA NÃO ADMITIDA COM RECURSOS DA CLÁUSULA DE P,D&amp;I, CONSIDERANDO O EXECUTOR E A QUALIFICAÇÃO DO PROJETO OU PROGRAMA</v>
      </c>
    </row>
    <row r="1529" spans="1:10" ht="12" customHeight="1" x14ac:dyDescent="0.3">
      <c r="A1529" s="597" t="s">
        <v>2046</v>
      </c>
      <c r="B1529" s="597" t="s">
        <v>233</v>
      </c>
      <c r="C1529" s="597" t="s">
        <v>2354</v>
      </c>
      <c r="D1529" s="597" t="s">
        <v>2354</v>
      </c>
      <c r="E1529" s="597" t="s">
        <v>2354</v>
      </c>
      <c r="F1529" s="597" t="s">
        <v>2357</v>
      </c>
      <c r="G1529" s="597" t="s">
        <v>231</v>
      </c>
      <c r="H1529" s="598" t="str">
        <f t="shared" si="48"/>
        <v>CAPACITAÇÃO TÉCNICA DE FORNECEDORES;EMPRESA PETROLÍFERA;;;;SERVICOS;SERVIÇO DE LOCOMOÇÃO E TRANSPORTE</v>
      </c>
      <c r="I1529" s="599" t="s">
        <v>1567</v>
      </c>
      <c r="J1529" s="600" t="str">
        <f t="shared" si="49"/>
        <v>DESPESA NÃO ADMITIDA COM RECURSOS DA CLÁUSULA DE P,D&amp;I, CONSIDERANDO O EXECUTOR E A QUALIFICAÇÃO DO PROJETO OU PROGRAMA</v>
      </c>
    </row>
    <row r="1530" spans="1:10" ht="12" customHeight="1" x14ac:dyDescent="0.3">
      <c r="A1530" s="597" t="s">
        <v>2046</v>
      </c>
      <c r="B1530" s="597" t="s">
        <v>233</v>
      </c>
      <c r="C1530" s="597" t="s">
        <v>2354</v>
      </c>
      <c r="D1530" s="597" t="s">
        <v>2354</v>
      </c>
      <c r="E1530" s="597" t="s">
        <v>2354</v>
      </c>
      <c r="F1530" s="597" t="s">
        <v>2357</v>
      </c>
      <c r="G1530" s="597" t="s">
        <v>2358</v>
      </c>
      <c r="H1530" s="598" t="str">
        <f t="shared" si="48"/>
        <v>CAPACITAÇÃO TÉCNICA DE FORNECEDORES;EMPRESA PETROLÍFERA;;;;SERVICOS;SERVIÇO DE MANUTENÇÃO</v>
      </c>
      <c r="I1530" s="599" t="s">
        <v>1567</v>
      </c>
      <c r="J1530" s="600" t="str">
        <f t="shared" si="49"/>
        <v>DESPESA NÃO ADMITIDA COM RECURSOS DA CLÁUSULA DE P,D&amp;I, CONSIDERANDO O EXECUTOR E A QUALIFICAÇÃO DO PROJETO OU PROGRAMA</v>
      </c>
    </row>
    <row r="1531" spans="1:10" ht="12" customHeight="1" x14ac:dyDescent="0.3">
      <c r="A1531" s="597" t="s">
        <v>2046</v>
      </c>
      <c r="B1531" s="597" t="s">
        <v>233</v>
      </c>
      <c r="C1531" s="597" t="s">
        <v>2354</v>
      </c>
      <c r="D1531" s="597" t="s">
        <v>2354</v>
      </c>
      <c r="E1531" s="597" t="s">
        <v>2354</v>
      </c>
      <c r="F1531" s="597" t="s">
        <v>2357</v>
      </c>
      <c r="G1531" s="597" t="s">
        <v>2399</v>
      </c>
      <c r="H1531" s="598" t="str">
        <f t="shared" si="48"/>
        <v>CAPACITAÇÃO TÉCNICA DE FORNECEDORES;EMPRESA PETROLÍFERA;;;;SERVICOS;SERVIÇO TÉCNICO ESPECIALIZADO</v>
      </c>
      <c r="I1531" s="599" t="s">
        <v>1567</v>
      </c>
      <c r="J1531" s="600" t="str">
        <f t="shared" si="49"/>
        <v>DESPESA NÃO ADMITIDA COM RECURSOS DA CLÁUSULA DE P,D&amp;I, CONSIDERANDO O EXECUTOR E A QUALIFICAÇÃO DO PROJETO OU PROGRAMA</v>
      </c>
    </row>
    <row r="1532" spans="1:10" ht="12" customHeight="1" x14ac:dyDescent="0.3">
      <c r="A1532" s="597" t="s">
        <v>2046</v>
      </c>
      <c r="B1532" s="597" t="s">
        <v>233</v>
      </c>
      <c r="C1532" s="597" t="s">
        <v>2354</v>
      </c>
      <c r="D1532" s="597" t="s">
        <v>2354</v>
      </c>
      <c r="E1532" s="597" t="s">
        <v>2354</v>
      </c>
      <c r="F1532" s="597" t="s">
        <v>2357</v>
      </c>
      <c r="G1532" s="597" t="s">
        <v>2359</v>
      </c>
      <c r="H1532" s="598" t="str">
        <f t="shared" si="48"/>
        <v>CAPACITAÇÃO TÉCNICA DE FORNECEDORES;EMPRESA PETROLÍFERA;;;;SERVICOS;SERVIÇOS COMPUTACIONAIS</v>
      </c>
      <c r="I1532" s="599" t="s">
        <v>1567</v>
      </c>
      <c r="J1532" s="600" t="str">
        <f t="shared" si="49"/>
        <v>DESPESA NÃO ADMITIDA COM RECURSOS DA CLÁUSULA DE P,D&amp;I, CONSIDERANDO O EXECUTOR E A QUALIFICAÇÃO DO PROJETO OU PROGRAMA</v>
      </c>
    </row>
    <row r="1533" spans="1:10" ht="12" customHeight="1" x14ac:dyDescent="0.3">
      <c r="A1533" s="597" t="s">
        <v>2046</v>
      </c>
      <c r="B1533" s="597" t="s">
        <v>233</v>
      </c>
      <c r="C1533" s="597" t="s">
        <v>2354</v>
      </c>
      <c r="D1533" s="597" t="s">
        <v>2354</v>
      </c>
      <c r="E1533" s="597" t="s">
        <v>2354</v>
      </c>
      <c r="F1533" s="597" t="s">
        <v>2357</v>
      </c>
      <c r="G1533" s="597" t="s">
        <v>229</v>
      </c>
      <c r="H1533" s="598" t="str">
        <f t="shared" si="48"/>
        <v>CAPACITAÇÃO TÉCNICA DE FORNECEDORES;EMPRESA PETROLÍFERA;;;;SERVICOS;TAXA DE INSCRIÇÃO EM CONGRESSO OU EVENTO</v>
      </c>
      <c r="I1533" s="599" t="s">
        <v>1567</v>
      </c>
      <c r="J1533" s="600" t="str">
        <f t="shared" si="49"/>
        <v>DESPESA NÃO ADMITIDA COM RECURSOS DA CLÁUSULA DE P,D&amp;I, CONSIDERANDO O EXECUTOR E A QUALIFICAÇÃO DO PROJETO OU PROGRAMA</v>
      </c>
    </row>
    <row r="1534" spans="1:10" ht="12" customHeight="1" x14ac:dyDescent="0.3">
      <c r="A1534" s="597" t="s">
        <v>2046</v>
      </c>
      <c r="B1534" s="597" t="s">
        <v>233</v>
      </c>
      <c r="C1534" s="597" t="s">
        <v>2354</v>
      </c>
      <c r="D1534" s="597" t="s">
        <v>2354</v>
      </c>
      <c r="E1534" s="597" t="s">
        <v>2354</v>
      </c>
      <c r="F1534" s="597" t="s">
        <v>2360</v>
      </c>
      <c r="G1534" s="597" t="s">
        <v>2064</v>
      </c>
      <c r="H1534" s="598" t="str">
        <f t="shared" si="48"/>
        <v>CAPACITAÇÃO TÉCNICA DE FORNECEDORES;EMPRESA PETROLÍFERA;;;;SERVICOS - TIB;SERVIÇO DE TIB</v>
      </c>
      <c r="I1534" s="599" t="s">
        <v>1567</v>
      </c>
      <c r="J1534" s="600" t="str">
        <f t="shared" si="49"/>
        <v>DESPESA NÃO ADMITIDA COM RECURSOS DA CLÁUSULA DE P,D&amp;I, CONSIDERANDO O EXECUTOR E A QUALIFICAÇÃO DO PROJETO OU PROGRAMA</v>
      </c>
    </row>
    <row r="1535" spans="1:10" ht="12" customHeight="1" x14ac:dyDescent="0.3">
      <c r="A1535" s="597" t="s">
        <v>2046</v>
      </c>
      <c r="B1535" s="597" t="s">
        <v>233</v>
      </c>
      <c r="C1535" s="597" t="s">
        <v>2354</v>
      </c>
      <c r="D1535" s="597" t="s">
        <v>2354</v>
      </c>
      <c r="E1535" s="597" t="s">
        <v>2354</v>
      </c>
      <c r="F1535" s="597" t="s">
        <v>2360</v>
      </c>
      <c r="G1535" s="597" t="s">
        <v>2057</v>
      </c>
      <c r="H1535" s="598" t="str">
        <f t="shared" si="48"/>
        <v>CAPACITAÇÃO TÉCNICA DE FORNECEDORES;EMPRESA PETROLÍFERA;;;;SERVICOS - TIB;SERVIÇO DE TREINAMENTO, SUPORTE E QUALIFICAÇÃO</v>
      </c>
      <c r="I1535" s="599" t="s">
        <v>1567</v>
      </c>
      <c r="J1535" s="600" t="str">
        <f t="shared" si="49"/>
        <v>DESPESA NÃO ADMITIDA COM RECURSOS DA CLÁUSULA DE P,D&amp;I, CONSIDERANDO O EXECUTOR E A QUALIFICAÇÃO DO PROJETO OU PROGRAMA</v>
      </c>
    </row>
    <row r="1536" spans="1:10" ht="12" customHeight="1" x14ac:dyDescent="0.3">
      <c r="A1536" s="597" t="s">
        <v>2046</v>
      </c>
      <c r="B1536" s="597" t="s">
        <v>233</v>
      </c>
      <c r="C1536" s="597" t="s">
        <v>2354</v>
      </c>
      <c r="D1536" s="597" t="s">
        <v>2354</v>
      </c>
      <c r="E1536" s="597" t="s">
        <v>2354</v>
      </c>
      <c r="F1536" s="597" t="s">
        <v>2360</v>
      </c>
      <c r="G1536" s="597" t="s">
        <v>2056</v>
      </c>
      <c r="H1536" s="598" t="str">
        <f t="shared" si="48"/>
        <v>CAPACITAÇÃO TÉCNICA DE FORNECEDORES;EMPRESA PETROLÍFERA;;;;SERVICOS - TIB;SERVIÇO ESPECIALIZADO PARA TIB - NORMALIZAÇÃO</v>
      </c>
      <c r="I1536" s="599" t="s">
        <v>1567</v>
      </c>
      <c r="J1536" s="600" t="str">
        <f t="shared" si="49"/>
        <v>DESPESA NÃO ADMITIDA COM RECURSOS DA CLÁUSULA DE P,D&amp;I, CONSIDERANDO O EXECUTOR E A QUALIFICAÇÃO DO PROJETO OU PROGRAMA</v>
      </c>
    </row>
    <row r="1537" spans="1:10" ht="12" customHeight="1" x14ac:dyDescent="0.3">
      <c r="A1537" s="597" t="s">
        <v>2046</v>
      </c>
      <c r="B1537" s="597" t="s">
        <v>233</v>
      </c>
      <c r="C1537" s="597" t="s">
        <v>2354</v>
      </c>
      <c r="D1537" s="597" t="s">
        <v>2354</v>
      </c>
      <c r="E1537" s="597" t="s">
        <v>2354</v>
      </c>
      <c r="F1537" s="597" t="s">
        <v>1648</v>
      </c>
      <c r="G1537" s="597" t="s">
        <v>2202</v>
      </c>
      <c r="H1537" s="598" t="str">
        <f t="shared" si="48"/>
        <v>CAPACITAÇÃO TÉCNICA DE FORNECEDORES;EMPRESA PETROLÍFERA;;;;TESTES OPERACIONAIS;NA</v>
      </c>
      <c r="I1537" s="599" t="s">
        <v>1575</v>
      </c>
      <c r="J1537" s="600" t="str">
        <f t="shared" si="49"/>
        <v/>
      </c>
    </row>
    <row r="1538" spans="1:10" ht="12" customHeight="1" x14ac:dyDescent="0.3">
      <c r="A1538" s="597" t="s">
        <v>2046</v>
      </c>
      <c r="B1538" s="597" t="s">
        <v>233</v>
      </c>
      <c r="C1538" s="597" t="s">
        <v>2354</v>
      </c>
      <c r="D1538" s="597" t="s">
        <v>2354</v>
      </c>
      <c r="E1538" s="597" t="s">
        <v>2354</v>
      </c>
      <c r="F1538" s="597" t="s">
        <v>281</v>
      </c>
      <c r="G1538" s="597" t="s">
        <v>2202</v>
      </c>
      <c r="H1538" s="598" t="str">
        <f t="shared" si="48"/>
        <v>CAPACITAÇÃO TÉCNICA DE FORNECEDORES;EMPRESA PETROLÍFERA;;;;TRIBUTOS;NA</v>
      </c>
      <c r="I1538" s="599" t="s">
        <v>1567</v>
      </c>
      <c r="J1538" s="600" t="str">
        <f t="shared" si="49"/>
        <v>DESPESA NÃO ADMITIDA COM RECURSOS DA CLÁUSULA DE P,D&amp;I, CONSIDERANDO O EXECUTOR E A QUALIFICAÇÃO DO PROJETO OU PROGRAMA</v>
      </c>
    </row>
    <row r="1539" spans="1:10" ht="12" customHeight="1" x14ac:dyDescent="0.3">
      <c r="A1539" s="601" t="s">
        <v>2046</v>
      </c>
      <c r="B1539" s="600" t="s">
        <v>233</v>
      </c>
      <c r="C1539" s="600"/>
      <c r="D1539" s="600"/>
      <c r="E1539" s="600"/>
      <c r="F1539" s="597" t="s">
        <v>2357</v>
      </c>
      <c r="G1539" s="600" t="s">
        <v>2408</v>
      </c>
      <c r="H1539" s="598" t="str">
        <f t="shared" si="48"/>
        <v>CAPACITAÇÃO TÉCNICA DE FORNECEDORES;EMPRESA PETROLÍFERA;;;;SERVICOS;SERVIÇO DE QUALIFICAÇÃO E CERTIFICAÇÃO</v>
      </c>
      <c r="I1539" s="599" t="s">
        <v>1567</v>
      </c>
      <c r="J1539" s="600" t="str">
        <f t="shared" si="49"/>
        <v>DESPESA NÃO ADMITIDA COM RECURSOS DA CLÁUSULA DE P,D&amp;I, CONSIDERANDO O EXECUTOR E A QUALIFICAÇÃO DO PROJETO OU PROGRAMA</v>
      </c>
    </row>
    <row r="1540" spans="1:10" ht="12" customHeight="1" x14ac:dyDescent="0.3">
      <c r="A1540" s="597" t="s">
        <v>23</v>
      </c>
      <c r="B1540" s="597" t="s">
        <v>233</v>
      </c>
      <c r="C1540" s="597" t="s">
        <v>2354</v>
      </c>
      <c r="D1540" s="597" t="s">
        <v>2354</v>
      </c>
      <c r="E1540" s="597" t="s">
        <v>2354</v>
      </c>
      <c r="F1540" s="597" t="s">
        <v>1646</v>
      </c>
      <c r="G1540" s="597" t="s">
        <v>2050</v>
      </c>
      <c r="H1540" s="598" t="str">
        <f t="shared" si="48"/>
        <v>DESENVOLVIMENTO EXPERIMENTAL;EMPRESA PETROLÍFERA;;;;CAPACITACAO DE FORNECEDORES;BENS E MATERIAIS - CABEÇA DE SÉRIE E LOTE PILOTO</v>
      </c>
      <c r="I1540" s="599" t="s">
        <v>1567</v>
      </c>
      <c r="J1540" s="600" t="str">
        <f t="shared" si="49"/>
        <v>DESPESA NÃO ADMITIDA COM RECURSOS DA CLÁUSULA DE P,D&amp;I, CONSIDERANDO O EXECUTOR E A QUALIFICAÇÃO DO PROJETO OU PROGRAMA</v>
      </c>
    </row>
    <row r="1541" spans="1:10" ht="12" customHeight="1" x14ac:dyDescent="0.3">
      <c r="A1541" s="597" t="s">
        <v>23</v>
      </c>
      <c r="B1541" s="597" t="s">
        <v>233</v>
      </c>
      <c r="C1541" s="597" t="s">
        <v>2354</v>
      </c>
      <c r="D1541" s="597" t="s">
        <v>2354</v>
      </c>
      <c r="E1541" s="597" t="s">
        <v>2354</v>
      </c>
      <c r="F1541" s="597" t="s">
        <v>1646</v>
      </c>
      <c r="G1541" s="597" t="s">
        <v>2053</v>
      </c>
      <c r="H1541" s="598" t="str">
        <f t="shared" si="48"/>
        <v>DESENVOLVIMENTO EXPERIMENTAL;EMPRESA PETROLÍFERA;;;;CAPACITACAO DE FORNECEDORES;EQUIPAMENTOS E MATERIAIS - PRIMEIRO LOTE</v>
      </c>
      <c r="I1541" s="599" t="s">
        <v>1567</v>
      </c>
      <c r="J1541" s="600" t="str">
        <f t="shared" si="49"/>
        <v>DESPESA NÃO ADMITIDA COM RECURSOS DA CLÁUSULA DE P,D&amp;I, CONSIDERANDO O EXECUTOR E A QUALIFICAÇÃO DO PROJETO OU PROGRAMA</v>
      </c>
    </row>
    <row r="1542" spans="1:10" ht="12" customHeight="1" x14ac:dyDescent="0.3">
      <c r="A1542" s="597" t="s">
        <v>23</v>
      </c>
      <c r="B1542" s="597" t="s">
        <v>233</v>
      </c>
      <c r="C1542" s="597" t="s">
        <v>2354</v>
      </c>
      <c r="D1542" s="597" t="s">
        <v>2354</v>
      </c>
      <c r="E1542" s="597" t="s">
        <v>2354</v>
      </c>
      <c r="F1542" s="597" t="s">
        <v>1646</v>
      </c>
      <c r="G1542" s="597" t="s">
        <v>260</v>
      </c>
      <c r="H1542" s="598" t="str">
        <f t="shared" si="48"/>
        <v>DESENVOLVIMENTO EXPERIMENTAL;EMPRESA PETROLÍFERA;;;;CAPACITACAO DE FORNECEDORES;EQUIPAMENTOS LABORATORIAIS</v>
      </c>
      <c r="I1542" s="599" t="s">
        <v>1567</v>
      </c>
      <c r="J1542" s="600" t="str">
        <f t="shared" si="49"/>
        <v>DESPESA NÃO ADMITIDA COM RECURSOS DA CLÁUSULA DE P,D&amp;I, CONSIDERANDO O EXECUTOR E A QUALIFICAÇÃO DO PROJETO OU PROGRAMA</v>
      </c>
    </row>
    <row r="1543" spans="1:10" ht="12" customHeight="1" x14ac:dyDescent="0.3">
      <c r="A1543" s="597" t="s">
        <v>23</v>
      </c>
      <c r="B1543" s="597" t="s">
        <v>233</v>
      </c>
      <c r="C1543" s="597" t="s">
        <v>2354</v>
      </c>
      <c r="D1543" s="597" t="s">
        <v>2354</v>
      </c>
      <c r="E1543" s="597" t="s">
        <v>2354</v>
      </c>
      <c r="F1543" s="597" t="s">
        <v>1646</v>
      </c>
      <c r="G1543" s="597" t="s">
        <v>2052</v>
      </c>
      <c r="H1543" s="598" t="str">
        <f t="shared" si="48"/>
        <v>DESENVOLVIMENTO EXPERIMENTAL;EMPRESA PETROLÍFERA;;;;CAPACITACAO DE FORNECEDORES;ESTUDOS DE VIABILIDADE TÉCNICA E ECONÔMICA</v>
      </c>
      <c r="I1543" s="599" t="s">
        <v>1567</v>
      </c>
      <c r="J1543" s="600" t="str">
        <f t="shared" si="49"/>
        <v>DESPESA NÃO ADMITIDA COM RECURSOS DA CLÁUSULA DE P,D&amp;I, CONSIDERANDO O EXECUTOR E A QUALIFICAÇÃO DO PROJETO OU PROGRAMA</v>
      </c>
    </row>
    <row r="1544" spans="1:10" ht="12" customHeight="1" x14ac:dyDescent="0.3">
      <c r="A1544" s="597" t="s">
        <v>23</v>
      </c>
      <c r="B1544" s="597" t="s">
        <v>233</v>
      </c>
      <c r="C1544" s="597" t="s">
        <v>2354</v>
      </c>
      <c r="D1544" s="597" t="s">
        <v>2354</v>
      </c>
      <c r="E1544" s="597" t="s">
        <v>2354</v>
      </c>
      <c r="F1544" s="597" t="s">
        <v>1646</v>
      </c>
      <c r="G1544" s="597" t="s">
        <v>2051</v>
      </c>
      <c r="H1544" s="598" t="str">
        <f t="shared" si="48"/>
        <v>DESENVOLVIMENTO EXPERIMENTAL;EMPRESA PETROLÍFERA;;;;CAPACITACAO DE FORNECEDORES;SERVIÇOS - CABEÇA DE SÉRIE E LOTE PILOTO</v>
      </c>
      <c r="I1544" s="599" t="s">
        <v>1567</v>
      </c>
      <c r="J1544" s="600" t="str">
        <f t="shared" si="49"/>
        <v>DESPESA NÃO ADMITIDA COM RECURSOS DA CLÁUSULA DE P,D&amp;I, CONSIDERANDO O EXECUTOR E A QUALIFICAÇÃO DO PROJETO OU PROGRAMA</v>
      </c>
    </row>
    <row r="1545" spans="1:10" ht="12" customHeight="1" x14ac:dyDescent="0.3">
      <c r="A1545" s="597" t="s">
        <v>23</v>
      </c>
      <c r="B1545" s="597" t="s">
        <v>233</v>
      </c>
      <c r="C1545" s="597" t="s">
        <v>2354</v>
      </c>
      <c r="D1545" s="597" t="s">
        <v>2354</v>
      </c>
      <c r="E1545" s="597" t="s">
        <v>2354</v>
      </c>
      <c r="F1545" s="597" t="s">
        <v>1646</v>
      </c>
      <c r="G1545" s="597" t="s">
        <v>2054</v>
      </c>
      <c r="H1545" s="598" t="str">
        <f t="shared" si="48"/>
        <v>DESENVOLVIMENTO EXPERIMENTAL;EMPRESA PETROLÍFERA;;;;CAPACITACAO DE FORNECEDORES;SERVIÇOS - OPERACIONALIZAÇÃO DE EQUIPAMENTOS</v>
      </c>
      <c r="I1545" s="599" t="s">
        <v>1567</v>
      </c>
      <c r="J1545" s="600" t="str">
        <f t="shared" si="49"/>
        <v>DESPESA NÃO ADMITIDA COM RECURSOS DA CLÁUSULA DE P,D&amp;I, CONSIDERANDO O EXECUTOR E A QUALIFICAÇÃO DO PROJETO OU PROGRAMA</v>
      </c>
    </row>
    <row r="1546" spans="1:10" ht="12" customHeight="1" x14ac:dyDescent="0.3">
      <c r="A1546" s="597" t="s">
        <v>23</v>
      </c>
      <c r="B1546" s="597" t="s">
        <v>233</v>
      </c>
      <c r="C1546" s="597" t="s">
        <v>2354</v>
      </c>
      <c r="D1546" s="597" t="s">
        <v>2354</v>
      </c>
      <c r="E1546" s="597" t="s">
        <v>2354</v>
      </c>
      <c r="F1546" s="597" t="s">
        <v>2362</v>
      </c>
      <c r="G1546" s="597" t="s">
        <v>2202</v>
      </c>
      <c r="H1546" s="598" t="str">
        <f t="shared" si="48"/>
        <v>DESENVOLVIMENTO EXPERIMENTAL;EMPRESA PETROLÍFERA;;;;CUSTOS DIRETOS;NA</v>
      </c>
      <c r="I1546" s="599" t="s">
        <v>1567</v>
      </c>
      <c r="J1546" s="600" t="str">
        <f t="shared" si="49"/>
        <v>DESPESA NÃO ADMITIDA COM RECURSOS DA CLÁUSULA DE P,D&amp;I, CONSIDERANDO O EXECUTOR E A QUALIFICAÇÃO DO PROJETO OU PROGRAMA</v>
      </c>
    </row>
    <row r="1547" spans="1:10" ht="12" customHeight="1" x14ac:dyDescent="0.3">
      <c r="A1547" s="597" t="s">
        <v>23</v>
      </c>
      <c r="B1547" s="597" t="s">
        <v>233</v>
      </c>
      <c r="C1547" s="597" t="s">
        <v>2354</v>
      </c>
      <c r="D1547" s="597" t="s">
        <v>2354</v>
      </c>
      <c r="E1547" s="597" t="s">
        <v>2354</v>
      </c>
      <c r="F1547" s="597" t="s">
        <v>1643</v>
      </c>
      <c r="G1547" s="597" t="s">
        <v>2202</v>
      </c>
      <c r="H1547" s="598" t="str">
        <f t="shared" si="48"/>
        <v>DESENVOLVIMENTO EXPERIMENTAL;EMPRESA PETROLÍFERA;;;;DIARIAS E AJUDA DE CUSTO;NA</v>
      </c>
      <c r="I1547" s="599" t="s">
        <v>1575</v>
      </c>
      <c r="J1547" s="600" t="str">
        <f t="shared" si="49"/>
        <v/>
      </c>
    </row>
    <row r="1548" spans="1:10" ht="12" customHeight="1" x14ac:dyDescent="0.3">
      <c r="A1548" s="597" t="s">
        <v>23</v>
      </c>
      <c r="B1548" s="597" t="s">
        <v>233</v>
      </c>
      <c r="C1548" s="597" t="s">
        <v>2354</v>
      </c>
      <c r="D1548" s="597" t="s">
        <v>2354</v>
      </c>
      <c r="E1548" s="597" t="s">
        <v>2354</v>
      </c>
      <c r="F1548" s="597" t="s">
        <v>1645</v>
      </c>
      <c r="G1548" s="597" t="s">
        <v>2361</v>
      </c>
      <c r="H1548" s="598" t="str">
        <f t="shared" si="48"/>
        <v>DESENVOLVIMENTO EXPERIMENTAL;EMPRESA PETROLÍFERA;;;;EQUIPAMENTO E MATERIAL PERMANENTE;EQUIPAMENTO</v>
      </c>
      <c r="I1548" s="599" t="s">
        <v>1575</v>
      </c>
      <c r="J1548" s="600" t="str">
        <f t="shared" si="49"/>
        <v/>
      </c>
    </row>
    <row r="1549" spans="1:10" ht="12" customHeight="1" x14ac:dyDescent="0.3">
      <c r="A1549" s="597" t="s">
        <v>23</v>
      </c>
      <c r="B1549" s="597" t="s">
        <v>233</v>
      </c>
      <c r="C1549" s="597" t="s">
        <v>2354</v>
      </c>
      <c r="D1549" s="597" t="s">
        <v>2354</v>
      </c>
      <c r="E1549" s="597" t="s">
        <v>2354</v>
      </c>
      <c r="F1549" s="597" t="s">
        <v>1645</v>
      </c>
      <c r="G1549" s="597" t="s">
        <v>1248</v>
      </c>
      <c r="H1549" s="598" t="str">
        <f t="shared" si="48"/>
        <v>DESENVOLVIMENTO EXPERIMENTAL;EMPRESA PETROLÍFERA;;;;EQUIPAMENTO E MATERIAL PERMANENTE;MATERIAL PERMANENTE</v>
      </c>
      <c r="I1549" s="599" t="s">
        <v>1575</v>
      </c>
      <c r="J1549" s="600" t="str">
        <f t="shared" si="49"/>
        <v/>
      </c>
    </row>
    <row r="1550" spans="1:10" ht="12" customHeight="1" x14ac:dyDescent="0.3">
      <c r="A1550" s="597" t="s">
        <v>23</v>
      </c>
      <c r="B1550" s="597" t="s">
        <v>233</v>
      </c>
      <c r="C1550" s="597" t="s">
        <v>2354</v>
      </c>
      <c r="D1550" s="597" t="s">
        <v>2354</v>
      </c>
      <c r="E1550" s="597" t="s">
        <v>2354</v>
      </c>
      <c r="F1550" s="597" t="s">
        <v>448</v>
      </c>
      <c r="G1550" s="597" t="s">
        <v>2062</v>
      </c>
      <c r="H1550" s="598" t="str">
        <f t="shared" si="48"/>
        <v>DESENVOLVIMENTO EXPERIMENTAL;EMPRESA PETROLÍFERA;;;;EQUIPE;BOLSA - ALUNO DE GRADUAÇÃO OU PÓS-GRADUAÇÃO</v>
      </c>
      <c r="I1550" s="599" t="s">
        <v>1567</v>
      </c>
      <c r="J1550" s="600" t="str">
        <f t="shared" si="49"/>
        <v>DESPESA NÃO ADMITIDA COM RECURSOS DA CLÁUSULA DE P,D&amp;I, CONSIDERANDO O EXECUTOR E A QUALIFICAÇÃO DO PROJETO OU PROGRAMA</v>
      </c>
    </row>
    <row r="1551" spans="1:10" ht="12" customHeight="1" x14ac:dyDescent="0.3">
      <c r="A1551" s="597" t="s">
        <v>23</v>
      </c>
      <c r="B1551" s="597" t="s">
        <v>233</v>
      </c>
      <c r="C1551" s="597" t="s">
        <v>2354</v>
      </c>
      <c r="D1551" s="597" t="s">
        <v>2354</v>
      </c>
      <c r="E1551" s="597" t="s">
        <v>2354</v>
      </c>
      <c r="F1551" s="597" t="s">
        <v>448</v>
      </c>
      <c r="G1551" s="597" t="s">
        <v>2061</v>
      </c>
      <c r="H1551" s="598" t="str">
        <f t="shared" si="48"/>
        <v>DESENVOLVIMENTO EXPERIMENTAL;EMPRESA PETROLÍFERA;;;;EQUIPE;BOLSA - DOCENTE OU PESQUISADOR DA INSTITUIÇÃO</v>
      </c>
      <c r="I1551" s="599" t="s">
        <v>1567</v>
      </c>
      <c r="J1551" s="600" t="str">
        <f t="shared" si="49"/>
        <v>DESPESA NÃO ADMITIDA COM RECURSOS DA CLÁUSULA DE P,D&amp;I, CONSIDERANDO O EXECUTOR E A QUALIFICAÇÃO DO PROJETO OU PROGRAMA</v>
      </c>
    </row>
    <row r="1552" spans="1:10" ht="12" customHeight="1" x14ac:dyDescent="0.3">
      <c r="A1552" s="597" t="s">
        <v>23</v>
      </c>
      <c r="B1552" s="597" t="s">
        <v>233</v>
      </c>
      <c r="C1552" s="597" t="s">
        <v>2354</v>
      </c>
      <c r="D1552" s="597" t="s">
        <v>2354</v>
      </c>
      <c r="E1552" s="597" t="s">
        <v>2354</v>
      </c>
      <c r="F1552" s="597" t="s">
        <v>448</v>
      </c>
      <c r="G1552" s="597" t="s">
        <v>2063</v>
      </c>
      <c r="H1552" s="598" t="str">
        <f t="shared" si="48"/>
        <v>DESENVOLVIMENTO EXPERIMENTAL;EMPRESA PETROLÍFERA;;;;EQUIPE;BOLSA - PESQUISADOR VISITANTE</v>
      </c>
      <c r="I1552" s="599" t="s">
        <v>1567</v>
      </c>
      <c r="J1552" s="600" t="str">
        <f t="shared" si="49"/>
        <v>DESPESA NÃO ADMITIDA COM RECURSOS DA CLÁUSULA DE P,D&amp;I, CONSIDERANDO O EXECUTOR E A QUALIFICAÇÃO DO PROJETO OU PROGRAMA</v>
      </c>
    </row>
    <row r="1553" spans="1:10" ht="12" customHeight="1" x14ac:dyDescent="0.3">
      <c r="A1553" s="597" t="s">
        <v>23</v>
      </c>
      <c r="B1553" s="597" t="s">
        <v>233</v>
      </c>
      <c r="C1553" s="597" t="s">
        <v>2354</v>
      </c>
      <c r="D1553" s="597" t="s">
        <v>2354</v>
      </c>
      <c r="E1553" s="597" t="s">
        <v>2354</v>
      </c>
      <c r="F1553" s="597" t="s">
        <v>448</v>
      </c>
      <c r="G1553" s="597" t="s">
        <v>1641</v>
      </c>
      <c r="H1553" s="598" t="str">
        <f t="shared" si="48"/>
        <v>DESENVOLVIMENTO EXPERIMENTAL;EMPRESA PETROLÍFERA;;;;EQUIPE;REMUNERAÇÃO DIRETA</v>
      </c>
      <c r="I1553" s="599" t="s">
        <v>1575</v>
      </c>
      <c r="J1553" s="600" t="str">
        <f t="shared" si="49"/>
        <v/>
      </c>
    </row>
    <row r="1554" spans="1:10" ht="12" customHeight="1" x14ac:dyDescent="0.3">
      <c r="A1554" s="597" t="s">
        <v>23</v>
      </c>
      <c r="B1554" s="597" t="s">
        <v>233</v>
      </c>
      <c r="C1554" s="597" t="s">
        <v>2354</v>
      </c>
      <c r="D1554" s="597" t="s">
        <v>2354</v>
      </c>
      <c r="E1554" s="597" t="s">
        <v>2354</v>
      </c>
      <c r="F1554" s="597" t="s">
        <v>1642</v>
      </c>
      <c r="G1554" s="597" t="s">
        <v>2202</v>
      </c>
      <c r="H1554" s="598" t="str">
        <f t="shared" si="48"/>
        <v>DESENVOLVIMENTO EXPERIMENTAL;EMPRESA PETROLÍFERA;;;;MATERIAL DE CONSUMO;NA</v>
      </c>
      <c r="I1554" s="599" t="s">
        <v>1575</v>
      </c>
      <c r="J1554" s="600" t="str">
        <f t="shared" si="49"/>
        <v/>
      </c>
    </row>
    <row r="1555" spans="1:10" ht="12" customHeight="1" x14ac:dyDescent="0.3">
      <c r="A1555" s="597" t="s">
        <v>23</v>
      </c>
      <c r="B1555" s="597" t="s">
        <v>233</v>
      </c>
      <c r="C1555" s="597" t="s">
        <v>2354</v>
      </c>
      <c r="D1555" s="597" t="s">
        <v>2354</v>
      </c>
      <c r="E1555" s="597" t="s">
        <v>2354</v>
      </c>
      <c r="F1555" s="597" t="s">
        <v>1644</v>
      </c>
      <c r="G1555" s="597" t="s">
        <v>2066</v>
      </c>
      <c r="H1555" s="598" t="str">
        <f t="shared" si="48"/>
        <v>DESENVOLVIMENTO EXPERIMENTAL;EMPRESA PETROLÍFERA;;;;OBRAS E INSTALACOES;AMPLIAÇÃO DE ÁREA DE EDIFICAÇÃO</v>
      </c>
      <c r="I1555" s="599" t="s">
        <v>1567</v>
      </c>
      <c r="J1555" s="600" t="str">
        <f t="shared" si="49"/>
        <v>DESPESA NÃO ADMITIDA COM RECURSOS DA CLÁUSULA DE P,D&amp;I, CONSIDERANDO O EXECUTOR E A QUALIFICAÇÃO DO PROJETO OU PROGRAMA</v>
      </c>
    </row>
    <row r="1556" spans="1:10" ht="12" customHeight="1" x14ac:dyDescent="0.3">
      <c r="A1556" s="597" t="s">
        <v>23</v>
      </c>
      <c r="B1556" s="597" t="s">
        <v>233</v>
      </c>
      <c r="C1556" s="597" t="s">
        <v>2354</v>
      </c>
      <c r="D1556" s="597" t="s">
        <v>2354</v>
      </c>
      <c r="E1556" s="597" t="s">
        <v>2354</v>
      </c>
      <c r="F1556" s="597" t="s">
        <v>1644</v>
      </c>
      <c r="G1556" s="597" t="s">
        <v>258</v>
      </c>
      <c r="H1556" s="598" t="str">
        <f t="shared" si="48"/>
        <v>DESENVOLVIMENTO EXPERIMENTAL;EMPRESA PETROLÍFERA;;;;OBRAS E INSTALACOES;CONSTRUÇÃO DE NOVA EDIFICAÇÃO</v>
      </c>
      <c r="I1556" s="599" t="s">
        <v>1567</v>
      </c>
      <c r="J1556" s="600" t="str">
        <f t="shared" si="49"/>
        <v>DESPESA NÃO ADMITIDA COM RECURSOS DA CLÁUSULA DE P,D&amp;I, CONSIDERANDO O EXECUTOR E A QUALIFICAÇÃO DO PROJETO OU PROGRAMA</v>
      </c>
    </row>
    <row r="1557" spans="1:10" ht="12" customHeight="1" x14ac:dyDescent="0.3">
      <c r="A1557" s="597" t="s">
        <v>23</v>
      </c>
      <c r="B1557" s="597" t="s">
        <v>233</v>
      </c>
      <c r="C1557" s="597" t="s">
        <v>2354</v>
      </c>
      <c r="D1557" s="597" t="s">
        <v>2354</v>
      </c>
      <c r="E1557" s="597" t="s">
        <v>2354</v>
      </c>
      <c r="F1557" s="597" t="s">
        <v>1644</v>
      </c>
      <c r="G1557" s="597" t="s">
        <v>2067</v>
      </c>
      <c r="H1557" s="598" t="str">
        <f t="shared" si="48"/>
        <v>DESENVOLVIMENTO EXPERIMENTAL;EMPRESA PETROLÍFERA;;;;OBRAS E INSTALACOES;PROJETO EXECUTIVO E ESTUDOS TÉCNICOS</v>
      </c>
      <c r="I1557" s="599" t="s">
        <v>1567</v>
      </c>
      <c r="J1557" s="600" t="str">
        <f t="shared" si="49"/>
        <v>DESPESA NÃO ADMITIDA COM RECURSOS DA CLÁUSULA DE P,D&amp;I, CONSIDERANDO O EXECUTOR E A QUALIFICAÇÃO DO PROJETO OU PROGRAMA</v>
      </c>
    </row>
    <row r="1558" spans="1:10" ht="12" customHeight="1" x14ac:dyDescent="0.3">
      <c r="A1558" s="597" t="s">
        <v>23</v>
      </c>
      <c r="B1558" s="597" t="s">
        <v>233</v>
      </c>
      <c r="C1558" s="597" t="s">
        <v>2354</v>
      </c>
      <c r="D1558" s="597" t="s">
        <v>2354</v>
      </c>
      <c r="E1558" s="597" t="s">
        <v>2354</v>
      </c>
      <c r="F1558" s="597" t="s">
        <v>1644</v>
      </c>
      <c r="G1558" s="597" t="s">
        <v>219</v>
      </c>
      <c r="H1558" s="598" t="str">
        <f t="shared" si="48"/>
        <v>DESENVOLVIMENTO EXPERIMENTAL;EMPRESA PETROLÍFERA;;;;OBRAS E INSTALACOES;REFORMA DE EDIFICAÇÃO</v>
      </c>
      <c r="I1558" s="599" t="s">
        <v>1567</v>
      </c>
      <c r="J1558" s="600" t="str">
        <f t="shared" si="49"/>
        <v>DESPESA NÃO ADMITIDA COM RECURSOS DA CLÁUSULA DE P,D&amp;I, CONSIDERANDO O EXECUTOR E A QUALIFICAÇÃO DO PROJETO OU PROGRAMA</v>
      </c>
    </row>
    <row r="1559" spans="1:10" ht="12" customHeight="1" x14ac:dyDescent="0.3">
      <c r="A1559" s="597" t="s">
        <v>23</v>
      </c>
      <c r="B1559" s="597" t="s">
        <v>233</v>
      </c>
      <c r="C1559" s="597" t="s">
        <v>2354</v>
      </c>
      <c r="D1559" s="597" t="s">
        <v>2354</v>
      </c>
      <c r="E1559" s="597" t="s">
        <v>2354</v>
      </c>
      <c r="F1559" s="597" t="s">
        <v>1644</v>
      </c>
      <c r="G1559" s="597" t="s">
        <v>2065</v>
      </c>
      <c r="H1559" s="598" t="str">
        <f t="shared" si="48"/>
        <v>DESENVOLVIMENTO EXPERIMENTAL;EMPRESA PETROLÍFERA;;;;OBRAS E INSTALACOES;SERVIÇO TÉCNICO DE APOIO - INFRAESTRUTURA</v>
      </c>
      <c r="I1559" s="599" t="s">
        <v>1575</v>
      </c>
      <c r="J1559" s="600" t="str">
        <f t="shared" si="49"/>
        <v/>
      </c>
    </row>
    <row r="1560" spans="1:10" ht="12" customHeight="1" x14ac:dyDescent="0.3">
      <c r="A1560" s="597" t="s">
        <v>23</v>
      </c>
      <c r="B1560" s="597" t="s">
        <v>233</v>
      </c>
      <c r="C1560" s="597" t="s">
        <v>2354</v>
      </c>
      <c r="D1560" s="597" t="s">
        <v>2354</v>
      </c>
      <c r="E1560" s="597" t="s">
        <v>2354</v>
      </c>
      <c r="F1560" s="597" t="s">
        <v>10</v>
      </c>
      <c r="G1560" s="597" t="s">
        <v>1649</v>
      </c>
      <c r="H1560" s="598" t="str">
        <f t="shared" si="48"/>
        <v>DESENVOLVIMENTO EXPERIMENTAL;EMPRESA PETROLÍFERA;;;;OUTRAS DESPESAS;DESPESA DE IMPORTACAO</v>
      </c>
      <c r="I1560" s="599" t="s">
        <v>1575</v>
      </c>
      <c r="J1560" s="600" t="str">
        <f t="shared" si="49"/>
        <v/>
      </c>
    </row>
    <row r="1561" spans="1:10" ht="12" customHeight="1" x14ac:dyDescent="0.3">
      <c r="A1561" s="597" t="s">
        <v>23</v>
      </c>
      <c r="B1561" s="597" t="s">
        <v>233</v>
      </c>
      <c r="C1561" s="597" t="s">
        <v>2354</v>
      </c>
      <c r="D1561" s="597" t="s">
        <v>2354</v>
      </c>
      <c r="E1561" s="597" t="s">
        <v>2354</v>
      </c>
      <c r="F1561" s="597" t="s">
        <v>10</v>
      </c>
      <c r="G1561" s="597" t="s">
        <v>1650</v>
      </c>
      <c r="H1561" s="598" t="str">
        <f t="shared" si="48"/>
        <v>DESENVOLVIMENTO EXPERIMENTAL;EMPRESA PETROLÍFERA;;;;OUTRAS DESPESAS;DESPESA OPERACIONAL E ADMINISTRATIVA</v>
      </c>
      <c r="I1561" s="599" t="s">
        <v>1567</v>
      </c>
      <c r="J1561" s="600" t="str">
        <f t="shared" si="49"/>
        <v>DESPESA NÃO ADMITIDA COM RECURSOS DA CLÁUSULA DE P,D&amp;I, CONSIDERANDO O EXECUTOR E A QUALIFICAÇÃO DO PROJETO OU PROGRAMA</v>
      </c>
    </row>
    <row r="1562" spans="1:10" ht="12" customHeight="1" x14ac:dyDescent="0.3">
      <c r="A1562" s="597" t="s">
        <v>23</v>
      </c>
      <c r="B1562" s="597" t="s">
        <v>233</v>
      </c>
      <c r="C1562" s="597" t="s">
        <v>2354</v>
      </c>
      <c r="D1562" s="597" t="s">
        <v>2354</v>
      </c>
      <c r="E1562" s="597" t="s">
        <v>2354</v>
      </c>
      <c r="F1562" s="597" t="s">
        <v>10</v>
      </c>
      <c r="G1562" s="597" t="s">
        <v>277</v>
      </c>
      <c r="H1562" s="598" t="str">
        <f t="shared" si="48"/>
        <v>DESENVOLVIMENTO EXPERIMENTAL;EMPRESA PETROLÍFERA;;;;OUTRAS DESPESAS;RESSARCIMENTO DE CUSTOS INDIRETOS</v>
      </c>
      <c r="I1562" s="599" t="s">
        <v>1567</v>
      </c>
      <c r="J1562" s="600" t="str">
        <f t="shared" si="49"/>
        <v>DESPESA NÃO ADMITIDA COM RECURSOS DA CLÁUSULA DE P,D&amp;I, CONSIDERANDO O EXECUTOR E A QUALIFICAÇÃO DO PROJETO OU PROGRAMA</v>
      </c>
    </row>
    <row r="1563" spans="1:10" ht="12" customHeight="1" x14ac:dyDescent="0.3">
      <c r="A1563" s="597" t="s">
        <v>23</v>
      </c>
      <c r="B1563" s="597" t="s">
        <v>233</v>
      </c>
      <c r="C1563" s="597" t="s">
        <v>2354</v>
      </c>
      <c r="D1563" s="597" t="s">
        <v>2354</v>
      </c>
      <c r="E1563" s="597" t="s">
        <v>2354</v>
      </c>
      <c r="F1563" s="597" t="s">
        <v>317</v>
      </c>
      <c r="G1563" s="597" t="s">
        <v>2060</v>
      </c>
      <c r="H1563" s="598" t="str">
        <f t="shared" si="48"/>
        <v>DESENVOLVIMENTO EXPERIMENTAL;EMPRESA PETROLÍFERA;;;;OUTROS BENS E DIREITOS;DADO GEOLÓGICO, GEOQUÍMICO OU GEOFÍSICO PÚBLICO</v>
      </c>
      <c r="I1563" s="599" t="s">
        <v>1567</v>
      </c>
      <c r="J1563" s="600" t="str">
        <f t="shared" si="49"/>
        <v>DESPESA NÃO ADMITIDA COM RECURSOS DA CLÁUSULA DE P,D&amp;I, CONSIDERANDO O EXECUTOR E A QUALIFICAÇÃO DO PROJETO OU PROGRAMA</v>
      </c>
    </row>
    <row r="1564" spans="1:10" ht="12" customHeight="1" x14ac:dyDescent="0.3">
      <c r="A1564" s="597" t="s">
        <v>23</v>
      </c>
      <c r="B1564" s="597" t="s">
        <v>233</v>
      </c>
      <c r="C1564" s="597" t="s">
        <v>2354</v>
      </c>
      <c r="D1564" s="597" t="s">
        <v>2354</v>
      </c>
      <c r="E1564" s="597" t="s">
        <v>2354</v>
      </c>
      <c r="F1564" s="597" t="s">
        <v>317</v>
      </c>
      <c r="G1564" s="597" t="s">
        <v>220</v>
      </c>
      <c r="H1564" s="598" t="str">
        <f t="shared" si="48"/>
        <v>DESENVOLVIMENTO EXPERIMENTAL;EMPRESA PETROLÍFERA;;;;OUTROS BENS E DIREITOS;DADO NÃO REGULADO PELA ANP</v>
      </c>
      <c r="I1564" s="599" t="s">
        <v>1567</v>
      </c>
      <c r="J1564" s="600" t="str">
        <f t="shared" si="49"/>
        <v>DESPESA NÃO ADMITIDA COM RECURSOS DA CLÁUSULA DE P,D&amp;I, CONSIDERANDO O EXECUTOR E A QUALIFICAÇÃO DO PROJETO OU PROGRAMA</v>
      </c>
    </row>
    <row r="1565" spans="1:10" ht="12" customHeight="1" x14ac:dyDescent="0.3">
      <c r="A1565" s="597" t="s">
        <v>23</v>
      </c>
      <c r="B1565" s="597" t="s">
        <v>233</v>
      </c>
      <c r="C1565" s="597" t="s">
        <v>2354</v>
      </c>
      <c r="D1565" s="597" t="s">
        <v>2354</v>
      </c>
      <c r="E1565" s="597" t="s">
        <v>2354</v>
      </c>
      <c r="F1565" s="597" t="s">
        <v>317</v>
      </c>
      <c r="G1565" s="597" t="s">
        <v>215</v>
      </c>
      <c r="H1565" s="598" t="str">
        <f t="shared" si="48"/>
        <v>DESENVOLVIMENTO EXPERIMENTAL;EMPRESA PETROLÍFERA;;;;OUTROS BENS E DIREITOS;MATERIAL BIBLIOGRÁFICO</v>
      </c>
      <c r="I1565" s="599" t="s">
        <v>1567</v>
      </c>
      <c r="J1565" s="600" t="str">
        <f t="shared" si="49"/>
        <v>DESPESA NÃO ADMITIDA COM RECURSOS DA CLÁUSULA DE P,D&amp;I, CONSIDERANDO O EXECUTOR E A QUALIFICAÇÃO DO PROJETO OU PROGRAMA</v>
      </c>
    </row>
    <row r="1566" spans="1:10" ht="12" customHeight="1" x14ac:dyDescent="0.3">
      <c r="A1566" s="597" t="s">
        <v>23</v>
      </c>
      <c r="B1566" s="597" t="s">
        <v>233</v>
      </c>
      <c r="C1566" s="597" t="s">
        <v>2354</v>
      </c>
      <c r="D1566" s="597" t="s">
        <v>2354</v>
      </c>
      <c r="E1566" s="597" t="s">
        <v>2354</v>
      </c>
      <c r="F1566" s="597" t="s">
        <v>317</v>
      </c>
      <c r="G1566" s="597" t="s">
        <v>2068</v>
      </c>
      <c r="H1566" s="598" t="str">
        <f t="shared" si="48"/>
        <v>DESENVOLVIMENTO EXPERIMENTAL;EMPRESA PETROLÍFERA;;;;OUTROS BENS E DIREITOS;OUTRO (ESPECIFIQUE)</v>
      </c>
      <c r="I1566" s="599" t="s">
        <v>1567</v>
      </c>
      <c r="J1566" s="600" t="str">
        <f t="shared" si="49"/>
        <v>DESPESA NÃO ADMITIDA COM RECURSOS DA CLÁUSULA DE P,D&amp;I, CONSIDERANDO O EXECUTOR E A QUALIFICAÇÃO DO PROJETO OU PROGRAMA</v>
      </c>
    </row>
    <row r="1567" spans="1:10" ht="12" customHeight="1" x14ac:dyDescent="0.3">
      <c r="A1567" s="597" t="s">
        <v>23</v>
      </c>
      <c r="B1567" s="597" t="s">
        <v>233</v>
      </c>
      <c r="C1567" s="597" t="s">
        <v>2354</v>
      </c>
      <c r="D1567" s="597" t="s">
        <v>2354</v>
      </c>
      <c r="E1567" s="597" t="s">
        <v>2354</v>
      </c>
      <c r="F1567" s="597" t="s">
        <v>317</v>
      </c>
      <c r="G1567" s="597" t="s">
        <v>321</v>
      </c>
      <c r="H1567" s="598" t="str">
        <f t="shared" si="48"/>
        <v>DESENVOLVIMENTO EXPERIMENTAL;EMPRESA PETROLÍFERA;;;;OUTROS BENS E DIREITOS;SOFTWARE</v>
      </c>
      <c r="I1567" s="599" t="s">
        <v>1567</v>
      </c>
      <c r="J1567" s="600" t="str">
        <f t="shared" si="49"/>
        <v>DESPESA NÃO ADMITIDA COM RECURSOS DA CLÁUSULA DE P,D&amp;I, CONSIDERANDO O EXECUTOR E A QUALIFICAÇÃO DO PROJETO OU PROGRAMA</v>
      </c>
    </row>
    <row r="1568" spans="1:10" ht="12" customHeight="1" x14ac:dyDescent="0.3">
      <c r="A1568" s="597" t="s">
        <v>23</v>
      </c>
      <c r="B1568" s="597" t="s">
        <v>233</v>
      </c>
      <c r="C1568" s="597" t="s">
        <v>2354</v>
      </c>
      <c r="D1568" s="597" t="s">
        <v>2354</v>
      </c>
      <c r="E1568" s="597" t="s">
        <v>2354</v>
      </c>
      <c r="F1568" s="597" t="s">
        <v>409</v>
      </c>
      <c r="G1568" s="597" t="s">
        <v>2202</v>
      </c>
      <c r="H1568" s="598" t="str">
        <f t="shared" si="48"/>
        <v>DESENVOLVIMENTO EXPERIMENTAL;EMPRESA PETROLÍFERA;;;;PASSAGENS;NA</v>
      </c>
      <c r="I1568" s="599" t="s">
        <v>1575</v>
      </c>
      <c r="J1568" s="600" t="str">
        <f t="shared" si="49"/>
        <v/>
      </c>
    </row>
    <row r="1569" spans="1:10" ht="12" customHeight="1" x14ac:dyDescent="0.3">
      <c r="A1569" s="597" t="s">
        <v>23</v>
      </c>
      <c r="B1569" s="597" t="s">
        <v>233</v>
      </c>
      <c r="C1569" s="597" t="s">
        <v>2354</v>
      </c>
      <c r="D1569" s="597" t="s">
        <v>2354</v>
      </c>
      <c r="E1569" s="597" t="s">
        <v>2354</v>
      </c>
      <c r="F1569" s="597" t="s">
        <v>1705</v>
      </c>
      <c r="G1569" s="597" t="s">
        <v>2058</v>
      </c>
      <c r="H1569" s="598" t="str">
        <f t="shared" si="48"/>
        <v>DESENVOLVIMENTO EXPERIMENTAL;EMPRESA PETROLÍFERA;;;;PROTOTIPO;MATERIAL OU COMPONENTE - PROTÓTIPO OU UNIDADE PILOTO</v>
      </c>
      <c r="I1569" s="599" t="s">
        <v>1575</v>
      </c>
      <c r="J1569" s="600" t="str">
        <f t="shared" si="49"/>
        <v/>
      </c>
    </row>
    <row r="1570" spans="1:10" ht="12" customHeight="1" x14ac:dyDescent="0.3">
      <c r="A1570" s="597" t="s">
        <v>23</v>
      </c>
      <c r="B1570" s="597" t="s">
        <v>233</v>
      </c>
      <c r="C1570" s="597" t="s">
        <v>2354</v>
      </c>
      <c r="D1570" s="597" t="s">
        <v>2354</v>
      </c>
      <c r="E1570" s="597" t="s">
        <v>2354</v>
      </c>
      <c r="F1570" s="597" t="s">
        <v>1705</v>
      </c>
      <c r="G1570" s="597" t="s">
        <v>2059</v>
      </c>
      <c r="H1570" s="598" t="str">
        <f t="shared" si="48"/>
        <v>DESENVOLVIMENTO EXPERIMENTAL;EMPRESA PETROLÍFERA;;;;PROTOTIPO;SERVIÇO DE TERCEIRO - PROTÓTIPO OU UNIDADE PILOTO</v>
      </c>
      <c r="I1570" s="599" t="s">
        <v>1575</v>
      </c>
      <c r="J1570" s="600" t="str">
        <f t="shared" si="49"/>
        <v/>
      </c>
    </row>
    <row r="1571" spans="1:10" ht="12" customHeight="1" x14ac:dyDescent="0.3">
      <c r="A1571" s="597" t="s">
        <v>23</v>
      </c>
      <c r="B1571" s="597" t="s">
        <v>233</v>
      </c>
      <c r="C1571" s="597" t="s">
        <v>2354</v>
      </c>
      <c r="D1571" s="597" t="s">
        <v>2354</v>
      </c>
      <c r="E1571" s="597" t="s">
        <v>2354</v>
      </c>
      <c r="F1571" s="597" t="s">
        <v>303</v>
      </c>
      <c r="G1571" s="597" t="s">
        <v>1647</v>
      </c>
      <c r="H1571" s="598" t="str">
        <f t="shared" si="48"/>
        <v>DESENVOLVIMENTO EXPERIMENTAL;EMPRESA PETROLÍFERA;;;;RECURSOS HUMANOS;BOLSA</v>
      </c>
      <c r="I1571" s="599" t="s">
        <v>1567</v>
      </c>
      <c r="J1571" s="600" t="str">
        <f t="shared" si="49"/>
        <v>DESPESA NÃO ADMITIDA COM RECURSOS DA CLÁUSULA DE P,D&amp;I, CONSIDERANDO O EXECUTOR E A QUALIFICAÇÃO DO PROJETO OU PROGRAMA</v>
      </c>
    </row>
    <row r="1572" spans="1:10" ht="12" customHeight="1" x14ac:dyDescent="0.3">
      <c r="A1572" s="597" t="s">
        <v>23</v>
      </c>
      <c r="B1572" s="597" t="s">
        <v>233</v>
      </c>
      <c r="C1572" s="597" t="s">
        <v>2354</v>
      </c>
      <c r="D1572" s="597" t="s">
        <v>2354</v>
      </c>
      <c r="E1572" s="597" t="s">
        <v>2354</v>
      </c>
      <c r="F1572" s="597" t="s">
        <v>303</v>
      </c>
      <c r="G1572" s="597" t="s">
        <v>270</v>
      </c>
      <c r="H1572" s="598" t="str">
        <f t="shared" ref="H1572:H1633" si="50">CONCATENATE(A1572,$H$2,B1572,$H$2,C1572,$H$2,D1572,$H$2,E1572,$H$2,F1572,$H$2,G1572)</f>
        <v>DESENVOLVIMENTO EXPERIMENTAL;EMPRESA PETROLÍFERA;;;;RECURSOS HUMANOS;TAXA DE BANCADA</v>
      </c>
      <c r="I1572" s="599" t="s">
        <v>1567</v>
      </c>
      <c r="J1572" s="600" t="str">
        <f t="shared" ref="J1572:J1633" si="51">IF(I1572="N",J$3,"")</f>
        <v>DESPESA NÃO ADMITIDA COM RECURSOS DA CLÁUSULA DE P,D&amp;I, CONSIDERANDO O EXECUTOR E A QUALIFICAÇÃO DO PROJETO OU PROGRAMA</v>
      </c>
    </row>
    <row r="1573" spans="1:10" ht="12" customHeight="1" x14ac:dyDescent="0.3">
      <c r="A1573" s="597" t="s">
        <v>23</v>
      </c>
      <c r="B1573" s="597" t="s">
        <v>233</v>
      </c>
      <c r="C1573" s="597" t="s">
        <v>2354</v>
      </c>
      <c r="D1573" s="597" t="s">
        <v>2354</v>
      </c>
      <c r="E1573" s="597" t="s">
        <v>2354</v>
      </c>
      <c r="F1573" s="597" t="s">
        <v>2357</v>
      </c>
      <c r="G1573" s="597" t="s">
        <v>232</v>
      </c>
      <c r="H1573" s="598" t="str">
        <f t="shared" si="50"/>
        <v>DESENVOLVIMENTO EXPERIMENTAL;EMPRESA PETROLÍFERA;;;;SERVICOS;OUTRO SERVIÇO DE APOIO</v>
      </c>
      <c r="I1573" s="599" t="s">
        <v>1567</v>
      </c>
      <c r="J1573" s="600" t="str">
        <f t="shared" si="51"/>
        <v>DESPESA NÃO ADMITIDA COM RECURSOS DA CLÁUSULA DE P,D&amp;I, CONSIDERANDO O EXECUTOR E A QUALIFICAÇÃO DO PROJETO OU PROGRAMA</v>
      </c>
    </row>
    <row r="1574" spans="1:10" ht="12" customHeight="1" x14ac:dyDescent="0.3">
      <c r="A1574" s="597" t="s">
        <v>23</v>
      </c>
      <c r="B1574" s="597" t="s">
        <v>233</v>
      </c>
      <c r="C1574" s="597" t="s">
        <v>2354</v>
      </c>
      <c r="D1574" s="597" t="s">
        <v>2354</v>
      </c>
      <c r="E1574" s="597" t="s">
        <v>2354</v>
      </c>
      <c r="F1574" s="597" t="s">
        <v>2357</v>
      </c>
      <c r="G1574" s="597" t="s">
        <v>221</v>
      </c>
      <c r="H1574" s="598" t="str">
        <f t="shared" si="50"/>
        <v>DESENVOLVIMENTO EXPERIMENTAL;EMPRESA PETROLÍFERA;;;;SERVICOS;PERFURAÇÃO DE POÇO ESTRATIGRÁFICO</v>
      </c>
      <c r="I1574" s="599" t="s">
        <v>1567</v>
      </c>
      <c r="J1574" s="600" t="str">
        <f t="shared" si="51"/>
        <v>DESPESA NÃO ADMITIDA COM RECURSOS DA CLÁUSULA DE P,D&amp;I, CONSIDERANDO O EXECUTOR E A QUALIFICAÇÃO DO PROJETO OU PROGRAMA</v>
      </c>
    </row>
    <row r="1575" spans="1:10" ht="12" customHeight="1" x14ac:dyDescent="0.3">
      <c r="A1575" s="597" t="s">
        <v>23</v>
      </c>
      <c r="B1575" s="597" t="s">
        <v>233</v>
      </c>
      <c r="C1575" s="597" t="s">
        <v>2354</v>
      </c>
      <c r="D1575" s="597" t="s">
        <v>2354</v>
      </c>
      <c r="E1575" s="597" t="s">
        <v>2354</v>
      </c>
      <c r="F1575" s="597" t="s">
        <v>2357</v>
      </c>
      <c r="G1575" s="597" t="s">
        <v>2055</v>
      </c>
      <c r="H1575" s="598" t="str">
        <f t="shared" si="50"/>
        <v>DESENVOLVIMENTO EXPERIMENTAL;EMPRESA PETROLÍFERA;;;;SERVICOS;SERVIÇO DE APOIO PARA AQUISIÇÃO DE DADOS</v>
      </c>
      <c r="I1575" s="599" t="s">
        <v>1567</v>
      </c>
      <c r="J1575" s="600" t="str">
        <f t="shared" si="51"/>
        <v>DESPESA NÃO ADMITIDA COM RECURSOS DA CLÁUSULA DE P,D&amp;I, CONSIDERANDO O EXECUTOR E A QUALIFICAÇÃO DO PROJETO OU PROGRAMA</v>
      </c>
    </row>
    <row r="1576" spans="1:10" ht="12" customHeight="1" x14ac:dyDescent="0.3">
      <c r="A1576" s="597" t="s">
        <v>23</v>
      </c>
      <c r="B1576" s="597" t="s">
        <v>233</v>
      </c>
      <c r="C1576" s="597" t="s">
        <v>2354</v>
      </c>
      <c r="D1576" s="597" t="s">
        <v>2354</v>
      </c>
      <c r="E1576" s="597" t="s">
        <v>2354</v>
      </c>
      <c r="F1576" s="597" t="s">
        <v>2357</v>
      </c>
      <c r="G1576" s="597" t="s">
        <v>230</v>
      </c>
      <c r="H1576" s="598" t="str">
        <f t="shared" si="50"/>
        <v>DESENVOLVIMENTO EXPERIMENTAL;EMPRESA PETROLÍFERA;;;;SERVICOS;SERVIÇO DE EDITORAÇÃO E IMPRESSÃO</v>
      </c>
      <c r="I1576" s="599" t="s">
        <v>1567</v>
      </c>
      <c r="J1576" s="600" t="str">
        <f t="shared" si="51"/>
        <v>DESPESA NÃO ADMITIDA COM RECURSOS DA CLÁUSULA DE P,D&amp;I, CONSIDERANDO O EXECUTOR E A QUALIFICAÇÃO DO PROJETO OU PROGRAMA</v>
      </c>
    </row>
    <row r="1577" spans="1:10" ht="12" customHeight="1" x14ac:dyDescent="0.3">
      <c r="A1577" s="597" t="s">
        <v>23</v>
      </c>
      <c r="B1577" s="597" t="s">
        <v>233</v>
      </c>
      <c r="C1577" s="597" t="s">
        <v>2354</v>
      </c>
      <c r="D1577" s="597" t="s">
        <v>2354</v>
      </c>
      <c r="E1577" s="597" t="s">
        <v>2354</v>
      </c>
      <c r="F1577" s="597" t="s">
        <v>2357</v>
      </c>
      <c r="G1577" s="597" t="s">
        <v>231</v>
      </c>
      <c r="H1577" s="598" t="str">
        <f t="shared" si="50"/>
        <v>DESENVOLVIMENTO EXPERIMENTAL;EMPRESA PETROLÍFERA;;;;SERVICOS;SERVIÇO DE LOCOMOÇÃO E TRANSPORTE</v>
      </c>
      <c r="I1577" s="599" t="s">
        <v>1567</v>
      </c>
      <c r="J1577" s="600" t="str">
        <f t="shared" si="51"/>
        <v>DESPESA NÃO ADMITIDA COM RECURSOS DA CLÁUSULA DE P,D&amp;I, CONSIDERANDO O EXECUTOR E A QUALIFICAÇÃO DO PROJETO OU PROGRAMA</v>
      </c>
    </row>
    <row r="1578" spans="1:10" ht="12" customHeight="1" x14ac:dyDescent="0.3">
      <c r="A1578" s="597" t="s">
        <v>23</v>
      </c>
      <c r="B1578" s="597" t="s">
        <v>233</v>
      </c>
      <c r="C1578" s="597" t="s">
        <v>2354</v>
      </c>
      <c r="D1578" s="597" t="s">
        <v>2354</v>
      </c>
      <c r="E1578" s="597" t="s">
        <v>2354</v>
      </c>
      <c r="F1578" s="597" t="s">
        <v>2357</v>
      </c>
      <c r="G1578" s="597" t="s">
        <v>2358</v>
      </c>
      <c r="H1578" s="598" t="str">
        <f t="shared" si="50"/>
        <v>DESENVOLVIMENTO EXPERIMENTAL;EMPRESA PETROLÍFERA;;;;SERVICOS;SERVIÇO DE MANUTENÇÃO</v>
      </c>
      <c r="I1578" s="599" t="s">
        <v>1575</v>
      </c>
      <c r="J1578" s="600" t="str">
        <f t="shared" si="51"/>
        <v/>
      </c>
    </row>
    <row r="1579" spans="1:10" ht="12" customHeight="1" x14ac:dyDescent="0.3">
      <c r="A1579" s="597" t="s">
        <v>23</v>
      </c>
      <c r="B1579" s="597" t="s">
        <v>233</v>
      </c>
      <c r="C1579" s="597" t="s">
        <v>2354</v>
      </c>
      <c r="D1579" s="597" t="s">
        <v>2354</v>
      </c>
      <c r="E1579" s="597" t="s">
        <v>2354</v>
      </c>
      <c r="F1579" s="597" t="s">
        <v>2357</v>
      </c>
      <c r="G1579" s="597" t="s">
        <v>2399</v>
      </c>
      <c r="H1579" s="598" t="str">
        <f t="shared" si="50"/>
        <v>DESENVOLVIMENTO EXPERIMENTAL;EMPRESA PETROLÍFERA;;;;SERVICOS;SERVIÇO TÉCNICO ESPECIALIZADO</v>
      </c>
      <c r="I1579" s="599" t="s">
        <v>1575</v>
      </c>
      <c r="J1579" s="600" t="str">
        <f t="shared" si="51"/>
        <v/>
      </c>
    </row>
    <row r="1580" spans="1:10" ht="12" customHeight="1" x14ac:dyDescent="0.3">
      <c r="A1580" s="597" t="s">
        <v>23</v>
      </c>
      <c r="B1580" s="597" t="s">
        <v>233</v>
      </c>
      <c r="C1580" s="597" t="s">
        <v>2354</v>
      </c>
      <c r="D1580" s="597" t="s">
        <v>2354</v>
      </c>
      <c r="E1580" s="597" t="s">
        <v>2354</v>
      </c>
      <c r="F1580" s="597" t="s">
        <v>2357</v>
      </c>
      <c r="G1580" s="597" t="s">
        <v>2359</v>
      </c>
      <c r="H1580" s="598" t="str">
        <f t="shared" si="50"/>
        <v>DESENVOLVIMENTO EXPERIMENTAL;EMPRESA PETROLÍFERA;;;;SERVICOS;SERVIÇOS COMPUTACIONAIS</v>
      </c>
      <c r="I1580" s="599" t="s">
        <v>1575</v>
      </c>
      <c r="J1580" s="600" t="str">
        <f t="shared" si="51"/>
        <v/>
      </c>
    </row>
    <row r="1581" spans="1:10" ht="12" customHeight="1" x14ac:dyDescent="0.3">
      <c r="A1581" s="597" t="s">
        <v>23</v>
      </c>
      <c r="B1581" s="597" t="s">
        <v>233</v>
      </c>
      <c r="C1581" s="597" t="s">
        <v>2354</v>
      </c>
      <c r="D1581" s="597" t="s">
        <v>2354</v>
      </c>
      <c r="E1581" s="597" t="s">
        <v>2354</v>
      </c>
      <c r="F1581" s="597" t="s">
        <v>2357</v>
      </c>
      <c r="G1581" s="597" t="s">
        <v>229</v>
      </c>
      <c r="H1581" s="598" t="str">
        <f t="shared" si="50"/>
        <v>DESENVOLVIMENTO EXPERIMENTAL;EMPRESA PETROLÍFERA;;;;SERVICOS;TAXA DE INSCRIÇÃO EM CONGRESSO OU EVENTO</v>
      </c>
      <c r="I1581" s="599" t="s">
        <v>1567</v>
      </c>
      <c r="J1581" s="600" t="str">
        <f t="shared" si="51"/>
        <v>DESPESA NÃO ADMITIDA COM RECURSOS DA CLÁUSULA DE P,D&amp;I, CONSIDERANDO O EXECUTOR E A QUALIFICAÇÃO DO PROJETO OU PROGRAMA</v>
      </c>
    </row>
    <row r="1582" spans="1:10" ht="12" customHeight="1" x14ac:dyDescent="0.3">
      <c r="A1582" s="597" t="s">
        <v>23</v>
      </c>
      <c r="B1582" s="597" t="s">
        <v>233</v>
      </c>
      <c r="C1582" s="597" t="s">
        <v>2354</v>
      </c>
      <c r="D1582" s="597" t="s">
        <v>2354</v>
      </c>
      <c r="E1582" s="597" t="s">
        <v>2354</v>
      </c>
      <c r="F1582" s="597" t="s">
        <v>2360</v>
      </c>
      <c r="G1582" s="597" t="s">
        <v>2064</v>
      </c>
      <c r="H1582" s="598" t="str">
        <f t="shared" si="50"/>
        <v>DESENVOLVIMENTO EXPERIMENTAL;EMPRESA PETROLÍFERA;;;;SERVICOS - TIB;SERVIÇO DE TIB</v>
      </c>
      <c r="I1582" s="599" t="s">
        <v>1567</v>
      </c>
      <c r="J1582" s="600" t="str">
        <f t="shared" si="51"/>
        <v>DESPESA NÃO ADMITIDA COM RECURSOS DA CLÁUSULA DE P,D&amp;I, CONSIDERANDO O EXECUTOR E A QUALIFICAÇÃO DO PROJETO OU PROGRAMA</v>
      </c>
    </row>
    <row r="1583" spans="1:10" ht="12" customHeight="1" x14ac:dyDescent="0.3">
      <c r="A1583" s="597" t="s">
        <v>23</v>
      </c>
      <c r="B1583" s="597" t="s">
        <v>233</v>
      </c>
      <c r="C1583" s="597" t="s">
        <v>2354</v>
      </c>
      <c r="D1583" s="597" t="s">
        <v>2354</v>
      </c>
      <c r="E1583" s="597" t="s">
        <v>2354</v>
      </c>
      <c r="F1583" s="597" t="s">
        <v>2360</v>
      </c>
      <c r="G1583" s="597" t="s">
        <v>2057</v>
      </c>
      <c r="H1583" s="598" t="str">
        <f t="shared" si="50"/>
        <v>DESENVOLVIMENTO EXPERIMENTAL;EMPRESA PETROLÍFERA;;;;SERVICOS - TIB;SERVIÇO DE TREINAMENTO, SUPORTE E QUALIFICAÇÃO</v>
      </c>
      <c r="I1583" s="599" t="s">
        <v>1567</v>
      </c>
      <c r="J1583" s="600" t="str">
        <f t="shared" si="51"/>
        <v>DESPESA NÃO ADMITIDA COM RECURSOS DA CLÁUSULA DE P,D&amp;I, CONSIDERANDO O EXECUTOR E A QUALIFICAÇÃO DO PROJETO OU PROGRAMA</v>
      </c>
    </row>
    <row r="1584" spans="1:10" ht="12" customHeight="1" x14ac:dyDescent="0.3">
      <c r="A1584" s="597" t="s">
        <v>23</v>
      </c>
      <c r="B1584" s="597" t="s">
        <v>233</v>
      </c>
      <c r="C1584" s="597" t="s">
        <v>2354</v>
      </c>
      <c r="D1584" s="597" t="s">
        <v>2354</v>
      </c>
      <c r="E1584" s="597" t="s">
        <v>2354</v>
      </c>
      <c r="F1584" s="597" t="s">
        <v>2360</v>
      </c>
      <c r="G1584" s="597" t="s">
        <v>2056</v>
      </c>
      <c r="H1584" s="598" t="str">
        <f t="shared" si="50"/>
        <v>DESENVOLVIMENTO EXPERIMENTAL;EMPRESA PETROLÍFERA;;;;SERVICOS - TIB;SERVIÇO ESPECIALIZADO PARA TIB - NORMALIZAÇÃO</v>
      </c>
      <c r="I1584" s="599" t="s">
        <v>1567</v>
      </c>
      <c r="J1584" s="600" t="str">
        <f t="shared" si="51"/>
        <v>DESPESA NÃO ADMITIDA COM RECURSOS DA CLÁUSULA DE P,D&amp;I, CONSIDERANDO O EXECUTOR E A QUALIFICAÇÃO DO PROJETO OU PROGRAMA</v>
      </c>
    </row>
    <row r="1585" spans="1:10" ht="12" customHeight="1" x14ac:dyDescent="0.3">
      <c r="A1585" s="597" t="s">
        <v>23</v>
      </c>
      <c r="B1585" s="597" t="s">
        <v>233</v>
      </c>
      <c r="C1585" s="597" t="s">
        <v>2354</v>
      </c>
      <c r="D1585" s="597" t="s">
        <v>2354</v>
      </c>
      <c r="E1585" s="597" t="s">
        <v>2354</v>
      </c>
      <c r="F1585" s="597" t="s">
        <v>1648</v>
      </c>
      <c r="G1585" s="597" t="s">
        <v>2202</v>
      </c>
      <c r="H1585" s="598" t="str">
        <f t="shared" si="50"/>
        <v>DESENVOLVIMENTO EXPERIMENTAL;EMPRESA PETROLÍFERA;;;;TESTES OPERACIONAIS;NA</v>
      </c>
      <c r="I1585" s="599" t="s">
        <v>1575</v>
      </c>
      <c r="J1585" s="600" t="str">
        <f t="shared" si="51"/>
        <v/>
      </c>
    </row>
    <row r="1586" spans="1:10" ht="12" customHeight="1" x14ac:dyDescent="0.3">
      <c r="A1586" s="597" t="s">
        <v>23</v>
      </c>
      <c r="B1586" s="597" t="s">
        <v>233</v>
      </c>
      <c r="C1586" s="597" t="s">
        <v>2354</v>
      </c>
      <c r="D1586" s="597" t="s">
        <v>2354</v>
      </c>
      <c r="E1586" s="597" t="s">
        <v>2354</v>
      </c>
      <c r="F1586" s="597" t="s">
        <v>281</v>
      </c>
      <c r="G1586" s="597" t="s">
        <v>2202</v>
      </c>
      <c r="H1586" s="598" t="str">
        <f t="shared" si="50"/>
        <v>DESENVOLVIMENTO EXPERIMENTAL;EMPRESA PETROLÍFERA;;;;TRIBUTOS;NA</v>
      </c>
      <c r="I1586" s="599" t="s">
        <v>1567</v>
      </c>
      <c r="J1586" s="600" t="str">
        <f t="shared" si="51"/>
        <v>DESPESA NÃO ADMITIDA COM RECURSOS DA CLÁUSULA DE P,D&amp;I, CONSIDERANDO O EXECUTOR E A QUALIFICAÇÃO DO PROJETO OU PROGRAMA</v>
      </c>
    </row>
    <row r="1587" spans="1:10" ht="12" customHeight="1" x14ac:dyDescent="0.3">
      <c r="A1587" s="601" t="s">
        <v>23</v>
      </c>
      <c r="B1587" s="600" t="s">
        <v>233</v>
      </c>
      <c r="C1587" s="600"/>
      <c r="D1587" s="600"/>
      <c r="E1587" s="600"/>
      <c r="F1587" s="597" t="s">
        <v>2357</v>
      </c>
      <c r="G1587" s="600" t="s">
        <v>2408</v>
      </c>
      <c r="H1587" s="598" t="str">
        <f t="shared" si="50"/>
        <v>DESENVOLVIMENTO EXPERIMENTAL;EMPRESA PETROLÍFERA;;;;SERVICOS;SERVIÇO DE QUALIFICAÇÃO E CERTIFICAÇÃO</v>
      </c>
      <c r="I1587" s="599" t="s">
        <v>1567</v>
      </c>
      <c r="J1587" s="600" t="str">
        <f t="shared" si="51"/>
        <v>DESPESA NÃO ADMITIDA COM RECURSOS DA CLÁUSULA DE P,D&amp;I, CONSIDERANDO O EXECUTOR E A QUALIFICAÇÃO DO PROJETO OU PROGRAMA</v>
      </c>
    </row>
    <row r="1588" spans="1:10" ht="12" customHeight="1" x14ac:dyDescent="0.3">
      <c r="A1588" s="597" t="s">
        <v>253</v>
      </c>
      <c r="B1588" s="597" t="s">
        <v>233</v>
      </c>
      <c r="C1588" s="597" t="s">
        <v>2354</v>
      </c>
      <c r="D1588" s="597" t="s">
        <v>2354</v>
      </c>
      <c r="E1588" s="597" t="s">
        <v>2354</v>
      </c>
      <c r="F1588" s="597" t="s">
        <v>1646</v>
      </c>
      <c r="G1588" s="597" t="s">
        <v>2050</v>
      </c>
      <c r="H1588" s="598" t="str">
        <f t="shared" si="50"/>
        <v>ENGENHARIA BÁSICA NÃO ROTINEIRA;EMPRESA PETROLÍFERA;;;;CAPACITACAO DE FORNECEDORES;BENS E MATERIAIS - CABEÇA DE SÉRIE E LOTE PILOTO</v>
      </c>
      <c r="I1588" s="599" t="s">
        <v>1567</v>
      </c>
      <c r="J1588" s="600" t="str">
        <f t="shared" si="51"/>
        <v>DESPESA NÃO ADMITIDA COM RECURSOS DA CLÁUSULA DE P,D&amp;I, CONSIDERANDO O EXECUTOR E A QUALIFICAÇÃO DO PROJETO OU PROGRAMA</v>
      </c>
    </row>
    <row r="1589" spans="1:10" ht="12" customHeight="1" x14ac:dyDescent="0.3">
      <c r="A1589" s="597" t="s">
        <v>253</v>
      </c>
      <c r="B1589" s="597" t="s">
        <v>233</v>
      </c>
      <c r="C1589" s="597" t="s">
        <v>2354</v>
      </c>
      <c r="D1589" s="597" t="s">
        <v>2354</v>
      </c>
      <c r="E1589" s="597" t="s">
        <v>2354</v>
      </c>
      <c r="F1589" s="597" t="s">
        <v>1646</v>
      </c>
      <c r="G1589" s="597" t="s">
        <v>2053</v>
      </c>
      <c r="H1589" s="598" t="str">
        <f t="shared" si="50"/>
        <v>ENGENHARIA BÁSICA NÃO ROTINEIRA;EMPRESA PETROLÍFERA;;;;CAPACITACAO DE FORNECEDORES;EQUIPAMENTOS E MATERIAIS - PRIMEIRO LOTE</v>
      </c>
      <c r="I1589" s="599" t="s">
        <v>1567</v>
      </c>
      <c r="J1589" s="600" t="str">
        <f t="shared" si="51"/>
        <v>DESPESA NÃO ADMITIDA COM RECURSOS DA CLÁUSULA DE P,D&amp;I, CONSIDERANDO O EXECUTOR E A QUALIFICAÇÃO DO PROJETO OU PROGRAMA</v>
      </c>
    </row>
    <row r="1590" spans="1:10" ht="12" customHeight="1" x14ac:dyDescent="0.3">
      <c r="A1590" s="597" t="s">
        <v>253</v>
      </c>
      <c r="B1590" s="597" t="s">
        <v>233</v>
      </c>
      <c r="C1590" s="597" t="s">
        <v>2354</v>
      </c>
      <c r="D1590" s="597" t="s">
        <v>2354</v>
      </c>
      <c r="E1590" s="597" t="s">
        <v>2354</v>
      </c>
      <c r="F1590" s="597" t="s">
        <v>1646</v>
      </c>
      <c r="G1590" s="597" t="s">
        <v>260</v>
      </c>
      <c r="H1590" s="598" t="str">
        <f t="shared" si="50"/>
        <v>ENGENHARIA BÁSICA NÃO ROTINEIRA;EMPRESA PETROLÍFERA;;;;CAPACITACAO DE FORNECEDORES;EQUIPAMENTOS LABORATORIAIS</v>
      </c>
      <c r="I1590" s="599" t="s">
        <v>1567</v>
      </c>
      <c r="J1590" s="600" t="str">
        <f t="shared" si="51"/>
        <v>DESPESA NÃO ADMITIDA COM RECURSOS DA CLÁUSULA DE P,D&amp;I, CONSIDERANDO O EXECUTOR E A QUALIFICAÇÃO DO PROJETO OU PROGRAMA</v>
      </c>
    </row>
    <row r="1591" spans="1:10" ht="12" customHeight="1" x14ac:dyDescent="0.3">
      <c r="A1591" s="597" t="s">
        <v>253</v>
      </c>
      <c r="B1591" s="597" t="s">
        <v>233</v>
      </c>
      <c r="C1591" s="597" t="s">
        <v>2354</v>
      </c>
      <c r="D1591" s="597" t="s">
        <v>2354</v>
      </c>
      <c r="E1591" s="597" t="s">
        <v>2354</v>
      </c>
      <c r="F1591" s="597" t="s">
        <v>1646</v>
      </c>
      <c r="G1591" s="597" t="s">
        <v>2052</v>
      </c>
      <c r="H1591" s="598" t="str">
        <f t="shared" si="50"/>
        <v>ENGENHARIA BÁSICA NÃO ROTINEIRA;EMPRESA PETROLÍFERA;;;;CAPACITACAO DE FORNECEDORES;ESTUDOS DE VIABILIDADE TÉCNICA E ECONÔMICA</v>
      </c>
      <c r="I1591" s="599" t="s">
        <v>1567</v>
      </c>
      <c r="J1591" s="600" t="str">
        <f t="shared" si="51"/>
        <v>DESPESA NÃO ADMITIDA COM RECURSOS DA CLÁUSULA DE P,D&amp;I, CONSIDERANDO O EXECUTOR E A QUALIFICAÇÃO DO PROJETO OU PROGRAMA</v>
      </c>
    </row>
    <row r="1592" spans="1:10" ht="12" customHeight="1" x14ac:dyDescent="0.3">
      <c r="A1592" s="597" t="s">
        <v>253</v>
      </c>
      <c r="B1592" s="597" t="s">
        <v>233</v>
      </c>
      <c r="C1592" s="597" t="s">
        <v>2354</v>
      </c>
      <c r="D1592" s="597" t="s">
        <v>2354</v>
      </c>
      <c r="E1592" s="597" t="s">
        <v>2354</v>
      </c>
      <c r="F1592" s="597" t="s">
        <v>1646</v>
      </c>
      <c r="G1592" s="597" t="s">
        <v>2051</v>
      </c>
      <c r="H1592" s="598" t="str">
        <f t="shared" si="50"/>
        <v>ENGENHARIA BÁSICA NÃO ROTINEIRA;EMPRESA PETROLÍFERA;;;;CAPACITACAO DE FORNECEDORES;SERVIÇOS - CABEÇA DE SÉRIE E LOTE PILOTO</v>
      </c>
      <c r="I1592" s="599" t="s">
        <v>1567</v>
      </c>
      <c r="J1592" s="600" t="str">
        <f t="shared" si="51"/>
        <v>DESPESA NÃO ADMITIDA COM RECURSOS DA CLÁUSULA DE P,D&amp;I, CONSIDERANDO O EXECUTOR E A QUALIFICAÇÃO DO PROJETO OU PROGRAMA</v>
      </c>
    </row>
    <row r="1593" spans="1:10" ht="12" customHeight="1" x14ac:dyDescent="0.3">
      <c r="A1593" s="597" t="s">
        <v>253</v>
      </c>
      <c r="B1593" s="597" t="s">
        <v>233</v>
      </c>
      <c r="C1593" s="597" t="s">
        <v>2354</v>
      </c>
      <c r="D1593" s="597" t="s">
        <v>2354</v>
      </c>
      <c r="E1593" s="597" t="s">
        <v>2354</v>
      </c>
      <c r="F1593" s="597" t="s">
        <v>1646</v>
      </c>
      <c r="G1593" s="597" t="s">
        <v>2054</v>
      </c>
      <c r="H1593" s="598" t="str">
        <f t="shared" si="50"/>
        <v>ENGENHARIA BÁSICA NÃO ROTINEIRA;EMPRESA PETROLÍFERA;;;;CAPACITACAO DE FORNECEDORES;SERVIÇOS - OPERACIONALIZAÇÃO DE EQUIPAMENTOS</v>
      </c>
      <c r="I1593" s="599" t="s">
        <v>1567</v>
      </c>
      <c r="J1593" s="600" t="str">
        <f t="shared" si="51"/>
        <v>DESPESA NÃO ADMITIDA COM RECURSOS DA CLÁUSULA DE P,D&amp;I, CONSIDERANDO O EXECUTOR E A QUALIFICAÇÃO DO PROJETO OU PROGRAMA</v>
      </c>
    </row>
    <row r="1594" spans="1:10" ht="12" customHeight="1" x14ac:dyDescent="0.3">
      <c r="A1594" s="597" t="s">
        <v>253</v>
      </c>
      <c r="B1594" s="597" t="s">
        <v>233</v>
      </c>
      <c r="C1594" s="597" t="s">
        <v>2354</v>
      </c>
      <c r="D1594" s="597" t="s">
        <v>2354</v>
      </c>
      <c r="E1594" s="597" t="s">
        <v>2354</v>
      </c>
      <c r="F1594" s="597" t="s">
        <v>2362</v>
      </c>
      <c r="G1594" s="597" t="s">
        <v>2202</v>
      </c>
      <c r="H1594" s="598" t="str">
        <f t="shared" si="50"/>
        <v>ENGENHARIA BÁSICA NÃO ROTINEIRA;EMPRESA PETROLÍFERA;;;;CUSTOS DIRETOS;NA</v>
      </c>
      <c r="I1594" s="599" t="s">
        <v>1567</v>
      </c>
      <c r="J1594" s="600" t="str">
        <f t="shared" si="51"/>
        <v>DESPESA NÃO ADMITIDA COM RECURSOS DA CLÁUSULA DE P,D&amp;I, CONSIDERANDO O EXECUTOR E A QUALIFICAÇÃO DO PROJETO OU PROGRAMA</v>
      </c>
    </row>
    <row r="1595" spans="1:10" ht="12" customHeight="1" x14ac:dyDescent="0.3">
      <c r="A1595" s="597" t="s">
        <v>253</v>
      </c>
      <c r="B1595" s="597" t="s">
        <v>233</v>
      </c>
      <c r="C1595" s="597" t="s">
        <v>2354</v>
      </c>
      <c r="D1595" s="597" t="s">
        <v>2354</v>
      </c>
      <c r="E1595" s="597" t="s">
        <v>2354</v>
      </c>
      <c r="F1595" s="597" t="s">
        <v>1643</v>
      </c>
      <c r="G1595" s="597" t="s">
        <v>2202</v>
      </c>
      <c r="H1595" s="598" t="str">
        <f t="shared" si="50"/>
        <v>ENGENHARIA BÁSICA NÃO ROTINEIRA;EMPRESA PETROLÍFERA;;;;DIARIAS E AJUDA DE CUSTO;NA</v>
      </c>
      <c r="I1595" s="599" t="s">
        <v>1575</v>
      </c>
      <c r="J1595" s="600" t="str">
        <f t="shared" si="51"/>
        <v/>
      </c>
    </row>
    <row r="1596" spans="1:10" ht="12" customHeight="1" x14ac:dyDescent="0.3">
      <c r="A1596" s="597" t="s">
        <v>253</v>
      </c>
      <c r="B1596" s="597" t="s">
        <v>233</v>
      </c>
      <c r="C1596" s="597" t="s">
        <v>2354</v>
      </c>
      <c r="D1596" s="597" t="s">
        <v>2354</v>
      </c>
      <c r="E1596" s="597" t="s">
        <v>2354</v>
      </c>
      <c r="F1596" s="597" t="s">
        <v>1645</v>
      </c>
      <c r="G1596" s="597" t="s">
        <v>2361</v>
      </c>
      <c r="H1596" s="598" t="str">
        <f t="shared" si="50"/>
        <v>ENGENHARIA BÁSICA NÃO ROTINEIRA;EMPRESA PETROLÍFERA;;;;EQUIPAMENTO E MATERIAL PERMANENTE;EQUIPAMENTO</v>
      </c>
      <c r="I1596" s="602" t="s">
        <v>1567</v>
      </c>
      <c r="J1596" s="600" t="str">
        <f t="shared" si="51"/>
        <v>DESPESA NÃO ADMITIDA COM RECURSOS DA CLÁUSULA DE P,D&amp;I, CONSIDERANDO O EXECUTOR E A QUALIFICAÇÃO DO PROJETO OU PROGRAMA</v>
      </c>
    </row>
    <row r="1597" spans="1:10" ht="12" customHeight="1" x14ac:dyDescent="0.3">
      <c r="A1597" s="597" t="s">
        <v>253</v>
      </c>
      <c r="B1597" s="597" t="s">
        <v>233</v>
      </c>
      <c r="C1597" s="597" t="s">
        <v>2354</v>
      </c>
      <c r="D1597" s="597" t="s">
        <v>2354</v>
      </c>
      <c r="E1597" s="597" t="s">
        <v>2354</v>
      </c>
      <c r="F1597" s="597" t="s">
        <v>1645</v>
      </c>
      <c r="G1597" s="597" t="s">
        <v>1248</v>
      </c>
      <c r="H1597" s="598" t="str">
        <f t="shared" si="50"/>
        <v>ENGENHARIA BÁSICA NÃO ROTINEIRA;EMPRESA PETROLÍFERA;;;;EQUIPAMENTO E MATERIAL PERMANENTE;MATERIAL PERMANENTE</v>
      </c>
      <c r="I1597" s="602" t="s">
        <v>1567</v>
      </c>
      <c r="J1597" s="600" t="str">
        <f t="shared" si="51"/>
        <v>DESPESA NÃO ADMITIDA COM RECURSOS DA CLÁUSULA DE P,D&amp;I, CONSIDERANDO O EXECUTOR E A QUALIFICAÇÃO DO PROJETO OU PROGRAMA</v>
      </c>
    </row>
    <row r="1598" spans="1:10" ht="12" customHeight="1" x14ac:dyDescent="0.3">
      <c r="A1598" s="597" t="s">
        <v>253</v>
      </c>
      <c r="B1598" s="597" t="s">
        <v>233</v>
      </c>
      <c r="C1598" s="597" t="s">
        <v>2354</v>
      </c>
      <c r="D1598" s="597" t="s">
        <v>2354</v>
      </c>
      <c r="E1598" s="597" t="s">
        <v>2354</v>
      </c>
      <c r="F1598" s="597" t="s">
        <v>448</v>
      </c>
      <c r="G1598" s="597" t="s">
        <v>2062</v>
      </c>
      <c r="H1598" s="598" t="str">
        <f t="shared" si="50"/>
        <v>ENGENHARIA BÁSICA NÃO ROTINEIRA;EMPRESA PETROLÍFERA;;;;EQUIPE;BOLSA - ALUNO DE GRADUAÇÃO OU PÓS-GRADUAÇÃO</v>
      </c>
      <c r="I1598" s="599" t="s">
        <v>1567</v>
      </c>
      <c r="J1598" s="600" t="str">
        <f t="shared" si="51"/>
        <v>DESPESA NÃO ADMITIDA COM RECURSOS DA CLÁUSULA DE P,D&amp;I, CONSIDERANDO O EXECUTOR E A QUALIFICAÇÃO DO PROJETO OU PROGRAMA</v>
      </c>
    </row>
    <row r="1599" spans="1:10" ht="12" customHeight="1" x14ac:dyDescent="0.3">
      <c r="A1599" s="597" t="s">
        <v>253</v>
      </c>
      <c r="B1599" s="597" t="s">
        <v>233</v>
      </c>
      <c r="C1599" s="597" t="s">
        <v>2354</v>
      </c>
      <c r="D1599" s="597" t="s">
        <v>2354</v>
      </c>
      <c r="E1599" s="597" t="s">
        <v>2354</v>
      </c>
      <c r="F1599" s="597" t="s">
        <v>448</v>
      </c>
      <c r="G1599" s="597" t="s">
        <v>2061</v>
      </c>
      <c r="H1599" s="598" t="str">
        <f t="shared" si="50"/>
        <v>ENGENHARIA BÁSICA NÃO ROTINEIRA;EMPRESA PETROLÍFERA;;;;EQUIPE;BOLSA - DOCENTE OU PESQUISADOR DA INSTITUIÇÃO</v>
      </c>
      <c r="I1599" s="599" t="s">
        <v>1567</v>
      </c>
      <c r="J1599" s="600" t="str">
        <f t="shared" si="51"/>
        <v>DESPESA NÃO ADMITIDA COM RECURSOS DA CLÁUSULA DE P,D&amp;I, CONSIDERANDO O EXECUTOR E A QUALIFICAÇÃO DO PROJETO OU PROGRAMA</v>
      </c>
    </row>
    <row r="1600" spans="1:10" ht="12" customHeight="1" x14ac:dyDescent="0.3">
      <c r="A1600" s="597" t="s">
        <v>253</v>
      </c>
      <c r="B1600" s="597" t="s">
        <v>233</v>
      </c>
      <c r="C1600" s="597" t="s">
        <v>2354</v>
      </c>
      <c r="D1600" s="597" t="s">
        <v>2354</v>
      </c>
      <c r="E1600" s="597" t="s">
        <v>2354</v>
      </c>
      <c r="F1600" s="597" t="s">
        <v>448</v>
      </c>
      <c r="G1600" s="597" t="s">
        <v>2063</v>
      </c>
      <c r="H1600" s="598" t="str">
        <f t="shared" si="50"/>
        <v>ENGENHARIA BÁSICA NÃO ROTINEIRA;EMPRESA PETROLÍFERA;;;;EQUIPE;BOLSA - PESQUISADOR VISITANTE</v>
      </c>
      <c r="I1600" s="599" t="s">
        <v>1567</v>
      </c>
      <c r="J1600" s="600" t="str">
        <f t="shared" si="51"/>
        <v>DESPESA NÃO ADMITIDA COM RECURSOS DA CLÁUSULA DE P,D&amp;I, CONSIDERANDO O EXECUTOR E A QUALIFICAÇÃO DO PROJETO OU PROGRAMA</v>
      </c>
    </row>
    <row r="1601" spans="1:10" ht="12" customHeight="1" x14ac:dyDescent="0.3">
      <c r="A1601" s="597" t="s">
        <v>253</v>
      </c>
      <c r="B1601" s="597" t="s">
        <v>233</v>
      </c>
      <c r="C1601" s="597" t="s">
        <v>2354</v>
      </c>
      <c r="D1601" s="597" t="s">
        <v>2354</v>
      </c>
      <c r="E1601" s="597" t="s">
        <v>2354</v>
      </c>
      <c r="F1601" s="597" t="s">
        <v>448</v>
      </c>
      <c r="G1601" s="597" t="s">
        <v>1641</v>
      </c>
      <c r="H1601" s="598" t="str">
        <f t="shared" si="50"/>
        <v>ENGENHARIA BÁSICA NÃO ROTINEIRA;EMPRESA PETROLÍFERA;;;;EQUIPE;REMUNERAÇÃO DIRETA</v>
      </c>
      <c r="I1601" s="599" t="s">
        <v>1575</v>
      </c>
      <c r="J1601" s="600" t="str">
        <f t="shared" si="51"/>
        <v/>
      </c>
    </row>
    <row r="1602" spans="1:10" ht="12" customHeight="1" x14ac:dyDescent="0.3">
      <c r="A1602" s="597" t="s">
        <v>253</v>
      </c>
      <c r="B1602" s="597" t="s">
        <v>233</v>
      </c>
      <c r="C1602" s="597" t="s">
        <v>2354</v>
      </c>
      <c r="D1602" s="597" t="s">
        <v>2354</v>
      </c>
      <c r="E1602" s="597" t="s">
        <v>2354</v>
      </c>
      <c r="F1602" s="597" t="s">
        <v>1642</v>
      </c>
      <c r="G1602" s="597" t="s">
        <v>2202</v>
      </c>
      <c r="H1602" s="598" t="str">
        <f t="shared" si="50"/>
        <v>ENGENHARIA BÁSICA NÃO ROTINEIRA;EMPRESA PETROLÍFERA;;;;MATERIAL DE CONSUMO;NA</v>
      </c>
      <c r="I1602" s="599" t="s">
        <v>1575</v>
      </c>
      <c r="J1602" s="600" t="str">
        <f t="shared" si="51"/>
        <v/>
      </c>
    </row>
    <row r="1603" spans="1:10" ht="12" customHeight="1" x14ac:dyDescent="0.3">
      <c r="A1603" s="597" t="s">
        <v>253</v>
      </c>
      <c r="B1603" s="597" t="s">
        <v>233</v>
      </c>
      <c r="C1603" s="597" t="s">
        <v>2354</v>
      </c>
      <c r="D1603" s="597" t="s">
        <v>2354</v>
      </c>
      <c r="E1603" s="597" t="s">
        <v>2354</v>
      </c>
      <c r="F1603" s="597" t="s">
        <v>1644</v>
      </c>
      <c r="G1603" s="597" t="s">
        <v>2066</v>
      </c>
      <c r="H1603" s="598" t="str">
        <f t="shared" si="50"/>
        <v>ENGENHARIA BÁSICA NÃO ROTINEIRA;EMPRESA PETROLÍFERA;;;;OBRAS E INSTALACOES;AMPLIAÇÃO DE ÁREA DE EDIFICAÇÃO</v>
      </c>
      <c r="I1603" s="599" t="s">
        <v>1567</v>
      </c>
      <c r="J1603" s="600" t="str">
        <f t="shared" si="51"/>
        <v>DESPESA NÃO ADMITIDA COM RECURSOS DA CLÁUSULA DE P,D&amp;I, CONSIDERANDO O EXECUTOR E A QUALIFICAÇÃO DO PROJETO OU PROGRAMA</v>
      </c>
    </row>
    <row r="1604" spans="1:10" ht="12" customHeight="1" x14ac:dyDescent="0.3">
      <c r="A1604" s="597" t="s">
        <v>253</v>
      </c>
      <c r="B1604" s="597" t="s">
        <v>233</v>
      </c>
      <c r="C1604" s="597" t="s">
        <v>2354</v>
      </c>
      <c r="D1604" s="597" t="s">
        <v>2354</v>
      </c>
      <c r="E1604" s="597" t="s">
        <v>2354</v>
      </c>
      <c r="F1604" s="597" t="s">
        <v>1644</v>
      </c>
      <c r="G1604" s="597" t="s">
        <v>258</v>
      </c>
      <c r="H1604" s="598" t="str">
        <f t="shared" si="50"/>
        <v>ENGENHARIA BÁSICA NÃO ROTINEIRA;EMPRESA PETROLÍFERA;;;;OBRAS E INSTALACOES;CONSTRUÇÃO DE NOVA EDIFICAÇÃO</v>
      </c>
      <c r="I1604" s="599" t="s">
        <v>1567</v>
      </c>
      <c r="J1604" s="600" t="str">
        <f t="shared" si="51"/>
        <v>DESPESA NÃO ADMITIDA COM RECURSOS DA CLÁUSULA DE P,D&amp;I, CONSIDERANDO O EXECUTOR E A QUALIFICAÇÃO DO PROJETO OU PROGRAMA</v>
      </c>
    </row>
    <row r="1605" spans="1:10" ht="12" customHeight="1" x14ac:dyDescent="0.3">
      <c r="A1605" s="597" t="s">
        <v>253</v>
      </c>
      <c r="B1605" s="597" t="s">
        <v>233</v>
      </c>
      <c r="C1605" s="597" t="s">
        <v>2354</v>
      </c>
      <c r="D1605" s="597" t="s">
        <v>2354</v>
      </c>
      <c r="E1605" s="597" t="s">
        <v>2354</v>
      </c>
      <c r="F1605" s="597" t="s">
        <v>1644</v>
      </c>
      <c r="G1605" s="597" t="s">
        <v>2067</v>
      </c>
      <c r="H1605" s="598" t="str">
        <f t="shared" si="50"/>
        <v>ENGENHARIA BÁSICA NÃO ROTINEIRA;EMPRESA PETROLÍFERA;;;;OBRAS E INSTALACOES;PROJETO EXECUTIVO E ESTUDOS TÉCNICOS</v>
      </c>
      <c r="I1605" s="599" t="s">
        <v>1567</v>
      </c>
      <c r="J1605" s="600" t="str">
        <f t="shared" si="51"/>
        <v>DESPESA NÃO ADMITIDA COM RECURSOS DA CLÁUSULA DE P,D&amp;I, CONSIDERANDO O EXECUTOR E A QUALIFICAÇÃO DO PROJETO OU PROGRAMA</v>
      </c>
    </row>
    <row r="1606" spans="1:10" ht="12" customHeight="1" x14ac:dyDescent="0.3">
      <c r="A1606" s="597" t="s">
        <v>253</v>
      </c>
      <c r="B1606" s="597" t="s">
        <v>233</v>
      </c>
      <c r="C1606" s="597" t="s">
        <v>2354</v>
      </c>
      <c r="D1606" s="597" t="s">
        <v>2354</v>
      </c>
      <c r="E1606" s="597" t="s">
        <v>2354</v>
      </c>
      <c r="F1606" s="597" t="s">
        <v>1644</v>
      </c>
      <c r="G1606" s="597" t="s">
        <v>219</v>
      </c>
      <c r="H1606" s="598" t="str">
        <f t="shared" si="50"/>
        <v>ENGENHARIA BÁSICA NÃO ROTINEIRA;EMPRESA PETROLÍFERA;;;;OBRAS E INSTALACOES;REFORMA DE EDIFICAÇÃO</v>
      </c>
      <c r="I1606" s="599" t="s">
        <v>1567</v>
      </c>
      <c r="J1606" s="600" t="str">
        <f t="shared" si="51"/>
        <v>DESPESA NÃO ADMITIDA COM RECURSOS DA CLÁUSULA DE P,D&amp;I, CONSIDERANDO O EXECUTOR E A QUALIFICAÇÃO DO PROJETO OU PROGRAMA</v>
      </c>
    </row>
    <row r="1607" spans="1:10" ht="12" customHeight="1" x14ac:dyDescent="0.3">
      <c r="A1607" s="597" t="s">
        <v>253</v>
      </c>
      <c r="B1607" s="597" t="s">
        <v>233</v>
      </c>
      <c r="C1607" s="597" t="s">
        <v>2354</v>
      </c>
      <c r="D1607" s="597" t="s">
        <v>2354</v>
      </c>
      <c r="E1607" s="597" t="s">
        <v>2354</v>
      </c>
      <c r="F1607" s="597" t="s">
        <v>1644</v>
      </c>
      <c r="G1607" s="597" t="s">
        <v>2065</v>
      </c>
      <c r="H1607" s="598" t="str">
        <f t="shared" si="50"/>
        <v>ENGENHARIA BÁSICA NÃO ROTINEIRA;EMPRESA PETROLÍFERA;;;;OBRAS E INSTALACOES;SERVIÇO TÉCNICO DE APOIO - INFRAESTRUTURA</v>
      </c>
      <c r="I1607" s="599" t="s">
        <v>1567</v>
      </c>
      <c r="J1607" s="600" t="str">
        <f t="shared" si="51"/>
        <v>DESPESA NÃO ADMITIDA COM RECURSOS DA CLÁUSULA DE P,D&amp;I, CONSIDERANDO O EXECUTOR E A QUALIFICAÇÃO DO PROJETO OU PROGRAMA</v>
      </c>
    </row>
    <row r="1608" spans="1:10" ht="12" customHeight="1" x14ac:dyDescent="0.3">
      <c r="A1608" s="597" t="s">
        <v>253</v>
      </c>
      <c r="B1608" s="597" t="s">
        <v>233</v>
      </c>
      <c r="C1608" s="597" t="s">
        <v>2354</v>
      </c>
      <c r="D1608" s="597" t="s">
        <v>2354</v>
      </c>
      <c r="E1608" s="597" t="s">
        <v>2354</v>
      </c>
      <c r="F1608" s="597" t="s">
        <v>10</v>
      </c>
      <c r="G1608" s="597" t="s">
        <v>1649</v>
      </c>
      <c r="H1608" s="598" t="str">
        <f t="shared" si="50"/>
        <v>ENGENHARIA BÁSICA NÃO ROTINEIRA;EMPRESA PETROLÍFERA;;;;OUTRAS DESPESAS;DESPESA DE IMPORTACAO</v>
      </c>
      <c r="I1608" s="599" t="s">
        <v>1575</v>
      </c>
      <c r="J1608" s="600" t="str">
        <f t="shared" si="51"/>
        <v/>
      </c>
    </row>
    <row r="1609" spans="1:10" ht="12" customHeight="1" x14ac:dyDescent="0.3">
      <c r="A1609" s="597" t="s">
        <v>253</v>
      </c>
      <c r="B1609" s="597" t="s">
        <v>233</v>
      </c>
      <c r="C1609" s="597" t="s">
        <v>2354</v>
      </c>
      <c r="D1609" s="597" t="s">
        <v>2354</v>
      </c>
      <c r="E1609" s="597" t="s">
        <v>2354</v>
      </c>
      <c r="F1609" s="597" t="s">
        <v>10</v>
      </c>
      <c r="G1609" s="597" t="s">
        <v>1650</v>
      </c>
      <c r="H1609" s="598" t="str">
        <f t="shared" si="50"/>
        <v>ENGENHARIA BÁSICA NÃO ROTINEIRA;EMPRESA PETROLÍFERA;;;;OUTRAS DESPESAS;DESPESA OPERACIONAL E ADMINISTRATIVA</v>
      </c>
      <c r="I1609" s="599" t="s">
        <v>1567</v>
      </c>
      <c r="J1609" s="600" t="str">
        <f t="shared" si="51"/>
        <v>DESPESA NÃO ADMITIDA COM RECURSOS DA CLÁUSULA DE P,D&amp;I, CONSIDERANDO O EXECUTOR E A QUALIFICAÇÃO DO PROJETO OU PROGRAMA</v>
      </c>
    </row>
    <row r="1610" spans="1:10" ht="12" customHeight="1" x14ac:dyDescent="0.3">
      <c r="A1610" s="597" t="s">
        <v>253</v>
      </c>
      <c r="B1610" s="597" t="s">
        <v>233</v>
      </c>
      <c r="C1610" s="597" t="s">
        <v>2354</v>
      </c>
      <c r="D1610" s="597" t="s">
        <v>2354</v>
      </c>
      <c r="E1610" s="597" t="s">
        <v>2354</v>
      </c>
      <c r="F1610" s="597" t="s">
        <v>10</v>
      </c>
      <c r="G1610" s="597" t="s">
        <v>277</v>
      </c>
      <c r="H1610" s="598" t="str">
        <f t="shared" si="50"/>
        <v>ENGENHARIA BÁSICA NÃO ROTINEIRA;EMPRESA PETROLÍFERA;;;;OUTRAS DESPESAS;RESSARCIMENTO DE CUSTOS INDIRETOS</v>
      </c>
      <c r="I1610" s="599" t="s">
        <v>1567</v>
      </c>
      <c r="J1610" s="600" t="str">
        <f t="shared" si="51"/>
        <v>DESPESA NÃO ADMITIDA COM RECURSOS DA CLÁUSULA DE P,D&amp;I, CONSIDERANDO O EXECUTOR E A QUALIFICAÇÃO DO PROJETO OU PROGRAMA</v>
      </c>
    </row>
    <row r="1611" spans="1:10" ht="12" customHeight="1" x14ac:dyDescent="0.3">
      <c r="A1611" s="597" t="s">
        <v>253</v>
      </c>
      <c r="B1611" s="597" t="s">
        <v>233</v>
      </c>
      <c r="C1611" s="597" t="s">
        <v>2354</v>
      </c>
      <c r="D1611" s="597" t="s">
        <v>2354</v>
      </c>
      <c r="E1611" s="597" t="s">
        <v>2354</v>
      </c>
      <c r="F1611" s="597" t="s">
        <v>317</v>
      </c>
      <c r="G1611" s="597" t="s">
        <v>2060</v>
      </c>
      <c r="H1611" s="598" t="str">
        <f t="shared" si="50"/>
        <v>ENGENHARIA BÁSICA NÃO ROTINEIRA;EMPRESA PETROLÍFERA;;;;OUTROS BENS E DIREITOS;DADO GEOLÓGICO, GEOQUÍMICO OU GEOFÍSICO PÚBLICO</v>
      </c>
      <c r="I1611" s="599" t="s">
        <v>1567</v>
      </c>
      <c r="J1611" s="600" t="str">
        <f t="shared" si="51"/>
        <v>DESPESA NÃO ADMITIDA COM RECURSOS DA CLÁUSULA DE P,D&amp;I, CONSIDERANDO O EXECUTOR E A QUALIFICAÇÃO DO PROJETO OU PROGRAMA</v>
      </c>
    </row>
    <row r="1612" spans="1:10" ht="12" customHeight="1" x14ac:dyDescent="0.3">
      <c r="A1612" s="597" t="s">
        <v>253</v>
      </c>
      <c r="B1612" s="597" t="s">
        <v>233</v>
      </c>
      <c r="C1612" s="597" t="s">
        <v>2354</v>
      </c>
      <c r="D1612" s="597" t="s">
        <v>2354</v>
      </c>
      <c r="E1612" s="597" t="s">
        <v>2354</v>
      </c>
      <c r="F1612" s="597" t="s">
        <v>317</v>
      </c>
      <c r="G1612" s="597" t="s">
        <v>220</v>
      </c>
      <c r="H1612" s="598" t="str">
        <f t="shared" si="50"/>
        <v>ENGENHARIA BÁSICA NÃO ROTINEIRA;EMPRESA PETROLÍFERA;;;;OUTROS BENS E DIREITOS;DADO NÃO REGULADO PELA ANP</v>
      </c>
      <c r="I1612" s="599" t="s">
        <v>1567</v>
      </c>
      <c r="J1612" s="600" t="str">
        <f t="shared" si="51"/>
        <v>DESPESA NÃO ADMITIDA COM RECURSOS DA CLÁUSULA DE P,D&amp;I, CONSIDERANDO O EXECUTOR E A QUALIFICAÇÃO DO PROJETO OU PROGRAMA</v>
      </c>
    </row>
    <row r="1613" spans="1:10" ht="12" customHeight="1" x14ac:dyDescent="0.3">
      <c r="A1613" s="597" t="s">
        <v>253</v>
      </c>
      <c r="B1613" s="597" t="s">
        <v>233</v>
      </c>
      <c r="C1613" s="597" t="s">
        <v>2354</v>
      </c>
      <c r="D1613" s="597" t="s">
        <v>2354</v>
      </c>
      <c r="E1613" s="597" t="s">
        <v>2354</v>
      </c>
      <c r="F1613" s="597" t="s">
        <v>317</v>
      </c>
      <c r="G1613" s="597" t="s">
        <v>215</v>
      </c>
      <c r="H1613" s="598" t="str">
        <f t="shared" si="50"/>
        <v>ENGENHARIA BÁSICA NÃO ROTINEIRA;EMPRESA PETROLÍFERA;;;;OUTROS BENS E DIREITOS;MATERIAL BIBLIOGRÁFICO</v>
      </c>
      <c r="I1613" s="599" t="s">
        <v>1567</v>
      </c>
      <c r="J1613" s="600" t="str">
        <f t="shared" si="51"/>
        <v>DESPESA NÃO ADMITIDA COM RECURSOS DA CLÁUSULA DE P,D&amp;I, CONSIDERANDO O EXECUTOR E A QUALIFICAÇÃO DO PROJETO OU PROGRAMA</v>
      </c>
    </row>
    <row r="1614" spans="1:10" ht="12" customHeight="1" x14ac:dyDescent="0.3">
      <c r="A1614" s="597" t="s">
        <v>253</v>
      </c>
      <c r="B1614" s="597" t="s">
        <v>233</v>
      </c>
      <c r="C1614" s="597" t="s">
        <v>2354</v>
      </c>
      <c r="D1614" s="597" t="s">
        <v>2354</v>
      </c>
      <c r="E1614" s="597" t="s">
        <v>2354</v>
      </c>
      <c r="F1614" s="597" t="s">
        <v>317</v>
      </c>
      <c r="G1614" s="597" t="s">
        <v>2068</v>
      </c>
      <c r="H1614" s="598" t="str">
        <f t="shared" si="50"/>
        <v>ENGENHARIA BÁSICA NÃO ROTINEIRA;EMPRESA PETROLÍFERA;;;;OUTROS BENS E DIREITOS;OUTRO (ESPECIFIQUE)</v>
      </c>
      <c r="I1614" s="599" t="s">
        <v>1567</v>
      </c>
      <c r="J1614" s="600" t="str">
        <f t="shared" si="51"/>
        <v>DESPESA NÃO ADMITIDA COM RECURSOS DA CLÁUSULA DE P,D&amp;I, CONSIDERANDO O EXECUTOR E A QUALIFICAÇÃO DO PROJETO OU PROGRAMA</v>
      </c>
    </row>
    <row r="1615" spans="1:10" ht="12" customHeight="1" x14ac:dyDescent="0.3">
      <c r="A1615" s="597" t="s">
        <v>253</v>
      </c>
      <c r="B1615" s="597" t="s">
        <v>233</v>
      </c>
      <c r="C1615" s="597" t="s">
        <v>2354</v>
      </c>
      <c r="D1615" s="597" t="s">
        <v>2354</v>
      </c>
      <c r="E1615" s="597" t="s">
        <v>2354</v>
      </c>
      <c r="F1615" s="597" t="s">
        <v>317</v>
      </c>
      <c r="G1615" s="597" t="s">
        <v>321</v>
      </c>
      <c r="H1615" s="598" t="str">
        <f t="shared" si="50"/>
        <v>ENGENHARIA BÁSICA NÃO ROTINEIRA;EMPRESA PETROLÍFERA;;;;OUTROS BENS E DIREITOS;SOFTWARE</v>
      </c>
      <c r="I1615" s="599" t="s">
        <v>1567</v>
      </c>
      <c r="J1615" s="600" t="str">
        <f t="shared" si="51"/>
        <v>DESPESA NÃO ADMITIDA COM RECURSOS DA CLÁUSULA DE P,D&amp;I, CONSIDERANDO O EXECUTOR E A QUALIFICAÇÃO DO PROJETO OU PROGRAMA</v>
      </c>
    </row>
    <row r="1616" spans="1:10" ht="12" customHeight="1" x14ac:dyDescent="0.3">
      <c r="A1616" s="597" t="s">
        <v>253</v>
      </c>
      <c r="B1616" s="597" t="s">
        <v>233</v>
      </c>
      <c r="C1616" s="597" t="s">
        <v>2354</v>
      </c>
      <c r="D1616" s="597" t="s">
        <v>2354</v>
      </c>
      <c r="E1616" s="597" t="s">
        <v>2354</v>
      </c>
      <c r="F1616" s="597" t="s">
        <v>409</v>
      </c>
      <c r="G1616" s="597" t="s">
        <v>2202</v>
      </c>
      <c r="H1616" s="598" t="str">
        <f t="shared" si="50"/>
        <v>ENGENHARIA BÁSICA NÃO ROTINEIRA;EMPRESA PETROLÍFERA;;;;PASSAGENS;NA</v>
      </c>
      <c r="I1616" s="599" t="s">
        <v>1575</v>
      </c>
      <c r="J1616" s="600" t="str">
        <f t="shared" si="51"/>
        <v/>
      </c>
    </row>
    <row r="1617" spans="1:10" ht="12" customHeight="1" x14ac:dyDescent="0.3">
      <c r="A1617" s="597" t="s">
        <v>253</v>
      </c>
      <c r="B1617" s="597" t="s">
        <v>233</v>
      </c>
      <c r="C1617" s="597" t="s">
        <v>2354</v>
      </c>
      <c r="D1617" s="597" t="s">
        <v>2354</v>
      </c>
      <c r="E1617" s="597" t="s">
        <v>2354</v>
      </c>
      <c r="F1617" s="597" t="s">
        <v>1705</v>
      </c>
      <c r="G1617" s="597" t="s">
        <v>2058</v>
      </c>
      <c r="H1617" s="598" t="str">
        <f t="shared" si="50"/>
        <v>ENGENHARIA BÁSICA NÃO ROTINEIRA;EMPRESA PETROLÍFERA;;;;PROTOTIPO;MATERIAL OU COMPONENTE - PROTÓTIPO OU UNIDADE PILOTO</v>
      </c>
      <c r="I1617" s="599" t="s">
        <v>1567</v>
      </c>
      <c r="J1617" s="600" t="str">
        <f t="shared" si="51"/>
        <v>DESPESA NÃO ADMITIDA COM RECURSOS DA CLÁUSULA DE P,D&amp;I, CONSIDERANDO O EXECUTOR E A QUALIFICAÇÃO DO PROJETO OU PROGRAMA</v>
      </c>
    </row>
    <row r="1618" spans="1:10" ht="12" customHeight="1" x14ac:dyDescent="0.3">
      <c r="A1618" s="597" t="s">
        <v>253</v>
      </c>
      <c r="B1618" s="597" t="s">
        <v>233</v>
      </c>
      <c r="C1618" s="597" t="s">
        <v>2354</v>
      </c>
      <c r="D1618" s="597" t="s">
        <v>2354</v>
      </c>
      <c r="E1618" s="597" t="s">
        <v>2354</v>
      </c>
      <c r="F1618" s="597" t="s">
        <v>1705</v>
      </c>
      <c r="G1618" s="597" t="s">
        <v>2059</v>
      </c>
      <c r="H1618" s="598" t="str">
        <f t="shared" si="50"/>
        <v>ENGENHARIA BÁSICA NÃO ROTINEIRA;EMPRESA PETROLÍFERA;;;;PROTOTIPO;SERVIÇO DE TERCEIRO - PROTÓTIPO OU UNIDADE PILOTO</v>
      </c>
      <c r="I1618" s="599" t="s">
        <v>1567</v>
      </c>
      <c r="J1618" s="600" t="str">
        <f t="shared" si="51"/>
        <v>DESPESA NÃO ADMITIDA COM RECURSOS DA CLÁUSULA DE P,D&amp;I, CONSIDERANDO O EXECUTOR E A QUALIFICAÇÃO DO PROJETO OU PROGRAMA</v>
      </c>
    </row>
    <row r="1619" spans="1:10" ht="12" customHeight="1" x14ac:dyDescent="0.3">
      <c r="A1619" s="597" t="s">
        <v>253</v>
      </c>
      <c r="B1619" s="597" t="s">
        <v>233</v>
      </c>
      <c r="C1619" s="597" t="s">
        <v>2354</v>
      </c>
      <c r="D1619" s="597" t="s">
        <v>2354</v>
      </c>
      <c r="E1619" s="597" t="s">
        <v>2354</v>
      </c>
      <c r="F1619" s="597" t="s">
        <v>303</v>
      </c>
      <c r="G1619" s="597" t="s">
        <v>1647</v>
      </c>
      <c r="H1619" s="598" t="str">
        <f t="shared" si="50"/>
        <v>ENGENHARIA BÁSICA NÃO ROTINEIRA;EMPRESA PETROLÍFERA;;;;RECURSOS HUMANOS;BOLSA</v>
      </c>
      <c r="I1619" s="599" t="s">
        <v>1567</v>
      </c>
      <c r="J1619" s="600" t="str">
        <f t="shared" si="51"/>
        <v>DESPESA NÃO ADMITIDA COM RECURSOS DA CLÁUSULA DE P,D&amp;I, CONSIDERANDO O EXECUTOR E A QUALIFICAÇÃO DO PROJETO OU PROGRAMA</v>
      </c>
    </row>
    <row r="1620" spans="1:10" ht="12" customHeight="1" x14ac:dyDescent="0.3">
      <c r="A1620" s="597" t="s">
        <v>253</v>
      </c>
      <c r="B1620" s="597" t="s">
        <v>233</v>
      </c>
      <c r="C1620" s="597" t="s">
        <v>2354</v>
      </c>
      <c r="D1620" s="597" t="s">
        <v>2354</v>
      </c>
      <c r="E1620" s="597" t="s">
        <v>2354</v>
      </c>
      <c r="F1620" s="597" t="s">
        <v>303</v>
      </c>
      <c r="G1620" s="597" t="s">
        <v>270</v>
      </c>
      <c r="H1620" s="598" t="str">
        <f t="shared" si="50"/>
        <v>ENGENHARIA BÁSICA NÃO ROTINEIRA;EMPRESA PETROLÍFERA;;;;RECURSOS HUMANOS;TAXA DE BANCADA</v>
      </c>
      <c r="I1620" s="599" t="s">
        <v>1567</v>
      </c>
      <c r="J1620" s="600" t="str">
        <f t="shared" si="51"/>
        <v>DESPESA NÃO ADMITIDA COM RECURSOS DA CLÁUSULA DE P,D&amp;I, CONSIDERANDO O EXECUTOR E A QUALIFICAÇÃO DO PROJETO OU PROGRAMA</v>
      </c>
    </row>
    <row r="1621" spans="1:10" ht="12" customHeight="1" x14ac:dyDescent="0.3">
      <c r="A1621" s="597" t="s">
        <v>253</v>
      </c>
      <c r="B1621" s="597" t="s">
        <v>233</v>
      </c>
      <c r="C1621" s="597" t="s">
        <v>2354</v>
      </c>
      <c r="D1621" s="597" t="s">
        <v>2354</v>
      </c>
      <c r="E1621" s="597" t="s">
        <v>2354</v>
      </c>
      <c r="F1621" s="597" t="s">
        <v>2357</v>
      </c>
      <c r="G1621" s="597" t="s">
        <v>232</v>
      </c>
      <c r="H1621" s="598" t="str">
        <f t="shared" si="50"/>
        <v>ENGENHARIA BÁSICA NÃO ROTINEIRA;EMPRESA PETROLÍFERA;;;;SERVICOS;OUTRO SERVIÇO DE APOIO</v>
      </c>
      <c r="I1621" s="599" t="s">
        <v>1567</v>
      </c>
      <c r="J1621" s="600" t="str">
        <f t="shared" si="51"/>
        <v>DESPESA NÃO ADMITIDA COM RECURSOS DA CLÁUSULA DE P,D&amp;I, CONSIDERANDO O EXECUTOR E A QUALIFICAÇÃO DO PROJETO OU PROGRAMA</v>
      </c>
    </row>
    <row r="1622" spans="1:10" ht="12" customHeight="1" x14ac:dyDescent="0.3">
      <c r="A1622" s="597" t="s">
        <v>253</v>
      </c>
      <c r="B1622" s="597" t="s">
        <v>233</v>
      </c>
      <c r="C1622" s="597" t="s">
        <v>2354</v>
      </c>
      <c r="D1622" s="597" t="s">
        <v>2354</v>
      </c>
      <c r="E1622" s="597" t="s">
        <v>2354</v>
      </c>
      <c r="F1622" s="597" t="s">
        <v>2357</v>
      </c>
      <c r="G1622" s="597" t="s">
        <v>221</v>
      </c>
      <c r="H1622" s="598" t="str">
        <f t="shared" si="50"/>
        <v>ENGENHARIA BÁSICA NÃO ROTINEIRA;EMPRESA PETROLÍFERA;;;;SERVICOS;PERFURAÇÃO DE POÇO ESTRATIGRÁFICO</v>
      </c>
      <c r="I1622" s="599" t="s">
        <v>1567</v>
      </c>
      <c r="J1622" s="600" t="str">
        <f t="shared" si="51"/>
        <v>DESPESA NÃO ADMITIDA COM RECURSOS DA CLÁUSULA DE P,D&amp;I, CONSIDERANDO O EXECUTOR E A QUALIFICAÇÃO DO PROJETO OU PROGRAMA</v>
      </c>
    </row>
    <row r="1623" spans="1:10" ht="12" customHeight="1" x14ac:dyDescent="0.3">
      <c r="A1623" s="597" t="s">
        <v>253</v>
      </c>
      <c r="B1623" s="597" t="s">
        <v>233</v>
      </c>
      <c r="C1623" s="597" t="s">
        <v>2354</v>
      </c>
      <c r="D1623" s="597" t="s">
        <v>2354</v>
      </c>
      <c r="E1623" s="597" t="s">
        <v>2354</v>
      </c>
      <c r="F1623" s="597" t="s">
        <v>2357</v>
      </c>
      <c r="G1623" s="597" t="s">
        <v>2055</v>
      </c>
      <c r="H1623" s="598" t="str">
        <f t="shared" si="50"/>
        <v>ENGENHARIA BÁSICA NÃO ROTINEIRA;EMPRESA PETROLÍFERA;;;;SERVICOS;SERVIÇO DE APOIO PARA AQUISIÇÃO DE DADOS</v>
      </c>
      <c r="I1623" s="599" t="s">
        <v>1567</v>
      </c>
      <c r="J1623" s="600" t="str">
        <f t="shared" si="51"/>
        <v>DESPESA NÃO ADMITIDA COM RECURSOS DA CLÁUSULA DE P,D&amp;I, CONSIDERANDO O EXECUTOR E A QUALIFICAÇÃO DO PROJETO OU PROGRAMA</v>
      </c>
    </row>
    <row r="1624" spans="1:10" ht="12" customHeight="1" x14ac:dyDescent="0.3">
      <c r="A1624" s="597" t="s">
        <v>253</v>
      </c>
      <c r="B1624" s="597" t="s">
        <v>233</v>
      </c>
      <c r="C1624" s="597" t="s">
        <v>2354</v>
      </c>
      <c r="D1624" s="597" t="s">
        <v>2354</v>
      </c>
      <c r="E1624" s="597" t="s">
        <v>2354</v>
      </c>
      <c r="F1624" s="597" t="s">
        <v>2357</v>
      </c>
      <c r="G1624" s="597" t="s">
        <v>230</v>
      </c>
      <c r="H1624" s="598" t="str">
        <f t="shared" si="50"/>
        <v>ENGENHARIA BÁSICA NÃO ROTINEIRA;EMPRESA PETROLÍFERA;;;;SERVICOS;SERVIÇO DE EDITORAÇÃO E IMPRESSÃO</v>
      </c>
      <c r="I1624" s="599" t="s">
        <v>1567</v>
      </c>
      <c r="J1624" s="600" t="str">
        <f t="shared" si="51"/>
        <v>DESPESA NÃO ADMITIDA COM RECURSOS DA CLÁUSULA DE P,D&amp;I, CONSIDERANDO O EXECUTOR E A QUALIFICAÇÃO DO PROJETO OU PROGRAMA</v>
      </c>
    </row>
    <row r="1625" spans="1:10" ht="12" customHeight="1" x14ac:dyDescent="0.3">
      <c r="A1625" s="597" t="s">
        <v>253</v>
      </c>
      <c r="B1625" s="597" t="s">
        <v>233</v>
      </c>
      <c r="C1625" s="597" t="s">
        <v>2354</v>
      </c>
      <c r="D1625" s="597" t="s">
        <v>2354</v>
      </c>
      <c r="E1625" s="597" t="s">
        <v>2354</v>
      </c>
      <c r="F1625" s="597" t="s">
        <v>2357</v>
      </c>
      <c r="G1625" s="597" t="s">
        <v>231</v>
      </c>
      <c r="H1625" s="598" t="str">
        <f t="shared" si="50"/>
        <v>ENGENHARIA BÁSICA NÃO ROTINEIRA;EMPRESA PETROLÍFERA;;;;SERVICOS;SERVIÇO DE LOCOMOÇÃO E TRANSPORTE</v>
      </c>
      <c r="I1625" s="599" t="s">
        <v>1567</v>
      </c>
      <c r="J1625" s="600" t="str">
        <f t="shared" si="51"/>
        <v>DESPESA NÃO ADMITIDA COM RECURSOS DA CLÁUSULA DE P,D&amp;I, CONSIDERANDO O EXECUTOR E A QUALIFICAÇÃO DO PROJETO OU PROGRAMA</v>
      </c>
    </row>
    <row r="1626" spans="1:10" ht="12" customHeight="1" x14ac:dyDescent="0.3">
      <c r="A1626" s="597" t="s">
        <v>253</v>
      </c>
      <c r="B1626" s="597" t="s">
        <v>233</v>
      </c>
      <c r="C1626" s="597" t="s">
        <v>2354</v>
      </c>
      <c r="D1626" s="597" t="s">
        <v>2354</v>
      </c>
      <c r="E1626" s="597" t="s">
        <v>2354</v>
      </c>
      <c r="F1626" s="597" t="s">
        <v>2357</v>
      </c>
      <c r="G1626" s="597" t="s">
        <v>2358</v>
      </c>
      <c r="H1626" s="598" t="str">
        <f t="shared" si="50"/>
        <v>ENGENHARIA BÁSICA NÃO ROTINEIRA;EMPRESA PETROLÍFERA;;;;SERVICOS;SERVIÇO DE MANUTENÇÃO</v>
      </c>
      <c r="I1626" s="599" t="s">
        <v>1567</v>
      </c>
      <c r="J1626" s="600" t="str">
        <f t="shared" si="51"/>
        <v>DESPESA NÃO ADMITIDA COM RECURSOS DA CLÁUSULA DE P,D&amp;I, CONSIDERANDO O EXECUTOR E A QUALIFICAÇÃO DO PROJETO OU PROGRAMA</v>
      </c>
    </row>
    <row r="1627" spans="1:10" ht="12" customHeight="1" x14ac:dyDescent="0.3">
      <c r="A1627" s="597" t="s">
        <v>253</v>
      </c>
      <c r="B1627" s="597" t="s">
        <v>233</v>
      </c>
      <c r="C1627" s="597" t="s">
        <v>2354</v>
      </c>
      <c r="D1627" s="597" t="s">
        <v>2354</v>
      </c>
      <c r="E1627" s="597" t="s">
        <v>2354</v>
      </c>
      <c r="F1627" s="597" t="s">
        <v>2357</v>
      </c>
      <c r="G1627" s="597" t="s">
        <v>2399</v>
      </c>
      <c r="H1627" s="598" t="str">
        <f t="shared" si="50"/>
        <v>ENGENHARIA BÁSICA NÃO ROTINEIRA;EMPRESA PETROLÍFERA;;;;SERVICOS;SERVIÇO TÉCNICO ESPECIALIZADO</v>
      </c>
      <c r="I1627" s="599" t="s">
        <v>1567</v>
      </c>
      <c r="J1627" s="600" t="str">
        <f t="shared" si="51"/>
        <v>DESPESA NÃO ADMITIDA COM RECURSOS DA CLÁUSULA DE P,D&amp;I, CONSIDERANDO O EXECUTOR E A QUALIFICAÇÃO DO PROJETO OU PROGRAMA</v>
      </c>
    </row>
    <row r="1628" spans="1:10" ht="12" customHeight="1" x14ac:dyDescent="0.3">
      <c r="A1628" s="597" t="s">
        <v>253</v>
      </c>
      <c r="B1628" s="597" t="s">
        <v>233</v>
      </c>
      <c r="C1628" s="597" t="s">
        <v>2354</v>
      </c>
      <c r="D1628" s="597" t="s">
        <v>2354</v>
      </c>
      <c r="E1628" s="597" t="s">
        <v>2354</v>
      </c>
      <c r="F1628" s="597" t="s">
        <v>2357</v>
      </c>
      <c r="G1628" s="597" t="s">
        <v>2359</v>
      </c>
      <c r="H1628" s="598" t="str">
        <f t="shared" si="50"/>
        <v>ENGENHARIA BÁSICA NÃO ROTINEIRA;EMPRESA PETROLÍFERA;;;;SERVICOS;SERVIÇOS COMPUTACIONAIS</v>
      </c>
      <c r="I1628" s="599" t="s">
        <v>1567</v>
      </c>
      <c r="J1628" s="600" t="str">
        <f t="shared" si="51"/>
        <v>DESPESA NÃO ADMITIDA COM RECURSOS DA CLÁUSULA DE P,D&amp;I, CONSIDERANDO O EXECUTOR E A QUALIFICAÇÃO DO PROJETO OU PROGRAMA</v>
      </c>
    </row>
    <row r="1629" spans="1:10" ht="12" customHeight="1" x14ac:dyDescent="0.3">
      <c r="A1629" s="597" t="s">
        <v>253</v>
      </c>
      <c r="B1629" s="597" t="s">
        <v>233</v>
      </c>
      <c r="C1629" s="597" t="s">
        <v>2354</v>
      </c>
      <c r="D1629" s="597" t="s">
        <v>2354</v>
      </c>
      <c r="E1629" s="597" t="s">
        <v>2354</v>
      </c>
      <c r="F1629" s="597" t="s">
        <v>2357</v>
      </c>
      <c r="G1629" s="597" t="s">
        <v>229</v>
      </c>
      <c r="H1629" s="598" t="str">
        <f t="shared" si="50"/>
        <v>ENGENHARIA BÁSICA NÃO ROTINEIRA;EMPRESA PETROLÍFERA;;;;SERVICOS;TAXA DE INSCRIÇÃO EM CONGRESSO OU EVENTO</v>
      </c>
      <c r="I1629" s="599" t="s">
        <v>1567</v>
      </c>
      <c r="J1629" s="600" t="str">
        <f t="shared" si="51"/>
        <v>DESPESA NÃO ADMITIDA COM RECURSOS DA CLÁUSULA DE P,D&amp;I, CONSIDERANDO O EXECUTOR E A QUALIFICAÇÃO DO PROJETO OU PROGRAMA</v>
      </c>
    </row>
    <row r="1630" spans="1:10" ht="12" customHeight="1" x14ac:dyDescent="0.3">
      <c r="A1630" s="597" t="s">
        <v>253</v>
      </c>
      <c r="B1630" s="597" t="s">
        <v>233</v>
      </c>
      <c r="C1630" s="597" t="s">
        <v>2354</v>
      </c>
      <c r="D1630" s="597" t="s">
        <v>2354</v>
      </c>
      <c r="E1630" s="597" t="s">
        <v>2354</v>
      </c>
      <c r="F1630" s="597" t="s">
        <v>2360</v>
      </c>
      <c r="G1630" s="597" t="s">
        <v>2064</v>
      </c>
      <c r="H1630" s="598" t="str">
        <f t="shared" si="50"/>
        <v>ENGENHARIA BÁSICA NÃO ROTINEIRA;EMPRESA PETROLÍFERA;;;;SERVICOS - TIB;SERVIÇO DE TIB</v>
      </c>
      <c r="I1630" s="599" t="s">
        <v>1567</v>
      </c>
      <c r="J1630" s="600" t="str">
        <f t="shared" si="51"/>
        <v>DESPESA NÃO ADMITIDA COM RECURSOS DA CLÁUSULA DE P,D&amp;I, CONSIDERANDO O EXECUTOR E A QUALIFICAÇÃO DO PROJETO OU PROGRAMA</v>
      </c>
    </row>
    <row r="1631" spans="1:10" ht="12" customHeight="1" x14ac:dyDescent="0.3">
      <c r="A1631" s="597" t="s">
        <v>253</v>
      </c>
      <c r="B1631" s="597" t="s">
        <v>233</v>
      </c>
      <c r="C1631" s="597" t="s">
        <v>2354</v>
      </c>
      <c r="D1631" s="597" t="s">
        <v>2354</v>
      </c>
      <c r="E1631" s="597" t="s">
        <v>2354</v>
      </c>
      <c r="F1631" s="597" t="s">
        <v>2360</v>
      </c>
      <c r="G1631" s="597" t="s">
        <v>2057</v>
      </c>
      <c r="H1631" s="598" t="str">
        <f t="shared" si="50"/>
        <v>ENGENHARIA BÁSICA NÃO ROTINEIRA;EMPRESA PETROLÍFERA;;;;SERVICOS - TIB;SERVIÇO DE TREINAMENTO, SUPORTE E QUALIFICAÇÃO</v>
      </c>
      <c r="I1631" s="599" t="s">
        <v>1567</v>
      </c>
      <c r="J1631" s="600" t="str">
        <f t="shared" si="51"/>
        <v>DESPESA NÃO ADMITIDA COM RECURSOS DA CLÁUSULA DE P,D&amp;I, CONSIDERANDO O EXECUTOR E A QUALIFICAÇÃO DO PROJETO OU PROGRAMA</v>
      </c>
    </row>
    <row r="1632" spans="1:10" ht="12" customHeight="1" x14ac:dyDescent="0.3">
      <c r="A1632" s="597" t="s">
        <v>253</v>
      </c>
      <c r="B1632" s="597" t="s">
        <v>233</v>
      </c>
      <c r="C1632" s="597" t="s">
        <v>2354</v>
      </c>
      <c r="D1632" s="597" t="s">
        <v>2354</v>
      </c>
      <c r="E1632" s="597" t="s">
        <v>2354</v>
      </c>
      <c r="F1632" s="597" t="s">
        <v>2360</v>
      </c>
      <c r="G1632" s="597" t="s">
        <v>2056</v>
      </c>
      <c r="H1632" s="598" t="str">
        <f t="shared" si="50"/>
        <v>ENGENHARIA BÁSICA NÃO ROTINEIRA;EMPRESA PETROLÍFERA;;;;SERVICOS - TIB;SERVIÇO ESPECIALIZADO PARA TIB - NORMALIZAÇÃO</v>
      </c>
      <c r="I1632" s="599" t="s">
        <v>1567</v>
      </c>
      <c r="J1632" s="600" t="str">
        <f t="shared" si="51"/>
        <v>DESPESA NÃO ADMITIDA COM RECURSOS DA CLÁUSULA DE P,D&amp;I, CONSIDERANDO O EXECUTOR E A QUALIFICAÇÃO DO PROJETO OU PROGRAMA</v>
      </c>
    </row>
    <row r="1633" spans="1:10" ht="12" customHeight="1" x14ac:dyDescent="0.3">
      <c r="A1633" s="597" t="s">
        <v>253</v>
      </c>
      <c r="B1633" s="597" t="s">
        <v>233</v>
      </c>
      <c r="C1633" s="597" t="s">
        <v>2354</v>
      </c>
      <c r="D1633" s="597" t="s">
        <v>2354</v>
      </c>
      <c r="E1633" s="597" t="s">
        <v>2354</v>
      </c>
      <c r="F1633" s="597" t="s">
        <v>1648</v>
      </c>
      <c r="G1633" s="597" t="s">
        <v>2202</v>
      </c>
      <c r="H1633" s="598" t="str">
        <f t="shared" si="50"/>
        <v>ENGENHARIA BÁSICA NÃO ROTINEIRA;EMPRESA PETROLÍFERA;;;;TESTES OPERACIONAIS;NA</v>
      </c>
      <c r="I1633" s="599" t="s">
        <v>1567</v>
      </c>
      <c r="J1633" s="600" t="str">
        <f t="shared" si="51"/>
        <v>DESPESA NÃO ADMITIDA COM RECURSOS DA CLÁUSULA DE P,D&amp;I, CONSIDERANDO O EXECUTOR E A QUALIFICAÇÃO DO PROJETO OU PROGRAMA</v>
      </c>
    </row>
    <row r="1634" spans="1:10" ht="12" customHeight="1" x14ac:dyDescent="0.3">
      <c r="A1634" s="597" t="s">
        <v>253</v>
      </c>
      <c r="B1634" s="597" t="s">
        <v>233</v>
      </c>
      <c r="C1634" s="597" t="s">
        <v>2354</v>
      </c>
      <c r="D1634" s="597" t="s">
        <v>2354</v>
      </c>
      <c r="E1634" s="597" t="s">
        <v>2354</v>
      </c>
      <c r="F1634" s="597" t="s">
        <v>281</v>
      </c>
      <c r="G1634" s="597" t="s">
        <v>2202</v>
      </c>
      <c r="H1634" s="598" t="str">
        <f t="shared" ref="H1634:H1696" si="52">CONCATENATE(A1634,$H$2,B1634,$H$2,C1634,$H$2,D1634,$H$2,E1634,$H$2,F1634,$H$2,G1634)</f>
        <v>ENGENHARIA BÁSICA NÃO ROTINEIRA;EMPRESA PETROLÍFERA;;;;TRIBUTOS;NA</v>
      </c>
      <c r="I1634" s="599" t="s">
        <v>1567</v>
      </c>
      <c r="J1634" s="600" t="str">
        <f t="shared" ref="J1634:J1696" si="53">IF(I1634="N",J$3,"")</f>
        <v>DESPESA NÃO ADMITIDA COM RECURSOS DA CLÁUSULA DE P,D&amp;I, CONSIDERANDO O EXECUTOR E A QUALIFICAÇÃO DO PROJETO OU PROGRAMA</v>
      </c>
    </row>
    <row r="1635" spans="1:10" ht="12" customHeight="1" x14ac:dyDescent="0.3">
      <c r="A1635" s="601" t="s">
        <v>253</v>
      </c>
      <c r="B1635" s="600" t="s">
        <v>233</v>
      </c>
      <c r="C1635" s="600"/>
      <c r="D1635" s="600"/>
      <c r="E1635" s="600"/>
      <c r="F1635" s="597" t="s">
        <v>2357</v>
      </c>
      <c r="G1635" s="600" t="s">
        <v>2408</v>
      </c>
      <c r="H1635" s="598" t="str">
        <f t="shared" si="52"/>
        <v>ENGENHARIA BÁSICA NÃO ROTINEIRA;EMPRESA PETROLÍFERA;;;;SERVICOS;SERVIÇO DE QUALIFICAÇÃO E CERTIFICAÇÃO</v>
      </c>
      <c r="I1635" s="599" t="s">
        <v>1567</v>
      </c>
      <c r="J1635" s="600" t="str">
        <f t="shared" si="53"/>
        <v>DESPESA NÃO ADMITIDA COM RECURSOS DA CLÁUSULA DE P,D&amp;I, CONSIDERANDO O EXECUTOR E A QUALIFICAÇÃO DO PROJETO OU PROGRAMA</v>
      </c>
    </row>
    <row r="1636" spans="1:10" ht="12" customHeight="1" x14ac:dyDescent="0.3">
      <c r="A1636" s="597" t="s">
        <v>2409</v>
      </c>
      <c r="B1636" s="597" t="s">
        <v>233</v>
      </c>
      <c r="C1636" s="597" t="s">
        <v>2354</v>
      </c>
      <c r="D1636" s="597"/>
      <c r="E1636" s="597"/>
      <c r="F1636" s="597" t="s">
        <v>1646</v>
      </c>
      <c r="G1636" s="597" t="s">
        <v>2050</v>
      </c>
      <c r="H1636" s="598" t="str">
        <f t="shared" si="52"/>
        <v>INFRAESTRUTURA;EMPRESA PETROLÍFERA;;;;CAPACITACAO DE FORNECEDORES;BENS E MATERIAIS - CABEÇA DE SÉRIE E LOTE PILOTO</v>
      </c>
      <c r="I1636" s="599" t="s">
        <v>1567</v>
      </c>
      <c r="J1636" s="600" t="str">
        <f t="shared" si="53"/>
        <v>DESPESA NÃO ADMITIDA COM RECURSOS DA CLÁUSULA DE P,D&amp;I, CONSIDERANDO O EXECUTOR E A QUALIFICAÇÃO DO PROJETO OU PROGRAMA</v>
      </c>
    </row>
    <row r="1637" spans="1:10" ht="12" customHeight="1" x14ac:dyDescent="0.3">
      <c r="A1637" s="597" t="s">
        <v>2409</v>
      </c>
      <c r="B1637" s="597" t="s">
        <v>233</v>
      </c>
      <c r="C1637" s="597" t="s">
        <v>2354</v>
      </c>
      <c r="D1637" s="597"/>
      <c r="E1637" s="597"/>
      <c r="F1637" s="597" t="s">
        <v>1646</v>
      </c>
      <c r="G1637" s="597" t="s">
        <v>2053</v>
      </c>
      <c r="H1637" s="598" t="str">
        <f t="shared" si="52"/>
        <v>INFRAESTRUTURA;EMPRESA PETROLÍFERA;;;;CAPACITACAO DE FORNECEDORES;EQUIPAMENTOS E MATERIAIS - PRIMEIRO LOTE</v>
      </c>
      <c r="I1637" s="599" t="s">
        <v>1567</v>
      </c>
      <c r="J1637" s="600" t="str">
        <f t="shared" si="53"/>
        <v>DESPESA NÃO ADMITIDA COM RECURSOS DA CLÁUSULA DE P,D&amp;I, CONSIDERANDO O EXECUTOR E A QUALIFICAÇÃO DO PROJETO OU PROGRAMA</v>
      </c>
    </row>
    <row r="1638" spans="1:10" ht="12" customHeight="1" x14ac:dyDescent="0.3">
      <c r="A1638" s="597" t="s">
        <v>2409</v>
      </c>
      <c r="B1638" s="597" t="s">
        <v>233</v>
      </c>
      <c r="C1638" s="597" t="s">
        <v>2354</v>
      </c>
      <c r="D1638" s="597"/>
      <c r="E1638" s="597"/>
      <c r="F1638" s="597" t="s">
        <v>1646</v>
      </c>
      <c r="G1638" s="597" t="s">
        <v>260</v>
      </c>
      <c r="H1638" s="598" t="str">
        <f t="shared" si="52"/>
        <v>INFRAESTRUTURA;EMPRESA PETROLÍFERA;;;;CAPACITACAO DE FORNECEDORES;EQUIPAMENTOS LABORATORIAIS</v>
      </c>
      <c r="I1638" s="599" t="s">
        <v>1567</v>
      </c>
      <c r="J1638" s="600" t="str">
        <f t="shared" si="53"/>
        <v>DESPESA NÃO ADMITIDA COM RECURSOS DA CLÁUSULA DE P,D&amp;I, CONSIDERANDO O EXECUTOR E A QUALIFICAÇÃO DO PROJETO OU PROGRAMA</v>
      </c>
    </row>
    <row r="1639" spans="1:10" ht="12" customHeight="1" x14ac:dyDescent="0.3">
      <c r="A1639" s="597" t="s">
        <v>2409</v>
      </c>
      <c r="B1639" s="597" t="s">
        <v>233</v>
      </c>
      <c r="C1639" s="597" t="s">
        <v>2354</v>
      </c>
      <c r="D1639" s="597"/>
      <c r="E1639" s="597"/>
      <c r="F1639" s="597" t="s">
        <v>1646</v>
      </c>
      <c r="G1639" s="597" t="s">
        <v>2052</v>
      </c>
      <c r="H1639" s="598" t="str">
        <f t="shared" si="52"/>
        <v>INFRAESTRUTURA;EMPRESA PETROLÍFERA;;;;CAPACITACAO DE FORNECEDORES;ESTUDOS DE VIABILIDADE TÉCNICA E ECONÔMICA</v>
      </c>
      <c r="I1639" s="599" t="s">
        <v>1567</v>
      </c>
      <c r="J1639" s="600" t="str">
        <f t="shared" si="53"/>
        <v>DESPESA NÃO ADMITIDA COM RECURSOS DA CLÁUSULA DE P,D&amp;I, CONSIDERANDO O EXECUTOR E A QUALIFICAÇÃO DO PROJETO OU PROGRAMA</v>
      </c>
    </row>
    <row r="1640" spans="1:10" ht="12" customHeight="1" x14ac:dyDescent="0.3">
      <c r="A1640" s="597" t="s">
        <v>2409</v>
      </c>
      <c r="B1640" s="597" t="s">
        <v>233</v>
      </c>
      <c r="C1640" s="597" t="s">
        <v>2354</v>
      </c>
      <c r="D1640" s="597"/>
      <c r="E1640" s="597"/>
      <c r="F1640" s="597" t="s">
        <v>1646</v>
      </c>
      <c r="G1640" s="597" t="s">
        <v>2051</v>
      </c>
      <c r="H1640" s="598" t="str">
        <f t="shared" si="52"/>
        <v>INFRAESTRUTURA;EMPRESA PETROLÍFERA;;;;CAPACITACAO DE FORNECEDORES;SERVIÇOS - CABEÇA DE SÉRIE E LOTE PILOTO</v>
      </c>
      <c r="I1640" s="599" t="s">
        <v>1567</v>
      </c>
      <c r="J1640" s="600" t="str">
        <f t="shared" si="53"/>
        <v>DESPESA NÃO ADMITIDA COM RECURSOS DA CLÁUSULA DE P,D&amp;I, CONSIDERANDO O EXECUTOR E A QUALIFICAÇÃO DO PROJETO OU PROGRAMA</v>
      </c>
    </row>
    <row r="1641" spans="1:10" ht="12" customHeight="1" x14ac:dyDescent="0.3">
      <c r="A1641" s="597" t="s">
        <v>2409</v>
      </c>
      <c r="B1641" s="597" t="s">
        <v>233</v>
      </c>
      <c r="C1641" s="597" t="s">
        <v>2354</v>
      </c>
      <c r="D1641" s="597"/>
      <c r="E1641" s="597"/>
      <c r="F1641" s="597" t="s">
        <v>1646</v>
      </c>
      <c r="G1641" s="597" t="s">
        <v>2054</v>
      </c>
      <c r="H1641" s="598" t="str">
        <f t="shared" si="52"/>
        <v>INFRAESTRUTURA;EMPRESA PETROLÍFERA;;;;CAPACITACAO DE FORNECEDORES;SERVIÇOS - OPERACIONALIZAÇÃO DE EQUIPAMENTOS</v>
      </c>
      <c r="I1641" s="599" t="s">
        <v>1567</v>
      </c>
      <c r="J1641" s="600" t="str">
        <f t="shared" si="53"/>
        <v>DESPESA NÃO ADMITIDA COM RECURSOS DA CLÁUSULA DE P,D&amp;I, CONSIDERANDO O EXECUTOR E A QUALIFICAÇÃO DO PROJETO OU PROGRAMA</v>
      </c>
    </row>
    <row r="1642" spans="1:10" ht="12" customHeight="1" x14ac:dyDescent="0.3">
      <c r="A1642" s="597" t="s">
        <v>2409</v>
      </c>
      <c r="B1642" s="597" t="s">
        <v>233</v>
      </c>
      <c r="C1642" s="597" t="s">
        <v>2354</v>
      </c>
      <c r="D1642" s="597"/>
      <c r="E1642" s="597"/>
      <c r="F1642" s="597" t="s">
        <v>2362</v>
      </c>
      <c r="G1642" s="597" t="s">
        <v>2202</v>
      </c>
      <c r="H1642" s="598" t="str">
        <f t="shared" si="52"/>
        <v>INFRAESTRUTURA;EMPRESA PETROLÍFERA;;;;CUSTOS DIRETOS;NA</v>
      </c>
      <c r="I1642" s="599" t="s">
        <v>1567</v>
      </c>
      <c r="J1642" s="600" t="str">
        <f t="shared" si="53"/>
        <v>DESPESA NÃO ADMITIDA COM RECURSOS DA CLÁUSULA DE P,D&amp;I, CONSIDERANDO O EXECUTOR E A QUALIFICAÇÃO DO PROJETO OU PROGRAMA</v>
      </c>
    </row>
    <row r="1643" spans="1:10" ht="12" customHeight="1" x14ac:dyDescent="0.3">
      <c r="A1643" s="597" t="s">
        <v>2409</v>
      </c>
      <c r="B1643" s="597" t="s">
        <v>233</v>
      </c>
      <c r="C1643" s="597" t="s">
        <v>2354</v>
      </c>
      <c r="D1643" s="597"/>
      <c r="E1643" s="597"/>
      <c r="F1643" s="597" t="s">
        <v>1643</v>
      </c>
      <c r="G1643" s="597" t="s">
        <v>2202</v>
      </c>
      <c r="H1643" s="598" t="str">
        <f t="shared" si="52"/>
        <v>INFRAESTRUTURA;EMPRESA PETROLÍFERA;;;;DIARIAS E AJUDA DE CUSTO;NA</v>
      </c>
      <c r="I1643" s="599" t="s">
        <v>1567</v>
      </c>
      <c r="J1643" s="600" t="str">
        <f t="shared" si="53"/>
        <v>DESPESA NÃO ADMITIDA COM RECURSOS DA CLÁUSULA DE P,D&amp;I, CONSIDERANDO O EXECUTOR E A QUALIFICAÇÃO DO PROJETO OU PROGRAMA</v>
      </c>
    </row>
    <row r="1644" spans="1:10" ht="12" customHeight="1" x14ac:dyDescent="0.3">
      <c r="A1644" s="597" t="s">
        <v>2409</v>
      </c>
      <c r="B1644" s="597" t="s">
        <v>233</v>
      </c>
      <c r="C1644" s="597" t="s">
        <v>2354</v>
      </c>
      <c r="D1644" s="597"/>
      <c r="E1644" s="597"/>
      <c r="F1644" s="597" t="s">
        <v>1645</v>
      </c>
      <c r="G1644" s="597" t="s">
        <v>2361</v>
      </c>
      <c r="H1644" s="598" t="str">
        <f t="shared" si="52"/>
        <v>INFRAESTRUTURA;EMPRESA PETROLÍFERA;;;;EQUIPAMENTO E MATERIAL PERMANENTE;EQUIPAMENTO</v>
      </c>
      <c r="I1644" s="599" t="s">
        <v>1575</v>
      </c>
      <c r="J1644" s="600" t="str">
        <f t="shared" si="53"/>
        <v/>
      </c>
    </row>
    <row r="1645" spans="1:10" ht="12" customHeight="1" x14ac:dyDescent="0.3">
      <c r="A1645" s="597" t="s">
        <v>2409</v>
      </c>
      <c r="B1645" s="597" t="s">
        <v>233</v>
      </c>
      <c r="C1645" s="597" t="s">
        <v>2354</v>
      </c>
      <c r="D1645" s="597"/>
      <c r="E1645" s="597"/>
      <c r="F1645" s="597" t="s">
        <v>1645</v>
      </c>
      <c r="G1645" s="597" t="s">
        <v>1248</v>
      </c>
      <c r="H1645" s="598" t="str">
        <f t="shared" si="52"/>
        <v>INFRAESTRUTURA;EMPRESA PETROLÍFERA;;;;EQUIPAMENTO E MATERIAL PERMANENTE;MATERIAL PERMANENTE</v>
      </c>
      <c r="I1645" s="599" t="s">
        <v>1575</v>
      </c>
      <c r="J1645" s="600" t="str">
        <f t="shared" si="53"/>
        <v/>
      </c>
    </row>
    <row r="1646" spans="1:10" ht="12" customHeight="1" x14ac:dyDescent="0.3">
      <c r="A1646" s="597" t="s">
        <v>2409</v>
      </c>
      <c r="B1646" s="597" t="s">
        <v>233</v>
      </c>
      <c r="C1646" s="597" t="s">
        <v>2354</v>
      </c>
      <c r="D1646" s="597"/>
      <c r="E1646" s="597"/>
      <c r="F1646" s="597" t="s">
        <v>448</v>
      </c>
      <c r="G1646" s="597" t="s">
        <v>2062</v>
      </c>
      <c r="H1646" s="598" t="str">
        <f t="shared" si="52"/>
        <v>INFRAESTRUTURA;EMPRESA PETROLÍFERA;;;;EQUIPE;BOLSA - ALUNO DE GRADUAÇÃO OU PÓS-GRADUAÇÃO</v>
      </c>
      <c r="I1646" s="599" t="s">
        <v>1567</v>
      </c>
      <c r="J1646" s="600" t="str">
        <f t="shared" si="53"/>
        <v>DESPESA NÃO ADMITIDA COM RECURSOS DA CLÁUSULA DE P,D&amp;I, CONSIDERANDO O EXECUTOR E A QUALIFICAÇÃO DO PROJETO OU PROGRAMA</v>
      </c>
    </row>
    <row r="1647" spans="1:10" ht="12" customHeight="1" x14ac:dyDescent="0.3">
      <c r="A1647" s="597" t="s">
        <v>2409</v>
      </c>
      <c r="B1647" s="597" t="s">
        <v>233</v>
      </c>
      <c r="C1647" s="597" t="s">
        <v>2354</v>
      </c>
      <c r="D1647" s="597"/>
      <c r="E1647" s="597"/>
      <c r="F1647" s="597" t="s">
        <v>448</v>
      </c>
      <c r="G1647" s="597" t="s">
        <v>2061</v>
      </c>
      <c r="H1647" s="598" t="str">
        <f t="shared" si="52"/>
        <v>INFRAESTRUTURA;EMPRESA PETROLÍFERA;;;;EQUIPE;BOLSA - DOCENTE OU PESQUISADOR DA INSTITUIÇÃO</v>
      </c>
      <c r="I1647" s="599" t="s">
        <v>1567</v>
      </c>
      <c r="J1647" s="600" t="str">
        <f t="shared" si="53"/>
        <v>DESPESA NÃO ADMITIDA COM RECURSOS DA CLÁUSULA DE P,D&amp;I, CONSIDERANDO O EXECUTOR E A QUALIFICAÇÃO DO PROJETO OU PROGRAMA</v>
      </c>
    </row>
    <row r="1648" spans="1:10" ht="12" customHeight="1" x14ac:dyDescent="0.3">
      <c r="A1648" s="597" t="s">
        <v>2409</v>
      </c>
      <c r="B1648" s="597" t="s">
        <v>233</v>
      </c>
      <c r="C1648" s="597" t="s">
        <v>2354</v>
      </c>
      <c r="D1648" s="597"/>
      <c r="E1648" s="597"/>
      <c r="F1648" s="597" t="s">
        <v>448</v>
      </c>
      <c r="G1648" s="597" t="s">
        <v>2063</v>
      </c>
      <c r="H1648" s="598" t="str">
        <f t="shared" si="52"/>
        <v>INFRAESTRUTURA;EMPRESA PETROLÍFERA;;;;EQUIPE;BOLSA - PESQUISADOR VISITANTE</v>
      </c>
      <c r="I1648" s="599" t="s">
        <v>1567</v>
      </c>
      <c r="J1648" s="600" t="str">
        <f t="shared" si="53"/>
        <v>DESPESA NÃO ADMITIDA COM RECURSOS DA CLÁUSULA DE P,D&amp;I, CONSIDERANDO O EXECUTOR E A QUALIFICAÇÃO DO PROJETO OU PROGRAMA</v>
      </c>
    </row>
    <row r="1649" spans="1:10" ht="12" customHeight="1" x14ac:dyDescent="0.3">
      <c r="A1649" s="597" t="s">
        <v>2409</v>
      </c>
      <c r="B1649" s="597" t="s">
        <v>233</v>
      </c>
      <c r="C1649" s="597" t="s">
        <v>2354</v>
      </c>
      <c r="D1649" s="597"/>
      <c r="E1649" s="597"/>
      <c r="F1649" s="597" t="s">
        <v>448</v>
      </c>
      <c r="G1649" s="597" t="s">
        <v>1641</v>
      </c>
      <c r="H1649" s="598" t="str">
        <f t="shared" si="52"/>
        <v>INFRAESTRUTURA;EMPRESA PETROLÍFERA;;;;EQUIPE;REMUNERAÇÃO DIRETA</v>
      </c>
      <c r="I1649" s="599" t="s">
        <v>1567</v>
      </c>
      <c r="J1649" s="600" t="str">
        <f t="shared" si="53"/>
        <v>DESPESA NÃO ADMITIDA COM RECURSOS DA CLÁUSULA DE P,D&amp;I, CONSIDERANDO O EXECUTOR E A QUALIFICAÇÃO DO PROJETO OU PROGRAMA</v>
      </c>
    </row>
    <row r="1650" spans="1:10" ht="12" customHeight="1" x14ac:dyDescent="0.3">
      <c r="A1650" s="597" t="s">
        <v>2409</v>
      </c>
      <c r="B1650" s="597" t="s">
        <v>233</v>
      </c>
      <c r="C1650" s="597" t="s">
        <v>2354</v>
      </c>
      <c r="D1650" s="597"/>
      <c r="E1650" s="597"/>
      <c r="F1650" s="597" t="s">
        <v>1642</v>
      </c>
      <c r="G1650" s="597" t="s">
        <v>2202</v>
      </c>
      <c r="H1650" s="598" t="str">
        <f t="shared" si="52"/>
        <v>INFRAESTRUTURA;EMPRESA PETROLÍFERA;;;;MATERIAL DE CONSUMO;NA</v>
      </c>
      <c r="I1650" s="599" t="s">
        <v>1567</v>
      </c>
      <c r="J1650" s="600" t="str">
        <f t="shared" si="53"/>
        <v>DESPESA NÃO ADMITIDA COM RECURSOS DA CLÁUSULA DE P,D&amp;I, CONSIDERANDO O EXECUTOR E A QUALIFICAÇÃO DO PROJETO OU PROGRAMA</v>
      </c>
    </row>
    <row r="1651" spans="1:10" ht="12" customHeight="1" x14ac:dyDescent="0.3">
      <c r="A1651" s="597" t="s">
        <v>2409</v>
      </c>
      <c r="B1651" s="597" t="s">
        <v>233</v>
      </c>
      <c r="C1651" s="597" t="s">
        <v>2354</v>
      </c>
      <c r="D1651" s="597"/>
      <c r="E1651" s="597"/>
      <c r="F1651" s="597" t="s">
        <v>1644</v>
      </c>
      <c r="G1651" s="597" t="s">
        <v>2066</v>
      </c>
      <c r="H1651" s="598" t="str">
        <f t="shared" si="52"/>
        <v>INFRAESTRUTURA;EMPRESA PETROLÍFERA;;;;OBRAS E INSTALACOES;AMPLIAÇÃO DE ÁREA DE EDIFICAÇÃO</v>
      </c>
      <c r="I1651" s="599" t="s">
        <v>1567</v>
      </c>
      <c r="J1651" s="600" t="str">
        <f t="shared" si="53"/>
        <v>DESPESA NÃO ADMITIDA COM RECURSOS DA CLÁUSULA DE P,D&amp;I, CONSIDERANDO O EXECUTOR E A QUALIFICAÇÃO DO PROJETO OU PROGRAMA</v>
      </c>
    </row>
    <row r="1652" spans="1:10" ht="12" customHeight="1" x14ac:dyDescent="0.3">
      <c r="A1652" s="597" t="s">
        <v>2409</v>
      </c>
      <c r="B1652" s="597" t="s">
        <v>233</v>
      </c>
      <c r="C1652" s="597" t="s">
        <v>2354</v>
      </c>
      <c r="D1652" s="597"/>
      <c r="E1652" s="597"/>
      <c r="F1652" s="597" t="s">
        <v>1644</v>
      </c>
      <c r="G1652" s="597" t="s">
        <v>258</v>
      </c>
      <c r="H1652" s="598" t="str">
        <f t="shared" si="52"/>
        <v>INFRAESTRUTURA;EMPRESA PETROLÍFERA;;;;OBRAS E INSTALACOES;CONSTRUÇÃO DE NOVA EDIFICAÇÃO</v>
      </c>
      <c r="I1652" s="599" t="s">
        <v>1567</v>
      </c>
      <c r="J1652" s="600" t="str">
        <f t="shared" si="53"/>
        <v>DESPESA NÃO ADMITIDA COM RECURSOS DA CLÁUSULA DE P,D&amp;I, CONSIDERANDO O EXECUTOR E A QUALIFICAÇÃO DO PROJETO OU PROGRAMA</v>
      </c>
    </row>
    <row r="1653" spans="1:10" ht="12" customHeight="1" x14ac:dyDescent="0.3">
      <c r="A1653" s="597" t="s">
        <v>2409</v>
      </c>
      <c r="B1653" s="597" t="s">
        <v>233</v>
      </c>
      <c r="C1653" s="597" t="s">
        <v>2354</v>
      </c>
      <c r="D1653" s="597"/>
      <c r="E1653" s="597"/>
      <c r="F1653" s="597" t="s">
        <v>1644</v>
      </c>
      <c r="G1653" s="597" t="s">
        <v>2067</v>
      </c>
      <c r="H1653" s="598" t="str">
        <f t="shared" si="52"/>
        <v>INFRAESTRUTURA;EMPRESA PETROLÍFERA;;;;OBRAS E INSTALACOES;PROJETO EXECUTIVO E ESTUDOS TÉCNICOS</v>
      </c>
      <c r="I1653" s="599" t="s">
        <v>1567</v>
      </c>
      <c r="J1653" s="600" t="str">
        <f t="shared" si="53"/>
        <v>DESPESA NÃO ADMITIDA COM RECURSOS DA CLÁUSULA DE P,D&amp;I, CONSIDERANDO O EXECUTOR E A QUALIFICAÇÃO DO PROJETO OU PROGRAMA</v>
      </c>
    </row>
    <row r="1654" spans="1:10" ht="12" customHeight="1" x14ac:dyDescent="0.3">
      <c r="A1654" s="597" t="s">
        <v>2409</v>
      </c>
      <c r="B1654" s="597" t="s">
        <v>233</v>
      </c>
      <c r="C1654" s="597" t="s">
        <v>2354</v>
      </c>
      <c r="D1654" s="597"/>
      <c r="E1654" s="597"/>
      <c r="F1654" s="597" t="s">
        <v>1644</v>
      </c>
      <c r="G1654" s="597" t="s">
        <v>219</v>
      </c>
      <c r="H1654" s="598" t="str">
        <f t="shared" si="52"/>
        <v>INFRAESTRUTURA;EMPRESA PETROLÍFERA;;;;OBRAS E INSTALACOES;REFORMA DE EDIFICAÇÃO</v>
      </c>
      <c r="I1654" s="599" t="s">
        <v>1567</v>
      </c>
      <c r="J1654" s="600" t="str">
        <f t="shared" si="53"/>
        <v>DESPESA NÃO ADMITIDA COM RECURSOS DA CLÁUSULA DE P,D&amp;I, CONSIDERANDO O EXECUTOR E A QUALIFICAÇÃO DO PROJETO OU PROGRAMA</v>
      </c>
    </row>
    <row r="1655" spans="1:10" ht="12" customHeight="1" x14ac:dyDescent="0.3">
      <c r="A1655" s="597" t="s">
        <v>2409</v>
      </c>
      <c r="B1655" s="597" t="s">
        <v>233</v>
      </c>
      <c r="C1655" s="597" t="s">
        <v>2354</v>
      </c>
      <c r="D1655" s="597"/>
      <c r="E1655" s="597"/>
      <c r="F1655" s="597" t="s">
        <v>1644</v>
      </c>
      <c r="G1655" s="597" t="s">
        <v>2065</v>
      </c>
      <c r="H1655" s="598" t="str">
        <f t="shared" si="52"/>
        <v>INFRAESTRUTURA;EMPRESA PETROLÍFERA;;;;OBRAS E INSTALACOES;SERVIÇO TÉCNICO DE APOIO - INFRAESTRUTURA</v>
      </c>
      <c r="I1655" s="599" t="s">
        <v>1575</v>
      </c>
      <c r="J1655" s="600" t="str">
        <f t="shared" si="53"/>
        <v/>
      </c>
    </row>
    <row r="1656" spans="1:10" ht="12" customHeight="1" x14ac:dyDescent="0.3">
      <c r="A1656" s="597" t="s">
        <v>2409</v>
      </c>
      <c r="B1656" s="597" t="s">
        <v>233</v>
      </c>
      <c r="C1656" s="597" t="s">
        <v>2354</v>
      </c>
      <c r="D1656" s="597"/>
      <c r="E1656" s="597"/>
      <c r="F1656" s="597" t="s">
        <v>10</v>
      </c>
      <c r="G1656" s="597" t="s">
        <v>1649</v>
      </c>
      <c r="H1656" s="598" t="str">
        <f t="shared" si="52"/>
        <v>INFRAESTRUTURA;EMPRESA PETROLÍFERA;;;;OUTRAS DESPESAS;DESPESA DE IMPORTACAO</v>
      </c>
      <c r="I1656" s="599" t="s">
        <v>1575</v>
      </c>
      <c r="J1656" s="600" t="str">
        <f t="shared" si="53"/>
        <v/>
      </c>
    </row>
    <row r="1657" spans="1:10" ht="12" customHeight="1" x14ac:dyDescent="0.3">
      <c r="A1657" s="597" t="s">
        <v>2409</v>
      </c>
      <c r="B1657" s="597" t="s">
        <v>233</v>
      </c>
      <c r="C1657" s="597" t="s">
        <v>2354</v>
      </c>
      <c r="D1657" s="597"/>
      <c r="E1657" s="597"/>
      <c r="F1657" s="597" t="s">
        <v>10</v>
      </c>
      <c r="G1657" s="597" t="s">
        <v>1650</v>
      </c>
      <c r="H1657" s="598" t="str">
        <f t="shared" si="52"/>
        <v>INFRAESTRUTURA;EMPRESA PETROLÍFERA;;;;OUTRAS DESPESAS;DESPESA OPERACIONAL E ADMINISTRATIVA</v>
      </c>
      <c r="I1657" s="599" t="s">
        <v>1567</v>
      </c>
      <c r="J1657" s="600" t="str">
        <f t="shared" si="53"/>
        <v>DESPESA NÃO ADMITIDA COM RECURSOS DA CLÁUSULA DE P,D&amp;I, CONSIDERANDO O EXECUTOR E A QUALIFICAÇÃO DO PROJETO OU PROGRAMA</v>
      </c>
    </row>
    <row r="1658" spans="1:10" ht="12" customHeight="1" x14ac:dyDescent="0.3">
      <c r="A1658" s="597" t="s">
        <v>2409</v>
      </c>
      <c r="B1658" s="597" t="s">
        <v>233</v>
      </c>
      <c r="C1658" s="597" t="s">
        <v>2354</v>
      </c>
      <c r="D1658" s="597"/>
      <c r="E1658" s="597"/>
      <c r="F1658" s="597" t="s">
        <v>10</v>
      </c>
      <c r="G1658" s="597" t="s">
        <v>277</v>
      </c>
      <c r="H1658" s="598" t="str">
        <f t="shared" si="52"/>
        <v>INFRAESTRUTURA;EMPRESA PETROLÍFERA;;;;OUTRAS DESPESAS;RESSARCIMENTO DE CUSTOS INDIRETOS</v>
      </c>
      <c r="I1658" s="599" t="s">
        <v>1567</v>
      </c>
      <c r="J1658" s="600" t="str">
        <f t="shared" si="53"/>
        <v>DESPESA NÃO ADMITIDA COM RECURSOS DA CLÁUSULA DE P,D&amp;I, CONSIDERANDO O EXECUTOR E A QUALIFICAÇÃO DO PROJETO OU PROGRAMA</v>
      </c>
    </row>
    <row r="1659" spans="1:10" ht="12" customHeight="1" x14ac:dyDescent="0.3">
      <c r="A1659" s="597" t="s">
        <v>2409</v>
      </c>
      <c r="B1659" s="597" t="s">
        <v>233</v>
      </c>
      <c r="C1659" s="597" t="s">
        <v>2354</v>
      </c>
      <c r="D1659" s="597"/>
      <c r="E1659" s="597"/>
      <c r="F1659" s="597" t="s">
        <v>317</v>
      </c>
      <c r="G1659" s="597" t="s">
        <v>2060</v>
      </c>
      <c r="H1659" s="598" t="str">
        <f t="shared" si="52"/>
        <v>INFRAESTRUTURA;EMPRESA PETROLÍFERA;;;;OUTROS BENS E DIREITOS;DADO GEOLÓGICO, GEOQUÍMICO OU GEOFÍSICO PÚBLICO</v>
      </c>
      <c r="I1659" s="599" t="s">
        <v>1567</v>
      </c>
      <c r="J1659" s="600" t="str">
        <f t="shared" si="53"/>
        <v>DESPESA NÃO ADMITIDA COM RECURSOS DA CLÁUSULA DE P,D&amp;I, CONSIDERANDO O EXECUTOR E A QUALIFICAÇÃO DO PROJETO OU PROGRAMA</v>
      </c>
    </row>
    <row r="1660" spans="1:10" ht="12" customHeight="1" x14ac:dyDescent="0.3">
      <c r="A1660" s="597" t="s">
        <v>2409</v>
      </c>
      <c r="B1660" s="597" t="s">
        <v>233</v>
      </c>
      <c r="C1660" s="597" t="s">
        <v>2354</v>
      </c>
      <c r="D1660" s="597"/>
      <c r="E1660" s="597"/>
      <c r="F1660" s="597" t="s">
        <v>317</v>
      </c>
      <c r="G1660" s="597" t="s">
        <v>220</v>
      </c>
      <c r="H1660" s="598" t="str">
        <f t="shared" si="52"/>
        <v>INFRAESTRUTURA;EMPRESA PETROLÍFERA;;;;OUTROS BENS E DIREITOS;DADO NÃO REGULADO PELA ANP</v>
      </c>
      <c r="I1660" s="599" t="s">
        <v>1567</v>
      </c>
      <c r="J1660" s="600" t="str">
        <f t="shared" si="53"/>
        <v>DESPESA NÃO ADMITIDA COM RECURSOS DA CLÁUSULA DE P,D&amp;I, CONSIDERANDO O EXECUTOR E A QUALIFICAÇÃO DO PROJETO OU PROGRAMA</v>
      </c>
    </row>
    <row r="1661" spans="1:10" ht="12" customHeight="1" x14ac:dyDescent="0.3">
      <c r="A1661" s="597" t="s">
        <v>2409</v>
      </c>
      <c r="B1661" s="597" t="s">
        <v>233</v>
      </c>
      <c r="C1661" s="597" t="s">
        <v>2354</v>
      </c>
      <c r="D1661" s="597"/>
      <c r="E1661" s="597"/>
      <c r="F1661" s="597" t="s">
        <v>317</v>
      </c>
      <c r="G1661" s="597" t="s">
        <v>215</v>
      </c>
      <c r="H1661" s="598" t="str">
        <f t="shared" si="52"/>
        <v>INFRAESTRUTURA;EMPRESA PETROLÍFERA;;;;OUTROS BENS E DIREITOS;MATERIAL BIBLIOGRÁFICO</v>
      </c>
      <c r="I1661" s="599" t="s">
        <v>1567</v>
      </c>
      <c r="J1661" s="600" t="str">
        <f t="shared" si="53"/>
        <v>DESPESA NÃO ADMITIDA COM RECURSOS DA CLÁUSULA DE P,D&amp;I, CONSIDERANDO O EXECUTOR E A QUALIFICAÇÃO DO PROJETO OU PROGRAMA</v>
      </c>
    </row>
    <row r="1662" spans="1:10" ht="12" customHeight="1" x14ac:dyDescent="0.3">
      <c r="A1662" s="597" t="s">
        <v>2409</v>
      </c>
      <c r="B1662" s="597" t="s">
        <v>233</v>
      </c>
      <c r="C1662" s="597" t="s">
        <v>2354</v>
      </c>
      <c r="D1662" s="597"/>
      <c r="E1662" s="597"/>
      <c r="F1662" s="597" t="s">
        <v>317</v>
      </c>
      <c r="G1662" s="597" t="s">
        <v>2068</v>
      </c>
      <c r="H1662" s="598" t="str">
        <f t="shared" si="52"/>
        <v>INFRAESTRUTURA;EMPRESA PETROLÍFERA;;;;OUTROS BENS E DIREITOS;OUTRO (ESPECIFIQUE)</v>
      </c>
      <c r="I1662" s="599" t="s">
        <v>1567</v>
      </c>
      <c r="J1662" s="600" t="str">
        <f t="shared" si="53"/>
        <v>DESPESA NÃO ADMITIDA COM RECURSOS DA CLÁUSULA DE P,D&amp;I, CONSIDERANDO O EXECUTOR E A QUALIFICAÇÃO DO PROJETO OU PROGRAMA</v>
      </c>
    </row>
    <row r="1663" spans="1:10" ht="12" customHeight="1" x14ac:dyDescent="0.3">
      <c r="A1663" s="597" t="s">
        <v>2409</v>
      </c>
      <c r="B1663" s="597" t="s">
        <v>233</v>
      </c>
      <c r="C1663" s="597" t="s">
        <v>2354</v>
      </c>
      <c r="D1663" s="597"/>
      <c r="E1663" s="597"/>
      <c r="F1663" s="597" t="s">
        <v>317</v>
      </c>
      <c r="G1663" s="597" t="s">
        <v>321</v>
      </c>
      <c r="H1663" s="598" t="str">
        <f t="shared" si="52"/>
        <v>INFRAESTRUTURA;EMPRESA PETROLÍFERA;;;;OUTROS BENS E DIREITOS;SOFTWARE</v>
      </c>
      <c r="I1663" s="599" t="s">
        <v>1567</v>
      </c>
      <c r="J1663" s="600" t="str">
        <f t="shared" si="53"/>
        <v>DESPESA NÃO ADMITIDA COM RECURSOS DA CLÁUSULA DE P,D&amp;I, CONSIDERANDO O EXECUTOR E A QUALIFICAÇÃO DO PROJETO OU PROGRAMA</v>
      </c>
    </row>
    <row r="1664" spans="1:10" ht="12" customHeight="1" x14ac:dyDescent="0.3">
      <c r="A1664" s="597" t="s">
        <v>2409</v>
      </c>
      <c r="B1664" s="597" t="s">
        <v>233</v>
      </c>
      <c r="C1664" s="597" t="s">
        <v>2354</v>
      </c>
      <c r="D1664" s="597"/>
      <c r="E1664" s="597"/>
      <c r="F1664" s="597" t="s">
        <v>409</v>
      </c>
      <c r="G1664" s="597" t="s">
        <v>2202</v>
      </c>
      <c r="H1664" s="598" t="str">
        <f t="shared" si="52"/>
        <v>INFRAESTRUTURA;EMPRESA PETROLÍFERA;;;;PASSAGENS;NA</v>
      </c>
      <c r="I1664" s="599" t="s">
        <v>1567</v>
      </c>
      <c r="J1664" s="600" t="str">
        <f t="shared" si="53"/>
        <v>DESPESA NÃO ADMITIDA COM RECURSOS DA CLÁUSULA DE P,D&amp;I, CONSIDERANDO O EXECUTOR E A QUALIFICAÇÃO DO PROJETO OU PROGRAMA</v>
      </c>
    </row>
    <row r="1665" spans="1:10" ht="12" customHeight="1" x14ac:dyDescent="0.3">
      <c r="A1665" s="597" t="s">
        <v>2409</v>
      </c>
      <c r="B1665" s="597" t="s">
        <v>233</v>
      </c>
      <c r="C1665" s="597" t="s">
        <v>2354</v>
      </c>
      <c r="D1665" s="597"/>
      <c r="E1665" s="597"/>
      <c r="F1665" s="597" t="s">
        <v>1705</v>
      </c>
      <c r="G1665" s="597" t="s">
        <v>2058</v>
      </c>
      <c r="H1665" s="598" t="str">
        <f t="shared" si="52"/>
        <v>INFRAESTRUTURA;EMPRESA PETROLÍFERA;;;;PROTOTIPO;MATERIAL OU COMPONENTE - PROTÓTIPO OU UNIDADE PILOTO</v>
      </c>
      <c r="I1665" s="599" t="s">
        <v>1567</v>
      </c>
      <c r="J1665" s="600" t="str">
        <f t="shared" si="53"/>
        <v>DESPESA NÃO ADMITIDA COM RECURSOS DA CLÁUSULA DE P,D&amp;I, CONSIDERANDO O EXECUTOR E A QUALIFICAÇÃO DO PROJETO OU PROGRAMA</v>
      </c>
    </row>
    <row r="1666" spans="1:10" ht="12" customHeight="1" x14ac:dyDescent="0.3">
      <c r="A1666" s="597" t="s">
        <v>2409</v>
      </c>
      <c r="B1666" s="597" t="s">
        <v>233</v>
      </c>
      <c r="C1666" s="597" t="s">
        <v>2354</v>
      </c>
      <c r="D1666" s="597"/>
      <c r="E1666" s="597"/>
      <c r="F1666" s="597" t="s">
        <v>1705</v>
      </c>
      <c r="G1666" s="597" t="s">
        <v>2059</v>
      </c>
      <c r="H1666" s="598" t="str">
        <f t="shared" si="52"/>
        <v>INFRAESTRUTURA;EMPRESA PETROLÍFERA;;;;PROTOTIPO;SERVIÇO DE TERCEIRO - PROTÓTIPO OU UNIDADE PILOTO</v>
      </c>
      <c r="I1666" s="599" t="s">
        <v>1567</v>
      </c>
      <c r="J1666" s="600" t="str">
        <f t="shared" si="53"/>
        <v>DESPESA NÃO ADMITIDA COM RECURSOS DA CLÁUSULA DE P,D&amp;I, CONSIDERANDO O EXECUTOR E A QUALIFICAÇÃO DO PROJETO OU PROGRAMA</v>
      </c>
    </row>
    <row r="1667" spans="1:10" ht="12" customHeight="1" x14ac:dyDescent="0.3">
      <c r="A1667" s="597" t="s">
        <v>2409</v>
      </c>
      <c r="B1667" s="597" t="s">
        <v>233</v>
      </c>
      <c r="C1667" s="597" t="s">
        <v>2354</v>
      </c>
      <c r="D1667" s="597"/>
      <c r="E1667" s="597"/>
      <c r="F1667" s="597" t="s">
        <v>303</v>
      </c>
      <c r="G1667" s="597" t="s">
        <v>1647</v>
      </c>
      <c r="H1667" s="598" t="str">
        <f t="shared" si="52"/>
        <v>INFRAESTRUTURA;EMPRESA PETROLÍFERA;;;;RECURSOS HUMANOS;BOLSA</v>
      </c>
      <c r="I1667" s="599" t="s">
        <v>1567</v>
      </c>
      <c r="J1667" s="600" t="str">
        <f t="shared" si="53"/>
        <v>DESPESA NÃO ADMITIDA COM RECURSOS DA CLÁUSULA DE P,D&amp;I, CONSIDERANDO O EXECUTOR E A QUALIFICAÇÃO DO PROJETO OU PROGRAMA</v>
      </c>
    </row>
    <row r="1668" spans="1:10" ht="12" customHeight="1" x14ac:dyDescent="0.3">
      <c r="A1668" s="597" t="s">
        <v>2409</v>
      </c>
      <c r="B1668" s="597" t="s">
        <v>233</v>
      </c>
      <c r="C1668" s="597" t="s">
        <v>2354</v>
      </c>
      <c r="D1668" s="597"/>
      <c r="E1668" s="597"/>
      <c r="F1668" s="597" t="s">
        <v>303</v>
      </c>
      <c r="G1668" s="597" t="s">
        <v>270</v>
      </c>
      <c r="H1668" s="598" t="str">
        <f t="shared" si="52"/>
        <v>INFRAESTRUTURA;EMPRESA PETROLÍFERA;;;;RECURSOS HUMANOS;TAXA DE BANCADA</v>
      </c>
      <c r="I1668" s="599" t="s">
        <v>1567</v>
      </c>
      <c r="J1668" s="600" t="str">
        <f t="shared" si="53"/>
        <v>DESPESA NÃO ADMITIDA COM RECURSOS DA CLÁUSULA DE P,D&amp;I, CONSIDERANDO O EXECUTOR E A QUALIFICAÇÃO DO PROJETO OU PROGRAMA</v>
      </c>
    </row>
    <row r="1669" spans="1:10" ht="12" customHeight="1" x14ac:dyDescent="0.3">
      <c r="A1669" s="597" t="s">
        <v>2409</v>
      </c>
      <c r="B1669" s="597" t="s">
        <v>233</v>
      </c>
      <c r="C1669" s="597" t="s">
        <v>2354</v>
      </c>
      <c r="D1669" s="597"/>
      <c r="E1669" s="597"/>
      <c r="F1669" s="597" t="s">
        <v>2357</v>
      </c>
      <c r="G1669" s="597" t="s">
        <v>232</v>
      </c>
      <c r="H1669" s="598" t="str">
        <f t="shared" si="52"/>
        <v>INFRAESTRUTURA;EMPRESA PETROLÍFERA;;;;SERVICOS;OUTRO SERVIÇO DE APOIO</v>
      </c>
      <c r="I1669" s="599" t="s">
        <v>1567</v>
      </c>
      <c r="J1669" s="600" t="str">
        <f t="shared" si="53"/>
        <v>DESPESA NÃO ADMITIDA COM RECURSOS DA CLÁUSULA DE P,D&amp;I, CONSIDERANDO O EXECUTOR E A QUALIFICAÇÃO DO PROJETO OU PROGRAMA</v>
      </c>
    </row>
    <row r="1670" spans="1:10" ht="12" customHeight="1" x14ac:dyDescent="0.3">
      <c r="A1670" s="597" t="s">
        <v>2409</v>
      </c>
      <c r="B1670" s="597" t="s">
        <v>233</v>
      </c>
      <c r="C1670" s="597" t="s">
        <v>2354</v>
      </c>
      <c r="D1670" s="597"/>
      <c r="E1670" s="597"/>
      <c r="F1670" s="597" t="s">
        <v>2357</v>
      </c>
      <c r="G1670" s="597" t="s">
        <v>221</v>
      </c>
      <c r="H1670" s="598" t="str">
        <f t="shared" si="52"/>
        <v>INFRAESTRUTURA;EMPRESA PETROLÍFERA;;;;SERVICOS;PERFURAÇÃO DE POÇO ESTRATIGRÁFICO</v>
      </c>
      <c r="I1670" s="599" t="s">
        <v>1567</v>
      </c>
      <c r="J1670" s="600" t="str">
        <f t="shared" si="53"/>
        <v>DESPESA NÃO ADMITIDA COM RECURSOS DA CLÁUSULA DE P,D&amp;I, CONSIDERANDO O EXECUTOR E A QUALIFICAÇÃO DO PROJETO OU PROGRAMA</v>
      </c>
    </row>
    <row r="1671" spans="1:10" ht="12" customHeight="1" x14ac:dyDescent="0.3">
      <c r="A1671" s="597" t="s">
        <v>2409</v>
      </c>
      <c r="B1671" s="597" t="s">
        <v>233</v>
      </c>
      <c r="C1671" s="597" t="s">
        <v>2354</v>
      </c>
      <c r="D1671" s="597"/>
      <c r="E1671" s="597"/>
      <c r="F1671" s="597" t="s">
        <v>2357</v>
      </c>
      <c r="G1671" s="597" t="s">
        <v>2055</v>
      </c>
      <c r="H1671" s="598" t="str">
        <f t="shared" si="52"/>
        <v>INFRAESTRUTURA;EMPRESA PETROLÍFERA;;;;SERVICOS;SERVIÇO DE APOIO PARA AQUISIÇÃO DE DADOS</v>
      </c>
      <c r="I1671" s="599" t="s">
        <v>1567</v>
      </c>
      <c r="J1671" s="600" t="str">
        <f t="shared" si="53"/>
        <v>DESPESA NÃO ADMITIDA COM RECURSOS DA CLÁUSULA DE P,D&amp;I, CONSIDERANDO O EXECUTOR E A QUALIFICAÇÃO DO PROJETO OU PROGRAMA</v>
      </c>
    </row>
    <row r="1672" spans="1:10" ht="12" customHeight="1" x14ac:dyDescent="0.3">
      <c r="A1672" s="597" t="s">
        <v>2409</v>
      </c>
      <c r="B1672" s="597" t="s">
        <v>233</v>
      </c>
      <c r="C1672" s="597" t="s">
        <v>2354</v>
      </c>
      <c r="D1672" s="597"/>
      <c r="E1672" s="597"/>
      <c r="F1672" s="597" t="s">
        <v>2357</v>
      </c>
      <c r="G1672" s="597" t="s">
        <v>230</v>
      </c>
      <c r="H1672" s="598" t="str">
        <f t="shared" si="52"/>
        <v>INFRAESTRUTURA;EMPRESA PETROLÍFERA;;;;SERVICOS;SERVIÇO DE EDITORAÇÃO E IMPRESSÃO</v>
      </c>
      <c r="I1672" s="599" t="s">
        <v>1567</v>
      </c>
      <c r="J1672" s="600" t="str">
        <f t="shared" si="53"/>
        <v>DESPESA NÃO ADMITIDA COM RECURSOS DA CLÁUSULA DE P,D&amp;I, CONSIDERANDO O EXECUTOR E A QUALIFICAÇÃO DO PROJETO OU PROGRAMA</v>
      </c>
    </row>
    <row r="1673" spans="1:10" ht="12" customHeight="1" x14ac:dyDescent="0.3">
      <c r="A1673" s="597" t="s">
        <v>2409</v>
      </c>
      <c r="B1673" s="597" t="s">
        <v>233</v>
      </c>
      <c r="C1673" s="597" t="s">
        <v>2354</v>
      </c>
      <c r="D1673" s="597"/>
      <c r="E1673" s="597"/>
      <c r="F1673" s="597" t="s">
        <v>2357</v>
      </c>
      <c r="G1673" s="597" t="s">
        <v>231</v>
      </c>
      <c r="H1673" s="598" t="str">
        <f t="shared" si="52"/>
        <v>INFRAESTRUTURA;EMPRESA PETROLÍFERA;;;;SERVICOS;SERVIÇO DE LOCOMOÇÃO E TRANSPORTE</v>
      </c>
      <c r="I1673" s="599" t="s">
        <v>1567</v>
      </c>
      <c r="J1673" s="600" t="str">
        <f t="shared" si="53"/>
        <v>DESPESA NÃO ADMITIDA COM RECURSOS DA CLÁUSULA DE P,D&amp;I, CONSIDERANDO O EXECUTOR E A QUALIFICAÇÃO DO PROJETO OU PROGRAMA</v>
      </c>
    </row>
    <row r="1674" spans="1:10" ht="12" customHeight="1" x14ac:dyDescent="0.3">
      <c r="A1674" s="597" t="s">
        <v>2409</v>
      </c>
      <c r="B1674" s="597" t="s">
        <v>233</v>
      </c>
      <c r="C1674" s="597" t="s">
        <v>2354</v>
      </c>
      <c r="D1674" s="597"/>
      <c r="E1674" s="597"/>
      <c r="F1674" s="597" t="s">
        <v>2357</v>
      </c>
      <c r="G1674" s="597" t="s">
        <v>2358</v>
      </c>
      <c r="H1674" s="598" t="str">
        <f t="shared" si="52"/>
        <v>INFRAESTRUTURA;EMPRESA PETROLÍFERA;;;;SERVICOS;SERVIÇO DE MANUTENÇÃO</v>
      </c>
      <c r="I1674" s="599" t="s">
        <v>1567</v>
      </c>
      <c r="J1674" s="600" t="str">
        <f t="shared" si="53"/>
        <v>DESPESA NÃO ADMITIDA COM RECURSOS DA CLÁUSULA DE P,D&amp;I, CONSIDERANDO O EXECUTOR E A QUALIFICAÇÃO DO PROJETO OU PROGRAMA</v>
      </c>
    </row>
    <row r="1675" spans="1:10" ht="12" customHeight="1" x14ac:dyDescent="0.3">
      <c r="A1675" s="597" t="s">
        <v>2409</v>
      </c>
      <c r="B1675" s="597" t="s">
        <v>233</v>
      </c>
      <c r="C1675" s="597" t="s">
        <v>2354</v>
      </c>
      <c r="D1675" s="597"/>
      <c r="E1675" s="597"/>
      <c r="F1675" s="597" t="s">
        <v>2357</v>
      </c>
      <c r="G1675" s="597" t="s">
        <v>2399</v>
      </c>
      <c r="H1675" s="598" t="str">
        <f t="shared" si="52"/>
        <v>INFRAESTRUTURA;EMPRESA PETROLÍFERA;;;;SERVICOS;SERVIÇO TÉCNICO ESPECIALIZADO</v>
      </c>
      <c r="I1675" s="599" t="s">
        <v>1567</v>
      </c>
      <c r="J1675" s="600" t="str">
        <f t="shared" si="53"/>
        <v>DESPESA NÃO ADMITIDA COM RECURSOS DA CLÁUSULA DE P,D&amp;I, CONSIDERANDO O EXECUTOR E A QUALIFICAÇÃO DO PROJETO OU PROGRAMA</v>
      </c>
    </row>
    <row r="1676" spans="1:10" ht="12" customHeight="1" x14ac:dyDescent="0.3">
      <c r="A1676" s="597" t="s">
        <v>2409</v>
      </c>
      <c r="B1676" s="597" t="s">
        <v>233</v>
      </c>
      <c r="C1676" s="597" t="s">
        <v>2354</v>
      </c>
      <c r="D1676" s="597"/>
      <c r="E1676" s="597"/>
      <c r="F1676" s="597" t="s">
        <v>2357</v>
      </c>
      <c r="G1676" s="597" t="s">
        <v>2359</v>
      </c>
      <c r="H1676" s="598" t="str">
        <f t="shared" si="52"/>
        <v>INFRAESTRUTURA;EMPRESA PETROLÍFERA;;;;SERVICOS;SERVIÇOS COMPUTACIONAIS</v>
      </c>
      <c r="I1676" s="599" t="s">
        <v>1567</v>
      </c>
      <c r="J1676" s="600" t="str">
        <f t="shared" si="53"/>
        <v>DESPESA NÃO ADMITIDA COM RECURSOS DA CLÁUSULA DE P,D&amp;I, CONSIDERANDO O EXECUTOR E A QUALIFICAÇÃO DO PROJETO OU PROGRAMA</v>
      </c>
    </row>
    <row r="1677" spans="1:10" ht="12" customHeight="1" x14ac:dyDescent="0.3">
      <c r="A1677" s="597" t="s">
        <v>2409</v>
      </c>
      <c r="B1677" s="597" t="s">
        <v>233</v>
      </c>
      <c r="C1677" s="597" t="s">
        <v>2354</v>
      </c>
      <c r="D1677" s="597"/>
      <c r="E1677" s="597"/>
      <c r="F1677" s="597" t="s">
        <v>2357</v>
      </c>
      <c r="G1677" s="597" t="s">
        <v>229</v>
      </c>
      <c r="H1677" s="598" t="str">
        <f t="shared" si="52"/>
        <v>INFRAESTRUTURA;EMPRESA PETROLÍFERA;;;;SERVICOS;TAXA DE INSCRIÇÃO EM CONGRESSO OU EVENTO</v>
      </c>
      <c r="I1677" s="599" t="s">
        <v>1567</v>
      </c>
      <c r="J1677" s="600" t="str">
        <f t="shared" si="53"/>
        <v>DESPESA NÃO ADMITIDA COM RECURSOS DA CLÁUSULA DE P,D&amp;I, CONSIDERANDO O EXECUTOR E A QUALIFICAÇÃO DO PROJETO OU PROGRAMA</v>
      </c>
    </row>
    <row r="1678" spans="1:10" ht="12" customHeight="1" x14ac:dyDescent="0.3">
      <c r="A1678" s="597" t="s">
        <v>2409</v>
      </c>
      <c r="B1678" s="597" t="s">
        <v>233</v>
      </c>
      <c r="C1678" s="597" t="s">
        <v>2354</v>
      </c>
      <c r="D1678" s="597"/>
      <c r="E1678" s="597"/>
      <c r="F1678" s="597" t="s">
        <v>2360</v>
      </c>
      <c r="G1678" s="597" t="s">
        <v>2064</v>
      </c>
      <c r="H1678" s="598" t="str">
        <f t="shared" si="52"/>
        <v>INFRAESTRUTURA;EMPRESA PETROLÍFERA;;;;SERVICOS - TIB;SERVIÇO DE TIB</v>
      </c>
      <c r="I1678" s="599" t="s">
        <v>1567</v>
      </c>
      <c r="J1678" s="600" t="str">
        <f t="shared" si="53"/>
        <v>DESPESA NÃO ADMITIDA COM RECURSOS DA CLÁUSULA DE P,D&amp;I, CONSIDERANDO O EXECUTOR E A QUALIFICAÇÃO DO PROJETO OU PROGRAMA</v>
      </c>
    </row>
    <row r="1679" spans="1:10" ht="12" customHeight="1" x14ac:dyDescent="0.3">
      <c r="A1679" s="597" t="s">
        <v>2409</v>
      </c>
      <c r="B1679" s="597" t="s">
        <v>233</v>
      </c>
      <c r="C1679" s="597" t="s">
        <v>2354</v>
      </c>
      <c r="D1679" s="597"/>
      <c r="E1679" s="597"/>
      <c r="F1679" s="597" t="s">
        <v>2360</v>
      </c>
      <c r="G1679" s="597" t="s">
        <v>2057</v>
      </c>
      <c r="H1679" s="598" t="str">
        <f t="shared" si="52"/>
        <v>INFRAESTRUTURA;EMPRESA PETROLÍFERA;;;;SERVICOS - TIB;SERVIÇO DE TREINAMENTO, SUPORTE E QUALIFICAÇÃO</v>
      </c>
      <c r="I1679" s="599" t="s">
        <v>1567</v>
      </c>
      <c r="J1679" s="600" t="str">
        <f t="shared" si="53"/>
        <v>DESPESA NÃO ADMITIDA COM RECURSOS DA CLÁUSULA DE P,D&amp;I, CONSIDERANDO O EXECUTOR E A QUALIFICAÇÃO DO PROJETO OU PROGRAMA</v>
      </c>
    </row>
    <row r="1680" spans="1:10" ht="12" customHeight="1" x14ac:dyDescent="0.3">
      <c r="A1680" s="597" t="s">
        <v>2409</v>
      </c>
      <c r="B1680" s="597" t="s">
        <v>233</v>
      </c>
      <c r="C1680" s="597" t="s">
        <v>2354</v>
      </c>
      <c r="D1680" s="597"/>
      <c r="E1680" s="597"/>
      <c r="F1680" s="597" t="s">
        <v>2360</v>
      </c>
      <c r="G1680" s="597" t="s">
        <v>2056</v>
      </c>
      <c r="H1680" s="598" t="str">
        <f t="shared" si="52"/>
        <v>INFRAESTRUTURA;EMPRESA PETROLÍFERA;;;;SERVICOS - TIB;SERVIÇO ESPECIALIZADO PARA TIB - NORMALIZAÇÃO</v>
      </c>
      <c r="I1680" s="599" t="s">
        <v>1567</v>
      </c>
      <c r="J1680" s="600" t="str">
        <f t="shared" si="53"/>
        <v>DESPESA NÃO ADMITIDA COM RECURSOS DA CLÁUSULA DE P,D&amp;I, CONSIDERANDO O EXECUTOR E A QUALIFICAÇÃO DO PROJETO OU PROGRAMA</v>
      </c>
    </row>
    <row r="1681" spans="1:10" ht="12" customHeight="1" x14ac:dyDescent="0.3">
      <c r="A1681" s="597" t="s">
        <v>2409</v>
      </c>
      <c r="B1681" s="597" t="s">
        <v>233</v>
      </c>
      <c r="C1681" s="597" t="s">
        <v>2354</v>
      </c>
      <c r="D1681" s="597"/>
      <c r="E1681" s="597"/>
      <c r="F1681" s="597" t="s">
        <v>1648</v>
      </c>
      <c r="G1681" s="597" t="s">
        <v>2202</v>
      </c>
      <c r="H1681" s="598" t="str">
        <f t="shared" si="52"/>
        <v>INFRAESTRUTURA;EMPRESA PETROLÍFERA;;;;TESTES OPERACIONAIS;NA</v>
      </c>
      <c r="I1681" s="599" t="s">
        <v>1567</v>
      </c>
      <c r="J1681" s="600" t="str">
        <f t="shared" si="53"/>
        <v>DESPESA NÃO ADMITIDA COM RECURSOS DA CLÁUSULA DE P,D&amp;I, CONSIDERANDO O EXECUTOR E A QUALIFICAÇÃO DO PROJETO OU PROGRAMA</v>
      </c>
    </row>
    <row r="1682" spans="1:10" ht="12" customHeight="1" x14ac:dyDescent="0.3">
      <c r="A1682" s="597" t="s">
        <v>2409</v>
      </c>
      <c r="B1682" s="597" t="s">
        <v>233</v>
      </c>
      <c r="C1682" s="597" t="s">
        <v>2354</v>
      </c>
      <c r="D1682" s="597"/>
      <c r="E1682" s="597"/>
      <c r="F1682" s="597" t="s">
        <v>281</v>
      </c>
      <c r="G1682" s="597" t="s">
        <v>2202</v>
      </c>
      <c r="H1682" s="598" t="str">
        <f t="shared" si="52"/>
        <v>INFRAESTRUTURA;EMPRESA PETROLÍFERA;;;;TRIBUTOS;NA</v>
      </c>
      <c r="I1682" s="599" t="s">
        <v>1567</v>
      </c>
      <c r="J1682" s="600" t="str">
        <f t="shared" si="53"/>
        <v>DESPESA NÃO ADMITIDA COM RECURSOS DA CLÁUSULA DE P,D&amp;I, CONSIDERANDO O EXECUTOR E A QUALIFICAÇÃO DO PROJETO OU PROGRAMA</v>
      </c>
    </row>
    <row r="1683" spans="1:10" ht="12" customHeight="1" x14ac:dyDescent="0.3">
      <c r="A1683" s="597" t="s">
        <v>2409</v>
      </c>
      <c r="B1683" s="600" t="s">
        <v>233</v>
      </c>
      <c r="C1683" s="600"/>
      <c r="D1683" s="600"/>
      <c r="E1683" s="600"/>
      <c r="F1683" s="597" t="s">
        <v>2357</v>
      </c>
      <c r="G1683" s="600" t="s">
        <v>2408</v>
      </c>
      <c r="H1683" s="598" t="str">
        <f t="shared" si="52"/>
        <v>INFRAESTRUTURA;EMPRESA PETROLÍFERA;;;;SERVICOS;SERVIÇO DE QUALIFICAÇÃO E CERTIFICAÇÃO</v>
      </c>
      <c r="I1683" s="599" t="s">
        <v>1567</v>
      </c>
      <c r="J1683" s="600" t="str">
        <f t="shared" si="53"/>
        <v>DESPESA NÃO ADMITIDA COM RECURSOS DA CLÁUSULA DE P,D&amp;I, CONSIDERANDO O EXECUTOR E A QUALIFICAÇÃO DO PROJETO OU PROGRAMA</v>
      </c>
    </row>
    <row r="1684" spans="1:10" ht="12" customHeight="1" x14ac:dyDescent="0.3">
      <c r="A1684" s="597" t="s">
        <v>21</v>
      </c>
      <c r="B1684" s="597" t="s">
        <v>233</v>
      </c>
      <c r="C1684" s="597" t="s">
        <v>2354</v>
      </c>
      <c r="D1684" s="597" t="s">
        <v>2354</v>
      </c>
      <c r="E1684" s="597" t="s">
        <v>2354</v>
      </c>
      <c r="F1684" s="597" t="s">
        <v>1646</v>
      </c>
      <c r="G1684" s="597" t="s">
        <v>2050</v>
      </c>
      <c r="H1684" s="598" t="str">
        <f t="shared" si="52"/>
        <v>PESQUISA APLICADA;EMPRESA PETROLÍFERA;;;;CAPACITACAO DE FORNECEDORES;BENS E MATERIAIS - CABEÇA DE SÉRIE E LOTE PILOTO</v>
      </c>
      <c r="I1684" s="599" t="s">
        <v>1567</v>
      </c>
      <c r="J1684" s="600" t="str">
        <f t="shared" si="53"/>
        <v>DESPESA NÃO ADMITIDA COM RECURSOS DA CLÁUSULA DE P,D&amp;I, CONSIDERANDO O EXECUTOR E A QUALIFICAÇÃO DO PROJETO OU PROGRAMA</v>
      </c>
    </row>
    <row r="1685" spans="1:10" ht="12" customHeight="1" x14ac:dyDescent="0.3">
      <c r="A1685" s="597" t="s">
        <v>21</v>
      </c>
      <c r="B1685" s="597" t="s">
        <v>233</v>
      </c>
      <c r="C1685" s="597" t="s">
        <v>2354</v>
      </c>
      <c r="D1685" s="597" t="s">
        <v>2354</v>
      </c>
      <c r="E1685" s="597" t="s">
        <v>2354</v>
      </c>
      <c r="F1685" s="597" t="s">
        <v>1646</v>
      </c>
      <c r="G1685" s="597" t="s">
        <v>2053</v>
      </c>
      <c r="H1685" s="598" t="str">
        <f t="shared" si="52"/>
        <v>PESQUISA APLICADA;EMPRESA PETROLÍFERA;;;;CAPACITACAO DE FORNECEDORES;EQUIPAMENTOS E MATERIAIS - PRIMEIRO LOTE</v>
      </c>
      <c r="I1685" s="599" t="s">
        <v>1567</v>
      </c>
      <c r="J1685" s="600" t="str">
        <f t="shared" si="53"/>
        <v>DESPESA NÃO ADMITIDA COM RECURSOS DA CLÁUSULA DE P,D&amp;I, CONSIDERANDO O EXECUTOR E A QUALIFICAÇÃO DO PROJETO OU PROGRAMA</v>
      </c>
    </row>
    <row r="1686" spans="1:10" ht="12" customHeight="1" x14ac:dyDescent="0.3">
      <c r="A1686" s="597" t="s">
        <v>21</v>
      </c>
      <c r="B1686" s="597" t="s">
        <v>233</v>
      </c>
      <c r="C1686" s="597" t="s">
        <v>2354</v>
      </c>
      <c r="D1686" s="597" t="s">
        <v>2354</v>
      </c>
      <c r="E1686" s="597" t="s">
        <v>2354</v>
      </c>
      <c r="F1686" s="597" t="s">
        <v>1646</v>
      </c>
      <c r="G1686" s="597" t="s">
        <v>260</v>
      </c>
      <c r="H1686" s="598" t="str">
        <f t="shared" si="52"/>
        <v>PESQUISA APLICADA;EMPRESA PETROLÍFERA;;;;CAPACITACAO DE FORNECEDORES;EQUIPAMENTOS LABORATORIAIS</v>
      </c>
      <c r="I1686" s="599" t="s">
        <v>1567</v>
      </c>
      <c r="J1686" s="600" t="str">
        <f t="shared" si="53"/>
        <v>DESPESA NÃO ADMITIDA COM RECURSOS DA CLÁUSULA DE P,D&amp;I, CONSIDERANDO O EXECUTOR E A QUALIFICAÇÃO DO PROJETO OU PROGRAMA</v>
      </c>
    </row>
    <row r="1687" spans="1:10" ht="12" customHeight="1" x14ac:dyDescent="0.3">
      <c r="A1687" s="597" t="s">
        <v>21</v>
      </c>
      <c r="B1687" s="597" t="s">
        <v>233</v>
      </c>
      <c r="C1687" s="597" t="s">
        <v>2354</v>
      </c>
      <c r="D1687" s="597" t="s">
        <v>2354</v>
      </c>
      <c r="E1687" s="597" t="s">
        <v>2354</v>
      </c>
      <c r="F1687" s="597" t="s">
        <v>1646</v>
      </c>
      <c r="G1687" s="597" t="s">
        <v>2052</v>
      </c>
      <c r="H1687" s="598" t="str">
        <f t="shared" si="52"/>
        <v>PESQUISA APLICADA;EMPRESA PETROLÍFERA;;;;CAPACITACAO DE FORNECEDORES;ESTUDOS DE VIABILIDADE TÉCNICA E ECONÔMICA</v>
      </c>
      <c r="I1687" s="599" t="s">
        <v>1567</v>
      </c>
      <c r="J1687" s="600" t="str">
        <f t="shared" si="53"/>
        <v>DESPESA NÃO ADMITIDA COM RECURSOS DA CLÁUSULA DE P,D&amp;I, CONSIDERANDO O EXECUTOR E A QUALIFICAÇÃO DO PROJETO OU PROGRAMA</v>
      </c>
    </row>
    <row r="1688" spans="1:10" ht="12" customHeight="1" x14ac:dyDescent="0.3">
      <c r="A1688" s="597" t="s">
        <v>21</v>
      </c>
      <c r="B1688" s="597" t="s">
        <v>233</v>
      </c>
      <c r="C1688" s="597" t="s">
        <v>2354</v>
      </c>
      <c r="D1688" s="597" t="s">
        <v>2354</v>
      </c>
      <c r="E1688" s="597" t="s">
        <v>2354</v>
      </c>
      <c r="F1688" s="597" t="s">
        <v>1646</v>
      </c>
      <c r="G1688" s="597" t="s">
        <v>2051</v>
      </c>
      <c r="H1688" s="598" t="str">
        <f t="shared" si="52"/>
        <v>PESQUISA APLICADA;EMPRESA PETROLÍFERA;;;;CAPACITACAO DE FORNECEDORES;SERVIÇOS - CABEÇA DE SÉRIE E LOTE PILOTO</v>
      </c>
      <c r="I1688" s="599" t="s">
        <v>1567</v>
      </c>
      <c r="J1688" s="600" t="str">
        <f t="shared" si="53"/>
        <v>DESPESA NÃO ADMITIDA COM RECURSOS DA CLÁUSULA DE P,D&amp;I, CONSIDERANDO O EXECUTOR E A QUALIFICAÇÃO DO PROJETO OU PROGRAMA</v>
      </c>
    </row>
    <row r="1689" spans="1:10" ht="12" customHeight="1" x14ac:dyDescent="0.3">
      <c r="A1689" s="597" t="s">
        <v>21</v>
      </c>
      <c r="B1689" s="597" t="s">
        <v>233</v>
      </c>
      <c r="C1689" s="597" t="s">
        <v>2354</v>
      </c>
      <c r="D1689" s="597" t="s">
        <v>2354</v>
      </c>
      <c r="E1689" s="597" t="s">
        <v>2354</v>
      </c>
      <c r="F1689" s="597" t="s">
        <v>1646</v>
      </c>
      <c r="G1689" s="597" t="s">
        <v>2054</v>
      </c>
      <c r="H1689" s="598" t="str">
        <f t="shared" si="52"/>
        <v>PESQUISA APLICADA;EMPRESA PETROLÍFERA;;;;CAPACITACAO DE FORNECEDORES;SERVIÇOS - OPERACIONALIZAÇÃO DE EQUIPAMENTOS</v>
      </c>
      <c r="I1689" s="599" t="s">
        <v>1567</v>
      </c>
      <c r="J1689" s="600" t="str">
        <f t="shared" si="53"/>
        <v>DESPESA NÃO ADMITIDA COM RECURSOS DA CLÁUSULA DE P,D&amp;I, CONSIDERANDO O EXECUTOR E A QUALIFICAÇÃO DO PROJETO OU PROGRAMA</v>
      </c>
    </row>
    <row r="1690" spans="1:10" ht="12" customHeight="1" x14ac:dyDescent="0.3">
      <c r="A1690" s="597" t="s">
        <v>21</v>
      </c>
      <c r="B1690" s="597" t="s">
        <v>233</v>
      </c>
      <c r="C1690" s="597" t="s">
        <v>2354</v>
      </c>
      <c r="D1690" s="597" t="s">
        <v>2354</v>
      </c>
      <c r="E1690" s="597" t="s">
        <v>2354</v>
      </c>
      <c r="F1690" s="597" t="s">
        <v>2362</v>
      </c>
      <c r="G1690" s="597" t="s">
        <v>2202</v>
      </c>
      <c r="H1690" s="598" t="str">
        <f t="shared" si="52"/>
        <v>PESQUISA APLICADA;EMPRESA PETROLÍFERA;;;;CUSTOS DIRETOS;NA</v>
      </c>
      <c r="I1690" s="599" t="s">
        <v>1567</v>
      </c>
      <c r="J1690" s="600" t="str">
        <f t="shared" si="53"/>
        <v>DESPESA NÃO ADMITIDA COM RECURSOS DA CLÁUSULA DE P,D&amp;I, CONSIDERANDO O EXECUTOR E A QUALIFICAÇÃO DO PROJETO OU PROGRAMA</v>
      </c>
    </row>
    <row r="1691" spans="1:10" ht="12" customHeight="1" x14ac:dyDescent="0.3">
      <c r="A1691" s="597" t="s">
        <v>21</v>
      </c>
      <c r="B1691" s="597" t="s">
        <v>233</v>
      </c>
      <c r="C1691" s="597" t="s">
        <v>2354</v>
      </c>
      <c r="D1691" s="597" t="s">
        <v>2354</v>
      </c>
      <c r="E1691" s="597" t="s">
        <v>2354</v>
      </c>
      <c r="F1691" s="597" t="s">
        <v>1643</v>
      </c>
      <c r="G1691" s="597" t="s">
        <v>2202</v>
      </c>
      <c r="H1691" s="598" t="str">
        <f t="shared" si="52"/>
        <v>PESQUISA APLICADA;EMPRESA PETROLÍFERA;;;;DIARIAS E AJUDA DE CUSTO;NA</v>
      </c>
      <c r="I1691" s="599" t="s">
        <v>1575</v>
      </c>
      <c r="J1691" s="600" t="str">
        <f t="shared" si="53"/>
        <v/>
      </c>
    </row>
    <row r="1692" spans="1:10" ht="12" customHeight="1" x14ac:dyDescent="0.3">
      <c r="A1692" s="597" t="s">
        <v>21</v>
      </c>
      <c r="B1692" s="597" t="s">
        <v>233</v>
      </c>
      <c r="C1692" s="597" t="s">
        <v>2354</v>
      </c>
      <c r="D1692" s="597" t="s">
        <v>2354</v>
      </c>
      <c r="E1692" s="597" t="s">
        <v>2354</v>
      </c>
      <c r="F1692" s="597" t="s">
        <v>1645</v>
      </c>
      <c r="G1692" s="597" t="s">
        <v>2361</v>
      </c>
      <c r="H1692" s="598" t="str">
        <f t="shared" si="52"/>
        <v>PESQUISA APLICADA;EMPRESA PETROLÍFERA;;;;EQUIPAMENTO E MATERIAL PERMANENTE;EQUIPAMENTO</v>
      </c>
      <c r="I1692" s="599" t="s">
        <v>1575</v>
      </c>
      <c r="J1692" s="600" t="str">
        <f t="shared" si="53"/>
        <v/>
      </c>
    </row>
    <row r="1693" spans="1:10" ht="12" customHeight="1" x14ac:dyDescent="0.3">
      <c r="A1693" s="597" t="s">
        <v>21</v>
      </c>
      <c r="B1693" s="597" t="s">
        <v>233</v>
      </c>
      <c r="C1693" s="597" t="s">
        <v>2354</v>
      </c>
      <c r="D1693" s="597" t="s">
        <v>2354</v>
      </c>
      <c r="E1693" s="597" t="s">
        <v>2354</v>
      </c>
      <c r="F1693" s="597" t="s">
        <v>1645</v>
      </c>
      <c r="G1693" s="597" t="s">
        <v>1248</v>
      </c>
      <c r="H1693" s="598" t="str">
        <f t="shared" si="52"/>
        <v>PESQUISA APLICADA;EMPRESA PETROLÍFERA;;;;EQUIPAMENTO E MATERIAL PERMANENTE;MATERIAL PERMANENTE</v>
      </c>
      <c r="I1693" s="599" t="s">
        <v>1575</v>
      </c>
      <c r="J1693" s="600" t="str">
        <f t="shared" si="53"/>
        <v/>
      </c>
    </row>
    <row r="1694" spans="1:10" ht="12" customHeight="1" x14ac:dyDescent="0.3">
      <c r="A1694" s="597" t="s">
        <v>21</v>
      </c>
      <c r="B1694" s="597" t="s">
        <v>233</v>
      </c>
      <c r="C1694" s="597" t="s">
        <v>2354</v>
      </c>
      <c r="D1694" s="597" t="s">
        <v>2354</v>
      </c>
      <c r="E1694" s="597" t="s">
        <v>2354</v>
      </c>
      <c r="F1694" s="597" t="s">
        <v>448</v>
      </c>
      <c r="G1694" s="597" t="s">
        <v>2062</v>
      </c>
      <c r="H1694" s="598" t="str">
        <f t="shared" si="52"/>
        <v>PESQUISA APLICADA;EMPRESA PETROLÍFERA;;;;EQUIPE;BOLSA - ALUNO DE GRADUAÇÃO OU PÓS-GRADUAÇÃO</v>
      </c>
      <c r="I1694" s="599" t="s">
        <v>1567</v>
      </c>
      <c r="J1694" s="600" t="str">
        <f t="shared" si="53"/>
        <v>DESPESA NÃO ADMITIDA COM RECURSOS DA CLÁUSULA DE P,D&amp;I, CONSIDERANDO O EXECUTOR E A QUALIFICAÇÃO DO PROJETO OU PROGRAMA</v>
      </c>
    </row>
    <row r="1695" spans="1:10" ht="12" customHeight="1" x14ac:dyDescent="0.3">
      <c r="A1695" s="597" t="s">
        <v>21</v>
      </c>
      <c r="B1695" s="597" t="s">
        <v>233</v>
      </c>
      <c r="C1695" s="597" t="s">
        <v>2354</v>
      </c>
      <c r="D1695" s="597" t="s">
        <v>2354</v>
      </c>
      <c r="E1695" s="597" t="s">
        <v>2354</v>
      </c>
      <c r="F1695" s="597" t="s">
        <v>448</v>
      </c>
      <c r="G1695" s="597" t="s">
        <v>2061</v>
      </c>
      <c r="H1695" s="598" t="str">
        <f t="shared" si="52"/>
        <v>PESQUISA APLICADA;EMPRESA PETROLÍFERA;;;;EQUIPE;BOLSA - DOCENTE OU PESQUISADOR DA INSTITUIÇÃO</v>
      </c>
      <c r="I1695" s="599" t="s">
        <v>1567</v>
      </c>
      <c r="J1695" s="600" t="str">
        <f t="shared" si="53"/>
        <v>DESPESA NÃO ADMITIDA COM RECURSOS DA CLÁUSULA DE P,D&amp;I, CONSIDERANDO O EXECUTOR E A QUALIFICAÇÃO DO PROJETO OU PROGRAMA</v>
      </c>
    </row>
    <row r="1696" spans="1:10" ht="12" customHeight="1" x14ac:dyDescent="0.3">
      <c r="A1696" s="597" t="s">
        <v>21</v>
      </c>
      <c r="B1696" s="597" t="s">
        <v>233</v>
      </c>
      <c r="C1696" s="597" t="s">
        <v>2354</v>
      </c>
      <c r="D1696" s="597" t="s">
        <v>2354</v>
      </c>
      <c r="E1696" s="597" t="s">
        <v>2354</v>
      </c>
      <c r="F1696" s="597" t="s">
        <v>448</v>
      </c>
      <c r="G1696" s="597" t="s">
        <v>2063</v>
      </c>
      <c r="H1696" s="598" t="str">
        <f t="shared" si="52"/>
        <v>PESQUISA APLICADA;EMPRESA PETROLÍFERA;;;;EQUIPE;BOLSA - PESQUISADOR VISITANTE</v>
      </c>
      <c r="I1696" s="599" t="s">
        <v>1567</v>
      </c>
      <c r="J1696" s="600" t="str">
        <f t="shared" si="53"/>
        <v>DESPESA NÃO ADMITIDA COM RECURSOS DA CLÁUSULA DE P,D&amp;I, CONSIDERANDO O EXECUTOR E A QUALIFICAÇÃO DO PROJETO OU PROGRAMA</v>
      </c>
    </row>
    <row r="1697" spans="1:10" ht="12" customHeight="1" x14ac:dyDescent="0.3">
      <c r="A1697" s="597" t="s">
        <v>21</v>
      </c>
      <c r="B1697" s="597" t="s">
        <v>233</v>
      </c>
      <c r="C1697" s="597" t="s">
        <v>2354</v>
      </c>
      <c r="D1697" s="597" t="s">
        <v>2354</v>
      </c>
      <c r="E1697" s="597" t="s">
        <v>2354</v>
      </c>
      <c r="F1697" s="597" t="s">
        <v>448</v>
      </c>
      <c r="G1697" s="597" t="s">
        <v>1641</v>
      </c>
      <c r="H1697" s="598" t="str">
        <f t="shared" ref="H1697:H1759" si="54">CONCATENATE(A1697,$H$2,B1697,$H$2,C1697,$H$2,D1697,$H$2,E1697,$H$2,F1697,$H$2,G1697)</f>
        <v>PESQUISA APLICADA;EMPRESA PETROLÍFERA;;;;EQUIPE;REMUNERAÇÃO DIRETA</v>
      </c>
      <c r="I1697" s="599" t="s">
        <v>1575</v>
      </c>
      <c r="J1697" s="600" t="str">
        <f t="shared" ref="J1697:J1759" si="55">IF(I1697="N",J$3,"")</f>
        <v/>
      </c>
    </row>
    <row r="1698" spans="1:10" ht="12" customHeight="1" x14ac:dyDescent="0.3">
      <c r="A1698" s="597" t="s">
        <v>21</v>
      </c>
      <c r="B1698" s="597" t="s">
        <v>233</v>
      </c>
      <c r="C1698" s="597" t="s">
        <v>2354</v>
      </c>
      <c r="D1698" s="597" t="s">
        <v>2354</v>
      </c>
      <c r="E1698" s="597" t="s">
        <v>2354</v>
      </c>
      <c r="F1698" s="597" t="s">
        <v>1642</v>
      </c>
      <c r="G1698" s="597" t="s">
        <v>2202</v>
      </c>
      <c r="H1698" s="598" t="str">
        <f t="shared" si="54"/>
        <v>PESQUISA APLICADA;EMPRESA PETROLÍFERA;;;;MATERIAL DE CONSUMO;NA</v>
      </c>
      <c r="I1698" s="599" t="s">
        <v>1575</v>
      </c>
      <c r="J1698" s="600" t="str">
        <f t="shared" si="55"/>
        <v/>
      </c>
    </row>
    <row r="1699" spans="1:10" ht="12" customHeight="1" x14ac:dyDescent="0.3">
      <c r="A1699" s="597" t="s">
        <v>21</v>
      </c>
      <c r="B1699" s="597" t="s">
        <v>233</v>
      </c>
      <c r="C1699" s="597" t="s">
        <v>2354</v>
      </c>
      <c r="D1699" s="597" t="s">
        <v>2354</v>
      </c>
      <c r="E1699" s="597" t="s">
        <v>2354</v>
      </c>
      <c r="F1699" s="597" t="s">
        <v>1644</v>
      </c>
      <c r="G1699" s="597" t="s">
        <v>2066</v>
      </c>
      <c r="H1699" s="598" t="str">
        <f t="shared" si="54"/>
        <v>PESQUISA APLICADA;EMPRESA PETROLÍFERA;;;;OBRAS E INSTALACOES;AMPLIAÇÃO DE ÁREA DE EDIFICAÇÃO</v>
      </c>
      <c r="I1699" s="599" t="s">
        <v>1567</v>
      </c>
      <c r="J1699" s="600" t="str">
        <f t="shared" si="55"/>
        <v>DESPESA NÃO ADMITIDA COM RECURSOS DA CLÁUSULA DE P,D&amp;I, CONSIDERANDO O EXECUTOR E A QUALIFICAÇÃO DO PROJETO OU PROGRAMA</v>
      </c>
    </row>
    <row r="1700" spans="1:10" ht="12" customHeight="1" x14ac:dyDescent="0.3">
      <c r="A1700" s="597" t="s">
        <v>21</v>
      </c>
      <c r="B1700" s="597" t="s">
        <v>233</v>
      </c>
      <c r="C1700" s="597" t="s">
        <v>2354</v>
      </c>
      <c r="D1700" s="597" t="s">
        <v>2354</v>
      </c>
      <c r="E1700" s="597" t="s">
        <v>2354</v>
      </c>
      <c r="F1700" s="597" t="s">
        <v>1644</v>
      </c>
      <c r="G1700" s="597" t="s">
        <v>258</v>
      </c>
      <c r="H1700" s="598" t="str">
        <f t="shared" si="54"/>
        <v>PESQUISA APLICADA;EMPRESA PETROLÍFERA;;;;OBRAS E INSTALACOES;CONSTRUÇÃO DE NOVA EDIFICAÇÃO</v>
      </c>
      <c r="I1700" s="599" t="s">
        <v>1567</v>
      </c>
      <c r="J1700" s="600" t="str">
        <f t="shared" si="55"/>
        <v>DESPESA NÃO ADMITIDA COM RECURSOS DA CLÁUSULA DE P,D&amp;I, CONSIDERANDO O EXECUTOR E A QUALIFICAÇÃO DO PROJETO OU PROGRAMA</v>
      </c>
    </row>
    <row r="1701" spans="1:10" ht="12" customHeight="1" x14ac:dyDescent="0.3">
      <c r="A1701" s="597" t="s">
        <v>21</v>
      </c>
      <c r="B1701" s="597" t="s">
        <v>233</v>
      </c>
      <c r="C1701" s="597" t="s">
        <v>2354</v>
      </c>
      <c r="D1701" s="597" t="s">
        <v>2354</v>
      </c>
      <c r="E1701" s="597" t="s">
        <v>2354</v>
      </c>
      <c r="F1701" s="597" t="s">
        <v>1644</v>
      </c>
      <c r="G1701" s="597" t="s">
        <v>2067</v>
      </c>
      <c r="H1701" s="598" t="str">
        <f t="shared" si="54"/>
        <v>PESQUISA APLICADA;EMPRESA PETROLÍFERA;;;;OBRAS E INSTALACOES;PROJETO EXECUTIVO E ESTUDOS TÉCNICOS</v>
      </c>
      <c r="I1701" s="599" t="s">
        <v>1567</v>
      </c>
      <c r="J1701" s="600" t="str">
        <f t="shared" si="55"/>
        <v>DESPESA NÃO ADMITIDA COM RECURSOS DA CLÁUSULA DE P,D&amp;I, CONSIDERANDO O EXECUTOR E A QUALIFICAÇÃO DO PROJETO OU PROGRAMA</v>
      </c>
    </row>
    <row r="1702" spans="1:10" ht="12" customHeight="1" x14ac:dyDescent="0.3">
      <c r="A1702" s="597" t="s">
        <v>21</v>
      </c>
      <c r="B1702" s="597" t="s">
        <v>233</v>
      </c>
      <c r="C1702" s="597" t="s">
        <v>2354</v>
      </c>
      <c r="D1702" s="597" t="s">
        <v>2354</v>
      </c>
      <c r="E1702" s="597" t="s">
        <v>2354</v>
      </c>
      <c r="F1702" s="597" t="s">
        <v>1644</v>
      </c>
      <c r="G1702" s="597" t="s">
        <v>219</v>
      </c>
      <c r="H1702" s="598" t="str">
        <f t="shared" si="54"/>
        <v>PESQUISA APLICADA;EMPRESA PETROLÍFERA;;;;OBRAS E INSTALACOES;REFORMA DE EDIFICAÇÃO</v>
      </c>
      <c r="I1702" s="599" t="s">
        <v>1567</v>
      </c>
      <c r="J1702" s="600" t="str">
        <f t="shared" si="55"/>
        <v>DESPESA NÃO ADMITIDA COM RECURSOS DA CLÁUSULA DE P,D&amp;I, CONSIDERANDO O EXECUTOR E A QUALIFICAÇÃO DO PROJETO OU PROGRAMA</v>
      </c>
    </row>
    <row r="1703" spans="1:10" ht="12" customHeight="1" x14ac:dyDescent="0.3">
      <c r="A1703" s="597" t="s">
        <v>21</v>
      </c>
      <c r="B1703" s="597" t="s">
        <v>233</v>
      </c>
      <c r="C1703" s="597" t="s">
        <v>2354</v>
      </c>
      <c r="D1703" s="597" t="s">
        <v>2354</v>
      </c>
      <c r="E1703" s="597" t="s">
        <v>2354</v>
      </c>
      <c r="F1703" s="597" t="s">
        <v>1644</v>
      </c>
      <c r="G1703" s="597" t="s">
        <v>2065</v>
      </c>
      <c r="H1703" s="598" t="str">
        <f t="shared" si="54"/>
        <v>PESQUISA APLICADA;EMPRESA PETROLÍFERA;;;;OBRAS E INSTALACOES;SERVIÇO TÉCNICO DE APOIO - INFRAESTRUTURA</v>
      </c>
      <c r="I1703" s="599" t="s">
        <v>1575</v>
      </c>
      <c r="J1703" s="600" t="str">
        <f t="shared" si="55"/>
        <v/>
      </c>
    </row>
    <row r="1704" spans="1:10" ht="12" customHeight="1" x14ac:dyDescent="0.3">
      <c r="A1704" s="597" t="s">
        <v>21</v>
      </c>
      <c r="B1704" s="597" t="s">
        <v>233</v>
      </c>
      <c r="C1704" s="597" t="s">
        <v>2354</v>
      </c>
      <c r="D1704" s="597" t="s">
        <v>2354</v>
      </c>
      <c r="E1704" s="597" t="s">
        <v>2354</v>
      </c>
      <c r="F1704" s="597" t="s">
        <v>10</v>
      </c>
      <c r="G1704" s="597" t="s">
        <v>1649</v>
      </c>
      <c r="H1704" s="598" t="str">
        <f t="shared" si="54"/>
        <v>PESQUISA APLICADA;EMPRESA PETROLÍFERA;;;;OUTRAS DESPESAS;DESPESA DE IMPORTACAO</v>
      </c>
      <c r="I1704" s="599" t="s">
        <v>1575</v>
      </c>
      <c r="J1704" s="600" t="str">
        <f t="shared" si="55"/>
        <v/>
      </c>
    </row>
    <row r="1705" spans="1:10" ht="12" customHeight="1" x14ac:dyDescent="0.3">
      <c r="A1705" s="597" t="s">
        <v>21</v>
      </c>
      <c r="B1705" s="597" t="s">
        <v>233</v>
      </c>
      <c r="C1705" s="597" t="s">
        <v>2354</v>
      </c>
      <c r="D1705" s="597" t="s">
        <v>2354</v>
      </c>
      <c r="E1705" s="597" t="s">
        <v>2354</v>
      </c>
      <c r="F1705" s="597" t="s">
        <v>10</v>
      </c>
      <c r="G1705" s="597" t="s">
        <v>1650</v>
      </c>
      <c r="H1705" s="598" t="str">
        <f t="shared" si="54"/>
        <v>PESQUISA APLICADA;EMPRESA PETROLÍFERA;;;;OUTRAS DESPESAS;DESPESA OPERACIONAL E ADMINISTRATIVA</v>
      </c>
      <c r="I1705" s="599" t="s">
        <v>1567</v>
      </c>
      <c r="J1705" s="600" t="str">
        <f t="shared" si="55"/>
        <v>DESPESA NÃO ADMITIDA COM RECURSOS DA CLÁUSULA DE P,D&amp;I, CONSIDERANDO O EXECUTOR E A QUALIFICAÇÃO DO PROJETO OU PROGRAMA</v>
      </c>
    </row>
    <row r="1706" spans="1:10" ht="12" customHeight="1" x14ac:dyDescent="0.3">
      <c r="A1706" s="597" t="s">
        <v>21</v>
      </c>
      <c r="B1706" s="597" t="s">
        <v>233</v>
      </c>
      <c r="C1706" s="597" t="s">
        <v>2354</v>
      </c>
      <c r="D1706" s="597" t="s">
        <v>2354</v>
      </c>
      <c r="E1706" s="597" t="s">
        <v>2354</v>
      </c>
      <c r="F1706" s="597" t="s">
        <v>10</v>
      </c>
      <c r="G1706" s="597" t="s">
        <v>277</v>
      </c>
      <c r="H1706" s="598" t="str">
        <f t="shared" si="54"/>
        <v>PESQUISA APLICADA;EMPRESA PETROLÍFERA;;;;OUTRAS DESPESAS;RESSARCIMENTO DE CUSTOS INDIRETOS</v>
      </c>
      <c r="I1706" s="599" t="s">
        <v>1567</v>
      </c>
      <c r="J1706" s="600" t="str">
        <f t="shared" si="55"/>
        <v>DESPESA NÃO ADMITIDA COM RECURSOS DA CLÁUSULA DE P,D&amp;I, CONSIDERANDO O EXECUTOR E A QUALIFICAÇÃO DO PROJETO OU PROGRAMA</v>
      </c>
    </row>
    <row r="1707" spans="1:10" ht="12" customHeight="1" x14ac:dyDescent="0.3">
      <c r="A1707" s="597" t="s">
        <v>21</v>
      </c>
      <c r="B1707" s="597" t="s">
        <v>233</v>
      </c>
      <c r="C1707" s="597" t="s">
        <v>2354</v>
      </c>
      <c r="D1707" s="597" t="s">
        <v>2354</v>
      </c>
      <c r="E1707" s="597" t="s">
        <v>2354</v>
      </c>
      <c r="F1707" s="597" t="s">
        <v>317</v>
      </c>
      <c r="G1707" s="597" t="s">
        <v>2060</v>
      </c>
      <c r="H1707" s="598" t="str">
        <f t="shared" si="54"/>
        <v>PESQUISA APLICADA;EMPRESA PETROLÍFERA;;;;OUTROS BENS E DIREITOS;DADO GEOLÓGICO, GEOQUÍMICO OU GEOFÍSICO PÚBLICO</v>
      </c>
      <c r="I1707" s="599" t="s">
        <v>1567</v>
      </c>
      <c r="J1707" s="600" t="str">
        <f t="shared" si="55"/>
        <v>DESPESA NÃO ADMITIDA COM RECURSOS DA CLÁUSULA DE P,D&amp;I, CONSIDERANDO O EXECUTOR E A QUALIFICAÇÃO DO PROJETO OU PROGRAMA</v>
      </c>
    </row>
    <row r="1708" spans="1:10" ht="12" customHeight="1" x14ac:dyDescent="0.3">
      <c r="A1708" s="597" t="s">
        <v>21</v>
      </c>
      <c r="B1708" s="597" t="s">
        <v>233</v>
      </c>
      <c r="C1708" s="597" t="s">
        <v>2354</v>
      </c>
      <c r="D1708" s="597" t="s">
        <v>2354</v>
      </c>
      <c r="E1708" s="597" t="s">
        <v>2354</v>
      </c>
      <c r="F1708" s="597" t="s">
        <v>317</v>
      </c>
      <c r="G1708" s="597" t="s">
        <v>220</v>
      </c>
      <c r="H1708" s="598" t="str">
        <f t="shared" si="54"/>
        <v>PESQUISA APLICADA;EMPRESA PETROLÍFERA;;;;OUTROS BENS E DIREITOS;DADO NÃO REGULADO PELA ANP</v>
      </c>
      <c r="I1708" s="599" t="s">
        <v>1567</v>
      </c>
      <c r="J1708" s="600" t="str">
        <f t="shared" si="55"/>
        <v>DESPESA NÃO ADMITIDA COM RECURSOS DA CLÁUSULA DE P,D&amp;I, CONSIDERANDO O EXECUTOR E A QUALIFICAÇÃO DO PROJETO OU PROGRAMA</v>
      </c>
    </row>
    <row r="1709" spans="1:10" ht="12" customHeight="1" x14ac:dyDescent="0.3">
      <c r="A1709" s="597" t="s">
        <v>21</v>
      </c>
      <c r="B1709" s="597" t="s">
        <v>233</v>
      </c>
      <c r="C1709" s="597" t="s">
        <v>2354</v>
      </c>
      <c r="D1709" s="597" t="s">
        <v>2354</v>
      </c>
      <c r="E1709" s="597" t="s">
        <v>2354</v>
      </c>
      <c r="F1709" s="597" t="s">
        <v>317</v>
      </c>
      <c r="G1709" s="597" t="s">
        <v>215</v>
      </c>
      <c r="H1709" s="598" t="str">
        <f t="shared" si="54"/>
        <v>PESQUISA APLICADA;EMPRESA PETROLÍFERA;;;;OUTROS BENS E DIREITOS;MATERIAL BIBLIOGRÁFICO</v>
      </c>
      <c r="I1709" s="599" t="s">
        <v>1567</v>
      </c>
      <c r="J1709" s="600" t="str">
        <f t="shared" si="55"/>
        <v>DESPESA NÃO ADMITIDA COM RECURSOS DA CLÁUSULA DE P,D&amp;I, CONSIDERANDO O EXECUTOR E A QUALIFICAÇÃO DO PROJETO OU PROGRAMA</v>
      </c>
    </row>
    <row r="1710" spans="1:10" ht="12" customHeight="1" x14ac:dyDescent="0.3">
      <c r="A1710" s="597" t="s">
        <v>21</v>
      </c>
      <c r="B1710" s="597" t="s">
        <v>233</v>
      </c>
      <c r="C1710" s="597" t="s">
        <v>2354</v>
      </c>
      <c r="D1710" s="597" t="s">
        <v>2354</v>
      </c>
      <c r="E1710" s="597" t="s">
        <v>2354</v>
      </c>
      <c r="F1710" s="597" t="s">
        <v>317</v>
      </c>
      <c r="G1710" s="597" t="s">
        <v>2068</v>
      </c>
      <c r="H1710" s="598" t="str">
        <f t="shared" si="54"/>
        <v>PESQUISA APLICADA;EMPRESA PETROLÍFERA;;;;OUTROS BENS E DIREITOS;OUTRO (ESPECIFIQUE)</v>
      </c>
      <c r="I1710" s="599" t="s">
        <v>1567</v>
      </c>
      <c r="J1710" s="600" t="str">
        <f t="shared" si="55"/>
        <v>DESPESA NÃO ADMITIDA COM RECURSOS DA CLÁUSULA DE P,D&amp;I, CONSIDERANDO O EXECUTOR E A QUALIFICAÇÃO DO PROJETO OU PROGRAMA</v>
      </c>
    </row>
    <row r="1711" spans="1:10" ht="12" customHeight="1" x14ac:dyDescent="0.3">
      <c r="A1711" s="597" t="s">
        <v>21</v>
      </c>
      <c r="B1711" s="597" t="s">
        <v>233</v>
      </c>
      <c r="C1711" s="597" t="s">
        <v>2354</v>
      </c>
      <c r="D1711" s="597" t="s">
        <v>2354</v>
      </c>
      <c r="E1711" s="597" t="s">
        <v>2354</v>
      </c>
      <c r="F1711" s="597" t="s">
        <v>317</v>
      </c>
      <c r="G1711" s="597" t="s">
        <v>321</v>
      </c>
      <c r="H1711" s="598" t="str">
        <f t="shared" si="54"/>
        <v>PESQUISA APLICADA;EMPRESA PETROLÍFERA;;;;OUTROS BENS E DIREITOS;SOFTWARE</v>
      </c>
      <c r="I1711" s="599" t="s">
        <v>1567</v>
      </c>
      <c r="J1711" s="600" t="str">
        <f t="shared" si="55"/>
        <v>DESPESA NÃO ADMITIDA COM RECURSOS DA CLÁUSULA DE P,D&amp;I, CONSIDERANDO O EXECUTOR E A QUALIFICAÇÃO DO PROJETO OU PROGRAMA</v>
      </c>
    </row>
    <row r="1712" spans="1:10" ht="12" customHeight="1" x14ac:dyDescent="0.3">
      <c r="A1712" s="597" t="s">
        <v>21</v>
      </c>
      <c r="B1712" s="597" t="s">
        <v>233</v>
      </c>
      <c r="C1712" s="597" t="s">
        <v>2354</v>
      </c>
      <c r="D1712" s="597" t="s">
        <v>2354</v>
      </c>
      <c r="E1712" s="597" t="s">
        <v>2354</v>
      </c>
      <c r="F1712" s="597" t="s">
        <v>409</v>
      </c>
      <c r="G1712" s="597" t="s">
        <v>2202</v>
      </c>
      <c r="H1712" s="598" t="str">
        <f t="shared" si="54"/>
        <v>PESQUISA APLICADA;EMPRESA PETROLÍFERA;;;;PASSAGENS;NA</v>
      </c>
      <c r="I1712" s="599" t="s">
        <v>1575</v>
      </c>
      <c r="J1712" s="600" t="str">
        <f t="shared" si="55"/>
        <v/>
      </c>
    </row>
    <row r="1713" spans="1:10" ht="12" customHeight="1" x14ac:dyDescent="0.3">
      <c r="A1713" s="597" t="s">
        <v>21</v>
      </c>
      <c r="B1713" s="597" t="s">
        <v>233</v>
      </c>
      <c r="C1713" s="597" t="s">
        <v>2354</v>
      </c>
      <c r="D1713" s="597" t="s">
        <v>2354</v>
      </c>
      <c r="E1713" s="597" t="s">
        <v>2354</v>
      </c>
      <c r="F1713" s="597" t="s">
        <v>1705</v>
      </c>
      <c r="G1713" s="597" t="s">
        <v>2058</v>
      </c>
      <c r="H1713" s="598" t="str">
        <f t="shared" si="54"/>
        <v>PESQUISA APLICADA;EMPRESA PETROLÍFERA;;;;PROTOTIPO;MATERIAL OU COMPONENTE - PROTÓTIPO OU UNIDADE PILOTO</v>
      </c>
      <c r="I1713" s="599" t="s">
        <v>1575</v>
      </c>
      <c r="J1713" s="600" t="str">
        <f t="shared" si="55"/>
        <v/>
      </c>
    </row>
    <row r="1714" spans="1:10" ht="12" customHeight="1" x14ac:dyDescent="0.3">
      <c r="A1714" s="597" t="s">
        <v>21</v>
      </c>
      <c r="B1714" s="597" t="s">
        <v>233</v>
      </c>
      <c r="C1714" s="597" t="s">
        <v>2354</v>
      </c>
      <c r="D1714" s="597" t="s">
        <v>2354</v>
      </c>
      <c r="E1714" s="597" t="s">
        <v>2354</v>
      </c>
      <c r="F1714" s="597" t="s">
        <v>1705</v>
      </c>
      <c r="G1714" s="597" t="s">
        <v>2059</v>
      </c>
      <c r="H1714" s="598" t="str">
        <f t="shared" si="54"/>
        <v>PESQUISA APLICADA;EMPRESA PETROLÍFERA;;;;PROTOTIPO;SERVIÇO DE TERCEIRO - PROTÓTIPO OU UNIDADE PILOTO</v>
      </c>
      <c r="I1714" s="599" t="s">
        <v>1575</v>
      </c>
      <c r="J1714" s="600" t="str">
        <f t="shared" si="55"/>
        <v/>
      </c>
    </row>
    <row r="1715" spans="1:10" ht="12" customHeight="1" x14ac:dyDescent="0.3">
      <c r="A1715" s="597" t="s">
        <v>21</v>
      </c>
      <c r="B1715" s="597" t="s">
        <v>233</v>
      </c>
      <c r="C1715" s="597" t="s">
        <v>2354</v>
      </c>
      <c r="D1715" s="597" t="s">
        <v>2354</v>
      </c>
      <c r="E1715" s="597" t="s">
        <v>2354</v>
      </c>
      <c r="F1715" s="597" t="s">
        <v>303</v>
      </c>
      <c r="G1715" s="597" t="s">
        <v>1647</v>
      </c>
      <c r="H1715" s="598" t="str">
        <f t="shared" si="54"/>
        <v>PESQUISA APLICADA;EMPRESA PETROLÍFERA;;;;RECURSOS HUMANOS;BOLSA</v>
      </c>
      <c r="I1715" s="599" t="s">
        <v>1567</v>
      </c>
      <c r="J1715" s="600" t="str">
        <f t="shared" si="55"/>
        <v>DESPESA NÃO ADMITIDA COM RECURSOS DA CLÁUSULA DE P,D&amp;I, CONSIDERANDO O EXECUTOR E A QUALIFICAÇÃO DO PROJETO OU PROGRAMA</v>
      </c>
    </row>
    <row r="1716" spans="1:10" ht="12" customHeight="1" x14ac:dyDescent="0.3">
      <c r="A1716" s="597" t="s">
        <v>21</v>
      </c>
      <c r="B1716" s="597" t="s">
        <v>233</v>
      </c>
      <c r="C1716" s="597" t="s">
        <v>2354</v>
      </c>
      <c r="D1716" s="597" t="s">
        <v>2354</v>
      </c>
      <c r="E1716" s="597" t="s">
        <v>2354</v>
      </c>
      <c r="F1716" s="597" t="s">
        <v>303</v>
      </c>
      <c r="G1716" s="597" t="s">
        <v>270</v>
      </c>
      <c r="H1716" s="598" t="str">
        <f t="shared" si="54"/>
        <v>PESQUISA APLICADA;EMPRESA PETROLÍFERA;;;;RECURSOS HUMANOS;TAXA DE BANCADA</v>
      </c>
      <c r="I1716" s="599" t="s">
        <v>1567</v>
      </c>
      <c r="J1716" s="600" t="str">
        <f t="shared" si="55"/>
        <v>DESPESA NÃO ADMITIDA COM RECURSOS DA CLÁUSULA DE P,D&amp;I, CONSIDERANDO O EXECUTOR E A QUALIFICAÇÃO DO PROJETO OU PROGRAMA</v>
      </c>
    </row>
    <row r="1717" spans="1:10" ht="12" customHeight="1" x14ac:dyDescent="0.3">
      <c r="A1717" s="597" t="s">
        <v>21</v>
      </c>
      <c r="B1717" s="597" t="s">
        <v>233</v>
      </c>
      <c r="C1717" s="597" t="s">
        <v>2354</v>
      </c>
      <c r="D1717" s="597" t="s">
        <v>2354</v>
      </c>
      <c r="E1717" s="597" t="s">
        <v>2354</v>
      </c>
      <c r="F1717" s="597" t="s">
        <v>2357</v>
      </c>
      <c r="G1717" s="597" t="s">
        <v>232</v>
      </c>
      <c r="H1717" s="598" t="str">
        <f t="shared" si="54"/>
        <v>PESQUISA APLICADA;EMPRESA PETROLÍFERA;;;;SERVICOS;OUTRO SERVIÇO DE APOIO</v>
      </c>
      <c r="I1717" s="599" t="s">
        <v>1567</v>
      </c>
      <c r="J1717" s="600" t="str">
        <f t="shared" si="55"/>
        <v>DESPESA NÃO ADMITIDA COM RECURSOS DA CLÁUSULA DE P,D&amp;I, CONSIDERANDO O EXECUTOR E A QUALIFICAÇÃO DO PROJETO OU PROGRAMA</v>
      </c>
    </row>
    <row r="1718" spans="1:10" ht="12" customHeight="1" x14ac:dyDescent="0.3">
      <c r="A1718" s="597" t="s">
        <v>21</v>
      </c>
      <c r="B1718" s="597" t="s">
        <v>233</v>
      </c>
      <c r="C1718" s="597" t="s">
        <v>2354</v>
      </c>
      <c r="D1718" s="597" t="s">
        <v>2354</v>
      </c>
      <c r="E1718" s="597" t="s">
        <v>2354</v>
      </c>
      <c r="F1718" s="597" t="s">
        <v>2357</v>
      </c>
      <c r="G1718" s="597" t="s">
        <v>221</v>
      </c>
      <c r="H1718" s="598" t="str">
        <f t="shared" si="54"/>
        <v>PESQUISA APLICADA;EMPRESA PETROLÍFERA;;;;SERVICOS;PERFURAÇÃO DE POÇO ESTRATIGRÁFICO</v>
      </c>
      <c r="I1718" s="599" t="s">
        <v>1567</v>
      </c>
      <c r="J1718" s="600" t="str">
        <f t="shared" si="55"/>
        <v>DESPESA NÃO ADMITIDA COM RECURSOS DA CLÁUSULA DE P,D&amp;I, CONSIDERANDO O EXECUTOR E A QUALIFICAÇÃO DO PROJETO OU PROGRAMA</v>
      </c>
    </row>
    <row r="1719" spans="1:10" ht="12" customHeight="1" x14ac:dyDescent="0.3">
      <c r="A1719" s="597" t="s">
        <v>21</v>
      </c>
      <c r="B1719" s="597" t="s">
        <v>233</v>
      </c>
      <c r="C1719" s="597" t="s">
        <v>2354</v>
      </c>
      <c r="D1719" s="597" t="s">
        <v>2354</v>
      </c>
      <c r="E1719" s="597" t="s">
        <v>2354</v>
      </c>
      <c r="F1719" s="597" t="s">
        <v>2357</v>
      </c>
      <c r="G1719" s="597" t="s">
        <v>2055</v>
      </c>
      <c r="H1719" s="598" t="str">
        <f t="shared" si="54"/>
        <v>PESQUISA APLICADA;EMPRESA PETROLÍFERA;;;;SERVICOS;SERVIÇO DE APOIO PARA AQUISIÇÃO DE DADOS</v>
      </c>
      <c r="I1719" s="599" t="s">
        <v>1567</v>
      </c>
      <c r="J1719" s="600" t="str">
        <f t="shared" si="55"/>
        <v>DESPESA NÃO ADMITIDA COM RECURSOS DA CLÁUSULA DE P,D&amp;I, CONSIDERANDO O EXECUTOR E A QUALIFICAÇÃO DO PROJETO OU PROGRAMA</v>
      </c>
    </row>
    <row r="1720" spans="1:10" ht="12" customHeight="1" x14ac:dyDescent="0.3">
      <c r="A1720" s="597" t="s">
        <v>21</v>
      </c>
      <c r="B1720" s="597" t="s">
        <v>233</v>
      </c>
      <c r="C1720" s="597" t="s">
        <v>2354</v>
      </c>
      <c r="D1720" s="597" t="s">
        <v>2354</v>
      </c>
      <c r="E1720" s="597" t="s">
        <v>2354</v>
      </c>
      <c r="F1720" s="597" t="s">
        <v>2357</v>
      </c>
      <c r="G1720" s="597" t="s">
        <v>230</v>
      </c>
      <c r="H1720" s="598" t="str">
        <f t="shared" si="54"/>
        <v>PESQUISA APLICADA;EMPRESA PETROLÍFERA;;;;SERVICOS;SERVIÇO DE EDITORAÇÃO E IMPRESSÃO</v>
      </c>
      <c r="I1720" s="599" t="s">
        <v>1567</v>
      </c>
      <c r="J1720" s="600" t="str">
        <f t="shared" si="55"/>
        <v>DESPESA NÃO ADMITIDA COM RECURSOS DA CLÁUSULA DE P,D&amp;I, CONSIDERANDO O EXECUTOR E A QUALIFICAÇÃO DO PROJETO OU PROGRAMA</v>
      </c>
    </row>
    <row r="1721" spans="1:10" ht="12" customHeight="1" x14ac:dyDescent="0.3">
      <c r="A1721" s="597" t="s">
        <v>21</v>
      </c>
      <c r="B1721" s="597" t="s">
        <v>233</v>
      </c>
      <c r="C1721" s="597" t="s">
        <v>2354</v>
      </c>
      <c r="D1721" s="597" t="s">
        <v>2354</v>
      </c>
      <c r="E1721" s="597" t="s">
        <v>2354</v>
      </c>
      <c r="F1721" s="597" t="s">
        <v>2357</v>
      </c>
      <c r="G1721" s="597" t="s">
        <v>231</v>
      </c>
      <c r="H1721" s="598" t="str">
        <f t="shared" si="54"/>
        <v>PESQUISA APLICADA;EMPRESA PETROLÍFERA;;;;SERVICOS;SERVIÇO DE LOCOMOÇÃO E TRANSPORTE</v>
      </c>
      <c r="I1721" s="599" t="s">
        <v>1567</v>
      </c>
      <c r="J1721" s="600" t="str">
        <f t="shared" si="55"/>
        <v>DESPESA NÃO ADMITIDA COM RECURSOS DA CLÁUSULA DE P,D&amp;I, CONSIDERANDO O EXECUTOR E A QUALIFICAÇÃO DO PROJETO OU PROGRAMA</v>
      </c>
    </row>
    <row r="1722" spans="1:10" ht="12" customHeight="1" x14ac:dyDescent="0.3">
      <c r="A1722" s="597" t="s">
        <v>21</v>
      </c>
      <c r="B1722" s="597" t="s">
        <v>233</v>
      </c>
      <c r="C1722" s="597" t="s">
        <v>2354</v>
      </c>
      <c r="D1722" s="597" t="s">
        <v>2354</v>
      </c>
      <c r="E1722" s="597" t="s">
        <v>2354</v>
      </c>
      <c r="F1722" s="597" t="s">
        <v>2357</v>
      </c>
      <c r="G1722" s="597" t="s">
        <v>2358</v>
      </c>
      <c r="H1722" s="598" t="str">
        <f t="shared" si="54"/>
        <v>PESQUISA APLICADA;EMPRESA PETROLÍFERA;;;;SERVICOS;SERVIÇO DE MANUTENÇÃO</v>
      </c>
      <c r="I1722" s="599" t="s">
        <v>1575</v>
      </c>
      <c r="J1722" s="600" t="str">
        <f t="shared" si="55"/>
        <v/>
      </c>
    </row>
    <row r="1723" spans="1:10" ht="12" customHeight="1" x14ac:dyDescent="0.3">
      <c r="A1723" s="597" t="s">
        <v>21</v>
      </c>
      <c r="B1723" s="597" t="s">
        <v>233</v>
      </c>
      <c r="C1723" s="597" t="s">
        <v>2354</v>
      </c>
      <c r="D1723" s="597" t="s">
        <v>2354</v>
      </c>
      <c r="E1723" s="597" t="s">
        <v>2354</v>
      </c>
      <c r="F1723" s="597" t="s">
        <v>2357</v>
      </c>
      <c r="G1723" s="597" t="s">
        <v>2399</v>
      </c>
      <c r="H1723" s="598" t="str">
        <f t="shared" si="54"/>
        <v>PESQUISA APLICADA;EMPRESA PETROLÍFERA;;;;SERVICOS;SERVIÇO TÉCNICO ESPECIALIZADO</v>
      </c>
      <c r="I1723" s="599" t="s">
        <v>1575</v>
      </c>
      <c r="J1723" s="600" t="str">
        <f t="shared" si="55"/>
        <v/>
      </c>
    </row>
    <row r="1724" spans="1:10" ht="12" customHeight="1" x14ac:dyDescent="0.3">
      <c r="A1724" s="597" t="s">
        <v>21</v>
      </c>
      <c r="B1724" s="597" t="s">
        <v>233</v>
      </c>
      <c r="C1724" s="597" t="s">
        <v>2354</v>
      </c>
      <c r="D1724" s="597" t="s">
        <v>2354</v>
      </c>
      <c r="E1724" s="597" t="s">
        <v>2354</v>
      </c>
      <c r="F1724" s="597" t="s">
        <v>2357</v>
      </c>
      <c r="G1724" s="597" t="s">
        <v>2359</v>
      </c>
      <c r="H1724" s="598" t="str">
        <f t="shared" si="54"/>
        <v>PESQUISA APLICADA;EMPRESA PETROLÍFERA;;;;SERVICOS;SERVIÇOS COMPUTACIONAIS</v>
      </c>
      <c r="I1724" s="599" t="s">
        <v>1575</v>
      </c>
      <c r="J1724" s="600" t="str">
        <f t="shared" si="55"/>
        <v/>
      </c>
    </row>
    <row r="1725" spans="1:10" ht="12" customHeight="1" x14ac:dyDescent="0.3">
      <c r="A1725" s="597" t="s">
        <v>21</v>
      </c>
      <c r="B1725" s="597" t="s">
        <v>233</v>
      </c>
      <c r="C1725" s="597" t="s">
        <v>2354</v>
      </c>
      <c r="D1725" s="597" t="s">
        <v>2354</v>
      </c>
      <c r="E1725" s="597" t="s">
        <v>2354</v>
      </c>
      <c r="F1725" s="597" t="s">
        <v>2357</v>
      </c>
      <c r="G1725" s="597" t="s">
        <v>229</v>
      </c>
      <c r="H1725" s="598" t="str">
        <f t="shared" si="54"/>
        <v>PESQUISA APLICADA;EMPRESA PETROLÍFERA;;;;SERVICOS;TAXA DE INSCRIÇÃO EM CONGRESSO OU EVENTO</v>
      </c>
      <c r="I1725" s="599" t="s">
        <v>1567</v>
      </c>
      <c r="J1725" s="600" t="str">
        <f t="shared" si="55"/>
        <v>DESPESA NÃO ADMITIDA COM RECURSOS DA CLÁUSULA DE P,D&amp;I, CONSIDERANDO O EXECUTOR E A QUALIFICAÇÃO DO PROJETO OU PROGRAMA</v>
      </c>
    </row>
    <row r="1726" spans="1:10" ht="12" customHeight="1" x14ac:dyDescent="0.3">
      <c r="A1726" s="597" t="s">
        <v>21</v>
      </c>
      <c r="B1726" s="597" t="s">
        <v>233</v>
      </c>
      <c r="C1726" s="597" t="s">
        <v>2354</v>
      </c>
      <c r="D1726" s="597" t="s">
        <v>2354</v>
      </c>
      <c r="E1726" s="597" t="s">
        <v>2354</v>
      </c>
      <c r="F1726" s="597" t="s">
        <v>2360</v>
      </c>
      <c r="G1726" s="597" t="s">
        <v>2064</v>
      </c>
      <c r="H1726" s="598" t="str">
        <f t="shared" si="54"/>
        <v>PESQUISA APLICADA;EMPRESA PETROLÍFERA;;;;SERVICOS - TIB;SERVIÇO DE TIB</v>
      </c>
      <c r="I1726" s="599" t="s">
        <v>1567</v>
      </c>
      <c r="J1726" s="600" t="str">
        <f t="shared" si="55"/>
        <v>DESPESA NÃO ADMITIDA COM RECURSOS DA CLÁUSULA DE P,D&amp;I, CONSIDERANDO O EXECUTOR E A QUALIFICAÇÃO DO PROJETO OU PROGRAMA</v>
      </c>
    </row>
    <row r="1727" spans="1:10" ht="12" customHeight="1" x14ac:dyDescent="0.3">
      <c r="A1727" s="597" t="s">
        <v>21</v>
      </c>
      <c r="B1727" s="597" t="s">
        <v>233</v>
      </c>
      <c r="C1727" s="597" t="s">
        <v>2354</v>
      </c>
      <c r="D1727" s="597" t="s">
        <v>2354</v>
      </c>
      <c r="E1727" s="597" t="s">
        <v>2354</v>
      </c>
      <c r="F1727" s="597" t="s">
        <v>2360</v>
      </c>
      <c r="G1727" s="597" t="s">
        <v>2057</v>
      </c>
      <c r="H1727" s="598" t="str">
        <f t="shared" si="54"/>
        <v>PESQUISA APLICADA;EMPRESA PETROLÍFERA;;;;SERVICOS - TIB;SERVIÇO DE TREINAMENTO, SUPORTE E QUALIFICAÇÃO</v>
      </c>
      <c r="I1727" s="599" t="s">
        <v>1567</v>
      </c>
      <c r="J1727" s="600" t="str">
        <f t="shared" si="55"/>
        <v>DESPESA NÃO ADMITIDA COM RECURSOS DA CLÁUSULA DE P,D&amp;I, CONSIDERANDO O EXECUTOR E A QUALIFICAÇÃO DO PROJETO OU PROGRAMA</v>
      </c>
    </row>
    <row r="1728" spans="1:10" ht="12" customHeight="1" x14ac:dyDescent="0.3">
      <c r="A1728" s="597" t="s">
        <v>21</v>
      </c>
      <c r="B1728" s="597" t="s">
        <v>233</v>
      </c>
      <c r="C1728" s="597" t="s">
        <v>2354</v>
      </c>
      <c r="D1728" s="597" t="s">
        <v>2354</v>
      </c>
      <c r="E1728" s="597" t="s">
        <v>2354</v>
      </c>
      <c r="F1728" s="597" t="s">
        <v>2360</v>
      </c>
      <c r="G1728" s="597" t="s">
        <v>2056</v>
      </c>
      <c r="H1728" s="598" t="str">
        <f t="shared" si="54"/>
        <v>PESQUISA APLICADA;EMPRESA PETROLÍFERA;;;;SERVICOS - TIB;SERVIÇO ESPECIALIZADO PARA TIB - NORMALIZAÇÃO</v>
      </c>
      <c r="I1728" s="599" t="s">
        <v>1567</v>
      </c>
      <c r="J1728" s="600" t="str">
        <f t="shared" si="55"/>
        <v>DESPESA NÃO ADMITIDA COM RECURSOS DA CLÁUSULA DE P,D&amp;I, CONSIDERANDO O EXECUTOR E A QUALIFICAÇÃO DO PROJETO OU PROGRAMA</v>
      </c>
    </row>
    <row r="1729" spans="1:10" ht="12" customHeight="1" x14ac:dyDescent="0.3">
      <c r="A1729" s="597" t="s">
        <v>21</v>
      </c>
      <c r="B1729" s="597" t="s">
        <v>233</v>
      </c>
      <c r="C1729" s="597" t="s">
        <v>2354</v>
      </c>
      <c r="D1729" s="597" t="s">
        <v>2354</v>
      </c>
      <c r="E1729" s="597" t="s">
        <v>2354</v>
      </c>
      <c r="F1729" s="597" t="s">
        <v>1648</v>
      </c>
      <c r="G1729" s="597" t="s">
        <v>2202</v>
      </c>
      <c r="H1729" s="598" t="str">
        <f t="shared" si="54"/>
        <v>PESQUISA APLICADA;EMPRESA PETROLÍFERA;;;;TESTES OPERACIONAIS;NA</v>
      </c>
      <c r="I1729" s="599" t="s">
        <v>1575</v>
      </c>
      <c r="J1729" s="600" t="str">
        <f t="shared" si="55"/>
        <v/>
      </c>
    </row>
    <row r="1730" spans="1:10" ht="12" customHeight="1" x14ac:dyDescent="0.3">
      <c r="A1730" s="597" t="s">
        <v>21</v>
      </c>
      <c r="B1730" s="597" t="s">
        <v>233</v>
      </c>
      <c r="C1730" s="597" t="s">
        <v>2354</v>
      </c>
      <c r="D1730" s="597" t="s">
        <v>2354</v>
      </c>
      <c r="E1730" s="597" t="s">
        <v>2354</v>
      </c>
      <c r="F1730" s="597" t="s">
        <v>281</v>
      </c>
      <c r="G1730" s="597" t="s">
        <v>2202</v>
      </c>
      <c r="H1730" s="598" t="str">
        <f t="shared" si="54"/>
        <v>PESQUISA APLICADA;EMPRESA PETROLÍFERA;;;;TRIBUTOS;NA</v>
      </c>
      <c r="I1730" s="599" t="s">
        <v>1567</v>
      </c>
      <c r="J1730" s="600" t="str">
        <f t="shared" si="55"/>
        <v>DESPESA NÃO ADMITIDA COM RECURSOS DA CLÁUSULA DE P,D&amp;I, CONSIDERANDO O EXECUTOR E A QUALIFICAÇÃO DO PROJETO OU PROGRAMA</v>
      </c>
    </row>
    <row r="1731" spans="1:10" ht="12" customHeight="1" x14ac:dyDescent="0.3">
      <c r="A1731" s="601" t="s">
        <v>21</v>
      </c>
      <c r="B1731" s="600" t="s">
        <v>233</v>
      </c>
      <c r="C1731" s="600"/>
      <c r="D1731" s="600"/>
      <c r="E1731" s="600"/>
      <c r="F1731" s="597" t="s">
        <v>2357</v>
      </c>
      <c r="G1731" s="600" t="s">
        <v>2408</v>
      </c>
      <c r="H1731" s="598" t="str">
        <f t="shared" si="54"/>
        <v>PESQUISA APLICADA;EMPRESA PETROLÍFERA;;;;SERVICOS;SERVIÇO DE QUALIFICAÇÃO E CERTIFICAÇÃO</v>
      </c>
      <c r="I1731" s="599" t="s">
        <v>1567</v>
      </c>
      <c r="J1731" s="600" t="str">
        <f t="shared" si="55"/>
        <v>DESPESA NÃO ADMITIDA COM RECURSOS DA CLÁUSULA DE P,D&amp;I, CONSIDERANDO O EXECUTOR E A QUALIFICAÇÃO DO PROJETO OU PROGRAMA</v>
      </c>
    </row>
    <row r="1732" spans="1:10" ht="12" customHeight="1" x14ac:dyDescent="0.3">
      <c r="A1732" s="597" t="s">
        <v>20</v>
      </c>
      <c r="B1732" s="597" t="s">
        <v>233</v>
      </c>
      <c r="C1732" s="597" t="s">
        <v>2354</v>
      </c>
      <c r="D1732" s="597" t="s">
        <v>2354</v>
      </c>
      <c r="E1732" s="597" t="s">
        <v>2354</v>
      </c>
      <c r="F1732" s="597" t="s">
        <v>1646</v>
      </c>
      <c r="G1732" s="597" t="s">
        <v>2050</v>
      </c>
      <c r="H1732" s="598" t="str">
        <f t="shared" si="54"/>
        <v>PESQUISA BÁSICA;EMPRESA PETROLÍFERA;;;;CAPACITACAO DE FORNECEDORES;BENS E MATERIAIS - CABEÇA DE SÉRIE E LOTE PILOTO</v>
      </c>
      <c r="I1732" s="599" t="s">
        <v>1567</v>
      </c>
      <c r="J1732" s="600" t="str">
        <f t="shared" si="55"/>
        <v>DESPESA NÃO ADMITIDA COM RECURSOS DA CLÁUSULA DE P,D&amp;I, CONSIDERANDO O EXECUTOR E A QUALIFICAÇÃO DO PROJETO OU PROGRAMA</v>
      </c>
    </row>
    <row r="1733" spans="1:10" ht="12" customHeight="1" x14ac:dyDescent="0.3">
      <c r="A1733" s="597" t="s">
        <v>20</v>
      </c>
      <c r="B1733" s="597" t="s">
        <v>233</v>
      </c>
      <c r="C1733" s="597" t="s">
        <v>2354</v>
      </c>
      <c r="D1733" s="597" t="s">
        <v>2354</v>
      </c>
      <c r="E1733" s="597" t="s">
        <v>2354</v>
      </c>
      <c r="F1733" s="597" t="s">
        <v>1646</v>
      </c>
      <c r="G1733" s="597" t="s">
        <v>2053</v>
      </c>
      <c r="H1733" s="598" t="str">
        <f t="shared" si="54"/>
        <v>PESQUISA BÁSICA;EMPRESA PETROLÍFERA;;;;CAPACITACAO DE FORNECEDORES;EQUIPAMENTOS E MATERIAIS - PRIMEIRO LOTE</v>
      </c>
      <c r="I1733" s="599" t="s">
        <v>1567</v>
      </c>
      <c r="J1733" s="600" t="str">
        <f t="shared" si="55"/>
        <v>DESPESA NÃO ADMITIDA COM RECURSOS DA CLÁUSULA DE P,D&amp;I, CONSIDERANDO O EXECUTOR E A QUALIFICAÇÃO DO PROJETO OU PROGRAMA</v>
      </c>
    </row>
    <row r="1734" spans="1:10" ht="12" customHeight="1" x14ac:dyDescent="0.3">
      <c r="A1734" s="597" t="s">
        <v>20</v>
      </c>
      <c r="B1734" s="597" t="s">
        <v>233</v>
      </c>
      <c r="C1734" s="597" t="s">
        <v>2354</v>
      </c>
      <c r="D1734" s="597" t="s">
        <v>2354</v>
      </c>
      <c r="E1734" s="597" t="s">
        <v>2354</v>
      </c>
      <c r="F1734" s="597" t="s">
        <v>1646</v>
      </c>
      <c r="G1734" s="597" t="s">
        <v>260</v>
      </c>
      <c r="H1734" s="598" t="str">
        <f t="shared" si="54"/>
        <v>PESQUISA BÁSICA;EMPRESA PETROLÍFERA;;;;CAPACITACAO DE FORNECEDORES;EQUIPAMENTOS LABORATORIAIS</v>
      </c>
      <c r="I1734" s="599" t="s">
        <v>1567</v>
      </c>
      <c r="J1734" s="600" t="str">
        <f t="shared" si="55"/>
        <v>DESPESA NÃO ADMITIDA COM RECURSOS DA CLÁUSULA DE P,D&amp;I, CONSIDERANDO O EXECUTOR E A QUALIFICAÇÃO DO PROJETO OU PROGRAMA</v>
      </c>
    </row>
    <row r="1735" spans="1:10" ht="12" customHeight="1" x14ac:dyDescent="0.3">
      <c r="A1735" s="597" t="s">
        <v>20</v>
      </c>
      <c r="B1735" s="597" t="s">
        <v>233</v>
      </c>
      <c r="C1735" s="597" t="s">
        <v>2354</v>
      </c>
      <c r="D1735" s="597" t="s">
        <v>2354</v>
      </c>
      <c r="E1735" s="597" t="s">
        <v>2354</v>
      </c>
      <c r="F1735" s="597" t="s">
        <v>1646</v>
      </c>
      <c r="G1735" s="597" t="s">
        <v>2052</v>
      </c>
      <c r="H1735" s="598" t="str">
        <f t="shared" si="54"/>
        <v>PESQUISA BÁSICA;EMPRESA PETROLÍFERA;;;;CAPACITACAO DE FORNECEDORES;ESTUDOS DE VIABILIDADE TÉCNICA E ECONÔMICA</v>
      </c>
      <c r="I1735" s="599" t="s">
        <v>1567</v>
      </c>
      <c r="J1735" s="600" t="str">
        <f t="shared" si="55"/>
        <v>DESPESA NÃO ADMITIDA COM RECURSOS DA CLÁUSULA DE P,D&amp;I, CONSIDERANDO O EXECUTOR E A QUALIFICAÇÃO DO PROJETO OU PROGRAMA</v>
      </c>
    </row>
    <row r="1736" spans="1:10" ht="12" customHeight="1" x14ac:dyDescent="0.3">
      <c r="A1736" s="597" t="s">
        <v>20</v>
      </c>
      <c r="B1736" s="597" t="s">
        <v>233</v>
      </c>
      <c r="C1736" s="597" t="s">
        <v>2354</v>
      </c>
      <c r="D1736" s="597" t="s">
        <v>2354</v>
      </c>
      <c r="E1736" s="597" t="s">
        <v>2354</v>
      </c>
      <c r="F1736" s="597" t="s">
        <v>1646</v>
      </c>
      <c r="G1736" s="597" t="s">
        <v>2051</v>
      </c>
      <c r="H1736" s="598" t="str">
        <f t="shared" si="54"/>
        <v>PESQUISA BÁSICA;EMPRESA PETROLÍFERA;;;;CAPACITACAO DE FORNECEDORES;SERVIÇOS - CABEÇA DE SÉRIE E LOTE PILOTO</v>
      </c>
      <c r="I1736" s="599" t="s">
        <v>1567</v>
      </c>
      <c r="J1736" s="600" t="str">
        <f t="shared" si="55"/>
        <v>DESPESA NÃO ADMITIDA COM RECURSOS DA CLÁUSULA DE P,D&amp;I, CONSIDERANDO O EXECUTOR E A QUALIFICAÇÃO DO PROJETO OU PROGRAMA</v>
      </c>
    </row>
    <row r="1737" spans="1:10" ht="12" customHeight="1" x14ac:dyDescent="0.3">
      <c r="A1737" s="597" t="s">
        <v>20</v>
      </c>
      <c r="B1737" s="597" t="s">
        <v>233</v>
      </c>
      <c r="C1737" s="597" t="s">
        <v>2354</v>
      </c>
      <c r="D1737" s="597" t="s">
        <v>2354</v>
      </c>
      <c r="E1737" s="597" t="s">
        <v>2354</v>
      </c>
      <c r="F1737" s="597" t="s">
        <v>1646</v>
      </c>
      <c r="G1737" s="597" t="s">
        <v>2054</v>
      </c>
      <c r="H1737" s="598" t="str">
        <f t="shared" si="54"/>
        <v>PESQUISA BÁSICA;EMPRESA PETROLÍFERA;;;;CAPACITACAO DE FORNECEDORES;SERVIÇOS - OPERACIONALIZAÇÃO DE EQUIPAMENTOS</v>
      </c>
      <c r="I1737" s="599" t="s">
        <v>1567</v>
      </c>
      <c r="J1737" s="600" t="str">
        <f t="shared" si="55"/>
        <v>DESPESA NÃO ADMITIDA COM RECURSOS DA CLÁUSULA DE P,D&amp;I, CONSIDERANDO O EXECUTOR E A QUALIFICAÇÃO DO PROJETO OU PROGRAMA</v>
      </c>
    </row>
    <row r="1738" spans="1:10" ht="12" customHeight="1" x14ac:dyDescent="0.3">
      <c r="A1738" s="597" t="s">
        <v>20</v>
      </c>
      <c r="B1738" s="597" t="s">
        <v>233</v>
      </c>
      <c r="C1738" s="597" t="s">
        <v>2354</v>
      </c>
      <c r="D1738" s="597" t="s">
        <v>2354</v>
      </c>
      <c r="E1738" s="597" t="s">
        <v>2354</v>
      </c>
      <c r="F1738" s="597" t="s">
        <v>2362</v>
      </c>
      <c r="G1738" s="597" t="s">
        <v>2202</v>
      </c>
      <c r="H1738" s="598" t="str">
        <f t="shared" si="54"/>
        <v>PESQUISA BÁSICA;EMPRESA PETROLÍFERA;;;;CUSTOS DIRETOS;NA</v>
      </c>
      <c r="I1738" s="599" t="s">
        <v>1567</v>
      </c>
      <c r="J1738" s="600" t="str">
        <f t="shared" si="55"/>
        <v>DESPESA NÃO ADMITIDA COM RECURSOS DA CLÁUSULA DE P,D&amp;I, CONSIDERANDO O EXECUTOR E A QUALIFICAÇÃO DO PROJETO OU PROGRAMA</v>
      </c>
    </row>
    <row r="1739" spans="1:10" ht="12" customHeight="1" x14ac:dyDescent="0.3">
      <c r="A1739" s="597" t="s">
        <v>20</v>
      </c>
      <c r="B1739" s="597" t="s">
        <v>233</v>
      </c>
      <c r="C1739" s="597" t="s">
        <v>2354</v>
      </c>
      <c r="D1739" s="597" t="s">
        <v>2354</v>
      </c>
      <c r="E1739" s="597" t="s">
        <v>2354</v>
      </c>
      <c r="F1739" s="597" t="s">
        <v>1643</v>
      </c>
      <c r="G1739" s="597" t="s">
        <v>2202</v>
      </c>
      <c r="H1739" s="598" t="str">
        <f t="shared" si="54"/>
        <v>PESQUISA BÁSICA;EMPRESA PETROLÍFERA;;;;DIARIAS E AJUDA DE CUSTO;NA</v>
      </c>
      <c r="I1739" s="599" t="s">
        <v>1575</v>
      </c>
      <c r="J1739" s="600" t="str">
        <f t="shared" si="55"/>
        <v/>
      </c>
    </row>
    <row r="1740" spans="1:10" ht="12" customHeight="1" x14ac:dyDescent="0.3">
      <c r="A1740" s="597" t="s">
        <v>20</v>
      </c>
      <c r="B1740" s="597" t="s">
        <v>233</v>
      </c>
      <c r="C1740" s="597" t="s">
        <v>2354</v>
      </c>
      <c r="D1740" s="597" t="s">
        <v>2354</v>
      </c>
      <c r="E1740" s="597" t="s">
        <v>2354</v>
      </c>
      <c r="F1740" s="597" t="s">
        <v>1645</v>
      </c>
      <c r="G1740" s="597" t="s">
        <v>2361</v>
      </c>
      <c r="H1740" s="598" t="str">
        <f t="shared" si="54"/>
        <v>PESQUISA BÁSICA;EMPRESA PETROLÍFERA;;;;EQUIPAMENTO E MATERIAL PERMANENTE;EQUIPAMENTO</v>
      </c>
      <c r="I1740" s="599" t="s">
        <v>1575</v>
      </c>
      <c r="J1740" s="600" t="str">
        <f t="shared" si="55"/>
        <v/>
      </c>
    </row>
    <row r="1741" spans="1:10" ht="12" customHeight="1" x14ac:dyDescent="0.3">
      <c r="A1741" s="597" t="s">
        <v>20</v>
      </c>
      <c r="B1741" s="597" t="s">
        <v>233</v>
      </c>
      <c r="C1741" s="597" t="s">
        <v>2354</v>
      </c>
      <c r="D1741" s="597" t="s">
        <v>2354</v>
      </c>
      <c r="E1741" s="597" t="s">
        <v>2354</v>
      </c>
      <c r="F1741" s="597" t="s">
        <v>1645</v>
      </c>
      <c r="G1741" s="597" t="s">
        <v>1248</v>
      </c>
      <c r="H1741" s="598" t="str">
        <f t="shared" si="54"/>
        <v>PESQUISA BÁSICA;EMPRESA PETROLÍFERA;;;;EQUIPAMENTO E MATERIAL PERMANENTE;MATERIAL PERMANENTE</v>
      </c>
      <c r="I1741" s="599" t="s">
        <v>1575</v>
      </c>
      <c r="J1741" s="600" t="str">
        <f t="shared" si="55"/>
        <v/>
      </c>
    </row>
    <row r="1742" spans="1:10" ht="12" customHeight="1" x14ac:dyDescent="0.3">
      <c r="A1742" s="597" t="s">
        <v>20</v>
      </c>
      <c r="B1742" s="597" t="s">
        <v>233</v>
      </c>
      <c r="C1742" s="597" t="s">
        <v>2354</v>
      </c>
      <c r="D1742" s="597" t="s">
        <v>2354</v>
      </c>
      <c r="E1742" s="597" t="s">
        <v>2354</v>
      </c>
      <c r="F1742" s="597" t="s">
        <v>448</v>
      </c>
      <c r="G1742" s="597" t="s">
        <v>2062</v>
      </c>
      <c r="H1742" s="598" t="str">
        <f t="shared" si="54"/>
        <v>PESQUISA BÁSICA;EMPRESA PETROLÍFERA;;;;EQUIPE;BOLSA - ALUNO DE GRADUAÇÃO OU PÓS-GRADUAÇÃO</v>
      </c>
      <c r="I1742" s="599" t="s">
        <v>1567</v>
      </c>
      <c r="J1742" s="600" t="str">
        <f t="shared" si="55"/>
        <v>DESPESA NÃO ADMITIDA COM RECURSOS DA CLÁUSULA DE P,D&amp;I, CONSIDERANDO O EXECUTOR E A QUALIFICAÇÃO DO PROJETO OU PROGRAMA</v>
      </c>
    </row>
    <row r="1743" spans="1:10" ht="12" customHeight="1" x14ac:dyDescent="0.3">
      <c r="A1743" s="597" t="s">
        <v>20</v>
      </c>
      <c r="B1743" s="597" t="s">
        <v>233</v>
      </c>
      <c r="C1743" s="597" t="s">
        <v>2354</v>
      </c>
      <c r="D1743" s="597" t="s">
        <v>2354</v>
      </c>
      <c r="E1743" s="597" t="s">
        <v>2354</v>
      </c>
      <c r="F1743" s="597" t="s">
        <v>448</v>
      </c>
      <c r="G1743" s="597" t="s">
        <v>2061</v>
      </c>
      <c r="H1743" s="598" t="str">
        <f t="shared" si="54"/>
        <v>PESQUISA BÁSICA;EMPRESA PETROLÍFERA;;;;EQUIPE;BOLSA - DOCENTE OU PESQUISADOR DA INSTITUIÇÃO</v>
      </c>
      <c r="I1743" s="599" t="s">
        <v>1567</v>
      </c>
      <c r="J1743" s="600" t="str">
        <f t="shared" si="55"/>
        <v>DESPESA NÃO ADMITIDA COM RECURSOS DA CLÁUSULA DE P,D&amp;I, CONSIDERANDO O EXECUTOR E A QUALIFICAÇÃO DO PROJETO OU PROGRAMA</v>
      </c>
    </row>
    <row r="1744" spans="1:10" ht="12" customHeight="1" x14ac:dyDescent="0.3">
      <c r="A1744" s="597" t="s">
        <v>20</v>
      </c>
      <c r="B1744" s="597" t="s">
        <v>233</v>
      </c>
      <c r="C1744" s="597" t="s">
        <v>2354</v>
      </c>
      <c r="D1744" s="597" t="s">
        <v>2354</v>
      </c>
      <c r="E1744" s="597" t="s">
        <v>2354</v>
      </c>
      <c r="F1744" s="597" t="s">
        <v>448</v>
      </c>
      <c r="G1744" s="597" t="s">
        <v>2063</v>
      </c>
      <c r="H1744" s="598" t="str">
        <f t="shared" si="54"/>
        <v>PESQUISA BÁSICA;EMPRESA PETROLÍFERA;;;;EQUIPE;BOLSA - PESQUISADOR VISITANTE</v>
      </c>
      <c r="I1744" s="599" t="s">
        <v>1567</v>
      </c>
      <c r="J1744" s="600" t="str">
        <f t="shared" si="55"/>
        <v>DESPESA NÃO ADMITIDA COM RECURSOS DA CLÁUSULA DE P,D&amp;I, CONSIDERANDO O EXECUTOR E A QUALIFICAÇÃO DO PROJETO OU PROGRAMA</v>
      </c>
    </row>
    <row r="1745" spans="1:10" ht="12" customHeight="1" x14ac:dyDescent="0.3">
      <c r="A1745" s="597" t="s">
        <v>20</v>
      </c>
      <c r="B1745" s="597" t="s">
        <v>233</v>
      </c>
      <c r="C1745" s="597" t="s">
        <v>2354</v>
      </c>
      <c r="D1745" s="597" t="s">
        <v>2354</v>
      </c>
      <c r="E1745" s="597" t="s">
        <v>2354</v>
      </c>
      <c r="F1745" s="597" t="s">
        <v>448</v>
      </c>
      <c r="G1745" s="597" t="s">
        <v>1641</v>
      </c>
      <c r="H1745" s="598" t="str">
        <f t="shared" si="54"/>
        <v>PESQUISA BÁSICA;EMPRESA PETROLÍFERA;;;;EQUIPE;REMUNERAÇÃO DIRETA</v>
      </c>
      <c r="I1745" s="599" t="s">
        <v>1575</v>
      </c>
      <c r="J1745" s="600" t="str">
        <f t="shared" si="55"/>
        <v/>
      </c>
    </row>
    <row r="1746" spans="1:10" ht="12" customHeight="1" x14ac:dyDescent="0.3">
      <c r="A1746" s="597" t="s">
        <v>20</v>
      </c>
      <c r="B1746" s="597" t="s">
        <v>233</v>
      </c>
      <c r="C1746" s="597" t="s">
        <v>2354</v>
      </c>
      <c r="D1746" s="597" t="s">
        <v>2354</v>
      </c>
      <c r="E1746" s="597" t="s">
        <v>2354</v>
      </c>
      <c r="F1746" s="597" t="s">
        <v>1642</v>
      </c>
      <c r="G1746" s="597" t="s">
        <v>2202</v>
      </c>
      <c r="H1746" s="598" t="str">
        <f t="shared" si="54"/>
        <v>PESQUISA BÁSICA;EMPRESA PETROLÍFERA;;;;MATERIAL DE CONSUMO;NA</v>
      </c>
      <c r="I1746" s="599" t="s">
        <v>1575</v>
      </c>
      <c r="J1746" s="600" t="str">
        <f t="shared" si="55"/>
        <v/>
      </c>
    </row>
    <row r="1747" spans="1:10" ht="12" customHeight="1" x14ac:dyDescent="0.3">
      <c r="A1747" s="597" t="s">
        <v>20</v>
      </c>
      <c r="B1747" s="597" t="s">
        <v>233</v>
      </c>
      <c r="C1747" s="597" t="s">
        <v>2354</v>
      </c>
      <c r="D1747" s="597" t="s">
        <v>2354</v>
      </c>
      <c r="E1747" s="597" t="s">
        <v>2354</v>
      </c>
      <c r="F1747" s="597" t="s">
        <v>1644</v>
      </c>
      <c r="G1747" s="597" t="s">
        <v>2066</v>
      </c>
      <c r="H1747" s="598" t="str">
        <f t="shared" si="54"/>
        <v>PESQUISA BÁSICA;EMPRESA PETROLÍFERA;;;;OBRAS E INSTALACOES;AMPLIAÇÃO DE ÁREA DE EDIFICAÇÃO</v>
      </c>
      <c r="I1747" s="599" t="s">
        <v>1567</v>
      </c>
      <c r="J1747" s="600" t="str">
        <f t="shared" si="55"/>
        <v>DESPESA NÃO ADMITIDA COM RECURSOS DA CLÁUSULA DE P,D&amp;I, CONSIDERANDO O EXECUTOR E A QUALIFICAÇÃO DO PROJETO OU PROGRAMA</v>
      </c>
    </row>
    <row r="1748" spans="1:10" ht="12" customHeight="1" x14ac:dyDescent="0.3">
      <c r="A1748" s="597" t="s">
        <v>20</v>
      </c>
      <c r="B1748" s="597" t="s">
        <v>233</v>
      </c>
      <c r="C1748" s="597" t="s">
        <v>2354</v>
      </c>
      <c r="D1748" s="597" t="s">
        <v>2354</v>
      </c>
      <c r="E1748" s="597" t="s">
        <v>2354</v>
      </c>
      <c r="F1748" s="597" t="s">
        <v>1644</v>
      </c>
      <c r="G1748" s="597" t="s">
        <v>258</v>
      </c>
      <c r="H1748" s="598" t="str">
        <f t="shared" si="54"/>
        <v>PESQUISA BÁSICA;EMPRESA PETROLÍFERA;;;;OBRAS E INSTALACOES;CONSTRUÇÃO DE NOVA EDIFICAÇÃO</v>
      </c>
      <c r="I1748" s="599" t="s">
        <v>1567</v>
      </c>
      <c r="J1748" s="600" t="str">
        <f t="shared" si="55"/>
        <v>DESPESA NÃO ADMITIDA COM RECURSOS DA CLÁUSULA DE P,D&amp;I, CONSIDERANDO O EXECUTOR E A QUALIFICAÇÃO DO PROJETO OU PROGRAMA</v>
      </c>
    </row>
    <row r="1749" spans="1:10" ht="12" customHeight="1" x14ac:dyDescent="0.3">
      <c r="A1749" s="597" t="s">
        <v>20</v>
      </c>
      <c r="B1749" s="597" t="s">
        <v>233</v>
      </c>
      <c r="C1749" s="597" t="s">
        <v>2354</v>
      </c>
      <c r="D1749" s="597" t="s">
        <v>2354</v>
      </c>
      <c r="E1749" s="597" t="s">
        <v>2354</v>
      </c>
      <c r="F1749" s="597" t="s">
        <v>1644</v>
      </c>
      <c r="G1749" s="597" t="s">
        <v>2067</v>
      </c>
      <c r="H1749" s="598" t="str">
        <f t="shared" si="54"/>
        <v>PESQUISA BÁSICA;EMPRESA PETROLÍFERA;;;;OBRAS E INSTALACOES;PROJETO EXECUTIVO E ESTUDOS TÉCNICOS</v>
      </c>
      <c r="I1749" s="599" t="s">
        <v>1567</v>
      </c>
      <c r="J1749" s="600" t="str">
        <f t="shared" si="55"/>
        <v>DESPESA NÃO ADMITIDA COM RECURSOS DA CLÁUSULA DE P,D&amp;I, CONSIDERANDO O EXECUTOR E A QUALIFICAÇÃO DO PROJETO OU PROGRAMA</v>
      </c>
    </row>
    <row r="1750" spans="1:10" ht="12" customHeight="1" x14ac:dyDescent="0.3">
      <c r="A1750" s="597" t="s">
        <v>20</v>
      </c>
      <c r="B1750" s="597" t="s">
        <v>233</v>
      </c>
      <c r="C1750" s="597" t="s">
        <v>2354</v>
      </c>
      <c r="D1750" s="597" t="s">
        <v>2354</v>
      </c>
      <c r="E1750" s="597" t="s">
        <v>2354</v>
      </c>
      <c r="F1750" s="597" t="s">
        <v>1644</v>
      </c>
      <c r="G1750" s="597" t="s">
        <v>219</v>
      </c>
      <c r="H1750" s="598" t="str">
        <f t="shared" si="54"/>
        <v>PESQUISA BÁSICA;EMPRESA PETROLÍFERA;;;;OBRAS E INSTALACOES;REFORMA DE EDIFICAÇÃO</v>
      </c>
      <c r="I1750" s="599" t="s">
        <v>1567</v>
      </c>
      <c r="J1750" s="600" t="str">
        <f t="shared" si="55"/>
        <v>DESPESA NÃO ADMITIDA COM RECURSOS DA CLÁUSULA DE P,D&amp;I, CONSIDERANDO O EXECUTOR E A QUALIFICAÇÃO DO PROJETO OU PROGRAMA</v>
      </c>
    </row>
    <row r="1751" spans="1:10" ht="12" customHeight="1" x14ac:dyDescent="0.3">
      <c r="A1751" s="597" t="s">
        <v>20</v>
      </c>
      <c r="B1751" s="597" t="s">
        <v>233</v>
      </c>
      <c r="C1751" s="597" t="s">
        <v>2354</v>
      </c>
      <c r="D1751" s="597" t="s">
        <v>2354</v>
      </c>
      <c r="E1751" s="597" t="s">
        <v>2354</v>
      </c>
      <c r="F1751" s="597" t="s">
        <v>1644</v>
      </c>
      <c r="G1751" s="597" t="s">
        <v>2065</v>
      </c>
      <c r="H1751" s="598" t="str">
        <f t="shared" si="54"/>
        <v>PESQUISA BÁSICA;EMPRESA PETROLÍFERA;;;;OBRAS E INSTALACOES;SERVIÇO TÉCNICO DE APOIO - INFRAESTRUTURA</v>
      </c>
      <c r="I1751" s="599" t="s">
        <v>1575</v>
      </c>
      <c r="J1751" s="600" t="str">
        <f t="shared" si="55"/>
        <v/>
      </c>
    </row>
    <row r="1752" spans="1:10" ht="12" customHeight="1" x14ac:dyDescent="0.3">
      <c r="A1752" s="597" t="s">
        <v>20</v>
      </c>
      <c r="B1752" s="597" t="s">
        <v>233</v>
      </c>
      <c r="C1752" s="597" t="s">
        <v>2354</v>
      </c>
      <c r="D1752" s="597" t="s">
        <v>2354</v>
      </c>
      <c r="E1752" s="597" t="s">
        <v>2354</v>
      </c>
      <c r="F1752" s="597" t="s">
        <v>10</v>
      </c>
      <c r="G1752" s="597" t="s">
        <v>1649</v>
      </c>
      <c r="H1752" s="598" t="str">
        <f t="shared" si="54"/>
        <v>PESQUISA BÁSICA;EMPRESA PETROLÍFERA;;;;OUTRAS DESPESAS;DESPESA DE IMPORTACAO</v>
      </c>
      <c r="I1752" s="599" t="s">
        <v>1575</v>
      </c>
      <c r="J1752" s="600" t="str">
        <f t="shared" si="55"/>
        <v/>
      </c>
    </row>
    <row r="1753" spans="1:10" ht="12" customHeight="1" x14ac:dyDescent="0.3">
      <c r="A1753" s="597" t="s">
        <v>20</v>
      </c>
      <c r="B1753" s="597" t="s">
        <v>233</v>
      </c>
      <c r="C1753" s="597" t="s">
        <v>2354</v>
      </c>
      <c r="D1753" s="597" t="s">
        <v>2354</v>
      </c>
      <c r="E1753" s="597" t="s">
        <v>2354</v>
      </c>
      <c r="F1753" s="597" t="s">
        <v>10</v>
      </c>
      <c r="G1753" s="597" t="s">
        <v>1650</v>
      </c>
      <c r="H1753" s="598" t="str">
        <f t="shared" si="54"/>
        <v>PESQUISA BÁSICA;EMPRESA PETROLÍFERA;;;;OUTRAS DESPESAS;DESPESA OPERACIONAL E ADMINISTRATIVA</v>
      </c>
      <c r="I1753" s="599" t="s">
        <v>1567</v>
      </c>
      <c r="J1753" s="600" t="str">
        <f t="shared" si="55"/>
        <v>DESPESA NÃO ADMITIDA COM RECURSOS DA CLÁUSULA DE P,D&amp;I, CONSIDERANDO O EXECUTOR E A QUALIFICAÇÃO DO PROJETO OU PROGRAMA</v>
      </c>
    </row>
    <row r="1754" spans="1:10" ht="12" customHeight="1" x14ac:dyDescent="0.3">
      <c r="A1754" s="597" t="s">
        <v>20</v>
      </c>
      <c r="B1754" s="597" t="s">
        <v>233</v>
      </c>
      <c r="C1754" s="597" t="s">
        <v>2354</v>
      </c>
      <c r="D1754" s="597" t="s">
        <v>2354</v>
      </c>
      <c r="E1754" s="597" t="s">
        <v>2354</v>
      </c>
      <c r="F1754" s="597" t="s">
        <v>10</v>
      </c>
      <c r="G1754" s="597" t="s">
        <v>277</v>
      </c>
      <c r="H1754" s="598" t="str">
        <f t="shared" si="54"/>
        <v>PESQUISA BÁSICA;EMPRESA PETROLÍFERA;;;;OUTRAS DESPESAS;RESSARCIMENTO DE CUSTOS INDIRETOS</v>
      </c>
      <c r="I1754" s="599" t="s">
        <v>1567</v>
      </c>
      <c r="J1754" s="600" t="str">
        <f t="shared" si="55"/>
        <v>DESPESA NÃO ADMITIDA COM RECURSOS DA CLÁUSULA DE P,D&amp;I, CONSIDERANDO O EXECUTOR E A QUALIFICAÇÃO DO PROJETO OU PROGRAMA</v>
      </c>
    </row>
    <row r="1755" spans="1:10" ht="12" customHeight="1" x14ac:dyDescent="0.3">
      <c r="A1755" s="597" t="s">
        <v>20</v>
      </c>
      <c r="B1755" s="597" t="s">
        <v>233</v>
      </c>
      <c r="C1755" s="597" t="s">
        <v>2354</v>
      </c>
      <c r="D1755" s="597" t="s">
        <v>2354</v>
      </c>
      <c r="E1755" s="597" t="s">
        <v>2354</v>
      </c>
      <c r="F1755" s="597" t="s">
        <v>317</v>
      </c>
      <c r="G1755" s="597" t="s">
        <v>2060</v>
      </c>
      <c r="H1755" s="598" t="str">
        <f t="shared" si="54"/>
        <v>PESQUISA BÁSICA;EMPRESA PETROLÍFERA;;;;OUTROS BENS E DIREITOS;DADO GEOLÓGICO, GEOQUÍMICO OU GEOFÍSICO PÚBLICO</v>
      </c>
      <c r="I1755" s="599" t="s">
        <v>1567</v>
      </c>
      <c r="J1755" s="600" t="str">
        <f t="shared" si="55"/>
        <v>DESPESA NÃO ADMITIDA COM RECURSOS DA CLÁUSULA DE P,D&amp;I, CONSIDERANDO O EXECUTOR E A QUALIFICAÇÃO DO PROJETO OU PROGRAMA</v>
      </c>
    </row>
    <row r="1756" spans="1:10" ht="12" customHeight="1" x14ac:dyDescent="0.3">
      <c r="A1756" s="597" t="s">
        <v>20</v>
      </c>
      <c r="B1756" s="597" t="s">
        <v>233</v>
      </c>
      <c r="C1756" s="597" t="s">
        <v>2354</v>
      </c>
      <c r="D1756" s="597" t="s">
        <v>2354</v>
      </c>
      <c r="E1756" s="597" t="s">
        <v>2354</v>
      </c>
      <c r="F1756" s="597" t="s">
        <v>317</v>
      </c>
      <c r="G1756" s="597" t="s">
        <v>220</v>
      </c>
      <c r="H1756" s="598" t="str">
        <f t="shared" si="54"/>
        <v>PESQUISA BÁSICA;EMPRESA PETROLÍFERA;;;;OUTROS BENS E DIREITOS;DADO NÃO REGULADO PELA ANP</v>
      </c>
      <c r="I1756" s="599" t="s">
        <v>1567</v>
      </c>
      <c r="J1756" s="600" t="str">
        <f t="shared" si="55"/>
        <v>DESPESA NÃO ADMITIDA COM RECURSOS DA CLÁUSULA DE P,D&amp;I, CONSIDERANDO O EXECUTOR E A QUALIFICAÇÃO DO PROJETO OU PROGRAMA</v>
      </c>
    </row>
    <row r="1757" spans="1:10" ht="12" customHeight="1" x14ac:dyDescent="0.3">
      <c r="A1757" s="597" t="s">
        <v>20</v>
      </c>
      <c r="B1757" s="597" t="s">
        <v>233</v>
      </c>
      <c r="C1757" s="597" t="s">
        <v>2354</v>
      </c>
      <c r="D1757" s="597" t="s">
        <v>2354</v>
      </c>
      <c r="E1757" s="597" t="s">
        <v>2354</v>
      </c>
      <c r="F1757" s="597" t="s">
        <v>317</v>
      </c>
      <c r="G1757" s="597" t="s">
        <v>215</v>
      </c>
      <c r="H1757" s="598" t="str">
        <f t="shared" si="54"/>
        <v>PESQUISA BÁSICA;EMPRESA PETROLÍFERA;;;;OUTROS BENS E DIREITOS;MATERIAL BIBLIOGRÁFICO</v>
      </c>
      <c r="I1757" s="599" t="s">
        <v>1567</v>
      </c>
      <c r="J1757" s="600" t="str">
        <f t="shared" si="55"/>
        <v>DESPESA NÃO ADMITIDA COM RECURSOS DA CLÁUSULA DE P,D&amp;I, CONSIDERANDO O EXECUTOR E A QUALIFICAÇÃO DO PROJETO OU PROGRAMA</v>
      </c>
    </row>
    <row r="1758" spans="1:10" ht="12" customHeight="1" x14ac:dyDescent="0.3">
      <c r="A1758" s="597" t="s">
        <v>20</v>
      </c>
      <c r="B1758" s="597" t="s">
        <v>233</v>
      </c>
      <c r="C1758" s="597" t="s">
        <v>2354</v>
      </c>
      <c r="D1758" s="597" t="s">
        <v>2354</v>
      </c>
      <c r="E1758" s="597" t="s">
        <v>2354</v>
      </c>
      <c r="F1758" s="597" t="s">
        <v>317</v>
      </c>
      <c r="G1758" s="597" t="s">
        <v>2068</v>
      </c>
      <c r="H1758" s="598" t="str">
        <f t="shared" si="54"/>
        <v>PESQUISA BÁSICA;EMPRESA PETROLÍFERA;;;;OUTROS BENS E DIREITOS;OUTRO (ESPECIFIQUE)</v>
      </c>
      <c r="I1758" s="599" t="s">
        <v>1567</v>
      </c>
      <c r="J1758" s="600" t="str">
        <f t="shared" si="55"/>
        <v>DESPESA NÃO ADMITIDA COM RECURSOS DA CLÁUSULA DE P,D&amp;I, CONSIDERANDO O EXECUTOR E A QUALIFICAÇÃO DO PROJETO OU PROGRAMA</v>
      </c>
    </row>
    <row r="1759" spans="1:10" ht="12" customHeight="1" x14ac:dyDescent="0.3">
      <c r="A1759" s="597" t="s">
        <v>20</v>
      </c>
      <c r="B1759" s="597" t="s">
        <v>233</v>
      </c>
      <c r="C1759" s="597" t="s">
        <v>2354</v>
      </c>
      <c r="D1759" s="597" t="s">
        <v>2354</v>
      </c>
      <c r="E1759" s="597" t="s">
        <v>2354</v>
      </c>
      <c r="F1759" s="597" t="s">
        <v>317</v>
      </c>
      <c r="G1759" s="597" t="s">
        <v>321</v>
      </c>
      <c r="H1759" s="598" t="str">
        <f t="shared" si="54"/>
        <v>PESQUISA BÁSICA;EMPRESA PETROLÍFERA;;;;OUTROS BENS E DIREITOS;SOFTWARE</v>
      </c>
      <c r="I1759" s="599" t="s">
        <v>1567</v>
      </c>
      <c r="J1759" s="600" t="str">
        <f t="shared" si="55"/>
        <v>DESPESA NÃO ADMITIDA COM RECURSOS DA CLÁUSULA DE P,D&amp;I, CONSIDERANDO O EXECUTOR E A QUALIFICAÇÃO DO PROJETO OU PROGRAMA</v>
      </c>
    </row>
    <row r="1760" spans="1:10" ht="12" customHeight="1" x14ac:dyDescent="0.3">
      <c r="A1760" s="597" t="s">
        <v>20</v>
      </c>
      <c r="B1760" s="597" t="s">
        <v>233</v>
      </c>
      <c r="C1760" s="597" t="s">
        <v>2354</v>
      </c>
      <c r="D1760" s="597" t="s">
        <v>2354</v>
      </c>
      <c r="E1760" s="597" t="s">
        <v>2354</v>
      </c>
      <c r="F1760" s="597" t="s">
        <v>409</v>
      </c>
      <c r="G1760" s="597" t="s">
        <v>2202</v>
      </c>
      <c r="H1760" s="598" t="str">
        <f t="shared" ref="H1760:H1821" si="56">CONCATENATE(A1760,$H$2,B1760,$H$2,C1760,$H$2,D1760,$H$2,E1760,$H$2,F1760,$H$2,G1760)</f>
        <v>PESQUISA BÁSICA;EMPRESA PETROLÍFERA;;;;PASSAGENS;NA</v>
      </c>
      <c r="I1760" s="599" t="s">
        <v>1575</v>
      </c>
      <c r="J1760" s="600" t="str">
        <f t="shared" ref="J1760:J1821" si="57">IF(I1760="N",J$3,"")</f>
        <v/>
      </c>
    </row>
    <row r="1761" spans="1:10" ht="12" customHeight="1" x14ac:dyDescent="0.3">
      <c r="A1761" s="597" t="s">
        <v>20</v>
      </c>
      <c r="B1761" s="597" t="s">
        <v>233</v>
      </c>
      <c r="C1761" s="597" t="s">
        <v>2354</v>
      </c>
      <c r="D1761" s="597" t="s">
        <v>2354</v>
      </c>
      <c r="E1761" s="597" t="s">
        <v>2354</v>
      </c>
      <c r="F1761" s="597" t="s">
        <v>1705</v>
      </c>
      <c r="G1761" s="597" t="s">
        <v>2058</v>
      </c>
      <c r="H1761" s="598" t="str">
        <f t="shared" si="56"/>
        <v>PESQUISA BÁSICA;EMPRESA PETROLÍFERA;;;;PROTOTIPO;MATERIAL OU COMPONENTE - PROTÓTIPO OU UNIDADE PILOTO</v>
      </c>
      <c r="I1761" s="599" t="s">
        <v>1575</v>
      </c>
      <c r="J1761" s="600" t="str">
        <f t="shared" si="57"/>
        <v/>
      </c>
    </row>
    <row r="1762" spans="1:10" ht="12" customHeight="1" x14ac:dyDescent="0.3">
      <c r="A1762" s="597" t="s">
        <v>20</v>
      </c>
      <c r="B1762" s="597" t="s">
        <v>233</v>
      </c>
      <c r="C1762" s="597" t="s">
        <v>2354</v>
      </c>
      <c r="D1762" s="597" t="s">
        <v>2354</v>
      </c>
      <c r="E1762" s="597" t="s">
        <v>2354</v>
      </c>
      <c r="F1762" s="597" t="s">
        <v>1705</v>
      </c>
      <c r="G1762" s="597" t="s">
        <v>2059</v>
      </c>
      <c r="H1762" s="598" t="str">
        <f t="shared" si="56"/>
        <v>PESQUISA BÁSICA;EMPRESA PETROLÍFERA;;;;PROTOTIPO;SERVIÇO DE TERCEIRO - PROTÓTIPO OU UNIDADE PILOTO</v>
      </c>
      <c r="I1762" s="599" t="s">
        <v>1575</v>
      </c>
      <c r="J1762" s="600" t="str">
        <f t="shared" si="57"/>
        <v/>
      </c>
    </row>
    <row r="1763" spans="1:10" ht="12" customHeight="1" x14ac:dyDescent="0.3">
      <c r="A1763" s="597" t="s">
        <v>20</v>
      </c>
      <c r="B1763" s="597" t="s">
        <v>233</v>
      </c>
      <c r="C1763" s="597" t="s">
        <v>2354</v>
      </c>
      <c r="D1763" s="597" t="s">
        <v>2354</v>
      </c>
      <c r="E1763" s="597" t="s">
        <v>2354</v>
      </c>
      <c r="F1763" s="597" t="s">
        <v>303</v>
      </c>
      <c r="G1763" s="597" t="s">
        <v>1647</v>
      </c>
      <c r="H1763" s="598" t="str">
        <f t="shared" si="56"/>
        <v>PESQUISA BÁSICA;EMPRESA PETROLÍFERA;;;;RECURSOS HUMANOS;BOLSA</v>
      </c>
      <c r="I1763" s="599" t="s">
        <v>1567</v>
      </c>
      <c r="J1763" s="600" t="str">
        <f t="shared" si="57"/>
        <v>DESPESA NÃO ADMITIDA COM RECURSOS DA CLÁUSULA DE P,D&amp;I, CONSIDERANDO O EXECUTOR E A QUALIFICAÇÃO DO PROJETO OU PROGRAMA</v>
      </c>
    </row>
    <row r="1764" spans="1:10" ht="12" customHeight="1" x14ac:dyDescent="0.3">
      <c r="A1764" s="597" t="s">
        <v>20</v>
      </c>
      <c r="B1764" s="597" t="s">
        <v>233</v>
      </c>
      <c r="C1764" s="597" t="s">
        <v>2354</v>
      </c>
      <c r="D1764" s="597" t="s">
        <v>2354</v>
      </c>
      <c r="E1764" s="597" t="s">
        <v>2354</v>
      </c>
      <c r="F1764" s="597" t="s">
        <v>303</v>
      </c>
      <c r="G1764" s="597" t="s">
        <v>270</v>
      </c>
      <c r="H1764" s="598" t="str">
        <f t="shared" si="56"/>
        <v>PESQUISA BÁSICA;EMPRESA PETROLÍFERA;;;;RECURSOS HUMANOS;TAXA DE BANCADA</v>
      </c>
      <c r="I1764" s="599" t="s">
        <v>1567</v>
      </c>
      <c r="J1764" s="600" t="str">
        <f t="shared" si="57"/>
        <v>DESPESA NÃO ADMITIDA COM RECURSOS DA CLÁUSULA DE P,D&amp;I, CONSIDERANDO O EXECUTOR E A QUALIFICAÇÃO DO PROJETO OU PROGRAMA</v>
      </c>
    </row>
    <row r="1765" spans="1:10" ht="12" customHeight="1" x14ac:dyDescent="0.3">
      <c r="A1765" s="597" t="s">
        <v>20</v>
      </c>
      <c r="B1765" s="597" t="s">
        <v>233</v>
      </c>
      <c r="C1765" s="597" t="s">
        <v>2354</v>
      </c>
      <c r="D1765" s="597" t="s">
        <v>2354</v>
      </c>
      <c r="E1765" s="597" t="s">
        <v>2354</v>
      </c>
      <c r="F1765" s="597" t="s">
        <v>2357</v>
      </c>
      <c r="G1765" s="597" t="s">
        <v>232</v>
      </c>
      <c r="H1765" s="598" t="str">
        <f t="shared" si="56"/>
        <v>PESQUISA BÁSICA;EMPRESA PETROLÍFERA;;;;SERVICOS;OUTRO SERVIÇO DE APOIO</v>
      </c>
      <c r="I1765" s="599" t="s">
        <v>1567</v>
      </c>
      <c r="J1765" s="600" t="str">
        <f t="shared" si="57"/>
        <v>DESPESA NÃO ADMITIDA COM RECURSOS DA CLÁUSULA DE P,D&amp;I, CONSIDERANDO O EXECUTOR E A QUALIFICAÇÃO DO PROJETO OU PROGRAMA</v>
      </c>
    </row>
    <row r="1766" spans="1:10" ht="12" customHeight="1" x14ac:dyDescent="0.3">
      <c r="A1766" s="597" t="s">
        <v>20</v>
      </c>
      <c r="B1766" s="597" t="s">
        <v>233</v>
      </c>
      <c r="C1766" s="597" t="s">
        <v>2354</v>
      </c>
      <c r="D1766" s="597" t="s">
        <v>2354</v>
      </c>
      <c r="E1766" s="597" t="s">
        <v>2354</v>
      </c>
      <c r="F1766" s="597" t="s">
        <v>2357</v>
      </c>
      <c r="G1766" s="597" t="s">
        <v>221</v>
      </c>
      <c r="H1766" s="598" t="str">
        <f t="shared" si="56"/>
        <v>PESQUISA BÁSICA;EMPRESA PETROLÍFERA;;;;SERVICOS;PERFURAÇÃO DE POÇO ESTRATIGRÁFICO</v>
      </c>
      <c r="I1766" s="599" t="s">
        <v>1567</v>
      </c>
      <c r="J1766" s="600" t="str">
        <f t="shared" si="57"/>
        <v>DESPESA NÃO ADMITIDA COM RECURSOS DA CLÁUSULA DE P,D&amp;I, CONSIDERANDO O EXECUTOR E A QUALIFICAÇÃO DO PROJETO OU PROGRAMA</v>
      </c>
    </row>
    <row r="1767" spans="1:10" s="603" customFormat="1" ht="12" customHeight="1" x14ac:dyDescent="0.3">
      <c r="A1767" s="597" t="s">
        <v>20</v>
      </c>
      <c r="B1767" s="597" t="s">
        <v>233</v>
      </c>
      <c r="C1767" s="597" t="s">
        <v>2354</v>
      </c>
      <c r="D1767" s="597" t="s">
        <v>2354</v>
      </c>
      <c r="E1767" s="597" t="s">
        <v>2354</v>
      </c>
      <c r="F1767" s="597" t="s">
        <v>2357</v>
      </c>
      <c r="G1767" s="597" t="s">
        <v>2055</v>
      </c>
      <c r="H1767" s="598" t="str">
        <f t="shared" si="56"/>
        <v>PESQUISA BÁSICA;EMPRESA PETROLÍFERA;;;;SERVICOS;SERVIÇO DE APOIO PARA AQUISIÇÃO DE DADOS</v>
      </c>
      <c r="I1767" s="599" t="s">
        <v>1567</v>
      </c>
      <c r="J1767" s="600" t="str">
        <f t="shared" si="57"/>
        <v>DESPESA NÃO ADMITIDA COM RECURSOS DA CLÁUSULA DE P,D&amp;I, CONSIDERANDO O EXECUTOR E A QUALIFICAÇÃO DO PROJETO OU PROGRAMA</v>
      </c>
    </row>
    <row r="1768" spans="1:10" s="603" customFormat="1" ht="12" customHeight="1" x14ac:dyDescent="0.3">
      <c r="A1768" s="597" t="s">
        <v>20</v>
      </c>
      <c r="B1768" s="597" t="s">
        <v>233</v>
      </c>
      <c r="C1768" s="597" t="s">
        <v>2354</v>
      </c>
      <c r="D1768" s="597" t="s">
        <v>2354</v>
      </c>
      <c r="E1768" s="597" t="s">
        <v>2354</v>
      </c>
      <c r="F1768" s="597" t="s">
        <v>2357</v>
      </c>
      <c r="G1768" s="597" t="s">
        <v>230</v>
      </c>
      <c r="H1768" s="598" t="str">
        <f t="shared" si="56"/>
        <v>PESQUISA BÁSICA;EMPRESA PETROLÍFERA;;;;SERVICOS;SERVIÇO DE EDITORAÇÃO E IMPRESSÃO</v>
      </c>
      <c r="I1768" s="599" t="s">
        <v>1567</v>
      </c>
      <c r="J1768" s="600" t="str">
        <f t="shared" si="57"/>
        <v>DESPESA NÃO ADMITIDA COM RECURSOS DA CLÁUSULA DE P,D&amp;I, CONSIDERANDO O EXECUTOR E A QUALIFICAÇÃO DO PROJETO OU PROGRAMA</v>
      </c>
    </row>
    <row r="1769" spans="1:10" s="603" customFormat="1" ht="12" customHeight="1" x14ac:dyDescent="0.3">
      <c r="A1769" s="597" t="s">
        <v>20</v>
      </c>
      <c r="B1769" s="597" t="s">
        <v>233</v>
      </c>
      <c r="C1769" s="597" t="s">
        <v>2354</v>
      </c>
      <c r="D1769" s="597" t="s">
        <v>2354</v>
      </c>
      <c r="E1769" s="597" t="s">
        <v>2354</v>
      </c>
      <c r="F1769" s="597" t="s">
        <v>2357</v>
      </c>
      <c r="G1769" s="597" t="s">
        <v>231</v>
      </c>
      <c r="H1769" s="598" t="str">
        <f t="shared" si="56"/>
        <v>PESQUISA BÁSICA;EMPRESA PETROLÍFERA;;;;SERVICOS;SERVIÇO DE LOCOMOÇÃO E TRANSPORTE</v>
      </c>
      <c r="I1769" s="599" t="s">
        <v>1567</v>
      </c>
      <c r="J1769" s="600" t="str">
        <f t="shared" si="57"/>
        <v>DESPESA NÃO ADMITIDA COM RECURSOS DA CLÁUSULA DE P,D&amp;I, CONSIDERANDO O EXECUTOR E A QUALIFICAÇÃO DO PROJETO OU PROGRAMA</v>
      </c>
    </row>
    <row r="1770" spans="1:10" s="603" customFormat="1" ht="12" customHeight="1" x14ac:dyDescent="0.3">
      <c r="A1770" s="597" t="s">
        <v>20</v>
      </c>
      <c r="B1770" s="597" t="s">
        <v>233</v>
      </c>
      <c r="C1770" s="597" t="s">
        <v>2354</v>
      </c>
      <c r="D1770" s="597" t="s">
        <v>2354</v>
      </c>
      <c r="E1770" s="597" t="s">
        <v>2354</v>
      </c>
      <c r="F1770" s="597" t="s">
        <v>2357</v>
      </c>
      <c r="G1770" s="597" t="s">
        <v>2358</v>
      </c>
      <c r="H1770" s="598" t="str">
        <f t="shared" si="56"/>
        <v>PESQUISA BÁSICA;EMPRESA PETROLÍFERA;;;;SERVICOS;SERVIÇO DE MANUTENÇÃO</v>
      </c>
      <c r="I1770" s="599" t="s">
        <v>1575</v>
      </c>
      <c r="J1770" s="600" t="str">
        <f t="shared" si="57"/>
        <v/>
      </c>
    </row>
    <row r="1771" spans="1:10" s="603" customFormat="1" ht="12" customHeight="1" x14ac:dyDescent="0.3">
      <c r="A1771" s="597" t="s">
        <v>20</v>
      </c>
      <c r="B1771" s="597" t="s">
        <v>233</v>
      </c>
      <c r="C1771" s="597" t="s">
        <v>2354</v>
      </c>
      <c r="D1771" s="597" t="s">
        <v>2354</v>
      </c>
      <c r="E1771" s="597" t="s">
        <v>2354</v>
      </c>
      <c r="F1771" s="597" t="s">
        <v>2357</v>
      </c>
      <c r="G1771" s="597" t="s">
        <v>2399</v>
      </c>
      <c r="H1771" s="598" t="str">
        <f t="shared" si="56"/>
        <v>PESQUISA BÁSICA;EMPRESA PETROLÍFERA;;;;SERVICOS;SERVIÇO TÉCNICO ESPECIALIZADO</v>
      </c>
      <c r="I1771" s="599" t="s">
        <v>1575</v>
      </c>
      <c r="J1771" s="600" t="str">
        <f t="shared" si="57"/>
        <v/>
      </c>
    </row>
    <row r="1772" spans="1:10" s="603" customFormat="1" ht="12" customHeight="1" x14ac:dyDescent="0.3">
      <c r="A1772" s="597" t="s">
        <v>20</v>
      </c>
      <c r="B1772" s="597" t="s">
        <v>233</v>
      </c>
      <c r="C1772" s="597" t="s">
        <v>2354</v>
      </c>
      <c r="D1772" s="597" t="s">
        <v>2354</v>
      </c>
      <c r="E1772" s="597" t="s">
        <v>2354</v>
      </c>
      <c r="F1772" s="597" t="s">
        <v>2357</v>
      </c>
      <c r="G1772" s="597" t="s">
        <v>2359</v>
      </c>
      <c r="H1772" s="598" t="str">
        <f t="shared" si="56"/>
        <v>PESQUISA BÁSICA;EMPRESA PETROLÍFERA;;;;SERVICOS;SERVIÇOS COMPUTACIONAIS</v>
      </c>
      <c r="I1772" s="599" t="s">
        <v>1575</v>
      </c>
      <c r="J1772" s="600" t="str">
        <f t="shared" si="57"/>
        <v/>
      </c>
    </row>
    <row r="1773" spans="1:10" s="603" customFormat="1" ht="12" customHeight="1" x14ac:dyDescent="0.3">
      <c r="A1773" s="597" t="s">
        <v>20</v>
      </c>
      <c r="B1773" s="597" t="s">
        <v>233</v>
      </c>
      <c r="C1773" s="597" t="s">
        <v>2354</v>
      </c>
      <c r="D1773" s="597" t="s">
        <v>2354</v>
      </c>
      <c r="E1773" s="597" t="s">
        <v>2354</v>
      </c>
      <c r="F1773" s="597" t="s">
        <v>2357</v>
      </c>
      <c r="G1773" s="597" t="s">
        <v>229</v>
      </c>
      <c r="H1773" s="598" t="str">
        <f t="shared" si="56"/>
        <v>PESQUISA BÁSICA;EMPRESA PETROLÍFERA;;;;SERVICOS;TAXA DE INSCRIÇÃO EM CONGRESSO OU EVENTO</v>
      </c>
      <c r="I1773" s="599" t="s">
        <v>1567</v>
      </c>
      <c r="J1773" s="600" t="str">
        <f t="shared" si="57"/>
        <v>DESPESA NÃO ADMITIDA COM RECURSOS DA CLÁUSULA DE P,D&amp;I, CONSIDERANDO O EXECUTOR E A QUALIFICAÇÃO DO PROJETO OU PROGRAMA</v>
      </c>
    </row>
    <row r="1774" spans="1:10" s="603" customFormat="1" ht="12" customHeight="1" x14ac:dyDescent="0.3">
      <c r="A1774" s="597" t="s">
        <v>20</v>
      </c>
      <c r="B1774" s="597" t="s">
        <v>233</v>
      </c>
      <c r="C1774" s="597" t="s">
        <v>2354</v>
      </c>
      <c r="D1774" s="597" t="s">
        <v>2354</v>
      </c>
      <c r="E1774" s="597" t="s">
        <v>2354</v>
      </c>
      <c r="F1774" s="597" t="s">
        <v>2360</v>
      </c>
      <c r="G1774" s="597" t="s">
        <v>2064</v>
      </c>
      <c r="H1774" s="598" t="str">
        <f t="shared" si="56"/>
        <v>PESQUISA BÁSICA;EMPRESA PETROLÍFERA;;;;SERVICOS - TIB;SERVIÇO DE TIB</v>
      </c>
      <c r="I1774" s="599" t="s">
        <v>1567</v>
      </c>
      <c r="J1774" s="600" t="str">
        <f t="shared" si="57"/>
        <v>DESPESA NÃO ADMITIDA COM RECURSOS DA CLÁUSULA DE P,D&amp;I, CONSIDERANDO O EXECUTOR E A QUALIFICAÇÃO DO PROJETO OU PROGRAMA</v>
      </c>
    </row>
    <row r="1775" spans="1:10" s="603" customFormat="1" ht="12" customHeight="1" x14ac:dyDescent="0.3">
      <c r="A1775" s="597" t="s">
        <v>20</v>
      </c>
      <c r="B1775" s="597" t="s">
        <v>233</v>
      </c>
      <c r="C1775" s="597" t="s">
        <v>2354</v>
      </c>
      <c r="D1775" s="597" t="s">
        <v>2354</v>
      </c>
      <c r="E1775" s="597" t="s">
        <v>2354</v>
      </c>
      <c r="F1775" s="597" t="s">
        <v>2360</v>
      </c>
      <c r="G1775" s="597" t="s">
        <v>2057</v>
      </c>
      <c r="H1775" s="598" t="str">
        <f t="shared" si="56"/>
        <v>PESQUISA BÁSICA;EMPRESA PETROLÍFERA;;;;SERVICOS - TIB;SERVIÇO DE TREINAMENTO, SUPORTE E QUALIFICAÇÃO</v>
      </c>
      <c r="I1775" s="599" t="s">
        <v>1567</v>
      </c>
      <c r="J1775" s="600" t="str">
        <f t="shared" si="57"/>
        <v>DESPESA NÃO ADMITIDA COM RECURSOS DA CLÁUSULA DE P,D&amp;I, CONSIDERANDO O EXECUTOR E A QUALIFICAÇÃO DO PROJETO OU PROGRAMA</v>
      </c>
    </row>
    <row r="1776" spans="1:10" s="603" customFormat="1" ht="12" customHeight="1" x14ac:dyDescent="0.3">
      <c r="A1776" s="597" t="s">
        <v>20</v>
      </c>
      <c r="B1776" s="597" t="s">
        <v>233</v>
      </c>
      <c r="C1776" s="597" t="s">
        <v>2354</v>
      </c>
      <c r="D1776" s="597" t="s">
        <v>2354</v>
      </c>
      <c r="E1776" s="597" t="s">
        <v>2354</v>
      </c>
      <c r="F1776" s="597" t="s">
        <v>2360</v>
      </c>
      <c r="G1776" s="597" t="s">
        <v>2056</v>
      </c>
      <c r="H1776" s="598" t="str">
        <f t="shared" si="56"/>
        <v>PESQUISA BÁSICA;EMPRESA PETROLÍFERA;;;;SERVICOS - TIB;SERVIÇO ESPECIALIZADO PARA TIB - NORMALIZAÇÃO</v>
      </c>
      <c r="I1776" s="599" t="s">
        <v>1567</v>
      </c>
      <c r="J1776" s="600" t="str">
        <f t="shared" si="57"/>
        <v>DESPESA NÃO ADMITIDA COM RECURSOS DA CLÁUSULA DE P,D&amp;I, CONSIDERANDO O EXECUTOR E A QUALIFICAÇÃO DO PROJETO OU PROGRAMA</v>
      </c>
    </row>
    <row r="1777" spans="1:10" s="603" customFormat="1" ht="12" customHeight="1" x14ac:dyDescent="0.3">
      <c r="A1777" s="597" t="s">
        <v>20</v>
      </c>
      <c r="B1777" s="597" t="s">
        <v>233</v>
      </c>
      <c r="C1777" s="597" t="s">
        <v>2354</v>
      </c>
      <c r="D1777" s="597" t="s">
        <v>2354</v>
      </c>
      <c r="E1777" s="597" t="s">
        <v>2354</v>
      </c>
      <c r="F1777" s="597" t="s">
        <v>1648</v>
      </c>
      <c r="G1777" s="597" t="s">
        <v>2202</v>
      </c>
      <c r="H1777" s="598" t="str">
        <f t="shared" si="56"/>
        <v>PESQUISA BÁSICA;EMPRESA PETROLÍFERA;;;;TESTES OPERACIONAIS;NA</v>
      </c>
      <c r="I1777" s="599" t="s">
        <v>1575</v>
      </c>
      <c r="J1777" s="600" t="str">
        <f t="shared" si="57"/>
        <v/>
      </c>
    </row>
    <row r="1778" spans="1:10" s="603" customFormat="1" ht="12" customHeight="1" x14ac:dyDescent="0.3">
      <c r="A1778" s="597" t="s">
        <v>20</v>
      </c>
      <c r="B1778" s="597" t="s">
        <v>233</v>
      </c>
      <c r="C1778" s="597" t="s">
        <v>2354</v>
      </c>
      <c r="D1778" s="597" t="s">
        <v>2354</v>
      </c>
      <c r="E1778" s="597" t="s">
        <v>2354</v>
      </c>
      <c r="F1778" s="597" t="s">
        <v>281</v>
      </c>
      <c r="G1778" s="597" t="s">
        <v>2202</v>
      </c>
      <c r="H1778" s="598" t="str">
        <f t="shared" si="56"/>
        <v>PESQUISA BÁSICA;EMPRESA PETROLÍFERA;;;;TRIBUTOS;NA</v>
      </c>
      <c r="I1778" s="599" t="s">
        <v>1567</v>
      </c>
      <c r="J1778" s="600" t="str">
        <f t="shared" si="57"/>
        <v>DESPESA NÃO ADMITIDA COM RECURSOS DA CLÁUSULA DE P,D&amp;I, CONSIDERANDO O EXECUTOR E A QUALIFICAÇÃO DO PROJETO OU PROGRAMA</v>
      </c>
    </row>
    <row r="1779" spans="1:10" s="603" customFormat="1" ht="12" customHeight="1" x14ac:dyDescent="0.3">
      <c r="A1779" s="601" t="s">
        <v>20</v>
      </c>
      <c r="B1779" s="600" t="s">
        <v>233</v>
      </c>
      <c r="C1779" s="600"/>
      <c r="D1779" s="600"/>
      <c r="E1779" s="600"/>
      <c r="F1779" s="597" t="s">
        <v>2357</v>
      </c>
      <c r="G1779" s="600" t="s">
        <v>2408</v>
      </c>
      <c r="H1779" s="598" t="str">
        <f t="shared" si="56"/>
        <v>PESQUISA BÁSICA;EMPRESA PETROLÍFERA;;;;SERVICOS;SERVIÇO DE QUALIFICAÇÃO E CERTIFICAÇÃO</v>
      </c>
      <c r="I1779" s="599" t="s">
        <v>1567</v>
      </c>
      <c r="J1779" s="600" t="str">
        <f t="shared" si="57"/>
        <v>DESPESA NÃO ADMITIDA COM RECURSOS DA CLÁUSULA DE P,D&amp;I, CONSIDERANDO O EXECUTOR E A QUALIFICAÇÃO DO PROJETO OU PROGRAMA</v>
      </c>
    </row>
    <row r="1780" spans="1:10" s="603" customFormat="1" ht="12" customHeight="1" x14ac:dyDescent="0.3">
      <c r="A1780" s="597" t="s">
        <v>25</v>
      </c>
      <c r="B1780" s="597" t="s">
        <v>233</v>
      </c>
      <c r="C1780" s="597" t="s">
        <v>2354</v>
      </c>
      <c r="D1780" s="597" t="s">
        <v>2354</v>
      </c>
      <c r="E1780" s="597" t="s">
        <v>2354</v>
      </c>
      <c r="F1780" s="597" t="s">
        <v>1646</v>
      </c>
      <c r="G1780" s="597" t="s">
        <v>2050</v>
      </c>
      <c r="H1780" s="598" t="str">
        <f t="shared" si="56"/>
        <v>PESQUISA EM CIÊNCIAS SOCIAIS, HUMANAS E DA VIDA;EMPRESA PETROLÍFERA;;;;CAPACITACAO DE FORNECEDORES;BENS E MATERIAIS - CABEÇA DE SÉRIE E LOTE PILOTO</v>
      </c>
      <c r="I1780" s="599" t="s">
        <v>1567</v>
      </c>
      <c r="J1780" s="600" t="str">
        <f t="shared" si="57"/>
        <v>DESPESA NÃO ADMITIDA COM RECURSOS DA CLÁUSULA DE P,D&amp;I, CONSIDERANDO O EXECUTOR E A QUALIFICAÇÃO DO PROJETO OU PROGRAMA</v>
      </c>
    </row>
    <row r="1781" spans="1:10" s="603" customFormat="1" ht="12" customHeight="1" x14ac:dyDescent="0.3">
      <c r="A1781" s="597" t="s">
        <v>25</v>
      </c>
      <c r="B1781" s="597" t="s">
        <v>233</v>
      </c>
      <c r="C1781" s="597" t="s">
        <v>2354</v>
      </c>
      <c r="D1781" s="597" t="s">
        <v>2354</v>
      </c>
      <c r="E1781" s="597" t="s">
        <v>2354</v>
      </c>
      <c r="F1781" s="597" t="s">
        <v>1646</v>
      </c>
      <c r="G1781" s="597" t="s">
        <v>2053</v>
      </c>
      <c r="H1781" s="598" t="str">
        <f t="shared" si="56"/>
        <v>PESQUISA EM CIÊNCIAS SOCIAIS, HUMANAS E DA VIDA;EMPRESA PETROLÍFERA;;;;CAPACITACAO DE FORNECEDORES;EQUIPAMENTOS E MATERIAIS - PRIMEIRO LOTE</v>
      </c>
      <c r="I1781" s="599" t="s">
        <v>1567</v>
      </c>
      <c r="J1781" s="600" t="str">
        <f t="shared" si="57"/>
        <v>DESPESA NÃO ADMITIDA COM RECURSOS DA CLÁUSULA DE P,D&amp;I, CONSIDERANDO O EXECUTOR E A QUALIFICAÇÃO DO PROJETO OU PROGRAMA</v>
      </c>
    </row>
    <row r="1782" spans="1:10" s="603" customFormat="1" ht="12" customHeight="1" x14ac:dyDescent="0.3">
      <c r="A1782" s="597" t="s">
        <v>25</v>
      </c>
      <c r="B1782" s="597" t="s">
        <v>233</v>
      </c>
      <c r="C1782" s="597" t="s">
        <v>2354</v>
      </c>
      <c r="D1782" s="597" t="s">
        <v>2354</v>
      </c>
      <c r="E1782" s="597" t="s">
        <v>2354</v>
      </c>
      <c r="F1782" s="597" t="s">
        <v>1646</v>
      </c>
      <c r="G1782" s="597" t="s">
        <v>260</v>
      </c>
      <c r="H1782" s="598" t="str">
        <f t="shared" si="56"/>
        <v>PESQUISA EM CIÊNCIAS SOCIAIS, HUMANAS E DA VIDA;EMPRESA PETROLÍFERA;;;;CAPACITACAO DE FORNECEDORES;EQUIPAMENTOS LABORATORIAIS</v>
      </c>
      <c r="I1782" s="599" t="s">
        <v>1567</v>
      </c>
      <c r="J1782" s="600" t="str">
        <f t="shared" si="57"/>
        <v>DESPESA NÃO ADMITIDA COM RECURSOS DA CLÁUSULA DE P,D&amp;I, CONSIDERANDO O EXECUTOR E A QUALIFICAÇÃO DO PROJETO OU PROGRAMA</v>
      </c>
    </row>
    <row r="1783" spans="1:10" s="603" customFormat="1" ht="12" customHeight="1" x14ac:dyDescent="0.3">
      <c r="A1783" s="597" t="s">
        <v>25</v>
      </c>
      <c r="B1783" s="597" t="s">
        <v>233</v>
      </c>
      <c r="C1783" s="597" t="s">
        <v>2354</v>
      </c>
      <c r="D1783" s="597" t="s">
        <v>2354</v>
      </c>
      <c r="E1783" s="597" t="s">
        <v>2354</v>
      </c>
      <c r="F1783" s="597" t="s">
        <v>1646</v>
      </c>
      <c r="G1783" s="597" t="s">
        <v>2052</v>
      </c>
      <c r="H1783" s="598" t="str">
        <f t="shared" si="56"/>
        <v>PESQUISA EM CIÊNCIAS SOCIAIS, HUMANAS E DA VIDA;EMPRESA PETROLÍFERA;;;;CAPACITACAO DE FORNECEDORES;ESTUDOS DE VIABILIDADE TÉCNICA E ECONÔMICA</v>
      </c>
      <c r="I1783" s="599" t="s">
        <v>1567</v>
      </c>
      <c r="J1783" s="600" t="str">
        <f t="shared" si="57"/>
        <v>DESPESA NÃO ADMITIDA COM RECURSOS DA CLÁUSULA DE P,D&amp;I, CONSIDERANDO O EXECUTOR E A QUALIFICAÇÃO DO PROJETO OU PROGRAMA</v>
      </c>
    </row>
    <row r="1784" spans="1:10" s="603" customFormat="1" ht="12" customHeight="1" x14ac:dyDescent="0.3">
      <c r="A1784" s="597" t="s">
        <v>25</v>
      </c>
      <c r="B1784" s="597" t="s">
        <v>233</v>
      </c>
      <c r="C1784" s="597" t="s">
        <v>2354</v>
      </c>
      <c r="D1784" s="597" t="s">
        <v>2354</v>
      </c>
      <c r="E1784" s="597" t="s">
        <v>2354</v>
      </c>
      <c r="F1784" s="597" t="s">
        <v>1646</v>
      </c>
      <c r="G1784" s="597" t="s">
        <v>2051</v>
      </c>
      <c r="H1784" s="598" t="str">
        <f t="shared" si="56"/>
        <v>PESQUISA EM CIÊNCIAS SOCIAIS, HUMANAS E DA VIDA;EMPRESA PETROLÍFERA;;;;CAPACITACAO DE FORNECEDORES;SERVIÇOS - CABEÇA DE SÉRIE E LOTE PILOTO</v>
      </c>
      <c r="I1784" s="599" t="s">
        <v>1567</v>
      </c>
      <c r="J1784" s="600" t="str">
        <f t="shared" si="57"/>
        <v>DESPESA NÃO ADMITIDA COM RECURSOS DA CLÁUSULA DE P,D&amp;I, CONSIDERANDO O EXECUTOR E A QUALIFICAÇÃO DO PROJETO OU PROGRAMA</v>
      </c>
    </row>
    <row r="1785" spans="1:10" s="603" customFormat="1" ht="12" customHeight="1" x14ac:dyDescent="0.3">
      <c r="A1785" s="597" t="s">
        <v>25</v>
      </c>
      <c r="B1785" s="597" t="s">
        <v>233</v>
      </c>
      <c r="C1785" s="597" t="s">
        <v>2354</v>
      </c>
      <c r="D1785" s="597" t="s">
        <v>2354</v>
      </c>
      <c r="E1785" s="597" t="s">
        <v>2354</v>
      </c>
      <c r="F1785" s="597" t="s">
        <v>1646</v>
      </c>
      <c r="G1785" s="597" t="s">
        <v>2054</v>
      </c>
      <c r="H1785" s="598" t="str">
        <f t="shared" si="56"/>
        <v>PESQUISA EM CIÊNCIAS SOCIAIS, HUMANAS E DA VIDA;EMPRESA PETROLÍFERA;;;;CAPACITACAO DE FORNECEDORES;SERVIÇOS - OPERACIONALIZAÇÃO DE EQUIPAMENTOS</v>
      </c>
      <c r="I1785" s="599" t="s">
        <v>1567</v>
      </c>
      <c r="J1785" s="600" t="str">
        <f t="shared" si="57"/>
        <v>DESPESA NÃO ADMITIDA COM RECURSOS DA CLÁUSULA DE P,D&amp;I, CONSIDERANDO O EXECUTOR E A QUALIFICAÇÃO DO PROJETO OU PROGRAMA</v>
      </c>
    </row>
    <row r="1786" spans="1:10" s="603" customFormat="1" ht="12" customHeight="1" x14ac:dyDescent="0.3">
      <c r="A1786" s="597" t="s">
        <v>25</v>
      </c>
      <c r="B1786" s="597" t="s">
        <v>233</v>
      </c>
      <c r="C1786" s="597" t="s">
        <v>2354</v>
      </c>
      <c r="D1786" s="597" t="s">
        <v>2354</v>
      </c>
      <c r="E1786" s="597" t="s">
        <v>2354</v>
      </c>
      <c r="F1786" s="597" t="s">
        <v>2362</v>
      </c>
      <c r="G1786" s="597" t="s">
        <v>2202</v>
      </c>
      <c r="H1786" s="598" t="str">
        <f t="shared" si="56"/>
        <v>PESQUISA EM CIÊNCIAS SOCIAIS, HUMANAS E DA VIDA;EMPRESA PETROLÍFERA;;;;CUSTOS DIRETOS;NA</v>
      </c>
      <c r="I1786" s="599" t="s">
        <v>1567</v>
      </c>
      <c r="J1786" s="600" t="str">
        <f t="shared" si="57"/>
        <v>DESPESA NÃO ADMITIDA COM RECURSOS DA CLÁUSULA DE P,D&amp;I, CONSIDERANDO O EXECUTOR E A QUALIFICAÇÃO DO PROJETO OU PROGRAMA</v>
      </c>
    </row>
    <row r="1787" spans="1:10" s="603" customFormat="1" ht="12" customHeight="1" x14ac:dyDescent="0.3">
      <c r="A1787" s="597" t="s">
        <v>25</v>
      </c>
      <c r="B1787" s="597" t="s">
        <v>233</v>
      </c>
      <c r="C1787" s="597" t="s">
        <v>2354</v>
      </c>
      <c r="D1787" s="597" t="s">
        <v>2354</v>
      </c>
      <c r="E1787" s="597" t="s">
        <v>2354</v>
      </c>
      <c r="F1787" s="597" t="s">
        <v>1643</v>
      </c>
      <c r="G1787" s="597" t="s">
        <v>2202</v>
      </c>
      <c r="H1787" s="598" t="str">
        <f t="shared" si="56"/>
        <v>PESQUISA EM CIÊNCIAS SOCIAIS, HUMANAS E DA VIDA;EMPRESA PETROLÍFERA;;;;DIARIAS E AJUDA DE CUSTO;NA</v>
      </c>
      <c r="I1787" s="599" t="s">
        <v>1575</v>
      </c>
      <c r="J1787" s="600" t="str">
        <f t="shared" si="57"/>
        <v/>
      </c>
    </row>
    <row r="1788" spans="1:10" s="603" customFormat="1" ht="12" customHeight="1" x14ac:dyDescent="0.3">
      <c r="A1788" s="597" t="s">
        <v>25</v>
      </c>
      <c r="B1788" s="597" t="s">
        <v>233</v>
      </c>
      <c r="C1788" s="597" t="s">
        <v>2354</v>
      </c>
      <c r="D1788" s="597" t="s">
        <v>2354</v>
      </c>
      <c r="E1788" s="597" t="s">
        <v>2354</v>
      </c>
      <c r="F1788" s="597" t="s">
        <v>1645</v>
      </c>
      <c r="G1788" s="597" t="s">
        <v>2361</v>
      </c>
      <c r="H1788" s="598" t="str">
        <f t="shared" si="56"/>
        <v>PESQUISA EM CIÊNCIAS SOCIAIS, HUMANAS E DA VIDA;EMPRESA PETROLÍFERA;;;;EQUIPAMENTO E MATERIAL PERMANENTE;EQUIPAMENTO</v>
      </c>
      <c r="I1788" s="599" t="s">
        <v>1575</v>
      </c>
      <c r="J1788" s="600" t="str">
        <f t="shared" si="57"/>
        <v/>
      </c>
    </row>
    <row r="1789" spans="1:10" s="603" customFormat="1" ht="12" customHeight="1" x14ac:dyDescent="0.3">
      <c r="A1789" s="597" t="s">
        <v>25</v>
      </c>
      <c r="B1789" s="597" t="s">
        <v>233</v>
      </c>
      <c r="C1789" s="597" t="s">
        <v>2354</v>
      </c>
      <c r="D1789" s="597" t="s">
        <v>2354</v>
      </c>
      <c r="E1789" s="597" t="s">
        <v>2354</v>
      </c>
      <c r="F1789" s="597" t="s">
        <v>1645</v>
      </c>
      <c r="G1789" s="597" t="s">
        <v>1248</v>
      </c>
      <c r="H1789" s="598" t="str">
        <f t="shared" si="56"/>
        <v>PESQUISA EM CIÊNCIAS SOCIAIS, HUMANAS E DA VIDA;EMPRESA PETROLÍFERA;;;;EQUIPAMENTO E MATERIAL PERMANENTE;MATERIAL PERMANENTE</v>
      </c>
      <c r="I1789" s="599" t="s">
        <v>1575</v>
      </c>
      <c r="J1789" s="600" t="str">
        <f t="shared" si="57"/>
        <v/>
      </c>
    </row>
    <row r="1790" spans="1:10" s="603" customFormat="1" ht="12" customHeight="1" x14ac:dyDescent="0.3">
      <c r="A1790" s="597" t="s">
        <v>25</v>
      </c>
      <c r="B1790" s="597" t="s">
        <v>233</v>
      </c>
      <c r="C1790" s="597" t="s">
        <v>2354</v>
      </c>
      <c r="D1790" s="597" t="s">
        <v>2354</v>
      </c>
      <c r="E1790" s="597" t="s">
        <v>2354</v>
      </c>
      <c r="F1790" s="597" t="s">
        <v>448</v>
      </c>
      <c r="G1790" s="597" t="s">
        <v>2062</v>
      </c>
      <c r="H1790" s="598" t="str">
        <f t="shared" si="56"/>
        <v>PESQUISA EM CIÊNCIAS SOCIAIS, HUMANAS E DA VIDA;EMPRESA PETROLÍFERA;;;;EQUIPE;BOLSA - ALUNO DE GRADUAÇÃO OU PÓS-GRADUAÇÃO</v>
      </c>
      <c r="I1790" s="599" t="s">
        <v>1567</v>
      </c>
      <c r="J1790" s="600" t="str">
        <f t="shared" si="57"/>
        <v>DESPESA NÃO ADMITIDA COM RECURSOS DA CLÁUSULA DE P,D&amp;I, CONSIDERANDO O EXECUTOR E A QUALIFICAÇÃO DO PROJETO OU PROGRAMA</v>
      </c>
    </row>
    <row r="1791" spans="1:10" s="603" customFormat="1" ht="12" customHeight="1" x14ac:dyDescent="0.3">
      <c r="A1791" s="597" t="s">
        <v>25</v>
      </c>
      <c r="B1791" s="597" t="s">
        <v>233</v>
      </c>
      <c r="C1791" s="597" t="s">
        <v>2354</v>
      </c>
      <c r="D1791" s="597" t="s">
        <v>2354</v>
      </c>
      <c r="E1791" s="597" t="s">
        <v>2354</v>
      </c>
      <c r="F1791" s="597" t="s">
        <v>448</v>
      </c>
      <c r="G1791" s="597" t="s">
        <v>2061</v>
      </c>
      <c r="H1791" s="598" t="str">
        <f t="shared" si="56"/>
        <v>PESQUISA EM CIÊNCIAS SOCIAIS, HUMANAS E DA VIDA;EMPRESA PETROLÍFERA;;;;EQUIPE;BOLSA - DOCENTE OU PESQUISADOR DA INSTITUIÇÃO</v>
      </c>
      <c r="I1791" s="599" t="s">
        <v>1567</v>
      </c>
      <c r="J1791" s="600" t="str">
        <f t="shared" si="57"/>
        <v>DESPESA NÃO ADMITIDA COM RECURSOS DA CLÁUSULA DE P,D&amp;I, CONSIDERANDO O EXECUTOR E A QUALIFICAÇÃO DO PROJETO OU PROGRAMA</v>
      </c>
    </row>
    <row r="1792" spans="1:10" s="603" customFormat="1" ht="12" customHeight="1" x14ac:dyDescent="0.3">
      <c r="A1792" s="597" t="s">
        <v>25</v>
      </c>
      <c r="B1792" s="597" t="s">
        <v>233</v>
      </c>
      <c r="C1792" s="597" t="s">
        <v>2354</v>
      </c>
      <c r="D1792" s="597" t="s">
        <v>2354</v>
      </c>
      <c r="E1792" s="597" t="s">
        <v>2354</v>
      </c>
      <c r="F1792" s="597" t="s">
        <v>448</v>
      </c>
      <c r="G1792" s="597" t="s">
        <v>2063</v>
      </c>
      <c r="H1792" s="598" t="str">
        <f t="shared" si="56"/>
        <v>PESQUISA EM CIÊNCIAS SOCIAIS, HUMANAS E DA VIDA;EMPRESA PETROLÍFERA;;;;EQUIPE;BOLSA - PESQUISADOR VISITANTE</v>
      </c>
      <c r="I1792" s="599" t="s">
        <v>1567</v>
      </c>
      <c r="J1792" s="600" t="str">
        <f t="shared" si="57"/>
        <v>DESPESA NÃO ADMITIDA COM RECURSOS DA CLÁUSULA DE P,D&amp;I, CONSIDERANDO O EXECUTOR E A QUALIFICAÇÃO DO PROJETO OU PROGRAMA</v>
      </c>
    </row>
    <row r="1793" spans="1:10" s="603" customFormat="1" ht="12" customHeight="1" x14ac:dyDescent="0.3">
      <c r="A1793" s="597" t="s">
        <v>25</v>
      </c>
      <c r="B1793" s="597" t="s">
        <v>233</v>
      </c>
      <c r="C1793" s="597" t="s">
        <v>2354</v>
      </c>
      <c r="D1793" s="597" t="s">
        <v>2354</v>
      </c>
      <c r="E1793" s="597" t="s">
        <v>2354</v>
      </c>
      <c r="F1793" s="597" t="s">
        <v>448</v>
      </c>
      <c r="G1793" s="597" t="s">
        <v>1641</v>
      </c>
      <c r="H1793" s="598" t="str">
        <f t="shared" si="56"/>
        <v>PESQUISA EM CIÊNCIAS SOCIAIS, HUMANAS E DA VIDA;EMPRESA PETROLÍFERA;;;;EQUIPE;REMUNERAÇÃO DIRETA</v>
      </c>
      <c r="I1793" s="599" t="s">
        <v>1575</v>
      </c>
      <c r="J1793" s="600" t="str">
        <f t="shared" si="57"/>
        <v/>
      </c>
    </row>
    <row r="1794" spans="1:10" s="603" customFormat="1" ht="12" customHeight="1" x14ac:dyDescent="0.3">
      <c r="A1794" s="597" t="s">
        <v>25</v>
      </c>
      <c r="B1794" s="597" t="s">
        <v>233</v>
      </c>
      <c r="C1794" s="597" t="s">
        <v>2354</v>
      </c>
      <c r="D1794" s="597" t="s">
        <v>2354</v>
      </c>
      <c r="E1794" s="597" t="s">
        <v>2354</v>
      </c>
      <c r="F1794" s="597" t="s">
        <v>1642</v>
      </c>
      <c r="G1794" s="597" t="s">
        <v>2202</v>
      </c>
      <c r="H1794" s="598" t="str">
        <f t="shared" si="56"/>
        <v>PESQUISA EM CIÊNCIAS SOCIAIS, HUMANAS E DA VIDA;EMPRESA PETROLÍFERA;;;;MATERIAL DE CONSUMO;NA</v>
      </c>
      <c r="I1794" s="599" t="s">
        <v>1575</v>
      </c>
      <c r="J1794" s="600" t="str">
        <f t="shared" si="57"/>
        <v/>
      </c>
    </row>
    <row r="1795" spans="1:10" s="603" customFormat="1" ht="12" customHeight="1" x14ac:dyDescent="0.3">
      <c r="A1795" s="597" t="s">
        <v>25</v>
      </c>
      <c r="B1795" s="597" t="s">
        <v>233</v>
      </c>
      <c r="C1795" s="597" t="s">
        <v>2354</v>
      </c>
      <c r="D1795" s="597" t="s">
        <v>2354</v>
      </c>
      <c r="E1795" s="597" t="s">
        <v>2354</v>
      </c>
      <c r="F1795" s="597" t="s">
        <v>1644</v>
      </c>
      <c r="G1795" s="597" t="s">
        <v>2066</v>
      </c>
      <c r="H1795" s="598" t="str">
        <f t="shared" si="56"/>
        <v>PESQUISA EM CIÊNCIAS SOCIAIS, HUMANAS E DA VIDA;EMPRESA PETROLÍFERA;;;;OBRAS E INSTALACOES;AMPLIAÇÃO DE ÁREA DE EDIFICAÇÃO</v>
      </c>
      <c r="I1795" s="599" t="s">
        <v>1567</v>
      </c>
      <c r="J1795" s="600" t="str">
        <f t="shared" si="57"/>
        <v>DESPESA NÃO ADMITIDA COM RECURSOS DA CLÁUSULA DE P,D&amp;I, CONSIDERANDO O EXECUTOR E A QUALIFICAÇÃO DO PROJETO OU PROGRAMA</v>
      </c>
    </row>
    <row r="1796" spans="1:10" s="603" customFormat="1" ht="12" customHeight="1" x14ac:dyDescent="0.3">
      <c r="A1796" s="597" t="s">
        <v>25</v>
      </c>
      <c r="B1796" s="597" t="s">
        <v>233</v>
      </c>
      <c r="C1796" s="597" t="s">
        <v>2354</v>
      </c>
      <c r="D1796" s="597" t="s">
        <v>2354</v>
      </c>
      <c r="E1796" s="597" t="s">
        <v>2354</v>
      </c>
      <c r="F1796" s="597" t="s">
        <v>1644</v>
      </c>
      <c r="G1796" s="597" t="s">
        <v>258</v>
      </c>
      <c r="H1796" s="598" t="str">
        <f t="shared" si="56"/>
        <v>PESQUISA EM CIÊNCIAS SOCIAIS, HUMANAS E DA VIDA;EMPRESA PETROLÍFERA;;;;OBRAS E INSTALACOES;CONSTRUÇÃO DE NOVA EDIFICAÇÃO</v>
      </c>
      <c r="I1796" s="599" t="s">
        <v>1567</v>
      </c>
      <c r="J1796" s="600" t="str">
        <f t="shared" si="57"/>
        <v>DESPESA NÃO ADMITIDA COM RECURSOS DA CLÁUSULA DE P,D&amp;I, CONSIDERANDO O EXECUTOR E A QUALIFICAÇÃO DO PROJETO OU PROGRAMA</v>
      </c>
    </row>
    <row r="1797" spans="1:10" s="603" customFormat="1" ht="12" customHeight="1" x14ac:dyDescent="0.3">
      <c r="A1797" s="597" t="s">
        <v>25</v>
      </c>
      <c r="B1797" s="597" t="s">
        <v>233</v>
      </c>
      <c r="C1797" s="597" t="s">
        <v>2354</v>
      </c>
      <c r="D1797" s="597" t="s">
        <v>2354</v>
      </c>
      <c r="E1797" s="597" t="s">
        <v>2354</v>
      </c>
      <c r="F1797" s="597" t="s">
        <v>1644</v>
      </c>
      <c r="G1797" s="597" t="s">
        <v>2067</v>
      </c>
      <c r="H1797" s="598" t="str">
        <f t="shared" si="56"/>
        <v>PESQUISA EM CIÊNCIAS SOCIAIS, HUMANAS E DA VIDA;EMPRESA PETROLÍFERA;;;;OBRAS E INSTALACOES;PROJETO EXECUTIVO E ESTUDOS TÉCNICOS</v>
      </c>
      <c r="I1797" s="599" t="s">
        <v>1567</v>
      </c>
      <c r="J1797" s="600" t="str">
        <f t="shared" si="57"/>
        <v>DESPESA NÃO ADMITIDA COM RECURSOS DA CLÁUSULA DE P,D&amp;I, CONSIDERANDO O EXECUTOR E A QUALIFICAÇÃO DO PROJETO OU PROGRAMA</v>
      </c>
    </row>
    <row r="1798" spans="1:10" s="603" customFormat="1" ht="12" customHeight="1" x14ac:dyDescent="0.3">
      <c r="A1798" s="597" t="s">
        <v>25</v>
      </c>
      <c r="B1798" s="597" t="s">
        <v>233</v>
      </c>
      <c r="C1798" s="597" t="s">
        <v>2354</v>
      </c>
      <c r="D1798" s="597" t="s">
        <v>2354</v>
      </c>
      <c r="E1798" s="597" t="s">
        <v>2354</v>
      </c>
      <c r="F1798" s="597" t="s">
        <v>1644</v>
      </c>
      <c r="G1798" s="597" t="s">
        <v>219</v>
      </c>
      <c r="H1798" s="598" t="str">
        <f t="shared" si="56"/>
        <v>PESQUISA EM CIÊNCIAS SOCIAIS, HUMANAS E DA VIDA;EMPRESA PETROLÍFERA;;;;OBRAS E INSTALACOES;REFORMA DE EDIFICAÇÃO</v>
      </c>
      <c r="I1798" s="599" t="s">
        <v>1567</v>
      </c>
      <c r="J1798" s="600" t="str">
        <f t="shared" si="57"/>
        <v>DESPESA NÃO ADMITIDA COM RECURSOS DA CLÁUSULA DE P,D&amp;I, CONSIDERANDO O EXECUTOR E A QUALIFICAÇÃO DO PROJETO OU PROGRAMA</v>
      </c>
    </row>
    <row r="1799" spans="1:10" s="603" customFormat="1" ht="12" customHeight="1" x14ac:dyDescent="0.3">
      <c r="A1799" s="597" t="s">
        <v>25</v>
      </c>
      <c r="B1799" s="597" t="s">
        <v>233</v>
      </c>
      <c r="C1799" s="597" t="s">
        <v>2354</v>
      </c>
      <c r="D1799" s="597" t="s">
        <v>2354</v>
      </c>
      <c r="E1799" s="597" t="s">
        <v>2354</v>
      </c>
      <c r="F1799" s="597" t="s">
        <v>1644</v>
      </c>
      <c r="G1799" s="597" t="s">
        <v>2065</v>
      </c>
      <c r="H1799" s="598" t="str">
        <f t="shared" si="56"/>
        <v>PESQUISA EM CIÊNCIAS SOCIAIS, HUMANAS E DA VIDA;EMPRESA PETROLÍFERA;;;;OBRAS E INSTALACOES;SERVIÇO TÉCNICO DE APOIO - INFRAESTRUTURA</v>
      </c>
      <c r="I1799" s="599" t="s">
        <v>1575</v>
      </c>
      <c r="J1799" s="600" t="str">
        <f t="shared" si="57"/>
        <v/>
      </c>
    </row>
    <row r="1800" spans="1:10" s="603" customFormat="1" ht="12" customHeight="1" x14ac:dyDescent="0.3">
      <c r="A1800" s="597" t="s">
        <v>25</v>
      </c>
      <c r="B1800" s="597" t="s">
        <v>233</v>
      </c>
      <c r="C1800" s="597" t="s">
        <v>2354</v>
      </c>
      <c r="D1800" s="597" t="s">
        <v>2354</v>
      </c>
      <c r="E1800" s="597" t="s">
        <v>2354</v>
      </c>
      <c r="F1800" s="597" t="s">
        <v>10</v>
      </c>
      <c r="G1800" s="597" t="s">
        <v>1649</v>
      </c>
      <c r="H1800" s="598" t="str">
        <f t="shared" si="56"/>
        <v>PESQUISA EM CIÊNCIAS SOCIAIS, HUMANAS E DA VIDA;EMPRESA PETROLÍFERA;;;;OUTRAS DESPESAS;DESPESA DE IMPORTACAO</v>
      </c>
      <c r="I1800" s="599" t="s">
        <v>1575</v>
      </c>
      <c r="J1800" s="600" t="str">
        <f t="shared" si="57"/>
        <v/>
      </c>
    </row>
    <row r="1801" spans="1:10" s="603" customFormat="1" ht="12" customHeight="1" x14ac:dyDescent="0.3">
      <c r="A1801" s="597" t="s">
        <v>25</v>
      </c>
      <c r="B1801" s="597" t="s">
        <v>233</v>
      </c>
      <c r="C1801" s="597" t="s">
        <v>2354</v>
      </c>
      <c r="D1801" s="597" t="s">
        <v>2354</v>
      </c>
      <c r="E1801" s="597" t="s">
        <v>2354</v>
      </c>
      <c r="F1801" s="597" t="s">
        <v>10</v>
      </c>
      <c r="G1801" s="597" t="s">
        <v>1650</v>
      </c>
      <c r="H1801" s="598" t="str">
        <f t="shared" si="56"/>
        <v>PESQUISA EM CIÊNCIAS SOCIAIS, HUMANAS E DA VIDA;EMPRESA PETROLÍFERA;;;;OUTRAS DESPESAS;DESPESA OPERACIONAL E ADMINISTRATIVA</v>
      </c>
      <c r="I1801" s="599" t="s">
        <v>1567</v>
      </c>
      <c r="J1801" s="600" t="str">
        <f t="shared" si="57"/>
        <v>DESPESA NÃO ADMITIDA COM RECURSOS DA CLÁUSULA DE P,D&amp;I, CONSIDERANDO O EXECUTOR E A QUALIFICAÇÃO DO PROJETO OU PROGRAMA</v>
      </c>
    </row>
    <row r="1802" spans="1:10" s="603" customFormat="1" ht="12" customHeight="1" x14ac:dyDescent="0.3">
      <c r="A1802" s="597" t="s">
        <v>25</v>
      </c>
      <c r="B1802" s="597" t="s">
        <v>233</v>
      </c>
      <c r="C1802" s="597" t="s">
        <v>2354</v>
      </c>
      <c r="D1802" s="597" t="s">
        <v>2354</v>
      </c>
      <c r="E1802" s="597" t="s">
        <v>2354</v>
      </c>
      <c r="F1802" s="597" t="s">
        <v>10</v>
      </c>
      <c r="G1802" s="597" t="s">
        <v>277</v>
      </c>
      <c r="H1802" s="598" t="str">
        <f t="shared" si="56"/>
        <v>PESQUISA EM CIÊNCIAS SOCIAIS, HUMANAS E DA VIDA;EMPRESA PETROLÍFERA;;;;OUTRAS DESPESAS;RESSARCIMENTO DE CUSTOS INDIRETOS</v>
      </c>
      <c r="I1802" s="599" t="s">
        <v>1567</v>
      </c>
      <c r="J1802" s="600" t="str">
        <f t="shared" si="57"/>
        <v>DESPESA NÃO ADMITIDA COM RECURSOS DA CLÁUSULA DE P,D&amp;I, CONSIDERANDO O EXECUTOR E A QUALIFICAÇÃO DO PROJETO OU PROGRAMA</v>
      </c>
    </row>
    <row r="1803" spans="1:10" s="603" customFormat="1" ht="12" customHeight="1" x14ac:dyDescent="0.3">
      <c r="A1803" s="597" t="s">
        <v>25</v>
      </c>
      <c r="B1803" s="597" t="s">
        <v>233</v>
      </c>
      <c r="C1803" s="597" t="s">
        <v>2354</v>
      </c>
      <c r="D1803" s="597" t="s">
        <v>2354</v>
      </c>
      <c r="E1803" s="597" t="s">
        <v>2354</v>
      </c>
      <c r="F1803" s="597" t="s">
        <v>317</v>
      </c>
      <c r="G1803" s="597" t="s">
        <v>2060</v>
      </c>
      <c r="H1803" s="598" t="str">
        <f t="shared" si="56"/>
        <v>PESQUISA EM CIÊNCIAS SOCIAIS, HUMANAS E DA VIDA;EMPRESA PETROLÍFERA;;;;OUTROS BENS E DIREITOS;DADO GEOLÓGICO, GEOQUÍMICO OU GEOFÍSICO PÚBLICO</v>
      </c>
      <c r="I1803" s="599" t="s">
        <v>1567</v>
      </c>
      <c r="J1803" s="600" t="str">
        <f t="shared" si="57"/>
        <v>DESPESA NÃO ADMITIDA COM RECURSOS DA CLÁUSULA DE P,D&amp;I, CONSIDERANDO O EXECUTOR E A QUALIFICAÇÃO DO PROJETO OU PROGRAMA</v>
      </c>
    </row>
    <row r="1804" spans="1:10" s="603" customFormat="1" ht="12" customHeight="1" x14ac:dyDescent="0.3">
      <c r="A1804" s="597" t="s">
        <v>25</v>
      </c>
      <c r="B1804" s="597" t="s">
        <v>233</v>
      </c>
      <c r="C1804" s="597" t="s">
        <v>2354</v>
      </c>
      <c r="D1804" s="597" t="s">
        <v>2354</v>
      </c>
      <c r="E1804" s="597" t="s">
        <v>2354</v>
      </c>
      <c r="F1804" s="597" t="s">
        <v>317</v>
      </c>
      <c r="G1804" s="597" t="s">
        <v>220</v>
      </c>
      <c r="H1804" s="598" t="str">
        <f t="shared" si="56"/>
        <v>PESQUISA EM CIÊNCIAS SOCIAIS, HUMANAS E DA VIDA;EMPRESA PETROLÍFERA;;;;OUTROS BENS E DIREITOS;DADO NÃO REGULADO PELA ANP</v>
      </c>
      <c r="I1804" s="599" t="s">
        <v>1567</v>
      </c>
      <c r="J1804" s="600" t="str">
        <f t="shared" si="57"/>
        <v>DESPESA NÃO ADMITIDA COM RECURSOS DA CLÁUSULA DE P,D&amp;I, CONSIDERANDO O EXECUTOR E A QUALIFICAÇÃO DO PROJETO OU PROGRAMA</v>
      </c>
    </row>
    <row r="1805" spans="1:10" s="603" customFormat="1" ht="12" customHeight="1" x14ac:dyDescent="0.3">
      <c r="A1805" s="597" t="s">
        <v>25</v>
      </c>
      <c r="B1805" s="597" t="s">
        <v>233</v>
      </c>
      <c r="C1805" s="597" t="s">
        <v>2354</v>
      </c>
      <c r="D1805" s="597" t="s">
        <v>2354</v>
      </c>
      <c r="E1805" s="597" t="s">
        <v>2354</v>
      </c>
      <c r="F1805" s="597" t="s">
        <v>317</v>
      </c>
      <c r="G1805" s="597" t="s">
        <v>215</v>
      </c>
      <c r="H1805" s="598" t="str">
        <f t="shared" si="56"/>
        <v>PESQUISA EM CIÊNCIAS SOCIAIS, HUMANAS E DA VIDA;EMPRESA PETROLÍFERA;;;;OUTROS BENS E DIREITOS;MATERIAL BIBLIOGRÁFICO</v>
      </c>
      <c r="I1805" s="599" t="s">
        <v>1567</v>
      </c>
      <c r="J1805" s="600" t="str">
        <f t="shared" si="57"/>
        <v>DESPESA NÃO ADMITIDA COM RECURSOS DA CLÁUSULA DE P,D&amp;I, CONSIDERANDO O EXECUTOR E A QUALIFICAÇÃO DO PROJETO OU PROGRAMA</v>
      </c>
    </row>
    <row r="1806" spans="1:10" s="603" customFormat="1" ht="12" customHeight="1" x14ac:dyDescent="0.3">
      <c r="A1806" s="597" t="s">
        <v>25</v>
      </c>
      <c r="B1806" s="597" t="s">
        <v>233</v>
      </c>
      <c r="C1806" s="597" t="s">
        <v>2354</v>
      </c>
      <c r="D1806" s="597" t="s">
        <v>2354</v>
      </c>
      <c r="E1806" s="597" t="s">
        <v>2354</v>
      </c>
      <c r="F1806" s="597" t="s">
        <v>317</v>
      </c>
      <c r="G1806" s="597" t="s">
        <v>2068</v>
      </c>
      <c r="H1806" s="598" t="str">
        <f t="shared" si="56"/>
        <v>PESQUISA EM CIÊNCIAS SOCIAIS, HUMANAS E DA VIDA;EMPRESA PETROLÍFERA;;;;OUTROS BENS E DIREITOS;OUTRO (ESPECIFIQUE)</v>
      </c>
      <c r="I1806" s="599" t="s">
        <v>1567</v>
      </c>
      <c r="J1806" s="600" t="str">
        <f t="shared" si="57"/>
        <v>DESPESA NÃO ADMITIDA COM RECURSOS DA CLÁUSULA DE P,D&amp;I, CONSIDERANDO O EXECUTOR E A QUALIFICAÇÃO DO PROJETO OU PROGRAMA</v>
      </c>
    </row>
    <row r="1807" spans="1:10" s="603" customFormat="1" ht="12" customHeight="1" x14ac:dyDescent="0.3">
      <c r="A1807" s="597" t="s">
        <v>25</v>
      </c>
      <c r="B1807" s="597" t="s">
        <v>233</v>
      </c>
      <c r="C1807" s="597" t="s">
        <v>2354</v>
      </c>
      <c r="D1807" s="597" t="s">
        <v>2354</v>
      </c>
      <c r="E1807" s="597" t="s">
        <v>2354</v>
      </c>
      <c r="F1807" s="597" t="s">
        <v>317</v>
      </c>
      <c r="G1807" s="597" t="s">
        <v>321</v>
      </c>
      <c r="H1807" s="598" t="str">
        <f t="shared" si="56"/>
        <v>PESQUISA EM CIÊNCIAS SOCIAIS, HUMANAS E DA VIDA;EMPRESA PETROLÍFERA;;;;OUTROS BENS E DIREITOS;SOFTWARE</v>
      </c>
      <c r="I1807" s="599" t="s">
        <v>1567</v>
      </c>
      <c r="J1807" s="600" t="str">
        <f t="shared" si="57"/>
        <v>DESPESA NÃO ADMITIDA COM RECURSOS DA CLÁUSULA DE P,D&amp;I, CONSIDERANDO O EXECUTOR E A QUALIFICAÇÃO DO PROJETO OU PROGRAMA</v>
      </c>
    </row>
    <row r="1808" spans="1:10" s="603" customFormat="1" ht="12" customHeight="1" x14ac:dyDescent="0.3">
      <c r="A1808" s="597" t="s">
        <v>25</v>
      </c>
      <c r="B1808" s="597" t="s">
        <v>233</v>
      </c>
      <c r="C1808" s="597" t="s">
        <v>2354</v>
      </c>
      <c r="D1808" s="597" t="s">
        <v>2354</v>
      </c>
      <c r="E1808" s="597" t="s">
        <v>2354</v>
      </c>
      <c r="F1808" s="597" t="s">
        <v>409</v>
      </c>
      <c r="G1808" s="597" t="s">
        <v>2202</v>
      </c>
      <c r="H1808" s="598" t="str">
        <f t="shared" si="56"/>
        <v>PESQUISA EM CIÊNCIAS SOCIAIS, HUMANAS E DA VIDA;EMPRESA PETROLÍFERA;;;;PASSAGENS;NA</v>
      </c>
      <c r="I1808" s="599" t="s">
        <v>1575</v>
      </c>
      <c r="J1808" s="600" t="str">
        <f t="shared" si="57"/>
        <v/>
      </c>
    </row>
    <row r="1809" spans="1:10" s="603" customFormat="1" ht="12" customHeight="1" x14ac:dyDescent="0.3">
      <c r="A1809" s="597" t="s">
        <v>25</v>
      </c>
      <c r="B1809" s="597" t="s">
        <v>233</v>
      </c>
      <c r="C1809" s="597" t="s">
        <v>2354</v>
      </c>
      <c r="D1809" s="597" t="s">
        <v>2354</v>
      </c>
      <c r="E1809" s="597" t="s">
        <v>2354</v>
      </c>
      <c r="F1809" s="597" t="s">
        <v>1705</v>
      </c>
      <c r="G1809" s="597" t="s">
        <v>2058</v>
      </c>
      <c r="H1809" s="598" t="str">
        <f t="shared" si="56"/>
        <v>PESQUISA EM CIÊNCIAS SOCIAIS, HUMANAS E DA VIDA;EMPRESA PETROLÍFERA;;;;PROTOTIPO;MATERIAL OU COMPONENTE - PROTÓTIPO OU UNIDADE PILOTO</v>
      </c>
      <c r="I1809" s="599" t="s">
        <v>1575</v>
      </c>
      <c r="J1809" s="600" t="str">
        <f t="shared" si="57"/>
        <v/>
      </c>
    </row>
    <row r="1810" spans="1:10" s="603" customFormat="1" ht="12" customHeight="1" x14ac:dyDescent="0.3">
      <c r="A1810" s="597" t="s">
        <v>25</v>
      </c>
      <c r="B1810" s="597" t="s">
        <v>233</v>
      </c>
      <c r="C1810" s="597" t="s">
        <v>2354</v>
      </c>
      <c r="D1810" s="597" t="s">
        <v>2354</v>
      </c>
      <c r="E1810" s="597" t="s">
        <v>2354</v>
      </c>
      <c r="F1810" s="597" t="s">
        <v>1705</v>
      </c>
      <c r="G1810" s="597" t="s">
        <v>2059</v>
      </c>
      <c r="H1810" s="598" t="str">
        <f t="shared" si="56"/>
        <v>PESQUISA EM CIÊNCIAS SOCIAIS, HUMANAS E DA VIDA;EMPRESA PETROLÍFERA;;;;PROTOTIPO;SERVIÇO DE TERCEIRO - PROTÓTIPO OU UNIDADE PILOTO</v>
      </c>
      <c r="I1810" s="599" t="s">
        <v>1575</v>
      </c>
      <c r="J1810" s="600" t="str">
        <f t="shared" si="57"/>
        <v/>
      </c>
    </row>
    <row r="1811" spans="1:10" s="603" customFormat="1" ht="12" customHeight="1" x14ac:dyDescent="0.3">
      <c r="A1811" s="597" t="s">
        <v>25</v>
      </c>
      <c r="B1811" s="597" t="s">
        <v>233</v>
      </c>
      <c r="C1811" s="597" t="s">
        <v>2354</v>
      </c>
      <c r="D1811" s="597" t="s">
        <v>2354</v>
      </c>
      <c r="E1811" s="597" t="s">
        <v>2354</v>
      </c>
      <c r="F1811" s="597" t="s">
        <v>303</v>
      </c>
      <c r="G1811" s="597" t="s">
        <v>1647</v>
      </c>
      <c r="H1811" s="598" t="str">
        <f t="shared" si="56"/>
        <v>PESQUISA EM CIÊNCIAS SOCIAIS, HUMANAS E DA VIDA;EMPRESA PETROLÍFERA;;;;RECURSOS HUMANOS;BOLSA</v>
      </c>
      <c r="I1811" s="599" t="s">
        <v>1567</v>
      </c>
      <c r="J1811" s="600" t="str">
        <f t="shared" si="57"/>
        <v>DESPESA NÃO ADMITIDA COM RECURSOS DA CLÁUSULA DE P,D&amp;I, CONSIDERANDO O EXECUTOR E A QUALIFICAÇÃO DO PROJETO OU PROGRAMA</v>
      </c>
    </row>
    <row r="1812" spans="1:10" s="603" customFormat="1" ht="12" customHeight="1" x14ac:dyDescent="0.3">
      <c r="A1812" s="597" t="s">
        <v>25</v>
      </c>
      <c r="B1812" s="597" t="s">
        <v>233</v>
      </c>
      <c r="C1812" s="597" t="s">
        <v>2354</v>
      </c>
      <c r="D1812" s="597" t="s">
        <v>2354</v>
      </c>
      <c r="E1812" s="597" t="s">
        <v>2354</v>
      </c>
      <c r="F1812" s="597" t="s">
        <v>303</v>
      </c>
      <c r="G1812" s="597" t="s">
        <v>270</v>
      </c>
      <c r="H1812" s="598" t="str">
        <f t="shared" si="56"/>
        <v>PESQUISA EM CIÊNCIAS SOCIAIS, HUMANAS E DA VIDA;EMPRESA PETROLÍFERA;;;;RECURSOS HUMANOS;TAXA DE BANCADA</v>
      </c>
      <c r="I1812" s="599" t="s">
        <v>1567</v>
      </c>
      <c r="J1812" s="600" t="str">
        <f t="shared" si="57"/>
        <v>DESPESA NÃO ADMITIDA COM RECURSOS DA CLÁUSULA DE P,D&amp;I, CONSIDERANDO O EXECUTOR E A QUALIFICAÇÃO DO PROJETO OU PROGRAMA</v>
      </c>
    </row>
    <row r="1813" spans="1:10" s="603" customFormat="1" ht="12" customHeight="1" x14ac:dyDescent="0.3">
      <c r="A1813" s="597" t="s">
        <v>25</v>
      </c>
      <c r="B1813" s="597" t="s">
        <v>233</v>
      </c>
      <c r="C1813" s="597" t="s">
        <v>2354</v>
      </c>
      <c r="D1813" s="597" t="s">
        <v>2354</v>
      </c>
      <c r="E1813" s="597" t="s">
        <v>2354</v>
      </c>
      <c r="F1813" s="597" t="s">
        <v>2357</v>
      </c>
      <c r="G1813" s="597" t="s">
        <v>232</v>
      </c>
      <c r="H1813" s="598" t="str">
        <f t="shared" si="56"/>
        <v>PESQUISA EM CIÊNCIAS SOCIAIS, HUMANAS E DA VIDA;EMPRESA PETROLÍFERA;;;;SERVICOS;OUTRO SERVIÇO DE APOIO</v>
      </c>
      <c r="I1813" s="599" t="s">
        <v>1567</v>
      </c>
      <c r="J1813" s="600" t="str">
        <f t="shared" si="57"/>
        <v>DESPESA NÃO ADMITIDA COM RECURSOS DA CLÁUSULA DE P,D&amp;I, CONSIDERANDO O EXECUTOR E A QUALIFICAÇÃO DO PROJETO OU PROGRAMA</v>
      </c>
    </row>
    <row r="1814" spans="1:10" s="603" customFormat="1" ht="12" customHeight="1" x14ac:dyDescent="0.3">
      <c r="A1814" s="597" t="s">
        <v>25</v>
      </c>
      <c r="B1814" s="597" t="s">
        <v>233</v>
      </c>
      <c r="C1814" s="597" t="s">
        <v>2354</v>
      </c>
      <c r="D1814" s="597" t="s">
        <v>2354</v>
      </c>
      <c r="E1814" s="597" t="s">
        <v>2354</v>
      </c>
      <c r="F1814" s="597" t="s">
        <v>2357</v>
      </c>
      <c r="G1814" s="597" t="s">
        <v>221</v>
      </c>
      <c r="H1814" s="598" t="str">
        <f t="shared" si="56"/>
        <v>PESQUISA EM CIÊNCIAS SOCIAIS, HUMANAS E DA VIDA;EMPRESA PETROLÍFERA;;;;SERVICOS;PERFURAÇÃO DE POÇO ESTRATIGRÁFICO</v>
      </c>
      <c r="I1814" s="599" t="s">
        <v>1567</v>
      </c>
      <c r="J1814" s="600" t="str">
        <f t="shared" si="57"/>
        <v>DESPESA NÃO ADMITIDA COM RECURSOS DA CLÁUSULA DE P,D&amp;I, CONSIDERANDO O EXECUTOR E A QUALIFICAÇÃO DO PROJETO OU PROGRAMA</v>
      </c>
    </row>
    <row r="1815" spans="1:10" s="603" customFormat="1" ht="12" customHeight="1" x14ac:dyDescent="0.3">
      <c r="A1815" s="597" t="s">
        <v>25</v>
      </c>
      <c r="B1815" s="597" t="s">
        <v>233</v>
      </c>
      <c r="C1815" s="597" t="s">
        <v>2354</v>
      </c>
      <c r="D1815" s="597" t="s">
        <v>2354</v>
      </c>
      <c r="E1815" s="597" t="s">
        <v>2354</v>
      </c>
      <c r="F1815" s="597" t="s">
        <v>2357</v>
      </c>
      <c r="G1815" s="597" t="s">
        <v>2055</v>
      </c>
      <c r="H1815" s="598" t="str">
        <f t="shared" si="56"/>
        <v>PESQUISA EM CIÊNCIAS SOCIAIS, HUMANAS E DA VIDA;EMPRESA PETROLÍFERA;;;;SERVICOS;SERVIÇO DE APOIO PARA AQUISIÇÃO DE DADOS</v>
      </c>
      <c r="I1815" s="599" t="s">
        <v>1567</v>
      </c>
      <c r="J1815" s="600" t="str">
        <f t="shared" si="57"/>
        <v>DESPESA NÃO ADMITIDA COM RECURSOS DA CLÁUSULA DE P,D&amp;I, CONSIDERANDO O EXECUTOR E A QUALIFICAÇÃO DO PROJETO OU PROGRAMA</v>
      </c>
    </row>
    <row r="1816" spans="1:10" ht="12" customHeight="1" x14ac:dyDescent="0.3">
      <c r="A1816" s="597" t="s">
        <v>25</v>
      </c>
      <c r="B1816" s="597" t="s">
        <v>233</v>
      </c>
      <c r="C1816" s="597" t="s">
        <v>2354</v>
      </c>
      <c r="D1816" s="597" t="s">
        <v>2354</v>
      </c>
      <c r="E1816" s="597" t="s">
        <v>2354</v>
      </c>
      <c r="F1816" s="597" t="s">
        <v>2357</v>
      </c>
      <c r="G1816" s="597" t="s">
        <v>230</v>
      </c>
      <c r="H1816" s="598" t="str">
        <f t="shared" si="56"/>
        <v>PESQUISA EM CIÊNCIAS SOCIAIS, HUMANAS E DA VIDA;EMPRESA PETROLÍFERA;;;;SERVICOS;SERVIÇO DE EDITORAÇÃO E IMPRESSÃO</v>
      </c>
      <c r="I1816" s="599" t="s">
        <v>1567</v>
      </c>
      <c r="J1816" s="600" t="str">
        <f t="shared" si="57"/>
        <v>DESPESA NÃO ADMITIDA COM RECURSOS DA CLÁUSULA DE P,D&amp;I, CONSIDERANDO O EXECUTOR E A QUALIFICAÇÃO DO PROJETO OU PROGRAMA</v>
      </c>
    </row>
    <row r="1817" spans="1:10" ht="12" customHeight="1" x14ac:dyDescent="0.3">
      <c r="A1817" s="597" t="s">
        <v>25</v>
      </c>
      <c r="B1817" s="597" t="s">
        <v>233</v>
      </c>
      <c r="C1817" s="597" t="s">
        <v>2354</v>
      </c>
      <c r="D1817" s="597" t="s">
        <v>2354</v>
      </c>
      <c r="E1817" s="597" t="s">
        <v>2354</v>
      </c>
      <c r="F1817" s="597" t="s">
        <v>2357</v>
      </c>
      <c r="G1817" s="597" t="s">
        <v>231</v>
      </c>
      <c r="H1817" s="598" t="str">
        <f t="shared" si="56"/>
        <v>PESQUISA EM CIÊNCIAS SOCIAIS, HUMANAS E DA VIDA;EMPRESA PETROLÍFERA;;;;SERVICOS;SERVIÇO DE LOCOMOÇÃO E TRANSPORTE</v>
      </c>
      <c r="I1817" s="599" t="s">
        <v>1567</v>
      </c>
      <c r="J1817" s="600" t="str">
        <f t="shared" si="57"/>
        <v>DESPESA NÃO ADMITIDA COM RECURSOS DA CLÁUSULA DE P,D&amp;I, CONSIDERANDO O EXECUTOR E A QUALIFICAÇÃO DO PROJETO OU PROGRAMA</v>
      </c>
    </row>
    <row r="1818" spans="1:10" ht="12" customHeight="1" x14ac:dyDescent="0.3">
      <c r="A1818" s="597" t="s">
        <v>25</v>
      </c>
      <c r="B1818" s="597" t="s">
        <v>233</v>
      </c>
      <c r="C1818" s="597" t="s">
        <v>2354</v>
      </c>
      <c r="D1818" s="597" t="s">
        <v>2354</v>
      </c>
      <c r="E1818" s="597" t="s">
        <v>2354</v>
      </c>
      <c r="F1818" s="597" t="s">
        <v>2357</v>
      </c>
      <c r="G1818" s="597" t="s">
        <v>2358</v>
      </c>
      <c r="H1818" s="598" t="str">
        <f t="shared" si="56"/>
        <v>PESQUISA EM CIÊNCIAS SOCIAIS, HUMANAS E DA VIDA;EMPRESA PETROLÍFERA;;;;SERVICOS;SERVIÇO DE MANUTENÇÃO</v>
      </c>
      <c r="I1818" s="599" t="s">
        <v>1575</v>
      </c>
      <c r="J1818" s="600" t="str">
        <f t="shared" si="57"/>
        <v/>
      </c>
    </row>
    <row r="1819" spans="1:10" ht="12" customHeight="1" x14ac:dyDescent="0.3">
      <c r="A1819" s="597" t="s">
        <v>25</v>
      </c>
      <c r="B1819" s="597" t="s">
        <v>233</v>
      </c>
      <c r="C1819" s="597" t="s">
        <v>2354</v>
      </c>
      <c r="D1819" s="597" t="s">
        <v>2354</v>
      </c>
      <c r="E1819" s="597" t="s">
        <v>2354</v>
      </c>
      <c r="F1819" s="597" t="s">
        <v>2357</v>
      </c>
      <c r="G1819" s="597" t="s">
        <v>2399</v>
      </c>
      <c r="H1819" s="598" t="str">
        <f t="shared" si="56"/>
        <v>PESQUISA EM CIÊNCIAS SOCIAIS, HUMANAS E DA VIDA;EMPRESA PETROLÍFERA;;;;SERVICOS;SERVIÇO TÉCNICO ESPECIALIZADO</v>
      </c>
      <c r="I1819" s="599" t="s">
        <v>1575</v>
      </c>
      <c r="J1819" s="600" t="str">
        <f t="shared" si="57"/>
        <v/>
      </c>
    </row>
    <row r="1820" spans="1:10" ht="12" customHeight="1" x14ac:dyDescent="0.3">
      <c r="A1820" s="597" t="s">
        <v>25</v>
      </c>
      <c r="B1820" s="597" t="s">
        <v>233</v>
      </c>
      <c r="C1820" s="597" t="s">
        <v>2354</v>
      </c>
      <c r="D1820" s="597" t="s">
        <v>2354</v>
      </c>
      <c r="E1820" s="597" t="s">
        <v>2354</v>
      </c>
      <c r="F1820" s="597" t="s">
        <v>2357</v>
      </c>
      <c r="G1820" s="597" t="s">
        <v>2359</v>
      </c>
      <c r="H1820" s="598" t="str">
        <f t="shared" si="56"/>
        <v>PESQUISA EM CIÊNCIAS SOCIAIS, HUMANAS E DA VIDA;EMPRESA PETROLÍFERA;;;;SERVICOS;SERVIÇOS COMPUTACIONAIS</v>
      </c>
      <c r="I1820" s="599" t="s">
        <v>1575</v>
      </c>
      <c r="J1820" s="600" t="str">
        <f t="shared" si="57"/>
        <v/>
      </c>
    </row>
    <row r="1821" spans="1:10" ht="12" customHeight="1" x14ac:dyDescent="0.3">
      <c r="A1821" s="597" t="s">
        <v>25</v>
      </c>
      <c r="B1821" s="597" t="s">
        <v>233</v>
      </c>
      <c r="C1821" s="597" t="s">
        <v>2354</v>
      </c>
      <c r="D1821" s="597" t="s">
        <v>2354</v>
      </c>
      <c r="E1821" s="597" t="s">
        <v>2354</v>
      </c>
      <c r="F1821" s="597" t="s">
        <v>2357</v>
      </c>
      <c r="G1821" s="597" t="s">
        <v>229</v>
      </c>
      <c r="H1821" s="598" t="str">
        <f t="shared" si="56"/>
        <v>PESQUISA EM CIÊNCIAS SOCIAIS, HUMANAS E DA VIDA;EMPRESA PETROLÍFERA;;;;SERVICOS;TAXA DE INSCRIÇÃO EM CONGRESSO OU EVENTO</v>
      </c>
      <c r="I1821" s="599" t="s">
        <v>1567</v>
      </c>
      <c r="J1821" s="600" t="str">
        <f t="shared" si="57"/>
        <v>DESPESA NÃO ADMITIDA COM RECURSOS DA CLÁUSULA DE P,D&amp;I, CONSIDERANDO O EXECUTOR E A QUALIFICAÇÃO DO PROJETO OU PROGRAMA</v>
      </c>
    </row>
    <row r="1822" spans="1:10" ht="12" customHeight="1" x14ac:dyDescent="0.3">
      <c r="A1822" s="597" t="s">
        <v>25</v>
      </c>
      <c r="B1822" s="597" t="s">
        <v>233</v>
      </c>
      <c r="C1822" s="597" t="s">
        <v>2354</v>
      </c>
      <c r="D1822" s="597" t="s">
        <v>2354</v>
      </c>
      <c r="E1822" s="597" t="s">
        <v>2354</v>
      </c>
      <c r="F1822" s="597" t="s">
        <v>2360</v>
      </c>
      <c r="G1822" s="597" t="s">
        <v>2064</v>
      </c>
      <c r="H1822" s="598" t="str">
        <f t="shared" ref="H1822:H1884" si="58">CONCATENATE(A1822,$H$2,B1822,$H$2,C1822,$H$2,D1822,$H$2,E1822,$H$2,F1822,$H$2,G1822)</f>
        <v>PESQUISA EM CIÊNCIAS SOCIAIS, HUMANAS E DA VIDA;EMPRESA PETROLÍFERA;;;;SERVICOS - TIB;SERVIÇO DE TIB</v>
      </c>
      <c r="I1822" s="599" t="s">
        <v>1567</v>
      </c>
      <c r="J1822" s="600" t="str">
        <f t="shared" ref="J1822:J1884" si="59">IF(I1822="N",J$3,"")</f>
        <v>DESPESA NÃO ADMITIDA COM RECURSOS DA CLÁUSULA DE P,D&amp;I, CONSIDERANDO O EXECUTOR E A QUALIFICAÇÃO DO PROJETO OU PROGRAMA</v>
      </c>
    </row>
    <row r="1823" spans="1:10" ht="12" customHeight="1" x14ac:dyDescent="0.3">
      <c r="A1823" s="597" t="s">
        <v>25</v>
      </c>
      <c r="B1823" s="597" t="s">
        <v>233</v>
      </c>
      <c r="C1823" s="597" t="s">
        <v>2354</v>
      </c>
      <c r="D1823" s="597" t="s">
        <v>2354</v>
      </c>
      <c r="E1823" s="597" t="s">
        <v>2354</v>
      </c>
      <c r="F1823" s="597" t="s">
        <v>2360</v>
      </c>
      <c r="G1823" s="597" t="s">
        <v>2057</v>
      </c>
      <c r="H1823" s="598" t="str">
        <f t="shared" si="58"/>
        <v>PESQUISA EM CIÊNCIAS SOCIAIS, HUMANAS E DA VIDA;EMPRESA PETROLÍFERA;;;;SERVICOS - TIB;SERVIÇO DE TREINAMENTO, SUPORTE E QUALIFICAÇÃO</v>
      </c>
      <c r="I1823" s="599" t="s">
        <v>1567</v>
      </c>
      <c r="J1823" s="600" t="str">
        <f t="shared" si="59"/>
        <v>DESPESA NÃO ADMITIDA COM RECURSOS DA CLÁUSULA DE P,D&amp;I, CONSIDERANDO O EXECUTOR E A QUALIFICAÇÃO DO PROJETO OU PROGRAMA</v>
      </c>
    </row>
    <row r="1824" spans="1:10" ht="12" customHeight="1" x14ac:dyDescent="0.3">
      <c r="A1824" s="597" t="s">
        <v>25</v>
      </c>
      <c r="B1824" s="597" t="s">
        <v>233</v>
      </c>
      <c r="C1824" s="597" t="s">
        <v>2354</v>
      </c>
      <c r="D1824" s="597" t="s">
        <v>2354</v>
      </c>
      <c r="E1824" s="597" t="s">
        <v>2354</v>
      </c>
      <c r="F1824" s="597" t="s">
        <v>2360</v>
      </c>
      <c r="G1824" s="597" t="s">
        <v>2056</v>
      </c>
      <c r="H1824" s="598" t="str">
        <f t="shared" si="58"/>
        <v>PESQUISA EM CIÊNCIAS SOCIAIS, HUMANAS E DA VIDA;EMPRESA PETROLÍFERA;;;;SERVICOS - TIB;SERVIÇO ESPECIALIZADO PARA TIB - NORMALIZAÇÃO</v>
      </c>
      <c r="I1824" s="599" t="s">
        <v>1567</v>
      </c>
      <c r="J1824" s="600" t="str">
        <f t="shared" si="59"/>
        <v>DESPESA NÃO ADMITIDA COM RECURSOS DA CLÁUSULA DE P,D&amp;I, CONSIDERANDO O EXECUTOR E A QUALIFICAÇÃO DO PROJETO OU PROGRAMA</v>
      </c>
    </row>
    <row r="1825" spans="1:10" ht="12" customHeight="1" x14ac:dyDescent="0.3">
      <c r="A1825" s="597" t="s">
        <v>25</v>
      </c>
      <c r="B1825" s="597" t="s">
        <v>233</v>
      </c>
      <c r="C1825" s="597" t="s">
        <v>2354</v>
      </c>
      <c r="D1825" s="597" t="s">
        <v>2354</v>
      </c>
      <c r="E1825" s="597" t="s">
        <v>2354</v>
      </c>
      <c r="F1825" s="597" t="s">
        <v>1648</v>
      </c>
      <c r="G1825" s="597" t="s">
        <v>2202</v>
      </c>
      <c r="H1825" s="598" t="str">
        <f t="shared" si="58"/>
        <v>PESQUISA EM CIÊNCIAS SOCIAIS, HUMANAS E DA VIDA;EMPRESA PETROLÍFERA;;;;TESTES OPERACIONAIS;NA</v>
      </c>
      <c r="I1825" s="599" t="s">
        <v>1575</v>
      </c>
      <c r="J1825" s="600" t="str">
        <f t="shared" si="59"/>
        <v/>
      </c>
    </row>
    <row r="1826" spans="1:10" ht="12" customHeight="1" x14ac:dyDescent="0.3">
      <c r="A1826" s="597" t="s">
        <v>25</v>
      </c>
      <c r="B1826" s="597" t="s">
        <v>233</v>
      </c>
      <c r="C1826" s="597" t="s">
        <v>2354</v>
      </c>
      <c r="D1826" s="597" t="s">
        <v>2354</v>
      </c>
      <c r="E1826" s="597" t="s">
        <v>2354</v>
      </c>
      <c r="F1826" s="597" t="s">
        <v>281</v>
      </c>
      <c r="G1826" s="597" t="s">
        <v>2202</v>
      </c>
      <c r="H1826" s="598" t="str">
        <f t="shared" si="58"/>
        <v>PESQUISA EM CIÊNCIAS SOCIAIS, HUMANAS E DA VIDA;EMPRESA PETROLÍFERA;;;;TRIBUTOS;NA</v>
      </c>
      <c r="I1826" s="599" t="s">
        <v>1567</v>
      </c>
      <c r="J1826" s="600" t="str">
        <f t="shared" si="59"/>
        <v>DESPESA NÃO ADMITIDA COM RECURSOS DA CLÁUSULA DE P,D&amp;I, CONSIDERANDO O EXECUTOR E A QUALIFICAÇÃO DO PROJETO OU PROGRAMA</v>
      </c>
    </row>
    <row r="1827" spans="1:10" ht="12" customHeight="1" x14ac:dyDescent="0.3">
      <c r="A1827" s="601" t="s">
        <v>25</v>
      </c>
      <c r="B1827" s="600" t="s">
        <v>233</v>
      </c>
      <c r="C1827" s="600"/>
      <c r="D1827" s="600"/>
      <c r="E1827" s="600"/>
      <c r="F1827" s="597" t="s">
        <v>2357</v>
      </c>
      <c r="G1827" s="600" t="s">
        <v>2408</v>
      </c>
      <c r="H1827" s="598" t="str">
        <f t="shared" si="58"/>
        <v>PESQUISA EM CIÊNCIAS SOCIAIS, HUMANAS E DA VIDA;EMPRESA PETROLÍFERA;;;;SERVICOS;SERVIÇO DE QUALIFICAÇÃO E CERTIFICAÇÃO</v>
      </c>
      <c r="I1827" s="599" t="s">
        <v>1567</v>
      </c>
      <c r="J1827" s="600" t="str">
        <f t="shared" si="59"/>
        <v>DESPESA NÃO ADMITIDA COM RECURSOS DA CLÁUSULA DE P,D&amp;I, CONSIDERANDO O EXECUTOR E A QUALIFICAÇÃO DO PROJETO OU PROGRAMA</v>
      </c>
    </row>
    <row r="1828" spans="1:10" ht="12" customHeight="1" x14ac:dyDescent="0.3">
      <c r="A1828" s="597" t="s">
        <v>22</v>
      </c>
      <c r="B1828" s="597" t="s">
        <v>233</v>
      </c>
      <c r="C1828" s="597" t="s">
        <v>2354</v>
      </c>
      <c r="D1828" s="597" t="s">
        <v>2354</v>
      </c>
      <c r="E1828" s="597" t="s">
        <v>2354</v>
      </c>
      <c r="F1828" s="597" t="s">
        <v>1646</v>
      </c>
      <c r="G1828" s="597" t="s">
        <v>2050</v>
      </c>
      <c r="H1828" s="598" t="str">
        <f t="shared" si="58"/>
        <v>PESQUISA EM MEIO AMBIENTE;EMPRESA PETROLÍFERA;;;;CAPACITACAO DE FORNECEDORES;BENS E MATERIAIS - CABEÇA DE SÉRIE E LOTE PILOTO</v>
      </c>
      <c r="I1828" s="599" t="s">
        <v>1567</v>
      </c>
      <c r="J1828" s="600" t="str">
        <f t="shared" si="59"/>
        <v>DESPESA NÃO ADMITIDA COM RECURSOS DA CLÁUSULA DE P,D&amp;I, CONSIDERANDO O EXECUTOR E A QUALIFICAÇÃO DO PROJETO OU PROGRAMA</v>
      </c>
    </row>
    <row r="1829" spans="1:10" ht="12" customHeight="1" x14ac:dyDescent="0.3">
      <c r="A1829" s="597" t="s">
        <v>22</v>
      </c>
      <c r="B1829" s="597" t="s">
        <v>233</v>
      </c>
      <c r="C1829" s="597" t="s">
        <v>2354</v>
      </c>
      <c r="D1829" s="597" t="s">
        <v>2354</v>
      </c>
      <c r="E1829" s="597" t="s">
        <v>2354</v>
      </c>
      <c r="F1829" s="597" t="s">
        <v>1646</v>
      </c>
      <c r="G1829" s="597" t="s">
        <v>2053</v>
      </c>
      <c r="H1829" s="598" t="str">
        <f t="shared" si="58"/>
        <v>PESQUISA EM MEIO AMBIENTE;EMPRESA PETROLÍFERA;;;;CAPACITACAO DE FORNECEDORES;EQUIPAMENTOS E MATERIAIS - PRIMEIRO LOTE</v>
      </c>
      <c r="I1829" s="599" t="s">
        <v>1567</v>
      </c>
      <c r="J1829" s="600" t="str">
        <f t="shared" si="59"/>
        <v>DESPESA NÃO ADMITIDA COM RECURSOS DA CLÁUSULA DE P,D&amp;I, CONSIDERANDO O EXECUTOR E A QUALIFICAÇÃO DO PROJETO OU PROGRAMA</v>
      </c>
    </row>
    <row r="1830" spans="1:10" ht="12" customHeight="1" x14ac:dyDescent="0.3">
      <c r="A1830" s="597" t="s">
        <v>22</v>
      </c>
      <c r="B1830" s="597" t="s">
        <v>233</v>
      </c>
      <c r="C1830" s="597" t="s">
        <v>2354</v>
      </c>
      <c r="D1830" s="597" t="s">
        <v>2354</v>
      </c>
      <c r="E1830" s="597" t="s">
        <v>2354</v>
      </c>
      <c r="F1830" s="597" t="s">
        <v>1646</v>
      </c>
      <c r="G1830" s="597" t="s">
        <v>260</v>
      </c>
      <c r="H1830" s="598" t="str">
        <f t="shared" si="58"/>
        <v>PESQUISA EM MEIO AMBIENTE;EMPRESA PETROLÍFERA;;;;CAPACITACAO DE FORNECEDORES;EQUIPAMENTOS LABORATORIAIS</v>
      </c>
      <c r="I1830" s="599" t="s">
        <v>1567</v>
      </c>
      <c r="J1830" s="600" t="str">
        <f t="shared" si="59"/>
        <v>DESPESA NÃO ADMITIDA COM RECURSOS DA CLÁUSULA DE P,D&amp;I, CONSIDERANDO O EXECUTOR E A QUALIFICAÇÃO DO PROJETO OU PROGRAMA</v>
      </c>
    </row>
    <row r="1831" spans="1:10" ht="12" customHeight="1" x14ac:dyDescent="0.3">
      <c r="A1831" s="597" t="s">
        <v>22</v>
      </c>
      <c r="B1831" s="597" t="s">
        <v>233</v>
      </c>
      <c r="C1831" s="597" t="s">
        <v>2354</v>
      </c>
      <c r="D1831" s="597" t="s">
        <v>2354</v>
      </c>
      <c r="E1831" s="597" t="s">
        <v>2354</v>
      </c>
      <c r="F1831" s="597" t="s">
        <v>1646</v>
      </c>
      <c r="G1831" s="597" t="s">
        <v>2052</v>
      </c>
      <c r="H1831" s="598" t="str">
        <f t="shared" si="58"/>
        <v>PESQUISA EM MEIO AMBIENTE;EMPRESA PETROLÍFERA;;;;CAPACITACAO DE FORNECEDORES;ESTUDOS DE VIABILIDADE TÉCNICA E ECONÔMICA</v>
      </c>
      <c r="I1831" s="599" t="s">
        <v>1567</v>
      </c>
      <c r="J1831" s="600" t="str">
        <f t="shared" si="59"/>
        <v>DESPESA NÃO ADMITIDA COM RECURSOS DA CLÁUSULA DE P,D&amp;I, CONSIDERANDO O EXECUTOR E A QUALIFICAÇÃO DO PROJETO OU PROGRAMA</v>
      </c>
    </row>
    <row r="1832" spans="1:10" ht="12" customHeight="1" x14ac:dyDescent="0.3">
      <c r="A1832" s="597" t="s">
        <v>22</v>
      </c>
      <c r="B1832" s="597" t="s">
        <v>233</v>
      </c>
      <c r="C1832" s="597" t="s">
        <v>2354</v>
      </c>
      <c r="D1832" s="597" t="s">
        <v>2354</v>
      </c>
      <c r="E1832" s="597" t="s">
        <v>2354</v>
      </c>
      <c r="F1832" s="597" t="s">
        <v>1646</v>
      </c>
      <c r="G1832" s="597" t="s">
        <v>2051</v>
      </c>
      <c r="H1832" s="598" t="str">
        <f t="shared" si="58"/>
        <v>PESQUISA EM MEIO AMBIENTE;EMPRESA PETROLÍFERA;;;;CAPACITACAO DE FORNECEDORES;SERVIÇOS - CABEÇA DE SÉRIE E LOTE PILOTO</v>
      </c>
      <c r="I1832" s="599" t="s">
        <v>1567</v>
      </c>
      <c r="J1832" s="600" t="str">
        <f t="shared" si="59"/>
        <v>DESPESA NÃO ADMITIDA COM RECURSOS DA CLÁUSULA DE P,D&amp;I, CONSIDERANDO O EXECUTOR E A QUALIFICAÇÃO DO PROJETO OU PROGRAMA</v>
      </c>
    </row>
    <row r="1833" spans="1:10" ht="12" customHeight="1" x14ac:dyDescent="0.3">
      <c r="A1833" s="597" t="s">
        <v>22</v>
      </c>
      <c r="B1833" s="597" t="s">
        <v>233</v>
      </c>
      <c r="C1833" s="597" t="s">
        <v>2354</v>
      </c>
      <c r="D1833" s="597" t="s">
        <v>2354</v>
      </c>
      <c r="E1833" s="597" t="s">
        <v>2354</v>
      </c>
      <c r="F1833" s="597" t="s">
        <v>1646</v>
      </c>
      <c r="G1833" s="597" t="s">
        <v>2054</v>
      </c>
      <c r="H1833" s="598" t="str">
        <f t="shared" si="58"/>
        <v>PESQUISA EM MEIO AMBIENTE;EMPRESA PETROLÍFERA;;;;CAPACITACAO DE FORNECEDORES;SERVIÇOS - OPERACIONALIZAÇÃO DE EQUIPAMENTOS</v>
      </c>
      <c r="I1833" s="599" t="s">
        <v>1567</v>
      </c>
      <c r="J1833" s="600" t="str">
        <f t="shared" si="59"/>
        <v>DESPESA NÃO ADMITIDA COM RECURSOS DA CLÁUSULA DE P,D&amp;I, CONSIDERANDO O EXECUTOR E A QUALIFICAÇÃO DO PROJETO OU PROGRAMA</v>
      </c>
    </row>
    <row r="1834" spans="1:10" ht="12" customHeight="1" x14ac:dyDescent="0.3">
      <c r="A1834" s="597" t="s">
        <v>22</v>
      </c>
      <c r="B1834" s="597" t="s">
        <v>233</v>
      </c>
      <c r="C1834" s="597" t="s">
        <v>2354</v>
      </c>
      <c r="D1834" s="597" t="s">
        <v>2354</v>
      </c>
      <c r="E1834" s="597" t="s">
        <v>2354</v>
      </c>
      <c r="F1834" s="597" t="s">
        <v>2362</v>
      </c>
      <c r="G1834" s="597" t="s">
        <v>2202</v>
      </c>
      <c r="H1834" s="598" t="str">
        <f t="shared" si="58"/>
        <v>PESQUISA EM MEIO AMBIENTE;EMPRESA PETROLÍFERA;;;;CUSTOS DIRETOS;NA</v>
      </c>
      <c r="I1834" s="599" t="s">
        <v>1567</v>
      </c>
      <c r="J1834" s="600" t="str">
        <f t="shared" si="59"/>
        <v>DESPESA NÃO ADMITIDA COM RECURSOS DA CLÁUSULA DE P,D&amp;I, CONSIDERANDO O EXECUTOR E A QUALIFICAÇÃO DO PROJETO OU PROGRAMA</v>
      </c>
    </row>
    <row r="1835" spans="1:10" ht="12" customHeight="1" x14ac:dyDescent="0.3">
      <c r="A1835" s="597" t="s">
        <v>22</v>
      </c>
      <c r="B1835" s="597" t="s">
        <v>233</v>
      </c>
      <c r="C1835" s="597" t="s">
        <v>2354</v>
      </c>
      <c r="D1835" s="597" t="s">
        <v>2354</v>
      </c>
      <c r="E1835" s="597" t="s">
        <v>2354</v>
      </c>
      <c r="F1835" s="597" t="s">
        <v>1643</v>
      </c>
      <c r="G1835" s="597" t="s">
        <v>2202</v>
      </c>
      <c r="H1835" s="598" t="str">
        <f t="shared" si="58"/>
        <v>PESQUISA EM MEIO AMBIENTE;EMPRESA PETROLÍFERA;;;;DIARIAS E AJUDA DE CUSTO;NA</v>
      </c>
      <c r="I1835" s="599" t="s">
        <v>1575</v>
      </c>
      <c r="J1835" s="600" t="str">
        <f t="shared" si="59"/>
        <v/>
      </c>
    </row>
    <row r="1836" spans="1:10" ht="12" customHeight="1" x14ac:dyDescent="0.3">
      <c r="A1836" s="597" t="s">
        <v>22</v>
      </c>
      <c r="B1836" s="597" t="s">
        <v>233</v>
      </c>
      <c r="C1836" s="597" t="s">
        <v>2354</v>
      </c>
      <c r="D1836" s="597" t="s">
        <v>2354</v>
      </c>
      <c r="E1836" s="597" t="s">
        <v>2354</v>
      </c>
      <c r="F1836" s="597" t="s">
        <v>1645</v>
      </c>
      <c r="G1836" s="597" t="s">
        <v>2361</v>
      </c>
      <c r="H1836" s="598" t="str">
        <f t="shared" si="58"/>
        <v>PESQUISA EM MEIO AMBIENTE;EMPRESA PETROLÍFERA;;;;EQUIPAMENTO E MATERIAL PERMANENTE;EQUIPAMENTO</v>
      </c>
      <c r="I1836" s="599" t="s">
        <v>1575</v>
      </c>
      <c r="J1836" s="600" t="str">
        <f t="shared" si="59"/>
        <v/>
      </c>
    </row>
    <row r="1837" spans="1:10" ht="12" customHeight="1" x14ac:dyDescent="0.3">
      <c r="A1837" s="597" t="s">
        <v>22</v>
      </c>
      <c r="B1837" s="597" t="s">
        <v>233</v>
      </c>
      <c r="C1837" s="597" t="s">
        <v>2354</v>
      </c>
      <c r="D1837" s="597" t="s">
        <v>2354</v>
      </c>
      <c r="E1837" s="597" t="s">
        <v>2354</v>
      </c>
      <c r="F1837" s="597" t="s">
        <v>1645</v>
      </c>
      <c r="G1837" s="597" t="s">
        <v>1248</v>
      </c>
      <c r="H1837" s="598" t="str">
        <f t="shared" si="58"/>
        <v>PESQUISA EM MEIO AMBIENTE;EMPRESA PETROLÍFERA;;;;EQUIPAMENTO E MATERIAL PERMANENTE;MATERIAL PERMANENTE</v>
      </c>
      <c r="I1837" s="599" t="s">
        <v>1575</v>
      </c>
      <c r="J1837" s="600" t="str">
        <f t="shared" si="59"/>
        <v/>
      </c>
    </row>
    <row r="1838" spans="1:10" ht="12" customHeight="1" x14ac:dyDescent="0.3">
      <c r="A1838" s="597" t="s">
        <v>22</v>
      </c>
      <c r="B1838" s="597" t="s">
        <v>233</v>
      </c>
      <c r="C1838" s="597" t="s">
        <v>2354</v>
      </c>
      <c r="D1838" s="597" t="s">
        <v>2354</v>
      </c>
      <c r="E1838" s="597" t="s">
        <v>2354</v>
      </c>
      <c r="F1838" s="597" t="s">
        <v>448</v>
      </c>
      <c r="G1838" s="597" t="s">
        <v>2062</v>
      </c>
      <c r="H1838" s="598" t="str">
        <f t="shared" si="58"/>
        <v>PESQUISA EM MEIO AMBIENTE;EMPRESA PETROLÍFERA;;;;EQUIPE;BOLSA - ALUNO DE GRADUAÇÃO OU PÓS-GRADUAÇÃO</v>
      </c>
      <c r="I1838" s="599" t="s">
        <v>1567</v>
      </c>
      <c r="J1838" s="600" t="str">
        <f t="shared" si="59"/>
        <v>DESPESA NÃO ADMITIDA COM RECURSOS DA CLÁUSULA DE P,D&amp;I, CONSIDERANDO O EXECUTOR E A QUALIFICAÇÃO DO PROJETO OU PROGRAMA</v>
      </c>
    </row>
    <row r="1839" spans="1:10" ht="12" customHeight="1" x14ac:dyDescent="0.3">
      <c r="A1839" s="597" t="s">
        <v>22</v>
      </c>
      <c r="B1839" s="597" t="s">
        <v>233</v>
      </c>
      <c r="C1839" s="597" t="s">
        <v>2354</v>
      </c>
      <c r="D1839" s="597" t="s">
        <v>2354</v>
      </c>
      <c r="E1839" s="597" t="s">
        <v>2354</v>
      </c>
      <c r="F1839" s="597" t="s">
        <v>448</v>
      </c>
      <c r="G1839" s="597" t="s">
        <v>2061</v>
      </c>
      <c r="H1839" s="598" t="str">
        <f t="shared" si="58"/>
        <v>PESQUISA EM MEIO AMBIENTE;EMPRESA PETROLÍFERA;;;;EQUIPE;BOLSA - DOCENTE OU PESQUISADOR DA INSTITUIÇÃO</v>
      </c>
      <c r="I1839" s="599" t="s">
        <v>1567</v>
      </c>
      <c r="J1839" s="600" t="str">
        <f t="shared" si="59"/>
        <v>DESPESA NÃO ADMITIDA COM RECURSOS DA CLÁUSULA DE P,D&amp;I, CONSIDERANDO O EXECUTOR E A QUALIFICAÇÃO DO PROJETO OU PROGRAMA</v>
      </c>
    </row>
    <row r="1840" spans="1:10" ht="12" customHeight="1" x14ac:dyDescent="0.3">
      <c r="A1840" s="597" t="s">
        <v>22</v>
      </c>
      <c r="B1840" s="597" t="s">
        <v>233</v>
      </c>
      <c r="C1840" s="597" t="s">
        <v>2354</v>
      </c>
      <c r="D1840" s="597" t="s">
        <v>2354</v>
      </c>
      <c r="E1840" s="597" t="s">
        <v>2354</v>
      </c>
      <c r="F1840" s="597" t="s">
        <v>448</v>
      </c>
      <c r="G1840" s="597" t="s">
        <v>2063</v>
      </c>
      <c r="H1840" s="598" t="str">
        <f t="shared" si="58"/>
        <v>PESQUISA EM MEIO AMBIENTE;EMPRESA PETROLÍFERA;;;;EQUIPE;BOLSA - PESQUISADOR VISITANTE</v>
      </c>
      <c r="I1840" s="599" t="s">
        <v>1567</v>
      </c>
      <c r="J1840" s="600" t="str">
        <f t="shared" si="59"/>
        <v>DESPESA NÃO ADMITIDA COM RECURSOS DA CLÁUSULA DE P,D&amp;I, CONSIDERANDO O EXECUTOR E A QUALIFICAÇÃO DO PROJETO OU PROGRAMA</v>
      </c>
    </row>
    <row r="1841" spans="1:10" ht="12" customHeight="1" x14ac:dyDescent="0.3">
      <c r="A1841" s="597" t="s">
        <v>22</v>
      </c>
      <c r="B1841" s="597" t="s">
        <v>233</v>
      </c>
      <c r="C1841" s="597" t="s">
        <v>2354</v>
      </c>
      <c r="D1841" s="597" t="s">
        <v>2354</v>
      </c>
      <c r="E1841" s="597" t="s">
        <v>2354</v>
      </c>
      <c r="F1841" s="597" t="s">
        <v>448</v>
      </c>
      <c r="G1841" s="597" t="s">
        <v>1641</v>
      </c>
      <c r="H1841" s="598" t="str">
        <f t="shared" si="58"/>
        <v>PESQUISA EM MEIO AMBIENTE;EMPRESA PETROLÍFERA;;;;EQUIPE;REMUNERAÇÃO DIRETA</v>
      </c>
      <c r="I1841" s="599" t="s">
        <v>1575</v>
      </c>
      <c r="J1841" s="600" t="str">
        <f t="shared" si="59"/>
        <v/>
      </c>
    </row>
    <row r="1842" spans="1:10" ht="12" customHeight="1" x14ac:dyDescent="0.3">
      <c r="A1842" s="597" t="s">
        <v>22</v>
      </c>
      <c r="B1842" s="597" t="s">
        <v>233</v>
      </c>
      <c r="C1842" s="597" t="s">
        <v>2354</v>
      </c>
      <c r="D1842" s="597" t="s">
        <v>2354</v>
      </c>
      <c r="E1842" s="597" t="s">
        <v>2354</v>
      </c>
      <c r="F1842" s="597" t="s">
        <v>1642</v>
      </c>
      <c r="G1842" s="597" t="s">
        <v>2202</v>
      </c>
      <c r="H1842" s="598" t="str">
        <f t="shared" si="58"/>
        <v>PESQUISA EM MEIO AMBIENTE;EMPRESA PETROLÍFERA;;;;MATERIAL DE CONSUMO;NA</v>
      </c>
      <c r="I1842" s="599" t="s">
        <v>1575</v>
      </c>
      <c r="J1842" s="600" t="str">
        <f t="shared" si="59"/>
        <v/>
      </c>
    </row>
    <row r="1843" spans="1:10" ht="12" customHeight="1" x14ac:dyDescent="0.3">
      <c r="A1843" s="597" t="s">
        <v>22</v>
      </c>
      <c r="B1843" s="597" t="s">
        <v>233</v>
      </c>
      <c r="C1843" s="597" t="s">
        <v>2354</v>
      </c>
      <c r="D1843" s="597" t="s">
        <v>2354</v>
      </c>
      <c r="E1843" s="597" t="s">
        <v>2354</v>
      </c>
      <c r="F1843" s="597" t="s">
        <v>1644</v>
      </c>
      <c r="G1843" s="597" t="s">
        <v>2066</v>
      </c>
      <c r="H1843" s="598" t="str">
        <f t="shared" si="58"/>
        <v>PESQUISA EM MEIO AMBIENTE;EMPRESA PETROLÍFERA;;;;OBRAS E INSTALACOES;AMPLIAÇÃO DE ÁREA DE EDIFICAÇÃO</v>
      </c>
      <c r="I1843" s="599" t="s">
        <v>1567</v>
      </c>
      <c r="J1843" s="600" t="str">
        <f t="shared" si="59"/>
        <v>DESPESA NÃO ADMITIDA COM RECURSOS DA CLÁUSULA DE P,D&amp;I, CONSIDERANDO O EXECUTOR E A QUALIFICAÇÃO DO PROJETO OU PROGRAMA</v>
      </c>
    </row>
    <row r="1844" spans="1:10" ht="12" customHeight="1" x14ac:dyDescent="0.3">
      <c r="A1844" s="597" t="s">
        <v>22</v>
      </c>
      <c r="B1844" s="597" t="s">
        <v>233</v>
      </c>
      <c r="C1844" s="597" t="s">
        <v>2354</v>
      </c>
      <c r="D1844" s="597" t="s">
        <v>2354</v>
      </c>
      <c r="E1844" s="597" t="s">
        <v>2354</v>
      </c>
      <c r="F1844" s="597" t="s">
        <v>1644</v>
      </c>
      <c r="G1844" s="597" t="s">
        <v>258</v>
      </c>
      <c r="H1844" s="598" t="str">
        <f t="shared" si="58"/>
        <v>PESQUISA EM MEIO AMBIENTE;EMPRESA PETROLÍFERA;;;;OBRAS E INSTALACOES;CONSTRUÇÃO DE NOVA EDIFICAÇÃO</v>
      </c>
      <c r="I1844" s="599" t="s">
        <v>1567</v>
      </c>
      <c r="J1844" s="600" t="str">
        <f t="shared" si="59"/>
        <v>DESPESA NÃO ADMITIDA COM RECURSOS DA CLÁUSULA DE P,D&amp;I, CONSIDERANDO O EXECUTOR E A QUALIFICAÇÃO DO PROJETO OU PROGRAMA</v>
      </c>
    </row>
    <row r="1845" spans="1:10" ht="12" customHeight="1" x14ac:dyDescent="0.3">
      <c r="A1845" s="597" t="s">
        <v>22</v>
      </c>
      <c r="B1845" s="597" t="s">
        <v>233</v>
      </c>
      <c r="C1845" s="597" t="s">
        <v>2354</v>
      </c>
      <c r="D1845" s="597" t="s">
        <v>2354</v>
      </c>
      <c r="E1845" s="597" t="s">
        <v>2354</v>
      </c>
      <c r="F1845" s="597" t="s">
        <v>1644</v>
      </c>
      <c r="G1845" s="597" t="s">
        <v>2067</v>
      </c>
      <c r="H1845" s="598" t="str">
        <f t="shared" si="58"/>
        <v>PESQUISA EM MEIO AMBIENTE;EMPRESA PETROLÍFERA;;;;OBRAS E INSTALACOES;PROJETO EXECUTIVO E ESTUDOS TÉCNICOS</v>
      </c>
      <c r="I1845" s="599" t="s">
        <v>1567</v>
      </c>
      <c r="J1845" s="600" t="str">
        <f t="shared" si="59"/>
        <v>DESPESA NÃO ADMITIDA COM RECURSOS DA CLÁUSULA DE P,D&amp;I, CONSIDERANDO O EXECUTOR E A QUALIFICAÇÃO DO PROJETO OU PROGRAMA</v>
      </c>
    </row>
    <row r="1846" spans="1:10" ht="12" customHeight="1" x14ac:dyDescent="0.3">
      <c r="A1846" s="597" t="s">
        <v>22</v>
      </c>
      <c r="B1846" s="597" t="s">
        <v>233</v>
      </c>
      <c r="C1846" s="597" t="s">
        <v>2354</v>
      </c>
      <c r="D1846" s="597" t="s">
        <v>2354</v>
      </c>
      <c r="E1846" s="597" t="s">
        <v>2354</v>
      </c>
      <c r="F1846" s="597" t="s">
        <v>1644</v>
      </c>
      <c r="G1846" s="597" t="s">
        <v>219</v>
      </c>
      <c r="H1846" s="598" t="str">
        <f t="shared" si="58"/>
        <v>PESQUISA EM MEIO AMBIENTE;EMPRESA PETROLÍFERA;;;;OBRAS E INSTALACOES;REFORMA DE EDIFICAÇÃO</v>
      </c>
      <c r="I1846" s="599" t="s">
        <v>1567</v>
      </c>
      <c r="J1846" s="600" t="str">
        <f t="shared" si="59"/>
        <v>DESPESA NÃO ADMITIDA COM RECURSOS DA CLÁUSULA DE P,D&amp;I, CONSIDERANDO O EXECUTOR E A QUALIFICAÇÃO DO PROJETO OU PROGRAMA</v>
      </c>
    </row>
    <row r="1847" spans="1:10" ht="12" customHeight="1" x14ac:dyDescent="0.3">
      <c r="A1847" s="597" t="s">
        <v>22</v>
      </c>
      <c r="B1847" s="597" t="s">
        <v>233</v>
      </c>
      <c r="C1847" s="597" t="s">
        <v>2354</v>
      </c>
      <c r="D1847" s="597" t="s">
        <v>2354</v>
      </c>
      <c r="E1847" s="597" t="s">
        <v>2354</v>
      </c>
      <c r="F1847" s="597" t="s">
        <v>1644</v>
      </c>
      <c r="G1847" s="597" t="s">
        <v>2065</v>
      </c>
      <c r="H1847" s="598" t="str">
        <f t="shared" si="58"/>
        <v>PESQUISA EM MEIO AMBIENTE;EMPRESA PETROLÍFERA;;;;OBRAS E INSTALACOES;SERVIÇO TÉCNICO DE APOIO - INFRAESTRUTURA</v>
      </c>
      <c r="I1847" s="599" t="s">
        <v>1575</v>
      </c>
      <c r="J1847" s="600" t="str">
        <f t="shared" si="59"/>
        <v/>
      </c>
    </row>
    <row r="1848" spans="1:10" ht="12" customHeight="1" x14ac:dyDescent="0.3">
      <c r="A1848" s="597" t="s">
        <v>22</v>
      </c>
      <c r="B1848" s="597" t="s">
        <v>233</v>
      </c>
      <c r="C1848" s="597" t="s">
        <v>2354</v>
      </c>
      <c r="D1848" s="597" t="s">
        <v>2354</v>
      </c>
      <c r="E1848" s="597" t="s">
        <v>2354</v>
      </c>
      <c r="F1848" s="597" t="s">
        <v>10</v>
      </c>
      <c r="G1848" s="597" t="s">
        <v>1649</v>
      </c>
      <c r="H1848" s="598" t="str">
        <f t="shared" si="58"/>
        <v>PESQUISA EM MEIO AMBIENTE;EMPRESA PETROLÍFERA;;;;OUTRAS DESPESAS;DESPESA DE IMPORTACAO</v>
      </c>
      <c r="I1848" s="599" t="s">
        <v>1575</v>
      </c>
      <c r="J1848" s="600" t="str">
        <f t="shared" si="59"/>
        <v/>
      </c>
    </row>
    <row r="1849" spans="1:10" ht="12" customHeight="1" x14ac:dyDescent="0.3">
      <c r="A1849" s="597" t="s">
        <v>22</v>
      </c>
      <c r="B1849" s="597" t="s">
        <v>233</v>
      </c>
      <c r="C1849" s="597" t="s">
        <v>2354</v>
      </c>
      <c r="D1849" s="597" t="s">
        <v>2354</v>
      </c>
      <c r="E1849" s="597" t="s">
        <v>2354</v>
      </c>
      <c r="F1849" s="597" t="s">
        <v>10</v>
      </c>
      <c r="G1849" s="597" t="s">
        <v>1650</v>
      </c>
      <c r="H1849" s="598" t="str">
        <f t="shared" si="58"/>
        <v>PESQUISA EM MEIO AMBIENTE;EMPRESA PETROLÍFERA;;;;OUTRAS DESPESAS;DESPESA OPERACIONAL E ADMINISTRATIVA</v>
      </c>
      <c r="I1849" s="599" t="s">
        <v>1567</v>
      </c>
      <c r="J1849" s="600" t="str">
        <f t="shared" si="59"/>
        <v>DESPESA NÃO ADMITIDA COM RECURSOS DA CLÁUSULA DE P,D&amp;I, CONSIDERANDO O EXECUTOR E A QUALIFICAÇÃO DO PROJETO OU PROGRAMA</v>
      </c>
    </row>
    <row r="1850" spans="1:10" ht="12" customHeight="1" x14ac:dyDescent="0.3">
      <c r="A1850" s="597" t="s">
        <v>22</v>
      </c>
      <c r="B1850" s="597" t="s">
        <v>233</v>
      </c>
      <c r="C1850" s="597" t="s">
        <v>2354</v>
      </c>
      <c r="D1850" s="597" t="s">
        <v>2354</v>
      </c>
      <c r="E1850" s="597" t="s">
        <v>2354</v>
      </c>
      <c r="F1850" s="597" t="s">
        <v>10</v>
      </c>
      <c r="G1850" s="597" t="s">
        <v>277</v>
      </c>
      <c r="H1850" s="598" t="str">
        <f t="shared" si="58"/>
        <v>PESQUISA EM MEIO AMBIENTE;EMPRESA PETROLÍFERA;;;;OUTRAS DESPESAS;RESSARCIMENTO DE CUSTOS INDIRETOS</v>
      </c>
      <c r="I1850" s="599" t="s">
        <v>1567</v>
      </c>
      <c r="J1850" s="600" t="str">
        <f t="shared" si="59"/>
        <v>DESPESA NÃO ADMITIDA COM RECURSOS DA CLÁUSULA DE P,D&amp;I, CONSIDERANDO O EXECUTOR E A QUALIFICAÇÃO DO PROJETO OU PROGRAMA</v>
      </c>
    </row>
    <row r="1851" spans="1:10" ht="12" customHeight="1" x14ac:dyDescent="0.3">
      <c r="A1851" s="597" t="s">
        <v>22</v>
      </c>
      <c r="B1851" s="597" t="s">
        <v>233</v>
      </c>
      <c r="C1851" s="597" t="s">
        <v>2354</v>
      </c>
      <c r="D1851" s="597" t="s">
        <v>2354</v>
      </c>
      <c r="E1851" s="597" t="s">
        <v>2354</v>
      </c>
      <c r="F1851" s="597" t="s">
        <v>317</v>
      </c>
      <c r="G1851" s="597" t="s">
        <v>2060</v>
      </c>
      <c r="H1851" s="598" t="str">
        <f t="shared" si="58"/>
        <v>PESQUISA EM MEIO AMBIENTE;EMPRESA PETROLÍFERA;;;;OUTROS BENS E DIREITOS;DADO GEOLÓGICO, GEOQUÍMICO OU GEOFÍSICO PÚBLICO</v>
      </c>
      <c r="I1851" s="599" t="s">
        <v>1567</v>
      </c>
      <c r="J1851" s="600" t="str">
        <f t="shared" si="59"/>
        <v>DESPESA NÃO ADMITIDA COM RECURSOS DA CLÁUSULA DE P,D&amp;I, CONSIDERANDO O EXECUTOR E A QUALIFICAÇÃO DO PROJETO OU PROGRAMA</v>
      </c>
    </row>
    <row r="1852" spans="1:10" ht="12" customHeight="1" x14ac:dyDescent="0.3">
      <c r="A1852" s="597" t="s">
        <v>22</v>
      </c>
      <c r="B1852" s="597" t="s">
        <v>233</v>
      </c>
      <c r="C1852" s="597" t="s">
        <v>2354</v>
      </c>
      <c r="D1852" s="597" t="s">
        <v>2354</v>
      </c>
      <c r="E1852" s="597" t="s">
        <v>2354</v>
      </c>
      <c r="F1852" s="597" t="s">
        <v>317</v>
      </c>
      <c r="G1852" s="597" t="s">
        <v>220</v>
      </c>
      <c r="H1852" s="598" t="str">
        <f t="shared" si="58"/>
        <v>PESQUISA EM MEIO AMBIENTE;EMPRESA PETROLÍFERA;;;;OUTROS BENS E DIREITOS;DADO NÃO REGULADO PELA ANP</v>
      </c>
      <c r="I1852" s="599" t="s">
        <v>1567</v>
      </c>
      <c r="J1852" s="600" t="str">
        <f t="shared" si="59"/>
        <v>DESPESA NÃO ADMITIDA COM RECURSOS DA CLÁUSULA DE P,D&amp;I, CONSIDERANDO O EXECUTOR E A QUALIFICAÇÃO DO PROJETO OU PROGRAMA</v>
      </c>
    </row>
    <row r="1853" spans="1:10" ht="12" customHeight="1" x14ac:dyDescent="0.3">
      <c r="A1853" s="597" t="s">
        <v>22</v>
      </c>
      <c r="B1853" s="597" t="s">
        <v>233</v>
      </c>
      <c r="C1853" s="597" t="s">
        <v>2354</v>
      </c>
      <c r="D1853" s="597" t="s">
        <v>2354</v>
      </c>
      <c r="E1853" s="597" t="s">
        <v>2354</v>
      </c>
      <c r="F1853" s="597" t="s">
        <v>317</v>
      </c>
      <c r="G1853" s="597" t="s">
        <v>215</v>
      </c>
      <c r="H1853" s="598" t="str">
        <f t="shared" si="58"/>
        <v>PESQUISA EM MEIO AMBIENTE;EMPRESA PETROLÍFERA;;;;OUTROS BENS E DIREITOS;MATERIAL BIBLIOGRÁFICO</v>
      </c>
      <c r="I1853" s="599" t="s">
        <v>1567</v>
      </c>
      <c r="J1853" s="600" t="str">
        <f t="shared" si="59"/>
        <v>DESPESA NÃO ADMITIDA COM RECURSOS DA CLÁUSULA DE P,D&amp;I, CONSIDERANDO O EXECUTOR E A QUALIFICAÇÃO DO PROJETO OU PROGRAMA</v>
      </c>
    </row>
    <row r="1854" spans="1:10" ht="12" customHeight="1" x14ac:dyDescent="0.3">
      <c r="A1854" s="597" t="s">
        <v>22</v>
      </c>
      <c r="B1854" s="597" t="s">
        <v>233</v>
      </c>
      <c r="C1854" s="597" t="s">
        <v>2354</v>
      </c>
      <c r="D1854" s="597" t="s">
        <v>2354</v>
      </c>
      <c r="E1854" s="597" t="s">
        <v>2354</v>
      </c>
      <c r="F1854" s="597" t="s">
        <v>317</v>
      </c>
      <c r="G1854" s="597" t="s">
        <v>2068</v>
      </c>
      <c r="H1854" s="598" t="str">
        <f t="shared" si="58"/>
        <v>PESQUISA EM MEIO AMBIENTE;EMPRESA PETROLÍFERA;;;;OUTROS BENS E DIREITOS;OUTRO (ESPECIFIQUE)</v>
      </c>
      <c r="I1854" s="599" t="s">
        <v>1567</v>
      </c>
      <c r="J1854" s="600" t="str">
        <f t="shared" si="59"/>
        <v>DESPESA NÃO ADMITIDA COM RECURSOS DA CLÁUSULA DE P,D&amp;I, CONSIDERANDO O EXECUTOR E A QUALIFICAÇÃO DO PROJETO OU PROGRAMA</v>
      </c>
    </row>
    <row r="1855" spans="1:10" ht="12" customHeight="1" x14ac:dyDescent="0.3">
      <c r="A1855" s="597" t="s">
        <v>22</v>
      </c>
      <c r="B1855" s="597" t="s">
        <v>233</v>
      </c>
      <c r="C1855" s="597" t="s">
        <v>2354</v>
      </c>
      <c r="D1855" s="597" t="s">
        <v>2354</v>
      </c>
      <c r="E1855" s="597" t="s">
        <v>2354</v>
      </c>
      <c r="F1855" s="597" t="s">
        <v>317</v>
      </c>
      <c r="G1855" s="597" t="s">
        <v>321</v>
      </c>
      <c r="H1855" s="598" t="str">
        <f t="shared" si="58"/>
        <v>PESQUISA EM MEIO AMBIENTE;EMPRESA PETROLÍFERA;;;;OUTROS BENS E DIREITOS;SOFTWARE</v>
      </c>
      <c r="I1855" s="599" t="s">
        <v>1567</v>
      </c>
      <c r="J1855" s="600" t="str">
        <f t="shared" si="59"/>
        <v>DESPESA NÃO ADMITIDA COM RECURSOS DA CLÁUSULA DE P,D&amp;I, CONSIDERANDO O EXECUTOR E A QUALIFICAÇÃO DO PROJETO OU PROGRAMA</v>
      </c>
    </row>
    <row r="1856" spans="1:10" ht="12" customHeight="1" x14ac:dyDescent="0.3">
      <c r="A1856" s="597" t="s">
        <v>22</v>
      </c>
      <c r="B1856" s="597" t="s">
        <v>233</v>
      </c>
      <c r="C1856" s="597" t="s">
        <v>2354</v>
      </c>
      <c r="D1856" s="597" t="s">
        <v>2354</v>
      </c>
      <c r="E1856" s="597" t="s">
        <v>2354</v>
      </c>
      <c r="F1856" s="597" t="s">
        <v>409</v>
      </c>
      <c r="G1856" s="597" t="s">
        <v>2202</v>
      </c>
      <c r="H1856" s="598" t="str">
        <f t="shared" si="58"/>
        <v>PESQUISA EM MEIO AMBIENTE;EMPRESA PETROLÍFERA;;;;PASSAGENS;NA</v>
      </c>
      <c r="I1856" s="599" t="s">
        <v>1575</v>
      </c>
      <c r="J1856" s="600" t="str">
        <f t="shared" si="59"/>
        <v/>
      </c>
    </row>
    <row r="1857" spans="1:10" ht="12" customHeight="1" x14ac:dyDescent="0.3">
      <c r="A1857" s="597" t="s">
        <v>22</v>
      </c>
      <c r="B1857" s="597" t="s">
        <v>233</v>
      </c>
      <c r="C1857" s="597" t="s">
        <v>2354</v>
      </c>
      <c r="D1857" s="597" t="s">
        <v>2354</v>
      </c>
      <c r="E1857" s="597" t="s">
        <v>2354</v>
      </c>
      <c r="F1857" s="597" t="s">
        <v>1705</v>
      </c>
      <c r="G1857" s="597" t="s">
        <v>2058</v>
      </c>
      <c r="H1857" s="598" t="str">
        <f t="shared" si="58"/>
        <v>PESQUISA EM MEIO AMBIENTE;EMPRESA PETROLÍFERA;;;;PROTOTIPO;MATERIAL OU COMPONENTE - PROTÓTIPO OU UNIDADE PILOTO</v>
      </c>
      <c r="I1857" s="599" t="s">
        <v>1575</v>
      </c>
      <c r="J1857" s="600" t="str">
        <f t="shared" si="59"/>
        <v/>
      </c>
    </row>
    <row r="1858" spans="1:10" ht="12" customHeight="1" x14ac:dyDescent="0.3">
      <c r="A1858" s="597" t="s">
        <v>22</v>
      </c>
      <c r="B1858" s="597" t="s">
        <v>233</v>
      </c>
      <c r="C1858" s="597" t="s">
        <v>2354</v>
      </c>
      <c r="D1858" s="597" t="s">
        <v>2354</v>
      </c>
      <c r="E1858" s="597" t="s">
        <v>2354</v>
      </c>
      <c r="F1858" s="597" t="s">
        <v>1705</v>
      </c>
      <c r="G1858" s="597" t="s">
        <v>2059</v>
      </c>
      <c r="H1858" s="598" t="str">
        <f t="shared" si="58"/>
        <v>PESQUISA EM MEIO AMBIENTE;EMPRESA PETROLÍFERA;;;;PROTOTIPO;SERVIÇO DE TERCEIRO - PROTÓTIPO OU UNIDADE PILOTO</v>
      </c>
      <c r="I1858" s="599" t="s">
        <v>1575</v>
      </c>
      <c r="J1858" s="600" t="str">
        <f t="shared" si="59"/>
        <v/>
      </c>
    </row>
    <row r="1859" spans="1:10" ht="12" customHeight="1" x14ac:dyDescent="0.3">
      <c r="A1859" s="597" t="s">
        <v>22</v>
      </c>
      <c r="B1859" s="597" t="s">
        <v>233</v>
      </c>
      <c r="C1859" s="597" t="s">
        <v>2354</v>
      </c>
      <c r="D1859" s="597" t="s">
        <v>2354</v>
      </c>
      <c r="E1859" s="597" t="s">
        <v>2354</v>
      </c>
      <c r="F1859" s="597" t="s">
        <v>303</v>
      </c>
      <c r="G1859" s="597" t="s">
        <v>1647</v>
      </c>
      <c r="H1859" s="598" t="str">
        <f t="shared" si="58"/>
        <v>PESQUISA EM MEIO AMBIENTE;EMPRESA PETROLÍFERA;;;;RECURSOS HUMANOS;BOLSA</v>
      </c>
      <c r="I1859" s="599" t="s">
        <v>1567</v>
      </c>
      <c r="J1859" s="600" t="str">
        <f t="shared" si="59"/>
        <v>DESPESA NÃO ADMITIDA COM RECURSOS DA CLÁUSULA DE P,D&amp;I, CONSIDERANDO O EXECUTOR E A QUALIFICAÇÃO DO PROJETO OU PROGRAMA</v>
      </c>
    </row>
    <row r="1860" spans="1:10" ht="12" customHeight="1" x14ac:dyDescent="0.3">
      <c r="A1860" s="597" t="s">
        <v>22</v>
      </c>
      <c r="B1860" s="597" t="s">
        <v>233</v>
      </c>
      <c r="C1860" s="597" t="s">
        <v>2354</v>
      </c>
      <c r="D1860" s="597" t="s">
        <v>2354</v>
      </c>
      <c r="E1860" s="597" t="s">
        <v>2354</v>
      </c>
      <c r="F1860" s="597" t="s">
        <v>303</v>
      </c>
      <c r="G1860" s="597" t="s">
        <v>270</v>
      </c>
      <c r="H1860" s="598" t="str">
        <f t="shared" si="58"/>
        <v>PESQUISA EM MEIO AMBIENTE;EMPRESA PETROLÍFERA;;;;RECURSOS HUMANOS;TAXA DE BANCADA</v>
      </c>
      <c r="I1860" s="599" t="s">
        <v>1567</v>
      </c>
      <c r="J1860" s="600" t="str">
        <f t="shared" si="59"/>
        <v>DESPESA NÃO ADMITIDA COM RECURSOS DA CLÁUSULA DE P,D&amp;I, CONSIDERANDO O EXECUTOR E A QUALIFICAÇÃO DO PROJETO OU PROGRAMA</v>
      </c>
    </row>
    <row r="1861" spans="1:10" ht="12" customHeight="1" x14ac:dyDescent="0.3">
      <c r="A1861" s="597" t="s">
        <v>22</v>
      </c>
      <c r="B1861" s="597" t="s">
        <v>233</v>
      </c>
      <c r="C1861" s="597" t="s">
        <v>2354</v>
      </c>
      <c r="D1861" s="597" t="s">
        <v>2354</v>
      </c>
      <c r="E1861" s="597" t="s">
        <v>2354</v>
      </c>
      <c r="F1861" s="597" t="s">
        <v>2357</v>
      </c>
      <c r="G1861" s="597" t="s">
        <v>232</v>
      </c>
      <c r="H1861" s="598" t="str">
        <f t="shared" si="58"/>
        <v>PESQUISA EM MEIO AMBIENTE;EMPRESA PETROLÍFERA;;;;SERVICOS;OUTRO SERVIÇO DE APOIO</v>
      </c>
      <c r="I1861" s="599" t="s">
        <v>1567</v>
      </c>
      <c r="J1861" s="600" t="str">
        <f t="shared" si="59"/>
        <v>DESPESA NÃO ADMITIDA COM RECURSOS DA CLÁUSULA DE P,D&amp;I, CONSIDERANDO O EXECUTOR E A QUALIFICAÇÃO DO PROJETO OU PROGRAMA</v>
      </c>
    </row>
    <row r="1862" spans="1:10" ht="12" customHeight="1" x14ac:dyDescent="0.3">
      <c r="A1862" s="597" t="s">
        <v>22</v>
      </c>
      <c r="B1862" s="597" t="s">
        <v>233</v>
      </c>
      <c r="C1862" s="597" t="s">
        <v>2354</v>
      </c>
      <c r="D1862" s="597" t="s">
        <v>2354</v>
      </c>
      <c r="E1862" s="597" t="s">
        <v>2354</v>
      </c>
      <c r="F1862" s="597" t="s">
        <v>2357</v>
      </c>
      <c r="G1862" s="597" t="s">
        <v>221</v>
      </c>
      <c r="H1862" s="598" t="str">
        <f t="shared" si="58"/>
        <v>PESQUISA EM MEIO AMBIENTE;EMPRESA PETROLÍFERA;;;;SERVICOS;PERFURAÇÃO DE POÇO ESTRATIGRÁFICO</v>
      </c>
      <c r="I1862" s="599" t="s">
        <v>1567</v>
      </c>
      <c r="J1862" s="600" t="str">
        <f t="shared" si="59"/>
        <v>DESPESA NÃO ADMITIDA COM RECURSOS DA CLÁUSULA DE P,D&amp;I, CONSIDERANDO O EXECUTOR E A QUALIFICAÇÃO DO PROJETO OU PROGRAMA</v>
      </c>
    </row>
    <row r="1863" spans="1:10" ht="12" customHeight="1" x14ac:dyDescent="0.3">
      <c r="A1863" s="597" t="s">
        <v>22</v>
      </c>
      <c r="B1863" s="597" t="s">
        <v>233</v>
      </c>
      <c r="C1863" s="597" t="s">
        <v>2354</v>
      </c>
      <c r="D1863" s="597" t="s">
        <v>2354</v>
      </c>
      <c r="E1863" s="597" t="s">
        <v>2354</v>
      </c>
      <c r="F1863" s="597" t="s">
        <v>2357</v>
      </c>
      <c r="G1863" s="597" t="s">
        <v>2055</v>
      </c>
      <c r="H1863" s="598" t="str">
        <f t="shared" si="58"/>
        <v>PESQUISA EM MEIO AMBIENTE;EMPRESA PETROLÍFERA;;;;SERVICOS;SERVIÇO DE APOIO PARA AQUISIÇÃO DE DADOS</v>
      </c>
      <c r="I1863" s="599" t="s">
        <v>1567</v>
      </c>
      <c r="J1863" s="600" t="str">
        <f t="shared" si="59"/>
        <v>DESPESA NÃO ADMITIDA COM RECURSOS DA CLÁUSULA DE P,D&amp;I, CONSIDERANDO O EXECUTOR E A QUALIFICAÇÃO DO PROJETO OU PROGRAMA</v>
      </c>
    </row>
    <row r="1864" spans="1:10" ht="12" customHeight="1" x14ac:dyDescent="0.3">
      <c r="A1864" s="597" t="s">
        <v>22</v>
      </c>
      <c r="B1864" s="597" t="s">
        <v>233</v>
      </c>
      <c r="C1864" s="597" t="s">
        <v>2354</v>
      </c>
      <c r="D1864" s="597" t="s">
        <v>2354</v>
      </c>
      <c r="E1864" s="597" t="s">
        <v>2354</v>
      </c>
      <c r="F1864" s="597" t="s">
        <v>2357</v>
      </c>
      <c r="G1864" s="597" t="s">
        <v>230</v>
      </c>
      <c r="H1864" s="598" t="str">
        <f t="shared" si="58"/>
        <v>PESQUISA EM MEIO AMBIENTE;EMPRESA PETROLÍFERA;;;;SERVICOS;SERVIÇO DE EDITORAÇÃO E IMPRESSÃO</v>
      </c>
      <c r="I1864" s="599" t="s">
        <v>1567</v>
      </c>
      <c r="J1864" s="600" t="str">
        <f t="shared" si="59"/>
        <v>DESPESA NÃO ADMITIDA COM RECURSOS DA CLÁUSULA DE P,D&amp;I, CONSIDERANDO O EXECUTOR E A QUALIFICAÇÃO DO PROJETO OU PROGRAMA</v>
      </c>
    </row>
    <row r="1865" spans="1:10" ht="12" customHeight="1" x14ac:dyDescent="0.3">
      <c r="A1865" s="597" t="s">
        <v>22</v>
      </c>
      <c r="B1865" s="597" t="s">
        <v>233</v>
      </c>
      <c r="C1865" s="597" t="s">
        <v>2354</v>
      </c>
      <c r="D1865" s="597" t="s">
        <v>2354</v>
      </c>
      <c r="E1865" s="597" t="s">
        <v>2354</v>
      </c>
      <c r="F1865" s="597" t="s">
        <v>2357</v>
      </c>
      <c r="G1865" s="597" t="s">
        <v>231</v>
      </c>
      <c r="H1865" s="598" t="str">
        <f t="shared" si="58"/>
        <v>PESQUISA EM MEIO AMBIENTE;EMPRESA PETROLÍFERA;;;;SERVICOS;SERVIÇO DE LOCOMOÇÃO E TRANSPORTE</v>
      </c>
      <c r="I1865" s="599" t="s">
        <v>1567</v>
      </c>
      <c r="J1865" s="600" t="str">
        <f t="shared" si="59"/>
        <v>DESPESA NÃO ADMITIDA COM RECURSOS DA CLÁUSULA DE P,D&amp;I, CONSIDERANDO O EXECUTOR E A QUALIFICAÇÃO DO PROJETO OU PROGRAMA</v>
      </c>
    </row>
    <row r="1866" spans="1:10" ht="12" customHeight="1" x14ac:dyDescent="0.3">
      <c r="A1866" s="597" t="s">
        <v>22</v>
      </c>
      <c r="B1866" s="597" t="s">
        <v>233</v>
      </c>
      <c r="C1866" s="597" t="s">
        <v>2354</v>
      </c>
      <c r="D1866" s="597" t="s">
        <v>2354</v>
      </c>
      <c r="E1866" s="597" t="s">
        <v>2354</v>
      </c>
      <c r="F1866" s="597" t="s">
        <v>2357</v>
      </c>
      <c r="G1866" s="597" t="s">
        <v>2358</v>
      </c>
      <c r="H1866" s="598" t="str">
        <f t="shared" si="58"/>
        <v>PESQUISA EM MEIO AMBIENTE;EMPRESA PETROLÍFERA;;;;SERVICOS;SERVIÇO DE MANUTENÇÃO</v>
      </c>
      <c r="I1866" s="599" t="s">
        <v>1575</v>
      </c>
      <c r="J1866" s="600" t="str">
        <f t="shared" si="59"/>
        <v/>
      </c>
    </row>
    <row r="1867" spans="1:10" ht="12" customHeight="1" x14ac:dyDescent="0.3">
      <c r="A1867" s="597" t="s">
        <v>22</v>
      </c>
      <c r="B1867" s="597" t="s">
        <v>233</v>
      </c>
      <c r="C1867" s="597" t="s">
        <v>2354</v>
      </c>
      <c r="D1867" s="597" t="s">
        <v>2354</v>
      </c>
      <c r="E1867" s="597" t="s">
        <v>2354</v>
      </c>
      <c r="F1867" s="597" t="s">
        <v>2357</v>
      </c>
      <c r="G1867" s="597" t="s">
        <v>2399</v>
      </c>
      <c r="H1867" s="598" t="str">
        <f t="shared" si="58"/>
        <v>PESQUISA EM MEIO AMBIENTE;EMPRESA PETROLÍFERA;;;;SERVICOS;SERVIÇO TÉCNICO ESPECIALIZADO</v>
      </c>
      <c r="I1867" s="599" t="s">
        <v>1575</v>
      </c>
      <c r="J1867" s="600" t="str">
        <f t="shared" si="59"/>
        <v/>
      </c>
    </row>
    <row r="1868" spans="1:10" ht="12" customHeight="1" x14ac:dyDescent="0.3">
      <c r="A1868" s="597" t="s">
        <v>22</v>
      </c>
      <c r="B1868" s="597" t="s">
        <v>233</v>
      </c>
      <c r="C1868" s="597" t="s">
        <v>2354</v>
      </c>
      <c r="D1868" s="597" t="s">
        <v>2354</v>
      </c>
      <c r="E1868" s="597" t="s">
        <v>2354</v>
      </c>
      <c r="F1868" s="597" t="s">
        <v>2357</v>
      </c>
      <c r="G1868" s="597" t="s">
        <v>2359</v>
      </c>
      <c r="H1868" s="598" t="str">
        <f t="shared" si="58"/>
        <v>PESQUISA EM MEIO AMBIENTE;EMPRESA PETROLÍFERA;;;;SERVICOS;SERVIÇOS COMPUTACIONAIS</v>
      </c>
      <c r="I1868" s="599" t="s">
        <v>1575</v>
      </c>
      <c r="J1868" s="600" t="str">
        <f t="shared" si="59"/>
        <v/>
      </c>
    </row>
    <row r="1869" spans="1:10" ht="12" customHeight="1" x14ac:dyDescent="0.3">
      <c r="A1869" s="597" t="s">
        <v>22</v>
      </c>
      <c r="B1869" s="597" t="s">
        <v>233</v>
      </c>
      <c r="C1869" s="597" t="s">
        <v>2354</v>
      </c>
      <c r="D1869" s="597" t="s">
        <v>2354</v>
      </c>
      <c r="E1869" s="597" t="s">
        <v>2354</v>
      </c>
      <c r="F1869" s="597" t="s">
        <v>2357</v>
      </c>
      <c r="G1869" s="597" t="s">
        <v>229</v>
      </c>
      <c r="H1869" s="598" t="str">
        <f t="shared" si="58"/>
        <v>PESQUISA EM MEIO AMBIENTE;EMPRESA PETROLÍFERA;;;;SERVICOS;TAXA DE INSCRIÇÃO EM CONGRESSO OU EVENTO</v>
      </c>
      <c r="I1869" s="599" t="s">
        <v>1567</v>
      </c>
      <c r="J1869" s="600" t="str">
        <f t="shared" si="59"/>
        <v>DESPESA NÃO ADMITIDA COM RECURSOS DA CLÁUSULA DE P,D&amp;I, CONSIDERANDO O EXECUTOR E A QUALIFICAÇÃO DO PROJETO OU PROGRAMA</v>
      </c>
    </row>
    <row r="1870" spans="1:10" ht="12" customHeight="1" x14ac:dyDescent="0.3">
      <c r="A1870" s="597" t="s">
        <v>22</v>
      </c>
      <c r="B1870" s="597" t="s">
        <v>233</v>
      </c>
      <c r="C1870" s="597" t="s">
        <v>2354</v>
      </c>
      <c r="D1870" s="597" t="s">
        <v>2354</v>
      </c>
      <c r="E1870" s="597" t="s">
        <v>2354</v>
      </c>
      <c r="F1870" s="597" t="s">
        <v>2360</v>
      </c>
      <c r="G1870" s="597" t="s">
        <v>2064</v>
      </c>
      <c r="H1870" s="598" t="str">
        <f t="shared" si="58"/>
        <v>PESQUISA EM MEIO AMBIENTE;EMPRESA PETROLÍFERA;;;;SERVICOS - TIB;SERVIÇO DE TIB</v>
      </c>
      <c r="I1870" s="599" t="s">
        <v>1567</v>
      </c>
      <c r="J1870" s="600" t="str">
        <f t="shared" si="59"/>
        <v>DESPESA NÃO ADMITIDA COM RECURSOS DA CLÁUSULA DE P,D&amp;I, CONSIDERANDO O EXECUTOR E A QUALIFICAÇÃO DO PROJETO OU PROGRAMA</v>
      </c>
    </row>
    <row r="1871" spans="1:10" ht="12" customHeight="1" x14ac:dyDescent="0.3">
      <c r="A1871" s="597" t="s">
        <v>22</v>
      </c>
      <c r="B1871" s="597" t="s">
        <v>233</v>
      </c>
      <c r="C1871" s="597" t="s">
        <v>2354</v>
      </c>
      <c r="D1871" s="597" t="s">
        <v>2354</v>
      </c>
      <c r="E1871" s="597" t="s">
        <v>2354</v>
      </c>
      <c r="F1871" s="597" t="s">
        <v>2360</v>
      </c>
      <c r="G1871" s="597" t="s">
        <v>2057</v>
      </c>
      <c r="H1871" s="598" t="str">
        <f t="shared" si="58"/>
        <v>PESQUISA EM MEIO AMBIENTE;EMPRESA PETROLÍFERA;;;;SERVICOS - TIB;SERVIÇO DE TREINAMENTO, SUPORTE E QUALIFICAÇÃO</v>
      </c>
      <c r="I1871" s="599" t="s">
        <v>1567</v>
      </c>
      <c r="J1871" s="600" t="str">
        <f t="shared" si="59"/>
        <v>DESPESA NÃO ADMITIDA COM RECURSOS DA CLÁUSULA DE P,D&amp;I, CONSIDERANDO O EXECUTOR E A QUALIFICAÇÃO DO PROJETO OU PROGRAMA</v>
      </c>
    </row>
    <row r="1872" spans="1:10" ht="12" customHeight="1" x14ac:dyDescent="0.3">
      <c r="A1872" s="597" t="s">
        <v>22</v>
      </c>
      <c r="B1872" s="597" t="s">
        <v>233</v>
      </c>
      <c r="C1872" s="597" t="s">
        <v>2354</v>
      </c>
      <c r="D1872" s="597" t="s">
        <v>2354</v>
      </c>
      <c r="E1872" s="597" t="s">
        <v>2354</v>
      </c>
      <c r="F1872" s="597" t="s">
        <v>2360</v>
      </c>
      <c r="G1872" s="597" t="s">
        <v>2056</v>
      </c>
      <c r="H1872" s="598" t="str">
        <f t="shared" si="58"/>
        <v>PESQUISA EM MEIO AMBIENTE;EMPRESA PETROLÍFERA;;;;SERVICOS - TIB;SERVIÇO ESPECIALIZADO PARA TIB - NORMALIZAÇÃO</v>
      </c>
      <c r="I1872" s="599" t="s">
        <v>1567</v>
      </c>
      <c r="J1872" s="600" t="str">
        <f t="shared" si="59"/>
        <v>DESPESA NÃO ADMITIDA COM RECURSOS DA CLÁUSULA DE P,D&amp;I, CONSIDERANDO O EXECUTOR E A QUALIFICAÇÃO DO PROJETO OU PROGRAMA</v>
      </c>
    </row>
    <row r="1873" spans="1:10" ht="12" customHeight="1" x14ac:dyDescent="0.3">
      <c r="A1873" s="597" t="s">
        <v>22</v>
      </c>
      <c r="B1873" s="597" t="s">
        <v>233</v>
      </c>
      <c r="C1873" s="597" t="s">
        <v>2354</v>
      </c>
      <c r="D1873" s="597" t="s">
        <v>2354</v>
      </c>
      <c r="E1873" s="597" t="s">
        <v>2354</v>
      </c>
      <c r="F1873" s="597" t="s">
        <v>1648</v>
      </c>
      <c r="G1873" s="597" t="s">
        <v>2202</v>
      </c>
      <c r="H1873" s="598" t="str">
        <f t="shared" si="58"/>
        <v>PESQUISA EM MEIO AMBIENTE;EMPRESA PETROLÍFERA;;;;TESTES OPERACIONAIS;NA</v>
      </c>
      <c r="I1873" s="599" t="s">
        <v>1575</v>
      </c>
      <c r="J1873" s="600" t="str">
        <f t="shared" si="59"/>
        <v/>
      </c>
    </row>
    <row r="1874" spans="1:10" ht="12" customHeight="1" x14ac:dyDescent="0.3">
      <c r="A1874" s="597" t="s">
        <v>22</v>
      </c>
      <c r="B1874" s="597" t="s">
        <v>233</v>
      </c>
      <c r="C1874" s="597" t="s">
        <v>2354</v>
      </c>
      <c r="D1874" s="597" t="s">
        <v>2354</v>
      </c>
      <c r="E1874" s="597" t="s">
        <v>2354</v>
      </c>
      <c r="F1874" s="597" t="s">
        <v>281</v>
      </c>
      <c r="G1874" s="597" t="s">
        <v>2202</v>
      </c>
      <c r="H1874" s="598" t="str">
        <f t="shared" si="58"/>
        <v>PESQUISA EM MEIO AMBIENTE;EMPRESA PETROLÍFERA;;;;TRIBUTOS;NA</v>
      </c>
      <c r="I1874" s="599" t="s">
        <v>1567</v>
      </c>
      <c r="J1874" s="600" t="str">
        <f t="shared" si="59"/>
        <v>DESPESA NÃO ADMITIDA COM RECURSOS DA CLÁUSULA DE P,D&amp;I, CONSIDERANDO O EXECUTOR E A QUALIFICAÇÃO DO PROJETO OU PROGRAMA</v>
      </c>
    </row>
    <row r="1875" spans="1:10" ht="12" customHeight="1" x14ac:dyDescent="0.3">
      <c r="A1875" s="601" t="s">
        <v>22</v>
      </c>
      <c r="B1875" s="600" t="s">
        <v>233</v>
      </c>
      <c r="C1875" s="600"/>
      <c r="D1875" s="600"/>
      <c r="E1875" s="600"/>
      <c r="F1875" s="597" t="s">
        <v>2357</v>
      </c>
      <c r="G1875" s="600" t="s">
        <v>2408</v>
      </c>
      <c r="H1875" s="598" t="str">
        <f t="shared" si="58"/>
        <v>PESQUISA EM MEIO AMBIENTE;EMPRESA PETROLÍFERA;;;;SERVICOS;SERVIÇO DE QUALIFICAÇÃO E CERTIFICAÇÃO</v>
      </c>
      <c r="I1875" s="599" t="s">
        <v>1567</v>
      </c>
      <c r="J1875" s="600" t="str">
        <f t="shared" si="59"/>
        <v>DESPESA NÃO ADMITIDA COM RECURSOS DA CLÁUSULA DE P,D&amp;I, CONSIDERANDO O EXECUTOR E A QUALIFICAÇÃO DO PROJETO OU PROGRAMA</v>
      </c>
    </row>
    <row r="1876" spans="1:10" ht="12" customHeight="1" x14ac:dyDescent="0.3">
      <c r="A1876" s="597" t="s">
        <v>2355</v>
      </c>
      <c r="B1876" s="597" t="s">
        <v>233</v>
      </c>
      <c r="C1876" s="597" t="s">
        <v>2354</v>
      </c>
      <c r="D1876" s="597" t="s">
        <v>2354</v>
      </c>
      <c r="E1876" s="597" t="s">
        <v>2354</v>
      </c>
      <c r="F1876" s="597" t="s">
        <v>1646</v>
      </c>
      <c r="G1876" s="597" t="s">
        <v>2050</v>
      </c>
      <c r="H1876" s="598" t="str">
        <f t="shared" si="58"/>
        <v>PESQUISA EM TIC;EMPRESA PETROLÍFERA;;;;CAPACITACAO DE FORNECEDORES;BENS E MATERIAIS - CABEÇA DE SÉRIE E LOTE PILOTO</v>
      </c>
      <c r="I1876" s="599" t="s">
        <v>1567</v>
      </c>
      <c r="J1876" s="600" t="str">
        <f t="shared" si="59"/>
        <v>DESPESA NÃO ADMITIDA COM RECURSOS DA CLÁUSULA DE P,D&amp;I, CONSIDERANDO O EXECUTOR E A QUALIFICAÇÃO DO PROJETO OU PROGRAMA</v>
      </c>
    </row>
    <row r="1877" spans="1:10" ht="12" customHeight="1" x14ac:dyDescent="0.3">
      <c r="A1877" s="597" t="s">
        <v>2355</v>
      </c>
      <c r="B1877" s="597" t="s">
        <v>233</v>
      </c>
      <c r="C1877" s="597" t="s">
        <v>2354</v>
      </c>
      <c r="D1877" s="597" t="s">
        <v>2354</v>
      </c>
      <c r="E1877" s="597" t="s">
        <v>2354</v>
      </c>
      <c r="F1877" s="597" t="s">
        <v>1646</v>
      </c>
      <c r="G1877" s="597" t="s">
        <v>2053</v>
      </c>
      <c r="H1877" s="598" t="str">
        <f t="shared" si="58"/>
        <v>PESQUISA EM TIC;EMPRESA PETROLÍFERA;;;;CAPACITACAO DE FORNECEDORES;EQUIPAMENTOS E MATERIAIS - PRIMEIRO LOTE</v>
      </c>
      <c r="I1877" s="599" t="s">
        <v>1567</v>
      </c>
      <c r="J1877" s="600" t="str">
        <f t="shared" si="59"/>
        <v>DESPESA NÃO ADMITIDA COM RECURSOS DA CLÁUSULA DE P,D&amp;I, CONSIDERANDO O EXECUTOR E A QUALIFICAÇÃO DO PROJETO OU PROGRAMA</v>
      </c>
    </row>
    <row r="1878" spans="1:10" ht="12" customHeight="1" x14ac:dyDescent="0.3">
      <c r="A1878" s="597" t="s">
        <v>2355</v>
      </c>
      <c r="B1878" s="597" t="s">
        <v>233</v>
      </c>
      <c r="C1878" s="597" t="s">
        <v>2354</v>
      </c>
      <c r="D1878" s="597" t="s">
        <v>2354</v>
      </c>
      <c r="E1878" s="597" t="s">
        <v>2354</v>
      </c>
      <c r="F1878" s="597" t="s">
        <v>1646</v>
      </c>
      <c r="G1878" s="597" t="s">
        <v>260</v>
      </c>
      <c r="H1878" s="598" t="str">
        <f t="shared" si="58"/>
        <v>PESQUISA EM TIC;EMPRESA PETROLÍFERA;;;;CAPACITACAO DE FORNECEDORES;EQUIPAMENTOS LABORATORIAIS</v>
      </c>
      <c r="I1878" s="599" t="s">
        <v>1567</v>
      </c>
      <c r="J1878" s="600" t="str">
        <f t="shared" si="59"/>
        <v>DESPESA NÃO ADMITIDA COM RECURSOS DA CLÁUSULA DE P,D&amp;I, CONSIDERANDO O EXECUTOR E A QUALIFICAÇÃO DO PROJETO OU PROGRAMA</v>
      </c>
    </row>
    <row r="1879" spans="1:10" ht="12" customHeight="1" x14ac:dyDescent="0.3">
      <c r="A1879" s="597" t="s">
        <v>2355</v>
      </c>
      <c r="B1879" s="597" t="s">
        <v>233</v>
      </c>
      <c r="C1879" s="597" t="s">
        <v>2354</v>
      </c>
      <c r="D1879" s="597" t="s">
        <v>2354</v>
      </c>
      <c r="E1879" s="597" t="s">
        <v>2354</v>
      </c>
      <c r="F1879" s="597" t="s">
        <v>1646</v>
      </c>
      <c r="G1879" s="597" t="s">
        <v>2052</v>
      </c>
      <c r="H1879" s="598" t="str">
        <f t="shared" si="58"/>
        <v>PESQUISA EM TIC;EMPRESA PETROLÍFERA;;;;CAPACITACAO DE FORNECEDORES;ESTUDOS DE VIABILIDADE TÉCNICA E ECONÔMICA</v>
      </c>
      <c r="I1879" s="599" t="s">
        <v>1567</v>
      </c>
      <c r="J1879" s="600" t="str">
        <f t="shared" si="59"/>
        <v>DESPESA NÃO ADMITIDA COM RECURSOS DA CLÁUSULA DE P,D&amp;I, CONSIDERANDO O EXECUTOR E A QUALIFICAÇÃO DO PROJETO OU PROGRAMA</v>
      </c>
    </row>
    <row r="1880" spans="1:10" ht="12" customHeight="1" x14ac:dyDescent="0.3">
      <c r="A1880" s="597" t="s">
        <v>2355</v>
      </c>
      <c r="B1880" s="597" t="s">
        <v>233</v>
      </c>
      <c r="C1880" s="597" t="s">
        <v>2354</v>
      </c>
      <c r="D1880" s="597" t="s">
        <v>2354</v>
      </c>
      <c r="E1880" s="597" t="s">
        <v>2354</v>
      </c>
      <c r="F1880" s="597" t="s">
        <v>1646</v>
      </c>
      <c r="G1880" s="597" t="s">
        <v>2051</v>
      </c>
      <c r="H1880" s="598" t="str">
        <f t="shared" si="58"/>
        <v>PESQUISA EM TIC;EMPRESA PETROLÍFERA;;;;CAPACITACAO DE FORNECEDORES;SERVIÇOS - CABEÇA DE SÉRIE E LOTE PILOTO</v>
      </c>
      <c r="I1880" s="599" t="s">
        <v>1567</v>
      </c>
      <c r="J1880" s="600" t="str">
        <f t="shared" si="59"/>
        <v>DESPESA NÃO ADMITIDA COM RECURSOS DA CLÁUSULA DE P,D&amp;I, CONSIDERANDO O EXECUTOR E A QUALIFICAÇÃO DO PROJETO OU PROGRAMA</v>
      </c>
    </row>
    <row r="1881" spans="1:10" ht="12" customHeight="1" x14ac:dyDescent="0.3">
      <c r="A1881" s="597" t="s">
        <v>2355</v>
      </c>
      <c r="B1881" s="597" t="s">
        <v>233</v>
      </c>
      <c r="C1881" s="597" t="s">
        <v>2354</v>
      </c>
      <c r="D1881" s="597" t="s">
        <v>2354</v>
      </c>
      <c r="E1881" s="597" t="s">
        <v>2354</v>
      </c>
      <c r="F1881" s="597" t="s">
        <v>1646</v>
      </c>
      <c r="G1881" s="597" t="s">
        <v>2054</v>
      </c>
      <c r="H1881" s="598" t="str">
        <f t="shared" si="58"/>
        <v>PESQUISA EM TIC;EMPRESA PETROLÍFERA;;;;CAPACITACAO DE FORNECEDORES;SERVIÇOS - OPERACIONALIZAÇÃO DE EQUIPAMENTOS</v>
      </c>
      <c r="I1881" s="599" t="s">
        <v>1567</v>
      </c>
      <c r="J1881" s="600" t="str">
        <f t="shared" si="59"/>
        <v>DESPESA NÃO ADMITIDA COM RECURSOS DA CLÁUSULA DE P,D&amp;I, CONSIDERANDO O EXECUTOR E A QUALIFICAÇÃO DO PROJETO OU PROGRAMA</v>
      </c>
    </row>
    <row r="1882" spans="1:10" ht="12" customHeight="1" x14ac:dyDescent="0.3">
      <c r="A1882" s="597" t="s">
        <v>2355</v>
      </c>
      <c r="B1882" s="597" t="s">
        <v>233</v>
      </c>
      <c r="C1882" s="597" t="s">
        <v>2354</v>
      </c>
      <c r="D1882" s="597" t="s">
        <v>2354</v>
      </c>
      <c r="E1882" s="597" t="s">
        <v>2354</v>
      </c>
      <c r="F1882" s="597" t="s">
        <v>2362</v>
      </c>
      <c r="G1882" s="597" t="s">
        <v>2202</v>
      </c>
      <c r="H1882" s="598" t="str">
        <f t="shared" si="58"/>
        <v>PESQUISA EM TIC;EMPRESA PETROLÍFERA;;;;CUSTOS DIRETOS;NA</v>
      </c>
      <c r="I1882" s="599" t="s">
        <v>1567</v>
      </c>
      <c r="J1882" s="600" t="str">
        <f t="shared" si="59"/>
        <v>DESPESA NÃO ADMITIDA COM RECURSOS DA CLÁUSULA DE P,D&amp;I, CONSIDERANDO O EXECUTOR E A QUALIFICAÇÃO DO PROJETO OU PROGRAMA</v>
      </c>
    </row>
    <row r="1883" spans="1:10" ht="12" customHeight="1" x14ac:dyDescent="0.3">
      <c r="A1883" s="597" t="s">
        <v>2355</v>
      </c>
      <c r="B1883" s="597" t="s">
        <v>233</v>
      </c>
      <c r="C1883" s="597" t="s">
        <v>2354</v>
      </c>
      <c r="D1883" s="597" t="s">
        <v>2354</v>
      </c>
      <c r="E1883" s="597" t="s">
        <v>2354</v>
      </c>
      <c r="F1883" s="597" t="s">
        <v>1643</v>
      </c>
      <c r="G1883" s="597" t="s">
        <v>2202</v>
      </c>
      <c r="H1883" s="598" t="str">
        <f t="shared" si="58"/>
        <v>PESQUISA EM TIC;EMPRESA PETROLÍFERA;;;;DIARIAS E AJUDA DE CUSTO;NA</v>
      </c>
      <c r="I1883" s="599" t="s">
        <v>1575</v>
      </c>
      <c r="J1883" s="600" t="str">
        <f t="shared" si="59"/>
        <v/>
      </c>
    </row>
    <row r="1884" spans="1:10" ht="12" customHeight="1" x14ac:dyDescent="0.3">
      <c r="A1884" s="597" t="s">
        <v>2355</v>
      </c>
      <c r="B1884" s="597" t="s">
        <v>233</v>
      </c>
      <c r="C1884" s="597" t="s">
        <v>2354</v>
      </c>
      <c r="D1884" s="597" t="s">
        <v>2354</v>
      </c>
      <c r="E1884" s="597" t="s">
        <v>2354</v>
      </c>
      <c r="F1884" s="597" t="s">
        <v>1645</v>
      </c>
      <c r="G1884" s="597" t="s">
        <v>2361</v>
      </c>
      <c r="H1884" s="598" t="str">
        <f t="shared" si="58"/>
        <v>PESQUISA EM TIC;EMPRESA PETROLÍFERA;;;;EQUIPAMENTO E MATERIAL PERMANENTE;EQUIPAMENTO</v>
      </c>
      <c r="I1884" s="599" t="s">
        <v>1575</v>
      </c>
      <c r="J1884" s="600" t="str">
        <f t="shared" si="59"/>
        <v/>
      </c>
    </row>
    <row r="1885" spans="1:10" ht="12" customHeight="1" x14ac:dyDescent="0.3">
      <c r="A1885" s="597" t="s">
        <v>2355</v>
      </c>
      <c r="B1885" s="597" t="s">
        <v>233</v>
      </c>
      <c r="C1885" s="597" t="s">
        <v>2354</v>
      </c>
      <c r="D1885" s="597" t="s">
        <v>2354</v>
      </c>
      <c r="E1885" s="597" t="s">
        <v>2354</v>
      </c>
      <c r="F1885" s="597" t="s">
        <v>1645</v>
      </c>
      <c r="G1885" s="597" t="s">
        <v>1248</v>
      </c>
      <c r="H1885" s="598" t="str">
        <f t="shared" ref="H1885:H1947" si="60">CONCATENATE(A1885,$H$2,B1885,$H$2,C1885,$H$2,D1885,$H$2,E1885,$H$2,F1885,$H$2,G1885)</f>
        <v>PESQUISA EM TIC;EMPRESA PETROLÍFERA;;;;EQUIPAMENTO E MATERIAL PERMANENTE;MATERIAL PERMANENTE</v>
      </c>
      <c r="I1885" s="599" t="s">
        <v>1575</v>
      </c>
      <c r="J1885" s="600" t="str">
        <f t="shared" ref="J1885:J1947" si="61">IF(I1885="N",J$3,"")</f>
        <v/>
      </c>
    </row>
    <row r="1886" spans="1:10" ht="12" customHeight="1" x14ac:dyDescent="0.3">
      <c r="A1886" s="597" t="s">
        <v>2355</v>
      </c>
      <c r="B1886" s="597" t="s">
        <v>233</v>
      </c>
      <c r="C1886" s="597" t="s">
        <v>2354</v>
      </c>
      <c r="D1886" s="597" t="s">
        <v>2354</v>
      </c>
      <c r="E1886" s="597" t="s">
        <v>2354</v>
      </c>
      <c r="F1886" s="597" t="s">
        <v>448</v>
      </c>
      <c r="G1886" s="597" t="s">
        <v>2062</v>
      </c>
      <c r="H1886" s="598" t="str">
        <f t="shared" si="60"/>
        <v>PESQUISA EM TIC;EMPRESA PETROLÍFERA;;;;EQUIPE;BOLSA - ALUNO DE GRADUAÇÃO OU PÓS-GRADUAÇÃO</v>
      </c>
      <c r="I1886" s="599" t="s">
        <v>1567</v>
      </c>
      <c r="J1886" s="600" t="str">
        <f t="shared" si="61"/>
        <v>DESPESA NÃO ADMITIDA COM RECURSOS DA CLÁUSULA DE P,D&amp;I, CONSIDERANDO O EXECUTOR E A QUALIFICAÇÃO DO PROJETO OU PROGRAMA</v>
      </c>
    </row>
    <row r="1887" spans="1:10" ht="12" customHeight="1" x14ac:dyDescent="0.3">
      <c r="A1887" s="597" t="s">
        <v>2355</v>
      </c>
      <c r="B1887" s="597" t="s">
        <v>233</v>
      </c>
      <c r="C1887" s="597" t="s">
        <v>2354</v>
      </c>
      <c r="D1887" s="597" t="s">
        <v>2354</v>
      </c>
      <c r="E1887" s="597" t="s">
        <v>2354</v>
      </c>
      <c r="F1887" s="597" t="s">
        <v>448</v>
      </c>
      <c r="G1887" s="597" t="s">
        <v>2061</v>
      </c>
      <c r="H1887" s="598" t="str">
        <f t="shared" si="60"/>
        <v>PESQUISA EM TIC;EMPRESA PETROLÍFERA;;;;EQUIPE;BOLSA - DOCENTE OU PESQUISADOR DA INSTITUIÇÃO</v>
      </c>
      <c r="I1887" s="599" t="s">
        <v>1567</v>
      </c>
      <c r="J1887" s="600" t="str">
        <f t="shared" si="61"/>
        <v>DESPESA NÃO ADMITIDA COM RECURSOS DA CLÁUSULA DE P,D&amp;I, CONSIDERANDO O EXECUTOR E A QUALIFICAÇÃO DO PROJETO OU PROGRAMA</v>
      </c>
    </row>
    <row r="1888" spans="1:10" ht="12" customHeight="1" x14ac:dyDescent="0.3">
      <c r="A1888" s="597" t="s">
        <v>2355</v>
      </c>
      <c r="B1888" s="597" t="s">
        <v>233</v>
      </c>
      <c r="C1888" s="597" t="s">
        <v>2354</v>
      </c>
      <c r="D1888" s="597" t="s">
        <v>2354</v>
      </c>
      <c r="E1888" s="597" t="s">
        <v>2354</v>
      </c>
      <c r="F1888" s="597" t="s">
        <v>448</v>
      </c>
      <c r="G1888" s="597" t="s">
        <v>2063</v>
      </c>
      <c r="H1888" s="598" t="str">
        <f t="shared" si="60"/>
        <v>PESQUISA EM TIC;EMPRESA PETROLÍFERA;;;;EQUIPE;BOLSA - PESQUISADOR VISITANTE</v>
      </c>
      <c r="I1888" s="599" t="s">
        <v>1567</v>
      </c>
      <c r="J1888" s="600" t="str">
        <f t="shared" si="61"/>
        <v>DESPESA NÃO ADMITIDA COM RECURSOS DA CLÁUSULA DE P,D&amp;I, CONSIDERANDO O EXECUTOR E A QUALIFICAÇÃO DO PROJETO OU PROGRAMA</v>
      </c>
    </row>
    <row r="1889" spans="1:10" ht="12" customHeight="1" x14ac:dyDescent="0.3">
      <c r="A1889" s="597" t="s">
        <v>2355</v>
      </c>
      <c r="B1889" s="597" t="s">
        <v>233</v>
      </c>
      <c r="C1889" s="597" t="s">
        <v>2354</v>
      </c>
      <c r="D1889" s="597" t="s">
        <v>2354</v>
      </c>
      <c r="E1889" s="597" t="s">
        <v>2354</v>
      </c>
      <c r="F1889" s="597" t="s">
        <v>448</v>
      </c>
      <c r="G1889" s="597" t="s">
        <v>1641</v>
      </c>
      <c r="H1889" s="598" t="str">
        <f t="shared" si="60"/>
        <v>PESQUISA EM TIC;EMPRESA PETROLÍFERA;;;;EQUIPE;REMUNERAÇÃO DIRETA</v>
      </c>
      <c r="I1889" s="599" t="s">
        <v>1575</v>
      </c>
      <c r="J1889" s="600" t="str">
        <f t="shared" si="61"/>
        <v/>
      </c>
    </row>
    <row r="1890" spans="1:10" ht="12" customHeight="1" x14ac:dyDescent="0.3">
      <c r="A1890" s="597" t="s">
        <v>2355</v>
      </c>
      <c r="B1890" s="597" t="s">
        <v>233</v>
      </c>
      <c r="C1890" s="597" t="s">
        <v>2354</v>
      </c>
      <c r="D1890" s="597" t="s">
        <v>2354</v>
      </c>
      <c r="E1890" s="597" t="s">
        <v>2354</v>
      </c>
      <c r="F1890" s="597" t="s">
        <v>1642</v>
      </c>
      <c r="G1890" s="597" t="s">
        <v>2202</v>
      </c>
      <c r="H1890" s="598" t="str">
        <f t="shared" si="60"/>
        <v>PESQUISA EM TIC;EMPRESA PETROLÍFERA;;;;MATERIAL DE CONSUMO;NA</v>
      </c>
      <c r="I1890" s="599" t="s">
        <v>1575</v>
      </c>
      <c r="J1890" s="600" t="str">
        <f t="shared" si="61"/>
        <v/>
      </c>
    </row>
    <row r="1891" spans="1:10" ht="12" customHeight="1" x14ac:dyDescent="0.3">
      <c r="A1891" s="597" t="s">
        <v>2355</v>
      </c>
      <c r="B1891" s="597" t="s">
        <v>233</v>
      </c>
      <c r="C1891" s="597" t="s">
        <v>2354</v>
      </c>
      <c r="D1891" s="597" t="s">
        <v>2354</v>
      </c>
      <c r="E1891" s="597" t="s">
        <v>2354</v>
      </c>
      <c r="F1891" s="597" t="s">
        <v>1644</v>
      </c>
      <c r="G1891" s="597" t="s">
        <v>2066</v>
      </c>
      <c r="H1891" s="598" t="str">
        <f t="shared" si="60"/>
        <v>PESQUISA EM TIC;EMPRESA PETROLÍFERA;;;;OBRAS E INSTALACOES;AMPLIAÇÃO DE ÁREA DE EDIFICAÇÃO</v>
      </c>
      <c r="I1891" s="599" t="s">
        <v>1567</v>
      </c>
      <c r="J1891" s="600" t="str">
        <f t="shared" si="61"/>
        <v>DESPESA NÃO ADMITIDA COM RECURSOS DA CLÁUSULA DE P,D&amp;I, CONSIDERANDO O EXECUTOR E A QUALIFICAÇÃO DO PROJETO OU PROGRAMA</v>
      </c>
    </row>
    <row r="1892" spans="1:10" ht="12" customHeight="1" x14ac:dyDescent="0.3">
      <c r="A1892" s="597" t="s">
        <v>2355</v>
      </c>
      <c r="B1892" s="597" t="s">
        <v>233</v>
      </c>
      <c r="C1892" s="597" t="s">
        <v>2354</v>
      </c>
      <c r="D1892" s="597" t="s">
        <v>2354</v>
      </c>
      <c r="E1892" s="597" t="s">
        <v>2354</v>
      </c>
      <c r="F1892" s="597" t="s">
        <v>1644</v>
      </c>
      <c r="G1892" s="597" t="s">
        <v>258</v>
      </c>
      <c r="H1892" s="598" t="str">
        <f t="shared" si="60"/>
        <v>PESQUISA EM TIC;EMPRESA PETROLÍFERA;;;;OBRAS E INSTALACOES;CONSTRUÇÃO DE NOVA EDIFICAÇÃO</v>
      </c>
      <c r="I1892" s="599" t="s">
        <v>1567</v>
      </c>
      <c r="J1892" s="600" t="str">
        <f t="shared" si="61"/>
        <v>DESPESA NÃO ADMITIDA COM RECURSOS DA CLÁUSULA DE P,D&amp;I, CONSIDERANDO O EXECUTOR E A QUALIFICAÇÃO DO PROJETO OU PROGRAMA</v>
      </c>
    </row>
    <row r="1893" spans="1:10" ht="12" customHeight="1" x14ac:dyDescent="0.3">
      <c r="A1893" s="597" t="s">
        <v>2355</v>
      </c>
      <c r="B1893" s="597" t="s">
        <v>233</v>
      </c>
      <c r="C1893" s="597" t="s">
        <v>2354</v>
      </c>
      <c r="D1893" s="597" t="s">
        <v>2354</v>
      </c>
      <c r="E1893" s="597" t="s">
        <v>2354</v>
      </c>
      <c r="F1893" s="597" t="s">
        <v>1644</v>
      </c>
      <c r="G1893" s="597" t="s">
        <v>2067</v>
      </c>
      <c r="H1893" s="598" t="str">
        <f t="shared" si="60"/>
        <v>PESQUISA EM TIC;EMPRESA PETROLÍFERA;;;;OBRAS E INSTALACOES;PROJETO EXECUTIVO E ESTUDOS TÉCNICOS</v>
      </c>
      <c r="I1893" s="599" t="s">
        <v>1567</v>
      </c>
      <c r="J1893" s="600" t="str">
        <f t="shared" si="61"/>
        <v>DESPESA NÃO ADMITIDA COM RECURSOS DA CLÁUSULA DE P,D&amp;I, CONSIDERANDO O EXECUTOR E A QUALIFICAÇÃO DO PROJETO OU PROGRAMA</v>
      </c>
    </row>
    <row r="1894" spans="1:10" ht="12" customHeight="1" x14ac:dyDescent="0.3">
      <c r="A1894" s="597" t="s">
        <v>2355</v>
      </c>
      <c r="B1894" s="597" t="s">
        <v>233</v>
      </c>
      <c r="C1894" s="597" t="s">
        <v>2354</v>
      </c>
      <c r="D1894" s="597" t="s">
        <v>2354</v>
      </c>
      <c r="E1894" s="597" t="s">
        <v>2354</v>
      </c>
      <c r="F1894" s="597" t="s">
        <v>1644</v>
      </c>
      <c r="G1894" s="597" t="s">
        <v>219</v>
      </c>
      <c r="H1894" s="598" t="str">
        <f t="shared" si="60"/>
        <v>PESQUISA EM TIC;EMPRESA PETROLÍFERA;;;;OBRAS E INSTALACOES;REFORMA DE EDIFICAÇÃO</v>
      </c>
      <c r="I1894" s="599" t="s">
        <v>1567</v>
      </c>
      <c r="J1894" s="600" t="str">
        <f t="shared" si="61"/>
        <v>DESPESA NÃO ADMITIDA COM RECURSOS DA CLÁUSULA DE P,D&amp;I, CONSIDERANDO O EXECUTOR E A QUALIFICAÇÃO DO PROJETO OU PROGRAMA</v>
      </c>
    </row>
    <row r="1895" spans="1:10" ht="12" customHeight="1" x14ac:dyDescent="0.3">
      <c r="A1895" s="597" t="s">
        <v>2355</v>
      </c>
      <c r="B1895" s="597" t="s">
        <v>233</v>
      </c>
      <c r="C1895" s="597" t="s">
        <v>2354</v>
      </c>
      <c r="D1895" s="597" t="s">
        <v>2354</v>
      </c>
      <c r="E1895" s="597" t="s">
        <v>2354</v>
      </c>
      <c r="F1895" s="597" t="s">
        <v>1644</v>
      </c>
      <c r="G1895" s="597" t="s">
        <v>2065</v>
      </c>
      <c r="H1895" s="598" t="str">
        <f t="shared" si="60"/>
        <v>PESQUISA EM TIC;EMPRESA PETROLÍFERA;;;;OBRAS E INSTALACOES;SERVIÇO TÉCNICO DE APOIO - INFRAESTRUTURA</v>
      </c>
      <c r="I1895" s="599" t="s">
        <v>1575</v>
      </c>
      <c r="J1895" s="600" t="str">
        <f t="shared" si="61"/>
        <v/>
      </c>
    </row>
    <row r="1896" spans="1:10" ht="12" customHeight="1" x14ac:dyDescent="0.3">
      <c r="A1896" s="597" t="s">
        <v>2355</v>
      </c>
      <c r="B1896" s="597" t="s">
        <v>233</v>
      </c>
      <c r="C1896" s="597" t="s">
        <v>2354</v>
      </c>
      <c r="D1896" s="597" t="s">
        <v>2354</v>
      </c>
      <c r="E1896" s="597" t="s">
        <v>2354</v>
      </c>
      <c r="F1896" s="597" t="s">
        <v>10</v>
      </c>
      <c r="G1896" s="597" t="s">
        <v>1649</v>
      </c>
      <c r="H1896" s="598" t="str">
        <f t="shared" si="60"/>
        <v>PESQUISA EM TIC;EMPRESA PETROLÍFERA;;;;OUTRAS DESPESAS;DESPESA DE IMPORTACAO</v>
      </c>
      <c r="I1896" s="599" t="s">
        <v>1575</v>
      </c>
      <c r="J1896" s="600" t="str">
        <f t="shared" si="61"/>
        <v/>
      </c>
    </row>
    <row r="1897" spans="1:10" ht="12" customHeight="1" x14ac:dyDescent="0.3">
      <c r="A1897" s="597" t="s">
        <v>2355</v>
      </c>
      <c r="B1897" s="597" t="s">
        <v>233</v>
      </c>
      <c r="C1897" s="597" t="s">
        <v>2354</v>
      </c>
      <c r="D1897" s="597" t="s">
        <v>2354</v>
      </c>
      <c r="E1897" s="597" t="s">
        <v>2354</v>
      </c>
      <c r="F1897" s="597" t="s">
        <v>10</v>
      </c>
      <c r="G1897" s="597" t="s">
        <v>1650</v>
      </c>
      <c r="H1897" s="598" t="str">
        <f t="shared" si="60"/>
        <v>PESQUISA EM TIC;EMPRESA PETROLÍFERA;;;;OUTRAS DESPESAS;DESPESA OPERACIONAL E ADMINISTRATIVA</v>
      </c>
      <c r="I1897" s="599" t="s">
        <v>1567</v>
      </c>
      <c r="J1897" s="600" t="str">
        <f t="shared" si="61"/>
        <v>DESPESA NÃO ADMITIDA COM RECURSOS DA CLÁUSULA DE P,D&amp;I, CONSIDERANDO O EXECUTOR E A QUALIFICAÇÃO DO PROJETO OU PROGRAMA</v>
      </c>
    </row>
    <row r="1898" spans="1:10" ht="12" customHeight="1" x14ac:dyDescent="0.3">
      <c r="A1898" s="597" t="s">
        <v>2355</v>
      </c>
      <c r="B1898" s="597" t="s">
        <v>233</v>
      </c>
      <c r="C1898" s="597" t="s">
        <v>2354</v>
      </c>
      <c r="D1898" s="597" t="s">
        <v>2354</v>
      </c>
      <c r="E1898" s="597" t="s">
        <v>2354</v>
      </c>
      <c r="F1898" s="597" t="s">
        <v>10</v>
      </c>
      <c r="G1898" s="597" t="s">
        <v>277</v>
      </c>
      <c r="H1898" s="598" t="str">
        <f t="shared" si="60"/>
        <v>PESQUISA EM TIC;EMPRESA PETROLÍFERA;;;;OUTRAS DESPESAS;RESSARCIMENTO DE CUSTOS INDIRETOS</v>
      </c>
      <c r="I1898" s="599" t="s">
        <v>1567</v>
      </c>
      <c r="J1898" s="600" t="str">
        <f t="shared" si="61"/>
        <v>DESPESA NÃO ADMITIDA COM RECURSOS DA CLÁUSULA DE P,D&amp;I, CONSIDERANDO O EXECUTOR E A QUALIFICAÇÃO DO PROJETO OU PROGRAMA</v>
      </c>
    </row>
    <row r="1899" spans="1:10" ht="12" customHeight="1" x14ac:dyDescent="0.3">
      <c r="A1899" s="597" t="s">
        <v>2355</v>
      </c>
      <c r="B1899" s="597" t="s">
        <v>233</v>
      </c>
      <c r="C1899" s="597" t="s">
        <v>2354</v>
      </c>
      <c r="D1899" s="597" t="s">
        <v>2354</v>
      </c>
      <c r="E1899" s="597" t="s">
        <v>2354</v>
      </c>
      <c r="F1899" s="597" t="s">
        <v>317</v>
      </c>
      <c r="G1899" s="597" t="s">
        <v>2060</v>
      </c>
      <c r="H1899" s="598" t="str">
        <f t="shared" si="60"/>
        <v>PESQUISA EM TIC;EMPRESA PETROLÍFERA;;;;OUTROS BENS E DIREITOS;DADO GEOLÓGICO, GEOQUÍMICO OU GEOFÍSICO PÚBLICO</v>
      </c>
      <c r="I1899" s="599" t="s">
        <v>1567</v>
      </c>
      <c r="J1899" s="600" t="str">
        <f t="shared" si="61"/>
        <v>DESPESA NÃO ADMITIDA COM RECURSOS DA CLÁUSULA DE P,D&amp;I, CONSIDERANDO O EXECUTOR E A QUALIFICAÇÃO DO PROJETO OU PROGRAMA</v>
      </c>
    </row>
    <row r="1900" spans="1:10" ht="12" customHeight="1" x14ac:dyDescent="0.3">
      <c r="A1900" s="597" t="s">
        <v>2355</v>
      </c>
      <c r="B1900" s="597" t="s">
        <v>233</v>
      </c>
      <c r="C1900" s="597" t="s">
        <v>2354</v>
      </c>
      <c r="D1900" s="597" t="s">
        <v>2354</v>
      </c>
      <c r="E1900" s="597" t="s">
        <v>2354</v>
      </c>
      <c r="F1900" s="597" t="s">
        <v>317</v>
      </c>
      <c r="G1900" s="597" t="s">
        <v>220</v>
      </c>
      <c r="H1900" s="598" t="str">
        <f t="shared" si="60"/>
        <v>PESQUISA EM TIC;EMPRESA PETROLÍFERA;;;;OUTROS BENS E DIREITOS;DADO NÃO REGULADO PELA ANP</v>
      </c>
      <c r="I1900" s="599" t="s">
        <v>1567</v>
      </c>
      <c r="J1900" s="600" t="str">
        <f t="shared" si="61"/>
        <v>DESPESA NÃO ADMITIDA COM RECURSOS DA CLÁUSULA DE P,D&amp;I, CONSIDERANDO O EXECUTOR E A QUALIFICAÇÃO DO PROJETO OU PROGRAMA</v>
      </c>
    </row>
    <row r="1901" spans="1:10" ht="12" customHeight="1" x14ac:dyDescent="0.3">
      <c r="A1901" s="597" t="s">
        <v>2355</v>
      </c>
      <c r="B1901" s="597" t="s">
        <v>233</v>
      </c>
      <c r="C1901" s="597" t="s">
        <v>2354</v>
      </c>
      <c r="D1901" s="597" t="s">
        <v>2354</v>
      </c>
      <c r="E1901" s="597" t="s">
        <v>2354</v>
      </c>
      <c r="F1901" s="597" t="s">
        <v>317</v>
      </c>
      <c r="G1901" s="597" t="s">
        <v>215</v>
      </c>
      <c r="H1901" s="598" t="str">
        <f t="shared" si="60"/>
        <v>PESQUISA EM TIC;EMPRESA PETROLÍFERA;;;;OUTROS BENS E DIREITOS;MATERIAL BIBLIOGRÁFICO</v>
      </c>
      <c r="I1901" s="599" t="s">
        <v>1567</v>
      </c>
      <c r="J1901" s="600" t="str">
        <f t="shared" si="61"/>
        <v>DESPESA NÃO ADMITIDA COM RECURSOS DA CLÁUSULA DE P,D&amp;I, CONSIDERANDO O EXECUTOR E A QUALIFICAÇÃO DO PROJETO OU PROGRAMA</v>
      </c>
    </row>
    <row r="1902" spans="1:10" ht="12" customHeight="1" x14ac:dyDescent="0.3">
      <c r="A1902" s="597" t="s">
        <v>2355</v>
      </c>
      <c r="B1902" s="597" t="s">
        <v>233</v>
      </c>
      <c r="C1902" s="597" t="s">
        <v>2354</v>
      </c>
      <c r="D1902" s="597" t="s">
        <v>2354</v>
      </c>
      <c r="E1902" s="597" t="s">
        <v>2354</v>
      </c>
      <c r="F1902" s="597" t="s">
        <v>317</v>
      </c>
      <c r="G1902" s="597" t="s">
        <v>2068</v>
      </c>
      <c r="H1902" s="598" t="str">
        <f t="shared" si="60"/>
        <v>PESQUISA EM TIC;EMPRESA PETROLÍFERA;;;;OUTROS BENS E DIREITOS;OUTRO (ESPECIFIQUE)</v>
      </c>
      <c r="I1902" s="599" t="s">
        <v>1567</v>
      </c>
      <c r="J1902" s="600" t="str">
        <f t="shared" si="61"/>
        <v>DESPESA NÃO ADMITIDA COM RECURSOS DA CLÁUSULA DE P,D&amp;I, CONSIDERANDO O EXECUTOR E A QUALIFICAÇÃO DO PROJETO OU PROGRAMA</v>
      </c>
    </row>
    <row r="1903" spans="1:10" ht="12" customHeight="1" x14ac:dyDescent="0.3">
      <c r="A1903" s="597" t="s">
        <v>2355</v>
      </c>
      <c r="B1903" s="597" t="s">
        <v>233</v>
      </c>
      <c r="C1903" s="597" t="s">
        <v>2354</v>
      </c>
      <c r="D1903" s="597" t="s">
        <v>2354</v>
      </c>
      <c r="E1903" s="597" t="s">
        <v>2354</v>
      </c>
      <c r="F1903" s="597" t="s">
        <v>317</v>
      </c>
      <c r="G1903" s="597" t="s">
        <v>321</v>
      </c>
      <c r="H1903" s="598" t="str">
        <f t="shared" si="60"/>
        <v>PESQUISA EM TIC;EMPRESA PETROLÍFERA;;;;OUTROS BENS E DIREITOS;SOFTWARE</v>
      </c>
      <c r="I1903" s="599" t="s">
        <v>1567</v>
      </c>
      <c r="J1903" s="600" t="str">
        <f t="shared" si="61"/>
        <v>DESPESA NÃO ADMITIDA COM RECURSOS DA CLÁUSULA DE P,D&amp;I, CONSIDERANDO O EXECUTOR E A QUALIFICAÇÃO DO PROJETO OU PROGRAMA</v>
      </c>
    </row>
    <row r="1904" spans="1:10" ht="12" customHeight="1" x14ac:dyDescent="0.3">
      <c r="A1904" s="597" t="s">
        <v>2355</v>
      </c>
      <c r="B1904" s="597" t="s">
        <v>233</v>
      </c>
      <c r="C1904" s="597" t="s">
        <v>2354</v>
      </c>
      <c r="D1904" s="597" t="s">
        <v>2354</v>
      </c>
      <c r="E1904" s="597" t="s">
        <v>2354</v>
      </c>
      <c r="F1904" s="597" t="s">
        <v>409</v>
      </c>
      <c r="G1904" s="597" t="s">
        <v>2202</v>
      </c>
      <c r="H1904" s="598" t="str">
        <f t="shared" si="60"/>
        <v>PESQUISA EM TIC;EMPRESA PETROLÍFERA;;;;PASSAGENS;NA</v>
      </c>
      <c r="I1904" s="599" t="s">
        <v>1575</v>
      </c>
      <c r="J1904" s="600" t="str">
        <f t="shared" si="61"/>
        <v/>
      </c>
    </row>
    <row r="1905" spans="1:10" ht="12" customHeight="1" x14ac:dyDescent="0.3">
      <c r="A1905" s="597" t="s">
        <v>2355</v>
      </c>
      <c r="B1905" s="597" t="s">
        <v>233</v>
      </c>
      <c r="C1905" s="597" t="s">
        <v>2354</v>
      </c>
      <c r="D1905" s="597" t="s">
        <v>2354</v>
      </c>
      <c r="E1905" s="597" t="s">
        <v>2354</v>
      </c>
      <c r="F1905" s="597" t="s">
        <v>1705</v>
      </c>
      <c r="G1905" s="597" t="s">
        <v>2058</v>
      </c>
      <c r="H1905" s="598" t="str">
        <f t="shared" si="60"/>
        <v>PESQUISA EM TIC;EMPRESA PETROLÍFERA;;;;PROTOTIPO;MATERIAL OU COMPONENTE - PROTÓTIPO OU UNIDADE PILOTO</v>
      </c>
      <c r="I1905" s="599" t="s">
        <v>1575</v>
      </c>
      <c r="J1905" s="600" t="str">
        <f t="shared" si="61"/>
        <v/>
      </c>
    </row>
    <row r="1906" spans="1:10" ht="12" customHeight="1" x14ac:dyDescent="0.3">
      <c r="A1906" s="597" t="s">
        <v>2355</v>
      </c>
      <c r="B1906" s="597" t="s">
        <v>233</v>
      </c>
      <c r="C1906" s="597" t="s">
        <v>2354</v>
      </c>
      <c r="D1906" s="597" t="s">
        <v>2354</v>
      </c>
      <c r="E1906" s="597" t="s">
        <v>2354</v>
      </c>
      <c r="F1906" s="597" t="s">
        <v>1705</v>
      </c>
      <c r="G1906" s="597" t="s">
        <v>2059</v>
      </c>
      <c r="H1906" s="598" t="str">
        <f t="shared" si="60"/>
        <v>PESQUISA EM TIC;EMPRESA PETROLÍFERA;;;;PROTOTIPO;SERVIÇO DE TERCEIRO - PROTÓTIPO OU UNIDADE PILOTO</v>
      </c>
      <c r="I1906" s="599" t="s">
        <v>1575</v>
      </c>
      <c r="J1906" s="600" t="str">
        <f t="shared" si="61"/>
        <v/>
      </c>
    </row>
    <row r="1907" spans="1:10" ht="12" customHeight="1" x14ac:dyDescent="0.3">
      <c r="A1907" s="597" t="s">
        <v>2355</v>
      </c>
      <c r="B1907" s="597" t="s">
        <v>233</v>
      </c>
      <c r="C1907" s="597" t="s">
        <v>2354</v>
      </c>
      <c r="D1907" s="597" t="s">
        <v>2354</v>
      </c>
      <c r="E1907" s="597" t="s">
        <v>2354</v>
      </c>
      <c r="F1907" s="597" t="s">
        <v>303</v>
      </c>
      <c r="G1907" s="597" t="s">
        <v>1647</v>
      </c>
      <c r="H1907" s="598" t="str">
        <f t="shared" si="60"/>
        <v>PESQUISA EM TIC;EMPRESA PETROLÍFERA;;;;RECURSOS HUMANOS;BOLSA</v>
      </c>
      <c r="I1907" s="599" t="s">
        <v>1567</v>
      </c>
      <c r="J1907" s="600" t="str">
        <f t="shared" si="61"/>
        <v>DESPESA NÃO ADMITIDA COM RECURSOS DA CLÁUSULA DE P,D&amp;I, CONSIDERANDO O EXECUTOR E A QUALIFICAÇÃO DO PROJETO OU PROGRAMA</v>
      </c>
    </row>
    <row r="1908" spans="1:10" ht="12" customHeight="1" x14ac:dyDescent="0.3">
      <c r="A1908" s="597" t="s">
        <v>2355</v>
      </c>
      <c r="B1908" s="597" t="s">
        <v>233</v>
      </c>
      <c r="C1908" s="597" t="s">
        <v>2354</v>
      </c>
      <c r="D1908" s="597" t="s">
        <v>2354</v>
      </c>
      <c r="E1908" s="597" t="s">
        <v>2354</v>
      </c>
      <c r="F1908" s="597" t="s">
        <v>303</v>
      </c>
      <c r="G1908" s="597" t="s">
        <v>270</v>
      </c>
      <c r="H1908" s="598" t="str">
        <f t="shared" si="60"/>
        <v>PESQUISA EM TIC;EMPRESA PETROLÍFERA;;;;RECURSOS HUMANOS;TAXA DE BANCADA</v>
      </c>
      <c r="I1908" s="599" t="s">
        <v>1567</v>
      </c>
      <c r="J1908" s="600" t="str">
        <f t="shared" si="61"/>
        <v>DESPESA NÃO ADMITIDA COM RECURSOS DA CLÁUSULA DE P,D&amp;I, CONSIDERANDO O EXECUTOR E A QUALIFICAÇÃO DO PROJETO OU PROGRAMA</v>
      </c>
    </row>
    <row r="1909" spans="1:10" ht="12" customHeight="1" x14ac:dyDescent="0.3">
      <c r="A1909" s="597" t="s">
        <v>2355</v>
      </c>
      <c r="B1909" s="597" t="s">
        <v>233</v>
      </c>
      <c r="C1909" s="597" t="s">
        <v>2354</v>
      </c>
      <c r="D1909" s="597" t="s">
        <v>2354</v>
      </c>
      <c r="E1909" s="597" t="s">
        <v>2354</v>
      </c>
      <c r="F1909" s="597" t="s">
        <v>2357</v>
      </c>
      <c r="G1909" s="597" t="s">
        <v>232</v>
      </c>
      <c r="H1909" s="598" t="str">
        <f t="shared" si="60"/>
        <v>PESQUISA EM TIC;EMPRESA PETROLÍFERA;;;;SERVICOS;OUTRO SERVIÇO DE APOIO</v>
      </c>
      <c r="I1909" s="599" t="s">
        <v>1567</v>
      </c>
      <c r="J1909" s="600" t="str">
        <f t="shared" si="61"/>
        <v>DESPESA NÃO ADMITIDA COM RECURSOS DA CLÁUSULA DE P,D&amp;I, CONSIDERANDO O EXECUTOR E A QUALIFICAÇÃO DO PROJETO OU PROGRAMA</v>
      </c>
    </row>
    <row r="1910" spans="1:10" ht="12" customHeight="1" x14ac:dyDescent="0.3">
      <c r="A1910" s="597" t="s">
        <v>2355</v>
      </c>
      <c r="B1910" s="597" t="s">
        <v>233</v>
      </c>
      <c r="C1910" s="597" t="s">
        <v>2354</v>
      </c>
      <c r="D1910" s="597" t="s">
        <v>2354</v>
      </c>
      <c r="E1910" s="597" t="s">
        <v>2354</v>
      </c>
      <c r="F1910" s="597" t="s">
        <v>2357</v>
      </c>
      <c r="G1910" s="597" t="s">
        <v>221</v>
      </c>
      <c r="H1910" s="598" t="str">
        <f t="shared" si="60"/>
        <v>PESQUISA EM TIC;EMPRESA PETROLÍFERA;;;;SERVICOS;PERFURAÇÃO DE POÇO ESTRATIGRÁFICO</v>
      </c>
      <c r="I1910" s="599" t="s">
        <v>1567</v>
      </c>
      <c r="J1910" s="600" t="str">
        <f t="shared" si="61"/>
        <v>DESPESA NÃO ADMITIDA COM RECURSOS DA CLÁUSULA DE P,D&amp;I, CONSIDERANDO O EXECUTOR E A QUALIFICAÇÃO DO PROJETO OU PROGRAMA</v>
      </c>
    </row>
    <row r="1911" spans="1:10" ht="12" customHeight="1" x14ac:dyDescent="0.3">
      <c r="A1911" s="597" t="s">
        <v>2355</v>
      </c>
      <c r="B1911" s="597" t="s">
        <v>233</v>
      </c>
      <c r="C1911" s="597" t="s">
        <v>2354</v>
      </c>
      <c r="D1911" s="597" t="s">
        <v>2354</v>
      </c>
      <c r="E1911" s="597" t="s">
        <v>2354</v>
      </c>
      <c r="F1911" s="597" t="s">
        <v>2357</v>
      </c>
      <c r="G1911" s="597" t="s">
        <v>2055</v>
      </c>
      <c r="H1911" s="598" t="str">
        <f t="shared" si="60"/>
        <v>PESQUISA EM TIC;EMPRESA PETROLÍFERA;;;;SERVICOS;SERVIÇO DE APOIO PARA AQUISIÇÃO DE DADOS</v>
      </c>
      <c r="I1911" s="599" t="s">
        <v>1567</v>
      </c>
      <c r="J1911" s="600" t="str">
        <f t="shared" si="61"/>
        <v>DESPESA NÃO ADMITIDA COM RECURSOS DA CLÁUSULA DE P,D&amp;I, CONSIDERANDO O EXECUTOR E A QUALIFICAÇÃO DO PROJETO OU PROGRAMA</v>
      </c>
    </row>
    <row r="1912" spans="1:10" ht="12" customHeight="1" x14ac:dyDescent="0.3">
      <c r="A1912" s="597" t="s">
        <v>2355</v>
      </c>
      <c r="B1912" s="597" t="s">
        <v>233</v>
      </c>
      <c r="C1912" s="597" t="s">
        <v>2354</v>
      </c>
      <c r="D1912" s="597" t="s">
        <v>2354</v>
      </c>
      <c r="E1912" s="597" t="s">
        <v>2354</v>
      </c>
      <c r="F1912" s="597" t="s">
        <v>2357</v>
      </c>
      <c r="G1912" s="597" t="s">
        <v>230</v>
      </c>
      <c r="H1912" s="598" t="str">
        <f t="shared" si="60"/>
        <v>PESQUISA EM TIC;EMPRESA PETROLÍFERA;;;;SERVICOS;SERVIÇO DE EDITORAÇÃO E IMPRESSÃO</v>
      </c>
      <c r="I1912" s="599" t="s">
        <v>1567</v>
      </c>
      <c r="J1912" s="600" t="str">
        <f t="shared" si="61"/>
        <v>DESPESA NÃO ADMITIDA COM RECURSOS DA CLÁUSULA DE P,D&amp;I, CONSIDERANDO O EXECUTOR E A QUALIFICAÇÃO DO PROJETO OU PROGRAMA</v>
      </c>
    </row>
    <row r="1913" spans="1:10" ht="12" customHeight="1" x14ac:dyDescent="0.3">
      <c r="A1913" s="597" t="s">
        <v>2355</v>
      </c>
      <c r="B1913" s="597" t="s">
        <v>233</v>
      </c>
      <c r="C1913" s="597" t="s">
        <v>2354</v>
      </c>
      <c r="D1913" s="597" t="s">
        <v>2354</v>
      </c>
      <c r="E1913" s="597" t="s">
        <v>2354</v>
      </c>
      <c r="F1913" s="597" t="s">
        <v>2357</v>
      </c>
      <c r="G1913" s="597" t="s">
        <v>231</v>
      </c>
      <c r="H1913" s="598" t="str">
        <f t="shared" si="60"/>
        <v>PESQUISA EM TIC;EMPRESA PETROLÍFERA;;;;SERVICOS;SERVIÇO DE LOCOMOÇÃO E TRANSPORTE</v>
      </c>
      <c r="I1913" s="599" t="s">
        <v>1567</v>
      </c>
      <c r="J1913" s="600" t="str">
        <f t="shared" si="61"/>
        <v>DESPESA NÃO ADMITIDA COM RECURSOS DA CLÁUSULA DE P,D&amp;I, CONSIDERANDO O EXECUTOR E A QUALIFICAÇÃO DO PROJETO OU PROGRAMA</v>
      </c>
    </row>
    <row r="1914" spans="1:10" ht="12" customHeight="1" x14ac:dyDescent="0.3">
      <c r="A1914" s="597" t="s">
        <v>2355</v>
      </c>
      <c r="B1914" s="597" t="s">
        <v>233</v>
      </c>
      <c r="C1914" s="597" t="s">
        <v>2354</v>
      </c>
      <c r="D1914" s="597" t="s">
        <v>2354</v>
      </c>
      <c r="E1914" s="597" t="s">
        <v>2354</v>
      </c>
      <c r="F1914" s="597" t="s">
        <v>2357</v>
      </c>
      <c r="G1914" s="597" t="s">
        <v>2358</v>
      </c>
      <c r="H1914" s="598" t="str">
        <f t="shared" si="60"/>
        <v>PESQUISA EM TIC;EMPRESA PETROLÍFERA;;;;SERVICOS;SERVIÇO DE MANUTENÇÃO</v>
      </c>
      <c r="I1914" s="599" t="s">
        <v>1575</v>
      </c>
      <c r="J1914" s="600" t="str">
        <f t="shared" si="61"/>
        <v/>
      </c>
    </row>
    <row r="1915" spans="1:10" ht="12" customHeight="1" x14ac:dyDescent="0.3">
      <c r="A1915" s="597" t="s">
        <v>2355</v>
      </c>
      <c r="B1915" s="597" t="s">
        <v>233</v>
      </c>
      <c r="C1915" s="597" t="s">
        <v>2354</v>
      </c>
      <c r="D1915" s="597" t="s">
        <v>2354</v>
      </c>
      <c r="E1915" s="597" t="s">
        <v>2354</v>
      </c>
      <c r="F1915" s="597" t="s">
        <v>2357</v>
      </c>
      <c r="G1915" s="597" t="s">
        <v>2399</v>
      </c>
      <c r="H1915" s="598" t="str">
        <f t="shared" si="60"/>
        <v>PESQUISA EM TIC;EMPRESA PETROLÍFERA;;;;SERVICOS;SERVIÇO TÉCNICO ESPECIALIZADO</v>
      </c>
      <c r="I1915" s="599" t="s">
        <v>1575</v>
      </c>
      <c r="J1915" s="600" t="str">
        <f t="shared" si="61"/>
        <v/>
      </c>
    </row>
    <row r="1916" spans="1:10" ht="12" customHeight="1" x14ac:dyDescent="0.3">
      <c r="A1916" s="597" t="s">
        <v>2355</v>
      </c>
      <c r="B1916" s="597" t="s">
        <v>233</v>
      </c>
      <c r="C1916" s="597" t="s">
        <v>2354</v>
      </c>
      <c r="D1916" s="597" t="s">
        <v>2354</v>
      </c>
      <c r="E1916" s="597" t="s">
        <v>2354</v>
      </c>
      <c r="F1916" s="597" t="s">
        <v>2357</v>
      </c>
      <c r="G1916" s="597" t="s">
        <v>2359</v>
      </c>
      <c r="H1916" s="598" t="str">
        <f t="shared" si="60"/>
        <v>PESQUISA EM TIC;EMPRESA PETROLÍFERA;;;;SERVICOS;SERVIÇOS COMPUTACIONAIS</v>
      </c>
      <c r="I1916" s="599" t="s">
        <v>1575</v>
      </c>
      <c r="J1916" s="600" t="str">
        <f t="shared" si="61"/>
        <v/>
      </c>
    </row>
    <row r="1917" spans="1:10" ht="12" customHeight="1" x14ac:dyDescent="0.3">
      <c r="A1917" s="597" t="s">
        <v>2355</v>
      </c>
      <c r="B1917" s="597" t="s">
        <v>233</v>
      </c>
      <c r="C1917" s="597" t="s">
        <v>2354</v>
      </c>
      <c r="D1917" s="597" t="s">
        <v>2354</v>
      </c>
      <c r="E1917" s="597" t="s">
        <v>2354</v>
      </c>
      <c r="F1917" s="597" t="s">
        <v>2357</v>
      </c>
      <c r="G1917" s="597" t="s">
        <v>229</v>
      </c>
      <c r="H1917" s="598" t="str">
        <f t="shared" si="60"/>
        <v>PESQUISA EM TIC;EMPRESA PETROLÍFERA;;;;SERVICOS;TAXA DE INSCRIÇÃO EM CONGRESSO OU EVENTO</v>
      </c>
      <c r="I1917" s="599" t="s">
        <v>1567</v>
      </c>
      <c r="J1917" s="600" t="str">
        <f t="shared" si="61"/>
        <v>DESPESA NÃO ADMITIDA COM RECURSOS DA CLÁUSULA DE P,D&amp;I, CONSIDERANDO O EXECUTOR E A QUALIFICAÇÃO DO PROJETO OU PROGRAMA</v>
      </c>
    </row>
    <row r="1918" spans="1:10" ht="12" customHeight="1" x14ac:dyDescent="0.3">
      <c r="A1918" s="597" t="s">
        <v>2355</v>
      </c>
      <c r="B1918" s="597" t="s">
        <v>233</v>
      </c>
      <c r="C1918" s="597" t="s">
        <v>2354</v>
      </c>
      <c r="D1918" s="597" t="s">
        <v>2354</v>
      </c>
      <c r="E1918" s="597" t="s">
        <v>2354</v>
      </c>
      <c r="F1918" s="597" t="s">
        <v>2360</v>
      </c>
      <c r="G1918" s="597" t="s">
        <v>2064</v>
      </c>
      <c r="H1918" s="598" t="str">
        <f t="shared" si="60"/>
        <v>PESQUISA EM TIC;EMPRESA PETROLÍFERA;;;;SERVICOS - TIB;SERVIÇO DE TIB</v>
      </c>
      <c r="I1918" s="599" t="s">
        <v>1567</v>
      </c>
      <c r="J1918" s="600" t="str">
        <f t="shared" si="61"/>
        <v>DESPESA NÃO ADMITIDA COM RECURSOS DA CLÁUSULA DE P,D&amp;I, CONSIDERANDO O EXECUTOR E A QUALIFICAÇÃO DO PROJETO OU PROGRAMA</v>
      </c>
    </row>
    <row r="1919" spans="1:10" ht="12" customHeight="1" x14ac:dyDescent="0.3">
      <c r="A1919" s="597" t="s">
        <v>2355</v>
      </c>
      <c r="B1919" s="597" t="s">
        <v>233</v>
      </c>
      <c r="C1919" s="597" t="s">
        <v>2354</v>
      </c>
      <c r="D1919" s="597" t="s">
        <v>2354</v>
      </c>
      <c r="E1919" s="597" t="s">
        <v>2354</v>
      </c>
      <c r="F1919" s="597" t="s">
        <v>2360</v>
      </c>
      <c r="G1919" s="597" t="s">
        <v>2057</v>
      </c>
      <c r="H1919" s="598" t="str">
        <f t="shared" si="60"/>
        <v>PESQUISA EM TIC;EMPRESA PETROLÍFERA;;;;SERVICOS - TIB;SERVIÇO DE TREINAMENTO, SUPORTE E QUALIFICAÇÃO</v>
      </c>
      <c r="I1919" s="599" t="s">
        <v>1567</v>
      </c>
      <c r="J1919" s="600" t="str">
        <f t="shared" si="61"/>
        <v>DESPESA NÃO ADMITIDA COM RECURSOS DA CLÁUSULA DE P,D&amp;I, CONSIDERANDO O EXECUTOR E A QUALIFICAÇÃO DO PROJETO OU PROGRAMA</v>
      </c>
    </row>
    <row r="1920" spans="1:10" ht="12" customHeight="1" x14ac:dyDescent="0.3">
      <c r="A1920" s="597" t="s">
        <v>2355</v>
      </c>
      <c r="B1920" s="597" t="s">
        <v>233</v>
      </c>
      <c r="C1920" s="597" t="s">
        <v>2354</v>
      </c>
      <c r="D1920" s="597" t="s">
        <v>2354</v>
      </c>
      <c r="E1920" s="597" t="s">
        <v>2354</v>
      </c>
      <c r="F1920" s="597" t="s">
        <v>2360</v>
      </c>
      <c r="G1920" s="597" t="s">
        <v>2056</v>
      </c>
      <c r="H1920" s="598" t="str">
        <f t="shared" si="60"/>
        <v>PESQUISA EM TIC;EMPRESA PETROLÍFERA;;;;SERVICOS - TIB;SERVIÇO ESPECIALIZADO PARA TIB - NORMALIZAÇÃO</v>
      </c>
      <c r="I1920" s="599" t="s">
        <v>1567</v>
      </c>
      <c r="J1920" s="600" t="str">
        <f t="shared" si="61"/>
        <v>DESPESA NÃO ADMITIDA COM RECURSOS DA CLÁUSULA DE P,D&amp;I, CONSIDERANDO O EXECUTOR E A QUALIFICAÇÃO DO PROJETO OU PROGRAMA</v>
      </c>
    </row>
    <row r="1921" spans="1:10" ht="12" customHeight="1" x14ac:dyDescent="0.3">
      <c r="A1921" s="597" t="s">
        <v>2355</v>
      </c>
      <c r="B1921" s="597" t="s">
        <v>233</v>
      </c>
      <c r="C1921" s="597" t="s">
        <v>2354</v>
      </c>
      <c r="D1921" s="597" t="s">
        <v>2354</v>
      </c>
      <c r="E1921" s="597" t="s">
        <v>2354</v>
      </c>
      <c r="F1921" s="597" t="s">
        <v>1648</v>
      </c>
      <c r="G1921" s="597" t="s">
        <v>2202</v>
      </c>
      <c r="H1921" s="598" t="str">
        <f t="shared" si="60"/>
        <v>PESQUISA EM TIC;EMPRESA PETROLÍFERA;;;;TESTES OPERACIONAIS;NA</v>
      </c>
      <c r="I1921" s="599" t="s">
        <v>1575</v>
      </c>
      <c r="J1921" s="600" t="str">
        <f t="shared" si="61"/>
        <v/>
      </c>
    </row>
    <row r="1922" spans="1:10" ht="12" customHeight="1" x14ac:dyDescent="0.3">
      <c r="A1922" s="597" t="s">
        <v>2355</v>
      </c>
      <c r="B1922" s="597" t="s">
        <v>233</v>
      </c>
      <c r="C1922" s="597" t="s">
        <v>2354</v>
      </c>
      <c r="D1922" s="597" t="s">
        <v>2354</v>
      </c>
      <c r="E1922" s="597" t="s">
        <v>2354</v>
      </c>
      <c r="F1922" s="597" t="s">
        <v>281</v>
      </c>
      <c r="G1922" s="597" t="s">
        <v>2202</v>
      </c>
      <c r="H1922" s="598" t="str">
        <f t="shared" si="60"/>
        <v>PESQUISA EM TIC;EMPRESA PETROLÍFERA;;;;TRIBUTOS;NA</v>
      </c>
      <c r="I1922" s="599" t="s">
        <v>1567</v>
      </c>
      <c r="J1922" s="600" t="str">
        <f t="shared" si="61"/>
        <v>DESPESA NÃO ADMITIDA COM RECURSOS DA CLÁUSULA DE P,D&amp;I, CONSIDERANDO O EXECUTOR E A QUALIFICAÇÃO DO PROJETO OU PROGRAMA</v>
      </c>
    </row>
    <row r="1923" spans="1:10" ht="12" customHeight="1" x14ac:dyDescent="0.3">
      <c r="A1923" s="601" t="s">
        <v>2355</v>
      </c>
      <c r="B1923" s="600" t="s">
        <v>233</v>
      </c>
      <c r="C1923" s="600"/>
      <c r="D1923" s="600"/>
      <c r="E1923" s="600"/>
      <c r="F1923" s="597" t="s">
        <v>2357</v>
      </c>
      <c r="G1923" s="600" t="s">
        <v>2408</v>
      </c>
      <c r="H1923" s="598" t="str">
        <f t="shared" si="60"/>
        <v>PESQUISA EM TIC;EMPRESA PETROLÍFERA;;;;SERVICOS;SERVIÇO DE QUALIFICAÇÃO E CERTIFICAÇÃO</v>
      </c>
      <c r="I1923" s="599" t="s">
        <v>1567</v>
      </c>
      <c r="J1923" s="600" t="str">
        <f t="shared" si="61"/>
        <v>DESPESA NÃO ADMITIDA COM RECURSOS DA CLÁUSULA DE P,D&amp;I, CONSIDERANDO O EXECUTOR E A QUALIFICAÇÃO DO PROJETO OU PROGRAMA</v>
      </c>
    </row>
    <row r="1924" spans="1:10" ht="12" customHeight="1" x14ac:dyDescent="0.3">
      <c r="A1924" s="597" t="s">
        <v>306</v>
      </c>
      <c r="B1924" s="597" t="s">
        <v>233</v>
      </c>
      <c r="C1924" s="597" t="s">
        <v>2354</v>
      </c>
      <c r="D1924" s="597" t="s">
        <v>2354</v>
      </c>
      <c r="E1924" s="597" t="s">
        <v>2354</v>
      </c>
      <c r="F1924" s="597" t="s">
        <v>1646</v>
      </c>
      <c r="G1924" s="597" t="s">
        <v>2050</v>
      </c>
      <c r="H1924" s="598" t="str">
        <f t="shared" si="60"/>
        <v>PROTÓTIPO OU UNIDADE PILOTO;EMPRESA PETROLÍFERA;;;;CAPACITACAO DE FORNECEDORES;BENS E MATERIAIS - CABEÇA DE SÉRIE E LOTE PILOTO</v>
      </c>
      <c r="I1924" s="599" t="s">
        <v>1567</v>
      </c>
      <c r="J1924" s="600" t="str">
        <f t="shared" si="61"/>
        <v>DESPESA NÃO ADMITIDA COM RECURSOS DA CLÁUSULA DE P,D&amp;I, CONSIDERANDO O EXECUTOR E A QUALIFICAÇÃO DO PROJETO OU PROGRAMA</v>
      </c>
    </row>
    <row r="1925" spans="1:10" ht="12" customHeight="1" x14ac:dyDescent="0.3">
      <c r="A1925" s="597" t="s">
        <v>306</v>
      </c>
      <c r="B1925" s="597" t="s">
        <v>233</v>
      </c>
      <c r="C1925" s="597" t="s">
        <v>2354</v>
      </c>
      <c r="D1925" s="597" t="s">
        <v>2354</v>
      </c>
      <c r="E1925" s="597" t="s">
        <v>2354</v>
      </c>
      <c r="F1925" s="597" t="s">
        <v>1646</v>
      </c>
      <c r="G1925" s="597" t="s">
        <v>2053</v>
      </c>
      <c r="H1925" s="598" t="str">
        <f t="shared" si="60"/>
        <v>PROTÓTIPO OU UNIDADE PILOTO;EMPRESA PETROLÍFERA;;;;CAPACITACAO DE FORNECEDORES;EQUIPAMENTOS E MATERIAIS - PRIMEIRO LOTE</v>
      </c>
      <c r="I1925" s="599" t="s">
        <v>1567</v>
      </c>
      <c r="J1925" s="600" t="str">
        <f t="shared" si="61"/>
        <v>DESPESA NÃO ADMITIDA COM RECURSOS DA CLÁUSULA DE P,D&amp;I, CONSIDERANDO O EXECUTOR E A QUALIFICAÇÃO DO PROJETO OU PROGRAMA</v>
      </c>
    </row>
    <row r="1926" spans="1:10" ht="12" customHeight="1" x14ac:dyDescent="0.3">
      <c r="A1926" s="597" t="s">
        <v>306</v>
      </c>
      <c r="B1926" s="597" t="s">
        <v>233</v>
      </c>
      <c r="C1926" s="597" t="s">
        <v>2354</v>
      </c>
      <c r="D1926" s="597" t="s">
        <v>2354</v>
      </c>
      <c r="E1926" s="597" t="s">
        <v>2354</v>
      </c>
      <c r="F1926" s="597" t="s">
        <v>1646</v>
      </c>
      <c r="G1926" s="597" t="s">
        <v>260</v>
      </c>
      <c r="H1926" s="598" t="str">
        <f t="shared" si="60"/>
        <v>PROTÓTIPO OU UNIDADE PILOTO;EMPRESA PETROLÍFERA;;;;CAPACITACAO DE FORNECEDORES;EQUIPAMENTOS LABORATORIAIS</v>
      </c>
      <c r="I1926" s="599" t="s">
        <v>1567</v>
      </c>
      <c r="J1926" s="600" t="str">
        <f t="shared" si="61"/>
        <v>DESPESA NÃO ADMITIDA COM RECURSOS DA CLÁUSULA DE P,D&amp;I, CONSIDERANDO O EXECUTOR E A QUALIFICAÇÃO DO PROJETO OU PROGRAMA</v>
      </c>
    </row>
    <row r="1927" spans="1:10" ht="12" customHeight="1" x14ac:dyDescent="0.3">
      <c r="A1927" s="597" t="s">
        <v>306</v>
      </c>
      <c r="B1927" s="597" t="s">
        <v>233</v>
      </c>
      <c r="C1927" s="597" t="s">
        <v>2354</v>
      </c>
      <c r="D1927" s="597" t="s">
        <v>2354</v>
      </c>
      <c r="E1927" s="597" t="s">
        <v>2354</v>
      </c>
      <c r="F1927" s="597" t="s">
        <v>1646</v>
      </c>
      <c r="G1927" s="597" t="s">
        <v>2052</v>
      </c>
      <c r="H1927" s="598" t="str">
        <f t="shared" si="60"/>
        <v>PROTÓTIPO OU UNIDADE PILOTO;EMPRESA PETROLÍFERA;;;;CAPACITACAO DE FORNECEDORES;ESTUDOS DE VIABILIDADE TÉCNICA E ECONÔMICA</v>
      </c>
      <c r="I1927" s="599" t="s">
        <v>1567</v>
      </c>
      <c r="J1927" s="600" t="str">
        <f t="shared" si="61"/>
        <v>DESPESA NÃO ADMITIDA COM RECURSOS DA CLÁUSULA DE P,D&amp;I, CONSIDERANDO O EXECUTOR E A QUALIFICAÇÃO DO PROJETO OU PROGRAMA</v>
      </c>
    </row>
    <row r="1928" spans="1:10" ht="12" customHeight="1" x14ac:dyDescent="0.3">
      <c r="A1928" s="597" t="s">
        <v>306</v>
      </c>
      <c r="B1928" s="597" t="s">
        <v>233</v>
      </c>
      <c r="C1928" s="597" t="s">
        <v>2354</v>
      </c>
      <c r="D1928" s="597" t="s">
        <v>2354</v>
      </c>
      <c r="E1928" s="597" t="s">
        <v>2354</v>
      </c>
      <c r="F1928" s="597" t="s">
        <v>1646</v>
      </c>
      <c r="G1928" s="597" t="s">
        <v>2051</v>
      </c>
      <c r="H1928" s="598" t="str">
        <f t="shared" si="60"/>
        <v>PROTÓTIPO OU UNIDADE PILOTO;EMPRESA PETROLÍFERA;;;;CAPACITACAO DE FORNECEDORES;SERVIÇOS - CABEÇA DE SÉRIE E LOTE PILOTO</v>
      </c>
      <c r="I1928" s="599" t="s">
        <v>1567</v>
      </c>
      <c r="J1928" s="600" t="str">
        <f t="shared" si="61"/>
        <v>DESPESA NÃO ADMITIDA COM RECURSOS DA CLÁUSULA DE P,D&amp;I, CONSIDERANDO O EXECUTOR E A QUALIFICAÇÃO DO PROJETO OU PROGRAMA</v>
      </c>
    </row>
    <row r="1929" spans="1:10" ht="12" customHeight="1" x14ac:dyDescent="0.3">
      <c r="A1929" s="597" t="s">
        <v>306</v>
      </c>
      <c r="B1929" s="597" t="s">
        <v>233</v>
      </c>
      <c r="C1929" s="597" t="s">
        <v>2354</v>
      </c>
      <c r="D1929" s="597" t="s">
        <v>2354</v>
      </c>
      <c r="E1929" s="597" t="s">
        <v>2354</v>
      </c>
      <c r="F1929" s="597" t="s">
        <v>1646</v>
      </c>
      <c r="G1929" s="597" t="s">
        <v>2054</v>
      </c>
      <c r="H1929" s="598" t="str">
        <f t="shared" si="60"/>
        <v>PROTÓTIPO OU UNIDADE PILOTO;EMPRESA PETROLÍFERA;;;;CAPACITACAO DE FORNECEDORES;SERVIÇOS - OPERACIONALIZAÇÃO DE EQUIPAMENTOS</v>
      </c>
      <c r="I1929" s="599" t="s">
        <v>1567</v>
      </c>
      <c r="J1929" s="600" t="str">
        <f t="shared" si="61"/>
        <v>DESPESA NÃO ADMITIDA COM RECURSOS DA CLÁUSULA DE P,D&amp;I, CONSIDERANDO O EXECUTOR E A QUALIFICAÇÃO DO PROJETO OU PROGRAMA</v>
      </c>
    </row>
    <row r="1930" spans="1:10" ht="12" customHeight="1" x14ac:dyDescent="0.3">
      <c r="A1930" s="597" t="s">
        <v>306</v>
      </c>
      <c r="B1930" s="597" t="s">
        <v>233</v>
      </c>
      <c r="C1930" s="597" t="s">
        <v>2354</v>
      </c>
      <c r="D1930" s="597" t="s">
        <v>2354</v>
      </c>
      <c r="E1930" s="597" t="s">
        <v>2354</v>
      </c>
      <c r="F1930" s="597" t="s">
        <v>2362</v>
      </c>
      <c r="G1930" s="597" t="s">
        <v>2202</v>
      </c>
      <c r="H1930" s="598" t="str">
        <f t="shared" si="60"/>
        <v>PROTÓTIPO OU UNIDADE PILOTO;EMPRESA PETROLÍFERA;;;;CUSTOS DIRETOS;NA</v>
      </c>
      <c r="I1930" s="599" t="s">
        <v>1567</v>
      </c>
      <c r="J1930" s="600" t="str">
        <f t="shared" si="61"/>
        <v>DESPESA NÃO ADMITIDA COM RECURSOS DA CLÁUSULA DE P,D&amp;I, CONSIDERANDO O EXECUTOR E A QUALIFICAÇÃO DO PROJETO OU PROGRAMA</v>
      </c>
    </row>
    <row r="1931" spans="1:10" ht="12" customHeight="1" x14ac:dyDescent="0.3">
      <c r="A1931" s="597" t="s">
        <v>306</v>
      </c>
      <c r="B1931" s="597" t="s">
        <v>233</v>
      </c>
      <c r="C1931" s="597" t="s">
        <v>2354</v>
      </c>
      <c r="D1931" s="597" t="s">
        <v>2354</v>
      </c>
      <c r="E1931" s="597" t="s">
        <v>2354</v>
      </c>
      <c r="F1931" s="597" t="s">
        <v>1643</v>
      </c>
      <c r="G1931" s="597" t="s">
        <v>2202</v>
      </c>
      <c r="H1931" s="598" t="str">
        <f t="shared" si="60"/>
        <v>PROTÓTIPO OU UNIDADE PILOTO;EMPRESA PETROLÍFERA;;;;DIARIAS E AJUDA DE CUSTO;NA</v>
      </c>
      <c r="I1931" s="599" t="s">
        <v>1575</v>
      </c>
      <c r="J1931" s="600" t="str">
        <f t="shared" si="61"/>
        <v/>
      </c>
    </row>
    <row r="1932" spans="1:10" ht="12" customHeight="1" x14ac:dyDescent="0.3">
      <c r="A1932" s="597" t="s">
        <v>306</v>
      </c>
      <c r="B1932" s="597" t="s">
        <v>233</v>
      </c>
      <c r="C1932" s="597" t="s">
        <v>2354</v>
      </c>
      <c r="D1932" s="597" t="s">
        <v>2354</v>
      </c>
      <c r="E1932" s="597" t="s">
        <v>2354</v>
      </c>
      <c r="F1932" s="597" t="s">
        <v>1645</v>
      </c>
      <c r="G1932" s="597" t="s">
        <v>2361</v>
      </c>
      <c r="H1932" s="598" t="str">
        <f t="shared" si="60"/>
        <v>PROTÓTIPO OU UNIDADE PILOTO;EMPRESA PETROLÍFERA;;;;EQUIPAMENTO E MATERIAL PERMANENTE;EQUIPAMENTO</v>
      </c>
      <c r="I1932" s="599" t="s">
        <v>1575</v>
      </c>
      <c r="J1932" s="600" t="str">
        <f t="shared" si="61"/>
        <v/>
      </c>
    </row>
    <row r="1933" spans="1:10" ht="12" customHeight="1" x14ac:dyDescent="0.3">
      <c r="A1933" s="597" t="s">
        <v>306</v>
      </c>
      <c r="B1933" s="597" t="s">
        <v>233</v>
      </c>
      <c r="C1933" s="597" t="s">
        <v>2354</v>
      </c>
      <c r="D1933" s="597" t="s">
        <v>2354</v>
      </c>
      <c r="E1933" s="597" t="s">
        <v>2354</v>
      </c>
      <c r="F1933" s="597" t="s">
        <v>1645</v>
      </c>
      <c r="G1933" s="597" t="s">
        <v>1248</v>
      </c>
      <c r="H1933" s="598" t="str">
        <f t="shared" si="60"/>
        <v>PROTÓTIPO OU UNIDADE PILOTO;EMPRESA PETROLÍFERA;;;;EQUIPAMENTO E MATERIAL PERMANENTE;MATERIAL PERMANENTE</v>
      </c>
      <c r="I1933" s="599" t="s">
        <v>1575</v>
      </c>
      <c r="J1933" s="600" t="str">
        <f t="shared" si="61"/>
        <v/>
      </c>
    </row>
    <row r="1934" spans="1:10" ht="12" customHeight="1" x14ac:dyDescent="0.3">
      <c r="A1934" s="597" t="s">
        <v>306</v>
      </c>
      <c r="B1934" s="597" t="s">
        <v>233</v>
      </c>
      <c r="C1934" s="597" t="s">
        <v>2354</v>
      </c>
      <c r="D1934" s="597" t="s">
        <v>2354</v>
      </c>
      <c r="E1934" s="597" t="s">
        <v>2354</v>
      </c>
      <c r="F1934" s="597" t="s">
        <v>448</v>
      </c>
      <c r="G1934" s="597" t="s">
        <v>2062</v>
      </c>
      <c r="H1934" s="598" t="str">
        <f t="shared" si="60"/>
        <v>PROTÓTIPO OU UNIDADE PILOTO;EMPRESA PETROLÍFERA;;;;EQUIPE;BOLSA - ALUNO DE GRADUAÇÃO OU PÓS-GRADUAÇÃO</v>
      </c>
      <c r="I1934" s="599" t="s">
        <v>1567</v>
      </c>
      <c r="J1934" s="600" t="str">
        <f t="shared" si="61"/>
        <v>DESPESA NÃO ADMITIDA COM RECURSOS DA CLÁUSULA DE P,D&amp;I, CONSIDERANDO O EXECUTOR E A QUALIFICAÇÃO DO PROJETO OU PROGRAMA</v>
      </c>
    </row>
    <row r="1935" spans="1:10" ht="12" customHeight="1" x14ac:dyDescent="0.3">
      <c r="A1935" s="597" t="s">
        <v>306</v>
      </c>
      <c r="B1935" s="597" t="s">
        <v>233</v>
      </c>
      <c r="C1935" s="597" t="s">
        <v>2354</v>
      </c>
      <c r="D1935" s="597" t="s">
        <v>2354</v>
      </c>
      <c r="E1935" s="597" t="s">
        <v>2354</v>
      </c>
      <c r="F1935" s="597" t="s">
        <v>448</v>
      </c>
      <c r="G1935" s="597" t="s">
        <v>2061</v>
      </c>
      <c r="H1935" s="598" t="str">
        <f t="shared" si="60"/>
        <v>PROTÓTIPO OU UNIDADE PILOTO;EMPRESA PETROLÍFERA;;;;EQUIPE;BOLSA - DOCENTE OU PESQUISADOR DA INSTITUIÇÃO</v>
      </c>
      <c r="I1935" s="599" t="s">
        <v>1567</v>
      </c>
      <c r="J1935" s="600" t="str">
        <f t="shared" si="61"/>
        <v>DESPESA NÃO ADMITIDA COM RECURSOS DA CLÁUSULA DE P,D&amp;I, CONSIDERANDO O EXECUTOR E A QUALIFICAÇÃO DO PROJETO OU PROGRAMA</v>
      </c>
    </row>
    <row r="1936" spans="1:10" ht="12" customHeight="1" x14ac:dyDescent="0.3">
      <c r="A1936" s="597" t="s">
        <v>306</v>
      </c>
      <c r="B1936" s="597" t="s">
        <v>233</v>
      </c>
      <c r="C1936" s="597" t="s">
        <v>2354</v>
      </c>
      <c r="D1936" s="597" t="s">
        <v>2354</v>
      </c>
      <c r="E1936" s="597" t="s">
        <v>2354</v>
      </c>
      <c r="F1936" s="597" t="s">
        <v>448</v>
      </c>
      <c r="G1936" s="597" t="s">
        <v>2063</v>
      </c>
      <c r="H1936" s="598" t="str">
        <f t="shared" si="60"/>
        <v>PROTÓTIPO OU UNIDADE PILOTO;EMPRESA PETROLÍFERA;;;;EQUIPE;BOLSA - PESQUISADOR VISITANTE</v>
      </c>
      <c r="I1936" s="599" t="s">
        <v>1567</v>
      </c>
      <c r="J1936" s="600" t="str">
        <f t="shared" si="61"/>
        <v>DESPESA NÃO ADMITIDA COM RECURSOS DA CLÁUSULA DE P,D&amp;I, CONSIDERANDO O EXECUTOR E A QUALIFICAÇÃO DO PROJETO OU PROGRAMA</v>
      </c>
    </row>
    <row r="1937" spans="1:10" ht="12" customHeight="1" x14ac:dyDescent="0.3">
      <c r="A1937" s="597" t="s">
        <v>306</v>
      </c>
      <c r="B1937" s="597" t="s">
        <v>233</v>
      </c>
      <c r="C1937" s="597" t="s">
        <v>2354</v>
      </c>
      <c r="D1937" s="597" t="s">
        <v>2354</v>
      </c>
      <c r="E1937" s="597" t="s">
        <v>2354</v>
      </c>
      <c r="F1937" s="597" t="s">
        <v>448</v>
      </c>
      <c r="G1937" s="597" t="s">
        <v>1641</v>
      </c>
      <c r="H1937" s="598" t="str">
        <f t="shared" si="60"/>
        <v>PROTÓTIPO OU UNIDADE PILOTO;EMPRESA PETROLÍFERA;;;;EQUIPE;REMUNERAÇÃO DIRETA</v>
      </c>
      <c r="I1937" s="599" t="s">
        <v>1575</v>
      </c>
      <c r="J1937" s="600" t="str">
        <f t="shared" si="61"/>
        <v/>
      </c>
    </row>
    <row r="1938" spans="1:10" ht="12" customHeight="1" x14ac:dyDescent="0.3">
      <c r="A1938" s="597" t="s">
        <v>306</v>
      </c>
      <c r="B1938" s="597" t="s">
        <v>233</v>
      </c>
      <c r="C1938" s="597" t="s">
        <v>2354</v>
      </c>
      <c r="D1938" s="597" t="s">
        <v>2354</v>
      </c>
      <c r="E1938" s="597" t="s">
        <v>2354</v>
      </c>
      <c r="F1938" s="597" t="s">
        <v>1642</v>
      </c>
      <c r="G1938" s="597" t="s">
        <v>2202</v>
      </c>
      <c r="H1938" s="598" t="str">
        <f t="shared" si="60"/>
        <v>PROTÓTIPO OU UNIDADE PILOTO;EMPRESA PETROLÍFERA;;;;MATERIAL DE CONSUMO;NA</v>
      </c>
      <c r="I1938" s="599" t="s">
        <v>1575</v>
      </c>
      <c r="J1938" s="600" t="str">
        <f t="shared" si="61"/>
        <v/>
      </c>
    </row>
    <row r="1939" spans="1:10" ht="12" customHeight="1" x14ac:dyDescent="0.3">
      <c r="A1939" s="597" t="s">
        <v>306</v>
      </c>
      <c r="B1939" s="597" t="s">
        <v>233</v>
      </c>
      <c r="C1939" s="597" t="s">
        <v>2354</v>
      </c>
      <c r="D1939" s="597" t="s">
        <v>2354</v>
      </c>
      <c r="E1939" s="597" t="s">
        <v>2354</v>
      </c>
      <c r="F1939" s="597" t="s">
        <v>1644</v>
      </c>
      <c r="G1939" s="597" t="s">
        <v>2066</v>
      </c>
      <c r="H1939" s="598" t="str">
        <f t="shared" si="60"/>
        <v>PROTÓTIPO OU UNIDADE PILOTO;EMPRESA PETROLÍFERA;;;;OBRAS E INSTALACOES;AMPLIAÇÃO DE ÁREA DE EDIFICAÇÃO</v>
      </c>
      <c r="I1939" s="599" t="s">
        <v>1567</v>
      </c>
      <c r="J1939" s="600" t="str">
        <f t="shared" si="61"/>
        <v>DESPESA NÃO ADMITIDA COM RECURSOS DA CLÁUSULA DE P,D&amp;I, CONSIDERANDO O EXECUTOR E A QUALIFICAÇÃO DO PROJETO OU PROGRAMA</v>
      </c>
    </row>
    <row r="1940" spans="1:10" ht="12" customHeight="1" x14ac:dyDescent="0.3">
      <c r="A1940" s="597" t="s">
        <v>306</v>
      </c>
      <c r="B1940" s="597" t="s">
        <v>233</v>
      </c>
      <c r="C1940" s="597" t="s">
        <v>2354</v>
      </c>
      <c r="D1940" s="597" t="s">
        <v>2354</v>
      </c>
      <c r="E1940" s="597" t="s">
        <v>2354</v>
      </c>
      <c r="F1940" s="597" t="s">
        <v>1644</v>
      </c>
      <c r="G1940" s="597" t="s">
        <v>258</v>
      </c>
      <c r="H1940" s="598" t="str">
        <f t="shared" si="60"/>
        <v>PROTÓTIPO OU UNIDADE PILOTO;EMPRESA PETROLÍFERA;;;;OBRAS E INSTALACOES;CONSTRUÇÃO DE NOVA EDIFICAÇÃO</v>
      </c>
      <c r="I1940" s="599" t="s">
        <v>1567</v>
      </c>
      <c r="J1940" s="600" t="str">
        <f t="shared" si="61"/>
        <v>DESPESA NÃO ADMITIDA COM RECURSOS DA CLÁUSULA DE P,D&amp;I, CONSIDERANDO O EXECUTOR E A QUALIFICAÇÃO DO PROJETO OU PROGRAMA</v>
      </c>
    </row>
    <row r="1941" spans="1:10" ht="12" customHeight="1" x14ac:dyDescent="0.3">
      <c r="A1941" s="597" t="s">
        <v>306</v>
      </c>
      <c r="B1941" s="597" t="s">
        <v>233</v>
      </c>
      <c r="C1941" s="597" t="s">
        <v>2354</v>
      </c>
      <c r="D1941" s="597" t="s">
        <v>2354</v>
      </c>
      <c r="E1941" s="597" t="s">
        <v>2354</v>
      </c>
      <c r="F1941" s="597" t="s">
        <v>1644</v>
      </c>
      <c r="G1941" s="597" t="s">
        <v>2067</v>
      </c>
      <c r="H1941" s="598" t="str">
        <f t="shared" si="60"/>
        <v>PROTÓTIPO OU UNIDADE PILOTO;EMPRESA PETROLÍFERA;;;;OBRAS E INSTALACOES;PROJETO EXECUTIVO E ESTUDOS TÉCNICOS</v>
      </c>
      <c r="I1941" s="599" t="s">
        <v>1567</v>
      </c>
      <c r="J1941" s="600" t="str">
        <f t="shared" si="61"/>
        <v>DESPESA NÃO ADMITIDA COM RECURSOS DA CLÁUSULA DE P,D&amp;I, CONSIDERANDO O EXECUTOR E A QUALIFICAÇÃO DO PROJETO OU PROGRAMA</v>
      </c>
    </row>
    <row r="1942" spans="1:10" ht="12" customHeight="1" x14ac:dyDescent="0.3">
      <c r="A1942" s="597" t="s">
        <v>306</v>
      </c>
      <c r="B1942" s="597" t="s">
        <v>233</v>
      </c>
      <c r="C1942" s="597" t="s">
        <v>2354</v>
      </c>
      <c r="D1942" s="597" t="s">
        <v>2354</v>
      </c>
      <c r="E1942" s="597" t="s">
        <v>2354</v>
      </c>
      <c r="F1942" s="597" t="s">
        <v>1644</v>
      </c>
      <c r="G1942" s="597" t="s">
        <v>219</v>
      </c>
      <c r="H1942" s="598" t="str">
        <f t="shared" si="60"/>
        <v>PROTÓTIPO OU UNIDADE PILOTO;EMPRESA PETROLÍFERA;;;;OBRAS E INSTALACOES;REFORMA DE EDIFICAÇÃO</v>
      </c>
      <c r="I1942" s="599" t="s">
        <v>1567</v>
      </c>
      <c r="J1942" s="600" t="str">
        <f t="shared" si="61"/>
        <v>DESPESA NÃO ADMITIDA COM RECURSOS DA CLÁUSULA DE P,D&amp;I, CONSIDERANDO O EXECUTOR E A QUALIFICAÇÃO DO PROJETO OU PROGRAMA</v>
      </c>
    </row>
    <row r="1943" spans="1:10" ht="12" customHeight="1" x14ac:dyDescent="0.3">
      <c r="A1943" s="597" t="s">
        <v>306</v>
      </c>
      <c r="B1943" s="597" t="s">
        <v>233</v>
      </c>
      <c r="C1943" s="597" t="s">
        <v>2354</v>
      </c>
      <c r="D1943" s="597" t="s">
        <v>2354</v>
      </c>
      <c r="E1943" s="597" t="s">
        <v>2354</v>
      </c>
      <c r="F1943" s="597" t="s">
        <v>1644</v>
      </c>
      <c r="G1943" s="597" t="s">
        <v>2065</v>
      </c>
      <c r="H1943" s="598" t="str">
        <f t="shared" si="60"/>
        <v>PROTÓTIPO OU UNIDADE PILOTO;EMPRESA PETROLÍFERA;;;;OBRAS E INSTALACOES;SERVIÇO TÉCNICO DE APOIO - INFRAESTRUTURA</v>
      </c>
      <c r="I1943" s="599" t="s">
        <v>1575</v>
      </c>
      <c r="J1943" s="600" t="str">
        <f t="shared" si="61"/>
        <v/>
      </c>
    </row>
    <row r="1944" spans="1:10" ht="12" customHeight="1" x14ac:dyDescent="0.3">
      <c r="A1944" s="597" t="s">
        <v>306</v>
      </c>
      <c r="B1944" s="597" t="s">
        <v>233</v>
      </c>
      <c r="C1944" s="597" t="s">
        <v>2354</v>
      </c>
      <c r="D1944" s="597" t="s">
        <v>2354</v>
      </c>
      <c r="E1944" s="597" t="s">
        <v>2354</v>
      </c>
      <c r="F1944" s="597" t="s">
        <v>10</v>
      </c>
      <c r="G1944" s="597" t="s">
        <v>1649</v>
      </c>
      <c r="H1944" s="598" t="str">
        <f t="shared" si="60"/>
        <v>PROTÓTIPO OU UNIDADE PILOTO;EMPRESA PETROLÍFERA;;;;OUTRAS DESPESAS;DESPESA DE IMPORTACAO</v>
      </c>
      <c r="I1944" s="599" t="s">
        <v>1575</v>
      </c>
      <c r="J1944" s="600" t="str">
        <f t="shared" si="61"/>
        <v/>
      </c>
    </row>
    <row r="1945" spans="1:10" ht="12" customHeight="1" x14ac:dyDescent="0.3">
      <c r="A1945" s="597" t="s">
        <v>306</v>
      </c>
      <c r="B1945" s="597" t="s">
        <v>233</v>
      </c>
      <c r="C1945" s="597" t="s">
        <v>2354</v>
      </c>
      <c r="D1945" s="597" t="s">
        <v>2354</v>
      </c>
      <c r="E1945" s="597" t="s">
        <v>2354</v>
      </c>
      <c r="F1945" s="597" t="s">
        <v>10</v>
      </c>
      <c r="G1945" s="597" t="s">
        <v>1650</v>
      </c>
      <c r="H1945" s="598" t="str">
        <f t="shared" si="60"/>
        <v>PROTÓTIPO OU UNIDADE PILOTO;EMPRESA PETROLÍFERA;;;;OUTRAS DESPESAS;DESPESA OPERACIONAL E ADMINISTRATIVA</v>
      </c>
      <c r="I1945" s="599" t="s">
        <v>1567</v>
      </c>
      <c r="J1945" s="600" t="str">
        <f t="shared" si="61"/>
        <v>DESPESA NÃO ADMITIDA COM RECURSOS DA CLÁUSULA DE P,D&amp;I, CONSIDERANDO O EXECUTOR E A QUALIFICAÇÃO DO PROJETO OU PROGRAMA</v>
      </c>
    </row>
    <row r="1946" spans="1:10" ht="12" customHeight="1" x14ac:dyDescent="0.3">
      <c r="A1946" s="597" t="s">
        <v>306</v>
      </c>
      <c r="B1946" s="597" t="s">
        <v>233</v>
      </c>
      <c r="C1946" s="597" t="s">
        <v>2354</v>
      </c>
      <c r="D1946" s="597" t="s">
        <v>2354</v>
      </c>
      <c r="E1946" s="597" t="s">
        <v>2354</v>
      </c>
      <c r="F1946" s="597" t="s">
        <v>10</v>
      </c>
      <c r="G1946" s="597" t="s">
        <v>277</v>
      </c>
      <c r="H1946" s="598" t="str">
        <f t="shared" si="60"/>
        <v>PROTÓTIPO OU UNIDADE PILOTO;EMPRESA PETROLÍFERA;;;;OUTRAS DESPESAS;RESSARCIMENTO DE CUSTOS INDIRETOS</v>
      </c>
      <c r="I1946" s="599" t="s">
        <v>1567</v>
      </c>
      <c r="J1946" s="600" t="str">
        <f t="shared" si="61"/>
        <v>DESPESA NÃO ADMITIDA COM RECURSOS DA CLÁUSULA DE P,D&amp;I, CONSIDERANDO O EXECUTOR E A QUALIFICAÇÃO DO PROJETO OU PROGRAMA</v>
      </c>
    </row>
    <row r="1947" spans="1:10" ht="12" customHeight="1" x14ac:dyDescent="0.3">
      <c r="A1947" s="597" t="s">
        <v>306</v>
      </c>
      <c r="B1947" s="597" t="s">
        <v>233</v>
      </c>
      <c r="C1947" s="597" t="s">
        <v>2354</v>
      </c>
      <c r="D1947" s="597" t="s">
        <v>2354</v>
      </c>
      <c r="E1947" s="597" t="s">
        <v>2354</v>
      </c>
      <c r="F1947" s="597" t="s">
        <v>317</v>
      </c>
      <c r="G1947" s="597" t="s">
        <v>2060</v>
      </c>
      <c r="H1947" s="598" t="str">
        <f t="shared" si="60"/>
        <v>PROTÓTIPO OU UNIDADE PILOTO;EMPRESA PETROLÍFERA;;;;OUTROS BENS E DIREITOS;DADO GEOLÓGICO, GEOQUÍMICO OU GEOFÍSICO PÚBLICO</v>
      </c>
      <c r="I1947" s="599" t="s">
        <v>1567</v>
      </c>
      <c r="J1947" s="600" t="str">
        <f t="shared" si="61"/>
        <v>DESPESA NÃO ADMITIDA COM RECURSOS DA CLÁUSULA DE P,D&amp;I, CONSIDERANDO O EXECUTOR E A QUALIFICAÇÃO DO PROJETO OU PROGRAMA</v>
      </c>
    </row>
    <row r="1948" spans="1:10" ht="12" customHeight="1" x14ac:dyDescent="0.3">
      <c r="A1948" s="597" t="s">
        <v>306</v>
      </c>
      <c r="B1948" s="597" t="s">
        <v>233</v>
      </c>
      <c r="C1948" s="597" t="s">
        <v>2354</v>
      </c>
      <c r="D1948" s="597" t="s">
        <v>2354</v>
      </c>
      <c r="E1948" s="597" t="s">
        <v>2354</v>
      </c>
      <c r="F1948" s="597" t="s">
        <v>317</v>
      </c>
      <c r="G1948" s="597" t="s">
        <v>220</v>
      </c>
      <c r="H1948" s="598" t="str">
        <f t="shared" ref="H1948:H2009" si="62">CONCATENATE(A1948,$H$2,B1948,$H$2,C1948,$H$2,D1948,$H$2,E1948,$H$2,F1948,$H$2,G1948)</f>
        <v>PROTÓTIPO OU UNIDADE PILOTO;EMPRESA PETROLÍFERA;;;;OUTROS BENS E DIREITOS;DADO NÃO REGULADO PELA ANP</v>
      </c>
      <c r="I1948" s="599" t="s">
        <v>1567</v>
      </c>
      <c r="J1948" s="600" t="str">
        <f t="shared" ref="J1948:J2009" si="63">IF(I1948="N",J$3,"")</f>
        <v>DESPESA NÃO ADMITIDA COM RECURSOS DA CLÁUSULA DE P,D&amp;I, CONSIDERANDO O EXECUTOR E A QUALIFICAÇÃO DO PROJETO OU PROGRAMA</v>
      </c>
    </row>
    <row r="1949" spans="1:10" ht="12" customHeight="1" x14ac:dyDescent="0.3">
      <c r="A1949" s="597" t="s">
        <v>306</v>
      </c>
      <c r="B1949" s="597" t="s">
        <v>233</v>
      </c>
      <c r="C1949" s="597" t="s">
        <v>2354</v>
      </c>
      <c r="D1949" s="597" t="s">
        <v>2354</v>
      </c>
      <c r="E1949" s="597" t="s">
        <v>2354</v>
      </c>
      <c r="F1949" s="597" t="s">
        <v>317</v>
      </c>
      <c r="G1949" s="597" t="s">
        <v>215</v>
      </c>
      <c r="H1949" s="598" t="str">
        <f t="shared" si="62"/>
        <v>PROTÓTIPO OU UNIDADE PILOTO;EMPRESA PETROLÍFERA;;;;OUTROS BENS E DIREITOS;MATERIAL BIBLIOGRÁFICO</v>
      </c>
      <c r="I1949" s="599" t="s">
        <v>1567</v>
      </c>
      <c r="J1949" s="600" t="str">
        <f t="shared" si="63"/>
        <v>DESPESA NÃO ADMITIDA COM RECURSOS DA CLÁUSULA DE P,D&amp;I, CONSIDERANDO O EXECUTOR E A QUALIFICAÇÃO DO PROJETO OU PROGRAMA</v>
      </c>
    </row>
    <row r="1950" spans="1:10" ht="12" customHeight="1" x14ac:dyDescent="0.3">
      <c r="A1950" s="597" t="s">
        <v>306</v>
      </c>
      <c r="B1950" s="597" t="s">
        <v>233</v>
      </c>
      <c r="C1950" s="597" t="s">
        <v>2354</v>
      </c>
      <c r="D1950" s="597" t="s">
        <v>2354</v>
      </c>
      <c r="E1950" s="597" t="s">
        <v>2354</v>
      </c>
      <c r="F1950" s="597" t="s">
        <v>317</v>
      </c>
      <c r="G1950" s="597" t="s">
        <v>2068</v>
      </c>
      <c r="H1950" s="598" t="str">
        <f t="shared" si="62"/>
        <v>PROTÓTIPO OU UNIDADE PILOTO;EMPRESA PETROLÍFERA;;;;OUTROS BENS E DIREITOS;OUTRO (ESPECIFIQUE)</v>
      </c>
      <c r="I1950" s="599" t="s">
        <v>1567</v>
      </c>
      <c r="J1950" s="600" t="str">
        <f t="shared" si="63"/>
        <v>DESPESA NÃO ADMITIDA COM RECURSOS DA CLÁUSULA DE P,D&amp;I, CONSIDERANDO O EXECUTOR E A QUALIFICAÇÃO DO PROJETO OU PROGRAMA</v>
      </c>
    </row>
    <row r="1951" spans="1:10" ht="12" customHeight="1" x14ac:dyDescent="0.3">
      <c r="A1951" s="597" t="s">
        <v>306</v>
      </c>
      <c r="B1951" s="597" t="s">
        <v>233</v>
      </c>
      <c r="C1951" s="597" t="s">
        <v>2354</v>
      </c>
      <c r="D1951" s="597" t="s">
        <v>2354</v>
      </c>
      <c r="E1951" s="597" t="s">
        <v>2354</v>
      </c>
      <c r="F1951" s="597" t="s">
        <v>317</v>
      </c>
      <c r="G1951" s="597" t="s">
        <v>321</v>
      </c>
      <c r="H1951" s="598" t="str">
        <f t="shared" si="62"/>
        <v>PROTÓTIPO OU UNIDADE PILOTO;EMPRESA PETROLÍFERA;;;;OUTROS BENS E DIREITOS;SOFTWARE</v>
      </c>
      <c r="I1951" s="599" t="s">
        <v>1567</v>
      </c>
      <c r="J1951" s="600" t="str">
        <f t="shared" si="63"/>
        <v>DESPESA NÃO ADMITIDA COM RECURSOS DA CLÁUSULA DE P,D&amp;I, CONSIDERANDO O EXECUTOR E A QUALIFICAÇÃO DO PROJETO OU PROGRAMA</v>
      </c>
    </row>
    <row r="1952" spans="1:10" ht="12" customHeight="1" x14ac:dyDescent="0.3">
      <c r="A1952" s="597" t="s">
        <v>306</v>
      </c>
      <c r="B1952" s="597" t="s">
        <v>233</v>
      </c>
      <c r="C1952" s="597" t="s">
        <v>2354</v>
      </c>
      <c r="D1952" s="597" t="s">
        <v>2354</v>
      </c>
      <c r="E1952" s="597" t="s">
        <v>2354</v>
      </c>
      <c r="F1952" s="597" t="s">
        <v>409</v>
      </c>
      <c r="G1952" s="597" t="s">
        <v>2202</v>
      </c>
      <c r="H1952" s="598" t="str">
        <f t="shared" si="62"/>
        <v>PROTÓTIPO OU UNIDADE PILOTO;EMPRESA PETROLÍFERA;;;;PASSAGENS;NA</v>
      </c>
      <c r="I1952" s="599" t="s">
        <v>1575</v>
      </c>
      <c r="J1952" s="600" t="str">
        <f t="shared" si="63"/>
        <v/>
      </c>
    </row>
    <row r="1953" spans="1:10" ht="12" customHeight="1" x14ac:dyDescent="0.3">
      <c r="A1953" s="597" t="s">
        <v>306</v>
      </c>
      <c r="B1953" s="597" t="s">
        <v>233</v>
      </c>
      <c r="C1953" s="597" t="s">
        <v>2354</v>
      </c>
      <c r="D1953" s="597" t="s">
        <v>2354</v>
      </c>
      <c r="E1953" s="597" t="s">
        <v>2354</v>
      </c>
      <c r="F1953" s="597" t="s">
        <v>1705</v>
      </c>
      <c r="G1953" s="597" t="s">
        <v>2058</v>
      </c>
      <c r="H1953" s="598" t="str">
        <f t="shared" si="62"/>
        <v>PROTÓTIPO OU UNIDADE PILOTO;EMPRESA PETROLÍFERA;;;;PROTOTIPO;MATERIAL OU COMPONENTE - PROTÓTIPO OU UNIDADE PILOTO</v>
      </c>
      <c r="I1953" s="599" t="s">
        <v>1575</v>
      </c>
      <c r="J1953" s="600" t="str">
        <f t="shared" si="63"/>
        <v/>
      </c>
    </row>
    <row r="1954" spans="1:10" ht="12" customHeight="1" x14ac:dyDescent="0.3">
      <c r="A1954" s="597" t="s">
        <v>306</v>
      </c>
      <c r="B1954" s="597" t="s">
        <v>233</v>
      </c>
      <c r="C1954" s="597" t="s">
        <v>2354</v>
      </c>
      <c r="D1954" s="597" t="s">
        <v>2354</v>
      </c>
      <c r="E1954" s="597" t="s">
        <v>2354</v>
      </c>
      <c r="F1954" s="597" t="s">
        <v>1705</v>
      </c>
      <c r="G1954" s="597" t="s">
        <v>2059</v>
      </c>
      <c r="H1954" s="598" t="str">
        <f t="shared" si="62"/>
        <v>PROTÓTIPO OU UNIDADE PILOTO;EMPRESA PETROLÍFERA;;;;PROTOTIPO;SERVIÇO DE TERCEIRO - PROTÓTIPO OU UNIDADE PILOTO</v>
      </c>
      <c r="I1954" s="599" t="s">
        <v>1575</v>
      </c>
      <c r="J1954" s="600" t="str">
        <f t="shared" si="63"/>
        <v/>
      </c>
    </row>
    <row r="1955" spans="1:10" ht="12" customHeight="1" x14ac:dyDescent="0.3">
      <c r="A1955" s="597" t="s">
        <v>306</v>
      </c>
      <c r="B1955" s="597" t="s">
        <v>233</v>
      </c>
      <c r="C1955" s="597" t="s">
        <v>2354</v>
      </c>
      <c r="D1955" s="597" t="s">
        <v>2354</v>
      </c>
      <c r="E1955" s="597" t="s">
        <v>2354</v>
      </c>
      <c r="F1955" s="597" t="s">
        <v>303</v>
      </c>
      <c r="G1955" s="597" t="s">
        <v>1647</v>
      </c>
      <c r="H1955" s="598" t="str">
        <f t="shared" si="62"/>
        <v>PROTÓTIPO OU UNIDADE PILOTO;EMPRESA PETROLÍFERA;;;;RECURSOS HUMANOS;BOLSA</v>
      </c>
      <c r="I1955" s="599" t="s">
        <v>1567</v>
      </c>
      <c r="J1955" s="600" t="str">
        <f t="shared" si="63"/>
        <v>DESPESA NÃO ADMITIDA COM RECURSOS DA CLÁUSULA DE P,D&amp;I, CONSIDERANDO O EXECUTOR E A QUALIFICAÇÃO DO PROJETO OU PROGRAMA</v>
      </c>
    </row>
    <row r="1956" spans="1:10" ht="12" customHeight="1" x14ac:dyDescent="0.3">
      <c r="A1956" s="597" t="s">
        <v>306</v>
      </c>
      <c r="B1956" s="597" t="s">
        <v>233</v>
      </c>
      <c r="C1956" s="597" t="s">
        <v>2354</v>
      </c>
      <c r="D1956" s="597" t="s">
        <v>2354</v>
      </c>
      <c r="E1956" s="597" t="s">
        <v>2354</v>
      </c>
      <c r="F1956" s="597" t="s">
        <v>303</v>
      </c>
      <c r="G1956" s="597" t="s">
        <v>270</v>
      </c>
      <c r="H1956" s="598" t="str">
        <f t="shared" si="62"/>
        <v>PROTÓTIPO OU UNIDADE PILOTO;EMPRESA PETROLÍFERA;;;;RECURSOS HUMANOS;TAXA DE BANCADA</v>
      </c>
      <c r="I1956" s="599" t="s">
        <v>1567</v>
      </c>
      <c r="J1956" s="600" t="str">
        <f t="shared" si="63"/>
        <v>DESPESA NÃO ADMITIDA COM RECURSOS DA CLÁUSULA DE P,D&amp;I, CONSIDERANDO O EXECUTOR E A QUALIFICAÇÃO DO PROJETO OU PROGRAMA</v>
      </c>
    </row>
    <row r="1957" spans="1:10" ht="12" customHeight="1" x14ac:dyDescent="0.3">
      <c r="A1957" s="597" t="s">
        <v>306</v>
      </c>
      <c r="B1957" s="597" t="s">
        <v>233</v>
      </c>
      <c r="C1957" s="597" t="s">
        <v>2354</v>
      </c>
      <c r="D1957" s="597" t="s">
        <v>2354</v>
      </c>
      <c r="E1957" s="597" t="s">
        <v>2354</v>
      </c>
      <c r="F1957" s="597" t="s">
        <v>2357</v>
      </c>
      <c r="G1957" s="597" t="s">
        <v>232</v>
      </c>
      <c r="H1957" s="598" t="str">
        <f t="shared" si="62"/>
        <v>PROTÓTIPO OU UNIDADE PILOTO;EMPRESA PETROLÍFERA;;;;SERVICOS;OUTRO SERVIÇO DE APOIO</v>
      </c>
      <c r="I1957" s="599" t="s">
        <v>1567</v>
      </c>
      <c r="J1957" s="600" t="str">
        <f t="shared" si="63"/>
        <v>DESPESA NÃO ADMITIDA COM RECURSOS DA CLÁUSULA DE P,D&amp;I, CONSIDERANDO O EXECUTOR E A QUALIFICAÇÃO DO PROJETO OU PROGRAMA</v>
      </c>
    </row>
    <row r="1958" spans="1:10" ht="12" customHeight="1" x14ac:dyDescent="0.3">
      <c r="A1958" s="597" t="s">
        <v>306</v>
      </c>
      <c r="B1958" s="597" t="s">
        <v>233</v>
      </c>
      <c r="C1958" s="597" t="s">
        <v>2354</v>
      </c>
      <c r="D1958" s="597" t="s">
        <v>2354</v>
      </c>
      <c r="E1958" s="597" t="s">
        <v>2354</v>
      </c>
      <c r="F1958" s="597" t="s">
        <v>2357</v>
      </c>
      <c r="G1958" s="597" t="s">
        <v>221</v>
      </c>
      <c r="H1958" s="598" t="str">
        <f t="shared" si="62"/>
        <v>PROTÓTIPO OU UNIDADE PILOTO;EMPRESA PETROLÍFERA;;;;SERVICOS;PERFURAÇÃO DE POÇO ESTRATIGRÁFICO</v>
      </c>
      <c r="I1958" s="599" t="s">
        <v>1567</v>
      </c>
      <c r="J1958" s="600" t="str">
        <f t="shared" si="63"/>
        <v>DESPESA NÃO ADMITIDA COM RECURSOS DA CLÁUSULA DE P,D&amp;I, CONSIDERANDO O EXECUTOR E A QUALIFICAÇÃO DO PROJETO OU PROGRAMA</v>
      </c>
    </row>
    <row r="1959" spans="1:10" ht="12" customHeight="1" x14ac:dyDescent="0.3">
      <c r="A1959" s="597" t="s">
        <v>306</v>
      </c>
      <c r="B1959" s="597" t="s">
        <v>233</v>
      </c>
      <c r="C1959" s="597" t="s">
        <v>2354</v>
      </c>
      <c r="D1959" s="597" t="s">
        <v>2354</v>
      </c>
      <c r="E1959" s="597" t="s">
        <v>2354</v>
      </c>
      <c r="F1959" s="597" t="s">
        <v>2357</v>
      </c>
      <c r="G1959" s="597" t="s">
        <v>2055</v>
      </c>
      <c r="H1959" s="598" t="str">
        <f t="shared" si="62"/>
        <v>PROTÓTIPO OU UNIDADE PILOTO;EMPRESA PETROLÍFERA;;;;SERVICOS;SERVIÇO DE APOIO PARA AQUISIÇÃO DE DADOS</v>
      </c>
      <c r="I1959" s="599" t="s">
        <v>1567</v>
      </c>
      <c r="J1959" s="600" t="str">
        <f t="shared" si="63"/>
        <v>DESPESA NÃO ADMITIDA COM RECURSOS DA CLÁUSULA DE P,D&amp;I, CONSIDERANDO O EXECUTOR E A QUALIFICAÇÃO DO PROJETO OU PROGRAMA</v>
      </c>
    </row>
    <row r="1960" spans="1:10" ht="12" customHeight="1" x14ac:dyDescent="0.3">
      <c r="A1960" s="597" t="s">
        <v>306</v>
      </c>
      <c r="B1960" s="597" t="s">
        <v>233</v>
      </c>
      <c r="C1960" s="597" t="s">
        <v>2354</v>
      </c>
      <c r="D1960" s="597" t="s">
        <v>2354</v>
      </c>
      <c r="E1960" s="597" t="s">
        <v>2354</v>
      </c>
      <c r="F1960" s="597" t="s">
        <v>2357</v>
      </c>
      <c r="G1960" s="597" t="s">
        <v>230</v>
      </c>
      <c r="H1960" s="598" t="str">
        <f t="shared" si="62"/>
        <v>PROTÓTIPO OU UNIDADE PILOTO;EMPRESA PETROLÍFERA;;;;SERVICOS;SERVIÇO DE EDITORAÇÃO E IMPRESSÃO</v>
      </c>
      <c r="I1960" s="599" t="s">
        <v>1567</v>
      </c>
      <c r="J1960" s="600" t="str">
        <f t="shared" si="63"/>
        <v>DESPESA NÃO ADMITIDA COM RECURSOS DA CLÁUSULA DE P,D&amp;I, CONSIDERANDO O EXECUTOR E A QUALIFICAÇÃO DO PROJETO OU PROGRAMA</v>
      </c>
    </row>
    <row r="1961" spans="1:10" ht="12" customHeight="1" x14ac:dyDescent="0.3">
      <c r="A1961" s="597" t="s">
        <v>306</v>
      </c>
      <c r="B1961" s="597" t="s">
        <v>233</v>
      </c>
      <c r="C1961" s="597" t="s">
        <v>2354</v>
      </c>
      <c r="D1961" s="597" t="s">
        <v>2354</v>
      </c>
      <c r="E1961" s="597" t="s">
        <v>2354</v>
      </c>
      <c r="F1961" s="597" t="s">
        <v>2357</v>
      </c>
      <c r="G1961" s="597" t="s">
        <v>231</v>
      </c>
      <c r="H1961" s="598" t="str">
        <f t="shared" si="62"/>
        <v>PROTÓTIPO OU UNIDADE PILOTO;EMPRESA PETROLÍFERA;;;;SERVICOS;SERVIÇO DE LOCOMOÇÃO E TRANSPORTE</v>
      </c>
      <c r="I1961" s="599" t="s">
        <v>1567</v>
      </c>
      <c r="J1961" s="600" t="str">
        <f t="shared" si="63"/>
        <v>DESPESA NÃO ADMITIDA COM RECURSOS DA CLÁUSULA DE P,D&amp;I, CONSIDERANDO O EXECUTOR E A QUALIFICAÇÃO DO PROJETO OU PROGRAMA</v>
      </c>
    </row>
    <row r="1962" spans="1:10" ht="12" customHeight="1" x14ac:dyDescent="0.3">
      <c r="A1962" s="597" t="s">
        <v>306</v>
      </c>
      <c r="B1962" s="597" t="s">
        <v>233</v>
      </c>
      <c r="C1962" s="597" t="s">
        <v>2354</v>
      </c>
      <c r="D1962" s="597" t="s">
        <v>2354</v>
      </c>
      <c r="E1962" s="597" t="s">
        <v>2354</v>
      </c>
      <c r="F1962" s="597" t="s">
        <v>2357</v>
      </c>
      <c r="G1962" s="597" t="s">
        <v>2358</v>
      </c>
      <c r="H1962" s="598" t="str">
        <f t="shared" si="62"/>
        <v>PROTÓTIPO OU UNIDADE PILOTO;EMPRESA PETROLÍFERA;;;;SERVICOS;SERVIÇO DE MANUTENÇÃO</v>
      </c>
      <c r="I1962" s="599" t="s">
        <v>1575</v>
      </c>
      <c r="J1962" s="600" t="str">
        <f t="shared" si="63"/>
        <v/>
      </c>
    </row>
    <row r="1963" spans="1:10" ht="12" customHeight="1" x14ac:dyDescent="0.3">
      <c r="A1963" s="597" t="s">
        <v>306</v>
      </c>
      <c r="B1963" s="597" t="s">
        <v>233</v>
      </c>
      <c r="C1963" s="597" t="s">
        <v>2354</v>
      </c>
      <c r="D1963" s="597" t="s">
        <v>2354</v>
      </c>
      <c r="E1963" s="597" t="s">
        <v>2354</v>
      </c>
      <c r="F1963" s="597" t="s">
        <v>2357</v>
      </c>
      <c r="G1963" s="597" t="s">
        <v>2399</v>
      </c>
      <c r="H1963" s="598" t="str">
        <f t="shared" si="62"/>
        <v>PROTÓTIPO OU UNIDADE PILOTO;EMPRESA PETROLÍFERA;;;;SERVICOS;SERVIÇO TÉCNICO ESPECIALIZADO</v>
      </c>
      <c r="I1963" s="599" t="s">
        <v>1575</v>
      </c>
      <c r="J1963" s="600" t="str">
        <f t="shared" si="63"/>
        <v/>
      </c>
    </row>
    <row r="1964" spans="1:10" ht="12" customHeight="1" x14ac:dyDescent="0.3">
      <c r="A1964" s="597" t="s">
        <v>306</v>
      </c>
      <c r="B1964" s="597" t="s">
        <v>233</v>
      </c>
      <c r="C1964" s="597" t="s">
        <v>2354</v>
      </c>
      <c r="D1964" s="597" t="s">
        <v>2354</v>
      </c>
      <c r="E1964" s="597" t="s">
        <v>2354</v>
      </c>
      <c r="F1964" s="597" t="s">
        <v>2357</v>
      </c>
      <c r="G1964" s="597" t="s">
        <v>2359</v>
      </c>
      <c r="H1964" s="598" t="str">
        <f t="shared" si="62"/>
        <v>PROTÓTIPO OU UNIDADE PILOTO;EMPRESA PETROLÍFERA;;;;SERVICOS;SERVIÇOS COMPUTACIONAIS</v>
      </c>
      <c r="I1964" s="599" t="s">
        <v>1575</v>
      </c>
      <c r="J1964" s="600" t="str">
        <f t="shared" si="63"/>
        <v/>
      </c>
    </row>
    <row r="1965" spans="1:10" ht="12" customHeight="1" x14ac:dyDescent="0.3">
      <c r="A1965" s="597" t="s">
        <v>306</v>
      </c>
      <c r="B1965" s="597" t="s">
        <v>233</v>
      </c>
      <c r="C1965" s="597" t="s">
        <v>2354</v>
      </c>
      <c r="D1965" s="597" t="s">
        <v>2354</v>
      </c>
      <c r="E1965" s="597" t="s">
        <v>2354</v>
      </c>
      <c r="F1965" s="597" t="s">
        <v>2357</v>
      </c>
      <c r="G1965" s="597" t="s">
        <v>229</v>
      </c>
      <c r="H1965" s="598" t="str">
        <f t="shared" si="62"/>
        <v>PROTÓTIPO OU UNIDADE PILOTO;EMPRESA PETROLÍFERA;;;;SERVICOS;TAXA DE INSCRIÇÃO EM CONGRESSO OU EVENTO</v>
      </c>
      <c r="I1965" s="599" t="s">
        <v>1567</v>
      </c>
      <c r="J1965" s="600" t="str">
        <f t="shared" si="63"/>
        <v>DESPESA NÃO ADMITIDA COM RECURSOS DA CLÁUSULA DE P,D&amp;I, CONSIDERANDO O EXECUTOR E A QUALIFICAÇÃO DO PROJETO OU PROGRAMA</v>
      </c>
    </row>
    <row r="1966" spans="1:10" ht="12" customHeight="1" x14ac:dyDescent="0.3">
      <c r="A1966" s="597" t="s">
        <v>306</v>
      </c>
      <c r="B1966" s="597" t="s">
        <v>233</v>
      </c>
      <c r="C1966" s="597" t="s">
        <v>2354</v>
      </c>
      <c r="D1966" s="597" t="s">
        <v>2354</v>
      </c>
      <c r="E1966" s="597" t="s">
        <v>2354</v>
      </c>
      <c r="F1966" s="597" t="s">
        <v>2360</v>
      </c>
      <c r="G1966" s="597" t="s">
        <v>2064</v>
      </c>
      <c r="H1966" s="598" t="str">
        <f t="shared" si="62"/>
        <v>PROTÓTIPO OU UNIDADE PILOTO;EMPRESA PETROLÍFERA;;;;SERVICOS - TIB;SERVIÇO DE TIB</v>
      </c>
      <c r="I1966" s="599" t="s">
        <v>1567</v>
      </c>
      <c r="J1966" s="600" t="str">
        <f t="shared" si="63"/>
        <v>DESPESA NÃO ADMITIDA COM RECURSOS DA CLÁUSULA DE P,D&amp;I, CONSIDERANDO O EXECUTOR E A QUALIFICAÇÃO DO PROJETO OU PROGRAMA</v>
      </c>
    </row>
    <row r="1967" spans="1:10" ht="12" customHeight="1" x14ac:dyDescent="0.3">
      <c r="A1967" s="597" t="s">
        <v>306</v>
      </c>
      <c r="B1967" s="597" t="s">
        <v>233</v>
      </c>
      <c r="C1967" s="597" t="s">
        <v>2354</v>
      </c>
      <c r="D1967" s="597" t="s">
        <v>2354</v>
      </c>
      <c r="E1967" s="597" t="s">
        <v>2354</v>
      </c>
      <c r="F1967" s="597" t="s">
        <v>2360</v>
      </c>
      <c r="G1967" s="597" t="s">
        <v>2057</v>
      </c>
      <c r="H1967" s="598" t="str">
        <f t="shared" si="62"/>
        <v>PROTÓTIPO OU UNIDADE PILOTO;EMPRESA PETROLÍFERA;;;;SERVICOS - TIB;SERVIÇO DE TREINAMENTO, SUPORTE E QUALIFICAÇÃO</v>
      </c>
      <c r="I1967" s="599" t="s">
        <v>1567</v>
      </c>
      <c r="J1967" s="600" t="str">
        <f t="shared" si="63"/>
        <v>DESPESA NÃO ADMITIDA COM RECURSOS DA CLÁUSULA DE P,D&amp;I, CONSIDERANDO O EXECUTOR E A QUALIFICAÇÃO DO PROJETO OU PROGRAMA</v>
      </c>
    </row>
    <row r="1968" spans="1:10" ht="12" customHeight="1" x14ac:dyDescent="0.3">
      <c r="A1968" s="597" t="s">
        <v>306</v>
      </c>
      <c r="B1968" s="597" t="s">
        <v>233</v>
      </c>
      <c r="C1968" s="597" t="s">
        <v>2354</v>
      </c>
      <c r="D1968" s="597" t="s">
        <v>2354</v>
      </c>
      <c r="E1968" s="597" t="s">
        <v>2354</v>
      </c>
      <c r="F1968" s="597" t="s">
        <v>2360</v>
      </c>
      <c r="G1968" s="597" t="s">
        <v>2056</v>
      </c>
      <c r="H1968" s="598" t="str">
        <f t="shared" si="62"/>
        <v>PROTÓTIPO OU UNIDADE PILOTO;EMPRESA PETROLÍFERA;;;;SERVICOS - TIB;SERVIÇO ESPECIALIZADO PARA TIB - NORMALIZAÇÃO</v>
      </c>
      <c r="I1968" s="599" t="s">
        <v>1567</v>
      </c>
      <c r="J1968" s="600" t="str">
        <f t="shared" si="63"/>
        <v>DESPESA NÃO ADMITIDA COM RECURSOS DA CLÁUSULA DE P,D&amp;I, CONSIDERANDO O EXECUTOR E A QUALIFICAÇÃO DO PROJETO OU PROGRAMA</v>
      </c>
    </row>
    <row r="1969" spans="1:10" ht="12" customHeight="1" x14ac:dyDescent="0.3">
      <c r="A1969" s="597" t="s">
        <v>306</v>
      </c>
      <c r="B1969" s="597" t="s">
        <v>233</v>
      </c>
      <c r="C1969" s="597" t="s">
        <v>2354</v>
      </c>
      <c r="D1969" s="597" t="s">
        <v>2354</v>
      </c>
      <c r="E1969" s="597" t="s">
        <v>2354</v>
      </c>
      <c r="F1969" s="597" t="s">
        <v>1648</v>
      </c>
      <c r="G1969" s="597" t="s">
        <v>2202</v>
      </c>
      <c r="H1969" s="598" t="str">
        <f t="shared" si="62"/>
        <v>PROTÓTIPO OU UNIDADE PILOTO;EMPRESA PETROLÍFERA;;;;TESTES OPERACIONAIS;NA</v>
      </c>
      <c r="I1969" s="599" t="s">
        <v>1575</v>
      </c>
      <c r="J1969" s="600" t="str">
        <f t="shared" si="63"/>
        <v/>
      </c>
    </row>
    <row r="1970" spans="1:10" ht="12" customHeight="1" x14ac:dyDescent="0.3">
      <c r="A1970" s="597" t="s">
        <v>306</v>
      </c>
      <c r="B1970" s="597" t="s">
        <v>233</v>
      </c>
      <c r="C1970" s="597" t="s">
        <v>2354</v>
      </c>
      <c r="D1970" s="597" t="s">
        <v>2354</v>
      </c>
      <c r="E1970" s="597" t="s">
        <v>2354</v>
      </c>
      <c r="F1970" s="597" t="s">
        <v>281</v>
      </c>
      <c r="G1970" s="597" t="s">
        <v>2202</v>
      </c>
      <c r="H1970" s="598" t="str">
        <f t="shared" si="62"/>
        <v>PROTÓTIPO OU UNIDADE PILOTO;EMPRESA PETROLÍFERA;;;;TRIBUTOS;NA</v>
      </c>
      <c r="I1970" s="599" t="s">
        <v>1567</v>
      </c>
      <c r="J1970" s="600" t="str">
        <f t="shared" si="63"/>
        <v>DESPESA NÃO ADMITIDA COM RECURSOS DA CLÁUSULA DE P,D&amp;I, CONSIDERANDO O EXECUTOR E A QUALIFICAÇÃO DO PROJETO OU PROGRAMA</v>
      </c>
    </row>
    <row r="1971" spans="1:10" ht="12" customHeight="1" x14ac:dyDescent="0.3">
      <c r="A1971" s="601" t="s">
        <v>306</v>
      </c>
      <c r="B1971" s="600" t="s">
        <v>233</v>
      </c>
      <c r="C1971" s="600"/>
      <c r="D1971" s="600"/>
      <c r="E1971" s="600"/>
      <c r="F1971" s="597" t="s">
        <v>2357</v>
      </c>
      <c r="G1971" s="600" t="s">
        <v>2408</v>
      </c>
      <c r="H1971" s="598" t="str">
        <f t="shared" si="62"/>
        <v>PROTÓTIPO OU UNIDADE PILOTO;EMPRESA PETROLÍFERA;;;;SERVICOS;SERVIÇO DE QUALIFICAÇÃO E CERTIFICAÇÃO</v>
      </c>
      <c r="I1971" s="599" t="s">
        <v>1567</v>
      </c>
      <c r="J1971" s="600" t="str">
        <f t="shared" si="63"/>
        <v>DESPESA NÃO ADMITIDA COM RECURSOS DA CLÁUSULA DE P,D&amp;I, CONSIDERANDO O EXECUTOR E A QUALIFICAÇÃO DO PROJETO OU PROGRAMA</v>
      </c>
    </row>
    <row r="1972" spans="1:10" ht="12" customHeight="1" x14ac:dyDescent="0.3">
      <c r="A1972" s="597" t="s">
        <v>2356</v>
      </c>
      <c r="B1972" s="597" t="s">
        <v>242</v>
      </c>
      <c r="C1972" s="597" t="s">
        <v>2354</v>
      </c>
      <c r="D1972" s="597" t="s">
        <v>251</v>
      </c>
      <c r="E1972" s="597" t="s">
        <v>4</v>
      </c>
      <c r="F1972" s="597" t="s">
        <v>1646</v>
      </c>
      <c r="G1972" s="597" t="s">
        <v>2050</v>
      </c>
      <c r="H1972" s="598" t="str">
        <f t="shared" si="62"/>
        <v>APOIO A INSTALAÇÃO LABORATORIAL DE P,D&amp;I;INSTITUIÇÃO CREDENCIADA;;PRIVADA;NÃO;CAPACITACAO DE FORNECEDORES;BENS E MATERIAIS - CABEÇA DE SÉRIE E LOTE PILOTO</v>
      </c>
      <c r="I1972" s="599" t="s">
        <v>1567</v>
      </c>
      <c r="J1972" s="600" t="str">
        <f t="shared" si="63"/>
        <v>DESPESA NÃO ADMITIDA COM RECURSOS DA CLÁUSULA DE P,D&amp;I, CONSIDERANDO O EXECUTOR E A QUALIFICAÇÃO DO PROJETO OU PROGRAMA</v>
      </c>
    </row>
    <row r="1973" spans="1:10" ht="12" customHeight="1" x14ac:dyDescent="0.3">
      <c r="A1973" s="597" t="s">
        <v>2356</v>
      </c>
      <c r="B1973" s="597" t="s">
        <v>242</v>
      </c>
      <c r="C1973" s="597" t="s">
        <v>2354</v>
      </c>
      <c r="D1973" s="597" t="s">
        <v>251</v>
      </c>
      <c r="E1973" s="597" t="s">
        <v>4</v>
      </c>
      <c r="F1973" s="597" t="s">
        <v>1646</v>
      </c>
      <c r="G1973" s="597" t="s">
        <v>2053</v>
      </c>
      <c r="H1973" s="598" t="str">
        <f t="shared" si="62"/>
        <v>APOIO A INSTALAÇÃO LABORATORIAL DE P,D&amp;I;INSTITUIÇÃO CREDENCIADA;;PRIVADA;NÃO;CAPACITACAO DE FORNECEDORES;EQUIPAMENTOS E MATERIAIS - PRIMEIRO LOTE</v>
      </c>
      <c r="I1973" s="599" t="s">
        <v>1567</v>
      </c>
      <c r="J1973" s="600" t="str">
        <f t="shared" si="63"/>
        <v>DESPESA NÃO ADMITIDA COM RECURSOS DA CLÁUSULA DE P,D&amp;I, CONSIDERANDO O EXECUTOR E A QUALIFICAÇÃO DO PROJETO OU PROGRAMA</v>
      </c>
    </row>
    <row r="1974" spans="1:10" ht="12" customHeight="1" x14ac:dyDescent="0.3">
      <c r="A1974" s="597" t="s">
        <v>2356</v>
      </c>
      <c r="B1974" s="597" t="s">
        <v>242</v>
      </c>
      <c r="C1974" s="597" t="s">
        <v>2354</v>
      </c>
      <c r="D1974" s="597" t="s">
        <v>251</v>
      </c>
      <c r="E1974" s="597" t="s">
        <v>4</v>
      </c>
      <c r="F1974" s="597" t="s">
        <v>1646</v>
      </c>
      <c r="G1974" s="597" t="s">
        <v>260</v>
      </c>
      <c r="H1974" s="598" t="str">
        <f t="shared" si="62"/>
        <v>APOIO A INSTALAÇÃO LABORATORIAL DE P,D&amp;I;INSTITUIÇÃO CREDENCIADA;;PRIVADA;NÃO;CAPACITACAO DE FORNECEDORES;EQUIPAMENTOS LABORATORIAIS</v>
      </c>
      <c r="I1974" s="599" t="s">
        <v>1567</v>
      </c>
      <c r="J1974" s="600" t="str">
        <f t="shared" si="63"/>
        <v>DESPESA NÃO ADMITIDA COM RECURSOS DA CLÁUSULA DE P,D&amp;I, CONSIDERANDO O EXECUTOR E A QUALIFICAÇÃO DO PROJETO OU PROGRAMA</v>
      </c>
    </row>
    <row r="1975" spans="1:10" ht="12" customHeight="1" x14ac:dyDescent="0.3">
      <c r="A1975" s="597" t="s">
        <v>2356</v>
      </c>
      <c r="B1975" s="597" t="s">
        <v>242</v>
      </c>
      <c r="C1975" s="597" t="s">
        <v>2354</v>
      </c>
      <c r="D1975" s="597" t="s">
        <v>251</v>
      </c>
      <c r="E1975" s="597" t="s">
        <v>4</v>
      </c>
      <c r="F1975" s="597" t="s">
        <v>1646</v>
      </c>
      <c r="G1975" s="597" t="s">
        <v>2052</v>
      </c>
      <c r="H1975" s="598" t="str">
        <f t="shared" si="62"/>
        <v>APOIO A INSTALAÇÃO LABORATORIAL DE P,D&amp;I;INSTITUIÇÃO CREDENCIADA;;PRIVADA;NÃO;CAPACITACAO DE FORNECEDORES;ESTUDOS DE VIABILIDADE TÉCNICA E ECONÔMICA</v>
      </c>
      <c r="I1975" s="599" t="s">
        <v>1567</v>
      </c>
      <c r="J1975" s="600" t="str">
        <f t="shared" si="63"/>
        <v>DESPESA NÃO ADMITIDA COM RECURSOS DA CLÁUSULA DE P,D&amp;I, CONSIDERANDO O EXECUTOR E A QUALIFICAÇÃO DO PROJETO OU PROGRAMA</v>
      </c>
    </row>
    <row r="1976" spans="1:10" ht="12" customHeight="1" x14ac:dyDescent="0.3">
      <c r="A1976" s="597" t="s">
        <v>2356</v>
      </c>
      <c r="B1976" s="597" t="s">
        <v>242</v>
      </c>
      <c r="C1976" s="597" t="s">
        <v>2354</v>
      </c>
      <c r="D1976" s="597" t="s">
        <v>251</v>
      </c>
      <c r="E1976" s="597" t="s">
        <v>4</v>
      </c>
      <c r="F1976" s="597" t="s">
        <v>1646</v>
      </c>
      <c r="G1976" s="597" t="s">
        <v>2051</v>
      </c>
      <c r="H1976" s="598" t="str">
        <f t="shared" si="62"/>
        <v>APOIO A INSTALAÇÃO LABORATORIAL DE P,D&amp;I;INSTITUIÇÃO CREDENCIADA;;PRIVADA;NÃO;CAPACITACAO DE FORNECEDORES;SERVIÇOS - CABEÇA DE SÉRIE E LOTE PILOTO</v>
      </c>
      <c r="I1976" s="599" t="s">
        <v>1567</v>
      </c>
      <c r="J1976" s="600" t="str">
        <f t="shared" si="63"/>
        <v>DESPESA NÃO ADMITIDA COM RECURSOS DA CLÁUSULA DE P,D&amp;I, CONSIDERANDO O EXECUTOR E A QUALIFICAÇÃO DO PROJETO OU PROGRAMA</v>
      </c>
    </row>
    <row r="1977" spans="1:10" ht="12" customHeight="1" x14ac:dyDescent="0.3">
      <c r="A1977" s="597" t="s">
        <v>2356</v>
      </c>
      <c r="B1977" s="597" t="s">
        <v>242</v>
      </c>
      <c r="C1977" s="597" t="s">
        <v>2354</v>
      </c>
      <c r="D1977" s="597" t="s">
        <v>251</v>
      </c>
      <c r="E1977" s="597" t="s">
        <v>4</v>
      </c>
      <c r="F1977" s="597" t="s">
        <v>1646</v>
      </c>
      <c r="G1977" s="597" t="s">
        <v>2054</v>
      </c>
      <c r="H1977" s="598" t="str">
        <f t="shared" si="62"/>
        <v>APOIO A INSTALAÇÃO LABORATORIAL DE P,D&amp;I;INSTITUIÇÃO CREDENCIADA;;PRIVADA;NÃO;CAPACITACAO DE FORNECEDORES;SERVIÇOS - OPERACIONALIZAÇÃO DE EQUIPAMENTOS</v>
      </c>
      <c r="I1977" s="599" t="s">
        <v>1567</v>
      </c>
      <c r="J1977" s="600" t="str">
        <f t="shared" si="63"/>
        <v>DESPESA NÃO ADMITIDA COM RECURSOS DA CLÁUSULA DE P,D&amp;I, CONSIDERANDO O EXECUTOR E A QUALIFICAÇÃO DO PROJETO OU PROGRAMA</v>
      </c>
    </row>
    <row r="1978" spans="1:10" ht="12" customHeight="1" x14ac:dyDescent="0.3">
      <c r="A1978" s="597" t="s">
        <v>2356</v>
      </c>
      <c r="B1978" s="597" t="s">
        <v>242</v>
      </c>
      <c r="C1978" s="597" t="s">
        <v>2354</v>
      </c>
      <c r="D1978" s="597" t="s">
        <v>251</v>
      </c>
      <c r="E1978" s="597" t="s">
        <v>4</v>
      </c>
      <c r="F1978" s="597" t="s">
        <v>2362</v>
      </c>
      <c r="G1978" s="597" t="s">
        <v>2202</v>
      </c>
      <c r="H1978" s="598" t="str">
        <f t="shared" si="62"/>
        <v>APOIO A INSTALAÇÃO LABORATORIAL DE P,D&amp;I;INSTITUIÇÃO CREDENCIADA;;PRIVADA;NÃO;CUSTOS DIRETOS;NA</v>
      </c>
      <c r="I1978" s="599" t="s">
        <v>1567</v>
      </c>
      <c r="J1978" s="600" t="str">
        <f t="shared" si="63"/>
        <v>DESPESA NÃO ADMITIDA COM RECURSOS DA CLÁUSULA DE P,D&amp;I, CONSIDERANDO O EXECUTOR E A QUALIFICAÇÃO DO PROJETO OU PROGRAMA</v>
      </c>
    </row>
    <row r="1979" spans="1:10" ht="12" customHeight="1" x14ac:dyDescent="0.3">
      <c r="A1979" s="597" t="s">
        <v>2356</v>
      </c>
      <c r="B1979" s="597" t="s">
        <v>242</v>
      </c>
      <c r="C1979" s="597" t="s">
        <v>2354</v>
      </c>
      <c r="D1979" s="597" t="s">
        <v>251</v>
      </c>
      <c r="E1979" s="597" t="s">
        <v>4</v>
      </c>
      <c r="F1979" s="597" t="s">
        <v>1643</v>
      </c>
      <c r="G1979" s="597" t="s">
        <v>2202</v>
      </c>
      <c r="H1979" s="598" t="str">
        <f t="shared" si="62"/>
        <v>APOIO A INSTALAÇÃO LABORATORIAL DE P,D&amp;I;INSTITUIÇÃO CREDENCIADA;;PRIVADA;NÃO;DIARIAS E AJUDA DE CUSTO;NA</v>
      </c>
      <c r="I1979" s="599" t="s">
        <v>1567</v>
      </c>
      <c r="J1979" s="600" t="str">
        <f t="shared" si="63"/>
        <v>DESPESA NÃO ADMITIDA COM RECURSOS DA CLÁUSULA DE P,D&amp;I, CONSIDERANDO O EXECUTOR E A QUALIFICAÇÃO DO PROJETO OU PROGRAMA</v>
      </c>
    </row>
    <row r="1980" spans="1:10" ht="12" customHeight="1" x14ac:dyDescent="0.3">
      <c r="A1980" s="597" t="s">
        <v>2356</v>
      </c>
      <c r="B1980" s="597" t="s">
        <v>242</v>
      </c>
      <c r="C1980" s="597" t="s">
        <v>2354</v>
      </c>
      <c r="D1980" s="597" t="s">
        <v>251</v>
      </c>
      <c r="E1980" s="597" t="s">
        <v>4</v>
      </c>
      <c r="F1980" s="597" t="s">
        <v>1645</v>
      </c>
      <c r="G1980" s="597" t="s">
        <v>2361</v>
      </c>
      <c r="H1980" s="598" t="str">
        <f t="shared" si="62"/>
        <v>APOIO A INSTALAÇÃO LABORATORIAL DE P,D&amp;I;INSTITUIÇÃO CREDENCIADA;;PRIVADA;NÃO;EQUIPAMENTO E MATERIAL PERMANENTE;EQUIPAMENTO</v>
      </c>
      <c r="I1980" s="599" t="s">
        <v>1575</v>
      </c>
      <c r="J1980" s="600" t="str">
        <f t="shared" si="63"/>
        <v/>
      </c>
    </row>
    <row r="1981" spans="1:10" ht="12" customHeight="1" x14ac:dyDescent="0.3">
      <c r="A1981" s="597" t="s">
        <v>2356</v>
      </c>
      <c r="B1981" s="597" t="s">
        <v>242</v>
      </c>
      <c r="C1981" s="597" t="s">
        <v>2354</v>
      </c>
      <c r="D1981" s="597" t="s">
        <v>251</v>
      </c>
      <c r="E1981" s="597" t="s">
        <v>4</v>
      </c>
      <c r="F1981" s="597" t="s">
        <v>1645</v>
      </c>
      <c r="G1981" s="597" t="s">
        <v>1248</v>
      </c>
      <c r="H1981" s="598" t="str">
        <f t="shared" si="62"/>
        <v>APOIO A INSTALAÇÃO LABORATORIAL DE P,D&amp;I;INSTITUIÇÃO CREDENCIADA;;PRIVADA;NÃO;EQUIPAMENTO E MATERIAL PERMANENTE;MATERIAL PERMANENTE</v>
      </c>
      <c r="I1981" s="599" t="s">
        <v>1575</v>
      </c>
      <c r="J1981" s="600" t="str">
        <f t="shared" si="63"/>
        <v/>
      </c>
    </row>
    <row r="1982" spans="1:10" ht="12" customHeight="1" x14ac:dyDescent="0.3">
      <c r="A1982" s="597" t="s">
        <v>2356</v>
      </c>
      <c r="B1982" s="597" t="s">
        <v>242</v>
      </c>
      <c r="C1982" s="597" t="s">
        <v>2354</v>
      </c>
      <c r="D1982" s="597" t="s">
        <v>251</v>
      </c>
      <c r="E1982" s="597" t="s">
        <v>4</v>
      </c>
      <c r="F1982" s="597" t="s">
        <v>448</v>
      </c>
      <c r="G1982" s="597" t="s">
        <v>2062</v>
      </c>
      <c r="H1982" s="598" t="str">
        <f t="shared" si="62"/>
        <v>APOIO A INSTALAÇÃO LABORATORIAL DE P,D&amp;I;INSTITUIÇÃO CREDENCIADA;;PRIVADA;NÃO;EQUIPE;BOLSA - ALUNO DE GRADUAÇÃO OU PÓS-GRADUAÇÃO</v>
      </c>
      <c r="I1982" s="599" t="s">
        <v>1575</v>
      </c>
      <c r="J1982" s="600" t="str">
        <f t="shared" si="63"/>
        <v/>
      </c>
    </row>
    <row r="1983" spans="1:10" ht="12" customHeight="1" x14ac:dyDescent="0.3">
      <c r="A1983" s="597" t="s">
        <v>2356</v>
      </c>
      <c r="B1983" s="597" t="s">
        <v>242</v>
      </c>
      <c r="C1983" s="597" t="s">
        <v>2354</v>
      </c>
      <c r="D1983" s="597" t="s">
        <v>251</v>
      </c>
      <c r="E1983" s="597" t="s">
        <v>4</v>
      </c>
      <c r="F1983" s="597" t="s">
        <v>448</v>
      </c>
      <c r="G1983" s="597" t="s">
        <v>2061</v>
      </c>
      <c r="H1983" s="598" t="str">
        <f t="shared" si="62"/>
        <v>APOIO A INSTALAÇÃO LABORATORIAL DE P,D&amp;I;INSTITUIÇÃO CREDENCIADA;;PRIVADA;NÃO;EQUIPE;BOLSA - DOCENTE OU PESQUISADOR DA INSTITUIÇÃO</v>
      </c>
      <c r="I1983" s="599" t="s">
        <v>1575</v>
      </c>
      <c r="J1983" s="600" t="str">
        <f t="shared" si="63"/>
        <v/>
      </c>
    </row>
    <row r="1984" spans="1:10" ht="12" customHeight="1" x14ac:dyDescent="0.3">
      <c r="A1984" s="597" t="s">
        <v>2356</v>
      </c>
      <c r="B1984" s="597" t="s">
        <v>242</v>
      </c>
      <c r="C1984" s="597" t="s">
        <v>2354</v>
      </c>
      <c r="D1984" s="597" t="s">
        <v>251</v>
      </c>
      <c r="E1984" s="597" t="s">
        <v>4</v>
      </c>
      <c r="F1984" s="597" t="s">
        <v>448</v>
      </c>
      <c r="G1984" s="597" t="s">
        <v>2063</v>
      </c>
      <c r="H1984" s="598" t="str">
        <f t="shared" si="62"/>
        <v>APOIO A INSTALAÇÃO LABORATORIAL DE P,D&amp;I;INSTITUIÇÃO CREDENCIADA;;PRIVADA;NÃO;EQUIPE;BOLSA - PESQUISADOR VISITANTE</v>
      </c>
      <c r="I1984" s="599" t="s">
        <v>1575</v>
      </c>
      <c r="J1984" s="600" t="str">
        <f t="shared" si="63"/>
        <v/>
      </c>
    </row>
    <row r="1985" spans="1:10" ht="12" customHeight="1" x14ac:dyDescent="0.3">
      <c r="A1985" s="597" t="s">
        <v>2356</v>
      </c>
      <c r="B1985" s="597" t="s">
        <v>242</v>
      </c>
      <c r="C1985" s="597" t="s">
        <v>2354</v>
      </c>
      <c r="D1985" s="597" t="s">
        <v>251</v>
      </c>
      <c r="E1985" s="597" t="s">
        <v>4</v>
      </c>
      <c r="F1985" s="597" t="s">
        <v>448</v>
      </c>
      <c r="G1985" s="597" t="s">
        <v>1641</v>
      </c>
      <c r="H1985" s="598" t="str">
        <f t="shared" si="62"/>
        <v>APOIO A INSTALAÇÃO LABORATORIAL DE P,D&amp;I;INSTITUIÇÃO CREDENCIADA;;PRIVADA;NÃO;EQUIPE;REMUNERAÇÃO DIRETA</v>
      </c>
      <c r="I1985" s="599" t="s">
        <v>1575</v>
      </c>
      <c r="J1985" s="600" t="str">
        <f t="shared" si="63"/>
        <v/>
      </c>
    </row>
    <row r="1986" spans="1:10" ht="12" customHeight="1" x14ac:dyDescent="0.3">
      <c r="A1986" s="597" t="s">
        <v>2356</v>
      </c>
      <c r="B1986" s="597" t="s">
        <v>242</v>
      </c>
      <c r="C1986" s="597" t="s">
        <v>2354</v>
      </c>
      <c r="D1986" s="597" t="s">
        <v>251</v>
      </c>
      <c r="E1986" s="597" t="s">
        <v>4</v>
      </c>
      <c r="F1986" s="597" t="s">
        <v>1642</v>
      </c>
      <c r="G1986" s="597" t="s">
        <v>2202</v>
      </c>
      <c r="H1986" s="598" t="str">
        <f t="shared" si="62"/>
        <v>APOIO A INSTALAÇÃO LABORATORIAL DE P,D&amp;I;INSTITUIÇÃO CREDENCIADA;;PRIVADA;NÃO;MATERIAL DE CONSUMO;NA</v>
      </c>
      <c r="I1986" s="599" t="s">
        <v>1575</v>
      </c>
      <c r="J1986" s="600" t="str">
        <f t="shared" si="63"/>
        <v/>
      </c>
    </row>
    <row r="1987" spans="1:10" ht="12" customHeight="1" x14ac:dyDescent="0.3">
      <c r="A1987" s="597" t="s">
        <v>2356</v>
      </c>
      <c r="B1987" s="597" t="s">
        <v>242</v>
      </c>
      <c r="C1987" s="597" t="s">
        <v>2354</v>
      </c>
      <c r="D1987" s="597" t="s">
        <v>251</v>
      </c>
      <c r="E1987" s="597" t="s">
        <v>4</v>
      </c>
      <c r="F1987" s="597" t="s">
        <v>1644</v>
      </c>
      <c r="G1987" s="597" t="s">
        <v>2066</v>
      </c>
      <c r="H1987" s="598" t="str">
        <f t="shared" si="62"/>
        <v>APOIO A INSTALAÇÃO LABORATORIAL DE P,D&amp;I;INSTITUIÇÃO CREDENCIADA;;PRIVADA;NÃO;OBRAS E INSTALACOES;AMPLIAÇÃO DE ÁREA DE EDIFICAÇÃO</v>
      </c>
      <c r="I1987" s="599" t="s">
        <v>1567</v>
      </c>
      <c r="J1987" s="600" t="str">
        <f t="shared" si="63"/>
        <v>DESPESA NÃO ADMITIDA COM RECURSOS DA CLÁUSULA DE P,D&amp;I, CONSIDERANDO O EXECUTOR E A QUALIFICAÇÃO DO PROJETO OU PROGRAMA</v>
      </c>
    </row>
    <row r="1988" spans="1:10" ht="12" customHeight="1" x14ac:dyDescent="0.3">
      <c r="A1988" s="597" t="s">
        <v>2356</v>
      </c>
      <c r="B1988" s="597" t="s">
        <v>242</v>
      </c>
      <c r="C1988" s="597" t="s">
        <v>2354</v>
      </c>
      <c r="D1988" s="597" t="s">
        <v>251</v>
      </c>
      <c r="E1988" s="597" t="s">
        <v>4</v>
      </c>
      <c r="F1988" s="597" t="s">
        <v>1644</v>
      </c>
      <c r="G1988" s="597" t="s">
        <v>258</v>
      </c>
      <c r="H1988" s="598" t="str">
        <f t="shared" si="62"/>
        <v>APOIO A INSTALAÇÃO LABORATORIAL DE P,D&amp;I;INSTITUIÇÃO CREDENCIADA;;PRIVADA;NÃO;OBRAS E INSTALACOES;CONSTRUÇÃO DE NOVA EDIFICAÇÃO</v>
      </c>
      <c r="I1988" s="599" t="s">
        <v>1567</v>
      </c>
      <c r="J1988" s="600" t="str">
        <f t="shared" si="63"/>
        <v>DESPESA NÃO ADMITIDA COM RECURSOS DA CLÁUSULA DE P,D&amp;I, CONSIDERANDO O EXECUTOR E A QUALIFICAÇÃO DO PROJETO OU PROGRAMA</v>
      </c>
    </row>
    <row r="1989" spans="1:10" ht="12" customHeight="1" x14ac:dyDescent="0.3">
      <c r="A1989" s="597" t="s">
        <v>2356</v>
      </c>
      <c r="B1989" s="597" t="s">
        <v>242</v>
      </c>
      <c r="C1989" s="597" t="s">
        <v>2354</v>
      </c>
      <c r="D1989" s="597" t="s">
        <v>251</v>
      </c>
      <c r="E1989" s="597" t="s">
        <v>4</v>
      </c>
      <c r="F1989" s="597" t="s">
        <v>1644</v>
      </c>
      <c r="G1989" s="597" t="s">
        <v>2067</v>
      </c>
      <c r="H1989" s="598" t="str">
        <f t="shared" si="62"/>
        <v>APOIO A INSTALAÇÃO LABORATORIAL DE P,D&amp;I;INSTITUIÇÃO CREDENCIADA;;PRIVADA;NÃO;OBRAS E INSTALACOES;PROJETO EXECUTIVO E ESTUDOS TÉCNICOS</v>
      </c>
      <c r="I1989" s="599" t="s">
        <v>1575</v>
      </c>
      <c r="J1989" s="600" t="str">
        <f t="shared" si="63"/>
        <v/>
      </c>
    </row>
    <row r="1990" spans="1:10" ht="12" customHeight="1" x14ac:dyDescent="0.3">
      <c r="A1990" s="597" t="s">
        <v>2356</v>
      </c>
      <c r="B1990" s="597" t="s">
        <v>242</v>
      </c>
      <c r="C1990" s="597" t="s">
        <v>2354</v>
      </c>
      <c r="D1990" s="597" t="s">
        <v>251</v>
      </c>
      <c r="E1990" s="597" t="s">
        <v>4</v>
      </c>
      <c r="F1990" s="597" t="s">
        <v>1644</v>
      </c>
      <c r="G1990" s="597" t="s">
        <v>219</v>
      </c>
      <c r="H1990" s="598" t="str">
        <f t="shared" si="62"/>
        <v>APOIO A INSTALAÇÃO LABORATORIAL DE P,D&amp;I;INSTITUIÇÃO CREDENCIADA;;PRIVADA;NÃO;OBRAS E INSTALACOES;REFORMA DE EDIFICAÇÃO</v>
      </c>
      <c r="I1990" s="599" t="s">
        <v>1575</v>
      </c>
      <c r="J1990" s="600" t="str">
        <f t="shared" si="63"/>
        <v/>
      </c>
    </row>
    <row r="1991" spans="1:10" ht="12" customHeight="1" x14ac:dyDescent="0.3">
      <c r="A1991" s="597" t="s">
        <v>2356</v>
      </c>
      <c r="B1991" s="597" t="s">
        <v>242</v>
      </c>
      <c r="C1991" s="597" t="s">
        <v>2354</v>
      </c>
      <c r="D1991" s="597" t="s">
        <v>251</v>
      </c>
      <c r="E1991" s="597" t="s">
        <v>4</v>
      </c>
      <c r="F1991" s="597" t="s">
        <v>1644</v>
      </c>
      <c r="G1991" s="597" t="s">
        <v>2065</v>
      </c>
      <c r="H1991" s="598" t="str">
        <f t="shared" si="62"/>
        <v>APOIO A INSTALAÇÃO LABORATORIAL DE P,D&amp;I;INSTITUIÇÃO CREDENCIADA;;PRIVADA;NÃO;OBRAS E INSTALACOES;SERVIÇO TÉCNICO DE APOIO - INFRAESTRUTURA</v>
      </c>
      <c r="I1991" s="599" t="s">
        <v>1575</v>
      </c>
      <c r="J1991" s="600" t="str">
        <f t="shared" si="63"/>
        <v/>
      </c>
    </row>
    <row r="1992" spans="1:10" ht="12" customHeight="1" x14ac:dyDescent="0.3">
      <c r="A1992" s="597" t="s">
        <v>2356</v>
      </c>
      <c r="B1992" s="597" t="s">
        <v>242</v>
      </c>
      <c r="C1992" s="597" t="s">
        <v>2354</v>
      </c>
      <c r="D1992" s="597" t="s">
        <v>251</v>
      </c>
      <c r="E1992" s="597" t="s">
        <v>4</v>
      </c>
      <c r="F1992" s="597" t="s">
        <v>10</v>
      </c>
      <c r="G1992" s="597" t="s">
        <v>1649</v>
      </c>
      <c r="H1992" s="598" t="str">
        <f t="shared" si="62"/>
        <v>APOIO A INSTALAÇÃO LABORATORIAL DE P,D&amp;I;INSTITUIÇÃO CREDENCIADA;;PRIVADA;NÃO;OUTRAS DESPESAS;DESPESA DE IMPORTACAO</v>
      </c>
      <c r="I1992" s="599" t="s">
        <v>1575</v>
      </c>
      <c r="J1992" s="600" t="str">
        <f t="shared" si="63"/>
        <v/>
      </c>
    </row>
    <row r="1993" spans="1:10" ht="12" customHeight="1" x14ac:dyDescent="0.3">
      <c r="A1993" s="597" t="s">
        <v>2356</v>
      </c>
      <c r="B1993" s="597" t="s">
        <v>242</v>
      </c>
      <c r="C1993" s="597" t="s">
        <v>2354</v>
      </c>
      <c r="D1993" s="597" t="s">
        <v>251</v>
      </c>
      <c r="E1993" s="597" t="s">
        <v>4</v>
      </c>
      <c r="F1993" s="597" t="s">
        <v>10</v>
      </c>
      <c r="G1993" s="597" t="s">
        <v>1650</v>
      </c>
      <c r="H1993" s="598" t="str">
        <f t="shared" si="62"/>
        <v>APOIO A INSTALAÇÃO LABORATORIAL DE P,D&amp;I;INSTITUIÇÃO CREDENCIADA;;PRIVADA;NÃO;OUTRAS DESPESAS;DESPESA OPERACIONAL E ADMINISTRATIVA</v>
      </c>
      <c r="I1993" s="599" t="s">
        <v>1575</v>
      </c>
      <c r="J1993" s="600" t="str">
        <f t="shared" si="63"/>
        <v/>
      </c>
    </row>
    <row r="1994" spans="1:10" ht="12" customHeight="1" x14ac:dyDescent="0.3">
      <c r="A1994" s="597" t="s">
        <v>2356</v>
      </c>
      <c r="B1994" s="597" t="s">
        <v>242</v>
      </c>
      <c r="C1994" s="597" t="s">
        <v>2354</v>
      </c>
      <c r="D1994" s="597" t="s">
        <v>251</v>
      </c>
      <c r="E1994" s="597" t="s">
        <v>4</v>
      </c>
      <c r="F1994" s="597" t="s">
        <v>10</v>
      </c>
      <c r="G1994" s="597" t="s">
        <v>277</v>
      </c>
      <c r="H1994" s="598" t="str">
        <f t="shared" si="62"/>
        <v>APOIO A INSTALAÇÃO LABORATORIAL DE P,D&amp;I;INSTITUIÇÃO CREDENCIADA;;PRIVADA;NÃO;OUTRAS DESPESAS;RESSARCIMENTO DE CUSTOS INDIRETOS</v>
      </c>
      <c r="I1994" s="599" t="s">
        <v>1567</v>
      </c>
      <c r="J1994" s="600" t="str">
        <f t="shared" si="63"/>
        <v>DESPESA NÃO ADMITIDA COM RECURSOS DA CLÁUSULA DE P,D&amp;I, CONSIDERANDO O EXECUTOR E A QUALIFICAÇÃO DO PROJETO OU PROGRAMA</v>
      </c>
    </row>
    <row r="1995" spans="1:10" ht="12" customHeight="1" x14ac:dyDescent="0.3">
      <c r="A1995" s="597" t="s">
        <v>2356</v>
      </c>
      <c r="B1995" s="597" t="s">
        <v>242</v>
      </c>
      <c r="C1995" s="597" t="s">
        <v>2354</v>
      </c>
      <c r="D1995" s="597" t="s">
        <v>251</v>
      </c>
      <c r="E1995" s="597" t="s">
        <v>4</v>
      </c>
      <c r="F1995" s="597" t="s">
        <v>317</v>
      </c>
      <c r="G1995" s="597" t="s">
        <v>2060</v>
      </c>
      <c r="H1995" s="598" t="str">
        <f t="shared" si="62"/>
        <v>APOIO A INSTALAÇÃO LABORATORIAL DE P,D&amp;I;INSTITUIÇÃO CREDENCIADA;;PRIVADA;NÃO;OUTROS BENS E DIREITOS;DADO GEOLÓGICO, GEOQUÍMICO OU GEOFÍSICO PÚBLICO</v>
      </c>
      <c r="I1995" s="599" t="s">
        <v>1567</v>
      </c>
      <c r="J1995" s="600" t="str">
        <f t="shared" si="63"/>
        <v>DESPESA NÃO ADMITIDA COM RECURSOS DA CLÁUSULA DE P,D&amp;I, CONSIDERANDO O EXECUTOR E A QUALIFICAÇÃO DO PROJETO OU PROGRAMA</v>
      </c>
    </row>
    <row r="1996" spans="1:10" ht="12" customHeight="1" x14ac:dyDescent="0.3">
      <c r="A1996" s="597" t="s">
        <v>2356</v>
      </c>
      <c r="B1996" s="597" t="s">
        <v>242</v>
      </c>
      <c r="C1996" s="597" t="s">
        <v>2354</v>
      </c>
      <c r="D1996" s="597" t="s">
        <v>251</v>
      </c>
      <c r="E1996" s="597" t="s">
        <v>4</v>
      </c>
      <c r="F1996" s="597" t="s">
        <v>317</v>
      </c>
      <c r="G1996" s="597" t="s">
        <v>220</v>
      </c>
      <c r="H1996" s="598" t="str">
        <f t="shared" si="62"/>
        <v>APOIO A INSTALAÇÃO LABORATORIAL DE P,D&amp;I;INSTITUIÇÃO CREDENCIADA;;PRIVADA;NÃO;OUTROS BENS E DIREITOS;DADO NÃO REGULADO PELA ANP</v>
      </c>
      <c r="I1996" s="599" t="s">
        <v>1567</v>
      </c>
      <c r="J1996" s="600" t="str">
        <f t="shared" si="63"/>
        <v>DESPESA NÃO ADMITIDA COM RECURSOS DA CLÁUSULA DE P,D&amp;I, CONSIDERANDO O EXECUTOR E A QUALIFICAÇÃO DO PROJETO OU PROGRAMA</v>
      </c>
    </row>
    <row r="1997" spans="1:10" ht="12" customHeight="1" x14ac:dyDescent="0.3">
      <c r="A1997" s="597" t="s">
        <v>2356</v>
      </c>
      <c r="B1997" s="597" t="s">
        <v>242</v>
      </c>
      <c r="C1997" s="597" t="s">
        <v>2354</v>
      </c>
      <c r="D1997" s="597" t="s">
        <v>251</v>
      </c>
      <c r="E1997" s="597" t="s">
        <v>4</v>
      </c>
      <c r="F1997" s="597" t="s">
        <v>317</v>
      </c>
      <c r="G1997" s="597" t="s">
        <v>215</v>
      </c>
      <c r="H1997" s="598" t="str">
        <f t="shared" si="62"/>
        <v>APOIO A INSTALAÇÃO LABORATORIAL DE P,D&amp;I;INSTITUIÇÃO CREDENCIADA;;PRIVADA;NÃO;OUTROS BENS E DIREITOS;MATERIAL BIBLIOGRÁFICO</v>
      </c>
      <c r="I1997" s="599" t="s">
        <v>1575</v>
      </c>
      <c r="J1997" s="600" t="str">
        <f t="shared" si="63"/>
        <v/>
      </c>
    </row>
    <row r="1998" spans="1:10" ht="12" customHeight="1" x14ac:dyDescent="0.3">
      <c r="A1998" s="597" t="s">
        <v>2356</v>
      </c>
      <c r="B1998" s="597" t="s">
        <v>242</v>
      </c>
      <c r="C1998" s="597" t="s">
        <v>2354</v>
      </c>
      <c r="D1998" s="597" t="s">
        <v>251</v>
      </c>
      <c r="E1998" s="597" t="s">
        <v>4</v>
      </c>
      <c r="F1998" s="597" t="s">
        <v>317</v>
      </c>
      <c r="G1998" s="597" t="s">
        <v>2068</v>
      </c>
      <c r="H1998" s="598" t="str">
        <f t="shared" si="62"/>
        <v>APOIO A INSTALAÇÃO LABORATORIAL DE P,D&amp;I;INSTITUIÇÃO CREDENCIADA;;PRIVADA;NÃO;OUTROS BENS E DIREITOS;OUTRO (ESPECIFIQUE)</v>
      </c>
      <c r="I1998" s="599" t="s">
        <v>1575</v>
      </c>
      <c r="J1998" s="600" t="str">
        <f t="shared" si="63"/>
        <v/>
      </c>
    </row>
    <row r="1999" spans="1:10" ht="12" customHeight="1" x14ac:dyDescent="0.3">
      <c r="A1999" s="597" t="s">
        <v>2356</v>
      </c>
      <c r="B1999" s="597" t="s">
        <v>242</v>
      </c>
      <c r="C1999" s="597" t="s">
        <v>2354</v>
      </c>
      <c r="D1999" s="597" t="s">
        <v>251</v>
      </c>
      <c r="E1999" s="597" t="s">
        <v>4</v>
      </c>
      <c r="F1999" s="597" t="s">
        <v>317</v>
      </c>
      <c r="G1999" s="597" t="s">
        <v>321</v>
      </c>
      <c r="H1999" s="598" t="str">
        <f t="shared" si="62"/>
        <v>APOIO A INSTALAÇÃO LABORATORIAL DE P,D&amp;I;INSTITUIÇÃO CREDENCIADA;;PRIVADA;NÃO;OUTROS BENS E DIREITOS;SOFTWARE</v>
      </c>
      <c r="I1999" s="599" t="s">
        <v>1575</v>
      </c>
      <c r="J1999" s="600" t="str">
        <f t="shared" si="63"/>
        <v/>
      </c>
    </row>
    <row r="2000" spans="1:10" ht="12" customHeight="1" x14ac:dyDescent="0.3">
      <c r="A2000" s="597" t="s">
        <v>2356</v>
      </c>
      <c r="B2000" s="597" t="s">
        <v>242</v>
      </c>
      <c r="C2000" s="597" t="s">
        <v>2354</v>
      </c>
      <c r="D2000" s="597" t="s">
        <v>251</v>
      </c>
      <c r="E2000" s="597" t="s">
        <v>4</v>
      </c>
      <c r="F2000" s="597" t="s">
        <v>409</v>
      </c>
      <c r="G2000" s="597" t="s">
        <v>2202</v>
      </c>
      <c r="H2000" s="598" t="str">
        <f t="shared" si="62"/>
        <v>APOIO A INSTALAÇÃO LABORATORIAL DE P,D&amp;I;INSTITUIÇÃO CREDENCIADA;;PRIVADA;NÃO;PASSAGENS;NA</v>
      </c>
      <c r="I2000" s="599" t="s">
        <v>1567</v>
      </c>
      <c r="J2000" s="600" t="str">
        <f t="shared" si="63"/>
        <v>DESPESA NÃO ADMITIDA COM RECURSOS DA CLÁUSULA DE P,D&amp;I, CONSIDERANDO O EXECUTOR E A QUALIFICAÇÃO DO PROJETO OU PROGRAMA</v>
      </c>
    </row>
    <row r="2001" spans="1:10" ht="12" customHeight="1" x14ac:dyDescent="0.3">
      <c r="A2001" s="597" t="s">
        <v>2356</v>
      </c>
      <c r="B2001" s="597" t="s">
        <v>242</v>
      </c>
      <c r="C2001" s="597" t="s">
        <v>2354</v>
      </c>
      <c r="D2001" s="597" t="s">
        <v>251</v>
      </c>
      <c r="E2001" s="597" t="s">
        <v>4</v>
      </c>
      <c r="F2001" s="597" t="s">
        <v>1705</v>
      </c>
      <c r="G2001" s="597" t="s">
        <v>2058</v>
      </c>
      <c r="H2001" s="598" t="str">
        <f t="shared" si="62"/>
        <v>APOIO A INSTALAÇÃO LABORATORIAL DE P,D&amp;I;INSTITUIÇÃO CREDENCIADA;;PRIVADA;NÃO;PROTOTIPO;MATERIAL OU COMPONENTE - PROTÓTIPO OU UNIDADE PILOTO</v>
      </c>
      <c r="I2001" s="599" t="s">
        <v>1567</v>
      </c>
      <c r="J2001" s="600" t="str">
        <f t="shared" si="63"/>
        <v>DESPESA NÃO ADMITIDA COM RECURSOS DA CLÁUSULA DE P,D&amp;I, CONSIDERANDO O EXECUTOR E A QUALIFICAÇÃO DO PROJETO OU PROGRAMA</v>
      </c>
    </row>
    <row r="2002" spans="1:10" ht="12" customHeight="1" x14ac:dyDescent="0.3">
      <c r="A2002" s="597" t="s">
        <v>2356</v>
      </c>
      <c r="B2002" s="597" t="s">
        <v>242</v>
      </c>
      <c r="C2002" s="597" t="s">
        <v>2354</v>
      </c>
      <c r="D2002" s="597" t="s">
        <v>251</v>
      </c>
      <c r="E2002" s="597" t="s">
        <v>4</v>
      </c>
      <c r="F2002" s="597" t="s">
        <v>1705</v>
      </c>
      <c r="G2002" s="597" t="s">
        <v>2059</v>
      </c>
      <c r="H2002" s="598" t="str">
        <f t="shared" si="62"/>
        <v>APOIO A INSTALAÇÃO LABORATORIAL DE P,D&amp;I;INSTITUIÇÃO CREDENCIADA;;PRIVADA;NÃO;PROTOTIPO;SERVIÇO DE TERCEIRO - PROTÓTIPO OU UNIDADE PILOTO</v>
      </c>
      <c r="I2002" s="599" t="s">
        <v>1567</v>
      </c>
      <c r="J2002" s="600" t="str">
        <f t="shared" si="63"/>
        <v>DESPESA NÃO ADMITIDA COM RECURSOS DA CLÁUSULA DE P,D&amp;I, CONSIDERANDO O EXECUTOR E A QUALIFICAÇÃO DO PROJETO OU PROGRAMA</v>
      </c>
    </row>
    <row r="2003" spans="1:10" ht="12" customHeight="1" x14ac:dyDescent="0.3">
      <c r="A2003" s="597" t="s">
        <v>2356</v>
      </c>
      <c r="B2003" s="597" t="s">
        <v>242</v>
      </c>
      <c r="C2003" s="597" t="s">
        <v>2354</v>
      </c>
      <c r="D2003" s="597" t="s">
        <v>251</v>
      </c>
      <c r="E2003" s="597" t="s">
        <v>4</v>
      </c>
      <c r="F2003" s="597" t="s">
        <v>303</v>
      </c>
      <c r="G2003" s="597" t="s">
        <v>1647</v>
      </c>
      <c r="H2003" s="598" t="str">
        <f t="shared" si="62"/>
        <v>APOIO A INSTALAÇÃO LABORATORIAL DE P,D&amp;I;INSTITUIÇÃO CREDENCIADA;;PRIVADA;NÃO;RECURSOS HUMANOS;BOLSA</v>
      </c>
      <c r="I2003" s="599" t="s">
        <v>1567</v>
      </c>
      <c r="J2003" s="600" t="str">
        <f t="shared" si="63"/>
        <v>DESPESA NÃO ADMITIDA COM RECURSOS DA CLÁUSULA DE P,D&amp;I, CONSIDERANDO O EXECUTOR E A QUALIFICAÇÃO DO PROJETO OU PROGRAMA</v>
      </c>
    </row>
    <row r="2004" spans="1:10" ht="12" customHeight="1" x14ac:dyDescent="0.3">
      <c r="A2004" s="597" t="s">
        <v>2356</v>
      </c>
      <c r="B2004" s="597" t="s">
        <v>242</v>
      </c>
      <c r="C2004" s="597" t="s">
        <v>2354</v>
      </c>
      <c r="D2004" s="597" t="s">
        <v>251</v>
      </c>
      <c r="E2004" s="597" t="s">
        <v>4</v>
      </c>
      <c r="F2004" s="597" t="s">
        <v>303</v>
      </c>
      <c r="G2004" s="597" t="s">
        <v>270</v>
      </c>
      <c r="H2004" s="598" t="str">
        <f t="shared" si="62"/>
        <v>APOIO A INSTALAÇÃO LABORATORIAL DE P,D&amp;I;INSTITUIÇÃO CREDENCIADA;;PRIVADA;NÃO;RECURSOS HUMANOS;TAXA DE BANCADA</v>
      </c>
      <c r="I2004" s="599" t="s">
        <v>1567</v>
      </c>
      <c r="J2004" s="600" t="str">
        <f t="shared" si="63"/>
        <v>DESPESA NÃO ADMITIDA COM RECURSOS DA CLÁUSULA DE P,D&amp;I, CONSIDERANDO O EXECUTOR E A QUALIFICAÇÃO DO PROJETO OU PROGRAMA</v>
      </c>
    </row>
    <row r="2005" spans="1:10" ht="12" customHeight="1" x14ac:dyDescent="0.3">
      <c r="A2005" s="597" t="s">
        <v>2356</v>
      </c>
      <c r="B2005" s="597" t="s">
        <v>242</v>
      </c>
      <c r="C2005" s="597" t="s">
        <v>2354</v>
      </c>
      <c r="D2005" s="597" t="s">
        <v>251</v>
      </c>
      <c r="E2005" s="597" t="s">
        <v>4</v>
      </c>
      <c r="F2005" s="597" t="s">
        <v>2357</v>
      </c>
      <c r="G2005" s="597" t="s">
        <v>232</v>
      </c>
      <c r="H2005" s="598" t="str">
        <f t="shared" si="62"/>
        <v>APOIO A INSTALAÇÃO LABORATORIAL DE P,D&amp;I;INSTITUIÇÃO CREDENCIADA;;PRIVADA;NÃO;SERVICOS;OUTRO SERVIÇO DE APOIO</v>
      </c>
      <c r="I2005" s="599" t="s">
        <v>1567</v>
      </c>
      <c r="J2005" s="600" t="str">
        <f t="shared" si="63"/>
        <v>DESPESA NÃO ADMITIDA COM RECURSOS DA CLÁUSULA DE P,D&amp;I, CONSIDERANDO O EXECUTOR E A QUALIFICAÇÃO DO PROJETO OU PROGRAMA</v>
      </c>
    </row>
    <row r="2006" spans="1:10" ht="12" customHeight="1" x14ac:dyDescent="0.3">
      <c r="A2006" s="597" t="s">
        <v>2356</v>
      </c>
      <c r="B2006" s="597" t="s">
        <v>242</v>
      </c>
      <c r="C2006" s="597" t="s">
        <v>2354</v>
      </c>
      <c r="D2006" s="597" t="s">
        <v>251</v>
      </c>
      <c r="E2006" s="597" t="s">
        <v>4</v>
      </c>
      <c r="F2006" s="597" t="s">
        <v>2357</v>
      </c>
      <c r="G2006" s="597" t="s">
        <v>221</v>
      </c>
      <c r="H2006" s="598" t="str">
        <f t="shared" si="62"/>
        <v>APOIO A INSTALAÇÃO LABORATORIAL DE P,D&amp;I;INSTITUIÇÃO CREDENCIADA;;PRIVADA;NÃO;SERVICOS;PERFURAÇÃO DE POÇO ESTRATIGRÁFICO</v>
      </c>
      <c r="I2006" s="599" t="s">
        <v>1567</v>
      </c>
      <c r="J2006" s="600" t="str">
        <f t="shared" si="63"/>
        <v>DESPESA NÃO ADMITIDA COM RECURSOS DA CLÁUSULA DE P,D&amp;I, CONSIDERANDO O EXECUTOR E A QUALIFICAÇÃO DO PROJETO OU PROGRAMA</v>
      </c>
    </row>
    <row r="2007" spans="1:10" ht="12" customHeight="1" x14ac:dyDescent="0.3">
      <c r="A2007" s="597" t="s">
        <v>2356</v>
      </c>
      <c r="B2007" s="597" t="s">
        <v>242</v>
      </c>
      <c r="C2007" s="597" t="s">
        <v>2354</v>
      </c>
      <c r="D2007" s="597" t="s">
        <v>251</v>
      </c>
      <c r="E2007" s="597" t="s">
        <v>4</v>
      </c>
      <c r="F2007" s="597" t="s">
        <v>2357</v>
      </c>
      <c r="G2007" s="597" t="s">
        <v>2055</v>
      </c>
      <c r="H2007" s="598" t="str">
        <f t="shared" si="62"/>
        <v>APOIO A INSTALAÇÃO LABORATORIAL DE P,D&amp;I;INSTITUIÇÃO CREDENCIADA;;PRIVADA;NÃO;SERVICOS;SERVIÇO DE APOIO PARA AQUISIÇÃO DE DADOS</v>
      </c>
      <c r="I2007" s="599" t="s">
        <v>1567</v>
      </c>
      <c r="J2007" s="600" t="str">
        <f t="shared" si="63"/>
        <v>DESPESA NÃO ADMITIDA COM RECURSOS DA CLÁUSULA DE P,D&amp;I, CONSIDERANDO O EXECUTOR E A QUALIFICAÇÃO DO PROJETO OU PROGRAMA</v>
      </c>
    </row>
    <row r="2008" spans="1:10" ht="12" customHeight="1" x14ac:dyDescent="0.3">
      <c r="A2008" s="597" t="s">
        <v>2356</v>
      </c>
      <c r="B2008" s="597" t="s">
        <v>242</v>
      </c>
      <c r="C2008" s="597" t="s">
        <v>2354</v>
      </c>
      <c r="D2008" s="597" t="s">
        <v>251</v>
      </c>
      <c r="E2008" s="597" t="s">
        <v>4</v>
      </c>
      <c r="F2008" s="597" t="s">
        <v>2357</v>
      </c>
      <c r="G2008" s="597" t="s">
        <v>230</v>
      </c>
      <c r="H2008" s="598" t="str">
        <f t="shared" si="62"/>
        <v>APOIO A INSTALAÇÃO LABORATORIAL DE P,D&amp;I;INSTITUIÇÃO CREDENCIADA;;PRIVADA;NÃO;SERVICOS;SERVIÇO DE EDITORAÇÃO E IMPRESSÃO</v>
      </c>
      <c r="I2008" s="599" t="s">
        <v>1567</v>
      </c>
      <c r="J2008" s="600" t="str">
        <f t="shared" si="63"/>
        <v>DESPESA NÃO ADMITIDA COM RECURSOS DA CLÁUSULA DE P,D&amp;I, CONSIDERANDO O EXECUTOR E A QUALIFICAÇÃO DO PROJETO OU PROGRAMA</v>
      </c>
    </row>
    <row r="2009" spans="1:10" ht="12" customHeight="1" x14ac:dyDescent="0.3">
      <c r="A2009" s="597" t="s">
        <v>2356</v>
      </c>
      <c r="B2009" s="597" t="s">
        <v>242</v>
      </c>
      <c r="C2009" s="597" t="s">
        <v>2354</v>
      </c>
      <c r="D2009" s="597" t="s">
        <v>251</v>
      </c>
      <c r="E2009" s="597" t="s">
        <v>4</v>
      </c>
      <c r="F2009" s="597" t="s">
        <v>2357</v>
      </c>
      <c r="G2009" s="597" t="s">
        <v>231</v>
      </c>
      <c r="H2009" s="598" t="str">
        <f t="shared" si="62"/>
        <v>APOIO A INSTALAÇÃO LABORATORIAL DE P,D&amp;I;INSTITUIÇÃO CREDENCIADA;;PRIVADA;NÃO;SERVICOS;SERVIÇO DE LOCOMOÇÃO E TRANSPORTE</v>
      </c>
      <c r="I2009" s="599" t="s">
        <v>1567</v>
      </c>
      <c r="J2009" s="600" t="str">
        <f t="shared" si="63"/>
        <v>DESPESA NÃO ADMITIDA COM RECURSOS DA CLÁUSULA DE P,D&amp;I, CONSIDERANDO O EXECUTOR E A QUALIFICAÇÃO DO PROJETO OU PROGRAMA</v>
      </c>
    </row>
    <row r="2010" spans="1:10" ht="12" customHeight="1" x14ac:dyDescent="0.3">
      <c r="A2010" s="597" t="s">
        <v>2356</v>
      </c>
      <c r="B2010" s="597" t="s">
        <v>242</v>
      </c>
      <c r="C2010" s="597" t="s">
        <v>2354</v>
      </c>
      <c r="D2010" s="597" t="s">
        <v>251</v>
      </c>
      <c r="E2010" s="597" t="s">
        <v>4</v>
      </c>
      <c r="F2010" s="597" t="s">
        <v>2357</v>
      </c>
      <c r="G2010" s="597" t="s">
        <v>2358</v>
      </c>
      <c r="H2010" s="598" t="str">
        <f t="shared" ref="H2010:H2072" si="64">CONCATENATE(A2010,$H$2,B2010,$H$2,C2010,$H$2,D2010,$H$2,E2010,$H$2,F2010,$H$2,G2010)</f>
        <v>APOIO A INSTALAÇÃO LABORATORIAL DE P,D&amp;I;INSTITUIÇÃO CREDENCIADA;;PRIVADA;NÃO;SERVICOS;SERVIÇO DE MANUTENÇÃO</v>
      </c>
      <c r="I2010" s="599" t="s">
        <v>1575</v>
      </c>
      <c r="J2010" s="600" t="str">
        <f t="shared" ref="J2010:J2072" si="65">IF(I2010="N",J$3,"")</f>
        <v/>
      </c>
    </row>
    <row r="2011" spans="1:10" ht="12" customHeight="1" x14ac:dyDescent="0.3">
      <c r="A2011" s="597" t="s">
        <v>2356</v>
      </c>
      <c r="B2011" s="597" t="s">
        <v>242</v>
      </c>
      <c r="C2011" s="597" t="s">
        <v>2354</v>
      </c>
      <c r="D2011" s="597" t="s">
        <v>251</v>
      </c>
      <c r="E2011" s="597" t="s">
        <v>4</v>
      </c>
      <c r="F2011" s="597" t="s">
        <v>2357</v>
      </c>
      <c r="G2011" s="597" t="s">
        <v>2399</v>
      </c>
      <c r="H2011" s="598" t="str">
        <f t="shared" si="64"/>
        <v>APOIO A INSTALAÇÃO LABORATORIAL DE P,D&amp;I;INSTITUIÇÃO CREDENCIADA;;PRIVADA;NÃO;SERVICOS;SERVIÇO TÉCNICO ESPECIALIZADO</v>
      </c>
      <c r="I2011" s="599" t="s">
        <v>1567</v>
      </c>
      <c r="J2011" s="600" t="str">
        <f t="shared" si="65"/>
        <v>DESPESA NÃO ADMITIDA COM RECURSOS DA CLÁUSULA DE P,D&amp;I, CONSIDERANDO O EXECUTOR E A QUALIFICAÇÃO DO PROJETO OU PROGRAMA</v>
      </c>
    </row>
    <row r="2012" spans="1:10" ht="12" customHeight="1" x14ac:dyDescent="0.3">
      <c r="A2012" s="597" t="s">
        <v>2356</v>
      </c>
      <c r="B2012" s="597" t="s">
        <v>242</v>
      </c>
      <c r="C2012" s="597" t="s">
        <v>2354</v>
      </c>
      <c r="D2012" s="597" t="s">
        <v>251</v>
      </c>
      <c r="E2012" s="597" t="s">
        <v>4</v>
      </c>
      <c r="F2012" s="597" t="s">
        <v>2357</v>
      </c>
      <c r="G2012" s="597" t="s">
        <v>2359</v>
      </c>
      <c r="H2012" s="598" t="str">
        <f t="shared" si="64"/>
        <v>APOIO A INSTALAÇÃO LABORATORIAL DE P,D&amp;I;INSTITUIÇÃO CREDENCIADA;;PRIVADA;NÃO;SERVICOS;SERVIÇOS COMPUTACIONAIS</v>
      </c>
      <c r="I2012" s="599" t="s">
        <v>1567</v>
      </c>
      <c r="J2012" s="600" t="str">
        <f t="shared" si="65"/>
        <v>DESPESA NÃO ADMITIDA COM RECURSOS DA CLÁUSULA DE P,D&amp;I, CONSIDERANDO O EXECUTOR E A QUALIFICAÇÃO DO PROJETO OU PROGRAMA</v>
      </c>
    </row>
    <row r="2013" spans="1:10" ht="12" customHeight="1" x14ac:dyDescent="0.3">
      <c r="A2013" s="597" t="s">
        <v>2356</v>
      </c>
      <c r="B2013" s="597" t="s">
        <v>242</v>
      </c>
      <c r="C2013" s="597" t="s">
        <v>2354</v>
      </c>
      <c r="D2013" s="597" t="s">
        <v>251</v>
      </c>
      <c r="E2013" s="597" t="s">
        <v>4</v>
      </c>
      <c r="F2013" s="597" t="s">
        <v>2357</v>
      </c>
      <c r="G2013" s="597" t="s">
        <v>229</v>
      </c>
      <c r="H2013" s="598" t="str">
        <f t="shared" si="64"/>
        <v>APOIO A INSTALAÇÃO LABORATORIAL DE P,D&amp;I;INSTITUIÇÃO CREDENCIADA;;PRIVADA;NÃO;SERVICOS;TAXA DE INSCRIÇÃO EM CONGRESSO OU EVENTO</v>
      </c>
      <c r="I2013" s="599" t="s">
        <v>1567</v>
      </c>
      <c r="J2013" s="600" t="str">
        <f t="shared" si="65"/>
        <v>DESPESA NÃO ADMITIDA COM RECURSOS DA CLÁUSULA DE P,D&amp;I, CONSIDERANDO O EXECUTOR E A QUALIFICAÇÃO DO PROJETO OU PROGRAMA</v>
      </c>
    </row>
    <row r="2014" spans="1:10" ht="12" customHeight="1" x14ac:dyDescent="0.3">
      <c r="A2014" s="597" t="s">
        <v>2356</v>
      </c>
      <c r="B2014" s="597" t="s">
        <v>242</v>
      </c>
      <c r="C2014" s="597" t="s">
        <v>2354</v>
      </c>
      <c r="D2014" s="597" t="s">
        <v>251</v>
      </c>
      <c r="E2014" s="597" t="s">
        <v>4</v>
      </c>
      <c r="F2014" s="597" t="s">
        <v>2360</v>
      </c>
      <c r="G2014" s="597" t="s">
        <v>2064</v>
      </c>
      <c r="H2014" s="598" t="str">
        <f t="shared" si="64"/>
        <v>APOIO A INSTALAÇÃO LABORATORIAL DE P,D&amp;I;INSTITUIÇÃO CREDENCIADA;;PRIVADA;NÃO;SERVICOS - TIB;SERVIÇO DE TIB</v>
      </c>
      <c r="I2014" s="599" t="s">
        <v>1567</v>
      </c>
      <c r="J2014" s="600" t="str">
        <f t="shared" si="65"/>
        <v>DESPESA NÃO ADMITIDA COM RECURSOS DA CLÁUSULA DE P,D&amp;I, CONSIDERANDO O EXECUTOR E A QUALIFICAÇÃO DO PROJETO OU PROGRAMA</v>
      </c>
    </row>
    <row r="2015" spans="1:10" ht="12" customHeight="1" x14ac:dyDescent="0.3">
      <c r="A2015" s="597" t="s">
        <v>2356</v>
      </c>
      <c r="B2015" s="597" t="s">
        <v>242</v>
      </c>
      <c r="C2015" s="597" t="s">
        <v>2354</v>
      </c>
      <c r="D2015" s="597" t="s">
        <v>251</v>
      </c>
      <c r="E2015" s="597" t="s">
        <v>4</v>
      </c>
      <c r="F2015" s="597" t="s">
        <v>2360</v>
      </c>
      <c r="G2015" s="597" t="s">
        <v>2057</v>
      </c>
      <c r="H2015" s="598" t="str">
        <f t="shared" si="64"/>
        <v>APOIO A INSTALAÇÃO LABORATORIAL DE P,D&amp;I;INSTITUIÇÃO CREDENCIADA;;PRIVADA;NÃO;SERVICOS - TIB;SERVIÇO DE TREINAMENTO, SUPORTE E QUALIFICAÇÃO</v>
      </c>
      <c r="I2015" s="599" t="s">
        <v>1567</v>
      </c>
      <c r="J2015" s="600" t="str">
        <f t="shared" si="65"/>
        <v>DESPESA NÃO ADMITIDA COM RECURSOS DA CLÁUSULA DE P,D&amp;I, CONSIDERANDO O EXECUTOR E A QUALIFICAÇÃO DO PROJETO OU PROGRAMA</v>
      </c>
    </row>
    <row r="2016" spans="1:10" ht="12" customHeight="1" x14ac:dyDescent="0.3">
      <c r="A2016" s="597" t="s">
        <v>2356</v>
      </c>
      <c r="B2016" s="597" t="s">
        <v>242</v>
      </c>
      <c r="C2016" s="597" t="s">
        <v>2354</v>
      </c>
      <c r="D2016" s="597" t="s">
        <v>251</v>
      </c>
      <c r="E2016" s="597" t="s">
        <v>4</v>
      </c>
      <c r="F2016" s="597" t="s">
        <v>2360</v>
      </c>
      <c r="G2016" s="597" t="s">
        <v>2056</v>
      </c>
      <c r="H2016" s="598" t="str">
        <f t="shared" si="64"/>
        <v>APOIO A INSTALAÇÃO LABORATORIAL DE P,D&amp;I;INSTITUIÇÃO CREDENCIADA;;PRIVADA;NÃO;SERVICOS - TIB;SERVIÇO ESPECIALIZADO PARA TIB - NORMALIZAÇÃO</v>
      </c>
      <c r="I2016" s="599" t="s">
        <v>1567</v>
      </c>
      <c r="J2016" s="600" t="str">
        <f t="shared" si="65"/>
        <v>DESPESA NÃO ADMITIDA COM RECURSOS DA CLÁUSULA DE P,D&amp;I, CONSIDERANDO O EXECUTOR E A QUALIFICAÇÃO DO PROJETO OU PROGRAMA</v>
      </c>
    </row>
    <row r="2017" spans="1:10" ht="12" customHeight="1" x14ac:dyDescent="0.3">
      <c r="A2017" s="597" t="s">
        <v>2356</v>
      </c>
      <c r="B2017" s="597" t="s">
        <v>242</v>
      </c>
      <c r="C2017" s="597" t="s">
        <v>2354</v>
      </c>
      <c r="D2017" s="597" t="s">
        <v>251</v>
      </c>
      <c r="E2017" s="597" t="s">
        <v>4</v>
      </c>
      <c r="F2017" s="597" t="s">
        <v>1648</v>
      </c>
      <c r="G2017" s="597" t="s">
        <v>2202</v>
      </c>
      <c r="H2017" s="598" t="str">
        <f t="shared" si="64"/>
        <v>APOIO A INSTALAÇÃO LABORATORIAL DE P,D&amp;I;INSTITUIÇÃO CREDENCIADA;;PRIVADA;NÃO;TESTES OPERACIONAIS;NA</v>
      </c>
      <c r="I2017" s="599" t="s">
        <v>1567</v>
      </c>
      <c r="J2017" s="600" t="str">
        <f t="shared" si="65"/>
        <v>DESPESA NÃO ADMITIDA COM RECURSOS DA CLÁUSULA DE P,D&amp;I, CONSIDERANDO O EXECUTOR E A QUALIFICAÇÃO DO PROJETO OU PROGRAMA</v>
      </c>
    </row>
    <row r="2018" spans="1:10" ht="12" customHeight="1" x14ac:dyDescent="0.3">
      <c r="A2018" s="597" t="s">
        <v>2356</v>
      </c>
      <c r="B2018" s="597" t="s">
        <v>242</v>
      </c>
      <c r="C2018" s="597" t="s">
        <v>2354</v>
      </c>
      <c r="D2018" s="597" t="s">
        <v>251</v>
      </c>
      <c r="E2018" s="597" t="s">
        <v>4</v>
      </c>
      <c r="F2018" s="597" t="s">
        <v>281</v>
      </c>
      <c r="G2018" s="597" t="s">
        <v>2202</v>
      </c>
      <c r="H2018" s="598" t="str">
        <f t="shared" si="64"/>
        <v>APOIO A INSTALAÇÃO LABORATORIAL DE P,D&amp;I;INSTITUIÇÃO CREDENCIADA;;PRIVADA;NÃO;TRIBUTOS;NA</v>
      </c>
      <c r="I2018" s="599" t="s">
        <v>1575</v>
      </c>
      <c r="J2018" s="600" t="str">
        <f t="shared" si="65"/>
        <v/>
      </c>
    </row>
    <row r="2019" spans="1:10" ht="12" customHeight="1" x14ac:dyDescent="0.3">
      <c r="A2019" s="597" t="s">
        <v>2356</v>
      </c>
      <c r="B2019" s="597" t="s">
        <v>242</v>
      </c>
      <c r="C2019" s="597" t="s">
        <v>2354</v>
      </c>
      <c r="D2019" s="597" t="s">
        <v>251</v>
      </c>
      <c r="E2019" s="597" t="s">
        <v>3</v>
      </c>
      <c r="F2019" s="597" t="s">
        <v>1646</v>
      </c>
      <c r="G2019" s="597" t="s">
        <v>2050</v>
      </c>
      <c r="H2019" s="598" t="str">
        <f t="shared" si="64"/>
        <v>APOIO A INSTALAÇÃO LABORATORIAL DE P,D&amp;I;INSTITUIÇÃO CREDENCIADA;;PRIVADA;SIM;CAPACITACAO DE FORNECEDORES;BENS E MATERIAIS - CABEÇA DE SÉRIE E LOTE PILOTO</v>
      </c>
      <c r="I2019" s="599" t="s">
        <v>1567</v>
      </c>
      <c r="J2019" s="600" t="str">
        <f t="shared" si="65"/>
        <v>DESPESA NÃO ADMITIDA COM RECURSOS DA CLÁUSULA DE P,D&amp;I, CONSIDERANDO O EXECUTOR E A QUALIFICAÇÃO DO PROJETO OU PROGRAMA</v>
      </c>
    </row>
    <row r="2020" spans="1:10" ht="12" customHeight="1" x14ac:dyDescent="0.3">
      <c r="A2020" s="597" t="s">
        <v>2356</v>
      </c>
      <c r="B2020" s="597" t="s">
        <v>242</v>
      </c>
      <c r="C2020" s="597" t="s">
        <v>2354</v>
      </c>
      <c r="D2020" s="597" t="s">
        <v>251</v>
      </c>
      <c r="E2020" s="597" t="s">
        <v>3</v>
      </c>
      <c r="F2020" s="597" t="s">
        <v>1646</v>
      </c>
      <c r="G2020" s="597" t="s">
        <v>2053</v>
      </c>
      <c r="H2020" s="598" t="str">
        <f t="shared" si="64"/>
        <v>APOIO A INSTALAÇÃO LABORATORIAL DE P,D&amp;I;INSTITUIÇÃO CREDENCIADA;;PRIVADA;SIM;CAPACITACAO DE FORNECEDORES;EQUIPAMENTOS E MATERIAIS - PRIMEIRO LOTE</v>
      </c>
      <c r="I2020" s="599" t="s">
        <v>1567</v>
      </c>
      <c r="J2020" s="600" t="str">
        <f t="shared" si="65"/>
        <v>DESPESA NÃO ADMITIDA COM RECURSOS DA CLÁUSULA DE P,D&amp;I, CONSIDERANDO O EXECUTOR E A QUALIFICAÇÃO DO PROJETO OU PROGRAMA</v>
      </c>
    </row>
    <row r="2021" spans="1:10" ht="12" customHeight="1" x14ac:dyDescent="0.3">
      <c r="A2021" s="597" t="s">
        <v>2356</v>
      </c>
      <c r="B2021" s="597" t="s">
        <v>242</v>
      </c>
      <c r="C2021" s="597" t="s">
        <v>2354</v>
      </c>
      <c r="D2021" s="597" t="s">
        <v>251</v>
      </c>
      <c r="E2021" s="597" t="s">
        <v>3</v>
      </c>
      <c r="F2021" s="597" t="s">
        <v>1646</v>
      </c>
      <c r="G2021" s="597" t="s">
        <v>260</v>
      </c>
      <c r="H2021" s="598" t="str">
        <f t="shared" si="64"/>
        <v>APOIO A INSTALAÇÃO LABORATORIAL DE P,D&amp;I;INSTITUIÇÃO CREDENCIADA;;PRIVADA;SIM;CAPACITACAO DE FORNECEDORES;EQUIPAMENTOS LABORATORIAIS</v>
      </c>
      <c r="I2021" s="599" t="s">
        <v>1567</v>
      </c>
      <c r="J2021" s="600" t="str">
        <f t="shared" si="65"/>
        <v>DESPESA NÃO ADMITIDA COM RECURSOS DA CLÁUSULA DE P,D&amp;I, CONSIDERANDO O EXECUTOR E A QUALIFICAÇÃO DO PROJETO OU PROGRAMA</v>
      </c>
    </row>
    <row r="2022" spans="1:10" ht="12" customHeight="1" x14ac:dyDescent="0.3">
      <c r="A2022" s="597" t="s">
        <v>2356</v>
      </c>
      <c r="B2022" s="597" t="s">
        <v>242</v>
      </c>
      <c r="C2022" s="597" t="s">
        <v>2354</v>
      </c>
      <c r="D2022" s="597" t="s">
        <v>251</v>
      </c>
      <c r="E2022" s="597" t="s">
        <v>3</v>
      </c>
      <c r="F2022" s="597" t="s">
        <v>1646</v>
      </c>
      <c r="G2022" s="597" t="s">
        <v>2052</v>
      </c>
      <c r="H2022" s="598" t="str">
        <f t="shared" si="64"/>
        <v>APOIO A INSTALAÇÃO LABORATORIAL DE P,D&amp;I;INSTITUIÇÃO CREDENCIADA;;PRIVADA;SIM;CAPACITACAO DE FORNECEDORES;ESTUDOS DE VIABILIDADE TÉCNICA E ECONÔMICA</v>
      </c>
      <c r="I2022" s="599" t="s">
        <v>1567</v>
      </c>
      <c r="J2022" s="600" t="str">
        <f t="shared" si="65"/>
        <v>DESPESA NÃO ADMITIDA COM RECURSOS DA CLÁUSULA DE P,D&amp;I, CONSIDERANDO O EXECUTOR E A QUALIFICAÇÃO DO PROJETO OU PROGRAMA</v>
      </c>
    </row>
    <row r="2023" spans="1:10" ht="12" customHeight="1" x14ac:dyDescent="0.3">
      <c r="A2023" s="597" t="s">
        <v>2356</v>
      </c>
      <c r="B2023" s="597" t="s">
        <v>242</v>
      </c>
      <c r="C2023" s="597" t="s">
        <v>2354</v>
      </c>
      <c r="D2023" s="597" t="s">
        <v>251</v>
      </c>
      <c r="E2023" s="597" t="s">
        <v>3</v>
      </c>
      <c r="F2023" s="597" t="s">
        <v>1646</v>
      </c>
      <c r="G2023" s="597" t="s">
        <v>2051</v>
      </c>
      <c r="H2023" s="598" t="str">
        <f t="shared" si="64"/>
        <v>APOIO A INSTALAÇÃO LABORATORIAL DE P,D&amp;I;INSTITUIÇÃO CREDENCIADA;;PRIVADA;SIM;CAPACITACAO DE FORNECEDORES;SERVIÇOS - CABEÇA DE SÉRIE E LOTE PILOTO</v>
      </c>
      <c r="I2023" s="599" t="s">
        <v>1567</v>
      </c>
      <c r="J2023" s="600" t="str">
        <f t="shared" si="65"/>
        <v>DESPESA NÃO ADMITIDA COM RECURSOS DA CLÁUSULA DE P,D&amp;I, CONSIDERANDO O EXECUTOR E A QUALIFICAÇÃO DO PROJETO OU PROGRAMA</v>
      </c>
    </row>
    <row r="2024" spans="1:10" ht="12" customHeight="1" x14ac:dyDescent="0.3">
      <c r="A2024" s="597" t="s">
        <v>2356</v>
      </c>
      <c r="B2024" s="597" t="s">
        <v>242</v>
      </c>
      <c r="C2024" s="597" t="s">
        <v>2354</v>
      </c>
      <c r="D2024" s="597" t="s">
        <v>251</v>
      </c>
      <c r="E2024" s="597" t="s">
        <v>3</v>
      </c>
      <c r="F2024" s="597" t="s">
        <v>1646</v>
      </c>
      <c r="G2024" s="597" t="s">
        <v>2054</v>
      </c>
      <c r="H2024" s="598" t="str">
        <f t="shared" si="64"/>
        <v>APOIO A INSTALAÇÃO LABORATORIAL DE P,D&amp;I;INSTITUIÇÃO CREDENCIADA;;PRIVADA;SIM;CAPACITACAO DE FORNECEDORES;SERVIÇOS - OPERACIONALIZAÇÃO DE EQUIPAMENTOS</v>
      </c>
      <c r="I2024" s="599" t="s">
        <v>1567</v>
      </c>
      <c r="J2024" s="600" t="str">
        <f t="shared" si="65"/>
        <v>DESPESA NÃO ADMITIDA COM RECURSOS DA CLÁUSULA DE P,D&amp;I, CONSIDERANDO O EXECUTOR E A QUALIFICAÇÃO DO PROJETO OU PROGRAMA</v>
      </c>
    </row>
    <row r="2025" spans="1:10" ht="12" customHeight="1" x14ac:dyDescent="0.3">
      <c r="A2025" s="597" t="s">
        <v>2356</v>
      </c>
      <c r="B2025" s="597" t="s">
        <v>242</v>
      </c>
      <c r="C2025" s="597" t="s">
        <v>2354</v>
      </c>
      <c r="D2025" s="597" t="s">
        <v>251</v>
      </c>
      <c r="E2025" s="597" t="s">
        <v>3</v>
      </c>
      <c r="F2025" s="597" t="s">
        <v>2362</v>
      </c>
      <c r="G2025" s="597" t="s">
        <v>2202</v>
      </c>
      <c r="H2025" s="598" t="str">
        <f t="shared" si="64"/>
        <v>APOIO A INSTALAÇÃO LABORATORIAL DE P,D&amp;I;INSTITUIÇÃO CREDENCIADA;;PRIVADA;SIM;CUSTOS DIRETOS;NA</v>
      </c>
      <c r="I2025" s="599" t="s">
        <v>1567</v>
      </c>
      <c r="J2025" s="600" t="str">
        <f t="shared" si="65"/>
        <v>DESPESA NÃO ADMITIDA COM RECURSOS DA CLÁUSULA DE P,D&amp;I, CONSIDERANDO O EXECUTOR E A QUALIFICAÇÃO DO PROJETO OU PROGRAMA</v>
      </c>
    </row>
    <row r="2026" spans="1:10" ht="12" customHeight="1" x14ac:dyDescent="0.3">
      <c r="A2026" s="597" t="s">
        <v>2356</v>
      </c>
      <c r="B2026" s="597" t="s">
        <v>242</v>
      </c>
      <c r="C2026" s="597" t="s">
        <v>2354</v>
      </c>
      <c r="D2026" s="597" t="s">
        <v>251</v>
      </c>
      <c r="E2026" s="597" t="s">
        <v>3</v>
      </c>
      <c r="F2026" s="597" t="s">
        <v>1643</v>
      </c>
      <c r="G2026" s="597" t="s">
        <v>2202</v>
      </c>
      <c r="H2026" s="598" t="str">
        <f t="shared" si="64"/>
        <v>APOIO A INSTALAÇÃO LABORATORIAL DE P,D&amp;I;INSTITUIÇÃO CREDENCIADA;;PRIVADA;SIM;DIARIAS E AJUDA DE CUSTO;NA</v>
      </c>
      <c r="I2026" s="599" t="s">
        <v>1567</v>
      </c>
      <c r="J2026" s="600" t="str">
        <f t="shared" si="65"/>
        <v>DESPESA NÃO ADMITIDA COM RECURSOS DA CLÁUSULA DE P,D&amp;I, CONSIDERANDO O EXECUTOR E A QUALIFICAÇÃO DO PROJETO OU PROGRAMA</v>
      </c>
    </row>
    <row r="2027" spans="1:10" ht="12" customHeight="1" x14ac:dyDescent="0.3">
      <c r="A2027" s="597" t="s">
        <v>2356</v>
      </c>
      <c r="B2027" s="597" t="s">
        <v>242</v>
      </c>
      <c r="C2027" s="597" t="s">
        <v>2354</v>
      </c>
      <c r="D2027" s="597" t="s">
        <v>251</v>
      </c>
      <c r="E2027" s="597" t="s">
        <v>3</v>
      </c>
      <c r="F2027" s="597" t="s">
        <v>1645</v>
      </c>
      <c r="G2027" s="597" t="s">
        <v>2361</v>
      </c>
      <c r="H2027" s="598" t="str">
        <f t="shared" si="64"/>
        <v>APOIO A INSTALAÇÃO LABORATORIAL DE P,D&amp;I;INSTITUIÇÃO CREDENCIADA;;PRIVADA;SIM;EQUIPAMENTO E MATERIAL PERMANENTE;EQUIPAMENTO</v>
      </c>
      <c r="I2027" s="599" t="s">
        <v>1575</v>
      </c>
      <c r="J2027" s="600" t="str">
        <f t="shared" si="65"/>
        <v/>
      </c>
    </row>
    <row r="2028" spans="1:10" ht="12" customHeight="1" x14ac:dyDescent="0.3">
      <c r="A2028" s="597" t="s">
        <v>2356</v>
      </c>
      <c r="B2028" s="597" t="s">
        <v>242</v>
      </c>
      <c r="C2028" s="597" t="s">
        <v>2354</v>
      </c>
      <c r="D2028" s="597" t="s">
        <v>251</v>
      </c>
      <c r="E2028" s="597" t="s">
        <v>3</v>
      </c>
      <c r="F2028" s="597" t="s">
        <v>1645</v>
      </c>
      <c r="G2028" s="597" t="s">
        <v>1248</v>
      </c>
      <c r="H2028" s="598" t="str">
        <f t="shared" si="64"/>
        <v>APOIO A INSTALAÇÃO LABORATORIAL DE P,D&amp;I;INSTITUIÇÃO CREDENCIADA;;PRIVADA;SIM;EQUIPAMENTO E MATERIAL PERMANENTE;MATERIAL PERMANENTE</v>
      </c>
      <c r="I2028" s="599" t="s">
        <v>1575</v>
      </c>
      <c r="J2028" s="600" t="str">
        <f t="shared" si="65"/>
        <v/>
      </c>
    </row>
    <row r="2029" spans="1:10" ht="12" customHeight="1" x14ac:dyDescent="0.3">
      <c r="A2029" s="597" t="s">
        <v>2356</v>
      </c>
      <c r="B2029" s="597" t="s">
        <v>242</v>
      </c>
      <c r="C2029" s="597" t="s">
        <v>2354</v>
      </c>
      <c r="D2029" s="597" t="s">
        <v>251</v>
      </c>
      <c r="E2029" s="597" t="s">
        <v>3</v>
      </c>
      <c r="F2029" s="597" t="s">
        <v>448</v>
      </c>
      <c r="G2029" s="597" t="s">
        <v>2062</v>
      </c>
      <c r="H2029" s="598" t="str">
        <f t="shared" si="64"/>
        <v>APOIO A INSTALAÇÃO LABORATORIAL DE P,D&amp;I;INSTITUIÇÃO CREDENCIADA;;PRIVADA;SIM;EQUIPE;BOLSA - ALUNO DE GRADUAÇÃO OU PÓS-GRADUAÇÃO</v>
      </c>
      <c r="I2029" s="599" t="s">
        <v>1575</v>
      </c>
      <c r="J2029" s="600" t="str">
        <f t="shared" si="65"/>
        <v/>
      </c>
    </row>
    <row r="2030" spans="1:10" ht="12" customHeight="1" x14ac:dyDescent="0.3">
      <c r="A2030" s="597" t="s">
        <v>2356</v>
      </c>
      <c r="B2030" s="597" t="s">
        <v>242</v>
      </c>
      <c r="C2030" s="597" t="s">
        <v>2354</v>
      </c>
      <c r="D2030" s="597" t="s">
        <v>251</v>
      </c>
      <c r="E2030" s="597" t="s">
        <v>3</v>
      </c>
      <c r="F2030" s="597" t="s">
        <v>448</v>
      </c>
      <c r="G2030" s="597" t="s">
        <v>2061</v>
      </c>
      <c r="H2030" s="598" t="str">
        <f t="shared" si="64"/>
        <v>APOIO A INSTALAÇÃO LABORATORIAL DE P,D&amp;I;INSTITUIÇÃO CREDENCIADA;;PRIVADA;SIM;EQUIPE;BOLSA - DOCENTE OU PESQUISADOR DA INSTITUIÇÃO</v>
      </c>
      <c r="I2030" s="599" t="s">
        <v>1575</v>
      </c>
      <c r="J2030" s="600" t="str">
        <f t="shared" si="65"/>
        <v/>
      </c>
    </row>
    <row r="2031" spans="1:10" ht="12" customHeight="1" x14ac:dyDescent="0.3">
      <c r="A2031" s="597" t="s">
        <v>2356</v>
      </c>
      <c r="B2031" s="597" t="s">
        <v>242</v>
      </c>
      <c r="C2031" s="597" t="s">
        <v>2354</v>
      </c>
      <c r="D2031" s="597" t="s">
        <v>251</v>
      </c>
      <c r="E2031" s="597" t="s">
        <v>3</v>
      </c>
      <c r="F2031" s="597" t="s">
        <v>448</v>
      </c>
      <c r="G2031" s="597" t="s">
        <v>2063</v>
      </c>
      <c r="H2031" s="598" t="str">
        <f t="shared" si="64"/>
        <v>APOIO A INSTALAÇÃO LABORATORIAL DE P,D&amp;I;INSTITUIÇÃO CREDENCIADA;;PRIVADA;SIM;EQUIPE;BOLSA - PESQUISADOR VISITANTE</v>
      </c>
      <c r="I2031" s="599" t="s">
        <v>1575</v>
      </c>
      <c r="J2031" s="600" t="str">
        <f t="shared" si="65"/>
        <v/>
      </c>
    </row>
    <row r="2032" spans="1:10" ht="12" customHeight="1" x14ac:dyDescent="0.3">
      <c r="A2032" s="597" t="s">
        <v>2356</v>
      </c>
      <c r="B2032" s="597" t="s">
        <v>242</v>
      </c>
      <c r="C2032" s="597" t="s">
        <v>2354</v>
      </c>
      <c r="D2032" s="597" t="s">
        <v>251</v>
      </c>
      <c r="E2032" s="597" t="s">
        <v>3</v>
      </c>
      <c r="F2032" s="597" t="s">
        <v>448</v>
      </c>
      <c r="G2032" s="597" t="s">
        <v>1641</v>
      </c>
      <c r="H2032" s="598" t="str">
        <f t="shared" si="64"/>
        <v>APOIO A INSTALAÇÃO LABORATORIAL DE P,D&amp;I;INSTITUIÇÃO CREDENCIADA;;PRIVADA;SIM;EQUIPE;REMUNERAÇÃO DIRETA</v>
      </c>
      <c r="I2032" s="599" t="s">
        <v>1575</v>
      </c>
      <c r="J2032" s="600" t="str">
        <f t="shared" si="65"/>
        <v/>
      </c>
    </row>
    <row r="2033" spans="1:10" ht="12" customHeight="1" x14ac:dyDescent="0.3">
      <c r="A2033" s="597" t="s">
        <v>2356</v>
      </c>
      <c r="B2033" s="597" t="s">
        <v>242</v>
      </c>
      <c r="C2033" s="597" t="s">
        <v>2354</v>
      </c>
      <c r="D2033" s="597" t="s">
        <v>251</v>
      </c>
      <c r="E2033" s="597" t="s">
        <v>3</v>
      </c>
      <c r="F2033" s="597" t="s">
        <v>1642</v>
      </c>
      <c r="G2033" s="597" t="s">
        <v>2202</v>
      </c>
      <c r="H2033" s="598" t="str">
        <f t="shared" si="64"/>
        <v>APOIO A INSTALAÇÃO LABORATORIAL DE P,D&amp;I;INSTITUIÇÃO CREDENCIADA;;PRIVADA;SIM;MATERIAL DE CONSUMO;NA</v>
      </c>
      <c r="I2033" s="599" t="s">
        <v>1575</v>
      </c>
      <c r="J2033" s="600" t="str">
        <f t="shared" si="65"/>
        <v/>
      </c>
    </row>
    <row r="2034" spans="1:10" ht="12" customHeight="1" x14ac:dyDescent="0.3">
      <c r="A2034" s="597" t="s">
        <v>2356</v>
      </c>
      <c r="B2034" s="597" t="s">
        <v>242</v>
      </c>
      <c r="C2034" s="597" t="s">
        <v>2354</v>
      </c>
      <c r="D2034" s="597" t="s">
        <v>251</v>
      </c>
      <c r="E2034" s="597" t="s">
        <v>3</v>
      </c>
      <c r="F2034" s="597" t="s">
        <v>1644</v>
      </c>
      <c r="G2034" s="597" t="s">
        <v>2066</v>
      </c>
      <c r="H2034" s="598" t="str">
        <f t="shared" si="64"/>
        <v>APOIO A INSTALAÇÃO LABORATORIAL DE P,D&amp;I;INSTITUIÇÃO CREDENCIADA;;PRIVADA;SIM;OBRAS E INSTALACOES;AMPLIAÇÃO DE ÁREA DE EDIFICAÇÃO</v>
      </c>
      <c r="I2034" s="599" t="s">
        <v>1567</v>
      </c>
      <c r="J2034" s="600" t="str">
        <f t="shared" si="65"/>
        <v>DESPESA NÃO ADMITIDA COM RECURSOS DA CLÁUSULA DE P,D&amp;I, CONSIDERANDO O EXECUTOR E A QUALIFICAÇÃO DO PROJETO OU PROGRAMA</v>
      </c>
    </row>
    <row r="2035" spans="1:10" ht="12" customHeight="1" x14ac:dyDescent="0.3">
      <c r="A2035" s="597" t="s">
        <v>2356</v>
      </c>
      <c r="B2035" s="597" t="s">
        <v>242</v>
      </c>
      <c r="C2035" s="597" t="s">
        <v>2354</v>
      </c>
      <c r="D2035" s="597" t="s">
        <v>251</v>
      </c>
      <c r="E2035" s="597" t="s">
        <v>3</v>
      </c>
      <c r="F2035" s="597" t="s">
        <v>1644</v>
      </c>
      <c r="G2035" s="597" t="s">
        <v>258</v>
      </c>
      <c r="H2035" s="598" t="str">
        <f t="shared" si="64"/>
        <v>APOIO A INSTALAÇÃO LABORATORIAL DE P,D&amp;I;INSTITUIÇÃO CREDENCIADA;;PRIVADA;SIM;OBRAS E INSTALACOES;CONSTRUÇÃO DE NOVA EDIFICAÇÃO</v>
      </c>
      <c r="I2035" s="599" t="s">
        <v>1567</v>
      </c>
      <c r="J2035" s="600" t="str">
        <f t="shared" si="65"/>
        <v>DESPESA NÃO ADMITIDA COM RECURSOS DA CLÁUSULA DE P,D&amp;I, CONSIDERANDO O EXECUTOR E A QUALIFICAÇÃO DO PROJETO OU PROGRAMA</v>
      </c>
    </row>
    <row r="2036" spans="1:10" ht="12" customHeight="1" x14ac:dyDescent="0.3">
      <c r="A2036" s="597" t="s">
        <v>2356</v>
      </c>
      <c r="B2036" s="597" t="s">
        <v>242</v>
      </c>
      <c r="C2036" s="597" t="s">
        <v>2354</v>
      </c>
      <c r="D2036" s="597" t="s">
        <v>251</v>
      </c>
      <c r="E2036" s="597" t="s">
        <v>3</v>
      </c>
      <c r="F2036" s="597" t="s">
        <v>1644</v>
      </c>
      <c r="G2036" s="597" t="s">
        <v>2067</v>
      </c>
      <c r="H2036" s="598" t="str">
        <f t="shared" si="64"/>
        <v>APOIO A INSTALAÇÃO LABORATORIAL DE P,D&amp;I;INSTITUIÇÃO CREDENCIADA;;PRIVADA;SIM;OBRAS E INSTALACOES;PROJETO EXECUTIVO E ESTUDOS TÉCNICOS</v>
      </c>
      <c r="I2036" s="599" t="s">
        <v>1567</v>
      </c>
      <c r="J2036" s="600" t="str">
        <f t="shared" si="65"/>
        <v>DESPESA NÃO ADMITIDA COM RECURSOS DA CLÁUSULA DE P,D&amp;I, CONSIDERANDO O EXECUTOR E A QUALIFICAÇÃO DO PROJETO OU PROGRAMA</v>
      </c>
    </row>
    <row r="2037" spans="1:10" ht="12" customHeight="1" x14ac:dyDescent="0.3">
      <c r="A2037" s="597" t="s">
        <v>2356</v>
      </c>
      <c r="B2037" s="597" t="s">
        <v>242</v>
      </c>
      <c r="C2037" s="597" t="s">
        <v>2354</v>
      </c>
      <c r="D2037" s="597" t="s">
        <v>251</v>
      </c>
      <c r="E2037" s="597" t="s">
        <v>3</v>
      </c>
      <c r="F2037" s="597" t="s">
        <v>1644</v>
      </c>
      <c r="G2037" s="597" t="s">
        <v>219</v>
      </c>
      <c r="H2037" s="598" t="str">
        <f t="shared" si="64"/>
        <v>APOIO A INSTALAÇÃO LABORATORIAL DE P,D&amp;I;INSTITUIÇÃO CREDENCIADA;;PRIVADA;SIM;OBRAS E INSTALACOES;REFORMA DE EDIFICAÇÃO</v>
      </c>
      <c r="I2037" s="599" t="s">
        <v>1567</v>
      </c>
      <c r="J2037" s="600" t="str">
        <f t="shared" si="65"/>
        <v>DESPESA NÃO ADMITIDA COM RECURSOS DA CLÁUSULA DE P,D&amp;I, CONSIDERANDO O EXECUTOR E A QUALIFICAÇÃO DO PROJETO OU PROGRAMA</v>
      </c>
    </row>
    <row r="2038" spans="1:10" ht="12" customHeight="1" x14ac:dyDescent="0.3">
      <c r="A2038" s="597" t="s">
        <v>2356</v>
      </c>
      <c r="B2038" s="597" t="s">
        <v>242</v>
      </c>
      <c r="C2038" s="597" t="s">
        <v>2354</v>
      </c>
      <c r="D2038" s="597" t="s">
        <v>251</v>
      </c>
      <c r="E2038" s="597" t="s">
        <v>3</v>
      </c>
      <c r="F2038" s="597" t="s">
        <v>1644</v>
      </c>
      <c r="G2038" s="597" t="s">
        <v>2065</v>
      </c>
      <c r="H2038" s="598" t="str">
        <f t="shared" si="64"/>
        <v>APOIO A INSTALAÇÃO LABORATORIAL DE P,D&amp;I;INSTITUIÇÃO CREDENCIADA;;PRIVADA;SIM;OBRAS E INSTALACOES;SERVIÇO TÉCNICO DE APOIO - INFRAESTRUTURA</v>
      </c>
      <c r="I2038" s="599" t="s">
        <v>1575</v>
      </c>
      <c r="J2038" s="600" t="str">
        <f t="shared" si="65"/>
        <v/>
      </c>
    </row>
    <row r="2039" spans="1:10" ht="12" customHeight="1" x14ac:dyDescent="0.3">
      <c r="A2039" s="597" t="s">
        <v>2356</v>
      </c>
      <c r="B2039" s="597" t="s">
        <v>242</v>
      </c>
      <c r="C2039" s="597" t="s">
        <v>2354</v>
      </c>
      <c r="D2039" s="597" t="s">
        <v>251</v>
      </c>
      <c r="E2039" s="597" t="s">
        <v>3</v>
      </c>
      <c r="F2039" s="597" t="s">
        <v>10</v>
      </c>
      <c r="G2039" s="597" t="s">
        <v>1649</v>
      </c>
      <c r="H2039" s="598" t="str">
        <f t="shared" si="64"/>
        <v>APOIO A INSTALAÇÃO LABORATORIAL DE P,D&amp;I;INSTITUIÇÃO CREDENCIADA;;PRIVADA;SIM;OUTRAS DESPESAS;DESPESA DE IMPORTACAO</v>
      </c>
      <c r="I2039" s="599" t="s">
        <v>1575</v>
      </c>
      <c r="J2039" s="600" t="str">
        <f t="shared" si="65"/>
        <v/>
      </c>
    </row>
    <row r="2040" spans="1:10" ht="12" customHeight="1" x14ac:dyDescent="0.3">
      <c r="A2040" s="597" t="s">
        <v>2356</v>
      </c>
      <c r="B2040" s="597" t="s">
        <v>242</v>
      </c>
      <c r="C2040" s="597" t="s">
        <v>2354</v>
      </c>
      <c r="D2040" s="597" t="s">
        <v>251</v>
      </c>
      <c r="E2040" s="597" t="s">
        <v>3</v>
      </c>
      <c r="F2040" s="597" t="s">
        <v>10</v>
      </c>
      <c r="G2040" s="597" t="s">
        <v>1650</v>
      </c>
      <c r="H2040" s="598" t="str">
        <f t="shared" si="64"/>
        <v>APOIO A INSTALAÇÃO LABORATORIAL DE P,D&amp;I;INSTITUIÇÃO CREDENCIADA;;PRIVADA;SIM;OUTRAS DESPESAS;DESPESA OPERACIONAL E ADMINISTRATIVA</v>
      </c>
      <c r="I2040" s="599" t="s">
        <v>1575</v>
      </c>
      <c r="J2040" s="600" t="str">
        <f t="shared" si="65"/>
        <v/>
      </c>
    </row>
    <row r="2041" spans="1:10" ht="12" customHeight="1" x14ac:dyDescent="0.3">
      <c r="A2041" s="597" t="s">
        <v>2356</v>
      </c>
      <c r="B2041" s="597" t="s">
        <v>242</v>
      </c>
      <c r="C2041" s="597" t="s">
        <v>2354</v>
      </c>
      <c r="D2041" s="597" t="s">
        <v>251</v>
      </c>
      <c r="E2041" s="597" t="s">
        <v>3</v>
      </c>
      <c r="F2041" s="597" t="s">
        <v>10</v>
      </c>
      <c r="G2041" s="597" t="s">
        <v>277</v>
      </c>
      <c r="H2041" s="598" t="str">
        <f t="shared" si="64"/>
        <v>APOIO A INSTALAÇÃO LABORATORIAL DE P,D&amp;I;INSTITUIÇÃO CREDENCIADA;;PRIVADA;SIM;OUTRAS DESPESAS;RESSARCIMENTO DE CUSTOS INDIRETOS</v>
      </c>
      <c r="I2041" s="599" t="s">
        <v>1567</v>
      </c>
      <c r="J2041" s="600" t="str">
        <f t="shared" si="65"/>
        <v>DESPESA NÃO ADMITIDA COM RECURSOS DA CLÁUSULA DE P,D&amp;I, CONSIDERANDO O EXECUTOR E A QUALIFICAÇÃO DO PROJETO OU PROGRAMA</v>
      </c>
    </row>
    <row r="2042" spans="1:10" ht="12" customHeight="1" x14ac:dyDescent="0.3">
      <c r="A2042" s="597" t="s">
        <v>2356</v>
      </c>
      <c r="B2042" s="597" t="s">
        <v>242</v>
      </c>
      <c r="C2042" s="597" t="s">
        <v>2354</v>
      </c>
      <c r="D2042" s="597" t="s">
        <v>251</v>
      </c>
      <c r="E2042" s="597" t="s">
        <v>3</v>
      </c>
      <c r="F2042" s="597" t="s">
        <v>317</v>
      </c>
      <c r="G2042" s="597" t="s">
        <v>2060</v>
      </c>
      <c r="H2042" s="598" t="str">
        <f t="shared" si="64"/>
        <v>APOIO A INSTALAÇÃO LABORATORIAL DE P,D&amp;I;INSTITUIÇÃO CREDENCIADA;;PRIVADA;SIM;OUTROS BENS E DIREITOS;DADO GEOLÓGICO, GEOQUÍMICO OU GEOFÍSICO PÚBLICO</v>
      </c>
      <c r="I2042" s="599" t="s">
        <v>1567</v>
      </c>
      <c r="J2042" s="600" t="str">
        <f t="shared" si="65"/>
        <v>DESPESA NÃO ADMITIDA COM RECURSOS DA CLÁUSULA DE P,D&amp;I, CONSIDERANDO O EXECUTOR E A QUALIFICAÇÃO DO PROJETO OU PROGRAMA</v>
      </c>
    </row>
    <row r="2043" spans="1:10" ht="12" customHeight="1" x14ac:dyDescent="0.3">
      <c r="A2043" s="597" t="s">
        <v>2356</v>
      </c>
      <c r="B2043" s="597" t="s">
        <v>242</v>
      </c>
      <c r="C2043" s="597" t="s">
        <v>2354</v>
      </c>
      <c r="D2043" s="597" t="s">
        <v>251</v>
      </c>
      <c r="E2043" s="597" t="s">
        <v>3</v>
      </c>
      <c r="F2043" s="597" t="s">
        <v>317</v>
      </c>
      <c r="G2043" s="597" t="s">
        <v>220</v>
      </c>
      <c r="H2043" s="598" t="str">
        <f t="shared" si="64"/>
        <v>APOIO A INSTALAÇÃO LABORATORIAL DE P,D&amp;I;INSTITUIÇÃO CREDENCIADA;;PRIVADA;SIM;OUTROS BENS E DIREITOS;DADO NÃO REGULADO PELA ANP</v>
      </c>
      <c r="I2043" s="599" t="s">
        <v>1567</v>
      </c>
      <c r="J2043" s="600" t="str">
        <f t="shared" si="65"/>
        <v>DESPESA NÃO ADMITIDA COM RECURSOS DA CLÁUSULA DE P,D&amp;I, CONSIDERANDO O EXECUTOR E A QUALIFICAÇÃO DO PROJETO OU PROGRAMA</v>
      </c>
    </row>
    <row r="2044" spans="1:10" ht="12" customHeight="1" x14ac:dyDescent="0.3">
      <c r="A2044" s="597" t="s">
        <v>2356</v>
      </c>
      <c r="B2044" s="597" t="s">
        <v>242</v>
      </c>
      <c r="C2044" s="597" t="s">
        <v>2354</v>
      </c>
      <c r="D2044" s="597" t="s">
        <v>251</v>
      </c>
      <c r="E2044" s="597" t="s">
        <v>3</v>
      </c>
      <c r="F2044" s="597" t="s">
        <v>317</v>
      </c>
      <c r="G2044" s="597" t="s">
        <v>215</v>
      </c>
      <c r="H2044" s="598" t="str">
        <f t="shared" si="64"/>
        <v>APOIO A INSTALAÇÃO LABORATORIAL DE P,D&amp;I;INSTITUIÇÃO CREDENCIADA;;PRIVADA;SIM;OUTROS BENS E DIREITOS;MATERIAL BIBLIOGRÁFICO</v>
      </c>
      <c r="I2044" s="599" t="s">
        <v>1575</v>
      </c>
      <c r="J2044" s="600" t="str">
        <f t="shared" si="65"/>
        <v/>
      </c>
    </row>
    <row r="2045" spans="1:10" ht="12" customHeight="1" x14ac:dyDescent="0.3">
      <c r="A2045" s="597" t="s">
        <v>2356</v>
      </c>
      <c r="B2045" s="597" t="s">
        <v>242</v>
      </c>
      <c r="C2045" s="597" t="s">
        <v>2354</v>
      </c>
      <c r="D2045" s="597" t="s">
        <v>251</v>
      </c>
      <c r="E2045" s="597" t="s">
        <v>3</v>
      </c>
      <c r="F2045" s="597" t="s">
        <v>317</v>
      </c>
      <c r="G2045" s="597" t="s">
        <v>2068</v>
      </c>
      <c r="H2045" s="598" t="str">
        <f t="shared" si="64"/>
        <v>APOIO A INSTALAÇÃO LABORATORIAL DE P,D&amp;I;INSTITUIÇÃO CREDENCIADA;;PRIVADA;SIM;OUTROS BENS E DIREITOS;OUTRO (ESPECIFIQUE)</v>
      </c>
      <c r="I2045" s="599" t="s">
        <v>1575</v>
      </c>
      <c r="J2045" s="600" t="str">
        <f t="shared" si="65"/>
        <v/>
      </c>
    </row>
    <row r="2046" spans="1:10" ht="12" customHeight="1" x14ac:dyDescent="0.3">
      <c r="A2046" s="597" t="s">
        <v>2356</v>
      </c>
      <c r="B2046" s="597" t="s">
        <v>242</v>
      </c>
      <c r="C2046" s="597" t="s">
        <v>2354</v>
      </c>
      <c r="D2046" s="597" t="s">
        <v>251</v>
      </c>
      <c r="E2046" s="597" t="s">
        <v>3</v>
      </c>
      <c r="F2046" s="597" t="s">
        <v>317</v>
      </c>
      <c r="G2046" s="597" t="s">
        <v>321</v>
      </c>
      <c r="H2046" s="598" t="str">
        <f t="shared" si="64"/>
        <v>APOIO A INSTALAÇÃO LABORATORIAL DE P,D&amp;I;INSTITUIÇÃO CREDENCIADA;;PRIVADA;SIM;OUTROS BENS E DIREITOS;SOFTWARE</v>
      </c>
      <c r="I2046" s="599" t="s">
        <v>1575</v>
      </c>
      <c r="J2046" s="600" t="str">
        <f t="shared" si="65"/>
        <v/>
      </c>
    </row>
    <row r="2047" spans="1:10" ht="12" customHeight="1" x14ac:dyDescent="0.3">
      <c r="A2047" s="597" t="s">
        <v>2356</v>
      </c>
      <c r="B2047" s="597" t="s">
        <v>242</v>
      </c>
      <c r="C2047" s="597" t="s">
        <v>2354</v>
      </c>
      <c r="D2047" s="597" t="s">
        <v>251</v>
      </c>
      <c r="E2047" s="597" t="s">
        <v>3</v>
      </c>
      <c r="F2047" s="597" t="s">
        <v>409</v>
      </c>
      <c r="G2047" s="597" t="s">
        <v>2202</v>
      </c>
      <c r="H2047" s="598" t="str">
        <f t="shared" si="64"/>
        <v>APOIO A INSTALAÇÃO LABORATORIAL DE P,D&amp;I;INSTITUIÇÃO CREDENCIADA;;PRIVADA;SIM;PASSAGENS;NA</v>
      </c>
      <c r="I2047" s="599" t="s">
        <v>1567</v>
      </c>
      <c r="J2047" s="600" t="str">
        <f t="shared" si="65"/>
        <v>DESPESA NÃO ADMITIDA COM RECURSOS DA CLÁUSULA DE P,D&amp;I, CONSIDERANDO O EXECUTOR E A QUALIFICAÇÃO DO PROJETO OU PROGRAMA</v>
      </c>
    </row>
    <row r="2048" spans="1:10" ht="12" customHeight="1" x14ac:dyDescent="0.3">
      <c r="A2048" s="597" t="s">
        <v>2356</v>
      </c>
      <c r="B2048" s="597" t="s">
        <v>242</v>
      </c>
      <c r="C2048" s="597" t="s">
        <v>2354</v>
      </c>
      <c r="D2048" s="597" t="s">
        <v>251</v>
      </c>
      <c r="E2048" s="597" t="s">
        <v>3</v>
      </c>
      <c r="F2048" s="597" t="s">
        <v>1705</v>
      </c>
      <c r="G2048" s="597" t="s">
        <v>2058</v>
      </c>
      <c r="H2048" s="598" t="str">
        <f t="shared" si="64"/>
        <v>APOIO A INSTALAÇÃO LABORATORIAL DE P,D&amp;I;INSTITUIÇÃO CREDENCIADA;;PRIVADA;SIM;PROTOTIPO;MATERIAL OU COMPONENTE - PROTÓTIPO OU UNIDADE PILOTO</v>
      </c>
      <c r="I2048" s="599" t="s">
        <v>1567</v>
      </c>
      <c r="J2048" s="600" t="str">
        <f t="shared" si="65"/>
        <v>DESPESA NÃO ADMITIDA COM RECURSOS DA CLÁUSULA DE P,D&amp;I, CONSIDERANDO O EXECUTOR E A QUALIFICAÇÃO DO PROJETO OU PROGRAMA</v>
      </c>
    </row>
    <row r="2049" spans="1:10" ht="12" customHeight="1" x14ac:dyDescent="0.3">
      <c r="A2049" s="597" t="s">
        <v>2356</v>
      </c>
      <c r="B2049" s="597" t="s">
        <v>242</v>
      </c>
      <c r="C2049" s="597" t="s">
        <v>2354</v>
      </c>
      <c r="D2049" s="597" t="s">
        <v>251</v>
      </c>
      <c r="E2049" s="597" t="s">
        <v>3</v>
      </c>
      <c r="F2049" s="597" t="s">
        <v>1705</v>
      </c>
      <c r="G2049" s="597" t="s">
        <v>2059</v>
      </c>
      <c r="H2049" s="598" t="str">
        <f t="shared" si="64"/>
        <v>APOIO A INSTALAÇÃO LABORATORIAL DE P,D&amp;I;INSTITUIÇÃO CREDENCIADA;;PRIVADA;SIM;PROTOTIPO;SERVIÇO DE TERCEIRO - PROTÓTIPO OU UNIDADE PILOTO</v>
      </c>
      <c r="I2049" s="599" t="s">
        <v>1567</v>
      </c>
      <c r="J2049" s="600" t="str">
        <f t="shared" si="65"/>
        <v>DESPESA NÃO ADMITIDA COM RECURSOS DA CLÁUSULA DE P,D&amp;I, CONSIDERANDO O EXECUTOR E A QUALIFICAÇÃO DO PROJETO OU PROGRAMA</v>
      </c>
    </row>
    <row r="2050" spans="1:10" ht="12" customHeight="1" x14ac:dyDescent="0.3">
      <c r="A2050" s="597" t="s">
        <v>2356</v>
      </c>
      <c r="B2050" s="597" t="s">
        <v>242</v>
      </c>
      <c r="C2050" s="597" t="s">
        <v>2354</v>
      </c>
      <c r="D2050" s="597" t="s">
        <v>251</v>
      </c>
      <c r="E2050" s="597" t="s">
        <v>3</v>
      </c>
      <c r="F2050" s="597" t="s">
        <v>303</v>
      </c>
      <c r="G2050" s="597" t="s">
        <v>1647</v>
      </c>
      <c r="H2050" s="598" t="str">
        <f t="shared" si="64"/>
        <v>APOIO A INSTALAÇÃO LABORATORIAL DE P,D&amp;I;INSTITUIÇÃO CREDENCIADA;;PRIVADA;SIM;RECURSOS HUMANOS;BOLSA</v>
      </c>
      <c r="I2050" s="599" t="s">
        <v>1567</v>
      </c>
      <c r="J2050" s="600" t="str">
        <f t="shared" si="65"/>
        <v>DESPESA NÃO ADMITIDA COM RECURSOS DA CLÁUSULA DE P,D&amp;I, CONSIDERANDO O EXECUTOR E A QUALIFICAÇÃO DO PROJETO OU PROGRAMA</v>
      </c>
    </row>
    <row r="2051" spans="1:10" ht="12" customHeight="1" x14ac:dyDescent="0.3">
      <c r="A2051" s="597" t="s">
        <v>2356</v>
      </c>
      <c r="B2051" s="597" t="s">
        <v>242</v>
      </c>
      <c r="C2051" s="597" t="s">
        <v>2354</v>
      </c>
      <c r="D2051" s="597" t="s">
        <v>251</v>
      </c>
      <c r="E2051" s="597" t="s">
        <v>3</v>
      </c>
      <c r="F2051" s="597" t="s">
        <v>303</v>
      </c>
      <c r="G2051" s="597" t="s">
        <v>270</v>
      </c>
      <c r="H2051" s="598" t="str">
        <f t="shared" si="64"/>
        <v>APOIO A INSTALAÇÃO LABORATORIAL DE P,D&amp;I;INSTITUIÇÃO CREDENCIADA;;PRIVADA;SIM;RECURSOS HUMANOS;TAXA DE BANCADA</v>
      </c>
      <c r="I2051" s="599" t="s">
        <v>1567</v>
      </c>
      <c r="J2051" s="600" t="str">
        <f t="shared" si="65"/>
        <v>DESPESA NÃO ADMITIDA COM RECURSOS DA CLÁUSULA DE P,D&amp;I, CONSIDERANDO O EXECUTOR E A QUALIFICAÇÃO DO PROJETO OU PROGRAMA</v>
      </c>
    </row>
    <row r="2052" spans="1:10" ht="12" customHeight="1" x14ac:dyDescent="0.3">
      <c r="A2052" s="597" t="s">
        <v>2356</v>
      </c>
      <c r="B2052" s="597" t="s">
        <v>242</v>
      </c>
      <c r="C2052" s="597" t="s">
        <v>2354</v>
      </c>
      <c r="D2052" s="597" t="s">
        <v>251</v>
      </c>
      <c r="E2052" s="597" t="s">
        <v>3</v>
      </c>
      <c r="F2052" s="597" t="s">
        <v>2357</v>
      </c>
      <c r="G2052" s="597" t="s">
        <v>232</v>
      </c>
      <c r="H2052" s="598" t="str">
        <f t="shared" si="64"/>
        <v>APOIO A INSTALAÇÃO LABORATORIAL DE P,D&amp;I;INSTITUIÇÃO CREDENCIADA;;PRIVADA;SIM;SERVICOS;OUTRO SERVIÇO DE APOIO</v>
      </c>
      <c r="I2052" s="599" t="s">
        <v>1567</v>
      </c>
      <c r="J2052" s="600" t="str">
        <f t="shared" si="65"/>
        <v>DESPESA NÃO ADMITIDA COM RECURSOS DA CLÁUSULA DE P,D&amp;I, CONSIDERANDO O EXECUTOR E A QUALIFICAÇÃO DO PROJETO OU PROGRAMA</v>
      </c>
    </row>
    <row r="2053" spans="1:10" ht="12" customHeight="1" x14ac:dyDescent="0.3">
      <c r="A2053" s="597" t="s">
        <v>2356</v>
      </c>
      <c r="B2053" s="597" t="s">
        <v>242</v>
      </c>
      <c r="C2053" s="597" t="s">
        <v>2354</v>
      </c>
      <c r="D2053" s="597" t="s">
        <v>251</v>
      </c>
      <c r="E2053" s="597" t="s">
        <v>3</v>
      </c>
      <c r="F2053" s="597" t="s">
        <v>2357</v>
      </c>
      <c r="G2053" s="597" t="s">
        <v>221</v>
      </c>
      <c r="H2053" s="598" t="str">
        <f t="shared" si="64"/>
        <v>APOIO A INSTALAÇÃO LABORATORIAL DE P,D&amp;I;INSTITUIÇÃO CREDENCIADA;;PRIVADA;SIM;SERVICOS;PERFURAÇÃO DE POÇO ESTRATIGRÁFICO</v>
      </c>
      <c r="I2053" s="599" t="s">
        <v>1567</v>
      </c>
      <c r="J2053" s="600" t="str">
        <f t="shared" si="65"/>
        <v>DESPESA NÃO ADMITIDA COM RECURSOS DA CLÁUSULA DE P,D&amp;I, CONSIDERANDO O EXECUTOR E A QUALIFICAÇÃO DO PROJETO OU PROGRAMA</v>
      </c>
    </row>
    <row r="2054" spans="1:10" ht="12" customHeight="1" x14ac:dyDescent="0.3">
      <c r="A2054" s="597" t="s">
        <v>2356</v>
      </c>
      <c r="B2054" s="597" t="s">
        <v>242</v>
      </c>
      <c r="C2054" s="597" t="s">
        <v>2354</v>
      </c>
      <c r="D2054" s="597" t="s">
        <v>251</v>
      </c>
      <c r="E2054" s="597" t="s">
        <v>3</v>
      </c>
      <c r="F2054" s="597" t="s">
        <v>2357</v>
      </c>
      <c r="G2054" s="597" t="s">
        <v>2055</v>
      </c>
      <c r="H2054" s="598" t="str">
        <f t="shared" si="64"/>
        <v>APOIO A INSTALAÇÃO LABORATORIAL DE P,D&amp;I;INSTITUIÇÃO CREDENCIADA;;PRIVADA;SIM;SERVICOS;SERVIÇO DE APOIO PARA AQUISIÇÃO DE DADOS</v>
      </c>
      <c r="I2054" s="599" t="s">
        <v>1567</v>
      </c>
      <c r="J2054" s="600" t="str">
        <f t="shared" si="65"/>
        <v>DESPESA NÃO ADMITIDA COM RECURSOS DA CLÁUSULA DE P,D&amp;I, CONSIDERANDO O EXECUTOR E A QUALIFICAÇÃO DO PROJETO OU PROGRAMA</v>
      </c>
    </row>
    <row r="2055" spans="1:10" ht="12" customHeight="1" x14ac:dyDescent="0.3">
      <c r="A2055" s="597" t="s">
        <v>2356</v>
      </c>
      <c r="B2055" s="597" t="s">
        <v>242</v>
      </c>
      <c r="C2055" s="597" t="s">
        <v>2354</v>
      </c>
      <c r="D2055" s="597" t="s">
        <v>251</v>
      </c>
      <c r="E2055" s="597" t="s">
        <v>3</v>
      </c>
      <c r="F2055" s="597" t="s">
        <v>2357</v>
      </c>
      <c r="G2055" s="597" t="s">
        <v>230</v>
      </c>
      <c r="H2055" s="598" t="str">
        <f t="shared" si="64"/>
        <v>APOIO A INSTALAÇÃO LABORATORIAL DE P,D&amp;I;INSTITUIÇÃO CREDENCIADA;;PRIVADA;SIM;SERVICOS;SERVIÇO DE EDITORAÇÃO E IMPRESSÃO</v>
      </c>
      <c r="I2055" s="599" t="s">
        <v>1567</v>
      </c>
      <c r="J2055" s="600" t="str">
        <f t="shared" si="65"/>
        <v>DESPESA NÃO ADMITIDA COM RECURSOS DA CLÁUSULA DE P,D&amp;I, CONSIDERANDO O EXECUTOR E A QUALIFICAÇÃO DO PROJETO OU PROGRAMA</v>
      </c>
    </row>
    <row r="2056" spans="1:10" ht="12" customHeight="1" x14ac:dyDescent="0.3">
      <c r="A2056" s="597" t="s">
        <v>2356</v>
      </c>
      <c r="B2056" s="597" t="s">
        <v>242</v>
      </c>
      <c r="C2056" s="597" t="s">
        <v>2354</v>
      </c>
      <c r="D2056" s="597" t="s">
        <v>251</v>
      </c>
      <c r="E2056" s="597" t="s">
        <v>3</v>
      </c>
      <c r="F2056" s="597" t="s">
        <v>2357</v>
      </c>
      <c r="G2056" s="597" t="s">
        <v>231</v>
      </c>
      <c r="H2056" s="598" t="str">
        <f t="shared" si="64"/>
        <v>APOIO A INSTALAÇÃO LABORATORIAL DE P,D&amp;I;INSTITUIÇÃO CREDENCIADA;;PRIVADA;SIM;SERVICOS;SERVIÇO DE LOCOMOÇÃO E TRANSPORTE</v>
      </c>
      <c r="I2056" s="599" t="s">
        <v>1567</v>
      </c>
      <c r="J2056" s="600" t="str">
        <f t="shared" si="65"/>
        <v>DESPESA NÃO ADMITIDA COM RECURSOS DA CLÁUSULA DE P,D&amp;I, CONSIDERANDO O EXECUTOR E A QUALIFICAÇÃO DO PROJETO OU PROGRAMA</v>
      </c>
    </row>
    <row r="2057" spans="1:10" ht="12" customHeight="1" x14ac:dyDescent="0.3">
      <c r="A2057" s="597" t="s">
        <v>2356</v>
      </c>
      <c r="B2057" s="597" t="s">
        <v>242</v>
      </c>
      <c r="C2057" s="597" t="s">
        <v>2354</v>
      </c>
      <c r="D2057" s="597" t="s">
        <v>251</v>
      </c>
      <c r="E2057" s="597" t="s">
        <v>3</v>
      </c>
      <c r="F2057" s="597" t="s">
        <v>2357</v>
      </c>
      <c r="G2057" s="597" t="s">
        <v>2358</v>
      </c>
      <c r="H2057" s="598" t="str">
        <f t="shared" si="64"/>
        <v>APOIO A INSTALAÇÃO LABORATORIAL DE P,D&amp;I;INSTITUIÇÃO CREDENCIADA;;PRIVADA;SIM;SERVICOS;SERVIÇO DE MANUTENÇÃO</v>
      </c>
      <c r="I2057" s="599" t="s">
        <v>1575</v>
      </c>
      <c r="J2057" s="600" t="str">
        <f t="shared" si="65"/>
        <v/>
      </c>
    </row>
    <row r="2058" spans="1:10" ht="12" customHeight="1" x14ac:dyDescent="0.3">
      <c r="A2058" s="597" t="s">
        <v>2356</v>
      </c>
      <c r="B2058" s="597" t="s">
        <v>242</v>
      </c>
      <c r="C2058" s="597" t="s">
        <v>2354</v>
      </c>
      <c r="D2058" s="597" t="s">
        <v>251</v>
      </c>
      <c r="E2058" s="597" t="s">
        <v>3</v>
      </c>
      <c r="F2058" s="597" t="s">
        <v>2357</v>
      </c>
      <c r="G2058" s="597" t="s">
        <v>2399</v>
      </c>
      <c r="H2058" s="598" t="str">
        <f t="shared" si="64"/>
        <v>APOIO A INSTALAÇÃO LABORATORIAL DE P,D&amp;I;INSTITUIÇÃO CREDENCIADA;;PRIVADA;SIM;SERVICOS;SERVIÇO TÉCNICO ESPECIALIZADO</v>
      </c>
      <c r="I2058" s="599" t="s">
        <v>1567</v>
      </c>
      <c r="J2058" s="600" t="str">
        <f t="shared" si="65"/>
        <v>DESPESA NÃO ADMITIDA COM RECURSOS DA CLÁUSULA DE P,D&amp;I, CONSIDERANDO O EXECUTOR E A QUALIFICAÇÃO DO PROJETO OU PROGRAMA</v>
      </c>
    </row>
    <row r="2059" spans="1:10" ht="12" customHeight="1" x14ac:dyDescent="0.3">
      <c r="A2059" s="597" t="s">
        <v>2356</v>
      </c>
      <c r="B2059" s="597" t="s">
        <v>242</v>
      </c>
      <c r="C2059" s="597" t="s">
        <v>2354</v>
      </c>
      <c r="D2059" s="597" t="s">
        <v>251</v>
      </c>
      <c r="E2059" s="597" t="s">
        <v>3</v>
      </c>
      <c r="F2059" s="597" t="s">
        <v>2357</v>
      </c>
      <c r="G2059" s="597" t="s">
        <v>2359</v>
      </c>
      <c r="H2059" s="598" t="str">
        <f t="shared" si="64"/>
        <v>APOIO A INSTALAÇÃO LABORATORIAL DE P,D&amp;I;INSTITUIÇÃO CREDENCIADA;;PRIVADA;SIM;SERVICOS;SERVIÇOS COMPUTACIONAIS</v>
      </c>
      <c r="I2059" s="599" t="s">
        <v>1567</v>
      </c>
      <c r="J2059" s="600" t="str">
        <f t="shared" si="65"/>
        <v>DESPESA NÃO ADMITIDA COM RECURSOS DA CLÁUSULA DE P,D&amp;I, CONSIDERANDO O EXECUTOR E A QUALIFICAÇÃO DO PROJETO OU PROGRAMA</v>
      </c>
    </row>
    <row r="2060" spans="1:10" ht="12" customHeight="1" x14ac:dyDescent="0.3">
      <c r="A2060" s="597" t="s">
        <v>2356</v>
      </c>
      <c r="B2060" s="597" t="s">
        <v>242</v>
      </c>
      <c r="C2060" s="597" t="s">
        <v>2354</v>
      </c>
      <c r="D2060" s="597" t="s">
        <v>251</v>
      </c>
      <c r="E2060" s="597" t="s">
        <v>3</v>
      </c>
      <c r="F2060" s="597" t="s">
        <v>2357</v>
      </c>
      <c r="G2060" s="597" t="s">
        <v>229</v>
      </c>
      <c r="H2060" s="598" t="str">
        <f t="shared" si="64"/>
        <v>APOIO A INSTALAÇÃO LABORATORIAL DE P,D&amp;I;INSTITUIÇÃO CREDENCIADA;;PRIVADA;SIM;SERVICOS;TAXA DE INSCRIÇÃO EM CONGRESSO OU EVENTO</v>
      </c>
      <c r="I2060" s="599" t="s">
        <v>1567</v>
      </c>
      <c r="J2060" s="600" t="str">
        <f t="shared" si="65"/>
        <v>DESPESA NÃO ADMITIDA COM RECURSOS DA CLÁUSULA DE P,D&amp;I, CONSIDERANDO O EXECUTOR E A QUALIFICAÇÃO DO PROJETO OU PROGRAMA</v>
      </c>
    </row>
    <row r="2061" spans="1:10" ht="12" customHeight="1" x14ac:dyDescent="0.3">
      <c r="A2061" s="597" t="s">
        <v>2356</v>
      </c>
      <c r="B2061" s="597" t="s">
        <v>242</v>
      </c>
      <c r="C2061" s="597" t="s">
        <v>2354</v>
      </c>
      <c r="D2061" s="597" t="s">
        <v>251</v>
      </c>
      <c r="E2061" s="597" t="s">
        <v>3</v>
      </c>
      <c r="F2061" s="597" t="s">
        <v>2360</v>
      </c>
      <c r="G2061" s="597" t="s">
        <v>2064</v>
      </c>
      <c r="H2061" s="598" t="str">
        <f t="shared" si="64"/>
        <v>APOIO A INSTALAÇÃO LABORATORIAL DE P,D&amp;I;INSTITUIÇÃO CREDENCIADA;;PRIVADA;SIM;SERVICOS - TIB;SERVIÇO DE TIB</v>
      </c>
      <c r="I2061" s="599" t="s">
        <v>1567</v>
      </c>
      <c r="J2061" s="600" t="str">
        <f t="shared" si="65"/>
        <v>DESPESA NÃO ADMITIDA COM RECURSOS DA CLÁUSULA DE P,D&amp;I, CONSIDERANDO O EXECUTOR E A QUALIFICAÇÃO DO PROJETO OU PROGRAMA</v>
      </c>
    </row>
    <row r="2062" spans="1:10" ht="12" customHeight="1" x14ac:dyDescent="0.3">
      <c r="A2062" s="597" t="s">
        <v>2356</v>
      </c>
      <c r="B2062" s="597" t="s">
        <v>242</v>
      </c>
      <c r="C2062" s="597" t="s">
        <v>2354</v>
      </c>
      <c r="D2062" s="597" t="s">
        <v>251</v>
      </c>
      <c r="E2062" s="597" t="s">
        <v>3</v>
      </c>
      <c r="F2062" s="597" t="s">
        <v>2360</v>
      </c>
      <c r="G2062" s="597" t="s">
        <v>2057</v>
      </c>
      <c r="H2062" s="598" t="str">
        <f t="shared" si="64"/>
        <v>APOIO A INSTALAÇÃO LABORATORIAL DE P,D&amp;I;INSTITUIÇÃO CREDENCIADA;;PRIVADA;SIM;SERVICOS - TIB;SERVIÇO DE TREINAMENTO, SUPORTE E QUALIFICAÇÃO</v>
      </c>
      <c r="I2062" s="599" t="s">
        <v>1567</v>
      </c>
      <c r="J2062" s="600" t="str">
        <f t="shared" si="65"/>
        <v>DESPESA NÃO ADMITIDA COM RECURSOS DA CLÁUSULA DE P,D&amp;I, CONSIDERANDO O EXECUTOR E A QUALIFICAÇÃO DO PROJETO OU PROGRAMA</v>
      </c>
    </row>
    <row r="2063" spans="1:10" ht="12" customHeight="1" x14ac:dyDescent="0.3">
      <c r="A2063" s="597" t="s">
        <v>2356</v>
      </c>
      <c r="B2063" s="597" t="s">
        <v>242</v>
      </c>
      <c r="C2063" s="597" t="s">
        <v>2354</v>
      </c>
      <c r="D2063" s="597" t="s">
        <v>251</v>
      </c>
      <c r="E2063" s="597" t="s">
        <v>3</v>
      </c>
      <c r="F2063" s="597" t="s">
        <v>2360</v>
      </c>
      <c r="G2063" s="597" t="s">
        <v>2056</v>
      </c>
      <c r="H2063" s="598" t="str">
        <f t="shared" si="64"/>
        <v>APOIO A INSTALAÇÃO LABORATORIAL DE P,D&amp;I;INSTITUIÇÃO CREDENCIADA;;PRIVADA;SIM;SERVICOS - TIB;SERVIÇO ESPECIALIZADO PARA TIB - NORMALIZAÇÃO</v>
      </c>
      <c r="I2063" s="599" t="s">
        <v>1567</v>
      </c>
      <c r="J2063" s="600" t="str">
        <f t="shared" si="65"/>
        <v>DESPESA NÃO ADMITIDA COM RECURSOS DA CLÁUSULA DE P,D&amp;I, CONSIDERANDO O EXECUTOR E A QUALIFICAÇÃO DO PROJETO OU PROGRAMA</v>
      </c>
    </row>
    <row r="2064" spans="1:10" ht="12" customHeight="1" x14ac:dyDescent="0.3">
      <c r="A2064" s="597" t="s">
        <v>2356</v>
      </c>
      <c r="B2064" s="597" t="s">
        <v>242</v>
      </c>
      <c r="C2064" s="597" t="s">
        <v>2354</v>
      </c>
      <c r="D2064" s="597" t="s">
        <v>251</v>
      </c>
      <c r="E2064" s="597" t="s">
        <v>3</v>
      </c>
      <c r="F2064" s="597" t="s">
        <v>1648</v>
      </c>
      <c r="G2064" s="597" t="s">
        <v>2202</v>
      </c>
      <c r="H2064" s="598" t="str">
        <f t="shared" si="64"/>
        <v>APOIO A INSTALAÇÃO LABORATORIAL DE P,D&amp;I;INSTITUIÇÃO CREDENCIADA;;PRIVADA;SIM;TESTES OPERACIONAIS;NA</v>
      </c>
      <c r="I2064" s="599" t="s">
        <v>1567</v>
      </c>
      <c r="J2064" s="600" t="str">
        <f t="shared" si="65"/>
        <v>DESPESA NÃO ADMITIDA COM RECURSOS DA CLÁUSULA DE P,D&amp;I, CONSIDERANDO O EXECUTOR E A QUALIFICAÇÃO DO PROJETO OU PROGRAMA</v>
      </c>
    </row>
    <row r="2065" spans="1:10" ht="12" customHeight="1" x14ac:dyDescent="0.3">
      <c r="A2065" s="597" t="s">
        <v>2356</v>
      </c>
      <c r="B2065" s="597" t="s">
        <v>242</v>
      </c>
      <c r="C2065" s="597" t="s">
        <v>2354</v>
      </c>
      <c r="D2065" s="597" t="s">
        <v>251</v>
      </c>
      <c r="E2065" s="597" t="s">
        <v>3</v>
      </c>
      <c r="F2065" s="597" t="s">
        <v>281</v>
      </c>
      <c r="G2065" s="597" t="s">
        <v>2202</v>
      </c>
      <c r="H2065" s="598" t="str">
        <f t="shared" si="64"/>
        <v>APOIO A INSTALAÇÃO LABORATORIAL DE P,D&amp;I;INSTITUIÇÃO CREDENCIADA;;PRIVADA;SIM;TRIBUTOS;NA</v>
      </c>
      <c r="I2065" s="599" t="s">
        <v>1575</v>
      </c>
      <c r="J2065" s="600" t="str">
        <f t="shared" si="65"/>
        <v/>
      </c>
    </row>
    <row r="2066" spans="1:10" ht="12" customHeight="1" x14ac:dyDescent="0.3">
      <c r="A2066" s="597" t="s">
        <v>2356</v>
      </c>
      <c r="B2066" s="597" t="s">
        <v>242</v>
      </c>
      <c r="C2066" s="597" t="s">
        <v>2354</v>
      </c>
      <c r="D2066" s="597" t="s">
        <v>250</v>
      </c>
      <c r="E2066" s="597" t="s">
        <v>2354</v>
      </c>
      <c r="F2066" s="597" t="s">
        <v>1646</v>
      </c>
      <c r="G2066" s="597" t="s">
        <v>2050</v>
      </c>
      <c r="H2066" s="598" t="str">
        <f t="shared" si="64"/>
        <v>APOIO A INSTALAÇÃO LABORATORIAL DE P,D&amp;I;INSTITUIÇÃO CREDENCIADA;;PÚBLICA;;CAPACITACAO DE FORNECEDORES;BENS E MATERIAIS - CABEÇA DE SÉRIE E LOTE PILOTO</v>
      </c>
      <c r="I2066" s="599" t="s">
        <v>1567</v>
      </c>
      <c r="J2066" s="600" t="str">
        <f t="shared" si="65"/>
        <v>DESPESA NÃO ADMITIDA COM RECURSOS DA CLÁUSULA DE P,D&amp;I, CONSIDERANDO O EXECUTOR E A QUALIFICAÇÃO DO PROJETO OU PROGRAMA</v>
      </c>
    </row>
    <row r="2067" spans="1:10" ht="12" customHeight="1" x14ac:dyDescent="0.3">
      <c r="A2067" s="597" t="s">
        <v>2356</v>
      </c>
      <c r="B2067" s="597" t="s">
        <v>242</v>
      </c>
      <c r="C2067" s="597" t="s">
        <v>2354</v>
      </c>
      <c r="D2067" s="597" t="s">
        <v>250</v>
      </c>
      <c r="E2067" s="597" t="s">
        <v>2354</v>
      </c>
      <c r="F2067" s="597" t="s">
        <v>1646</v>
      </c>
      <c r="G2067" s="597" t="s">
        <v>2053</v>
      </c>
      <c r="H2067" s="598" t="str">
        <f t="shared" si="64"/>
        <v>APOIO A INSTALAÇÃO LABORATORIAL DE P,D&amp;I;INSTITUIÇÃO CREDENCIADA;;PÚBLICA;;CAPACITACAO DE FORNECEDORES;EQUIPAMENTOS E MATERIAIS - PRIMEIRO LOTE</v>
      </c>
      <c r="I2067" s="599" t="s">
        <v>1567</v>
      </c>
      <c r="J2067" s="600" t="str">
        <f t="shared" si="65"/>
        <v>DESPESA NÃO ADMITIDA COM RECURSOS DA CLÁUSULA DE P,D&amp;I, CONSIDERANDO O EXECUTOR E A QUALIFICAÇÃO DO PROJETO OU PROGRAMA</v>
      </c>
    </row>
    <row r="2068" spans="1:10" ht="12" customHeight="1" x14ac:dyDescent="0.3">
      <c r="A2068" s="597" t="s">
        <v>2356</v>
      </c>
      <c r="B2068" s="597" t="s">
        <v>242</v>
      </c>
      <c r="C2068" s="597" t="s">
        <v>2354</v>
      </c>
      <c r="D2068" s="597" t="s">
        <v>250</v>
      </c>
      <c r="E2068" s="597" t="s">
        <v>2354</v>
      </c>
      <c r="F2068" s="597" t="s">
        <v>1646</v>
      </c>
      <c r="G2068" s="597" t="s">
        <v>260</v>
      </c>
      <c r="H2068" s="598" t="str">
        <f t="shared" si="64"/>
        <v>APOIO A INSTALAÇÃO LABORATORIAL DE P,D&amp;I;INSTITUIÇÃO CREDENCIADA;;PÚBLICA;;CAPACITACAO DE FORNECEDORES;EQUIPAMENTOS LABORATORIAIS</v>
      </c>
      <c r="I2068" s="599" t="s">
        <v>1567</v>
      </c>
      <c r="J2068" s="600" t="str">
        <f t="shared" si="65"/>
        <v>DESPESA NÃO ADMITIDA COM RECURSOS DA CLÁUSULA DE P,D&amp;I, CONSIDERANDO O EXECUTOR E A QUALIFICAÇÃO DO PROJETO OU PROGRAMA</v>
      </c>
    </row>
    <row r="2069" spans="1:10" ht="12" customHeight="1" x14ac:dyDescent="0.3">
      <c r="A2069" s="597" t="s">
        <v>2356</v>
      </c>
      <c r="B2069" s="597" t="s">
        <v>242</v>
      </c>
      <c r="C2069" s="597" t="s">
        <v>2354</v>
      </c>
      <c r="D2069" s="597" t="s">
        <v>250</v>
      </c>
      <c r="E2069" s="597" t="s">
        <v>2354</v>
      </c>
      <c r="F2069" s="597" t="s">
        <v>1646</v>
      </c>
      <c r="G2069" s="597" t="s">
        <v>2052</v>
      </c>
      <c r="H2069" s="598" t="str">
        <f t="shared" si="64"/>
        <v>APOIO A INSTALAÇÃO LABORATORIAL DE P,D&amp;I;INSTITUIÇÃO CREDENCIADA;;PÚBLICA;;CAPACITACAO DE FORNECEDORES;ESTUDOS DE VIABILIDADE TÉCNICA E ECONÔMICA</v>
      </c>
      <c r="I2069" s="599" t="s">
        <v>1567</v>
      </c>
      <c r="J2069" s="600" t="str">
        <f t="shared" si="65"/>
        <v>DESPESA NÃO ADMITIDA COM RECURSOS DA CLÁUSULA DE P,D&amp;I, CONSIDERANDO O EXECUTOR E A QUALIFICAÇÃO DO PROJETO OU PROGRAMA</v>
      </c>
    </row>
    <row r="2070" spans="1:10" ht="12" customHeight="1" x14ac:dyDescent="0.3">
      <c r="A2070" s="597" t="s">
        <v>2356</v>
      </c>
      <c r="B2070" s="597" t="s">
        <v>242</v>
      </c>
      <c r="C2070" s="597" t="s">
        <v>2354</v>
      </c>
      <c r="D2070" s="597" t="s">
        <v>250</v>
      </c>
      <c r="E2070" s="597" t="s">
        <v>2354</v>
      </c>
      <c r="F2070" s="597" t="s">
        <v>1646</v>
      </c>
      <c r="G2070" s="597" t="s">
        <v>2051</v>
      </c>
      <c r="H2070" s="598" t="str">
        <f t="shared" si="64"/>
        <v>APOIO A INSTALAÇÃO LABORATORIAL DE P,D&amp;I;INSTITUIÇÃO CREDENCIADA;;PÚBLICA;;CAPACITACAO DE FORNECEDORES;SERVIÇOS - CABEÇA DE SÉRIE E LOTE PILOTO</v>
      </c>
      <c r="I2070" s="599" t="s">
        <v>1567</v>
      </c>
      <c r="J2070" s="600" t="str">
        <f t="shared" si="65"/>
        <v>DESPESA NÃO ADMITIDA COM RECURSOS DA CLÁUSULA DE P,D&amp;I, CONSIDERANDO O EXECUTOR E A QUALIFICAÇÃO DO PROJETO OU PROGRAMA</v>
      </c>
    </row>
    <row r="2071" spans="1:10" ht="12" customHeight="1" x14ac:dyDescent="0.3">
      <c r="A2071" s="597" t="s">
        <v>2356</v>
      </c>
      <c r="B2071" s="597" t="s">
        <v>242</v>
      </c>
      <c r="C2071" s="597" t="s">
        <v>2354</v>
      </c>
      <c r="D2071" s="597" t="s">
        <v>250</v>
      </c>
      <c r="E2071" s="597" t="s">
        <v>2354</v>
      </c>
      <c r="F2071" s="597" t="s">
        <v>1646</v>
      </c>
      <c r="G2071" s="597" t="s">
        <v>2054</v>
      </c>
      <c r="H2071" s="598" t="str">
        <f t="shared" si="64"/>
        <v>APOIO A INSTALAÇÃO LABORATORIAL DE P,D&amp;I;INSTITUIÇÃO CREDENCIADA;;PÚBLICA;;CAPACITACAO DE FORNECEDORES;SERVIÇOS - OPERACIONALIZAÇÃO DE EQUIPAMENTOS</v>
      </c>
      <c r="I2071" s="599" t="s">
        <v>1567</v>
      </c>
      <c r="J2071" s="600" t="str">
        <f t="shared" si="65"/>
        <v>DESPESA NÃO ADMITIDA COM RECURSOS DA CLÁUSULA DE P,D&amp;I, CONSIDERANDO O EXECUTOR E A QUALIFICAÇÃO DO PROJETO OU PROGRAMA</v>
      </c>
    </row>
    <row r="2072" spans="1:10" ht="12" customHeight="1" x14ac:dyDescent="0.3">
      <c r="A2072" s="597" t="s">
        <v>2356</v>
      </c>
      <c r="B2072" s="597" t="s">
        <v>242</v>
      </c>
      <c r="C2072" s="597" t="s">
        <v>2354</v>
      </c>
      <c r="D2072" s="597" t="s">
        <v>250</v>
      </c>
      <c r="E2072" s="597" t="s">
        <v>2354</v>
      </c>
      <c r="F2072" s="597" t="s">
        <v>2362</v>
      </c>
      <c r="G2072" s="597" t="s">
        <v>2202</v>
      </c>
      <c r="H2072" s="598" t="str">
        <f t="shared" si="64"/>
        <v>APOIO A INSTALAÇÃO LABORATORIAL DE P,D&amp;I;INSTITUIÇÃO CREDENCIADA;;PÚBLICA;;CUSTOS DIRETOS;NA</v>
      </c>
      <c r="I2072" s="599" t="s">
        <v>1567</v>
      </c>
      <c r="J2072" s="600" t="str">
        <f t="shared" si="65"/>
        <v>DESPESA NÃO ADMITIDA COM RECURSOS DA CLÁUSULA DE P,D&amp;I, CONSIDERANDO O EXECUTOR E A QUALIFICAÇÃO DO PROJETO OU PROGRAMA</v>
      </c>
    </row>
    <row r="2073" spans="1:10" ht="12" customHeight="1" x14ac:dyDescent="0.3">
      <c r="A2073" s="597" t="s">
        <v>2356</v>
      </c>
      <c r="B2073" s="597" t="s">
        <v>242</v>
      </c>
      <c r="C2073" s="597" t="s">
        <v>2354</v>
      </c>
      <c r="D2073" s="597" t="s">
        <v>250</v>
      </c>
      <c r="E2073" s="597" t="s">
        <v>2354</v>
      </c>
      <c r="F2073" s="597" t="s">
        <v>1643</v>
      </c>
      <c r="G2073" s="597" t="s">
        <v>2202</v>
      </c>
      <c r="H2073" s="598" t="str">
        <f t="shared" ref="H2073:H2135" si="66">CONCATENATE(A2073,$H$2,B2073,$H$2,C2073,$H$2,D2073,$H$2,E2073,$H$2,F2073,$H$2,G2073)</f>
        <v>APOIO A INSTALAÇÃO LABORATORIAL DE P,D&amp;I;INSTITUIÇÃO CREDENCIADA;;PÚBLICA;;DIARIAS E AJUDA DE CUSTO;NA</v>
      </c>
      <c r="I2073" s="599" t="s">
        <v>1567</v>
      </c>
      <c r="J2073" s="600" t="str">
        <f t="shared" ref="J2073:J2135" si="67">IF(I2073="N",J$3,"")</f>
        <v>DESPESA NÃO ADMITIDA COM RECURSOS DA CLÁUSULA DE P,D&amp;I, CONSIDERANDO O EXECUTOR E A QUALIFICAÇÃO DO PROJETO OU PROGRAMA</v>
      </c>
    </row>
    <row r="2074" spans="1:10" ht="12" customHeight="1" x14ac:dyDescent="0.3">
      <c r="A2074" s="597" t="s">
        <v>2356</v>
      </c>
      <c r="B2074" s="597" t="s">
        <v>242</v>
      </c>
      <c r="C2074" s="597" t="s">
        <v>2354</v>
      </c>
      <c r="D2074" s="597" t="s">
        <v>250</v>
      </c>
      <c r="E2074" s="597" t="s">
        <v>2354</v>
      </c>
      <c r="F2074" s="597" t="s">
        <v>1645</v>
      </c>
      <c r="G2074" s="597" t="s">
        <v>2361</v>
      </c>
      <c r="H2074" s="598" t="str">
        <f t="shared" si="66"/>
        <v>APOIO A INSTALAÇÃO LABORATORIAL DE P,D&amp;I;INSTITUIÇÃO CREDENCIADA;;PÚBLICA;;EQUIPAMENTO E MATERIAL PERMANENTE;EQUIPAMENTO</v>
      </c>
      <c r="I2074" s="599" t="s">
        <v>1575</v>
      </c>
      <c r="J2074" s="600" t="str">
        <f t="shared" si="67"/>
        <v/>
      </c>
    </row>
    <row r="2075" spans="1:10" ht="12" customHeight="1" x14ac:dyDescent="0.3">
      <c r="A2075" s="597" t="s">
        <v>2356</v>
      </c>
      <c r="B2075" s="597" t="s">
        <v>242</v>
      </c>
      <c r="C2075" s="597" t="s">
        <v>2354</v>
      </c>
      <c r="D2075" s="597" t="s">
        <v>250</v>
      </c>
      <c r="E2075" s="597" t="s">
        <v>2354</v>
      </c>
      <c r="F2075" s="597" t="s">
        <v>1645</v>
      </c>
      <c r="G2075" s="597" t="s">
        <v>1248</v>
      </c>
      <c r="H2075" s="598" t="str">
        <f t="shared" si="66"/>
        <v>APOIO A INSTALAÇÃO LABORATORIAL DE P,D&amp;I;INSTITUIÇÃO CREDENCIADA;;PÚBLICA;;EQUIPAMENTO E MATERIAL PERMANENTE;MATERIAL PERMANENTE</v>
      </c>
      <c r="I2075" s="599" t="s">
        <v>1575</v>
      </c>
      <c r="J2075" s="600" t="str">
        <f t="shared" si="67"/>
        <v/>
      </c>
    </row>
    <row r="2076" spans="1:10" ht="12" customHeight="1" x14ac:dyDescent="0.3">
      <c r="A2076" s="597" t="s">
        <v>2356</v>
      </c>
      <c r="B2076" s="597" t="s">
        <v>242</v>
      </c>
      <c r="C2076" s="597" t="s">
        <v>2354</v>
      </c>
      <c r="D2076" s="597" t="s">
        <v>250</v>
      </c>
      <c r="E2076" s="597" t="s">
        <v>2354</v>
      </c>
      <c r="F2076" s="597" t="s">
        <v>448</v>
      </c>
      <c r="G2076" s="597" t="s">
        <v>2062</v>
      </c>
      <c r="H2076" s="598" t="str">
        <f t="shared" si="66"/>
        <v>APOIO A INSTALAÇÃO LABORATORIAL DE P,D&amp;I;INSTITUIÇÃO CREDENCIADA;;PÚBLICA;;EQUIPE;BOLSA - ALUNO DE GRADUAÇÃO OU PÓS-GRADUAÇÃO</v>
      </c>
      <c r="I2076" s="599" t="s">
        <v>1575</v>
      </c>
      <c r="J2076" s="600" t="str">
        <f t="shared" si="67"/>
        <v/>
      </c>
    </row>
    <row r="2077" spans="1:10" ht="12" customHeight="1" x14ac:dyDescent="0.3">
      <c r="A2077" s="597" t="s">
        <v>2356</v>
      </c>
      <c r="B2077" s="597" t="s">
        <v>242</v>
      </c>
      <c r="C2077" s="597" t="s">
        <v>2354</v>
      </c>
      <c r="D2077" s="597" t="s">
        <v>250</v>
      </c>
      <c r="E2077" s="597" t="s">
        <v>2354</v>
      </c>
      <c r="F2077" s="597" t="s">
        <v>448</v>
      </c>
      <c r="G2077" s="597" t="s">
        <v>2061</v>
      </c>
      <c r="H2077" s="598" t="str">
        <f t="shared" si="66"/>
        <v>APOIO A INSTALAÇÃO LABORATORIAL DE P,D&amp;I;INSTITUIÇÃO CREDENCIADA;;PÚBLICA;;EQUIPE;BOLSA - DOCENTE OU PESQUISADOR DA INSTITUIÇÃO</v>
      </c>
      <c r="I2077" s="599" t="s">
        <v>1575</v>
      </c>
      <c r="J2077" s="600" t="str">
        <f t="shared" si="67"/>
        <v/>
      </c>
    </row>
    <row r="2078" spans="1:10" ht="12" customHeight="1" x14ac:dyDescent="0.3">
      <c r="A2078" s="597" t="s">
        <v>2356</v>
      </c>
      <c r="B2078" s="597" t="s">
        <v>242</v>
      </c>
      <c r="C2078" s="597" t="s">
        <v>2354</v>
      </c>
      <c r="D2078" s="597" t="s">
        <v>250</v>
      </c>
      <c r="E2078" s="597" t="s">
        <v>2354</v>
      </c>
      <c r="F2078" s="597" t="s">
        <v>448</v>
      </c>
      <c r="G2078" s="597" t="s">
        <v>2063</v>
      </c>
      <c r="H2078" s="598" t="str">
        <f t="shared" si="66"/>
        <v>APOIO A INSTALAÇÃO LABORATORIAL DE P,D&amp;I;INSTITUIÇÃO CREDENCIADA;;PÚBLICA;;EQUIPE;BOLSA - PESQUISADOR VISITANTE</v>
      </c>
      <c r="I2078" s="599" t="s">
        <v>1575</v>
      </c>
      <c r="J2078" s="600" t="str">
        <f t="shared" si="67"/>
        <v/>
      </c>
    </row>
    <row r="2079" spans="1:10" ht="12" customHeight="1" x14ac:dyDescent="0.3">
      <c r="A2079" s="597" t="s">
        <v>2356</v>
      </c>
      <c r="B2079" s="597" t="s">
        <v>242</v>
      </c>
      <c r="C2079" s="597" t="s">
        <v>2354</v>
      </c>
      <c r="D2079" s="597" t="s">
        <v>250</v>
      </c>
      <c r="E2079" s="597" t="s">
        <v>2354</v>
      </c>
      <c r="F2079" s="597" t="s">
        <v>448</v>
      </c>
      <c r="G2079" s="597" t="s">
        <v>1641</v>
      </c>
      <c r="H2079" s="598" t="str">
        <f t="shared" si="66"/>
        <v>APOIO A INSTALAÇÃO LABORATORIAL DE P,D&amp;I;INSTITUIÇÃO CREDENCIADA;;PÚBLICA;;EQUIPE;REMUNERAÇÃO DIRETA</v>
      </c>
      <c r="I2079" s="599" t="s">
        <v>1575</v>
      </c>
      <c r="J2079" s="600" t="str">
        <f t="shared" si="67"/>
        <v/>
      </c>
    </row>
    <row r="2080" spans="1:10" ht="12" customHeight="1" x14ac:dyDescent="0.3">
      <c r="A2080" s="597" t="s">
        <v>2356</v>
      </c>
      <c r="B2080" s="597" t="s">
        <v>242</v>
      </c>
      <c r="C2080" s="597" t="s">
        <v>2354</v>
      </c>
      <c r="D2080" s="597" t="s">
        <v>250</v>
      </c>
      <c r="E2080" s="597" t="s">
        <v>2354</v>
      </c>
      <c r="F2080" s="597" t="s">
        <v>1642</v>
      </c>
      <c r="G2080" s="597" t="s">
        <v>2202</v>
      </c>
      <c r="H2080" s="598" t="str">
        <f t="shared" si="66"/>
        <v>APOIO A INSTALAÇÃO LABORATORIAL DE P,D&amp;I;INSTITUIÇÃO CREDENCIADA;;PÚBLICA;;MATERIAL DE CONSUMO;NA</v>
      </c>
      <c r="I2080" s="599" t="s">
        <v>1575</v>
      </c>
      <c r="J2080" s="600" t="str">
        <f t="shared" si="67"/>
        <v/>
      </c>
    </row>
    <row r="2081" spans="1:10" ht="12" customHeight="1" x14ac:dyDescent="0.3">
      <c r="A2081" s="597" t="s">
        <v>2356</v>
      </c>
      <c r="B2081" s="597" t="s">
        <v>242</v>
      </c>
      <c r="C2081" s="597" t="s">
        <v>2354</v>
      </c>
      <c r="D2081" s="597" t="s">
        <v>250</v>
      </c>
      <c r="E2081" s="597" t="s">
        <v>2354</v>
      </c>
      <c r="F2081" s="597" t="s">
        <v>1644</v>
      </c>
      <c r="G2081" s="597" t="s">
        <v>2066</v>
      </c>
      <c r="H2081" s="598" t="str">
        <f t="shared" si="66"/>
        <v>APOIO A INSTALAÇÃO LABORATORIAL DE P,D&amp;I;INSTITUIÇÃO CREDENCIADA;;PÚBLICA;;OBRAS E INSTALACOES;AMPLIAÇÃO DE ÁREA DE EDIFICAÇÃO</v>
      </c>
      <c r="I2081" s="599" t="s">
        <v>1567</v>
      </c>
      <c r="J2081" s="600" t="str">
        <f t="shared" si="67"/>
        <v>DESPESA NÃO ADMITIDA COM RECURSOS DA CLÁUSULA DE P,D&amp;I, CONSIDERANDO O EXECUTOR E A QUALIFICAÇÃO DO PROJETO OU PROGRAMA</v>
      </c>
    </row>
    <row r="2082" spans="1:10" ht="12" customHeight="1" x14ac:dyDescent="0.3">
      <c r="A2082" s="597" t="s">
        <v>2356</v>
      </c>
      <c r="B2082" s="597" t="s">
        <v>242</v>
      </c>
      <c r="C2082" s="597" t="s">
        <v>2354</v>
      </c>
      <c r="D2082" s="597" t="s">
        <v>250</v>
      </c>
      <c r="E2082" s="597" t="s">
        <v>2354</v>
      </c>
      <c r="F2082" s="597" t="s">
        <v>1644</v>
      </c>
      <c r="G2082" s="597" t="s">
        <v>258</v>
      </c>
      <c r="H2082" s="598" t="str">
        <f t="shared" si="66"/>
        <v>APOIO A INSTALAÇÃO LABORATORIAL DE P,D&amp;I;INSTITUIÇÃO CREDENCIADA;;PÚBLICA;;OBRAS E INSTALACOES;CONSTRUÇÃO DE NOVA EDIFICAÇÃO</v>
      </c>
      <c r="I2082" s="599" t="s">
        <v>1567</v>
      </c>
      <c r="J2082" s="600" t="str">
        <f t="shared" si="67"/>
        <v>DESPESA NÃO ADMITIDA COM RECURSOS DA CLÁUSULA DE P,D&amp;I, CONSIDERANDO O EXECUTOR E A QUALIFICAÇÃO DO PROJETO OU PROGRAMA</v>
      </c>
    </row>
    <row r="2083" spans="1:10" ht="12" customHeight="1" x14ac:dyDescent="0.3">
      <c r="A2083" s="597" t="s">
        <v>2356</v>
      </c>
      <c r="B2083" s="597" t="s">
        <v>242</v>
      </c>
      <c r="C2083" s="597" t="s">
        <v>2354</v>
      </c>
      <c r="D2083" s="597" t="s">
        <v>250</v>
      </c>
      <c r="E2083" s="597" t="s">
        <v>2354</v>
      </c>
      <c r="F2083" s="597" t="s">
        <v>1644</v>
      </c>
      <c r="G2083" s="597" t="s">
        <v>2067</v>
      </c>
      <c r="H2083" s="598" t="str">
        <f t="shared" si="66"/>
        <v>APOIO A INSTALAÇÃO LABORATORIAL DE P,D&amp;I;INSTITUIÇÃO CREDENCIADA;;PÚBLICA;;OBRAS E INSTALACOES;PROJETO EXECUTIVO E ESTUDOS TÉCNICOS</v>
      </c>
      <c r="I2083" s="599" t="s">
        <v>1575</v>
      </c>
      <c r="J2083" s="600" t="str">
        <f t="shared" si="67"/>
        <v/>
      </c>
    </row>
    <row r="2084" spans="1:10" ht="12" customHeight="1" x14ac:dyDescent="0.3">
      <c r="A2084" s="597" t="s">
        <v>2356</v>
      </c>
      <c r="B2084" s="597" t="s">
        <v>242</v>
      </c>
      <c r="C2084" s="597" t="s">
        <v>2354</v>
      </c>
      <c r="D2084" s="597" t="s">
        <v>250</v>
      </c>
      <c r="E2084" s="597" t="s">
        <v>2354</v>
      </c>
      <c r="F2084" s="597" t="s">
        <v>1644</v>
      </c>
      <c r="G2084" s="597" t="s">
        <v>219</v>
      </c>
      <c r="H2084" s="598" t="str">
        <f t="shared" si="66"/>
        <v>APOIO A INSTALAÇÃO LABORATORIAL DE P,D&amp;I;INSTITUIÇÃO CREDENCIADA;;PÚBLICA;;OBRAS E INSTALACOES;REFORMA DE EDIFICAÇÃO</v>
      </c>
      <c r="I2084" s="599" t="s">
        <v>1575</v>
      </c>
      <c r="J2084" s="600" t="str">
        <f t="shared" si="67"/>
        <v/>
      </c>
    </row>
    <row r="2085" spans="1:10" ht="12" customHeight="1" x14ac:dyDescent="0.3">
      <c r="A2085" s="597" t="s">
        <v>2356</v>
      </c>
      <c r="B2085" s="597" t="s">
        <v>242</v>
      </c>
      <c r="C2085" s="597" t="s">
        <v>2354</v>
      </c>
      <c r="D2085" s="597" t="s">
        <v>250</v>
      </c>
      <c r="E2085" s="597" t="s">
        <v>2354</v>
      </c>
      <c r="F2085" s="597" t="s">
        <v>1644</v>
      </c>
      <c r="G2085" s="597" t="s">
        <v>2065</v>
      </c>
      <c r="H2085" s="598" t="str">
        <f t="shared" si="66"/>
        <v>APOIO A INSTALAÇÃO LABORATORIAL DE P,D&amp;I;INSTITUIÇÃO CREDENCIADA;;PÚBLICA;;OBRAS E INSTALACOES;SERVIÇO TÉCNICO DE APOIO - INFRAESTRUTURA</v>
      </c>
      <c r="I2085" s="599" t="s">
        <v>1575</v>
      </c>
      <c r="J2085" s="600" t="str">
        <f t="shared" si="67"/>
        <v/>
      </c>
    </row>
    <row r="2086" spans="1:10" ht="12" customHeight="1" x14ac:dyDescent="0.3">
      <c r="A2086" s="597" t="s">
        <v>2356</v>
      </c>
      <c r="B2086" s="597" t="s">
        <v>242</v>
      </c>
      <c r="C2086" s="597" t="s">
        <v>2354</v>
      </c>
      <c r="D2086" s="597" t="s">
        <v>250</v>
      </c>
      <c r="E2086" s="597" t="s">
        <v>2354</v>
      </c>
      <c r="F2086" s="597" t="s">
        <v>10</v>
      </c>
      <c r="G2086" s="597" t="s">
        <v>1649</v>
      </c>
      <c r="H2086" s="598" t="str">
        <f t="shared" si="66"/>
        <v>APOIO A INSTALAÇÃO LABORATORIAL DE P,D&amp;I;INSTITUIÇÃO CREDENCIADA;;PÚBLICA;;OUTRAS DESPESAS;DESPESA DE IMPORTACAO</v>
      </c>
      <c r="I2086" s="599" t="s">
        <v>1575</v>
      </c>
      <c r="J2086" s="600" t="str">
        <f t="shared" si="67"/>
        <v/>
      </c>
    </row>
    <row r="2087" spans="1:10" ht="12" customHeight="1" x14ac:dyDescent="0.3">
      <c r="A2087" s="597" t="s">
        <v>2356</v>
      </c>
      <c r="B2087" s="597" t="s">
        <v>242</v>
      </c>
      <c r="C2087" s="597" t="s">
        <v>2354</v>
      </c>
      <c r="D2087" s="597" t="s">
        <v>250</v>
      </c>
      <c r="E2087" s="597" t="s">
        <v>2354</v>
      </c>
      <c r="F2087" s="597" t="s">
        <v>10</v>
      </c>
      <c r="G2087" s="597" t="s">
        <v>1650</v>
      </c>
      <c r="H2087" s="598" t="str">
        <f t="shared" si="66"/>
        <v>APOIO A INSTALAÇÃO LABORATORIAL DE P,D&amp;I;INSTITUIÇÃO CREDENCIADA;;PÚBLICA;;OUTRAS DESPESAS;DESPESA OPERACIONAL E ADMINISTRATIVA</v>
      </c>
      <c r="I2087" s="599" t="s">
        <v>1575</v>
      </c>
      <c r="J2087" s="600" t="str">
        <f t="shared" si="67"/>
        <v/>
      </c>
    </row>
    <row r="2088" spans="1:10" ht="12" customHeight="1" x14ac:dyDescent="0.3">
      <c r="A2088" s="597" t="s">
        <v>2356</v>
      </c>
      <c r="B2088" s="597" t="s">
        <v>242</v>
      </c>
      <c r="C2088" s="597" t="s">
        <v>2354</v>
      </c>
      <c r="D2088" s="597" t="s">
        <v>250</v>
      </c>
      <c r="E2088" s="597" t="s">
        <v>2354</v>
      </c>
      <c r="F2088" s="597" t="s">
        <v>10</v>
      </c>
      <c r="G2088" s="597" t="s">
        <v>277</v>
      </c>
      <c r="H2088" s="598" t="str">
        <f t="shared" si="66"/>
        <v>APOIO A INSTALAÇÃO LABORATORIAL DE P,D&amp;I;INSTITUIÇÃO CREDENCIADA;;PÚBLICA;;OUTRAS DESPESAS;RESSARCIMENTO DE CUSTOS INDIRETOS</v>
      </c>
      <c r="I2088" s="599" t="s">
        <v>1567</v>
      </c>
      <c r="J2088" s="600" t="str">
        <f t="shared" si="67"/>
        <v>DESPESA NÃO ADMITIDA COM RECURSOS DA CLÁUSULA DE P,D&amp;I, CONSIDERANDO O EXECUTOR E A QUALIFICAÇÃO DO PROJETO OU PROGRAMA</v>
      </c>
    </row>
    <row r="2089" spans="1:10" ht="12" customHeight="1" x14ac:dyDescent="0.3">
      <c r="A2089" s="597" t="s">
        <v>2356</v>
      </c>
      <c r="B2089" s="597" t="s">
        <v>242</v>
      </c>
      <c r="C2089" s="597" t="s">
        <v>2354</v>
      </c>
      <c r="D2089" s="597" t="s">
        <v>250</v>
      </c>
      <c r="E2089" s="597" t="s">
        <v>2354</v>
      </c>
      <c r="F2089" s="597" t="s">
        <v>317</v>
      </c>
      <c r="G2089" s="597" t="s">
        <v>2060</v>
      </c>
      <c r="H2089" s="598" t="str">
        <f t="shared" si="66"/>
        <v>APOIO A INSTALAÇÃO LABORATORIAL DE P,D&amp;I;INSTITUIÇÃO CREDENCIADA;;PÚBLICA;;OUTROS BENS E DIREITOS;DADO GEOLÓGICO, GEOQUÍMICO OU GEOFÍSICO PÚBLICO</v>
      </c>
      <c r="I2089" s="599" t="s">
        <v>1567</v>
      </c>
      <c r="J2089" s="600" t="str">
        <f t="shared" si="67"/>
        <v>DESPESA NÃO ADMITIDA COM RECURSOS DA CLÁUSULA DE P,D&amp;I, CONSIDERANDO O EXECUTOR E A QUALIFICAÇÃO DO PROJETO OU PROGRAMA</v>
      </c>
    </row>
    <row r="2090" spans="1:10" ht="12" customHeight="1" x14ac:dyDescent="0.3">
      <c r="A2090" s="597" t="s">
        <v>2356</v>
      </c>
      <c r="B2090" s="597" t="s">
        <v>242</v>
      </c>
      <c r="C2090" s="597" t="s">
        <v>2354</v>
      </c>
      <c r="D2090" s="597" t="s">
        <v>250</v>
      </c>
      <c r="E2090" s="597" t="s">
        <v>2354</v>
      </c>
      <c r="F2090" s="597" t="s">
        <v>317</v>
      </c>
      <c r="G2090" s="597" t="s">
        <v>220</v>
      </c>
      <c r="H2090" s="598" t="str">
        <f t="shared" si="66"/>
        <v>APOIO A INSTALAÇÃO LABORATORIAL DE P,D&amp;I;INSTITUIÇÃO CREDENCIADA;;PÚBLICA;;OUTROS BENS E DIREITOS;DADO NÃO REGULADO PELA ANP</v>
      </c>
      <c r="I2090" s="599" t="s">
        <v>1567</v>
      </c>
      <c r="J2090" s="600" t="str">
        <f t="shared" si="67"/>
        <v>DESPESA NÃO ADMITIDA COM RECURSOS DA CLÁUSULA DE P,D&amp;I, CONSIDERANDO O EXECUTOR E A QUALIFICAÇÃO DO PROJETO OU PROGRAMA</v>
      </c>
    </row>
    <row r="2091" spans="1:10" ht="12" customHeight="1" x14ac:dyDescent="0.3">
      <c r="A2091" s="597" t="s">
        <v>2356</v>
      </c>
      <c r="B2091" s="597" t="s">
        <v>242</v>
      </c>
      <c r="C2091" s="597" t="s">
        <v>2354</v>
      </c>
      <c r="D2091" s="597" t="s">
        <v>250</v>
      </c>
      <c r="E2091" s="597" t="s">
        <v>2354</v>
      </c>
      <c r="F2091" s="597" t="s">
        <v>317</v>
      </c>
      <c r="G2091" s="597" t="s">
        <v>215</v>
      </c>
      <c r="H2091" s="598" t="str">
        <f t="shared" si="66"/>
        <v>APOIO A INSTALAÇÃO LABORATORIAL DE P,D&amp;I;INSTITUIÇÃO CREDENCIADA;;PÚBLICA;;OUTROS BENS E DIREITOS;MATERIAL BIBLIOGRÁFICO</v>
      </c>
      <c r="I2091" s="599" t="s">
        <v>1575</v>
      </c>
      <c r="J2091" s="600" t="str">
        <f t="shared" si="67"/>
        <v/>
      </c>
    </row>
    <row r="2092" spans="1:10" ht="12" customHeight="1" x14ac:dyDescent="0.3">
      <c r="A2092" s="597" t="s">
        <v>2356</v>
      </c>
      <c r="B2092" s="597" t="s">
        <v>242</v>
      </c>
      <c r="C2092" s="597" t="s">
        <v>2354</v>
      </c>
      <c r="D2092" s="597" t="s">
        <v>250</v>
      </c>
      <c r="E2092" s="597" t="s">
        <v>2354</v>
      </c>
      <c r="F2092" s="597" t="s">
        <v>317</v>
      </c>
      <c r="G2092" s="597" t="s">
        <v>2068</v>
      </c>
      <c r="H2092" s="598" t="str">
        <f t="shared" si="66"/>
        <v>APOIO A INSTALAÇÃO LABORATORIAL DE P,D&amp;I;INSTITUIÇÃO CREDENCIADA;;PÚBLICA;;OUTROS BENS E DIREITOS;OUTRO (ESPECIFIQUE)</v>
      </c>
      <c r="I2092" s="599" t="s">
        <v>1575</v>
      </c>
      <c r="J2092" s="600" t="str">
        <f t="shared" si="67"/>
        <v/>
      </c>
    </row>
    <row r="2093" spans="1:10" ht="12" customHeight="1" x14ac:dyDescent="0.3">
      <c r="A2093" s="597" t="s">
        <v>2356</v>
      </c>
      <c r="B2093" s="597" t="s">
        <v>242</v>
      </c>
      <c r="C2093" s="597" t="s">
        <v>2354</v>
      </c>
      <c r="D2093" s="597" t="s">
        <v>250</v>
      </c>
      <c r="E2093" s="597" t="s">
        <v>2354</v>
      </c>
      <c r="F2093" s="597" t="s">
        <v>317</v>
      </c>
      <c r="G2093" s="597" t="s">
        <v>321</v>
      </c>
      <c r="H2093" s="598" t="str">
        <f t="shared" si="66"/>
        <v>APOIO A INSTALAÇÃO LABORATORIAL DE P,D&amp;I;INSTITUIÇÃO CREDENCIADA;;PÚBLICA;;OUTROS BENS E DIREITOS;SOFTWARE</v>
      </c>
      <c r="I2093" s="599" t="s">
        <v>1575</v>
      </c>
      <c r="J2093" s="600" t="str">
        <f t="shared" si="67"/>
        <v/>
      </c>
    </row>
    <row r="2094" spans="1:10" ht="12" customHeight="1" x14ac:dyDescent="0.3">
      <c r="A2094" s="597" t="s">
        <v>2356</v>
      </c>
      <c r="B2094" s="597" t="s">
        <v>242</v>
      </c>
      <c r="C2094" s="597" t="s">
        <v>2354</v>
      </c>
      <c r="D2094" s="597" t="s">
        <v>250</v>
      </c>
      <c r="E2094" s="597" t="s">
        <v>2354</v>
      </c>
      <c r="F2094" s="597" t="s">
        <v>409</v>
      </c>
      <c r="G2094" s="597" t="s">
        <v>2202</v>
      </c>
      <c r="H2094" s="598" t="str">
        <f t="shared" si="66"/>
        <v>APOIO A INSTALAÇÃO LABORATORIAL DE P,D&amp;I;INSTITUIÇÃO CREDENCIADA;;PÚBLICA;;PASSAGENS;NA</v>
      </c>
      <c r="I2094" s="599" t="s">
        <v>1567</v>
      </c>
      <c r="J2094" s="600" t="str">
        <f t="shared" si="67"/>
        <v>DESPESA NÃO ADMITIDA COM RECURSOS DA CLÁUSULA DE P,D&amp;I, CONSIDERANDO O EXECUTOR E A QUALIFICAÇÃO DO PROJETO OU PROGRAMA</v>
      </c>
    </row>
    <row r="2095" spans="1:10" ht="12" customHeight="1" x14ac:dyDescent="0.3">
      <c r="A2095" s="597" t="s">
        <v>2356</v>
      </c>
      <c r="B2095" s="597" t="s">
        <v>242</v>
      </c>
      <c r="C2095" s="597" t="s">
        <v>2354</v>
      </c>
      <c r="D2095" s="597" t="s">
        <v>250</v>
      </c>
      <c r="E2095" s="597" t="s">
        <v>2354</v>
      </c>
      <c r="F2095" s="597" t="s">
        <v>1705</v>
      </c>
      <c r="G2095" s="597" t="s">
        <v>2058</v>
      </c>
      <c r="H2095" s="598" t="str">
        <f t="shared" si="66"/>
        <v>APOIO A INSTALAÇÃO LABORATORIAL DE P,D&amp;I;INSTITUIÇÃO CREDENCIADA;;PÚBLICA;;PROTOTIPO;MATERIAL OU COMPONENTE - PROTÓTIPO OU UNIDADE PILOTO</v>
      </c>
      <c r="I2095" s="599" t="s">
        <v>1567</v>
      </c>
      <c r="J2095" s="600" t="str">
        <f t="shared" si="67"/>
        <v>DESPESA NÃO ADMITIDA COM RECURSOS DA CLÁUSULA DE P,D&amp;I, CONSIDERANDO O EXECUTOR E A QUALIFICAÇÃO DO PROJETO OU PROGRAMA</v>
      </c>
    </row>
    <row r="2096" spans="1:10" ht="12" customHeight="1" x14ac:dyDescent="0.3">
      <c r="A2096" s="597" t="s">
        <v>2356</v>
      </c>
      <c r="B2096" s="597" t="s">
        <v>242</v>
      </c>
      <c r="C2096" s="597" t="s">
        <v>2354</v>
      </c>
      <c r="D2096" s="597" t="s">
        <v>250</v>
      </c>
      <c r="E2096" s="597" t="s">
        <v>2354</v>
      </c>
      <c r="F2096" s="597" t="s">
        <v>1705</v>
      </c>
      <c r="G2096" s="597" t="s">
        <v>2059</v>
      </c>
      <c r="H2096" s="598" t="str">
        <f t="shared" si="66"/>
        <v>APOIO A INSTALAÇÃO LABORATORIAL DE P,D&amp;I;INSTITUIÇÃO CREDENCIADA;;PÚBLICA;;PROTOTIPO;SERVIÇO DE TERCEIRO - PROTÓTIPO OU UNIDADE PILOTO</v>
      </c>
      <c r="I2096" s="599" t="s">
        <v>1567</v>
      </c>
      <c r="J2096" s="600" t="str">
        <f t="shared" si="67"/>
        <v>DESPESA NÃO ADMITIDA COM RECURSOS DA CLÁUSULA DE P,D&amp;I, CONSIDERANDO O EXECUTOR E A QUALIFICAÇÃO DO PROJETO OU PROGRAMA</v>
      </c>
    </row>
    <row r="2097" spans="1:10" ht="12" customHeight="1" x14ac:dyDescent="0.3">
      <c r="A2097" s="597" t="s">
        <v>2356</v>
      </c>
      <c r="B2097" s="597" t="s">
        <v>242</v>
      </c>
      <c r="C2097" s="597" t="s">
        <v>2354</v>
      </c>
      <c r="D2097" s="597" t="s">
        <v>250</v>
      </c>
      <c r="E2097" s="597" t="s">
        <v>2354</v>
      </c>
      <c r="F2097" s="597" t="s">
        <v>303</v>
      </c>
      <c r="G2097" s="597" t="s">
        <v>1647</v>
      </c>
      <c r="H2097" s="598" t="str">
        <f t="shared" si="66"/>
        <v>APOIO A INSTALAÇÃO LABORATORIAL DE P,D&amp;I;INSTITUIÇÃO CREDENCIADA;;PÚBLICA;;RECURSOS HUMANOS;BOLSA</v>
      </c>
      <c r="I2097" s="599" t="s">
        <v>1567</v>
      </c>
      <c r="J2097" s="600" t="str">
        <f t="shared" si="67"/>
        <v>DESPESA NÃO ADMITIDA COM RECURSOS DA CLÁUSULA DE P,D&amp;I, CONSIDERANDO O EXECUTOR E A QUALIFICAÇÃO DO PROJETO OU PROGRAMA</v>
      </c>
    </row>
    <row r="2098" spans="1:10" ht="12" customHeight="1" x14ac:dyDescent="0.3">
      <c r="A2098" s="597" t="s">
        <v>2356</v>
      </c>
      <c r="B2098" s="597" t="s">
        <v>242</v>
      </c>
      <c r="C2098" s="597" t="s">
        <v>2354</v>
      </c>
      <c r="D2098" s="597" t="s">
        <v>250</v>
      </c>
      <c r="E2098" s="597" t="s">
        <v>2354</v>
      </c>
      <c r="F2098" s="597" t="s">
        <v>303</v>
      </c>
      <c r="G2098" s="597" t="s">
        <v>270</v>
      </c>
      <c r="H2098" s="598" t="str">
        <f t="shared" si="66"/>
        <v>APOIO A INSTALAÇÃO LABORATORIAL DE P,D&amp;I;INSTITUIÇÃO CREDENCIADA;;PÚBLICA;;RECURSOS HUMANOS;TAXA DE BANCADA</v>
      </c>
      <c r="I2098" s="599" t="s">
        <v>1567</v>
      </c>
      <c r="J2098" s="600" t="str">
        <f t="shared" si="67"/>
        <v>DESPESA NÃO ADMITIDA COM RECURSOS DA CLÁUSULA DE P,D&amp;I, CONSIDERANDO O EXECUTOR E A QUALIFICAÇÃO DO PROJETO OU PROGRAMA</v>
      </c>
    </row>
    <row r="2099" spans="1:10" ht="12" customHeight="1" x14ac:dyDescent="0.3">
      <c r="A2099" s="597" t="s">
        <v>2356</v>
      </c>
      <c r="B2099" s="597" t="s">
        <v>242</v>
      </c>
      <c r="C2099" s="597" t="s">
        <v>2354</v>
      </c>
      <c r="D2099" s="597" t="s">
        <v>250</v>
      </c>
      <c r="E2099" s="597" t="s">
        <v>2354</v>
      </c>
      <c r="F2099" s="597" t="s">
        <v>2357</v>
      </c>
      <c r="G2099" s="597" t="s">
        <v>232</v>
      </c>
      <c r="H2099" s="598" t="str">
        <f t="shared" si="66"/>
        <v>APOIO A INSTALAÇÃO LABORATORIAL DE P,D&amp;I;INSTITUIÇÃO CREDENCIADA;;PÚBLICA;;SERVICOS;OUTRO SERVIÇO DE APOIO</v>
      </c>
      <c r="I2099" s="599" t="s">
        <v>1567</v>
      </c>
      <c r="J2099" s="600" t="str">
        <f t="shared" si="67"/>
        <v>DESPESA NÃO ADMITIDA COM RECURSOS DA CLÁUSULA DE P,D&amp;I, CONSIDERANDO O EXECUTOR E A QUALIFICAÇÃO DO PROJETO OU PROGRAMA</v>
      </c>
    </row>
    <row r="2100" spans="1:10" ht="12" customHeight="1" x14ac:dyDescent="0.3">
      <c r="A2100" s="597" t="s">
        <v>2356</v>
      </c>
      <c r="B2100" s="597" t="s">
        <v>242</v>
      </c>
      <c r="C2100" s="597" t="s">
        <v>2354</v>
      </c>
      <c r="D2100" s="597" t="s">
        <v>250</v>
      </c>
      <c r="E2100" s="597" t="s">
        <v>2354</v>
      </c>
      <c r="F2100" s="597" t="s">
        <v>2357</v>
      </c>
      <c r="G2100" s="597" t="s">
        <v>221</v>
      </c>
      <c r="H2100" s="598" t="str">
        <f t="shared" si="66"/>
        <v>APOIO A INSTALAÇÃO LABORATORIAL DE P,D&amp;I;INSTITUIÇÃO CREDENCIADA;;PÚBLICA;;SERVICOS;PERFURAÇÃO DE POÇO ESTRATIGRÁFICO</v>
      </c>
      <c r="I2100" s="599" t="s">
        <v>1567</v>
      </c>
      <c r="J2100" s="600" t="str">
        <f t="shared" si="67"/>
        <v>DESPESA NÃO ADMITIDA COM RECURSOS DA CLÁUSULA DE P,D&amp;I, CONSIDERANDO O EXECUTOR E A QUALIFICAÇÃO DO PROJETO OU PROGRAMA</v>
      </c>
    </row>
    <row r="2101" spans="1:10" ht="12" customHeight="1" x14ac:dyDescent="0.3">
      <c r="A2101" s="597" t="s">
        <v>2356</v>
      </c>
      <c r="B2101" s="597" t="s">
        <v>242</v>
      </c>
      <c r="C2101" s="597" t="s">
        <v>2354</v>
      </c>
      <c r="D2101" s="597" t="s">
        <v>250</v>
      </c>
      <c r="E2101" s="597" t="s">
        <v>2354</v>
      </c>
      <c r="F2101" s="597" t="s">
        <v>2357</v>
      </c>
      <c r="G2101" s="597" t="s">
        <v>2055</v>
      </c>
      <c r="H2101" s="598" t="str">
        <f t="shared" si="66"/>
        <v>APOIO A INSTALAÇÃO LABORATORIAL DE P,D&amp;I;INSTITUIÇÃO CREDENCIADA;;PÚBLICA;;SERVICOS;SERVIÇO DE APOIO PARA AQUISIÇÃO DE DADOS</v>
      </c>
      <c r="I2101" s="599" t="s">
        <v>1567</v>
      </c>
      <c r="J2101" s="600" t="str">
        <f t="shared" si="67"/>
        <v>DESPESA NÃO ADMITIDA COM RECURSOS DA CLÁUSULA DE P,D&amp;I, CONSIDERANDO O EXECUTOR E A QUALIFICAÇÃO DO PROJETO OU PROGRAMA</v>
      </c>
    </row>
    <row r="2102" spans="1:10" ht="12" customHeight="1" x14ac:dyDescent="0.3">
      <c r="A2102" s="597" t="s">
        <v>2356</v>
      </c>
      <c r="B2102" s="597" t="s">
        <v>242</v>
      </c>
      <c r="C2102" s="597" t="s">
        <v>2354</v>
      </c>
      <c r="D2102" s="597" t="s">
        <v>250</v>
      </c>
      <c r="E2102" s="597" t="s">
        <v>2354</v>
      </c>
      <c r="F2102" s="597" t="s">
        <v>2357</v>
      </c>
      <c r="G2102" s="597" t="s">
        <v>230</v>
      </c>
      <c r="H2102" s="598" t="str">
        <f t="shared" si="66"/>
        <v>APOIO A INSTALAÇÃO LABORATORIAL DE P,D&amp;I;INSTITUIÇÃO CREDENCIADA;;PÚBLICA;;SERVICOS;SERVIÇO DE EDITORAÇÃO E IMPRESSÃO</v>
      </c>
      <c r="I2102" s="599" t="s">
        <v>1567</v>
      </c>
      <c r="J2102" s="600" t="str">
        <f t="shared" si="67"/>
        <v>DESPESA NÃO ADMITIDA COM RECURSOS DA CLÁUSULA DE P,D&amp;I, CONSIDERANDO O EXECUTOR E A QUALIFICAÇÃO DO PROJETO OU PROGRAMA</v>
      </c>
    </row>
    <row r="2103" spans="1:10" ht="12" customHeight="1" x14ac:dyDescent="0.3">
      <c r="A2103" s="597" t="s">
        <v>2356</v>
      </c>
      <c r="B2103" s="597" t="s">
        <v>242</v>
      </c>
      <c r="C2103" s="597" t="s">
        <v>2354</v>
      </c>
      <c r="D2103" s="597" t="s">
        <v>250</v>
      </c>
      <c r="E2103" s="597" t="s">
        <v>2354</v>
      </c>
      <c r="F2103" s="597" t="s">
        <v>2357</v>
      </c>
      <c r="G2103" s="597" t="s">
        <v>231</v>
      </c>
      <c r="H2103" s="598" t="str">
        <f t="shared" si="66"/>
        <v>APOIO A INSTALAÇÃO LABORATORIAL DE P,D&amp;I;INSTITUIÇÃO CREDENCIADA;;PÚBLICA;;SERVICOS;SERVIÇO DE LOCOMOÇÃO E TRANSPORTE</v>
      </c>
      <c r="I2103" s="599" t="s">
        <v>1567</v>
      </c>
      <c r="J2103" s="600" t="str">
        <f t="shared" si="67"/>
        <v>DESPESA NÃO ADMITIDA COM RECURSOS DA CLÁUSULA DE P,D&amp;I, CONSIDERANDO O EXECUTOR E A QUALIFICAÇÃO DO PROJETO OU PROGRAMA</v>
      </c>
    </row>
    <row r="2104" spans="1:10" ht="12" customHeight="1" x14ac:dyDescent="0.3">
      <c r="A2104" s="597" t="s">
        <v>2356</v>
      </c>
      <c r="B2104" s="597" t="s">
        <v>242</v>
      </c>
      <c r="C2104" s="597" t="s">
        <v>2354</v>
      </c>
      <c r="D2104" s="597" t="s">
        <v>250</v>
      </c>
      <c r="E2104" s="597" t="s">
        <v>2354</v>
      </c>
      <c r="F2104" s="597" t="s">
        <v>2357</v>
      </c>
      <c r="G2104" s="597" t="s">
        <v>2358</v>
      </c>
      <c r="H2104" s="598" t="str">
        <f t="shared" si="66"/>
        <v>APOIO A INSTALAÇÃO LABORATORIAL DE P,D&amp;I;INSTITUIÇÃO CREDENCIADA;;PÚBLICA;;SERVICOS;SERVIÇO DE MANUTENÇÃO</v>
      </c>
      <c r="I2104" s="599" t="s">
        <v>1575</v>
      </c>
      <c r="J2104" s="600" t="str">
        <f t="shared" si="67"/>
        <v/>
      </c>
    </row>
    <row r="2105" spans="1:10" ht="12" customHeight="1" x14ac:dyDescent="0.3">
      <c r="A2105" s="597" t="s">
        <v>2356</v>
      </c>
      <c r="B2105" s="597" t="s">
        <v>242</v>
      </c>
      <c r="C2105" s="597" t="s">
        <v>2354</v>
      </c>
      <c r="D2105" s="597" t="s">
        <v>250</v>
      </c>
      <c r="E2105" s="597" t="s">
        <v>2354</v>
      </c>
      <c r="F2105" s="597" t="s">
        <v>2357</v>
      </c>
      <c r="G2105" s="597" t="s">
        <v>2399</v>
      </c>
      <c r="H2105" s="598" t="str">
        <f t="shared" si="66"/>
        <v>APOIO A INSTALAÇÃO LABORATORIAL DE P,D&amp;I;INSTITUIÇÃO CREDENCIADA;;PÚBLICA;;SERVICOS;SERVIÇO TÉCNICO ESPECIALIZADO</v>
      </c>
      <c r="I2105" s="599" t="s">
        <v>1567</v>
      </c>
      <c r="J2105" s="600" t="str">
        <f t="shared" si="67"/>
        <v>DESPESA NÃO ADMITIDA COM RECURSOS DA CLÁUSULA DE P,D&amp;I, CONSIDERANDO O EXECUTOR E A QUALIFICAÇÃO DO PROJETO OU PROGRAMA</v>
      </c>
    </row>
    <row r="2106" spans="1:10" ht="12" customHeight="1" x14ac:dyDescent="0.3">
      <c r="A2106" s="597" t="s">
        <v>2356</v>
      </c>
      <c r="B2106" s="597" t="s">
        <v>242</v>
      </c>
      <c r="C2106" s="597" t="s">
        <v>2354</v>
      </c>
      <c r="D2106" s="597" t="s">
        <v>250</v>
      </c>
      <c r="E2106" s="597" t="s">
        <v>2354</v>
      </c>
      <c r="F2106" s="597" t="s">
        <v>2357</v>
      </c>
      <c r="G2106" s="597" t="s">
        <v>2359</v>
      </c>
      <c r="H2106" s="598" t="str">
        <f t="shared" si="66"/>
        <v>APOIO A INSTALAÇÃO LABORATORIAL DE P,D&amp;I;INSTITUIÇÃO CREDENCIADA;;PÚBLICA;;SERVICOS;SERVIÇOS COMPUTACIONAIS</v>
      </c>
      <c r="I2106" s="599" t="s">
        <v>1567</v>
      </c>
      <c r="J2106" s="600" t="str">
        <f t="shared" si="67"/>
        <v>DESPESA NÃO ADMITIDA COM RECURSOS DA CLÁUSULA DE P,D&amp;I, CONSIDERANDO O EXECUTOR E A QUALIFICAÇÃO DO PROJETO OU PROGRAMA</v>
      </c>
    </row>
    <row r="2107" spans="1:10" ht="12" customHeight="1" x14ac:dyDescent="0.3">
      <c r="A2107" s="597" t="s">
        <v>2356</v>
      </c>
      <c r="B2107" s="597" t="s">
        <v>242</v>
      </c>
      <c r="C2107" s="597" t="s">
        <v>2354</v>
      </c>
      <c r="D2107" s="597" t="s">
        <v>250</v>
      </c>
      <c r="E2107" s="597" t="s">
        <v>2354</v>
      </c>
      <c r="F2107" s="597" t="s">
        <v>2357</v>
      </c>
      <c r="G2107" s="597" t="s">
        <v>229</v>
      </c>
      <c r="H2107" s="598" t="str">
        <f t="shared" si="66"/>
        <v>APOIO A INSTALAÇÃO LABORATORIAL DE P,D&amp;I;INSTITUIÇÃO CREDENCIADA;;PÚBLICA;;SERVICOS;TAXA DE INSCRIÇÃO EM CONGRESSO OU EVENTO</v>
      </c>
      <c r="I2107" s="599" t="s">
        <v>1567</v>
      </c>
      <c r="J2107" s="600" t="str">
        <f t="shared" si="67"/>
        <v>DESPESA NÃO ADMITIDA COM RECURSOS DA CLÁUSULA DE P,D&amp;I, CONSIDERANDO O EXECUTOR E A QUALIFICAÇÃO DO PROJETO OU PROGRAMA</v>
      </c>
    </row>
    <row r="2108" spans="1:10" ht="12" customHeight="1" x14ac:dyDescent="0.3">
      <c r="A2108" s="597" t="s">
        <v>2356</v>
      </c>
      <c r="B2108" s="597" t="s">
        <v>242</v>
      </c>
      <c r="C2108" s="597" t="s">
        <v>2354</v>
      </c>
      <c r="D2108" s="597" t="s">
        <v>250</v>
      </c>
      <c r="E2108" s="597" t="s">
        <v>2354</v>
      </c>
      <c r="F2108" s="597" t="s">
        <v>2360</v>
      </c>
      <c r="G2108" s="597" t="s">
        <v>2064</v>
      </c>
      <c r="H2108" s="598" t="str">
        <f t="shared" si="66"/>
        <v>APOIO A INSTALAÇÃO LABORATORIAL DE P,D&amp;I;INSTITUIÇÃO CREDENCIADA;;PÚBLICA;;SERVICOS - TIB;SERVIÇO DE TIB</v>
      </c>
      <c r="I2108" s="599" t="s">
        <v>1567</v>
      </c>
      <c r="J2108" s="600" t="str">
        <f t="shared" si="67"/>
        <v>DESPESA NÃO ADMITIDA COM RECURSOS DA CLÁUSULA DE P,D&amp;I, CONSIDERANDO O EXECUTOR E A QUALIFICAÇÃO DO PROJETO OU PROGRAMA</v>
      </c>
    </row>
    <row r="2109" spans="1:10" ht="12" customHeight="1" x14ac:dyDescent="0.3">
      <c r="A2109" s="597" t="s">
        <v>2356</v>
      </c>
      <c r="B2109" s="597" t="s">
        <v>242</v>
      </c>
      <c r="C2109" s="597" t="s">
        <v>2354</v>
      </c>
      <c r="D2109" s="597" t="s">
        <v>250</v>
      </c>
      <c r="E2109" s="597" t="s">
        <v>2354</v>
      </c>
      <c r="F2109" s="597" t="s">
        <v>2360</v>
      </c>
      <c r="G2109" s="597" t="s">
        <v>2057</v>
      </c>
      <c r="H2109" s="598" t="str">
        <f t="shared" si="66"/>
        <v>APOIO A INSTALAÇÃO LABORATORIAL DE P,D&amp;I;INSTITUIÇÃO CREDENCIADA;;PÚBLICA;;SERVICOS - TIB;SERVIÇO DE TREINAMENTO, SUPORTE E QUALIFICAÇÃO</v>
      </c>
      <c r="I2109" s="599" t="s">
        <v>1567</v>
      </c>
      <c r="J2109" s="600" t="str">
        <f t="shared" si="67"/>
        <v>DESPESA NÃO ADMITIDA COM RECURSOS DA CLÁUSULA DE P,D&amp;I, CONSIDERANDO O EXECUTOR E A QUALIFICAÇÃO DO PROJETO OU PROGRAMA</v>
      </c>
    </row>
    <row r="2110" spans="1:10" ht="12" customHeight="1" x14ac:dyDescent="0.3">
      <c r="A2110" s="597" t="s">
        <v>2356</v>
      </c>
      <c r="B2110" s="597" t="s">
        <v>242</v>
      </c>
      <c r="C2110" s="597" t="s">
        <v>2354</v>
      </c>
      <c r="D2110" s="597" t="s">
        <v>250</v>
      </c>
      <c r="E2110" s="597" t="s">
        <v>2354</v>
      </c>
      <c r="F2110" s="597" t="s">
        <v>2360</v>
      </c>
      <c r="G2110" s="597" t="s">
        <v>2056</v>
      </c>
      <c r="H2110" s="598" t="str">
        <f t="shared" si="66"/>
        <v>APOIO A INSTALAÇÃO LABORATORIAL DE P,D&amp;I;INSTITUIÇÃO CREDENCIADA;;PÚBLICA;;SERVICOS - TIB;SERVIÇO ESPECIALIZADO PARA TIB - NORMALIZAÇÃO</v>
      </c>
      <c r="I2110" s="599" t="s">
        <v>1567</v>
      </c>
      <c r="J2110" s="600" t="str">
        <f t="shared" si="67"/>
        <v>DESPESA NÃO ADMITIDA COM RECURSOS DA CLÁUSULA DE P,D&amp;I, CONSIDERANDO O EXECUTOR E A QUALIFICAÇÃO DO PROJETO OU PROGRAMA</v>
      </c>
    </row>
    <row r="2111" spans="1:10" ht="12" customHeight="1" x14ac:dyDescent="0.3">
      <c r="A2111" s="597" t="s">
        <v>2356</v>
      </c>
      <c r="B2111" s="597" t="s">
        <v>242</v>
      </c>
      <c r="C2111" s="597" t="s">
        <v>2354</v>
      </c>
      <c r="D2111" s="597" t="s">
        <v>250</v>
      </c>
      <c r="E2111" s="597" t="s">
        <v>2354</v>
      </c>
      <c r="F2111" s="597" t="s">
        <v>1648</v>
      </c>
      <c r="G2111" s="597" t="s">
        <v>2202</v>
      </c>
      <c r="H2111" s="598" t="str">
        <f t="shared" si="66"/>
        <v>APOIO A INSTALAÇÃO LABORATORIAL DE P,D&amp;I;INSTITUIÇÃO CREDENCIADA;;PÚBLICA;;TESTES OPERACIONAIS;NA</v>
      </c>
      <c r="I2111" s="599" t="s">
        <v>1567</v>
      </c>
      <c r="J2111" s="600" t="str">
        <f t="shared" si="67"/>
        <v>DESPESA NÃO ADMITIDA COM RECURSOS DA CLÁUSULA DE P,D&amp;I, CONSIDERANDO O EXECUTOR E A QUALIFICAÇÃO DO PROJETO OU PROGRAMA</v>
      </c>
    </row>
    <row r="2112" spans="1:10" ht="12" customHeight="1" x14ac:dyDescent="0.3">
      <c r="A2112" s="597" t="s">
        <v>2356</v>
      </c>
      <c r="B2112" s="597" t="s">
        <v>242</v>
      </c>
      <c r="C2112" s="597" t="s">
        <v>2354</v>
      </c>
      <c r="D2112" s="597" t="s">
        <v>250</v>
      </c>
      <c r="E2112" s="597" t="s">
        <v>2354</v>
      </c>
      <c r="F2112" s="597" t="s">
        <v>281</v>
      </c>
      <c r="G2112" s="597" t="s">
        <v>2202</v>
      </c>
      <c r="H2112" s="598" t="str">
        <f t="shared" si="66"/>
        <v>APOIO A INSTALAÇÃO LABORATORIAL DE P,D&amp;I;INSTITUIÇÃO CREDENCIADA;;PÚBLICA;;TRIBUTOS;NA</v>
      </c>
      <c r="I2112" s="599" t="s">
        <v>1575</v>
      </c>
      <c r="J2112" s="600" t="str">
        <f t="shared" si="67"/>
        <v/>
      </c>
    </row>
    <row r="2113" spans="1:10" ht="12" customHeight="1" x14ac:dyDescent="0.3">
      <c r="A2113" s="601" t="s">
        <v>2356</v>
      </c>
      <c r="B2113" s="600" t="s">
        <v>242</v>
      </c>
      <c r="C2113" s="600"/>
      <c r="D2113" s="600" t="s">
        <v>251</v>
      </c>
      <c r="E2113" s="600" t="s">
        <v>4</v>
      </c>
      <c r="F2113" s="597" t="s">
        <v>2357</v>
      </c>
      <c r="G2113" s="600" t="s">
        <v>2408</v>
      </c>
      <c r="H2113" s="598" t="str">
        <f t="shared" si="66"/>
        <v>APOIO A INSTALAÇÃO LABORATORIAL DE P,D&amp;I;INSTITUIÇÃO CREDENCIADA;;PRIVADA;NÃO;SERVICOS;SERVIÇO DE QUALIFICAÇÃO E CERTIFICAÇÃO</v>
      </c>
      <c r="I2113" s="599" t="s">
        <v>1567</v>
      </c>
      <c r="J2113" s="600" t="str">
        <f t="shared" si="67"/>
        <v>DESPESA NÃO ADMITIDA COM RECURSOS DA CLÁUSULA DE P,D&amp;I, CONSIDERANDO O EXECUTOR E A QUALIFICAÇÃO DO PROJETO OU PROGRAMA</v>
      </c>
    </row>
    <row r="2114" spans="1:10" ht="12" customHeight="1" x14ac:dyDescent="0.3">
      <c r="A2114" s="601" t="s">
        <v>2356</v>
      </c>
      <c r="B2114" s="600" t="s">
        <v>242</v>
      </c>
      <c r="C2114" s="600"/>
      <c r="D2114" s="600" t="s">
        <v>251</v>
      </c>
      <c r="E2114" s="600" t="s">
        <v>3</v>
      </c>
      <c r="F2114" s="597" t="s">
        <v>2357</v>
      </c>
      <c r="G2114" s="600" t="s">
        <v>2408</v>
      </c>
      <c r="H2114" s="598" t="str">
        <f t="shared" si="66"/>
        <v>APOIO A INSTALAÇÃO LABORATORIAL DE P,D&amp;I;INSTITUIÇÃO CREDENCIADA;;PRIVADA;SIM;SERVICOS;SERVIÇO DE QUALIFICAÇÃO E CERTIFICAÇÃO</v>
      </c>
      <c r="I2114" s="599" t="s">
        <v>1567</v>
      </c>
      <c r="J2114" s="600" t="str">
        <f t="shared" si="67"/>
        <v>DESPESA NÃO ADMITIDA COM RECURSOS DA CLÁUSULA DE P,D&amp;I, CONSIDERANDO O EXECUTOR E A QUALIFICAÇÃO DO PROJETO OU PROGRAMA</v>
      </c>
    </row>
    <row r="2115" spans="1:10" ht="12" customHeight="1" x14ac:dyDescent="0.3">
      <c r="A2115" s="601" t="s">
        <v>2356</v>
      </c>
      <c r="B2115" s="600" t="s">
        <v>242</v>
      </c>
      <c r="C2115" s="600"/>
      <c r="D2115" s="600" t="s">
        <v>250</v>
      </c>
      <c r="E2115" s="600"/>
      <c r="F2115" s="597" t="s">
        <v>2357</v>
      </c>
      <c r="G2115" s="600" t="s">
        <v>2408</v>
      </c>
      <c r="H2115" s="598" t="str">
        <f t="shared" si="66"/>
        <v>APOIO A INSTALAÇÃO LABORATORIAL DE P,D&amp;I;INSTITUIÇÃO CREDENCIADA;;PÚBLICA;;SERVICOS;SERVIÇO DE QUALIFICAÇÃO E CERTIFICAÇÃO</v>
      </c>
      <c r="I2115" s="599" t="s">
        <v>1567</v>
      </c>
      <c r="J2115" s="600" t="str">
        <f t="shared" si="67"/>
        <v>DESPESA NÃO ADMITIDA COM RECURSOS DA CLÁUSULA DE P,D&amp;I, CONSIDERANDO O EXECUTOR E A QUALIFICAÇÃO DO PROJETO OU PROGRAMA</v>
      </c>
    </row>
    <row r="2116" spans="1:10" ht="12" customHeight="1" x14ac:dyDescent="0.3">
      <c r="A2116" s="597" t="s">
        <v>2046</v>
      </c>
      <c r="B2116" s="597" t="s">
        <v>242</v>
      </c>
      <c r="C2116" s="597"/>
      <c r="D2116" s="597" t="s">
        <v>251</v>
      </c>
      <c r="E2116" s="597" t="s">
        <v>4</v>
      </c>
      <c r="F2116" s="597" t="s">
        <v>1646</v>
      </c>
      <c r="G2116" s="597" t="s">
        <v>2050</v>
      </c>
      <c r="H2116" s="598" t="str">
        <f t="shared" si="66"/>
        <v>CAPACITAÇÃO TÉCNICA DE FORNECEDORES;INSTITUIÇÃO CREDENCIADA;;PRIVADA;NÃO;CAPACITACAO DE FORNECEDORES;BENS E MATERIAIS - CABEÇA DE SÉRIE E LOTE PILOTO</v>
      </c>
      <c r="I2116" s="599" t="s">
        <v>1567</v>
      </c>
      <c r="J2116" s="600" t="str">
        <f t="shared" si="67"/>
        <v>DESPESA NÃO ADMITIDA COM RECURSOS DA CLÁUSULA DE P,D&amp;I, CONSIDERANDO O EXECUTOR E A QUALIFICAÇÃO DO PROJETO OU PROGRAMA</v>
      </c>
    </row>
    <row r="2117" spans="1:10" ht="12" customHeight="1" x14ac:dyDescent="0.3">
      <c r="A2117" s="597" t="s">
        <v>2046</v>
      </c>
      <c r="B2117" s="597" t="s">
        <v>242</v>
      </c>
      <c r="C2117" s="597"/>
      <c r="D2117" s="597" t="s">
        <v>251</v>
      </c>
      <c r="E2117" s="597" t="s">
        <v>4</v>
      </c>
      <c r="F2117" s="597" t="s">
        <v>1646</v>
      </c>
      <c r="G2117" s="597" t="s">
        <v>2053</v>
      </c>
      <c r="H2117" s="598" t="str">
        <f t="shared" si="66"/>
        <v>CAPACITAÇÃO TÉCNICA DE FORNECEDORES;INSTITUIÇÃO CREDENCIADA;;PRIVADA;NÃO;CAPACITACAO DE FORNECEDORES;EQUIPAMENTOS E MATERIAIS - PRIMEIRO LOTE</v>
      </c>
      <c r="I2117" s="599" t="s">
        <v>1567</v>
      </c>
      <c r="J2117" s="600" t="str">
        <f t="shared" si="67"/>
        <v>DESPESA NÃO ADMITIDA COM RECURSOS DA CLÁUSULA DE P,D&amp;I, CONSIDERANDO O EXECUTOR E A QUALIFICAÇÃO DO PROJETO OU PROGRAMA</v>
      </c>
    </row>
    <row r="2118" spans="1:10" ht="12" customHeight="1" x14ac:dyDescent="0.3">
      <c r="A2118" s="597" t="s">
        <v>2046</v>
      </c>
      <c r="B2118" s="597" t="s">
        <v>242</v>
      </c>
      <c r="C2118" s="597"/>
      <c r="D2118" s="597" t="s">
        <v>251</v>
      </c>
      <c r="E2118" s="597" t="s">
        <v>4</v>
      </c>
      <c r="F2118" s="597" t="s">
        <v>1646</v>
      </c>
      <c r="G2118" s="597" t="s">
        <v>260</v>
      </c>
      <c r="H2118" s="598" t="str">
        <f t="shared" si="66"/>
        <v>CAPACITAÇÃO TÉCNICA DE FORNECEDORES;INSTITUIÇÃO CREDENCIADA;;PRIVADA;NÃO;CAPACITACAO DE FORNECEDORES;EQUIPAMENTOS LABORATORIAIS</v>
      </c>
      <c r="I2118" s="599" t="s">
        <v>1567</v>
      </c>
      <c r="J2118" s="600" t="str">
        <f t="shared" si="67"/>
        <v>DESPESA NÃO ADMITIDA COM RECURSOS DA CLÁUSULA DE P,D&amp;I, CONSIDERANDO O EXECUTOR E A QUALIFICAÇÃO DO PROJETO OU PROGRAMA</v>
      </c>
    </row>
    <row r="2119" spans="1:10" ht="12" customHeight="1" x14ac:dyDescent="0.3">
      <c r="A2119" s="597" t="s">
        <v>2046</v>
      </c>
      <c r="B2119" s="597" t="s">
        <v>242</v>
      </c>
      <c r="C2119" s="597"/>
      <c r="D2119" s="597" t="s">
        <v>251</v>
      </c>
      <c r="E2119" s="597" t="s">
        <v>4</v>
      </c>
      <c r="F2119" s="597" t="s">
        <v>1646</v>
      </c>
      <c r="G2119" s="597" t="s">
        <v>2052</v>
      </c>
      <c r="H2119" s="598" t="str">
        <f t="shared" si="66"/>
        <v>CAPACITAÇÃO TÉCNICA DE FORNECEDORES;INSTITUIÇÃO CREDENCIADA;;PRIVADA;NÃO;CAPACITACAO DE FORNECEDORES;ESTUDOS DE VIABILIDADE TÉCNICA E ECONÔMICA</v>
      </c>
      <c r="I2119" s="599" t="s">
        <v>1567</v>
      </c>
      <c r="J2119" s="600" t="str">
        <f t="shared" si="67"/>
        <v>DESPESA NÃO ADMITIDA COM RECURSOS DA CLÁUSULA DE P,D&amp;I, CONSIDERANDO O EXECUTOR E A QUALIFICAÇÃO DO PROJETO OU PROGRAMA</v>
      </c>
    </row>
    <row r="2120" spans="1:10" ht="12" customHeight="1" x14ac:dyDescent="0.3">
      <c r="A2120" s="597" t="s">
        <v>2046</v>
      </c>
      <c r="B2120" s="597" t="s">
        <v>242</v>
      </c>
      <c r="C2120" s="597"/>
      <c r="D2120" s="597" t="s">
        <v>251</v>
      </c>
      <c r="E2120" s="597" t="s">
        <v>4</v>
      </c>
      <c r="F2120" s="597" t="s">
        <v>1646</v>
      </c>
      <c r="G2120" s="597" t="s">
        <v>2051</v>
      </c>
      <c r="H2120" s="598" t="str">
        <f t="shared" si="66"/>
        <v>CAPACITAÇÃO TÉCNICA DE FORNECEDORES;INSTITUIÇÃO CREDENCIADA;;PRIVADA;NÃO;CAPACITACAO DE FORNECEDORES;SERVIÇOS - CABEÇA DE SÉRIE E LOTE PILOTO</v>
      </c>
      <c r="I2120" s="599" t="s">
        <v>1567</v>
      </c>
      <c r="J2120" s="600" t="str">
        <f t="shared" si="67"/>
        <v>DESPESA NÃO ADMITIDA COM RECURSOS DA CLÁUSULA DE P,D&amp;I, CONSIDERANDO O EXECUTOR E A QUALIFICAÇÃO DO PROJETO OU PROGRAMA</v>
      </c>
    </row>
    <row r="2121" spans="1:10" ht="12" customHeight="1" x14ac:dyDescent="0.3">
      <c r="A2121" s="597" t="s">
        <v>2046</v>
      </c>
      <c r="B2121" s="597" t="s">
        <v>242</v>
      </c>
      <c r="C2121" s="597"/>
      <c r="D2121" s="597" t="s">
        <v>251</v>
      </c>
      <c r="E2121" s="597" t="s">
        <v>4</v>
      </c>
      <c r="F2121" s="597" t="s">
        <v>1646</v>
      </c>
      <c r="G2121" s="597" t="s">
        <v>2054</v>
      </c>
      <c r="H2121" s="598" t="str">
        <f t="shared" si="66"/>
        <v>CAPACITAÇÃO TÉCNICA DE FORNECEDORES;INSTITUIÇÃO CREDENCIADA;;PRIVADA;NÃO;CAPACITACAO DE FORNECEDORES;SERVIÇOS - OPERACIONALIZAÇÃO DE EQUIPAMENTOS</v>
      </c>
      <c r="I2121" s="599" t="s">
        <v>1567</v>
      </c>
      <c r="J2121" s="600" t="str">
        <f t="shared" si="67"/>
        <v>DESPESA NÃO ADMITIDA COM RECURSOS DA CLÁUSULA DE P,D&amp;I, CONSIDERANDO O EXECUTOR E A QUALIFICAÇÃO DO PROJETO OU PROGRAMA</v>
      </c>
    </row>
    <row r="2122" spans="1:10" ht="12" customHeight="1" x14ac:dyDescent="0.3">
      <c r="A2122" s="597" t="s">
        <v>2046</v>
      </c>
      <c r="B2122" s="597" t="s">
        <v>242</v>
      </c>
      <c r="C2122" s="597"/>
      <c r="D2122" s="597" t="s">
        <v>251</v>
      </c>
      <c r="E2122" s="597" t="s">
        <v>4</v>
      </c>
      <c r="F2122" s="597" t="s">
        <v>2362</v>
      </c>
      <c r="G2122" s="597" t="s">
        <v>2202</v>
      </c>
      <c r="H2122" s="598" t="str">
        <f t="shared" si="66"/>
        <v>CAPACITAÇÃO TÉCNICA DE FORNECEDORES;INSTITUIÇÃO CREDENCIADA;;PRIVADA;NÃO;CUSTOS DIRETOS;NA</v>
      </c>
      <c r="I2122" s="599" t="s">
        <v>1567</v>
      </c>
      <c r="J2122" s="600" t="str">
        <f t="shared" si="67"/>
        <v>DESPESA NÃO ADMITIDA COM RECURSOS DA CLÁUSULA DE P,D&amp;I, CONSIDERANDO O EXECUTOR E A QUALIFICAÇÃO DO PROJETO OU PROGRAMA</v>
      </c>
    </row>
    <row r="2123" spans="1:10" ht="12" customHeight="1" x14ac:dyDescent="0.3">
      <c r="A2123" s="597" t="s">
        <v>2046</v>
      </c>
      <c r="B2123" s="597" t="s">
        <v>242</v>
      </c>
      <c r="C2123" s="597"/>
      <c r="D2123" s="597" t="s">
        <v>251</v>
      </c>
      <c r="E2123" s="597" t="s">
        <v>4</v>
      </c>
      <c r="F2123" s="597" t="s">
        <v>1643</v>
      </c>
      <c r="G2123" s="597" t="s">
        <v>2202</v>
      </c>
      <c r="H2123" s="598" t="str">
        <f t="shared" si="66"/>
        <v>CAPACITAÇÃO TÉCNICA DE FORNECEDORES;INSTITUIÇÃO CREDENCIADA;;PRIVADA;NÃO;DIARIAS E AJUDA DE CUSTO;NA</v>
      </c>
      <c r="I2123" s="599" t="s">
        <v>1575</v>
      </c>
      <c r="J2123" s="600" t="str">
        <f t="shared" si="67"/>
        <v/>
      </c>
    </row>
    <row r="2124" spans="1:10" ht="12" customHeight="1" x14ac:dyDescent="0.3">
      <c r="A2124" s="597" t="s">
        <v>2046</v>
      </c>
      <c r="B2124" s="597" t="s">
        <v>242</v>
      </c>
      <c r="C2124" s="597"/>
      <c r="D2124" s="597" t="s">
        <v>251</v>
      </c>
      <c r="E2124" s="597" t="s">
        <v>4</v>
      </c>
      <c r="F2124" s="597" t="s">
        <v>1645</v>
      </c>
      <c r="G2124" s="597" t="s">
        <v>2361</v>
      </c>
      <c r="H2124" s="598" t="str">
        <f t="shared" si="66"/>
        <v>CAPACITAÇÃO TÉCNICA DE FORNECEDORES;INSTITUIÇÃO CREDENCIADA;;PRIVADA;NÃO;EQUIPAMENTO E MATERIAL PERMANENTE;EQUIPAMENTO</v>
      </c>
      <c r="I2124" s="599" t="s">
        <v>1567</v>
      </c>
      <c r="J2124" s="600" t="str">
        <f t="shared" si="67"/>
        <v>DESPESA NÃO ADMITIDA COM RECURSOS DA CLÁUSULA DE P,D&amp;I, CONSIDERANDO O EXECUTOR E A QUALIFICAÇÃO DO PROJETO OU PROGRAMA</v>
      </c>
    </row>
    <row r="2125" spans="1:10" ht="12" customHeight="1" x14ac:dyDescent="0.3">
      <c r="A2125" s="597" t="s">
        <v>2046</v>
      </c>
      <c r="B2125" s="597" t="s">
        <v>242</v>
      </c>
      <c r="C2125" s="597"/>
      <c r="D2125" s="597" t="s">
        <v>251</v>
      </c>
      <c r="E2125" s="597" t="s">
        <v>4</v>
      </c>
      <c r="F2125" s="597" t="s">
        <v>1645</v>
      </c>
      <c r="G2125" s="597" t="s">
        <v>1248</v>
      </c>
      <c r="H2125" s="598" t="str">
        <f t="shared" si="66"/>
        <v>CAPACITAÇÃO TÉCNICA DE FORNECEDORES;INSTITUIÇÃO CREDENCIADA;;PRIVADA;NÃO;EQUIPAMENTO E MATERIAL PERMANENTE;MATERIAL PERMANENTE</v>
      </c>
      <c r="I2125" s="599" t="s">
        <v>1567</v>
      </c>
      <c r="J2125" s="600" t="str">
        <f t="shared" si="67"/>
        <v>DESPESA NÃO ADMITIDA COM RECURSOS DA CLÁUSULA DE P,D&amp;I, CONSIDERANDO O EXECUTOR E A QUALIFICAÇÃO DO PROJETO OU PROGRAMA</v>
      </c>
    </row>
    <row r="2126" spans="1:10" ht="12" customHeight="1" x14ac:dyDescent="0.3">
      <c r="A2126" s="597" t="s">
        <v>2046</v>
      </c>
      <c r="B2126" s="597" t="s">
        <v>242</v>
      </c>
      <c r="C2126" s="597"/>
      <c r="D2126" s="597" t="s">
        <v>251</v>
      </c>
      <c r="E2126" s="597" t="s">
        <v>4</v>
      </c>
      <c r="F2126" s="597" t="s">
        <v>448</v>
      </c>
      <c r="G2126" s="597" t="s">
        <v>2062</v>
      </c>
      <c r="H2126" s="598" t="str">
        <f t="shared" si="66"/>
        <v>CAPACITAÇÃO TÉCNICA DE FORNECEDORES;INSTITUIÇÃO CREDENCIADA;;PRIVADA;NÃO;EQUIPE;BOLSA - ALUNO DE GRADUAÇÃO OU PÓS-GRADUAÇÃO</v>
      </c>
      <c r="I2126" s="599" t="s">
        <v>1575</v>
      </c>
      <c r="J2126" s="600" t="str">
        <f t="shared" si="67"/>
        <v/>
      </c>
    </row>
    <row r="2127" spans="1:10" ht="12" customHeight="1" x14ac:dyDescent="0.3">
      <c r="A2127" s="597" t="s">
        <v>2046</v>
      </c>
      <c r="B2127" s="597" t="s">
        <v>242</v>
      </c>
      <c r="C2127" s="597"/>
      <c r="D2127" s="597" t="s">
        <v>251</v>
      </c>
      <c r="E2127" s="597" t="s">
        <v>4</v>
      </c>
      <c r="F2127" s="597" t="s">
        <v>448</v>
      </c>
      <c r="G2127" s="597" t="s">
        <v>2061</v>
      </c>
      <c r="H2127" s="598" t="str">
        <f t="shared" si="66"/>
        <v>CAPACITAÇÃO TÉCNICA DE FORNECEDORES;INSTITUIÇÃO CREDENCIADA;;PRIVADA;NÃO;EQUIPE;BOLSA - DOCENTE OU PESQUISADOR DA INSTITUIÇÃO</v>
      </c>
      <c r="I2127" s="599" t="s">
        <v>1575</v>
      </c>
      <c r="J2127" s="600" t="str">
        <f t="shared" si="67"/>
        <v/>
      </c>
    </row>
    <row r="2128" spans="1:10" ht="12" customHeight="1" x14ac:dyDescent="0.3">
      <c r="A2128" s="597" t="s">
        <v>2046</v>
      </c>
      <c r="B2128" s="597" t="s">
        <v>242</v>
      </c>
      <c r="C2128" s="597"/>
      <c r="D2128" s="597" t="s">
        <v>251</v>
      </c>
      <c r="E2128" s="597" t="s">
        <v>4</v>
      </c>
      <c r="F2128" s="597" t="s">
        <v>448</v>
      </c>
      <c r="G2128" s="597" t="s">
        <v>2063</v>
      </c>
      <c r="H2128" s="598" t="str">
        <f t="shared" si="66"/>
        <v>CAPACITAÇÃO TÉCNICA DE FORNECEDORES;INSTITUIÇÃO CREDENCIADA;;PRIVADA;NÃO;EQUIPE;BOLSA - PESQUISADOR VISITANTE</v>
      </c>
      <c r="I2128" s="599" t="s">
        <v>1575</v>
      </c>
      <c r="J2128" s="600" t="str">
        <f t="shared" si="67"/>
        <v/>
      </c>
    </row>
    <row r="2129" spans="1:10" ht="12" customHeight="1" x14ac:dyDescent="0.3">
      <c r="A2129" s="597" t="s">
        <v>2046</v>
      </c>
      <c r="B2129" s="597" t="s">
        <v>242</v>
      </c>
      <c r="C2129" s="597"/>
      <c r="D2129" s="597" t="s">
        <v>251</v>
      </c>
      <c r="E2129" s="597" t="s">
        <v>4</v>
      </c>
      <c r="F2129" s="597" t="s">
        <v>448</v>
      </c>
      <c r="G2129" s="597" t="s">
        <v>1641</v>
      </c>
      <c r="H2129" s="598" t="str">
        <f t="shared" si="66"/>
        <v>CAPACITAÇÃO TÉCNICA DE FORNECEDORES;INSTITUIÇÃO CREDENCIADA;;PRIVADA;NÃO;EQUIPE;REMUNERAÇÃO DIRETA</v>
      </c>
      <c r="I2129" s="599" t="s">
        <v>1575</v>
      </c>
      <c r="J2129" s="600" t="str">
        <f t="shared" si="67"/>
        <v/>
      </c>
    </row>
    <row r="2130" spans="1:10" ht="12" customHeight="1" x14ac:dyDescent="0.3">
      <c r="A2130" s="597" t="s">
        <v>2046</v>
      </c>
      <c r="B2130" s="597" t="s">
        <v>242</v>
      </c>
      <c r="C2130" s="597"/>
      <c r="D2130" s="597" t="s">
        <v>251</v>
      </c>
      <c r="E2130" s="597" t="s">
        <v>4</v>
      </c>
      <c r="F2130" s="597" t="s">
        <v>1642</v>
      </c>
      <c r="G2130" s="597" t="s">
        <v>2202</v>
      </c>
      <c r="H2130" s="598" t="str">
        <f t="shared" si="66"/>
        <v>CAPACITAÇÃO TÉCNICA DE FORNECEDORES;INSTITUIÇÃO CREDENCIADA;;PRIVADA;NÃO;MATERIAL DE CONSUMO;NA</v>
      </c>
      <c r="I2130" s="599" t="s">
        <v>1567</v>
      </c>
      <c r="J2130" s="600" t="str">
        <f t="shared" si="67"/>
        <v>DESPESA NÃO ADMITIDA COM RECURSOS DA CLÁUSULA DE P,D&amp;I, CONSIDERANDO O EXECUTOR E A QUALIFICAÇÃO DO PROJETO OU PROGRAMA</v>
      </c>
    </row>
    <row r="2131" spans="1:10" ht="12" customHeight="1" x14ac:dyDescent="0.3">
      <c r="A2131" s="597" t="s">
        <v>2046</v>
      </c>
      <c r="B2131" s="597" t="s">
        <v>242</v>
      </c>
      <c r="C2131" s="597"/>
      <c r="D2131" s="597" t="s">
        <v>251</v>
      </c>
      <c r="E2131" s="597" t="s">
        <v>4</v>
      </c>
      <c r="F2131" s="597" t="s">
        <v>1644</v>
      </c>
      <c r="G2131" s="597" t="s">
        <v>2066</v>
      </c>
      <c r="H2131" s="598" t="str">
        <f t="shared" si="66"/>
        <v>CAPACITAÇÃO TÉCNICA DE FORNECEDORES;INSTITUIÇÃO CREDENCIADA;;PRIVADA;NÃO;OBRAS E INSTALACOES;AMPLIAÇÃO DE ÁREA DE EDIFICAÇÃO</v>
      </c>
      <c r="I2131" s="599" t="s">
        <v>1567</v>
      </c>
      <c r="J2131" s="600" t="str">
        <f t="shared" si="67"/>
        <v>DESPESA NÃO ADMITIDA COM RECURSOS DA CLÁUSULA DE P,D&amp;I, CONSIDERANDO O EXECUTOR E A QUALIFICAÇÃO DO PROJETO OU PROGRAMA</v>
      </c>
    </row>
    <row r="2132" spans="1:10" ht="12" customHeight="1" x14ac:dyDescent="0.3">
      <c r="A2132" s="597" t="s">
        <v>2046</v>
      </c>
      <c r="B2132" s="597" t="s">
        <v>242</v>
      </c>
      <c r="C2132" s="597"/>
      <c r="D2132" s="597" t="s">
        <v>251</v>
      </c>
      <c r="E2132" s="597" t="s">
        <v>4</v>
      </c>
      <c r="F2132" s="597" t="s">
        <v>1644</v>
      </c>
      <c r="G2132" s="597" t="s">
        <v>258</v>
      </c>
      <c r="H2132" s="598" t="str">
        <f t="shared" si="66"/>
        <v>CAPACITAÇÃO TÉCNICA DE FORNECEDORES;INSTITUIÇÃO CREDENCIADA;;PRIVADA;NÃO;OBRAS E INSTALACOES;CONSTRUÇÃO DE NOVA EDIFICAÇÃO</v>
      </c>
      <c r="I2132" s="599" t="s">
        <v>1567</v>
      </c>
      <c r="J2132" s="600" t="str">
        <f t="shared" si="67"/>
        <v>DESPESA NÃO ADMITIDA COM RECURSOS DA CLÁUSULA DE P,D&amp;I, CONSIDERANDO O EXECUTOR E A QUALIFICAÇÃO DO PROJETO OU PROGRAMA</v>
      </c>
    </row>
    <row r="2133" spans="1:10" ht="12" customHeight="1" x14ac:dyDescent="0.3">
      <c r="A2133" s="597" t="s">
        <v>2046</v>
      </c>
      <c r="B2133" s="597" t="s">
        <v>242</v>
      </c>
      <c r="C2133" s="597"/>
      <c r="D2133" s="597" t="s">
        <v>251</v>
      </c>
      <c r="E2133" s="597" t="s">
        <v>4</v>
      </c>
      <c r="F2133" s="597" t="s">
        <v>1644</v>
      </c>
      <c r="G2133" s="597" t="s">
        <v>2067</v>
      </c>
      <c r="H2133" s="598" t="str">
        <f t="shared" si="66"/>
        <v>CAPACITAÇÃO TÉCNICA DE FORNECEDORES;INSTITUIÇÃO CREDENCIADA;;PRIVADA;NÃO;OBRAS E INSTALACOES;PROJETO EXECUTIVO E ESTUDOS TÉCNICOS</v>
      </c>
      <c r="I2133" s="599" t="s">
        <v>1567</v>
      </c>
      <c r="J2133" s="600" t="str">
        <f t="shared" si="67"/>
        <v>DESPESA NÃO ADMITIDA COM RECURSOS DA CLÁUSULA DE P,D&amp;I, CONSIDERANDO O EXECUTOR E A QUALIFICAÇÃO DO PROJETO OU PROGRAMA</v>
      </c>
    </row>
    <row r="2134" spans="1:10" ht="12" customHeight="1" x14ac:dyDescent="0.3">
      <c r="A2134" s="597" t="s">
        <v>2046</v>
      </c>
      <c r="B2134" s="597" t="s">
        <v>242</v>
      </c>
      <c r="C2134" s="597"/>
      <c r="D2134" s="597" t="s">
        <v>251</v>
      </c>
      <c r="E2134" s="597" t="s">
        <v>4</v>
      </c>
      <c r="F2134" s="597" t="s">
        <v>1644</v>
      </c>
      <c r="G2134" s="597" t="s">
        <v>219</v>
      </c>
      <c r="H2134" s="598" t="str">
        <f t="shared" si="66"/>
        <v>CAPACITAÇÃO TÉCNICA DE FORNECEDORES;INSTITUIÇÃO CREDENCIADA;;PRIVADA;NÃO;OBRAS E INSTALACOES;REFORMA DE EDIFICAÇÃO</v>
      </c>
      <c r="I2134" s="599" t="s">
        <v>1567</v>
      </c>
      <c r="J2134" s="600" t="str">
        <f t="shared" si="67"/>
        <v>DESPESA NÃO ADMITIDA COM RECURSOS DA CLÁUSULA DE P,D&amp;I, CONSIDERANDO O EXECUTOR E A QUALIFICAÇÃO DO PROJETO OU PROGRAMA</v>
      </c>
    </row>
    <row r="2135" spans="1:10" ht="12" customHeight="1" x14ac:dyDescent="0.3">
      <c r="A2135" s="597" t="s">
        <v>2046</v>
      </c>
      <c r="B2135" s="597" t="s">
        <v>242</v>
      </c>
      <c r="C2135" s="597"/>
      <c r="D2135" s="597" t="s">
        <v>251</v>
      </c>
      <c r="E2135" s="597" t="s">
        <v>4</v>
      </c>
      <c r="F2135" s="597" t="s">
        <v>1644</v>
      </c>
      <c r="G2135" s="597" t="s">
        <v>2065</v>
      </c>
      <c r="H2135" s="598" t="str">
        <f t="shared" si="66"/>
        <v>CAPACITAÇÃO TÉCNICA DE FORNECEDORES;INSTITUIÇÃO CREDENCIADA;;PRIVADA;NÃO;OBRAS E INSTALACOES;SERVIÇO TÉCNICO DE APOIO - INFRAESTRUTURA</v>
      </c>
      <c r="I2135" s="599" t="s">
        <v>1567</v>
      </c>
      <c r="J2135" s="600" t="str">
        <f t="shared" si="67"/>
        <v>DESPESA NÃO ADMITIDA COM RECURSOS DA CLÁUSULA DE P,D&amp;I, CONSIDERANDO O EXECUTOR E A QUALIFICAÇÃO DO PROJETO OU PROGRAMA</v>
      </c>
    </row>
    <row r="2136" spans="1:10" ht="12" customHeight="1" x14ac:dyDescent="0.3">
      <c r="A2136" s="597" t="s">
        <v>2046</v>
      </c>
      <c r="B2136" s="597" t="s">
        <v>242</v>
      </c>
      <c r="C2136" s="597"/>
      <c r="D2136" s="597" t="s">
        <v>251</v>
      </c>
      <c r="E2136" s="597" t="s">
        <v>4</v>
      </c>
      <c r="F2136" s="597" t="s">
        <v>10</v>
      </c>
      <c r="G2136" s="597" t="s">
        <v>1649</v>
      </c>
      <c r="H2136" s="598" t="str">
        <f t="shared" ref="H2136:H2197" si="68">CONCATENATE(A2136,$H$2,B2136,$H$2,C2136,$H$2,D2136,$H$2,E2136,$H$2,F2136,$H$2,G2136)</f>
        <v>CAPACITAÇÃO TÉCNICA DE FORNECEDORES;INSTITUIÇÃO CREDENCIADA;;PRIVADA;NÃO;OUTRAS DESPESAS;DESPESA DE IMPORTACAO</v>
      </c>
      <c r="I2136" s="599" t="s">
        <v>1567</v>
      </c>
      <c r="J2136" s="600" t="str">
        <f t="shared" ref="J2136:J2197" si="69">IF(I2136="N",J$3,"")</f>
        <v>DESPESA NÃO ADMITIDA COM RECURSOS DA CLÁUSULA DE P,D&amp;I, CONSIDERANDO O EXECUTOR E A QUALIFICAÇÃO DO PROJETO OU PROGRAMA</v>
      </c>
    </row>
    <row r="2137" spans="1:10" ht="12" customHeight="1" x14ac:dyDescent="0.3">
      <c r="A2137" s="597" t="s">
        <v>2046</v>
      </c>
      <c r="B2137" s="597" t="s">
        <v>242</v>
      </c>
      <c r="C2137" s="597"/>
      <c r="D2137" s="597" t="s">
        <v>251</v>
      </c>
      <c r="E2137" s="597" t="s">
        <v>4</v>
      </c>
      <c r="F2137" s="597" t="s">
        <v>10</v>
      </c>
      <c r="G2137" s="597" t="s">
        <v>1650</v>
      </c>
      <c r="H2137" s="598" t="str">
        <f t="shared" si="68"/>
        <v>CAPACITAÇÃO TÉCNICA DE FORNECEDORES;INSTITUIÇÃO CREDENCIADA;;PRIVADA;NÃO;OUTRAS DESPESAS;DESPESA OPERACIONAL E ADMINISTRATIVA</v>
      </c>
      <c r="I2137" s="599" t="s">
        <v>1575</v>
      </c>
      <c r="J2137" s="600" t="str">
        <f t="shared" si="69"/>
        <v/>
      </c>
    </row>
    <row r="2138" spans="1:10" ht="12" customHeight="1" x14ac:dyDescent="0.3">
      <c r="A2138" s="597" t="s">
        <v>2046</v>
      </c>
      <c r="B2138" s="597" t="s">
        <v>242</v>
      </c>
      <c r="C2138" s="597"/>
      <c r="D2138" s="597" t="s">
        <v>251</v>
      </c>
      <c r="E2138" s="597" t="s">
        <v>4</v>
      </c>
      <c r="F2138" s="597" t="s">
        <v>10</v>
      </c>
      <c r="G2138" s="597" t="s">
        <v>277</v>
      </c>
      <c r="H2138" s="598" t="str">
        <f t="shared" si="68"/>
        <v>CAPACITAÇÃO TÉCNICA DE FORNECEDORES;INSTITUIÇÃO CREDENCIADA;;PRIVADA;NÃO;OUTRAS DESPESAS;RESSARCIMENTO DE CUSTOS INDIRETOS</v>
      </c>
      <c r="I2138" s="599" t="s">
        <v>1575</v>
      </c>
      <c r="J2138" s="600" t="str">
        <f t="shared" si="69"/>
        <v/>
      </c>
    </row>
    <row r="2139" spans="1:10" ht="12" customHeight="1" x14ac:dyDescent="0.3">
      <c r="A2139" s="597" t="s">
        <v>2046</v>
      </c>
      <c r="B2139" s="597" t="s">
        <v>242</v>
      </c>
      <c r="C2139" s="597"/>
      <c r="D2139" s="597" t="s">
        <v>251</v>
      </c>
      <c r="E2139" s="597" t="s">
        <v>4</v>
      </c>
      <c r="F2139" s="597" t="s">
        <v>317</v>
      </c>
      <c r="G2139" s="597" t="s">
        <v>2060</v>
      </c>
      <c r="H2139" s="598" t="str">
        <f t="shared" si="68"/>
        <v>CAPACITAÇÃO TÉCNICA DE FORNECEDORES;INSTITUIÇÃO CREDENCIADA;;PRIVADA;NÃO;OUTROS BENS E DIREITOS;DADO GEOLÓGICO, GEOQUÍMICO OU GEOFÍSICO PÚBLICO</v>
      </c>
      <c r="I2139" s="599" t="s">
        <v>1567</v>
      </c>
      <c r="J2139" s="600" t="str">
        <f t="shared" si="69"/>
        <v>DESPESA NÃO ADMITIDA COM RECURSOS DA CLÁUSULA DE P,D&amp;I, CONSIDERANDO O EXECUTOR E A QUALIFICAÇÃO DO PROJETO OU PROGRAMA</v>
      </c>
    </row>
    <row r="2140" spans="1:10" ht="12" customHeight="1" x14ac:dyDescent="0.3">
      <c r="A2140" s="597" t="s">
        <v>2046</v>
      </c>
      <c r="B2140" s="597" t="s">
        <v>242</v>
      </c>
      <c r="C2140" s="597"/>
      <c r="D2140" s="597" t="s">
        <v>251</v>
      </c>
      <c r="E2140" s="597" t="s">
        <v>4</v>
      </c>
      <c r="F2140" s="597" t="s">
        <v>317</v>
      </c>
      <c r="G2140" s="597" t="s">
        <v>220</v>
      </c>
      <c r="H2140" s="598" t="str">
        <f t="shared" si="68"/>
        <v>CAPACITAÇÃO TÉCNICA DE FORNECEDORES;INSTITUIÇÃO CREDENCIADA;;PRIVADA;NÃO;OUTROS BENS E DIREITOS;DADO NÃO REGULADO PELA ANP</v>
      </c>
      <c r="I2140" s="599" t="s">
        <v>1567</v>
      </c>
      <c r="J2140" s="600" t="str">
        <f t="shared" si="69"/>
        <v>DESPESA NÃO ADMITIDA COM RECURSOS DA CLÁUSULA DE P,D&amp;I, CONSIDERANDO O EXECUTOR E A QUALIFICAÇÃO DO PROJETO OU PROGRAMA</v>
      </c>
    </row>
    <row r="2141" spans="1:10" ht="12" customHeight="1" x14ac:dyDescent="0.3">
      <c r="A2141" s="597" t="s">
        <v>2046</v>
      </c>
      <c r="B2141" s="597" t="s">
        <v>242</v>
      </c>
      <c r="C2141" s="597"/>
      <c r="D2141" s="597" t="s">
        <v>251</v>
      </c>
      <c r="E2141" s="597" t="s">
        <v>4</v>
      </c>
      <c r="F2141" s="597" t="s">
        <v>317</v>
      </c>
      <c r="G2141" s="597" t="s">
        <v>215</v>
      </c>
      <c r="H2141" s="598" t="str">
        <f t="shared" si="68"/>
        <v>CAPACITAÇÃO TÉCNICA DE FORNECEDORES;INSTITUIÇÃO CREDENCIADA;;PRIVADA;NÃO;OUTROS BENS E DIREITOS;MATERIAL BIBLIOGRÁFICO</v>
      </c>
      <c r="I2141" s="599" t="s">
        <v>1567</v>
      </c>
      <c r="J2141" s="600" t="str">
        <f t="shared" si="69"/>
        <v>DESPESA NÃO ADMITIDA COM RECURSOS DA CLÁUSULA DE P,D&amp;I, CONSIDERANDO O EXECUTOR E A QUALIFICAÇÃO DO PROJETO OU PROGRAMA</v>
      </c>
    </row>
    <row r="2142" spans="1:10" ht="12" customHeight="1" x14ac:dyDescent="0.3">
      <c r="A2142" s="597" t="s">
        <v>2046</v>
      </c>
      <c r="B2142" s="597" t="s">
        <v>242</v>
      </c>
      <c r="C2142" s="597"/>
      <c r="D2142" s="597" t="s">
        <v>251</v>
      </c>
      <c r="E2142" s="597" t="s">
        <v>4</v>
      </c>
      <c r="F2142" s="597" t="s">
        <v>317</v>
      </c>
      <c r="G2142" s="597" t="s">
        <v>2068</v>
      </c>
      <c r="H2142" s="598" t="str">
        <f t="shared" si="68"/>
        <v>CAPACITAÇÃO TÉCNICA DE FORNECEDORES;INSTITUIÇÃO CREDENCIADA;;PRIVADA;NÃO;OUTROS BENS E DIREITOS;OUTRO (ESPECIFIQUE)</v>
      </c>
      <c r="I2142" s="599" t="s">
        <v>1567</v>
      </c>
      <c r="J2142" s="600" t="str">
        <f t="shared" si="69"/>
        <v>DESPESA NÃO ADMITIDA COM RECURSOS DA CLÁUSULA DE P,D&amp;I, CONSIDERANDO O EXECUTOR E A QUALIFICAÇÃO DO PROJETO OU PROGRAMA</v>
      </c>
    </row>
    <row r="2143" spans="1:10" ht="12" customHeight="1" x14ac:dyDescent="0.3">
      <c r="A2143" s="597" t="s">
        <v>2046</v>
      </c>
      <c r="B2143" s="597" t="s">
        <v>242</v>
      </c>
      <c r="C2143" s="597"/>
      <c r="D2143" s="597" t="s">
        <v>251</v>
      </c>
      <c r="E2143" s="597" t="s">
        <v>4</v>
      </c>
      <c r="F2143" s="597" t="s">
        <v>317</v>
      </c>
      <c r="G2143" s="597" t="s">
        <v>321</v>
      </c>
      <c r="H2143" s="598" t="str">
        <f t="shared" si="68"/>
        <v>CAPACITAÇÃO TÉCNICA DE FORNECEDORES;INSTITUIÇÃO CREDENCIADA;;PRIVADA;NÃO;OUTROS BENS E DIREITOS;SOFTWARE</v>
      </c>
      <c r="I2143" s="599" t="s">
        <v>1567</v>
      </c>
      <c r="J2143" s="600" t="str">
        <f t="shared" si="69"/>
        <v>DESPESA NÃO ADMITIDA COM RECURSOS DA CLÁUSULA DE P,D&amp;I, CONSIDERANDO O EXECUTOR E A QUALIFICAÇÃO DO PROJETO OU PROGRAMA</v>
      </c>
    </row>
    <row r="2144" spans="1:10" ht="12" customHeight="1" x14ac:dyDescent="0.3">
      <c r="A2144" s="597" t="s">
        <v>2046</v>
      </c>
      <c r="B2144" s="597" t="s">
        <v>242</v>
      </c>
      <c r="C2144" s="597"/>
      <c r="D2144" s="597" t="s">
        <v>251</v>
      </c>
      <c r="E2144" s="597" t="s">
        <v>4</v>
      </c>
      <c r="F2144" s="597" t="s">
        <v>409</v>
      </c>
      <c r="G2144" s="597" t="s">
        <v>2202</v>
      </c>
      <c r="H2144" s="598" t="str">
        <f t="shared" si="68"/>
        <v>CAPACITAÇÃO TÉCNICA DE FORNECEDORES;INSTITUIÇÃO CREDENCIADA;;PRIVADA;NÃO;PASSAGENS;NA</v>
      </c>
      <c r="I2144" s="599" t="s">
        <v>1575</v>
      </c>
      <c r="J2144" s="600" t="str">
        <f t="shared" si="69"/>
        <v/>
      </c>
    </row>
    <row r="2145" spans="1:10" ht="12" customHeight="1" x14ac:dyDescent="0.3">
      <c r="A2145" s="597" t="s">
        <v>2046</v>
      </c>
      <c r="B2145" s="597" t="s">
        <v>242</v>
      </c>
      <c r="C2145" s="597"/>
      <c r="D2145" s="597" t="s">
        <v>251</v>
      </c>
      <c r="E2145" s="597" t="s">
        <v>4</v>
      </c>
      <c r="F2145" s="597" t="s">
        <v>1705</v>
      </c>
      <c r="G2145" s="597" t="s">
        <v>2058</v>
      </c>
      <c r="H2145" s="598" t="str">
        <f t="shared" si="68"/>
        <v>CAPACITAÇÃO TÉCNICA DE FORNECEDORES;INSTITUIÇÃO CREDENCIADA;;PRIVADA;NÃO;PROTOTIPO;MATERIAL OU COMPONENTE - PROTÓTIPO OU UNIDADE PILOTO</v>
      </c>
      <c r="I2145" s="599" t="s">
        <v>1567</v>
      </c>
      <c r="J2145" s="600" t="str">
        <f t="shared" si="69"/>
        <v>DESPESA NÃO ADMITIDA COM RECURSOS DA CLÁUSULA DE P,D&amp;I, CONSIDERANDO O EXECUTOR E A QUALIFICAÇÃO DO PROJETO OU PROGRAMA</v>
      </c>
    </row>
    <row r="2146" spans="1:10" ht="12" customHeight="1" x14ac:dyDescent="0.3">
      <c r="A2146" s="597" t="s">
        <v>2046</v>
      </c>
      <c r="B2146" s="597" t="s">
        <v>242</v>
      </c>
      <c r="C2146" s="597"/>
      <c r="D2146" s="597" t="s">
        <v>251</v>
      </c>
      <c r="E2146" s="597" t="s">
        <v>4</v>
      </c>
      <c r="F2146" s="597" t="s">
        <v>1705</v>
      </c>
      <c r="G2146" s="597" t="s">
        <v>2059</v>
      </c>
      <c r="H2146" s="598" t="str">
        <f t="shared" si="68"/>
        <v>CAPACITAÇÃO TÉCNICA DE FORNECEDORES;INSTITUIÇÃO CREDENCIADA;;PRIVADA;NÃO;PROTOTIPO;SERVIÇO DE TERCEIRO - PROTÓTIPO OU UNIDADE PILOTO</v>
      </c>
      <c r="I2146" s="599" t="s">
        <v>1567</v>
      </c>
      <c r="J2146" s="600" t="str">
        <f t="shared" si="69"/>
        <v>DESPESA NÃO ADMITIDA COM RECURSOS DA CLÁUSULA DE P,D&amp;I, CONSIDERANDO O EXECUTOR E A QUALIFICAÇÃO DO PROJETO OU PROGRAMA</v>
      </c>
    </row>
    <row r="2147" spans="1:10" ht="12" customHeight="1" x14ac:dyDescent="0.3">
      <c r="A2147" s="597" t="s">
        <v>2046</v>
      </c>
      <c r="B2147" s="597" t="s">
        <v>242</v>
      </c>
      <c r="C2147" s="597"/>
      <c r="D2147" s="597" t="s">
        <v>251</v>
      </c>
      <c r="E2147" s="597" t="s">
        <v>4</v>
      </c>
      <c r="F2147" s="597" t="s">
        <v>303</v>
      </c>
      <c r="G2147" s="597" t="s">
        <v>1647</v>
      </c>
      <c r="H2147" s="598" t="str">
        <f t="shared" si="68"/>
        <v>CAPACITAÇÃO TÉCNICA DE FORNECEDORES;INSTITUIÇÃO CREDENCIADA;;PRIVADA;NÃO;RECURSOS HUMANOS;BOLSA</v>
      </c>
      <c r="I2147" s="599" t="s">
        <v>1567</v>
      </c>
      <c r="J2147" s="600" t="str">
        <f t="shared" si="69"/>
        <v>DESPESA NÃO ADMITIDA COM RECURSOS DA CLÁUSULA DE P,D&amp;I, CONSIDERANDO O EXECUTOR E A QUALIFICAÇÃO DO PROJETO OU PROGRAMA</v>
      </c>
    </row>
    <row r="2148" spans="1:10" ht="12" customHeight="1" x14ac:dyDescent="0.3">
      <c r="A2148" s="597" t="s">
        <v>2046</v>
      </c>
      <c r="B2148" s="597" t="s">
        <v>242</v>
      </c>
      <c r="C2148" s="597"/>
      <c r="D2148" s="597" t="s">
        <v>251</v>
      </c>
      <c r="E2148" s="597" t="s">
        <v>4</v>
      </c>
      <c r="F2148" s="597" t="s">
        <v>303</v>
      </c>
      <c r="G2148" s="597" t="s">
        <v>270</v>
      </c>
      <c r="H2148" s="598" t="str">
        <f t="shared" si="68"/>
        <v>CAPACITAÇÃO TÉCNICA DE FORNECEDORES;INSTITUIÇÃO CREDENCIADA;;PRIVADA;NÃO;RECURSOS HUMANOS;TAXA DE BANCADA</v>
      </c>
      <c r="I2148" s="599" t="s">
        <v>1567</v>
      </c>
      <c r="J2148" s="600" t="str">
        <f t="shared" si="69"/>
        <v>DESPESA NÃO ADMITIDA COM RECURSOS DA CLÁUSULA DE P,D&amp;I, CONSIDERANDO O EXECUTOR E A QUALIFICAÇÃO DO PROJETO OU PROGRAMA</v>
      </c>
    </row>
    <row r="2149" spans="1:10" ht="12" customHeight="1" x14ac:dyDescent="0.3">
      <c r="A2149" s="597" t="s">
        <v>2046</v>
      </c>
      <c r="B2149" s="597" t="s">
        <v>242</v>
      </c>
      <c r="C2149" s="597"/>
      <c r="D2149" s="597" t="s">
        <v>251</v>
      </c>
      <c r="E2149" s="597" t="s">
        <v>4</v>
      </c>
      <c r="F2149" s="597" t="s">
        <v>2357</v>
      </c>
      <c r="G2149" s="597" t="s">
        <v>232</v>
      </c>
      <c r="H2149" s="598" t="str">
        <f t="shared" si="68"/>
        <v>CAPACITAÇÃO TÉCNICA DE FORNECEDORES;INSTITUIÇÃO CREDENCIADA;;PRIVADA;NÃO;SERVICOS;OUTRO SERVIÇO DE APOIO</v>
      </c>
      <c r="I2149" s="599" t="s">
        <v>1567</v>
      </c>
      <c r="J2149" s="600" t="str">
        <f t="shared" si="69"/>
        <v>DESPESA NÃO ADMITIDA COM RECURSOS DA CLÁUSULA DE P,D&amp;I, CONSIDERANDO O EXECUTOR E A QUALIFICAÇÃO DO PROJETO OU PROGRAMA</v>
      </c>
    </row>
    <row r="2150" spans="1:10" ht="12" customHeight="1" x14ac:dyDescent="0.3">
      <c r="A2150" s="597" t="s">
        <v>2046</v>
      </c>
      <c r="B2150" s="597" t="s">
        <v>242</v>
      </c>
      <c r="C2150" s="597"/>
      <c r="D2150" s="597" t="s">
        <v>251</v>
      </c>
      <c r="E2150" s="597" t="s">
        <v>4</v>
      </c>
      <c r="F2150" s="597" t="s">
        <v>2357</v>
      </c>
      <c r="G2150" s="597" t="s">
        <v>221</v>
      </c>
      <c r="H2150" s="598" t="str">
        <f t="shared" si="68"/>
        <v>CAPACITAÇÃO TÉCNICA DE FORNECEDORES;INSTITUIÇÃO CREDENCIADA;;PRIVADA;NÃO;SERVICOS;PERFURAÇÃO DE POÇO ESTRATIGRÁFICO</v>
      </c>
      <c r="I2150" s="599" t="s">
        <v>1567</v>
      </c>
      <c r="J2150" s="600" t="str">
        <f t="shared" si="69"/>
        <v>DESPESA NÃO ADMITIDA COM RECURSOS DA CLÁUSULA DE P,D&amp;I, CONSIDERANDO O EXECUTOR E A QUALIFICAÇÃO DO PROJETO OU PROGRAMA</v>
      </c>
    </row>
    <row r="2151" spans="1:10" ht="12" customHeight="1" x14ac:dyDescent="0.3">
      <c r="A2151" s="597" t="s">
        <v>2046</v>
      </c>
      <c r="B2151" s="597" t="s">
        <v>242</v>
      </c>
      <c r="C2151" s="597"/>
      <c r="D2151" s="597" t="s">
        <v>251</v>
      </c>
      <c r="E2151" s="597" t="s">
        <v>4</v>
      </c>
      <c r="F2151" s="597" t="s">
        <v>2357</v>
      </c>
      <c r="G2151" s="597" t="s">
        <v>2055</v>
      </c>
      <c r="H2151" s="598" t="str">
        <f t="shared" si="68"/>
        <v>CAPACITAÇÃO TÉCNICA DE FORNECEDORES;INSTITUIÇÃO CREDENCIADA;;PRIVADA;NÃO;SERVICOS;SERVIÇO DE APOIO PARA AQUISIÇÃO DE DADOS</v>
      </c>
      <c r="I2151" s="599" t="s">
        <v>1567</v>
      </c>
      <c r="J2151" s="600" t="str">
        <f t="shared" si="69"/>
        <v>DESPESA NÃO ADMITIDA COM RECURSOS DA CLÁUSULA DE P,D&amp;I, CONSIDERANDO O EXECUTOR E A QUALIFICAÇÃO DO PROJETO OU PROGRAMA</v>
      </c>
    </row>
    <row r="2152" spans="1:10" ht="12" customHeight="1" x14ac:dyDescent="0.3">
      <c r="A2152" s="597" t="s">
        <v>2046</v>
      </c>
      <c r="B2152" s="597" t="s">
        <v>242</v>
      </c>
      <c r="C2152" s="597"/>
      <c r="D2152" s="597" t="s">
        <v>251</v>
      </c>
      <c r="E2152" s="597" t="s">
        <v>4</v>
      </c>
      <c r="F2152" s="597" t="s">
        <v>2357</v>
      </c>
      <c r="G2152" s="597" t="s">
        <v>230</v>
      </c>
      <c r="H2152" s="598" t="str">
        <f t="shared" si="68"/>
        <v>CAPACITAÇÃO TÉCNICA DE FORNECEDORES;INSTITUIÇÃO CREDENCIADA;;PRIVADA;NÃO;SERVICOS;SERVIÇO DE EDITORAÇÃO E IMPRESSÃO</v>
      </c>
      <c r="I2152" s="599" t="s">
        <v>1567</v>
      </c>
      <c r="J2152" s="600" t="str">
        <f t="shared" si="69"/>
        <v>DESPESA NÃO ADMITIDA COM RECURSOS DA CLÁUSULA DE P,D&amp;I, CONSIDERANDO O EXECUTOR E A QUALIFICAÇÃO DO PROJETO OU PROGRAMA</v>
      </c>
    </row>
    <row r="2153" spans="1:10" ht="12" customHeight="1" x14ac:dyDescent="0.3">
      <c r="A2153" s="597" t="s">
        <v>2046</v>
      </c>
      <c r="B2153" s="597" t="s">
        <v>242</v>
      </c>
      <c r="C2153" s="597"/>
      <c r="D2153" s="597" t="s">
        <v>251</v>
      </c>
      <c r="E2153" s="597" t="s">
        <v>4</v>
      </c>
      <c r="F2153" s="597" t="s">
        <v>2357</v>
      </c>
      <c r="G2153" s="597" t="s">
        <v>231</v>
      </c>
      <c r="H2153" s="598" t="str">
        <f t="shared" si="68"/>
        <v>CAPACITAÇÃO TÉCNICA DE FORNECEDORES;INSTITUIÇÃO CREDENCIADA;;PRIVADA;NÃO;SERVICOS;SERVIÇO DE LOCOMOÇÃO E TRANSPORTE</v>
      </c>
      <c r="I2153" s="599" t="s">
        <v>1567</v>
      </c>
      <c r="J2153" s="600" t="str">
        <f t="shared" si="69"/>
        <v>DESPESA NÃO ADMITIDA COM RECURSOS DA CLÁUSULA DE P,D&amp;I, CONSIDERANDO O EXECUTOR E A QUALIFICAÇÃO DO PROJETO OU PROGRAMA</v>
      </c>
    </row>
    <row r="2154" spans="1:10" ht="12" customHeight="1" x14ac:dyDescent="0.3">
      <c r="A2154" s="597" t="s">
        <v>2046</v>
      </c>
      <c r="B2154" s="597" t="s">
        <v>242</v>
      </c>
      <c r="C2154" s="597"/>
      <c r="D2154" s="597" t="s">
        <v>251</v>
      </c>
      <c r="E2154" s="597" t="s">
        <v>4</v>
      </c>
      <c r="F2154" s="597" t="s">
        <v>2357</v>
      </c>
      <c r="G2154" s="597" t="s">
        <v>2358</v>
      </c>
      <c r="H2154" s="598" t="str">
        <f t="shared" si="68"/>
        <v>CAPACITAÇÃO TÉCNICA DE FORNECEDORES;INSTITUIÇÃO CREDENCIADA;;PRIVADA;NÃO;SERVICOS;SERVIÇO DE MANUTENÇÃO</v>
      </c>
      <c r="I2154" s="599" t="s">
        <v>1567</v>
      </c>
      <c r="J2154" s="600" t="str">
        <f t="shared" si="69"/>
        <v>DESPESA NÃO ADMITIDA COM RECURSOS DA CLÁUSULA DE P,D&amp;I, CONSIDERANDO O EXECUTOR E A QUALIFICAÇÃO DO PROJETO OU PROGRAMA</v>
      </c>
    </row>
    <row r="2155" spans="1:10" ht="12" customHeight="1" x14ac:dyDescent="0.3">
      <c r="A2155" s="601" t="s">
        <v>2046</v>
      </c>
      <c r="B2155" s="600" t="s">
        <v>242</v>
      </c>
      <c r="C2155" s="600"/>
      <c r="D2155" s="600" t="s">
        <v>251</v>
      </c>
      <c r="E2155" s="600" t="s">
        <v>4</v>
      </c>
      <c r="F2155" s="597" t="s">
        <v>2357</v>
      </c>
      <c r="G2155" s="600" t="s">
        <v>2408</v>
      </c>
      <c r="H2155" s="598" t="str">
        <f t="shared" si="68"/>
        <v>CAPACITAÇÃO TÉCNICA DE FORNECEDORES;INSTITUIÇÃO CREDENCIADA;;PRIVADA;NÃO;SERVICOS;SERVIÇO DE QUALIFICAÇÃO E CERTIFICAÇÃO</v>
      </c>
      <c r="I2155" s="599" t="s">
        <v>1567</v>
      </c>
      <c r="J2155" s="600" t="str">
        <f t="shared" si="69"/>
        <v>DESPESA NÃO ADMITIDA COM RECURSOS DA CLÁUSULA DE P,D&amp;I, CONSIDERANDO O EXECUTOR E A QUALIFICAÇÃO DO PROJETO OU PROGRAMA</v>
      </c>
    </row>
    <row r="2156" spans="1:10" ht="12" customHeight="1" x14ac:dyDescent="0.3">
      <c r="A2156" s="597" t="s">
        <v>2046</v>
      </c>
      <c r="B2156" s="597" t="s">
        <v>242</v>
      </c>
      <c r="C2156" s="597"/>
      <c r="D2156" s="597" t="s">
        <v>251</v>
      </c>
      <c r="E2156" s="597" t="s">
        <v>4</v>
      </c>
      <c r="F2156" s="597" t="s">
        <v>2357</v>
      </c>
      <c r="G2156" s="597" t="s">
        <v>2399</v>
      </c>
      <c r="H2156" s="598" t="str">
        <f t="shared" si="68"/>
        <v>CAPACITAÇÃO TÉCNICA DE FORNECEDORES;INSTITUIÇÃO CREDENCIADA;;PRIVADA;NÃO;SERVICOS;SERVIÇO TÉCNICO ESPECIALIZADO</v>
      </c>
      <c r="I2156" s="599" t="s">
        <v>1567</v>
      </c>
      <c r="J2156" s="600" t="str">
        <f t="shared" si="69"/>
        <v>DESPESA NÃO ADMITIDA COM RECURSOS DA CLÁUSULA DE P,D&amp;I, CONSIDERANDO O EXECUTOR E A QUALIFICAÇÃO DO PROJETO OU PROGRAMA</v>
      </c>
    </row>
    <row r="2157" spans="1:10" ht="12" customHeight="1" x14ac:dyDescent="0.3">
      <c r="A2157" s="597" t="s">
        <v>2046</v>
      </c>
      <c r="B2157" s="597" t="s">
        <v>242</v>
      </c>
      <c r="C2157" s="597"/>
      <c r="D2157" s="597" t="s">
        <v>251</v>
      </c>
      <c r="E2157" s="597" t="s">
        <v>4</v>
      </c>
      <c r="F2157" s="597" t="s">
        <v>2357</v>
      </c>
      <c r="G2157" s="597" t="s">
        <v>2359</v>
      </c>
      <c r="H2157" s="598" t="str">
        <f t="shared" si="68"/>
        <v>CAPACITAÇÃO TÉCNICA DE FORNECEDORES;INSTITUIÇÃO CREDENCIADA;;PRIVADA;NÃO;SERVICOS;SERVIÇOS COMPUTACIONAIS</v>
      </c>
      <c r="I2157" s="599" t="s">
        <v>1567</v>
      </c>
      <c r="J2157" s="600" t="str">
        <f t="shared" si="69"/>
        <v>DESPESA NÃO ADMITIDA COM RECURSOS DA CLÁUSULA DE P,D&amp;I, CONSIDERANDO O EXECUTOR E A QUALIFICAÇÃO DO PROJETO OU PROGRAMA</v>
      </c>
    </row>
    <row r="2158" spans="1:10" ht="12" customHeight="1" x14ac:dyDescent="0.3">
      <c r="A2158" s="597" t="s">
        <v>2046</v>
      </c>
      <c r="B2158" s="597" t="s">
        <v>242</v>
      </c>
      <c r="C2158" s="597"/>
      <c r="D2158" s="597" t="s">
        <v>251</v>
      </c>
      <c r="E2158" s="597" t="s">
        <v>4</v>
      </c>
      <c r="F2158" s="597" t="s">
        <v>2357</v>
      </c>
      <c r="G2158" s="597" t="s">
        <v>229</v>
      </c>
      <c r="H2158" s="598" t="str">
        <f t="shared" si="68"/>
        <v>CAPACITAÇÃO TÉCNICA DE FORNECEDORES;INSTITUIÇÃO CREDENCIADA;;PRIVADA;NÃO;SERVICOS;TAXA DE INSCRIÇÃO EM CONGRESSO OU EVENTO</v>
      </c>
      <c r="I2158" s="599" t="s">
        <v>1567</v>
      </c>
      <c r="J2158" s="600" t="str">
        <f t="shared" si="69"/>
        <v>DESPESA NÃO ADMITIDA COM RECURSOS DA CLÁUSULA DE P,D&amp;I, CONSIDERANDO O EXECUTOR E A QUALIFICAÇÃO DO PROJETO OU PROGRAMA</v>
      </c>
    </row>
    <row r="2159" spans="1:10" ht="12" customHeight="1" x14ac:dyDescent="0.3">
      <c r="A2159" s="597" t="s">
        <v>2046</v>
      </c>
      <c r="B2159" s="597" t="s">
        <v>242</v>
      </c>
      <c r="C2159" s="597"/>
      <c r="D2159" s="597" t="s">
        <v>251</v>
      </c>
      <c r="E2159" s="597" t="s">
        <v>4</v>
      </c>
      <c r="F2159" s="597" t="s">
        <v>2360</v>
      </c>
      <c r="G2159" s="597" t="s">
        <v>2064</v>
      </c>
      <c r="H2159" s="598" t="str">
        <f t="shared" si="68"/>
        <v>CAPACITAÇÃO TÉCNICA DE FORNECEDORES;INSTITUIÇÃO CREDENCIADA;;PRIVADA;NÃO;SERVICOS - TIB;SERVIÇO DE TIB</v>
      </c>
      <c r="I2159" s="599" t="s">
        <v>1567</v>
      </c>
      <c r="J2159" s="600" t="str">
        <f t="shared" si="69"/>
        <v>DESPESA NÃO ADMITIDA COM RECURSOS DA CLÁUSULA DE P,D&amp;I, CONSIDERANDO O EXECUTOR E A QUALIFICAÇÃO DO PROJETO OU PROGRAMA</v>
      </c>
    </row>
    <row r="2160" spans="1:10" ht="12" customHeight="1" x14ac:dyDescent="0.3">
      <c r="A2160" s="597" t="s">
        <v>2046</v>
      </c>
      <c r="B2160" s="597" t="s">
        <v>242</v>
      </c>
      <c r="C2160" s="597"/>
      <c r="D2160" s="597" t="s">
        <v>251</v>
      </c>
      <c r="E2160" s="597" t="s">
        <v>4</v>
      </c>
      <c r="F2160" s="597" t="s">
        <v>2360</v>
      </c>
      <c r="G2160" s="597" t="s">
        <v>2057</v>
      </c>
      <c r="H2160" s="598" t="str">
        <f t="shared" si="68"/>
        <v>CAPACITAÇÃO TÉCNICA DE FORNECEDORES;INSTITUIÇÃO CREDENCIADA;;PRIVADA;NÃO;SERVICOS - TIB;SERVIÇO DE TREINAMENTO, SUPORTE E QUALIFICAÇÃO</v>
      </c>
      <c r="I2160" s="599" t="s">
        <v>1567</v>
      </c>
      <c r="J2160" s="600" t="str">
        <f t="shared" si="69"/>
        <v>DESPESA NÃO ADMITIDA COM RECURSOS DA CLÁUSULA DE P,D&amp;I, CONSIDERANDO O EXECUTOR E A QUALIFICAÇÃO DO PROJETO OU PROGRAMA</v>
      </c>
    </row>
    <row r="2161" spans="1:10" ht="12" customHeight="1" x14ac:dyDescent="0.3">
      <c r="A2161" s="597" t="s">
        <v>2046</v>
      </c>
      <c r="B2161" s="597" t="s">
        <v>242</v>
      </c>
      <c r="C2161" s="597"/>
      <c r="D2161" s="597" t="s">
        <v>251</v>
      </c>
      <c r="E2161" s="597" t="s">
        <v>4</v>
      </c>
      <c r="F2161" s="597" t="s">
        <v>2360</v>
      </c>
      <c r="G2161" s="597" t="s">
        <v>2056</v>
      </c>
      <c r="H2161" s="598" t="str">
        <f t="shared" si="68"/>
        <v>CAPACITAÇÃO TÉCNICA DE FORNECEDORES;INSTITUIÇÃO CREDENCIADA;;PRIVADA;NÃO;SERVICOS - TIB;SERVIÇO ESPECIALIZADO PARA TIB - NORMALIZAÇÃO</v>
      </c>
      <c r="I2161" s="599" t="s">
        <v>1567</v>
      </c>
      <c r="J2161" s="600" t="str">
        <f t="shared" si="69"/>
        <v>DESPESA NÃO ADMITIDA COM RECURSOS DA CLÁUSULA DE P,D&amp;I, CONSIDERANDO O EXECUTOR E A QUALIFICAÇÃO DO PROJETO OU PROGRAMA</v>
      </c>
    </row>
    <row r="2162" spans="1:10" ht="12" customHeight="1" x14ac:dyDescent="0.3">
      <c r="A2162" s="597" t="s">
        <v>2046</v>
      </c>
      <c r="B2162" s="597" t="s">
        <v>242</v>
      </c>
      <c r="C2162" s="597"/>
      <c r="D2162" s="597" t="s">
        <v>251</v>
      </c>
      <c r="E2162" s="597" t="s">
        <v>4</v>
      </c>
      <c r="F2162" s="597" t="s">
        <v>1648</v>
      </c>
      <c r="G2162" s="597" t="s">
        <v>2202</v>
      </c>
      <c r="H2162" s="598" t="str">
        <f t="shared" si="68"/>
        <v>CAPACITAÇÃO TÉCNICA DE FORNECEDORES;INSTITUIÇÃO CREDENCIADA;;PRIVADA;NÃO;TESTES OPERACIONAIS;NA</v>
      </c>
      <c r="I2162" s="599" t="s">
        <v>1567</v>
      </c>
      <c r="J2162" s="600" t="str">
        <f t="shared" si="69"/>
        <v>DESPESA NÃO ADMITIDA COM RECURSOS DA CLÁUSULA DE P,D&amp;I, CONSIDERANDO O EXECUTOR E A QUALIFICAÇÃO DO PROJETO OU PROGRAMA</v>
      </c>
    </row>
    <row r="2163" spans="1:10" ht="12" customHeight="1" x14ac:dyDescent="0.3">
      <c r="A2163" s="597" t="s">
        <v>2046</v>
      </c>
      <c r="B2163" s="597" t="s">
        <v>242</v>
      </c>
      <c r="C2163" s="597"/>
      <c r="D2163" s="597" t="s">
        <v>251</v>
      </c>
      <c r="E2163" s="597" t="s">
        <v>4</v>
      </c>
      <c r="F2163" s="597" t="s">
        <v>281</v>
      </c>
      <c r="G2163" s="597" t="s">
        <v>2202</v>
      </c>
      <c r="H2163" s="598" t="str">
        <f t="shared" si="68"/>
        <v>CAPACITAÇÃO TÉCNICA DE FORNECEDORES;INSTITUIÇÃO CREDENCIADA;;PRIVADA;NÃO;TRIBUTOS;NA</v>
      </c>
      <c r="I2163" s="599" t="s">
        <v>1575</v>
      </c>
      <c r="J2163" s="600" t="str">
        <f t="shared" si="69"/>
        <v/>
      </c>
    </row>
    <row r="2164" spans="1:10" ht="12" customHeight="1" x14ac:dyDescent="0.3">
      <c r="A2164" s="597" t="s">
        <v>2046</v>
      </c>
      <c r="B2164" s="597" t="s">
        <v>242</v>
      </c>
      <c r="C2164" s="597"/>
      <c r="D2164" s="597" t="s">
        <v>251</v>
      </c>
      <c r="E2164" s="597" t="s">
        <v>3</v>
      </c>
      <c r="F2164" s="597" t="s">
        <v>1646</v>
      </c>
      <c r="G2164" s="597" t="s">
        <v>2050</v>
      </c>
      <c r="H2164" s="598" t="str">
        <f t="shared" si="68"/>
        <v>CAPACITAÇÃO TÉCNICA DE FORNECEDORES;INSTITUIÇÃO CREDENCIADA;;PRIVADA;SIM;CAPACITACAO DE FORNECEDORES;BENS E MATERIAIS - CABEÇA DE SÉRIE E LOTE PILOTO</v>
      </c>
      <c r="I2164" s="599" t="s">
        <v>1567</v>
      </c>
      <c r="J2164" s="600" t="str">
        <f t="shared" si="69"/>
        <v>DESPESA NÃO ADMITIDA COM RECURSOS DA CLÁUSULA DE P,D&amp;I, CONSIDERANDO O EXECUTOR E A QUALIFICAÇÃO DO PROJETO OU PROGRAMA</v>
      </c>
    </row>
    <row r="2165" spans="1:10" ht="12" customHeight="1" x14ac:dyDescent="0.3">
      <c r="A2165" s="597" t="s">
        <v>2046</v>
      </c>
      <c r="B2165" s="597" t="s">
        <v>242</v>
      </c>
      <c r="C2165" s="597"/>
      <c r="D2165" s="597" t="s">
        <v>251</v>
      </c>
      <c r="E2165" s="597" t="s">
        <v>3</v>
      </c>
      <c r="F2165" s="597" t="s">
        <v>1646</v>
      </c>
      <c r="G2165" s="597" t="s">
        <v>2053</v>
      </c>
      <c r="H2165" s="598" t="str">
        <f t="shared" si="68"/>
        <v>CAPACITAÇÃO TÉCNICA DE FORNECEDORES;INSTITUIÇÃO CREDENCIADA;;PRIVADA;SIM;CAPACITACAO DE FORNECEDORES;EQUIPAMENTOS E MATERIAIS - PRIMEIRO LOTE</v>
      </c>
      <c r="I2165" s="599" t="s">
        <v>1567</v>
      </c>
      <c r="J2165" s="600" t="str">
        <f t="shared" si="69"/>
        <v>DESPESA NÃO ADMITIDA COM RECURSOS DA CLÁUSULA DE P,D&amp;I, CONSIDERANDO O EXECUTOR E A QUALIFICAÇÃO DO PROJETO OU PROGRAMA</v>
      </c>
    </row>
    <row r="2166" spans="1:10" ht="12" customHeight="1" x14ac:dyDescent="0.3">
      <c r="A2166" s="597" t="s">
        <v>2046</v>
      </c>
      <c r="B2166" s="597" t="s">
        <v>242</v>
      </c>
      <c r="C2166" s="597"/>
      <c r="D2166" s="597" t="s">
        <v>251</v>
      </c>
      <c r="E2166" s="597" t="s">
        <v>3</v>
      </c>
      <c r="F2166" s="597" t="s">
        <v>1646</v>
      </c>
      <c r="G2166" s="597" t="s">
        <v>260</v>
      </c>
      <c r="H2166" s="598" t="str">
        <f t="shared" si="68"/>
        <v>CAPACITAÇÃO TÉCNICA DE FORNECEDORES;INSTITUIÇÃO CREDENCIADA;;PRIVADA;SIM;CAPACITACAO DE FORNECEDORES;EQUIPAMENTOS LABORATORIAIS</v>
      </c>
      <c r="I2166" s="599" t="s">
        <v>1567</v>
      </c>
      <c r="J2166" s="600" t="str">
        <f t="shared" si="69"/>
        <v>DESPESA NÃO ADMITIDA COM RECURSOS DA CLÁUSULA DE P,D&amp;I, CONSIDERANDO O EXECUTOR E A QUALIFICAÇÃO DO PROJETO OU PROGRAMA</v>
      </c>
    </row>
    <row r="2167" spans="1:10" ht="12" customHeight="1" x14ac:dyDescent="0.3">
      <c r="A2167" s="597" t="s">
        <v>2046</v>
      </c>
      <c r="B2167" s="597" t="s">
        <v>242</v>
      </c>
      <c r="C2167" s="597"/>
      <c r="D2167" s="597" t="s">
        <v>251</v>
      </c>
      <c r="E2167" s="597" t="s">
        <v>3</v>
      </c>
      <c r="F2167" s="597" t="s">
        <v>1646</v>
      </c>
      <c r="G2167" s="597" t="s">
        <v>2052</v>
      </c>
      <c r="H2167" s="598" t="str">
        <f t="shared" si="68"/>
        <v>CAPACITAÇÃO TÉCNICA DE FORNECEDORES;INSTITUIÇÃO CREDENCIADA;;PRIVADA;SIM;CAPACITACAO DE FORNECEDORES;ESTUDOS DE VIABILIDADE TÉCNICA E ECONÔMICA</v>
      </c>
      <c r="I2167" s="599" t="s">
        <v>1567</v>
      </c>
      <c r="J2167" s="600" t="str">
        <f t="shared" si="69"/>
        <v>DESPESA NÃO ADMITIDA COM RECURSOS DA CLÁUSULA DE P,D&amp;I, CONSIDERANDO O EXECUTOR E A QUALIFICAÇÃO DO PROJETO OU PROGRAMA</v>
      </c>
    </row>
    <row r="2168" spans="1:10" ht="12" customHeight="1" x14ac:dyDescent="0.3">
      <c r="A2168" s="597" t="s">
        <v>2046</v>
      </c>
      <c r="B2168" s="597" t="s">
        <v>242</v>
      </c>
      <c r="C2168" s="597"/>
      <c r="D2168" s="597" t="s">
        <v>251</v>
      </c>
      <c r="E2168" s="597" t="s">
        <v>3</v>
      </c>
      <c r="F2168" s="597" t="s">
        <v>1646</v>
      </c>
      <c r="G2168" s="597" t="s">
        <v>2051</v>
      </c>
      <c r="H2168" s="598" t="str">
        <f t="shared" si="68"/>
        <v>CAPACITAÇÃO TÉCNICA DE FORNECEDORES;INSTITUIÇÃO CREDENCIADA;;PRIVADA;SIM;CAPACITACAO DE FORNECEDORES;SERVIÇOS - CABEÇA DE SÉRIE E LOTE PILOTO</v>
      </c>
      <c r="I2168" s="599" t="s">
        <v>1567</v>
      </c>
      <c r="J2168" s="600" t="str">
        <f t="shared" si="69"/>
        <v>DESPESA NÃO ADMITIDA COM RECURSOS DA CLÁUSULA DE P,D&amp;I, CONSIDERANDO O EXECUTOR E A QUALIFICAÇÃO DO PROJETO OU PROGRAMA</v>
      </c>
    </row>
    <row r="2169" spans="1:10" ht="12" customHeight="1" x14ac:dyDescent="0.3">
      <c r="A2169" s="597" t="s">
        <v>2046</v>
      </c>
      <c r="B2169" s="597" t="s">
        <v>242</v>
      </c>
      <c r="C2169" s="597"/>
      <c r="D2169" s="597" t="s">
        <v>251</v>
      </c>
      <c r="E2169" s="597" t="s">
        <v>3</v>
      </c>
      <c r="F2169" s="597" t="s">
        <v>1646</v>
      </c>
      <c r="G2169" s="597" t="s">
        <v>2054</v>
      </c>
      <c r="H2169" s="598" t="str">
        <f t="shared" si="68"/>
        <v>CAPACITAÇÃO TÉCNICA DE FORNECEDORES;INSTITUIÇÃO CREDENCIADA;;PRIVADA;SIM;CAPACITACAO DE FORNECEDORES;SERVIÇOS - OPERACIONALIZAÇÃO DE EQUIPAMENTOS</v>
      </c>
      <c r="I2169" s="599" t="s">
        <v>1567</v>
      </c>
      <c r="J2169" s="600" t="str">
        <f t="shared" si="69"/>
        <v>DESPESA NÃO ADMITIDA COM RECURSOS DA CLÁUSULA DE P,D&amp;I, CONSIDERANDO O EXECUTOR E A QUALIFICAÇÃO DO PROJETO OU PROGRAMA</v>
      </c>
    </row>
    <row r="2170" spans="1:10" ht="12" customHeight="1" x14ac:dyDescent="0.3">
      <c r="A2170" s="597" t="s">
        <v>2046</v>
      </c>
      <c r="B2170" s="597" t="s">
        <v>242</v>
      </c>
      <c r="C2170" s="597"/>
      <c r="D2170" s="597" t="s">
        <v>251</v>
      </c>
      <c r="E2170" s="597" t="s">
        <v>3</v>
      </c>
      <c r="F2170" s="597" t="s">
        <v>2362</v>
      </c>
      <c r="G2170" s="597" t="s">
        <v>2202</v>
      </c>
      <c r="H2170" s="598" t="str">
        <f t="shared" si="68"/>
        <v>CAPACITAÇÃO TÉCNICA DE FORNECEDORES;INSTITUIÇÃO CREDENCIADA;;PRIVADA;SIM;CUSTOS DIRETOS;NA</v>
      </c>
      <c r="I2170" s="599" t="s">
        <v>1567</v>
      </c>
      <c r="J2170" s="600" t="str">
        <f t="shared" si="69"/>
        <v>DESPESA NÃO ADMITIDA COM RECURSOS DA CLÁUSULA DE P,D&amp;I, CONSIDERANDO O EXECUTOR E A QUALIFICAÇÃO DO PROJETO OU PROGRAMA</v>
      </c>
    </row>
    <row r="2171" spans="1:10" ht="12" customHeight="1" x14ac:dyDescent="0.3">
      <c r="A2171" s="597" t="s">
        <v>2046</v>
      </c>
      <c r="B2171" s="597" t="s">
        <v>242</v>
      </c>
      <c r="C2171" s="597"/>
      <c r="D2171" s="597" t="s">
        <v>251</v>
      </c>
      <c r="E2171" s="597" t="s">
        <v>3</v>
      </c>
      <c r="F2171" s="597" t="s">
        <v>1643</v>
      </c>
      <c r="G2171" s="597" t="s">
        <v>2202</v>
      </c>
      <c r="H2171" s="598" t="str">
        <f t="shared" si="68"/>
        <v>CAPACITAÇÃO TÉCNICA DE FORNECEDORES;INSTITUIÇÃO CREDENCIADA;;PRIVADA;SIM;DIARIAS E AJUDA DE CUSTO;NA</v>
      </c>
      <c r="I2171" s="599" t="s">
        <v>1575</v>
      </c>
      <c r="J2171" s="600" t="str">
        <f t="shared" si="69"/>
        <v/>
      </c>
    </row>
    <row r="2172" spans="1:10" ht="12" customHeight="1" x14ac:dyDescent="0.3">
      <c r="A2172" s="597" t="s">
        <v>2046</v>
      </c>
      <c r="B2172" s="597" t="s">
        <v>242</v>
      </c>
      <c r="C2172" s="597"/>
      <c r="D2172" s="597" t="s">
        <v>251</v>
      </c>
      <c r="E2172" s="597" t="s">
        <v>3</v>
      </c>
      <c r="F2172" s="597" t="s">
        <v>1645</v>
      </c>
      <c r="G2172" s="597" t="s">
        <v>2361</v>
      </c>
      <c r="H2172" s="598" t="str">
        <f t="shared" si="68"/>
        <v>CAPACITAÇÃO TÉCNICA DE FORNECEDORES;INSTITUIÇÃO CREDENCIADA;;PRIVADA;SIM;EQUIPAMENTO E MATERIAL PERMANENTE;EQUIPAMENTO</v>
      </c>
      <c r="I2172" s="599" t="s">
        <v>1567</v>
      </c>
      <c r="J2172" s="600" t="str">
        <f t="shared" si="69"/>
        <v>DESPESA NÃO ADMITIDA COM RECURSOS DA CLÁUSULA DE P,D&amp;I, CONSIDERANDO O EXECUTOR E A QUALIFICAÇÃO DO PROJETO OU PROGRAMA</v>
      </c>
    </row>
    <row r="2173" spans="1:10" ht="12" customHeight="1" x14ac:dyDescent="0.3">
      <c r="A2173" s="597" t="s">
        <v>2046</v>
      </c>
      <c r="B2173" s="597" t="s">
        <v>242</v>
      </c>
      <c r="C2173" s="597"/>
      <c r="D2173" s="597" t="s">
        <v>251</v>
      </c>
      <c r="E2173" s="597" t="s">
        <v>3</v>
      </c>
      <c r="F2173" s="597" t="s">
        <v>1645</v>
      </c>
      <c r="G2173" s="597" t="s">
        <v>1248</v>
      </c>
      <c r="H2173" s="598" t="str">
        <f t="shared" si="68"/>
        <v>CAPACITAÇÃO TÉCNICA DE FORNECEDORES;INSTITUIÇÃO CREDENCIADA;;PRIVADA;SIM;EQUIPAMENTO E MATERIAL PERMANENTE;MATERIAL PERMANENTE</v>
      </c>
      <c r="I2173" s="599" t="s">
        <v>1567</v>
      </c>
      <c r="J2173" s="600" t="str">
        <f t="shared" si="69"/>
        <v>DESPESA NÃO ADMITIDA COM RECURSOS DA CLÁUSULA DE P,D&amp;I, CONSIDERANDO O EXECUTOR E A QUALIFICAÇÃO DO PROJETO OU PROGRAMA</v>
      </c>
    </row>
    <row r="2174" spans="1:10" ht="12" customHeight="1" x14ac:dyDescent="0.3">
      <c r="A2174" s="597" t="s">
        <v>2046</v>
      </c>
      <c r="B2174" s="597" t="s">
        <v>242</v>
      </c>
      <c r="C2174" s="597"/>
      <c r="D2174" s="597" t="s">
        <v>251</v>
      </c>
      <c r="E2174" s="597" t="s">
        <v>3</v>
      </c>
      <c r="F2174" s="597" t="s">
        <v>448</v>
      </c>
      <c r="G2174" s="597" t="s">
        <v>2062</v>
      </c>
      <c r="H2174" s="598" t="str">
        <f t="shared" si="68"/>
        <v>CAPACITAÇÃO TÉCNICA DE FORNECEDORES;INSTITUIÇÃO CREDENCIADA;;PRIVADA;SIM;EQUIPE;BOLSA - ALUNO DE GRADUAÇÃO OU PÓS-GRADUAÇÃO</v>
      </c>
      <c r="I2174" s="599" t="s">
        <v>1575</v>
      </c>
      <c r="J2174" s="600" t="str">
        <f t="shared" si="69"/>
        <v/>
      </c>
    </row>
    <row r="2175" spans="1:10" ht="12" customHeight="1" x14ac:dyDescent="0.3">
      <c r="A2175" s="597" t="s">
        <v>2046</v>
      </c>
      <c r="B2175" s="597" t="s">
        <v>242</v>
      </c>
      <c r="C2175" s="597"/>
      <c r="D2175" s="597" t="s">
        <v>251</v>
      </c>
      <c r="E2175" s="597" t="s">
        <v>3</v>
      </c>
      <c r="F2175" s="597" t="s">
        <v>448</v>
      </c>
      <c r="G2175" s="597" t="s">
        <v>2061</v>
      </c>
      <c r="H2175" s="598" t="str">
        <f t="shared" si="68"/>
        <v>CAPACITAÇÃO TÉCNICA DE FORNECEDORES;INSTITUIÇÃO CREDENCIADA;;PRIVADA;SIM;EQUIPE;BOLSA - DOCENTE OU PESQUISADOR DA INSTITUIÇÃO</v>
      </c>
      <c r="I2175" s="599" t="s">
        <v>1575</v>
      </c>
      <c r="J2175" s="600" t="str">
        <f t="shared" si="69"/>
        <v/>
      </c>
    </row>
    <row r="2176" spans="1:10" ht="12" customHeight="1" x14ac:dyDescent="0.3">
      <c r="A2176" s="597" t="s">
        <v>2046</v>
      </c>
      <c r="B2176" s="597" t="s">
        <v>242</v>
      </c>
      <c r="C2176" s="597"/>
      <c r="D2176" s="597" t="s">
        <v>251</v>
      </c>
      <c r="E2176" s="597" t="s">
        <v>3</v>
      </c>
      <c r="F2176" s="597" t="s">
        <v>448</v>
      </c>
      <c r="G2176" s="597" t="s">
        <v>2063</v>
      </c>
      <c r="H2176" s="598" t="str">
        <f t="shared" si="68"/>
        <v>CAPACITAÇÃO TÉCNICA DE FORNECEDORES;INSTITUIÇÃO CREDENCIADA;;PRIVADA;SIM;EQUIPE;BOLSA - PESQUISADOR VISITANTE</v>
      </c>
      <c r="I2176" s="599" t="s">
        <v>1575</v>
      </c>
      <c r="J2176" s="600" t="str">
        <f t="shared" si="69"/>
        <v/>
      </c>
    </row>
    <row r="2177" spans="1:10" ht="12" customHeight="1" x14ac:dyDescent="0.3">
      <c r="A2177" s="597" t="s">
        <v>2046</v>
      </c>
      <c r="B2177" s="597" t="s">
        <v>242</v>
      </c>
      <c r="C2177" s="597"/>
      <c r="D2177" s="597" t="s">
        <v>251</v>
      </c>
      <c r="E2177" s="597" t="s">
        <v>3</v>
      </c>
      <c r="F2177" s="597" t="s">
        <v>448</v>
      </c>
      <c r="G2177" s="597" t="s">
        <v>1641</v>
      </c>
      <c r="H2177" s="598" t="str">
        <f t="shared" si="68"/>
        <v>CAPACITAÇÃO TÉCNICA DE FORNECEDORES;INSTITUIÇÃO CREDENCIADA;;PRIVADA;SIM;EQUIPE;REMUNERAÇÃO DIRETA</v>
      </c>
      <c r="I2177" s="599" t="s">
        <v>1575</v>
      </c>
      <c r="J2177" s="600" t="str">
        <f t="shared" si="69"/>
        <v/>
      </c>
    </row>
    <row r="2178" spans="1:10" ht="12" customHeight="1" x14ac:dyDescent="0.3">
      <c r="A2178" s="597" t="s">
        <v>2046</v>
      </c>
      <c r="B2178" s="597" t="s">
        <v>242</v>
      </c>
      <c r="C2178" s="597"/>
      <c r="D2178" s="597" t="s">
        <v>251</v>
      </c>
      <c r="E2178" s="597" t="s">
        <v>3</v>
      </c>
      <c r="F2178" s="597" t="s">
        <v>1642</v>
      </c>
      <c r="G2178" s="597" t="s">
        <v>2202</v>
      </c>
      <c r="H2178" s="598" t="str">
        <f t="shared" si="68"/>
        <v>CAPACITAÇÃO TÉCNICA DE FORNECEDORES;INSTITUIÇÃO CREDENCIADA;;PRIVADA;SIM;MATERIAL DE CONSUMO;NA</v>
      </c>
      <c r="I2178" s="599" t="s">
        <v>1567</v>
      </c>
      <c r="J2178" s="600" t="str">
        <f t="shared" si="69"/>
        <v>DESPESA NÃO ADMITIDA COM RECURSOS DA CLÁUSULA DE P,D&amp;I, CONSIDERANDO O EXECUTOR E A QUALIFICAÇÃO DO PROJETO OU PROGRAMA</v>
      </c>
    </row>
    <row r="2179" spans="1:10" ht="12" customHeight="1" x14ac:dyDescent="0.3">
      <c r="A2179" s="597" t="s">
        <v>2046</v>
      </c>
      <c r="B2179" s="597" t="s">
        <v>242</v>
      </c>
      <c r="C2179" s="597"/>
      <c r="D2179" s="597" t="s">
        <v>251</v>
      </c>
      <c r="E2179" s="597" t="s">
        <v>3</v>
      </c>
      <c r="F2179" s="597" t="s">
        <v>1644</v>
      </c>
      <c r="G2179" s="597" t="s">
        <v>2066</v>
      </c>
      <c r="H2179" s="598" t="str">
        <f t="shared" si="68"/>
        <v>CAPACITAÇÃO TÉCNICA DE FORNECEDORES;INSTITUIÇÃO CREDENCIADA;;PRIVADA;SIM;OBRAS E INSTALACOES;AMPLIAÇÃO DE ÁREA DE EDIFICAÇÃO</v>
      </c>
      <c r="I2179" s="599" t="s">
        <v>1567</v>
      </c>
      <c r="J2179" s="600" t="str">
        <f t="shared" si="69"/>
        <v>DESPESA NÃO ADMITIDA COM RECURSOS DA CLÁUSULA DE P,D&amp;I, CONSIDERANDO O EXECUTOR E A QUALIFICAÇÃO DO PROJETO OU PROGRAMA</v>
      </c>
    </row>
    <row r="2180" spans="1:10" ht="12" customHeight="1" x14ac:dyDescent="0.3">
      <c r="A2180" s="597" t="s">
        <v>2046</v>
      </c>
      <c r="B2180" s="597" t="s">
        <v>242</v>
      </c>
      <c r="C2180" s="597"/>
      <c r="D2180" s="597" t="s">
        <v>251</v>
      </c>
      <c r="E2180" s="597" t="s">
        <v>3</v>
      </c>
      <c r="F2180" s="597" t="s">
        <v>1644</v>
      </c>
      <c r="G2180" s="597" t="s">
        <v>258</v>
      </c>
      <c r="H2180" s="598" t="str">
        <f t="shared" si="68"/>
        <v>CAPACITAÇÃO TÉCNICA DE FORNECEDORES;INSTITUIÇÃO CREDENCIADA;;PRIVADA;SIM;OBRAS E INSTALACOES;CONSTRUÇÃO DE NOVA EDIFICAÇÃO</v>
      </c>
      <c r="I2180" s="599" t="s">
        <v>1567</v>
      </c>
      <c r="J2180" s="600" t="str">
        <f t="shared" si="69"/>
        <v>DESPESA NÃO ADMITIDA COM RECURSOS DA CLÁUSULA DE P,D&amp;I, CONSIDERANDO O EXECUTOR E A QUALIFICAÇÃO DO PROJETO OU PROGRAMA</v>
      </c>
    </row>
    <row r="2181" spans="1:10" ht="12" customHeight="1" x14ac:dyDescent="0.3">
      <c r="A2181" s="597" t="s">
        <v>2046</v>
      </c>
      <c r="B2181" s="597" t="s">
        <v>242</v>
      </c>
      <c r="C2181" s="597"/>
      <c r="D2181" s="597" t="s">
        <v>251</v>
      </c>
      <c r="E2181" s="597" t="s">
        <v>3</v>
      </c>
      <c r="F2181" s="597" t="s">
        <v>1644</v>
      </c>
      <c r="G2181" s="597" t="s">
        <v>2067</v>
      </c>
      <c r="H2181" s="598" t="str">
        <f t="shared" si="68"/>
        <v>CAPACITAÇÃO TÉCNICA DE FORNECEDORES;INSTITUIÇÃO CREDENCIADA;;PRIVADA;SIM;OBRAS E INSTALACOES;PROJETO EXECUTIVO E ESTUDOS TÉCNICOS</v>
      </c>
      <c r="I2181" s="599" t="s">
        <v>1567</v>
      </c>
      <c r="J2181" s="600" t="str">
        <f t="shared" si="69"/>
        <v>DESPESA NÃO ADMITIDA COM RECURSOS DA CLÁUSULA DE P,D&amp;I, CONSIDERANDO O EXECUTOR E A QUALIFICAÇÃO DO PROJETO OU PROGRAMA</v>
      </c>
    </row>
    <row r="2182" spans="1:10" ht="12" customHeight="1" x14ac:dyDescent="0.3">
      <c r="A2182" s="597" t="s">
        <v>2046</v>
      </c>
      <c r="B2182" s="597" t="s">
        <v>242</v>
      </c>
      <c r="C2182" s="597"/>
      <c r="D2182" s="597" t="s">
        <v>251</v>
      </c>
      <c r="E2182" s="597" t="s">
        <v>3</v>
      </c>
      <c r="F2182" s="597" t="s">
        <v>1644</v>
      </c>
      <c r="G2182" s="597" t="s">
        <v>219</v>
      </c>
      <c r="H2182" s="598" t="str">
        <f t="shared" si="68"/>
        <v>CAPACITAÇÃO TÉCNICA DE FORNECEDORES;INSTITUIÇÃO CREDENCIADA;;PRIVADA;SIM;OBRAS E INSTALACOES;REFORMA DE EDIFICAÇÃO</v>
      </c>
      <c r="I2182" s="599" t="s">
        <v>1567</v>
      </c>
      <c r="J2182" s="600" t="str">
        <f t="shared" si="69"/>
        <v>DESPESA NÃO ADMITIDA COM RECURSOS DA CLÁUSULA DE P,D&amp;I, CONSIDERANDO O EXECUTOR E A QUALIFICAÇÃO DO PROJETO OU PROGRAMA</v>
      </c>
    </row>
    <row r="2183" spans="1:10" ht="12" customHeight="1" x14ac:dyDescent="0.3">
      <c r="A2183" s="597" t="s">
        <v>2046</v>
      </c>
      <c r="B2183" s="597" t="s">
        <v>242</v>
      </c>
      <c r="C2183" s="597"/>
      <c r="D2183" s="597" t="s">
        <v>251</v>
      </c>
      <c r="E2183" s="597" t="s">
        <v>3</v>
      </c>
      <c r="F2183" s="597" t="s">
        <v>1644</v>
      </c>
      <c r="G2183" s="597" t="s">
        <v>2065</v>
      </c>
      <c r="H2183" s="598" t="str">
        <f t="shared" si="68"/>
        <v>CAPACITAÇÃO TÉCNICA DE FORNECEDORES;INSTITUIÇÃO CREDENCIADA;;PRIVADA;SIM;OBRAS E INSTALACOES;SERVIÇO TÉCNICO DE APOIO - INFRAESTRUTURA</v>
      </c>
      <c r="I2183" s="599" t="s">
        <v>1567</v>
      </c>
      <c r="J2183" s="600" t="str">
        <f t="shared" si="69"/>
        <v>DESPESA NÃO ADMITIDA COM RECURSOS DA CLÁUSULA DE P,D&amp;I, CONSIDERANDO O EXECUTOR E A QUALIFICAÇÃO DO PROJETO OU PROGRAMA</v>
      </c>
    </row>
    <row r="2184" spans="1:10" ht="12" customHeight="1" x14ac:dyDescent="0.3">
      <c r="A2184" s="597" t="s">
        <v>2046</v>
      </c>
      <c r="B2184" s="597" t="s">
        <v>242</v>
      </c>
      <c r="C2184" s="597"/>
      <c r="D2184" s="597" t="s">
        <v>251</v>
      </c>
      <c r="E2184" s="597" t="s">
        <v>3</v>
      </c>
      <c r="F2184" s="597" t="s">
        <v>10</v>
      </c>
      <c r="G2184" s="597" t="s">
        <v>1649</v>
      </c>
      <c r="H2184" s="598" t="str">
        <f t="shared" si="68"/>
        <v>CAPACITAÇÃO TÉCNICA DE FORNECEDORES;INSTITUIÇÃO CREDENCIADA;;PRIVADA;SIM;OUTRAS DESPESAS;DESPESA DE IMPORTACAO</v>
      </c>
      <c r="I2184" s="599" t="s">
        <v>1567</v>
      </c>
      <c r="J2184" s="600" t="str">
        <f t="shared" si="69"/>
        <v>DESPESA NÃO ADMITIDA COM RECURSOS DA CLÁUSULA DE P,D&amp;I, CONSIDERANDO O EXECUTOR E A QUALIFICAÇÃO DO PROJETO OU PROGRAMA</v>
      </c>
    </row>
    <row r="2185" spans="1:10" ht="12" customHeight="1" x14ac:dyDescent="0.3">
      <c r="A2185" s="597" t="s">
        <v>2046</v>
      </c>
      <c r="B2185" s="597" t="s">
        <v>242</v>
      </c>
      <c r="C2185" s="597"/>
      <c r="D2185" s="597" t="s">
        <v>251</v>
      </c>
      <c r="E2185" s="597" t="s">
        <v>3</v>
      </c>
      <c r="F2185" s="597" t="s">
        <v>10</v>
      </c>
      <c r="G2185" s="597" t="s">
        <v>1650</v>
      </c>
      <c r="H2185" s="598" t="str">
        <f t="shared" si="68"/>
        <v>CAPACITAÇÃO TÉCNICA DE FORNECEDORES;INSTITUIÇÃO CREDENCIADA;;PRIVADA;SIM;OUTRAS DESPESAS;DESPESA OPERACIONAL E ADMINISTRATIVA</v>
      </c>
      <c r="I2185" s="599" t="s">
        <v>1575</v>
      </c>
      <c r="J2185" s="600" t="str">
        <f t="shared" si="69"/>
        <v/>
      </c>
    </row>
    <row r="2186" spans="1:10" ht="12" customHeight="1" x14ac:dyDescent="0.3">
      <c r="A2186" s="597" t="s">
        <v>2046</v>
      </c>
      <c r="B2186" s="597" t="s">
        <v>242</v>
      </c>
      <c r="C2186" s="597"/>
      <c r="D2186" s="597" t="s">
        <v>251</v>
      </c>
      <c r="E2186" s="597" t="s">
        <v>3</v>
      </c>
      <c r="F2186" s="597" t="s">
        <v>10</v>
      </c>
      <c r="G2186" s="597" t="s">
        <v>277</v>
      </c>
      <c r="H2186" s="598" t="str">
        <f t="shared" si="68"/>
        <v>CAPACITAÇÃO TÉCNICA DE FORNECEDORES;INSTITUIÇÃO CREDENCIADA;;PRIVADA;SIM;OUTRAS DESPESAS;RESSARCIMENTO DE CUSTOS INDIRETOS</v>
      </c>
      <c r="I2186" s="599" t="s">
        <v>1575</v>
      </c>
      <c r="J2186" s="600" t="str">
        <f t="shared" si="69"/>
        <v/>
      </c>
    </row>
    <row r="2187" spans="1:10" ht="12" customHeight="1" x14ac:dyDescent="0.3">
      <c r="A2187" s="597" t="s">
        <v>2046</v>
      </c>
      <c r="B2187" s="597" t="s">
        <v>242</v>
      </c>
      <c r="C2187" s="597"/>
      <c r="D2187" s="597" t="s">
        <v>251</v>
      </c>
      <c r="E2187" s="597" t="s">
        <v>3</v>
      </c>
      <c r="F2187" s="597" t="s">
        <v>317</v>
      </c>
      <c r="G2187" s="597" t="s">
        <v>2060</v>
      </c>
      <c r="H2187" s="598" t="str">
        <f t="shared" si="68"/>
        <v>CAPACITAÇÃO TÉCNICA DE FORNECEDORES;INSTITUIÇÃO CREDENCIADA;;PRIVADA;SIM;OUTROS BENS E DIREITOS;DADO GEOLÓGICO, GEOQUÍMICO OU GEOFÍSICO PÚBLICO</v>
      </c>
      <c r="I2187" s="599" t="s">
        <v>1567</v>
      </c>
      <c r="J2187" s="600" t="str">
        <f t="shared" si="69"/>
        <v>DESPESA NÃO ADMITIDA COM RECURSOS DA CLÁUSULA DE P,D&amp;I, CONSIDERANDO O EXECUTOR E A QUALIFICAÇÃO DO PROJETO OU PROGRAMA</v>
      </c>
    </row>
    <row r="2188" spans="1:10" ht="12" customHeight="1" x14ac:dyDescent="0.3">
      <c r="A2188" s="597" t="s">
        <v>2046</v>
      </c>
      <c r="B2188" s="597" t="s">
        <v>242</v>
      </c>
      <c r="C2188" s="597"/>
      <c r="D2188" s="597" t="s">
        <v>251</v>
      </c>
      <c r="E2188" s="597" t="s">
        <v>3</v>
      </c>
      <c r="F2188" s="597" t="s">
        <v>317</v>
      </c>
      <c r="G2188" s="597" t="s">
        <v>220</v>
      </c>
      <c r="H2188" s="598" t="str">
        <f t="shared" si="68"/>
        <v>CAPACITAÇÃO TÉCNICA DE FORNECEDORES;INSTITUIÇÃO CREDENCIADA;;PRIVADA;SIM;OUTROS BENS E DIREITOS;DADO NÃO REGULADO PELA ANP</v>
      </c>
      <c r="I2188" s="599" t="s">
        <v>1567</v>
      </c>
      <c r="J2188" s="600" t="str">
        <f t="shared" si="69"/>
        <v>DESPESA NÃO ADMITIDA COM RECURSOS DA CLÁUSULA DE P,D&amp;I, CONSIDERANDO O EXECUTOR E A QUALIFICAÇÃO DO PROJETO OU PROGRAMA</v>
      </c>
    </row>
    <row r="2189" spans="1:10" ht="12" customHeight="1" x14ac:dyDescent="0.3">
      <c r="A2189" s="597" t="s">
        <v>2046</v>
      </c>
      <c r="B2189" s="597" t="s">
        <v>242</v>
      </c>
      <c r="C2189" s="597"/>
      <c r="D2189" s="597" t="s">
        <v>251</v>
      </c>
      <c r="E2189" s="597" t="s">
        <v>3</v>
      </c>
      <c r="F2189" s="597" t="s">
        <v>317</v>
      </c>
      <c r="G2189" s="597" t="s">
        <v>215</v>
      </c>
      <c r="H2189" s="598" t="str">
        <f t="shared" si="68"/>
        <v>CAPACITAÇÃO TÉCNICA DE FORNECEDORES;INSTITUIÇÃO CREDENCIADA;;PRIVADA;SIM;OUTROS BENS E DIREITOS;MATERIAL BIBLIOGRÁFICO</v>
      </c>
      <c r="I2189" s="599" t="s">
        <v>1567</v>
      </c>
      <c r="J2189" s="600" t="str">
        <f t="shared" si="69"/>
        <v>DESPESA NÃO ADMITIDA COM RECURSOS DA CLÁUSULA DE P,D&amp;I, CONSIDERANDO O EXECUTOR E A QUALIFICAÇÃO DO PROJETO OU PROGRAMA</v>
      </c>
    </row>
    <row r="2190" spans="1:10" ht="12" customHeight="1" x14ac:dyDescent="0.3">
      <c r="A2190" s="597" t="s">
        <v>2046</v>
      </c>
      <c r="B2190" s="597" t="s">
        <v>242</v>
      </c>
      <c r="C2190" s="597"/>
      <c r="D2190" s="597" t="s">
        <v>251</v>
      </c>
      <c r="E2190" s="597" t="s">
        <v>3</v>
      </c>
      <c r="F2190" s="597" t="s">
        <v>317</v>
      </c>
      <c r="G2190" s="597" t="s">
        <v>2068</v>
      </c>
      <c r="H2190" s="598" t="str">
        <f t="shared" si="68"/>
        <v>CAPACITAÇÃO TÉCNICA DE FORNECEDORES;INSTITUIÇÃO CREDENCIADA;;PRIVADA;SIM;OUTROS BENS E DIREITOS;OUTRO (ESPECIFIQUE)</v>
      </c>
      <c r="I2190" s="599" t="s">
        <v>1567</v>
      </c>
      <c r="J2190" s="600" t="str">
        <f t="shared" si="69"/>
        <v>DESPESA NÃO ADMITIDA COM RECURSOS DA CLÁUSULA DE P,D&amp;I, CONSIDERANDO O EXECUTOR E A QUALIFICAÇÃO DO PROJETO OU PROGRAMA</v>
      </c>
    </row>
    <row r="2191" spans="1:10" ht="12" customHeight="1" x14ac:dyDescent="0.3">
      <c r="A2191" s="597" t="s">
        <v>2046</v>
      </c>
      <c r="B2191" s="597" t="s">
        <v>242</v>
      </c>
      <c r="C2191" s="597"/>
      <c r="D2191" s="597" t="s">
        <v>251</v>
      </c>
      <c r="E2191" s="597" t="s">
        <v>3</v>
      </c>
      <c r="F2191" s="597" t="s">
        <v>317</v>
      </c>
      <c r="G2191" s="597" t="s">
        <v>321</v>
      </c>
      <c r="H2191" s="598" t="str">
        <f t="shared" si="68"/>
        <v>CAPACITAÇÃO TÉCNICA DE FORNECEDORES;INSTITUIÇÃO CREDENCIADA;;PRIVADA;SIM;OUTROS BENS E DIREITOS;SOFTWARE</v>
      </c>
      <c r="I2191" s="599" t="s">
        <v>1567</v>
      </c>
      <c r="J2191" s="600" t="str">
        <f t="shared" si="69"/>
        <v>DESPESA NÃO ADMITIDA COM RECURSOS DA CLÁUSULA DE P,D&amp;I, CONSIDERANDO O EXECUTOR E A QUALIFICAÇÃO DO PROJETO OU PROGRAMA</v>
      </c>
    </row>
    <row r="2192" spans="1:10" ht="12" customHeight="1" x14ac:dyDescent="0.3">
      <c r="A2192" s="597" t="s">
        <v>2046</v>
      </c>
      <c r="B2192" s="597" t="s">
        <v>242</v>
      </c>
      <c r="C2192" s="597"/>
      <c r="D2192" s="597" t="s">
        <v>251</v>
      </c>
      <c r="E2192" s="597" t="s">
        <v>3</v>
      </c>
      <c r="F2192" s="597" t="s">
        <v>409</v>
      </c>
      <c r="G2192" s="597" t="s">
        <v>2202</v>
      </c>
      <c r="H2192" s="598" t="str">
        <f t="shared" si="68"/>
        <v>CAPACITAÇÃO TÉCNICA DE FORNECEDORES;INSTITUIÇÃO CREDENCIADA;;PRIVADA;SIM;PASSAGENS;NA</v>
      </c>
      <c r="I2192" s="599" t="s">
        <v>1575</v>
      </c>
      <c r="J2192" s="600" t="str">
        <f t="shared" si="69"/>
        <v/>
      </c>
    </row>
    <row r="2193" spans="1:10" ht="12" customHeight="1" x14ac:dyDescent="0.3">
      <c r="A2193" s="597" t="s">
        <v>2046</v>
      </c>
      <c r="B2193" s="597" t="s">
        <v>242</v>
      </c>
      <c r="C2193" s="597"/>
      <c r="D2193" s="597" t="s">
        <v>251</v>
      </c>
      <c r="E2193" s="597" t="s">
        <v>3</v>
      </c>
      <c r="F2193" s="597" t="s">
        <v>1705</v>
      </c>
      <c r="G2193" s="597" t="s">
        <v>2058</v>
      </c>
      <c r="H2193" s="598" t="str">
        <f t="shared" si="68"/>
        <v>CAPACITAÇÃO TÉCNICA DE FORNECEDORES;INSTITUIÇÃO CREDENCIADA;;PRIVADA;SIM;PROTOTIPO;MATERIAL OU COMPONENTE - PROTÓTIPO OU UNIDADE PILOTO</v>
      </c>
      <c r="I2193" s="599" t="s">
        <v>1567</v>
      </c>
      <c r="J2193" s="600" t="str">
        <f t="shared" si="69"/>
        <v>DESPESA NÃO ADMITIDA COM RECURSOS DA CLÁUSULA DE P,D&amp;I, CONSIDERANDO O EXECUTOR E A QUALIFICAÇÃO DO PROJETO OU PROGRAMA</v>
      </c>
    </row>
    <row r="2194" spans="1:10" ht="12" customHeight="1" x14ac:dyDescent="0.3">
      <c r="A2194" s="597" t="s">
        <v>2046</v>
      </c>
      <c r="B2194" s="597" t="s">
        <v>242</v>
      </c>
      <c r="C2194" s="597"/>
      <c r="D2194" s="597" t="s">
        <v>251</v>
      </c>
      <c r="E2194" s="597" t="s">
        <v>3</v>
      </c>
      <c r="F2194" s="597" t="s">
        <v>1705</v>
      </c>
      <c r="G2194" s="597" t="s">
        <v>2059</v>
      </c>
      <c r="H2194" s="598" t="str">
        <f t="shared" si="68"/>
        <v>CAPACITAÇÃO TÉCNICA DE FORNECEDORES;INSTITUIÇÃO CREDENCIADA;;PRIVADA;SIM;PROTOTIPO;SERVIÇO DE TERCEIRO - PROTÓTIPO OU UNIDADE PILOTO</v>
      </c>
      <c r="I2194" s="599" t="s">
        <v>1567</v>
      </c>
      <c r="J2194" s="600" t="str">
        <f t="shared" si="69"/>
        <v>DESPESA NÃO ADMITIDA COM RECURSOS DA CLÁUSULA DE P,D&amp;I, CONSIDERANDO O EXECUTOR E A QUALIFICAÇÃO DO PROJETO OU PROGRAMA</v>
      </c>
    </row>
    <row r="2195" spans="1:10" ht="12" customHeight="1" x14ac:dyDescent="0.3">
      <c r="A2195" s="597" t="s">
        <v>2046</v>
      </c>
      <c r="B2195" s="597" t="s">
        <v>242</v>
      </c>
      <c r="C2195" s="597"/>
      <c r="D2195" s="597" t="s">
        <v>251</v>
      </c>
      <c r="E2195" s="597" t="s">
        <v>3</v>
      </c>
      <c r="F2195" s="597" t="s">
        <v>303</v>
      </c>
      <c r="G2195" s="597" t="s">
        <v>1647</v>
      </c>
      <c r="H2195" s="598" t="str">
        <f t="shared" si="68"/>
        <v>CAPACITAÇÃO TÉCNICA DE FORNECEDORES;INSTITUIÇÃO CREDENCIADA;;PRIVADA;SIM;RECURSOS HUMANOS;BOLSA</v>
      </c>
      <c r="I2195" s="599" t="s">
        <v>1567</v>
      </c>
      <c r="J2195" s="600" t="str">
        <f t="shared" si="69"/>
        <v>DESPESA NÃO ADMITIDA COM RECURSOS DA CLÁUSULA DE P,D&amp;I, CONSIDERANDO O EXECUTOR E A QUALIFICAÇÃO DO PROJETO OU PROGRAMA</v>
      </c>
    </row>
    <row r="2196" spans="1:10" ht="12" customHeight="1" x14ac:dyDescent="0.3">
      <c r="A2196" s="597" t="s">
        <v>2046</v>
      </c>
      <c r="B2196" s="597" t="s">
        <v>242</v>
      </c>
      <c r="C2196" s="597"/>
      <c r="D2196" s="597" t="s">
        <v>251</v>
      </c>
      <c r="E2196" s="597" t="s">
        <v>3</v>
      </c>
      <c r="F2196" s="597" t="s">
        <v>303</v>
      </c>
      <c r="G2196" s="597" t="s">
        <v>270</v>
      </c>
      <c r="H2196" s="598" t="str">
        <f t="shared" si="68"/>
        <v>CAPACITAÇÃO TÉCNICA DE FORNECEDORES;INSTITUIÇÃO CREDENCIADA;;PRIVADA;SIM;RECURSOS HUMANOS;TAXA DE BANCADA</v>
      </c>
      <c r="I2196" s="599" t="s">
        <v>1567</v>
      </c>
      <c r="J2196" s="600" t="str">
        <f t="shared" si="69"/>
        <v>DESPESA NÃO ADMITIDA COM RECURSOS DA CLÁUSULA DE P,D&amp;I, CONSIDERANDO O EXECUTOR E A QUALIFICAÇÃO DO PROJETO OU PROGRAMA</v>
      </c>
    </row>
    <row r="2197" spans="1:10" ht="12" customHeight="1" x14ac:dyDescent="0.3">
      <c r="A2197" s="597" t="s">
        <v>2046</v>
      </c>
      <c r="B2197" s="597" t="s">
        <v>242</v>
      </c>
      <c r="C2197" s="597"/>
      <c r="D2197" s="597" t="s">
        <v>251</v>
      </c>
      <c r="E2197" s="597" t="s">
        <v>3</v>
      </c>
      <c r="F2197" s="597" t="s">
        <v>2357</v>
      </c>
      <c r="G2197" s="597" t="s">
        <v>232</v>
      </c>
      <c r="H2197" s="598" t="str">
        <f t="shared" si="68"/>
        <v>CAPACITAÇÃO TÉCNICA DE FORNECEDORES;INSTITUIÇÃO CREDENCIADA;;PRIVADA;SIM;SERVICOS;OUTRO SERVIÇO DE APOIO</v>
      </c>
      <c r="I2197" s="599" t="s">
        <v>1567</v>
      </c>
      <c r="J2197" s="600" t="str">
        <f t="shared" si="69"/>
        <v>DESPESA NÃO ADMITIDA COM RECURSOS DA CLÁUSULA DE P,D&amp;I, CONSIDERANDO O EXECUTOR E A QUALIFICAÇÃO DO PROJETO OU PROGRAMA</v>
      </c>
    </row>
    <row r="2198" spans="1:10" ht="12" customHeight="1" x14ac:dyDescent="0.3">
      <c r="A2198" s="597" t="s">
        <v>2046</v>
      </c>
      <c r="B2198" s="597" t="s">
        <v>242</v>
      </c>
      <c r="C2198" s="597"/>
      <c r="D2198" s="597" t="s">
        <v>251</v>
      </c>
      <c r="E2198" s="597" t="s">
        <v>3</v>
      </c>
      <c r="F2198" s="597" t="s">
        <v>2357</v>
      </c>
      <c r="G2198" s="597" t="s">
        <v>221</v>
      </c>
      <c r="H2198" s="598" t="str">
        <f t="shared" ref="H2198:H2260" si="70">CONCATENATE(A2198,$H$2,B2198,$H$2,C2198,$H$2,D2198,$H$2,E2198,$H$2,F2198,$H$2,G2198)</f>
        <v>CAPACITAÇÃO TÉCNICA DE FORNECEDORES;INSTITUIÇÃO CREDENCIADA;;PRIVADA;SIM;SERVICOS;PERFURAÇÃO DE POÇO ESTRATIGRÁFICO</v>
      </c>
      <c r="I2198" s="599" t="s">
        <v>1567</v>
      </c>
      <c r="J2198" s="600" t="str">
        <f t="shared" ref="J2198:J2260" si="71">IF(I2198="N",J$3,"")</f>
        <v>DESPESA NÃO ADMITIDA COM RECURSOS DA CLÁUSULA DE P,D&amp;I, CONSIDERANDO O EXECUTOR E A QUALIFICAÇÃO DO PROJETO OU PROGRAMA</v>
      </c>
    </row>
    <row r="2199" spans="1:10" ht="12" customHeight="1" x14ac:dyDescent="0.3">
      <c r="A2199" s="597" t="s">
        <v>2046</v>
      </c>
      <c r="B2199" s="597" t="s">
        <v>242</v>
      </c>
      <c r="C2199" s="597"/>
      <c r="D2199" s="597" t="s">
        <v>251</v>
      </c>
      <c r="E2199" s="597" t="s">
        <v>3</v>
      </c>
      <c r="F2199" s="597" t="s">
        <v>2357</v>
      </c>
      <c r="G2199" s="597" t="s">
        <v>2055</v>
      </c>
      <c r="H2199" s="598" t="str">
        <f t="shared" si="70"/>
        <v>CAPACITAÇÃO TÉCNICA DE FORNECEDORES;INSTITUIÇÃO CREDENCIADA;;PRIVADA;SIM;SERVICOS;SERVIÇO DE APOIO PARA AQUISIÇÃO DE DADOS</v>
      </c>
      <c r="I2199" s="599" t="s">
        <v>1567</v>
      </c>
      <c r="J2199" s="600" t="str">
        <f t="shared" si="71"/>
        <v>DESPESA NÃO ADMITIDA COM RECURSOS DA CLÁUSULA DE P,D&amp;I, CONSIDERANDO O EXECUTOR E A QUALIFICAÇÃO DO PROJETO OU PROGRAMA</v>
      </c>
    </row>
    <row r="2200" spans="1:10" ht="12" customHeight="1" x14ac:dyDescent="0.3">
      <c r="A2200" s="597" t="s">
        <v>2046</v>
      </c>
      <c r="B2200" s="597" t="s">
        <v>242</v>
      </c>
      <c r="C2200" s="597"/>
      <c r="D2200" s="597" t="s">
        <v>251</v>
      </c>
      <c r="E2200" s="597" t="s">
        <v>3</v>
      </c>
      <c r="F2200" s="597" t="s">
        <v>2357</v>
      </c>
      <c r="G2200" s="597" t="s">
        <v>230</v>
      </c>
      <c r="H2200" s="598" t="str">
        <f t="shared" si="70"/>
        <v>CAPACITAÇÃO TÉCNICA DE FORNECEDORES;INSTITUIÇÃO CREDENCIADA;;PRIVADA;SIM;SERVICOS;SERVIÇO DE EDITORAÇÃO E IMPRESSÃO</v>
      </c>
      <c r="I2200" s="599" t="s">
        <v>1567</v>
      </c>
      <c r="J2200" s="600" t="str">
        <f t="shared" si="71"/>
        <v>DESPESA NÃO ADMITIDA COM RECURSOS DA CLÁUSULA DE P,D&amp;I, CONSIDERANDO O EXECUTOR E A QUALIFICAÇÃO DO PROJETO OU PROGRAMA</v>
      </c>
    </row>
    <row r="2201" spans="1:10" ht="12" customHeight="1" x14ac:dyDescent="0.3">
      <c r="A2201" s="597" t="s">
        <v>2046</v>
      </c>
      <c r="B2201" s="597" t="s">
        <v>242</v>
      </c>
      <c r="C2201" s="597"/>
      <c r="D2201" s="597" t="s">
        <v>251</v>
      </c>
      <c r="E2201" s="597" t="s">
        <v>3</v>
      </c>
      <c r="F2201" s="597" t="s">
        <v>2357</v>
      </c>
      <c r="G2201" s="597" t="s">
        <v>231</v>
      </c>
      <c r="H2201" s="598" t="str">
        <f t="shared" si="70"/>
        <v>CAPACITAÇÃO TÉCNICA DE FORNECEDORES;INSTITUIÇÃO CREDENCIADA;;PRIVADA;SIM;SERVICOS;SERVIÇO DE LOCOMOÇÃO E TRANSPORTE</v>
      </c>
      <c r="I2201" s="599" t="s">
        <v>1567</v>
      </c>
      <c r="J2201" s="600" t="str">
        <f t="shared" si="71"/>
        <v>DESPESA NÃO ADMITIDA COM RECURSOS DA CLÁUSULA DE P,D&amp;I, CONSIDERANDO O EXECUTOR E A QUALIFICAÇÃO DO PROJETO OU PROGRAMA</v>
      </c>
    </row>
    <row r="2202" spans="1:10" ht="12" customHeight="1" x14ac:dyDescent="0.3">
      <c r="A2202" s="597" t="s">
        <v>2046</v>
      </c>
      <c r="B2202" s="597" t="s">
        <v>242</v>
      </c>
      <c r="C2202" s="597"/>
      <c r="D2202" s="597" t="s">
        <v>251</v>
      </c>
      <c r="E2202" s="597" t="s">
        <v>3</v>
      </c>
      <c r="F2202" s="597" t="s">
        <v>2357</v>
      </c>
      <c r="G2202" s="597" t="s">
        <v>2358</v>
      </c>
      <c r="H2202" s="598" t="str">
        <f t="shared" si="70"/>
        <v>CAPACITAÇÃO TÉCNICA DE FORNECEDORES;INSTITUIÇÃO CREDENCIADA;;PRIVADA;SIM;SERVICOS;SERVIÇO DE MANUTENÇÃO</v>
      </c>
      <c r="I2202" s="599" t="s">
        <v>1567</v>
      </c>
      <c r="J2202" s="600" t="str">
        <f t="shared" si="71"/>
        <v>DESPESA NÃO ADMITIDA COM RECURSOS DA CLÁUSULA DE P,D&amp;I, CONSIDERANDO O EXECUTOR E A QUALIFICAÇÃO DO PROJETO OU PROGRAMA</v>
      </c>
    </row>
    <row r="2203" spans="1:10" ht="12" customHeight="1" x14ac:dyDescent="0.3">
      <c r="A2203" s="601" t="s">
        <v>2046</v>
      </c>
      <c r="B2203" s="600" t="s">
        <v>242</v>
      </c>
      <c r="C2203" s="600"/>
      <c r="D2203" s="600" t="s">
        <v>251</v>
      </c>
      <c r="E2203" s="600" t="s">
        <v>3</v>
      </c>
      <c r="F2203" s="597" t="s">
        <v>2357</v>
      </c>
      <c r="G2203" s="600" t="s">
        <v>2408</v>
      </c>
      <c r="H2203" s="598" t="str">
        <f t="shared" si="70"/>
        <v>CAPACITAÇÃO TÉCNICA DE FORNECEDORES;INSTITUIÇÃO CREDENCIADA;;PRIVADA;SIM;SERVICOS;SERVIÇO DE QUALIFICAÇÃO E CERTIFICAÇÃO</v>
      </c>
      <c r="I2203" s="599" t="s">
        <v>1567</v>
      </c>
      <c r="J2203" s="600" t="str">
        <f t="shared" si="71"/>
        <v>DESPESA NÃO ADMITIDA COM RECURSOS DA CLÁUSULA DE P,D&amp;I, CONSIDERANDO O EXECUTOR E A QUALIFICAÇÃO DO PROJETO OU PROGRAMA</v>
      </c>
    </row>
    <row r="2204" spans="1:10" ht="12" customHeight="1" x14ac:dyDescent="0.3">
      <c r="A2204" s="597" t="s">
        <v>2046</v>
      </c>
      <c r="B2204" s="597" t="s">
        <v>242</v>
      </c>
      <c r="C2204" s="597"/>
      <c r="D2204" s="597" t="s">
        <v>251</v>
      </c>
      <c r="E2204" s="597" t="s">
        <v>3</v>
      </c>
      <c r="F2204" s="597" t="s">
        <v>2357</v>
      </c>
      <c r="G2204" s="597" t="s">
        <v>2399</v>
      </c>
      <c r="H2204" s="598" t="str">
        <f t="shared" si="70"/>
        <v>CAPACITAÇÃO TÉCNICA DE FORNECEDORES;INSTITUIÇÃO CREDENCIADA;;PRIVADA;SIM;SERVICOS;SERVIÇO TÉCNICO ESPECIALIZADO</v>
      </c>
      <c r="I2204" s="599" t="s">
        <v>1567</v>
      </c>
      <c r="J2204" s="600" t="str">
        <f t="shared" si="71"/>
        <v>DESPESA NÃO ADMITIDA COM RECURSOS DA CLÁUSULA DE P,D&amp;I, CONSIDERANDO O EXECUTOR E A QUALIFICAÇÃO DO PROJETO OU PROGRAMA</v>
      </c>
    </row>
    <row r="2205" spans="1:10" ht="12" customHeight="1" x14ac:dyDescent="0.3">
      <c r="A2205" s="597" t="s">
        <v>2046</v>
      </c>
      <c r="B2205" s="597" t="s">
        <v>242</v>
      </c>
      <c r="C2205" s="597"/>
      <c r="D2205" s="597" t="s">
        <v>251</v>
      </c>
      <c r="E2205" s="597" t="s">
        <v>3</v>
      </c>
      <c r="F2205" s="597" t="s">
        <v>2357</v>
      </c>
      <c r="G2205" s="597" t="s">
        <v>2359</v>
      </c>
      <c r="H2205" s="598" t="str">
        <f t="shared" si="70"/>
        <v>CAPACITAÇÃO TÉCNICA DE FORNECEDORES;INSTITUIÇÃO CREDENCIADA;;PRIVADA;SIM;SERVICOS;SERVIÇOS COMPUTACIONAIS</v>
      </c>
      <c r="I2205" s="599" t="s">
        <v>1567</v>
      </c>
      <c r="J2205" s="600" t="str">
        <f t="shared" si="71"/>
        <v>DESPESA NÃO ADMITIDA COM RECURSOS DA CLÁUSULA DE P,D&amp;I, CONSIDERANDO O EXECUTOR E A QUALIFICAÇÃO DO PROJETO OU PROGRAMA</v>
      </c>
    </row>
    <row r="2206" spans="1:10" ht="12" customHeight="1" x14ac:dyDescent="0.3">
      <c r="A2206" s="597" t="s">
        <v>2046</v>
      </c>
      <c r="B2206" s="597" t="s">
        <v>242</v>
      </c>
      <c r="C2206" s="597"/>
      <c r="D2206" s="597" t="s">
        <v>251</v>
      </c>
      <c r="E2206" s="597" t="s">
        <v>3</v>
      </c>
      <c r="F2206" s="597" t="s">
        <v>2357</v>
      </c>
      <c r="G2206" s="597" t="s">
        <v>229</v>
      </c>
      <c r="H2206" s="598" t="str">
        <f t="shared" si="70"/>
        <v>CAPACITAÇÃO TÉCNICA DE FORNECEDORES;INSTITUIÇÃO CREDENCIADA;;PRIVADA;SIM;SERVICOS;TAXA DE INSCRIÇÃO EM CONGRESSO OU EVENTO</v>
      </c>
      <c r="I2206" s="599" t="s">
        <v>1567</v>
      </c>
      <c r="J2206" s="600" t="str">
        <f t="shared" si="71"/>
        <v>DESPESA NÃO ADMITIDA COM RECURSOS DA CLÁUSULA DE P,D&amp;I, CONSIDERANDO O EXECUTOR E A QUALIFICAÇÃO DO PROJETO OU PROGRAMA</v>
      </c>
    </row>
    <row r="2207" spans="1:10" ht="12" customHeight="1" x14ac:dyDescent="0.3">
      <c r="A2207" s="597" t="s">
        <v>2046</v>
      </c>
      <c r="B2207" s="597" t="s">
        <v>242</v>
      </c>
      <c r="C2207" s="597"/>
      <c r="D2207" s="597" t="s">
        <v>251</v>
      </c>
      <c r="E2207" s="597" t="s">
        <v>3</v>
      </c>
      <c r="F2207" s="597" t="s">
        <v>2360</v>
      </c>
      <c r="G2207" s="597" t="s">
        <v>2064</v>
      </c>
      <c r="H2207" s="598" t="str">
        <f t="shared" si="70"/>
        <v>CAPACITAÇÃO TÉCNICA DE FORNECEDORES;INSTITUIÇÃO CREDENCIADA;;PRIVADA;SIM;SERVICOS - TIB;SERVIÇO DE TIB</v>
      </c>
      <c r="I2207" s="599" t="s">
        <v>1567</v>
      </c>
      <c r="J2207" s="600" t="str">
        <f t="shared" si="71"/>
        <v>DESPESA NÃO ADMITIDA COM RECURSOS DA CLÁUSULA DE P,D&amp;I, CONSIDERANDO O EXECUTOR E A QUALIFICAÇÃO DO PROJETO OU PROGRAMA</v>
      </c>
    </row>
    <row r="2208" spans="1:10" ht="12" customHeight="1" x14ac:dyDescent="0.3">
      <c r="A2208" s="597" t="s">
        <v>2046</v>
      </c>
      <c r="B2208" s="597" t="s">
        <v>242</v>
      </c>
      <c r="C2208" s="597"/>
      <c r="D2208" s="597" t="s">
        <v>251</v>
      </c>
      <c r="E2208" s="597" t="s">
        <v>3</v>
      </c>
      <c r="F2208" s="597" t="s">
        <v>2360</v>
      </c>
      <c r="G2208" s="597" t="s">
        <v>2057</v>
      </c>
      <c r="H2208" s="598" t="str">
        <f t="shared" si="70"/>
        <v>CAPACITAÇÃO TÉCNICA DE FORNECEDORES;INSTITUIÇÃO CREDENCIADA;;PRIVADA;SIM;SERVICOS - TIB;SERVIÇO DE TREINAMENTO, SUPORTE E QUALIFICAÇÃO</v>
      </c>
      <c r="I2208" s="599" t="s">
        <v>1567</v>
      </c>
      <c r="J2208" s="600" t="str">
        <f t="shared" si="71"/>
        <v>DESPESA NÃO ADMITIDA COM RECURSOS DA CLÁUSULA DE P,D&amp;I, CONSIDERANDO O EXECUTOR E A QUALIFICAÇÃO DO PROJETO OU PROGRAMA</v>
      </c>
    </row>
    <row r="2209" spans="1:10" ht="12" customHeight="1" x14ac:dyDescent="0.3">
      <c r="A2209" s="597" t="s">
        <v>2046</v>
      </c>
      <c r="B2209" s="597" t="s">
        <v>242</v>
      </c>
      <c r="C2209" s="597"/>
      <c r="D2209" s="597" t="s">
        <v>251</v>
      </c>
      <c r="E2209" s="597" t="s">
        <v>3</v>
      </c>
      <c r="F2209" s="597" t="s">
        <v>2360</v>
      </c>
      <c r="G2209" s="597" t="s">
        <v>2056</v>
      </c>
      <c r="H2209" s="598" t="str">
        <f t="shared" si="70"/>
        <v>CAPACITAÇÃO TÉCNICA DE FORNECEDORES;INSTITUIÇÃO CREDENCIADA;;PRIVADA;SIM;SERVICOS - TIB;SERVIÇO ESPECIALIZADO PARA TIB - NORMALIZAÇÃO</v>
      </c>
      <c r="I2209" s="599" t="s">
        <v>1567</v>
      </c>
      <c r="J2209" s="600" t="str">
        <f t="shared" si="71"/>
        <v>DESPESA NÃO ADMITIDA COM RECURSOS DA CLÁUSULA DE P,D&amp;I, CONSIDERANDO O EXECUTOR E A QUALIFICAÇÃO DO PROJETO OU PROGRAMA</v>
      </c>
    </row>
    <row r="2210" spans="1:10" ht="12" customHeight="1" x14ac:dyDescent="0.3">
      <c r="A2210" s="597" t="s">
        <v>2046</v>
      </c>
      <c r="B2210" s="597" t="s">
        <v>242</v>
      </c>
      <c r="C2210" s="597"/>
      <c r="D2210" s="597" t="s">
        <v>251</v>
      </c>
      <c r="E2210" s="597" t="s">
        <v>3</v>
      </c>
      <c r="F2210" s="597" t="s">
        <v>1648</v>
      </c>
      <c r="G2210" s="597" t="s">
        <v>2202</v>
      </c>
      <c r="H2210" s="598" t="str">
        <f t="shared" si="70"/>
        <v>CAPACITAÇÃO TÉCNICA DE FORNECEDORES;INSTITUIÇÃO CREDENCIADA;;PRIVADA;SIM;TESTES OPERACIONAIS;NA</v>
      </c>
      <c r="I2210" s="599" t="s">
        <v>1567</v>
      </c>
      <c r="J2210" s="600" t="str">
        <f t="shared" si="71"/>
        <v>DESPESA NÃO ADMITIDA COM RECURSOS DA CLÁUSULA DE P,D&amp;I, CONSIDERANDO O EXECUTOR E A QUALIFICAÇÃO DO PROJETO OU PROGRAMA</v>
      </c>
    </row>
    <row r="2211" spans="1:10" ht="12" customHeight="1" x14ac:dyDescent="0.3">
      <c r="A2211" s="597" t="s">
        <v>2046</v>
      </c>
      <c r="B2211" s="597" t="s">
        <v>242</v>
      </c>
      <c r="C2211" s="597"/>
      <c r="D2211" s="597" t="s">
        <v>251</v>
      </c>
      <c r="E2211" s="597" t="s">
        <v>3</v>
      </c>
      <c r="F2211" s="597" t="s">
        <v>281</v>
      </c>
      <c r="G2211" s="597" t="s">
        <v>2202</v>
      </c>
      <c r="H2211" s="598" t="str">
        <f t="shared" si="70"/>
        <v>CAPACITAÇÃO TÉCNICA DE FORNECEDORES;INSTITUIÇÃO CREDENCIADA;;PRIVADA;SIM;TRIBUTOS;NA</v>
      </c>
      <c r="I2211" s="599" t="s">
        <v>1575</v>
      </c>
      <c r="J2211" s="600" t="str">
        <f t="shared" si="71"/>
        <v/>
      </c>
    </row>
    <row r="2212" spans="1:10" ht="12" customHeight="1" x14ac:dyDescent="0.3">
      <c r="A2212" s="597" t="s">
        <v>2046</v>
      </c>
      <c r="B2212" s="597" t="s">
        <v>242</v>
      </c>
      <c r="C2212" s="597"/>
      <c r="D2212" s="597" t="s">
        <v>250</v>
      </c>
      <c r="E2212" s="597" t="s">
        <v>2354</v>
      </c>
      <c r="F2212" s="597" t="s">
        <v>1646</v>
      </c>
      <c r="G2212" s="597" t="s">
        <v>2050</v>
      </c>
      <c r="H2212" s="598" t="str">
        <f t="shared" si="70"/>
        <v>CAPACITAÇÃO TÉCNICA DE FORNECEDORES;INSTITUIÇÃO CREDENCIADA;;PÚBLICA;;CAPACITACAO DE FORNECEDORES;BENS E MATERIAIS - CABEÇA DE SÉRIE E LOTE PILOTO</v>
      </c>
      <c r="I2212" s="599" t="s">
        <v>1567</v>
      </c>
      <c r="J2212" s="600" t="str">
        <f t="shared" si="71"/>
        <v>DESPESA NÃO ADMITIDA COM RECURSOS DA CLÁUSULA DE P,D&amp;I, CONSIDERANDO O EXECUTOR E A QUALIFICAÇÃO DO PROJETO OU PROGRAMA</v>
      </c>
    </row>
    <row r="2213" spans="1:10" ht="12" customHeight="1" x14ac:dyDescent="0.3">
      <c r="A2213" s="597" t="s">
        <v>2046</v>
      </c>
      <c r="B2213" s="597" t="s">
        <v>242</v>
      </c>
      <c r="C2213" s="597"/>
      <c r="D2213" s="597" t="s">
        <v>250</v>
      </c>
      <c r="E2213" s="597" t="s">
        <v>2354</v>
      </c>
      <c r="F2213" s="597" t="s">
        <v>1646</v>
      </c>
      <c r="G2213" s="597" t="s">
        <v>2053</v>
      </c>
      <c r="H2213" s="598" t="str">
        <f t="shared" si="70"/>
        <v>CAPACITAÇÃO TÉCNICA DE FORNECEDORES;INSTITUIÇÃO CREDENCIADA;;PÚBLICA;;CAPACITACAO DE FORNECEDORES;EQUIPAMENTOS E MATERIAIS - PRIMEIRO LOTE</v>
      </c>
      <c r="I2213" s="599" t="s">
        <v>1567</v>
      </c>
      <c r="J2213" s="600" t="str">
        <f t="shared" si="71"/>
        <v>DESPESA NÃO ADMITIDA COM RECURSOS DA CLÁUSULA DE P,D&amp;I, CONSIDERANDO O EXECUTOR E A QUALIFICAÇÃO DO PROJETO OU PROGRAMA</v>
      </c>
    </row>
    <row r="2214" spans="1:10" ht="12" customHeight="1" x14ac:dyDescent="0.3">
      <c r="A2214" s="597" t="s">
        <v>2046</v>
      </c>
      <c r="B2214" s="597" t="s">
        <v>242</v>
      </c>
      <c r="C2214" s="597"/>
      <c r="D2214" s="597" t="s">
        <v>250</v>
      </c>
      <c r="E2214" s="597" t="s">
        <v>2354</v>
      </c>
      <c r="F2214" s="597" t="s">
        <v>1646</v>
      </c>
      <c r="G2214" s="597" t="s">
        <v>260</v>
      </c>
      <c r="H2214" s="598" t="str">
        <f t="shared" si="70"/>
        <v>CAPACITAÇÃO TÉCNICA DE FORNECEDORES;INSTITUIÇÃO CREDENCIADA;;PÚBLICA;;CAPACITACAO DE FORNECEDORES;EQUIPAMENTOS LABORATORIAIS</v>
      </c>
      <c r="I2214" s="599" t="s">
        <v>1567</v>
      </c>
      <c r="J2214" s="600" t="str">
        <f t="shared" si="71"/>
        <v>DESPESA NÃO ADMITIDA COM RECURSOS DA CLÁUSULA DE P,D&amp;I, CONSIDERANDO O EXECUTOR E A QUALIFICAÇÃO DO PROJETO OU PROGRAMA</v>
      </c>
    </row>
    <row r="2215" spans="1:10" ht="12" customHeight="1" x14ac:dyDescent="0.3">
      <c r="A2215" s="597" t="s">
        <v>2046</v>
      </c>
      <c r="B2215" s="597" t="s">
        <v>242</v>
      </c>
      <c r="C2215" s="597"/>
      <c r="D2215" s="597" t="s">
        <v>250</v>
      </c>
      <c r="E2215" s="597" t="s">
        <v>2354</v>
      </c>
      <c r="F2215" s="597" t="s">
        <v>1646</v>
      </c>
      <c r="G2215" s="597" t="s">
        <v>2052</v>
      </c>
      <c r="H2215" s="598" t="str">
        <f t="shared" si="70"/>
        <v>CAPACITAÇÃO TÉCNICA DE FORNECEDORES;INSTITUIÇÃO CREDENCIADA;;PÚBLICA;;CAPACITACAO DE FORNECEDORES;ESTUDOS DE VIABILIDADE TÉCNICA E ECONÔMICA</v>
      </c>
      <c r="I2215" s="599" t="s">
        <v>1567</v>
      </c>
      <c r="J2215" s="600" t="str">
        <f t="shared" si="71"/>
        <v>DESPESA NÃO ADMITIDA COM RECURSOS DA CLÁUSULA DE P,D&amp;I, CONSIDERANDO O EXECUTOR E A QUALIFICAÇÃO DO PROJETO OU PROGRAMA</v>
      </c>
    </row>
    <row r="2216" spans="1:10" ht="12" customHeight="1" x14ac:dyDescent="0.3">
      <c r="A2216" s="597" t="s">
        <v>2046</v>
      </c>
      <c r="B2216" s="597" t="s">
        <v>242</v>
      </c>
      <c r="C2216" s="597"/>
      <c r="D2216" s="597" t="s">
        <v>250</v>
      </c>
      <c r="E2216" s="597" t="s">
        <v>2354</v>
      </c>
      <c r="F2216" s="597" t="s">
        <v>1646</v>
      </c>
      <c r="G2216" s="597" t="s">
        <v>2051</v>
      </c>
      <c r="H2216" s="598" t="str">
        <f t="shared" si="70"/>
        <v>CAPACITAÇÃO TÉCNICA DE FORNECEDORES;INSTITUIÇÃO CREDENCIADA;;PÚBLICA;;CAPACITACAO DE FORNECEDORES;SERVIÇOS - CABEÇA DE SÉRIE E LOTE PILOTO</v>
      </c>
      <c r="I2216" s="599" t="s">
        <v>1567</v>
      </c>
      <c r="J2216" s="600" t="str">
        <f t="shared" si="71"/>
        <v>DESPESA NÃO ADMITIDA COM RECURSOS DA CLÁUSULA DE P,D&amp;I, CONSIDERANDO O EXECUTOR E A QUALIFICAÇÃO DO PROJETO OU PROGRAMA</v>
      </c>
    </row>
    <row r="2217" spans="1:10" ht="12" customHeight="1" x14ac:dyDescent="0.3">
      <c r="A2217" s="597" t="s">
        <v>2046</v>
      </c>
      <c r="B2217" s="597" t="s">
        <v>242</v>
      </c>
      <c r="C2217" s="597"/>
      <c r="D2217" s="597" t="s">
        <v>250</v>
      </c>
      <c r="E2217" s="597" t="s">
        <v>2354</v>
      </c>
      <c r="F2217" s="597" t="s">
        <v>1646</v>
      </c>
      <c r="G2217" s="597" t="s">
        <v>2054</v>
      </c>
      <c r="H2217" s="598" t="str">
        <f t="shared" si="70"/>
        <v>CAPACITAÇÃO TÉCNICA DE FORNECEDORES;INSTITUIÇÃO CREDENCIADA;;PÚBLICA;;CAPACITACAO DE FORNECEDORES;SERVIÇOS - OPERACIONALIZAÇÃO DE EQUIPAMENTOS</v>
      </c>
      <c r="I2217" s="599" t="s">
        <v>1567</v>
      </c>
      <c r="J2217" s="600" t="str">
        <f t="shared" si="71"/>
        <v>DESPESA NÃO ADMITIDA COM RECURSOS DA CLÁUSULA DE P,D&amp;I, CONSIDERANDO O EXECUTOR E A QUALIFICAÇÃO DO PROJETO OU PROGRAMA</v>
      </c>
    </row>
    <row r="2218" spans="1:10" ht="12" customHeight="1" x14ac:dyDescent="0.3">
      <c r="A2218" s="597" t="s">
        <v>2046</v>
      </c>
      <c r="B2218" s="597" t="s">
        <v>242</v>
      </c>
      <c r="C2218" s="597"/>
      <c r="D2218" s="597" t="s">
        <v>250</v>
      </c>
      <c r="E2218" s="597" t="s">
        <v>2354</v>
      </c>
      <c r="F2218" s="597" t="s">
        <v>2362</v>
      </c>
      <c r="G2218" s="597" t="s">
        <v>2202</v>
      </c>
      <c r="H2218" s="598" t="str">
        <f t="shared" si="70"/>
        <v>CAPACITAÇÃO TÉCNICA DE FORNECEDORES;INSTITUIÇÃO CREDENCIADA;;PÚBLICA;;CUSTOS DIRETOS;NA</v>
      </c>
      <c r="I2218" s="599" t="s">
        <v>1567</v>
      </c>
      <c r="J2218" s="600" t="str">
        <f t="shared" si="71"/>
        <v>DESPESA NÃO ADMITIDA COM RECURSOS DA CLÁUSULA DE P,D&amp;I, CONSIDERANDO O EXECUTOR E A QUALIFICAÇÃO DO PROJETO OU PROGRAMA</v>
      </c>
    </row>
    <row r="2219" spans="1:10" ht="12" customHeight="1" x14ac:dyDescent="0.3">
      <c r="A2219" s="597" t="s">
        <v>2046</v>
      </c>
      <c r="B2219" s="597" t="s">
        <v>242</v>
      </c>
      <c r="C2219" s="597"/>
      <c r="D2219" s="597" t="s">
        <v>250</v>
      </c>
      <c r="E2219" s="597" t="s">
        <v>2354</v>
      </c>
      <c r="F2219" s="597" t="s">
        <v>1643</v>
      </c>
      <c r="G2219" s="597" t="s">
        <v>2202</v>
      </c>
      <c r="H2219" s="598" t="str">
        <f t="shared" si="70"/>
        <v>CAPACITAÇÃO TÉCNICA DE FORNECEDORES;INSTITUIÇÃO CREDENCIADA;;PÚBLICA;;DIARIAS E AJUDA DE CUSTO;NA</v>
      </c>
      <c r="I2219" s="599" t="s">
        <v>1575</v>
      </c>
      <c r="J2219" s="600" t="str">
        <f t="shared" si="71"/>
        <v/>
      </c>
    </row>
    <row r="2220" spans="1:10" ht="12" customHeight="1" x14ac:dyDescent="0.3">
      <c r="A2220" s="597" t="s">
        <v>2046</v>
      </c>
      <c r="B2220" s="597" t="s">
        <v>242</v>
      </c>
      <c r="C2220" s="597"/>
      <c r="D2220" s="597" t="s">
        <v>250</v>
      </c>
      <c r="E2220" s="597" t="s">
        <v>2354</v>
      </c>
      <c r="F2220" s="597" t="s">
        <v>1645</v>
      </c>
      <c r="G2220" s="597" t="s">
        <v>2361</v>
      </c>
      <c r="H2220" s="598" t="str">
        <f t="shared" si="70"/>
        <v>CAPACITAÇÃO TÉCNICA DE FORNECEDORES;INSTITUIÇÃO CREDENCIADA;;PÚBLICA;;EQUIPAMENTO E MATERIAL PERMANENTE;EQUIPAMENTO</v>
      </c>
      <c r="I2220" s="599" t="s">
        <v>1567</v>
      </c>
      <c r="J2220" s="600" t="str">
        <f t="shared" si="71"/>
        <v>DESPESA NÃO ADMITIDA COM RECURSOS DA CLÁUSULA DE P,D&amp;I, CONSIDERANDO O EXECUTOR E A QUALIFICAÇÃO DO PROJETO OU PROGRAMA</v>
      </c>
    </row>
    <row r="2221" spans="1:10" ht="12" customHeight="1" x14ac:dyDescent="0.3">
      <c r="A2221" s="597" t="s">
        <v>2046</v>
      </c>
      <c r="B2221" s="597" t="s">
        <v>242</v>
      </c>
      <c r="C2221" s="597"/>
      <c r="D2221" s="597" t="s">
        <v>250</v>
      </c>
      <c r="E2221" s="597" t="s">
        <v>2354</v>
      </c>
      <c r="F2221" s="597" t="s">
        <v>1645</v>
      </c>
      <c r="G2221" s="597" t="s">
        <v>1248</v>
      </c>
      <c r="H2221" s="598" t="str">
        <f t="shared" si="70"/>
        <v>CAPACITAÇÃO TÉCNICA DE FORNECEDORES;INSTITUIÇÃO CREDENCIADA;;PÚBLICA;;EQUIPAMENTO E MATERIAL PERMANENTE;MATERIAL PERMANENTE</v>
      </c>
      <c r="I2221" s="599" t="s">
        <v>1567</v>
      </c>
      <c r="J2221" s="600" t="str">
        <f t="shared" si="71"/>
        <v>DESPESA NÃO ADMITIDA COM RECURSOS DA CLÁUSULA DE P,D&amp;I, CONSIDERANDO O EXECUTOR E A QUALIFICAÇÃO DO PROJETO OU PROGRAMA</v>
      </c>
    </row>
    <row r="2222" spans="1:10" ht="12" customHeight="1" x14ac:dyDescent="0.3">
      <c r="A2222" s="597" t="s">
        <v>2046</v>
      </c>
      <c r="B2222" s="597" t="s">
        <v>242</v>
      </c>
      <c r="C2222" s="597"/>
      <c r="D2222" s="597" t="s">
        <v>250</v>
      </c>
      <c r="E2222" s="597" t="s">
        <v>2354</v>
      </c>
      <c r="F2222" s="597" t="s">
        <v>448</v>
      </c>
      <c r="G2222" s="597" t="s">
        <v>2062</v>
      </c>
      <c r="H2222" s="598" t="str">
        <f t="shared" si="70"/>
        <v>CAPACITAÇÃO TÉCNICA DE FORNECEDORES;INSTITUIÇÃO CREDENCIADA;;PÚBLICA;;EQUIPE;BOLSA - ALUNO DE GRADUAÇÃO OU PÓS-GRADUAÇÃO</v>
      </c>
      <c r="I2222" s="599" t="s">
        <v>1575</v>
      </c>
      <c r="J2222" s="600" t="str">
        <f t="shared" si="71"/>
        <v/>
      </c>
    </row>
    <row r="2223" spans="1:10" ht="12" customHeight="1" x14ac:dyDescent="0.3">
      <c r="A2223" s="597" t="s">
        <v>2046</v>
      </c>
      <c r="B2223" s="597" t="s">
        <v>242</v>
      </c>
      <c r="C2223" s="597"/>
      <c r="D2223" s="597" t="s">
        <v>250</v>
      </c>
      <c r="E2223" s="597" t="s">
        <v>2354</v>
      </c>
      <c r="F2223" s="597" t="s">
        <v>448</v>
      </c>
      <c r="G2223" s="597" t="s">
        <v>2061</v>
      </c>
      <c r="H2223" s="598" t="str">
        <f t="shared" si="70"/>
        <v>CAPACITAÇÃO TÉCNICA DE FORNECEDORES;INSTITUIÇÃO CREDENCIADA;;PÚBLICA;;EQUIPE;BOLSA - DOCENTE OU PESQUISADOR DA INSTITUIÇÃO</v>
      </c>
      <c r="I2223" s="599" t="s">
        <v>1575</v>
      </c>
      <c r="J2223" s="600" t="str">
        <f t="shared" si="71"/>
        <v/>
      </c>
    </row>
    <row r="2224" spans="1:10" ht="12" customHeight="1" x14ac:dyDescent="0.3">
      <c r="A2224" s="597" t="s">
        <v>2046</v>
      </c>
      <c r="B2224" s="597" t="s">
        <v>242</v>
      </c>
      <c r="C2224" s="597"/>
      <c r="D2224" s="597" t="s">
        <v>250</v>
      </c>
      <c r="E2224" s="597" t="s">
        <v>2354</v>
      </c>
      <c r="F2224" s="597" t="s">
        <v>448</v>
      </c>
      <c r="G2224" s="597" t="s">
        <v>2063</v>
      </c>
      <c r="H2224" s="598" t="str">
        <f t="shared" si="70"/>
        <v>CAPACITAÇÃO TÉCNICA DE FORNECEDORES;INSTITUIÇÃO CREDENCIADA;;PÚBLICA;;EQUIPE;BOLSA - PESQUISADOR VISITANTE</v>
      </c>
      <c r="I2224" s="599" t="s">
        <v>1575</v>
      </c>
      <c r="J2224" s="600" t="str">
        <f t="shared" si="71"/>
        <v/>
      </c>
    </row>
    <row r="2225" spans="1:10" ht="12" customHeight="1" x14ac:dyDescent="0.3">
      <c r="A2225" s="597" t="s">
        <v>2046</v>
      </c>
      <c r="B2225" s="597" t="s">
        <v>242</v>
      </c>
      <c r="C2225" s="597"/>
      <c r="D2225" s="597" t="s">
        <v>250</v>
      </c>
      <c r="E2225" s="597" t="s">
        <v>2354</v>
      </c>
      <c r="F2225" s="597" t="s">
        <v>448</v>
      </c>
      <c r="G2225" s="597" t="s">
        <v>1641</v>
      </c>
      <c r="H2225" s="598" t="str">
        <f t="shared" si="70"/>
        <v>CAPACITAÇÃO TÉCNICA DE FORNECEDORES;INSTITUIÇÃO CREDENCIADA;;PÚBLICA;;EQUIPE;REMUNERAÇÃO DIRETA</v>
      </c>
      <c r="I2225" s="599" t="s">
        <v>1575</v>
      </c>
      <c r="J2225" s="600" t="str">
        <f t="shared" si="71"/>
        <v/>
      </c>
    </row>
    <row r="2226" spans="1:10" ht="12" customHeight="1" x14ac:dyDescent="0.3">
      <c r="A2226" s="597" t="s">
        <v>2046</v>
      </c>
      <c r="B2226" s="597" t="s">
        <v>242</v>
      </c>
      <c r="C2226" s="597"/>
      <c r="D2226" s="597" t="s">
        <v>250</v>
      </c>
      <c r="E2226" s="597" t="s">
        <v>2354</v>
      </c>
      <c r="F2226" s="597" t="s">
        <v>1642</v>
      </c>
      <c r="G2226" s="597" t="s">
        <v>2202</v>
      </c>
      <c r="H2226" s="598" t="str">
        <f t="shared" si="70"/>
        <v>CAPACITAÇÃO TÉCNICA DE FORNECEDORES;INSTITUIÇÃO CREDENCIADA;;PÚBLICA;;MATERIAL DE CONSUMO;NA</v>
      </c>
      <c r="I2226" s="599" t="s">
        <v>1567</v>
      </c>
      <c r="J2226" s="600" t="str">
        <f t="shared" si="71"/>
        <v>DESPESA NÃO ADMITIDA COM RECURSOS DA CLÁUSULA DE P,D&amp;I, CONSIDERANDO O EXECUTOR E A QUALIFICAÇÃO DO PROJETO OU PROGRAMA</v>
      </c>
    </row>
    <row r="2227" spans="1:10" ht="12" customHeight="1" x14ac:dyDescent="0.3">
      <c r="A2227" s="597" t="s">
        <v>2046</v>
      </c>
      <c r="B2227" s="597" t="s">
        <v>242</v>
      </c>
      <c r="C2227" s="597"/>
      <c r="D2227" s="597" t="s">
        <v>250</v>
      </c>
      <c r="E2227" s="597" t="s">
        <v>2354</v>
      </c>
      <c r="F2227" s="597" t="s">
        <v>1644</v>
      </c>
      <c r="G2227" s="597" t="s">
        <v>2066</v>
      </c>
      <c r="H2227" s="598" t="str">
        <f t="shared" si="70"/>
        <v>CAPACITAÇÃO TÉCNICA DE FORNECEDORES;INSTITUIÇÃO CREDENCIADA;;PÚBLICA;;OBRAS E INSTALACOES;AMPLIAÇÃO DE ÁREA DE EDIFICAÇÃO</v>
      </c>
      <c r="I2227" s="599" t="s">
        <v>1567</v>
      </c>
      <c r="J2227" s="600" t="str">
        <f t="shared" si="71"/>
        <v>DESPESA NÃO ADMITIDA COM RECURSOS DA CLÁUSULA DE P,D&amp;I, CONSIDERANDO O EXECUTOR E A QUALIFICAÇÃO DO PROJETO OU PROGRAMA</v>
      </c>
    </row>
    <row r="2228" spans="1:10" ht="12" customHeight="1" x14ac:dyDescent="0.3">
      <c r="A2228" s="597" t="s">
        <v>2046</v>
      </c>
      <c r="B2228" s="597" t="s">
        <v>242</v>
      </c>
      <c r="C2228" s="597"/>
      <c r="D2228" s="597" t="s">
        <v>250</v>
      </c>
      <c r="E2228" s="597" t="s">
        <v>2354</v>
      </c>
      <c r="F2228" s="597" t="s">
        <v>1644</v>
      </c>
      <c r="G2228" s="597" t="s">
        <v>258</v>
      </c>
      <c r="H2228" s="598" t="str">
        <f t="shared" si="70"/>
        <v>CAPACITAÇÃO TÉCNICA DE FORNECEDORES;INSTITUIÇÃO CREDENCIADA;;PÚBLICA;;OBRAS E INSTALACOES;CONSTRUÇÃO DE NOVA EDIFICAÇÃO</v>
      </c>
      <c r="I2228" s="599" t="s">
        <v>1567</v>
      </c>
      <c r="J2228" s="600" t="str">
        <f t="shared" si="71"/>
        <v>DESPESA NÃO ADMITIDA COM RECURSOS DA CLÁUSULA DE P,D&amp;I, CONSIDERANDO O EXECUTOR E A QUALIFICAÇÃO DO PROJETO OU PROGRAMA</v>
      </c>
    </row>
    <row r="2229" spans="1:10" ht="12" customHeight="1" x14ac:dyDescent="0.3">
      <c r="A2229" s="597" t="s">
        <v>2046</v>
      </c>
      <c r="B2229" s="597" t="s">
        <v>242</v>
      </c>
      <c r="C2229" s="597"/>
      <c r="D2229" s="597" t="s">
        <v>250</v>
      </c>
      <c r="E2229" s="597" t="s">
        <v>2354</v>
      </c>
      <c r="F2229" s="597" t="s">
        <v>1644</v>
      </c>
      <c r="G2229" s="597" t="s">
        <v>2067</v>
      </c>
      <c r="H2229" s="598" t="str">
        <f t="shared" si="70"/>
        <v>CAPACITAÇÃO TÉCNICA DE FORNECEDORES;INSTITUIÇÃO CREDENCIADA;;PÚBLICA;;OBRAS E INSTALACOES;PROJETO EXECUTIVO E ESTUDOS TÉCNICOS</v>
      </c>
      <c r="I2229" s="599" t="s">
        <v>1567</v>
      </c>
      <c r="J2229" s="600" t="str">
        <f t="shared" si="71"/>
        <v>DESPESA NÃO ADMITIDA COM RECURSOS DA CLÁUSULA DE P,D&amp;I, CONSIDERANDO O EXECUTOR E A QUALIFICAÇÃO DO PROJETO OU PROGRAMA</v>
      </c>
    </row>
    <row r="2230" spans="1:10" ht="12" customHeight="1" x14ac:dyDescent="0.3">
      <c r="A2230" s="597" t="s">
        <v>2046</v>
      </c>
      <c r="B2230" s="597" t="s">
        <v>242</v>
      </c>
      <c r="C2230" s="597"/>
      <c r="D2230" s="597" t="s">
        <v>250</v>
      </c>
      <c r="E2230" s="597" t="s">
        <v>2354</v>
      </c>
      <c r="F2230" s="597" t="s">
        <v>1644</v>
      </c>
      <c r="G2230" s="597" t="s">
        <v>219</v>
      </c>
      <c r="H2230" s="598" t="str">
        <f t="shared" si="70"/>
        <v>CAPACITAÇÃO TÉCNICA DE FORNECEDORES;INSTITUIÇÃO CREDENCIADA;;PÚBLICA;;OBRAS E INSTALACOES;REFORMA DE EDIFICAÇÃO</v>
      </c>
      <c r="I2230" s="599" t="s">
        <v>1567</v>
      </c>
      <c r="J2230" s="600" t="str">
        <f t="shared" si="71"/>
        <v>DESPESA NÃO ADMITIDA COM RECURSOS DA CLÁUSULA DE P,D&amp;I, CONSIDERANDO O EXECUTOR E A QUALIFICAÇÃO DO PROJETO OU PROGRAMA</v>
      </c>
    </row>
    <row r="2231" spans="1:10" ht="12" customHeight="1" x14ac:dyDescent="0.3">
      <c r="A2231" s="597" t="s">
        <v>2046</v>
      </c>
      <c r="B2231" s="597" t="s">
        <v>242</v>
      </c>
      <c r="C2231" s="597"/>
      <c r="D2231" s="597" t="s">
        <v>250</v>
      </c>
      <c r="E2231" s="597" t="s">
        <v>2354</v>
      </c>
      <c r="F2231" s="597" t="s">
        <v>1644</v>
      </c>
      <c r="G2231" s="597" t="s">
        <v>2065</v>
      </c>
      <c r="H2231" s="598" t="str">
        <f t="shared" si="70"/>
        <v>CAPACITAÇÃO TÉCNICA DE FORNECEDORES;INSTITUIÇÃO CREDENCIADA;;PÚBLICA;;OBRAS E INSTALACOES;SERVIÇO TÉCNICO DE APOIO - INFRAESTRUTURA</v>
      </c>
      <c r="I2231" s="599" t="s">
        <v>1567</v>
      </c>
      <c r="J2231" s="600" t="str">
        <f t="shared" si="71"/>
        <v>DESPESA NÃO ADMITIDA COM RECURSOS DA CLÁUSULA DE P,D&amp;I, CONSIDERANDO O EXECUTOR E A QUALIFICAÇÃO DO PROJETO OU PROGRAMA</v>
      </c>
    </row>
    <row r="2232" spans="1:10" ht="12" customHeight="1" x14ac:dyDescent="0.3">
      <c r="A2232" s="597" t="s">
        <v>2046</v>
      </c>
      <c r="B2232" s="597" t="s">
        <v>242</v>
      </c>
      <c r="C2232" s="597"/>
      <c r="D2232" s="597" t="s">
        <v>250</v>
      </c>
      <c r="E2232" s="597" t="s">
        <v>2354</v>
      </c>
      <c r="F2232" s="597" t="s">
        <v>10</v>
      </c>
      <c r="G2232" s="597" t="s">
        <v>1649</v>
      </c>
      <c r="H2232" s="598" t="str">
        <f t="shared" si="70"/>
        <v>CAPACITAÇÃO TÉCNICA DE FORNECEDORES;INSTITUIÇÃO CREDENCIADA;;PÚBLICA;;OUTRAS DESPESAS;DESPESA DE IMPORTACAO</v>
      </c>
      <c r="I2232" s="599" t="s">
        <v>1567</v>
      </c>
      <c r="J2232" s="600" t="str">
        <f t="shared" si="71"/>
        <v>DESPESA NÃO ADMITIDA COM RECURSOS DA CLÁUSULA DE P,D&amp;I, CONSIDERANDO O EXECUTOR E A QUALIFICAÇÃO DO PROJETO OU PROGRAMA</v>
      </c>
    </row>
    <row r="2233" spans="1:10" ht="12" customHeight="1" x14ac:dyDescent="0.3">
      <c r="A2233" s="597" t="s">
        <v>2046</v>
      </c>
      <c r="B2233" s="597" t="s">
        <v>242</v>
      </c>
      <c r="C2233" s="597"/>
      <c r="D2233" s="597" t="s">
        <v>250</v>
      </c>
      <c r="E2233" s="597" t="s">
        <v>2354</v>
      </c>
      <c r="F2233" s="597" t="s">
        <v>10</v>
      </c>
      <c r="G2233" s="597" t="s">
        <v>1650</v>
      </c>
      <c r="H2233" s="598" t="str">
        <f t="shared" si="70"/>
        <v>CAPACITAÇÃO TÉCNICA DE FORNECEDORES;INSTITUIÇÃO CREDENCIADA;;PÚBLICA;;OUTRAS DESPESAS;DESPESA OPERACIONAL E ADMINISTRATIVA</v>
      </c>
      <c r="I2233" s="599" t="s">
        <v>1575</v>
      </c>
      <c r="J2233" s="600" t="str">
        <f t="shared" si="71"/>
        <v/>
      </c>
    </row>
    <row r="2234" spans="1:10" ht="12" customHeight="1" x14ac:dyDescent="0.3">
      <c r="A2234" s="597" t="s">
        <v>2046</v>
      </c>
      <c r="B2234" s="597" t="s">
        <v>242</v>
      </c>
      <c r="C2234" s="597"/>
      <c r="D2234" s="597" t="s">
        <v>250</v>
      </c>
      <c r="E2234" s="597" t="s">
        <v>2354</v>
      </c>
      <c r="F2234" s="597" t="s">
        <v>10</v>
      </c>
      <c r="G2234" s="597" t="s">
        <v>277</v>
      </c>
      <c r="H2234" s="598" t="str">
        <f t="shared" si="70"/>
        <v>CAPACITAÇÃO TÉCNICA DE FORNECEDORES;INSTITUIÇÃO CREDENCIADA;;PÚBLICA;;OUTRAS DESPESAS;RESSARCIMENTO DE CUSTOS INDIRETOS</v>
      </c>
      <c r="I2234" s="599" t="s">
        <v>1575</v>
      </c>
      <c r="J2234" s="600" t="str">
        <f t="shared" si="71"/>
        <v/>
      </c>
    </row>
    <row r="2235" spans="1:10" ht="12" customHeight="1" x14ac:dyDescent="0.3">
      <c r="A2235" s="597" t="s">
        <v>2046</v>
      </c>
      <c r="B2235" s="597" t="s">
        <v>242</v>
      </c>
      <c r="C2235" s="597"/>
      <c r="D2235" s="597" t="s">
        <v>250</v>
      </c>
      <c r="E2235" s="597" t="s">
        <v>2354</v>
      </c>
      <c r="F2235" s="597" t="s">
        <v>317</v>
      </c>
      <c r="G2235" s="597" t="s">
        <v>2060</v>
      </c>
      <c r="H2235" s="598" t="str">
        <f t="shared" si="70"/>
        <v>CAPACITAÇÃO TÉCNICA DE FORNECEDORES;INSTITUIÇÃO CREDENCIADA;;PÚBLICA;;OUTROS BENS E DIREITOS;DADO GEOLÓGICO, GEOQUÍMICO OU GEOFÍSICO PÚBLICO</v>
      </c>
      <c r="I2235" s="599" t="s">
        <v>1567</v>
      </c>
      <c r="J2235" s="600" t="str">
        <f t="shared" si="71"/>
        <v>DESPESA NÃO ADMITIDA COM RECURSOS DA CLÁUSULA DE P,D&amp;I, CONSIDERANDO O EXECUTOR E A QUALIFICAÇÃO DO PROJETO OU PROGRAMA</v>
      </c>
    </row>
    <row r="2236" spans="1:10" ht="12" customHeight="1" x14ac:dyDescent="0.3">
      <c r="A2236" s="597" t="s">
        <v>2046</v>
      </c>
      <c r="B2236" s="597" t="s">
        <v>242</v>
      </c>
      <c r="C2236" s="597"/>
      <c r="D2236" s="597" t="s">
        <v>250</v>
      </c>
      <c r="E2236" s="597" t="s">
        <v>2354</v>
      </c>
      <c r="F2236" s="597" t="s">
        <v>317</v>
      </c>
      <c r="G2236" s="597" t="s">
        <v>220</v>
      </c>
      <c r="H2236" s="598" t="str">
        <f t="shared" si="70"/>
        <v>CAPACITAÇÃO TÉCNICA DE FORNECEDORES;INSTITUIÇÃO CREDENCIADA;;PÚBLICA;;OUTROS BENS E DIREITOS;DADO NÃO REGULADO PELA ANP</v>
      </c>
      <c r="I2236" s="599" t="s">
        <v>1567</v>
      </c>
      <c r="J2236" s="600" t="str">
        <f t="shared" si="71"/>
        <v>DESPESA NÃO ADMITIDA COM RECURSOS DA CLÁUSULA DE P,D&amp;I, CONSIDERANDO O EXECUTOR E A QUALIFICAÇÃO DO PROJETO OU PROGRAMA</v>
      </c>
    </row>
    <row r="2237" spans="1:10" ht="12" customHeight="1" x14ac:dyDescent="0.3">
      <c r="A2237" s="597" t="s">
        <v>2046</v>
      </c>
      <c r="B2237" s="597" t="s">
        <v>242</v>
      </c>
      <c r="C2237" s="597"/>
      <c r="D2237" s="597" t="s">
        <v>250</v>
      </c>
      <c r="E2237" s="597" t="s">
        <v>2354</v>
      </c>
      <c r="F2237" s="597" t="s">
        <v>317</v>
      </c>
      <c r="G2237" s="597" t="s">
        <v>215</v>
      </c>
      <c r="H2237" s="598" t="str">
        <f t="shared" si="70"/>
        <v>CAPACITAÇÃO TÉCNICA DE FORNECEDORES;INSTITUIÇÃO CREDENCIADA;;PÚBLICA;;OUTROS BENS E DIREITOS;MATERIAL BIBLIOGRÁFICO</v>
      </c>
      <c r="I2237" s="599" t="s">
        <v>1567</v>
      </c>
      <c r="J2237" s="600" t="str">
        <f t="shared" si="71"/>
        <v>DESPESA NÃO ADMITIDA COM RECURSOS DA CLÁUSULA DE P,D&amp;I, CONSIDERANDO O EXECUTOR E A QUALIFICAÇÃO DO PROJETO OU PROGRAMA</v>
      </c>
    </row>
    <row r="2238" spans="1:10" ht="12" customHeight="1" x14ac:dyDescent="0.3">
      <c r="A2238" s="597" t="s">
        <v>2046</v>
      </c>
      <c r="B2238" s="597" t="s">
        <v>242</v>
      </c>
      <c r="C2238" s="597"/>
      <c r="D2238" s="597" t="s">
        <v>250</v>
      </c>
      <c r="E2238" s="597" t="s">
        <v>2354</v>
      </c>
      <c r="F2238" s="597" t="s">
        <v>317</v>
      </c>
      <c r="G2238" s="597" t="s">
        <v>2068</v>
      </c>
      <c r="H2238" s="598" t="str">
        <f t="shared" si="70"/>
        <v>CAPACITAÇÃO TÉCNICA DE FORNECEDORES;INSTITUIÇÃO CREDENCIADA;;PÚBLICA;;OUTROS BENS E DIREITOS;OUTRO (ESPECIFIQUE)</v>
      </c>
      <c r="I2238" s="599" t="s">
        <v>1567</v>
      </c>
      <c r="J2238" s="600" t="str">
        <f t="shared" si="71"/>
        <v>DESPESA NÃO ADMITIDA COM RECURSOS DA CLÁUSULA DE P,D&amp;I, CONSIDERANDO O EXECUTOR E A QUALIFICAÇÃO DO PROJETO OU PROGRAMA</v>
      </c>
    </row>
    <row r="2239" spans="1:10" ht="12" customHeight="1" x14ac:dyDescent="0.3">
      <c r="A2239" s="597" t="s">
        <v>2046</v>
      </c>
      <c r="B2239" s="597" t="s">
        <v>242</v>
      </c>
      <c r="C2239" s="597"/>
      <c r="D2239" s="597" t="s">
        <v>250</v>
      </c>
      <c r="E2239" s="597" t="s">
        <v>2354</v>
      </c>
      <c r="F2239" s="597" t="s">
        <v>317</v>
      </c>
      <c r="G2239" s="597" t="s">
        <v>321</v>
      </c>
      <c r="H2239" s="598" t="str">
        <f t="shared" si="70"/>
        <v>CAPACITAÇÃO TÉCNICA DE FORNECEDORES;INSTITUIÇÃO CREDENCIADA;;PÚBLICA;;OUTROS BENS E DIREITOS;SOFTWARE</v>
      </c>
      <c r="I2239" s="599" t="s">
        <v>1567</v>
      </c>
      <c r="J2239" s="600" t="str">
        <f t="shared" si="71"/>
        <v>DESPESA NÃO ADMITIDA COM RECURSOS DA CLÁUSULA DE P,D&amp;I, CONSIDERANDO O EXECUTOR E A QUALIFICAÇÃO DO PROJETO OU PROGRAMA</v>
      </c>
    </row>
    <row r="2240" spans="1:10" ht="12" customHeight="1" x14ac:dyDescent="0.3">
      <c r="A2240" s="597" t="s">
        <v>2046</v>
      </c>
      <c r="B2240" s="597" t="s">
        <v>242</v>
      </c>
      <c r="C2240" s="597"/>
      <c r="D2240" s="597" t="s">
        <v>250</v>
      </c>
      <c r="E2240" s="597" t="s">
        <v>2354</v>
      </c>
      <c r="F2240" s="597" t="s">
        <v>409</v>
      </c>
      <c r="G2240" s="597" t="s">
        <v>2202</v>
      </c>
      <c r="H2240" s="598" t="str">
        <f t="shared" si="70"/>
        <v>CAPACITAÇÃO TÉCNICA DE FORNECEDORES;INSTITUIÇÃO CREDENCIADA;;PÚBLICA;;PASSAGENS;NA</v>
      </c>
      <c r="I2240" s="599" t="s">
        <v>1575</v>
      </c>
      <c r="J2240" s="600" t="str">
        <f t="shared" si="71"/>
        <v/>
      </c>
    </row>
    <row r="2241" spans="1:10" ht="12" customHeight="1" x14ac:dyDescent="0.3">
      <c r="A2241" s="597" t="s">
        <v>2046</v>
      </c>
      <c r="B2241" s="597" t="s">
        <v>242</v>
      </c>
      <c r="C2241" s="597"/>
      <c r="D2241" s="597" t="s">
        <v>250</v>
      </c>
      <c r="E2241" s="597" t="s">
        <v>2354</v>
      </c>
      <c r="F2241" s="597" t="s">
        <v>1705</v>
      </c>
      <c r="G2241" s="597" t="s">
        <v>2058</v>
      </c>
      <c r="H2241" s="598" t="str">
        <f t="shared" si="70"/>
        <v>CAPACITAÇÃO TÉCNICA DE FORNECEDORES;INSTITUIÇÃO CREDENCIADA;;PÚBLICA;;PROTOTIPO;MATERIAL OU COMPONENTE - PROTÓTIPO OU UNIDADE PILOTO</v>
      </c>
      <c r="I2241" s="599" t="s">
        <v>1567</v>
      </c>
      <c r="J2241" s="600" t="str">
        <f t="shared" si="71"/>
        <v>DESPESA NÃO ADMITIDA COM RECURSOS DA CLÁUSULA DE P,D&amp;I, CONSIDERANDO O EXECUTOR E A QUALIFICAÇÃO DO PROJETO OU PROGRAMA</v>
      </c>
    </row>
    <row r="2242" spans="1:10" ht="12" customHeight="1" x14ac:dyDescent="0.3">
      <c r="A2242" s="597" t="s">
        <v>2046</v>
      </c>
      <c r="B2242" s="597" t="s">
        <v>242</v>
      </c>
      <c r="C2242" s="597"/>
      <c r="D2242" s="597" t="s">
        <v>250</v>
      </c>
      <c r="E2242" s="597" t="s">
        <v>2354</v>
      </c>
      <c r="F2242" s="597" t="s">
        <v>1705</v>
      </c>
      <c r="G2242" s="597" t="s">
        <v>2059</v>
      </c>
      <c r="H2242" s="598" t="str">
        <f t="shared" si="70"/>
        <v>CAPACITAÇÃO TÉCNICA DE FORNECEDORES;INSTITUIÇÃO CREDENCIADA;;PÚBLICA;;PROTOTIPO;SERVIÇO DE TERCEIRO - PROTÓTIPO OU UNIDADE PILOTO</v>
      </c>
      <c r="I2242" s="599" t="s">
        <v>1567</v>
      </c>
      <c r="J2242" s="600" t="str">
        <f t="shared" si="71"/>
        <v>DESPESA NÃO ADMITIDA COM RECURSOS DA CLÁUSULA DE P,D&amp;I, CONSIDERANDO O EXECUTOR E A QUALIFICAÇÃO DO PROJETO OU PROGRAMA</v>
      </c>
    </row>
    <row r="2243" spans="1:10" ht="12" customHeight="1" x14ac:dyDescent="0.3">
      <c r="A2243" s="597" t="s">
        <v>2046</v>
      </c>
      <c r="B2243" s="597" t="s">
        <v>242</v>
      </c>
      <c r="C2243" s="597"/>
      <c r="D2243" s="597" t="s">
        <v>250</v>
      </c>
      <c r="E2243" s="597" t="s">
        <v>2354</v>
      </c>
      <c r="F2243" s="597" t="s">
        <v>303</v>
      </c>
      <c r="G2243" s="597" t="s">
        <v>1647</v>
      </c>
      <c r="H2243" s="598" t="str">
        <f t="shared" si="70"/>
        <v>CAPACITAÇÃO TÉCNICA DE FORNECEDORES;INSTITUIÇÃO CREDENCIADA;;PÚBLICA;;RECURSOS HUMANOS;BOLSA</v>
      </c>
      <c r="I2243" s="599" t="s">
        <v>1567</v>
      </c>
      <c r="J2243" s="600" t="str">
        <f t="shared" si="71"/>
        <v>DESPESA NÃO ADMITIDA COM RECURSOS DA CLÁUSULA DE P,D&amp;I, CONSIDERANDO O EXECUTOR E A QUALIFICAÇÃO DO PROJETO OU PROGRAMA</v>
      </c>
    </row>
    <row r="2244" spans="1:10" ht="12" customHeight="1" x14ac:dyDescent="0.3">
      <c r="A2244" s="597" t="s">
        <v>2046</v>
      </c>
      <c r="B2244" s="597" t="s">
        <v>242</v>
      </c>
      <c r="C2244" s="597"/>
      <c r="D2244" s="597" t="s">
        <v>250</v>
      </c>
      <c r="E2244" s="597" t="s">
        <v>2354</v>
      </c>
      <c r="F2244" s="597" t="s">
        <v>303</v>
      </c>
      <c r="G2244" s="597" t="s">
        <v>270</v>
      </c>
      <c r="H2244" s="598" t="str">
        <f t="shared" si="70"/>
        <v>CAPACITAÇÃO TÉCNICA DE FORNECEDORES;INSTITUIÇÃO CREDENCIADA;;PÚBLICA;;RECURSOS HUMANOS;TAXA DE BANCADA</v>
      </c>
      <c r="I2244" s="599" t="s">
        <v>1567</v>
      </c>
      <c r="J2244" s="600" t="str">
        <f t="shared" si="71"/>
        <v>DESPESA NÃO ADMITIDA COM RECURSOS DA CLÁUSULA DE P,D&amp;I, CONSIDERANDO O EXECUTOR E A QUALIFICAÇÃO DO PROJETO OU PROGRAMA</v>
      </c>
    </row>
    <row r="2245" spans="1:10" ht="12" customHeight="1" x14ac:dyDescent="0.3">
      <c r="A2245" s="597" t="s">
        <v>2046</v>
      </c>
      <c r="B2245" s="597" t="s">
        <v>242</v>
      </c>
      <c r="C2245" s="597"/>
      <c r="D2245" s="597" t="s">
        <v>250</v>
      </c>
      <c r="E2245" s="597" t="s">
        <v>2354</v>
      </c>
      <c r="F2245" s="597" t="s">
        <v>2357</v>
      </c>
      <c r="G2245" s="597" t="s">
        <v>232</v>
      </c>
      <c r="H2245" s="598" t="str">
        <f t="shared" si="70"/>
        <v>CAPACITAÇÃO TÉCNICA DE FORNECEDORES;INSTITUIÇÃO CREDENCIADA;;PÚBLICA;;SERVICOS;OUTRO SERVIÇO DE APOIO</v>
      </c>
      <c r="I2245" s="599" t="s">
        <v>1567</v>
      </c>
      <c r="J2245" s="600" t="str">
        <f t="shared" si="71"/>
        <v>DESPESA NÃO ADMITIDA COM RECURSOS DA CLÁUSULA DE P,D&amp;I, CONSIDERANDO O EXECUTOR E A QUALIFICAÇÃO DO PROJETO OU PROGRAMA</v>
      </c>
    </row>
    <row r="2246" spans="1:10" ht="12" customHeight="1" x14ac:dyDescent="0.3">
      <c r="A2246" s="597" t="s">
        <v>2046</v>
      </c>
      <c r="B2246" s="597" t="s">
        <v>242</v>
      </c>
      <c r="C2246" s="597"/>
      <c r="D2246" s="597" t="s">
        <v>250</v>
      </c>
      <c r="E2246" s="597" t="s">
        <v>2354</v>
      </c>
      <c r="F2246" s="597" t="s">
        <v>2357</v>
      </c>
      <c r="G2246" s="597" t="s">
        <v>221</v>
      </c>
      <c r="H2246" s="598" t="str">
        <f t="shared" si="70"/>
        <v>CAPACITAÇÃO TÉCNICA DE FORNECEDORES;INSTITUIÇÃO CREDENCIADA;;PÚBLICA;;SERVICOS;PERFURAÇÃO DE POÇO ESTRATIGRÁFICO</v>
      </c>
      <c r="I2246" s="599" t="s">
        <v>1567</v>
      </c>
      <c r="J2246" s="600" t="str">
        <f t="shared" si="71"/>
        <v>DESPESA NÃO ADMITIDA COM RECURSOS DA CLÁUSULA DE P,D&amp;I, CONSIDERANDO O EXECUTOR E A QUALIFICAÇÃO DO PROJETO OU PROGRAMA</v>
      </c>
    </row>
    <row r="2247" spans="1:10" ht="12" customHeight="1" x14ac:dyDescent="0.3">
      <c r="A2247" s="597" t="s">
        <v>2046</v>
      </c>
      <c r="B2247" s="597" t="s">
        <v>242</v>
      </c>
      <c r="C2247" s="597"/>
      <c r="D2247" s="597" t="s">
        <v>250</v>
      </c>
      <c r="E2247" s="597" t="s">
        <v>2354</v>
      </c>
      <c r="F2247" s="597" t="s">
        <v>2357</v>
      </c>
      <c r="G2247" s="597" t="s">
        <v>2055</v>
      </c>
      <c r="H2247" s="598" t="str">
        <f t="shared" si="70"/>
        <v>CAPACITAÇÃO TÉCNICA DE FORNECEDORES;INSTITUIÇÃO CREDENCIADA;;PÚBLICA;;SERVICOS;SERVIÇO DE APOIO PARA AQUISIÇÃO DE DADOS</v>
      </c>
      <c r="I2247" s="599" t="s">
        <v>1567</v>
      </c>
      <c r="J2247" s="600" t="str">
        <f t="shared" si="71"/>
        <v>DESPESA NÃO ADMITIDA COM RECURSOS DA CLÁUSULA DE P,D&amp;I, CONSIDERANDO O EXECUTOR E A QUALIFICAÇÃO DO PROJETO OU PROGRAMA</v>
      </c>
    </row>
    <row r="2248" spans="1:10" ht="12" customHeight="1" x14ac:dyDescent="0.3">
      <c r="A2248" s="597" t="s">
        <v>2046</v>
      </c>
      <c r="B2248" s="597" t="s">
        <v>242</v>
      </c>
      <c r="C2248" s="597"/>
      <c r="D2248" s="597" t="s">
        <v>250</v>
      </c>
      <c r="E2248" s="597" t="s">
        <v>2354</v>
      </c>
      <c r="F2248" s="597" t="s">
        <v>2357</v>
      </c>
      <c r="G2248" s="597" t="s">
        <v>230</v>
      </c>
      <c r="H2248" s="598" t="str">
        <f t="shared" si="70"/>
        <v>CAPACITAÇÃO TÉCNICA DE FORNECEDORES;INSTITUIÇÃO CREDENCIADA;;PÚBLICA;;SERVICOS;SERVIÇO DE EDITORAÇÃO E IMPRESSÃO</v>
      </c>
      <c r="I2248" s="599" t="s">
        <v>1567</v>
      </c>
      <c r="J2248" s="600" t="str">
        <f t="shared" si="71"/>
        <v>DESPESA NÃO ADMITIDA COM RECURSOS DA CLÁUSULA DE P,D&amp;I, CONSIDERANDO O EXECUTOR E A QUALIFICAÇÃO DO PROJETO OU PROGRAMA</v>
      </c>
    </row>
    <row r="2249" spans="1:10" ht="12" customHeight="1" x14ac:dyDescent="0.3">
      <c r="A2249" s="597" t="s">
        <v>2046</v>
      </c>
      <c r="B2249" s="597" t="s">
        <v>242</v>
      </c>
      <c r="C2249" s="597"/>
      <c r="D2249" s="597" t="s">
        <v>250</v>
      </c>
      <c r="E2249" s="597" t="s">
        <v>2354</v>
      </c>
      <c r="F2249" s="597" t="s">
        <v>2357</v>
      </c>
      <c r="G2249" s="597" t="s">
        <v>231</v>
      </c>
      <c r="H2249" s="598" t="str">
        <f t="shared" si="70"/>
        <v>CAPACITAÇÃO TÉCNICA DE FORNECEDORES;INSTITUIÇÃO CREDENCIADA;;PÚBLICA;;SERVICOS;SERVIÇO DE LOCOMOÇÃO E TRANSPORTE</v>
      </c>
      <c r="I2249" s="599" t="s">
        <v>1567</v>
      </c>
      <c r="J2249" s="600" t="str">
        <f t="shared" si="71"/>
        <v>DESPESA NÃO ADMITIDA COM RECURSOS DA CLÁUSULA DE P,D&amp;I, CONSIDERANDO O EXECUTOR E A QUALIFICAÇÃO DO PROJETO OU PROGRAMA</v>
      </c>
    </row>
    <row r="2250" spans="1:10" ht="12" customHeight="1" x14ac:dyDescent="0.3">
      <c r="A2250" s="597" t="s">
        <v>2046</v>
      </c>
      <c r="B2250" s="597" t="s">
        <v>242</v>
      </c>
      <c r="C2250" s="597"/>
      <c r="D2250" s="597" t="s">
        <v>250</v>
      </c>
      <c r="E2250" s="597" t="s">
        <v>2354</v>
      </c>
      <c r="F2250" s="597" t="s">
        <v>2357</v>
      </c>
      <c r="G2250" s="597" t="s">
        <v>2358</v>
      </c>
      <c r="H2250" s="598" t="str">
        <f t="shared" si="70"/>
        <v>CAPACITAÇÃO TÉCNICA DE FORNECEDORES;INSTITUIÇÃO CREDENCIADA;;PÚBLICA;;SERVICOS;SERVIÇO DE MANUTENÇÃO</v>
      </c>
      <c r="I2250" s="599" t="s">
        <v>1567</v>
      </c>
      <c r="J2250" s="600" t="str">
        <f t="shared" si="71"/>
        <v>DESPESA NÃO ADMITIDA COM RECURSOS DA CLÁUSULA DE P,D&amp;I, CONSIDERANDO O EXECUTOR E A QUALIFICAÇÃO DO PROJETO OU PROGRAMA</v>
      </c>
    </row>
    <row r="2251" spans="1:10" ht="12" customHeight="1" x14ac:dyDescent="0.3">
      <c r="A2251" s="597" t="s">
        <v>2046</v>
      </c>
      <c r="B2251" s="597" t="s">
        <v>242</v>
      </c>
      <c r="C2251" s="597"/>
      <c r="D2251" s="597" t="s">
        <v>250</v>
      </c>
      <c r="E2251" s="597" t="s">
        <v>2354</v>
      </c>
      <c r="F2251" s="597" t="s">
        <v>2357</v>
      </c>
      <c r="G2251" s="597" t="s">
        <v>2399</v>
      </c>
      <c r="H2251" s="598" t="str">
        <f t="shared" si="70"/>
        <v>CAPACITAÇÃO TÉCNICA DE FORNECEDORES;INSTITUIÇÃO CREDENCIADA;;PÚBLICA;;SERVICOS;SERVIÇO TÉCNICO ESPECIALIZADO</v>
      </c>
      <c r="I2251" s="599" t="s">
        <v>1567</v>
      </c>
      <c r="J2251" s="600" t="str">
        <f t="shared" si="71"/>
        <v>DESPESA NÃO ADMITIDA COM RECURSOS DA CLÁUSULA DE P,D&amp;I, CONSIDERANDO O EXECUTOR E A QUALIFICAÇÃO DO PROJETO OU PROGRAMA</v>
      </c>
    </row>
    <row r="2252" spans="1:10" ht="12" customHeight="1" x14ac:dyDescent="0.3">
      <c r="A2252" s="597" t="s">
        <v>2046</v>
      </c>
      <c r="B2252" s="597" t="s">
        <v>242</v>
      </c>
      <c r="C2252" s="597"/>
      <c r="D2252" s="597" t="s">
        <v>250</v>
      </c>
      <c r="E2252" s="597" t="s">
        <v>2354</v>
      </c>
      <c r="F2252" s="597" t="s">
        <v>2357</v>
      </c>
      <c r="G2252" s="597" t="s">
        <v>2359</v>
      </c>
      <c r="H2252" s="598" t="str">
        <f t="shared" si="70"/>
        <v>CAPACITAÇÃO TÉCNICA DE FORNECEDORES;INSTITUIÇÃO CREDENCIADA;;PÚBLICA;;SERVICOS;SERVIÇOS COMPUTACIONAIS</v>
      </c>
      <c r="I2252" s="599" t="s">
        <v>1567</v>
      </c>
      <c r="J2252" s="600" t="str">
        <f t="shared" si="71"/>
        <v>DESPESA NÃO ADMITIDA COM RECURSOS DA CLÁUSULA DE P,D&amp;I, CONSIDERANDO O EXECUTOR E A QUALIFICAÇÃO DO PROJETO OU PROGRAMA</v>
      </c>
    </row>
    <row r="2253" spans="1:10" ht="12" customHeight="1" x14ac:dyDescent="0.3">
      <c r="A2253" s="597" t="s">
        <v>2046</v>
      </c>
      <c r="B2253" s="597" t="s">
        <v>242</v>
      </c>
      <c r="C2253" s="597"/>
      <c r="D2253" s="597" t="s">
        <v>250</v>
      </c>
      <c r="E2253" s="597" t="s">
        <v>2354</v>
      </c>
      <c r="F2253" s="597" t="s">
        <v>2357</v>
      </c>
      <c r="G2253" s="597" t="s">
        <v>229</v>
      </c>
      <c r="H2253" s="598" t="str">
        <f t="shared" si="70"/>
        <v>CAPACITAÇÃO TÉCNICA DE FORNECEDORES;INSTITUIÇÃO CREDENCIADA;;PÚBLICA;;SERVICOS;TAXA DE INSCRIÇÃO EM CONGRESSO OU EVENTO</v>
      </c>
      <c r="I2253" s="599" t="s">
        <v>1567</v>
      </c>
      <c r="J2253" s="600" t="str">
        <f t="shared" si="71"/>
        <v>DESPESA NÃO ADMITIDA COM RECURSOS DA CLÁUSULA DE P,D&amp;I, CONSIDERANDO O EXECUTOR E A QUALIFICAÇÃO DO PROJETO OU PROGRAMA</v>
      </c>
    </row>
    <row r="2254" spans="1:10" ht="12" customHeight="1" x14ac:dyDescent="0.3">
      <c r="A2254" s="597" t="s">
        <v>2046</v>
      </c>
      <c r="B2254" s="597" t="s">
        <v>242</v>
      </c>
      <c r="C2254" s="597"/>
      <c r="D2254" s="597" t="s">
        <v>250</v>
      </c>
      <c r="E2254" s="597" t="s">
        <v>2354</v>
      </c>
      <c r="F2254" s="597" t="s">
        <v>2360</v>
      </c>
      <c r="G2254" s="597" t="s">
        <v>2064</v>
      </c>
      <c r="H2254" s="598" t="str">
        <f t="shared" si="70"/>
        <v>CAPACITAÇÃO TÉCNICA DE FORNECEDORES;INSTITUIÇÃO CREDENCIADA;;PÚBLICA;;SERVICOS - TIB;SERVIÇO DE TIB</v>
      </c>
      <c r="I2254" s="599" t="s">
        <v>1567</v>
      </c>
      <c r="J2254" s="600" t="str">
        <f t="shared" si="71"/>
        <v>DESPESA NÃO ADMITIDA COM RECURSOS DA CLÁUSULA DE P,D&amp;I, CONSIDERANDO O EXECUTOR E A QUALIFICAÇÃO DO PROJETO OU PROGRAMA</v>
      </c>
    </row>
    <row r="2255" spans="1:10" ht="12" customHeight="1" x14ac:dyDescent="0.3">
      <c r="A2255" s="597" t="s">
        <v>2046</v>
      </c>
      <c r="B2255" s="597" t="s">
        <v>242</v>
      </c>
      <c r="C2255" s="597"/>
      <c r="D2255" s="597" t="s">
        <v>250</v>
      </c>
      <c r="E2255" s="597" t="s">
        <v>2354</v>
      </c>
      <c r="F2255" s="597" t="s">
        <v>2360</v>
      </c>
      <c r="G2255" s="597" t="s">
        <v>2057</v>
      </c>
      <c r="H2255" s="598" t="str">
        <f t="shared" si="70"/>
        <v>CAPACITAÇÃO TÉCNICA DE FORNECEDORES;INSTITUIÇÃO CREDENCIADA;;PÚBLICA;;SERVICOS - TIB;SERVIÇO DE TREINAMENTO, SUPORTE E QUALIFICAÇÃO</v>
      </c>
      <c r="I2255" s="599" t="s">
        <v>1567</v>
      </c>
      <c r="J2255" s="600" t="str">
        <f t="shared" si="71"/>
        <v>DESPESA NÃO ADMITIDA COM RECURSOS DA CLÁUSULA DE P,D&amp;I, CONSIDERANDO O EXECUTOR E A QUALIFICAÇÃO DO PROJETO OU PROGRAMA</v>
      </c>
    </row>
    <row r="2256" spans="1:10" ht="12" customHeight="1" x14ac:dyDescent="0.3">
      <c r="A2256" s="597" t="s">
        <v>2046</v>
      </c>
      <c r="B2256" s="597" t="s">
        <v>242</v>
      </c>
      <c r="C2256" s="597"/>
      <c r="D2256" s="597" t="s">
        <v>250</v>
      </c>
      <c r="E2256" s="597" t="s">
        <v>2354</v>
      </c>
      <c r="F2256" s="597" t="s">
        <v>2360</v>
      </c>
      <c r="G2256" s="597" t="s">
        <v>2056</v>
      </c>
      <c r="H2256" s="598" t="str">
        <f t="shared" si="70"/>
        <v>CAPACITAÇÃO TÉCNICA DE FORNECEDORES;INSTITUIÇÃO CREDENCIADA;;PÚBLICA;;SERVICOS - TIB;SERVIÇO ESPECIALIZADO PARA TIB - NORMALIZAÇÃO</v>
      </c>
      <c r="I2256" s="599" t="s">
        <v>1567</v>
      </c>
      <c r="J2256" s="600" t="str">
        <f t="shared" si="71"/>
        <v>DESPESA NÃO ADMITIDA COM RECURSOS DA CLÁUSULA DE P,D&amp;I, CONSIDERANDO O EXECUTOR E A QUALIFICAÇÃO DO PROJETO OU PROGRAMA</v>
      </c>
    </row>
    <row r="2257" spans="1:10" ht="12" customHeight="1" x14ac:dyDescent="0.3">
      <c r="A2257" s="597" t="s">
        <v>2046</v>
      </c>
      <c r="B2257" s="597" t="s">
        <v>242</v>
      </c>
      <c r="C2257" s="597"/>
      <c r="D2257" s="597" t="s">
        <v>250</v>
      </c>
      <c r="E2257" s="597" t="s">
        <v>2354</v>
      </c>
      <c r="F2257" s="597" t="s">
        <v>1648</v>
      </c>
      <c r="G2257" s="597" t="s">
        <v>2202</v>
      </c>
      <c r="H2257" s="598" t="str">
        <f t="shared" si="70"/>
        <v>CAPACITAÇÃO TÉCNICA DE FORNECEDORES;INSTITUIÇÃO CREDENCIADA;;PÚBLICA;;TESTES OPERACIONAIS;NA</v>
      </c>
      <c r="I2257" s="599" t="s">
        <v>1567</v>
      </c>
      <c r="J2257" s="600" t="str">
        <f t="shared" si="71"/>
        <v>DESPESA NÃO ADMITIDA COM RECURSOS DA CLÁUSULA DE P,D&amp;I, CONSIDERANDO O EXECUTOR E A QUALIFICAÇÃO DO PROJETO OU PROGRAMA</v>
      </c>
    </row>
    <row r="2258" spans="1:10" ht="12" customHeight="1" x14ac:dyDescent="0.3">
      <c r="A2258" s="597" t="s">
        <v>2046</v>
      </c>
      <c r="B2258" s="597" t="s">
        <v>242</v>
      </c>
      <c r="C2258" s="597"/>
      <c r="D2258" s="597" t="s">
        <v>250</v>
      </c>
      <c r="E2258" s="597" t="s">
        <v>2354</v>
      </c>
      <c r="F2258" s="597" t="s">
        <v>281</v>
      </c>
      <c r="G2258" s="597" t="s">
        <v>2202</v>
      </c>
      <c r="H2258" s="598" t="str">
        <f t="shared" si="70"/>
        <v>CAPACITAÇÃO TÉCNICA DE FORNECEDORES;INSTITUIÇÃO CREDENCIADA;;PÚBLICA;;TRIBUTOS;NA</v>
      </c>
      <c r="I2258" s="599" t="s">
        <v>1575</v>
      </c>
      <c r="J2258" s="600" t="str">
        <f t="shared" si="71"/>
        <v/>
      </c>
    </row>
    <row r="2259" spans="1:10" ht="12" customHeight="1" x14ac:dyDescent="0.3">
      <c r="A2259" s="601" t="s">
        <v>2046</v>
      </c>
      <c r="B2259" s="600" t="s">
        <v>242</v>
      </c>
      <c r="C2259" s="600"/>
      <c r="D2259" s="600" t="s">
        <v>250</v>
      </c>
      <c r="E2259" s="600"/>
      <c r="F2259" s="597" t="s">
        <v>2357</v>
      </c>
      <c r="G2259" s="600" t="s">
        <v>2408</v>
      </c>
      <c r="H2259" s="598" t="str">
        <f t="shared" si="70"/>
        <v>CAPACITAÇÃO TÉCNICA DE FORNECEDORES;INSTITUIÇÃO CREDENCIADA;;PÚBLICA;;SERVICOS;SERVIÇO DE QUALIFICAÇÃO E CERTIFICAÇÃO</v>
      </c>
      <c r="I2259" s="599" t="s">
        <v>1567</v>
      </c>
      <c r="J2259" s="600" t="str">
        <f t="shared" si="71"/>
        <v>DESPESA NÃO ADMITIDA COM RECURSOS DA CLÁUSULA DE P,D&amp;I, CONSIDERANDO O EXECUTOR E A QUALIFICAÇÃO DO PROJETO OU PROGRAMA</v>
      </c>
    </row>
    <row r="2260" spans="1:10" ht="12" customHeight="1" x14ac:dyDescent="0.3">
      <c r="A2260" s="597" t="s">
        <v>23</v>
      </c>
      <c r="B2260" s="597" t="s">
        <v>242</v>
      </c>
      <c r="C2260" s="597" t="s">
        <v>2354</v>
      </c>
      <c r="D2260" s="597" t="s">
        <v>251</v>
      </c>
      <c r="E2260" s="597" t="s">
        <v>4</v>
      </c>
      <c r="F2260" s="597" t="s">
        <v>1646</v>
      </c>
      <c r="G2260" s="597" t="s">
        <v>2050</v>
      </c>
      <c r="H2260" s="598" t="str">
        <f t="shared" si="70"/>
        <v>DESENVOLVIMENTO EXPERIMENTAL;INSTITUIÇÃO CREDENCIADA;;PRIVADA;NÃO;CAPACITACAO DE FORNECEDORES;BENS E MATERIAIS - CABEÇA DE SÉRIE E LOTE PILOTO</v>
      </c>
      <c r="I2260" s="599" t="s">
        <v>1567</v>
      </c>
      <c r="J2260" s="600" t="str">
        <f t="shared" si="71"/>
        <v>DESPESA NÃO ADMITIDA COM RECURSOS DA CLÁUSULA DE P,D&amp;I, CONSIDERANDO O EXECUTOR E A QUALIFICAÇÃO DO PROJETO OU PROGRAMA</v>
      </c>
    </row>
    <row r="2261" spans="1:10" ht="12" customHeight="1" x14ac:dyDescent="0.3">
      <c r="A2261" s="597" t="s">
        <v>23</v>
      </c>
      <c r="B2261" s="597" t="s">
        <v>242</v>
      </c>
      <c r="C2261" s="597" t="s">
        <v>2354</v>
      </c>
      <c r="D2261" s="597" t="s">
        <v>251</v>
      </c>
      <c r="E2261" s="597" t="s">
        <v>4</v>
      </c>
      <c r="F2261" s="597" t="s">
        <v>1646</v>
      </c>
      <c r="G2261" s="597" t="s">
        <v>2053</v>
      </c>
      <c r="H2261" s="598" t="str">
        <f t="shared" ref="H2261:H2323" si="72">CONCATENATE(A2261,$H$2,B2261,$H$2,C2261,$H$2,D2261,$H$2,E2261,$H$2,F2261,$H$2,G2261)</f>
        <v>DESENVOLVIMENTO EXPERIMENTAL;INSTITUIÇÃO CREDENCIADA;;PRIVADA;NÃO;CAPACITACAO DE FORNECEDORES;EQUIPAMENTOS E MATERIAIS - PRIMEIRO LOTE</v>
      </c>
      <c r="I2261" s="599" t="s">
        <v>1567</v>
      </c>
      <c r="J2261" s="600" t="str">
        <f t="shared" ref="J2261:J2323" si="73">IF(I2261="N",J$3,"")</f>
        <v>DESPESA NÃO ADMITIDA COM RECURSOS DA CLÁUSULA DE P,D&amp;I, CONSIDERANDO O EXECUTOR E A QUALIFICAÇÃO DO PROJETO OU PROGRAMA</v>
      </c>
    </row>
    <row r="2262" spans="1:10" ht="12" customHeight="1" x14ac:dyDescent="0.3">
      <c r="A2262" s="597" t="s">
        <v>23</v>
      </c>
      <c r="B2262" s="597" t="s">
        <v>242</v>
      </c>
      <c r="C2262" s="597" t="s">
        <v>2354</v>
      </c>
      <c r="D2262" s="597" t="s">
        <v>251</v>
      </c>
      <c r="E2262" s="597" t="s">
        <v>4</v>
      </c>
      <c r="F2262" s="597" t="s">
        <v>1646</v>
      </c>
      <c r="G2262" s="597" t="s">
        <v>260</v>
      </c>
      <c r="H2262" s="598" t="str">
        <f t="shared" si="72"/>
        <v>DESENVOLVIMENTO EXPERIMENTAL;INSTITUIÇÃO CREDENCIADA;;PRIVADA;NÃO;CAPACITACAO DE FORNECEDORES;EQUIPAMENTOS LABORATORIAIS</v>
      </c>
      <c r="I2262" s="599" t="s">
        <v>1567</v>
      </c>
      <c r="J2262" s="600" t="str">
        <f t="shared" si="73"/>
        <v>DESPESA NÃO ADMITIDA COM RECURSOS DA CLÁUSULA DE P,D&amp;I, CONSIDERANDO O EXECUTOR E A QUALIFICAÇÃO DO PROJETO OU PROGRAMA</v>
      </c>
    </row>
    <row r="2263" spans="1:10" ht="12" customHeight="1" x14ac:dyDescent="0.3">
      <c r="A2263" s="597" t="s">
        <v>23</v>
      </c>
      <c r="B2263" s="597" t="s">
        <v>242</v>
      </c>
      <c r="C2263" s="597" t="s">
        <v>2354</v>
      </c>
      <c r="D2263" s="597" t="s">
        <v>251</v>
      </c>
      <c r="E2263" s="597" t="s">
        <v>4</v>
      </c>
      <c r="F2263" s="597" t="s">
        <v>1646</v>
      </c>
      <c r="G2263" s="597" t="s">
        <v>2052</v>
      </c>
      <c r="H2263" s="598" t="str">
        <f t="shared" si="72"/>
        <v>DESENVOLVIMENTO EXPERIMENTAL;INSTITUIÇÃO CREDENCIADA;;PRIVADA;NÃO;CAPACITACAO DE FORNECEDORES;ESTUDOS DE VIABILIDADE TÉCNICA E ECONÔMICA</v>
      </c>
      <c r="I2263" s="599" t="s">
        <v>1567</v>
      </c>
      <c r="J2263" s="600" t="str">
        <f t="shared" si="73"/>
        <v>DESPESA NÃO ADMITIDA COM RECURSOS DA CLÁUSULA DE P,D&amp;I, CONSIDERANDO O EXECUTOR E A QUALIFICAÇÃO DO PROJETO OU PROGRAMA</v>
      </c>
    </row>
    <row r="2264" spans="1:10" ht="12" customHeight="1" x14ac:dyDescent="0.3">
      <c r="A2264" s="597" t="s">
        <v>23</v>
      </c>
      <c r="B2264" s="597" t="s">
        <v>242</v>
      </c>
      <c r="C2264" s="597" t="s">
        <v>2354</v>
      </c>
      <c r="D2264" s="597" t="s">
        <v>251</v>
      </c>
      <c r="E2264" s="597" t="s">
        <v>4</v>
      </c>
      <c r="F2264" s="597" t="s">
        <v>1646</v>
      </c>
      <c r="G2264" s="597" t="s">
        <v>2051</v>
      </c>
      <c r="H2264" s="598" t="str">
        <f t="shared" si="72"/>
        <v>DESENVOLVIMENTO EXPERIMENTAL;INSTITUIÇÃO CREDENCIADA;;PRIVADA;NÃO;CAPACITACAO DE FORNECEDORES;SERVIÇOS - CABEÇA DE SÉRIE E LOTE PILOTO</v>
      </c>
      <c r="I2264" s="599" t="s">
        <v>1567</v>
      </c>
      <c r="J2264" s="600" t="str">
        <f t="shared" si="73"/>
        <v>DESPESA NÃO ADMITIDA COM RECURSOS DA CLÁUSULA DE P,D&amp;I, CONSIDERANDO O EXECUTOR E A QUALIFICAÇÃO DO PROJETO OU PROGRAMA</v>
      </c>
    </row>
    <row r="2265" spans="1:10" ht="12" customHeight="1" x14ac:dyDescent="0.3">
      <c r="A2265" s="597" t="s">
        <v>23</v>
      </c>
      <c r="B2265" s="597" t="s">
        <v>242</v>
      </c>
      <c r="C2265" s="597" t="s">
        <v>2354</v>
      </c>
      <c r="D2265" s="597" t="s">
        <v>251</v>
      </c>
      <c r="E2265" s="597" t="s">
        <v>4</v>
      </c>
      <c r="F2265" s="597" t="s">
        <v>1646</v>
      </c>
      <c r="G2265" s="597" t="s">
        <v>2054</v>
      </c>
      <c r="H2265" s="598" t="str">
        <f t="shared" si="72"/>
        <v>DESENVOLVIMENTO EXPERIMENTAL;INSTITUIÇÃO CREDENCIADA;;PRIVADA;NÃO;CAPACITACAO DE FORNECEDORES;SERVIÇOS - OPERACIONALIZAÇÃO DE EQUIPAMENTOS</v>
      </c>
      <c r="I2265" s="599" t="s">
        <v>1567</v>
      </c>
      <c r="J2265" s="600" t="str">
        <f t="shared" si="73"/>
        <v>DESPESA NÃO ADMITIDA COM RECURSOS DA CLÁUSULA DE P,D&amp;I, CONSIDERANDO O EXECUTOR E A QUALIFICAÇÃO DO PROJETO OU PROGRAMA</v>
      </c>
    </row>
    <row r="2266" spans="1:10" ht="12" customHeight="1" x14ac:dyDescent="0.3">
      <c r="A2266" s="597" t="s">
        <v>23</v>
      </c>
      <c r="B2266" s="597" t="s">
        <v>242</v>
      </c>
      <c r="C2266" s="597" t="s">
        <v>2354</v>
      </c>
      <c r="D2266" s="597" t="s">
        <v>251</v>
      </c>
      <c r="E2266" s="597" t="s">
        <v>4</v>
      </c>
      <c r="F2266" s="597" t="s">
        <v>2362</v>
      </c>
      <c r="G2266" s="597" t="s">
        <v>2202</v>
      </c>
      <c r="H2266" s="598" t="str">
        <f t="shared" si="72"/>
        <v>DESENVOLVIMENTO EXPERIMENTAL;INSTITUIÇÃO CREDENCIADA;;PRIVADA;NÃO;CUSTOS DIRETOS;NA</v>
      </c>
      <c r="I2266" s="599" t="s">
        <v>1575</v>
      </c>
      <c r="J2266" s="600" t="str">
        <f t="shared" si="73"/>
        <v/>
      </c>
    </row>
    <row r="2267" spans="1:10" ht="12" customHeight="1" x14ac:dyDescent="0.3">
      <c r="A2267" s="597" t="s">
        <v>23</v>
      </c>
      <c r="B2267" s="597" t="s">
        <v>242</v>
      </c>
      <c r="C2267" s="597" t="s">
        <v>2354</v>
      </c>
      <c r="D2267" s="597" t="s">
        <v>251</v>
      </c>
      <c r="E2267" s="597" t="s">
        <v>4</v>
      </c>
      <c r="F2267" s="597" t="s">
        <v>1643</v>
      </c>
      <c r="G2267" s="597" t="s">
        <v>2202</v>
      </c>
      <c r="H2267" s="598" t="str">
        <f t="shared" si="72"/>
        <v>DESENVOLVIMENTO EXPERIMENTAL;INSTITUIÇÃO CREDENCIADA;;PRIVADA;NÃO;DIARIAS E AJUDA DE CUSTO;NA</v>
      </c>
      <c r="I2267" s="599" t="s">
        <v>1575</v>
      </c>
      <c r="J2267" s="600" t="str">
        <f t="shared" si="73"/>
        <v/>
      </c>
    </row>
    <row r="2268" spans="1:10" ht="12" customHeight="1" x14ac:dyDescent="0.3">
      <c r="A2268" s="597" t="s">
        <v>23</v>
      </c>
      <c r="B2268" s="597" t="s">
        <v>242</v>
      </c>
      <c r="C2268" s="597" t="s">
        <v>2354</v>
      </c>
      <c r="D2268" s="597" t="s">
        <v>251</v>
      </c>
      <c r="E2268" s="597" t="s">
        <v>4</v>
      </c>
      <c r="F2268" s="597" t="s">
        <v>1645</v>
      </c>
      <c r="G2268" s="597" t="s">
        <v>2361</v>
      </c>
      <c r="H2268" s="598" t="str">
        <f t="shared" si="72"/>
        <v>DESENVOLVIMENTO EXPERIMENTAL;INSTITUIÇÃO CREDENCIADA;;PRIVADA;NÃO;EQUIPAMENTO E MATERIAL PERMANENTE;EQUIPAMENTO</v>
      </c>
      <c r="I2268" s="599" t="s">
        <v>1575</v>
      </c>
      <c r="J2268" s="600" t="str">
        <f t="shared" si="73"/>
        <v/>
      </c>
    </row>
    <row r="2269" spans="1:10" ht="12" customHeight="1" x14ac:dyDescent="0.3">
      <c r="A2269" s="597" t="s">
        <v>23</v>
      </c>
      <c r="B2269" s="597" t="s">
        <v>242</v>
      </c>
      <c r="C2269" s="597" t="s">
        <v>2354</v>
      </c>
      <c r="D2269" s="597" t="s">
        <v>251</v>
      </c>
      <c r="E2269" s="597" t="s">
        <v>4</v>
      </c>
      <c r="F2269" s="597" t="s">
        <v>1645</v>
      </c>
      <c r="G2269" s="597" t="s">
        <v>1248</v>
      </c>
      <c r="H2269" s="598" t="str">
        <f t="shared" si="72"/>
        <v>DESENVOLVIMENTO EXPERIMENTAL;INSTITUIÇÃO CREDENCIADA;;PRIVADA;NÃO;EQUIPAMENTO E MATERIAL PERMANENTE;MATERIAL PERMANENTE</v>
      </c>
      <c r="I2269" s="599" t="s">
        <v>1575</v>
      </c>
      <c r="J2269" s="600" t="str">
        <f t="shared" si="73"/>
        <v/>
      </c>
    </row>
    <row r="2270" spans="1:10" ht="12" customHeight="1" x14ac:dyDescent="0.3">
      <c r="A2270" s="597" t="s">
        <v>23</v>
      </c>
      <c r="B2270" s="597" t="s">
        <v>242</v>
      </c>
      <c r="C2270" s="597" t="s">
        <v>2354</v>
      </c>
      <c r="D2270" s="597" t="s">
        <v>251</v>
      </c>
      <c r="E2270" s="597" t="s">
        <v>4</v>
      </c>
      <c r="F2270" s="597" t="s">
        <v>448</v>
      </c>
      <c r="G2270" s="597" t="s">
        <v>2062</v>
      </c>
      <c r="H2270" s="598" t="str">
        <f t="shared" si="72"/>
        <v>DESENVOLVIMENTO EXPERIMENTAL;INSTITUIÇÃO CREDENCIADA;;PRIVADA;NÃO;EQUIPE;BOLSA - ALUNO DE GRADUAÇÃO OU PÓS-GRADUAÇÃO</v>
      </c>
      <c r="I2270" s="599" t="s">
        <v>1575</v>
      </c>
      <c r="J2270" s="600" t="str">
        <f t="shared" si="73"/>
        <v/>
      </c>
    </row>
    <row r="2271" spans="1:10" ht="12" customHeight="1" x14ac:dyDescent="0.3">
      <c r="A2271" s="597" t="s">
        <v>23</v>
      </c>
      <c r="B2271" s="597" t="s">
        <v>242</v>
      </c>
      <c r="C2271" s="597" t="s">
        <v>2354</v>
      </c>
      <c r="D2271" s="597" t="s">
        <v>251</v>
      </c>
      <c r="E2271" s="597" t="s">
        <v>4</v>
      </c>
      <c r="F2271" s="597" t="s">
        <v>448</v>
      </c>
      <c r="G2271" s="597" t="s">
        <v>2061</v>
      </c>
      <c r="H2271" s="598" t="str">
        <f t="shared" si="72"/>
        <v>DESENVOLVIMENTO EXPERIMENTAL;INSTITUIÇÃO CREDENCIADA;;PRIVADA;NÃO;EQUIPE;BOLSA - DOCENTE OU PESQUISADOR DA INSTITUIÇÃO</v>
      </c>
      <c r="I2271" s="599" t="s">
        <v>1575</v>
      </c>
      <c r="J2271" s="600" t="str">
        <f t="shared" si="73"/>
        <v/>
      </c>
    </row>
    <row r="2272" spans="1:10" ht="12" customHeight="1" x14ac:dyDescent="0.3">
      <c r="A2272" s="597" t="s">
        <v>23</v>
      </c>
      <c r="B2272" s="597" t="s">
        <v>242</v>
      </c>
      <c r="C2272" s="597" t="s">
        <v>2354</v>
      </c>
      <c r="D2272" s="597" t="s">
        <v>251</v>
      </c>
      <c r="E2272" s="597" t="s">
        <v>4</v>
      </c>
      <c r="F2272" s="597" t="s">
        <v>448</v>
      </c>
      <c r="G2272" s="597" t="s">
        <v>2063</v>
      </c>
      <c r="H2272" s="598" t="str">
        <f t="shared" si="72"/>
        <v>DESENVOLVIMENTO EXPERIMENTAL;INSTITUIÇÃO CREDENCIADA;;PRIVADA;NÃO;EQUIPE;BOLSA - PESQUISADOR VISITANTE</v>
      </c>
      <c r="I2272" s="599" t="s">
        <v>1575</v>
      </c>
      <c r="J2272" s="600" t="str">
        <f t="shared" si="73"/>
        <v/>
      </c>
    </row>
    <row r="2273" spans="1:10" ht="12" customHeight="1" x14ac:dyDescent="0.3">
      <c r="A2273" s="597" t="s">
        <v>23</v>
      </c>
      <c r="B2273" s="597" t="s">
        <v>242</v>
      </c>
      <c r="C2273" s="597" t="s">
        <v>2354</v>
      </c>
      <c r="D2273" s="597" t="s">
        <v>251</v>
      </c>
      <c r="E2273" s="597" t="s">
        <v>4</v>
      </c>
      <c r="F2273" s="597" t="s">
        <v>448</v>
      </c>
      <c r="G2273" s="597" t="s">
        <v>1641</v>
      </c>
      <c r="H2273" s="598" t="str">
        <f t="shared" si="72"/>
        <v>DESENVOLVIMENTO EXPERIMENTAL;INSTITUIÇÃO CREDENCIADA;;PRIVADA;NÃO;EQUIPE;REMUNERAÇÃO DIRETA</v>
      </c>
      <c r="I2273" s="599" t="s">
        <v>1575</v>
      </c>
      <c r="J2273" s="600" t="str">
        <f t="shared" si="73"/>
        <v/>
      </c>
    </row>
    <row r="2274" spans="1:10" ht="12" customHeight="1" x14ac:dyDescent="0.3">
      <c r="A2274" s="597" t="s">
        <v>23</v>
      </c>
      <c r="B2274" s="597" t="s">
        <v>242</v>
      </c>
      <c r="C2274" s="597" t="s">
        <v>2354</v>
      </c>
      <c r="D2274" s="597" t="s">
        <v>251</v>
      </c>
      <c r="E2274" s="597" t="s">
        <v>4</v>
      </c>
      <c r="F2274" s="597" t="s">
        <v>1642</v>
      </c>
      <c r="G2274" s="597" t="s">
        <v>2202</v>
      </c>
      <c r="H2274" s="598" t="str">
        <f t="shared" si="72"/>
        <v>DESENVOLVIMENTO EXPERIMENTAL;INSTITUIÇÃO CREDENCIADA;;PRIVADA;NÃO;MATERIAL DE CONSUMO;NA</v>
      </c>
      <c r="I2274" s="599" t="s">
        <v>1575</v>
      </c>
      <c r="J2274" s="600" t="str">
        <f t="shared" si="73"/>
        <v/>
      </c>
    </row>
    <row r="2275" spans="1:10" ht="12" customHeight="1" x14ac:dyDescent="0.3">
      <c r="A2275" s="597" t="s">
        <v>23</v>
      </c>
      <c r="B2275" s="597" t="s">
        <v>242</v>
      </c>
      <c r="C2275" s="597" t="s">
        <v>2354</v>
      </c>
      <c r="D2275" s="597" t="s">
        <v>251</v>
      </c>
      <c r="E2275" s="597" t="s">
        <v>4</v>
      </c>
      <c r="F2275" s="597" t="s">
        <v>1644</v>
      </c>
      <c r="G2275" s="597" t="s">
        <v>2066</v>
      </c>
      <c r="H2275" s="598" t="str">
        <f t="shared" si="72"/>
        <v>DESENVOLVIMENTO EXPERIMENTAL;INSTITUIÇÃO CREDENCIADA;;PRIVADA;NÃO;OBRAS E INSTALACOES;AMPLIAÇÃO DE ÁREA DE EDIFICAÇÃO</v>
      </c>
      <c r="I2275" s="599" t="s">
        <v>1567</v>
      </c>
      <c r="J2275" s="600" t="str">
        <f t="shared" si="73"/>
        <v>DESPESA NÃO ADMITIDA COM RECURSOS DA CLÁUSULA DE P,D&amp;I, CONSIDERANDO O EXECUTOR E A QUALIFICAÇÃO DO PROJETO OU PROGRAMA</v>
      </c>
    </row>
    <row r="2276" spans="1:10" ht="12" customHeight="1" x14ac:dyDescent="0.3">
      <c r="A2276" s="597" t="s">
        <v>23</v>
      </c>
      <c r="B2276" s="597" t="s">
        <v>242</v>
      </c>
      <c r="C2276" s="597" t="s">
        <v>2354</v>
      </c>
      <c r="D2276" s="597" t="s">
        <v>251</v>
      </c>
      <c r="E2276" s="597" t="s">
        <v>4</v>
      </c>
      <c r="F2276" s="597" t="s">
        <v>1644</v>
      </c>
      <c r="G2276" s="597" t="s">
        <v>258</v>
      </c>
      <c r="H2276" s="598" t="str">
        <f t="shared" si="72"/>
        <v>DESENVOLVIMENTO EXPERIMENTAL;INSTITUIÇÃO CREDENCIADA;;PRIVADA;NÃO;OBRAS E INSTALACOES;CONSTRUÇÃO DE NOVA EDIFICAÇÃO</v>
      </c>
      <c r="I2276" s="599" t="s">
        <v>1567</v>
      </c>
      <c r="J2276" s="600" t="str">
        <f t="shared" si="73"/>
        <v>DESPESA NÃO ADMITIDA COM RECURSOS DA CLÁUSULA DE P,D&amp;I, CONSIDERANDO O EXECUTOR E A QUALIFICAÇÃO DO PROJETO OU PROGRAMA</v>
      </c>
    </row>
    <row r="2277" spans="1:10" ht="12" customHeight="1" x14ac:dyDescent="0.3">
      <c r="A2277" s="597" t="s">
        <v>23</v>
      </c>
      <c r="B2277" s="597" t="s">
        <v>242</v>
      </c>
      <c r="C2277" s="597" t="s">
        <v>2354</v>
      </c>
      <c r="D2277" s="597" t="s">
        <v>251</v>
      </c>
      <c r="E2277" s="597" t="s">
        <v>4</v>
      </c>
      <c r="F2277" s="597" t="s">
        <v>1644</v>
      </c>
      <c r="G2277" s="597" t="s">
        <v>2067</v>
      </c>
      <c r="H2277" s="598" t="str">
        <f t="shared" si="72"/>
        <v>DESENVOLVIMENTO EXPERIMENTAL;INSTITUIÇÃO CREDENCIADA;;PRIVADA;NÃO;OBRAS E INSTALACOES;PROJETO EXECUTIVO E ESTUDOS TÉCNICOS</v>
      </c>
      <c r="I2277" s="599" t="s">
        <v>1575</v>
      </c>
      <c r="J2277" s="600" t="str">
        <f t="shared" si="73"/>
        <v/>
      </c>
    </row>
    <row r="2278" spans="1:10" ht="12" customHeight="1" x14ac:dyDescent="0.3">
      <c r="A2278" s="597" t="s">
        <v>23</v>
      </c>
      <c r="B2278" s="597" t="s">
        <v>242</v>
      </c>
      <c r="C2278" s="597" t="s">
        <v>2354</v>
      </c>
      <c r="D2278" s="597" t="s">
        <v>251</v>
      </c>
      <c r="E2278" s="597" t="s">
        <v>4</v>
      </c>
      <c r="F2278" s="597" t="s">
        <v>1644</v>
      </c>
      <c r="G2278" s="597" t="s">
        <v>219</v>
      </c>
      <c r="H2278" s="598" t="str">
        <f t="shared" si="72"/>
        <v>DESENVOLVIMENTO EXPERIMENTAL;INSTITUIÇÃO CREDENCIADA;;PRIVADA;NÃO;OBRAS E INSTALACOES;REFORMA DE EDIFICAÇÃO</v>
      </c>
      <c r="I2278" s="599" t="s">
        <v>1575</v>
      </c>
      <c r="J2278" s="600" t="str">
        <f t="shared" si="73"/>
        <v/>
      </c>
    </row>
    <row r="2279" spans="1:10" ht="12" customHeight="1" x14ac:dyDescent="0.3">
      <c r="A2279" s="597" t="s">
        <v>23</v>
      </c>
      <c r="B2279" s="597" t="s">
        <v>242</v>
      </c>
      <c r="C2279" s="597" t="s">
        <v>2354</v>
      </c>
      <c r="D2279" s="597" t="s">
        <v>251</v>
      </c>
      <c r="E2279" s="597" t="s">
        <v>4</v>
      </c>
      <c r="F2279" s="597" t="s">
        <v>1644</v>
      </c>
      <c r="G2279" s="597" t="s">
        <v>2065</v>
      </c>
      <c r="H2279" s="598" t="str">
        <f t="shared" si="72"/>
        <v>DESENVOLVIMENTO EXPERIMENTAL;INSTITUIÇÃO CREDENCIADA;;PRIVADA;NÃO;OBRAS E INSTALACOES;SERVIÇO TÉCNICO DE APOIO - INFRAESTRUTURA</v>
      </c>
      <c r="I2279" s="599" t="s">
        <v>1575</v>
      </c>
      <c r="J2279" s="600" t="str">
        <f t="shared" si="73"/>
        <v/>
      </c>
    </row>
    <row r="2280" spans="1:10" ht="12" customHeight="1" x14ac:dyDescent="0.3">
      <c r="A2280" s="597" t="s">
        <v>23</v>
      </c>
      <c r="B2280" s="597" t="s">
        <v>242</v>
      </c>
      <c r="C2280" s="597" t="s">
        <v>2354</v>
      </c>
      <c r="D2280" s="597" t="s">
        <v>251</v>
      </c>
      <c r="E2280" s="597" t="s">
        <v>4</v>
      </c>
      <c r="F2280" s="597" t="s">
        <v>10</v>
      </c>
      <c r="G2280" s="597" t="s">
        <v>1649</v>
      </c>
      <c r="H2280" s="598" t="str">
        <f t="shared" si="72"/>
        <v>DESENVOLVIMENTO EXPERIMENTAL;INSTITUIÇÃO CREDENCIADA;;PRIVADA;NÃO;OUTRAS DESPESAS;DESPESA DE IMPORTACAO</v>
      </c>
      <c r="I2280" s="599" t="s">
        <v>1575</v>
      </c>
      <c r="J2280" s="600" t="str">
        <f t="shared" si="73"/>
        <v/>
      </c>
    </row>
    <row r="2281" spans="1:10" ht="12" customHeight="1" x14ac:dyDescent="0.3">
      <c r="A2281" s="597" t="s">
        <v>23</v>
      </c>
      <c r="B2281" s="597" t="s">
        <v>242</v>
      </c>
      <c r="C2281" s="597" t="s">
        <v>2354</v>
      </c>
      <c r="D2281" s="597" t="s">
        <v>251</v>
      </c>
      <c r="E2281" s="597" t="s">
        <v>4</v>
      </c>
      <c r="F2281" s="597" t="s">
        <v>10</v>
      </c>
      <c r="G2281" s="597" t="s">
        <v>1650</v>
      </c>
      <c r="H2281" s="598" t="str">
        <f t="shared" si="72"/>
        <v>DESENVOLVIMENTO EXPERIMENTAL;INSTITUIÇÃO CREDENCIADA;;PRIVADA;NÃO;OUTRAS DESPESAS;DESPESA OPERACIONAL E ADMINISTRATIVA</v>
      </c>
      <c r="I2281" s="599" t="s">
        <v>1575</v>
      </c>
      <c r="J2281" s="600" t="str">
        <f t="shared" si="73"/>
        <v/>
      </c>
    </row>
    <row r="2282" spans="1:10" ht="12" customHeight="1" x14ac:dyDescent="0.3">
      <c r="A2282" s="597" t="s">
        <v>23</v>
      </c>
      <c r="B2282" s="597" t="s">
        <v>242</v>
      </c>
      <c r="C2282" s="597" t="s">
        <v>2354</v>
      </c>
      <c r="D2282" s="597" t="s">
        <v>251</v>
      </c>
      <c r="E2282" s="597" t="s">
        <v>4</v>
      </c>
      <c r="F2282" s="597" t="s">
        <v>10</v>
      </c>
      <c r="G2282" s="597" t="s">
        <v>277</v>
      </c>
      <c r="H2282" s="598" t="str">
        <f t="shared" si="72"/>
        <v>DESENVOLVIMENTO EXPERIMENTAL;INSTITUIÇÃO CREDENCIADA;;PRIVADA;NÃO;OUTRAS DESPESAS;RESSARCIMENTO DE CUSTOS INDIRETOS</v>
      </c>
      <c r="I2282" s="599" t="s">
        <v>1575</v>
      </c>
      <c r="J2282" s="600" t="str">
        <f t="shared" si="73"/>
        <v/>
      </c>
    </row>
    <row r="2283" spans="1:10" ht="12" customHeight="1" x14ac:dyDescent="0.3">
      <c r="A2283" s="597" t="s">
        <v>23</v>
      </c>
      <c r="B2283" s="597" t="s">
        <v>242</v>
      </c>
      <c r="C2283" s="597" t="s">
        <v>2354</v>
      </c>
      <c r="D2283" s="597" t="s">
        <v>251</v>
      </c>
      <c r="E2283" s="597" t="s">
        <v>4</v>
      </c>
      <c r="F2283" s="597" t="s">
        <v>317</v>
      </c>
      <c r="G2283" s="597" t="s">
        <v>2060</v>
      </c>
      <c r="H2283" s="598" t="str">
        <f t="shared" si="72"/>
        <v>DESENVOLVIMENTO EXPERIMENTAL;INSTITUIÇÃO CREDENCIADA;;PRIVADA;NÃO;OUTROS BENS E DIREITOS;DADO GEOLÓGICO, GEOQUÍMICO OU GEOFÍSICO PÚBLICO</v>
      </c>
      <c r="I2283" s="599" t="s">
        <v>1575</v>
      </c>
      <c r="J2283" s="600" t="str">
        <f t="shared" si="73"/>
        <v/>
      </c>
    </row>
    <row r="2284" spans="1:10" ht="12" customHeight="1" x14ac:dyDescent="0.3">
      <c r="A2284" s="597" t="s">
        <v>23</v>
      </c>
      <c r="B2284" s="597" t="s">
        <v>242</v>
      </c>
      <c r="C2284" s="597" t="s">
        <v>2354</v>
      </c>
      <c r="D2284" s="597" t="s">
        <v>251</v>
      </c>
      <c r="E2284" s="597" t="s">
        <v>4</v>
      </c>
      <c r="F2284" s="597" t="s">
        <v>317</v>
      </c>
      <c r="G2284" s="597" t="s">
        <v>220</v>
      </c>
      <c r="H2284" s="598" t="str">
        <f t="shared" si="72"/>
        <v>DESENVOLVIMENTO EXPERIMENTAL;INSTITUIÇÃO CREDENCIADA;;PRIVADA;NÃO;OUTROS BENS E DIREITOS;DADO NÃO REGULADO PELA ANP</v>
      </c>
      <c r="I2284" s="599" t="s">
        <v>1575</v>
      </c>
      <c r="J2284" s="600" t="str">
        <f t="shared" si="73"/>
        <v/>
      </c>
    </row>
    <row r="2285" spans="1:10" ht="12" customHeight="1" x14ac:dyDescent="0.3">
      <c r="A2285" s="597" t="s">
        <v>23</v>
      </c>
      <c r="B2285" s="597" t="s">
        <v>242</v>
      </c>
      <c r="C2285" s="597" t="s">
        <v>2354</v>
      </c>
      <c r="D2285" s="597" t="s">
        <v>251</v>
      </c>
      <c r="E2285" s="597" t="s">
        <v>4</v>
      </c>
      <c r="F2285" s="597" t="s">
        <v>317</v>
      </c>
      <c r="G2285" s="597" t="s">
        <v>215</v>
      </c>
      <c r="H2285" s="598" t="str">
        <f t="shared" si="72"/>
        <v>DESENVOLVIMENTO EXPERIMENTAL;INSTITUIÇÃO CREDENCIADA;;PRIVADA;NÃO;OUTROS BENS E DIREITOS;MATERIAL BIBLIOGRÁFICO</v>
      </c>
      <c r="I2285" s="599" t="s">
        <v>1575</v>
      </c>
      <c r="J2285" s="600" t="str">
        <f t="shared" si="73"/>
        <v/>
      </c>
    </row>
    <row r="2286" spans="1:10" ht="12" customHeight="1" x14ac:dyDescent="0.3">
      <c r="A2286" s="597" t="s">
        <v>23</v>
      </c>
      <c r="B2286" s="597" t="s">
        <v>242</v>
      </c>
      <c r="C2286" s="597" t="s">
        <v>2354</v>
      </c>
      <c r="D2286" s="597" t="s">
        <v>251</v>
      </c>
      <c r="E2286" s="597" t="s">
        <v>4</v>
      </c>
      <c r="F2286" s="597" t="s">
        <v>317</v>
      </c>
      <c r="G2286" s="597" t="s">
        <v>2068</v>
      </c>
      <c r="H2286" s="598" t="str">
        <f t="shared" si="72"/>
        <v>DESENVOLVIMENTO EXPERIMENTAL;INSTITUIÇÃO CREDENCIADA;;PRIVADA;NÃO;OUTROS BENS E DIREITOS;OUTRO (ESPECIFIQUE)</v>
      </c>
      <c r="I2286" s="599" t="s">
        <v>1575</v>
      </c>
      <c r="J2286" s="600" t="str">
        <f t="shared" si="73"/>
        <v/>
      </c>
    </row>
    <row r="2287" spans="1:10" ht="12" customHeight="1" x14ac:dyDescent="0.3">
      <c r="A2287" s="597" t="s">
        <v>23</v>
      </c>
      <c r="B2287" s="597" t="s">
        <v>242</v>
      </c>
      <c r="C2287" s="597" t="s">
        <v>2354</v>
      </c>
      <c r="D2287" s="597" t="s">
        <v>251</v>
      </c>
      <c r="E2287" s="597" t="s">
        <v>4</v>
      </c>
      <c r="F2287" s="597" t="s">
        <v>317</v>
      </c>
      <c r="G2287" s="597" t="s">
        <v>321</v>
      </c>
      <c r="H2287" s="598" t="str">
        <f t="shared" si="72"/>
        <v>DESENVOLVIMENTO EXPERIMENTAL;INSTITUIÇÃO CREDENCIADA;;PRIVADA;NÃO;OUTROS BENS E DIREITOS;SOFTWARE</v>
      </c>
      <c r="I2287" s="599" t="s">
        <v>1575</v>
      </c>
      <c r="J2287" s="600" t="str">
        <f t="shared" si="73"/>
        <v/>
      </c>
    </row>
    <row r="2288" spans="1:10" ht="12" customHeight="1" x14ac:dyDescent="0.3">
      <c r="A2288" s="597" t="s">
        <v>23</v>
      </c>
      <c r="B2288" s="597" t="s">
        <v>242</v>
      </c>
      <c r="C2288" s="597" t="s">
        <v>2354</v>
      </c>
      <c r="D2288" s="597" t="s">
        <v>251</v>
      </c>
      <c r="E2288" s="597" t="s">
        <v>4</v>
      </c>
      <c r="F2288" s="597" t="s">
        <v>409</v>
      </c>
      <c r="G2288" s="597" t="s">
        <v>2202</v>
      </c>
      <c r="H2288" s="598" t="str">
        <f t="shared" si="72"/>
        <v>DESENVOLVIMENTO EXPERIMENTAL;INSTITUIÇÃO CREDENCIADA;;PRIVADA;NÃO;PASSAGENS;NA</v>
      </c>
      <c r="I2288" s="599" t="s">
        <v>1575</v>
      </c>
      <c r="J2288" s="600" t="str">
        <f t="shared" si="73"/>
        <v/>
      </c>
    </row>
    <row r="2289" spans="1:10" ht="12" customHeight="1" x14ac:dyDescent="0.3">
      <c r="A2289" s="597" t="s">
        <v>23</v>
      </c>
      <c r="B2289" s="597" t="s">
        <v>242</v>
      </c>
      <c r="C2289" s="597" t="s">
        <v>2354</v>
      </c>
      <c r="D2289" s="597" t="s">
        <v>251</v>
      </c>
      <c r="E2289" s="597" t="s">
        <v>4</v>
      </c>
      <c r="F2289" s="597" t="s">
        <v>1705</v>
      </c>
      <c r="G2289" s="597" t="s">
        <v>2058</v>
      </c>
      <c r="H2289" s="598" t="str">
        <f t="shared" si="72"/>
        <v>DESENVOLVIMENTO EXPERIMENTAL;INSTITUIÇÃO CREDENCIADA;;PRIVADA;NÃO;PROTOTIPO;MATERIAL OU COMPONENTE - PROTÓTIPO OU UNIDADE PILOTO</v>
      </c>
      <c r="I2289" s="599" t="s">
        <v>1575</v>
      </c>
      <c r="J2289" s="600" t="str">
        <f t="shared" si="73"/>
        <v/>
      </c>
    </row>
    <row r="2290" spans="1:10" ht="12" customHeight="1" x14ac:dyDescent="0.3">
      <c r="A2290" s="597" t="s">
        <v>23</v>
      </c>
      <c r="B2290" s="597" t="s">
        <v>242</v>
      </c>
      <c r="C2290" s="597" t="s">
        <v>2354</v>
      </c>
      <c r="D2290" s="597" t="s">
        <v>251</v>
      </c>
      <c r="E2290" s="597" t="s">
        <v>4</v>
      </c>
      <c r="F2290" s="597" t="s">
        <v>1705</v>
      </c>
      <c r="G2290" s="597" t="s">
        <v>2059</v>
      </c>
      <c r="H2290" s="598" t="str">
        <f t="shared" si="72"/>
        <v>DESENVOLVIMENTO EXPERIMENTAL;INSTITUIÇÃO CREDENCIADA;;PRIVADA;NÃO;PROTOTIPO;SERVIÇO DE TERCEIRO - PROTÓTIPO OU UNIDADE PILOTO</v>
      </c>
      <c r="I2290" s="599" t="s">
        <v>1575</v>
      </c>
      <c r="J2290" s="600" t="str">
        <f t="shared" si="73"/>
        <v/>
      </c>
    </row>
    <row r="2291" spans="1:10" ht="12" customHeight="1" x14ac:dyDescent="0.3">
      <c r="A2291" s="597" t="s">
        <v>23</v>
      </c>
      <c r="B2291" s="597" t="s">
        <v>242</v>
      </c>
      <c r="C2291" s="597" t="s">
        <v>2354</v>
      </c>
      <c r="D2291" s="597" t="s">
        <v>251</v>
      </c>
      <c r="E2291" s="597" t="s">
        <v>4</v>
      </c>
      <c r="F2291" s="597" t="s">
        <v>303</v>
      </c>
      <c r="G2291" s="597" t="s">
        <v>1647</v>
      </c>
      <c r="H2291" s="598" t="str">
        <f t="shared" si="72"/>
        <v>DESENVOLVIMENTO EXPERIMENTAL;INSTITUIÇÃO CREDENCIADA;;PRIVADA;NÃO;RECURSOS HUMANOS;BOLSA</v>
      </c>
      <c r="I2291" s="599" t="s">
        <v>1567</v>
      </c>
      <c r="J2291" s="600" t="str">
        <f t="shared" si="73"/>
        <v>DESPESA NÃO ADMITIDA COM RECURSOS DA CLÁUSULA DE P,D&amp;I, CONSIDERANDO O EXECUTOR E A QUALIFICAÇÃO DO PROJETO OU PROGRAMA</v>
      </c>
    </row>
    <row r="2292" spans="1:10" ht="12" customHeight="1" x14ac:dyDescent="0.3">
      <c r="A2292" s="597" t="s">
        <v>23</v>
      </c>
      <c r="B2292" s="597" t="s">
        <v>242</v>
      </c>
      <c r="C2292" s="597" t="s">
        <v>2354</v>
      </c>
      <c r="D2292" s="597" t="s">
        <v>251</v>
      </c>
      <c r="E2292" s="597" t="s">
        <v>4</v>
      </c>
      <c r="F2292" s="597" t="s">
        <v>303</v>
      </c>
      <c r="G2292" s="597" t="s">
        <v>270</v>
      </c>
      <c r="H2292" s="598" t="str">
        <f t="shared" si="72"/>
        <v>DESENVOLVIMENTO EXPERIMENTAL;INSTITUIÇÃO CREDENCIADA;;PRIVADA;NÃO;RECURSOS HUMANOS;TAXA DE BANCADA</v>
      </c>
      <c r="I2292" s="599" t="s">
        <v>1567</v>
      </c>
      <c r="J2292" s="600" t="str">
        <f t="shared" si="73"/>
        <v>DESPESA NÃO ADMITIDA COM RECURSOS DA CLÁUSULA DE P,D&amp;I, CONSIDERANDO O EXECUTOR E A QUALIFICAÇÃO DO PROJETO OU PROGRAMA</v>
      </c>
    </row>
    <row r="2293" spans="1:10" ht="12" customHeight="1" x14ac:dyDescent="0.3">
      <c r="A2293" s="597" t="s">
        <v>23</v>
      </c>
      <c r="B2293" s="597" t="s">
        <v>242</v>
      </c>
      <c r="C2293" s="597" t="s">
        <v>2354</v>
      </c>
      <c r="D2293" s="597" t="s">
        <v>251</v>
      </c>
      <c r="E2293" s="597" t="s">
        <v>4</v>
      </c>
      <c r="F2293" s="597" t="s">
        <v>2357</v>
      </c>
      <c r="G2293" s="597" t="s">
        <v>232</v>
      </c>
      <c r="H2293" s="598" t="str">
        <f t="shared" si="72"/>
        <v>DESENVOLVIMENTO EXPERIMENTAL;INSTITUIÇÃO CREDENCIADA;;PRIVADA;NÃO;SERVICOS;OUTRO SERVIÇO DE APOIO</v>
      </c>
      <c r="I2293" s="599" t="s">
        <v>1575</v>
      </c>
      <c r="J2293" s="600" t="str">
        <f t="shared" si="73"/>
        <v/>
      </c>
    </row>
    <row r="2294" spans="1:10" ht="12" customHeight="1" x14ac:dyDescent="0.3">
      <c r="A2294" s="597" t="s">
        <v>23</v>
      </c>
      <c r="B2294" s="597" t="s">
        <v>242</v>
      </c>
      <c r="C2294" s="597" t="s">
        <v>2354</v>
      </c>
      <c r="D2294" s="597" t="s">
        <v>251</v>
      </c>
      <c r="E2294" s="597" t="s">
        <v>4</v>
      </c>
      <c r="F2294" s="597" t="s">
        <v>2357</v>
      </c>
      <c r="G2294" s="597" t="s">
        <v>221</v>
      </c>
      <c r="H2294" s="598" t="str">
        <f t="shared" si="72"/>
        <v>DESENVOLVIMENTO EXPERIMENTAL;INSTITUIÇÃO CREDENCIADA;;PRIVADA;NÃO;SERVICOS;PERFURAÇÃO DE POÇO ESTRATIGRÁFICO</v>
      </c>
      <c r="I2294" s="599" t="s">
        <v>1567</v>
      </c>
      <c r="J2294" s="600" t="str">
        <f t="shared" si="73"/>
        <v>DESPESA NÃO ADMITIDA COM RECURSOS DA CLÁUSULA DE P,D&amp;I, CONSIDERANDO O EXECUTOR E A QUALIFICAÇÃO DO PROJETO OU PROGRAMA</v>
      </c>
    </row>
    <row r="2295" spans="1:10" ht="12" customHeight="1" x14ac:dyDescent="0.3">
      <c r="A2295" s="597" t="s">
        <v>23</v>
      </c>
      <c r="B2295" s="597" t="s">
        <v>242</v>
      </c>
      <c r="C2295" s="597" t="s">
        <v>2354</v>
      </c>
      <c r="D2295" s="597" t="s">
        <v>251</v>
      </c>
      <c r="E2295" s="597" t="s">
        <v>4</v>
      </c>
      <c r="F2295" s="597" t="s">
        <v>2357</v>
      </c>
      <c r="G2295" s="597" t="s">
        <v>2055</v>
      </c>
      <c r="H2295" s="598" t="str">
        <f t="shared" si="72"/>
        <v>DESENVOLVIMENTO EXPERIMENTAL;INSTITUIÇÃO CREDENCIADA;;PRIVADA;NÃO;SERVICOS;SERVIÇO DE APOIO PARA AQUISIÇÃO DE DADOS</v>
      </c>
      <c r="I2295" s="599" t="s">
        <v>1567</v>
      </c>
      <c r="J2295" s="600" t="str">
        <f t="shared" si="73"/>
        <v>DESPESA NÃO ADMITIDA COM RECURSOS DA CLÁUSULA DE P,D&amp;I, CONSIDERANDO O EXECUTOR E A QUALIFICAÇÃO DO PROJETO OU PROGRAMA</v>
      </c>
    </row>
    <row r="2296" spans="1:10" ht="12" customHeight="1" x14ac:dyDescent="0.3">
      <c r="A2296" s="597" t="s">
        <v>23</v>
      </c>
      <c r="B2296" s="597" t="s">
        <v>242</v>
      </c>
      <c r="C2296" s="597" t="s">
        <v>2354</v>
      </c>
      <c r="D2296" s="597" t="s">
        <v>251</v>
      </c>
      <c r="E2296" s="597" t="s">
        <v>4</v>
      </c>
      <c r="F2296" s="597" t="s">
        <v>2357</v>
      </c>
      <c r="G2296" s="597" t="s">
        <v>230</v>
      </c>
      <c r="H2296" s="598" t="str">
        <f t="shared" si="72"/>
        <v>DESENVOLVIMENTO EXPERIMENTAL;INSTITUIÇÃO CREDENCIADA;;PRIVADA;NÃO;SERVICOS;SERVIÇO DE EDITORAÇÃO E IMPRESSÃO</v>
      </c>
      <c r="I2296" s="599" t="s">
        <v>1575</v>
      </c>
      <c r="J2296" s="600" t="str">
        <f t="shared" si="73"/>
        <v/>
      </c>
    </row>
    <row r="2297" spans="1:10" ht="12" customHeight="1" x14ac:dyDescent="0.3">
      <c r="A2297" s="597" t="s">
        <v>23</v>
      </c>
      <c r="B2297" s="597" t="s">
        <v>242</v>
      </c>
      <c r="C2297" s="597" t="s">
        <v>2354</v>
      </c>
      <c r="D2297" s="597" t="s">
        <v>251</v>
      </c>
      <c r="E2297" s="597" t="s">
        <v>4</v>
      </c>
      <c r="F2297" s="597" t="s">
        <v>2357</v>
      </c>
      <c r="G2297" s="597" t="s">
        <v>231</v>
      </c>
      <c r="H2297" s="598" t="str">
        <f t="shared" si="72"/>
        <v>DESENVOLVIMENTO EXPERIMENTAL;INSTITUIÇÃO CREDENCIADA;;PRIVADA;NÃO;SERVICOS;SERVIÇO DE LOCOMOÇÃO E TRANSPORTE</v>
      </c>
      <c r="I2297" s="599" t="s">
        <v>1575</v>
      </c>
      <c r="J2297" s="600" t="str">
        <f t="shared" si="73"/>
        <v/>
      </c>
    </row>
    <row r="2298" spans="1:10" ht="12" customHeight="1" x14ac:dyDescent="0.3">
      <c r="A2298" s="597" t="s">
        <v>23</v>
      </c>
      <c r="B2298" s="597" t="s">
        <v>242</v>
      </c>
      <c r="C2298" s="597" t="s">
        <v>2354</v>
      </c>
      <c r="D2298" s="597" t="s">
        <v>251</v>
      </c>
      <c r="E2298" s="597" t="s">
        <v>4</v>
      </c>
      <c r="F2298" s="597" t="s">
        <v>2357</v>
      </c>
      <c r="G2298" s="597" t="s">
        <v>2358</v>
      </c>
      <c r="H2298" s="598" t="str">
        <f t="shared" si="72"/>
        <v>DESENVOLVIMENTO EXPERIMENTAL;INSTITUIÇÃO CREDENCIADA;;PRIVADA;NÃO;SERVICOS;SERVIÇO DE MANUTENÇÃO</v>
      </c>
      <c r="I2298" s="599" t="s">
        <v>1575</v>
      </c>
      <c r="J2298" s="600" t="str">
        <f t="shared" si="73"/>
        <v/>
      </c>
    </row>
    <row r="2299" spans="1:10" ht="12" customHeight="1" x14ac:dyDescent="0.3">
      <c r="A2299" s="597" t="s">
        <v>23</v>
      </c>
      <c r="B2299" s="597" t="s">
        <v>242</v>
      </c>
      <c r="C2299" s="597" t="s">
        <v>2354</v>
      </c>
      <c r="D2299" s="597" t="s">
        <v>251</v>
      </c>
      <c r="E2299" s="597" t="s">
        <v>4</v>
      </c>
      <c r="F2299" s="597" t="s">
        <v>2357</v>
      </c>
      <c r="G2299" s="597" t="s">
        <v>2399</v>
      </c>
      <c r="H2299" s="598" t="str">
        <f t="shared" si="72"/>
        <v>DESENVOLVIMENTO EXPERIMENTAL;INSTITUIÇÃO CREDENCIADA;;PRIVADA;NÃO;SERVICOS;SERVIÇO TÉCNICO ESPECIALIZADO</v>
      </c>
      <c r="I2299" s="599" t="s">
        <v>1575</v>
      </c>
      <c r="J2299" s="600" t="str">
        <f t="shared" si="73"/>
        <v/>
      </c>
    </row>
    <row r="2300" spans="1:10" ht="12" customHeight="1" x14ac:dyDescent="0.3">
      <c r="A2300" s="597" t="s">
        <v>23</v>
      </c>
      <c r="B2300" s="597" t="s">
        <v>242</v>
      </c>
      <c r="C2300" s="597" t="s">
        <v>2354</v>
      </c>
      <c r="D2300" s="597" t="s">
        <v>251</v>
      </c>
      <c r="E2300" s="597" t="s">
        <v>4</v>
      </c>
      <c r="F2300" s="597" t="s">
        <v>2357</v>
      </c>
      <c r="G2300" s="597" t="s">
        <v>2359</v>
      </c>
      <c r="H2300" s="598" t="str">
        <f t="shared" si="72"/>
        <v>DESENVOLVIMENTO EXPERIMENTAL;INSTITUIÇÃO CREDENCIADA;;PRIVADA;NÃO;SERVICOS;SERVIÇOS COMPUTACIONAIS</v>
      </c>
      <c r="I2300" s="599" t="s">
        <v>1575</v>
      </c>
      <c r="J2300" s="600" t="str">
        <f t="shared" si="73"/>
        <v/>
      </c>
    </row>
    <row r="2301" spans="1:10" ht="12" customHeight="1" x14ac:dyDescent="0.3">
      <c r="A2301" s="597" t="s">
        <v>23</v>
      </c>
      <c r="B2301" s="597" t="s">
        <v>242</v>
      </c>
      <c r="C2301" s="597" t="s">
        <v>2354</v>
      </c>
      <c r="D2301" s="597" t="s">
        <v>251</v>
      </c>
      <c r="E2301" s="597" t="s">
        <v>4</v>
      </c>
      <c r="F2301" s="597" t="s">
        <v>2357</v>
      </c>
      <c r="G2301" s="597" t="s">
        <v>229</v>
      </c>
      <c r="H2301" s="598" t="str">
        <f t="shared" si="72"/>
        <v>DESENVOLVIMENTO EXPERIMENTAL;INSTITUIÇÃO CREDENCIADA;;PRIVADA;NÃO;SERVICOS;TAXA DE INSCRIÇÃO EM CONGRESSO OU EVENTO</v>
      </c>
      <c r="I2301" s="599" t="s">
        <v>1575</v>
      </c>
      <c r="J2301" s="600" t="str">
        <f t="shared" si="73"/>
        <v/>
      </c>
    </row>
    <row r="2302" spans="1:10" ht="12" customHeight="1" x14ac:dyDescent="0.3">
      <c r="A2302" s="597" t="s">
        <v>23</v>
      </c>
      <c r="B2302" s="597" t="s">
        <v>242</v>
      </c>
      <c r="C2302" s="597" t="s">
        <v>2354</v>
      </c>
      <c r="D2302" s="597" t="s">
        <v>251</v>
      </c>
      <c r="E2302" s="597" t="s">
        <v>4</v>
      </c>
      <c r="F2302" s="597" t="s">
        <v>2360</v>
      </c>
      <c r="G2302" s="597" t="s">
        <v>2064</v>
      </c>
      <c r="H2302" s="598" t="str">
        <f t="shared" si="72"/>
        <v>DESENVOLVIMENTO EXPERIMENTAL;INSTITUIÇÃO CREDENCIADA;;PRIVADA;NÃO;SERVICOS - TIB;SERVIÇO DE TIB</v>
      </c>
      <c r="I2302" s="599" t="s">
        <v>1567</v>
      </c>
      <c r="J2302" s="600" t="str">
        <f t="shared" si="73"/>
        <v>DESPESA NÃO ADMITIDA COM RECURSOS DA CLÁUSULA DE P,D&amp;I, CONSIDERANDO O EXECUTOR E A QUALIFICAÇÃO DO PROJETO OU PROGRAMA</v>
      </c>
    </row>
    <row r="2303" spans="1:10" ht="12" customHeight="1" x14ac:dyDescent="0.3">
      <c r="A2303" s="597" t="s">
        <v>23</v>
      </c>
      <c r="B2303" s="597" t="s">
        <v>242</v>
      </c>
      <c r="C2303" s="597" t="s">
        <v>2354</v>
      </c>
      <c r="D2303" s="597" t="s">
        <v>251</v>
      </c>
      <c r="E2303" s="597" t="s">
        <v>4</v>
      </c>
      <c r="F2303" s="597" t="s">
        <v>2360</v>
      </c>
      <c r="G2303" s="597" t="s">
        <v>2057</v>
      </c>
      <c r="H2303" s="598" t="str">
        <f t="shared" si="72"/>
        <v>DESENVOLVIMENTO EXPERIMENTAL;INSTITUIÇÃO CREDENCIADA;;PRIVADA;NÃO;SERVICOS - TIB;SERVIÇO DE TREINAMENTO, SUPORTE E QUALIFICAÇÃO</v>
      </c>
      <c r="I2303" s="599" t="s">
        <v>1567</v>
      </c>
      <c r="J2303" s="600" t="str">
        <f t="shared" si="73"/>
        <v>DESPESA NÃO ADMITIDA COM RECURSOS DA CLÁUSULA DE P,D&amp;I, CONSIDERANDO O EXECUTOR E A QUALIFICAÇÃO DO PROJETO OU PROGRAMA</v>
      </c>
    </row>
    <row r="2304" spans="1:10" ht="12" customHeight="1" x14ac:dyDescent="0.3">
      <c r="A2304" s="597" t="s">
        <v>23</v>
      </c>
      <c r="B2304" s="597" t="s">
        <v>242</v>
      </c>
      <c r="C2304" s="597" t="s">
        <v>2354</v>
      </c>
      <c r="D2304" s="597" t="s">
        <v>251</v>
      </c>
      <c r="E2304" s="597" t="s">
        <v>4</v>
      </c>
      <c r="F2304" s="597" t="s">
        <v>2360</v>
      </c>
      <c r="G2304" s="597" t="s">
        <v>2056</v>
      </c>
      <c r="H2304" s="598" t="str">
        <f t="shared" si="72"/>
        <v>DESENVOLVIMENTO EXPERIMENTAL;INSTITUIÇÃO CREDENCIADA;;PRIVADA;NÃO;SERVICOS - TIB;SERVIÇO ESPECIALIZADO PARA TIB - NORMALIZAÇÃO</v>
      </c>
      <c r="I2304" s="599" t="s">
        <v>1567</v>
      </c>
      <c r="J2304" s="600" t="str">
        <f t="shared" si="73"/>
        <v>DESPESA NÃO ADMITIDA COM RECURSOS DA CLÁUSULA DE P,D&amp;I, CONSIDERANDO O EXECUTOR E A QUALIFICAÇÃO DO PROJETO OU PROGRAMA</v>
      </c>
    </row>
    <row r="2305" spans="1:10" ht="12" customHeight="1" x14ac:dyDescent="0.3">
      <c r="A2305" s="597" t="s">
        <v>23</v>
      </c>
      <c r="B2305" s="597" t="s">
        <v>242</v>
      </c>
      <c r="C2305" s="597" t="s">
        <v>2354</v>
      </c>
      <c r="D2305" s="597" t="s">
        <v>251</v>
      </c>
      <c r="E2305" s="597" t="s">
        <v>4</v>
      </c>
      <c r="F2305" s="597" t="s">
        <v>1648</v>
      </c>
      <c r="G2305" s="597" t="s">
        <v>2202</v>
      </c>
      <c r="H2305" s="598" t="str">
        <f t="shared" si="72"/>
        <v>DESENVOLVIMENTO EXPERIMENTAL;INSTITUIÇÃO CREDENCIADA;;PRIVADA;NÃO;TESTES OPERACIONAIS;NA</v>
      </c>
      <c r="I2305" s="599" t="s">
        <v>1567</v>
      </c>
      <c r="J2305" s="600" t="str">
        <f t="shared" si="73"/>
        <v>DESPESA NÃO ADMITIDA COM RECURSOS DA CLÁUSULA DE P,D&amp;I, CONSIDERANDO O EXECUTOR E A QUALIFICAÇÃO DO PROJETO OU PROGRAMA</v>
      </c>
    </row>
    <row r="2306" spans="1:10" ht="12" customHeight="1" x14ac:dyDescent="0.3">
      <c r="A2306" s="597" t="s">
        <v>23</v>
      </c>
      <c r="B2306" s="597" t="s">
        <v>242</v>
      </c>
      <c r="C2306" s="597" t="s">
        <v>2354</v>
      </c>
      <c r="D2306" s="597" t="s">
        <v>251</v>
      </c>
      <c r="E2306" s="597" t="s">
        <v>4</v>
      </c>
      <c r="F2306" s="597" t="s">
        <v>281</v>
      </c>
      <c r="G2306" s="597" t="s">
        <v>2202</v>
      </c>
      <c r="H2306" s="598" t="str">
        <f t="shared" si="72"/>
        <v>DESENVOLVIMENTO EXPERIMENTAL;INSTITUIÇÃO CREDENCIADA;;PRIVADA;NÃO;TRIBUTOS;NA</v>
      </c>
      <c r="I2306" s="599" t="s">
        <v>1575</v>
      </c>
      <c r="J2306" s="600" t="str">
        <f t="shared" si="73"/>
        <v/>
      </c>
    </row>
    <row r="2307" spans="1:10" ht="12" customHeight="1" x14ac:dyDescent="0.3">
      <c r="A2307" s="597" t="s">
        <v>23</v>
      </c>
      <c r="B2307" s="597" t="s">
        <v>242</v>
      </c>
      <c r="C2307" s="597" t="s">
        <v>2354</v>
      </c>
      <c r="D2307" s="597" t="s">
        <v>251</v>
      </c>
      <c r="E2307" s="597" t="s">
        <v>3</v>
      </c>
      <c r="F2307" s="597" t="s">
        <v>1646</v>
      </c>
      <c r="G2307" s="597" t="s">
        <v>2050</v>
      </c>
      <c r="H2307" s="598" t="str">
        <f t="shared" si="72"/>
        <v>DESENVOLVIMENTO EXPERIMENTAL;INSTITUIÇÃO CREDENCIADA;;PRIVADA;SIM;CAPACITACAO DE FORNECEDORES;BENS E MATERIAIS - CABEÇA DE SÉRIE E LOTE PILOTO</v>
      </c>
      <c r="I2307" s="599" t="s">
        <v>1567</v>
      </c>
      <c r="J2307" s="600" t="str">
        <f t="shared" si="73"/>
        <v>DESPESA NÃO ADMITIDA COM RECURSOS DA CLÁUSULA DE P,D&amp;I, CONSIDERANDO O EXECUTOR E A QUALIFICAÇÃO DO PROJETO OU PROGRAMA</v>
      </c>
    </row>
    <row r="2308" spans="1:10" ht="12" customHeight="1" x14ac:dyDescent="0.3">
      <c r="A2308" s="597" t="s">
        <v>23</v>
      </c>
      <c r="B2308" s="597" t="s">
        <v>242</v>
      </c>
      <c r="C2308" s="597" t="s">
        <v>2354</v>
      </c>
      <c r="D2308" s="597" t="s">
        <v>251</v>
      </c>
      <c r="E2308" s="597" t="s">
        <v>3</v>
      </c>
      <c r="F2308" s="597" t="s">
        <v>1646</v>
      </c>
      <c r="G2308" s="597" t="s">
        <v>2053</v>
      </c>
      <c r="H2308" s="598" t="str">
        <f t="shared" si="72"/>
        <v>DESENVOLVIMENTO EXPERIMENTAL;INSTITUIÇÃO CREDENCIADA;;PRIVADA;SIM;CAPACITACAO DE FORNECEDORES;EQUIPAMENTOS E MATERIAIS - PRIMEIRO LOTE</v>
      </c>
      <c r="I2308" s="599" t="s">
        <v>1567</v>
      </c>
      <c r="J2308" s="600" t="str">
        <f t="shared" si="73"/>
        <v>DESPESA NÃO ADMITIDA COM RECURSOS DA CLÁUSULA DE P,D&amp;I, CONSIDERANDO O EXECUTOR E A QUALIFICAÇÃO DO PROJETO OU PROGRAMA</v>
      </c>
    </row>
    <row r="2309" spans="1:10" ht="12" customHeight="1" x14ac:dyDescent="0.3">
      <c r="A2309" s="597" t="s">
        <v>23</v>
      </c>
      <c r="B2309" s="597" t="s">
        <v>242</v>
      </c>
      <c r="C2309" s="597" t="s">
        <v>2354</v>
      </c>
      <c r="D2309" s="597" t="s">
        <v>251</v>
      </c>
      <c r="E2309" s="597" t="s">
        <v>3</v>
      </c>
      <c r="F2309" s="597" t="s">
        <v>1646</v>
      </c>
      <c r="G2309" s="597" t="s">
        <v>260</v>
      </c>
      <c r="H2309" s="598" t="str">
        <f t="shared" si="72"/>
        <v>DESENVOLVIMENTO EXPERIMENTAL;INSTITUIÇÃO CREDENCIADA;;PRIVADA;SIM;CAPACITACAO DE FORNECEDORES;EQUIPAMENTOS LABORATORIAIS</v>
      </c>
      <c r="I2309" s="599" t="s">
        <v>1567</v>
      </c>
      <c r="J2309" s="600" t="str">
        <f t="shared" si="73"/>
        <v>DESPESA NÃO ADMITIDA COM RECURSOS DA CLÁUSULA DE P,D&amp;I, CONSIDERANDO O EXECUTOR E A QUALIFICAÇÃO DO PROJETO OU PROGRAMA</v>
      </c>
    </row>
    <row r="2310" spans="1:10" ht="12" customHeight="1" x14ac:dyDescent="0.3">
      <c r="A2310" s="597" t="s">
        <v>23</v>
      </c>
      <c r="B2310" s="597" t="s">
        <v>242</v>
      </c>
      <c r="C2310" s="597" t="s">
        <v>2354</v>
      </c>
      <c r="D2310" s="597" t="s">
        <v>251</v>
      </c>
      <c r="E2310" s="597" t="s">
        <v>3</v>
      </c>
      <c r="F2310" s="597" t="s">
        <v>1646</v>
      </c>
      <c r="G2310" s="597" t="s">
        <v>2052</v>
      </c>
      <c r="H2310" s="598" t="str">
        <f t="shared" si="72"/>
        <v>DESENVOLVIMENTO EXPERIMENTAL;INSTITUIÇÃO CREDENCIADA;;PRIVADA;SIM;CAPACITACAO DE FORNECEDORES;ESTUDOS DE VIABILIDADE TÉCNICA E ECONÔMICA</v>
      </c>
      <c r="I2310" s="599" t="s">
        <v>1567</v>
      </c>
      <c r="J2310" s="600" t="str">
        <f t="shared" si="73"/>
        <v>DESPESA NÃO ADMITIDA COM RECURSOS DA CLÁUSULA DE P,D&amp;I, CONSIDERANDO O EXECUTOR E A QUALIFICAÇÃO DO PROJETO OU PROGRAMA</v>
      </c>
    </row>
    <row r="2311" spans="1:10" ht="12" customHeight="1" x14ac:dyDescent="0.3">
      <c r="A2311" s="597" t="s">
        <v>23</v>
      </c>
      <c r="B2311" s="597" t="s">
        <v>242</v>
      </c>
      <c r="C2311" s="597" t="s">
        <v>2354</v>
      </c>
      <c r="D2311" s="597" t="s">
        <v>251</v>
      </c>
      <c r="E2311" s="597" t="s">
        <v>3</v>
      </c>
      <c r="F2311" s="597" t="s">
        <v>1646</v>
      </c>
      <c r="G2311" s="597" t="s">
        <v>2051</v>
      </c>
      <c r="H2311" s="598" t="str">
        <f t="shared" si="72"/>
        <v>DESENVOLVIMENTO EXPERIMENTAL;INSTITUIÇÃO CREDENCIADA;;PRIVADA;SIM;CAPACITACAO DE FORNECEDORES;SERVIÇOS - CABEÇA DE SÉRIE E LOTE PILOTO</v>
      </c>
      <c r="I2311" s="599" t="s">
        <v>1567</v>
      </c>
      <c r="J2311" s="600" t="str">
        <f t="shared" si="73"/>
        <v>DESPESA NÃO ADMITIDA COM RECURSOS DA CLÁUSULA DE P,D&amp;I, CONSIDERANDO O EXECUTOR E A QUALIFICAÇÃO DO PROJETO OU PROGRAMA</v>
      </c>
    </row>
    <row r="2312" spans="1:10" ht="12" customHeight="1" x14ac:dyDescent="0.3">
      <c r="A2312" s="597" t="s">
        <v>23</v>
      </c>
      <c r="B2312" s="597" t="s">
        <v>242</v>
      </c>
      <c r="C2312" s="597" t="s">
        <v>2354</v>
      </c>
      <c r="D2312" s="597" t="s">
        <v>251</v>
      </c>
      <c r="E2312" s="597" t="s">
        <v>3</v>
      </c>
      <c r="F2312" s="597" t="s">
        <v>1646</v>
      </c>
      <c r="G2312" s="597" t="s">
        <v>2054</v>
      </c>
      <c r="H2312" s="598" t="str">
        <f t="shared" si="72"/>
        <v>DESENVOLVIMENTO EXPERIMENTAL;INSTITUIÇÃO CREDENCIADA;;PRIVADA;SIM;CAPACITACAO DE FORNECEDORES;SERVIÇOS - OPERACIONALIZAÇÃO DE EQUIPAMENTOS</v>
      </c>
      <c r="I2312" s="599" t="s">
        <v>1567</v>
      </c>
      <c r="J2312" s="600" t="str">
        <f t="shared" si="73"/>
        <v>DESPESA NÃO ADMITIDA COM RECURSOS DA CLÁUSULA DE P,D&amp;I, CONSIDERANDO O EXECUTOR E A QUALIFICAÇÃO DO PROJETO OU PROGRAMA</v>
      </c>
    </row>
    <row r="2313" spans="1:10" ht="12" customHeight="1" x14ac:dyDescent="0.3">
      <c r="A2313" s="597" t="s">
        <v>23</v>
      </c>
      <c r="B2313" s="597" t="s">
        <v>242</v>
      </c>
      <c r="C2313" s="597" t="s">
        <v>2354</v>
      </c>
      <c r="D2313" s="597" t="s">
        <v>251</v>
      </c>
      <c r="E2313" s="597" t="s">
        <v>3</v>
      </c>
      <c r="F2313" s="597" t="s">
        <v>2362</v>
      </c>
      <c r="G2313" s="597" t="s">
        <v>2202</v>
      </c>
      <c r="H2313" s="598" t="str">
        <f t="shared" si="72"/>
        <v>DESENVOLVIMENTO EXPERIMENTAL;INSTITUIÇÃO CREDENCIADA;;PRIVADA;SIM;CUSTOS DIRETOS;NA</v>
      </c>
      <c r="I2313" s="599" t="s">
        <v>1575</v>
      </c>
      <c r="J2313" s="600" t="str">
        <f t="shared" si="73"/>
        <v/>
      </c>
    </row>
    <row r="2314" spans="1:10" ht="12" customHeight="1" x14ac:dyDescent="0.3">
      <c r="A2314" s="597" t="s">
        <v>23</v>
      </c>
      <c r="B2314" s="597" t="s">
        <v>242</v>
      </c>
      <c r="C2314" s="597" t="s">
        <v>2354</v>
      </c>
      <c r="D2314" s="597" t="s">
        <v>251</v>
      </c>
      <c r="E2314" s="597" t="s">
        <v>3</v>
      </c>
      <c r="F2314" s="597" t="s">
        <v>1643</v>
      </c>
      <c r="G2314" s="597" t="s">
        <v>2202</v>
      </c>
      <c r="H2314" s="598" t="str">
        <f t="shared" si="72"/>
        <v>DESENVOLVIMENTO EXPERIMENTAL;INSTITUIÇÃO CREDENCIADA;;PRIVADA;SIM;DIARIAS E AJUDA DE CUSTO;NA</v>
      </c>
      <c r="I2314" s="599" t="s">
        <v>1575</v>
      </c>
      <c r="J2314" s="600" t="str">
        <f t="shared" si="73"/>
        <v/>
      </c>
    </row>
    <row r="2315" spans="1:10" ht="12" customHeight="1" x14ac:dyDescent="0.3">
      <c r="A2315" s="597" t="s">
        <v>23</v>
      </c>
      <c r="B2315" s="597" t="s">
        <v>242</v>
      </c>
      <c r="C2315" s="597" t="s">
        <v>2354</v>
      </c>
      <c r="D2315" s="597" t="s">
        <v>251</v>
      </c>
      <c r="E2315" s="597" t="s">
        <v>3</v>
      </c>
      <c r="F2315" s="597" t="s">
        <v>1645</v>
      </c>
      <c r="G2315" s="597" t="s">
        <v>2361</v>
      </c>
      <c r="H2315" s="598" t="str">
        <f t="shared" si="72"/>
        <v>DESENVOLVIMENTO EXPERIMENTAL;INSTITUIÇÃO CREDENCIADA;;PRIVADA;SIM;EQUIPAMENTO E MATERIAL PERMANENTE;EQUIPAMENTO</v>
      </c>
      <c r="I2315" s="599" t="s">
        <v>1575</v>
      </c>
      <c r="J2315" s="600" t="str">
        <f t="shared" si="73"/>
        <v/>
      </c>
    </row>
    <row r="2316" spans="1:10" ht="12" customHeight="1" x14ac:dyDescent="0.3">
      <c r="A2316" s="597" t="s">
        <v>23</v>
      </c>
      <c r="B2316" s="597" t="s">
        <v>242</v>
      </c>
      <c r="C2316" s="597" t="s">
        <v>2354</v>
      </c>
      <c r="D2316" s="597" t="s">
        <v>251</v>
      </c>
      <c r="E2316" s="597" t="s">
        <v>3</v>
      </c>
      <c r="F2316" s="597" t="s">
        <v>1645</v>
      </c>
      <c r="G2316" s="597" t="s">
        <v>1248</v>
      </c>
      <c r="H2316" s="598" t="str">
        <f t="shared" si="72"/>
        <v>DESENVOLVIMENTO EXPERIMENTAL;INSTITUIÇÃO CREDENCIADA;;PRIVADA;SIM;EQUIPAMENTO E MATERIAL PERMANENTE;MATERIAL PERMANENTE</v>
      </c>
      <c r="I2316" s="599" t="s">
        <v>1575</v>
      </c>
      <c r="J2316" s="600" t="str">
        <f t="shared" si="73"/>
        <v/>
      </c>
    </row>
    <row r="2317" spans="1:10" ht="12" customHeight="1" x14ac:dyDescent="0.3">
      <c r="A2317" s="597" t="s">
        <v>23</v>
      </c>
      <c r="B2317" s="597" t="s">
        <v>242</v>
      </c>
      <c r="C2317" s="597" t="s">
        <v>2354</v>
      </c>
      <c r="D2317" s="597" t="s">
        <v>251</v>
      </c>
      <c r="E2317" s="597" t="s">
        <v>3</v>
      </c>
      <c r="F2317" s="597" t="s">
        <v>448</v>
      </c>
      <c r="G2317" s="597" t="s">
        <v>2062</v>
      </c>
      <c r="H2317" s="598" t="str">
        <f t="shared" si="72"/>
        <v>DESENVOLVIMENTO EXPERIMENTAL;INSTITUIÇÃO CREDENCIADA;;PRIVADA;SIM;EQUIPE;BOLSA - ALUNO DE GRADUAÇÃO OU PÓS-GRADUAÇÃO</v>
      </c>
      <c r="I2317" s="599" t="s">
        <v>1575</v>
      </c>
      <c r="J2317" s="600" t="str">
        <f t="shared" si="73"/>
        <v/>
      </c>
    </row>
    <row r="2318" spans="1:10" ht="12" customHeight="1" x14ac:dyDescent="0.3">
      <c r="A2318" s="597" t="s">
        <v>23</v>
      </c>
      <c r="B2318" s="597" t="s">
        <v>242</v>
      </c>
      <c r="C2318" s="597" t="s">
        <v>2354</v>
      </c>
      <c r="D2318" s="597" t="s">
        <v>251</v>
      </c>
      <c r="E2318" s="597" t="s">
        <v>3</v>
      </c>
      <c r="F2318" s="597" t="s">
        <v>448</v>
      </c>
      <c r="G2318" s="597" t="s">
        <v>2061</v>
      </c>
      <c r="H2318" s="598" t="str">
        <f t="shared" si="72"/>
        <v>DESENVOLVIMENTO EXPERIMENTAL;INSTITUIÇÃO CREDENCIADA;;PRIVADA;SIM;EQUIPE;BOLSA - DOCENTE OU PESQUISADOR DA INSTITUIÇÃO</v>
      </c>
      <c r="I2318" s="599" t="s">
        <v>1575</v>
      </c>
      <c r="J2318" s="600" t="str">
        <f t="shared" si="73"/>
        <v/>
      </c>
    </row>
    <row r="2319" spans="1:10" ht="12" customHeight="1" x14ac:dyDescent="0.3">
      <c r="A2319" s="597" t="s">
        <v>23</v>
      </c>
      <c r="B2319" s="597" t="s">
        <v>242</v>
      </c>
      <c r="C2319" s="597" t="s">
        <v>2354</v>
      </c>
      <c r="D2319" s="597" t="s">
        <v>251</v>
      </c>
      <c r="E2319" s="597" t="s">
        <v>3</v>
      </c>
      <c r="F2319" s="597" t="s">
        <v>448</v>
      </c>
      <c r="G2319" s="597" t="s">
        <v>2063</v>
      </c>
      <c r="H2319" s="598" t="str">
        <f t="shared" si="72"/>
        <v>DESENVOLVIMENTO EXPERIMENTAL;INSTITUIÇÃO CREDENCIADA;;PRIVADA;SIM;EQUIPE;BOLSA - PESQUISADOR VISITANTE</v>
      </c>
      <c r="I2319" s="599" t="s">
        <v>1575</v>
      </c>
      <c r="J2319" s="600" t="str">
        <f t="shared" si="73"/>
        <v/>
      </c>
    </row>
    <row r="2320" spans="1:10" ht="12" customHeight="1" x14ac:dyDescent="0.3">
      <c r="A2320" s="597" t="s">
        <v>23</v>
      </c>
      <c r="B2320" s="597" t="s">
        <v>242</v>
      </c>
      <c r="C2320" s="597" t="s">
        <v>2354</v>
      </c>
      <c r="D2320" s="597" t="s">
        <v>251</v>
      </c>
      <c r="E2320" s="597" t="s">
        <v>3</v>
      </c>
      <c r="F2320" s="597" t="s">
        <v>448</v>
      </c>
      <c r="G2320" s="597" t="s">
        <v>1641</v>
      </c>
      <c r="H2320" s="598" t="str">
        <f t="shared" si="72"/>
        <v>DESENVOLVIMENTO EXPERIMENTAL;INSTITUIÇÃO CREDENCIADA;;PRIVADA;SIM;EQUIPE;REMUNERAÇÃO DIRETA</v>
      </c>
      <c r="I2320" s="599" t="s">
        <v>1575</v>
      </c>
      <c r="J2320" s="600" t="str">
        <f t="shared" si="73"/>
        <v/>
      </c>
    </row>
    <row r="2321" spans="1:10" ht="12" customHeight="1" x14ac:dyDescent="0.3">
      <c r="A2321" s="597" t="s">
        <v>23</v>
      </c>
      <c r="B2321" s="597" t="s">
        <v>242</v>
      </c>
      <c r="C2321" s="597" t="s">
        <v>2354</v>
      </c>
      <c r="D2321" s="597" t="s">
        <v>251</v>
      </c>
      <c r="E2321" s="597" t="s">
        <v>3</v>
      </c>
      <c r="F2321" s="597" t="s">
        <v>1642</v>
      </c>
      <c r="G2321" s="597" t="s">
        <v>2202</v>
      </c>
      <c r="H2321" s="598" t="str">
        <f t="shared" si="72"/>
        <v>DESENVOLVIMENTO EXPERIMENTAL;INSTITUIÇÃO CREDENCIADA;;PRIVADA;SIM;MATERIAL DE CONSUMO;NA</v>
      </c>
      <c r="I2321" s="599" t="s">
        <v>1575</v>
      </c>
      <c r="J2321" s="600" t="str">
        <f t="shared" si="73"/>
        <v/>
      </c>
    </row>
    <row r="2322" spans="1:10" ht="12" customHeight="1" x14ac:dyDescent="0.3">
      <c r="A2322" s="597" t="s">
        <v>23</v>
      </c>
      <c r="B2322" s="597" t="s">
        <v>242</v>
      </c>
      <c r="C2322" s="597" t="s">
        <v>2354</v>
      </c>
      <c r="D2322" s="597" t="s">
        <v>251</v>
      </c>
      <c r="E2322" s="597" t="s">
        <v>3</v>
      </c>
      <c r="F2322" s="597" t="s">
        <v>1644</v>
      </c>
      <c r="G2322" s="597" t="s">
        <v>2066</v>
      </c>
      <c r="H2322" s="598" t="str">
        <f t="shared" si="72"/>
        <v>DESENVOLVIMENTO EXPERIMENTAL;INSTITUIÇÃO CREDENCIADA;;PRIVADA;SIM;OBRAS E INSTALACOES;AMPLIAÇÃO DE ÁREA DE EDIFICAÇÃO</v>
      </c>
      <c r="I2322" s="599" t="s">
        <v>1567</v>
      </c>
      <c r="J2322" s="600" t="str">
        <f t="shared" si="73"/>
        <v>DESPESA NÃO ADMITIDA COM RECURSOS DA CLÁUSULA DE P,D&amp;I, CONSIDERANDO O EXECUTOR E A QUALIFICAÇÃO DO PROJETO OU PROGRAMA</v>
      </c>
    </row>
    <row r="2323" spans="1:10" ht="12" customHeight="1" x14ac:dyDescent="0.3">
      <c r="A2323" s="597" t="s">
        <v>23</v>
      </c>
      <c r="B2323" s="597" t="s">
        <v>242</v>
      </c>
      <c r="C2323" s="597" t="s">
        <v>2354</v>
      </c>
      <c r="D2323" s="597" t="s">
        <v>251</v>
      </c>
      <c r="E2323" s="597" t="s">
        <v>3</v>
      </c>
      <c r="F2323" s="597" t="s">
        <v>1644</v>
      </c>
      <c r="G2323" s="597" t="s">
        <v>258</v>
      </c>
      <c r="H2323" s="598" t="str">
        <f t="shared" si="72"/>
        <v>DESENVOLVIMENTO EXPERIMENTAL;INSTITUIÇÃO CREDENCIADA;;PRIVADA;SIM;OBRAS E INSTALACOES;CONSTRUÇÃO DE NOVA EDIFICAÇÃO</v>
      </c>
      <c r="I2323" s="599" t="s">
        <v>1567</v>
      </c>
      <c r="J2323" s="600" t="str">
        <f t="shared" si="73"/>
        <v>DESPESA NÃO ADMITIDA COM RECURSOS DA CLÁUSULA DE P,D&amp;I, CONSIDERANDO O EXECUTOR E A QUALIFICAÇÃO DO PROJETO OU PROGRAMA</v>
      </c>
    </row>
    <row r="2324" spans="1:10" ht="12" customHeight="1" x14ac:dyDescent="0.3">
      <c r="A2324" s="597" t="s">
        <v>23</v>
      </c>
      <c r="B2324" s="597" t="s">
        <v>242</v>
      </c>
      <c r="C2324" s="597" t="s">
        <v>2354</v>
      </c>
      <c r="D2324" s="597" t="s">
        <v>251</v>
      </c>
      <c r="E2324" s="597" t="s">
        <v>3</v>
      </c>
      <c r="F2324" s="597" t="s">
        <v>1644</v>
      </c>
      <c r="G2324" s="597" t="s">
        <v>2067</v>
      </c>
      <c r="H2324" s="598" t="str">
        <f t="shared" ref="H2324:H2385" si="74">CONCATENATE(A2324,$H$2,B2324,$H$2,C2324,$H$2,D2324,$H$2,E2324,$H$2,F2324,$H$2,G2324)</f>
        <v>DESENVOLVIMENTO EXPERIMENTAL;INSTITUIÇÃO CREDENCIADA;;PRIVADA;SIM;OBRAS E INSTALACOES;PROJETO EXECUTIVO E ESTUDOS TÉCNICOS</v>
      </c>
      <c r="I2324" s="599" t="s">
        <v>1567</v>
      </c>
      <c r="J2324" s="600" t="str">
        <f t="shared" ref="J2324:J2385" si="75">IF(I2324="N",J$3,"")</f>
        <v>DESPESA NÃO ADMITIDA COM RECURSOS DA CLÁUSULA DE P,D&amp;I, CONSIDERANDO O EXECUTOR E A QUALIFICAÇÃO DO PROJETO OU PROGRAMA</v>
      </c>
    </row>
    <row r="2325" spans="1:10" ht="12" customHeight="1" x14ac:dyDescent="0.3">
      <c r="A2325" s="597" t="s">
        <v>23</v>
      </c>
      <c r="B2325" s="597" t="s">
        <v>242</v>
      </c>
      <c r="C2325" s="597" t="s">
        <v>2354</v>
      </c>
      <c r="D2325" s="597" t="s">
        <v>251</v>
      </c>
      <c r="E2325" s="597" t="s">
        <v>3</v>
      </c>
      <c r="F2325" s="597" t="s">
        <v>1644</v>
      </c>
      <c r="G2325" s="597" t="s">
        <v>219</v>
      </c>
      <c r="H2325" s="598" t="str">
        <f t="shared" si="74"/>
        <v>DESENVOLVIMENTO EXPERIMENTAL;INSTITUIÇÃO CREDENCIADA;;PRIVADA;SIM;OBRAS E INSTALACOES;REFORMA DE EDIFICAÇÃO</v>
      </c>
      <c r="I2325" s="599" t="s">
        <v>1567</v>
      </c>
      <c r="J2325" s="600" t="str">
        <f t="shared" si="75"/>
        <v>DESPESA NÃO ADMITIDA COM RECURSOS DA CLÁUSULA DE P,D&amp;I, CONSIDERANDO O EXECUTOR E A QUALIFICAÇÃO DO PROJETO OU PROGRAMA</v>
      </c>
    </row>
    <row r="2326" spans="1:10" ht="12" customHeight="1" x14ac:dyDescent="0.3">
      <c r="A2326" s="597" t="s">
        <v>23</v>
      </c>
      <c r="B2326" s="597" t="s">
        <v>242</v>
      </c>
      <c r="C2326" s="597" t="s">
        <v>2354</v>
      </c>
      <c r="D2326" s="597" t="s">
        <v>251</v>
      </c>
      <c r="E2326" s="597" t="s">
        <v>3</v>
      </c>
      <c r="F2326" s="597" t="s">
        <v>1644</v>
      </c>
      <c r="G2326" s="597" t="s">
        <v>2065</v>
      </c>
      <c r="H2326" s="598" t="str">
        <f t="shared" si="74"/>
        <v>DESENVOLVIMENTO EXPERIMENTAL;INSTITUIÇÃO CREDENCIADA;;PRIVADA;SIM;OBRAS E INSTALACOES;SERVIÇO TÉCNICO DE APOIO - INFRAESTRUTURA</v>
      </c>
      <c r="I2326" s="599" t="s">
        <v>1575</v>
      </c>
      <c r="J2326" s="600" t="str">
        <f t="shared" si="75"/>
        <v/>
      </c>
    </row>
    <row r="2327" spans="1:10" ht="12" customHeight="1" x14ac:dyDescent="0.3">
      <c r="A2327" s="597" t="s">
        <v>23</v>
      </c>
      <c r="B2327" s="597" t="s">
        <v>242</v>
      </c>
      <c r="C2327" s="597" t="s">
        <v>2354</v>
      </c>
      <c r="D2327" s="597" t="s">
        <v>251</v>
      </c>
      <c r="E2327" s="597" t="s">
        <v>3</v>
      </c>
      <c r="F2327" s="597" t="s">
        <v>10</v>
      </c>
      <c r="G2327" s="597" t="s">
        <v>1649</v>
      </c>
      <c r="H2327" s="598" t="str">
        <f t="shared" si="74"/>
        <v>DESENVOLVIMENTO EXPERIMENTAL;INSTITUIÇÃO CREDENCIADA;;PRIVADA;SIM;OUTRAS DESPESAS;DESPESA DE IMPORTACAO</v>
      </c>
      <c r="I2327" s="599" t="s">
        <v>1575</v>
      </c>
      <c r="J2327" s="600" t="str">
        <f t="shared" si="75"/>
        <v/>
      </c>
    </row>
    <row r="2328" spans="1:10" ht="12" customHeight="1" x14ac:dyDescent="0.3">
      <c r="A2328" s="597" t="s">
        <v>23</v>
      </c>
      <c r="B2328" s="597" t="s">
        <v>242</v>
      </c>
      <c r="C2328" s="597" t="s">
        <v>2354</v>
      </c>
      <c r="D2328" s="597" t="s">
        <v>251</v>
      </c>
      <c r="E2328" s="597" t="s">
        <v>3</v>
      </c>
      <c r="F2328" s="597" t="s">
        <v>10</v>
      </c>
      <c r="G2328" s="597" t="s">
        <v>1650</v>
      </c>
      <c r="H2328" s="598" t="str">
        <f t="shared" si="74"/>
        <v>DESENVOLVIMENTO EXPERIMENTAL;INSTITUIÇÃO CREDENCIADA;;PRIVADA;SIM;OUTRAS DESPESAS;DESPESA OPERACIONAL E ADMINISTRATIVA</v>
      </c>
      <c r="I2328" s="599" t="s">
        <v>1575</v>
      </c>
      <c r="J2328" s="600" t="str">
        <f t="shared" si="75"/>
        <v/>
      </c>
    </row>
    <row r="2329" spans="1:10" ht="12" customHeight="1" x14ac:dyDescent="0.3">
      <c r="A2329" s="597" t="s">
        <v>23</v>
      </c>
      <c r="B2329" s="597" t="s">
        <v>242</v>
      </c>
      <c r="C2329" s="597" t="s">
        <v>2354</v>
      </c>
      <c r="D2329" s="597" t="s">
        <v>251</v>
      </c>
      <c r="E2329" s="597" t="s">
        <v>3</v>
      </c>
      <c r="F2329" s="597" t="s">
        <v>10</v>
      </c>
      <c r="G2329" s="597" t="s">
        <v>277</v>
      </c>
      <c r="H2329" s="598" t="str">
        <f t="shared" si="74"/>
        <v>DESENVOLVIMENTO EXPERIMENTAL;INSTITUIÇÃO CREDENCIADA;;PRIVADA;SIM;OUTRAS DESPESAS;RESSARCIMENTO DE CUSTOS INDIRETOS</v>
      </c>
      <c r="I2329" s="599" t="s">
        <v>1575</v>
      </c>
      <c r="J2329" s="600" t="str">
        <f t="shared" si="75"/>
        <v/>
      </c>
    </row>
    <row r="2330" spans="1:10" ht="12" customHeight="1" x14ac:dyDescent="0.3">
      <c r="A2330" s="597" t="s">
        <v>23</v>
      </c>
      <c r="B2330" s="597" t="s">
        <v>242</v>
      </c>
      <c r="C2330" s="597" t="s">
        <v>2354</v>
      </c>
      <c r="D2330" s="597" t="s">
        <v>251</v>
      </c>
      <c r="E2330" s="597" t="s">
        <v>3</v>
      </c>
      <c r="F2330" s="597" t="s">
        <v>317</v>
      </c>
      <c r="G2330" s="597" t="s">
        <v>2060</v>
      </c>
      <c r="H2330" s="598" t="str">
        <f t="shared" si="74"/>
        <v>DESENVOLVIMENTO EXPERIMENTAL;INSTITUIÇÃO CREDENCIADA;;PRIVADA;SIM;OUTROS BENS E DIREITOS;DADO GEOLÓGICO, GEOQUÍMICO OU GEOFÍSICO PÚBLICO</v>
      </c>
      <c r="I2330" s="599" t="s">
        <v>1575</v>
      </c>
      <c r="J2330" s="600" t="str">
        <f t="shared" si="75"/>
        <v/>
      </c>
    </row>
    <row r="2331" spans="1:10" ht="12" customHeight="1" x14ac:dyDescent="0.3">
      <c r="A2331" s="597" t="s">
        <v>23</v>
      </c>
      <c r="B2331" s="597" t="s">
        <v>242</v>
      </c>
      <c r="C2331" s="597" t="s">
        <v>2354</v>
      </c>
      <c r="D2331" s="597" t="s">
        <v>251</v>
      </c>
      <c r="E2331" s="597" t="s">
        <v>3</v>
      </c>
      <c r="F2331" s="597" t="s">
        <v>317</v>
      </c>
      <c r="G2331" s="597" t="s">
        <v>220</v>
      </c>
      <c r="H2331" s="598" t="str">
        <f t="shared" si="74"/>
        <v>DESENVOLVIMENTO EXPERIMENTAL;INSTITUIÇÃO CREDENCIADA;;PRIVADA;SIM;OUTROS BENS E DIREITOS;DADO NÃO REGULADO PELA ANP</v>
      </c>
      <c r="I2331" s="599" t="s">
        <v>1575</v>
      </c>
      <c r="J2331" s="600" t="str">
        <f t="shared" si="75"/>
        <v/>
      </c>
    </row>
    <row r="2332" spans="1:10" ht="12" customHeight="1" x14ac:dyDescent="0.3">
      <c r="A2332" s="597" t="s">
        <v>23</v>
      </c>
      <c r="B2332" s="597" t="s">
        <v>242</v>
      </c>
      <c r="C2332" s="597" t="s">
        <v>2354</v>
      </c>
      <c r="D2332" s="597" t="s">
        <v>251</v>
      </c>
      <c r="E2332" s="597" t="s">
        <v>3</v>
      </c>
      <c r="F2332" s="597" t="s">
        <v>317</v>
      </c>
      <c r="G2332" s="597" t="s">
        <v>215</v>
      </c>
      <c r="H2332" s="598" t="str">
        <f t="shared" si="74"/>
        <v>DESENVOLVIMENTO EXPERIMENTAL;INSTITUIÇÃO CREDENCIADA;;PRIVADA;SIM;OUTROS BENS E DIREITOS;MATERIAL BIBLIOGRÁFICO</v>
      </c>
      <c r="I2332" s="599" t="s">
        <v>1575</v>
      </c>
      <c r="J2332" s="600" t="str">
        <f t="shared" si="75"/>
        <v/>
      </c>
    </row>
    <row r="2333" spans="1:10" ht="12" customHeight="1" x14ac:dyDescent="0.3">
      <c r="A2333" s="597" t="s">
        <v>23</v>
      </c>
      <c r="B2333" s="597" t="s">
        <v>242</v>
      </c>
      <c r="C2333" s="597" t="s">
        <v>2354</v>
      </c>
      <c r="D2333" s="597" t="s">
        <v>251</v>
      </c>
      <c r="E2333" s="597" t="s">
        <v>3</v>
      </c>
      <c r="F2333" s="597" t="s">
        <v>317</v>
      </c>
      <c r="G2333" s="597" t="s">
        <v>2068</v>
      </c>
      <c r="H2333" s="598" t="str">
        <f t="shared" si="74"/>
        <v>DESENVOLVIMENTO EXPERIMENTAL;INSTITUIÇÃO CREDENCIADA;;PRIVADA;SIM;OUTROS BENS E DIREITOS;OUTRO (ESPECIFIQUE)</v>
      </c>
      <c r="I2333" s="599" t="s">
        <v>1575</v>
      </c>
      <c r="J2333" s="600" t="str">
        <f t="shared" si="75"/>
        <v/>
      </c>
    </row>
    <row r="2334" spans="1:10" ht="12" customHeight="1" x14ac:dyDescent="0.3">
      <c r="A2334" s="597" t="s">
        <v>23</v>
      </c>
      <c r="B2334" s="597" t="s">
        <v>242</v>
      </c>
      <c r="C2334" s="597" t="s">
        <v>2354</v>
      </c>
      <c r="D2334" s="597" t="s">
        <v>251</v>
      </c>
      <c r="E2334" s="597" t="s">
        <v>3</v>
      </c>
      <c r="F2334" s="597" t="s">
        <v>317</v>
      </c>
      <c r="G2334" s="597" t="s">
        <v>321</v>
      </c>
      <c r="H2334" s="598" t="str">
        <f t="shared" si="74"/>
        <v>DESENVOLVIMENTO EXPERIMENTAL;INSTITUIÇÃO CREDENCIADA;;PRIVADA;SIM;OUTROS BENS E DIREITOS;SOFTWARE</v>
      </c>
      <c r="I2334" s="599" t="s">
        <v>1575</v>
      </c>
      <c r="J2334" s="600" t="str">
        <f t="shared" si="75"/>
        <v/>
      </c>
    </row>
    <row r="2335" spans="1:10" ht="12" customHeight="1" x14ac:dyDescent="0.3">
      <c r="A2335" s="597" t="s">
        <v>23</v>
      </c>
      <c r="B2335" s="597" t="s">
        <v>242</v>
      </c>
      <c r="C2335" s="597" t="s">
        <v>2354</v>
      </c>
      <c r="D2335" s="597" t="s">
        <v>251</v>
      </c>
      <c r="E2335" s="597" t="s">
        <v>3</v>
      </c>
      <c r="F2335" s="597" t="s">
        <v>409</v>
      </c>
      <c r="G2335" s="597" t="s">
        <v>2202</v>
      </c>
      <c r="H2335" s="598" t="str">
        <f t="shared" si="74"/>
        <v>DESENVOLVIMENTO EXPERIMENTAL;INSTITUIÇÃO CREDENCIADA;;PRIVADA;SIM;PASSAGENS;NA</v>
      </c>
      <c r="I2335" s="599" t="s">
        <v>1575</v>
      </c>
      <c r="J2335" s="600" t="str">
        <f t="shared" si="75"/>
        <v/>
      </c>
    </row>
    <row r="2336" spans="1:10" ht="12" customHeight="1" x14ac:dyDescent="0.3">
      <c r="A2336" s="597" t="s">
        <v>23</v>
      </c>
      <c r="B2336" s="597" t="s">
        <v>242</v>
      </c>
      <c r="C2336" s="597" t="s">
        <v>2354</v>
      </c>
      <c r="D2336" s="597" t="s">
        <v>251</v>
      </c>
      <c r="E2336" s="597" t="s">
        <v>3</v>
      </c>
      <c r="F2336" s="597" t="s">
        <v>1705</v>
      </c>
      <c r="G2336" s="597" t="s">
        <v>2058</v>
      </c>
      <c r="H2336" s="598" t="str">
        <f t="shared" si="74"/>
        <v>DESENVOLVIMENTO EXPERIMENTAL;INSTITUIÇÃO CREDENCIADA;;PRIVADA;SIM;PROTOTIPO;MATERIAL OU COMPONENTE - PROTÓTIPO OU UNIDADE PILOTO</v>
      </c>
      <c r="I2336" s="599" t="s">
        <v>1575</v>
      </c>
      <c r="J2336" s="600" t="str">
        <f t="shared" si="75"/>
        <v/>
      </c>
    </row>
    <row r="2337" spans="1:10" ht="12" customHeight="1" x14ac:dyDescent="0.3">
      <c r="A2337" s="597" t="s">
        <v>23</v>
      </c>
      <c r="B2337" s="597" t="s">
        <v>242</v>
      </c>
      <c r="C2337" s="597" t="s">
        <v>2354</v>
      </c>
      <c r="D2337" s="597" t="s">
        <v>251</v>
      </c>
      <c r="E2337" s="597" t="s">
        <v>3</v>
      </c>
      <c r="F2337" s="597" t="s">
        <v>1705</v>
      </c>
      <c r="G2337" s="597" t="s">
        <v>2059</v>
      </c>
      <c r="H2337" s="598" t="str">
        <f t="shared" si="74"/>
        <v>DESENVOLVIMENTO EXPERIMENTAL;INSTITUIÇÃO CREDENCIADA;;PRIVADA;SIM;PROTOTIPO;SERVIÇO DE TERCEIRO - PROTÓTIPO OU UNIDADE PILOTO</v>
      </c>
      <c r="I2337" s="599" t="s">
        <v>1575</v>
      </c>
      <c r="J2337" s="600" t="str">
        <f t="shared" si="75"/>
        <v/>
      </c>
    </row>
    <row r="2338" spans="1:10" ht="12" customHeight="1" x14ac:dyDescent="0.3">
      <c r="A2338" s="597" t="s">
        <v>23</v>
      </c>
      <c r="B2338" s="597" t="s">
        <v>242</v>
      </c>
      <c r="C2338" s="597" t="s">
        <v>2354</v>
      </c>
      <c r="D2338" s="597" t="s">
        <v>251</v>
      </c>
      <c r="E2338" s="597" t="s">
        <v>3</v>
      </c>
      <c r="F2338" s="597" t="s">
        <v>303</v>
      </c>
      <c r="G2338" s="597" t="s">
        <v>1647</v>
      </c>
      <c r="H2338" s="598" t="str">
        <f t="shared" si="74"/>
        <v>DESENVOLVIMENTO EXPERIMENTAL;INSTITUIÇÃO CREDENCIADA;;PRIVADA;SIM;RECURSOS HUMANOS;BOLSA</v>
      </c>
      <c r="I2338" s="599" t="s">
        <v>1567</v>
      </c>
      <c r="J2338" s="600" t="str">
        <f t="shared" si="75"/>
        <v>DESPESA NÃO ADMITIDA COM RECURSOS DA CLÁUSULA DE P,D&amp;I, CONSIDERANDO O EXECUTOR E A QUALIFICAÇÃO DO PROJETO OU PROGRAMA</v>
      </c>
    </row>
    <row r="2339" spans="1:10" ht="12" customHeight="1" x14ac:dyDescent="0.3">
      <c r="A2339" s="597" t="s">
        <v>23</v>
      </c>
      <c r="B2339" s="597" t="s">
        <v>242</v>
      </c>
      <c r="C2339" s="597" t="s">
        <v>2354</v>
      </c>
      <c r="D2339" s="597" t="s">
        <v>251</v>
      </c>
      <c r="E2339" s="597" t="s">
        <v>3</v>
      </c>
      <c r="F2339" s="597" t="s">
        <v>303</v>
      </c>
      <c r="G2339" s="597" t="s">
        <v>270</v>
      </c>
      <c r="H2339" s="598" t="str">
        <f t="shared" si="74"/>
        <v>DESENVOLVIMENTO EXPERIMENTAL;INSTITUIÇÃO CREDENCIADA;;PRIVADA;SIM;RECURSOS HUMANOS;TAXA DE BANCADA</v>
      </c>
      <c r="I2339" s="599" t="s">
        <v>1567</v>
      </c>
      <c r="J2339" s="600" t="str">
        <f t="shared" si="75"/>
        <v>DESPESA NÃO ADMITIDA COM RECURSOS DA CLÁUSULA DE P,D&amp;I, CONSIDERANDO O EXECUTOR E A QUALIFICAÇÃO DO PROJETO OU PROGRAMA</v>
      </c>
    </row>
    <row r="2340" spans="1:10" ht="12" customHeight="1" x14ac:dyDescent="0.3">
      <c r="A2340" s="597" t="s">
        <v>23</v>
      </c>
      <c r="B2340" s="597" t="s">
        <v>242</v>
      </c>
      <c r="C2340" s="597" t="s">
        <v>2354</v>
      </c>
      <c r="D2340" s="597" t="s">
        <v>251</v>
      </c>
      <c r="E2340" s="597" t="s">
        <v>3</v>
      </c>
      <c r="F2340" s="597" t="s">
        <v>2357</v>
      </c>
      <c r="G2340" s="597" t="s">
        <v>232</v>
      </c>
      <c r="H2340" s="598" t="str">
        <f t="shared" si="74"/>
        <v>DESENVOLVIMENTO EXPERIMENTAL;INSTITUIÇÃO CREDENCIADA;;PRIVADA;SIM;SERVICOS;OUTRO SERVIÇO DE APOIO</v>
      </c>
      <c r="I2340" s="599" t="s">
        <v>1575</v>
      </c>
      <c r="J2340" s="600" t="str">
        <f t="shared" si="75"/>
        <v/>
      </c>
    </row>
    <row r="2341" spans="1:10" ht="12" customHeight="1" x14ac:dyDescent="0.3">
      <c r="A2341" s="597" t="s">
        <v>23</v>
      </c>
      <c r="B2341" s="597" t="s">
        <v>242</v>
      </c>
      <c r="C2341" s="597" t="s">
        <v>2354</v>
      </c>
      <c r="D2341" s="597" t="s">
        <v>251</v>
      </c>
      <c r="E2341" s="597" t="s">
        <v>3</v>
      </c>
      <c r="F2341" s="597" t="s">
        <v>2357</v>
      </c>
      <c r="G2341" s="597" t="s">
        <v>221</v>
      </c>
      <c r="H2341" s="598" t="str">
        <f t="shared" si="74"/>
        <v>DESENVOLVIMENTO EXPERIMENTAL;INSTITUIÇÃO CREDENCIADA;;PRIVADA;SIM;SERVICOS;PERFURAÇÃO DE POÇO ESTRATIGRÁFICO</v>
      </c>
      <c r="I2341" s="599" t="s">
        <v>1567</v>
      </c>
      <c r="J2341" s="600" t="str">
        <f t="shared" si="75"/>
        <v>DESPESA NÃO ADMITIDA COM RECURSOS DA CLÁUSULA DE P,D&amp;I, CONSIDERANDO O EXECUTOR E A QUALIFICAÇÃO DO PROJETO OU PROGRAMA</v>
      </c>
    </row>
    <row r="2342" spans="1:10" ht="12" customHeight="1" x14ac:dyDescent="0.3">
      <c r="A2342" s="597" t="s">
        <v>23</v>
      </c>
      <c r="B2342" s="597" t="s">
        <v>242</v>
      </c>
      <c r="C2342" s="597" t="s">
        <v>2354</v>
      </c>
      <c r="D2342" s="597" t="s">
        <v>251</v>
      </c>
      <c r="E2342" s="597" t="s">
        <v>3</v>
      </c>
      <c r="F2342" s="597" t="s">
        <v>2357</v>
      </c>
      <c r="G2342" s="597" t="s">
        <v>2055</v>
      </c>
      <c r="H2342" s="598" t="str">
        <f t="shared" si="74"/>
        <v>DESENVOLVIMENTO EXPERIMENTAL;INSTITUIÇÃO CREDENCIADA;;PRIVADA;SIM;SERVICOS;SERVIÇO DE APOIO PARA AQUISIÇÃO DE DADOS</v>
      </c>
      <c r="I2342" s="599" t="s">
        <v>1567</v>
      </c>
      <c r="J2342" s="600" t="str">
        <f t="shared" si="75"/>
        <v>DESPESA NÃO ADMITIDA COM RECURSOS DA CLÁUSULA DE P,D&amp;I, CONSIDERANDO O EXECUTOR E A QUALIFICAÇÃO DO PROJETO OU PROGRAMA</v>
      </c>
    </row>
    <row r="2343" spans="1:10" ht="12" customHeight="1" x14ac:dyDescent="0.3">
      <c r="A2343" s="597" t="s">
        <v>23</v>
      </c>
      <c r="B2343" s="597" t="s">
        <v>242</v>
      </c>
      <c r="C2343" s="597" t="s">
        <v>2354</v>
      </c>
      <c r="D2343" s="597" t="s">
        <v>251</v>
      </c>
      <c r="E2343" s="597" t="s">
        <v>3</v>
      </c>
      <c r="F2343" s="597" t="s">
        <v>2357</v>
      </c>
      <c r="G2343" s="597" t="s">
        <v>230</v>
      </c>
      <c r="H2343" s="598" t="str">
        <f t="shared" si="74"/>
        <v>DESENVOLVIMENTO EXPERIMENTAL;INSTITUIÇÃO CREDENCIADA;;PRIVADA;SIM;SERVICOS;SERVIÇO DE EDITORAÇÃO E IMPRESSÃO</v>
      </c>
      <c r="I2343" s="599" t="s">
        <v>1575</v>
      </c>
      <c r="J2343" s="600" t="str">
        <f t="shared" si="75"/>
        <v/>
      </c>
    </row>
    <row r="2344" spans="1:10" ht="12" customHeight="1" x14ac:dyDescent="0.3">
      <c r="A2344" s="597" t="s">
        <v>23</v>
      </c>
      <c r="B2344" s="597" t="s">
        <v>242</v>
      </c>
      <c r="C2344" s="597" t="s">
        <v>2354</v>
      </c>
      <c r="D2344" s="597" t="s">
        <v>251</v>
      </c>
      <c r="E2344" s="597" t="s">
        <v>3</v>
      </c>
      <c r="F2344" s="597" t="s">
        <v>2357</v>
      </c>
      <c r="G2344" s="597" t="s">
        <v>231</v>
      </c>
      <c r="H2344" s="598" t="str">
        <f t="shared" si="74"/>
        <v>DESENVOLVIMENTO EXPERIMENTAL;INSTITUIÇÃO CREDENCIADA;;PRIVADA;SIM;SERVICOS;SERVIÇO DE LOCOMOÇÃO E TRANSPORTE</v>
      </c>
      <c r="I2344" s="599" t="s">
        <v>1575</v>
      </c>
      <c r="J2344" s="600" t="str">
        <f t="shared" si="75"/>
        <v/>
      </c>
    </row>
    <row r="2345" spans="1:10" ht="12" customHeight="1" x14ac:dyDescent="0.3">
      <c r="A2345" s="597" t="s">
        <v>23</v>
      </c>
      <c r="B2345" s="597" t="s">
        <v>242</v>
      </c>
      <c r="C2345" s="597" t="s">
        <v>2354</v>
      </c>
      <c r="D2345" s="597" t="s">
        <v>251</v>
      </c>
      <c r="E2345" s="597" t="s">
        <v>3</v>
      </c>
      <c r="F2345" s="597" t="s">
        <v>2357</v>
      </c>
      <c r="G2345" s="597" t="s">
        <v>2358</v>
      </c>
      <c r="H2345" s="598" t="str">
        <f t="shared" si="74"/>
        <v>DESENVOLVIMENTO EXPERIMENTAL;INSTITUIÇÃO CREDENCIADA;;PRIVADA;SIM;SERVICOS;SERVIÇO DE MANUTENÇÃO</v>
      </c>
      <c r="I2345" s="599" t="s">
        <v>1575</v>
      </c>
      <c r="J2345" s="600" t="str">
        <f t="shared" si="75"/>
        <v/>
      </c>
    </row>
    <row r="2346" spans="1:10" ht="12" customHeight="1" x14ac:dyDescent="0.3">
      <c r="A2346" s="597" t="s">
        <v>23</v>
      </c>
      <c r="B2346" s="597" t="s">
        <v>242</v>
      </c>
      <c r="C2346" s="597" t="s">
        <v>2354</v>
      </c>
      <c r="D2346" s="597" t="s">
        <v>251</v>
      </c>
      <c r="E2346" s="597" t="s">
        <v>3</v>
      </c>
      <c r="F2346" s="597" t="s">
        <v>2357</v>
      </c>
      <c r="G2346" s="597" t="s">
        <v>2399</v>
      </c>
      <c r="H2346" s="598" t="str">
        <f t="shared" si="74"/>
        <v>DESENVOLVIMENTO EXPERIMENTAL;INSTITUIÇÃO CREDENCIADA;;PRIVADA;SIM;SERVICOS;SERVIÇO TÉCNICO ESPECIALIZADO</v>
      </c>
      <c r="I2346" s="599" t="s">
        <v>1575</v>
      </c>
      <c r="J2346" s="600" t="str">
        <f t="shared" si="75"/>
        <v/>
      </c>
    </row>
    <row r="2347" spans="1:10" ht="12" customHeight="1" x14ac:dyDescent="0.3">
      <c r="A2347" s="597" t="s">
        <v>23</v>
      </c>
      <c r="B2347" s="597" t="s">
        <v>242</v>
      </c>
      <c r="C2347" s="597" t="s">
        <v>2354</v>
      </c>
      <c r="D2347" s="597" t="s">
        <v>251</v>
      </c>
      <c r="E2347" s="597" t="s">
        <v>3</v>
      </c>
      <c r="F2347" s="597" t="s">
        <v>2357</v>
      </c>
      <c r="G2347" s="597" t="s">
        <v>2359</v>
      </c>
      <c r="H2347" s="598" t="str">
        <f t="shared" si="74"/>
        <v>DESENVOLVIMENTO EXPERIMENTAL;INSTITUIÇÃO CREDENCIADA;;PRIVADA;SIM;SERVICOS;SERVIÇOS COMPUTACIONAIS</v>
      </c>
      <c r="I2347" s="599" t="s">
        <v>1575</v>
      </c>
      <c r="J2347" s="600" t="str">
        <f t="shared" si="75"/>
        <v/>
      </c>
    </row>
    <row r="2348" spans="1:10" ht="12" customHeight="1" x14ac:dyDescent="0.3">
      <c r="A2348" s="597" t="s">
        <v>23</v>
      </c>
      <c r="B2348" s="597" t="s">
        <v>242</v>
      </c>
      <c r="C2348" s="597" t="s">
        <v>2354</v>
      </c>
      <c r="D2348" s="597" t="s">
        <v>251</v>
      </c>
      <c r="E2348" s="597" t="s">
        <v>3</v>
      </c>
      <c r="F2348" s="597" t="s">
        <v>2357</v>
      </c>
      <c r="G2348" s="597" t="s">
        <v>229</v>
      </c>
      <c r="H2348" s="598" t="str">
        <f t="shared" si="74"/>
        <v>DESENVOLVIMENTO EXPERIMENTAL;INSTITUIÇÃO CREDENCIADA;;PRIVADA;SIM;SERVICOS;TAXA DE INSCRIÇÃO EM CONGRESSO OU EVENTO</v>
      </c>
      <c r="I2348" s="599" t="s">
        <v>1575</v>
      </c>
      <c r="J2348" s="600" t="str">
        <f t="shared" si="75"/>
        <v/>
      </c>
    </row>
    <row r="2349" spans="1:10" ht="12" customHeight="1" x14ac:dyDescent="0.3">
      <c r="A2349" s="597" t="s">
        <v>23</v>
      </c>
      <c r="B2349" s="597" t="s">
        <v>242</v>
      </c>
      <c r="C2349" s="597" t="s">
        <v>2354</v>
      </c>
      <c r="D2349" s="597" t="s">
        <v>251</v>
      </c>
      <c r="E2349" s="597" t="s">
        <v>3</v>
      </c>
      <c r="F2349" s="597" t="s">
        <v>2360</v>
      </c>
      <c r="G2349" s="597" t="s">
        <v>2064</v>
      </c>
      <c r="H2349" s="598" t="str">
        <f t="shared" si="74"/>
        <v>DESENVOLVIMENTO EXPERIMENTAL;INSTITUIÇÃO CREDENCIADA;;PRIVADA;SIM;SERVICOS - TIB;SERVIÇO DE TIB</v>
      </c>
      <c r="I2349" s="599" t="s">
        <v>1567</v>
      </c>
      <c r="J2349" s="600" t="str">
        <f t="shared" si="75"/>
        <v>DESPESA NÃO ADMITIDA COM RECURSOS DA CLÁUSULA DE P,D&amp;I, CONSIDERANDO O EXECUTOR E A QUALIFICAÇÃO DO PROJETO OU PROGRAMA</v>
      </c>
    </row>
    <row r="2350" spans="1:10" ht="12" customHeight="1" x14ac:dyDescent="0.3">
      <c r="A2350" s="597" t="s">
        <v>23</v>
      </c>
      <c r="B2350" s="597" t="s">
        <v>242</v>
      </c>
      <c r="C2350" s="597" t="s">
        <v>2354</v>
      </c>
      <c r="D2350" s="597" t="s">
        <v>251</v>
      </c>
      <c r="E2350" s="597" t="s">
        <v>3</v>
      </c>
      <c r="F2350" s="597" t="s">
        <v>2360</v>
      </c>
      <c r="G2350" s="597" t="s">
        <v>2057</v>
      </c>
      <c r="H2350" s="598" t="str">
        <f t="shared" si="74"/>
        <v>DESENVOLVIMENTO EXPERIMENTAL;INSTITUIÇÃO CREDENCIADA;;PRIVADA;SIM;SERVICOS - TIB;SERVIÇO DE TREINAMENTO, SUPORTE E QUALIFICAÇÃO</v>
      </c>
      <c r="I2350" s="599" t="s">
        <v>1567</v>
      </c>
      <c r="J2350" s="600" t="str">
        <f t="shared" si="75"/>
        <v>DESPESA NÃO ADMITIDA COM RECURSOS DA CLÁUSULA DE P,D&amp;I, CONSIDERANDO O EXECUTOR E A QUALIFICAÇÃO DO PROJETO OU PROGRAMA</v>
      </c>
    </row>
    <row r="2351" spans="1:10" ht="12" customHeight="1" x14ac:dyDescent="0.3">
      <c r="A2351" s="597" t="s">
        <v>23</v>
      </c>
      <c r="B2351" s="597" t="s">
        <v>242</v>
      </c>
      <c r="C2351" s="597" t="s">
        <v>2354</v>
      </c>
      <c r="D2351" s="597" t="s">
        <v>251</v>
      </c>
      <c r="E2351" s="597" t="s">
        <v>3</v>
      </c>
      <c r="F2351" s="597" t="s">
        <v>2360</v>
      </c>
      <c r="G2351" s="597" t="s">
        <v>2056</v>
      </c>
      <c r="H2351" s="598" t="str">
        <f t="shared" si="74"/>
        <v>DESENVOLVIMENTO EXPERIMENTAL;INSTITUIÇÃO CREDENCIADA;;PRIVADA;SIM;SERVICOS - TIB;SERVIÇO ESPECIALIZADO PARA TIB - NORMALIZAÇÃO</v>
      </c>
      <c r="I2351" s="599" t="s">
        <v>1567</v>
      </c>
      <c r="J2351" s="600" t="str">
        <f t="shared" si="75"/>
        <v>DESPESA NÃO ADMITIDA COM RECURSOS DA CLÁUSULA DE P,D&amp;I, CONSIDERANDO O EXECUTOR E A QUALIFICAÇÃO DO PROJETO OU PROGRAMA</v>
      </c>
    </row>
    <row r="2352" spans="1:10" ht="12" customHeight="1" x14ac:dyDescent="0.3">
      <c r="A2352" s="597" t="s">
        <v>23</v>
      </c>
      <c r="B2352" s="597" t="s">
        <v>242</v>
      </c>
      <c r="C2352" s="597" t="s">
        <v>2354</v>
      </c>
      <c r="D2352" s="597" t="s">
        <v>251</v>
      </c>
      <c r="E2352" s="597" t="s">
        <v>3</v>
      </c>
      <c r="F2352" s="597" t="s">
        <v>1648</v>
      </c>
      <c r="G2352" s="597" t="s">
        <v>2202</v>
      </c>
      <c r="H2352" s="598" t="str">
        <f t="shared" si="74"/>
        <v>DESENVOLVIMENTO EXPERIMENTAL;INSTITUIÇÃO CREDENCIADA;;PRIVADA;SIM;TESTES OPERACIONAIS;NA</v>
      </c>
      <c r="I2352" s="599" t="s">
        <v>1567</v>
      </c>
      <c r="J2352" s="600" t="str">
        <f t="shared" si="75"/>
        <v>DESPESA NÃO ADMITIDA COM RECURSOS DA CLÁUSULA DE P,D&amp;I, CONSIDERANDO O EXECUTOR E A QUALIFICAÇÃO DO PROJETO OU PROGRAMA</v>
      </c>
    </row>
    <row r="2353" spans="1:10" ht="12" customHeight="1" x14ac:dyDescent="0.3">
      <c r="A2353" s="597" t="s">
        <v>23</v>
      </c>
      <c r="B2353" s="597" t="s">
        <v>242</v>
      </c>
      <c r="C2353" s="597" t="s">
        <v>2354</v>
      </c>
      <c r="D2353" s="597" t="s">
        <v>251</v>
      </c>
      <c r="E2353" s="597" t="s">
        <v>3</v>
      </c>
      <c r="F2353" s="597" t="s">
        <v>281</v>
      </c>
      <c r="G2353" s="597" t="s">
        <v>2202</v>
      </c>
      <c r="H2353" s="598" t="str">
        <f t="shared" si="74"/>
        <v>DESENVOLVIMENTO EXPERIMENTAL;INSTITUIÇÃO CREDENCIADA;;PRIVADA;SIM;TRIBUTOS;NA</v>
      </c>
      <c r="I2353" s="599" t="s">
        <v>1575</v>
      </c>
      <c r="J2353" s="600" t="str">
        <f t="shared" si="75"/>
        <v/>
      </c>
    </row>
    <row r="2354" spans="1:10" ht="12" customHeight="1" x14ac:dyDescent="0.3">
      <c r="A2354" s="597" t="s">
        <v>23</v>
      </c>
      <c r="B2354" s="597" t="s">
        <v>242</v>
      </c>
      <c r="C2354" s="597" t="s">
        <v>2354</v>
      </c>
      <c r="D2354" s="597" t="s">
        <v>250</v>
      </c>
      <c r="E2354" s="597" t="s">
        <v>2354</v>
      </c>
      <c r="F2354" s="597" t="s">
        <v>1646</v>
      </c>
      <c r="G2354" s="597" t="s">
        <v>2050</v>
      </c>
      <c r="H2354" s="598" t="str">
        <f t="shared" si="74"/>
        <v>DESENVOLVIMENTO EXPERIMENTAL;INSTITUIÇÃO CREDENCIADA;;PÚBLICA;;CAPACITACAO DE FORNECEDORES;BENS E MATERIAIS - CABEÇA DE SÉRIE E LOTE PILOTO</v>
      </c>
      <c r="I2354" s="599" t="s">
        <v>1567</v>
      </c>
      <c r="J2354" s="600" t="str">
        <f t="shared" si="75"/>
        <v>DESPESA NÃO ADMITIDA COM RECURSOS DA CLÁUSULA DE P,D&amp;I, CONSIDERANDO O EXECUTOR E A QUALIFICAÇÃO DO PROJETO OU PROGRAMA</v>
      </c>
    </row>
    <row r="2355" spans="1:10" ht="12" customHeight="1" x14ac:dyDescent="0.3">
      <c r="A2355" s="597" t="s">
        <v>23</v>
      </c>
      <c r="B2355" s="597" t="s">
        <v>242</v>
      </c>
      <c r="C2355" s="597" t="s">
        <v>2354</v>
      </c>
      <c r="D2355" s="597" t="s">
        <v>250</v>
      </c>
      <c r="E2355" s="597" t="s">
        <v>2354</v>
      </c>
      <c r="F2355" s="597" t="s">
        <v>1646</v>
      </c>
      <c r="G2355" s="597" t="s">
        <v>2053</v>
      </c>
      <c r="H2355" s="598" t="str">
        <f t="shared" si="74"/>
        <v>DESENVOLVIMENTO EXPERIMENTAL;INSTITUIÇÃO CREDENCIADA;;PÚBLICA;;CAPACITACAO DE FORNECEDORES;EQUIPAMENTOS E MATERIAIS - PRIMEIRO LOTE</v>
      </c>
      <c r="I2355" s="599" t="s">
        <v>1567</v>
      </c>
      <c r="J2355" s="600" t="str">
        <f t="shared" si="75"/>
        <v>DESPESA NÃO ADMITIDA COM RECURSOS DA CLÁUSULA DE P,D&amp;I, CONSIDERANDO O EXECUTOR E A QUALIFICAÇÃO DO PROJETO OU PROGRAMA</v>
      </c>
    </row>
    <row r="2356" spans="1:10" ht="12" customHeight="1" x14ac:dyDescent="0.3">
      <c r="A2356" s="597" t="s">
        <v>23</v>
      </c>
      <c r="B2356" s="597" t="s">
        <v>242</v>
      </c>
      <c r="C2356" s="597" t="s">
        <v>2354</v>
      </c>
      <c r="D2356" s="597" t="s">
        <v>250</v>
      </c>
      <c r="E2356" s="597" t="s">
        <v>2354</v>
      </c>
      <c r="F2356" s="597" t="s">
        <v>1646</v>
      </c>
      <c r="G2356" s="597" t="s">
        <v>260</v>
      </c>
      <c r="H2356" s="598" t="str">
        <f t="shared" si="74"/>
        <v>DESENVOLVIMENTO EXPERIMENTAL;INSTITUIÇÃO CREDENCIADA;;PÚBLICA;;CAPACITACAO DE FORNECEDORES;EQUIPAMENTOS LABORATORIAIS</v>
      </c>
      <c r="I2356" s="599" t="s">
        <v>1567</v>
      </c>
      <c r="J2356" s="600" t="str">
        <f t="shared" si="75"/>
        <v>DESPESA NÃO ADMITIDA COM RECURSOS DA CLÁUSULA DE P,D&amp;I, CONSIDERANDO O EXECUTOR E A QUALIFICAÇÃO DO PROJETO OU PROGRAMA</v>
      </c>
    </row>
    <row r="2357" spans="1:10" ht="12" customHeight="1" x14ac:dyDescent="0.3">
      <c r="A2357" s="597" t="s">
        <v>23</v>
      </c>
      <c r="B2357" s="597" t="s">
        <v>242</v>
      </c>
      <c r="C2357" s="597" t="s">
        <v>2354</v>
      </c>
      <c r="D2357" s="597" t="s">
        <v>250</v>
      </c>
      <c r="E2357" s="597" t="s">
        <v>2354</v>
      </c>
      <c r="F2357" s="597" t="s">
        <v>1646</v>
      </c>
      <c r="G2357" s="597" t="s">
        <v>2052</v>
      </c>
      <c r="H2357" s="598" t="str">
        <f t="shared" si="74"/>
        <v>DESENVOLVIMENTO EXPERIMENTAL;INSTITUIÇÃO CREDENCIADA;;PÚBLICA;;CAPACITACAO DE FORNECEDORES;ESTUDOS DE VIABILIDADE TÉCNICA E ECONÔMICA</v>
      </c>
      <c r="I2357" s="599" t="s">
        <v>1567</v>
      </c>
      <c r="J2357" s="600" t="str">
        <f t="shared" si="75"/>
        <v>DESPESA NÃO ADMITIDA COM RECURSOS DA CLÁUSULA DE P,D&amp;I, CONSIDERANDO O EXECUTOR E A QUALIFICAÇÃO DO PROJETO OU PROGRAMA</v>
      </c>
    </row>
    <row r="2358" spans="1:10" ht="12" customHeight="1" x14ac:dyDescent="0.3">
      <c r="A2358" s="597" t="s">
        <v>23</v>
      </c>
      <c r="B2358" s="597" t="s">
        <v>242</v>
      </c>
      <c r="C2358" s="597" t="s">
        <v>2354</v>
      </c>
      <c r="D2358" s="597" t="s">
        <v>250</v>
      </c>
      <c r="E2358" s="597" t="s">
        <v>2354</v>
      </c>
      <c r="F2358" s="597" t="s">
        <v>1646</v>
      </c>
      <c r="G2358" s="597" t="s">
        <v>2051</v>
      </c>
      <c r="H2358" s="598" t="str">
        <f t="shared" si="74"/>
        <v>DESENVOLVIMENTO EXPERIMENTAL;INSTITUIÇÃO CREDENCIADA;;PÚBLICA;;CAPACITACAO DE FORNECEDORES;SERVIÇOS - CABEÇA DE SÉRIE E LOTE PILOTO</v>
      </c>
      <c r="I2358" s="599" t="s">
        <v>1567</v>
      </c>
      <c r="J2358" s="600" t="str">
        <f t="shared" si="75"/>
        <v>DESPESA NÃO ADMITIDA COM RECURSOS DA CLÁUSULA DE P,D&amp;I, CONSIDERANDO O EXECUTOR E A QUALIFICAÇÃO DO PROJETO OU PROGRAMA</v>
      </c>
    </row>
    <row r="2359" spans="1:10" ht="12" customHeight="1" x14ac:dyDescent="0.3">
      <c r="A2359" s="597" t="s">
        <v>23</v>
      </c>
      <c r="B2359" s="597" t="s">
        <v>242</v>
      </c>
      <c r="C2359" s="597" t="s">
        <v>2354</v>
      </c>
      <c r="D2359" s="597" t="s">
        <v>250</v>
      </c>
      <c r="E2359" s="597" t="s">
        <v>2354</v>
      </c>
      <c r="F2359" s="597" t="s">
        <v>1646</v>
      </c>
      <c r="G2359" s="597" t="s">
        <v>2054</v>
      </c>
      <c r="H2359" s="598" t="str">
        <f t="shared" si="74"/>
        <v>DESENVOLVIMENTO EXPERIMENTAL;INSTITUIÇÃO CREDENCIADA;;PÚBLICA;;CAPACITACAO DE FORNECEDORES;SERVIÇOS - OPERACIONALIZAÇÃO DE EQUIPAMENTOS</v>
      </c>
      <c r="I2359" s="599" t="s">
        <v>1567</v>
      </c>
      <c r="J2359" s="600" t="str">
        <f t="shared" si="75"/>
        <v>DESPESA NÃO ADMITIDA COM RECURSOS DA CLÁUSULA DE P,D&amp;I, CONSIDERANDO O EXECUTOR E A QUALIFICAÇÃO DO PROJETO OU PROGRAMA</v>
      </c>
    </row>
    <row r="2360" spans="1:10" ht="12" customHeight="1" x14ac:dyDescent="0.3">
      <c r="A2360" s="597" t="s">
        <v>23</v>
      </c>
      <c r="B2360" s="597" t="s">
        <v>242</v>
      </c>
      <c r="C2360" s="597" t="s">
        <v>2354</v>
      </c>
      <c r="D2360" s="597" t="s">
        <v>250</v>
      </c>
      <c r="E2360" s="597" t="s">
        <v>2354</v>
      </c>
      <c r="F2360" s="597" t="s">
        <v>2362</v>
      </c>
      <c r="G2360" s="597" t="s">
        <v>2202</v>
      </c>
      <c r="H2360" s="598" t="str">
        <f t="shared" si="74"/>
        <v>DESENVOLVIMENTO EXPERIMENTAL;INSTITUIÇÃO CREDENCIADA;;PÚBLICA;;CUSTOS DIRETOS;NA</v>
      </c>
      <c r="I2360" s="599" t="s">
        <v>1575</v>
      </c>
      <c r="J2360" s="600" t="str">
        <f t="shared" si="75"/>
        <v/>
      </c>
    </row>
    <row r="2361" spans="1:10" ht="12" customHeight="1" x14ac:dyDescent="0.3">
      <c r="A2361" s="597" t="s">
        <v>23</v>
      </c>
      <c r="B2361" s="597" t="s">
        <v>242</v>
      </c>
      <c r="C2361" s="597" t="s">
        <v>2354</v>
      </c>
      <c r="D2361" s="597" t="s">
        <v>250</v>
      </c>
      <c r="E2361" s="597" t="s">
        <v>2354</v>
      </c>
      <c r="F2361" s="597" t="s">
        <v>1643</v>
      </c>
      <c r="G2361" s="597" t="s">
        <v>2202</v>
      </c>
      <c r="H2361" s="598" t="str">
        <f t="shared" si="74"/>
        <v>DESENVOLVIMENTO EXPERIMENTAL;INSTITUIÇÃO CREDENCIADA;;PÚBLICA;;DIARIAS E AJUDA DE CUSTO;NA</v>
      </c>
      <c r="I2361" s="599" t="s">
        <v>1575</v>
      </c>
      <c r="J2361" s="600" t="str">
        <f t="shared" si="75"/>
        <v/>
      </c>
    </row>
    <row r="2362" spans="1:10" ht="12" customHeight="1" x14ac:dyDescent="0.3">
      <c r="A2362" s="597" t="s">
        <v>23</v>
      </c>
      <c r="B2362" s="597" t="s">
        <v>242</v>
      </c>
      <c r="C2362" s="597" t="s">
        <v>2354</v>
      </c>
      <c r="D2362" s="597" t="s">
        <v>250</v>
      </c>
      <c r="E2362" s="597" t="s">
        <v>2354</v>
      </c>
      <c r="F2362" s="597" t="s">
        <v>1645</v>
      </c>
      <c r="G2362" s="597" t="s">
        <v>2361</v>
      </c>
      <c r="H2362" s="598" t="str">
        <f t="shared" si="74"/>
        <v>DESENVOLVIMENTO EXPERIMENTAL;INSTITUIÇÃO CREDENCIADA;;PÚBLICA;;EQUIPAMENTO E MATERIAL PERMANENTE;EQUIPAMENTO</v>
      </c>
      <c r="I2362" s="599" t="s">
        <v>1575</v>
      </c>
      <c r="J2362" s="600" t="str">
        <f t="shared" si="75"/>
        <v/>
      </c>
    </row>
    <row r="2363" spans="1:10" ht="12" customHeight="1" x14ac:dyDescent="0.3">
      <c r="A2363" s="597" t="s">
        <v>23</v>
      </c>
      <c r="B2363" s="597" t="s">
        <v>242</v>
      </c>
      <c r="C2363" s="597" t="s">
        <v>2354</v>
      </c>
      <c r="D2363" s="597" t="s">
        <v>250</v>
      </c>
      <c r="E2363" s="597" t="s">
        <v>2354</v>
      </c>
      <c r="F2363" s="597" t="s">
        <v>1645</v>
      </c>
      <c r="G2363" s="597" t="s">
        <v>1248</v>
      </c>
      <c r="H2363" s="598" t="str">
        <f t="shared" si="74"/>
        <v>DESENVOLVIMENTO EXPERIMENTAL;INSTITUIÇÃO CREDENCIADA;;PÚBLICA;;EQUIPAMENTO E MATERIAL PERMANENTE;MATERIAL PERMANENTE</v>
      </c>
      <c r="I2363" s="599" t="s">
        <v>1575</v>
      </c>
      <c r="J2363" s="600" t="str">
        <f t="shared" si="75"/>
        <v/>
      </c>
    </row>
    <row r="2364" spans="1:10" ht="12" customHeight="1" x14ac:dyDescent="0.3">
      <c r="A2364" s="597" t="s">
        <v>23</v>
      </c>
      <c r="B2364" s="597" t="s">
        <v>242</v>
      </c>
      <c r="C2364" s="597" t="s">
        <v>2354</v>
      </c>
      <c r="D2364" s="597" t="s">
        <v>250</v>
      </c>
      <c r="E2364" s="597" t="s">
        <v>2354</v>
      </c>
      <c r="F2364" s="597" t="s">
        <v>448</v>
      </c>
      <c r="G2364" s="597" t="s">
        <v>2062</v>
      </c>
      <c r="H2364" s="598" t="str">
        <f t="shared" si="74"/>
        <v>DESENVOLVIMENTO EXPERIMENTAL;INSTITUIÇÃO CREDENCIADA;;PÚBLICA;;EQUIPE;BOLSA - ALUNO DE GRADUAÇÃO OU PÓS-GRADUAÇÃO</v>
      </c>
      <c r="I2364" s="599" t="s">
        <v>1575</v>
      </c>
      <c r="J2364" s="600" t="str">
        <f t="shared" si="75"/>
        <v/>
      </c>
    </row>
    <row r="2365" spans="1:10" ht="12" customHeight="1" x14ac:dyDescent="0.3">
      <c r="A2365" s="597" t="s">
        <v>23</v>
      </c>
      <c r="B2365" s="597" t="s">
        <v>242</v>
      </c>
      <c r="C2365" s="597" t="s">
        <v>2354</v>
      </c>
      <c r="D2365" s="597" t="s">
        <v>250</v>
      </c>
      <c r="E2365" s="597" t="s">
        <v>2354</v>
      </c>
      <c r="F2365" s="597" t="s">
        <v>448</v>
      </c>
      <c r="G2365" s="597" t="s">
        <v>2061</v>
      </c>
      <c r="H2365" s="598" t="str">
        <f t="shared" si="74"/>
        <v>DESENVOLVIMENTO EXPERIMENTAL;INSTITUIÇÃO CREDENCIADA;;PÚBLICA;;EQUIPE;BOLSA - DOCENTE OU PESQUISADOR DA INSTITUIÇÃO</v>
      </c>
      <c r="I2365" s="599" t="s">
        <v>1575</v>
      </c>
      <c r="J2365" s="600" t="str">
        <f t="shared" si="75"/>
        <v/>
      </c>
    </row>
    <row r="2366" spans="1:10" ht="12" customHeight="1" x14ac:dyDescent="0.3">
      <c r="A2366" s="597" t="s">
        <v>23</v>
      </c>
      <c r="B2366" s="597" t="s">
        <v>242</v>
      </c>
      <c r="C2366" s="597" t="s">
        <v>2354</v>
      </c>
      <c r="D2366" s="597" t="s">
        <v>250</v>
      </c>
      <c r="E2366" s="597" t="s">
        <v>2354</v>
      </c>
      <c r="F2366" s="597" t="s">
        <v>448</v>
      </c>
      <c r="G2366" s="597" t="s">
        <v>2063</v>
      </c>
      <c r="H2366" s="598" t="str">
        <f t="shared" si="74"/>
        <v>DESENVOLVIMENTO EXPERIMENTAL;INSTITUIÇÃO CREDENCIADA;;PÚBLICA;;EQUIPE;BOLSA - PESQUISADOR VISITANTE</v>
      </c>
      <c r="I2366" s="599" t="s">
        <v>1575</v>
      </c>
      <c r="J2366" s="600" t="str">
        <f t="shared" si="75"/>
        <v/>
      </c>
    </row>
    <row r="2367" spans="1:10" ht="12" customHeight="1" x14ac:dyDescent="0.3">
      <c r="A2367" s="597" t="s">
        <v>23</v>
      </c>
      <c r="B2367" s="597" t="s">
        <v>242</v>
      </c>
      <c r="C2367" s="597" t="s">
        <v>2354</v>
      </c>
      <c r="D2367" s="597" t="s">
        <v>250</v>
      </c>
      <c r="E2367" s="597" t="s">
        <v>2354</v>
      </c>
      <c r="F2367" s="597" t="s">
        <v>448</v>
      </c>
      <c r="G2367" s="597" t="s">
        <v>1641</v>
      </c>
      <c r="H2367" s="598" t="str">
        <f t="shared" si="74"/>
        <v>DESENVOLVIMENTO EXPERIMENTAL;INSTITUIÇÃO CREDENCIADA;;PÚBLICA;;EQUIPE;REMUNERAÇÃO DIRETA</v>
      </c>
      <c r="I2367" s="599" t="s">
        <v>1575</v>
      </c>
      <c r="J2367" s="600" t="str">
        <f t="shared" si="75"/>
        <v/>
      </c>
    </row>
    <row r="2368" spans="1:10" ht="12" customHeight="1" x14ac:dyDescent="0.3">
      <c r="A2368" s="597" t="s">
        <v>23</v>
      </c>
      <c r="B2368" s="597" t="s">
        <v>242</v>
      </c>
      <c r="C2368" s="597" t="s">
        <v>2354</v>
      </c>
      <c r="D2368" s="597" t="s">
        <v>250</v>
      </c>
      <c r="E2368" s="597" t="s">
        <v>2354</v>
      </c>
      <c r="F2368" s="597" t="s">
        <v>1642</v>
      </c>
      <c r="G2368" s="597" t="s">
        <v>2202</v>
      </c>
      <c r="H2368" s="598" t="str">
        <f t="shared" si="74"/>
        <v>DESENVOLVIMENTO EXPERIMENTAL;INSTITUIÇÃO CREDENCIADA;;PÚBLICA;;MATERIAL DE CONSUMO;NA</v>
      </c>
      <c r="I2368" s="599" t="s">
        <v>1575</v>
      </c>
      <c r="J2368" s="600" t="str">
        <f t="shared" si="75"/>
        <v/>
      </c>
    </row>
    <row r="2369" spans="1:10" ht="12" customHeight="1" x14ac:dyDescent="0.3">
      <c r="A2369" s="597" t="s">
        <v>23</v>
      </c>
      <c r="B2369" s="597" t="s">
        <v>242</v>
      </c>
      <c r="C2369" s="597" t="s">
        <v>2354</v>
      </c>
      <c r="D2369" s="597" t="s">
        <v>250</v>
      </c>
      <c r="E2369" s="597" t="s">
        <v>2354</v>
      </c>
      <c r="F2369" s="597" t="s">
        <v>1644</v>
      </c>
      <c r="G2369" s="597" t="s">
        <v>2066</v>
      </c>
      <c r="H2369" s="598" t="str">
        <f t="shared" si="74"/>
        <v>DESENVOLVIMENTO EXPERIMENTAL;INSTITUIÇÃO CREDENCIADA;;PÚBLICA;;OBRAS E INSTALACOES;AMPLIAÇÃO DE ÁREA DE EDIFICAÇÃO</v>
      </c>
      <c r="I2369" s="599" t="s">
        <v>1567</v>
      </c>
      <c r="J2369" s="600" t="str">
        <f t="shared" si="75"/>
        <v>DESPESA NÃO ADMITIDA COM RECURSOS DA CLÁUSULA DE P,D&amp;I, CONSIDERANDO O EXECUTOR E A QUALIFICAÇÃO DO PROJETO OU PROGRAMA</v>
      </c>
    </row>
    <row r="2370" spans="1:10" ht="12" customHeight="1" x14ac:dyDescent="0.3">
      <c r="A2370" s="597" t="s">
        <v>23</v>
      </c>
      <c r="B2370" s="597" t="s">
        <v>242</v>
      </c>
      <c r="C2370" s="597" t="s">
        <v>2354</v>
      </c>
      <c r="D2370" s="597" t="s">
        <v>250</v>
      </c>
      <c r="E2370" s="597" t="s">
        <v>2354</v>
      </c>
      <c r="F2370" s="597" t="s">
        <v>1644</v>
      </c>
      <c r="G2370" s="597" t="s">
        <v>258</v>
      </c>
      <c r="H2370" s="598" t="str">
        <f t="shared" si="74"/>
        <v>DESENVOLVIMENTO EXPERIMENTAL;INSTITUIÇÃO CREDENCIADA;;PÚBLICA;;OBRAS E INSTALACOES;CONSTRUÇÃO DE NOVA EDIFICAÇÃO</v>
      </c>
      <c r="I2370" s="599" t="s">
        <v>1567</v>
      </c>
      <c r="J2370" s="600" t="str">
        <f t="shared" si="75"/>
        <v>DESPESA NÃO ADMITIDA COM RECURSOS DA CLÁUSULA DE P,D&amp;I, CONSIDERANDO O EXECUTOR E A QUALIFICAÇÃO DO PROJETO OU PROGRAMA</v>
      </c>
    </row>
    <row r="2371" spans="1:10" ht="12" customHeight="1" x14ac:dyDescent="0.3">
      <c r="A2371" s="597" t="s">
        <v>23</v>
      </c>
      <c r="B2371" s="597" t="s">
        <v>242</v>
      </c>
      <c r="C2371" s="597" t="s">
        <v>2354</v>
      </c>
      <c r="D2371" s="597" t="s">
        <v>250</v>
      </c>
      <c r="E2371" s="597" t="s">
        <v>2354</v>
      </c>
      <c r="F2371" s="597" t="s">
        <v>1644</v>
      </c>
      <c r="G2371" s="597" t="s">
        <v>2067</v>
      </c>
      <c r="H2371" s="598" t="str">
        <f t="shared" si="74"/>
        <v>DESENVOLVIMENTO EXPERIMENTAL;INSTITUIÇÃO CREDENCIADA;;PÚBLICA;;OBRAS E INSTALACOES;PROJETO EXECUTIVO E ESTUDOS TÉCNICOS</v>
      </c>
      <c r="I2371" s="599" t="s">
        <v>1575</v>
      </c>
      <c r="J2371" s="600" t="str">
        <f t="shared" si="75"/>
        <v/>
      </c>
    </row>
    <row r="2372" spans="1:10" ht="12" customHeight="1" x14ac:dyDescent="0.3">
      <c r="A2372" s="597" t="s">
        <v>23</v>
      </c>
      <c r="B2372" s="597" t="s">
        <v>242</v>
      </c>
      <c r="C2372" s="597" t="s">
        <v>2354</v>
      </c>
      <c r="D2372" s="597" t="s">
        <v>250</v>
      </c>
      <c r="E2372" s="597" t="s">
        <v>2354</v>
      </c>
      <c r="F2372" s="597" t="s">
        <v>1644</v>
      </c>
      <c r="G2372" s="597" t="s">
        <v>219</v>
      </c>
      <c r="H2372" s="598" t="str">
        <f t="shared" si="74"/>
        <v>DESENVOLVIMENTO EXPERIMENTAL;INSTITUIÇÃO CREDENCIADA;;PÚBLICA;;OBRAS E INSTALACOES;REFORMA DE EDIFICAÇÃO</v>
      </c>
      <c r="I2372" s="599" t="s">
        <v>1575</v>
      </c>
      <c r="J2372" s="600" t="str">
        <f t="shared" si="75"/>
        <v/>
      </c>
    </row>
    <row r="2373" spans="1:10" ht="12" customHeight="1" x14ac:dyDescent="0.3">
      <c r="A2373" s="597" t="s">
        <v>23</v>
      </c>
      <c r="B2373" s="597" t="s">
        <v>242</v>
      </c>
      <c r="C2373" s="597" t="s">
        <v>2354</v>
      </c>
      <c r="D2373" s="597" t="s">
        <v>250</v>
      </c>
      <c r="E2373" s="597" t="s">
        <v>2354</v>
      </c>
      <c r="F2373" s="597" t="s">
        <v>1644</v>
      </c>
      <c r="G2373" s="597" t="s">
        <v>2065</v>
      </c>
      <c r="H2373" s="598" t="str">
        <f t="shared" si="74"/>
        <v>DESENVOLVIMENTO EXPERIMENTAL;INSTITUIÇÃO CREDENCIADA;;PÚBLICA;;OBRAS E INSTALACOES;SERVIÇO TÉCNICO DE APOIO - INFRAESTRUTURA</v>
      </c>
      <c r="I2373" s="599" t="s">
        <v>1575</v>
      </c>
      <c r="J2373" s="600" t="str">
        <f t="shared" si="75"/>
        <v/>
      </c>
    </row>
    <row r="2374" spans="1:10" ht="12" customHeight="1" x14ac:dyDescent="0.3">
      <c r="A2374" s="597" t="s">
        <v>23</v>
      </c>
      <c r="B2374" s="597" t="s">
        <v>242</v>
      </c>
      <c r="C2374" s="597" t="s">
        <v>2354</v>
      </c>
      <c r="D2374" s="597" t="s">
        <v>250</v>
      </c>
      <c r="E2374" s="597" t="s">
        <v>2354</v>
      </c>
      <c r="F2374" s="597" t="s">
        <v>10</v>
      </c>
      <c r="G2374" s="597" t="s">
        <v>1649</v>
      </c>
      <c r="H2374" s="598" t="str">
        <f t="shared" si="74"/>
        <v>DESENVOLVIMENTO EXPERIMENTAL;INSTITUIÇÃO CREDENCIADA;;PÚBLICA;;OUTRAS DESPESAS;DESPESA DE IMPORTACAO</v>
      </c>
      <c r="I2374" s="599" t="s">
        <v>1575</v>
      </c>
      <c r="J2374" s="600" t="str">
        <f t="shared" si="75"/>
        <v/>
      </c>
    </row>
    <row r="2375" spans="1:10" ht="12" customHeight="1" x14ac:dyDescent="0.3">
      <c r="A2375" s="597" t="s">
        <v>23</v>
      </c>
      <c r="B2375" s="597" t="s">
        <v>242</v>
      </c>
      <c r="C2375" s="597" t="s">
        <v>2354</v>
      </c>
      <c r="D2375" s="597" t="s">
        <v>250</v>
      </c>
      <c r="E2375" s="597" t="s">
        <v>2354</v>
      </c>
      <c r="F2375" s="597" t="s">
        <v>10</v>
      </c>
      <c r="G2375" s="597" t="s">
        <v>1650</v>
      </c>
      <c r="H2375" s="598" t="str">
        <f t="shared" si="74"/>
        <v>DESENVOLVIMENTO EXPERIMENTAL;INSTITUIÇÃO CREDENCIADA;;PÚBLICA;;OUTRAS DESPESAS;DESPESA OPERACIONAL E ADMINISTRATIVA</v>
      </c>
      <c r="I2375" s="599" t="s">
        <v>1575</v>
      </c>
      <c r="J2375" s="600" t="str">
        <f t="shared" si="75"/>
        <v/>
      </c>
    </row>
    <row r="2376" spans="1:10" ht="12" customHeight="1" x14ac:dyDescent="0.3">
      <c r="A2376" s="597" t="s">
        <v>23</v>
      </c>
      <c r="B2376" s="597" t="s">
        <v>242</v>
      </c>
      <c r="C2376" s="597" t="s">
        <v>2354</v>
      </c>
      <c r="D2376" s="597" t="s">
        <v>250</v>
      </c>
      <c r="E2376" s="597" t="s">
        <v>2354</v>
      </c>
      <c r="F2376" s="597" t="s">
        <v>10</v>
      </c>
      <c r="G2376" s="597" t="s">
        <v>277</v>
      </c>
      <c r="H2376" s="598" t="str">
        <f t="shared" si="74"/>
        <v>DESENVOLVIMENTO EXPERIMENTAL;INSTITUIÇÃO CREDENCIADA;;PÚBLICA;;OUTRAS DESPESAS;RESSARCIMENTO DE CUSTOS INDIRETOS</v>
      </c>
      <c r="I2376" s="599" t="s">
        <v>1575</v>
      </c>
      <c r="J2376" s="600" t="str">
        <f t="shared" si="75"/>
        <v/>
      </c>
    </row>
    <row r="2377" spans="1:10" ht="12" customHeight="1" x14ac:dyDescent="0.3">
      <c r="A2377" s="597" t="s">
        <v>23</v>
      </c>
      <c r="B2377" s="597" t="s">
        <v>242</v>
      </c>
      <c r="C2377" s="597" t="s">
        <v>2354</v>
      </c>
      <c r="D2377" s="597" t="s">
        <v>250</v>
      </c>
      <c r="E2377" s="597" t="s">
        <v>2354</v>
      </c>
      <c r="F2377" s="597" t="s">
        <v>317</v>
      </c>
      <c r="G2377" s="597" t="s">
        <v>2060</v>
      </c>
      <c r="H2377" s="598" t="str">
        <f t="shared" si="74"/>
        <v>DESENVOLVIMENTO EXPERIMENTAL;INSTITUIÇÃO CREDENCIADA;;PÚBLICA;;OUTROS BENS E DIREITOS;DADO GEOLÓGICO, GEOQUÍMICO OU GEOFÍSICO PÚBLICO</v>
      </c>
      <c r="I2377" s="599" t="s">
        <v>1575</v>
      </c>
      <c r="J2377" s="600" t="str">
        <f t="shared" si="75"/>
        <v/>
      </c>
    </row>
    <row r="2378" spans="1:10" ht="12" customHeight="1" x14ac:dyDescent="0.3">
      <c r="A2378" s="597" t="s">
        <v>23</v>
      </c>
      <c r="B2378" s="597" t="s">
        <v>242</v>
      </c>
      <c r="C2378" s="597" t="s">
        <v>2354</v>
      </c>
      <c r="D2378" s="597" t="s">
        <v>250</v>
      </c>
      <c r="E2378" s="597" t="s">
        <v>2354</v>
      </c>
      <c r="F2378" s="597" t="s">
        <v>317</v>
      </c>
      <c r="G2378" s="597" t="s">
        <v>220</v>
      </c>
      <c r="H2378" s="598" t="str">
        <f t="shared" si="74"/>
        <v>DESENVOLVIMENTO EXPERIMENTAL;INSTITUIÇÃO CREDENCIADA;;PÚBLICA;;OUTROS BENS E DIREITOS;DADO NÃO REGULADO PELA ANP</v>
      </c>
      <c r="I2378" s="599" t="s">
        <v>1575</v>
      </c>
      <c r="J2378" s="600" t="str">
        <f t="shared" si="75"/>
        <v/>
      </c>
    </row>
    <row r="2379" spans="1:10" ht="12" customHeight="1" x14ac:dyDescent="0.3">
      <c r="A2379" s="597" t="s">
        <v>23</v>
      </c>
      <c r="B2379" s="597" t="s">
        <v>242</v>
      </c>
      <c r="C2379" s="597" t="s">
        <v>2354</v>
      </c>
      <c r="D2379" s="597" t="s">
        <v>250</v>
      </c>
      <c r="E2379" s="597" t="s">
        <v>2354</v>
      </c>
      <c r="F2379" s="597" t="s">
        <v>317</v>
      </c>
      <c r="G2379" s="597" t="s">
        <v>215</v>
      </c>
      <c r="H2379" s="598" t="str">
        <f t="shared" si="74"/>
        <v>DESENVOLVIMENTO EXPERIMENTAL;INSTITUIÇÃO CREDENCIADA;;PÚBLICA;;OUTROS BENS E DIREITOS;MATERIAL BIBLIOGRÁFICO</v>
      </c>
      <c r="I2379" s="599" t="s">
        <v>1575</v>
      </c>
      <c r="J2379" s="600" t="str">
        <f t="shared" si="75"/>
        <v/>
      </c>
    </row>
    <row r="2380" spans="1:10" ht="12" customHeight="1" x14ac:dyDescent="0.3">
      <c r="A2380" s="597" t="s">
        <v>23</v>
      </c>
      <c r="B2380" s="597" t="s">
        <v>242</v>
      </c>
      <c r="C2380" s="597" t="s">
        <v>2354</v>
      </c>
      <c r="D2380" s="597" t="s">
        <v>250</v>
      </c>
      <c r="E2380" s="597" t="s">
        <v>2354</v>
      </c>
      <c r="F2380" s="597" t="s">
        <v>317</v>
      </c>
      <c r="G2380" s="597" t="s">
        <v>2068</v>
      </c>
      <c r="H2380" s="598" t="str">
        <f t="shared" si="74"/>
        <v>DESENVOLVIMENTO EXPERIMENTAL;INSTITUIÇÃO CREDENCIADA;;PÚBLICA;;OUTROS BENS E DIREITOS;OUTRO (ESPECIFIQUE)</v>
      </c>
      <c r="I2380" s="599" t="s">
        <v>1575</v>
      </c>
      <c r="J2380" s="600" t="str">
        <f t="shared" si="75"/>
        <v/>
      </c>
    </row>
    <row r="2381" spans="1:10" ht="12" customHeight="1" x14ac:dyDescent="0.3">
      <c r="A2381" s="597" t="s">
        <v>23</v>
      </c>
      <c r="B2381" s="597" t="s">
        <v>242</v>
      </c>
      <c r="C2381" s="597" t="s">
        <v>2354</v>
      </c>
      <c r="D2381" s="597" t="s">
        <v>250</v>
      </c>
      <c r="E2381" s="597" t="s">
        <v>2354</v>
      </c>
      <c r="F2381" s="597" t="s">
        <v>317</v>
      </c>
      <c r="G2381" s="597" t="s">
        <v>321</v>
      </c>
      <c r="H2381" s="598" t="str">
        <f t="shared" si="74"/>
        <v>DESENVOLVIMENTO EXPERIMENTAL;INSTITUIÇÃO CREDENCIADA;;PÚBLICA;;OUTROS BENS E DIREITOS;SOFTWARE</v>
      </c>
      <c r="I2381" s="599" t="s">
        <v>1575</v>
      </c>
      <c r="J2381" s="600" t="str">
        <f t="shared" si="75"/>
        <v/>
      </c>
    </row>
    <row r="2382" spans="1:10" ht="12" customHeight="1" x14ac:dyDescent="0.3">
      <c r="A2382" s="597" t="s">
        <v>23</v>
      </c>
      <c r="B2382" s="597" t="s">
        <v>242</v>
      </c>
      <c r="C2382" s="597" t="s">
        <v>2354</v>
      </c>
      <c r="D2382" s="597" t="s">
        <v>250</v>
      </c>
      <c r="E2382" s="597" t="s">
        <v>2354</v>
      </c>
      <c r="F2382" s="597" t="s">
        <v>409</v>
      </c>
      <c r="G2382" s="597" t="s">
        <v>2202</v>
      </c>
      <c r="H2382" s="598" t="str">
        <f t="shared" si="74"/>
        <v>DESENVOLVIMENTO EXPERIMENTAL;INSTITUIÇÃO CREDENCIADA;;PÚBLICA;;PASSAGENS;NA</v>
      </c>
      <c r="I2382" s="599" t="s">
        <v>1575</v>
      </c>
      <c r="J2382" s="600" t="str">
        <f t="shared" si="75"/>
        <v/>
      </c>
    </row>
    <row r="2383" spans="1:10" ht="12" customHeight="1" x14ac:dyDescent="0.3">
      <c r="A2383" s="597" t="s">
        <v>23</v>
      </c>
      <c r="B2383" s="597" t="s">
        <v>242</v>
      </c>
      <c r="C2383" s="597" t="s">
        <v>2354</v>
      </c>
      <c r="D2383" s="597" t="s">
        <v>250</v>
      </c>
      <c r="E2383" s="597" t="s">
        <v>2354</v>
      </c>
      <c r="F2383" s="597" t="s">
        <v>1705</v>
      </c>
      <c r="G2383" s="597" t="s">
        <v>2058</v>
      </c>
      <c r="H2383" s="598" t="str">
        <f t="shared" si="74"/>
        <v>DESENVOLVIMENTO EXPERIMENTAL;INSTITUIÇÃO CREDENCIADA;;PÚBLICA;;PROTOTIPO;MATERIAL OU COMPONENTE - PROTÓTIPO OU UNIDADE PILOTO</v>
      </c>
      <c r="I2383" s="599" t="s">
        <v>1575</v>
      </c>
      <c r="J2383" s="600" t="str">
        <f t="shared" si="75"/>
        <v/>
      </c>
    </row>
    <row r="2384" spans="1:10" ht="12" customHeight="1" x14ac:dyDescent="0.3">
      <c r="A2384" s="597" t="s">
        <v>23</v>
      </c>
      <c r="B2384" s="597" t="s">
        <v>242</v>
      </c>
      <c r="C2384" s="597" t="s">
        <v>2354</v>
      </c>
      <c r="D2384" s="597" t="s">
        <v>250</v>
      </c>
      <c r="E2384" s="597" t="s">
        <v>2354</v>
      </c>
      <c r="F2384" s="597" t="s">
        <v>1705</v>
      </c>
      <c r="G2384" s="597" t="s">
        <v>2059</v>
      </c>
      <c r="H2384" s="598" t="str">
        <f t="shared" si="74"/>
        <v>DESENVOLVIMENTO EXPERIMENTAL;INSTITUIÇÃO CREDENCIADA;;PÚBLICA;;PROTOTIPO;SERVIÇO DE TERCEIRO - PROTÓTIPO OU UNIDADE PILOTO</v>
      </c>
      <c r="I2384" s="599" t="s">
        <v>1575</v>
      </c>
      <c r="J2384" s="600" t="str">
        <f t="shared" si="75"/>
        <v/>
      </c>
    </row>
    <row r="2385" spans="1:10" ht="12" customHeight="1" x14ac:dyDescent="0.3">
      <c r="A2385" s="597" t="s">
        <v>23</v>
      </c>
      <c r="B2385" s="597" t="s">
        <v>242</v>
      </c>
      <c r="C2385" s="597" t="s">
        <v>2354</v>
      </c>
      <c r="D2385" s="597" t="s">
        <v>250</v>
      </c>
      <c r="E2385" s="597" t="s">
        <v>2354</v>
      </c>
      <c r="F2385" s="597" t="s">
        <v>303</v>
      </c>
      <c r="G2385" s="597" t="s">
        <v>1647</v>
      </c>
      <c r="H2385" s="598" t="str">
        <f t="shared" si="74"/>
        <v>DESENVOLVIMENTO EXPERIMENTAL;INSTITUIÇÃO CREDENCIADA;;PÚBLICA;;RECURSOS HUMANOS;BOLSA</v>
      </c>
      <c r="I2385" s="599" t="s">
        <v>1567</v>
      </c>
      <c r="J2385" s="600" t="str">
        <f t="shared" si="75"/>
        <v>DESPESA NÃO ADMITIDA COM RECURSOS DA CLÁUSULA DE P,D&amp;I, CONSIDERANDO O EXECUTOR E A QUALIFICAÇÃO DO PROJETO OU PROGRAMA</v>
      </c>
    </row>
    <row r="2386" spans="1:10" ht="12" customHeight="1" x14ac:dyDescent="0.3">
      <c r="A2386" s="597" t="s">
        <v>23</v>
      </c>
      <c r="B2386" s="597" t="s">
        <v>242</v>
      </c>
      <c r="C2386" s="597" t="s">
        <v>2354</v>
      </c>
      <c r="D2386" s="597" t="s">
        <v>250</v>
      </c>
      <c r="E2386" s="597" t="s">
        <v>2354</v>
      </c>
      <c r="F2386" s="597" t="s">
        <v>303</v>
      </c>
      <c r="G2386" s="597" t="s">
        <v>270</v>
      </c>
      <c r="H2386" s="598" t="str">
        <f t="shared" ref="H2386:H2448" si="76">CONCATENATE(A2386,$H$2,B2386,$H$2,C2386,$H$2,D2386,$H$2,E2386,$H$2,F2386,$H$2,G2386)</f>
        <v>DESENVOLVIMENTO EXPERIMENTAL;INSTITUIÇÃO CREDENCIADA;;PÚBLICA;;RECURSOS HUMANOS;TAXA DE BANCADA</v>
      </c>
      <c r="I2386" s="599" t="s">
        <v>1567</v>
      </c>
      <c r="J2386" s="600" t="str">
        <f t="shared" ref="J2386:J2448" si="77">IF(I2386="N",J$3,"")</f>
        <v>DESPESA NÃO ADMITIDA COM RECURSOS DA CLÁUSULA DE P,D&amp;I, CONSIDERANDO O EXECUTOR E A QUALIFICAÇÃO DO PROJETO OU PROGRAMA</v>
      </c>
    </row>
    <row r="2387" spans="1:10" ht="12" customHeight="1" x14ac:dyDescent="0.3">
      <c r="A2387" s="597" t="s">
        <v>23</v>
      </c>
      <c r="B2387" s="597" t="s">
        <v>242</v>
      </c>
      <c r="C2387" s="597" t="s">
        <v>2354</v>
      </c>
      <c r="D2387" s="597" t="s">
        <v>250</v>
      </c>
      <c r="E2387" s="597" t="s">
        <v>2354</v>
      </c>
      <c r="F2387" s="597" t="s">
        <v>2357</v>
      </c>
      <c r="G2387" s="597" t="s">
        <v>232</v>
      </c>
      <c r="H2387" s="598" t="str">
        <f t="shared" si="76"/>
        <v>DESENVOLVIMENTO EXPERIMENTAL;INSTITUIÇÃO CREDENCIADA;;PÚBLICA;;SERVICOS;OUTRO SERVIÇO DE APOIO</v>
      </c>
      <c r="I2387" s="599" t="s">
        <v>1575</v>
      </c>
      <c r="J2387" s="600" t="str">
        <f t="shared" si="77"/>
        <v/>
      </c>
    </row>
    <row r="2388" spans="1:10" ht="12" customHeight="1" x14ac:dyDescent="0.3">
      <c r="A2388" s="597" t="s">
        <v>23</v>
      </c>
      <c r="B2388" s="597" t="s">
        <v>242</v>
      </c>
      <c r="C2388" s="597" t="s">
        <v>2354</v>
      </c>
      <c r="D2388" s="597" t="s">
        <v>250</v>
      </c>
      <c r="E2388" s="597" t="s">
        <v>2354</v>
      </c>
      <c r="F2388" s="597" t="s">
        <v>2357</v>
      </c>
      <c r="G2388" s="597" t="s">
        <v>221</v>
      </c>
      <c r="H2388" s="598" t="str">
        <f t="shared" si="76"/>
        <v>DESENVOLVIMENTO EXPERIMENTAL;INSTITUIÇÃO CREDENCIADA;;PÚBLICA;;SERVICOS;PERFURAÇÃO DE POÇO ESTRATIGRÁFICO</v>
      </c>
      <c r="I2388" s="599" t="s">
        <v>1567</v>
      </c>
      <c r="J2388" s="600" t="str">
        <f t="shared" si="77"/>
        <v>DESPESA NÃO ADMITIDA COM RECURSOS DA CLÁUSULA DE P,D&amp;I, CONSIDERANDO O EXECUTOR E A QUALIFICAÇÃO DO PROJETO OU PROGRAMA</v>
      </c>
    </row>
    <row r="2389" spans="1:10" ht="12" customHeight="1" x14ac:dyDescent="0.3">
      <c r="A2389" s="597" t="s">
        <v>23</v>
      </c>
      <c r="B2389" s="597" t="s">
        <v>242</v>
      </c>
      <c r="C2389" s="597" t="s">
        <v>2354</v>
      </c>
      <c r="D2389" s="597" t="s">
        <v>250</v>
      </c>
      <c r="E2389" s="597" t="s">
        <v>2354</v>
      </c>
      <c r="F2389" s="597" t="s">
        <v>2357</v>
      </c>
      <c r="G2389" s="597" t="s">
        <v>2055</v>
      </c>
      <c r="H2389" s="598" t="str">
        <f t="shared" si="76"/>
        <v>DESENVOLVIMENTO EXPERIMENTAL;INSTITUIÇÃO CREDENCIADA;;PÚBLICA;;SERVICOS;SERVIÇO DE APOIO PARA AQUISIÇÃO DE DADOS</v>
      </c>
      <c r="I2389" s="599" t="s">
        <v>1567</v>
      </c>
      <c r="J2389" s="600" t="str">
        <f t="shared" si="77"/>
        <v>DESPESA NÃO ADMITIDA COM RECURSOS DA CLÁUSULA DE P,D&amp;I, CONSIDERANDO O EXECUTOR E A QUALIFICAÇÃO DO PROJETO OU PROGRAMA</v>
      </c>
    </row>
    <row r="2390" spans="1:10" ht="12" customHeight="1" x14ac:dyDescent="0.3">
      <c r="A2390" s="597" t="s">
        <v>23</v>
      </c>
      <c r="B2390" s="597" t="s">
        <v>242</v>
      </c>
      <c r="C2390" s="597" t="s">
        <v>2354</v>
      </c>
      <c r="D2390" s="597" t="s">
        <v>250</v>
      </c>
      <c r="E2390" s="597" t="s">
        <v>2354</v>
      </c>
      <c r="F2390" s="597" t="s">
        <v>2357</v>
      </c>
      <c r="G2390" s="597" t="s">
        <v>230</v>
      </c>
      <c r="H2390" s="598" t="str">
        <f t="shared" si="76"/>
        <v>DESENVOLVIMENTO EXPERIMENTAL;INSTITUIÇÃO CREDENCIADA;;PÚBLICA;;SERVICOS;SERVIÇO DE EDITORAÇÃO E IMPRESSÃO</v>
      </c>
      <c r="I2390" s="599" t="s">
        <v>1575</v>
      </c>
      <c r="J2390" s="600" t="str">
        <f t="shared" si="77"/>
        <v/>
      </c>
    </row>
    <row r="2391" spans="1:10" ht="12" customHeight="1" x14ac:dyDescent="0.3">
      <c r="A2391" s="597" t="s">
        <v>23</v>
      </c>
      <c r="B2391" s="597" t="s">
        <v>242</v>
      </c>
      <c r="C2391" s="597" t="s">
        <v>2354</v>
      </c>
      <c r="D2391" s="597" t="s">
        <v>250</v>
      </c>
      <c r="E2391" s="597" t="s">
        <v>2354</v>
      </c>
      <c r="F2391" s="597" t="s">
        <v>2357</v>
      </c>
      <c r="G2391" s="597" t="s">
        <v>231</v>
      </c>
      <c r="H2391" s="598" t="str">
        <f t="shared" si="76"/>
        <v>DESENVOLVIMENTO EXPERIMENTAL;INSTITUIÇÃO CREDENCIADA;;PÚBLICA;;SERVICOS;SERVIÇO DE LOCOMOÇÃO E TRANSPORTE</v>
      </c>
      <c r="I2391" s="599" t="s">
        <v>1575</v>
      </c>
      <c r="J2391" s="600" t="str">
        <f t="shared" si="77"/>
        <v/>
      </c>
    </row>
    <row r="2392" spans="1:10" ht="12" customHeight="1" x14ac:dyDescent="0.3">
      <c r="A2392" s="597" t="s">
        <v>23</v>
      </c>
      <c r="B2392" s="597" t="s">
        <v>242</v>
      </c>
      <c r="C2392" s="597" t="s">
        <v>2354</v>
      </c>
      <c r="D2392" s="597" t="s">
        <v>250</v>
      </c>
      <c r="E2392" s="597" t="s">
        <v>2354</v>
      </c>
      <c r="F2392" s="597" t="s">
        <v>2357</v>
      </c>
      <c r="G2392" s="597" t="s">
        <v>2358</v>
      </c>
      <c r="H2392" s="598" t="str">
        <f t="shared" si="76"/>
        <v>DESENVOLVIMENTO EXPERIMENTAL;INSTITUIÇÃO CREDENCIADA;;PÚBLICA;;SERVICOS;SERVIÇO DE MANUTENÇÃO</v>
      </c>
      <c r="I2392" s="599" t="s">
        <v>1575</v>
      </c>
      <c r="J2392" s="600" t="str">
        <f t="shared" si="77"/>
        <v/>
      </c>
    </row>
    <row r="2393" spans="1:10" ht="12" customHeight="1" x14ac:dyDescent="0.3">
      <c r="A2393" s="597" t="s">
        <v>23</v>
      </c>
      <c r="B2393" s="597" t="s">
        <v>242</v>
      </c>
      <c r="C2393" s="597" t="s">
        <v>2354</v>
      </c>
      <c r="D2393" s="597" t="s">
        <v>250</v>
      </c>
      <c r="E2393" s="597" t="s">
        <v>2354</v>
      </c>
      <c r="F2393" s="597" t="s">
        <v>2357</v>
      </c>
      <c r="G2393" s="597" t="s">
        <v>2399</v>
      </c>
      <c r="H2393" s="598" t="str">
        <f t="shared" si="76"/>
        <v>DESENVOLVIMENTO EXPERIMENTAL;INSTITUIÇÃO CREDENCIADA;;PÚBLICA;;SERVICOS;SERVIÇO TÉCNICO ESPECIALIZADO</v>
      </c>
      <c r="I2393" s="599" t="s">
        <v>1575</v>
      </c>
      <c r="J2393" s="600" t="str">
        <f t="shared" si="77"/>
        <v/>
      </c>
    </row>
    <row r="2394" spans="1:10" ht="12" customHeight="1" x14ac:dyDescent="0.3">
      <c r="A2394" s="597" t="s">
        <v>23</v>
      </c>
      <c r="B2394" s="597" t="s">
        <v>242</v>
      </c>
      <c r="C2394" s="597" t="s">
        <v>2354</v>
      </c>
      <c r="D2394" s="597" t="s">
        <v>250</v>
      </c>
      <c r="E2394" s="597" t="s">
        <v>2354</v>
      </c>
      <c r="F2394" s="597" t="s">
        <v>2357</v>
      </c>
      <c r="G2394" s="597" t="s">
        <v>2359</v>
      </c>
      <c r="H2394" s="598" t="str">
        <f t="shared" si="76"/>
        <v>DESENVOLVIMENTO EXPERIMENTAL;INSTITUIÇÃO CREDENCIADA;;PÚBLICA;;SERVICOS;SERVIÇOS COMPUTACIONAIS</v>
      </c>
      <c r="I2394" s="599" t="s">
        <v>1575</v>
      </c>
      <c r="J2394" s="600" t="str">
        <f t="shared" si="77"/>
        <v/>
      </c>
    </row>
    <row r="2395" spans="1:10" ht="12" customHeight="1" x14ac:dyDescent="0.3">
      <c r="A2395" s="597" t="s">
        <v>23</v>
      </c>
      <c r="B2395" s="597" t="s">
        <v>242</v>
      </c>
      <c r="C2395" s="597" t="s">
        <v>2354</v>
      </c>
      <c r="D2395" s="597" t="s">
        <v>250</v>
      </c>
      <c r="E2395" s="597" t="s">
        <v>2354</v>
      </c>
      <c r="F2395" s="597" t="s">
        <v>2357</v>
      </c>
      <c r="G2395" s="597" t="s">
        <v>229</v>
      </c>
      <c r="H2395" s="598" t="str">
        <f t="shared" si="76"/>
        <v>DESENVOLVIMENTO EXPERIMENTAL;INSTITUIÇÃO CREDENCIADA;;PÚBLICA;;SERVICOS;TAXA DE INSCRIÇÃO EM CONGRESSO OU EVENTO</v>
      </c>
      <c r="I2395" s="599" t="s">
        <v>1575</v>
      </c>
      <c r="J2395" s="600" t="str">
        <f t="shared" si="77"/>
        <v/>
      </c>
    </row>
    <row r="2396" spans="1:10" ht="12" customHeight="1" x14ac:dyDescent="0.3">
      <c r="A2396" s="597" t="s">
        <v>23</v>
      </c>
      <c r="B2396" s="597" t="s">
        <v>242</v>
      </c>
      <c r="C2396" s="597" t="s">
        <v>2354</v>
      </c>
      <c r="D2396" s="597" t="s">
        <v>250</v>
      </c>
      <c r="E2396" s="597" t="s">
        <v>2354</v>
      </c>
      <c r="F2396" s="597" t="s">
        <v>2360</v>
      </c>
      <c r="G2396" s="597" t="s">
        <v>2064</v>
      </c>
      <c r="H2396" s="598" t="str">
        <f t="shared" si="76"/>
        <v>DESENVOLVIMENTO EXPERIMENTAL;INSTITUIÇÃO CREDENCIADA;;PÚBLICA;;SERVICOS - TIB;SERVIÇO DE TIB</v>
      </c>
      <c r="I2396" s="599" t="s">
        <v>1567</v>
      </c>
      <c r="J2396" s="600" t="str">
        <f t="shared" si="77"/>
        <v>DESPESA NÃO ADMITIDA COM RECURSOS DA CLÁUSULA DE P,D&amp;I, CONSIDERANDO O EXECUTOR E A QUALIFICAÇÃO DO PROJETO OU PROGRAMA</v>
      </c>
    </row>
    <row r="2397" spans="1:10" ht="12" customHeight="1" x14ac:dyDescent="0.3">
      <c r="A2397" s="597" t="s">
        <v>23</v>
      </c>
      <c r="B2397" s="597" t="s">
        <v>242</v>
      </c>
      <c r="C2397" s="597" t="s">
        <v>2354</v>
      </c>
      <c r="D2397" s="597" t="s">
        <v>250</v>
      </c>
      <c r="E2397" s="597" t="s">
        <v>2354</v>
      </c>
      <c r="F2397" s="597" t="s">
        <v>2360</v>
      </c>
      <c r="G2397" s="597" t="s">
        <v>2057</v>
      </c>
      <c r="H2397" s="598" t="str">
        <f t="shared" si="76"/>
        <v>DESENVOLVIMENTO EXPERIMENTAL;INSTITUIÇÃO CREDENCIADA;;PÚBLICA;;SERVICOS - TIB;SERVIÇO DE TREINAMENTO, SUPORTE E QUALIFICAÇÃO</v>
      </c>
      <c r="I2397" s="599" t="s">
        <v>1567</v>
      </c>
      <c r="J2397" s="600" t="str">
        <f t="shared" si="77"/>
        <v>DESPESA NÃO ADMITIDA COM RECURSOS DA CLÁUSULA DE P,D&amp;I, CONSIDERANDO O EXECUTOR E A QUALIFICAÇÃO DO PROJETO OU PROGRAMA</v>
      </c>
    </row>
    <row r="2398" spans="1:10" ht="12" customHeight="1" x14ac:dyDescent="0.3">
      <c r="A2398" s="597" t="s">
        <v>23</v>
      </c>
      <c r="B2398" s="597" t="s">
        <v>242</v>
      </c>
      <c r="C2398" s="597" t="s">
        <v>2354</v>
      </c>
      <c r="D2398" s="597" t="s">
        <v>250</v>
      </c>
      <c r="E2398" s="597" t="s">
        <v>2354</v>
      </c>
      <c r="F2398" s="597" t="s">
        <v>2360</v>
      </c>
      <c r="G2398" s="597" t="s">
        <v>2056</v>
      </c>
      <c r="H2398" s="598" t="str">
        <f t="shared" si="76"/>
        <v>DESENVOLVIMENTO EXPERIMENTAL;INSTITUIÇÃO CREDENCIADA;;PÚBLICA;;SERVICOS - TIB;SERVIÇO ESPECIALIZADO PARA TIB - NORMALIZAÇÃO</v>
      </c>
      <c r="I2398" s="599" t="s">
        <v>1567</v>
      </c>
      <c r="J2398" s="600" t="str">
        <f t="shared" si="77"/>
        <v>DESPESA NÃO ADMITIDA COM RECURSOS DA CLÁUSULA DE P,D&amp;I, CONSIDERANDO O EXECUTOR E A QUALIFICAÇÃO DO PROJETO OU PROGRAMA</v>
      </c>
    </row>
    <row r="2399" spans="1:10" ht="12" customHeight="1" x14ac:dyDescent="0.3">
      <c r="A2399" s="597" t="s">
        <v>23</v>
      </c>
      <c r="B2399" s="597" t="s">
        <v>242</v>
      </c>
      <c r="C2399" s="597" t="s">
        <v>2354</v>
      </c>
      <c r="D2399" s="597" t="s">
        <v>250</v>
      </c>
      <c r="E2399" s="597" t="s">
        <v>2354</v>
      </c>
      <c r="F2399" s="597" t="s">
        <v>1648</v>
      </c>
      <c r="G2399" s="597" t="s">
        <v>2202</v>
      </c>
      <c r="H2399" s="598" t="str">
        <f t="shared" si="76"/>
        <v>DESENVOLVIMENTO EXPERIMENTAL;INSTITUIÇÃO CREDENCIADA;;PÚBLICA;;TESTES OPERACIONAIS;NA</v>
      </c>
      <c r="I2399" s="599" t="s">
        <v>1567</v>
      </c>
      <c r="J2399" s="600" t="str">
        <f t="shared" si="77"/>
        <v>DESPESA NÃO ADMITIDA COM RECURSOS DA CLÁUSULA DE P,D&amp;I, CONSIDERANDO O EXECUTOR E A QUALIFICAÇÃO DO PROJETO OU PROGRAMA</v>
      </c>
    </row>
    <row r="2400" spans="1:10" ht="12" customHeight="1" x14ac:dyDescent="0.3">
      <c r="A2400" s="597" t="s">
        <v>23</v>
      </c>
      <c r="B2400" s="597" t="s">
        <v>242</v>
      </c>
      <c r="C2400" s="597" t="s">
        <v>2354</v>
      </c>
      <c r="D2400" s="597" t="s">
        <v>250</v>
      </c>
      <c r="E2400" s="597" t="s">
        <v>2354</v>
      </c>
      <c r="F2400" s="597" t="s">
        <v>281</v>
      </c>
      <c r="G2400" s="597" t="s">
        <v>2202</v>
      </c>
      <c r="H2400" s="598" t="str">
        <f t="shared" si="76"/>
        <v>DESENVOLVIMENTO EXPERIMENTAL;INSTITUIÇÃO CREDENCIADA;;PÚBLICA;;TRIBUTOS;NA</v>
      </c>
      <c r="I2400" s="599" t="s">
        <v>1575</v>
      </c>
      <c r="J2400" s="600" t="str">
        <f t="shared" si="77"/>
        <v/>
      </c>
    </row>
    <row r="2401" spans="1:10" ht="12" customHeight="1" x14ac:dyDescent="0.3">
      <c r="A2401" s="601" t="s">
        <v>23</v>
      </c>
      <c r="B2401" s="600" t="s">
        <v>242</v>
      </c>
      <c r="C2401" s="600"/>
      <c r="D2401" s="600" t="s">
        <v>251</v>
      </c>
      <c r="E2401" s="600" t="s">
        <v>4</v>
      </c>
      <c r="F2401" s="597" t="s">
        <v>2357</v>
      </c>
      <c r="G2401" s="600" t="s">
        <v>2408</v>
      </c>
      <c r="H2401" s="598" t="str">
        <f t="shared" si="76"/>
        <v>DESENVOLVIMENTO EXPERIMENTAL;INSTITUIÇÃO CREDENCIADA;;PRIVADA;NÃO;SERVICOS;SERVIÇO DE QUALIFICAÇÃO E CERTIFICAÇÃO</v>
      </c>
      <c r="I2401" s="599" t="s">
        <v>1575</v>
      </c>
      <c r="J2401" s="600" t="str">
        <f t="shared" si="77"/>
        <v/>
      </c>
    </row>
    <row r="2402" spans="1:10" ht="12" customHeight="1" x14ac:dyDescent="0.3">
      <c r="A2402" s="601" t="s">
        <v>23</v>
      </c>
      <c r="B2402" s="600" t="s">
        <v>242</v>
      </c>
      <c r="C2402" s="600"/>
      <c r="D2402" s="600" t="s">
        <v>251</v>
      </c>
      <c r="E2402" s="600" t="s">
        <v>3</v>
      </c>
      <c r="F2402" s="597" t="s">
        <v>2357</v>
      </c>
      <c r="G2402" s="600" t="s">
        <v>2408</v>
      </c>
      <c r="H2402" s="598" t="str">
        <f t="shared" si="76"/>
        <v>DESENVOLVIMENTO EXPERIMENTAL;INSTITUIÇÃO CREDENCIADA;;PRIVADA;SIM;SERVICOS;SERVIÇO DE QUALIFICAÇÃO E CERTIFICAÇÃO</v>
      </c>
      <c r="I2402" s="599" t="s">
        <v>1575</v>
      </c>
      <c r="J2402" s="600" t="str">
        <f t="shared" si="77"/>
        <v/>
      </c>
    </row>
    <row r="2403" spans="1:10" ht="12" customHeight="1" x14ac:dyDescent="0.3">
      <c r="A2403" s="601" t="s">
        <v>23</v>
      </c>
      <c r="B2403" s="600" t="s">
        <v>242</v>
      </c>
      <c r="C2403" s="600"/>
      <c r="D2403" s="600" t="s">
        <v>250</v>
      </c>
      <c r="E2403" s="600"/>
      <c r="F2403" s="597" t="s">
        <v>2357</v>
      </c>
      <c r="G2403" s="600" t="s">
        <v>2408</v>
      </c>
      <c r="H2403" s="598" t="str">
        <f t="shared" si="76"/>
        <v>DESENVOLVIMENTO EXPERIMENTAL;INSTITUIÇÃO CREDENCIADA;;PÚBLICA;;SERVICOS;SERVIÇO DE QUALIFICAÇÃO E CERTIFICAÇÃO</v>
      </c>
      <c r="I2403" s="599" t="s">
        <v>1575</v>
      </c>
      <c r="J2403" s="600" t="str">
        <f t="shared" si="77"/>
        <v/>
      </c>
    </row>
    <row r="2404" spans="1:10" ht="12" customHeight="1" x14ac:dyDescent="0.3">
      <c r="A2404" s="597" t="s">
        <v>253</v>
      </c>
      <c r="B2404" s="597" t="s">
        <v>242</v>
      </c>
      <c r="C2404" s="597" t="s">
        <v>2354</v>
      </c>
      <c r="D2404" s="597" t="s">
        <v>251</v>
      </c>
      <c r="E2404" s="597" t="s">
        <v>4</v>
      </c>
      <c r="F2404" s="597" t="s">
        <v>1646</v>
      </c>
      <c r="G2404" s="597" t="s">
        <v>2050</v>
      </c>
      <c r="H2404" s="598" t="str">
        <f t="shared" si="76"/>
        <v>ENGENHARIA BÁSICA NÃO ROTINEIRA;INSTITUIÇÃO CREDENCIADA;;PRIVADA;NÃO;CAPACITACAO DE FORNECEDORES;BENS E MATERIAIS - CABEÇA DE SÉRIE E LOTE PILOTO</v>
      </c>
      <c r="I2404" s="599" t="s">
        <v>1567</v>
      </c>
      <c r="J2404" s="600" t="str">
        <f t="shared" si="77"/>
        <v>DESPESA NÃO ADMITIDA COM RECURSOS DA CLÁUSULA DE P,D&amp;I, CONSIDERANDO O EXECUTOR E A QUALIFICAÇÃO DO PROJETO OU PROGRAMA</v>
      </c>
    </row>
    <row r="2405" spans="1:10" ht="12" customHeight="1" x14ac:dyDescent="0.3">
      <c r="A2405" s="597" t="s">
        <v>253</v>
      </c>
      <c r="B2405" s="597" t="s">
        <v>242</v>
      </c>
      <c r="C2405" s="597" t="s">
        <v>2354</v>
      </c>
      <c r="D2405" s="597" t="s">
        <v>251</v>
      </c>
      <c r="E2405" s="597" t="s">
        <v>4</v>
      </c>
      <c r="F2405" s="597" t="s">
        <v>1646</v>
      </c>
      <c r="G2405" s="597" t="s">
        <v>2053</v>
      </c>
      <c r="H2405" s="598" t="str">
        <f t="shared" si="76"/>
        <v>ENGENHARIA BÁSICA NÃO ROTINEIRA;INSTITUIÇÃO CREDENCIADA;;PRIVADA;NÃO;CAPACITACAO DE FORNECEDORES;EQUIPAMENTOS E MATERIAIS - PRIMEIRO LOTE</v>
      </c>
      <c r="I2405" s="599" t="s">
        <v>1567</v>
      </c>
      <c r="J2405" s="600" t="str">
        <f t="shared" si="77"/>
        <v>DESPESA NÃO ADMITIDA COM RECURSOS DA CLÁUSULA DE P,D&amp;I, CONSIDERANDO O EXECUTOR E A QUALIFICAÇÃO DO PROJETO OU PROGRAMA</v>
      </c>
    </row>
    <row r="2406" spans="1:10" ht="12" customHeight="1" x14ac:dyDescent="0.3">
      <c r="A2406" s="597" t="s">
        <v>253</v>
      </c>
      <c r="B2406" s="597" t="s">
        <v>242</v>
      </c>
      <c r="C2406" s="597" t="s">
        <v>2354</v>
      </c>
      <c r="D2406" s="597" t="s">
        <v>251</v>
      </c>
      <c r="E2406" s="597" t="s">
        <v>4</v>
      </c>
      <c r="F2406" s="597" t="s">
        <v>1646</v>
      </c>
      <c r="G2406" s="597" t="s">
        <v>260</v>
      </c>
      <c r="H2406" s="598" t="str">
        <f t="shared" si="76"/>
        <v>ENGENHARIA BÁSICA NÃO ROTINEIRA;INSTITUIÇÃO CREDENCIADA;;PRIVADA;NÃO;CAPACITACAO DE FORNECEDORES;EQUIPAMENTOS LABORATORIAIS</v>
      </c>
      <c r="I2406" s="599" t="s">
        <v>1567</v>
      </c>
      <c r="J2406" s="600" t="str">
        <f t="shared" si="77"/>
        <v>DESPESA NÃO ADMITIDA COM RECURSOS DA CLÁUSULA DE P,D&amp;I, CONSIDERANDO O EXECUTOR E A QUALIFICAÇÃO DO PROJETO OU PROGRAMA</v>
      </c>
    </row>
    <row r="2407" spans="1:10" ht="12" customHeight="1" x14ac:dyDescent="0.3">
      <c r="A2407" s="597" t="s">
        <v>253</v>
      </c>
      <c r="B2407" s="597" t="s">
        <v>242</v>
      </c>
      <c r="C2407" s="597" t="s">
        <v>2354</v>
      </c>
      <c r="D2407" s="597" t="s">
        <v>251</v>
      </c>
      <c r="E2407" s="597" t="s">
        <v>4</v>
      </c>
      <c r="F2407" s="597" t="s">
        <v>1646</v>
      </c>
      <c r="G2407" s="597" t="s">
        <v>2052</v>
      </c>
      <c r="H2407" s="598" t="str">
        <f t="shared" si="76"/>
        <v>ENGENHARIA BÁSICA NÃO ROTINEIRA;INSTITUIÇÃO CREDENCIADA;;PRIVADA;NÃO;CAPACITACAO DE FORNECEDORES;ESTUDOS DE VIABILIDADE TÉCNICA E ECONÔMICA</v>
      </c>
      <c r="I2407" s="599" t="s">
        <v>1567</v>
      </c>
      <c r="J2407" s="600" t="str">
        <f t="shared" si="77"/>
        <v>DESPESA NÃO ADMITIDA COM RECURSOS DA CLÁUSULA DE P,D&amp;I, CONSIDERANDO O EXECUTOR E A QUALIFICAÇÃO DO PROJETO OU PROGRAMA</v>
      </c>
    </row>
    <row r="2408" spans="1:10" ht="12" customHeight="1" x14ac:dyDescent="0.3">
      <c r="A2408" s="597" t="s">
        <v>253</v>
      </c>
      <c r="B2408" s="597" t="s">
        <v>242</v>
      </c>
      <c r="C2408" s="597" t="s">
        <v>2354</v>
      </c>
      <c r="D2408" s="597" t="s">
        <v>251</v>
      </c>
      <c r="E2408" s="597" t="s">
        <v>4</v>
      </c>
      <c r="F2408" s="597" t="s">
        <v>1646</v>
      </c>
      <c r="G2408" s="597" t="s">
        <v>2051</v>
      </c>
      <c r="H2408" s="598" t="str">
        <f t="shared" si="76"/>
        <v>ENGENHARIA BÁSICA NÃO ROTINEIRA;INSTITUIÇÃO CREDENCIADA;;PRIVADA;NÃO;CAPACITACAO DE FORNECEDORES;SERVIÇOS - CABEÇA DE SÉRIE E LOTE PILOTO</v>
      </c>
      <c r="I2408" s="599" t="s">
        <v>1567</v>
      </c>
      <c r="J2408" s="600" t="str">
        <f t="shared" si="77"/>
        <v>DESPESA NÃO ADMITIDA COM RECURSOS DA CLÁUSULA DE P,D&amp;I, CONSIDERANDO O EXECUTOR E A QUALIFICAÇÃO DO PROJETO OU PROGRAMA</v>
      </c>
    </row>
    <row r="2409" spans="1:10" ht="12" customHeight="1" x14ac:dyDescent="0.3">
      <c r="A2409" s="597" t="s">
        <v>253</v>
      </c>
      <c r="B2409" s="597" t="s">
        <v>242</v>
      </c>
      <c r="C2409" s="597" t="s">
        <v>2354</v>
      </c>
      <c r="D2409" s="597" t="s">
        <v>251</v>
      </c>
      <c r="E2409" s="597" t="s">
        <v>4</v>
      </c>
      <c r="F2409" s="597" t="s">
        <v>1646</v>
      </c>
      <c r="G2409" s="597" t="s">
        <v>2054</v>
      </c>
      <c r="H2409" s="598" t="str">
        <f t="shared" si="76"/>
        <v>ENGENHARIA BÁSICA NÃO ROTINEIRA;INSTITUIÇÃO CREDENCIADA;;PRIVADA;NÃO;CAPACITACAO DE FORNECEDORES;SERVIÇOS - OPERACIONALIZAÇÃO DE EQUIPAMENTOS</v>
      </c>
      <c r="I2409" s="599" t="s">
        <v>1567</v>
      </c>
      <c r="J2409" s="600" t="str">
        <f t="shared" si="77"/>
        <v>DESPESA NÃO ADMITIDA COM RECURSOS DA CLÁUSULA DE P,D&amp;I, CONSIDERANDO O EXECUTOR E A QUALIFICAÇÃO DO PROJETO OU PROGRAMA</v>
      </c>
    </row>
    <row r="2410" spans="1:10" ht="12" customHeight="1" x14ac:dyDescent="0.3">
      <c r="A2410" s="597" t="s">
        <v>253</v>
      </c>
      <c r="B2410" s="597" t="s">
        <v>242</v>
      </c>
      <c r="C2410" s="597" t="s">
        <v>2354</v>
      </c>
      <c r="D2410" s="597" t="s">
        <v>251</v>
      </c>
      <c r="E2410" s="597" t="s">
        <v>4</v>
      </c>
      <c r="F2410" s="597" t="s">
        <v>2362</v>
      </c>
      <c r="G2410" s="597" t="s">
        <v>2202</v>
      </c>
      <c r="H2410" s="598" t="str">
        <f t="shared" si="76"/>
        <v>ENGENHARIA BÁSICA NÃO ROTINEIRA;INSTITUIÇÃO CREDENCIADA;;PRIVADA;NÃO;CUSTOS DIRETOS;NA</v>
      </c>
      <c r="I2410" s="599" t="s">
        <v>1567</v>
      </c>
      <c r="J2410" s="600" t="str">
        <f t="shared" si="77"/>
        <v>DESPESA NÃO ADMITIDA COM RECURSOS DA CLÁUSULA DE P,D&amp;I, CONSIDERANDO O EXECUTOR E A QUALIFICAÇÃO DO PROJETO OU PROGRAMA</v>
      </c>
    </row>
    <row r="2411" spans="1:10" ht="12" customHeight="1" x14ac:dyDescent="0.3">
      <c r="A2411" s="597" t="s">
        <v>253</v>
      </c>
      <c r="B2411" s="597" t="s">
        <v>242</v>
      </c>
      <c r="C2411" s="597" t="s">
        <v>2354</v>
      </c>
      <c r="D2411" s="597" t="s">
        <v>251</v>
      </c>
      <c r="E2411" s="597" t="s">
        <v>4</v>
      </c>
      <c r="F2411" s="597" t="s">
        <v>1643</v>
      </c>
      <c r="G2411" s="597" t="s">
        <v>2202</v>
      </c>
      <c r="H2411" s="598" t="str">
        <f t="shared" si="76"/>
        <v>ENGENHARIA BÁSICA NÃO ROTINEIRA;INSTITUIÇÃO CREDENCIADA;;PRIVADA;NÃO;DIARIAS E AJUDA DE CUSTO;NA</v>
      </c>
      <c r="I2411" s="599" t="s">
        <v>1575</v>
      </c>
      <c r="J2411" s="600" t="str">
        <f t="shared" si="77"/>
        <v/>
      </c>
    </row>
    <row r="2412" spans="1:10" ht="12" customHeight="1" x14ac:dyDescent="0.3">
      <c r="A2412" s="597" t="s">
        <v>253</v>
      </c>
      <c r="B2412" s="597" t="s">
        <v>242</v>
      </c>
      <c r="C2412" s="597" t="s">
        <v>2354</v>
      </c>
      <c r="D2412" s="597" t="s">
        <v>251</v>
      </c>
      <c r="E2412" s="597" t="s">
        <v>4</v>
      </c>
      <c r="F2412" s="597" t="s">
        <v>1645</v>
      </c>
      <c r="G2412" s="597" t="s">
        <v>2361</v>
      </c>
      <c r="H2412" s="598" t="str">
        <f t="shared" si="76"/>
        <v>ENGENHARIA BÁSICA NÃO ROTINEIRA;INSTITUIÇÃO CREDENCIADA;;PRIVADA;NÃO;EQUIPAMENTO E MATERIAL PERMANENTE;EQUIPAMENTO</v>
      </c>
      <c r="I2412" s="599" t="s">
        <v>1567</v>
      </c>
      <c r="J2412" s="600" t="str">
        <f t="shared" si="77"/>
        <v>DESPESA NÃO ADMITIDA COM RECURSOS DA CLÁUSULA DE P,D&amp;I, CONSIDERANDO O EXECUTOR E A QUALIFICAÇÃO DO PROJETO OU PROGRAMA</v>
      </c>
    </row>
    <row r="2413" spans="1:10" ht="12" customHeight="1" x14ac:dyDescent="0.3">
      <c r="A2413" s="597" t="s">
        <v>253</v>
      </c>
      <c r="B2413" s="597" t="s">
        <v>242</v>
      </c>
      <c r="C2413" s="597" t="s">
        <v>2354</v>
      </c>
      <c r="D2413" s="597" t="s">
        <v>251</v>
      </c>
      <c r="E2413" s="597" t="s">
        <v>4</v>
      </c>
      <c r="F2413" s="597" t="s">
        <v>1645</v>
      </c>
      <c r="G2413" s="597" t="s">
        <v>1248</v>
      </c>
      <c r="H2413" s="598" t="str">
        <f t="shared" si="76"/>
        <v>ENGENHARIA BÁSICA NÃO ROTINEIRA;INSTITUIÇÃO CREDENCIADA;;PRIVADA;NÃO;EQUIPAMENTO E MATERIAL PERMANENTE;MATERIAL PERMANENTE</v>
      </c>
      <c r="I2413" s="599" t="s">
        <v>1567</v>
      </c>
      <c r="J2413" s="600" t="str">
        <f t="shared" si="77"/>
        <v>DESPESA NÃO ADMITIDA COM RECURSOS DA CLÁUSULA DE P,D&amp;I, CONSIDERANDO O EXECUTOR E A QUALIFICAÇÃO DO PROJETO OU PROGRAMA</v>
      </c>
    </row>
    <row r="2414" spans="1:10" ht="12" customHeight="1" x14ac:dyDescent="0.3">
      <c r="A2414" s="597" t="s">
        <v>253</v>
      </c>
      <c r="B2414" s="597" t="s">
        <v>242</v>
      </c>
      <c r="C2414" s="597" t="s">
        <v>2354</v>
      </c>
      <c r="D2414" s="597" t="s">
        <v>251</v>
      </c>
      <c r="E2414" s="597" t="s">
        <v>4</v>
      </c>
      <c r="F2414" s="597" t="s">
        <v>448</v>
      </c>
      <c r="G2414" s="597" t="s">
        <v>2062</v>
      </c>
      <c r="H2414" s="598" t="str">
        <f t="shared" si="76"/>
        <v>ENGENHARIA BÁSICA NÃO ROTINEIRA;INSTITUIÇÃO CREDENCIADA;;PRIVADA;NÃO;EQUIPE;BOLSA - ALUNO DE GRADUAÇÃO OU PÓS-GRADUAÇÃO</v>
      </c>
      <c r="I2414" s="599" t="s">
        <v>1575</v>
      </c>
      <c r="J2414" s="600" t="str">
        <f t="shared" si="77"/>
        <v/>
      </c>
    </row>
    <row r="2415" spans="1:10" ht="12" customHeight="1" x14ac:dyDescent="0.3">
      <c r="A2415" s="597" t="s">
        <v>253</v>
      </c>
      <c r="B2415" s="597" t="s">
        <v>242</v>
      </c>
      <c r="C2415" s="597" t="s">
        <v>2354</v>
      </c>
      <c r="D2415" s="597" t="s">
        <v>251</v>
      </c>
      <c r="E2415" s="597" t="s">
        <v>4</v>
      </c>
      <c r="F2415" s="597" t="s">
        <v>448</v>
      </c>
      <c r="G2415" s="597" t="s">
        <v>2061</v>
      </c>
      <c r="H2415" s="598" t="str">
        <f t="shared" si="76"/>
        <v>ENGENHARIA BÁSICA NÃO ROTINEIRA;INSTITUIÇÃO CREDENCIADA;;PRIVADA;NÃO;EQUIPE;BOLSA - DOCENTE OU PESQUISADOR DA INSTITUIÇÃO</v>
      </c>
      <c r="I2415" s="599" t="s">
        <v>1575</v>
      </c>
      <c r="J2415" s="600" t="str">
        <f t="shared" si="77"/>
        <v/>
      </c>
    </row>
    <row r="2416" spans="1:10" ht="12" customHeight="1" x14ac:dyDescent="0.3">
      <c r="A2416" s="597" t="s">
        <v>253</v>
      </c>
      <c r="B2416" s="597" t="s">
        <v>242</v>
      </c>
      <c r="C2416" s="597" t="s">
        <v>2354</v>
      </c>
      <c r="D2416" s="597" t="s">
        <v>251</v>
      </c>
      <c r="E2416" s="597" t="s">
        <v>4</v>
      </c>
      <c r="F2416" s="597" t="s">
        <v>448</v>
      </c>
      <c r="G2416" s="597" t="s">
        <v>2063</v>
      </c>
      <c r="H2416" s="598" t="str">
        <f t="shared" si="76"/>
        <v>ENGENHARIA BÁSICA NÃO ROTINEIRA;INSTITUIÇÃO CREDENCIADA;;PRIVADA;NÃO;EQUIPE;BOLSA - PESQUISADOR VISITANTE</v>
      </c>
      <c r="I2416" s="599" t="s">
        <v>1575</v>
      </c>
      <c r="J2416" s="600" t="str">
        <f t="shared" si="77"/>
        <v/>
      </c>
    </row>
    <row r="2417" spans="1:10" ht="12" customHeight="1" x14ac:dyDescent="0.3">
      <c r="A2417" s="597" t="s">
        <v>253</v>
      </c>
      <c r="B2417" s="597" t="s">
        <v>242</v>
      </c>
      <c r="C2417" s="597" t="s">
        <v>2354</v>
      </c>
      <c r="D2417" s="597" t="s">
        <v>251</v>
      </c>
      <c r="E2417" s="597" t="s">
        <v>4</v>
      </c>
      <c r="F2417" s="597" t="s">
        <v>448</v>
      </c>
      <c r="G2417" s="597" t="s">
        <v>1641</v>
      </c>
      <c r="H2417" s="598" t="str">
        <f t="shared" si="76"/>
        <v>ENGENHARIA BÁSICA NÃO ROTINEIRA;INSTITUIÇÃO CREDENCIADA;;PRIVADA;NÃO;EQUIPE;REMUNERAÇÃO DIRETA</v>
      </c>
      <c r="I2417" s="599" t="s">
        <v>1575</v>
      </c>
      <c r="J2417" s="600" t="str">
        <f t="shared" si="77"/>
        <v/>
      </c>
    </row>
    <row r="2418" spans="1:10" ht="12" customHeight="1" x14ac:dyDescent="0.3">
      <c r="A2418" s="597" t="s">
        <v>253</v>
      </c>
      <c r="B2418" s="597" t="s">
        <v>242</v>
      </c>
      <c r="C2418" s="597" t="s">
        <v>2354</v>
      </c>
      <c r="D2418" s="597" t="s">
        <v>251</v>
      </c>
      <c r="E2418" s="597" t="s">
        <v>4</v>
      </c>
      <c r="F2418" s="597" t="s">
        <v>1642</v>
      </c>
      <c r="G2418" s="597" t="s">
        <v>2202</v>
      </c>
      <c r="H2418" s="598" t="str">
        <f t="shared" si="76"/>
        <v>ENGENHARIA BÁSICA NÃO ROTINEIRA;INSTITUIÇÃO CREDENCIADA;;PRIVADA;NÃO;MATERIAL DE CONSUMO;NA</v>
      </c>
      <c r="I2418" s="599" t="s">
        <v>1575</v>
      </c>
      <c r="J2418" s="600" t="str">
        <f t="shared" si="77"/>
        <v/>
      </c>
    </row>
    <row r="2419" spans="1:10" ht="12" customHeight="1" x14ac:dyDescent="0.3">
      <c r="A2419" s="597" t="s">
        <v>253</v>
      </c>
      <c r="B2419" s="597" t="s">
        <v>242</v>
      </c>
      <c r="C2419" s="597" t="s">
        <v>2354</v>
      </c>
      <c r="D2419" s="597" t="s">
        <v>251</v>
      </c>
      <c r="E2419" s="597" t="s">
        <v>4</v>
      </c>
      <c r="F2419" s="597" t="s">
        <v>1644</v>
      </c>
      <c r="G2419" s="597" t="s">
        <v>2066</v>
      </c>
      <c r="H2419" s="598" t="str">
        <f t="shared" si="76"/>
        <v>ENGENHARIA BÁSICA NÃO ROTINEIRA;INSTITUIÇÃO CREDENCIADA;;PRIVADA;NÃO;OBRAS E INSTALACOES;AMPLIAÇÃO DE ÁREA DE EDIFICAÇÃO</v>
      </c>
      <c r="I2419" s="599" t="s">
        <v>1567</v>
      </c>
      <c r="J2419" s="600" t="str">
        <f t="shared" si="77"/>
        <v>DESPESA NÃO ADMITIDA COM RECURSOS DA CLÁUSULA DE P,D&amp;I, CONSIDERANDO O EXECUTOR E A QUALIFICAÇÃO DO PROJETO OU PROGRAMA</v>
      </c>
    </row>
    <row r="2420" spans="1:10" ht="12" customHeight="1" x14ac:dyDescent="0.3">
      <c r="A2420" s="597" t="s">
        <v>253</v>
      </c>
      <c r="B2420" s="597" t="s">
        <v>242</v>
      </c>
      <c r="C2420" s="597" t="s">
        <v>2354</v>
      </c>
      <c r="D2420" s="597" t="s">
        <v>251</v>
      </c>
      <c r="E2420" s="597" t="s">
        <v>4</v>
      </c>
      <c r="F2420" s="597" t="s">
        <v>1644</v>
      </c>
      <c r="G2420" s="597" t="s">
        <v>258</v>
      </c>
      <c r="H2420" s="598" t="str">
        <f t="shared" si="76"/>
        <v>ENGENHARIA BÁSICA NÃO ROTINEIRA;INSTITUIÇÃO CREDENCIADA;;PRIVADA;NÃO;OBRAS E INSTALACOES;CONSTRUÇÃO DE NOVA EDIFICAÇÃO</v>
      </c>
      <c r="I2420" s="599" t="s">
        <v>1567</v>
      </c>
      <c r="J2420" s="600" t="str">
        <f t="shared" si="77"/>
        <v>DESPESA NÃO ADMITIDA COM RECURSOS DA CLÁUSULA DE P,D&amp;I, CONSIDERANDO O EXECUTOR E A QUALIFICAÇÃO DO PROJETO OU PROGRAMA</v>
      </c>
    </row>
    <row r="2421" spans="1:10" ht="12" customHeight="1" x14ac:dyDescent="0.3">
      <c r="A2421" s="597" t="s">
        <v>253</v>
      </c>
      <c r="B2421" s="597" t="s">
        <v>242</v>
      </c>
      <c r="C2421" s="597" t="s">
        <v>2354</v>
      </c>
      <c r="D2421" s="597" t="s">
        <v>251</v>
      </c>
      <c r="E2421" s="597" t="s">
        <v>4</v>
      </c>
      <c r="F2421" s="597" t="s">
        <v>1644</v>
      </c>
      <c r="G2421" s="597" t="s">
        <v>2067</v>
      </c>
      <c r="H2421" s="598" t="str">
        <f t="shared" si="76"/>
        <v>ENGENHARIA BÁSICA NÃO ROTINEIRA;INSTITUIÇÃO CREDENCIADA;;PRIVADA;NÃO;OBRAS E INSTALACOES;PROJETO EXECUTIVO E ESTUDOS TÉCNICOS</v>
      </c>
      <c r="I2421" s="599" t="s">
        <v>1567</v>
      </c>
      <c r="J2421" s="600" t="str">
        <f t="shared" si="77"/>
        <v>DESPESA NÃO ADMITIDA COM RECURSOS DA CLÁUSULA DE P,D&amp;I, CONSIDERANDO O EXECUTOR E A QUALIFICAÇÃO DO PROJETO OU PROGRAMA</v>
      </c>
    </row>
    <row r="2422" spans="1:10" ht="12" customHeight="1" x14ac:dyDescent="0.3">
      <c r="A2422" s="597" t="s">
        <v>253</v>
      </c>
      <c r="B2422" s="597" t="s">
        <v>242</v>
      </c>
      <c r="C2422" s="597" t="s">
        <v>2354</v>
      </c>
      <c r="D2422" s="597" t="s">
        <v>251</v>
      </c>
      <c r="E2422" s="597" t="s">
        <v>4</v>
      </c>
      <c r="F2422" s="597" t="s">
        <v>1644</v>
      </c>
      <c r="G2422" s="597" t="s">
        <v>219</v>
      </c>
      <c r="H2422" s="598" t="str">
        <f t="shared" si="76"/>
        <v>ENGENHARIA BÁSICA NÃO ROTINEIRA;INSTITUIÇÃO CREDENCIADA;;PRIVADA;NÃO;OBRAS E INSTALACOES;REFORMA DE EDIFICAÇÃO</v>
      </c>
      <c r="I2422" s="599" t="s">
        <v>1567</v>
      </c>
      <c r="J2422" s="600" t="str">
        <f t="shared" si="77"/>
        <v>DESPESA NÃO ADMITIDA COM RECURSOS DA CLÁUSULA DE P,D&amp;I, CONSIDERANDO O EXECUTOR E A QUALIFICAÇÃO DO PROJETO OU PROGRAMA</v>
      </c>
    </row>
    <row r="2423" spans="1:10" ht="12" customHeight="1" x14ac:dyDescent="0.3">
      <c r="A2423" s="597" t="s">
        <v>253</v>
      </c>
      <c r="B2423" s="597" t="s">
        <v>242</v>
      </c>
      <c r="C2423" s="597" t="s">
        <v>2354</v>
      </c>
      <c r="D2423" s="597" t="s">
        <v>251</v>
      </c>
      <c r="E2423" s="597" t="s">
        <v>4</v>
      </c>
      <c r="F2423" s="597" t="s">
        <v>1644</v>
      </c>
      <c r="G2423" s="597" t="s">
        <v>2065</v>
      </c>
      <c r="H2423" s="598" t="str">
        <f t="shared" si="76"/>
        <v>ENGENHARIA BÁSICA NÃO ROTINEIRA;INSTITUIÇÃO CREDENCIADA;;PRIVADA;NÃO;OBRAS E INSTALACOES;SERVIÇO TÉCNICO DE APOIO - INFRAESTRUTURA</v>
      </c>
      <c r="I2423" s="599" t="s">
        <v>1567</v>
      </c>
      <c r="J2423" s="600" t="str">
        <f t="shared" si="77"/>
        <v>DESPESA NÃO ADMITIDA COM RECURSOS DA CLÁUSULA DE P,D&amp;I, CONSIDERANDO O EXECUTOR E A QUALIFICAÇÃO DO PROJETO OU PROGRAMA</v>
      </c>
    </row>
    <row r="2424" spans="1:10" ht="12" customHeight="1" x14ac:dyDescent="0.3">
      <c r="A2424" s="597" t="s">
        <v>253</v>
      </c>
      <c r="B2424" s="597" t="s">
        <v>242</v>
      </c>
      <c r="C2424" s="597" t="s">
        <v>2354</v>
      </c>
      <c r="D2424" s="597" t="s">
        <v>251</v>
      </c>
      <c r="E2424" s="597" t="s">
        <v>4</v>
      </c>
      <c r="F2424" s="597" t="s">
        <v>10</v>
      </c>
      <c r="G2424" s="597" t="s">
        <v>1649</v>
      </c>
      <c r="H2424" s="598" t="str">
        <f t="shared" si="76"/>
        <v>ENGENHARIA BÁSICA NÃO ROTINEIRA;INSTITUIÇÃO CREDENCIADA;;PRIVADA;NÃO;OUTRAS DESPESAS;DESPESA DE IMPORTACAO</v>
      </c>
      <c r="I2424" s="599" t="s">
        <v>1575</v>
      </c>
      <c r="J2424" s="600" t="str">
        <f t="shared" si="77"/>
        <v/>
      </c>
    </row>
    <row r="2425" spans="1:10" ht="12" customHeight="1" x14ac:dyDescent="0.3">
      <c r="A2425" s="597" t="s">
        <v>253</v>
      </c>
      <c r="B2425" s="597" t="s">
        <v>242</v>
      </c>
      <c r="C2425" s="597" t="s">
        <v>2354</v>
      </c>
      <c r="D2425" s="597" t="s">
        <v>251</v>
      </c>
      <c r="E2425" s="597" t="s">
        <v>4</v>
      </c>
      <c r="F2425" s="597" t="s">
        <v>10</v>
      </c>
      <c r="G2425" s="597" t="s">
        <v>1650</v>
      </c>
      <c r="H2425" s="598" t="str">
        <f t="shared" si="76"/>
        <v>ENGENHARIA BÁSICA NÃO ROTINEIRA;INSTITUIÇÃO CREDENCIADA;;PRIVADA;NÃO;OUTRAS DESPESAS;DESPESA OPERACIONAL E ADMINISTRATIVA</v>
      </c>
      <c r="I2425" s="599" t="s">
        <v>1575</v>
      </c>
      <c r="J2425" s="600" t="str">
        <f t="shared" si="77"/>
        <v/>
      </c>
    </row>
    <row r="2426" spans="1:10" ht="12" customHeight="1" x14ac:dyDescent="0.3">
      <c r="A2426" s="597" t="s">
        <v>253</v>
      </c>
      <c r="B2426" s="597" t="s">
        <v>242</v>
      </c>
      <c r="C2426" s="597" t="s">
        <v>2354</v>
      </c>
      <c r="D2426" s="597" t="s">
        <v>251</v>
      </c>
      <c r="E2426" s="597" t="s">
        <v>4</v>
      </c>
      <c r="F2426" s="597" t="s">
        <v>10</v>
      </c>
      <c r="G2426" s="597" t="s">
        <v>277</v>
      </c>
      <c r="H2426" s="598" t="str">
        <f t="shared" si="76"/>
        <v>ENGENHARIA BÁSICA NÃO ROTINEIRA;INSTITUIÇÃO CREDENCIADA;;PRIVADA;NÃO;OUTRAS DESPESAS;RESSARCIMENTO DE CUSTOS INDIRETOS</v>
      </c>
      <c r="I2426" s="599" t="s">
        <v>1575</v>
      </c>
      <c r="J2426" s="600" t="str">
        <f t="shared" si="77"/>
        <v/>
      </c>
    </row>
    <row r="2427" spans="1:10" ht="12" customHeight="1" x14ac:dyDescent="0.3">
      <c r="A2427" s="597" t="s">
        <v>253</v>
      </c>
      <c r="B2427" s="597" t="s">
        <v>242</v>
      </c>
      <c r="C2427" s="597" t="s">
        <v>2354</v>
      </c>
      <c r="D2427" s="597" t="s">
        <v>251</v>
      </c>
      <c r="E2427" s="597" t="s">
        <v>4</v>
      </c>
      <c r="F2427" s="597" t="s">
        <v>317</v>
      </c>
      <c r="G2427" s="597" t="s">
        <v>2060</v>
      </c>
      <c r="H2427" s="598" t="str">
        <f t="shared" si="76"/>
        <v>ENGENHARIA BÁSICA NÃO ROTINEIRA;INSTITUIÇÃO CREDENCIADA;;PRIVADA;NÃO;OUTROS BENS E DIREITOS;DADO GEOLÓGICO, GEOQUÍMICO OU GEOFÍSICO PÚBLICO</v>
      </c>
      <c r="I2427" s="599" t="s">
        <v>1567</v>
      </c>
      <c r="J2427" s="600" t="str">
        <f t="shared" si="77"/>
        <v>DESPESA NÃO ADMITIDA COM RECURSOS DA CLÁUSULA DE P,D&amp;I, CONSIDERANDO O EXECUTOR E A QUALIFICAÇÃO DO PROJETO OU PROGRAMA</v>
      </c>
    </row>
    <row r="2428" spans="1:10" ht="12" customHeight="1" x14ac:dyDescent="0.3">
      <c r="A2428" s="597" t="s">
        <v>253</v>
      </c>
      <c r="B2428" s="597" t="s">
        <v>242</v>
      </c>
      <c r="C2428" s="597" t="s">
        <v>2354</v>
      </c>
      <c r="D2428" s="597" t="s">
        <v>251</v>
      </c>
      <c r="E2428" s="597" t="s">
        <v>4</v>
      </c>
      <c r="F2428" s="597" t="s">
        <v>317</v>
      </c>
      <c r="G2428" s="597" t="s">
        <v>220</v>
      </c>
      <c r="H2428" s="598" t="str">
        <f t="shared" si="76"/>
        <v>ENGENHARIA BÁSICA NÃO ROTINEIRA;INSTITUIÇÃO CREDENCIADA;;PRIVADA;NÃO;OUTROS BENS E DIREITOS;DADO NÃO REGULADO PELA ANP</v>
      </c>
      <c r="I2428" s="599" t="s">
        <v>1567</v>
      </c>
      <c r="J2428" s="600" t="str">
        <f t="shared" si="77"/>
        <v>DESPESA NÃO ADMITIDA COM RECURSOS DA CLÁUSULA DE P,D&amp;I, CONSIDERANDO O EXECUTOR E A QUALIFICAÇÃO DO PROJETO OU PROGRAMA</v>
      </c>
    </row>
    <row r="2429" spans="1:10" ht="12" customHeight="1" x14ac:dyDescent="0.3">
      <c r="A2429" s="597" t="s">
        <v>253</v>
      </c>
      <c r="B2429" s="597" t="s">
        <v>242</v>
      </c>
      <c r="C2429" s="597" t="s">
        <v>2354</v>
      </c>
      <c r="D2429" s="597" t="s">
        <v>251</v>
      </c>
      <c r="E2429" s="597" t="s">
        <v>4</v>
      </c>
      <c r="F2429" s="597" t="s">
        <v>317</v>
      </c>
      <c r="G2429" s="597" t="s">
        <v>215</v>
      </c>
      <c r="H2429" s="598" t="str">
        <f t="shared" si="76"/>
        <v>ENGENHARIA BÁSICA NÃO ROTINEIRA;INSTITUIÇÃO CREDENCIADA;;PRIVADA;NÃO;OUTROS BENS E DIREITOS;MATERIAL BIBLIOGRÁFICO</v>
      </c>
      <c r="I2429" s="599" t="s">
        <v>1567</v>
      </c>
      <c r="J2429" s="600" t="str">
        <f t="shared" si="77"/>
        <v>DESPESA NÃO ADMITIDA COM RECURSOS DA CLÁUSULA DE P,D&amp;I, CONSIDERANDO O EXECUTOR E A QUALIFICAÇÃO DO PROJETO OU PROGRAMA</v>
      </c>
    </row>
    <row r="2430" spans="1:10" ht="12" customHeight="1" x14ac:dyDescent="0.3">
      <c r="A2430" s="597" t="s">
        <v>253</v>
      </c>
      <c r="B2430" s="597" t="s">
        <v>242</v>
      </c>
      <c r="C2430" s="597" t="s">
        <v>2354</v>
      </c>
      <c r="D2430" s="597" t="s">
        <v>251</v>
      </c>
      <c r="E2430" s="597" t="s">
        <v>4</v>
      </c>
      <c r="F2430" s="597" t="s">
        <v>317</v>
      </c>
      <c r="G2430" s="597" t="s">
        <v>2068</v>
      </c>
      <c r="H2430" s="598" t="str">
        <f t="shared" si="76"/>
        <v>ENGENHARIA BÁSICA NÃO ROTINEIRA;INSTITUIÇÃO CREDENCIADA;;PRIVADA;NÃO;OUTROS BENS E DIREITOS;OUTRO (ESPECIFIQUE)</v>
      </c>
      <c r="I2430" s="599" t="s">
        <v>1567</v>
      </c>
      <c r="J2430" s="600" t="str">
        <f t="shared" si="77"/>
        <v>DESPESA NÃO ADMITIDA COM RECURSOS DA CLÁUSULA DE P,D&amp;I, CONSIDERANDO O EXECUTOR E A QUALIFICAÇÃO DO PROJETO OU PROGRAMA</v>
      </c>
    </row>
    <row r="2431" spans="1:10" ht="12" customHeight="1" x14ac:dyDescent="0.3">
      <c r="A2431" s="597" t="s">
        <v>253</v>
      </c>
      <c r="B2431" s="597" t="s">
        <v>242</v>
      </c>
      <c r="C2431" s="597" t="s">
        <v>2354</v>
      </c>
      <c r="D2431" s="597" t="s">
        <v>251</v>
      </c>
      <c r="E2431" s="597" t="s">
        <v>4</v>
      </c>
      <c r="F2431" s="597" t="s">
        <v>317</v>
      </c>
      <c r="G2431" s="597" t="s">
        <v>321</v>
      </c>
      <c r="H2431" s="598" t="str">
        <f t="shared" si="76"/>
        <v>ENGENHARIA BÁSICA NÃO ROTINEIRA;INSTITUIÇÃO CREDENCIADA;;PRIVADA;NÃO;OUTROS BENS E DIREITOS;SOFTWARE</v>
      </c>
      <c r="I2431" s="599" t="s">
        <v>1567</v>
      </c>
      <c r="J2431" s="600" t="str">
        <f t="shared" si="77"/>
        <v>DESPESA NÃO ADMITIDA COM RECURSOS DA CLÁUSULA DE P,D&amp;I, CONSIDERANDO O EXECUTOR E A QUALIFICAÇÃO DO PROJETO OU PROGRAMA</v>
      </c>
    </row>
    <row r="2432" spans="1:10" ht="12" customHeight="1" x14ac:dyDescent="0.3">
      <c r="A2432" s="597" t="s">
        <v>253</v>
      </c>
      <c r="B2432" s="597" t="s">
        <v>242</v>
      </c>
      <c r="C2432" s="597" t="s">
        <v>2354</v>
      </c>
      <c r="D2432" s="597" t="s">
        <v>251</v>
      </c>
      <c r="E2432" s="597" t="s">
        <v>4</v>
      </c>
      <c r="F2432" s="597" t="s">
        <v>409</v>
      </c>
      <c r="G2432" s="597" t="s">
        <v>2202</v>
      </c>
      <c r="H2432" s="598" t="str">
        <f t="shared" si="76"/>
        <v>ENGENHARIA BÁSICA NÃO ROTINEIRA;INSTITUIÇÃO CREDENCIADA;;PRIVADA;NÃO;PASSAGENS;NA</v>
      </c>
      <c r="I2432" s="599" t="s">
        <v>1575</v>
      </c>
      <c r="J2432" s="600" t="str">
        <f t="shared" si="77"/>
        <v/>
      </c>
    </row>
    <row r="2433" spans="1:10" ht="12" customHeight="1" x14ac:dyDescent="0.3">
      <c r="A2433" s="597" t="s">
        <v>253</v>
      </c>
      <c r="B2433" s="597" t="s">
        <v>242</v>
      </c>
      <c r="C2433" s="597" t="s">
        <v>2354</v>
      </c>
      <c r="D2433" s="597" t="s">
        <v>251</v>
      </c>
      <c r="E2433" s="597" t="s">
        <v>4</v>
      </c>
      <c r="F2433" s="597" t="s">
        <v>1705</v>
      </c>
      <c r="G2433" s="597" t="s">
        <v>2058</v>
      </c>
      <c r="H2433" s="598" t="str">
        <f t="shared" si="76"/>
        <v>ENGENHARIA BÁSICA NÃO ROTINEIRA;INSTITUIÇÃO CREDENCIADA;;PRIVADA;NÃO;PROTOTIPO;MATERIAL OU COMPONENTE - PROTÓTIPO OU UNIDADE PILOTO</v>
      </c>
      <c r="I2433" s="599" t="s">
        <v>1567</v>
      </c>
      <c r="J2433" s="600" t="str">
        <f t="shared" si="77"/>
        <v>DESPESA NÃO ADMITIDA COM RECURSOS DA CLÁUSULA DE P,D&amp;I, CONSIDERANDO O EXECUTOR E A QUALIFICAÇÃO DO PROJETO OU PROGRAMA</v>
      </c>
    </row>
    <row r="2434" spans="1:10" ht="12" customHeight="1" x14ac:dyDescent="0.3">
      <c r="A2434" s="597" t="s">
        <v>253</v>
      </c>
      <c r="B2434" s="597" t="s">
        <v>242</v>
      </c>
      <c r="C2434" s="597" t="s">
        <v>2354</v>
      </c>
      <c r="D2434" s="597" t="s">
        <v>251</v>
      </c>
      <c r="E2434" s="597" t="s">
        <v>4</v>
      </c>
      <c r="F2434" s="597" t="s">
        <v>1705</v>
      </c>
      <c r="G2434" s="597" t="s">
        <v>2059</v>
      </c>
      <c r="H2434" s="598" t="str">
        <f t="shared" si="76"/>
        <v>ENGENHARIA BÁSICA NÃO ROTINEIRA;INSTITUIÇÃO CREDENCIADA;;PRIVADA;NÃO;PROTOTIPO;SERVIÇO DE TERCEIRO - PROTÓTIPO OU UNIDADE PILOTO</v>
      </c>
      <c r="I2434" s="599" t="s">
        <v>1567</v>
      </c>
      <c r="J2434" s="600" t="str">
        <f t="shared" si="77"/>
        <v>DESPESA NÃO ADMITIDA COM RECURSOS DA CLÁUSULA DE P,D&amp;I, CONSIDERANDO O EXECUTOR E A QUALIFICAÇÃO DO PROJETO OU PROGRAMA</v>
      </c>
    </row>
    <row r="2435" spans="1:10" ht="12" customHeight="1" x14ac:dyDescent="0.3">
      <c r="A2435" s="597" t="s">
        <v>253</v>
      </c>
      <c r="B2435" s="597" t="s">
        <v>242</v>
      </c>
      <c r="C2435" s="597" t="s">
        <v>2354</v>
      </c>
      <c r="D2435" s="597" t="s">
        <v>251</v>
      </c>
      <c r="E2435" s="597" t="s">
        <v>4</v>
      </c>
      <c r="F2435" s="597" t="s">
        <v>303</v>
      </c>
      <c r="G2435" s="597" t="s">
        <v>1647</v>
      </c>
      <c r="H2435" s="598" t="str">
        <f t="shared" si="76"/>
        <v>ENGENHARIA BÁSICA NÃO ROTINEIRA;INSTITUIÇÃO CREDENCIADA;;PRIVADA;NÃO;RECURSOS HUMANOS;BOLSA</v>
      </c>
      <c r="I2435" s="599" t="s">
        <v>1567</v>
      </c>
      <c r="J2435" s="600" t="str">
        <f t="shared" si="77"/>
        <v>DESPESA NÃO ADMITIDA COM RECURSOS DA CLÁUSULA DE P,D&amp;I, CONSIDERANDO O EXECUTOR E A QUALIFICAÇÃO DO PROJETO OU PROGRAMA</v>
      </c>
    </row>
    <row r="2436" spans="1:10" ht="12" customHeight="1" x14ac:dyDescent="0.3">
      <c r="A2436" s="597" t="s">
        <v>253</v>
      </c>
      <c r="B2436" s="597" t="s">
        <v>242</v>
      </c>
      <c r="C2436" s="597" t="s">
        <v>2354</v>
      </c>
      <c r="D2436" s="597" t="s">
        <v>251</v>
      </c>
      <c r="E2436" s="597" t="s">
        <v>4</v>
      </c>
      <c r="F2436" s="597" t="s">
        <v>303</v>
      </c>
      <c r="G2436" s="597" t="s">
        <v>270</v>
      </c>
      <c r="H2436" s="598" t="str">
        <f t="shared" si="76"/>
        <v>ENGENHARIA BÁSICA NÃO ROTINEIRA;INSTITUIÇÃO CREDENCIADA;;PRIVADA;NÃO;RECURSOS HUMANOS;TAXA DE BANCADA</v>
      </c>
      <c r="I2436" s="599" t="s">
        <v>1567</v>
      </c>
      <c r="J2436" s="600" t="str">
        <f t="shared" si="77"/>
        <v>DESPESA NÃO ADMITIDA COM RECURSOS DA CLÁUSULA DE P,D&amp;I, CONSIDERANDO O EXECUTOR E A QUALIFICAÇÃO DO PROJETO OU PROGRAMA</v>
      </c>
    </row>
    <row r="2437" spans="1:10" ht="12" customHeight="1" x14ac:dyDescent="0.3">
      <c r="A2437" s="597" t="s">
        <v>253</v>
      </c>
      <c r="B2437" s="597" t="s">
        <v>242</v>
      </c>
      <c r="C2437" s="597" t="s">
        <v>2354</v>
      </c>
      <c r="D2437" s="597" t="s">
        <v>251</v>
      </c>
      <c r="E2437" s="597" t="s">
        <v>4</v>
      </c>
      <c r="F2437" s="597" t="s">
        <v>2357</v>
      </c>
      <c r="G2437" s="597" t="s">
        <v>232</v>
      </c>
      <c r="H2437" s="598" t="str">
        <f t="shared" si="76"/>
        <v>ENGENHARIA BÁSICA NÃO ROTINEIRA;INSTITUIÇÃO CREDENCIADA;;PRIVADA;NÃO;SERVICOS;OUTRO SERVIÇO DE APOIO</v>
      </c>
      <c r="I2437" s="599" t="s">
        <v>1567</v>
      </c>
      <c r="J2437" s="600" t="str">
        <f t="shared" si="77"/>
        <v>DESPESA NÃO ADMITIDA COM RECURSOS DA CLÁUSULA DE P,D&amp;I, CONSIDERANDO O EXECUTOR E A QUALIFICAÇÃO DO PROJETO OU PROGRAMA</v>
      </c>
    </row>
    <row r="2438" spans="1:10" ht="12" customHeight="1" x14ac:dyDescent="0.3">
      <c r="A2438" s="597" t="s">
        <v>253</v>
      </c>
      <c r="B2438" s="597" t="s">
        <v>242</v>
      </c>
      <c r="C2438" s="597" t="s">
        <v>2354</v>
      </c>
      <c r="D2438" s="597" t="s">
        <v>251</v>
      </c>
      <c r="E2438" s="597" t="s">
        <v>4</v>
      </c>
      <c r="F2438" s="597" t="s">
        <v>2357</v>
      </c>
      <c r="G2438" s="597" t="s">
        <v>221</v>
      </c>
      <c r="H2438" s="598" t="str">
        <f t="shared" si="76"/>
        <v>ENGENHARIA BÁSICA NÃO ROTINEIRA;INSTITUIÇÃO CREDENCIADA;;PRIVADA;NÃO;SERVICOS;PERFURAÇÃO DE POÇO ESTRATIGRÁFICO</v>
      </c>
      <c r="I2438" s="599" t="s">
        <v>1567</v>
      </c>
      <c r="J2438" s="600" t="str">
        <f t="shared" si="77"/>
        <v>DESPESA NÃO ADMITIDA COM RECURSOS DA CLÁUSULA DE P,D&amp;I, CONSIDERANDO O EXECUTOR E A QUALIFICAÇÃO DO PROJETO OU PROGRAMA</v>
      </c>
    </row>
    <row r="2439" spans="1:10" ht="12" customHeight="1" x14ac:dyDescent="0.3">
      <c r="A2439" s="597" t="s">
        <v>253</v>
      </c>
      <c r="B2439" s="597" t="s">
        <v>242</v>
      </c>
      <c r="C2439" s="597" t="s">
        <v>2354</v>
      </c>
      <c r="D2439" s="597" t="s">
        <v>251</v>
      </c>
      <c r="E2439" s="597" t="s">
        <v>4</v>
      </c>
      <c r="F2439" s="597" t="s">
        <v>2357</v>
      </c>
      <c r="G2439" s="597" t="s">
        <v>2055</v>
      </c>
      <c r="H2439" s="598" t="str">
        <f t="shared" si="76"/>
        <v>ENGENHARIA BÁSICA NÃO ROTINEIRA;INSTITUIÇÃO CREDENCIADA;;PRIVADA;NÃO;SERVICOS;SERVIÇO DE APOIO PARA AQUISIÇÃO DE DADOS</v>
      </c>
      <c r="I2439" s="599" t="s">
        <v>1567</v>
      </c>
      <c r="J2439" s="600" t="str">
        <f t="shared" si="77"/>
        <v>DESPESA NÃO ADMITIDA COM RECURSOS DA CLÁUSULA DE P,D&amp;I, CONSIDERANDO O EXECUTOR E A QUALIFICAÇÃO DO PROJETO OU PROGRAMA</v>
      </c>
    </row>
    <row r="2440" spans="1:10" ht="12" customHeight="1" x14ac:dyDescent="0.3">
      <c r="A2440" s="597" t="s">
        <v>253</v>
      </c>
      <c r="B2440" s="597" t="s">
        <v>242</v>
      </c>
      <c r="C2440" s="597" t="s">
        <v>2354</v>
      </c>
      <c r="D2440" s="597" t="s">
        <v>251</v>
      </c>
      <c r="E2440" s="597" t="s">
        <v>4</v>
      </c>
      <c r="F2440" s="597" t="s">
        <v>2357</v>
      </c>
      <c r="G2440" s="597" t="s">
        <v>230</v>
      </c>
      <c r="H2440" s="598" t="str">
        <f t="shared" si="76"/>
        <v>ENGENHARIA BÁSICA NÃO ROTINEIRA;INSTITUIÇÃO CREDENCIADA;;PRIVADA;NÃO;SERVICOS;SERVIÇO DE EDITORAÇÃO E IMPRESSÃO</v>
      </c>
      <c r="I2440" s="599" t="s">
        <v>1567</v>
      </c>
      <c r="J2440" s="600" t="str">
        <f t="shared" si="77"/>
        <v>DESPESA NÃO ADMITIDA COM RECURSOS DA CLÁUSULA DE P,D&amp;I, CONSIDERANDO O EXECUTOR E A QUALIFICAÇÃO DO PROJETO OU PROGRAMA</v>
      </c>
    </row>
    <row r="2441" spans="1:10" ht="12" customHeight="1" x14ac:dyDescent="0.3">
      <c r="A2441" s="597" t="s">
        <v>253</v>
      </c>
      <c r="B2441" s="597" t="s">
        <v>242</v>
      </c>
      <c r="C2441" s="597" t="s">
        <v>2354</v>
      </c>
      <c r="D2441" s="597" t="s">
        <v>251</v>
      </c>
      <c r="E2441" s="597" t="s">
        <v>4</v>
      </c>
      <c r="F2441" s="597" t="s">
        <v>2357</v>
      </c>
      <c r="G2441" s="597" t="s">
        <v>231</v>
      </c>
      <c r="H2441" s="598" t="str">
        <f t="shared" si="76"/>
        <v>ENGENHARIA BÁSICA NÃO ROTINEIRA;INSTITUIÇÃO CREDENCIADA;;PRIVADA;NÃO;SERVICOS;SERVIÇO DE LOCOMOÇÃO E TRANSPORTE</v>
      </c>
      <c r="I2441" s="599" t="s">
        <v>1567</v>
      </c>
      <c r="J2441" s="600" t="str">
        <f t="shared" si="77"/>
        <v>DESPESA NÃO ADMITIDA COM RECURSOS DA CLÁUSULA DE P,D&amp;I, CONSIDERANDO O EXECUTOR E A QUALIFICAÇÃO DO PROJETO OU PROGRAMA</v>
      </c>
    </row>
    <row r="2442" spans="1:10" ht="12" customHeight="1" x14ac:dyDescent="0.3">
      <c r="A2442" s="597" t="s">
        <v>253</v>
      </c>
      <c r="B2442" s="597" t="s">
        <v>242</v>
      </c>
      <c r="C2442" s="597" t="s">
        <v>2354</v>
      </c>
      <c r="D2442" s="597" t="s">
        <v>251</v>
      </c>
      <c r="E2442" s="597" t="s">
        <v>4</v>
      </c>
      <c r="F2442" s="597" t="s">
        <v>2357</v>
      </c>
      <c r="G2442" s="597" t="s">
        <v>2358</v>
      </c>
      <c r="H2442" s="598" t="str">
        <f t="shared" si="76"/>
        <v>ENGENHARIA BÁSICA NÃO ROTINEIRA;INSTITUIÇÃO CREDENCIADA;;PRIVADA;NÃO;SERVICOS;SERVIÇO DE MANUTENÇÃO</v>
      </c>
      <c r="I2442" s="599" t="s">
        <v>1567</v>
      </c>
      <c r="J2442" s="600" t="str">
        <f t="shared" si="77"/>
        <v>DESPESA NÃO ADMITIDA COM RECURSOS DA CLÁUSULA DE P,D&amp;I, CONSIDERANDO O EXECUTOR E A QUALIFICAÇÃO DO PROJETO OU PROGRAMA</v>
      </c>
    </row>
    <row r="2443" spans="1:10" ht="12" customHeight="1" x14ac:dyDescent="0.3">
      <c r="A2443" s="597" t="s">
        <v>253</v>
      </c>
      <c r="B2443" s="597" t="s">
        <v>242</v>
      </c>
      <c r="C2443" s="597" t="s">
        <v>2354</v>
      </c>
      <c r="D2443" s="597" t="s">
        <v>251</v>
      </c>
      <c r="E2443" s="597" t="s">
        <v>4</v>
      </c>
      <c r="F2443" s="597" t="s">
        <v>2357</v>
      </c>
      <c r="G2443" s="597" t="s">
        <v>2399</v>
      </c>
      <c r="H2443" s="598" t="str">
        <f t="shared" si="76"/>
        <v>ENGENHARIA BÁSICA NÃO ROTINEIRA;INSTITUIÇÃO CREDENCIADA;;PRIVADA;NÃO;SERVICOS;SERVIÇO TÉCNICO ESPECIALIZADO</v>
      </c>
      <c r="I2443" s="599" t="s">
        <v>1567</v>
      </c>
      <c r="J2443" s="600" t="str">
        <f t="shared" si="77"/>
        <v>DESPESA NÃO ADMITIDA COM RECURSOS DA CLÁUSULA DE P,D&amp;I, CONSIDERANDO O EXECUTOR E A QUALIFICAÇÃO DO PROJETO OU PROGRAMA</v>
      </c>
    </row>
    <row r="2444" spans="1:10" ht="12" customHeight="1" x14ac:dyDescent="0.3">
      <c r="A2444" s="597" t="s">
        <v>253</v>
      </c>
      <c r="B2444" s="597" t="s">
        <v>242</v>
      </c>
      <c r="C2444" s="597" t="s">
        <v>2354</v>
      </c>
      <c r="D2444" s="597" t="s">
        <v>251</v>
      </c>
      <c r="E2444" s="597" t="s">
        <v>4</v>
      </c>
      <c r="F2444" s="597" t="s">
        <v>2357</v>
      </c>
      <c r="G2444" s="597" t="s">
        <v>2359</v>
      </c>
      <c r="H2444" s="598" t="str">
        <f t="shared" si="76"/>
        <v>ENGENHARIA BÁSICA NÃO ROTINEIRA;INSTITUIÇÃO CREDENCIADA;;PRIVADA;NÃO;SERVICOS;SERVIÇOS COMPUTACIONAIS</v>
      </c>
      <c r="I2444" s="599" t="s">
        <v>1567</v>
      </c>
      <c r="J2444" s="600" t="str">
        <f t="shared" si="77"/>
        <v>DESPESA NÃO ADMITIDA COM RECURSOS DA CLÁUSULA DE P,D&amp;I, CONSIDERANDO O EXECUTOR E A QUALIFICAÇÃO DO PROJETO OU PROGRAMA</v>
      </c>
    </row>
    <row r="2445" spans="1:10" ht="12" customHeight="1" x14ac:dyDescent="0.3">
      <c r="A2445" s="597" t="s">
        <v>253</v>
      </c>
      <c r="B2445" s="597" t="s">
        <v>242</v>
      </c>
      <c r="C2445" s="597" t="s">
        <v>2354</v>
      </c>
      <c r="D2445" s="597" t="s">
        <v>251</v>
      </c>
      <c r="E2445" s="597" t="s">
        <v>4</v>
      </c>
      <c r="F2445" s="597" t="s">
        <v>2357</v>
      </c>
      <c r="G2445" s="597" t="s">
        <v>229</v>
      </c>
      <c r="H2445" s="598" t="str">
        <f t="shared" si="76"/>
        <v>ENGENHARIA BÁSICA NÃO ROTINEIRA;INSTITUIÇÃO CREDENCIADA;;PRIVADA;NÃO;SERVICOS;TAXA DE INSCRIÇÃO EM CONGRESSO OU EVENTO</v>
      </c>
      <c r="I2445" s="599" t="s">
        <v>1567</v>
      </c>
      <c r="J2445" s="600" t="str">
        <f t="shared" si="77"/>
        <v>DESPESA NÃO ADMITIDA COM RECURSOS DA CLÁUSULA DE P,D&amp;I, CONSIDERANDO O EXECUTOR E A QUALIFICAÇÃO DO PROJETO OU PROGRAMA</v>
      </c>
    </row>
    <row r="2446" spans="1:10" ht="12" customHeight="1" x14ac:dyDescent="0.3">
      <c r="A2446" s="597" t="s">
        <v>253</v>
      </c>
      <c r="B2446" s="597" t="s">
        <v>242</v>
      </c>
      <c r="C2446" s="597" t="s">
        <v>2354</v>
      </c>
      <c r="D2446" s="597" t="s">
        <v>251</v>
      </c>
      <c r="E2446" s="597" t="s">
        <v>4</v>
      </c>
      <c r="F2446" s="597" t="s">
        <v>2360</v>
      </c>
      <c r="G2446" s="597" t="s">
        <v>2064</v>
      </c>
      <c r="H2446" s="598" t="str">
        <f t="shared" si="76"/>
        <v>ENGENHARIA BÁSICA NÃO ROTINEIRA;INSTITUIÇÃO CREDENCIADA;;PRIVADA;NÃO;SERVICOS - TIB;SERVIÇO DE TIB</v>
      </c>
      <c r="I2446" s="599" t="s">
        <v>1567</v>
      </c>
      <c r="J2446" s="600" t="str">
        <f t="shared" si="77"/>
        <v>DESPESA NÃO ADMITIDA COM RECURSOS DA CLÁUSULA DE P,D&amp;I, CONSIDERANDO O EXECUTOR E A QUALIFICAÇÃO DO PROJETO OU PROGRAMA</v>
      </c>
    </row>
    <row r="2447" spans="1:10" ht="12" customHeight="1" x14ac:dyDescent="0.3">
      <c r="A2447" s="597" t="s">
        <v>253</v>
      </c>
      <c r="B2447" s="597" t="s">
        <v>242</v>
      </c>
      <c r="C2447" s="597" t="s">
        <v>2354</v>
      </c>
      <c r="D2447" s="597" t="s">
        <v>251</v>
      </c>
      <c r="E2447" s="597" t="s">
        <v>4</v>
      </c>
      <c r="F2447" s="597" t="s">
        <v>2360</v>
      </c>
      <c r="G2447" s="597" t="s">
        <v>2057</v>
      </c>
      <c r="H2447" s="598" t="str">
        <f t="shared" si="76"/>
        <v>ENGENHARIA BÁSICA NÃO ROTINEIRA;INSTITUIÇÃO CREDENCIADA;;PRIVADA;NÃO;SERVICOS - TIB;SERVIÇO DE TREINAMENTO, SUPORTE E QUALIFICAÇÃO</v>
      </c>
      <c r="I2447" s="599" t="s">
        <v>1567</v>
      </c>
      <c r="J2447" s="600" t="str">
        <f t="shared" si="77"/>
        <v>DESPESA NÃO ADMITIDA COM RECURSOS DA CLÁUSULA DE P,D&amp;I, CONSIDERANDO O EXECUTOR E A QUALIFICAÇÃO DO PROJETO OU PROGRAMA</v>
      </c>
    </row>
    <row r="2448" spans="1:10" ht="12" customHeight="1" x14ac:dyDescent="0.3">
      <c r="A2448" s="597" t="s">
        <v>253</v>
      </c>
      <c r="B2448" s="597" t="s">
        <v>242</v>
      </c>
      <c r="C2448" s="597" t="s">
        <v>2354</v>
      </c>
      <c r="D2448" s="597" t="s">
        <v>251</v>
      </c>
      <c r="E2448" s="597" t="s">
        <v>4</v>
      </c>
      <c r="F2448" s="597" t="s">
        <v>2360</v>
      </c>
      <c r="G2448" s="597" t="s">
        <v>2056</v>
      </c>
      <c r="H2448" s="598" t="str">
        <f t="shared" si="76"/>
        <v>ENGENHARIA BÁSICA NÃO ROTINEIRA;INSTITUIÇÃO CREDENCIADA;;PRIVADA;NÃO;SERVICOS - TIB;SERVIÇO ESPECIALIZADO PARA TIB - NORMALIZAÇÃO</v>
      </c>
      <c r="I2448" s="599" t="s">
        <v>1567</v>
      </c>
      <c r="J2448" s="600" t="str">
        <f t="shared" si="77"/>
        <v>DESPESA NÃO ADMITIDA COM RECURSOS DA CLÁUSULA DE P,D&amp;I, CONSIDERANDO O EXECUTOR E A QUALIFICAÇÃO DO PROJETO OU PROGRAMA</v>
      </c>
    </row>
    <row r="2449" spans="1:10" ht="12" customHeight="1" x14ac:dyDescent="0.3">
      <c r="A2449" s="597" t="s">
        <v>253</v>
      </c>
      <c r="B2449" s="597" t="s">
        <v>242</v>
      </c>
      <c r="C2449" s="597" t="s">
        <v>2354</v>
      </c>
      <c r="D2449" s="597" t="s">
        <v>251</v>
      </c>
      <c r="E2449" s="597" t="s">
        <v>4</v>
      </c>
      <c r="F2449" s="597" t="s">
        <v>1648</v>
      </c>
      <c r="G2449" s="597" t="s">
        <v>2202</v>
      </c>
      <c r="H2449" s="598" t="str">
        <f t="shared" ref="H2449:H2511" si="78">CONCATENATE(A2449,$H$2,B2449,$H$2,C2449,$H$2,D2449,$H$2,E2449,$H$2,F2449,$H$2,G2449)</f>
        <v>ENGENHARIA BÁSICA NÃO ROTINEIRA;INSTITUIÇÃO CREDENCIADA;;PRIVADA;NÃO;TESTES OPERACIONAIS;NA</v>
      </c>
      <c r="I2449" s="599" t="s">
        <v>1567</v>
      </c>
      <c r="J2449" s="600" t="str">
        <f t="shared" ref="J2449:J2511" si="79">IF(I2449="N",J$3,"")</f>
        <v>DESPESA NÃO ADMITIDA COM RECURSOS DA CLÁUSULA DE P,D&amp;I, CONSIDERANDO O EXECUTOR E A QUALIFICAÇÃO DO PROJETO OU PROGRAMA</v>
      </c>
    </row>
    <row r="2450" spans="1:10" ht="12" customHeight="1" x14ac:dyDescent="0.3">
      <c r="A2450" s="597" t="s">
        <v>253</v>
      </c>
      <c r="B2450" s="597" t="s">
        <v>242</v>
      </c>
      <c r="C2450" s="597" t="s">
        <v>2354</v>
      </c>
      <c r="D2450" s="597" t="s">
        <v>251</v>
      </c>
      <c r="E2450" s="597" t="s">
        <v>4</v>
      </c>
      <c r="F2450" s="597" t="s">
        <v>281</v>
      </c>
      <c r="G2450" s="597" t="s">
        <v>2202</v>
      </c>
      <c r="H2450" s="598" t="str">
        <f t="shared" si="78"/>
        <v>ENGENHARIA BÁSICA NÃO ROTINEIRA;INSTITUIÇÃO CREDENCIADA;;PRIVADA;NÃO;TRIBUTOS;NA</v>
      </c>
      <c r="I2450" s="599" t="s">
        <v>1575</v>
      </c>
      <c r="J2450" s="600" t="str">
        <f t="shared" si="79"/>
        <v/>
      </c>
    </row>
    <row r="2451" spans="1:10" ht="12" customHeight="1" x14ac:dyDescent="0.3">
      <c r="A2451" s="597" t="s">
        <v>253</v>
      </c>
      <c r="B2451" s="597" t="s">
        <v>242</v>
      </c>
      <c r="C2451" s="597" t="s">
        <v>2354</v>
      </c>
      <c r="D2451" s="597" t="s">
        <v>251</v>
      </c>
      <c r="E2451" s="597" t="s">
        <v>3</v>
      </c>
      <c r="F2451" s="597" t="s">
        <v>1646</v>
      </c>
      <c r="G2451" s="597" t="s">
        <v>2050</v>
      </c>
      <c r="H2451" s="598" t="str">
        <f t="shared" si="78"/>
        <v>ENGENHARIA BÁSICA NÃO ROTINEIRA;INSTITUIÇÃO CREDENCIADA;;PRIVADA;SIM;CAPACITACAO DE FORNECEDORES;BENS E MATERIAIS - CABEÇA DE SÉRIE E LOTE PILOTO</v>
      </c>
      <c r="I2451" s="599" t="s">
        <v>1567</v>
      </c>
      <c r="J2451" s="600" t="str">
        <f t="shared" si="79"/>
        <v>DESPESA NÃO ADMITIDA COM RECURSOS DA CLÁUSULA DE P,D&amp;I, CONSIDERANDO O EXECUTOR E A QUALIFICAÇÃO DO PROJETO OU PROGRAMA</v>
      </c>
    </row>
    <row r="2452" spans="1:10" ht="12" customHeight="1" x14ac:dyDescent="0.3">
      <c r="A2452" s="597" t="s">
        <v>253</v>
      </c>
      <c r="B2452" s="597" t="s">
        <v>242</v>
      </c>
      <c r="C2452" s="597" t="s">
        <v>2354</v>
      </c>
      <c r="D2452" s="597" t="s">
        <v>251</v>
      </c>
      <c r="E2452" s="597" t="s">
        <v>3</v>
      </c>
      <c r="F2452" s="597" t="s">
        <v>1646</v>
      </c>
      <c r="G2452" s="597" t="s">
        <v>2053</v>
      </c>
      <c r="H2452" s="598" t="str">
        <f t="shared" si="78"/>
        <v>ENGENHARIA BÁSICA NÃO ROTINEIRA;INSTITUIÇÃO CREDENCIADA;;PRIVADA;SIM;CAPACITACAO DE FORNECEDORES;EQUIPAMENTOS E MATERIAIS - PRIMEIRO LOTE</v>
      </c>
      <c r="I2452" s="599" t="s">
        <v>1567</v>
      </c>
      <c r="J2452" s="600" t="str">
        <f t="shared" si="79"/>
        <v>DESPESA NÃO ADMITIDA COM RECURSOS DA CLÁUSULA DE P,D&amp;I, CONSIDERANDO O EXECUTOR E A QUALIFICAÇÃO DO PROJETO OU PROGRAMA</v>
      </c>
    </row>
    <row r="2453" spans="1:10" s="603" customFormat="1" ht="12" customHeight="1" x14ac:dyDescent="0.3">
      <c r="A2453" s="597" t="s">
        <v>253</v>
      </c>
      <c r="B2453" s="597" t="s">
        <v>242</v>
      </c>
      <c r="C2453" s="597" t="s">
        <v>2354</v>
      </c>
      <c r="D2453" s="597" t="s">
        <v>251</v>
      </c>
      <c r="E2453" s="597" t="s">
        <v>3</v>
      </c>
      <c r="F2453" s="597" t="s">
        <v>1646</v>
      </c>
      <c r="G2453" s="597" t="s">
        <v>260</v>
      </c>
      <c r="H2453" s="598" t="str">
        <f t="shared" si="78"/>
        <v>ENGENHARIA BÁSICA NÃO ROTINEIRA;INSTITUIÇÃO CREDENCIADA;;PRIVADA;SIM;CAPACITACAO DE FORNECEDORES;EQUIPAMENTOS LABORATORIAIS</v>
      </c>
      <c r="I2453" s="599" t="s">
        <v>1567</v>
      </c>
      <c r="J2453" s="600" t="str">
        <f t="shared" si="79"/>
        <v>DESPESA NÃO ADMITIDA COM RECURSOS DA CLÁUSULA DE P,D&amp;I, CONSIDERANDO O EXECUTOR E A QUALIFICAÇÃO DO PROJETO OU PROGRAMA</v>
      </c>
    </row>
    <row r="2454" spans="1:10" s="603" customFormat="1" ht="12" customHeight="1" x14ac:dyDescent="0.3">
      <c r="A2454" s="597" t="s">
        <v>253</v>
      </c>
      <c r="B2454" s="597" t="s">
        <v>242</v>
      </c>
      <c r="C2454" s="597" t="s">
        <v>2354</v>
      </c>
      <c r="D2454" s="597" t="s">
        <v>251</v>
      </c>
      <c r="E2454" s="597" t="s">
        <v>3</v>
      </c>
      <c r="F2454" s="597" t="s">
        <v>1646</v>
      </c>
      <c r="G2454" s="597" t="s">
        <v>2052</v>
      </c>
      <c r="H2454" s="598" t="str">
        <f t="shared" si="78"/>
        <v>ENGENHARIA BÁSICA NÃO ROTINEIRA;INSTITUIÇÃO CREDENCIADA;;PRIVADA;SIM;CAPACITACAO DE FORNECEDORES;ESTUDOS DE VIABILIDADE TÉCNICA E ECONÔMICA</v>
      </c>
      <c r="I2454" s="599" t="s">
        <v>1567</v>
      </c>
      <c r="J2454" s="600" t="str">
        <f t="shared" si="79"/>
        <v>DESPESA NÃO ADMITIDA COM RECURSOS DA CLÁUSULA DE P,D&amp;I, CONSIDERANDO O EXECUTOR E A QUALIFICAÇÃO DO PROJETO OU PROGRAMA</v>
      </c>
    </row>
    <row r="2455" spans="1:10" s="603" customFormat="1" ht="12" customHeight="1" x14ac:dyDescent="0.3">
      <c r="A2455" s="597" t="s">
        <v>253</v>
      </c>
      <c r="B2455" s="597" t="s">
        <v>242</v>
      </c>
      <c r="C2455" s="597" t="s">
        <v>2354</v>
      </c>
      <c r="D2455" s="597" t="s">
        <v>251</v>
      </c>
      <c r="E2455" s="597" t="s">
        <v>3</v>
      </c>
      <c r="F2455" s="597" t="s">
        <v>1646</v>
      </c>
      <c r="G2455" s="597" t="s">
        <v>2051</v>
      </c>
      <c r="H2455" s="598" t="str">
        <f t="shared" si="78"/>
        <v>ENGENHARIA BÁSICA NÃO ROTINEIRA;INSTITUIÇÃO CREDENCIADA;;PRIVADA;SIM;CAPACITACAO DE FORNECEDORES;SERVIÇOS - CABEÇA DE SÉRIE E LOTE PILOTO</v>
      </c>
      <c r="I2455" s="599" t="s">
        <v>1567</v>
      </c>
      <c r="J2455" s="600" t="str">
        <f t="shared" si="79"/>
        <v>DESPESA NÃO ADMITIDA COM RECURSOS DA CLÁUSULA DE P,D&amp;I, CONSIDERANDO O EXECUTOR E A QUALIFICAÇÃO DO PROJETO OU PROGRAMA</v>
      </c>
    </row>
    <row r="2456" spans="1:10" s="603" customFormat="1" ht="12" customHeight="1" x14ac:dyDescent="0.3">
      <c r="A2456" s="597" t="s">
        <v>253</v>
      </c>
      <c r="B2456" s="597" t="s">
        <v>242</v>
      </c>
      <c r="C2456" s="597" t="s">
        <v>2354</v>
      </c>
      <c r="D2456" s="597" t="s">
        <v>251</v>
      </c>
      <c r="E2456" s="597" t="s">
        <v>3</v>
      </c>
      <c r="F2456" s="597" t="s">
        <v>1646</v>
      </c>
      <c r="G2456" s="597" t="s">
        <v>2054</v>
      </c>
      <c r="H2456" s="598" t="str">
        <f t="shared" si="78"/>
        <v>ENGENHARIA BÁSICA NÃO ROTINEIRA;INSTITUIÇÃO CREDENCIADA;;PRIVADA;SIM;CAPACITACAO DE FORNECEDORES;SERVIÇOS - OPERACIONALIZAÇÃO DE EQUIPAMENTOS</v>
      </c>
      <c r="I2456" s="599" t="s">
        <v>1567</v>
      </c>
      <c r="J2456" s="600" t="str">
        <f t="shared" si="79"/>
        <v>DESPESA NÃO ADMITIDA COM RECURSOS DA CLÁUSULA DE P,D&amp;I, CONSIDERANDO O EXECUTOR E A QUALIFICAÇÃO DO PROJETO OU PROGRAMA</v>
      </c>
    </row>
    <row r="2457" spans="1:10" s="603" customFormat="1" ht="12" customHeight="1" x14ac:dyDescent="0.3">
      <c r="A2457" s="597" t="s">
        <v>253</v>
      </c>
      <c r="B2457" s="597" t="s">
        <v>242</v>
      </c>
      <c r="C2457" s="597" t="s">
        <v>2354</v>
      </c>
      <c r="D2457" s="597" t="s">
        <v>251</v>
      </c>
      <c r="E2457" s="597" t="s">
        <v>3</v>
      </c>
      <c r="F2457" s="597" t="s">
        <v>2362</v>
      </c>
      <c r="G2457" s="597" t="s">
        <v>2202</v>
      </c>
      <c r="H2457" s="598" t="str">
        <f t="shared" si="78"/>
        <v>ENGENHARIA BÁSICA NÃO ROTINEIRA;INSTITUIÇÃO CREDENCIADA;;PRIVADA;SIM;CUSTOS DIRETOS;NA</v>
      </c>
      <c r="I2457" s="599" t="s">
        <v>1567</v>
      </c>
      <c r="J2457" s="600" t="str">
        <f t="shared" si="79"/>
        <v>DESPESA NÃO ADMITIDA COM RECURSOS DA CLÁUSULA DE P,D&amp;I, CONSIDERANDO O EXECUTOR E A QUALIFICAÇÃO DO PROJETO OU PROGRAMA</v>
      </c>
    </row>
    <row r="2458" spans="1:10" s="603" customFormat="1" ht="12" customHeight="1" x14ac:dyDescent="0.3">
      <c r="A2458" s="597" t="s">
        <v>253</v>
      </c>
      <c r="B2458" s="597" t="s">
        <v>242</v>
      </c>
      <c r="C2458" s="597" t="s">
        <v>2354</v>
      </c>
      <c r="D2458" s="597" t="s">
        <v>251</v>
      </c>
      <c r="E2458" s="597" t="s">
        <v>3</v>
      </c>
      <c r="F2458" s="597" t="s">
        <v>1643</v>
      </c>
      <c r="G2458" s="597" t="s">
        <v>2202</v>
      </c>
      <c r="H2458" s="598" t="str">
        <f t="shared" si="78"/>
        <v>ENGENHARIA BÁSICA NÃO ROTINEIRA;INSTITUIÇÃO CREDENCIADA;;PRIVADA;SIM;DIARIAS E AJUDA DE CUSTO;NA</v>
      </c>
      <c r="I2458" s="599" t="s">
        <v>1575</v>
      </c>
      <c r="J2458" s="600" t="str">
        <f t="shared" si="79"/>
        <v/>
      </c>
    </row>
    <row r="2459" spans="1:10" s="603" customFormat="1" ht="12" customHeight="1" x14ac:dyDescent="0.3">
      <c r="A2459" s="597" t="s">
        <v>253</v>
      </c>
      <c r="B2459" s="597" t="s">
        <v>242</v>
      </c>
      <c r="C2459" s="597" t="s">
        <v>2354</v>
      </c>
      <c r="D2459" s="597" t="s">
        <v>251</v>
      </c>
      <c r="E2459" s="597" t="s">
        <v>3</v>
      </c>
      <c r="F2459" s="597" t="s">
        <v>1645</v>
      </c>
      <c r="G2459" s="597" t="s">
        <v>2361</v>
      </c>
      <c r="H2459" s="598" t="str">
        <f t="shared" si="78"/>
        <v>ENGENHARIA BÁSICA NÃO ROTINEIRA;INSTITUIÇÃO CREDENCIADA;;PRIVADA;SIM;EQUIPAMENTO E MATERIAL PERMANENTE;EQUIPAMENTO</v>
      </c>
      <c r="I2459" s="599" t="s">
        <v>1567</v>
      </c>
      <c r="J2459" s="600" t="str">
        <f t="shared" si="79"/>
        <v>DESPESA NÃO ADMITIDA COM RECURSOS DA CLÁUSULA DE P,D&amp;I, CONSIDERANDO O EXECUTOR E A QUALIFICAÇÃO DO PROJETO OU PROGRAMA</v>
      </c>
    </row>
    <row r="2460" spans="1:10" s="603" customFormat="1" ht="12" customHeight="1" x14ac:dyDescent="0.3">
      <c r="A2460" s="597" t="s">
        <v>253</v>
      </c>
      <c r="B2460" s="597" t="s">
        <v>242</v>
      </c>
      <c r="C2460" s="597" t="s">
        <v>2354</v>
      </c>
      <c r="D2460" s="597" t="s">
        <v>251</v>
      </c>
      <c r="E2460" s="597" t="s">
        <v>3</v>
      </c>
      <c r="F2460" s="597" t="s">
        <v>1645</v>
      </c>
      <c r="G2460" s="597" t="s">
        <v>1248</v>
      </c>
      <c r="H2460" s="598" t="str">
        <f t="shared" si="78"/>
        <v>ENGENHARIA BÁSICA NÃO ROTINEIRA;INSTITUIÇÃO CREDENCIADA;;PRIVADA;SIM;EQUIPAMENTO E MATERIAL PERMANENTE;MATERIAL PERMANENTE</v>
      </c>
      <c r="I2460" s="599" t="s">
        <v>1567</v>
      </c>
      <c r="J2460" s="600" t="str">
        <f t="shared" si="79"/>
        <v>DESPESA NÃO ADMITIDA COM RECURSOS DA CLÁUSULA DE P,D&amp;I, CONSIDERANDO O EXECUTOR E A QUALIFICAÇÃO DO PROJETO OU PROGRAMA</v>
      </c>
    </row>
    <row r="2461" spans="1:10" s="603" customFormat="1" ht="12" customHeight="1" x14ac:dyDescent="0.3">
      <c r="A2461" s="597" t="s">
        <v>253</v>
      </c>
      <c r="B2461" s="597" t="s">
        <v>242</v>
      </c>
      <c r="C2461" s="597" t="s">
        <v>2354</v>
      </c>
      <c r="D2461" s="597" t="s">
        <v>251</v>
      </c>
      <c r="E2461" s="597" t="s">
        <v>3</v>
      </c>
      <c r="F2461" s="597" t="s">
        <v>448</v>
      </c>
      <c r="G2461" s="597" t="s">
        <v>2062</v>
      </c>
      <c r="H2461" s="598" t="str">
        <f t="shared" si="78"/>
        <v>ENGENHARIA BÁSICA NÃO ROTINEIRA;INSTITUIÇÃO CREDENCIADA;;PRIVADA;SIM;EQUIPE;BOLSA - ALUNO DE GRADUAÇÃO OU PÓS-GRADUAÇÃO</v>
      </c>
      <c r="I2461" s="599" t="s">
        <v>1575</v>
      </c>
      <c r="J2461" s="600" t="str">
        <f t="shared" si="79"/>
        <v/>
      </c>
    </row>
    <row r="2462" spans="1:10" s="603" customFormat="1" ht="12" customHeight="1" x14ac:dyDescent="0.3">
      <c r="A2462" s="597" t="s">
        <v>253</v>
      </c>
      <c r="B2462" s="597" t="s">
        <v>242</v>
      </c>
      <c r="C2462" s="597" t="s">
        <v>2354</v>
      </c>
      <c r="D2462" s="597" t="s">
        <v>251</v>
      </c>
      <c r="E2462" s="597" t="s">
        <v>3</v>
      </c>
      <c r="F2462" s="597" t="s">
        <v>448</v>
      </c>
      <c r="G2462" s="597" t="s">
        <v>2061</v>
      </c>
      <c r="H2462" s="598" t="str">
        <f t="shared" si="78"/>
        <v>ENGENHARIA BÁSICA NÃO ROTINEIRA;INSTITUIÇÃO CREDENCIADA;;PRIVADA;SIM;EQUIPE;BOLSA - DOCENTE OU PESQUISADOR DA INSTITUIÇÃO</v>
      </c>
      <c r="I2462" s="599" t="s">
        <v>1575</v>
      </c>
      <c r="J2462" s="600" t="str">
        <f t="shared" si="79"/>
        <v/>
      </c>
    </row>
    <row r="2463" spans="1:10" s="603" customFormat="1" ht="12" customHeight="1" x14ac:dyDescent="0.3">
      <c r="A2463" s="597" t="s">
        <v>253</v>
      </c>
      <c r="B2463" s="597" t="s">
        <v>242</v>
      </c>
      <c r="C2463" s="597" t="s">
        <v>2354</v>
      </c>
      <c r="D2463" s="597" t="s">
        <v>251</v>
      </c>
      <c r="E2463" s="597" t="s">
        <v>3</v>
      </c>
      <c r="F2463" s="597" t="s">
        <v>448</v>
      </c>
      <c r="G2463" s="597" t="s">
        <v>2063</v>
      </c>
      <c r="H2463" s="598" t="str">
        <f t="shared" si="78"/>
        <v>ENGENHARIA BÁSICA NÃO ROTINEIRA;INSTITUIÇÃO CREDENCIADA;;PRIVADA;SIM;EQUIPE;BOLSA - PESQUISADOR VISITANTE</v>
      </c>
      <c r="I2463" s="599" t="s">
        <v>1575</v>
      </c>
      <c r="J2463" s="600" t="str">
        <f t="shared" si="79"/>
        <v/>
      </c>
    </row>
    <row r="2464" spans="1:10" s="603" customFormat="1" ht="12" customHeight="1" x14ac:dyDescent="0.3">
      <c r="A2464" s="597" t="s">
        <v>253</v>
      </c>
      <c r="B2464" s="597" t="s">
        <v>242</v>
      </c>
      <c r="C2464" s="597" t="s">
        <v>2354</v>
      </c>
      <c r="D2464" s="597" t="s">
        <v>251</v>
      </c>
      <c r="E2464" s="597" t="s">
        <v>3</v>
      </c>
      <c r="F2464" s="597" t="s">
        <v>448</v>
      </c>
      <c r="G2464" s="597" t="s">
        <v>1641</v>
      </c>
      <c r="H2464" s="598" t="str">
        <f t="shared" si="78"/>
        <v>ENGENHARIA BÁSICA NÃO ROTINEIRA;INSTITUIÇÃO CREDENCIADA;;PRIVADA;SIM;EQUIPE;REMUNERAÇÃO DIRETA</v>
      </c>
      <c r="I2464" s="599" t="s">
        <v>1575</v>
      </c>
      <c r="J2464" s="600" t="str">
        <f t="shared" si="79"/>
        <v/>
      </c>
    </row>
    <row r="2465" spans="1:10" s="603" customFormat="1" ht="12" customHeight="1" x14ac:dyDescent="0.3">
      <c r="A2465" s="597" t="s">
        <v>253</v>
      </c>
      <c r="B2465" s="597" t="s">
        <v>242</v>
      </c>
      <c r="C2465" s="597" t="s">
        <v>2354</v>
      </c>
      <c r="D2465" s="597" t="s">
        <v>251</v>
      </c>
      <c r="E2465" s="597" t="s">
        <v>3</v>
      </c>
      <c r="F2465" s="597" t="s">
        <v>1642</v>
      </c>
      <c r="G2465" s="597" t="s">
        <v>2202</v>
      </c>
      <c r="H2465" s="598" t="str">
        <f t="shared" si="78"/>
        <v>ENGENHARIA BÁSICA NÃO ROTINEIRA;INSTITUIÇÃO CREDENCIADA;;PRIVADA;SIM;MATERIAL DE CONSUMO;NA</v>
      </c>
      <c r="I2465" s="599" t="s">
        <v>1575</v>
      </c>
      <c r="J2465" s="600" t="str">
        <f t="shared" si="79"/>
        <v/>
      </c>
    </row>
    <row r="2466" spans="1:10" s="603" customFormat="1" ht="12" customHeight="1" x14ac:dyDescent="0.3">
      <c r="A2466" s="597" t="s">
        <v>253</v>
      </c>
      <c r="B2466" s="597" t="s">
        <v>242</v>
      </c>
      <c r="C2466" s="597" t="s">
        <v>2354</v>
      </c>
      <c r="D2466" s="597" t="s">
        <v>251</v>
      </c>
      <c r="E2466" s="597" t="s">
        <v>3</v>
      </c>
      <c r="F2466" s="597" t="s">
        <v>1644</v>
      </c>
      <c r="G2466" s="597" t="s">
        <v>2066</v>
      </c>
      <c r="H2466" s="598" t="str">
        <f t="shared" si="78"/>
        <v>ENGENHARIA BÁSICA NÃO ROTINEIRA;INSTITUIÇÃO CREDENCIADA;;PRIVADA;SIM;OBRAS E INSTALACOES;AMPLIAÇÃO DE ÁREA DE EDIFICAÇÃO</v>
      </c>
      <c r="I2466" s="599" t="s">
        <v>1567</v>
      </c>
      <c r="J2466" s="600" t="str">
        <f t="shared" si="79"/>
        <v>DESPESA NÃO ADMITIDA COM RECURSOS DA CLÁUSULA DE P,D&amp;I, CONSIDERANDO O EXECUTOR E A QUALIFICAÇÃO DO PROJETO OU PROGRAMA</v>
      </c>
    </row>
    <row r="2467" spans="1:10" s="603" customFormat="1" ht="12" customHeight="1" x14ac:dyDescent="0.3">
      <c r="A2467" s="597" t="s">
        <v>253</v>
      </c>
      <c r="B2467" s="597" t="s">
        <v>242</v>
      </c>
      <c r="C2467" s="597" t="s">
        <v>2354</v>
      </c>
      <c r="D2467" s="597" t="s">
        <v>251</v>
      </c>
      <c r="E2467" s="597" t="s">
        <v>3</v>
      </c>
      <c r="F2467" s="597" t="s">
        <v>1644</v>
      </c>
      <c r="G2467" s="597" t="s">
        <v>258</v>
      </c>
      <c r="H2467" s="598" t="str">
        <f t="shared" si="78"/>
        <v>ENGENHARIA BÁSICA NÃO ROTINEIRA;INSTITUIÇÃO CREDENCIADA;;PRIVADA;SIM;OBRAS E INSTALACOES;CONSTRUÇÃO DE NOVA EDIFICAÇÃO</v>
      </c>
      <c r="I2467" s="599" t="s">
        <v>1567</v>
      </c>
      <c r="J2467" s="600" t="str">
        <f t="shared" si="79"/>
        <v>DESPESA NÃO ADMITIDA COM RECURSOS DA CLÁUSULA DE P,D&amp;I, CONSIDERANDO O EXECUTOR E A QUALIFICAÇÃO DO PROJETO OU PROGRAMA</v>
      </c>
    </row>
    <row r="2468" spans="1:10" s="603" customFormat="1" ht="12" customHeight="1" x14ac:dyDescent="0.3">
      <c r="A2468" s="597" t="s">
        <v>253</v>
      </c>
      <c r="B2468" s="597" t="s">
        <v>242</v>
      </c>
      <c r="C2468" s="597" t="s">
        <v>2354</v>
      </c>
      <c r="D2468" s="597" t="s">
        <v>251</v>
      </c>
      <c r="E2468" s="597" t="s">
        <v>3</v>
      </c>
      <c r="F2468" s="597" t="s">
        <v>1644</v>
      </c>
      <c r="G2468" s="597" t="s">
        <v>2067</v>
      </c>
      <c r="H2468" s="598" t="str">
        <f t="shared" si="78"/>
        <v>ENGENHARIA BÁSICA NÃO ROTINEIRA;INSTITUIÇÃO CREDENCIADA;;PRIVADA;SIM;OBRAS E INSTALACOES;PROJETO EXECUTIVO E ESTUDOS TÉCNICOS</v>
      </c>
      <c r="I2468" s="599" t="s">
        <v>1567</v>
      </c>
      <c r="J2468" s="600" t="str">
        <f t="shared" si="79"/>
        <v>DESPESA NÃO ADMITIDA COM RECURSOS DA CLÁUSULA DE P,D&amp;I, CONSIDERANDO O EXECUTOR E A QUALIFICAÇÃO DO PROJETO OU PROGRAMA</v>
      </c>
    </row>
    <row r="2469" spans="1:10" s="603" customFormat="1" ht="12" customHeight="1" x14ac:dyDescent="0.3">
      <c r="A2469" s="597" t="s">
        <v>253</v>
      </c>
      <c r="B2469" s="597" t="s">
        <v>242</v>
      </c>
      <c r="C2469" s="597" t="s">
        <v>2354</v>
      </c>
      <c r="D2469" s="597" t="s">
        <v>251</v>
      </c>
      <c r="E2469" s="597" t="s">
        <v>3</v>
      </c>
      <c r="F2469" s="597" t="s">
        <v>1644</v>
      </c>
      <c r="G2469" s="597" t="s">
        <v>219</v>
      </c>
      <c r="H2469" s="598" t="str">
        <f t="shared" si="78"/>
        <v>ENGENHARIA BÁSICA NÃO ROTINEIRA;INSTITUIÇÃO CREDENCIADA;;PRIVADA;SIM;OBRAS E INSTALACOES;REFORMA DE EDIFICAÇÃO</v>
      </c>
      <c r="I2469" s="599" t="s">
        <v>1567</v>
      </c>
      <c r="J2469" s="600" t="str">
        <f t="shared" si="79"/>
        <v>DESPESA NÃO ADMITIDA COM RECURSOS DA CLÁUSULA DE P,D&amp;I, CONSIDERANDO O EXECUTOR E A QUALIFICAÇÃO DO PROJETO OU PROGRAMA</v>
      </c>
    </row>
    <row r="2470" spans="1:10" s="603" customFormat="1" ht="12" customHeight="1" x14ac:dyDescent="0.3">
      <c r="A2470" s="597" t="s">
        <v>253</v>
      </c>
      <c r="B2470" s="597" t="s">
        <v>242</v>
      </c>
      <c r="C2470" s="597" t="s">
        <v>2354</v>
      </c>
      <c r="D2470" s="597" t="s">
        <v>251</v>
      </c>
      <c r="E2470" s="597" t="s">
        <v>3</v>
      </c>
      <c r="F2470" s="597" t="s">
        <v>1644</v>
      </c>
      <c r="G2470" s="597" t="s">
        <v>2065</v>
      </c>
      <c r="H2470" s="598" t="str">
        <f t="shared" si="78"/>
        <v>ENGENHARIA BÁSICA NÃO ROTINEIRA;INSTITUIÇÃO CREDENCIADA;;PRIVADA;SIM;OBRAS E INSTALACOES;SERVIÇO TÉCNICO DE APOIO - INFRAESTRUTURA</v>
      </c>
      <c r="I2470" s="599" t="s">
        <v>1567</v>
      </c>
      <c r="J2470" s="600" t="str">
        <f t="shared" si="79"/>
        <v>DESPESA NÃO ADMITIDA COM RECURSOS DA CLÁUSULA DE P,D&amp;I, CONSIDERANDO O EXECUTOR E A QUALIFICAÇÃO DO PROJETO OU PROGRAMA</v>
      </c>
    </row>
    <row r="2471" spans="1:10" s="603" customFormat="1" ht="12" customHeight="1" x14ac:dyDescent="0.3">
      <c r="A2471" s="597" t="s">
        <v>253</v>
      </c>
      <c r="B2471" s="597" t="s">
        <v>242</v>
      </c>
      <c r="C2471" s="597" t="s">
        <v>2354</v>
      </c>
      <c r="D2471" s="597" t="s">
        <v>251</v>
      </c>
      <c r="E2471" s="597" t="s">
        <v>3</v>
      </c>
      <c r="F2471" s="597" t="s">
        <v>10</v>
      </c>
      <c r="G2471" s="597" t="s">
        <v>1649</v>
      </c>
      <c r="H2471" s="598" t="str">
        <f t="shared" si="78"/>
        <v>ENGENHARIA BÁSICA NÃO ROTINEIRA;INSTITUIÇÃO CREDENCIADA;;PRIVADA;SIM;OUTRAS DESPESAS;DESPESA DE IMPORTACAO</v>
      </c>
      <c r="I2471" s="599" t="s">
        <v>1575</v>
      </c>
      <c r="J2471" s="600" t="str">
        <f t="shared" si="79"/>
        <v/>
      </c>
    </row>
    <row r="2472" spans="1:10" s="603" customFormat="1" ht="12" customHeight="1" x14ac:dyDescent="0.3">
      <c r="A2472" s="597" t="s">
        <v>253</v>
      </c>
      <c r="B2472" s="597" t="s">
        <v>242</v>
      </c>
      <c r="C2472" s="597" t="s">
        <v>2354</v>
      </c>
      <c r="D2472" s="597" t="s">
        <v>251</v>
      </c>
      <c r="E2472" s="597" t="s">
        <v>3</v>
      </c>
      <c r="F2472" s="597" t="s">
        <v>10</v>
      </c>
      <c r="G2472" s="597" t="s">
        <v>1650</v>
      </c>
      <c r="H2472" s="598" t="str">
        <f t="shared" si="78"/>
        <v>ENGENHARIA BÁSICA NÃO ROTINEIRA;INSTITUIÇÃO CREDENCIADA;;PRIVADA;SIM;OUTRAS DESPESAS;DESPESA OPERACIONAL E ADMINISTRATIVA</v>
      </c>
      <c r="I2472" s="599" t="s">
        <v>1575</v>
      </c>
      <c r="J2472" s="600" t="str">
        <f t="shared" si="79"/>
        <v/>
      </c>
    </row>
    <row r="2473" spans="1:10" s="603" customFormat="1" ht="12" customHeight="1" x14ac:dyDescent="0.3">
      <c r="A2473" s="597" t="s">
        <v>253</v>
      </c>
      <c r="B2473" s="597" t="s">
        <v>242</v>
      </c>
      <c r="C2473" s="597" t="s">
        <v>2354</v>
      </c>
      <c r="D2473" s="597" t="s">
        <v>251</v>
      </c>
      <c r="E2473" s="597" t="s">
        <v>3</v>
      </c>
      <c r="F2473" s="597" t="s">
        <v>10</v>
      </c>
      <c r="G2473" s="597" t="s">
        <v>277</v>
      </c>
      <c r="H2473" s="598" t="str">
        <f t="shared" si="78"/>
        <v>ENGENHARIA BÁSICA NÃO ROTINEIRA;INSTITUIÇÃO CREDENCIADA;;PRIVADA;SIM;OUTRAS DESPESAS;RESSARCIMENTO DE CUSTOS INDIRETOS</v>
      </c>
      <c r="I2473" s="599" t="s">
        <v>1575</v>
      </c>
      <c r="J2473" s="600" t="str">
        <f t="shared" si="79"/>
        <v/>
      </c>
    </row>
    <row r="2474" spans="1:10" s="603" customFormat="1" ht="12" customHeight="1" x14ac:dyDescent="0.3">
      <c r="A2474" s="597" t="s">
        <v>253</v>
      </c>
      <c r="B2474" s="597" t="s">
        <v>242</v>
      </c>
      <c r="C2474" s="597" t="s">
        <v>2354</v>
      </c>
      <c r="D2474" s="597" t="s">
        <v>251</v>
      </c>
      <c r="E2474" s="597" t="s">
        <v>3</v>
      </c>
      <c r="F2474" s="597" t="s">
        <v>317</v>
      </c>
      <c r="G2474" s="597" t="s">
        <v>2060</v>
      </c>
      <c r="H2474" s="598" t="str">
        <f t="shared" si="78"/>
        <v>ENGENHARIA BÁSICA NÃO ROTINEIRA;INSTITUIÇÃO CREDENCIADA;;PRIVADA;SIM;OUTROS BENS E DIREITOS;DADO GEOLÓGICO, GEOQUÍMICO OU GEOFÍSICO PÚBLICO</v>
      </c>
      <c r="I2474" s="599" t="s">
        <v>1567</v>
      </c>
      <c r="J2474" s="600" t="str">
        <f t="shared" si="79"/>
        <v>DESPESA NÃO ADMITIDA COM RECURSOS DA CLÁUSULA DE P,D&amp;I, CONSIDERANDO O EXECUTOR E A QUALIFICAÇÃO DO PROJETO OU PROGRAMA</v>
      </c>
    </row>
    <row r="2475" spans="1:10" s="603" customFormat="1" ht="12" customHeight="1" x14ac:dyDescent="0.3">
      <c r="A2475" s="597" t="s">
        <v>253</v>
      </c>
      <c r="B2475" s="597" t="s">
        <v>242</v>
      </c>
      <c r="C2475" s="597" t="s">
        <v>2354</v>
      </c>
      <c r="D2475" s="597" t="s">
        <v>251</v>
      </c>
      <c r="E2475" s="597" t="s">
        <v>3</v>
      </c>
      <c r="F2475" s="597" t="s">
        <v>317</v>
      </c>
      <c r="G2475" s="597" t="s">
        <v>220</v>
      </c>
      <c r="H2475" s="598" t="str">
        <f t="shared" si="78"/>
        <v>ENGENHARIA BÁSICA NÃO ROTINEIRA;INSTITUIÇÃO CREDENCIADA;;PRIVADA;SIM;OUTROS BENS E DIREITOS;DADO NÃO REGULADO PELA ANP</v>
      </c>
      <c r="I2475" s="599" t="s">
        <v>1567</v>
      </c>
      <c r="J2475" s="600" t="str">
        <f t="shared" si="79"/>
        <v>DESPESA NÃO ADMITIDA COM RECURSOS DA CLÁUSULA DE P,D&amp;I, CONSIDERANDO O EXECUTOR E A QUALIFICAÇÃO DO PROJETO OU PROGRAMA</v>
      </c>
    </row>
    <row r="2476" spans="1:10" s="603" customFormat="1" ht="12" customHeight="1" x14ac:dyDescent="0.3">
      <c r="A2476" s="597" t="s">
        <v>253</v>
      </c>
      <c r="B2476" s="597" t="s">
        <v>242</v>
      </c>
      <c r="C2476" s="597" t="s">
        <v>2354</v>
      </c>
      <c r="D2476" s="597" t="s">
        <v>251</v>
      </c>
      <c r="E2476" s="597" t="s">
        <v>3</v>
      </c>
      <c r="F2476" s="597" t="s">
        <v>317</v>
      </c>
      <c r="G2476" s="597" t="s">
        <v>215</v>
      </c>
      <c r="H2476" s="598" t="str">
        <f t="shared" si="78"/>
        <v>ENGENHARIA BÁSICA NÃO ROTINEIRA;INSTITUIÇÃO CREDENCIADA;;PRIVADA;SIM;OUTROS BENS E DIREITOS;MATERIAL BIBLIOGRÁFICO</v>
      </c>
      <c r="I2476" s="599" t="s">
        <v>1567</v>
      </c>
      <c r="J2476" s="600" t="str">
        <f t="shared" si="79"/>
        <v>DESPESA NÃO ADMITIDA COM RECURSOS DA CLÁUSULA DE P,D&amp;I, CONSIDERANDO O EXECUTOR E A QUALIFICAÇÃO DO PROJETO OU PROGRAMA</v>
      </c>
    </row>
    <row r="2477" spans="1:10" s="603" customFormat="1" ht="12" customHeight="1" x14ac:dyDescent="0.3">
      <c r="A2477" s="597" t="s">
        <v>253</v>
      </c>
      <c r="B2477" s="597" t="s">
        <v>242</v>
      </c>
      <c r="C2477" s="597" t="s">
        <v>2354</v>
      </c>
      <c r="D2477" s="597" t="s">
        <v>251</v>
      </c>
      <c r="E2477" s="597" t="s">
        <v>3</v>
      </c>
      <c r="F2477" s="597" t="s">
        <v>317</v>
      </c>
      <c r="G2477" s="597" t="s">
        <v>2068</v>
      </c>
      <c r="H2477" s="598" t="str">
        <f t="shared" si="78"/>
        <v>ENGENHARIA BÁSICA NÃO ROTINEIRA;INSTITUIÇÃO CREDENCIADA;;PRIVADA;SIM;OUTROS BENS E DIREITOS;OUTRO (ESPECIFIQUE)</v>
      </c>
      <c r="I2477" s="599" t="s">
        <v>1567</v>
      </c>
      <c r="J2477" s="600" t="str">
        <f t="shared" si="79"/>
        <v>DESPESA NÃO ADMITIDA COM RECURSOS DA CLÁUSULA DE P,D&amp;I, CONSIDERANDO O EXECUTOR E A QUALIFICAÇÃO DO PROJETO OU PROGRAMA</v>
      </c>
    </row>
    <row r="2478" spans="1:10" s="603" customFormat="1" ht="12" customHeight="1" x14ac:dyDescent="0.3">
      <c r="A2478" s="597" t="s">
        <v>253</v>
      </c>
      <c r="B2478" s="597" t="s">
        <v>242</v>
      </c>
      <c r="C2478" s="597" t="s">
        <v>2354</v>
      </c>
      <c r="D2478" s="597" t="s">
        <v>251</v>
      </c>
      <c r="E2478" s="597" t="s">
        <v>3</v>
      </c>
      <c r="F2478" s="597" t="s">
        <v>317</v>
      </c>
      <c r="G2478" s="597" t="s">
        <v>321</v>
      </c>
      <c r="H2478" s="598" t="str">
        <f t="shared" si="78"/>
        <v>ENGENHARIA BÁSICA NÃO ROTINEIRA;INSTITUIÇÃO CREDENCIADA;;PRIVADA;SIM;OUTROS BENS E DIREITOS;SOFTWARE</v>
      </c>
      <c r="I2478" s="599" t="s">
        <v>1567</v>
      </c>
      <c r="J2478" s="600" t="str">
        <f t="shared" si="79"/>
        <v>DESPESA NÃO ADMITIDA COM RECURSOS DA CLÁUSULA DE P,D&amp;I, CONSIDERANDO O EXECUTOR E A QUALIFICAÇÃO DO PROJETO OU PROGRAMA</v>
      </c>
    </row>
    <row r="2479" spans="1:10" s="603" customFormat="1" ht="12" customHeight="1" x14ac:dyDescent="0.3">
      <c r="A2479" s="597" t="s">
        <v>253</v>
      </c>
      <c r="B2479" s="597" t="s">
        <v>242</v>
      </c>
      <c r="C2479" s="597" t="s">
        <v>2354</v>
      </c>
      <c r="D2479" s="597" t="s">
        <v>251</v>
      </c>
      <c r="E2479" s="597" t="s">
        <v>3</v>
      </c>
      <c r="F2479" s="597" t="s">
        <v>409</v>
      </c>
      <c r="G2479" s="597" t="s">
        <v>2202</v>
      </c>
      <c r="H2479" s="598" t="str">
        <f t="shared" si="78"/>
        <v>ENGENHARIA BÁSICA NÃO ROTINEIRA;INSTITUIÇÃO CREDENCIADA;;PRIVADA;SIM;PASSAGENS;NA</v>
      </c>
      <c r="I2479" s="599" t="s">
        <v>1575</v>
      </c>
      <c r="J2479" s="600" t="str">
        <f t="shared" si="79"/>
        <v/>
      </c>
    </row>
    <row r="2480" spans="1:10" s="603" customFormat="1" ht="12" customHeight="1" x14ac:dyDescent="0.3">
      <c r="A2480" s="597" t="s">
        <v>253</v>
      </c>
      <c r="B2480" s="597" t="s">
        <v>242</v>
      </c>
      <c r="C2480" s="597" t="s">
        <v>2354</v>
      </c>
      <c r="D2480" s="597" t="s">
        <v>251</v>
      </c>
      <c r="E2480" s="597" t="s">
        <v>3</v>
      </c>
      <c r="F2480" s="597" t="s">
        <v>1705</v>
      </c>
      <c r="G2480" s="597" t="s">
        <v>2058</v>
      </c>
      <c r="H2480" s="598" t="str">
        <f t="shared" si="78"/>
        <v>ENGENHARIA BÁSICA NÃO ROTINEIRA;INSTITUIÇÃO CREDENCIADA;;PRIVADA;SIM;PROTOTIPO;MATERIAL OU COMPONENTE - PROTÓTIPO OU UNIDADE PILOTO</v>
      </c>
      <c r="I2480" s="599" t="s">
        <v>1567</v>
      </c>
      <c r="J2480" s="600" t="str">
        <f t="shared" si="79"/>
        <v>DESPESA NÃO ADMITIDA COM RECURSOS DA CLÁUSULA DE P,D&amp;I, CONSIDERANDO O EXECUTOR E A QUALIFICAÇÃO DO PROJETO OU PROGRAMA</v>
      </c>
    </row>
    <row r="2481" spans="1:10" s="603" customFormat="1" ht="12" customHeight="1" x14ac:dyDescent="0.3">
      <c r="A2481" s="597" t="s">
        <v>253</v>
      </c>
      <c r="B2481" s="597" t="s">
        <v>242</v>
      </c>
      <c r="C2481" s="597" t="s">
        <v>2354</v>
      </c>
      <c r="D2481" s="597" t="s">
        <v>251</v>
      </c>
      <c r="E2481" s="597" t="s">
        <v>3</v>
      </c>
      <c r="F2481" s="597" t="s">
        <v>1705</v>
      </c>
      <c r="G2481" s="597" t="s">
        <v>2059</v>
      </c>
      <c r="H2481" s="598" t="str">
        <f t="shared" si="78"/>
        <v>ENGENHARIA BÁSICA NÃO ROTINEIRA;INSTITUIÇÃO CREDENCIADA;;PRIVADA;SIM;PROTOTIPO;SERVIÇO DE TERCEIRO - PROTÓTIPO OU UNIDADE PILOTO</v>
      </c>
      <c r="I2481" s="599" t="s">
        <v>1567</v>
      </c>
      <c r="J2481" s="600" t="str">
        <f t="shared" si="79"/>
        <v>DESPESA NÃO ADMITIDA COM RECURSOS DA CLÁUSULA DE P,D&amp;I, CONSIDERANDO O EXECUTOR E A QUALIFICAÇÃO DO PROJETO OU PROGRAMA</v>
      </c>
    </row>
    <row r="2482" spans="1:10" s="603" customFormat="1" ht="12" customHeight="1" x14ac:dyDescent="0.3">
      <c r="A2482" s="597" t="s">
        <v>253</v>
      </c>
      <c r="B2482" s="597" t="s">
        <v>242</v>
      </c>
      <c r="C2482" s="597" t="s">
        <v>2354</v>
      </c>
      <c r="D2482" s="597" t="s">
        <v>251</v>
      </c>
      <c r="E2482" s="597" t="s">
        <v>3</v>
      </c>
      <c r="F2482" s="597" t="s">
        <v>303</v>
      </c>
      <c r="G2482" s="597" t="s">
        <v>1647</v>
      </c>
      <c r="H2482" s="598" t="str">
        <f t="shared" si="78"/>
        <v>ENGENHARIA BÁSICA NÃO ROTINEIRA;INSTITUIÇÃO CREDENCIADA;;PRIVADA;SIM;RECURSOS HUMANOS;BOLSA</v>
      </c>
      <c r="I2482" s="599" t="s">
        <v>1567</v>
      </c>
      <c r="J2482" s="600" t="str">
        <f t="shared" si="79"/>
        <v>DESPESA NÃO ADMITIDA COM RECURSOS DA CLÁUSULA DE P,D&amp;I, CONSIDERANDO O EXECUTOR E A QUALIFICAÇÃO DO PROJETO OU PROGRAMA</v>
      </c>
    </row>
    <row r="2483" spans="1:10" s="603" customFormat="1" ht="12" customHeight="1" x14ac:dyDescent="0.3">
      <c r="A2483" s="597" t="s">
        <v>253</v>
      </c>
      <c r="B2483" s="597" t="s">
        <v>242</v>
      </c>
      <c r="C2483" s="597" t="s">
        <v>2354</v>
      </c>
      <c r="D2483" s="597" t="s">
        <v>251</v>
      </c>
      <c r="E2483" s="597" t="s">
        <v>3</v>
      </c>
      <c r="F2483" s="597" t="s">
        <v>303</v>
      </c>
      <c r="G2483" s="597" t="s">
        <v>270</v>
      </c>
      <c r="H2483" s="598" t="str">
        <f t="shared" si="78"/>
        <v>ENGENHARIA BÁSICA NÃO ROTINEIRA;INSTITUIÇÃO CREDENCIADA;;PRIVADA;SIM;RECURSOS HUMANOS;TAXA DE BANCADA</v>
      </c>
      <c r="I2483" s="599" t="s">
        <v>1567</v>
      </c>
      <c r="J2483" s="600" t="str">
        <f t="shared" si="79"/>
        <v>DESPESA NÃO ADMITIDA COM RECURSOS DA CLÁUSULA DE P,D&amp;I, CONSIDERANDO O EXECUTOR E A QUALIFICAÇÃO DO PROJETO OU PROGRAMA</v>
      </c>
    </row>
    <row r="2484" spans="1:10" s="603" customFormat="1" ht="12" customHeight="1" x14ac:dyDescent="0.3">
      <c r="A2484" s="597" t="s">
        <v>253</v>
      </c>
      <c r="B2484" s="597" t="s">
        <v>242</v>
      </c>
      <c r="C2484" s="597" t="s">
        <v>2354</v>
      </c>
      <c r="D2484" s="597" t="s">
        <v>251</v>
      </c>
      <c r="E2484" s="597" t="s">
        <v>3</v>
      </c>
      <c r="F2484" s="597" t="s">
        <v>2357</v>
      </c>
      <c r="G2484" s="597" t="s">
        <v>232</v>
      </c>
      <c r="H2484" s="598" t="str">
        <f t="shared" si="78"/>
        <v>ENGENHARIA BÁSICA NÃO ROTINEIRA;INSTITUIÇÃO CREDENCIADA;;PRIVADA;SIM;SERVICOS;OUTRO SERVIÇO DE APOIO</v>
      </c>
      <c r="I2484" s="599" t="s">
        <v>1567</v>
      </c>
      <c r="J2484" s="600" t="str">
        <f t="shared" si="79"/>
        <v>DESPESA NÃO ADMITIDA COM RECURSOS DA CLÁUSULA DE P,D&amp;I, CONSIDERANDO O EXECUTOR E A QUALIFICAÇÃO DO PROJETO OU PROGRAMA</v>
      </c>
    </row>
    <row r="2485" spans="1:10" s="603" customFormat="1" ht="12" customHeight="1" x14ac:dyDescent="0.3">
      <c r="A2485" s="597" t="s">
        <v>253</v>
      </c>
      <c r="B2485" s="597" t="s">
        <v>242</v>
      </c>
      <c r="C2485" s="597" t="s">
        <v>2354</v>
      </c>
      <c r="D2485" s="597" t="s">
        <v>251</v>
      </c>
      <c r="E2485" s="597" t="s">
        <v>3</v>
      </c>
      <c r="F2485" s="597" t="s">
        <v>2357</v>
      </c>
      <c r="G2485" s="597" t="s">
        <v>221</v>
      </c>
      <c r="H2485" s="598" t="str">
        <f t="shared" si="78"/>
        <v>ENGENHARIA BÁSICA NÃO ROTINEIRA;INSTITUIÇÃO CREDENCIADA;;PRIVADA;SIM;SERVICOS;PERFURAÇÃO DE POÇO ESTRATIGRÁFICO</v>
      </c>
      <c r="I2485" s="599" t="s">
        <v>1567</v>
      </c>
      <c r="J2485" s="600" t="str">
        <f t="shared" si="79"/>
        <v>DESPESA NÃO ADMITIDA COM RECURSOS DA CLÁUSULA DE P,D&amp;I, CONSIDERANDO O EXECUTOR E A QUALIFICAÇÃO DO PROJETO OU PROGRAMA</v>
      </c>
    </row>
    <row r="2486" spans="1:10" s="603" customFormat="1" ht="12" customHeight="1" x14ac:dyDescent="0.3">
      <c r="A2486" s="597" t="s">
        <v>253</v>
      </c>
      <c r="B2486" s="597" t="s">
        <v>242</v>
      </c>
      <c r="C2486" s="597" t="s">
        <v>2354</v>
      </c>
      <c r="D2486" s="597" t="s">
        <v>251</v>
      </c>
      <c r="E2486" s="597" t="s">
        <v>3</v>
      </c>
      <c r="F2486" s="597" t="s">
        <v>2357</v>
      </c>
      <c r="G2486" s="597" t="s">
        <v>2055</v>
      </c>
      <c r="H2486" s="598" t="str">
        <f t="shared" si="78"/>
        <v>ENGENHARIA BÁSICA NÃO ROTINEIRA;INSTITUIÇÃO CREDENCIADA;;PRIVADA;SIM;SERVICOS;SERVIÇO DE APOIO PARA AQUISIÇÃO DE DADOS</v>
      </c>
      <c r="I2486" s="599" t="s">
        <v>1567</v>
      </c>
      <c r="J2486" s="600" t="str">
        <f t="shared" si="79"/>
        <v>DESPESA NÃO ADMITIDA COM RECURSOS DA CLÁUSULA DE P,D&amp;I, CONSIDERANDO O EXECUTOR E A QUALIFICAÇÃO DO PROJETO OU PROGRAMA</v>
      </c>
    </row>
    <row r="2487" spans="1:10" s="603" customFormat="1" ht="12" customHeight="1" x14ac:dyDescent="0.3">
      <c r="A2487" s="597" t="s">
        <v>253</v>
      </c>
      <c r="B2487" s="597" t="s">
        <v>242</v>
      </c>
      <c r="C2487" s="597" t="s">
        <v>2354</v>
      </c>
      <c r="D2487" s="597" t="s">
        <v>251</v>
      </c>
      <c r="E2487" s="597" t="s">
        <v>3</v>
      </c>
      <c r="F2487" s="597" t="s">
        <v>2357</v>
      </c>
      <c r="G2487" s="597" t="s">
        <v>230</v>
      </c>
      <c r="H2487" s="598" t="str">
        <f t="shared" si="78"/>
        <v>ENGENHARIA BÁSICA NÃO ROTINEIRA;INSTITUIÇÃO CREDENCIADA;;PRIVADA;SIM;SERVICOS;SERVIÇO DE EDITORAÇÃO E IMPRESSÃO</v>
      </c>
      <c r="I2487" s="599" t="s">
        <v>1567</v>
      </c>
      <c r="J2487" s="600" t="str">
        <f t="shared" si="79"/>
        <v>DESPESA NÃO ADMITIDA COM RECURSOS DA CLÁUSULA DE P,D&amp;I, CONSIDERANDO O EXECUTOR E A QUALIFICAÇÃO DO PROJETO OU PROGRAMA</v>
      </c>
    </row>
    <row r="2488" spans="1:10" s="603" customFormat="1" ht="12" customHeight="1" x14ac:dyDescent="0.3">
      <c r="A2488" s="597" t="s">
        <v>253</v>
      </c>
      <c r="B2488" s="597" t="s">
        <v>242</v>
      </c>
      <c r="C2488" s="597" t="s">
        <v>2354</v>
      </c>
      <c r="D2488" s="597" t="s">
        <v>251</v>
      </c>
      <c r="E2488" s="597" t="s">
        <v>3</v>
      </c>
      <c r="F2488" s="597" t="s">
        <v>2357</v>
      </c>
      <c r="G2488" s="597" t="s">
        <v>231</v>
      </c>
      <c r="H2488" s="598" t="str">
        <f t="shared" si="78"/>
        <v>ENGENHARIA BÁSICA NÃO ROTINEIRA;INSTITUIÇÃO CREDENCIADA;;PRIVADA;SIM;SERVICOS;SERVIÇO DE LOCOMOÇÃO E TRANSPORTE</v>
      </c>
      <c r="I2488" s="599" t="s">
        <v>1567</v>
      </c>
      <c r="J2488" s="600" t="str">
        <f t="shared" si="79"/>
        <v>DESPESA NÃO ADMITIDA COM RECURSOS DA CLÁUSULA DE P,D&amp;I, CONSIDERANDO O EXECUTOR E A QUALIFICAÇÃO DO PROJETO OU PROGRAMA</v>
      </c>
    </row>
    <row r="2489" spans="1:10" s="603" customFormat="1" ht="12" customHeight="1" x14ac:dyDescent="0.3">
      <c r="A2489" s="597" t="s">
        <v>253</v>
      </c>
      <c r="B2489" s="597" t="s">
        <v>242</v>
      </c>
      <c r="C2489" s="597" t="s">
        <v>2354</v>
      </c>
      <c r="D2489" s="597" t="s">
        <v>251</v>
      </c>
      <c r="E2489" s="597" t="s">
        <v>3</v>
      </c>
      <c r="F2489" s="597" t="s">
        <v>2357</v>
      </c>
      <c r="G2489" s="597" t="s">
        <v>2358</v>
      </c>
      <c r="H2489" s="598" t="str">
        <f t="shared" si="78"/>
        <v>ENGENHARIA BÁSICA NÃO ROTINEIRA;INSTITUIÇÃO CREDENCIADA;;PRIVADA;SIM;SERVICOS;SERVIÇO DE MANUTENÇÃO</v>
      </c>
      <c r="I2489" s="599" t="s">
        <v>1567</v>
      </c>
      <c r="J2489" s="600" t="str">
        <f t="shared" si="79"/>
        <v>DESPESA NÃO ADMITIDA COM RECURSOS DA CLÁUSULA DE P,D&amp;I, CONSIDERANDO O EXECUTOR E A QUALIFICAÇÃO DO PROJETO OU PROGRAMA</v>
      </c>
    </row>
    <row r="2490" spans="1:10" s="603" customFormat="1" ht="12" customHeight="1" x14ac:dyDescent="0.3">
      <c r="A2490" s="597" t="s">
        <v>253</v>
      </c>
      <c r="B2490" s="597" t="s">
        <v>242</v>
      </c>
      <c r="C2490" s="597" t="s">
        <v>2354</v>
      </c>
      <c r="D2490" s="597" t="s">
        <v>251</v>
      </c>
      <c r="E2490" s="597" t="s">
        <v>3</v>
      </c>
      <c r="F2490" s="597" t="s">
        <v>2357</v>
      </c>
      <c r="G2490" s="597" t="s">
        <v>2399</v>
      </c>
      <c r="H2490" s="598" t="str">
        <f t="shared" si="78"/>
        <v>ENGENHARIA BÁSICA NÃO ROTINEIRA;INSTITUIÇÃO CREDENCIADA;;PRIVADA;SIM;SERVICOS;SERVIÇO TÉCNICO ESPECIALIZADO</v>
      </c>
      <c r="I2490" s="599" t="s">
        <v>1567</v>
      </c>
      <c r="J2490" s="600" t="str">
        <f t="shared" si="79"/>
        <v>DESPESA NÃO ADMITIDA COM RECURSOS DA CLÁUSULA DE P,D&amp;I, CONSIDERANDO O EXECUTOR E A QUALIFICAÇÃO DO PROJETO OU PROGRAMA</v>
      </c>
    </row>
    <row r="2491" spans="1:10" s="603" customFormat="1" ht="12" customHeight="1" x14ac:dyDescent="0.3">
      <c r="A2491" s="597" t="s">
        <v>253</v>
      </c>
      <c r="B2491" s="597" t="s">
        <v>242</v>
      </c>
      <c r="C2491" s="597" t="s">
        <v>2354</v>
      </c>
      <c r="D2491" s="597" t="s">
        <v>251</v>
      </c>
      <c r="E2491" s="597" t="s">
        <v>3</v>
      </c>
      <c r="F2491" s="597" t="s">
        <v>2357</v>
      </c>
      <c r="G2491" s="597" t="s">
        <v>2359</v>
      </c>
      <c r="H2491" s="598" t="str">
        <f t="shared" si="78"/>
        <v>ENGENHARIA BÁSICA NÃO ROTINEIRA;INSTITUIÇÃO CREDENCIADA;;PRIVADA;SIM;SERVICOS;SERVIÇOS COMPUTACIONAIS</v>
      </c>
      <c r="I2491" s="599" t="s">
        <v>1567</v>
      </c>
      <c r="J2491" s="600" t="str">
        <f t="shared" si="79"/>
        <v>DESPESA NÃO ADMITIDA COM RECURSOS DA CLÁUSULA DE P,D&amp;I, CONSIDERANDO O EXECUTOR E A QUALIFICAÇÃO DO PROJETO OU PROGRAMA</v>
      </c>
    </row>
    <row r="2492" spans="1:10" s="603" customFormat="1" ht="12" customHeight="1" x14ac:dyDescent="0.3">
      <c r="A2492" s="597" t="s">
        <v>253</v>
      </c>
      <c r="B2492" s="597" t="s">
        <v>242</v>
      </c>
      <c r="C2492" s="597" t="s">
        <v>2354</v>
      </c>
      <c r="D2492" s="597" t="s">
        <v>251</v>
      </c>
      <c r="E2492" s="597" t="s">
        <v>3</v>
      </c>
      <c r="F2492" s="597" t="s">
        <v>2357</v>
      </c>
      <c r="G2492" s="597" t="s">
        <v>229</v>
      </c>
      <c r="H2492" s="598" t="str">
        <f t="shared" si="78"/>
        <v>ENGENHARIA BÁSICA NÃO ROTINEIRA;INSTITUIÇÃO CREDENCIADA;;PRIVADA;SIM;SERVICOS;TAXA DE INSCRIÇÃO EM CONGRESSO OU EVENTO</v>
      </c>
      <c r="I2492" s="599" t="s">
        <v>1567</v>
      </c>
      <c r="J2492" s="600" t="str">
        <f t="shared" si="79"/>
        <v>DESPESA NÃO ADMITIDA COM RECURSOS DA CLÁUSULA DE P,D&amp;I, CONSIDERANDO O EXECUTOR E A QUALIFICAÇÃO DO PROJETO OU PROGRAMA</v>
      </c>
    </row>
    <row r="2493" spans="1:10" s="603" customFormat="1" ht="12" customHeight="1" x14ac:dyDescent="0.3">
      <c r="A2493" s="597" t="s">
        <v>253</v>
      </c>
      <c r="B2493" s="597" t="s">
        <v>242</v>
      </c>
      <c r="C2493" s="597" t="s">
        <v>2354</v>
      </c>
      <c r="D2493" s="597" t="s">
        <v>251</v>
      </c>
      <c r="E2493" s="597" t="s">
        <v>3</v>
      </c>
      <c r="F2493" s="597" t="s">
        <v>2360</v>
      </c>
      <c r="G2493" s="597" t="s">
        <v>2064</v>
      </c>
      <c r="H2493" s="598" t="str">
        <f t="shared" si="78"/>
        <v>ENGENHARIA BÁSICA NÃO ROTINEIRA;INSTITUIÇÃO CREDENCIADA;;PRIVADA;SIM;SERVICOS - TIB;SERVIÇO DE TIB</v>
      </c>
      <c r="I2493" s="599" t="s">
        <v>1567</v>
      </c>
      <c r="J2493" s="600" t="str">
        <f t="shared" si="79"/>
        <v>DESPESA NÃO ADMITIDA COM RECURSOS DA CLÁUSULA DE P,D&amp;I, CONSIDERANDO O EXECUTOR E A QUALIFICAÇÃO DO PROJETO OU PROGRAMA</v>
      </c>
    </row>
    <row r="2494" spans="1:10" s="603" customFormat="1" ht="12" customHeight="1" x14ac:dyDescent="0.3">
      <c r="A2494" s="597" t="s">
        <v>253</v>
      </c>
      <c r="B2494" s="597" t="s">
        <v>242</v>
      </c>
      <c r="C2494" s="597" t="s">
        <v>2354</v>
      </c>
      <c r="D2494" s="597" t="s">
        <v>251</v>
      </c>
      <c r="E2494" s="597" t="s">
        <v>3</v>
      </c>
      <c r="F2494" s="597" t="s">
        <v>2360</v>
      </c>
      <c r="G2494" s="597" t="s">
        <v>2057</v>
      </c>
      <c r="H2494" s="598" t="str">
        <f t="shared" si="78"/>
        <v>ENGENHARIA BÁSICA NÃO ROTINEIRA;INSTITUIÇÃO CREDENCIADA;;PRIVADA;SIM;SERVICOS - TIB;SERVIÇO DE TREINAMENTO, SUPORTE E QUALIFICAÇÃO</v>
      </c>
      <c r="I2494" s="599" t="s">
        <v>1567</v>
      </c>
      <c r="J2494" s="600" t="str">
        <f t="shared" si="79"/>
        <v>DESPESA NÃO ADMITIDA COM RECURSOS DA CLÁUSULA DE P,D&amp;I, CONSIDERANDO O EXECUTOR E A QUALIFICAÇÃO DO PROJETO OU PROGRAMA</v>
      </c>
    </row>
    <row r="2495" spans="1:10" s="603" customFormat="1" ht="12" customHeight="1" x14ac:dyDescent="0.3">
      <c r="A2495" s="597" t="s">
        <v>253</v>
      </c>
      <c r="B2495" s="597" t="s">
        <v>242</v>
      </c>
      <c r="C2495" s="597" t="s">
        <v>2354</v>
      </c>
      <c r="D2495" s="597" t="s">
        <v>251</v>
      </c>
      <c r="E2495" s="597" t="s">
        <v>3</v>
      </c>
      <c r="F2495" s="597" t="s">
        <v>2360</v>
      </c>
      <c r="G2495" s="597" t="s">
        <v>2056</v>
      </c>
      <c r="H2495" s="598" t="str">
        <f t="shared" si="78"/>
        <v>ENGENHARIA BÁSICA NÃO ROTINEIRA;INSTITUIÇÃO CREDENCIADA;;PRIVADA;SIM;SERVICOS - TIB;SERVIÇO ESPECIALIZADO PARA TIB - NORMALIZAÇÃO</v>
      </c>
      <c r="I2495" s="599" t="s">
        <v>1567</v>
      </c>
      <c r="J2495" s="600" t="str">
        <f t="shared" si="79"/>
        <v>DESPESA NÃO ADMITIDA COM RECURSOS DA CLÁUSULA DE P,D&amp;I, CONSIDERANDO O EXECUTOR E A QUALIFICAÇÃO DO PROJETO OU PROGRAMA</v>
      </c>
    </row>
    <row r="2496" spans="1:10" s="603" customFormat="1" ht="12" customHeight="1" x14ac:dyDescent="0.3">
      <c r="A2496" s="597" t="s">
        <v>253</v>
      </c>
      <c r="B2496" s="597" t="s">
        <v>242</v>
      </c>
      <c r="C2496" s="597" t="s">
        <v>2354</v>
      </c>
      <c r="D2496" s="597" t="s">
        <v>251</v>
      </c>
      <c r="E2496" s="597" t="s">
        <v>3</v>
      </c>
      <c r="F2496" s="597" t="s">
        <v>1648</v>
      </c>
      <c r="G2496" s="597" t="s">
        <v>2202</v>
      </c>
      <c r="H2496" s="598" t="str">
        <f t="shared" si="78"/>
        <v>ENGENHARIA BÁSICA NÃO ROTINEIRA;INSTITUIÇÃO CREDENCIADA;;PRIVADA;SIM;TESTES OPERACIONAIS;NA</v>
      </c>
      <c r="I2496" s="599" t="s">
        <v>1567</v>
      </c>
      <c r="J2496" s="600" t="str">
        <f t="shared" si="79"/>
        <v>DESPESA NÃO ADMITIDA COM RECURSOS DA CLÁUSULA DE P,D&amp;I, CONSIDERANDO O EXECUTOR E A QUALIFICAÇÃO DO PROJETO OU PROGRAMA</v>
      </c>
    </row>
    <row r="2497" spans="1:10" s="603" customFormat="1" ht="12" customHeight="1" x14ac:dyDescent="0.3">
      <c r="A2497" s="597" t="s">
        <v>253</v>
      </c>
      <c r="B2497" s="597" t="s">
        <v>242</v>
      </c>
      <c r="C2497" s="597" t="s">
        <v>2354</v>
      </c>
      <c r="D2497" s="597" t="s">
        <v>251</v>
      </c>
      <c r="E2497" s="597" t="s">
        <v>3</v>
      </c>
      <c r="F2497" s="597" t="s">
        <v>281</v>
      </c>
      <c r="G2497" s="597" t="s">
        <v>2202</v>
      </c>
      <c r="H2497" s="598" t="str">
        <f t="shared" si="78"/>
        <v>ENGENHARIA BÁSICA NÃO ROTINEIRA;INSTITUIÇÃO CREDENCIADA;;PRIVADA;SIM;TRIBUTOS;NA</v>
      </c>
      <c r="I2497" s="599" t="s">
        <v>1575</v>
      </c>
      <c r="J2497" s="600" t="str">
        <f t="shared" si="79"/>
        <v/>
      </c>
    </row>
    <row r="2498" spans="1:10" s="603" customFormat="1" ht="12" customHeight="1" x14ac:dyDescent="0.3">
      <c r="A2498" s="597" t="s">
        <v>253</v>
      </c>
      <c r="B2498" s="597" t="s">
        <v>242</v>
      </c>
      <c r="C2498" s="597" t="s">
        <v>2354</v>
      </c>
      <c r="D2498" s="597" t="s">
        <v>250</v>
      </c>
      <c r="E2498" s="597" t="s">
        <v>2354</v>
      </c>
      <c r="F2498" s="597" t="s">
        <v>1646</v>
      </c>
      <c r="G2498" s="597" t="s">
        <v>2050</v>
      </c>
      <c r="H2498" s="598" t="str">
        <f t="shared" si="78"/>
        <v>ENGENHARIA BÁSICA NÃO ROTINEIRA;INSTITUIÇÃO CREDENCIADA;;PÚBLICA;;CAPACITACAO DE FORNECEDORES;BENS E MATERIAIS - CABEÇA DE SÉRIE E LOTE PILOTO</v>
      </c>
      <c r="I2498" s="599" t="s">
        <v>1567</v>
      </c>
      <c r="J2498" s="600" t="str">
        <f t="shared" si="79"/>
        <v>DESPESA NÃO ADMITIDA COM RECURSOS DA CLÁUSULA DE P,D&amp;I, CONSIDERANDO O EXECUTOR E A QUALIFICAÇÃO DO PROJETO OU PROGRAMA</v>
      </c>
    </row>
    <row r="2499" spans="1:10" s="603" customFormat="1" ht="12" customHeight="1" x14ac:dyDescent="0.3">
      <c r="A2499" s="597" t="s">
        <v>253</v>
      </c>
      <c r="B2499" s="597" t="s">
        <v>242</v>
      </c>
      <c r="C2499" s="597" t="s">
        <v>2354</v>
      </c>
      <c r="D2499" s="597" t="s">
        <v>250</v>
      </c>
      <c r="E2499" s="597" t="s">
        <v>2354</v>
      </c>
      <c r="F2499" s="597" t="s">
        <v>1646</v>
      </c>
      <c r="G2499" s="597" t="s">
        <v>2053</v>
      </c>
      <c r="H2499" s="598" t="str">
        <f t="shared" si="78"/>
        <v>ENGENHARIA BÁSICA NÃO ROTINEIRA;INSTITUIÇÃO CREDENCIADA;;PÚBLICA;;CAPACITACAO DE FORNECEDORES;EQUIPAMENTOS E MATERIAIS - PRIMEIRO LOTE</v>
      </c>
      <c r="I2499" s="599" t="s">
        <v>1567</v>
      </c>
      <c r="J2499" s="600" t="str">
        <f t="shared" si="79"/>
        <v>DESPESA NÃO ADMITIDA COM RECURSOS DA CLÁUSULA DE P,D&amp;I, CONSIDERANDO O EXECUTOR E A QUALIFICAÇÃO DO PROJETO OU PROGRAMA</v>
      </c>
    </row>
    <row r="2500" spans="1:10" s="603" customFormat="1" ht="12" customHeight="1" x14ac:dyDescent="0.3">
      <c r="A2500" s="597" t="s">
        <v>253</v>
      </c>
      <c r="B2500" s="597" t="s">
        <v>242</v>
      </c>
      <c r="C2500" s="597" t="s">
        <v>2354</v>
      </c>
      <c r="D2500" s="597" t="s">
        <v>250</v>
      </c>
      <c r="E2500" s="597" t="s">
        <v>2354</v>
      </c>
      <c r="F2500" s="597" t="s">
        <v>1646</v>
      </c>
      <c r="G2500" s="597" t="s">
        <v>260</v>
      </c>
      <c r="H2500" s="598" t="str">
        <f t="shared" si="78"/>
        <v>ENGENHARIA BÁSICA NÃO ROTINEIRA;INSTITUIÇÃO CREDENCIADA;;PÚBLICA;;CAPACITACAO DE FORNECEDORES;EQUIPAMENTOS LABORATORIAIS</v>
      </c>
      <c r="I2500" s="599" t="s">
        <v>1567</v>
      </c>
      <c r="J2500" s="600" t="str">
        <f t="shared" si="79"/>
        <v>DESPESA NÃO ADMITIDA COM RECURSOS DA CLÁUSULA DE P,D&amp;I, CONSIDERANDO O EXECUTOR E A QUALIFICAÇÃO DO PROJETO OU PROGRAMA</v>
      </c>
    </row>
    <row r="2501" spans="1:10" s="603" customFormat="1" ht="12" customHeight="1" x14ac:dyDescent="0.3">
      <c r="A2501" s="597" t="s">
        <v>253</v>
      </c>
      <c r="B2501" s="597" t="s">
        <v>242</v>
      </c>
      <c r="C2501" s="597" t="s">
        <v>2354</v>
      </c>
      <c r="D2501" s="597" t="s">
        <v>250</v>
      </c>
      <c r="E2501" s="597" t="s">
        <v>2354</v>
      </c>
      <c r="F2501" s="597" t="s">
        <v>1646</v>
      </c>
      <c r="G2501" s="597" t="s">
        <v>2052</v>
      </c>
      <c r="H2501" s="598" t="str">
        <f t="shared" si="78"/>
        <v>ENGENHARIA BÁSICA NÃO ROTINEIRA;INSTITUIÇÃO CREDENCIADA;;PÚBLICA;;CAPACITACAO DE FORNECEDORES;ESTUDOS DE VIABILIDADE TÉCNICA E ECONÔMICA</v>
      </c>
      <c r="I2501" s="599" t="s">
        <v>1567</v>
      </c>
      <c r="J2501" s="600" t="str">
        <f t="shared" si="79"/>
        <v>DESPESA NÃO ADMITIDA COM RECURSOS DA CLÁUSULA DE P,D&amp;I, CONSIDERANDO O EXECUTOR E A QUALIFICAÇÃO DO PROJETO OU PROGRAMA</v>
      </c>
    </row>
    <row r="2502" spans="1:10" ht="12" customHeight="1" x14ac:dyDescent="0.3">
      <c r="A2502" s="597" t="s">
        <v>253</v>
      </c>
      <c r="B2502" s="597" t="s">
        <v>242</v>
      </c>
      <c r="C2502" s="597" t="s">
        <v>2354</v>
      </c>
      <c r="D2502" s="597" t="s">
        <v>250</v>
      </c>
      <c r="E2502" s="597" t="s">
        <v>2354</v>
      </c>
      <c r="F2502" s="597" t="s">
        <v>1646</v>
      </c>
      <c r="G2502" s="597" t="s">
        <v>2051</v>
      </c>
      <c r="H2502" s="598" t="str">
        <f t="shared" si="78"/>
        <v>ENGENHARIA BÁSICA NÃO ROTINEIRA;INSTITUIÇÃO CREDENCIADA;;PÚBLICA;;CAPACITACAO DE FORNECEDORES;SERVIÇOS - CABEÇA DE SÉRIE E LOTE PILOTO</v>
      </c>
      <c r="I2502" s="599" t="s">
        <v>1567</v>
      </c>
      <c r="J2502" s="600" t="str">
        <f t="shared" si="79"/>
        <v>DESPESA NÃO ADMITIDA COM RECURSOS DA CLÁUSULA DE P,D&amp;I, CONSIDERANDO O EXECUTOR E A QUALIFICAÇÃO DO PROJETO OU PROGRAMA</v>
      </c>
    </row>
    <row r="2503" spans="1:10" ht="12" customHeight="1" x14ac:dyDescent="0.3">
      <c r="A2503" s="597" t="s">
        <v>253</v>
      </c>
      <c r="B2503" s="597" t="s">
        <v>242</v>
      </c>
      <c r="C2503" s="597" t="s">
        <v>2354</v>
      </c>
      <c r="D2503" s="597" t="s">
        <v>250</v>
      </c>
      <c r="E2503" s="597" t="s">
        <v>2354</v>
      </c>
      <c r="F2503" s="597" t="s">
        <v>1646</v>
      </c>
      <c r="G2503" s="597" t="s">
        <v>2054</v>
      </c>
      <c r="H2503" s="598" t="str">
        <f t="shared" si="78"/>
        <v>ENGENHARIA BÁSICA NÃO ROTINEIRA;INSTITUIÇÃO CREDENCIADA;;PÚBLICA;;CAPACITACAO DE FORNECEDORES;SERVIÇOS - OPERACIONALIZAÇÃO DE EQUIPAMENTOS</v>
      </c>
      <c r="I2503" s="599" t="s">
        <v>1567</v>
      </c>
      <c r="J2503" s="600" t="str">
        <f t="shared" si="79"/>
        <v>DESPESA NÃO ADMITIDA COM RECURSOS DA CLÁUSULA DE P,D&amp;I, CONSIDERANDO O EXECUTOR E A QUALIFICAÇÃO DO PROJETO OU PROGRAMA</v>
      </c>
    </row>
    <row r="2504" spans="1:10" ht="12" customHeight="1" x14ac:dyDescent="0.3">
      <c r="A2504" s="597" t="s">
        <v>253</v>
      </c>
      <c r="B2504" s="597" t="s">
        <v>242</v>
      </c>
      <c r="C2504" s="597" t="s">
        <v>2354</v>
      </c>
      <c r="D2504" s="597" t="s">
        <v>250</v>
      </c>
      <c r="E2504" s="597" t="s">
        <v>2354</v>
      </c>
      <c r="F2504" s="597" t="s">
        <v>2362</v>
      </c>
      <c r="G2504" s="597" t="s">
        <v>2202</v>
      </c>
      <c r="H2504" s="598" t="str">
        <f t="shared" si="78"/>
        <v>ENGENHARIA BÁSICA NÃO ROTINEIRA;INSTITUIÇÃO CREDENCIADA;;PÚBLICA;;CUSTOS DIRETOS;NA</v>
      </c>
      <c r="I2504" s="599" t="s">
        <v>1567</v>
      </c>
      <c r="J2504" s="600" t="str">
        <f t="shared" si="79"/>
        <v>DESPESA NÃO ADMITIDA COM RECURSOS DA CLÁUSULA DE P,D&amp;I, CONSIDERANDO O EXECUTOR E A QUALIFICAÇÃO DO PROJETO OU PROGRAMA</v>
      </c>
    </row>
    <row r="2505" spans="1:10" ht="12" customHeight="1" x14ac:dyDescent="0.3">
      <c r="A2505" s="597" t="s">
        <v>253</v>
      </c>
      <c r="B2505" s="597" t="s">
        <v>242</v>
      </c>
      <c r="C2505" s="597" t="s">
        <v>2354</v>
      </c>
      <c r="D2505" s="597" t="s">
        <v>250</v>
      </c>
      <c r="E2505" s="597" t="s">
        <v>2354</v>
      </c>
      <c r="F2505" s="597" t="s">
        <v>1643</v>
      </c>
      <c r="G2505" s="597" t="s">
        <v>2202</v>
      </c>
      <c r="H2505" s="598" t="str">
        <f t="shared" si="78"/>
        <v>ENGENHARIA BÁSICA NÃO ROTINEIRA;INSTITUIÇÃO CREDENCIADA;;PÚBLICA;;DIARIAS E AJUDA DE CUSTO;NA</v>
      </c>
      <c r="I2505" s="599" t="s">
        <v>1575</v>
      </c>
      <c r="J2505" s="600" t="str">
        <f t="shared" si="79"/>
        <v/>
      </c>
    </row>
    <row r="2506" spans="1:10" ht="12" customHeight="1" x14ac:dyDescent="0.3">
      <c r="A2506" s="597" t="s">
        <v>253</v>
      </c>
      <c r="B2506" s="597" t="s">
        <v>242</v>
      </c>
      <c r="C2506" s="597" t="s">
        <v>2354</v>
      </c>
      <c r="D2506" s="597" t="s">
        <v>250</v>
      </c>
      <c r="E2506" s="597" t="s">
        <v>2354</v>
      </c>
      <c r="F2506" s="597" t="s">
        <v>1645</v>
      </c>
      <c r="G2506" s="597" t="s">
        <v>2361</v>
      </c>
      <c r="H2506" s="598" t="str">
        <f t="shared" si="78"/>
        <v>ENGENHARIA BÁSICA NÃO ROTINEIRA;INSTITUIÇÃO CREDENCIADA;;PÚBLICA;;EQUIPAMENTO E MATERIAL PERMANENTE;EQUIPAMENTO</v>
      </c>
      <c r="I2506" s="599" t="s">
        <v>1567</v>
      </c>
      <c r="J2506" s="600" t="str">
        <f t="shared" si="79"/>
        <v>DESPESA NÃO ADMITIDA COM RECURSOS DA CLÁUSULA DE P,D&amp;I, CONSIDERANDO O EXECUTOR E A QUALIFICAÇÃO DO PROJETO OU PROGRAMA</v>
      </c>
    </row>
    <row r="2507" spans="1:10" ht="12" customHeight="1" x14ac:dyDescent="0.3">
      <c r="A2507" s="597" t="s">
        <v>253</v>
      </c>
      <c r="B2507" s="597" t="s">
        <v>242</v>
      </c>
      <c r="C2507" s="597" t="s">
        <v>2354</v>
      </c>
      <c r="D2507" s="597" t="s">
        <v>250</v>
      </c>
      <c r="E2507" s="597" t="s">
        <v>2354</v>
      </c>
      <c r="F2507" s="597" t="s">
        <v>1645</v>
      </c>
      <c r="G2507" s="597" t="s">
        <v>1248</v>
      </c>
      <c r="H2507" s="598" t="str">
        <f t="shared" si="78"/>
        <v>ENGENHARIA BÁSICA NÃO ROTINEIRA;INSTITUIÇÃO CREDENCIADA;;PÚBLICA;;EQUIPAMENTO E MATERIAL PERMANENTE;MATERIAL PERMANENTE</v>
      </c>
      <c r="I2507" s="599" t="s">
        <v>1567</v>
      </c>
      <c r="J2507" s="600" t="str">
        <f t="shared" si="79"/>
        <v>DESPESA NÃO ADMITIDA COM RECURSOS DA CLÁUSULA DE P,D&amp;I, CONSIDERANDO O EXECUTOR E A QUALIFICAÇÃO DO PROJETO OU PROGRAMA</v>
      </c>
    </row>
    <row r="2508" spans="1:10" ht="12" customHeight="1" x14ac:dyDescent="0.3">
      <c r="A2508" s="597" t="s">
        <v>253</v>
      </c>
      <c r="B2508" s="597" t="s">
        <v>242</v>
      </c>
      <c r="C2508" s="597" t="s">
        <v>2354</v>
      </c>
      <c r="D2508" s="597" t="s">
        <v>250</v>
      </c>
      <c r="E2508" s="597" t="s">
        <v>2354</v>
      </c>
      <c r="F2508" s="597" t="s">
        <v>448</v>
      </c>
      <c r="G2508" s="597" t="s">
        <v>2062</v>
      </c>
      <c r="H2508" s="598" t="str">
        <f t="shared" si="78"/>
        <v>ENGENHARIA BÁSICA NÃO ROTINEIRA;INSTITUIÇÃO CREDENCIADA;;PÚBLICA;;EQUIPE;BOLSA - ALUNO DE GRADUAÇÃO OU PÓS-GRADUAÇÃO</v>
      </c>
      <c r="I2508" s="599" t="s">
        <v>1575</v>
      </c>
      <c r="J2508" s="600" t="str">
        <f t="shared" si="79"/>
        <v/>
      </c>
    </row>
    <row r="2509" spans="1:10" ht="12" customHeight="1" x14ac:dyDescent="0.3">
      <c r="A2509" s="597" t="s">
        <v>253</v>
      </c>
      <c r="B2509" s="597" t="s">
        <v>242</v>
      </c>
      <c r="C2509" s="597" t="s">
        <v>2354</v>
      </c>
      <c r="D2509" s="597" t="s">
        <v>250</v>
      </c>
      <c r="E2509" s="597" t="s">
        <v>2354</v>
      </c>
      <c r="F2509" s="597" t="s">
        <v>448</v>
      </c>
      <c r="G2509" s="597" t="s">
        <v>2061</v>
      </c>
      <c r="H2509" s="598" t="str">
        <f t="shared" si="78"/>
        <v>ENGENHARIA BÁSICA NÃO ROTINEIRA;INSTITUIÇÃO CREDENCIADA;;PÚBLICA;;EQUIPE;BOLSA - DOCENTE OU PESQUISADOR DA INSTITUIÇÃO</v>
      </c>
      <c r="I2509" s="599" t="s">
        <v>1575</v>
      </c>
      <c r="J2509" s="600" t="str">
        <f t="shared" si="79"/>
        <v/>
      </c>
    </row>
    <row r="2510" spans="1:10" ht="12" customHeight="1" x14ac:dyDescent="0.3">
      <c r="A2510" s="597" t="s">
        <v>253</v>
      </c>
      <c r="B2510" s="597" t="s">
        <v>242</v>
      </c>
      <c r="C2510" s="597" t="s">
        <v>2354</v>
      </c>
      <c r="D2510" s="597" t="s">
        <v>250</v>
      </c>
      <c r="E2510" s="597" t="s">
        <v>2354</v>
      </c>
      <c r="F2510" s="597" t="s">
        <v>448</v>
      </c>
      <c r="G2510" s="597" t="s">
        <v>2063</v>
      </c>
      <c r="H2510" s="598" t="str">
        <f t="shared" si="78"/>
        <v>ENGENHARIA BÁSICA NÃO ROTINEIRA;INSTITUIÇÃO CREDENCIADA;;PÚBLICA;;EQUIPE;BOLSA - PESQUISADOR VISITANTE</v>
      </c>
      <c r="I2510" s="599" t="s">
        <v>1575</v>
      </c>
      <c r="J2510" s="600" t="str">
        <f t="shared" si="79"/>
        <v/>
      </c>
    </row>
    <row r="2511" spans="1:10" ht="12" customHeight="1" x14ac:dyDescent="0.3">
      <c r="A2511" s="597" t="s">
        <v>253</v>
      </c>
      <c r="B2511" s="597" t="s">
        <v>242</v>
      </c>
      <c r="C2511" s="597" t="s">
        <v>2354</v>
      </c>
      <c r="D2511" s="597" t="s">
        <v>250</v>
      </c>
      <c r="E2511" s="597" t="s">
        <v>2354</v>
      </c>
      <c r="F2511" s="597" t="s">
        <v>448</v>
      </c>
      <c r="G2511" s="597" t="s">
        <v>1641</v>
      </c>
      <c r="H2511" s="598" t="str">
        <f t="shared" si="78"/>
        <v>ENGENHARIA BÁSICA NÃO ROTINEIRA;INSTITUIÇÃO CREDENCIADA;;PÚBLICA;;EQUIPE;REMUNERAÇÃO DIRETA</v>
      </c>
      <c r="I2511" s="599" t="s">
        <v>1575</v>
      </c>
      <c r="J2511" s="600" t="str">
        <f t="shared" si="79"/>
        <v/>
      </c>
    </row>
    <row r="2512" spans="1:10" ht="12" customHeight="1" x14ac:dyDescent="0.3">
      <c r="A2512" s="597" t="s">
        <v>253</v>
      </c>
      <c r="B2512" s="597" t="s">
        <v>242</v>
      </c>
      <c r="C2512" s="597" t="s">
        <v>2354</v>
      </c>
      <c r="D2512" s="597" t="s">
        <v>250</v>
      </c>
      <c r="E2512" s="597" t="s">
        <v>2354</v>
      </c>
      <c r="F2512" s="597" t="s">
        <v>1642</v>
      </c>
      <c r="G2512" s="597" t="s">
        <v>2202</v>
      </c>
      <c r="H2512" s="598" t="str">
        <f t="shared" ref="H2512:H2574" si="80">CONCATENATE(A2512,$H$2,B2512,$H$2,C2512,$H$2,D2512,$H$2,E2512,$H$2,F2512,$H$2,G2512)</f>
        <v>ENGENHARIA BÁSICA NÃO ROTINEIRA;INSTITUIÇÃO CREDENCIADA;;PÚBLICA;;MATERIAL DE CONSUMO;NA</v>
      </c>
      <c r="I2512" s="599" t="s">
        <v>1575</v>
      </c>
      <c r="J2512" s="600" t="str">
        <f t="shared" ref="J2512:J2574" si="81">IF(I2512="N",J$3,"")</f>
        <v/>
      </c>
    </row>
    <row r="2513" spans="1:10" ht="12" customHeight="1" x14ac:dyDescent="0.3">
      <c r="A2513" s="597" t="s">
        <v>253</v>
      </c>
      <c r="B2513" s="597" t="s">
        <v>242</v>
      </c>
      <c r="C2513" s="597" t="s">
        <v>2354</v>
      </c>
      <c r="D2513" s="597" t="s">
        <v>250</v>
      </c>
      <c r="E2513" s="597" t="s">
        <v>2354</v>
      </c>
      <c r="F2513" s="597" t="s">
        <v>1644</v>
      </c>
      <c r="G2513" s="597" t="s">
        <v>2066</v>
      </c>
      <c r="H2513" s="598" t="str">
        <f t="shared" si="80"/>
        <v>ENGENHARIA BÁSICA NÃO ROTINEIRA;INSTITUIÇÃO CREDENCIADA;;PÚBLICA;;OBRAS E INSTALACOES;AMPLIAÇÃO DE ÁREA DE EDIFICAÇÃO</v>
      </c>
      <c r="I2513" s="599" t="s">
        <v>1567</v>
      </c>
      <c r="J2513" s="600" t="str">
        <f t="shared" si="81"/>
        <v>DESPESA NÃO ADMITIDA COM RECURSOS DA CLÁUSULA DE P,D&amp;I, CONSIDERANDO O EXECUTOR E A QUALIFICAÇÃO DO PROJETO OU PROGRAMA</v>
      </c>
    </row>
    <row r="2514" spans="1:10" ht="12" customHeight="1" x14ac:dyDescent="0.3">
      <c r="A2514" s="597" t="s">
        <v>253</v>
      </c>
      <c r="B2514" s="597" t="s">
        <v>242</v>
      </c>
      <c r="C2514" s="597" t="s">
        <v>2354</v>
      </c>
      <c r="D2514" s="597" t="s">
        <v>250</v>
      </c>
      <c r="E2514" s="597" t="s">
        <v>2354</v>
      </c>
      <c r="F2514" s="597" t="s">
        <v>1644</v>
      </c>
      <c r="G2514" s="597" t="s">
        <v>258</v>
      </c>
      <c r="H2514" s="598" t="str">
        <f t="shared" si="80"/>
        <v>ENGENHARIA BÁSICA NÃO ROTINEIRA;INSTITUIÇÃO CREDENCIADA;;PÚBLICA;;OBRAS E INSTALACOES;CONSTRUÇÃO DE NOVA EDIFICAÇÃO</v>
      </c>
      <c r="I2514" s="599" t="s">
        <v>1567</v>
      </c>
      <c r="J2514" s="600" t="str">
        <f t="shared" si="81"/>
        <v>DESPESA NÃO ADMITIDA COM RECURSOS DA CLÁUSULA DE P,D&amp;I, CONSIDERANDO O EXECUTOR E A QUALIFICAÇÃO DO PROJETO OU PROGRAMA</v>
      </c>
    </row>
    <row r="2515" spans="1:10" ht="12" customHeight="1" x14ac:dyDescent="0.3">
      <c r="A2515" s="597" t="s">
        <v>253</v>
      </c>
      <c r="B2515" s="597" t="s">
        <v>242</v>
      </c>
      <c r="C2515" s="597" t="s">
        <v>2354</v>
      </c>
      <c r="D2515" s="597" t="s">
        <v>250</v>
      </c>
      <c r="E2515" s="597" t="s">
        <v>2354</v>
      </c>
      <c r="F2515" s="597" t="s">
        <v>1644</v>
      </c>
      <c r="G2515" s="597" t="s">
        <v>2067</v>
      </c>
      <c r="H2515" s="598" t="str">
        <f t="shared" si="80"/>
        <v>ENGENHARIA BÁSICA NÃO ROTINEIRA;INSTITUIÇÃO CREDENCIADA;;PÚBLICA;;OBRAS E INSTALACOES;PROJETO EXECUTIVO E ESTUDOS TÉCNICOS</v>
      </c>
      <c r="I2515" s="599" t="s">
        <v>1567</v>
      </c>
      <c r="J2515" s="600" t="str">
        <f t="shared" si="81"/>
        <v>DESPESA NÃO ADMITIDA COM RECURSOS DA CLÁUSULA DE P,D&amp;I, CONSIDERANDO O EXECUTOR E A QUALIFICAÇÃO DO PROJETO OU PROGRAMA</v>
      </c>
    </row>
    <row r="2516" spans="1:10" ht="12" customHeight="1" x14ac:dyDescent="0.3">
      <c r="A2516" s="597" t="s">
        <v>253</v>
      </c>
      <c r="B2516" s="597" t="s">
        <v>242</v>
      </c>
      <c r="C2516" s="597" t="s">
        <v>2354</v>
      </c>
      <c r="D2516" s="597" t="s">
        <v>250</v>
      </c>
      <c r="E2516" s="597" t="s">
        <v>2354</v>
      </c>
      <c r="F2516" s="597" t="s">
        <v>1644</v>
      </c>
      <c r="G2516" s="597" t="s">
        <v>219</v>
      </c>
      <c r="H2516" s="598" t="str">
        <f t="shared" si="80"/>
        <v>ENGENHARIA BÁSICA NÃO ROTINEIRA;INSTITUIÇÃO CREDENCIADA;;PÚBLICA;;OBRAS E INSTALACOES;REFORMA DE EDIFICAÇÃO</v>
      </c>
      <c r="I2516" s="599" t="s">
        <v>1567</v>
      </c>
      <c r="J2516" s="600" t="str">
        <f t="shared" si="81"/>
        <v>DESPESA NÃO ADMITIDA COM RECURSOS DA CLÁUSULA DE P,D&amp;I, CONSIDERANDO O EXECUTOR E A QUALIFICAÇÃO DO PROJETO OU PROGRAMA</v>
      </c>
    </row>
    <row r="2517" spans="1:10" ht="12" customHeight="1" x14ac:dyDescent="0.3">
      <c r="A2517" s="597" t="s">
        <v>253</v>
      </c>
      <c r="B2517" s="597" t="s">
        <v>242</v>
      </c>
      <c r="C2517" s="597" t="s">
        <v>2354</v>
      </c>
      <c r="D2517" s="597" t="s">
        <v>250</v>
      </c>
      <c r="E2517" s="597" t="s">
        <v>2354</v>
      </c>
      <c r="F2517" s="597" t="s">
        <v>1644</v>
      </c>
      <c r="G2517" s="597" t="s">
        <v>2065</v>
      </c>
      <c r="H2517" s="598" t="str">
        <f t="shared" si="80"/>
        <v>ENGENHARIA BÁSICA NÃO ROTINEIRA;INSTITUIÇÃO CREDENCIADA;;PÚBLICA;;OBRAS E INSTALACOES;SERVIÇO TÉCNICO DE APOIO - INFRAESTRUTURA</v>
      </c>
      <c r="I2517" s="599" t="s">
        <v>1567</v>
      </c>
      <c r="J2517" s="600" t="str">
        <f t="shared" si="81"/>
        <v>DESPESA NÃO ADMITIDA COM RECURSOS DA CLÁUSULA DE P,D&amp;I, CONSIDERANDO O EXECUTOR E A QUALIFICAÇÃO DO PROJETO OU PROGRAMA</v>
      </c>
    </row>
    <row r="2518" spans="1:10" ht="12" customHeight="1" x14ac:dyDescent="0.3">
      <c r="A2518" s="597" t="s">
        <v>253</v>
      </c>
      <c r="B2518" s="597" t="s">
        <v>242</v>
      </c>
      <c r="C2518" s="597" t="s">
        <v>2354</v>
      </c>
      <c r="D2518" s="597" t="s">
        <v>250</v>
      </c>
      <c r="E2518" s="597" t="s">
        <v>2354</v>
      </c>
      <c r="F2518" s="597" t="s">
        <v>10</v>
      </c>
      <c r="G2518" s="597" t="s">
        <v>1649</v>
      </c>
      <c r="H2518" s="598" t="str">
        <f t="shared" si="80"/>
        <v>ENGENHARIA BÁSICA NÃO ROTINEIRA;INSTITUIÇÃO CREDENCIADA;;PÚBLICA;;OUTRAS DESPESAS;DESPESA DE IMPORTACAO</v>
      </c>
      <c r="I2518" s="599" t="s">
        <v>1575</v>
      </c>
      <c r="J2518" s="600" t="str">
        <f t="shared" si="81"/>
        <v/>
      </c>
    </row>
    <row r="2519" spans="1:10" ht="12" customHeight="1" x14ac:dyDescent="0.3">
      <c r="A2519" s="597" t="s">
        <v>253</v>
      </c>
      <c r="B2519" s="597" t="s">
        <v>242</v>
      </c>
      <c r="C2519" s="597" t="s">
        <v>2354</v>
      </c>
      <c r="D2519" s="597" t="s">
        <v>250</v>
      </c>
      <c r="E2519" s="597" t="s">
        <v>2354</v>
      </c>
      <c r="F2519" s="597" t="s">
        <v>10</v>
      </c>
      <c r="G2519" s="597" t="s">
        <v>1650</v>
      </c>
      <c r="H2519" s="598" t="str">
        <f t="shared" si="80"/>
        <v>ENGENHARIA BÁSICA NÃO ROTINEIRA;INSTITUIÇÃO CREDENCIADA;;PÚBLICA;;OUTRAS DESPESAS;DESPESA OPERACIONAL E ADMINISTRATIVA</v>
      </c>
      <c r="I2519" s="599" t="s">
        <v>1575</v>
      </c>
      <c r="J2519" s="600" t="str">
        <f t="shared" si="81"/>
        <v/>
      </c>
    </row>
    <row r="2520" spans="1:10" ht="12" customHeight="1" x14ac:dyDescent="0.3">
      <c r="A2520" s="597" t="s">
        <v>253</v>
      </c>
      <c r="B2520" s="597" t="s">
        <v>242</v>
      </c>
      <c r="C2520" s="597" t="s">
        <v>2354</v>
      </c>
      <c r="D2520" s="597" t="s">
        <v>250</v>
      </c>
      <c r="E2520" s="597" t="s">
        <v>2354</v>
      </c>
      <c r="F2520" s="597" t="s">
        <v>10</v>
      </c>
      <c r="G2520" s="597" t="s">
        <v>277</v>
      </c>
      <c r="H2520" s="598" t="str">
        <f t="shared" si="80"/>
        <v>ENGENHARIA BÁSICA NÃO ROTINEIRA;INSTITUIÇÃO CREDENCIADA;;PÚBLICA;;OUTRAS DESPESAS;RESSARCIMENTO DE CUSTOS INDIRETOS</v>
      </c>
      <c r="I2520" s="599" t="s">
        <v>1575</v>
      </c>
      <c r="J2520" s="600" t="str">
        <f t="shared" si="81"/>
        <v/>
      </c>
    </row>
    <row r="2521" spans="1:10" ht="12" customHeight="1" x14ac:dyDescent="0.3">
      <c r="A2521" s="597" t="s">
        <v>253</v>
      </c>
      <c r="B2521" s="597" t="s">
        <v>242</v>
      </c>
      <c r="C2521" s="597" t="s">
        <v>2354</v>
      </c>
      <c r="D2521" s="597" t="s">
        <v>250</v>
      </c>
      <c r="E2521" s="597" t="s">
        <v>2354</v>
      </c>
      <c r="F2521" s="597" t="s">
        <v>317</v>
      </c>
      <c r="G2521" s="597" t="s">
        <v>2060</v>
      </c>
      <c r="H2521" s="598" t="str">
        <f t="shared" si="80"/>
        <v>ENGENHARIA BÁSICA NÃO ROTINEIRA;INSTITUIÇÃO CREDENCIADA;;PÚBLICA;;OUTROS BENS E DIREITOS;DADO GEOLÓGICO, GEOQUÍMICO OU GEOFÍSICO PÚBLICO</v>
      </c>
      <c r="I2521" s="599" t="s">
        <v>1567</v>
      </c>
      <c r="J2521" s="600" t="str">
        <f t="shared" si="81"/>
        <v>DESPESA NÃO ADMITIDA COM RECURSOS DA CLÁUSULA DE P,D&amp;I, CONSIDERANDO O EXECUTOR E A QUALIFICAÇÃO DO PROJETO OU PROGRAMA</v>
      </c>
    </row>
    <row r="2522" spans="1:10" ht="12" customHeight="1" x14ac:dyDescent="0.3">
      <c r="A2522" s="597" t="s">
        <v>253</v>
      </c>
      <c r="B2522" s="597" t="s">
        <v>242</v>
      </c>
      <c r="C2522" s="597" t="s">
        <v>2354</v>
      </c>
      <c r="D2522" s="597" t="s">
        <v>250</v>
      </c>
      <c r="E2522" s="597" t="s">
        <v>2354</v>
      </c>
      <c r="F2522" s="597" t="s">
        <v>317</v>
      </c>
      <c r="G2522" s="597" t="s">
        <v>220</v>
      </c>
      <c r="H2522" s="598" t="str">
        <f t="shared" si="80"/>
        <v>ENGENHARIA BÁSICA NÃO ROTINEIRA;INSTITUIÇÃO CREDENCIADA;;PÚBLICA;;OUTROS BENS E DIREITOS;DADO NÃO REGULADO PELA ANP</v>
      </c>
      <c r="I2522" s="599" t="s">
        <v>1567</v>
      </c>
      <c r="J2522" s="600" t="str">
        <f t="shared" si="81"/>
        <v>DESPESA NÃO ADMITIDA COM RECURSOS DA CLÁUSULA DE P,D&amp;I, CONSIDERANDO O EXECUTOR E A QUALIFICAÇÃO DO PROJETO OU PROGRAMA</v>
      </c>
    </row>
    <row r="2523" spans="1:10" ht="12" customHeight="1" x14ac:dyDescent="0.3">
      <c r="A2523" s="597" t="s">
        <v>253</v>
      </c>
      <c r="B2523" s="597" t="s">
        <v>242</v>
      </c>
      <c r="C2523" s="597" t="s">
        <v>2354</v>
      </c>
      <c r="D2523" s="597" t="s">
        <v>250</v>
      </c>
      <c r="E2523" s="597" t="s">
        <v>2354</v>
      </c>
      <c r="F2523" s="597" t="s">
        <v>317</v>
      </c>
      <c r="G2523" s="597" t="s">
        <v>215</v>
      </c>
      <c r="H2523" s="598" t="str">
        <f t="shared" si="80"/>
        <v>ENGENHARIA BÁSICA NÃO ROTINEIRA;INSTITUIÇÃO CREDENCIADA;;PÚBLICA;;OUTROS BENS E DIREITOS;MATERIAL BIBLIOGRÁFICO</v>
      </c>
      <c r="I2523" s="599" t="s">
        <v>1567</v>
      </c>
      <c r="J2523" s="600" t="str">
        <f t="shared" si="81"/>
        <v>DESPESA NÃO ADMITIDA COM RECURSOS DA CLÁUSULA DE P,D&amp;I, CONSIDERANDO O EXECUTOR E A QUALIFICAÇÃO DO PROJETO OU PROGRAMA</v>
      </c>
    </row>
    <row r="2524" spans="1:10" ht="12" customHeight="1" x14ac:dyDescent="0.3">
      <c r="A2524" s="597" t="s">
        <v>253</v>
      </c>
      <c r="B2524" s="597" t="s">
        <v>242</v>
      </c>
      <c r="C2524" s="597" t="s">
        <v>2354</v>
      </c>
      <c r="D2524" s="597" t="s">
        <v>250</v>
      </c>
      <c r="E2524" s="597" t="s">
        <v>2354</v>
      </c>
      <c r="F2524" s="597" t="s">
        <v>317</v>
      </c>
      <c r="G2524" s="597" t="s">
        <v>2068</v>
      </c>
      <c r="H2524" s="598" t="str">
        <f t="shared" si="80"/>
        <v>ENGENHARIA BÁSICA NÃO ROTINEIRA;INSTITUIÇÃO CREDENCIADA;;PÚBLICA;;OUTROS BENS E DIREITOS;OUTRO (ESPECIFIQUE)</v>
      </c>
      <c r="I2524" s="599" t="s">
        <v>1567</v>
      </c>
      <c r="J2524" s="600" t="str">
        <f t="shared" si="81"/>
        <v>DESPESA NÃO ADMITIDA COM RECURSOS DA CLÁUSULA DE P,D&amp;I, CONSIDERANDO O EXECUTOR E A QUALIFICAÇÃO DO PROJETO OU PROGRAMA</v>
      </c>
    </row>
    <row r="2525" spans="1:10" ht="12" customHeight="1" x14ac:dyDescent="0.3">
      <c r="A2525" s="597" t="s">
        <v>253</v>
      </c>
      <c r="B2525" s="597" t="s">
        <v>242</v>
      </c>
      <c r="C2525" s="597" t="s">
        <v>2354</v>
      </c>
      <c r="D2525" s="597" t="s">
        <v>250</v>
      </c>
      <c r="E2525" s="597" t="s">
        <v>2354</v>
      </c>
      <c r="F2525" s="597" t="s">
        <v>317</v>
      </c>
      <c r="G2525" s="597" t="s">
        <v>321</v>
      </c>
      <c r="H2525" s="598" t="str">
        <f t="shared" si="80"/>
        <v>ENGENHARIA BÁSICA NÃO ROTINEIRA;INSTITUIÇÃO CREDENCIADA;;PÚBLICA;;OUTROS BENS E DIREITOS;SOFTWARE</v>
      </c>
      <c r="I2525" s="599" t="s">
        <v>1567</v>
      </c>
      <c r="J2525" s="600" t="str">
        <f t="shared" si="81"/>
        <v>DESPESA NÃO ADMITIDA COM RECURSOS DA CLÁUSULA DE P,D&amp;I, CONSIDERANDO O EXECUTOR E A QUALIFICAÇÃO DO PROJETO OU PROGRAMA</v>
      </c>
    </row>
    <row r="2526" spans="1:10" ht="12" customHeight="1" x14ac:dyDescent="0.3">
      <c r="A2526" s="597" t="s">
        <v>253</v>
      </c>
      <c r="B2526" s="597" t="s">
        <v>242</v>
      </c>
      <c r="C2526" s="597" t="s">
        <v>2354</v>
      </c>
      <c r="D2526" s="597" t="s">
        <v>250</v>
      </c>
      <c r="E2526" s="597" t="s">
        <v>2354</v>
      </c>
      <c r="F2526" s="597" t="s">
        <v>409</v>
      </c>
      <c r="G2526" s="597" t="s">
        <v>2202</v>
      </c>
      <c r="H2526" s="598" t="str">
        <f t="shared" si="80"/>
        <v>ENGENHARIA BÁSICA NÃO ROTINEIRA;INSTITUIÇÃO CREDENCIADA;;PÚBLICA;;PASSAGENS;NA</v>
      </c>
      <c r="I2526" s="599" t="s">
        <v>1575</v>
      </c>
      <c r="J2526" s="600" t="str">
        <f t="shared" si="81"/>
        <v/>
      </c>
    </row>
    <row r="2527" spans="1:10" ht="12" customHeight="1" x14ac:dyDescent="0.3">
      <c r="A2527" s="597" t="s">
        <v>253</v>
      </c>
      <c r="B2527" s="597" t="s">
        <v>242</v>
      </c>
      <c r="C2527" s="597" t="s">
        <v>2354</v>
      </c>
      <c r="D2527" s="597" t="s">
        <v>250</v>
      </c>
      <c r="E2527" s="597" t="s">
        <v>2354</v>
      </c>
      <c r="F2527" s="597" t="s">
        <v>1705</v>
      </c>
      <c r="G2527" s="597" t="s">
        <v>2058</v>
      </c>
      <c r="H2527" s="598" t="str">
        <f t="shared" si="80"/>
        <v>ENGENHARIA BÁSICA NÃO ROTINEIRA;INSTITUIÇÃO CREDENCIADA;;PÚBLICA;;PROTOTIPO;MATERIAL OU COMPONENTE - PROTÓTIPO OU UNIDADE PILOTO</v>
      </c>
      <c r="I2527" s="599" t="s">
        <v>1567</v>
      </c>
      <c r="J2527" s="600" t="str">
        <f t="shared" si="81"/>
        <v>DESPESA NÃO ADMITIDA COM RECURSOS DA CLÁUSULA DE P,D&amp;I, CONSIDERANDO O EXECUTOR E A QUALIFICAÇÃO DO PROJETO OU PROGRAMA</v>
      </c>
    </row>
    <row r="2528" spans="1:10" ht="12" customHeight="1" x14ac:dyDescent="0.3">
      <c r="A2528" s="597" t="s">
        <v>253</v>
      </c>
      <c r="B2528" s="597" t="s">
        <v>242</v>
      </c>
      <c r="C2528" s="597" t="s">
        <v>2354</v>
      </c>
      <c r="D2528" s="597" t="s">
        <v>250</v>
      </c>
      <c r="E2528" s="597" t="s">
        <v>2354</v>
      </c>
      <c r="F2528" s="597" t="s">
        <v>1705</v>
      </c>
      <c r="G2528" s="597" t="s">
        <v>2059</v>
      </c>
      <c r="H2528" s="598" t="str">
        <f t="shared" si="80"/>
        <v>ENGENHARIA BÁSICA NÃO ROTINEIRA;INSTITUIÇÃO CREDENCIADA;;PÚBLICA;;PROTOTIPO;SERVIÇO DE TERCEIRO - PROTÓTIPO OU UNIDADE PILOTO</v>
      </c>
      <c r="I2528" s="599" t="s">
        <v>1567</v>
      </c>
      <c r="J2528" s="600" t="str">
        <f t="shared" si="81"/>
        <v>DESPESA NÃO ADMITIDA COM RECURSOS DA CLÁUSULA DE P,D&amp;I, CONSIDERANDO O EXECUTOR E A QUALIFICAÇÃO DO PROJETO OU PROGRAMA</v>
      </c>
    </row>
    <row r="2529" spans="1:10" ht="12" customHeight="1" x14ac:dyDescent="0.3">
      <c r="A2529" s="597" t="s">
        <v>253</v>
      </c>
      <c r="B2529" s="597" t="s">
        <v>242</v>
      </c>
      <c r="C2529" s="597" t="s">
        <v>2354</v>
      </c>
      <c r="D2529" s="597" t="s">
        <v>250</v>
      </c>
      <c r="E2529" s="597" t="s">
        <v>2354</v>
      </c>
      <c r="F2529" s="597" t="s">
        <v>303</v>
      </c>
      <c r="G2529" s="597" t="s">
        <v>1647</v>
      </c>
      <c r="H2529" s="598" t="str">
        <f t="shared" si="80"/>
        <v>ENGENHARIA BÁSICA NÃO ROTINEIRA;INSTITUIÇÃO CREDENCIADA;;PÚBLICA;;RECURSOS HUMANOS;BOLSA</v>
      </c>
      <c r="I2529" s="599" t="s">
        <v>1567</v>
      </c>
      <c r="J2529" s="600" t="str">
        <f t="shared" si="81"/>
        <v>DESPESA NÃO ADMITIDA COM RECURSOS DA CLÁUSULA DE P,D&amp;I, CONSIDERANDO O EXECUTOR E A QUALIFICAÇÃO DO PROJETO OU PROGRAMA</v>
      </c>
    </row>
    <row r="2530" spans="1:10" ht="12" customHeight="1" x14ac:dyDescent="0.3">
      <c r="A2530" s="597" t="s">
        <v>253</v>
      </c>
      <c r="B2530" s="597" t="s">
        <v>242</v>
      </c>
      <c r="C2530" s="597" t="s">
        <v>2354</v>
      </c>
      <c r="D2530" s="597" t="s">
        <v>250</v>
      </c>
      <c r="E2530" s="597" t="s">
        <v>2354</v>
      </c>
      <c r="F2530" s="597" t="s">
        <v>303</v>
      </c>
      <c r="G2530" s="597" t="s">
        <v>270</v>
      </c>
      <c r="H2530" s="598" t="str">
        <f t="shared" si="80"/>
        <v>ENGENHARIA BÁSICA NÃO ROTINEIRA;INSTITUIÇÃO CREDENCIADA;;PÚBLICA;;RECURSOS HUMANOS;TAXA DE BANCADA</v>
      </c>
      <c r="I2530" s="599" t="s">
        <v>1567</v>
      </c>
      <c r="J2530" s="600" t="str">
        <f t="shared" si="81"/>
        <v>DESPESA NÃO ADMITIDA COM RECURSOS DA CLÁUSULA DE P,D&amp;I, CONSIDERANDO O EXECUTOR E A QUALIFICAÇÃO DO PROJETO OU PROGRAMA</v>
      </c>
    </row>
    <row r="2531" spans="1:10" ht="12" customHeight="1" x14ac:dyDescent="0.3">
      <c r="A2531" s="597" t="s">
        <v>253</v>
      </c>
      <c r="B2531" s="597" t="s">
        <v>242</v>
      </c>
      <c r="C2531" s="597" t="s">
        <v>2354</v>
      </c>
      <c r="D2531" s="597" t="s">
        <v>250</v>
      </c>
      <c r="E2531" s="597" t="s">
        <v>2354</v>
      </c>
      <c r="F2531" s="597" t="s">
        <v>2357</v>
      </c>
      <c r="G2531" s="597" t="s">
        <v>232</v>
      </c>
      <c r="H2531" s="598" t="str">
        <f t="shared" si="80"/>
        <v>ENGENHARIA BÁSICA NÃO ROTINEIRA;INSTITUIÇÃO CREDENCIADA;;PÚBLICA;;SERVICOS;OUTRO SERVIÇO DE APOIO</v>
      </c>
      <c r="I2531" s="599" t="s">
        <v>1567</v>
      </c>
      <c r="J2531" s="600" t="str">
        <f t="shared" si="81"/>
        <v>DESPESA NÃO ADMITIDA COM RECURSOS DA CLÁUSULA DE P,D&amp;I, CONSIDERANDO O EXECUTOR E A QUALIFICAÇÃO DO PROJETO OU PROGRAMA</v>
      </c>
    </row>
    <row r="2532" spans="1:10" ht="12" customHeight="1" x14ac:dyDescent="0.3">
      <c r="A2532" s="597" t="s">
        <v>253</v>
      </c>
      <c r="B2532" s="597" t="s">
        <v>242</v>
      </c>
      <c r="C2532" s="597" t="s">
        <v>2354</v>
      </c>
      <c r="D2532" s="597" t="s">
        <v>250</v>
      </c>
      <c r="E2532" s="597" t="s">
        <v>2354</v>
      </c>
      <c r="F2532" s="597" t="s">
        <v>2357</v>
      </c>
      <c r="G2532" s="597" t="s">
        <v>221</v>
      </c>
      <c r="H2532" s="598" t="str">
        <f t="shared" si="80"/>
        <v>ENGENHARIA BÁSICA NÃO ROTINEIRA;INSTITUIÇÃO CREDENCIADA;;PÚBLICA;;SERVICOS;PERFURAÇÃO DE POÇO ESTRATIGRÁFICO</v>
      </c>
      <c r="I2532" s="599" t="s">
        <v>1567</v>
      </c>
      <c r="J2532" s="600" t="str">
        <f t="shared" si="81"/>
        <v>DESPESA NÃO ADMITIDA COM RECURSOS DA CLÁUSULA DE P,D&amp;I, CONSIDERANDO O EXECUTOR E A QUALIFICAÇÃO DO PROJETO OU PROGRAMA</v>
      </c>
    </row>
    <row r="2533" spans="1:10" ht="12" customHeight="1" x14ac:dyDescent="0.3">
      <c r="A2533" s="597" t="s">
        <v>253</v>
      </c>
      <c r="B2533" s="597" t="s">
        <v>242</v>
      </c>
      <c r="C2533" s="597" t="s">
        <v>2354</v>
      </c>
      <c r="D2533" s="597" t="s">
        <v>250</v>
      </c>
      <c r="E2533" s="597" t="s">
        <v>2354</v>
      </c>
      <c r="F2533" s="597" t="s">
        <v>2357</v>
      </c>
      <c r="G2533" s="597" t="s">
        <v>2055</v>
      </c>
      <c r="H2533" s="598" t="str">
        <f t="shared" si="80"/>
        <v>ENGENHARIA BÁSICA NÃO ROTINEIRA;INSTITUIÇÃO CREDENCIADA;;PÚBLICA;;SERVICOS;SERVIÇO DE APOIO PARA AQUISIÇÃO DE DADOS</v>
      </c>
      <c r="I2533" s="599" t="s">
        <v>1567</v>
      </c>
      <c r="J2533" s="600" t="str">
        <f t="shared" si="81"/>
        <v>DESPESA NÃO ADMITIDA COM RECURSOS DA CLÁUSULA DE P,D&amp;I, CONSIDERANDO O EXECUTOR E A QUALIFICAÇÃO DO PROJETO OU PROGRAMA</v>
      </c>
    </row>
    <row r="2534" spans="1:10" ht="12" customHeight="1" x14ac:dyDescent="0.3">
      <c r="A2534" s="597" t="s">
        <v>253</v>
      </c>
      <c r="B2534" s="597" t="s">
        <v>242</v>
      </c>
      <c r="C2534" s="597" t="s">
        <v>2354</v>
      </c>
      <c r="D2534" s="597" t="s">
        <v>250</v>
      </c>
      <c r="E2534" s="597" t="s">
        <v>2354</v>
      </c>
      <c r="F2534" s="597" t="s">
        <v>2357</v>
      </c>
      <c r="G2534" s="597" t="s">
        <v>230</v>
      </c>
      <c r="H2534" s="598" t="str">
        <f t="shared" si="80"/>
        <v>ENGENHARIA BÁSICA NÃO ROTINEIRA;INSTITUIÇÃO CREDENCIADA;;PÚBLICA;;SERVICOS;SERVIÇO DE EDITORAÇÃO E IMPRESSÃO</v>
      </c>
      <c r="I2534" s="599" t="s">
        <v>1567</v>
      </c>
      <c r="J2534" s="600" t="str">
        <f t="shared" si="81"/>
        <v>DESPESA NÃO ADMITIDA COM RECURSOS DA CLÁUSULA DE P,D&amp;I, CONSIDERANDO O EXECUTOR E A QUALIFICAÇÃO DO PROJETO OU PROGRAMA</v>
      </c>
    </row>
    <row r="2535" spans="1:10" ht="12" customHeight="1" x14ac:dyDescent="0.3">
      <c r="A2535" s="597" t="s">
        <v>253</v>
      </c>
      <c r="B2535" s="597" t="s">
        <v>242</v>
      </c>
      <c r="C2535" s="597" t="s">
        <v>2354</v>
      </c>
      <c r="D2535" s="597" t="s">
        <v>250</v>
      </c>
      <c r="E2535" s="597" t="s">
        <v>2354</v>
      </c>
      <c r="F2535" s="597" t="s">
        <v>2357</v>
      </c>
      <c r="G2535" s="597" t="s">
        <v>231</v>
      </c>
      <c r="H2535" s="598" t="str">
        <f t="shared" si="80"/>
        <v>ENGENHARIA BÁSICA NÃO ROTINEIRA;INSTITUIÇÃO CREDENCIADA;;PÚBLICA;;SERVICOS;SERVIÇO DE LOCOMOÇÃO E TRANSPORTE</v>
      </c>
      <c r="I2535" s="599" t="s">
        <v>1567</v>
      </c>
      <c r="J2535" s="600" t="str">
        <f t="shared" si="81"/>
        <v>DESPESA NÃO ADMITIDA COM RECURSOS DA CLÁUSULA DE P,D&amp;I, CONSIDERANDO O EXECUTOR E A QUALIFICAÇÃO DO PROJETO OU PROGRAMA</v>
      </c>
    </row>
    <row r="2536" spans="1:10" ht="12" customHeight="1" x14ac:dyDescent="0.3">
      <c r="A2536" s="597" t="s">
        <v>253</v>
      </c>
      <c r="B2536" s="597" t="s">
        <v>242</v>
      </c>
      <c r="C2536" s="597" t="s">
        <v>2354</v>
      </c>
      <c r="D2536" s="597" t="s">
        <v>250</v>
      </c>
      <c r="E2536" s="597" t="s">
        <v>2354</v>
      </c>
      <c r="F2536" s="597" t="s">
        <v>2357</v>
      </c>
      <c r="G2536" s="597" t="s">
        <v>2358</v>
      </c>
      <c r="H2536" s="598" t="str">
        <f t="shared" si="80"/>
        <v>ENGENHARIA BÁSICA NÃO ROTINEIRA;INSTITUIÇÃO CREDENCIADA;;PÚBLICA;;SERVICOS;SERVIÇO DE MANUTENÇÃO</v>
      </c>
      <c r="I2536" s="599" t="s">
        <v>1567</v>
      </c>
      <c r="J2536" s="600" t="str">
        <f t="shared" si="81"/>
        <v>DESPESA NÃO ADMITIDA COM RECURSOS DA CLÁUSULA DE P,D&amp;I, CONSIDERANDO O EXECUTOR E A QUALIFICAÇÃO DO PROJETO OU PROGRAMA</v>
      </c>
    </row>
    <row r="2537" spans="1:10" ht="12" customHeight="1" x14ac:dyDescent="0.3">
      <c r="A2537" s="597" t="s">
        <v>253</v>
      </c>
      <c r="B2537" s="597" t="s">
        <v>242</v>
      </c>
      <c r="C2537" s="597" t="s">
        <v>2354</v>
      </c>
      <c r="D2537" s="597" t="s">
        <v>250</v>
      </c>
      <c r="E2537" s="597" t="s">
        <v>2354</v>
      </c>
      <c r="F2537" s="597" t="s">
        <v>2357</v>
      </c>
      <c r="G2537" s="597" t="s">
        <v>2399</v>
      </c>
      <c r="H2537" s="598" t="str">
        <f t="shared" si="80"/>
        <v>ENGENHARIA BÁSICA NÃO ROTINEIRA;INSTITUIÇÃO CREDENCIADA;;PÚBLICA;;SERVICOS;SERVIÇO TÉCNICO ESPECIALIZADO</v>
      </c>
      <c r="I2537" s="599" t="s">
        <v>1567</v>
      </c>
      <c r="J2537" s="600" t="str">
        <f t="shared" si="81"/>
        <v>DESPESA NÃO ADMITIDA COM RECURSOS DA CLÁUSULA DE P,D&amp;I, CONSIDERANDO O EXECUTOR E A QUALIFICAÇÃO DO PROJETO OU PROGRAMA</v>
      </c>
    </row>
    <row r="2538" spans="1:10" ht="12" customHeight="1" x14ac:dyDescent="0.3">
      <c r="A2538" s="597" t="s">
        <v>253</v>
      </c>
      <c r="B2538" s="597" t="s">
        <v>242</v>
      </c>
      <c r="C2538" s="597" t="s">
        <v>2354</v>
      </c>
      <c r="D2538" s="597" t="s">
        <v>250</v>
      </c>
      <c r="E2538" s="597" t="s">
        <v>2354</v>
      </c>
      <c r="F2538" s="597" t="s">
        <v>2357</v>
      </c>
      <c r="G2538" s="597" t="s">
        <v>2359</v>
      </c>
      <c r="H2538" s="598" t="str">
        <f t="shared" si="80"/>
        <v>ENGENHARIA BÁSICA NÃO ROTINEIRA;INSTITUIÇÃO CREDENCIADA;;PÚBLICA;;SERVICOS;SERVIÇOS COMPUTACIONAIS</v>
      </c>
      <c r="I2538" s="599" t="s">
        <v>1567</v>
      </c>
      <c r="J2538" s="600" t="str">
        <f t="shared" si="81"/>
        <v>DESPESA NÃO ADMITIDA COM RECURSOS DA CLÁUSULA DE P,D&amp;I, CONSIDERANDO O EXECUTOR E A QUALIFICAÇÃO DO PROJETO OU PROGRAMA</v>
      </c>
    </row>
    <row r="2539" spans="1:10" ht="12" customHeight="1" x14ac:dyDescent="0.3">
      <c r="A2539" s="597" t="s">
        <v>253</v>
      </c>
      <c r="B2539" s="597" t="s">
        <v>242</v>
      </c>
      <c r="C2539" s="597" t="s">
        <v>2354</v>
      </c>
      <c r="D2539" s="597" t="s">
        <v>250</v>
      </c>
      <c r="E2539" s="597" t="s">
        <v>2354</v>
      </c>
      <c r="F2539" s="597" t="s">
        <v>2357</v>
      </c>
      <c r="G2539" s="597" t="s">
        <v>229</v>
      </c>
      <c r="H2539" s="598" t="str">
        <f t="shared" si="80"/>
        <v>ENGENHARIA BÁSICA NÃO ROTINEIRA;INSTITUIÇÃO CREDENCIADA;;PÚBLICA;;SERVICOS;TAXA DE INSCRIÇÃO EM CONGRESSO OU EVENTO</v>
      </c>
      <c r="I2539" s="599" t="s">
        <v>1567</v>
      </c>
      <c r="J2539" s="600" t="str">
        <f t="shared" si="81"/>
        <v>DESPESA NÃO ADMITIDA COM RECURSOS DA CLÁUSULA DE P,D&amp;I, CONSIDERANDO O EXECUTOR E A QUALIFICAÇÃO DO PROJETO OU PROGRAMA</v>
      </c>
    </row>
    <row r="2540" spans="1:10" ht="12" customHeight="1" x14ac:dyDescent="0.3">
      <c r="A2540" s="597" t="s">
        <v>253</v>
      </c>
      <c r="B2540" s="597" t="s">
        <v>242</v>
      </c>
      <c r="C2540" s="597" t="s">
        <v>2354</v>
      </c>
      <c r="D2540" s="597" t="s">
        <v>250</v>
      </c>
      <c r="E2540" s="597" t="s">
        <v>2354</v>
      </c>
      <c r="F2540" s="597" t="s">
        <v>2360</v>
      </c>
      <c r="G2540" s="597" t="s">
        <v>2064</v>
      </c>
      <c r="H2540" s="598" t="str">
        <f t="shared" si="80"/>
        <v>ENGENHARIA BÁSICA NÃO ROTINEIRA;INSTITUIÇÃO CREDENCIADA;;PÚBLICA;;SERVICOS - TIB;SERVIÇO DE TIB</v>
      </c>
      <c r="I2540" s="599" t="s">
        <v>1567</v>
      </c>
      <c r="J2540" s="600" t="str">
        <f t="shared" si="81"/>
        <v>DESPESA NÃO ADMITIDA COM RECURSOS DA CLÁUSULA DE P,D&amp;I, CONSIDERANDO O EXECUTOR E A QUALIFICAÇÃO DO PROJETO OU PROGRAMA</v>
      </c>
    </row>
    <row r="2541" spans="1:10" ht="12" customHeight="1" x14ac:dyDescent="0.3">
      <c r="A2541" s="597" t="s">
        <v>253</v>
      </c>
      <c r="B2541" s="597" t="s">
        <v>242</v>
      </c>
      <c r="C2541" s="597" t="s">
        <v>2354</v>
      </c>
      <c r="D2541" s="597" t="s">
        <v>250</v>
      </c>
      <c r="E2541" s="597" t="s">
        <v>2354</v>
      </c>
      <c r="F2541" s="597" t="s">
        <v>2360</v>
      </c>
      <c r="G2541" s="597" t="s">
        <v>2057</v>
      </c>
      <c r="H2541" s="598" t="str">
        <f t="shared" si="80"/>
        <v>ENGENHARIA BÁSICA NÃO ROTINEIRA;INSTITUIÇÃO CREDENCIADA;;PÚBLICA;;SERVICOS - TIB;SERVIÇO DE TREINAMENTO, SUPORTE E QUALIFICAÇÃO</v>
      </c>
      <c r="I2541" s="599" t="s">
        <v>1567</v>
      </c>
      <c r="J2541" s="600" t="str">
        <f t="shared" si="81"/>
        <v>DESPESA NÃO ADMITIDA COM RECURSOS DA CLÁUSULA DE P,D&amp;I, CONSIDERANDO O EXECUTOR E A QUALIFICAÇÃO DO PROJETO OU PROGRAMA</v>
      </c>
    </row>
    <row r="2542" spans="1:10" ht="12" customHeight="1" x14ac:dyDescent="0.3">
      <c r="A2542" s="597" t="s">
        <v>253</v>
      </c>
      <c r="B2542" s="597" t="s">
        <v>242</v>
      </c>
      <c r="C2542" s="597" t="s">
        <v>2354</v>
      </c>
      <c r="D2542" s="597" t="s">
        <v>250</v>
      </c>
      <c r="E2542" s="597" t="s">
        <v>2354</v>
      </c>
      <c r="F2542" s="597" t="s">
        <v>2360</v>
      </c>
      <c r="G2542" s="597" t="s">
        <v>2056</v>
      </c>
      <c r="H2542" s="598" t="str">
        <f t="shared" si="80"/>
        <v>ENGENHARIA BÁSICA NÃO ROTINEIRA;INSTITUIÇÃO CREDENCIADA;;PÚBLICA;;SERVICOS - TIB;SERVIÇO ESPECIALIZADO PARA TIB - NORMALIZAÇÃO</v>
      </c>
      <c r="I2542" s="599" t="s">
        <v>1567</v>
      </c>
      <c r="J2542" s="600" t="str">
        <f t="shared" si="81"/>
        <v>DESPESA NÃO ADMITIDA COM RECURSOS DA CLÁUSULA DE P,D&amp;I, CONSIDERANDO O EXECUTOR E A QUALIFICAÇÃO DO PROJETO OU PROGRAMA</v>
      </c>
    </row>
    <row r="2543" spans="1:10" ht="12" customHeight="1" x14ac:dyDescent="0.3">
      <c r="A2543" s="597" t="s">
        <v>253</v>
      </c>
      <c r="B2543" s="597" t="s">
        <v>242</v>
      </c>
      <c r="C2543" s="597" t="s">
        <v>2354</v>
      </c>
      <c r="D2543" s="597" t="s">
        <v>250</v>
      </c>
      <c r="E2543" s="597" t="s">
        <v>2354</v>
      </c>
      <c r="F2543" s="597" t="s">
        <v>1648</v>
      </c>
      <c r="G2543" s="597" t="s">
        <v>2202</v>
      </c>
      <c r="H2543" s="598" t="str">
        <f t="shared" si="80"/>
        <v>ENGENHARIA BÁSICA NÃO ROTINEIRA;INSTITUIÇÃO CREDENCIADA;;PÚBLICA;;TESTES OPERACIONAIS;NA</v>
      </c>
      <c r="I2543" s="599" t="s">
        <v>1567</v>
      </c>
      <c r="J2543" s="600" t="str">
        <f t="shared" si="81"/>
        <v>DESPESA NÃO ADMITIDA COM RECURSOS DA CLÁUSULA DE P,D&amp;I, CONSIDERANDO O EXECUTOR E A QUALIFICAÇÃO DO PROJETO OU PROGRAMA</v>
      </c>
    </row>
    <row r="2544" spans="1:10" ht="12" customHeight="1" x14ac:dyDescent="0.3">
      <c r="A2544" s="597" t="s">
        <v>253</v>
      </c>
      <c r="B2544" s="597" t="s">
        <v>242</v>
      </c>
      <c r="C2544" s="597" t="s">
        <v>2354</v>
      </c>
      <c r="D2544" s="597" t="s">
        <v>250</v>
      </c>
      <c r="E2544" s="597" t="s">
        <v>2354</v>
      </c>
      <c r="F2544" s="597" t="s">
        <v>281</v>
      </c>
      <c r="G2544" s="597" t="s">
        <v>2202</v>
      </c>
      <c r="H2544" s="598" t="str">
        <f t="shared" si="80"/>
        <v>ENGENHARIA BÁSICA NÃO ROTINEIRA;INSTITUIÇÃO CREDENCIADA;;PÚBLICA;;TRIBUTOS;NA</v>
      </c>
      <c r="I2544" s="599" t="s">
        <v>1575</v>
      </c>
      <c r="J2544" s="600" t="str">
        <f t="shared" si="81"/>
        <v/>
      </c>
    </row>
    <row r="2545" spans="1:10" ht="12" customHeight="1" x14ac:dyDescent="0.3">
      <c r="A2545" s="601" t="s">
        <v>253</v>
      </c>
      <c r="B2545" s="600" t="s">
        <v>242</v>
      </c>
      <c r="C2545" s="600"/>
      <c r="D2545" s="600" t="s">
        <v>251</v>
      </c>
      <c r="E2545" s="600" t="s">
        <v>4</v>
      </c>
      <c r="F2545" s="597" t="s">
        <v>2357</v>
      </c>
      <c r="G2545" s="600" t="s">
        <v>2408</v>
      </c>
      <c r="H2545" s="598" t="str">
        <f t="shared" si="80"/>
        <v>ENGENHARIA BÁSICA NÃO ROTINEIRA;INSTITUIÇÃO CREDENCIADA;;PRIVADA;NÃO;SERVICOS;SERVIÇO DE QUALIFICAÇÃO E CERTIFICAÇÃO</v>
      </c>
      <c r="I2545" s="599" t="s">
        <v>1567</v>
      </c>
      <c r="J2545" s="600" t="str">
        <f t="shared" si="81"/>
        <v>DESPESA NÃO ADMITIDA COM RECURSOS DA CLÁUSULA DE P,D&amp;I, CONSIDERANDO O EXECUTOR E A QUALIFICAÇÃO DO PROJETO OU PROGRAMA</v>
      </c>
    </row>
    <row r="2546" spans="1:10" ht="12" customHeight="1" x14ac:dyDescent="0.3">
      <c r="A2546" s="601" t="s">
        <v>253</v>
      </c>
      <c r="B2546" s="600" t="s">
        <v>242</v>
      </c>
      <c r="C2546" s="600"/>
      <c r="D2546" s="600" t="s">
        <v>251</v>
      </c>
      <c r="E2546" s="600" t="s">
        <v>3</v>
      </c>
      <c r="F2546" s="597" t="s">
        <v>2357</v>
      </c>
      <c r="G2546" s="600" t="s">
        <v>2408</v>
      </c>
      <c r="H2546" s="598" t="str">
        <f t="shared" si="80"/>
        <v>ENGENHARIA BÁSICA NÃO ROTINEIRA;INSTITUIÇÃO CREDENCIADA;;PRIVADA;SIM;SERVICOS;SERVIÇO DE QUALIFICAÇÃO E CERTIFICAÇÃO</v>
      </c>
      <c r="I2546" s="599" t="s">
        <v>1567</v>
      </c>
      <c r="J2546" s="600" t="str">
        <f t="shared" si="81"/>
        <v>DESPESA NÃO ADMITIDA COM RECURSOS DA CLÁUSULA DE P,D&amp;I, CONSIDERANDO O EXECUTOR E A QUALIFICAÇÃO DO PROJETO OU PROGRAMA</v>
      </c>
    </row>
    <row r="2547" spans="1:10" ht="12" customHeight="1" x14ac:dyDescent="0.3">
      <c r="A2547" s="601" t="s">
        <v>253</v>
      </c>
      <c r="B2547" s="600" t="s">
        <v>242</v>
      </c>
      <c r="C2547" s="600"/>
      <c r="D2547" s="600" t="s">
        <v>250</v>
      </c>
      <c r="E2547" s="600"/>
      <c r="F2547" s="597" t="s">
        <v>2357</v>
      </c>
      <c r="G2547" s="600" t="s">
        <v>2408</v>
      </c>
      <c r="H2547" s="598" t="str">
        <f t="shared" si="80"/>
        <v>ENGENHARIA BÁSICA NÃO ROTINEIRA;INSTITUIÇÃO CREDENCIADA;;PÚBLICA;;SERVICOS;SERVIÇO DE QUALIFICAÇÃO E CERTIFICAÇÃO</v>
      </c>
      <c r="I2547" s="599" t="s">
        <v>1567</v>
      </c>
      <c r="J2547" s="600" t="str">
        <f t="shared" si="81"/>
        <v>DESPESA NÃO ADMITIDA COM RECURSOS DA CLÁUSULA DE P,D&amp;I, CONSIDERANDO O EXECUTOR E A QUALIFICAÇÃO DO PROJETO OU PROGRAMA</v>
      </c>
    </row>
    <row r="2548" spans="1:10" ht="12" customHeight="1" x14ac:dyDescent="0.3">
      <c r="A2548" s="597" t="s">
        <v>2047</v>
      </c>
      <c r="B2548" s="597" t="s">
        <v>242</v>
      </c>
      <c r="C2548" s="597" t="s">
        <v>2354</v>
      </c>
      <c r="D2548" s="597" t="s">
        <v>251</v>
      </c>
      <c r="E2548" s="597" t="s">
        <v>4</v>
      </c>
      <c r="F2548" s="597" t="s">
        <v>1646</v>
      </c>
      <c r="G2548" s="597" t="s">
        <v>2050</v>
      </c>
      <c r="H2548" s="598" t="str">
        <f t="shared" si="80"/>
        <v>ESTUDO DE BACIAS COM AQUISIÇÃO DE DADOS;INSTITUIÇÃO CREDENCIADA;;PRIVADA;NÃO;CAPACITACAO DE FORNECEDORES;BENS E MATERIAIS - CABEÇA DE SÉRIE E LOTE PILOTO</v>
      </c>
      <c r="I2548" s="599" t="s">
        <v>1567</v>
      </c>
      <c r="J2548" s="600" t="str">
        <f t="shared" si="81"/>
        <v>DESPESA NÃO ADMITIDA COM RECURSOS DA CLÁUSULA DE P,D&amp;I, CONSIDERANDO O EXECUTOR E A QUALIFICAÇÃO DO PROJETO OU PROGRAMA</v>
      </c>
    </row>
    <row r="2549" spans="1:10" ht="12" customHeight="1" x14ac:dyDescent="0.3">
      <c r="A2549" s="597" t="s">
        <v>2047</v>
      </c>
      <c r="B2549" s="597" t="s">
        <v>242</v>
      </c>
      <c r="C2549" s="597" t="s">
        <v>2354</v>
      </c>
      <c r="D2549" s="597" t="s">
        <v>251</v>
      </c>
      <c r="E2549" s="597" t="s">
        <v>4</v>
      </c>
      <c r="F2549" s="597" t="s">
        <v>1646</v>
      </c>
      <c r="G2549" s="597" t="s">
        <v>2053</v>
      </c>
      <c r="H2549" s="598" t="str">
        <f t="shared" si="80"/>
        <v>ESTUDO DE BACIAS COM AQUISIÇÃO DE DADOS;INSTITUIÇÃO CREDENCIADA;;PRIVADA;NÃO;CAPACITACAO DE FORNECEDORES;EQUIPAMENTOS E MATERIAIS - PRIMEIRO LOTE</v>
      </c>
      <c r="I2549" s="599" t="s">
        <v>1567</v>
      </c>
      <c r="J2549" s="600" t="str">
        <f t="shared" si="81"/>
        <v>DESPESA NÃO ADMITIDA COM RECURSOS DA CLÁUSULA DE P,D&amp;I, CONSIDERANDO O EXECUTOR E A QUALIFICAÇÃO DO PROJETO OU PROGRAMA</v>
      </c>
    </row>
    <row r="2550" spans="1:10" ht="12" customHeight="1" x14ac:dyDescent="0.3">
      <c r="A2550" s="597" t="s">
        <v>2047</v>
      </c>
      <c r="B2550" s="597" t="s">
        <v>242</v>
      </c>
      <c r="C2550" s="597" t="s">
        <v>2354</v>
      </c>
      <c r="D2550" s="597" t="s">
        <v>251</v>
      </c>
      <c r="E2550" s="597" t="s">
        <v>4</v>
      </c>
      <c r="F2550" s="597" t="s">
        <v>1646</v>
      </c>
      <c r="G2550" s="597" t="s">
        <v>260</v>
      </c>
      <c r="H2550" s="598" t="str">
        <f t="shared" si="80"/>
        <v>ESTUDO DE BACIAS COM AQUISIÇÃO DE DADOS;INSTITUIÇÃO CREDENCIADA;;PRIVADA;NÃO;CAPACITACAO DE FORNECEDORES;EQUIPAMENTOS LABORATORIAIS</v>
      </c>
      <c r="I2550" s="599" t="s">
        <v>1567</v>
      </c>
      <c r="J2550" s="600" t="str">
        <f t="shared" si="81"/>
        <v>DESPESA NÃO ADMITIDA COM RECURSOS DA CLÁUSULA DE P,D&amp;I, CONSIDERANDO O EXECUTOR E A QUALIFICAÇÃO DO PROJETO OU PROGRAMA</v>
      </c>
    </row>
    <row r="2551" spans="1:10" ht="12" customHeight="1" x14ac:dyDescent="0.3">
      <c r="A2551" s="597" t="s">
        <v>2047</v>
      </c>
      <c r="B2551" s="597" t="s">
        <v>242</v>
      </c>
      <c r="C2551" s="597" t="s">
        <v>2354</v>
      </c>
      <c r="D2551" s="597" t="s">
        <v>251</v>
      </c>
      <c r="E2551" s="597" t="s">
        <v>4</v>
      </c>
      <c r="F2551" s="597" t="s">
        <v>1646</v>
      </c>
      <c r="G2551" s="597" t="s">
        <v>2052</v>
      </c>
      <c r="H2551" s="598" t="str">
        <f t="shared" si="80"/>
        <v>ESTUDO DE BACIAS COM AQUISIÇÃO DE DADOS;INSTITUIÇÃO CREDENCIADA;;PRIVADA;NÃO;CAPACITACAO DE FORNECEDORES;ESTUDOS DE VIABILIDADE TÉCNICA E ECONÔMICA</v>
      </c>
      <c r="I2551" s="599" t="s">
        <v>1567</v>
      </c>
      <c r="J2551" s="600" t="str">
        <f t="shared" si="81"/>
        <v>DESPESA NÃO ADMITIDA COM RECURSOS DA CLÁUSULA DE P,D&amp;I, CONSIDERANDO O EXECUTOR E A QUALIFICAÇÃO DO PROJETO OU PROGRAMA</v>
      </c>
    </row>
    <row r="2552" spans="1:10" ht="12" customHeight="1" x14ac:dyDescent="0.3">
      <c r="A2552" s="597" t="s">
        <v>2047</v>
      </c>
      <c r="B2552" s="597" t="s">
        <v>242</v>
      </c>
      <c r="C2552" s="597" t="s">
        <v>2354</v>
      </c>
      <c r="D2552" s="597" t="s">
        <v>251</v>
      </c>
      <c r="E2552" s="597" t="s">
        <v>4</v>
      </c>
      <c r="F2552" s="597" t="s">
        <v>1646</v>
      </c>
      <c r="G2552" s="597" t="s">
        <v>2051</v>
      </c>
      <c r="H2552" s="598" t="str">
        <f t="shared" si="80"/>
        <v>ESTUDO DE BACIAS COM AQUISIÇÃO DE DADOS;INSTITUIÇÃO CREDENCIADA;;PRIVADA;NÃO;CAPACITACAO DE FORNECEDORES;SERVIÇOS - CABEÇA DE SÉRIE E LOTE PILOTO</v>
      </c>
      <c r="I2552" s="599" t="s">
        <v>1567</v>
      </c>
      <c r="J2552" s="600" t="str">
        <f t="shared" si="81"/>
        <v>DESPESA NÃO ADMITIDA COM RECURSOS DA CLÁUSULA DE P,D&amp;I, CONSIDERANDO O EXECUTOR E A QUALIFICAÇÃO DO PROJETO OU PROGRAMA</v>
      </c>
    </row>
    <row r="2553" spans="1:10" ht="12" customHeight="1" x14ac:dyDescent="0.3">
      <c r="A2553" s="597" t="s">
        <v>2047</v>
      </c>
      <c r="B2553" s="597" t="s">
        <v>242</v>
      </c>
      <c r="C2553" s="597" t="s">
        <v>2354</v>
      </c>
      <c r="D2553" s="597" t="s">
        <v>251</v>
      </c>
      <c r="E2553" s="597" t="s">
        <v>4</v>
      </c>
      <c r="F2553" s="597" t="s">
        <v>1646</v>
      </c>
      <c r="G2553" s="597" t="s">
        <v>2054</v>
      </c>
      <c r="H2553" s="598" t="str">
        <f t="shared" si="80"/>
        <v>ESTUDO DE BACIAS COM AQUISIÇÃO DE DADOS;INSTITUIÇÃO CREDENCIADA;;PRIVADA;NÃO;CAPACITACAO DE FORNECEDORES;SERVIÇOS - OPERACIONALIZAÇÃO DE EQUIPAMENTOS</v>
      </c>
      <c r="I2553" s="599" t="s">
        <v>1567</v>
      </c>
      <c r="J2553" s="600" t="str">
        <f t="shared" si="81"/>
        <v>DESPESA NÃO ADMITIDA COM RECURSOS DA CLÁUSULA DE P,D&amp;I, CONSIDERANDO O EXECUTOR E A QUALIFICAÇÃO DO PROJETO OU PROGRAMA</v>
      </c>
    </row>
    <row r="2554" spans="1:10" ht="12" customHeight="1" x14ac:dyDescent="0.3">
      <c r="A2554" s="597" t="s">
        <v>2047</v>
      </c>
      <c r="B2554" s="597" t="s">
        <v>242</v>
      </c>
      <c r="C2554" s="597" t="s">
        <v>2354</v>
      </c>
      <c r="D2554" s="597" t="s">
        <v>251</v>
      </c>
      <c r="E2554" s="597" t="s">
        <v>4</v>
      </c>
      <c r="F2554" s="597" t="s">
        <v>2362</v>
      </c>
      <c r="G2554" s="597" t="s">
        <v>2202</v>
      </c>
      <c r="H2554" s="598" t="str">
        <f t="shared" si="80"/>
        <v>ESTUDO DE BACIAS COM AQUISIÇÃO DE DADOS;INSTITUIÇÃO CREDENCIADA;;PRIVADA;NÃO;CUSTOS DIRETOS;NA</v>
      </c>
      <c r="I2554" s="599" t="s">
        <v>1575</v>
      </c>
      <c r="J2554" s="600" t="str">
        <f t="shared" si="81"/>
        <v/>
      </c>
    </row>
    <row r="2555" spans="1:10" ht="12" customHeight="1" x14ac:dyDescent="0.3">
      <c r="A2555" s="597" t="s">
        <v>2047</v>
      </c>
      <c r="B2555" s="597" t="s">
        <v>242</v>
      </c>
      <c r="C2555" s="597" t="s">
        <v>2354</v>
      </c>
      <c r="D2555" s="597" t="s">
        <v>251</v>
      </c>
      <c r="E2555" s="597" t="s">
        <v>4</v>
      </c>
      <c r="F2555" s="597" t="s">
        <v>1643</v>
      </c>
      <c r="G2555" s="597" t="s">
        <v>2202</v>
      </c>
      <c r="H2555" s="598" t="str">
        <f t="shared" si="80"/>
        <v>ESTUDO DE BACIAS COM AQUISIÇÃO DE DADOS;INSTITUIÇÃO CREDENCIADA;;PRIVADA;NÃO;DIARIAS E AJUDA DE CUSTO;NA</v>
      </c>
      <c r="I2555" s="599" t="s">
        <v>1575</v>
      </c>
      <c r="J2555" s="600" t="str">
        <f t="shared" si="81"/>
        <v/>
      </c>
    </row>
    <row r="2556" spans="1:10" ht="12" customHeight="1" x14ac:dyDescent="0.3">
      <c r="A2556" s="597" t="s">
        <v>2047</v>
      </c>
      <c r="B2556" s="597" t="s">
        <v>242</v>
      </c>
      <c r="C2556" s="597" t="s">
        <v>2354</v>
      </c>
      <c r="D2556" s="597" t="s">
        <v>251</v>
      </c>
      <c r="E2556" s="597" t="s">
        <v>4</v>
      </c>
      <c r="F2556" s="597" t="s">
        <v>1645</v>
      </c>
      <c r="G2556" s="597" t="s">
        <v>2361</v>
      </c>
      <c r="H2556" s="598" t="str">
        <f t="shared" si="80"/>
        <v>ESTUDO DE BACIAS COM AQUISIÇÃO DE DADOS;INSTITUIÇÃO CREDENCIADA;;PRIVADA;NÃO;EQUIPAMENTO E MATERIAL PERMANENTE;EQUIPAMENTO</v>
      </c>
      <c r="I2556" s="599" t="s">
        <v>1575</v>
      </c>
      <c r="J2556" s="600" t="str">
        <f t="shared" si="81"/>
        <v/>
      </c>
    </row>
    <row r="2557" spans="1:10" ht="12" customHeight="1" x14ac:dyDescent="0.3">
      <c r="A2557" s="597" t="s">
        <v>2047</v>
      </c>
      <c r="B2557" s="597" t="s">
        <v>242</v>
      </c>
      <c r="C2557" s="597" t="s">
        <v>2354</v>
      </c>
      <c r="D2557" s="597" t="s">
        <v>251</v>
      </c>
      <c r="E2557" s="597" t="s">
        <v>4</v>
      </c>
      <c r="F2557" s="597" t="s">
        <v>1645</v>
      </c>
      <c r="G2557" s="597" t="s">
        <v>1248</v>
      </c>
      <c r="H2557" s="598" t="str">
        <f t="shared" si="80"/>
        <v>ESTUDO DE BACIAS COM AQUISIÇÃO DE DADOS;INSTITUIÇÃO CREDENCIADA;;PRIVADA;NÃO;EQUIPAMENTO E MATERIAL PERMANENTE;MATERIAL PERMANENTE</v>
      </c>
      <c r="I2557" s="599" t="s">
        <v>1575</v>
      </c>
      <c r="J2557" s="600" t="str">
        <f t="shared" si="81"/>
        <v/>
      </c>
    </row>
    <row r="2558" spans="1:10" ht="12" customHeight="1" x14ac:dyDescent="0.3">
      <c r="A2558" s="597" t="s">
        <v>2047</v>
      </c>
      <c r="B2558" s="597" t="s">
        <v>242</v>
      </c>
      <c r="C2558" s="597" t="s">
        <v>2354</v>
      </c>
      <c r="D2558" s="597" t="s">
        <v>251</v>
      </c>
      <c r="E2558" s="597" t="s">
        <v>4</v>
      </c>
      <c r="F2558" s="597" t="s">
        <v>448</v>
      </c>
      <c r="G2558" s="597" t="s">
        <v>2062</v>
      </c>
      <c r="H2558" s="598" t="str">
        <f t="shared" si="80"/>
        <v>ESTUDO DE BACIAS COM AQUISIÇÃO DE DADOS;INSTITUIÇÃO CREDENCIADA;;PRIVADA;NÃO;EQUIPE;BOLSA - ALUNO DE GRADUAÇÃO OU PÓS-GRADUAÇÃO</v>
      </c>
      <c r="I2558" s="599" t="s">
        <v>1575</v>
      </c>
      <c r="J2558" s="600" t="str">
        <f t="shared" si="81"/>
        <v/>
      </c>
    </row>
    <row r="2559" spans="1:10" ht="12" customHeight="1" x14ac:dyDescent="0.3">
      <c r="A2559" s="597" t="s">
        <v>2047</v>
      </c>
      <c r="B2559" s="597" t="s">
        <v>242</v>
      </c>
      <c r="C2559" s="597" t="s">
        <v>2354</v>
      </c>
      <c r="D2559" s="597" t="s">
        <v>251</v>
      </c>
      <c r="E2559" s="597" t="s">
        <v>4</v>
      </c>
      <c r="F2559" s="597" t="s">
        <v>448</v>
      </c>
      <c r="G2559" s="597" t="s">
        <v>2061</v>
      </c>
      <c r="H2559" s="598" t="str">
        <f t="shared" si="80"/>
        <v>ESTUDO DE BACIAS COM AQUISIÇÃO DE DADOS;INSTITUIÇÃO CREDENCIADA;;PRIVADA;NÃO;EQUIPE;BOLSA - DOCENTE OU PESQUISADOR DA INSTITUIÇÃO</v>
      </c>
      <c r="I2559" s="599" t="s">
        <v>1575</v>
      </c>
      <c r="J2559" s="600" t="str">
        <f t="shared" si="81"/>
        <v/>
      </c>
    </row>
    <row r="2560" spans="1:10" ht="12" customHeight="1" x14ac:dyDescent="0.3">
      <c r="A2560" s="597" t="s">
        <v>2047</v>
      </c>
      <c r="B2560" s="597" t="s">
        <v>242</v>
      </c>
      <c r="C2560" s="597" t="s">
        <v>2354</v>
      </c>
      <c r="D2560" s="597" t="s">
        <v>251</v>
      </c>
      <c r="E2560" s="597" t="s">
        <v>4</v>
      </c>
      <c r="F2560" s="597" t="s">
        <v>448</v>
      </c>
      <c r="G2560" s="597" t="s">
        <v>2063</v>
      </c>
      <c r="H2560" s="598" t="str">
        <f t="shared" si="80"/>
        <v>ESTUDO DE BACIAS COM AQUISIÇÃO DE DADOS;INSTITUIÇÃO CREDENCIADA;;PRIVADA;NÃO;EQUIPE;BOLSA - PESQUISADOR VISITANTE</v>
      </c>
      <c r="I2560" s="599" t="s">
        <v>1575</v>
      </c>
      <c r="J2560" s="600" t="str">
        <f t="shared" si="81"/>
        <v/>
      </c>
    </row>
    <row r="2561" spans="1:10" ht="12" customHeight="1" x14ac:dyDescent="0.3">
      <c r="A2561" s="597" t="s">
        <v>2047</v>
      </c>
      <c r="B2561" s="597" t="s">
        <v>242</v>
      </c>
      <c r="C2561" s="597" t="s">
        <v>2354</v>
      </c>
      <c r="D2561" s="597" t="s">
        <v>251</v>
      </c>
      <c r="E2561" s="597" t="s">
        <v>4</v>
      </c>
      <c r="F2561" s="597" t="s">
        <v>448</v>
      </c>
      <c r="G2561" s="597" t="s">
        <v>1641</v>
      </c>
      <c r="H2561" s="598" t="str">
        <f t="shared" si="80"/>
        <v>ESTUDO DE BACIAS COM AQUISIÇÃO DE DADOS;INSTITUIÇÃO CREDENCIADA;;PRIVADA;NÃO;EQUIPE;REMUNERAÇÃO DIRETA</v>
      </c>
      <c r="I2561" s="599" t="s">
        <v>1575</v>
      </c>
      <c r="J2561" s="600" t="str">
        <f t="shared" si="81"/>
        <v/>
      </c>
    </row>
    <row r="2562" spans="1:10" ht="12" customHeight="1" x14ac:dyDescent="0.3">
      <c r="A2562" s="597" t="s">
        <v>2047</v>
      </c>
      <c r="B2562" s="597" t="s">
        <v>242</v>
      </c>
      <c r="C2562" s="597" t="s">
        <v>2354</v>
      </c>
      <c r="D2562" s="597" t="s">
        <v>251</v>
      </c>
      <c r="E2562" s="597" t="s">
        <v>4</v>
      </c>
      <c r="F2562" s="597" t="s">
        <v>1642</v>
      </c>
      <c r="G2562" s="597" t="s">
        <v>2202</v>
      </c>
      <c r="H2562" s="598" t="str">
        <f t="shared" si="80"/>
        <v>ESTUDO DE BACIAS COM AQUISIÇÃO DE DADOS;INSTITUIÇÃO CREDENCIADA;;PRIVADA;NÃO;MATERIAL DE CONSUMO;NA</v>
      </c>
      <c r="I2562" s="599" t="s">
        <v>1575</v>
      </c>
      <c r="J2562" s="600" t="str">
        <f t="shared" si="81"/>
        <v/>
      </c>
    </row>
    <row r="2563" spans="1:10" ht="12" customHeight="1" x14ac:dyDescent="0.3">
      <c r="A2563" s="597" t="s">
        <v>2047</v>
      </c>
      <c r="B2563" s="597" t="s">
        <v>242</v>
      </c>
      <c r="C2563" s="597" t="s">
        <v>2354</v>
      </c>
      <c r="D2563" s="597" t="s">
        <v>251</v>
      </c>
      <c r="E2563" s="597" t="s">
        <v>4</v>
      </c>
      <c r="F2563" s="597" t="s">
        <v>1644</v>
      </c>
      <c r="G2563" s="597" t="s">
        <v>2066</v>
      </c>
      <c r="H2563" s="598" t="str">
        <f t="shared" si="80"/>
        <v>ESTUDO DE BACIAS COM AQUISIÇÃO DE DADOS;INSTITUIÇÃO CREDENCIADA;;PRIVADA;NÃO;OBRAS E INSTALACOES;AMPLIAÇÃO DE ÁREA DE EDIFICAÇÃO</v>
      </c>
      <c r="I2563" s="599" t="s">
        <v>1567</v>
      </c>
      <c r="J2563" s="600" t="str">
        <f t="shared" si="81"/>
        <v>DESPESA NÃO ADMITIDA COM RECURSOS DA CLÁUSULA DE P,D&amp;I, CONSIDERANDO O EXECUTOR E A QUALIFICAÇÃO DO PROJETO OU PROGRAMA</v>
      </c>
    </row>
    <row r="2564" spans="1:10" ht="12" customHeight="1" x14ac:dyDescent="0.3">
      <c r="A2564" s="597" t="s">
        <v>2047</v>
      </c>
      <c r="B2564" s="597" t="s">
        <v>242</v>
      </c>
      <c r="C2564" s="597" t="s">
        <v>2354</v>
      </c>
      <c r="D2564" s="597" t="s">
        <v>251</v>
      </c>
      <c r="E2564" s="597" t="s">
        <v>4</v>
      </c>
      <c r="F2564" s="597" t="s">
        <v>1644</v>
      </c>
      <c r="G2564" s="597" t="s">
        <v>258</v>
      </c>
      <c r="H2564" s="598" t="str">
        <f t="shared" si="80"/>
        <v>ESTUDO DE BACIAS COM AQUISIÇÃO DE DADOS;INSTITUIÇÃO CREDENCIADA;;PRIVADA;NÃO;OBRAS E INSTALACOES;CONSTRUÇÃO DE NOVA EDIFICAÇÃO</v>
      </c>
      <c r="I2564" s="599" t="s">
        <v>1567</v>
      </c>
      <c r="J2564" s="600" t="str">
        <f t="shared" si="81"/>
        <v>DESPESA NÃO ADMITIDA COM RECURSOS DA CLÁUSULA DE P,D&amp;I, CONSIDERANDO O EXECUTOR E A QUALIFICAÇÃO DO PROJETO OU PROGRAMA</v>
      </c>
    </row>
    <row r="2565" spans="1:10" ht="12" customHeight="1" x14ac:dyDescent="0.3">
      <c r="A2565" s="597" t="s">
        <v>2047</v>
      </c>
      <c r="B2565" s="597" t="s">
        <v>242</v>
      </c>
      <c r="C2565" s="597" t="s">
        <v>2354</v>
      </c>
      <c r="D2565" s="597" t="s">
        <v>251</v>
      </c>
      <c r="E2565" s="597" t="s">
        <v>4</v>
      </c>
      <c r="F2565" s="597" t="s">
        <v>1644</v>
      </c>
      <c r="G2565" s="597" t="s">
        <v>2067</v>
      </c>
      <c r="H2565" s="598" t="str">
        <f t="shared" si="80"/>
        <v>ESTUDO DE BACIAS COM AQUISIÇÃO DE DADOS;INSTITUIÇÃO CREDENCIADA;;PRIVADA;NÃO;OBRAS E INSTALACOES;PROJETO EXECUTIVO E ESTUDOS TÉCNICOS</v>
      </c>
      <c r="I2565" s="599" t="s">
        <v>1575</v>
      </c>
      <c r="J2565" s="600" t="str">
        <f t="shared" si="81"/>
        <v/>
      </c>
    </row>
    <row r="2566" spans="1:10" ht="12" customHeight="1" x14ac:dyDescent="0.3">
      <c r="A2566" s="597" t="s">
        <v>2047</v>
      </c>
      <c r="B2566" s="597" t="s">
        <v>242</v>
      </c>
      <c r="C2566" s="597" t="s">
        <v>2354</v>
      </c>
      <c r="D2566" s="597" t="s">
        <v>251</v>
      </c>
      <c r="E2566" s="597" t="s">
        <v>4</v>
      </c>
      <c r="F2566" s="597" t="s">
        <v>1644</v>
      </c>
      <c r="G2566" s="597" t="s">
        <v>219</v>
      </c>
      <c r="H2566" s="598" t="str">
        <f t="shared" si="80"/>
        <v>ESTUDO DE BACIAS COM AQUISIÇÃO DE DADOS;INSTITUIÇÃO CREDENCIADA;;PRIVADA;NÃO;OBRAS E INSTALACOES;REFORMA DE EDIFICAÇÃO</v>
      </c>
      <c r="I2566" s="599" t="s">
        <v>1575</v>
      </c>
      <c r="J2566" s="600" t="str">
        <f t="shared" si="81"/>
        <v/>
      </c>
    </row>
    <row r="2567" spans="1:10" ht="12" customHeight="1" x14ac:dyDescent="0.3">
      <c r="A2567" s="597" t="s">
        <v>2047</v>
      </c>
      <c r="B2567" s="597" t="s">
        <v>242</v>
      </c>
      <c r="C2567" s="597" t="s">
        <v>2354</v>
      </c>
      <c r="D2567" s="597" t="s">
        <v>251</v>
      </c>
      <c r="E2567" s="597" t="s">
        <v>4</v>
      </c>
      <c r="F2567" s="597" t="s">
        <v>1644</v>
      </c>
      <c r="G2567" s="597" t="s">
        <v>2065</v>
      </c>
      <c r="H2567" s="598" t="str">
        <f t="shared" si="80"/>
        <v>ESTUDO DE BACIAS COM AQUISIÇÃO DE DADOS;INSTITUIÇÃO CREDENCIADA;;PRIVADA;NÃO;OBRAS E INSTALACOES;SERVIÇO TÉCNICO DE APOIO - INFRAESTRUTURA</v>
      </c>
      <c r="I2567" s="599" t="s">
        <v>1575</v>
      </c>
      <c r="J2567" s="600" t="str">
        <f t="shared" si="81"/>
        <v/>
      </c>
    </row>
    <row r="2568" spans="1:10" ht="12" customHeight="1" x14ac:dyDescent="0.3">
      <c r="A2568" s="597" t="s">
        <v>2047</v>
      </c>
      <c r="B2568" s="597" t="s">
        <v>242</v>
      </c>
      <c r="C2568" s="597" t="s">
        <v>2354</v>
      </c>
      <c r="D2568" s="597" t="s">
        <v>251</v>
      </c>
      <c r="E2568" s="597" t="s">
        <v>4</v>
      </c>
      <c r="F2568" s="597" t="s">
        <v>10</v>
      </c>
      <c r="G2568" s="597" t="s">
        <v>1649</v>
      </c>
      <c r="H2568" s="598" t="str">
        <f t="shared" si="80"/>
        <v>ESTUDO DE BACIAS COM AQUISIÇÃO DE DADOS;INSTITUIÇÃO CREDENCIADA;;PRIVADA;NÃO;OUTRAS DESPESAS;DESPESA DE IMPORTACAO</v>
      </c>
      <c r="I2568" s="599" t="s">
        <v>1575</v>
      </c>
      <c r="J2568" s="600" t="str">
        <f t="shared" si="81"/>
        <v/>
      </c>
    </row>
    <row r="2569" spans="1:10" ht="12" customHeight="1" x14ac:dyDescent="0.3">
      <c r="A2569" s="597" t="s">
        <v>2047</v>
      </c>
      <c r="B2569" s="597" t="s">
        <v>242</v>
      </c>
      <c r="C2569" s="597" t="s">
        <v>2354</v>
      </c>
      <c r="D2569" s="597" t="s">
        <v>251</v>
      </c>
      <c r="E2569" s="597" t="s">
        <v>4</v>
      </c>
      <c r="F2569" s="597" t="s">
        <v>10</v>
      </c>
      <c r="G2569" s="597" t="s">
        <v>1650</v>
      </c>
      <c r="H2569" s="598" t="str">
        <f t="shared" si="80"/>
        <v>ESTUDO DE BACIAS COM AQUISIÇÃO DE DADOS;INSTITUIÇÃO CREDENCIADA;;PRIVADA;NÃO;OUTRAS DESPESAS;DESPESA OPERACIONAL E ADMINISTRATIVA</v>
      </c>
      <c r="I2569" s="599" t="s">
        <v>1575</v>
      </c>
      <c r="J2569" s="600" t="str">
        <f t="shared" si="81"/>
        <v/>
      </c>
    </row>
    <row r="2570" spans="1:10" ht="12" customHeight="1" x14ac:dyDescent="0.3">
      <c r="A2570" s="597" t="s">
        <v>2047</v>
      </c>
      <c r="B2570" s="597" t="s">
        <v>242</v>
      </c>
      <c r="C2570" s="597" t="s">
        <v>2354</v>
      </c>
      <c r="D2570" s="597" t="s">
        <v>251</v>
      </c>
      <c r="E2570" s="597" t="s">
        <v>4</v>
      </c>
      <c r="F2570" s="597" t="s">
        <v>10</v>
      </c>
      <c r="G2570" s="597" t="s">
        <v>277</v>
      </c>
      <c r="H2570" s="598" t="str">
        <f t="shared" si="80"/>
        <v>ESTUDO DE BACIAS COM AQUISIÇÃO DE DADOS;INSTITUIÇÃO CREDENCIADA;;PRIVADA;NÃO;OUTRAS DESPESAS;RESSARCIMENTO DE CUSTOS INDIRETOS</v>
      </c>
      <c r="I2570" s="599" t="s">
        <v>1575</v>
      </c>
      <c r="J2570" s="600" t="str">
        <f t="shared" si="81"/>
        <v/>
      </c>
    </row>
    <row r="2571" spans="1:10" ht="12" customHeight="1" x14ac:dyDescent="0.3">
      <c r="A2571" s="597" t="s">
        <v>2047</v>
      </c>
      <c r="B2571" s="597" t="s">
        <v>242</v>
      </c>
      <c r="C2571" s="597" t="s">
        <v>2354</v>
      </c>
      <c r="D2571" s="597" t="s">
        <v>251</v>
      </c>
      <c r="E2571" s="597" t="s">
        <v>4</v>
      </c>
      <c r="F2571" s="597" t="s">
        <v>317</v>
      </c>
      <c r="G2571" s="597" t="s">
        <v>2060</v>
      </c>
      <c r="H2571" s="598" t="str">
        <f t="shared" si="80"/>
        <v>ESTUDO DE BACIAS COM AQUISIÇÃO DE DADOS;INSTITUIÇÃO CREDENCIADA;;PRIVADA;NÃO;OUTROS BENS E DIREITOS;DADO GEOLÓGICO, GEOQUÍMICO OU GEOFÍSICO PÚBLICO</v>
      </c>
      <c r="I2571" s="599" t="s">
        <v>1575</v>
      </c>
      <c r="J2571" s="600" t="str">
        <f t="shared" si="81"/>
        <v/>
      </c>
    </row>
    <row r="2572" spans="1:10" ht="12" customHeight="1" x14ac:dyDescent="0.3">
      <c r="A2572" s="597" t="s">
        <v>2047</v>
      </c>
      <c r="B2572" s="597" t="s">
        <v>242</v>
      </c>
      <c r="C2572" s="597" t="s">
        <v>2354</v>
      </c>
      <c r="D2572" s="597" t="s">
        <v>251</v>
      </c>
      <c r="E2572" s="597" t="s">
        <v>4</v>
      </c>
      <c r="F2572" s="597" t="s">
        <v>317</v>
      </c>
      <c r="G2572" s="597" t="s">
        <v>220</v>
      </c>
      <c r="H2572" s="598" t="str">
        <f t="shared" si="80"/>
        <v>ESTUDO DE BACIAS COM AQUISIÇÃO DE DADOS;INSTITUIÇÃO CREDENCIADA;;PRIVADA;NÃO;OUTROS BENS E DIREITOS;DADO NÃO REGULADO PELA ANP</v>
      </c>
      <c r="I2572" s="599" t="s">
        <v>1575</v>
      </c>
      <c r="J2572" s="600" t="str">
        <f t="shared" si="81"/>
        <v/>
      </c>
    </row>
    <row r="2573" spans="1:10" ht="12" customHeight="1" x14ac:dyDescent="0.3">
      <c r="A2573" s="597" t="s">
        <v>2047</v>
      </c>
      <c r="B2573" s="597" t="s">
        <v>242</v>
      </c>
      <c r="C2573" s="597" t="s">
        <v>2354</v>
      </c>
      <c r="D2573" s="597" t="s">
        <v>251</v>
      </c>
      <c r="E2573" s="597" t="s">
        <v>4</v>
      </c>
      <c r="F2573" s="597" t="s">
        <v>317</v>
      </c>
      <c r="G2573" s="597" t="s">
        <v>215</v>
      </c>
      <c r="H2573" s="598" t="str">
        <f t="shared" si="80"/>
        <v>ESTUDO DE BACIAS COM AQUISIÇÃO DE DADOS;INSTITUIÇÃO CREDENCIADA;;PRIVADA;NÃO;OUTROS BENS E DIREITOS;MATERIAL BIBLIOGRÁFICO</v>
      </c>
      <c r="I2573" s="599" t="s">
        <v>1575</v>
      </c>
      <c r="J2573" s="600" t="str">
        <f t="shared" si="81"/>
        <v/>
      </c>
    </row>
    <row r="2574" spans="1:10" ht="12" customHeight="1" x14ac:dyDescent="0.3">
      <c r="A2574" s="597" t="s">
        <v>2047</v>
      </c>
      <c r="B2574" s="597" t="s">
        <v>242</v>
      </c>
      <c r="C2574" s="597" t="s">
        <v>2354</v>
      </c>
      <c r="D2574" s="597" t="s">
        <v>251</v>
      </c>
      <c r="E2574" s="597" t="s">
        <v>4</v>
      </c>
      <c r="F2574" s="597" t="s">
        <v>317</v>
      </c>
      <c r="G2574" s="597" t="s">
        <v>2068</v>
      </c>
      <c r="H2574" s="598" t="str">
        <f t="shared" si="80"/>
        <v>ESTUDO DE BACIAS COM AQUISIÇÃO DE DADOS;INSTITUIÇÃO CREDENCIADA;;PRIVADA;NÃO;OUTROS BENS E DIREITOS;OUTRO (ESPECIFIQUE)</v>
      </c>
      <c r="I2574" s="599" t="s">
        <v>1575</v>
      </c>
      <c r="J2574" s="600" t="str">
        <f t="shared" si="81"/>
        <v/>
      </c>
    </row>
    <row r="2575" spans="1:10" ht="12" customHeight="1" x14ac:dyDescent="0.3">
      <c r="A2575" s="597" t="s">
        <v>2047</v>
      </c>
      <c r="B2575" s="597" t="s">
        <v>242</v>
      </c>
      <c r="C2575" s="597" t="s">
        <v>2354</v>
      </c>
      <c r="D2575" s="597" t="s">
        <v>251</v>
      </c>
      <c r="E2575" s="597" t="s">
        <v>4</v>
      </c>
      <c r="F2575" s="597" t="s">
        <v>317</v>
      </c>
      <c r="G2575" s="597" t="s">
        <v>321</v>
      </c>
      <c r="H2575" s="598" t="str">
        <f t="shared" ref="H2575:H2636" si="82">CONCATENATE(A2575,$H$2,B2575,$H$2,C2575,$H$2,D2575,$H$2,E2575,$H$2,F2575,$H$2,G2575)</f>
        <v>ESTUDO DE BACIAS COM AQUISIÇÃO DE DADOS;INSTITUIÇÃO CREDENCIADA;;PRIVADA;NÃO;OUTROS BENS E DIREITOS;SOFTWARE</v>
      </c>
      <c r="I2575" s="599" t="s">
        <v>1575</v>
      </c>
      <c r="J2575" s="600" t="str">
        <f t="shared" ref="J2575:J2636" si="83">IF(I2575="N",J$3,"")</f>
        <v/>
      </c>
    </row>
    <row r="2576" spans="1:10" ht="12" customHeight="1" x14ac:dyDescent="0.3">
      <c r="A2576" s="597" t="s">
        <v>2047</v>
      </c>
      <c r="B2576" s="597" t="s">
        <v>242</v>
      </c>
      <c r="C2576" s="597" t="s">
        <v>2354</v>
      </c>
      <c r="D2576" s="597" t="s">
        <v>251</v>
      </c>
      <c r="E2576" s="597" t="s">
        <v>4</v>
      </c>
      <c r="F2576" s="597" t="s">
        <v>409</v>
      </c>
      <c r="G2576" s="597" t="s">
        <v>2202</v>
      </c>
      <c r="H2576" s="598" t="str">
        <f t="shared" si="82"/>
        <v>ESTUDO DE BACIAS COM AQUISIÇÃO DE DADOS;INSTITUIÇÃO CREDENCIADA;;PRIVADA;NÃO;PASSAGENS;NA</v>
      </c>
      <c r="I2576" s="599" t="s">
        <v>1575</v>
      </c>
      <c r="J2576" s="600" t="str">
        <f t="shared" si="83"/>
        <v/>
      </c>
    </row>
    <row r="2577" spans="1:10" ht="12" customHeight="1" x14ac:dyDescent="0.3">
      <c r="A2577" s="597" t="s">
        <v>2047</v>
      </c>
      <c r="B2577" s="597" t="s">
        <v>242</v>
      </c>
      <c r="C2577" s="597" t="s">
        <v>2354</v>
      </c>
      <c r="D2577" s="597" t="s">
        <v>251</v>
      </c>
      <c r="E2577" s="597" t="s">
        <v>4</v>
      </c>
      <c r="F2577" s="597" t="s">
        <v>1705</v>
      </c>
      <c r="G2577" s="597" t="s">
        <v>2058</v>
      </c>
      <c r="H2577" s="598" t="str">
        <f t="shared" si="82"/>
        <v>ESTUDO DE BACIAS COM AQUISIÇÃO DE DADOS;INSTITUIÇÃO CREDENCIADA;;PRIVADA;NÃO;PROTOTIPO;MATERIAL OU COMPONENTE - PROTÓTIPO OU UNIDADE PILOTO</v>
      </c>
      <c r="I2577" s="599" t="s">
        <v>1567</v>
      </c>
      <c r="J2577" s="600" t="str">
        <f t="shared" si="83"/>
        <v>DESPESA NÃO ADMITIDA COM RECURSOS DA CLÁUSULA DE P,D&amp;I, CONSIDERANDO O EXECUTOR E A QUALIFICAÇÃO DO PROJETO OU PROGRAMA</v>
      </c>
    </row>
    <row r="2578" spans="1:10" ht="12" customHeight="1" x14ac:dyDescent="0.3">
      <c r="A2578" s="597" t="s">
        <v>2047</v>
      </c>
      <c r="B2578" s="597" t="s">
        <v>242</v>
      </c>
      <c r="C2578" s="597" t="s">
        <v>2354</v>
      </c>
      <c r="D2578" s="597" t="s">
        <v>251</v>
      </c>
      <c r="E2578" s="597" t="s">
        <v>4</v>
      </c>
      <c r="F2578" s="597" t="s">
        <v>1705</v>
      </c>
      <c r="G2578" s="597" t="s">
        <v>2059</v>
      </c>
      <c r="H2578" s="598" t="str">
        <f t="shared" si="82"/>
        <v>ESTUDO DE BACIAS COM AQUISIÇÃO DE DADOS;INSTITUIÇÃO CREDENCIADA;;PRIVADA;NÃO;PROTOTIPO;SERVIÇO DE TERCEIRO - PROTÓTIPO OU UNIDADE PILOTO</v>
      </c>
      <c r="I2578" s="599" t="s">
        <v>1567</v>
      </c>
      <c r="J2578" s="600" t="str">
        <f t="shared" si="83"/>
        <v>DESPESA NÃO ADMITIDA COM RECURSOS DA CLÁUSULA DE P,D&amp;I, CONSIDERANDO O EXECUTOR E A QUALIFICAÇÃO DO PROJETO OU PROGRAMA</v>
      </c>
    </row>
    <row r="2579" spans="1:10" ht="12" customHeight="1" x14ac:dyDescent="0.3">
      <c r="A2579" s="597" t="s">
        <v>2047</v>
      </c>
      <c r="B2579" s="597" t="s">
        <v>242</v>
      </c>
      <c r="C2579" s="597" t="s">
        <v>2354</v>
      </c>
      <c r="D2579" s="597" t="s">
        <v>251</v>
      </c>
      <c r="E2579" s="597" t="s">
        <v>4</v>
      </c>
      <c r="F2579" s="597" t="s">
        <v>303</v>
      </c>
      <c r="G2579" s="597" t="s">
        <v>1647</v>
      </c>
      <c r="H2579" s="598" t="str">
        <f t="shared" si="82"/>
        <v>ESTUDO DE BACIAS COM AQUISIÇÃO DE DADOS;INSTITUIÇÃO CREDENCIADA;;PRIVADA;NÃO;RECURSOS HUMANOS;BOLSA</v>
      </c>
      <c r="I2579" s="599" t="s">
        <v>1567</v>
      </c>
      <c r="J2579" s="600" t="str">
        <f t="shared" si="83"/>
        <v>DESPESA NÃO ADMITIDA COM RECURSOS DA CLÁUSULA DE P,D&amp;I, CONSIDERANDO O EXECUTOR E A QUALIFICAÇÃO DO PROJETO OU PROGRAMA</v>
      </c>
    </row>
    <row r="2580" spans="1:10" ht="12" customHeight="1" x14ac:dyDescent="0.3">
      <c r="A2580" s="597" t="s">
        <v>2047</v>
      </c>
      <c r="B2580" s="597" t="s">
        <v>242</v>
      </c>
      <c r="C2580" s="597" t="s">
        <v>2354</v>
      </c>
      <c r="D2580" s="597" t="s">
        <v>251</v>
      </c>
      <c r="E2580" s="597" t="s">
        <v>4</v>
      </c>
      <c r="F2580" s="597" t="s">
        <v>303</v>
      </c>
      <c r="G2580" s="597" t="s">
        <v>270</v>
      </c>
      <c r="H2580" s="598" t="str">
        <f t="shared" si="82"/>
        <v>ESTUDO DE BACIAS COM AQUISIÇÃO DE DADOS;INSTITUIÇÃO CREDENCIADA;;PRIVADA;NÃO;RECURSOS HUMANOS;TAXA DE BANCADA</v>
      </c>
      <c r="I2580" s="599" t="s">
        <v>1567</v>
      </c>
      <c r="J2580" s="600" t="str">
        <f t="shared" si="83"/>
        <v>DESPESA NÃO ADMITIDA COM RECURSOS DA CLÁUSULA DE P,D&amp;I, CONSIDERANDO O EXECUTOR E A QUALIFICAÇÃO DO PROJETO OU PROGRAMA</v>
      </c>
    </row>
    <row r="2581" spans="1:10" ht="12" customHeight="1" x14ac:dyDescent="0.3">
      <c r="A2581" s="597" t="s">
        <v>2047</v>
      </c>
      <c r="B2581" s="597" t="s">
        <v>242</v>
      </c>
      <c r="C2581" s="597" t="s">
        <v>2354</v>
      </c>
      <c r="D2581" s="597" t="s">
        <v>251</v>
      </c>
      <c r="E2581" s="597" t="s">
        <v>4</v>
      </c>
      <c r="F2581" s="597" t="s">
        <v>2357</v>
      </c>
      <c r="G2581" s="597" t="s">
        <v>232</v>
      </c>
      <c r="H2581" s="598" t="str">
        <f t="shared" si="82"/>
        <v>ESTUDO DE BACIAS COM AQUISIÇÃO DE DADOS;INSTITUIÇÃO CREDENCIADA;;PRIVADA;NÃO;SERVICOS;OUTRO SERVIÇO DE APOIO</v>
      </c>
      <c r="I2581" s="599" t="s">
        <v>1575</v>
      </c>
      <c r="J2581" s="600" t="str">
        <f t="shared" si="83"/>
        <v/>
      </c>
    </row>
    <row r="2582" spans="1:10" ht="12" customHeight="1" x14ac:dyDescent="0.3">
      <c r="A2582" s="597" t="s">
        <v>2047</v>
      </c>
      <c r="B2582" s="597" t="s">
        <v>242</v>
      </c>
      <c r="C2582" s="597" t="s">
        <v>2354</v>
      </c>
      <c r="D2582" s="597" t="s">
        <v>251</v>
      </c>
      <c r="E2582" s="597" t="s">
        <v>4</v>
      </c>
      <c r="F2582" s="597" t="s">
        <v>2357</v>
      </c>
      <c r="G2582" s="597" t="s">
        <v>221</v>
      </c>
      <c r="H2582" s="598" t="str">
        <f t="shared" si="82"/>
        <v>ESTUDO DE BACIAS COM AQUISIÇÃO DE DADOS;INSTITUIÇÃO CREDENCIADA;;PRIVADA;NÃO;SERVICOS;PERFURAÇÃO DE POÇO ESTRATIGRÁFICO</v>
      </c>
      <c r="I2582" s="599" t="s">
        <v>1575</v>
      </c>
      <c r="J2582" s="600" t="str">
        <f t="shared" si="83"/>
        <v/>
      </c>
    </row>
    <row r="2583" spans="1:10" ht="12" customHeight="1" x14ac:dyDescent="0.3">
      <c r="A2583" s="597" t="s">
        <v>2047</v>
      </c>
      <c r="B2583" s="597" t="s">
        <v>242</v>
      </c>
      <c r="C2583" s="597" t="s">
        <v>2354</v>
      </c>
      <c r="D2583" s="597" t="s">
        <v>251</v>
      </c>
      <c r="E2583" s="597" t="s">
        <v>4</v>
      </c>
      <c r="F2583" s="597" t="s">
        <v>2357</v>
      </c>
      <c r="G2583" s="597" t="s">
        <v>2055</v>
      </c>
      <c r="H2583" s="598" t="str">
        <f t="shared" si="82"/>
        <v>ESTUDO DE BACIAS COM AQUISIÇÃO DE DADOS;INSTITUIÇÃO CREDENCIADA;;PRIVADA;NÃO;SERVICOS;SERVIÇO DE APOIO PARA AQUISIÇÃO DE DADOS</v>
      </c>
      <c r="I2583" s="599" t="s">
        <v>1575</v>
      </c>
      <c r="J2583" s="600" t="str">
        <f t="shared" si="83"/>
        <v/>
      </c>
    </row>
    <row r="2584" spans="1:10" ht="12" customHeight="1" x14ac:dyDescent="0.3">
      <c r="A2584" s="597" t="s">
        <v>2047</v>
      </c>
      <c r="B2584" s="597" t="s">
        <v>242</v>
      </c>
      <c r="C2584" s="597" t="s">
        <v>2354</v>
      </c>
      <c r="D2584" s="597" t="s">
        <v>251</v>
      </c>
      <c r="E2584" s="597" t="s">
        <v>4</v>
      </c>
      <c r="F2584" s="597" t="s">
        <v>2357</v>
      </c>
      <c r="G2584" s="597" t="s">
        <v>230</v>
      </c>
      <c r="H2584" s="598" t="str">
        <f t="shared" si="82"/>
        <v>ESTUDO DE BACIAS COM AQUISIÇÃO DE DADOS;INSTITUIÇÃO CREDENCIADA;;PRIVADA;NÃO;SERVICOS;SERVIÇO DE EDITORAÇÃO E IMPRESSÃO</v>
      </c>
      <c r="I2584" s="599" t="s">
        <v>1575</v>
      </c>
      <c r="J2584" s="600" t="str">
        <f t="shared" si="83"/>
        <v/>
      </c>
    </row>
    <row r="2585" spans="1:10" ht="12" customHeight="1" x14ac:dyDescent="0.3">
      <c r="A2585" s="597" t="s">
        <v>2047</v>
      </c>
      <c r="B2585" s="597" t="s">
        <v>242</v>
      </c>
      <c r="C2585" s="597" t="s">
        <v>2354</v>
      </c>
      <c r="D2585" s="597" t="s">
        <v>251</v>
      </c>
      <c r="E2585" s="597" t="s">
        <v>4</v>
      </c>
      <c r="F2585" s="597" t="s">
        <v>2357</v>
      </c>
      <c r="G2585" s="597" t="s">
        <v>231</v>
      </c>
      <c r="H2585" s="598" t="str">
        <f t="shared" si="82"/>
        <v>ESTUDO DE BACIAS COM AQUISIÇÃO DE DADOS;INSTITUIÇÃO CREDENCIADA;;PRIVADA;NÃO;SERVICOS;SERVIÇO DE LOCOMOÇÃO E TRANSPORTE</v>
      </c>
      <c r="I2585" s="599" t="s">
        <v>1575</v>
      </c>
      <c r="J2585" s="600" t="str">
        <f t="shared" si="83"/>
        <v/>
      </c>
    </row>
    <row r="2586" spans="1:10" ht="12" customHeight="1" x14ac:dyDescent="0.3">
      <c r="A2586" s="597" t="s">
        <v>2047</v>
      </c>
      <c r="B2586" s="597" t="s">
        <v>242</v>
      </c>
      <c r="C2586" s="597" t="s">
        <v>2354</v>
      </c>
      <c r="D2586" s="597" t="s">
        <v>251</v>
      </c>
      <c r="E2586" s="597" t="s">
        <v>4</v>
      </c>
      <c r="F2586" s="597" t="s">
        <v>2357</v>
      </c>
      <c r="G2586" s="597" t="s">
        <v>2358</v>
      </c>
      <c r="H2586" s="598" t="str">
        <f t="shared" si="82"/>
        <v>ESTUDO DE BACIAS COM AQUISIÇÃO DE DADOS;INSTITUIÇÃO CREDENCIADA;;PRIVADA;NÃO;SERVICOS;SERVIÇO DE MANUTENÇÃO</v>
      </c>
      <c r="I2586" s="599" t="s">
        <v>1575</v>
      </c>
      <c r="J2586" s="600" t="str">
        <f t="shared" si="83"/>
        <v/>
      </c>
    </row>
    <row r="2587" spans="1:10" ht="12" customHeight="1" x14ac:dyDescent="0.3">
      <c r="A2587" s="597" t="s">
        <v>2047</v>
      </c>
      <c r="B2587" s="597" t="s">
        <v>242</v>
      </c>
      <c r="C2587" s="597" t="s">
        <v>2354</v>
      </c>
      <c r="D2587" s="597" t="s">
        <v>251</v>
      </c>
      <c r="E2587" s="597" t="s">
        <v>4</v>
      </c>
      <c r="F2587" s="597" t="s">
        <v>2357</v>
      </c>
      <c r="G2587" s="597" t="s">
        <v>2399</v>
      </c>
      <c r="H2587" s="598" t="str">
        <f t="shared" si="82"/>
        <v>ESTUDO DE BACIAS COM AQUISIÇÃO DE DADOS;INSTITUIÇÃO CREDENCIADA;;PRIVADA;NÃO;SERVICOS;SERVIÇO TÉCNICO ESPECIALIZADO</v>
      </c>
      <c r="I2587" s="599" t="s">
        <v>1575</v>
      </c>
      <c r="J2587" s="600" t="str">
        <f t="shared" si="83"/>
        <v/>
      </c>
    </row>
    <row r="2588" spans="1:10" ht="12" customHeight="1" x14ac:dyDescent="0.3">
      <c r="A2588" s="597" t="s">
        <v>2047</v>
      </c>
      <c r="B2588" s="597" t="s">
        <v>242</v>
      </c>
      <c r="C2588" s="597" t="s">
        <v>2354</v>
      </c>
      <c r="D2588" s="597" t="s">
        <v>251</v>
      </c>
      <c r="E2588" s="597" t="s">
        <v>4</v>
      </c>
      <c r="F2588" s="597" t="s">
        <v>2357</v>
      </c>
      <c r="G2588" s="597" t="s">
        <v>2359</v>
      </c>
      <c r="H2588" s="598" t="str">
        <f t="shared" si="82"/>
        <v>ESTUDO DE BACIAS COM AQUISIÇÃO DE DADOS;INSTITUIÇÃO CREDENCIADA;;PRIVADA;NÃO;SERVICOS;SERVIÇOS COMPUTACIONAIS</v>
      </c>
      <c r="I2588" s="599" t="s">
        <v>1575</v>
      </c>
      <c r="J2588" s="600" t="str">
        <f t="shared" si="83"/>
        <v/>
      </c>
    </row>
    <row r="2589" spans="1:10" ht="12" customHeight="1" x14ac:dyDescent="0.3">
      <c r="A2589" s="597" t="s">
        <v>2047</v>
      </c>
      <c r="B2589" s="597" t="s">
        <v>242</v>
      </c>
      <c r="C2589" s="597" t="s">
        <v>2354</v>
      </c>
      <c r="D2589" s="597" t="s">
        <v>251</v>
      </c>
      <c r="E2589" s="597" t="s">
        <v>4</v>
      </c>
      <c r="F2589" s="597" t="s">
        <v>2357</v>
      </c>
      <c r="G2589" s="597" t="s">
        <v>229</v>
      </c>
      <c r="H2589" s="598" t="str">
        <f t="shared" si="82"/>
        <v>ESTUDO DE BACIAS COM AQUISIÇÃO DE DADOS;INSTITUIÇÃO CREDENCIADA;;PRIVADA;NÃO;SERVICOS;TAXA DE INSCRIÇÃO EM CONGRESSO OU EVENTO</v>
      </c>
      <c r="I2589" s="599" t="s">
        <v>1575</v>
      </c>
      <c r="J2589" s="600" t="str">
        <f t="shared" si="83"/>
        <v/>
      </c>
    </row>
    <row r="2590" spans="1:10" ht="12" customHeight="1" x14ac:dyDescent="0.3">
      <c r="A2590" s="597" t="s">
        <v>2047</v>
      </c>
      <c r="B2590" s="597" t="s">
        <v>242</v>
      </c>
      <c r="C2590" s="597" t="s">
        <v>2354</v>
      </c>
      <c r="D2590" s="597" t="s">
        <v>251</v>
      </c>
      <c r="E2590" s="597" t="s">
        <v>4</v>
      </c>
      <c r="F2590" s="597" t="s">
        <v>2360</v>
      </c>
      <c r="G2590" s="597" t="s">
        <v>2064</v>
      </c>
      <c r="H2590" s="598" t="str">
        <f t="shared" si="82"/>
        <v>ESTUDO DE BACIAS COM AQUISIÇÃO DE DADOS;INSTITUIÇÃO CREDENCIADA;;PRIVADA;NÃO;SERVICOS - TIB;SERVIÇO DE TIB</v>
      </c>
      <c r="I2590" s="599" t="s">
        <v>1567</v>
      </c>
      <c r="J2590" s="600" t="str">
        <f t="shared" si="83"/>
        <v>DESPESA NÃO ADMITIDA COM RECURSOS DA CLÁUSULA DE P,D&amp;I, CONSIDERANDO O EXECUTOR E A QUALIFICAÇÃO DO PROJETO OU PROGRAMA</v>
      </c>
    </row>
    <row r="2591" spans="1:10" ht="12" customHeight="1" x14ac:dyDescent="0.3">
      <c r="A2591" s="597" t="s">
        <v>2047</v>
      </c>
      <c r="B2591" s="597" t="s">
        <v>242</v>
      </c>
      <c r="C2591" s="597" t="s">
        <v>2354</v>
      </c>
      <c r="D2591" s="597" t="s">
        <v>251</v>
      </c>
      <c r="E2591" s="597" t="s">
        <v>4</v>
      </c>
      <c r="F2591" s="597" t="s">
        <v>2360</v>
      </c>
      <c r="G2591" s="597" t="s">
        <v>2057</v>
      </c>
      <c r="H2591" s="598" t="str">
        <f t="shared" si="82"/>
        <v>ESTUDO DE BACIAS COM AQUISIÇÃO DE DADOS;INSTITUIÇÃO CREDENCIADA;;PRIVADA;NÃO;SERVICOS - TIB;SERVIÇO DE TREINAMENTO, SUPORTE E QUALIFICAÇÃO</v>
      </c>
      <c r="I2591" s="599" t="s">
        <v>1567</v>
      </c>
      <c r="J2591" s="600" t="str">
        <f t="shared" si="83"/>
        <v>DESPESA NÃO ADMITIDA COM RECURSOS DA CLÁUSULA DE P,D&amp;I, CONSIDERANDO O EXECUTOR E A QUALIFICAÇÃO DO PROJETO OU PROGRAMA</v>
      </c>
    </row>
    <row r="2592" spans="1:10" ht="12" customHeight="1" x14ac:dyDescent="0.3">
      <c r="A2592" s="597" t="s">
        <v>2047</v>
      </c>
      <c r="B2592" s="597" t="s">
        <v>242</v>
      </c>
      <c r="C2592" s="597" t="s">
        <v>2354</v>
      </c>
      <c r="D2592" s="597" t="s">
        <v>251</v>
      </c>
      <c r="E2592" s="597" t="s">
        <v>4</v>
      </c>
      <c r="F2592" s="597" t="s">
        <v>2360</v>
      </c>
      <c r="G2592" s="597" t="s">
        <v>2056</v>
      </c>
      <c r="H2592" s="598" t="str">
        <f t="shared" si="82"/>
        <v>ESTUDO DE BACIAS COM AQUISIÇÃO DE DADOS;INSTITUIÇÃO CREDENCIADA;;PRIVADA;NÃO;SERVICOS - TIB;SERVIÇO ESPECIALIZADO PARA TIB - NORMALIZAÇÃO</v>
      </c>
      <c r="I2592" s="599" t="s">
        <v>1567</v>
      </c>
      <c r="J2592" s="600" t="str">
        <f t="shared" si="83"/>
        <v>DESPESA NÃO ADMITIDA COM RECURSOS DA CLÁUSULA DE P,D&amp;I, CONSIDERANDO O EXECUTOR E A QUALIFICAÇÃO DO PROJETO OU PROGRAMA</v>
      </c>
    </row>
    <row r="2593" spans="1:10" ht="12" customHeight="1" x14ac:dyDescent="0.3">
      <c r="A2593" s="597" t="s">
        <v>2047</v>
      </c>
      <c r="B2593" s="597" t="s">
        <v>242</v>
      </c>
      <c r="C2593" s="597" t="s">
        <v>2354</v>
      </c>
      <c r="D2593" s="597" t="s">
        <v>251</v>
      </c>
      <c r="E2593" s="597" t="s">
        <v>4</v>
      </c>
      <c r="F2593" s="597" t="s">
        <v>1648</v>
      </c>
      <c r="G2593" s="597" t="s">
        <v>2202</v>
      </c>
      <c r="H2593" s="598" t="str">
        <f t="shared" si="82"/>
        <v>ESTUDO DE BACIAS COM AQUISIÇÃO DE DADOS;INSTITUIÇÃO CREDENCIADA;;PRIVADA;NÃO;TESTES OPERACIONAIS;NA</v>
      </c>
      <c r="I2593" s="599" t="s">
        <v>1567</v>
      </c>
      <c r="J2593" s="600" t="str">
        <f t="shared" si="83"/>
        <v>DESPESA NÃO ADMITIDA COM RECURSOS DA CLÁUSULA DE P,D&amp;I, CONSIDERANDO O EXECUTOR E A QUALIFICAÇÃO DO PROJETO OU PROGRAMA</v>
      </c>
    </row>
    <row r="2594" spans="1:10" ht="12" customHeight="1" x14ac:dyDescent="0.3">
      <c r="A2594" s="597" t="s">
        <v>2047</v>
      </c>
      <c r="B2594" s="597" t="s">
        <v>242</v>
      </c>
      <c r="C2594" s="597" t="s">
        <v>2354</v>
      </c>
      <c r="D2594" s="597" t="s">
        <v>251</v>
      </c>
      <c r="E2594" s="597" t="s">
        <v>4</v>
      </c>
      <c r="F2594" s="597" t="s">
        <v>281</v>
      </c>
      <c r="G2594" s="597" t="s">
        <v>2202</v>
      </c>
      <c r="H2594" s="598" t="str">
        <f t="shared" si="82"/>
        <v>ESTUDO DE BACIAS COM AQUISIÇÃO DE DADOS;INSTITUIÇÃO CREDENCIADA;;PRIVADA;NÃO;TRIBUTOS;NA</v>
      </c>
      <c r="I2594" s="599" t="s">
        <v>1575</v>
      </c>
      <c r="J2594" s="600" t="str">
        <f t="shared" si="83"/>
        <v/>
      </c>
    </row>
    <row r="2595" spans="1:10" ht="12" customHeight="1" x14ac:dyDescent="0.3">
      <c r="A2595" s="597" t="s">
        <v>2047</v>
      </c>
      <c r="B2595" s="597" t="s">
        <v>242</v>
      </c>
      <c r="C2595" s="597" t="s">
        <v>2354</v>
      </c>
      <c r="D2595" s="597" t="s">
        <v>251</v>
      </c>
      <c r="E2595" s="597" t="s">
        <v>3</v>
      </c>
      <c r="F2595" s="597" t="s">
        <v>1646</v>
      </c>
      <c r="G2595" s="597" t="s">
        <v>2050</v>
      </c>
      <c r="H2595" s="598" t="str">
        <f t="shared" si="82"/>
        <v>ESTUDO DE BACIAS COM AQUISIÇÃO DE DADOS;INSTITUIÇÃO CREDENCIADA;;PRIVADA;SIM;CAPACITACAO DE FORNECEDORES;BENS E MATERIAIS - CABEÇA DE SÉRIE E LOTE PILOTO</v>
      </c>
      <c r="I2595" s="599" t="s">
        <v>1567</v>
      </c>
      <c r="J2595" s="600" t="str">
        <f t="shared" si="83"/>
        <v>DESPESA NÃO ADMITIDA COM RECURSOS DA CLÁUSULA DE P,D&amp;I, CONSIDERANDO O EXECUTOR E A QUALIFICAÇÃO DO PROJETO OU PROGRAMA</v>
      </c>
    </row>
    <row r="2596" spans="1:10" ht="12" customHeight="1" x14ac:dyDescent="0.3">
      <c r="A2596" s="597" t="s">
        <v>2047</v>
      </c>
      <c r="B2596" s="597" t="s">
        <v>242</v>
      </c>
      <c r="C2596" s="597" t="s">
        <v>2354</v>
      </c>
      <c r="D2596" s="597" t="s">
        <v>251</v>
      </c>
      <c r="E2596" s="597" t="s">
        <v>3</v>
      </c>
      <c r="F2596" s="597" t="s">
        <v>1646</v>
      </c>
      <c r="G2596" s="597" t="s">
        <v>2053</v>
      </c>
      <c r="H2596" s="598" t="str">
        <f t="shared" si="82"/>
        <v>ESTUDO DE BACIAS COM AQUISIÇÃO DE DADOS;INSTITUIÇÃO CREDENCIADA;;PRIVADA;SIM;CAPACITACAO DE FORNECEDORES;EQUIPAMENTOS E MATERIAIS - PRIMEIRO LOTE</v>
      </c>
      <c r="I2596" s="599" t="s">
        <v>1567</v>
      </c>
      <c r="J2596" s="600" t="str">
        <f t="shared" si="83"/>
        <v>DESPESA NÃO ADMITIDA COM RECURSOS DA CLÁUSULA DE P,D&amp;I, CONSIDERANDO O EXECUTOR E A QUALIFICAÇÃO DO PROJETO OU PROGRAMA</v>
      </c>
    </row>
    <row r="2597" spans="1:10" ht="12" customHeight="1" x14ac:dyDescent="0.3">
      <c r="A2597" s="597" t="s">
        <v>2047</v>
      </c>
      <c r="B2597" s="597" t="s">
        <v>242</v>
      </c>
      <c r="C2597" s="597" t="s">
        <v>2354</v>
      </c>
      <c r="D2597" s="597" t="s">
        <v>251</v>
      </c>
      <c r="E2597" s="597" t="s">
        <v>3</v>
      </c>
      <c r="F2597" s="597" t="s">
        <v>1646</v>
      </c>
      <c r="G2597" s="597" t="s">
        <v>260</v>
      </c>
      <c r="H2597" s="598" t="str">
        <f t="shared" si="82"/>
        <v>ESTUDO DE BACIAS COM AQUISIÇÃO DE DADOS;INSTITUIÇÃO CREDENCIADA;;PRIVADA;SIM;CAPACITACAO DE FORNECEDORES;EQUIPAMENTOS LABORATORIAIS</v>
      </c>
      <c r="I2597" s="599" t="s">
        <v>1567</v>
      </c>
      <c r="J2597" s="600" t="str">
        <f t="shared" si="83"/>
        <v>DESPESA NÃO ADMITIDA COM RECURSOS DA CLÁUSULA DE P,D&amp;I, CONSIDERANDO O EXECUTOR E A QUALIFICAÇÃO DO PROJETO OU PROGRAMA</v>
      </c>
    </row>
    <row r="2598" spans="1:10" ht="12" customHeight="1" x14ac:dyDescent="0.3">
      <c r="A2598" s="597" t="s">
        <v>2047</v>
      </c>
      <c r="B2598" s="597" t="s">
        <v>242</v>
      </c>
      <c r="C2598" s="597" t="s">
        <v>2354</v>
      </c>
      <c r="D2598" s="597" t="s">
        <v>251</v>
      </c>
      <c r="E2598" s="597" t="s">
        <v>3</v>
      </c>
      <c r="F2598" s="597" t="s">
        <v>1646</v>
      </c>
      <c r="G2598" s="597" t="s">
        <v>2052</v>
      </c>
      <c r="H2598" s="598" t="str">
        <f t="shared" si="82"/>
        <v>ESTUDO DE BACIAS COM AQUISIÇÃO DE DADOS;INSTITUIÇÃO CREDENCIADA;;PRIVADA;SIM;CAPACITACAO DE FORNECEDORES;ESTUDOS DE VIABILIDADE TÉCNICA E ECONÔMICA</v>
      </c>
      <c r="I2598" s="599" t="s">
        <v>1567</v>
      </c>
      <c r="J2598" s="600" t="str">
        <f t="shared" si="83"/>
        <v>DESPESA NÃO ADMITIDA COM RECURSOS DA CLÁUSULA DE P,D&amp;I, CONSIDERANDO O EXECUTOR E A QUALIFICAÇÃO DO PROJETO OU PROGRAMA</v>
      </c>
    </row>
    <row r="2599" spans="1:10" ht="12" customHeight="1" x14ac:dyDescent="0.3">
      <c r="A2599" s="597" t="s">
        <v>2047</v>
      </c>
      <c r="B2599" s="597" t="s">
        <v>242</v>
      </c>
      <c r="C2599" s="597" t="s">
        <v>2354</v>
      </c>
      <c r="D2599" s="597" t="s">
        <v>251</v>
      </c>
      <c r="E2599" s="597" t="s">
        <v>3</v>
      </c>
      <c r="F2599" s="597" t="s">
        <v>1646</v>
      </c>
      <c r="G2599" s="597" t="s">
        <v>2051</v>
      </c>
      <c r="H2599" s="598" t="str">
        <f t="shared" si="82"/>
        <v>ESTUDO DE BACIAS COM AQUISIÇÃO DE DADOS;INSTITUIÇÃO CREDENCIADA;;PRIVADA;SIM;CAPACITACAO DE FORNECEDORES;SERVIÇOS - CABEÇA DE SÉRIE E LOTE PILOTO</v>
      </c>
      <c r="I2599" s="599" t="s">
        <v>1567</v>
      </c>
      <c r="J2599" s="600" t="str">
        <f t="shared" si="83"/>
        <v>DESPESA NÃO ADMITIDA COM RECURSOS DA CLÁUSULA DE P,D&amp;I, CONSIDERANDO O EXECUTOR E A QUALIFICAÇÃO DO PROJETO OU PROGRAMA</v>
      </c>
    </row>
    <row r="2600" spans="1:10" ht="12" customHeight="1" x14ac:dyDescent="0.3">
      <c r="A2600" s="597" t="s">
        <v>2047</v>
      </c>
      <c r="B2600" s="597" t="s">
        <v>242</v>
      </c>
      <c r="C2600" s="597" t="s">
        <v>2354</v>
      </c>
      <c r="D2600" s="597" t="s">
        <v>251</v>
      </c>
      <c r="E2600" s="597" t="s">
        <v>3</v>
      </c>
      <c r="F2600" s="597" t="s">
        <v>1646</v>
      </c>
      <c r="G2600" s="597" t="s">
        <v>2054</v>
      </c>
      <c r="H2600" s="598" t="str">
        <f t="shared" si="82"/>
        <v>ESTUDO DE BACIAS COM AQUISIÇÃO DE DADOS;INSTITUIÇÃO CREDENCIADA;;PRIVADA;SIM;CAPACITACAO DE FORNECEDORES;SERVIÇOS - OPERACIONALIZAÇÃO DE EQUIPAMENTOS</v>
      </c>
      <c r="I2600" s="599" t="s">
        <v>1567</v>
      </c>
      <c r="J2600" s="600" t="str">
        <f t="shared" si="83"/>
        <v>DESPESA NÃO ADMITIDA COM RECURSOS DA CLÁUSULA DE P,D&amp;I, CONSIDERANDO O EXECUTOR E A QUALIFICAÇÃO DO PROJETO OU PROGRAMA</v>
      </c>
    </row>
    <row r="2601" spans="1:10" ht="12" customHeight="1" x14ac:dyDescent="0.3">
      <c r="A2601" s="597" t="s">
        <v>2047</v>
      </c>
      <c r="B2601" s="597" t="s">
        <v>242</v>
      </c>
      <c r="C2601" s="597" t="s">
        <v>2354</v>
      </c>
      <c r="D2601" s="597" t="s">
        <v>251</v>
      </c>
      <c r="E2601" s="597" t="s">
        <v>3</v>
      </c>
      <c r="F2601" s="597" t="s">
        <v>2362</v>
      </c>
      <c r="G2601" s="597" t="s">
        <v>2202</v>
      </c>
      <c r="H2601" s="598" t="str">
        <f t="shared" si="82"/>
        <v>ESTUDO DE BACIAS COM AQUISIÇÃO DE DADOS;INSTITUIÇÃO CREDENCIADA;;PRIVADA;SIM;CUSTOS DIRETOS;NA</v>
      </c>
      <c r="I2601" s="599" t="s">
        <v>1575</v>
      </c>
      <c r="J2601" s="600" t="str">
        <f t="shared" si="83"/>
        <v/>
      </c>
    </row>
    <row r="2602" spans="1:10" ht="12" customHeight="1" x14ac:dyDescent="0.3">
      <c r="A2602" s="597" t="s">
        <v>2047</v>
      </c>
      <c r="B2602" s="597" t="s">
        <v>242</v>
      </c>
      <c r="C2602" s="597" t="s">
        <v>2354</v>
      </c>
      <c r="D2602" s="597" t="s">
        <v>251</v>
      </c>
      <c r="E2602" s="597" t="s">
        <v>3</v>
      </c>
      <c r="F2602" s="597" t="s">
        <v>1643</v>
      </c>
      <c r="G2602" s="597" t="s">
        <v>2202</v>
      </c>
      <c r="H2602" s="598" t="str">
        <f t="shared" si="82"/>
        <v>ESTUDO DE BACIAS COM AQUISIÇÃO DE DADOS;INSTITUIÇÃO CREDENCIADA;;PRIVADA;SIM;DIARIAS E AJUDA DE CUSTO;NA</v>
      </c>
      <c r="I2602" s="599" t="s">
        <v>1575</v>
      </c>
      <c r="J2602" s="600" t="str">
        <f t="shared" si="83"/>
        <v/>
      </c>
    </row>
    <row r="2603" spans="1:10" ht="12" customHeight="1" x14ac:dyDescent="0.3">
      <c r="A2603" s="597" t="s">
        <v>2047</v>
      </c>
      <c r="B2603" s="597" t="s">
        <v>242</v>
      </c>
      <c r="C2603" s="597" t="s">
        <v>2354</v>
      </c>
      <c r="D2603" s="597" t="s">
        <v>251</v>
      </c>
      <c r="E2603" s="597" t="s">
        <v>3</v>
      </c>
      <c r="F2603" s="597" t="s">
        <v>1645</v>
      </c>
      <c r="G2603" s="597" t="s">
        <v>2361</v>
      </c>
      <c r="H2603" s="598" t="str">
        <f t="shared" si="82"/>
        <v>ESTUDO DE BACIAS COM AQUISIÇÃO DE DADOS;INSTITUIÇÃO CREDENCIADA;;PRIVADA;SIM;EQUIPAMENTO E MATERIAL PERMANENTE;EQUIPAMENTO</v>
      </c>
      <c r="I2603" s="599" t="s">
        <v>1575</v>
      </c>
      <c r="J2603" s="600" t="str">
        <f t="shared" si="83"/>
        <v/>
      </c>
    </row>
    <row r="2604" spans="1:10" ht="12" customHeight="1" x14ac:dyDescent="0.3">
      <c r="A2604" s="597" t="s">
        <v>2047</v>
      </c>
      <c r="B2604" s="597" t="s">
        <v>242</v>
      </c>
      <c r="C2604" s="597" t="s">
        <v>2354</v>
      </c>
      <c r="D2604" s="597" t="s">
        <v>251</v>
      </c>
      <c r="E2604" s="597" t="s">
        <v>3</v>
      </c>
      <c r="F2604" s="597" t="s">
        <v>1645</v>
      </c>
      <c r="G2604" s="597" t="s">
        <v>1248</v>
      </c>
      <c r="H2604" s="598" t="str">
        <f t="shared" si="82"/>
        <v>ESTUDO DE BACIAS COM AQUISIÇÃO DE DADOS;INSTITUIÇÃO CREDENCIADA;;PRIVADA;SIM;EQUIPAMENTO E MATERIAL PERMANENTE;MATERIAL PERMANENTE</v>
      </c>
      <c r="I2604" s="599" t="s">
        <v>1575</v>
      </c>
      <c r="J2604" s="600" t="str">
        <f t="shared" si="83"/>
        <v/>
      </c>
    </row>
    <row r="2605" spans="1:10" ht="12" customHeight="1" x14ac:dyDescent="0.3">
      <c r="A2605" s="597" t="s">
        <v>2047</v>
      </c>
      <c r="B2605" s="597" t="s">
        <v>242</v>
      </c>
      <c r="C2605" s="597" t="s">
        <v>2354</v>
      </c>
      <c r="D2605" s="597" t="s">
        <v>251</v>
      </c>
      <c r="E2605" s="597" t="s">
        <v>3</v>
      </c>
      <c r="F2605" s="597" t="s">
        <v>448</v>
      </c>
      <c r="G2605" s="597" t="s">
        <v>2062</v>
      </c>
      <c r="H2605" s="598" t="str">
        <f t="shared" si="82"/>
        <v>ESTUDO DE BACIAS COM AQUISIÇÃO DE DADOS;INSTITUIÇÃO CREDENCIADA;;PRIVADA;SIM;EQUIPE;BOLSA - ALUNO DE GRADUAÇÃO OU PÓS-GRADUAÇÃO</v>
      </c>
      <c r="I2605" s="599" t="s">
        <v>1575</v>
      </c>
      <c r="J2605" s="600" t="str">
        <f t="shared" si="83"/>
        <v/>
      </c>
    </row>
    <row r="2606" spans="1:10" ht="12" customHeight="1" x14ac:dyDescent="0.3">
      <c r="A2606" s="597" t="s">
        <v>2047</v>
      </c>
      <c r="B2606" s="597" t="s">
        <v>242</v>
      </c>
      <c r="C2606" s="597" t="s">
        <v>2354</v>
      </c>
      <c r="D2606" s="597" t="s">
        <v>251</v>
      </c>
      <c r="E2606" s="597" t="s">
        <v>3</v>
      </c>
      <c r="F2606" s="597" t="s">
        <v>448</v>
      </c>
      <c r="G2606" s="597" t="s">
        <v>2061</v>
      </c>
      <c r="H2606" s="598" t="str">
        <f t="shared" si="82"/>
        <v>ESTUDO DE BACIAS COM AQUISIÇÃO DE DADOS;INSTITUIÇÃO CREDENCIADA;;PRIVADA;SIM;EQUIPE;BOLSA - DOCENTE OU PESQUISADOR DA INSTITUIÇÃO</v>
      </c>
      <c r="I2606" s="599" t="s">
        <v>1575</v>
      </c>
      <c r="J2606" s="600" t="str">
        <f t="shared" si="83"/>
        <v/>
      </c>
    </row>
    <row r="2607" spans="1:10" ht="12" customHeight="1" x14ac:dyDescent="0.3">
      <c r="A2607" s="597" t="s">
        <v>2047</v>
      </c>
      <c r="B2607" s="597" t="s">
        <v>242</v>
      </c>
      <c r="C2607" s="597" t="s">
        <v>2354</v>
      </c>
      <c r="D2607" s="597" t="s">
        <v>251</v>
      </c>
      <c r="E2607" s="597" t="s">
        <v>3</v>
      </c>
      <c r="F2607" s="597" t="s">
        <v>448</v>
      </c>
      <c r="G2607" s="597" t="s">
        <v>2063</v>
      </c>
      <c r="H2607" s="598" t="str">
        <f t="shared" si="82"/>
        <v>ESTUDO DE BACIAS COM AQUISIÇÃO DE DADOS;INSTITUIÇÃO CREDENCIADA;;PRIVADA;SIM;EQUIPE;BOLSA - PESQUISADOR VISITANTE</v>
      </c>
      <c r="I2607" s="599" t="s">
        <v>1575</v>
      </c>
      <c r="J2607" s="600" t="str">
        <f t="shared" si="83"/>
        <v/>
      </c>
    </row>
    <row r="2608" spans="1:10" ht="12" customHeight="1" x14ac:dyDescent="0.3">
      <c r="A2608" s="597" t="s">
        <v>2047</v>
      </c>
      <c r="B2608" s="597" t="s">
        <v>242</v>
      </c>
      <c r="C2608" s="597" t="s">
        <v>2354</v>
      </c>
      <c r="D2608" s="597" t="s">
        <v>251</v>
      </c>
      <c r="E2608" s="597" t="s">
        <v>3</v>
      </c>
      <c r="F2608" s="597" t="s">
        <v>448</v>
      </c>
      <c r="G2608" s="597" t="s">
        <v>1641</v>
      </c>
      <c r="H2608" s="598" t="str">
        <f t="shared" si="82"/>
        <v>ESTUDO DE BACIAS COM AQUISIÇÃO DE DADOS;INSTITUIÇÃO CREDENCIADA;;PRIVADA;SIM;EQUIPE;REMUNERAÇÃO DIRETA</v>
      </c>
      <c r="I2608" s="599" t="s">
        <v>1575</v>
      </c>
      <c r="J2608" s="600" t="str">
        <f t="shared" si="83"/>
        <v/>
      </c>
    </row>
    <row r="2609" spans="1:10" ht="12" customHeight="1" x14ac:dyDescent="0.3">
      <c r="A2609" s="597" t="s">
        <v>2047</v>
      </c>
      <c r="B2609" s="597" t="s">
        <v>242</v>
      </c>
      <c r="C2609" s="597" t="s">
        <v>2354</v>
      </c>
      <c r="D2609" s="597" t="s">
        <v>251</v>
      </c>
      <c r="E2609" s="597" t="s">
        <v>3</v>
      </c>
      <c r="F2609" s="597" t="s">
        <v>1642</v>
      </c>
      <c r="G2609" s="597" t="s">
        <v>2202</v>
      </c>
      <c r="H2609" s="598" t="str">
        <f t="shared" si="82"/>
        <v>ESTUDO DE BACIAS COM AQUISIÇÃO DE DADOS;INSTITUIÇÃO CREDENCIADA;;PRIVADA;SIM;MATERIAL DE CONSUMO;NA</v>
      </c>
      <c r="I2609" s="599" t="s">
        <v>1575</v>
      </c>
      <c r="J2609" s="600" t="str">
        <f t="shared" si="83"/>
        <v/>
      </c>
    </row>
    <row r="2610" spans="1:10" ht="12" customHeight="1" x14ac:dyDescent="0.3">
      <c r="A2610" s="597" t="s">
        <v>2047</v>
      </c>
      <c r="B2610" s="597" t="s">
        <v>242</v>
      </c>
      <c r="C2610" s="597" t="s">
        <v>2354</v>
      </c>
      <c r="D2610" s="597" t="s">
        <v>251</v>
      </c>
      <c r="E2610" s="597" t="s">
        <v>3</v>
      </c>
      <c r="F2610" s="597" t="s">
        <v>1644</v>
      </c>
      <c r="G2610" s="597" t="s">
        <v>2066</v>
      </c>
      <c r="H2610" s="598" t="str">
        <f t="shared" si="82"/>
        <v>ESTUDO DE BACIAS COM AQUISIÇÃO DE DADOS;INSTITUIÇÃO CREDENCIADA;;PRIVADA;SIM;OBRAS E INSTALACOES;AMPLIAÇÃO DE ÁREA DE EDIFICAÇÃO</v>
      </c>
      <c r="I2610" s="599" t="s">
        <v>1567</v>
      </c>
      <c r="J2610" s="600" t="str">
        <f t="shared" si="83"/>
        <v>DESPESA NÃO ADMITIDA COM RECURSOS DA CLÁUSULA DE P,D&amp;I, CONSIDERANDO O EXECUTOR E A QUALIFICAÇÃO DO PROJETO OU PROGRAMA</v>
      </c>
    </row>
    <row r="2611" spans="1:10" ht="12" customHeight="1" x14ac:dyDescent="0.3">
      <c r="A2611" s="597" t="s">
        <v>2047</v>
      </c>
      <c r="B2611" s="597" t="s">
        <v>242</v>
      </c>
      <c r="C2611" s="597" t="s">
        <v>2354</v>
      </c>
      <c r="D2611" s="597" t="s">
        <v>251</v>
      </c>
      <c r="E2611" s="597" t="s">
        <v>3</v>
      </c>
      <c r="F2611" s="597" t="s">
        <v>1644</v>
      </c>
      <c r="G2611" s="597" t="s">
        <v>258</v>
      </c>
      <c r="H2611" s="598" t="str">
        <f t="shared" si="82"/>
        <v>ESTUDO DE BACIAS COM AQUISIÇÃO DE DADOS;INSTITUIÇÃO CREDENCIADA;;PRIVADA;SIM;OBRAS E INSTALACOES;CONSTRUÇÃO DE NOVA EDIFICAÇÃO</v>
      </c>
      <c r="I2611" s="599" t="s">
        <v>1567</v>
      </c>
      <c r="J2611" s="600" t="str">
        <f t="shared" si="83"/>
        <v>DESPESA NÃO ADMITIDA COM RECURSOS DA CLÁUSULA DE P,D&amp;I, CONSIDERANDO O EXECUTOR E A QUALIFICAÇÃO DO PROJETO OU PROGRAMA</v>
      </c>
    </row>
    <row r="2612" spans="1:10" ht="12" customHeight="1" x14ac:dyDescent="0.3">
      <c r="A2612" s="597" t="s">
        <v>2047</v>
      </c>
      <c r="B2612" s="597" t="s">
        <v>242</v>
      </c>
      <c r="C2612" s="597" t="s">
        <v>2354</v>
      </c>
      <c r="D2612" s="597" t="s">
        <v>251</v>
      </c>
      <c r="E2612" s="597" t="s">
        <v>3</v>
      </c>
      <c r="F2612" s="597" t="s">
        <v>1644</v>
      </c>
      <c r="G2612" s="597" t="s">
        <v>2067</v>
      </c>
      <c r="H2612" s="598" t="str">
        <f t="shared" si="82"/>
        <v>ESTUDO DE BACIAS COM AQUISIÇÃO DE DADOS;INSTITUIÇÃO CREDENCIADA;;PRIVADA;SIM;OBRAS E INSTALACOES;PROJETO EXECUTIVO E ESTUDOS TÉCNICOS</v>
      </c>
      <c r="I2612" s="599" t="s">
        <v>1567</v>
      </c>
      <c r="J2612" s="600" t="str">
        <f t="shared" si="83"/>
        <v>DESPESA NÃO ADMITIDA COM RECURSOS DA CLÁUSULA DE P,D&amp;I, CONSIDERANDO O EXECUTOR E A QUALIFICAÇÃO DO PROJETO OU PROGRAMA</v>
      </c>
    </row>
    <row r="2613" spans="1:10" ht="12" customHeight="1" x14ac:dyDescent="0.3">
      <c r="A2613" s="597" t="s">
        <v>2047</v>
      </c>
      <c r="B2613" s="597" t="s">
        <v>242</v>
      </c>
      <c r="C2613" s="597" t="s">
        <v>2354</v>
      </c>
      <c r="D2613" s="597" t="s">
        <v>251</v>
      </c>
      <c r="E2613" s="597" t="s">
        <v>3</v>
      </c>
      <c r="F2613" s="597" t="s">
        <v>1644</v>
      </c>
      <c r="G2613" s="597" t="s">
        <v>219</v>
      </c>
      <c r="H2613" s="598" t="str">
        <f t="shared" si="82"/>
        <v>ESTUDO DE BACIAS COM AQUISIÇÃO DE DADOS;INSTITUIÇÃO CREDENCIADA;;PRIVADA;SIM;OBRAS E INSTALACOES;REFORMA DE EDIFICAÇÃO</v>
      </c>
      <c r="I2613" s="599" t="s">
        <v>1567</v>
      </c>
      <c r="J2613" s="600" t="str">
        <f t="shared" si="83"/>
        <v>DESPESA NÃO ADMITIDA COM RECURSOS DA CLÁUSULA DE P,D&amp;I, CONSIDERANDO O EXECUTOR E A QUALIFICAÇÃO DO PROJETO OU PROGRAMA</v>
      </c>
    </row>
    <row r="2614" spans="1:10" ht="12" customHeight="1" x14ac:dyDescent="0.3">
      <c r="A2614" s="597" t="s">
        <v>2047</v>
      </c>
      <c r="B2614" s="597" t="s">
        <v>242</v>
      </c>
      <c r="C2614" s="597" t="s">
        <v>2354</v>
      </c>
      <c r="D2614" s="597" t="s">
        <v>251</v>
      </c>
      <c r="E2614" s="597" t="s">
        <v>3</v>
      </c>
      <c r="F2614" s="597" t="s">
        <v>1644</v>
      </c>
      <c r="G2614" s="597" t="s">
        <v>2065</v>
      </c>
      <c r="H2614" s="598" t="str">
        <f t="shared" si="82"/>
        <v>ESTUDO DE BACIAS COM AQUISIÇÃO DE DADOS;INSTITUIÇÃO CREDENCIADA;;PRIVADA;SIM;OBRAS E INSTALACOES;SERVIÇO TÉCNICO DE APOIO - INFRAESTRUTURA</v>
      </c>
      <c r="I2614" s="599" t="s">
        <v>1575</v>
      </c>
      <c r="J2614" s="600" t="str">
        <f t="shared" si="83"/>
        <v/>
      </c>
    </row>
    <row r="2615" spans="1:10" ht="12" customHeight="1" x14ac:dyDescent="0.3">
      <c r="A2615" s="597" t="s">
        <v>2047</v>
      </c>
      <c r="B2615" s="597" t="s">
        <v>242</v>
      </c>
      <c r="C2615" s="597" t="s">
        <v>2354</v>
      </c>
      <c r="D2615" s="597" t="s">
        <v>251</v>
      </c>
      <c r="E2615" s="597" t="s">
        <v>3</v>
      </c>
      <c r="F2615" s="597" t="s">
        <v>10</v>
      </c>
      <c r="G2615" s="597" t="s">
        <v>1649</v>
      </c>
      <c r="H2615" s="598" t="str">
        <f t="shared" si="82"/>
        <v>ESTUDO DE BACIAS COM AQUISIÇÃO DE DADOS;INSTITUIÇÃO CREDENCIADA;;PRIVADA;SIM;OUTRAS DESPESAS;DESPESA DE IMPORTACAO</v>
      </c>
      <c r="I2615" s="599" t="s">
        <v>1575</v>
      </c>
      <c r="J2615" s="600" t="str">
        <f t="shared" si="83"/>
        <v/>
      </c>
    </row>
    <row r="2616" spans="1:10" ht="12" customHeight="1" x14ac:dyDescent="0.3">
      <c r="A2616" s="597" t="s">
        <v>2047</v>
      </c>
      <c r="B2616" s="597" t="s">
        <v>242</v>
      </c>
      <c r="C2616" s="597" t="s">
        <v>2354</v>
      </c>
      <c r="D2616" s="597" t="s">
        <v>251</v>
      </c>
      <c r="E2616" s="597" t="s">
        <v>3</v>
      </c>
      <c r="F2616" s="597" t="s">
        <v>10</v>
      </c>
      <c r="G2616" s="597" t="s">
        <v>1650</v>
      </c>
      <c r="H2616" s="598" t="str">
        <f t="shared" si="82"/>
        <v>ESTUDO DE BACIAS COM AQUISIÇÃO DE DADOS;INSTITUIÇÃO CREDENCIADA;;PRIVADA;SIM;OUTRAS DESPESAS;DESPESA OPERACIONAL E ADMINISTRATIVA</v>
      </c>
      <c r="I2616" s="599" t="s">
        <v>1575</v>
      </c>
      <c r="J2616" s="600" t="str">
        <f t="shared" si="83"/>
        <v/>
      </c>
    </row>
    <row r="2617" spans="1:10" ht="12" customHeight="1" x14ac:dyDescent="0.3">
      <c r="A2617" s="597" t="s">
        <v>2047</v>
      </c>
      <c r="B2617" s="597" t="s">
        <v>242</v>
      </c>
      <c r="C2617" s="597" t="s">
        <v>2354</v>
      </c>
      <c r="D2617" s="597" t="s">
        <v>251</v>
      </c>
      <c r="E2617" s="597" t="s">
        <v>3</v>
      </c>
      <c r="F2617" s="597" t="s">
        <v>10</v>
      </c>
      <c r="G2617" s="597" t="s">
        <v>277</v>
      </c>
      <c r="H2617" s="598" t="str">
        <f t="shared" si="82"/>
        <v>ESTUDO DE BACIAS COM AQUISIÇÃO DE DADOS;INSTITUIÇÃO CREDENCIADA;;PRIVADA;SIM;OUTRAS DESPESAS;RESSARCIMENTO DE CUSTOS INDIRETOS</v>
      </c>
      <c r="I2617" s="599" t="s">
        <v>1575</v>
      </c>
      <c r="J2617" s="600" t="str">
        <f t="shared" si="83"/>
        <v/>
      </c>
    </row>
    <row r="2618" spans="1:10" ht="12" customHeight="1" x14ac:dyDescent="0.3">
      <c r="A2618" s="597" t="s">
        <v>2047</v>
      </c>
      <c r="B2618" s="597" t="s">
        <v>242</v>
      </c>
      <c r="C2618" s="597" t="s">
        <v>2354</v>
      </c>
      <c r="D2618" s="597" t="s">
        <v>251</v>
      </c>
      <c r="E2618" s="597" t="s">
        <v>3</v>
      </c>
      <c r="F2618" s="597" t="s">
        <v>317</v>
      </c>
      <c r="G2618" s="597" t="s">
        <v>2060</v>
      </c>
      <c r="H2618" s="598" t="str">
        <f t="shared" si="82"/>
        <v>ESTUDO DE BACIAS COM AQUISIÇÃO DE DADOS;INSTITUIÇÃO CREDENCIADA;;PRIVADA;SIM;OUTROS BENS E DIREITOS;DADO GEOLÓGICO, GEOQUÍMICO OU GEOFÍSICO PÚBLICO</v>
      </c>
      <c r="I2618" s="599" t="s">
        <v>1575</v>
      </c>
      <c r="J2618" s="600" t="str">
        <f t="shared" si="83"/>
        <v/>
      </c>
    </row>
    <row r="2619" spans="1:10" ht="12" customHeight="1" x14ac:dyDescent="0.3">
      <c r="A2619" s="597" t="s">
        <v>2047</v>
      </c>
      <c r="B2619" s="597" t="s">
        <v>242</v>
      </c>
      <c r="C2619" s="597" t="s">
        <v>2354</v>
      </c>
      <c r="D2619" s="597" t="s">
        <v>251</v>
      </c>
      <c r="E2619" s="597" t="s">
        <v>3</v>
      </c>
      <c r="F2619" s="597" t="s">
        <v>317</v>
      </c>
      <c r="G2619" s="597" t="s">
        <v>220</v>
      </c>
      <c r="H2619" s="598" t="str">
        <f t="shared" si="82"/>
        <v>ESTUDO DE BACIAS COM AQUISIÇÃO DE DADOS;INSTITUIÇÃO CREDENCIADA;;PRIVADA;SIM;OUTROS BENS E DIREITOS;DADO NÃO REGULADO PELA ANP</v>
      </c>
      <c r="I2619" s="599" t="s">
        <v>1575</v>
      </c>
      <c r="J2619" s="600" t="str">
        <f t="shared" si="83"/>
        <v/>
      </c>
    </row>
    <row r="2620" spans="1:10" ht="12" customHeight="1" x14ac:dyDescent="0.3">
      <c r="A2620" s="597" t="s">
        <v>2047</v>
      </c>
      <c r="B2620" s="597" t="s">
        <v>242</v>
      </c>
      <c r="C2620" s="597" t="s">
        <v>2354</v>
      </c>
      <c r="D2620" s="597" t="s">
        <v>251</v>
      </c>
      <c r="E2620" s="597" t="s">
        <v>3</v>
      </c>
      <c r="F2620" s="597" t="s">
        <v>317</v>
      </c>
      <c r="G2620" s="597" t="s">
        <v>215</v>
      </c>
      <c r="H2620" s="598" t="str">
        <f t="shared" si="82"/>
        <v>ESTUDO DE BACIAS COM AQUISIÇÃO DE DADOS;INSTITUIÇÃO CREDENCIADA;;PRIVADA;SIM;OUTROS BENS E DIREITOS;MATERIAL BIBLIOGRÁFICO</v>
      </c>
      <c r="I2620" s="599" t="s">
        <v>1575</v>
      </c>
      <c r="J2620" s="600" t="str">
        <f t="shared" si="83"/>
        <v/>
      </c>
    </row>
    <row r="2621" spans="1:10" ht="12" customHeight="1" x14ac:dyDescent="0.3">
      <c r="A2621" s="597" t="s">
        <v>2047</v>
      </c>
      <c r="B2621" s="597" t="s">
        <v>242</v>
      </c>
      <c r="C2621" s="597" t="s">
        <v>2354</v>
      </c>
      <c r="D2621" s="597" t="s">
        <v>251</v>
      </c>
      <c r="E2621" s="597" t="s">
        <v>3</v>
      </c>
      <c r="F2621" s="597" t="s">
        <v>317</v>
      </c>
      <c r="G2621" s="597" t="s">
        <v>2068</v>
      </c>
      <c r="H2621" s="598" t="str">
        <f t="shared" si="82"/>
        <v>ESTUDO DE BACIAS COM AQUISIÇÃO DE DADOS;INSTITUIÇÃO CREDENCIADA;;PRIVADA;SIM;OUTROS BENS E DIREITOS;OUTRO (ESPECIFIQUE)</v>
      </c>
      <c r="I2621" s="599" t="s">
        <v>1575</v>
      </c>
      <c r="J2621" s="600" t="str">
        <f t="shared" si="83"/>
        <v/>
      </c>
    </row>
    <row r="2622" spans="1:10" ht="12" customHeight="1" x14ac:dyDescent="0.3">
      <c r="A2622" s="597" t="s">
        <v>2047</v>
      </c>
      <c r="B2622" s="597" t="s">
        <v>242</v>
      </c>
      <c r="C2622" s="597" t="s">
        <v>2354</v>
      </c>
      <c r="D2622" s="597" t="s">
        <v>251</v>
      </c>
      <c r="E2622" s="597" t="s">
        <v>3</v>
      </c>
      <c r="F2622" s="597" t="s">
        <v>317</v>
      </c>
      <c r="G2622" s="597" t="s">
        <v>321</v>
      </c>
      <c r="H2622" s="598" t="str">
        <f t="shared" si="82"/>
        <v>ESTUDO DE BACIAS COM AQUISIÇÃO DE DADOS;INSTITUIÇÃO CREDENCIADA;;PRIVADA;SIM;OUTROS BENS E DIREITOS;SOFTWARE</v>
      </c>
      <c r="I2622" s="599" t="s">
        <v>1575</v>
      </c>
      <c r="J2622" s="600" t="str">
        <f t="shared" si="83"/>
        <v/>
      </c>
    </row>
    <row r="2623" spans="1:10" ht="12" customHeight="1" x14ac:dyDescent="0.3">
      <c r="A2623" s="597" t="s">
        <v>2047</v>
      </c>
      <c r="B2623" s="597" t="s">
        <v>242</v>
      </c>
      <c r="C2623" s="597" t="s">
        <v>2354</v>
      </c>
      <c r="D2623" s="597" t="s">
        <v>251</v>
      </c>
      <c r="E2623" s="597" t="s">
        <v>3</v>
      </c>
      <c r="F2623" s="597" t="s">
        <v>409</v>
      </c>
      <c r="G2623" s="597" t="s">
        <v>2202</v>
      </c>
      <c r="H2623" s="598" t="str">
        <f t="shared" si="82"/>
        <v>ESTUDO DE BACIAS COM AQUISIÇÃO DE DADOS;INSTITUIÇÃO CREDENCIADA;;PRIVADA;SIM;PASSAGENS;NA</v>
      </c>
      <c r="I2623" s="599" t="s">
        <v>1575</v>
      </c>
      <c r="J2623" s="600" t="str">
        <f t="shared" si="83"/>
        <v/>
      </c>
    </row>
    <row r="2624" spans="1:10" ht="12" customHeight="1" x14ac:dyDescent="0.3">
      <c r="A2624" s="597" t="s">
        <v>2047</v>
      </c>
      <c r="B2624" s="597" t="s">
        <v>242</v>
      </c>
      <c r="C2624" s="597" t="s">
        <v>2354</v>
      </c>
      <c r="D2624" s="597" t="s">
        <v>251</v>
      </c>
      <c r="E2624" s="597" t="s">
        <v>3</v>
      </c>
      <c r="F2624" s="597" t="s">
        <v>1705</v>
      </c>
      <c r="G2624" s="597" t="s">
        <v>2058</v>
      </c>
      <c r="H2624" s="598" t="str">
        <f t="shared" si="82"/>
        <v>ESTUDO DE BACIAS COM AQUISIÇÃO DE DADOS;INSTITUIÇÃO CREDENCIADA;;PRIVADA;SIM;PROTOTIPO;MATERIAL OU COMPONENTE - PROTÓTIPO OU UNIDADE PILOTO</v>
      </c>
      <c r="I2624" s="599" t="s">
        <v>1567</v>
      </c>
      <c r="J2624" s="600" t="str">
        <f t="shared" si="83"/>
        <v>DESPESA NÃO ADMITIDA COM RECURSOS DA CLÁUSULA DE P,D&amp;I, CONSIDERANDO O EXECUTOR E A QUALIFICAÇÃO DO PROJETO OU PROGRAMA</v>
      </c>
    </row>
    <row r="2625" spans="1:10" ht="12" customHeight="1" x14ac:dyDescent="0.3">
      <c r="A2625" s="597" t="s">
        <v>2047</v>
      </c>
      <c r="B2625" s="597" t="s">
        <v>242</v>
      </c>
      <c r="C2625" s="597" t="s">
        <v>2354</v>
      </c>
      <c r="D2625" s="597" t="s">
        <v>251</v>
      </c>
      <c r="E2625" s="597" t="s">
        <v>3</v>
      </c>
      <c r="F2625" s="597" t="s">
        <v>1705</v>
      </c>
      <c r="G2625" s="597" t="s">
        <v>2059</v>
      </c>
      <c r="H2625" s="598" t="str">
        <f t="shared" si="82"/>
        <v>ESTUDO DE BACIAS COM AQUISIÇÃO DE DADOS;INSTITUIÇÃO CREDENCIADA;;PRIVADA;SIM;PROTOTIPO;SERVIÇO DE TERCEIRO - PROTÓTIPO OU UNIDADE PILOTO</v>
      </c>
      <c r="I2625" s="599" t="s">
        <v>1567</v>
      </c>
      <c r="J2625" s="600" t="str">
        <f t="shared" si="83"/>
        <v>DESPESA NÃO ADMITIDA COM RECURSOS DA CLÁUSULA DE P,D&amp;I, CONSIDERANDO O EXECUTOR E A QUALIFICAÇÃO DO PROJETO OU PROGRAMA</v>
      </c>
    </row>
    <row r="2626" spans="1:10" ht="12" customHeight="1" x14ac:dyDescent="0.3">
      <c r="A2626" s="597" t="s">
        <v>2047</v>
      </c>
      <c r="B2626" s="597" t="s">
        <v>242</v>
      </c>
      <c r="C2626" s="597" t="s">
        <v>2354</v>
      </c>
      <c r="D2626" s="597" t="s">
        <v>251</v>
      </c>
      <c r="E2626" s="597" t="s">
        <v>3</v>
      </c>
      <c r="F2626" s="597" t="s">
        <v>303</v>
      </c>
      <c r="G2626" s="597" t="s">
        <v>1647</v>
      </c>
      <c r="H2626" s="598" t="str">
        <f t="shared" si="82"/>
        <v>ESTUDO DE BACIAS COM AQUISIÇÃO DE DADOS;INSTITUIÇÃO CREDENCIADA;;PRIVADA;SIM;RECURSOS HUMANOS;BOLSA</v>
      </c>
      <c r="I2626" s="599" t="s">
        <v>1567</v>
      </c>
      <c r="J2626" s="600" t="str">
        <f t="shared" si="83"/>
        <v>DESPESA NÃO ADMITIDA COM RECURSOS DA CLÁUSULA DE P,D&amp;I, CONSIDERANDO O EXECUTOR E A QUALIFICAÇÃO DO PROJETO OU PROGRAMA</v>
      </c>
    </row>
    <row r="2627" spans="1:10" ht="12" customHeight="1" x14ac:dyDescent="0.3">
      <c r="A2627" s="597" t="s">
        <v>2047</v>
      </c>
      <c r="B2627" s="597" t="s">
        <v>242</v>
      </c>
      <c r="C2627" s="597" t="s">
        <v>2354</v>
      </c>
      <c r="D2627" s="597" t="s">
        <v>251</v>
      </c>
      <c r="E2627" s="597" t="s">
        <v>3</v>
      </c>
      <c r="F2627" s="597" t="s">
        <v>303</v>
      </c>
      <c r="G2627" s="597" t="s">
        <v>270</v>
      </c>
      <c r="H2627" s="598" t="str">
        <f t="shared" si="82"/>
        <v>ESTUDO DE BACIAS COM AQUISIÇÃO DE DADOS;INSTITUIÇÃO CREDENCIADA;;PRIVADA;SIM;RECURSOS HUMANOS;TAXA DE BANCADA</v>
      </c>
      <c r="I2627" s="599" t="s">
        <v>1567</v>
      </c>
      <c r="J2627" s="600" t="str">
        <f t="shared" si="83"/>
        <v>DESPESA NÃO ADMITIDA COM RECURSOS DA CLÁUSULA DE P,D&amp;I, CONSIDERANDO O EXECUTOR E A QUALIFICAÇÃO DO PROJETO OU PROGRAMA</v>
      </c>
    </row>
    <row r="2628" spans="1:10" ht="12" customHeight="1" x14ac:dyDescent="0.3">
      <c r="A2628" s="597" t="s">
        <v>2047</v>
      </c>
      <c r="B2628" s="597" t="s">
        <v>242</v>
      </c>
      <c r="C2628" s="597" t="s">
        <v>2354</v>
      </c>
      <c r="D2628" s="597" t="s">
        <v>251</v>
      </c>
      <c r="E2628" s="597" t="s">
        <v>3</v>
      </c>
      <c r="F2628" s="597" t="s">
        <v>2357</v>
      </c>
      <c r="G2628" s="597" t="s">
        <v>232</v>
      </c>
      <c r="H2628" s="598" t="str">
        <f t="shared" si="82"/>
        <v>ESTUDO DE BACIAS COM AQUISIÇÃO DE DADOS;INSTITUIÇÃO CREDENCIADA;;PRIVADA;SIM;SERVICOS;OUTRO SERVIÇO DE APOIO</v>
      </c>
      <c r="I2628" s="599" t="s">
        <v>1575</v>
      </c>
      <c r="J2628" s="600" t="str">
        <f t="shared" si="83"/>
        <v/>
      </c>
    </row>
    <row r="2629" spans="1:10" ht="12" customHeight="1" x14ac:dyDescent="0.3">
      <c r="A2629" s="597" t="s">
        <v>2047</v>
      </c>
      <c r="B2629" s="597" t="s">
        <v>242</v>
      </c>
      <c r="C2629" s="597" t="s">
        <v>2354</v>
      </c>
      <c r="D2629" s="597" t="s">
        <v>251</v>
      </c>
      <c r="E2629" s="597" t="s">
        <v>3</v>
      </c>
      <c r="F2629" s="597" t="s">
        <v>2357</v>
      </c>
      <c r="G2629" s="597" t="s">
        <v>221</v>
      </c>
      <c r="H2629" s="598" t="str">
        <f t="shared" si="82"/>
        <v>ESTUDO DE BACIAS COM AQUISIÇÃO DE DADOS;INSTITUIÇÃO CREDENCIADA;;PRIVADA;SIM;SERVICOS;PERFURAÇÃO DE POÇO ESTRATIGRÁFICO</v>
      </c>
      <c r="I2629" s="599" t="s">
        <v>1575</v>
      </c>
      <c r="J2629" s="600" t="str">
        <f t="shared" si="83"/>
        <v/>
      </c>
    </row>
    <row r="2630" spans="1:10" ht="12" customHeight="1" x14ac:dyDescent="0.3">
      <c r="A2630" s="597" t="s">
        <v>2047</v>
      </c>
      <c r="B2630" s="597" t="s">
        <v>242</v>
      </c>
      <c r="C2630" s="597" t="s">
        <v>2354</v>
      </c>
      <c r="D2630" s="597" t="s">
        <v>251</v>
      </c>
      <c r="E2630" s="597" t="s">
        <v>3</v>
      </c>
      <c r="F2630" s="597" t="s">
        <v>2357</v>
      </c>
      <c r="G2630" s="597" t="s">
        <v>2055</v>
      </c>
      <c r="H2630" s="598" t="str">
        <f t="shared" si="82"/>
        <v>ESTUDO DE BACIAS COM AQUISIÇÃO DE DADOS;INSTITUIÇÃO CREDENCIADA;;PRIVADA;SIM;SERVICOS;SERVIÇO DE APOIO PARA AQUISIÇÃO DE DADOS</v>
      </c>
      <c r="I2630" s="599" t="s">
        <v>1575</v>
      </c>
      <c r="J2630" s="600" t="str">
        <f t="shared" si="83"/>
        <v/>
      </c>
    </row>
    <row r="2631" spans="1:10" ht="12" customHeight="1" x14ac:dyDescent="0.3">
      <c r="A2631" s="597" t="s">
        <v>2047</v>
      </c>
      <c r="B2631" s="597" t="s">
        <v>242</v>
      </c>
      <c r="C2631" s="597" t="s">
        <v>2354</v>
      </c>
      <c r="D2631" s="597" t="s">
        <v>251</v>
      </c>
      <c r="E2631" s="597" t="s">
        <v>3</v>
      </c>
      <c r="F2631" s="597" t="s">
        <v>2357</v>
      </c>
      <c r="G2631" s="597" t="s">
        <v>230</v>
      </c>
      <c r="H2631" s="598" t="str">
        <f t="shared" si="82"/>
        <v>ESTUDO DE BACIAS COM AQUISIÇÃO DE DADOS;INSTITUIÇÃO CREDENCIADA;;PRIVADA;SIM;SERVICOS;SERVIÇO DE EDITORAÇÃO E IMPRESSÃO</v>
      </c>
      <c r="I2631" s="599" t="s">
        <v>1575</v>
      </c>
      <c r="J2631" s="600" t="str">
        <f t="shared" si="83"/>
        <v/>
      </c>
    </row>
    <row r="2632" spans="1:10" ht="12" customHeight="1" x14ac:dyDescent="0.3">
      <c r="A2632" s="597" t="s">
        <v>2047</v>
      </c>
      <c r="B2632" s="597" t="s">
        <v>242</v>
      </c>
      <c r="C2632" s="597" t="s">
        <v>2354</v>
      </c>
      <c r="D2632" s="597" t="s">
        <v>251</v>
      </c>
      <c r="E2632" s="597" t="s">
        <v>3</v>
      </c>
      <c r="F2632" s="597" t="s">
        <v>2357</v>
      </c>
      <c r="G2632" s="597" t="s">
        <v>231</v>
      </c>
      <c r="H2632" s="598" t="str">
        <f t="shared" si="82"/>
        <v>ESTUDO DE BACIAS COM AQUISIÇÃO DE DADOS;INSTITUIÇÃO CREDENCIADA;;PRIVADA;SIM;SERVICOS;SERVIÇO DE LOCOMOÇÃO E TRANSPORTE</v>
      </c>
      <c r="I2632" s="599" t="s">
        <v>1575</v>
      </c>
      <c r="J2632" s="600" t="str">
        <f t="shared" si="83"/>
        <v/>
      </c>
    </row>
    <row r="2633" spans="1:10" ht="12" customHeight="1" x14ac:dyDescent="0.3">
      <c r="A2633" s="597" t="s">
        <v>2047</v>
      </c>
      <c r="B2633" s="597" t="s">
        <v>242</v>
      </c>
      <c r="C2633" s="597" t="s">
        <v>2354</v>
      </c>
      <c r="D2633" s="597" t="s">
        <v>251</v>
      </c>
      <c r="E2633" s="597" t="s">
        <v>3</v>
      </c>
      <c r="F2633" s="597" t="s">
        <v>2357</v>
      </c>
      <c r="G2633" s="597" t="s">
        <v>2358</v>
      </c>
      <c r="H2633" s="598" t="str">
        <f t="shared" si="82"/>
        <v>ESTUDO DE BACIAS COM AQUISIÇÃO DE DADOS;INSTITUIÇÃO CREDENCIADA;;PRIVADA;SIM;SERVICOS;SERVIÇO DE MANUTENÇÃO</v>
      </c>
      <c r="I2633" s="599" t="s">
        <v>1575</v>
      </c>
      <c r="J2633" s="600" t="str">
        <f t="shared" si="83"/>
        <v/>
      </c>
    </row>
    <row r="2634" spans="1:10" ht="12" customHeight="1" x14ac:dyDescent="0.3">
      <c r="A2634" s="597" t="s">
        <v>2047</v>
      </c>
      <c r="B2634" s="597" t="s">
        <v>242</v>
      </c>
      <c r="C2634" s="597" t="s">
        <v>2354</v>
      </c>
      <c r="D2634" s="597" t="s">
        <v>251</v>
      </c>
      <c r="E2634" s="597" t="s">
        <v>3</v>
      </c>
      <c r="F2634" s="597" t="s">
        <v>2357</v>
      </c>
      <c r="G2634" s="597" t="s">
        <v>2399</v>
      </c>
      <c r="H2634" s="598" t="str">
        <f t="shared" si="82"/>
        <v>ESTUDO DE BACIAS COM AQUISIÇÃO DE DADOS;INSTITUIÇÃO CREDENCIADA;;PRIVADA;SIM;SERVICOS;SERVIÇO TÉCNICO ESPECIALIZADO</v>
      </c>
      <c r="I2634" s="599" t="s">
        <v>1575</v>
      </c>
      <c r="J2634" s="600" t="str">
        <f t="shared" si="83"/>
        <v/>
      </c>
    </row>
    <row r="2635" spans="1:10" ht="12" customHeight="1" x14ac:dyDescent="0.3">
      <c r="A2635" s="597" t="s">
        <v>2047</v>
      </c>
      <c r="B2635" s="597" t="s">
        <v>242</v>
      </c>
      <c r="C2635" s="597" t="s">
        <v>2354</v>
      </c>
      <c r="D2635" s="597" t="s">
        <v>251</v>
      </c>
      <c r="E2635" s="597" t="s">
        <v>3</v>
      </c>
      <c r="F2635" s="597" t="s">
        <v>2357</v>
      </c>
      <c r="G2635" s="597" t="s">
        <v>2359</v>
      </c>
      <c r="H2635" s="598" t="str">
        <f t="shared" si="82"/>
        <v>ESTUDO DE BACIAS COM AQUISIÇÃO DE DADOS;INSTITUIÇÃO CREDENCIADA;;PRIVADA;SIM;SERVICOS;SERVIÇOS COMPUTACIONAIS</v>
      </c>
      <c r="I2635" s="599" t="s">
        <v>1575</v>
      </c>
      <c r="J2635" s="600" t="str">
        <f t="shared" si="83"/>
        <v/>
      </c>
    </row>
    <row r="2636" spans="1:10" ht="12" customHeight="1" x14ac:dyDescent="0.3">
      <c r="A2636" s="597" t="s">
        <v>2047</v>
      </c>
      <c r="B2636" s="597" t="s">
        <v>242</v>
      </c>
      <c r="C2636" s="597" t="s">
        <v>2354</v>
      </c>
      <c r="D2636" s="597" t="s">
        <v>251</v>
      </c>
      <c r="E2636" s="597" t="s">
        <v>3</v>
      </c>
      <c r="F2636" s="597" t="s">
        <v>2357</v>
      </c>
      <c r="G2636" s="597" t="s">
        <v>229</v>
      </c>
      <c r="H2636" s="598" t="str">
        <f t="shared" si="82"/>
        <v>ESTUDO DE BACIAS COM AQUISIÇÃO DE DADOS;INSTITUIÇÃO CREDENCIADA;;PRIVADA;SIM;SERVICOS;TAXA DE INSCRIÇÃO EM CONGRESSO OU EVENTO</v>
      </c>
      <c r="I2636" s="599" t="s">
        <v>1575</v>
      </c>
      <c r="J2636" s="600" t="str">
        <f t="shared" si="83"/>
        <v/>
      </c>
    </row>
    <row r="2637" spans="1:10" ht="12" customHeight="1" x14ac:dyDescent="0.3">
      <c r="A2637" s="597" t="s">
        <v>2047</v>
      </c>
      <c r="B2637" s="597" t="s">
        <v>242</v>
      </c>
      <c r="C2637" s="597" t="s">
        <v>2354</v>
      </c>
      <c r="D2637" s="597" t="s">
        <v>251</v>
      </c>
      <c r="E2637" s="597" t="s">
        <v>3</v>
      </c>
      <c r="F2637" s="597" t="s">
        <v>2360</v>
      </c>
      <c r="G2637" s="597" t="s">
        <v>2064</v>
      </c>
      <c r="H2637" s="598" t="str">
        <f t="shared" ref="H2637:H2699" si="84">CONCATENATE(A2637,$H$2,B2637,$H$2,C2637,$H$2,D2637,$H$2,E2637,$H$2,F2637,$H$2,G2637)</f>
        <v>ESTUDO DE BACIAS COM AQUISIÇÃO DE DADOS;INSTITUIÇÃO CREDENCIADA;;PRIVADA;SIM;SERVICOS - TIB;SERVIÇO DE TIB</v>
      </c>
      <c r="I2637" s="599" t="s">
        <v>1567</v>
      </c>
      <c r="J2637" s="600" t="str">
        <f t="shared" ref="J2637:J2699" si="85">IF(I2637="N",J$3,"")</f>
        <v>DESPESA NÃO ADMITIDA COM RECURSOS DA CLÁUSULA DE P,D&amp;I, CONSIDERANDO O EXECUTOR E A QUALIFICAÇÃO DO PROJETO OU PROGRAMA</v>
      </c>
    </row>
    <row r="2638" spans="1:10" ht="12" customHeight="1" x14ac:dyDescent="0.3">
      <c r="A2638" s="597" t="s">
        <v>2047</v>
      </c>
      <c r="B2638" s="597" t="s">
        <v>242</v>
      </c>
      <c r="C2638" s="597" t="s">
        <v>2354</v>
      </c>
      <c r="D2638" s="597" t="s">
        <v>251</v>
      </c>
      <c r="E2638" s="597" t="s">
        <v>3</v>
      </c>
      <c r="F2638" s="597" t="s">
        <v>2360</v>
      </c>
      <c r="G2638" s="597" t="s">
        <v>2057</v>
      </c>
      <c r="H2638" s="598" t="str">
        <f t="shared" si="84"/>
        <v>ESTUDO DE BACIAS COM AQUISIÇÃO DE DADOS;INSTITUIÇÃO CREDENCIADA;;PRIVADA;SIM;SERVICOS - TIB;SERVIÇO DE TREINAMENTO, SUPORTE E QUALIFICAÇÃO</v>
      </c>
      <c r="I2638" s="599" t="s">
        <v>1567</v>
      </c>
      <c r="J2638" s="600" t="str">
        <f t="shared" si="85"/>
        <v>DESPESA NÃO ADMITIDA COM RECURSOS DA CLÁUSULA DE P,D&amp;I, CONSIDERANDO O EXECUTOR E A QUALIFICAÇÃO DO PROJETO OU PROGRAMA</v>
      </c>
    </row>
    <row r="2639" spans="1:10" ht="12" customHeight="1" x14ac:dyDescent="0.3">
      <c r="A2639" s="597" t="s">
        <v>2047</v>
      </c>
      <c r="B2639" s="597" t="s">
        <v>242</v>
      </c>
      <c r="C2639" s="597" t="s">
        <v>2354</v>
      </c>
      <c r="D2639" s="597" t="s">
        <v>251</v>
      </c>
      <c r="E2639" s="597" t="s">
        <v>3</v>
      </c>
      <c r="F2639" s="597" t="s">
        <v>2360</v>
      </c>
      <c r="G2639" s="597" t="s">
        <v>2056</v>
      </c>
      <c r="H2639" s="598" t="str">
        <f t="shared" si="84"/>
        <v>ESTUDO DE BACIAS COM AQUISIÇÃO DE DADOS;INSTITUIÇÃO CREDENCIADA;;PRIVADA;SIM;SERVICOS - TIB;SERVIÇO ESPECIALIZADO PARA TIB - NORMALIZAÇÃO</v>
      </c>
      <c r="I2639" s="599" t="s">
        <v>1567</v>
      </c>
      <c r="J2639" s="600" t="str">
        <f t="shared" si="85"/>
        <v>DESPESA NÃO ADMITIDA COM RECURSOS DA CLÁUSULA DE P,D&amp;I, CONSIDERANDO O EXECUTOR E A QUALIFICAÇÃO DO PROJETO OU PROGRAMA</v>
      </c>
    </row>
    <row r="2640" spans="1:10" ht="12" customHeight="1" x14ac:dyDescent="0.3">
      <c r="A2640" s="597" t="s">
        <v>2047</v>
      </c>
      <c r="B2640" s="597" t="s">
        <v>242</v>
      </c>
      <c r="C2640" s="597" t="s">
        <v>2354</v>
      </c>
      <c r="D2640" s="597" t="s">
        <v>251</v>
      </c>
      <c r="E2640" s="597" t="s">
        <v>3</v>
      </c>
      <c r="F2640" s="597" t="s">
        <v>1648</v>
      </c>
      <c r="G2640" s="597" t="s">
        <v>2202</v>
      </c>
      <c r="H2640" s="598" t="str">
        <f t="shared" si="84"/>
        <v>ESTUDO DE BACIAS COM AQUISIÇÃO DE DADOS;INSTITUIÇÃO CREDENCIADA;;PRIVADA;SIM;TESTES OPERACIONAIS;NA</v>
      </c>
      <c r="I2640" s="599" t="s">
        <v>1567</v>
      </c>
      <c r="J2640" s="600" t="str">
        <f t="shared" si="85"/>
        <v>DESPESA NÃO ADMITIDA COM RECURSOS DA CLÁUSULA DE P,D&amp;I, CONSIDERANDO O EXECUTOR E A QUALIFICAÇÃO DO PROJETO OU PROGRAMA</v>
      </c>
    </row>
    <row r="2641" spans="1:10" ht="12" customHeight="1" x14ac:dyDescent="0.3">
      <c r="A2641" s="597" t="s">
        <v>2047</v>
      </c>
      <c r="B2641" s="597" t="s">
        <v>242</v>
      </c>
      <c r="C2641" s="597" t="s">
        <v>2354</v>
      </c>
      <c r="D2641" s="597" t="s">
        <v>251</v>
      </c>
      <c r="E2641" s="597" t="s">
        <v>3</v>
      </c>
      <c r="F2641" s="597" t="s">
        <v>281</v>
      </c>
      <c r="G2641" s="597" t="s">
        <v>2202</v>
      </c>
      <c r="H2641" s="598" t="str">
        <f t="shared" si="84"/>
        <v>ESTUDO DE BACIAS COM AQUISIÇÃO DE DADOS;INSTITUIÇÃO CREDENCIADA;;PRIVADA;SIM;TRIBUTOS;NA</v>
      </c>
      <c r="I2641" s="599" t="s">
        <v>1575</v>
      </c>
      <c r="J2641" s="600" t="str">
        <f t="shared" si="85"/>
        <v/>
      </c>
    </row>
    <row r="2642" spans="1:10" ht="12" customHeight="1" x14ac:dyDescent="0.3">
      <c r="A2642" s="597" t="s">
        <v>2047</v>
      </c>
      <c r="B2642" s="597" t="s">
        <v>242</v>
      </c>
      <c r="C2642" s="597" t="s">
        <v>2354</v>
      </c>
      <c r="D2642" s="597" t="s">
        <v>250</v>
      </c>
      <c r="E2642" s="597" t="s">
        <v>2354</v>
      </c>
      <c r="F2642" s="597" t="s">
        <v>1646</v>
      </c>
      <c r="G2642" s="597" t="s">
        <v>2050</v>
      </c>
      <c r="H2642" s="598" t="str">
        <f t="shared" si="84"/>
        <v>ESTUDO DE BACIAS COM AQUISIÇÃO DE DADOS;INSTITUIÇÃO CREDENCIADA;;PÚBLICA;;CAPACITACAO DE FORNECEDORES;BENS E MATERIAIS - CABEÇA DE SÉRIE E LOTE PILOTO</v>
      </c>
      <c r="I2642" s="599" t="s">
        <v>1567</v>
      </c>
      <c r="J2642" s="600" t="str">
        <f t="shared" si="85"/>
        <v>DESPESA NÃO ADMITIDA COM RECURSOS DA CLÁUSULA DE P,D&amp;I, CONSIDERANDO O EXECUTOR E A QUALIFICAÇÃO DO PROJETO OU PROGRAMA</v>
      </c>
    </row>
    <row r="2643" spans="1:10" ht="12" customHeight="1" x14ac:dyDescent="0.3">
      <c r="A2643" s="597" t="s">
        <v>2047</v>
      </c>
      <c r="B2643" s="597" t="s">
        <v>242</v>
      </c>
      <c r="C2643" s="597" t="s">
        <v>2354</v>
      </c>
      <c r="D2643" s="597" t="s">
        <v>250</v>
      </c>
      <c r="E2643" s="597" t="s">
        <v>2354</v>
      </c>
      <c r="F2643" s="597" t="s">
        <v>1646</v>
      </c>
      <c r="G2643" s="597" t="s">
        <v>2053</v>
      </c>
      <c r="H2643" s="598" t="str">
        <f t="shared" si="84"/>
        <v>ESTUDO DE BACIAS COM AQUISIÇÃO DE DADOS;INSTITUIÇÃO CREDENCIADA;;PÚBLICA;;CAPACITACAO DE FORNECEDORES;EQUIPAMENTOS E MATERIAIS - PRIMEIRO LOTE</v>
      </c>
      <c r="I2643" s="599" t="s">
        <v>1567</v>
      </c>
      <c r="J2643" s="600" t="str">
        <f t="shared" si="85"/>
        <v>DESPESA NÃO ADMITIDA COM RECURSOS DA CLÁUSULA DE P,D&amp;I, CONSIDERANDO O EXECUTOR E A QUALIFICAÇÃO DO PROJETO OU PROGRAMA</v>
      </c>
    </row>
    <row r="2644" spans="1:10" ht="12" customHeight="1" x14ac:dyDescent="0.3">
      <c r="A2644" s="597" t="s">
        <v>2047</v>
      </c>
      <c r="B2644" s="597" t="s">
        <v>242</v>
      </c>
      <c r="C2644" s="597" t="s">
        <v>2354</v>
      </c>
      <c r="D2644" s="597" t="s">
        <v>250</v>
      </c>
      <c r="E2644" s="597" t="s">
        <v>2354</v>
      </c>
      <c r="F2644" s="597" t="s">
        <v>1646</v>
      </c>
      <c r="G2644" s="597" t="s">
        <v>260</v>
      </c>
      <c r="H2644" s="598" t="str">
        <f t="shared" si="84"/>
        <v>ESTUDO DE BACIAS COM AQUISIÇÃO DE DADOS;INSTITUIÇÃO CREDENCIADA;;PÚBLICA;;CAPACITACAO DE FORNECEDORES;EQUIPAMENTOS LABORATORIAIS</v>
      </c>
      <c r="I2644" s="599" t="s">
        <v>1567</v>
      </c>
      <c r="J2644" s="600" t="str">
        <f t="shared" si="85"/>
        <v>DESPESA NÃO ADMITIDA COM RECURSOS DA CLÁUSULA DE P,D&amp;I, CONSIDERANDO O EXECUTOR E A QUALIFICAÇÃO DO PROJETO OU PROGRAMA</v>
      </c>
    </row>
    <row r="2645" spans="1:10" ht="12" customHeight="1" x14ac:dyDescent="0.3">
      <c r="A2645" s="597" t="s">
        <v>2047</v>
      </c>
      <c r="B2645" s="597" t="s">
        <v>242</v>
      </c>
      <c r="C2645" s="597" t="s">
        <v>2354</v>
      </c>
      <c r="D2645" s="597" t="s">
        <v>250</v>
      </c>
      <c r="E2645" s="597" t="s">
        <v>2354</v>
      </c>
      <c r="F2645" s="597" t="s">
        <v>1646</v>
      </c>
      <c r="G2645" s="597" t="s">
        <v>2052</v>
      </c>
      <c r="H2645" s="598" t="str">
        <f t="shared" si="84"/>
        <v>ESTUDO DE BACIAS COM AQUISIÇÃO DE DADOS;INSTITUIÇÃO CREDENCIADA;;PÚBLICA;;CAPACITACAO DE FORNECEDORES;ESTUDOS DE VIABILIDADE TÉCNICA E ECONÔMICA</v>
      </c>
      <c r="I2645" s="599" t="s">
        <v>1567</v>
      </c>
      <c r="J2645" s="600" t="str">
        <f t="shared" si="85"/>
        <v>DESPESA NÃO ADMITIDA COM RECURSOS DA CLÁUSULA DE P,D&amp;I, CONSIDERANDO O EXECUTOR E A QUALIFICAÇÃO DO PROJETO OU PROGRAMA</v>
      </c>
    </row>
    <row r="2646" spans="1:10" ht="12" customHeight="1" x14ac:dyDescent="0.3">
      <c r="A2646" s="597" t="s">
        <v>2047</v>
      </c>
      <c r="B2646" s="597" t="s">
        <v>242</v>
      </c>
      <c r="C2646" s="597" t="s">
        <v>2354</v>
      </c>
      <c r="D2646" s="597" t="s">
        <v>250</v>
      </c>
      <c r="E2646" s="597" t="s">
        <v>2354</v>
      </c>
      <c r="F2646" s="597" t="s">
        <v>1646</v>
      </c>
      <c r="G2646" s="597" t="s">
        <v>2051</v>
      </c>
      <c r="H2646" s="598" t="str">
        <f t="shared" si="84"/>
        <v>ESTUDO DE BACIAS COM AQUISIÇÃO DE DADOS;INSTITUIÇÃO CREDENCIADA;;PÚBLICA;;CAPACITACAO DE FORNECEDORES;SERVIÇOS - CABEÇA DE SÉRIE E LOTE PILOTO</v>
      </c>
      <c r="I2646" s="599" t="s">
        <v>1567</v>
      </c>
      <c r="J2646" s="600" t="str">
        <f t="shared" si="85"/>
        <v>DESPESA NÃO ADMITIDA COM RECURSOS DA CLÁUSULA DE P,D&amp;I, CONSIDERANDO O EXECUTOR E A QUALIFICAÇÃO DO PROJETO OU PROGRAMA</v>
      </c>
    </row>
    <row r="2647" spans="1:10" ht="12" customHeight="1" x14ac:dyDescent="0.3">
      <c r="A2647" s="597" t="s">
        <v>2047</v>
      </c>
      <c r="B2647" s="597" t="s">
        <v>242</v>
      </c>
      <c r="C2647" s="597" t="s">
        <v>2354</v>
      </c>
      <c r="D2647" s="597" t="s">
        <v>250</v>
      </c>
      <c r="E2647" s="597" t="s">
        <v>2354</v>
      </c>
      <c r="F2647" s="597" t="s">
        <v>1646</v>
      </c>
      <c r="G2647" s="597" t="s">
        <v>2054</v>
      </c>
      <c r="H2647" s="598" t="str">
        <f t="shared" si="84"/>
        <v>ESTUDO DE BACIAS COM AQUISIÇÃO DE DADOS;INSTITUIÇÃO CREDENCIADA;;PÚBLICA;;CAPACITACAO DE FORNECEDORES;SERVIÇOS - OPERACIONALIZAÇÃO DE EQUIPAMENTOS</v>
      </c>
      <c r="I2647" s="599" t="s">
        <v>1567</v>
      </c>
      <c r="J2647" s="600" t="str">
        <f t="shared" si="85"/>
        <v>DESPESA NÃO ADMITIDA COM RECURSOS DA CLÁUSULA DE P,D&amp;I, CONSIDERANDO O EXECUTOR E A QUALIFICAÇÃO DO PROJETO OU PROGRAMA</v>
      </c>
    </row>
    <row r="2648" spans="1:10" ht="12" customHeight="1" x14ac:dyDescent="0.3">
      <c r="A2648" s="597" t="s">
        <v>2047</v>
      </c>
      <c r="B2648" s="597" t="s">
        <v>242</v>
      </c>
      <c r="C2648" s="597" t="s">
        <v>2354</v>
      </c>
      <c r="D2648" s="597" t="s">
        <v>250</v>
      </c>
      <c r="E2648" s="597" t="s">
        <v>2354</v>
      </c>
      <c r="F2648" s="597" t="s">
        <v>2362</v>
      </c>
      <c r="G2648" s="597" t="s">
        <v>2202</v>
      </c>
      <c r="H2648" s="598" t="str">
        <f t="shared" si="84"/>
        <v>ESTUDO DE BACIAS COM AQUISIÇÃO DE DADOS;INSTITUIÇÃO CREDENCIADA;;PÚBLICA;;CUSTOS DIRETOS;NA</v>
      </c>
      <c r="I2648" s="599" t="s">
        <v>1575</v>
      </c>
      <c r="J2648" s="600" t="str">
        <f t="shared" si="85"/>
        <v/>
      </c>
    </row>
    <row r="2649" spans="1:10" ht="12" customHeight="1" x14ac:dyDescent="0.3">
      <c r="A2649" s="597" t="s">
        <v>2047</v>
      </c>
      <c r="B2649" s="597" t="s">
        <v>242</v>
      </c>
      <c r="C2649" s="597" t="s">
        <v>2354</v>
      </c>
      <c r="D2649" s="597" t="s">
        <v>250</v>
      </c>
      <c r="E2649" s="597" t="s">
        <v>2354</v>
      </c>
      <c r="F2649" s="597" t="s">
        <v>1643</v>
      </c>
      <c r="G2649" s="597" t="s">
        <v>2202</v>
      </c>
      <c r="H2649" s="598" t="str">
        <f t="shared" si="84"/>
        <v>ESTUDO DE BACIAS COM AQUISIÇÃO DE DADOS;INSTITUIÇÃO CREDENCIADA;;PÚBLICA;;DIARIAS E AJUDA DE CUSTO;NA</v>
      </c>
      <c r="I2649" s="599" t="s">
        <v>1575</v>
      </c>
      <c r="J2649" s="600" t="str">
        <f t="shared" si="85"/>
        <v/>
      </c>
    </row>
    <row r="2650" spans="1:10" ht="12" customHeight="1" x14ac:dyDescent="0.3">
      <c r="A2650" s="597" t="s">
        <v>2047</v>
      </c>
      <c r="B2650" s="597" t="s">
        <v>242</v>
      </c>
      <c r="C2650" s="597" t="s">
        <v>2354</v>
      </c>
      <c r="D2650" s="597" t="s">
        <v>250</v>
      </c>
      <c r="E2650" s="597" t="s">
        <v>2354</v>
      </c>
      <c r="F2650" s="597" t="s">
        <v>1645</v>
      </c>
      <c r="G2650" s="597" t="s">
        <v>2361</v>
      </c>
      <c r="H2650" s="598" t="str">
        <f t="shared" si="84"/>
        <v>ESTUDO DE BACIAS COM AQUISIÇÃO DE DADOS;INSTITUIÇÃO CREDENCIADA;;PÚBLICA;;EQUIPAMENTO E MATERIAL PERMANENTE;EQUIPAMENTO</v>
      </c>
      <c r="I2650" s="599" t="s">
        <v>1575</v>
      </c>
      <c r="J2650" s="600" t="str">
        <f t="shared" si="85"/>
        <v/>
      </c>
    </row>
    <row r="2651" spans="1:10" ht="12" customHeight="1" x14ac:dyDescent="0.3">
      <c r="A2651" s="597" t="s">
        <v>2047</v>
      </c>
      <c r="B2651" s="597" t="s">
        <v>242</v>
      </c>
      <c r="C2651" s="597" t="s">
        <v>2354</v>
      </c>
      <c r="D2651" s="597" t="s">
        <v>250</v>
      </c>
      <c r="E2651" s="597" t="s">
        <v>2354</v>
      </c>
      <c r="F2651" s="597" t="s">
        <v>1645</v>
      </c>
      <c r="G2651" s="597" t="s">
        <v>1248</v>
      </c>
      <c r="H2651" s="598" t="str">
        <f t="shared" si="84"/>
        <v>ESTUDO DE BACIAS COM AQUISIÇÃO DE DADOS;INSTITUIÇÃO CREDENCIADA;;PÚBLICA;;EQUIPAMENTO E MATERIAL PERMANENTE;MATERIAL PERMANENTE</v>
      </c>
      <c r="I2651" s="599" t="s">
        <v>1575</v>
      </c>
      <c r="J2651" s="600" t="str">
        <f t="shared" si="85"/>
        <v/>
      </c>
    </row>
    <row r="2652" spans="1:10" ht="12" customHeight="1" x14ac:dyDescent="0.3">
      <c r="A2652" s="597" t="s">
        <v>2047</v>
      </c>
      <c r="B2652" s="597" t="s">
        <v>242</v>
      </c>
      <c r="C2652" s="597" t="s">
        <v>2354</v>
      </c>
      <c r="D2652" s="597" t="s">
        <v>250</v>
      </c>
      <c r="E2652" s="597" t="s">
        <v>2354</v>
      </c>
      <c r="F2652" s="597" t="s">
        <v>448</v>
      </c>
      <c r="G2652" s="597" t="s">
        <v>2062</v>
      </c>
      <c r="H2652" s="598" t="str">
        <f t="shared" si="84"/>
        <v>ESTUDO DE BACIAS COM AQUISIÇÃO DE DADOS;INSTITUIÇÃO CREDENCIADA;;PÚBLICA;;EQUIPE;BOLSA - ALUNO DE GRADUAÇÃO OU PÓS-GRADUAÇÃO</v>
      </c>
      <c r="I2652" s="599" t="s">
        <v>1575</v>
      </c>
      <c r="J2652" s="600" t="str">
        <f t="shared" si="85"/>
        <v/>
      </c>
    </row>
    <row r="2653" spans="1:10" ht="12" customHeight="1" x14ac:dyDescent="0.3">
      <c r="A2653" s="597" t="s">
        <v>2047</v>
      </c>
      <c r="B2653" s="597" t="s">
        <v>242</v>
      </c>
      <c r="C2653" s="597" t="s">
        <v>2354</v>
      </c>
      <c r="D2653" s="597" t="s">
        <v>250</v>
      </c>
      <c r="E2653" s="597" t="s">
        <v>2354</v>
      </c>
      <c r="F2653" s="597" t="s">
        <v>448</v>
      </c>
      <c r="G2653" s="597" t="s">
        <v>2061</v>
      </c>
      <c r="H2653" s="598" t="str">
        <f t="shared" si="84"/>
        <v>ESTUDO DE BACIAS COM AQUISIÇÃO DE DADOS;INSTITUIÇÃO CREDENCIADA;;PÚBLICA;;EQUIPE;BOLSA - DOCENTE OU PESQUISADOR DA INSTITUIÇÃO</v>
      </c>
      <c r="I2653" s="599" t="s">
        <v>1575</v>
      </c>
      <c r="J2653" s="600" t="str">
        <f t="shared" si="85"/>
        <v/>
      </c>
    </row>
    <row r="2654" spans="1:10" ht="12" customHeight="1" x14ac:dyDescent="0.3">
      <c r="A2654" s="597" t="s">
        <v>2047</v>
      </c>
      <c r="B2654" s="597" t="s">
        <v>242</v>
      </c>
      <c r="C2654" s="597" t="s">
        <v>2354</v>
      </c>
      <c r="D2654" s="597" t="s">
        <v>250</v>
      </c>
      <c r="E2654" s="597" t="s">
        <v>2354</v>
      </c>
      <c r="F2654" s="597" t="s">
        <v>448</v>
      </c>
      <c r="G2654" s="597" t="s">
        <v>2063</v>
      </c>
      <c r="H2654" s="598" t="str">
        <f t="shared" si="84"/>
        <v>ESTUDO DE BACIAS COM AQUISIÇÃO DE DADOS;INSTITUIÇÃO CREDENCIADA;;PÚBLICA;;EQUIPE;BOLSA - PESQUISADOR VISITANTE</v>
      </c>
      <c r="I2654" s="599" t="s">
        <v>1575</v>
      </c>
      <c r="J2654" s="600" t="str">
        <f t="shared" si="85"/>
        <v/>
      </c>
    </row>
    <row r="2655" spans="1:10" ht="12" customHeight="1" x14ac:dyDescent="0.3">
      <c r="A2655" s="597" t="s">
        <v>2047</v>
      </c>
      <c r="B2655" s="597" t="s">
        <v>242</v>
      </c>
      <c r="C2655" s="597" t="s">
        <v>2354</v>
      </c>
      <c r="D2655" s="597" t="s">
        <v>250</v>
      </c>
      <c r="E2655" s="597" t="s">
        <v>2354</v>
      </c>
      <c r="F2655" s="597" t="s">
        <v>448</v>
      </c>
      <c r="G2655" s="597" t="s">
        <v>1641</v>
      </c>
      <c r="H2655" s="598" t="str">
        <f t="shared" si="84"/>
        <v>ESTUDO DE BACIAS COM AQUISIÇÃO DE DADOS;INSTITUIÇÃO CREDENCIADA;;PÚBLICA;;EQUIPE;REMUNERAÇÃO DIRETA</v>
      </c>
      <c r="I2655" s="599" t="s">
        <v>1575</v>
      </c>
      <c r="J2655" s="600" t="str">
        <f t="shared" si="85"/>
        <v/>
      </c>
    </row>
    <row r="2656" spans="1:10" ht="12" customHeight="1" x14ac:dyDescent="0.3">
      <c r="A2656" s="597" t="s">
        <v>2047</v>
      </c>
      <c r="B2656" s="597" t="s">
        <v>242</v>
      </c>
      <c r="C2656" s="597" t="s">
        <v>2354</v>
      </c>
      <c r="D2656" s="597" t="s">
        <v>250</v>
      </c>
      <c r="E2656" s="597" t="s">
        <v>2354</v>
      </c>
      <c r="F2656" s="597" t="s">
        <v>1642</v>
      </c>
      <c r="G2656" s="597" t="s">
        <v>2202</v>
      </c>
      <c r="H2656" s="598" t="str">
        <f t="shared" si="84"/>
        <v>ESTUDO DE BACIAS COM AQUISIÇÃO DE DADOS;INSTITUIÇÃO CREDENCIADA;;PÚBLICA;;MATERIAL DE CONSUMO;NA</v>
      </c>
      <c r="I2656" s="599" t="s">
        <v>1575</v>
      </c>
      <c r="J2656" s="600" t="str">
        <f t="shared" si="85"/>
        <v/>
      </c>
    </row>
    <row r="2657" spans="1:10" ht="12" customHeight="1" x14ac:dyDescent="0.3">
      <c r="A2657" s="597" t="s">
        <v>2047</v>
      </c>
      <c r="B2657" s="597" t="s">
        <v>242</v>
      </c>
      <c r="C2657" s="597" t="s">
        <v>2354</v>
      </c>
      <c r="D2657" s="597" t="s">
        <v>250</v>
      </c>
      <c r="E2657" s="597" t="s">
        <v>2354</v>
      </c>
      <c r="F2657" s="597" t="s">
        <v>1644</v>
      </c>
      <c r="G2657" s="597" t="s">
        <v>2066</v>
      </c>
      <c r="H2657" s="598" t="str">
        <f t="shared" si="84"/>
        <v>ESTUDO DE BACIAS COM AQUISIÇÃO DE DADOS;INSTITUIÇÃO CREDENCIADA;;PÚBLICA;;OBRAS E INSTALACOES;AMPLIAÇÃO DE ÁREA DE EDIFICAÇÃO</v>
      </c>
      <c r="I2657" s="599" t="s">
        <v>1567</v>
      </c>
      <c r="J2657" s="600" t="str">
        <f t="shared" si="85"/>
        <v>DESPESA NÃO ADMITIDA COM RECURSOS DA CLÁUSULA DE P,D&amp;I, CONSIDERANDO O EXECUTOR E A QUALIFICAÇÃO DO PROJETO OU PROGRAMA</v>
      </c>
    </row>
    <row r="2658" spans="1:10" ht="12" customHeight="1" x14ac:dyDescent="0.3">
      <c r="A2658" s="597" t="s">
        <v>2047</v>
      </c>
      <c r="B2658" s="597" t="s">
        <v>242</v>
      </c>
      <c r="C2658" s="597" t="s">
        <v>2354</v>
      </c>
      <c r="D2658" s="597" t="s">
        <v>250</v>
      </c>
      <c r="E2658" s="597" t="s">
        <v>2354</v>
      </c>
      <c r="F2658" s="597" t="s">
        <v>1644</v>
      </c>
      <c r="G2658" s="597" t="s">
        <v>258</v>
      </c>
      <c r="H2658" s="598" t="str">
        <f t="shared" si="84"/>
        <v>ESTUDO DE BACIAS COM AQUISIÇÃO DE DADOS;INSTITUIÇÃO CREDENCIADA;;PÚBLICA;;OBRAS E INSTALACOES;CONSTRUÇÃO DE NOVA EDIFICAÇÃO</v>
      </c>
      <c r="I2658" s="599" t="s">
        <v>1567</v>
      </c>
      <c r="J2658" s="600" t="str">
        <f t="shared" si="85"/>
        <v>DESPESA NÃO ADMITIDA COM RECURSOS DA CLÁUSULA DE P,D&amp;I, CONSIDERANDO O EXECUTOR E A QUALIFICAÇÃO DO PROJETO OU PROGRAMA</v>
      </c>
    </row>
    <row r="2659" spans="1:10" ht="12" customHeight="1" x14ac:dyDescent="0.3">
      <c r="A2659" s="597" t="s">
        <v>2047</v>
      </c>
      <c r="B2659" s="597" t="s">
        <v>242</v>
      </c>
      <c r="C2659" s="597" t="s">
        <v>2354</v>
      </c>
      <c r="D2659" s="597" t="s">
        <v>250</v>
      </c>
      <c r="E2659" s="597" t="s">
        <v>2354</v>
      </c>
      <c r="F2659" s="597" t="s">
        <v>1644</v>
      </c>
      <c r="G2659" s="597" t="s">
        <v>2067</v>
      </c>
      <c r="H2659" s="598" t="str">
        <f t="shared" si="84"/>
        <v>ESTUDO DE BACIAS COM AQUISIÇÃO DE DADOS;INSTITUIÇÃO CREDENCIADA;;PÚBLICA;;OBRAS E INSTALACOES;PROJETO EXECUTIVO E ESTUDOS TÉCNICOS</v>
      </c>
      <c r="I2659" s="599" t="s">
        <v>1575</v>
      </c>
      <c r="J2659" s="600" t="str">
        <f t="shared" si="85"/>
        <v/>
      </c>
    </row>
    <row r="2660" spans="1:10" ht="12" customHeight="1" x14ac:dyDescent="0.3">
      <c r="A2660" s="597" t="s">
        <v>2047</v>
      </c>
      <c r="B2660" s="597" t="s">
        <v>242</v>
      </c>
      <c r="C2660" s="597" t="s">
        <v>2354</v>
      </c>
      <c r="D2660" s="597" t="s">
        <v>250</v>
      </c>
      <c r="E2660" s="597" t="s">
        <v>2354</v>
      </c>
      <c r="F2660" s="597" t="s">
        <v>1644</v>
      </c>
      <c r="G2660" s="597" t="s">
        <v>219</v>
      </c>
      <c r="H2660" s="598" t="str">
        <f t="shared" si="84"/>
        <v>ESTUDO DE BACIAS COM AQUISIÇÃO DE DADOS;INSTITUIÇÃO CREDENCIADA;;PÚBLICA;;OBRAS E INSTALACOES;REFORMA DE EDIFICAÇÃO</v>
      </c>
      <c r="I2660" s="599" t="s">
        <v>1575</v>
      </c>
      <c r="J2660" s="600" t="str">
        <f t="shared" si="85"/>
        <v/>
      </c>
    </row>
    <row r="2661" spans="1:10" ht="12" customHeight="1" x14ac:dyDescent="0.3">
      <c r="A2661" s="597" t="s">
        <v>2047</v>
      </c>
      <c r="B2661" s="597" t="s">
        <v>242</v>
      </c>
      <c r="C2661" s="597" t="s">
        <v>2354</v>
      </c>
      <c r="D2661" s="597" t="s">
        <v>250</v>
      </c>
      <c r="E2661" s="597" t="s">
        <v>2354</v>
      </c>
      <c r="F2661" s="597" t="s">
        <v>1644</v>
      </c>
      <c r="G2661" s="597" t="s">
        <v>2065</v>
      </c>
      <c r="H2661" s="598" t="str">
        <f t="shared" si="84"/>
        <v>ESTUDO DE BACIAS COM AQUISIÇÃO DE DADOS;INSTITUIÇÃO CREDENCIADA;;PÚBLICA;;OBRAS E INSTALACOES;SERVIÇO TÉCNICO DE APOIO - INFRAESTRUTURA</v>
      </c>
      <c r="I2661" s="599" t="s">
        <v>1575</v>
      </c>
      <c r="J2661" s="600" t="str">
        <f t="shared" si="85"/>
        <v/>
      </c>
    </row>
    <row r="2662" spans="1:10" ht="12" customHeight="1" x14ac:dyDescent="0.3">
      <c r="A2662" s="597" t="s">
        <v>2047</v>
      </c>
      <c r="B2662" s="597" t="s">
        <v>242</v>
      </c>
      <c r="C2662" s="597" t="s">
        <v>2354</v>
      </c>
      <c r="D2662" s="597" t="s">
        <v>250</v>
      </c>
      <c r="E2662" s="597" t="s">
        <v>2354</v>
      </c>
      <c r="F2662" s="597" t="s">
        <v>10</v>
      </c>
      <c r="G2662" s="597" t="s">
        <v>1649</v>
      </c>
      <c r="H2662" s="598" t="str">
        <f t="shared" si="84"/>
        <v>ESTUDO DE BACIAS COM AQUISIÇÃO DE DADOS;INSTITUIÇÃO CREDENCIADA;;PÚBLICA;;OUTRAS DESPESAS;DESPESA DE IMPORTACAO</v>
      </c>
      <c r="I2662" s="599" t="s">
        <v>1575</v>
      </c>
      <c r="J2662" s="600" t="str">
        <f t="shared" si="85"/>
        <v/>
      </c>
    </row>
    <row r="2663" spans="1:10" ht="12" customHeight="1" x14ac:dyDescent="0.3">
      <c r="A2663" s="597" t="s">
        <v>2047</v>
      </c>
      <c r="B2663" s="597" t="s">
        <v>242</v>
      </c>
      <c r="C2663" s="597" t="s">
        <v>2354</v>
      </c>
      <c r="D2663" s="597" t="s">
        <v>250</v>
      </c>
      <c r="E2663" s="597" t="s">
        <v>2354</v>
      </c>
      <c r="F2663" s="597" t="s">
        <v>10</v>
      </c>
      <c r="G2663" s="597" t="s">
        <v>1650</v>
      </c>
      <c r="H2663" s="598" t="str">
        <f t="shared" si="84"/>
        <v>ESTUDO DE BACIAS COM AQUISIÇÃO DE DADOS;INSTITUIÇÃO CREDENCIADA;;PÚBLICA;;OUTRAS DESPESAS;DESPESA OPERACIONAL E ADMINISTRATIVA</v>
      </c>
      <c r="I2663" s="599" t="s">
        <v>1575</v>
      </c>
      <c r="J2663" s="600" t="str">
        <f t="shared" si="85"/>
        <v/>
      </c>
    </row>
    <row r="2664" spans="1:10" ht="12" customHeight="1" x14ac:dyDescent="0.3">
      <c r="A2664" s="597" t="s">
        <v>2047</v>
      </c>
      <c r="B2664" s="597" t="s">
        <v>242</v>
      </c>
      <c r="C2664" s="597" t="s">
        <v>2354</v>
      </c>
      <c r="D2664" s="597" t="s">
        <v>250</v>
      </c>
      <c r="E2664" s="597" t="s">
        <v>2354</v>
      </c>
      <c r="F2664" s="597" t="s">
        <v>10</v>
      </c>
      <c r="G2664" s="597" t="s">
        <v>277</v>
      </c>
      <c r="H2664" s="598" t="str">
        <f t="shared" si="84"/>
        <v>ESTUDO DE BACIAS COM AQUISIÇÃO DE DADOS;INSTITUIÇÃO CREDENCIADA;;PÚBLICA;;OUTRAS DESPESAS;RESSARCIMENTO DE CUSTOS INDIRETOS</v>
      </c>
      <c r="I2664" s="599" t="s">
        <v>1575</v>
      </c>
      <c r="J2664" s="600" t="str">
        <f t="shared" si="85"/>
        <v/>
      </c>
    </row>
    <row r="2665" spans="1:10" ht="12" customHeight="1" x14ac:dyDescent="0.3">
      <c r="A2665" s="597" t="s">
        <v>2047</v>
      </c>
      <c r="B2665" s="597" t="s">
        <v>242</v>
      </c>
      <c r="C2665" s="597" t="s">
        <v>2354</v>
      </c>
      <c r="D2665" s="597" t="s">
        <v>250</v>
      </c>
      <c r="E2665" s="597" t="s">
        <v>2354</v>
      </c>
      <c r="F2665" s="597" t="s">
        <v>317</v>
      </c>
      <c r="G2665" s="597" t="s">
        <v>2060</v>
      </c>
      <c r="H2665" s="598" t="str">
        <f t="shared" si="84"/>
        <v>ESTUDO DE BACIAS COM AQUISIÇÃO DE DADOS;INSTITUIÇÃO CREDENCIADA;;PÚBLICA;;OUTROS BENS E DIREITOS;DADO GEOLÓGICO, GEOQUÍMICO OU GEOFÍSICO PÚBLICO</v>
      </c>
      <c r="I2665" s="599" t="s">
        <v>1575</v>
      </c>
      <c r="J2665" s="600" t="str">
        <f t="shared" si="85"/>
        <v/>
      </c>
    </row>
    <row r="2666" spans="1:10" ht="12" customHeight="1" x14ac:dyDescent="0.3">
      <c r="A2666" s="597" t="s">
        <v>2047</v>
      </c>
      <c r="B2666" s="597" t="s">
        <v>242</v>
      </c>
      <c r="C2666" s="597" t="s">
        <v>2354</v>
      </c>
      <c r="D2666" s="597" t="s">
        <v>250</v>
      </c>
      <c r="E2666" s="597" t="s">
        <v>2354</v>
      </c>
      <c r="F2666" s="597" t="s">
        <v>317</v>
      </c>
      <c r="G2666" s="597" t="s">
        <v>220</v>
      </c>
      <c r="H2666" s="598" t="str">
        <f t="shared" si="84"/>
        <v>ESTUDO DE BACIAS COM AQUISIÇÃO DE DADOS;INSTITUIÇÃO CREDENCIADA;;PÚBLICA;;OUTROS BENS E DIREITOS;DADO NÃO REGULADO PELA ANP</v>
      </c>
      <c r="I2666" s="599" t="s">
        <v>1575</v>
      </c>
      <c r="J2666" s="600" t="str">
        <f t="shared" si="85"/>
        <v/>
      </c>
    </row>
    <row r="2667" spans="1:10" ht="12" customHeight="1" x14ac:dyDescent="0.3">
      <c r="A2667" s="597" t="s">
        <v>2047</v>
      </c>
      <c r="B2667" s="597" t="s">
        <v>242</v>
      </c>
      <c r="C2667" s="597" t="s">
        <v>2354</v>
      </c>
      <c r="D2667" s="597" t="s">
        <v>250</v>
      </c>
      <c r="E2667" s="597" t="s">
        <v>2354</v>
      </c>
      <c r="F2667" s="597" t="s">
        <v>317</v>
      </c>
      <c r="G2667" s="597" t="s">
        <v>215</v>
      </c>
      <c r="H2667" s="598" t="str">
        <f t="shared" si="84"/>
        <v>ESTUDO DE BACIAS COM AQUISIÇÃO DE DADOS;INSTITUIÇÃO CREDENCIADA;;PÚBLICA;;OUTROS BENS E DIREITOS;MATERIAL BIBLIOGRÁFICO</v>
      </c>
      <c r="I2667" s="599" t="s">
        <v>1575</v>
      </c>
      <c r="J2667" s="600" t="str">
        <f t="shared" si="85"/>
        <v/>
      </c>
    </row>
    <row r="2668" spans="1:10" ht="12" customHeight="1" x14ac:dyDescent="0.3">
      <c r="A2668" s="597" t="s">
        <v>2047</v>
      </c>
      <c r="B2668" s="597" t="s">
        <v>242</v>
      </c>
      <c r="C2668" s="597" t="s">
        <v>2354</v>
      </c>
      <c r="D2668" s="597" t="s">
        <v>250</v>
      </c>
      <c r="E2668" s="597" t="s">
        <v>2354</v>
      </c>
      <c r="F2668" s="597" t="s">
        <v>317</v>
      </c>
      <c r="G2668" s="597" t="s">
        <v>2068</v>
      </c>
      <c r="H2668" s="598" t="str">
        <f t="shared" si="84"/>
        <v>ESTUDO DE BACIAS COM AQUISIÇÃO DE DADOS;INSTITUIÇÃO CREDENCIADA;;PÚBLICA;;OUTROS BENS E DIREITOS;OUTRO (ESPECIFIQUE)</v>
      </c>
      <c r="I2668" s="599" t="s">
        <v>1575</v>
      </c>
      <c r="J2668" s="600" t="str">
        <f t="shared" si="85"/>
        <v/>
      </c>
    </row>
    <row r="2669" spans="1:10" ht="12" customHeight="1" x14ac:dyDescent="0.3">
      <c r="A2669" s="597" t="s">
        <v>2047</v>
      </c>
      <c r="B2669" s="597" t="s">
        <v>242</v>
      </c>
      <c r="C2669" s="597" t="s">
        <v>2354</v>
      </c>
      <c r="D2669" s="597" t="s">
        <v>250</v>
      </c>
      <c r="E2669" s="597" t="s">
        <v>2354</v>
      </c>
      <c r="F2669" s="597" t="s">
        <v>317</v>
      </c>
      <c r="G2669" s="597" t="s">
        <v>321</v>
      </c>
      <c r="H2669" s="598" t="str">
        <f t="shared" si="84"/>
        <v>ESTUDO DE BACIAS COM AQUISIÇÃO DE DADOS;INSTITUIÇÃO CREDENCIADA;;PÚBLICA;;OUTROS BENS E DIREITOS;SOFTWARE</v>
      </c>
      <c r="I2669" s="599" t="s">
        <v>1575</v>
      </c>
      <c r="J2669" s="600" t="str">
        <f t="shared" si="85"/>
        <v/>
      </c>
    </row>
    <row r="2670" spans="1:10" ht="12" customHeight="1" x14ac:dyDescent="0.3">
      <c r="A2670" s="597" t="s">
        <v>2047</v>
      </c>
      <c r="B2670" s="597" t="s">
        <v>242</v>
      </c>
      <c r="C2670" s="597" t="s">
        <v>2354</v>
      </c>
      <c r="D2670" s="597" t="s">
        <v>250</v>
      </c>
      <c r="E2670" s="597" t="s">
        <v>2354</v>
      </c>
      <c r="F2670" s="597" t="s">
        <v>409</v>
      </c>
      <c r="G2670" s="597" t="s">
        <v>2202</v>
      </c>
      <c r="H2670" s="598" t="str">
        <f t="shared" si="84"/>
        <v>ESTUDO DE BACIAS COM AQUISIÇÃO DE DADOS;INSTITUIÇÃO CREDENCIADA;;PÚBLICA;;PASSAGENS;NA</v>
      </c>
      <c r="I2670" s="599" t="s">
        <v>1575</v>
      </c>
      <c r="J2670" s="600" t="str">
        <f t="shared" si="85"/>
        <v/>
      </c>
    </row>
    <row r="2671" spans="1:10" ht="12" customHeight="1" x14ac:dyDescent="0.3">
      <c r="A2671" s="597" t="s">
        <v>2047</v>
      </c>
      <c r="B2671" s="597" t="s">
        <v>242</v>
      </c>
      <c r="C2671" s="597" t="s">
        <v>2354</v>
      </c>
      <c r="D2671" s="597" t="s">
        <v>250</v>
      </c>
      <c r="E2671" s="597" t="s">
        <v>2354</v>
      </c>
      <c r="F2671" s="597" t="s">
        <v>1705</v>
      </c>
      <c r="G2671" s="597" t="s">
        <v>2058</v>
      </c>
      <c r="H2671" s="598" t="str">
        <f t="shared" si="84"/>
        <v>ESTUDO DE BACIAS COM AQUISIÇÃO DE DADOS;INSTITUIÇÃO CREDENCIADA;;PÚBLICA;;PROTOTIPO;MATERIAL OU COMPONENTE - PROTÓTIPO OU UNIDADE PILOTO</v>
      </c>
      <c r="I2671" s="599" t="s">
        <v>1567</v>
      </c>
      <c r="J2671" s="600" t="str">
        <f t="shared" si="85"/>
        <v>DESPESA NÃO ADMITIDA COM RECURSOS DA CLÁUSULA DE P,D&amp;I, CONSIDERANDO O EXECUTOR E A QUALIFICAÇÃO DO PROJETO OU PROGRAMA</v>
      </c>
    </row>
    <row r="2672" spans="1:10" ht="12" customHeight="1" x14ac:dyDescent="0.3">
      <c r="A2672" s="597" t="s">
        <v>2047</v>
      </c>
      <c r="B2672" s="597" t="s">
        <v>242</v>
      </c>
      <c r="C2672" s="597" t="s">
        <v>2354</v>
      </c>
      <c r="D2672" s="597" t="s">
        <v>250</v>
      </c>
      <c r="E2672" s="597" t="s">
        <v>2354</v>
      </c>
      <c r="F2672" s="597" t="s">
        <v>1705</v>
      </c>
      <c r="G2672" s="597" t="s">
        <v>2059</v>
      </c>
      <c r="H2672" s="598" t="str">
        <f t="shared" si="84"/>
        <v>ESTUDO DE BACIAS COM AQUISIÇÃO DE DADOS;INSTITUIÇÃO CREDENCIADA;;PÚBLICA;;PROTOTIPO;SERVIÇO DE TERCEIRO - PROTÓTIPO OU UNIDADE PILOTO</v>
      </c>
      <c r="I2672" s="599" t="s">
        <v>1567</v>
      </c>
      <c r="J2672" s="600" t="str">
        <f t="shared" si="85"/>
        <v>DESPESA NÃO ADMITIDA COM RECURSOS DA CLÁUSULA DE P,D&amp;I, CONSIDERANDO O EXECUTOR E A QUALIFICAÇÃO DO PROJETO OU PROGRAMA</v>
      </c>
    </row>
    <row r="2673" spans="1:10" ht="12" customHeight="1" x14ac:dyDescent="0.3">
      <c r="A2673" s="597" t="s">
        <v>2047</v>
      </c>
      <c r="B2673" s="597" t="s">
        <v>242</v>
      </c>
      <c r="C2673" s="597" t="s">
        <v>2354</v>
      </c>
      <c r="D2673" s="597" t="s">
        <v>250</v>
      </c>
      <c r="E2673" s="597" t="s">
        <v>2354</v>
      </c>
      <c r="F2673" s="597" t="s">
        <v>303</v>
      </c>
      <c r="G2673" s="597" t="s">
        <v>1647</v>
      </c>
      <c r="H2673" s="598" t="str">
        <f t="shared" si="84"/>
        <v>ESTUDO DE BACIAS COM AQUISIÇÃO DE DADOS;INSTITUIÇÃO CREDENCIADA;;PÚBLICA;;RECURSOS HUMANOS;BOLSA</v>
      </c>
      <c r="I2673" s="599" t="s">
        <v>1567</v>
      </c>
      <c r="J2673" s="600" t="str">
        <f t="shared" si="85"/>
        <v>DESPESA NÃO ADMITIDA COM RECURSOS DA CLÁUSULA DE P,D&amp;I, CONSIDERANDO O EXECUTOR E A QUALIFICAÇÃO DO PROJETO OU PROGRAMA</v>
      </c>
    </row>
    <row r="2674" spans="1:10" ht="12" customHeight="1" x14ac:dyDescent="0.3">
      <c r="A2674" s="597" t="s">
        <v>2047</v>
      </c>
      <c r="B2674" s="597" t="s">
        <v>242</v>
      </c>
      <c r="C2674" s="597" t="s">
        <v>2354</v>
      </c>
      <c r="D2674" s="597" t="s">
        <v>250</v>
      </c>
      <c r="E2674" s="597" t="s">
        <v>2354</v>
      </c>
      <c r="F2674" s="597" t="s">
        <v>303</v>
      </c>
      <c r="G2674" s="597" t="s">
        <v>270</v>
      </c>
      <c r="H2674" s="598" t="str">
        <f t="shared" si="84"/>
        <v>ESTUDO DE BACIAS COM AQUISIÇÃO DE DADOS;INSTITUIÇÃO CREDENCIADA;;PÚBLICA;;RECURSOS HUMANOS;TAXA DE BANCADA</v>
      </c>
      <c r="I2674" s="599" t="s">
        <v>1567</v>
      </c>
      <c r="J2674" s="600" t="str">
        <f t="shared" si="85"/>
        <v>DESPESA NÃO ADMITIDA COM RECURSOS DA CLÁUSULA DE P,D&amp;I, CONSIDERANDO O EXECUTOR E A QUALIFICAÇÃO DO PROJETO OU PROGRAMA</v>
      </c>
    </row>
    <row r="2675" spans="1:10" ht="12" customHeight="1" x14ac:dyDescent="0.3">
      <c r="A2675" s="597" t="s">
        <v>2047</v>
      </c>
      <c r="B2675" s="597" t="s">
        <v>242</v>
      </c>
      <c r="C2675" s="597" t="s">
        <v>2354</v>
      </c>
      <c r="D2675" s="597" t="s">
        <v>250</v>
      </c>
      <c r="E2675" s="597" t="s">
        <v>2354</v>
      </c>
      <c r="F2675" s="597" t="s">
        <v>2357</v>
      </c>
      <c r="G2675" s="597" t="s">
        <v>232</v>
      </c>
      <c r="H2675" s="598" t="str">
        <f t="shared" si="84"/>
        <v>ESTUDO DE BACIAS COM AQUISIÇÃO DE DADOS;INSTITUIÇÃO CREDENCIADA;;PÚBLICA;;SERVICOS;OUTRO SERVIÇO DE APOIO</v>
      </c>
      <c r="I2675" s="599" t="s">
        <v>1575</v>
      </c>
      <c r="J2675" s="600" t="str">
        <f t="shared" si="85"/>
        <v/>
      </c>
    </row>
    <row r="2676" spans="1:10" ht="12" customHeight="1" x14ac:dyDescent="0.3">
      <c r="A2676" s="597" t="s">
        <v>2047</v>
      </c>
      <c r="B2676" s="597" t="s">
        <v>242</v>
      </c>
      <c r="C2676" s="597" t="s">
        <v>2354</v>
      </c>
      <c r="D2676" s="597" t="s">
        <v>250</v>
      </c>
      <c r="E2676" s="597" t="s">
        <v>2354</v>
      </c>
      <c r="F2676" s="597" t="s">
        <v>2357</v>
      </c>
      <c r="G2676" s="597" t="s">
        <v>221</v>
      </c>
      <c r="H2676" s="598" t="str">
        <f t="shared" si="84"/>
        <v>ESTUDO DE BACIAS COM AQUISIÇÃO DE DADOS;INSTITUIÇÃO CREDENCIADA;;PÚBLICA;;SERVICOS;PERFURAÇÃO DE POÇO ESTRATIGRÁFICO</v>
      </c>
      <c r="I2676" s="599" t="s">
        <v>1575</v>
      </c>
      <c r="J2676" s="600" t="str">
        <f t="shared" si="85"/>
        <v/>
      </c>
    </row>
    <row r="2677" spans="1:10" ht="12" customHeight="1" x14ac:dyDescent="0.3">
      <c r="A2677" s="597" t="s">
        <v>2047</v>
      </c>
      <c r="B2677" s="597" t="s">
        <v>242</v>
      </c>
      <c r="C2677" s="597" t="s">
        <v>2354</v>
      </c>
      <c r="D2677" s="597" t="s">
        <v>250</v>
      </c>
      <c r="E2677" s="597" t="s">
        <v>2354</v>
      </c>
      <c r="F2677" s="597" t="s">
        <v>2357</v>
      </c>
      <c r="G2677" s="597" t="s">
        <v>2055</v>
      </c>
      <c r="H2677" s="598" t="str">
        <f t="shared" si="84"/>
        <v>ESTUDO DE BACIAS COM AQUISIÇÃO DE DADOS;INSTITUIÇÃO CREDENCIADA;;PÚBLICA;;SERVICOS;SERVIÇO DE APOIO PARA AQUISIÇÃO DE DADOS</v>
      </c>
      <c r="I2677" s="599" t="s">
        <v>1575</v>
      </c>
      <c r="J2677" s="600" t="str">
        <f t="shared" si="85"/>
        <v/>
      </c>
    </row>
    <row r="2678" spans="1:10" ht="12" customHeight="1" x14ac:dyDescent="0.3">
      <c r="A2678" s="597" t="s">
        <v>2047</v>
      </c>
      <c r="B2678" s="597" t="s">
        <v>242</v>
      </c>
      <c r="C2678" s="597" t="s">
        <v>2354</v>
      </c>
      <c r="D2678" s="597" t="s">
        <v>250</v>
      </c>
      <c r="E2678" s="597" t="s">
        <v>2354</v>
      </c>
      <c r="F2678" s="597" t="s">
        <v>2357</v>
      </c>
      <c r="G2678" s="597" t="s">
        <v>230</v>
      </c>
      <c r="H2678" s="598" t="str">
        <f t="shared" si="84"/>
        <v>ESTUDO DE BACIAS COM AQUISIÇÃO DE DADOS;INSTITUIÇÃO CREDENCIADA;;PÚBLICA;;SERVICOS;SERVIÇO DE EDITORAÇÃO E IMPRESSÃO</v>
      </c>
      <c r="I2678" s="599" t="s">
        <v>1575</v>
      </c>
      <c r="J2678" s="600" t="str">
        <f t="shared" si="85"/>
        <v/>
      </c>
    </row>
    <row r="2679" spans="1:10" ht="12" customHeight="1" x14ac:dyDescent="0.3">
      <c r="A2679" s="597" t="s">
        <v>2047</v>
      </c>
      <c r="B2679" s="597" t="s">
        <v>242</v>
      </c>
      <c r="C2679" s="597" t="s">
        <v>2354</v>
      </c>
      <c r="D2679" s="597" t="s">
        <v>250</v>
      </c>
      <c r="E2679" s="597" t="s">
        <v>2354</v>
      </c>
      <c r="F2679" s="597" t="s">
        <v>2357</v>
      </c>
      <c r="G2679" s="597" t="s">
        <v>231</v>
      </c>
      <c r="H2679" s="598" t="str">
        <f t="shared" si="84"/>
        <v>ESTUDO DE BACIAS COM AQUISIÇÃO DE DADOS;INSTITUIÇÃO CREDENCIADA;;PÚBLICA;;SERVICOS;SERVIÇO DE LOCOMOÇÃO E TRANSPORTE</v>
      </c>
      <c r="I2679" s="599" t="s">
        <v>1575</v>
      </c>
      <c r="J2679" s="600" t="str">
        <f t="shared" si="85"/>
        <v/>
      </c>
    </row>
    <row r="2680" spans="1:10" ht="12" customHeight="1" x14ac:dyDescent="0.3">
      <c r="A2680" s="597" t="s">
        <v>2047</v>
      </c>
      <c r="B2680" s="597" t="s">
        <v>242</v>
      </c>
      <c r="C2680" s="597" t="s">
        <v>2354</v>
      </c>
      <c r="D2680" s="597" t="s">
        <v>250</v>
      </c>
      <c r="E2680" s="597" t="s">
        <v>2354</v>
      </c>
      <c r="F2680" s="597" t="s">
        <v>2357</v>
      </c>
      <c r="G2680" s="597" t="s">
        <v>2358</v>
      </c>
      <c r="H2680" s="598" t="str">
        <f t="shared" si="84"/>
        <v>ESTUDO DE BACIAS COM AQUISIÇÃO DE DADOS;INSTITUIÇÃO CREDENCIADA;;PÚBLICA;;SERVICOS;SERVIÇO DE MANUTENÇÃO</v>
      </c>
      <c r="I2680" s="599" t="s">
        <v>1575</v>
      </c>
      <c r="J2680" s="600" t="str">
        <f t="shared" si="85"/>
        <v/>
      </c>
    </row>
    <row r="2681" spans="1:10" ht="12" customHeight="1" x14ac:dyDescent="0.3">
      <c r="A2681" s="597" t="s">
        <v>2047</v>
      </c>
      <c r="B2681" s="597" t="s">
        <v>242</v>
      </c>
      <c r="C2681" s="597" t="s">
        <v>2354</v>
      </c>
      <c r="D2681" s="597" t="s">
        <v>250</v>
      </c>
      <c r="E2681" s="597" t="s">
        <v>2354</v>
      </c>
      <c r="F2681" s="597" t="s">
        <v>2357</v>
      </c>
      <c r="G2681" s="597" t="s">
        <v>2399</v>
      </c>
      <c r="H2681" s="598" t="str">
        <f t="shared" si="84"/>
        <v>ESTUDO DE BACIAS COM AQUISIÇÃO DE DADOS;INSTITUIÇÃO CREDENCIADA;;PÚBLICA;;SERVICOS;SERVIÇO TÉCNICO ESPECIALIZADO</v>
      </c>
      <c r="I2681" s="599" t="s">
        <v>1575</v>
      </c>
      <c r="J2681" s="600" t="str">
        <f t="shared" si="85"/>
        <v/>
      </c>
    </row>
    <row r="2682" spans="1:10" ht="12" customHeight="1" x14ac:dyDescent="0.3">
      <c r="A2682" s="597" t="s">
        <v>2047</v>
      </c>
      <c r="B2682" s="597" t="s">
        <v>242</v>
      </c>
      <c r="C2682" s="597" t="s">
        <v>2354</v>
      </c>
      <c r="D2682" s="597" t="s">
        <v>250</v>
      </c>
      <c r="E2682" s="597" t="s">
        <v>2354</v>
      </c>
      <c r="F2682" s="597" t="s">
        <v>2357</v>
      </c>
      <c r="G2682" s="597" t="s">
        <v>2359</v>
      </c>
      <c r="H2682" s="598" t="str">
        <f t="shared" si="84"/>
        <v>ESTUDO DE BACIAS COM AQUISIÇÃO DE DADOS;INSTITUIÇÃO CREDENCIADA;;PÚBLICA;;SERVICOS;SERVIÇOS COMPUTACIONAIS</v>
      </c>
      <c r="I2682" s="599" t="s">
        <v>1575</v>
      </c>
      <c r="J2682" s="600" t="str">
        <f t="shared" si="85"/>
        <v/>
      </c>
    </row>
    <row r="2683" spans="1:10" ht="12" customHeight="1" x14ac:dyDescent="0.3">
      <c r="A2683" s="597" t="s">
        <v>2047</v>
      </c>
      <c r="B2683" s="597" t="s">
        <v>242</v>
      </c>
      <c r="C2683" s="597" t="s">
        <v>2354</v>
      </c>
      <c r="D2683" s="597" t="s">
        <v>250</v>
      </c>
      <c r="E2683" s="597" t="s">
        <v>2354</v>
      </c>
      <c r="F2683" s="597" t="s">
        <v>2357</v>
      </c>
      <c r="G2683" s="597" t="s">
        <v>229</v>
      </c>
      <c r="H2683" s="598" t="str">
        <f t="shared" si="84"/>
        <v>ESTUDO DE BACIAS COM AQUISIÇÃO DE DADOS;INSTITUIÇÃO CREDENCIADA;;PÚBLICA;;SERVICOS;TAXA DE INSCRIÇÃO EM CONGRESSO OU EVENTO</v>
      </c>
      <c r="I2683" s="599" t="s">
        <v>1575</v>
      </c>
      <c r="J2683" s="600" t="str">
        <f t="shared" si="85"/>
        <v/>
      </c>
    </row>
    <row r="2684" spans="1:10" ht="12" customHeight="1" x14ac:dyDescent="0.3">
      <c r="A2684" s="597" t="s">
        <v>2047</v>
      </c>
      <c r="B2684" s="597" t="s">
        <v>242</v>
      </c>
      <c r="C2684" s="597" t="s">
        <v>2354</v>
      </c>
      <c r="D2684" s="597" t="s">
        <v>250</v>
      </c>
      <c r="E2684" s="597" t="s">
        <v>2354</v>
      </c>
      <c r="F2684" s="597" t="s">
        <v>2360</v>
      </c>
      <c r="G2684" s="597" t="s">
        <v>2064</v>
      </c>
      <c r="H2684" s="598" t="str">
        <f t="shared" si="84"/>
        <v>ESTUDO DE BACIAS COM AQUISIÇÃO DE DADOS;INSTITUIÇÃO CREDENCIADA;;PÚBLICA;;SERVICOS - TIB;SERVIÇO DE TIB</v>
      </c>
      <c r="I2684" s="599" t="s">
        <v>1567</v>
      </c>
      <c r="J2684" s="600" t="str">
        <f t="shared" si="85"/>
        <v>DESPESA NÃO ADMITIDA COM RECURSOS DA CLÁUSULA DE P,D&amp;I, CONSIDERANDO O EXECUTOR E A QUALIFICAÇÃO DO PROJETO OU PROGRAMA</v>
      </c>
    </row>
    <row r="2685" spans="1:10" ht="12" customHeight="1" x14ac:dyDescent="0.3">
      <c r="A2685" s="597" t="s">
        <v>2047</v>
      </c>
      <c r="B2685" s="597" t="s">
        <v>242</v>
      </c>
      <c r="C2685" s="597" t="s">
        <v>2354</v>
      </c>
      <c r="D2685" s="597" t="s">
        <v>250</v>
      </c>
      <c r="E2685" s="597" t="s">
        <v>2354</v>
      </c>
      <c r="F2685" s="597" t="s">
        <v>2360</v>
      </c>
      <c r="G2685" s="597" t="s">
        <v>2057</v>
      </c>
      <c r="H2685" s="598" t="str">
        <f t="shared" si="84"/>
        <v>ESTUDO DE BACIAS COM AQUISIÇÃO DE DADOS;INSTITUIÇÃO CREDENCIADA;;PÚBLICA;;SERVICOS - TIB;SERVIÇO DE TREINAMENTO, SUPORTE E QUALIFICAÇÃO</v>
      </c>
      <c r="I2685" s="599" t="s">
        <v>1567</v>
      </c>
      <c r="J2685" s="600" t="str">
        <f t="shared" si="85"/>
        <v>DESPESA NÃO ADMITIDA COM RECURSOS DA CLÁUSULA DE P,D&amp;I, CONSIDERANDO O EXECUTOR E A QUALIFICAÇÃO DO PROJETO OU PROGRAMA</v>
      </c>
    </row>
    <row r="2686" spans="1:10" ht="12" customHeight="1" x14ac:dyDescent="0.3">
      <c r="A2686" s="597" t="s">
        <v>2047</v>
      </c>
      <c r="B2686" s="597" t="s">
        <v>242</v>
      </c>
      <c r="C2686" s="597" t="s">
        <v>2354</v>
      </c>
      <c r="D2686" s="597" t="s">
        <v>250</v>
      </c>
      <c r="E2686" s="597" t="s">
        <v>2354</v>
      </c>
      <c r="F2686" s="597" t="s">
        <v>2360</v>
      </c>
      <c r="G2686" s="597" t="s">
        <v>2056</v>
      </c>
      <c r="H2686" s="598" t="str">
        <f t="shared" si="84"/>
        <v>ESTUDO DE BACIAS COM AQUISIÇÃO DE DADOS;INSTITUIÇÃO CREDENCIADA;;PÚBLICA;;SERVICOS - TIB;SERVIÇO ESPECIALIZADO PARA TIB - NORMALIZAÇÃO</v>
      </c>
      <c r="I2686" s="599" t="s">
        <v>1567</v>
      </c>
      <c r="J2686" s="600" t="str">
        <f t="shared" si="85"/>
        <v>DESPESA NÃO ADMITIDA COM RECURSOS DA CLÁUSULA DE P,D&amp;I, CONSIDERANDO O EXECUTOR E A QUALIFICAÇÃO DO PROJETO OU PROGRAMA</v>
      </c>
    </row>
    <row r="2687" spans="1:10" ht="12" customHeight="1" x14ac:dyDescent="0.3">
      <c r="A2687" s="597" t="s">
        <v>2047</v>
      </c>
      <c r="B2687" s="597" t="s">
        <v>242</v>
      </c>
      <c r="C2687" s="597" t="s">
        <v>2354</v>
      </c>
      <c r="D2687" s="597" t="s">
        <v>250</v>
      </c>
      <c r="E2687" s="597" t="s">
        <v>2354</v>
      </c>
      <c r="F2687" s="597" t="s">
        <v>1648</v>
      </c>
      <c r="G2687" s="597" t="s">
        <v>2202</v>
      </c>
      <c r="H2687" s="598" t="str">
        <f t="shared" si="84"/>
        <v>ESTUDO DE BACIAS COM AQUISIÇÃO DE DADOS;INSTITUIÇÃO CREDENCIADA;;PÚBLICA;;TESTES OPERACIONAIS;NA</v>
      </c>
      <c r="I2687" s="599" t="s">
        <v>1567</v>
      </c>
      <c r="J2687" s="600" t="str">
        <f t="shared" si="85"/>
        <v>DESPESA NÃO ADMITIDA COM RECURSOS DA CLÁUSULA DE P,D&amp;I, CONSIDERANDO O EXECUTOR E A QUALIFICAÇÃO DO PROJETO OU PROGRAMA</v>
      </c>
    </row>
    <row r="2688" spans="1:10" ht="12" customHeight="1" x14ac:dyDescent="0.3">
      <c r="A2688" s="597" t="s">
        <v>2047</v>
      </c>
      <c r="B2688" s="597" t="s">
        <v>242</v>
      </c>
      <c r="C2688" s="597" t="s">
        <v>2354</v>
      </c>
      <c r="D2688" s="597" t="s">
        <v>250</v>
      </c>
      <c r="E2688" s="597" t="s">
        <v>2354</v>
      </c>
      <c r="F2688" s="597" t="s">
        <v>281</v>
      </c>
      <c r="G2688" s="597" t="s">
        <v>2202</v>
      </c>
      <c r="H2688" s="598" t="str">
        <f t="shared" si="84"/>
        <v>ESTUDO DE BACIAS COM AQUISIÇÃO DE DADOS;INSTITUIÇÃO CREDENCIADA;;PÚBLICA;;TRIBUTOS;NA</v>
      </c>
      <c r="I2688" s="599" t="s">
        <v>1575</v>
      </c>
      <c r="J2688" s="600" t="str">
        <f t="shared" si="85"/>
        <v/>
      </c>
    </row>
    <row r="2689" spans="1:10" ht="12" customHeight="1" x14ac:dyDescent="0.3">
      <c r="A2689" s="601" t="s">
        <v>2047</v>
      </c>
      <c r="B2689" s="600" t="s">
        <v>242</v>
      </c>
      <c r="C2689" s="600"/>
      <c r="D2689" s="600" t="s">
        <v>251</v>
      </c>
      <c r="E2689" s="600" t="s">
        <v>4</v>
      </c>
      <c r="F2689" s="597" t="s">
        <v>2357</v>
      </c>
      <c r="G2689" s="600" t="s">
        <v>2408</v>
      </c>
      <c r="H2689" s="598" t="str">
        <f t="shared" si="84"/>
        <v>ESTUDO DE BACIAS COM AQUISIÇÃO DE DADOS;INSTITUIÇÃO CREDENCIADA;;PRIVADA;NÃO;SERVICOS;SERVIÇO DE QUALIFICAÇÃO E CERTIFICAÇÃO</v>
      </c>
      <c r="I2689" s="599" t="s">
        <v>1567</v>
      </c>
      <c r="J2689" s="600" t="str">
        <f t="shared" si="85"/>
        <v>DESPESA NÃO ADMITIDA COM RECURSOS DA CLÁUSULA DE P,D&amp;I, CONSIDERANDO O EXECUTOR E A QUALIFICAÇÃO DO PROJETO OU PROGRAMA</v>
      </c>
    </row>
    <row r="2690" spans="1:10" ht="12" customHeight="1" x14ac:dyDescent="0.3">
      <c r="A2690" s="601" t="s">
        <v>2047</v>
      </c>
      <c r="B2690" s="600" t="s">
        <v>242</v>
      </c>
      <c r="C2690" s="600"/>
      <c r="D2690" s="600" t="s">
        <v>251</v>
      </c>
      <c r="E2690" s="600" t="s">
        <v>3</v>
      </c>
      <c r="F2690" s="597" t="s">
        <v>2357</v>
      </c>
      <c r="G2690" s="600" t="s">
        <v>2408</v>
      </c>
      <c r="H2690" s="598" t="str">
        <f t="shared" si="84"/>
        <v>ESTUDO DE BACIAS COM AQUISIÇÃO DE DADOS;INSTITUIÇÃO CREDENCIADA;;PRIVADA;SIM;SERVICOS;SERVIÇO DE QUALIFICAÇÃO E CERTIFICAÇÃO</v>
      </c>
      <c r="I2690" s="599" t="s">
        <v>1567</v>
      </c>
      <c r="J2690" s="600" t="str">
        <f t="shared" si="85"/>
        <v>DESPESA NÃO ADMITIDA COM RECURSOS DA CLÁUSULA DE P,D&amp;I, CONSIDERANDO O EXECUTOR E A QUALIFICAÇÃO DO PROJETO OU PROGRAMA</v>
      </c>
    </row>
    <row r="2691" spans="1:10" ht="12" customHeight="1" x14ac:dyDescent="0.3">
      <c r="A2691" s="601" t="s">
        <v>2047</v>
      </c>
      <c r="B2691" s="600" t="s">
        <v>242</v>
      </c>
      <c r="C2691" s="600"/>
      <c r="D2691" s="600" t="s">
        <v>250</v>
      </c>
      <c r="E2691" s="600"/>
      <c r="F2691" s="597" t="s">
        <v>2357</v>
      </c>
      <c r="G2691" s="600" t="s">
        <v>2408</v>
      </c>
      <c r="H2691" s="598" t="str">
        <f t="shared" si="84"/>
        <v>ESTUDO DE BACIAS COM AQUISIÇÃO DE DADOS;INSTITUIÇÃO CREDENCIADA;;PÚBLICA;;SERVICOS;SERVIÇO DE QUALIFICAÇÃO E CERTIFICAÇÃO</v>
      </c>
      <c r="I2691" s="599" t="s">
        <v>1567</v>
      </c>
      <c r="J2691" s="600" t="str">
        <f t="shared" si="85"/>
        <v>DESPESA NÃO ADMITIDA COM RECURSOS DA CLÁUSULA DE P,D&amp;I, CONSIDERANDO O EXECUTOR E A QUALIFICAÇÃO DO PROJETO OU PROGRAMA</v>
      </c>
    </row>
    <row r="2692" spans="1:10" ht="12" customHeight="1" x14ac:dyDescent="0.3">
      <c r="A2692" s="597" t="s">
        <v>2048</v>
      </c>
      <c r="B2692" s="597" t="s">
        <v>242</v>
      </c>
      <c r="C2692" s="597" t="s">
        <v>2354</v>
      </c>
      <c r="D2692" s="597" t="s">
        <v>251</v>
      </c>
      <c r="E2692" s="597" t="s">
        <v>4</v>
      </c>
      <c r="F2692" s="597" t="s">
        <v>1646</v>
      </c>
      <c r="G2692" s="597" t="s">
        <v>2050</v>
      </c>
      <c r="H2692" s="598" t="str">
        <f t="shared" si="84"/>
        <v>FORMAÇÃO DE RECURSOS HUMANOS;INSTITUIÇÃO CREDENCIADA;;PRIVADA;NÃO;CAPACITACAO DE FORNECEDORES;BENS E MATERIAIS - CABEÇA DE SÉRIE E LOTE PILOTO</v>
      </c>
      <c r="I2692" s="599" t="s">
        <v>1567</v>
      </c>
      <c r="J2692" s="600" t="str">
        <f t="shared" si="85"/>
        <v>DESPESA NÃO ADMITIDA COM RECURSOS DA CLÁUSULA DE P,D&amp;I, CONSIDERANDO O EXECUTOR E A QUALIFICAÇÃO DO PROJETO OU PROGRAMA</v>
      </c>
    </row>
    <row r="2693" spans="1:10" ht="12" customHeight="1" x14ac:dyDescent="0.3">
      <c r="A2693" s="597" t="s">
        <v>2048</v>
      </c>
      <c r="B2693" s="597" t="s">
        <v>242</v>
      </c>
      <c r="C2693" s="597" t="s">
        <v>2354</v>
      </c>
      <c r="D2693" s="597" t="s">
        <v>251</v>
      </c>
      <c r="E2693" s="597" t="s">
        <v>4</v>
      </c>
      <c r="F2693" s="597" t="s">
        <v>1646</v>
      </c>
      <c r="G2693" s="597" t="s">
        <v>2053</v>
      </c>
      <c r="H2693" s="598" t="str">
        <f t="shared" si="84"/>
        <v>FORMAÇÃO DE RECURSOS HUMANOS;INSTITUIÇÃO CREDENCIADA;;PRIVADA;NÃO;CAPACITACAO DE FORNECEDORES;EQUIPAMENTOS E MATERIAIS - PRIMEIRO LOTE</v>
      </c>
      <c r="I2693" s="599" t="s">
        <v>1567</v>
      </c>
      <c r="J2693" s="600" t="str">
        <f t="shared" si="85"/>
        <v>DESPESA NÃO ADMITIDA COM RECURSOS DA CLÁUSULA DE P,D&amp;I, CONSIDERANDO O EXECUTOR E A QUALIFICAÇÃO DO PROJETO OU PROGRAMA</v>
      </c>
    </row>
    <row r="2694" spans="1:10" ht="12" customHeight="1" x14ac:dyDescent="0.3">
      <c r="A2694" s="597" t="s">
        <v>2048</v>
      </c>
      <c r="B2694" s="597" t="s">
        <v>242</v>
      </c>
      <c r="C2694" s="597" t="s">
        <v>2354</v>
      </c>
      <c r="D2694" s="597" t="s">
        <v>251</v>
      </c>
      <c r="E2694" s="597" t="s">
        <v>4</v>
      </c>
      <c r="F2694" s="597" t="s">
        <v>1646</v>
      </c>
      <c r="G2694" s="597" t="s">
        <v>260</v>
      </c>
      <c r="H2694" s="598" t="str">
        <f t="shared" si="84"/>
        <v>FORMAÇÃO DE RECURSOS HUMANOS;INSTITUIÇÃO CREDENCIADA;;PRIVADA;NÃO;CAPACITACAO DE FORNECEDORES;EQUIPAMENTOS LABORATORIAIS</v>
      </c>
      <c r="I2694" s="599" t="s">
        <v>1567</v>
      </c>
      <c r="J2694" s="600" t="str">
        <f t="shared" si="85"/>
        <v>DESPESA NÃO ADMITIDA COM RECURSOS DA CLÁUSULA DE P,D&amp;I, CONSIDERANDO O EXECUTOR E A QUALIFICAÇÃO DO PROJETO OU PROGRAMA</v>
      </c>
    </row>
    <row r="2695" spans="1:10" ht="12" customHeight="1" x14ac:dyDescent="0.3">
      <c r="A2695" s="597" t="s">
        <v>2048</v>
      </c>
      <c r="B2695" s="597" t="s">
        <v>242</v>
      </c>
      <c r="C2695" s="597" t="s">
        <v>2354</v>
      </c>
      <c r="D2695" s="597" t="s">
        <v>251</v>
      </c>
      <c r="E2695" s="597" t="s">
        <v>4</v>
      </c>
      <c r="F2695" s="597" t="s">
        <v>1646</v>
      </c>
      <c r="G2695" s="597" t="s">
        <v>2052</v>
      </c>
      <c r="H2695" s="598" t="str">
        <f t="shared" si="84"/>
        <v>FORMAÇÃO DE RECURSOS HUMANOS;INSTITUIÇÃO CREDENCIADA;;PRIVADA;NÃO;CAPACITACAO DE FORNECEDORES;ESTUDOS DE VIABILIDADE TÉCNICA E ECONÔMICA</v>
      </c>
      <c r="I2695" s="599" t="s">
        <v>1567</v>
      </c>
      <c r="J2695" s="600" t="str">
        <f t="shared" si="85"/>
        <v>DESPESA NÃO ADMITIDA COM RECURSOS DA CLÁUSULA DE P,D&amp;I, CONSIDERANDO O EXECUTOR E A QUALIFICAÇÃO DO PROJETO OU PROGRAMA</v>
      </c>
    </row>
    <row r="2696" spans="1:10" ht="12" customHeight="1" x14ac:dyDescent="0.3">
      <c r="A2696" s="597" t="s">
        <v>2048</v>
      </c>
      <c r="B2696" s="597" t="s">
        <v>242</v>
      </c>
      <c r="C2696" s="597" t="s">
        <v>2354</v>
      </c>
      <c r="D2696" s="597" t="s">
        <v>251</v>
      </c>
      <c r="E2696" s="597" t="s">
        <v>4</v>
      </c>
      <c r="F2696" s="597" t="s">
        <v>1646</v>
      </c>
      <c r="G2696" s="597" t="s">
        <v>2051</v>
      </c>
      <c r="H2696" s="598" t="str">
        <f t="shared" si="84"/>
        <v>FORMAÇÃO DE RECURSOS HUMANOS;INSTITUIÇÃO CREDENCIADA;;PRIVADA;NÃO;CAPACITACAO DE FORNECEDORES;SERVIÇOS - CABEÇA DE SÉRIE E LOTE PILOTO</v>
      </c>
      <c r="I2696" s="599" t="s">
        <v>1567</v>
      </c>
      <c r="J2696" s="600" t="str">
        <f t="shared" si="85"/>
        <v>DESPESA NÃO ADMITIDA COM RECURSOS DA CLÁUSULA DE P,D&amp;I, CONSIDERANDO O EXECUTOR E A QUALIFICAÇÃO DO PROJETO OU PROGRAMA</v>
      </c>
    </row>
    <row r="2697" spans="1:10" ht="12" customHeight="1" x14ac:dyDescent="0.3">
      <c r="A2697" s="597" t="s">
        <v>2048</v>
      </c>
      <c r="B2697" s="597" t="s">
        <v>242</v>
      </c>
      <c r="C2697" s="597" t="s">
        <v>2354</v>
      </c>
      <c r="D2697" s="597" t="s">
        <v>251</v>
      </c>
      <c r="E2697" s="597" t="s">
        <v>4</v>
      </c>
      <c r="F2697" s="597" t="s">
        <v>1646</v>
      </c>
      <c r="G2697" s="597" t="s">
        <v>2054</v>
      </c>
      <c r="H2697" s="598" t="str">
        <f t="shared" si="84"/>
        <v>FORMAÇÃO DE RECURSOS HUMANOS;INSTITUIÇÃO CREDENCIADA;;PRIVADA;NÃO;CAPACITACAO DE FORNECEDORES;SERVIÇOS - OPERACIONALIZAÇÃO DE EQUIPAMENTOS</v>
      </c>
      <c r="I2697" s="599" t="s">
        <v>1567</v>
      </c>
      <c r="J2697" s="600" t="str">
        <f t="shared" si="85"/>
        <v>DESPESA NÃO ADMITIDA COM RECURSOS DA CLÁUSULA DE P,D&amp;I, CONSIDERANDO O EXECUTOR E A QUALIFICAÇÃO DO PROJETO OU PROGRAMA</v>
      </c>
    </row>
    <row r="2698" spans="1:10" ht="12" customHeight="1" x14ac:dyDescent="0.3">
      <c r="A2698" s="597" t="s">
        <v>2048</v>
      </c>
      <c r="B2698" s="597" t="s">
        <v>242</v>
      </c>
      <c r="C2698" s="597" t="s">
        <v>2354</v>
      </c>
      <c r="D2698" s="597" t="s">
        <v>251</v>
      </c>
      <c r="E2698" s="597" t="s">
        <v>4</v>
      </c>
      <c r="F2698" s="597" t="s">
        <v>2362</v>
      </c>
      <c r="G2698" s="597" t="s">
        <v>2202</v>
      </c>
      <c r="H2698" s="598" t="str">
        <f t="shared" si="84"/>
        <v>FORMAÇÃO DE RECURSOS HUMANOS;INSTITUIÇÃO CREDENCIADA;;PRIVADA;NÃO;CUSTOS DIRETOS;NA</v>
      </c>
      <c r="I2698" s="599" t="s">
        <v>1567</v>
      </c>
      <c r="J2698" s="600" t="str">
        <f t="shared" si="85"/>
        <v>DESPESA NÃO ADMITIDA COM RECURSOS DA CLÁUSULA DE P,D&amp;I, CONSIDERANDO O EXECUTOR E A QUALIFICAÇÃO DO PROJETO OU PROGRAMA</v>
      </c>
    </row>
    <row r="2699" spans="1:10" ht="12" customHeight="1" x14ac:dyDescent="0.3">
      <c r="A2699" s="597" t="s">
        <v>2048</v>
      </c>
      <c r="B2699" s="597" t="s">
        <v>242</v>
      </c>
      <c r="C2699" s="597" t="s">
        <v>2354</v>
      </c>
      <c r="D2699" s="597" t="s">
        <v>251</v>
      </c>
      <c r="E2699" s="597" t="s">
        <v>4</v>
      </c>
      <c r="F2699" s="597" t="s">
        <v>1643</v>
      </c>
      <c r="G2699" s="597" t="s">
        <v>2202</v>
      </c>
      <c r="H2699" s="598" t="str">
        <f t="shared" si="84"/>
        <v>FORMAÇÃO DE RECURSOS HUMANOS;INSTITUIÇÃO CREDENCIADA;;PRIVADA;NÃO;DIARIAS E AJUDA DE CUSTO;NA</v>
      </c>
      <c r="I2699" s="599" t="s">
        <v>1567</v>
      </c>
      <c r="J2699" s="600" t="str">
        <f t="shared" si="85"/>
        <v>DESPESA NÃO ADMITIDA COM RECURSOS DA CLÁUSULA DE P,D&amp;I, CONSIDERANDO O EXECUTOR E A QUALIFICAÇÃO DO PROJETO OU PROGRAMA</v>
      </c>
    </row>
    <row r="2700" spans="1:10" ht="12" customHeight="1" x14ac:dyDescent="0.3">
      <c r="A2700" s="597" t="s">
        <v>2048</v>
      </c>
      <c r="B2700" s="597" t="s">
        <v>242</v>
      </c>
      <c r="C2700" s="597" t="s">
        <v>2354</v>
      </c>
      <c r="D2700" s="597" t="s">
        <v>251</v>
      </c>
      <c r="E2700" s="597" t="s">
        <v>4</v>
      </c>
      <c r="F2700" s="597" t="s">
        <v>1645</v>
      </c>
      <c r="G2700" s="597" t="s">
        <v>2361</v>
      </c>
      <c r="H2700" s="598" t="str">
        <f t="shared" ref="H2700:H2762" si="86">CONCATENATE(A2700,$H$2,B2700,$H$2,C2700,$H$2,D2700,$H$2,E2700,$H$2,F2700,$H$2,G2700)</f>
        <v>FORMAÇÃO DE RECURSOS HUMANOS;INSTITUIÇÃO CREDENCIADA;;PRIVADA;NÃO;EQUIPAMENTO E MATERIAL PERMANENTE;EQUIPAMENTO</v>
      </c>
      <c r="I2700" s="599" t="s">
        <v>1567</v>
      </c>
      <c r="J2700" s="600" t="str">
        <f t="shared" ref="J2700:J2762" si="87">IF(I2700="N",J$3,"")</f>
        <v>DESPESA NÃO ADMITIDA COM RECURSOS DA CLÁUSULA DE P,D&amp;I, CONSIDERANDO O EXECUTOR E A QUALIFICAÇÃO DO PROJETO OU PROGRAMA</v>
      </c>
    </row>
    <row r="2701" spans="1:10" ht="12" customHeight="1" x14ac:dyDescent="0.3">
      <c r="A2701" s="597" t="s">
        <v>2048</v>
      </c>
      <c r="B2701" s="597" t="s">
        <v>242</v>
      </c>
      <c r="C2701" s="597" t="s">
        <v>2354</v>
      </c>
      <c r="D2701" s="597" t="s">
        <v>251</v>
      </c>
      <c r="E2701" s="597" t="s">
        <v>4</v>
      </c>
      <c r="F2701" s="597" t="s">
        <v>1645</v>
      </c>
      <c r="G2701" s="597" t="s">
        <v>1248</v>
      </c>
      <c r="H2701" s="598" t="str">
        <f t="shared" si="86"/>
        <v>FORMAÇÃO DE RECURSOS HUMANOS;INSTITUIÇÃO CREDENCIADA;;PRIVADA;NÃO;EQUIPAMENTO E MATERIAL PERMANENTE;MATERIAL PERMANENTE</v>
      </c>
      <c r="I2701" s="599" t="s">
        <v>1567</v>
      </c>
      <c r="J2701" s="600" t="str">
        <f t="shared" si="87"/>
        <v>DESPESA NÃO ADMITIDA COM RECURSOS DA CLÁUSULA DE P,D&amp;I, CONSIDERANDO O EXECUTOR E A QUALIFICAÇÃO DO PROJETO OU PROGRAMA</v>
      </c>
    </row>
    <row r="2702" spans="1:10" ht="12" customHeight="1" x14ac:dyDescent="0.3">
      <c r="A2702" s="597" t="s">
        <v>2048</v>
      </c>
      <c r="B2702" s="597" t="s">
        <v>242</v>
      </c>
      <c r="C2702" s="597" t="s">
        <v>2354</v>
      </c>
      <c r="D2702" s="597" t="s">
        <v>251</v>
      </c>
      <c r="E2702" s="597" t="s">
        <v>4</v>
      </c>
      <c r="F2702" s="597" t="s">
        <v>448</v>
      </c>
      <c r="G2702" s="597" t="s">
        <v>2062</v>
      </c>
      <c r="H2702" s="598" t="str">
        <f t="shared" si="86"/>
        <v>FORMAÇÃO DE RECURSOS HUMANOS;INSTITUIÇÃO CREDENCIADA;;PRIVADA;NÃO;EQUIPE;BOLSA - ALUNO DE GRADUAÇÃO OU PÓS-GRADUAÇÃO</v>
      </c>
      <c r="I2702" s="599" t="s">
        <v>1567</v>
      </c>
      <c r="J2702" s="600" t="str">
        <f t="shared" si="87"/>
        <v>DESPESA NÃO ADMITIDA COM RECURSOS DA CLÁUSULA DE P,D&amp;I, CONSIDERANDO O EXECUTOR E A QUALIFICAÇÃO DO PROJETO OU PROGRAMA</v>
      </c>
    </row>
    <row r="2703" spans="1:10" ht="12" customHeight="1" x14ac:dyDescent="0.3">
      <c r="A2703" s="597" t="s">
        <v>2048</v>
      </c>
      <c r="B2703" s="597" t="s">
        <v>242</v>
      </c>
      <c r="C2703" s="597" t="s">
        <v>2354</v>
      </c>
      <c r="D2703" s="597" t="s">
        <v>251</v>
      </c>
      <c r="E2703" s="597" t="s">
        <v>4</v>
      </c>
      <c r="F2703" s="597" t="s">
        <v>448</v>
      </c>
      <c r="G2703" s="597" t="s">
        <v>2061</v>
      </c>
      <c r="H2703" s="598" t="str">
        <f t="shared" si="86"/>
        <v>FORMAÇÃO DE RECURSOS HUMANOS;INSTITUIÇÃO CREDENCIADA;;PRIVADA;NÃO;EQUIPE;BOLSA - DOCENTE OU PESQUISADOR DA INSTITUIÇÃO</v>
      </c>
      <c r="I2703" s="599" t="s">
        <v>1567</v>
      </c>
      <c r="J2703" s="600" t="str">
        <f t="shared" si="87"/>
        <v>DESPESA NÃO ADMITIDA COM RECURSOS DA CLÁUSULA DE P,D&amp;I, CONSIDERANDO O EXECUTOR E A QUALIFICAÇÃO DO PROJETO OU PROGRAMA</v>
      </c>
    </row>
    <row r="2704" spans="1:10" ht="12" customHeight="1" x14ac:dyDescent="0.3">
      <c r="A2704" s="597" t="s">
        <v>2048</v>
      </c>
      <c r="B2704" s="597" t="s">
        <v>242</v>
      </c>
      <c r="C2704" s="597" t="s">
        <v>2354</v>
      </c>
      <c r="D2704" s="597" t="s">
        <v>251</v>
      </c>
      <c r="E2704" s="597" t="s">
        <v>4</v>
      </c>
      <c r="F2704" s="597" t="s">
        <v>448</v>
      </c>
      <c r="G2704" s="597" t="s">
        <v>2063</v>
      </c>
      <c r="H2704" s="598" t="str">
        <f t="shared" si="86"/>
        <v>FORMAÇÃO DE RECURSOS HUMANOS;INSTITUIÇÃO CREDENCIADA;;PRIVADA;NÃO;EQUIPE;BOLSA - PESQUISADOR VISITANTE</v>
      </c>
      <c r="I2704" s="599" t="s">
        <v>1567</v>
      </c>
      <c r="J2704" s="600" t="str">
        <f t="shared" si="87"/>
        <v>DESPESA NÃO ADMITIDA COM RECURSOS DA CLÁUSULA DE P,D&amp;I, CONSIDERANDO O EXECUTOR E A QUALIFICAÇÃO DO PROJETO OU PROGRAMA</v>
      </c>
    </row>
    <row r="2705" spans="1:10" ht="12" customHeight="1" x14ac:dyDescent="0.3">
      <c r="A2705" s="597" t="s">
        <v>2048</v>
      </c>
      <c r="B2705" s="597" t="s">
        <v>242</v>
      </c>
      <c r="C2705" s="597" t="s">
        <v>2354</v>
      </c>
      <c r="D2705" s="597" t="s">
        <v>251</v>
      </c>
      <c r="E2705" s="597" t="s">
        <v>4</v>
      </c>
      <c r="F2705" s="597" t="s">
        <v>448</v>
      </c>
      <c r="G2705" s="597" t="s">
        <v>1641</v>
      </c>
      <c r="H2705" s="598" t="str">
        <f t="shared" si="86"/>
        <v>FORMAÇÃO DE RECURSOS HUMANOS;INSTITUIÇÃO CREDENCIADA;;PRIVADA;NÃO;EQUIPE;REMUNERAÇÃO DIRETA</v>
      </c>
      <c r="I2705" s="599" t="s">
        <v>1567</v>
      </c>
      <c r="J2705" s="600" t="str">
        <f t="shared" si="87"/>
        <v>DESPESA NÃO ADMITIDA COM RECURSOS DA CLÁUSULA DE P,D&amp;I, CONSIDERANDO O EXECUTOR E A QUALIFICAÇÃO DO PROJETO OU PROGRAMA</v>
      </c>
    </row>
    <row r="2706" spans="1:10" ht="12" customHeight="1" x14ac:dyDescent="0.3">
      <c r="A2706" s="597" t="s">
        <v>2048</v>
      </c>
      <c r="B2706" s="597" t="s">
        <v>242</v>
      </c>
      <c r="C2706" s="597" t="s">
        <v>2354</v>
      </c>
      <c r="D2706" s="597" t="s">
        <v>251</v>
      </c>
      <c r="E2706" s="597" t="s">
        <v>4</v>
      </c>
      <c r="F2706" s="597" t="s">
        <v>1642</v>
      </c>
      <c r="G2706" s="597" t="s">
        <v>2202</v>
      </c>
      <c r="H2706" s="598" t="str">
        <f t="shared" si="86"/>
        <v>FORMAÇÃO DE RECURSOS HUMANOS;INSTITUIÇÃO CREDENCIADA;;PRIVADA;NÃO;MATERIAL DE CONSUMO;NA</v>
      </c>
      <c r="I2706" s="599" t="s">
        <v>1567</v>
      </c>
      <c r="J2706" s="600" t="str">
        <f t="shared" si="87"/>
        <v>DESPESA NÃO ADMITIDA COM RECURSOS DA CLÁUSULA DE P,D&amp;I, CONSIDERANDO O EXECUTOR E A QUALIFICAÇÃO DO PROJETO OU PROGRAMA</v>
      </c>
    </row>
    <row r="2707" spans="1:10" ht="12" customHeight="1" x14ac:dyDescent="0.3">
      <c r="A2707" s="597" t="s">
        <v>2048</v>
      </c>
      <c r="B2707" s="597" t="s">
        <v>242</v>
      </c>
      <c r="C2707" s="597" t="s">
        <v>2354</v>
      </c>
      <c r="D2707" s="597" t="s">
        <v>251</v>
      </c>
      <c r="E2707" s="597" t="s">
        <v>4</v>
      </c>
      <c r="F2707" s="597" t="s">
        <v>1644</v>
      </c>
      <c r="G2707" s="597" t="s">
        <v>2066</v>
      </c>
      <c r="H2707" s="598" t="str">
        <f t="shared" si="86"/>
        <v>FORMAÇÃO DE RECURSOS HUMANOS;INSTITUIÇÃO CREDENCIADA;;PRIVADA;NÃO;OBRAS E INSTALACOES;AMPLIAÇÃO DE ÁREA DE EDIFICAÇÃO</v>
      </c>
      <c r="I2707" s="599" t="s">
        <v>1567</v>
      </c>
      <c r="J2707" s="600" t="str">
        <f t="shared" si="87"/>
        <v>DESPESA NÃO ADMITIDA COM RECURSOS DA CLÁUSULA DE P,D&amp;I, CONSIDERANDO O EXECUTOR E A QUALIFICAÇÃO DO PROJETO OU PROGRAMA</v>
      </c>
    </row>
    <row r="2708" spans="1:10" ht="12" customHeight="1" x14ac:dyDescent="0.3">
      <c r="A2708" s="597" t="s">
        <v>2048</v>
      </c>
      <c r="B2708" s="597" t="s">
        <v>242</v>
      </c>
      <c r="C2708" s="597" t="s">
        <v>2354</v>
      </c>
      <c r="D2708" s="597" t="s">
        <v>251</v>
      </c>
      <c r="E2708" s="597" t="s">
        <v>4</v>
      </c>
      <c r="F2708" s="597" t="s">
        <v>1644</v>
      </c>
      <c r="G2708" s="597" t="s">
        <v>258</v>
      </c>
      <c r="H2708" s="598" t="str">
        <f t="shared" si="86"/>
        <v>FORMAÇÃO DE RECURSOS HUMANOS;INSTITUIÇÃO CREDENCIADA;;PRIVADA;NÃO;OBRAS E INSTALACOES;CONSTRUÇÃO DE NOVA EDIFICAÇÃO</v>
      </c>
      <c r="I2708" s="599" t="s">
        <v>1567</v>
      </c>
      <c r="J2708" s="600" t="str">
        <f t="shared" si="87"/>
        <v>DESPESA NÃO ADMITIDA COM RECURSOS DA CLÁUSULA DE P,D&amp;I, CONSIDERANDO O EXECUTOR E A QUALIFICAÇÃO DO PROJETO OU PROGRAMA</v>
      </c>
    </row>
    <row r="2709" spans="1:10" ht="12" customHeight="1" x14ac:dyDescent="0.3">
      <c r="A2709" s="597" t="s">
        <v>2048</v>
      </c>
      <c r="B2709" s="597" t="s">
        <v>242</v>
      </c>
      <c r="C2709" s="597" t="s">
        <v>2354</v>
      </c>
      <c r="D2709" s="597" t="s">
        <v>251</v>
      </c>
      <c r="E2709" s="597" t="s">
        <v>4</v>
      </c>
      <c r="F2709" s="597" t="s">
        <v>1644</v>
      </c>
      <c r="G2709" s="597" t="s">
        <v>2067</v>
      </c>
      <c r="H2709" s="598" t="str">
        <f t="shared" si="86"/>
        <v>FORMAÇÃO DE RECURSOS HUMANOS;INSTITUIÇÃO CREDENCIADA;;PRIVADA;NÃO;OBRAS E INSTALACOES;PROJETO EXECUTIVO E ESTUDOS TÉCNICOS</v>
      </c>
      <c r="I2709" s="599" t="s">
        <v>1567</v>
      </c>
      <c r="J2709" s="600" t="str">
        <f t="shared" si="87"/>
        <v>DESPESA NÃO ADMITIDA COM RECURSOS DA CLÁUSULA DE P,D&amp;I, CONSIDERANDO O EXECUTOR E A QUALIFICAÇÃO DO PROJETO OU PROGRAMA</v>
      </c>
    </row>
    <row r="2710" spans="1:10" ht="12" customHeight="1" x14ac:dyDescent="0.3">
      <c r="A2710" s="597" t="s">
        <v>2048</v>
      </c>
      <c r="B2710" s="597" t="s">
        <v>242</v>
      </c>
      <c r="C2710" s="597" t="s">
        <v>2354</v>
      </c>
      <c r="D2710" s="597" t="s">
        <v>251</v>
      </c>
      <c r="E2710" s="597" t="s">
        <v>4</v>
      </c>
      <c r="F2710" s="597" t="s">
        <v>1644</v>
      </c>
      <c r="G2710" s="597" t="s">
        <v>219</v>
      </c>
      <c r="H2710" s="598" t="str">
        <f t="shared" si="86"/>
        <v>FORMAÇÃO DE RECURSOS HUMANOS;INSTITUIÇÃO CREDENCIADA;;PRIVADA;NÃO;OBRAS E INSTALACOES;REFORMA DE EDIFICAÇÃO</v>
      </c>
      <c r="I2710" s="599" t="s">
        <v>1567</v>
      </c>
      <c r="J2710" s="600" t="str">
        <f t="shared" si="87"/>
        <v>DESPESA NÃO ADMITIDA COM RECURSOS DA CLÁUSULA DE P,D&amp;I, CONSIDERANDO O EXECUTOR E A QUALIFICAÇÃO DO PROJETO OU PROGRAMA</v>
      </c>
    </row>
    <row r="2711" spans="1:10" ht="12" customHeight="1" x14ac:dyDescent="0.3">
      <c r="A2711" s="597" t="s">
        <v>2048</v>
      </c>
      <c r="B2711" s="597" t="s">
        <v>242</v>
      </c>
      <c r="C2711" s="597" t="s">
        <v>2354</v>
      </c>
      <c r="D2711" s="597" t="s">
        <v>251</v>
      </c>
      <c r="E2711" s="597" t="s">
        <v>4</v>
      </c>
      <c r="F2711" s="597" t="s">
        <v>1644</v>
      </c>
      <c r="G2711" s="597" t="s">
        <v>2065</v>
      </c>
      <c r="H2711" s="598" t="str">
        <f t="shared" si="86"/>
        <v>FORMAÇÃO DE RECURSOS HUMANOS;INSTITUIÇÃO CREDENCIADA;;PRIVADA;NÃO;OBRAS E INSTALACOES;SERVIÇO TÉCNICO DE APOIO - INFRAESTRUTURA</v>
      </c>
      <c r="I2711" s="599" t="s">
        <v>1567</v>
      </c>
      <c r="J2711" s="600" t="str">
        <f t="shared" si="87"/>
        <v>DESPESA NÃO ADMITIDA COM RECURSOS DA CLÁUSULA DE P,D&amp;I, CONSIDERANDO O EXECUTOR E A QUALIFICAÇÃO DO PROJETO OU PROGRAMA</v>
      </c>
    </row>
    <row r="2712" spans="1:10" ht="12" customHeight="1" x14ac:dyDescent="0.3">
      <c r="A2712" s="597" t="s">
        <v>2048</v>
      </c>
      <c r="B2712" s="597" t="s">
        <v>242</v>
      </c>
      <c r="C2712" s="597" t="s">
        <v>2354</v>
      </c>
      <c r="D2712" s="597" t="s">
        <v>251</v>
      </c>
      <c r="E2712" s="597" t="s">
        <v>4</v>
      </c>
      <c r="F2712" s="597" t="s">
        <v>10</v>
      </c>
      <c r="G2712" s="597" t="s">
        <v>1649</v>
      </c>
      <c r="H2712" s="598" t="str">
        <f t="shared" si="86"/>
        <v>FORMAÇÃO DE RECURSOS HUMANOS;INSTITUIÇÃO CREDENCIADA;;PRIVADA;NÃO;OUTRAS DESPESAS;DESPESA DE IMPORTACAO</v>
      </c>
      <c r="I2712" s="599" t="s">
        <v>1567</v>
      </c>
      <c r="J2712" s="600" t="str">
        <f t="shared" si="87"/>
        <v>DESPESA NÃO ADMITIDA COM RECURSOS DA CLÁUSULA DE P,D&amp;I, CONSIDERANDO O EXECUTOR E A QUALIFICAÇÃO DO PROJETO OU PROGRAMA</v>
      </c>
    </row>
    <row r="2713" spans="1:10" ht="12" customHeight="1" x14ac:dyDescent="0.3">
      <c r="A2713" s="597" t="s">
        <v>2048</v>
      </c>
      <c r="B2713" s="597" t="s">
        <v>242</v>
      </c>
      <c r="C2713" s="597" t="s">
        <v>2354</v>
      </c>
      <c r="D2713" s="597" t="s">
        <v>251</v>
      </c>
      <c r="E2713" s="597" t="s">
        <v>4</v>
      </c>
      <c r="F2713" s="597" t="s">
        <v>10</v>
      </c>
      <c r="G2713" s="597" t="s">
        <v>1650</v>
      </c>
      <c r="H2713" s="598" t="str">
        <f t="shared" si="86"/>
        <v>FORMAÇÃO DE RECURSOS HUMANOS;INSTITUIÇÃO CREDENCIADA;;PRIVADA;NÃO;OUTRAS DESPESAS;DESPESA OPERACIONAL E ADMINISTRATIVA</v>
      </c>
      <c r="I2713" s="599" t="s">
        <v>1575</v>
      </c>
      <c r="J2713" s="600" t="str">
        <f t="shared" si="87"/>
        <v/>
      </c>
    </row>
    <row r="2714" spans="1:10" ht="12" customHeight="1" x14ac:dyDescent="0.3">
      <c r="A2714" s="597" t="s">
        <v>2048</v>
      </c>
      <c r="B2714" s="597" t="s">
        <v>242</v>
      </c>
      <c r="C2714" s="597" t="s">
        <v>2354</v>
      </c>
      <c r="D2714" s="597" t="s">
        <v>251</v>
      </c>
      <c r="E2714" s="597" t="s">
        <v>4</v>
      </c>
      <c r="F2714" s="597" t="s">
        <v>10</v>
      </c>
      <c r="G2714" s="597" t="s">
        <v>277</v>
      </c>
      <c r="H2714" s="598" t="str">
        <f t="shared" si="86"/>
        <v>FORMAÇÃO DE RECURSOS HUMANOS;INSTITUIÇÃO CREDENCIADA;;PRIVADA;NÃO;OUTRAS DESPESAS;RESSARCIMENTO DE CUSTOS INDIRETOS</v>
      </c>
      <c r="I2714" s="599" t="s">
        <v>1567</v>
      </c>
      <c r="J2714" s="600" t="str">
        <f t="shared" si="87"/>
        <v>DESPESA NÃO ADMITIDA COM RECURSOS DA CLÁUSULA DE P,D&amp;I, CONSIDERANDO O EXECUTOR E A QUALIFICAÇÃO DO PROJETO OU PROGRAMA</v>
      </c>
    </row>
    <row r="2715" spans="1:10" ht="12" customHeight="1" x14ac:dyDescent="0.3">
      <c r="A2715" s="597" t="s">
        <v>2048</v>
      </c>
      <c r="B2715" s="597" t="s">
        <v>242</v>
      </c>
      <c r="C2715" s="597" t="s">
        <v>2354</v>
      </c>
      <c r="D2715" s="597" t="s">
        <v>251</v>
      </c>
      <c r="E2715" s="597" t="s">
        <v>4</v>
      </c>
      <c r="F2715" s="597" t="s">
        <v>317</v>
      </c>
      <c r="G2715" s="597" t="s">
        <v>2060</v>
      </c>
      <c r="H2715" s="598" t="str">
        <f t="shared" si="86"/>
        <v>FORMAÇÃO DE RECURSOS HUMANOS;INSTITUIÇÃO CREDENCIADA;;PRIVADA;NÃO;OUTROS BENS E DIREITOS;DADO GEOLÓGICO, GEOQUÍMICO OU GEOFÍSICO PÚBLICO</v>
      </c>
      <c r="I2715" s="599" t="s">
        <v>1567</v>
      </c>
      <c r="J2715" s="600" t="str">
        <f t="shared" si="87"/>
        <v>DESPESA NÃO ADMITIDA COM RECURSOS DA CLÁUSULA DE P,D&amp;I, CONSIDERANDO O EXECUTOR E A QUALIFICAÇÃO DO PROJETO OU PROGRAMA</v>
      </c>
    </row>
    <row r="2716" spans="1:10" ht="12" customHeight="1" x14ac:dyDescent="0.3">
      <c r="A2716" s="597" t="s">
        <v>2048</v>
      </c>
      <c r="B2716" s="597" t="s">
        <v>242</v>
      </c>
      <c r="C2716" s="597" t="s">
        <v>2354</v>
      </c>
      <c r="D2716" s="597" t="s">
        <v>251</v>
      </c>
      <c r="E2716" s="597" t="s">
        <v>4</v>
      </c>
      <c r="F2716" s="597" t="s">
        <v>317</v>
      </c>
      <c r="G2716" s="597" t="s">
        <v>220</v>
      </c>
      <c r="H2716" s="598" t="str">
        <f t="shared" si="86"/>
        <v>FORMAÇÃO DE RECURSOS HUMANOS;INSTITUIÇÃO CREDENCIADA;;PRIVADA;NÃO;OUTROS BENS E DIREITOS;DADO NÃO REGULADO PELA ANP</v>
      </c>
      <c r="I2716" s="599" t="s">
        <v>1567</v>
      </c>
      <c r="J2716" s="600" t="str">
        <f t="shared" si="87"/>
        <v>DESPESA NÃO ADMITIDA COM RECURSOS DA CLÁUSULA DE P,D&amp;I, CONSIDERANDO O EXECUTOR E A QUALIFICAÇÃO DO PROJETO OU PROGRAMA</v>
      </c>
    </row>
    <row r="2717" spans="1:10" ht="12" customHeight="1" x14ac:dyDescent="0.3">
      <c r="A2717" s="597" t="s">
        <v>2048</v>
      </c>
      <c r="B2717" s="597" t="s">
        <v>242</v>
      </c>
      <c r="C2717" s="597" t="s">
        <v>2354</v>
      </c>
      <c r="D2717" s="597" t="s">
        <v>251</v>
      </c>
      <c r="E2717" s="597" t="s">
        <v>4</v>
      </c>
      <c r="F2717" s="597" t="s">
        <v>317</v>
      </c>
      <c r="G2717" s="597" t="s">
        <v>215</v>
      </c>
      <c r="H2717" s="598" t="str">
        <f t="shared" si="86"/>
        <v>FORMAÇÃO DE RECURSOS HUMANOS;INSTITUIÇÃO CREDENCIADA;;PRIVADA;NÃO;OUTROS BENS E DIREITOS;MATERIAL BIBLIOGRÁFICO</v>
      </c>
      <c r="I2717" s="599" t="s">
        <v>1567</v>
      </c>
      <c r="J2717" s="600" t="str">
        <f t="shared" si="87"/>
        <v>DESPESA NÃO ADMITIDA COM RECURSOS DA CLÁUSULA DE P,D&amp;I, CONSIDERANDO O EXECUTOR E A QUALIFICAÇÃO DO PROJETO OU PROGRAMA</v>
      </c>
    </row>
    <row r="2718" spans="1:10" ht="12" customHeight="1" x14ac:dyDescent="0.3">
      <c r="A2718" s="597" t="s">
        <v>2048</v>
      </c>
      <c r="B2718" s="597" t="s">
        <v>242</v>
      </c>
      <c r="C2718" s="597" t="s">
        <v>2354</v>
      </c>
      <c r="D2718" s="597" t="s">
        <v>251</v>
      </c>
      <c r="E2718" s="597" t="s">
        <v>4</v>
      </c>
      <c r="F2718" s="597" t="s">
        <v>317</v>
      </c>
      <c r="G2718" s="597" t="s">
        <v>2068</v>
      </c>
      <c r="H2718" s="598" t="str">
        <f t="shared" si="86"/>
        <v>FORMAÇÃO DE RECURSOS HUMANOS;INSTITUIÇÃO CREDENCIADA;;PRIVADA;NÃO;OUTROS BENS E DIREITOS;OUTRO (ESPECIFIQUE)</v>
      </c>
      <c r="I2718" s="599" t="s">
        <v>1567</v>
      </c>
      <c r="J2718" s="600" t="str">
        <f t="shared" si="87"/>
        <v>DESPESA NÃO ADMITIDA COM RECURSOS DA CLÁUSULA DE P,D&amp;I, CONSIDERANDO O EXECUTOR E A QUALIFICAÇÃO DO PROJETO OU PROGRAMA</v>
      </c>
    </row>
    <row r="2719" spans="1:10" ht="12" customHeight="1" x14ac:dyDescent="0.3">
      <c r="A2719" s="597" t="s">
        <v>2048</v>
      </c>
      <c r="B2719" s="597" t="s">
        <v>242</v>
      </c>
      <c r="C2719" s="597" t="s">
        <v>2354</v>
      </c>
      <c r="D2719" s="597" t="s">
        <v>251</v>
      </c>
      <c r="E2719" s="597" t="s">
        <v>4</v>
      </c>
      <c r="F2719" s="597" t="s">
        <v>317</v>
      </c>
      <c r="G2719" s="597" t="s">
        <v>321</v>
      </c>
      <c r="H2719" s="598" t="str">
        <f t="shared" si="86"/>
        <v>FORMAÇÃO DE RECURSOS HUMANOS;INSTITUIÇÃO CREDENCIADA;;PRIVADA;NÃO;OUTROS BENS E DIREITOS;SOFTWARE</v>
      </c>
      <c r="I2719" s="599" t="s">
        <v>1567</v>
      </c>
      <c r="J2719" s="600" t="str">
        <f t="shared" si="87"/>
        <v>DESPESA NÃO ADMITIDA COM RECURSOS DA CLÁUSULA DE P,D&amp;I, CONSIDERANDO O EXECUTOR E A QUALIFICAÇÃO DO PROJETO OU PROGRAMA</v>
      </c>
    </row>
    <row r="2720" spans="1:10" ht="12" customHeight="1" x14ac:dyDescent="0.3">
      <c r="A2720" s="597" t="s">
        <v>2048</v>
      </c>
      <c r="B2720" s="597" t="s">
        <v>242</v>
      </c>
      <c r="C2720" s="597" t="s">
        <v>2354</v>
      </c>
      <c r="D2720" s="597" t="s">
        <v>251</v>
      </c>
      <c r="E2720" s="597" t="s">
        <v>4</v>
      </c>
      <c r="F2720" s="597" t="s">
        <v>409</v>
      </c>
      <c r="G2720" s="597" t="s">
        <v>2202</v>
      </c>
      <c r="H2720" s="598" t="str">
        <f t="shared" si="86"/>
        <v>FORMAÇÃO DE RECURSOS HUMANOS;INSTITUIÇÃO CREDENCIADA;;PRIVADA;NÃO;PASSAGENS;NA</v>
      </c>
      <c r="I2720" s="599" t="s">
        <v>1567</v>
      </c>
      <c r="J2720" s="600" t="str">
        <f t="shared" si="87"/>
        <v>DESPESA NÃO ADMITIDA COM RECURSOS DA CLÁUSULA DE P,D&amp;I, CONSIDERANDO O EXECUTOR E A QUALIFICAÇÃO DO PROJETO OU PROGRAMA</v>
      </c>
    </row>
    <row r="2721" spans="1:10" ht="12" customHeight="1" x14ac:dyDescent="0.3">
      <c r="A2721" s="597" t="s">
        <v>2048</v>
      </c>
      <c r="B2721" s="597" t="s">
        <v>242</v>
      </c>
      <c r="C2721" s="597" t="s">
        <v>2354</v>
      </c>
      <c r="D2721" s="597" t="s">
        <v>251</v>
      </c>
      <c r="E2721" s="597" t="s">
        <v>4</v>
      </c>
      <c r="F2721" s="597" t="s">
        <v>1705</v>
      </c>
      <c r="G2721" s="597" t="s">
        <v>2058</v>
      </c>
      <c r="H2721" s="598" t="str">
        <f t="shared" si="86"/>
        <v>FORMAÇÃO DE RECURSOS HUMANOS;INSTITUIÇÃO CREDENCIADA;;PRIVADA;NÃO;PROTOTIPO;MATERIAL OU COMPONENTE - PROTÓTIPO OU UNIDADE PILOTO</v>
      </c>
      <c r="I2721" s="599" t="s">
        <v>1567</v>
      </c>
      <c r="J2721" s="600" t="str">
        <f t="shared" si="87"/>
        <v>DESPESA NÃO ADMITIDA COM RECURSOS DA CLÁUSULA DE P,D&amp;I, CONSIDERANDO O EXECUTOR E A QUALIFICAÇÃO DO PROJETO OU PROGRAMA</v>
      </c>
    </row>
    <row r="2722" spans="1:10" ht="12" customHeight="1" x14ac:dyDescent="0.3">
      <c r="A2722" s="597" t="s">
        <v>2048</v>
      </c>
      <c r="B2722" s="597" t="s">
        <v>242</v>
      </c>
      <c r="C2722" s="597" t="s">
        <v>2354</v>
      </c>
      <c r="D2722" s="597" t="s">
        <v>251</v>
      </c>
      <c r="E2722" s="597" t="s">
        <v>4</v>
      </c>
      <c r="F2722" s="597" t="s">
        <v>1705</v>
      </c>
      <c r="G2722" s="597" t="s">
        <v>2059</v>
      </c>
      <c r="H2722" s="598" t="str">
        <f t="shared" si="86"/>
        <v>FORMAÇÃO DE RECURSOS HUMANOS;INSTITUIÇÃO CREDENCIADA;;PRIVADA;NÃO;PROTOTIPO;SERVIÇO DE TERCEIRO - PROTÓTIPO OU UNIDADE PILOTO</v>
      </c>
      <c r="I2722" s="599" t="s">
        <v>1567</v>
      </c>
      <c r="J2722" s="600" t="str">
        <f t="shared" si="87"/>
        <v>DESPESA NÃO ADMITIDA COM RECURSOS DA CLÁUSULA DE P,D&amp;I, CONSIDERANDO O EXECUTOR E A QUALIFICAÇÃO DO PROJETO OU PROGRAMA</v>
      </c>
    </row>
    <row r="2723" spans="1:10" ht="12" customHeight="1" x14ac:dyDescent="0.3">
      <c r="A2723" s="597" t="s">
        <v>2048</v>
      </c>
      <c r="B2723" s="597" t="s">
        <v>242</v>
      </c>
      <c r="C2723" s="597" t="s">
        <v>2354</v>
      </c>
      <c r="D2723" s="597" t="s">
        <v>251</v>
      </c>
      <c r="E2723" s="597" t="s">
        <v>4</v>
      </c>
      <c r="F2723" s="597" t="s">
        <v>303</v>
      </c>
      <c r="G2723" s="597" t="s">
        <v>1647</v>
      </c>
      <c r="H2723" s="598" t="str">
        <f t="shared" si="86"/>
        <v>FORMAÇÃO DE RECURSOS HUMANOS;INSTITUIÇÃO CREDENCIADA;;PRIVADA;NÃO;RECURSOS HUMANOS;BOLSA</v>
      </c>
      <c r="I2723" s="599" t="s">
        <v>1575</v>
      </c>
      <c r="J2723" s="600" t="str">
        <f t="shared" si="87"/>
        <v/>
      </c>
    </row>
    <row r="2724" spans="1:10" ht="12" customHeight="1" x14ac:dyDescent="0.3">
      <c r="A2724" s="597" t="s">
        <v>2048</v>
      </c>
      <c r="B2724" s="597" t="s">
        <v>242</v>
      </c>
      <c r="C2724" s="597" t="s">
        <v>2354</v>
      </c>
      <c r="D2724" s="597" t="s">
        <v>251</v>
      </c>
      <c r="E2724" s="597" t="s">
        <v>4</v>
      </c>
      <c r="F2724" s="597" t="s">
        <v>303</v>
      </c>
      <c r="G2724" s="597" t="s">
        <v>270</v>
      </c>
      <c r="H2724" s="598" t="str">
        <f t="shared" si="86"/>
        <v>FORMAÇÃO DE RECURSOS HUMANOS;INSTITUIÇÃO CREDENCIADA;;PRIVADA;NÃO;RECURSOS HUMANOS;TAXA DE BANCADA</v>
      </c>
      <c r="I2724" s="599" t="s">
        <v>1575</v>
      </c>
      <c r="J2724" s="600" t="str">
        <f t="shared" si="87"/>
        <v/>
      </c>
    </row>
    <row r="2725" spans="1:10" ht="12" customHeight="1" x14ac:dyDescent="0.3">
      <c r="A2725" s="597" t="s">
        <v>2048</v>
      </c>
      <c r="B2725" s="597" t="s">
        <v>242</v>
      </c>
      <c r="C2725" s="597" t="s">
        <v>2354</v>
      </c>
      <c r="D2725" s="597" t="s">
        <v>251</v>
      </c>
      <c r="E2725" s="597" t="s">
        <v>4</v>
      </c>
      <c r="F2725" s="597" t="s">
        <v>2357</v>
      </c>
      <c r="G2725" s="597" t="s">
        <v>232</v>
      </c>
      <c r="H2725" s="598" t="str">
        <f t="shared" si="86"/>
        <v>FORMAÇÃO DE RECURSOS HUMANOS;INSTITUIÇÃO CREDENCIADA;;PRIVADA;NÃO;SERVICOS;OUTRO SERVIÇO DE APOIO</v>
      </c>
      <c r="I2725" s="599" t="s">
        <v>1567</v>
      </c>
      <c r="J2725" s="600" t="str">
        <f t="shared" si="87"/>
        <v>DESPESA NÃO ADMITIDA COM RECURSOS DA CLÁUSULA DE P,D&amp;I, CONSIDERANDO O EXECUTOR E A QUALIFICAÇÃO DO PROJETO OU PROGRAMA</v>
      </c>
    </row>
    <row r="2726" spans="1:10" ht="12" customHeight="1" x14ac:dyDescent="0.3">
      <c r="A2726" s="597" t="s">
        <v>2048</v>
      </c>
      <c r="B2726" s="597" t="s">
        <v>242</v>
      </c>
      <c r="C2726" s="597" t="s">
        <v>2354</v>
      </c>
      <c r="D2726" s="597" t="s">
        <v>251</v>
      </c>
      <c r="E2726" s="597" t="s">
        <v>4</v>
      </c>
      <c r="F2726" s="597" t="s">
        <v>2357</v>
      </c>
      <c r="G2726" s="597" t="s">
        <v>221</v>
      </c>
      <c r="H2726" s="598" t="str">
        <f t="shared" si="86"/>
        <v>FORMAÇÃO DE RECURSOS HUMANOS;INSTITUIÇÃO CREDENCIADA;;PRIVADA;NÃO;SERVICOS;PERFURAÇÃO DE POÇO ESTRATIGRÁFICO</v>
      </c>
      <c r="I2726" s="599" t="s">
        <v>1567</v>
      </c>
      <c r="J2726" s="600" t="str">
        <f t="shared" si="87"/>
        <v>DESPESA NÃO ADMITIDA COM RECURSOS DA CLÁUSULA DE P,D&amp;I, CONSIDERANDO O EXECUTOR E A QUALIFICAÇÃO DO PROJETO OU PROGRAMA</v>
      </c>
    </row>
    <row r="2727" spans="1:10" ht="12" customHeight="1" x14ac:dyDescent="0.3">
      <c r="A2727" s="597" t="s">
        <v>2048</v>
      </c>
      <c r="B2727" s="597" t="s">
        <v>242</v>
      </c>
      <c r="C2727" s="597" t="s">
        <v>2354</v>
      </c>
      <c r="D2727" s="597" t="s">
        <v>251</v>
      </c>
      <c r="E2727" s="597" t="s">
        <v>4</v>
      </c>
      <c r="F2727" s="597" t="s">
        <v>2357</v>
      </c>
      <c r="G2727" s="597" t="s">
        <v>2055</v>
      </c>
      <c r="H2727" s="598" t="str">
        <f t="shared" si="86"/>
        <v>FORMAÇÃO DE RECURSOS HUMANOS;INSTITUIÇÃO CREDENCIADA;;PRIVADA;NÃO;SERVICOS;SERVIÇO DE APOIO PARA AQUISIÇÃO DE DADOS</v>
      </c>
      <c r="I2727" s="599" t="s">
        <v>1567</v>
      </c>
      <c r="J2727" s="600" t="str">
        <f t="shared" si="87"/>
        <v>DESPESA NÃO ADMITIDA COM RECURSOS DA CLÁUSULA DE P,D&amp;I, CONSIDERANDO O EXECUTOR E A QUALIFICAÇÃO DO PROJETO OU PROGRAMA</v>
      </c>
    </row>
    <row r="2728" spans="1:10" ht="12" customHeight="1" x14ac:dyDescent="0.3">
      <c r="A2728" s="597" t="s">
        <v>2048</v>
      </c>
      <c r="B2728" s="597" t="s">
        <v>242</v>
      </c>
      <c r="C2728" s="597" t="s">
        <v>2354</v>
      </c>
      <c r="D2728" s="597" t="s">
        <v>251</v>
      </c>
      <c r="E2728" s="597" t="s">
        <v>4</v>
      </c>
      <c r="F2728" s="597" t="s">
        <v>2357</v>
      </c>
      <c r="G2728" s="597" t="s">
        <v>230</v>
      </c>
      <c r="H2728" s="598" t="str">
        <f t="shared" si="86"/>
        <v>FORMAÇÃO DE RECURSOS HUMANOS;INSTITUIÇÃO CREDENCIADA;;PRIVADA;NÃO;SERVICOS;SERVIÇO DE EDITORAÇÃO E IMPRESSÃO</v>
      </c>
      <c r="I2728" s="599" t="s">
        <v>1567</v>
      </c>
      <c r="J2728" s="600" t="str">
        <f t="shared" si="87"/>
        <v>DESPESA NÃO ADMITIDA COM RECURSOS DA CLÁUSULA DE P,D&amp;I, CONSIDERANDO O EXECUTOR E A QUALIFICAÇÃO DO PROJETO OU PROGRAMA</v>
      </c>
    </row>
    <row r="2729" spans="1:10" ht="12" customHeight="1" x14ac:dyDescent="0.3">
      <c r="A2729" s="597" t="s">
        <v>2048</v>
      </c>
      <c r="B2729" s="597" t="s">
        <v>242</v>
      </c>
      <c r="C2729" s="597" t="s">
        <v>2354</v>
      </c>
      <c r="D2729" s="597" t="s">
        <v>251</v>
      </c>
      <c r="E2729" s="597" t="s">
        <v>4</v>
      </c>
      <c r="F2729" s="597" t="s">
        <v>2357</v>
      </c>
      <c r="G2729" s="597" t="s">
        <v>231</v>
      </c>
      <c r="H2729" s="598" t="str">
        <f t="shared" si="86"/>
        <v>FORMAÇÃO DE RECURSOS HUMANOS;INSTITUIÇÃO CREDENCIADA;;PRIVADA;NÃO;SERVICOS;SERVIÇO DE LOCOMOÇÃO E TRANSPORTE</v>
      </c>
      <c r="I2729" s="599" t="s">
        <v>1567</v>
      </c>
      <c r="J2729" s="600" t="str">
        <f t="shared" si="87"/>
        <v>DESPESA NÃO ADMITIDA COM RECURSOS DA CLÁUSULA DE P,D&amp;I, CONSIDERANDO O EXECUTOR E A QUALIFICAÇÃO DO PROJETO OU PROGRAMA</v>
      </c>
    </row>
    <row r="2730" spans="1:10" ht="12" customHeight="1" x14ac:dyDescent="0.3">
      <c r="A2730" s="597" t="s">
        <v>2048</v>
      </c>
      <c r="B2730" s="597" t="s">
        <v>242</v>
      </c>
      <c r="C2730" s="597" t="s">
        <v>2354</v>
      </c>
      <c r="D2730" s="597" t="s">
        <v>251</v>
      </c>
      <c r="E2730" s="597" t="s">
        <v>4</v>
      </c>
      <c r="F2730" s="597" t="s">
        <v>2357</v>
      </c>
      <c r="G2730" s="597" t="s">
        <v>2358</v>
      </c>
      <c r="H2730" s="598" t="str">
        <f t="shared" si="86"/>
        <v>FORMAÇÃO DE RECURSOS HUMANOS;INSTITUIÇÃO CREDENCIADA;;PRIVADA;NÃO;SERVICOS;SERVIÇO DE MANUTENÇÃO</v>
      </c>
      <c r="I2730" s="599" t="s">
        <v>1567</v>
      </c>
      <c r="J2730" s="600" t="str">
        <f t="shared" si="87"/>
        <v>DESPESA NÃO ADMITIDA COM RECURSOS DA CLÁUSULA DE P,D&amp;I, CONSIDERANDO O EXECUTOR E A QUALIFICAÇÃO DO PROJETO OU PROGRAMA</v>
      </c>
    </row>
    <row r="2731" spans="1:10" ht="12" customHeight="1" x14ac:dyDescent="0.3">
      <c r="A2731" s="597" t="s">
        <v>2048</v>
      </c>
      <c r="B2731" s="597" t="s">
        <v>242</v>
      </c>
      <c r="C2731" s="597" t="s">
        <v>2354</v>
      </c>
      <c r="D2731" s="597" t="s">
        <v>251</v>
      </c>
      <c r="E2731" s="597" t="s">
        <v>4</v>
      </c>
      <c r="F2731" s="597" t="s">
        <v>2357</v>
      </c>
      <c r="G2731" s="597" t="s">
        <v>2399</v>
      </c>
      <c r="H2731" s="598" t="str">
        <f t="shared" si="86"/>
        <v>FORMAÇÃO DE RECURSOS HUMANOS;INSTITUIÇÃO CREDENCIADA;;PRIVADA;NÃO;SERVICOS;SERVIÇO TÉCNICO ESPECIALIZADO</v>
      </c>
      <c r="I2731" s="599" t="s">
        <v>1567</v>
      </c>
      <c r="J2731" s="600" t="str">
        <f t="shared" si="87"/>
        <v>DESPESA NÃO ADMITIDA COM RECURSOS DA CLÁUSULA DE P,D&amp;I, CONSIDERANDO O EXECUTOR E A QUALIFICAÇÃO DO PROJETO OU PROGRAMA</v>
      </c>
    </row>
    <row r="2732" spans="1:10" ht="12" customHeight="1" x14ac:dyDescent="0.3">
      <c r="A2732" s="597" t="s">
        <v>2048</v>
      </c>
      <c r="B2732" s="597" t="s">
        <v>242</v>
      </c>
      <c r="C2732" s="597" t="s">
        <v>2354</v>
      </c>
      <c r="D2732" s="597" t="s">
        <v>251</v>
      </c>
      <c r="E2732" s="597" t="s">
        <v>4</v>
      </c>
      <c r="F2732" s="597" t="s">
        <v>2357</v>
      </c>
      <c r="G2732" s="597" t="s">
        <v>2359</v>
      </c>
      <c r="H2732" s="598" t="str">
        <f t="shared" si="86"/>
        <v>FORMAÇÃO DE RECURSOS HUMANOS;INSTITUIÇÃO CREDENCIADA;;PRIVADA;NÃO;SERVICOS;SERVIÇOS COMPUTACIONAIS</v>
      </c>
      <c r="I2732" s="599" t="s">
        <v>1567</v>
      </c>
      <c r="J2732" s="600" t="str">
        <f t="shared" si="87"/>
        <v>DESPESA NÃO ADMITIDA COM RECURSOS DA CLÁUSULA DE P,D&amp;I, CONSIDERANDO O EXECUTOR E A QUALIFICAÇÃO DO PROJETO OU PROGRAMA</v>
      </c>
    </row>
    <row r="2733" spans="1:10" ht="12" customHeight="1" x14ac:dyDescent="0.3">
      <c r="A2733" s="597" t="s">
        <v>2048</v>
      </c>
      <c r="B2733" s="597" t="s">
        <v>242</v>
      </c>
      <c r="C2733" s="597" t="s">
        <v>2354</v>
      </c>
      <c r="D2733" s="597" t="s">
        <v>251</v>
      </c>
      <c r="E2733" s="597" t="s">
        <v>4</v>
      </c>
      <c r="F2733" s="597" t="s">
        <v>2357</v>
      </c>
      <c r="G2733" s="597" t="s">
        <v>229</v>
      </c>
      <c r="H2733" s="598" t="str">
        <f t="shared" si="86"/>
        <v>FORMAÇÃO DE RECURSOS HUMANOS;INSTITUIÇÃO CREDENCIADA;;PRIVADA;NÃO;SERVICOS;TAXA DE INSCRIÇÃO EM CONGRESSO OU EVENTO</v>
      </c>
      <c r="I2733" s="599" t="s">
        <v>1567</v>
      </c>
      <c r="J2733" s="600" t="str">
        <f t="shared" si="87"/>
        <v>DESPESA NÃO ADMITIDA COM RECURSOS DA CLÁUSULA DE P,D&amp;I, CONSIDERANDO O EXECUTOR E A QUALIFICAÇÃO DO PROJETO OU PROGRAMA</v>
      </c>
    </row>
    <row r="2734" spans="1:10" ht="12" customHeight="1" x14ac:dyDescent="0.3">
      <c r="A2734" s="597" t="s">
        <v>2048</v>
      </c>
      <c r="B2734" s="597" t="s">
        <v>242</v>
      </c>
      <c r="C2734" s="597" t="s">
        <v>2354</v>
      </c>
      <c r="D2734" s="597" t="s">
        <v>251</v>
      </c>
      <c r="E2734" s="597" t="s">
        <v>4</v>
      </c>
      <c r="F2734" s="597" t="s">
        <v>2360</v>
      </c>
      <c r="G2734" s="597" t="s">
        <v>2064</v>
      </c>
      <c r="H2734" s="598" t="str">
        <f t="shared" si="86"/>
        <v>FORMAÇÃO DE RECURSOS HUMANOS;INSTITUIÇÃO CREDENCIADA;;PRIVADA;NÃO;SERVICOS - TIB;SERVIÇO DE TIB</v>
      </c>
      <c r="I2734" s="599" t="s">
        <v>1567</v>
      </c>
      <c r="J2734" s="600" t="str">
        <f t="shared" si="87"/>
        <v>DESPESA NÃO ADMITIDA COM RECURSOS DA CLÁUSULA DE P,D&amp;I, CONSIDERANDO O EXECUTOR E A QUALIFICAÇÃO DO PROJETO OU PROGRAMA</v>
      </c>
    </row>
    <row r="2735" spans="1:10" ht="12" customHeight="1" x14ac:dyDescent="0.3">
      <c r="A2735" s="597" t="s">
        <v>2048</v>
      </c>
      <c r="B2735" s="597" t="s">
        <v>242</v>
      </c>
      <c r="C2735" s="597" t="s">
        <v>2354</v>
      </c>
      <c r="D2735" s="597" t="s">
        <v>251</v>
      </c>
      <c r="E2735" s="597" t="s">
        <v>4</v>
      </c>
      <c r="F2735" s="597" t="s">
        <v>2360</v>
      </c>
      <c r="G2735" s="597" t="s">
        <v>2057</v>
      </c>
      <c r="H2735" s="598" t="str">
        <f t="shared" si="86"/>
        <v>FORMAÇÃO DE RECURSOS HUMANOS;INSTITUIÇÃO CREDENCIADA;;PRIVADA;NÃO;SERVICOS - TIB;SERVIÇO DE TREINAMENTO, SUPORTE E QUALIFICAÇÃO</v>
      </c>
      <c r="I2735" s="599" t="s">
        <v>1567</v>
      </c>
      <c r="J2735" s="600" t="str">
        <f t="shared" si="87"/>
        <v>DESPESA NÃO ADMITIDA COM RECURSOS DA CLÁUSULA DE P,D&amp;I, CONSIDERANDO O EXECUTOR E A QUALIFICAÇÃO DO PROJETO OU PROGRAMA</v>
      </c>
    </row>
    <row r="2736" spans="1:10" ht="12" customHeight="1" x14ac:dyDescent="0.3">
      <c r="A2736" s="597" t="s">
        <v>2048</v>
      </c>
      <c r="B2736" s="597" t="s">
        <v>242</v>
      </c>
      <c r="C2736" s="597" t="s">
        <v>2354</v>
      </c>
      <c r="D2736" s="597" t="s">
        <v>251</v>
      </c>
      <c r="E2736" s="597" t="s">
        <v>4</v>
      </c>
      <c r="F2736" s="597" t="s">
        <v>2360</v>
      </c>
      <c r="G2736" s="597" t="s">
        <v>2056</v>
      </c>
      <c r="H2736" s="598" t="str">
        <f t="shared" si="86"/>
        <v>FORMAÇÃO DE RECURSOS HUMANOS;INSTITUIÇÃO CREDENCIADA;;PRIVADA;NÃO;SERVICOS - TIB;SERVIÇO ESPECIALIZADO PARA TIB - NORMALIZAÇÃO</v>
      </c>
      <c r="I2736" s="599" t="s">
        <v>1567</v>
      </c>
      <c r="J2736" s="600" t="str">
        <f t="shared" si="87"/>
        <v>DESPESA NÃO ADMITIDA COM RECURSOS DA CLÁUSULA DE P,D&amp;I, CONSIDERANDO O EXECUTOR E A QUALIFICAÇÃO DO PROJETO OU PROGRAMA</v>
      </c>
    </row>
    <row r="2737" spans="1:10" ht="12" customHeight="1" x14ac:dyDescent="0.3">
      <c r="A2737" s="597" t="s">
        <v>2048</v>
      </c>
      <c r="B2737" s="597" t="s">
        <v>242</v>
      </c>
      <c r="C2737" s="597" t="s">
        <v>2354</v>
      </c>
      <c r="D2737" s="597" t="s">
        <v>251</v>
      </c>
      <c r="E2737" s="597" t="s">
        <v>4</v>
      </c>
      <c r="F2737" s="597" t="s">
        <v>1648</v>
      </c>
      <c r="G2737" s="597" t="s">
        <v>2202</v>
      </c>
      <c r="H2737" s="598" t="str">
        <f t="shared" si="86"/>
        <v>FORMAÇÃO DE RECURSOS HUMANOS;INSTITUIÇÃO CREDENCIADA;;PRIVADA;NÃO;TESTES OPERACIONAIS;NA</v>
      </c>
      <c r="I2737" s="599" t="s">
        <v>1567</v>
      </c>
      <c r="J2737" s="600" t="str">
        <f t="shared" si="87"/>
        <v>DESPESA NÃO ADMITIDA COM RECURSOS DA CLÁUSULA DE P,D&amp;I, CONSIDERANDO O EXECUTOR E A QUALIFICAÇÃO DO PROJETO OU PROGRAMA</v>
      </c>
    </row>
    <row r="2738" spans="1:10" ht="12" customHeight="1" x14ac:dyDescent="0.3">
      <c r="A2738" s="597" t="s">
        <v>2048</v>
      </c>
      <c r="B2738" s="597" t="s">
        <v>242</v>
      </c>
      <c r="C2738" s="597" t="s">
        <v>2354</v>
      </c>
      <c r="D2738" s="597" t="s">
        <v>251</v>
      </c>
      <c r="E2738" s="597" t="s">
        <v>4</v>
      </c>
      <c r="F2738" s="597" t="s">
        <v>281</v>
      </c>
      <c r="G2738" s="597" t="s">
        <v>2202</v>
      </c>
      <c r="H2738" s="598" t="str">
        <f t="shared" si="86"/>
        <v>FORMAÇÃO DE RECURSOS HUMANOS;INSTITUIÇÃO CREDENCIADA;;PRIVADA;NÃO;TRIBUTOS;NA</v>
      </c>
      <c r="I2738" s="599" t="s">
        <v>1575</v>
      </c>
      <c r="J2738" s="600" t="str">
        <f t="shared" si="87"/>
        <v/>
      </c>
    </row>
    <row r="2739" spans="1:10" ht="12" customHeight="1" x14ac:dyDescent="0.3">
      <c r="A2739" s="597" t="s">
        <v>2048</v>
      </c>
      <c r="B2739" s="597" t="s">
        <v>242</v>
      </c>
      <c r="C2739" s="597" t="s">
        <v>2354</v>
      </c>
      <c r="D2739" s="597" t="s">
        <v>251</v>
      </c>
      <c r="E2739" s="597" t="s">
        <v>3</v>
      </c>
      <c r="F2739" s="597" t="s">
        <v>1646</v>
      </c>
      <c r="G2739" s="597" t="s">
        <v>2050</v>
      </c>
      <c r="H2739" s="598" t="str">
        <f t="shared" si="86"/>
        <v>FORMAÇÃO DE RECURSOS HUMANOS;INSTITUIÇÃO CREDENCIADA;;PRIVADA;SIM;CAPACITACAO DE FORNECEDORES;BENS E MATERIAIS - CABEÇA DE SÉRIE E LOTE PILOTO</v>
      </c>
      <c r="I2739" s="599" t="s">
        <v>1567</v>
      </c>
      <c r="J2739" s="600" t="str">
        <f t="shared" si="87"/>
        <v>DESPESA NÃO ADMITIDA COM RECURSOS DA CLÁUSULA DE P,D&amp;I, CONSIDERANDO O EXECUTOR E A QUALIFICAÇÃO DO PROJETO OU PROGRAMA</v>
      </c>
    </row>
    <row r="2740" spans="1:10" ht="12" customHeight="1" x14ac:dyDescent="0.3">
      <c r="A2740" s="597" t="s">
        <v>2048</v>
      </c>
      <c r="B2740" s="597" t="s">
        <v>242</v>
      </c>
      <c r="C2740" s="597" t="s">
        <v>2354</v>
      </c>
      <c r="D2740" s="597" t="s">
        <v>251</v>
      </c>
      <c r="E2740" s="597" t="s">
        <v>3</v>
      </c>
      <c r="F2740" s="597" t="s">
        <v>1646</v>
      </c>
      <c r="G2740" s="597" t="s">
        <v>2053</v>
      </c>
      <c r="H2740" s="598" t="str">
        <f t="shared" si="86"/>
        <v>FORMAÇÃO DE RECURSOS HUMANOS;INSTITUIÇÃO CREDENCIADA;;PRIVADA;SIM;CAPACITACAO DE FORNECEDORES;EQUIPAMENTOS E MATERIAIS - PRIMEIRO LOTE</v>
      </c>
      <c r="I2740" s="599" t="s">
        <v>1567</v>
      </c>
      <c r="J2740" s="600" t="str">
        <f t="shared" si="87"/>
        <v>DESPESA NÃO ADMITIDA COM RECURSOS DA CLÁUSULA DE P,D&amp;I, CONSIDERANDO O EXECUTOR E A QUALIFICAÇÃO DO PROJETO OU PROGRAMA</v>
      </c>
    </row>
    <row r="2741" spans="1:10" ht="12" customHeight="1" x14ac:dyDescent="0.3">
      <c r="A2741" s="597" t="s">
        <v>2048</v>
      </c>
      <c r="B2741" s="597" t="s">
        <v>242</v>
      </c>
      <c r="C2741" s="597" t="s">
        <v>2354</v>
      </c>
      <c r="D2741" s="597" t="s">
        <v>251</v>
      </c>
      <c r="E2741" s="597" t="s">
        <v>3</v>
      </c>
      <c r="F2741" s="597" t="s">
        <v>1646</v>
      </c>
      <c r="G2741" s="597" t="s">
        <v>260</v>
      </c>
      <c r="H2741" s="598" t="str">
        <f t="shared" si="86"/>
        <v>FORMAÇÃO DE RECURSOS HUMANOS;INSTITUIÇÃO CREDENCIADA;;PRIVADA;SIM;CAPACITACAO DE FORNECEDORES;EQUIPAMENTOS LABORATORIAIS</v>
      </c>
      <c r="I2741" s="599" t="s">
        <v>1567</v>
      </c>
      <c r="J2741" s="600" t="str">
        <f t="shared" si="87"/>
        <v>DESPESA NÃO ADMITIDA COM RECURSOS DA CLÁUSULA DE P,D&amp;I, CONSIDERANDO O EXECUTOR E A QUALIFICAÇÃO DO PROJETO OU PROGRAMA</v>
      </c>
    </row>
    <row r="2742" spans="1:10" ht="12" customHeight="1" x14ac:dyDescent="0.3">
      <c r="A2742" s="597" t="s">
        <v>2048</v>
      </c>
      <c r="B2742" s="597" t="s">
        <v>242</v>
      </c>
      <c r="C2742" s="597" t="s">
        <v>2354</v>
      </c>
      <c r="D2742" s="597" t="s">
        <v>251</v>
      </c>
      <c r="E2742" s="597" t="s">
        <v>3</v>
      </c>
      <c r="F2742" s="597" t="s">
        <v>1646</v>
      </c>
      <c r="G2742" s="597" t="s">
        <v>2052</v>
      </c>
      <c r="H2742" s="598" t="str">
        <f t="shared" si="86"/>
        <v>FORMAÇÃO DE RECURSOS HUMANOS;INSTITUIÇÃO CREDENCIADA;;PRIVADA;SIM;CAPACITACAO DE FORNECEDORES;ESTUDOS DE VIABILIDADE TÉCNICA E ECONÔMICA</v>
      </c>
      <c r="I2742" s="599" t="s">
        <v>1567</v>
      </c>
      <c r="J2742" s="600" t="str">
        <f t="shared" si="87"/>
        <v>DESPESA NÃO ADMITIDA COM RECURSOS DA CLÁUSULA DE P,D&amp;I, CONSIDERANDO O EXECUTOR E A QUALIFICAÇÃO DO PROJETO OU PROGRAMA</v>
      </c>
    </row>
    <row r="2743" spans="1:10" ht="12" customHeight="1" x14ac:dyDescent="0.3">
      <c r="A2743" s="597" t="s">
        <v>2048</v>
      </c>
      <c r="B2743" s="597" t="s">
        <v>242</v>
      </c>
      <c r="C2743" s="597" t="s">
        <v>2354</v>
      </c>
      <c r="D2743" s="597" t="s">
        <v>251</v>
      </c>
      <c r="E2743" s="597" t="s">
        <v>3</v>
      </c>
      <c r="F2743" s="597" t="s">
        <v>1646</v>
      </c>
      <c r="G2743" s="597" t="s">
        <v>2051</v>
      </c>
      <c r="H2743" s="598" t="str">
        <f t="shared" si="86"/>
        <v>FORMAÇÃO DE RECURSOS HUMANOS;INSTITUIÇÃO CREDENCIADA;;PRIVADA;SIM;CAPACITACAO DE FORNECEDORES;SERVIÇOS - CABEÇA DE SÉRIE E LOTE PILOTO</v>
      </c>
      <c r="I2743" s="599" t="s">
        <v>1567</v>
      </c>
      <c r="J2743" s="600" t="str">
        <f t="shared" si="87"/>
        <v>DESPESA NÃO ADMITIDA COM RECURSOS DA CLÁUSULA DE P,D&amp;I, CONSIDERANDO O EXECUTOR E A QUALIFICAÇÃO DO PROJETO OU PROGRAMA</v>
      </c>
    </row>
    <row r="2744" spans="1:10" ht="12" customHeight="1" x14ac:dyDescent="0.3">
      <c r="A2744" s="597" t="s">
        <v>2048</v>
      </c>
      <c r="B2744" s="597" t="s">
        <v>242</v>
      </c>
      <c r="C2744" s="597" t="s">
        <v>2354</v>
      </c>
      <c r="D2744" s="597" t="s">
        <v>251</v>
      </c>
      <c r="E2744" s="597" t="s">
        <v>3</v>
      </c>
      <c r="F2744" s="597" t="s">
        <v>1646</v>
      </c>
      <c r="G2744" s="597" t="s">
        <v>2054</v>
      </c>
      <c r="H2744" s="598" t="str">
        <f t="shared" si="86"/>
        <v>FORMAÇÃO DE RECURSOS HUMANOS;INSTITUIÇÃO CREDENCIADA;;PRIVADA;SIM;CAPACITACAO DE FORNECEDORES;SERVIÇOS - OPERACIONALIZAÇÃO DE EQUIPAMENTOS</v>
      </c>
      <c r="I2744" s="599" t="s">
        <v>1567</v>
      </c>
      <c r="J2744" s="600" t="str">
        <f t="shared" si="87"/>
        <v>DESPESA NÃO ADMITIDA COM RECURSOS DA CLÁUSULA DE P,D&amp;I, CONSIDERANDO O EXECUTOR E A QUALIFICAÇÃO DO PROJETO OU PROGRAMA</v>
      </c>
    </row>
    <row r="2745" spans="1:10" ht="12" customHeight="1" x14ac:dyDescent="0.3">
      <c r="A2745" s="597" t="s">
        <v>2048</v>
      </c>
      <c r="B2745" s="597" t="s">
        <v>242</v>
      </c>
      <c r="C2745" s="597" t="s">
        <v>2354</v>
      </c>
      <c r="D2745" s="597" t="s">
        <v>251</v>
      </c>
      <c r="E2745" s="597" t="s">
        <v>3</v>
      </c>
      <c r="F2745" s="597" t="s">
        <v>2362</v>
      </c>
      <c r="G2745" s="597" t="s">
        <v>2202</v>
      </c>
      <c r="H2745" s="598" t="str">
        <f t="shared" si="86"/>
        <v>FORMAÇÃO DE RECURSOS HUMANOS;INSTITUIÇÃO CREDENCIADA;;PRIVADA;SIM;CUSTOS DIRETOS;NA</v>
      </c>
      <c r="I2745" s="599" t="s">
        <v>1567</v>
      </c>
      <c r="J2745" s="600" t="str">
        <f t="shared" si="87"/>
        <v>DESPESA NÃO ADMITIDA COM RECURSOS DA CLÁUSULA DE P,D&amp;I, CONSIDERANDO O EXECUTOR E A QUALIFICAÇÃO DO PROJETO OU PROGRAMA</v>
      </c>
    </row>
    <row r="2746" spans="1:10" ht="12" customHeight="1" x14ac:dyDescent="0.3">
      <c r="A2746" s="597" t="s">
        <v>2048</v>
      </c>
      <c r="B2746" s="597" t="s">
        <v>242</v>
      </c>
      <c r="C2746" s="597" t="s">
        <v>2354</v>
      </c>
      <c r="D2746" s="597" t="s">
        <v>251</v>
      </c>
      <c r="E2746" s="597" t="s">
        <v>3</v>
      </c>
      <c r="F2746" s="597" t="s">
        <v>1643</v>
      </c>
      <c r="G2746" s="597" t="s">
        <v>2202</v>
      </c>
      <c r="H2746" s="598" t="str">
        <f t="shared" si="86"/>
        <v>FORMAÇÃO DE RECURSOS HUMANOS;INSTITUIÇÃO CREDENCIADA;;PRIVADA;SIM;DIARIAS E AJUDA DE CUSTO;NA</v>
      </c>
      <c r="I2746" s="599" t="s">
        <v>1567</v>
      </c>
      <c r="J2746" s="600" t="str">
        <f t="shared" si="87"/>
        <v>DESPESA NÃO ADMITIDA COM RECURSOS DA CLÁUSULA DE P,D&amp;I, CONSIDERANDO O EXECUTOR E A QUALIFICAÇÃO DO PROJETO OU PROGRAMA</v>
      </c>
    </row>
    <row r="2747" spans="1:10" ht="12" customHeight="1" x14ac:dyDescent="0.3">
      <c r="A2747" s="597" t="s">
        <v>2048</v>
      </c>
      <c r="B2747" s="597" t="s">
        <v>242</v>
      </c>
      <c r="C2747" s="597" t="s">
        <v>2354</v>
      </c>
      <c r="D2747" s="597" t="s">
        <v>251</v>
      </c>
      <c r="E2747" s="597" t="s">
        <v>3</v>
      </c>
      <c r="F2747" s="597" t="s">
        <v>1645</v>
      </c>
      <c r="G2747" s="597" t="s">
        <v>2361</v>
      </c>
      <c r="H2747" s="598" t="str">
        <f t="shared" si="86"/>
        <v>FORMAÇÃO DE RECURSOS HUMANOS;INSTITUIÇÃO CREDENCIADA;;PRIVADA;SIM;EQUIPAMENTO E MATERIAL PERMANENTE;EQUIPAMENTO</v>
      </c>
      <c r="I2747" s="599" t="s">
        <v>1567</v>
      </c>
      <c r="J2747" s="600" t="str">
        <f t="shared" si="87"/>
        <v>DESPESA NÃO ADMITIDA COM RECURSOS DA CLÁUSULA DE P,D&amp;I, CONSIDERANDO O EXECUTOR E A QUALIFICAÇÃO DO PROJETO OU PROGRAMA</v>
      </c>
    </row>
    <row r="2748" spans="1:10" ht="12" customHeight="1" x14ac:dyDescent="0.3">
      <c r="A2748" s="597" t="s">
        <v>2048</v>
      </c>
      <c r="B2748" s="597" t="s">
        <v>242</v>
      </c>
      <c r="C2748" s="597" t="s">
        <v>2354</v>
      </c>
      <c r="D2748" s="597" t="s">
        <v>251</v>
      </c>
      <c r="E2748" s="597" t="s">
        <v>3</v>
      </c>
      <c r="F2748" s="597" t="s">
        <v>1645</v>
      </c>
      <c r="G2748" s="597" t="s">
        <v>1248</v>
      </c>
      <c r="H2748" s="598" t="str">
        <f t="shared" si="86"/>
        <v>FORMAÇÃO DE RECURSOS HUMANOS;INSTITUIÇÃO CREDENCIADA;;PRIVADA;SIM;EQUIPAMENTO E MATERIAL PERMANENTE;MATERIAL PERMANENTE</v>
      </c>
      <c r="I2748" s="599" t="s">
        <v>1567</v>
      </c>
      <c r="J2748" s="600" t="str">
        <f t="shared" si="87"/>
        <v>DESPESA NÃO ADMITIDA COM RECURSOS DA CLÁUSULA DE P,D&amp;I, CONSIDERANDO O EXECUTOR E A QUALIFICAÇÃO DO PROJETO OU PROGRAMA</v>
      </c>
    </row>
    <row r="2749" spans="1:10" ht="12" customHeight="1" x14ac:dyDescent="0.3">
      <c r="A2749" s="597" t="s">
        <v>2048</v>
      </c>
      <c r="B2749" s="597" t="s">
        <v>242</v>
      </c>
      <c r="C2749" s="597" t="s">
        <v>2354</v>
      </c>
      <c r="D2749" s="597" t="s">
        <v>251</v>
      </c>
      <c r="E2749" s="597" t="s">
        <v>3</v>
      </c>
      <c r="F2749" s="597" t="s">
        <v>448</v>
      </c>
      <c r="G2749" s="597" t="s">
        <v>2062</v>
      </c>
      <c r="H2749" s="598" t="str">
        <f t="shared" si="86"/>
        <v>FORMAÇÃO DE RECURSOS HUMANOS;INSTITUIÇÃO CREDENCIADA;;PRIVADA;SIM;EQUIPE;BOLSA - ALUNO DE GRADUAÇÃO OU PÓS-GRADUAÇÃO</v>
      </c>
      <c r="I2749" s="599" t="s">
        <v>1567</v>
      </c>
      <c r="J2749" s="600" t="str">
        <f t="shared" si="87"/>
        <v>DESPESA NÃO ADMITIDA COM RECURSOS DA CLÁUSULA DE P,D&amp;I, CONSIDERANDO O EXECUTOR E A QUALIFICAÇÃO DO PROJETO OU PROGRAMA</v>
      </c>
    </row>
    <row r="2750" spans="1:10" ht="12" customHeight="1" x14ac:dyDescent="0.3">
      <c r="A2750" s="597" t="s">
        <v>2048</v>
      </c>
      <c r="B2750" s="597" t="s">
        <v>242</v>
      </c>
      <c r="C2750" s="597" t="s">
        <v>2354</v>
      </c>
      <c r="D2750" s="597" t="s">
        <v>251</v>
      </c>
      <c r="E2750" s="597" t="s">
        <v>3</v>
      </c>
      <c r="F2750" s="597" t="s">
        <v>448</v>
      </c>
      <c r="G2750" s="597" t="s">
        <v>2061</v>
      </c>
      <c r="H2750" s="598" t="str">
        <f t="shared" si="86"/>
        <v>FORMAÇÃO DE RECURSOS HUMANOS;INSTITUIÇÃO CREDENCIADA;;PRIVADA;SIM;EQUIPE;BOLSA - DOCENTE OU PESQUISADOR DA INSTITUIÇÃO</v>
      </c>
      <c r="I2750" s="599" t="s">
        <v>1567</v>
      </c>
      <c r="J2750" s="600" t="str">
        <f t="shared" si="87"/>
        <v>DESPESA NÃO ADMITIDA COM RECURSOS DA CLÁUSULA DE P,D&amp;I, CONSIDERANDO O EXECUTOR E A QUALIFICAÇÃO DO PROJETO OU PROGRAMA</v>
      </c>
    </row>
    <row r="2751" spans="1:10" ht="12" customHeight="1" x14ac:dyDescent="0.3">
      <c r="A2751" s="597" t="s">
        <v>2048</v>
      </c>
      <c r="B2751" s="597" t="s">
        <v>242</v>
      </c>
      <c r="C2751" s="597" t="s">
        <v>2354</v>
      </c>
      <c r="D2751" s="597" t="s">
        <v>251</v>
      </c>
      <c r="E2751" s="597" t="s">
        <v>3</v>
      </c>
      <c r="F2751" s="597" t="s">
        <v>448</v>
      </c>
      <c r="G2751" s="597" t="s">
        <v>2063</v>
      </c>
      <c r="H2751" s="598" t="str">
        <f t="shared" si="86"/>
        <v>FORMAÇÃO DE RECURSOS HUMANOS;INSTITUIÇÃO CREDENCIADA;;PRIVADA;SIM;EQUIPE;BOLSA - PESQUISADOR VISITANTE</v>
      </c>
      <c r="I2751" s="599" t="s">
        <v>1567</v>
      </c>
      <c r="J2751" s="600" t="str">
        <f t="shared" si="87"/>
        <v>DESPESA NÃO ADMITIDA COM RECURSOS DA CLÁUSULA DE P,D&amp;I, CONSIDERANDO O EXECUTOR E A QUALIFICAÇÃO DO PROJETO OU PROGRAMA</v>
      </c>
    </row>
    <row r="2752" spans="1:10" ht="12" customHeight="1" x14ac:dyDescent="0.3">
      <c r="A2752" s="597" t="s">
        <v>2048</v>
      </c>
      <c r="B2752" s="597" t="s">
        <v>242</v>
      </c>
      <c r="C2752" s="597" t="s">
        <v>2354</v>
      </c>
      <c r="D2752" s="597" t="s">
        <v>251</v>
      </c>
      <c r="E2752" s="597" t="s">
        <v>3</v>
      </c>
      <c r="F2752" s="597" t="s">
        <v>448</v>
      </c>
      <c r="G2752" s="597" t="s">
        <v>1641</v>
      </c>
      <c r="H2752" s="598" t="str">
        <f t="shared" si="86"/>
        <v>FORMAÇÃO DE RECURSOS HUMANOS;INSTITUIÇÃO CREDENCIADA;;PRIVADA;SIM;EQUIPE;REMUNERAÇÃO DIRETA</v>
      </c>
      <c r="I2752" s="599" t="s">
        <v>1567</v>
      </c>
      <c r="J2752" s="600" t="str">
        <f t="shared" si="87"/>
        <v>DESPESA NÃO ADMITIDA COM RECURSOS DA CLÁUSULA DE P,D&amp;I, CONSIDERANDO O EXECUTOR E A QUALIFICAÇÃO DO PROJETO OU PROGRAMA</v>
      </c>
    </row>
    <row r="2753" spans="1:10" ht="12" customHeight="1" x14ac:dyDescent="0.3">
      <c r="A2753" s="597" t="s">
        <v>2048</v>
      </c>
      <c r="B2753" s="597" t="s">
        <v>242</v>
      </c>
      <c r="C2753" s="597" t="s">
        <v>2354</v>
      </c>
      <c r="D2753" s="597" t="s">
        <v>251</v>
      </c>
      <c r="E2753" s="597" t="s">
        <v>3</v>
      </c>
      <c r="F2753" s="597" t="s">
        <v>1642</v>
      </c>
      <c r="G2753" s="597" t="s">
        <v>2202</v>
      </c>
      <c r="H2753" s="598" t="str">
        <f t="shared" si="86"/>
        <v>FORMAÇÃO DE RECURSOS HUMANOS;INSTITUIÇÃO CREDENCIADA;;PRIVADA;SIM;MATERIAL DE CONSUMO;NA</v>
      </c>
      <c r="I2753" s="599" t="s">
        <v>1567</v>
      </c>
      <c r="J2753" s="600" t="str">
        <f t="shared" si="87"/>
        <v>DESPESA NÃO ADMITIDA COM RECURSOS DA CLÁUSULA DE P,D&amp;I, CONSIDERANDO O EXECUTOR E A QUALIFICAÇÃO DO PROJETO OU PROGRAMA</v>
      </c>
    </row>
    <row r="2754" spans="1:10" ht="12" customHeight="1" x14ac:dyDescent="0.3">
      <c r="A2754" s="597" t="s">
        <v>2048</v>
      </c>
      <c r="B2754" s="597" t="s">
        <v>242</v>
      </c>
      <c r="C2754" s="597" t="s">
        <v>2354</v>
      </c>
      <c r="D2754" s="597" t="s">
        <v>251</v>
      </c>
      <c r="E2754" s="597" t="s">
        <v>3</v>
      </c>
      <c r="F2754" s="597" t="s">
        <v>1644</v>
      </c>
      <c r="G2754" s="597" t="s">
        <v>2066</v>
      </c>
      <c r="H2754" s="598" t="str">
        <f t="shared" si="86"/>
        <v>FORMAÇÃO DE RECURSOS HUMANOS;INSTITUIÇÃO CREDENCIADA;;PRIVADA;SIM;OBRAS E INSTALACOES;AMPLIAÇÃO DE ÁREA DE EDIFICAÇÃO</v>
      </c>
      <c r="I2754" s="599" t="s">
        <v>1567</v>
      </c>
      <c r="J2754" s="600" t="str">
        <f t="shared" si="87"/>
        <v>DESPESA NÃO ADMITIDA COM RECURSOS DA CLÁUSULA DE P,D&amp;I, CONSIDERANDO O EXECUTOR E A QUALIFICAÇÃO DO PROJETO OU PROGRAMA</v>
      </c>
    </row>
    <row r="2755" spans="1:10" ht="12" customHeight="1" x14ac:dyDescent="0.3">
      <c r="A2755" s="597" t="s">
        <v>2048</v>
      </c>
      <c r="B2755" s="597" t="s">
        <v>242</v>
      </c>
      <c r="C2755" s="597" t="s">
        <v>2354</v>
      </c>
      <c r="D2755" s="597" t="s">
        <v>251</v>
      </c>
      <c r="E2755" s="597" t="s">
        <v>3</v>
      </c>
      <c r="F2755" s="597" t="s">
        <v>1644</v>
      </c>
      <c r="G2755" s="597" t="s">
        <v>258</v>
      </c>
      <c r="H2755" s="598" t="str">
        <f t="shared" si="86"/>
        <v>FORMAÇÃO DE RECURSOS HUMANOS;INSTITUIÇÃO CREDENCIADA;;PRIVADA;SIM;OBRAS E INSTALACOES;CONSTRUÇÃO DE NOVA EDIFICAÇÃO</v>
      </c>
      <c r="I2755" s="599" t="s">
        <v>1567</v>
      </c>
      <c r="J2755" s="600" t="str">
        <f t="shared" si="87"/>
        <v>DESPESA NÃO ADMITIDA COM RECURSOS DA CLÁUSULA DE P,D&amp;I, CONSIDERANDO O EXECUTOR E A QUALIFICAÇÃO DO PROJETO OU PROGRAMA</v>
      </c>
    </row>
    <row r="2756" spans="1:10" ht="12" customHeight="1" x14ac:dyDescent="0.3">
      <c r="A2756" s="597" t="s">
        <v>2048</v>
      </c>
      <c r="B2756" s="597" t="s">
        <v>242</v>
      </c>
      <c r="C2756" s="597" t="s">
        <v>2354</v>
      </c>
      <c r="D2756" s="597" t="s">
        <v>251</v>
      </c>
      <c r="E2756" s="597" t="s">
        <v>3</v>
      </c>
      <c r="F2756" s="597" t="s">
        <v>1644</v>
      </c>
      <c r="G2756" s="597" t="s">
        <v>2067</v>
      </c>
      <c r="H2756" s="598" t="str">
        <f t="shared" si="86"/>
        <v>FORMAÇÃO DE RECURSOS HUMANOS;INSTITUIÇÃO CREDENCIADA;;PRIVADA;SIM;OBRAS E INSTALACOES;PROJETO EXECUTIVO E ESTUDOS TÉCNICOS</v>
      </c>
      <c r="I2756" s="599" t="s">
        <v>1567</v>
      </c>
      <c r="J2756" s="600" t="str">
        <f t="shared" si="87"/>
        <v>DESPESA NÃO ADMITIDA COM RECURSOS DA CLÁUSULA DE P,D&amp;I, CONSIDERANDO O EXECUTOR E A QUALIFICAÇÃO DO PROJETO OU PROGRAMA</v>
      </c>
    </row>
    <row r="2757" spans="1:10" ht="12" customHeight="1" x14ac:dyDescent="0.3">
      <c r="A2757" s="597" t="s">
        <v>2048</v>
      </c>
      <c r="B2757" s="597" t="s">
        <v>242</v>
      </c>
      <c r="C2757" s="597" t="s">
        <v>2354</v>
      </c>
      <c r="D2757" s="597" t="s">
        <v>251</v>
      </c>
      <c r="E2757" s="597" t="s">
        <v>3</v>
      </c>
      <c r="F2757" s="597" t="s">
        <v>1644</v>
      </c>
      <c r="G2757" s="597" t="s">
        <v>219</v>
      </c>
      <c r="H2757" s="598" t="str">
        <f t="shared" si="86"/>
        <v>FORMAÇÃO DE RECURSOS HUMANOS;INSTITUIÇÃO CREDENCIADA;;PRIVADA;SIM;OBRAS E INSTALACOES;REFORMA DE EDIFICAÇÃO</v>
      </c>
      <c r="I2757" s="599" t="s">
        <v>1567</v>
      </c>
      <c r="J2757" s="600" t="str">
        <f t="shared" si="87"/>
        <v>DESPESA NÃO ADMITIDA COM RECURSOS DA CLÁUSULA DE P,D&amp;I, CONSIDERANDO O EXECUTOR E A QUALIFICAÇÃO DO PROJETO OU PROGRAMA</v>
      </c>
    </row>
    <row r="2758" spans="1:10" ht="12" customHeight="1" x14ac:dyDescent="0.3">
      <c r="A2758" s="597" t="s">
        <v>2048</v>
      </c>
      <c r="B2758" s="597" t="s">
        <v>242</v>
      </c>
      <c r="C2758" s="597" t="s">
        <v>2354</v>
      </c>
      <c r="D2758" s="597" t="s">
        <v>251</v>
      </c>
      <c r="E2758" s="597" t="s">
        <v>3</v>
      </c>
      <c r="F2758" s="597" t="s">
        <v>1644</v>
      </c>
      <c r="G2758" s="597" t="s">
        <v>2065</v>
      </c>
      <c r="H2758" s="598" t="str">
        <f t="shared" si="86"/>
        <v>FORMAÇÃO DE RECURSOS HUMANOS;INSTITUIÇÃO CREDENCIADA;;PRIVADA;SIM;OBRAS E INSTALACOES;SERVIÇO TÉCNICO DE APOIO - INFRAESTRUTURA</v>
      </c>
      <c r="I2758" s="599" t="s">
        <v>1567</v>
      </c>
      <c r="J2758" s="600" t="str">
        <f t="shared" si="87"/>
        <v>DESPESA NÃO ADMITIDA COM RECURSOS DA CLÁUSULA DE P,D&amp;I, CONSIDERANDO O EXECUTOR E A QUALIFICAÇÃO DO PROJETO OU PROGRAMA</v>
      </c>
    </row>
    <row r="2759" spans="1:10" ht="12" customHeight="1" x14ac:dyDescent="0.3">
      <c r="A2759" s="597" t="s">
        <v>2048</v>
      </c>
      <c r="B2759" s="597" t="s">
        <v>242</v>
      </c>
      <c r="C2759" s="597" t="s">
        <v>2354</v>
      </c>
      <c r="D2759" s="597" t="s">
        <v>251</v>
      </c>
      <c r="E2759" s="597" t="s">
        <v>3</v>
      </c>
      <c r="F2759" s="597" t="s">
        <v>10</v>
      </c>
      <c r="G2759" s="597" t="s">
        <v>1649</v>
      </c>
      <c r="H2759" s="598" t="str">
        <f t="shared" si="86"/>
        <v>FORMAÇÃO DE RECURSOS HUMANOS;INSTITUIÇÃO CREDENCIADA;;PRIVADA;SIM;OUTRAS DESPESAS;DESPESA DE IMPORTACAO</v>
      </c>
      <c r="I2759" s="599" t="s">
        <v>1567</v>
      </c>
      <c r="J2759" s="600" t="str">
        <f t="shared" si="87"/>
        <v>DESPESA NÃO ADMITIDA COM RECURSOS DA CLÁUSULA DE P,D&amp;I, CONSIDERANDO O EXECUTOR E A QUALIFICAÇÃO DO PROJETO OU PROGRAMA</v>
      </c>
    </row>
    <row r="2760" spans="1:10" ht="12" customHeight="1" x14ac:dyDescent="0.3">
      <c r="A2760" s="597" t="s">
        <v>2048</v>
      </c>
      <c r="B2760" s="597" t="s">
        <v>242</v>
      </c>
      <c r="C2760" s="597" t="s">
        <v>2354</v>
      </c>
      <c r="D2760" s="597" t="s">
        <v>251</v>
      </c>
      <c r="E2760" s="597" t="s">
        <v>3</v>
      </c>
      <c r="F2760" s="597" t="s">
        <v>10</v>
      </c>
      <c r="G2760" s="597" t="s">
        <v>1650</v>
      </c>
      <c r="H2760" s="598" t="str">
        <f t="shared" si="86"/>
        <v>FORMAÇÃO DE RECURSOS HUMANOS;INSTITUIÇÃO CREDENCIADA;;PRIVADA;SIM;OUTRAS DESPESAS;DESPESA OPERACIONAL E ADMINISTRATIVA</v>
      </c>
      <c r="I2760" s="599" t="s">
        <v>1575</v>
      </c>
      <c r="J2760" s="600" t="str">
        <f t="shared" si="87"/>
        <v/>
      </c>
    </row>
    <row r="2761" spans="1:10" ht="12" customHeight="1" x14ac:dyDescent="0.3">
      <c r="A2761" s="597" t="s">
        <v>2048</v>
      </c>
      <c r="B2761" s="597" t="s">
        <v>242</v>
      </c>
      <c r="C2761" s="597" t="s">
        <v>2354</v>
      </c>
      <c r="D2761" s="597" t="s">
        <v>251</v>
      </c>
      <c r="E2761" s="597" t="s">
        <v>3</v>
      </c>
      <c r="F2761" s="597" t="s">
        <v>10</v>
      </c>
      <c r="G2761" s="597" t="s">
        <v>277</v>
      </c>
      <c r="H2761" s="598" t="str">
        <f t="shared" si="86"/>
        <v>FORMAÇÃO DE RECURSOS HUMANOS;INSTITUIÇÃO CREDENCIADA;;PRIVADA;SIM;OUTRAS DESPESAS;RESSARCIMENTO DE CUSTOS INDIRETOS</v>
      </c>
      <c r="I2761" s="599" t="s">
        <v>1567</v>
      </c>
      <c r="J2761" s="600" t="str">
        <f t="shared" si="87"/>
        <v>DESPESA NÃO ADMITIDA COM RECURSOS DA CLÁUSULA DE P,D&amp;I, CONSIDERANDO O EXECUTOR E A QUALIFICAÇÃO DO PROJETO OU PROGRAMA</v>
      </c>
    </row>
    <row r="2762" spans="1:10" ht="12" customHeight="1" x14ac:dyDescent="0.3">
      <c r="A2762" s="597" t="s">
        <v>2048</v>
      </c>
      <c r="B2762" s="597" t="s">
        <v>242</v>
      </c>
      <c r="C2762" s="597" t="s">
        <v>2354</v>
      </c>
      <c r="D2762" s="597" t="s">
        <v>251</v>
      </c>
      <c r="E2762" s="597" t="s">
        <v>3</v>
      </c>
      <c r="F2762" s="597" t="s">
        <v>317</v>
      </c>
      <c r="G2762" s="597" t="s">
        <v>2060</v>
      </c>
      <c r="H2762" s="598" t="str">
        <f t="shared" si="86"/>
        <v>FORMAÇÃO DE RECURSOS HUMANOS;INSTITUIÇÃO CREDENCIADA;;PRIVADA;SIM;OUTROS BENS E DIREITOS;DADO GEOLÓGICO, GEOQUÍMICO OU GEOFÍSICO PÚBLICO</v>
      </c>
      <c r="I2762" s="599" t="s">
        <v>1567</v>
      </c>
      <c r="J2762" s="600" t="str">
        <f t="shared" si="87"/>
        <v>DESPESA NÃO ADMITIDA COM RECURSOS DA CLÁUSULA DE P,D&amp;I, CONSIDERANDO O EXECUTOR E A QUALIFICAÇÃO DO PROJETO OU PROGRAMA</v>
      </c>
    </row>
    <row r="2763" spans="1:10" ht="12" customHeight="1" x14ac:dyDescent="0.3">
      <c r="A2763" s="597" t="s">
        <v>2048</v>
      </c>
      <c r="B2763" s="597" t="s">
        <v>242</v>
      </c>
      <c r="C2763" s="597" t="s">
        <v>2354</v>
      </c>
      <c r="D2763" s="597" t="s">
        <v>251</v>
      </c>
      <c r="E2763" s="597" t="s">
        <v>3</v>
      </c>
      <c r="F2763" s="597" t="s">
        <v>317</v>
      </c>
      <c r="G2763" s="597" t="s">
        <v>220</v>
      </c>
      <c r="H2763" s="598" t="str">
        <f t="shared" ref="H2763:H2824" si="88">CONCATENATE(A2763,$H$2,B2763,$H$2,C2763,$H$2,D2763,$H$2,E2763,$H$2,F2763,$H$2,G2763)</f>
        <v>FORMAÇÃO DE RECURSOS HUMANOS;INSTITUIÇÃO CREDENCIADA;;PRIVADA;SIM;OUTROS BENS E DIREITOS;DADO NÃO REGULADO PELA ANP</v>
      </c>
      <c r="I2763" s="599" t="s">
        <v>1567</v>
      </c>
      <c r="J2763" s="600" t="str">
        <f t="shared" ref="J2763:J2824" si="89">IF(I2763="N",J$3,"")</f>
        <v>DESPESA NÃO ADMITIDA COM RECURSOS DA CLÁUSULA DE P,D&amp;I, CONSIDERANDO O EXECUTOR E A QUALIFICAÇÃO DO PROJETO OU PROGRAMA</v>
      </c>
    </row>
    <row r="2764" spans="1:10" ht="12" customHeight="1" x14ac:dyDescent="0.3">
      <c r="A2764" s="597" t="s">
        <v>2048</v>
      </c>
      <c r="B2764" s="597" t="s">
        <v>242</v>
      </c>
      <c r="C2764" s="597" t="s">
        <v>2354</v>
      </c>
      <c r="D2764" s="597" t="s">
        <v>251</v>
      </c>
      <c r="E2764" s="597" t="s">
        <v>3</v>
      </c>
      <c r="F2764" s="597" t="s">
        <v>317</v>
      </c>
      <c r="G2764" s="597" t="s">
        <v>215</v>
      </c>
      <c r="H2764" s="598" t="str">
        <f t="shared" si="88"/>
        <v>FORMAÇÃO DE RECURSOS HUMANOS;INSTITUIÇÃO CREDENCIADA;;PRIVADA;SIM;OUTROS BENS E DIREITOS;MATERIAL BIBLIOGRÁFICO</v>
      </c>
      <c r="I2764" s="599" t="s">
        <v>1567</v>
      </c>
      <c r="J2764" s="600" t="str">
        <f t="shared" si="89"/>
        <v>DESPESA NÃO ADMITIDA COM RECURSOS DA CLÁUSULA DE P,D&amp;I, CONSIDERANDO O EXECUTOR E A QUALIFICAÇÃO DO PROJETO OU PROGRAMA</v>
      </c>
    </row>
    <row r="2765" spans="1:10" ht="12" customHeight="1" x14ac:dyDescent="0.3">
      <c r="A2765" s="597" t="s">
        <v>2048</v>
      </c>
      <c r="B2765" s="597" t="s">
        <v>242</v>
      </c>
      <c r="C2765" s="597" t="s">
        <v>2354</v>
      </c>
      <c r="D2765" s="597" t="s">
        <v>251</v>
      </c>
      <c r="E2765" s="597" t="s">
        <v>3</v>
      </c>
      <c r="F2765" s="597" t="s">
        <v>317</v>
      </c>
      <c r="G2765" s="597" t="s">
        <v>2068</v>
      </c>
      <c r="H2765" s="598" t="str">
        <f t="shared" si="88"/>
        <v>FORMAÇÃO DE RECURSOS HUMANOS;INSTITUIÇÃO CREDENCIADA;;PRIVADA;SIM;OUTROS BENS E DIREITOS;OUTRO (ESPECIFIQUE)</v>
      </c>
      <c r="I2765" s="599" t="s">
        <v>1567</v>
      </c>
      <c r="J2765" s="600" t="str">
        <f t="shared" si="89"/>
        <v>DESPESA NÃO ADMITIDA COM RECURSOS DA CLÁUSULA DE P,D&amp;I, CONSIDERANDO O EXECUTOR E A QUALIFICAÇÃO DO PROJETO OU PROGRAMA</v>
      </c>
    </row>
    <row r="2766" spans="1:10" ht="12" customHeight="1" x14ac:dyDescent="0.3">
      <c r="A2766" s="597" t="s">
        <v>2048</v>
      </c>
      <c r="B2766" s="597" t="s">
        <v>242</v>
      </c>
      <c r="C2766" s="597" t="s">
        <v>2354</v>
      </c>
      <c r="D2766" s="597" t="s">
        <v>251</v>
      </c>
      <c r="E2766" s="597" t="s">
        <v>3</v>
      </c>
      <c r="F2766" s="597" t="s">
        <v>317</v>
      </c>
      <c r="G2766" s="597" t="s">
        <v>321</v>
      </c>
      <c r="H2766" s="598" t="str">
        <f t="shared" si="88"/>
        <v>FORMAÇÃO DE RECURSOS HUMANOS;INSTITUIÇÃO CREDENCIADA;;PRIVADA;SIM;OUTROS BENS E DIREITOS;SOFTWARE</v>
      </c>
      <c r="I2766" s="599" t="s">
        <v>1567</v>
      </c>
      <c r="J2766" s="600" t="str">
        <f t="shared" si="89"/>
        <v>DESPESA NÃO ADMITIDA COM RECURSOS DA CLÁUSULA DE P,D&amp;I, CONSIDERANDO O EXECUTOR E A QUALIFICAÇÃO DO PROJETO OU PROGRAMA</v>
      </c>
    </row>
    <row r="2767" spans="1:10" ht="12" customHeight="1" x14ac:dyDescent="0.3">
      <c r="A2767" s="597" t="s">
        <v>2048</v>
      </c>
      <c r="B2767" s="597" t="s">
        <v>242</v>
      </c>
      <c r="C2767" s="597" t="s">
        <v>2354</v>
      </c>
      <c r="D2767" s="597" t="s">
        <v>251</v>
      </c>
      <c r="E2767" s="597" t="s">
        <v>3</v>
      </c>
      <c r="F2767" s="597" t="s">
        <v>409</v>
      </c>
      <c r="G2767" s="597" t="s">
        <v>2202</v>
      </c>
      <c r="H2767" s="598" t="str">
        <f t="shared" si="88"/>
        <v>FORMAÇÃO DE RECURSOS HUMANOS;INSTITUIÇÃO CREDENCIADA;;PRIVADA;SIM;PASSAGENS;NA</v>
      </c>
      <c r="I2767" s="599" t="s">
        <v>1567</v>
      </c>
      <c r="J2767" s="600" t="str">
        <f t="shared" si="89"/>
        <v>DESPESA NÃO ADMITIDA COM RECURSOS DA CLÁUSULA DE P,D&amp;I, CONSIDERANDO O EXECUTOR E A QUALIFICAÇÃO DO PROJETO OU PROGRAMA</v>
      </c>
    </row>
    <row r="2768" spans="1:10" ht="12" customHeight="1" x14ac:dyDescent="0.3">
      <c r="A2768" s="597" t="s">
        <v>2048</v>
      </c>
      <c r="B2768" s="597" t="s">
        <v>242</v>
      </c>
      <c r="C2768" s="597" t="s">
        <v>2354</v>
      </c>
      <c r="D2768" s="597" t="s">
        <v>251</v>
      </c>
      <c r="E2768" s="597" t="s">
        <v>3</v>
      </c>
      <c r="F2768" s="597" t="s">
        <v>1705</v>
      </c>
      <c r="G2768" s="597" t="s">
        <v>2058</v>
      </c>
      <c r="H2768" s="598" t="str">
        <f t="shared" si="88"/>
        <v>FORMAÇÃO DE RECURSOS HUMANOS;INSTITUIÇÃO CREDENCIADA;;PRIVADA;SIM;PROTOTIPO;MATERIAL OU COMPONENTE - PROTÓTIPO OU UNIDADE PILOTO</v>
      </c>
      <c r="I2768" s="599" t="s">
        <v>1567</v>
      </c>
      <c r="J2768" s="600" t="str">
        <f t="shared" si="89"/>
        <v>DESPESA NÃO ADMITIDA COM RECURSOS DA CLÁUSULA DE P,D&amp;I, CONSIDERANDO O EXECUTOR E A QUALIFICAÇÃO DO PROJETO OU PROGRAMA</v>
      </c>
    </row>
    <row r="2769" spans="1:10" ht="12" customHeight="1" x14ac:dyDescent="0.3">
      <c r="A2769" s="597" t="s">
        <v>2048</v>
      </c>
      <c r="B2769" s="597" t="s">
        <v>242</v>
      </c>
      <c r="C2769" s="597" t="s">
        <v>2354</v>
      </c>
      <c r="D2769" s="597" t="s">
        <v>251</v>
      </c>
      <c r="E2769" s="597" t="s">
        <v>3</v>
      </c>
      <c r="F2769" s="597" t="s">
        <v>1705</v>
      </c>
      <c r="G2769" s="597" t="s">
        <v>2059</v>
      </c>
      <c r="H2769" s="598" t="str">
        <f t="shared" si="88"/>
        <v>FORMAÇÃO DE RECURSOS HUMANOS;INSTITUIÇÃO CREDENCIADA;;PRIVADA;SIM;PROTOTIPO;SERVIÇO DE TERCEIRO - PROTÓTIPO OU UNIDADE PILOTO</v>
      </c>
      <c r="I2769" s="599" t="s">
        <v>1567</v>
      </c>
      <c r="J2769" s="600" t="str">
        <f t="shared" si="89"/>
        <v>DESPESA NÃO ADMITIDA COM RECURSOS DA CLÁUSULA DE P,D&amp;I, CONSIDERANDO O EXECUTOR E A QUALIFICAÇÃO DO PROJETO OU PROGRAMA</v>
      </c>
    </row>
    <row r="2770" spans="1:10" ht="12" customHeight="1" x14ac:dyDescent="0.3">
      <c r="A2770" s="597" t="s">
        <v>2048</v>
      </c>
      <c r="B2770" s="597" t="s">
        <v>242</v>
      </c>
      <c r="C2770" s="597" t="s">
        <v>2354</v>
      </c>
      <c r="D2770" s="597" t="s">
        <v>251</v>
      </c>
      <c r="E2770" s="597" t="s">
        <v>3</v>
      </c>
      <c r="F2770" s="597" t="s">
        <v>303</v>
      </c>
      <c r="G2770" s="597" t="s">
        <v>1647</v>
      </c>
      <c r="H2770" s="598" t="str">
        <f t="shared" si="88"/>
        <v>FORMAÇÃO DE RECURSOS HUMANOS;INSTITUIÇÃO CREDENCIADA;;PRIVADA;SIM;RECURSOS HUMANOS;BOLSA</v>
      </c>
      <c r="I2770" s="599" t="s">
        <v>1575</v>
      </c>
      <c r="J2770" s="600" t="str">
        <f t="shared" si="89"/>
        <v/>
      </c>
    </row>
    <row r="2771" spans="1:10" ht="12" customHeight="1" x14ac:dyDescent="0.3">
      <c r="A2771" s="597" t="s">
        <v>2048</v>
      </c>
      <c r="B2771" s="597" t="s">
        <v>242</v>
      </c>
      <c r="C2771" s="597" t="s">
        <v>2354</v>
      </c>
      <c r="D2771" s="597" t="s">
        <v>251</v>
      </c>
      <c r="E2771" s="597" t="s">
        <v>3</v>
      </c>
      <c r="F2771" s="597" t="s">
        <v>303</v>
      </c>
      <c r="G2771" s="597" t="s">
        <v>270</v>
      </c>
      <c r="H2771" s="598" t="str">
        <f t="shared" si="88"/>
        <v>FORMAÇÃO DE RECURSOS HUMANOS;INSTITUIÇÃO CREDENCIADA;;PRIVADA;SIM;RECURSOS HUMANOS;TAXA DE BANCADA</v>
      </c>
      <c r="I2771" s="599" t="s">
        <v>1575</v>
      </c>
      <c r="J2771" s="600" t="str">
        <f t="shared" si="89"/>
        <v/>
      </c>
    </row>
    <row r="2772" spans="1:10" ht="12" customHeight="1" x14ac:dyDescent="0.3">
      <c r="A2772" s="597" t="s">
        <v>2048</v>
      </c>
      <c r="B2772" s="597" t="s">
        <v>242</v>
      </c>
      <c r="C2772" s="597" t="s">
        <v>2354</v>
      </c>
      <c r="D2772" s="597" t="s">
        <v>251</v>
      </c>
      <c r="E2772" s="597" t="s">
        <v>3</v>
      </c>
      <c r="F2772" s="597" t="s">
        <v>2357</v>
      </c>
      <c r="G2772" s="597" t="s">
        <v>232</v>
      </c>
      <c r="H2772" s="598" t="str">
        <f t="shared" si="88"/>
        <v>FORMAÇÃO DE RECURSOS HUMANOS;INSTITUIÇÃO CREDENCIADA;;PRIVADA;SIM;SERVICOS;OUTRO SERVIÇO DE APOIO</v>
      </c>
      <c r="I2772" s="599" t="s">
        <v>1567</v>
      </c>
      <c r="J2772" s="600" t="str">
        <f t="shared" si="89"/>
        <v>DESPESA NÃO ADMITIDA COM RECURSOS DA CLÁUSULA DE P,D&amp;I, CONSIDERANDO O EXECUTOR E A QUALIFICAÇÃO DO PROJETO OU PROGRAMA</v>
      </c>
    </row>
    <row r="2773" spans="1:10" ht="12" customHeight="1" x14ac:dyDescent="0.3">
      <c r="A2773" s="597" t="s">
        <v>2048</v>
      </c>
      <c r="B2773" s="597" t="s">
        <v>242</v>
      </c>
      <c r="C2773" s="597" t="s">
        <v>2354</v>
      </c>
      <c r="D2773" s="597" t="s">
        <v>251</v>
      </c>
      <c r="E2773" s="597" t="s">
        <v>3</v>
      </c>
      <c r="F2773" s="597" t="s">
        <v>2357</v>
      </c>
      <c r="G2773" s="597" t="s">
        <v>221</v>
      </c>
      <c r="H2773" s="598" t="str">
        <f t="shared" si="88"/>
        <v>FORMAÇÃO DE RECURSOS HUMANOS;INSTITUIÇÃO CREDENCIADA;;PRIVADA;SIM;SERVICOS;PERFURAÇÃO DE POÇO ESTRATIGRÁFICO</v>
      </c>
      <c r="I2773" s="599" t="s">
        <v>1567</v>
      </c>
      <c r="J2773" s="600" t="str">
        <f t="shared" si="89"/>
        <v>DESPESA NÃO ADMITIDA COM RECURSOS DA CLÁUSULA DE P,D&amp;I, CONSIDERANDO O EXECUTOR E A QUALIFICAÇÃO DO PROJETO OU PROGRAMA</v>
      </c>
    </row>
    <row r="2774" spans="1:10" ht="12" customHeight="1" x14ac:dyDescent="0.3">
      <c r="A2774" s="597" t="s">
        <v>2048</v>
      </c>
      <c r="B2774" s="597" t="s">
        <v>242</v>
      </c>
      <c r="C2774" s="597" t="s">
        <v>2354</v>
      </c>
      <c r="D2774" s="597" t="s">
        <v>251</v>
      </c>
      <c r="E2774" s="597" t="s">
        <v>3</v>
      </c>
      <c r="F2774" s="597" t="s">
        <v>2357</v>
      </c>
      <c r="G2774" s="597" t="s">
        <v>2055</v>
      </c>
      <c r="H2774" s="598" t="str">
        <f t="shared" si="88"/>
        <v>FORMAÇÃO DE RECURSOS HUMANOS;INSTITUIÇÃO CREDENCIADA;;PRIVADA;SIM;SERVICOS;SERVIÇO DE APOIO PARA AQUISIÇÃO DE DADOS</v>
      </c>
      <c r="I2774" s="599" t="s">
        <v>1567</v>
      </c>
      <c r="J2774" s="600" t="str">
        <f t="shared" si="89"/>
        <v>DESPESA NÃO ADMITIDA COM RECURSOS DA CLÁUSULA DE P,D&amp;I, CONSIDERANDO O EXECUTOR E A QUALIFICAÇÃO DO PROJETO OU PROGRAMA</v>
      </c>
    </row>
    <row r="2775" spans="1:10" ht="12" customHeight="1" x14ac:dyDescent="0.3">
      <c r="A2775" s="597" t="s">
        <v>2048</v>
      </c>
      <c r="B2775" s="597" t="s">
        <v>242</v>
      </c>
      <c r="C2775" s="597" t="s">
        <v>2354</v>
      </c>
      <c r="D2775" s="597" t="s">
        <v>251</v>
      </c>
      <c r="E2775" s="597" t="s">
        <v>3</v>
      </c>
      <c r="F2775" s="597" t="s">
        <v>2357</v>
      </c>
      <c r="G2775" s="597" t="s">
        <v>230</v>
      </c>
      <c r="H2775" s="598" t="str">
        <f t="shared" si="88"/>
        <v>FORMAÇÃO DE RECURSOS HUMANOS;INSTITUIÇÃO CREDENCIADA;;PRIVADA;SIM;SERVICOS;SERVIÇO DE EDITORAÇÃO E IMPRESSÃO</v>
      </c>
      <c r="I2775" s="599" t="s">
        <v>1567</v>
      </c>
      <c r="J2775" s="600" t="str">
        <f t="shared" si="89"/>
        <v>DESPESA NÃO ADMITIDA COM RECURSOS DA CLÁUSULA DE P,D&amp;I, CONSIDERANDO O EXECUTOR E A QUALIFICAÇÃO DO PROJETO OU PROGRAMA</v>
      </c>
    </row>
    <row r="2776" spans="1:10" ht="12" customHeight="1" x14ac:dyDescent="0.3">
      <c r="A2776" s="597" t="s">
        <v>2048</v>
      </c>
      <c r="B2776" s="597" t="s">
        <v>242</v>
      </c>
      <c r="C2776" s="597" t="s">
        <v>2354</v>
      </c>
      <c r="D2776" s="597" t="s">
        <v>251</v>
      </c>
      <c r="E2776" s="597" t="s">
        <v>3</v>
      </c>
      <c r="F2776" s="597" t="s">
        <v>2357</v>
      </c>
      <c r="G2776" s="597" t="s">
        <v>231</v>
      </c>
      <c r="H2776" s="598" t="str">
        <f t="shared" si="88"/>
        <v>FORMAÇÃO DE RECURSOS HUMANOS;INSTITUIÇÃO CREDENCIADA;;PRIVADA;SIM;SERVICOS;SERVIÇO DE LOCOMOÇÃO E TRANSPORTE</v>
      </c>
      <c r="I2776" s="599" t="s">
        <v>1567</v>
      </c>
      <c r="J2776" s="600" t="str">
        <f t="shared" si="89"/>
        <v>DESPESA NÃO ADMITIDA COM RECURSOS DA CLÁUSULA DE P,D&amp;I, CONSIDERANDO O EXECUTOR E A QUALIFICAÇÃO DO PROJETO OU PROGRAMA</v>
      </c>
    </row>
    <row r="2777" spans="1:10" ht="12" customHeight="1" x14ac:dyDescent="0.3">
      <c r="A2777" s="597" t="s">
        <v>2048</v>
      </c>
      <c r="B2777" s="597" t="s">
        <v>242</v>
      </c>
      <c r="C2777" s="597" t="s">
        <v>2354</v>
      </c>
      <c r="D2777" s="597" t="s">
        <v>251</v>
      </c>
      <c r="E2777" s="597" t="s">
        <v>3</v>
      </c>
      <c r="F2777" s="597" t="s">
        <v>2357</v>
      </c>
      <c r="G2777" s="597" t="s">
        <v>2358</v>
      </c>
      <c r="H2777" s="598" t="str">
        <f t="shared" si="88"/>
        <v>FORMAÇÃO DE RECURSOS HUMANOS;INSTITUIÇÃO CREDENCIADA;;PRIVADA;SIM;SERVICOS;SERVIÇO DE MANUTENÇÃO</v>
      </c>
      <c r="I2777" s="599" t="s">
        <v>1567</v>
      </c>
      <c r="J2777" s="600" t="str">
        <f t="shared" si="89"/>
        <v>DESPESA NÃO ADMITIDA COM RECURSOS DA CLÁUSULA DE P,D&amp;I, CONSIDERANDO O EXECUTOR E A QUALIFICAÇÃO DO PROJETO OU PROGRAMA</v>
      </c>
    </row>
    <row r="2778" spans="1:10" ht="12" customHeight="1" x14ac:dyDescent="0.3">
      <c r="A2778" s="597" t="s">
        <v>2048</v>
      </c>
      <c r="B2778" s="597" t="s">
        <v>242</v>
      </c>
      <c r="C2778" s="597" t="s">
        <v>2354</v>
      </c>
      <c r="D2778" s="597" t="s">
        <v>251</v>
      </c>
      <c r="E2778" s="597" t="s">
        <v>3</v>
      </c>
      <c r="F2778" s="597" t="s">
        <v>2357</v>
      </c>
      <c r="G2778" s="597" t="s">
        <v>2399</v>
      </c>
      <c r="H2778" s="598" t="str">
        <f t="shared" si="88"/>
        <v>FORMAÇÃO DE RECURSOS HUMANOS;INSTITUIÇÃO CREDENCIADA;;PRIVADA;SIM;SERVICOS;SERVIÇO TÉCNICO ESPECIALIZADO</v>
      </c>
      <c r="I2778" s="599" t="s">
        <v>1567</v>
      </c>
      <c r="J2778" s="600" t="str">
        <f t="shared" si="89"/>
        <v>DESPESA NÃO ADMITIDA COM RECURSOS DA CLÁUSULA DE P,D&amp;I, CONSIDERANDO O EXECUTOR E A QUALIFICAÇÃO DO PROJETO OU PROGRAMA</v>
      </c>
    </row>
    <row r="2779" spans="1:10" ht="12" customHeight="1" x14ac:dyDescent="0.3">
      <c r="A2779" s="597" t="s">
        <v>2048</v>
      </c>
      <c r="B2779" s="597" t="s">
        <v>242</v>
      </c>
      <c r="C2779" s="597" t="s">
        <v>2354</v>
      </c>
      <c r="D2779" s="597" t="s">
        <v>251</v>
      </c>
      <c r="E2779" s="597" t="s">
        <v>3</v>
      </c>
      <c r="F2779" s="597" t="s">
        <v>2357</v>
      </c>
      <c r="G2779" s="597" t="s">
        <v>2359</v>
      </c>
      <c r="H2779" s="598" t="str">
        <f t="shared" si="88"/>
        <v>FORMAÇÃO DE RECURSOS HUMANOS;INSTITUIÇÃO CREDENCIADA;;PRIVADA;SIM;SERVICOS;SERVIÇOS COMPUTACIONAIS</v>
      </c>
      <c r="I2779" s="599" t="s">
        <v>1567</v>
      </c>
      <c r="J2779" s="600" t="str">
        <f t="shared" si="89"/>
        <v>DESPESA NÃO ADMITIDA COM RECURSOS DA CLÁUSULA DE P,D&amp;I, CONSIDERANDO O EXECUTOR E A QUALIFICAÇÃO DO PROJETO OU PROGRAMA</v>
      </c>
    </row>
    <row r="2780" spans="1:10" ht="12" customHeight="1" x14ac:dyDescent="0.3">
      <c r="A2780" s="597" t="s">
        <v>2048</v>
      </c>
      <c r="B2780" s="597" t="s">
        <v>242</v>
      </c>
      <c r="C2780" s="597" t="s">
        <v>2354</v>
      </c>
      <c r="D2780" s="597" t="s">
        <v>251</v>
      </c>
      <c r="E2780" s="597" t="s">
        <v>3</v>
      </c>
      <c r="F2780" s="597" t="s">
        <v>2357</v>
      </c>
      <c r="G2780" s="597" t="s">
        <v>229</v>
      </c>
      <c r="H2780" s="598" t="str">
        <f t="shared" si="88"/>
        <v>FORMAÇÃO DE RECURSOS HUMANOS;INSTITUIÇÃO CREDENCIADA;;PRIVADA;SIM;SERVICOS;TAXA DE INSCRIÇÃO EM CONGRESSO OU EVENTO</v>
      </c>
      <c r="I2780" s="599" t="s">
        <v>1567</v>
      </c>
      <c r="J2780" s="600" t="str">
        <f t="shared" si="89"/>
        <v>DESPESA NÃO ADMITIDA COM RECURSOS DA CLÁUSULA DE P,D&amp;I, CONSIDERANDO O EXECUTOR E A QUALIFICAÇÃO DO PROJETO OU PROGRAMA</v>
      </c>
    </row>
    <row r="2781" spans="1:10" ht="12" customHeight="1" x14ac:dyDescent="0.3">
      <c r="A2781" s="597" t="s">
        <v>2048</v>
      </c>
      <c r="B2781" s="597" t="s">
        <v>242</v>
      </c>
      <c r="C2781" s="597" t="s">
        <v>2354</v>
      </c>
      <c r="D2781" s="597" t="s">
        <v>251</v>
      </c>
      <c r="E2781" s="597" t="s">
        <v>3</v>
      </c>
      <c r="F2781" s="597" t="s">
        <v>2360</v>
      </c>
      <c r="G2781" s="597" t="s">
        <v>2064</v>
      </c>
      <c r="H2781" s="598" t="str">
        <f t="shared" si="88"/>
        <v>FORMAÇÃO DE RECURSOS HUMANOS;INSTITUIÇÃO CREDENCIADA;;PRIVADA;SIM;SERVICOS - TIB;SERVIÇO DE TIB</v>
      </c>
      <c r="I2781" s="599" t="s">
        <v>1567</v>
      </c>
      <c r="J2781" s="600" t="str">
        <f t="shared" si="89"/>
        <v>DESPESA NÃO ADMITIDA COM RECURSOS DA CLÁUSULA DE P,D&amp;I, CONSIDERANDO O EXECUTOR E A QUALIFICAÇÃO DO PROJETO OU PROGRAMA</v>
      </c>
    </row>
    <row r="2782" spans="1:10" ht="12" customHeight="1" x14ac:dyDescent="0.3">
      <c r="A2782" s="597" t="s">
        <v>2048</v>
      </c>
      <c r="B2782" s="597" t="s">
        <v>242</v>
      </c>
      <c r="C2782" s="597" t="s">
        <v>2354</v>
      </c>
      <c r="D2782" s="597" t="s">
        <v>251</v>
      </c>
      <c r="E2782" s="597" t="s">
        <v>3</v>
      </c>
      <c r="F2782" s="597" t="s">
        <v>2360</v>
      </c>
      <c r="G2782" s="597" t="s">
        <v>2057</v>
      </c>
      <c r="H2782" s="598" t="str">
        <f t="shared" si="88"/>
        <v>FORMAÇÃO DE RECURSOS HUMANOS;INSTITUIÇÃO CREDENCIADA;;PRIVADA;SIM;SERVICOS - TIB;SERVIÇO DE TREINAMENTO, SUPORTE E QUALIFICAÇÃO</v>
      </c>
      <c r="I2782" s="599" t="s">
        <v>1567</v>
      </c>
      <c r="J2782" s="600" t="str">
        <f t="shared" si="89"/>
        <v>DESPESA NÃO ADMITIDA COM RECURSOS DA CLÁUSULA DE P,D&amp;I, CONSIDERANDO O EXECUTOR E A QUALIFICAÇÃO DO PROJETO OU PROGRAMA</v>
      </c>
    </row>
    <row r="2783" spans="1:10" ht="12" customHeight="1" x14ac:dyDescent="0.3">
      <c r="A2783" s="597" t="s">
        <v>2048</v>
      </c>
      <c r="B2783" s="597" t="s">
        <v>242</v>
      </c>
      <c r="C2783" s="597" t="s">
        <v>2354</v>
      </c>
      <c r="D2783" s="597" t="s">
        <v>251</v>
      </c>
      <c r="E2783" s="597" t="s">
        <v>3</v>
      </c>
      <c r="F2783" s="597" t="s">
        <v>2360</v>
      </c>
      <c r="G2783" s="597" t="s">
        <v>2056</v>
      </c>
      <c r="H2783" s="598" t="str">
        <f t="shared" si="88"/>
        <v>FORMAÇÃO DE RECURSOS HUMANOS;INSTITUIÇÃO CREDENCIADA;;PRIVADA;SIM;SERVICOS - TIB;SERVIÇO ESPECIALIZADO PARA TIB - NORMALIZAÇÃO</v>
      </c>
      <c r="I2783" s="599" t="s">
        <v>1567</v>
      </c>
      <c r="J2783" s="600" t="str">
        <f t="shared" si="89"/>
        <v>DESPESA NÃO ADMITIDA COM RECURSOS DA CLÁUSULA DE P,D&amp;I, CONSIDERANDO O EXECUTOR E A QUALIFICAÇÃO DO PROJETO OU PROGRAMA</v>
      </c>
    </row>
    <row r="2784" spans="1:10" ht="12" customHeight="1" x14ac:dyDescent="0.3">
      <c r="A2784" s="597" t="s">
        <v>2048</v>
      </c>
      <c r="B2784" s="597" t="s">
        <v>242</v>
      </c>
      <c r="C2784" s="597" t="s">
        <v>2354</v>
      </c>
      <c r="D2784" s="597" t="s">
        <v>251</v>
      </c>
      <c r="E2784" s="597" t="s">
        <v>3</v>
      </c>
      <c r="F2784" s="597" t="s">
        <v>1648</v>
      </c>
      <c r="G2784" s="597" t="s">
        <v>2202</v>
      </c>
      <c r="H2784" s="598" t="str">
        <f t="shared" si="88"/>
        <v>FORMAÇÃO DE RECURSOS HUMANOS;INSTITUIÇÃO CREDENCIADA;;PRIVADA;SIM;TESTES OPERACIONAIS;NA</v>
      </c>
      <c r="I2784" s="599" t="s">
        <v>1567</v>
      </c>
      <c r="J2784" s="600" t="str">
        <f t="shared" si="89"/>
        <v>DESPESA NÃO ADMITIDA COM RECURSOS DA CLÁUSULA DE P,D&amp;I, CONSIDERANDO O EXECUTOR E A QUALIFICAÇÃO DO PROJETO OU PROGRAMA</v>
      </c>
    </row>
    <row r="2785" spans="1:10" ht="12" customHeight="1" x14ac:dyDescent="0.3">
      <c r="A2785" s="597" t="s">
        <v>2048</v>
      </c>
      <c r="B2785" s="597" t="s">
        <v>242</v>
      </c>
      <c r="C2785" s="597" t="s">
        <v>2354</v>
      </c>
      <c r="D2785" s="597" t="s">
        <v>251</v>
      </c>
      <c r="E2785" s="597" t="s">
        <v>3</v>
      </c>
      <c r="F2785" s="597" t="s">
        <v>281</v>
      </c>
      <c r="G2785" s="597" t="s">
        <v>2202</v>
      </c>
      <c r="H2785" s="598" t="str">
        <f t="shared" si="88"/>
        <v>FORMAÇÃO DE RECURSOS HUMANOS;INSTITUIÇÃO CREDENCIADA;;PRIVADA;SIM;TRIBUTOS;NA</v>
      </c>
      <c r="I2785" s="599" t="s">
        <v>1575</v>
      </c>
      <c r="J2785" s="600" t="str">
        <f t="shared" si="89"/>
        <v/>
      </c>
    </row>
    <row r="2786" spans="1:10" ht="12" customHeight="1" x14ac:dyDescent="0.3">
      <c r="A2786" s="597" t="s">
        <v>2048</v>
      </c>
      <c r="B2786" s="597" t="s">
        <v>242</v>
      </c>
      <c r="C2786" s="597" t="s">
        <v>2354</v>
      </c>
      <c r="D2786" s="597" t="s">
        <v>250</v>
      </c>
      <c r="E2786" s="597" t="s">
        <v>2354</v>
      </c>
      <c r="F2786" s="597" t="s">
        <v>1646</v>
      </c>
      <c r="G2786" s="597" t="s">
        <v>2050</v>
      </c>
      <c r="H2786" s="598" t="str">
        <f t="shared" si="88"/>
        <v>FORMAÇÃO DE RECURSOS HUMANOS;INSTITUIÇÃO CREDENCIADA;;PÚBLICA;;CAPACITACAO DE FORNECEDORES;BENS E MATERIAIS - CABEÇA DE SÉRIE E LOTE PILOTO</v>
      </c>
      <c r="I2786" s="599" t="s">
        <v>1567</v>
      </c>
      <c r="J2786" s="600" t="str">
        <f t="shared" si="89"/>
        <v>DESPESA NÃO ADMITIDA COM RECURSOS DA CLÁUSULA DE P,D&amp;I, CONSIDERANDO O EXECUTOR E A QUALIFICAÇÃO DO PROJETO OU PROGRAMA</v>
      </c>
    </row>
    <row r="2787" spans="1:10" ht="12" customHeight="1" x14ac:dyDescent="0.3">
      <c r="A2787" s="597" t="s">
        <v>2048</v>
      </c>
      <c r="B2787" s="597" t="s">
        <v>242</v>
      </c>
      <c r="C2787" s="597" t="s">
        <v>2354</v>
      </c>
      <c r="D2787" s="597" t="s">
        <v>250</v>
      </c>
      <c r="E2787" s="597" t="s">
        <v>2354</v>
      </c>
      <c r="F2787" s="597" t="s">
        <v>1646</v>
      </c>
      <c r="G2787" s="597" t="s">
        <v>2053</v>
      </c>
      <c r="H2787" s="598" t="str">
        <f t="shared" si="88"/>
        <v>FORMAÇÃO DE RECURSOS HUMANOS;INSTITUIÇÃO CREDENCIADA;;PÚBLICA;;CAPACITACAO DE FORNECEDORES;EQUIPAMENTOS E MATERIAIS - PRIMEIRO LOTE</v>
      </c>
      <c r="I2787" s="599" t="s">
        <v>1567</v>
      </c>
      <c r="J2787" s="600" t="str">
        <f t="shared" si="89"/>
        <v>DESPESA NÃO ADMITIDA COM RECURSOS DA CLÁUSULA DE P,D&amp;I, CONSIDERANDO O EXECUTOR E A QUALIFICAÇÃO DO PROJETO OU PROGRAMA</v>
      </c>
    </row>
    <row r="2788" spans="1:10" ht="12" customHeight="1" x14ac:dyDescent="0.3">
      <c r="A2788" s="597" t="s">
        <v>2048</v>
      </c>
      <c r="B2788" s="597" t="s">
        <v>242</v>
      </c>
      <c r="C2788" s="597" t="s">
        <v>2354</v>
      </c>
      <c r="D2788" s="597" t="s">
        <v>250</v>
      </c>
      <c r="E2788" s="597" t="s">
        <v>2354</v>
      </c>
      <c r="F2788" s="597" t="s">
        <v>1646</v>
      </c>
      <c r="G2788" s="597" t="s">
        <v>260</v>
      </c>
      <c r="H2788" s="598" t="str">
        <f t="shared" si="88"/>
        <v>FORMAÇÃO DE RECURSOS HUMANOS;INSTITUIÇÃO CREDENCIADA;;PÚBLICA;;CAPACITACAO DE FORNECEDORES;EQUIPAMENTOS LABORATORIAIS</v>
      </c>
      <c r="I2788" s="599" t="s">
        <v>1567</v>
      </c>
      <c r="J2788" s="600" t="str">
        <f t="shared" si="89"/>
        <v>DESPESA NÃO ADMITIDA COM RECURSOS DA CLÁUSULA DE P,D&amp;I, CONSIDERANDO O EXECUTOR E A QUALIFICAÇÃO DO PROJETO OU PROGRAMA</v>
      </c>
    </row>
    <row r="2789" spans="1:10" ht="12" customHeight="1" x14ac:dyDescent="0.3">
      <c r="A2789" s="597" t="s">
        <v>2048</v>
      </c>
      <c r="B2789" s="597" t="s">
        <v>242</v>
      </c>
      <c r="C2789" s="597" t="s">
        <v>2354</v>
      </c>
      <c r="D2789" s="597" t="s">
        <v>250</v>
      </c>
      <c r="E2789" s="597" t="s">
        <v>2354</v>
      </c>
      <c r="F2789" s="597" t="s">
        <v>1646</v>
      </c>
      <c r="G2789" s="597" t="s">
        <v>2052</v>
      </c>
      <c r="H2789" s="598" t="str">
        <f t="shared" si="88"/>
        <v>FORMAÇÃO DE RECURSOS HUMANOS;INSTITUIÇÃO CREDENCIADA;;PÚBLICA;;CAPACITACAO DE FORNECEDORES;ESTUDOS DE VIABILIDADE TÉCNICA E ECONÔMICA</v>
      </c>
      <c r="I2789" s="599" t="s">
        <v>1567</v>
      </c>
      <c r="J2789" s="600" t="str">
        <f t="shared" si="89"/>
        <v>DESPESA NÃO ADMITIDA COM RECURSOS DA CLÁUSULA DE P,D&amp;I, CONSIDERANDO O EXECUTOR E A QUALIFICAÇÃO DO PROJETO OU PROGRAMA</v>
      </c>
    </row>
    <row r="2790" spans="1:10" ht="12" customHeight="1" x14ac:dyDescent="0.3">
      <c r="A2790" s="597" t="s">
        <v>2048</v>
      </c>
      <c r="B2790" s="597" t="s">
        <v>242</v>
      </c>
      <c r="C2790" s="597" t="s">
        <v>2354</v>
      </c>
      <c r="D2790" s="597" t="s">
        <v>250</v>
      </c>
      <c r="E2790" s="597" t="s">
        <v>2354</v>
      </c>
      <c r="F2790" s="597" t="s">
        <v>1646</v>
      </c>
      <c r="G2790" s="597" t="s">
        <v>2051</v>
      </c>
      <c r="H2790" s="598" t="str">
        <f t="shared" si="88"/>
        <v>FORMAÇÃO DE RECURSOS HUMANOS;INSTITUIÇÃO CREDENCIADA;;PÚBLICA;;CAPACITACAO DE FORNECEDORES;SERVIÇOS - CABEÇA DE SÉRIE E LOTE PILOTO</v>
      </c>
      <c r="I2790" s="599" t="s">
        <v>1567</v>
      </c>
      <c r="J2790" s="600" t="str">
        <f t="shared" si="89"/>
        <v>DESPESA NÃO ADMITIDA COM RECURSOS DA CLÁUSULA DE P,D&amp;I, CONSIDERANDO O EXECUTOR E A QUALIFICAÇÃO DO PROJETO OU PROGRAMA</v>
      </c>
    </row>
    <row r="2791" spans="1:10" ht="12" customHeight="1" x14ac:dyDescent="0.3">
      <c r="A2791" s="597" t="s">
        <v>2048</v>
      </c>
      <c r="B2791" s="597" t="s">
        <v>242</v>
      </c>
      <c r="C2791" s="597" t="s">
        <v>2354</v>
      </c>
      <c r="D2791" s="597" t="s">
        <v>250</v>
      </c>
      <c r="E2791" s="597" t="s">
        <v>2354</v>
      </c>
      <c r="F2791" s="597" t="s">
        <v>1646</v>
      </c>
      <c r="G2791" s="597" t="s">
        <v>2054</v>
      </c>
      <c r="H2791" s="598" t="str">
        <f t="shared" si="88"/>
        <v>FORMAÇÃO DE RECURSOS HUMANOS;INSTITUIÇÃO CREDENCIADA;;PÚBLICA;;CAPACITACAO DE FORNECEDORES;SERVIÇOS - OPERACIONALIZAÇÃO DE EQUIPAMENTOS</v>
      </c>
      <c r="I2791" s="599" t="s">
        <v>1567</v>
      </c>
      <c r="J2791" s="600" t="str">
        <f t="shared" si="89"/>
        <v>DESPESA NÃO ADMITIDA COM RECURSOS DA CLÁUSULA DE P,D&amp;I, CONSIDERANDO O EXECUTOR E A QUALIFICAÇÃO DO PROJETO OU PROGRAMA</v>
      </c>
    </row>
    <row r="2792" spans="1:10" ht="12" customHeight="1" x14ac:dyDescent="0.3">
      <c r="A2792" s="597" t="s">
        <v>2048</v>
      </c>
      <c r="B2792" s="597" t="s">
        <v>242</v>
      </c>
      <c r="C2792" s="597" t="s">
        <v>2354</v>
      </c>
      <c r="D2792" s="597" t="s">
        <v>250</v>
      </c>
      <c r="E2792" s="597" t="s">
        <v>2354</v>
      </c>
      <c r="F2792" s="597" t="s">
        <v>2362</v>
      </c>
      <c r="G2792" s="597" t="s">
        <v>2202</v>
      </c>
      <c r="H2792" s="598" t="str">
        <f t="shared" si="88"/>
        <v>FORMAÇÃO DE RECURSOS HUMANOS;INSTITUIÇÃO CREDENCIADA;;PÚBLICA;;CUSTOS DIRETOS;NA</v>
      </c>
      <c r="I2792" s="599" t="s">
        <v>1567</v>
      </c>
      <c r="J2792" s="600" t="str">
        <f t="shared" si="89"/>
        <v>DESPESA NÃO ADMITIDA COM RECURSOS DA CLÁUSULA DE P,D&amp;I, CONSIDERANDO O EXECUTOR E A QUALIFICAÇÃO DO PROJETO OU PROGRAMA</v>
      </c>
    </row>
    <row r="2793" spans="1:10" ht="12" customHeight="1" x14ac:dyDescent="0.3">
      <c r="A2793" s="597" t="s">
        <v>2048</v>
      </c>
      <c r="B2793" s="597" t="s">
        <v>242</v>
      </c>
      <c r="C2793" s="597" t="s">
        <v>2354</v>
      </c>
      <c r="D2793" s="597" t="s">
        <v>250</v>
      </c>
      <c r="E2793" s="597" t="s">
        <v>2354</v>
      </c>
      <c r="F2793" s="597" t="s">
        <v>1643</v>
      </c>
      <c r="G2793" s="597" t="s">
        <v>2202</v>
      </c>
      <c r="H2793" s="598" t="str">
        <f t="shared" si="88"/>
        <v>FORMAÇÃO DE RECURSOS HUMANOS;INSTITUIÇÃO CREDENCIADA;;PÚBLICA;;DIARIAS E AJUDA DE CUSTO;NA</v>
      </c>
      <c r="I2793" s="599" t="s">
        <v>1567</v>
      </c>
      <c r="J2793" s="600" t="str">
        <f t="shared" si="89"/>
        <v>DESPESA NÃO ADMITIDA COM RECURSOS DA CLÁUSULA DE P,D&amp;I, CONSIDERANDO O EXECUTOR E A QUALIFICAÇÃO DO PROJETO OU PROGRAMA</v>
      </c>
    </row>
    <row r="2794" spans="1:10" ht="12" customHeight="1" x14ac:dyDescent="0.3">
      <c r="A2794" s="597" t="s">
        <v>2048</v>
      </c>
      <c r="B2794" s="597" t="s">
        <v>242</v>
      </c>
      <c r="C2794" s="597" t="s">
        <v>2354</v>
      </c>
      <c r="D2794" s="597" t="s">
        <v>250</v>
      </c>
      <c r="E2794" s="597" t="s">
        <v>2354</v>
      </c>
      <c r="F2794" s="597" t="s">
        <v>1645</v>
      </c>
      <c r="G2794" s="597" t="s">
        <v>2361</v>
      </c>
      <c r="H2794" s="598" t="str">
        <f t="shared" si="88"/>
        <v>FORMAÇÃO DE RECURSOS HUMANOS;INSTITUIÇÃO CREDENCIADA;;PÚBLICA;;EQUIPAMENTO E MATERIAL PERMANENTE;EQUIPAMENTO</v>
      </c>
      <c r="I2794" s="599" t="s">
        <v>1567</v>
      </c>
      <c r="J2794" s="600" t="str">
        <f t="shared" si="89"/>
        <v>DESPESA NÃO ADMITIDA COM RECURSOS DA CLÁUSULA DE P,D&amp;I, CONSIDERANDO O EXECUTOR E A QUALIFICAÇÃO DO PROJETO OU PROGRAMA</v>
      </c>
    </row>
    <row r="2795" spans="1:10" ht="12" customHeight="1" x14ac:dyDescent="0.3">
      <c r="A2795" s="597" t="s">
        <v>2048</v>
      </c>
      <c r="B2795" s="597" t="s">
        <v>242</v>
      </c>
      <c r="C2795" s="597" t="s">
        <v>2354</v>
      </c>
      <c r="D2795" s="597" t="s">
        <v>250</v>
      </c>
      <c r="E2795" s="597" t="s">
        <v>2354</v>
      </c>
      <c r="F2795" s="597" t="s">
        <v>1645</v>
      </c>
      <c r="G2795" s="597" t="s">
        <v>1248</v>
      </c>
      <c r="H2795" s="598" t="str">
        <f t="shared" si="88"/>
        <v>FORMAÇÃO DE RECURSOS HUMANOS;INSTITUIÇÃO CREDENCIADA;;PÚBLICA;;EQUIPAMENTO E MATERIAL PERMANENTE;MATERIAL PERMANENTE</v>
      </c>
      <c r="I2795" s="599" t="s">
        <v>1567</v>
      </c>
      <c r="J2795" s="600" t="str">
        <f t="shared" si="89"/>
        <v>DESPESA NÃO ADMITIDA COM RECURSOS DA CLÁUSULA DE P,D&amp;I, CONSIDERANDO O EXECUTOR E A QUALIFICAÇÃO DO PROJETO OU PROGRAMA</v>
      </c>
    </row>
    <row r="2796" spans="1:10" ht="12" customHeight="1" x14ac:dyDescent="0.3">
      <c r="A2796" s="597" t="s">
        <v>2048</v>
      </c>
      <c r="B2796" s="597" t="s">
        <v>242</v>
      </c>
      <c r="C2796" s="597" t="s">
        <v>2354</v>
      </c>
      <c r="D2796" s="597" t="s">
        <v>250</v>
      </c>
      <c r="E2796" s="597" t="s">
        <v>2354</v>
      </c>
      <c r="F2796" s="597" t="s">
        <v>448</v>
      </c>
      <c r="G2796" s="597" t="s">
        <v>2062</v>
      </c>
      <c r="H2796" s="598" t="str">
        <f t="shared" si="88"/>
        <v>FORMAÇÃO DE RECURSOS HUMANOS;INSTITUIÇÃO CREDENCIADA;;PÚBLICA;;EQUIPE;BOLSA - ALUNO DE GRADUAÇÃO OU PÓS-GRADUAÇÃO</v>
      </c>
      <c r="I2796" s="599" t="s">
        <v>1567</v>
      </c>
      <c r="J2796" s="600" t="str">
        <f t="shared" si="89"/>
        <v>DESPESA NÃO ADMITIDA COM RECURSOS DA CLÁUSULA DE P,D&amp;I, CONSIDERANDO O EXECUTOR E A QUALIFICAÇÃO DO PROJETO OU PROGRAMA</v>
      </c>
    </row>
    <row r="2797" spans="1:10" ht="12" customHeight="1" x14ac:dyDescent="0.3">
      <c r="A2797" s="597" t="s">
        <v>2048</v>
      </c>
      <c r="B2797" s="597" t="s">
        <v>242</v>
      </c>
      <c r="C2797" s="597" t="s">
        <v>2354</v>
      </c>
      <c r="D2797" s="597" t="s">
        <v>250</v>
      </c>
      <c r="E2797" s="597" t="s">
        <v>2354</v>
      </c>
      <c r="F2797" s="597" t="s">
        <v>448</v>
      </c>
      <c r="G2797" s="597" t="s">
        <v>2061</v>
      </c>
      <c r="H2797" s="598" t="str">
        <f t="shared" si="88"/>
        <v>FORMAÇÃO DE RECURSOS HUMANOS;INSTITUIÇÃO CREDENCIADA;;PÚBLICA;;EQUIPE;BOLSA - DOCENTE OU PESQUISADOR DA INSTITUIÇÃO</v>
      </c>
      <c r="I2797" s="599" t="s">
        <v>1567</v>
      </c>
      <c r="J2797" s="600" t="str">
        <f t="shared" si="89"/>
        <v>DESPESA NÃO ADMITIDA COM RECURSOS DA CLÁUSULA DE P,D&amp;I, CONSIDERANDO O EXECUTOR E A QUALIFICAÇÃO DO PROJETO OU PROGRAMA</v>
      </c>
    </row>
    <row r="2798" spans="1:10" ht="12" customHeight="1" x14ac:dyDescent="0.3">
      <c r="A2798" s="597" t="s">
        <v>2048</v>
      </c>
      <c r="B2798" s="597" t="s">
        <v>242</v>
      </c>
      <c r="C2798" s="597" t="s">
        <v>2354</v>
      </c>
      <c r="D2798" s="597" t="s">
        <v>250</v>
      </c>
      <c r="E2798" s="597" t="s">
        <v>2354</v>
      </c>
      <c r="F2798" s="597" t="s">
        <v>448</v>
      </c>
      <c r="G2798" s="597" t="s">
        <v>2063</v>
      </c>
      <c r="H2798" s="598" t="str">
        <f t="shared" si="88"/>
        <v>FORMAÇÃO DE RECURSOS HUMANOS;INSTITUIÇÃO CREDENCIADA;;PÚBLICA;;EQUIPE;BOLSA - PESQUISADOR VISITANTE</v>
      </c>
      <c r="I2798" s="599" t="s">
        <v>1567</v>
      </c>
      <c r="J2798" s="600" t="str">
        <f t="shared" si="89"/>
        <v>DESPESA NÃO ADMITIDA COM RECURSOS DA CLÁUSULA DE P,D&amp;I, CONSIDERANDO O EXECUTOR E A QUALIFICAÇÃO DO PROJETO OU PROGRAMA</v>
      </c>
    </row>
    <row r="2799" spans="1:10" ht="12" customHeight="1" x14ac:dyDescent="0.3">
      <c r="A2799" s="597" t="s">
        <v>2048</v>
      </c>
      <c r="B2799" s="597" t="s">
        <v>242</v>
      </c>
      <c r="C2799" s="597" t="s">
        <v>2354</v>
      </c>
      <c r="D2799" s="597" t="s">
        <v>250</v>
      </c>
      <c r="E2799" s="597" t="s">
        <v>2354</v>
      </c>
      <c r="F2799" s="597" t="s">
        <v>448</v>
      </c>
      <c r="G2799" s="597" t="s">
        <v>1641</v>
      </c>
      <c r="H2799" s="598" t="str">
        <f t="shared" si="88"/>
        <v>FORMAÇÃO DE RECURSOS HUMANOS;INSTITUIÇÃO CREDENCIADA;;PÚBLICA;;EQUIPE;REMUNERAÇÃO DIRETA</v>
      </c>
      <c r="I2799" s="599" t="s">
        <v>1567</v>
      </c>
      <c r="J2799" s="600" t="str">
        <f t="shared" si="89"/>
        <v>DESPESA NÃO ADMITIDA COM RECURSOS DA CLÁUSULA DE P,D&amp;I, CONSIDERANDO O EXECUTOR E A QUALIFICAÇÃO DO PROJETO OU PROGRAMA</v>
      </c>
    </row>
    <row r="2800" spans="1:10" ht="12" customHeight="1" x14ac:dyDescent="0.3">
      <c r="A2800" s="597" t="s">
        <v>2048</v>
      </c>
      <c r="B2800" s="597" t="s">
        <v>242</v>
      </c>
      <c r="C2800" s="597" t="s">
        <v>2354</v>
      </c>
      <c r="D2800" s="597" t="s">
        <v>250</v>
      </c>
      <c r="E2800" s="597" t="s">
        <v>2354</v>
      </c>
      <c r="F2800" s="597" t="s">
        <v>1642</v>
      </c>
      <c r="G2800" s="597" t="s">
        <v>2202</v>
      </c>
      <c r="H2800" s="598" t="str">
        <f t="shared" si="88"/>
        <v>FORMAÇÃO DE RECURSOS HUMANOS;INSTITUIÇÃO CREDENCIADA;;PÚBLICA;;MATERIAL DE CONSUMO;NA</v>
      </c>
      <c r="I2800" s="599" t="s">
        <v>1567</v>
      </c>
      <c r="J2800" s="600" t="str">
        <f t="shared" si="89"/>
        <v>DESPESA NÃO ADMITIDA COM RECURSOS DA CLÁUSULA DE P,D&amp;I, CONSIDERANDO O EXECUTOR E A QUALIFICAÇÃO DO PROJETO OU PROGRAMA</v>
      </c>
    </row>
    <row r="2801" spans="1:10" ht="12" customHeight="1" x14ac:dyDescent="0.3">
      <c r="A2801" s="597" t="s">
        <v>2048</v>
      </c>
      <c r="B2801" s="597" t="s">
        <v>242</v>
      </c>
      <c r="C2801" s="597" t="s">
        <v>2354</v>
      </c>
      <c r="D2801" s="597" t="s">
        <v>250</v>
      </c>
      <c r="E2801" s="597" t="s">
        <v>2354</v>
      </c>
      <c r="F2801" s="597" t="s">
        <v>1644</v>
      </c>
      <c r="G2801" s="597" t="s">
        <v>2066</v>
      </c>
      <c r="H2801" s="598" t="str">
        <f t="shared" si="88"/>
        <v>FORMAÇÃO DE RECURSOS HUMANOS;INSTITUIÇÃO CREDENCIADA;;PÚBLICA;;OBRAS E INSTALACOES;AMPLIAÇÃO DE ÁREA DE EDIFICAÇÃO</v>
      </c>
      <c r="I2801" s="599" t="s">
        <v>1567</v>
      </c>
      <c r="J2801" s="600" t="str">
        <f t="shared" si="89"/>
        <v>DESPESA NÃO ADMITIDA COM RECURSOS DA CLÁUSULA DE P,D&amp;I, CONSIDERANDO O EXECUTOR E A QUALIFICAÇÃO DO PROJETO OU PROGRAMA</v>
      </c>
    </row>
    <row r="2802" spans="1:10" ht="12" customHeight="1" x14ac:dyDescent="0.3">
      <c r="A2802" s="597" t="s">
        <v>2048</v>
      </c>
      <c r="B2802" s="597" t="s">
        <v>242</v>
      </c>
      <c r="C2802" s="597" t="s">
        <v>2354</v>
      </c>
      <c r="D2802" s="597" t="s">
        <v>250</v>
      </c>
      <c r="E2802" s="597" t="s">
        <v>2354</v>
      </c>
      <c r="F2802" s="597" t="s">
        <v>1644</v>
      </c>
      <c r="G2802" s="597" t="s">
        <v>258</v>
      </c>
      <c r="H2802" s="598" t="str">
        <f t="shared" si="88"/>
        <v>FORMAÇÃO DE RECURSOS HUMANOS;INSTITUIÇÃO CREDENCIADA;;PÚBLICA;;OBRAS E INSTALACOES;CONSTRUÇÃO DE NOVA EDIFICAÇÃO</v>
      </c>
      <c r="I2802" s="599" t="s">
        <v>1567</v>
      </c>
      <c r="J2802" s="600" t="str">
        <f t="shared" si="89"/>
        <v>DESPESA NÃO ADMITIDA COM RECURSOS DA CLÁUSULA DE P,D&amp;I, CONSIDERANDO O EXECUTOR E A QUALIFICAÇÃO DO PROJETO OU PROGRAMA</v>
      </c>
    </row>
    <row r="2803" spans="1:10" ht="12" customHeight="1" x14ac:dyDescent="0.3">
      <c r="A2803" s="597" t="s">
        <v>2048</v>
      </c>
      <c r="B2803" s="597" t="s">
        <v>242</v>
      </c>
      <c r="C2803" s="597" t="s">
        <v>2354</v>
      </c>
      <c r="D2803" s="597" t="s">
        <v>250</v>
      </c>
      <c r="E2803" s="597" t="s">
        <v>2354</v>
      </c>
      <c r="F2803" s="597" t="s">
        <v>1644</v>
      </c>
      <c r="G2803" s="597" t="s">
        <v>2067</v>
      </c>
      <c r="H2803" s="598" t="str">
        <f t="shared" si="88"/>
        <v>FORMAÇÃO DE RECURSOS HUMANOS;INSTITUIÇÃO CREDENCIADA;;PÚBLICA;;OBRAS E INSTALACOES;PROJETO EXECUTIVO E ESTUDOS TÉCNICOS</v>
      </c>
      <c r="I2803" s="599" t="s">
        <v>1567</v>
      </c>
      <c r="J2803" s="600" t="str">
        <f t="shared" si="89"/>
        <v>DESPESA NÃO ADMITIDA COM RECURSOS DA CLÁUSULA DE P,D&amp;I, CONSIDERANDO O EXECUTOR E A QUALIFICAÇÃO DO PROJETO OU PROGRAMA</v>
      </c>
    </row>
    <row r="2804" spans="1:10" ht="12" customHeight="1" x14ac:dyDescent="0.3">
      <c r="A2804" s="597" t="s">
        <v>2048</v>
      </c>
      <c r="B2804" s="597" t="s">
        <v>242</v>
      </c>
      <c r="C2804" s="597" t="s">
        <v>2354</v>
      </c>
      <c r="D2804" s="597" t="s">
        <v>250</v>
      </c>
      <c r="E2804" s="597" t="s">
        <v>2354</v>
      </c>
      <c r="F2804" s="597" t="s">
        <v>1644</v>
      </c>
      <c r="G2804" s="597" t="s">
        <v>219</v>
      </c>
      <c r="H2804" s="598" t="str">
        <f t="shared" si="88"/>
        <v>FORMAÇÃO DE RECURSOS HUMANOS;INSTITUIÇÃO CREDENCIADA;;PÚBLICA;;OBRAS E INSTALACOES;REFORMA DE EDIFICAÇÃO</v>
      </c>
      <c r="I2804" s="599" t="s">
        <v>1567</v>
      </c>
      <c r="J2804" s="600" t="str">
        <f t="shared" si="89"/>
        <v>DESPESA NÃO ADMITIDA COM RECURSOS DA CLÁUSULA DE P,D&amp;I, CONSIDERANDO O EXECUTOR E A QUALIFICAÇÃO DO PROJETO OU PROGRAMA</v>
      </c>
    </row>
    <row r="2805" spans="1:10" ht="12" customHeight="1" x14ac:dyDescent="0.3">
      <c r="A2805" s="597" t="s">
        <v>2048</v>
      </c>
      <c r="B2805" s="597" t="s">
        <v>242</v>
      </c>
      <c r="C2805" s="597" t="s">
        <v>2354</v>
      </c>
      <c r="D2805" s="597" t="s">
        <v>250</v>
      </c>
      <c r="E2805" s="597" t="s">
        <v>2354</v>
      </c>
      <c r="F2805" s="597" t="s">
        <v>1644</v>
      </c>
      <c r="G2805" s="597" t="s">
        <v>2065</v>
      </c>
      <c r="H2805" s="598" t="str">
        <f t="shared" si="88"/>
        <v>FORMAÇÃO DE RECURSOS HUMANOS;INSTITUIÇÃO CREDENCIADA;;PÚBLICA;;OBRAS E INSTALACOES;SERVIÇO TÉCNICO DE APOIO - INFRAESTRUTURA</v>
      </c>
      <c r="I2805" s="599" t="s">
        <v>1567</v>
      </c>
      <c r="J2805" s="600" t="str">
        <f t="shared" si="89"/>
        <v>DESPESA NÃO ADMITIDA COM RECURSOS DA CLÁUSULA DE P,D&amp;I, CONSIDERANDO O EXECUTOR E A QUALIFICAÇÃO DO PROJETO OU PROGRAMA</v>
      </c>
    </row>
    <row r="2806" spans="1:10" ht="12" customHeight="1" x14ac:dyDescent="0.3">
      <c r="A2806" s="597" t="s">
        <v>2048</v>
      </c>
      <c r="B2806" s="597" t="s">
        <v>242</v>
      </c>
      <c r="C2806" s="597" t="s">
        <v>2354</v>
      </c>
      <c r="D2806" s="597" t="s">
        <v>250</v>
      </c>
      <c r="E2806" s="597" t="s">
        <v>2354</v>
      </c>
      <c r="F2806" s="597" t="s">
        <v>10</v>
      </c>
      <c r="G2806" s="597" t="s">
        <v>1649</v>
      </c>
      <c r="H2806" s="598" t="str">
        <f t="shared" si="88"/>
        <v>FORMAÇÃO DE RECURSOS HUMANOS;INSTITUIÇÃO CREDENCIADA;;PÚBLICA;;OUTRAS DESPESAS;DESPESA DE IMPORTACAO</v>
      </c>
      <c r="I2806" s="599" t="s">
        <v>1567</v>
      </c>
      <c r="J2806" s="600" t="str">
        <f t="shared" si="89"/>
        <v>DESPESA NÃO ADMITIDA COM RECURSOS DA CLÁUSULA DE P,D&amp;I, CONSIDERANDO O EXECUTOR E A QUALIFICAÇÃO DO PROJETO OU PROGRAMA</v>
      </c>
    </row>
    <row r="2807" spans="1:10" ht="12" customHeight="1" x14ac:dyDescent="0.3">
      <c r="A2807" s="597" t="s">
        <v>2048</v>
      </c>
      <c r="B2807" s="597" t="s">
        <v>242</v>
      </c>
      <c r="C2807" s="597" t="s">
        <v>2354</v>
      </c>
      <c r="D2807" s="597" t="s">
        <v>250</v>
      </c>
      <c r="E2807" s="597" t="s">
        <v>2354</v>
      </c>
      <c r="F2807" s="597" t="s">
        <v>10</v>
      </c>
      <c r="G2807" s="597" t="s">
        <v>1650</v>
      </c>
      <c r="H2807" s="598" t="str">
        <f t="shared" si="88"/>
        <v>FORMAÇÃO DE RECURSOS HUMANOS;INSTITUIÇÃO CREDENCIADA;;PÚBLICA;;OUTRAS DESPESAS;DESPESA OPERACIONAL E ADMINISTRATIVA</v>
      </c>
      <c r="I2807" s="599" t="s">
        <v>1575</v>
      </c>
      <c r="J2807" s="600" t="str">
        <f t="shared" si="89"/>
        <v/>
      </c>
    </row>
    <row r="2808" spans="1:10" ht="12" customHeight="1" x14ac:dyDescent="0.3">
      <c r="A2808" s="597" t="s">
        <v>2048</v>
      </c>
      <c r="B2808" s="597" t="s">
        <v>242</v>
      </c>
      <c r="C2808" s="597" t="s">
        <v>2354</v>
      </c>
      <c r="D2808" s="597" t="s">
        <v>250</v>
      </c>
      <c r="E2808" s="597" t="s">
        <v>2354</v>
      </c>
      <c r="F2808" s="597" t="s">
        <v>10</v>
      </c>
      <c r="G2808" s="597" t="s">
        <v>277</v>
      </c>
      <c r="H2808" s="598" t="str">
        <f t="shared" si="88"/>
        <v>FORMAÇÃO DE RECURSOS HUMANOS;INSTITUIÇÃO CREDENCIADA;;PÚBLICA;;OUTRAS DESPESAS;RESSARCIMENTO DE CUSTOS INDIRETOS</v>
      </c>
      <c r="I2808" s="599" t="s">
        <v>1567</v>
      </c>
      <c r="J2808" s="600" t="str">
        <f t="shared" si="89"/>
        <v>DESPESA NÃO ADMITIDA COM RECURSOS DA CLÁUSULA DE P,D&amp;I, CONSIDERANDO O EXECUTOR E A QUALIFICAÇÃO DO PROJETO OU PROGRAMA</v>
      </c>
    </row>
    <row r="2809" spans="1:10" ht="12" customHeight="1" x14ac:dyDescent="0.3">
      <c r="A2809" s="597" t="s">
        <v>2048</v>
      </c>
      <c r="B2809" s="597" t="s">
        <v>242</v>
      </c>
      <c r="C2809" s="597" t="s">
        <v>2354</v>
      </c>
      <c r="D2809" s="597" t="s">
        <v>250</v>
      </c>
      <c r="E2809" s="597" t="s">
        <v>2354</v>
      </c>
      <c r="F2809" s="597" t="s">
        <v>317</v>
      </c>
      <c r="G2809" s="597" t="s">
        <v>2060</v>
      </c>
      <c r="H2809" s="598" t="str">
        <f t="shared" si="88"/>
        <v>FORMAÇÃO DE RECURSOS HUMANOS;INSTITUIÇÃO CREDENCIADA;;PÚBLICA;;OUTROS BENS E DIREITOS;DADO GEOLÓGICO, GEOQUÍMICO OU GEOFÍSICO PÚBLICO</v>
      </c>
      <c r="I2809" s="599" t="s">
        <v>1567</v>
      </c>
      <c r="J2809" s="600" t="str">
        <f t="shared" si="89"/>
        <v>DESPESA NÃO ADMITIDA COM RECURSOS DA CLÁUSULA DE P,D&amp;I, CONSIDERANDO O EXECUTOR E A QUALIFICAÇÃO DO PROJETO OU PROGRAMA</v>
      </c>
    </row>
    <row r="2810" spans="1:10" ht="12" customHeight="1" x14ac:dyDescent="0.3">
      <c r="A2810" s="597" t="s">
        <v>2048</v>
      </c>
      <c r="B2810" s="597" t="s">
        <v>242</v>
      </c>
      <c r="C2810" s="597" t="s">
        <v>2354</v>
      </c>
      <c r="D2810" s="597" t="s">
        <v>250</v>
      </c>
      <c r="E2810" s="597" t="s">
        <v>2354</v>
      </c>
      <c r="F2810" s="597" t="s">
        <v>317</v>
      </c>
      <c r="G2810" s="597" t="s">
        <v>220</v>
      </c>
      <c r="H2810" s="598" t="str">
        <f t="shared" si="88"/>
        <v>FORMAÇÃO DE RECURSOS HUMANOS;INSTITUIÇÃO CREDENCIADA;;PÚBLICA;;OUTROS BENS E DIREITOS;DADO NÃO REGULADO PELA ANP</v>
      </c>
      <c r="I2810" s="599" t="s">
        <v>1567</v>
      </c>
      <c r="J2810" s="600" t="str">
        <f t="shared" si="89"/>
        <v>DESPESA NÃO ADMITIDA COM RECURSOS DA CLÁUSULA DE P,D&amp;I, CONSIDERANDO O EXECUTOR E A QUALIFICAÇÃO DO PROJETO OU PROGRAMA</v>
      </c>
    </row>
    <row r="2811" spans="1:10" ht="12" customHeight="1" x14ac:dyDescent="0.3">
      <c r="A2811" s="597" t="s">
        <v>2048</v>
      </c>
      <c r="B2811" s="597" t="s">
        <v>242</v>
      </c>
      <c r="C2811" s="597" t="s">
        <v>2354</v>
      </c>
      <c r="D2811" s="597" t="s">
        <v>250</v>
      </c>
      <c r="E2811" s="597" t="s">
        <v>2354</v>
      </c>
      <c r="F2811" s="597" t="s">
        <v>317</v>
      </c>
      <c r="G2811" s="597" t="s">
        <v>215</v>
      </c>
      <c r="H2811" s="598" t="str">
        <f t="shared" si="88"/>
        <v>FORMAÇÃO DE RECURSOS HUMANOS;INSTITUIÇÃO CREDENCIADA;;PÚBLICA;;OUTROS BENS E DIREITOS;MATERIAL BIBLIOGRÁFICO</v>
      </c>
      <c r="I2811" s="599" t="s">
        <v>1567</v>
      </c>
      <c r="J2811" s="600" t="str">
        <f t="shared" si="89"/>
        <v>DESPESA NÃO ADMITIDA COM RECURSOS DA CLÁUSULA DE P,D&amp;I, CONSIDERANDO O EXECUTOR E A QUALIFICAÇÃO DO PROJETO OU PROGRAMA</v>
      </c>
    </row>
    <row r="2812" spans="1:10" ht="12" customHeight="1" x14ac:dyDescent="0.3">
      <c r="A2812" s="597" t="s">
        <v>2048</v>
      </c>
      <c r="B2812" s="597" t="s">
        <v>242</v>
      </c>
      <c r="C2812" s="597" t="s">
        <v>2354</v>
      </c>
      <c r="D2812" s="597" t="s">
        <v>250</v>
      </c>
      <c r="E2812" s="597" t="s">
        <v>2354</v>
      </c>
      <c r="F2812" s="597" t="s">
        <v>317</v>
      </c>
      <c r="G2812" s="597" t="s">
        <v>2068</v>
      </c>
      <c r="H2812" s="598" t="str">
        <f t="shared" si="88"/>
        <v>FORMAÇÃO DE RECURSOS HUMANOS;INSTITUIÇÃO CREDENCIADA;;PÚBLICA;;OUTROS BENS E DIREITOS;OUTRO (ESPECIFIQUE)</v>
      </c>
      <c r="I2812" s="599" t="s">
        <v>1567</v>
      </c>
      <c r="J2812" s="600" t="str">
        <f t="shared" si="89"/>
        <v>DESPESA NÃO ADMITIDA COM RECURSOS DA CLÁUSULA DE P,D&amp;I, CONSIDERANDO O EXECUTOR E A QUALIFICAÇÃO DO PROJETO OU PROGRAMA</v>
      </c>
    </row>
    <row r="2813" spans="1:10" ht="12" customHeight="1" x14ac:dyDescent="0.3">
      <c r="A2813" s="597" t="s">
        <v>2048</v>
      </c>
      <c r="B2813" s="597" t="s">
        <v>242</v>
      </c>
      <c r="C2813" s="597" t="s">
        <v>2354</v>
      </c>
      <c r="D2813" s="597" t="s">
        <v>250</v>
      </c>
      <c r="E2813" s="597" t="s">
        <v>2354</v>
      </c>
      <c r="F2813" s="597" t="s">
        <v>317</v>
      </c>
      <c r="G2813" s="597" t="s">
        <v>321</v>
      </c>
      <c r="H2813" s="598" t="str">
        <f t="shared" si="88"/>
        <v>FORMAÇÃO DE RECURSOS HUMANOS;INSTITUIÇÃO CREDENCIADA;;PÚBLICA;;OUTROS BENS E DIREITOS;SOFTWARE</v>
      </c>
      <c r="I2813" s="599" t="s">
        <v>1567</v>
      </c>
      <c r="J2813" s="600" t="str">
        <f t="shared" si="89"/>
        <v>DESPESA NÃO ADMITIDA COM RECURSOS DA CLÁUSULA DE P,D&amp;I, CONSIDERANDO O EXECUTOR E A QUALIFICAÇÃO DO PROJETO OU PROGRAMA</v>
      </c>
    </row>
    <row r="2814" spans="1:10" ht="12" customHeight="1" x14ac:dyDescent="0.3">
      <c r="A2814" s="597" t="s">
        <v>2048</v>
      </c>
      <c r="B2814" s="597" t="s">
        <v>242</v>
      </c>
      <c r="C2814" s="597" t="s">
        <v>2354</v>
      </c>
      <c r="D2814" s="597" t="s">
        <v>250</v>
      </c>
      <c r="E2814" s="597" t="s">
        <v>2354</v>
      </c>
      <c r="F2814" s="597" t="s">
        <v>409</v>
      </c>
      <c r="G2814" s="597" t="s">
        <v>2202</v>
      </c>
      <c r="H2814" s="598" t="str">
        <f t="shared" si="88"/>
        <v>FORMAÇÃO DE RECURSOS HUMANOS;INSTITUIÇÃO CREDENCIADA;;PÚBLICA;;PASSAGENS;NA</v>
      </c>
      <c r="I2814" s="599" t="s">
        <v>1567</v>
      </c>
      <c r="J2814" s="600" t="str">
        <f t="shared" si="89"/>
        <v>DESPESA NÃO ADMITIDA COM RECURSOS DA CLÁUSULA DE P,D&amp;I, CONSIDERANDO O EXECUTOR E A QUALIFICAÇÃO DO PROJETO OU PROGRAMA</v>
      </c>
    </row>
    <row r="2815" spans="1:10" ht="12" customHeight="1" x14ac:dyDescent="0.3">
      <c r="A2815" s="597" t="s">
        <v>2048</v>
      </c>
      <c r="B2815" s="597" t="s">
        <v>242</v>
      </c>
      <c r="C2815" s="597" t="s">
        <v>2354</v>
      </c>
      <c r="D2815" s="597" t="s">
        <v>250</v>
      </c>
      <c r="E2815" s="597" t="s">
        <v>2354</v>
      </c>
      <c r="F2815" s="597" t="s">
        <v>1705</v>
      </c>
      <c r="G2815" s="597" t="s">
        <v>2058</v>
      </c>
      <c r="H2815" s="598" t="str">
        <f t="shared" si="88"/>
        <v>FORMAÇÃO DE RECURSOS HUMANOS;INSTITUIÇÃO CREDENCIADA;;PÚBLICA;;PROTOTIPO;MATERIAL OU COMPONENTE - PROTÓTIPO OU UNIDADE PILOTO</v>
      </c>
      <c r="I2815" s="599" t="s">
        <v>1567</v>
      </c>
      <c r="J2815" s="600" t="str">
        <f t="shared" si="89"/>
        <v>DESPESA NÃO ADMITIDA COM RECURSOS DA CLÁUSULA DE P,D&amp;I, CONSIDERANDO O EXECUTOR E A QUALIFICAÇÃO DO PROJETO OU PROGRAMA</v>
      </c>
    </row>
    <row r="2816" spans="1:10" ht="12" customHeight="1" x14ac:dyDescent="0.3">
      <c r="A2816" s="597" t="s">
        <v>2048</v>
      </c>
      <c r="B2816" s="597" t="s">
        <v>242</v>
      </c>
      <c r="C2816" s="597" t="s">
        <v>2354</v>
      </c>
      <c r="D2816" s="597" t="s">
        <v>250</v>
      </c>
      <c r="E2816" s="597" t="s">
        <v>2354</v>
      </c>
      <c r="F2816" s="597" t="s">
        <v>1705</v>
      </c>
      <c r="G2816" s="597" t="s">
        <v>2059</v>
      </c>
      <c r="H2816" s="598" t="str">
        <f t="shared" si="88"/>
        <v>FORMAÇÃO DE RECURSOS HUMANOS;INSTITUIÇÃO CREDENCIADA;;PÚBLICA;;PROTOTIPO;SERVIÇO DE TERCEIRO - PROTÓTIPO OU UNIDADE PILOTO</v>
      </c>
      <c r="I2816" s="599" t="s">
        <v>1567</v>
      </c>
      <c r="J2816" s="600" t="str">
        <f t="shared" si="89"/>
        <v>DESPESA NÃO ADMITIDA COM RECURSOS DA CLÁUSULA DE P,D&amp;I, CONSIDERANDO O EXECUTOR E A QUALIFICAÇÃO DO PROJETO OU PROGRAMA</v>
      </c>
    </row>
    <row r="2817" spans="1:10" ht="12" customHeight="1" x14ac:dyDescent="0.3">
      <c r="A2817" s="597" t="s">
        <v>2048</v>
      </c>
      <c r="B2817" s="597" t="s">
        <v>242</v>
      </c>
      <c r="C2817" s="597" t="s">
        <v>2354</v>
      </c>
      <c r="D2817" s="597" t="s">
        <v>250</v>
      </c>
      <c r="E2817" s="597" t="s">
        <v>2354</v>
      </c>
      <c r="F2817" s="597" t="s">
        <v>303</v>
      </c>
      <c r="G2817" s="597" t="s">
        <v>1647</v>
      </c>
      <c r="H2817" s="598" t="str">
        <f t="shared" si="88"/>
        <v>FORMAÇÃO DE RECURSOS HUMANOS;INSTITUIÇÃO CREDENCIADA;;PÚBLICA;;RECURSOS HUMANOS;BOLSA</v>
      </c>
      <c r="I2817" s="599" t="s">
        <v>1575</v>
      </c>
      <c r="J2817" s="600" t="str">
        <f t="shared" si="89"/>
        <v/>
      </c>
    </row>
    <row r="2818" spans="1:10" ht="12" customHeight="1" x14ac:dyDescent="0.3">
      <c r="A2818" s="597" t="s">
        <v>2048</v>
      </c>
      <c r="B2818" s="597" t="s">
        <v>242</v>
      </c>
      <c r="C2818" s="597" t="s">
        <v>2354</v>
      </c>
      <c r="D2818" s="597" t="s">
        <v>250</v>
      </c>
      <c r="E2818" s="597" t="s">
        <v>2354</v>
      </c>
      <c r="F2818" s="597" t="s">
        <v>303</v>
      </c>
      <c r="G2818" s="597" t="s">
        <v>270</v>
      </c>
      <c r="H2818" s="598" t="str">
        <f t="shared" si="88"/>
        <v>FORMAÇÃO DE RECURSOS HUMANOS;INSTITUIÇÃO CREDENCIADA;;PÚBLICA;;RECURSOS HUMANOS;TAXA DE BANCADA</v>
      </c>
      <c r="I2818" s="599" t="s">
        <v>1575</v>
      </c>
      <c r="J2818" s="600" t="str">
        <f t="shared" si="89"/>
        <v/>
      </c>
    </row>
    <row r="2819" spans="1:10" ht="12" customHeight="1" x14ac:dyDescent="0.3">
      <c r="A2819" s="597" t="s">
        <v>2048</v>
      </c>
      <c r="B2819" s="597" t="s">
        <v>242</v>
      </c>
      <c r="C2819" s="597" t="s">
        <v>2354</v>
      </c>
      <c r="D2819" s="597" t="s">
        <v>250</v>
      </c>
      <c r="E2819" s="597" t="s">
        <v>2354</v>
      </c>
      <c r="F2819" s="597" t="s">
        <v>2357</v>
      </c>
      <c r="G2819" s="597" t="s">
        <v>232</v>
      </c>
      <c r="H2819" s="598" t="str">
        <f t="shared" si="88"/>
        <v>FORMAÇÃO DE RECURSOS HUMANOS;INSTITUIÇÃO CREDENCIADA;;PÚBLICA;;SERVICOS;OUTRO SERVIÇO DE APOIO</v>
      </c>
      <c r="I2819" s="599" t="s">
        <v>1567</v>
      </c>
      <c r="J2819" s="600" t="str">
        <f t="shared" si="89"/>
        <v>DESPESA NÃO ADMITIDA COM RECURSOS DA CLÁUSULA DE P,D&amp;I, CONSIDERANDO O EXECUTOR E A QUALIFICAÇÃO DO PROJETO OU PROGRAMA</v>
      </c>
    </row>
    <row r="2820" spans="1:10" ht="12" customHeight="1" x14ac:dyDescent="0.3">
      <c r="A2820" s="597" t="s">
        <v>2048</v>
      </c>
      <c r="B2820" s="597" t="s">
        <v>242</v>
      </c>
      <c r="C2820" s="597" t="s">
        <v>2354</v>
      </c>
      <c r="D2820" s="597" t="s">
        <v>250</v>
      </c>
      <c r="E2820" s="597" t="s">
        <v>2354</v>
      </c>
      <c r="F2820" s="597" t="s">
        <v>2357</v>
      </c>
      <c r="G2820" s="597" t="s">
        <v>221</v>
      </c>
      <c r="H2820" s="598" t="str">
        <f t="shared" si="88"/>
        <v>FORMAÇÃO DE RECURSOS HUMANOS;INSTITUIÇÃO CREDENCIADA;;PÚBLICA;;SERVICOS;PERFURAÇÃO DE POÇO ESTRATIGRÁFICO</v>
      </c>
      <c r="I2820" s="599" t="s">
        <v>1567</v>
      </c>
      <c r="J2820" s="600" t="str">
        <f t="shared" si="89"/>
        <v>DESPESA NÃO ADMITIDA COM RECURSOS DA CLÁUSULA DE P,D&amp;I, CONSIDERANDO O EXECUTOR E A QUALIFICAÇÃO DO PROJETO OU PROGRAMA</v>
      </c>
    </row>
    <row r="2821" spans="1:10" ht="12" customHeight="1" x14ac:dyDescent="0.3">
      <c r="A2821" s="597" t="s">
        <v>2048</v>
      </c>
      <c r="B2821" s="597" t="s">
        <v>242</v>
      </c>
      <c r="C2821" s="597" t="s">
        <v>2354</v>
      </c>
      <c r="D2821" s="597" t="s">
        <v>250</v>
      </c>
      <c r="E2821" s="597" t="s">
        <v>2354</v>
      </c>
      <c r="F2821" s="597" t="s">
        <v>2357</v>
      </c>
      <c r="G2821" s="597" t="s">
        <v>2055</v>
      </c>
      <c r="H2821" s="598" t="str">
        <f t="shared" si="88"/>
        <v>FORMAÇÃO DE RECURSOS HUMANOS;INSTITUIÇÃO CREDENCIADA;;PÚBLICA;;SERVICOS;SERVIÇO DE APOIO PARA AQUISIÇÃO DE DADOS</v>
      </c>
      <c r="I2821" s="599" t="s">
        <v>1567</v>
      </c>
      <c r="J2821" s="600" t="str">
        <f t="shared" si="89"/>
        <v>DESPESA NÃO ADMITIDA COM RECURSOS DA CLÁUSULA DE P,D&amp;I, CONSIDERANDO O EXECUTOR E A QUALIFICAÇÃO DO PROJETO OU PROGRAMA</v>
      </c>
    </row>
    <row r="2822" spans="1:10" ht="12" customHeight="1" x14ac:dyDescent="0.3">
      <c r="A2822" s="597" t="s">
        <v>2048</v>
      </c>
      <c r="B2822" s="597" t="s">
        <v>242</v>
      </c>
      <c r="C2822" s="597" t="s">
        <v>2354</v>
      </c>
      <c r="D2822" s="597" t="s">
        <v>250</v>
      </c>
      <c r="E2822" s="597" t="s">
        <v>2354</v>
      </c>
      <c r="F2822" s="597" t="s">
        <v>2357</v>
      </c>
      <c r="G2822" s="597" t="s">
        <v>230</v>
      </c>
      <c r="H2822" s="598" t="str">
        <f t="shared" si="88"/>
        <v>FORMAÇÃO DE RECURSOS HUMANOS;INSTITUIÇÃO CREDENCIADA;;PÚBLICA;;SERVICOS;SERVIÇO DE EDITORAÇÃO E IMPRESSÃO</v>
      </c>
      <c r="I2822" s="599" t="s">
        <v>1567</v>
      </c>
      <c r="J2822" s="600" t="str">
        <f t="shared" si="89"/>
        <v>DESPESA NÃO ADMITIDA COM RECURSOS DA CLÁUSULA DE P,D&amp;I, CONSIDERANDO O EXECUTOR E A QUALIFICAÇÃO DO PROJETO OU PROGRAMA</v>
      </c>
    </row>
    <row r="2823" spans="1:10" ht="12" customHeight="1" x14ac:dyDescent="0.3">
      <c r="A2823" s="597" t="s">
        <v>2048</v>
      </c>
      <c r="B2823" s="597" t="s">
        <v>242</v>
      </c>
      <c r="C2823" s="597" t="s">
        <v>2354</v>
      </c>
      <c r="D2823" s="597" t="s">
        <v>250</v>
      </c>
      <c r="E2823" s="597" t="s">
        <v>2354</v>
      </c>
      <c r="F2823" s="597" t="s">
        <v>2357</v>
      </c>
      <c r="G2823" s="597" t="s">
        <v>231</v>
      </c>
      <c r="H2823" s="598" t="str">
        <f t="shared" si="88"/>
        <v>FORMAÇÃO DE RECURSOS HUMANOS;INSTITUIÇÃO CREDENCIADA;;PÚBLICA;;SERVICOS;SERVIÇO DE LOCOMOÇÃO E TRANSPORTE</v>
      </c>
      <c r="I2823" s="599" t="s">
        <v>1567</v>
      </c>
      <c r="J2823" s="600" t="str">
        <f t="shared" si="89"/>
        <v>DESPESA NÃO ADMITIDA COM RECURSOS DA CLÁUSULA DE P,D&amp;I, CONSIDERANDO O EXECUTOR E A QUALIFICAÇÃO DO PROJETO OU PROGRAMA</v>
      </c>
    </row>
    <row r="2824" spans="1:10" ht="12" customHeight="1" x14ac:dyDescent="0.3">
      <c r="A2824" s="597" t="s">
        <v>2048</v>
      </c>
      <c r="B2824" s="597" t="s">
        <v>242</v>
      </c>
      <c r="C2824" s="597" t="s">
        <v>2354</v>
      </c>
      <c r="D2824" s="597" t="s">
        <v>250</v>
      </c>
      <c r="E2824" s="597" t="s">
        <v>2354</v>
      </c>
      <c r="F2824" s="597" t="s">
        <v>2357</v>
      </c>
      <c r="G2824" s="597" t="s">
        <v>2358</v>
      </c>
      <c r="H2824" s="598" t="str">
        <f t="shared" si="88"/>
        <v>FORMAÇÃO DE RECURSOS HUMANOS;INSTITUIÇÃO CREDENCIADA;;PÚBLICA;;SERVICOS;SERVIÇO DE MANUTENÇÃO</v>
      </c>
      <c r="I2824" s="599" t="s">
        <v>1567</v>
      </c>
      <c r="J2824" s="600" t="str">
        <f t="shared" si="89"/>
        <v>DESPESA NÃO ADMITIDA COM RECURSOS DA CLÁUSULA DE P,D&amp;I, CONSIDERANDO O EXECUTOR E A QUALIFICAÇÃO DO PROJETO OU PROGRAMA</v>
      </c>
    </row>
    <row r="2825" spans="1:10" ht="12" customHeight="1" x14ac:dyDescent="0.3">
      <c r="A2825" s="597" t="s">
        <v>2048</v>
      </c>
      <c r="B2825" s="597" t="s">
        <v>242</v>
      </c>
      <c r="C2825" s="597" t="s">
        <v>2354</v>
      </c>
      <c r="D2825" s="597" t="s">
        <v>250</v>
      </c>
      <c r="E2825" s="597" t="s">
        <v>2354</v>
      </c>
      <c r="F2825" s="597" t="s">
        <v>2357</v>
      </c>
      <c r="G2825" s="597" t="s">
        <v>2399</v>
      </c>
      <c r="H2825" s="598" t="str">
        <f t="shared" ref="H2825:H2887" si="90">CONCATENATE(A2825,$H$2,B2825,$H$2,C2825,$H$2,D2825,$H$2,E2825,$H$2,F2825,$H$2,G2825)</f>
        <v>FORMAÇÃO DE RECURSOS HUMANOS;INSTITUIÇÃO CREDENCIADA;;PÚBLICA;;SERVICOS;SERVIÇO TÉCNICO ESPECIALIZADO</v>
      </c>
      <c r="I2825" s="599" t="s">
        <v>1567</v>
      </c>
      <c r="J2825" s="600" t="str">
        <f t="shared" ref="J2825:J2887" si="91">IF(I2825="N",J$3,"")</f>
        <v>DESPESA NÃO ADMITIDA COM RECURSOS DA CLÁUSULA DE P,D&amp;I, CONSIDERANDO O EXECUTOR E A QUALIFICAÇÃO DO PROJETO OU PROGRAMA</v>
      </c>
    </row>
    <row r="2826" spans="1:10" ht="12" customHeight="1" x14ac:dyDescent="0.3">
      <c r="A2826" s="597" t="s">
        <v>2048</v>
      </c>
      <c r="B2826" s="597" t="s">
        <v>242</v>
      </c>
      <c r="C2826" s="597" t="s">
        <v>2354</v>
      </c>
      <c r="D2826" s="597" t="s">
        <v>250</v>
      </c>
      <c r="E2826" s="597" t="s">
        <v>2354</v>
      </c>
      <c r="F2826" s="597" t="s">
        <v>2357</v>
      </c>
      <c r="G2826" s="597" t="s">
        <v>2359</v>
      </c>
      <c r="H2826" s="598" t="str">
        <f t="shared" si="90"/>
        <v>FORMAÇÃO DE RECURSOS HUMANOS;INSTITUIÇÃO CREDENCIADA;;PÚBLICA;;SERVICOS;SERVIÇOS COMPUTACIONAIS</v>
      </c>
      <c r="I2826" s="599" t="s">
        <v>1567</v>
      </c>
      <c r="J2826" s="600" t="str">
        <f t="shared" si="91"/>
        <v>DESPESA NÃO ADMITIDA COM RECURSOS DA CLÁUSULA DE P,D&amp;I, CONSIDERANDO O EXECUTOR E A QUALIFICAÇÃO DO PROJETO OU PROGRAMA</v>
      </c>
    </row>
    <row r="2827" spans="1:10" ht="12" customHeight="1" x14ac:dyDescent="0.3">
      <c r="A2827" s="597" t="s">
        <v>2048</v>
      </c>
      <c r="B2827" s="597" t="s">
        <v>242</v>
      </c>
      <c r="C2827" s="597" t="s">
        <v>2354</v>
      </c>
      <c r="D2827" s="597" t="s">
        <v>250</v>
      </c>
      <c r="E2827" s="597" t="s">
        <v>2354</v>
      </c>
      <c r="F2827" s="597" t="s">
        <v>2357</v>
      </c>
      <c r="G2827" s="597" t="s">
        <v>229</v>
      </c>
      <c r="H2827" s="598" t="str">
        <f t="shared" si="90"/>
        <v>FORMAÇÃO DE RECURSOS HUMANOS;INSTITUIÇÃO CREDENCIADA;;PÚBLICA;;SERVICOS;TAXA DE INSCRIÇÃO EM CONGRESSO OU EVENTO</v>
      </c>
      <c r="I2827" s="599" t="s">
        <v>1567</v>
      </c>
      <c r="J2827" s="600" t="str">
        <f t="shared" si="91"/>
        <v>DESPESA NÃO ADMITIDA COM RECURSOS DA CLÁUSULA DE P,D&amp;I, CONSIDERANDO O EXECUTOR E A QUALIFICAÇÃO DO PROJETO OU PROGRAMA</v>
      </c>
    </row>
    <row r="2828" spans="1:10" ht="12" customHeight="1" x14ac:dyDescent="0.3">
      <c r="A2828" s="597" t="s">
        <v>2048</v>
      </c>
      <c r="B2828" s="597" t="s">
        <v>242</v>
      </c>
      <c r="C2828" s="597" t="s">
        <v>2354</v>
      </c>
      <c r="D2828" s="597" t="s">
        <v>250</v>
      </c>
      <c r="E2828" s="597" t="s">
        <v>2354</v>
      </c>
      <c r="F2828" s="597" t="s">
        <v>2360</v>
      </c>
      <c r="G2828" s="597" t="s">
        <v>2064</v>
      </c>
      <c r="H2828" s="598" t="str">
        <f t="shared" si="90"/>
        <v>FORMAÇÃO DE RECURSOS HUMANOS;INSTITUIÇÃO CREDENCIADA;;PÚBLICA;;SERVICOS - TIB;SERVIÇO DE TIB</v>
      </c>
      <c r="I2828" s="599" t="s">
        <v>1567</v>
      </c>
      <c r="J2828" s="600" t="str">
        <f t="shared" si="91"/>
        <v>DESPESA NÃO ADMITIDA COM RECURSOS DA CLÁUSULA DE P,D&amp;I, CONSIDERANDO O EXECUTOR E A QUALIFICAÇÃO DO PROJETO OU PROGRAMA</v>
      </c>
    </row>
    <row r="2829" spans="1:10" ht="12" customHeight="1" x14ac:dyDescent="0.3">
      <c r="A2829" s="597" t="s">
        <v>2048</v>
      </c>
      <c r="B2829" s="597" t="s">
        <v>242</v>
      </c>
      <c r="C2829" s="597" t="s">
        <v>2354</v>
      </c>
      <c r="D2829" s="597" t="s">
        <v>250</v>
      </c>
      <c r="E2829" s="597" t="s">
        <v>2354</v>
      </c>
      <c r="F2829" s="597" t="s">
        <v>2360</v>
      </c>
      <c r="G2829" s="597" t="s">
        <v>2057</v>
      </c>
      <c r="H2829" s="598" t="str">
        <f t="shared" si="90"/>
        <v>FORMAÇÃO DE RECURSOS HUMANOS;INSTITUIÇÃO CREDENCIADA;;PÚBLICA;;SERVICOS - TIB;SERVIÇO DE TREINAMENTO, SUPORTE E QUALIFICAÇÃO</v>
      </c>
      <c r="I2829" s="599" t="s">
        <v>1567</v>
      </c>
      <c r="J2829" s="600" t="str">
        <f t="shared" si="91"/>
        <v>DESPESA NÃO ADMITIDA COM RECURSOS DA CLÁUSULA DE P,D&amp;I, CONSIDERANDO O EXECUTOR E A QUALIFICAÇÃO DO PROJETO OU PROGRAMA</v>
      </c>
    </row>
    <row r="2830" spans="1:10" ht="12" customHeight="1" x14ac:dyDescent="0.3">
      <c r="A2830" s="597" t="s">
        <v>2048</v>
      </c>
      <c r="B2830" s="597" t="s">
        <v>242</v>
      </c>
      <c r="C2830" s="597" t="s">
        <v>2354</v>
      </c>
      <c r="D2830" s="597" t="s">
        <v>250</v>
      </c>
      <c r="E2830" s="597" t="s">
        <v>2354</v>
      </c>
      <c r="F2830" s="597" t="s">
        <v>2360</v>
      </c>
      <c r="G2830" s="597" t="s">
        <v>2056</v>
      </c>
      <c r="H2830" s="598" t="str">
        <f t="shared" si="90"/>
        <v>FORMAÇÃO DE RECURSOS HUMANOS;INSTITUIÇÃO CREDENCIADA;;PÚBLICA;;SERVICOS - TIB;SERVIÇO ESPECIALIZADO PARA TIB - NORMALIZAÇÃO</v>
      </c>
      <c r="I2830" s="599" t="s">
        <v>1567</v>
      </c>
      <c r="J2830" s="600" t="str">
        <f t="shared" si="91"/>
        <v>DESPESA NÃO ADMITIDA COM RECURSOS DA CLÁUSULA DE P,D&amp;I, CONSIDERANDO O EXECUTOR E A QUALIFICAÇÃO DO PROJETO OU PROGRAMA</v>
      </c>
    </row>
    <row r="2831" spans="1:10" ht="12" customHeight="1" x14ac:dyDescent="0.3">
      <c r="A2831" s="597" t="s">
        <v>2048</v>
      </c>
      <c r="B2831" s="597" t="s">
        <v>242</v>
      </c>
      <c r="C2831" s="597" t="s">
        <v>2354</v>
      </c>
      <c r="D2831" s="597" t="s">
        <v>250</v>
      </c>
      <c r="E2831" s="597" t="s">
        <v>2354</v>
      </c>
      <c r="F2831" s="597" t="s">
        <v>1648</v>
      </c>
      <c r="G2831" s="597" t="s">
        <v>2202</v>
      </c>
      <c r="H2831" s="598" t="str">
        <f t="shared" si="90"/>
        <v>FORMAÇÃO DE RECURSOS HUMANOS;INSTITUIÇÃO CREDENCIADA;;PÚBLICA;;TESTES OPERACIONAIS;NA</v>
      </c>
      <c r="I2831" s="599" t="s">
        <v>1567</v>
      </c>
      <c r="J2831" s="600" t="str">
        <f t="shared" si="91"/>
        <v>DESPESA NÃO ADMITIDA COM RECURSOS DA CLÁUSULA DE P,D&amp;I, CONSIDERANDO O EXECUTOR E A QUALIFICAÇÃO DO PROJETO OU PROGRAMA</v>
      </c>
    </row>
    <row r="2832" spans="1:10" ht="12" customHeight="1" x14ac:dyDescent="0.3">
      <c r="A2832" s="597" t="s">
        <v>2048</v>
      </c>
      <c r="B2832" s="597" t="s">
        <v>242</v>
      </c>
      <c r="C2832" s="597" t="s">
        <v>2354</v>
      </c>
      <c r="D2832" s="597" t="s">
        <v>250</v>
      </c>
      <c r="E2832" s="597" t="s">
        <v>2354</v>
      </c>
      <c r="F2832" s="597" t="s">
        <v>281</v>
      </c>
      <c r="G2832" s="597" t="s">
        <v>2202</v>
      </c>
      <c r="H2832" s="598" t="str">
        <f t="shared" si="90"/>
        <v>FORMAÇÃO DE RECURSOS HUMANOS;INSTITUIÇÃO CREDENCIADA;;PÚBLICA;;TRIBUTOS;NA</v>
      </c>
      <c r="I2832" s="599" t="s">
        <v>1575</v>
      </c>
      <c r="J2832" s="600" t="str">
        <f t="shared" si="91"/>
        <v/>
      </c>
    </row>
    <row r="2833" spans="1:10" ht="12" customHeight="1" x14ac:dyDescent="0.3">
      <c r="A2833" s="601" t="s">
        <v>2048</v>
      </c>
      <c r="B2833" s="600" t="s">
        <v>242</v>
      </c>
      <c r="C2833" s="600"/>
      <c r="D2833" s="600" t="s">
        <v>251</v>
      </c>
      <c r="E2833" s="600" t="s">
        <v>4</v>
      </c>
      <c r="F2833" s="597" t="s">
        <v>2357</v>
      </c>
      <c r="G2833" s="600" t="s">
        <v>2408</v>
      </c>
      <c r="H2833" s="598" t="str">
        <f t="shared" si="90"/>
        <v>FORMAÇÃO DE RECURSOS HUMANOS;INSTITUIÇÃO CREDENCIADA;;PRIVADA;NÃO;SERVICOS;SERVIÇO DE QUALIFICAÇÃO E CERTIFICAÇÃO</v>
      </c>
      <c r="I2833" s="599" t="s">
        <v>1567</v>
      </c>
      <c r="J2833" s="600" t="str">
        <f t="shared" si="91"/>
        <v>DESPESA NÃO ADMITIDA COM RECURSOS DA CLÁUSULA DE P,D&amp;I, CONSIDERANDO O EXECUTOR E A QUALIFICAÇÃO DO PROJETO OU PROGRAMA</v>
      </c>
    </row>
    <row r="2834" spans="1:10" ht="12" customHeight="1" x14ac:dyDescent="0.3">
      <c r="A2834" s="601" t="s">
        <v>2048</v>
      </c>
      <c r="B2834" s="600" t="s">
        <v>242</v>
      </c>
      <c r="C2834" s="600"/>
      <c r="D2834" s="600" t="s">
        <v>251</v>
      </c>
      <c r="E2834" s="600" t="s">
        <v>3</v>
      </c>
      <c r="F2834" s="597" t="s">
        <v>2357</v>
      </c>
      <c r="G2834" s="600" t="s">
        <v>2408</v>
      </c>
      <c r="H2834" s="598" t="str">
        <f t="shared" si="90"/>
        <v>FORMAÇÃO DE RECURSOS HUMANOS;INSTITUIÇÃO CREDENCIADA;;PRIVADA;SIM;SERVICOS;SERVIÇO DE QUALIFICAÇÃO E CERTIFICAÇÃO</v>
      </c>
      <c r="I2834" s="599" t="s">
        <v>1567</v>
      </c>
      <c r="J2834" s="600" t="str">
        <f t="shared" si="91"/>
        <v>DESPESA NÃO ADMITIDA COM RECURSOS DA CLÁUSULA DE P,D&amp;I, CONSIDERANDO O EXECUTOR E A QUALIFICAÇÃO DO PROJETO OU PROGRAMA</v>
      </c>
    </row>
    <row r="2835" spans="1:10" ht="12" customHeight="1" x14ac:dyDescent="0.3">
      <c r="A2835" s="601" t="s">
        <v>2048</v>
      </c>
      <c r="B2835" s="600" t="s">
        <v>242</v>
      </c>
      <c r="C2835" s="600"/>
      <c r="D2835" s="600" t="s">
        <v>250</v>
      </c>
      <c r="E2835" s="600"/>
      <c r="F2835" s="597" t="s">
        <v>2357</v>
      </c>
      <c r="G2835" s="600" t="s">
        <v>2408</v>
      </c>
      <c r="H2835" s="598" t="str">
        <f t="shared" si="90"/>
        <v>FORMAÇÃO DE RECURSOS HUMANOS;INSTITUIÇÃO CREDENCIADA;;PÚBLICA;;SERVICOS;SERVIÇO DE QUALIFICAÇÃO E CERTIFICAÇÃO</v>
      </c>
      <c r="I2835" s="599" t="s">
        <v>1567</v>
      </c>
      <c r="J2835" s="600" t="str">
        <f t="shared" si="91"/>
        <v>DESPESA NÃO ADMITIDA COM RECURSOS DA CLÁUSULA DE P,D&amp;I, CONSIDERANDO O EXECUTOR E A QUALIFICAÇÃO DO PROJETO OU PROGRAMA</v>
      </c>
    </row>
    <row r="2836" spans="1:10" ht="12" customHeight="1" x14ac:dyDescent="0.3">
      <c r="A2836" s="597" t="s">
        <v>2049</v>
      </c>
      <c r="B2836" s="597" t="s">
        <v>242</v>
      </c>
      <c r="C2836" s="597" t="s">
        <v>2354</v>
      </c>
      <c r="D2836" s="597" t="s">
        <v>251</v>
      </c>
      <c r="E2836" s="597" t="s">
        <v>4</v>
      </c>
      <c r="F2836" s="597" t="s">
        <v>1646</v>
      </c>
      <c r="G2836" s="597" t="s">
        <v>2050</v>
      </c>
      <c r="H2836" s="598" t="str">
        <f t="shared" si="90"/>
        <v>INFRAESTRUTURA - NOVA EDIFICAÇÃO OU ACRÉSCIMO DE ÁREA;INSTITUIÇÃO CREDENCIADA;;PRIVADA;NÃO;CAPACITACAO DE FORNECEDORES;BENS E MATERIAIS - CABEÇA DE SÉRIE E LOTE PILOTO</v>
      </c>
      <c r="I2836" s="599" t="s">
        <v>1567</v>
      </c>
      <c r="J2836" s="600" t="str">
        <f t="shared" si="91"/>
        <v>DESPESA NÃO ADMITIDA COM RECURSOS DA CLÁUSULA DE P,D&amp;I, CONSIDERANDO O EXECUTOR E A QUALIFICAÇÃO DO PROJETO OU PROGRAMA</v>
      </c>
    </row>
    <row r="2837" spans="1:10" ht="12" customHeight="1" x14ac:dyDescent="0.3">
      <c r="A2837" s="597" t="s">
        <v>2049</v>
      </c>
      <c r="B2837" s="597" t="s">
        <v>242</v>
      </c>
      <c r="C2837" s="597" t="s">
        <v>2354</v>
      </c>
      <c r="D2837" s="597" t="s">
        <v>251</v>
      </c>
      <c r="E2837" s="597" t="s">
        <v>4</v>
      </c>
      <c r="F2837" s="597" t="s">
        <v>1646</v>
      </c>
      <c r="G2837" s="597" t="s">
        <v>2053</v>
      </c>
      <c r="H2837" s="598" t="str">
        <f t="shared" si="90"/>
        <v>INFRAESTRUTURA - NOVA EDIFICAÇÃO OU ACRÉSCIMO DE ÁREA;INSTITUIÇÃO CREDENCIADA;;PRIVADA;NÃO;CAPACITACAO DE FORNECEDORES;EQUIPAMENTOS E MATERIAIS - PRIMEIRO LOTE</v>
      </c>
      <c r="I2837" s="599" t="s">
        <v>1567</v>
      </c>
      <c r="J2837" s="600" t="str">
        <f t="shared" si="91"/>
        <v>DESPESA NÃO ADMITIDA COM RECURSOS DA CLÁUSULA DE P,D&amp;I, CONSIDERANDO O EXECUTOR E A QUALIFICAÇÃO DO PROJETO OU PROGRAMA</v>
      </c>
    </row>
    <row r="2838" spans="1:10" ht="12" customHeight="1" x14ac:dyDescent="0.3">
      <c r="A2838" s="597" t="s">
        <v>2049</v>
      </c>
      <c r="B2838" s="597" t="s">
        <v>242</v>
      </c>
      <c r="C2838" s="597" t="s">
        <v>2354</v>
      </c>
      <c r="D2838" s="597" t="s">
        <v>251</v>
      </c>
      <c r="E2838" s="597" t="s">
        <v>4</v>
      </c>
      <c r="F2838" s="597" t="s">
        <v>1646</v>
      </c>
      <c r="G2838" s="597" t="s">
        <v>260</v>
      </c>
      <c r="H2838" s="598" t="str">
        <f t="shared" si="90"/>
        <v>INFRAESTRUTURA - NOVA EDIFICAÇÃO OU ACRÉSCIMO DE ÁREA;INSTITUIÇÃO CREDENCIADA;;PRIVADA;NÃO;CAPACITACAO DE FORNECEDORES;EQUIPAMENTOS LABORATORIAIS</v>
      </c>
      <c r="I2838" s="599" t="s">
        <v>1567</v>
      </c>
      <c r="J2838" s="600" t="str">
        <f t="shared" si="91"/>
        <v>DESPESA NÃO ADMITIDA COM RECURSOS DA CLÁUSULA DE P,D&amp;I, CONSIDERANDO O EXECUTOR E A QUALIFICAÇÃO DO PROJETO OU PROGRAMA</v>
      </c>
    </row>
    <row r="2839" spans="1:10" ht="12" customHeight="1" x14ac:dyDescent="0.3">
      <c r="A2839" s="597" t="s">
        <v>2049</v>
      </c>
      <c r="B2839" s="597" t="s">
        <v>242</v>
      </c>
      <c r="C2839" s="597" t="s">
        <v>2354</v>
      </c>
      <c r="D2839" s="597" t="s">
        <v>251</v>
      </c>
      <c r="E2839" s="597" t="s">
        <v>4</v>
      </c>
      <c r="F2839" s="597" t="s">
        <v>1646</v>
      </c>
      <c r="G2839" s="597" t="s">
        <v>2052</v>
      </c>
      <c r="H2839" s="598" t="str">
        <f t="shared" si="90"/>
        <v>INFRAESTRUTURA - NOVA EDIFICAÇÃO OU ACRÉSCIMO DE ÁREA;INSTITUIÇÃO CREDENCIADA;;PRIVADA;NÃO;CAPACITACAO DE FORNECEDORES;ESTUDOS DE VIABILIDADE TÉCNICA E ECONÔMICA</v>
      </c>
      <c r="I2839" s="599" t="s">
        <v>1567</v>
      </c>
      <c r="J2839" s="600" t="str">
        <f t="shared" si="91"/>
        <v>DESPESA NÃO ADMITIDA COM RECURSOS DA CLÁUSULA DE P,D&amp;I, CONSIDERANDO O EXECUTOR E A QUALIFICAÇÃO DO PROJETO OU PROGRAMA</v>
      </c>
    </row>
    <row r="2840" spans="1:10" ht="12" customHeight="1" x14ac:dyDescent="0.3">
      <c r="A2840" s="597" t="s">
        <v>2049</v>
      </c>
      <c r="B2840" s="597" t="s">
        <v>242</v>
      </c>
      <c r="C2840" s="597" t="s">
        <v>2354</v>
      </c>
      <c r="D2840" s="597" t="s">
        <v>251</v>
      </c>
      <c r="E2840" s="597" t="s">
        <v>4</v>
      </c>
      <c r="F2840" s="597" t="s">
        <v>1646</v>
      </c>
      <c r="G2840" s="597" t="s">
        <v>2051</v>
      </c>
      <c r="H2840" s="598" t="str">
        <f t="shared" si="90"/>
        <v>INFRAESTRUTURA - NOVA EDIFICAÇÃO OU ACRÉSCIMO DE ÁREA;INSTITUIÇÃO CREDENCIADA;;PRIVADA;NÃO;CAPACITACAO DE FORNECEDORES;SERVIÇOS - CABEÇA DE SÉRIE E LOTE PILOTO</v>
      </c>
      <c r="I2840" s="599" t="s">
        <v>1567</v>
      </c>
      <c r="J2840" s="600" t="str">
        <f t="shared" si="91"/>
        <v>DESPESA NÃO ADMITIDA COM RECURSOS DA CLÁUSULA DE P,D&amp;I, CONSIDERANDO O EXECUTOR E A QUALIFICAÇÃO DO PROJETO OU PROGRAMA</v>
      </c>
    </row>
    <row r="2841" spans="1:10" ht="12" customHeight="1" x14ac:dyDescent="0.3">
      <c r="A2841" s="597" t="s">
        <v>2049</v>
      </c>
      <c r="B2841" s="597" t="s">
        <v>242</v>
      </c>
      <c r="C2841" s="597" t="s">
        <v>2354</v>
      </c>
      <c r="D2841" s="597" t="s">
        <v>251</v>
      </c>
      <c r="E2841" s="597" t="s">
        <v>4</v>
      </c>
      <c r="F2841" s="597" t="s">
        <v>1646</v>
      </c>
      <c r="G2841" s="597" t="s">
        <v>2054</v>
      </c>
      <c r="H2841" s="598" t="str">
        <f t="shared" si="90"/>
        <v>INFRAESTRUTURA - NOVA EDIFICAÇÃO OU ACRÉSCIMO DE ÁREA;INSTITUIÇÃO CREDENCIADA;;PRIVADA;NÃO;CAPACITACAO DE FORNECEDORES;SERVIÇOS - OPERACIONALIZAÇÃO DE EQUIPAMENTOS</v>
      </c>
      <c r="I2841" s="599" t="s">
        <v>1567</v>
      </c>
      <c r="J2841" s="600" t="str">
        <f t="shared" si="91"/>
        <v>DESPESA NÃO ADMITIDA COM RECURSOS DA CLÁUSULA DE P,D&amp;I, CONSIDERANDO O EXECUTOR E A QUALIFICAÇÃO DO PROJETO OU PROGRAMA</v>
      </c>
    </row>
    <row r="2842" spans="1:10" ht="12" customHeight="1" x14ac:dyDescent="0.3">
      <c r="A2842" s="597" t="s">
        <v>2049</v>
      </c>
      <c r="B2842" s="597" t="s">
        <v>242</v>
      </c>
      <c r="C2842" s="597" t="s">
        <v>2354</v>
      </c>
      <c r="D2842" s="597" t="s">
        <v>251</v>
      </c>
      <c r="E2842" s="597" t="s">
        <v>4</v>
      </c>
      <c r="F2842" s="597" t="s">
        <v>2362</v>
      </c>
      <c r="G2842" s="597" t="s">
        <v>2202</v>
      </c>
      <c r="H2842" s="598" t="str">
        <f t="shared" si="90"/>
        <v>INFRAESTRUTURA - NOVA EDIFICAÇÃO OU ACRÉSCIMO DE ÁREA;INSTITUIÇÃO CREDENCIADA;;PRIVADA;NÃO;CUSTOS DIRETOS;NA</v>
      </c>
      <c r="I2842" s="599" t="s">
        <v>1567</v>
      </c>
      <c r="J2842" s="600" t="str">
        <f t="shared" si="91"/>
        <v>DESPESA NÃO ADMITIDA COM RECURSOS DA CLÁUSULA DE P,D&amp;I, CONSIDERANDO O EXECUTOR E A QUALIFICAÇÃO DO PROJETO OU PROGRAMA</v>
      </c>
    </row>
    <row r="2843" spans="1:10" ht="12" customHeight="1" x14ac:dyDescent="0.3">
      <c r="A2843" s="597" t="s">
        <v>2049</v>
      </c>
      <c r="B2843" s="597" t="s">
        <v>242</v>
      </c>
      <c r="C2843" s="597" t="s">
        <v>2354</v>
      </c>
      <c r="D2843" s="597" t="s">
        <v>251</v>
      </c>
      <c r="E2843" s="597" t="s">
        <v>4</v>
      </c>
      <c r="F2843" s="597" t="s">
        <v>1643</v>
      </c>
      <c r="G2843" s="597" t="s">
        <v>2202</v>
      </c>
      <c r="H2843" s="598" t="str">
        <f t="shared" si="90"/>
        <v>INFRAESTRUTURA - NOVA EDIFICAÇÃO OU ACRÉSCIMO DE ÁREA;INSTITUIÇÃO CREDENCIADA;;PRIVADA;NÃO;DIARIAS E AJUDA DE CUSTO;NA</v>
      </c>
      <c r="I2843" s="599" t="s">
        <v>1567</v>
      </c>
      <c r="J2843" s="600" t="str">
        <f t="shared" si="91"/>
        <v>DESPESA NÃO ADMITIDA COM RECURSOS DA CLÁUSULA DE P,D&amp;I, CONSIDERANDO O EXECUTOR E A QUALIFICAÇÃO DO PROJETO OU PROGRAMA</v>
      </c>
    </row>
    <row r="2844" spans="1:10" ht="12" customHeight="1" x14ac:dyDescent="0.3">
      <c r="A2844" s="597" t="s">
        <v>2049</v>
      </c>
      <c r="B2844" s="597" t="s">
        <v>242</v>
      </c>
      <c r="C2844" s="597" t="s">
        <v>2354</v>
      </c>
      <c r="D2844" s="597" t="s">
        <v>251</v>
      </c>
      <c r="E2844" s="597" t="s">
        <v>4</v>
      </c>
      <c r="F2844" s="597" t="s">
        <v>1645</v>
      </c>
      <c r="G2844" s="597" t="s">
        <v>2361</v>
      </c>
      <c r="H2844" s="598" t="str">
        <f t="shared" si="90"/>
        <v>INFRAESTRUTURA - NOVA EDIFICAÇÃO OU ACRÉSCIMO DE ÁREA;INSTITUIÇÃO CREDENCIADA;;PRIVADA;NÃO;EQUIPAMENTO E MATERIAL PERMANENTE;EQUIPAMENTO</v>
      </c>
      <c r="I2844" s="599" t="s">
        <v>1567</v>
      </c>
      <c r="J2844" s="600" t="str">
        <f t="shared" si="91"/>
        <v>DESPESA NÃO ADMITIDA COM RECURSOS DA CLÁUSULA DE P,D&amp;I, CONSIDERANDO O EXECUTOR E A QUALIFICAÇÃO DO PROJETO OU PROGRAMA</v>
      </c>
    </row>
    <row r="2845" spans="1:10" ht="12" customHeight="1" x14ac:dyDescent="0.3">
      <c r="A2845" s="597" t="s">
        <v>2049</v>
      </c>
      <c r="B2845" s="597" t="s">
        <v>242</v>
      </c>
      <c r="C2845" s="597" t="s">
        <v>2354</v>
      </c>
      <c r="D2845" s="597" t="s">
        <v>251</v>
      </c>
      <c r="E2845" s="597" t="s">
        <v>4</v>
      </c>
      <c r="F2845" s="597" t="s">
        <v>1645</v>
      </c>
      <c r="G2845" s="597" t="s">
        <v>1248</v>
      </c>
      <c r="H2845" s="598" t="str">
        <f t="shared" si="90"/>
        <v>INFRAESTRUTURA - NOVA EDIFICAÇÃO OU ACRÉSCIMO DE ÁREA;INSTITUIÇÃO CREDENCIADA;;PRIVADA;NÃO;EQUIPAMENTO E MATERIAL PERMANENTE;MATERIAL PERMANENTE</v>
      </c>
      <c r="I2845" s="599" t="s">
        <v>1567</v>
      </c>
      <c r="J2845" s="600" t="str">
        <f t="shared" si="91"/>
        <v>DESPESA NÃO ADMITIDA COM RECURSOS DA CLÁUSULA DE P,D&amp;I, CONSIDERANDO O EXECUTOR E A QUALIFICAÇÃO DO PROJETO OU PROGRAMA</v>
      </c>
    </row>
    <row r="2846" spans="1:10" ht="12" customHeight="1" x14ac:dyDescent="0.3">
      <c r="A2846" s="597" t="s">
        <v>2049</v>
      </c>
      <c r="B2846" s="597" t="s">
        <v>242</v>
      </c>
      <c r="C2846" s="597" t="s">
        <v>2354</v>
      </c>
      <c r="D2846" s="597" t="s">
        <v>251</v>
      </c>
      <c r="E2846" s="597" t="s">
        <v>4</v>
      </c>
      <c r="F2846" s="597" t="s">
        <v>448</v>
      </c>
      <c r="G2846" s="597" t="s">
        <v>2062</v>
      </c>
      <c r="H2846" s="598" t="str">
        <f t="shared" si="90"/>
        <v>INFRAESTRUTURA - NOVA EDIFICAÇÃO OU ACRÉSCIMO DE ÁREA;INSTITUIÇÃO CREDENCIADA;;PRIVADA;NÃO;EQUIPE;BOLSA - ALUNO DE GRADUAÇÃO OU PÓS-GRADUAÇÃO</v>
      </c>
      <c r="I2846" s="599" t="s">
        <v>1567</v>
      </c>
      <c r="J2846" s="600" t="str">
        <f t="shared" si="91"/>
        <v>DESPESA NÃO ADMITIDA COM RECURSOS DA CLÁUSULA DE P,D&amp;I, CONSIDERANDO O EXECUTOR E A QUALIFICAÇÃO DO PROJETO OU PROGRAMA</v>
      </c>
    </row>
    <row r="2847" spans="1:10" ht="12" customHeight="1" x14ac:dyDescent="0.3">
      <c r="A2847" s="597" t="s">
        <v>2049</v>
      </c>
      <c r="B2847" s="597" t="s">
        <v>242</v>
      </c>
      <c r="C2847" s="597" t="s">
        <v>2354</v>
      </c>
      <c r="D2847" s="597" t="s">
        <v>251</v>
      </c>
      <c r="E2847" s="597" t="s">
        <v>4</v>
      </c>
      <c r="F2847" s="597" t="s">
        <v>448</v>
      </c>
      <c r="G2847" s="597" t="s">
        <v>2061</v>
      </c>
      <c r="H2847" s="598" t="str">
        <f t="shared" si="90"/>
        <v>INFRAESTRUTURA - NOVA EDIFICAÇÃO OU ACRÉSCIMO DE ÁREA;INSTITUIÇÃO CREDENCIADA;;PRIVADA;NÃO;EQUIPE;BOLSA - DOCENTE OU PESQUISADOR DA INSTITUIÇÃO</v>
      </c>
      <c r="I2847" s="599" t="s">
        <v>1567</v>
      </c>
      <c r="J2847" s="600" t="str">
        <f t="shared" si="91"/>
        <v>DESPESA NÃO ADMITIDA COM RECURSOS DA CLÁUSULA DE P,D&amp;I, CONSIDERANDO O EXECUTOR E A QUALIFICAÇÃO DO PROJETO OU PROGRAMA</v>
      </c>
    </row>
    <row r="2848" spans="1:10" ht="12" customHeight="1" x14ac:dyDescent="0.3">
      <c r="A2848" s="597" t="s">
        <v>2049</v>
      </c>
      <c r="B2848" s="597" t="s">
        <v>242</v>
      </c>
      <c r="C2848" s="597" t="s">
        <v>2354</v>
      </c>
      <c r="D2848" s="597" t="s">
        <v>251</v>
      </c>
      <c r="E2848" s="597" t="s">
        <v>4</v>
      </c>
      <c r="F2848" s="597" t="s">
        <v>448</v>
      </c>
      <c r="G2848" s="597" t="s">
        <v>2063</v>
      </c>
      <c r="H2848" s="598" t="str">
        <f t="shared" si="90"/>
        <v>INFRAESTRUTURA - NOVA EDIFICAÇÃO OU ACRÉSCIMO DE ÁREA;INSTITUIÇÃO CREDENCIADA;;PRIVADA;NÃO;EQUIPE;BOLSA - PESQUISADOR VISITANTE</v>
      </c>
      <c r="I2848" s="599" t="s">
        <v>1567</v>
      </c>
      <c r="J2848" s="600" t="str">
        <f t="shared" si="91"/>
        <v>DESPESA NÃO ADMITIDA COM RECURSOS DA CLÁUSULA DE P,D&amp;I, CONSIDERANDO O EXECUTOR E A QUALIFICAÇÃO DO PROJETO OU PROGRAMA</v>
      </c>
    </row>
    <row r="2849" spans="1:10" ht="12" customHeight="1" x14ac:dyDescent="0.3">
      <c r="A2849" s="597" t="s">
        <v>2049</v>
      </c>
      <c r="B2849" s="597" t="s">
        <v>242</v>
      </c>
      <c r="C2849" s="597" t="s">
        <v>2354</v>
      </c>
      <c r="D2849" s="597" t="s">
        <v>251</v>
      </c>
      <c r="E2849" s="597" t="s">
        <v>4</v>
      </c>
      <c r="F2849" s="597" t="s">
        <v>448</v>
      </c>
      <c r="G2849" s="597" t="s">
        <v>1641</v>
      </c>
      <c r="H2849" s="598" t="str">
        <f t="shared" si="90"/>
        <v>INFRAESTRUTURA - NOVA EDIFICAÇÃO OU ACRÉSCIMO DE ÁREA;INSTITUIÇÃO CREDENCIADA;;PRIVADA;NÃO;EQUIPE;REMUNERAÇÃO DIRETA</v>
      </c>
      <c r="I2849" s="599" t="s">
        <v>1567</v>
      </c>
      <c r="J2849" s="600" t="str">
        <f t="shared" si="91"/>
        <v>DESPESA NÃO ADMITIDA COM RECURSOS DA CLÁUSULA DE P,D&amp;I, CONSIDERANDO O EXECUTOR E A QUALIFICAÇÃO DO PROJETO OU PROGRAMA</v>
      </c>
    </row>
    <row r="2850" spans="1:10" ht="12" customHeight="1" x14ac:dyDescent="0.3">
      <c r="A2850" s="597" t="s">
        <v>2049</v>
      </c>
      <c r="B2850" s="597" t="s">
        <v>242</v>
      </c>
      <c r="C2850" s="597" t="s">
        <v>2354</v>
      </c>
      <c r="D2850" s="597" t="s">
        <v>251</v>
      </c>
      <c r="E2850" s="597" t="s">
        <v>4</v>
      </c>
      <c r="F2850" s="597" t="s">
        <v>1642</v>
      </c>
      <c r="G2850" s="597" t="s">
        <v>2202</v>
      </c>
      <c r="H2850" s="598" t="str">
        <f t="shared" si="90"/>
        <v>INFRAESTRUTURA - NOVA EDIFICAÇÃO OU ACRÉSCIMO DE ÁREA;INSTITUIÇÃO CREDENCIADA;;PRIVADA;NÃO;MATERIAL DE CONSUMO;NA</v>
      </c>
      <c r="I2850" s="599" t="s">
        <v>1567</v>
      </c>
      <c r="J2850" s="600" t="str">
        <f t="shared" si="91"/>
        <v>DESPESA NÃO ADMITIDA COM RECURSOS DA CLÁUSULA DE P,D&amp;I, CONSIDERANDO O EXECUTOR E A QUALIFICAÇÃO DO PROJETO OU PROGRAMA</v>
      </c>
    </row>
    <row r="2851" spans="1:10" ht="12" customHeight="1" x14ac:dyDescent="0.3">
      <c r="A2851" s="597" t="s">
        <v>2049</v>
      </c>
      <c r="B2851" s="597" t="s">
        <v>242</v>
      </c>
      <c r="C2851" s="597" t="s">
        <v>2354</v>
      </c>
      <c r="D2851" s="597" t="s">
        <v>251</v>
      </c>
      <c r="E2851" s="597" t="s">
        <v>4</v>
      </c>
      <c r="F2851" s="597" t="s">
        <v>1644</v>
      </c>
      <c r="G2851" s="597" t="s">
        <v>2066</v>
      </c>
      <c r="H2851" s="598" t="str">
        <f t="shared" si="90"/>
        <v>INFRAESTRUTURA - NOVA EDIFICAÇÃO OU ACRÉSCIMO DE ÁREA;INSTITUIÇÃO CREDENCIADA;;PRIVADA;NÃO;OBRAS E INSTALACOES;AMPLIAÇÃO DE ÁREA DE EDIFICAÇÃO</v>
      </c>
      <c r="I2851" s="599" t="s">
        <v>1575</v>
      </c>
      <c r="J2851" s="600" t="str">
        <f t="shared" si="91"/>
        <v/>
      </c>
    </row>
    <row r="2852" spans="1:10" ht="12" customHeight="1" x14ac:dyDescent="0.3">
      <c r="A2852" s="597" t="s">
        <v>2049</v>
      </c>
      <c r="B2852" s="597" t="s">
        <v>242</v>
      </c>
      <c r="C2852" s="597" t="s">
        <v>2354</v>
      </c>
      <c r="D2852" s="597" t="s">
        <v>251</v>
      </c>
      <c r="E2852" s="597" t="s">
        <v>4</v>
      </c>
      <c r="F2852" s="597" t="s">
        <v>1644</v>
      </c>
      <c r="G2852" s="597" t="s">
        <v>258</v>
      </c>
      <c r="H2852" s="598" t="str">
        <f t="shared" si="90"/>
        <v>INFRAESTRUTURA - NOVA EDIFICAÇÃO OU ACRÉSCIMO DE ÁREA;INSTITUIÇÃO CREDENCIADA;;PRIVADA;NÃO;OBRAS E INSTALACOES;CONSTRUÇÃO DE NOVA EDIFICAÇÃO</v>
      </c>
      <c r="I2852" s="599" t="s">
        <v>1575</v>
      </c>
      <c r="J2852" s="600" t="str">
        <f t="shared" si="91"/>
        <v/>
      </c>
    </row>
    <row r="2853" spans="1:10" ht="12" customHeight="1" x14ac:dyDescent="0.3">
      <c r="A2853" s="597" t="s">
        <v>2049</v>
      </c>
      <c r="B2853" s="597" t="s">
        <v>242</v>
      </c>
      <c r="C2853" s="597" t="s">
        <v>2354</v>
      </c>
      <c r="D2853" s="597" t="s">
        <v>251</v>
      </c>
      <c r="E2853" s="597" t="s">
        <v>4</v>
      </c>
      <c r="F2853" s="597" t="s">
        <v>1644</v>
      </c>
      <c r="G2853" s="597" t="s">
        <v>2067</v>
      </c>
      <c r="H2853" s="598" t="str">
        <f t="shared" si="90"/>
        <v>INFRAESTRUTURA - NOVA EDIFICAÇÃO OU ACRÉSCIMO DE ÁREA;INSTITUIÇÃO CREDENCIADA;;PRIVADA;NÃO;OBRAS E INSTALACOES;PROJETO EXECUTIVO E ESTUDOS TÉCNICOS</v>
      </c>
      <c r="I2853" s="599" t="s">
        <v>1575</v>
      </c>
      <c r="J2853" s="600" t="str">
        <f t="shared" si="91"/>
        <v/>
      </c>
    </row>
    <row r="2854" spans="1:10" ht="12" customHeight="1" x14ac:dyDescent="0.3">
      <c r="A2854" s="597" t="s">
        <v>2049</v>
      </c>
      <c r="B2854" s="597" t="s">
        <v>242</v>
      </c>
      <c r="C2854" s="597" t="s">
        <v>2354</v>
      </c>
      <c r="D2854" s="597" t="s">
        <v>251</v>
      </c>
      <c r="E2854" s="597" t="s">
        <v>4</v>
      </c>
      <c r="F2854" s="597" t="s">
        <v>1644</v>
      </c>
      <c r="G2854" s="597" t="s">
        <v>219</v>
      </c>
      <c r="H2854" s="598" t="str">
        <f t="shared" si="90"/>
        <v>INFRAESTRUTURA - NOVA EDIFICAÇÃO OU ACRÉSCIMO DE ÁREA;INSTITUIÇÃO CREDENCIADA;;PRIVADA;NÃO;OBRAS E INSTALACOES;REFORMA DE EDIFICAÇÃO</v>
      </c>
      <c r="I2854" s="599" t="s">
        <v>1567</v>
      </c>
      <c r="J2854" s="600" t="str">
        <f t="shared" si="91"/>
        <v>DESPESA NÃO ADMITIDA COM RECURSOS DA CLÁUSULA DE P,D&amp;I, CONSIDERANDO O EXECUTOR E A QUALIFICAÇÃO DO PROJETO OU PROGRAMA</v>
      </c>
    </row>
    <row r="2855" spans="1:10" ht="12" customHeight="1" x14ac:dyDescent="0.3">
      <c r="A2855" s="597" t="s">
        <v>2049</v>
      </c>
      <c r="B2855" s="597" t="s">
        <v>242</v>
      </c>
      <c r="C2855" s="597" t="s">
        <v>2354</v>
      </c>
      <c r="D2855" s="597" t="s">
        <v>251</v>
      </c>
      <c r="E2855" s="597" t="s">
        <v>4</v>
      </c>
      <c r="F2855" s="597" t="s">
        <v>1644</v>
      </c>
      <c r="G2855" s="597" t="s">
        <v>2065</v>
      </c>
      <c r="H2855" s="598" t="str">
        <f t="shared" si="90"/>
        <v>INFRAESTRUTURA - NOVA EDIFICAÇÃO OU ACRÉSCIMO DE ÁREA;INSTITUIÇÃO CREDENCIADA;;PRIVADA;NÃO;OBRAS E INSTALACOES;SERVIÇO TÉCNICO DE APOIO - INFRAESTRUTURA</v>
      </c>
      <c r="I2855" s="599" t="s">
        <v>1567</v>
      </c>
      <c r="J2855" s="600" t="str">
        <f t="shared" si="91"/>
        <v>DESPESA NÃO ADMITIDA COM RECURSOS DA CLÁUSULA DE P,D&amp;I, CONSIDERANDO O EXECUTOR E A QUALIFICAÇÃO DO PROJETO OU PROGRAMA</v>
      </c>
    </row>
    <row r="2856" spans="1:10" ht="12" customHeight="1" x14ac:dyDescent="0.3">
      <c r="A2856" s="597" t="s">
        <v>2049</v>
      </c>
      <c r="B2856" s="597" t="s">
        <v>242</v>
      </c>
      <c r="C2856" s="597" t="s">
        <v>2354</v>
      </c>
      <c r="D2856" s="597" t="s">
        <v>251</v>
      </c>
      <c r="E2856" s="597" t="s">
        <v>4</v>
      </c>
      <c r="F2856" s="597" t="s">
        <v>10</v>
      </c>
      <c r="G2856" s="597" t="s">
        <v>1649</v>
      </c>
      <c r="H2856" s="598" t="str">
        <f t="shared" si="90"/>
        <v>INFRAESTRUTURA - NOVA EDIFICAÇÃO OU ACRÉSCIMO DE ÁREA;INSTITUIÇÃO CREDENCIADA;;PRIVADA;NÃO;OUTRAS DESPESAS;DESPESA DE IMPORTACAO</v>
      </c>
      <c r="I2856" s="599" t="s">
        <v>1567</v>
      </c>
      <c r="J2856" s="600" t="str">
        <f t="shared" si="91"/>
        <v>DESPESA NÃO ADMITIDA COM RECURSOS DA CLÁUSULA DE P,D&amp;I, CONSIDERANDO O EXECUTOR E A QUALIFICAÇÃO DO PROJETO OU PROGRAMA</v>
      </c>
    </row>
    <row r="2857" spans="1:10" ht="12" customHeight="1" x14ac:dyDescent="0.3">
      <c r="A2857" s="597" t="s">
        <v>2049</v>
      </c>
      <c r="B2857" s="597" t="s">
        <v>242</v>
      </c>
      <c r="C2857" s="597" t="s">
        <v>2354</v>
      </c>
      <c r="D2857" s="597" t="s">
        <v>251</v>
      </c>
      <c r="E2857" s="597" t="s">
        <v>4</v>
      </c>
      <c r="F2857" s="597" t="s">
        <v>10</v>
      </c>
      <c r="G2857" s="597" t="s">
        <v>1650</v>
      </c>
      <c r="H2857" s="598" t="str">
        <f t="shared" si="90"/>
        <v>INFRAESTRUTURA - NOVA EDIFICAÇÃO OU ACRÉSCIMO DE ÁREA;INSTITUIÇÃO CREDENCIADA;;PRIVADA;NÃO;OUTRAS DESPESAS;DESPESA OPERACIONAL E ADMINISTRATIVA</v>
      </c>
      <c r="I2857" s="599" t="s">
        <v>1575</v>
      </c>
      <c r="J2857" s="600" t="str">
        <f t="shared" si="91"/>
        <v/>
      </c>
    </row>
    <row r="2858" spans="1:10" ht="12" customHeight="1" x14ac:dyDescent="0.3">
      <c r="A2858" s="597" t="s">
        <v>2049</v>
      </c>
      <c r="B2858" s="597" t="s">
        <v>242</v>
      </c>
      <c r="C2858" s="597" t="s">
        <v>2354</v>
      </c>
      <c r="D2858" s="597" t="s">
        <v>251</v>
      </c>
      <c r="E2858" s="597" t="s">
        <v>4</v>
      </c>
      <c r="F2858" s="597" t="s">
        <v>10</v>
      </c>
      <c r="G2858" s="597" t="s">
        <v>277</v>
      </c>
      <c r="H2858" s="598" t="str">
        <f t="shared" si="90"/>
        <v>INFRAESTRUTURA - NOVA EDIFICAÇÃO OU ACRÉSCIMO DE ÁREA;INSTITUIÇÃO CREDENCIADA;;PRIVADA;NÃO;OUTRAS DESPESAS;RESSARCIMENTO DE CUSTOS INDIRETOS</v>
      </c>
      <c r="I2858" s="599" t="s">
        <v>1567</v>
      </c>
      <c r="J2858" s="600" t="str">
        <f t="shared" si="91"/>
        <v>DESPESA NÃO ADMITIDA COM RECURSOS DA CLÁUSULA DE P,D&amp;I, CONSIDERANDO O EXECUTOR E A QUALIFICAÇÃO DO PROJETO OU PROGRAMA</v>
      </c>
    </row>
    <row r="2859" spans="1:10" ht="12" customHeight="1" x14ac:dyDescent="0.3">
      <c r="A2859" s="597" t="s">
        <v>2049</v>
      </c>
      <c r="B2859" s="597" t="s">
        <v>242</v>
      </c>
      <c r="C2859" s="597" t="s">
        <v>2354</v>
      </c>
      <c r="D2859" s="597" t="s">
        <v>251</v>
      </c>
      <c r="E2859" s="597" t="s">
        <v>4</v>
      </c>
      <c r="F2859" s="597" t="s">
        <v>317</v>
      </c>
      <c r="G2859" s="597" t="s">
        <v>2060</v>
      </c>
      <c r="H2859" s="598" t="str">
        <f t="shared" si="90"/>
        <v>INFRAESTRUTURA - NOVA EDIFICAÇÃO OU ACRÉSCIMO DE ÁREA;INSTITUIÇÃO CREDENCIADA;;PRIVADA;NÃO;OUTROS BENS E DIREITOS;DADO GEOLÓGICO, GEOQUÍMICO OU GEOFÍSICO PÚBLICO</v>
      </c>
      <c r="I2859" s="599" t="s">
        <v>1567</v>
      </c>
      <c r="J2859" s="600" t="str">
        <f t="shared" si="91"/>
        <v>DESPESA NÃO ADMITIDA COM RECURSOS DA CLÁUSULA DE P,D&amp;I, CONSIDERANDO O EXECUTOR E A QUALIFICAÇÃO DO PROJETO OU PROGRAMA</v>
      </c>
    </row>
    <row r="2860" spans="1:10" ht="12" customHeight="1" x14ac:dyDescent="0.3">
      <c r="A2860" s="597" t="s">
        <v>2049</v>
      </c>
      <c r="B2860" s="597" t="s">
        <v>242</v>
      </c>
      <c r="C2860" s="597" t="s">
        <v>2354</v>
      </c>
      <c r="D2860" s="597" t="s">
        <v>251</v>
      </c>
      <c r="E2860" s="597" t="s">
        <v>4</v>
      </c>
      <c r="F2860" s="597" t="s">
        <v>317</v>
      </c>
      <c r="G2860" s="597" t="s">
        <v>220</v>
      </c>
      <c r="H2860" s="598" t="str">
        <f t="shared" si="90"/>
        <v>INFRAESTRUTURA - NOVA EDIFICAÇÃO OU ACRÉSCIMO DE ÁREA;INSTITUIÇÃO CREDENCIADA;;PRIVADA;NÃO;OUTROS BENS E DIREITOS;DADO NÃO REGULADO PELA ANP</v>
      </c>
      <c r="I2860" s="599" t="s">
        <v>1567</v>
      </c>
      <c r="J2860" s="600" t="str">
        <f t="shared" si="91"/>
        <v>DESPESA NÃO ADMITIDA COM RECURSOS DA CLÁUSULA DE P,D&amp;I, CONSIDERANDO O EXECUTOR E A QUALIFICAÇÃO DO PROJETO OU PROGRAMA</v>
      </c>
    </row>
    <row r="2861" spans="1:10" ht="12" customHeight="1" x14ac:dyDescent="0.3">
      <c r="A2861" s="597" t="s">
        <v>2049</v>
      </c>
      <c r="B2861" s="597" t="s">
        <v>242</v>
      </c>
      <c r="C2861" s="597" t="s">
        <v>2354</v>
      </c>
      <c r="D2861" s="597" t="s">
        <v>251</v>
      </c>
      <c r="E2861" s="597" t="s">
        <v>4</v>
      </c>
      <c r="F2861" s="597" t="s">
        <v>317</v>
      </c>
      <c r="G2861" s="597" t="s">
        <v>215</v>
      </c>
      <c r="H2861" s="598" t="str">
        <f t="shared" si="90"/>
        <v>INFRAESTRUTURA - NOVA EDIFICAÇÃO OU ACRÉSCIMO DE ÁREA;INSTITUIÇÃO CREDENCIADA;;PRIVADA;NÃO;OUTROS BENS E DIREITOS;MATERIAL BIBLIOGRÁFICO</v>
      </c>
      <c r="I2861" s="599" t="s">
        <v>1567</v>
      </c>
      <c r="J2861" s="600" t="str">
        <f t="shared" si="91"/>
        <v>DESPESA NÃO ADMITIDA COM RECURSOS DA CLÁUSULA DE P,D&amp;I, CONSIDERANDO O EXECUTOR E A QUALIFICAÇÃO DO PROJETO OU PROGRAMA</v>
      </c>
    </row>
    <row r="2862" spans="1:10" ht="12" customHeight="1" x14ac:dyDescent="0.3">
      <c r="A2862" s="597" t="s">
        <v>2049</v>
      </c>
      <c r="B2862" s="597" t="s">
        <v>242</v>
      </c>
      <c r="C2862" s="597" t="s">
        <v>2354</v>
      </c>
      <c r="D2862" s="597" t="s">
        <v>251</v>
      </c>
      <c r="E2862" s="597" t="s">
        <v>4</v>
      </c>
      <c r="F2862" s="597" t="s">
        <v>317</v>
      </c>
      <c r="G2862" s="597" t="s">
        <v>2068</v>
      </c>
      <c r="H2862" s="598" t="str">
        <f t="shared" si="90"/>
        <v>INFRAESTRUTURA - NOVA EDIFICAÇÃO OU ACRÉSCIMO DE ÁREA;INSTITUIÇÃO CREDENCIADA;;PRIVADA;NÃO;OUTROS BENS E DIREITOS;OUTRO (ESPECIFIQUE)</v>
      </c>
      <c r="I2862" s="599" t="s">
        <v>1567</v>
      </c>
      <c r="J2862" s="600" t="str">
        <f t="shared" si="91"/>
        <v>DESPESA NÃO ADMITIDA COM RECURSOS DA CLÁUSULA DE P,D&amp;I, CONSIDERANDO O EXECUTOR E A QUALIFICAÇÃO DO PROJETO OU PROGRAMA</v>
      </c>
    </row>
    <row r="2863" spans="1:10" ht="12" customHeight="1" x14ac:dyDescent="0.3">
      <c r="A2863" s="597" t="s">
        <v>2049</v>
      </c>
      <c r="B2863" s="597" t="s">
        <v>242</v>
      </c>
      <c r="C2863" s="597" t="s">
        <v>2354</v>
      </c>
      <c r="D2863" s="597" t="s">
        <v>251</v>
      </c>
      <c r="E2863" s="597" t="s">
        <v>4</v>
      </c>
      <c r="F2863" s="597" t="s">
        <v>317</v>
      </c>
      <c r="G2863" s="597" t="s">
        <v>321</v>
      </c>
      <c r="H2863" s="598" t="str">
        <f t="shared" si="90"/>
        <v>INFRAESTRUTURA - NOVA EDIFICAÇÃO OU ACRÉSCIMO DE ÁREA;INSTITUIÇÃO CREDENCIADA;;PRIVADA;NÃO;OUTROS BENS E DIREITOS;SOFTWARE</v>
      </c>
      <c r="I2863" s="599" t="s">
        <v>1567</v>
      </c>
      <c r="J2863" s="600" t="str">
        <f t="shared" si="91"/>
        <v>DESPESA NÃO ADMITIDA COM RECURSOS DA CLÁUSULA DE P,D&amp;I, CONSIDERANDO O EXECUTOR E A QUALIFICAÇÃO DO PROJETO OU PROGRAMA</v>
      </c>
    </row>
    <row r="2864" spans="1:10" ht="12" customHeight="1" x14ac:dyDescent="0.3">
      <c r="A2864" s="597" t="s">
        <v>2049</v>
      </c>
      <c r="B2864" s="597" t="s">
        <v>242</v>
      </c>
      <c r="C2864" s="597" t="s">
        <v>2354</v>
      </c>
      <c r="D2864" s="597" t="s">
        <v>251</v>
      </c>
      <c r="E2864" s="597" t="s">
        <v>4</v>
      </c>
      <c r="F2864" s="597" t="s">
        <v>409</v>
      </c>
      <c r="G2864" s="597" t="s">
        <v>2202</v>
      </c>
      <c r="H2864" s="598" t="str">
        <f t="shared" si="90"/>
        <v>INFRAESTRUTURA - NOVA EDIFICAÇÃO OU ACRÉSCIMO DE ÁREA;INSTITUIÇÃO CREDENCIADA;;PRIVADA;NÃO;PASSAGENS;NA</v>
      </c>
      <c r="I2864" s="599" t="s">
        <v>1567</v>
      </c>
      <c r="J2864" s="600" t="str">
        <f t="shared" si="91"/>
        <v>DESPESA NÃO ADMITIDA COM RECURSOS DA CLÁUSULA DE P,D&amp;I, CONSIDERANDO O EXECUTOR E A QUALIFICAÇÃO DO PROJETO OU PROGRAMA</v>
      </c>
    </row>
    <row r="2865" spans="1:10" ht="12" customHeight="1" x14ac:dyDescent="0.3">
      <c r="A2865" s="597" t="s">
        <v>2049</v>
      </c>
      <c r="B2865" s="597" t="s">
        <v>242</v>
      </c>
      <c r="C2865" s="597" t="s">
        <v>2354</v>
      </c>
      <c r="D2865" s="597" t="s">
        <v>251</v>
      </c>
      <c r="E2865" s="597" t="s">
        <v>4</v>
      </c>
      <c r="F2865" s="597" t="s">
        <v>1705</v>
      </c>
      <c r="G2865" s="597" t="s">
        <v>2058</v>
      </c>
      <c r="H2865" s="598" t="str">
        <f t="shared" si="90"/>
        <v>INFRAESTRUTURA - NOVA EDIFICAÇÃO OU ACRÉSCIMO DE ÁREA;INSTITUIÇÃO CREDENCIADA;;PRIVADA;NÃO;PROTOTIPO;MATERIAL OU COMPONENTE - PROTÓTIPO OU UNIDADE PILOTO</v>
      </c>
      <c r="I2865" s="599" t="s">
        <v>1567</v>
      </c>
      <c r="J2865" s="600" t="str">
        <f t="shared" si="91"/>
        <v>DESPESA NÃO ADMITIDA COM RECURSOS DA CLÁUSULA DE P,D&amp;I, CONSIDERANDO O EXECUTOR E A QUALIFICAÇÃO DO PROJETO OU PROGRAMA</v>
      </c>
    </row>
    <row r="2866" spans="1:10" ht="12" customHeight="1" x14ac:dyDescent="0.3">
      <c r="A2866" s="597" t="s">
        <v>2049</v>
      </c>
      <c r="B2866" s="597" t="s">
        <v>242</v>
      </c>
      <c r="C2866" s="597" t="s">
        <v>2354</v>
      </c>
      <c r="D2866" s="597" t="s">
        <v>251</v>
      </c>
      <c r="E2866" s="597" t="s">
        <v>4</v>
      </c>
      <c r="F2866" s="597" t="s">
        <v>1705</v>
      </c>
      <c r="G2866" s="597" t="s">
        <v>2059</v>
      </c>
      <c r="H2866" s="598" t="str">
        <f t="shared" si="90"/>
        <v>INFRAESTRUTURA - NOVA EDIFICAÇÃO OU ACRÉSCIMO DE ÁREA;INSTITUIÇÃO CREDENCIADA;;PRIVADA;NÃO;PROTOTIPO;SERVIÇO DE TERCEIRO - PROTÓTIPO OU UNIDADE PILOTO</v>
      </c>
      <c r="I2866" s="599" t="s">
        <v>1567</v>
      </c>
      <c r="J2866" s="600" t="str">
        <f t="shared" si="91"/>
        <v>DESPESA NÃO ADMITIDA COM RECURSOS DA CLÁUSULA DE P,D&amp;I, CONSIDERANDO O EXECUTOR E A QUALIFICAÇÃO DO PROJETO OU PROGRAMA</v>
      </c>
    </row>
    <row r="2867" spans="1:10" ht="12" customHeight="1" x14ac:dyDescent="0.3">
      <c r="A2867" s="597" t="s">
        <v>2049</v>
      </c>
      <c r="B2867" s="597" t="s">
        <v>242</v>
      </c>
      <c r="C2867" s="597" t="s">
        <v>2354</v>
      </c>
      <c r="D2867" s="597" t="s">
        <v>251</v>
      </c>
      <c r="E2867" s="597" t="s">
        <v>4</v>
      </c>
      <c r="F2867" s="597" t="s">
        <v>303</v>
      </c>
      <c r="G2867" s="597" t="s">
        <v>1647</v>
      </c>
      <c r="H2867" s="598" t="str">
        <f t="shared" si="90"/>
        <v>INFRAESTRUTURA - NOVA EDIFICAÇÃO OU ACRÉSCIMO DE ÁREA;INSTITUIÇÃO CREDENCIADA;;PRIVADA;NÃO;RECURSOS HUMANOS;BOLSA</v>
      </c>
      <c r="I2867" s="599" t="s">
        <v>1567</v>
      </c>
      <c r="J2867" s="600" t="str">
        <f t="shared" si="91"/>
        <v>DESPESA NÃO ADMITIDA COM RECURSOS DA CLÁUSULA DE P,D&amp;I, CONSIDERANDO O EXECUTOR E A QUALIFICAÇÃO DO PROJETO OU PROGRAMA</v>
      </c>
    </row>
    <row r="2868" spans="1:10" ht="12" customHeight="1" x14ac:dyDescent="0.3">
      <c r="A2868" s="597" t="s">
        <v>2049</v>
      </c>
      <c r="B2868" s="597" t="s">
        <v>242</v>
      </c>
      <c r="C2868" s="597" t="s">
        <v>2354</v>
      </c>
      <c r="D2868" s="597" t="s">
        <v>251</v>
      </c>
      <c r="E2868" s="597" t="s">
        <v>4</v>
      </c>
      <c r="F2868" s="597" t="s">
        <v>303</v>
      </c>
      <c r="G2868" s="597" t="s">
        <v>270</v>
      </c>
      <c r="H2868" s="598" t="str">
        <f t="shared" si="90"/>
        <v>INFRAESTRUTURA - NOVA EDIFICAÇÃO OU ACRÉSCIMO DE ÁREA;INSTITUIÇÃO CREDENCIADA;;PRIVADA;NÃO;RECURSOS HUMANOS;TAXA DE BANCADA</v>
      </c>
      <c r="I2868" s="599" t="s">
        <v>1567</v>
      </c>
      <c r="J2868" s="600" t="str">
        <f t="shared" si="91"/>
        <v>DESPESA NÃO ADMITIDA COM RECURSOS DA CLÁUSULA DE P,D&amp;I, CONSIDERANDO O EXECUTOR E A QUALIFICAÇÃO DO PROJETO OU PROGRAMA</v>
      </c>
    </row>
    <row r="2869" spans="1:10" ht="12" customHeight="1" x14ac:dyDescent="0.3">
      <c r="A2869" s="597" t="s">
        <v>2049</v>
      </c>
      <c r="B2869" s="597" t="s">
        <v>242</v>
      </c>
      <c r="C2869" s="597" t="s">
        <v>2354</v>
      </c>
      <c r="D2869" s="597" t="s">
        <v>251</v>
      </c>
      <c r="E2869" s="597" t="s">
        <v>4</v>
      </c>
      <c r="F2869" s="597" t="s">
        <v>2357</v>
      </c>
      <c r="G2869" s="597" t="s">
        <v>232</v>
      </c>
      <c r="H2869" s="598" t="str">
        <f t="shared" si="90"/>
        <v>INFRAESTRUTURA - NOVA EDIFICAÇÃO OU ACRÉSCIMO DE ÁREA;INSTITUIÇÃO CREDENCIADA;;PRIVADA;NÃO;SERVICOS;OUTRO SERVIÇO DE APOIO</v>
      </c>
      <c r="I2869" s="599" t="s">
        <v>1567</v>
      </c>
      <c r="J2869" s="600" t="str">
        <f t="shared" si="91"/>
        <v>DESPESA NÃO ADMITIDA COM RECURSOS DA CLÁUSULA DE P,D&amp;I, CONSIDERANDO O EXECUTOR E A QUALIFICAÇÃO DO PROJETO OU PROGRAMA</v>
      </c>
    </row>
    <row r="2870" spans="1:10" ht="12" customHeight="1" x14ac:dyDescent="0.3">
      <c r="A2870" s="597" t="s">
        <v>2049</v>
      </c>
      <c r="B2870" s="597" t="s">
        <v>242</v>
      </c>
      <c r="C2870" s="597" t="s">
        <v>2354</v>
      </c>
      <c r="D2870" s="597" t="s">
        <v>251</v>
      </c>
      <c r="E2870" s="597" t="s">
        <v>4</v>
      </c>
      <c r="F2870" s="597" t="s">
        <v>2357</v>
      </c>
      <c r="G2870" s="597" t="s">
        <v>221</v>
      </c>
      <c r="H2870" s="598" t="str">
        <f t="shared" si="90"/>
        <v>INFRAESTRUTURA - NOVA EDIFICAÇÃO OU ACRÉSCIMO DE ÁREA;INSTITUIÇÃO CREDENCIADA;;PRIVADA;NÃO;SERVICOS;PERFURAÇÃO DE POÇO ESTRATIGRÁFICO</v>
      </c>
      <c r="I2870" s="599" t="s">
        <v>1567</v>
      </c>
      <c r="J2870" s="600" t="str">
        <f t="shared" si="91"/>
        <v>DESPESA NÃO ADMITIDA COM RECURSOS DA CLÁUSULA DE P,D&amp;I, CONSIDERANDO O EXECUTOR E A QUALIFICAÇÃO DO PROJETO OU PROGRAMA</v>
      </c>
    </row>
    <row r="2871" spans="1:10" ht="12" customHeight="1" x14ac:dyDescent="0.3">
      <c r="A2871" s="597" t="s">
        <v>2049</v>
      </c>
      <c r="B2871" s="597" t="s">
        <v>242</v>
      </c>
      <c r="C2871" s="597" t="s">
        <v>2354</v>
      </c>
      <c r="D2871" s="597" t="s">
        <v>251</v>
      </c>
      <c r="E2871" s="597" t="s">
        <v>4</v>
      </c>
      <c r="F2871" s="597" t="s">
        <v>2357</v>
      </c>
      <c r="G2871" s="597" t="s">
        <v>2055</v>
      </c>
      <c r="H2871" s="598" t="str">
        <f t="shared" si="90"/>
        <v>INFRAESTRUTURA - NOVA EDIFICAÇÃO OU ACRÉSCIMO DE ÁREA;INSTITUIÇÃO CREDENCIADA;;PRIVADA;NÃO;SERVICOS;SERVIÇO DE APOIO PARA AQUISIÇÃO DE DADOS</v>
      </c>
      <c r="I2871" s="599" t="s">
        <v>1567</v>
      </c>
      <c r="J2871" s="600" t="str">
        <f t="shared" si="91"/>
        <v>DESPESA NÃO ADMITIDA COM RECURSOS DA CLÁUSULA DE P,D&amp;I, CONSIDERANDO O EXECUTOR E A QUALIFICAÇÃO DO PROJETO OU PROGRAMA</v>
      </c>
    </row>
    <row r="2872" spans="1:10" ht="12" customHeight="1" x14ac:dyDescent="0.3">
      <c r="A2872" s="597" t="s">
        <v>2049</v>
      </c>
      <c r="B2872" s="597" t="s">
        <v>242</v>
      </c>
      <c r="C2872" s="597" t="s">
        <v>2354</v>
      </c>
      <c r="D2872" s="597" t="s">
        <v>251</v>
      </c>
      <c r="E2872" s="597" t="s">
        <v>4</v>
      </c>
      <c r="F2872" s="597" t="s">
        <v>2357</v>
      </c>
      <c r="G2872" s="597" t="s">
        <v>230</v>
      </c>
      <c r="H2872" s="598" t="str">
        <f t="shared" si="90"/>
        <v>INFRAESTRUTURA - NOVA EDIFICAÇÃO OU ACRÉSCIMO DE ÁREA;INSTITUIÇÃO CREDENCIADA;;PRIVADA;NÃO;SERVICOS;SERVIÇO DE EDITORAÇÃO E IMPRESSÃO</v>
      </c>
      <c r="I2872" s="599" t="s">
        <v>1567</v>
      </c>
      <c r="J2872" s="600" t="str">
        <f t="shared" si="91"/>
        <v>DESPESA NÃO ADMITIDA COM RECURSOS DA CLÁUSULA DE P,D&amp;I, CONSIDERANDO O EXECUTOR E A QUALIFICAÇÃO DO PROJETO OU PROGRAMA</v>
      </c>
    </row>
    <row r="2873" spans="1:10" ht="12" customHeight="1" x14ac:dyDescent="0.3">
      <c r="A2873" s="597" t="s">
        <v>2049</v>
      </c>
      <c r="B2873" s="597" t="s">
        <v>242</v>
      </c>
      <c r="C2873" s="597" t="s">
        <v>2354</v>
      </c>
      <c r="D2873" s="597" t="s">
        <v>251</v>
      </c>
      <c r="E2873" s="597" t="s">
        <v>4</v>
      </c>
      <c r="F2873" s="597" t="s">
        <v>2357</v>
      </c>
      <c r="G2873" s="597" t="s">
        <v>231</v>
      </c>
      <c r="H2873" s="598" t="str">
        <f t="shared" si="90"/>
        <v>INFRAESTRUTURA - NOVA EDIFICAÇÃO OU ACRÉSCIMO DE ÁREA;INSTITUIÇÃO CREDENCIADA;;PRIVADA;NÃO;SERVICOS;SERVIÇO DE LOCOMOÇÃO E TRANSPORTE</v>
      </c>
      <c r="I2873" s="599" t="s">
        <v>1567</v>
      </c>
      <c r="J2873" s="600" t="str">
        <f t="shared" si="91"/>
        <v>DESPESA NÃO ADMITIDA COM RECURSOS DA CLÁUSULA DE P,D&amp;I, CONSIDERANDO O EXECUTOR E A QUALIFICAÇÃO DO PROJETO OU PROGRAMA</v>
      </c>
    </row>
    <row r="2874" spans="1:10" ht="12" customHeight="1" x14ac:dyDescent="0.3">
      <c r="A2874" s="597" t="s">
        <v>2049</v>
      </c>
      <c r="B2874" s="597" t="s">
        <v>242</v>
      </c>
      <c r="C2874" s="597" t="s">
        <v>2354</v>
      </c>
      <c r="D2874" s="597" t="s">
        <v>251</v>
      </c>
      <c r="E2874" s="597" t="s">
        <v>4</v>
      </c>
      <c r="F2874" s="597" t="s">
        <v>2357</v>
      </c>
      <c r="G2874" s="597" t="s">
        <v>2358</v>
      </c>
      <c r="H2874" s="598" t="str">
        <f t="shared" si="90"/>
        <v>INFRAESTRUTURA - NOVA EDIFICAÇÃO OU ACRÉSCIMO DE ÁREA;INSTITUIÇÃO CREDENCIADA;;PRIVADA;NÃO;SERVICOS;SERVIÇO DE MANUTENÇÃO</v>
      </c>
      <c r="I2874" s="599" t="s">
        <v>1567</v>
      </c>
      <c r="J2874" s="600" t="str">
        <f t="shared" si="91"/>
        <v>DESPESA NÃO ADMITIDA COM RECURSOS DA CLÁUSULA DE P,D&amp;I, CONSIDERANDO O EXECUTOR E A QUALIFICAÇÃO DO PROJETO OU PROGRAMA</v>
      </c>
    </row>
    <row r="2875" spans="1:10" ht="12" customHeight="1" x14ac:dyDescent="0.3">
      <c r="A2875" s="597" t="s">
        <v>2049</v>
      </c>
      <c r="B2875" s="597" t="s">
        <v>242</v>
      </c>
      <c r="C2875" s="597" t="s">
        <v>2354</v>
      </c>
      <c r="D2875" s="597" t="s">
        <v>251</v>
      </c>
      <c r="E2875" s="597" t="s">
        <v>4</v>
      </c>
      <c r="F2875" s="597" t="s">
        <v>2357</v>
      </c>
      <c r="G2875" s="597" t="s">
        <v>2399</v>
      </c>
      <c r="H2875" s="598" t="str">
        <f t="shared" si="90"/>
        <v>INFRAESTRUTURA - NOVA EDIFICAÇÃO OU ACRÉSCIMO DE ÁREA;INSTITUIÇÃO CREDENCIADA;;PRIVADA;NÃO;SERVICOS;SERVIÇO TÉCNICO ESPECIALIZADO</v>
      </c>
      <c r="I2875" s="599" t="s">
        <v>1567</v>
      </c>
      <c r="J2875" s="600" t="str">
        <f t="shared" si="91"/>
        <v>DESPESA NÃO ADMITIDA COM RECURSOS DA CLÁUSULA DE P,D&amp;I, CONSIDERANDO O EXECUTOR E A QUALIFICAÇÃO DO PROJETO OU PROGRAMA</v>
      </c>
    </row>
    <row r="2876" spans="1:10" ht="12" customHeight="1" x14ac:dyDescent="0.3">
      <c r="A2876" s="597" t="s">
        <v>2049</v>
      </c>
      <c r="B2876" s="597" t="s">
        <v>242</v>
      </c>
      <c r="C2876" s="597" t="s">
        <v>2354</v>
      </c>
      <c r="D2876" s="597" t="s">
        <v>251</v>
      </c>
      <c r="E2876" s="597" t="s">
        <v>4</v>
      </c>
      <c r="F2876" s="597" t="s">
        <v>2357</v>
      </c>
      <c r="G2876" s="597" t="s">
        <v>2359</v>
      </c>
      <c r="H2876" s="598" t="str">
        <f t="shared" si="90"/>
        <v>INFRAESTRUTURA - NOVA EDIFICAÇÃO OU ACRÉSCIMO DE ÁREA;INSTITUIÇÃO CREDENCIADA;;PRIVADA;NÃO;SERVICOS;SERVIÇOS COMPUTACIONAIS</v>
      </c>
      <c r="I2876" s="599" t="s">
        <v>1567</v>
      </c>
      <c r="J2876" s="600" t="str">
        <f t="shared" si="91"/>
        <v>DESPESA NÃO ADMITIDA COM RECURSOS DA CLÁUSULA DE P,D&amp;I, CONSIDERANDO O EXECUTOR E A QUALIFICAÇÃO DO PROJETO OU PROGRAMA</v>
      </c>
    </row>
    <row r="2877" spans="1:10" ht="12" customHeight="1" x14ac:dyDescent="0.3">
      <c r="A2877" s="597" t="s">
        <v>2049</v>
      </c>
      <c r="B2877" s="597" t="s">
        <v>242</v>
      </c>
      <c r="C2877" s="597" t="s">
        <v>2354</v>
      </c>
      <c r="D2877" s="597" t="s">
        <v>251</v>
      </c>
      <c r="E2877" s="597" t="s">
        <v>4</v>
      </c>
      <c r="F2877" s="597" t="s">
        <v>2357</v>
      </c>
      <c r="G2877" s="597" t="s">
        <v>229</v>
      </c>
      <c r="H2877" s="598" t="str">
        <f t="shared" si="90"/>
        <v>INFRAESTRUTURA - NOVA EDIFICAÇÃO OU ACRÉSCIMO DE ÁREA;INSTITUIÇÃO CREDENCIADA;;PRIVADA;NÃO;SERVICOS;TAXA DE INSCRIÇÃO EM CONGRESSO OU EVENTO</v>
      </c>
      <c r="I2877" s="599" t="s">
        <v>1567</v>
      </c>
      <c r="J2877" s="600" t="str">
        <f t="shared" si="91"/>
        <v>DESPESA NÃO ADMITIDA COM RECURSOS DA CLÁUSULA DE P,D&amp;I, CONSIDERANDO O EXECUTOR E A QUALIFICAÇÃO DO PROJETO OU PROGRAMA</v>
      </c>
    </row>
    <row r="2878" spans="1:10" ht="12" customHeight="1" x14ac:dyDescent="0.3">
      <c r="A2878" s="597" t="s">
        <v>2049</v>
      </c>
      <c r="B2878" s="597" t="s">
        <v>242</v>
      </c>
      <c r="C2878" s="597" t="s">
        <v>2354</v>
      </c>
      <c r="D2878" s="597" t="s">
        <v>251</v>
      </c>
      <c r="E2878" s="597" t="s">
        <v>4</v>
      </c>
      <c r="F2878" s="597" t="s">
        <v>2360</v>
      </c>
      <c r="G2878" s="597" t="s">
        <v>2064</v>
      </c>
      <c r="H2878" s="598" t="str">
        <f t="shared" si="90"/>
        <v>INFRAESTRUTURA - NOVA EDIFICAÇÃO OU ACRÉSCIMO DE ÁREA;INSTITUIÇÃO CREDENCIADA;;PRIVADA;NÃO;SERVICOS - TIB;SERVIÇO DE TIB</v>
      </c>
      <c r="I2878" s="599" t="s">
        <v>1567</v>
      </c>
      <c r="J2878" s="600" t="str">
        <f t="shared" si="91"/>
        <v>DESPESA NÃO ADMITIDA COM RECURSOS DA CLÁUSULA DE P,D&amp;I, CONSIDERANDO O EXECUTOR E A QUALIFICAÇÃO DO PROJETO OU PROGRAMA</v>
      </c>
    </row>
    <row r="2879" spans="1:10" ht="12" customHeight="1" x14ac:dyDescent="0.3">
      <c r="A2879" s="597" t="s">
        <v>2049</v>
      </c>
      <c r="B2879" s="597" t="s">
        <v>242</v>
      </c>
      <c r="C2879" s="597" t="s">
        <v>2354</v>
      </c>
      <c r="D2879" s="597" t="s">
        <v>251</v>
      </c>
      <c r="E2879" s="597" t="s">
        <v>4</v>
      </c>
      <c r="F2879" s="597" t="s">
        <v>2360</v>
      </c>
      <c r="G2879" s="597" t="s">
        <v>2057</v>
      </c>
      <c r="H2879" s="598" t="str">
        <f t="shared" si="90"/>
        <v>INFRAESTRUTURA - NOVA EDIFICAÇÃO OU ACRÉSCIMO DE ÁREA;INSTITUIÇÃO CREDENCIADA;;PRIVADA;NÃO;SERVICOS - TIB;SERVIÇO DE TREINAMENTO, SUPORTE E QUALIFICAÇÃO</v>
      </c>
      <c r="I2879" s="599" t="s">
        <v>1567</v>
      </c>
      <c r="J2879" s="600" t="str">
        <f t="shared" si="91"/>
        <v>DESPESA NÃO ADMITIDA COM RECURSOS DA CLÁUSULA DE P,D&amp;I, CONSIDERANDO O EXECUTOR E A QUALIFICAÇÃO DO PROJETO OU PROGRAMA</v>
      </c>
    </row>
    <row r="2880" spans="1:10" ht="12" customHeight="1" x14ac:dyDescent="0.3">
      <c r="A2880" s="597" t="s">
        <v>2049</v>
      </c>
      <c r="B2880" s="597" t="s">
        <v>242</v>
      </c>
      <c r="C2880" s="597" t="s">
        <v>2354</v>
      </c>
      <c r="D2880" s="597" t="s">
        <v>251</v>
      </c>
      <c r="E2880" s="597" t="s">
        <v>4</v>
      </c>
      <c r="F2880" s="597" t="s">
        <v>2360</v>
      </c>
      <c r="G2880" s="597" t="s">
        <v>2056</v>
      </c>
      <c r="H2880" s="598" t="str">
        <f t="shared" si="90"/>
        <v>INFRAESTRUTURA - NOVA EDIFICAÇÃO OU ACRÉSCIMO DE ÁREA;INSTITUIÇÃO CREDENCIADA;;PRIVADA;NÃO;SERVICOS - TIB;SERVIÇO ESPECIALIZADO PARA TIB - NORMALIZAÇÃO</v>
      </c>
      <c r="I2880" s="599" t="s">
        <v>1567</v>
      </c>
      <c r="J2880" s="600" t="str">
        <f t="shared" si="91"/>
        <v>DESPESA NÃO ADMITIDA COM RECURSOS DA CLÁUSULA DE P,D&amp;I, CONSIDERANDO O EXECUTOR E A QUALIFICAÇÃO DO PROJETO OU PROGRAMA</v>
      </c>
    </row>
    <row r="2881" spans="1:10" ht="12" customHeight="1" x14ac:dyDescent="0.3">
      <c r="A2881" s="597" t="s">
        <v>2049</v>
      </c>
      <c r="B2881" s="597" t="s">
        <v>242</v>
      </c>
      <c r="C2881" s="597" t="s">
        <v>2354</v>
      </c>
      <c r="D2881" s="597" t="s">
        <v>251</v>
      </c>
      <c r="E2881" s="597" t="s">
        <v>4</v>
      </c>
      <c r="F2881" s="597" t="s">
        <v>1648</v>
      </c>
      <c r="G2881" s="597" t="s">
        <v>2202</v>
      </c>
      <c r="H2881" s="598" t="str">
        <f t="shared" si="90"/>
        <v>INFRAESTRUTURA - NOVA EDIFICAÇÃO OU ACRÉSCIMO DE ÁREA;INSTITUIÇÃO CREDENCIADA;;PRIVADA;NÃO;TESTES OPERACIONAIS;NA</v>
      </c>
      <c r="I2881" s="599" t="s">
        <v>1567</v>
      </c>
      <c r="J2881" s="600" t="str">
        <f t="shared" si="91"/>
        <v>DESPESA NÃO ADMITIDA COM RECURSOS DA CLÁUSULA DE P,D&amp;I, CONSIDERANDO O EXECUTOR E A QUALIFICAÇÃO DO PROJETO OU PROGRAMA</v>
      </c>
    </row>
    <row r="2882" spans="1:10" ht="12" customHeight="1" x14ac:dyDescent="0.3">
      <c r="A2882" s="597" t="s">
        <v>2049</v>
      </c>
      <c r="B2882" s="597" t="s">
        <v>242</v>
      </c>
      <c r="C2882" s="597" t="s">
        <v>2354</v>
      </c>
      <c r="D2882" s="597" t="s">
        <v>251</v>
      </c>
      <c r="E2882" s="597" t="s">
        <v>4</v>
      </c>
      <c r="F2882" s="597" t="s">
        <v>281</v>
      </c>
      <c r="G2882" s="597" t="s">
        <v>2202</v>
      </c>
      <c r="H2882" s="598" t="str">
        <f t="shared" si="90"/>
        <v>INFRAESTRUTURA - NOVA EDIFICAÇÃO OU ACRÉSCIMO DE ÁREA;INSTITUIÇÃO CREDENCIADA;;PRIVADA;NÃO;TRIBUTOS;NA</v>
      </c>
      <c r="I2882" s="599" t="s">
        <v>1575</v>
      </c>
      <c r="J2882" s="600" t="str">
        <f t="shared" si="91"/>
        <v/>
      </c>
    </row>
    <row r="2883" spans="1:10" ht="12" customHeight="1" x14ac:dyDescent="0.3">
      <c r="A2883" s="597" t="s">
        <v>2049</v>
      </c>
      <c r="B2883" s="597" t="s">
        <v>242</v>
      </c>
      <c r="C2883" s="597" t="s">
        <v>2354</v>
      </c>
      <c r="D2883" s="597" t="s">
        <v>250</v>
      </c>
      <c r="E2883" s="597" t="s">
        <v>2354</v>
      </c>
      <c r="F2883" s="597" t="s">
        <v>1646</v>
      </c>
      <c r="G2883" s="597" t="s">
        <v>2050</v>
      </c>
      <c r="H2883" s="598" t="str">
        <f t="shared" si="90"/>
        <v>INFRAESTRUTURA - NOVA EDIFICAÇÃO OU ACRÉSCIMO DE ÁREA;INSTITUIÇÃO CREDENCIADA;;PÚBLICA;;CAPACITACAO DE FORNECEDORES;BENS E MATERIAIS - CABEÇA DE SÉRIE E LOTE PILOTO</v>
      </c>
      <c r="I2883" s="599" t="s">
        <v>1567</v>
      </c>
      <c r="J2883" s="600" t="str">
        <f t="shared" si="91"/>
        <v>DESPESA NÃO ADMITIDA COM RECURSOS DA CLÁUSULA DE P,D&amp;I, CONSIDERANDO O EXECUTOR E A QUALIFICAÇÃO DO PROJETO OU PROGRAMA</v>
      </c>
    </row>
    <row r="2884" spans="1:10" ht="12" customHeight="1" x14ac:dyDescent="0.3">
      <c r="A2884" s="597" t="s">
        <v>2049</v>
      </c>
      <c r="B2884" s="597" t="s">
        <v>242</v>
      </c>
      <c r="C2884" s="597" t="s">
        <v>2354</v>
      </c>
      <c r="D2884" s="597" t="s">
        <v>250</v>
      </c>
      <c r="E2884" s="597" t="s">
        <v>2354</v>
      </c>
      <c r="F2884" s="597" t="s">
        <v>1646</v>
      </c>
      <c r="G2884" s="597" t="s">
        <v>2053</v>
      </c>
      <c r="H2884" s="598" t="str">
        <f t="shared" si="90"/>
        <v>INFRAESTRUTURA - NOVA EDIFICAÇÃO OU ACRÉSCIMO DE ÁREA;INSTITUIÇÃO CREDENCIADA;;PÚBLICA;;CAPACITACAO DE FORNECEDORES;EQUIPAMENTOS E MATERIAIS - PRIMEIRO LOTE</v>
      </c>
      <c r="I2884" s="599" t="s">
        <v>1567</v>
      </c>
      <c r="J2884" s="600" t="str">
        <f t="shared" si="91"/>
        <v>DESPESA NÃO ADMITIDA COM RECURSOS DA CLÁUSULA DE P,D&amp;I, CONSIDERANDO O EXECUTOR E A QUALIFICAÇÃO DO PROJETO OU PROGRAMA</v>
      </c>
    </row>
    <row r="2885" spans="1:10" ht="12" customHeight="1" x14ac:dyDescent="0.3">
      <c r="A2885" s="597" t="s">
        <v>2049</v>
      </c>
      <c r="B2885" s="597" t="s">
        <v>242</v>
      </c>
      <c r="C2885" s="597" t="s">
        <v>2354</v>
      </c>
      <c r="D2885" s="597" t="s">
        <v>250</v>
      </c>
      <c r="E2885" s="597" t="s">
        <v>2354</v>
      </c>
      <c r="F2885" s="597" t="s">
        <v>1646</v>
      </c>
      <c r="G2885" s="597" t="s">
        <v>260</v>
      </c>
      <c r="H2885" s="598" t="str">
        <f t="shared" si="90"/>
        <v>INFRAESTRUTURA - NOVA EDIFICAÇÃO OU ACRÉSCIMO DE ÁREA;INSTITUIÇÃO CREDENCIADA;;PÚBLICA;;CAPACITACAO DE FORNECEDORES;EQUIPAMENTOS LABORATORIAIS</v>
      </c>
      <c r="I2885" s="599" t="s">
        <v>1567</v>
      </c>
      <c r="J2885" s="600" t="str">
        <f t="shared" si="91"/>
        <v>DESPESA NÃO ADMITIDA COM RECURSOS DA CLÁUSULA DE P,D&amp;I, CONSIDERANDO O EXECUTOR E A QUALIFICAÇÃO DO PROJETO OU PROGRAMA</v>
      </c>
    </row>
    <row r="2886" spans="1:10" ht="12" customHeight="1" x14ac:dyDescent="0.3">
      <c r="A2886" s="597" t="s">
        <v>2049</v>
      </c>
      <c r="B2886" s="597" t="s">
        <v>242</v>
      </c>
      <c r="C2886" s="597" t="s">
        <v>2354</v>
      </c>
      <c r="D2886" s="597" t="s">
        <v>250</v>
      </c>
      <c r="E2886" s="597" t="s">
        <v>2354</v>
      </c>
      <c r="F2886" s="597" t="s">
        <v>1646</v>
      </c>
      <c r="G2886" s="597" t="s">
        <v>2052</v>
      </c>
      <c r="H2886" s="598" t="str">
        <f t="shared" si="90"/>
        <v>INFRAESTRUTURA - NOVA EDIFICAÇÃO OU ACRÉSCIMO DE ÁREA;INSTITUIÇÃO CREDENCIADA;;PÚBLICA;;CAPACITACAO DE FORNECEDORES;ESTUDOS DE VIABILIDADE TÉCNICA E ECONÔMICA</v>
      </c>
      <c r="I2886" s="599" t="s">
        <v>1567</v>
      </c>
      <c r="J2886" s="600" t="str">
        <f t="shared" si="91"/>
        <v>DESPESA NÃO ADMITIDA COM RECURSOS DA CLÁUSULA DE P,D&amp;I, CONSIDERANDO O EXECUTOR E A QUALIFICAÇÃO DO PROJETO OU PROGRAMA</v>
      </c>
    </row>
    <row r="2887" spans="1:10" ht="12" customHeight="1" x14ac:dyDescent="0.3">
      <c r="A2887" s="597" t="s">
        <v>2049</v>
      </c>
      <c r="B2887" s="597" t="s">
        <v>242</v>
      </c>
      <c r="C2887" s="597" t="s">
        <v>2354</v>
      </c>
      <c r="D2887" s="597" t="s">
        <v>250</v>
      </c>
      <c r="E2887" s="597" t="s">
        <v>2354</v>
      </c>
      <c r="F2887" s="597" t="s">
        <v>1646</v>
      </c>
      <c r="G2887" s="597" t="s">
        <v>2051</v>
      </c>
      <c r="H2887" s="598" t="str">
        <f t="shared" si="90"/>
        <v>INFRAESTRUTURA - NOVA EDIFICAÇÃO OU ACRÉSCIMO DE ÁREA;INSTITUIÇÃO CREDENCIADA;;PÚBLICA;;CAPACITACAO DE FORNECEDORES;SERVIÇOS - CABEÇA DE SÉRIE E LOTE PILOTO</v>
      </c>
      <c r="I2887" s="599" t="s">
        <v>1567</v>
      </c>
      <c r="J2887" s="600" t="str">
        <f t="shared" si="91"/>
        <v>DESPESA NÃO ADMITIDA COM RECURSOS DA CLÁUSULA DE P,D&amp;I, CONSIDERANDO O EXECUTOR E A QUALIFICAÇÃO DO PROJETO OU PROGRAMA</v>
      </c>
    </row>
    <row r="2888" spans="1:10" ht="12" customHeight="1" x14ac:dyDescent="0.3">
      <c r="A2888" s="597" t="s">
        <v>2049</v>
      </c>
      <c r="B2888" s="597" t="s">
        <v>242</v>
      </c>
      <c r="C2888" s="597" t="s">
        <v>2354</v>
      </c>
      <c r="D2888" s="597" t="s">
        <v>250</v>
      </c>
      <c r="E2888" s="597" t="s">
        <v>2354</v>
      </c>
      <c r="F2888" s="597" t="s">
        <v>1646</v>
      </c>
      <c r="G2888" s="597" t="s">
        <v>2054</v>
      </c>
      <c r="H2888" s="598" t="str">
        <f t="shared" ref="H2888:H2950" si="92">CONCATENATE(A2888,$H$2,B2888,$H$2,C2888,$H$2,D2888,$H$2,E2888,$H$2,F2888,$H$2,G2888)</f>
        <v>INFRAESTRUTURA - NOVA EDIFICAÇÃO OU ACRÉSCIMO DE ÁREA;INSTITUIÇÃO CREDENCIADA;;PÚBLICA;;CAPACITACAO DE FORNECEDORES;SERVIÇOS - OPERACIONALIZAÇÃO DE EQUIPAMENTOS</v>
      </c>
      <c r="I2888" s="599" t="s">
        <v>1567</v>
      </c>
      <c r="J2888" s="600" t="str">
        <f t="shared" ref="J2888:J2950" si="93">IF(I2888="N",J$3,"")</f>
        <v>DESPESA NÃO ADMITIDA COM RECURSOS DA CLÁUSULA DE P,D&amp;I, CONSIDERANDO O EXECUTOR E A QUALIFICAÇÃO DO PROJETO OU PROGRAMA</v>
      </c>
    </row>
    <row r="2889" spans="1:10" ht="12" customHeight="1" x14ac:dyDescent="0.3">
      <c r="A2889" s="597" t="s">
        <v>2049</v>
      </c>
      <c r="B2889" s="597" t="s">
        <v>242</v>
      </c>
      <c r="C2889" s="597" t="s">
        <v>2354</v>
      </c>
      <c r="D2889" s="597" t="s">
        <v>250</v>
      </c>
      <c r="E2889" s="597" t="s">
        <v>2354</v>
      </c>
      <c r="F2889" s="597" t="s">
        <v>2362</v>
      </c>
      <c r="G2889" s="597" t="s">
        <v>2202</v>
      </c>
      <c r="H2889" s="598" t="str">
        <f t="shared" si="92"/>
        <v>INFRAESTRUTURA - NOVA EDIFICAÇÃO OU ACRÉSCIMO DE ÁREA;INSTITUIÇÃO CREDENCIADA;;PÚBLICA;;CUSTOS DIRETOS;NA</v>
      </c>
      <c r="I2889" s="599" t="s">
        <v>1567</v>
      </c>
      <c r="J2889" s="600" t="str">
        <f t="shared" si="93"/>
        <v>DESPESA NÃO ADMITIDA COM RECURSOS DA CLÁUSULA DE P,D&amp;I, CONSIDERANDO O EXECUTOR E A QUALIFICAÇÃO DO PROJETO OU PROGRAMA</v>
      </c>
    </row>
    <row r="2890" spans="1:10" ht="12" customHeight="1" x14ac:dyDescent="0.3">
      <c r="A2890" s="597" t="s">
        <v>2049</v>
      </c>
      <c r="B2890" s="597" t="s">
        <v>242</v>
      </c>
      <c r="C2890" s="597" t="s">
        <v>2354</v>
      </c>
      <c r="D2890" s="597" t="s">
        <v>250</v>
      </c>
      <c r="E2890" s="597" t="s">
        <v>2354</v>
      </c>
      <c r="F2890" s="597" t="s">
        <v>1643</v>
      </c>
      <c r="G2890" s="597" t="s">
        <v>2202</v>
      </c>
      <c r="H2890" s="598" t="str">
        <f t="shared" si="92"/>
        <v>INFRAESTRUTURA - NOVA EDIFICAÇÃO OU ACRÉSCIMO DE ÁREA;INSTITUIÇÃO CREDENCIADA;;PÚBLICA;;DIARIAS E AJUDA DE CUSTO;NA</v>
      </c>
      <c r="I2890" s="599" t="s">
        <v>1567</v>
      </c>
      <c r="J2890" s="600" t="str">
        <f t="shared" si="93"/>
        <v>DESPESA NÃO ADMITIDA COM RECURSOS DA CLÁUSULA DE P,D&amp;I, CONSIDERANDO O EXECUTOR E A QUALIFICAÇÃO DO PROJETO OU PROGRAMA</v>
      </c>
    </row>
    <row r="2891" spans="1:10" ht="12" customHeight="1" x14ac:dyDescent="0.3">
      <c r="A2891" s="597" t="s">
        <v>2049</v>
      </c>
      <c r="B2891" s="597" t="s">
        <v>242</v>
      </c>
      <c r="C2891" s="597" t="s">
        <v>2354</v>
      </c>
      <c r="D2891" s="597" t="s">
        <v>250</v>
      </c>
      <c r="E2891" s="597" t="s">
        <v>2354</v>
      </c>
      <c r="F2891" s="597" t="s">
        <v>1645</v>
      </c>
      <c r="G2891" s="597" t="s">
        <v>2361</v>
      </c>
      <c r="H2891" s="598" t="str">
        <f t="shared" si="92"/>
        <v>INFRAESTRUTURA - NOVA EDIFICAÇÃO OU ACRÉSCIMO DE ÁREA;INSTITUIÇÃO CREDENCIADA;;PÚBLICA;;EQUIPAMENTO E MATERIAL PERMANENTE;EQUIPAMENTO</v>
      </c>
      <c r="I2891" s="599" t="s">
        <v>1567</v>
      </c>
      <c r="J2891" s="600" t="str">
        <f t="shared" si="93"/>
        <v>DESPESA NÃO ADMITIDA COM RECURSOS DA CLÁUSULA DE P,D&amp;I, CONSIDERANDO O EXECUTOR E A QUALIFICAÇÃO DO PROJETO OU PROGRAMA</v>
      </c>
    </row>
    <row r="2892" spans="1:10" ht="12" customHeight="1" x14ac:dyDescent="0.3">
      <c r="A2892" s="597" t="s">
        <v>2049</v>
      </c>
      <c r="B2892" s="597" t="s">
        <v>242</v>
      </c>
      <c r="C2892" s="597" t="s">
        <v>2354</v>
      </c>
      <c r="D2892" s="597" t="s">
        <v>250</v>
      </c>
      <c r="E2892" s="597" t="s">
        <v>2354</v>
      </c>
      <c r="F2892" s="597" t="s">
        <v>1645</v>
      </c>
      <c r="G2892" s="597" t="s">
        <v>1248</v>
      </c>
      <c r="H2892" s="598" t="str">
        <f t="shared" si="92"/>
        <v>INFRAESTRUTURA - NOVA EDIFICAÇÃO OU ACRÉSCIMO DE ÁREA;INSTITUIÇÃO CREDENCIADA;;PÚBLICA;;EQUIPAMENTO E MATERIAL PERMANENTE;MATERIAL PERMANENTE</v>
      </c>
      <c r="I2892" s="599" t="s">
        <v>1567</v>
      </c>
      <c r="J2892" s="600" t="str">
        <f t="shared" si="93"/>
        <v>DESPESA NÃO ADMITIDA COM RECURSOS DA CLÁUSULA DE P,D&amp;I, CONSIDERANDO O EXECUTOR E A QUALIFICAÇÃO DO PROJETO OU PROGRAMA</v>
      </c>
    </row>
    <row r="2893" spans="1:10" ht="12" customHeight="1" x14ac:dyDescent="0.3">
      <c r="A2893" s="597" t="s">
        <v>2049</v>
      </c>
      <c r="B2893" s="597" t="s">
        <v>242</v>
      </c>
      <c r="C2893" s="597" t="s">
        <v>2354</v>
      </c>
      <c r="D2893" s="597" t="s">
        <v>250</v>
      </c>
      <c r="E2893" s="597" t="s">
        <v>2354</v>
      </c>
      <c r="F2893" s="597" t="s">
        <v>448</v>
      </c>
      <c r="G2893" s="597" t="s">
        <v>2062</v>
      </c>
      <c r="H2893" s="598" t="str">
        <f t="shared" si="92"/>
        <v>INFRAESTRUTURA - NOVA EDIFICAÇÃO OU ACRÉSCIMO DE ÁREA;INSTITUIÇÃO CREDENCIADA;;PÚBLICA;;EQUIPE;BOLSA - ALUNO DE GRADUAÇÃO OU PÓS-GRADUAÇÃO</v>
      </c>
      <c r="I2893" s="599" t="s">
        <v>1567</v>
      </c>
      <c r="J2893" s="600" t="str">
        <f t="shared" si="93"/>
        <v>DESPESA NÃO ADMITIDA COM RECURSOS DA CLÁUSULA DE P,D&amp;I, CONSIDERANDO O EXECUTOR E A QUALIFICAÇÃO DO PROJETO OU PROGRAMA</v>
      </c>
    </row>
    <row r="2894" spans="1:10" ht="12" customHeight="1" x14ac:dyDescent="0.3">
      <c r="A2894" s="597" t="s">
        <v>2049</v>
      </c>
      <c r="B2894" s="597" t="s">
        <v>242</v>
      </c>
      <c r="C2894" s="597" t="s">
        <v>2354</v>
      </c>
      <c r="D2894" s="597" t="s">
        <v>250</v>
      </c>
      <c r="E2894" s="597" t="s">
        <v>2354</v>
      </c>
      <c r="F2894" s="597" t="s">
        <v>448</v>
      </c>
      <c r="G2894" s="597" t="s">
        <v>2061</v>
      </c>
      <c r="H2894" s="598" t="str">
        <f t="shared" si="92"/>
        <v>INFRAESTRUTURA - NOVA EDIFICAÇÃO OU ACRÉSCIMO DE ÁREA;INSTITUIÇÃO CREDENCIADA;;PÚBLICA;;EQUIPE;BOLSA - DOCENTE OU PESQUISADOR DA INSTITUIÇÃO</v>
      </c>
      <c r="I2894" s="599" t="s">
        <v>1567</v>
      </c>
      <c r="J2894" s="600" t="str">
        <f t="shared" si="93"/>
        <v>DESPESA NÃO ADMITIDA COM RECURSOS DA CLÁUSULA DE P,D&amp;I, CONSIDERANDO O EXECUTOR E A QUALIFICAÇÃO DO PROJETO OU PROGRAMA</v>
      </c>
    </row>
    <row r="2895" spans="1:10" ht="12" customHeight="1" x14ac:dyDescent="0.3">
      <c r="A2895" s="597" t="s">
        <v>2049</v>
      </c>
      <c r="B2895" s="597" t="s">
        <v>242</v>
      </c>
      <c r="C2895" s="597" t="s">
        <v>2354</v>
      </c>
      <c r="D2895" s="597" t="s">
        <v>250</v>
      </c>
      <c r="E2895" s="597" t="s">
        <v>2354</v>
      </c>
      <c r="F2895" s="597" t="s">
        <v>448</v>
      </c>
      <c r="G2895" s="597" t="s">
        <v>2063</v>
      </c>
      <c r="H2895" s="598" t="str">
        <f t="shared" si="92"/>
        <v>INFRAESTRUTURA - NOVA EDIFICAÇÃO OU ACRÉSCIMO DE ÁREA;INSTITUIÇÃO CREDENCIADA;;PÚBLICA;;EQUIPE;BOLSA - PESQUISADOR VISITANTE</v>
      </c>
      <c r="I2895" s="599" t="s">
        <v>1567</v>
      </c>
      <c r="J2895" s="600" t="str">
        <f t="shared" si="93"/>
        <v>DESPESA NÃO ADMITIDA COM RECURSOS DA CLÁUSULA DE P,D&amp;I, CONSIDERANDO O EXECUTOR E A QUALIFICAÇÃO DO PROJETO OU PROGRAMA</v>
      </c>
    </row>
    <row r="2896" spans="1:10" ht="12" customHeight="1" x14ac:dyDescent="0.3">
      <c r="A2896" s="597" t="s">
        <v>2049</v>
      </c>
      <c r="B2896" s="597" t="s">
        <v>242</v>
      </c>
      <c r="C2896" s="597" t="s">
        <v>2354</v>
      </c>
      <c r="D2896" s="597" t="s">
        <v>250</v>
      </c>
      <c r="E2896" s="597" t="s">
        <v>2354</v>
      </c>
      <c r="F2896" s="597" t="s">
        <v>448</v>
      </c>
      <c r="G2896" s="597" t="s">
        <v>1641</v>
      </c>
      <c r="H2896" s="598" t="str">
        <f t="shared" si="92"/>
        <v>INFRAESTRUTURA - NOVA EDIFICAÇÃO OU ACRÉSCIMO DE ÁREA;INSTITUIÇÃO CREDENCIADA;;PÚBLICA;;EQUIPE;REMUNERAÇÃO DIRETA</v>
      </c>
      <c r="I2896" s="599" t="s">
        <v>1567</v>
      </c>
      <c r="J2896" s="600" t="str">
        <f t="shared" si="93"/>
        <v>DESPESA NÃO ADMITIDA COM RECURSOS DA CLÁUSULA DE P,D&amp;I, CONSIDERANDO O EXECUTOR E A QUALIFICAÇÃO DO PROJETO OU PROGRAMA</v>
      </c>
    </row>
    <row r="2897" spans="1:10" ht="12" customHeight="1" x14ac:dyDescent="0.3">
      <c r="A2897" s="597" t="s">
        <v>2049</v>
      </c>
      <c r="B2897" s="597" t="s">
        <v>242</v>
      </c>
      <c r="C2897" s="597" t="s">
        <v>2354</v>
      </c>
      <c r="D2897" s="597" t="s">
        <v>250</v>
      </c>
      <c r="E2897" s="597" t="s">
        <v>2354</v>
      </c>
      <c r="F2897" s="597" t="s">
        <v>1642</v>
      </c>
      <c r="G2897" s="597" t="s">
        <v>2202</v>
      </c>
      <c r="H2897" s="598" t="str">
        <f t="shared" si="92"/>
        <v>INFRAESTRUTURA - NOVA EDIFICAÇÃO OU ACRÉSCIMO DE ÁREA;INSTITUIÇÃO CREDENCIADA;;PÚBLICA;;MATERIAL DE CONSUMO;NA</v>
      </c>
      <c r="I2897" s="599" t="s">
        <v>1567</v>
      </c>
      <c r="J2897" s="600" t="str">
        <f t="shared" si="93"/>
        <v>DESPESA NÃO ADMITIDA COM RECURSOS DA CLÁUSULA DE P,D&amp;I, CONSIDERANDO O EXECUTOR E A QUALIFICAÇÃO DO PROJETO OU PROGRAMA</v>
      </c>
    </row>
    <row r="2898" spans="1:10" ht="12" customHeight="1" x14ac:dyDescent="0.3">
      <c r="A2898" s="597" t="s">
        <v>2049</v>
      </c>
      <c r="B2898" s="597" t="s">
        <v>242</v>
      </c>
      <c r="C2898" s="597" t="s">
        <v>2354</v>
      </c>
      <c r="D2898" s="597" t="s">
        <v>250</v>
      </c>
      <c r="E2898" s="597" t="s">
        <v>2354</v>
      </c>
      <c r="F2898" s="597" t="s">
        <v>1644</v>
      </c>
      <c r="G2898" s="597" t="s">
        <v>2066</v>
      </c>
      <c r="H2898" s="598" t="str">
        <f t="shared" si="92"/>
        <v>INFRAESTRUTURA - NOVA EDIFICAÇÃO OU ACRÉSCIMO DE ÁREA;INSTITUIÇÃO CREDENCIADA;;PÚBLICA;;OBRAS E INSTALACOES;AMPLIAÇÃO DE ÁREA DE EDIFICAÇÃO</v>
      </c>
      <c r="I2898" s="599" t="s">
        <v>1575</v>
      </c>
      <c r="J2898" s="600" t="str">
        <f t="shared" si="93"/>
        <v/>
      </c>
    </row>
    <row r="2899" spans="1:10" ht="12" customHeight="1" x14ac:dyDescent="0.3">
      <c r="A2899" s="597" t="s">
        <v>2049</v>
      </c>
      <c r="B2899" s="597" t="s">
        <v>242</v>
      </c>
      <c r="C2899" s="597" t="s">
        <v>2354</v>
      </c>
      <c r="D2899" s="597" t="s">
        <v>250</v>
      </c>
      <c r="E2899" s="597" t="s">
        <v>2354</v>
      </c>
      <c r="F2899" s="597" t="s">
        <v>1644</v>
      </c>
      <c r="G2899" s="597" t="s">
        <v>258</v>
      </c>
      <c r="H2899" s="598" t="str">
        <f t="shared" si="92"/>
        <v>INFRAESTRUTURA - NOVA EDIFICAÇÃO OU ACRÉSCIMO DE ÁREA;INSTITUIÇÃO CREDENCIADA;;PÚBLICA;;OBRAS E INSTALACOES;CONSTRUÇÃO DE NOVA EDIFICAÇÃO</v>
      </c>
      <c r="I2899" s="599" t="s">
        <v>1575</v>
      </c>
      <c r="J2899" s="600" t="str">
        <f t="shared" si="93"/>
        <v/>
      </c>
    </row>
    <row r="2900" spans="1:10" ht="12" customHeight="1" x14ac:dyDescent="0.3">
      <c r="A2900" s="597" t="s">
        <v>2049</v>
      </c>
      <c r="B2900" s="597" t="s">
        <v>242</v>
      </c>
      <c r="C2900" s="597" t="s">
        <v>2354</v>
      </c>
      <c r="D2900" s="597" t="s">
        <v>250</v>
      </c>
      <c r="E2900" s="597" t="s">
        <v>2354</v>
      </c>
      <c r="F2900" s="597" t="s">
        <v>1644</v>
      </c>
      <c r="G2900" s="597" t="s">
        <v>2067</v>
      </c>
      <c r="H2900" s="598" t="str">
        <f t="shared" si="92"/>
        <v>INFRAESTRUTURA - NOVA EDIFICAÇÃO OU ACRÉSCIMO DE ÁREA;INSTITUIÇÃO CREDENCIADA;;PÚBLICA;;OBRAS E INSTALACOES;PROJETO EXECUTIVO E ESTUDOS TÉCNICOS</v>
      </c>
      <c r="I2900" s="599" t="s">
        <v>1575</v>
      </c>
      <c r="J2900" s="600" t="str">
        <f t="shared" si="93"/>
        <v/>
      </c>
    </row>
    <row r="2901" spans="1:10" ht="12" customHeight="1" x14ac:dyDescent="0.3">
      <c r="A2901" s="597" t="s">
        <v>2049</v>
      </c>
      <c r="B2901" s="597" t="s">
        <v>242</v>
      </c>
      <c r="C2901" s="597" t="s">
        <v>2354</v>
      </c>
      <c r="D2901" s="597" t="s">
        <v>250</v>
      </c>
      <c r="E2901" s="597" t="s">
        <v>2354</v>
      </c>
      <c r="F2901" s="597" t="s">
        <v>1644</v>
      </c>
      <c r="G2901" s="597" t="s">
        <v>219</v>
      </c>
      <c r="H2901" s="598" t="str">
        <f t="shared" si="92"/>
        <v>INFRAESTRUTURA - NOVA EDIFICAÇÃO OU ACRÉSCIMO DE ÁREA;INSTITUIÇÃO CREDENCIADA;;PÚBLICA;;OBRAS E INSTALACOES;REFORMA DE EDIFICAÇÃO</v>
      </c>
      <c r="I2901" s="599" t="s">
        <v>1567</v>
      </c>
      <c r="J2901" s="600" t="str">
        <f t="shared" si="93"/>
        <v>DESPESA NÃO ADMITIDA COM RECURSOS DA CLÁUSULA DE P,D&amp;I, CONSIDERANDO O EXECUTOR E A QUALIFICAÇÃO DO PROJETO OU PROGRAMA</v>
      </c>
    </row>
    <row r="2902" spans="1:10" ht="12" customHeight="1" x14ac:dyDescent="0.3">
      <c r="A2902" s="597" t="s">
        <v>2049</v>
      </c>
      <c r="B2902" s="597" t="s">
        <v>242</v>
      </c>
      <c r="C2902" s="597" t="s">
        <v>2354</v>
      </c>
      <c r="D2902" s="597" t="s">
        <v>250</v>
      </c>
      <c r="E2902" s="597" t="s">
        <v>2354</v>
      </c>
      <c r="F2902" s="597" t="s">
        <v>1644</v>
      </c>
      <c r="G2902" s="597" t="s">
        <v>2065</v>
      </c>
      <c r="H2902" s="598" t="str">
        <f t="shared" si="92"/>
        <v>INFRAESTRUTURA - NOVA EDIFICAÇÃO OU ACRÉSCIMO DE ÁREA;INSTITUIÇÃO CREDENCIADA;;PÚBLICA;;OBRAS E INSTALACOES;SERVIÇO TÉCNICO DE APOIO - INFRAESTRUTURA</v>
      </c>
      <c r="I2902" s="599" t="s">
        <v>1567</v>
      </c>
      <c r="J2902" s="600" t="str">
        <f t="shared" si="93"/>
        <v>DESPESA NÃO ADMITIDA COM RECURSOS DA CLÁUSULA DE P,D&amp;I, CONSIDERANDO O EXECUTOR E A QUALIFICAÇÃO DO PROJETO OU PROGRAMA</v>
      </c>
    </row>
    <row r="2903" spans="1:10" ht="12" customHeight="1" x14ac:dyDescent="0.3">
      <c r="A2903" s="597" t="s">
        <v>2049</v>
      </c>
      <c r="B2903" s="597" t="s">
        <v>242</v>
      </c>
      <c r="C2903" s="597" t="s">
        <v>2354</v>
      </c>
      <c r="D2903" s="597" t="s">
        <v>250</v>
      </c>
      <c r="E2903" s="597" t="s">
        <v>2354</v>
      </c>
      <c r="F2903" s="597" t="s">
        <v>10</v>
      </c>
      <c r="G2903" s="597" t="s">
        <v>1649</v>
      </c>
      <c r="H2903" s="598" t="str">
        <f t="shared" si="92"/>
        <v>INFRAESTRUTURA - NOVA EDIFICAÇÃO OU ACRÉSCIMO DE ÁREA;INSTITUIÇÃO CREDENCIADA;;PÚBLICA;;OUTRAS DESPESAS;DESPESA DE IMPORTACAO</v>
      </c>
      <c r="I2903" s="599" t="s">
        <v>1567</v>
      </c>
      <c r="J2903" s="600" t="str">
        <f t="shared" si="93"/>
        <v>DESPESA NÃO ADMITIDA COM RECURSOS DA CLÁUSULA DE P,D&amp;I, CONSIDERANDO O EXECUTOR E A QUALIFICAÇÃO DO PROJETO OU PROGRAMA</v>
      </c>
    </row>
    <row r="2904" spans="1:10" ht="12" customHeight="1" x14ac:dyDescent="0.3">
      <c r="A2904" s="597" t="s">
        <v>2049</v>
      </c>
      <c r="B2904" s="597" t="s">
        <v>242</v>
      </c>
      <c r="C2904" s="597" t="s">
        <v>2354</v>
      </c>
      <c r="D2904" s="597" t="s">
        <v>250</v>
      </c>
      <c r="E2904" s="597" t="s">
        <v>2354</v>
      </c>
      <c r="F2904" s="597" t="s">
        <v>10</v>
      </c>
      <c r="G2904" s="597" t="s">
        <v>1650</v>
      </c>
      <c r="H2904" s="598" t="str">
        <f t="shared" si="92"/>
        <v>INFRAESTRUTURA - NOVA EDIFICAÇÃO OU ACRÉSCIMO DE ÁREA;INSTITUIÇÃO CREDENCIADA;;PÚBLICA;;OUTRAS DESPESAS;DESPESA OPERACIONAL E ADMINISTRATIVA</v>
      </c>
      <c r="I2904" s="599" t="s">
        <v>1575</v>
      </c>
      <c r="J2904" s="600" t="str">
        <f t="shared" si="93"/>
        <v/>
      </c>
    </row>
    <row r="2905" spans="1:10" ht="12" customHeight="1" x14ac:dyDescent="0.3">
      <c r="A2905" s="597" t="s">
        <v>2049</v>
      </c>
      <c r="B2905" s="597" t="s">
        <v>242</v>
      </c>
      <c r="C2905" s="597" t="s">
        <v>2354</v>
      </c>
      <c r="D2905" s="597" t="s">
        <v>250</v>
      </c>
      <c r="E2905" s="597" t="s">
        <v>2354</v>
      </c>
      <c r="F2905" s="597" t="s">
        <v>10</v>
      </c>
      <c r="G2905" s="597" t="s">
        <v>277</v>
      </c>
      <c r="H2905" s="598" t="str">
        <f t="shared" si="92"/>
        <v>INFRAESTRUTURA - NOVA EDIFICAÇÃO OU ACRÉSCIMO DE ÁREA;INSTITUIÇÃO CREDENCIADA;;PÚBLICA;;OUTRAS DESPESAS;RESSARCIMENTO DE CUSTOS INDIRETOS</v>
      </c>
      <c r="I2905" s="599" t="s">
        <v>1567</v>
      </c>
      <c r="J2905" s="600" t="str">
        <f t="shared" si="93"/>
        <v>DESPESA NÃO ADMITIDA COM RECURSOS DA CLÁUSULA DE P,D&amp;I, CONSIDERANDO O EXECUTOR E A QUALIFICAÇÃO DO PROJETO OU PROGRAMA</v>
      </c>
    </row>
    <row r="2906" spans="1:10" ht="12" customHeight="1" x14ac:dyDescent="0.3">
      <c r="A2906" s="597" t="s">
        <v>2049</v>
      </c>
      <c r="B2906" s="597" t="s">
        <v>242</v>
      </c>
      <c r="C2906" s="597" t="s">
        <v>2354</v>
      </c>
      <c r="D2906" s="597" t="s">
        <v>250</v>
      </c>
      <c r="E2906" s="597" t="s">
        <v>2354</v>
      </c>
      <c r="F2906" s="597" t="s">
        <v>317</v>
      </c>
      <c r="G2906" s="597" t="s">
        <v>2060</v>
      </c>
      <c r="H2906" s="598" t="str">
        <f t="shared" si="92"/>
        <v>INFRAESTRUTURA - NOVA EDIFICAÇÃO OU ACRÉSCIMO DE ÁREA;INSTITUIÇÃO CREDENCIADA;;PÚBLICA;;OUTROS BENS E DIREITOS;DADO GEOLÓGICO, GEOQUÍMICO OU GEOFÍSICO PÚBLICO</v>
      </c>
      <c r="I2906" s="599" t="s">
        <v>1567</v>
      </c>
      <c r="J2906" s="600" t="str">
        <f t="shared" si="93"/>
        <v>DESPESA NÃO ADMITIDA COM RECURSOS DA CLÁUSULA DE P,D&amp;I, CONSIDERANDO O EXECUTOR E A QUALIFICAÇÃO DO PROJETO OU PROGRAMA</v>
      </c>
    </row>
    <row r="2907" spans="1:10" ht="12" customHeight="1" x14ac:dyDescent="0.3">
      <c r="A2907" s="597" t="s">
        <v>2049</v>
      </c>
      <c r="B2907" s="597" t="s">
        <v>242</v>
      </c>
      <c r="C2907" s="597" t="s">
        <v>2354</v>
      </c>
      <c r="D2907" s="597" t="s">
        <v>250</v>
      </c>
      <c r="E2907" s="597" t="s">
        <v>2354</v>
      </c>
      <c r="F2907" s="597" t="s">
        <v>317</v>
      </c>
      <c r="G2907" s="597" t="s">
        <v>220</v>
      </c>
      <c r="H2907" s="598" t="str">
        <f t="shared" si="92"/>
        <v>INFRAESTRUTURA - NOVA EDIFICAÇÃO OU ACRÉSCIMO DE ÁREA;INSTITUIÇÃO CREDENCIADA;;PÚBLICA;;OUTROS BENS E DIREITOS;DADO NÃO REGULADO PELA ANP</v>
      </c>
      <c r="I2907" s="599" t="s">
        <v>1567</v>
      </c>
      <c r="J2907" s="600" t="str">
        <f t="shared" si="93"/>
        <v>DESPESA NÃO ADMITIDA COM RECURSOS DA CLÁUSULA DE P,D&amp;I, CONSIDERANDO O EXECUTOR E A QUALIFICAÇÃO DO PROJETO OU PROGRAMA</v>
      </c>
    </row>
    <row r="2908" spans="1:10" ht="12" customHeight="1" x14ac:dyDescent="0.3">
      <c r="A2908" s="597" t="s">
        <v>2049</v>
      </c>
      <c r="B2908" s="597" t="s">
        <v>242</v>
      </c>
      <c r="C2908" s="597" t="s">
        <v>2354</v>
      </c>
      <c r="D2908" s="597" t="s">
        <v>250</v>
      </c>
      <c r="E2908" s="597" t="s">
        <v>2354</v>
      </c>
      <c r="F2908" s="597" t="s">
        <v>317</v>
      </c>
      <c r="G2908" s="597" t="s">
        <v>215</v>
      </c>
      <c r="H2908" s="598" t="str">
        <f t="shared" si="92"/>
        <v>INFRAESTRUTURA - NOVA EDIFICAÇÃO OU ACRÉSCIMO DE ÁREA;INSTITUIÇÃO CREDENCIADA;;PÚBLICA;;OUTROS BENS E DIREITOS;MATERIAL BIBLIOGRÁFICO</v>
      </c>
      <c r="I2908" s="599" t="s">
        <v>1567</v>
      </c>
      <c r="J2908" s="600" t="str">
        <f t="shared" si="93"/>
        <v>DESPESA NÃO ADMITIDA COM RECURSOS DA CLÁUSULA DE P,D&amp;I, CONSIDERANDO O EXECUTOR E A QUALIFICAÇÃO DO PROJETO OU PROGRAMA</v>
      </c>
    </row>
    <row r="2909" spans="1:10" ht="12" customHeight="1" x14ac:dyDescent="0.3">
      <c r="A2909" s="597" t="s">
        <v>2049</v>
      </c>
      <c r="B2909" s="597" t="s">
        <v>242</v>
      </c>
      <c r="C2909" s="597" t="s">
        <v>2354</v>
      </c>
      <c r="D2909" s="597" t="s">
        <v>250</v>
      </c>
      <c r="E2909" s="597" t="s">
        <v>2354</v>
      </c>
      <c r="F2909" s="597" t="s">
        <v>317</v>
      </c>
      <c r="G2909" s="597" t="s">
        <v>2068</v>
      </c>
      <c r="H2909" s="598" t="str">
        <f t="shared" si="92"/>
        <v>INFRAESTRUTURA - NOVA EDIFICAÇÃO OU ACRÉSCIMO DE ÁREA;INSTITUIÇÃO CREDENCIADA;;PÚBLICA;;OUTROS BENS E DIREITOS;OUTRO (ESPECIFIQUE)</v>
      </c>
      <c r="I2909" s="599" t="s">
        <v>1567</v>
      </c>
      <c r="J2909" s="600" t="str">
        <f t="shared" si="93"/>
        <v>DESPESA NÃO ADMITIDA COM RECURSOS DA CLÁUSULA DE P,D&amp;I, CONSIDERANDO O EXECUTOR E A QUALIFICAÇÃO DO PROJETO OU PROGRAMA</v>
      </c>
    </row>
    <row r="2910" spans="1:10" ht="12" customHeight="1" x14ac:dyDescent="0.3">
      <c r="A2910" s="597" t="s">
        <v>2049</v>
      </c>
      <c r="B2910" s="597" t="s">
        <v>242</v>
      </c>
      <c r="C2910" s="597" t="s">
        <v>2354</v>
      </c>
      <c r="D2910" s="597" t="s">
        <v>250</v>
      </c>
      <c r="E2910" s="597" t="s">
        <v>2354</v>
      </c>
      <c r="F2910" s="597" t="s">
        <v>317</v>
      </c>
      <c r="G2910" s="597" t="s">
        <v>321</v>
      </c>
      <c r="H2910" s="598" t="str">
        <f t="shared" si="92"/>
        <v>INFRAESTRUTURA - NOVA EDIFICAÇÃO OU ACRÉSCIMO DE ÁREA;INSTITUIÇÃO CREDENCIADA;;PÚBLICA;;OUTROS BENS E DIREITOS;SOFTWARE</v>
      </c>
      <c r="I2910" s="599" t="s">
        <v>1567</v>
      </c>
      <c r="J2910" s="600" t="str">
        <f t="shared" si="93"/>
        <v>DESPESA NÃO ADMITIDA COM RECURSOS DA CLÁUSULA DE P,D&amp;I, CONSIDERANDO O EXECUTOR E A QUALIFICAÇÃO DO PROJETO OU PROGRAMA</v>
      </c>
    </row>
    <row r="2911" spans="1:10" ht="12" customHeight="1" x14ac:dyDescent="0.3">
      <c r="A2911" s="597" t="s">
        <v>2049</v>
      </c>
      <c r="B2911" s="597" t="s">
        <v>242</v>
      </c>
      <c r="C2911" s="597" t="s">
        <v>2354</v>
      </c>
      <c r="D2911" s="597" t="s">
        <v>250</v>
      </c>
      <c r="E2911" s="597" t="s">
        <v>2354</v>
      </c>
      <c r="F2911" s="597" t="s">
        <v>409</v>
      </c>
      <c r="G2911" s="597" t="s">
        <v>2202</v>
      </c>
      <c r="H2911" s="598" t="str">
        <f t="shared" si="92"/>
        <v>INFRAESTRUTURA - NOVA EDIFICAÇÃO OU ACRÉSCIMO DE ÁREA;INSTITUIÇÃO CREDENCIADA;;PÚBLICA;;PASSAGENS;NA</v>
      </c>
      <c r="I2911" s="599" t="s">
        <v>1567</v>
      </c>
      <c r="J2911" s="600" t="str">
        <f t="shared" si="93"/>
        <v>DESPESA NÃO ADMITIDA COM RECURSOS DA CLÁUSULA DE P,D&amp;I, CONSIDERANDO O EXECUTOR E A QUALIFICAÇÃO DO PROJETO OU PROGRAMA</v>
      </c>
    </row>
    <row r="2912" spans="1:10" ht="12" customHeight="1" x14ac:dyDescent="0.3">
      <c r="A2912" s="597" t="s">
        <v>2049</v>
      </c>
      <c r="B2912" s="597" t="s">
        <v>242</v>
      </c>
      <c r="C2912" s="597" t="s">
        <v>2354</v>
      </c>
      <c r="D2912" s="597" t="s">
        <v>250</v>
      </c>
      <c r="E2912" s="597" t="s">
        <v>2354</v>
      </c>
      <c r="F2912" s="597" t="s">
        <v>1705</v>
      </c>
      <c r="G2912" s="597" t="s">
        <v>2058</v>
      </c>
      <c r="H2912" s="598" t="str">
        <f t="shared" si="92"/>
        <v>INFRAESTRUTURA - NOVA EDIFICAÇÃO OU ACRÉSCIMO DE ÁREA;INSTITUIÇÃO CREDENCIADA;;PÚBLICA;;PROTOTIPO;MATERIAL OU COMPONENTE - PROTÓTIPO OU UNIDADE PILOTO</v>
      </c>
      <c r="I2912" s="599" t="s">
        <v>1567</v>
      </c>
      <c r="J2912" s="600" t="str">
        <f t="shared" si="93"/>
        <v>DESPESA NÃO ADMITIDA COM RECURSOS DA CLÁUSULA DE P,D&amp;I, CONSIDERANDO O EXECUTOR E A QUALIFICAÇÃO DO PROJETO OU PROGRAMA</v>
      </c>
    </row>
    <row r="2913" spans="1:10" ht="12" customHeight="1" x14ac:dyDescent="0.3">
      <c r="A2913" s="597" t="s">
        <v>2049</v>
      </c>
      <c r="B2913" s="597" t="s">
        <v>242</v>
      </c>
      <c r="C2913" s="597" t="s">
        <v>2354</v>
      </c>
      <c r="D2913" s="597" t="s">
        <v>250</v>
      </c>
      <c r="E2913" s="597" t="s">
        <v>2354</v>
      </c>
      <c r="F2913" s="597" t="s">
        <v>1705</v>
      </c>
      <c r="G2913" s="597" t="s">
        <v>2059</v>
      </c>
      <c r="H2913" s="598" t="str">
        <f t="shared" si="92"/>
        <v>INFRAESTRUTURA - NOVA EDIFICAÇÃO OU ACRÉSCIMO DE ÁREA;INSTITUIÇÃO CREDENCIADA;;PÚBLICA;;PROTOTIPO;SERVIÇO DE TERCEIRO - PROTÓTIPO OU UNIDADE PILOTO</v>
      </c>
      <c r="I2913" s="599" t="s">
        <v>1567</v>
      </c>
      <c r="J2913" s="600" t="str">
        <f t="shared" si="93"/>
        <v>DESPESA NÃO ADMITIDA COM RECURSOS DA CLÁUSULA DE P,D&amp;I, CONSIDERANDO O EXECUTOR E A QUALIFICAÇÃO DO PROJETO OU PROGRAMA</v>
      </c>
    </row>
    <row r="2914" spans="1:10" ht="12" customHeight="1" x14ac:dyDescent="0.3">
      <c r="A2914" s="597" t="s">
        <v>2049</v>
      </c>
      <c r="B2914" s="597" t="s">
        <v>242</v>
      </c>
      <c r="C2914" s="597" t="s">
        <v>2354</v>
      </c>
      <c r="D2914" s="597" t="s">
        <v>250</v>
      </c>
      <c r="E2914" s="597" t="s">
        <v>2354</v>
      </c>
      <c r="F2914" s="597" t="s">
        <v>303</v>
      </c>
      <c r="G2914" s="597" t="s">
        <v>1647</v>
      </c>
      <c r="H2914" s="598" t="str">
        <f t="shared" si="92"/>
        <v>INFRAESTRUTURA - NOVA EDIFICAÇÃO OU ACRÉSCIMO DE ÁREA;INSTITUIÇÃO CREDENCIADA;;PÚBLICA;;RECURSOS HUMANOS;BOLSA</v>
      </c>
      <c r="I2914" s="599" t="s">
        <v>1567</v>
      </c>
      <c r="J2914" s="600" t="str">
        <f t="shared" si="93"/>
        <v>DESPESA NÃO ADMITIDA COM RECURSOS DA CLÁUSULA DE P,D&amp;I, CONSIDERANDO O EXECUTOR E A QUALIFICAÇÃO DO PROJETO OU PROGRAMA</v>
      </c>
    </row>
    <row r="2915" spans="1:10" ht="12" customHeight="1" x14ac:dyDescent="0.3">
      <c r="A2915" s="597" t="s">
        <v>2049</v>
      </c>
      <c r="B2915" s="597" t="s">
        <v>242</v>
      </c>
      <c r="C2915" s="597" t="s">
        <v>2354</v>
      </c>
      <c r="D2915" s="597" t="s">
        <v>250</v>
      </c>
      <c r="E2915" s="597" t="s">
        <v>2354</v>
      </c>
      <c r="F2915" s="597" t="s">
        <v>303</v>
      </c>
      <c r="G2915" s="597" t="s">
        <v>270</v>
      </c>
      <c r="H2915" s="598" t="str">
        <f t="shared" si="92"/>
        <v>INFRAESTRUTURA - NOVA EDIFICAÇÃO OU ACRÉSCIMO DE ÁREA;INSTITUIÇÃO CREDENCIADA;;PÚBLICA;;RECURSOS HUMANOS;TAXA DE BANCADA</v>
      </c>
      <c r="I2915" s="599" t="s">
        <v>1567</v>
      </c>
      <c r="J2915" s="600" t="str">
        <f t="shared" si="93"/>
        <v>DESPESA NÃO ADMITIDA COM RECURSOS DA CLÁUSULA DE P,D&amp;I, CONSIDERANDO O EXECUTOR E A QUALIFICAÇÃO DO PROJETO OU PROGRAMA</v>
      </c>
    </row>
    <row r="2916" spans="1:10" ht="12" customHeight="1" x14ac:dyDescent="0.3">
      <c r="A2916" s="597" t="s">
        <v>2049</v>
      </c>
      <c r="B2916" s="597" t="s">
        <v>242</v>
      </c>
      <c r="C2916" s="597" t="s">
        <v>2354</v>
      </c>
      <c r="D2916" s="597" t="s">
        <v>250</v>
      </c>
      <c r="E2916" s="597" t="s">
        <v>2354</v>
      </c>
      <c r="F2916" s="597" t="s">
        <v>2357</v>
      </c>
      <c r="G2916" s="597" t="s">
        <v>232</v>
      </c>
      <c r="H2916" s="598" t="str">
        <f t="shared" si="92"/>
        <v>INFRAESTRUTURA - NOVA EDIFICAÇÃO OU ACRÉSCIMO DE ÁREA;INSTITUIÇÃO CREDENCIADA;;PÚBLICA;;SERVICOS;OUTRO SERVIÇO DE APOIO</v>
      </c>
      <c r="I2916" s="599" t="s">
        <v>1567</v>
      </c>
      <c r="J2916" s="600" t="str">
        <f t="shared" si="93"/>
        <v>DESPESA NÃO ADMITIDA COM RECURSOS DA CLÁUSULA DE P,D&amp;I, CONSIDERANDO O EXECUTOR E A QUALIFICAÇÃO DO PROJETO OU PROGRAMA</v>
      </c>
    </row>
    <row r="2917" spans="1:10" ht="12" customHeight="1" x14ac:dyDescent="0.3">
      <c r="A2917" s="597" t="s">
        <v>2049</v>
      </c>
      <c r="B2917" s="597" t="s">
        <v>242</v>
      </c>
      <c r="C2917" s="597" t="s">
        <v>2354</v>
      </c>
      <c r="D2917" s="597" t="s">
        <v>250</v>
      </c>
      <c r="E2917" s="597" t="s">
        <v>2354</v>
      </c>
      <c r="F2917" s="597" t="s">
        <v>2357</v>
      </c>
      <c r="G2917" s="597" t="s">
        <v>221</v>
      </c>
      <c r="H2917" s="598" t="str">
        <f t="shared" si="92"/>
        <v>INFRAESTRUTURA - NOVA EDIFICAÇÃO OU ACRÉSCIMO DE ÁREA;INSTITUIÇÃO CREDENCIADA;;PÚBLICA;;SERVICOS;PERFURAÇÃO DE POÇO ESTRATIGRÁFICO</v>
      </c>
      <c r="I2917" s="599" t="s">
        <v>1567</v>
      </c>
      <c r="J2917" s="600" t="str">
        <f t="shared" si="93"/>
        <v>DESPESA NÃO ADMITIDA COM RECURSOS DA CLÁUSULA DE P,D&amp;I, CONSIDERANDO O EXECUTOR E A QUALIFICAÇÃO DO PROJETO OU PROGRAMA</v>
      </c>
    </row>
    <row r="2918" spans="1:10" ht="12" customHeight="1" x14ac:dyDescent="0.3">
      <c r="A2918" s="597" t="s">
        <v>2049</v>
      </c>
      <c r="B2918" s="597" t="s">
        <v>242</v>
      </c>
      <c r="C2918" s="597" t="s">
        <v>2354</v>
      </c>
      <c r="D2918" s="597" t="s">
        <v>250</v>
      </c>
      <c r="E2918" s="597" t="s">
        <v>2354</v>
      </c>
      <c r="F2918" s="597" t="s">
        <v>2357</v>
      </c>
      <c r="G2918" s="597" t="s">
        <v>2055</v>
      </c>
      <c r="H2918" s="598" t="str">
        <f t="shared" si="92"/>
        <v>INFRAESTRUTURA - NOVA EDIFICAÇÃO OU ACRÉSCIMO DE ÁREA;INSTITUIÇÃO CREDENCIADA;;PÚBLICA;;SERVICOS;SERVIÇO DE APOIO PARA AQUISIÇÃO DE DADOS</v>
      </c>
      <c r="I2918" s="599" t="s">
        <v>1567</v>
      </c>
      <c r="J2918" s="600" t="str">
        <f t="shared" si="93"/>
        <v>DESPESA NÃO ADMITIDA COM RECURSOS DA CLÁUSULA DE P,D&amp;I, CONSIDERANDO O EXECUTOR E A QUALIFICAÇÃO DO PROJETO OU PROGRAMA</v>
      </c>
    </row>
    <row r="2919" spans="1:10" ht="12" customHeight="1" x14ac:dyDescent="0.3">
      <c r="A2919" s="597" t="s">
        <v>2049</v>
      </c>
      <c r="B2919" s="597" t="s">
        <v>242</v>
      </c>
      <c r="C2919" s="597" t="s">
        <v>2354</v>
      </c>
      <c r="D2919" s="597" t="s">
        <v>250</v>
      </c>
      <c r="E2919" s="597" t="s">
        <v>2354</v>
      </c>
      <c r="F2919" s="597" t="s">
        <v>2357</v>
      </c>
      <c r="G2919" s="597" t="s">
        <v>230</v>
      </c>
      <c r="H2919" s="598" t="str">
        <f t="shared" si="92"/>
        <v>INFRAESTRUTURA - NOVA EDIFICAÇÃO OU ACRÉSCIMO DE ÁREA;INSTITUIÇÃO CREDENCIADA;;PÚBLICA;;SERVICOS;SERVIÇO DE EDITORAÇÃO E IMPRESSÃO</v>
      </c>
      <c r="I2919" s="599" t="s">
        <v>1567</v>
      </c>
      <c r="J2919" s="600" t="str">
        <f t="shared" si="93"/>
        <v>DESPESA NÃO ADMITIDA COM RECURSOS DA CLÁUSULA DE P,D&amp;I, CONSIDERANDO O EXECUTOR E A QUALIFICAÇÃO DO PROJETO OU PROGRAMA</v>
      </c>
    </row>
    <row r="2920" spans="1:10" ht="12" customHeight="1" x14ac:dyDescent="0.3">
      <c r="A2920" s="597" t="s">
        <v>2049</v>
      </c>
      <c r="B2920" s="597" t="s">
        <v>242</v>
      </c>
      <c r="C2920" s="597" t="s">
        <v>2354</v>
      </c>
      <c r="D2920" s="597" t="s">
        <v>250</v>
      </c>
      <c r="E2920" s="597" t="s">
        <v>2354</v>
      </c>
      <c r="F2920" s="597" t="s">
        <v>2357</v>
      </c>
      <c r="G2920" s="597" t="s">
        <v>231</v>
      </c>
      <c r="H2920" s="598" t="str">
        <f t="shared" si="92"/>
        <v>INFRAESTRUTURA - NOVA EDIFICAÇÃO OU ACRÉSCIMO DE ÁREA;INSTITUIÇÃO CREDENCIADA;;PÚBLICA;;SERVICOS;SERVIÇO DE LOCOMOÇÃO E TRANSPORTE</v>
      </c>
      <c r="I2920" s="599" t="s">
        <v>1567</v>
      </c>
      <c r="J2920" s="600" t="str">
        <f t="shared" si="93"/>
        <v>DESPESA NÃO ADMITIDA COM RECURSOS DA CLÁUSULA DE P,D&amp;I, CONSIDERANDO O EXECUTOR E A QUALIFICAÇÃO DO PROJETO OU PROGRAMA</v>
      </c>
    </row>
    <row r="2921" spans="1:10" ht="12" customHeight="1" x14ac:dyDescent="0.3">
      <c r="A2921" s="597" t="s">
        <v>2049</v>
      </c>
      <c r="B2921" s="597" t="s">
        <v>242</v>
      </c>
      <c r="C2921" s="597" t="s">
        <v>2354</v>
      </c>
      <c r="D2921" s="597" t="s">
        <v>250</v>
      </c>
      <c r="E2921" s="597" t="s">
        <v>2354</v>
      </c>
      <c r="F2921" s="597" t="s">
        <v>2357</v>
      </c>
      <c r="G2921" s="597" t="s">
        <v>2358</v>
      </c>
      <c r="H2921" s="598" t="str">
        <f t="shared" si="92"/>
        <v>INFRAESTRUTURA - NOVA EDIFICAÇÃO OU ACRÉSCIMO DE ÁREA;INSTITUIÇÃO CREDENCIADA;;PÚBLICA;;SERVICOS;SERVIÇO DE MANUTENÇÃO</v>
      </c>
      <c r="I2921" s="599" t="s">
        <v>1567</v>
      </c>
      <c r="J2921" s="600" t="str">
        <f t="shared" si="93"/>
        <v>DESPESA NÃO ADMITIDA COM RECURSOS DA CLÁUSULA DE P,D&amp;I, CONSIDERANDO O EXECUTOR E A QUALIFICAÇÃO DO PROJETO OU PROGRAMA</v>
      </c>
    </row>
    <row r="2922" spans="1:10" ht="12" customHeight="1" x14ac:dyDescent="0.3">
      <c r="A2922" s="597" t="s">
        <v>2049</v>
      </c>
      <c r="B2922" s="597" t="s">
        <v>242</v>
      </c>
      <c r="C2922" s="597" t="s">
        <v>2354</v>
      </c>
      <c r="D2922" s="597" t="s">
        <v>250</v>
      </c>
      <c r="E2922" s="597" t="s">
        <v>2354</v>
      </c>
      <c r="F2922" s="597" t="s">
        <v>2357</v>
      </c>
      <c r="G2922" s="597" t="s">
        <v>2399</v>
      </c>
      <c r="H2922" s="598" t="str">
        <f t="shared" si="92"/>
        <v>INFRAESTRUTURA - NOVA EDIFICAÇÃO OU ACRÉSCIMO DE ÁREA;INSTITUIÇÃO CREDENCIADA;;PÚBLICA;;SERVICOS;SERVIÇO TÉCNICO ESPECIALIZADO</v>
      </c>
      <c r="I2922" s="599" t="s">
        <v>1567</v>
      </c>
      <c r="J2922" s="600" t="str">
        <f t="shared" si="93"/>
        <v>DESPESA NÃO ADMITIDA COM RECURSOS DA CLÁUSULA DE P,D&amp;I, CONSIDERANDO O EXECUTOR E A QUALIFICAÇÃO DO PROJETO OU PROGRAMA</v>
      </c>
    </row>
    <row r="2923" spans="1:10" ht="12" customHeight="1" x14ac:dyDescent="0.3">
      <c r="A2923" s="597" t="s">
        <v>2049</v>
      </c>
      <c r="B2923" s="597" t="s">
        <v>242</v>
      </c>
      <c r="C2923" s="597" t="s">
        <v>2354</v>
      </c>
      <c r="D2923" s="597" t="s">
        <v>250</v>
      </c>
      <c r="E2923" s="597" t="s">
        <v>2354</v>
      </c>
      <c r="F2923" s="597" t="s">
        <v>2357</v>
      </c>
      <c r="G2923" s="597" t="s">
        <v>2359</v>
      </c>
      <c r="H2923" s="598" t="str">
        <f t="shared" si="92"/>
        <v>INFRAESTRUTURA - NOVA EDIFICAÇÃO OU ACRÉSCIMO DE ÁREA;INSTITUIÇÃO CREDENCIADA;;PÚBLICA;;SERVICOS;SERVIÇOS COMPUTACIONAIS</v>
      </c>
      <c r="I2923" s="599" t="s">
        <v>1567</v>
      </c>
      <c r="J2923" s="600" t="str">
        <f t="shared" si="93"/>
        <v>DESPESA NÃO ADMITIDA COM RECURSOS DA CLÁUSULA DE P,D&amp;I, CONSIDERANDO O EXECUTOR E A QUALIFICAÇÃO DO PROJETO OU PROGRAMA</v>
      </c>
    </row>
    <row r="2924" spans="1:10" ht="12" customHeight="1" x14ac:dyDescent="0.3">
      <c r="A2924" s="597" t="s">
        <v>2049</v>
      </c>
      <c r="B2924" s="597" t="s">
        <v>242</v>
      </c>
      <c r="C2924" s="597" t="s">
        <v>2354</v>
      </c>
      <c r="D2924" s="597" t="s">
        <v>250</v>
      </c>
      <c r="E2924" s="597" t="s">
        <v>2354</v>
      </c>
      <c r="F2924" s="597" t="s">
        <v>2357</v>
      </c>
      <c r="G2924" s="597" t="s">
        <v>229</v>
      </c>
      <c r="H2924" s="598" t="str">
        <f t="shared" si="92"/>
        <v>INFRAESTRUTURA - NOVA EDIFICAÇÃO OU ACRÉSCIMO DE ÁREA;INSTITUIÇÃO CREDENCIADA;;PÚBLICA;;SERVICOS;TAXA DE INSCRIÇÃO EM CONGRESSO OU EVENTO</v>
      </c>
      <c r="I2924" s="599" t="s">
        <v>1567</v>
      </c>
      <c r="J2924" s="600" t="str">
        <f t="shared" si="93"/>
        <v>DESPESA NÃO ADMITIDA COM RECURSOS DA CLÁUSULA DE P,D&amp;I, CONSIDERANDO O EXECUTOR E A QUALIFICAÇÃO DO PROJETO OU PROGRAMA</v>
      </c>
    </row>
    <row r="2925" spans="1:10" ht="12" customHeight="1" x14ac:dyDescent="0.3">
      <c r="A2925" s="597" t="s">
        <v>2049</v>
      </c>
      <c r="B2925" s="597" t="s">
        <v>242</v>
      </c>
      <c r="C2925" s="597" t="s">
        <v>2354</v>
      </c>
      <c r="D2925" s="597" t="s">
        <v>250</v>
      </c>
      <c r="E2925" s="597" t="s">
        <v>2354</v>
      </c>
      <c r="F2925" s="597" t="s">
        <v>2360</v>
      </c>
      <c r="G2925" s="597" t="s">
        <v>2064</v>
      </c>
      <c r="H2925" s="598" t="str">
        <f t="shared" si="92"/>
        <v>INFRAESTRUTURA - NOVA EDIFICAÇÃO OU ACRÉSCIMO DE ÁREA;INSTITUIÇÃO CREDENCIADA;;PÚBLICA;;SERVICOS - TIB;SERVIÇO DE TIB</v>
      </c>
      <c r="I2925" s="599" t="s">
        <v>1567</v>
      </c>
      <c r="J2925" s="600" t="str">
        <f t="shared" si="93"/>
        <v>DESPESA NÃO ADMITIDA COM RECURSOS DA CLÁUSULA DE P,D&amp;I, CONSIDERANDO O EXECUTOR E A QUALIFICAÇÃO DO PROJETO OU PROGRAMA</v>
      </c>
    </row>
    <row r="2926" spans="1:10" ht="12" customHeight="1" x14ac:dyDescent="0.3">
      <c r="A2926" s="597" t="s">
        <v>2049</v>
      </c>
      <c r="B2926" s="597" t="s">
        <v>242</v>
      </c>
      <c r="C2926" s="597" t="s">
        <v>2354</v>
      </c>
      <c r="D2926" s="597" t="s">
        <v>250</v>
      </c>
      <c r="E2926" s="597" t="s">
        <v>2354</v>
      </c>
      <c r="F2926" s="597" t="s">
        <v>2360</v>
      </c>
      <c r="G2926" s="597" t="s">
        <v>2057</v>
      </c>
      <c r="H2926" s="598" t="str">
        <f t="shared" si="92"/>
        <v>INFRAESTRUTURA - NOVA EDIFICAÇÃO OU ACRÉSCIMO DE ÁREA;INSTITUIÇÃO CREDENCIADA;;PÚBLICA;;SERVICOS - TIB;SERVIÇO DE TREINAMENTO, SUPORTE E QUALIFICAÇÃO</v>
      </c>
      <c r="I2926" s="599" t="s">
        <v>1567</v>
      </c>
      <c r="J2926" s="600" t="str">
        <f t="shared" si="93"/>
        <v>DESPESA NÃO ADMITIDA COM RECURSOS DA CLÁUSULA DE P,D&amp;I, CONSIDERANDO O EXECUTOR E A QUALIFICAÇÃO DO PROJETO OU PROGRAMA</v>
      </c>
    </row>
    <row r="2927" spans="1:10" ht="12" customHeight="1" x14ac:dyDescent="0.3">
      <c r="A2927" s="597" t="s">
        <v>2049</v>
      </c>
      <c r="B2927" s="597" t="s">
        <v>242</v>
      </c>
      <c r="C2927" s="597" t="s">
        <v>2354</v>
      </c>
      <c r="D2927" s="597" t="s">
        <v>250</v>
      </c>
      <c r="E2927" s="597" t="s">
        <v>2354</v>
      </c>
      <c r="F2927" s="597" t="s">
        <v>2360</v>
      </c>
      <c r="G2927" s="597" t="s">
        <v>2056</v>
      </c>
      <c r="H2927" s="598" t="str">
        <f t="shared" si="92"/>
        <v>INFRAESTRUTURA - NOVA EDIFICAÇÃO OU ACRÉSCIMO DE ÁREA;INSTITUIÇÃO CREDENCIADA;;PÚBLICA;;SERVICOS - TIB;SERVIÇO ESPECIALIZADO PARA TIB - NORMALIZAÇÃO</v>
      </c>
      <c r="I2927" s="599" t="s">
        <v>1567</v>
      </c>
      <c r="J2927" s="600" t="str">
        <f t="shared" si="93"/>
        <v>DESPESA NÃO ADMITIDA COM RECURSOS DA CLÁUSULA DE P,D&amp;I, CONSIDERANDO O EXECUTOR E A QUALIFICAÇÃO DO PROJETO OU PROGRAMA</v>
      </c>
    </row>
    <row r="2928" spans="1:10" ht="12" customHeight="1" x14ac:dyDescent="0.3">
      <c r="A2928" s="597" t="s">
        <v>2049</v>
      </c>
      <c r="B2928" s="597" t="s">
        <v>242</v>
      </c>
      <c r="C2928" s="597" t="s">
        <v>2354</v>
      </c>
      <c r="D2928" s="597" t="s">
        <v>250</v>
      </c>
      <c r="E2928" s="597" t="s">
        <v>2354</v>
      </c>
      <c r="F2928" s="597" t="s">
        <v>1648</v>
      </c>
      <c r="G2928" s="597" t="s">
        <v>2202</v>
      </c>
      <c r="H2928" s="598" t="str">
        <f t="shared" si="92"/>
        <v>INFRAESTRUTURA - NOVA EDIFICAÇÃO OU ACRÉSCIMO DE ÁREA;INSTITUIÇÃO CREDENCIADA;;PÚBLICA;;TESTES OPERACIONAIS;NA</v>
      </c>
      <c r="I2928" s="599" t="s">
        <v>1567</v>
      </c>
      <c r="J2928" s="600" t="str">
        <f t="shared" si="93"/>
        <v>DESPESA NÃO ADMITIDA COM RECURSOS DA CLÁUSULA DE P,D&amp;I, CONSIDERANDO O EXECUTOR E A QUALIFICAÇÃO DO PROJETO OU PROGRAMA</v>
      </c>
    </row>
    <row r="2929" spans="1:10" ht="12" customHeight="1" x14ac:dyDescent="0.3">
      <c r="A2929" s="597" t="s">
        <v>2049</v>
      </c>
      <c r="B2929" s="597" t="s">
        <v>242</v>
      </c>
      <c r="C2929" s="597" t="s">
        <v>2354</v>
      </c>
      <c r="D2929" s="597" t="s">
        <v>250</v>
      </c>
      <c r="E2929" s="597" t="s">
        <v>2354</v>
      </c>
      <c r="F2929" s="597" t="s">
        <v>281</v>
      </c>
      <c r="G2929" s="597" t="s">
        <v>2202</v>
      </c>
      <c r="H2929" s="598" t="str">
        <f t="shared" si="92"/>
        <v>INFRAESTRUTURA - NOVA EDIFICAÇÃO OU ACRÉSCIMO DE ÁREA;INSTITUIÇÃO CREDENCIADA;;PÚBLICA;;TRIBUTOS;NA</v>
      </c>
      <c r="I2929" s="599" t="s">
        <v>1575</v>
      </c>
      <c r="J2929" s="600" t="str">
        <f t="shared" si="93"/>
        <v/>
      </c>
    </row>
    <row r="2930" spans="1:10" ht="12" customHeight="1" x14ac:dyDescent="0.3">
      <c r="A2930" s="601" t="s">
        <v>2049</v>
      </c>
      <c r="B2930" s="600" t="s">
        <v>242</v>
      </c>
      <c r="C2930" s="600"/>
      <c r="D2930" s="600" t="s">
        <v>251</v>
      </c>
      <c r="E2930" s="600" t="s">
        <v>4</v>
      </c>
      <c r="F2930" s="597" t="s">
        <v>2357</v>
      </c>
      <c r="G2930" s="600" t="s">
        <v>2408</v>
      </c>
      <c r="H2930" s="598" t="str">
        <f t="shared" si="92"/>
        <v>INFRAESTRUTURA - NOVA EDIFICAÇÃO OU ACRÉSCIMO DE ÁREA;INSTITUIÇÃO CREDENCIADA;;PRIVADA;NÃO;SERVICOS;SERVIÇO DE QUALIFICAÇÃO E CERTIFICAÇÃO</v>
      </c>
      <c r="I2930" s="599" t="s">
        <v>1567</v>
      </c>
      <c r="J2930" s="600" t="str">
        <f t="shared" si="93"/>
        <v>DESPESA NÃO ADMITIDA COM RECURSOS DA CLÁUSULA DE P,D&amp;I, CONSIDERANDO O EXECUTOR E A QUALIFICAÇÃO DO PROJETO OU PROGRAMA</v>
      </c>
    </row>
    <row r="2931" spans="1:10" ht="12" customHeight="1" x14ac:dyDescent="0.3">
      <c r="A2931" s="601" t="s">
        <v>2049</v>
      </c>
      <c r="B2931" s="600" t="s">
        <v>242</v>
      </c>
      <c r="C2931" s="600"/>
      <c r="D2931" s="600" t="s">
        <v>251</v>
      </c>
      <c r="E2931" s="600" t="s">
        <v>3</v>
      </c>
      <c r="F2931" s="597" t="s">
        <v>2357</v>
      </c>
      <c r="G2931" s="600" t="s">
        <v>2408</v>
      </c>
      <c r="H2931" s="598" t="str">
        <f t="shared" si="92"/>
        <v>INFRAESTRUTURA - NOVA EDIFICAÇÃO OU ACRÉSCIMO DE ÁREA;INSTITUIÇÃO CREDENCIADA;;PRIVADA;SIM;SERVICOS;SERVIÇO DE QUALIFICAÇÃO E CERTIFICAÇÃO</v>
      </c>
      <c r="I2931" s="599" t="s">
        <v>1567</v>
      </c>
      <c r="J2931" s="600" t="str">
        <f t="shared" si="93"/>
        <v>DESPESA NÃO ADMITIDA COM RECURSOS DA CLÁUSULA DE P,D&amp;I, CONSIDERANDO O EXECUTOR E A QUALIFICAÇÃO DO PROJETO OU PROGRAMA</v>
      </c>
    </row>
    <row r="2932" spans="1:10" ht="12" customHeight="1" x14ac:dyDescent="0.3">
      <c r="A2932" s="601" t="s">
        <v>2049</v>
      </c>
      <c r="B2932" s="600" t="s">
        <v>242</v>
      </c>
      <c r="C2932" s="600"/>
      <c r="D2932" s="600" t="s">
        <v>250</v>
      </c>
      <c r="E2932" s="600"/>
      <c r="F2932" s="597" t="s">
        <v>2357</v>
      </c>
      <c r="G2932" s="600" t="s">
        <v>2408</v>
      </c>
      <c r="H2932" s="598" t="str">
        <f t="shared" si="92"/>
        <v>INFRAESTRUTURA - NOVA EDIFICAÇÃO OU ACRÉSCIMO DE ÁREA;INSTITUIÇÃO CREDENCIADA;;PÚBLICA;;SERVICOS;SERVIÇO DE QUALIFICAÇÃO E CERTIFICAÇÃO</v>
      </c>
      <c r="I2932" s="599" t="s">
        <v>1567</v>
      </c>
      <c r="J2932" s="600" t="str">
        <f t="shared" si="93"/>
        <v>DESPESA NÃO ADMITIDA COM RECURSOS DA CLÁUSULA DE P,D&amp;I, CONSIDERANDO O EXECUTOR E A QUALIFICAÇÃO DO PROJETO OU PROGRAMA</v>
      </c>
    </row>
    <row r="2933" spans="1:10" ht="12" customHeight="1" x14ac:dyDescent="0.3">
      <c r="A2933" s="597" t="s">
        <v>2409</v>
      </c>
      <c r="B2933" s="597" t="s">
        <v>242</v>
      </c>
      <c r="C2933" s="597" t="s">
        <v>2354</v>
      </c>
      <c r="D2933" s="597" t="s">
        <v>251</v>
      </c>
      <c r="E2933" s="597" t="s">
        <v>4</v>
      </c>
      <c r="F2933" s="597" t="s">
        <v>1646</v>
      </c>
      <c r="G2933" s="597" t="s">
        <v>2050</v>
      </c>
      <c r="H2933" s="598" t="str">
        <f t="shared" si="92"/>
        <v>INFRAESTRUTURA;INSTITUIÇÃO CREDENCIADA;;PRIVADA;NÃO;CAPACITACAO DE FORNECEDORES;BENS E MATERIAIS - CABEÇA DE SÉRIE E LOTE PILOTO</v>
      </c>
      <c r="I2933" s="599" t="s">
        <v>1567</v>
      </c>
      <c r="J2933" s="600" t="str">
        <f t="shared" si="93"/>
        <v>DESPESA NÃO ADMITIDA COM RECURSOS DA CLÁUSULA DE P,D&amp;I, CONSIDERANDO O EXECUTOR E A QUALIFICAÇÃO DO PROJETO OU PROGRAMA</v>
      </c>
    </row>
    <row r="2934" spans="1:10" ht="12" customHeight="1" x14ac:dyDescent="0.3">
      <c r="A2934" s="597" t="s">
        <v>2409</v>
      </c>
      <c r="B2934" s="597" t="s">
        <v>242</v>
      </c>
      <c r="C2934" s="597" t="s">
        <v>2354</v>
      </c>
      <c r="D2934" s="597" t="s">
        <v>251</v>
      </c>
      <c r="E2934" s="597" t="s">
        <v>4</v>
      </c>
      <c r="F2934" s="597" t="s">
        <v>1646</v>
      </c>
      <c r="G2934" s="597" t="s">
        <v>2053</v>
      </c>
      <c r="H2934" s="598" t="str">
        <f t="shared" si="92"/>
        <v>INFRAESTRUTURA;INSTITUIÇÃO CREDENCIADA;;PRIVADA;NÃO;CAPACITACAO DE FORNECEDORES;EQUIPAMENTOS E MATERIAIS - PRIMEIRO LOTE</v>
      </c>
      <c r="I2934" s="599" t="s">
        <v>1567</v>
      </c>
      <c r="J2934" s="600" t="str">
        <f t="shared" si="93"/>
        <v>DESPESA NÃO ADMITIDA COM RECURSOS DA CLÁUSULA DE P,D&amp;I, CONSIDERANDO O EXECUTOR E A QUALIFICAÇÃO DO PROJETO OU PROGRAMA</v>
      </c>
    </row>
    <row r="2935" spans="1:10" ht="12" customHeight="1" x14ac:dyDescent="0.3">
      <c r="A2935" s="597" t="s">
        <v>2409</v>
      </c>
      <c r="B2935" s="597" t="s">
        <v>242</v>
      </c>
      <c r="C2935" s="597" t="s">
        <v>2354</v>
      </c>
      <c r="D2935" s="597" t="s">
        <v>251</v>
      </c>
      <c r="E2935" s="597" t="s">
        <v>4</v>
      </c>
      <c r="F2935" s="597" t="s">
        <v>1646</v>
      </c>
      <c r="G2935" s="597" t="s">
        <v>260</v>
      </c>
      <c r="H2935" s="598" t="str">
        <f t="shared" si="92"/>
        <v>INFRAESTRUTURA;INSTITUIÇÃO CREDENCIADA;;PRIVADA;NÃO;CAPACITACAO DE FORNECEDORES;EQUIPAMENTOS LABORATORIAIS</v>
      </c>
      <c r="I2935" s="599" t="s">
        <v>1567</v>
      </c>
      <c r="J2935" s="600" t="str">
        <f t="shared" si="93"/>
        <v>DESPESA NÃO ADMITIDA COM RECURSOS DA CLÁUSULA DE P,D&amp;I, CONSIDERANDO O EXECUTOR E A QUALIFICAÇÃO DO PROJETO OU PROGRAMA</v>
      </c>
    </row>
    <row r="2936" spans="1:10" ht="12" customHeight="1" x14ac:dyDescent="0.3">
      <c r="A2936" s="597" t="s">
        <v>2409</v>
      </c>
      <c r="B2936" s="597" t="s">
        <v>242</v>
      </c>
      <c r="C2936" s="597" t="s">
        <v>2354</v>
      </c>
      <c r="D2936" s="597" t="s">
        <v>251</v>
      </c>
      <c r="E2936" s="597" t="s">
        <v>4</v>
      </c>
      <c r="F2936" s="597" t="s">
        <v>1646</v>
      </c>
      <c r="G2936" s="597" t="s">
        <v>2052</v>
      </c>
      <c r="H2936" s="598" t="str">
        <f t="shared" si="92"/>
        <v>INFRAESTRUTURA;INSTITUIÇÃO CREDENCIADA;;PRIVADA;NÃO;CAPACITACAO DE FORNECEDORES;ESTUDOS DE VIABILIDADE TÉCNICA E ECONÔMICA</v>
      </c>
      <c r="I2936" s="599" t="s">
        <v>1567</v>
      </c>
      <c r="J2936" s="600" t="str">
        <f t="shared" si="93"/>
        <v>DESPESA NÃO ADMITIDA COM RECURSOS DA CLÁUSULA DE P,D&amp;I, CONSIDERANDO O EXECUTOR E A QUALIFICAÇÃO DO PROJETO OU PROGRAMA</v>
      </c>
    </row>
    <row r="2937" spans="1:10" ht="12" customHeight="1" x14ac:dyDescent="0.3">
      <c r="A2937" s="597" t="s">
        <v>2409</v>
      </c>
      <c r="B2937" s="597" t="s">
        <v>242</v>
      </c>
      <c r="C2937" s="597" t="s">
        <v>2354</v>
      </c>
      <c r="D2937" s="597" t="s">
        <v>251</v>
      </c>
      <c r="E2937" s="597" t="s">
        <v>4</v>
      </c>
      <c r="F2937" s="597" t="s">
        <v>1646</v>
      </c>
      <c r="G2937" s="597" t="s">
        <v>2051</v>
      </c>
      <c r="H2937" s="598" t="str">
        <f t="shared" si="92"/>
        <v>INFRAESTRUTURA;INSTITUIÇÃO CREDENCIADA;;PRIVADA;NÃO;CAPACITACAO DE FORNECEDORES;SERVIÇOS - CABEÇA DE SÉRIE E LOTE PILOTO</v>
      </c>
      <c r="I2937" s="599" t="s">
        <v>1567</v>
      </c>
      <c r="J2937" s="600" t="str">
        <f t="shared" si="93"/>
        <v>DESPESA NÃO ADMITIDA COM RECURSOS DA CLÁUSULA DE P,D&amp;I, CONSIDERANDO O EXECUTOR E A QUALIFICAÇÃO DO PROJETO OU PROGRAMA</v>
      </c>
    </row>
    <row r="2938" spans="1:10" ht="12" customHeight="1" x14ac:dyDescent="0.3">
      <c r="A2938" s="597" t="s">
        <v>2409</v>
      </c>
      <c r="B2938" s="597" t="s">
        <v>242</v>
      </c>
      <c r="C2938" s="597" t="s">
        <v>2354</v>
      </c>
      <c r="D2938" s="597" t="s">
        <v>251</v>
      </c>
      <c r="E2938" s="597" t="s">
        <v>4</v>
      </c>
      <c r="F2938" s="597" t="s">
        <v>1646</v>
      </c>
      <c r="G2938" s="597" t="s">
        <v>2054</v>
      </c>
      <c r="H2938" s="598" t="str">
        <f t="shared" si="92"/>
        <v>INFRAESTRUTURA;INSTITUIÇÃO CREDENCIADA;;PRIVADA;NÃO;CAPACITACAO DE FORNECEDORES;SERVIÇOS - OPERACIONALIZAÇÃO DE EQUIPAMENTOS</v>
      </c>
      <c r="I2938" s="599" t="s">
        <v>1567</v>
      </c>
      <c r="J2938" s="600" t="str">
        <f t="shared" si="93"/>
        <v>DESPESA NÃO ADMITIDA COM RECURSOS DA CLÁUSULA DE P,D&amp;I, CONSIDERANDO O EXECUTOR E A QUALIFICAÇÃO DO PROJETO OU PROGRAMA</v>
      </c>
    </row>
    <row r="2939" spans="1:10" ht="12" customHeight="1" x14ac:dyDescent="0.3">
      <c r="A2939" s="597" t="s">
        <v>2409</v>
      </c>
      <c r="B2939" s="597" t="s">
        <v>242</v>
      </c>
      <c r="C2939" s="597" t="s">
        <v>2354</v>
      </c>
      <c r="D2939" s="597" t="s">
        <v>251</v>
      </c>
      <c r="E2939" s="597" t="s">
        <v>4</v>
      </c>
      <c r="F2939" s="597" t="s">
        <v>2362</v>
      </c>
      <c r="G2939" s="597" t="s">
        <v>2202</v>
      </c>
      <c r="H2939" s="598" t="str">
        <f t="shared" si="92"/>
        <v>INFRAESTRUTURA;INSTITUIÇÃO CREDENCIADA;;PRIVADA;NÃO;CUSTOS DIRETOS;NA</v>
      </c>
      <c r="I2939" s="599" t="s">
        <v>1567</v>
      </c>
      <c r="J2939" s="600" t="str">
        <f t="shared" si="93"/>
        <v>DESPESA NÃO ADMITIDA COM RECURSOS DA CLÁUSULA DE P,D&amp;I, CONSIDERANDO O EXECUTOR E A QUALIFICAÇÃO DO PROJETO OU PROGRAMA</v>
      </c>
    </row>
    <row r="2940" spans="1:10" ht="12" customHeight="1" x14ac:dyDescent="0.3">
      <c r="A2940" s="597" t="s">
        <v>2409</v>
      </c>
      <c r="B2940" s="597" t="s">
        <v>242</v>
      </c>
      <c r="C2940" s="597" t="s">
        <v>2354</v>
      </c>
      <c r="D2940" s="597" t="s">
        <v>251</v>
      </c>
      <c r="E2940" s="597" t="s">
        <v>4</v>
      </c>
      <c r="F2940" s="597" t="s">
        <v>1643</v>
      </c>
      <c r="G2940" s="597" t="s">
        <v>2202</v>
      </c>
      <c r="H2940" s="598" t="str">
        <f t="shared" si="92"/>
        <v>INFRAESTRUTURA;INSTITUIÇÃO CREDENCIADA;;PRIVADA;NÃO;DIARIAS E AJUDA DE CUSTO;NA</v>
      </c>
      <c r="I2940" s="599" t="s">
        <v>1567</v>
      </c>
      <c r="J2940" s="600" t="str">
        <f t="shared" si="93"/>
        <v>DESPESA NÃO ADMITIDA COM RECURSOS DA CLÁUSULA DE P,D&amp;I, CONSIDERANDO O EXECUTOR E A QUALIFICAÇÃO DO PROJETO OU PROGRAMA</v>
      </c>
    </row>
    <row r="2941" spans="1:10" ht="12" customHeight="1" x14ac:dyDescent="0.3">
      <c r="A2941" s="597" t="s">
        <v>2409</v>
      </c>
      <c r="B2941" s="597" t="s">
        <v>242</v>
      </c>
      <c r="C2941" s="597" t="s">
        <v>2354</v>
      </c>
      <c r="D2941" s="597" t="s">
        <v>251</v>
      </c>
      <c r="E2941" s="597" t="s">
        <v>4</v>
      </c>
      <c r="F2941" s="597" t="s">
        <v>1645</v>
      </c>
      <c r="G2941" s="597" t="s">
        <v>2361</v>
      </c>
      <c r="H2941" s="598" t="str">
        <f t="shared" si="92"/>
        <v>INFRAESTRUTURA;INSTITUIÇÃO CREDENCIADA;;PRIVADA;NÃO;EQUIPAMENTO E MATERIAL PERMANENTE;EQUIPAMENTO</v>
      </c>
      <c r="I2941" s="599" t="s">
        <v>1575</v>
      </c>
      <c r="J2941" s="600" t="str">
        <f t="shared" si="93"/>
        <v/>
      </c>
    </row>
    <row r="2942" spans="1:10" ht="12" customHeight="1" x14ac:dyDescent="0.3">
      <c r="A2942" s="597" t="s">
        <v>2409</v>
      </c>
      <c r="B2942" s="597" t="s">
        <v>242</v>
      </c>
      <c r="C2942" s="597" t="s">
        <v>2354</v>
      </c>
      <c r="D2942" s="597" t="s">
        <v>251</v>
      </c>
      <c r="E2942" s="597" t="s">
        <v>4</v>
      </c>
      <c r="F2942" s="597" t="s">
        <v>1645</v>
      </c>
      <c r="G2942" s="597" t="s">
        <v>1248</v>
      </c>
      <c r="H2942" s="598" t="str">
        <f t="shared" si="92"/>
        <v>INFRAESTRUTURA;INSTITUIÇÃO CREDENCIADA;;PRIVADA;NÃO;EQUIPAMENTO E MATERIAL PERMANENTE;MATERIAL PERMANENTE</v>
      </c>
      <c r="I2942" s="599" t="s">
        <v>1575</v>
      </c>
      <c r="J2942" s="600" t="str">
        <f t="shared" si="93"/>
        <v/>
      </c>
    </row>
    <row r="2943" spans="1:10" ht="12" customHeight="1" x14ac:dyDescent="0.3">
      <c r="A2943" s="597" t="s">
        <v>2409</v>
      </c>
      <c r="B2943" s="597" t="s">
        <v>242</v>
      </c>
      <c r="C2943" s="597" t="s">
        <v>2354</v>
      </c>
      <c r="D2943" s="597" t="s">
        <v>251</v>
      </c>
      <c r="E2943" s="597" t="s">
        <v>4</v>
      </c>
      <c r="F2943" s="597" t="s">
        <v>448</v>
      </c>
      <c r="G2943" s="597" t="s">
        <v>2062</v>
      </c>
      <c r="H2943" s="598" t="str">
        <f t="shared" si="92"/>
        <v>INFRAESTRUTURA;INSTITUIÇÃO CREDENCIADA;;PRIVADA;NÃO;EQUIPE;BOLSA - ALUNO DE GRADUAÇÃO OU PÓS-GRADUAÇÃO</v>
      </c>
      <c r="I2943" s="599" t="s">
        <v>1567</v>
      </c>
      <c r="J2943" s="600" t="str">
        <f t="shared" si="93"/>
        <v>DESPESA NÃO ADMITIDA COM RECURSOS DA CLÁUSULA DE P,D&amp;I, CONSIDERANDO O EXECUTOR E A QUALIFICAÇÃO DO PROJETO OU PROGRAMA</v>
      </c>
    </row>
    <row r="2944" spans="1:10" ht="12" customHeight="1" x14ac:dyDescent="0.3">
      <c r="A2944" s="597" t="s">
        <v>2409</v>
      </c>
      <c r="B2944" s="597" t="s">
        <v>242</v>
      </c>
      <c r="C2944" s="597" t="s">
        <v>2354</v>
      </c>
      <c r="D2944" s="597" t="s">
        <v>251</v>
      </c>
      <c r="E2944" s="597" t="s">
        <v>4</v>
      </c>
      <c r="F2944" s="597" t="s">
        <v>448</v>
      </c>
      <c r="G2944" s="597" t="s">
        <v>2061</v>
      </c>
      <c r="H2944" s="598" t="str">
        <f t="shared" si="92"/>
        <v>INFRAESTRUTURA;INSTITUIÇÃO CREDENCIADA;;PRIVADA;NÃO;EQUIPE;BOLSA - DOCENTE OU PESQUISADOR DA INSTITUIÇÃO</v>
      </c>
      <c r="I2944" s="599" t="s">
        <v>1567</v>
      </c>
      <c r="J2944" s="600" t="str">
        <f t="shared" si="93"/>
        <v>DESPESA NÃO ADMITIDA COM RECURSOS DA CLÁUSULA DE P,D&amp;I, CONSIDERANDO O EXECUTOR E A QUALIFICAÇÃO DO PROJETO OU PROGRAMA</v>
      </c>
    </row>
    <row r="2945" spans="1:10" ht="12" customHeight="1" x14ac:dyDescent="0.3">
      <c r="A2945" s="597" t="s">
        <v>2409</v>
      </c>
      <c r="B2945" s="597" t="s">
        <v>242</v>
      </c>
      <c r="C2945" s="597" t="s">
        <v>2354</v>
      </c>
      <c r="D2945" s="597" t="s">
        <v>251</v>
      </c>
      <c r="E2945" s="597" t="s">
        <v>4</v>
      </c>
      <c r="F2945" s="597" t="s">
        <v>448</v>
      </c>
      <c r="G2945" s="597" t="s">
        <v>2063</v>
      </c>
      <c r="H2945" s="598" t="str">
        <f t="shared" si="92"/>
        <v>INFRAESTRUTURA;INSTITUIÇÃO CREDENCIADA;;PRIVADA;NÃO;EQUIPE;BOLSA - PESQUISADOR VISITANTE</v>
      </c>
      <c r="I2945" s="599" t="s">
        <v>1567</v>
      </c>
      <c r="J2945" s="600" t="str">
        <f t="shared" si="93"/>
        <v>DESPESA NÃO ADMITIDA COM RECURSOS DA CLÁUSULA DE P,D&amp;I, CONSIDERANDO O EXECUTOR E A QUALIFICAÇÃO DO PROJETO OU PROGRAMA</v>
      </c>
    </row>
    <row r="2946" spans="1:10" ht="12" customHeight="1" x14ac:dyDescent="0.3">
      <c r="A2946" s="597" t="s">
        <v>2409</v>
      </c>
      <c r="B2946" s="597" t="s">
        <v>242</v>
      </c>
      <c r="C2946" s="597" t="s">
        <v>2354</v>
      </c>
      <c r="D2946" s="597" t="s">
        <v>251</v>
      </c>
      <c r="E2946" s="597" t="s">
        <v>4</v>
      </c>
      <c r="F2946" s="597" t="s">
        <v>448</v>
      </c>
      <c r="G2946" s="597" t="s">
        <v>1641</v>
      </c>
      <c r="H2946" s="598" t="str">
        <f t="shared" si="92"/>
        <v>INFRAESTRUTURA;INSTITUIÇÃO CREDENCIADA;;PRIVADA;NÃO;EQUIPE;REMUNERAÇÃO DIRETA</v>
      </c>
      <c r="I2946" s="599" t="s">
        <v>1567</v>
      </c>
      <c r="J2946" s="600" t="str">
        <f t="shared" si="93"/>
        <v>DESPESA NÃO ADMITIDA COM RECURSOS DA CLÁUSULA DE P,D&amp;I, CONSIDERANDO O EXECUTOR E A QUALIFICAÇÃO DO PROJETO OU PROGRAMA</v>
      </c>
    </row>
    <row r="2947" spans="1:10" ht="12" customHeight="1" x14ac:dyDescent="0.3">
      <c r="A2947" s="597" t="s">
        <v>2409</v>
      </c>
      <c r="B2947" s="597" t="s">
        <v>242</v>
      </c>
      <c r="C2947" s="597" t="s">
        <v>2354</v>
      </c>
      <c r="D2947" s="597" t="s">
        <v>251</v>
      </c>
      <c r="E2947" s="597" t="s">
        <v>4</v>
      </c>
      <c r="F2947" s="597" t="s">
        <v>1642</v>
      </c>
      <c r="G2947" s="597" t="s">
        <v>2202</v>
      </c>
      <c r="H2947" s="598" t="str">
        <f t="shared" si="92"/>
        <v>INFRAESTRUTURA;INSTITUIÇÃO CREDENCIADA;;PRIVADA;NÃO;MATERIAL DE CONSUMO;NA</v>
      </c>
      <c r="I2947" s="599" t="s">
        <v>1567</v>
      </c>
      <c r="J2947" s="600" t="str">
        <f t="shared" si="93"/>
        <v>DESPESA NÃO ADMITIDA COM RECURSOS DA CLÁUSULA DE P,D&amp;I, CONSIDERANDO O EXECUTOR E A QUALIFICAÇÃO DO PROJETO OU PROGRAMA</v>
      </c>
    </row>
    <row r="2948" spans="1:10" ht="12" customHeight="1" x14ac:dyDescent="0.3">
      <c r="A2948" s="597" t="s">
        <v>2409</v>
      </c>
      <c r="B2948" s="597" t="s">
        <v>242</v>
      </c>
      <c r="C2948" s="597" t="s">
        <v>2354</v>
      </c>
      <c r="D2948" s="597" t="s">
        <v>251</v>
      </c>
      <c r="E2948" s="597" t="s">
        <v>4</v>
      </c>
      <c r="F2948" s="597" t="s">
        <v>1644</v>
      </c>
      <c r="G2948" s="597" t="s">
        <v>2066</v>
      </c>
      <c r="H2948" s="598" t="str">
        <f t="shared" si="92"/>
        <v>INFRAESTRUTURA;INSTITUIÇÃO CREDENCIADA;;PRIVADA;NÃO;OBRAS E INSTALACOES;AMPLIAÇÃO DE ÁREA DE EDIFICAÇÃO</v>
      </c>
      <c r="I2948" s="599" t="s">
        <v>1567</v>
      </c>
      <c r="J2948" s="600" t="str">
        <f t="shared" si="93"/>
        <v>DESPESA NÃO ADMITIDA COM RECURSOS DA CLÁUSULA DE P,D&amp;I, CONSIDERANDO O EXECUTOR E A QUALIFICAÇÃO DO PROJETO OU PROGRAMA</v>
      </c>
    </row>
    <row r="2949" spans="1:10" ht="12" customHeight="1" x14ac:dyDescent="0.3">
      <c r="A2949" s="597" t="s">
        <v>2409</v>
      </c>
      <c r="B2949" s="597" t="s">
        <v>242</v>
      </c>
      <c r="C2949" s="597" t="s">
        <v>2354</v>
      </c>
      <c r="D2949" s="597" t="s">
        <v>251</v>
      </c>
      <c r="E2949" s="597" t="s">
        <v>4</v>
      </c>
      <c r="F2949" s="597" t="s">
        <v>1644</v>
      </c>
      <c r="G2949" s="597" t="s">
        <v>258</v>
      </c>
      <c r="H2949" s="598" t="str">
        <f t="shared" si="92"/>
        <v>INFRAESTRUTURA;INSTITUIÇÃO CREDENCIADA;;PRIVADA;NÃO;OBRAS E INSTALACOES;CONSTRUÇÃO DE NOVA EDIFICAÇÃO</v>
      </c>
      <c r="I2949" s="599" t="s">
        <v>1567</v>
      </c>
      <c r="J2949" s="600" t="str">
        <f t="shared" si="93"/>
        <v>DESPESA NÃO ADMITIDA COM RECURSOS DA CLÁUSULA DE P,D&amp;I, CONSIDERANDO O EXECUTOR E A QUALIFICAÇÃO DO PROJETO OU PROGRAMA</v>
      </c>
    </row>
    <row r="2950" spans="1:10" ht="12" customHeight="1" x14ac:dyDescent="0.3">
      <c r="A2950" s="597" t="s">
        <v>2409</v>
      </c>
      <c r="B2950" s="597" t="s">
        <v>242</v>
      </c>
      <c r="C2950" s="597" t="s">
        <v>2354</v>
      </c>
      <c r="D2950" s="597" t="s">
        <v>251</v>
      </c>
      <c r="E2950" s="597" t="s">
        <v>4</v>
      </c>
      <c r="F2950" s="597" t="s">
        <v>1644</v>
      </c>
      <c r="G2950" s="597" t="s">
        <v>2067</v>
      </c>
      <c r="H2950" s="598" t="str">
        <f t="shared" si="92"/>
        <v>INFRAESTRUTURA;INSTITUIÇÃO CREDENCIADA;;PRIVADA;NÃO;OBRAS E INSTALACOES;PROJETO EXECUTIVO E ESTUDOS TÉCNICOS</v>
      </c>
      <c r="I2950" s="599" t="s">
        <v>1575</v>
      </c>
      <c r="J2950" s="600" t="str">
        <f t="shared" si="93"/>
        <v/>
      </c>
    </row>
    <row r="2951" spans="1:10" ht="12" customHeight="1" x14ac:dyDescent="0.3">
      <c r="A2951" s="597" t="s">
        <v>2409</v>
      </c>
      <c r="B2951" s="597" t="s">
        <v>242</v>
      </c>
      <c r="C2951" s="597" t="s">
        <v>2354</v>
      </c>
      <c r="D2951" s="597" t="s">
        <v>251</v>
      </c>
      <c r="E2951" s="597" t="s">
        <v>4</v>
      </c>
      <c r="F2951" s="597" t="s">
        <v>1644</v>
      </c>
      <c r="G2951" s="597" t="s">
        <v>219</v>
      </c>
      <c r="H2951" s="598" t="str">
        <f t="shared" ref="H2951:H3012" si="94">CONCATENATE(A2951,$H$2,B2951,$H$2,C2951,$H$2,D2951,$H$2,E2951,$H$2,F2951,$H$2,G2951)</f>
        <v>INFRAESTRUTURA;INSTITUIÇÃO CREDENCIADA;;PRIVADA;NÃO;OBRAS E INSTALACOES;REFORMA DE EDIFICAÇÃO</v>
      </c>
      <c r="I2951" s="599" t="s">
        <v>1575</v>
      </c>
      <c r="J2951" s="600" t="str">
        <f t="shared" ref="J2951:J3012" si="95">IF(I2951="N",J$3,"")</f>
        <v/>
      </c>
    </row>
    <row r="2952" spans="1:10" ht="12" customHeight="1" x14ac:dyDescent="0.3">
      <c r="A2952" s="597" t="s">
        <v>2409</v>
      </c>
      <c r="B2952" s="597" t="s">
        <v>242</v>
      </c>
      <c r="C2952" s="597" t="s">
        <v>2354</v>
      </c>
      <c r="D2952" s="597" t="s">
        <v>251</v>
      </c>
      <c r="E2952" s="597" t="s">
        <v>4</v>
      </c>
      <c r="F2952" s="597" t="s">
        <v>1644</v>
      </c>
      <c r="G2952" s="597" t="s">
        <v>2065</v>
      </c>
      <c r="H2952" s="598" t="str">
        <f t="shared" si="94"/>
        <v>INFRAESTRUTURA;INSTITUIÇÃO CREDENCIADA;;PRIVADA;NÃO;OBRAS E INSTALACOES;SERVIÇO TÉCNICO DE APOIO - INFRAESTRUTURA</v>
      </c>
      <c r="I2952" s="599" t="s">
        <v>1575</v>
      </c>
      <c r="J2952" s="600" t="str">
        <f t="shared" si="95"/>
        <v/>
      </c>
    </row>
    <row r="2953" spans="1:10" ht="12" customHeight="1" x14ac:dyDescent="0.3">
      <c r="A2953" s="597" t="s">
        <v>2409</v>
      </c>
      <c r="B2953" s="597" t="s">
        <v>242</v>
      </c>
      <c r="C2953" s="597" t="s">
        <v>2354</v>
      </c>
      <c r="D2953" s="597" t="s">
        <v>251</v>
      </c>
      <c r="E2953" s="597" t="s">
        <v>4</v>
      </c>
      <c r="F2953" s="597" t="s">
        <v>10</v>
      </c>
      <c r="G2953" s="597" t="s">
        <v>1649</v>
      </c>
      <c r="H2953" s="598" t="str">
        <f t="shared" si="94"/>
        <v>INFRAESTRUTURA;INSTITUIÇÃO CREDENCIADA;;PRIVADA;NÃO;OUTRAS DESPESAS;DESPESA DE IMPORTACAO</v>
      </c>
      <c r="I2953" s="599" t="s">
        <v>1575</v>
      </c>
      <c r="J2953" s="600" t="str">
        <f t="shared" si="95"/>
        <v/>
      </c>
    </row>
    <row r="2954" spans="1:10" ht="12" customHeight="1" x14ac:dyDescent="0.3">
      <c r="A2954" s="597" t="s">
        <v>2409</v>
      </c>
      <c r="B2954" s="597" t="s">
        <v>242</v>
      </c>
      <c r="C2954" s="597" t="s">
        <v>2354</v>
      </c>
      <c r="D2954" s="597" t="s">
        <v>251</v>
      </c>
      <c r="E2954" s="597" t="s">
        <v>4</v>
      </c>
      <c r="F2954" s="597" t="s">
        <v>10</v>
      </c>
      <c r="G2954" s="597" t="s">
        <v>1650</v>
      </c>
      <c r="H2954" s="598" t="str">
        <f t="shared" si="94"/>
        <v>INFRAESTRUTURA;INSTITUIÇÃO CREDENCIADA;;PRIVADA;NÃO;OUTRAS DESPESAS;DESPESA OPERACIONAL E ADMINISTRATIVA</v>
      </c>
      <c r="I2954" s="599" t="s">
        <v>1575</v>
      </c>
      <c r="J2954" s="600" t="str">
        <f t="shared" si="95"/>
        <v/>
      </c>
    </row>
    <row r="2955" spans="1:10" ht="12" customHeight="1" x14ac:dyDescent="0.3">
      <c r="A2955" s="597" t="s">
        <v>2409</v>
      </c>
      <c r="B2955" s="597" t="s">
        <v>242</v>
      </c>
      <c r="C2955" s="597" t="s">
        <v>2354</v>
      </c>
      <c r="D2955" s="597" t="s">
        <v>251</v>
      </c>
      <c r="E2955" s="597" t="s">
        <v>4</v>
      </c>
      <c r="F2955" s="597" t="s">
        <v>10</v>
      </c>
      <c r="G2955" s="597" t="s">
        <v>277</v>
      </c>
      <c r="H2955" s="598" t="str">
        <f t="shared" si="94"/>
        <v>INFRAESTRUTURA;INSTITUIÇÃO CREDENCIADA;;PRIVADA;NÃO;OUTRAS DESPESAS;RESSARCIMENTO DE CUSTOS INDIRETOS</v>
      </c>
      <c r="I2955" s="599" t="s">
        <v>1567</v>
      </c>
      <c r="J2955" s="600" t="str">
        <f t="shared" si="95"/>
        <v>DESPESA NÃO ADMITIDA COM RECURSOS DA CLÁUSULA DE P,D&amp;I, CONSIDERANDO O EXECUTOR E A QUALIFICAÇÃO DO PROJETO OU PROGRAMA</v>
      </c>
    </row>
    <row r="2956" spans="1:10" ht="12" customHeight="1" x14ac:dyDescent="0.3">
      <c r="A2956" s="597" t="s">
        <v>2409</v>
      </c>
      <c r="B2956" s="597" t="s">
        <v>242</v>
      </c>
      <c r="C2956" s="597" t="s">
        <v>2354</v>
      </c>
      <c r="D2956" s="597" t="s">
        <v>251</v>
      </c>
      <c r="E2956" s="597" t="s">
        <v>4</v>
      </c>
      <c r="F2956" s="597" t="s">
        <v>317</v>
      </c>
      <c r="G2956" s="597" t="s">
        <v>2060</v>
      </c>
      <c r="H2956" s="598" t="str">
        <f t="shared" si="94"/>
        <v>INFRAESTRUTURA;INSTITUIÇÃO CREDENCIADA;;PRIVADA;NÃO;OUTROS BENS E DIREITOS;DADO GEOLÓGICO, GEOQUÍMICO OU GEOFÍSICO PÚBLICO</v>
      </c>
      <c r="I2956" s="599" t="s">
        <v>1567</v>
      </c>
      <c r="J2956" s="600" t="str">
        <f t="shared" si="95"/>
        <v>DESPESA NÃO ADMITIDA COM RECURSOS DA CLÁUSULA DE P,D&amp;I, CONSIDERANDO O EXECUTOR E A QUALIFICAÇÃO DO PROJETO OU PROGRAMA</v>
      </c>
    </row>
    <row r="2957" spans="1:10" ht="12" customHeight="1" x14ac:dyDescent="0.3">
      <c r="A2957" s="597" t="s">
        <v>2409</v>
      </c>
      <c r="B2957" s="597" t="s">
        <v>242</v>
      </c>
      <c r="C2957" s="597" t="s">
        <v>2354</v>
      </c>
      <c r="D2957" s="597" t="s">
        <v>251</v>
      </c>
      <c r="E2957" s="597" t="s">
        <v>4</v>
      </c>
      <c r="F2957" s="597" t="s">
        <v>317</v>
      </c>
      <c r="G2957" s="597" t="s">
        <v>220</v>
      </c>
      <c r="H2957" s="598" t="str">
        <f t="shared" si="94"/>
        <v>INFRAESTRUTURA;INSTITUIÇÃO CREDENCIADA;;PRIVADA;NÃO;OUTROS BENS E DIREITOS;DADO NÃO REGULADO PELA ANP</v>
      </c>
      <c r="I2957" s="599" t="s">
        <v>1567</v>
      </c>
      <c r="J2957" s="600" t="str">
        <f t="shared" si="95"/>
        <v>DESPESA NÃO ADMITIDA COM RECURSOS DA CLÁUSULA DE P,D&amp;I, CONSIDERANDO O EXECUTOR E A QUALIFICAÇÃO DO PROJETO OU PROGRAMA</v>
      </c>
    </row>
    <row r="2958" spans="1:10" ht="12" customHeight="1" x14ac:dyDescent="0.3">
      <c r="A2958" s="597" t="s">
        <v>2409</v>
      </c>
      <c r="B2958" s="597" t="s">
        <v>242</v>
      </c>
      <c r="C2958" s="597" t="s">
        <v>2354</v>
      </c>
      <c r="D2958" s="597" t="s">
        <v>251</v>
      </c>
      <c r="E2958" s="597" t="s">
        <v>4</v>
      </c>
      <c r="F2958" s="597" t="s">
        <v>317</v>
      </c>
      <c r="G2958" s="597" t="s">
        <v>215</v>
      </c>
      <c r="H2958" s="598" t="str">
        <f t="shared" si="94"/>
        <v>INFRAESTRUTURA;INSTITUIÇÃO CREDENCIADA;;PRIVADA;NÃO;OUTROS BENS E DIREITOS;MATERIAL BIBLIOGRÁFICO</v>
      </c>
      <c r="I2958" s="599" t="s">
        <v>1567</v>
      </c>
      <c r="J2958" s="600" t="str">
        <f t="shared" si="95"/>
        <v>DESPESA NÃO ADMITIDA COM RECURSOS DA CLÁUSULA DE P,D&amp;I, CONSIDERANDO O EXECUTOR E A QUALIFICAÇÃO DO PROJETO OU PROGRAMA</v>
      </c>
    </row>
    <row r="2959" spans="1:10" ht="12" customHeight="1" x14ac:dyDescent="0.3">
      <c r="A2959" s="597" t="s">
        <v>2409</v>
      </c>
      <c r="B2959" s="597" t="s">
        <v>242</v>
      </c>
      <c r="C2959" s="597" t="s">
        <v>2354</v>
      </c>
      <c r="D2959" s="597" t="s">
        <v>251</v>
      </c>
      <c r="E2959" s="597" t="s">
        <v>4</v>
      </c>
      <c r="F2959" s="597" t="s">
        <v>317</v>
      </c>
      <c r="G2959" s="597" t="s">
        <v>2068</v>
      </c>
      <c r="H2959" s="598" t="str">
        <f t="shared" si="94"/>
        <v>INFRAESTRUTURA;INSTITUIÇÃO CREDENCIADA;;PRIVADA;NÃO;OUTROS BENS E DIREITOS;OUTRO (ESPECIFIQUE)</v>
      </c>
      <c r="I2959" s="599" t="s">
        <v>1567</v>
      </c>
      <c r="J2959" s="600" t="str">
        <f t="shared" si="95"/>
        <v>DESPESA NÃO ADMITIDA COM RECURSOS DA CLÁUSULA DE P,D&amp;I, CONSIDERANDO O EXECUTOR E A QUALIFICAÇÃO DO PROJETO OU PROGRAMA</v>
      </c>
    </row>
    <row r="2960" spans="1:10" ht="12" customHeight="1" x14ac:dyDescent="0.3">
      <c r="A2960" s="597" t="s">
        <v>2409</v>
      </c>
      <c r="B2960" s="597" t="s">
        <v>242</v>
      </c>
      <c r="C2960" s="597" t="s">
        <v>2354</v>
      </c>
      <c r="D2960" s="597" t="s">
        <v>251</v>
      </c>
      <c r="E2960" s="597" t="s">
        <v>4</v>
      </c>
      <c r="F2960" s="597" t="s">
        <v>317</v>
      </c>
      <c r="G2960" s="597" t="s">
        <v>321</v>
      </c>
      <c r="H2960" s="598" t="str">
        <f t="shared" si="94"/>
        <v>INFRAESTRUTURA;INSTITUIÇÃO CREDENCIADA;;PRIVADA;NÃO;OUTROS BENS E DIREITOS;SOFTWARE</v>
      </c>
      <c r="I2960" s="599" t="s">
        <v>1567</v>
      </c>
      <c r="J2960" s="600" t="str">
        <f t="shared" si="95"/>
        <v>DESPESA NÃO ADMITIDA COM RECURSOS DA CLÁUSULA DE P,D&amp;I, CONSIDERANDO O EXECUTOR E A QUALIFICAÇÃO DO PROJETO OU PROGRAMA</v>
      </c>
    </row>
    <row r="2961" spans="1:10" ht="12" customHeight="1" x14ac:dyDescent="0.3">
      <c r="A2961" s="597" t="s">
        <v>2409</v>
      </c>
      <c r="B2961" s="597" t="s">
        <v>242</v>
      </c>
      <c r="C2961" s="597" t="s">
        <v>2354</v>
      </c>
      <c r="D2961" s="597" t="s">
        <v>251</v>
      </c>
      <c r="E2961" s="597" t="s">
        <v>4</v>
      </c>
      <c r="F2961" s="597" t="s">
        <v>409</v>
      </c>
      <c r="G2961" s="597" t="s">
        <v>2202</v>
      </c>
      <c r="H2961" s="598" t="str">
        <f t="shared" si="94"/>
        <v>INFRAESTRUTURA;INSTITUIÇÃO CREDENCIADA;;PRIVADA;NÃO;PASSAGENS;NA</v>
      </c>
      <c r="I2961" s="599" t="s">
        <v>1567</v>
      </c>
      <c r="J2961" s="600" t="str">
        <f t="shared" si="95"/>
        <v>DESPESA NÃO ADMITIDA COM RECURSOS DA CLÁUSULA DE P,D&amp;I, CONSIDERANDO O EXECUTOR E A QUALIFICAÇÃO DO PROJETO OU PROGRAMA</v>
      </c>
    </row>
    <row r="2962" spans="1:10" ht="12" customHeight="1" x14ac:dyDescent="0.3">
      <c r="A2962" s="597" t="s">
        <v>2409</v>
      </c>
      <c r="B2962" s="597" t="s">
        <v>242</v>
      </c>
      <c r="C2962" s="597" t="s">
        <v>2354</v>
      </c>
      <c r="D2962" s="597" t="s">
        <v>251</v>
      </c>
      <c r="E2962" s="597" t="s">
        <v>4</v>
      </c>
      <c r="F2962" s="597" t="s">
        <v>1705</v>
      </c>
      <c r="G2962" s="597" t="s">
        <v>2058</v>
      </c>
      <c r="H2962" s="598" t="str">
        <f t="shared" si="94"/>
        <v>INFRAESTRUTURA;INSTITUIÇÃO CREDENCIADA;;PRIVADA;NÃO;PROTOTIPO;MATERIAL OU COMPONENTE - PROTÓTIPO OU UNIDADE PILOTO</v>
      </c>
      <c r="I2962" s="599" t="s">
        <v>1567</v>
      </c>
      <c r="J2962" s="600" t="str">
        <f t="shared" si="95"/>
        <v>DESPESA NÃO ADMITIDA COM RECURSOS DA CLÁUSULA DE P,D&amp;I, CONSIDERANDO O EXECUTOR E A QUALIFICAÇÃO DO PROJETO OU PROGRAMA</v>
      </c>
    </row>
    <row r="2963" spans="1:10" ht="12" customHeight="1" x14ac:dyDescent="0.3">
      <c r="A2963" s="597" t="s">
        <v>2409</v>
      </c>
      <c r="B2963" s="597" t="s">
        <v>242</v>
      </c>
      <c r="C2963" s="597" t="s">
        <v>2354</v>
      </c>
      <c r="D2963" s="597" t="s">
        <v>251</v>
      </c>
      <c r="E2963" s="597" t="s">
        <v>4</v>
      </c>
      <c r="F2963" s="597" t="s">
        <v>1705</v>
      </c>
      <c r="G2963" s="597" t="s">
        <v>2059</v>
      </c>
      <c r="H2963" s="598" t="str">
        <f t="shared" si="94"/>
        <v>INFRAESTRUTURA;INSTITUIÇÃO CREDENCIADA;;PRIVADA;NÃO;PROTOTIPO;SERVIÇO DE TERCEIRO - PROTÓTIPO OU UNIDADE PILOTO</v>
      </c>
      <c r="I2963" s="599" t="s">
        <v>1567</v>
      </c>
      <c r="J2963" s="600" t="str">
        <f t="shared" si="95"/>
        <v>DESPESA NÃO ADMITIDA COM RECURSOS DA CLÁUSULA DE P,D&amp;I, CONSIDERANDO O EXECUTOR E A QUALIFICAÇÃO DO PROJETO OU PROGRAMA</v>
      </c>
    </row>
    <row r="2964" spans="1:10" ht="12" customHeight="1" x14ac:dyDescent="0.3">
      <c r="A2964" s="597" t="s">
        <v>2409</v>
      </c>
      <c r="B2964" s="597" t="s">
        <v>242</v>
      </c>
      <c r="C2964" s="597" t="s">
        <v>2354</v>
      </c>
      <c r="D2964" s="597" t="s">
        <v>251</v>
      </c>
      <c r="E2964" s="597" t="s">
        <v>4</v>
      </c>
      <c r="F2964" s="597" t="s">
        <v>303</v>
      </c>
      <c r="G2964" s="597" t="s">
        <v>1647</v>
      </c>
      <c r="H2964" s="598" t="str">
        <f t="shared" si="94"/>
        <v>INFRAESTRUTURA;INSTITUIÇÃO CREDENCIADA;;PRIVADA;NÃO;RECURSOS HUMANOS;BOLSA</v>
      </c>
      <c r="I2964" s="599" t="s">
        <v>1567</v>
      </c>
      <c r="J2964" s="600" t="str">
        <f t="shared" si="95"/>
        <v>DESPESA NÃO ADMITIDA COM RECURSOS DA CLÁUSULA DE P,D&amp;I, CONSIDERANDO O EXECUTOR E A QUALIFICAÇÃO DO PROJETO OU PROGRAMA</v>
      </c>
    </row>
    <row r="2965" spans="1:10" ht="12" customHeight="1" x14ac:dyDescent="0.3">
      <c r="A2965" s="597" t="s">
        <v>2409</v>
      </c>
      <c r="B2965" s="597" t="s">
        <v>242</v>
      </c>
      <c r="C2965" s="597" t="s">
        <v>2354</v>
      </c>
      <c r="D2965" s="597" t="s">
        <v>251</v>
      </c>
      <c r="E2965" s="597" t="s">
        <v>4</v>
      </c>
      <c r="F2965" s="597" t="s">
        <v>303</v>
      </c>
      <c r="G2965" s="597" t="s">
        <v>270</v>
      </c>
      <c r="H2965" s="598" t="str">
        <f t="shared" si="94"/>
        <v>INFRAESTRUTURA;INSTITUIÇÃO CREDENCIADA;;PRIVADA;NÃO;RECURSOS HUMANOS;TAXA DE BANCADA</v>
      </c>
      <c r="I2965" s="599" t="s">
        <v>1567</v>
      </c>
      <c r="J2965" s="600" t="str">
        <f t="shared" si="95"/>
        <v>DESPESA NÃO ADMITIDA COM RECURSOS DA CLÁUSULA DE P,D&amp;I, CONSIDERANDO O EXECUTOR E A QUALIFICAÇÃO DO PROJETO OU PROGRAMA</v>
      </c>
    </row>
    <row r="2966" spans="1:10" ht="12" customHeight="1" x14ac:dyDescent="0.3">
      <c r="A2966" s="597" t="s">
        <v>2409</v>
      </c>
      <c r="B2966" s="597" t="s">
        <v>242</v>
      </c>
      <c r="C2966" s="597" t="s">
        <v>2354</v>
      </c>
      <c r="D2966" s="597" t="s">
        <v>251</v>
      </c>
      <c r="E2966" s="597" t="s">
        <v>4</v>
      </c>
      <c r="F2966" s="597" t="s">
        <v>2357</v>
      </c>
      <c r="G2966" s="597" t="s">
        <v>232</v>
      </c>
      <c r="H2966" s="598" t="str">
        <f t="shared" si="94"/>
        <v>INFRAESTRUTURA;INSTITUIÇÃO CREDENCIADA;;PRIVADA;NÃO;SERVICOS;OUTRO SERVIÇO DE APOIO</v>
      </c>
      <c r="I2966" s="599" t="s">
        <v>1567</v>
      </c>
      <c r="J2966" s="600" t="str">
        <f t="shared" si="95"/>
        <v>DESPESA NÃO ADMITIDA COM RECURSOS DA CLÁUSULA DE P,D&amp;I, CONSIDERANDO O EXECUTOR E A QUALIFICAÇÃO DO PROJETO OU PROGRAMA</v>
      </c>
    </row>
    <row r="2967" spans="1:10" ht="12" customHeight="1" x14ac:dyDescent="0.3">
      <c r="A2967" s="597" t="s">
        <v>2409</v>
      </c>
      <c r="B2967" s="597" t="s">
        <v>242</v>
      </c>
      <c r="C2967" s="597" t="s">
        <v>2354</v>
      </c>
      <c r="D2967" s="597" t="s">
        <v>251</v>
      </c>
      <c r="E2967" s="597" t="s">
        <v>4</v>
      </c>
      <c r="F2967" s="597" t="s">
        <v>2357</v>
      </c>
      <c r="G2967" s="597" t="s">
        <v>221</v>
      </c>
      <c r="H2967" s="598" t="str">
        <f t="shared" si="94"/>
        <v>INFRAESTRUTURA;INSTITUIÇÃO CREDENCIADA;;PRIVADA;NÃO;SERVICOS;PERFURAÇÃO DE POÇO ESTRATIGRÁFICO</v>
      </c>
      <c r="I2967" s="599" t="s">
        <v>1567</v>
      </c>
      <c r="J2967" s="600" t="str">
        <f t="shared" si="95"/>
        <v>DESPESA NÃO ADMITIDA COM RECURSOS DA CLÁUSULA DE P,D&amp;I, CONSIDERANDO O EXECUTOR E A QUALIFICAÇÃO DO PROJETO OU PROGRAMA</v>
      </c>
    </row>
    <row r="2968" spans="1:10" ht="12" customHeight="1" x14ac:dyDescent="0.3">
      <c r="A2968" s="597" t="s">
        <v>2409</v>
      </c>
      <c r="B2968" s="597" t="s">
        <v>242</v>
      </c>
      <c r="C2968" s="597" t="s">
        <v>2354</v>
      </c>
      <c r="D2968" s="597" t="s">
        <v>251</v>
      </c>
      <c r="E2968" s="597" t="s">
        <v>4</v>
      </c>
      <c r="F2968" s="597" t="s">
        <v>2357</v>
      </c>
      <c r="G2968" s="597" t="s">
        <v>2055</v>
      </c>
      <c r="H2968" s="598" t="str">
        <f t="shared" si="94"/>
        <v>INFRAESTRUTURA;INSTITUIÇÃO CREDENCIADA;;PRIVADA;NÃO;SERVICOS;SERVIÇO DE APOIO PARA AQUISIÇÃO DE DADOS</v>
      </c>
      <c r="I2968" s="599" t="s">
        <v>1567</v>
      </c>
      <c r="J2968" s="600" t="str">
        <f t="shared" si="95"/>
        <v>DESPESA NÃO ADMITIDA COM RECURSOS DA CLÁUSULA DE P,D&amp;I, CONSIDERANDO O EXECUTOR E A QUALIFICAÇÃO DO PROJETO OU PROGRAMA</v>
      </c>
    </row>
    <row r="2969" spans="1:10" ht="12" customHeight="1" x14ac:dyDescent="0.3">
      <c r="A2969" s="597" t="s">
        <v>2409</v>
      </c>
      <c r="B2969" s="597" t="s">
        <v>242</v>
      </c>
      <c r="C2969" s="597" t="s">
        <v>2354</v>
      </c>
      <c r="D2969" s="597" t="s">
        <v>251</v>
      </c>
      <c r="E2969" s="597" t="s">
        <v>4</v>
      </c>
      <c r="F2969" s="597" t="s">
        <v>2357</v>
      </c>
      <c r="G2969" s="597" t="s">
        <v>230</v>
      </c>
      <c r="H2969" s="598" t="str">
        <f t="shared" si="94"/>
        <v>INFRAESTRUTURA;INSTITUIÇÃO CREDENCIADA;;PRIVADA;NÃO;SERVICOS;SERVIÇO DE EDITORAÇÃO E IMPRESSÃO</v>
      </c>
      <c r="I2969" s="599" t="s">
        <v>1567</v>
      </c>
      <c r="J2969" s="600" t="str">
        <f t="shared" si="95"/>
        <v>DESPESA NÃO ADMITIDA COM RECURSOS DA CLÁUSULA DE P,D&amp;I, CONSIDERANDO O EXECUTOR E A QUALIFICAÇÃO DO PROJETO OU PROGRAMA</v>
      </c>
    </row>
    <row r="2970" spans="1:10" ht="12" customHeight="1" x14ac:dyDescent="0.3">
      <c r="A2970" s="597" t="s">
        <v>2409</v>
      </c>
      <c r="B2970" s="597" t="s">
        <v>242</v>
      </c>
      <c r="C2970" s="597" t="s">
        <v>2354</v>
      </c>
      <c r="D2970" s="597" t="s">
        <v>251</v>
      </c>
      <c r="E2970" s="597" t="s">
        <v>4</v>
      </c>
      <c r="F2970" s="597" t="s">
        <v>2357</v>
      </c>
      <c r="G2970" s="597" t="s">
        <v>231</v>
      </c>
      <c r="H2970" s="598" t="str">
        <f t="shared" si="94"/>
        <v>INFRAESTRUTURA;INSTITUIÇÃO CREDENCIADA;;PRIVADA;NÃO;SERVICOS;SERVIÇO DE LOCOMOÇÃO E TRANSPORTE</v>
      </c>
      <c r="I2970" s="599" t="s">
        <v>1567</v>
      </c>
      <c r="J2970" s="600" t="str">
        <f t="shared" si="95"/>
        <v>DESPESA NÃO ADMITIDA COM RECURSOS DA CLÁUSULA DE P,D&amp;I, CONSIDERANDO O EXECUTOR E A QUALIFICAÇÃO DO PROJETO OU PROGRAMA</v>
      </c>
    </row>
    <row r="2971" spans="1:10" ht="12" customHeight="1" x14ac:dyDescent="0.3">
      <c r="A2971" s="597" t="s">
        <v>2409</v>
      </c>
      <c r="B2971" s="597" t="s">
        <v>242</v>
      </c>
      <c r="C2971" s="597" t="s">
        <v>2354</v>
      </c>
      <c r="D2971" s="597" t="s">
        <v>251</v>
      </c>
      <c r="E2971" s="597" t="s">
        <v>4</v>
      </c>
      <c r="F2971" s="597" t="s">
        <v>2357</v>
      </c>
      <c r="G2971" s="597" t="s">
        <v>2358</v>
      </c>
      <c r="H2971" s="598" t="str">
        <f t="shared" si="94"/>
        <v>INFRAESTRUTURA;INSTITUIÇÃO CREDENCIADA;;PRIVADA;NÃO;SERVICOS;SERVIÇO DE MANUTENÇÃO</v>
      </c>
      <c r="I2971" s="599" t="s">
        <v>1567</v>
      </c>
      <c r="J2971" s="600" t="str">
        <f t="shared" si="95"/>
        <v>DESPESA NÃO ADMITIDA COM RECURSOS DA CLÁUSULA DE P,D&amp;I, CONSIDERANDO O EXECUTOR E A QUALIFICAÇÃO DO PROJETO OU PROGRAMA</v>
      </c>
    </row>
    <row r="2972" spans="1:10" ht="12" customHeight="1" x14ac:dyDescent="0.3">
      <c r="A2972" s="597" t="s">
        <v>2409</v>
      </c>
      <c r="B2972" s="597" t="s">
        <v>242</v>
      </c>
      <c r="C2972" s="597" t="s">
        <v>2354</v>
      </c>
      <c r="D2972" s="597" t="s">
        <v>251</v>
      </c>
      <c r="E2972" s="597" t="s">
        <v>4</v>
      </c>
      <c r="F2972" s="597" t="s">
        <v>2357</v>
      </c>
      <c r="G2972" s="597" t="s">
        <v>2399</v>
      </c>
      <c r="H2972" s="598" t="str">
        <f t="shared" si="94"/>
        <v>INFRAESTRUTURA;INSTITUIÇÃO CREDENCIADA;;PRIVADA;NÃO;SERVICOS;SERVIÇO TÉCNICO ESPECIALIZADO</v>
      </c>
      <c r="I2972" s="599" t="s">
        <v>1567</v>
      </c>
      <c r="J2972" s="600" t="str">
        <f t="shared" si="95"/>
        <v>DESPESA NÃO ADMITIDA COM RECURSOS DA CLÁUSULA DE P,D&amp;I, CONSIDERANDO O EXECUTOR E A QUALIFICAÇÃO DO PROJETO OU PROGRAMA</v>
      </c>
    </row>
    <row r="2973" spans="1:10" ht="12" customHeight="1" x14ac:dyDescent="0.3">
      <c r="A2973" s="597" t="s">
        <v>2409</v>
      </c>
      <c r="B2973" s="597" t="s">
        <v>242</v>
      </c>
      <c r="C2973" s="597" t="s">
        <v>2354</v>
      </c>
      <c r="D2973" s="597" t="s">
        <v>251</v>
      </c>
      <c r="E2973" s="597" t="s">
        <v>4</v>
      </c>
      <c r="F2973" s="597" t="s">
        <v>2357</v>
      </c>
      <c r="G2973" s="597" t="s">
        <v>2359</v>
      </c>
      <c r="H2973" s="598" t="str">
        <f t="shared" si="94"/>
        <v>INFRAESTRUTURA;INSTITUIÇÃO CREDENCIADA;;PRIVADA;NÃO;SERVICOS;SERVIÇOS COMPUTACIONAIS</v>
      </c>
      <c r="I2973" s="599" t="s">
        <v>1567</v>
      </c>
      <c r="J2973" s="600" t="str">
        <f t="shared" si="95"/>
        <v>DESPESA NÃO ADMITIDA COM RECURSOS DA CLÁUSULA DE P,D&amp;I, CONSIDERANDO O EXECUTOR E A QUALIFICAÇÃO DO PROJETO OU PROGRAMA</v>
      </c>
    </row>
    <row r="2974" spans="1:10" ht="12" customHeight="1" x14ac:dyDescent="0.3">
      <c r="A2974" s="597" t="s">
        <v>2409</v>
      </c>
      <c r="B2974" s="597" t="s">
        <v>242</v>
      </c>
      <c r="C2974" s="597" t="s">
        <v>2354</v>
      </c>
      <c r="D2974" s="597" t="s">
        <v>251</v>
      </c>
      <c r="E2974" s="597" t="s">
        <v>4</v>
      </c>
      <c r="F2974" s="597" t="s">
        <v>2357</v>
      </c>
      <c r="G2974" s="597" t="s">
        <v>229</v>
      </c>
      <c r="H2974" s="598" t="str">
        <f t="shared" si="94"/>
        <v>INFRAESTRUTURA;INSTITUIÇÃO CREDENCIADA;;PRIVADA;NÃO;SERVICOS;TAXA DE INSCRIÇÃO EM CONGRESSO OU EVENTO</v>
      </c>
      <c r="I2974" s="599" t="s">
        <v>1567</v>
      </c>
      <c r="J2974" s="600" t="str">
        <f t="shared" si="95"/>
        <v>DESPESA NÃO ADMITIDA COM RECURSOS DA CLÁUSULA DE P,D&amp;I, CONSIDERANDO O EXECUTOR E A QUALIFICAÇÃO DO PROJETO OU PROGRAMA</v>
      </c>
    </row>
    <row r="2975" spans="1:10" ht="12" customHeight="1" x14ac:dyDescent="0.3">
      <c r="A2975" s="597" t="s">
        <v>2409</v>
      </c>
      <c r="B2975" s="597" t="s">
        <v>242</v>
      </c>
      <c r="C2975" s="597" t="s">
        <v>2354</v>
      </c>
      <c r="D2975" s="597" t="s">
        <v>251</v>
      </c>
      <c r="E2975" s="597" t="s">
        <v>4</v>
      </c>
      <c r="F2975" s="597" t="s">
        <v>2360</v>
      </c>
      <c r="G2975" s="597" t="s">
        <v>2064</v>
      </c>
      <c r="H2975" s="598" t="str">
        <f t="shared" si="94"/>
        <v>INFRAESTRUTURA;INSTITUIÇÃO CREDENCIADA;;PRIVADA;NÃO;SERVICOS - TIB;SERVIÇO DE TIB</v>
      </c>
      <c r="I2975" s="599" t="s">
        <v>1567</v>
      </c>
      <c r="J2975" s="600" t="str">
        <f t="shared" si="95"/>
        <v>DESPESA NÃO ADMITIDA COM RECURSOS DA CLÁUSULA DE P,D&amp;I, CONSIDERANDO O EXECUTOR E A QUALIFICAÇÃO DO PROJETO OU PROGRAMA</v>
      </c>
    </row>
    <row r="2976" spans="1:10" ht="12" customHeight="1" x14ac:dyDescent="0.3">
      <c r="A2976" s="597" t="s">
        <v>2409</v>
      </c>
      <c r="B2976" s="597" t="s">
        <v>242</v>
      </c>
      <c r="C2976" s="597" t="s">
        <v>2354</v>
      </c>
      <c r="D2976" s="597" t="s">
        <v>251</v>
      </c>
      <c r="E2976" s="597" t="s">
        <v>4</v>
      </c>
      <c r="F2976" s="597" t="s">
        <v>2360</v>
      </c>
      <c r="G2976" s="597" t="s">
        <v>2057</v>
      </c>
      <c r="H2976" s="598" t="str">
        <f t="shared" si="94"/>
        <v>INFRAESTRUTURA;INSTITUIÇÃO CREDENCIADA;;PRIVADA;NÃO;SERVICOS - TIB;SERVIÇO DE TREINAMENTO, SUPORTE E QUALIFICAÇÃO</v>
      </c>
      <c r="I2976" s="599" t="s">
        <v>1567</v>
      </c>
      <c r="J2976" s="600" t="str">
        <f t="shared" si="95"/>
        <v>DESPESA NÃO ADMITIDA COM RECURSOS DA CLÁUSULA DE P,D&amp;I, CONSIDERANDO O EXECUTOR E A QUALIFICAÇÃO DO PROJETO OU PROGRAMA</v>
      </c>
    </row>
    <row r="2977" spans="1:10" ht="12" customHeight="1" x14ac:dyDescent="0.3">
      <c r="A2977" s="597" t="s">
        <v>2409</v>
      </c>
      <c r="B2977" s="597" t="s">
        <v>242</v>
      </c>
      <c r="C2977" s="597" t="s">
        <v>2354</v>
      </c>
      <c r="D2977" s="597" t="s">
        <v>251</v>
      </c>
      <c r="E2977" s="597" t="s">
        <v>4</v>
      </c>
      <c r="F2977" s="597" t="s">
        <v>2360</v>
      </c>
      <c r="G2977" s="597" t="s">
        <v>2056</v>
      </c>
      <c r="H2977" s="598" t="str">
        <f t="shared" si="94"/>
        <v>INFRAESTRUTURA;INSTITUIÇÃO CREDENCIADA;;PRIVADA;NÃO;SERVICOS - TIB;SERVIÇO ESPECIALIZADO PARA TIB - NORMALIZAÇÃO</v>
      </c>
      <c r="I2977" s="599" t="s">
        <v>1567</v>
      </c>
      <c r="J2977" s="600" t="str">
        <f t="shared" si="95"/>
        <v>DESPESA NÃO ADMITIDA COM RECURSOS DA CLÁUSULA DE P,D&amp;I, CONSIDERANDO O EXECUTOR E A QUALIFICAÇÃO DO PROJETO OU PROGRAMA</v>
      </c>
    </row>
    <row r="2978" spans="1:10" ht="12" customHeight="1" x14ac:dyDescent="0.3">
      <c r="A2978" s="597" t="s">
        <v>2409</v>
      </c>
      <c r="B2978" s="597" t="s">
        <v>242</v>
      </c>
      <c r="C2978" s="597" t="s">
        <v>2354</v>
      </c>
      <c r="D2978" s="597" t="s">
        <v>251</v>
      </c>
      <c r="E2978" s="597" t="s">
        <v>4</v>
      </c>
      <c r="F2978" s="597" t="s">
        <v>1648</v>
      </c>
      <c r="G2978" s="597" t="s">
        <v>2202</v>
      </c>
      <c r="H2978" s="598" t="str">
        <f t="shared" si="94"/>
        <v>INFRAESTRUTURA;INSTITUIÇÃO CREDENCIADA;;PRIVADA;NÃO;TESTES OPERACIONAIS;NA</v>
      </c>
      <c r="I2978" s="599" t="s">
        <v>1567</v>
      </c>
      <c r="J2978" s="600" t="str">
        <f t="shared" si="95"/>
        <v>DESPESA NÃO ADMITIDA COM RECURSOS DA CLÁUSULA DE P,D&amp;I, CONSIDERANDO O EXECUTOR E A QUALIFICAÇÃO DO PROJETO OU PROGRAMA</v>
      </c>
    </row>
    <row r="2979" spans="1:10" ht="12" customHeight="1" x14ac:dyDescent="0.3">
      <c r="A2979" s="597" t="s">
        <v>2409</v>
      </c>
      <c r="B2979" s="597" t="s">
        <v>242</v>
      </c>
      <c r="C2979" s="597" t="s">
        <v>2354</v>
      </c>
      <c r="D2979" s="597" t="s">
        <v>251</v>
      </c>
      <c r="E2979" s="597" t="s">
        <v>4</v>
      </c>
      <c r="F2979" s="597" t="s">
        <v>281</v>
      </c>
      <c r="G2979" s="597" t="s">
        <v>2202</v>
      </c>
      <c r="H2979" s="598" t="str">
        <f t="shared" si="94"/>
        <v>INFRAESTRUTURA;INSTITUIÇÃO CREDENCIADA;;PRIVADA;NÃO;TRIBUTOS;NA</v>
      </c>
      <c r="I2979" s="599" t="s">
        <v>1575</v>
      </c>
      <c r="J2979" s="600" t="str">
        <f t="shared" si="95"/>
        <v/>
      </c>
    </row>
    <row r="2980" spans="1:10" ht="12" customHeight="1" x14ac:dyDescent="0.3">
      <c r="A2980" s="597" t="s">
        <v>2409</v>
      </c>
      <c r="B2980" s="597" t="s">
        <v>242</v>
      </c>
      <c r="C2980" s="597" t="s">
        <v>2354</v>
      </c>
      <c r="D2980" s="597" t="s">
        <v>251</v>
      </c>
      <c r="E2980" s="597" t="s">
        <v>3</v>
      </c>
      <c r="F2980" s="597" t="s">
        <v>1646</v>
      </c>
      <c r="G2980" s="597" t="s">
        <v>2050</v>
      </c>
      <c r="H2980" s="598" t="str">
        <f t="shared" si="94"/>
        <v>INFRAESTRUTURA;INSTITUIÇÃO CREDENCIADA;;PRIVADA;SIM;CAPACITACAO DE FORNECEDORES;BENS E MATERIAIS - CABEÇA DE SÉRIE E LOTE PILOTO</v>
      </c>
      <c r="I2980" s="599" t="s">
        <v>1567</v>
      </c>
      <c r="J2980" s="600" t="str">
        <f t="shared" si="95"/>
        <v>DESPESA NÃO ADMITIDA COM RECURSOS DA CLÁUSULA DE P,D&amp;I, CONSIDERANDO O EXECUTOR E A QUALIFICAÇÃO DO PROJETO OU PROGRAMA</v>
      </c>
    </row>
    <row r="2981" spans="1:10" ht="12" customHeight="1" x14ac:dyDescent="0.3">
      <c r="A2981" s="597" t="s">
        <v>2409</v>
      </c>
      <c r="B2981" s="597" t="s">
        <v>242</v>
      </c>
      <c r="C2981" s="597" t="s">
        <v>2354</v>
      </c>
      <c r="D2981" s="597" t="s">
        <v>251</v>
      </c>
      <c r="E2981" s="597" t="s">
        <v>3</v>
      </c>
      <c r="F2981" s="597" t="s">
        <v>1646</v>
      </c>
      <c r="G2981" s="597" t="s">
        <v>2053</v>
      </c>
      <c r="H2981" s="598" t="str">
        <f t="shared" si="94"/>
        <v>INFRAESTRUTURA;INSTITUIÇÃO CREDENCIADA;;PRIVADA;SIM;CAPACITACAO DE FORNECEDORES;EQUIPAMENTOS E MATERIAIS - PRIMEIRO LOTE</v>
      </c>
      <c r="I2981" s="599" t="s">
        <v>1567</v>
      </c>
      <c r="J2981" s="600" t="str">
        <f t="shared" si="95"/>
        <v>DESPESA NÃO ADMITIDA COM RECURSOS DA CLÁUSULA DE P,D&amp;I, CONSIDERANDO O EXECUTOR E A QUALIFICAÇÃO DO PROJETO OU PROGRAMA</v>
      </c>
    </row>
    <row r="2982" spans="1:10" ht="12" customHeight="1" x14ac:dyDescent="0.3">
      <c r="A2982" s="597" t="s">
        <v>2409</v>
      </c>
      <c r="B2982" s="597" t="s">
        <v>242</v>
      </c>
      <c r="C2982" s="597" t="s">
        <v>2354</v>
      </c>
      <c r="D2982" s="597" t="s">
        <v>251</v>
      </c>
      <c r="E2982" s="597" t="s">
        <v>3</v>
      </c>
      <c r="F2982" s="597" t="s">
        <v>1646</v>
      </c>
      <c r="G2982" s="597" t="s">
        <v>260</v>
      </c>
      <c r="H2982" s="598" t="str">
        <f t="shared" si="94"/>
        <v>INFRAESTRUTURA;INSTITUIÇÃO CREDENCIADA;;PRIVADA;SIM;CAPACITACAO DE FORNECEDORES;EQUIPAMENTOS LABORATORIAIS</v>
      </c>
      <c r="I2982" s="599" t="s">
        <v>1567</v>
      </c>
      <c r="J2982" s="600" t="str">
        <f t="shared" si="95"/>
        <v>DESPESA NÃO ADMITIDA COM RECURSOS DA CLÁUSULA DE P,D&amp;I, CONSIDERANDO O EXECUTOR E A QUALIFICAÇÃO DO PROJETO OU PROGRAMA</v>
      </c>
    </row>
    <row r="2983" spans="1:10" ht="12" customHeight="1" x14ac:dyDescent="0.3">
      <c r="A2983" s="597" t="s">
        <v>2409</v>
      </c>
      <c r="B2983" s="597" t="s">
        <v>242</v>
      </c>
      <c r="C2983" s="597" t="s">
        <v>2354</v>
      </c>
      <c r="D2983" s="597" t="s">
        <v>251</v>
      </c>
      <c r="E2983" s="597" t="s">
        <v>3</v>
      </c>
      <c r="F2983" s="597" t="s">
        <v>1646</v>
      </c>
      <c r="G2983" s="597" t="s">
        <v>2052</v>
      </c>
      <c r="H2983" s="598" t="str">
        <f t="shared" si="94"/>
        <v>INFRAESTRUTURA;INSTITUIÇÃO CREDENCIADA;;PRIVADA;SIM;CAPACITACAO DE FORNECEDORES;ESTUDOS DE VIABILIDADE TÉCNICA E ECONÔMICA</v>
      </c>
      <c r="I2983" s="599" t="s">
        <v>1567</v>
      </c>
      <c r="J2983" s="600" t="str">
        <f t="shared" si="95"/>
        <v>DESPESA NÃO ADMITIDA COM RECURSOS DA CLÁUSULA DE P,D&amp;I, CONSIDERANDO O EXECUTOR E A QUALIFICAÇÃO DO PROJETO OU PROGRAMA</v>
      </c>
    </row>
    <row r="2984" spans="1:10" ht="12" customHeight="1" x14ac:dyDescent="0.3">
      <c r="A2984" s="597" t="s">
        <v>2409</v>
      </c>
      <c r="B2984" s="597" t="s">
        <v>242</v>
      </c>
      <c r="C2984" s="597" t="s">
        <v>2354</v>
      </c>
      <c r="D2984" s="597" t="s">
        <v>251</v>
      </c>
      <c r="E2984" s="597" t="s">
        <v>3</v>
      </c>
      <c r="F2984" s="597" t="s">
        <v>1646</v>
      </c>
      <c r="G2984" s="597" t="s">
        <v>2051</v>
      </c>
      <c r="H2984" s="598" t="str">
        <f t="shared" si="94"/>
        <v>INFRAESTRUTURA;INSTITUIÇÃO CREDENCIADA;;PRIVADA;SIM;CAPACITACAO DE FORNECEDORES;SERVIÇOS - CABEÇA DE SÉRIE E LOTE PILOTO</v>
      </c>
      <c r="I2984" s="599" t="s">
        <v>1567</v>
      </c>
      <c r="J2984" s="600" t="str">
        <f t="shared" si="95"/>
        <v>DESPESA NÃO ADMITIDA COM RECURSOS DA CLÁUSULA DE P,D&amp;I, CONSIDERANDO O EXECUTOR E A QUALIFICAÇÃO DO PROJETO OU PROGRAMA</v>
      </c>
    </row>
    <row r="2985" spans="1:10" ht="12" customHeight="1" x14ac:dyDescent="0.3">
      <c r="A2985" s="597" t="s">
        <v>2409</v>
      </c>
      <c r="B2985" s="597" t="s">
        <v>242</v>
      </c>
      <c r="C2985" s="597" t="s">
        <v>2354</v>
      </c>
      <c r="D2985" s="597" t="s">
        <v>251</v>
      </c>
      <c r="E2985" s="597" t="s">
        <v>3</v>
      </c>
      <c r="F2985" s="597" t="s">
        <v>1646</v>
      </c>
      <c r="G2985" s="597" t="s">
        <v>2054</v>
      </c>
      <c r="H2985" s="598" t="str">
        <f t="shared" si="94"/>
        <v>INFRAESTRUTURA;INSTITUIÇÃO CREDENCIADA;;PRIVADA;SIM;CAPACITACAO DE FORNECEDORES;SERVIÇOS - OPERACIONALIZAÇÃO DE EQUIPAMENTOS</v>
      </c>
      <c r="I2985" s="599" t="s">
        <v>1567</v>
      </c>
      <c r="J2985" s="600" t="str">
        <f t="shared" si="95"/>
        <v>DESPESA NÃO ADMITIDA COM RECURSOS DA CLÁUSULA DE P,D&amp;I, CONSIDERANDO O EXECUTOR E A QUALIFICAÇÃO DO PROJETO OU PROGRAMA</v>
      </c>
    </row>
    <row r="2986" spans="1:10" ht="12" customHeight="1" x14ac:dyDescent="0.3">
      <c r="A2986" s="597" t="s">
        <v>2409</v>
      </c>
      <c r="B2986" s="597" t="s">
        <v>242</v>
      </c>
      <c r="C2986" s="597" t="s">
        <v>2354</v>
      </c>
      <c r="D2986" s="597" t="s">
        <v>251</v>
      </c>
      <c r="E2986" s="597" t="s">
        <v>3</v>
      </c>
      <c r="F2986" s="597" t="s">
        <v>2362</v>
      </c>
      <c r="G2986" s="597" t="s">
        <v>2202</v>
      </c>
      <c r="H2986" s="598" t="str">
        <f t="shared" si="94"/>
        <v>INFRAESTRUTURA;INSTITUIÇÃO CREDENCIADA;;PRIVADA;SIM;CUSTOS DIRETOS;NA</v>
      </c>
      <c r="I2986" s="599" t="s">
        <v>1567</v>
      </c>
      <c r="J2986" s="600" t="str">
        <f t="shared" si="95"/>
        <v>DESPESA NÃO ADMITIDA COM RECURSOS DA CLÁUSULA DE P,D&amp;I, CONSIDERANDO O EXECUTOR E A QUALIFICAÇÃO DO PROJETO OU PROGRAMA</v>
      </c>
    </row>
    <row r="2987" spans="1:10" ht="12" customHeight="1" x14ac:dyDescent="0.3">
      <c r="A2987" s="597" t="s">
        <v>2409</v>
      </c>
      <c r="B2987" s="597" t="s">
        <v>242</v>
      </c>
      <c r="C2987" s="597" t="s">
        <v>2354</v>
      </c>
      <c r="D2987" s="597" t="s">
        <v>251</v>
      </c>
      <c r="E2987" s="597" t="s">
        <v>3</v>
      </c>
      <c r="F2987" s="597" t="s">
        <v>1643</v>
      </c>
      <c r="G2987" s="597" t="s">
        <v>2202</v>
      </c>
      <c r="H2987" s="598" t="str">
        <f t="shared" si="94"/>
        <v>INFRAESTRUTURA;INSTITUIÇÃO CREDENCIADA;;PRIVADA;SIM;DIARIAS E AJUDA DE CUSTO;NA</v>
      </c>
      <c r="I2987" s="599" t="s">
        <v>1567</v>
      </c>
      <c r="J2987" s="600" t="str">
        <f t="shared" si="95"/>
        <v>DESPESA NÃO ADMITIDA COM RECURSOS DA CLÁUSULA DE P,D&amp;I, CONSIDERANDO O EXECUTOR E A QUALIFICAÇÃO DO PROJETO OU PROGRAMA</v>
      </c>
    </row>
    <row r="2988" spans="1:10" ht="12" customHeight="1" x14ac:dyDescent="0.3">
      <c r="A2988" s="597" t="s">
        <v>2409</v>
      </c>
      <c r="B2988" s="597" t="s">
        <v>242</v>
      </c>
      <c r="C2988" s="597" t="s">
        <v>2354</v>
      </c>
      <c r="D2988" s="597" t="s">
        <v>251</v>
      </c>
      <c r="E2988" s="597" t="s">
        <v>3</v>
      </c>
      <c r="F2988" s="597" t="s">
        <v>1645</v>
      </c>
      <c r="G2988" s="597" t="s">
        <v>2361</v>
      </c>
      <c r="H2988" s="598" t="str">
        <f t="shared" si="94"/>
        <v>INFRAESTRUTURA;INSTITUIÇÃO CREDENCIADA;;PRIVADA;SIM;EQUIPAMENTO E MATERIAL PERMANENTE;EQUIPAMENTO</v>
      </c>
      <c r="I2988" s="599" t="s">
        <v>1575</v>
      </c>
      <c r="J2988" s="600" t="str">
        <f t="shared" si="95"/>
        <v/>
      </c>
    </row>
    <row r="2989" spans="1:10" ht="12" customHeight="1" x14ac:dyDescent="0.3">
      <c r="A2989" s="597" t="s">
        <v>2409</v>
      </c>
      <c r="B2989" s="597" t="s">
        <v>242</v>
      </c>
      <c r="C2989" s="597" t="s">
        <v>2354</v>
      </c>
      <c r="D2989" s="597" t="s">
        <v>251</v>
      </c>
      <c r="E2989" s="597" t="s">
        <v>3</v>
      </c>
      <c r="F2989" s="597" t="s">
        <v>1645</v>
      </c>
      <c r="G2989" s="597" t="s">
        <v>1248</v>
      </c>
      <c r="H2989" s="598" t="str">
        <f t="shared" si="94"/>
        <v>INFRAESTRUTURA;INSTITUIÇÃO CREDENCIADA;;PRIVADA;SIM;EQUIPAMENTO E MATERIAL PERMANENTE;MATERIAL PERMANENTE</v>
      </c>
      <c r="I2989" s="599" t="s">
        <v>1575</v>
      </c>
      <c r="J2989" s="600" t="str">
        <f t="shared" si="95"/>
        <v/>
      </c>
    </row>
    <row r="2990" spans="1:10" ht="12" customHeight="1" x14ac:dyDescent="0.3">
      <c r="A2990" s="597" t="s">
        <v>2409</v>
      </c>
      <c r="B2990" s="597" t="s">
        <v>242</v>
      </c>
      <c r="C2990" s="597" t="s">
        <v>2354</v>
      </c>
      <c r="D2990" s="597" t="s">
        <v>251</v>
      </c>
      <c r="E2990" s="597" t="s">
        <v>3</v>
      </c>
      <c r="F2990" s="597" t="s">
        <v>448</v>
      </c>
      <c r="G2990" s="597" t="s">
        <v>2062</v>
      </c>
      <c r="H2990" s="598" t="str">
        <f t="shared" si="94"/>
        <v>INFRAESTRUTURA;INSTITUIÇÃO CREDENCIADA;;PRIVADA;SIM;EQUIPE;BOLSA - ALUNO DE GRADUAÇÃO OU PÓS-GRADUAÇÃO</v>
      </c>
      <c r="I2990" s="599" t="s">
        <v>1567</v>
      </c>
      <c r="J2990" s="600" t="str">
        <f t="shared" si="95"/>
        <v>DESPESA NÃO ADMITIDA COM RECURSOS DA CLÁUSULA DE P,D&amp;I, CONSIDERANDO O EXECUTOR E A QUALIFICAÇÃO DO PROJETO OU PROGRAMA</v>
      </c>
    </row>
    <row r="2991" spans="1:10" ht="12" customHeight="1" x14ac:dyDescent="0.3">
      <c r="A2991" s="597" t="s">
        <v>2409</v>
      </c>
      <c r="B2991" s="597" t="s">
        <v>242</v>
      </c>
      <c r="C2991" s="597" t="s">
        <v>2354</v>
      </c>
      <c r="D2991" s="597" t="s">
        <v>251</v>
      </c>
      <c r="E2991" s="597" t="s">
        <v>3</v>
      </c>
      <c r="F2991" s="597" t="s">
        <v>448</v>
      </c>
      <c r="G2991" s="597" t="s">
        <v>2061</v>
      </c>
      <c r="H2991" s="598" t="str">
        <f t="shared" si="94"/>
        <v>INFRAESTRUTURA;INSTITUIÇÃO CREDENCIADA;;PRIVADA;SIM;EQUIPE;BOLSA - DOCENTE OU PESQUISADOR DA INSTITUIÇÃO</v>
      </c>
      <c r="I2991" s="599" t="s">
        <v>1567</v>
      </c>
      <c r="J2991" s="600" t="str">
        <f t="shared" si="95"/>
        <v>DESPESA NÃO ADMITIDA COM RECURSOS DA CLÁUSULA DE P,D&amp;I, CONSIDERANDO O EXECUTOR E A QUALIFICAÇÃO DO PROJETO OU PROGRAMA</v>
      </c>
    </row>
    <row r="2992" spans="1:10" ht="12" customHeight="1" x14ac:dyDescent="0.3">
      <c r="A2992" s="597" t="s">
        <v>2409</v>
      </c>
      <c r="B2992" s="597" t="s">
        <v>242</v>
      </c>
      <c r="C2992" s="597" t="s">
        <v>2354</v>
      </c>
      <c r="D2992" s="597" t="s">
        <v>251</v>
      </c>
      <c r="E2992" s="597" t="s">
        <v>3</v>
      </c>
      <c r="F2992" s="597" t="s">
        <v>448</v>
      </c>
      <c r="G2992" s="597" t="s">
        <v>2063</v>
      </c>
      <c r="H2992" s="598" t="str">
        <f t="shared" si="94"/>
        <v>INFRAESTRUTURA;INSTITUIÇÃO CREDENCIADA;;PRIVADA;SIM;EQUIPE;BOLSA - PESQUISADOR VISITANTE</v>
      </c>
      <c r="I2992" s="599" t="s">
        <v>1567</v>
      </c>
      <c r="J2992" s="600" t="str">
        <f t="shared" si="95"/>
        <v>DESPESA NÃO ADMITIDA COM RECURSOS DA CLÁUSULA DE P,D&amp;I, CONSIDERANDO O EXECUTOR E A QUALIFICAÇÃO DO PROJETO OU PROGRAMA</v>
      </c>
    </row>
    <row r="2993" spans="1:10" ht="12" customHeight="1" x14ac:dyDescent="0.3">
      <c r="A2993" s="597" t="s">
        <v>2409</v>
      </c>
      <c r="B2993" s="597" t="s">
        <v>242</v>
      </c>
      <c r="C2993" s="597" t="s">
        <v>2354</v>
      </c>
      <c r="D2993" s="597" t="s">
        <v>251</v>
      </c>
      <c r="E2993" s="597" t="s">
        <v>3</v>
      </c>
      <c r="F2993" s="597" t="s">
        <v>448</v>
      </c>
      <c r="G2993" s="597" t="s">
        <v>1641</v>
      </c>
      <c r="H2993" s="598" t="str">
        <f t="shared" si="94"/>
        <v>INFRAESTRUTURA;INSTITUIÇÃO CREDENCIADA;;PRIVADA;SIM;EQUIPE;REMUNERAÇÃO DIRETA</v>
      </c>
      <c r="I2993" s="599" t="s">
        <v>1567</v>
      </c>
      <c r="J2993" s="600" t="str">
        <f t="shared" si="95"/>
        <v>DESPESA NÃO ADMITIDA COM RECURSOS DA CLÁUSULA DE P,D&amp;I, CONSIDERANDO O EXECUTOR E A QUALIFICAÇÃO DO PROJETO OU PROGRAMA</v>
      </c>
    </row>
    <row r="2994" spans="1:10" ht="12" customHeight="1" x14ac:dyDescent="0.3">
      <c r="A2994" s="597" t="s">
        <v>2409</v>
      </c>
      <c r="B2994" s="597" t="s">
        <v>242</v>
      </c>
      <c r="C2994" s="597" t="s">
        <v>2354</v>
      </c>
      <c r="D2994" s="597" t="s">
        <v>251</v>
      </c>
      <c r="E2994" s="597" t="s">
        <v>3</v>
      </c>
      <c r="F2994" s="597" t="s">
        <v>1642</v>
      </c>
      <c r="G2994" s="597" t="s">
        <v>2202</v>
      </c>
      <c r="H2994" s="598" t="str">
        <f t="shared" si="94"/>
        <v>INFRAESTRUTURA;INSTITUIÇÃO CREDENCIADA;;PRIVADA;SIM;MATERIAL DE CONSUMO;NA</v>
      </c>
      <c r="I2994" s="599" t="s">
        <v>1567</v>
      </c>
      <c r="J2994" s="600" t="str">
        <f t="shared" si="95"/>
        <v>DESPESA NÃO ADMITIDA COM RECURSOS DA CLÁUSULA DE P,D&amp;I, CONSIDERANDO O EXECUTOR E A QUALIFICAÇÃO DO PROJETO OU PROGRAMA</v>
      </c>
    </row>
    <row r="2995" spans="1:10" ht="12" customHeight="1" x14ac:dyDescent="0.3">
      <c r="A2995" s="597" t="s">
        <v>2409</v>
      </c>
      <c r="B2995" s="597" t="s">
        <v>242</v>
      </c>
      <c r="C2995" s="597" t="s">
        <v>2354</v>
      </c>
      <c r="D2995" s="597" t="s">
        <v>251</v>
      </c>
      <c r="E2995" s="597" t="s">
        <v>3</v>
      </c>
      <c r="F2995" s="597" t="s">
        <v>1644</v>
      </c>
      <c r="G2995" s="597" t="s">
        <v>2066</v>
      </c>
      <c r="H2995" s="598" t="str">
        <f t="shared" si="94"/>
        <v>INFRAESTRUTURA;INSTITUIÇÃO CREDENCIADA;;PRIVADA;SIM;OBRAS E INSTALACOES;AMPLIAÇÃO DE ÁREA DE EDIFICAÇÃO</v>
      </c>
      <c r="I2995" s="599" t="s">
        <v>1567</v>
      </c>
      <c r="J2995" s="600" t="str">
        <f t="shared" si="95"/>
        <v>DESPESA NÃO ADMITIDA COM RECURSOS DA CLÁUSULA DE P,D&amp;I, CONSIDERANDO O EXECUTOR E A QUALIFICAÇÃO DO PROJETO OU PROGRAMA</v>
      </c>
    </row>
    <row r="2996" spans="1:10" ht="12" customHeight="1" x14ac:dyDescent="0.3">
      <c r="A2996" s="597" t="s">
        <v>2409</v>
      </c>
      <c r="B2996" s="597" t="s">
        <v>242</v>
      </c>
      <c r="C2996" s="597" t="s">
        <v>2354</v>
      </c>
      <c r="D2996" s="597" t="s">
        <v>251</v>
      </c>
      <c r="E2996" s="597" t="s">
        <v>3</v>
      </c>
      <c r="F2996" s="597" t="s">
        <v>1644</v>
      </c>
      <c r="G2996" s="597" t="s">
        <v>258</v>
      </c>
      <c r="H2996" s="598" t="str">
        <f t="shared" si="94"/>
        <v>INFRAESTRUTURA;INSTITUIÇÃO CREDENCIADA;;PRIVADA;SIM;OBRAS E INSTALACOES;CONSTRUÇÃO DE NOVA EDIFICAÇÃO</v>
      </c>
      <c r="I2996" s="599" t="s">
        <v>1567</v>
      </c>
      <c r="J2996" s="600" t="str">
        <f t="shared" si="95"/>
        <v>DESPESA NÃO ADMITIDA COM RECURSOS DA CLÁUSULA DE P,D&amp;I, CONSIDERANDO O EXECUTOR E A QUALIFICAÇÃO DO PROJETO OU PROGRAMA</v>
      </c>
    </row>
    <row r="2997" spans="1:10" ht="12" customHeight="1" x14ac:dyDescent="0.3">
      <c r="A2997" s="597" t="s">
        <v>2409</v>
      </c>
      <c r="B2997" s="597" t="s">
        <v>242</v>
      </c>
      <c r="C2997" s="597" t="s">
        <v>2354</v>
      </c>
      <c r="D2997" s="597" t="s">
        <v>251</v>
      </c>
      <c r="E2997" s="597" t="s">
        <v>3</v>
      </c>
      <c r="F2997" s="597" t="s">
        <v>1644</v>
      </c>
      <c r="G2997" s="597" t="s">
        <v>2067</v>
      </c>
      <c r="H2997" s="598" t="str">
        <f t="shared" si="94"/>
        <v>INFRAESTRUTURA;INSTITUIÇÃO CREDENCIADA;;PRIVADA;SIM;OBRAS E INSTALACOES;PROJETO EXECUTIVO E ESTUDOS TÉCNICOS</v>
      </c>
      <c r="I2997" s="599" t="s">
        <v>1567</v>
      </c>
      <c r="J2997" s="600" t="str">
        <f t="shared" si="95"/>
        <v>DESPESA NÃO ADMITIDA COM RECURSOS DA CLÁUSULA DE P,D&amp;I, CONSIDERANDO O EXECUTOR E A QUALIFICAÇÃO DO PROJETO OU PROGRAMA</v>
      </c>
    </row>
    <row r="2998" spans="1:10" ht="12" customHeight="1" x14ac:dyDescent="0.3">
      <c r="A2998" s="597" t="s">
        <v>2409</v>
      </c>
      <c r="B2998" s="597" t="s">
        <v>242</v>
      </c>
      <c r="C2998" s="597" t="s">
        <v>2354</v>
      </c>
      <c r="D2998" s="597" t="s">
        <v>251</v>
      </c>
      <c r="E2998" s="597" t="s">
        <v>3</v>
      </c>
      <c r="F2998" s="597" t="s">
        <v>1644</v>
      </c>
      <c r="G2998" s="597" t="s">
        <v>219</v>
      </c>
      <c r="H2998" s="598" t="str">
        <f t="shared" si="94"/>
        <v>INFRAESTRUTURA;INSTITUIÇÃO CREDENCIADA;;PRIVADA;SIM;OBRAS E INSTALACOES;REFORMA DE EDIFICAÇÃO</v>
      </c>
      <c r="I2998" s="599" t="s">
        <v>1567</v>
      </c>
      <c r="J2998" s="600" t="str">
        <f t="shared" si="95"/>
        <v>DESPESA NÃO ADMITIDA COM RECURSOS DA CLÁUSULA DE P,D&amp;I, CONSIDERANDO O EXECUTOR E A QUALIFICAÇÃO DO PROJETO OU PROGRAMA</v>
      </c>
    </row>
    <row r="2999" spans="1:10" ht="12" customHeight="1" x14ac:dyDescent="0.3">
      <c r="A2999" s="597" t="s">
        <v>2409</v>
      </c>
      <c r="B2999" s="597" t="s">
        <v>242</v>
      </c>
      <c r="C2999" s="597" t="s">
        <v>2354</v>
      </c>
      <c r="D2999" s="597" t="s">
        <v>251</v>
      </c>
      <c r="E2999" s="597" t="s">
        <v>3</v>
      </c>
      <c r="F2999" s="597" t="s">
        <v>1644</v>
      </c>
      <c r="G2999" s="597" t="s">
        <v>2065</v>
      </c>
      <c r="H2999" s="598" t="str">
        <f t="shared" si="94"/>
        <v>INFRAESTRUTURA;INSTITUIÇÃO CREDENCIADA;;PRIVADA;SIM;OBRAS E INSTALACOES;SERVIÇO TÉCNICO DE APOIO - INFRAESTRUTURA</v>
      </c>
      <c r="I2999" s="599" t="s">
        <v>1575</v>
      </c>
      <c r="J2999" s="600" t="str">
        <f t="shared" si="95"/>
        <v/>
      </c>
    </row>
    <row r="3000" spans="1:10" ht="12" customHeight="1" x14ac:dyDescent="0.3">
      <c r="A3000" s="597" t="s">
        <v>2409</v>
      </c>
      <c r="B3000" s="597" t="s">
        <v>242</v>
      </c>
      <c r="C3000" s="597" t="s">
        <v>2354</v>
      </c>
      <c r="D3000" s="597" t="s">
        <v>251</v>
      </c>
      <c r="E3000" s="597" t="s">
        <v>3</v>
      </c>
      <c r="F3000" s="597" t="s">
        <v>10</v>
      </c>
      <c r="G3000" s="597" t="s">
        <v>1649</v>
      </c>
      <c r="H3000" s="598" t="str">
        <f t="shared" si="94"/>
        <v>INFRAESTRUTURA;INSTITUIÇÃO CREDENCIADA;;PRIVADA;SIM;OUTRAS DESPESAS;DESPESA DE IMPORTACAO</v>
      </c>
      <c r="I3000" s="599" t="s">
        <v>1575</v>
      </c>
      <c r="J3000" s="600" t="str">
        <f t="shared" si="95"/>
        <v/>
      </c>
    </row>
    <row r="3001" spans="1:10" ht="12" customHeight="1" x14ac:dyDescent="0.3">
      <c r="A3001" s="597" t="s">
        <v>2409</v>
      </c>
      <c r="B3001" s="597" t="s">
        <v>242</v>
      </c>
      <c r="C3001" s="597" t="s">
        <v>2354</v>
      </c>
      <c r="D3001" s="597" t="s">
        <v>251</v>
      </c>
      <c r="E3001" s="597" t="s">
        <v>3</v>
      </c>
      <c r="F3001" s="597" t="s">
        <v>10</v>
      </c>
      <c r="G3001" s="597" t="s">
        <v>1650</v>
      </c>
      <c r="H3001" s="598" t="str">
        <f t="shared" si="94"/>
        <v>INFRAESTRUTURA;INSTITUIÇÃO CREDENCIADA;;PRIVADA;SIM;OUTRAS DESPESAS;DESPESA OPERACIONAL E ADMINISTRATIVA</v>
      </c>
      <c r="I3001" s="599" t="s">
        <v>1575</v>
      </c>
      <c r="J3001" s="600" t="str">
        <f t="shared" si="95"/>
        <v/>
      </c>
    </row>
    <row r="3002" spans="1:10" ht="12" customHeight="1" x14ac:dyDescent="0.3">
      <c r="A3002" s="597" t="s">
        <v>2409</v>
      </c>
      <c r="B3002" s="597" t="s">
        <v>242</v>
      </c>
      <c r="C3002" s="597" t="s">
        <v>2354</v>
      </c>
      <c r="D3002" s="597" t="s">
        <v>251</v>
      </c>
      <c r="E3002" s="597" t="s">
        <v>3</v>
      </c>
      <c r="F3002" s="597" t="s">
        <v>10</v>
      </c>
      <c r="G3002" s="597" t="s">
        <v>277</v>
      </c>
      <c r="H3002" s="598" t="str">
        <f t="shared" si="94"/>
        <v>INFRAESTRUTURA;INSTITUIÇÃO CREDENCIADA;;PRIVADA;SIM;OUTRAS DESPESAS;RESSARCIMENTO DE CUSTOS INDIRETOS</v>
      </c>
      <c r="I3002" s="599" t="s">
        <v>1567</v>
      </c>
      <c r="J3002" s="600" t="str">
        <f t="shared" si="95"/>
        <v>DESPESA NÃO ADMITIDA COM RECURSOS DA CLÁUSULA DE P,D&amp;I, CONSIDERANDO O EXECUTOR E A QUALIFICAÇÃO DO PROJETO OU PROGRAMA</v>
      </c>
    </row>
    <row r="3003" spans="1:10" ht="12" customHeight="1" x14ac:dyDescent="0.3">
      <c r="A3003" s="597" t="s">
        <v>2409</v>
      </c>
      <c r="B3003" s="597" t="s">
        <v>242</v>
      </c>
      <c r="C3003" s="597" t="s">
        <v>2354</v>
      </c>
      <c r="D3003" s="597" t="s">
        <v>251</v>
      </c>
      <c r="E3003" s="597" t="s">
        <v>3</v>
      </c>
      <c r="F3003" s="597" t="s">
        <v>317</v>
      </c>
      <c r="G3003" s="597" t="s">
        <v>2060</v>
      </c>
      <c r="H3003" s="598" t="str">
        <f t="shared" si="94"/>
        <v>INFRAESTRUTURA;INSTITUIÇÃO CREDENCIADA;;PRIVADA;SIM;OUTROS BENS E DIREITOS;DADO GEOLÓGICO, GEOQUÍMICO OU GEOFÍSICO PÚBLICO</v>
      </c>
      <c r="I3003" s="599" t="s">
        <v>1567</v>
      </c>
      <c r="J3003" s="600" t="str">
        <f t="shared" si="95"/>
        <v>DESPESA NÃO ADMITIDA COM RECURSOS DA CLÁUSULA DE P,D&amp;I, CONSIDERANDO O EXECUTOR E A QUALIFICAÇÃO DO PROJETO OU PROGRAMA</v>
      </c>
    </row>
    <row r="3004" spans="1:10" ht="12" customHeight="1" x14ac:dyDescent="0.3">
      <c r="A3004" s="597" t="s">
        <v>2409</v>
      </c>
      <c r="B3004" s="597" t="s">
        <v>242</v>
      </c>
      <c r="C3004" s="597" t="s">
        <v>2354</v>
      </c>
      <c r="D3004" s="597" t="s">
        <v>251</v>
      </c>
      <c r="E3004" s="597" t="s">
        <v>3</v>
      </c>
      <c r="F3004" s="597" t="s">
        <v>317</v>
      </c>
      <c r="G3004" s="597" t="s">
        <v>220</v>
      </c>
      <c r="H3004" s="598" t="str">
        <f t="shared" si="94"/>
        <v>INFRAESTRUTURA;INSTITUIÇÃO CREDENCIADA;;PRIVADA;SIM;OUTROS BENS E DIREITOS;DADO NÃO REGULADO PELA ANP</v>
      </c>
      <c r="I3004" s="599" t="s">
        <v>1567</v>
      </c>
      <c r="J3004" s="600" t="str">
        <f t="shared" si="95"/>
        <v>DESPESA NÃO ADMITIDA COM RECURSOS DA CLÁUSULA DE P,D&amp;I, CONSIDERANDO O EXECUTOR E A QUALIFICAÇÃO DO PROJETO OU PROGRAMA</v>
      </c>
    </row>
    <row r="3005" spans="1:10" ht="12" customHeight="1" x14ac:dyDescent="0.3">
      <c r="A3005" s="597" t="s">
        <v>2409</v>
      </c>
      <c r="B3005" s="597" t="s">
        <v>242</v>
      </c>
      <c r="C3005" s="597" t="s">
        <v>2354</v>
      </c>
      <c r="D3005" s="597" t="s">
        <v>251</v>
      </c>
      <c r="E3005" s="597" t="s">
        <v>3</v>
      </c>
      <c r="F3005" s="597" t="s">
        <v>317</v>
      </c>
      <c r="G3005" s="597" t="s">
        <v>215</v>
      </c>
      <c r="H3005" s="598" t="str">
        <f t="shared" si="94"/>
        <v>INFRAESTRUTURA;INSTITUIÇÃO CREDENCIADA;;PRIVADA;SIM;OUTROS BENS E DIREITOS;MATERIAL BIBLIOGRÁFICO</v>
      </c>
      <c r="I3005" s="599" t="s">
        <v>1567</v>
      </c>
      <c r="J3005" s="600" t="str">
        <f t="shared" si="95"/>
        <v>DESPESA NÃO ADMITIDA COM RECURSOS DA CLÁUSULA DE P,D&amp;I, CONSIDERANDO O EXECUTOR E A QUALIFICAÇÃO DO PROJETO OU PROGRAMA</v>
      </c>
    </row>
    <row r="3006" spans="1:10" ht="12" customHeight="1" x14ac:dyDescent="0.3">
      <c r="A3006" s="597" t="s">
        <v>2409</v>
      </c>
      <c r="B3006" s="597" t="s">
        <v>242</v>
      </c>
      <c r="C3006" s="597" t="s">
        <v>2354</v>
      </c>
      <c r="D3006" s="597" t="s">
        <v>251</v>
      </c>
      <c r="E3006" s="597" t="s">
        <v>3</v>
      </c>
      <c r="F3006" s="597" t="s">
        <v>317</v>
      </c>
      <c r="G3006" s="597" t="s">
        <v>2068</v>
      </c>
      <c r="H3006" s="598" t="str">
        <f t="shared" si="94"/>
        <v>INFRAESTRUTURA;INSTITUIÇÃO CREDENCIADA;;PRIVADA;SIM;OUTROS BENS E DIREITOS;OUTRO (ESPECIFIQUE)</v>
      </c>
      <c r="I3006" s="599" t="s">
        <v>1567</v>
      </c>
      <c r="J3006" s="600" t="str">
        <f t="shared" si="95"/>
        <v>DESPESA NÃO ADMITIDA COM RECURSOS DA CLÁUSULA DE P,D&amp;I, CONSIDERANDO O EXECUTOR E A QUALIFICAÇÃO DO PROJETO OU PROGRAMA</v>
      </c>
    </row>
    <row r="3007" spans="1:10" ht="12" customHeight="1" x14ac:dyDescent="0.3">
      <c r="A3007" s="597" t="s">
        <v>2409</v>
      </c>
      <c r="B3007" s="597" t="s">
        <v>242</v>
      </c>
      <c r="C3007" s="597" t="s">
        <v>2354</v>
      </c>
      <c r="D3007" s="597" t="s">
        <v>251</v>
      </c>
      <c r="E3007" s="597" t="s">
        <v>3</v>
      </c>
      <c r="F3007" s="597" t="s">
        <v>317</v>
      </c>
      <c r="G3007" s="597" t="s">
        <v>321</v>
      </c>
      <c r="H3007" s="598" t="str">
        <f t="shared" si="94"/>
        <v>INFRAESTRUTURA;INSTITUIÇÃO CREDENCIADA;;PRIVADA;SIM;OUTROS BENS E DIREITOS;SOFTWARE</v>
      </c>
      <c r="I3007" s="599" t="s">
        <v>1567</v>
      </c>
      <c r="J3007" s="600" t="str">
        <f t="shared" si="95"/>
        <v>DESPESA NÃO ADMITIDA COM RECURSOS DA CLÁUSULA DE P,D&amp;I, CONSIDERANDO O EXECUTOR E A QUALIFICAÇÃO DO PROJETO OU PROGRAMA</v>
      </c>
    </row>
    <row r="3008" spans="1:10" ht="12" customHeight="1" x14ac:dyDescent="0.3">
      <c r="A3008" s="597" t="s">
        <v>2409</v>
      </c>
      <c r="B3008" s="597" t="s">
        <v>242</v>
      </c>
      <c r="C3008" s="597" t="s">
        <v>2354</v>
      </c>
      <c r="D3008" s="597" t="s">
        <v>251</v>
      </c>
      <c r="E3008" s="597" t="s">
        <v>3</v>
      </c>
      <c r="F3008" s="597" t="s">
        <v>409</v>
      </c>
      <c r="G3008" s="597" t="s">
        <v>2202</v>
      </c>
      <c r="H3008" s="598" t="str">
        <f t="shared" si="94"/>
        <v>INFRAESTRUTURA;INSTITUIÇÃO CREDENCIADA;;PRIVADA;SIM;PASSAGENS;NA</v>
      </c>
      <c r="I3008" s="599" t="s">
        <v>1567</v>
      </c>
      <c r="J3008" s="600" t="str">
        <f t="shared" si="95"/>
        <v>DESPESA NÃO ADMITIDA COM RECURSOS DA CLÁUSULA DE P,D&amp;I, CONSIDERANDO O EXECUTOR E A QUALIFICAÇÃO DO PROJETO OU PROGRAMA</v>
      </c>
    </row>
    <row r="3009" spans="1:10" ht="12" customHeight="1" x14ac:dyDescent="0.3">
      <c r="A3009" s="597" t="s">
        <v>2409</v>
      </c>
      <c r="B3009" s="597" t="s">
        <v>242</v>
      </c>
      <c r="C3009" s="597" t="s">
        <v>2354</v>
      </c>
      <c r="D3009" s="597" t="s">
        <v>251</v>
      </c>
      <c r="E3009" s="597" t="s">
        <v>3</v>
      </c>
      <c r="F3009" s="597" t="s">
        <v>1705</v>
      </c>
      <c r="G3009" s="597" t="s">
        <v>2058</v>
      </c>
      <c r="H3009" s="598" t="str">
        <f t="shared" si="94"/>
        <v>INFRAESTRUTURA;INSTITUIÇÃO CREDENCIADA;;PRIVADA;SIM;PROTOTIPO;MATERIAL OU COMPONENTE - PROTÓTIPO OU UNIDADE PILOTO</v>
      </c>
      <c r="I3009" s="599" t="s">
        <v>1567</v>
      </c>
      <c r="J3009" s="600" t="str">
        <f t="shared" si="95"/>
        <v>DESPESA NÃO ADMITIDA COM RECURSOS DA CLÁUSULA DE P,D&amp;I, CONSIDERANDO O EXECUTOR E A QUALIFICAÇÃO DO PROJETO OU PROGRAMA</v>
      </c>
    </row>
    <row r="3010" spans="1:10" ht="12" customHeight="1" x14ac:dyDescent="0.3">
      <c r="A3010" s="597" t="s">
        <v>2409</v>
      </c>
      <c r="B3010" s="597" t="s">
        <v>242</v>
      </c>
      <c r="C3010" s="597" t="s">
        <v>2354</v>
      </c>
      <c r="D3010" s="597" t="s">
        <v>251</v>
      </c>
      <c r="E3010" s="597" t="s">
        <v>3</v>
      </c>
      <c r="F3010" s="597" t="s">
        <v>1705</v>
      </c>
      <c r="G3010" s="597" t="s">
        <v>2059</v>
      </c>
      <c r="H3010" s="598" t="str">
        <f t="shared" si="94"/>
        <v>INFRAESTRUTURA;INSTITUIÇÃO CREDENCIADA;;PRIVADA;SIM;PROTOTIPO;SERVIÇO DE TERCEIRO - PROTÓTIPO OU UNIDADE PILOTO</v>
      </c>
      <c r="I3010" s="599" t="s">
        <v>1567</v>
      </c>
      <c r="J3010" s="600" t="str">
        <f t="shared" si="95"/>
        <v>DESPESA NÃO ADMITIDA COM RECURSOS DA CLÁUSULA DE P,D&amp;I, CONSIDERANDO O EXECUTOR E A QUALIFICAÇÃO DO PROJETO OU PROGRAMA</v>
      </c>
    </row>
    <row r="3011" spans="1:10" ht="12" customHeight="1" x14ac:dyDescent="0.3">
      <c r="A3011" s="597" t="s">
        <v>2409</v>
      </c>
      <c r="B3011" s="597" t="s">
        <v>242</v>
      </c>
      <c r="C3011" s="597" t="s">
        <v>2354</v>
      </c>
      <c r="D3011" s="597" t="s">
        <v>251</v>
      </c>
      <c r="E3011" s="597" t="s">
        <v>3</v>
      </c>
      <c r="F3011" s="597" t="s">
        <v>303</v>
      </c>
      <c r="G3011" s="597" t="s">
        <v>1647</v>
      </c>
      <c r="H3011" s="598" t="str">
        <f t="shared" si="94"/>
        <v>INFRAESTRUTURA;INSTITUIÇÃO CREDENCIADA;;PRIVADA;SIM;RECURSOS HUMANOS;BOLSA</v>
      </c>
      <c r="I3011" s="599" t="s">
        <v>1567</v>
      </c>
      <c r="J3011" s="600" t="str">
        <f t="shared" si="95"/>
        <v>DESPESA NÃO ADMITIDA COM RECURSOS DA CLÁUSULA DE P,D&amp;I, CONSIDERANDO O EXECUTOR E A QUALIFICAÇÃO DO PROJETO OU PROGRAMA</v>
      </c>
    </row>
    <row r="3012" spans="1:10" ht="12" customHeight="1" x14ac:dyDescent="0.3">
      <c r="A3012" s="597" t="s">
        <v>2409</v>
      </c>
      <c r="B3012" s="597" t="s">
        <v>242</v>
      </c>
      <c r="C3012" s="597" t="s">
        <v>2354</v>
      </c>
      <c r="D3012" s="597" t="s">
        <v>251</v>
      </c>
      <c r="E3012" s="597" t="s">
        <v>3</v>
      </c>
      <c r="F3012" s="597" t="s">
        <v>303</v>
      </c>
      <c r="G3012" s="597" t="s">
        <v>270</v>
      </c>
      <c r="H3012" s="598" t="str">
        <f t="shared" si="94"/>
        <v>INFRAESTRUTURA;INSTITUIÇÃO CREDENCIADA;;PRIVADA;SIM;RECURSOS HUMANOS;TAXA DE BANCADA</v>
      </c>
      <c r="I3012" s="599" t="s">
        <v>1567</v>
      </c>
      <c r="J3012" s="600" t="str">
        <f t="shared" si="95"/>
        <v>DESPESA NÃO ADMITIDA COM RECURSOS DA CLÁUSULA DE P,D&amp;I, CONSIDERANDO O EXECUTOR E A QUALIFICAÇÃO DO PROJETO OU PROGRAMA</v>
      </c>
    </row>
    <row r="3013" spans="1:10" ht="12" customHeight="1" x14ac:dyDescent="0.3">
      <c r="A3013" s="597" t="s">
        <v>2409</v>
      </c>
      <c r="B3013" s="597" t="s">
        <v>242</v>
      </c>
      <c r="C3013" s="597" t="s">
        <v>2354</v>
      </c>
      <c r="D3013" s="597" t="s">
        <v>251</v>
      </c>
      <c r="E3013" s="597" t="s">
        <v>3</v>
      </c>
      <c r="F3013" s="597" t="s">
        <v>2357</v>
      </c>
      <c r="G3013" s="597" t="s">
        <v>232</v>
      </c>
      <c r="H3013" s="598" t="str">
        <f t="shared" ref="H3013:H3075" si="96">CONCATENATE(A3013,$H$2,B3013,$H$2,C3013,$H$2,D3013,$H$2,E3013,$H$2,F3013,$H$2,G3013)</f>
        <v>INFRAESTRUTURA;INSTITUIÇÃO CREDENCIADA;;PRIVADA;SIM;SERVICOS;OUTRO SERVIÇO DE APOIO</v>
      </c>
      <c r="I3013" s="599" t="s">
        <v>1567</v>
      </c>
      <c r="J3013" s="600" t="str">
        <f t="shared" ref="J3013:J3075" si="97">IF(I3013="N",J$3,"")</f>
        <v>DESPESA NÃO ADMITIDA COM RECURSOS DA CLÁUSULA DE P,D&amp;I, CONSIDERANDO O EXECUTOR E A QUALIFICAÇÃO DO PROJETO OU PROGRAMA</v>
      </c>
    </row>
    <row r="3014" spans="1:10" ht="12" customHeight="1" x14ac:dyDescent="0.3">
      <c r="A3014" s="597" t="s">
        <v>2409</v>
      </c>
      <c r="B3014" s="597" t="s">
        <v>242</v>
      </c>
      <c r="C3014" s="597" t="s">
        <v>2354</v>
      </c>
      <c r="D3014" s="597" t="s">
        <v>251</v>
      </c>
      <c r="E3014" s="597" t="s">
        <v>3</v>
      </c>
      <c r="F3014" s="597" t="s">
        <v>2357</v>
      </c>
      <c r="G3014" s="597" t="s">
        <v>221</v>
      </c>
      <c r="H3014" s="598" t="str">
        <f t="shared" si="96"/>
        <v>INFRAESTRUTURA;INSTITUIÇÃO CREDENCIADA;;PRIVADA;SIM;SERVICOS;PERFURAÇÃO DE POÇO ESTRATIGRÁFICO</v>
      </c>
      <c r="I3014" s="599" t="s">
        <v>1567</v>
      </c>
      <c r="J3014" s="600" t="str">
        <f t="shared" si="97"/>
        <v>DESPESA NÃO ADMITIDA COM RECURSOS DA CLÁUSULA DE P,D&amp;I, CONSIDERANDO O EXECUTOR E A QUALIFICAÇÃO DO PROJETO OU PROGRAMA</v>
      </c>
    </row>
    <row r="3015" spans="1:10" ht="12" customHeight="1" x14ac:dyDescent="0.3">
      <c r="A3015" s="597" t="s">
        <v>2409</v>
      </c>
      <c r="B3015" s="597" t="s">
        <v>242</v>
      </c>
      <c r="C3015" s="597" t="s">
        <v>2354</v>
      </c>
      <c r="D3015" s="597" t="s">
        <v>251</v>
      </c>
      <c r="E3015" s="597" t="s">
        <v>3</v>
      </c>
      <c r="F3015" s="597" t="s">
        <v>2357</v>
      </c>
      <c r="G3015" s="597" t="s">
        <v>2055</v>
      </c>
      <c r="H3015" s="598" t="str">
        <f t="shared" si="96"/>
        <v>INFRAESTRUTURA;INSTITUIÇÃO CREDENCIADA;;PRIVADA;SIM;SERVICOS;SERVIÇO DE APOIO PARA AQUISIÇÃO DE DADOS</v>
      </c>
      <c r="I3015" s="599" t="s">
        <v>1567</v>
      </c>
      <c r="J3015" s="600" t="str">
        <f t="shared" si="97"/>
        <v>DESPESA NÃO ADMITIDA COM RECURSOS DA CLÁUSULA DE P,D&amp;I, CONSIDERANDO O EXECUTOR E A QUALIFICAÇÃO DO PROJETO OU PROGRAMA</v>
      </c>
    </row>
    <row r="3016" spans="1:10" ht="12" customHeight="1" x14ac:dyDescent="0.3">
      <c r="A3016" s="597" t="s">
        <v>2409</v>
      </c>
      <c r="B3016" s="597" t="s">
        <v>242</v>
      </c>
      <c r="C3016" s="597" t="s">
        <v>2354</v>
      </c>
      <c r="D3016" s="597" t="s">
        <v>251</v>
      </c>
      <c r="E3016" s="597" t="s">
        <v>3</v>
      </c>
      <c r="F3016" s="597" t="s">
        <v>2357</v>
      </c>
      <c r="G3016" s="597" t="s">
        <v>230</v>
      </c>
      <c r="H3016" s="598" t="str">
        <f t="shared" si="96"/>
        <v>INFRAESTRUTURA;INSTITUIÇÃO CREDENCIADA;;PRIVADA;SIM;SERVICOS;SERVIÇO DE EDITORAÇÃO E IMPRESSÃO</v>
      </c>
      <c r="I3016" s="599" t="s">
        <v>1567</v>
      </c>
      <c r="J3016" s="600" t="str">
        <f t="shared" si="97"/>
        <v>DESPESA NÃO ADMITIDA COM RECURSOS DA CLÁUSULA DE P,D&amp;I, CONSIDERANDO O EXECUTOR E A QUALIFICAÇÃO DO PROJETO OU PROGRAMA</v>
      </c>
    </row>
    <row r="3017" spans="1:10" ht="12" customHeight="1" x14ac:dyDescent="0.3">
      <c r="A3017" s="597" t="s">
        <v>2409</v>
      </c>
      <c r="B3017" s="597" t="s">
        <v>242</v>
      </c>
      <c r="C3017" s="597" t="s">
        <v>2354</v>
      </c>
      <c r="D3017" s="597" t="s">
        <v>251</v>
      </c>
      <c r="E3017" s="597" t="s">
        <v>3</v>
      </c>
      <c r="F3017" s="597" t="s">
        <v>2357</v>
      </c>
      <c r="G3017" s="597" t="s">
        <v>231</v>
      </c>
      <c r="H3017" s="598" t="str">
        <f t="shared" si="96"/>
        <v>INFRAESTRUTURA;INSTITUIÇÃO CREDENCIADA;;PRIVADA;SIM;SERVICOS;SERVIÇO DE LOCOMOÇÃO E TRANSPORTE</v>
      </c>
      <c r="I3017" s="599" t="s">
        <v>1567</v>
      </c>
      <c r="J3017" s="600" t="str">
        <f t="shared" si="97"/>
        <v>DESPESA NÃO ADMITIDA COM RECURSOS DA CLÁUSULA DE P,D&amp;I, CONSIDERANDO O EXECUTOR E A QUALIFICAÇÃO DO PROJETO OU PROGRAMA</v>
      </c>
    </row>
    <row r="3018" spans="1:10" ht="12" customHeight="1" x14ac:dyDescent="0.3">
      <c r="A3018" s="597" t="s">
        <v>2409</v>
      </c>
      <c r="B3018" s="597" t="s">
        <v>242</v>
      </c>
      <c r="C3018" s="597" t="s">
        <v>2354</v>
      </c>
      <c r="D3018" s="597" t="s">
        <v>251</v>
      </c>
      <c r="E3018" s="597" t="s">
        <v>3</v>
      </c>
      <c r="F3018" s="597" t="s">
        <v>2357</v>
      </c>
      <c r="G3018" s="597" t="s">
        <v>2358</v>
      </c>
      <c r="H3018" s="598" t="str">
        <f t="shared" si="96"/>
        <v>INFRAESTRUTURA;INSTITUIÇÃO CREDENCIADA;;PRIVADA;SIM;SERVICOS;SERVIÇO DE MANUTENÇÃO</v>
      </c>
      <c r="I3018" s="599" t="s">
        <v>1567</v>
      </c>
      <c r="J3018" s="600" t="str">
        <f t="shared" si="97"/>
        <v>DESPESA NÃO ADMITIDA COM RECURSOS DA CLÁUSULA DE P,D&amp;I, CONSIDERANDO O EXECUTOR E A QUALIFICAÇÃO DO PROJETO OU PROGRAMA</v>
      </c>
    </row>
    <row r="3019" spans="1:10" ht="12" customHeight="1" x14ac:dyDescent="0.3">
      <c r="A3019" s="597" t="s">
        <v>2409</v>
      </c>
      <c r="B3019" s="597" t="s">
        <v>242</v>
      </c>
      <c r="C3019" s="597" t="s">
        <v>2354</v>
      </c>
      <c r="D3019" s="597" t="s">
        <v>251</v>
      </c>
      <c r="E3019" s="597" t="s">
        <v>3</v>
      </c>
      <c r="F3019" s="597" t="s">
        <v>2357</v>
      </c>
      <c r="G3019" s="597" t="s">
        <v>2399</v>
      </c>
      <c r="H3019" s="598" t="str">
        <f t="shared" si="96"/>
        <v>INFRAESTRUTURA;INSTITUIÇÃO CREDENCIADA;;PRIVADA;SIM;SERVICOS;SERVIÇO TÉCNICO ESPECIALIZADO</v>
      </c>
      <c r="I3019" s="599" t="s">
        <v>1567</v>
      </c>
      <c r="J3019" s="600" t="str">
        <f t="shared" si="97"/>
        <v>DESPESA NÃO ADMITIDA COM RECURSOS DA CLÁUSULA DE P,D&amp;I, CONSIDERANDO O EXECUTOR E A QUALIFICAÇÃO DO PROJETO OU PROGRAMA</v>
      </c>
    </row>
    <row r="3020" spans="1:10" ht="12" customHeight="1" x14ac:dyDescent="0.3">
      <c r="A3020" s="597" t="s">
        <v>2409</v>
      </c>
      <c r="B3020" s="597" t="s">
        <v>242</v>
      </c>
      <c r="C3020" s="597" t="s">
        <v>2354</v>
      </c>
      <c r="D3020" s="597" t="s">
        <v>251</v>
      </c>
      <c r="E3020" s="597" t="s">
        <v>3</v>
      </c>
      <c r="F3020" s="597" t="s">
        <v>2357</v>
      </c>
      <c r="G3020" s="597" t="s">
        <v>2359</v>
      </c>
      <c r="H3020" s="598" t="str">
        <f t="shared" si="96"/>
        <v>INFRAESTRUTURA;INSTITUIÇÃO CREDENCIADA;;PRIVADA;SIM;SERVICOS;SERVIÇOS COMPUTACIONAIS</v>
      </c>
      <c r="I3020" s="599" t="s">
        <v>1567</v>
      </c>
      <c r="J3020" s="600" t="str">
        <f t="shared" si="97"/>
        <v>DESPESA NÃO ADMITIDA COM RECURSOS DA CLÁUSULA DE P,D&amp;I, CONSIDERANDO O EXECUTOR E A QUALIFICAÇÃO DO PROJETO OU PROGRAMA</v>
      </c>
    </row>
    <row r="3021" spans="1:10" ht="12" customHeight="1" x14ac:dyDescent="0.3">
      <c r="A3021" s="597" t="s">
        <v>2409</v>
      </c>
      <c r="B3021" s="597" t="s">
        <v>242</v>
      </c>
      <c r="C3021" s="597" t="s">
        <v>2354</v>
      </c>
      <c r="D3021" s="597" t="s">
        <v>251</v>
      </c>
      <c r="E3021" s="597" t="s">
        <v>3</v>
      </c>
      <c r="F3021" s="597" t="s">
        <v>2357</v>
      </c>
      <c r="G3021" s="597" t="s">
        <v>229</v>
      </c>
      <c r="H3021" s="598" t="str">
        <f t="shared" si="96"/>
        <v>INFRAESTRUTURA;INSTITUIÇÃO CREDENCIADA;;PRIVADA;SIM;SERVICOS;TAXA DE INSCRIÇÃO EM CONGRESSO OU EVENTO</v>
      </c>
      <c r="I3021" s="599" t="s">
        <v>1567</v>
      </c>
      <c r="J3021" s="600" t="str">
        <f t="shared" si="97"/>
        <v>DESPESA NÃO ADMITIDA COM RECURSOS DA CLÁUSULA DE P,D&amp;I, CONSIDERANDO O EXECUTOR E A QUALIFICAÇÃO DO PROJETO OU PROGRAMA</v>
      </c>
    </row>
    <row r="3022" spans="1:10" ht="12" customHeight="1" x14ac:dyDescent="0.3">
      <c r="A3022" s="597" t="s">
        <v>2409</v>
      </c>
      <c r="B3022" s="597" t="s">
        <v>242</v>
      </c>
      <c r="C3022" s="597" t="s">
        <v>2354</v>
      </c>
      <c r="D3022" s="597" t="s">
        <v>251</v>
      </c>
      <c r="E3022" s="597" t="s">
        <v>3</v>
      </c>
      <c r="F3022" s="597" t="s">
        <v>2360</v>
      </c>
      <c r="G3022" s="597" t="s">
        <v>2064</v>
      </c>
      <c r="H3022" s="598" t="str">
        <f t="shared" si="96"/>
        <v>INFRAESTRUTURA;INSTITUIÇÃO CREDENCIADA;;PRIVADA;SIM;SERVICOS - TIB;SERVIÇO DE TIB</v>
      </c>
      <c r="I3022" s="599" t="s">
        <v>1567</v>
      </c>
      <c r="J3022" s="600" t="str">
        <f t="shared" si="97"/>
        <v>DESPESA NÃO ADMITIDA COM RECURSOS DA CLÁUSULA DE P,D&amp;I, CONSIDERANDO O EXECUTOR E A QUALIFICAÇÃO DO PROJETO OU PROGRAMA</v>
      </c>
    </row>
    <row r="3023" spans="1:10" ht="12" customHeight="1" x14ac:dyDescent="0.3">
      <c r="A3023" s="597" t="s">
        <v>2409</v>
      </c>
      <c r="B3023" s="597" t="s">
        <v>242</v>
      </c>
      <c r="C3023" s="597" t="s">
        <v>2354</v>
      </c>
      <c r="D3023" s="597" t="s">
        <v>251</v>
      </c>
      <c r="E3023" s="597" t="s">
        <v>3</v>
      </c>
      <c r="F3023" s="597" t="s">
        <v>2360</v>
      </c>
      <c r="G3023" s="597" t="s">
        <v>2057</v>
      </c>
      <c r="H3023" s="598" t="str">
        <f t="shared" si="96"/>
        <v>INFRAESTRUTURA;INSTITUIÇÃO CREDENCIADA;;PRIVADA;SIM;SERVICOS - TIB;SERVIÇO DE TREINAMENTO, SUPORTE E QUALIFICAÇÃO</v>
      </c>
      <c r="I3023" s="599" t="s">
        <v>1567</v>
      </c>
      <c r="J3023" s="600" t="str">
        <f t="shared" si="97"/>
        <v>DESPESA NÃO ADMITIDA COM RECURSOS DA CLÁUSULA DE P,D&amp;I, CONSIDERANDO O EXECUTOR E A QUALIFICAÇÃO DO PROJETO OU PROGRAMA</v>
      </c>
    </row>
    <row r="3024" spans="1:10" ht="12" customHeight="1" x14ac:dyDescent="0.3">
      <c r="A3024" s="597" t="s">
        <v>2409</v>
      </c>
      <c r="B3024" s="597" t="s">
        <v>242</v>
      </c>
      <c r="C3024" s="597" t="s">
        <v>2354</v>
      </c>
      <c r="D3024" s="597" t="s">
        <v>251</v>
      </c>
      <c r="E3024" s="597" t="s">
        <v>3</v>
      </c>
      <c r="F3024" s="597" t="s">
        <v>2360</v>
      </c>
      <c r="G3024" s="597" t="s">
        <v>2056</v>
      </c>
      <c r="H3024" s="598" t="str">
        <f t="shared" si="96"/>
        <v>INFRAESTRUTURA;INSTITUIÇÃO CREDENCIADA;;PRIVADA;SIM;SERVICOS - TIB;SERVIÇO ESPECIALIZADO PARA TIB - NORMALIZAÇÃO</v>
      </c>
      <c r="I3024" s="599" t="s">
        <v>1567</v>
      </c>
      <c r="J3024" s="600" t="str">
        <f t="shared" si="97"/>
        <v>DESPESA NÃO ADMITIDA COM RECURSOS DA CLÁUSULA DE P,D&amp;I, CONSIDERANDO O EXECUTOR E A QUALIFICAÇÃO DO PROJETO OU PROGRAMA</v>
      </c>
    </row>
    <row r="3025" spans="1:10" ht="12" customHeight="1" x14ac:dyDescent="0.3">
      <c r="A3025" s="597" t="s">
        <v>2409</v>
      </c>
      <c r="B3025" s="597" t="s">
        <v>242</v>
      </c>
      <c r="C3025" s="597" t="s">
        <v>2354</v>
      </c>
      <c r="D3025" s="597" t="s">
        <v>251</v>
      </c>
      <c r="E3025" s="597" t="s">
        <v>3</v>
      </c>
      <c r="F3025" s="597" t="s">
        <v>1648</v>
      </c>
      <c r="G3025" s="597" t="s">
        <v>2202</v>
      </c>
      <c r="H3025" s="598" t="str">
        <f t="shared" si="96"/>
        <v>INFRAESTRUTURA;INSTITUIÇÃO CREDENCIADA;;PRIVADA;SIM;TESTES OPERACIONAIS;NA</v>
      </c>
      <c r="I3025" s="599" t="s">
        <v>1567</v>
      </c>
      <c r="J3025" s="600" t="str">
        <f t="shared" si="97"/>
        <v>DESPESA NÃO ADMITIDA COM RECURSOS DA CLÁUSULA DE P,D&amp;I, CONSIDERANDO O EXECUTOR E A QUALIFICAÇÃO DO PROJETO OU PROGRAMA</v>
      </c>
    </row>
    <row r="3026" spans="1:10" ht="12" customHeight="1" x14ac:dyDescent="0.3">
      <c r="A3026" s="597" t="s">
        <v>2409</v>
      </c>
      <c r="B3026" s="597" t="s">
        <v>242</v>
      </c>
      <c r="C3026" s="597" t="s">
        <v>2354</v>
      </c>
      <c r="D3026" s="597" t="s">
        <v>251</v>
      </c>
      <c r="E3026" s="597" t="s">
        <v>3</v>
      </c>
      <c r="F3026" s="597" t="s">
        <v>281</v>
      </c>
      <c r="G3026" s="597" t="s">
        <v>2202</v>
      </c>
      <c r="H3026" s="598" t="str">
        <f t="shared" si="96"/>
        <v>INFRAESTRUTURA;INSTITUIÇÃO CREDENCIADA;;PRIVADA;SIM;TRIBUTOS;NA</v>
      </c>
      <c r="I3026" s="599" t="s">
        <v>1575</v>
      </c>
      <c r="J3026" s="600" t="str">
        <f t="shared" si="97"/>
        <v/>
      </c>
    </row>
    <row r="3027" spans="1:10" ht="12" customHeight="1" x14ac:dyDescent="0.3">
      <c r="A3027" s="597" t="s">
        <v>2409</v>
      </c>
      <c r="B3027" s="597" t="s">
        <v>242</v>
      </c>
      <c r="C3027" s="597" t="s">
        <v>2354</v>
      </c>
      <c r="D3027" s="597" t="s">
        <v>250</v>
      </c>
      <c r="E3027" s="597" t="s">
        <v>2354</v>
      </c>
      <c r="F3027" s="597" t="s">
        <v>1646</v>
      </c>
      <c r="G3027" s="597" t="s">
        <v>2050</v>
      </c>
      <c r="H3027" s="598" t="str">
        <f t="shared" si="96"/>
        <v>INFRAESTRUTURA;INSTITUIÇÃO CREDENCIADA;;PÚBLICA;;CAPACITACAO DE FORNECEDORES;BENS E MATERIAIS - CABEÇA DE SÉRIE E LOTE PILOTO</v>
      </c>
      <c r="I3027" s="599" t="s">
        <v>1567</v>
      </c>
      <c r="J3027" s="600" t="str">
        <f t="shared" si="97"/>
        <v>DESPESA NÃO ADMITIDA COM RECURSOS DA CLÁUSULA DE P,D&amp;I, CONSIDERANDO O EXECUTOR E A QUALIFICAÇÃO DO PROJETO OU PROGRAMA</v>
      </c>
    </row>
    <row r="3028" spans="1:10" ht="12" customHeight="1" x14ac:dyDescent="0.3">
      <c r="A3028" s="597" t="s">
        <v>2409</v>
      </c>
      <c r="B3028" s="597" t="s">
        <v>242</v>
      </c>
      <c r="C3028" s="597" t="s">
        <v>2354</v>
      </c>
      <c r="D3028" s="597" t="s">
        <v>250</v>
      </c>
      <c r="E3028" s="597" t="s">
        <v>2354</v>
      </c>
      <c r="F3028" s="597" t="s">
        <v>1646</v>
      </c>
      <c r="G3028" s="597" t="s">
        <v>2053</v>
      </c>
      <c r="H3028" s="598" t="str">
        <f t="shared" si="96"/>
        <v>INFRAESTRUTURA;INSTITUIÇÃO CREDENCIADA;;PÚBLICA;;CAPACITACAO DE FORNECEDORES;EQUIPAMENTOS E MATERIAIS - PRIMEIRO LOTE</v>
      </c>
      <c r="I3028" s="599" t="s">
        <v>1567</v>
      </c>
      <c r="J3028" s="600" t="str">
        <f t="shared" si="97"/>
        <v>DESPESA NÃO ADMITIDA COM RECURSOS DA CLÁUSULA DE P,D&amp;I, CONSIDERANDO O EXECUTOR E A QUALIFICAÇÃO DO PROJETO OU PROGRAMA</v>
      </c>
    </row>
    <row r="3029" spans="1:10" ht="12" customHeight="1" x14ac:dyDescent="0.3">
      <c r="A3029" s="597" t="s">
        <v>2409</v>
      </c>
      <c r="B3029" s="597" t="s">
        <v>242</v>
      </c>
      <c r="C3029" s="597" t="s">
        <v>2354</v>
      </c>
      <c r="D3029" s="597" t="s">
        <v>250</v>
      </c>
      <c r="E3029" s="597" t="s">
        <v>2354</v>
      </c>
      <c r="F3029" s="597" t="s">
        <v>1646</v>
      </c>
      <c r="G3029" s="597" t="s">
        <v>260</v>
      </c>
      <c r="H3029" s="598" t="str">
        <f t="shared" si="96"/>
        <v>INFRAESTRUTURA;INSTITUIÇÃO CREDENCIADA;;PÚBLICA;;CAPACITACAO DE FORNECEDORES;EQUIPAMENTOS LABORATORIAIS</v>
      </c>
      <c r="I3029" s="599" t="s">
        <v>1567</v>
      </c>
      <c r="J3029" s="600" t="str">
        <f t="shared" si="97"/>
        <v>DESPESA NÃO ADMITIDA COM RECURSOS DA CLÁUSULA DE P,D&amp;I, CONSIDERANDO O EXECUTOR E A QUALIFICAÇÃO DO PROJETO OU PROGRAMA</v>
      </c>
    </row>
    <row r="3030" spans="1:10" ht="12" customHeight="1" x14ac:dyDescent="0.3">
      <c r="A3030" s="597" t="s">
        <v>2409</v>
      </c>
      <c r="B3030" s="597" t="s">
        <v>242</v>
      </c>
      <c r="C3030" s="597" t="s">
        <v>2354</v>
      </c>
      <c r="D3030" s="597" t="s">
        <v>250</v>
      </c>
      <c r="E3030" s="597" t="s">
        <v>2354</v>
      </c>
      <c r="F3030" s="597" t="s">
        <v>1646</v>
      </c>
      <c r="G3030" s="597" t="s">
        <v>2052</v>
      </c>
      <c r="H3030" s="598" t="str">
        <f t="shared" si="96"/>
        <v>INFRAESTRUTURA;INSTITUIÇÃO CREDENCIADA;;PÚBLICA;;CAPACITACAO DE FORNECEDORES;ESTUDOS DE VIABILIDADE TÉCNICA E ECONÔMICA</v>
      </c>
      <c r="I3030" s="599" t="s">
        <v>1567</v>
      </c>
      <c r="J3030" s="600" t="str">
        <f t="shared" si="97"/>
        <v>DESPESA NÃO ADMITIDA COM RECURSOS DA CLÁUSULA DE P,D&amp;I, CONSIDERANDO O EXECUTOR E A QUALIFICAÇÃO DO PROJETO OU PROGRAMA</v>
      </c>
    </row>
    <row r="3031" spans="1:10" ht="12" customHeight="1" x14ac:dyDescent="0.3">
      <c r="A3031" s="597" t="s">
        <v>2409</v>
      </c>
      <c r="B3031" s="597" t="s">
        <v>242</v>
      </c>
      <c r="C3031" s="597" t="s">
        <v>2354</v>
      </c>
      <c r="D3031" s="597" t="s">
        <v>250</v>
      </c>
      <c r="E3031" s="597" t="s">
        <v>2354</v>
      </c>
      <c r="F3031" s="597" t="s">
        <v>1646</v>
      </c>
      <c r="G3031" s="597" t="s">
        <v>2051</v>
      </c>
      <c r="H3031" s="598" t="str">
        <f t="shared" si="96"/>
        <v>INFRAESTRUTURA;INSTITUIÇÃO CREDENCIADA;;PÚBLICA;;CAPACITACAO DE FORNECEDORES;SERVIÇOS - CABEÇA DE SÉRIE E LOTE PILOTO</v>
      </c>
      <c r="I3031" s="599" t="s">
        <v>1567</v>
      </c>
      <c r="J3031" s="600" t="str">
        <f t="shared" si="97"/>
        <v>DESPESA NÃO ADMITIDA COM RECURSOS DA CLÁUSULA DE P,D&amp;I, CONSIDERANDO O EXECUTOR E A QUALIFICAÇÃO DO PROJETO OU PROGRAMA</v>
      </c>
    </row>
    <row r="3032" spans="1:10" ht="12" customHeight="1" x14ac:dyDescent="0.3">
      <c r="A3032" s="597" t="s">
        <v>2409</v>
      </c>
      <c r="B3032" s="597" t="s">
        <v>242</v>
      </c>
      <c r="C3032" s="597" t="s">
        <v>2354</v>
      </c>
      <c r="D3032" s="597" t="s">
        <v>250</v>
      </c>
      <c r="E3032" s="597" t="s">
        <v>2354</v>
      </c>
      <c r="F3032" s="597" t="s">
        <v>1646</v>
      </c>
      <c r="G3032" s="597" t="s">
        <v>2054</v>
      </c>
      <c r="H3032" s="598" t="str">
        <f t="shared" si="96"/>
        <v>INFRAESTRUTURA;INSTITUIÇÃO CREDENCIADA;;PÚBLICA;;CAPACITACAO DE FORNECEDORES;SERVIÇOS - OPERACIONALIZAÇÃO DE EQUIPAMENTOS</v>
      </c>
      <c r="I3032" s="599" t="s">
        <v>1567</v>
      </c>
      <c r="J3032" s="600" t="str">
        <f t="shared" si="97"/>
        <v>DESPESA NÃO ADMITIDA COM RECURSOS DA CLÁUSULA DE P,D&amp;I, CONSIDERANDO O EXECUTOR E A QUALIFICAÇÃO DO PROJETO OU PROGRAMA</v>
      </c>
    </row>
    <row r="3033" spans="1:10" ht="12" customHeight="1" x14ac:dyDescent="0.3">
      <c r="A3033" s="597" t="s">
        <v>2409</v>
      </c>
      <c r="B3033" s="597" t="s">
        <v>242</v>
      </c>
      <c r="C3033" s="597" t="s">
        <v>2354</v>
      </c>
      <c r="D3033" s="597" t="s">
        <v>250</v>
      </c>
      <c r="E3033" s="597" t="s">
        <v>2354</v>
      </c>
      <c r="F3033" s="597" t="s">
        <v>2362</v>
      </c>
      <c r="G3033" s="597" t="s">
        <v>2202</v>
      </c>
      <c r="H3033" s="598" t="str">
        <f t="shared" si="96"/>
        <v>INFRAESTRUTURA;INSTITUIÇÃO CREDENCIADA;;PÚBLICA;;CUSTOS DIRETOS;NA</v>
      </c>
      <c r="I3033" s="599" t="s">
        <v>1567</v>
      </c>
      <c r="J3033" s="600" t="str">
        <f t="shared" si="97"/>
        <v>DESPESA NÃO ADMITIDA COM RECURSOS DA CLÁUSULA DE P,D&amp;I, CONSIDERANDO O EXECUTOR E A QUALIFICAÇÃO DO PROJETO OU PROGRAMA</v>
      </c>
    </row>
    <row r="3034" spans="1:10" ht="12" customHeight="1" x14ac:dyDescent="0.3">
      <c r="A3034" s="597" t="s">
        <v>2409</v>
      </c>
      <c r="B3034" s="597" t="s">
        <v>242</v>
      </c>
      <c r="C3034" s="597" t="s">
        <v>2354</v>
      </c>
      <c r="D3034" s="597" t="s">
        <v>250</v>
      </c>
      <c r="E3034" s="597" t="s">
        <v>2354</v>
      </c>
      <c r="F3034" s="597" t="s">
        <v>1643</v>
      </c>
      <c r="G3034" s="597" t="s">
        <v>2202</v>
      </c>
      <c r="H3034" s="598" t="str">
        <f t="shared" si="96"/>
        <v>INFRAESTRUTURA;INSTITUIÇÃO CREDENCIADA;;PÚBLICA;;DIARIAS E AJUDA DE CUSTO;NA</v>
      </c>
      <c r="I3034" s="599" t="s">
        <v>1567</v>
      </c>
      <c r="J3034" s="600" t="str">
        <f t="shared" si="97"/>
        <v>DESPESA NÃO ADMITIDA COM RECURSOS DA CLÁUSULA DE P,D&amp;I, CONSIDERANDO O EXECUTOR E A QUALIFICAÇÃO DO PROJETO OU PROGRAMA</v>
      </c>
    </row>
    <row r="3035" spans="1:10" ht="12" customHeight="1" x14ac:dyDescent="0.3">
      <c r="A3035" s="597" t="s">
        <v>2409</v>
      </c>
      <c r="B3035" s="597" t="s">
        <v>242</v>
      </c>
      <c r="C3035" s="597" t="s">
        <v>2354</v>
      </c>
      <c r="D3035" s="597" t="s">
        <v>250</v>
      </c>
      <c r="E3035" s="597" t="s">
        <v>2354</v>
      </c>
      <c r="F3035" s="597" t="s">
        <v>1645</v>
      </c>
      <c r="G3035" s="597" t="s">
        <v>2361</v>
      </c>
      <c r="H3035" s="598" t="str">
        <f t="shared" si="96"/>
        <v>INFRAESTRUTURA;INSTITUIÇÃO CREDENCIADA;;PÚBLICA;;EQUIPAMENTO E MATERIAL PERMANENTE;EQUIPAMENTO</v>
      </c>
      <c r="I3035" s="599" t="s">
        <v>1575</v>
      </c>
      <c r="J3035" s="600" t="str">
        <f t="shared" si="97"/>
        <v/>
      </c>
    </row>
    <row r="3036" spans="1:10" ht="12" customHeight="1" x14ac:dyDescent="0.3">
      <c r="A3036" s="597" t="s">
        <v>2409</v>
      </c>
      <c r="B3036" s="597" t="s">
        <v>242</v>
      </c>
      <c r="C3036" s="597" t="s">
        <v>2354</v>
      </c>
      <c r="D3036" s="597" t="s">
        <v>250</v>
      </c>
      <c r="E3036" s="597" t="s">
        <v>2354</v>
      </c>
      <c r="F3036" s="597" t="s">
        <v>1645</v>
      </c>
      <c r="G3036" s="597" t="s">
        <v>1248</v>
      </c>
      <c r="H3036" s="598" t="str">
        <f t="shared" si="96"/>
        <v>INFRAESTRUTURA;INSTITUIÇÃO CREDENCIADA;;PÚBLICA;;EQUIPAMENTO E MATERIAL PERMANENTE;MATERIAL PERMANENTE</v>
      </c>
      <c r="I3036" s="599" t="s">
        <v>1575</v>
      </c>
      <c r="J3036" s="600" t="str">
        <f t="shared" si="97"/>
        <v/>
      </c>
    </row>
    <row r="3037" spans="1:10" ht="12" customHeight="1" x14ac:dyDescent="0.3">
      <c r="A3037" s="597" t="s">
        <v>2409</v>
      </c>
      <c r="B3037" s="597" t="s">
        <v>242</v>
      </c>
      <c r="C3037" s="597" t="s">
        <v>2354</v>
      </c>
      <c r="D3037" s="597" t="s">
        <v>250</v>
      </c>
      <c r="E3037" s="597" t="s">
        <v>2354</v>
      </c>
      <c r="F3037" s="597" t="s">
        <v>448</v>
      </c>
      <c r="G3037" s="597" t="s">
        <v>2062</v>
      </c>
      <c r="H3037" s="598" t="str">
        <f t="shared" si="96"/>
        <v>INFRAESTRUTURA;INSTITUIÇÃO CREDENCIADA;;PÚBLICA;;EQUIPE;BOLSA - ALUNO DE GRADUAÇÃO OU PÓS-GRADUAÇÃO</v>
      </c>
      <c r="I3037" s="599" t="s">
        <v>1567</v>
      </c>
      <c r="J3037" s="600" t="str">
        <f t="shared" si="97"/>
        <v>DESPESA NÃO ADMITIDA COM RECURSOS DA CLÁUSULA DE P,D&amp;I, CONSIDERANDO O EXECUTOR E A QUALIFICAÇÃO DO PROJETO OU PROGRAMA</v>
      </c>
    </row>
    <row r="3038" spans="1:10" ht="12" customHeight="1" x14ac:dyDescent="0.3">
      <c r="A3038" s="597" t="s">
        <v>2409</v>
      </c>
      <c r="B3038" s="597" t="s">
        <v>242</v>
      </c>
      <c r="C3038" s="597" t="s">
        <v>2354</v>
      </c>
      <c r="D3038" s="597" t="s">
        <v>250</v>
      </c>
      <c r="E3038" s="597" t="s">
        <v>2354</v>
      </c>
      <c r="F3038" s="597" t="s">
        <v>448</v>
      </c>
      <c r="G3038" s="597" t="s">
        <v>2061</v>
      </c>
      <c r="H3038" s="598" t="str">
        <f t="shared" si="96"/>
        <v>INFRAESTRUTURA;INSTITUIÇÃO CREDENCIADA;;PÚBLICA;;EQUIPE;BOLSA - DOCENTE OU PESQUISADOR DA INSTITUIÇÃO</v>
      </c>
      <c r="I3038" s="599" t="s">
        <v>1567</v>
      </c>
      <c r="J3038" s="600" t="str">
        <f t="shared" si="97"/>
        <v>DESPESA NÃO ADMITIDA COM RECURSOS DA CLÁUSULA DE P,D&amp;I, CONSIDERANDO O EXECUTOR E A QUALIFICAÇÃO DO PROJETO OU PROGRAMA</v>
      </c>
    </row>
    <row r="3039" spans="1:10" ht="12" customHeight="1" x14ac:dyDescent="0.3">
      <c r="A3039" s="597" t="s">
        <v>2409</v>
      </c>
      <c r="B3039" s="597" t="s">
        <v>242</v>
      </c>
      <c r="C3039" s="597" t="s">
        <v>2354</v>
      </c>
      <c r="D3039" s="597" t="s">
        <v>250</v>
      </c>
      <c r="E3039" s="597" t="s">
        <v>2354</v>
      </c>
      <c r="F3039" s="597" t="s">
        <v>448</v>
      </c>
      <c r="G3039" s="597" t="s">
        <v>2063</v>
      </c>
      <c r="H3039" s="598" t="str">
        <f t="shared" si="96"/>
        <v>INFRAESTRUTURA;INSTITUIÇÃO CREDENCIADA;;PÚBLICA;;EQUIPE;BOLSA - PESQUISADOR VISITANTE</v>
      </c>
      <c r="I3039" s="599" t="s">
        <v>1567</v>
      </c>
      <c r="J3039" s="600" t="str">
        <f t="shared" si="97"/>
        <v>DESPESA NÃO ADMITIDA COM RECURSOS DA CLÁUSULA DE P,D&amp;I, CONSIDERANDO O EXECUTOR E A QUALIFICAÇÃO DO PROJETO OU PROGRAMA</v>
      </c>
    </row>
    <row r="3040" spans="1:10" ht="12" customHeight="1" x14ac:dyDescent="0.3">
      <c r="A3040" s="597" t="s">
        <v>2409</v>
      </c>
      <c r="B3040" s="597" t="s">
        <v>242</v>
      </c>
      <c r="C3040" s="597" t="s">
        <v>2354</v>
      </c>
      <c r="D3040" s="597" t="s">
        <v>250</v>
      </c>
      <c r="E3040" s="597" t="s">
        <v>2354</v>
      </c>
      <c r="F3040" s="597" t="s">
        <v>448</v>
      </c>
      <c r="G3040" s="597" t="s">
        <v>1641</v>
      </c>
      <c r="H3040" s="598" t="str">
        <f t="shared" si="96"/>
        <v>INFRAESTRUTURA;INSTITUIÇÃO CREDENCIADA;;PÚBLICA;;EQUIPE;REMUNERAÇÃO DIRETA</v>
      </c>
      <c r="I3040" s="599" t="s">
        <v>1567</v>
      </c>
      <c r="J3040" s="600" t="str">
        <f t="shared" si="97"/>
        <v>DESPESA NÃO ADMITIDA COM RECURSOS DA CLÁUSULA DE P,D&amp;I, CONSIDERANDO O EXECUTOR E A QUALIFICAÇÃO DO PROJETO OU PROGRAMA</v>
      </c>
    </row>
    <row r="3041" spans="1:10" ht="12" customHeight="1" x14ac:dyDescent="0.3">
      <c r="A3041" s="597" t="s">
        <v>2409</v>
      </c>
      <c r="B3041" s="597" t="s">
        <v>242</v>
      </c>
      <c r="C3041" s="597" t="s">
        <v>2354</v>
      </c>
      <c r="D3041" s="597" t="s">
        <v>250</v>
      </c>
      <c r="E3041" s="597" t="s">
        <v>2354</v>
      </c>
      <c r="F3041" s="597" t="s">
        <v>1642</v>
      </c>
      <c r="G3041" s="597" t="s">
        <v>2202</v>
      </c>
      <c r="H3041" s="598" t="str">
        <f t="shared" si="96"/>
        <v>INFRAESTRUTURA;INSTITUIÇÃO CREDENCIADA;;PÚBLICA;;MATERIAL DE CONSUMO;NA</v>
      </c>
      <c r="I3041" s="599" t="s">
        <v>1567</v>
      </c>
      <c r="J3041" s="600" t="str">
        <f t="shared" si="97"/>
        <v>DESPESA NÃO ADMITIDA COM RECURSOS DA CLÁUSULA DE P,D&amp;I, CONSIDERANDO O EXECUTOR E A QUALIFICAÇÃO DO PROJETO OU PROGRAMA</v>
      </c>
    </row>
    <row r="3042" spans="1:10" ht="12" customHeight="1" x14ac:dyDescent="0.3">
      <c r="A3042" s="597" t="s">
        <v>2409</v>
      </c>
      <c r="B3042" s="597" t="s">
        <v>242</v>
      </c>
      <c r="C3042" s="597" t="s">
        <v>2354</v>
      </c>
      <c r="D3042" s="597" t="s">
        <v>250</v>
      </c>
      <c r="E3042" s="597" t="s">
        <v>2354</v>
      </c>
      <c r="F3042" s="597" t="s">
        <v>1644</v>
      </c>
      <c r="G3042" s="597" t="s">
        <v>2066</v>
      </c>
      <c r="H3042" s="598" t="str">
        <f t="shared" si="96"/>
        <v>INFRAESTRUTURA;INSTITUIÇÃO CREDENCIADA;;PÚBLICA;;OBRAS E INSTALACOES;AMPLIAÇÃO DE ÁREA DE EDIFICAÇÃO</v>
      </c>
      <c r="I3042" s="599" t="s">
        <v>1567</v>
      </c>
      <c r="J3042" s="600" t="str">
        <f t="shared" si="97"/>
        <v>DESPESA NÃO ADMITIDA COM RECURSOS DA CLÁUSULA DE P,D&amp;I, CONSIDERANDO O EXECUTOR E A QUALIFICAÇÃO DO PROJETO OU PROGRAMA</v>
      </c>
    </row>
    <row r="3043" spans="1:10" ht="12" customHeight="1" x14ac:dyDescent="0.3">
      <c r="A3043" s="597" t="s">
        <v>2409</v>
      </c>
      <c r="B3043" s="597" t="s">
        <v>242</v>
      </c>
      <c r="C3043" s="597" t="s">
        <v>2354</v>
      </c>
      <c r="D3043" s="597" t="s">
        <v>250</v>
      </c>
      <c r="E3043" s="597" t="s">
        <v>2354</v>
      </c>
      <c r="F3043" s="597" t="s">
        <v>1644</v>
      </c>
      <c r="G3043" s="597" t="s">
        <v>258</v>
      </c>
      <c r="H3043" s="598" t="str">
        <f t="shared" si="96"/>
        <v>INFRAESTRUTURA;INSTITUIÇÃO CREDENCIADA;;PÚBLICA;;OBRAS E INSTALACOES;CONSTRUÇÃO DE NOVA EDIFICAÇÃO</v>
      </c>
      <c r="I3043" s="599" t="s">
        <v>1567</v>
      </c>
      <c r="J3043" s="600" t="str">
        <f t="shared" si="97"/>
        <v>DESPESA NÃO ADMITIDA COM RECURSOS DA CLÁUSULA DE P,D&amp;I, CONSIDERANDO O EXECUTOR E A QUALIFICAÇÃO DO PROJETO OU PROGRAMA</v>
      </c>
    </row>
    <row r="3044" spans="1:10" ht="12" customHeight="1" x14ac:dyDescent="0.3">
      <c r="A3044" s="597" t="s">
        <v>2409</v>
      </c>
      <c r="B3044" s="597" t="s">
        <v>242</v>
      </c>
      <c r="C3044" s="597" t="s">
        <v>2354</v>
      </c>
      <c r="D3044" s="597" t="s">
        <v>250</v>
      </c>
      <c r="E3044" s="597" t="s">
        <v>2354</v>
      </c>
      <c r="F3044" s="597" t="s">
        <v>1644</v>
      </c>
      <c r="G3044" s="597" t="s">
        <v>2067</v>
      </c>
      <c r="H3044" s="598" t="str">
        <f t="shared" si="96"/>
        <v>INFRAESTRUTURA;INSTITUIÇÃO CREDENCIADA;;PÚBLICA;;OBRAS E INSTALACOES;PROJETO EXECUTIVO E ESTUDOS TÉCNICOS</v>
      </c>
      <c r="I3044" s="599" t="s">
        <v>1575</v>
      </c>
      <c r="J3044" s="600" t="str">
        <f t="shared" si="97"/>
        <v/>
      </c>
    </row>
    <row r="3045" spans="1:10" ht="12" customHeight="1" x14ac:dyDescent="0.3">
      <c r="A3045" s="597" t="s">
        <v>2409</v>
      </c>
      <c r="B3045" s="597" t="s">
        <v>242</v>
      </c>
      <c r="C3045" s="597" t="s">
        <v>2354</v>
      </c>
      <c r="D3045" s="597" t="s">
        <v>250</v>
      </c>
      <c r="E3045" s="597" t="s">
        <v>2354</v>
      </c>
      <c r="F3045" s="597" t="s">
        <v>1644</v>
      </c>
      <c r="G3045" s="597" t="s">
        <v>219</v>
      </c>
      <c r="H3045" s="598" t="str">
        <f t="shared" si="96"/>
        <v>INFRAESTRUTURA;INSTITUIÇÃO CREDENCIADA;;PÚBLICA;;OBRAS E INSTALACOES;REFORMA DE EDIFICAÇÃO</v>
      </c>
      <c r="I3045" s="599" t="s">
        <v>1575</v>
      </c>
      <c r="J3045" s="600" t="str">
        <f t="shared" si="97"/>
        <v/>
      </c>
    </row>
    <row r="3046" spans="1:10" ht="12" customHeight="1" x14ac:dyDescent="0.3">
      <c r="A3046" s="597" t="s">
        <v>2409</v>
      </c>
      <c r="B3046" s="597" t="s">
        <v>242</v>
      </c>
      <c r="C3046" s="597" t="s">
        <v>2354</v>
      </c>
      <c r="D3046" s="597" t="s">
        <v>250</v>
      </c>
      <c r="E3046" s="597" t="s">
        <v>2354</v>
      </c>
      <c r="F3046" s="597" t="s">
        <v>1644</v>
      </c>
      <c r="G3046" s="597" t="s">
        <v>2065</v>
      </c>
      <c r="H3046" s="598" t="str">
        <f t="shared" si="96"/>
        <v>INFRAESTRUTURA;INSTITUIÇÃO CREDENCIADA;;PÚBLICA;;OBRAS E INSTALACOES;SERVIÇO TÉCNICO DE APOIO - INFRAESTRUTURA</v>
      </c>
      <c r="I3046" s="599" t="s">
        <v>1575</v>
      </c>
      <c r="J3046" s="600" t="str">
        <f t="shared" si="97"/>
        <v/>
      </c>
    </row>
    <row r="3047" spans="1:10" ht="12" customHeight="1" x14ac:dyDescent="0.3">
      <c r="A3047" s="597" t="s">
        <v>2409</v>
      </c>
      <c r="B3047" s="597" t="s">
        <v>242</v>
      </c>
      <c r="C3047" s="597" t="s">
        <v>2354</v>
      </c>
      <c r="D3047" s="597" t="s">
        <v>250</v>
      </c>
      <c r="E3047" s="597" t="s">
        <v>2354</v>
      </c>
      <c r="F3047" s="597" t="s">
        <v>10</v>
      </c>
      <c r="G3047" s="597" t="s">
        <v>1649</v>
      </c>
      <c r="H3047" s="598" t="str">
        <f t="shared" si="96"/>
        <v>INFRAESTRUTURA;INSTITUIÇÃO CREDENCIADA;;PÚBLICA;;OUTRAS DESPESAS;DESPESA DE IMPORTACAO</v>
      </c>
      <c r="I3047" s="599" t="s">
        <v>1575</v>
      </c>
      <c r="J3047" s="600" t="str">
        <f t="shared" si="97"/>
        <v/>
      </c>
    </row>
    <row r="3048" spans="1:10" ht="12" customHeight="1" x14ac:dyDescent="0.3">
      <c r="A3048" s="597" t="s">
        <v>2409</v>
      </c>
      <c r="B3048" s="597" t="s">
        <v>242</v>
      </c>
      <c r="C3048" s="597" t="s">
        <v>2354</v>
      </c>
      <c r="D3048" s="597" t="s">
        <v>250</v>
      </c>
      <c r="E3048" s="597" t="s">
        <v>2354</v>
      </c>
      <c r="F3048" s="597" t="s">
        <v>10</v>
      </c>
      <c r="G3048" s="597" t="s">
        <v>1650</v>
      </c>
      <c r="H3048" s="598" t="str">
        <f t="shared" si="96"/>
        <v>INFRAESTRUTURA;INSTITUIÇÃO CREDENCIADA;;PÚBLICA;;OUTRAS DESPESAS;DESPESA OPERACIONAL E ADMINISTRATIVA</v>
      </c>
      <c r="I3048" s="599" t="s">
        <v>1575</v>
      </c>
      <c r="J3048" s="600" t="str">
        <f t="shared" si="97"/>
        <v/>
      </c>
    </row>
    <row r="3049" spans="1:10" ht="12" customHeight="1" x14ac:dyDescent="0.3">
      <c r="A3049" s="597" t="s">
        <v>2409</v>
      </c>
      <c r="B3049" s="597" t="s">
        <v>242</v>
      </c>
      <c r="C3049" s="597" t="s">
        <v>2354</v>
      </c>
      <c r="D3049" s="597" t="s">
        <v>250</v>
      </c>
      <c r="E3049" s="597" t="s">
        <v>2354</v>
      </c>
      <c r="F3049" s="597" t="s">
        <v>10</v>
      </c>
      <c r="G3049" s="597" t="s">
        <v>277</v>
      </c>
      <c r="H3049" s="598" t="str">
        <f t="shared" si="96"/>
        <v>INFRAESTRUTURA;INSTITUIÇÃO CREDENCIADA;;PÚBLICA;;OUTRAS DESPESAS;RESSARCIMENTO DE CUSTOS INDIRETOS</v>
      </c>
      <c r="I3049" s="599" t="s">
        <v>1567</v>
      </c>
      <c r="J3049" s="600" t="str">
        <f t="shared" si="97"/>
        <v>DESPESA NÃO ADMITIDA COM RECURSOS DA CLÁUSULA DE P,D&amp;I, CONSIDERANDO O EXECUTOR E A QUALIFICAÇÃO DO PROJETO OU PROGRAMA</v>
      </c>
    </row>
    <row r="3050" spans="1:10" ht="12" customHeight="1" x14ac:dyDescent="0.3">
      <c r="A3050" s="597" t="s">
        <v>2409</v>
      </c>
      <c r="B3050" s="597" t="s">
        <v>242</v>
      </c>
      <c r="C3050" s="597" t="s">
        <v>2354</v>
      </c>
      <c r="D3050" s="597" t="s">
        <v>250</v>
      </c>
      <c r="E3050" s="597" t="s">
        <v>2354</v>
      </c>
      <c r="F3050" s="597" t="s">
        <v>317</v>
      </c>
      <c r="G3050" s="597" t="s">
        <v>2060</v>
      </c>
      <c r="H3050" s="598" t="str">
        <f t="shared" si="96"/>
        <v>INFRAESTRUTURA;INSTITUIÇÃO CREDENCIADA;;PÚBLICA;;OUTROS BENS E DIREITOS;DADO GEOLÓGICO, GEOQUÍMICO OU GEOFÍSICO PÚBLICO</v>
      </c>
      <c r="I3050" s="599" t="s">
        <v>1567</v>
      </c>
      <c r="J3050" s="600" t="str">
        <f t="shared" si="97"/>
        <v>DESPESA NÃO ADMITIDA COM RECURSOS DA CLÁUSULA DE P,D&amp;I, CONSIDERANDO O EXECUTOR E A QUALIFICAÇÃO DO PROJETO OU PROGRAMA</v>
      </c>
    </row>
    <row r="3051" spans="1:10" ht="12" customHeight="1" x14ac:dyDescent="0.3">
      <c r="A3051" s="597" t="s">
        <v>2409</v>
      </c>
      <c r="B3051" s="597" t="s">
        <v>242</v>
      </c>
      <c r="C3051" s="597" t="s">
        <v>2354</v>
      </c>
      <c r="D3051" s="597" t="s">
        <v>250</v>
      </c>
      <c r="E3051" s="597" t="s">
        <v>2354</v>
      </c>
      <c r="F3051" s="597" t="s">
        <v>317</v>
      </c>
      <c r="G3051" s="597" t="s">
        <v>220</v>
      </c>
      <c r="H3051" s="598" t="str">
        <f t="shared" si="96"/>
        <v>INFRAESTRUTURA;INSTITUIÇÃO CREDENCIADA;;PÚBLICA;;OUTROS BENS E DIREITOS;DADO NÃO REGULADO PELA ANP</v>
      </c>
      <c r="I3051" s="599" t="s">
        <v>1567</v>
      </c>
      <c r="J3051" s="600" t="str">
        <f t="shared" si="97"/>
        <v>DESPESA NÃO ADMITIDA COM RECURSOS DA CLÁUSULA DE P,D&amp;I, CONSIDERANDO O EXECUTOR E A QUALIFICAÇÃO DO PROJETO OU PROGRAMA</v>
      </c>
    </row>
    <row r="3052" spans="1:10" ht="12" customHeight="1" x14ac:dyDescent="0.3">
      <c r="A3052" s="597" t="s">
        <v>2409</v>
      </c>
      <c r="B3052" s="597" t="s">
        <v>242</v>
      </c>
      <c r="C3052" s="597" t="s">
        <v>2354</v>
      </c>
      <c r="D3052" s="597" t="s">
        <v>250</v>
      </c>
      <c r="E3052" s="597" t="s">
        <v>2354</v>
      </c>
      <c r="F3052" s="597" t="s">
        <v>317</v>
      </c>
      <c r="G3052" s="597" t="s">
        <v>215</v>
      </c>
      <c r="H3052" s="598" t="str">
        <f t="shared" si="96"/>
        <v>INFRAESTRUTURA;INSTITUIÇÃO CREDENCIADA;;PÚBLICA;;OUTROS BENS E DIREITOS;MATERIAL BIBLIOGRÁFICO</v>
      </c>
      <c r="I3052" s="599" t="s">
        <v>1567</v>
      </c>
      <c r="J3052" s="600" t="str">
        <f t="shared" si="97"/>
        <v>DESPESA NÃO ADMITIDA COM RECURSOS DA CLÁUSULA DE P,D&amp;I, CONSIDERANDO O EXECUTOR E A QUALIFICAÇÃO DO PROJETO OU PROGRAMA</v>
      </c>
    </row>
    <row r="3053" spans="1:10" ht="12" customHeight="1" x14ac:dyDescent="0.3">
      <c r="A3053" s="597" t="s">
        <v>2409</v>
      </c>
      <c r="B3053" s="597" t="s">
        <v>242</v>
      </c>
      <c r="C3053" s="597" t="s">
        <v>2354</v>
      </c>
      <c r="D3053" s="597" t="s">
        <v>250</v>
      </c>
      <c r="E3053" s="597" t="s">
        <v>2354</v>
      </c>
      <c r="F3053" s="597" t="s">
        <v>317</v>
      </c>
      <c r="G3053" s="597" t="s">
        <v>2068</v>
      </c>
      <c r="H3053" s="598" t="str">
        <f t="shared" si="96"/>
        <v>INFRAESTRUTURA;INSTITUIÇÃO CREDENCIADA;;PÚBLICA;;OUTROS BENS E DIREITOS;OUTRO (ESPECIFIQUE)</v>
      </c>
      <c r="I3053" s="599" t="s">
        <v>1567</v>
      </c>
      <c r="J3053" s="600" t="str">
        <f t="shared" si="97"/>
        <v>DESPESA NÃO ADMITIDA COM RECURSOS DA CLÁUSULA DE P,D&amp;I, CONSIDERANDO O EXECUTOR E A QUALIFICAÇÃO DO PROJETO OU PROGRAMA</v>
      </c>
    </row>
    <row r="3054" spans="1:10" ht="12" customHeight="1" x14ac:dyDescent="0.3">
      <c r="A3054" s="597" t="s">
        <v>2409</v>
      </c>
      <c r="B3054" s="597" t="s">
        <v>242</v>
      </c>
      <c r="C3054" s="597" t="s">
        <v>2354</v>
      </c>
      <c r="D3054" s="597" t="s">
        <v>250</v>
      </c>
      <c r="E3054" s="597" t="s">
        <v>2354</v>
      </c>
      <c r="F3054" s="597" t="s">
        <v>317</v>
      </c>
      <c r="G3054" s="597" t="s">
        <v>321</v>
      </c>
      <c r="H3054" s="598" t="str">
        <f t="shared" si="96"/>
        <v>INFRAESTRUTURA;INSTITUIÇÃO CREDENCIADA;;PÚBLICA;;OUTROS BENS E DIREITOS;SOFTWARE</v>
      </c>
      <c r="I3054" s="599" t="s">
        <v>1567</v>
      </c>
      <c r="J3054" s="600" t="str">
        <f t="shared" si="97"/>
        <v>DESPESA NÃO ADMITIDA COM RECURSOS DA CLÁUSULA DE P,D&amp;I, CONSIDERANDO O EXECUTOR E A QUALIFICAÇÃO DO PROJETO OU PROGRAMA</v>
      </c>
    </row>
    <row r="3055" spans="1:10" ht="12" customHeight="1" x14ac:dyDescent="0.3">
      <c r="A3055" s="597" t="s">
        <v>2409</v>
      </c>
      <c r="B3055" s="597" t="s">
        <v>242</v>
      </c>
      <c r="C3055" s="597" t="s">
        <v>2354</v>
      </c>
      <c r="D3055" s="597" t="s">
        <v>250</v>
      </c>
      <c r="E3055" s="597" t="s">
        <v>2354</v>
      </c>
      <c r="F3055" s="597" t="s">
        <v>409</v>
      </c>
      <c r="G3055" s="597" t="s">
        <v>2202</v>
      </c>
      <c r="H3055" s="598" t="str">
        <f t="shared" si="96"/>
        <v>INFRAESTRUTURA;INSTITUIÇÃO CREDENCIADA;;PÚBLICA;;PASSAGENS;NA</v>
      </c>
      <c r="I3055" s="599" t="s">
        <v>1567</v>
      </c>
      <c r="J3055" s="600" t="str">
        <f t="shared" si="97"/>
        <v>DESPESA NÃO ADMITIDA COM RECURSOS DA CLÁUSULA DE P,D&amp;I, CONSIDERANDO O EXECUTOR E A QUALIFICAÇÃO DO PROJETO OU PROGRAMA</v>
      </c>
    </row>
    <row r="3056" spans="1:10" ht="12" customHeight="1" x14ac:dyDescent="0.3">
      <c r="A3056" s="597" t="s">
        <v>2409</v>
      </c>
      <c r="B3056" s="597" t="s">
        <v>242</v>
      </c>
      <c r="C3056" s="597" t="s">
        <v>2354</v>
      </c>
      <c r="D3056" s="597" t="s">
        <v>250</v>
      </c>
      <c r="E3056" s="597" t="s">
        <v>2354</v>
      </c>
      <c r="F3056" s="597" t="s">
        <v>1705</v>
      </c>
      <c r="G3056" s="597" t="s">
        <v>2058</v>
      </c>
      <c r="H3056" s="598" t="str">
        <f t="shared" si="96"/>
        <v>INFRAESTRUTURA;INSTITUIÇÃO CREDENCIADA;;PÚBLICA;;PROTOTIPO;MATERIAL OU COMPONENTE - PROTÓTIPO OU UNIDADE PILOTO</v>
      </c>
      <c r="I3056" s="599" t="s">
        <v>1567</v>
      </c>
      <c r="J3056" s="600" t="str">
        <f t="shared" si="97"/>
        <v>DESPESA NÃO ADMITIDA COM RECURSOS DA CLÁUSULA DE P,D&amp;I, CONSIDERANDO O EXECUTOR E A QUALIFICAÇÃO DO PROJETO OU PROGRAMA</v>
      </c>
    </row>
    <row r="3057" spans="1:10" ht="12" customHeight="1" x14ac:dyDescent="0.3">
      <c r="A3057" s="597" t="s">
        <v>2409</v>
      </c>
      <c r="B3057" s="597" t="s">
        <v>242</v>
      </c>
      <c r="C3057" s="597" t="s">
        <v>2354</v>
      </c>
      <c r="D3057" s="597" t="s">
        <v>250</v>
      </c>
      <c r="E3057" s="597" t="s">
        <v>2354</v>
      </c>
      <c r="F3057" s="597" t="s">
        <v>1705</v>
      </c>
      <c r="G3057" s="597" t="s">
        <v>2059</v>
      </c>
      <c r="H3057" s="598" t="str">
        <f t="shared" si="96"/>
        <v>INFRAESTRUTURA;INSTITUIÇÃO CREDENCIADA;;PÚBLICA;;PROTOTIPO;SERVIÇO DE TERCEIRO - PROTÓTIPO OU UNIDADE PILOTO</v>
      </c>
      <c r="I3057" s="599" t="s">
        <v>1567</v>
      </c>
      <c r="J3057" s="600" t="str">
        <f t="shared" si="97"/>
        <v>DESPESA NÃO ADMITIDA COM RECURSOS DA CLÁUSULA DE P,D&amp;I, CONSIDERANDO O EXECUTOR E A QUALIFICAÇÃO DO PROJETO OU PROGRAMA</v>
      </c>
    </row>
    <row r="3058" spans="1:10" ht="12" customHeight="1" x14ac:dyDescent="0.3">
      <c r="A3058" s="597" t="s">
        <v>2409</v>
      </c>
      <c r="B3058" s="597" t="s">
        <v>242</v>
      </c>
      <c r="C3058" s="597" t="s">
        <v>2354</v>
      </c>
      <c r="D3058" s="597" t="s">
        <v>250</v>
      </c>
      <c r="E3058" s="597" t="s">
        <v>2354</v>
      </c>
      <c r="F3058" s="597" t="s">
        <v>303</v>
      </c>
      <c r="G3058" s="597" t="s">
        <v>1647</v>
      </c>
      <c r="H3058" s="598" t="str">
        <f t="shared" si="96"/>
        <v>INFRAESTRUTURA;INSTITUIÇÃO CREDENCIADA;;PÚBLICA;;RECURSOS HUMANOS;BOLSA</v>
      </c>
      <c r="I3058" s="599" t="s">
        <v>1567</v>
      </c>
      <c r="J3058" s="600" t="str">
        <f t="shared" si="97"/>
        <v>DESPESA NÃO ADMITIDA COM RECURSOS DA CLÁUSULA DE P,D&amp;I, CONSIDERANDO O EXECUTOR E A QUALIFICAÇÃO DO PROJETO OU PROGRAMA</v>
      </c>
    </row>
    <row r="3059" spans="1:10" ht="12" customHeight="1" x14ac:dyDescent="0.3">
      <c r="A3059" s="597" t="s">
        <v>2409</v>
      </c>
      <c r="B3059" s="597" t="s">
        <v>242</v>
      </c>
      <c r="C3059" s="597" t="s">
        <v>2354</v>
      </c>
      <c r="D3059" s="597" t="s">
        <v>250</v>
      </c>
      <c r="E3059" s="597" t="s">
        <v>2354</v>
      </c>
      <c r="F3059" s="597" t="s">
        <v>303</v>
      </c>
      <c r="G3059" s="597" t="s">
        <v>270</v>
      </c>
      <c r="H3059" s="598" t="str">
        <f t="shared" si="96"/>
        <v>INFRAESTRUTURA;INSTITUIÇÃO CREDENCIADA;;PÚBLICA;;RECURSOS HUMANOS;TAXA DE BANCADA</v>
      </c>
      <c r="I3059" s="599" t="s">
        <v>1567</v>
      </c>
      <c r="J3059" s="600" t="str">
        <f t="shared" si="97"/>
        <v>DESPESA NÃO ADMITIDA COM RECURSOS DA CLÁUSULA DE P,D&amp;I, CONSIDERANDO O EXECUTOR E A QUALIFICAÇÃO DO PROJETO OU PROGRAMA</v>
      </c>
    </row>
    <row r="3060" spans="1:10" ht="12" customHeight="1" x14ac:dyDescent="0.3">
      <c r="A3060" s="597" t="s">
        <v>2409</v>
      </c>
      <c r="B3060" s="597" t="s">
        <v>242</v>
      </c>
      <c r="C3060" s="597" t="s">
        <v>2354</v>
      </c>
      <c r="D3060" s="597" t="s">
        <v>250</v>
      </c>
      <c r="E3060" s="597" t="s">
        <v>2354</v>
      </c>
      <c r="F3060" s="597" t="s">
        <v>2357</v>
      </c>
      <c r="G3060" s="597" t="s">
        <v>232</v>
      </c>
      <c r="H3060" s="598" t="str">
        <f t="shared" si="96"/>
        <v>INFRAESTRUTURA;INSTITUIÇÃO CREDENCIADA;;PÚBLICA;;SERVICOS;OUTRO SERVIÇO DE APOIO</v>
      </c>
      <c r="I3060" s="599" t="s">
        <v>1567</v>
      </c>
      <c r="J3060" s="600" t="str">
        <f t="shared" si="97"/>
        <v>DESPESA NÃO ADMITIDA COM RECURSOS DA CLÁUSULA DE P,D&amp;I, CONSIDERANDO O EXECUTOR E A QUALIFICAÇÃO DO PROJETO OU PROGRAMA</v>
      </c>
    </row>
    <row r="3061" spans="1:10" ht="12" customHeight="1" x14ac:dyDescent="0.3">
      <c r="A3061" s="597" t="s">
        <v>2409</v>
      </c>
      <c r="B3061" s="597" t="s">
        <v>242</v>
      </c>
      <c r="C3061" s="597" t="s">
        <v>2354</v>
      </c>
      <c r="D3061" s="597" t="s">
        <v>250</v>
      </c>
      <c r="E3061" s="597" t="s">
        <v>2354</v>
      </c>
      <c r="F3061" s="597" t="s">
        <v>2357</v>
      </c>
      <c r="G3061" s="597" t="s">
        <v>221</v>
      </c>
      <c r="H3061" s="598" t="str">
        <f t="shared" si="96"/>
        <v>INFRAESTRUTURA;INSTITUIÇÃO CREDENCIADA;;PÚBLICA;;SERVICOS;PERFURAÇÃO DE POÇO ESTRATIGRÁFICO</v>
      </c>
      <c r="I3061" s="599" t="s">
        <v>1567</v>
      </c>
      <c r="J3061" s="600" t="str">
        <f t="shared" si="97"/>
        <v>DESPESA NÃO ADMITIDA COM RECURSOS DA CLÁUSULA DE P,D&amp;I, CONSIDERANDO O EXECUTOR E A QUALIFICAÇÃO DO PROJETO OU PROGRAMA</v>
      </c>
    </row>
    <row r="3062" spans="1:10" ht="12" customHeight="1" x14ac:dyDescent="0.3">
      <c r="A3062" s="597" t="s">
        <v>2409</v>
      </c>
      <c r="B3062" s="597" t="s">
        <v>242</v>
      </c>
      <c r="C3062" s="597" t="s">
        <v>2354</v>
      </c>
      <c r="D3062" s="597" t="s">
        <v>250</v>
      </c>
      <c r="E3062" s="597" t="s">
        <v>2354</v>
      </c>
      <c r="F3062" s="597" t="s">
        <v>2357</v>
      </c>
      <c r="G3062" s="597" t="s">
        <v>2055</v>
      </c>
      <c r="H3062" s="598" t="str">
        <f t="shared" si="96"/>
        <v>INFRAESTRUTURA;INSTITUIÇÃO CREDENCIADA;;PÚBLICA;;SERVICOS;SERVIÇO DE APOIO PARA AQUISIÇÃO DE DADOS</v>
      </c>
      <c r="I3062" s="599" t="s">
        <v>1567</v>
      </c>
      <c r="J3062" s="600" t="str">
        <f t="shared" si="97"/>
        <v>DESPESA NÃO ADMITIDA COM RECURSOS DA CLÁUSULA DE P,D&amp;I, CONSIDERANDO O EXECUTOR E A QUALIFICAÇÃO DO PROJETO OU PROGRAMA</v>
      </c>
    </row>
    <row r="3063" spans="1:10" ht="12" customHeight="1" x14ac:dyDescent="0.3">
      <c r="A3063" s="597" t="s">
        <v>2409</v>
      </c>
      <c r="B3063" s="597" t="s">
        <v>242</v>
      </c>
      <c r="C3063" s="597" t="s">
        <v>2354</v>
      </c>
      <c r="D3063" s="597" t="s">
        <v>250</v>
      </c>
      <c r="E3063" s="597" t="s">
        <v>2354</v>
      </c>
      <c r="F3063" s="597" t="s">
        <v>2357</v>
      </c>
      <c r="G3063" s="597" t="s">
        <v>230</v>
      </c>
      <c r="H3063" s="598" t="str">
        <f t="shared" si="96"/>
        <v>INFRAESTRUTURA;INSTITUIÇÃO CREDENCIADA;;PÚBLICA;;SERVICOS;SERVIÇO DE EDITORAÇÃO E IMPRESSÃO</v>
      </c>
      <c r="I3063" s="599" t="s">
        <v>1567</v>
      </c>
      <c r="J3063" s="600" t="str">
        <f t="shared" si="97"/>
        <v>DESPESA NÃO ADMITIDA COM RECURSOS DA CLÁUSULA DE P,D&amp;I, CONSIDERANDO O EXECUTOR E A QUALIFICAÇÃO DO PROJETO OU PROGRAMA</v>
      </c>
    </row>
    <row r="3064" spans="1:10" ht="12" customHeight="1" x14ac:dyDescent="0.3">
      <c r="A3064" s="597" t="s">
        <v>2409</v>
      </c>
      <c r="B3064" s="597" t="s">
        <v>242</v>
      </c>
      <c r="C3064" s="597" t="s">
        <v>2354</v>
      </c>
      <c r="D3064" s="597" t="s">
        <v>250</v>
      </c>
      <c r="E3064" s="597" t="s">
        <v>2354</v>
      </c>
      <c r="F3064" s="597" t="s">
        <v>2357</v>
      </c>
      <c r="G3064" s="597" t="s">
        <v>231</v>
      </c>
      <c r="H3064" s="598" t="str">
        <f t="shared" si="96"/>
        <v>INFRAESTRUTURA;INSTITUIÇÃO CREDENCIADA;;PÚBLICA;;SERVICOS;SERVIÇO DE LOCOMOÇÃO E TRANSPORTE</v>
      </c>
      <c r="I3064" s="599" t="s">
        <v>1567</v>
      </c>
      <c r="J3064" s="600" t="str">
        <f t="shared" si="97"/>
        <v>DESPESA NÃO ADMITIDA COM RECURSOS DA CLÁUSULA DE P,D&amp;I, CONSIDERANDO O EXECUTOR E A QUALIFICAÇÃO DO PROJETO OU PROGRAMA</v>
      </c>
    </row>
    <row r="3065" spans="1:10" ht="12" customHeight="1" x14ac:dyDescent="0.3">
      <c r="A3065" s="597" t="s">
        <v>2409</v>
      </c>
      <c r="B3065" s="597" t="s">
        <v>242</v>
      </c>
      <c r="C3065" s="597" t="s">
        <v>2354</v>
      </c>
      <c r="D3065" s="597" t="s">
        <v>250</v>
      </c>
      <c r="E3065" s="597" t="s">
        <v>2354</v>
      </c>
      <c r="F3065" s="597" t="s">
        <v>2357</v>
      </c>
      <c r="G3065" s="597" t="s">
        <v>2358</v>
      </c>
      <c r="H3065" s="598" t="str">
        <f t="shared" si="96"/>
        <v>INFRAESTRUTURA;INSTITUIÇÃO CREDENCIADA;;PÚBLICA;;SERVICOS;SERVIÇO DE MANUTENÇÃO</v>
      </c>
      <c r="I3065" s="599" t="s">
        <v>1567</v>
      </c>
      <c r="J3065" s="600" t="str">
        <f t="shared" si="97"/>
        <v>DESPESA NÃO ADMITIDA COM RECURSOS DA CLÁUSULA DE P,D&amp;I, CONSIDERANDO O EXECUTOR E A QUALIFICAÇÃO DO PROJETO OU PROGRAMA</v>
      </c>
    </row>
    <row r="3066" spans="1:10" ht="12" customHeight="1" x14ac:dyDescent="0.3">
      <c r="A3066" s="597" t="s">
        <v>2409</v>
      </c>
      <c r="B3066" s="597" t="s">
        <v>242</v>
      </c>
      <c r="C3066" s="597" t="s">
        <v>2354</v>
      </c>
      <c r="D3066" s="597" t="s">
        <v>250</v>
      </c>
      <c r="E3066" s="597" t="s">
        <v>2354</v>
      </c>
      <c r="F3066" s="597" t="s">
        <v>2357</v>
      </c>
      <c r="G3066" s="597" t="s">
        <v>2399</v>
      </c>
      <c r="H3066" s="598" t="str">
        <f t="shared" si="96"/>
        <v>INFRAESTRUTURA;INSTITUIÇÃO CREDENCIADA;;PÚBLICA;;SERVICOS;SERVIÇO TÉCNICO ESPECIALIZADO</v>
      </c>
      <c r="I3066" s="599" t="s">
        <v>1567</v>
      </c>
      <c r="J3066" s="600" t="str">
        <f t="shared" si="97"/>
        <v>DESPESA NÃO ADMITIDA COM RECURSOS DA CLÁUSULA DE P,D&amp;I, CONSIDERANDO O EXECUTOR E A QUALIFICAÇÃO DO PROJETO OU PROGRAMA</v>
      </c>
    </row>
    <row r="3067" spans="1:10" ht="12" customHeight="1" x14ac:dyDescent="0.3">
      <c r="A3067" s="597" t="s">
        <v>2409</v>
      </c>
      <c r="B3067" s="597" t="s">
        <v>242</v>
      </c>
      <c r="C3067" s="597" t="s">
        <v>2354</v>
      </c>
      <c r="D3067" s="597" t="s">
        <v>250</v>
      </c>
      <c r="E3067" s="597" t="s">
        <v>2354</v>
      </c>
      <c r="F3067" s="597" t="s">
        <v>2357</v>
      </c>
      <c r="G3067" s="597" t="s">
        <v>2359</v>
      </c>
      <c r="H3067" s="598" t="str">
        <f t="shared" si="96"/>
        <v>INFRAESTRUTURA;INSTITUIÇÃO CREDENCIADA;;PÚBLICA;;SERVICOS;SERVIÇOS COMPUTACIONAIS</v>
      </c>
      <c r="I3067" s="599" t="s">
        <v>1567</v>
      </c>
      <c r="J3067" s="600" t="str">
        <f t="shared" si="97"/>
        <v>DESPESA NÃO ADMITIDA COM RECURSOS DA CLÁUSULA DE P,D&amp;I, CONSIDERANDO O EXECUTOR E A QUALIFICAÇÃO DO PROJETO OU PROGRAMA</v>
      </c>
    </row>
    <row r="3068" spans="1:10" ht="12" customHeight="1" x14ac:dyDescent="0.3">
      <c r="A3068" s="597" t="s">
        <v>2409</v>
      </c>
      <c r="B3068" s="597" t="s">
        <v>242</v>
      </c>
      <c r="C3068" s="597" t="s">
        <v>2354</v>
      </c>
      <c r="D3068" s="597" t="s">
        <v>250</v>
      </c>
      <c r="E3068" s="597" t="s">
        <v>2354</v>
      </c>
      <c r="F3068" s="597" t="s">
        <v>2357</v>
      </c>
      <c r="G3068" s="597" t="s">
        <v>229</v>
      </c>
      <c r="H3068" s="598" t="str">
        <f t="shared" si="96"/>
        <v>INFRAESTRUTURA;INSTITUIÇÃO CREDENCIADA;;PÚBLICA;;SERVICOS;TAXA DE INSCRIÇÃO EM CONGRESSO OU EVENTO</v>
      </c>
      <c r="I3068" s="599" t="s">
        <v>1567</v>
      </c>
      <c r="J3068" s="600" t="str">
        <f t="shared" si="97"/>
        <v>DESPESA NÃO ADMITIDA COM RECURSOS DA CLÁUSULA DE P,D&amp;I, CONSIDERANDO O EXECUTOR E A QUALIFICAÇÃO DO PROJETO OU PROGRAMA</v>
      </c>
    </row>
    <row r="3069" spans="1:10" ht="12" customHeight="1" x14ac:dyDescent="0.3">
      <c r="A3069" s="597" t="s">
        <v>2409</v>
      </c>
      <c r="B3069" s="597" t="s">
        <v>242</v>
      </c>
      <c r="C3069" s="597" t="s">
        <v>2354</v>
      </c>
      <c r="D3069" s="597" t="s">
        <v>250</v>
      </c>
      <c r="E3069" s="597" t="s">
        <v>2354</v>
      </c>
      <c r="F3069" s="597" t="s">
        <v>2360</v>
      </c>
      <c r="G3069" s="597" t="s">
        <v>2064</v>
      </c>
      <c r="H3069" s="598" t="str">
        <f t="shared" si="96"/>
        <v>INFRAESTRUTURA;INSTITUIÇÃO CREDENCIADA;;PÚBLICA;;SERVICOS - TIB;SERVIÇO DE TIB</v>
      </c>
      <c r="I3069" s="599" t="s">
        <v>1567</v>
      </c>
      <c r="J3069" s="600" t="str">
        <f t="shared" si="97"/>
        <v>DESPESA NÃO ADMITIDA COM RECURSOS DA CLÁUSULA DE P,D&amp;I, CONSIDERANDO O EXECUTOR E A QUALIFICAÇÃO DO PROJETO OU PROGRAMA</v>
      </c>
    </row>
    <row r="3070" spans="1:10" ht="12" customHeight="1" x14ac:dyDescent="0.3">
      <c r="A3070" s="597" t="s">
        <v>2409</v>
      </c>
      <c r="B3070" s="597" t="s">
        <v>242</v>
      </c>
      <c r="C3070" s="597" t="s">
        <v>2354</v>
      </c>
      <c r="D3070" s="597" t="s">
        <v>250</v>
      </c>
      <c r="E3070" s="597" t="s">
        <v>2354</v>
      </c>
      <c r="F3070" s="597" t="s">
        <v>2360</v>
      </c>
      <c r="G3070" s="597" t="s">
        <v>2057</v>
      </c>
      <c r="H3070" s="598" t="str">
        <f t="shared" si="96"/>
        <v>INFRAESTRUTURA;INSTITUIÇÃO CREDENCIADA;;PÚBLICA;;SERVICOS - TIB;SERVIÇO DE TREINAMENTO, SUPORTE E QUALIFICAÇÃO</v>
      </c>
      <c r="I3070" s="599" t="s">
        <v>1567</v>
      </c>
      <c r="J3070" s="600" t="str">
        <f t="shared" si="97"/>
        <v>DESPESA NÃO ADMITIDA COM RECURSOS DA CLÁUSULA DE P,D&amp;I, CONSIDERANDO O EXECUTOR E A QUALIFICAÇÃO DO PROJETO OU PROGRAMA</v>
      </c>
    </row>
    <row r="3071" spans="1:10" ht="12" customHeight="1" x14ac:dyDescent="0.3">
      <c r="A3071" s="597" t="s">
        <v>2409</v>
      </c>
      <c r="B3071" s="597" t="s">
        <v>242</v>
      </c>
      <c r="C3071" s="597" t="s">
        <v>2354</v>
      </c>
      <c r="D3071" s="597" t="s">
        <v>250</v>
      </c>
      <c r="E3071" s="597" t="s">
        <v>2354</v>
      </c>
      <c r="F3071" s="597" t="s">
        <v>2360</v>
      </c>
      <c r="G3071" s="597" t="s">
        <v>2056</v>
      </c>
      <c r="H3071" s="598" t="str">
        <f t="shared" si="96"/>
        <v>INFRAESTRUTURA;INSTITUIÇÃO CREDENCIADA;;PÚBLICA;;SERVICOS - TIB;SERVIÇO ESPECIALIZADO PARA TIB - NORMALIZAÇÃO</v>
      </c>
      <c r="I3071" s="599" t="s">
        <v>1567</v>
      </c>
      <c r="J3071" s="600" t="str">
        <f t="shared" si="97"/>
        <v>DESPESA NÃO ADMITIDA COM RECURSOS DA CLÁUSULA DE P,D&amp;I, CONSIDERANDO O EXECUTOR E A QUALIFICAÇÃO DO PROJETO OU PROGRAMA</v>
      </c>
    </row>
    <row r="3072" spans="1:10" ht="12" customHeight="1" x14ac:dyDescent="0.3">
      <c r="A3072" s="597" t="s">
        <v>2409</v>
      </c>
      <c r="B3072" s="597" t="s">
        <v>242</v>
      </c>
      <c r="C3072" s="597" t="s">
        <v>2354</v>
      </c>
      <c r="D3072" s="597" t="s">
        <v>250</v>
      </c>
      <c r="E3072" s="597" t="s">
        <v>2354</v>
      </c>
      <c r="F3072" s="597" t="s">
        <v>1648</v>
      </c>
      <c r="G3072" s="597" t="s">
        <v>2202</v>
      </c>
      <c r="H3072" s="598" t="str">
        <f t="shared" si="96"/>
        <v>INFRAESTRUTURA;INSTITUIÇÃO CREDENCIADA;;PÚBLICA;;TESTES OPERACIONAIS;NA</v>
      </c>
      <c r="I3072" s="599" t="s">
        <v>1567</v>
      </c>
      <c r="J3072" s="600" t="str">
        <f t="shared" si="97"/>
        <v>DESPESA NÃO ADMITIDA COM RECURSOS DA CLÁUSULA DE P,D&amp;I, CONSIDERANDO O EXECUTOR E A QUALIFICAÇÃO DO PROJETO OU PROGRAMA</v>
      </c>
    </row>
    <row r="3073" spans="1:10" ht="12" customHeight="1" x14ac:dyDescent="0.3">
      <c r="A3073" s="597" t="s">
        <v>2409</v>
      </c>
      <c r="B3073" s="597" t="s">
        <v>242</v>
      </c>
      <c r="C3073" s="597" t="s">
        <v>2354</v>
      </c>
      <c r="D3073" s="597" t="s">
        <v>250</v>
      </c>
      <c r="E3073" s="597" t="s">
        <v>2354</v>
      </c>
      <c r="F3073" s="597" t="s">
        <v>281</v>
      </c>
      <c r="G3073" s="597" t="s">
        <v>2202</v>
      </c>
      <c r="H3073" s="598" t="str">
        <f t="shared" si="96"/>
        <v>INFRAESTRUTURA;INSTITUIÇÃO CREDENCIADA;;PÚBLICA;;TRIBUTOS;NA</v>
      </c>
      <c r="I3073" s="599" t="s">
        <v>1575</v>
      </c>
      <c r="J3073" s="600" t="str">
        <f t="shared" si="97"/>
        <v/>
      </c>
    </row>
    <row r="3074" spans="1:10" ht="12" customHeight="1" x14ac:dyDescent="0.3">
      <c r="A3074" s="601" t="s">
        <v>2409</v>
      </c>
      <c r="B3074" s="600" t="s">
        <v>242</v>
      </c>
      <c r="C3074" s="600"/>
      <c r="D3074" s="600" t="s">
        <v>251</v>
      </c>
      <c r="E3074" s="600" t="s">
        <v>4</v>
      </c>
      <c r="F3074" s="597" t="s">
        <v>2357</v>
      </c>
      <c r="G3074" s="600" t="s">
        <v>2408</v>
      </c>
      <c r="H3074" s="598" t="str">
        <f t="shared" si="96"/>
        <v>INFRAESTRUTURA;INSTITUIÇÃO CREDENCIADA;;PRIVADA;NÃO;SERVICOS;SERVIÇO DE QUALIFICAÇÃO E CERTIFICAÇÃO</v>
      </c>
      <c r="I3074" s="599" t="s">
        <v>1567</v>
      </c>
      <c r="J3074" s="600" t="str">
        <f t="shared" si="97"/>
        <v>DESPESA NÃO ADMITIDA COM RECURSOS DA CLÁUSULA DE P,D&amp;I, CONSIDERANDO O EXECUTOR E A QUALIFICAÇÃO DO PROJETO OU PROGRAMA</v>
      </c>
    </row>
    <row r="3075" spans="1:10" ht="12" customHeight="1" x14ac:dyDescent="0.3">
      <c r="A3075" s="601" t="s">
        <v>2409</v>
      </c>
      <c r="B3075" s="600" t="s">
        <v>242</v>
      </c>
      <c r="C3075" s="600"/>
      <c r="D3075" s="600" t="s">
        <v>251</v>
      </c>
      <c r="E3075" s="600" t="s">
        <v>3</v>
      </c>
      <c r="F3075" s="597" t="s">
        <v>2357</v>
      </c>
      <c r="G3075" s="600" t="s">
        <v>2408</v>
      </c>
      <c r="H3075" s="598" t="str">
        <f t="shared" si="96"/>
        <v>INFRAESTRUTURA;INSTITUIÇÃO CREDENCIADA;;PRIVADA;SIM;SERVICOS;SERVIÇO DE QUALIFICAÇÃO E CERTIFICAÇÃO</v>
      </c>
      <c r="I3075" s="599" t="s">
        <v>1567</v>
      </c>
      <c r="J3075" s="600" t="str">
        <f t="shared" si="97"/>
        <v>DESPESA NÃO ADMITIDA COM RECURSOS DA CLÁUSULA DE P,D&amp;I, CONSIDERANDO O EXECUTOR E A QUALIFICAÇÃO DO PROJETO OU PROGRAMA</v>
      </c>
    </row>
    <row r="3076" spans="1:10" ht="12" customHeight="1" x14ac:dyDescent="0.3">
      <c r="A3076" s="601" t="s">
        <v>2409</v>
      </c>
      <c r="B3076" s="600" t="s">
        <v>242</v>
      </c>
      <c r="C3076" s="600"/>
      <c r="D3076" s="600" t="s">
        <v>250</v>
      </c>
      <c r="E3076" s="600"/>
      <c r="F3076" s="597" t="s">
        <v>2357</v>
      </c>
      <c r="G3076" s="600" t="s">
        <v>2408</v>
      </c>
      <c r="H3076" s="598" t="str">
        <f t="shared" ref="H3076:H3138" si="98">CONCATENATE(A3076,$H$2,B3076,$H$2,C3076,$H$2,D3076,$H$2,E3076,$H$2,F3076,$H$2,G3076)</f>
        <v>INFRAESTRUTURA;INSTITUIÇÃO CREDENCIADA;;PÚBLICA;;SERVICOS;SERVIÇO DE QUALIFICAÇÃO E CERTIFICAÇÃO</v>
      </c>
      <c r="I3076" s="599" t="s">
        <v>1567</v>
      </c>
      <c r="J3076" s="600" t="str">
        <f t="shared" ref="J3076:J3138" si="99">IF(I3076="N",J$3,"")</f>
        <v>DESPESA NÃO ADMITIDA COM RECURSOS DA CLÁUSULA DE P,D&amp;I, CONSIDERANDO O EXECUTOR E A QUALIFICAÇÃO DO PROJETO OU PROGRAMA</v>
      </c>
    </row>
    <row r="3077" spans="1:10" ht="12" customHeight="1" x14ac:dyDescent="0.3">
      <c r="A3077" s="597" t="s">
        <v>21</v>
      </c>
      <c r="B3077" s="597" t="s">
        <v>242</v>
      </c>
      <c r="C3077" s="597" t="s">
        <v>2354</v>
      </c>
      <c r="D3077" s="597" t="s">
        <v>251</v>
      </c>
      <c r="E3077" s="597" t="s">
        <v>4</v>
      </c>
      <c r="F3077" s="597" t="s">
        <v>1646</v>
      </c>
      <c r="G3077" s="597" t="s">
        <v>2050</v>
      </c>
      <c r="H3077" s="598" t="str">
        <f t="shared" si="98"/>
        <v>PESQUISA APLICADA;INSTITUIÇÃO CREDENCIADA;;PRIVADA;NÃO;CAPACITACAO DE FORNECEDORES;BENS E MATERIAIS - CABEÇA DE SÉRIE E LOTE PILOTO</v>
      </c>
      <c r="I3077" s="599" t="s">
        <v>1567</v>
      </c>
      <c r="J3077" s="600" t="str">
        <f t="shared" si="99"/>
        <v>DESPESA NÃO ADMITIDA COM RECURSOS DA CLÁUSULA DE P,D&amp;I, CONSIDERANDO O EXECUTOR E A QUALIFICAÇÃO DO PROJETO OU PROGRAMA</v>
      </c>
    </row>
    <row r="3078" spans="1:10" ht="12" customHeight="1" x14ac:dyDescent="0.3">
      <c r="A3078" s="597" t="s">
        <v>21</v>
      </c>
      <c r="B3078" s="597" t="s">
        <v>242</v>
      </c>
      <c r="C3078" s="597" t="s">
        <v>2354</v>
      </c>
      <c r="D3078" s="597" t="s">
        <v>251</v>
      </c>
      <c r="E3078" s="597" t="s">
        <v>4</v>
      </c>
      <c r="F3078" s="597" t="s">
        <v>1646</v>
      </c>
      <c r="G3078" s="597" t="s">
        <v>2053</v>
      </c>
      <c r="H3078" s="598" t="str">
        <f t="shared" si="98"/>
        <v>PESQUISA APLICADA;INSTITUIÇÃO CREDENCIADA;;PRIVADA;NÃO;CAPACITACAO DE FORNECEDORES;EQUIPAMENTOS E MATERIAIS - PRIMEIRO LOTE</v>
      </c>
      <c r="I3078" s="599" t="s">
        <v>1567</v>
      </c>
      <c r="J3078" s="600" t="str">
        <f t="shared" si="99"/>
        <v>DESPESA NÃO ADMITIDA COM RECURSOS DA CLÁUSULA DE P,D&amp;I, CONSIDERANDO O EXECUTOR E A QUALIFICAÇÃO DO PROJETO OU PROGRAMA</v>
      </c>
    </row>
    <row r="3079" spans="1:10" ht="12" customHeight="1" x14ac:dyDescent="0.3">
      <c r="A3079" s="597" t="s">
        <v>21</v>
      </c>
      <c r="B3079" s="597" t="s">
        <v>242</v>
      </c>
      <c r="C3079" s="597" t="s">
        <v>2354</v>
      </c>
      <c r="D3079" s="597" t="s">
        <v>251</v>
      </c>
      <c r="E3079" s="597" t="s">
        <v>4</v>
      </c>
      <c r="F3079" s="597" t="s">
        <v>1646</v>
      </c>
      <c r="G3079" s="597" t="s">
        <v>260</v>
      </c>
      <c r="H3079" s="598" t="str">
        <f t="shared" si="98"/>
        <v>PESQUISA APLICADA;INSTITUIÇÃO CREDENCIADA;;PRIVADA;NÃO;CAPACITACAO DE FORNECEDORES;EQUIPAMENTOS LABORATORIAIS</v>
      </c>
      <c r="I3079" s="599" t="s">
        <v>1567</v>
      </c>
      <c r="J3079" s="600" t="str">
        <f t="shared" si="99"/>
        <v>DESPESA NÃO ADMITIDA COM RECURSOS DA CLÁUSULA DE P,D&amp;I, CONSIDERANDO O EXECUTOR E A QUALIFICAÇÃO DO PROJETO OU PROGRAMA</v>
      </c>
    </row>
    <row r="3080" spans="1:10" ht="12" customHeight="1" x14ac:dyDescent="0.3">
      <c r="A3080" s="597" t="s">
        <v>21</v>
      </c>
      <c r="B3080" s="597" t="s">
        <v>242</v>
      </c>
      <c r="C3080" s="597" t="s">
        <v>2354</v>
      </c>
      <c r="D3080" s="597" t="s">
        <v>251</v>
      </c>
      <c r="E3080" s="597" t="s">
        <v>4</v>
      </c>
      <c r="F3080" s="597" t="s">
        <v>1646</v>
      </c>
      <c r="G3080" s="597" t="s">
        <v>2052</v>
      </c>
      <c r="H3080" s="598" t="str">
        <f t="shared" si="98"/>
        <v>PESQUISA APLICADA;INSTITUIÇÃO CREDENCIADA;;PRIVADA;NÃO;CAPACITACAO DE FORNECEDORES;ESTUDOS DE VIABILIDADE TÉCNICA E ECONÔMICA</v>
      </c>
      <c r="I3080" s="599" t="s">
        <v>1567</v>
      </c>
      <c r="J3080" s="600" t="str">
        <f t="shared" si="99"/>
        <v>DESPESA NÃO ADMITIDA COM RECURSOS DA CLÁUSULA DE P,D&amp;I, CONSIDERANDO O EXECUTOR E A QUALIFICAÇÃO DO PROJETO OU PROGRAMA</v>
      </c>
    </row>
    <row r="3081" spans="1:10" ht="12" customHeight="1" x14ac:dyDescent="0.3">
      <c r="A3081" s="597" t="s">
        <v>21</v>
      </c>
      <c r="B3081" s="597" t="s">
        <v>242</v>
      </c>
      <c r="C3081" s="597" t="s">
        <v>2354</v>
      </c>
      <c r="D3081" s="597" t="s">
        <v>251</v>
      </c>
      <c r="E3081" s="597" t="s">
        <v>4</v>
      </c>
      <c r="F3081" s="597" t="s">
        <v>1646</v>
      </c>
      <c r="G3081" s="597" t="s">
        <v>2051</v>
      </c>
      <c r="H3081" s="598" t="str">
        <f t="shared" si="98"/>
        <v>PESQUISA APLICADA;INSTITUIÇÃO CREDENCIADA;;PRIVADA;NÃO;CAPACITACAO DE FORNECEDORES;SERVIÇOS - CABEÇA DE SÉRIE E LOTE PILOTO</v>
      </c>
      <c r="I3081" s="599" t="s">
        <v>1567</v>
      </c>
      <c r="J3081" s="600" t="str">
        <f t="shared" si="99"/>
        <v>DESPESA NÃO ADMITIDA COM RECURSOS DA CLÁUSULA DE P,D&amp;I, CONSIDERANDO O EXECUTOR E A QUALIFICAÇÃO DO PROJETO OU PROGRAMA</v>
      </c>
    </row>
    <row r="3082" spans="1:10" ht="12" customHeight="1" x14ac:dyDescent="0.3">
      <c r="A3082" s="597" t="s">
        <v>21</v>
      </c>
      <c r="B3082" s="597" t="s">
        <v>242</v>
      </c>
      <c r="C3082" s="597" t="s">
        <v>2354</v>
      </c>
      <c r="D3082" s="597" t="s">
        <v>251</v>
      </c>
      <c r="E3082" s="597" t="s">
        <v>4</v>
      </c>
      <c r="F3082" s="597" t="s">
        <v>1646</v>
      </c>
      <c r="G3082" s="597" t="s">
        <v>2054</v>
      </c>
      <c r="H3082" s="598" t="str">
        <f t="shared" si="98"/>
        <v>PESQUISA APLICADA;INSTITUIÇÃO CREDENCIADA;;PRIVADA;NÃO;CAPACITACAO DE FORNECEDORES;SERVIÇOS - OPERACIONALIZAÇÃO DE EQUIPAMENTOS</v>
      </c>
      <c r="I3082" s="599" t="s">
        <v>1567</v>
      </c>
      <c r="J3082" s="600" t="str">
        <f t="shared" si="99"/>
        <v>DESPESA NÃO ADMITIDA COM RECURSOS DA CLÁUSULA DE P,D&amp;I, CONSIDERANDO O EXECUTOR E A QUALIFICAÇÃO DO PROJETO OU PROGRAMA</v>
      </c>
    </row>
    <row r="3083" spans="1:10" ht="12" customHeight="1" x14ac:dyDescent="0.3">
      <c r="A3083" s="597" t="s">
        <v>21</v>
      </c>
      <c r="B3083" s="597" t="s">
        <v>242</v>
      </c>
      <c r="C3083" s="597" t="s">
        <v>2354</v>
      </c>
      <c r="D3083" s="597" t="s">
        <v>251</v>
      </c>
      <c r="E3083" s="597" t="s">
        <v>4</v>
      </c>
      <c r="F3083" s="597" t="s">
        <v>2362</v>
      </c>
      <c r="G3083" s="597" t="s">
        <v>2202</v>
      </c>
      <c r="H3083" s="598" t="str">
        <f t="shared" si="98"/>
        <v>PESQUISA APLICADA;INSTITUIÇÃO CREDENCIADA;;PRIVADA;NÃO;CUSTOS DIRETOS;NA</v>
      </c>
      <c r="I3083" s="599" t="s">
        <v>1575</v>
      </c>
      <c r="J3083" s="600" t="str">
        <f t="shared" si="99"/>
        <v/>
      </c>
    </row>
    <row r="3084" spans="1:10" ht="12" customHeight="1" x14ac:dyDescent="0.3">
      <c r="A3084" s="597" t="s">
        <v>21</v>
      </c>
      <c r="B3084" s="597" t="s">
        <v>242</v>
      </c>
      <c r="C3084" s="597" t="s">
        <v>2354</v>
      </c>
      <c r="D3084" s="597" t="s">
        <v>251</v>
      </c>
      <c r="E3084" s="597" t="s">
        <v>4</v>
      </c>
      <c r="F3084" s="597" t="s">
        <v>1643</v>
      </c>
      <c r="G3084" s="597" t="s">
        <v>2202</v>
      </c>
      <c r="H3084" s="598" t="str">
        <f t="shared" si="98"/>
        <v>PESQUISA APLICADA;INSTITUIÇÃO CREDENCIADA;;PRIVADA;NÃO;DIARIAS E AJUDA DE CUSTO;NA</v>
      </c>
      <c r="I3084" s="599" t="s">
        <v>1575</v>
      </c>
      <c r="J3084" s="600" t="str">
        <f t="shared" si="99"/>
        <v/>
      </c>
    </row>
    <row r="3085" spans="1:10" ht="12" customHeight="1" x14ac:dyDescent="0.3">
      <c r="A3085" s="597" t="s">
        <v>21</v>
      </c>
      <c r="B3085" s="597" t="s">
        <v>242</v>
      </c>
      <c r="C3085" s="597" t="s">
        <v>2354</v>
      </c>
      <c r="D3085" s="597" t="s">
        <v>251</v>
      </c>
      <c r="E3085" s="597" t="s">
        <v>4</v>
      </c>
      <c r="F3085" s="597" t="s">
        <v>1645</v>
      </c>
      <c r="G3085" s="597" t="s">
        <v>2361</v>
      </c>
      <c r="H3085" s="598" t="str">
        <f t="shared" si="98"/>
        <v>PESQUISA APLICADA;INSTITUIÇÃO CREDENCIADA;;PRIVADA;NÃO;EQUIPAMENTO E MATERIAL PERMANENTE;EQUIPAMENTO</v>
      </c>
      <c r="I3085" s="599" t="s">
        <v>1575</v>
      </c>
      <c r="J3085" s="600" t="str">
        <f t="shared" si="99"/>
        <v/>
      </c>
    </row>
    <row r="3086" spans="1:10" ht="12" customHeight="1" x14ac:dyDescent="0.3">
      <c r="A3086" s="597" t="s">
        <v>21</v>
      </c>
      <c r="B3086" s="597" t="s">
        <v>242</v>
      </c>
      <c r="C3086" s="597" t="s">
        <v>2354</v>
      </c>
      <c r="D3086" s="597" t="s">
        <v>251</v>
      </c>
      <c r="E3086" s="597" t="s">
        <v>4</v>
      </c>
      <c r="F3086" s="597" t="s">
        <v>1645</v>
      </c>
      <c r="G3086" s="597" t="s">
        <v>1248</v>
      </c>
      <c r="H3086" s="598" t="str">
        <f t="shared" si="98"/>
        <v>PESQUISA APLICADA;INSTITUIÇÃO CREDENCIADA;;PRIVADA;NÃO;EQUIPAMENTO E MATERIAL PERMANENTE;MATERIAL PERMANENTE</v>
      </c>
      <c r="I3086" s="599" t="s">
        <v>1575</v>
      </c>
      <c r="J3086" s="600" t="str">
        <f t="shared" si="99"/>
        <v/>
      </c>
    </row>
    <row r="3087" spans="1:10" ht="12" customHeight="1" x14ac:dyDescent="0.3">
      <c r="A3087" s="597" t="s">
        <v>21</v>
      </c>
      <c r="B3087" s="597" t="s">
        <v>242</v>
      </c>
      <c r="C3087" s="597" t="s">
        <v>2354</v>
      </c>
      <c r="D3087" s="597" t="s">
        <v>251</v>
      </c>
      <c r="E3087" s="597" t="s">
        <v>4</v>
      </c>
      <c r="F3087" s="597" t="s">
        <v>448</v>
      </c>
      <c r="G3087" s="597" t="s">
        <v>2062</v>
      </c>
      <c r="H3087" s="598" t="str">
        <f t="shared" si="98"/>
        <v>PESQUISA APLICADA;INSTITUIÇÃO CREDENCIADA;;PRIVADA;NÃO;EQUIPE;BOLSA - ALUNO DE GRADUAÇÃO OU PÓS-GRADUAÇÃO</v>
      </c>
      <c r="I3087" s="599" t="s">
        <v>1575</v>
      </c>
      <c r="J3087" s="600" t="str">
        <f t="shared" si="99"/>
        <v/>
      </c>
    </row>
    <row r="3088" spans="1:10" ht="12" customHeight="1" x14ac:dyDescent="0.3">
      <c r="A3088" s="597" t="s">
        <v>21</v>
      </c>
      <c r="B3088" s="597" t="s">
        <v>242</v>
      </c>
      <c r="C3088" s="597" t="s">
        <v>2354</v>
      </c>
      <c r="D3088" s="597" t="s">
        <v>251</v>
      </c>
      <c r="E3088" s="597" t="s">
        <v>4</v>
      </c>
      <c r="F3088" s="597" t="s">
        <v>448</v>
      </c>
      <c r="G3088" s="597" t="s">
        <v>2061</v>
      </c>
      <c r="H3088" s="598" t="str">
        <f t="shared" si="98"/>
        <v>PESQUISA APLICADA;INSTITUIÇÃO CREDENCIADA;;PRIVADA;NÃO;EQUIPE;BOLSA - DOCENTE OU PESQUISADOR DA INSTITUIÇÃO</v>
      </c>
      <c r="I3088" s="599" t="s">
        <v>1575</v>
      </c>
      <c r="J3088" s="600" t="str">
        <f t="shared" si="99"/>
        <v/>
      </c>
    </row>
    <row r="3089" spans="1:10" ht="12" customHeight="1" x14ac:dyDescent="0.3">
      <c r="A3089" s="597" t="s">
        <v>21</v>
      </c>
      <c r="B3089" s="597" t="s">
        <v>242</v>
      </c>
      <c r="C3089" s="597" t="s">
        <v>2354</v>
      </c>
      <c r="D3089" s="597" t="s">
        <v>251</v>
      </c>
      <c r="E3089" s="597" t="s">
        <v>4</v>
      </c>
      <c r="F3089" s="597" t="s">
        <v>448</v>
      </c>
      <c r="G3089" s="597" t="s">
        <v>2063</v>
      </c>
      <c r="H3089" s="598" t="str">
        <f t="shared" si="98"/>
        <v>PESQUISA APLICADA;INSTITUIÇÃO CREDENCIADA;;PRIVADA;NÃO;EQUIPE;BOLSA - PESQUISADOR VISITANTE</v>
      </c>
      <c r="I3089" s="599" t="s">
        <v>1575</v>
      </c>
      <c r="J3089" s="600" t="str">
        <f t="shared" si="99"/>
        <v/>
      </c>
    </row>
    <row r="3090" spans="1:10" ht="12" customHeight="1" x14ac:dyDescent="0.3">
      <c r="A3090" s="597" t="s">
        <v>21</v>
      </c>
      <c r="B3090" s="597" t="s">
        <v>242</v>
      </c>
      <c r="C3090" s="597" t="s">
        <v>2354</v>
      </c>
      <c r="D3090" s="597" t="s">
        <v>251</v>
      </c>
      <c r="E3090" s="597" t="s">
        <v>4</v>
      </c>
      <c r="F3090" s="597" t="s">
        <v>448</v>
      </c>
      <c r="G3090" s="597" t="s">
        <v>1641</v>
      </c>
      <c r="H3090" s="598" t="str">
        <f t="shared" si="98"/>
        <v>PESQUISA APLICADA;INSTITUIÇÃO CREDENCIADA;;PRIVADA;NÃO;EQUIPE;REMUNERAÇÃO DIRETA</v>
      </c>
      <c r="I3090" s="599" t="s">
        <v>1575</v>
      </c>
      <c r="J3090" s="600" t="str">
        <f t="shared" si="99"/>
        <v/>
      </c>
    </row>
    <row r="3091" spans="1:10" ht="12" customHeight="1" x14ac:dyDescent="0.3">
      <c r="A3091" s="597" t="s">
        <v>21</v>
      </c>
      <c r="B3091" s="597" t="s">
        <v>242</v>
      </c>
      <c r="C3091" s="597" t="s">
        <v>2354</v>
      </c>
      <c r="D3091" s="597" t="s">
        <v>251</v>
      </c>
      <c r="E3091" s="597" t="s">
        <v>4</v>
      </c>
      <c r="F3091" s="597" t="s">
        <v>1642</v>
      </c>
      <c r="G3091" s="597" t="s">
        <v>2202</v>
      </c>
      <c r="H3091" s="598" t="str">
        <f t="shared" si="98"/>
        <v>PESQUISA APLICADA;INSTITUIÇÃO CREDENCIADA;;PRIVADA;NÃO;MATERIAL DE CONSUMO;NA</v>
      </c>
      <c r="I3091" s="599" t="s">
        <v>1575</v>
      </c>
      <c r="J3091" s="600" t="str">
        <f t="shared" si="99"/>
        <v/>
      </c>
    </row>
    <row r="3092" spans="1:10" ht="12" customHeight="1" x14ac:dyDescent="0.3">
      <c r="A3092" s="597" t="s">
        <v>21</v>
      </c>
      <c r="B3092" s="597" t="s">
        <v>242</v>
      </c>
      <c r="C3092" s="597" t="s">
        <v>2354</v>
      </c>
      <c r="D3092" s="597" t="s">
        <v>251</v>
      </c>
      <c r="E3092" s="597" t="s">
        <v>4</v>
      </c>
      <c r="F3092" s="597" t="s">
        <v>1644</v>
      </c>
      <c r="G3092" s="597" t="s">
        <v>2066</v>
      </c>
      <c r="H3092" s="598" t="str">
        <f t="shared" si="98"/>
        <v>PESQUISA APLICADA;INSTITUIÇÃO CREDENCIADA;;PRIVADA;NÃO;OBRAS E INSTALACOES;AMPLIAÇÃO DE ÁREA DE EDIFICAÇÃO</v>
      </c>
      <c r="I3092" s="599" t="s">
        <v>1567</v>
      </c>
      <c r="J3092" s="600" t="str">
        <f t="shared" si="99"/>
        <v>DESPESA NÃO ADMITIDA COM RECURSOS DA CLÁUSULA DE P,D&amp;I, CONSIDERANDO O EXECUTOR E A QUALIFICAÇÃO DO PROJETO OU PROGRAMA</v>
      </c>
    </row>
    <row r="3093" spans="1:10" ht="12" customHeight="1" x14ac:dyDescent="0.3">
      <c r="A3093" s="597" t="s">
        <v>21</v>
      </c>
      <c r="B3093" s="597" t="s">
        <v>242</v>
      </c>
      <c r="C3093" s="597" t="s">
        <v>2354</v>
      </c>
      <c r="D3093" s="597" t="s">
        <v>251</v>
      </c>
      <c r="E3093" s="597" t="s">
        <v>4</v>
      </c>
      <c r="F3093" s="597" t="s">
        <v>1644</v>
      </c>
      <c r="G3093" s="597" t="s">
        <v>258</v>
      </c>
      <c r="H3093" s="598" t="str">
        <f t="shared" si="98"/>
        <v>PESQUISA APLICADA;INSTITUIÇÃO CREDENCIADA;;PRIVADA;NÃO;OBRAS E INSTALACOES;CONSTRUÇÃO DE NOVA EDIFICAÇÃO</v>
      </c>
      <c r="I3093" s="599" t="s">
        <v>1567</v>
      </c>
      <c r="J3093" s="600" t="str">
        <f t="shared" si="99"/>
        <v>DESPESA NÃO ADMITIDA COM RECURSOS DA CLÁUSULA DE P,D&amp;I, CONSIDERANDO O EXECUTOR E A QUALIFICAÇÃO DO PROJETO OU PROGRAMA</v>
      </c>
    </row>
    <row r="3094" spans="1:10" ht="12" customHeight="1" x14ac:dyDescent="0.3">
      <c r="A3094" s="597" t="s">
        <v>21</v>
      </c>
      <c r="B3094" s="597" t="s">
        <v>242</v>
      </c>
      <c r="C3094" s="597" t="s">
        <v>2354</v>
      </c>
      <c r="D3094" s="597" t="s">
        <v>251</v>
      </c>
      <c r="E3094" s="597" t="s">
        <v>4</v>
      </c>
      <c r="F3094" s="597" t="s">
        <v>1644</v>
      </c>
      <c r="G3094" s="597" t="s">
        <v>2067</v>
      </c>
      <c r="H3094" s="598" t="str">
        <f t="shared" si="98"/>
        <v>PESQUISA APLICADA;INSTITUIÇÃO CREDENCIADA;;PRIVADA;NÃO;OBRAS E INSTALACOES;PROJETO EXECUTIVO E ESTUDOS TÉCNICOS</v>
      </c>
      <c r="I3094" s="599" t="s">
        <v>1575</v>
      </c>
      <c r="J3094" s="600" t="str">
        <f t="shared" si="99"/>
        <v/>
      </c>
    </row>
    <row r="3095" spans="1:10" ht="12" customHeight="1" x14ac:dyDescent="0.3">
      <c r="A3095" s="597" t="s">
        <v>21</v>
      </c>
      <c r="B3095" s="597" t="s">
        <v>242</v>
      </c>
      <c r="C3095" s="597" t="s">
        <v>2354</v>
      </c>
      <c r="D3095" s="597" t="s">
        <v>251</v>
      </c>
      <c r="E3095" s="597" t="s">
        <v>4</v>
      </c>
      <c r="F3095" s="597" t="s">
        <v>1644</v>
      </c>
      <c r="G3095" s="597" t="s">
        <v>219</v>
      </c>
      <c r="H3095" s="598" t="str">
        <f t="shared" si="98"/>
        <v>PESQUISA APLICADA;INSTITUIÇÃO CREDENCIADA;;PRIVADA;NÃO;OBRAS E INSTALACOES;REFORMA DE EDIFICAÇÃO</v>
      </c>
      <c r="I3095" s="599" t="s">
        <v>1575</v>
      </c>
      <c r="J3095" s="600" t="str">
        <f t="shared" si="99"/>
        <v/>
      </c>
    </row>
    <row r="3096" spans="1:10" ht="12" customHeight="1" x14ac:dyDescent="0.3">
      <c r="A3096" s="597" t="s">
        <v>21</v>
      </c>
      <c r="B3096" s="597" t="s">
        <v>242</v>
      </c>
      <c r="C3096" s="597" t="s">
        <v>2354</v>
      </c>
      <c r="D3096" s="597" t="s">
        <v>251</v>
      </c>
      <c r="E3096" s="597" t="s">
        <v>4</v>
      </c>
      <c r="F3096" s="597" t="s">
        <v>1644</v>
      </c>
      <c r="G3096" s="597" t="s">
        <v>2065</v>
      </c>
      <c r="H3096" s="598" t="str">
        <f t="shared" si="98"/>
        <v>PESQUISA APLICADA;INSTITUIÇÃO CREDENCIADA;;PRIVADA;NÃO;OBRAS E INSTALACOES;SERVIÇO TÉCNICO DE APOIO - INFRAESTRUTURA</v>
      </c>
      <c r="I3096" s="599" t="s">
        <v>1575</v>
      </c>
      <c r="J3096" s="600" t="str">
        <f t="shared" si="99"/>
        <v/>
      </c>
    </row>
    <row r="3097" spans="1:10" ht="12" customHeight="1" x14ac:dyDescent="0.3">
      <c r="A3097" s="597" t="s">
        <v>21</v>
      </c>
      <c r="B3097" s="597" t="s">
        <v>242</v>
      </c>
      <c r="C3097" s="597" t="s">
        <v>2354</v>
      </c>
      <c r="D3097" s="597" t="s">
        <v>251</v>
      </c>
      <c r="E3097" s="597" t="s">
        <v>4</v>
      </c>
      <c r="F3097" s="597" t="s">
        <v>10</v>
      </c>
      <c r="G3097" s="597" t="s">
        <v>1649</v>
      </c>
      <c r="H3097" s="598" t="str">
        <f t="shared" si="98"/>
        <v>PESQUISA APLICADA;INSTITUIÇÃO CREDENCIADA;;PRIVADA;NÃO;OUTRAS DESPESAS;DESPESA DE IMPORTACAO</v>
      </c>
      <c r="I3097" s="599" t="s">
        <v>1575</v>
      </c>
      <c r="J3097" s="600" t="str">
        <f t="shared" si="99"/>
        <v/>
      </c>
    </row>
    <row r="3098" spans="1:10" ht="12" customHeight="1" x14ac:dyDescent="0.3">
      <c r="A3098" s="597" t="s">
        <v>21</v>
      </c>
      <c r="B3098" s="597" t="s">
        <v>242</v>
      </c>
      <c r="C3098" s="597" t="s">
        <v>2354</v>
      </c>
      <c r="D3098" s="597" t="s">
        <v>251</v>
      </c>
      <c r="E3098" s="597" t="s">
        <v>4</v>
      </c>
      <c r="F3098" s="597" t="s">
        <v>10</v>
      </c>
      <c r="G3098" s="597" t="s">
        <v>1650</v>
      </c>
      <c r="H3098" s="598" t="str">
        <f t="shared" si="98"/>
        <v>PESQUISA APLICADA;INSTITUIÇÃO CREDENCIADA;;PRIVADA;NÃO;OUTRAS DESPESAS;DESPESA OPERACIONAL E ADMINISTRATIVA</v>
      </c>
      <c r="I3098" s="599" t="s">
        <v>1575</v>
      </c>
      <c r="J3098" s="600" t="str">
        <f t="shared" si="99"/>
        <v/>
      </c>
    </row>
    <row r="3099" spans="1:10" ht="12" customHeight="1" x14ac:dyDescent="0.3">
      <c r="A3099" s="597" t="s">
        <v>21</v>
      </c>
      <c r="B3099" s="597" t="s">
        <v>242</v>
      </c>
      <c r="C3099" s="597" t="s">
        <v>2354</v>
      </c>
      <c r="D3099" s="597" t="s">
        <v>251</v>
      </c>
      <c r="E3099" s="597" t="s">
        <v>4</v>
      </c>
      <c r="F3099" s="597" t="s">
        <v>10</v>
      </c>
      <c r="G3099" s="597" t="s">
        <v>277</v>
      </c>
      <c r="H3099" s="598" t="str">
        <f t="shared" si="98"/>
        <v>PESQUISA APLICADA;INSTITUIÇÃO CREDENCIADA;;PRIVADA;NÃO;OUTRAS DESPESAS;RESSARCIMENTO DE CUSTOS INDIRETOS</v>
      </c>
      <c r="I3099" s="599" t="s">
        <v>1575</v>
      </c>
      <c r="J3099" s="600" t="str">
        <f t="shared" si="99"/>
        <v/>
      </c>
    </row>
    <row r="3100" spans="1:10" ht="12" customHeight="1" x14ac:dyDescent="0.3">
      <c r="A3100" s="597" t="s">
        <v>21</v>
      </c>
      <c r="B3100" s="597" t="s">
        <v>242</v>
      </c>
      <c r="C3100" s="597" t="s">
        <v>2354</v>
      </c>
      <c r="D3100" s="597" t="s">
        <v>251</v>
      </c>
      <c r="E3100" s="597" t="s">
        <v>4</v>
      </c>
      <c r="F3100" s="597" t="s">
        <v>317</v>
      </c>
      <c r="G3100" s="597" t="s">
        <v>2060</v>
      </c>
      <c r="H3100" s="598" t="str">
        <f t="shared" si="98"/>
        <v>PESQUISA APLICADA;INSTITUIÇÃO CREDENCIADA;;PRIVADA;NÃO;OUTROS BENS E DIREITOS;DADO GEOLÓGICO, GEOQUÍMICO OU GEOFÍSICO PÚBLICO</v>
      </c>
      <c r="I3100" s="599" t="s">
        <v>1575</v>
      </c>
      <c r="J3100" s="600" t="str">
        <f t="shared" si="99"/>
        <v/>
      </c>
    </row>
    <row r="3101" spans="1:10" ht="12" customHeight="1" x14ac:dyDescent="0.3">
      <c r="A3101" s="597" t="s">
        <v>21</v>
      </c>
      <c r="B3101" s="597" t="s">
        <v>242</v>
      </c>
      <c r="C3101" s="597" t="s">
        <v>2354</v>
      </c>
      <c r="D3101" s="597" t="s">
        <v>251</v>
      </c>
      <c r="E3101" s="597" t="s">
        <v>4</v>
      </c>
      <c r="F3101" s="597" t="s">
        <v>317</v>
      </c>
      <c r="G3101" s="597" t="s">
        <v>220</v>
      </c>
      <c r="H3101" s="598" t="str">
        <f t="shared" si="98"/>
        <v>PESQUISA APLICADA;INSTITUIÇÃO CREDENCIADA;;PRIVADA;NÃO;OUTROS BENS E DIREITOS;DADO NÃO REGULADO PELA ANP</v>
      </c>
      <c r="I3101" s="599" t="s">
        <v>1575</v>
      </c>
      <c r="J3101" s="600" t="str">
        <f t="shared" si="99"/>
        <v/>
      </c>
    </row>
    <row r="3102" spans="1:10" ht="12" customHeight="1" x14ac:dyDescent="0.3">
      <c r="A3102" s="597" t="s">
        <v>21</v>
      </c>
      <c r="B3102" s="597" t="s">
        <v>242</v>
      </c>
      <c r="C3102" s="597" t="s">
        <v>2354</v>
      </c>
      <c r="D3102" s="597" t="s">
        <v>251</v>
      </c>
      <c r="E3102" s="597" t="s">
        <v>4</v>
      </c>
      <c r="F3102" s="597" t="s">
        <v>317</v>
      </c>
      <c r="G3102" s="597" t="s">
        <v>215</v>
      </c>
      <c r="H3102" s="598" t="str">
        <f t="shared" si="98"/>
        <v>PESQUISA APLICADA;INSTITUIÇÃO CREDENCIADA;;PRIVADA;NÃO;OUTROS BENS E DIREITOS;MATERIAL BIBLIOGRÁFICO</v>
      </c>
      <c r="I3102" s="599" t="s">
        <v>1575</v>
      </c>
      <c r="J3102" s="600" t="str">
        <f t="shared" si="99"/>
        <v/>
      </c>
    </row>
    <row r="3103" spans="1:10" ht="12" customHeight="1" x14ac:dyDescent="0.3">
      <c r="A3103" s="597" t="s">
        <v>21</v>
      </c>
      <c r="B3103" s="597" t="s">
        <v>242</v>
      </c>
      <c r="C3103" s="597" t="s">
        <v>2354</v>
      </c>
      <c r="D3103" s="597" t="s">
        <v>251</v>
      </c>
      <c r="E3103" s="597" t="s">
        <v>4</v>
      </c>
      <c r="F3103" s="597" t="s">
        <v>317</v>
      </c>
      <c r="G3103" s="597" t="s">
        <v>2068</v>
      </c>
      <c r="H3103" s="598" t="str">
        <f t="shared" si="98"/>
        <v>PESQUISA APLICADA;INSTITUIÇÃO CREDENCIADA;;PRIVADA;NÃO;OUTROS BENS E DIREITOS;OUTRO (ESPECIFIQUE)</v>
      </c>
      <c r="I3103" s="599" t="s">
        <v>1575</v>
      </c>
      <c r="J3103" s="600" t="str">
        <f t="shared" si="99"/>
        <v/>
      </c>
    </row>
    <row r="3104" spans="1:10" ht="12" customHeight="1" x14ac:dyDescent="0.3">
      <c r="A3104" s="597" t="s">
        <v>21</v>
      </c>
      <c r="B3104" s="597" t="s">
        <v>242</v>
      </c>
      <c r="C3104" s="597" t="s">
        <v>2354</v>
      </c>
      <c r="D3104" s="597" t="s">
        <v>251</v>
      </c>
      <c r="E3104" s="597" t="s">
        <v>4</v>
      </c>
      <c r="F3104" s="597" t="s">
        <v>317</v>
      </c>
      <c r="G3104" s="597" t="s">
        <v>321</v>
      </c>
      <c r="H3104" s="598" t="str">
        <f t="shared" si="98"/>
        <v>PESQUISA APLICADA;INSTITUIÇÃO CREDENCIADA;;PRIVADA;NÃO;OUTROS BENS E DIREITOS;SOFTWARE</v>
      </c>
      <c r="I3104" s="599" t="s">
        <v>1575</v>
      </c>
      <c r="J3104" s="600" t="str">
        <f t="shared" si="99"/>
        <v/>
      </c>
    </row>
    <row r="3105" spans="1:10" ht="12" customHeight="1" x14ac:dyDescent="0.3">
      <c r="A3105" s="597" t="s">
        <v>21</v>
      </c>
      <c r="B3105" s="597" t="s">
        <v>242</v>
      </c>
      <c r="C3105" s="597" t="s">
        <v>2354</v>
      </c>
      <c r="D3105" s="597" t="s">
        <v>251</v>
      </c>
      <c r="E3105" s="597" t="s">
        <v>4</v>
      </c>
      <c r="F3105" s="597" t="s">
        <v>409</v>
      </c>
      <c r="G3105" s="597" t="s">
        <v>2202</v>
      </c>
      <c r="H3105" s="598" t="str">
        <f t="shared" si="98"/>
        <v>PESQUISA APLICADA;INSTITUIÇÃO CREDENCIADA;;PRIVADA;NÃO;PASSAGENS;NA</v>
      </c>
      <c r="I3105" s="599" t="s">
        <v>1575</v>
      </c>
      <c r="J3105" s="600" t="str">
        <f t="shared" si="99"/>
        <v/>
      </c>
    </row>
    <row r="3106" spans="1:10" ht="12" customHeight="1" x14ac:dyDescent="0.3">
      <c r="A3106" s="597" t="s">
        <v>21</v>
      </c>
      <c r="B3106" s="597" t="s">
        <v>242</v>
      </c>
      <c r="C3106" s="597" t="s">
        <v>2354</v>
      </c>
      <c r="D3106" s="597" t="s">
        <v>251</v>
      </c>
      <c r="E3106" s="597" t="s">
        <v>4</v>
      </c>
      <c r="F3106" s="597" t="s">
        <v>1705</v>
      </c>
      <c r="G3106" s="597" t="s">
        <v>2058</v>
      </c>
      <c r="H3106" s="598" t="str">
        <f t="shared" si="98"/>
        <v>PESQUISA APLICADA;INSTITUIÇÃO CREDENCIADA;;PRIVADA;NÃO;PROTOTIPO;MATERIAL OU COMPONENTE - PROTÓTIPO OU UNIDADE PILOTO</v>
      </c>
      <c r="I3106" s="599" t="s">
        <v>1575</v>
      </c>
      <c r="J3106" s="600" t="str">
        <f t="shared" si="99"/>
        <v/>
      </c>
    </row>
    <row r="3107" spans="1:10" ht="12" customHeight="1" x14ac:dyDescent="0.3">
      <c r="A3107" s="597" t="s">
        <v>21</v>
      </c>
      <c r="B3107" s="597" t="s">
        <v>242</v>
      </c>
      <c r="C3107" s="597" t="s">
        <v>2354</v>
      </c>
      <c r="D3107" s="597" t="s">
        <v>251</v>
      </c>
      <c r="E3107" s="597" t="s">
        <v>4</v>
      </c>
      <c r="F3107" s="597" t="s">
        <v>1705</v>
      </c>
      <c r="G3107" s="597" t="s">
        <v>2059</v>
      </c>
      <c r="H3107" s="598" t="str">
        <f t="shared" si="98"/>
        <v>PESQUISA APLICADA;INSTITUIÇÃO CREDENCIADA;;PRIVADA;NÃO;PROTOTIPO;SERVIÇO DE TERCEIRO - PROTÓTIPO OU UNIDADE PILOTO</v>
      </c>
      <c r="I3107" s="599" t="s">
        <v>1575</v>
      </c>
      <c r="J3107" s="600" t="str">
        <f t="shared" si="99"/>
        <v/>
      </c>
    </row>
    <row r="3108" spans="1:10" ht="12" customHeight="1" x14ac:dyDescent="0.3">
      <c r="A3108" s="597" t="s">
        <v>21</v>
      </c>
      <c r="B3108" s="597" t="s">
        <v>242</v>
      </c>
      <c r="C3108" s="597" t="s">
        <v>2354</v>
      </c>
      <c r="D3108" s="597" t="s">
        <v>251</v>
      </c>
      <c r="E3108" s="597" t="s">
        <v>4</v>
      </c>
      <c r="F3108" s="597" t="s">
        <v>303</v>
      </c>
      <c r="G3108" s="597" t="s">
        <v>1647</v>
      </c>
      <c r="H3108" s="598" t="str">
        <f t="shared" si="98"/>
        <v>PESQUISA APLICADA;INSTITUIÇÃO CREDENCIADA;;PRIVADA;NÃO;RECURSOS HUMANOS;BOLSA</v>
      </c>
      <c r="I3108" s="599" t="s">
        <v>1567</v>
      </c>
      <c r="J3108" s="600" t="str">
        <f t="shared" si="99"/>
        <v>DESPESA NÃO ADMITIDA COM RECURSOS DA CLÁUSULA DE P,D&amp;I, CONSIDERANDO O EXECUTOR E A QUALIFICAÇÃO DO PROJETO OU PROGRAMA</v>
      </c>
    </row>
    <row r="3109" spans="1:10" ht="12" customHeight="1" x14ac:dyDescent="0.3">
      <c r="A3109" s="597" t="s">
        <v>21</v>
      </c>
      <c r="B3109" s="597" t="s">
        <v>242</v>
      </c>
      <c r="C3109" s="597" t="s">
        <v>2354</v>
      </c>
      <c r="D3109" s="597" t="s">
        <v>251</v>
      </c>
      <c r="E3109" s="597" t="s">
        <v>4</v>
      </c>
      <c r="F3109" s="597" t="s">
        <v>303</v>
      </c>
      <c r="G3109" s="597" t="s">
        <v>270</v>
      </c>
      <c r="H3109" s="598" t="str">
        <f t="shared" si="98"/>
        <v>PESQUISA APLICADA;INSTITUIÇÃO CREDENCIADA;;PRIVADA;NÃO;RECURSOS HUMANOS;TAXA DE BANCADA</v>
      </c>
      <c r="I3109" s="599" t="s">
        <v>1567</v>
      </c>
      <c r="J3109" s="600" t="str">
        <f t="shared" si="99"/>
        <v>DESPESA NÃO ADMITIDA COM RECURSOS DA CLÁUSULA DE P,D&amp;I, CONSIDERANDO O EXECUTOR E A QUALIFICAÇÃO DO PROJETO OU PROGRAMA</v>
      </c>
    </row>
    <row r="3110" spans="1:10" ht="12" customHeight="1" x14ac:dyDescent="0.3">
      <c r="A3110" s="597" t="s">
        <v>21</v>
      </c>
      <c r="B3110" s="597" t="s">
        <v>242</v>
      </c>
      <c r="C3110" s="597" t="s">
        <v>2354</v>
      </c>
      <c r="D3110" s="597" t="s">
        <v>251</v>
      </c>
      <c r="E3110" s="597" t="s">
        <v>4</v>
      </c>
      <c r="F3110" s="597" t="s">
        <v>2357</v>
      </c>
      <c r="G3110" s="597" t="s">
        <v>232</v>
      </c>
      <c r="H3110" s="598" t="str">
        <f t="shared" si="98"/>
        <v>PESQUISA APLICADA;INSTITUIÇÃO CREDENCIADA;;PRIVADA;NÃO;SERVICOS;OUTRO SERVIÇO DE APOIO</v>
      </c>
      <c r="I3110" s="599" t="s">
        <v>1575</v>
      </c>
      <c r="J3110" s="600" t="str">
        <f t="shared" si="99"/>
        <v/>
      </c>
    </row>
    <row r="3111" spans="1:10" ht="12" customHeight="1" x14ac:dyDescent="0.3">
      <c r="A3111" s="597" t="s">
        <v>21</v>
      </c>
      <c r="B3111" s="597" t="s">
        <v>242</v>
      </c>
      <c r="C3111" s="597" t="s">
        <v>2354</v>
      </c>
      <c r="D3111" s="597" t="s">
        <v>251</v>
      </c>
      <c r="E3111" s="597" t="s">
        <v>4</v>
      </c>
      <c r="F3111" s="597" t="s">
        <v>2357</v>
      </c>
      <c r="G3111" s="597" t="s">
        <v>221</v>
      </c>
      <c r="H3111" s="598" t="str">
        <f t="shared" si="98"/>
        <v>PESQUISA APLICADA;INSTITUIÇÃO CREDENCIADA;;PRIVADA;NÃO;SERVICOS;PERFURAÇÃO DE POÇO ESTRATIGRÁFICO</v>
      </c>
      <c r="I3111" s="599" t="s">
        <v>1567</v>
      </c>
      <c r="J3111" s="600" t="str">
        <f t="shared" si="99"/>
        <v>DESPESA NÃO ADMITIDA COM RECURSOS DA CLÁUSULA DE P,D&amp;I, CONSIDERANDO O EXECUTOR E A QUALIFICAÇÃO DO PROJETO OU PROGRAMA</v>
      </c>
    </row>
    <row r="3112" spans="1:10" ht="12" customHeight="1" x14ac:dyDescent="0.3">
      <c r="A3112" s="597" t="s">
        <v>21</v>
      </c>
      <c r="B3112" s="597" t="s">
        <v>242</v>
      </c>
      <c r="C3112" s="597" t="s">
        <v>2354</v>
      </c>
      <c r="D3112" s="597" t="s">
        <v>251</v>
      </c>
      <c r="E3112" s="597" t="s">
        <v>4</v>
      </c>
      <c r="F3112" s="597" t="s">
        <v>2357</v>
      </c>
      <c r="G3112" s="597" t="s">
        <v>2055</v>
      </c>
      <c r="H3112" s="598" t="str">
        <f t="shared" si="98"/>
        <v>PESQUISA APLICADA;INSTITUIÇÃO CREDENCIADA;;PRIVADA;NÃO;SERVICOS;SERVIÇO DE APOIO PARA AQUISIÇÃO DE DADOS</v>
      </c>
      <c r="I3112" s="599" t="s">
        <v>1567</v>
      </c>
      <c r="J3112" s="600" t="str">
        <f t="shared" si="99"/>
        <v>DESPESA NÃO ADMITIDA COM RECURSOS DA CLÁUSULA DE P,D&amp;I, CONSIDERANDO O EXECUTOR E A QUALIFICAÇÃO DO PROJETO OU PROGRAMA</v>
      </c>
    </row>
    <row r="3113" spans="1:10" ht="12" customHeight="1" x14ac:dyDescent="0.3">
      <c r="A3113" s="597" t="s">
        <v>21</v>
      </c>
      <c r="B3113" s="597" t="s">
        <v>242</v>
      </c>
      <c r="C3113" s="597" t="s">
        <v>2354</v>
      </c>
      <c r="D3113" s="597" t="s">
        <v>251</v>
      </c>
      <c r="E3113" s="597" t="s">
        <v>4</v>
      </c>
      <c r="F3113" s="597" t="s">
        <v>2357</v>
      </c>
      <c r="G3113" s="597" t="s">
        <v>230</v>
      </c>
      <c r="H3113" s="598" t="str">
        <f t="shared" si="98"/>
        <v>PESQUISA APLICADA;INSTITUIÇÃO CREDENCIADA;;PRIVADA;NÃO;SERVICOS;SERVIÇO DE EDITORAÇÃO E IMPRESSÃO</v>
      </c>
      <c r="I3113" s="599" t="s">
        <v>1575</v>
      </c>
      <c r="J3113" s="600" t="str">
        <f t="shared" si="99"/>
        <v/>
      </c>
    </row>
    <row r="3114" spans="1:10" ht="12" customHeight="1" x14ac:dyDescent="0.3">
      <c r="A3114" s="597" t="s">
        <v>21</v>
      </c>
      <c r="B3114" s="597" t="s">
        <v>242</v>
      </c>
      <c r="C3114" s="597" t="s">
        <v>2354</v>
      </c>
      <c r="D3114" s="597" t="s">
        <v>251</v>
      </c>
      <c r="E3114" s="597" t="s">
        <v>4</v>
      </c>
      <c r="F3114" s="597" t="s">
        <v>2357</v>
      </c>
      <c r="G3114" s="597" t="s">
        <v>231</v>
      </c>
      <c r="H3114" s="598" t="str">
        <f t="shared" si="98"/>
        <v>PESQUISA APLICADA;INSTITUIÇÃO CREDENCIADA;;PRIVADA;NÃO;SERVICOS;SERVIÇO DE LOCOMOÇÃO E TRANSPORTE</v>
      </c>
      <c r="I3114" s="599" t="s">
        <v>1575</v>
      </c>
      <c r="J3114" s="600" t="str">
        <f t="shared" si="99"/>
        <v/>
      </c>
    </row>
    <row r="3115" spans="1:10" ht="12" customHeight="1" x14ac:dyDescent="0.3">
      <c r="A3115" s="597" t="s">
        <v>21</v>
      </c>
      <c r="B3115" s="597" t="s">
        <v>242</v>
      </c>
      <c r="C3115" s="597" t="s">
        <v>2354</v>
      </c>
      <c r="D3115" s="597" t="s">
        <v>251</v>
      </c>
      <c r="E3115" s="597" t="s">
        <v>4</v>
      </c>
      <c r="F3115" s="597" t="s">
        <v>2357</v>
      </c>
      <c r="G3115" s="597" t="s">
        <v>2358</v>
      </c>
      <c r="H3115" s="598" t="str">
        <f t="shared" si="98"/>
        <v>PESQUISA APLICADA;INSTITUIÇÃO CREDENCIADA;;PRIVADA;NÃO;SERVICOS;SERVIÇO DE MANUTENÇÃO</v>
      </c>
      <c r="I3115" s="599" t="s">
        <v>1575</v>
      </c>
      <c r="J3115" s="600" t="str">
        <f t="shared" si="99"/>
        <v/>
      </c>
    </row>
    <row r="3116" spans="1:10" ht="12" customHeight="1" x14ac:dyDescent="0.3">
      <c r="A3116" s="597" t="s">
        <v>21</v>
      </c>
      <c r="B3116" s="597" t="s">
        <v>242</v>
      </c>
      <c r="C3116" s="597" t="s">
        <v>2354</v>
      </c>
      <c r="D3116" s="597" t="s">
        <v>251</v>
      </c>
      <c r="E3116" s="597" t="s">
        <v>4</v>
      </c>
      <c r="F3116" s="597" t="s">
        <v>2357</v>
      </c>
      <c r="G3116" s="597" t="s">
        <v>2399</v>
      </c>
      <c r="H3116" s="598" t="str">
        <f t="shared" si="98"/>
        <v>PESQUISA APLICADA;INSTITUIÇÃO CREDENCIADA;;PRIVADA;NÃO;SERVICOS;SERVIÇO TÉCNICO ESPECIALIZADO</v>
      </c>
      <c r="I3116" s="599" t="s">
        <v>1575</v>
      </c>
      <c r="J3116" s="600" t="str">
        <f t="shared" si="99"/>
        <v/>
      </c>
    </row>
    <row r="3117" spans="1:10" ht="12" customHeight="1" x14ac:dyDescent="0.3">
      <c r="A3117" s="597" t="s">
        <v>21</v>
      </c>
      <c r="B3117" s="597" t="s">
        <v>242</v>
      </c>
      <c r="C3117" s="597" t="s">
        <v>2354</v>
      </c>
      <c r="D3117" s="597" t="s">
        <v>251</v>
      </c>
      <c r="E3117" s="597" t="s">
        <v>4</v>
      </c>
      <c r="F3117" s="597" t="s">
        <v>2357</v>
      </c>
      <c r="G3117" s="597" t="s">
        <v>2359</v>
      </c>
      <c r="H3117" s="598" t="str">
        <f t="shared" si="98"/>
        <v>PESQUISA APLICADA;INSTITUIÇÃO CREDENCIADA;;PRIVADA;NÃO;SERVICOS;SERVIÇOS COMPUTACIONAIS</v>
      </c>
      <c r="I3117" s="599" t="s">
        <v>1575</v>
      </c>
      <c r="J3117" s="600" t="str">
        <f t="shared" si="99"/>
        <v/>
      </c>
    </row>
    <row r="3118" spans="1:10" ht="12" customHeight="1" x14ac:dyDescent="0.3">
      <c r="A3118" s="597" t="s">
        <v>21</v>
      </c>
      <c r="B3118" s="597" t="s">
        <v>242</v>
      </c>
      <c r="C3118" s="597" t="s">
        <v>2354</v>
      </c>
      <c r="D3118" s="597" t="s">
        <v>251</v>
      </c>
      <c r="E3118" s="597" t="s">
        <v>4</v>
      </c>
      <c r="F3118" s="597" t="s">
        <v>2357</v>
      </c>
      <c r="G3118" s="597" t="s">
        <v>229</v>
      </c>
      <c r="H3118" s="598" t="str">
        <f t="shared" si="98"/>
        <v>PESQUISA APLICADA;INSTITUIÇÃO CREDENCIADA;;PRIVADA;NÃO;SERVICOS;TAXA DE INSCRIÇÃO EM CONGRESSO OU EVENTO</v>
      </c>
      <c r="I3118" s="599" t="s">
        <v>1575</v>
      </c>
      <c r="J3118" s="600" t="str">
        <f t="shared" si="99"/>
        <v/>
      </c>
    </row>
    <row r="3119" spans="1:10" ht="12" customHeight="1" x14ac:dyDescent="0.3">
      <c r="A3119" s="597" t="s">
        <v>21</v>
      </c>
      <c r="B3119" s="597" t="s">
        <v>242</v>
      </c>
      <c r="C3119" s="597" t="s">
        <v>2354</v>
      </c>
      <c r="D3119" s="597" t="s">
        <v>251</v>
      </c>
      <c r="E3119" s="597" t="s">
        <v>4</v>
      </c>
      <c r="F3119" s="597" t="s">
        <v>2360</v>
      </c>
      <c r="G3119" s="597" t="s">
        <v>2064</v>
      </c>
      <c r="H3119" s="598" t="str">
        <f t="shared" si="98"/>
        <v>PESQUISA APLICADA;INSTITUIÇÃO CREDENCIADA;;PRIVADA;NÃO;SERVICOS - TIB;SERVIÇO DE TIB</v>
      </c>
      <c r="I3119" s="599" t="s">
        <v>1567</v>
      </c>
      <c r="J3119" s="600" t="str">
        <f t="shared" si="99"/>
        <v>DESPESA NÃO ADMITIDA COM RECURSOS DA CLÁUSULA DE P,D&amp;I, CONSIDERANDO O EXECUTOR E A QUALIFICAÇÃO DO PROJETO OU PROGRAMA</v>
      </c>
    </row>
    <row r="3120" spans="1:10" ht="12" customHeight="1" x14ac:dyDescent="0.3">
      <c r="A3120" s="597" t="s">
        <v>21</v>
      </c>
      <c r="B3120" s="597" t="s">
        <v>242</v>
      </c>
      <c r="C3120" s="597" t="s">
        <v>2354</v>
      </c>
      <c r="D3120" s="597" t="s">
        <v>251</v>
      </c>
      <c r="E3120" s="597" t="s">
        <v>4</v>
      </c>
      <c r="F3120" s="597" t="s">
        <v>2360</v>
      </c>
      <c r="G3120" s="597" t="s">
        <v>2057</v>
      </c>
      <c r="H3120" s="598" t="str">
        <f t="shared" si="98"/>
        <v>PESQUISA APLICADA;INSTITUIÇÃO CREDENCIADA;;PRIVADA;NÃO;SERVICOS - TIB;SERVIÇO DE TREINAMENTO, SUPORTE E QUALIFICAÇÃO</v>
      </c>
      <c r="I3120" s="599" t="s">
        <v>1567</v>
      </c>
      <c r="J3120" s="600" t="str">
        <f t="shared" si="99"/>
        <v>DESPESA NÃO ADMITIDA COM RECURSOS DA CLÁUSULA DE P,D&amp;I, CONSIDERANDO O EXECUTOR E A QUALIFICAÇÃO DO PROJETO OU PROGRAMA</v>
      </c>
    </row>
    <row r="3121" spans="1:10" ht="12" customHeight="1" x14ac:dyDescent="0.3">
      <c r="A3121" s="597" t="s">
        <v>21</v>
      </c>
      <c r="B3121" s="597" t="s">
        <v>242</v>
      </c>
      <c r="C3121" s="597" t="s">
        <v>2354</v>
      </c>
      <c r="D3121" s="597" t="s">
        <v>251</v>
      </c>
      <c r="E3121" s="597" t="s">
        <v>4</v>
      </c>
      <c r="F3121" s="597" t="s">
        <v>2360</v>
      </c>
      <c r="G3121" s="597" t="s">
        <v>2056</v>
      </c>
      <c r="H3121" s="598" t="str">
        <f t="shared" si="98"/>
        <v>PESQUISA APLICADA;INSTITUIÇÃO CREDENCIADA;;PRIVADA;NÃO;SERVICOS - TIB;SERVIÇO ESPECIALIZADO PARA TIB - NORMALIZAÇÃO</v>
      </c>
      <c r="I3121" s="599" t="s">
        <v>1567</v>
      </c>
      <c r="J3121" s="600" t="str">
        <f t="shared" si="99"/>
        <v>DESPESA NÃO ADMITIDA COM RECURSOS DA CLÁUSULA DE P,D&amp;I, CONSIDERANDO O EXECUTOR E A QUALIFICAÇÃO DO PROJETO OU PROGRAMA</v>
      </c>
    </row>
    <row r="3122" spans="1:10" ht="12" customHeight="1" x14ac:dyDescent="0.3">
      <c r="A3122" s="597" t="s">
        <v>21</v>
      </c>
      <c r="B3122" s="597" t="s">
        <v>242</v>
      </c>
      <c r="C3122" s="597" t="s">
        <v>2354</v>
      </c>
      <c r="D3122" s="597" t="s">
        <v>251</v>
      </c>
      <c r="E3122" s="597" t="s">
        <v>4</v>
      </c>
      <c r="F3122" s="597" t="s">
        <v>1648</v>
      </c>
      <c r="G3122" s="597" t="s">
        <v>2202</v>
      </c>
      <c r="H3122" s="598" t="str">
        <f t="shared" si="98"/>
        <v>PESQUISA APLICADA;INSTITUIÇÃO CREDENCIADA;;PRIVADA;NÃO;TESTES OPERACIONAIS;NA</v>
      </c>
      <c r="I3122" s="599" t="s">
        <v>1567</v>
      </c>
      <c r="J3122" s="600" t="str">
        <f t="shared" si="99"/>
        <v>DESPESA NÃO ADMITIDA COM RECURSOS DA CLÁUSULA DE P,D&amp;I, CONSIDERANDO O EXECUTOR E A QUALIFICAÇÃO DO PROJETO OU PROGRAMA</v>
      </c>
    </row>
    <row r="3123" spans="1:10" ht="12" customHeight="1" x14ac:dyDescent="0.3">
      <c r="A3123" s="597" t="s">
        <v>21</v>
      </c>
      <c r="B3123" s="597" t="s">
        <v>242</v>
      </c>
      <c r="C3123" s="597" t="s">
        <v>2354</v>
      </c>
      <c r="D3123" s="597" t="s">
        <v>251</v>
      </c>
      <c r="E3123" s="597" t="s">
        <v>4</v>
      </c>
      <c r="F3123" s="597" t="s">
        <v>281</v>
      </c>
      <c r="G3123" s="597" t="s">
        <v>2202</v>
      </c>
      <c r="H3123" s="598" t="str">
        <f t="shared" si="98"/>
        <v>PESQUISA APLICADA;INSTITUIÇÃO CREDENCIADA;;PRIVADA;NÃO;TRIBUTOS;NA</v>
      </c>
      <c r="I3123" s="599" t="s">
        <v>1575</v>
      </c>
      <c r="J3123" s="600" t="str">
        <f t="shared" si="99"/>
        <v/>
      </c>
    </row>
    <row r="3124" spans="1:10" ht="12" customHeight="1" x14ac:dyDescent="0.3">
      <c r="A3124" s="597" t="s">
        <v>21</v>
      </c>
      <c r="B3124" s="597" t="s">
        <v>242</v>
      </c>
      <c r="C3124" s="597" t="s">
        <v>2354</v>
      </c>
      <c r="D3124" s="597" t="s">
        <v>251</v>
      </c>
      <c r="E3124" s="597" t="s">
        <v>3</v>
      </c>
      <c r="F3124" s="597" t="s">
        <v>1646</v>
      </c>
      <c r="G3124" s="597" t="s">
        <v>2050</v>
      </c>
      <c r="H3124" s="598" t="str">
        <f t="shared" si="98"/>
        <v>PESQUISA APLICADA;INSTITUIÇÃO CREDENCIADA;;PRIVADA;SIM;CAPACITACAO DE FORNECEDORES;BENS E MATERIAIS - CABEÇA DE SÉRIE E LOTE PILOTO</v>
      </c>
      <c r="I3124" s="599" t="s">
        <v>1567</v>
      </c>
      <c r="J3124" s="600" t="str">
        <f t="shared" si="99"/>
        <v>DESPESA NÃO ADMITIDA COM RECURSOS DA CLÁUSULA DE P,D&amp;I, CONSIDERANDO O EXECUTOR E A QUALIFICAÇÃO DO PROJETO OU PROGRAMA</v>
      </c>
    </row>
    <row r="3125" spans="1:10" ht="12" customHeight="1" x14ac:dyDescent="0.3">
      <c r="A3125" s="597" t="s">
        <v>21</v>
      </c>
      <c r="B3125" s="597" t="s">
        <v>242</v>
      </c>
      <c r="C3125" s="597" t="s">
        <v>2354</v>
      </c>
      <c r="D3125" s="597" t="s">
        <v>251</v>
      </c>
      <c r="E3125" s="597" t="s">
        <v>3</v>
      </c>
      <c r="F3125" s="597" t="s">
        <v>1646</v>
      </c>
      <c r="G3125" s="597" t="s">
        <v>2053</v>
      </c>
      <c r="H3125" s="598" t="str">
        <f t="shared" si="98"/>
        <v>PESQUISA APLICADA;INSTITUIÇÃO CREDENCIADA;;PRIVADA;SIM;CAPACITACAO DE FORNECEDORES;EQUIPAMENTOS E MATERIAIS - PRIMEIRO LOTE</v>
      </c>
      <c r="I3125" s="599" t="s">
        <v>1567</v>
      </c>
      <c r="J3125" s="600" t="str">
        <f t="shared" si="99"/>
        <v>DESPESA NÃO ADMITIDA COM RECURSOS DA CLÁUSULA DE P,D&amp;I, CONSIDERANDO O EXECUTOR E A QUALIFICAÇÃO DO PROJETO OU PROGRAMA</v>
      </c>
    </row>
    <row r="3126" spans="1:10" ht="12" customHeight="1" x14ac:dyDescent="0.3">
      <c r="A3126" s="597" t="s">
        <v>21</v>
      </c>
      <c r="B3126" s="597" t="s">
        <v>242</v>
      </c>
      <c r="C3126" s="597" t="s">
        <v>2354</v>
      </c>
      <c r="D3126" s="597" t="s">
        <v>251</v>
      </c>
      <c r="E3126" s="597" t="s">
        <v>3</v>
      </c>
      <c r="F3126" s="597" t="s">
        <v>1646</v>
      </c>
      <c r="G3126" s="597" t="s">
        <v>260</v>
      </c>
      <c r="H3126" s="598" t="str">
        <f t="shared" si="98"/>
        <v>PESQUISA APLICADA;INSTITUIÇÃO CREDENCIADA;;PRIVADA;SIM;CAPACITACAO DE FORNECEDORES;EQUIPAMENTOS LABORATORIAIS</v>
      </c>
      <c r="I3126" s="599" t="s">
        <v>1567</v>
      </c>
      <c r="J3126" s="600" t="str">
        <f t="shared" si="99"/>
        <v>DESPESA NÃO ADMITIDA COM RECURSOS DA CLÁUSULA DE P,D&amp;I, CONSIDERANDO O EXECUTOR E A QUALIFICAÇÃO DO PROJETO OU PROGRAMA</v>
      </c>
    </row>
    <row r="3127" spans="1:10" ht="12" customHeight="1" x14ac:dyDescent="0.3">
      <c r="A3127" s="597" t="s">
        <v>21</v>
      </c>
      <c r="B3127" s="597" t="s">
        <v>242</v>
      </c>
      <c r="C3127" s="597" t="s">
        <v>2354</v>
      </c>
      <c r="D3127" s="597" t="s">
        <v>251</v>
      </c>
      <c r="E3127" s="597" t="s">
        <v>3</v>
      </c>
      <c r="F3127" s="597" t="s">
        <v>1646</v>
      </c>
      <c r="G3127" s="597" t="s">
        <v>2052</v>
      </c>
      <c r="H3127" s="598" t="str">
        <f t="shared" si="98"/>
        <v>PESQUISA APLICADA;INSTITUIÇÃO CREDENCIADA;;PRIVADA;SIM;CAPACITACAO DE FORNECEDORES;ESTUDOS DE VIABILIDADE TÉCNICA E ECONÔMICA</v>
      </c>
      <c r="I3127" s="599" t="s">
        <v>1567</v>
      </c>
      <c r="J3127" s="600" t="str">
        <f t="shared" si="99"/>
        <v>DESPESA NÃO ADMITIDA COM RECURSOS DA CLÁUSULA DE P,D&amp;I, CONSIDERANDO O EXECUTOR E A QUALIFICAÇÃO DO PROJETO OU PROGRAMA</v>
      </c>
    </row>
    <row r="3128" spans="1:10" ht="12" customHeight="1" x14ac:dyDescent="0.3">
      <c r="A3128" s="597" t="s">
        <v>21</v>
      </c>
      <c r="B3128" s="597" t="s">
        <v>242</v>
      </c>
      <c r="C3128" s="597" t="s">
        <v>2354</v>
      </c>
      <c r="D3128" s="597" t="s">
        <v>251</v>
      </c>
      <c r="E3128" s="597" t="s">
        <v>3</v>
      </c>
      <c r="F3128" s="597" t="s">
        <v>1646</v>
      </c>
      <c r="G3128" s="597" t="s">
        <v>2051</v>
      </c>
      <c r="H3128" s="598" t="str">
        <f t="shared" si="98"/>
        <v>PESQUISA APLICADA;INSTITUIÇÃO CREDENCIADA;;PRIVADA;SIM;CAPACITACAO DE FORNECEDORES;SERVIÇOS - CABEÇA DE SÉRIE E LOTE PILOTO</v>
      </c>
      <c r="I3128" s="599" t="s">
        <v>1567</v>
      </c>
      <c r="J3128" s="600" t="str">
        <f t="shared" si="99"/>
        <v>DESPESA NÃO ADMITIDA COM RECURSOS DA CLÁUSULA DE P,D&amp;I, CONSIDERANDO O EXECUTOR E A QUALIFICAÇÃO DO PROJETO OU PROGRAMA</v>
      </c>
    </row>
    <row r="3129" spans="1:10" ht="12" customHeight="1" x14ac:dyDescent="0.3">
      <c r="A3129" s="597" t="s">
        <v>21</v>
      </c>
      <c r="B3129" s="597" t="s">
        <v>242</v>
      </c>
      <c r="C3129" s="597" t="s">
        <v>2354</v>
      </c>
      <c r="D3129" s="597" t="s">
        <v>251</v>
      </c>
      <c r="E3129" s="597" t="s">
        <v>3</v>
      </c>
      <c r="F3129" s="597" t="s">
        <v>1646</v>
      </c>
      <c r="G3129" s="597" t="s">
        <v>2054</v>
      </c>
      <c r="H3129" s="598" t="str">
        <f t="shared" si="98"/>
        <v>PESQUISA APLICADA;INSTITUIÇÃO CREDENCIADA;;PRIVADA;SIM;CAPACITACAO DE FORNECEDORES;SERVIÇOS - OPERACIONALIZAÇÃO DE EQUIPAMENTOS</v>
      </c>
      <c r="I3129" s="599" t="s">
        <v>1567</v>
      </c>
      <c r="J3129" s="600" t="str">
        <f t="shared" si="99"/>
        <v>DESPESA NÃO ADMITIDA COM RECURSOS DA CLÁUSULA DE P,D&amp;I, CONSIDERANDO O EXECUTOR E A QUALIFICAÇÃO DO PROJETO OU PROGRAMA</v>
      </c>
    </row>
    <row r="3130" spans="1:10" ht="12" customHeight="1" x14ac:dyDescent="0.3">
      <c r="A3130" s="597" t="s">
        <v>21</v>
      </c>
      <c r="B3130" s="597" t="s">
        <v>242</v>
      </c>
      <c r="C3130" s="597" t="s">
        <v>2354</v>
      </c>
      <c r="D3130" s="597" t="s">
        <v>251</v>
      </c>
      <c r="E3130" s="597" t="s">
        <v>3</v>
      </c>
      <c r="F3130" s="597" t="s">
        <v>2362</v>
      </c>
      <c r="G3130" s="597" t="s">
        <v>2202</v>
      </c>
      <c r="H3130" s="598" t="str">
        <f t="shared" si="98"/>
        <v>PESQUISA APLICADA;INSTITUIÇÃO CREDENCIADA;;PRIVADA;SIM;CUSTOS DIRETOS;NA</v>
      </c>
      <c r="I3130" s="599" t="s">
        <v>1575</v>
      </c>
      <c r="J3130" s="600" t="str">
        <f t="shared" si="99"/>
        <v/>
      </c>
    </row>
    <row r="3131" spans="1:10" ht="12" customHeight="1" x14ac:dyDescent="0.3">
      <c r="A3131" s="597" t="s">
        <v>21</v>
      </c>
      <c r="B3131" s="597" t="s">
        <v>242</v>
      </c>
      <c r="C3131" s="597" t="s">
        <v>2354</v>
      </c>
      <c r="D3131" s="597" t="s">
        <v>251</v>
      </c>
      <c r="E3131" s="597" t="s">
        <v>3</v>
      </c>
      <c r="F3131" s="597" t="s">
        <v>1643</v>
      </c>
      <c r="G3131" s="597" t="s">
        <v>2202</v>
      </c>
      <c r="H3131" s="598" t="str">
        <f t="shared" si="98"/>
        <v>PESQUISA APLICADA;INSTITUIÇÃO CREDENCIADA;;PRIVADA;SIM;DIARIAS E AJUDA DE CUSTO;NA</v>
      </c>
      <c r="I3131" s="599" t="s">
        <v>1575</v>
      </c>
      <c r="J3131" s="600" t="str">
        <f t="shared" si="99"/>
        <v/>
      </c>
    </row>
    <row r="3132" spans="1:10" ht="12" customHeight="1" x14ac:dyDescent="0.3">
      <c r="A3132" s="597" t="s">
        <v>21</v>
      </c>
      <c r="B3132" s="597" t="s">
        <v>242</v>
      </c>
      <c r="C3132" s="597" t="s">
        <v>2354</v>
      </c>
      <c r="D3132" s="597" t="s">
        <v>251</v>
      </c>
      <c r="E3132" s="597" t="s">
        <v>3</v>
      </c>
      <c r="F3132" s="597" t="s">
        <v>1645</v>
      </c>
      <c r="G3132" s="597" t="s">
        <v>2361</v>
      </c>
      <c r="H3132" s="598" t="str">
        <f t="shared" si="98"/>
        <v>PESQUISA APLICADA;INSTITUIÇÃO CREDENCIADA;;PRIVADA;SIM;EQUIPAMENTO E MATERIAL PERMANENTE;EQUIPAMENTO</v>
      </c>
      <c r="I3132" s="599" t="s">
        <v>1575</v>
      </c>
      <c r="J3132" s="600" t="str">
        <f t="shared" si="99"/>
        <v/>
      </c>
    </row>
    <row r="3133" spans="1:10" ht="12" customHeight="1" x14ac:dyDescent="0.3">
      <c r="A3133" s="597" t="s">
        <v>21</v>
      </c>
      <c r="B3133" s="597" t="s">
        <v>242</v>
      </c>
      <c r="C3133" s="597" t="s">
        <v>2354</v>
      </c>
      <c r="D3133" s="597" t="s">
        <v>251</v>
      </c>
      <c r="E3133" s="597" t="s">
        <v>3</v>
      </c>
      <c r="F3133" s="597" t="s">
        <v>1645</v>
      </c>
      <c r="G3133" s="597" t="s">
        <v>1248</v>
      </c>
      <c r="H3133" s="598" t="str">
        <f t="shared" si="98"/>
        <v>PESQUISA APLICADA;INSTITUIÇÃO CREDENCIADA;;PRIVADA;SIM;EQUIPAMENTO E MATERIAL PERMANENTE;MATERIAL PERMANENTE</v>
      </c>
      <c r="I3133" s="599" t="s">
        <v>1575</v>
      </c>
      <c r="J3133" s="600" t="str">
        <f t="shared" si="99"/>
        <v/>
      </c>
    </row>
    <row r="3134" spans="1:10" ht="12" customHeight="1" x14ac:dyDescent="0.3">
      <c r="A3134" s="597" t="s">
        <v>21</v>
      </c>
      <c r="B3134" s="597" t="s">
        <v>242</v>
      </c>
      <c r="C3134" s="597" t="s">
        <v>2354</v>
      </c>
      <c r="D3134" s="597" t="s">
        <v>251</v>
      </c>
      <c r="E3134" s="597" t="s">
        <v>3</v>
      </c>
      <c r="F3134" s="597" t="s">
        <v>448</v>
      </c>
      <c r="G3134" s="597" t="s">
        <v>2062</v>
      </c>
      <c r="H3134" s="598" t="str">
        <f t="shared" si="98"/>
        <v>PESQUISA APLICADA;INSTITUIÇÃO CREDENCIADA;;PRIVADA;SIM;EQUIPE;BOLSA - ALUNO DE GRADUAÇÃO OU PÓS-GRADUAÇÃO</v>
      </c>
      <c r="I3134" s="599" t="s">
        <v>1575</v>
      </c>
      <c r="J3134" s="600" t="str">
        <f t="shared" si="99"/>
        <v/>
      </c>
    </row>
    <row r="3135" spans="1:10" ht="12" customHeight="1" x14ac:dyDescent="0.3">
      <c r="A3135" s="597" t="s">
        <v>21</v>
      </c>
      <c r="B3135" s="597" t="s">
        <v>242</v>
      </c>
      <c r="C3135" s="597" t="s">
        <v>2354</v>
      </c>
      <c r="D3135" s="597" t="s">
        <v>251</v>
      </c>
      <c r="E3135" s="597" t="s">
        <v>3</v>
      </c>
      <c r="F3135" s="597" t="s">
        <v>448</v>
      </c>
      <c r="G3135" s="597" t="s">
        <v>2061</v>
      </c>
      <c r="H3135" s="598" t="str">
        <f t="shared" si="98"/>
        <v>PESQUISA APLICADA;INSTITUIÇÃO CREDENCIADA;;PRIVADA;SIM;EQUIPE;BOLSA - DOCENTE OU PESQUISADOR DA INSTITUIÇÃO</v>
      </c>
      <c r="I3135" s="599" t="s">
        <v>1575</v>
      </c>
      <c r="J3135" s="600" t="str">
        <f t="shared" si="99"/>
        <v/>
      </c>
    </row>
    <row r="3136" spans="1:10" ht="12" customHeight="1" x14ac:dyDescent="0.3">
      <c r="A3136" s="597" t="s">
        <v>21</v>
      </c>
      <c r="B3136" s="597" t="s">
        <v>242</v>
      </c>
      <c r="C3136" s="597" t="s">
        <v>2354</v>
      </c>
      <c r="D3136" s="597" t="s">
        <v>251</v>
      </c>
      <c r="E3136" s="597" t="s">
        <v>3</v>
      </c>
      <c r="F3136" s="597" t="s">
        <v>448</v>
      </c>
      <c r="G3136" s="597" t="s">
        <v>2063</v>
      </c>
      <c r="H3136" s="598" t="str">
        <f t="shared" si="98"/>
        <v>PESQUISA APLICADA;INSTITUIÇÃO CREDENCIADA;;PRIVADA;SIM;EQUIPE;BOLSA - PESQUISADOR VISITANTE</v>
      </c>
      <c r="I3136" s="599" t="s">
        <v>1575</v>
      </c>
      <c r="J3136" s="600" t="str">
        <f t="shared" si="99"/>
        <v/>
      </c>
    </row>
    <row r="3137" spans="1:10" ht="12" customHeight="1" x14ac:dyDescent="0.3">
      <c r="A3137" s="597" t="s">
        <v>21</v>
      </c>
      <c r="B3137" s="597" t="s">
        <v>242</v>
      </c>
      <c r="C3137" s="597" t="s">
        <v>2354</v>
      </c>
      <c r="D3137" s="597" t="s">
        <v>251</v>
      </c>
      <c r="E3137" s="597" t="s">
        <v>3</v>
      </c>
      <c r="F3137" s="597" t="s">
        <v>448</v>
      </c>
      <c r="G3137" s="597" t="s">
        <v>1641</v>
      </c>
      <c r="H3137" s="598" t="str">
        <f t="shared" si="98"/>
        <v>PESQUISA APLICADA;INSTITUIÇÃO CREDENCIADA;;PRIVADA;SIM;EQUIPE;REMUNERAÇÃO DIRETA</v>
      </c>
      <c r="I3137" s="599" t="s">
        <v>1575</v>
      </c>
      <c r="J3137" s="600" t="str">
        <f t="shared" si="99"/>
        <v/>
      </c>
    </row>
    <row r="3138" spans="1:10" ht="12" customHeight="1" x14ac:dyDescent="0.3">
      <c r="A3138" s="597" t="s">
        <v>21</v>
      </c>
      <c r="B3138" s="597" t="s">
        <v>242</v>
      </c>
      <c r="C3138" s="597" t="s">
        <v>2354</v>
      </c>
      <c r="D3138" s="597" t="s">
        <v>251</v>
      </c>
      <c r="E3138" s="597" t="s">
        <v>3</v>
      </c>
      <c r="F3138" s="597" t="s">
        <v>1642</v>
      </c>
      <c r="G3138" s="597" t="s">
        <v>2202</v>
      </c>
      <c r="H3138" s="598" t="str">
        <f t="shared" si="98"/>
        <v>PESQUISA APLICADA;INSTITUIÇÃO CREDENCIADA;;PRIVADA;SIM;MATERIAL DE CONSUMO;NA</v>
      </c>
      <c r="I3138" s="599" t="s">
        <v>1575</v>
      </c>
      <c r="J3138" s="600" t="str">
        <f t="shared" si="99"/>
        <v/>
      </c>
    </row>
    <row r="3139" spans="1:10" ht="12" customHeight="1" x14ac:dyDescent="0.3">
      <c r="A3139" s="597" t="s">
        <v>21</v>
      </c>
      <c r="B3139" s="597" t="s">
        <v>242</v>
      </c>
      <c r="C3139" s="597" t="s">
        <v>2354</v>
      </c>
      <c r="D3139" s="597" t="s">
        <v>251</v>
      </c>
      <c r="E3139" s="597" t="s">
        <v>3</v>
      </c>
      <c r="F3139" s="597" t="s">
        <v>1644</v>
      </c>
      <c r="G3139" s="597" t="s">
        <v>2066</v>
      </c>
      <c r="H3139" s="598" t="str">
        <f t="shared" ref="H3139:H3201" si="100">CONCATENATE(A3139,$H$2,B3139,$H$2,C3139,$H$2,D3139,$H$2,E3139,$H$2,F3139,$H$2,G3139)</f>
        <v>PESQUISA APLICADA;INSTITUIÇÃO CREDENCIADA;;PRIVADA;SIM;OBRAS E INSTALACOES;AMPLIAÇÃO DE ÁREA DE EDIFICAÇÃO</v>
      </c>
      <c r="I3139" s="599" t="s">
        <v>1567</v>
      </c>
      <c r="J3139" s="600" t="str">
        <f t="shared" ref="J3139:J3201" si="101">IF(I3139="N",J$3,"")</f>
        <v>DESPESA NÃO ADMITIDA COM RECURSOS DA CLÁUSULA DE P,D&amp;I, CONSIDERANDO O EXECUTOR E A QUALIFICAÇÃO DO PROJETO OU PROGRAMA</v>
      </c>
    </row>
    <row r="3140" spans="1:10" ht="12" customHeight="1" x14ac:dyDescent="0.3">
      <c r="A3140" s="597" t="s">
        <v>21</v>
      </c>
      <c r="B3140" s="597" t="s">
        <v>242</v>
      </c>
      <c r="C3140" s="597" t="s">
        <v>2354</v>
      </c>
      <c r="D3140" s="597" t="s">
        <v>251</v>
      </c>
      <c r="E3140" s="597" t="s">
        <v>3</v>
      </c>
      <c r="F3140" s="597" t="s">
        <v>1644</v>
      </c>
      <c r="G3140" s="597" t="s">
        <v>258</v>
      </c>
      <c r="H3140" s="598" t="str">
        <f t="shared" si="100"/>
        <v>PESQUISA APLICADA;INSTITUIÇÃO CREDENCIADA;;PRIVADA;SIM;OBRAS E INSTALACOES;CONSTRUÇÃO DE NOVA EDIFICAÇÃO</v>
      </c>
      <c r="I3140" s="599" t="s">
        <v>1567</v>
      </c>
      <c r="J3140" s="600" t="str">
        <f t="shared" si="101"/>
        <v>DESPESA NÃO ADMITIDA COM RECURSOS DA CLÁUSULA DE P,D&amp;I, CONSIDERANDO O EXECUTOR E A QUALIFICAÇÃO DO PROJETO OU PROGRAMA</v>
      </c>
    </row>
    <row r="3141" spans="1:10" ht="12" customHeight="1" x14ac:dyDescent="0.3">
      <c r="A3141" s="597" t="s">
        <v>21</v>
      </c>
      <c r="B3141" s="597" t="s">
        <v>242</v>
      </c>
      <c r="C3141" s="597" t="s">
        <v>2354</v>
      </c>
      <c r="D3141" s="597" t="s">
        <v>251</v>
      </c>
      <c r="E3141" s="597" t="s">
        <v>3</v>
      </c>
      <c r="F3141" s="597" t="s">
        <v>1644</v>
      </c>
      <c r="G3141" s="597" t="s">
        <v>2067</v>
      </c>
      <c r="H3141" s="598" t="str">
        <f t="shared" si="100"/>
        <v>PESQUISA APLICADA;INSTITUIÇÃO CREDENCIADA;;PRIVADA;SIM;OBRAS E INSTALACOES;PROJETO EXECUTIVO E ESTUDOS TÉCNICOS</v>
      </c>
      <c r="I3141" s="599" t="s">
        <v>1567</v>
      </c>
      <c r="J3141" s="600" t="str">
        <f t="shared" si="101"/>
        <v>DESPESA NÃO ADMITIDA COM RECURSOS DA CLÁUSULA DE P,D&amp;I, CONSIDERANDO O EXECUTOR E A QUALIFICAÇÃO DO PROJETO OU PROGRAMA</v>
      </c>
    </row>
    <row r="3142" spans="1:10" ht="12" customHeight="1" x14ac:dyDescent="0.3">
      <c r="A3142" s="597" t="s">
        <v>21</v>
      </c>
      <c r="B3142" s="597" t="s">
        <v>242</v>
      </c>
      <c r="C3142" s="597" t="s">
        <v>2354</v>
      </c>
      <c r="D3142" s="597" t="s">
        <v>251</v>
      </c>
      <c r="E3142" s="597" t="s">
        <v>3</v>
      </c>
      <c r="F3142" s="597" t="s">
        <v>1644</v>
      </c>
      <c r="G3142" s="597" t="s">
        <v>219</v>
      </c>
      <c r="H3142" s="598" t="str">
        <f t="shared" si="100"/>
        <v>PESQUISA APLICADA;INSTITUIÇÃO CREDENCIADA;;PRIVADA;SIM;OBRAS E INSTALACOES;REFORMA DE EDIFICAÇÃO</v>
      </c>
      <c r="I3142" s="599" t="s">
        <v>1567</v>
      </c>
      <c r="J3142" s="600" t="str">
        <f t="shared" si="101"/>
        <v>DESPESA NÃO ADMITIDA COM RECURSOS DA CLÁUSULA DE P,D&amp;I, CONSIDERANDO O EXECUTOR E A QUALIFICAÇÃO DO PROJETO OU PROGRAMA</v>
      </c>
    </row>
    <row r="3143" spans="1:10" ht="12" customHeight="1" x14ac:dyDescent="0.3">
      <c r="A3143" s="597" t="s">
        <v>21</v>
      </c>
      <c r="B3143" s="597" t="s">
        <v>242</v>
      </c>
      <c r="C3143" s="597" t="s">
        <v>2354</v>
      </c>
      <c r="D3143" s="597" t="s">
        <v>251</v>
      </c>
      <c r="E3143" s="597" t="s">
        <v>3</v>
      </c>
      <c r="F3143" s="597" t="s">
        <v>1644</v>
      </c>
      <c r="G3143" s="597" t="s">
        <v>2065</v>
      </c>
      <c r="H3143" s="598" t="str">
        <f t="shared" si="100"/>
        <v>PESQUISA APLICADA;INSTITUIÇÃO CREDENCIADA;;PRIVADA;SIM;OBRAS E INSTALACOES;SERVIÇO TÉCNICO DE APOIO - INFRAESTRUTURA</v>
      </c>
      <c r="I3143" s="599" t="s">
        <v>1575</v>
      </c>
      <c r="J3143" s="600" t="str">
        <f t="shared" si="101"/>
        <v/>
      </c>
    </row>
    <row r="3144" spans="1:10" ht="12" customHeight="1" x14ac:dyDescent="0.3">
      <c r="A3144" s="597" t="s">
        <v>21</v>
      </c>
      <c r="B3144" s="597" t="s">
        <v>242</v>
      </c>
      <c r="C3144" s="597" t="s">
        <v>2354</v>
      </c>
      <c r="D3144" s="597" t="s">
        <v>251</v>
      </c>
      <c r="E3144" s="597" t="s">
        <v>3</v>
      </c>
      <c r="F3144" s="597" t="s">
        <v>10</v>
      </c>
      <c r="G3144" s="597" t="s">
        <v>1649</v>
      </c>
      <c r="H3144" s="598" t="str">
        <f t="shared" si="100"/>
        <v>PESQUISA APLICADA;INSTITUIÇÃO CREDENCIADA;;PRIVADA;SIM;OUTRAS DESPESAS;DESPESA DE IMPORTACAO</v>
      </c>
      <c r="I3144" s="599" t="s">
        <v>1575</v>
      </c>
      <c r="J3144" s="600" t="str">
        <f t="shared" si="101"/>
        <v/>
      </c>
    </row>
    <row r="3145" spans="1:10" ht="12" customHeight="1" x14ac:dyDescent="0.3">
      <c r="A3145" s="597" t="s">
        <v>21</v>
      </c>
      <c r="B3145" s="597" t="s">
        <v>242</v>
      </c>
      <c r="C3145" s="597" t="s">
        <v>2354</v>
      </c>
      <c r="D3145" s="597" t="s">
        <v>251</v>
      </c>
      <c r="E3145" s="597" t="s">
        <v>3</v>
      </c>
      <c r="F3145" s="597" t="s">
        <v>10</v>
      </c>
      <c r="G3145" s="597" t="s">
        <v>1650</v>
      </c>
      <c r="H3145" s="598" t="str">
        <f t="shared" si="100"/>
        <v>PESQUISA APLICADA;INSTITUIÇÃO CREDENCIADA;;PRIVADA;SIM;OUTRAS DESPESAS;DESPESA OPERACIONAL E ADMINISTRATIVA</v>
      </c>
      <c r="I3145" s="599" t="s">
        <v>1575</v>
      </c>
      <c r="J3145" s="600" t="str">
        <f t="shared" si="101"/>
        <v/>
      </c>
    </row>
    <row r="3146" spans="1:10" ht="12" customHeight="1" x14ac:dyDescent="0.3">
      <c r="A3146" s="597" t="s">
        <v>21</v>
      </c>
      <c r="B3146" s="597" t="s">
        <v>242</v>
      </c>
      <c r="C3146" s="597" t="s">
        <v>2354</v>
      </c>
      <c r="D3146" s="597" t="s">
        <v>251</v>
      </c>
      <c r="E3146" s="597" t="s">
        <v>3</v>
      </c>
      <c r="F3146" s="597" t="s">
        <v>10</v>
      </c>
      <c r="G3146" s="597" t="s">
        <v>277</v>
      </c>
      <c r="H3146" s="598" t="str">
        <f t="shared" si="100"/>
        <v>PESQUISA APLICADA;INSTITUIÇÃO CREDENCIADA;;PRIVADA;SIM;OUTRAS DESPESAS;RESSARCIMENTO DE CUSTOS INDIRETOS</v>
      </c>
      <c r="I3146" s="599" t="s">
        <v>1575</v>
      </c>
      <c r="J3146" s="600" t="str">
        <f t="shared" si="101"/>
        <v/>
      </c>
    </row>
    <row r="3147" spans="1:10" ht="12" customHeight="1" x14ac:dyDescent="0.3">
      <c r="A3147" s="597" t="s">
        <v>21</v>
      </c>
      <c r="B3147" s="597" t="s">
        <v>242</v>
      </c>
      <c r="C3147" s="597" t="s">
        <v>2354</v>
      </c>
      <c r="D3147" s="597" t="s">
        <v>251</v>
      </c>
      <c r="E3147" s="597" t="s">
        <v>3</v>
      </c>
      <c r="F3147" s="597" t="s">
        <v>317</v>
      </c>
      <c r="G3147" s="597" t="s">
        <v>2060</v>
      </c>
      <c r="H3147" s="598" t="str">
        <f t="shared" si="100"/>
        <v>PESQUISA APLICADA;INSTITUIÇÃO CREDENCIADA;;PRIVADA;SIM;OUTROS BENS E DIREITOS;DADO GEOLÓGICO, GEOQUÍMICO OU GEOFÍSICO PÚBLICO</v>
      </c>
      <c r="I3147" s="599" t="s">
        <v>1575</v>
      </c>
      <c r="J3147" s="600" t="str">
        <f t="shared" si="101"/>
        <v/>
      </c>
    </row>
    <row r="3148" spans="1:10" ht="12" customHeight="1" x14ac:dyDescent="0.3">
      <c r="A3148" s="597" t="s">
        <v>21</v>
      </c>
      <c r="B3148" s="597" t="s">
        <v>242</v>
      </c>
      <c r="C3148" s="597" t="s">
        <v>2354</v>
      </c>
      <c r="D3148" s="597" t="s">
        <v>251</v>
      </c>
      <c r="E3148" s="597" t="s">
        <v>3</v>
      </c>
      <c r="F3148" s="597" t="s">
        <v>317</v>
      </c>
      <c r="G3148" s="597" t="s">
        <v>220</v>
      </c>
      <c r="H3148" s="598" t="str">
        <f t="shared" si="100"/>
        <v>PESQUISA APLICADA;INSTITUIÇÃO CREDENCIADA;;PRIVADA;SIM;OUTROS BENS E DIREITOS;DADO NÃO REGULADO PELA ANP</v>
      </c>
      <c r="I3148" s="599" t="s">
        <v>1575</v>
      </c>
      <c r="J3148" s="600" t="str">
        <f t="shared" si="101"/>
        <v/>
      </c>
    </row>
    <row r="3149" spans="1:10" ht="12" customHeight="1" x14ac:dyDescent="0.3">
      <c r="A3149" s="597" t="s">
        <v>21</v>
      </c>
      <c r="B3149" s="597" t="s">
        <v>242</v>
      </c>
      <c r="C3149" s="597" t="s">
        <v>2354</v>
      </c>
      <c r="D3149" s="597" t="s">
        <v>251</v>
      </c>
      <c r="E3149" s="597" t="s">
        <v>3</v>
      </c>
      <c r="F3149" s="597" t="s">
        <v>317</v>
      </c>
      <c r="G3149" s="597" t="s">
        <v>215</v>
      </c>
      <c r="H3149" s="598" t="str">
        <f t="shared" si="100"/>
        <v>PESQUISA APLICADA;INSTITUIÇÃO CREDENCIADA;;PRIVADA;SIM;OUTROS BENS E DIREITOS;MATERIAL BIBLIOGRÁFICO</v>
      </c>
      <c r="I3149" s="599" t="s">
        <v>1575</v>
      </c>
      <c r="J3149" s="600" t="str">
        <f t="shared" si="101"/>
        <v/>
      </c>
    </row>
    <row r="3150" spans="1:10" ht="12" customHeight="1" x14ac:dyDescent="0.3">
      <c r="A3150" s="597" t="s">
        <v>21</v>
      </c>
      <c r="B3150" s="597" t="s">
        <v>242</v>
      </c>
      <c r="C3150" s="597" t="s">
        <v>2354</v>
      </c>
      <c r="D3150" s="597" t="s">
        <v>251</v>
      </c>
      <c r="E3150" s="597" t="s">
        <v>3</v>
      </c>
      <c r="F3150" s="597" t="s">
        <v>317</v>
      </c>
      <c r="G3150" s="597" t="s">
        <v>2068</v>
      </c>
      <c r="H3150" s="598" t="str">
        <f t="shared" si="100"/>
        <v>PESQUISA APLICADA;INSTITUIÇÃO CREDENCIADA;;PRIVADA;SIM;OUTROS BENS E DIREITOS;OUTRO (ESPECIFIQUE)</v>
      </c>
      <c r="I3150" s="599" t="s">
        <v>1575</v>
      </c>
      <c r="J3150" s="600" t="str">
        <f t="shared" si="101"/>
        <v/>
      </c>
    </row>
    <row r="3151" spans="1:10" ht="12" customHeight="1" x14ac:dyDescent="0.3">
      <c r="A3151" s="597" t="s">
        <v>21</v>
      </c>
      <c r="B3151" s="597" t="s">
        <v>242</v>
      </c>
      <c r="C3151" s="597" t="s">
        <v>2354</v>
      </c>
      <c r="D3151" s="597" t="s">
        <v>251</v>
      </c>
      <c r="E3151" s="597" t="s">
        <v>3</v>
      </c>
      <c r="F3151" s="597" t="s">
        <v>317</v>
      </c>
      <c r="G3151" s="597" t="s">
        <v>321</v>
      </c>
      <c r="H3151" s="598" t="str">
        <f t="shared" si="100"/>
        <v>PESQUISA APLICADA;INSTITUIÇÃO CREDENCIADA;;PRIVADA;SIM;OUTROS BENS E DIREITOS;SOFTWARE</v>
      </c>
      <c r="I3151" s="599" t="s">
        <v>1575</v>
      </c>
      <c r="J3151" s="600" t="str">
        <f t="shared" si="101"/>
        <v/>
      </c>
    </row>
    <row r="3152" spans="1:10" ht="12" customHeight="1" x14ac:dyDescent="0.3">
      <c r="A3152" s="597" t="s">
        <v>21</v>
      </c>
      <c r="B3152" s="597" t="s">
        <v>242</v>
      </c>
      <c r="C3152" s="597" t="s">
        <v>2354</v>
      </c>
      <c r="D3152" s="597" t="s">
        <v>251</v>
      </c>
      <c r="E3152" s="597" t="s">
        <v>3</v>
      </c>
      <c r="F3152" s="597" t="s">
        <v>409</v>
      </c>
      <c r="G3152" s="597" t="s">
        <v>2202</v>
      </c>
      <c r="H3152" s="598" t="str">
        <f t="shared" si="100"/>
        <v>PESQUISA APLICADA;INSTITUIÇÃO CREDENCIADA;;PRIVADA;SIM;PASSAGENS;NA</v>
      </c>
      <c r="I3152" s="599" t="s">
        <v>1575</v>
      </c>
      <c r="J3152" s="600" t="str">
        <f t="shared" si="101"/>
        <v/>
      </c>
    </row>
    <row r="3153" spans="1:10" ht="12" customHeight="1" x14ac:dyDescent="0.3">
      <c r="A3153" s="597" t="s">
        <v>21</v>
      </c>
      <c r="B3153" s="597" t="s">
        <v>242</v>
      </c>
      <c r="C3153" s="597" t="s">
        <v>2354</v>
      </c>
      <c r="D3153" s="597" t="s">
        <v>251</v>
      </c>
      <c r="E3153" s="597" t="s">
        <v>3</v>
      </c>
      <c r="F3153" s="597" t="s">
        <v>1705</v>
      </c>
      <c r="G3153" s="597" t="s">
        <v>2058</v>
      </c>
      <c r="H3153" s="598" t="str">
        <f t="shared" si="100"/>
        <v>PESQUISA APLICADA;INSTITUIÇÃO CREDENCIADA;;PRIVADA;SIM;PROTOTIPO;MATERIAL OU COMPONENTE - PROTÓTIPO OU UNIDADE PILOTO</v>
      </c>
      <c r="I3153" s="599" t="s">
        <v>1575</v>
      </c>
      <c r="J3153" s="600" t="str">
        <f t="shared" si="101"/>
        <v/>
      </c>
    </row>
    <row r="3154" spans="1:10" ht="12" customHeight="1" x14ac:dyDescent="0.3">
      <c r="A3154" s="597" t="s">
        <v>21</v>
      </c>
      <c r="B3154" s="597" t="s">
        <v>242</v>
      </c>
      <c r="C3154" s="597" t="s">
        <v>2354</v>
      </c>
      <c r="D3154" s="597" t="s">
        <v>251</v>
      </c>
      <c r="E3154" s="597" t="s">
        <v>3</v>
      </c>
      <c r="F3154" s="597" t="s">
        <v>1705</v>
      </c>
      <c r="G3154" s="597" t="s">
        <v>2059</v>
      </c>
      <c r="H3154" s="598" t="str">
        <f t="shared" si="100"/>
        <v>PESQUISA APLICADA;INSTITUIÇÃO CREDENCIADA;;PRIVADA;SIM;PROTOTIPO;SERVIÇO DE TERCEIRO - PROTÓTIPO OU UNIDADE PILOTO</v>
      </c>
      <c r="I3154" s="599" t="s">
        <v>1575</v>
      </c>
      <c r="J3154" s="600" t="str">
        <f t="shared" si="101"/>
        <v/>
      </c>
    </row>
    <row r="3155" spans="1:10" ht="12" customHeight="1" x14ac:dyDescent="0.3">
      <c r="A3155" s="597" t="s">
        <v>21</v>
      </c>
      <c r="B3155" s="597" t="s">
        <v>242</v>
      </c>
      <c r="C3155" s="597" t="s">
        <v>2354</v>
      </c>
      <c r="D3155" s="597" t="s">
        <v>251</v>
      </c>
      <c r="E3155" s="597" t="s">
        <v>3</v>
      </c>
      <c r="F3155" s="597" t="s">
        <v>303</v>
      </c>
      <c r="G3155" s="597" t="s">
        <v>1647</v>
      </c>
      <c r="H3155" s="598" t="str">
        <f t="shared" si="100"/>
        <v>PESQUISA APLICADA;INSTITUIÇÃO CREDENCIADA;;PRIVADA;SIM;RECURSOS HUMANOS;BOLSA</v>
      </c>
      <c r="I3155" s="599" t="s">
        <v>1567</v>
      </c>
      <c r="J3155" s="600" t="str">
        <f t="shared" si="101"/>
        <v>DESPESA NÃO ADMITIDA COM RECURSOS DA CLÁUSULA DE P,D&amp;I, CONSIDERANDO O EXECUTOR E A QUALIFICAÇÃO DO PROJETO OU PROGRAMA</v>
      </c>
    </row>
    <row r="3156" spans="1:10" ht="12" customHeight="1" x14ac:dyDescent="0.3">
      <c r="A3156" s="597" t="s">
        <v>21</v>
      </c>
      <c r="B3156" s="597" t="s">
        <v>242</v>
      </c>
      <c r="C3156" s="597" t="s">
        <v>2354</v>
      </c>
      <c r="D3156" s="597" t="s">
        <v>251</v>
      </c>
      <c r="E3156" s="597" t="s">
        <v>3</v>
      </c>
      <c r="F3156" s="597" t="s">
        <v>303</v>
      </c>
      <c r="G3156" s="597" t="s">
        <v>270</v>
      </c>
      <c r="H3156" s="598" t="str">
        <f t="shared" si="100"/>
        <v>PESQUISA APLICADA;INSTITUIÇÃO CREDENCIADA;;PRIVADA;SIM;RECURSOS HUMANOS;TAXA DE BANCADA</v>
      </c>
      <c r="I3156" s="599" t="s">
        <v>1567</v>
      </c>
      <c r="J3156" s="600" t="str">
        <f t="shared" si="101"/>
        <v>DESPESA NÃO ADMITIDA COM RECURSOS DA CLÁUSULA DE P,D&amp;I, CONSIDERANDO O EXECUTOR E A QUALIFICAÇÃO DO PROJETO OU PROGRAMA</v>
      </c>
    </row>
    <row r="3157" spans="1:10" ht="12" customHeight="1" x14ac:dyDescent="0.3">
      <c r="A3157" s="597" t="s">
        <v>21</v>
      </c>
      <c r="B3157" s="597" t="s">
        <v>242</v>
      </c>
      <c r="C3157" s="597" t="s">
        <v>2354</v>
      </c>
      <c r="D3157" s="597" t="s">
        <v>251</v>
      </c>
      <c r="E3157" s="597" t="s">
        <v>3</v>
      </c>
      <c r="F3157" s="597" t="s">
        <v>2357</v>
      </c>
      <c r="G3157" s="597" t="s">
        <v>232</v>
      </c>
      <c r="H3157" s="598" t="str">
        <f t="shared" si="100"/>
        <v>PESQUISA APLICADA;INSTITUIÇÃO CREDENCIADA;;PRIVADA;SIM;SERVICOS;OUTRO SERVIÇO DE APOIO</v>
      </c>
      <c r="I3157" s="599" t="s">
        <v>1575</v>
      </c>
      <c r="J3157" s="600" t="str">
        <f t="shared" si="101"/>
        <v/>
      </c>
    </row>
    <row r="3158" spans="1:10" ht="12" customHeight="1" x14ac:dyDescent="0.3">
      <c r="A3158" s="597" t="s">
        <v>21</v>
      </c>
      <c r="B3158" s="597" t="s">
        <v>242</v>
      </c>
      <c r="C3158" s="597" t="s">
        <v>2354</v>
      </c>
      <c r="D3158" s="597" t="s">
        <v>251</v>
      </c>
      <c r="E3158" s="597" t="s">
        <v>3</v>
      </c>
      <c r="F3158" s="597" t="s">
        <v>2357</v>
      </c>
      <c r="G3158" s="597" t="s">
        <v>221</v>
      </c>
      <c r="H3158" s="598" t="str">
        <f t="shared" si="100"/>
        <v>PESQUISA APLICADA;INSTITUIÇÃO CREDENCIADA;;PRIVADA;SIM;SERVICOS;PERFURAÇÃO DE POÇO ESTRATIGRÁFICO</v>
      </c>
      <c r="I3158" s="599" t="s">
        <v>1567</v>
      </c>
      <c r="J3158" s="600" t="str">
        <f t="shared" si="101"/>
        <v>DESPESA NÃO ADMITIDA COM RECURSOS DA CLÁUSULA DE P,D&amp;I, CONSIDERANDO O EXECUTOR E A QUALIFICAÇÃO DO PROJETO OU PROGRAMA</v>
      </c>
    </row>
    <row r="3159" spans="1:10" ht="12" customHeight="1" x14ac:dyDescent="0.3">
      <c r="A3159" s="597" t="s">
        <v>21</v>
      </c>
      <c r="B3159" s="597" t="s">
        <v>242</v>
      </c>
      <c r="C3159" s="597" t="s">
        <v>2354</v>
      </c>
      <c r="D3159" s="597" t="s">
        <v>251</v>
      </c>
      <c r="E3159" s="597" t="s">
        <v>3</v>
      </c>
      <c r="F3159" s="597" t="s">
        <v>2357</v>
      </c>
      <c r="G3159" s="597" t="s">
        <v>2055</v>
      </c>
      <c r="H3159" s="598" t="str">
        <f t="shared" si="100"/>
        <v>PESQUISA APLICADA;INSTITUIÇÃO CREDENCIADA;;PRIVADA;SIM;SERVICOS;SERVIÇO DE APOIO PARA AQUISIÇÃO DE DADOS</v>
      </c>
      <c r="I3159" s="599" t="s">
        <v>1567</v>
      </c>
      <c r="J3159" s="600" t="str">
        <f t="shared" si="101"/>
        <v>DESPESA NÃO ADMITIDA COM RECURSOS DA CLÁUSULA DE P,D&amp;I, CONSIDERANDO O EXECUTOR E A QUALIFICAÇÃO DO PROJETO OU PROGRAMA</v>
      </c>
    </row>
    <row r="3160" spans="1:10" ht="12" customHeight="1" x14ac:dyDescent="0.3">
      <c r="A3160" s="597" t="s">
        <v>21</v>
      </c>
      <c r="B3160" s="597" t="s">
        <v>242</v>
      </c>
      <c r="C3160" s="597" t="s">
        <v>2354</v>
      </c>
      <c r="D3160" s="597" t="s">
        <v>251</v>
      </c>
      <c r="E3160" s="597" t="s">
        <v>3</v>
      </c>
      <c r="F3160" s="597" t="s">
        <v>2357</v>
      </c>
      <c r="G3160" s="597" t="s">
        <v>230</v>
      </c>
      <c r="H3160" s="598" t="str">
        <f t="shared" si="100"/>
        <v>PESQUISA APLICADA;INSTITUIÇÃO CREDENCIADA;;PRIVADA;SIM;SERVICOS;SERVIÇO DE EDITORAÇÃO E IMPRESSÃO</v>
      </c>
      <c r="I3160" s="599" t="s">
        <v>1575</v>
      </c>
      <c r="J3160" s="600" t="str">
        <f t="shared" si="101"/>
        <v/>
      </c>
    </row>
    <row r="3161" spans="1:10" ht="12" customHeight="1" x14ac:dyDescent="0.3">
      <c r="A3161" s="597" t="s">
        <v>21</v>
      </c>
      <c r="B3161" s="597" t="s">
        <v>242</v>
      </c>
      <c r="C3161" s="597" t="s">
        <v>2354</v>
      </c>
      <c r="D3161" s="597" t="s">
        <v>251</v>
      </c>
      <c r="E3161" s="597" t="s">
        <v>3</v>
      </c>
      <c r="F3161" s="597" t="s">
        <v>2357</v>
      </c>
      <c r="G3161" s="597" t="s">
        <v>231</v>
      </c>
      <c r="H3161" s="598" t="str">
        <f t="shared" si="100"/>
        <v>PESQUISA APLICADA;INSTITUIÇÃO CREDENCIADA;;PRIVADA;SIM;SERVICOS;SERVIÇO DE LOCOMOÇÃO E TRANSPORTE</v>
      </c>
      <c r="I3161" s="599" t="s">
        <v>1575</v>
      </c>
      <c r="J3161" s="600" t="str">
        <f t="shared" si="101"/>
        <v/>
      </c>
    </row>
    <row r="3162" spans="1:10" ht="12" customHeight="1" x14ac:dyDescent="0.3">
      <c r="A3162" s="597" t="s">
        <v>21</v>
      </c>
      <c r="B3162" s="597" t="s">
        <v>242</v>
      </c>
      <c r="C3162" s="597" t="s">
        <v>2354</v>
      </c>
      <c r="D3162" s="597" t="s">
        <v>251</v>
      </c>
      <c r="E3162" s="597" t="s">
        <v>3</v>
      </c>
      <c r="F3162" s="597" t="s">
        <v>2357</v>
      </c>
      <c r="G3162" s="597" t="s">
        <v>2358</v>
      </c>
      <c r="H3162" s="598" t="str">
        <f t="shared" si="100"/>
        <v>PESQUISA APLICADA;INSTITUIÇÃO CREDENCIADA;;PRIVADA;SIM;SERVICOS;SERVIÇO DE MANUTENÇÃO</v>
      </c>
      <c r="I3162" s="599" t="s">
        <v>1575</v>
      </c>
      <c r="J3162" s="600" t="str">
        <f t="shared" si="101"/>
        <v/>
      </c>
    </row>
    <row r="3163" spans="1:10" ht="12" customHeight="1" x14ac:dyDescent="0.3">
      <c r="A3163" s="597" t="s">
        <v>21</v>
      </c>
      <c r="B3163" s="597" t="s">
        <v>242</v>
      </c>
      <c r="C3163" s="597" t="s">
        <v>2354</v>
      </c>
      <c r="D3163" s="597" t="s">
        <v>251</v>
      </c>
      <c r="E3163" s="597" t="s">
        <v>3</v>
      </c>
      <c r="F3163" s="597" t="s">
        <v>2357</v>
      </c>
      <c r="G3163" s="597" t="s">
        <v>2399</v>
      </c>
      <c r="H3163" s="598" t="str">
        <f t="shared" si="100"/>
        <v>PESQUISA APLICADA;INSTITUIÇÃO CREDENCIADA;;PRIVADA;SIM;SERVICOS;SERVIÇO TÉCNICO ESPECIALIZADO</v>
      </c>
      <c r="I3163" s="599" t="s">
        <v>1575</v>
      </c>
      <c r="J3163" s="600" t="str">
        <f t="shared" si="101"/>
        <v/>
      </c>
    </row>
    <row r="3164" spans="1:10" ht="12" customHeight="1" x14ac:dyDescent="0.3">
      <c r="A3164" s="597" t="s">
        <v>21</v>
      </c>
      <c r="B3164" s="597" t="s">
        <v>242</v>
      </c>
      <c r="C3164" s="597" t="s">
        <v>2354</v>
      </c>
      <c r="D3164" s="597" t="s">
        <v>251</v>
      </c>
      <c r="E3164" s="597" t="s">
        <v>3</v>
      </c>
      <c r="F3164" s="597" t="s">
        <v>2357</v>
      </c>
      <c r="G3164" s="597" t="s">
        <v>2359</v>
      </c>
      <c r="H3164" s="598" t="str">
        <f t="shared" si="100"/>
        <v>PESQUISA APLICADA;INSTITUIÇÃO CREDENCIADA;;PRIVADA;SIM;SERVICOS;SERVIÇOS COMPUTACIONAIS</v>
      </c>
      <c r="I3164" s="599" t="s">
        <v>1575</v>
      </c>
      <c r="J3164" s="600" t="str">
        <f t="shared" si="101"/>
        <v/>
      </c>
    </row>
    <row r="3165" spans="1:10" ht="12" customHeight="1" x14ac:dyDescent="0.3">
      <c r="A3165" s="597" t="s">
        <v>21</v>
      </c>
      <c r="B3165" s="597" t="s">
        <v>242</v>
      </c>
      <c r="C3165" s="597" t="s">
        <v>2354</v>
      </c>
      <c r="D3165" s="597" t="s">
        <v>251</v>
      </c>
      <c r="E3165" s="597" t="s">
        <v>3</v>
      </c>
      <c r="F3165" s="597" t="s">
        <v>2357</v>
      </c>
      <c r="G3165" s="597" t="s">
        <v>229</v>
      </c>
      <c r="H3165" s="598" t="str">
        <f t="shared" si="100"/>
        <v>PESQUISA APLICADA;INSTITUIÇÃO CREDENCIADA;;PRIVADA;SIM;SERVICOS;TAXA DE INSCRIÇÃO EM CONGRESSO OU EVENTO</v>
      </c>
      <c r="I3165" s="599" t="s">
        <v>1575</v>
      </c>
      <c r="J3165" s="600" t="str">
        <f t="shared" si="101"/>
        <v/>
      </c>
    </row>
    <row r="3166" spans="1:10" ht="12" customHeight="1" x14ac:dyDescent="0.3">
      <c r="A3166" s="597" t="s">
        <v>21</v>
      </c>
      <c r="B3166" s="597" t="s">
        <v>242</v>
      </c>
      <c r="C3166" s="597" t="s">
        <v>2354</v>
      </c>
      <c r="D3166" s="597" t="s">
        <v>251</v>
      </c>
      <c r="E3166" s="597" t="s">
        <v>3</v>
      </c>
      <c r="F3166" s="597" t="s">
        <v>2360</v>
      </c>
      <c r="G3166" s="597" t="s">
        <v>2064</v>
      </c>
      <c r="H3166" s="598" t="str">
        <f t="shared" si="100"/>
        <v>PESQUISA APLICADA;INSTITUIÇÃO CREDENCIADA;;PRIVADA;SIM;SERVICOS - TIB;SERVIÇO DE TIB</v>
      </c>
      <c r="I3166" s="599" t="s">
        <v>1567</v>
      </c>
      <c r="J3166" s="600" t="str">
        <f t="shared" si="101"/>
        <v>DESPESA NÃO ADMITIDA COM RECURSOS DA CLÁUSULA DE P,D&amp;I, CONSIDERANDO O EXECUTOR E A QUALIFICAÇÃO DO PROJETO OU PROGRAMA</v>
      </c>
    </row>
    <row r="3167" spans="1:10" ht="12" customHeight="1" x14ac:dyDescent="0.3">
      <c r="A3167" s="597" t="s">
        <v>21</v>
      </c>
      <c r="B3167" s="597" t="s">
        <v>242</v>
      </c>
      <c r="C3167" s="597" t="s">
        <v>2354</v>
      </c>
      <c r="D3167" s="597" t="s">
        <v>251</v>
      </c>
      <c r="E3167" s="597" t="s">
        <v>3</v>
      </c>
      <c r="F3167" s="597" t="s">
        <v>2360</v>
      </c>
      <c r="G3167" s="597" t="s">
        <v>2057</v>
      </c>
      <c r="H3167" s="598" t="str">
        <f t="shared" si="100"/>
        <v>PESQUISA APLICADA;INSTITUIÇÃO CREDENCIADA;;PRIVADA;SIM;SERVICOS - TIB;SERVIÇO DE TREINAMENTO, SUPORTE E QUALIFICAÇÃO</v>
      </c>
      <c r="I3167" s="599" t="s">
        <v>1567</v>
      </c>
      <c r="J3167" s="600" t="str">
        <f t="shared" si="101"/>
        <v>DESPESA NÃO ADMITIDA COM RECURSOS DA CLÁUSULA DE P,D&amp;I, CONSIDERANDO O EXECUTOR E A QUALIFICAÇÃO DO PROJETO OU PROGRAMA</v>
      </c>
    </row>
    <row r="3168" spans="1:10" ht="12" customHeight="1" x14ac:dyDescent="0.3">
      <c r="A3168" s="597" t="s">
        <v>21</v>
      </c>
      <c r="B3168" s="597" t="s">
        <v>242</v>
      </c>
      <c r="C3168" s="597" t="s">
        <v>2354</v>
      </c>
      <c r="D3168" s="597" t="s">
        <v>251</v>
      </c>
      <c r="E3168" s="597" t="s">
        <v>3</v>
      </c>
      <c r="F3168" s="597" t="s">
        <v>2360</v>
      </c>
      <c r="G3168" s="597" t="s">
        <v>2056</v>
      </c>
      <c r="H3168" s="598" t="str">
        <f t="shared" si="100"/>
        <v>PESQUISA APLICADA;INSTITUIÇÃO CREDENCIADA;;PRIVADA;SIM;SERVICOS - TIB;SERVIÇO ESPECIALIZADO PARA TIB - NORMALIZAÇÃO</v>
      </c>
      <c r="I3168" s="599" t="s">
        <v>1567</v>
      </c>
      <c r="J3168" s="600" t="str">
        <f t="shared" si="101"/>
        <v>DESPESA NÃO ADMITIDA COM RECURSOS DA CLÁUSULA DE P,D&amp;I, CONSIDERANDO O EXECUTOR E A QUALIFICAÇÃO DO PROJETO OU PROGRAMA</v>
      </c>
    </row>
    <row r="3169" spans="1:10" ht="12" customHeight="1" x14ac:dyDescent="0.3">
      <c r="A3169" s="597" t="s">
        <v>21</v>
      </c>
      <c r="B3169" s="597" t="s">
        <v>242</v>
      </c>
      <c r="C3169" s="597" t="s">
        <v>2354</v>
      </c>
      <c r="D3169" s="597" t="s">
        <v>251</v>
      </c>
      <c r="E3169" s="597" t="s">
        <v>3</v>
      </c>
      <c r="F3169" s="597" t="s">
        <v>1648</v>
      </c>
      <c r="G3169" s="597" t="s">
        <v>2202</v>
      </c>
      <c r="H3169" s="598" t="str">
        <f t="shared" si="100"/>
        <v>PESQUISA APLICADA;INSTITUIÇÃO CREDENCIADA;;PRIVADA;SIM;TESTES OPERACIONAIS;NA</v>
      </c>
      <c r="I3169" s="599" t="s">
        <v>1567</v>
      </c>
      <c r="J3169" s="600" t="str">
        <f t="shared" si="101"/>
        <v>DESPESA NÃO ADMITIDA COM RECURSOS DA CLÁUSULA DE P,D&amp;I, CONSIDERANDO O EXECUTOR E A QUALIFICAÇÃO DO PROJETO OU PROGRAMA</v>
      </c>
    </row>
    <row r="3170" spans="1:10" ht="12" customHeight="1" x14ac:dyDescent="0.3">
      <c r="A3170" s="597" t="s">
        <v>21</v>
      </c>
      <c r="B3170" s="597" t="s">
        <v>242</v>
      </c>
      <c r="C3170" s="597" t="s">
        <v>2354</v>
      </c>
      <c r="D3170" s="597" t="s">
        <v>251</v>
      </c>
      <c r="E3170" s="597" t="s">
        <v>3</v>
      </c>
      <c r="F3170" s="597" t="s">
        <v>281</v>
      </c>
      <c r="G3170" s="597" t="s">
        <v>2202</v>
      </c>
      <c r="H3170" s="598" t="str">
        <f t="shared" si="100"/>
        <v>PESQUISA APLICADA;INSTITUIÇÃO CREDENCIADA;;PRIVADA;SIM;TRIBUTOS;NA</v>
      </c>
      <c r="I3170" s="599" t="s">
        <v>1575</v>
      </c>
      <c r="J3170" s="600" t="str">
        <f t="shared" si="101"/>
        <v/>
      </c>
    </row>
    <row r="3171" spans="1:10" ht="12" customHeight="1" x14ac:dyDescent="0.3">
      <c r="A3171" s="597" t="s">
        <v>21</v>
      </c>
      <c r="B3171" s="597" t="s">
        <v>242</v>
      </c>
      <c r="C3171" s="597" t="s">
        <v>2354</v>
      </c>
      <c r="D3171" s="597" t="s">
        <v>250</v>
      </c>
      <c r="E3171" s="597" t="s">
        <v>2354</v>
      </c>
      <c r="F3171" s="597" t="s">
        <v>1646</v>
      </c>
      <c r="G3171" s="597" t="s">
        <v>2050</v>
      </c>
      <c r="H3171" s="598" t="str">
        <f t="shared" si="100"/>
        <v>PESQUISA APLICADA;INSTITUIÇÃO CREDENCIADA;;PÚBLICA;;CAPACITACAO DE FORNECEDORES;BENS E MATERIAIS - CABEÇA DE SÉRIE E LOTE PILOTO</v>
      </c>
      <c r="I3171" s="599" t="s">
        <v>1567</v>
      </c>
      <c r="J3171" s="600" t="str">
        <f t="shared" si="101"/>
        <v>DESPESA NÃO ADMITIDA COM RECURSOS DA CLÁUSULA DE P,D&amp;I, CONSIDERANDO O EXECUTOR E A QUALIFICAÇÃO DO PROJETO OU PROGRAMA</v>
      </c>
    </row>
    <row r="3172" spans="1:10" ht="12" customHeight="1" x14ac:dyDescent="0.3">
      <c r="A3172" s="597" t="s">
        <v>21</v>
      </c>
      <c r="B3172" s="597" t="s">
        <v>242</v>
      </c>
      <c r="C3172" s="597" t="s">
        <v>2354</v>
      </c>
      <c r="D3172" s="597" t="s">
        <v>250</v>
      </c>
      <c r="E3172" s="597" t="s">
        <v>2354</v>
      </c>
      <c r="F3172" s="597" t="s">
        <v>1646</v>
      </c>
      <c r="G3172" s="597" t="s">
        <v>2053</v>
      </c>
      <c r="H3172" s="598" t="str">
        <f t="shared" si="100"/>
        <v>PESQUISA APLICADA;INSTITUIÇÃO CREDENCIADA;;PÚBLICA;;CAPACITACAO DE FORNECEDORES;EQUIPAMENTOS E MATERIAIS - PRIMEIRO LOTE</v>
      </c>
      <c r="I3172" s="599" t="s">
        <v>1567</v>
      </c>
      <c r="J3172" s="600" t="str">
        <f t="shared" si="101"/>
        <v>DESPESA NÃO ADMITIDA COM RECURSOS DA CLÁUSULA DE P,D&amp;I, CONSIDERANDO O EXECUTOR E A QUALIFICAÇÃO DO PROJETO OU PROGRAMA</v>
      </c>
    </row>
    <row r="3173" spans="1:10" ht="12" customHeight="1" x14ac:dyDescent="0.3">
      <c r="A3173" s="597" t="s">
        <v>21</v>
      </c>
      <c r="B3173" s="597" t="s">
        <v>242</v>
      </c>
      <c r="C3173" s="597" t="s">
        <v>2354</v>
      </c>
      <c r="D3173" s="597" t="s">
        <v>250</v>
      </c>
      <c r="E3173" s="597" t="s">
        <v>2354</v>
      </c>
      <c r="F3173" s="597" t="s">
        <v>1646</v>
      </c>
      <c r="G3173" s="597" t="s">
        <v>260</v>
      </c>
      <c r="H3173" s="598" t="str">
        <f t="shared" si="100"/>
        <v>PESQUISA APLICADA;INSTITUIÇÃO CREDENCIADA;;PÚBLICA;;CAPACITACAO DE FORNECEDORES;EQUIPAMENTOS LABORATORIAIS</v>
      </c>
      <c r="I3173" s="599" t="s">
        <v>1567</v>
      </c>
      <c r="J3173" s="600" t="str">
        <f t="shared" si="101"/>
        <v>DESPESA NÃO ADMITIDA COM RECURSOS DA CLÁUSULA DE P,D&amp;I, CONSIDERANDO O EXECUTOR E A QUALIFICAÇÃO DO PROJETO OU PROGRAMA</v>
      </c>
    </row>
    <row r="3174" spans="1:10" ht="12" customHeight="1" x14ac:dyDescent="0.3">
      <c r="A3174" s="597" t="s">
        <v>21</v>
      </c>
      <c r="B3174" s="597" t="s">
        <v>242</v>
      </c>
      <c r="C3174" s="597" t="s">
        <v>2354</v>
      </c>
      <c r="D3174" s="597" t="s">
        <v>250</v>
      </c>
      <c r="E3174" s="597" t="s">
        <v>2354</v>
      </c>
      <c r="F3174" s="597" t="s">
        <v>1646</v>
      </c>
      <c r="G3174" s="597" t="s">
        <v>2052</v>
      </c>
      <c r="H3174" s="598" t="str">
        <f t="shared" si="100"/>
        <v>PESQUISA APLICADA;INSTITUIÇÃO CREDENCIADA;;PÚBLICA;;CAPACITACAO DE FORNECEDORES;ESTUDOS DE VIABILIDADE TÉCNICA E ECONÔMICA</v>
      </c>
      <c r="I3174" s="599" t="s">
        <v>1567</v>
      </c>
      <c r="J3174" s="600" t="str">
        <f t="shared" si="101"/>
        <v>DESPESA NÃO ADMITIDA COM RECURSOS DA CLÁUSULA DE P,D&amp;I, CONSIDERANDO O EXECUTOR E A QUALIFICAÇÃO DO PROJETO OU PROGRAMA</v>
      </c>
    </row>
    <row r="3175" spans="1:10" ht="12" customHeight="1" x14ac:dyDescent="0.3">
      <c r="A3175" s="597" t="s">
        <v>21</v>
      </c>
      <c r="B3175" s="597" t="s">
        <v>242</v>
      </c>
      <c r="C3175" s="597" t="s">
        <v>2354</v>
      </c>
      <c r="D3175" s="597" t="s">
        <v>250</v>
      </c>
      <c r="E3175" s="597" t="s">
        <v>2354</v>
      </c>
      <c r="F3175" s="597" t="s">
        <v>1646</v>
      </c>
      <c r="G3175" s="597" t="s">
        <v>2051</v>
      </c>
      <c r="H3175" s="598" t="str">
        <f t="shared" si="100"/>
        <v>PESQUISA APLICADA;INSTITUIÇÃO CREDENCIADA;;PÚBLICA;;CAPACITACAO DE FORNECEDORES;SERVIÇOS - CABEÇA DE SÉRIE E LOTE PILOTO</v>
      </c>
      <c r="I3175" s="599" t="s">
        <v>1567</v>
      </c>
      <c r="J3175" s="600" t="str">
        <f t="shared" si="101"/>
        <v>DESPESA NÃO ADMITIDA COM RECURSOS DA CLÁUSULA DE P,D&amp;I, CONSIDERANDO O EXECUTOR E A QUALIFICAÇÃO DO PROJETO OU PROGRAMA</v>
      </c>
    </row>
    <row r="3176" spans="1:10" ht="12" customHeight="1" x14ac:dyDescent="0.3">
      <c r="A3176" s="597" t="s">
        <v>21</v>
      </c>
      <c r="B3176" s="597" t="s">
        <v>242</v>
      </c>
      <c r="C3176" s="597" t="s">
        <v>2354</v>
      </c>
      <c r="D3176" s="597" t="s">
        <v>250</v>
      </c>
      <c r="E3176" s="597" t="s">
        <v>2354</v>
      </c>
      <c r="F3176" s="597" t="s">
        <v>1646</v>
      </c>
      <c r="G3176" s="597" t="s">
        <v>2054</v>
      </c>
      <c r="H3176" s="598" t="str">
        <f t="shared" si="100"/>
        <v>PESQUISA APLICADA;INSTITUIÇÃO CREDENCIADA;;PÚBLICA;;CAPACITACAO DE FORNECEDORES;SERVIÇOS - OPERACIONALIZAÇÃO DE EQUIPAMENTOS</v>
      </c>
      <c r="I3176" s="599" t="s">
        <v>1567</v>
      </c>
      <c r="J3176" s="600" t="str">
        <f t="shared" si="101"/>
        <v>DESPESA NÃO ADMITIDA COM RECURSOS DA CLÁUSULA DE P,D&amp;I, CONSIDERANDO O EXECUTOR E A QUALIFICAÇÃO DO PROJETO OU PROGRAMA</v>
      </c>
    </row>
    <row r="3177" spans="1:10" ht="12" customHeight="1" x14ac:dyDescent="0.3">
      <c r="A3177" s="597" t="s">
        <v>21</v>
      </c>
      <c r="B3177" s="597" t="s">
        <v>242</v>
      </c>
      <c r="C3177" s="597" t="s">
        <v>2354</v>
      </c>
      <c r="D3177" s="597" t="s">
        <v>250</v>
      </c>
      <c r="E3177" s="597" t="s">
        <v>2354</v>
      </c>
      <c r="F3177" s="597" t="s">
        <v>2362</v>
      </c>
      <c r="G3177" s="597" t="s">
        <v>2202</v>
      </c>
      <c r="H3177" s="598" t="str">
        <f t="shared" si="100"/>
        <v>PESQUISA APLICADA;INSTITUIÇÃO CREDENCIADA;;PÚBLICA;;CUSTOS DIRETOS;NA</v>
      </c>
      <c r="I3177" s="599" t="s">
        <v>1575</v>
      </c>
      <c r="J3177" s="600" t="str">
        <f t="shared" si="101"/>
        <v/>
      </c>
    </row>
    <row r="3178" spans="1:10" ht="12" customHeight="1" x14ac:dyDescent="0.3">
      <c r="A3178" s="597" t="s">
        <v>21</v>
      </c>
      <c r="B3178" s="597" t="s">
        <v>242</v>
      </c>
      <c r="C3178" s="597" t="s">
        <v>2354</v>
      </c>
      <c r="D3178" s="597" t="s">
        <v>250</v>
      </c>
      <c r="E3178" s="597" t="s">
        <v>2354</v>
      </c>
      <c r="F3178" s="597" t="s">
        <v>1643</v>
      </c>
      <c r="G3178" s="597" t="s">
        <v>2202</v>
      </c>
      <c r="H3178" s="598" t="str">
        <f t="shared" si="100"/>
        <v>PESQUISA APLICADA;INSTITUIÇÃO CREDENCIADA;;PÚBLICA;;DIARIAS E AJUDA DE CUSTO;NA</v>
      </c>
      <c r="I3178" s="599" t="s">
        <v>1575</v>
      </c>
      <c r="J3178" s="600" t="str">
        <f t="shared" si="101"/>
        <v/>
      </c>
    </row>
    <row r="3179" spans="1:10" ht="12" customHeight="1" x14ac:dyDescent="0.3">
      <c r="A3179" s="597" t="s">
        <v>21</v>
      </c>
      <c r="B3179" s="597" t="s">
        <v>242</v>
      </c>
      <c r="C3179" s="597" t="s">
        <v>2354</v>
      </c>
      <c r="D3179" s="597" t="s">
        <v>250</v>
      </c>
      <c r="E3179" s="597" t="s">
        <v>2354</v>
      </c>
      <c r="F3179" s="597" t="s">
        <v>1645</v>
      </c>
      <c r="G3179" s="597" t="s">
        <v>2361</v>
      </c>
      <c r="H3179" s="598" t="str">
        <f t="shared" si="100"/>
        <v>PESQUISA APLICADA;INSTITUIÇÃO CREDENCIADA;;PÚBLICA;;EQUIPAMENTO E MATERIAL PERMANENTE;EQUIPAMENTO</v>
      </c>
      <c r="I3179" s="599" t="s">
        <v>1575</v>
      </c>
      <c r="J3179" s="600" t="str">
        <f t="shared" si="101"/>
        <v/>
      </c>
    </row>
    <row r="3180" spans="1:10" ht="12" customHeight="1" x14ac:dyDescent="0.3">
      <c r="A3180" s="597" t="s">
        <v>21</v>
      </c>
      <c r="B3180" s="597" t="s">
        <v>242</v>
      </c>
      <c r="C3180" s="597" t="s">
        <v>2354</v>
      </c>
      <c r="D3180" s="597" t="s">
        <v>250</v>
      </c>
      <c r="E3180" s="597" t="s">
        <v>2354</v>
      </c>
      <c r="F3180" s="597" t="s">
        <v>1645</v>
      </c>
      <c r="G3180" s="597" t="s">
        <v>1248</v>
      </c>
      <c r="H3180" s="598" t="str">
        <f t="shared" si="100"/>
        <v>PESQUISA APLICADA;INSTITUIÇÃO CREDENCIADA;;PÚBLICA;;EQUIPAMENTO E MATERIAL PERMANENTE;MATERIAL PERMANENTE</v>
      </c>
      <c r="I3180" s="599" t="s">
        <v>1575</v>
      </c>
      <c r="J3180" s="600" t="str">
        <f t="shared" si="101"/>
        <v/>
      </c>
    </row>
    <row r="3181" spans="1:10" ht="12" customHeight="1" x14ac:dyDescent="0.3">
      <c r="A3181" s="597" t="s">
        <v>21</v>
      </c>
      <c r="B3181" s="597" t="s">
        <v>242</v>
      </c>
      <c r="C3181" s="597" t="s">
        <v>2354</v>
      </c>
      <c r="D3181" s="597" t="s">
        <v>250</v>
      </c>
      <c r="E3181" s="597" t="s">
        <v>2354</v>
      </c>
      <c r="F3181" s="597" t="s">
        <v>448</v>
      </c>
      <c r="G3181" s="597" t="s">
        <v>2062</v>
      </c>
      <c r="H3181" s="598" t="str">
        <f t="shared" si="100"/>
        <v>PESQUISA APLICADA;INSTITUIÇÃO CREDENCIADA;;PÚBLICA;;EQUIPE;BOLSA - ALUNO DE GRADUAÇÃO OU PÓS-GRADUAÇÃO</v>
      </c>
      <c r="I3181" s="599" t="s">
        <v>1575</v>
      </c>
      <c r="J3181" s="600" t="str">
        <f t="shared" si="101"/>
        <v/>
      </c>
    </row>
    <row r="3182" spans="1:10" ht="12" customHeight="1" x14ac:dyDescent="0.3">
      <c r="A3182" s="597" t="s">
        <v>21</v>
      </c>
      <c r="B3182" s="597" t="s">
        <v>242</v>
      </c>
      <c r="C3182" s="597" t="s">
        <v>2354</v>
      </c>
      <c r="D3182" s="597" t="s">
        <v>250</v>
      </c>
      <c r="E3182" s="597" t="s">
        <v>2354</v>
      </c>
      <c r="F3182" s="597" t="s">
        <v>448</v>
      </c>
      <c r="G3182" s="597" t="s">
        <v>2061</v>
      </c>
      <c r="H3182" s="598" t="str">
        <f t="shared" si="100"/>
        <v>PESQUISA APLICADA;INSTITUIÇÃO CREDENCIADA;;PÚBLICA;;EQUIPE;BOLSA - DOCENTE OU PESQUISADOR DA INSTITUIÇÃO</v>
      </c>
      <c r="I3182" s="599" t="s">
        <v>1575</v>
      </c>
      <c r="J3182" s="600" t="str">
        <f t="shared" si="101"/>
        <v/>
      </c>
    </row>
    <row r="3183" spans="1:10" ht="12" customHeight="1" x14ac:dyDescent="0.3">
      <c r="A3183" s="597" t="s">
        <v>21</v>
      </c>
      <c r="B3183" s="597" t="s">
        <v>242</v>
      </c>
      <c r="C3183" s="597" t="s">
        <v>2354</v>
      </c>
      <c r="D3183" s="597" t="s">
        <v>250</v>
      </c>
      <c r="E3183" s="597" t="s">
        <v>2354</v>
      </c>
      <c r="F3183" s="597" t="s">
        <v>448</v>
      </c>
      <c r="G3183" s="597" t="s">
        <v>2063</v>
      </c>
      <c r="H3183" s="598" t="str">
        <f t="shared" si="100"/>
        <v>PESQUISA APLICADA;INSTITUIÇÃO CREDENCIADA;;PÚBLICA;;EQUIPE;BOLSA - PESQUISADOR VISITANTE</v>
      </c>
      <c r="I3183" s="599" t="s">
        <v>1575</v>
      </c>
      <c r="J3183" s="600" t="str">
        <f t="shared" si="101"/>
        <v/>
      </c>
    </row>
    <row r="3184" spans="1:10" ht="12" customHeight="1" x14ac:dyDescent="0.3">
      <c r="A3184" s="597" t="s">
        <v>21</v>
      </c>
      <c r="B3184" s="597" t="s">
        <v>242</v>
      </c>
      <c r="C3184" s="597" t="s">
        <v>2354</v>
      </c>
      <c r="D3184" s="597" t="s">
        <v>250</v>
      </c>
      <c r="E3184" s="597" t="s">
        <v>2354</v>
      </c>
      <c r="F3184" s="597" t="s">
        <v>448</v>
      </c>
      <c r="G3184" s="597" t="s">
        <v>1641</v>
      </c>
      <c r="H3184" s="598" t="str">
        <f t="shared" si="100"/>
        <v>PESQUISA APLICADA;INSTITUIÇÃO CREDENCIADA;;PÚBLICA;;EQUIPE;REMUNERAÇÃO DIRETA</v>
      </c>
      <c r="I3184" s="599" t="s">
        <v>1575</v>
      </c>
      <c r="J3184" s="600" t="str">
        <f t="shared" si="101"/>
        <v/>
      </c>
    </row>
    <row r="3185" spans="1:10" ht="12" customHeight="1" x14ac:dyDescent="0.3">
      <c r="A3185" s="597" t="s">
        <v>21</v>
      </c>
      <c r="B3185" s="597" t="s">
        <v>242</v>
      </c>
      <c r="C3185" s="597" t="s">
        <v>2354</v>
      </c>
      <c r="D3185" s="597" t="s">
        <v>250</v>
      </c>
      <c r="E3185" s="597" t="s">
        <v>2354</v>
      </c>
      <c r="F3185" s="597" t="s">
        <v>1642</v>
      </c>
      <c r="G3185" s="597" t="s">
        <v>2202</v>
      </c>
      <c r="H3185" s="598" t="str">
        <f t="shared" si="100"/>
        <v>PESQUISA APLICADA;INSTITUIÇÃO CREDENCIADA;;PÚBLICA;;MATERIAL DE CONSUMO;NA</v>
      </c>
      <c r="I3185" s="599" t="s">
        <v>1575</v>
      </c>
      <c r="J3185" s="600" t="str">
        <f t="shared" si="101"/>
        <v/>
      </c>
    </row>
    <row r="3186" spans="1:10" ht="12" customHeight="1" x14ac:dyDescent="0.3">
      <c r="A3186" s="597" t="s">
        <v>21</v>
      </c>
      <c r="B3186" s="597" t="s">
        <v>242</v>
      </c>
      <c r="C3186" s="597" t="s">
        <v>2354</v>
      </c>
      <c r="D3186" s="597" t="s">
        <v>250</v>
      </c>
      <c r="E3186" s="597" t="s">
        <v>2354</v>
      </c>
      <c r="F3186" s="597" t="s">
        <v>1644</v>
      </c>
      <c r="G3186" s="597" t="s">
        <v>2066</v>
      </c>
      <c r="H3186" s="598" t="str">
        <f t="shared" si="100"/>
        <v>PESQUISA APLICADA;INSTITUIÇÃO CREDENCIADA;;PÚBLICA;;OBRAS E INSTALACOES;AMPLIAÇÃO DE ÁREA DE EDIFICAÇÃO</v>
      </c>
      <c r="I3186" s="599" t="s">
        <v>1567</v>
      </c>
      <c r="J3186" s="600" t="str">
        <f t="shared" si="101"/>
        <v>DESPESA NÃO ADMITIDA COM RECURSOS DA CLÁUSULA DE P,D&amp;I, CONSIDERANDO O EXECUTOR E A QUALIFICAÇÃO DO PROJETO OU PROGRAMA</v>
      </c>
    </row>
    <row r="3187" spans="1:10" ht="12" customHeight="1" x14ac:dyDescent="0.3">
      <c r="A3187" s="597" t="s">
        <v>21</v>
      </c>
      <c r="B3187" s="597" t="s">
        <v>242</v>
      </c>
      <c r="C3187" s="597" t="s">
        <v>2354</v>
      </c>
      <c r="D3187" s="597" t="s">
        <v>250</v>
      </c>
      <c r="E3187" s="597" t="s">
        <v>2354</v>
      </c>
      <c r="F3187" s="597" t="s">
        <v>1644</v>
      </c>
      <c r="G3187" s="597" t="s">
        <v>258</v>
      </c>
      <c r="H3187" s="598" t="str">
        <f t="shared" si="100"/>
        <v>PESQUISA APLICADA;INSTITUIÇÃO CREDENCIADA;;PÚBLICA;;OBRAS E INSTALACOES;CONSTRUÇÃO DE NOVA EDIFICAÇÃO</v>
      </c>
      <c r="I3187" s="599" t="s">
        <v>1567</v>
      </c>
      <c r="J3187" s="600" t="str">
        <f t="shared" si="101"/>
        <v>DESPESA NÃO ADMITIDA COM RECURSOS DA CLÁUSULA DE P,D&amp;I, CONSIDERANDO O EXECUTOR E A QUALIFICAÇÃO DO PROJETO OU PROGRAMA</v>
      </c>
    </row>
    <row r="3188" spans="1:10" ht="12" customHeight="1" x14ac:dyDescent="0.3">
      <c r="A3188" s="597" t="s">
        <v>21</v>
      </c>
      <c r="B3188" s="597" t="s">
        <v>242</v>
      </c>
      <c r="C3188" s="597" t="s">
        <v>2354</v>
      </c>
      <c r="D3188" s="597" t="s">
        <v>250</v>
      </c>
      <c r="E3188" s="597" t="s">
        <v>2354</v>
      </c>
      <c r="F3188" s="597" t="s">
        <v>1644</v>
      </c>
      <c r="G3188" s="597" t="s">
        <v>2067</v>
      </c>
      <c r="H3188" s="598" t="str">
        <f t="shared" si="100"/>
        <v>PESQUISA APLICADA;INSTITUIÇÃO CREDENCIADA;;PÚBLICA;;OBRAS E INSTALACOES;PROJETO EXECUTIVO E ESTUDOS TÉCNICOS</v>
      </c>
      <c r="I3188" s="599" t="s">
        <v>1575</v>
      </c>
      <c r="J3188" s="600" t="str">
        <f t="shared" si="101"/>
        <v/>
      </c>
    </row>
    <row r="3189" spans="1:10" ht="12" customHeight="1" x14ac:dyDescent="0.3">
      <c r="A3189" s="597" t="s">
        <v>21</v>
      </c>
      <c r="B3189" s="597" t="s">
        <v>242</v>
      </c>
      <c r="C3189" s="597" t="s">
        <v>2354</v>
      </c>
      <c r="D3189" s="597" t="s">
        <v>250</v>
      </c>
      <c r="E3189" s="597" t="s">
        <v>2354</v>
      </c>
      <c r="F3189" s="597" t="s">
        <v>1644</v>
      </c>
      <c r="G3189" s="597" t="s">
        <v>219</v>
      </c>
      <c r="H3189" s="598" t="str">
        <f t="shared" si="100"/>
        <v>PESQUISA APLICADA;INSTITUIÇÃO CREDENCIADA;;PÚBLICA;;OBRAS E INSTALACOES;REFORMA DE EDIFICAÇÃO</v>
      </c>
      <c r="I3189" s="599" t="s">
        <v>1575</v>
      </c>
      <c r="J3189" s="600" t="str">
        <f t="shared" si="101"/>
        <v/>
      </c>
    </row>
    <row r="3190" spans="1:10" ht="12" customHeight="1" x14ac:dyDescent="0.3">
      <c r="A3190" s="597" t="s">
        <v>21</v>
      </c>
      <c r="B3190" s="597" t="s">
        <v>242</v>
      </c>
      <c r="C3190" s="597" t="s">
        <v>2354</v>
      </c>
      <c r="D3190" s="597" t="s">
        <v>250</v>
      </c>
      <c r="E3190" s="597" t="s">
        <v>2354</v>
      </c>
      <c r="F3190" s="597" t="s">
        <v>1644</v>
      </c>
      <c r="G3190" s="597" t="s">
        <v>2065</v>
      </c>
      <c r="H3190" s="598" t="str">
        <f t="shared" si="100"/>
        <v>PESQUISA APLICADA;INSTITUIÇÃO CREDENCIADA;;PÚBLICA;;OBRAS E INSTALACOES;SERVIÇO TÉCNICO DE APOIO - INFRAESTRUTURA</v>
      </c>
      <c r="I3190" s="599" t="s">
        <v>1575</v>
      </c>
      <c r="J3190" s="600" t="str">
        <f t="shared" si="101"/>
        <v/>
      </c>
    </row>
    <row r="3191" spans="1:10" ht="12" customHeight="1" x14ac:dyDescent="0.3">
      <c r="A3191" s="597" t="s">
        <v>21</v>
      </c>
      <c r="B3191" s="597" t="s">
        <v>242</v>
      </c>
      <c r="C3191" s="597" t="s">
        <v>2354</v>
      </c>
      <c r="D3191" s="597" t="s">
        <v>250</v>
      </c>
      <c r="E3191" s="597" t="s">
        <v>2354</v>
      </c>
      <c r="F3191" s="597" t="s">
        <v>10</v>
      </c>
      <c r="G3191" s="597" t="s">
        <v>1649</v>
      </c>
      <c r="H3191" s="598" t="str">
        <f t="shared" si="100"/>
        <v>PESQUISA APLICADA;INSTITUIÇÃO CREDENCIADA;;PÚBLICA;;OUTRAS DESPESAS;DESPESA DE IMPORTACAO</v>
      </c>
      <c r="I3191" s="599" t="s">
        <v>1575</v>
      </c>
      <c r="J3191" s="600" t="str">
        <f t="shared" si="101"/>
        <v/>
      </c>
    </row>
    <row r="3192" spans="1:10" ht="12" customHeight="1" x14ac:dyDescent="0.3">
      <c r="A3192" s="597" t="s">
        <v>21</v>
      </c>
      <c r="B3192" s="597" t="s">
        <v>242</v>
      </c>
      <c r="C3192" s="597" t="s">
        <v>2354</v>
      </c>
      <c r="D3192" s="597" t="s">
        <v>250</v>
      </c>
      <c r="E3192" s="597" t="s">
        <v>2354</v>
      </c>
      <c r="F3192" s="597" t="s">
        <v>10</v>
      </c>
      <c r="G3192" s="597" t="s">
        <v>1650</v>
      </c>
      <c r="H3192" s="598" t="str">
        <f t="shared" si="100"/>
        <v>PESQUISA APLICADA;INSTITUIÇÃO CREDENCIADA;;PÚBLICA;;OUTRAS DESPESAS;DESPESA OPERACIONAL E ADMINISTRATIVA</v>
      </c>
      <c r="I3192" s="599" t="s">
        <v>1575</v>
      </c>
      <c r="J3192" s="600" t="str">
        <f t="shared" si="101"/>
        <v/>
      </c>
    </row>
    <row r="3193" spans="1:10" ht="12" customHeight="1" x14ac:dyDescent="0.3">
      <c r="A3193" s="597" t="s">
        <v>21</v>
      </c>
      <c r="B3193" s="597" t="s">
        <v>242</v>
      </c>
      <c r="C3193" s="597" t="s">
        <v>2354</v>
      </c>
      <c r="D3193" s="597" t="s">
        <v>250</v>
      </c>
      <c r="E3193" s="597" t="s">
        <v>2354</v>
      </c>
      <c r="F3193" s="597" t="s">
        <v>10</v>
      </c>
      <c r="G3193" s="597" t="s">
        <v>277</v>
      </c>
      <c r="H3193" s="598" t="str">
        <f t="shared" si="100"/>
        <v>PESQUISA APLICADA;INSTITUIÇÃO CREDENCIADA;;PÚBLICA;;OUTRAS DESPESAS;RESSARCIMENTO DE CUSTOS INDIRETOS</v>
      </c>
      <c r="I3193" s="599" t="s">
        <v>1575</v>
      </c>
      <c r="J3193" s="600" t="str">
        <f t="shared" si="101"/>
        <v/>
      </c>
    </row>
    <row r="3194" spans="1:10" ht="12" customHeight="1" x14ac:dyDescent="0.3">
      <c r="A3194" s="597" t="s">
        <v>21</v>
      </c>
      <c r="B3194" s="597" t="s">
        <v>242</v>
      </c>
      <c r="C3194" s="597" t="s">
        <v>2354</v>
      </c>
      <c r="D3194" s="597" t="s">
        <v>250</v>
      </c>
      <c r="E3194" s="597" t="s">
        <v>2354</v>
      </c>
      <c r="F3194" s="597" t="s">
        <v>317</v>
      </c>
      <c r="G3194" s="597" t="s">
        <v>2060</v>
      </c>
      <c r="H3194" s="598" t="str">
        <f t="shared" si="100"/>
        <v>PESQUISA APLICADA;INSTITUIÇÃO CREDENCIADA;;PÚBLICA;;OUTROS BENS E DIREITOS;DADO GEOLÓGICO, GEOQUÍMICO OU GEOFÍSICO PÚBLICO</v>
      </c>
      <c r="I3194" s="599" t="s">
        <v>1575</v>
      </c>
      <c r="J3194" s="600" t="str">
        <f t="shared" si="101"/>
        <v/>
      </c>
    </row>
    <row r="3195" spans="1:10" ht="12" customHeight="1" x14ac:dyDescent="0.3">
      <c r="A3195" s="597" t="s">
        <v>21</v>
      </c>
      <c r="B3195" s="597" t="s">
        <v>242</v>
      </c>
      <c r="C3195" s="597" t="s">
        <v>2354</v>
      </c>
      <c r="D3195" s="597" t="s">
        <v>250</v>
      </c>
      <c r="E3195" s="597" t="s">
        <v>2354</v>
      </c>
      <c r="F3195" s="597" t="s">
        <v>317</v>
      </c>
      <c r="G3195" s="597" t="s">
        <v>220</v>
      </c>
      <c r="H3195" s="598" t="str">
        <f t="shared" si="100"/>
        <v>PESQUISA APLICADA;INSTITUIÇÃO CREDENCIADA;;PÚBLICA;;OUTROS BENS E DIREITOS;DADO NÃO REGULADO PELA ANP</v>
      </c>
      <c r="I3195" s="599" t="s">
        <v>1575</v>
      </c>
      <c r="J3195" s="600" t="str">
        <f t="shared" si="101"/>
        <v/>
      </c>
    </row>
    <row r="3196" spans="1:10" ht="12" customHeight="1" x14ac:dyDescent="0.3">
      <c r="A3196" s="597" t="s">
        <v>21</v>
      </c>
      <c r="B3196" s="597" t="s">
        <v>242</v>
      </c>
      <c r="C3196" s="597" t="s">
        <v>2354</v>
      </c>
      <c r="D3196" s="597" t="s">
        <v>250</v>
      </c>
      <c r="E3196" s="597" t="s">
        <v>2354</v>
      </c>
      <c r="F3196" s="597" t="s">
        <v>317</v>
      </c>
      <c r="G3196" s="597" t="s">
        <v>215</v>
      </c>
      <c r="H3196" s="598" t="str">
        <f t="shared" si="100"/>
        <v>PESQUISA APLICADA;INSTITUIÇÃO CREDENCIADA;;PÚBLICA;;OUTROS BENS E DIREITOS;MATERIAL BIBLIOGRÁFICO</v>
      </c>
      <c r="I3196" s="599" t="s">
        <v>1575</v>
      </c>
      <c r="J3196" s="600" t="str">
        <f t="shared" si="101"/>
        <v/>
      </c>
    </row>
    <row r="3197" spans="1:10" ht="12" customHeight="1" x14ac:dyDescent="0.3">
      <c r="A3197" s="597" t="s">
        <v>21</v>
      </c>
      <c r="B3197" s="597" t="s">
        <v>242</v>
      </c>
      <c r="C3197" s="597" t="s">
        <v>2354</v>
      </c>
      <c r="D3197" s="597" t="s">
        <v>250</v>
      </c>
      <c r="E3197" s="597" t="s">
        <v>2354</v>
      </c>
      <c r="F3197" s="597" t="s">
        <v>317</v>
      </c>
      <c r="G3197" s="597" t="s">
        <v>2068</v>
      </c>
      <c r="H3197" s="598" t="str">
        <f t="shared" si="100"/>
        <v>PESQUISA APLICADA;INSTITUIÇÃO CREDENCIADA;;PÚBLICA;;OUTROS BENS E DIREITOS;OUTRO (ESPECIFIQUE)</v>
      </c>
      <c r="I3197" s="599" t="s">
        <v>1575</v>
      </c>
      <c r="J3197" s="600" t="str">
        <f t="shared" si="101"/>
        <v/>
      </c>
    </row>
    <row r="3198" spans="1:10" ht="12" customHeight="1" x14ac:dyDescent="0.3">
      <c r="A3198" s="597" t="s">
        <v>21</v>
      </c>
      <c r="B3198" s="597" t="s">
        <v>242</v>
      </c>
      <c r="C3198" s="597" t="s">
        <v>2354</v>
      </c>
      <c r="D3198" s="597" t="s">
        <v>250</v>
      </c>
      <c r="E3198" s="597" t="s">
        <v>2354</v>
      </c>
      <c r="F3198" s="597" t="s">
        <v>317</v>
      </c>
      <c r="G3198" s="597" t="s">
        <v>321</v>
      </c>
      <c r="H3198" s="598" t="str">
        <f t="shared" si="100"/>
        <v>PESQUISA APLICADA;INSTITUIÇÃO CREDENCIADA;;PÚBLICA;;OUTROS BENS E DIREITOS;SOFTWARE</v>
      </c>
      <c r="I3198" s="599" t="s">
        <v>1575</v>
      </c>
      <c r="J3198" s="600" t="str">
        <f t="shared" si="101"/>
        <v/>
      </c>
    </row>
    <row r="3199" spans="1:10" ht="12" customHeight="1" x14ac:dyDescent="0.3">
      <c r="A3199" s="597" t="s">
        <v>21</v>
      </c>
      <c r="B3199" s="597" t="s">
        <v>242</v>
      </c>
      <c r="C3199" s="597" t="s">
        <v>2354</v>
      </c>
      <c r="D3199" s="597" t="s">
        <v>250</v>
      </c>
      <c r="E3199" s="597" t="s">
        <v>2354</v>
      </c>
      <c r="F3199" s="597" t="s">
        <v>409</v>
      </c>
      <c r="G3199" s="597" t="s">
        <v>2202</v>
      </c>
      <c r="H3199" s="598" t="str">
        <f t="shared" si="100"/>
        <v>PESQUISA APLICADA;INSTITUIÇÃO CREDENCIADA;;PÚBLICA;;PASSAGENS;NA</v>
      </c>
      <c r="I3199" s="599" t="s">
        <v>1575</v>
      </c>
      <c r="J3199" s="600" t="str">
        <f t="shared" si="101"/>
        <v/>
      </c>
    </row>
    <row r="3200" spans="1:10" ht="12" customHeight="1" x14ac:dyDescent="0.3">
      <c r="A3200" s="597" t="s">
        <v>21</v>
      </c>
      <c r="B3200" s="597" t="s">
        <v>242</v>
      </c>
      <c r="C3200" s="597" t="s">
        <v>2354</v>
      </c>
      <c r="D3200" s="597" t="s">
        <v>250</v>
      </c>
      <c r="E3200" s="597" t="s">
        <v>2354</v>
      </c>
      <c r="F3200" s="597" t="s">
        <v>1705</v>
      </c>
      <c r="G3200" s="597" t="s">
        <v>2058</v>
      </c>
      <c r="H3200" s="598" t="str">
        <f t="shared" si="100"/>
        <v>PESQUISA APLICADA;INSTITUIÇÃO CREDENCIADA;;PÚBLICA;;PROTOTIPO;MATERIAL OU COMPONENTE - PROTÓTIPO OU UNIDADE PILOTO</v>
      </c>
      <c r="I3200" s="599" t="s">
        <v>1575</v>
      </c>
      <c r="J3200" s="600" t="str">
        <f t="shared" si="101"/>
        <v/>
      </c>
    </row>
    <row r="3201" spans="1:10" ht="12" customHeight="1" x14ac:dyDescent="0.3">
      <c r="A3201" s="597" t="s">
        <v>21</v>
      </c>
      <c r="B3201" s="597" t="s">
        <v>242</v>
      </c>
      <c r="C3201" s="597" t="s">
        <v>2354</v>
      </c>
      <c r="D3201" s="597" t="s">
        <v>250</v>
      </c>
      <c r="E3201" s="597" t="s">
        <v>2354</v>
      </c>
      <c r="F3201" s="597" t="s">
        <v>1705</v>
      </c>
      <c r="G3201" s="597" t="s">
        <v>2059</v>
      </c>
      <c r="H3201" s="598" t="str">
        <f t="shared" si="100"/>
        <v>PESQUISA APLICADA;INSTITUIÇÃO CREDENCIADA;;PÚBLICA;;PROTOTIPO;SERVIÇO DE TERCEIRO - PROTÓTIPO OU UNIDADE PILOTO</v>
      </c>
      <c r="I3201" s="599" t="s">
        <v>1575</v>
      </c>
      <c r="J3201" s="600" t="str">
        <f t="shared" si="101"/>
        <v/>
      </c>
    </row>
    <row r="3202" spans="1:10" ht="12" customHeight="1" x14ac:dyDescent="0.3">
      <c r="A3202" s="597" t="s">
        <v>21</v>
      </c>
      <c r="B3202" s="597" t="s">
        <v>242</v>
      </c>
      <c r="C3202" s="597" t="s">
        <v>2354</v>
      </c>
      <c r="D3202" s="597" t="s">
        <v>250</v>
      </c>
      <c r="E3202" s="597" t="s">
        <v>2354</v>
      </c>
      <c r="F3202" s="597" t="s">
        <v>303</v>
      </c>
      <c r="G3202" s="597" t="s">
        <v>1647</v>
      </c>
      <c r="H3202" s="598" t="str">
        <f t="shared" ref="H3202:H3263" si="102">CONCATENATE(A3202,$H$2,B3202,$H$2,C3202,$H$2,D3202,$H$2,E3202,$H$2,F3202,$H$2,G3202)</f>
        <v>PESQUISA APLICADA;INSTITUIÇÃO CREDENCIADA;;PÚBLICA;;RECURSOS HUMANOS;BOLSA</v>
      </c>
      <c r="I3202" s="599" t="s">
        <v>1567</v>
      </c>
      <c r="J3202" s="600" t="str">
        <f t="shared" ref="J3202:J3263" si="103">IF(I3202="N",J$3,"")</f>
        <v>DESPESA NÃO ADMITIDA COM RECURSOS DA CLÁUSULA DE P,D&amp;I, CONSIDERANDO O EXECUTOR E A QUALIFICAÇÃO DO PROJETO OU PROGRAMA</v>
      </c>
    </row>
    <row r="3203" spans="1:10" ht="12" customHeight="1" x14ac:dyDescent="0.3">
      <c r="A3203" s="597" t="s">
        <v>21</v>
      </c>
      <c r="B3203" s="597" t="s">
        <v>242</v>
      </c>
      <c r="C3203" s="597" t="s">
        <v>2354</v>
      </c>
      <c r="D3203" s="597" t="s">
        <v>250</v>
      </c>
      <c r="E3203" s="597" t="s">
        <v>2354</v>
      </c>
      <c r="F3203" s="597" t="s">
        <v>303</v>
      </c>
      <c r="G3203" s="597" t="s">
        <v>270</v>
      </c>
      <c r="H3203" s="598" t="str">
        <f t="shared" si="102"/>
        <v>PESQUISA APLICADA;INSTITUIÇÃO CREDENCIADA;;PÚBLICA;;RECURSOS HUMANOS;TAXA DE BANCADA</v>
      </c>
      <c r="I3203" s="599" t="s">
        <v>1567</v>
      </c>
      <c r="J3203" s="600" t="str">
        <f t="shared" si="103"/>
        <v>DESPESA NÃO ADMITIDA COM RECURSOS DA CLÁUSULA DE P,D&amp;I, CONSIDERANDO O EXECUTOR E A QUALIFICAÇÃO DO PROJETO OU PROGRAMA</v>
      </c>
    </row>
    <row r="3204" spans="1:10" ht="12" customHeight="1" x14ac:dyDescent="0.3">
      <c r="A3204" s="597" t="s">
        <v>21</v>
      </c>
      <c r="B3204" s="597" t="s">
        <v>242</v>
      </c>
      <c r="C3204" s="597" t="s">
        <v>2354</v>
      </c>
      <c r="D3204" s="597" t="s">
        <v>250</v>
      </c>
      <c r="E3204" s="597" t="s">
        <v>2354</v>
      </c>
      <c r="F3204" s="597" t="s">
        <v>2357</v>
      </c>
      <c r="G3204" s="597" t="s">
        <v>232</v>
      </c>
      <c r="H3204" s="598" t="str">
        <f t="shared" si="102"/>
        <v>PESQUISA APLICADA;INSTITUIÇÃO CREDENCIADA;;PÚBLICA;;SERVICOS;OUTRO SERVIÇO DE APOIO</v>
      </c>
      <c r="I3204" s="599" t="s">
        <v>1575</v>
      </c>
      <c r="J3204" s="600" t="str">
        <f t="shared" si="103"/>
        <v/>
      </c>
    </row>
    <row r="3205" spans="1:10" ht="12" customHeight="1" x14ac:dyDescent="0.3">
      <c r="A3205" s="597" t="s">
        <v>21</v>
      </c>
      <c r="B3205" s="597" t="s">
        <v>242</v>
      </c>
      <c r="C3205" s="597" t="s">
        <v>2354</v>
      </c>
      <c r="D3205" s="597" t="s">
        <v>250</v>
      </c>
      <c r="E3205" s="597" t="s">
        <v>2354</v>
      </c>
      <c r="F3205" s="597" t="s">
        <v>2357</v>
      </c>
      <c r="G3205" s="597" t="s">
        <v>221</v>
      </c>
      <c r="H3205" s="598" t="str">
        <f t="shared" si="102"/>
        <v>PESQUISA APLICADA;INSTITUIÇÃO CREDENCIADA;;PÚBLICA;;SERVICOS;PERFURAÇÃO DE POÇO ESTRATIGRÁFICO</v>
      </c>
      <c r="I3205" s="599" t="s">
        <v>1567</v>
      </c>
      <c r="J3205" s="600" t="str">
        <f t="shared" si="103"/>
        <v>DESPESA NÃO ADMITIDA COM RECURSOS DA CLÁUSULA DE P,D&amp;I, CONSIDERANDO O EXECUTOR E A QUALIFICAÇÃO DO PROJETO OU PROGRAMA</v>
      </c>
    </row>
    <row r="3206" spans="1:10" ht="12" customHeight="1" x14ac:dyDescent="0.3">
      <c r="A3206" s="597" t="s">
        <v>21</v>
      </c>
      <c r="B3206" s="597" t="s">
        <v>242</v>
      </c>
      <c r="C3206" s="597" t="s">
        <v>2354</v>
      </c>
      <c r="D3206" s="597" t="s">
        <v>250</v>
      </c>
      <c r="E3206" s="597" t="s">
        <v>2354</v>
      </c>
      <c r="F3206" s="597" t="s">
        <v>2357</v>
      </c>
      <c r="G3206" s="597" t="s">
        <v>2055</v>
      </c>
      <c r="H3206" s="598" t="str">
        <f t="shared" si="102"/>
        <v>PESQUISA APLICADA;INSTITUIÇÃO CREDENCIADA;;PÚBLICA;;SERVICOS;SERVIÇO DE APOIO PARA AQUISIÇÃO DE DADOS</v>
      </c>
      <c r="I3206" s="599" t="s">
        <v>1567</v>
      </c>
      <c r="J3206" s="600" t="str">
        <f t="shared" si="103"/>
        <v>DESPESA NÃO ADMITIDA COM RECURSOS DA CLÁUSULA DE P,D&amp;I, CONSIDERANDO O EXECUTOR E A QUALIFICAÇÃO DO PROJETO OU PROGRAMA</v>
      </c>
    </row>
    <row r="3207" spans="1:10" ht="12" customHeight="1" x14ac:dyDescent="0.3">
      <c r="A3207" s="597" t="s">
        <v>21</v>
      </c>
      <c r="B3207" s="597" t="s">
        <v>242</v>
      </c>
      <c r="C3207" s="597" t="s">
        <v>2354</v>
      </c>
      <c r="D3207" s="597" t="s">
        <v>250</v>
      </c>
      <c r="E3207" s="597" t="s">
        <v>2354</v>
      </c>
      <c r="F3207" s="597" t="s">
        <v>2357</v>
      </c>
      <c r="G3207" s="597" t="s">
        <v>230</v>
      </c>
      <c r="H3207" s="598" t="str">
        <f t="shared" si="102"/>
        <v>PESQUISA APLICADA;INSTITUIÇÃO CREDENCIADA;;PÚBLICA;;SERVICOS;SERVIÇO DE EDITORAÇÃO E IMPRESSÃO</v>
      </c>
      <c r="I3207" s="599" t="s">
        <v>1575</v>
      </c>
      <c r="J3207" s="600" t="str">
        <f t="shared" si="103"/>
        <v/>
      </c>
    </row>
    <row r="3208" spans="1:10" ht="12" customHeight="1" x14ac:dyDescent="0.3">
      <c r="A3208" s="597" t="s">
        <v>21</v>
      </c>
      <c r="B3208" s="597" t="s">
        <v>242</v>
      </c>
      <c r="C3208" s="597" t="s">
        <v>2354</v>
      </c>
      <c r="D3208" s="597" t="s">
        <v>250</v>
      </c>
      <c r="E3208" s="597" t="s">
        <v>2354</v>
      </c>
      <c r="F3208" s="597" t="s">
        <v>2357</v>
      </c>
      <c r="G3208" s="597" t="s">
        <v>231</v>
      </c>
      <c r="H3208" s="598" t="str">
        <f t="shared" si="102"/>
        <v>PESQUISA APLICADA;INSTITUIÇÃO CREDENCIADA;;PÚBLICA;;SERVICOS;SERVIÇO DE LOCOMOÇÃO E TRANSPORTE</v>
      </c>
      <c r="I3208" s="599" t="s">
        <v>1575</v>
      </c>
      <c r="J3208" s="600" t="str">
        <f t="shared" si="103"/>
        <v/>
      </c>
    </row>
    <row r="3209" spans="1:10" ht="12" customHeight="1" x14ac:dyDescent="0.3">
      <c r="A3209" s="597" t="s">
        <v>21</v>
      </c>
      <c r="B3209" s="597" t="s">
        <v>242</v>
      </c>
      <c r="C3209" s="597" t="s">
        <v>2354</v>
      </c>
      <c r="D3209" s="597" t="s">
        <v>250</v>
      </c>
      <c r="E3209" s="597" t="s">
        <v>2354</v>
      </c>
      <c r="F3209" s="597" t="s">
        <v>2357</v>
      </c>
      <c r="G3209" s="597" t="s">
        <v>2358</v>
      </c>
      <c r="H3209" s="598" t="str">
        <f t="shared" si="102"/>
        <v>PESQUISA APLICADA;INSTITUIÇÃO CREDENCIADA;;PÚBLICA;;SERVICOS;SERVIÇO DE MANUTENÇÃO</v>
      </c>
      <c r="I3209" s="599" t="s">
        <v>1575</v>
      </c>
      <c r="J3209" s="600" t="str">
        <f t="shared" si="103"/>
        <v/>
      </c>
    </row>
    <row r="3210" spans="1:10" ht="12" customHeight="1" x14ac:dyDescent="0.3">
      <c r="A3210" s="597" t="s">
        <v>21</v>
      </c>
      <c r="B3210" s="597" t="s">
        <v>242</v>
      </c>
      <c r="C3210" s="597" t="s">
        <v>2354</v>
      </c>
      <c r="D3210" s="597" t="s">
        <v>250</v>
      </c>
      <c r="E3210" s="597" t="s">
        <v>2354</v>
      </c>
      <c r="F3210" s="597" t="s">
        <v>2357</v>
      </c>
      <c r="G3210" s="597" t="s">
        <v>2399</v>
      </c>
      <c r="H3210" s="598" t="str">
        <f t="shared" si="102"/>
        <v>PESQUISA APLICADA;INSTITUIÇÃO CREDENCIADA;;PÚBLICA;;SERVICOS;SERVIÇO TÉCNICO ESPECIALIZADO</v>
      </c>
      <c r="I3210" s="599" t="s">
        <v>1575</v>
      </c>
      <c r="J3210" s="600" t="str">
        <f t="shared" si="103"/>
        <v/>
      </c>
    </row>
    <row r="3211" spans="1:10" ht="12" customHeight="1" x14ac:dyDescent="0.3">
      <c r="A3211" s="597" t="s">
        <v>21</v>
      </c>
      <c r="B3211" s="597" t="s">
        <v>242</v>
      </c>
      <c r="C3211" s="597" t="s">
        <v>2354</v>
      </c>
      <c r="D3211" s="597" t="s">
        <v>250</v>
      </c>
      <c r="E3211" s="597" t="s">
        <v>2354</v>
      </c>
      <c r="F3211" s="597" t="s">
        <v>2357</v>
      </c>
      <c r="G3211" s="597" t="s">
        <v>2359</v>
      </c>
      <c r="H3211" s="598" t="str">
        <f t="shared" si="102"/>
        <v>PESQUISA APLICADA;INSTITUIÇÃO CREDENCIADA;;PÚBLICA;;SERVICOS;SERVIÇOS COMPUTACIONAIS</v>
      </c>
      <c r="I3211" s="599" t="s">
        <v>1575</v>
      </c>
      <c r="J3211" s="600" t="str">
        <f t="shared" si="103"/>
        <v/>
      </c>
    </row>
    <row r="3212" spans="1:10" ht="12" customHeight="1" x14ac:dyDescent="0.3">
      <c r="A3212" s="597" t="s">
        <v>21</v>
      </c>
      <c r="B3212" s="597" t="s">
        <v>242</v>
      </c>
      <c r="C3212" s="597" t="s">
        <v>2354</v>
      </c>
      <c r="D3212" s="597" t="s">
        <v>250</v>
      </c>
      <c r="E3212" s="597" t="s">
        <v>2354</v>
      </c>
      <c r="F3212" s="597" t="s">
        <v>2357</v>
      </c>
      <c r="G3212" s="597" t="s">
        <v>229</v>
      </c>
      <c r="H3212" s="598" t="str">
        <f t="shared" si="102"/>
        <v>PESQUISA APLICADA;INSTITUIÇÃO CREDENCIADA;;PÚBLICA;;SERVICOS;TAXA DE INSCRIÇÃO EM CONGRESSO OU EVENTO</v>
      </c>
      <c r="I3212" s="599" t="s">
        <v>1575</v>
      </c>
      <c r="J3212" s="600" t="str">
        <f t="shared" si="103"/>
        <v/>
      </c>
    </row>
    <row r="3213" spans="1:10" ht="12" customHeight="1" x14ac:dyDescent="0.3">
      <c r="A3213" s="597" t="s">
        <v>21</v>
      </c>
      <c r="B3213" s="597" t="s">
        <v>242</v>
      </c>
      <c r="C3213" s="597" t="s">
        <v>2354</v>
      </c>
      <c r="D3213" s="597" t="s">
        <v>250</v>
      </c>
      <c r="E3213" s="597" t="s">
        <v>2354</v>
      </c>
      <c r="F3213" s="597" t="s">
        <v>2360</v>
      </c>
      <c r="G3213" s="597" t="s">
        <v>2064</v>
      </c>
      <c r="H3213" s="598" t="str">
        <f t="shared" si="102"/>
        <v>PESQUISA APLICADA;INSTITUIÇÃO CREDENCIADA;;PÚBLICA;;SERVICOS - TIB;SERVIÇO DE TIB</v>
      </c>
      <c r="I3213" s="599" t="s">
        <v>1567</v>
      </c>
      <c r="J3213" s="600" t="str">
        <f t="shared" si="103"/>
        <v>DESPESA NÃO ADMITIDA COM RECURSOS DA CLÁUSULA DE P,D&amp;I, CONSIDERANDO O EXECUTOR E A QUALIFICAÇÃO DO PROJETO OU PROGRAMA</v>
      </c>
    </row>
    <row r="3214" spans="1:10" ht="12" customHeight="1" x14ac:dyDescent="0.3">
      <c r="A3214" s="597" t="s">
        <v>21</v>
      </c>
      <c r="B3214" s="597" t="s">
        <v>242</v>
      </c>
      <c r="C3214" s="597" t="s">
        <v>2354</v>
      </c>
      <c r="D3214" s="597" t="s">
        <v>250</v>
      </c>
      <c r="E3214" s="597" t="s">
        <v>2354</v>
      </c>
      <c r="F3214" s="597" t="s">
        <v>2360</v>
      </c>
      <c r="G3214" s="597" t="s">
        <v>2057</v>
      </c>
      <c r="H3214" s="598" t="str">
        <f t="shared" si="102"/>
        <v>PESQUISA APLICADA;INSTITUIÇÃO CREDENCIADA;;PÚBLICA;;SERVICOS - TIB;SERVIÇO DE TREINAMENTO, SUPORTE E QUALIFICAÇÃO</v>
      </c>
      <c r="I3214" s="599" t="s">
        <v>1567</v>
      </c>
      <c r="J3214" s="600" t="str">
        <f t="shared" si="103"/>
        <v>DESPESA NÃO ADMITIDA COM RECURSOS DA CLÁUSULA DE P,D&amp;I, CONSIDERANDO O EXECUTOR E A QUALIFICAÇÃO DO PROJETO OU PROGRAMA</v>
      </c>
    </row>
    <row r="3215" spans="1:10" ht="12" customHeight="1" x14ac:dyDescent="0.3">
      <c r="A3215" s="597" t="s">
        <v>21</v>
      </c>
      <c r="B3215" s="597" t="s">
        <v>242</v>
      </c>
      <c r="C3215" s="597" t="s">
        <v>2354</v>
      </c>
      <c r="D3215" s="597" t="s">
        <v>250</v>
      </c>
      <c r="E3215" s="597" t="s">
        <v>2354</v>
      </c>
      <c r="F3215" s="597" t="s">
        <v>2360</v>
      </c>
      <c r="G3215" s="597" t="s">
        <v>2056</v>
      </c>
      <c r="H3215" s="598" t="str">
        <f t="shared" si="102"/>
        <v>PESQUISA APLICADA;INSTITUIÇÃO CREDENCIADA;;PÚBLICA;;SERVICOS - TIB;SERVIÇO ESPECIALIZADO PARA TIB - NORMALIZAÇÃO</v>
      </c>
      <c r="I3215" s="599" t="s">
        <v>1567</v>
      </c>
      <c r="J3215" s="600" t="str">
        <f t="shared" si="103"/>
        <v>DESPESA NÃO ADMITIDA COM RECURSOS DA CLÁUSULA DE P,D&amp;I, CONSIDERANDO O EXECUTOR E A QUALIFICAÇÃO DO PROJETO OU PROGRAMA</v>
      </c>
    </row>
    <row r="3216" spans="1:10" ht="12" customHeight="1" x14ac:dyDescent="0.3">
      <c r="A3216" s="597" t="s">
        <v>21</v>
      </c>
      <c r="B3216" s="597" t="s">
        <v>242</v>
      </c>
      <c r="C3216" s="597" t="s">
        <v>2354</v>
      </c>
      <c r="D3216" s="597" t="s">
        <v>250</v>
      </c>
      <c r="E3216" s="597" t="s">
        <v>2354</v>
      </c>
      <c r="F3216" s="597" t="s">
        <v>1648</v>
      </c>
      <c r="G3216" s="597" t="s">
        <v>2202</v>
      </c>
      <c r="H3216" s="598" t="str">
        <f t="shared" si="102"/>
        <v>PESQUISA APLICADA;INSTITUIÇÃO CREDENCIADA;;PÚBLICA;;TESTES OPERACIONAIS;NA</v>
      </c>
      <c r="I3216" s="599" t="s">
        <v>1567</v>
      </c>
      <c r="J3216" s="600" t="str">
        <f t="shared" si="103"/>
        <v>DESPESA NÃO ADMITIDA COM RECURSOS DA CLÁUSULA DE P,D&amp;I, CONSIDERANDO O EXECUTOR E A QUALIFICAÇÃO DO PROJETO OU PROGRAMA</v>
      </c>
    </row>
    <row r="3217" spans="1:10" ht="12" customHeight="1" x14ac:dyDescent="0.3">
      <c r="A3217" s="597" t="s">
        <v>21</v>
      </c>
      <c r="B3217" s="597" t="s">
        <v>242</v>
      </c>
      <c r="C3217" s="597" t="s">
        <v>2354</v>
      </c>
      <c r="D3217" s="597" t="s">
        <v>250</v>
      </c>
      <c r="E3217" s="597" t="s">
        <v>2354</v>
      </c>
      <c r="F3217" s="597" t="s">
        <v>281</v>
      </c>
      <c r="G3217" s="597" t="s">
        <v>2202</v>
      </c>
      <c r="H3217" s="598" t="str">
        <f t="shared" si="102"/>
        <v>PESQUISA APLICADA;INSTITUIÇÃO CREDENCIADA;;PÚBLICA;;TRIBUTOS;NA</v>
      </c>
      <c r="I3217" s="599" t="s">
        <v>1575</v>
      </c>
      <c r="J3217" s="600" t="str">
        <f t="shared" si="103"/>
        <v/>
      </c>
    </row>
    <row r="3218" spans="1:10" ht="12" customHeight="1" x14ac:dyDescent="0.3">
      <c r="A3218" s="601" t="s">
        <v>21</v>
      </c>
      <c r="B3218" s="600" t="s">
        <v>242</v>
      </c>
      <c r="C3218" s="600"/>
      <c r="D3218" s="600" t="s">
        <v>251</v>
      </c>
      <c r="E3218" s="600" t="s">
        <v>4</v>
      </c>
      <c r="F3218" s="597" t="s">
        <v>2357</v>
      </c>
      <c r="G3218" s="600" t="s">
        <v>2408</v>
      </c>
      <c r="H3218" s="598" t="str">
        <f t="shared" si="102"/>
        <v>PESQUISA APLICADA;INSTITUIÇÃO CREDENCIADA;;PRIVADA;NÃO;SERVICOS;SERVIÇO DE QUALIFICAÇÃO E CERTIFICAÇÃO</v>
      </c>
      <c r="I3218" s="599" t="s">
        <v>1575</v>
      </c>
      <c r="J3218" s="600" t="str">
        <f t="shared" si="103"/>
        <v/>
      </c>
    </row>
    <row r="3219" spans="1:10" ht="12" customHeight="1" x14ac:dyDescent="0.3">
      <c r="A3219" s="601" t="s">
        <v>21</v>
      </c>
      <c r="B3219" s="600" t="s">
        <v>242</v>
      </c>
      <c r="C3219" s="600"/>
      <c r="D3219" s="600" t="s">
        <v>251</v>
      </c>
      <c r="E3219" s="600" t="s">
        <v>3</v>
      </c>
      <c r="F3219" s="597" t="s">
        <v>2357</v>
      </c>
      <c r="G3219" s="600" t="s">
        <v>2408</v>
      </c>
      <c r="H3219" s="598" t="str">
        <f t="shared" si="102"/>
        <v>PESQUISA APLICADA;INSTITUIÇÃO CREDENCIADA;;PRIVADA;SIM;SERVICOS;SERVIÇO DE QUALIFICAÇÃO E CERTIFICAÇÃO</v>
      </c>
      <c r="I3219" s="599" t="s">
        <v>1575</v>
      </c>
      <c r="J3219" s="600" t="str">
        <f t="shared" si="103"/>
        <v/>
      </c>
    </row>
    <row r="3220" spans="1:10" ht="12" customHeight="1" x14ac:dyDescent="0.3">
      <c r="A3220" s="601" t="s">
        <v>21</v>
      </c>
      <c r="B3220" s="600" t="s">
        <v>242</v>
      </c>
      <c r="C3220" s="600"/>
      <c r="D3220" s="600" t="s">
        <v>250</v>
      </c>
      <c r="E3220" s="600"/>
      <c r="F3220" s="597" t="s">
        <v>2357</v>
      </c>
      <c r="G3220" s="600" t="s">
        <v>2408</v>
      </c>
      <c r="H3220" s="598" t="str">
        <f t="shared" si="102"/>
        <v>PESQUISA APLICADA;INSTITUIÇÃO CREDENCIADA;;PÚBLICA;;SERVICOS;SERVIÇO DE QUALIFICAÇÃO E CERTIFICAÇÃO</v>
      </c>
      <c r="I3220" s="599" t="s">
        <v>1575</v>
      </c>
      <c r="J3220" s="600" t="str">
        <f t="shared" si="103"/>
        <v/>
      </c>
    </row>
    <row r="3221" spans="1:10" ht="12" customHeight="1" x14ac:dyDescent="0.3">
      <c r="A3221" s="597" t="s">
        <v>20</v>
      </c>
      <c r="B3221" s="597" t="s">
        <v>242</v>
      </c>
      <c r="C3221" s="597" t="s">
        <v>2354</v>
      </c>
      <c r="D3221" s="597" t="s">
        <v>251</v>
      </c>
      <c r="E3221" s="597" t="s">
        <v>4</v>
      </c>
      <c r="F3221" s="597" t="s">
        <v>1646</v>
      </c>
      <c r="G3221" s="597" t="s">
        <v>2050</v>
      </c>
      <c r="H3221" s="598" t="str">
        <f t="shared" si="102"/>
        <v>PESQUISA BÁSICA;INSTITUIÇÃO CREDENCIADA;;PRIVADA;NÃO;CAPACITACAO DE FORNECEDORES;BENS E MATERIAIS - CABEÇA DE SÉRIE E LOTE PILOTO</v>
      </c>
      <c r="I3221" s="599" t="s">
        <v>1567</v>
      </c>
      <c r="J3221" s="600" t="str">
        <f t="shared" si="103"/>
        <v>DESPESA NÃO ADMITIDA COM RECURSOS DA CLÁUSULA DE P,D&amp;I, CONSIDERANDO O EXECUTOR E A QUALIFICAÇÃO DO PROJETO OU PROGRAMA</v>
      </c>
    </row>
    <row r="3222" spans="1:10" ht="12" customHeight="1" x14ac:dyDescent="0.3">
      <c r="A3222" s="597" t="s">
        <v>20</v>
      </c>
      <c r="B3222" s="597" t="s">
        <v>242</v>
      </c>
      <c r="C3222" s="597" t="s">
        <v>2354</v>
      </c>
      <c r="D3222" s="597" t="s">
        <v>251</v>
      </c>
      <c r="E3222" s="597" t="s">
        <v>4</v>
      </c>
      <c r="F3222" s="597" t="s">
        <v>1646</v>
      </c>
      <c r="G3222" s="597" t="s">
        <v>2053</v>
      </c>
      <c r="H3222" s="598" t="str">
        <f t="shared" si="102"/>
        <v>PESQUISA BÁSICA;INSTITUIÇÃO CREDENCIADA;;PRIVADA;NÃO;CAPACITACAO DE FORNECEDORES;EQUIPAMENTOS E MATERIAIS - PRIMEIRO LOTE</v>
      </c>
      <c r="I3222" s="599" t="s">
        <v>1567</v>
      </c>
      <c r="J3222" s="600" t="str">
        <f t="shared" si="103"/>
        <v>DESPESA NÃO ADMITIDA COM RECURSOS DA CLÁUSULA DE P,D&amp;I, CONSIDERANDO O EXECUTOR E A QUALIFICAÇÃO DO PROJETO OU PROGRAMA</v>
      </c>
    </row>
    <row r="3223" spans="1:10" ht="12" customHeight="1" x14ac:dyDescent="0.3">
      <c r="A3223" s="597" t="s">
        <v>20</v>
      </c>
      <c r="B3223" s="597" t="s">
        <v>242</v>
      </c>
      <c r="C3223" s="597" t="s">
        <v>2354</v>
      </c>
      <c r="D3223" s="597" t="s">
        <v>251</v>
      </c>
      <c r="E3223" s="597" t="s">
        <v>4</v>
      </c>
      <c r="F3223" s="597" t="s">
        <v>1646</v>
      </c>
      <c r="G3223" s="597" t="s">
        <v>260</v>
      </c>
      <c r="H3223" s="598" t="str">
        <f t="shared" si="102"/>
        <v>PESQUISA BÁSICA;INSTITUIÇÃO CREDENCIADA;;PRIVADA;NÃO;CAPACITACAO DE FORNECEDORES;EQUIPAMENTOS LABORATORIAIS</v>
      </c>
      <c r="I3223" s="599" t="s">
        <v>1567</v>
      </c>
      <c r="J3223" s="600" t="str">
        <f t="shared" si="103"/>
        <v>DESPESA NÃO ADMITIDA COM RECURSOS DA CLÁUSULA DE P,D&amp;I, CONSIDERANDO O EXECUTOR E A QUALIFICAÇÃO DO PROJETO OU PROGRAMA</v>
      </c>
    </row>
    <row r="3224" spans="1:10" ht="12" customHeight="1" x14ac:dyDescent="0.3">
      <c r="A3224" s="597" t="s">
        <v>20</v>
      </c>
      <c r="B3224" s="597" t="s">
        <v>242</v>
      </c>
      <c r="C3224" s="597" t="s">
        <v>2354</v>
      </c>
      <c r="D3224" s="597" t="s">
        <v>251</v>
      </c>
      <c r="E3224" s="597" t="s">
        <v>4</v>
      </c>
      <c r="F3224" s="597" t="s">
        <v>1646</v>
      </c>
      <c r="G3224" s="597" t="s">
        <v>2052</v>
      </c>
      <c r="H3224" s="598" t="str">
        <f t="shared" si="102"/>
        <v>PESQUISA BÁSICA;INSTITUIÇÃO CREDENCIADA;;PRIVADA;NÃO;CAPACITACAO DE FORNECEDORES;ESTUDOS DE VIABILIDADE TÉCNICA E ECONÔMICA</v>
      </c>
      <c r="I3224" s="599" t="s">
        <v>1567</v>
      </c>
      <c r="J3224" s="600" t="str">
        <f t="shared" si="103"/>
        <v>DESPESA NÃO ADMITIDA COM RECURSOS DA CLÁUSULA DE P,D&amp;I, CONSIDERANDO O EXECUTOR E A QUALIFICAÇÃO DO PROJETO OU PROGRAMA</v>
      </c>
    </row>
    <row r="3225" spans="1:10" ht="12" customHeight="1" x14ac:dyDescent="0.3">
      <c r="A3225" s="597" t="s">
        <v>20</v>
      </c>
      <c r="B3225" s="597" t="s">
        <v>242</v>
      </c>
      <c r="C3225" s="597" t="s">
        <v>2354</v>
      </c>
      <c r="D3225" s="597" t="s">
        <v>251</v>
      </c>
      <c r="E3225" s="597" t="s">
        <v>4</v>
      </c>
      <c r="F3225" s="597" t="s">
        <v>1646</v>
      </c>
      <c r="G3225" s="597" t="s">
        <v>2051</v>
      </c>
      <c r="H3225" s="598" t="str">
        <f t="shared" si="102"/>
        <v>PESQUISA BÁSICA;INSTITUIÇÃO CREDENCIADA;;PRIVADA;NÃO;CAPACITACAO DE FORNECEDORES;SERVIÇOS - CABEÇA DE SÉRIE E LOTE PILOTO</v>
      </c>
      <c r="I3225" s="599" t="s">
        <v>1567</v>
      </c>
      <c r="J3225" s="600" t="str">
        <f t="shared" si="103"/>
        <v>DESPESA NÃO ADMITIDA COM RECURSOS DA CLÁUSULA DE P,D&amp;I, CONSIDERANDO O EXECUTOR E A QUALIFICAÇÃO DO PROJETO OU PROGRAMA</v>
      </c>
    </row>
    <row r="3226" spans="1:10" ht="12" customHeight="1" x14ac:dyDescent="0.3">
      <c r="A3226" s="597" t="s">
        <v>20</v>
      </c>
      <c r="B3226" s="597" t="s">
        <v>242</v>
      </c>
      <c r="C3226" s="597" t="s">
        <v>2354</v>
      </c>
      <c r="D3226" s="597" t="s">
        <v>251</v>
      </c>
      <c r="E3226" s="597" t="s">
        <v>4</v>
      </c>
      <c r="F3226" s="597" t="s">
        <v>1646</v>
      </c>
      <c r="G3226" s="597" t="s">
        <v>2054</v>
      </c>
      <c r="H3226" s="598" t="str">
        <f t="shared" si="102"/>
        <v>PESQUISA BÁSICA;INSTITUIÇÃO CREDENCIADA;;PRIVADA;NÃO;CAPACITACAO DE FORNECEDORES;SERVIÇOS - OPERACIONALIZAÇÃO DE EQUIPAMENTOS</v>
      </c>
      <c r="I3226" s="599" t="s">
        <v>1567</v>
      </c>
      <c r="J3226" s="600" t="str">
        <f t="shared" si="103"/>
        <v>DESPESA NÃO ADMITIDA COM RECURSOS DA CLÁUSULA DE P,D&amp;I, CONSIDERANDO O EXECUTOR E A QUALIFICAÇÃO DO PROJETO OU PROGRAMA</v>
      </c>
    </row>
    <row r="3227" spans="1:10" ht="12" customHeight="1" x14ac:dyDescent="0.3">
      <c r="A3227" s="597" t="s">
        <v>20</v>
      </c>
      <c r="B3227" s="597" t="s">
        <v>242</v>
      </c>
      <c r="C3227" s="597" t="s">
        <v>2354</v>
      </c>
      <c r="D3227" s="597" t="s">
        <v>251</v>
      </c>
      <c r="E3227" s="597" t="s">
        <v>4</v>
      </c>
      <c r="F3227" s="597" t="s">
        <v>2362</v>
      </c>
      <c r="G3227" s="597" t="s">
        <v>2202</v>
      </c>
      <c r="H3227" s="598" t="str">
        <f t="shared" si="102"/>
        <v>PESQUISA BÁSICA;INSTITUIÇÃO CREDENCIADA;;PRIVADA;NÃO;CUSTOS DIRETOS;NA</v>
      </c>
      <c r="I3227" s="599" t="s">
        <v>1575</v>
      </c>
      <c r="J3227" s="600" t="str">
        <f t="shared" si="103"/>
        <v/>
      </c>
    </row>
    <row r="3228" spans="1:10" ht="12" customHeight="1" x14ac:dyDescent="0.3">
      <c r="A3228" s="597" t="s">
        <v>20</v>
      </c>
      <c r="B3228" s="597" t="s">
        <v>242</v>
      </c>
      <c r="C3228" s="597" t="s">
        <v>2354</v>
      </c>
      <c r="D3228" s="597" t="s">
        <v>251</v>
      </c>
      <c r="E3228" s="597" t="s">
        <v>4</v>
      </c>
      <c r="F3228" s="597" t="s">
        <v>1643</v>
      </c>
      <c r="G3228" s="597" t="s">
        <v>2202</v>
      </c>
      <c r="H3228" s="598" t="str">
        <f t="shared" si="102"/>
        <v>PESQUISA BÁSICA;INSTITUIÇÃO CREDENCIADA;;PRIVADA;NÃO;DIARIAS E AJUDA DE CUSTO;NA</v>
      </c>
      <c r="I3228" s="599" t="s">
        <v>1575</v>
      </c>
      <c r="J3228" s="600" t="str">
        <f t="shared" si="103"/>
        <v/>
      </c>
    </row>
    <row r="3229" spans="1:10" ht="12" customHeight="1" x14ac:dyDescent="0.3">
      <c r="A3229" s="597" t="s">
        <v>20</v>
      </c>
      <c r="B3229" s="597" t="s">
        <v>242</v>
      </c>
      <c r="C3229" s="597" t="s">
        <v>2354</v>
      </c>
      <c r="D3229" s="597" t="s">
        <v>251</v>
      </c>
      <c r="E3229" s="597" t="s">
        <v>4</v>
      </c>
      <c r="F3229" s="597" t="s">
        <v>1645</v>
      </c>
      <c r="G3229" s="597" t="s">
        <v>2361</v>
      </c>
      <c r="H3229" s="598" t="str">
        <f t="shared" si="102"/>
        <v>PESQUISA BÁSICA;INSTITUIÇÃO CREDENCIADA;;PRIVADA;NÃO;EQUIPAMENTO E MATERIAL PERMANENTE;EQUIPAMENTO</v>
      </c>
      <c r="I3229" s="599" t="s">
        <v>1575</v>
      </c>
      <c r="J3229" s="600" t="str">
        <f t="shared" si="103"/>
        <v/>
      </c>
    </row>
    <row r="3230" spans="1:10" ht="12" customHeight="1" x14ac:dyDescent="0.3">
      <c r="A3230" s="597" t="s">
        <v>20</v>
      </c>
      <c r="B3230" s="597" t="s">
        <v>242</v>
      </c>
      <c r="C3230" s="597" t="s">
        <v>2354</v>
      </c>
      <c r="D3230" s="597" t="s">
        <v>251</v>
      </c>
      <c r="E3230" s="597" t="s">
        <v>4</v>
      </c>
      <c r="F3230" s="597" t="s">
        <v>1645</v>
      </c>
      <c r="G3230" s="597" t="s">
        <v>1248</v>
      </c>
      <c r="H3230" s="598" t="str">
        <f t="shared" si="102"/>
        <v>PESQUISA BÁSICA;INSTITUIÇÃO CREDENCIADA;;PRIVADA;NÃO;EQUIPAMENTO E MATERIAL PERMANENTE;MATERIAL PERMANENTE</v>
      </c>
      <c r="I3230" s="599" t="s">
        <v>1575</v>
      </c>
      <c r="J3230" s="600" t="str">
        <f t="shared" si="103"/>
        <v/>
      </c>
    </row>
    <row r="3231" spans="1:10" ht="12" customHeight="1" x14ac:dyDescent="0.3">
      <c r="A3231" s="597" t="s">
        <v>20</v>
      </c>
      <c r="B3231" s="597" t="s">
        <v>242</v>
      </c>
      <c r="C3231" s="597" t="s">
        <v>2354</v>
      </c>
      <c r="D3231" s="597" t="s">
        <v>251</v>
      </c>
      <c r="E3231" s="597" t="s">
        <v>4</v>
      </c>
      <c r="F3231" s="597" t="s">
        <v>448</v>
      </c>
      <c r="G3231" s="597" t="s">
        <v>2062</v>
      </c>
      <c r="H3231" s="598" t="str">
        <f t="shared" si="102"/>
        <v>PESQUISA BÁSICA;INSTITUIÇÃO CREDENCIADA;;PRIVADA;NÃO;EQUIPE;BOLSA - ALUNO DE GRADUAÇÃO OU PÓS-GRADUAÇÃO</v>
      </c>
      <c r="I3231" s="599" t="s">
        <v>1575</v>
      </c>
      <c r="J3231" s="600" t="str">
        <f t="shared" si="103"/>
        <v/>
      </c>
    </row>
    <row r="3232" spans="1:10" ht="12" customHeight="1" x14ac:dyDescent="0.3">
      <c r="A3232" s="597" t="s">
        <v>20</v>
      </c>
      <c r="B3232" s="597" t="s">
        <v>242</v>
      </c>
      <c r="C3232" s="597" t="s">
        <v>2354</v>
      </c>
      <c r="D3232" s="597" t="s">
        <v>251</v>
      </c>
      <c r="E3232" s="597" t="s">
        <v>4</v>
      </c>
      <c r="F3232" s="597" t="s">
        <v>448</v>
      </c>
      <c r="G3232" s="597" t="s">
        <v>2061</v>
      </c>
      <c r="H3232" s="598" t="str">
        <f t="shared" si="102"/>
        <v>PESQUISA BÁSICA;INSTITUIÇÃO CREDENCIADA;;PRIVADA;NÃO;EQUIPE;BOLSA - DOCENTE OU PESQUISADOR DA INSTITUIÇÃO</v>
      </c>
      <c r="I3232" s="599" t="s">
        <v>1575</v>
      </c>
      <c r="J3232" s="600" t="str">
        <f t="shared" si="103"/>
        <v/>
      </c>
    </row>
    <row r="3233" spans="1:10" ht="12" customHeight="1" x14ac:dyDescent="0.3">
      <c r="A3233" s="597" t="s">
        <v>20</v>
      </c>
      <c r="B3233" s="597" t="s">
        <v>242</v>
      </c>
      <c r="C3233" s="597" t="s">
        <v>2354</v>
      </c>
      <c r="D3233" s="597" t="s">
        <v>251</v>
      </c>
      <c r="E3233" s="597" t="s">
        <v>4</v>
      </c>
      <c r="F3233" s="597" t="s">
        <v>448</v>
      </c>
      <c r="G3233" s="597" t="s">
        <v>2063</v>
      </c>
      <c r="H3233" s="598" t="str">
        <f t="shared" si="102"/>
        <v>PESQUISA BÁSICA;INSTITUIÇÃO CREDENCIADA;;PRIVADA;NÃO;EQUIPE;BOLSA - PESQUISADOR VISITANTE</v>
      </c>
      <c r="I3233" s="599" t="s">
        <v>1575</v>
      </c>
      <c r="J3233" s="600" t="str">
        <f t="shared" si="103"/>
        <v/>
      </c>
    </row>
    <row r="3234" spans="1:10" ht="12" customHeight="1" x14ac:dyDescent="0.3">
      <c r="A3234" s="597" t="s">
        <v>20</v>
      </c>
      <c r="B3234" s="597" t="s">
        <v>242</v>
      </c>
      <c r="C3234" s="597" t="s">
        <v>2354</v>
      </c>
      <c r="D3234" s="597" t="s">
        <v>251</v>
      </c>
      <c r="E3234" s="597" t="s">
        <v>4</v>
      </c>
      <c r="F3234" s="597" t="s">
        <v>448</v>
      </c>
      <c r="G3234" s="597" t="s">
        <v>1641</v>
      </c>
      <c r="H3234" s="598" t="str">
        <f t="shared" si="102"/>
        <v>PESQUISA BÁSICA;INSTITUIÇÃO CREDENCIADA;;PRIVADA;NÃO;EQUIPE;REMUNERAÇÃO DIRETA</v>
      </c>
      <c r="I3234" s="599" t="s">
        <v>1575</v>
      </c>
      <c r="J3234" s="600" t="str">
        <f t="shared" si="103"/>
        <v/>
      </c>
    </row>
    <row r="3235" spans="1:10" ht="12" customHeight="1" x14ac:dyDescent="0.3">
      <c r="A3235" s="597" t="s">
        <v>20</v>
      </c>
      <c r="B3235" s="597" t="s">
        <v>242</v>
      </c>
      <c r="C3235" s="597" t="s">
        <v>2354</v>
      </c>
      <c r="D3235" s="597" t="s">
        <v>251</v>
      </c>
      <c r="E3235" s="597" t="s">
        <v>4</v>
      </c>
      <c r="F3235" s="597" t="s">
        <v>1642</v>
      </c>
      <c r="G3235" s="597" t="s">
        <v>2202</v>
      </c>
      <c r="H3235" s="598" t="str">
        <f t="shared" si="102"/>
        <v>PESQUISA BÁSICA;INSTITUIÇÃO CREDENCIADA;;PRIVADA;NÃO;MATERIAL DE CONSUMO;NA</v>
      </c>
      <c r="I3235" s="599" t="s">
        <v>1575</v>
      </c>
      <c r="J3235" s="600" t="str">
        <f t="shared" si="103"/>
        <v/>
      </c>
    </row>
    <row r="3236" spans="1:10" ht="12" customHeight="1" x14ac:dyDescent="0.3">
      <c r="A3236" s="597" t="s">
        <v>20</v>
      </c>
      <c r="B3236" s="597" t="s">
        <v>242</v>
      </c>
      <c r="C3236" s="597" t="s">
        <v>2354</v>
      </c>
      <c r="D3236" s="597" t="s">
        <v>251</v>
      </c>
      <c r="E3236" s="597" t="s">
        <v>4</v>
      </c>
      <c r="F3236" s="597" t="s">
        <v>1644</v>
      </c>
      <c r="G3236" s="597" t="s">
        <v>2066</v>
      </c>
      <c r="H3236" s="598" t="str">
        <f t="shared" si="102"/>
        <v>PESQUISA BÁSICA;INSTITUIÇÃO CREDENCIADA;;PRIVADA;NÃO;OBRAS E INSTALACOES;AMPLIAÇÃO DE ÁREA DE EDIFICAÇÃO</v>
      </c>
      <c r="I3236" s="599" t="s">
        <v>1567</v>
      </c>
      <c r="J3236" s="600" t="str">
        <f t="shared" si="103"/>
        <v>DESPESA NÃO ADMITIDA COM RECURSOS DA CLÁUSULA DE P,D&amp;I, CONSIDERANDO O EXECUTOR E A QUALIFICAÇÃO DO PROJETO OU PROGRAMA</v>
      </c>
    </row>
    <row r="3237" spans="1:10" ht="12" customHeight="1" x14ac:dyDescent="0.3">
      <c r="A3237" s="597" t="s">
        <v>20</v>
      </c>
      <c r="B3237" s="597" t="s">
        <v>242</v>
      </c>
      <c r="C3237" s="597" t="s">
        <v>2354</v>
      </c>
      <c r="D3237" s="597" t="s">
        <v>251</v>
      </c>
      <c r="E3237" s="597" t="s">
        <v>4</v>
      </c>
      <c r="F3237" s="597" t="s">
        <v>1644</v>
      </c>
      <c r="G3237" s="597" t="s">
        <v>258</v>
      </c>
      <c r="H3237" s="598" t="str">
        <f t="shared" si="102"/>
        <v>PESQUISA BÁSICA;INSTITUIÇÃO CREDENCIADA;;PRIVADA;NÃO;OBRAS E INSTALACOES;CONSTRUÇÃO DE NOVA EDIFICAÇÃO</v>
      </c>
      <c r="I3237" s="599" t="s">
        <v>1567</v>
      </c>
      <c r="J3237" s="600" t="str">
        <f t="shared" si="103"/>
        <v>DESPESA NÃO ADMITIDA COM RECURSOS DA CLÁUSULA DE P,D&amp;I, CONSIDERANDO O EXECUTOR E A QUALIFICAÇÃO DO PROJETO OU PROGRAMA</v>
      </c>
    </row>
    <row r="3238" spans="1:10" ht="12" customHeight="1" x14ac:dyDescent="0.3">
      <c r="A3238" s="597" t="s">
        <v>20</v>
      </c>
      <c r="B3238" s="597" t="s">
        <v>242</v>
      </c>
      <c r="C3238" s="597" t="s">
        <v>2354</v>
      </c>
      <c r="D3238" s="597" t="s">
        <v>251</v>
      </c>
      <c r="E3238" s="597" t="s">
        <v>4</v>
      </c>
      <c r="F3238" s="597" t="s">
        <v>1644</v>
      </c>
      <c r="G3238" s="597" t="s">
        <v>2067</v>
      </c>
      <c r="H3238" s="598" t="str">
        <f t="shared" si="102"/>
        <v>PESQUISA BÁSICA;INSTITUIÇÃO CREDENCIADA;;PRIVADA;NÃO;OBRAS E INSTALACOES;PROJETO EXECUTIVO E ESTUDOS TÉCNICOS</v>
      </c>
      <c r="I3238" s="599" t="s">
        <v>1575</v>
      </c>
      <c r="J3238" s="600" t="str">
        <f t="shared" si="103"/>
        <v/>
      </c>
    </row>
    <row r="3239" spans="1:10" ht="12" customHeight="1" x14ac:dyDescent="0.3">
      <c r="A3239" s="597" t="s">
        <v>20</v>
      </c>
      <c r="B3239" s="597" t="s">
        <v>242</v>
      </c>
      <c r="C3239" s="597" t="s">
        <v>2354</v>
      </c>
      <c r="D3239" s="597" t="s">
        <v>251</v>
      </c>
      <c r="E3239" s="597" t="s">
        <v>4</v>
      </c>
      <c r="F3239" s="597" t="s">
        <v>1644</v>
      </c>
      <c r="G3239" s="597" t="s">
        <v>219</v>
      </c>
      <c r="H3239" s="598" t="str">
        <f t="shared" si="102"/>
        <v>PESQUISA BÁSICA;INSTITUIÇÃO CREDENCIADA;;PRIVADA;NÃO;OBRAS E INSTALACOES;REFORMA DE EDIFICAÇÃO</v>
      </c>
      <c r="I3239" s="599" t="s">
        <v>1575</v>
      </c>
      <c r="J3239" s="600" t="str">
        <f t="shared" si="103"/>
        <v/>
      </c>
    </row>
    <row r="3240" spans="1:10" ht="12" customHeight="1" x14ac:dyDescent="0.3">
      <c r="A3240" s="597" t="s">
        <v>20</v>
      </c>
      <c r="B3240" s="597" t="s">
        <v>242</v>
      </c>
      <c r="C3240" s="597" t="s">
        <v>2354</v>
      </c>
      <c r="D3240" s="597" t="s">
        <v>251</v>
      </c>
      <c r="E3240" s="597" t="s">
        <v>4</v>
      </c>
      <c r="F3240" s="597" t="s">
        <v>1644</v>
      </c>
      <c r="G3240" s="597" t="s">
        <v>2065</v>
      </c>
      <c r="H3240" s="598" t="str">
        <f t="shared" si="102"/>
        <v>PESQUISA BÁSICA;INSTITUIÇÃO CREDENCIADA;;PRIVADA;NÃO;OBRAS E INSTALACOES;SERVIÇO TÉCNICO DE APOIO - INFRAESTRUTURA</v>
      </c>
      <c r="I3240" s="599" t="s">
        <v>1575</v>
      </c>
      <c r="J3240" s="600" t="str">
        <f t="shared" si="103"/>
        <v/>
      </c>
    </row>
    <row r="3241" spans="1:10" ht="12" customHeight="1" x14ac:dyDescent="0.3">
      <c r="A3241" s="597" t="s">
        <v>20</v>
      </c>
      <c r="B3241" s="597" t="s">
        <v>242</v>
      </c>
      <c r="C3241" s="597" t="s">
        <v>2354</v>
      </c>
      <c r="D3241" s="597" t="s">
        <v>251</v>
      </c>
      <c r="E3241" s="597" t="s">
        <v>4</v>
      </c>
      <c r="F3241" s="597" t="s">
        <v>10</v>
      </c>
      <c r="G3241" s="597" t="s">
        <v>1649</v>
      </c>
      <c r="H3241" s="598" t="str">
        <f t="shared" si="102"/>
        <v>PESQUISA BÁSICA;INSTITUIÇÃO CREDENCIADA;;PRIVADA;NÃO;OUTRAS DESPESAS;DESPESA DE IMPORTACAO</v>
      </c>
      <c r="I3241" s="599" t="s">
        <v>1575</v>
      </c>
      <c r="J3241" s="600" t="str">
        <f t="shared" si="103"/>
        <v/>
      </c>
    </row>
    <row r="3242" spans="1:10" ht="12" customHeight="1" x14ac:dyDescent="0.3">
      <c r="A3242" s="597" t="s">
        <v>20</v>
      </c>
      <c r="B3242" s="597" t="s">
        <v>242</v>
      </c>
      <c r="C3242" s="597" t="s">
        <v>2354</v>
      </c>
      <c r="D3242" s="597" t="s">
        <v>251</v>
      </c>
      <c r="E3242" s="597" t="s">
        <v>4</v>
      </c>
      <c r="F3242" s="597" t="s">
        <v>10</v>
      </c>
      <c r="G3242" s="597" t="s">
        <v>1650</v>
      </c>
      <c r="H3242" s="598" t="str">
        <f t="shared" si="102"/>
        <v>PESQUISA BÁSICA;INSTITUIÇÃO CREDENCIADA;;PRIVADA;NÃO;OUTRAS DESPESAS;DESPESA OPERACIONAL E ADMINISTRATIVA</v>
      </c>
      <c r="I3242" s="599" t="s">
        <v>1575</v>
      </c>
      <c r="J3242" s="600" t="str">
        <f t="shared" si="103"/>
        <v/>
      </c>
    </row>
    <row r="3243" spans="1:10" ht="12" customHeight="1" x14ac:dyDescent="0.3">
      <c r="A3243" s="597" t="s">
        <v>20</v>
      </c>
      <c r="B3243" s="597" t="s">
        <v>242</v>
      </c>
      <c r="C3243" s="597" t="s">
        <v>2354</v>
      </c>
      <c r="D3243" s="597" t="s">
        <v>251</v>
      </c>
      <c r="E3243" s="597" t="s">
        <v>4</v>
      </c>
      <c r="F3243" s="597" t="s">
        <v>10</v>
      </c>
      <c r="G3243" s="597" t="s">
        <v>277</v>
      </c>
      <c r="H3243" s="598" t="str">
        <f t="shared" si="102"/>
        <v>PESQUISA BÁSICA;INSTITUIÇÃO CREDENCIADA;;PRIVADA;NÃO;OUTRAS DESPESAS;RESSARCIMENTO DE CUSTOS INDIRETOS</v>
      </c>
      <c r="I3243" s="599" t="s">
        <v>1575</v>
      </c>
      <c r="J3243" s="600" t="str">
        <f t="shared" si="103"/>
        <v/>
      </c>
    </row>
    <row r="3244" spans="1:10" ht="12" customHeight="1" x14ac:dyDescent="0.3">
      <c r="A3244" s="597" t="s">
        <v>20</v>
      </c>
      <c r="B3244" s="597" t="s">
        <v>242</v>
      </c>
      <c r="C3244" s="597" t="s">
        <v>2354</v>
      </c>
      <c r="D3244" s="597" t="s">
        <v>251</v>
      </c>
      <c r="E3244" s="597" t="s">
        <v>4</v>
      </c>
      <c r="F3244" s="597" t="s">
        <v>317</v>
      </c>
      <c r="G3244" s="597" t="s">
        <v>2060</v>
      </c>
      <c r="H3244" s="598" t="str">
        <f t="shared" si="102"/>
        <v>PESQUISA BÁSICA;INSTITUIÇÃO CREDENCIADA;;PRIVADA;NÃO;OUTROS BENS E DIREITOS;DADO GEOLÓGICO, GEOQUÍMICO OU GEOFÍSICO PÚBLICO</v>
      </c>
      <c r="I3244" s="599" t="s">
        <v>1575</v>
      </c>
      <c r="J3244" s="600" t="str">
        <f t="shared" si="103"/>
        <v/>
      </c>
    </row>
    <row r="3245" spans="1:10" ht="12" customHeight="1" x14ac:dyDescent="0.3">
      <c r="A3245" s="597" t="s">
        <v>20</v>
      </c>
      <c r="B3245" s="597" t="s">
        <v>242</v>
      </c>
      <c r="C3245" s="597" t="s">
        <v>2354</v>
      </c>
      <c r="D3245" s="597" t="s">
        <v>251</v>
      </c>
      <c r="E3245" s="597" t="s">
        <v>4</v>
      </c>
      <c r="F3245" s="597" t="s">
        <v>317</v>
      </c>
      <c r="G3245" s="597" t="s">
        <v>220</v>
      </c>
      <c r="H3245" s="598" t="str">
        <f t="shared" si="102"/>
        <v>PESQUISA BÁSICA;INSTITUIÇÃO CREDENCIADA;;PRIVADA;NÃO;OUTROS BENS E DIREITOS;DADO NÃO REGULADO PELA ANP</v>
      </c>
      <c r="I3245" s="599" t="s">
        <v>1575</v>
      </c>
      <c r="J3245" s="600" t="str">
        <f t="shared" si="103"/>
        <v/>
      </c>
    </row>
    <row r="3246" spans="1:10" ht="12" customHeight="1" x14ac:dyDescent="0.3">
      <c r="A3246" s="597" t="s">
        <v>20</v>
      </c>
      <c r="B3246" s="597" t="s">
        <v>242</v>
      </c>
      <c r="C3246" s="597" t="s">
        <v>2354</v>
      </c>
      <c r="D3246" s="597" t="s">
        <v>251</v>
      </c>
      <c r="E3246" s="597" t="s">
        <v>4</v>
      </c>
      <c r="F3246" s="597" t="s">
        <v>317</v>
      </c>
      <c r="G3246" s="597" t="s">
        <v>215</v>
      </c>
      <c r="H3246" s="598" t="str">
        <f t="shared" si="102"/>
        <v>PESQUISA BÁSICA;INSTITUIÇÃO CREDENCIADA;;PRIVADA;NÃO;OUTROS BENS E DIREITOS;MATERIAL BIBLIOGRÁFICO</v>
      </c>
      <c r="I3246" s="599" t="s">
        <v>1575</v>
      </c>
      <c r="J3246" s="600" t="str">
        <f t="shared" si="103"/>
        <v/>
      </c>
    </row>
    <row r="3247" spans="1:10" ht="12" customHeight="1" x14ac:dyDescent="0.3">
      <c r="A3247" s="597" t="s">
        <v>20</v>
      </c>
      <c r="B3247" s="597" t="s">
        <v>242</v>
      </c>
      <c r="C3247" s="597" t="s">
        <v>2354</v>
      </c>
      <c r="D3247" s="597" t="s">
        <v>251</v>
      </c>
      <c r="E3247" s="597" t="s">
        <v>4</v>
      </c>
      <c r="F3247" s="597" t="s">
        <v>317</v>
      </c>
      <c r="G3247" s="597" t="s">
        <v>2068</v>
      </c>
      <c r="H3247" s="598" t="str">
        <f t="shared" si="102"/>
        <v>PESQUISA BÁSICA;INSTITUIÇÃO CREDENCIADA;;PRIVADA;NÃO;OUTROS BENS E DIREITOS;OUTRO (ESPECIFIQUE)</v>
      </c>
      <c r="I3247" s="599" t="s">
        <v>1575</v>
      </c>
      <c r="J3247" s="600" t="str">
        <f t="shared" si="103"/>
        <v/>
      </c>
    </row>
    <row r="3248" spans="1:10" ht="12" customHeight="1" x14ac:dyDescent="0.3">
      <c r="A3248" s="597" t="s">
        <v>20</v>
      </c>
      <c r="B3248" s="597" t="s">
        <v>242</v>
      </c>
      <c r="C3248" s="597" t="s">
        <v>2354</v>
      </c>
      <c r="D3248" s="597" t="s">
        <v>251</v>
      </c>
      <c r="E3248" s="597" t="s">
        <v>4</v>
      </c>
      <c r="F3248" s="597" t="s">
        <v>317</v>
      </c>
      <c r="G3248" s="597" t="s">
        <v>321</v>
      </c>
      <c r="H3248" s="598" t="str">
        <f t="shared" si="102"/>
        <v>PESQUISA BÁSICA;INSTITUIÇÃO CREDENCIADA;;PRIVADA;NÃO;OUTROS BENS E DIREITOS;SOFTWARE</v>
      </c>
      <c r="I3248" s="599" t="s">
        <v>1575</v>
      </c>
      <c r="J3248" s="600" t="str">
        <f t="shared" si="103"/>
        <v/>
      </c>
    </row>
    <row r="3249" spans="1:10" ht="12" customHeight="1" x14ac:dyDescent="0.3">
      <c r="A3249" s="597" t="s">
        <v>20</v>
      </c>
      <c r="B3249" s="597" t="s">
        <v>242</v>
      </c>
      <c r="C3249" s="597" t="s">
        <v>2354</v>
      </c>
      <c r="D3249" s="597" t="s">
        <v>251</v>
      </c>
      <c r="E3249" s="597" t="s">
        <v>4</v>
      </c>
      <c r="F3249" s="597" t="s">
        <v>409</v>
      </c>
      <c r="G3249" s="597" t="s">
        <v>2202</v>
      </c>
      <c r="H3249" s="598" t="str">
        <f t="shared" si="102"/>
        <v>PESQUISA BÁSICA;INSTITUIÇÃO CREDENCIADA;;PRIVADA;NÃO;PASSAGENS;NA</v>
      </c>
      <c r="I3249" s="599" t="s">
        <v>1575</v>
      </c>
      <c r="J3249" s="600" t="str">
        <f t="shared" si="103"/>
        <v/>
      </c>
    </row>
    <row r="3250" spans="1:10" ht="12" customHeight="1" x14ac:dyDescent="0.3">
      <c r="A3250" s="597" t="s">
        <v>20</v>
      </c>
      <c r="B3250" s="597" t="s">
        <v>242</v>
      </c>
      <c r="C3250" s="597" t="s">
        <v>2354</v>
      </c>
      <c r="D3250" s="597" t="s">
        <v>251</v>
      </c>
      <c r="E3250" s="597" t="s">
        <v>4</v>
      </c>
      <c r="F3250" s="597" t="s">
        <v>1705</v>
      </c>
      <c r="G3250" s="597" t="s">
        <v>2058</v>
      </c>
      <c r="H3250" s="598" t="str">
        <f t="shared" si="102"/>
        <v>PESQUISA BÁSICA;INSTITUIÇÃO CREDENCIADA;;PRIVADA;NÃO;PROTOTIPO;MATERIAL OU COMPONENTE - PROTÓTIPO OU UNIDADE PILOTO</v>
      </c>
      <c r="I3250" s="599" t="s">
        <v>1575</v>
      </c>
      <c r="J3250" s="600" t="str">
        <f t="shared" si="103"/>
        <v/>
      </c>
    </row>
    <row r="3251" spans="1:10" ht="12" customHeight="1" x14ac:dyDescent="0.3">
      <c r="A3251" s="597" t="s">
        <v>20</v>
      </c>
      <c r="B3251" s="597" t="s">
        <v>242</v>
      </c>
      <c r="C3251" s="597" t="s">
        <v>2354</v>
      </c>
      <c r="D3251" s="597" t="s">
        <v>251</v>
      </c>
      <c r="E3251" s="597" t="s">
        <v>4</v>
      </c>
      <c r="F3251" s="597" t="s">
        <v>1705</v>
      </c>
      <c r="G3251" s="597" t="s">
        <v>2059</v>
      </c>
      <c r="H3251" s="598" t="str">
        <f t="shared" si="102"/>
        <v>PESQUISA BÁSICA;INSTITUIÇÃO CREDENCIADA;;PRIVADA;NÃO;PROTOTIPO;SERVIÇO DE TERCEIRO - PROTÓTIPO OU UNIDADE PILOTO</v>
      </c>
      <c r="I3251" s="599" t="s">
        <v>1575</v>
      </c>
      <c r="J3251" s="600" t="str">
        <f t="shared" si="103"/>
        <v/>
      </c>
    </row>
    <row r="3252" spans="1:10" ht="12" customHeight="1" x14ac:dyDescent="0.3">
      <c r="A3252" s="597" t="s">
        <v>20</v>
      </c>
      <c r="B3252" s="597" t="s">
        <v>242</v>
      </c>
      <c r="C3252" s="597" t="s">
        <v>2354</v>
      </c>
      <c r="D3252" s="597" t="s">
        <v>251</v>
      </c>
      <c r="E3252" s="597" t="s">
        <v>4</v>
      </c>
      <c r="F3252" s="597" t="s">
        <v>303</v>
      </c>
      <c r="G3252" s="597" t="s">
        <v>1647</v>
      </c>
      <c r="H3252" s="598" t="str">
        <f t="shared" si="102"/>
        <v>PESQUISA BÁSICA;INSTITUIÇÃO CREDENCIADA;;PRIVADA;NÃO;RECURSOS HUMANOS;BOLSA</v>
      </c>
      <c r="I3252" s="599" t="s">
        <v>1567</v>
      </c>
      <c r="J3252" s="600" t="str">
        <f t="shared" si="103"/>
        <v>DESPESA NÃO ADMITIDA COM RECURSOS DA CLÁUSULA DE P,D&amp;I, CONSIDERANDO O EXECUTOR E A QUALIFICAÇÃO DO PROJETO OU PROGRAMA</v>
      </c>
    </row>
    <row r="3253" spans="1:10" ht="12" customHeight="1" x14ac:dyDescent="0.3">
      <c r="A3253" s="597" t="s">
        <v>20</v>
      </c>
      <c r="B3253" s="597" t="s">
        <v>242</v>
      </c>
      <c r="C3253" s="597" t="s">
        <v>2354</v>
      </c>
      <c r="D3253" s="597" t="s">
        <v>251</v>
      </c>
      <c r="E3253" s="597" t="s">
        <v>4</v>
      </c>
      <c r="F3253" s="597" t="s">
        <v>303</v>
      </c>
      <c r="G3253" s="597" t="s">
        <v>270</v>
      </c>
      <c r="H3253" s="598" t="str">
        <f t="shared" si="102"/>
        <v>PESQUISA BÁSICA;INSTITUIÇÃO CREDENCIADA;;PRIVADA;NÃO;RECURSOS HUMANOS;TAXA DE BANCADA</v>
      </c>
      <c r="I3253" s="599" t="s">
        <v>1567</v>
      </c>
      <c r="J3253" s="600" t="str">
        <f t="shared" si="103"/>
        <v>DESPESA NÃO ADMITIDA COM RECURSOS DA CLÁUSULA DE P,D&amp;I, CONSIDERANDO O EXECUTOR E A QUALIFICAÇÃO DO PROJETO OU PROGRAMA</v>
      </c>
    </row>
    <row r="3254" spans="1:10" ht="12" customHeight="1" x14ac:dyDescent="0.3">
      <c r="A3254" s="597" t="s">
        <v>20</v>
      </c>
      <c r="B3254" s="597" t="s">
        <v>242</v>
      </c>
      <c r="C3254" s="597" t="s">
        <v>2354</v>
      </c>
      <c r="D3254" s="597" t="s">
        <v>251</v>
      </c>
      <c r="E3254" s="597" t="s">
        <v>4</v>
      </c>
      <c r="F3254" s="597" t="s">
        <v>2357</v>
      </c>
      <c r="G3254" s="597" t="s">
        <v>232</v>
      </c>
      <c r="H3254" s="598" t="str">
        <f t="shared" si="102"/>
        <v>PESQUISA BÁSICA;INSTITUIÇÃO CREDENCIADA;;PRIVADA;NÃO;SERVICOS;OUTRO SERVIÇO DE APOIO</v>
      </c>
      <c r="I3254" s="599" t="s">
        <v>1575</v>
      </c>
      <c r="J3254" s="600" t="str">
        <f t="shared" si="103"/>
        <v/>
      </c>
    </row>
    <row r="3255" spans="1:10" ht="12" customHeight="1" x14ac:dyDescent="0.3">
      <c r="A3255" s="597" t="s">
        <v>20</v>
      </c>
      <c r="B3255" s="597" t="s">
        <v>242</v>
      </c>
      <c r="C3255" s="597" t="s">
        <v>2354</v>
      </c>
      <c r="D3255" s="597" t="s">
        <v>251</v>
      </c>
      <c r="E3255" s="597" t="s">
        <v>4</v>
      </c>
      <c r="F3255" s="597" t="s">
        <v>2357</v>
      </c>
      <c r="G3255" s="597" t="s">
        <v>221</v>
      </c>
      <c r="H3255" s="598" t="str">
        <f t="shared" si="102"/>
        <v>PESQUISA BÁSICA;INSTITUIÇÃO CREDENCIADA;;PRIVADA;NÃO;SERVICOS;PERFURAÇÃO DE POÇO ESTRATIGRÁFICO</v>
      </c>
      <c r="I3255" s="599" t="s">
        <v>1567</v>
      </c>
      <c r="J3255" s="600" t="str">
        <f t="shared" si="103"/>
        <v>DESPESA NÃO ADMITIDA COM RECURSOS DA CLÁUSULA DE P,D&amp;I, CONSIDERANDO O EXECUTOR E A QUALIFICAÇÃO DO PROJETO OU PROGRAMA</v>
      </c>
    </row>
    <row r="3256" spans="1:10" ht="12" customHeight="1" x14ac:dyDescent="0.3">
      <c r="A3256" s="597" t="s">
        <v>20</v>
      </c>
      <c r="B3256" s="597" t="s">
        <v>242</v>
      </c>
      <c r="C3256" s="597" t="s">
        <v>2354</v>
      </c>
      <c r="D3256" s="597" t="s">
        <v>251</v>
      </c>
      <c r="E3256" s="597" t="s">
        <v>4</v>
      </c>
      <c r="F3256" s="597" t="s">
        <v>2357</v>
      </c>
      <c r="G3256" s="597" t="s">
        <v>2055</v>
      </c>
      <c r="H3256" s="598" t="str">
        <f t="shared" si="102"/>
        <v>PESQUISA BÁSICA;INSTITUIÇÃO CREDENCIADA;;PRIVADA;NÃO;SERVICOS;SERVIÇO DE APOIO PARA AQUISIÇÃO DE DADOS</v>
      </c>
      <c r="I3256" s="599" t="s">
        <v>1567</v>
      </c>
      <c r="J3256" s="600" t="str">
        <f t="shared" si="103"/>
        <v>DESPESA NÃO ADMITIDA COM RECURSOS DA CLÁUSULA DE P,D&amp;I, CONSIDERANDO O EXECUTOR E A QUALIFICAÇÃO DO PROJETO OU PROGRAMA</v>
      </c>
    </row>
    <row r="3257" spans="1:10" ht="12" customHeight="1" x14ac:dyDescent="0.3">
      <c r="A3257" s="597" t="s">
        <v>20</v>
      </c>
      <c r="B3257" s="597" t="s">
        <v>242</v>
      </c>
      <c r="C3257" s="597" t="s">
        <v>2354</v>
      </c>
      <c r="D3257" s="597" t="s">
        <v>251</v>
      </c>
      <c r="E3257" s="597" t="s">
        <v>4</v>
      </c>
      <c r="F3257" s="597" t="s">
        <v>2357</v>
      </c>
      <c r="G3257" s="597" t="s">
        <v>230</v>
      </c>
      <c r="H3257" s="598" t="str">
        <f t="shared" si="102"/>
        <v>PESQUISA BÁSICA;INSTITUIÇÃO CREDENCIADA;;PRIVADA;NÃO;SERVICOS;SERVIÇO DE EDITORAÇÃO E IMPRESSÃO</v>
      </c>
      <c r="I3257" s="599" t="s">
        <v>1575</v>
      </c>
      <c r="J3257" s="600" t="str">
        <f t="shared" si="103"/>
        <v/>
      </c>
    </row>
    <row r="3258" spans="1:10" ht="12" customHeight="1" x14ac:dyDescent="0.3">
      <c r="A3258" s="597" t="s">
        <v>20</v>
      </c>
      <c r="B3258" s="597" t="s">
        <v>242</v>
      </c>
      <c r="C3258" s="597" t="s">
        <v>2354</v>
      </c>
      <c r="D3258" s="597" t="s">
        <v>251</v>
      </c>
      <c r="E3258" s="597" t="s">
        <v>4</v>
      </c>
      <c r="F3258" s="597" t="s">
        <v>2357</v>
      </c>
      <c r="G3258" s="597" t="s">
        <v>231</v>
      </c>
      <c r="H3258" s="598" t="str">
        <f t="shared" si="102"/>
        <v>PESQUISA BÁSICA;INSTITUIÇÃO CREDENCIADA;;PRIVADA;NÃO;SERVICOS;SERVIÇO DE LOCOMOÇÃO E TRANSPORTE</v>
      </c>
      <c r="I3258" s="599" t="s">
        <v>1575</v>
      </c>
      <c r="J3258" s="600" t="str">
        <f t="shared" si="103"/>
        <v/>
      </c>
    </row>
    <row r="3259" spans="1:10" ht="12" customHeight="1" x14ac:dyDescent="0.3">
      <c r="A3259" s="597" t="s">
        <v>20</v>
      </c>
      <c r="B3259" s="597" t="s">
        <v>242</v>
      </c>
      <c r="C3259" s="597" t="s">
        <v>2354</v>
      </c>
      <c r="D3259" s="597" t="s">
        <v>251</v>
      </c>
      <c r="E3259" s="597" t="s">
        <v>4</v>
      </c>
      <c r="F3259" s="597" t="s">
        <v>2357</v>
      </c>
      <c r="G3259" s="597" t="s">
        <v>2358</v>
      </c>
      <c r="H3259" s="598" t="str">
        <f t="shared" si="102"/>
        <v>PESQUISA BÁSICA;INSTITUIÇÃO CREDENCIADA;;PRIVADA;NÃO;SERVICOS;SERVIÇO DE MANUTENÇÃO</v>
      </c>
      <c r="I3259" s="599" t="s">
        <v>1575</v>
      </c>
      <c r="J3259" s="600" t="str">
        <f t="shared" si="103"/>
        <v/>
      </c>
    </row>
    <row r="3260" spans="1:10" ht="12" customHeight="1" x14ac:dyDescent="0.3">
      <c r="A3260" s="597" t="s">
        <v>20</v>
      </c>
      <c r="B3260" s="597" t="s">
        <v>242</v>
      </c>
      <c r="C3260" s="597" t="s">
        <v>2354</v>
      </c>
      <c r="D3260" s="597" t="s">
        <v>251</v>
      </c>
      <c r="E3260" s="597" t="s">
        <v>4</v>
      </c>
      <c r="F3260" s="597" t="s">
        <v>2357</v>
      </c>
      <c r="G3260" s="597" t="s">
        <v>2399</v>
      </c>
      <c r="H3260" s="598" t="str">
        <f t="shared" si="102"/>
        <v>PESQUISA BÁSICA;INSTITUIÇÃO CREDENCIADA;;PRIVADA;NÃO;SERVICOS;SERVIÇO TÉCNICO ESPECIALIZADO</v>
      </c>
      <c r="I3260" s="599" t="s">
        <v>1575</v>
      </c>
      <c r="J3260" s="600" t="str">
        <f t="shared" si="103"/>
        <v/>
      </c>
    </row>
    <row r="3261" spans="1:10" ht="12" customHeight="1" x14ac:dyDescent="0.3">
      <c r="A3261" s="597" t="s">
        <v>20</v>
      </c>
      <c r="B3261" s="597" t="s">
        <v>242</v>
      </c>
      <c r="C3261" s="597" t="s">
        <v>2354</v>
      </c>
      <c r="D3261" s="597" t="s">
        <v>251</v>
      </c>
      <c r="E3261" s="597" t="s">
        <v>4</v>
      </c>
      <c r="F3261" s="597" t="s">
        <v>2357</v>
      </c>
      <c r="G3261" s="597" t="s">
        <v>2359</v>
      </c>
      <c r="H3261" s="598" t="str">
        <f t="shared" si="102"/>
        <v>PESQUISA BÁSICA;INSTITUIÇÃO CREDENCIADA;;PRIVADA;NÃO;SERVICOS;SERVIÇOS COMPUTACIONAIS</v>
      </c>
      <c r="I3261" s="599" t="s">
        <v>1575</v>
      </c>
      <c r="J3261" s="600" t="str">
        <f t="shared" si="103"/>
        <v/>
      </c>
    </row>
    <row r="3262" spans="1:10" ht="12" customHeight="1" x14ac:dyDescent="0.3">
      <c r="A3262" s="597" t="s">
        <v>20</v>
      </c>
      <c r="B3262" s="597" t="s">
        <v>242</v>
      </c>
      <c r="C3262" s="597" t="s">
        <v>2354</v>
      </c>
      <c r="D3262" s="597" t="s">
        <v>251</v>
      </c>
      <c r="E3262" s="597" t="s">
        <v>4</v>
      </c>
      <c r="F3262" s="597" t="s">
        <v>2357</v>
      </c>
      <c r="G3262" s="597" t="s">
        <v>229</v>
      </c>
      <c r="H3262" s="598" t="str">
        <f t="shared" si="102"/>
        <v>PESQUISA BÁSICA;INSTITUIÇÃO CREDENCIADA;;PRIVADA;NÃO;SERVICOS;TAXA DE INSCRIÇÃO EM CONGRESSO OU EVENTO</v>
      </c>
      <c r="I3262" s="599" t="s">
        <v>1575</v>
      </c>
      <c r="J3262" s="600" t="str">
        <f t="shared" si="103"/>
        <v/>
      </c>
    </row>
    <row r="3263" spans="1:10" ht="12" customHeight="1" x14ac:dyDescent="0.3">
      <c r="A3263" s="597" t="s">
        <v>20</v>
      </c>
      <c r="B3263" s="597" t="s">
        <v>242</v>
      </c>
      <c r="C3263" s="597" t="s">
        <v>2354</v>
      </c>
      <c r="D3263" s="597" t="s">
        <v>251</v>
      </c>
      <c r="E3263" s="597" t="s">
        <v>4</v>
      </c>
      <c r="F3263" s="597" t="s">
        <v>2360</v>
      </c>
      <c r="G3263" s="597" t="s">
        <v>2064</v>
      </c>
      <c r="H3263" s="598" t="str">
        <f t="shared" si="102"/>
        <v>PESQUISA BÁSICA;INSTITUIÇÃO CREDENCIADA;;PRIVADA;NÃO;SERVICOS - TIB;SERVIÇO DE TIB</v>
      </c>
      <c r="I3263" s="599" t="s">
        <v>1567</v>
      </c>
      <c r="J3263" s="600" t="str">
        <f t="shared" si="103"/>
        <v>DESPESA NÃO ADMITIDA COM RECURSOS DA CLÁUSULA DE P,D&amp;I, CONSIDERANDO O EXECUTOR E A QUALIFICAÇÃO DO PROJETO OU PROGRAMA</v>
      </c>
    </row>
    <row r="3264" spans="1:10" ht="12" customHeight="1" x14ac:dyDescent="0.3">
      <c r="A3264" s="597" t="s">
        <v>20</v>
      </c>
      <c r="B3264" s="597" t="s">
        <v>242</v>
      </c>
      <c r="C3264" s="597" t="s">
        <v>2354</v>
      </c>
      <c r="D3264" s="597" t="s">
        <v>251</v>
      </c>
      <c r="E3264" s="597" t="s">
        <v>4</v>
      </c>
      <c r="F3264" s="597" t="s">
        <v>2360</v>
      </c>
      <c r="G3264" s="597" t="s">
        <v>2057</v>
      </c>
      <c r="H3264" s="598" t="str">
        <f t="shared" ref="H3264:H3326" si="104">CONCATENATE(A3264,$H$2,B3264,$H$2,C3264,$H$2,D3264,$H$2,E3264,$H$2,F3264,$H$2,G3264)</f>
        <v>PESQUISA BÁSICA;INSTITUIÇÃO CREDENCIADA;;PRIVADA;NÃO;SERVICOS - TIB;SERVIÇO DE TREINAMENTO, SUPORTE E QUALIFICAÇÃO</v>
      </c>
      <c r="I3264" s="599" t="s">
        <v>1567</v>
      </c>
      <c r="J3264" s="600" t="str">
        <f t="shared" ref="J3264:J3326" si="105">IF(I3264="N",J$3,"")</f>
        <v>DESPESA NÃO ADMITIDA COM RECURSOS DA CLÁUSULA DE P,D&amp;I, CONSIDERANDO O EXECUTOR E A QUALIFICAÇÃO DO PROJETO OU PROGRAMA</v>
      </c>
    </row>
    <row r="3265" spans="1:10" ht="12" customHeight="1" x14ac:dyDescent="0.3">
      <c r="A3265" s="597" t="s">
        <v>20</v>
      </c>
      <c r="B3265" s="597" t="s">
        <v>242</v>
      </c>
      <c r="C3265" s="597" t="s">
        <v>2354</v>
      </c>
      <c r="D3265" s="597" t="s">
        <v>251</v>
      </c>
      <c r="E3265" s="597" t="s">
        <v>4</v>
      </c>
      <c r="F3265" s="597" t="s">
        <v>2360</v>
      </c>
      <c r="G3265" s="597" t="s">
        <v>2056</v>
      </c>
      <c r="H3265" s="598" t="str">
        <f t="shared" si="104"/>
        <v>PESQUISA BÁSICA;INSTITUIÇÃO CREDENCIADA;;PRIVADA;NÃO;SERVICOS - TIB;SERVIÇO ESPECIALIZADO PARA TIB - NORMALIZAÇÃO</v>
      </c>
      <c r="I3265" s="599" t="s">
        <v>1567</v>
      </c>
      <c r="J3265" s="600" t="str">
        <f t="shared" si="105"/>
        <v>DESPESA NÃO ADMITIDA COM RECURSOS DA CLÁUSULA DE P,D&amp;I, CONSIDERANDO O EXECUTOR E A QUALIFICAÇÃO DO PROJETO OU PROGRAMA</v>
      </c>
    </row>
    <row r="3266" spans="1:10" ht="12" customHeight="1" x14ac:dyDescent="0.3">
      <c r="A3266" s="597" t="s">
        <v>20</v>
      </c>
      <c r="B3266" s="597" t="s">
        <v>242</v>
      </c>
      <c r="C3266" s="597" t="s">
        <v>2354</v>
      </c>
      <c r="D3266" s="597" t="s">
        <v>251</v>
      </c>
      <c r="E3266" s="597" t="s">
        <v>4</v>
      </c>
      <c r="F3266" s="597" t="s">
        <v>1648</v>
      </c>
      <c r="G3266" s="597" t="s">
        <v>2202</v>
      </c>
      <c r="H3266" s="598" t="str">
        <f t="shared" si="104"/>
        <v>PESQUISA BÁSICA;INSTITUIÇÃO CREDENCIADA;;PRIVADA;NÃO;TESTES OPERACIONAIS;NA</v>
      </c>
      <c r="I3266" s="599" t="s">
        <v>1567</v>
      </c>
      <c r="J3266" s="600" t="str">
        <f t="shared" si="105"/>
        <v>DESPESA NÃO ADMITIDA COM RECURSOS DA CLÁUSULA DE P,D&amp;I, CONSIDERANDO O EXECUTOR E A QUALIFICAÇÃO DO PROJETO OU PROGRAMA</v>
      </c>
    </row>
    <row r="3267" spans="1:10" ht="12" customHeight="1" x14ac:dyDescent="0.3">
      <c r="A3267" s="597" t="s">
        <v>20</v>
      </c>
      <c r="B3267" s="597" t="s">
        <v>242</v>
      </c>
      <c r="C3267" s="597" t="s">
        <v>2354</v>
      </c>
      <c r="D3267" s="597" t="s">
        <v>251</v>
      </c>
      <c r="E3267" s="597" t="s">
        <v>4</v>
      </c>
      <c r="F3267" s="597" t="s">
        <v>281</v>
      </c>
      <c r="G3267" s="597" t="s">
        <v>2202</v>
      </c>
      <c r="H3267" s="598" t="str">
        <f t="shared" si="104"/>
        <v>PESQUISA BÁSICA;INSTITUIÇÃO CREDENCIADA;;PRIVADA;NÃO;TRIBUTOS;NA</v>
      </c>
      <c r="I3267" s="599" t="s">
        <v>1575</v>
      </c>
      <c r="J3267" s="600" t="str">
        <f t="shared" si="105"/>
        <v/>
      </c>
    </row>
    <row r="3268" spans="1:10" ht="12" customHeight="1" x14ac:dyDescent="0.3">
      <c r="A3268" s="597" t="s">
        <v>20</v>
      </c>
      <c r="B3268" s="597" t="s">
        <v>242</v>
      </c>
      <c r="C3268" s="597" t="s">
        <v>2354</v>
      </c>
      <c r="D3268" s="597" t="s">
        <v>251</v>
      </c>
      <c r="E3268" s="597" t="s">
        <v>3</v>
      </c>
      <c r="F3268" s="597" t="s">
        <v>1646</v>
      </c>
      <c r="G3268" s="597" t="s">
        <v>2050</v>
      </c>
      <c r="H3268" s="598" t="str">
        <f t="shared" si="104"/>
        <v>PESQUISA BÁSICA;INSTITUIÇÃO CREDENCIADA;;PRIVADA;SIM;CAPACITACAO DE FORNECEDORES;BENS E MATERIAIS - CABEÇA DE SÉRIE E LOTE PILOTO</v>
      </c>
      <c r="I3268" s="599" t="s">
        <v>1567</v>
      </c>
      <c r="J3268" s="600" t="str">
        <f t="shared" si="105"/>
        <v>DESPESA NÃO ADMITIDA COM RECURSOS DA CLÁUSULA DE P,D&amp;I, CONSIDERANDO O EXECUTOR E A QUALIFICAÇÃO DO PROJETO OU PROGRAMA</v>
      </c>
    </row>
    <row r="3269" spans="1:10" ht="12" customHeight="1" x14ac:dyDescent="0.3">
      <c r="A3269" s="597" t="s">
        <v>20</v>
      </c>
      <c r="B3269" s="597" t="s">
        <v>242</v>
      </c>
      <c r="C3269" s="597" t="s">
        <v>2354</v>
      </c>
      <c r="D3269" s="597" t="s">
        <v>251</v>
      </c>
      <c r="E3269" s="597" t="s">
        <v>3</v>
      </c>
      <c r="F3269" s="597" t="s">
        <v>1646</v>
      </c>
      <c r="G3269" s="597" t="s">
        <v>2053</v>
      </c>
      <c r="H3269" s="598" t="str">
        <f t="shared" si="104"/>
        <v>PESQUISA BÁSICA;INSTITUIÇÃO CREDENCIADA;;PRIVADA;SIM;CAPACITACAO DE FORNECEDORES;EQUIPAMENTOS E MATERIAIS - PRIMEIRO LOTE</v>
      </c>
      <c r="I3269" s="599" t="s">
        <v>1567</v>
      </c>
      <c r="J3269" s="600" t="str">
        <f t="shared" si="105"/>
        <v>DESPESA NÃO ADMITIDA COM RECURSOS DA CLÁUSULA DE P,D&amp;I, CONSIDERANDO O EXECUTOR E A QUALIFICAÇÃO DO PROJETO OU PROGRAMA</v>
      </c>
    </row>
    <row r="3270" spans="1:10" ht="12" customHeight="1" x14ac:dyDescent="0.3">
      <c r="A3270" s="597" t="s">
        <v>20</v>
      </c>
      <c r="B3270" s="597" t="s">
        <v>242</v>
      </c>
      <c r="C3270" s="597" t="s">
        <v>2354</v>
      </c>
      <c r="D3270" s="597" t="s">
        <v>251</v>
      </c>
      <c r="E3270" s="597" t="s">
        <v>3</v>
      </c>
      <c r="F3270" s="597" t="s">
        <v>1646</v>
      </c>
      <c r="G3270" s="597" t="s">
        <v>260</v>
      </c>
      <c r="H3270" s="598" t="str">
        <f t="shared" si="104"/>
        <v>PESQUISA BÁSICA;INSTITUIÇÃO CREDENCIADA;;PRIVADA;SIM;CAPACITACAO DE FORNECEDORES;EQUIPAMENTOS LABORATORIAIS</v>
      </c>
      <c r="I3270" s="599" t="s">
        <v>1567</v>
      </c>
      <c r="J3270" s="600" t="str">
        <f t="shared" si="105"/>
        <v>DESPESA NÃO ADMITIDA COM RECURSOS DA CLÁUSULA DE P,D&amp;I, CONSIDERANDO O EXECUTOR E A QUALIFICAÇÃO DO PROJETO OU PROGRAMA</v>
      </c>
    </row>
    <row r="3271" spans="1:10" ht="12" customHeight="1" x14ac:dyDescent="0.3">
      <c r="A3271" s="597" t="s">
        <v>20</v>
      </c>
      <c r="B3271" s="597" t="s">
        <v>242</v>
      </c>
      <c r="C3271" s="597" t="s">
        <v>2354</v>
      </c>
      <c r="D3271" s="597" t="s">
        <v>251</v>
      </c>
      <c r="E3271" s="597" t="s">
        <v>3</v>
      </c>
      <c r="F3271" s="597" t="s">
        <v>1646</v>
      </c>
      <c r="G3271" s="597" t="s">
        <v>2052</v>
      </c>
      <c r="H3271" s="598" t="str">
        <f t="shared" si="104"/>
        <v>PESQUISA BÁSICA;INSTITUIÇÃO CREDENCIADA;;PRIVADA;SIM;CAPACITACAO DE FORNECEDORES;ESTUDOS DE VIABILIDADE TÉCNICA E ECONÔMICA</v>
      </c>
      <c r="I3271" s="599" t="s">
        <v>1567</v>
      </c>
      <c r="J3271" s="600" t="str">
        <f t="shared" si="105"/>
        <v>DESPESA NÃO ADMITIDA COM RECURSOS DA CLÁUSULA DE P,D&amp;I, CONSIDERANDO O EXECUTOR E A QUALIFICAÇÃO DO PROJETO OU PROGRAMA</v>
      </c>
    </row>
    <row r="3272" spans="1:10" ht="12" customHeight="1" x14ac:dyDescent="0.3">
      <c r="A3272" s="597" t="s">
        <v>20</v>
      </c>
      <c r="B3272" s="597" t="s">
        <v>242</v>
      </c>
      <c r="C3272" s="597" t="s">
        <v>2354</v>
      </c>
      <c r="D3272" s="597" t="s">
        <v>251</v>
      </c>
      <c r="E3272" s="597" t="s">
        <v>3</v>
      </c>
      <c r="F3272" s="597" t="s">
        <v>1646</v>
      </c>
      <c r="G3272" s="597" t="s">
        <v>2051</v>
      </c>
      <c r="H3272" s="598" t="str">
        <f t="shared" si="104"/>
        <v>PESQUISA BÁSICA;INSTITUIÇÃO CREDENCIADA;;PRIVADA;SIM;CAPACITACAO DE FORNECEDORES;SERVIÇOS - CABEÇA DE SÉRIE E LOTE PILOTO</v>
      </c>
      <c r="I3272" s="599" t="s">
        <v>1567</v>
      </c>
      <c r="J3272" s="600" t="str">
        <f t="shared" si="105"/>
        <v>DESPESA NÃO ADMITIDA COM RECURSOS DA CLÁUSULA DE P,D&amp;I, CONSIDERANDO O EXECUTOR E A QUALIFICAÇÃO DO PROJETO OU PROGRAMA</v>
      </c>
    </row>
    <row r="3273" spans="1:10" ht="12" customHeight="1" x14ac:dyDescent="0.3">
      <c r="A3273" s="597" t="s">
        <v>20</v>
      </c>
      <c r="B3273" s="597" t="s">
        <v>242</v>
      </c>
      <c r="C3273" s="597" t="s">
        <v>2354</v>
      </c>
      <c r="D3273" s="597" t="s">
        <v>251</v>
      </c>
      <c r="E3273" s="597" t="s">
        <v>3</v>
      </c>
      <c r="F3273" s="597" t="s">
        <v>1646</v>
      </c>
      <c r="G3273" s="597" t="s">
        <v>2054</v>
      </c>
      <c r="H3273" s="598" t="str">
        <f t="shared" si="104"/>
        <v>PESQUISA BÁSICA;INSTITUIÇÃO CREDENCIADA;;PRIVADA;SIM;CAPACITACAO DE FORNECEDORES;SERVIÇOS - OPERACIONALIZAÇÃO DE EQUIPAMENTOS</v>
      </c>
      <c r="I3273" s="599" t="s">
        <v>1567</v>
      </c>
      <c r="J3273" s="600" t="str">
        <f t="shared" si="105"/>
        <v>DESPESA NÃO ADMITIDA COM RECURSOS DA CLÁUSULA DE P,D&amp;I, CONSIDERANDO O EXECUTOR E A QUALIFICAÇÃO DO PROJETO OU PROGRAMA</v>
      </c>
    </row>
    <row r="3274" spans="1:10" ht="12" customHeight="1" x14ac:dyDescent="0.3">
      <c r="A3274" s="597" t="s">
        <v>20</v>
      </c>
      <c r="B3274" s="597" t="s">
        <v>242</v>
      </c>
      <c r="C3274" s="597" t="s">
        <v>2354</v>
      </c>
      <c r="D3274" s="597" t="s">
        <v>251</v>
      </c>
      <c r="E3274" s="597" t="s">
        <v>3</v>
      </c>
      <c r="F3274" s="597" t="s">
        <v>2362</v>
      </c>
      <c r="G3274" s="597" t="s">
        <v>2202</v>
      </c>
      <c r="H3274" s="598" t="str">
        <f t="shared" si="104"/>
        <v>PESQUISA BÁSICA;INSTITUIÇÃO CREDENCIADA;;PRIVADA;SIM;CUSTOS DIRETOS;NA</v>
      </c>
      <c r="I3274" s="599" t="s">
        <v>1575</v>
      </c>
      <c r="J3274" s="600" t="str">
        <f t="shared" si="105"/>
        <v/>
      </c>
    </row>
    <row r="3275" spans="1:10" ht="12" customHeight="1" x14ac:dyDescent="0.3">
      <c r="A3275" s="597" t="s">
        <v>20</v>
      </c>
      <c r="B3275" s="597" t="s">
        <v>242</v>
      </c>
      <c r="C3275" s="597" t="s">
        <v>2354</v>
      </c>
      <c r="D3275" s="597" t="s">
        <v>251</v>
      </c>
      <c r="E3275" s="597" t="s">
        <v>3</v>
      </c>
      <c r="F3275" s="597" t="s">
        <v>1643</v>
      </c>
      <c r="G3275" s="597" t="s">
        <v>2202</v>
      </c>
      <c r="H3275" s="598" t="str">
        <f t="shared" si="104"/>
        <v>PESQUISA BÁSICA;INSTITUIÇÃO CREDENCIADA;;PRIVADA;SIM;DIARIAS E AJUDA DE CUSTO;NA</v>
      </c>
      <c r="I3275" s="599" t="s">
        <v>1575</v>
      </c>
      <c r="J3275" s="600" t="str">
        <f t="shared" si="105"/>
        <v/>
      </c>
    </row>
    <row r="3276" spans="1:10" ht="12" customHeight="1" x14ac:dyDescent="0.3">
      <c r="A3276" s="597" t="s">
        <v>20</v>
      </c>
      <c r="B3276" s="597" t="s">
        <v>242</v>
      </c>
      <c r="C3276" s="597" t="s">
        <v>2354</v>
      </c>
      <c r="D3276" s="597" t="s">
        <v>251</v>
      </c>
      <c r="E3276" s="597" t="s">
        <v>3</v>
      </c>
      <c r="F3276" s="597" t="s">
        <v>1645</v>
      </c>
      <c r="G3276" s="597" t="s">
        <v>2361</v>
      </c>
      <c r="H3276" s="598" t="str">
        <f t="shared" si="104"/>
        <v>PESQUISA BÁSICA;INSTITUIÇÃO CREDENCIADA;;PRIVADA;SIM;EQUIPAMENTO E MATERIAL PERMANENTE;EQUIPAMENTO</v>
      </c>
      <c r="I3276" s="599" t="s">
        <v>1575</v>
      </c>
      <c r="J3276" s="600" t="str">
        <f t="shared" si="105"/>
        <v/>
      </c>
    </row>
    <row r="3277" spans="1:10" ht="12" customHeight="1" x14ac:dyDescent="0.3">
      <c r="A3277" s="597" t="s">
        <v>20</v>
      </c>
      <c r="B3277" s="597" t="s">
        <v>242</v>
      </c>
      <c r="C3277" s="597" t="s">
        <v>2354</v>
      </c>
      <c r="D3277" s="597" t="s">
        <v>251</v>
      </c>
      <c r="E3277" s="597" t="s">
        <v>3</v>
      </c>
      <c r="F3277" s="597" t="s">
        <v>1645</v>
      </c>
      <c r="G3277" s="597" t="s">
        <v>1248</v>
      </c>
      <c r="H3277" s="598" t="str">
        <f t="shared" si="104"/>
        <v>PESQUISA BÁSICA;INSTITUIÇÃO CREDENCIADA;;PRIVADA;SIM;EQUIPAMENTO E MATERIAL PERMANENTE;MATERIAL PERMANENTE</v>
      </c>
      <c r="I3277" s="599" t="s">
        <v>1575</v>
      </c>
      <c r="J3277" s="600" t="str">
        <f t="shared" si="105"/>
        <v/>
      </c>
    </row>
    <row r="3278" spans="1:10" ht="12" customHeight="1" x14ac:dyDescent="0.3">
      <c r="A3278" s="597" t="s">
        <v>20</v>
      </c>
      <c r="B3278" s="597" t="s">
        <v>242</v>
      </c>
      <c r="C3278" s="597" t="s">
        <v>2354</v>
      </c>
      <c r="D3278" s="597" t="s">
        <v>251</v>
      </c>
      <c r="E3278" s="597" t="s">
        <v>3</v>
      </c>
      <c r="F3278" s="597" t="s">
        <v>448</v>
      </c>
      <c r="G3278" s="597" t="s">
        <v>2062</v>
      </c>
      <c r="H3278" s="598" t="str">
        <f t="shared" si="104"/>
        <v>PESQUISA BÁSICA;INSTITUIÇÃO CREDENCIADA;;PRIVADA;SIM;EQUIPE;BOLSA - ALUNO DE GRADUAÇÃO OU PÓS-GRADUAÇÃO</v>
      </c>
      <c r="I3278" s="599" t="s">
        <v>1575</v>
      </c>
      <c r="J3278" s="600" t="str">
        <f t="shared" si="105"/>
        <v/>
      </c>
    </row>
    <row r="3279" spans="1:10" ht="12" customHeight="1" x14ac:dyDescent="0.3">
      <c r="A3279" s="597" t="s">
        <v>20</v>
      </c>
      <c r="B3279" s="597" t="s">
        <v>242</v>
      </c>
      <c r="C3279" s="597" t="s">
        <v>2354</v>
      </c>
      <c r="D3279" s="597" t="s">
        <v>251</v>
      </c>
      <c r="E3279" s="597" t="s">
        <v>3</v>
      </c>
      <c r="F3279" s="597" t="s">
        <v>448</v>
      </c>
      <c r="G3279" s="597" t="s">
        <v>2061</v>
      </c>
      <c r="H3279" s="598" t="str">
        <f t="shared" si="104"/>
        <v>PESQUISA BÁSICA;INSTITUIÇÃO CREDENCIADA;;PRIVADA;SIM;EQUIPE;BOLSA - DOCENTE OU PESQUISADOR DA INSTITUIÇÃO</v>
      </c>
      <c r="I3279" s="599" t="s">
        <v>1575</v>
      </c>
      <c r="J3279" s="600" t="str">
        <f t="shared" si="105"/>
        <v/>
      </c>
    </row>
    <row r="3280" spans="1:10" ht="12" customHeight="1" x14ac:dyDescent="0.3">
      <c r="A3280" s="597" t="s">
        <v>20</v>
      </c>
      <c r="B3280" s="597" t="s">
        <v>242</v>
      </c>
      <c r="C3280" s="597" t="s">
        <v>2354</v>
      </c>
      <c r="D3280" s="597" t="s">
        <v>251</v>
      </c>
      <c r="E3280" s="597" t="s">
        <v>3</v>
      </c>
      <c r="F3280" s="597" t="s">
        <v>448</v>
      </c>
      <c r="G3280" s="597" t="s">
        <v>2063</v>
      </c>
      <c r="H3280" s="598" t="str">
        <f t="shared" si="104"/>
        <v>PESQUISA BÁSICA;INSTITUIÇÃO CREDENCIADA;;PRIVADA;SIM;EQUIPE;BOLSA - PESQUISADOR VISITANTE</v>
      </c>
      <c r="I3280" s="599" t="s">
        <v>1575</v>
      </c>
      <c r="J3280" s="600" t="str">
        <f t="shared" si="105"/>
        <v/>
      </c>
    </row>
    <row r="3281" spans="1:10" ht="12" customHeight="1" x14ac:dyDescent="0.3">
      <c r="A3281" s="597" t="s">
        <v>20</v>
      </c>
      <c r="B3281" s="597" t="s">
        <v>242</v>
      </c>
      <c r="C3281" s="597" t="s">
        <v>2354</v>
      </c>
      <c r="D3281" s="597" t="s">
        <v>251</v>
      </c>
      <c r="E3281" s="597" t="s">
        <v>3</v>
      </c>
      <c r="F3281" s="597" t="s">
        <v>448</v>
      </c>
      <c r="G3281" s="597" t="s">
        <v>1641</v>
      </c>
      <c r="H3281" s="598" t="str">
        <f t="shared" si="104"/>
        <v>PESQUISA BÁSICA;INSTITUIÇÃO CREDENCIADA;;PRIVADA;SIM;EQUIPE;REMUNERAÇÃO DIRETA</v>
      </c>
      <c r="I3281" s="599" t="s">
        <v>1575</v>
      </c>
      <c r="J3281" s="600" t="str">
        <f t="shared" si="105"/>
        <v/>
      </c>
    </row>
    <row r="3282" spans="1:10" ht="12" customHeight="1" x14ac:dyDescent="0.3">
      <c r="A3282" s="597" t="s">
        <v>20</v>
      </c>
      <c r="B3282" s="597" t="s">
        <v>242</v>
      </c>
      <c r="C3282" s="597" t="s">
        <v>2354</v>
      </c>
      <c r="D3282" s="597" t="s">
        <v>251</v>
      </c>
      <c r="E3282" s="597" t="s">
        <v>3</v>
      </c>
      <c r="F3282" s="597" t="s">
        <v>1642</v>
      </c>
      <c r="G3282" s="597" t="s">
        <v>2202</v>
      </c>
      <c r="H3282" s="598" t="str">
        <f t="shared" si="104"/>
        <v>PESQUISA BÁSICA;INSTITUIÇÃO CREDENCIADA;;PRIVADA;SIM;MATERIAL DE CONSUMO;NA</v>
      </c>
      <c r="I3282" s="599" t="s">
        <v>1575</v>
      </c>
      <c r="J3282" s="600" t="str">
        <f t="shared" si="105"/>
        <v/>
      </c>
    </row>
    <row r="3283" spans="1:10" ht="12" customHeight="1" x14ac:dyDescent="0.3">
      <c r="A3283" s="597" t="s">
        <v>20</v>
      </c>
      <c r="B3283" s="597" t="s">
        <v>242</v>
      </c>
      <c r="C3283" s="597" t="s">
        <v>2354</v>
      </c>
      <c r="D3283" s="597" t="s">
        <v>251</v>
      </c>
      <c r="E3283" s="597" t="s">
        <v>3</v>
      </c>
      <c r="F3283" s="597" t="s">
        <v>1644</v>
      </c>
      <c r="G3283" s="597" t="s">
        <v>2066</v>
      </c>
      <c r="H3283" s="598" t="str">
        <f t="shared" si="104"/>
        <v>PESQUISA BÁSICA;INSTITUIÇÃO CREDENCIADA;;PRIVADA;SIM;OBRAS E INSTALACOES;AMPLIAÇÃO DE ÁREA DE EDIFICAÇÃO</v>
      </c>
      <c r="I3283" s="599" t="s">
        <v>1567</v>
      </c>
      <c r="J3283" s="600" t="str">
        <f t="shared" si="105"/>
        <v>DESPESA NÃO ADMITIDA COM RECURSOS DA CLÁUSULA DE P,D&amp;I, CONSIDERANDO O EXECUTOR E A QUALIFICAÇÃO DO PROJETO OU PROGRAMA</v>
      </c>
    </row>
    <row r="3284" spans="1:10" ht="12" customHeight="1" x14ac:dyDescent="0.3">
      <c r="A3284" s="597" t="s">
        <v>20</v>
      </c>
      <c r="B3284" s="597" t="s">
        <v>242</v>
      </c>
      <c r="C3284" s="597" t="s">
        <v>2354</v>
      </c>
      <c r="D3284" s="597" t="s">
        <v>251</v>
      </c>
      <c r="E3284" s="597" t="s">
        <v>3</v>
      </c>
      <c r="F3284" s="597" t="s">
        <v>1644</v>
      </c>
      <c r="G3284" s="597" t="s">
        <v>258</v>
      </c>
      <c r="H3284" s="598" t="str">
        <f t="shared" si="104"/>
        <v>PESQUISA BÁSICA;INSTITUIÇÃO CREDENCIADA;;PRIVADA;SIM;OBRAS E INSTALACOES;CONSTRUÇÃO DE NOVA EDIFICAÇÃO</v>
      </c>
      <c r="I3284" s="599" t="s">
        <v>1567</v>
      </c>
      <c r="J3284" s="600" t="str">
        <f t="shared" si="105"/>
        <v>DESPESA NÃO ADMITIDA COM RECURSOS DA CLÁUSULA DE P,D&amp;I, CONSIDERANDO O EXECUTOR E A QUALIFICAÇÃO DO PROJETO OU PROGRAMA</v>
      </c>
    </row>
    <row r="3285" spans="1:10" ht="12" customHeight="1" x14ac:dyDescent="0.3">
      <c r="A3285" s="597" t="s">
        <v>20</v>
      </c>
      <c r="B3285" s="597" t="s">
        <v>242</v>
      </c>
      <c r="C3285" s="597" t="s">
        <v>2354</v>
      </c>
      <c r="D3285" s="597" t="s">
        <v>251</v>
      </c>
      <c r="E3285" s="597" t="s">
        <v>3</v>
      </c>
      <c r="F3285" s="597" t="s">
        <v>1644</v>
      </c>
      <c r="G3285" s="597" t="s">
        <v>2067</v>
      </c>
      <c r="H3285" s="598" t="str">
        <f t="shared" si="104"/>
        <v>PESQUISA BÁSICA;INSTITUIÇÃO CREDENCIADA;;PRIVADA;SIM;OBRAS E INSTALACOES;PROJETO EXECUTIVO E ESTUDOS TÉCNICOS</v>
      </c>
      <c r="I3285" s="599" t="s">
        <v>1567</v>
      </c>
      <c r="J3285" s="600" t="str">
        <f t="shared" si="105"/>
        <v>DESPESA NÃO ADMITIDA COM RECURSOS DA CLÁUSULA DE P,D&amp;I, CONSIDERANDO O EXECUTOR E A QUALIFICAÇÃO DO PROJETO OU PROGRAMA</v>
      </c>
    </row>
    <row r="3286" spans="1:10" ht="12" customHeight="1" x14ac:dyDescent="0.3">
      <c r="A3286" s="597" t="s">
        <v>20</v>
      </c>
      <c r="B3286" s="597" t="s">
        <v>242</v>
      </c>
      <c r="C3286" s="597" t="s">
        <v>2354</v>
      </c>
      <c r="D3286" s="597" t="s">
        <v>251</v>
      </c>
      <c r="E3286" s="597" t="s">
        <v>3</v>
      </c>
      <c r="F3286" s="597" t="s">
        <v>1644</v>
      </c>
      <c r="G3286" s="597" t="s">
        <v>219</v>
      </c>
      <c r="H3286" s="598" t="str">
        <f t="shared" si="104"/>
        <v>PESQUISA BÁSICA;INSTITUIÇÃO CREDENCIADA;;PRIVADA;SIM;OBRAS E INSTALACOES;REFORMA DE EDIFICAÇÃO</v>
      </c>
      <c r="I3286" s="599" t="s">
        <v>1567</v>
      </c>
      <c r="J3286" s="600" t="str">
        <f t="shared" si="105"/>
        <v>DESPESA NÃO ADMITIDA COM RECURSOS DA CLÁUSULA DE P,D&amp;I, CONSIDERANDO O EXECUTOR E A QUALIFICAÇÃO DO PROJETO OU PROGRAMA</v>
      </c>
    </row>
    <row r="3287" spans="1:10" ht="12" customHeight="1" x14ac:dyDescent="0.3">
      <c r="A3287" s="597" t="s">
        <v>20</v>
      </c>
      <c r="B3287" s="597" t="s">
        <v>242</v>
      </c>
      <c r="C3287" s="597" t="s">
        <v>2354</v>
      </c>
      <c r="D3287" s="597" t="s">
        <v>251</v>
      </c>
      <c r="E3287" s="597" t="s">
        <v>3</v>
      </c>
      <c r="F3287" s="597" t="s">
        <v>1644</v>
      </c>
      <c r="G3287" s="597" t="s">
        <v>2065</v>
      </c>
      <c r="H3287" s="598" t="str">
        <f t="shared" si="104"/>
        <v>PESQUISA BÁSICA;INSTITUIÇÃO CREDENCIADA;;PRIVADA;SIM;OBRAS E INSTALACOES;SERVIÇO TÉCNICO DE APOIO - INFRAESTRUTURA</v>
      </c>
      <c r="I3287" s="599" t="s">
        <v>1575</v>
      </c>
      <c r="J3287" s="600" t="str">
        <f t="shared" si="105"/>
        <v/>
      </c>
    </row>
    <row r="3288" spans="1:10" ht="12" customHeight="1" x14ac:dyDescent="0.3">
      <c r="A3288" s="597" t="s">
        <v>20</v>
      </c>
      <c r="B3288" s="597" t="s">
        <v>242</v>
      </c>
      <c r="C3288" s="597" t="s">
        <v>2354</v>
      </c>
      <c r="D3288" s="597" t="s">
        <v>251</v>
      </c>
      <c r="E3288" s="597" t="s">
        <v>3</v>
      </c>
      <c r="F3288" s="597" t="s">
        <v>10</v>
      </c>
      <c r="G3288" s="597" t="s">
        <v>1649</v>
      </c>
      <c r="H3288" s="598" t="str">
        <f t="shared" si="104"/>
        <v>PESQUISA BÁSICA;INSTITUIÇÃO CREDENCIADA;;PRIVADA;SIM;OUTRAS DESPESAS;DESPESA DE IMPORTACAO</v>
      </c>
      <c r="I3288" s="599" t="s">
        <v>1575</v>
      </c>
      <c r="J3288" s="600" t="str">
        <f t="shared" si="105"/>
        <v/>
      </c>
    </row>
    <row r="3289" spans="1:10" ht="12" customHeight="1" x14ac:dyDescent="0.3">
      <c r="A3289" s="597" t="s">
        <v>20</v>
      </c>
      <c r="B3289" s="597" t="s">
        <v>242</v>
      </c>
      <c r="C3289" s="597" t="s">
        <v>2354</v>
      </c>
      <c r="D3289" s="597" t="s">
        <v>251</v>
      </c>
      <c r="E3289" s="597" t="s">
        <v>3</v>
      </c>
      <c r="F3289" s="597" t="s">
        <v>10</v>
      </c>
      <c r="G3289" s="597" t="s">
        <v>1650</v>
      </c>
      <c r="H3289" s="598" t="str">
        <f t="shared" si="104"/>
        <v>PESQUISA BÁSICA;INSTITUIÇÃO CREDENCIADA;;PRIVADA;SIM;OUTRAS DESPESAS;DESPESA OPERACIONAL E ADMINISTRATIVA</v>
      </c>
      <c r="I3289" s="599" t="s">
        <v>1575</v>
      </c>
      <c r="J3289" s="600" t="str">
        <f t="shared" si="105"/>
        <v/>
      </c>
    </row>
    <row r="3290" spans="1:10" ht="12" customHeight="1" x14ac:dyDescent="0.3">
      <c r="A3290" s="597" t="s">
        <v>20</v>
      </c>
      <c r="B3290" s="597" t="s">
        <v>242</v>
      </c>
      <c r="C3290" s="597" t="s">
        <v>2354</v>
      </c>
      <c r="D3290" s="597" t="s">
        <v>251</v>
      </c>
      <c r="E3290" s="597" t="s">
        <v>3</v>
      </c>
      <c r="F3290" s="597" t="s">
        <v>10</v>
      </c>
      <c r="G3290" s="597" t="s">
        <v>277</v>
      </c>
      <c r="H3290" s="598" t="str">
        <f t="shared" si="104"/>
        <v>PESQUISA BÁSICA;INSTITUIÇÃO CREDENCIADA;;PRIVADA;SIM;OUTRAS DESPESAS;RESSARCIMENTO DE CUSTOS INDIRETOS</v>
      </c>
      <c r="I3290" s="599" t="s">
        <v>1575</v>
      </c>
      <c r="J3290" s="600" t="str">
        <f t="shared" si="105"/>
        <v/>
      </c>
    </row>
    <row r="3291" spans="1:10" ht="12" customHeight="1" x14ac:dyDescent="0.3">
      <c r="A3291" s="597" t="s">
        <v>20</v>
      </c>
      <c r="B3291" s="597" t="s">
        <v>242</v>
      </c>
      <c r="C3291" s="597" t="s">
        <v>2354</v>
      </c>
      <c r="D3291" s="597" t="s">
        <v>251</v>
      </c>
      <c r="E3291" s="597" t="s">
        <v>3</v>
      </c>
      <c r="F3291" s="597" t="s">
        <v>317</v>
      </c>
      <c r="G3291" s="597" t="s">
        <v>2060</v>
      </c>
      <c r="H3291" s="598" t="str">
        <f t="shared" si="104"/>
        <v>PESQUISA BÁSICA;INSTITUIÇÃO CREDENCIADA;;PRIVADA;SIM;OUTROS BENS E DIREITOS;DADO GEOLÓGICO, GEOQUÍMICO OU GEOFÍSICO PÚBLICO</v>
      </c>
      <c r="I3291" s="599" t="s">
        <v>1575</v>
      </c>
      <c r="J3291" s="600" t="str">
        <f t="shared" si="105"/>
        <v/>
      </c>
    </row>
    <row r="3292" spans="1:10" ht="12" customHeight="1" x14ac:dyDescent="0.3">
      <c r="A3292" s="597" t="s">
        <v>20</v>
      </c>
      <c r="B3292" s="597" t="s">
        <v>242</v>
      </c>
      <c r="C3292" s="597" t="s">
        <v>2354</v>
      </c>
      <c r="D3292" s="597" t="s">
        <v>251</v>
      </c>
      <c r="E3292" s="597" t="s">
        <v>3</v>
      </c>
      <c r="F3292" s="597" t="s">
        <v>317</v>
      </c>
      <c r="G3292" s="597" t="s">
        <v>220</v>
      </c>
      <c r="H3292" s="598" t="str">
        <f t="shared" si="104"/>
        <v>PESQUISA BÁSICA;INSTITUIÇÃO CREDENCIADA;;PRIVADA;SIM;OUTROS BENS E DIREITOS;DADO NÃO REGULADO PELA ANP</v>
      </c>
      <c r="I3292" s="599" t="s">
        <v>1575</v>
      </c>
      <c r="J3292" s="600" t="str">
        <f t="shared" si="105"/>
        <v/>
      </c>
    </row>
    <row r="3293" spans="1:10" ht="12" customHeight="1" x14ac:dyDescent="0.3">
      <c r="A3293" s="597" t="s">
        <v>20</v>
      </c>
      <c r="B3293" s="597" t="s">
        <v>242</v>
      </c>
      <c r="C3293" s="597" t="s">
        <v>2354</v>
      </c>
      <c r="D3293" s="597" t="s">
        <v>251</v>
      </c>
      <c r="E3293" s="597" t="s">
        <v>3</v>
      </c>
      <c r="F3293" s="597" t="s">
        <v>317</v>
      </c>
      <c r="G3293" s="597" t="s">
        <v>215</v>
      </c>
      <c r="H3293" s="598" t="str">
        <f t="shared" si="104"/>
        <v>PESQUISA BÁSICA;INSTITUIÇÃO CREDENCIADA;;PRIVADA;SIM;OUTROS BENS E DIREITOS;MATERIAL BIBLIOGRÁFICO</v>
      </c>
      <c r="I3293" s="599" t="s">
        <v>1575</v>
      </c>
      <c r="J3293" s="600" t="str">
        <f t="shared" si="105"/>
        <v/>
      </c>
    </row>
    <row r="3294" spans="1:10" ht="12" customHeight="1" x14ac:dyDescent="0.3">
      <c r="A3294" s="597" t="s">
        <v>20</v>
      </c>
      <c r="B3294" s="597" t="s">
        <v>242</v>
      </c>
      <c r="C3294" s="597" t="s">
        <v>2354</v>
      </c>
      <c r="D3294" s="597" t="s">
        <v>251</v>
      </c>
      <c r="E3294" s="597" t="s">
        <v>3</v>
      </c>
      <c r="F3294" s="597" t="s">
        <v>317</v>
      </c>
      <c r="G3294" s="597" t="s">
        <v>2068</v>
      </c>
      <c r="H3294" s="598" t="str">
        <f t="shared" si="104"/>
        <v>PESQUISA BÁSICA;INSTITUIÇÃO CREDENCIADA;;PRIVADA;SIM;OUTROS BENS E DIREITOS;OUTRO (ESPECIFIQUE)</v>
      </c>
      <c r="I3294" s="599" t="s">
        <v>1575</v>
      </c>
      <c r="J3294" s="600" t="str">
        <f t="shared" si="105"/>
        <v/>
      </c>
    </row>
    <row r="3295" spans="1:10" ht="12" customHeight="1" x14ac:dyDescent="0.3">
      <c r="A3295" s="597" t="s">
        <v>20</v>
      </c>
      <c r="B3295" s="597" t="s">
        <v>242</v>
      </c>
      <c r="C3295" s="597" t="s">
        <v>2354</v>
      </c>
      <c r="D3295" s="597" t="s">
        <v>251</v>
      </c>
      <c r="E3295" s="597" t="s">
        <v>3</v>
      </c>
      <c r="F3295" s="597" t="s">
        <v>317</v>
      </c>
      <c r="G3295" s="597" t="s">
        <v>321</v>
      </c>
      <c r="H3295" s="598" t="str">
        <f t="shared" si="104"/>
        <v>PESQUISA BÁSICA;INSTITUIÇÃO CREDENCIADA;;PRIVADA;SIM;OUTROS BENS E DIREITOS;SOFTWARE</v>
      </c>
      <c r="I3295" s="599" t="s">
        <v>1575</v>
      </c>
      <c r="J3295" s="600" t="str">
        <f t="shared" si="105"/>
        <v/>
      </c>
    </row>
    <row r="3296" spans="1:10" ht="12" customHeight="1" x14ac:dyDescent="0.3">
      <c r="A3296" s="597" t="s">
        <v>20</v>
      </c>
      <c r="B3296" s="597" t="s">
        <v>242</v>
      </c>
      <c r="C3296" s="597" t="s">
        <v>2354</v>
      </c>
      <c r="D3296" s="597" t="s">
        <v>251</v>
      </c>
      <c r="E3296" s="597" t="s">
        <v>3</v>
      </c>
      <c r="F3296" s="597" t="s">
        <v>409</v>
      </c>
      <c r="G3296" s="597" t="s">
        <v>2202</v>
      </c>
      <c r="H3296" s="598" t="str">
        <f t="shared" si="104"/>
        <v>PESQUISA BÁSICA;INSTITUIÇÃO CREDENCIADA;;PRIVADA;SIM;PASSAGENS;NA</v>
      </c>
      <c r="I3296" s="599" t="s">
        <v>1575</v>
      </c>
      <c r="J3296" s="600" t="str">
        <f t="shared" si="105"/>
        <v/>
      </c>
    </row>
    <row r="3297" spans="1:10" ht="12" customHeight="1" x14ac:dyDescent="0.3">
      <c r="A3297" s="597" t="s">
        <v>20</v>
      </c>
      <c r="B3297" s="597" t="s">
        <v>242</v>
      </c>
      <c r="C3297" s="597" t="s">
        <v>2354</v>
      </c>
      <c r="D3297" s="597" t="s">
        <v>251</v>
      </c>
      <c r="E3297" s="597" t="s">
        <v>3</v>
      </c>
      <c r="F3297" s="597" t="s">
        <v>1705</v>
      </c>
      <c r="G3297" s="597" t="s">
        <v>2058</v>
      </c>
      <c r="H3297" s="598" t="str">
        <f t="shared" si="104"/>
        <v>PESQUISA BÁSICA;INSTITUIÇÃO CREDENCIADA;;PRIVADA;SIM;PROTOTIPO;MATERIAL OU COMPONENTE - PROTÓTIPO OU UNIDADE PILOTO</v>
      </c>
      <c r="I3297" s="599" t="s">
        <v>1575</v>
      </c>
      <c r="J3297" s="600" t="str">
        <f t="shared" si="105"/>
        <v/>
      </c>
    </row>
    <row r="3298" spans="1:10" ht="12" customHeight="1" x14ac:dyDescent="0.3">
      <c r="A3298" s="597" t="s">
        <v>20</v>
      </c>
      <c r="B3298" s="597" t="s">
        <v>242</v>
      </c>
      <c r="C3298" s="597" t="s">
        <v>2354</v>
      </c>
      <c r="D3298" s="597" t="s">
        <v>251</v>
      </c>
      <c r="E3298" s="597" t="s">
        <v>3</v>
      </c>
      <c r="F3298" s="597" t="s">
        <v>1705</v>
      </c>
      <c r="G3298" s="597" t="s">
        <v>2059</v>
      </c>
      <c r="H3298" s="598" t="str">
        <f t="shared" si="104"/>
        <v>PESQUISA BÁSICA;INSTITUIÇÃO CREDENCIADA;;PRIVADA;SIM;PROTOTIPO;SERVIÇO DE TERCEIRO - PROTÓTIPO OU UNIDADE PILOTO</v>
      </c>
      <c r="I3298" s="599" t="s">
        <v>1575</v>
      </c>
      <c r="J3298" s="600" t="str">
        <f t="shared" si="105"/>
        <v/>
      </c>
    </row>
    <row r="3299" spans="1:10" ht="12" customHeight="1" x14ac:dyDescent="0.3">
      <c r="A3299" s="597" t="s">
        <v>20</v>
      </c>
      <c r="B3299" s="597" t="s">
        <v>242</v>
      </c>
      <c r="C3299" s="597" t="s">
        <v>2354</v>
      </c>
      <c r="D3299" s="597" t="s">
        <v>251</v>
      </c>
      <c r="E3299" s="597" t="s">
        <v>3</v>
      </c>
      <c r="F3299" s="597" t="s">
        <v>303</v>
      </c>
      <c r="G3299" s="597" t="s">
        <v>1647</v>
      </c>
      <c r="H3299" s="598" t="str">
        <f t="shared" si="104"/>
        <v>PESQUISA BÁSICA;INSTITUIÇÃO CREDENCIADA;;PRIVADA;SIM;RECURSOS HUMANOS;BOLSA</v>
      </c>
      <c r="I3299" s="599" t="s">
        <v>1567</v>
      </c>
      <c r="J3299" s="600" t="str">
        <f t="shared" si="105"/>
        <v>DESPESA NÃO ADMITIDA COM RECURSOS DA CLÁUSULA DE P,D&amp;I, CONSIDERANDO O EXECUTOR E A QUALIFICAÇÃO DO PROJETO OU PROGRAMA</v>
      </c>
    </row>
    <row r="3300" spans="1:10" ht="12" customHeight="1" x14ac:dyDescent="0.3">
      <c r="A3300" s="597" t="s">
        <v>20</v>
      </c>
      <c r="B3300" s="597" t="s">
        <v>242</v>
      </c>
      <c r="C3300" s="597" t="s">
        <v>2354</v>
      </c>
      <c r="D3300" s="597" t="s">
        <v>251</v>
      </c>
      <c r="E3300" s="597" t="s">
        <v>3</v>
      </c>
      <c r="F3300" s="597" t="s">
        <v>303</v>
      </c>
      <c r="G3300" s="597" t="s">
        <v>270</v>
      </c>
      <c r="H3300" s="598" t="str">
        <f t="shared" si="104"/>
        <v>PESQUISA BÁSICA;INSTITUIÇÃO CREDENCIADA;;PRIVADA;SIM;RECURSOS HUMANOS;TAXA DE BANCADA</v>
      </c>
      <c r="I3300" s="599" t="s">
        <v>1567</v>
      </c>
      <c r="J3300" s="600" t="str">
        <f t="shared" si="105"/>
        <v>DESPESA NÃO ADMITIDA COM RECURSOS DA CLÁUSULA DE P,D&amp;I, CONSIDERANDO O EXECUTOR E A QUALIFICAÇÃO DO PROJETO OU PROGRAMA</v>
      </c>
    </row>
    <row r="3301" spans="1:10" ht="12" customHeight="1" x14ac:dyDescent="0.3">
      <c r="A3301" s="597" t="s">
        <v>20</v>
      </c>
      <c r="B3301" s="597" t="s">
        <v>242</v>
      </c>
      <c r="C3301" s="597" t="s">
        <v>2354</v>
      </c>
      <c r="D3301" s="597" t="s">
        <v>251</v>
      </c>
      <c r="E3301" s="597" t="s">
        <v>3</v>
      </c>
      <c r="F3301" s="597" t="s">
        <v>2357</v>
      </c>
      <c r="G3301" s="597" t="s">
        <v>232</v>
      </c>
      <c r="H3301" s="598" t="str">
        <f t="shared" si="104"/>
        <v>PESQUISA BÁSICA;INSTITUIÇÃO CREDENCIADA;;PRIVADA;SIM;SERVICOS;OUTRO SERVIÇO DE APOIO</v>
      </c>
      <c r="I3301" s="599" t="s">
        <v>1575</v>
      </c>
      <c r="J3301" s="600" t="str">
        <f t="shared" si="105"/>
        <v/>
      </c>
    </row>
    <row r="3302" spans="1:10" ht="12" customHeight="1" x14ac:dyDescent="0.3">
      <c r="A3302" s="597" t="s">
        <v>20</v>
      </c>
      <c r="B3302" s="597" t="s">
        <v>242</v>
      </c>
      <c r="C3302" s="597" t="s">
        <v>2354</v>
      </c>
      <c r="D3302" s="597" t="s">
        <v>251</v>
      </c>
      <c r="E3302" s="597" t="s">
        <v>3</v>
      </c>
      <c r="F3302" s="597" t="s">
        <v>2357</v>
      </c>
      <c r="G3302" s="597" t="s">
        <v>221</v>
      </c>
      <c r="H3302" s="598" t="str">
        <f t="shared" si="104"/>
        <v>PESQUISA BÁSICA;INSTITUIÇÃO CREDENCIADA;;PRIVADA;SIM;SERVICOS;PERFURAÇÃO DE POÇO ESTRATIGRÁFICO</v>
      </c>
      <c r="I3302" s="599" t="s">
        <v>1567</v>
      </c>
      <c r="J3302" s="600" t="str">
        <f t="shared" si="105"/>
        <v>DESPESA NÃO ADMITIDA COM RECURSOS DA CLÁUSULA DE P,D&amp;I, CONSIDERANDO O EXECUTOR E A QUALIFICAÇÃO DO PROJETO OU PROGRAMA</v>
      </c>
    </row>
    <row r="3303" spans="1:10" ht="12" customHeight="1" x14ac:dyDescent="0.3">
      <c r="A3303" s="597" t="s">
        <v>20</v>
      </c>
      <c r="B3303" s="597" t="s">
        <v>242</v>
      </c>
      <c r="C3303" s="597" t="s">
        <v>2354</v>
      </c>
      <c r="D3303" s="597" t="s">
        <v>251</v>
      </c>
      <c r="E3303" s="597" t="s">
        <v>3</v>
      </c>
      <c r="F3303" s="597" t="s">
        <v>2357</v>
      </c>
      <c r="G3303" s="597" t="s">
        <v>2055</v>
      </c>
      <c r="H3303" s="598" t="str">
        <f t="shared" si="104"/>
        <v>PESQUISA BÁSICA;INSTITUIÇÃO CREDENCIADA;;PRIVADA;SIM;SERVICOS;SERVIÇO DE APOIO PARA AQUISIÇÃO DE DADOS</v>
      </c>
      <c r="I3303" s="599" t="s">
        <v>1567</v>
      </c>
      <c r="J3303" s="600" t="str">
        <f t="shared" si="105"/>
        <v>DESPESA NÃO ADMITIDA COM RECURSOS DA CLÁUSULA DE P,D&amp;I, CONSIDERANDO O EXECUTOR E A QUALIFICAÇÃO DO PROJETO OU PROGRAMA</v>
      </c>
    </row>
    <row r="3304" spans="1:10" ht="12" customHeight="1" x14ac:dyDescent="0.3">
      <c r="A3304" s="597" t="s">
        <v>20</v>
      </c>
      <c r="B3304" s="597" t="s">
        <v>242</v>
      </c>
      <c r="C3304" s="597" t="s">
        <v>2354</v>
      </c>
      <c r="D3304" s="597" t="s">
        <v>251</v>
      </c>
      <c r="E3304" s="597" t="s">
        <v>3</v>
      </c>
      <c r="F3304" s="597" t="s">
        <v>2357</v>
      </c>
      <c r="G3304" s="597" t="s">
        <v>230</v>
      </c>
      <c r="H3304" s="598" t="str">
        <f t="shared" si="104"/>
        <v>PESQUISA BÁSICA;INSTITUIÇÃO CREDENCIADA;;PRIVADA;SIM;SERVICOS;SERVIÇO DE EDITORAÇÃO E IMPRESSÃO</v>
      </c>
      <c r="I3304" s="599" t="s">
        <v>1575</v>
      </c>
      <c r="J3304" s="600" t="str">
        <f t="shared" si="105"/>
        <v/>
      </c>
    </row>
    <row r="3305" spans="1:10" ht="12" customHeight="1" x14ac:dyDescent="0.3">
      <c r="A3305" s="597" t="s">
        <v>20</v>
      </c>
      <c r="B3305" s="597" t="s">
        <v>242</v>
      </c>
      <c r="C3305" s="597" t="s">
        <v>2354</v>
      </c>
      <c r="D3305" s="597" t="s">
        <v>251</v>
      </c>
      <c r="E3305" s="597" t="s">
        <v>3</v>
      </c>
      <c r="F3305" s="597" t="s">
        <v>2357</v>
      </c>
      <c r="G3305" s="597" t="s">
        <v>231</v>
      </c>
      <c r="H3305" s="598" t="str">
        <f t="shared" si="104"/>
        <v>PESQUISA BÁSICA;INSTITUIÇÃO CREDENCIADA;;PRIVADA;SIM;SERVICOS;SERVIÇO DE LOCOMOÇÃO E TRANSPORTE</v>
      </c>
      <c r="I3305" s="599" t="s">
        <v>1575</v>
      </c>
      <c r="J3305" s="600" t="str">
        <f t="shared" si="105"/>
        <v/>
      </c>
    </row>
    <row r="3306" spans="1:10" ht="12" customHeight="1" x14ac:dyDescent="0.3">
      <c r="A3306" s="597" t="s">
        <v>20</v>
      </c>
      <c r="B3306" s="597" t="s">
        <v>242</v>
      </c>
      <c r="C3306" s="597" t="s">
        <v>2354</v>
      </c>
      <c r="D3306" s="597" t="s">
        <v>251</v>
      </c>
      <c r="E3306" s="597" t="s">
        <v>3</v>
      </c>
      <c r="F3306" s="597" t="s">
        <v>2357</v>
      </c>
      <c r="G3306" s="597" t="s">
        <v>2358</v>
      </c>
      <c r="H3306" s="598" t="str">
        <f t="shared" si="104"/>
        <v>PESQUISA BÁSICA;INSTITUIÇÃO CREDENCIADA;;PRIVADA;SIM;SERVICOS;SERVIÇO DE MANUTENÇÃO</v>
      </c>
      <c r="I3306" s="599" t="s">
        <v>1575</v>
      </c>
      <c r="J3306" s="600" t="str">
        <f t="shared" si="105"/>
        <v/>
      </c>
    </row>
    <row r="3307" spans="1:10" ht="12" customHeight="1" x14ac:dyDescent="0.3">
      <c r="A3307" s="597" t="s">
        <v>20</v>
      </c>
      <c r="B3307" s="597" t="s">
        <v>242</v>
      </c>
      <c r="C3307" s="597" t="s">
        <v>2354</v>
      </c>
      <c r="D3307" s="597" t="s">
        <v>251</v>
      </c>
      <c r="E3307" s="597" t="s">
        <v>3</v>
      </c>
      <c r="F3307" s="597" t="s">
        <v>2357</v>
      </c>
      <c r="G3307" s="597" t="s">
        <v>2399</v>
      </c>
      <c r="H3307" s="598" t="str">
        <f t="shared" si="104"/>
        <v>PESQUISA BÁSICA;INSTITUIÇÃO CREDENCIADA;;PRIVADA;SIM;SERVICOS;SERVIÇO TÉCNICO ESPECIALIZADO</v>
      </c>
      <c r="I3307" s="599" t="s">
        <v>1575</v>
      </c>
      <c r="J3307" s="600" t="str">
        <f t="shared" si="105"/>
        <v/>
      </c>
    </row>
    <row r="3308" spans="1:10" ht="12" customHeight="1" x14ac:dyDescent="0.3">
      <c r="A3308" s="597" t="s">
        <v>20</v>
      </c>
      <c r="B3308" s="597" t="s">
        <v>242</v>
      </c>
      <c r="C3308" s="597" t="s">
        <v>2354</v>
      </c>
      <c r="D3308" s="597" t="s">
        <v>251</v>
      </c>
      <c r="E3308" s="597" t="s">
        <v>3</v>
      </c>
      <c r="F3308" s="597" t="s">
        <v>2357</v>
      </c>
      <c r="G3308" s="597" t="s">
        <v>2359</v>
      </c>
      <c r="H3308" s="598" t="str">
        <f t="shared" si="104"/>
        <v>PESQUISA BÁSICA;INSTITUIÇÃO CREDENCIADA;;PRIVADA;SIM;SERVICOS;SERVIÇOS COMPUTACIONAIS</v>
      </c>
      <c r="I3308" s="599" t="s">
        <v>1575</v>
      </c>
      <c r="J3308" s="600" t="str">
        <f t="shared" si="105"/>
        <v/>
      </c>
    </row>
    <row r="3309" spans="1:10" ht="12" customHeight="1" x14ac:dyDescent="0.3">
      <c r="A3309" s="597" t="s">
        <v>20</v>
      </c>
      <c r="B3309" s="597" t="s">
        <v>242</v>
      </c>
      <c r="C3309" s="597" t="s">
        <v>2354</v>
      </c>
      <c r="D3309" s="597" t="s">
        <v>251</v>
      </c>
      <c r="E3309" s="597" t="s">
        <v>3</v>
      </c>
      <c r="F3309" s="597" t="s">
        <v>2357</v>
      </c>
      <c r="G3309" s="597" t="s">
        <v>229</v>
      </c>
      <c r="H3309" s="598" t="str">
        <f t="shared" si="104"/>
        <v>PESQUISA BÁSICA;INSTITUIÇÃO CREDENCIADA;;PRIVADA;SIM;SERVICOS;TAXA DE INSCRIÇÃO EM CONGRESSO OU EVENTO</v>
      </c>
      <c r="I3309" s="599" t="s">
        <v>1575</v>
      </c>
      <c r="J3309" s="600" t="str">
        <f t="shared" si="105"/>
        <v/>
      </c>
    </row>
    <row r="3310" spans="1:10" ht="12" customHeight="1" x14ac:dyDescent="0.3">
      <c r="A3310" s="597" t="s">
        <v>20</v>
      </c>
      <c r="B3310" s="597" t="s">
        <v>242</v>
      </c>
      <c r="C3310" s="597" t="s">
        <v>2354</v>
      </c>
      <c r="D3310" s="597" t="s">
        <v>251</v>
      </c>
      <c r="E3310" s="597" t="s">
        <v>3</v>
      </c>
      <c r="F3310" s="597" t="s">
        <v>2360</v>
      </c>
      <c r="G3310" s="597" t="s">
        <v>2064</v>
      </c>
      <c r="H3310" s="598" t="str">
        <f t="shared" si="104"/>
        <v>PESQUISA BÁSICA;INSTITUIÇÃO CREDENCIADA;;PRIVADA;SIM;SERVICOS - TIB;SERVIÇO DE TIB</v>
      </c>
      <c r="I3310" s="599" t="s">
        <v>1567</v>
      </c>
      <c r="J3310" s="600" t="str">
        <f t="shared" si="105"/>
        <v>DESPESA NÃO ADMITIDA COM RECURSOS DA CLÁUSULA DE P,D&amp;I, CONSIDERANDO O EXECUTOR E A QUALIFICAÇÃO DO PROJETO OU PROGRAMA</v>
      </c>
    </row>
    <row r="3311" spans="1:10" ht="12" customHeight="1" x14ac:dyDescent="0.3">
      <c r="A3311" s="597" t="s">
        <v>20</v>
      </c>
      <c r="B3311" s="597" t="s">
        <v>242</v>
      </c>
      <c r="C3311" s="597" t="s">
        <v>2354</v>
      </c>
      <c r="D3311" s="597" t="s">
        <v>251</v>
      </c>
      <c r="E3311" s="597" t="s">
        <v>3</v>
      </c>
      <c r="F3311" s="597" t="s">
        <v>2360</v>
      </c>
      <c r="G3311" s="597" t="s">
        <v>2057</v>
      </c>
      <c r="H3311" s="598" t="str">
        <f t="shared" si="104"/>
        <v>PESQUISA BÁSICA;INSTITUIÇÃO CREDENCIADA;;PRIVADA;SIM;SERVICOS - TIB;SERVIÇO DE TREINAMENTO, SUPORTE E QUALIFICAÇÃO</v>
      </c>
      <c r="I3311" s="599" t="s">
        <v>1567</v>
      </c>
      <c r="J3311" s="600" t="str">
        <f t="shared" si="105"/>
        <v>DESPESA NÃO ADMITIDA COM RECURSOS DA CLÁUSULA DE P,D&amp;I, CONSIDERANDO O EXECUTOR E A QUALIFICAÇÃO DO PROJETO OU PROGRAMA</v>
      </c>
    </row>
    <row r="3312" spans="1:10" ht="12" customHeight="1" x14ac:dyDescent="0.3">
      <c r="A3312" s="597" t="s">
        <v>20</v>
      </c>
      <c r="B3312" s="597" t="s">
        <v>242</v>
      </c>
      <c r="C3312" s="597" t="s">
        <v>2354</v>
      </c>
      <c r="D3312" s="597" t="s">
        <v>251</v>
      </c>
      <c r="E3312" s="597" t="s">
        <v>3</v>
      </c>
      <c r="F3312" s="597" t="s">
        <v>2360</v>
      </c>
      <c r="G3312" s="597" t="s">
        <v>2056</v>
      </c>
      <c r="H3312" s="598" t="str">
        <f t="shared" si="104"/>
        <v>PESQUISA BÁSICA;INSTITUIÇÃO CREDENCIADA;;PRIVADA;SIM;SERVICOS - TIB;SERVIÇO ESPECIALIZADO PARA TIB - NORMALIZAÇÃO</v>
      </c>
      <c r="I3312" s="599" t="s">
        <v>1567</v>
      </c>
      <c r="J3312" s="600" t="str">
        <f t="shared" si="105"/>
        <v>DESPESA NÃO ADMITIDA COM RECURSOS DA CLÁUSULA DE P,D&amp;I, CONSIDERANDO O EXECUTOR E A QUALIFICAÇÃO DO PROJETO OU PROGRAMA</v>
      </c>
    </row>
    <row r="3313" spans="1:10" ht="12" customHeight="1" x14ac:dyDescent="0.3">
      <c r="A3313" s="597" t="s">
        <v>20</v>
      </c>
      <c r="B3313" s="597" t="s">
        <v>242</v>
      </c>
      <c r="C3313" s="597" t="s">
        <v>2354</v>
      </c>
      <c r="D3313" s="597" t="s">
        <v>251</v>
      </c>
      <c r="E3313" s="597" t="s">
        <v>3</v>
      </c>
      <c r="F3313" s="597" t="s">
        <v>1648</v>
      </c>
      <c r="G3313" s="597" t="s">
        <v>2202</v>
      </c>
      <c r="H3313" s="598" t="str">
        <f t="shared" si="104"/>
        <v>PESQUISA BÁSICA;INSTITUIÇÃO CREDENCIADA;;PRIVADA;SIM;TESTES OPERACIONAIS;NA</v>
      </c>
      <c r="I3313" s="599" t="s">
        <v>1567</v>
      </c>
      <c r="J3313" s="600" t="str">
        <f t="shared" si="105"/>
        <v>DESPESA NÃO ADMITIDA COM RECURSOS DA CLÁUSULA DE P,D&amp;I, CONSIDERANDO O EXECUTOR E A QUALIFICAÇÃO DO PROJETO OU PROGRAMA</v>
      </c>
    </row>
    <row r="3314" spans="1:10" ht="12" customHeight="1" x14ac:dyDescent="0.3">
      <c r="A3314" s="597" t="s">
        <v>20</v>
      </c>
      <c r="B3314" s="597" t="s">
        <v>242</v>
      </c>
      <c r="C3314" s="597" t="s">
        <v>2354</v>
      </c>
      <c r="D3314" s="597" t="s">
        <v>251</v>
      </c>
      <c r="E3314" s="597" t="s">
        <v>3</v>
      </c>
      <c r="F3314" s="597" t="s">
        <v>281</v>
      </c>
      <c r="G3314" s="597" t="s">
        <v>2202</v>
      </c>
      <c r="H3314" s="598" t="str">
        <f t="shared" si="104"/>
        <v>PESQUISA BÁSICA;INSTITUIÇÃO CREDENCIADA;;PRIVADA;SIM;TRIBUTOS;NA</v>
      </c>
      <c r="I3314" s="599" t="s">
        <v>1575</v>
      </c>
      <c r="J3314" s="600" t="str">
        <f t="shared" si="105"/>
        <v/>
      </c>
    </row>
    <row r="3315" spans="1:10" ht="12" customHeight="1" x14ac:dyDescent="0.3">
      <c r="A3315" s="597" t="s">
        <v>20</v>
      </c>
      <c r="B3315" s="597" t="s">
        <v>242</v>
      </c>
      <c r="C3315" s="597" t="s">
        <v>2354</v>
      </c>
      <c r="D3315" s="597" t="s">
        <v>250</v>
      </c>
      <c r="E3315" s="597" t="s">
        <v>2354</v>
      </c>
      <c r="F3315" s="597" t="s">
        <v>1646</v>
      </c>
      <c r="G3315" s="597" t="s">
        <v>2050</v>
      </c>
      <c r="H3315" s="598" t="str">
        <f t="shared" si="104"/>
        <v>PESQUISA BÁSICA;INSTITUIÇÃO CREDENCIADA;;PÚBLICA;;CAPACITACAO DE FORNECEDORES;BENS E MATERIAIS - CABEÇA DE SÉRIE E LOTE PILOTO</v>
      </c>
      <c r="I3315" s="599" t="s">
        <v>1567</v>
      </c>
      <c r="J3315" s="600" t="str">
        <f t="shared" si="105"/>
        <v>DESPESA NÃO ADMITIDA COM RECURSOS DA CLÁUSULA DE P,D&amp;I, CONSIDERANDO O EXECUTOR E A QUALIFICAÇÃO DO PROJETO OU PROGRAMA</v>
      </c>
    </row>
    <row r="3316" spans="1:10" ht="12" customHeight="1" x14ac:dyDescent="0.3">
      <c r="A3316" s="597" t="s">
        <v>20</v>
      </c>
      <c r="B3316" s="597" t="s">
        <v>242</v>
      </c>
      <c r="C3316" s="597" t="s">
        <v>2354</v>
      </c>
      <c r="D3316" s="597" t="s">
        <v>250</v>
      </c>
      <c r="E3316" s="597" t="s">
        <v>2354</v>
      </c>
      <c r="F3316" s="597" t="s">
        <v>1646</v>
      </c>
      <c r="G3316" s="597" t="s">
        <v>2053</v>
      </c>
      <c r="H3316" s="598" t="str">
        <f t="shared" si="104"/>
        <v>PESQUISA BÁSICA;INSTITUIÇÃO CREDENCIADA;;PÚBLICA;;CAPACITACAO DE FORNECEDORES;EQUIPAMENTOS E MATERIAIS - PRIMEIRO LOTE</v>
      </c>
      <c r="I3316" s="599" t="s">
        <v>1567</v>
      </c>
      <c r="J3316" s="600" t="str">
        <f t="shared" si="105"/>
        <v>DESPESA NÃO ADMITIDA COM RECURSOS DA CLÁUSULA DE P,D&amp;I, CONSIDERANDO O EXECUTOR E A QUALIFICAÇÃO DO PROJETO OU PROGRAMA</v>
      </c>
    </row>
    <row r="3317" spans="1:10" ht="12" customHeight="1" x14ac:dyDescent="0.3">
      <c r="A3317" s="597" t="s">
        <v>20</v>
      </c>
      <c r="B3317" s="597" t="s">
        <v>242</v>
      </c>
      <c r="C3317" s="597" t="s">
        <v>2354</v>
      </c>
      <c r="D3317" s="597" t="s">
        <v>250</v>
      </c>
      <c r="E3317" s="597" t="s">
        <v>2354</v>
      </c>
      <c r="F3317" s="597" t="s">
        <v>1646</v>
      </c>
      <c r="G3317" s="597" t="s">
        <v>260</v>
      </c>
      <c r="H3317" s="598" t="str">
        <f t="shared" si="104"/>
        <v>PESQUISA BÁSICA;INSTITUIÇÃO CREDENCIADA;;PÚBLICA;;CAPACITACAO DE FORNECEDORES;EQUIPAMENTOS LABORATORIAIS</v>
      </c>
      <c r="I3317" s="599" t="s">
        <v>1567</v>
      </c>
      <c r="J3317" s="600" t="str">
        <f t="shared" si="105"/>
        <v>DESPESA NÃO ADMITIDA COM RECURSOS DA CLÁUSULA DE P,D&amp;I, CONSIDERANDO O EXECUTOR E A QUALIFICAÇÃO DO PROJETO OU PROGRAMA</v>
      </c>
    </row>
    <row r="3318" spans="1:10" ht="12" customHeight="1" x14ac:dyDescent="0.3">
      <c r="A3318" s="597" t="s">
        <v>20</v>
      </c>
      <c r="B3318" s="597" t="s">
        <v>242</v>
      </c>
      <c r="C3318" s="597" t="s">
        <v>2354</v>
      </c>
      <c r="D3318" s="597" t="s">
        <v>250</v>
      </c>
      <c r="E3318" s="597" t="s">
        <v>2354</v>
      </c>
      <c r="F3318" s="597" t="s">
        <v>1646</v>
      </c>
      <c r="G3318" s="597" t="s">
        <v>2052</v>
      </c>
      <c r="H3318" s="598" t="str">
        <f t="shared" si="104"/>
        <v>PESQUISA BÁSICA;INSTITUIÇÃO CREDENCIADA;;PÚBLICA;;CAPACITACAO DE FORNECEDORES;ESTUDOS DE VIABILIDADE TÉCNICA E ECONÔMICA</v>
      </c>
      <c r="I3318" s="599" t="s">
        <v>1567</v>
      </c>
      <c r="J3318" s="600" t="str">
        <f t="shared" si="105"/>
        <v>DESPESA NÃO ADMITIDA COM RECURSOS DA CLÁUSULA DE P,D&amp;I, CONSIDERANDO O EXECUTOR E A QUALIFICAÇÃO DO PROJETO OU PROGRAMA</v>
      </c>
    </row>
    <row r="3319" spans="1:10" ht="12" customHeight="1" x14ac:dyDescent="0.3">
      <c r="A3319" s="597" t="s">
        <v>20</v>
      </c>
      <c r="B3319" s="597" t="s">
        <v>242</v>
      </c>
      <c r="C3319" s="597" t="s">
        <v>2354</v>
      </c>
      <c r="D3319" s="597" t="s">
        <v>250</v>
      </c>
      <c r="E3319" s="597" t="s">
        <v>2354</v>
      </c>
      <c r="F3319" s="597" t="s">
        <v>1646</v>
      </c>
      <c r="G3319" s="597" t="s">
        <v>2051</v>
      </c>
      <c r="H3319" s="598" t="str">
        <f t="shared" si="104"/>
        <v>PESQUISA BÁSICA;INSTITUIÇÃO CREDENCIADA;;PÚBLICA;;CAPACITACAO DE FORNECEDORES;SERVIÇOS - CABEÇA DE SÉRIE E LOTE PILOTO</v>
      </c>
      <c r="I3319" s="599" t="s">
        <v>1567</v>
      </c>
      <c r="J3319" s="600" t="str">
        <f t="shared" si="105"/>
        <v>DESPESA NÃO ADMITIDA COM RECURSOS DA CLÁUSULA DE P,D&amp;I, CONSIDERANDO O EXECUTOR E A QUALIFICAÇÃO DO PROJETO OU PROGRAMA</v>
      </c>
    </row>
    <row r="3320" spans="1:10" ht="12" customHeight="1" x14ac:dyDescent="0.3">
      <c r="A3320" s="597" t="s">
        <v>20</v>
      </c>
      <c r="B3320" s="597" t="s">
        <v>242</v>
      </c>
      <c r="C3320" s="597" t="s">
        <v>2354</v>
      </c>
      <c r="D3320" s="597" t="s">
        <v>250</v>
      </c>
      <c r="E3320" s="597" t="s">
        <v>2354</v>
      </c>
      <c r="F3320" s="597" t="s">
        <v>1646</v>
      </c>
      <c r="G3320" s="597" t="s">
        <v>2054</v>
      </c>
      <c r="H3320" s="598" t="str">
        <f t="shared" si="104"/>
        <v>PESQUISA BÁSICA;INSTITUIÇÃO CREDENCIADA;;PÚBLICA;;CAPACITACAO DE FORNECEDORES;SERVIÇOS - OPERACIONALIZAÇÃO DE EQUIPAMENTOS</v>
      </c>
      <c r="I3320" s="599" t="s">
        <v>1567</v>
      </c>
      <c r="J3320" s="600" t="str">
        <f t="shared" si="105"/>
        <v>DESPESA NÃO ADMITIDA COM RECURSOS DA CLÁUSULA DE P,D&amp;I, CONSIDERANDO O EXECUTOR E A QUALIFICAÇÃO DO PROJETO OU PROGRAMA</v>
      </c>
    </row>
    <row r="3321" spans="1:10" ht="12" customHeight="1" x14ac:dyDescent="0.3">
      <c r="A3321" s="597" t="s">
        <v>20</v>
      </c>
      <c r="B3321" s="597" t="s">
        <v>242</v>
      </c>
      <c r="C3321" s="597" t="s">
        <v>2354</v>
      </c>
      <c r="D3321" s="597" t="s">
        <v>250</v>
      </c>
      <c r="E3321" s="597" t="s">
        <v>2354</v>
      </c>
      <c r="F3321" s="597" t="s">
        <v>2362</v>
      </c>
      <c r="G3321" s="597" t="s">
        <v>2202</v>
      </c>
      <c r="H3321" s="598" t="str">
        <f t="shared" si="104"/>
        <v>PESQUISA BÁSICA;INSTITUIÇÃO CREDENCIADA;;PÚBLICA;;CUSTOS DIRETOS;NA</v>
      </c>
      <c r="I3321" s="599" t="s">
        <v>1575</v>
      </c>
      <c r="J3321" s="600" t="str">
        <f t="shared" si="105"/>
        <v/>
      </c>
    </row>
    <row r="3322" spans="1:10" ht="12" customHeight="1" x14ac:dyDescent="0.3">
      <c r="A3322" s="597" t="s">
        <v>20</v>
      </c>
      <c r="B3322" s="597" t="s">
        <v>242</v>
      </c>
      <c r="C3322" s="597" t="s">
        <v>2354</v>
      </c>
      <c r="D3322" s="597" t="s">
        <v>250</v>
      </c>
      <c r="E3322" s="597" t="s">
        <v>2354</v>
      </c>
      <c r="F3322" s="597" t="s">
        <v>1643</v>
      </c>
      <c r="G3322" s="597" t="s">
        <v>2202</v>
      </c>
      <c r="H3322" s="598" t="str">
        <f t="shared" si="104"/>
        <v>PESQUISA BÁSICA;INSTITUIÇÃO CREDENCIADA;;PÚBLICA;;DIARIAS E AJUDA DE CUSTO;NA</v>
      </c>
      <c r="I3322" s="599" t="s">
        <v>1575</v>
      </c>
      <c r="J3322" s="600" t="str">
        <f t="shared" si="105"/>
        <v/>
      </c>
    </row>
    <row r="3323" spans="1:10" ht="12" customHeight="1" x14ac:dyDescent="0.3">
      <c r="A3323" s="597" t="s">
        <v>20</v>
      </c>
      <c r="B3323" s="597" t="s">
        <v>242</v>
      </c>
      <c r="C3323" s="597" t="s">
        <v>2354</v>
      </c>
      <c r="D3323" s="597" t="s">
        <v>250</v>
      </c>
      <c r="E3323" s="597" t="s">
        <v>2354</v>
      </c>
      <c r="F3323" s="597" t="s">
        <v>1645</v>
      </c>
      <c r="G3323" s="597" t="s">
        <v>2361</v>
      </c>
      <c r="H3323" s="598" t="str">
        <f t="shared" si="104"/>
        <v>PESQUISA BÁSICA;INSTITUIÇÃO CREDENCIADA;;PÚBLICA;;EQUIPAMENTO E MATERIAL PERMANENTE;EQUIPAMENTO</v>
      </c>
      <c r="I3323" s="599" t="s">
        <v>1575</v>
      </c>
      <c r="J3323" s="600" t="str">
        <f t="shared" si="105"/>
        <v/>
      </c>
    </row>
    <row r="3324" spans="1:10" ht="12" customHeight="1" x14ac:dyDescent="0.3">
      <c r="A3324" s="597" t="s">
        <v>20</v>
      </c>
      <c r="B3324" s="597" t="s">
        <v>242</v>
      </c>
      <c r="C3324" s="597" t="s">
        <v>2354</v>
      </c>
      <c r="D3324" s="597" t="s">
        <v>250</v>
      </c>
      <c r="E3324" s="597" t="s">
        <v>2354</v>
      </c>
      <c r="F3324" s="597" t="s">
        <v>1645</v>
      </c>
      <c r="G3324" s="597" t="s">
        <v>1248</v>
      </c>
      <c r="H3324" s="598" t="str">
        <f t="shared" si="104"/>
        <v>PESQUISA BÁSICA;INSTITUIÇÃO CREDENCIADA;;PÚBLICA;;EQUIPAMENTO E MATERIAL PERMANENTE;MATERIAL PERMANENTE</v>
      </c>
      <c r="I3324" s="599" t="s">
        <v>1575</v>
      </c>
      <c r="J3324" s="600" t="str">
        <f t="shared" si="105"/>
        <v/>
      </c>
    </row>
    <row r="3325" spans="1:10" ht="12" customHeight="1" x14ac:dyDescent="0.3">
      <c r="A3325" s="597" t="s">
        <v>20</v>
      </c>
      <c r="B3325" s="597" t="s">
        <v>242</v>
      </c>
      <c r="C3325" s="597" t="s">
        <v>2354</v>
      </c>
      <c r="D3325" s="597" t="s">
        <v>250</v>
      </c>
      <c r="E3325" s="597" t="s">
        <v>2354</v>
      </c>
      <c r="F3325" s="597" t="s">
        <v>448</v>
      </c>
      <c r="G3325" s="597" t="s">
        <v>2062</v>
      </c>
      <c r="H3325" s="598" t="str">
        <f t="shared" si="104"/>
        <v>PESQUISA BÁSICA;INSTITUIÇÃO CREDENCIADA;;PÚBLICA;;EQUIPE;BOLSA - ALUNO DE GRADUAÇÃO OU PÓS-GRADUAÇÃO</v>
      </c>
      <c r="I3325" s="599" t="s">
        <v>1575</v>
      </c>
      <c r="J3325" s="600" t="str">
        <f t="shared" si="105"/>
        <v/>
      </c>
    </row>
    <row r="3326" spans="1:10" ht="12" customHeight="1" x14ac:dyDescent="0.3">
      <c r="A3326" s="597" t="s">
        <v>20</v>
      </c>
      <c r="B3326" s="597" t="s">
        <v>242</v>
      </c>
      <c r="C3326" s="597" t="s">
        <v>2354</v>
      </c>
      <c r="D3326" s="597" t="s">
        <v>250</v>
      </c>
      <c r="E3326" s="597" t="s">
        <v>2354</v>
      </c>
      <c r="F3326" s="597" t="s">
        <v>448</v>
      </c>
      <c r="G3326" s="597" t="s">
        <v>2061</v>
      </c>
      <c r="H3326" s="598" t="str">
        <f t="shared" si="104"/>
        <v>PESQUISA BÁSICA;INSTITUIÇÃO CREDENCIADA;;PÚBLICA;;EQUIPE;BOLSA - DOCENTE OU PESQUISADOR DA INSTITUIÇÃO</v>
      </c>
      <c r="I3326" s="599" t="s">
        <v>1575</v>
      </c>
      <c r="J3326" s="600" t="str">
        <f t="shared" si="105"/>
        <v/>
      </c>
    </row>
    <row r="3327" spans="1:10" ht="12" customHeight="1" x14ac:dyDescent="0.3">
      <c r="A3327" s="597" t="s">
        <v>20</v>
      </c>
      <c r="B3327" s="597" t="s">
        <v>242</v>
      </c>
      <c r="C3327" s="597" t="s">
        <v>2354</v>
      </c>
      <c r="D3327" s="597" t="s">
        <v>250</v>
      </c>
      <c r="E3327" s="597" t="s">
        <v>2354</v>
      </c>
      <c r="F3327" s="597" t="s">
        <v>448</v>
      </c>
      <c r="G3327" s="597" t="s">
        <v>2063</v>
      </c>
      <c r="H3327" s="598" t="str">
        <f t="shared" ref="H3327:H3389" si="106">CONCATENATE(A3327,$H$2,B3327,$H$2,C3327,$H$2,D3327,$H$2,E3327,$H$2,F3327,$H$2,G3327)</f>
        <v>PESQUISA BÁSICA;INSTITUIÇÃO CREDENCIADA;;PÚBLICA;;EQUIPE;BOLSA - PESQUISADOR VISITANTE</v>
      </c>
      <c r="I3327" s="599" t="s">
        <v>1575</v>
      </c>
      <c r="J3327" s="600" t="str">
        <f t="shared" ref="J3327:J3389" si="107">IF(I3327="N",J$3,"")</f>
        <v/>
      </c>
    </row>
    <row r="3328" spans="1:10" ht="12" customHeight="1" x14ac:dyDescent="0.3">
      <c r="A3328" s="597" t="s">
        <v>20</v>
      </c>
      <c r="B3328" s="597" t="s">
        <v>242</v>
      </c>
      <c r="C3328" s="597" t="s">
        <v>2354</v>
      </c>
      <c r="D3328" s="597" t="s">
        <v>250</v>
      </c>
      <c r="E3328" s="597" t="s">
        <v>2354</v>
      </c>
      <c r="F3328" s="597" t="s">
        <v>448</v>
      </c>
      <c r="G3328" s="597" t="s">
        <v>1641</v>
      </c>
      <c r="H3328" s="598" t="str">
        <f t="shared" si="106"/>
        <v>PESQUISA BÁSICA;INSTITUIÇÃO CREDENCIADA;;PÚBLICA;;EQUIPE;REMUNERAÇÃO DIRETA</v>
      </c>
      <c r="I3328" s="599" t="s">
        <v>1575</v>
      </c>
      <c r="J3328" s="600" t="str">
        <f t="shared" si="107"/>
        <v/>
      </c>
    </row>
    <row r="3329" spans="1:10" ht="12" customHeight="1" x14ac:dyDescent="0.3">
      <c r="A3329" s="597" t="s">
        <v>20</v>
      </c>
      <c r="B3329" s="597" t="s">
        <v>242</v>
      </c>
      <c r="C3329" s="597" t="s">
        <v>2354</v>
      </c>
      <c r="D3329" s="597" t="s">
        <v>250</v>
      </c>
      <c r="E3329" s="597" t="s">
        <v>2354</v>
      </c>
      <c r="F3329" s="597" t="s">
        <v>1642</v>
      </c>
      <c r="G3329" s="597" t="s">
        <v>2202</v>
      </c>
      <c r="H3329" s="598" t="str">
        <f t="shared" si="106"/>
        <v>PESQUISA BÁSICA;INSTITUIÇÃO CREDENCIADA;;PÚBLICA;;MATERIAL DE CONSUMO;NA</v>
      </c>
      <c r="I3329" s="599" t="s">
        <v>1575</v>
      </c>
      <c r="J3329" s="600" t="str">
        <f t="shared" si="107"/>
        <v/>
      </c>
    </row>
    <row r="3330" spans="1:10" ht="12" customHeight="1" x14ac:dyDescent="0.3">
      <c r="A3330" s="597" t="s">
        <v>20</v>
      </c>
      <c r="B3330" s="597" t="s">
        <v>242</v>
      </c>
      <c r="C3330" s="597" t="s">
        <v>2354</v>
      </c>
      <c r="D3330" s="597" t="s">
        <v>250</v>
      </c>
      <c r="E3330" s="597" t="s">
        <v>2354</v>
      </c>
      <c r="F3330" s="597" t="s">
        <v>1644</v>
      </c>
      <c r="G3330" s="597" t="s">
        <v>2066</v>
      </c>
      <c r="H3330" s="598" t="str">
        <f t="shared" si="106"/>
        <v>PESQUISA BÁSICA;INSTITUIÇÃO CREDENCIADA;;PÚBLICA;;OBRAS E INSTALACOES;AMPLIAÇÃO DE ÁREA DE EDIFICAÇÃO</v>
      </c>
      <c r="I3330" s="599" t="s">
        <v>1567</v>
      </c>
      <c r="J3330" s="600" t="str">
        <f t="shared" si="107"/>
        <v>DESPESA NÃO ADMITIDA COM RECURSOS DA CLÁUSULA DE P,D&amp;I, CONSIDERANDO O EXECUTOR E A QUALIFICAÇÃO DO PROJETO OU PROGRAMA</v>
      </c>
    </row>
    <row r="3331" spans="1:10" ht="12" customHeight="1" x14ac:dyDescent="0.3">
      <c r="A3331" s="597" t="s">
        <v>20</v>
      </c>
      <c r="B3331" s="597" t="s">
        <v>242</v>
      </c>
      <c r="C3331" s="597" t="s">
        <v>2354</v>
      </c>
      <c r="D3331" s="597" t="s">
        <v>250</v>
      </c>
      <c r="E3331" s="597" t="s">
        <v>2354</v>
      </c>
      <c r="F3331" s="597" t="s">
        <v>1644</v>
      </c>
      <c r="G3331" s="597" t="s">
        <v>258</v>
      </c>
      <c r="H3331" s="598" t="str">
        <f t="shared" si="106"/>
        <v>PESQUISA BÁSICA;INSTITUIÇÃO CREDENCIADA;;PÚBLICA;;OBRAS E INSTALACOES;CONSTRUÇÃO DE NOVA EDIFICAÇÃO</v>
      </c>
      <c r="I3331" s="599" t="s">
        <v>1567</v>
      </c>
      <c r="J3331" s="600" t="str">
        <f t="shared" si="107"/>
        <v>DESPESA NÃO ADMITIDA COM RECURSOS DA CLÁUSULA DE P,D&amp;I, CONSIDERANDO O EXECUTOR E A QUALIFICAÇÃO DO PROJETO OU PROGRAMA</v>
      </c>
    </row>
    <row r="3332" spans="1:10" ht="12" customHeight="1" x14ac:dyDescent="0.3">
      <c r="A3332" s="597" t="s">
        <v>20</v>
      </c>
      <c r="B3332" s="597" t="s">
        <v>242</v>
      </c>
      <c r="C3332" s="597" t="s">
        <v>2354</v>
      </c>
      <c r="D3332" s="597" t="s">
        <v>250</v>
      </c>
      <c r="E3332" s="597" t="s">
        <v>2354</v>
      </c>
      <c r="F3332" s="597" t="s">
        <v>1644</v>
      </c>
      <c r="G3332" s="597" t="s">
        <v>2067</v>
      </c>
      <c r="H3332" s="598" t="str">
        <f t="shared" si="106"/>
        <v>PESQUISA BÁSICA;INSTITUIÇÃO CREDENCIADA;;PÚBLICA;;OBRAS E INSTALACOES;PROJETO EXECUTIVO E ESTUDOS TÉCNICOS</v>
      </c>
      <c r="I3332" s="599" t="s">
        <v>1575</v>
      </c>
      <c r="J3332" s="600" t="str">
        <f t="shared" si="107"/>
        <v/>
      </c>
    </row>
    <row r="3333" spans="1:10" ht="12" customHeight="1" x14ac:dyDescent="0.3">
      <c r="A3333" s="597" t="s">
        <v>20</v>
      </c>
      <c r="B3333" s="597" t="s">
        <v>242</v>
      </c>
      <c r="C3333" s="597" t="s">
        <v>2354</v>
      </c>
      <c r="D3333" s="597" t="s">
        <v>250</v>
      </c>
      <c r="E3333" s="597" t="s">
        <v>2354</v>
      </c>
      <c r="F3333" s="597" t="s">
        <v>1644</v>
      </c>
      <c r="G3333" s="597" t="s">
        <v>219</v>
      </c>
      <c r="H3333" s="598" t="str">
        <f t="shared" si="106"/>
        <v>PESQUISA BÁSICA;INSTITUIÇÃO CREDENCIADA;;PÚBLICA;;OBRAS E INSTALACOES;REFORMA DE EDIFICAÇÃO</v>
      </c>
      <c r="I3333" s="599" t="s">
        <v>1575</v>
      </c>
      <c r="J3333" s="600" t="str">
        <f t="shared" si="107"/>
        <v/>
      </c>
    </row>
    <row r="3334" spans="1:10" ht="12" customHeight="1" x14ac:dyDescent="0.3">
      <c r="A3334" s="597" t="s">
        <v>20</v>
      </c>
      <c r="B3334" s="597" t="s">
        <v>242</v>
      </c>
      <c r="C3334" s="597" t="s">
        <v>2354</v>
      </c>
      <c r="D3334" s="597" t="s">
        <v>250</v>
      </c>
      <c r="E3334" s="597" t="s">
        <v>2354</v>
      </c>
      <c r="F3334" s="597" t="s">
        <v>1644</v>
      </c>
      <c r="G3334" s="597" t="s">
        <v>2065</v>
      </c>
      <c r="H3334" s="598" t="str">
        <f t="shared" si="106"/>
        <v>PESQUISA BÁSICA;INSTITUIÇÃO CREDENCIADA;;PÚBLICA;;OBRAS E INSTALACOES;SERVIÇO TÉCNICO DE APOIO - INFRAESTRUTURA</v>
      </c>
      <c r="I3334" s="599" t="s">
        <v>1575</v>
      </c>
      <c r="J3334" s="600" t="str">
        <f t="shared" si="107"/>
        <v/>
      </c>
    </row>
    <row r="3335" spans="1:10" x14ac:dyDescent="0.3">
      <c r="A3335" s="597" t="s">
        <v>20</v>
      </c>
      <c r="B3335" s="597" t="s">
        <v>242</v>
      </c>
      <c r="C3335" s="597" t="s">
        <v>2354</v>
      </c>
      <c r="D3335" s="597" t="s">
        <v>250</v>
      </c>
      <c r="E3335" s="597" t="s">
        <v>2354</v>
      </c>
      <c r="F3335" s="597" t="s">
        <v>10</v>
      </c>
      <c r="G3335" s="597" t="s">
        <v>1649</v>
      </c>
      <c r="H3335" s="598" t="str">
        <f t="shared" si="106"/>
        <v>PESQUISA BÁSICA;INSTITUIÇÃO CREDENCIADA;;PÚBLICA;;OUTRAS DESPESAS;DESPESA DE IMPORTACAO</v>
      </c>
      <c r="I3335" s="599" t="s">
        <v>1575</v>
      </c>
      <c r="J3335" s="600" t="str">
        <f t="shared" si="107"/>
        <v/>
      </c>
    </row>
    <row r="3336" spans="1:10" x14ac:dyDescent="0.3">
      <c r="A3336" s="597" t="s">
        <v>20</v>
      </c>
      <c r="B3336" s="597" t="s">
        <v>242</v>
      </c>
      <c r="C3336" s="597" t="s">
        <v>2354</v>
      </c>
      <c r="D3336" s="597" t="s">
        <v>250</v>
      </c>
      <c r="E3336" s="597" t="s">
        <v>2354</v>
      </c>
      <c r="F3336" s="597" t="s">
        <v>10</v>
      </c>
      <c r="G3336" s="597" t="s">
        <v>1650</v>
      </c>
      <c r="H3336" s="598" t="str">
        <f t="shared" si="106"/>
        <v>PESQUISA BÁSICA;INSTITUIÇÃO CREDENCIADA;;PÚBLICA;;OUTRAS DESPESAS;DESPESA OPERACIONAL E ADMINISTRATIVA</v>
      </c>
      <c r="I3336" s="599" t="s">
        <v>1575</v>
      </c>
      <c r="J3336" s="600" t="str">
        <f t="shared" si="107"/>
        <v/>
      </c>
    </row>
    <row r="3337" spans="1:10" x14ac:dyDescent="0.3">
      <c r="A3337" s="597" t="s">
        <v>20</v>
      </c>
      <c r="B3337" s="597" t="s">
        <v>242</v>
      </c>
      <c r="C3337" s="597" t="s">
        <v>2354</v>
      </c>
      <c r="D3337" s="597" t="s">
        <v>250</v>
      </c>
      <c r="E3337" s="597" t="s">
        <v>2354</v>
      </c>
      <c r="F3337" s="597" t="s">
        <v>10</v>
      </c>
      <c r="G3337" s="597" t="s">
        <v>277</v>
      </c>
      <c r="H3337" s="598" t="str">
        <f t="shared" si="106"/>
        <v>PESQUISA BÁSICA;INSTITUIÇÃO CREDENCIADA;;PÚBLICA;;OUTRAS DESPESAS;RESSARCIMENTO DE CUSTOS INDIRETOS</v>
      </c>
      <c r="I3337" s="599" t="s">
        <v>1575</v>
      </c>
      <c r="J3337" s="600" t="str">
        <f t="shared" si="107"/>
        <v/>
      </c>
    </row>
    <row r="3338" spans="1:10" x14ac:dyDescent="0.3">
      <c r="A3338" s="597" t="s">
        <v>20</v>
      </c>
      <c r="B3338" s="597" t="s">
        <v>242</v>
      </c>
      <c r="C3338" s="597" t="s">
        <v>2354</v>
      </c>
      <c r="D3338" s="597" t="s">
        <v>250</v>
      </c>
      <c r="E3338" s="597" t="s">
        <v>2354</v>
      </c>
      <c r="F3338" s="597" t="s">
        <v>317</v>
      </c>
      <c r="G3338" s="597" t="s">
        <v>2060</v>
      </c>
      <c r="H3338" s="598" t="str">
        <f t="shared" si="106"/>
        <v>PESQUISA BÁSICA;INSTITUIÇÃO CREDENCIADA;;PÚBLICA;;OUTROS BENS E DIREITOS;DADO GEOLÓGICO, GEOQUÍMICO OU GEOFÍSICO PÚBLICO</v>
      </c>
      <c r="I3338" s="599" t="s">
        <v>1575</v>
      </c>
      <c r="J3338" s="600" t="str">
        <f t="shared" si="107"/>
        <v/>
      </c>
    </row>
    <row r="3339" spans="1:10" x14ac:dyDescent="0.3">
      <c r="A3339" s="597" t="s">
        <v>20</v>
      </c>
      <c r="B3339" s="597" t="s">
        <v>242</v>
      </c>
      <c r="C3339" s="597" t="s">
        <v>2354</v>
      </c>
      <c r="D3339" s="597" t="s">
        <v>250</v>
      </c>
      <c r="E3339" s="597" t="s">
        <v>2354</v>
      </c>
      <c r="F3339" s="597" t="s">
        <v>317</v>
      </c>
      <c r="G3339" s="597" t="s">
        <v>220</v>
      </c>
      <c r="H3339" s="598" t="str">
        <f t="shared" si="106"/>
        <v>PESQUISA BÁSICA;INSTITUIÇÃO CREDENCIADA;;PÚBLICA;;OUTROS BENS E DIREITOS;DADO NÃO REGULADO PELA ANP</v>
      </c>
      <c r="I3339" s="599" t="s">
        <v>1575</v>
      </c>
      <c r="J3339" s="600" t="str">
        <f t="shared" si="107"/>
        <v/>
      </c>
    </row>
    <row r="3340" spans="1:10" x14ac:dyDescent="0.3">
      <c r="A3340" s="597" t="s">
        <v>20</v>
      </c>
      <c r="B3340" s="597" t="s">
        <v>242</v>
      </c>
      <c r="C3340" s="597" t="s">
        <v>2354</v>
      </c>
      <c r="D3340" s="597" t="s">
        <v>250</v>
      </c>
      <c r="E3340" s="597" t="s">
        <v>2354</v>
      </c>
      <c r="F3340" s="597" t="s">
        <v>317</v>
      </c>
      <c r="G3340" s="597" t="s">
        <v>215</v>
      </c>
      <c r="H3340" s="598" t="str">
        <f t="shared" si="106"/>
        <v>PESQUISA BÁSICA;INSTITUIÇÃO CREDENCIADA;;PÚBLICA;;OUTROS BENS E DIREITOS;MATERIAL BIBLIOGRÁFICO</v>
      </c>
      <c r="I3340" s="599" t="s">
        <v>1575</v>
      </c>
      <c r="J3340" s="600" t="str">
        <f t="shared" si="107"/>
        <v/>
      </c>
    </row>
    <row r="3341" spans="1:10" x14ac:dyDescent="0.3">
      <c r="A3341" s="597" t="s">
        <v>20</v>
      </c>
      <c r="B3341" s="597" t="s">
        <v>242</v>
      </c>
      <c r="C3341" s="597" t="s">
        <v>2354</v>
      </c>
      <c r="D3341" s="597" t="s">
        <v>250</v>
      </c>
      <c r="E3341" s="597" t="s">
        <v>2354</v>
      </c>
      <c r="F3341" s="597" t="s">
        <v>317</v>
      </c>
      <c r="G3341" s="597" t="s">
        <v>2068</v>
      </c>
      <c r="H3341" s="598" t="str">
        <f t="shared" si="106"/>
        <v>PESQUISA BÁSICA;INSTITUIÇÃO CREDENCIADA;;PÚBLICA;;OUTROS BENS E DIREITOS;OUTRO (ESPECIFIQUE)</v>
      </c>
      <c r="I3341" s="599" t="s">
        <v>1575</v>
      </c>
      <c r="J3341" s="600" t="str">
        <f t="shared" si="107"/>
        <v/>
      </c>
    </row>
    <row r="3342" spans="1:10" x14ac:dyDescent="0.3">
      <c r="A3342" s="597" t="s">
        <v>20</v>
      </c>
      <c r="B3342" s="597" t="s">
        <v>242</v>
      </c>
      <c r="C3342" s="597" t="s">
        <v>2354</v>
      </c>
      <c r="D3342" s="597" t="s">
        <v>250</v>
      </c>
      <c r="E3342" s="597" t="s">
        <v>2354</v>
      </c>
      <c r="F3342" s="597" t="s">
        <v>317</v>
      </c>
      <c r="G3342" s="597" t="s">
        <v>321</v>
      </c>
      <c r="H3342" s="598" t="str">
        <f t="shared" si="106"/>
        <v>PESQUISA BÁSICA;INSTITUIÇÃO CREDENCIADA;;PÚBLICA;;OUTROS BENS E DIREITOS;SOFTWARE</v>
      </c>
      <c r="I3342" s="599" t="s">
        <v>1575</v>
      </c>
      <c r="J3342" s="600" t="str">
        <f t="shared" si="107"/>
        <v/>
      </c>
    </row>
    <row r="3343" spans="1:10" x14ac:dyDescent="0.3">
      <c r="A3343" s="597" t="s">
        <v>20</v>
      </c>
      <c r="B3343" s="597" t="s">
        <v>242</v>
      </c>
      <c r="C3343" s="597" t="s">
        <v>2354</v>
      </c>
      <c r="D3343" s="597" t="s">
        <v>250</v>
      </c>
      <c r="E3343" s="597" t="s">
        <v>2354</v>
      </c>
      <c r="F3343" s="597" t="s">
        <v>409</v>
      </c>
      <c r="G3343" s="597" t="s">
        <v>2202</v>
      </c>
      <c r="H3343" s="598" t="str">
        <f t="shared" si="106"/>
        <v>PESQUISA BÁSICA;INSTITUIÇÃO CREDENCIADA;;PÚBLICA;;PASSAGENS;NA</v>
      </c>
      <c r="I3343" s="599" t="s">
        <v>1575</v>
      </c>
      <c r="J3343" s="600" t="str">
        <f t="shared" si="107"/>
        <v/>
      </c>
    </row>
    <row r="3344" spans="1:10" x14ac:dyDescent="0.3">
      <c r="A3344" s="597" t="s">
        <v>20</v>
      </c>
      <c r="B3344" s="597" t="s">
        <v>242</v>
      </c>
      <c r="C3344" s="597" t="s">
        <v>2354</v>
      </c>
      <c r="D3344" s="597" t="s">
        <v>250</v>
      </c>
      <c r="E3344" s="597" t="s">
        <v>2354</v>
      </c>
      <c r="F3344" s="597" t="s">
        <v>1705</v>
      </c>
      <c r="G3344" s="597" t="s">
        <v>2058</v>
      </c>
      <c r="H3344" s="598" t="str">
        <f t="shared" si="106"/>
        <v>PESQUISA BÁSICA;INSTITUIÇÃO CREDENCIADA;;PÚBLICA;;PROTOTIPO;MATERIAL OU COMPONENTE - PROTÓTIPO OU UNIDADE PILOTO</v>
      </c>
      <c r="I3344" s="599" t="s">
        <v>1575</v>
      </c>
      <c r="J3344" s="600" t="str">
        <f t="shared" si="107"/>
        <v/>
      </c>
    </row>
    <row r="3345" spans="1:10" x14ac:dyDescent="0.3">
      <c r="A3345" s="597" t="s">
        <v>20</v>
      </c>
      <c r="B3345" s="597" t="s">
        <v>242</v>
      </c>
      <c r="C3345" s="597" t="s">
        <v>2354</v>
      </c>
      <c r="D3345" s="597" t="s">
        <v>250</v>
      </c>
      <c r="E3345" s="597" t="s">
        <v>2354</v>
      </c>
      <c r="F3345" s="597" t="s">
        <v>1705</v>
      </c>
      <c r="G3345" s="597" t="s">
        <v>2059</v>
      </c>
      <c r="H3345" s="598" t="str">
        <f t="shared" si="106"/>
        <v>PESQUISA BÁSICA;INSTITUIÇÃO CREDENCIADA;;PÚBLICA;;PROTOTIPO;SERVIÇO DE TERCEIRO - PROTÓTIPO OU UNIDADE PILOTO</v>
      </c>
      <c r="I3345" s="599" t="s">
        <v>1575</v>
      </c>
      <c r="J3345" s="600" t="str">
        <f t="shared" si="107"/>
        <v/>
      </c>
    </row>
    <row r="3346" spans="1:10" x14ac:dyDescent="0.3">
      <c r="A3346" s="597" t="s">
        <v>20</v>
      </c>
      <c r="B3346" s="597" t="s">
        <v>242</v>
      </c>
      <c r="C3346" s="597" t="s">
        <v>2354</v>
      </c>
      <c r="D3346" s="597" t="s">
        <v>250</v>
      </c>
      <c r="E3346" s="597" t="s">
        <v>2354</v>
      </c>
      <c r="F3346" s="597" t="s">
        <v>303</v>
      </c>
      <c r="G3346" s="597" t="s">
        <v>1647</v>
      </c>
      <c r="H3346" s="598" t="str">
        <f t="shared" si="106"/>
        <v>PESQUISA BÁSICA;INSTITUIÇÃO CREDENCIADA;;PÚBLICA;;RECURSOS HUMANOS;BOLSA</v>
      </c>
      <c r="I3346" s="599" t="s">
        <v>1567</v>
      </c>
      <c r="J3346" s="600" t="str">
        <f t="shared" si="107"/>
        <v>DESPESA NÃO ADMITIDA COM RECURSOS DA CLÁUSULA DE P,D&amp;I, CONSIDERANDO O EXECUTOR E A QUALIFICAÇÃO DO PROJETO OU PROGRAMA</v>
      </c>
    </row>
    <row r="3347" spans="1:10" x14ac:dyDescent="0.3">
      <c r="A3347" s="597" t="s">
        <v>20</v>
      </c>
      <c r="B3347" s="597" t="s">
        <v>242</v>
      </c>
      <c r="C3347" s="597" t="s">
        <v>2354</v>
      </c>
      <c r="D3347" s="597" t="s">
        <v>250</v>
      </c>
      <c r="E3347" s="597" t="s">
        <v>2354</v>
      </c>
      <c r="F3347" s="597" t="s">
        <v>303</v>
      </c>
      <c r="G3347" s="597" t="s">
        <v>270</v>
      </c>
      <c r="H3347" s="598" t="str">
        <f t="shared" si="106"/>
        <v>PESQUISA BÁSICA;INSTITUIÇÃO CREDENCIADA;;PÚBLICA;;RECURSOS HUMANOS;TAXA DE BANCADA</v>
      </c>
      <c r="I3347" s="599" t="s">
        <v>1567</v>
      </c>
      <c r="J3347" s="600" t="str">
        <f t="shared" si="107"/>
        <v>DESPESA NÃO ADMITIDA COM RECURSOS DA CLÁUSULA DE P,D&amp;I, CONSIDERANDO O EXECUTOR E A QUALIFICAÇÃO DO PROJETO OU PROGRAMA</v>
      </c>
    </row>
    <row r="3348" spans="1:10" x14ac:dyDescent="0.3">
      <c r="A3348" s="597" t="s">
        <v>20</v>
      </c>
      <c r="B3348" s="597" t="s">
        <v>242</v>
      </c>
      <c r="C3348" s="597" t="s">
        <v>2354</v>
      </c>
      <c r="D3348" s="597" t="s">
        <v>250</v>
      </c>
      <c r="E3348" s="597" t="s">
        <v>2354</v>
      </c>
      <c r="F3348" s="597" t="s">
        <v>2357</v>
      </c>
      <c r="G3348" s="597" t="s">
        <v>232</v>
      </c>
      <c r="H3348" s="598" t="str">
        <f t="shared" si="106"/>
        <v>PESQUISA BÁSICA;INSTITUIÇÃO CREDENCIADA;;PÚBLICA;;SERVICOS;OUTRO SERVIÇO DE APOIO</v>
      </c>
      <c r="I3348" s="599" t="s">
        <v>1575</v>
      </c>
      <c r="J3348" s="600" t="str">
        <f t="shared" si="107"/>
        <v/>
      </c>
    </row>
    <row r="3349" spans="1:10" x14ac:dyDescent="0.3">
      <c r="A3349" s="597" t="s">
        <v>20</v>
      </c>
      <c r="B3349" s="597" t="s">
        <v>242</v>
      </c>
      <c r="C3349" s="597" t="s">
        <v>2354</v>
      </c>
      <c r="D3349" s="597" t="s">
        <v>250</v>
      </c>
      <c r="E3349" s="597" t="s">
        <v>2354</v>
      </c>
      <c r="F3349" s="597" t="s">
        <v>2357</v>
      </c>
      <c r="G3349" s="597" t="s">
        <v>221</v>
      </c>
      <c r="H3349" s="598" t="str">
        <f t="shared" si="106"/>
        <v>PESQUISA BÁSICA;INSTITUIÇÃO CREDENCIADA;;PÚBLICA;;SERVICOS;PERFURAÇÃO DE POÇO ESTRATIGRÁFICO</v>
      </c>
      <c r="I3349" s="599" t="s">
        <v>1567</v>
      </c>
      <c r="J3349" s="600" t="str">
        <f t="shared" si="107"/>
        <v>DESPESA NÃO ADMITIDA COM RECURSOS DA CLÁUSULA DE P,D&amp;I, CONSIDERANDO O EXECUTOR E A QUALIFICAÇÃO DO PROJETO OU PROGRAMA</v>
      </c>
    </row>
    <row r="3350" spans="1:10" x14ac:dyDescent="0.3">
      <c r="A3350" s="597" t="s">
        <v>20</v>
      </c>
      <c r="B3350" s="597" t="s">
        <v>242</v>
      </c>
      <c r="C3350" s="597" t="s">
        <v>2354</v>
      </c>
      <c r="D3350" s="597" t="s">
        <v>250</v>
      </c>
      <c r="E3350" s="597" t="s">
        <v>2354</v>
      </c>
      <c r="F3350" s="597" t="s">
        <v>2357</v>
      </c>
      <c r="G3350" s="597" t="s">
        <v>2055</v>
      </c>
      <c r="H3350" s="598" t="str">
        <f t="shared" si="106"/>
        <v>PESQUISA BÁSICA;INSTITUIÇÃO CREDENCIADA;;PÚBLICA;;SERVICOS;SERVIÇO DE APOIO PARA AQUISIÇÃO DE DADOS</v>
      </c>
      <c r="I3350" s="599" t="s">
        <v>1567</v>
      </c>
      <c r="J3350" s="600" t="str">
        <f t="shared" si="107"/>
        <v>DESPESA NÃO ADMITIDA COM RECURSOS DA CLÁUSULA DE P,D&amp;I, CONSIDERANDO O EXECUTOR E A QUALIFICAÇÃO DO PROJETO OU PROGRAMA</v>
      </c>
    </row>
    <row r="3351" spans="1:10" x14ac:dyDescent="0.3">
      <c r="A3351" s="597" t="s">
        <v>20</v>
      </c>
      <c r="B3351" s="597" t="s">
        <v>242</v>
      </c>
      <c r="C3351" s="597" t="s">
        <v>2354</v>
      </c>
      <c r="D3351" s="597" t="s">
        <v>250</v>
      </c>
      <c r="E3351" s="597" t="s">
        <v>2354</v>
      </c>
      <c r="F3351" s="597" t="s">
        <v>2357</v>
      </c>
      <c r="G3351" s="597" t="s">
        <v>230</v>
      </c>
      <c r="H3351" s="598" t="str">
        <f t="shared" si="106"/>
        <v>PESQUISA BÁSICA;INSTITUIÇÃO CREDENCIADA;;PÚBLICA;;SERVICOS;SERVIÇO DE EDITORAÇÃO E IMPRESSÃO</v>
      </c>
      <c r="I3351" s="599" t="s">
        <v>1575</v>
      </c>
      <c r="J3351" s="600" t="str">
        <f t="shared" si="107"/>
        <v/>
      </c>
    </row>
    <row r="3352" spans="1:10" x14ac:dyDescent="0.3">
      <c r="A3352" s="597" t="s">
        <v>20</v>
      </c>
      <c r="B3352" s="597" t="s">
        <v>242</v>
      </c>
      <c r="C3352" s="597" t="s">
        <v>2354</v>
      </c>
      <c r="D3352" s="597" t="s">
        <v>250</v>
      </c>
      <c r="E3352" s="597" t="s">
        <v>2354</v>
      </c>
      <c r="F3352" s="597" t="s">
        <v>2357</v>
      </c>
      <c r="G3352" s="597" t="s">
        <v>231</v>
      </c>
      <c r="H3352" s="598" t="str">
        <f t="shared" si="106"/>
        <v>PESQUISA BÁSICA;INSTITUIÇÃO CREDENCIADA;;PÚBLICA;;SERVICOS;SERVIÇO DE LOCOMOÇÃO E TRANSPORTE</v>
      </c>
      <c r="I3352" s="599" t="s">
        <v>1575</v>
      </c>
      <c r="J3352" s="600" t="str">
        <f t="shared" si="107"/>
        <v/>
      </c>
    </row>
    <row r="3353" spans="1:10" x14ac:dyDescent="0.3">
      <c r="A3353" s="597" t="s">
        <v>20</v>
      </c>
      <c r="B3353" s="597" t="s">
        <v>242</v>
      </c>
      <c r="C3353" s="597" t="s">
        <v>2354</v>
      </c>
      <c r="D3353" s="597" t="s">
        <v>250</v>
      </c>
      <c r="E3353" s="597" t="s">
        <v>2354</v>
      </c>
      <c r="F3353" s="597" t="s">
        <v>2357</v>
      </c>
      <c r="G3353" s="597" t="s">
        <v>2358</v>
      </c>
      <c r="H3353" s="598" t="str">
        <f t="shared" si="106"/>
        <v>PESQUISA BÁSICA;INSTITUIÇÃO CREDENCIADA;;PÚBLICA;;SERVICOS;SERVIÇO DE MANUTENÇÃO</v>
      </c>
      <c r="I3353" s="599" t="s">
        <v>1575</v>
      </c>
      <c r="J3353" s="600" t="str">
        <f t="shared" si="107"/>
        <v/>
      </c>
    </row>
    <row r="3354" spans="1:10" x14ac:dyDescent="0.3">
      <c r="A3354" s="597" t="s">
        <v>20</v>
      </c>
      <c r="B3354" s="597" t="s">
        <v>242</v>
      </c>
      <c r="C3354" s="597" t="s">
        <v>2354</v>
      </c>
      <c r="D3354" s="597" t="s">
        <v>250</v>
      </c>
      <c r="E3354" s="597" t="s">
        <v>2354</v>
      </c>
      <c r="F3354" s="597" t="s">
        <v>2357</v>
      </c>
      <c r="G3354" s="597" t="s">
        <v>2399</v>
      </c>
      <c r="H3354" s="598" t="str">
        <f t="shared" si="106"/>
        <v>PESQUISA BÁSICA;INSTITUIÇÃO CREDENCIADA;;PÚBLICA;;SERVICOS;SERVIÇO TÉCNICO ESPECIALIZADO</v>
      </c>
      <c r="I3354" s="599" t="s">
        <v>1575</v>
      </c>
      <c r="J3354" s="600" t="str">
        <f t="shared" si="107"/>
        <v/>
      </c>
    </row>
    <row r="3355" spans="1:10" x14ac:dyDescent="0.3">
      <c r="A3355" s="597" t="s">
        <v>20</v>
      </c>
      <c r="B3355" s="597" t="s">
        <v>242</v>
      </c>
      <c r="C3355" s="597" t="s">
        <v>2354</v>
      </c>
      <c r="D3355" s="597" t="s">
        <v>250</v>
      </c>
      <c r="E3355" s="597" t="s">
        <v>2354</v>
      </c>
      <c r="F3355" s="597" t="s">
        <v>2357</v>
      </c>
      <c r="G3355" s="597" t="s">
        <v>2359</v>
      </c>
      <c r="H3355" s="598" t="str">
        <f t="shared" si="106"/>
        <v>PESQUISA BÁSICA;INSTITUIÇÃO CREDENCIADA;;PÚBLICA;;SERVICOS;SERVIÇOS COMPUTACIONAIS</v>
      </c>
      <c r="I3355" s="599" t="s">
        <v>1575</v>
      </c>
      <c r="J3355" s="600" t="str">
        <f t="shared" si="107"/>
        <v/>
      </c>
    </row>
    <row r="3356" spans="1:10" x14ac:dyDescent="0.3">
      <c r="A3356" s="597" t="s">
        <v>20</v>
      </c>
      <c r="B3356" s="597" t="s">
        <v>242</v>
      </c>
      <c r="C3356" s="597" t="s">
        <v>2354</v>
      </c>
      <c r="D3356" s="597" t="s">
        <v>250</v>
      </c>
      <c r="E3356" s="597" t="s">
        <v>2354</v>
      </c>
      <c r="F3356" s="597" t="s">
        <v>2357</v>
      </c>
      <c r="G3356" s="597" t="s">
        <v>229</v>
      </c>
      <c r="H3356" s="598" t="str">
        <f t="shared" si="106"/>
        <v>PESQUISA BÁSICA;INSTITUIÇÃO CREDENCIADA;;PÚBLICA;;SERVICOS;TAXA DE INSCRIÇÃO EM CONGRESSO OU EVENTO</v>
      </c>
      <c r="I3356" s="599" t="s">
        <v>1575</v>
      </c>
      <c r="J3356" s="600" t="str">
        <f t="shared" si="107"/>
        <v/>
      </c>
    </row>
    <row r="3357" spans="1:10" x14ac:dyDescent="0.3">
      <c r="A3357" s="597" t="s">
        <v>20</v>
      </c>
      <c r="B3357" s="597" t="s">
        <v>242</v>
      </c>
      <c r="C3357" s="597" t="s">
        <v>2354</v>
      </c>
      <c r="D3357" s="597" t="s">
        <v>250</v>
      </c>
      <c r="E3357" s="597" t="s">
        <v>2354</v>
      </c>
      <c r="F3357" s="597" t="s">
        <v>2360</v>
      </c>
      <c r="G3357" s="597" t="s">
        <v>2064</v>
      </c>
      <c r="H3357" s="598" t="str">
        <f t="shared" si="106"/>
        <v>PESQUISA BÁSICA;INSTITUIÇÃO CREDENCIADA;;PÚBLICA;;SERVICOS - TIB;SERVIÇO DE TIB</v>
      </c>
      <c r="I3357" s="599" t="s">
        <v>1567</v>
      </c>
      <c r="J3357" s="600" t="str">
        <f t="shared" si="107"/>
        <v>DESPESA NÃO ADMITIDA COM RECURSOS DA CLÁUSULA DE P,D&amp;I, CONSIDERANDO O EXECUTOR E A QUALIFICAÇÃO DO PROJETO OU PROGRAMA</v>
      </c>
    </row>
    <row r="3358" spans="1:10" x14ac:dyDescent="0.3">
      <c r="A3358" s="597" t="s">
        <v>20</v>
      </c>
      <c r="B3358" s="597" t="s">
        <v>242</v>
      </c>
      <c r="C3358" s="597" t="s">
        <v>2354</v>
      </c>
      <c r="D3358" s="597" t="s">
        <v>250</v>
      </c>
      <c r="E3358" s="597" t="s">
        <v>2354</v>
      </c>
      <c r="F3358" s="597" t="s">
        <v>2360</v>
      </c>
      <c r="G3358" s="597" t="s">
        <v>2057</v>
      </c>
      <c r="H3358" s="598" t="str">
        <f t="shared" si="106"/>
        <v>PESQUISA BÁSICA;INSTITUIÇÃO CREDENCIADA;;PÚBLICA;;SERVICOS - TIB;SERVIÇO DE TREINAMENTO, SUPORTE E QUALIFICAÇÃO</v>
      </c>
      <c r="I3358" s="599" t="s">
        <v>1567</v>
      </c>
      <c r="J3358" s="600" t="str">
        <f t="shared" si="107"/>
        <v>DESPESA NÃO ADMITIDA COM RECURSOS DA CLÁUSULA DE P,D&amp;I, CONSIDERANDO O EXECUTOR E A QUALIFICAÇÃO DO PROJETO OU PROGRAMA</v>
      </c>
    </row>
    <row r="3359" spans="1:10" x14ac:dyDescent="0.3">
      <c r="A3359" s="597" t="s">
        <v>20</v>
      </c>
      <c r="B3359" s="597" t="s">
        <v>242</v>
      </c>
      <c r="C3359" s="597" t="s">
        <v>2354</v>
      </c>
      <c r="D3359" s="597" t="s">
        <v>250</v>
      </c>
      <c r="E3359" s="597" t="s">
        <v>2354</v>
      </c>
      <c r="F3359" s="597" t="s">
        <v>2360</v>
      </c>
      <c r="G3359" s="597" t="s">
        <v>2056</v>
      </c>
      <c r="H3359" s="598" t="str">
        <f t="shared" si="106"/>
        <v>PESQUISA BÁSICA;INSTITUIÇÃO CREDENCIADA;;PÚBLICA;;SERVICOS - TIB;SERVIÇO ESPECIALIZADO PARA TIB - NORMALIZAÇÃO</v>
      </c>
      <c r="I3359" s="599" t="s">
        <v>1567</v>
      </c>
      <c r="J3359" s="600" t="str">
        <f t="shared" si="107"/>
        <v>DESPESA NÃO ADMITIDA COM RECURSOS DA CLÁUSULA DE P,D&amp;I, CONSIDERANDO O EXECUTOR E A QUALIFICAÇÃO DO PROJETO OU PROGRAMA</v>
      </c>
    </row>
    <row r="3360" spans="1:10" x14ac:dyDescent="0.3">
      <c r="A3360" s="597" t="s">
        <v>20</v>
      </c>
      <c r="B3360" s="597" t="s">
        <v>242</v>
      </c>
      <c r="C3360" s="597" t="s">
        <v>2354</v>
      </c>
      <c r="D3360" s="597" t="s">
        <v>250</v>
      </c>
      <c r="E3360" s="597" t="s">
        <v>2354</v>
      </c>
      <c r="F3360" s="597" t="s">
        <v>1648</v>
      </c>
      <c r="G3360" s="597" t="s">
        <v>2202</v>
      </c>
      <c r="H3360" s="598" t="str">
        <f t="shared" si="106"/>
        <v>PESQUISA BÁSICA;INSTITUIÇÃO CREDENCIADA;;PÚBLICA;;TESTES OPERACIONAIS;NA</v>
      </c>
      <c r="I3360" s="599" t="s">
        <v>1567</v>
      </c>
      <c r="J3360" s="600" t="str">
        <f t="shared" si="107"/>
        <v>DESPESA NÃO ADMITIDA COM RECURSOS DA CLÁUSULA DE P,D&amp;I, CONSIDERANDO O EXECUTOR E A QUALIFICAÇÃO DO PROJETO OU PROGRAMA</v>
      </c>
    </row>
    <row r="3361" spans="1:10" x14ac:dyDescent="0.3">
      <c r="A3361" s="597" t="s">
        <v>20</v>
      </c>
      <c r="B3361" s="597" t="s">
        <v>242</v>
      </c>
      <c r="C3361" s="597" t="s">
        <v>2354</v>
      </c>
      <c r="D3361" s="597" t="s">
        <v>250</v>
      </c>
      <c r="E3361" s="597" t="s">
        <v>2354</v>
      </c>
      <c r="F3361" s="597" t="s">
        <v>281</v>
      </c>
      <c r="G3361" s="597" t="s">
        <v>2202</v>
      </c>
      <c r="H3361" s="598" t="str">
        <f t="shared" si="106"/>
        <v>PESQUISA BÁSICA;INSTITUIÇÃO CREDENCIADA;;PÚBLICA;;TRIBUTOS;NA</v>
      </c>
      <c r="I3361" s="599" t="s">
        <v>1575</v>
      </c>
      <c r="J3361" s="600" t="str">
        <f t="shared" si="107"/>
        <v/>
      </c>
    </row>
    <row r="3362" spans="1:10" x14ac:dyDescent="0.3">
      <c r="A3362" s="601" t="s">
        <v>20</v>
      </c>
      <c r="B3362" s="600" t="s">
        <v>242</v>
      </c>
      <c r="C3362" s="600"/>
      <c r="D3362" s="600" t="s">
        <v>251</v>
      </c>
      <c r="E3362" s="600" t="s">
        <v>4</v>
      </c>
      <c r="F3362" s="597" t="s">
        <v>2357</v>
      </c>
      <c r="G3362" s="600" t="s">
        <v>2408</v>
      </c>
      <c r="H3362" s="598" t="str">
        <f t="shared" si="106"/>
        <v>PESQUISA BÁSICA;INSTITUIÇÃO CREDENCIADA;;PRIVADA;NÃO;SERVICOS;SERVIÇO DE QUALIFICAÇÃO E CERTIFICAÇÃO</v>
      </c>
      <c r="I3362" s="599" t="s">
        <v>1575</v>
      </c>
      <c r="J3362" s="600" t="str">
        <f t="shared" si="107"/>
        <v/>
      </c>
    </row>
    <row r="3363" spans="1:10" x14ac:dyDescent="0.3">
      <c r="A3363" s="601" t="s">
        <v>20</v>
      </c>
      <c r="B3363" s="600" t="s">
        <v>242</v>
      </c>
      <c r="C3363" s="600"/>
      <c r="D3363" s="600" t="s">
        <v>251</v>
      </c>
      <c r="E3363" s="600" t="s">
        <v>3</v>
      </c>
      <c r="F3363" s="597" t="s">
        <v>2357</v>
      </c>
      <c r="G3363" s="600" t="s">
        <v>2408</v>
      </c>
      <c r="H3363" s="598" t="str">
        <f t="shared" si="106"/>
        <v>PESQUISA BÁSICA;INSTITUIÇÃO CREDENCIADA;;PRIVADA;SIM;SERVICOS;SERVIÇO DE QUALIFICAÇÃO E CERTIFICAÇÃO</v>
      </c>
      <c r="I3363" s="599" t="s">
        <v>1575</v>
      </c>
      <c r="J3363" s="600" t="str">
        <f t="shared" si="107"/>
        <v/>
      </c>
    </row>
    <row r="3364" spans="1:10" x14ac:dyDescent="0.3">
      <c r="A3364" s="601" t="s">
        <v>20</v>
      </c>
      <c r="B3364" s="600" t="s">
        <v>242</v>
      </c>
      <c r="C3364" s="600"/>
      <c r="D3364" s="600" t="s">
        <v>250</v>
      </c>
      <c r="E3364" s="600"/>
      <c r="F3364" s="597" t="s">
        <v>2357</v>
      </c>
      <c r="G3364" s="600" t="s">
        <v>2408</v>
      </c>
      <c r="H3364" s="598" t="str">
        <f t="shared" si="106"/>
        <v>PESQUISA BÁSICA;INSTITUIÇÃO CREDENCIADA;;PÚBLICA;;SERVICOS;SERVIÇO DE QUALIFICAÇÃO E CERTIFICAÇÃO</v>
      </c>
      <c r="I3364" s="599" t="s">
        <v>1575</v>
      </c>
      <c r="J3364" s="600" t="str">
        <f t="shared" si="107"/>
        <v/>
      </c>
    </row>
    <row r="3365" spans="1:10" x14ac:dyDescent="0.3">
      <c r="A3365" s="597" t="s">
        <v>25</v>
      </c>
      <c r="B3365" s="597" t="s">
        <v>242</v>
      </c>
      <c r="C3365" s="597" t="s">
        <v>2354</v>
      </c>
      <c r="D3365" s="597" t="s">
        <v>251</v>
      </c>
      <c r="E3365" s="597" t="s">
        <v>4</v>
      </c>
      <c r="F3365" s="597" t="s">
        <v>1646</v>
      </c>
      <c r="G3365" s="597" t="s">
        <v>2050</v>
      </c>
      <c r="H3365" s="598" t="str">
        <f t="shared" si="106"/>
        <v>PESQUISA EM CIÊNCIAS SOCIAIS, HUMANAS E DA VIDA;INSTITUIÇÃO CREDENCIADA;;PRIVADA;NÃO;CAPACITACAO DE FORNECEDORES;BENS E MATERIAIS - CABEÇA DE SÉRIE E LOTE PILOTO</v>
      </c>
      <c r="I3365" s="599" t="s">
        <v>1567</v>
      </c>
      <c r="J3365" s="600" t="str">
        <f t="shared" si="107"/>
        <v>DESPESA NÃO ADMITIDA COM RECURSOS DA CLÁUSULA DE P,D&amp;I, CONSIDERANDO O EXECUTOR E A QUALIFICAÇÃO DO PROJETO OU PROGRAMA</v>
      </c>
    </row>
    <row r="3366" spans="1:10" x14ac:dyDescent="0.3">
      <c r="A3366" s="597" t="s">
        <v>25</v>
      </c>
      <c r="B3366" s="597" t="s">
        <v>242</v>
      </c>
      <c r="C3366" s="597" t="s">
        <v>2354</v>
      </c>
      <c r="D3366" s="597" t="s">
        <v>251</v>
      </c>
      <c r="E3366" s="597" t="s">
        <v>4</v>
      </c>
      <c r="F3366" s="597" t="s">
        <v>1646</v>
      </c>
      <c r="G3366" s="597" t="s">
        <v>2053</v>
      </c>
      <c r="H3366" s="598" t="str">
        <f t="shared" si="106"/>
        <v>PESQUISA EM CIÊNCIAS SOCIAIS, HUMANAS E DA VIDA;INSTITUIÇÃO CREDENCIADA;;PRIVADA;NÃO;CAPACITACAO DE FORNECEDORES;EQUIPAMENTOS E MATERIAIS - PRIMEIRO LOTE</v>
      </c>
      <c r="I3366" s="599" t="s">
        <v>1567</v>
      </c>
      <c r="J3366" s="600" t="str">
        <f t="shared" si="107"/>
        <v>DESPESA NÃO ADMITIDA COM RECURSOS DA CLÁUSULA DE P,D&amp;I, CONSIDERANDO O EXECUTOR E A QUALIFICAÇÃO DO PROJETO OU PROGRAMA</v>
      </c>
    </row>
    <row r="3367" spans="1:10" x14ac:dyDescent="0.3">
      <c r="A3367" s="597" t="s">
        <v>25</v>
      </c>
      <c r="B3367" s="597" t="s">
        <v>242</v>
      </c>
      <c r="C3367" s="597" t="s">
        <v>2354</v>
      </c>
      <c r="D3367" s="597" t="s">
        <v>251</v>
      </c>
      <c r="E3367" s="597" t="s">
        <v>4</v>
      </c>
      <c r="F3367" s="597" t="s">
        <v>1646</v>
      </c>
      <c r="G3367" s="597" t="s">
        <v>260</v>
      </c>
      <c r="H3367" s="598" t="str">
        <f t="shared" si="106"/>
        <v>PESQUISA EM CIÊNCIAS SOCIAIS, HUMANAS E DA VIDA;INSTITUIÇÃO CREDENCIADA;;PRIVADA;NÃO;CAPACITACAO DE FORNECEDORES;EQUIPAMENTOS LABORATORIAIS</v>
      </c>
      <c r="I3367" s="599" t="s">
        <v>1567</v>
      </c>
      <c r="J3367" s="600" t="str">
        <f t="shared" si="107"/>
        <v>DESPESA NÃO ADMITIDA COM RECURSOS DA CLÁUSULA DE P,D&amp;I, CONSIDERANDO O EXECUTOR E A QUALIFICAÇÃO DO PROJETO OU PROGRAMA</v>
      </c>
    </row>
    <row r="3368" spans="1:10" x14ac:dyDescent="0.3">
      <c r="A3368" s="597" t="s">
        <v>25</v>
      </c>
      <c r="B3368" s="597" t="s">
        <v>242</v>
      </c>
      <c r="C3368" s="597" t="s">
        <v>2354</v>
      </c>
      <c r="D3368" s="597" t="s">
        <v>251</v>
      </c>
      <c r="E3368" s="597" t="s">
        <v>4</v>
      </c>
      <c r="F3368" s="597" t="s">
        <v>1646</v>
      </c>
      <c r="G3368" s="597" t="s">
        <v>2052</v>
      </c>
      <c r="H3368" s="598" t="str">
        <f t="shared" si="106"/>
        <v>PESQUISA EM CIÊNCIAS SOCIAIS, HUMANAS E DA VIDA;INSTITUIÇÃO CREDENCIADA;;PRIVADA;NÃO;CAPACITACAO DE FORNECEDORES;ESTUDOS DE VIABILIDADE TÉCNICA E ECONÔMICA</v>
      </c>
      <c r="I3368" s="599" t="s">
        <v>1567</v>
      </c>
      <c r="J3368" s="600" t="str">
        <f t="shared" si="107"/>
        <v>DESPESA NÃO ADMITIDA COM RECURSOS DA CLÁUSULA DE P,D&amp;I, CONSIDERANDO O EXECUTOR E A QUALIFICAÇÃO DO PROJETO OU PROGRAMA</v>
      </c>
    </row>
    <row r="3369" spans="1:10" x14ac:dyDescent="0.3">
      <c r="A3369" s="597" t="s">
        <v>25</v>
      </c>
      <c r="B3369" s="597" t="s">
        <v>242</v>
      </c>
      <c r="C3369" s="597" t="s">
        <v>2354</v>
      </c>
      <c r="D3369" s="597" t="s">
        <v>251</v>
      </c>
      <c r="E3369" s="597" t="s">
        <v>4</v>
      </c>
      <c r="F3369" s="597" t="s">
        <v>1646</v>
      </c>
      <c r="G3369" s="597" t="s">
        <v>2051</v>
      </c>
      <c r="H3369" s="598" t="str">
        <f t="shared" si="106"/>
        <v>PESQUISA EM CIÊNCIAS SOCIAIS, HUMANAS E DA VIDA;INSTITUIÇÃO CREDENCIADA;;PRIVADA;NÃO;CAPACITACAO DE FORNECEDORES;SERVIÇOS - CABEÇA DE SÉRIE E LOTE PILOTO</v>
      </c>
      <c r="I3369" s="599" t="s">
        <v>1567</v>
      </c>
      <c r="J3369" s="600" t="str">
        <f t="shared" si="107"/>
        <v>DESPESA NÃO ADMITIDA COM RECURSOS DA CLÁUSULA DE P,D&amp;I, CONSIDERANDO O EXECUTOR E A QUALIFICAÇÃO DO PROJETO OU PROGRAMA</v>
      </c>
    </row>
    <row r="3370" spans="1:10" x14ac:dyDescent="0.3">
      <c r="A3370" s="597" t="s">
        <v>25</v>
      </c>
      <c r="B3370" s="597" t="s">
        <v>242</v>
      </c>
      <c r="C3370" s="597" t="s">
        <v>2354</v>
      </c>
      <c r="D3370" s="597" t="s">
        <v>251</v>
      </c>
      <c r="E3370" s="597" t="s">
        <v>4</v>
      </c>
      <c r="F3370" s="597" t="s">
        <v>1646</v>
      </c>
      <c r="G3370" s="597" t="s">
        <v>2054</v>
      </c>
      <c r="H3370" s="598" t="str">
        <f t="shared" si="106"/>
        <v>PESQUISA EM CIÊNCIAS SOCIAIS, HUMANAS E DA VIDA;INSTITUIÇÃO CREDENCIADA;;PRIVADA;NÃO;CAPACITACAO DE FORNECEDORES;SERVIÇOS - OPERACIONALIZAÇÃO DE EQUIPAMENTOS</v>
      </c>
      <c r="I3370" s="599" t="s">
        <v>1567</v>
      </c>
      <c r="J3370" s="600" t="str">
        <f t="shared" si="107"/>
        <v>DESPESA NÃO ADMITIDA COM RECURSOS DA CLÁUSULA DE P,D&amp;I, CONSIDERANDO O EXECUTOR E A QUALIFICAÇÃO DO PROJETO OU PROGRAMA</v>
      </c>
    </row>
    <row r="3371" spans="1:10" x14ac:dyDescent="0.3">
      <c r="A3371" s="597" t="s">
        <v>25</v>
      </c>
      <c r="B3371" s="597" t="s">
        <v>242</v>
      </c>
      <c r="C3371" s="597" t="s">
        <v>2354</v>
      </c>
      <c r="D3371" s="597" t="s">
        <v>251</v>
      </c>
      <c r="E3371" s="597" t="s">
        <v>4</v>
      </c>
      <c r="F3371" s="597" t="s">
        <v>2362</v>
      </c>
      <c r="G3371" s="597" t="s">
        <v>2202</v>
      </c>
      <c r="H3371" s="598" t="str">
        <f t="shared" si="106"/>
        <v>PESQUISA EM CIÊNCIAS SOCIAIS, HUMANAS E DA VIDA;INSTITUIÇÃO CREDENCIADA;;PRIVADA;NÃO;CUSTOS DIRETOS;NA</v>
      </c>
      <c r="I3371" s="599" t="s">
        <v>1575</v>
      </c>
      <c r="J3371" s="600" t="str">
        <f t="shared" si="107"/>
        <v/>
      </c>
    </row>
    <row r="3372" spans="1:10" x14ac:dyDescent="0.3">
      <c r="A3372" s="597" t="s">
        <v>25</v>
      </c>
      <c r="B3372" s="597" t="s">
        <v>242</v>
      </c>
      <c r="C3372" s="597" t="s">
        <v>2354</v>
      </c>
      <c r="D3372" s="597" t="s">
        <v>251</v>
      </c>
      <c r="E3372" s="597" t="s">
        <v>4</v>
      </c>
      <c r="F3372" s="597" t="s">
        <v>1643</v>
      </c>
      <c r="G3372" s="597" t="s">
        <v>2202</v>
      </c>
      <c r="H3372" s="598" t="str">
        <f t="shared" si="106"/>
        <v>PESQUISA EM CIÊNCIAS SOCIAIS, HUMANAS E DA VIDA;INSTITUIÇÃO CREDENCIADA;;PRIVADA;NÃO;DIARIAS E AJUDA DE CUSTO;NA</v>
      </c>
      <c r="I3372" s="599" t="s">
        <v>1575</v>
      </c>
      <c r="J3372" s="600" t="str">
        <f t="shared" si="107"/>
        <v/>
      </c>
    </row>
    <row r="3373" spans="1:10" x14ac:dyDescent="0.3">
      <c r="A3373" s="597" t="s">
        <v>25</v>
      </c>
      <c r="B3373" s="597" t="s">
        <v>242</v>
      </c>
      <c r="C3373" s="597" t="s">
        <v>2354</v>
      </c>
      <c r="D3373" s="597" t="s">
        <v>251</v>
      </c>
      <c r="E3373" s="597" t="s">
        <v>4</v>
      </c>
      <c r="F3373" s="597" t="s">
        <v>1645</v>
      </c>
      <c r="G3373" s="597" t="s">
        <v>2361</v>
      </c>
      <c r="H3373" s="598" t="str">
        <f t="shared" si="106"/>
        <v>PESQUISA EM CIÊNCIAS SOCIAIS, HUMANAS E DA VIDA;INSTITUIÇÃO CREDENCIADA;;PRIVADA;NÃO;EQUIPAMENTO E MATERIAL PERMANENTE;EQUIPAMENTO</v>
      </c>
      <c r="I3373" s="599" t="s">
        <v>1575</v>
      </c>
      <c r="J3373" s="600" t="str">
        <f t="shared" si="107"/>
        <v/>
      </c>
    </row>
    <row r="3374" spans="1:10" x14ac:dyDescent="0.3">
      <c r="A3374" s="597" t="s">
        <v>25</v>
      </c>
      <c r="B3374" s="597" t="s">
        <v>242</v>
      </c>
      <c r="C3374" s="597" t="s">
        <v>2354</v>
      </c>
      <c r="D3374" s="597" t="s">
        <v>251</v>
      </c>
      <c r="E3374" s="597" t="s">
        <v>4</v>
      </c>
      <c r="F3374" s="597" t="s">
        <v>1645</v>
      </c>
      <c r="G3374" s="597" t="s">
        <v>1248</v>
      </c>
      <c r="H3374" s="598" t="str">
        <f t="shared" si="106"/>
        <v>PESQUISA EM CIÊNCIAS SOCIAIS, HUMANAS E DA VIDA;INSTITUIÇÃO CREDENCIADA;;PRIVADA;NÃO;EQUIPAMENTO E MATERIAL PERMANENTE;MATERIAL PERMANENTE</v>
      </c>
      <c r="I3374" s="599" t="s">
        <v>1575</v>
      </c>
      <c r="J3374" s="600" t="str">
        <f t="shared" si="107"/>
        <v/>
      </c>
    </row>
    <row r="3375" spans="1:10" x14ac:dyDescent="0.3">
      <c r="A3375" s="597" t="s">
        <v>25</v>
      </c>
      <c r="B3375" s="597" t="s">
        <v>242</v>
      </c>
      <c r="C3375" s="597" t="s">
        <v>2354</v>
      </c>
      <c r="D3375" s="597" t="s">
        <v>251</v>
      </c>
      <c r="E3375" s="597" t="s">
        <v>4</v>
      </c>
      <c r="F3375" s="597" t="s">
        <v>448</v>
      </c>
      <c r="G3375" s="597" t="s">
        <v>2062</v>
      </c>
      <c r="H3375" s="598" t="str">
        <f t="shared" si="106"/>
        <v>PESQUISA EM CIÊNCIAS SOCIAIS, HUMANAS E DA VIDA;INSTITUIÇÃO CREDENCIADA;;PRIVADA;NÃO;EQUIPE;BOLSA - ALUNO DE GRADUAÇÃO OU PÓS-GRADUAÇÃO</v>
      </c>
      <c r="I3375" s="599" t="s">
        <v>1575</v>
      </c>
      <c r="J3375" s="600" t="str">
        <f t="shared" si="107"/>
        <v/>
      </c>
    </row>
    <row r="3376" spans="1:10" x14ac:dyDescent="0.3">
      <c r="A3376" s="597" t="s">
        <v>25</v>
      </c>
      <c r="B3376" s="597" t="s">
        <v>242</v>
      </c>
      <c r="C3376" s="597" t="s">
        <v>2354</v>
      </c>
      <c r="D3376" s="597" t="s">
        <v>251</v>
      </c>
      <c r="E3376" s="597" t="s">
        <v>4</v>
      </c>
      <c r="F3376" s="597" t="s">
        <v>448</v>
      </c>
      <c r="G3376" s="597" t="s">
        <v>2061</v>
      </c>
      <c r="H3376" s="598" t="str">
        <f t="shared" si="106"/>
        <v>PESQUISA EM CIÊNCIAS SOCIAIS, HUMANAS E DA VIDA;INSTITUIÇÃO CREDENCIADA;;PRIVADA;NÃO;EQUIPE;BOLSA - DOCENTE OU PESQUISADOR DA INSTITUIÇÃO</v>
      </c>
      <c r="I3376" s="599" t="s">
        <v>1575</v>
      </c>
      <c r="J3376" s="600" t="str">
        <f t="shared" si="107"/>
        <v/>
      </c>
    </row>
    <row r="3377" spans="1:10" x14ac:dyDescent="0.3">
      <c r="A3377" s="597" t="s">
        <v>25</v>
      </c>
      <c r="B3377" s="597" t="s">
        <v>242</v>
      </c>
      <c r="C3377" s="597" t="s">
        <v>2354</v>
      </c>
      <c r="D3377" s="597" t="s">
        <v>251</v>
      </c>
      <c r="E3377" s="597" t="s">
        <v>4</v>
      </c>
      <c r="F3377" s="597" t="s">
        <v>448</v>
      </c>
      <c r="G3377" s="597" t="s">
        <v>2063</v>
      </c>
      <c r="H3377" s="598" t="str">
        <f t="shared" si="106"/>
        <v>PESQUISA EM CIÊNCIAS SOCIAIS, HUMANAS E DA VIDA;INSTITUIÇÃO CREDENCIADA;;PRIVADA;NÃO;EQUIPE;BOLSA - PESQUISADOR VISITANTE</v>
      </c>
      <c r="I3377" s="599" t="s">
        <v>1575</v>
      </c>
      <c r="J3377" s="600" t="str">
        <f t="shared" si="107"/>
        <v/>
      </c>
    </row>
    <row r="3378" spans="1:10" x14ac:dyDescent="0.3">
      <c r="A3378" s="597" t="s">
        <v>25</v>
      </c>
      <c r="B3378" s="597" t="s">
        <v>242</v>
      </c>
      <c r="C3378" s="597" t="s">
        <v>2354</v>
      </c>
      <c r="D3378" s="597" t="s">
        <v>251</v>
      </c>
      <c r="E3378" s="597" t="s">
        <v>4</v>
      </c>
      <c r="F3378" s="597" t="s">
        <v>448</v>
      </c>
      <c r="G3378" s="597" t="s">
        <v>1641</v>
      </c>
      <c r="H3378" s="598" t="str">
        <f t="shared" si="106"/>
        <v>PESQUISA EM CIÊNCIAS SOCIAIS, HUMANAS E DA VIDA;INSTITUIÇÃO CREDENCIADA;;PRIVADA;NÃO;EQUIPE;REMUNERAÇÃO DIRETA</v>
      </c>
      <c r="I3378" s="599" t="s">
        <v>1575</v>
      </c>
      <c r="J3378" s="600" t="str">
        <f t="shared" si="107"/>
        <v/>
      </c>
    </row>
    <row r="3379" spans="1:10" x14ac:dyDescent="0.3">
      <c r="A3379" s="597" t="s">
        <v>25</v>
      </c>
      <c r="B3379" s="597" t="s">
        <v>242</v>
      </c>
      <c r="C3379" s="597" t="s">
        <v>2354</v>
      </c>
      <c r="D3379" s="597" t="s">
        <v>251</v>
      </c>
      <c r="E3379" s="597" t="s">
        <v>4</v>
      </c>
      <c r="F3379" s="597" t="s">
        <v>1642</v>
      </c>
      <c r="G3379" s="597" t="s">
        <v>2202</v>
      </c>
      <c r="H3379" s="598" t="str">
        <f t="shared" si="106"/>
        <v>PESQUISA EM CIÊNCIAS SOCIAIS, HUMANAS E DA VIDA;INSTITUIÇÃO CREDENCIADA;;PRIVADA;NÃO;MATERIAL DE CONSUMO;NA</v>
      </c>
      <c r="I3379" s="599" t="s">
        <v>1575</v>
      </c>
      <c r="J3379" s="600" t="str">
        <f t="shared" si="107"/>
        <v/>
      </c>
    </row>
    <row r="3380" spans="1:10" x14ac:dyDescent="0.3">
      <c r="A3380" s="597" t="s">
        <v>25</v>
      </c>
      <c r="B3380" s="597" t="s">
        <v>242</v>
      </c>
      <c r="C3380" s="597" t="s">
        <v>2354</v>
      </c>
      <c r="D3380" s="597" t="s">
        <v>251</v>
      </c>
      <c r="E3380" s="597" t="s">
        <v>4</v>
      </c>
      <c r="F3380" s="597" t="s">
        <v>1644</v>
      </c>
      <c r="G3380" s="597" t="s">
        <v>2066</v>
      </c>
      <c r="H3380" s="598" t="str">
        <f t="shared" si="106"/>
        <v>PESQUISA EM CIÊNCIAS SOCIAIS, HUMANAS E DA VIDA;INSTITUIÇÃO CREDENCIADA;;PRIVADA;NÃO;OBRAS E INSTALACOES;AMPLIAÇÃO DE ÁREA DE EDIFICAÇÃO</v>
      </c>
      <c r="I3380" s="599" t="s">
        <v>1567</v>
      </c>
      <c r="J3380" s="600" t="str">
        <f t="shared" si="107"/>
        <v>DESPESA NÃO ADMITIDA COM RECURSOS DA CLÁUSULA DE P,D&amp;I, CONSIDERANDO O EXECUTOR E A QUALIFICAÇÃO DO PROJETO OU PROGRAMA</v>
      </c>
    </row>
    <row r="3381" spans="1:10" x14ac:dyDescent="0.3">
      <c r="A3381" s="597" t="s">
        <v>25</v>
      </c>
      <c r="B3381" s="597" t="s">
        <v>242</v>
      </c>
      <c r="C3381" s="597" t="s">
        <v>2354</v>
      </c>
      <c r="D3381" s="597" t="s">
        <v>251</v>
      </c>
      <c r="E3381" s="597" t="s">
        <v>4</v>
      </c>
      <c r="F3381" s="597" t="s">
        <v>1644</v>
      </c>
      <c r="G3381" s="597" t="s">
        <v>258</v>
      </c>
      <c r="H3381" s="598" t="str">
        <f t="shared" si="106"/>
        <v>PESQUISA EM CIÊNCIAS SOCIAIS, HUMANAS E DA VIDA;INSTITUIÇÃO CREDENCIADA;;PRIVADA;NÃO;OBRAS E INSTALACOES;CONSTRUÇÃO DE NOVA EDIFICAÇÃO</v>
      </c>
      <c r="I3381" s="599" t="s">
        <v>1567</v>
      </c>
      <c r="J3381" s="600" t="str">
        <f t="shared" si="107"/>
        <v>DESPESA NÃO ADMITIDA COM RECURSOS DA CLÁUSULA DE P,D&amp;I, CONSIDERANDO O EXECUTOR E A QUALIFICAÇÃO DO PROJETO OU PROGRAMA</v>
      </c>
    </row>
    <row r="3382" spans="1:10" x14ac:dyDescent="0.3">
      <c r="A3382" s="597" t="s">
        <v>25</v>
      </c>
      <c r="B3382" s="597" t="s">
        <v>242</v>
      </c>
      <c r="C3382" s="597" t="s">
        <v>2354</v>
      </c>
      <c r="D3382" s="597" t="s">
        <v>251</v>
      </c>
      <c r="E3382" s="597" t="s">
        <v>4</v>
      </c>
      <c r="F3382" s="597" t="s">
        <v>1644</v>
      </c>
      <c r="G3382" s="597" t="s">
        <v>2067</v>
      </c>
      <c r="H3382" s="598" t="str">
        <f t="shared" si="106"/>
        <v>PESQUISA EM CIÊNCIAS SOCIAIS, HUMANAS E DA VIDA;INSTITUIÇÃO CREDENCIADA;;PRIVADA;NÃO;OBRAS E INSTALACOES;PROJETO EXECUTIVO E ESTUDOS TÉCNICOS</v>
      </c>
      <c r="I3382" s="599" t="s">
        <v>1575</v>
      </c>
      <c r="J3382" s="600" t="str">
        <f t="shared" si="107"/>
        <v/>
      </c>
    </row>
    <row r="3383" spans="1:10" x14ac:dyDescent="0.3">
      <c r="A3383" s="597" t="s">
        <v>25</v>
      </c>
      <c r="B3383" s="597" t="s">
        <v>242</v>
      </c>
      <c r="C3383" s="597" t="s">
        <v>2354</v>
      </c>
      <c r="D3383" s="597" t="s">
        <v>251</v>
      </c>
      <c r="E3383" s="597" t="s">
        <v>4</v>
      </c>
      <c r="F3383" s="597" t="s">
        <v>1644</v>
      </c>
      <c r="G3383" s="597" t="s">
        <v>219</v>
      </c>
      <c r="H3383" s="598" t="str">
        <f t="shared" si="106"/>
        <v>PESQUISA EM CIÊNCIAS SOCIAIS, HUMANAS E DA VIDA;INSTITUIÇÃO CREDENCIADA;;PRIVADA;NÃO;OBRAS E INSTALACOES;REFORMA DE EDIFICAÇÃO</v>
      </c>
      <c r="I3383" s="599" t="s">
        <v>1575</v>
      </c>
      <c r="J3383" s="600" t="str">
        <f t="shared" si="107"/>
        <v/>
      </c>
    </row>
    <row r="3384" spans="1:10" x14ac:dyDescent="0.3">
      <c r="A3384" s="597" t="s">
        <v>25</v>
      </c>
      <c r="B3384" s="597" t="s">
        <v>242</v>
      </c>
      <c r="C3384" s="597" t="s">
        <v>2354</v>
      </c>
      <c r="D3384" s="597" t="s">
        <v>251</v>
      </c>
      <c r="E3384" s="597" t="s">
        <v>4</v>
      </c>
      <c r="F3384" s="597" t="s">
        <v>1644</v>
      </c>
      <c r="G3384" s="597" t="s">
        <v>2065</v>
      </c>
      <c r="H3384" s="598" t="str">
        <f t="shared" si="106"/>
        <v>PESQUISA EM CIÊNCIAS SOCIAIS, HUMANAS E DA VIDA;INSTITUIÇÃO CREDENCIADA;;PRIVADA;NÃO;OBRAS E INSTALACOES;SERVIÇO TÉCNICO DE APOIO - INFRAESTRUTURA</v>
      </c>
      <c r="I3384" s="599" t="s">
        <v>1575</v>
      </c>
      <c r="J3384" s="600" t="str">
        <f t="shared" si="107"/>
        <v/>
      </c>
    </row>
    <row r="3385" spans="1:10" x14ac:dyDescent="0.3">
      <c r="A3385" s="597" t="s">
        <v>25</v>
      </c>
      <c r="B3385" s="597" t="s">
        <v>242</v>
      </c>
      <c r="C3385" s="597" t="s">
        <v>2354</v>
      </c>
      <c r="D3385" s="597" t="s">
        <v>251</v>
      </c>
      <c r="E3385" s="597" t="s">
        <v>4</v>
      </c>
      <c r="F3385" s="597" t="s">
        <v>10</v>
      </c>
      <c r="G3385" s="597" t="s">
        <v>1649</v>
      </c>
      <c r="H3385" s="598" t="str">
        <f t="shared" si="106"/>
        <v>PESQUISA EM CIÊNCIAS SOCIAIS, HUMANAS E DA VIDA;INSTITUIÇÃO CREDENCIADA;;PRIVADA;NÃO;OUTRAS DESPESAS;DESPESA DE IMPORTACAO</v>
      </c>
      <c r="I3385" s="599" t="s">
        <v>1575</v>
      </c>
      <c r="J3385" s="600" t="str">
        <f t="shared" si="107"/>
        <v/>
      </c>
    </row>
    <row r="3386" spans="1:10" x14ac:dyDescent="0.3">
      <c r="A3386" s="597" t="s">
        <v>25</v>
      </c>
      <c r="B3386" s="597" t="s">
        <v>242</v>
      </c>
      <c r="C3386" s="597" t="s">
        <v>2354</v>
      </c>
      <c r="D3386" s="597" t="s">
        <v>251</v>
      </c>
      <c r="E3386" s="597" t="s">
        <v>4</v>
      </c>
      <c r="F3386" s="597" t="s">
        <v>10</v>
      </c>
      <c r="G3386" s="597" t="s">
        <v>1650</v>
      </c>
      <c r="H3386" s="598" t="str">
        <f t="shared" si="106"/>
        <v>PESQUISA EM CIÊNCIAS SOCIAIS, HUMANAS E DA VIDA;INSTITUIÇÃO CREDENCIADA;;PRIVADA;NÃO;OUTRAS DESPESAS;DESPESA OPERACIONAL E ADMINISTRATIVA</v>
      </c>
      <c r="I3386" s="599" t="s">
        <v>1575</v>
      </c>
      <c r="J3386" s="600" t="str">
        <f t="shared" si="107"/>
        <v/>
      </c>
    </row>
    <row r="3387" spans="1:10" x14ac:dyDescent="0.3">
      <c r="A3387" s="597" t="s">
        <v>25</v>
      </c>
      <c r="B3387" s="597" t="s">
        <v>242</v>
      </c>
      <c r="C3387" s="597" t="s">
        <v>2354</v>
      </c>
      <c r="D3387" s="597" t="s">
        <v>251</v>
      </c>
      <c r="E3387" s="597" t="s">
        <v>4</v>
      </c>
      <c r="F3387" s="597" t="s">
        <v>10</v>
      </c>
      <c r="G3387" s="597" t="s">
        <v>277</v>
      </c>
      <c r="H3387" s="598" t="str">
        <f t="shared" si="106"/>
        <v>PESQUISA EM CIÊNCIAS SOCIAIS, HUMANAS E DA VIDA;INSTITUIÇÃO CREDENCIADA;;PRIVADA;NÃO;OUTRAS DESPESAS;RESSARCIMENTO DE CUSTOS INDIRETOS</v>
      </c>
      <c r="I3387" s="599" t="s">
        <v>1575</v>
      </c>
      <c r="J3387" s="600" t="str">
        <f t="shared" si="107"/>
        <v/>
      </c>
    </row>
    <row r="3388" spans="1:10" x14ac:dyDescent="0.3">
      <c r="A3388" s="597" t="s">
        <v>25</v>
      </c>
      <c r="B3388" s="597" t="s">
        <v>242</v>
      </c>
      <c r="C3388" s="597" t="s">
        <v>2354</v>
      </c>
      <c r="D3388" s="597" t="s">
        <v>251</v>
      </c>
      <c r="E3388" s="597" t="s">
        <v>4</v>
      </c>
      <c r="F3388" s="597" t="s">
        <v>317</v>
      </c>
      <c r="G3388" s="597" t="s">
        <v>2060</v>
      </c>
      <c r="H3388" s="598" t="str">
        <f t="shared" si="106"/>
        <v>PESQUISA EM CIÊNCIAS SOCIAIS, HUMANAS E DA VIDA;INSTITUIÇÃO CREDENCIADA;;PRIVADA;NÃO;OUTROS BENS E DIREITOS;DADO GEOLÓGICO, GEOQUÍMICO OU GEOFÍSICO PÚBLICO</v>
      </c>
      <c r="I3388" s="599" t="s">
        <v>1575</v>
      </c>
      <c r="J3388" s="600" t="str">
        <f t="shared" si="107"/>
        <v/>
      </c>
    </row>
    <row r="3389" spans="1:10" x14ac:dyDescent="0.3">
      <c r="A3389" s="597" t="s">
        <v>25</v>
      </c>
      <c r="B3389" s="597" t="s">
        <v>242</v>
      </c>
      <c r="C3389" s="597" t="s">
        <v>2354</v>
      </c>
      <c r="D3389" s="597" t="s">
        <v>251</v>
      </c>
      <c r="E3389" s="597" t="s">
        <v>4</v>
      </c>
      <c r="F3389" s="597" t="s">
        <v>317</v>
      </c>
      <c r="G3389" s="597" t="s">
        <v>220</v>
      </c>
      <c r="H3389" s="598" t="str">
        <f t="shared" si="106"/>
        <v>PESQUISA EM CIÊNCIAS SOCIAIS, HUMANAS E DA VIDA;INSTITUIÇÃO CREDENCIADA;;PRIVADA;NÃO;OUTROS BENS E DIREITOS;DADO NÃO REGULADO PELA ANP</v>
      </c>
      <c r="I3389" s="599" t="s">
        <v>1575</v>
      </c>
      <c r="J3389" s="600" t="str">
        <f t="shared" si="107"/>
        <v/>
      </c>
    </row>
    <row r="3390" spans="1:10" x14ac:dyDescent="0.3">
      <c r="A3390" s="597" t="s">
        <v>25</v>
      </c>
      <c r="B3390" s="597" t="s">
        <v>242</v>
      </c>
      <c r="C3390" s="597" t="s">
        <v>2354</v>
      </c>
      <c r="D3390" s="597" t="s">
        <v>251</v>
      </c>
      <c r="E3390" s="597" t="s">
        <v>4</v>
      </c>
      <c r="F3390" s="597" t="s">
        <v>317</v>
      </c>
      <c r="G3390" s="597" t="s">
        <v>215</v>
      </c>
      <c r="H3390" s="598" t="str">
        <f t="shared" ref="H3390:H3451" si="108">CONCATENATE(A3390,$H$2,B3390,$H$2,C3390,$H$2,D3390,$H$2,E3390,$H$2,F3390,$H$2,G3390)</f>
        <v>PESQUISA EM CIÊNCIAS SOCIAIS, HUMANAS E DA VIDA;INSTITUIÇÃO CREDENCIADA;;PRIVADA;NÃO;OUTROS BENS E DIREITOS;MATERIAL BIBLIOGRÁFICO</v>
      </c>
      <c r="I3390" s="599" t="s">
        <v>1575</v>
      </c>
      <c r="J3390" s="600" t="str">
        <f t="shared" ref="J3390:J3451" si="109">IF(I3390="N",J$3,"")</f>
        <v/>
      </c>
    </row>
    <row r="3391" spans="1:10" x14ac:dyDescent="0.3">
      <c r="A3391" s="597" t="s">
        <v>25</v>
      </c>
      <c r="B3391" s="597" t="s">
        <v>242</v>
      </c>
      <c r="C3391" s="597" t="s">
        <v>2354</v>
      </c>
      <c r="D3391" s="597" t="s">
        <v>251</v>
      </c>
      <c r="E3391" s="597" t="s">
        <v>4</v>
      </c>
      <c r="F3391" s="597" t="s">
        <v>317</v>
      </c>
      <c r="G3391" s="597" t="s">
        <v>2068</v>
      </c>
      <c r="H3391" s="598" t="str">
        <f t="shared" si="108"/>
        <v>PESQUISA EM CIÊNCIAS SOCIAIS, HUMANAS E DA VIDA;INSTITUIÇÃO CREDENCIADA;;PRIVADA;NÃO;OUTROS BENS E DIREITOS;OUTRO (ESPECIFIQUE)</v>
      </c>
      <c r="I3391" s="599" t="s">
        <v>1575</v>
      </c>
      <c r="J3391" s="600" t="str">
        <f t="shared" si="109"/>
        <v/>
      </c>
    </row>
    <row r="3392" spans="1:10" x14ac:dyDescent="0.3">
      <c r="A3392" s="597" t="s">
        <v>25</v>
      </c>
      <c r="B3392" s="597" t="s">
        <v>242</v>
      </c>
      <c r="C3392" s="597" t="s">
        <v>2354</v>
      </c>
      <c r="D3392" s="597" t="s">
        <v>251</v>
      </c>
      <c r="E3392" s="597" t="s">
        <v>4</v>
      </c>
      <c r="F3392" s="597" t="s">
        <v>317</v>
      </c>
      <c r="G3392" s="597" t="s">
        <v>321</v>
      </c>
      <c r="H3392" s="598" t="str">
        <f t="shared" si="108"/>
        <v>PESQUISA EM CIÊNCIAS SOCIAIS, HUMANAS E DA VIDA;INSTITUIÇÃO CREDENCIADA;;PRIVADA;NÃO;OUTROS BENS E DIREITOS;SOFTWARE</v>
      </c>
      <c r="I3392" s="599" t="s">
        <v>1575</v>
      </c>
      <c r="J3392" s="600" t="str">
        <f t="shared" si="109"/>
        <v/>
      </c>
    </row>
    <row r="3393" spans="1:10" x14ac:dyDescent="0.3">
      <c r="A3393" s="597" t="s">
        <v>25</v>
      </c>
      <c r="B3393" s="597" t="s">
        <v>242</v>
      </c>
      <c r="C3393" s="597" t="s">
        <v>2354</v>
      </c>
      <c r="D3393" s="597" t="s">
        <v>251</v>
      </c>
      <c r="E3393" s="597" t="s">
        <v>4</v>
      </c>
      <c r="F3393" s="597" t="s">
        <v>409</v>
      </c>
      <c r="G3393" s="597" t="s">
        <v>2202</v>
      </c>
      <c r="H3393" s="598" t="str">
        <f t="shared" si="108"/>
        <v>PESQUISA EM CIÊNCIAS SOCIAIS, HUMANAS E DA VIDA;INSTITUIÇÃO CREDENCIADA;;PRIVADA;NÃO;PASSAGENS;NA</v>
      </c>
      <c r="I3393" s="599" t="s">
        <v>1575</v>
      </c>
      <c r="J3393" s="600" t="str">
        <f t="shared" si="109"/>
        <v/>
      </c>
    </row>
    <row r="3394" spans="1:10" x14ac:dyDescent="0.3">
      <c r="A3394" s="597" t="s">
        <v>25</v>
      </c>
      <c r="B3394" s="597" t="s">
        <v>242</v>
      </c>
      <c r="C3394" s="597" t="s">
        <v>2354</v>
      </c>
      <c r="D3394" s="597" t="s">
        <v>251</v>
      </c>
      <c r="E3394" s="597" t="s">
        <v>4</v>
      </c>
      <c r="F3394" s="597" t="s">
        <v>1705</v>
      </c>
      <c r="G3394" s="597" t="s">
        <v>2058</v>
      </c>
      <c r="H3394" s="598" t="str">
        <f t="shared" si="108"/>
        <v>PESQUISA EM CIÊNCIAS SOCIAIS, HUMANAS E DA VIDA;INSTITUIÇÃO CREDENCIADA;;PRIVADA;NÃO;PROTOTIPO;MATERIAL OU COMPONENTE - PROTÓTIPO OU UNIDADE PILOTO</v>
      </c>
      <c r="I3394" s="599" t="s">
        <v>1575</v>
      </c>
      <c r="J3394" s="600" t="str">
        <f t="shared" si="109"/>
        <v/>
      </c>
    </row>
    <row r="3395" spans="1:10" x14ac:dyDescent="0.3">
      <c r="A3395" s="597" t="s">
        <v>25</v>
      </c>
      <c r="B3395" s="597" t="s">
        <v>242</v>
      </c>
      <c r="C3395" s="597" t="s">
        <v>2354</v>
      </c>
      <c r="D3395" s="597" t="s">
        <v>251</v>
      </c>
      <c r="E3395" s="597" t="s">
        <v>4</v>
      </c>
      <c r="F3395" s="597" t="s">
        <v>1705</v>
      </c>
      <c r="G3395" s="597" t="s">
        <v>2059</v>
      </c>
      <c r="H3395" s="598" t="str">
        <f t="shared" si="108"/>
        <v>PESQUISA EM CIÊNCIAS SOCIAIS, HUMANAS E DA VIDA;INSTITUIÇÃO CREDENCIADA;;PRIVADA;NÃO;PROTOTIPO;SERVIÇO DE TERCEIRO - PROTÓTIPO OU UNIDADE PILOTO</v>
      </c>
      <c r="I3395" s="599" t="s">
        <v>1575</v>
      </c>
      <c r="J3395" s="600" t="str">
        <f t="shared" si="109"/>
        <v/>
      </c>
    </row>
    <row r="3396" spans="1:10" x14ac:dyDescent="0.3">
      <c r="A3396" s="597" t="s">
        <v>25</v>
      </c>
      <c r="B3396" s="597" t="s">
        <v>242</v>
      </c>
      <c r="C3396" s="597" t="s">
        <v>2354</v>
      </c>
      <c r="D3396" s="597" t="s">
        <v>251</v>
      </c>
      <c r="E3396" s="597" t="s">
        <v>4</v>
      </c>
      <c r="F3396" s="597" t="s">
        <v>303</v>
      </c>
      <c r="G3396" s="597" t="s">
        <v>1647</v>
      </c>
      <c r="H3396" s="598" t="str">
        <f t="shared" si="108"/>
        <v>PESQUISA EM CIÊNCIAS SOCIAIS, HUMANAS E DA VIDA;INSTITUIÇÃO CREDENCIADA;;PRIVADA;NÃO;RECURSOS HUMANOS;BOLSA</v>
      </c>
      <c r="I3396" s="599" t="s">
        <v>1567</v>
      </c>
      <c r="J3396" s="600" t="str">
        <f t="shared" si="109"/>
        <v>DESPESA NÃO ADMITIDA COM RECURSOS DA CLÁUSULA DE P,D&amp;I, CONSIDERANDO O EXECUTOR E A QUALIFICAÇÃO DO PROJETO OU PROGRAMA</v>
      </c>
    </row>
    <row r="3397" spans="1:10" x14ac:dyDescent="0.3">
      <c r="A3397" s="597" t="s">
        <v>25</v>
      </c>
      <c r="B3397" s="597" t="s">
        <v>242</v>
      </c>
      <c r="C3397" s="597" t="s">
        <v>2354</v>
      </c>
      <c r="D3397" s="597" t="s">
        <v>251</v>
      </c>
      <c r="E3397" s="597" t="s">
        <v>4</v>
      </c>
      <c r="F3397" s="597" t="s">
        <v>303</v>
      </c>
      <c r="G3397" s="597" t="s">
        <v>270</v>
      </c>
      <c r="H3397" s="598" t="str">
        <f t="shared" si="108"/>
        <v>PESQUISA EM CIÊNCIAS SOCIAIS, HUMANAS E DA VIDA;INSTITUIÇÃO CREDENCIADA;;PRIVADA;NÃO;RECURSOS HUMANOS;TAXA DE BANCADA</v>
      </c>
      <c r="I3397" s="599" t="s">
        <v>1567</v>
      </c>
      <c r="J3397" s="600" t="str">
        <f t="shared" si="109"/>
        <v>DESPESA NÃO ADMITIDA COM RECURSOS DA CLÁUSULA DE P,D&amp;I, CONSIDERANDO O EXECUTOR E A QUALIFICAÇÃO DO PROJETO OU PROGRAMA</v>
      </c>
    </row>
    <row r="3398" spans="1:10" x14ac:dyDescent="0.3">
      <c r="A3398" s="597" t="s">
        <v>25</v>
      </c>
      <c r="B3398" s="597" t="s">
        <v>242</v>
      </c>
      <c r="C3398" s="597" t="s">
        <v>2354</v>
      </c>
      <c r="D3398" s="597" t="s">
        <v>251</v>
      </c>
      <c r="E3398" s="597" t="s">
        <v>4</v>
      </c>
      <c r="F3398" s="597" t="s">
        <v>2357</v>
      </c>
      <c r="G3398" s="597" t="s">
        <v>232</v>
      </c>
      <c r="H3398" s="598" t="str">
        <f t="shared" si="108"/>
        <v>PESQUISA EM CIÊNCIAS SOCIAIS, HUMANAS E DA VIDA;INSTITUIÇÃO CREDENCIADA;;PRIVADA;NÃO;SERVICOS;OUTRO SERVIÇO DE APOIO</v>
      </c>
      <c r="I3398" s="599" t="s">
        <v>1575</v>
      </c>
      <c r="J3398" s="600" t="str">
        <f t="shared" si="109"/>
        <v/>
      </c>
    </row>
    <row r="3399" spans="1:10" x14ac:dyDescent="0.3">
      <c r="A3399" s="597" t="s">
        <v>25</v>
      </c>
      <c r="B3399" s="597" t="s">
        <v>242</v>
      </c>
      <c r="C3399" s="597" t="s">
        <v>2354</v>
      </c>
      <c r="D3399" s="597" t="s">
        <v>251</v>
      </c>
      <c r="E3399" s="597" t="s">
        <v>4</v>
      </c>
      <c r="F3399" s="597" t="s">
        <v>2357</v>
      </c>
      <c r="G3399" s="597" t="s">
        <v>221</v>
      </c>
      <c r="H3399" s="598" t="str">
        <f t="shared" si="108"/>
        <v>PESQUISA EM CIÊNCIAS SOCIAIS, HUMANAS E DA VIDA;INSTITUIÇÃO CREDENCIADA;;PRIVADA;NÃO;SERVICOS;PERFURAÇÃO DE POÇO ESTRATIGRÁFICO</v>
      </c>
      <c r="I3399" s="599" t="s">
        <v>1567</v>
      </c>
      <c r="J3399" s="600" t="str">
        <f t="shared" si="109"/>
        <v>DESPESA NÃO ADMITIDA COM RECURSOS DA CLÁUSULA DE P,D&amp;I, CONSIDERANDO O EXECUTOR E A QUALIFICAÇÃO DO PROJETO OU PROGRAMA</v>
      </c>
    </row>
    <row r="3400" spans="1:10" x14ac:dyDescent="0.3">
      <c r="A3400" s="597" t="s">
        <v>25</v>
      </c>
      <c r="B3400" s="597" t="s">
        <v>242</v>
      </c>
      <c r="C3400" s="597" t="s">
        <v>2354</v>
      </c>
      <c r="D3400" s="597" t="s">
        <v>251</v>
      </c>
      <c r="E3400" s="597" t="s">
        <v>4</v>
      </c>
      <c r="F3400" s="597" t="s">
        <v>2357</v>
      </c>
      <c r="G3400" s="597" t="s">
        <v>2055</v>
      </c>
      <c r="H3400" s="598" t="str">
        <f t="shared" si="108"/>
        <v>PESQUISA EM CIÊNCIAS SOCIAIS, HUMANAS E DA VIDA;INSTITUIÇÃO CREDENCIADA;;PRIVADA;NÃO;SERVICOS;SERVIÇO DE APOIO PARA AQUISIÇÃO DE DADOS</v>
      </c>
      <c r="I3400" s="599" t="s">
        <v>1567</v>
      </c>
      <c r="J3400" s="600" t="str">
        <f t="shared" si="109"/>
        <v>DESPESA NÃO ADMITIDA COM RECURSOS DA CLÁUSULA DE P,D&amp;I, CONSIDERANDO O EXECUTOR E A QUALIFICAÇÃO DO PROJETO OU PROGRAMA</v>
      </c>
    </row>
    <row r="3401" spans="1:10" x14ac:dyDescent="0.3">
      <c r="A3401" s="597" t="s">
        <v>25</v>
      </c>
      <c r="B3401" s="597" t="s">
        <v>242</v>
      </c>
      <c r="C3401" s="597" t="s">
        <v>2354</v>
      </c>
      <c r="D3401" s="597" t="s">
        <v>251</v>
      </c>
      <c r="E3401" s="597" t="s">
        <v>4</v>
      </c>
      <c r="F3401" s="597" t="s">
        <v>2357</v>
      </c>
      <c r="G3401" s="597" t="s">
        <v>230</v>
      </c>
      <c r="H3401" s="598" t="str">
        <f t="shared" si="108"/>
        <v>PESQUISA EM CIÊNCIAS SOCIAIS, HUMANAS E DA VIDA;INSTITUIÇÃO CREDENCIADA;;PRIVADA;NÃO;SERVICOS;SERVIÇO DE EDITORAÇÃO E IMPRESSÃO</v>
      </c>
      <c r="I3401" s="599" t="s">
        <v>1575</v>
      </c>
      <c r="J3401" s="600" t="str">
        <f t="shared" si="109"/>
        <v/>
      </c>
    </row>
    <row r="3402" spans="1:10" x14ac:dyDescent="0.3">
      <c r="A3402" s="597" t="s">
        <v>25</v>
      </c>
      <c r="B3402" s="597" t="s">
        <v>242</v>
      </c>
      <c r="C3402" s="597" t="s">
        <v>2354</v>
      </c>
      <c r="D3402" s="597" t="s">
        <v>251</v>
      </c>
      <c r="E3402" s="597" t="s">
        <v>4</v>
      </c>
      <c r="F3402" s="597" t="s">
        <v>2357</v>
      </c>
      <c r="G3402" s="597" t="s">
        <v>231</v>
      </c>
      <c r="H3402" s="598" t="str">
        <f t="shared" si="108"/>
        <v>PESQUISA EM CIÊNCIAS SOCIAIS, HUMANAS E DA VIDA;INSTITUIÇÃO CREDENCIADA;;PRIVADA;NÃO;SERVICOS;SERVIÇO DE LOCOMOÇÃO E TRANSPORTE</v>
      </c>
      <c r="I3402" s="599" t="s">
        <v>1575</v>
      </c>
      <c r="J3402" s="600" t="str">
        <f t="shared" si="109"/>
        <v/>
      </c>
    </row>
    <row r="3403" spans="1:10" x14ac:dyDescent="0.3">
      <c r="A3403" s="597" t="s">
        <v>25</v>
      </c>
      <c r="B3403" s="597" t="s">
        <v>242</v>
      </c>
      <c r="C3403" s="597" t="s">
        <v>2354</v>
      </c>
      <c r="D3403" s="597" t="s">
        <v>251</v>
      </c>
      <c r="E3403" s="597" t="s">
        <v>4</v>
      </c>
      <c r="F3403" s="597" t="s">
        <v>2357</v>
      </c>
      <c r="G3403" s="597" t="s">
        <v>2358</v>
      </c>
      <c r="H3403" s="598" t="str">
        <f t="shared" si="108"/>
        <v>PESQUISA EM CIÊNCIAS SOCIAIS, HUMANAS E DA VIDA;INSTITUIÇÃO CREDENCIADA;;PRIVADA;NÃO;SERVICOS;SERVIÇO DE MANUTENÇÃO</v>
      </c>
      <c r="I3403" s="599" t="s">
        <v>1575</v>
      </c>
      <c r="J3403" s="600" t="str">
        <f t="shared" si="109"/>
        <v/>
      </c>
    </row>
    <row r="3404" spans="1:10" x14ac:dyDescent="0.3">
      <c r="A3404" s="597" t="s">
        <v>25</v>
      </c>
      <c r="B3404" s="597" t="s">
        <v>242</v>
      </c>
      <c r="C3404" s="597" t="s">
        <v>2354</v>
      </c>
      <c r="D3404" s="597" t="s">
        <v>251</v>
      </c>
      <c r="E3404" s="597" t="s">
        <v>4</v>
      </c>
      <c r="F3404" s="597" t="s">
        <v>2357</v>
      </c>
      <c r="G3404" s="597" t="s">
        <v>2399</v>
      </c>
      <c r="H3404" s="598" t="str">
        <f t="shared" si="108"/>
        <v>PESQUISA EM CIÊNCIAS SOCIAIS, HUMANAS E DA VIDA;INSTITUIÇÃO CREDENCIADA;;PRIVADA;NÃO;SERVICOS;SERVIÇO TÉCNICO ESPECIALIZADO</v>
      </c>
      <c r="I3404" s="599" t="s">
        <v>1575</v>
      </c>
      <c r="J3404" s="600" t="str">
        <f t="shared" si="109"/>
        <v/>
      </c>
    </row>
    <row r="3405" spans="1:10" x14ac:dyDescent="0.3">
      <c r="A3405" s="597" t="s">
        <v>25</v>
      </c>
      <c r="B3405" s="597" t="s">
        <v>242</v>
      </c>
      <c r="C3405" s="597" t="s">
        <v>2354</v>
      </c>
      <c r="D3405" s="597" t="s">
        <v>251</v>
      </c>
      <c r="E3405" s="597" t="s">
        <v>4</v>
      </c>
      <c r="F3405" s="597" t="s">
        <v>2357</v>
      </c>
      <c r="G3405" s="597" t="s">
        <v>2359</v>
      </c>
      <c r="H3405" s="598" t="str">
        <f t="shared" si="108"/>
        <v>PESQUISA EM CIÊNCIAS SOCIAIS, HUMANAS E DA VIDA;INSTITUIÇÃO CREDENCIADA;;PRIVADA;NÃO;SERVICOS;SERVIÇOS COMPUTACIONAIS</v>
      </c>
      <c r="I3405" s="599" t="s">
        <v>1575</v>
      </c>
      <c r="J3405" s="600" t="str">
        <f t="shared" si="109"/>
        <v/>
      </c>
    </row>
    <row r="3406" spans="1:10" x14ac:dyDescent="0.3">
      <c r="A3406" s="597" t="s">
        <v>25</v>
      </c>
      <c r="B3406" s="597" t="s">
        <v>242</v>
      </c>
      <c r="C3406" s="597" t="s">
        <v>2354</v>
      </c>
      <c r="D3406" s="597" t="s">
        <v>251</v>
      </c>
      <c r="E3406" s="597" t="s">
        <v>4</v>
      </c>
      <c r="F3406" s="597" t="s">
        <v>2357</v>
      </c>
      <c r="G3406" s="597" t="s">
        <v>229</v>
      </c>
      <c r="H3406" s="598" t="str">
        <f t="shared" si="108"/>
        <v>PESQUISA EM CIÊNCIAS SOCIAIS, HUMANAS E DA VIDA;INSTITUIÇÃO CREDENCIADA;;PRIVADA;NÃO;SERVICOS;TAXA DE INSCRIÇÃO EM CONGRESSO OU EVENTO</v>
      </c>
      <c r="I3406" s="599" t="s">
        <v>1575</v>
      </c>
      <c r="J3406" s="600" t="str">
        <f t="shared" si="109"/>
        <v/>
      </c>
    </row>
    <row r="3407" spans="1:10" x14ac:dyDescent="0.3">
      <c r="A3407" s="597" t="s">
        <v>25</v>
      </c>
      <c r="B3407" s="597" t="s">
        <v>242</v>
      </c>
      <c r="C3407" s="597" t="s">
        <v>2354</v>
      </c>
      <c r="D3407" s="597" t="s">
        <v>251</v>
      </c>
      <c r="E3407" s="597" t="s">
        <v>4</v>
      </c>
      <c r="F3407" s="597" t="s">
        <v>2360</v>
      </c>
      <c r="G3407" s="597" t="s">
        <v>2064</v>
      </c>
      <c r="H3407" s="598" t="str">
        <f t="shared" si="108"/>
        <v>PESQUISA EM CIÊNCIAS SOCIAIS, HUMANAS E DA VIDA;INSTITUIÇÃO CREDENCIADA;;PRIVADA;NÃO;SERVICOS - TIB;SERVIÇO DE TIB</v>
      </c>
      <c r="I3407" s="599" t="s">
        <v>1567</v>
      </c>
      <c r="J3407" s="600" t="str">
        <f t="shared" si="109"/>
        <v>DESPESA NÃO ADMITIDA COM RECURSOS DA CLÁUSULA DE P,D&amp;I, CONSIDERANDO O EXECUTOR E A QUALIFICAÇÃO DO PROJETO OU PROGRAMA</v>
      </c>
    </row>
    <row r="3408" spans="1:10" x14ac:dyDescent="0.3">
      <c r="A3408" s="597" t="s">
        <v>25</v>
      </c>
      <c r="B3408" s="597" t="s">
        <v>242</v>
      </c>
      <c r="C3408" s="597" t="s">
        <v>2354</v>
      </c>
      <c r="D3408" s="597" t="s">
        <v>251</v>
      </c>
      <c r="E3408" s="597" t="s">
        <v>4</v>
      </c>
      <c r="F3408" s="597" t="s">
        <v>2360</v>
      </c>
      <c r="G3408" s="597" t="s">
        <v>2057</v>
      </c>
      <c r="H3408" s="598" t="str">
        <f t="shared" si="108"/>
        <v>PESQUISA EM CIÊNCIAS SOCIAIS, HUMANAS E DA VIDA;INSTITUIÇÃO CREDENCIADA;;PRIVADA;NÃO;SERVICOS - TIB;SERVIÇO DE TREINAMENTO, SUPORTE E QUALIFICAÇÃO</v>
      </c>
      <c r="I3408" s="599" t="s">
        <v>1567</v>
      </c>
      <c r="J3408" s="600" t="str">
        <f t="shared" si="109"/>
        <v>DESPESA NÃO ADMITIDA COM RECURSOS DA CLÁUSULA DE P,D&amp;I, CONSIDERANDO O EXECUTOR E A QUALIFICAÇÃO DO PROJETO OU PROGRAMA</v>
      </c>
    </row>
    <row r="3409" spans="1:10" x14ac:dyDescent="0.3">
      <c r="A3409" s="597" t="s">
        <v>25</v>
      </c>
      <c r="B3409" s="597" t="s">
        <v>242</v>
      </c>
      <c r="C3409" s="597" t="s">
        <v>2354</v>
      </c>
      <c r="D3409" s="597" t="s">
        <v>251</v>
      </c>
      <c r="E3409" s="597" t="s">
        <v>4</v>
      </c>
      <c r="F3409" s="597" t="s">
        <v>2360</v>
      </c>
      <c r="G3409" s="597" t="s">
        <v>2056</v>
      </c>
      <c r="H3409" s="598" t="str">
        <f t="shared" si="108"/>
        <v>PESQUISA EM CIÊNCIAS SOCIAIS, HUMANAS E DA VIDA;INSTITUIÇÃO CREDENCIADA;;PRIVADA;NÃO;SERVICOS - TIB;SERVIÇO ESPECIALIZADO PARA TIB - NORMALIZAÇÃO</v>
      </c>
      <c r="I3409" s="599" t="s">
        <v>1567</v>
      </c>
      <c r="J3409" s="600" t="str">
        <f t="shared" si="109"/>
        <v>DESPESA NÃO ADMITIDA COM RECURSOS DA CLÁUSULA DE P,D&amp;I, CONSIDERANDO O EXECUTOR E A QUALIFICAÇÃO DO PROJETO OU PROGRAMA</v>
      </c>
    </row>
    <row r="3410" spans="1:10" x14ac:dyDescent="0.3">
      <c r="A3410" s="597" t="s">
        <v>25</v>
      </c>
      <c r="B3410" s="597" t="s">
        <v>242</v>
      </c>
      <c r="C3410" s="597" t="s">
        <v>2354</v>
      </c>
      <c r="D3410" s="597" t="s">
        <v>251</v>
      </c>
      <c r="E3410" s="597" t="s">
        <v>4</v>
      </c>
      <c r="F3410" s="597" t="s">
        <v>1648</v>
      </c>
      <c r="G3410" s="597" t="s">
        <v>2202</v>
      </c>
      <c r="H3410" s="598" t="str">
        <f t="shared" si="108"/>
        <v>PESQUISA EM CIÊNCIAS SOCIAIS, HUMANAS E DA VIDA;INSTITUIÇÃO CREDENCIADA;;PRIVADA;NÃO;TESTES OPERACIONAIS;NA</v>
      </c>
      <c r="I3410" s="599" t="s">
        <v>1567</v>
      </c>
      <c r="J3410" s="600" t="str">
        <f t="shared" si="109"/>
        <v>DESPESA NÃO ADMITIDA COM RECURSOS DA CLÁUSULA DE P,D&amp;I, CONSIDERANDO O EXECUTOR E A QUALIFICAÇÃO DO PROJETO OU PROGRAMA</v>
      </c>
    </row>
    <row r="3411" spans="1:10" x14ac:dyDescent="0.3">
      <c r="A3411" s="597" t="s">
        <v>25</v>
      </c>
      <c r="B3411" s="597" t="s">
        <v>242</v>
      </c>
      <c r="C3411" s="597" t="s">
        <v>2354</v>
      </c>
      <c r="D3411" s="597" t="s">
        <v>251</v>
      </c>
      <c r="E3411" s="597" t="s">
        <v>4</v>
      </c>
      <c r="F3411" s="597" t="s">
        <v>281</v>
      </c>
      <c r="G3411" s="597" t="s">
        <v>2202</v>
      </c>
      <c r="H3411" s="598" t="str">
        <f t="shared" si="108"/>
        <v>PESQUISA EM CIÊNCIAS SOCIAIS, HUMANAS E DA VIDA;INSTITUIÇÃO CREDENCIADA;;PRIVADA;NÃO;TRIBUTOS;NA</v>
      </c>
      <c r="I3411" s="599" t="s">
        <v>1575</v>
      </c>
      <c r="J3411" s="600" t="str">
        <f t="shared" si="109"/>
        <v/>
      </c>
    </row>
    <row r="3412" spans="1:10" x14ac:dyDescent="0.3">
      <c r="A3412" s="597" t="s">
        <v>25</v>
      </c>
      <c r="B3412" s="597" t="s">
        <v>242</v>
      </c>
      <c r="C3412" s="597" t="s">
        <v>2354</v>
      </c>
      <c r="D3412" s="597" t="s">
        <v>251</v>
      </c>
      <c r="E3412" s="597" t="s">
        <v>3</v>
      </c>
      <c r="F3412" s="597" t="s">
        <v>1646</v>
      </c>
      <c r="G3412" s="597" t="s">
        <v>2050</v>
      </c>
      <c r="H3412" s="598" t="str">
        <f t="shared" si="108"/>
        <v>PESQUISA EM CIÊNCIAS SOCIAIS, HUMANAS E DA VIDA;INSTITUIÇÃO CREDENCIADA;;PRIVADA;SIM;CAPACITACAO DE FORNECEDORES;BENS E MATERIAIS - CABEÇA DE SÉRIE E LOTE PILOTO</v>
      </c>
      <c r="I3412" s="599" t="s">
        <v>1567</v>
      </c>
      <c r="J3412" s="600" t="str">
        <f t="shared" si="109"/>
        <v>DESPESA NÃO ADMITIDA COM RECURSOS DA CLÁUSULA DE P,D&amp;I, CONSIDERANDO O EXECUTOR E A QUALIFICAÇÃO DO PROJETO OU PROGRAMA</v>
      </c>
    </row>
    <row r="3413" spans="1:10" x14ac:dyDescent="0.3">
      <c r="A3413" s="597" t="s">
        <v>25</v>
      </c>
      <c r="B3413" s="597" t="s">
        <v>242</v>
      </c>
      <c r="C3413" s="597" t="s">
        <v>2354</v>
      </c>
      <c r="D3413" s="597" t="s">
        <v>251</v>
      </c>
      <c r="E3413" s="597" t="s">
        <v>3</v>
      </c>
      <c r="F3413" s="597" t="s">
        <v>1646</v>
      </c>
      <c r="G3413" s="597" t="s">
        <v>2053</v>
      </c>
      <c r="H3413" s="598" t="str">
        <f t="shared" si="108"/>
        <v>PESQUISA EM CIÊNCIAS SOCIAIS, HUMANAS E DA VIDA;INSTITUIÇÃO CREDENCIADA;;PRIVADA;SIM;CAPACITACAO DE FORNECEDORES;EQUIPAMENTOS E MATERIAIS - PRIMEIRO LOTE</v>
      </c>
      <c r="I3413" s="599" t="s">
        <v>1567</v>
      </c>
      <c r="J3413" s="600" t="str">
        <f t="shared" si="109"/>
        <v>DESPESA NÃO ADMITIDA COM RECURSOS DA CLÁUSULA DE P,D&amp;I, CONSIDERANDO O EXECUTOR E A QUALIFICAÇÃO DO PROJETO OU PROGRAMA</v>
      </c>
    </row>
    <row r="3414" spans="1:10" x14ac:dyDescent="0.3">
      <c r="A3414" s="597" t="s">
        <v>25</v>
      </c>
      <c r="B3414" s="597" t="s">
        <v>242</v>
      </c>
      <c r="C3414" s="597" t="s">
        <v>2354</v>
      </c>
      <c r="D3414" s="597" t="s">
        <v>251</v>
      </c>
      <c r="E3414" s="597" t="s">
        <v>3</v>
      </c>
      <c r="F3414" s="597" t="s">
        <v>1646</v>
      </c>
      <c r="G3414" s="597" t="s">
        <v>260</v>
      </c>
      <c r="H3414" s="598" t="str">
        <f t="shared" si="108"/>
        <v>PESQUISA EM CIÊNCIAS SOCIAIS, HUMANAS E DA VIDA;INSTITUIÇÃO CREDENCIADA;;PRIVADA;SIM;CAPACITACAO DE FORNECEDORES;EQUIPAMENTOS LABORATORIAIS</v>
      </c>
      <c r="I3414" s="599" t="s">
        <v>1567</v>
      </c>
      <c r="J3414" s="600" t="str">
        <f t="shared" si="109"/>
        <v>DESPESA NÃO ADMITIDA COM RECURSOS DA CLÁUSULA DE P,D&amp;I, CONSIDERANDO O EXECUTOR E A QUALIFICAÇÃO DO PROJETO OU PROGRAMA</v>
      </c>
    </row>
    <row r="3415" spans="1:10" x14ac:dyDescent="0.3">
      <c r="A3415" s="597" t="s">
        <v>25</v>
      </c>
      <c r="B3415" s="597" t="s">
        <v>242</v>
      </c>
      <c r="C3415" s="597" t="s">
        <v>2354</v>
      </c>
      <c r="D3415" s="597" t="s">
        <v>251</v>
      </c>
      <c r="E3415" s="597" t="s">
        <v>3</v>
      </c>
      <c r="F3415" s="597" t="s">
        <v>1646</v>
      </c>
      <c r="G3415" s="597" t="s">
        <v>2052</v>
      </c>
      <c r="H3415" s="598" t="str">
        <f t="shared" si="108"/>
        <v>PESQUISA EM CIÊNCIAS SOCIAIS, HUMANAS E DA VIDA;INSTITUIÇÃO CREDENCIADA;;PRIVADA;SIM;CAPACITACAO DE FORNECEDORES;ESTUDOS DE VIABILIDADE TÉCNICA E ECONÔMICA</v>
      </c>
      <c r="I3415" s="599" t="s">
        <v>1567</v>
      </c>
      <c r="J3415" s="600" t="str">
        <f t="shared" si="109"/>
        <v>DESPESA NÃO ADMITIDA COM RECURSOS DA CLÁUSULA DE P,D&amp;I, CONSIDERANDO O EXECUTOR E A QUALIFICAÇÃO DO PROJETO OU PROGRAMA</v>
      </c>
    </row>
    <row r="3416" spans="1:10" x14ac:dyDescent="0.3">
      <c r="A3416" s="597" t="s">
        <v>25</v>
      </c>
      <c r="B3416" s="597" t="s">
        <v>242</v>
      </c>
      <c r="C3416" s="597" t="s">
        <v>2354</v>
      </c>
      <c r="D3416" s="597" t="s">
        <v>251</v>
      </c>
      <c r="E3416" s="597" t="s">
        <v>3</v>
      </c>
      <c r="F3416" s="597" t="s">
        <v>1646</v>
      </c>
      <c r="G3416" s="597" t="s">
        <v>2051</v>
      </c>
      <c r="H3416" s="598" t="str">
        <f t="shared" si="108"/>
        <v>PESQUISA EM CIÊNCIAS SOCIAIS, HUMANAS E DA VIDA;INSTITUIÇÃO CREDENCIADA;;PRIVADA;SIM;CAPACITACAO DE FORNECEDORES;SERVIÇOS - CABEÇA DE SÉRIE E LOTE PILOTO</v>
      </c>
      <c r="I3416" s="599" t="s">
        <v>1567</v>
      </c>
      <c r="J3416" s="600" t="str">
        <f t="shared" si="109"/>
        <v>DESPESA NÃO ADMITIDA COM RECURSOS DA CLÁUSULA DE P,D&amp;I, CONSIDERANDO O EXECUTOR E A QUALIFICAÇÃO DO PROJETO OU PROGRAMA</v>
      </c>
    </row>
    <row r="3417" spans="1:10" x14ac:dyDescent="0.3">
      <c r="A3417" s="597" t="s">
        <v>25</v>
      </c>
      <c r="B3417" s="597" t="s">
        <v>242</v>
      </c>
      <c r="C3417" s="597" t="s">
        <v>2354</v>
      </c>
      <c r="D3417" s="597" t="s">
        <v>251</v>
      </c>
      <c r="E3417" s="597" t="s">
        <v>3</v>
      </c>
      <c r="F3417" s="597" t="s">
        <v>1646</v>
      </c>
      <c r="G3417" s="597" t="s">
        <v>2054</v>
      </c>
      <c r="H3417" s="598" t="str">
        <f t="shared" si="108"/>
        <v>PESQUISA EM CIÊNCIAS SOCIAIS, HUMANAS E DA VIDA;INSTITUIÇÃO CREDENCIADA;;PRIVADA;SIM;CAPACITACAO DE FORNECEDORES;SERVIÇOS - OPERACIONALIZAÇÃO DE EQUIPAMENTOS</v>
      </c>
      <c r="I3417" s="599" t="s">
        <v>1567</v>
      </c>
      <c r="J3417" s="600" t="str">
        <f t="shared" si="109"/>
        <v>DESPESA NÃO ADMITIDA COM RECURSOS DA CLÁUSULA DE P,D&amp;I, CONSIDERANDO O EXECUTOR E A QUALIFICAÇÃO DO PROJETO OU PROGRAMA</v>
      </c>
    </row>
    <row r="3418" spans="1:10" x14ac:dyDescent="0.3">
      <c r="A3418" s="597" t="s">
        <v>25</v>
      </c>
      <c r="B3418" s="597" t="s">
        <v>242</v>
      </c>
      <c r="C3418" s="597" t="s">
        <v>2354</v>
      </c>
      <c r="D3418" s="597" t="s">
        <v>251</v>
      </c>
      <c r="E3418" s="597" t="s">
        <v>3</v>
      </c>
      <c r="F3418" s="597" t="s">
        <v>2362</v>
      </c>
      <c r="G3418" s="597" t="s">
        <v>2202</v>
      </c>
      <c r="H3418" s="598" t="str">
        <f t="shared" si="108"/>
        <v>PESQUISA EM CIÊNCIAS SOCIAIS, HUMANAS E DA VIDA;INSTITUIÇÃO CREDENCIADA;;PRIVADA;SIM;CUSTOS DIRETOS;NA</v>
      </c>
      <c r="I3418" s="599" t="s">
        <v>1575</v>
      </c>
      <c r="J3418" s="600" t="str">
        <f t="shared" si="109"/>
        <v/>
      </c>
    </row>
    <row r="3419" spans="1:10" x14ac:dyDescent="0.3">
      <c r="A3419" s="597" t="s">
        <v>25</v>
      </c>
      <c r="B3419" s="597" t="s">
        <v>242</v>
      </c>
      <c r="C3419" s="597" t="s">
        <v>2354</v>
      </c>
      <c r="D3419" s="597" t="s">
        <v>251</v>
      </c>
      <c r="E3419" s="597" t="s">
        <v>3</v>
      </c>
      <c r="F3419" s="597" t="s">
        <v>1643</v>
      </c>
      <c r="G3419" s="597" t="s">
        <v>2202</v>
      </c>
      <c r="H3419" s="598" t="str">
        <f t="shared" si="108"/>
        <v>PESQUISA EM CIÊNCIAS SOCIAIS, HUMANAS E DA VIDA;INSTITUIÇÃO CREDENCIADA;;PRIVADA;SIM;DIARIAS E AJUDA DE CUSTO;NA</v>
      </c>
      <c r="I3419" s="599" t="s">
        <v>1575</v>
      </c>
      <c r="J3419" s="600" t="str">
        <f t="shared" si="109"/>
        <v/>
      </c>
    </row>
    <row r="3420" spans="1:10" x14ac:dyDescent="0.3">
      <c r="A3420" s="597" t="s">
        <v>25</v>
      </c>
      <c r="B3420" s="597" t="s">
        <v>242</v>
      </c>
      <c r="C3420" s="597" t="s">
        <v>2354</v>
      </c>
      <c r="D3420" s="597" t="s">
        <v>251</v>
      </c>
      <c r="E3420" s="597" t="s">
        <v>3</v>
      </c>
      <c r="F3420" s="597" t="s">
        <v>1645</v>
      </c>
      <c r="G3420" s="597" t="s">
        <v>2361</v>
      </c>
      <c r="H3420" s="598" t="str">
        <f t="shared" si="108"/>
        <v>PESQUISA EM CIÊNCIAS SOCIAIS, HUMANAS E DA VIDA;INSTITUIÇÃO CREDENCIADA;;PRIVADA;SIM;EQUIPAMENTO E MATERIAL PERMANENTE;EQUIPAMENTO</v>
      </c>
      <c r="I3420" s="599" t="s">
        <v>1575</v>
      </c>
      <c r="J3420" s="600" t="str">
        <f t="shared" si="109"/>
        <v/>
      </c>
    </row>
    <row r="3421" spans="1:10" x14ac:dyDescent="0.3">
      <c r="A3421" s="597" t="s">
        <v>25</v>
      </c>
      <c r="B3421" s="597" t="s">
        <v>242</v>
      </c>
      <c r="C3421" s="597" t="s">
        <v>2354</v>
      </c>
      <c r="D3421" s="597" t="s">
        <v>251</v>
      </c>
      <c r="E3421" s="597" t="s">
        <v>3</v>
      </c>
      <c r="F3421" s="597" t="s">
        <v>1645</v>
      </c>
      <c r="G3421" s="597" t="s">
        <v>1248</v>
      </c>
      <c r="H3421" s="598" t="str">
        <f t="shared" si="108"/>
        <v>PESQUISA EM CIÊNCIAS SOCIAIS, HUMANAS E DA VIDA;INSTITUIÇÃO CREDENCIADA;;PRIVADA;SIM;EQUIPAMENTO E MATERIAL PERMANENTE;MATERIAL PERMANENTE</v>
      </c>
      <c r="I3421" s="599" t="s">
        <v>1575</v>
      </c>
      <c r="J3421" s="600" t="str">
        <f t="shared" si="109"/>
        <v/>
      </c>
    </row>
    <row r="3422" spans="1:10" x14ac:dyDescent="0.3">
      <c r="A3422" s="597" t="s">
        <v>25</v>
      </c>
      <c r="B3422" s="597" t="s">
        <v>242</v>
      </c>
      <c r="C3422" s="597" t="s">
        <v>2354</v>
      </c>
      <c r="D3422" s="597" t="s">
        <v>251</v>
      </c>
      <c r="E3422" s="597" t="s">
        <v>3</v>
      </c>
      <c r="F3422" s="597" t="s">
        <v>448</v>
      </c>
      <c r="G3422" s="597" t="s">
        <v>2062</v>
      </c>
      <c r="H3422" s="598" t="str">
        <f t="shared" si="108"/>
        <v>PESQUISA EM CIÊNCIAS SOCIAIS, HUMANAS E DA VIDA;INSTITUIÇÃO CREDENCIADA;;PRIVADA;SIM;EQUIPE;BOLSA - ALUNO DE GRADUAÇÃO OU PÓS-GRADUAÇÃO</v>
      </c>
      <c r="I3422" s="599" t="s">
        <v>1575</v>
      </c>
      <c r="J3422" s="600" t="str">
        <f t="shared" si="109"/>
        <v/>
      </c>
    </row>
    <row r="3423" spans="1:10" x14ac:dyDescent="0.3">
      <c r="A3423" s="597" t="s">
        <v>25</v>
      </c>
      <c r="B3423" s="597" t="s">
        <v>242</v>
      </c>
      <c r="C3423" s="597" t="s">
        <v>2354</v>
      </c>
      <c r="D3423" s="597" t="s">
        <v>251</v>
      </c>
      <c r="E3423" s="597" t="s">
        <v>3</v>
      </c>
      <c r="F3423" s="597" t="s">
        <v>448</v>
      </c>
      <c r="G3423" s="597" t="s">
        <v>2061</v>
      </c>
      <c r="H3423" s="598" t="str">
        <f t="shared" si="108"/>
        <v>PESQUISA EM CIÊNCIAS SOCIAIS, HUMANAS E DA VIDA;INSTITUIÇÃO CREDENCIADA;;PRIVADA;SIM;EQUIPE;BOLSA - DOCENTE OU PESQUISADOR DA INSTITUIÇÃO</v>
      </c>
      <c r="I3423" s="599" t="s">
        <v>1575</v>
      </c>
      <c r="J3423" s="600" t="str">
        <f t="shared" si="109"/>
        <v/>
      </c>
    </row>
    <row r="3424" spans="1:10" x14ac:dyDescent="0.3">
      <c r="A3424" s="597" t="s">
        <v>25</v>
      </c>
      <c r="B3424" s="597" t="s">
        <v>242</v>
      </c>
      <c r="C3424" s="597" t="s">
        <v>2354</v>
      </c>
      <c r="D3424" s="597" t="s">
        <v>251</v>
      </c>
      <c r="E3424" s="597" t="s">
        <v>3</v>
      </c>
      <c r="F3424" s="597" t="s">
        <v>448</v>
      </c>
      <c r="G3424" s="597" t="s">
        <v>2063</v>
      </c>
      <c r="H3424" s="598" t="str">
        <f t="shared" si="108"/>
        <v>PESQUISA EM CIÊNCIAS SOCIAIS, HUMANAS E DA VIDA;INSTITUIÇÃO CREDENCIADA;;PRIVADA;SIM;EQUIPE;BOLSA - PESQUISADOR VISITANTE</v>
      </c>
      <c r="I3424" s="599" t="s">
        <v>1575</v>
      </c>
      <c r="J3424" s="600" t="str">
        <f t="shared" si="109"/>
        <v/>
      </c>
    </row>
    <row r="3425" spans="1:10" x14ac:dyDescent="0.3">
      <c r="A3425" s="597" t="s">
        <v>25</v>
      </c>
      <c r="B3425" s="597" t="s">
        <v>242</v>
      </c>
      <c r="C3425" s="597" t="s">
        <v>2354</v>
      </c>
      <c r="D3425" s="597" t="s">
        <v>251</v>
      </c>
      <c r="E3425" s="597" t="s">
        <v>3</v>
      </c>
      <c r="F3425" s="597" t="s">
        <v>448</v>
      </c>
      <c r="G3425" s="597" t="s">
        <v>1641</v>
      </c>
      <c r="H3425" s="598" t="str">
        <f t="shared" si="108"/>
        <v>PESQUISA EM CIÊNCIAS SOCIAIS, HUMANAS E DA VIDA;INSTITUIÇÃO CREDENCIADA;;PRIVADA;SIM;EQUIPE;REMUNERAÇÃO DIRETA</v>
      </c>
      <c r="I3425" s="599" t="s">
        <v>1575</v>
      </c>
      <c r="J3425" s="600" t="str">
        <f t="shared" si="109"/>
        <v/>
      </c>
    </row>
    <row r="3426" spans="1:10" x14ac:dyDescent="0.3">
      <c r="A3426" s="597" t="s">
        <v>25</v>
      </c>
      <c r="B3426" s="597" t="s">
        <v>242</v>
      </c>
      <c r="C3426" s="597" t="s">
        <v>2354</v>
      </c>
      <c r="D3426" s="597" t="s">
        <v>251</v>
      </c>
      <c r="E3426" s="597" t="s">
        <v>3</v>
      </c>
      <c r="F3426" s="597" t="s">
        <v>1642</v>
      </c>
      <c r="G3426" s="597" t="s">
        <v>2202</v>
      </c>
      <c r="H3426" s="598" t="str">
        <f t="shared" si="108"/>
        <v>PESQUISA EM CIÊNCIAS SOCIAIS, HUMANAS E DA VIDA;INSTITUIÇÃO CREDENCIADA;;PRIVADA;SIM;MATERIAL DE CONSUMO;NA</v>
      </c>
      <c r="I3426" s="599" t="s">
        <v>1575</v>
      </c>
      <c r="J3426" s="600" t="str">
        <f t="shared" si="109"/>
        <v/>
      </c>
    </row>
    <row r="3427" spans="1:10" x14ac:dyDescent="0.3">
      <c r="A3427" s="597" t="s">
        <v>25</v>
      </c>
      <c r="B3427" s="597" t="s">
        <v>242</v>
      </c>
      <c r="C3427" s="597" t="s">
        <v>2354</v>
      </c>
      <c r="D3427" s="597" t="s">
        <v>251</v>
      </c>
      <c r="E3427" s="597" t="s">
        <v>3</v>
      </c>
      <c r="F3427" s="597" t="s">
        <v>1644</v>
      </c>
      <c r="G3427" s="597" t="s">
        <v>2066</v>
      </c>
      <c r="H3427" s="598" t="str">
        <f t="shared" si="108"/>
        <v>PESQUISA EM CIÊNCIAS SOCIAIS, HUMANAS E DA VIDA;INSTITUIÇÃO CREDENCIADA;;PRIVADA;SIM;OBRAS E INSTALACOES;AMPLIAÇÃO DE ÁREA DE EDIFICAÇÃO</v>
      </c>
      <c r="I3427" s="599" t="s">
        <v>1567</v>
      </c>
      <c r="J3427" s="600" t="str">
        <f t="shared" si="109"/>
        <v>DESPESA NÃO ADMITIDA COM RECURSOS DA CLÁUSULA DE P,D&amp;I, CONSIDERANDO O EXECUTOR E A QUALIFICAÇÃO DO PROJETO OU PROGRAMA</v>
      </c>
    </row>
    <row r="3428" spans="1:10" x14ac:dyDescent="0.3">
      <c r="A3428" s="597" t="s">
        <v>25</v>
      </c>
      <c r="B3428" s="597" t="s">
        <v>242</v>
      </c>
      <c r="C3428" s="597" t="s">
        <v>2354</v>
      </c>
      <c r="D3428" s="597" t="s">
        <v>251</v>
      </c>
      <c r="E3428" s="597" t="s">
        <v>3</v>
      </c>
      <c r="F3428" s="597" t="s">
        <v>1644</v>
      </c>
      <c r="G3428" s="597" t="s">
        <v>258</v>
      </c>
      <c r="H3428" s="598" t="str">
        <f t="shared" si="108"/>
        <v>PESQUISA EM CIÊNCIAS SOCIAIS, HUMANAS E DA VIDA;INSTITUIÇÃO CREDENCIADA;;PRIVADA;SIM;OBRAS E INSTALACOES;CONSTRUÇÃO DE NOVA EDIFICAÇÃO</v>
      </c>
      <c r="I3428" s="599" t="s">
        <v>1567</v>
      </c>
      <c r="J3428" s="600" t="str">
        <f t="shared" si="109"/>
        <v>DESPESA NÃO ADMITIDA COM RECURSOS DA CLÁUSULA DE P,D&amp;I, CONSIDERANDO O EXECUTOR E A QUALIFICAÇÃO DO PROJETO OU PROGRAMA</v>
      </c>
    </row>
    <row r="3429" spans="1:10" x14ac:dyDescent="0.3">
      <c r="A3429" s="597" t="s">
        <v>25</v>
      </c>
      <c r="B3429" s="597" t="s">
        <v>242</v>
      </c>
      <c r="C3429" s="597" t="s">
        <v>2354</v>
      </c>
      <c r="D3429" s="597" t="s">
        <v>251</v>
      </c>
      <c r="E3429" s="597" t="s">
        <v>3</v>
      </c>
      <c r="F3429" s="597" t="s">
        <v>1644</v>
      </c>
      <c r="G3429" s="597" t="s">
        <v>2067</v>
      </c>
      <c r="H3429" s="598" t="str">
        <f t="shared" si="108"/>
        <v>PESQUISA EM CIÊNCIAS SOCIAIS, HUMANAS E DA VIDA;INSTITUIÇÃO CREDENCIADA;;PRIVADA;SIM;OBRAS E INSTALACOES;PROJETO EXECUTIVO E ESTUDOS TÉCNICOS</v>
      </c>
      <c r="I3429" s="599" t="s">
        <v>1567</v>
      </c>
      <c r="J3429" s="600" t="str">
        <f t="shared" si="109"/>
        <v>DESPESA NÃO ADMITIDA COM RECURSOS DA CLÁUSULA DE P,D&amp;I, CONSIDERANDO O EXECUTOR E A QUALIFICAÇÃO DO PROJETO OU PROGRAMA</v>
      </c>
    </row>
    <row r="3430" spans="1:10" x14ac:dyDescent="0.3">
      <c r="A3430" s="597" t="s">
        <v>25</v>
      </c>
      <c r="B3430" s="597" t="s">
        <v>242</v>
      </c>
      <c r="C3430" s="597" t="s">
        <v>2354</v>
      </c>
      <c r="D3430" s="597" t="s">
        <v>251</v>
      </c>
      <c r="E3430" s="597" t="s">
        <v>3</v>
      </c>
      <c r="F3430" s="597" t="s">
        <v>1644</v>
      </c>
      <c r="G3430" s="597" t="s">
        <v>219</v>
      </c>
      <c r="H3430" s="598" t="str">
        <f t="shared" si="108"/>
        <v>PESQUISA EM CIÊNCIAS SOCIAIS, HUMANAS E DA VIDA;INSTITUIÇÃO CREDENCIADA;;PRIVADA;SIM;OBRAS E INSTALACOES;REFORMA DE EDIFICAÇÃO</v>
      </c>
      <c r="I3430" s="599" t="s">
        <v>1567</v>
      </c>
      <c r="J3430" s="600" t="str">
        <f t="shared" si="109"/>
        <v>DESPESA NÃO ADMITIDA COM RECURSOS DA CLÁUSULA DE P,D&amp;I, CONSIDERANDO O EXECUTOR E A QUALIFICAÇÃO DO PROJETO OU PROGRAMA</v>
      </c>
    </row>
    <row r="3431" spans="1:10" x14ac:dyDescent="0.3">
      <c r="A3431" s="597" t="s">
        <v>25</v>
      </c>
      <c r="B3431" s="597" t="s">
        <v>242</v>
      </c>
      <c r="C3431" s="597" t="s">
        <v>2354</v>
      </c>
      <c r="D3431" s="597" t="s">
        <v>251</v>
      </c>
      <c r="E3431" s="597" t="s">
        <v>3</v>
      </c>
      <c r="F3431" s="597" t="s">
        <v>1644</v>
      </c>
      <c r="G3431" s="597" t="s">
        <v>2065</v>
      </c>
      <c r="H3431" s="598" t="str">
        <f t="shared" si="108"/>
        <v>PESQUISA EM CIÊNCIAS SOCIAIS, HUMANAS E DA VIDA;INSTITUIÇÃO CREDENCIADA;;PRIVADA;SIM;OBRAS E INSTALACOES;SERVIÇO TÉCNICO DE APOIO - INFRAESTRUTURA</v>
      </c>
      <c r="I3431" s="599" t="s">
        <v>1575</v>
      </c>
      <c r="J3431" s="600" t="str">
        <f t="shared" si="109"/>
        <v/>
      </c>
    </row>
    <row r="3432" spans="1:10" x14ac:dyDescent="0.3">
      <c r="A3432" s="597" t="s">
        <v>25</v>
      </c>
      <c r="B3432" s="597" t="s">
        <v>242</v>
      </c>
      <c r="C3432" s="597" t="s">
        <v>2354</v>
      </c>
      <c r="D3432" s="597" t="s">
        <v>251</v>
      </c>
      <c r="E3432" s="597" t="s">
        <v>3</v>
      </c>
      <c r="F3432" s="597" t="s">
        <v>10</v>
      </c>
      <c r="G3432" s="597" t="s">
        <v>1649</v>
      </c>
      <c r="H3432" s="598" t="str">
        <f t="shared" si="108"/>
        <v>PESQUISA EM CIÊNCIAS SOCIAIS, HUMANAS E DA VIDA;INSTITUIÇÃO CREDENCIADA;;PRIVADA;SIM;OUTRAS DESPESAS;DESPESA DE IMPORTACAO</v>
      </c>
      <c r="I3432" s="599" t="s">
        <v>1575</v>
      </c>
      <c r="J3432" s="600" t="str">
        <f t="shared" si="109"/>
        <v/>
      </c>
    </row>
    <row r="3433" spans="1:10" x14ac:dyDescent="0.3">
      <c r="A3433" s="597" t="s">
        <v>25</v>
      </c>
      <c r="B3433" s="597" t="s">
        <v>242</v>
      </c>
      <c r="C3433" s="597" t="s">
        <v>2354</v>
      </c>
      <c r="D3433" s="597" t="s">
        <v>251</v>
      </c>
      <c r="E3433" s="597" t="s">
        <v>3</v>
      </c>
      <c r="F3433" s="597" t="s">
        <v>10</v>
      </c>
      <c r="G3433" s="597" t="s">
        <v>1650</v>
      </c>
      <c r="H3433" s="598" t="str">
        <f t="shared" si="108"/>
        <v>PESQUISA EM CIÊNCIAS SOCIAIS, HUMANAS E DA VIDA;INSTITUIÇÃO CREDENCIADA;;PRIVADA;SIM;OUTRAS DESPESAS;DESPESA OPERACIONAL E ADMINISTRATIVA</v>
      </c>
      <c r="I3433" s="599" t="s">
        <v>1575</v>
      </c>
      <c r="J3433" s="600" t="str">
        <f t="shared" si="109"/>
        <v/>
      </c>
    </row>
    <row r="3434" spans="1:10" x14ac:dyDescent="0.3">
      <c r="A3434" s="597" t="s">
        <v>25</v>
      </c>
      <c r="B3434" s="597" t="s">
        <v>242</v>
      </c>
      <c r="C3434" s="597" t="s">
        <v>2354</v>
      </c>
      <c r="D3434" s="597" t="s">
        <v>251</v>
      </c>
      <c r="E3434" s="597" t="s">
        <v>3</v>
      </c>
      <c r="F3434" s="597" t="s">
        <v>10</v>
      </c>
      <c r="G3434" s="597" t="s">
        <v>277</v>
      </c>
      <c r="H3434" s="598" t="str">
        <f t="shared" si="108"/>
        <v>PESQUISA EM CIÊNCIAS SOCIAIS, HUMANAS E DA VIDA;INSTITUIÇÃO CREDENCIADA;;PRIVADA;SIM;OUTRAS DESPESAS;RESSARCIMENTO DE CUSTOS INDIRETOS</v>
      </c>
      <c r="I3434" s="599" t="s">
        <v>1575</v>
      </c>
      <c r="J3434" s="600" t="str">
        <f t="shared" si="109"/>
        <v/>
      </c>
    </row>
    <row r="3435" spans="1:10" x14ac:dyDescent="0.3">
      <c r="A3435" s="597" t="s">
        <v>25</v>
      </c>
      <c r="B3435" s="597" t="s">
        <v>242</v>
      </c>
      <c r="C3435" s="597" t="s">
        <v>2354</v>
      </c>
      <c r="D3435" s="597" t="s">
        <v>251</v>
      </c>
      <c r="E3435" s="597" t="s">
        <v>3</v>
      </c>
      <c r="F3435" s="597" t="s">
        <v>317</v>
      </c>
      <c r="G3435" s="597" t="s">
        <v>2060</v>
      </c>
      <c r="H3435" s="598" t="str">
        <f t="shared" si="108"/>
        <v>PESQUISA EM CIÊNCIAS SOCIAIS, HUMANAS E DA VIDA;INSTITUIÇÃO CREDENCIADA;;PRIVADA;SIM;OUTROS BENS E DIREITOS;DADO GEOLÓGICO, GEOQUÍMICO OU GEOFÍSICO PÚBLICO</v>
      </c>
      <c r="I3435" s="599" t="s">
        <v>1575</v>
      </c>
      <c r="J3435" s="600" t="str">
        <f t="shared" si="109"/>
        <v/>
      </c>
    </row>
    <row r="3436" spans="1:10" x14ac:dyDescent="0.3">
      <c r="A3436" s="597" t="s">
        <v>25</v>
      </c>
      <c r="B3436" s="597" t="s">
        <v>242</v>
      </c>
      <c r="C3436" s="597" t="s">
        <v>2354</v>
      </c>
      <c r="D3436" s="597" t="s">
        <v>251</v>
      </c>
      <c r="E3436" s="597" t="s">
        <v>3</v>
      </c>
      <c r="F3436" s="597" t="s">
        <v>317</v>
      </c>
      <c r="G3436" s="597" t="s">
        <v>220</v>
      </c>
      <c r="H3436" s="598" t="str">
        <f t="shared" si="108"/>
        <v>PESQUISA EM CIÊNCIAS SOCIAIS, HUMANAS E DA VIDA;INSTITUIÇÃO CREDENCIADA;;PRIVADA;SIM;OUTROS BENS E DIREITOS;DADO NÃO REGULADO PELA ANP</v>
      </c>
      <c r="I3436" s="599" t="s">
        <v>1575</v>
      </c>
      <c r="J3436" s="600" t="str">
        <f t="shared" si="109"/>
        <v/>
      </c>
    </row>
    <row r="3437" spans="1:10" x14ac:dyDescent="0.3">
      <c r="A3437" s="597" t="s">
        <v>25</v>
      </c>
      <c r="B3437" s="597" t="s">
        <v>242</v>
      </c>
      <c r="C3437" s="597" t="s">
        <v>2354</v>
      </c>
      <c r="D3437" s="597" t="s">
        <v>251</v>
      </c>
      <c r="E3437" s="597" t="s">
        <v>3</v>
      </c>
      <c r="F3437" s="597" t="s">
        <v>317</v>
      </c>
      <c r="G3437" s="597" t="s">
        <v>215</v>
      </c>
      <c r="H3437" s="598" t="str">
        <f t="shared" si="108"/>
        <v>PESQUISA EM CIÊNCIAS SOCIAIS, HUMANAS E DA VIDA;INSTITUIÇÃO CREDENCIADA;;PRIVADA;SIM;OUTROS BENS E DIREITOS;MATERIAL BIBLIOGRÁFICO</v>
      </c>
      <c r="I3437" s="599" t="s">
        <v>1575</v>
      </c>
      <c r="J3437" s="600" t="str">
        <f t="shared" si="109"/>
        <v/>
      </c>
    </row>
    <row r="3438" spans="1:10" x14ac:dyDescent="0.3">
      <c r="A3438" s="597" t="s">
        <v>25</v>
      </c>
      <c r="B3438" s="597" t="s">
        <v>242</v>
      </c>
      <c r="C3438" s="597" t="s">
        <v>2354</v>
      </c>
      <c r="D3438" s="597" t="s">
        <v>251</v>
      </c>
      <c r="E3438" s="597" t="s">
        <v>3</v>
      </c>
      <c r="F3438" s="597" t="s">
        <v>317</v>
      </c>
      <c r="G3438" s="597" t="s">
        <v>2068</v>
      </c>
      <c r="H3438" s="598" t="str">
        <f t="shared" si="108"/>
        <v>PESQUISA EM CIÊNCIAS SOCIAIS, HUMANAS E DA VIDA;INSTITUIÇÃO CREDENCIADA;;PRIVADA;SIM;OUTROS BENS E DIREITOS;OUTRO (ESPECIFIQUE)</v>
      </c>
      <c r="I3438" s="599" t="s">
        <v>1575</v>
      </c>
      <c r="J3438" s="600" t="str">
        <f t="shared" si="109"/>
        <v/>
      </c>
    </row>
    <row r="3439" spans="1:10" x14ac:dyDescent="0.3">
      <c r="A3439" s="597" t="s">
        <v>25</v>
      </c>
      <c r="B3439" s="597" t="s">
        <v>242</v>
      </c>
      <c r="C3439" s="597" t="s">
        <v>2354</v>
      </c>
      <c r="D3439" s="597" t="s">
        <v>251</v>
      </c>
      <c r="E3439" s="597" t="s">
        <v>3</v>
      </c>
      <c r="F3439" s="597" t="s">
        <v>317</v>
      </c>
      <c r="G3439" s="597" t="s">
        <v>321</v>
      </c>
      <c r="H3439" s="598" t="str">
        <f t="shared" si="108"/>
        <v>PESQUISA EM CIÊNCIAS SOCIAIS, HUMANAS E DA VIDA;INSTITUIÇÃO CREDENCIADA;;PRIVADA;SIM;OUTROS BENS E DIREITOS;SOFTWARE</v>
      </c>
      <c r="I3439" s="599" t="s">
        <v>1575</v>
      </c>
      <c r="J3439" s="600" t="str">
        <f t="shared" si="109"/>
        <v/>
      </c>
    </row>
    <row r="3440" spans="1:10" x14ac:dyDescent="0.3">
      <c r="A3440" s="597" t="s">
        <v>25</v>
      </c>
      <c r="B3440" s="597" t="s">
        <v>242</v>
      </c>
      <c r="C3440" s="597" t="s">
        <v>2354</v>
      </c>
      <c r="D3440" s="597" t="s">
        <v>251</v>
      </c>
      <c r="E3440" s="597" t="s">
        <v>3</v>
      </c>
      <c r="F3440" s="597" t="s">
        <v>409</v>
      </c>
      <c r="G3440" s="597" t="s">
        <v>2202</v>
      </c>
      <c r="H3440" s="598" t="str">
        <f t="shared" si="108"/>
        <v>PESQUISA EM CIÊNCIAS SOCIAIS, HUMANAS E DA VIDA;INSTITUIÇÃO CREDENCIADA;;PRIVADA;SIM;PASSAGENS;NA</v>
      </c>
      <c r="I3440" s="599" t="s">
        <v>1575</v>
      </c>
      <c r="J3440" s="600" t="str">
        <f t="shared" si="109"/>
        <v/>
      </c>
    </row>
    <row r="3441" spans="1:10" x14ac:dyDescent="0.3">
      <c r="A3441" s="597" t="s">
        <v>25</v>
      </c>
      <c r="B3441" s="597" t="s">
        <v>242</v>
      </c>
      <c r="C3441" s="597" t="s">
        <v>2354</v>
      </c>
      <c r="D3441" s="597" t="s">
        <v>251</v>
      </c>
      <c r="E3441" s="597" t="s">
        <v>3</v>
      </c>
      <c r="F3441" s="597" t="s">
        <v>1705</v>
      </c>
      <c r="G3441" s="597" t="s">
        <v>2058</v>
      </c>
      <c r="H3441" s="598" t="str">
        <f t="shared" si="108"/>
        <v>PESQUISA EM CIÊNCIAS SOCIAIS, HUMANAS E DA VIDA;INSTITUIÇÃO CREDENCIADA;;PRIVADA;SIM;PROTOTIPO;MATERIAL OU COMPONENTE - PROTÓTIPO OU UNIDADE PILOTO</v>
      </c>
      <c r="I3441" s="599" t="s">
        <v>1575</v>
      </c>
      <c r="J3441" s="600" t="str">
        <f t="shared" si="109"/>
        <v/>
      </c>
    </row>
    <row r="3442" spans="1:10" x14ac:dyDescent="0.3">
      <c r="A3442" s="597" t="s">
        <v>25</v>
      </c>
      <c r="B3442" s="597" t="s">
        <v>242</v>
      </c>
      <c r="C3442" s="597" t="s">
        <v>2354</v>
      </c>
      <c r="D3442" s="597" t="s">
        <v>251</v>
      </c>
      <c r="E3442" s="597" t="s">
        <v>3</v>
      </c>
      <c r="F3442" s="597" t="s">
        <v>1705</v>
      </c>
      <c r="G3442" s="597" t="s">
        <v>2059</v>
      </c>
      <c r="H3442" s="598" t="str">
        <f t="shared" si="108"/>
        <v>PESQUISA EM CIÊNCIAS SOCIAIS, HUMANAS E DA VIDA;INSTITUIÇÃO CREDENCIADA;;PRIVADA;SIM;PROTOTIPO;SERVIÇO DE TERCEIRO - PROTÓTIPO OU UNIDADE PILOTO</v>
      </c>
      <c r="I3442" s="599" t="s">
        <v>1575</v>
      </c>
      <c r="J3442" s="600" t="str">
        <f t="shared" si="109"/>
        <v/>
      </c>
    </row>
    <row r="3443" spans="1:10" x14ac:dyDescent="0.3">
      <c r="A3443" s="597" t="s">
        <v>25</v>
      </c>
      <c r="B3443" s="597" t="s">
        <v>242</v>
      </c>
      <c r="C3443" s="597" t="s">
        <v>2354</v>
      </c>
      <c r="D3443" s="597" t="s">
        <v>251</v>
      </c>
      <c r="E3443" s="597" t="s">
        <v>3</v>
      </c>
      <c r="F3443" s="597" t="s">
        <v>303</v>
      </c>
      <c r="G3443" s="597" t="s">
        <v>1647</v>
      </c>
      <c r="H3443" s="598" t="str">
        <f t="shared" si="108"/>
        <v>PESQUISA EM CIÊNCIAS SOCIAIS, HUMANAS E DA VIDA;INSTITUIÇÃO CREDENCIADA;;PRIVADA;SIM;RECURSOS HUMANOS;BOLSA</v>
      </c>
      <c r="I3443" s="599" t="s">
        <v>1567</v>
      </c>
      <c r="J3443" s="600" t="str">
        <f t="shared" si="109"/>
        <v>DESPESA NÃO ADMITIDA COM RECURSOS DA CLÁUSULA DE P,D&amp;I, CONSIDERANDO O EXECUTOR E A QUALIFICAÇÃO DO PROJETO OU PROGRAMA</v>
      </c>
    </row>
    <row r="3444" spans="1:10" x14ac:dyDescent="0.3">
      <c r="A3444" s="597" t="s">
        <v>25</v>
      </c>
      <c r="B3444" s="597" t="s">
        <v>242</v>
      </c>
      <c r="C3444" s="597" t="s">
        <v>2354</v>
      </c>
      <c r="D3444" s="597" t="s">
        <v>251</v>
      </c>
      <c r="E3444" s="597" t="s">
        <v>3</v>
      </c>
      <c r="F3444" s="597" t="s">
        <v>303</v>
      </c>
      <c r="G3444" s="597" t="s">
        <v>270</v>
      </c>
      <c r="H3444" s="598" t="str">
        <f t="shared" si="108"/>
        <v>PESQUISA EM CIÊNCIAS SOCIAIS, HUMANAS E DA VIDA;INSTITUIÇÃO CREDENCIADA;;PRIVADA;SIM;RECURSOS HUMANOS;TAXA DE BANCADA</v>
      </c>
      <c r="I3444" s="599" t="s">
        <v>1567</v>
      </c>
      <c r="J3444" s="600" t="str">
        <f t="shared" si="109"/>
        <v>DESPESA NÃO ADMITIDA COM RECURSOS DA CLÁUSULA DE P,D&amp;I, CONSIDERANDO O EXECUTOR E A QUALIFICAÇÃO DO PROJETO OU PROGRAMA</v>
      </c>
    </row>
    <row r="3445" spans="1:10" x14ac:dyDescent="0.3">
      <c r="A3445" s="597" t="s">
        <v>25</v>
      </c>
      <c r="B3445" s="597" t="s">
        <v>242</v>
      </c>
      <c r="C3445" s="597" t="s">
        <v>2354</v>
      </c>
      <c r="D3445" s="597" t="s">
        <v>251</v>
      </c>
      <c r="E3445" s="597" t="s">
        <v>3</v>
      </c>
      <c r="F3445" s="597" t="s">
        <v>2357</v>
      </c>
      <c r="G3445" s="597" t="s">
        <v>232</v>
      </c>
      <c r="H3445" s="598" t="str">
        <f t="shared" si="108"/>
        <v>PESQUISA EM CIÊNCIAS SOCIAIS, HUMANAS E DA VIDA;INSTITUIÇÃO CREDENCIADA;;PRIVADA;SIM;SERVICOS;OUTRO SERVIÇO DE APOIO</v>
      </c>
      <c r="I3445" s="599" t="s">
        <v>1575</v>
      </c>
      <c r="J3445" s="600" t="str">
        <f t="shared" si="109"/>
        <v/>
      </c>
    </row>
    <row r="3446" spans="1:10" x14ac:dyDescent="0.3">
      <c r="A3446" s="597" t="s">
        <v>25</v>
      </c>
      <c r="B3446" s="597" t="s">
        <v>242</v>
      </c>
      <c r="C3446" s="597" t="s">
        <v>2354</v>
      </c>
      <c r="D3446" s="597" t="s">
        <v>251</v>
      </c>
      <c r="E3446" s="597" t="s">
        <v>3</v>
      </c>
      <c r="F3446" s="597" t="s">
        <v>2357</v>
      </c>
      <c r="G3446" s="597" t="s">
        <v>221</v>
      </c>
      <c r="H3446" s="598" t="str">
        <f t="shared" si="108"/>
        <v>PESQUISA EM CIÊNCIAS SOCIAIS, HUMANAS E DA VIDA;INSTITUIÇÃO CREDENCIADA;;PRIVADA;SIM;SERVICOS;PERFURAÇÃO DE POÇO ESTRATIGRÁFICO</v>
      </c>
      <c r="I3446" s="599" t="s">
        <v>1567</v>
      </c>
      <c r="J3446" s="600" t="str">
        <f t="shared" si="109"/>
        <v>DESPESA NÃO ADMITIDA COM RECURSOS DA CLÁUSULA DE P,D&amp;I, CONSIDERANDO O EXECUTOR E A QUALIFICAÇÃO DO PROJETO OU PROGRAMA</v>
      </c>
    </row>
    <row r="3447" spans="1:10" x14ac:dyDescent="0.3">
      <c r="A3447" s="597" t="s">
        <v>25</v>
      </c>
      <c r="B3447" s="597" t="s">
        <v>242</v>
      </c>
      <c r="C3447" s="597" t="s">
        <v>2354</v>
      </c>
      <c r="D3447" s="597" t="s">
        <v>251</v>
      </c>
      <c r="E3447" s="597" t="s">
        <v>3</v>
      </c>
      <c r="F3447" s="597" t="s">
        <v>2357</v>
      </c>
      <c r="G3447" s="597" t="s">
        <v>2055</v>
      </c>
      <c r="H3447" s="598" t="str">
        <f t="shared" si="108"/>
        <v>PESQUISA EM CIÊNCIAS SOCIAIS, HUMANAS E DA VIDA;INSTITUIÇÃO CREDENCIADA;;PRIVADA;SIM;SERVICOS;SERVIÇO DE APOIO PARA AQUISIÇÃO DE DADOS</v>
      </c>
      <c r="I3447" s="599" t="s">
        <v>1567</v>
      </c>
      <c r="J3447" s="600" t="str">
        <f t="shared" si="109"/>
        <v>DESPESA NÃO ADMITIDA COM RECURSOS DA CLÁUSULA DE P,D&amp;I, CONSIDERANDO O EXECUTOR E A QUALIFICAÇÃO DO PROJETO OU PROGRAMA</v>
      </c>
    </row>
    <row r="3448" spans="1:10" x14ac:dyDescent="0.3">
      <c r="A3448" s="597" t="s">
        <v>25</v>
      </c>
      <c r="B3448" s="597" t="s">
        <v>242</v>
      </c>
      <c r="C3448" s="597" t="s">
        <v>2354</v>
      </c>
      <c r="D3448" s="597" t="s">
        <v>251</v>
      </c>
      <c r="E3448" s="597" t="s">
        <v>3</v>
      </c>
      <c r="F3448" s="597" t="s">
        <v>2357</v>
      </c>
      <c r="G3448" s="597" t="s">
        <v>230</v>
      </c>
      <c r="H3448" s="598" t="str">
        <f t="shared" si="108"/>
        <v>PESQUISA EM CIÊNCIAS SOCIAIS, HUMANAS E DA VIDA;INSTITUIÇÃO CREDENCIADA;;PRIVADA;SIM;SERVICOS;SERVIÇO DE EDITORAÇÃO E IMPRESSÃO</v>
      </c>
      <c r="I3448" s="599" t="s">
        <v>1575</v>
      </c>
      <c r="J3448" s="600" t="str">
        <f t="shared" si="109"/>
        <v/>
      </c>
    </row>
    <row r="3449" spans="1:10" x14ac:dyDescent="0.3">
      <c r="A3449" s="597" t="s">
        <v>25</v>
      </c>
      <c r="B3449" s="597" t="s">
        <v>242</v>
      </c>
      <c r="C3449" s="597" t="s">
        <v>2354</v>
      </c>
      <c r="D3449" s="597" t="s">
        <v>251</v>
      </c>
      <c r="E3449" s="597" t="s">
        <v>3</v>
      </c>
      <c r="F3449" s="597" t="s">
        <v>2357</v>
      </c>
      <c r="G3449" s="597" t="s">
        <v>231</v>
      </c>
      <c r="H3449" s="598" t="str">
        <f t="shared" si="108"/>
        <v>PESQUISA EM CIÊNCIAS SOCIAIS, HUMANAS E DA VIDA;INSTITUIÇÃO CREDENCIADA;;PRIVADA;SIM;SERVICOS;SERVIÇO DE LOCOMOÇÃO E TRANSPORTE</v>
      </c>
      <c r="I3449" s="599" t="s">
        <v>1575</v>
      </c>
      <c r="J3449" s="600" t="str">
        <f t="shared" si="109"/>
        <v/>
      </c>
    </row>
    <row r="3450" spans="1:10" x14ac:dyDescent="0.3">
      <c r="A3450" s="597" t="s">
        <v>25</v>
      </c>
      <c r="B3450" s="597" t="s">
        <v>242</v>
      </c>
      <c r="C3450" s="597" t="s">
        <v>2354</v>
      </c>
      <c r="D3450" s="597" t="s">
        <v>251</v>
      </c>
      <c r="E3450" s="597" t="s">
        <v>3</v>
      </c>
      <c r="F3450" s="597" t="s">
        <v>2357</v>
      </c>
      <c r="G3450" s="597" t="s">
        <v>2358</v>
      </c>
      <c r="H3450" s="598" t="str">
        <f t="shared" si="108"/>
        <v>PESQUISA EM CIÊNCIAS SOCIAIS, HUMANAS E DA VIDA;INSTITUIÇÃO CREDENCIADA;;PRIVADA;SIM;SERVICOS;SERVIÇO DE MANUTENÇÃO</v>
      </c>
      <c r="I3450" s="599" t="s">
        <v>1575</v>
      </c>
      <c r="J3450" s="600" t="str">
        <f t="shared" si="109"/>
        <v/>
      </c>
    </row>
    <row r="3451" spans="1:10" x14ac:dyDescent="0.3">
      <c r="A3451" s="597" t="s">
        <v>25</v>
      </c>
      <c r="B3451" s="597" t="s">
        <v>242</v>
      </c>
      <c r="C3451" s="597" t="s">
        <v>2354</v>
      </c>
      <c r="D3451" s="597" t="s">
        <v>251</v>
      </c>
      <c r="E3451" s="597" t="s">
        <v>3</v>
      </c>
      <c r="F3451" s="597" t="s">
        <v>2357</v>
      </c>
      <c r="G3451" s="597" t="s">
        <v>2399</v>
      </c>
      <c r="H3451" s="598" t="str">
        <f t="shared" si="108"/>
        <v>PESQUISA EM CIÊNCIAS SOCIAIS, HUMANAS E DA VIDA;INSTITUIÇÃO CREDENCIADA;;PRIVADA;SIM;SERVICOS;SERVIÇO TÉCNICO ESPECIALIZADO</v>
      </c>
      <c r="I3451" s="599" t="s">
        <v>1575</v>
      </c>
      <c r="J3451" s="600" t="str">
        <f t="shared" si="109"/>
        <v/>
      </c>
    </row>
    <row r="3452" spans="1:10" x14ac:dyDescent="0.3">
      <c r="A3452" s="597" t="s">
        <v>25</v>
      </c>
      <c r="B3452" s="597" t="s">
        <v>242</v>
      </c>
      <c r="C3452" s="597" t="s">
        <v>2354</v>
      </c>
      <c r="D3452" s="597" t="s">
        <v>251</v>
      </c>
      <c r="E3452" s="597" t="s">
        <v>3</v>
      </c>
      <c r="F3452" s="597" t="s">
        <v>2357</v>
      </c>
      <c r="G3452" s="597" t="s">
        <v>2359</v>
      </c>
      <c r="H3452" s="598" t="str">
        <f t="shared" ref="H3452:H3514" si="110">CONCATENATE(A3452,$H$2,B3452,$H$2,C3452,$H$2,D3452,$H$2,E3452,$H$2,F3452,$H$2,G3452)</f>
        <v>PESQUISA EM CIÊNCIAS SOCIAIS, HUMANAS E DA VIDA;INSTITUIÇÃO CREDENCIADA;;PRIVADA;SIM;SERVICOS;SERVIÇOS COMPUTACIONAIS</v>
      </c>
      <c r="I3452" s="599" t="s">
        <v>1575</v>
      </c>
      <c r="J3452" s="600" t="str">
        <f t="shared" ref="J3452:J3514" si="111">IF(I3452="N",J$3,"")</f>
        <v/>
      </c>
    </row>
    <row r="3453" spans="1:10" x14ac:dyDescent="0.3">
      <c r="A3453" s="597" t="s">
        <v>25</v>
      </c>
      <c r="B3453" s="597" t="s">
        <v>242</v>
      </c>
      <c r="C3453" s="597" t="s">
        <v>2354</v>
      </c>
      <c r="D3453" s="597" t="s">
        <v>251</v>
      </c>
      <c r="E3453" s="597" t="s">
        <v>3</v>
      </c>
      <c r="F3453" s="597" t="s">
        <v>2357</v>
      </c>
      <c r="G3453" s="597" t="s">
        <v>229</v>
      </c>
      <c r="H3453" s="598" t="str">
        <f t="shared" si="110"/>
        <v>PESQUISA EM CIÊNCIAS SOCIAIS, HUMANAS E DA VIDA;INSTITUIÇÃO CREDENCIADA;;PRIVADA;SIM;SERVICOS;TAXA DE INSCRIÇÃO EM CONGRESSO OU EVENTO</v>
      </c>
      <c r="I3453" s="599" t="s">
        <v>1575</v>
      </c>
      <c r="J3453" s="600" t="str">
        <f t="shared" si="111"/>
        <v/>
      </c>
    </row>
    <row r="3454" spans="1:10" x14ac:dyDescent="0.3">
      <c r="A3454" s="597" t="s">
        <v>25</v>
      </c>
      <c r="B3454" s="597" t="s">
        <v>242</v>
      </c>
      <c r="C3454" s="597" t="s">
        <v>2354</v>
      </c>
      <c r="D3454" s="597" t="s">
        <v>251</v>
      </c>
      <c r="E3454" s="597" t="s">
        <v>3</v>
      </c>
      <c r="F3454" s="597" t="s">
        <v>2360</v>
      </c>
      <c r="G3454" s="597" t="s">
        <v>2064</v>
      </c>
      <c r="H3454" s="598" t="str">
        <f t="shared" si="110"/>
        <v>PESQUISA EM CIÊNCIAS SOCIAIS, HUMANAS E DA VIDA;INSTITUIÇÃO CREDENCIADA;;PRIVADA;SIM;SERVICOS - TIB;SERVIÇO DE TIB</v>
      </c>
      <c r="I3454" s="599" t="s">
        <v>1567</v>
      </c>
      <c r="J3454" s="600" t="str">
        <f t="shared" si="111"/>
        <v>DESPESA NÃO ADMITIDA COM RECURSOS DA CLÁUSULA DE P,D&amp;I, CONSIDERANDO O EXECUTOR E A QUALIFICAÇÃO DO PROJETO OU PROGRAMA</v>
      </c>
    </row>
    <row r="3455" spans="1:10" x14ac:dyDescent="0.3">
      <c r="A3455" s="597" t="s">
        <v>25</v>
      </c>
      <c r="B3455" s="597" t="s">
        <v>242</v>
      </c>
      <c r="C3455" s="597" t="s">
        <v>2354</v>
      </c>
      <c r="D3455" s="597" t="s">
        <v>251</v>
      </c>
      <c r="E3455" s="597" t="s">
        <v>3</v>
      </c>
      <c r="F3455" s="597" t="s">
        <v>2360</v>
      </c>
      <c r="G3455" s="597" t="s">
        <v>2057</v>
      </c>
      <c r="H3455" s="598" t="str">
        <f t="shared" si="110"/>
        <v>PESQUISA EM CIÊNCIAS SOCIAIS, HUMANAS E DA VIDA;INSTITUIÇÃO CREDENCIADA;;PRIVADA;SIM;SERVICOS - TIB;SERVIÇO DE TREINAMENTO, SUPORTE E QUALIFICAÇÃO</v>
      </c>
      <c r="I3455" s="599" t="s">
        <v>1567</v>
      </c>
      <c r="J3455" s="600" t="str">
        <f t="shared" si="111"/>
        <v>DESPESA NÃO ADMITIDA COM RECURSOS DA CLÁUSULA DE P,D&amp;I, CONSIDERANDO O EXECUTOR E A QUALIFICAÇÃO DO PROJETO OU PROGRAMA</v>
      </c>
    </row>
    <row r="3456" spans="1:10" x14ac:dyDescent="0.3">
      <c r="A3456" s="597" t="s">
        <v>25</v>
      </c>
      <c r="B3456" s="597" t="s">
        <v>242</v>
      </c>
      <c r="C3456" s="597" t="s">
        <v>2354</v>
      </c>
      <c r="D3456" s="597" t="s">
        <v>251</v>
      </c>
      <c r="E3456" s="597" t="s">
        <v>3</v>
      </c>
      <c r="F3456" s="597" t="s">
        <v>2360</v>
      </c>
      <c r="G3456" s="597" t="s">
        <v>2056</v>
      </c>
      <c r="H3456" s="598" t="str">
        <f t="shared" si="110"/>
        <v>PESQUISA EM CIÊNCIAS SOCIAIS, HUMANAS E DA VIDA;INSTITUIÇÃO CREDENCIADA;;PRIVADA;SIM;SERVICOS - TIB;SERVIÇO ESPECIALIZADO PARA TIB - NORMALIZAÇÃO</v>
      </c>
      <c r="I3456" s="599" t="s">
        <v>1567</v>
      </c>
      <c r="J3456" s="600" t="str">
        <f t="shared" si="111"/>
        <v>DESPESA NÃO ADMITIDA COM RECURSOS DA CLÁUSULA DE P,D&amp;I, CONSIDERANDO O EXECUTOR E A QUALIFICAÇÃO DO PROJETO OU PROGRAMA</v>
      </c>
    </row>
    <row r="3457" spans="1:10" x14ac:dyDescent="0.3">
      <c r="A3457" s="597" t="s">
        <v>25</v>
      </c>
      <c r="B3457" s="597" t="s">
        <v>242</v>
      </c>
      <c r="C3457" s="597" t="s">
        <v>2354</v>
      </c>
      <c r="D3457" s="597" t="s">
        <v>251</v>
      </c>
      <c r="E3457" s="597" t="s">
        <v>3</v>
      </c>
      <c r="F3457" s="597" t="s">
        <v>1648</v>
      </c>
      <c r="G3457" s="597" t="s">
        <v>2202</v>
      </c>
      <c r="H3457" s="598" t="str">
        <f t="shared" si="110"/>
        <v>PESQUISA EM CIÊNCIAS SOCIAIS, HUMANAS E DA VIDA;INSTITUIÇÃO CREDENCIADA;;PRIVADA;SIM;TESTES OPERACIONAIS;NA</v>
      </c>
      <c r="I3457" s="599" t="s">
        <v>1567</v>
      </c>
      <c r="J3457" s="600" t="str">
        <f t="shared" si="111"/>
        <v>DESPESA NÃO ADMITIDA COM RECURSOS DA CLÁUSULA DE P,D&amp;I, CONSIDERANDO O EXECUTOR E A QUALIFICAÇÃO DO PROJETO OU PROGRAMA</v>
      </c>
    </row>
    <row r="3458" spans="1:10" x14ac:dyDescent="0.3">
      <c r="A3458" s="597" t="s">
        <v>25</v>
      </c>
      <c r="B3458" s="597" t="s">
        <v>242</v>
      </c>
      <c r="C3458" s="597" t="s">
        <v>2354</v>
      </c>
      <c r="D3458" s="597" t="s">
        <v>251</v>
      </c>
      <c r="E3458" s="597" t="s">
        <v>3</v>
      </c>
      <c r="F3458" s="597" t="s">
        <v>281</v>
      </c>
      <c r="G3458" s="597" t="s">
        <v>2202</v>
      </c>
      <c r="H3458" s="598" t="str">
        <f t="shared" si="110"/>
        <v>PESQUISA EM CIÊNCIAS SOCIAIS, HUMANAS E DA VIDA;INSTITUIÇÃO CREDENCIADA;;PRIVADA;SIM;TRIBUTOS;NA</v>
      </c>
      <c r="I3458" s="599" t="s">
        <v>1575</v>
      </c>
      <c r="J3458" s="600" t="str">
        <f t="shared" si="111"/>
        <v/>
      </c>
    </row>
    <row r="3459" spans="1:10" x14ac:dyDescent="0.3">
      <c r="A3459" s="597" t="s">
        <v>25</v>
      </c>
      <c r="B3459" s="597" t="s">
        <v>242</v>
      </c>
      <c r="C3459" s="597" t="s">
        <v>2354</v>
      </c>
      <c r="D3459" s="597" t="s">
        <v>250</v>
      </c>
      <c r="E3459" s="597" t="s">
        <v>2354</v>
      </c>
      <c r="F3459" s="597" t="s">
        <v>1646</v>
      </c>
      <c r="G3459" s="597" t="s">
        <v>2050</v>
      </c>
      <c r="H3459" s="598" t="str">
        <f t="shared" si="110"/>
        <v>PESQUISA EM CIÊNCIAS SOCIAIS, HUMANAS E DA VIDA;INSTITUIÇÃO CREDENCIADA;;PÚBLICA;;CAPACITACAO DE FORNECEDORES;BENS E MATERIAIS - CABEÇA DE SÉRIE E LOTE PILOTO</v>
      </c>
      <c r="I3459" s="599" t="s">
        <v>1567</v>
      </c>
      <c r="J3459" s="600" t="str">
        <f t="shared" si="111"/>
        <v>DESPESA NÃO ADMITIDA COM RECURSOS DA CLÁUSULA DE P,D&amp;I, CONSIDERANDO O EXECUTOR E A QUALIFICAÇÃO DO PROJETO OU PROGRAMA</v>
      </c>
    </row>
    <row r="3460" spans="1:10" x14ac:dyDescent="0.3">
      <c r="A3460" s="597" t="s">
        <v>25</v>
      </c>
      <c r="B3460" s="597" t="s">
        <v>242</v>
      </c>
      <c r="C3460" s="597" t="s">
        <v>2354</v>
      </c>
      <c r="D3460" s="597" t="s">
        <v>250</v>
      </c>
      <c r="E3460" s="597" t="s">
        <v>2354</v>
      </c>
      <c r="F3460" s="597" t="s">
        <v>1646</v>
      </c>
      <c r="G3460" s="597" t="s">
        <v>2053</v>
      </c>
      <c r="H3460" s="598" t="str">
        <f t="shared" si="110"/>
        <v>PESQUISA EM CIÊNCIAS SOCIAIS, HUMANAS E DA VIDA;INSTITUIÇÃO CREDENCIADA;;PÚBLICA;;CAPACITACAO DE FORNECEDORES;EQUIPAMENTOS E MATERIAIS - PRIMEIRO LOTE</v>
      </c>
      <c r="I3460" s="599" t="s">
        <v>1567</v>
      </c>
      <c r="J3460" s="600" t="str">
        <f t="shared" si="111"/>
        <v>DESPESA NÃO ADMITIDA COM RECURSOS DA CLÁUSULA DE P,D&amp;I, CONSIDERANDO O EXECUTOR E A QUALIFICAÇÃO DO PROJETO OU PROGRAMA</v>
      </c>
    </row>
    <row r="3461" spans="1:10" x14ac:dyDescent="0.3">
      <c r="A3461" s="597" t="s">
        <v>25</v>
      </c>
      <c r="B3461" s="597" t="s">
        <v>242</v>
      </c>
      <c r="C3461" s="597" t="s">
        <v>2354</v>
      </c>
      <c r="D3461" s="597" t="s">
        <v>250</v>
      </c>
      <c r="E3461" s="597" t="s">
        <v>2354</v>
      </c>
      <c r="F3461" s="597" t="s">
        <v>1646</v>
      </c>
      <c r="G3461" s="597" t="s">
        <v>260</v>
      </c>
      <c r="H3461" s="598" t="str">
        <f t="shared" si="110"/>
        <v>PESQUISA EM CIÊNCIAS SOCIAIS, HUMANAS E DA VIDA;INSTITUIÇÃO CREDENCIADA;;PÚBLICA;;CAPACITACAO DE FORNECEDORES;EQUIPAMENTOS LABORATORIAIS</v>
      </c>
      <c r="I3461" s="599" t="s">
        <v>1567</v>
      </c>
      <c r="J3461" s="600" t="str">
        <f t="shared" si="111"/>
        <v>DESPESA NÃO ADMITIDA COM RECURSOS DA CLÁUSULA DE P,D&amp;I, CONSIDERANDO O EXECUTOR E A QUALIFICAÇÃO DO PROJETO OU PROGRAMA</v>
      </c>
    </row>
    <row r="3462" spans="1:10" x14ac:dyDescent="0.3">
      <c r="A3462" s="597" t="s">
        <v>25</v>
      </c>
      <c r="B3462" s="597" t="s">
        <v>242</v>
      </c>
      <c r="C3462" s="597" t="s">
        <v>2354</v>
      </c>
      <c r="D3462" s="597" t="s">
        <v>250</v>
      </c>
      <c r="E3462" s="597" t="s">
        <v>2354</v>
      </c>
      <c r="F3462" s="597" t="s">
        <v>1646</v>
      </c>
      <c r="G3462" s="597" t="s">
        <v>2052</v>
      </c>
      <c r="H3462" s="598" t="str">
        <f t="shared" si="110"/>
        <v>PESQUISA EM CIÊNCIAS SOCIAIS, HUMANAS E DA VIDA;INSTITUIÇÃO CREDENCIADA;;PÚBLICA;;CAPACITACAO DE FORNECEDORES;ESTUDOS DE VIABILIDADE TÉCNICA E ECONÔMICA</v>
      </c>
      <c r="I3462" s="599" t="s">
        <v>1567</v>
      </c>
      <c r="J3462" s="600" t="str">
        <f t="shared" si="111"/>
        <v>DESPESA NÃO ADMITIDA COM RECURSOS DA CLÁUSULA DE P,D&amp;I, CONSIDERANDO O EXECUTOR E A QUALIFICAÇÃO DO PROJETO OU PROGRAMA</v>
      </c>
    </row>
    <row r="3463" spans="1:10" x14ac:dyDescent="0.3">
      <c r="A3463" s="597" t="s">
        <v>25</v>
      </c>
      <c r="B3463" s="597" t="s">
        <v>242</v>
      </c>
      <c r="C3463" s="597" t="s">
        <v>2354</v>
      </c>
      <c r="D3463" s="597" t="s">
        <v>250</v>
      </c>
      <c r="E3463" s="597" t="s">
        <v>2354</v>
      </c>
      <c r="F3463" s="597" t="s">
        <v>1646</v>
      </c>
      <c r="G3463" s="597" t="s">
        <v>2051</v>
      </c>
      <c r="H3463" s="598" t="str">
        <f t="shared" si="110"/>
        <v>PESQUISA EM CIÊNCIAS SOCIAIS, HUMANAS E DA VIDA;INSTITUIÇÃO CREDENCIADA;;PÚBLICA;;CAPACITACAO DE FORNECEDORES;SERVIÇOS - CABEÇA DE SÉRIE E LOTE PILOTO</v>
      </c>
      <c r="I3463" s="599" t="s">
        <v>1567</v>
      </c>
      <c r="J3463" s="600" t="str">
        <f t="shared" si="111"/>
        <v>DESPESA NÃO ADMITIDA COM RECURSOS DA CLÁUSULA DE P,D&amp;I, CONSIDERANDO O EXECUTOR E A QUALIFICAÇÃO DO PROJETO OU PROGRAMA</v>
      </c>
    </row>
    <row r="3464" spans="1:10" x14ac:dyDescent="0.3">
      <c r="A3464" s="597" t="s">
        <v>25</v>
      </c>
      <c r="B3464" s="597" t="s">
        <v>242</v>
      </c>
      <c r="C3464" s="597" t="s">
        <v>2354</v>
      </c>
      <c r="D3464" s="597" t="s">
        <v>250</v>
      </c>
      <c r="E3464" s="597" t="s">
        <v>2354</v>
      </c>
      <c r="F3464" s="597" t="s">
        <v>1646</v>
      </c>
      <c r="G3464" s="597" t="s">
        <v>2054</v>
      </c>
      <c r="H3464" s="598" t="str">
        <f t="shared" si="110"/>
        <v>PESQUISA EM CIÊNCIAS SOCIAIS, HUMANAS E DA VIDA;INSTITUIÇÃO CREDENCIADA;;PÚBLICA;;CAPACITACAO DE FORNECEDORES;SERVIÇOS - OPERACIONALIZAÇÃO DE EQUIPAMENTOS</v>
      </c>
      <c r="I3464" s="599" t="s">
        <v>1567</v>
      </c>
      <c r="J3464" s="600" t="str">
        <f t="shared" si="111"/>
        <v>DESPESA NÃO ADMITIDA COM RECURSOS DA CLÁUSULA DE P,D&amp;I, CONSIDERANDO O EXECUTOR E A QUALIFICAÇÃO DO PROJETO OU PROGRAMA</v>
      </c>
    </row>
    <row r="3465" spans="1:10" x14ac:dyDescent="0.3">
      <c r="A3465" s="597" t="s">
        <v>25</v>
      </c>
      <c r="B3465" s="597" t="s">
        <v>242</v>
      </c>
      <c r="C3465" s="597" t="s">
        <v>2354</v>
      </c>
      <c r="D3465" s="597" t="s">
        <v>250</v>
      </c>
      <c r="E3465" s="597" t="s">
        <v>2354</v>
      </c>
      <c r="F3465" s="597" t="s">
        <v>2362</v>
      </c>
      <c r="G3465" s="597" t="s">
        <v>2202</v>
      </c>
      <c r="H3465" s="598" t="str">
        <f t="shared" si="110"/>
        <v>PESQUISA EM CIÊNCIAS SOCIAIS, HUMANAS E DA VIDA;INSTITUIÇÃO CREDENCIADA;;PÚBLICA;;CUSTOS DIRETOS;NA</v>
      </c>
      <c r="I3465" s="599" t="s">
        <v>1575</v>
      </c>
      <c r="J3465" s="600" t="str">
        <f t="shared" si="111"/>
        <v/>
      </c>
    </row>
    <row r="3466" spans="1:10" x14ac:dyDescent="0.3">
      <c r="A3466" s="597" t="s">
        <v>25</v>
      </c>
      <c r="B3466" s="597" t="s">
        <v>242</v>
      </c>
      <c r="C3466" s="597" t="s">
        <v>2354</v>
      </c>
      <c r="D3466" s="597" t="s">
        <v>250</v>
      </c>
      <c r="E3466" s="597" t="s">
        <v>2354</v>
      </c>
      <c r="F3466" s="597" t="s">
        <v>1643</v>
      </c>
      <c r="G3466" s="597" t="s">
        <v>2202</v>
      </c>
      <c r="H3466" s="598" t="str">
        <f t="shared" si="110"/>
        <v>PESQUISA EM CIÊNCIAS SOCIAIS, HUMANAS E DA VIDA;INSTITUIÇÃO CREDENCIADA;;PÚBLICA;;DIARIAS E AJUDA DE CUSTO;NA</v>
      </c>
      <c r="I3466" s="599" t="s">
        <v>1575</v>
      </c>
      <c r="J3466" s="600" t="str">
        <f t="shared" si="111"/>
        <v/>
      </c>
    </row>
    <row r="3467" spans="1:10" x14ac:dyDescent="0.3">
      <c r="A3467" s="597" t="s">
        <v>25</v>
      </c>
      <c r="B3467" s="597" t="s">
        <v>242</v>
      </c>
      <c r="C3467" s="597" t="s">
        <v>2354</v>
      </c>
      <c r="D3467" s="597" t="s">
        <v>250</v>
      </c>
      <c r="E3467" s="597" t="s">
        <v>2354</v>
      </c>
      <c r="F3467" s="597" t="s">
        <v>1645</v>
      </c>
      <c r="G3467" s="597" t="s">
        <v>2361</v>
      </c>
      <c r="H3467" s="598" t="str">
        <f t="shared" si="110"/>
        <v>PESQUISA EM CIÊNCIAS SOCIAIS, HUMANAS E DA VIDA;INSTITUIÇÃO CREDENCIADA;;PÚBLICA;;EQUIPAMENTO E MATERIAL PERMANENTE;EQUIPAMENTO</v>
      </c>
      <c r="I3467" s="599" t="s">
        <v>1575</v>
      </c>
      <c r="J3467" s="600" t="str">
        <f t="shared" si="111"/>
        <v/>
      </c>
    </row>
    <row r="3468" spans="1:10" x14ac:dyDescent="0.3">
      <c r="A3468" s="597" t="s">
        <v>25</v>
      </c>
      <c r="B3468" s="597" t="s">
        <v>242</v>
      </c>
      <c r="C3468" s="597" t="s">
        <v>2354</v>
      </c>
      <c r="D3468" s="597" t="s">
        <v>250</v>
      </c>
      <c r="E3468" s="597" t="s">
        <v>2354</v>
      </c>
      <c r="F3468" s="597" t="s">
        <v>1645</v>
      </c>
      <c r="G3468" s="597" t="s">
        <v>1248</v>
      </c>
      <c r="H3468" s="598" t="str">
        <f t="shared" si="110"/>
        <v>PESQUISA EM CIÊNCIAS SOCIAIS, HUMANAS E DA VIDA;INSTITUIÇÃO CREDENCIADA;;PÚBLICA;;EQUIPAMENTO E MATERIAL PERMANENTE;MATERIAL PERMANENTE</v>
      </c>
      <c r="I3468" s="599" t="s">
        <v>1575</v>
      </c>
      <c r="J3468" s="600" t="str">
        <f t="shared" si="111"/>
        <v/>
      </c>
    </row>
    <row r="3469" spans="1:10" x14ac:dyDescent="0.3">
      <c r="A3469" s="597" t="s">
        <v>25</v>
      </c>
      <c r="B3469" s="597" t="s">
        <v>242</v>
      </c>
      <c r="C3469" s="597" t="s">
        <v>2354</v>
      </c>
      <c r="D3469" s="597" t="s">
        <v>250</v>
      </c>
      <c r="E3469" s="597" t="s">
        <v>2354</v>
      </c>
      <c r="F3469" s="597" t="s">
        <v>448</v>
      </c>
      <c r="G3469" s="597" t="s">
        <v>2062</v>
      </c>
      <c r="H3469" s="598" t="str">
        <f t="shared" si="110"/>
        <v>PESQUISA EM CIÊNCIAS SOCIAIS, HUMANAS E DA VIDA;INSTITUIÇÃO CREDENCIADA;;PÚBLICA;;EQUIPE;BOLSA - ALUNO DE GRADUAÇÃO OU PÓS-GRADUAÇÃO</v>
      </c>
      <c r="I3469" s="599" t="s">
        <v>1575</v>
      </c>
      <c r="J3469" s="600" t="str">
        <f t="shared" si="111"/>
        <v/>
      </c>
    </row>
    <row r="3470" spans="1:10" x14ac:dyDescent="0.3">
      <c r="A3470" s="597" t="s">
        <v>25</v>
      </c>
      <c r="B3470" s="597" t="s">
        <v>242</v>
      </c>
      <c r="C3470" s="597" t="s">
        <v>2354</v>
      </c>
      <c r="D3470" s="597" t="s">
        <v>250</v>
      </c>
      <c r="E3470" s="597" t="s">
        <v>2354</v>
      </c>
      <c r="F3470" s="597" t="s">
        <v>448</v>
      </c>
      <c r="G3470" s="597" t="s">
        <v>2061</v>
      </c>
      <c r="H3470" s="598" t="str">
        <f t="shared" si="110"/>
        <v>PESQUISA EM CIÊNCIAS SOCIAIS, HUMANAS E DA VIDA;INSTITUIÇÃO CREDENCIADA;;PÚBLICA;;EQUIPE;BOLSA - DOCENTE OU PESQUISADOR DA INSTITUIÇÃO</v>
      </c>
      <c r="I3470" s="599" t="s">
        <v>1575</v>
      </c>
      <c r="J3470" s="600" t="str">
        <f t="shared" si="111"/>
        <v/>
      </c>
    </row>
    <row r="3471" spans="1:10" x14ac:dyDescent="0.3">
      <c r="A3471" s="597" t="s">
        <v>25</v>
      </c>
      <c r="B3471" s="597" t="s">
        <v>242</v>
      </c>
      <c r="C3471" s="597" t="s">
        <v>2354</v>
      </c>
      <c r="D3471" s="597" t="s">
        <v>250</v>
      </c>
      <c r="E3471" s="597" t="s">
        <v>2354</v>
      </c>
      <c r="F3471" s="597" t="s">
        <v>448</v>
      </c>
      <c r="G3471" s="597" t="s">
        <v>2063</v>
      </c>
      <c r="H3471" s="598" t="str">
        <f t="shared" si="110"/>
        <v>PESQUISA EM CIÊNCIAS SOCIAIS, HUMANAS E DA VIDA;INSTITUIÇÃO CREDENCIADA;;PÚBLICA;;EQUIPE;BOLSA - PESQUISADOR VISITANTE</v>
      </c>
      <c r="I3471" s="599" t="s">
        <v>1575</v>
      </c>
      <c r="J3471" s="600" t="str">
        <f t="shared" si="111"/>
        <v/>
      </c>
    </row>
    <row r="3472" spans="1:10" x14ac:dyDescent="0.3">
      <c r="A3472" s="597" t="s">
        <v>25</v>
      </c>
      <c r="B3472" s="597" t="s">
        <v>242</v>
      </c>
      <c r="C3472" s="597" t="s">
        <v>2354</v>
      </c>
      <c r="D3472" s="597" t="s">
        <v>250</v>
      </c>
      <c r="E3472" s="597" t="s">
        <v>2354</v>
      </c>
      <c r="F3472" s="597" t="s">
        <v>448</v>
      </c>
      <c r="G3472" s="597" t="s">
        <v>1641</v>
      </c>
      <c r="H3472" s="598" t="str">
        <f t="shared" si="110"/>
        <v>PESQUISA EM CIÊNCIAS SOCIAIS, HUMANAS E DA VIDA;INSTITUIÇÃO CREDENCIADA;;PÚBLICA;;EQUIPE;REMUNERAÇÃO DIRETA</v>
      </c>
      <c r="I3472" s="599" t="s">
        <v>1575</v>
      </c>
      <c r="J3472" s="600" t="str">
        <f t="shared" si="111"/>
        <v/>
      </c>
    </row>
    <row r="3473" spans="1:10" x14ac:dyDescent="0.3">
      <c r="A3473" s="597" t="s">
        <v>25</v>
      </c>
      <c r="B3473" s="597" t="s">
        <v>242</v>
      </c>
      <c r="C3473" s="597" t="s">
        <v>2354</v>
      </c>
      <c r="D3473" s="597" t="s">
        <v>250</v>
      </c>
      <c r="E3473" s="597" t="s">
        <v>2354</v>
      </c>
      <c r="F3473" s="597" t="s">
        <v>1642</v>
      </c>
      <c r="G3473" s="597" t="s">
        <v>2202</v>
      </c>
      <c r="H3473" s="598" t="str">
        <f t="shared" si="110"/>
        <v>PESQUISA EM CIÊNCIAS SOCIAIS, HUMANAS E DA VIDA;INSTITUIÇÃO CREDENCIADA;;PÚBLICA;;MATERIAL DE CONSUMO;NA</v>
      </c>
      <c r="I3473" s="599" t="s">
        <v>1575</v>
      </c>
      <c r="J3473" s="600" t="str">
        <f t="shared" si="111"/>
        <v/>
      </c>
    </row>
    <row r="3474" spans="1:10" x14ac:dyDescent="0.3">
      <c r="A3474" s="597" t="s">
        <v>25</v>
      </c>
      <c r="B3474" s="597" t="s">
        <v>242</v>
      </c>
      <c r="C3474" s="597" t="s">
        <v>2354</v>
      </c>
      <c r="D3474" s="597" t="s">
        <v>250</v>
      </c>
      <c r="E3474" s="597" t="s">
        <v>2354</v>
      </c>
      <c r="F3474" s="597" t="s">
        <v>1644</v>
      </c>
      <c r="G3474" s="597" t="s">
        <v>2066</v>
      </c>
      <c r="H3474" s="598" t="str">
        <f t="shared" si="110"/>
        <v>PESQUISA EM CIÊNCIAS SOCIAIS, HUMANAS E DA VIDA;INSTITUIÇÃO CREDENCIADA;;PÚBLICA;;OBRAS E INSTALACOES;AMPLIAÇÃO DE ÁREA DE EDIFICAÇÃO</v>
      </c>
      <c r="I3474" s="599" t="s">
        <v>1567</v>
      </c>
      <c r="J3474" s="600" t="str">
        <f t="shared" si="111"/>
        <v>DESPESA NÃO ADMITIDA COM RECURSOS DA CLÁUSULA DE P,D&amp;I, CONSIDERANDO O EXECUTOR E A QUALIFICAÇÃO DO PROJETO OU PROGRAMA</v>
      </c>
    </row>
    <row r="3475" spans="1:10" x14ac:dyDescent="0.3">
      <c r="A3475" s="597" t="s">
        <v>25</v>
      </c>
      <c r="B3475" s="597" t="s">
        <v>242</v>
      </c>
      <c r="C3475" s="597" t="s">
        <v>2354</v>
      </c>
      <c r="D3475" s="597" t="s">
        <v>250</v>
      </c>
      <c r="E3475" s="597" t="s">
        <v>2354</v>
      </c>
      <c r="F3475" s="597" t="s">
        <v>1644</v>
      </c>
      <c r="G3475" s="597" t="s">
        <v>258</v>
      </c>
      <c r="H3475" s="598" t="str">
        <f t="shared" si="110"/>
        <v>PESQUISA EM CIÊNCIAS SOCIAIS, HUMANAS E DA VIDA;INSTITUIÇÃO CREDENCIADA;;PÚBLICA;;OBRAS E INSTALACOES;CONSTRUÇÃO DE NOVA EDIFICAÇÃO</v>
      </c>
      <c r="I3475" s="599" t="s">
        <v>1567</v>
      </c>
      <c r="J3475" s="600" t="str">
        <f t="shared" si="111"/>
        <v>DESPESA NÃO ADMITIDA COM RECURSOS DA CLÁUSULA DE P,D&amp;I, CONSIDERANDO O EXECUTOR E A QUALIFICAÇÃO DO PROJETO OU PROGRAMA</v>
      </c>
    </row>
    <row r="3476" spans="1:10" x14ac:dyDescent="0.3">
      <c r="A3476" s="597" t="s">
        <v>25</v>
      </c>
      <c r="B3476" s="597" t="s">
        <v>242</v>
      </c>
      <c r="C3476" s="597" t="s">
        <v>2354</v>
      </c>
      <c r="D3476" s="597" t="s">
        <v>250</v>
      </c>
      <c r="E3476" s="597" t="s">
        <v>2354</v>
      </c>
      <c r="F3476" s="597" t="s">
        <v>1644</v>
      </c>
      <c r="G3476" s="597" t="s">
        <v>2067</v>
      </c>
      <c r="H3476" s="598" t="str">
        <f t="shared" si="110"/>
        <v>PESQUISA EM CIÊNCIAS SOCIAIS, HUMANAS E DA VIDA;INSTITUIÇÃO CREDENCIADA;;PÚBLICA;;OBRAS E INSTALACOES;PROJETO EXECUTIVO E ESTUDOS TÉCNICOS</v>
      </c>
      <c r="I3476" s="599" t="s">
        <v>1575</v>
      </c>
      <c r="J3476" s="600" t="str">
        <f t="shared" si="111"/>
        <v/>
      </c>
    </row>
    <row r="3477" spans="1:10" x14ac:dyDescent="0.3">
      <c r="A3477" s="597" t="s">
        <v>25</v>
      </c>
      <c r="B3477" s="597" t="s">
        <v>242</v>
      </c>
      <c r="C3477" s="597" t="s">
        <v>2354</v>
      </c>
      <c r="D3477" s="597" t="s">
        <v>250</v>
      </c>
      <c r="E3477" s="597" t="s">
        <v>2354</v>
      </c>
      <c r="F3477" s="597" t="s">
        <v>1644</v>
      </c>
      <c r="G3477" s="597" t="s">
        <v>219</v>
      </c>
      <c r="H3477" s="598" t="str">
        <f t="shared" si="110"/>
        <v>PESQUISA EM CIÊNCIAS SOCIAIS, HUMANAS E DA VIDA;INSTITUIÇÃO CREDENCIADA;;PÚBLICA;;OBRAS E INSTALACOES;REFORMA DE EDIFICAÇÃO</v>
      </c>
      <c r="I3477" s="599" t="s">
        <v>1575</v>
      </c>
      <c r="J3477" s="600" t="str">
        <f t="shared" si="111"/>
        <v/>
      </c>
    </row>
    <row r="3478" spans="1:10" x14ac:dyDescent="0.3">
      <c r="A3478" s="597" t="s">
        <v>25</v>
      </c>
      <c r="B3478" s="597" t="s">
        <v>242</v>
      </c>
      <c r="C3478" s="597" t="s">
        <v>2354</v>
      </c>
      <c r="D3478" s="597" t="s">
        <v>250</v>
      </c>
      <c r="E3478" s="597" t="s">
        <v>2354</v>
      </c>
      <c r="F3478" s="597" t="s">
        <v>1644</v>
      </c>
      <c r="G3478" s="597" t="s">
        <v>2065</v>
      </c>
      <c r="H3478" s="598" t="str">
        <f t="shared" si="110"/>
        <v>PESQUISA EM CIÊNCIAS SOCIAIS, HUMANAS E DA VIDA;INSTITUIÇÃO CREDENCIADA;;PÚBLICA;;OBRAS E INSTALACOES;SERVIÇO TÉCNICO DE APOIO - INFRAESTRUTURA</v>
      </c>
      <c r="I3478" s="599" t="s">
        <v>1575</v>
      </c>
      <c r="J3478" s="600" t="str">
        <f t="shared" si="111"/>
        <v/>
      </c>
    </row>
    <row r="3479" spans="1:10" x14ac:dyDescent="0.3">
      <c r="A3479" s="597" t="s">
        <v>25</v>
      </c>
      <c r="B3479" s="597" t="s">
        <v>242</v>
      </c>
      <c r="C3479" s="597" t="s">
        <v>2354</v>
      </c>
      <c r="D3479" s="597" t="s">
        <v>250</v>
      </c>
      <c r="E3479" s="597" t="s">
        <v>2354</v>
      </c>
      <c r="F3479" s="597" t="s">
        <v>10</v>
      </c>
      <c r="G3479" s="597" t="s">
        <v>1649</v>
      </c>
      <c r="H3479" s="598" t="str">
        <f t="shared" si="110"/>
        <v>PESQUISA EM CIÊNCIAS SOCIAIS, HUMANAS E DA VIDA;INSTITUIÇÃO CREDENCIADA;;PÚBLICA;;OUTRAS DESPESAS;DESPESA DE IMPORTACAO</v>
      </c>
      <c r="I3479" s="599" t="s">
        <v>1575</v>
      </c>
      <c r="J3479" s="600" t="str">
        <f t="shared" si="111"/>
        <v/>
      </c>
    </row>
    <row r="3480" spans="1:10" x14ac:dyDescent="0.3">
      <c r="A3480" s="597" t="s">
        <v>25</v>
      </c>
      <c r="B3480" s="597" t="s">
        <v>242</v>
      </c>
      <c r="C3480" s="597" t="s">
        <v>2354</v>
      </c>
      <c r="D3480" s="597" t="s">
        <v>250</v>
      </c>
      <c r="E3480" s="597" t="s">
        <v>2354</v>
      </c>
      <c r="F3480" s="597" t="s">
        <v>10</v>
      </c>
      <c r="G3480" s="597" t="s">
        <v>1650</v>
      </c>
      <c r="H3480" s="598" t="str">
        <f t="shared" si="110"/>
        <v>PESQUISA EM CIÊNCIAS SOCIAIS, HUMANAS E DA VIDA;INSTITUIÇÃO CREDENCIADA;;PÚBLICA;;OUTRAS DESPESAS;DESPESA OPERACIONAL E ADMINISTRATIVA</v>
      </c>
      <c r="I3480" s="599" t="s">
        <v>1575</v>
      </c>
      <c r="J3480" s="600" t="str">
        <f t="shared" si="111"/>
        <v/>
      </c>
    </row>
    <row r="3481" spans="1:10" x14ac:dyDescent="0.3">
      <c r="A3481" s="597" t="s">
        <v>25</v>
      </c>
      <c r="B3481" s="597" t="s">
        <v>242</v>
      </c>
      <c r="C3481" s="597" t="s">
        <v>2354</v>
      </c>
      <c r="D3481" s="597" t="s">
        <v>250</v>
      </c>
      <c r="E3481" s="597" t="s">
        <v>2354</v>
      </c>
      <c r="F3481" s="597" t="s">
        <v>10</v>
      </c>
      <c r="G3481" s="597" t="s">
        <v>277</v>
      </c>
      <c r="H3481" s="598" t="str">
        <f t="shared" si="110"/>
        <v>PESQUISA EM CIÊNCIAS SOCIAIS, HUMANAS E DA VIDA;INSTITUIÇÃO CREDENCIADA;;PÚBLICA;;OUTRAS DESPESAS;RESSARCIMENTO DE CUSTOS INDIRETOS</v>
      </c>
      <c r="I3481" s="599" t="s">
        <v>1575</v>
      </c>
      <c r="J3481" s="600" t="str">
        <f t="shared" si="111"/>
        <v/>
      </c>
    </row>
    <row r="3482" spans="1:10" x14ac:dyDescent="0.3">
      <c r="A3482" s="597" t="s">
        <v>25</v>
      </c>
      <c r="B3482" s="597" t="s">
        <v>242</v>
      </c>
      <c r="C3482" s="597" t="s">
        <v>2354</v>
      </c>
      <c r="D3482" s="597" t="s">
        <v>250</v>
      </c>
      <c r="E3482" s="597" t="s">
        <v>2354</v>
      </c>
      <c r="F3482" s="597" t="s">
        <v>317</v>
      </c>
      <c r="G3482" s="597" t="s">
        <v>2060</v>
      </c>
      <c r="H3482" s="598" t="str">
        <f t="shared" si="110"/>
        <v>PESQUISA EM CIÊNCIAS SOCIAIS, HUMANAS E DA VIDA;INSTITUIÇÃO CREDENCIADA;;PÚBLICA;;OUTROS BENS E DIREITOS;DADO GEOLÓGICO, GEOQUÍMICO OU GEOFÍSICO PÚBLICO</v>
      </c>
      <c r="I3482" s="599" t="s">
        <v>1575</v>
      </c>
      <c r="J3482" s="600" t="str">
        <f t="shared" si="111"/>
        <v/>
      </c>
    </row>
    <row r="3483" spans="1:10" x14ac:dyDescent="0.3">
      <c r="A3483" s="597" t="s">
        <v>25</v>
      </c>
      <c r="B3483" s="597" t="s">
        <v>242</v>
      </c>
      <c r="C3483" s="597" t="s">
        <v>2354</v>
      </c>
      <c r="D3483" s="597" t="s">
        <v>250</v>
      </c>
      <c r="E3483" s="597" t="s">
        <v>2354</v>
      </c>
      <c r="F3483" s="597" t="s">
        <v>317</v>
      </c>
      <c r="G3483" s="597" t="s">
        <v>220</v>
      </c>
      <c r="H3483" s="598" t="str">
        <f t="shared" si="110"/>
        <v>PESQUISA EM CIÊNCIAS SOCIAIS, HUMANAS E DA VIDA;INSTITUIÇÃO CREDENCIADA;;PÚBLICA;;OUTROS BENS E DIREITOS;DADO NÃO REGULADO PELA ANP</v>
      </c>
      <c r="I3483" s="599" t="s">
        <v>1575</v>
      </c>
      <c r="J3483" s="600" t="str">
        <f t="shared" si="111"/>
        <v/>
      </c>
    </row>
    <row r="3484" spans="1:10" x14ac:dyDescent="0.3">
      <c r="A3484" s="597" t="s">
        <v>25</v>
      </c>
      <c r="B3484" s="597" t="s">
        <v>242</v>
      </c>
      <c r="C3484" s="597" t="s">
        <v>2354</v>
      </c>
      <c r="D3484" s="597" t="s">
        <v>250</v>
      </c>
      <c r="E3484" s="597" t="s">
        <v>2354</v>
      </c>
      <c r="F3484" s="597" t="s">
        <v>317</v>
      </c>
      <c r="G3484" s="597" t="s">
        <v>215</v>
      </c>
      <c r="H3484" s="598" t="str">
        <f t="shared" si="110"/>
        <v>PESQUISA EM CIÊNCIAS SOCIAIS, HUMANAS E DA VIDA;INSTITUIÇÃO CREDENCIADA;;PÚBLICA;;OUTROS BENS E DIREITOS;MATERIAL BIBLIOGRÁFICO</v>
      </c>
      <c r="I3484" s="599" t="s">
        <v>1575</v>
      </c>
      <c r="J3484" s="600" t="str">
        <f t="shared" si="111"/>
        <v/>
      </c>
    </row>
    <row r="3485" spans="1:10" x14ac:dyDescent="0.3">
      <c r="A3485" s="597" t="s">
        <v>25</v>
      </c>
      <c r="B3485" s="597" t="s">
        <v>242</v>
      </c>
      <c r="C3485" s="597" t="s">
        <v>2354</v>
      </c>
      <c r="D3485" s="597" t="s">
        <v>250</v>
      </c>
      <c r="E3485" s="597" t="s">
        <v>2354</v>
      </c>
      <c r="F3485" s="597" t="s">
        <v>317</v>
      </c>
      <c r="G3485" s="597" t="s">
        <v>2068</v>
      </c>
      <c r="H3485" s="598" t="str">
        <f t="shared" si="110"/>
        <v>PESQUISA EM CIÊNCIAS SOCIAIS, HUMANAS E DA VIDA;INSTITUIÇÃO CREDENCIADA;;PÚBLICA;;OUTROS BENS E DIREITOS;OUTRO (ESPECIFIQUE)</v>
      </c>
      <c r="I3485" s="599" t="s">
        <v>1575</v>
      </c>
      <c r="J3485" s="600" t="str">
        <f t="shared" si="111"/>
        <v/>
      </c>
    </row>
    <row r="3486" spans="1:10" x14ac:dyDescent="0.3">
      <c r="A3486" s="597" t="s">
        <v>25</v>
      </c>
      <c r="B3486" s="597" t="s">
        <v>242</v>
      </c>
      <c r="C3486" s="597" t="s">
        <v>2354</v>
      </c>
      <c r="D3486" s="597" t="s">
        <v>250</v>
      </c>
      <c r="E3486" s="597" t="s">
        <v>2354</v>
      </c>
      <c r="F3486" s="597" t="s">
        <v>317</v>
      </c>
      <c r="G3486" s="597" t="s">
        <v>321</v>
      </c>
      <c r="H3486" s="598" t="str">
        <f t="shared" si="110"/>
        <v>PESQUISA EM CIÊNCIAS SOCIAIS, HUMANAS E DA VIDA;INSTITUIÇÃO CREDENCIADA;;PÚBLICA;;OUTROS BENS E DIREITOS;SOFTWARE</v>
      </c>
      <c r="I3486" s="599" t="s">
        <v>1575</v>
      </c>
      <c r="J3486" s="600" t="str">
        <f t="shared" si="111"/>
        <v/>
      </c>
    </row>
    <row r="3487" spans="1:10" x14ac:dyDescent="0.3">
      <c r="A3487" s="597" t="s">
        <v>25</v>
      </c>
      <c r="B3487" s="597" t="s">
        <v>242</v>
      </c>
      <c r="C3487" s="597" t="s">
        <v>2354</v>
      </c>
      <c r="D3487" s="597" t="s">
        <v>250</v>
      </c>
      <c r="E3487" s="597" t="s">
        <v>2354</v>
      </c>
      <c r="F3487" s="597" t="s">
        <v>409</v>
      </c>
      <c r="G3487" s="597" t="s">
        <v>2202</v>
      </c>
      <c r="H3487" s="598" t="str">
        <f t="shared" si="110"/>
        <v>PESQUISA EM CIÊNCIAS SOCIAIS, HUMANAS E DA VIDA;INSTITUIÇÃO CREDENCIADA;;PÚBLICA;;PASSAGENS;NA</v>
      </c>
      <c r="I3487" s="599" t="s">
        <v>1575</v>
      </c>
      <c r="J3487" s="600" t="str">
        <f t="shared" si="111"/>
        <v/>
      </c>
    </row>
    <row r="3488" spans="1:10" x14ac:dyDescent="0.3">
      <c r="A3488" s="597" t="s">
        <v>25</v>
      </c>
      <c r="B3488" s="597" t="s">
        <v>242</v>
      </c>
      <c r="C3488" s="597" t="s">
        <v>2354</v>
      </c>
      <c r="D3488" s="597" t="s">
        <v>250</v>
      </c>
      <c r="E3488" s="597" t="s">
        <v>2354</v>
      </c>
      <c r="F3488" s="597" t="s">
        <v>1705</v>
      </c>
      <c r="G3488" s="597" t="s">
        <v>2058</v>
      </c>
      <c r="H3488" s="598" t="str">
        <f t="shared" si="110"/>
        <v>PESQUISA EM CIÊNCIAS SOCIAIS, HUMANAS E DA VIDA;INSTITUIÇÃO CREDENCIADA;;PÚBLICA;;PROTOTIPO;MATERIAL OU COMPONENTE - PROTÓTIPO OU UNIDADE PILOTO</v>
      </c>
      <c r="I3488" s="599" t="s">
        <v>1575</v>
      </c>
      <c r="J3488" s="600" t="str">
        <f t="shared" si="111"/>
        <v/>
      </c>
    </row>
    <row r="3489" spans="1:10" x14ac:dyDescent="0.3">
      <c r="A3489" s="597" t="s">
        <v>25</v>
      </c>
      <c r="B3489" s="597" t="s">
        <v>242</v>
      </c>
      <c r="C3489" s="597" t="s">
        <v>2354</v>
      </c>
      <c r="D3489" s="597" t="s">
        <v>250</v>
      </c>
      <c r="E3489" s="597" t="s">
        <v>2354</v>
      </c>
      <c r="F3489" s="597" t="s">
        <v>1705</v>
      </c>
      <c r="G3489" s="597" t="s">
        <v>2059</v>
      </c>
      <c r="H3489" s="598" t="str">
        <f t="shared" si="110"/>
        <v>PESQUISA EM CIÊNCIAS SOCIAIS, HUMANAS E DA VIDA;INSTITUIÇÃO CREDENCIADA;;PÚBLICA;;PROTOTIPO;SERVIÇO DE TERCEIRO - PROTÓTIPO OU UNIDADE PILOTO</v>
      </c>
      <c r="I3489" s="599" t="s">
        <v>1575</v>
      </c>
      <c r="J3489" s="600" t="str">
        <f t="shared" si="111"/>
        <v/>
      </c>
    </row>
    <row r="3490" spans="1:10" x14ac:dyDescent="0.3">
      <c r="A3490" s="597" t="s">
        <v>25</v>
      </c>
      <c r="B3490" s="597" t="s">
        <v>242</v>
      </c>
      <c r="C3490" s="597" t="s">
        <v>2354</v>
      </c>
      <c r="D3490" s="597" t="s">
        <v>250</v>
      </c>
      <c r="E3490" s="597" t="s">
        <v>2354</v>
      </c>
      <c r="F3490" s="597" t="s">
        <v>303</v>
      </c>
      <c r="G3490" s="597" t="s">
        <v>1647</v>
      </c>
      <c r="H3490" s="598" t="str">
        <f t="shared" si="110"/>
        <v>PESQUISA EM CIÊNCIAS SOCIAIS, HUMANAS E DA VIDA;INSTITUIÇÃO CREDENCIADA;;PÚBLICA;;RECURSOS HUMANOS;BOLSA</v>
      </c>
      <c r="I3490" s="599" t="s">
        <v>1567</v>
      </c>
      <c r="J3490" s="600" t="str">
        <f t="shared" si="111"/>
        <v>DESPESA NÃO ADMITIDA COM RECURSOS DA CLÁUSULA DE P,D&amp;I, CONSIDERANDO O EXECUTOR E A QUALIFICAÇÃO DO PROJETO OU PROGRAMA</v>
      </c>
    </row>
    <row r="3491" spans="1:10" x14ac:dyDescent="0.3">
      <c r="A3491" s="597" t="s">
        <v>25</v>
      </c>
      <c r="B3491" s="597" t="s">
        <v>242</v>
      </c>
      <c r="C3491" s="597" t="s">
        <v>2354</v>
      </c>
      <c r="D3491" s="597" t="s">
        <v>250</v>
      </c>
      <c r="E3491" s="597" t="s">
        <v>2354</v>
      </c>
      <c r="F3491" s="597" t="s">
        <v>303</v>
      </c>
      <c r="G3491" s="597" t="s">
        <v>270</v>
      </c>
      <c r="H3491" s="598" t="str">
        <f t="shared" si="110"/>
        <v>PESQUISA EM CIÊNCIAS SOCIAIS, HUMANAS E DA VIDA;INSTITUIÇÃO CREDENCIADA;;PÚBLICA;;RECURSOS HUMANOS;TAXA DE BANCADA</v>
      </c>
      <c r="I3491" s="599" t="s">
        <v>1567</v>
      </c>
      <c r="J3491" s="600" t="str">
        <f t="shared" si="111"/>
        <v>DESPESA NÃO ADMITIDA COM RECURSOS DA CLÁUSULA DE P,D&amp;I, CONSIDERANDO O EXECUTOR E A QUALIFICAÇÃO DO PROJETO OU PROGRAMA</v>
      </c>
    </row>
    <row r="3492" spans="1:10" x14ac:dyDescent="0.3">
      <c r="A3492" s="597" t="s">
        <v>25</v>
      </c>
      <c r="B3492" s="597" t="s">
        <v>242</v>
      </c>
      <c r="C3492" s="597" t="s">
        <v>2354</v>
      </c>
      <c r="D3492" s="597" t="s">
        <v>250</v>
      </c>
      <c r="E3492" s="597" t="s">
        <v>2354</v>
      </c>
      <c r="F3492" s="597" t="s">
        <v>2357</v>
      </c>
      <c r="G3492" s="597" t="s">
        <v>232</v>
      </c>
      <c r="H3492" s="598" t="str">
        <f t="shared" si="110"/>
        <v>PESQUISA EM CIÊNCIAS SOCIAIS, HUMANAS E DA VIDA;INSTITUIÇÃO CREDENCIADA;;PÚBLICA;;SERVICOS;OUTRO SERVIÇO DE APOIO</v>
      </c>
      <c r="I3492" s="599" t="s">
        <v>1575</v>
      </c>
      <c r="J3492" s="600" t="str">
        <f t="shared" si="111"/>
        <v/>
      </c>
    </row>
    <row r="3493" spans="1:10" x14ac:dyDescent="0.3">
      <c r="A3493" s="597" t="s">
        <v>25</v>
      </c>
      <c r="B3493" s="597" t="s">
        <v>242</v>
      </c>
      <c r="C3493" s="597" t="s">
        <v>2354</v>
      </c>
      <c r="D3493" s="597" t="s">
        <v>250</v>
      </c>
      <c r="E3493" s="597" t="s">
        <v>2354</v>
      </c>
      <c r="F3493" s="597" t="s">
        <v>2357</v>
      </c>
      <c r="G3493" s="597" t="s">
        <v>221</v>
      </c>
      <c r="H3493" s="598" t="str">
        <f t="shared" si="110"/>
        <v>PESQUISA EM CIÊNCIAS SOCIAIS, HUMANAS E DA VIDA;INSTITUIÇÃO CREDENCIADA;;PÚBLICA;;SERVICOS;PERFURAÇÃO DE POÇO ESTRATIGRÁFICO</v>
      </c>
      <c r="I3493" s="599" t="s">
        <v>1567</v>
      </c>
      <c r="J3493" s="600" t="str">
        <f t="shared" si="111"/>
        <v>DESPESA NÃO ADMITIDA COM RECURSOS DA CLÁUSULA DE P,D&amp;I, CONSIDERANDO O EXECUTOR E A QUALIFICAÇÃO DO PROJETO OU PROGRAMA</v>
      </c>
    </row>
    <row r="3494" spans="1:10" x14ac:dyDescent="0.3">
      <c r="A3494" s="597" t="s">
        <v>25</v>
      </c>
      <c r="B3494" s="597" t="s">
        <v>242</v>
      </c>
      <c r="C3494" s="597" t="s">
        <v>2354</v>
      </c>
      <c r="D3494" s="597" t="s">
        <v>250</v>
      </c>
      <c r="E3494" s="597" t="s">
        <v>2354</v>
      </c>
      <c r="F3494" s="597" t="s">
        <v>2357</v>
      </c>
      <c r="G3494" s="597" t="s">
        <v>2055</v>
      </c>
      <c r="H3494" s="598" t="str">
        <f t="shared" si="110"/>
        <v>PESQUISA EM CIÊNCIAS SOCIAIS, HUMANAS E DA VIDA;INSTITUIÇÃO CREDENCIADA;;PÚBLICA;;SERVICOS;SERVIÇO DE APOIO PARA AQUISIÇÃO DE DADOS</v>
      </c>
      <c r="I3494" s="599" t="s">
        <v>1567</v>
      </c>
      <c r="J3494" s="600" t="str">
        <f t="shared" si="111"/>
        <v>DESPESA NÃO ADMITIDA COM RECURSOS DA CLÁUSULA DE P,D&amp;I, CONSIDERANDO O EXECUTOR E A QUALIFICAÇÃO DO PROJETO OU PROGRAMA</v>
      </c>
    </row>
    <row r="3495" spans="1:10" x14ac:dyDescent="0.3">
      <c r="A3495" s="597" t="s">
        <v>25</v>
      </c>
      <c r="B3495" s="597" t="s">
        <v>242</v>
      </c>
      <c r="C3495" s="597" t="s">
        <v>2354</v>
      </c>
      <c r="D3495" s="597" t="s">
        <v>250</v>
      </c>
      <c r="E3495" s="597" t="s">
        <v>2354</v>
      </c>
      <c r="F3495" s="597" t="s">
        <v>2357</v>
      </c>
      <c r="G3495" s="597" t="s">
        <v>230</v>
      </c>
      <c r="H3495" s="598" t="str">
        <f t="shared" si="110"/>
        <v>PESQUISA EM CIÊNCIAS SOCIAIS, HUMANAS E DA VIDA;INSTITUIÇÃO CREDENCIADA;;PÚBLICA;;SERVICOS;SERVIÇO DE EDITORAÇÃO E IMPRESSÃO</v>
      </c>
      <c r="I3495" s="599" t="s">
        <v>1575</v>
      </c>
      <c r="J3495" s="600" t="str">
        <f t="shared" si="111"/>
        <v/>
      </c>
    </row>
    <row r="3496" spans="1:10" x14ac:dyDescent="0.3">
      <c r="A3496" s="597" t="s">
        <v>25</v>
      </c>
      <c r="B3496" s="597" t="s">
        <v>242</v>
      </c>
      <c r="C3496" s="597" t="s">
        <v>2354</v>
      </c>
      <c r="D3496" s="597" t="s">
        <v>250</v>
      </c>
      <c r="E3496" s="597" t="s">
        <v>2354</v>
      </c>
      <c r="F3496" s="597" t="s">
        <v>2357</v>
      </c>
      <c r="G3496" s="597" t="s">
        <v>231</v>
      </c>
      <c r="H3496" s="598" t="str">
        <f t="shared" si="110"/>
        <v>PESQUISA EM CIÊNCIAS SOCIAIS, HUMANAS E DA VIDA;INSTITUIÇÃO CREDENCIADA;;PÚBLICA;;SERVICOS;SERVIÇO DE LOCOMOÇÃO E TRANSPORTE</v>
      </c>
      <c r="I3496" s="599" t="s">
        <v>1575</v>
      </c>
      <c r="J3496" s="600" t="str">
        <f t="shared" si="111"/>
        <v/>
      </c>
    </row>
    <row r="3497" spans="1:10" x14ac:dyDescent="0.3">
      <c r="A3497" s="597" t="s">
        <v>25</v>
      </c>
      <c r="B3497" s="597" t="s">
        <v>242</v>
      </c>
      <c r="C3497" s="597" t="s">
        <v>2354</v>
      </c>
      <c r="D3497" s="597" t="s">
        <v>250</v>
      </c>
      <c r="E3497" s="597" t="s">
        <v>2354</v>
      </c>
      <c r="F3497" s="597" t="s">
        <v>2357</v>
      </c>
      <c r="G3497" s="597" t="s">
        <v>2358</v>
      </c>
      <c r="H3497" s="598" t="str">
        <f t="shared" si="110"/>
        <v>PESQUISA EM CIÊNCIAS SOCIAIS, HUMANAS E DA VIDA;INSTITUIÇÃO CREDENCIADA;;PÚBLICA;;SERVICOS;SERVIÇO DE MANUTENÇÃO</v>
      </c>
      <c r="I3497" s="599" t="s">
        <v>1575</v>
      </c>
      <c r="J3497" s="600" t="str">
        <f t="shared" si="111"/>
        <v/>
      </c>
    </row>
    <row r="3498" spans="1:10" x14ac:dyDescent="0.3">
      <c r="A3498" s="597" t="s">
        <v>25</v>
      </c>
      <c r="B3498" s="597" t="s">
        <v>242</v>
      </c>
      <c r="C3498" s="597" t="s">
        <v>2354</v>
      </c>
      <c r="D3498" s="597" t="s">
        <v>250</v>
      </c>
      <c r="E3498" s="597" t="s">
        <v>2354</v>
      </c>
      <c r="F3498" s="597" t="s">
        <v>2357</v>
      </c>
      <c r="G3498" s="597" t="s">
        <v>2399</v>
      </c>
      <c r="H3498" s="598" t="str">
        <f t="shared" si="110"/>
        <v>PESQUISA EM CIÊNCIAS SOCIAIS, HUMANAS E DA VIDA;INSTITUIÇÃO CREDENCIADA;;PÚBLICA;;SERVICOS;SERVIÇO TÉCNICO ESPECIALIZADO</v>
      </c>
      <c r="I3498" s="599" t="s">
        <v>1575</v>
      </c>
      <c r="J3498" s="600" t="str">
        <f t="shared" si="111"/>
        <v/>
      </c>
    </row>
    <row r="3499" spans="1:10" x14ac:dyDescent="0.3">
      <c r="A3499" s="597" t="s">
        <v>25</v>
      </c>
      <c r="B3499" s="597" t="s">
        <v>242</v>
      </c>
      <c r="C3499" s="597" t="s">
        <v>2354</v>
      </c>
      <c r="D3499" s="597" t="s">
        <v>250</v>
      </c>
      <c r="E3499" s="597" t="s">
        <v>2354</v>
      </c>
      <c r="F3499" s="597" t="s">
        <v>2357</v>
      </c>
      <c r="G3499" s="597" t="s">
        <v>2359</v>
      </c>
      <c r="H3499" s="598" t="str">
        <f t="shared" si="110"/>
        <v>PESQUISA EM CIÊNCIAS SOCIAIS, HUMANAS E DA VIDA;INSTITUIÇÃO CREDENCIADA;;PÚBLICA;;SERVICOS;SERVIÇOS COMPUTACIONAIS</v>
      </c>
      <c r="I3499" s="599" t="s">
        <v>1575</v>
      </c>
      <c r="J3499" s="600" t="str">
        <f t="shared" si="111"/>
        <v/>
      </c>
    </row>
    <row r="3500" spans="1:10" x14ac:dyDescent="0.3">
      <c r="A3500" s="597" t="s">
        <v>25</v>
      </c>
      <c r="B3500" s="597" t="s">
        <v>242</v>
      </c>
      <c r="C3500" s="597" t="s">
        <v>2354</v>
      </c>
      <c r="D3500" s="597" t="s">
        <v>250</v>
      </c>
      <c r="E3500" s="597" t="s">
        <v>2354</v>
      </c>
      <c r="F3500" s="597" t="s">
        <v>2357</v>
      </c>
      <c r="G3500" s="597" t="s">
        <v>229</v>
      </c>
      <c r="H3500" s="598" t="str">
        <f t="shared" si="110"/>
        <v>PESQUISA EM CIÊNCIAS SOCIAIS, HUMANAS E DA VIDA;INSTITUIÇÃO CREDENCIADA;;PÚBLICA;;SERVICOS;TAXA DE INSCRIÇÃO EM CONGRESSO OU EVENTO</v>
      </c>
      <c r="I3500" s="599" t="s">
        <v>1575</v>
      </c>
      <c r="J3500" s="600" t="str">
        <f t="shared" si="111"/>
        <v/>
      </c>
    </row>
    <row r="3501" spans="1:10" x14ac:dyDescent="0.3">
      <c r="A3501" s="597" t="s">
        <v>25</v>
      </c>
      <c r="B3501" s="597" t="s">
        <v>242</v>
      </c>
      <c r="C3501" s="597" t="s">
        <v>2354</v>
      </c>
      <c r="D3501" s="597" t="s">
        <v>250</v>
      </c>
      <c r="E3501" s="597" t="s">
        <v>2354</v>
      </c>
      <c r="F3501" s="597" t="s">
        <v>2360</v>
      </c>
      <c r="G3501" s="597" t="s">
        <v>2064</v>
      </c>
      <c r="H3501" s="598" t="str">
        <f t="shared" si="110"/>
        <v>PESQUISA EM CIÊNCIAS SOCIAIS, HUMANAS E DA VIDA;INSTITUIÇÃO CREDENCIADA;;PÚBLICA;;SERVICOS - TIB;SERVIÇO DE TIB</v>
      </c>
      <c r="I3501" s="599" t="s">
        <v>1567</v>
      </c>
      <c r="J3501" s="600" t="str">
        <f t="shared" si="111"/>
        <v>DESPESA NÃO ADMITIDA COM RECURSOS DA CLÁUSULA DE P,D&amp;I, CONSIDERANDO O EXECUTOR E A QUALIFICAÇÃO DO PROJETO OU PROGRAMA</v>
      </c>
    </row>
    <row r="3502" spans="1:10" x14ac:dyDescent="0.3">
      <c r="A3502" s="597" t="s">
        <v>25</v>
      </c>
      <c r="B3502" s="597" t="s">
        <v>242</v>
      </c>
      <c r="C3502" s="597" t="s">
        <v>2354</v>
      </c>
      <c r="D3502" s="597" t="s">
        <v>250</v>
      </c>
      <c r="E3502" s="597" t="s">
        <v>2354</v>
      </c>
      <c r="F3502" s="597" t="s">
        <v>2360</v>
      </c>
      <c r="G3502" s="597" t="s">
        <v>2057</v>
      </c>
      <c r="H3502" s="598" t="str">
        <f t="shared" si="110"/>
        <v>PESQUISA EM CIÊNCIAS SOCIAIS, HUMANAS E DA VIDA;INSTITUIÇÃO CREDENCIADA;;PÚBLICA;;SERVICOS - TIB;SERVIÇO DE TREINAMENTO, SUPORTE E QUALIFICAÇÃO</v>
      </c>
      <c r="I3502" s="599" t="s">
        <v>1567</v>
      </c>
      <c r="J3502" s="600" t="str">
        <f t="shared" si="111"/>
        <v>DESPESA NÃO ADMITIDA COM RECURSOS DA CLÁUSULA DE P,D&amp;I, CONSIDERANDO O EXECUTOR E A QUALIFICAÇÃO DO PROJETO OU PROGRAMA</v>
      </c>
    </row>
    <row r="3503" spans="1:10" x14ac:dyDescent="0.3">
      <c r="A3503" s="597" t="s">
        <v>25</v>
      </c>
      <c r="B3503" s="597" t="s">
        <v>242</v>
      </c>
      <c r="C3503" s="597" t="s">
        <v>2354</v>
      </c>
      <c r="D3503" s="597" t="s">
        <v>250</v>
      </c>
      <c r="E3503" s="597" t="s">
        <v>2354</v>
      </c>
      <c r="F3503" s="597" t="s">
        <v>2360</v>
      </c>
      <c r="G3503" s="597" t="s">
        <v>2056</v>
      </c>
      <c r="H3503" s="598" t="str">
        <f t="shared" si="110"/>
        <v>PESQUISA EM CIÊNCIAS SOCIAIS, HUMANAS E DA VIDA;INSTITUIÇÃO CREDENCIADA;;PÚBLICA;;SERVICOS - TIB;SERVIÇO ESPECIALIZADO PARA TIB - NORMALIZAÇÃO</v>
      </c>
      <c r="I3503" s="599" t="s">
        <v>1567</v>
      </c>
      <c r="J3503" s="600" t="str">
        <f t="shared" si="111"/>
        <v>DESPESA NÃO ADMITIDA COM RECURSOS DA CLÁUSULA DE P,D&amp;I, CONSIDERANDO O EXECUTOR E A QUALIFICAÇÃO DO PROJETO OU PROGRAMA</v>
      </c>
    </row>
    <row r="3504" spans="1:10" x14ac:dyDescent="0.3">
      <c r="A3504" s="597" t="s">
        <v>25</v>
      </c>
      <c r="B3504" s="597" t="s">
        <v>242</v>
      </c>
      <c r="C3504" s="597" t="s">
        <v>2354</v>
      </c>
      <c r="D3504" s="597" t="s">
        <v>250</v>
      </c>
      <c r="E3504" s="597" t="s">
        <v>2354</v>
      </c>
      <c r="F3504" s="597" t="s">
        <v>1648</v>
      </c>
      <c r="G3504" s="597" t="s">
        <v>2202</v>
      </c>
      <c r="H3504" s="598" t="str">
        <f t="shared" si="110"/>
        <v>PESQUISA EM CIÊNCIAS SOCIAIS, HUMANAS E DA VIDA;INSTITUIÇÃO CREDENCIADA;;PÚBLICA;;TESTES OPERACIONAIS;NA</v>
      </c>
      <c r="I3504" s="599" t="s">
        <v>1567</v>
      </c>
      <c r="J3504" s="600" t="str">
        <f t="shared" si="111"/>
        <v>DESPESA NÃO ADMITIDA COM RECURSOS DA CLÁUSULA DE P,D&amp;I, CONSIDERANDO O EXECUTOR E A QUALIFICAÇÃO DO PROJETO OU PROGRAMA</v>
      </c>
    </row>
    <row r="3505" spans="1:10" x14ac:dyDescent="0.3">
      <c r="A3505" s="597" t="s">
        <v>25</v>
      </c>
      <c r="B3505" s="597" t="s">
        <v>242</v>
      </c>
      <c r="C3505" s="597" t="s">
        <v>2354</v>
      </c>
      <c r="D3505" s="597" t="s">
        <v>250</v>
      </c>
      <c r="E3505" s="597" t="s">
        <v>2354</v>
      </c>
      <c r="F3505" s="597" t="s">
        <v>281</v>
      </c>
      <c r="G3505" s="597" t="s">
        <v>2202</v>
      </c>
      <c r="H3505" s="598" t="str">
        <f t="shared" si="110"/>
        <v>PESQUISA EM CIÊNCIAS SOCIAIS, HUMANAS E DA VIDA;INSTITUIÇÃO CREDENCIADA;;PÚBLICA;;TRIBUTOS;NA</v>
      </c>
      <c r="I3505" s="599" t="s">
        <v>1575</v>
      </c>
      <c r="J3505" s="600" t="str">
        <f t="shared" si="111"/>
        <v/>
      </c>
    </row>
    <row r="3506" spans="1:10" x14ac:dyDescent="0.3">
      <c r="A3506" s="601" t="s">
        <v>25</v>
      </c>
      <c r="B3506" s="600" t="s">
        <v>242</v>
      </c>
      <c r="C3506" s="600"/>
      <c r="D3506" s="600" t="s">
        <v>251</v>
      </c>
      <c r="E3506" s="600" t="s">
        <v>4</v>
      </c>
      <c r="F3506" s="597" t="s">
        <v>2357</v>
      </c>
      <c r="G3506" s="600" t="s">
        <v>2408</v>
      </c>
      <c r="H3506" s="598" t="str">
        <f t="shared" si="110"/>
        <v>PESQUISA EM CIÊNCIAS SOCIAIS, HUMANAS E DA VIDA;INSTITUIÇÃO CREDENCIADA;;PRIVADA;NÃO;SERVICOS;SERVIÇO DE QUALIFICAÇÃO E CERTIFICAÇÃO</v>
      </c>
      <c r="I3506" s="599" t="s">
        <v>1575</v>
      </c>
      <c r="J3506" s="600" t="str">
        <f t="shared" si="111"/>
        <v/>
      </c>
    </row>
    <row r="3507" spans="1:10" x14ac:dyDescent="0.3">
      <c r="A3507" s="601" t="s">
        <v>25</v>
      </c>
      <c r="B3507" s="600" t="s">
        <v>242</v>
      </c>
      <c r="C3507" s="600"/>
      <c r="D3507" s="600" t="s">
        <v>251</v>
      </c>
      <c r="E3507" s="600" t="s">
        <v>3</v>
      </c>
      <c r="F3507" s="597" t="s">
        <v>2357</v>
      </c>
      <c r="G3507" s="600" t="s">
        <v>2408</v>
      </c>
      <c r="H3507" s="598" t="str">
        <f t="shared" si="110"/>
        <v>PESQUISA EM CIÊNCIAS SOCIAIS, HUMANAS E DA VIDA;INSTITUIÇÃO CREDENCIADA;;PRIVADA;SIM;SERVICOS;SERVIÇO DE QUALIFICAÇÃO E CERTIFICAÇÃO</v>
      </c>
      <c r="I3507" s="599" t="s">
        <v>1575</v>
      </c>
      <c r="J3507" s="600" t="str">
        <f t="shared" si="111"/>
        <v/>
      </c>
    </row>
    <row r="3508" spans="1:10" x14ac:dyDescent="0.3">
      <c r="A3508" s="601" t="s">
        <v>25</v>
      </c>
      <c r="B3508" s="600" t="s">
        <v>242</v>
      </c>
      <c r="C3508" s="600"/>
      <c r="D3508" s="600" t="s">
        <v>250</v>
      </c>
      <c r="E3508" s="600"/>
      <c r="F3508" s="597" t="s">
        <v>2357</v>
      </c>
      <c r="G3508" s="600" t="s">
        <v>2408</v>
      </c>
      <c r="H3508" s="598" t="str">
        <f t="shared" si="110"/>
        <v>PESQUISA EM CIÊNCIAS SOCIAIS, HUMANAS E DA VIDA;INSTITUIÇÃO CREDENCIADA;;PÚBLICA;;SERVICOS;SERVIÇO DE QUALIFICAÇÃO E CERTIFICAÇÃO</v>
      </c>
      <c r="I3508" s="599" t="s">
        <v>1575</v>
      </c>
      <c r="J3508" s="600" t="str">
        <f t="shared" si="111"/>
        <v/>
      </c>
    </row>
    <row r="3509" spans="1:10" x14ac:dyDescent="0.3">
      <c r="A3509" s="597" t="s">
        <v>22</v>
      </c>
      <c r="B3509" s="597" t="s">
        <v>242</v>
      </c>
      <c r="C3509" s="597" t="s">
        <v>2354</v>
      </c>
      <c r="D3509" s="597" t="s">
        <v>251</v>
      </c>
      <c r="E3509" s="597" t="s">
        <v>4</v>
      </c>
      <c r="F3509" s="597" t="s">
        <v>1646</v>
      </c>
      <c r="G3509" s="597" t="s">
        <v>2050</v>
      </c>
      <c r="H3509" s="598" t="str">
        <f t="shared" si="110"/>
        <v>PESQUISA EM MEIO AMBIENTE;INSTITUIÇÃO CREDENCIADA;;PRIVADA;NÃO;CAPACITACAO DE FORNECEDORES;BENS E MATERIAIS - CABEÇA DE SÉRIE E LOTE PILOTO</v>
      </c>
      <c r="I3509" s="599" t="s">
        <v>1567</v>
      </c>
      <c r="J3509" s="600" t="str">
        <f t="shared" si="111"/>
        <v>DESPESA NÃO ADMITIDA COM RECURSOS DA CLÁUSULA DE P,D&amp;I, CONSIDERANDO O EXECUTOR E A QUALIFICAÇÃO DO PROJETO OU PROGRAMA</v>
      </c>
    </row>
    <row r="3510" spans="1:10" x14ac:dyDescent="0.3">
      <c r="A3510" s="597" t="s">
        <v>22</v>
      </c>
      <c r="B3510" s="597" t="s">
        <v>242</v>
      </c>
      <c r="C3510" s="597" t="s">
        <v>2354</v>
      </c>
      <c r="D3510" s="597" t="s">
        <v>251</v>
      </c>
      <c r="E3510" s="597" t="s">
        <v>4</v>
      </c>
      <c r="F3510" s="597" t="s">
        <v>1646</v>
      </c>
      <c r="G3510" s="597" t="s">
        <v>2053</v>
      </c>
      <c r="H3510" s="598" t="str">
        <f t="shared" si="110"/>
        <v>PESQUISA EM MEIO AMBIENTE;INSTITUIÇÃO CREDENCIADA;;PRIVADA;NÃO;CAPACITACAO DE FORNECEDORES;EQUIPAMENTOS E MATERIAIS - PRIMEIRO LOTE</v>
      </c>
      <c r="I3510" s="599" t="s">
        <v>1567</v>
      </c>
      <c r="J3510" s="600" t="str">
        <f t="shared" si="111"/>
        <v>DESPESA NÃO ADMITIDA COM RECURSOS DA CLÁUSULA DE P,D&amp;I, CONSIDERANDO O EXECUTOR E A QUALIFICAÇÃO DO PROJETO OU PROGRAMA</v>
      </c>
    </row>
    <row r="3511" spans="1:10" x14ac:dyDescent="0.3">
      <c r="A3511" s="597" t="s">
        <v>22</v>
      </c>
      <c r="B3511" s="597" t="s">
        <v>242</v>
      </c>
      <c r="C3511" s="597" t="s">
        <v>2354</v>
      </c>
      <c r="D3511" s="597" t="s">
        <v>251</v>
      </c>
      <c r="E3511" s="597" t="s">
        <v>4</v>
      </c>
      <c r="F3511" s="597" t="s">
        <v>1646</v>
      </c>
      <c r="G3511" s="597" t="s">
        <v>260</v>
      </c>
      <c r="H3511" s="598" t="str">
        <f t="shared" si="110"/>
        <v>PESQUISA EM MEIO AMBIENTE;INSTITUIÇÃO CREDENCIADA;;PRIVADA;NÃO;CAPACITACAO DE FORNECEDORES;EQUIPAMENTOS LABORATORIAIS</v>
      </c>
      <c r="I3511" s="599" t="s">
        <v>1567</v>
      </c>
      <c r="J3511" s="600" t="str">
        <f t="shared" si="111"/>
        <v>DESPESA NÃO ADMITIDA COM RECURSOS DA CLÁUSULA DE P,D&amp;I, CONSIDERANDO O EXECUTOR E A QUALIFICAÇÃO DO PROJETO OU PROGRAMA</v>
      </c>
    </row>
    <row r="3512" spans="1:10" x14ac:dyDescent="0.3">
      <c r="A3512" s="597" t="s">
        <v>22</v>
      </c>
      <c r="B3512" s="597" t="s">
        <v>242</v>
      </c>
      <c r="C3512" s="597" t="s">
        <v>2354</v>
      </c>
      <c r="D3512" s="597" t="s">
        <v>251</v>
      </c>
      <c r="E3512" s="597" t="s">
        <v>4</v>
      </c>
      <c r="F3512" s="597" t="s">
        <v>1646</v>
      </c>
      <c r="G3512" s="597" t="s">
        <v>2052</v>
      </c>
      <c r="H3512" s="598" t="str">
        <f t="shared" si="110"/>
        <v>PESQUISA EM MEIO AMBIENTE;INSTITUIÇÃO CREDENCIADA;;PRIVADA;NÃO;CAPACITACAO DE FORNECEDORES;ESTUDOS DE VIABILIDADE TÉCNICA E ECONÔMICA</v>
      </c>
      <c r="I3512" s="599" t="s">
        <v>1567</v>
      </c>
      <c r="J3512" s="600" t="str">
        <f t="shared" si="111"/>
        <v>DESPESA NÃO ADMITIDA COM RECURSOS DA CLÁUSULA DE P,D&amp;I, CONSIDERANDO O EXECUTOR E A QUALIFICAÇÃO DO PROJETO OU PROGRAMA</v>
      </c>
    </row>
    <row r="3513" spans="1:10" x14ac:dyDescent="0.3">
      <c r="A3513" s="597" t="s">
        <v>22</v>
      </c>
      <c r="B3513" s="597" t="s">
        <v>242</v>
      </c>
      <c r="C3513" s="597" t="s">
        <v>2354</v>
      </c>
      <c r="D3513" s="597" t="s">
        <v>251</v>
      </c>
      <c r="E3513" s="597" t="s">
        <v>4</v>
      </c>
      <c r="F3513" s="597" t="s">
        <v>1646</v>
      </c>
      <c r="G3513" s="597" t="s">
        <v>2051</v>
      </c>
      <c r="H3513" s="598" t="str">
        <f t="shared" si="110"/>
        <v>PESQUISA EM MEIO AMBIENTE;INSTITUIÇÃO CREDENCIADA;;PRIVADA;NÃO;CAPACITACAO DE FORNECEDORES;SERVIÇOS - CABEÇA DE SÉRIE E LOTE PILOTO</v>
      </c>
      <c r="I3513" s="599" t="s">
        <v>1567</v>
      </c>
      <c r="J3513" s="600" t="str">
        <f t="shared" si="111"/>
        <v>DESPESA NÃO ADMITIDA COM RECURSOS DA CLÁUSULA DE P,D&amp;I, CONSIDERANDO O EXECUTOR E A QUALIFICAÇÃO DO PROJETO OU PROGRAMA</v>
      </c>
    </row>
    <row r="3514" spans="1:10" x14ac:dyDescent="0.3">
      <c r="A3514" s="597" t="s">
        <v>22</v>
      </c>
      <c r="B3514" s="597" t="s">
        <v>242</v>
      </c>
      <c r="C3514" s="597" t="s">
        <v>2354</v>
      </c>
      <c r="D3514" s="597" t="s">
        <v>251</v>
      </c>
      <c r="E3514" s="597" t="s">
        <v>4</v>
      </c>
      <c r="F3514" s="597" t="s">
        <v>1646</v>
      </c>
      <c r="G3514" s="597" t="s">
        <v>2054</v>
      </c>
      <c r="H3514" s="598" t="str">
        <f t="shared" si="110"/>
        <v>PESQUISA EM MEIO AMBIENTE;INSTITUIÇÃO CREDENCIADA;;PRIVADA;NÃO;CAPACITACAO DE FORNECEDORES;SERVIÇOS - OPERACIONALIZAÇÃO DE EQUIPAMENTOS</v>
      </c>
      <c r="I3514" s="599" t="s">
        <v>1567</v>
      </c>
      <c r="J3514" s="600" t="str">
        <f t="shared" si="111"/>
        <v>DESPESA NÃO ADMITIDA COM RECURSOS DA CLÁUSULA DE P,D&amp;I, CONSIDERANDO O EXECUTOR E A QUALIFICAÇÃO DO PROJETO OU PROGRAMA</v>
      </c>
    </row>
    <row r="3515" spans="1:10" x14ac:dyDescent="0.3">
      <c r="A3515" s="597" t="s">
        <v>22</v>
      </c>
      <c r="B3515" s="597" t="s">
        <v>242</v>
      </c>
      <c r="C3515" s="597" t="s">
        <v>2354</v>
      </c>
      <c r="D3515" s="597" t="s">
        <v>251</v>
      </c>
      <c r="E3515" s="597" t="s">
        <v>4</v>
      </c>
      <c r="F3515" s="597" t="s">
        <v>2362</v>
      </c>
      <c r="G3515" s="597" t="s">
        <v>2202</v>
      </c>
      <c r="H3515" s="598" t="str">
        <f t="shared" ref="H3515:H3577" si="112">CONCATENATE(A3515,$H$2,B3515,$H$2,C3515,$H$2,D3515,$H$2,E3515,$H$2,F3515,$H$2,G3515)</f>
        <v>PESQUISA EM MEIO AMBIENTE;INSTITUIÇÃO CREDENCIADA;;PRIVADA;NÃO;CUSTOS DIRETOS;NA</v>
      </c>
      <c r="I3515" s="599" t="s">
        <v>1575</v>
      </c>
      <c r="J3515" s="600" t="str">
        <f t="shared" ref="J3515:J3577" si="113">IF(I3515="N",J$3,"")</f>
        <v/>
      </c>
    </row>
    <row r="3516" spans="1:10" x14ac:dyDescent="0.3">
      <c r="A3516" s="597" t="s">
        <v>22</v>
      </c>
      <c r="B3516" s="597" t="s">
        <v>242</v>
      </c>
      <c r="C3516" s="597" t="s">
        <v>2354</v>
      </c>
      <c r="D3516" s="597" t="s">
        <v>251</v>
      </c>
      <c r="E3516" s="597" t="s">
        <v>4</v>
      </c>
      <c r="F3516" s="597" t="s">
        <v>1643</v>
      </c>
      <c r="G3516" s="597" t="s">
        <v>2202</v>
      </c>
      <c r="H3516" s="598" t="str">
        <f t="shared" si="112"/>
        <v>PESQUISA EM MEIO AMBIENTE;INSTITUIÇÃO CREDENCIADA;;PRIVADA;NÃO;DIARIAS E AJUDA DE CUSTO;NA</v>
      </c>
      <c r="I3516" s="599" t="s">
        <v>1575</v>
      </c>
      <c r="J3516" s="600" t="str">
        <f t="shared" si="113"/>
        <v/>
      </c>
    </row>
    <row r="3517" spans="1:10" x14ac:dyDescent="0.3">
      <c r="A3517" s="597" t="s">
        <v>22</v>
      </c>
      <c r="B3517" s="597" t="s">
        <v>242</v>
      </c>
      <c r="C3517" s="597" t="s">
        <v>2354</v>
      </c>
      <c r="D3517" s="597" t="s">
        <v>251</v>
      </c>
      <c r="E3517" s="597" t="s">
        <v>4</v>
      </c>
      <c r="F3517" s="597" t="s">
        <v>1645</v>
      </c>
      <c r="G3517" s="597" t="s">
        <v>2361</v>
      </c>
      <c r="H3517" s="598" t="str">
        <f t="shared" si="112"/>
        <v>PESQUISA EM MEIO AMBIENTE;INSTITUIÇÃO CREDENCIADA;;PRIVADA;NÃO;EQUIPAMENTO E MATERIAL PERMANENTE;EQUIPAMENTO</v>
      </c>
      <c r="I3517" s="599" t="s">
        <v>1575</v>
      </c>
      <c r="J3517" s="600" t="str">
        <f t="shared" si="113"/>
        <v/>
      </c>
    </row>
    <row r="3518" spans="1:10" x14ac:dyDescent="0.3">
      <c r="A3518" s="597" t="s">
        <v>22</v>
      </c>
      <c r="B3518" s="597" t="s">
        <v>242</v>
      </c>
      <c r="C3518" s="597" t="s">
        <v>2354</v>
      </c>
      <c r="D3518" s="597" t="s">
        <v>251</v>
      </c>
      <c r="E3518" s="597" t="s">
        <v>4</v>
      </c>
      <c r="F3518" s="597" t="s">
        <v>1645</v>
      </c>
      <c r="G3518" s="597" t="s">
        <v>1248</v>
      </c>
      <c r="H3518" s="598" t="str">
        <f t="shared" si="112"/>
        <v>PESQUISA EM MEIO AMBIENTE;INSTITUIÇÃO CREDENCIADA;;PRIVADA;NÃO;EQUIPAMENTO E MATERIAL PERMANENTE;MATERIAL PERMANENTE</v>
      </c>
      <c r="I3518" s="599" t="s">
        <v>1575</v>
      </c>
      <c r="J3518" s="600" t="str">
        <f t="shared" si="113"/>
        <v/>
      </c>
    </row>
    <row r="3519" spans="1:10" x14ac:dyDescent="0.3">
      <c r="A3519" s="597" t="s">
        <v>22</v>
      </c>
      <c r="B3519" s="597" t="s">
        <v>242</v>
      </c>
      <c r="C3519" s="597" t="s">
        <v>2354</v>
      </c>
      <c r="D3519" s="597" t="s">
        <v>251</v>
      </c>
      <c r="E3519" s="597" t="s">
        <v>4</v>
      </c>
      <c r="F3519" s="597" t="s">
        <v>448</v>
      </c>
      <c r="G3519" s="597" t="s">
        <v>2062</v>
      </c>
      <c r="H3519" s="598" t="str">
        <f t="shared" si="112"/>
        <v>PESQUISA EM MEIO AMBIENTE;INSTITUIÇÃO CREDENCIADA;;PRIVADA;NÃO;EQUIPE;BOLSA - ALUNO DE GRADUAÇÃO OU PÓS-GRADUAÇÃO</v>
      </c>
      <c r="I3519" s="599" t="s">
        <v>1575</v>
      </c>
      <c r="J3519" s="600" t="str">
        <f t="shared" si="113"/>
        <v/>
      </c>
    </row>
    <row r="3520" spans="1:10" x14ac:dyDescent="0.3">
      <c r="A3520" s="597" t="s">
        <v>22</v>
      </c>
      <c r="B3520" s="597" t="s">
        <v>242</v>
      </c>
      <c r="C3520" s="597" t="s">
        <v>2354</v>
      </c>
      <c r="D3520" s="597" t="s">
        <v>251</v>
      </c>
      <c r="E3520" s="597" t="s">
        <v>4</v>
      </c>
      <c r="F3520" s="597" t="s">
        <v>448</v>
      </c>
      <c r="G3520" s="597" t="s">
        <v>2061</v>
      </c>
      <c r="H3520" s="598" t="str">
        <f t="shared" si="112"/>
        <v>PESQUISA EM MEIO AMBIENTE;INSTITUIÇÃO CREDENCIADA;;PRIVADA;NÃO;EQUIPE;BOLSA - DOCENTE OU PESQUISADOR DA INSTITUIÇÃO</v>
      </c>
      <c r="I3520" s="599" t="s">
        <v>1575</v>
      </c>
      <c r="J3520" s="600" t="str">
        <f t="shared" si="113"/>
        <v/>
      </c>
    </row>
    <row r="3521" spans="1:10" x14ac:dyDescent="0.3">
      <c r="A3521" s="597" t="s">
        <v>22</v>
      </c>
      <c r="B3521" s="597" t="s">
        <v>242</v>
      </c>
      <c r="C3521" s="597" t="s">
        <v>2354</v>
      </c>
      <c r="D3521" s="597" t="s">
        <v>251</v>
      </c>
      <c r="E3521" s="597" t="s">
        <v>4</v>
      </c>
      <c r="F3521" s="597" t="s">
        <v>448</v>
      </c>
      <c r="G3521" s="597" t="s">
        <v>2063</v>
      </c>
      <c r="H3521" s="598" t="str">
        <f t="shared" si="112"/>
        <v>PESQUISA EM MEIO AMBIENTE;INSTITUIÇÃO CREDENCIADA;;PRIVADA;NÃO;EQUIPE;BOLSA - PESQUISADOR VISITANTE</v>
      </c>
      <c r="I3521" s="599" t="s">
        <v>1575</v>
      </c>
      <c r="J3521" s="600" t="str">
        <f t="shared" si="113"/>
        <v/>
      </c>
    </row>
    <row r="3522" spans="1:10" x14ac:dyDescent="0.3">
      <c r="A3522" s="597" t="s">
        <v>22</v>
      </c>
      <c r="B3522" s="597" t="s">
        <v>242</v>
      </c>
      <c r="C3522" s="597" t="s">
        <v>2354</v>
      </c>
      <c r="D3522" s="597" t="s">
        <v>251</v>
      </c>
      <c r="E3522" s="597" t="s">
        <v>4</v>
      </c>
      <c r="F3522" s="597" t="s">
        <v>448</v>
      </c>
      <c r="G3522" s="597" t="s">
        <v>1641</v>
      </c>
      <c r="H3522" s="598" t="str">
        <f t="shared" si="112"/>
        <v>PESQUISA EM MEIO AMBIENTE;INSTITUIÇÃO CREDENCIADA;;PRIVADA;NÃO;EQUIPE;REMUNERAÇÃO DIRETA</v>
      </c>
      <c r="I3522" s="599" t="s">
        <v>1575</v>
      </c>
      <c r="J3522" s="600" t="str">
        <f t="shared" si="113"/>
        <v/>
      </c>
    </row>
    <row r="3523" spans="1:10" x14ac:dyDescent="0.3">
      <c r="A3523" s="597" t="s">
        <v>22</v>
      </c>
      <c r="B3523" s="597" t="s">
        <v>242</v>
      </c>
      <c r="C3523" s="597" t="s">
        <v>2354</v>
      </c>
      <c r="D3523" s="597" t="s">
        <v>251</v>
      </c>
      <c r="E3523" s="597" t="s">
        <v>4</v>
      </c>
      <c r="F3523" s="597" t="s">
        <v>1642</v>
      </c>
      <c r="G3523" s="597" t="s">
        <v>2202</v>
      </c>
      <c r="H3523" s="598" t="str">
        <f t="shared" si="112"/>
        <v>PESQUISA EM MEIO AMBIENTE;INSTITUIÇÃO CREDENCIADA;;PRIVADA;NÃO;MATERIAL DE CONSUMO;NA</v>
      </c>
      <c r="I3523" s="599" t="s">
        <v>1575</v>
      </c>
      <c r="J3523" s="600" t="str">
        <f t="shared" si="113"/>
        <v/>
      </c>
    </row>
    <row r="3524" spans="1:10" x14ac:dyDescent="0.3">
      <c r="A3524" s="597" t="s">
        <v>22</v>
      </c>
      <c r="B3524" s="597" t="s">
        <v>242</v>
      </c>
      <c r="C3524" s="597" t="s">
        <v>2354</v>
      </c>
      <c r="D3524" s="597" t="s">
        <v>251</v>
      </c>
      <c r="E3524" s="597" t="s">
        <v>4</v>
      </c>
      <c r="F3524" s="597" t="s">
        <v>1644</v>
      </c>
      <c r="G3524" s="597" t="s">
        <v>2066</v>
      </c>
      <c r="H3524" s="598" t="str">
        <f t="shared" si="112"/>
        <v>PESQUISA EM MEIO AMBIENTE;INSTITUIÇÃO CREDENCIADA;;PRIVADA;NÃO;OBRAS E INSTALACOES;AMPLIAÇÃO DE ÁREA DE EDIFICAÇÃO</v>
      </c>
      <c r="I3524" s="599" t="s">
        <v>1567</v>
      </c>
      <c r="J3524" s="600" t="str">
        <f t="shared" si="113"/>
        <v>DESPESA NÃO ADMITIDA COM RECURSOS DA CLÁUSULA DE P,D&amp;I, CONSIDERANDO O EXECUTOR E A QUALIFICAÇÃO DO PROJETO OU PROGRAMA</v>
      </c>
    </row>
    <row r="3525" spans="1:10" x14ac:dyDescent="0.3">
      <c r="A3525" s="597" t="s">
        <v>22</v>
      </c>
      <c r="B3525" s="597" t="s">
        <v>242</v>
      </c>
      <c r="C3525" s="597" t="s">
        <v>2354</v>
      </c>
      <c r="D3525" s="597" t="s">
        <v>251</v>
      </c>
      <c r="E3525" s="597" t="s">
        <v>4</v>
      </c>
      <c r="F3525" s="597" t="s">
        <v>1644</v>
      </c>
      <c r="G3525" s="597" t="s">
        <v>258</v>
      </c>
      <c r="H3525" s="598" t="str">
        <f t="shared" si="112"/>
        <v>PESQUISA EM MEIO AMBIENTE;INSTITUIÇÃO CREDENCIADA;;PRIVADA;NÃO;OBRAS E INSTALACOES;CONSTRUÇÃO DE NOVA EDIFICAÇÃO</v>
      </c>
      <c r="I3525" s="599" t="s">
        <v>1567</v>
      </c>
      <c r="J3525" s="600" t="str">
        <f t="shared" si="113"/>
        <v>DESPESA NÃO ADMITIDA COM RECURSOS DA CLÁUSULA DE P,D&amp;I, CONSIDERANDO O EXECUTOR E A QUALIFICAÇÃO DO PROJETO OU PROGRAMA</v>
      </c>
    </row>
    <row r="3526" spans="1:10" x14ac:dyDescent="0.3">
      <c r="A3526" s="597" t="s">
        <v>22</v>
      </c>
      <c r="B3526" s="597" t="s">
        <v>242</v>
      </c>
      <c r="C3526" s="597" t="s">
        <v>2354</v>
      </c>
      <c r="D3526" s="597" t="s">
        <v>251</v>
      </c>
      <c r="E3526" s="597" t="s">
        <v>4</v>
      </c>
      <c r="F3526" s="597" t="s">
        <v>1644</v>
      </c>
      <c r="G3526" s="597" t="s">
        <v>2067</v>
      </c>
      <c r="H3526" s="598" t="str">
        <f t="shared" si="112"/>
        <v>PESQUISA EM MEIO AMBIENTE;INSTITUIÇÃO CREDENCIADA;;PRIVADA;NÃO;OBRAS E INSTALACOES;PROJETO EXECUTIVO E ESTUDOS TÉCNICOS</v>
      </c>
      <c r="I3526" s="599" t="s">
        <v>1575</v>
      </c>
      <c r="J3526" s="600" t="str">
        <f t="shared" si="113"/>
        <v/>
      </c>
    </row>
    <row r="3527" spans="1:10" x14ac:dyDescent="0.3">
      <c r="A3527" s="597" t="s">
        <v>22</v>
      </c>
      <c r="B3527" s="597" t="s">
        <v>242</v>
      </c>
      <c r="C3527" s="597" t="s">
        <v>2354</v>
      </c>
      <c r="D3527" s="597" t="s">
        <v>251</v>
      </c>
      <c r="E3527" s="597" t="s">
        <v>4</v>
      </c>
      <c r="F3527" s="597" t="s">
        <v>1644</v>
      </c>
      <c r="G3527" s="597" t="s">
        <v>219</v>
      </c>
      <c r="H3527" s="598" t="str">
        <f t="shared" si="112"/>
        <v>PESQUISA EM MEIO AMBIENTE;INSTITUIÇÃO CREDENCIADA;;PRIVADA;NÃO;OBRAS E INSTALACOES;REFORMA DE EDIFICAÇÃO</v>
      </c>
      <c r="I3527" s="599" t="s">
        <v>1575</v>
      </c>
      <c r="J3527" s="600" t="str">
        <f t="shared" si="113"/>
        <v/>
      </c>
    </row>
    <row r="3528" spans="1:10" x14ac:dyDescent="0.3">
      <c r="A3528" s="597" t="s">
        <v>22</v>
      </c>
      <c r="B3528" s="597" t="s">
        <v>242</v>
      </c>
      <c r="C3528" s="597" t="s">
        <v>2354</v>
      </c>
      <c r="D3528" s="597" t="s">
        <v>251</v>
      </c>
      <c r="E3528" s="597" t="s">
        <v>4</v>
      </c>
      <c r="F3528" s="597" t="s">
        <v>1644</v>
      </c>
      <c r="G3528" s="597" t="s">
        <v>2065</v>
      </c>
      <c r="H3528" s="598" t="str">
        <f t="shared" si="112"/>
        <v>PESQUISA EM MEIO AMBIENTE;INSTITUIÇÃO CREDENCIADA;;PRIVADA;NÃO;OBRAS E INSTALACOES;SERVIÇO TÉCNICO DE APOIO - INFRAESTRUTURA</v>
      </c>
      <c r="I3528" s="599" t="s">
        <v>1575</v>
      </c>
      <c r="J3528" s="600" t="str">
        <f t="shared" si="113"/>
        <v/>
      </c>
    </row>
    <row r="3529" spans="1:10" x14ac:dyDescent="0.3">
      <c r="A3529" s="597" t="s">
        <v>22</v>
      </c>
      <c r="B3529" s="597" t="s">
        <v>242</v>
      </c>
      <c r="C3529" s="597" t="s">
        <v>2354</v>
      </c>
      <c r="D3529" s="597" t="s">
        <v>251</v>
      </c>
      <c r="E3529" s="597" t="s">
        <v>4</v>
      </c>
      <c r="F3529" s="597" t="s">
        <v>10</v>
      </c>
      <c r="G3529" s="597" t="s">
        <v>1649</v>
      </c>
      <c r="H3529" s="598" t="str">
        <f t="shared" si="112"/>
        <v>PESQUISA EM MEIO AMBIENTE;INSTITUIÇÃO CREDENCIADA;;PRIVADA;NÃO;OUTRAS DESPESAS;DESPESA DE IMPORTACAO</v>
      </c>
      <c r="I3529" s="599" t="s">
        <v>1575</v>
      </c>
      <c r="J3529" s="600" t="str">
        <f t="shared" si="113"/>
        <v/>
      </c>
    </row>
    <row r="3530" spans="1:10" x14ac:dyDescent="0.3">
      <c r="A3530" s="597" t="s">
        <v>22</v>
      </c>
      <c r="B3530" s="597" t="s">
        <v>242</v>
      </c>
      <c r="C3530" s="597" t="s">
        <v>2354</v>
      </c>
      <c r="D3530" s="597" t="s">
        <v>251</v>
      </c>
      <c r="E3530" s="597" t="s">
        <v>4</v>
      </c>
      <c r="F3530" s="597" t="s">
        <v>10</v>
      </c>
      <c r="G3530" s="597" t="s">
        <v>1650</v>
      </c>
      <c r="H3530" s="598" t="str">
        <f t="shared" si="112"/>
        <v>PESQUISA EM MEIO AMBIENTE;INSTITUIÇÃO CREDENCIADA;;PRIVADA;NÃO;OUTRAS DESPESAS;DESPESA OPERACIONAL E ADMINISTRATIVA</v>
      </c>
      <c r="I3530" s="599" t="s">
        <v>1575</v>
      </c>
      <c r="J3530" s="600" t="str">
        <f t="shared" si="113"/>
        <v/>
      </c>
    </row>
    <row r="3531" spans="1:10" x14ac:dyDescent="0.3">
      <c r="A3531" s="597" t="s">
        <v>22</v>
      </c>
      <c r="B3531" s="597" t="s">
        <v>242</v>
      </c>
      <c r="C3531" s="597" t="s">
        <v>2354</v>
      </c>
      <c r="D3531" s="597" t="s">
        <v>251</v>
      </c>
      <c r="E3531" s="597" t="s">
        <v>4</v>
      </c>
      <c r="F3531" s="597" t="s">
        <v>10</v>
      </c>
      <c r="G3531" s="597" t="s">
        <v>277</v>
      </c>
      <c r="H3531" s="598" t="str">
        <f t="shared" si="112"/>
        <v>PESQUISA EM MEIO AMBIENTE;INSTITUIÇÃO CREDENCIADA;;PRIVADA;NÃO;OUTRAS DESPESAS;RESSARCIMENTO DE CUSTOS INDIRETOS</v>
      </c>
      <c r="I3531" s="599" t="s">
        <v>1575</v>
      </c>
      <c r="J3531" s="600" t="str">
        <f t="shared" si="113"/>
        <v/>
      </c>
    </row>
    <row r="3532" spans="1:10" x14ac:dyDescent="0.3">
      <c r="A3532" s="597" t="s">
        <v>22</v>
      </c>
      <c r="B3532" s="597" t="s">
        <v>242</v>
      </c>
      <c r="C3532" s="597" t="s">
        <v>2354</v>
      </c>
      <c r="D3532" s="597" t="s">
        <v>251</v>
      </c>
      <c r="E3532" s="597" t="s">
        <v>4</v>
      </c>
      <c r="F3532" s="597" t="s">
        <v>317</v>
      </c>
      <c r="G3532" s="597" t="s">
        <v>2060</v>
      </c>
      <c r="H3532" s="598" t="str">
        <f t="shared" si="112"/>
        <v>PESQUISA EM MEIO AMBIENTE;INSTITUIÇÃO CREDENCIADA;;PRIVADA;NÃO;OUTROS BENS E DIREITOS;DADO GEOLÓGICO, GEOQUÍMICO OU GEOFÍSICO PÚBLICO</v>
      </c>
      <c r="I3532" s="599" t="s">
        <v>1575</v>
      </c>
      <c r="J3532" s="600" t="str">
        <f t="shared" si="113"/>
        <v/>
      </c>
    </row>
    <row r="3533" spans="1:10" x14ac:dyDescent="0.3">
      <c r="A3533" s="597" t="s">
        <v>22</v>
      </c>
      <c r="B3533" s="597" t="s">
        <v>242</v>
      </c>
      <c r="C3533" s="597" t="s">
        <v>2354</v>
      </c>
      <c r="D3533" s="597" t="s">
        <v>251</v>
      </c>
      <c r="E3533" s="597" t="s">
        <v>4</v>
      </c>
      <c r="F3533" s="597" t="s">
        <v>317</v>
      </c>
      <c r="G3533" s="597" t="s">
        <v>220</v>
      </c>
      <c r="H3533" s="598" t="str">
        <f t="shared" si="112"/>
        <v>PESQUISA EM MEIO AMBIENTE;INSTITUIÇÃO CREDENCIADA;;PRIVADA;NÃO;OUTROS BENS E DIREITOS;DADO NÃO REGULADO PELA ANP</v>
      </c>
      <c r="I3533" s="599" t="s">
        <v>1575</v>
      </c>
      <c r="J3533" s="600" t="str">
        <f t="shared" si="113"/>
        <v/>
      </c>
    </row>
    <row r="3534" spans="1:10" x14ac:dyDescent="0.3">
      <c r="A3534" s="597" t="s">
        <v>22</v>
      </c>
      <c r="B3534" s="597" t="s">
        <v>242</v>
      </c>
      <c r="C3534" s="597" t="s">
        <v>2354</v>
      </c>
      <c r="D3534" s="597" t="s">
        <v>251</v>
      </c>
      <c r="E3534" s="597" t="s">
        <v>4</v>
      </c>
      <c r="F3534" s="597" t="s">
        <v>317</v>
      </c>
      <c r="G3534" s="597" t="s">
        <v>215</v>
      </c>
      <c r="H3534" s="598" t="str">
        <f t="shared" si="112"/>
        <v>PESQUISA EM MEIO AMBIENTE;INSTITUIÇÃO CREDENCIADA;;PRIVADA;NÃO;OUTROS BENS E DIREITOS;MATERIAL BIBLIOGRÁFICO</v>
      </c>
      <c r="I3534" s="599" t="s">
        <v>1575</v>
      </c>
      <c r="J3534" s="600" t="str">
        <f t="shared" si="113"/>
        <v/>
      </c>
    </row>
    <row r="3535" spans="1:10" x14ac:dyDescent="0.3">
      <c r="A3535" s="597" t="s">
        <v>22</v>
      </c>
      <c r="B3535" s="597" t="s">
        <v>242</v>
      </c>
      <c r="C3535" s="597" t="s">
        <v>2354</v>
      </c>
      <c r="D3535" s="597" t="s">
        <v>251</v>
      </c>
      <c r="E3535" s="597" t="s">
        <v>4</v>
      </c>
      <c r="F3535" s="597" t="s">
        <v>317</v>
      </c>
      <c r="G3535" s="597" t="s">
        <v>2068</v>
      </c>
      <c r="H3535" s="598" t="str">
        <f t="shared" si="112"/>
        <v>PESQUISA EM MEIO AMBIENTE;INSTITUIÇÃO CREDENCIADA;;PRIVADA;NÃO;OUTROS BENS E DIREITOS;OUTRO (ESPECIFIQUE)</v>
      </c>
      <c r="I3535" s="599" t="s">
        <v>1575</v>
      </c>
      <c r="J3535" s="600" t="str">
        <f t="shared" si="113"/>
        <v/>
      </c>
    </row>
    <row r="3536" spans="1:10" x14ac:dyDescent="0.3">
      <c r="A3536" s="597" t="s">
        <v>22</v>
      </c>
      <c r="B3536" s="597" t="s">
        <v>242</v>
      </c>
      <c r="C3536" s="597" t="s">
        <v>2354</v>
      </c>
      <c r="D3536" s="597" t="s">
        <v>251</v>
      </c>
      <c r="E3536" s="597" t="s">
        <v>4</v>
      </c>
      <c r="F3536" s="597" t="s">
        <v>317</v>
      </c>
      <c r="G3536" s="597" t="s">
        <v>321</v>
      </c>
      <c r="H3536" s="598" t="str">
        <f t="shared" si="112"/>
        <v>PESQUISA EM MEIO AMBIENTE;INSTITUIÇÃO CREDENCIADA;;PRIVADA;NÃO;OUTROS BENS E DIREITOS;SOFTWARE</v>
      </c>
      <c r="I3536" s="599" t="s">
        <v>1575</v>
      </c>
      <c r="J3536" s="600" t="str">
        <f t="shared" si="113"/>
        <v/>
      </c>
    </row>
    <row r="3537" spans="1:10" x14ac:dyDescent="0.3">
      <c r="A3537" s="597" t="s">
        <v>22</v>
      </c>
      <c r="B3537" s="597" t="s">
        <v>242</v>
      </c>
      <c r="C3537" s="597" t="s">
        <v>2354</v>
      </c>
      <c r="D3537" s="597" t="s">
        <v>251</v>
      </c>
      <c r="E3537" s="597" t="s">
        <v>4</v>
      </c>
      <c r="F3537" s="597" t="s">
        <v>409</v>
      </c>
      <c r="G3537" s="597" t="s">
        <v>2202</v>
      </c>
      <c r="H3537" s="598" t="str">
        <f t="shared" si="112"/>
        <v>PESQUISA EM MEIO AMBIENTE;INSTITUIÇÃO CREDENCIADA;;PRIVADA;NÃO;PASSAGENS;NA</v>
      </c>
      <c r="I3537" s="599" t="s">
        <v>1575</v>
      </c>
      <c r="J3537" s="600" t="str">
        <f t="shared" si="113"/>
        <v/>
      </c>
    </row>
    <row r="3538" spans="1:10" x14ac:dyDescent="0.3">
      <c r="A3538" s="597" t="s">
        <v>22</v>
      </c>
      <c r="B3538" s="597" t="s">
        <v>242</v>
      </c>
      <c r="C3538" s="597" t="s">
        <v>2354</v>
      </c>
      <c r="D3538" s="597" t="s">
        <v>251</v>
      </c>
      <c r="E3538" s="597" t="s">
        <v>4</v>
      </c>
      <c r="F3538" s="597" t="s">
        <v>1705</v>
      </c>
      <c r="G3538" s="597" t="s">
        <v>2058</v>
      </c>
      <c r="H3538" s="598" t="str">
        <f t="shared" si="112"/>
        <v>PESQUISA EM MEIO AMBIENTE;INSTITUIÇÃO CREDENCIADA;;PRIVADA;NÃO;PROTOTIPO;MATERIAL OU COMPONENTE - PROTÓTIPO OU UNIDADE PILOTO</v>
      </c>
      <c r="I3538" s="599" t="s">
        <v>1575</v>
      </c>
      <c r="J3538" s="600" t="str">
        <f t="shared" si="113"/>
        <v/>
      </c>
    </row>
    <row r="3539" spans="1:10" x14ac:dyDescent="0.3">
      <c r="A3539" s="597" t="s">
        <v>22</v>
      </c>
      <c r="B3539" s="597" t="s">
        <v>242</v>
      </c>
      <c r="C3539" s="597" t="s">
        <v>2354</v>
      </c>
      <c r="D3539" s="597" t="s">
        <v>251</v>
      </c>
      <c r="E3539" s="597" t="s">
        <v>4</v>
      </c>
      <c r="F3539" s="597" t="s">
        <v>1705</v>
      </c>
      <c r="G3539" s="597" t="s">
        <v>2059</v>
      </c>
      <c r="H3539" s="598" t="str">
        <f t="shared" si="112"/>
        <v>PESQUISA EM MEIO AMBIENTE;INSTITUIÇÃO CREDENCIADA;;PRIVADA;NÃO;PROTOTIPO;SERVIÇO DE TERCEIRO - PROTÓTIPO OU UNIDADE PILOTO</v>
      </c>
      <c r="I3539" s="599" t="s">
        <v>1575</v>
      </c>
      <c r="J3539" s="600" t="str">
        <f t="shared" si="113"/>
        <v/>
      </c>
    </row>
    <row r="3540" spans="1:10" x14ac:dyDescent="0.3">
      <c r="A3540" s="597" t="s">
        <v>22</v>
      </c>
      <c r="B3540" s="597" t="s">
        <v>242</v>
      </c>
      <c r="C3540" s="597" t="s">
        <v>2354</v>
      </c>
      <c r="D3540" s="597" t="s">
        <v>251</v>
      </c>
      <c r="E3540" s="597" t="s">
        <v>4</v>
      </c>
      <c r="F3540" s="597" t="s">
        <v>303</v>
      </c>
      <c r="G3540" s="597" t="s">
        <v>1647</v>
      </c>
      <c r="H3540" s="598" t="str">
        <f t="shared" si="112"/>
        <v>PESQUISA EM MEIO AMBIENTE;INSTITUIÇÃO CREDENCIADA;;PRIVADA;NÃO;RECURSOS HUMANOS;BOLSA</v>
      </c>
      <c r="I3540" s="599" t="s">
        <v>1567</v>
      </c>
      <c r="J3540" s="600" t="str">
        <f t="shared" si="113"/>
        <v>DESPESA NÃO ADMITIDA COM RECURSOS DA CLÁUSULA DE P,D&amp;I, CONSIDERANDO O EXECUTOR E A QUALIFICAÇÃO DO PROJETO OU PROGRAMA</v>
      </c>
    </row>
    <row r="3541" spans="1:10" x14ac:dyDescent="0.3">
      <c r="A3541" s="597" t="s">
        <v>22</v>
      </c>
      <c r="B3541" s="597" t="s">
        <v>242</v>
      </c>
      <c r="C3541" s="597" t="s">
        <v>2354</v>
      </c>
      <c r="D3541" s="597" t="s">
        <v>251</v>
      </c>
      <c r="E3541" s="597" t="s">
        <v>4</v>
      </c>
      <c r="F3541" s="597" t="s">
        <v>303</v>
      </c>
      <c r="G3541" s="597" t="s">
        <v>270</v>
      </c>
      <c r="H3541" s="598" t="str">
        <f t="shared" si="112"/>
        <v>PESQUISA EM MEIO AMBIENTE;INSTITUIÇÃO CREDENCIADA;;PRIVADA;NÃO;RECURSOS HUMANOS;TAXA DE BANCADA</v>
      </c>
      <c r="I3541" s="599" t="s">
        <v>1567</v>
      </c>
      <c r="J3541" s="600" t="str">
        <f t="shared" si="113"/>
        <v>DESPESA NÃO ADMITIDA COM RECURSOS DA CLÁUSULA DE P,D&amp;I, CONSIDERANDO O EXECUTOR E A QUALIFICAÇÃO DO PROJETO OU PROGRAMA</v>
      </c>
    </row>
    <row r="3542" spans="1:10" x14ac:dyDescent="0.3">
      <c r="A3542" s="597" t="s">
        <v>22</v>
      </c>
      <c r="B3542" s="597" t="s">
        <v>242</v>
      </c>
      <c r="C3542" s="597" t="s">
        <v>2354</v>
      </c>
      <c r="D3542" s="597" t="s">
        <v>251</v>
      </c>
      <c r="E3542" s="597" t="s">
        <v>4</v>
      </c>
      <c r="F3542" s="597" t="s">
        <v>2357</v>
      </c>
      <c r="G3542" s="597" t="s">
        <v>232</v>
      </c>
      <c r="H3542" s="598" t="str">
        <f t="shared" si="112"/>
        <v>PESQUISA EM MEIO AMBIENTE;INSTITUIÇÃO CREDENCIADA;;PRIVADA;NÃO;SERVICOS;OUTRO SERVIÇO DE APOIO</v>
      </c>
      <c r="I3542" s="599" t="s">
        <v>1575</v>
      </c>
      <c r="J3542" s="600" t="str">
        <f t="shared" si="113"/>
        <v/>
      </c>
    </row>
    <row r="3543" spans="1:10" x14ac:dyDescent="0.3">
      <c r="A3543" s="597" t="s">
        <v>22</v>
      </c>
      <c r="B3543" s="597" t="s">
        <v>242</v>
      </c>
      <c r="C3543" s="597" t="s">
        <v>2354</v>
      </c>
      <c r="D3543" s="597" t="s">
        <v>251</v>
      </c>
      <c r="E3543" s="597" t="s">
        <v>4</v>
      </c>
      <c r="F3543" s="597" t="s">
        <v>2357</v>
      </c>
      <c r="G3543" s="597" t="s">
        <v>221</v>
      </c>
      <c r="H3543" s="598" t="str">
        <f t="shared" si="112"/>
        <v>PESQUISA EM MEIO AMBIENTE;INSTITUIÇÃO CREDENCIADA;;PRIVADA;NÃO;SERVICOS;PERFURAÇÃO DE POÇO ESTRATIGRÁFICO</v>
      </c>
      <c r="I3543" s="599" t="s">
        <v>1567</v>
      </c>
      <c r="J3543" s="600" t="str">
        <f t="shared" si="113"/>
        <v>DESPESA NÃO ADMITIDA COM RECURSOS DA CLÁUSULA DE P,D&amp;I, CONSIDERANDO O EXECUTOR E A QUALIFICAÇÃO DO PROJETO OU PROGRAMA</v>
      </c>
    </row>
    <row r="3544" spans="1:10" x14ac:dyDescent="0.3">
      <c r="A3544" s="597" t="s">
        <v>22</v>
      </c>
      <c r="B3544" s="597" t="s">
        <v>242</v>
      </c>
      <c r="C3544" s="597" t="s">
        <v>2354</v>
      </c>
      <c r="D3544" s="597" t="s">
        <v>251</v>
      </c>
      <c r="E3544" s="597" t="s">
        <v>4</v>
      </c>
      <c r="F3544" s="597" t="s">
        <v>2357</v>
      </c>
      <c r="G3544" s="597" t="s">
        <v>2055</v>
      </c>
      <c r="H3544" s="598" t="str">
        <f t="shared" si="112"/>
        <v>PESQUISA EM MEIO AMBIENTE;INSTITUIÇÃO CREDENCIADA;;PRIVADA;NÃO;SERVICOS;SERVIÇO DE APOIO PARA AQUISIÇÃO DE DADOS</v>
      </c>
      <c r="I3544" s="599" t="s">
        <v>1567</v>
      </c>
      <c r="J3544" s="600" t="str">
        <f t="shared" si="113"/>
        <v>DESPESA NÃO ADMITIDA COM RECURSOS DA CLÁUSULA DE P,D&amp;I, CONSIDERANDO O EXECUTOR E A QUALIFICAÇÃO DO PROJETO OU PROGRAMA</v>
      </c>
    </row>
    <row r="3545" spans="1:10" x14ac:dyDescent="0.3">
      <c r="A3545" s="597" t="s">
        <v>22</v>
      </c>
      <c r="B3545" s="597" t="s">
        <v>242</v>
      </c>
      <c r="C3545" s="597" t="s">
        <v>2354</v>
      </c>
      <c r="D3545" s="597" t="s">
        <v>251</v>
      </c>
      <c r="E3545" s="597" t="s">
        <v>4</v>
      </c>
      <c r="F3545" s="597" t="s">
        <v>2357</v>
      </c>
      <c r="G3545" s="597" t="s">
        <v>230</v>
      </c>
      <c r="H3545" s="598" t="str">
        <f t="shared" si="112"/>
        <v>PESQUISA EM MEIO AMBIENTE;INSTITUIÇÃO CREDENCIADA;;PRIVADA;NÃO;SERVICOS;SERVIÇO DE EDITORAÇÃO E IMPRESSÃO</v>
      </c>
      <c r="I3545" s="599" t="s">
        <v>1575</v>
      </c>
      <c r="J3545" s="600" t="str">
        <f t="shared" si="113"/>
        <v/>
      </c>
    </row>
    <row r="3546" spans="1:10" x14ac:dyDescent="0.3">
      <c r="A3546" s="597" t="s">
        <v>22</v>
      </c>
      <c r="B3546" s="597" t="s">
        <v>242</v>
      </c>
      <c r="C3546" s="597" t="s">
        <v>2354</v>
      </c>
      <c r="D3546" s="597" t="s">
        <v>251</v>
      </c>
      <c r="E3546" s="597" t="s">
        <v>4</v>
      </c>
      <c r="F3546" s="597" t="s">
        <v>2357</v>
      </c>
      <c r="G3546" s="597" t="s">
        <v>231</v>
      </c>
      <c r="H3546" s="598" t="str">
        <f t="shared" si="112"/>
        <v>PESQUISA EM MEIO AMBIENTE;INSTITUIÇÃO CREDENCIADA;;PRIVADA;NÃO;SERVICOS;SERVIÇO DE LOCOMOÇÃO E TRANSPORTE</v>
      </c>
      <c r="I3546" s="599" t="s">
        <v>1575</v>
      </c>
      <c r="J3546" s="600" t="str">
        <f t="shared" si="113"/>
        <v/>
      </c>
    </row>
    <row r="3547" spans="1:10" x14ac:dyDescent="0.3">
      <c r="A3547" s="597" t="s">
        <v>22</v>
      </c>
      <c r="B3547" s="597" t="s">
        <v>242</v>
      </c>
      <c r="C3547" s="597" t="s">
        <v>2354</v>
      </c>
      <c r="D3547" s="597" t="s">
        <v>251</v>
      </c>
      <c r="E3547" s="597" t="s">
        <v>4</v>
      </c>
      <c r="F3547" s="597" t="s">
        <v>2357</v>
      </c>
      <c r="G3547" s="597" t="s">
        <v>2358</v>
      </c>
      <c r="H3547" s="598" t="str">
        <f t="shared" si="112"/>
        <v>PESQUISA EM MEIO AMBIENTE;INSTITUIÇÃO CREDENCIADA;;PRIVADA;NÃO;SERVICOS;SERVIÇO DE MANUTENÇÃO</v>
      </c>
      <c r="I3547" s="599" t="s">
        <v>1575</v>
      </c>
      <c r="J3547" s="600" t="str">
        <f t="shared" si="113"/>
        <v/>
      </c>
    </row>
    <row r="3548" spans="1:10" x14ac:dyDescent="0.3">
      <c r="A3548" s="597" t="s">
        <v>22</v>
      </c>
      <c r="B3548" s="597" t="s">
        <v>242</v>
      </c>
      <c r="C3548" s="597" t="s">
        <v>2354</v>
      </c>
      <c r="D3548" s="597" t="s">
        <v>251</v>
      </c>
      <c r="E3548" s="597" t="s">
        <v>4</v>
      </c>
      <c r="F3548" s="597" t="s">
        <v>2357</v>
      </c>
      <c r="G3548" s="597" t="s">
        <v>2399</v>
      </c>
      <c r="H3548" s="598" t="str">
        <f t="shared" si="112"/>
        <v>PESQUISA EM MEIO AMBIENTE;INSTITUIÇÃO CREDENCIADA;;PRIVADA;NÃO;SERVICOS;SERVIÇO TÉCNICO ESPECIALIZADO</v>
      </c>
      <c r="I3548" s="599" t="s">
        <v>1575</v>
      </c>
      <c r="J3548" s="600" t="str">
        <f t="shared" si="113"/>
        <v/>
      </c>
    </row>
    <row r="3549" spans="1:10" x14ac:dyDescent="0.3">
      <c r="A3549" s="597" t="s">
        <v>22</v>
      </c>
      <c r="B3549" s="597" t="s">
        <v>242</v>
      </c>
      <c r="C3549" s="597" t="s">
        <v>2354</v>
      </c>
      <c r="D3549" s="597" t="s">
        <v>251</v>
      </c>
      <c r="E3549" s="597" t="s">
        <v>4</v>
      </c>
      <c r="F3549" s="597" t="s">
        <v>2357</v>
      </c>
      <c r="G3549" s="597" t="s">
        <v>2359</v>
      </c>
      <c r="H3549" s="598" t="str">
        <f t="shared" si="112"/>
        <v>PESQUISA EM MEIO AMBIENTE;INSTITUIÇÃO CREDENCIADA;;PRIVADA;NÃO;SERVICOS;SERVIÇOS COMPUTACIONAIS</v>
      </c>
      <c r="I3549" s="599" t="s">
        <v>1575</v>
      </c>
      <c r="J3549" s="600" t="str">
        <f t="shared" si="113"/>
        <v/>
      </c>
    </row>
    <row r="3550" spans="1:10" x14ac:dyDescent="0.3">
      <c r="A3550" s="597" t="s">
        <v>22</v>
      </c>
      <c r="B3550" s="597" t="s">
        <v>242</v>
      </c>
      <c r="C3550" s="597" t="s">
        <v>2354</v>
      </c>
      <c r="D3550" s="597" t="s">
        <v>251</v>
      </c>
      <c r="E3550" s="597" t="s">
        <v>4</v>
      </c>
      <c r="F3550" s="597" t="s">
        <v>2357</v>
      </c>
      <c r="G3550" s="597" t="s">
        <v>229</v>
      </c>
      <c r="H3550" s="598" t="str">
        <f t="shared" si="112"/>
        <v>PESQUISA EM MEIO AMBIENTE;INSTITUIÇÃO CREDENCIADA;;PRIVADA;NÃO;SERVICOS;TAXA DE INSCRIÇÃO EM CONGRESSO OU EVENTO</v>
      </c>
      <c r="I3550" s="599" t="s">
        <v>1575</v>
      </c>
      <c r="J3550" s="600" t="str">
        <f t="shared" si="113"/>
        <v/>
      </c>
    </row>
    <row r="3551" spans="1:10" x14ac:dyDescent="0.3">
      <c r="A3551" s="597" t="s">
        <v>22</v>
      </c>
      <c r="B3551" s="597" t="s">
        <v>242</v>
      </c>
      <c r="C3551" s="597" t="s">
        <v>2354</v>
      </c>
      <c r="D3551" s="597" t="s">
        <v>251</v>
      </c>
      <c r="E3551" s="597" t="s">
        <v>4</v>
      </c>
      <c r="F3551" s="597" t="s">
        <v>2360</v>
      </c>
      <c r="G3551" s="597" t="s">
        <v>2064</v>
      </c>
      <c r="H3551" s="598" t="str">
        <f t="shared" si="112"/>
        <v>PESQUISA EM MEIO AMBIENTE;INSTITUIÇÃO CREDENCIADA;;PRIVADA;NÃO;SERVICOS - TIB;SERVIÇO DE TIB</v>
      </c>
      <c r="I3551" s="599" t="s">
        <v>1567</v>
      </c>
      <c r="J3551" s="600" t="str">
        <f t="shared" si="113"/>
        <v>DESPESA NÃO ADMITIDA COM RECURSOS DA CLÁUSULA DE P,D&amp;I, CONSIDERANDO O EXECUTOR E A QUALIFICAÇÃO DO PROJETO OU PROGRAMA</v>
      </c>
    </row>
    <row r="3552" spans="1:10" x14ac:dyDescent="0.3">
      <c r="A3552" s="597" t="s">
        <v>22</v>
      </c>
      <c r="B3552" s="597" t="s">
        <v>242</v>
      </c>
      <c r="C3552" s="597" t="s">
        <v>2354</v>
      </c>
      <c r="D3552" s="597" t="s">
        <v>251</v>
      </c>
      <c r="E3552" s="597" t="s">
        <v>4</v>
      </c>
      <c r="F3552" s="597" t="s">
        <v>2360</v>
      </c>
      <c r="G3552" s="597" t="s">
        <v>2057</v>
      </c>
      <c r="H3552" s="598" t="str">
        <f t="shared" si="112"/>
        <v>PESQUISA EM MEIO AMBIENTE;INSTITUIÇÃO CREDENCIADA;;PRIVADA;NÃO;SERVICOS - TIB;SERVIÇO DE TREINAMENTO, SUPORTE E QUALIFICAÇÃO</v>
      </c>
      <c r="I3552" s="599" t="s">
        <v>1567</v>
      </c>
      <c r="J3552" s="600" t="str">
        <f t="shared" si="113"/>
        <v>DESPESA NÃO ADMITIDA COM RECURSOS DA CLÁUSULA DE P,D&amp;I, CONSIDERANDO O EXECUTOR E A QUALIFICAÇÃO DO PROJETO OU PROGRAMA</v>
      </c>
    </row>
    <row r="3553" spans="1:10" x14ac:dyDescent="0.3">
      <c r="A3553" s="597" t="s">
        <v>22</v>
      </c>
      <c r="B3553" s="597" t="s">
        <v>242</v>
      </c>
      <c r="C3553" s="597" t="s">
        <v>2354</v>
      </c>
      <c r="D3553" s="597" t="s">
        <v>251</v>
      </c>
      <c r="E3553" s="597" t="s">
        <v>4</v>
      </c>
      <c r="F3553" s="597" t="s">
        <v>2360</v>
      </c>
      <c r="G3553" s="597" t="s">
        <v>2056</v>
      </c>
      <c r="H3553" s="598" t="str">
        <f t="shared" si="112"/>
        <v>PESQUISA EM MEIO AMBIENTE;INSTITUIÇÃO CREDENCIADA;;PRIVADA;NÃO;SERVICOS - TIB;SERVIÇO ESPECIALIZADO PARA TIB - NORMALIZAÇÃO</v>
      </c>
      <c r="I3553" s="599" t="s">
        <v>1567</v>
      </c>
      <c r="J3553" s="600" t="str">
        <f t="shared" si="113"/>
        <v>DESPESA NÃO ADMITIDA COM RECURSOS DA CLÁUSULA DE P,D&amp;I, CONSIDERANDO O EXECUTOR E A QUALIFICAÇÃO DO PROJETO OU PROGRAMA</v>
      </c>
    </row>
    <row r="3554" spans="1:10" x14ac:dyDescent="0.3">
      <c r="A3554" s="597" t="s">
        <v>22</v>
      </c>
      <c r="B3554" s="597" t="s">
        <v>242</v>
      </c>
      <c r="C3554" s="597" t="s">
        <v>2354</v>
      </c>
      <c r="D3554" s="597" t="s">
        <v>251</v>
      </c>
      <c r="E3554" s="597" t="s">
        <v>4</v>
      </c>
      <c r="F3554" s="597" t="s">
        <v>1648</v>
      </c>
      <c r="G3554" s="597" t="s">
        <v>2202</v>
      </c>
      <c r="H3554" s="598" t="str">
        <f t="shared" si="112"/>
        <v>PESQUISA EM MEIO AMBIENTE;INSTITUIÇÃO CREDENCIADA;;PRIVADA;NÃO;TESTES OPERACIONAIS;NA</v>
      </c>
      <c r="I3554" s="599" t="s">
        <v>1567</v>
      </c>
      <c r="J3554" s="600" t="str">
        <f t="shared" si="113"/>
        <v>DESPESA NÃO ADMITIDA COM RECURSOS DA CLÁUSULA DE P,D&amp;I, CONSIDERANDO O EXECUTOR E A QUALIFICAÇÃO DO PROJETO OU PROGRAMA</v>
      </c>
    </row>
    <row r="3555" spans="1:10" x14ac:dyDescent="0.3">
      <c r="A3555" s="597" t="s">
        <v>22</v>
      </c>
      <c r="B3555" s="597" t="s">
        <v>242</v>
      </c>
      <c r="C3555" s="597" t="s">
        <v>2354</v>
      </c>
      <c r="D3555" s="597" t="s">
        <v>251</v>
      </c>
      <c r="E3555" s="597" t="s">
        <v>4</v>
      </c>
      <c r="F3555" s="597" t="s">
        <v>281</v>
      </c>
      <c r="G3555" s="597" t="s">
        <v>2202</v>
      </c>
      <c r="H3555" s="598" t="str">
        <f t="shared" si="112"/>
        <v>PESQUISA EM MEIO AMBIENTE;INSTITUIÇÃO CREDENCIADA;;PRIVADA;NÃO;TRIBUTOS;NA</v>
      </c>
      <c r="I3555" s="599" t="s">
        <v>1575</v>
      </c>
      <c r="J3555" s="600" t="str">
        <f t="shared" si="113"/>
        <v/>
      </c>
    </row>
    <row r="3556" spans="1:10" x14ac:dyDescent="0.3">
      <c r="A3556" s="597" t="s">
        <v>22</v>
      </c>
      <c r="B3556" s="597" t="s">
        <v>242</v>
      </c>
      <c r="C3556" s="597" t="s">
        <v>2354</v>
      </c>
      <c r="D3556" s="597" t="s">
        <v>251</v>
      </c>
      <c r="E3556" s="597" t="s">
        <v>3</v>
      </c>
      <c r="F3556" s="597" t="s">
        <v>1646</v>
      </c>
      <c r="G3556" s="597" t="s">
        <v>2050</v>
      </c>
      <c r="H3556" s="598" t="str">
        <f t="shared" si="112"/>
        <v>PESQUISA EM MEIO AMBIENTE;INSTITUIÇÃO CREDENCIADA;;PRIVADA;SIM;CAPACITACAO DE FORNECEDORES;BENS E MATERIAIS - CABEÇA DE SÉRIE E LOTE PILOTO</v>
      </c>
      <c r="I3556" s="599" t="s">
        <v>1567</v>
      </c>
      <c r="J3556" s="600" t="str">
        <f t="shared" si="113"/>
        <v>DESPESA NÃO ADMITIDA COM RECURSOS DA CLÁUSULA DE P,D&amp;I, CONSIDERANDO O EXECUTOR E A QUALIFICAÇÃO DO PROJETO OU PROGRAMA</v>
      </c>
    </row>
    <row r="3557" spans="1:10" x14ac:dyDescent="0.3">
      <c r="A3557" s="597" t="s">
        <v>22</v>
      </c>
      <c r="B3557" s="597" t="s">
        <v>242</v>
      </c>
      <c r="C3557" s="597" t="s">
        <v>2354</v>
      </c>
      <c r="D3557" s="597" t="s">
        <v>251</v>
      </c>
      <c r="E3557" s="597" t="s">
        <v>3</v>
      </c>
      <c r="F3557" s="597" t="s">
        <v>1646</v>
      </c>
      <c r="G3557" s="597" t="s">
        <v>2053</v>
      </c>
      <c r="H3557" s="598" t="str">
        <f t="shared" si="112"/>
        <v>PESQUISA EM MEIO AMBIENTE;INSTITUIÇÃO CREDENCIADA;;PRIVADA;SIM;CAPACITACAO DE FORNECEDORES;EQUIPAMENTOS E MATERIAIS - PRIMEIRO LOTE</v>
      </c>
      <c r="I3557" s="599" t="s">
        <v>1567</v>
      </c>
      <c r="J3557" s="600" t="str">
        <f t="shared" si="113"/>
        <v>DESPESA NÃO ADMITIDA COM RECURSOS DA CLÁUSULA DE P,D&amp;I, CONSIDERANDO O EXECUTOR E A QUALIFICAÇÃO DO PROJETO OU PROGRAMA</v>
      </c>
    </row>
    <row r="3558" spans="1:10" x14ac:dyDescent="0.3">
      <c r="A3558" s="597" t="s">
        <v>22</v>
      </c>
      <c r="B3558" s="597" t="s">
        <v>242</v>
      </c>
      <c r="C3558" s="597" t="s">
        <v>2354</v>
      </c>
      <c r="D3558" s="597" t="s">
        <v>251</v>
      </c>
      <c r="E3558" s="597" t="s">
        <v>3</v>
      </c>
      <c r="F3558" s="597" t="s">
        <v>1646</v>
      </c>
      <c r="G3558" s="597" t="s">
        <v>260</v>
      </c>
      <c r="H3558" s="598" t="str">
        <f t="shared" si="112"/>
        <v>PESQUISA EM MEIO AMBIENTE;INSTITUIÇÃO CREDENCIADA;;PRIVADA;SIM;CAPACITACAO DE FORNECEDORES;EQUIPAMENTOS LABORATORIAIS</v>
      </c>
      <c r="I3558" s="599" t="s">
        <v>1567</v>
      </c>
      <c r="J3558" s="600" t="str">
        <f t="shared" si="113"/>
        <v>DESPESA NÃO ADMITIDA COM RECURSOS DA CLÁUSULA DE P,D&amp;I, CONSIDERANDO O EXECUTOR E A QUALIFICAÇÃO DO PROJETO OU PROGRAMA</v>
      </c>
    </row>
    <row r="3559" spans="1:10" x14ac:dyDescent="0.3">
      <c r="A3559" s="597" t="s">
        <v>22</v>
      </c>
      <c r="B3559" s="597" t="s">
        <v>242</v>
      </c>
      <c r="C3559" s="597" t="s">
        <v>2354</v>
      </c>
      <c r="D3559" s="597" t="s">
        <v>251</v>
      </c>
      <c r="E3559" s="597" t="s">
        <v>3</v>
      </c>
      <c r="F3559" s="597" t="s">
        <v>1646</v>
      </c>
      <c r="G3559" s="597" t="s">
        <v>2052</v>
      </c>
      <c r="H3559" s="598" t="str">
        <f t="shared" si="112"/>
        <v>PESQUISA EM MEIO AMBIENTE;INSTITUIÇÃO CREDENCIADA;;PRIVADA;SIM;CAPACITACAO DE FORNECEDORES;ESTUDOS DE VIABILIDADE TÉCNICA E ECONÔMICA</v>
      </c>
      <c r="I3559" s="599" t="s">
        <v>1567</v>
      </c>
      <c r="J3559" s="600" t="str">
        <f t="shared" si="113"/>
        <v>DESPESA NÃO ADMITIDA COM RECURSOS DA CLÁUSULA DE P,D&amp;I, CONSIDERANDO O EXECUTOR E A QUALIFICAÇÃO DO PROJETO OU PROGRAMA</v>
      </c>
    </row>
    <row r="3560" spans="1:10" x14ac:dyDescent="0.3">
      <c r="A3560" s="597" t="s">
        <v>22</v>
      </c>
      <c r="B3560" s="597" t="s">
        <v>242</v>
      </c>
      <c r="C3560" s="597" t="s">
        <v>2354</v>
      </c>
      <c r="D3560" s="597" t="s">
        <v>251</v>
      </c>
      <c r="E3560" s="597" t="s">
        <v>3</v>
      </c>
      <c r="F3560" s="597" t="s">
        <v>1646</v>
      </c>
      <c r="G3560" s="597" t="s">
        <v>2051</v>
      </c>
      <c r="H3560" s="598" t="str">
        <f t="shared" si="112"/>
        <v>PESQUISA EM MEIO AMBIENTE;INSTITUIÇÃO CREDENCIADA;;PRIVADA;SIM;CAPACITACAO DE FORNECEDORES;SERVIÇOS - CABEÇA DE SÉRIE E LOTE PILOTO</v>
      </c>
      <c r="I3560" s="599" t="s">
        <v>1567</v>
      </c>
      <c r="J3560" s="600" t="str">
        <f t="shared" si="113"/>
        <v>DESPESA NÃO ADMITIDA COM RECURSOS DA CLÁUSULA DE P,D&amp;I, CONSIDERANDO O EXECUTOR E A QUALIFICAÇÃO DO PROJETO OU PROGRAMA</v>
      </c>
    </row>
    <row r="3561" spans="1:10" x14ac:dyDescent="0.3">
      <c r="A3561" s="597" t="s">
        <v>22</v>
      </c>
      <c r="B3561" s="597" t="s">
        <v>242</v>
      </c>
      <c r="C3561" s="597" t="s">
        <v>2354</v>
      </c>
      <c r="D3561" s="597" t="s">
        <v>251</v>
      </c>
      <c r="E3561" s="597" t="s">
        <v>3</v>
      </c>
      <c r="F3561" s="597" t="s">
        <v>1646</v>
      </c>
      <c r="G3561" s="597" t="s">
        <v>2054</v>
      </c>
      <c r="H3561" s="598" t="str">
        <f t="shared" si="112"/>
        <v>PESQUISA EM MEIO AMBIENTE;INSTITUIÇÃO CREDENCIADA;;PRIVADA;SIM;CAPACITACAO DE FORNECEDORES;SERVIÇOS - OPERACIONALIZAÇÃO DE EQUIPAMENTOS</v>
      </c>
      <c r="I3561" s="599" t="s">
        <v>1567</v>
      </c>
      <c r="J3561" s="600" t="str">
        <f t="shared" si="113"/>
        <v>DESPESA NÃO ADMITIDA COM RECURSOS DA CLÁUSULA DE P,D&amp;I, CONSIDERANDO O EXECUTOR E A QUALIFICAÇÃO DO PROJETO OU PROGRAMA</v>
      </c>
    </row>
    <row r="3562" spans="1:10" x14ac:dyDescent="0.3">
      <c r="A3562" s="597" t="s">
        <v>22</v>
      </c>
      <c r="B3562" s="597" t="s">
        <v>242</v>
      </c>
      <c r="C3562" s="597" t="s">
        <v>2354</v>
      </c>
      <c r="D3562" s="597" t="s">
        <v>251</v>
      </c>
      <c r="E3562" s="597" t="s">
        <v>3</v>
      </c>
      <c r="F3562" s="597" t="s">
        <v>2362</v>
      </c>
      <c r="G3562" s="597" t="s">
        <v>2202</v>
      </c>
      <c r="H3562" s="598" t="str">
        <f t="shared" si="112"/>
        <v>PESQUISA EM MEIO AMBIENTE;INSTITUIÇÃO CREDENCIADA;;PRIVADA;SIM;CUSTOS DIRETOS;NA</v>
      </c>
      <c r="I3562" s="599" t="s">
        <v>1575</v>
      </c>
      <c r="J3562" s="600" t="str">
        <f t="shared" si="113"/>
        <v/>
      </c>
    </row>
    <row r="3563" spans="1:10" x14ac:dyDescent="0.3">
      <c r="A3563" s="597" t="s">
        <v>22</v>
      </c>
      <c r="B3563" s="597" t="s">
        <v>242</v>
      </c>
      <c r="C3563" s="597" t="s">
        <v>2354</v>
      </c>
      <c r="D3563" s="597" t="s">
        <v>251</v>
      </c>
      <c r="E3563" s="597" t="s">
        <v>3</v>
      </c>
      <c r="F3563" s="597" t="s">
        <v>1643</v>
      </c>
      <c r="G3563" s="597" t="s">
        <v>2202</v>
      </c>
      <c r="H3563" s="598" t="str">
        <f t="shared" si="112"/>
        <v>PESQUISA EM MEIO AMBIENTE;INSTITUIÇÃO CREDENCIADA;;PRIVADA;SIM;DIARIAS E AJUDA DE CUSTO;NA</v>
      </c>
      <c r="I3563" s="599" t="s">
        <v>1575</v>
      </c>
      <c r="J3563" s="600" t="str">
        <f t="shared" si="113"/>
        <v/>
      </c>
    </row>
    <row r="3564" spans="1:10" x14ac:dyDescent="0.3">
      <c r="A3564" s="597" t="s">
        <v>22</v>
      </c>
      <c r="B3564" s="597" t="s">
        <v>242</v>
      </c>
      <c r="C3564" s="597" t="s">
        <v>2354</v>
      </c>
      <c r="D3564" s="597" t="s">
        <v>251</v>
      </c>
      <c r="E3564" s="597" t="s">
        <v>3</v>
      </c>
      <c r="F3564" s="597" t="s">
        <v>1645</v>
      </c>
      <c r="G3564" s="597" t="s">
        <v>2361</v>
      </c>
      <c r="H3564" s="598" t="str">
        <f t="shared" si="112"/>
        <v>PESQUISA EM MEIO AMBIENTE;INSTITUIÇÃO CREDENCIADA;;PRIVADA;SIM;EQUIPAMENTO E MATERIAL PERMANENTE;EQUIPAMENTO</v>
      </c>
      <c r="I3564" s="599" t="s">
        <v>1575</v>
      </c>
      <c r="J3564" s="600" t="str">
        <f t="shared" si="113"/>
        <v/>
      </c>
    </row>
    <row r="3565" spans="1:10" x14ac:dyDescent="0.3">
      <c r="A3565" s="597" t="s">
        <v>22</v>
      </c>
      <c r="B3565" s="597" t="s">
        <v>242</v>
      </c>
      <c r="C3565" s="597" t="s">
        <v>2354</v>
      </c>
      <c r="D3565" s="597" t="s">
        <v>251</v>
      </c>
      <c r="E3565" s="597" t="s">
        <v>3</v>
      </c>
      <c r="F3565" s="597" t="s">
        <v>1645</v>
      </c>
      <c r="G3565" s="597" t="s">
        <v>1248</v>
      </c>
      <c r="H3565" s="598" t="str">
        <f t="shared" si="112"/>
        <v>PESQUISA EM MEIO AMBIENTE;INSTITUIÇÃO CREDENCIADA;;PRIVADA;SIM;EQUIPAMENTO E MATERIAL PERMANENTE;MATERIAL PERMANENTE</v>
      </c>
      <c r="I3565" s="599" t="s">
        <v>1575</v>
      </c>
      <c r="J3565" s="600" t="str">
        <f t="shared" si="113"/>
        <v/>
      </c>
    </row>
    <row r="3566" spans="1:10" x14ac:dyDescent="0.3">
      <c r="A3566" s="597" t="s">
        <v>22</v>
      </c>
      <c r="B3566" s="597" t="s">
        <v>242</v>
      </c>
      <c r="C3566" s="597" t="s">
        <v>2354</v>
      </c>
      <c r="D3566" s="597" t="s">
        <v>251</v>
      </c>
      <c r="E3566" s="597" t="s">
        <v>3</v>
      </c>
      <c r="F3566" s="597" t="s">
        <v>448</v>
      </c>
      <c r="G3566" s="597" t="s">
        <v>2062</v>
      </c>
      <c r="H3566" s="598" t="str">
        <f t="shared" si="112"/>
        <v>PESQUISA EM MEIO AMBIENTE;INSTITUIÇÃO CREDENCIADA;;PRIVADA;SIM;EQUIPE;BOLSA - ALUNO DE GRADUAÇÃO OU PÓS-GRADUAÇÃO</v>
      </c>
      <c r="I3566" s="599" t="s">
        <v>1575</v>
      </c>
      <c r="J3566" s="600" t="str">
        <f t="shared" si="113"/>
        <v/>
      </c>
    </row>
    <row r="3567" spans="1:10" x14ac:dyDescent="0.3">
      <c r="A3567" s="597" t="s">
        <v>22</v>
      </c>
      <c r="B3567" s="597" t="s">
        <v>242</v>
      </c>
      <c r="C3567" s="597" t="s">
        <v>2354</v>
      </c>
      <c r="D3567" s="597" t="s">
        <v>251</v>
      </c>
      <c r="E3567" s="597" t="s">
        <v>3</v>
      </c>
      <c r="F3567" s="597" t="s">
        <v>448</v>
      </c>
      <c r="G3567" s="597" t="s">
        <v>2061</v>
      </c>
      <c r="H3567" s="598" t="str">
        <f t="shared" si="112"/>
        <v>PESQUISA EM MEIO AMBIENTE;INSTITUIÇÃO CREDENCIADA;;PRIVADA;SIM;EQUIPE;BOLSA - DOCENTE OU PESQUISADOR DA INSTITUIÇÃO</v>
      </c>
      <c r="I3567" s="599" t="s">
        <v>1575</v>
      </c>
      <c r="J3567" s="600" t="str">
        <f t="shared" si="113"/>
        <v/>
      </c>
    </row>
    <row r="3568" spans="1:10" x14ac:dyDescent="0.3">
      <c r="A3568" s="597" t="s">
        <v>22</v>
      </c>
      <c r="B3568" s="597" t="s">
        <v>242</v>
      </c>
      <c r="C3568" s="597" t="s">
        <v>2354</v>
      </c>
      <c r="D3568" s="597" t="s">
        <v>251</v>
      </c>
      <c r="E3568" s="597" t="s">
        <v>3</v>
      </c>
      <c r="F3568" s="597" t="s">
        <v>448</v>
      </c>
      <c r="G3568" s="597" t="s">
        <v>2063</v>
      </c>
      <c r="H3568" s="598" t="str">
        <f t="shared" si="112"/>
        <v>PESQUISA EM MEIO AMBIENTE;INSTITUIÇÃO CREDENCIADA;;PRIVADA;SIM;EQUIPE;BOLSA - PESQUISADOR VISITANTE</v>
      </c>
      <c r="I3568" s="599" t="s">
        <v>1575</v>
      </c>
      <c r="J3568" s="600" t="str">
        <f t="shared" si="113"/>
        <v/>
      </c>
    </row>
    <row r="3569" spans="1:10" x14ac:dyDescent="0.3">
      <c r="A3569" s="597" t="s">
        <v>22</v>
      </c>
      <c r="B3569" s="597" t="s">
        <v>242</v>
      </c>
      <c r="C3569" s="597" t="s">
        <v>2354</v>
      </c>
      <c r="D3569" s="597" t="s">
        <v>251</v>
      </c>
      <c r="E3569" s="597" t="s">
        <v>3</v>
      </c>
      <c r="F3569" s="597" t="s">
        <v>448</v>
      </c>
      <c r="G3569" s="597" t="s">
        <v>1641</v>
      </c>
      <c r="H3569" s="598" t="str">
        <f t="shared" si="112"/>
        <v>PESQUISA EM MEIO AMBIENTE;INSTITUIÇÃO CREDENCIADA;;PRIVADA;SIM;EQUIPE;REMUNERAÇÃO DIRETA</v>
      </c>
      <c r="I3569" s="599" t="s">
        <v>1575</v>
      </c>
      <c r="J3569" s="600" t="str">
        <f t="shared" si="113"/>
        <v/>
      </c>
    </row>
    <row r="3570" spans="1:10" x14ac:dyDescent="0.3">
      <c r="A3570" s="597" t="s">
        <v>22</v>
      </c>
      <c r="B3570" s="597" t="s">
        <v>242</v>
      </c>
      <c r="C3570" s="597" t="s">
        <v>2354</v>
      </c>
      <c r="D3570" s="597" t="s">
        <v>251</v>
      </c>
      <c r="E3570" s="597" t="s">
        <v>3</v>
      </c>
      <c r="F3570" s="597" t="s">
        <v>1642</v>
      </c>
      <c r="G3570" s="597" t="s">
        <v>2202</v>
      </c>
      <c r="H3570" s="598" t="str">
        <f t="shared" si="112"/>
        <v>PESQUISA EM MEIO AMBIENTE;INSTITUIÇÃO CREDENCIADA;;PRIVADA;SIM;MATERIAL DE CONSUMO;NA</v>
      </c>
      <c r="I3570" s="599" t="s">
        <v>1575</v>
      </c>
      <c r="J3570" s="600" t="str">
        <f t="shared" si="113"/>
        <v/>
      </c>
    </row>
    <row r="3571" spans="1:10" x14ac:dyDescent="0.3">
      <c r="A3571" s="597" t="s">
        <v>22</v>
      </c>
      <c r="B3571" s="597" t="s">
        <v>242</v>
      </c>
      <c r="C3571" s="597" t="s">
        <v>2354</v>
      </c>
      <c r="D3571" s="597" t="s">
        <v>251</v>
      </c>
      <c r="E3571" s="597" t="s">
        <v>3</v>
      </c>
      <c r="F3571" s="597" t="s">
        <v>1644</v>
      </c>
      <c r="G3571" s="597" t="s">
        <v>2066</v>
      </c>
      <c r="H3571" s="598" t="str">
        <f t="shared" si="112"/>
        <v>PESQUISA EM MEIO AMBIENTE;INSTITUIÇÃO CREDENCIADA;;PRIVADA;SIM;OBRAS E INSTALACOES;AMPLIAÇÃO DE ÁREA DE EDIFICAÇÃO</v>
      </c>
      <c r="I3571" s="599" t="s">
        <v>1567</v>
      </c>
      <c r="J3571" s="600" t="str">
        <f t="shared" si="113"/>
        <v>DESPESA NÃO ADMITIDA COM RECURSOS DA CLÁUSULA DE P,D&amp;I, CONSIDERANDO O EXECUTOR E A QUALIFICAÇÃO DO PROJETO OU PROGRAMA</v>
      </c>
    </row>
    <row r="3572" spans="1:10" x14ac:dyDescent="0.3">
      <c r="A3572" s="597" t="s">
        <v>22</v>
      </c>
      <c r="B3572" s="597" t="s">
        <v>242</v>
      </c>
      <c r="C3572" s="597" t="s">
        <v>2354</v>
      </c>
      <c r="D3572" s="597" t="s">
        <v>251</v>
      </c>
      <c r="E3572" s="597" t="s">
        <v>3</v>
      </c>
      <c r="F3572" s="597" t="s">
        <v>1644</v>
      </c>
      <c r="G3572" s="597" t="s">
        <v>258</v>
      </c>
      <c r="H3572" s="598" t="str">
        <f t="shared" si="112"/>
        <v>PESQUISA EM MEIO AMBIENTE;INSTITUIÇÃO CREDENCIADA;;PRIVADA;SIM;OBRAS E INSTALACOES;CONSTRUÇÃO DE NOVA EDIFICAÇÃO</v>
      </c>
      <c r="I3572" s="599" t="s">
        <v>1567</v>
      </c>
      <c r="J3572" s="600" t="str">
        <f t="shared" si="113"/>
        <v>DESPESA NÃO ADMITIDA COM RECURSOS DA CLÁUSULA DE P,D&amp;I, CONSIDERANDO O EXECUTOR E A QUALIFICAÇÃO DO PROJETO OU PROGRAMA</v>
      </c>
    </row>
    <row r="3573" spans="1:10" x14ac:dyDescent="0.3">
      <c r="A3573" s="597" t="s">
        <v>22</v>
      </c>
      <c r="B3573" s="597" t="s">
        <v>242</v>
      </c>
      <c r="C3573" s="597" t="s">
        <v>2354</v>
      </c>
      <c r="D3573" s="597" t="s">
        <v>251</v>
      </c>
      <c r="E3573" s="597" t="s">
        <v>3</v>
      </c>
      <c r="F3573" s="597" t="s">
        <v>1644</v>
      </c>
      <c r="G3573" s="597" t="s">
        <v>2067</v>
      </c>
      <c r="H3573" s="598" t="str">
        <f t="shared" si="112"/>
        <v>PESQUISA EM MEIO AMBIENTE;INSTITUIÇÃO CREDENCIADA;;PRIVADA;SIM;OBRAS E INSTALACOES;PROJETO EXECUTIVO E ESTUDOS TÉCNICOS</v>
      </c>
      <c r="I3573" s="599" t="s">
        <v>1567</v>
      </c>
      <c r="J3573" s="600" t="str">
        <f t="shared" si="113"/>
        <v>DESPESA NÃO ADMITIDA COM RECURSOS DA CLÁUSULA DE P,D&amp;I, CONSIDERANDO O EXECUTOR E A QUALIFICAÇÃO DO PROJETO OU PROGRAMA</v>
      </c>
    </row>
    <row r="3574" spans="1:10" x14ac:dyDescent="0.3">
      <c r="A3574" s="597" t="s">
        <v>22</v>
      </c>
      <c r="B3574" s="597" t="s">
        <v>242</v>
      </c>
      <c r="C3574" s="597" t="s">
        <v>2354</v>
      </c>
      <c r="D3574" s="597" t="s">
        <v>251</v>
      </c>
      <c r="E3574" s="597" t="s">
        <v>3</v>
      </c>
      <c r="F3574" s="597" t="s">
        <v>1644</v>
      </c>
      <c r="G3574" s="597" t="s">
        <v>219</v>
      </c>
      <c r="H3574" s="598" t="str">
        <f t="shared" si="112"/>
        <v>PESQUISA EM MEIO AMBIENTE;INSTITUIÇÃO CREDENCIADA;;PRIVADA;SIM;OBRAS E INSTALACOES;REFORMA DE EDIFICAÇÃO</v>
      </c>
      <c r="I3574" s="599" t="s">
        <v>1567</v>
      </c>
      <c r="J3574" s="600" t="str">
        <f t="shared" si="113"/>
        <v>DESPESA NÃO ADMITIDA COM RECURSOS DA CLÁUSULA DE P,D&amp;I, CONSIDERANDO O EXECUTOR E A QUALIFICAÇÃO DO PROJETO OU PROGRAMA</v>
      </c>
    </row>
    <row r="3575" spans="1:10" x14ac:dyDescent="0.3">
      <c r="A3575" s="597" t="s">
        <v>22</v>
      </c>
      <c r="B3575" s="597" t="s">
        <v>242</v>
      </c>
      <c r="C3575" s="597" t="s">
        <v>2354</v>
      </c>
      <c r="D3575" s="597" t="s">
        <v>251</v>
      </c>
      <c r="E3575" s="597" t="s">
        <v>3</v>
      </c>
      <c r="F3575" s="597" t="s">
        <v>1644</v>
      </c>
      <c r="G3575" s="597" t="s">
        <v>2065</v>
      </c>
      <c r="H3575" s="598" t="str">
        <f t="shared" si="112"/>
        <v>PESQUISA EM MEIO AMBIENTE;INSTITUIÇÃO CREDENCIADA;;PRIVADA;SIM;OBRAS E INSTALACOES;SERVIÇO TÉCNICO DE APOIO - INFRAESTRUTURA</v>
      </c>
      <c r="I3575" s="599" t="s">
        <v>1575</v>
      </c>
      <c r="J3575" s="600" t="str">
        <f t="shared" si="113"/>
        <v/>
      </c>
    </row>
    <row r="3576" spans="1:10" x14ac:dyDescent="0.3">
      <c r="A3576" s="597" t="s">
        <v>22</v>
      </c>
      <c r="B3576" s="597" t="s">
        <v>242</v>
      </c>
      <c r="C3576" s="597" t="s">
        <v>2354</v>
      </c>
      <c r="D3576" s="597" t="s">
        <v>251</v>
      </c>
      <c r="E3576" s="597" t="s">
        <v>3</v>
      </c>
      <c r="F3576" s="597" t="s">
        <v>10</v>
      </c>
      <c r="G3576" s="597" t="s">
        <v>1649</v>
      </c>
      <c r="H3576" s="598" t="str">
        <f t="shared" si="112"/>
        <v>PESQUISA EM MEIO AMBIENTE;INSTITUIÇÃO CREDENCIADA;;PRIVADA;SIM;OUTRAS DESPESAS;DESPESA DE IMPORTACAO</v>
      </c>
      <c r="I3576" s="599" t="s">
        <v>1575</v>
      </c>
      <c r="J3576" s="600" t="str">
        <f t="shared" si="113"/>
        <v/>
      </c>
    </row>
    <row r="3577" spans="1:10" x14ac:dyDescent="0.3">
      <c r="A3577" s="597" t="s">
        <v>22</v>
      </c>
      <c r="B3577" s="597" t="s">
        <v>242</v>
      </c>
      <c r="C3577" s="597" t="s">
        <v>2354</v>
      </c>
      <c r="D3577" s="597" t="s">
        <v>251</v>
      </c>
      <c r="E3577" s="597" t="s">
        <v>3</v>
      </c>
      <c r="F3577" s="597" t="s">
        <v>10</v>
      </c>
      <c r="G3577" s="597" t="s">
        <v>1650</v>
      </c>
      <c r="H3577" s="598" t="str">
        <f t="shared" si="112"/>
        <v>PESQUISA EM MEIO AMBIENTE;INSTITUIÇÃO CREDENCIADA;;PRIVADA;SIM;OUTRAS DESPESAS;DESPESA OPERACIONAL E ADMINISTRATIVA</v>
      </c>
      <c r="I3577" s="599" t="s">
        <v>1575</v>
      </c>
      <c r="J3577" s="600" t="str">
        <f t="shared" si="113"/>
        <v/>
      </c>
    </row>
    <row r="3578" spans="1:10" x14ac:dyDescent="0.3">
      <c r="A3578" s="597" t="s">
        <v>22</v>
      </c>
      <c r="B3578" s="597" t="s">
        <v>242</v>
      </c>
      <c r="C3578" s="597" t="s">
        <v>2354</v>
      </c>
      <c r="D3578" s="597" t="s">
        <v>251</v>
      </c>
      <c r="E3578" s="597" t="s">
        <v>3</v>
      </c>
      <c r="F3578" s="597" t="s">
        <v>10</v>
      </c>
      <c r="G3578" s="597" t="s">
        <v>277</v>
      </c>
      <c r="H3578" s="598" t="str">
        <f t="shared" ref="H3578:H3639" si="114">CONCATENATE(A3578,$H$2,B3578,$H$2,C3578,$H$2,D3578,$H$2,E3578,$H$2,F3578,$H$2,G3578)</f>
        <v>PESQUISA EM MEIO AMBIENTE;INSTITUIÇÃO CREDENCIADA;;PRIVADA;SIM;OUTRAS DESPESAS;RESSARCIMENTO DE CUSTOS INDIRETOS</v>
      </c>
      <c r="I3578" s="599" t="s">
        <v>1575</v>
      </c>
      <c r="J3578" s="600" t="str">
        <f t="shared" ref="J3578:J3639" si="115">IF(I3578="N",J$3,"")</f>
        <v/>
      </c>
    </row>
    <row r="3579" spans="1:10" x14ac:dyDescent="0.3">
      <c r="A3579" s="597" t="s">
        <v>22</v>
      </c>
      <c r="B3579" s="597" t="s">
        <v>242</v>
      </c>
      <c r="C3579" s="597" t="s">
        <v>2354</v>
      </c>
      <c r="D3579" s="597" t="s">
        <v>251</v>
      </c>
      <c r="E3579" s="597" t="s">
        <v>3</v>
      </c>
      <c r="F3579" s="597" t="s">
        <v>317</v>
      </c>
      <c r="G3579" s="597" t="s">
        <v>2060</v>
      </c>
      <c r="H3579" s="598" t="str">
        <f t="shared" si="114"/>
        <v>PESQUISA EM MEIO AMBIENTE;INSTITUIÇÃO CREDENCIADA;;PRIVADA;SIM;OUTROS BENS E DIREITOS;DADO GEOLÓGICO, GEOQUÍMICO OU GEOFÍSICO PÚBLICO</v>
      </c>
      <c r="I3579" s="599" t="s">
        <v>1575</v>
      </c>
      <c r="J3579" s="600" t="str">
        <f t="shared" si="115"/>
        <v/>
      </c>
    </row>
    <row r="3580" spans="1:10" x14ac:dyDescent="0.3">
      <c r="A3580" s="597" t="s">
        <v>22</v>
      </c>
      <c r="B3580" s="597" t="s">
        <v>242</v>
      </c>
      <c r="C3580" s="597" t="s">
        <v>2354</v>
      </c>
      <c r="D3580" s="597" t="s">
        <v>251</v>
      </c>
      <c r="E3580" s="597" t="s">
        <v>3</v>
      </c>
      <c r="F3580" s="597" t="s">
        <v>317</v>
      </c>
      <c r="G3580" s="597" t="s">
        <v>220</v>
      </c>
      <c r="H3580" s="598" t="str">
        <f t="shared" si="114"/>
        <v>PESQUISA EM MEIO AMBIENTE;INSTITUIÇÃO CREDENCIADA;;PRIVADA;SIM;OUTROS BENS E DIREITOS;DADO NÃO REGULADO PELA ANP</v>
      </c>
      <c r="I3580" s="599" t="s">
        <v>1575</v>
      </c>
      <c r="J3580" s="600" t="str">
        <f t="shared" si="115"/>
        <v/>
      </c>
    </row>
    <row r="3581" spans="1:10" x14ac:dyDescent="0.3">
      <c r="A3581" s="597" t="s">
        <v>22</v>
      </c>
      <c r="B3581" s="597" t="s">
        <v>242</v>
      </c>
      <c r="C3581" s="597" t="s">
        <v>2354</v>
      </c>
      <c r="D3581" s="597" t="s">
        <v>251</v>
      </c>
      <c r="E3581" s="597" t="s">
        <v>3</v>
      </c>
      <c r="F3581" s="597" t="s">
        <v>317</v>
      </c>
      <c r="G3581" s="597" t="s">
        <v>215</v>
      </c>
      <c r="H3581" s="598" t="str">
        <f t="shared" si="114"/>
        <v>PESQUISA EM MEIO AMBIENTE;INSTITUIÇÃO CREDENCIADA;;PRIVADA;SIM;OUTROS BENS E DIREITOS;MATERIAL BIBLIOGRÁFICO</v>
      </c>
      <c r="I3581" s="599" t="s">
        <v>1575</v>
      </c>
      <c r="J3581" s="600" t="str">
        <f t="shared" si="115"/>
        <v/>
      </c>
    </row>
    <row r="3582" spans="1:10" x14ac:dyDescent="0.3">
      <c r="A3582" s="597" t="s">
        <v>22</v>
      </c>
      <c r="B3582" s="597" t="s">
        <v>242</v>
      </c>
      <c r="C3582" s="597" t="s">
        <v>2354</v>
      </c>
      <c r="D3582" s="597" t="s">
        <v>251</v>
      </c>
      <c r="E3582" s="597" t="s">
        <v>3</v>
      </c>
      <c r="F3582" s="597" t="s">
        <v>317</v>
      </c>
      <c r="G3582" s="597" t="s">
        <v>2068</v>
      </c>
      <c r="H3582" s="598" t="str">
        <f t="shared" si="114"/>
        <v>PESQUISA EM MEIO AMBIENTE;INSTITUIÇÃO CREDENCIADA;;PRIVADA;SIM;OUTROS BENS E DIREITOS;OUTRO (ESPECIFIQUE)</v>
      </c>
      <c r="I3582" s="599" t="s">
        <v>1575</v>
      </c>
      <c r="J3582" s="600" t="str">
        <f t="shared" si="115"/>
        <v/>
      </c>
    </row>
    <row r="3583" spans="1:10" x14ac:dyDescent="0.3">
      <c r="A3583" s="597" t="s">
        <v>22</v>
      </c>
      <c r="B3583" s="597" t="s">
        <v>242</v>
      </c>
      <c r="C3583" s="597" t="s">
        <v>2354</v>
      </c>
      <c r="D3583" s="597" t="s">
        <v>251</v>
      </c>
      <c r="E3583" s="597" t="s">
        <v>3</v>
      </c>
      <c r="F3583" s="597" t="s">
        <v>317</v>
      </c>
      <c r="G3583" s="597" t="s">
        <v>321</v>
      </c>
      <c r="H3583" s="598" t="str">
        <f t="shared" si="114"/>
        <v>PESQUISA EM MEIO AMBIENTE;INSTITUIÇÃO CREDENCIADA;;PRIVADA;SIM;OUTROS BENS E DIREITOS;SOFTWARE</v>
      </c>
      <c r="I3583" s="599" t="s">
        <v>1575</v>
      </c>
      <c r="J3583" s="600" t="str">
        <f t="shared" si="115"/>
        <v/>
      </c>
    </row>
    <row r="3584" spans="1:10" x14ac:dyDescent="0.3">
      <c r="A3584" s="597" t="s">
        <v>22</v>
      </c>
      <c r="B3584" s="597" t="s">
        <v>242</v>
      </c>
      <c r="C3584" s="597" t="s">
        <v>2354</v>
      </c>
      <c r="D3584" s="597" t="s">
        <v>251</v>
      </c>
      <c r="E3584" s="597" t="s">
        <v>3</v>
      </c>
      <c r="F3584" s="597" t="s">
        <v>409</v>
      </c>
      <c r="G3584" s="597" t="s">
        <v>2202</v>
      </c>
      <c r="H3584" s="598" t="str">
        <f t="shared" si="114"/>
        <v>PESQUISA EM MEIO AMBIENTE;INSTITUIÇÃO CREDENCIADA;;PRIVADA;SIM;PASSAGENS;NA</v>
      </c>
      <c r="I3584" s="599" t="s">
        <v>1575</v>
      </c>
      <c r="J3584" s="600" t="str">
        <f t="shared" si="115"/>
        <v/>
      </c>
    </row>
    <row r="3585" spans="1:10" x14ac:dyDescent="0.3">
      <c r="A3585" s="597" t="s">
        <v>22</v>
      </c>
      <c r="B3585" s="597" t="s">
        <v>242</v>
      </c>
      <c r="C3585" s="597" t="s">
        <v>2354</v>
      </c>
      <c r="D3585" s="597" t="s">
        <v>251</v>
      </c>
      <c r="E3585" s="597" t="s">
        <v>3</v>
      </c>
      <c r="F3585" s="597" t="s">
        <v>1705</v>
      </c>
      <c r="G3585" s="597" t="s">
        <v>2058</v>
      </c>
      <c r="H3585" s="598" t="str">
        <f t="shared" si="114"/>
        <v>PESQUISA EM MEIO AMBIENTE;INSTITUIÇÃO CREDENCIADA;;PRIVADA;SIM;PROTOTIPO;MATERIAL OU COMPONENTE - PROTÓTIPO OU UNIDADE PILOTO</v>
      </c>
      <c r="I3585" s="599" t="s">
        <v>1575</v>
      </c>
      <c r="J3585" s="600" t="str">
        <f t="shared" si="115"/>
        <v/>
      </c>
    </row>
    <row r="3586" spans="1:10" x14ac:dyDescent="0.3">
      <c r="A3586" s="597" t="s">
        <v>22</v>
      </c>
      <c r="B3586" s="597" t="s">
        <v>242</v>
      </c>
      <c r="C3586" s="597" t="s">
        <v>2354</v>
      </c>
      <c r="D3586" s="597" t="s">
        <v>251</v>
      </c>
      <c r="E3586" s="597" t="s">
        <v>3</v>
      </c>
      <c r="F3586" s="597" t="s">
        <v>1705</v>
      </c>
      <c r="G3586" s="597" t="s">
        <v>2059</v>
      </c>
      <c r="H3586" s="598" t="str">
        <f t="shared" si="114"/>
        <v>PESQUISA EM MEIO AMBIENTE;INSTITUIÇÃO CREDENCIADA;;PRIVADA;SIM;PROTOTIPO;SERVIÇO DE TERCEIRO - PROTÓTIPO OU UNIDADE PILOTO</v>
      </c>
      <c r="I3586" s="599" t="s">
        <v>1575</v>
      </c>
      <c r="J3586" s="600" t="str">
        <f t="shared" si="115"/>
        <v/>
      </c>
    </row>
    <row r="3587" spans="1:10" x14ac:dyDescent="0.3">
      <c r="A3587" s="597" t="s">
        <v>22</v>
      </c>
      <c r="B3587" s="597" t="s">
        <v>242</v>
      </c>
      <c r="C3587" s="597" t="s">
        <v>2354</v>
      </c>
      <c r="D3587" s="597" t="s">
        <v>251</v>
      </c>
      <c r="E3587" s="597" t="s">
        <v>3</v>
      </c>
      <c r="F3587" s="597" t="s">
        <v>303</v>
      </c>
      <c r="G3587" s="597" t="s">
        <v>1647</v>
      </c>
      <c r="H3587" s="598" t="str">
        <f t="shared" si="114"/>
        <v>PESQUISA EM MEIO AMBIENTE;INSTITUIÇÃO CREDENCIADA;;PRIVADA;SIM;RECURSOS HUMANOS;BOLSA</v>
      </c>
      <c r="I3587" s="599" t="s">
        <v>1567</v>
      </c>
      <c r="J3587" s="600" t="str">
        <f t="shared" si="115"/>
        <v>DESPESA NÃO ADMITIDA COM RECURSOS DA CLÁUSULA DE P,D&amp;I, CONSIDERANDO O EXECUTOR E A QUALIFICAÇÃO DO PROJETO OU PROGRAMA</v>
      </c>
    </row>
    <row r="3588" spans="1:10" x14ac:dyDescent="0.3">
      <c r="A3588" s="597" t="s">
        <v>22</v>
      </c>
      <c r="B3588" s="597" t="s">
        <v>242</v>
      </c>
      <c r="C3588" s="597" t="s">
        <v>2354</v>
      </c>
      <c r="D3588" s="597" t="s">
        <v>251</v>
      </c>
      <c r="E3588" s="597" t="s">
        <v>3</v>
      </c>
      <c r="F3588" s="597" t="s">
        <v>303</v>
      </c>
      <c r="G3588" s="597" t="s">
        <v>270</v>
      </c>
      <c r="H3588" s="598" t="str">
        <f t="shared" si="114"/>
        <v>PESQUISA EM MEIO AMBIENTE;INSTITUIÇÃO CREDENCIADA;;PRIVADA;SIM;RECURSOS HUMANOS;TAXA DE BANCADA</v>
      </c>
      <c r="I3588" s="599" t="s">
        <v>1567</v>
      </c>
      <c r="J3588" s="600" t="str">
        <f t="shared" si="115"/>
        <v>DESPESA NÃO ADMITIDA COM RECURSOS DA CLÁUSULA DE P,D&amp;I, CONSIDERANDO O EXECUTOR E A QUALIFICAÇÃO DO PROJETO OU PROGRAMA</v>
      </c>
    </row>
    <row r="3589" spans="1:10" x14ac:dyDescent="0.3">
      <c r="A3589" s="597" t="s">
        <v>22</v>
      </c>
      <c r="B3589" s="597" t="s">
        <v>242</v>
      </c>
      <c r="C3589" s="597" t="s">
        <v>2354</v>
      </c>
      <c r="D3589" s="597" t="s">
        <v>251</v>
      </c>
      <c r="E3589" s="597" t="s">
        <v>3</v>
      </c>
      <c r="F3589" s="597" t="s">
        <v>2357</v>
      </c>
      <c r="G3589" s="597" t="s">
        <v>232</v>
      </c>
      <c r="H3589" s="598" t="str">
        <f t="shared" si="114"/>
        <v>PESQUISA EM MEIO AMBIENTE;INSTITUIÇÃO CREDENCIADA;;PRIVADA;SIM;SERVICOS;OUTRO SERVIÇO DE APOIO</v>
      </c>
      <c r="I3589" s="599" t="s">
        <v>1575</v>
      </c>
      <c r="J3589" s="600" t="str">
        <f t="shared" si="115"/>
        <v/>
      </c>
    </row>
    <row r="3590" spans="1:10" x14ac:dyDescent="0.3">
      <c r="A3590" s="597" t="s">
        <v>22</v>
      </c>
      <c r="B3590" s="597" t="s">
        <v>242</v>
      </c>
      <c r="C3590" s="597" t="s">
        <v>2354</v>
      </c>
      <c r="D3590" s="597" t="s">
        <v>251</v>
      </c>
      <c r="E3590" s="597" t="s">
        <v>3</v>
      </c>
      <c r="F3590" s="597" t="s">
        <v>2357</v>
      </c>
      <c r="G3590" s="597" t="s">
        <v>221</v>
      </c>
      <c r="H3590" s="598" t="str">
        <f t="shared" si="114"/>
        <v>PESQUISA EM MEIO AMBIENTE;INSTITUIÇÃO CREDENCIADA;;PRIVADA;SIM;SERVICOS;PERFURAÇÃO DE POÇO ESTRATIGRÁFICO</v>
      </c>
      <c r="I3590" s="599" t="s">
        <v>1567</v>
      </c>
      <c r="J3590" s="600" t="str">
        <f t="shared" si="115"/>
        <v>DESPESA NÃO ADMITIDA COM RECURSOS DA CLÁUSULA DE P,D&amp;I, CONSIDERANDO O EXECUTOR E A QUALIFICAÇÃO DO PROJETO OU PROGRAMA</v>
      </c>
    </row>
    <row r="3591" spans="1:10" x14ac:dyDescent="0.3">
      <c r="A3591" s="597" t="s">
        <v>22</v>
      </c>
      <c r="B3591" s="597" t="s">
        <v>242</v>
      </c>
      <c r="C3591" s="597" t="s">
        <v>2354</v>
      </c>
      <c r="D3591" s="597" t="s">
        <v>251</v>
      </c>
      <c r="E3591" s="597" t="s">
        <v>3</v>
      </c>
      <c r="F3591" s="597" t="s">
        <v>2357</v>
      </c>
      <c r="G3591" s="597" t="s">
        <v>2055</v>
      </c>
      <c r="H3591" s="598" t="str">
        <f t="shared" si="114"/>
        <v>PESQUISA EM MEIO AMBIENTE;INSTITUIÇÃO CREDENCIADA;;PRIVADA;SIM;SERVICOS;SERVIÇO DE APOIO PARA AQUISIÇÃO DE DADOS</v>
      </c>
      <c r="I3591" s="599" t="s">
        <v>1567</v>
      </c>
      <c r="J3591" s="600" t="str">
        <f t="shared" si="115"/>
        <v>DESPESA NÃO ADMITIDA COM RECURSOS DA CLÁUSULA DE P,D&amp;I, CONSIDERANDO O EXECUTOR E A QUALIFICAÇÃO DO PROJETO OU PROGRAMA</v>
      </c>
    </row>
    <row r="3592" spans="1:10" x14ac:dyDescent="0.3">
      <c r="A3592" s="597" t="s">
        <v>22</v>
      </c>
      <c r="B3592" s="597" t="s">
        <v>242</v>
      </c>
      <c r="C3592" s="597" t="s">
        <v>2354</v>
      </c>
      <c r="D3592" s="597" t="s">
        <v>251</v>
      </c>
      <c r="E3592" s="597" t="s">
        <v>3</v>
      </c>
      <c r="F3592" s="597" t="s">
        <v>2357</v>
      </c>
      <c r="G3592" s="597" t="s">
        <v>230</v>
      </c>
      <c r="H3592" s="598" t="str">
        <f t="shared" si="114"/>
        <v>PESQUISA EM MEIO AMBIENTE;INSTITUIÇÃO CREDENCIADA;;PRIVADA;SIM;SERVICOS;SERVIÇO DE EDITORAÇÃO E IMPRESSÃO</v>
      </c>
      <c r="I3592" s="599" t="s">
        <v>1575</v>
      </c>
      <c r="J3592" s="600" t="str">
        <f t="shared" si="115"/>
        <v/>
      </c>
    </row>
    <row r="3593" spans="1:10" x14ac:dyDescent="0.3">
      <c r="A3593" s="597" t="s">
        <v>22</v>
      </c>
      <c r="B3593" s="597" t="s">
        <v>242</v>
      </c>
      <c r="C3593" s="597" t="s">
        <v>2354</v>
      </c>
      <c r="D3593" s="597" t="s">
        <v>251</v>
      </c>
      <c r="E3593" s="597" t="s">
        <v>3</v>
      </c>
      <c r="F3593" s="597" t="s">
        <v>2357</v>
      </c>
      <c r="G3593" s="597" t="s">
        <v>231</v>
      </c>
      <c r="H3593" s="598" t="str">
        <f t="shared" si="114"/>
        <v>PESQUISA EM MEIO AMBIENTE;INSTITUIÇÃO CREDENCIADA;;PRIVADA;SIM;SERVICOS;SERVIÇO DE LOCOMOÇÃO E TRANSPORTE</v>
      </c>
      <c r="I3593" s="599" t="s">
        <v>1575</v>
      </c>
      <c r="J3593" s="600" t="str">
        <f t="shared" si="115"/>
        <v/>
      </c>
    </row>
    <row r="3594" spans="1:10" x14ac:dyDescent="0.3">
      <c r="A3594" s="597" t="s">
        <v>22</v>
      </c>
      <c r="B3594" s="597" t="s">
        <v>242</v>
      </c>
      <c r="C3594" s="597" t="s">
        <v>2354</v>
      </c>
      <c r="D3594" s="597" t="s">
        <v>251</v>
      </c>
      <c r="E3594" s="597" t="s">
        <v>3</v>
      </c>
      <c r="F3594" s="597" t="s">
        <v>2357</v>
      </c>
      <c r="G3594" s="597" t="s">
        <v>2358</v>
      </c>
      <c r="H3594" s="598" t="str">
        <f t="shared" si="114"/>
        <v>PESQUISA EM MEIO AMBIENTE;INSTITUIÇÃO CREDENCIADA;;PRIVADA;SIM;SERVICOS;SERVIÇO DE MANUTENÇÃO</v>
      </c>
      <c r="I3594" s="599" t="s">
        <v>1575</v>
      </c>
      <c r="J3594" s="600" t="str">
        <f t="shared" si="115"/>
        <v/>
      </c>
    </row>
    <row r="3595" spans="1:10" x14ac:dyDescent="0.3">
      <c r="A3595" s="597" t="s">
        <v>22</v>
      </c>
      <c r="B3595" s="597" t="s">
        <v>242</v>
      </c>
      <c r="C3595" s="597" t="s">
        <v>2354</v>
      </c>
      <c r="D3595" s="597" t="s">
        <v>251</v>
      </c>
      <c r="E3595" s="597" t="s">
        <v>3</v>
      </c>
      <c r="F3595" s="597" t="s">
        <v>2357</v>
      </c>
      <c r="G3595" s="597" t="s">
        <v>2399</v>
      </c>
      <c r="H3595" s="598" t="str">
        <f t="shared" si="114"/>
        <v>PESQUISA EM MEIO AMBIENTE;INSTITUIÇÃO CREDENCIADA;;PRIVADA;SIM;SERVICOS;SERVIÇO TÉCNICO ESPECIALIZADO</v>
      </c>
      <c r="I3595" s="599" t="s">
        <v>1575</v>
      </c>
      <c r="J3595" s="600" t="str">
        <f t="shared" si="115"/>
        <v/>
      </c>
    </row>
    <row r="3596" spans="1:10" x14ac:dyDescent="0.3">
      <c r="A3596" s="597" t="s">
        <v>22</v>
      </c>
      <c r="B3596" s="597" t="s">
        <v>242</v>
      </c>
      <c r="C3596" s="597" t="s">
        <v>2354</v>
      </c>
      <c r="D3596" s="597" t="s">
        <v>251</v>
      </c>
      <c r="E3596" s="597" t="s">
        <v>3</v>
      </c>
      <c r="F3596" s="597" t="s">
        <v>2357</v>
      </c>
      <c r="G3596" s="597" t="s">
        <v>2359</v>
      </c>
      <c r="H3596" s="598" t="str">
        <f t="shared" si="114"/>
        <v>PESQUISA EM MEIO AMBIENTE;INSTITUIÇÃO CREDENCIADA;;PRIVADA;SIM;SERVICOS;SERVIÇOS COMPUTACIONAIS</v>
      </c>
      <c r="I3596" s="599" t="s">
        <v>1575</v>
      </c>
      <c r="J3596" s="600" t="str">
        <f t="shared" si="115"/>
        <v/>
      </c>
    </row>
    <row r="3597" spans="1:10" x14ac:dyDescent="0.3">
      <c r="A3597" s="597" t="s">
        <v>22</v>
      </c>
      <c r="B3597" s="597" t="s">
        <v>242</v>
      </c>
      <c r="C3597" s="597" t="s">
        <v>2354</v>
      </c>
      <c r="D3597" s="597" t="s">
        <v>251</v>
      </c>
      <c r="E3597" s="597" t="s">
        <v>3</v>
      </c>
      <c r="F3597" s="597" t="s">
        <v>2357</v>
      </c>
      <c r="G3597" s="597" t="s">
        <v>229</v>
      </c>
      <c r="H3597" s="598" t="str">
        <f t="shared" si="114"/>
        <v>PESQUISA EM MEIO AMBIENTE;INSTITUIÇÃO CREDENCIADA;;PRIVADA;SIM;SERVICOS;TAXA DE INSCRIÇÃO EM CONGRESSO OU EVENTO</v>
      </c>
      <c r="I3597" s="599" t="s">
        <v>1575</v>
      </c>
      <c r="J3597" s="600" t="str">
        <f t="shared" si="115"/>
        <v/>
      </c>
    </row>
    <row r="3598" spans="1:10" x14ac:dyDescent="0.3">
      <c r="A3598" s="597" t="s">
        <v>22</v>
      </c>
      <c r="B3598" s="597" t="s">
        <v>242</v>
      </c>
      <c r="C3598" s="597" t="s">
        <v>2354</v>
      </c>
      <c r="D3598" s="597" t="s">
        <v>251</v>
      </c>
      <c r="E3598" s="597" t="s">
        <v>3</v>
      </c>
      <c r="F3598" s="597" t="s">
        <v>2360</v>
      </c>
      <c r="G3598" s="597" t="s">
        <v>2064</v>
      </c>
      <c r="H3598" s="598" t="str">
        <f t="shared" si="114"/>
        <v>PESQUISA EM MEIO AMBIENTE;INSTITUIÇÃO CREDENCIADA;;PRIVADA;SIM;SERVICOS - TIB;SERVIÇO DE TIB</v>
      </c>
      <c r="I3598" s="599" t="s">
        <v>1567</v>
      </c>
      <c r="J3598" s="600" t="str">
        <f t="shared" si="115"/>
        <v>DESPESA NÃO ADMITIDA COM RECURSOS DA CLÁUSULA DE P,D&amp;I, CONSIDERANDO O EXECUTOR E A QUALIFICAÇÃO DO PROJETO OU PROGRAMA</v>
      </c>
    </row>
    <row r="3599" spans="1:10" x14ac:dyDescent="0.3">
      <c r="A3599" s="597" t="s">
        <v>22</v>
      </c>
      <c r="B3599" s="597" t="s">
        <v>242</v>
      </c>
      <c r="C3599" s="597" t="s">
        <v>2354</v>
      </c>
      <c r="D3599" s="597" t="s">
        <v>251</v>
      </c>
      <c r="E3599" s="597" t="s">
        <v>3</v>
      </c>
      <c r="F3599" s="597" t="s">
        <v>2360</v>
      </c>
      <c r="G3599" s="597" t="s">
        <v>2057</v>
      </c>
      <c r="H3599" s="598" t="str">
        <f t="shared" si="114"/>
        <v>PESQUISA EM MEIO AMBIENTE;INSTITUIÇÃO CREDENCIADA;;PRIVADA;SIM;SERVICOS - TIB;SERVIÇO DE TREINAMENTO, SUPORTE E QUALIFICAÇÃO</v>
      </c>
      <c r="I3599" s="599" t="s">
        <v>1567</v>
      </c>
      <c r="J3599" s="600" t="str">
        <f t="shared" si="115"/>
        <v>DESPESA NÃO ADMITIDA COM RECURSOS DA CLÁUSULA DE P,D&amp;I, CONSIDERANDO O EXECUTOR E A QUALIFICAÇÃO DO PROJETO OU PROGRAMA</v>
      </c>
    </row>
    <row r="3600" spans="1:10" x14ac:dyDescent="0.3">
      <c r="A3600" s="597" t="s">
        <v>22</v>
      </c>
      <c r="B3600" s="597" t="s">
        <v>242</v>
      </c>
      <c r="C3600" s="597" t="s">
        <v>2354</v>
      </c>
      <c r="D3600" s="597" t="s">
        <v>251</v>
      </c>
      <c r="E3600" s="597" t="s">
        <v>3</v>
      </c>
      <c r="F3600" s="597" t="s">
        <v>2360</v>
      </c>
      <c r="G3600" s="597" t="s">
        <v>2056</v>
      </c>
      <c r="H3600" s="598" t="str">
        <f t="shared" si="114"/>
        <v>PESQUISA EM MEIO AMBIENTE;INSTITUIÇÃO CREDENCIADA;;PRIVADA;SIM;SERVICOS - TIB;SERVIÇO ESPECIALIZADO PARA TIB - NORMALIZAÇÃO</v>
      </c>
      <c r="I3600" s="599" t="s">
        <v>1567</v>
      </c>
      <c r="J3600" s="600" t="str">
        <f t="shared" si="115"/>
        <v>DESPESA NÃO ADMITIDA COM RECURSOS DA CLÁUSULA DE P,D&amp;I, CONSIDERANDO O EXECUTOR E A QUALIFICAÇÃO DO PROJETO OU PROGRAMA</v>
      </c>
    </row>
    <row r="3601" spans="1:10" x14ac:dyDescent="0.3">
      <c r="A3601" s="597" t="s">
        <v>22</v>
      </c>
      <c r="B3601" s="597" t="s">
        <v>242</v>
      </c>
      <c r="C3601" s="597" t="s">
        <v>2354</v>
      </c>
      <c r="D3601" s="597" t="s">
        <v>251</v>
      </c>
      <c r="E3601" s="597" t="s">
        <v>3</v>
      </c>
      <c r="F3601" s="597" t="s">
        <v>1648</v>
      </c>
      <c r="G3601" s="597" t="s">
        <v>2202</v>
      </c>
      <c r="H3601" s="598" t="str">
        <f t="shared" si="114"/>
        <v>PESQUISA EM MEIO AMBIENTE;INSTITUIÇÃO CREDENCIADA;;PRIVADA;SIM;TESTES OPERACIONAIS;NA</v>
      </c>
      <c r="I3601" s="599" t="s">
        <v>1567</v>
      </c>
      <c r="J3601" s="600" t="str">
        <f t="shared" si="115"/>
        <v>DESPESA NÃO ADMITIDA COM RECURSOS DA CLÁUSULA DE P,D&amp;I, CONSIDERANDO O EXECUTOR E A QUALIFICAÇÃO DO PROJETO OU PROGRAMA</v>
      </c>
    </row>
    <row r="3602" spans="1:10" x14ac:dyDescent="0.3">
      <c r="A3602" s="597" t="s">
        <v>22</v>
      </c>
      <c r="B3602" s="597" t="s">
        <v>242</v>
      </c>
      <c r="C3602" s="597" t="s">
        <v>2354</v>
      </c>
      <c r="D3602" s="597" t="s">
        <v>251</v>
      </c>
      <c r="E3602" s="597" t="s">
        <v>3</v>
      </c>
      <c r="F3602" s="597" t="s">
        <v>281</v>
      </c>
      <c r="G3602" s="597" t="s">
        <v>2202</v>
      </c>
      <c r="H3602" s="598" t="str">
        <f t="shared" si="114"/>
        <v>PESQUISA EM MEIO AMBIENTE;INSTITUIÇÃO CREDENCIADA;;PRIVADA;SIM;TRIBUTOS;NA</v>
      </c>
      <c r="I3602" s="599" t="s">
        <v>1575</v>
      </c>
      <c r="J3602" s="600" t="str">
        <f t="shared" si="115"/>
        <v/>
      </c>
    </row>
    <row r="3603" spans="1:10" x14ac:dyDescent="0.3">
      <c r="A3603" s="597" t="s">
        <v>22</v>
      </c>
      <c r="B3603" s="597" t="s">
        <v>242</v>
      </c>
      <c r="C3603" s="597" t="s">
        <v>2354</v>
      </c>
      <c r="D3603" s="597" t="s">
        <v>250</v>
      </c>
      <c r="E3603" s="597" t="s">
        <v>2354</v>
      </c>
      <c r="F3603" s="597" t="s">
        <v>1646</v>
      </c>
      <c r="G3603" s="597" t="s">
        <v>2050</v>
      </c>
      <c r="H3603" s="598" t="str">
        <f t="shared" si="114"/>
        <v>PESQUISA EM MEIO AMBIENTE;INSTITUIÇÃO CREDENCIADA;;PÚBLICA;;CAPACITACAO DE FORNECEDORES;BENS E MATERIAIS - CABEÇA DE SÉRIE E LOTE PILOTO</v>
      </c>
      <c r="I3603" s="599" t="s">
        <v>1567</v>
      </c>
      <c r="J3603" s="600" t="str">
        <f t="shared" si="115"/>
        <v>DESPESA NÃO ADMITIDA COM RECURSOS DA CLÁUSULA DE P,D&amp;I, CONSIDERANDO O EXECUTOR E A QUALIFICAÇÃO DO PROJETO OU PROGRAMA</v>
      </c>
    </row>
    <row r="3604" spans="1:10" x14ac:dyDescent="0.3">
      <c r="A3604" s="597" t="s">
        <v>22</v>
      </c>
      <c r="B3604" s="597" t="s">
        <v>242</v>
      </c>
      <c r="C3604" s="597" t="s">
        <v>2354</v>
      </c>
      <c r="D3604" s="597" t="s">
        <v>250</v>
      </c>
      <c r="E3604" s="597" t="s">
        <v>2354</v>
      </c>
      <c r="F3604" s="597" t="s">
        <v>1646</v>
      </c>
      <c r="G3604" s="597" t="s">
        <v>2053</v>
      </c>
      <c r="H3604" s="598" t="str">
        <f t="shared" si="114"/>
        <v>PESQUISA EM MEIO AMBIENTE;INSTITUIÇÃO CREDENCIADA;;PÚBLICA;;CAPACITACAO DE FORNECEDORES;EQUIPAMENTOS E MATERIAIS - PRIMEIRO LOTE</v>
      </c>
      <c r="I3604" s="599" t="s">
        <v>1567</v>
      </c>
      <c r="J3604" s="600" t="str">
        <f t="shared" si="115"/>
        <v>DESPESA NÃO ADMITIDA COM RECURSOS DA CLÁUSULA DE P,D&amp;I, CONSIDERANDO O EXECUTOR E A QUALIFICAÇÃO DO PROJETO OU PROGRAMA</v>
      </c>
    </row>
    <row r="3605" spans="1:10" x14ac:dyDescent="0.3">
      <c r="A3605" s="597" t="s">
        <v>22</v>
      </c>
      <c r="B3605" s="597" t="s">
        <v>242</v>
      </c>
      <c r="C3605" s="597" t="s">
        <v>2354</v>
      </c>
      <c r="D3605" s="597" t="s">
        <v>250</v>
      </c>
      <c r="E3605" s="597" t="s">
        <v>2354</v>
      </c>
      <c r="F3605" s="597" t="s">
        <v>1646</v>
      </c>
      <c r="G3605" s="597" t="s">
        <v>260</v>
      </c>
      <c r="H3605" s="598" t="str">
        <f t="shared" si="114"/>
        <v>PESQUISA EM MEIO AMBIENTE;INSTITUIÇÃO CREDENCIADA;;PÚBLICA;;CAPACITACAO DE FORNECEDORES;EQUIPAMENTOS LABORATORIAIS</v>
      </c>
      <c r="I3605" s="599" t="s">
        <v>1567</v>
      </c>
      <c r="J3605" s="600" t="str">
        <f t="shared" si="115"/>
        <v>DESPESA NÃO ADMITIDA COM RECURSOS DA CLÁUSULA DE P,D&amp;I, CONSIDERANDO O EXECUTOR E A QUALIFICAÇÃO DO PROJETO OU PROGRAMA</v>
      </c>
    </row>
    <row r="3606" spans="1:10" x14ac:dyDescent="0.3">
      <c r="A3606" s="597" t="s">
        <v>22</v>
      </c>
      <c r="B3606" s="597" t="s">
        <v>242</v>
      </c>
      <c r="C3606" s="597" t="s">
        <v>2354</v>
      </c>
      <c r="D3606" s="597" t="s">
        <v>250</v>
      </c>
      <c r="E3606" s="597" t="s">
        <v>2354</v>
      </c>
      <c r="F3606" s="597" t="s">
        <v>1646</v>
      </c>
      <c r="G3606" s="597" t="s">
        <v>2052</v>
      </c>
      <c r="H3606" s="598" t="str">
        <f t="shared" si="114"/>
        <v>PESQUISA EM MEIO AMBIENTE;INSTITUIÇÃO CREDENCIADA;;PÚBLICA;;CAPACITACAO DE FORNECEDORES;ESTUDOS DE VIABILIDADE TÉCNICA E ECONÔMICA</v>
      </c>
      <c r="I3606" s="599" t="s">
        <v>1567</v>
      </c>
      <c r="J3606" s="600" t="str">
        <f t="shared" si="115"/>
        <v>DESPESA NÃO ADMITIDA COM RECURSOS DA CLÁUSULA DE P,D&amp;I, CONSIDERANDO O EXECUTOR E A QUALIFICAÇÃO DO PROJETO OU PROGRAMA</v>
      </c>
    </row>
    <row r="3607" spans="1:10" x14ac:dyDescent="0.3">
      <c r="A3607" s="597" t="s">
        <v>22</v>
      </c>
      <c r="B3607" s="597" t="s">
        <v>242</v>
      </c>
      <c r="C3607" s="597" t="s">
        <v>2354</v>
      </c>
      <c r="D3607" s="597" t="s">
        <v>250</v>
      </c>
      <c r="E3607" s="597" t="s">
        <v>2354</v>
      </c>
      <c r="F3607" s="597" t="s">
        <v>1646</v>
      </c>
      <c r="G3607" s="597" t="s">
        <v>2051</v>
      </c>
      <c r="H3607" s="598" t="str">
        <f t="shared" si="114"/>
        <v>PESQUISA EM MEIO AMBIENTE;INSTITUIÇÃO CREDENCIADA;;PÚBLICA;;CAPACITACAO DE FORNECEDORES;SERVIÇOS - CABEÇA DE SÉRIE E LOTE PILOTO</v>
      </c>
      <c r="I3607" s="599" t="s">
        <v>1567</v>
      </c>
      <c r="J3607" s="600" t="str">
        <f t="shared" si="115"/>
        <v>DESPESA NÃO ADMITIDA COM RECURSOS DA CLÁUSULA DE P,D&amp;I, CONSIDERANDO O EXECUTOR E A QUALIFICAÇÃO DO PROJETO OU PROGRAMA</v>
      </c>
    </row>
    <row r="3608" spans="1:10" x14ac:dyDescent="0.3">
      <c r="A3608" s="597" t="s">
        <v>22</v>
      </c>
      <c r="B3608" s="597" t="s">
        <v>242</v>
      </c>
      <c r="C3608" s="597" t="s">
        <v>2354</v>
      </c>
      <c r="D3608" s="597" t="s">
        <v>250</v>
      </c>
      <c r="E3608" s="597" t="s">
        <v>2354</v>
      </c>
      <c r="F3608" s="597" t="s">
        <v>1646</v>
      </c>
      <c r="G3608" s="597" t="s">
        <v>2054</v>
      </c>
      <c r="H3608" s="598" t="str">
        <f t="shared" si="114"/>
        <v>PESQUISA EM MEIO AMBIENTE;INSTITUIÇÃO CREDENCIADA;;PÚBLICA;;CAPACITACAO DE FORNECEDORES;SERVIÇOS - OPERACIONALIZAÇÃO DE EQUIPAMENTOS</v>
      </c>
      <c r="I3608" s="599" t="s">
        <v>1567</v>
      </c>
      <c r="J3608" s="600" t="str">
        <f t="shared" si="115"/>
        <v>DESPESA NÃO ADMITIDA COM RECURSOS DA CLÁUSULA DE P,D&amp;I, CONSIDERANDO O EXECUTOR E A QUALIFICAÇÃO DO PROJETO OU PROGRAMA</v>
      </c>
    </row>
    <row r="3609" spans="1:10" x14ac:dyDescent="0.3">
      <c r="A3609" s="597" t="s">
        <v>22</v>
      </c>
      <c r="B3609" s="597" t="s">
        <v>242</v>
      </c>
      <c r="C3609" s="597" t="s">
        <v>2354</v>
      </c>
      <c r="D3609" s="597" t="s">
        <v>250</v>
      </c>
      <c r="E3609" s="597" t="s">
        <v>2354</v>
      </c>
      <c r="F3609" s="597" t="s">
        <v>2362</v>
      </c>
      <c r="G3609" s="597" t="s">
        <v>2202</v>
      </c>
      <c r="H3609" s="598" t="str">
        <f t="shared" si="114"/>
        <v>PESQUISA EM MEIO AMBIENTE;INSTITUIÇÃO CREDENCIADA;;PÚBLICA;;CUSTOS DIRETOS;NA</v>
      </c>
      <c r="I3609" s="599" t="s">
        <v>1575</v>
      </c>
      <c r="J3609" s="600" t="str">
        <f t="shared" si="115"/>
        <v/>
      </c>
    </row>
    <row r="3610" spans="1:10" x14ac:dyDescent="0.3">
      <c r="A3610" s="597" t="s">
        <v>22</v>
      </c>
      <c r="B3610" s="597" t="s">
        <v>242</v>
      </c>
      <c r="C3610" s="597" t="s">
        <v>2354</v>
      </c>
      <c r="D3610" s="597" t="s">
        <v>250</v>
      </c>
      <c r="E3610" s="597" t="s">
        <v>2354</v>
      </c>
      <c r="F3610" s="597" t="s">
        <v>1643</v>
      </c>
      <c r="G3610" s="597" t="s">
        <v>2202</v>
      </c>
      <c r="H3610" s="598" t="str">
        <f t="shared" si="114"/>
        <v>PESQUISA EM MEIO AMBIENTE;INSTITUIÇÃO CREDENCIADA;;PÚBLICA;;DIARIAS E AJUDA DE CUSTO;NA</v>
      </c>
      <c r="I3610" s="599" t="s">
        <v>1575</v>
      </c>
      <c r="J3610" s="600" t="str">
        <f t="shared" si="115"/>
        <v/>
      </c>
    </row>
    <row r="3611" spans="1:10" x14ac:dyDescent="0.3">
      <c r="A3611" s="597" t="s">
        <v>22</v>
      </c>
      <c r="B3611" s="597" t="s">
        <v>242</v>
      </c>
      <c r="C3611" s="597" t="s">
        <v>2354</v>
      </c>
      <c r="D3611" s="597" t="s">
        <v>250</v>
      </c>
      <c r="E3611" s="597" t="s">
        <v>2354</v>
      </c>
      <c r="F3611" s="597" t="s">
        <v>1645</v>
      </c>
      <c r="G3611" s="597" t="s">
        <v>2361</v>
      </c>
      <c r="H3611" s="598" t="str">
        <f t="shared" si="114"/>
        <v>PESQUISA EM MEIO AMBIENTE;INSTITUIÇÃO CREDENCIADA;;PÚBLICA;;EQUIPAMENTO E MATERIAL PERMANENTE;EQUIPAMENTO</v>
      </c>
      <c r="I3611" s="599" t="s">
        <v>1575</v>
      </c>
      <c r="J3611" s="600" t="str">
        <f t="shared" si="115"/>
        <v/>
      </c>
    </row>
    <row r="3612" spans="1:10" x14ac:dyDescent="0.3">
      <c r="A3612" s="597" t="s">
        <v>22</v>
      </c>
      <c r="B3612" s="597" t="s">
        <v>242</v>
      </c>
      <c r="C3612" s="597" t="s">
        <v>2354</v>
      </c>
      <c r="D3612" s="597" t="s">
        <v>250</v>
      </c>
      <c r="E3612" s="597" t="s">
        <v>2354</v>
      </c>
      <c r="F3612" s="597" t="s">
        <v>1645</v>
      </c>
      <c r="G3612" s="597" t="s">
        <v>1248</v>
      </c>
      <c r="H3612" s="598" t="str">
        <f t="shared" si="114"/>
        <v>PESQUISA EM MEIO AMBIENTE;INSTITUIÇÃO CREDENCIADA;;PÚBLICA;;EQUIPAMENTO E MATERIAL PERMANENTE;MATERIAL PERMANENTE</v>
      </c>
      <c r="I3612" s="599" t="s">
        <v>1575</v>
      </c>
      <c r="J3612" s="600" t="str">
        <f t="shared" si="115"/>
        <v/>
      </c>
    </row>
    <row r="3613" spans="1:10" x14ac:dyDescent="0.3">
      <c r="A3613" s="597" t="s">
        <v>22</v>
      </c>
      <c r="B3613" s="597" t="s">
        <v>242</v>
      </c>
      <c r="C3613" s="597" t="s">
        <v>2354</v>
      </c>
      <c r="D3613" s="597" t="s">
        <v>250</v>
      </c>
      <c r="E3613" s="597" t="s">
        <v>2354</v>
      </c>
      <c r="F3613" s="597" t="s">
        <v>448</v>
      </c>
      <c r="G3613" s="597" t="s">
        <v>2062</v>
      </c>
      <c r="H3613" s="598" t="str">
        <f t="shared" si="114"/>
        <v>PESQUISA EM MEIO AMBIENTE;INSTITUIÇÃO CREDENCIADA;;PÚBLICA;;EQUIPE;BOLSA - ALUNO DE GRADUAÇÃO OU PÓS-GRADUAÇÃO</v>
      </c>
      <c r="I3613" s="599" t="s">
        <v>1575</v>
      </c>
      <c r="J3613" s="600" t="str">
        <f t="shared" si="115"/>
        <v/>
      </c>
    </row>
    <row r="3614" spans="1:10" x14ac:dyDescent="0.3">
      <c r="A3614" s="597" t="s">
        <v>22</v>
      </c>
      <c r="B3614" s="597" t="s">
        <v>242</v>
      </c>
      <c r="C3614" s="597" t="s">
        <v>2354</v>
      </c>
      <c r="D3614" s="597" t="s">
        <v>250</v>
      </c>
      <c r="E3614" s="597" t="s">
        <v>2354</v>
      </c>
      <c r="F3614" s="597" t="s">
        <v>448</v>
      </c>
      <c r="G3614" s="597" t="s">
        <v>2061</v>
      </c>
      <c r="H3614" s="598" t="str">
        <f t="shared" si="114"/>
        <v>PESQUISA EM MEIO AMBIENTE;INSTITUIÇÃO CREDENCIADA;;PÚBLICA;;EQUIPE;BOLSA - DOCENTE OU PESQUISADOR DA INSTITUIÇÃO</v>
      </c>
      <c r="I3614" s="599" t="s">
        <v>1575</v>
      </c>
      <c r="J3614" s="600" t="str">
        <f t="shared" si="115"/>
        <v/>
      </c>
    </row>
    <row r="3615" spans="1:10" x14ac:dyDescent="0.3">
      <c r="A3615" s="597" t="s">
        <v>22</v>
      </c>
      <c r="B3615" s="597" t="s">
        <v>242</v>
      </c>
      <c r="C3615" s="597" t="s">
        <v>2354</v>
      </c>
      <c r="D3615" s="597" t="s">
        <v>250</v>
      </c>
      <c r="E3615" s="597" t="s">
        <v>2354</v>
      </c>
      <c r="F3615" s="597" t="s">
        <v>448</v>
      </c>
      <c r="G3615" s="597" t="s">
        <v>2063</v>
      </c>
      <c r="H3615" s="598" t="str">
        <f t="shared" si="114"/>
        <v>PESQUISA EM MEIO AMBIENTE;INSTITUIÇÃO CREDENCIADA;;PÚBLICA;;EQUIPE;BOLSA - PESQUISADOR VISITANTE</v>
      </c>
      <c r="I3615" s="599" t="s">
        <v>1575</v>
      </c>
      <c r="J3615" s="600" t="str">
        <f t="shared" si="115"/>
        <v/>
      </c>
    </row>
    <row r="3616" spans="1:10" x14ac:dyDescent="0.3">
      <c r="A3616" s="597" t="s">
        <v>22</v>
      </c>
      <c r="B3616" s="597" t="s">
        <v>242</v>
      </c>
      <c r="C3616" s="597" t="s">
        <v>2354</v>
      </c>
      <c r="D3616" s="597" t="s">
        <v>250</v>
      </c>
      <c r="E3616" s="597" t="s">
        <v>2354</v>
      </c>
      <c r="F3616" s="597" t="s">
        <v>448</v>
      </c>
      <c r="G3616" s="597" t="s">
        <v>1641</v>
      </c>
      <c r="H3616" s="598" t="str">
        <f t="shared" si="114"/>
        <v>PESQUISA EM MEIO AMBIENTE;INSTITUIÇÃO CREDENCIADA;;PÚBLICA;;EQUIPE;REMUNERAÇÃO DIRETA</v>
      </c>
      <c r="I3616" s="599" t="s">
        <v>1575</v>
      </c>
      <c r="J3616" s="600" t="str">
        <f t="shared" si="115"/>
        <v/>
      </c>
    </row>
    <row r="3617" spans="1:10" x14ac:dyDescent="0.3">
      <c r="A3617" s="597" t="s">
        <v>22</v>
      </c>
      <c r="B3617" s="597" t="s">
        <v>242</v>
      </c>
      <c r="C3617" s="597" t="s">
        <v>2354</v>
      </c>
      <c r="D3617" s="597" t="s">
        <v>250</v>
      </c>
      <c r="E3617" s="597" t="s">
        <v>2354</v>
      </c>
      <c r="F3617" s="597" t="s">
        <v>1642</v>
      </c>
      <c r="G3617" s="597" t="s">
        <v>2202</v>
      </c>
      <c r="H3617" s="598" t="str">
        <f t="shared" si="114"/>
        <v>PESQUISA EM MEIO AMBIENTE;INSTITUIÇÃO CREDENCIADA;;PÚBLICA;;MATERIAL DE CONSUMO;NA</v>
      </c>
      <c r="I3617" s="599" t="s">
        <v>1575</v>
      </c>
      <c r="J3617" s="600" t="str">
        <f t="shared" si="115"/>
        <v/>
      </c>
    </row>
    <row r="3618" spans="1:10" x14ac:dyDescent="0.3">
      <c r="A3618" s="597" t="s">
        <v>22</v>
      </c>
      <c r="B3618" s="597" t="s">
        <v>242</v>
      </c>
      <c r="C3618" s="597" t="s">
        <v>2354</v>
      </c>
      <c r="D3618" s="597" t="s">
        <v>250</v>
      </c>
      <c r="E3618" s="597" t="s">
        <v>2354</v>
      </c>
      <c r="F3618" s="597" t="s">
        <v>1644</v>
      </c>
      <c r="G3618" s="597" t="s">
        <v>2066</v>
      </c>
      <c r="H3618" s="598" t="str">
        <f t="shared" si="114"/>
        <v>PESQUISA EM MEIO AMBIENTE;INSTITUIÇÃO CREDENCIADA;;PÚBLICA;;OBRAS E INSTALACOES;AMPLIAÇÃO DE ÁREA DE EDIFICAÇÃO</v>
      </c>
      <c r="I3618" s="599" t="s">
        <v>1567</v>
      </c>
      <c r="J3618" s="600" t="str">
        <f t="shared" si="115"/>
        <v>DESPESA NÃO ADMITIDA COM RECURSOS DA CLÁUSULA DE P,D&amp;I, CONSIDERANDO O EXECUTOR E A QUALIFICAÇÃO DO PROJETO OU PROGRAMA</v>
      </c>
    </row>
    <row r="3619" spans="1:10" x14ac:dyDescent="0.3">
      <c r="A3619" s="597" t="s">
        <v>22</v>
      </c>
      <c r="B3619" s="597" t="s">
        <v>242</v>
      </c>
      <c r="C3619" s="597" t="s">
        <v>2354</v>
      </c>
      <c r="D3619" s="597" t="s">
        <v>250</v>
      </c>
      <c r="E3619" s="597" t="s">
        <v>2354</v>
      </c>
      <c r="F3619" s="597" t="s">
        <v>1644</v>
      </c>
      <c r="G3619" s="597" t="s">
        <v>258</v>
      </c>
      <c r="H3619" s="598" t="str">
        <f t="shared" si="114"/>
        <v>PESQUISA EM MEIO AMBIENTE;INSTITUIÇÃO CREDENCIADA;;PÚBLICA;;OBRAS E INSTALACOES;CONSTRUÇÃO DE NOVA EDIFICAÇÃO</v>
      </c>
      <c r="I3619" s="599" t="s">
        <v>1567</v>
      </c>
      <c r="J3619" s="600" t="str">
        <f t="shared" si="115"/>
        <v>DESPESA NÃO ADMITIDA COM RECURSOS DA CLÁUSULA DE P,D&amp;I, CONSIDERANDO O EXECUTOR E A QUALIFICAÇÃO DO PROJETO OU PROGRAMA</v>
      </c>
    </row>
    <row r="3620" spans="1:10" x14ac:dyDescent="0.3">
      <c r="A3620" s="597" t="s">
        <v>22</v>
      </c>
      <c r="B3620" s="597" t="s">
        <v>242</v>
      </c>
      <c r="C3620" s="597" t="s">
        <v>2354</v>
      </c>
      <c r="D3620" s="597" t="s">
        <v>250</v>
      </c>
      <c r="E3620" s="597" t="s">
        <v>2354</v>
      </c>
      <c r="F3620" s="597" t="s">
        <v>1644</v>
      </c>
      <c r="G3620" s="597" t="s">
        <v>2067</v>
      </c>
      <c r="H3620" s="598" t="str">
        <f t="shared" si="114"/>
        <v>PESQUISA EM MEIO AMBIENTE;INSTITUIÇÃO CREDENCIADA;;PÚBLICA;;OBRAS E INSTALACOES;PROJETO EXECUTIVO E ESTUDOS TÉCNICOS</v>
      </c>
      <c r="I3620" s="599" t="s">
        <v>1575</v>
      </c>
      <c r="J3620" s="600" t="str">
        <f t="shared" si="115"/>
        <v/>
      </c>
    </row>
    <row r="3621" spans="1:10" x14ac:dyDescent="0.3">
      <c r="A3621" s="597" t="s">
        <v>22</v>
      </c>
      <c r="B3621" s="597" t="s">
        <v>242</v>
      </c>
      <c r="C3621" s="597" t="s">
        <v>2354</v>
      </c>
      <c r="D3621" s="597" t="s">
        <v>250</v>
      </c>
      <c r="E3621" s="597" t="s">
        <v>2354</v>
      </c>
      <c r="F3621" s="597" t="s">
        <v>1644</v>
      </c>
      <c r="G3621" s="597" t="s">
        <v>219</v>
      </c>
      <c r="H3621" s="598" t="str">
        <f t="shared" si="114"/>
        <v>PESQUISA EM MEIO AMBIENTE;INSTITUIÇÃO CREDENCIADA;;PÚBLICA;;OBRAS E INSTALACOES;REFORMA DE EDIFICAÇÃO</v>
      </c>
      <c r="I3621" s="599" t="s">
        <v>1575</v>
      </c>
      <c r="J3621" s="600" t="str">
        <f t="shared" si="115"/>
        <v/>
      </c>
    </row>
    <row r="3622" spans="1:10" x14ac:dyDescent="0.3">
      <c r="A3622" s="597" t="s">
        <v>22</v>
      </c>
      <c r="B3622" s="597" t="s">
        <v>242</v>
      </c>
      <c r="C3622" s="597" t="s">
        <v>2354</v>
      </c>
      <c r="D3622" s="597" t="s">
        <v>250</v>
      </c>
      <c r="E3622" s="597" t="s">
        <v>2354</v>
      </c>
      <c r="F3622" s="597" t="s">
        <v>1644</v>
      </c>
      <c r="G3622" s="597" t="s">
        <v>2065</v>
      </c>
      <c r="H3622" s="598" t="str">
        <f t="shared" si="114"/>
        <v>PESQUISA EM MEIO AMBIENTE;INSTITUIÇÃO CREDENCIADA;;PÚBLICA;;OBRAS E INSTALACOES;SERVIÇO TÉCNICO DE APOIO - INFRAESTRUTURA</v>
      </c>
      <c r="I3622" s="599" t="s">
        <v>1575</v>
      </c>
      <c r="J3622" s="600" t="str">
        <f t="shared" si="115"/>
        <v/>
      </c>
    </row>
    <row r="3623" spans="1:10" x14ac:dyDescent="0.3">
      <c r="A3623" s="597" t="s">
        <v>22</v>
      </c>
      <c r="B3623" s="597" t="s">
        <v>242</v>
      </c>
      <c r="C3623" s="597" t="s">
        <v>2354</v>
      </c>
      <c r="D3623" s="597" t="s">
        <v>250</v>
      </c>
      <c r="E3623" s="597" t="s">
        <v>2354</v>
      </c>
      <c r="F3623" s="597" t="s">
        <v>10</v>
      </c>
      <c r="G3623" s="597" t="s">
        <v>1649</v>
      </c>
      <c r="H3623" s="598" t="str">
        <f t="shared" si="114"/>
        <v>PESQUISA EM MEIO AMBIENTE;INSTITUIÇÃO CREDENCIADA;;PÚBLICA;;OUTRAS DESPESAS;DESPESA DE IMPORTACAO</v>
      </c>
      <c r="I3623" s="599" t="s">
        <v>1575</v>
      </c>
      <c r="J3623" s="600" t="str">
        <f t="shared" si="115"/>
        <v/>
      </c>
    </row>
    <row r="3624" spans="1:10" x14ac:dyDescent="0.3">
      <c r="A3624" s="597" t="s">
        <v>22</v>
      </c>
      <c r="B3624" s="597" t="s">
        <v>242</v>
      </c>
      <c r="C3624" s="597" t="s">
        <v>2354</v>
      </c>
      <c r="D3624" s="597" t="s">
        <v>250</v>
      </c>
      <c r="E3624" s="597" t="s">
        <v>2354</v>
      </c>
      <c r="F3624" s="597" t="s">
        <v>10</v>
      </c>
      <c r="G3624" s="597" t="s">
        <v>1650</v>
      </c>
      <c r="H3624" s="598" t="str">
        <f t="shared" si="114"/>
        <v>PESQUISA EM MEIO AMBIENTE;INSTITUIÇÃO CREDENCIADA;;PÚBLICA;;OUTRAS DESPESAS;DESPESA OPERACIONAL E ADMINISTRATIVA</v>
      </c>
      <c r="I3624" s="599" t="s">
        <v>1575</v>
      </c>
      <c r="J3624" s="600" t="str">
        <f t="shared" si="115"/>
        <v/>
      </c>
    </row>
    <row r="3625" spans="1:10" x14ac:dyDescent="0.3">
      <c r="A3625" s="597" t="s">
        <v>22</v>
      </c>
      <c r="B3625" s="597" t="s">
        <v>242</v>
      </c>
      <c r="C3625" s="597" t="s">
        <v>2354</v>
      </c>
      <c r="D3625" s="597" t="s">
        <v>250</v>
      </c>
      <c r="E3625" s="597" t="s">
        <v>2354</v>
      </c>
      <c r="F3625" s="597" t="s">
        <v>10</v>
      </c>
      <c r="G3625" s="597" t="s">
        <v>277</v>
      </c>
      <c r="H3625" s="598" t="str">
        <f t="shared" si="114"/>
        <v>PESQUISA EM MEIO AMBIENTE;INSTITUIÇÃO CREDENCIADA;;PÚBLICA;;OUTRAS DESPESAS;RESSARCIMENTO DE CUSTOS INDIRETOS</v>
      </c>
      <c r="I3625" s="599" t="s">
        <v>1575</v>
      </c>
      <c r="J3625" s="600" t="str">
        <f t="shared" si="115"/>
        <v/>
      </c>
    </row>
    <row r="3626" spans="1:10" x14ac:dyDescent="0.3">
      <c r="A3626" s="597" t="s">
        <v>22</v>
      </c>
      <c r="B3626" s="597" t="s">
        <v>242</v>
      </c>
      <c r="C3626" s="597" t="s">
        <v>2354</v>
      </c>
      <c r="D3626" s="597" t="s">
        <v>250</v>
      </c>
      <c r="E3626" s="597" t="s">
        <v>2354</v>
      </c>
      <c r="F3626" s="597" t="s">
        <v>317</v>
      </c>
      <c r="G3626" s="597" t="s">
        <v>2060</v>
      </c>
      <c r="H3626" s="598" t="str">
        <f t="shared" si="114"/>
        <v>PESQUISA EM MEIO AMBIENTE;INSTITUIÇÃO CREDENCIADA;;PÚBLICA;;OUTROS BENS E DIREITOS;DADO GEOLÓGICO, GEOQUÍMICO OU GEOFÍSICO PÚBLICO</v>
      </c>
      <c r="I3626" s="599" t="s">
        <v>1575</v>
      </c>
      <c r="J3626" s="600" t="str">
        <f t="shared" si="115"/>
        <v/>
      </c>
    </row>
    <row r="3627" spans="1:10" x14ac:dyDescent="0.3">
      <c r="A3627" s="597" t="s">
        <v>22</v>
      </c>
      <c r="B3627" s="597" t="s">
        <v>242</v>
      </c>
      <c r="C3627" s="597" t="s">
        <v>2354</v>
      </c>
      <c r="D3627" s="597" t="s">
        <v>250</v>
      </c>
      <c r="E3627" s="597" t="s">
        <v>2354</v>
      </c>
      <c r="F3627" s="597" t="s">
        <v>317</v>
      </c>
      <c r="G3627" s="597" t="s">
        <v>220</v>
      </c>
      <c r="H3627" s="598" t="str">
        <f t="shared" si="114"/>
        <v>PESQUISA EM MEIO AMBIENTE;INSTITUIÇÃO CREDENCIADA;;PÚBLICA;;OUTROS BENS E DIREITOS;DADO NÃO REGULADO PELA ANP</v>
      </c>
      <c r="I3627" s="599" t="s">
        <v>1575</v>
      </c>
      <c r="J3627" s="600" t="str">
        <f t="shared" si="115"/>
        <v/>
      </c>
    </row>
    <row r="3628" spans="1:10" x14ac:dyDescent="0.3">
      <c r="A3628" s="597" t="s">
        <v>22</v>
      </c>
      <c r="B3628" s="597" t="s">
        <v>242</v>
      </c>
      <c r="C3628" s="597" t="s">
        <v>2354</v>
      </c>
      <c r="D3628" s="597" t="s">
        <v>250</v>
      </c>
      <c r="E3628" s="597" t="s">
        <v>2354</v>
      </c>
      <c r="F3628" s="597" t="s">
        <v>317</v>
      </c>
      <c r="G3628" s="597" t="s">
        <v>215</v>
      </c>
      <c r="H3628" s="598" t="str">
        <f t="shared" si="114"/>
        <v>PESQUISA EM MEIO AMBIENTE;INSTITUIÇÃO CREDENCIADA;;PÚBLICA;;OUTROS BENS E DIREITOS;MATERIAL BIBLIOGRÁFICO</v>
      </c>
      <c r="I3628" s="599" t="s">
        <v>1575</v>
      </c>
      <c r="J3628" s="600" t="str">
        <f t="shared" si="115"/>
        <v/>
      </c>
    </row>
    <row r="3629" spans="1:10" x14ac:dyDescent="0.3">
      <c r="A3629" s="597" t="s">
        <v>22</v>
      </c>
      <c r="B3629" s="597" t="s">
        <v>242</v>
      </c>
      <c r="C3629" s="597" t="s">
        <v>2354</v>
      </c>
      <c r="D3629" s="597" t="s">
        <v>250</v>
      </c>
      <c r="E3629" s="597" t="s">
        <v>2354</v>
      </c>
      <c r="F3629" s="597" t="s">
        <v>317</v>
      </c>
      <c r="G3629" s="597" t="s">
        <v>2068</v>
      </c>
      <c r="H3629" s="598" t="str">
        <f t="shared" si="114"/>
        <v>PESQUISA EM MEIO AMBIENTE;INSTITUIÇÃO CREDENCIADA;;PÚBLICA;;OUTROS BENS E DIREITOS;OUTRO (ESPECIFIQUE)</v>
      </c>
      <c r="I3629" s="599" t="s">
        <v>1575</v>
      </c>
      <c r="J3629" s="600" t="str">
        <f t="shared" si="115"/>
        <v/>
      </c>
    </row>
    <row r="3630" spans="1:10" x14ac:dyDescent="0.3">
      <c r="A3630" s="597" t="s">
        <v>22</v>
      </c>
      <c r="B3630" s="597" t="s">
        <v>242</v>
      </c>
      <c r="C3630" s="597" t="s">
        <v>2354</v>
      </c>
      <c r="D3630" s="597" t="s">
        <v>250</v>
      </c>
      <c r="E3630" s="597" t="s">
        <v>2354</v>
      </c>
      <c r="F3630" s="597" t="s">
        <v>317</v>
      </c>
      <c r="G3630" s="597" t="s">
        <v>321</v>
      </c>
      <c r="H3630" s="598" t="str">
        <f t="shared" si="114"/>
        <v>PESQUISA EM MEIO AMBIENTE;INSTITUIÇÃO CREDENCIADA;;PÚBLICA;;OUTROS BENS E DIREITOS;SOFTWARE</v>
      </c>
      <c r="I3630" s="599" t="s">
        <v>1575</v>
      </c>
      <c r="J3630" s="600" t="str">
        <f t="shared" si="115"/>
        <v/>
      </c>
    </row>
    <row r="3631" spans="1:10" x14ac:dyDescent="0.3">
      <c r="A3631" s="597" t="s">
        <v>22</v>
      </c>
      <c r="B3631" s="597" t="s">
        <v>242</v>
      </c>
      <c r="C3631" s="597" t="s">
        <v>2354</v>
      </c>
      <c r="D3631" s="597" t="s">
        <v>250</v>
      </c>
      <c r="E3631" s="597" t="s">
        <v>2354</v>
      </c>
      <c r="F3631" s="597" t="s">
        <v>409</v>
      </c>
      <c r="G3631" s="597" t="s">
        <v>2202</v>
      </c>
      <c r="H3631" s="598" t="str">
        <f t="shared" si="114"/>
        <v>PESQUISA EM MEIO AMBIENTE;INSTITUIÇÃO CREDENCIADA;;PÚBLICA;;PASSAGENS;NA</v>
      </c>
      <c r="I3631" s="599" t="s">
        <v>1575</v>
      </c>
      <c r="J3631" s="600" t="str">
        <f t="shared" si="115"/>
        <v/>
      </c>
    </row>
    <row r="3632" spans="1:10" x14ac:dyDescent="0.3">
      <c r="A3632" s="597" t="s">
        <v>22</v>
      </c>
      <c r="B3632" s="597" t="s">
        <v>242</v>
      </c>
      <c r="C3632" s="597" t="s">
        <v>2354</v>
      </c>
      <c r="D3632" s="597" t="s">
        <v>250</v>
      </c>
      <c r="E3632" s="597" t="s">
        <v>2354</v>
      </c>
      <c r="F3632" s="597" t="s">
        <v>1705</v>
      </c>
      <c r="G3632" s="597" t="s">
        <v>2058</v>
      </c>
      <c r="H3632" s="598" t="str">
        <f t="shared" si="114"/>
        <v>PESQUISA EM MEIO AMBIENTE;INSTITUIÇÃO CREDENCIADA;;PÚBLICA;;PROTOTIPO;MATERIAL OU COMPONENTE - PROTÓTIPO OU UNIDADE PILOTO</v>
      </c>
      <c r="I3632" s="599" t="s">
        <v>1575</v>
      </c>
      <c r="J3632" s="600" t="str">
        <f t="shared" si="115"/>
        <v/>
      </c>
    </row>
    <row r="3633" spans="1:10" x14ac:dyDescent="0.3">
      <c r="A3633" s="597" t="s">
        <v>22</v>
      </c>
      <c r="B3633" s="597" t="s">
        <v>242</v>
      </c>
      <c r="C3633" s="597" t="s">
        <v>2354</v>
      </c>
      <c r="D3633" s="597" t="s">
        <v>250</v>
      </c>
      <c r="E3633" s="597" t="s">
        <v>2354</v>
      </c>
      <c r="F3633" s="597" t="s">
        <v>1705</v>
      </c>
      <c r="G3633" s="597" t="s">
        <v>2059</v>
      </c>
      <c r="H3633" s="598" t="str">
        <f t="shared" si="114"/>
        <v>PESQUISA EM MEIO AMBIENTE;INSTITUIÇÃO CREDENCIADA;;PÚBLICA;;PROTOTIPO;SERVIÇO DE TERCEIRO - PROTÓTIPO OU UNIDADE PILOTO</v>
      </c>
      <c r="I3633" s="599" t="s">
        <v>1575</v>
      </c>
      <c r="J3633" s="600" t="str">
        <f t="shared" si="115"/>
        <v/>
      </c>
    </row>
    <row r="3634" spans="1:10" x14ac:dyDescent="0.3">
      <c r="A3634" s="597" t="s">
        <v>22</v>
      </c>
      <c r="B3634" s="597" t="s">
        <v>242</v>
      </c>
      <c r="C3634" s="597" t="s">
        <v>2354</v>
      </c>
      <c r="D3634" s="597" t="s">
        <v>250</v>
      </c>
      <c r="E3634" s="597" t="s">
        <v>2354</v>
      </c>
      <c r="F3634" s="597" t="s">
        <v>303</v>
      </c>
      <c r="G3634" s="597" t="s">
        <v>1647</v>
      </c>
      <c r="H3634" s="598" t="str">
        <f t="shared" si="114"/>
        <v>PESQUISA EM MEIO AMBIENTE;INSTITUIÇÃO CREDENCIADA;;PÚBLICA;;RECURSOS HUMANOS;BOLSA</v>
      </c>
      <c r="I3634" s="599" t="s">
        <v>1567</v>
      </c>
      <c r="J3634" s="600" t="str">
        <f t="shared" si="115"/>
        <v>DESPESA NÃO ADMITIDA COM RECURSOS DA CLÁUSULA DE P,D&amp;I, CONSIDERANDO O EXECUTOR E A QUALIFICAÇÃO DO PROJETO OU PROGRAMA</v>
      </c>
    </row>
    <row r="3635" spans="1:10" x14ac:dyDescent="0.3">
      <c r="A3635" s="597" t="s">
        <v>22</v>
      </c>
      <c r="B3635" s="597" t="s">
        <v>242</v>
      </c>
      <c r="C3635" s="597" t="s">
        <v>2354</v>
      </c>
      <c r="D3635" s="597" t="s">
        <v>250</v>
      </c>
      <c r="E3635" s="597" t="s">
        <v>2354</v>
      </c>
      <c r="F3635" s="597" t="s">
        <v>303</v>
      </c>
      <c r="G3635" s="597" t="s">
        <v>270</v>
      </c>
      <c r="H3635" s="598" t="str">
        <f t="shared" si="114"/>
        <v>PESQUISA EM MEIO AMBIENTE;INSTITUIÇÃO CREDENCIADA;;PÚBLICA;;RECURSOS HUMANOS;TAXA DE BANCADA</v>
      </c>
      <c r="I3635" s="599" t="s">
        <v>1567</v>
      </c>
      <c r="J3635" s="600" t="str">
        <f t="shared" si="115"/>
        <v>DESPESA NÃO ADMITIDA COM RECURSOS DA CLÁUSULA DE P,D&amp;I, CONSIDERANDO O EXECUTOR E A QUALIFICAÇÃO DO PROJETO OU PROGRAMA</v>
      </c>
    </row>
    <row r="3636" spans="1:10" x14ac:dyDescent="0.3">
      <c r="A3636" s="597" t="s">
        <v>22</v>
      </c>
      <c r="B3636" s="597" t="s">
        <v>242</v>
      </c>
      <c r="C3636" s="597" t="s">
        <v>2354</v>
      </c>
      <c r="D3636" s="597" t="s">
        <v>250</v>
      </c>
      <c r="E3636" s="597" t="s">
        <v>2354</v>
      </c>
      <c r="F3636" s="597" t="s">
        <v>2357</v>
      </c>
      <c r="G3636" s="597" t="s">
        <v>232</v>
      </c>
      <c r="H3636" s="598" t="str">
        <f t="shared" si="114"/>
        <v>PESQUISA EM MEIO AMBIENTE;INSTITUIÇÃO CREDENCIADA;;PÚBLICA;;SERVICOS;OUTRO SERVIÇO DE APOIO</v>
      </c>
      <c r="I3636" s="599" t="s">
        <v>1575</v>
      </c>
      <c r="J3636" s="600" t="str">
        <f t="shared" si="115"/>
        <v/>
      </c>
    </row>
    <row r="3637" spans="1:10" x14ac:dyDescent="0.3">
      <c r="A3637" s="597" t="s">
        <v>22</v>
      </c>
      <c r="B3637" s="597" t="s">
        <v>242</v>
      </c>
      <c r="C3637" s="597" t="s">
        <v>2354</v>
      </c>
      <c r="D3637" s="597" t="s">
        <v>250</v>
      </c>
      <c r="E3637" s="597" t="s">
        <v>2354</v>
      </c>
      <c r="F3637" s="597" t="s">
        <v>2357</v>
      </c>
      <c r="G3637" s="597" t="s">
        <v>221</v>
      </c>
      <c r="H3637" s="598" t="str">
        <f t="shared" si="114"/>
        <v>PESQUISA EM MEIO AMBIENTE;INSTITUIÇÃO CREDENCIADA;;PÚBLICA;;SERVICOS;PERFURAÇÃO DE POÇO ESTRATIGRÁFICO</v>
      </c>
      <c r="I3637" s="599" t="s">
        <v>1567</v>
      </c>
      <c r="J3637" s="600" t="str">
        <f t="shared" si="115"/>
        <v>DESPESA NÃO ADMITIDA COM RECURSOS DA CLÁUSULA DE P,D&amp;I, CONSIDERANDO O EXECUTOR E A QUALIFICAÇÃO DO PROJETO OU PROGRAMA</v>
      </c>
    </row>
    <row r="3638" spans="1:10" x14ac:dyDescent="0.3">
      <c r="A3638" s="597" t="s">
        <v>22</v>
      </c>
      <c r="B3638" s="597" t="s">
        <v>242</v>
      </c>
      <c r="C3638" s="597" t="s">
        <v>2354</v>
      </c>
      <c r="D3638" s="597" t="s">
        <v>250</v>
      </c>
      <c r="E3638" s="597" t="s">
        <v>2354</v>
      </c>
      <c r="F3638" s="597" t="s">
        <v>2357</v>
      </c>
      <c r="G3638" s="597" t="s">
        <v>2055</v>
      </c>
      <c r="H3638" s="598" t="str">
        <f t="shared" si="114"/>
        <v>PESQUISA EM MEIO AMBIENTE;INSTITUIÇÃO CREDENCIADA;;PÚBLICA;;SERVICOS;SERVIÇO DE APOIO PARA AQUISIÇÃO DE DADOS</v>
      </c>
      <c r="I3638" s="599" t="s">
        <v>1567</v>
      </c>
      <c r="J3638" s="600" t="str">
        <f t="shared" si="115"/>
        <v>DESPESA NÃO ADMITIDA COM RECURSOS DA CLÁUSULA DE P,D&amp;I, CONSIDERANDO O EXECUTOR E A QUALIFICAÇÃO DO PROJETO OU PROGRAMA</v>
      </c>
    </row>
    <row r="3639" spans="1:10" x14ac:dyDescent="0.3">
      <c r="A3639" s="597" t="s">
        <v>22</v>
      </c>
      <c r="B3639" s="597" t="s">
        <v>242</v>
      </c>
      <c r="C3639" s="597" t="s">
        <v>2354</v>
      </c>
      <c r="D3639" s="597" t="s">
        <v>250</v>
      </c>
      <c r="E3639" s="597" t="s">
        <v>2354</v>
      </c>
      <c r="F3639" s="597" t="s">
        <v>2357</v>
      </c>
      <c r="G3639" s="597" t="s">
        <v>230</v>
      </c>
      <c r="H3639" s="598" t="str">
        <f t="shared" si="114"/>
        <v>PESQUISA EM MEIO AMBIENTE;INSTITUIÇÃO CREDENCIADA;;PÚBLICA;;SERVICOS;SERVIÇO DE EDITORAÇÃO E IMPRESSÃO</v>
      </c>
      <c r="I3639" s="599" t="s">
        <v>1575</v>
      </c>
      <c r="J3639" s="600" t="str">
        <f t="shared" si="115"/>
        <v/>
      </c>
    </row>
    <row r="3640" spans="1:10" x14ac:dyDescent="0.3">
      <c r="A3640" s="597" t="s">
        <v>22</v>
      </c>
      <c r="B3640" s="597" t="s">
        <v>242</v>
      </c>
      <c r="C3640" s="597" t="s">
        <v>2354</v>
      </c>
      <c r="D3640" s="597" t="s">
        <v>250</v>
      </c>
      <c r="E3640" s="597" t="s">
        <v>2354</v>
      </c>
      <c r="F3640" s="597" t="s">
        <v>2357</v>
      </c>
      <c r="G3640" s="597" t="s">
        <v>231</v>
      </c>
      <c r="H3640" s="598" t="str">
        <f t="shared" ref="H3640:H3702" si="116">CONCATENATE(A3640,$H$2,B3640,$H$2,C3640,$H$2,D3640,$H$2,E3640,$H$2,F3640,$H$2,G3640)</f>
        <v>PESQUISA EM MEIO AMBIENTE;INSTITUIÇÃO CREDENCIADA;;PÚBLICA;;SERVICOS;SERVIÇO DE LOCOMOÇÃO E TRANSPORTE</v>
      </c>
      <c r="I3640" s="599" t="s">
        <v>1575</v>
      </c>
      <c r="J3640" s="600" t="str">
        <f t="shared" ref="J3640:J3702" si="117">IF(I3640="N",J$3,"")</f>
        <v/>
      </c>
    </row>
    <row r="3641" spans="1:10" x14ac:dyDescent="0.3">
      <c r="A3641" s="597" t="s">
        <v>22</v>
      </c>
      <c r="B3641" s="597" t="s">
        <v>242</v>
      </c>
      <c r="C3641" s="597" t="s">
        <v>2354</v>
      </c>
      <c r="D3641" s="597" t="s">
        <v>250</v>
      </c>
      <c r="E3641" s="597" t="s">
        <v>2354</v>
      </c>
      <c r="F3641" s="597" t="s">
        <v>2357</v>
      </c>
      <c r="G3641" s="597" t="s">
        <v>2358</v>
      </c>
      <c r="H3641" s="598" t="str">
        <f t="shared" si="116"/>
        <v>PESQUISA EM MEIO AMBIENTE;INSTITUIÇÃO CREDENCIADA;;PÚBLICA;;SERVICOS;SERVIÇO DE MANUTENÇÃO</v>
      </c>
      <c r="I3641" s="599" t="s">
        <v>1575</v>
      </c>
      <c r="J3641" s="600" t="str">
        <f t="shared" si="117"/>
        <v/>
      </c>
    </row>
    <row r="3642" spans="1:10" x14ac:dyDescent="0.3">
      <c r="A3642" s="597" t="s">
        <v>22</v>
      </c>
      <c r="B3642" s="597" t="s">
        <v>242</v>
      </c>
      <c r="C3642" s="597" t="s">
        <v>2354</v>
      </c>
      <c r="D3642" s="597" t="s">
        <v>250</v>
      </c>
      <c r="E3642" s="597" t="s">
        <v>2354</v>
      </c>
      <c r="F3642" s="597" t="s">
        <v>2357</v>
      </c>
      <c r="G3642" s="597" t="s">
        <v>2399</v>
      </c>
      <c r="H3642" s="598" t="str">
        <f t="shared" si="116"/>
        <v>PESQUISA EM MEIO AMBIENTE;INSTITUIÇÃO CREDENCIADA;;PÚBLICA;;SERVICOS;SERVIÇO TÉCNICO ESPECIALIZADO</v>
      </c>
      <c r="I3642" s="599" t="s">
        <v>1575</v>
      </c>
      <c r="J3642" s="600" t="str">
        <f t="shared" si="117"/>
        <v/>
      </c>
    </row>
    <row r="3643" spans="1:10" x14ac:dyDescent="0.3">
      <c r="A3643" s="597" t="s">
        <v>22</v>
      </c>
      <c r="B3643" s="597" t="s">
        <v>242</v>
      </c>
      <c r="C3643" s="597" t="s">
        <v>2354</v>
      </c>
      <c r="D3643" s="597" t="s">
        <v>250</v>
      </c>
      <c r="E3643" s="597" t="s">
        <v>2354</v>
      </c>
      <c r="F3643" s="597" t="s">
        <v>2357</v>
      </c>
      <c r="G3643" s="597" t="s">
        <v>2359</v>
      </c>
      <c r="H3643" s="598" t="str">
        <f t="shared" si="116"/>
        <v>PESQUISA EM MEIO AMBIENTE;INSTITUIÇÃO CREDENCIADA;;PÚBLICA;;SERVICOS;SERVIÇOS COMPUTACIONAIS</v>
      </c>
      <c r="I3643" s="599" t="s">
        <v>1575</v>
      </c>
      <c r="J3643" s="600" t="str">
        <f t="shared" si="117"/>
        <v/>
      </c>
    </row>
    <row r="3644" spans="1:10" x14ac:dyDescent="0.3">
      <c r="A3644" s="597" t="s">
        <v>22</v>
      </c>
      <c r="B3644" s="597" t="s">
        <v>242</v>
      </c>
      <c r="C3644" s="597" t="s">
        <v>2354</v>
      </c>
      <c r="D3644" s="597" t="s">
        <v>250</v>
      </c>
      <c r="E3644" s="597" t="s">
        <v>2354</v>
      </c>
      <c r="F3644" s="597" t="s">
        <v>2357</v>
      </c>
      <c r="G3644" s="597" t="s">
        <v>229</v>
      </c>
      <c r="H3644" s="598" t="str">
        <f t="shared" si="116"/>
        <v>PESQUISA EM MEIO AMBIENTE;INSTITUIÇÃO CREDENCIADA;;PÚBLICA;;SERVICOS;TAXA DE INSCRIÇÃO EM CONGRESSO OU EVENTO</v>
      </c>
      <c r="I3644" s="599" t="s">
        <v>1575</v>
      </c>
      <c r="J3644" s="600" t="str">
        <f t="shared" si="117"/>
        <v/>
      </c>
    </row>
    <row r="3645" spans="1:10" x14ac:dyDescent="0.3">
      <c r="A3645" s="597" t="s">
        <v>22</v>
      </c>
      <c r="B3645" s="597" t="s">
        <v>242</v>
      </c>
      <c r="C3645" s="597" t="s">
        <v>2354</v>
      </c>
      <c r="D3645" s="597" t="s">
        <v>250</v>
      </c>
      <c r="E3645" s="597" t="s">
        <v>2354</v>
      </c>
      <c r="F3645" s="597" t="s">
        <v>2360</v>
      </c>
      <c r="G3645" s="597" t="s">
        <v>2064</v>
      </c>
      <c r="H3645" s="598" t="str">
        <f t="shared" si="116"/>
        <v>PESQUISA EM MEIO AMBIENTE;INSTITUIÇÃO CREDENCIADA;;PÚBLICA;;SERVICOS - TIB;SERVIÇO DE TIB</v>
      </c>
      <c r="I3645" s="599" t="s">
        <v>1567</v>
      </c>
      <c r="J3645" s="600" t="str">
        <f t="shared" si="117"/>
        <v>DESPESA NÃO ADMITIDA COM RECURSOS DA CLÁUSULA DE P,D&amp;I, CONSIDERANDO O EXECUTOR E A QUALIFICAÇÃO DO PROJETO OU PROGRAMA</v>
      </c>
    </row>
    <row r="3646" spans="1:10" x14ac:dyDescent="0.3">
      <c r="A3646" s="597" t="s">
        <v>22</v>
      </c>
      <c r="B3646" s="597" t="s">
        <v>242</v>
      </c>
      <c r="C3646" s="597" t="s">
        <v>2354</v>
      </c>
      <c r="D3646" s="597" t="s">
        <v>250</v>
      </c>
      <c r="E3646" s="597" t="s">
        <v>2354</v>
      </c>
      <c r="F3646" s="597" t="s">
        <v>2360</v>
      </c>
      <c r="G3646" s="597" t="s">
        <v>2057</v>
      </c>
      <c r="H3646" s="598" t="str">
        <f t="shared" si="116"/>
        <v>PESQUISA EM MEIO AMBIENTE;INSTITUIÇÃO CREDENCIADA;;PÚBLICA;;SERVICOS - TIB;SERVIÇO DE TREINAMENTO, SUPORTE E QUALIFICAÇÃO</v>
      </c>
      <c r="I3646" s="599" t="s">
        <v>1567</v>
      </c>
      <c r="J3646" s="600" t="str">
        <f t="shared" si="117"/>
        <v>DESPESA NÃO ADMITIDA COM RECURSOS DA CLÁUSULA DE P,D&amp;I, CONSIDERANDO O EXECUTOR E A QUALIFICAÇÃO DO PROJETO OU PROGRAMA</v>
      </c>
    </row>
    <row r="3647" spans="1:10" x14ac:dyDescent="0.3">
      <c r="A3647" s="597" t="s">
        <v>22</v>
      </c>
      <c r="B3647" s="597" t="s">
        <v>242</v>
      </c>
      <c r="C3647" s="597" t="s">
        <v>2354</v>
      </c>
      <c r="D3647" s="597" t="s">
        <v>250</v>
      </c>
      <c r="E3647" s="597" t="s">
        <v>2354</v>
      </c>
      <c r="F3647" s="597" t="s">
        <v>2360</v>
      </c>
      <c r="G3647" s="597" t="s">
        <v>2056</v>
      </c>
      <c r="H3647" s="598" t="str">
        <f t="shared" si="116"/>
        <v>PESQUISA EM MEIO AMBIENTE;INSTITUIÇÃO CREDENCIADA;;PÚBLICA;;SERVICOS - TIB;SERVIÇO ESPECIALIZADO PARA TIB - NORMALIZAÇÃO</v>
      </c>
      <c r="I3647" s="599" t="s">
        <v>1567</v>
      </c>
      <c r="J3647" s="600" t="str">
        <f t="shared" si="117"/>
        <v>DESPESA NÃO ADMITIDA COM RECURSOS DA CLÁUSULA DE P,D&amp;I, CONSIDERANDO O EXECUTOR E A QUALIFICAÇÃO DO PROJETO OU PROGRAMA</v>
      </c>
    </row>
    <row r="3648" spans="1:10" x14ac:dyDescent="0.3">
      <c r="A3648" s="597" t="s">
        <v>22</v>
      </c>
      <c r="B3648" s="597" t="s">
        <v>242</v>
      </c>
      <c r="C3648" s="597" t="s">
        <v>2354</v>
      </c>
      <c r="D3648" s="597" t="s">
        <v>250</v>
      </c>
      <c r="E3648" s="597" t="s">
        <v>2354</v>
      </c>
      <c r="F3648" s="597" t="s">
        <v>1648</v>
      </c>
      <c r="G3648" s="597" t="s">
        <v>2202</v>
      </c>
      <c r="H3648" s="598" t="str">
        <f t="shared" si="116"/>
        <v>PESQUISA EM MEIO AMBIENTE;INSTITUIÇÃO CREDENCIADA;;PÚBLICA;;TESTES OPERACIONAIS;NA</v>
      </c>
      <c r="I3648" s="599" t="s">
        <v>1567</v>
      </c>
      <c r="J3648" s="600" t="str">
        <f t="shared" si="117"/>
        <v>DESPESA NÃO ADMITIDA COM RECURSOS DA CLÁUSULA DE P,D&amp;I, CONSIDERANDO O EXECUTOR E A QUALIFICAÇÃO DO PROJETO OU PROGRAMA</v>
      </c>
    </row>
    <row r="3649" spans="1:10" x14ac:dyDescent="0.3">
      <c r="A3649" s="597" t="s">
        <v>22</v>
      </c>
      <c r="B3649" s="597" t="s">
        <v>242</v>
      </c>
      <c r="C3649" s="597" t="s">
        <v>2354</v>
      </c>
      <c r="D3649" s="597" t="s">
        <v>250</v>
      </c>
      <c r="E3649" s="597" t="s">
        <v>2354</v>
      </c>
      <c r="F3649" s="597" t="s">
        <v>281</v>
      </c>
      <c r="G3649" s="597" t="s">
        <v>2202</v>
      </c>
      <c r="H3649" s="598" t="str">
        <f t="shared" si="116"/>
        <v>PESQUISA EM MEIO AMBIENTE;INSTITUIÇÃO CREDENCIADA;;PÚBLICA;;TRIBUTOS;NA</v>
      </c>
      <c r="I3649" s="599" t="s">
        <v>1575</v>
      </c>
      <c r="J3649" s="600" t="str">
        <f t="shared" si="117"/>
        <v/>
      </c>
    </row>
    <row r="3650" spans="1:10" x14ac:dyDescent="0.3">
      <c r="A3650" s="601" t="s">
        <v>22</v>
      </c>
      <c r="B3650" s="600" t="s">
        <v>242</v>
      </c>
      <c r="C3650" s="600"/>
      <c r="D3650" s="600" t="s">
        <v>251</v>
      </c>
      <c r="E3650" s="600" t="s">
        <v>4</v>
      </c>
      <c r="F3650" s="597" t="s">
        <v>2357</v>
      </c>
      <c r="G3650" s="600" t="s">
        <v>2408</v>
      </c>
      <c r="H3650" s="598" t="str">
        <f t="shared" si="116"/>
        <v>PESQUISA EM MEIO AMBIENTE;INSTITUIÇÃO CREDENCIADA;;PRIVADA;NÃO;SERVICOS;SERVIÇO DE QUALIFICAÇÃO E CERTIFICAÇÃO</v>
      </c>
      <c r="I3650" s="599" t="s">
        <v>1575</v>
      </c>
      <c r="J3650" s="600" t="str">
        <f t="shared" si="117"/>
        <v/>
      </c>
    </row>
    <row r="3651" spans="1:10" x14ac:dyDescent="0.3">
      <c r="A3651" s="601" t="s">
        <v>22</v>
      </c>
      <c r="B3651" s="600" t="s">
        <v>242</v>
      </c>
      <c r="C3651" s="600"/>
      <c r="D3651" s="600" t="s">
        <v>251</v>
      </c>
      <c r="E3651" s="600" t="s">
        <v>3</v>
      </c>
      <c r="F3651" s="597" t="s">
        <v>2357</v>
      </c>
      <c r="G3651" s="600" t="s">
        <v>2408</v>
      </c>
      <c r="H3651" s="598" t="str">
        <f t="shared" si="116"/>
        <v>PESQUISA EM MEIO AMBIENTE;INSTITUIÇÃO CREDENCIADA;;PRIVADA;SIM;SERVICOS;SERVIÇO DE QUALIFICAÇÃO E CERTIFICAÇÃO</v>
      </c>
      <c r="I3651" s="599" t="s">
        <v>1575</v>
      </c>
      <c r="J3651" s="600" t="str">
        <f t="shared" si="117"/>
        <v/>
      </c>
    </row>
    <row r="3652" spans="1:10" x14ac:dyDescent="0.3">
      <c r="A3652" s="601" t="s">
        <v>22</v>
      </c>
      <c r="B3652" s="600" t="s">
        <v>242</v>
      </c>
      <c r="C3652" s="600"/>
      <c r="D3652" s="600" t="s">
        <v>250</v>
      </c>
      <c r="E3652" s="600"/>
      <c r="F3652" s="597" t="s">
        <v>2357</v>
      </c>
      <c r="G3652" s="600" t="s">
        <v>2408</v>
      </c>
      <c r="H3652" s="598" t="str">
        <f t="shared" si="116"/>
        <v>PESQUISA EM MEIO AMBIENTE;INSTITUIÇÃO CREDENCIADA;;PÚBLICA;;SERVICOS;SERVIÇO DE QUALIFICAÇÃO E CERTIFICAÇÃO</v>
      </c>
      <c r="I3652" s="599" t="s">
        <v>1575</v>
      </c>
      <c r="J3652" s="600" t="str">
        <f t="shared" si="117"/>
        <v/>
      </c>
    </row>
    <row r="3653" spans="1:10" x14ac:dyDescent="0.3">
      <c r="A3653" s="597" t="s">
        <v>2355</v>
      </c>
      <c r="B3653" s="597" t="s">
        <v>242</v>
      </c>
      <c r="C3653" s="597" t="s">
        <v>2354</v>
      </c>
      <c r="D3653" s="597" t="s">
        <v>251</v>
      </c>
      <c r="E3653" s="597" t="s">
        <v>4</v>
      </c>
      <c r="F3653" s="597" t="s">
        <v>1646</v>
      </c>
      <c r="G3653" s="597" t="s">
        <v>2050</v>
      </c>
      <c r="H3653" s="598" t="str">
        <f t="shared" si="116"/>
        <v>PESQUISA EM TIC;INSTITUIÇÃO CREDENCIADA;;PRIVADA;NÃO;CAPACITACAO DE FORNECEDORES;BENS E MATERIAIS - CABEÇA DE SÉRIE E LOTE PILOTO</v>
      </c>
      <c r="I3653" s="599" t="s">
        <v>1567</v>
      </c>
      <c r="J3653" s="600" t="str">
        <f t="shared" si="117"/>
        <v>DESPESA NÃO ADMITIDA COM RECURSOS DA CLÁUSULA DE P,D&amp;I, CONSIDERANDO O EXECUTOR E A QUALIFICAÇÃO DO PROJETO OU PROGRAMA</v>
      </c>
    </row>
    <row r="3654" spans="1:10" x14ac:dyDescent="0.3">
      <c r="A3654" s="597" t="s">
        <v>2355</v>
      </c>
      <c r="B3654" s="597" t="s">
        <v>242</v>
      </c>
      <c r="C3654" s="597" t="s">
        <v>2354</v>
      </c>
      <c r="D3654" s="597" t="s">
        <v>251</v>
      </c>
      <c r="E3654" s="597" t="s">
        <v>4</v>
      </c>
      <c r="F3654" s="597" t="s">
        <v>1646</v>
      </c>
      <c r="G3654" s="597" t="s">
        <v>2053</v>
      </c>
      <c r="H3654" s="598" t="str">
        <f t="shared" si="116"/>
        <v>PESQUISA EM TIC;INSTITUIÇÃO CREDENCIADA;;PRIVADA;NÃO;CAPACITACAO DE FORNECEDORES;EQUIPAMENTOS E MATERIAIS - PRIMEIRO LOTE</v>
      </c>
      <c r="I3654" s="599" t="s">
        <v>1567</v>
      </c>
      <c r="J3654" s="600" t="str">
        <f t="shared" si="117"/>
        <v>DESPESA NÃO ADMITIDA COM RECURSOS DA CLÁUSULA DE P,D&amp;I, CONSIDERANDO O EXECUTOR E A QUALIFICAÇÃO DO PROJETO OU PROGRAMA</v>
      </c>
    </row>
    <row r="3655" spans="1:10" x14ac:dyDescent="0.3">
      <c r="A3655" s="597" t="s">
        <v>2355</v>
      </c>
      <c r="B3655" s="597" t="s">
        <v>242</v>
      </c>
      <c r="C3655" s="597" t="s">
        <v>2354</v>
      </c>
      <c r="D3655" s="597" t="s">
        <v>251</v>
      </c>
      <c r="E3655" s="597" t="s">
        <v>4</v>
      </c>
      <c r="F3655" s="597" t="s">
        <v>1646</v>
      </c>
      <c r="G3655" s="597" t="s">
        <v>260</v>
      </c>
      <c r="H3655" s="598" t="str">
        <f t="shared" si="116"/>
        <v>PESQUISA EM TIC;INSTITUIÇÃO CREDENCIADA;;PRIVADA;NÃO;CAPACITACAO DE FORNECEDORES;EQUIPAMENTOS LABORATORIAIS</v>
      </c>
      <c r="I3655" s="599" t="s">
        <v>1567</v>
      </c>
      <c r="J3655" s="600" t="str">
        <f t="shared" si="117"/>
        <v>DESPESA NÃO ADMITIDA COM RECURSOS DA CLÁUSULA DE P,D&amp;I, CONSIDERANDO O EXECUTOR E A QUALIFICAÇÃO DO PROJETO OU PROGRAMA</v>
      </c>
    </row>
    <row r="3656" spans="1:10" x14ac:dyDescent="0.3">
      <c r="A3656" s="597" t="s">
        <v>2355</v>
      </c>
      <c r="B3656" s="597" t="s">
        <v>242</v>
      </c>
      <c r="C3656" s="597" t="s">
        <v>2354</v>
      </c>
      <c r="D3656" s="597" t="s">
        <v>251</v>
      </c>
      <c r="E3656" s="597" t="s">
        <v>4</v>
      </c>
      <c r="F3656" s="597" t="s">
        <v>1646</v>
      </c>
      <c r="G3656" s="597" t="s">
        <v>2052</v>
      </c>
      <c r="H3656" s="598" t="str">
        <f t="shared" si="116"/>
        <v>PESQUISA EM TIC;INSTITUIÇÃO CREDENCIADA;;PRIVADA;NÃO;CAPACITACAO DE FORNECEDORES;ESTUDOS DE VIABILIDADE TÉCNICA E ECONÔMICA</v>
      </c>
      <c r="I3656" s="599" t="s">
        <v>1567</v>
      </c>
      <c r="J3656" s="600" t="str">
        <f t="shared" si="117"/>
        <v>DESPESA NÃO ADMITIDA COM RECURSOS DA CLÁUSULA DE P,D&amp;I, CONSIDERANDO O EXECUTOR E A QUALIFICAÇÃO DO PROJETO OU PROGRAMA</v>
      </c>
    </row>
    <row r="3657" spans="1:10" x14ac:dyDescent="0.3">
      <c r="A3657" s="597" t="s">
        <v>2355</v>
      </c>
      <c r="B3657" s="597" t="s">
        <v>242</v>
      </c>
      <c r="C3657" s="597" t="s">
        <v>2354</v>
      </c>
      <c r="D3657" s="597" t="s">
        <v>251</v>
      </c>
      <c r="E3657" s="597" t="s">
        <v>4</v>
      </c>
      <c r="F3657" s="597" t="s">
        <v>1646</v>
      </c>
      <c r="G3657" s="597" t="s">
        <v>2051</v>
      </c>
      <c r="H3657" s="598" t="str">
        <f t="shared" si="116"/>
        <v>PESQUISA EM TIC;INSTITUIÇÃO CREDENCIADA;;PRIVADA;NÃO;CAPACITACAO DE FORNECEDORES;SERVIÇOS - CABEÇA DE SÉRIE E LOTE PILOTO</v>
      </c>
      <c r="I3657" s="599" t="s">
        <v>1567</v>
      </c>
      <c r="J3657" s="600" t="str">
        <f t="shared" si="117"/>
        <v>DESPESA NÃO ADMITIDA COM RECURSOS DA CLÁUSULA DE P,D&amp;I, CONSIDERANDO O EXECUTOR E A QUALIFICAÇÃO DO PROJETO OU PROGRAMA</v>
      </c>
    </row>
    <row r="3658" spans="1:10" x14ac:dyDescent="0.3">
      <c r="A3658" s="597" t="s">
        <v>2355</v>
      </c>
      <c r="B3658" s="597" t="s">
        <v>242</v>
      </c>
      <c r="C3658" s="597" t="s">
        <v>2354</v>
      </c>
      <c r="D3658" s="597" t="s">
        <v>251</v>
      </c>
      <c r="E3658" s="597" t="s">
        <v>4</v>
      </c>
      <c r="F3658" s="597" t="s">
        <v>1646</v>
      </c>
      <c r="G3658" s="597" t="s">
        <v>2054</v>
      </c>
      <c r="H3658" s="598" t="str">
        <f t="shared" si="116"/>
        <v>PESQUISA EM TIC;INSTITUIÇÃO CREDENCIADA;;PRIVADA;NÃO;CAPACITACAO DE FORNECEDORES;SERVIÇOS - OPERACIONALIZAÇÃO DE EQUIPAMENTOS</v>
      </c>
      <c r="I3658" s="599" t="s">
        <v>1567</v>
      </c>
      <c r="J3658" s="600" t="str">
        <f t="shared" si="117"/>
        <v>DESPESA NÃO ADMITIDA COM RECURSOS DA CLÁUSULA DE P,D&amp;I, CONSIDERANDO O EXECUTOR E A QUALIFICAÇÃO DO PROJETO OU PROGRAMA</v>
      </c>
    </row>
    <row r="3659" spans="1:10" x14ac:dyDescent="0.3">
      <c r="A3659" s="597" t="s">
        <v>2355</v>
      </c>
      <c r="B3659" s="597" t="s">
        <v>242</v>
      </c>
      <c r="C3659" s="597" t="s">
        <v>2354</v>
      </c>
      <c r="D3659" s="597" t="s">
        <v>251</v>
      </c>
      <c r="E3659" s="597" t="s">
        <v>4</v>
      </c>
      <c r="F3659" s="597" t="s">
        <v>2362</v>
      </c>
      <c r="G3659" s="597" t="s">
        <v>2202</v>
      </c>
      <c r="H3659" s="598" t="str">
        <f t="shared" si="116"/>
        <v>PESQUISA EM TIC;INSTITUIÇÃO CREDENCIADA;;PRIVADA;NÃO;CUSTOS DIRETOS;NA</v>
      </c>
      <c r="I3659" s="599" t="s">
        <v>1575</v>
      </c>
      <c r="J3659" s="600" t="str">
        <f t="shared" si="117"/>
        <v/>
      </c>
    </row>
    <row r="3660" spans="1:10" x14ac:dyDescent="0.3">
      <c r="A3660" s="597" t="s">
        <v>2355</v>
      </c>
      <c r="B3660" s="597" t="s">
        <v>242</v>
      </c>
      <c r="C3660" s="597" t="s">
        <v>2354</v>
      </c>
      <c r="D3660" s="597" t="s">
        <v>251</v>
      </c>
      <c r="E3660" s="597" t="s">
        <v>4</v>
      </c>
      <c r="F3660" s="597" t="s">
        <v>1643</v>
      </c>
      <c r="G3660" s="597" t="s">
        <v>2202</v>
      </c>
      <c r="H3660" s="598" t="str">
        <f t="shared" si="116"/>
        <v>PESQUISA EM TIC;INSTITUIÇÃO CREDENCIADA;;PRIVADA;NÃO;DIARIAS E AJUDA DE CUSTO;NA</v>
      </c>
      <c r="I3660" s="599" t="s">
        <v>1575</v>
      </c>
      <c r="J3660" s="600" t="str">
        <f t="shared" si="117"/>
        <v/>
      </c>
    </row>
    <row r="3661" spans="1:10" x14ac:dyDescent="0.3">
      <c r="A3661" s="597" t="s">
        <v>2355</v>
      </c>
      <c r="B3661" s="597" t="s">
        <v>242</v>
      </c>
      <c r="C3661" s="597" t="s">
        <v>2354</v>
      </c>
      <c r="D3661" s="597" t="s">
        <v>251</v>
      </c>
      <c r="E3661" s="597" t="s">
        <v>4</v>
      </c>
      <c r="F3661" s="597" t="s">
        <v>1645</v>
      </c>
      <c r="G3661" s="597" t="s">
        <v>2361</v>
      </c>
      <c r="H3661" s="598" t="str">
        <f t="shared" si="116"/>
        <v>PESQUISA EM TIC;INSTITUIÇÃO CREDENCIADA;;PRIVADA;NÃO;EQUIPAMENTO E MATERIAL PERMANENTE;EQUIPAMENTO</v>
      </c>
      <c r="I3661" s="599" t="s">
        <v>1575</v>
      </c>
      <c r="J3661" s="600" t="str">
        <f t="shared" si="117"/>
        <v/>
      </c>
    </row>
    <row r="3662" spans="1:10" x14ac:dyDescent="0.3">
      <c r="A3662" s="597" t="s">
        <v>2355</v>
      </c>
      <c r="B3662" s="597" t="s">
        <v>242</v>
      </c>
      <c r="C3662" s="597" t="s">
        <v>2354</v>
      </c>
      <c r="D3662" s="597" t="s">
        <v>251</v>
      </c>
      <c r="E3662" s="597" t="s">
        <v>4</v>
      </c>
      <c r="F3662" s="597" t="s">
        <v>1645</v>
      </c>
      <c r="G3662" s="597" t="s">
        <v>1248</v>
      </c>
      <c r="H3662" s="598" t="str">
        <f t="shared" si="116"/>
        <v>PESQUISA EM TIC;INSTITUIÇÃO CREDENCIADA;;PRIVADA;NÃO;EQUIPAMENTO E MATERIAL PERMANENTE;MATERIAL PERMANENTE</v>
      </c>
      <c r="I3662" s="599" t="s">
        <v>1575</v>
      </c>
      <c r="J3662" s="600" t="str">
        <f t="shared" si="117"/>
        <v/>
      </c>
    </row>
    <row r="3663" spans="1:10" x14ac:dyDescent="0.3">
      <c r="A3663" s="597" t="s">
        <v>2355</v>
      </c>
      <c r="B3663" s="597" t="s">
        <v>242</v>
      </c>
      <c r="C3663" s="597" t="s">
        <v>2354</v>
      </c>
      <c r="D3663" s="597" t="s">
        <v>251</v>
      </c>
      <c r="E3663" s="597" t="s">
        <v>4</v>
      </c>
      <c r="F3663" s="597" t="s">
        <v>448</v>
      </c>
      <c r="G3663" s="597" t="s">
        <v>2062</v>
      </c>
      <c r="H3663" s="598" t="str">
        <f t="shared" si="116"/>
        <v>PESQUISA EM TIC;INSTITUIÇÃO CREDENCIADA;;PRIVADA;NÃO;EQUIPE;BOLSA - ALUNO DE GRADUAÇÃO OU PÓS-GRADUAÇÃO</v>
      </c>
      <c r="I3663" s="599" t="s">
        <v>1575</v>
      </c>
      <c r="J3663" s="600" t="str">
        <f t="shared" si="117"/>
        <v/>
      </c>
    </row>
    <row r="3664" spans="1:10" x14ac:dyDescent="0.3">
      <c r="A3664" s="597" t="s">
        <v>2355</v>
      </c>
      <c r="B3664" s="597" t="s">
        <v>242</v>
      </c>
      <c r="C3664" s="597" t="s">
        <v>2354</v>
      </c>
      <c r="D3664" s="597" t="s">
        <v>251</v>
      </c>
      <c r="E3664" s="597" t="s">
        <v>4</v>
      </c>
      <c r="F3664" s="597" t="s">
        <v>448</v>
      </c>
      <c r="G3664" s="597" t="s">
        <v>2061</v>
      </c>
      <c r="H3664" s="598" t="str">
        <f t="shared" si="116"/>
        <v>PESQUISA EM TIC;INSTITUIÇÃO CREDENCIADA;;PRIVADA;NÃO;EQUIPE;BOLSA - DOCENTE OU PESQUISADOR DA INSTITUIÇÃO</v>
      </c>
      <c r="I3664" s="599" t="s">
        <v>1575</v>
      </c>
      <c r="J3664" s="600" t="str">
        <f t="shared" si="117"/>
        <v/>
      </c>
    </row>
    <row r="3665" spans="1:10" x14ac:dyDescent="0.3">
      <c r="A3665" s="597" t="s">
        <v>2355</v>
      </c>
      <c r="B3665" s="597" t="s">
        <v>242</v>
      </c>
      <c r="C3665" s="597" t="s">
        <v>2354</v>
      </c>
      <c r="D3665" s="597" t="s">
        <v>251</v>
      </c>
      <c r="E3665" s="597" t="s">
        <v>4</v>
      </c>
      <c r="F3665" s="597" t="s">
        <v>448</v>
      </c>
      <c r="G3665" s="597" t="s">
        <v>2063</v>
      </c>
      <c r="H3665" s="598" t="str">
        <f t="shared" si="116"/>
        <v>PESQUISA EM TIC;INSTITUIÇÃO CREDENCIADA;;PRIVADA;NÃO;EQUIPE;BOLSA - PESQUISADOR VISITANTE</v>
      </c>
      <c r="I3665" s="599" t="s">
        <v>1575</v>
      </c>
      <c r="J3665" s="600" t="str">
        <f t="shared" si="117"/>
        <v/>
      </c>
    </row>
    <row r="3666" spans="1:10" x14ac:dyDescent="0.3">
      <c r="A3666" s="597" t="s">
        <v>2355</v>
      </c>
      <c r="B3666" s="597" t="s">
        <v>242</v>
      </c>
      <c r="C3666" s="597" t="s">
        <v>2354</v>
      </c>
      <c r="D3666" s="597" t="s">
        <v>251</v>
      </c>
      <c r="E3666" s="597" t="s">
        <v>4</v>
      </c>
      <c r="F3666" s="597" t="s">
        <v>448</v>
      </c>
      <c r="G3666" s="597" t="s">
        <v>1641</v>
      </c>
      <c r="H3666" s="598" t="str">
        <f t="shared" si="116"/>
        <v>PESQUISA EM TIC;INSTITUIÇÃO CREDENCIADA;;PRIVADA;NÃO;EQUIPE;REMUNERAÇÃO DIRETA</v>
      </c>
      <c r="I3666" s="599" t="s">
        <v>1575</v>
      </c>
      <c r="J3666" s="600" t="str">
        <f t="shared" si="117"/>
        <v/>
      </c>
    </row>
    <row r="3667" spans="1:10" x14ac:dyDescent="0.3">
      <c r="A3667" s="597" t="s">
        <v>2355</v>
      </c>
      <c r="B3667" s="597" t="s">
        <v>242</v>
      </c>
      <c r="C3667" s="597" t="s">
        <v>2354</v>
      </c>
      <c r="D3667" s="597" t="s">
        <v>251</v>
      </c>
      <c r="E3667" s="597" t="s">
        <v>4</v>
      </c>
      <c r="F3667" s="597" t="s">
        <v>1642</v>
      </c>
      <c r="G3667" s="597" t="s">
        <v>2202</v>
      </c>
      <c r="H3667" s="598" t="str">
        <f t="shared" si="116"/>
        <v>PESQUISA EM TIC;INSTITUIÇÃO CREDENCIADA;;PRIVADA;NÃO;MATERIAL DE CONSUMO;NA</v>
      </c>
      <c r="I3667" s="599" t="s">
        <v>1575</v>
      </c>
      <c r="J3667" s="600" t="str">
        <f t="shared" si="117"/>
        <v/>
      </c>
    </row>
    <row r="3668" spans="1:10" x14ac:dyDescent="0.3">
      <c r="A3668" s="597" t="s">
        <v>2355</v>
      </c>
      <c r="B3668" s="597" t="s">
        <v>242</v>
      </c>
      <c r="C3668" s="597" t="s">
        <v>2354</v>
      </c>
      <c r="D3668" s="597" t="s">
        <v>251</v>
      </c>
      <c r="E3668" s="597" t="s">
        <v>4</v>
      </c>
      <c r="F3668" s="597" t="s">
        <v>1644</v>
      </c>
      <c r="G3668" s="597" t="s">
        <v>2066</v>
      </c>
      <c r="H3668" s="598" t="str">
        <f t="shared" si="116"/>
        <v>PESQUISA EM TIC;INSTITUIÇÃO CREDENCIADA;;PRIVADA;NÃO;OBRAS E INSTALACOES;AMPLIAÇÃO DE ÁREA DE EDIFICAÇÃO</v>
      </c>
      <c r="I3668" s="599" t="s">
        <v>1567</v>
      </c>
      <c r="J3668" s="600" t="str">
        <f t="shared" si="117"/>
        <v>DESPESA NÃO ADMITIDA COM RECURSOS DA CLÁUSULA DE P,D&amp;I, CONSIDERANDO O EXECUTOR E A QUALIFICAÇÃO DO PROJETO OU PROGRAMA</v>
      </c>
    </row>
    <row r="3669" spans="1:10" x14ac:dyDescent="0.3">
      <c r="A3669" s="597" t="s">
        <v>2355</v>
      </c>
      <c r="B3669" s="597" t="s">
        <v>242</v>
      </c>
      <c r="C3669" s="597" t="s">
        <v>2354</v>
      </c>
      <c r="D3669" s="597" t="s">
        <v>251</v>
      </c>
      <c r="E3669" s="597" t="s">
        <v>4</v>
      </c>
      <c r="F3669" s="597" t="s">
        <v>1644</v>
      </c>
      <c r="G3669" s="597" t="s">
        <v>258</v>
      </c>
      <c r="H3669" s="598" t="str">
        <f t="shared" si="116"/>
        <v>PESQUISA EM TIC;INSTITUIÇÃO CREDENCIADA;;PRIVADA;NÃO;OBRAS E INSTALACOES;CONSTRUÇÃO DE NOVA EDIFICAÇÃO</v>
      </c>
      <c r="I3669" s="599" t="s">
        <v>1567</v>
      </c>
      <c r="J3669" s="600" t="str">
        <f t="shared" si="117"/>
        <v>DESPESA NÃO ADMITIDA COM RECURSOS DA CLÁUSULA DE P,D&amp;I, CONSIDERANDO O EXECUTOR E A QUALIFICAÇÃO DO PROJETO OU PROGRAMA</v>
      </c>
    </row>
    <row r="3670" spans="1:10" x14ac:dyDescent="0.3">
      <c r="A3670" s="597" t="s">
        <v>2355</v>
      </c>
      <c r="B3670" s="597" t="s">
        <v>242</v>
      </c>
      <c r="C3670" s="597" t="s">
        <v>2354</v>
      </c>
      <c r="D3670" s="597" t="s">
        <v>251</v>
      </c>
      <c r="E3670" s="597" t="s">
        <v>4</v>
      </c>
      <c r="F3670" s="597" t="s">
        <v>1644</v>
      </c>
      <c r="G3670" s="597" t="s">
        <v>2067</v>
      </c>
      <c r="H3670" s="598" t="str">
        <f t="shared" si="116"/>
        <v>PESQUISA EM TIC;INSTITUIÇÃO CREDENCIADA;;PRIVADA;NÃO;OBRAS E INSTALACOES;PROJETO EXECUTIVO E ESTUDOS TÉCNICOS</v>
      </c>
      <c r="I3670" s="599" t="s">
        <v>1575</v>
      </c>
      <c r="J3670" s="600" t="str">
        <f t="shared" si="117"/>
        <v/>
      </c>
    </row>
    <row r="3671" spans="1:10" x14ac:dyDescent="0.3">
      <c r="A3671" s="597" t="s">
        <v>2355</v>
      </c>
      <c r="B3671" s="597" t="s">
        <v>242</v>
      </c>
      <c r="C3671" s="597" t="s">
        <v>2354</v>
      </c>
      <c r="D3671" s="597" t="s">
        <v>251</v>
      </c>
      <c r="E3671" s="597" t="s">
        <v>4</v>
      </c>
      <c r="F3671" s="597" t="s">
        <v>1644</v>
      </c>
      <c r="G3671" s="597" t="s">
        <v>219</v>
      </c>
      <c r="H3671" s="598" t="str">
        <f t="shared" si="116"/>
        <v>PESQUISA EM TIC;INSTITUIÇÃO CREDENCIADA;;PRIVADA;NÃO;OBRAS E INSTALACOES;REFORMA DE EDIFICAÇÃO</v>
      </c>
      <c r="I3671" s="599" t="s">
        <v>1575</v>
      </c>
      <c r="J3671" s="600" t="str">
        <f t="shared" si="117"/>
        <v/>
      </c>
    </row>
    <row r="3672" spans="1:10" x14ac:dyDescent="0.3">
      <c r="A3672" s="597" t="s">
        <v>2355</v>
      </c>
      <c r="B3672" s="597" t="s">
        <v>242</v>
      </c>
      <c r="C3672" s="597" t="s">
        <v>2354</v>
      </c>
      <c r="D3672" s="597" t="s">
        <v>251</v>
      </c>
      <c r="E3672" s="597" t="s">
        <v>4</v>
      </c>
      <c r="F3672" s="597" t="s">
        <v>1644</v>
      </c>
      <c r="G3672" s="597" t="s">
        <v>2065</v>
      </c>
      <c r="H3672" s="598" t="str">
        <f t="shared" si="116"/>
        <v>PESQUISA EM TIC;INSTITUIÇÃO CREDENCIADA;;PRIVADA;NÃO;OBRAS E INSTALACOES;SERVIÇO TÉCNICO DE APOIO - INFRAESTRUTURA</v>
      </c>
      <c r="I3672" s="599" t="s">
        <v>1575</v>
      </c>
      <c r="J3672" s="600" t="str">
        <f t="shared" si="117"/>
        <v/>
      </c>
    </row>
    <row r="3673" spans="1:10" x14ac:dyDescent="0.3">
      <c r="A3673" s="597" t="s">
        <v>2355</v>
      </c>
      <c r="B3673" s="597" t="s">
        <v>242</v>
      </c>
      <c r="C3673" s="597" t="s">
        <v>2354</v>
      </c>
      <c r="D3673" s="597" t="s">
        <v>251</v>
      </c>
      <c r="E3673" s="597" t="s">
        <v>4</v>
      </c>
      <c r="F3673" s="597" t="s">
        <v>10</v>
      </c>
      <c r="G3673" s="597" t="s">
        <v>1649</v>
      </c>
      <c r="H3673" s="598" t="str">
        <f t="shared" si="116"/>
        <v>PESQUISA EM TIC;INSTITUIÇÃO CREDENCIADA;;PRIVADA;NÃO;OUTRAS DESPESAS;DESPESA DE IMPORTACAO</v>
      </c>
      <c r="I3673" s="599" t="s">
        <v>1575</v>
      </c>
      <c r="J3673" s="600" t="str">
        <f t="shared" si="117"/>
        <v/>
      </c>
    </row>
    <row r="3674" spans="1:10" x14ac:dyDescent="0.3">
      <c r="A3674" s="597" t="s">
        <v>2355</v>
      </c>
      <c r="B3674" s="597" t="s">
        <v>242</v>
      </c>
      <c r="C3674" s="597" t="s">
        <v>2354</v>
      </c>
      <c r="D3674" s="597" t="s">
        <v>251</v>
      </c>
      <c r="E3674" s="597" t="s">
        <v>4</v>
      </c>
      <c r="F3674" s="597" t="s">
        <v>10</v>
      </c>
      <c r="G3674" s="597" t="s">
        <v>1650</v>
      </c>
      <c r="H3674" s="598" t="str">
        <f t="shared" si="116"/>
        <v>PESQUISA EM TIC;INSTITUIÇÃO CREDENCIADA;;PRIVADA;NÃO;OUTRAS DESPESAS;DESPESA OPERACIONAL E ADMINISTRATIVA</v>
      </c>
      <c r="I3674" s="599" t="s">
        <v>1575</v>
      </c>
      <c r="J3674" s="600" t="str">
        <f t="shared" si="117"/>
        <v/>
      </c>
    </row>
    <row r="3675" spans="1:10" x14ac:dyDescent="0.3">
      <c r="A3675" s="597" t="s">
        <v>2355</v>
      </c>
      <c r="B3675" s="597" t="s">
        <v>242</v>
      </c>
      <c r="C3675" s="597" t="s">
        <v>2354</v>
      </c>
      <c r="D3675" s="597" t="s">
        <v>251</v>
      </c>
      <c r="E3675" s="597" t="s">
        <v>4</v>
      </c>
      <c r="F3675" s="597" t="s">
        <v>10</v>
      </c>
      <c r="G3675" s="597" t="s">
        <v>277</v>
      </c>
      <c r="H3675" s="598" t="str">
        <f t="shared" si="116"/>
        <v>PESQUISA EM TIC;INSTITUIÇÃO CREDENCIADA;;PRIVADA;NÃO;OUTRAS DESPESAS;RESSARCIMENTO DE CUSTOS INDIRETOS</v>
      </c>
      <c r="I3675" s="599" t="s">
        <v>1575</v>
      </c>
      <c r="J3675" s="600" t="str">
        <f t="shared" si="117"/>
        <v/>
      </c>
    </row>
    <row r="3676" spans="1:10" x14ac:dyDescent="0.3">
      <c r="A3676" s="597" t="s">
        <v>2355</v>
      </c>
      <c r="B3676" s="597" t="s">
        <v>242</v>
      </c>
      <c r="C3676" s="597" t="s">
        <v>2354</v>
      </c>
      <c r="D3676" s="597" t="s">
        <v>251</v>
      </c>
      <c r="E3676" s="597" t="s">
        <v>4</v>
      </c>
      <c r="F3676" s="597" t="s">
        <v>317</v>
      </c>
      <c r="G3676" s="597" t="s">
        <v>2060</v>
      </c>
      <c r="H3676" s="598" t="str">
        <f t="shared" si="116"/>
        <v>PESQUISA EM TIC;INSTITUIÇÃO CREDENCIADA;;PRIVADA;NÃO;OUTROS BENS E DIREITOS;DADO GEOLÓGICO, GEOQUÍMICO OU GEOFÍSICO PÚBLICO</v>
      </c>
      <c r="I3676" s="599" t="s">
        <v>1575</v>
      </c>
      <c r="J3676" s="600" t="str">
        <f t="shared" si="117"/>
        <v/>
      </c>
    </row>
    <row r="3677" spans="1:10" x14ac:dyDescent="0.3">
      <c r="A3677" s="597" t="s">
        <v>2355</v>
      </c>
      <c r="B3677" s="597" t="s">
        <v>242</v>
      </c>
      <c r="C3677" s="597" t="s">
        <v>2354</v>
      </c>
      <c r="D3677" s="597" t="s">
        <v>251</v>
      </c>
      <c r="E3677" s="597" t="s">
        <v>4</v>
      </c>
      <c r="F3677" s="597" t="s">
        <v>317</v>
      </c>
      <c r="G3677" s="597" t="s">
        <v>220</v>
      </c>
      <c r="H3677" s="598" t="str">
        <f t="shared" si="116"/>
        <v>PESQUISA EM TIC;INSTITUIÇÃO CREDENCIADA;;PRIVADA;NÃO;OUTROS BENS E DIREITOS;DADO NÃO REGULADO PELA ANP</v>
      </c>
      <c r="I3677" s="599" t="s">
        <v>1575</v>
      </c>
      <c r="J3677" s="600" t="str">
        <f t="shared" si="117"/>
        <v/>
      </c>
    </row>
    <row r="3678" spans="1:10" x14ac:dyDescent="0.3">
      <c r="A3678" s="597" t="s">
        <v>2355</v>
      </c>
      <c r="B3678" s="597" t="s">
        <v>242</v>
      </c>
      <c r="C3678" s="597" t="s">
        <v>2354</v>
      </c>
      <c r="D3678" s="597" t="s">
        <v>251</v>
      </c>
      <c r="E3678" s="597" t="s">
        <v>4</v>
      </c>
      <c r="F3678" s="597" t="s">
        <v>317</v>
      </c>
      <c r="G3678" s="597" t="s">
        <v>215</v>
      </c>
      <c r="H3678" s="598" t="str">
        <f t="shared" si="116"/>
        <v>PESQUISA EM TIC;INSTITUIÇÃO CREDENCIADA;;PRIVADA;NÃO;OUTROS BENS E DIREITOS;MATERIAL BIBLIOGRÁFICO</v>
      </c>
      <c r="I3678" s="599" t="s">
        <v>1575</v>
      </c>
      <c r="J3678" s="600" t="str">
        <f t="shared" si="117"/>
        <v/>
      </c>
    </row>
    <row r="3679" spans="1:10" x14ac:dyDescent="0.3">
      <c r="A3679" s="597" t="s">
        <v>2355</v>
      </c>
      <c r="B3679" s="597" t="s">
        <v>242</v>
      </c>
      <c r="C3679" s="597" t="s">
        <v>2354</v>
      </c>
      <c r="D3679" s="597" t="s">
        <v>251</v>
      </c>
      <c r="E3679" s="597" t="s">
        <v>4</v>
      </c>
      <c r="F3679" s="597" t="s">
        <v>317</v>
      </c>
      <c r="G3679" s="597" t="s">
        <v>2068</v>
      </c>
      <c r="H3679" s="598" t="str">
        <f t="shared" si="116"/>
        <v>PESQUISA EM TIC;INSTITUIÇÃO CREDENCIADA;;PRIVADA;NÃO;OUTROS BENS E DIREITOS;OUTRO (ESPECIFIQUE)</v>
      </c>
      <c r="I3679" s="599" t="s">
        <v>1575</v>
      </c>
      <c r="J3679" s="600" t="str">
        <f t="shared" si="117"/>
        <v/>
      </c>
    </row>
    <row r="3680" spans="1:10" x14ac:dyDescent="0.3">
      <c r="A3680" s="597" t="s">
        <v>2355</v>
      </c>
      <c r="B3680" s="597" t="s">
        <v>242</v>
      </c>
      <c r="C3680" s="597" t="s">
        <v>2354</v>
      </c>
      <c r="D3680" s="597" t="s">
        <v>251</v>
      </c>
      <c r="E3680" s="597" t="s">
        <v>4</v>
      </c>
      <c r="F3680" s="597" t="s">
        <v>317</v>
      </c>
      <c r="G3680" s="597" t="s">
        <v>321</v>
      </c>
      <c r="H3680" s="598" t="str">
        <f t="shared" si="116"/>
        <v>PESQUISA EM TIC;INSTITUIÇÃO CREDENCIADA;;PRIVADA;NÃO;OUTROS BENS E DIREITOS;SOFTWARE</v>
      </c>
      <c r="I3680" s="599" t="s">
        <v>1575</v>
      </c>
      <c r="J3680" s="600" t="str">
        <f t="shared" si="117"/>
        <v/>
      </c>
    </row>
    <row r="3681" spans="1:10" x14ac:dyDescent="0.3">
      <c r="A3681" s="597" t="s">
        <v>2355</v>
      </c>
      <c r="B3681" s="597" t="s">
        <v>242</v>
      </c>
      <c r="C3681" s="597" t="s">
        <v>2354</v>
      </c>
      <c r="D3681" s="597" t="s">
        <v>251</v>
      </c>
      <c r="E3681" s="597" t="s">
        <v>4</v>
      </c>
      <c r="F3681" s="597" t="s">
        <v>409</v>
      </c>
      <c r="G3681" s="597" t="s">
        <v>2202</v>
      </c>
      <c r="H3681" s="598" t="str">
        <f t="shared" si="116"/>
        <v>PESQUISA EM TIC;INSTITUIÇÃO CREDENCIADA;;PRIVADA;NÃO;PASSAGENS;NA</v>
      </c>
      <c r="I3681" s="599" t="s">
        <v>1575</v>
      </c>
      <c r="J3681" s="600" t="str">
        <f t="shared" si="117"/>
        <v/>
      </c>
    </row>
    <row r="3682" spans="1:10" x14ac:dyDescent="0.3">
      <c r="A3682" s="597" t="s">
        <v>2355</v>
      </c>
      <c r="B3682" s="597" t="s">
        <v>242</v>
      </c>
      <c r="C3682" s="597" t="s">
        <v>2354</v>
      </c>
      <c r="D3682" s="597" t="s">
        <v>251</v>
      </c>
      <c r="E3682" s="597" t="s">
        <v>4</v>
      </c>
      <c r="F3682" s="597" t="s">
        <v>1705</v>
      </c>
      <c r="G3682" s="597" t="s">
        <v>2058</v>
      </c>
      <c r="H3682" s="598" t="str">
        <f t="shared" si="116"/>
        <v>PESQUISA EM TIC;INSTITUIÇÃO CREDENCIADA;;PRIVADA;NÃO;PROTOTIPO;MATERIAL OU COMPONENTE - PROTÓTIPO OU UNIDADE PILOTO</v>
      </c>
      <c r="I3682" s="599" t="s">
        <v>1575</v>
      </c>
      <c r="J3682" s="600" t="str">
        <f t="shared" si="117"/>
        <v/>
      </c>
    </row>
    <row r="3683" spans="1:10" x14ac:dyDescent="0.3">
      <c r="A3683" s="597" t="s">
        <v>2355</v>
      </c>
      <c r="B3683" s="597" t="s">
        <v>242</v>
      </c>
      <c r="C3683" s="597" t="s">
        <v>2354</v>
      </c>
      <c r="D3683" s="597" t="s">
        <v>251</v>
      </c>
      <c r="E3683" s="597" t="s">
        <v>4</v>
      </c>
      <c r="F3683" s="597" t="s">
        <v>1705</v>
      </c>
      <c r="G3683" s="597" t="s">
        <v>2059</v>
      </c>
      <c r="H3683" s="598" t="str">
        <f t="shared" si="116"/>
        <v>PESQUISA EM TIC;INSTITUIÇÃO CREDENCIADA;;PRIVADA;NÃO;PROTOTIPO;SERVIÇO DE TERCEIRO - PROTÓTIPO OU UNIDADE PILOTO</v>
      </c>
      <c r="I3683" s="599" t="s">
        <v>1575</v>
      </c>
      <c r="J3683" s="600" t="str">
        <f t="shared" si="117"/>
        <v/>
      </c>
    </row>
    <row r="3684" spans="1:10" x14ac:dyDescent="0.3">
      <c r="A3684" s="597" t="s">
        <v>2355</v>
      </c>
      <c r="B3684" s="597" t="s">
        <v>242</v>
      </c>
      <c r="C3684" s="597" t="s">
        <v>2354</v>
      </c>
      <c r="D3684" s="597" t="s">
        <v>251</v>
      </c>
      <c r="E3684" s="597" t="s">
        <v>4</v>
      </c>
      <c r="F3684" s="597" t="s">
        <v>303</v>
      </c>
      <c r="G3684" s="597" t="s">
        <v>1647</v>
      </c>
      <c r="H3684" s="598" t="str">
        <f t="shared" si="116"/>
        <v>PESQUISA EM TIC;INSTITUIÇÃO CREDENCIADA;;PRIVADA;NÃO;RECURSOS HUMANOS;BOLSA</v>
      </c>
      <c r="I3684" s="599" t="s">
        <v>1567</v>
      </c>
      <c r="J3684" s="600" t="str">
        <f t="shared" si="117"/>
        <v>DESPESA NÃO ADMITIDA COM RECURSOS DA CLÁUSULA DE P,D&amp;I, CONSIDERANDO O EXECUTOR E A QUALIFICAÇÃO DO PROJETO OU PROGRAMA</v>
      </c>
    </row>
    <row r="3685" spans="1:10" x14ac:dyDescent="0.3">
      <c r="A3685" s="597" t="s">
        <v>2355</v>
      </c>
      <c r="B3685" s="597" t="s">
        <v>242</v>
      </c>
      <c r="C3685" s="597" t="s">
        <v>2354</v>
      </c>
      <c r="D3685" s="597" t="s">
        <v>251</v>
      </c>
      <c r="E3685" s="597" t="s">
        <v>4</v>
      </c>
      <c r="F3685" s="597" t="s">
        <v>303</v>
      </c>
      <c r="G3685" s="597" t="s">
        <v>270</v>
      </c>
      <c r="H3685" s="598" t="str">
        <f t="shared" si="116"/>
        <v>PESQUISA EM TIC;INSTITUIÇÃO CREDENCIADA;;PRIVADA;NÃO;RECURSOS HUMANOS;TAXA DE BANCADA</v>
      </c>
      <c r="I3685" s="599" t="s">
        <v>1567</v>
      </c>
      <c r="J3685" s="600" t="str">
        <f t="shared" si="117"/>
        <v>DESPESA NÃO ADMITIDA COM RECURSOS DA CLÁUSULA DE P,D&amp;I, CONSIDERANDO O EXECUTOR E A QUALIFICAÇÃO DO PROJETO OU PROGRAMA</v>
      </c>
    </row>
    <row r="3686" spans="1:10" x14ac:dyDescent="0.3">
      <c r="A3686" s="597" t="s">
        <v>2355</v>
      </c>
      <c r="B3686" s="597" t="s">
        <v>242</v>
      </c>
      <c r="C3686" s="597" t="s">
        <v>2354</v>
      </c>
      <c r="D3686" s="597" t="s">
        <v>251</v>
      </c>
      <c r="E3686" s="597" t="s">
        <v>4</v>
      </c>
      <c r="F3686" s="597" t="s">
        <v>2357</v>
      </c>
      <c r="G3686" s="597" t="s">
        <v>232</v>
      </c>
      <c r="H3686" s="598" t="str">
        <f t="shared" si="116"/>
        <v>PESQUISA EM TIC;INSTITUIÇÃO CREDENCIADA;;PRIVADA;NÃO;SERVICOS;OUTRO SERVIÇO DE APOIO</v>
      </c>
      <c r="I3686" s="599" t="s">
        <v>1575</v>
      </c>
      <c r="J3686" s="600" t="str">
        <f t="shared" si="117"/>
        <v/>
      </c>
    </row>
    <row r="3687" spans="1:10" x14ac:dyDescent="0.3">
      <c r="A3687" s="597" t="s">
        <v>2355</v>
      </c>
      <c r="B3687" s="597" t="s">
        <v>242</v>
      </c>
      <c r="C3687" s="597" t="s">
        <v>2354</v>
      </c>
      <c r="D3687" s="597" t="s">
        <v>251</v>
      </c>
      <c r="E3687" s="597" t="s">
        <v>4</v>
      </c>
      <c r="F3687" s="597" t="s">
        <v>2357</v>
      </c>
      <c r="G3687" s="597" t="s">
        <v>221</v>
      </c>
      <c r="H3687" s="598" t="str">
        <f t="shared" si="116"/>
        <v>PESQUISA EM TIC;INSTITUIÇÃO CREDENCIADA;;PRIVADA;NÃO;SERVICOS;PERFURAÇÃO DE POÇO ESTRATIGRÁFICO</v>
      </c>
      <c r="I3687" s="599" t="s">
        <v>1567</v>
      </c>
      <c r="J3687" s="600" t="str">
        <f t="shared" si="117"/>
        <v>DESPESA NÃO ADMITIDA COM RECURSOS DA CLÁUSULA DE P,D&amp;I, CONSIDERANDO O EXECUTOR E A QUALIFICAÇÃO DO PROJETO OU PROGRAMA</v>
      </c>
    </row>
    <row r="3688" spans="1:10" x14ac:dyDescent="0.3">
      <c r="A3688" s="597" t="s">
        <v>2355</v>
      </c>
      <c r="B3688" s="597" t="s">
        <v>242</v>
      </c>
      <c r="C3688" s="597" t="s">
        <v>2354</v>
      </c>
      <c r="D3688" s="597" t="s">
        <v>251</v>
      </c>
      <c r="E3688" s="597" t="s">
        <v>4</v>
      </c>
      <c r="F3688" s="597" t="s">
        <v>2357</v>
      </c>
      <c r="G3688" s="597" t="s">
        <v>2055</v>
      </c>
      <c r="H3688" s="598" t="str">
        <f t="shared" si="116"/>
        <v>PESQUISA EM TIC;INSTITUIÇÃO CREDENCIADA;;PRIVADA;NÃO;SERVICOS;SERVIÇO DE APOIO PARA AQUISIÇÃO DE DADOS</v>
      </c>
      <c r="I3688" s="599" t="s">
        <v>1567</v>
      </c>
      <c r="J3688" s="600" t="str">
        <f t="shared" si="117"/>
        <v>DESPESA NÃO ADMITIDA COM RECURSOS DA CLÁUSULA DE P,D&amp;I, CONSIDERANDO O EXECUTOR E A QUALIFICAÇÃO DO PROJETO OU PROGRAMA</v>
      </c>
    </row>
    <row r="3689" spans="1:10" x14ac:dyDescent="0.3">
      <c r="A3689" s="597" t="s">
        <v>2355</v>
      </c>
      <c r="B3689" s="597" t="s">
        <v>242</v>
      </c>
      <c r="C3689" s="597" t="s">
        <v>2354</v>
      </c>
      <c r="D3689" s="597" t="s">
        <v>251</v>
      </c>
      <c r="E3689" s="597" t="s">
        <v>4</v>
      </c>
      <c r="F3689" s="597" t="s">
        <v>2357</v>
      </c>
      <c r="G3689" s="597" t="s">
        <v>230</v>
      </c>
      <c r="H3689" s="598" t="str">
        <f t="shared" si="116"/>
        <v>PESQUISA EM TIC;INSTITUIÇÃO CREDENCIADA;;PRIVADA;NÃO;SERVICOS;SERVIÇO DE EDITORAÇÃO E IMPRESSÃO</v>
      </c>
      <c r="I3689" s="599" t="s">
        <v>1575</v>
      </c>
      <c r="J3689" s="600" t="str">
        <f t="shared" si="117"/>
        <v/>
      </c>
    </row>
    <row r="3690" spans="1:10" x14ac:dyDescent="0.3">
      <c r="A3690" s="597" t="s">
        <v>2355</v>
      </c>
      <c r="B3690" s="597" t="s">
        <v>242</v>
      </c>
      <c r="C3690" s="597" t="s">
        <v>2354</v>
      </c>
      <c r="D3690" s="597" t="s">
        <v>251</v>
      </c>
      <c r="E3690" s="597" t="s">
        <v>4</v>
      </c>
      <c r="F3690" s="597" t="s">
        <v>2357</v>
      </c>
      <c r="G3690" s="597" t="s">
        <v>231</v>
      </c>
      <c r="H3690" s="598" t="str">
        <f t="shared" si="116"/>
        <v>PESQUISA EM TIC;INSTITUIÇÃO CREDENCIADA;;PRIVADA;NÃO;SERVICOS;SERVIÇO DE LOCOMOÇÃO E TRANSPORTE</v>
      </c>
      <c r="I3690" s="599" t="s">
        <v>1575</v>
      </c>
      <c r="J3690" s="600" t="str">
        <f t="shared" si="117"/>
        <v/>
      </c>
    </row>
    <row r="3691" spans="1:10" x14ac:dyDescent="0.3">
      <c r="A3691" s="597" t="s">
        <v>2355</v>
      </c>
      <c r="B3691" s="597" t="s">
        <v>242</v>
      </c>
      <c r="C3691" s="597" t="s">
        <v>2354</v>
      </c>
      <c r="D3691" s="597" t="s">
        <v>251</v>
      </c>
      <c r="E3691" s="597" t="s">
        <v>4</v>
      </c>
      <c r="F3691" s="597" t="s">
        <v>2357</v>
      </c>
      <c r="G3691" s="597" t="s">
        <v>2358</v>
      </c>
      <c r="H3691" s="598" t="str">
        <f t="shared" si="116"/>
        <v>PESQUISA EM TIC;INSTITUIÇÃO CREDENCIADA;;PRIVADA;NÃO;SERVICOS;SERVIÇO DE MANUTENÇÃO</v>
      </c>
      <c r="I3691" s="599" t="s">
        <v>1575</v>
      </c>
      <c r="J3691" s="600" t="str">
        <f t="shared" si="117"/>
        <v/>
      </c>
    </row>
    <row r="3692" spans="1:10" x14ac:dyDescent="0.3">
      <c r="A3692" s="597" t="s">
        <v>2355</v>
      </c>
      <c r="B3692" s="597" t="s">
        <v>242</v>
      </c>
      <c r="C3692" s="597" t="s">
        <v>2354</v>
      </c>
      <c r="D3692" s="597" t="s">
        <v>251</v>
      </c>
      <c r="E3692" s="597" t="s">
        <v>4</v>
      </c>
      <c r="F3692" s="597" t="s">
        <v>2357</v>
      </c>
      <c r="G3692" s="597" t="s">
        <v>2399</v>
      </c>
      <c r="H3692" s="598" t="str">
        <f t="shared" si="116"/>
        <v>PESQUISA EM TIC;INSTITUIÇÃO CREDENCIADA;;PRIVADA;NÃO;SERVICOS;SERVIÇO TÉCNICO ESPECIALIZADO</v>
      </c>
      <c r="I3692" s="599" t="s">
        <v>1575</v>
      </c>
      <c r="J3692" s="600" t="str">
        <f t="shared" si="117"/>
        <v/>
      </c>
    </row>
    <row r="3693" spans="1:10" x14ac:dyDescent="0.3">
      <c r="A3693" s="597" t="s">
        <v>2355</v>
      </c>
      <c r="B3693" s="597" t="s">
        <v>242</v>
      </c>
      <c r="C3693" s="597" t="s">
        <v>2354</v>
      </c>
      <c r="D3693" s="597" t="s">
        <v>251</v>
      </c>
      <c r="E3693" s="597" t="s">
        <v>4</v>
      </c>
      <c r="F3693" s="597" t="s">
        <v>2357</v>
      </c>
      <c r="G3693" s="597" t="s">
        <v>2359</v>
      </c>
      <c r="H3693" s="598" t="str">
        <f t="shared" si="116"/>
        <v>PESQUISA EM TIC;INSTITUIÇÃO CREDENCIADA;;PRIVADA;NÃO;SERVICOS;SERVIÇOS COMPUTACIONAIS</v>
      </c>
      <c r="I3693" s="599" t="s">
        <v>1575</v>
      </c>
      <c r="J3693" s="600" t="str">
        <f t="shared" si="117"/>
        <v/>
      </c>
    </row>
    <row r="3694" spans="1:10" x14ac:dyDescent="0.3">
      <c r="A3694" s="597" t="s">
        <v>2355</v>
      </c>
      <c r="B3694" s="597" t="s">
        <v>242</v>
      </c>
      <c r="C3694" s="597" t="s">
        <v>2354</v>
      </c>
      <c r="D3694" s="597" t="s">
        <v>251</v>
      </c>
      <c r="E3694" s="597" t="s">
        <v>4</v>
      </c>
      <c r="F3694" s="597" t="s">
        <v>2357</v>
      </c>
      <c r="G3694" s="597" t="s">
        <v>229</v>
      </c>
      <c r="H3694" s="598" t="str">
        <f t="shared" si="116"/>
        <v>PESQUISA EM TIC;INSTITUIÇÃO CREDENCIADA;;PRIVADA;NÃO;SERVICOS;TAXA DE INSCRIÇÃO EM CONGRESSO OU EVENTO</v>
      </c>
      <c r="I3694" s="599" t="s">
        <v>1575</v>
      </c>
      <c r="J3694" s="600" t="str">
        <f t="shared" si="117"/>
        <v/>
      </c>
    </row>
    <row r="3695" spans="1:10" x14ac:dyDescent="0.3">
      <c r="A3695" s="597" t="s">
        <v>2355</v>
      </c>
      <c r="B3695" s="597" t="s">
        <v>242</v>
      </c>
      <c r="C3695" s="597" t="s">
        <v>2354</v>
      </c>
      <c r="D3695" s="597" t="s">
        <v>251</v>
      </c>
      <c r="E3695" s="597" t="s">
        <v>4</v>
      </c>
      <c r="F3695" s="597" t="s">
        <v>2360</v>
      </c>
      <c r="G3695" s="597" t="s">
        <v>2064</v>
      </c>
      <c r="H3695" s="598" t="str">
        <f t="shared" si="116"/>
        <v>PESQUISA EM TIC;INSTITUIÇÃO CREDENCIADA;;PRIVADA;NÃO;SERVICOS - TIB;SERVIÇO DE TIB</v>
      </c>
      <c r="I3695" s="599" t="s">
        <v>1567</v>
      </c>
      <c r="J3695" s="600" t="str">
        <f t="shared" si="117"/>
        <v>DESPESA NÃO ADMITIDA COM RECURSOS DA CLÁUSULA DE P,D&amp;I, CONSIDERANDO O EXECUTOR E A QUALIFICAÇÃO DO PROJETO OU PROGRAMA</v>
      </c>
    </row>
    <row r="3696" spans="1:10" x14ac:dyDescent="0.3">
      <c r="A3696" s="597" t="s">
        <v>2355</v>
      </c>
      <c r="B3696" s="597" t="s">
        <v>242</v>
      </c>
      <c r="C3696" s="597" t="s">
        <v>2354</v>
      </c>
      <c r="D3696" s="597" t="s">
        <v>251</v>
      </c>
      <c r="E3696" s="597" t="s">
        <v>4</v>
      </c>
      <c r="F3696" s="597" t="s">
        <v>2360</v>
      </c>
      <c r="G3696" s="597" t="s">
        <v>2057</v>
      </c>
      <c r="H3696" s="598" t="str">
        <f t="shared" si="116"/>
        <v>PESQUISA EM TIC;INSTITUIÇÃO CREDENCIADA;;PRIVADA;NÃO;SERVICOS - TIB;SERVIÇO DE TREINAMENTO, SUPORTE E QUALIFICAÇÃO</v>
      </c>
      <c r="I3696" s="599" t="s">
        <v>1567</v>
      </c>
      <c r="J3696" s="600" t="str">
        <f t="shared" si="117"/>
        <v>DESPESA NÃO ADMITIDA COM RECURSOS DA CLÁUSULA DE P,D&amp;I, CONSIDERANDO O EXECUTOR E A QUALIFICAÇÃO DO PROJETO OU PROGRAMA</v>
      </c>
    </row>
    <row r="3697" spans="1:10" x14ac:dyDescent="0.3">
      <c r="A3697" s="597" t="s">
        <v>2355</v>
      </c>
      <c r="B3697" s="597" t="s">
        <v>242</v>
      </c>
      <c r="C3697" s="597" t="s">
        <v>2354</v>
      </c>
      <c r="D3697" s="597" t="s">
        <v>251</v>
      </c>
      <c r="E3697" s="597" t="s">
        <v>4</v>
      </c>
      <c r="F3697" s="597" t="s">
        <v>2360</v>
      </c>
      <c r="G3697" s="597" t="s">
        <v>2056</v>
      </c>
      <c r="H3697" s="598" t="str">
        <f t="shared" si="116"/>
        <v>PESQUISA EM TIC;INSTITUIÇÃO CREDENCIADA;;PRIVADA;NÃO;SERVICOS - TIB;SERVIÇO ESPECIALIZADO PARA TIB - NORMALIZAÇÃO</v>
      </c>
      <c r="I3697" s="599" t="s">
        <v>1567</v>
      </c>
      <c r="J3697" s="600" t="str">
        <f t="shared" si="117"/>
        <v>DESPESA NÃO ADMITIDA COM RECURSOS DA CLÁUSULA DE P,D&amp;I, CONSIDERANDO O EXECUTOR E A QUALIFICAÇÃO DO PROJETO OU PROGRAMA</v>
      </c>
    </row>
    <row r="3698" spans="1:10" x14ac:dyDescent="0.3">
      <c r="A3698" s="597" t="s">
        <v>2355</v>
      </c>
      <c r="B3698" s="597" t="s">
        <v>242</v>
      </c>
      <c r="C3698" s="597" t="s">
        <v>2354</v>
      </c>
      <c r="D3698" s="597" t="s">
        <v>251</v>
      </c>
      <c r="E3698" s="597" t="s">
        <v>4</v>
      </c>
      <c r="F3698" s="597" t="s">
        <v>1648</v>
      </c>
      <c r="G3698" s="597" t="s">
        <v>2202</v>
      </c>
      <c r="H3698" s="598" t="str">
        <f t="shared" si="116"/>
        <v>PESQUISA EM TIC;INSTITUIÇÃO CREDENCIADA;;PRIVADA;NÃO;TESTES OPERACIONAIS;NA</v>
      </c>
      <c r="I3698" s="599" t="s">
        <v>1567</v>
      </c>
      <c r="J3698" s="600" t="str">
        <f t="shared" si="117"/>
        <v>DESPESA NÃO ADMITIDA COM RECURSOS DA CLÁUSULA DE P,D&amp;I, CONSIDERANDO O EXECUTOR E A QUALIFICAÇÃO DO PROJETO OU PROGRAMA</v>
      </c>
    </row>
    <row r="3699" spans="1:10" x14ac:dyDescent="0.3">
      <c r="A3699" s="597" t="s">
        <v>2355</v>
      </c>
      <c r="B3699" s="597" t="s">
        <v>242</v>
      </c>
      <c r="C3699" s="597" t="s">
        <v>2354</v>
      </c>
      <c r="D3699" s="597" t="s">
        <v>251</v>
      </c>
      <c r="E3699" s="597" t="s">
        <v>4</v>
      </c>
      <c r="F3699" s="597" t="s">
        <v>281</v>
      </c>
      <c r="G3699" s="597" t="s">
        <v>2202</v>
      </c>
      <c r="H3699" s="598" t="str">
        <f t="shared" si="116"/>
        <v>PESQUISA EM TIC;INSTITUIÇÃO CREDENCIADA;;PRIVADA;NÃO;TRIBUTOS;NA</v>
      </c>
      <c r="I3699" s="599" t="s">
        <v>1575</v>
      </c>
      <c r="J3699" s="600" t="str">
        <f t="shared" si="117"/>
        <v/>
      </c>
    </row>
    <row r="3700" spans="1:10" x14ac:dyDescent="0.3">
      <c r="A3700" s="597" t="s">
        <v>2355</v>
      </c>
      <c r="B3700" s="597" t="s">
        <v>242</v>
      </c>
      <c r="C3700" s="597" t="s">
        <v>2354</v>
      </c>
      <c r="D3700" s="597" t="s">
        <v>251</v>
      </c>
      <c r="E3700" s="597" t="s">
        <v>3</v>
      </c>
      <c r="F3700" s="597" t="s">
        <v>1646</v>
      </c>
      <c r="G3700" s="597" t="s">
        <v>2050</v>
      </c>
      <c r="H3700" s="598" t="str">
        <f t="shared" si="116"/>
        <v>PESQUISA EM TIC;INSTITUIÇÃO CREDENCIADA;;PRIVADA;SIM;CAPACITACAO DE FORNECEDORES;BENS E MATERIAIS - CABEÇA DE SÉRIE E LOTE PILOTO</v>
      </c>
      <c r="I3700" s="599" t="s">
        <v>1567</v>
      </c>
      <c r="J3700" s="600" t="str">
        <f t="shared" si="117"/>
        <v>DESPESA NÃO ADMITIDA COM RECURSOS DA CLÁUSULA DE P,D&amp;I, CONSIDERANDO O EXECUTOR E A QUALIFICAÇÃO DO PROJETO OU PROGRAMA</v>
      </c>
    </row>
    <row r="3701" spans="1:10" x14ac:dyDescent="0.3">
      <c r="A3701" s="597" t="s">
        <v>2355</v>
      </c>
      <c r="B3701" s="597" t="s">
        <v>242</v>
      </c>
      <c r="C3701" s="597" t="s">
        <v>2354</v>
      </c>
      <c r="D3701" s="597" t="s">
        <v>251</v>
      </c>
      <c r="E3701" s="597" t="s">
        <v>3</v>
      </c>
      <c r="F3701" s="597" t="s">
        <v>1646</v>
      </c>
      <c r="G3701" s="597" t="s">
        <v>2053</v>
      </c>
      <c r="H3701" s="598" t="str">
        <f t="shared" si="116"/>
        <v>PESQUISA EM TIC;INSTITUIÇÃO CREDENCIADA;;PRIVADA;SIM;CAPACITACAO DE FORNECEDORES;EQUIPAMENTOS E MATERIAIS - PRIMEIRO LOTE</v>
      </c>
      <c r="I3701" s="599" t="s">
        <v>1567</v>
      </c>
      <c r="J3701" s="600" t="str">
        <f t="shared" si="117"/>
        <v>DESPESA NÃO ADMITIDA COM RECURSOS DA CLÁUSULA DE P,D&amp;I, CONSIDERANDO O EXECUTOR E A QUALIFICAÇÃO DO PROJETO OU PROGRAMA</v>
      </c>
    </row>
    <row r="3702" spans="1:10" x14ac:dyDescent="0.3">
      <c r="A3702" s="597" t="s">
        <v>2355</v>
      </c>
      <c r="B3702" s="597" t="s">
        <v>242</v>
      </c>
      <c r="C3702" s="597" t="s">
        <v>2354</v>
      </c>
      <c r="D3702" s="597" t="s">
        <v>251</v>
      </c>
      <c r="E3702" s="597" t="s">
        <v>3</v>
      </c>
      <c r="F3702" s="597" t="s">
        <v>1646</v>
      </c>
      <c r="G3702" s="597" t="s">
        <v>260</v>
      </c>
      <c r="H3702" s="598" t="str">
        <f t="shared" si="116"/>
        <v>PESQUISA EM TIC;INSTITUIÇÃO CREDENCIADA;;PRIVADA;SIM;CAPACITACAO DE FORNECEDORES;EQUIPAMENTOS LABORATORIAIS</v>
      </c>
      <c r="I3702" s="599" t="s">
        <v>1567</v>
      </c>
      <c r="J3702" s="600" t="str">
        <f t="shared" si="117"/>
        <v>DESPESA NÃO ADMITIDA COM RECURSOS DA CLÁUSULA DE P,D&amp;I, CONSIDERANDO O EXECUTOR E A QUALIFICAÇÃO DO PROJETO OU PROGRAMA</v>
      </c>
    </row>
    <row r="3703" spans="1:10" x14ac:dyDescent="0.3">
      <c r="A3703" s="597" t="s">
        <v>2355</v>
      </c>
      <c r="B3703" s="597" t="s">
        <v>242</v>
      </c>
      <c r="C3703" s="597" t="s">
        <v>2354</v>
      </c>
      <c r="D3703" s="597" t="s">
        <v>251</v>
      </c>
      <c r="E3703" s="597" t="s">
        <v>3</v>
      </c>
      <c r="F3703" s="597" t="s">
        <v>1646</v>
      </c>
      <c r="G3703" s="597" t="s">
        <v>2052</v>
      </c>
      <c r="H3703" s="598" t="str">
        <f t="shared" ref="H3703:H3765" si="118">CONCATENATE(A3703,$H$2,B3703,$H$2,C3703,$H$2,D3703,$H$2,E3703,$H$2,F3703,$H$2,G3703)</f>
        <v>PESQUISA EM TIC;INSTITUIÇÃO CREDENCIADA;;PRIVADA;SIM;CAPACITACAO DE FORNECEDORES;ESTUDOS DE VIABILIDADE TÉCNICA E ECONÔMICA</v>
      </c>
      <c r="I3703" s="599" t="s">
        <v>1567</v>
      </c>
      <c r="J3703" s="600" t="str">
        <f t="shared" ref="J3703:J3765" si="119">IF(I3703="N",J$3,"")</f>
        <v>DESPESA NÃO ADMITIDA COM RECURSOS DA CLÁUSULA DE P,D&amp;I, CONSIDERANDO O EXECUTOR E A QUALIFICAÇÃO DO PROJETO OU PROGRAMA</v>
      </c>
    </row>
    <row r="3704" spans="1:10" x14ac:dyDescent="0.3">
      <c r="A3704" s="597" t="s">
        <v>2355</v>
      </c>
      <c r="B3704" s="597" t="s">
        <v>242</v>
      </c>
      <c r="C3704" s="597" t="s">
        <v>2354</v>
      </c>
      <c r="D3704" s="597" t="s">
        <v>251</v>
      </c>
      <c r="E3704" s="597" t="s">
        <v>3</v>
      </c>
      <c r="F3704" s="597" t="s">
        <v>1646</v>
      </c>
      <c r="G3704" s="597" t="s">
        <v>2051</v>
      </c>
      <c r="H3704" s="598" t="str">
        <f t="shared" si="118"/>
        <v>PESQUISA EM TIC;INSTITUIÇÃO CREDENCIADA;;PRIVADA;SIM;CAPACITACAO DE FORNECEDORES;SERVIÇOS - CABEÇA DE SÉRIE E LOTE PILOTO</v>
      </c>
      <c r="I3704" s="599" t="s">
        <v>1567</v>
      </c>
      <c r="J3704" s="600" t="str">
        <f t="shared" si="119"/>
        <v>DESPESA NÃO ADMITIDA COM RECURSOS DA CLÁUSULA DE P,D&amp;I, CONSIDERANDO O EXECUTOR E A QUALIFICAÇÃO DO PROJETO OU PROGRAMA</v>
      </c>
    </row>
    <row r="3705" spans="1:10" x14ac:dyDescent="0.3">
      <c r="A3705" s="597" t="s">
        <v>2355</v>
      </c>
      <c r="B3705" s="597" t="s">
        <v>242</v>
      </c>
      <c r="C3705" s="597" t="s">
        <v>2354</v>
      </c>
      <c r="D3705" s="597" t="s">
        <v>251</v>
      </c>
      <c r="E3705" s="597" t="s">
        <v>3</v>
      </c>
      <c r="F3705" s="597" t="s">
        <v>1646</v>
      </c>
      <c r="G3705" s="597" t="s">
        <v>2054</v>
      </c>
      <c r="H3705" s="598" t="str">
        <f t="shared" si="118"/>
        <v>PESQUISA EM TIC;INSTITUIÇÃO CREDENCIADA;;PRIVADA;SIM;CAPACITACAO DE FORNECEDORES;SERVIÇOS - OPERACIONALIZAÇÃO DE EQUIPAMENTOS</v>
      </c>
      <c r="I3705" s="599" t="s">
        <v>1567</v>
      </c>
      <c r="J3705" s="600" t="str">
        <f t="shared" si="119"/>
        <v>DESPESA NÃO ADMITIDA COM RECURSOS DA CLÁUSULA DE P,D&amp;I, CONSIDERANDO O EXECUTOR E A QUALIFICAÇÃO DO PROJETO OU PROGRAMA</v>
      </c>
    </row>
    <row r="3706" spans="1:10" x14ac:dyDescent="0.3">
      <c r="A3706" s="597" t="s">
        <v>2355</v>
      </c>
      <c r="B3706" s="597" t="s">
        <v>242</v>
      </c>
      <c r="C3706" s="597" t="s">
        <v>2354</v>
      </c>
      <c r="D3706" s="597" t="s">
        <v>251</v>
      </c>
      <c r="E3706" s="597" t="s">
        <v>3</v>
      </c>
      <c r="F3706" s="597" t="s">
        <v>2362</v>
      </c>
      <c r="G3706" s="597" t="s">
        <v>2202</v>
      </c>
      <c r="H3706" s="598" t="str">
        <f t="shared" si="118"/>
        <v>PESQUISA EM TIC;INSTITUIÇÃO CREDENCIADA;;PRIVADA;SIM;CUSTOS DIRETOS;NA</v>
      </c>
      <c r="I3706" s="599" t="s">
        <v>1575</v>
      </c>
      <c r="J3706" s="600" t="str">
        <f t="shared" si="119"/>
        <v/>
      </c>
    </row>
    <row r="3707" spans="1:10" x14ac:dyDescent="0.3">
      <c r="A3707" s="597" t="s">
        <v>2355</v>
      </c>
      <c r="B3707" s="597" t="s">
        <v>242</v>
      </c>
      <c r="C3707" s="597" t="s">
        <v>2354</v>
      </c>
      <c r="D3707" s="597" t="s">
        <v>251</v>
      </c>
      <c r="E3707" s="597" t="s">
        <v>3</v>
      </c>
      <c r="F3707" s="597" t="s">
        <v>1643</v>
      </c>
      <c r="G3707" s="597" t="s">
        <v>2202</v>
      </c>
      <c r="H3707" s="598" t="str">
        <f t="shared" si="118"/>
        <v>PESQUISA EM TIC;INSTITUIÇÃO CREDENCIADA;;PRIVADA;SIM;DIARIAS E AJUDA DE CUSTO;NA</v>
      </c>
      <c r="I3707" s="599" t="s">
        <v>1575</v>
      </c>
      <c r="J3707" s="600" t="str">
        <f t="shared" si="119"/>
        <v/>
      </c>
    </row>
    <row r="3708" spans="1:10" x14ac:dyDescent="0.3">
      <c r="A3708" s="597" t="s">
        <v>2355</v>
      </c>
      <c r="B3708" s="597" t="s">
        <v>242</v>
      </c>
      <c r="C3708" s="597" t="s">
        <v>2354</v>
      </c>
      <c r="D3708" s="597" t="s">
        <v>251</v>
      </c>
      <c r="E3708" s="597" t="s">
        <v>3</v>
      </c>
      <c r="F3708" s="597" t="s">
        <v>1645</v>
      </c>
      <c r="G3708" s="597" t="s">
        <v>2361</v>
      </c>
      <c r="H3708" s="598" t="str">
        <f t="shared" si="118"/>
        <v>PESQUISA EM TIC;INSTITUIÇÃO CREDENCIADA;;PRIVADA;SIM;EQUIPAMENTO E MATERIAL PERMANENTE;EQUIPAMENTO</v>
      </c>
      <c r="I3708" s="599" t="s">
        <v>1575</v>
      </c>
      <c r="J3708" s="600" t="str">
        <f t="shared" si="119"/>
        <v/>
      </c>
    </row>
    <row r="3709" spans="1:10" x14ac:dyDescent="0.3">
      <c r="A3709" s="597" t="s">
        <v>2355</v>
      </c>
      <c r="B3709" s="597" t="s">
        <v>242</v>
      </c>
      <c r="C3709" s="597" t="s">
        <v>2354</v>
      </c>
      <c r="D3709" s="597" t="s">
        <v>251</v>
      </c>
      <c r="E3709" s="597" t="s">
        <v>3</v>
      </c>
      <c r="F3709" s="597" t="s">
        <v>1645</v>
      </c>
      <c r="G3709" s="597" t="s">
        <v>1248</v>
      </c>
      <c r="H3709" s="598" t="str">
        <f t="shared" si="118"/>
        <v>PESQUISA EM TIC;INSTITUIÇÃO CREDENCIADA;;PRIVADA;SIM;EQUIPAMENTO E MATERIAL PERMANENTE;MATERIAL PERMANENTE</v>
      </c>
      <c r="I3709" s="599" t="s">
        <v>1575</v>
      </c>
      <c r="J3709" s="600" t="str">
        <f t="shared" si="119"/>
        <v/>
      </c>
    </row>
    <row r="3710" spans="1:10" x14ac:dyDescent="0.3">
      <c r="A3710" s="597" t="s">
        <v>2355</v>
      </c>
      <c r="B3710" s="597" t="s">
        <v>242</v>
      </c>
      <c r="C3710" s="597" t="s">
        <v>2354</v>
      </c>
      <c r="D3710" s="597" t="s">
        <v>251</v>
      </c>
      <c r="E3710" s="597" t="s">
        <v>3</v>
      </c>
      <c r="F3710" s="597" t="s">
        <v>448</v>
      </c>
      <c r="G3710" s="597" t="s">
        <v>2062</v>
      </c>
      <c r="H3710" s="598" t="str">
        <f t="shared" si="118"/>
        <v>PESQUISA EM TIC;INSTITUIÇÃO CREDENCIADA;;PRIVADA;SIM;EQUIPE;BOLSA - ALUNO DE GRADUAÇÃO OU PÓS-GRADUAÇÃO</v>
      </c>
      <c r="I3710" s="599" t="s">
        <v>1575</v>
      </c>
      <c r="J3710" s="600" t="str">
        <f t="shared" si="119"/>
        <v/>
      </c>
    </row>
    <row r="3711" spans="1:10" x14ac:dyDescent="0.3">
      <c r="A3711" s="597" t="s">
        <v>2355</v>
      </c>
      <c r="B3711" s="597" t="s">
        <v>242</v>
      </c>
      <c r="C3711" s="597" t="s">
        <v>2354</v>
      </c>
      <c r="D3711" s="597" t="s">
        <v>251</v>
      </c>
      <c r="E3711" s="597" t="s">
        <v>3</v>
      </c>
      <c r="F3711" s="597" t="s">
        <v>448</v>
      </c>
      <c r="G3711" s="597" t="s">
        <v>2061</v>
      </c>
      <c r="H3711" s="598" t="str">
        <f t="shared" si="118"/>
        <v>PESQUISA EM TIC;INSTITUIÇÃO CREDENCIADA;;PRIVADA;SIM;EQUIPE;BOLSA - DOCENTE OU PESQUISADOR DA INSTITUIÇÃO</v>
      </c>
      <c r="I3711" s="599" t="s">
        <v>1575</v>
      </c>
      <c r="J3711" s="600" t="str">
        <f t="shared" si="119"/>
        <v/>
      </c>
    </row>
    <row r="3712" spans="1:10" x14ac:dyDescent="0.3">
      <c r="A3712" s="597" t="s">
        <v>2355</v>
      </c>
      <c r="B3712" s="597" t="s">
        <v>242</v>
      </c>
      <c r="C3712" s="597" t="s">
        <v>2354</v>
      </c>
      <c r="D3712" s="597" t="s">
        <v>251</v>
      </c>
      <c r="E3712" s="597" t="s">
        <v>3</v>
      </c>
      <c r="F3712" s="597" t="s">
        <v>448</v>
      </c>
      <c r="G3712" s="597" t="s">
        <v>2063</v>
      </c>
      <c r="H3712" s="598" t="str">
        <f t="shared" si="118"/>
        <v>PESQUISA EM TIC;INSTITUIÇÃO CREDENCIADA;;PRIVADA;SIM;EQUIPE;BOLSA - PESQUISADOR VISITANTE</v>
      </c>
      <c r="I3712" s="599" t="s">
        <v>1575</v>
      </c>
      <c r="J3712" s="600" t="str">
        <f t="shared" si="119"/>
        <v/>
      </c>
    </row>
    <row r="3713" spans="1:10" x14ac:dyDescent="0.3">
      <c r="A3713" s="597" t="s">
        <v>2355</v>
      </c>
      <c r="B3713" s="597" t="s">
        <v>242</v>
      </c>
      <c r="C3713" s="597" t="s">
        <v>2354</v>
      </c>
      <c r="D3713" s="597" t="s">
        <v>251</v>
      </c>
      <c r="E3713" s="597" t="s">
        <v>3</v>
      </c>
      <c r="F3713" s="597" t="s">
        <v>448</v>
      </c>
      <c r="G3713" s="597" t="s">
        <v>1641</v>
      </c>
      <c r="H3713" s="598" t="str">
        <f t="shared" si="118"/>
        <v>PESQUISA EM TIC;INSTITUIÇÃO CREDENCIADA;;PRIVADA;SIM;EQUIPE;REMUNERAÇÃO DIRETA</v>
      </c>
      <c r="I3713" s="599" t="s">
        <v>1575</v>
      </c>
      <c r="J3713" s="600" t="str">
        <f t="shared" si="119"/>
        <v/>
      </c>
    </row>
    <row r="3714" spans="1:10" x14ac:dyDescent="0.3">
      <c r="A3714" s="597" t="s">
        <v>2355</v>
      </c>
      <c r="B3714" s="597" t="s">
        <v>242</v>
      </c>
      <c r="C3714" s="597" t="s">
        <v>2354</v>
      </c>
      <c r="D3714" s="597" t="s">
        <v>251</v>
      </c>
      <c r="E3714" s="597" t="s">
        <v>3</v>
      </c>
      <c r="F3714" s="597" t="s">
        <v>1642</v>
      </c>
      <c r="G3714" s="597" t="s">
        <v>2202</v>
      </c>
      <c r="H3714" s="598" t="str">
        <f t="shared" si="118"/>
        <v>PESQUISA EM TIC;INSTITUIÇÃO CREDENCIADA;;PRIVADA;SIM;MATERIAL DE CONSUMO;NA</v>
      </c>
      <c r="I3714" s="599" t="s">
        <v>1575</v>
      </c>
      <c r="J3714" s="600" t="str">
        <f t="shared" si="119"/>
        <v/>
      </c>
    </row>
    <row r="3715" spans="1:10" x14ac:dyDescent="0.3">
      <c r="A3715" s="597" t="s">
        <v>2355</v>
      </c>
      <c r="B3715" s="597" t="s">
        <v>242</v>
      </c>
      <c r="C3715" s="597" t="s">
        <v>2354</v>
      </c>
      <c r="D3715" s="597" t="s">
        <v>251</v>
      </c>
      <c r="E3715" s="597" t="s">
        <v>3</v>
      </c>
      <c r="F3715" s="597" t="s">
        <v>1644</v>
      </c>
      <c r="G3715" s="597" t="s">
        <v>2066</v>
      </c>
      <c r="H3715" s="598" t="str">
        <f t="shared" si="118"/>
        <v>PESQUISA EM TIC;INSTITUIÇÃO CREDENCIADA;;PRIVADA;SIM;OBRAS E INSTALACOES;AMPLIAÇÃO DE ÁREA DE EDIFICAÇÃO</v>
      </c>
      <c r="I3715" s="599" t="s">
        <v>1567</v>
      </c>
      <c r="J3715" s="600" t="str">
        <f t="shared" si="119"/>
        <v>DESPESA NÃO ADMITIDA COM RECURSOS DA CLÁUSULA DE P,D&amp;I, CONSIDERANDO O EXECUTOR E A QUALIFICAÇÃO DO PROJETO OU PROGRAMA</v>
      </c>
    </row>
    <row r="3716" spans="1:10" x14ac:dyDescent="0.3">
      <c r="A3716" s="597" t="s">
        <v>2355</v>
      </c>
      <c r="B3716" s="597" t="s">
        <v>242</v>
      </c>
      <c r="C3716" s="597" t="s">
        <v>2354</v>
      </c>
      <c r="D3716" s="597" t="s">
        <v>251</v>
      </c>
      <c r="E3716" s="597" t="s">
        <v>3</v>
      </c>
      <c r="F3716" s="597" t="s">
        <v>1644</v>
      </c>
      <c r="G3716" s="597" t="s">
        <v>258</v>
      </c>
      <c r="H3716" s="598" t="str">
        <f t="shared" si="118"/>
        <v>PESQUISA EM TIC;INSTITUIÇÃO CREDENCIADA;;PRIVADA;SIM;OBRAS E INSTALACOES;CONSTRUÇÃO DE NOVA EDIFICAÇÃO</v>
      </c>
      <c r="I3716" s="599" t="s">
        <v>1567</v>
      </c>
      <c r="J3716" s="600" t="str">
        <f t="shared" si="119"/>
        <v>DESPESA NÃO ADMITIDA COM RECURSOS DA CLÁUSULA DE P,D&amp;I, CONSIDERANDO O EXECUTOR E A QUALIFICAÇÃO DO PROJETO OU PROGRAMA</v>
      </c>
    </row>
    <row r="3717" spans="1:10" x14ac:dyDescent="0.3">
      <c r="A3717" s="597" t="s">
        <v>2355</v>
      </c>
      <c r="B3717" s="597" t="s">
        <v>242</v>
      </c>
      <c r="C3717" s="597" t="s">
        <v>2354</v>
      </c>
      <c r="D3717" s="597" t="s">
        <v>251</v>
      </c>
      <c r="E3717" s="597" t="s">
        <v>3</v>
      </c>
      <c r="F3717" s="597" t="s">
        <v>1644</v>
      </c>
      <c r="G3717" s="597" t="s">
        <v>2067</v>
      </c>
      <c r="H3717" s="598" t="str">
        <f t="shared" si="118"/>
        <v>PESQUISA EM TIC;INSTITUIÇÃO CREDENCIADA;;PRIVADA;SIM;OBRAS E INSTALACOES;PROJETO EXECUTIVO E ESTUDOS TÉCNICOS</v>
      </c>
      <c r="I3717" s="599" t="s">
        <v>1567</v>
      </c>
      <c r="J3717" s="600" t="str">
        <f t="shared" si="119"/>
        <v>DESPESA NÃO ADMITIDA COM RECURSOS DA CLÁUSULA DE P,D&amp;I, CONSIDERANDO O EXECUTOR E A QUALIFICAÇÃO DO PROJETO OU PROGRAMA</v>
      </c>
    </row>
    <row r="3718" spans="1:10" x14ac:dyDescent="0.3">
      <c r="A3718" s="597" t="s">
        <v>2355</v>
      </c>
      <c r="B3718" s="597" t="s">
        <v>242</v>
      </c>
      <c r="C3718" s="597" t="s">
        <v>2354</v>
      </c>
      <c r="D3718" s="597" t="s">
        <v>251</v>
      </c>
      <c r="E3718" s="597" t="s">
        <v>3</v>
      </c>
      <c r="F3718" s="597" t="s">
        <v>1644</v>
      </c>
      <c r="G3718" s="597" t="s">
        <v>219</v>
      </c>
      <c r="H3718" s="598" t="str">
        <f t="shared" si="118"/>
        <v>PESQUISA EM TIC;INSTITUIÇÃO CREDENCIADA;;PRIVADA;SIM;OBRAS E INSTALACOES;REFORMA DE EDIFICAÇÃO</v>
      </c>
      <c r="I3718" s="599" t="s">
        <v>1567</v>
      </c>
      <c r="J3718" s="600" t="str">
        <f t="shared" si="119"/>
        <v>DESPESA NÃO ADMITIDA COM RECURSOS DA CLÁUSULA DE P,D&amp;I, CONSIDERANDO O EXECUTOR E A QUALIFICAÇÃO DO PROJETO OU PROGRAMA</v>
      </c>
    </row>
    <row r="3719" spans="1:10" x14ac:dyDescent="0.3">
      <c r="A3719" s="597" t="s">
        <v>2355</v>
      </c>
      <c r="B3719" s="597" t="s">
        <v>242</v>
      </c>
      <c r="C3719" s="597" t="s">
        <v>2354</v>
      </c>
      <c r="D3719" s="597" t="s">
        <v>251</v>
      </c>
      <c r="E3719" s="597" t="s">
        <v>3</v>
      </c>
      <c r="F3719" s="597" t="s">
        <v>1644</v>
      </c>
      <c r="G3719" s="597" t="s">
        <v>2065</v>
      </c>
      <c r="H3719" s="598" t="str">
        <f t="shared" si="118"/>
        <v>PESQUISA EM TIC;INSTITUIÇÃO CREDENCIADA;;PRIVADA;SIM;OBRAS E INSTALACOES;SERVIÇO TÉCNICO DE APOIO - INFRAESTRUTURA</v>
      </c>
      <c r="I3719" s="599" t="s">
        <v>1575</v>
      </c>
      <c r="J3719" s="600" t="str">
        <f t="shared" si="119"/>
        <v/>
      </c>
    </row>
    <row r="3720" spans="1:10" x14ac:dyDescent="0.3">
      <c r="A3720" s="597" t="s">
        <v>2355</v>
      </c>
      <c r="B3720" s="597" t="s">
        <v>242</v>
      </c>
      <c r="C3720" s="597" t="s">
        <v>2354</v>
      </c>
      <c r="D3720" s="597" t="s">
        <v>251</v>
      </c>
      <c r="E3720" s="597" t="s">
        <v>3</v>
      </c>
      <c r="F3720" s="597" t="s">
        <v>10</v>
      </c>
      <c r="G3720" s="597" t="s">
        <v>1649</v>
      </c>
      <c r="H3720" s="598" t="str">
        <f t="shared" si="118"/>
        <v>PESQUISA EM TIC;INSTITUIÇÃO CREDENCIADA;;PRIVADA;SIM;OUTRAS DESPESAS;DESPESA DE IMPORTACAO</v>
      </c>
      <c r="I3720" s="599" t="s">
        <v>1575</v>
      </c>
      <c r="J3720" s="600" t="str">
        <f t="shared" si="119"/>
        <v/>
      </c>
    </row>
    <row r="3721" spans="1:10" x14ac:dyDescent="0.3">
      <c r="A3721" s="597" t="s">
        <v>2355</v>
      </c>
      <c r="B3721" s="597" t="s">
        <v>242</v>
      </c>
      <c r="C3721" s="597" t="s">
        <v>2354</v>
      </c>
      <c r="D3721" s="597" t="s">
        <v>251</v>
      </c>
      <c r="E3721" s="597" t="s">
        <v>3</v>
      </c>
      <c r="F3721" s="597" t="s">
        <v>10</v>
      </c>
      <c r="G3721" s="597" t="s">
        <v>1650</v>
      </c>
      <c r="H3721" s="598" t="str">
        <f t="shared" si="118"/>
        <v>PESQUISA EM TIC;INSTITUIÇÃO CREDENCIADA;;PRIVADA;SIM;OUTRAS DESPESAS;DESPESA OPERACIONAL E ADMINISTRATIVA</v>
      </c>
      <c r="I3721" s="599" t="s">
        <v>1575</v>
      </c>
      <c r="J3721" s="600" t="str">
        <f t="shared" si="119"/>
        <v/>
      </c>
    </row>
    <row r="3722" spans="1:10" x14ac:dyDescent="0.3">
      <c r="A3722" s="597" t="s">
        <v>2355</v>
      </c>
      <c r="B3722" s="597" t="s">
        <v>242</v>
      </c>
      <c r="C3722" s="597" t="s">
        <v>2354</v>
      </c>
      <c r="D3722" s="597" t="s">
        <v>251</v>
      </c>
      <c r="E3722" s="597" t="s">
        <v>3</v>
      </c>
      <c r="F3722" s="597" t="s">
        <v>10</v>
      </c>
      <c r="G3722" s="597" t="s">
        <v>277</v>
      </c>
      <c r="H3722" s="598" t="str">
        <f t="shared" si="118"/>
        <v>PESQUISA EM TIC;INSTITUIÇÃO CREDENCIADA;;PRIVADA;SIM;OUTRAS DESPESAS;RESSARCIMENTO DE CUSTOS INDIRETOS</v>
      </c>
      <c r="I3722" s="599" t="s">
        <v>1575</v>
      </c>
      <c r="J3722" s="600" t="str">
        <f t="shared" si="119"/>
        <v/>
      </c>
    </row>
    <row r="3723" spans="1:10" x14ac:dyDescent="0.3">
      <c r="A3723" s="597" t="s">
        <v>2355</v>
      </c>
      <c r="B3723" s="597" t="s">
        <v>242</v>
      </c>
      <c r="C3723" s="597" t="s">
        <v>2354</v>
      </c>
      <c r="D3723" s="597" t="s">
        <v>251</v>
      </c>
      <c r="E3723" s="597" t="s">
        <v>3</v>
      </c>
      <c r="F3723" s="597" t="s">
        <v>317</v>
      </c>
      <c r="G3723" s="597" t="s">
        <v>2060</v>
      </c>
      <c r="H3723" s="598" t="str">
        <f t="shared" si="118"/>
        <v>PESQUISA EM TIC;INSTITUIÇÃO CREDENCIADA;;PRIVADA;SIM;OUTROS BENS E DIREITOS;DADO GEOLÓGICO, GEOQUÍMICO OU GEOFÍSICO PÚBLICO</v>
      </c>
      <c r="I3723" s="599" t="s">
        <v>1575</v>
      </c>
      <c r="J3723" s="600" t="str">
        <f t="shared" si="119"/>
        <v/>
      </c>
    </row>
    <row r="3724" spans="1:10" x14ac:dyDescent="0.3">
      <c r="A3724" s="597" t="s">
        <v>2355</v>
      </c>
      <c r="B3724" s="597" t="s">
        <v>242</v>
      </c>
      <c r="C3724" s="597" t="s">
        <v>2354</v>
      </c>
      <c r="D3724" s="597" t="s">
        <v>251</v>
      </c>
      <c r="E3724" s="597" t="s">
        <v>3</v>
      </c>
      <c r="F3724" s="597" t="s">
        <v>317</v>
      </c>
      <c r="G3724" s="597" t="s">
        <v>220</v>
      </c>
      <c r="H3724" s="598" t="str">
        <f t="shared" si="118"/>
        <v>PESQUISA EM TIC;INSTITUIÇÃO CREDENCIADA;;PRIVADA;SIM;OUTROS BENS E DIREITOS;DADO NÃO REGULADO PELA ANP</v>
      </c>
      <c r="I3724" s="599" t="s">
        <v>1575</v>
      </c>
      <c r="J3724" s="600" t="str">
        <f t="shared" si="119"/>
        <v/>
      </c>
    </row>
    <row r="3725" spans="1:10" x14ac:dyDescent="0.3">
      <c r="A3725" s="597" t="s">
        <v>2355</v>
      </c>
      <c r="B3725" s="597" t="s">
        <v>242</v>
      </c>
      <c r="C3725" s="597" t="s">
        <v>2354</v>
      </c>
      <c r="D3725" s="597" t="s">
        <v>251</v>
      </c>
      <c r="E3725" s="597" t="s">
        <v>3</v>
      </c>
      <c r="F3725" s="597" t="s">
        <v>317</v>
      </c>
      <c r="G3725" s="597" t="s">
        <v>215</v>
      </c>
      <c r="H3725" s="598" t="str">
        <f t="shared" si="118"/>
        <v>PESQUISA EM TIC;INSTITUIÇÃO CREDENCIADA;;PRIVADA;SIM;OUTROS BENS E DIREITOS;MATERIAL BIBLIOGRÁFICO</v>
      </c>
      <c r="I3725" s="599" t="s">
        <v>1575</v>
      </c>
      <c r="J3725" s="600" t="str">
        <f t="shared" si="119"/>
        <v/>
      </c>
    </row>
    <row r="3726" spans="1:10" x14ac:dyDescent="0.3">
      <c r="A3726" s="597" t="s">
        <v>2355</v>
      </c>
      <c r="B3726" s="597" t="s">
        <v>242</v>
      </c>
      <c r="C3726" s="597" t="s">
        <v>2354</v>
      </c>
      <c r="D3726" s="597" t="s">
        <v>251</v>
      </c>
      <c r="E3726" s="597" t="s">
        <v>3</v>
      </c>
      <c r="F3726" s="597" t="s">
        <v>317</v>
      </c>
      <c r="G3726" s="597" t="s">
        <v>2068</v>
      </c>
      <c r="H3726" s="598" t="str">
        <f t="shared" si="118"/>
        <v>PESQUISA EM TIC;INSTITUIÇÃO CREDENCIADA;;PRIVADA;SIM;OUTROS BENS E DIREITOS;OUTRO (ESPECIFIQUE)</v>
      </c>
      <c r="I3726" s="599" t="s">
        <v>1575</v>
      </c>
      <c r="J3726" s="600" t="str">
        <f t="shared" si="119"/>
        <v/>
      </c>
    </row>
    <row r="3727" spans="1:10" x14ac:dyDescent="0.3">
      <c r="A3727" s="597" t="s">
        <v>2355</v>
      </c>
      <c r="B3727" s="597" t="s">
        <v>242</v>
      </c>
      <c r="C3727" s="597" t="s">
        <v>2354</v>
      </c>
      <c r="D3727" s="597" t="s">
        <v>251</v>
      </c>
      <c r="E3727" s="597" t="s">
        <v>3</v>
      </c>
      <c r="F3727" s="597" t="s">
        <v>317</v>
      </c>
      <c r="G3727" s="597" t="s">
        <v>321</v>
      </c>
      <c r="H3727" s="598" t="str">
        <f t="shared" si="118"/>
        <v>PESQUISA EM TIC;INSTITUIÇÃO CREDENCIADA;;PRIVADA;SIM;OUTROS BENS E DIREITOS;SOFTWARE</v>
      </c>
      <c r="I3727" s="599" t="s">
        <v>1575</v>
      </c>
      <c r="J3727" s="600" t="str">
        <f t="shared" si="119"/>
        <v/>
      </c>
    </row>
    <row r="3728" spans="1:10" x14ac:dyDescent="0.3">
      <c r="A3728" s="597" t="s">
        <v>2355</v>
      </c>
      <c r="B3728" s="597" t="s">
        <v>242</v>
      </c>
      <c r="C3728" s="597" t="s">
        <v>2354</v>
      </c>
      <c r="D3728" s="597" t="s">
        <v>251</v>
      </c>
      <c r="E3728" s="597" t="s">
        <v>3</v>
      </c>
      <c r="F3728" s="597" t="s">
        <v>409</v>
      </c>
      <c r="G3728" s="597" t="s">
        <v>2202</v>
      </c>
      <c r="H3728" s="598" t="str">
        <f t="shared" si="118"/>
        <v>PESQUISA EM TIC;INSTITUIÇÃO CREDENCIADA;;PRIVADA;SIM;PASSAGENS;NA</v>
      </c>
      <c r="I3728" s="599" t="s">
        <v>1575</v>
      </c>
      <c r="J3728" s="600" t="str">
        <f t="shared" si="119"/>
        <v/>
      </c>
    </row>
    <row r="3729" spans="1:10" x14ac:dyDescent="0.3">
      <c r="A3729" s="597" t="s">
        <v>2355</v>
      </c>
      <c r="B3729" s="597" t="s">
        <v>242</v>
      </c>
      <c r="C3729" s="597" t="s">
        <v>2354</v>
      </c>
      <c r="D3729" s="597" t="s">
        <v>251</v>
      </c>
      <c r="E3729" s="597" t="s">
        <v>3</v>
      </c>
      <c r="F3729" s="597" t="s">
        <v>1705</v>
      </c>
      <c r="G3729" s="597" t="s">
        <v>2058</v>
      </c>
      <c r="H3729" s="598" t="str">
        <f t="shared" si="118"/>
        <v>PESQUISA EM TIC;INSTITUIÇÃO CREDENCIADA;;PRIVADA;SIM;PROTOTIPO;MATERIAL OU COMPONENTE - PROTÓTIPO OU UNIDADE PILOTO</v>
      </c>
      <c r="I3729" s="599" t="s">
        <v>1575</v>
      </c>
      <c r="J3729" s="600" t="str">
        <f t="shared" si="119"/>
        <v/>
      </c>
    </row>
    <row r="3730" spans="1:10" x14ac:dyDescent="0.3">
      <c r="A3730" s="597" t="s">
        <v>2355</v>
      </c>
      <c r="B3730" s="597" t="s">
        <v>242</v>
      </c>
      <c r="C3730" s="597" t="s">
        <v>2354</v>
      </c>
      <c r="D3730" s="597" t="s">
        <v>251</v>
      </c>
      <c r="E3730" s="597" t="s">
        <v>3</v>
      </c>
      <c r="F3730" s="597" t="s">
        <v>1705</v>
      </c>
      <c r="G3730" s="597" t="s">
        <v>2059</v>
      </c>
      <c r="H3730" s="598" t="str">
        <f t="shared" si="118"/>
        <v>PESQUISA EM TIC;INSTITUIÇÃO CREDENCIADA;;PRIVADA;SIM;PROTOTIPO;SERVIÇO DE TERCEIRO - PROTÓTIPO OU UNIDADE PILOTO</v>
      </c>
      <c r="I3730" s="599" t="s">
        <v>1575</v>
      </c>
      <c r="J3730" s="600" t="str">
        <f t="shared" si="119"/>
        <v/>
      </c>
    </row>
    <row r="3731" spans="1:10" x14ac:dyDescent="0.3">
      <c r="A3731" s="597" t="s">
        <v>2355</v>
      </c>
      <c r="B3731" s="597" t="s">
        <v>242</v>
      </c>
      <c r="C3731" s="597" t="s">
        <v>2354</v>
      </c>
      <c r="D3731" s="597" t="s">
        <v>251</v>
      </c>
      <c r="E3731" s="597" t="s">
        <v>3</v>
      </c>
      <c r="F3731" s="597" t="s">
        <v>303</v>
      </c>
      <c r="G3731" s="597" t="s">
        <v>1647</v>
      </c>
      <c r="H3731" s="598" t="str">
        <f t="shared" si="118"/>
        <v>PESQUISA EM TIC;INSTITUIÇÃO CREDENCIADA;;PRIVADA;SIM;RECURSOS HUMANOS;BOLSA</v>
      </c>
      <c r="I3731" s="599" t="s">
        <v>1567</v>
      </c>
      <c r="J3731" s="600" t="str">
        <f t="shared" si="119"/>
        <v>DESPESA NÃO ADMITIDA COM RECURSOS DA CLÁUSULA DE P,D&amp;I, CONSIDERANDO O EXECUTOR E A QUALIFICAÇÃO DO PROJETO OU PROGRAMA</v>
      </c>
    </row>
    <row r="3732" spans="1:10" x14ac:dyDescent="0.3">
      <c r="A3732" s="597" t="s">
        <v>2355</v>
      </c>
      <c r="B3732" s="597" t="s">
        <v>242</v>
      </c>
      <c r="C3732" s="597" t="s">
        <v>2354</v>
      </c>
      <c r="D3732" s="597" t="s">
        <v>251</v>
      </c>
      <c r="E3732" s="597" t="s">
        <v>3</v>
      </c>
      <c r="F3732" s="597" t="s">
        <v>303</v>
      </c>
      <c r="G3732" s="597" t="s">
        <v>270</v>
      </c>
      <c r="H3732" s="598" t="str">
        <f t="shared" si="118"/>
        <v>PESQUISA EM TIC;INSTITUIÇÃO CREDENCIADA;;PRIVADA;SIM;RECURSOS HUMANOS;TAXA DE BANCADA</v>
      </c>
      <c r="I3732" s="599" t="s">
        <v>1567</v>
      </c>
      <c r="J3732" s="600" t="str">
        <f t="shared" si="119"/>
        <v>DESPESA NÃO ADMITIDA COM RECURSOS DA CLÁUSULA DE P,D&amp;I, CONSIDERANDO O EXECUTOR E A QUALIFICAÇÃO DO PROJETO OU PROGRAMA</v>
      </c>
    </row>
    <row r="3733" spans="1:10" x14ac:dyDescent="0.3">
      <c r="A3733" s="597" t="s">
        <v>2355</v>
      </c>
      <c r="B3733" s="597" t="s">
        <v>242</v>
      </c>
      <c r="C3733" s="597" t="s">
        <v>2354</v>
      </c>
      <c r="D3733" s="597" t="s">
        <v>251</v>
      </c>
      <c r="E3733" s="597" t="s">
        <v>3</v>
      </c>
      <c r="F3733" s="597" t="s">
        <v>2357</v>
      </c>
      <c r="G3733" s="597" t="s">
        <v>232</v>
      </c>
      <c r="H3733" s="598" t="str">
        <f t="shared" si="118"/>
        <v>PESQUISA EM TIC;INSTITUIÇÃO CREDENCIADA;;PRIVADA;SIM;SERVICOS;OUTRO SERVIÇO DE APOIO</v>
      </c>
      <c r="I3733" s="599" t="s">
        <v>1575</v>
      </c>
      <c r="J3733" s="600" t="str">
        <f t="shared" si="119"/>
        <v/>
      </c>
    </row>
    <row r="3734" spans="1:10" x14ac:dyDescent="0.3">
      <c r="A3734" s="597" t="s">
        <v>2355</v>
      </c>
      <c r="B3734" s="597" t="s">
        <v>242</v>
      </c>
      <c r="C3734" s="597" t="s">
        <v>2354</v>
      </c>
      <c r="D3734" s="597" t="s">
        <v>251</v>
      </c>
      <c r="E3734" s="597" t="s">
        <v>3</v>
      </c>
      <c r="F3734" s="597" t="s">
        <v>2357</v>
      </c>
      <c r="G3734" s="597" t="s">
        <v>221</v>
      </c>
      <c r="H3734" s="598" t="str">
        <f t="shared" si="118"/>
        <v>PESQUISA EM TIC;INSTITUIÇÃO CREDENCIADA;;PRIVADA;SIM;SERVICOS;PERFURAÇÃO DE POÇO ESTRATIGRÁFICO</v>
      </c>
      <c r="I3734" s="599" t="s">
        <v>1567</v>
      </c>
      <c r="J3734" s="600" t="str">
        <f t="shared" si="119"/>
        <v>DESPESA NÃO ADMITIDA COM RECURSOS DA CLÁUSULA DE P,D&amp;I, CONSIDERANDO O EXECUTOR E A QUALIFICAÇÃO DO PROJETO OU PROGRAMA</v>
      </c>
    </row>
    <row r="3735" spans="1:10" x14ac:dyDescent="0.3">
      <c r="A3735" s="597" t="s">
        <v>2355</v>
      </c>
      <c r="B3735" s="597" t="s">
        <v>242</v>
      </c>
      <c r="C3735" s="597" t="s">
        <v>2354</v>
      </c>
      <c r="D3735" s="597" t="s">
        <v>251</v>
      </c>
      <c r="E3735" s="597" t="s">
        <v>3</v>
      </c>
      <c r="F3735" s="597" t="s">
        <v>2357</v>
      </c>
      <c r="G3735" s="597" t="s">
        <v>2055</v>
      </c>
      <c r="H3735" s="598" t="str">
        <f t="shared" si="118"/>
        <v>PESQUISA EM TIC;INSTITUIÇÃO CREDENCIADA;;PRIVADA;SIM;SERVICOS;SERVIÇO DE APOIO PARA AQUISIÇÃO DE DADOS</v>
      </c>
      <c r="I3735" s="599" t="s">
        <v>1567</v>
      </c>
      <c r="J3735" s="600" t="str">
        <f t="shared" si="119"/>
        <v>DESPESA NÃO ADMITIDA COM RECURSOS DA CLÁUSULA DE P,D&amp;I, CONSIDERANDO O EXECUTOR E A QUALIFICAÇÃO DO PROJETO OU PROGRAMA</v>
      </c>
    </row>
    <row r="3736" spans="1:10" x14ac:dyDescent="0.3">
      <c r="A3736" s="597" t="s">
        <v>2355</v>
      </c>
      <c r="B3736" s="597" t="s">
        <v>242</v>
      </c>
      <c r="C3736" s="597" t="s">
        <v>2354</v>
      </c>
      <c r="D3736" s="597" t="s">
        <v>251</v>
      </c>
      <c r="E3736" s="597" t="s">
        <v>3</v>
      </c>
      <c r="F3736" s="597" t="s">
        <v>2357</v>
      </c>
      <c r="G3736" s="597" t="s">
        <v>230</v>
      </c>
      <c r="H3736" s="598" t="str">
        <f t="shared" si="118"/>
        <v>PESQUISA EM TIC;INSTITUIÇÃO CREDENCIADA;;PRIVADA;SIM;SERVICOS;SERVIÇO DE EDITORAÇÃO E IMPRESSÃO</v>
      </c>
      <c r="I3736" s="599" t="s">
        <v>1575</v>
      </c>
      <c r="J3736" s="600" t="str">
        <f t="shared" si="119"/>
        <v/>
      </c>
    </row>
    <row r="3737" spans="1:10" x14ac:dyDescent="0.3">
      <c r="A3737" s="597" t="s">
        <v>2355</v>
      </c>
      <c r="B3737" s="597" t="s">
        <v>242</v>
      </c>
      <c r="C3737" s="597" t="s">
        <v>2354</v>
      </c>
      <c r="D3737" s="597" t="s">
        <v>251</v>
      </c>
      <c r="E3737" s="597" t="s">
        <v>3</v>
      </c>
      <c r="F3737" s="597" t="s">
        <v>2357</v>
      </c>
      <c r="G3737" s="597" t="s">
        <v>231</v>
      </c>
      <c r="H3737" s="598" t="str">
        <f t="shared" si="118"/>
        <v>PESQUISA EM TIC;INSTITUIÇÃO CREDENCIADA;;PRIVADA;SIM;SERVICOS;SERVIÇO DE LOCOMOÇÃO E TRANSPORTE</v>
      </c>
      <c r="I3737" s="599" t="s">
        <v>1575</v>
      </c>
      <c r="J3737" s="600" t="str">
        <f t="shared" si="119"/>
        <v/>
      </c>
    </row>
    <row r="3738" spans="1:10" x14ac:dyDescent="0.3">
      <c r="A3738" s="597" t="s">
        <v>2355</v>
      </c>
      <c r="B3738" s="597" t="s">
        <v>242</v>
      </c>
      <c r="C3738" s="597" t="s">
        <v>2354</v>
      </c>
      <c r="D3738" s="597" t="s">
        <v>251</v>
      </c>
      <c r="E3738" s="597" t="s">
        <v>3</v>
      </c>
      <c r="F3738" s="597" t="s">
        <v>2357</v>
      </c>
      <c r="G3738" s="597" t="s">
        <v>2358</v>
      </c>
      <c r="H3738" s="598" t="str">
        <f t="shared" si="118"/>
        <v>PESQUISA EM TIC;INSTITUIÇÃO CREDENCIADA;;PRIVADA;SIM;SERVICOS;SERVIÇO DE MANUTENÇÃO</v>
      </c>
      <c r="I3738" s="599" t="s">
        <v>1575</v>
      </c>
      <c r="J3738" s="600" t="str">
        <f t="shared" si="119"/>
        <v/>
      </c>
    </row>
    <row r="3739" spans="1:10" x14ac:dyDescent="0.3">
      <c r="A3739" s="597" t="s">
        <v>2355</v>
      </c>
      <c r="B3739" s="597" t="s">
        <v>242</v>
      </c>
      <c r="C3739" s="597" t="s">
        <v>2354</v>
      </c>
      <c r="D3739" s="597" t="s">
        <v>251</v>
      </c>
      <c r="E3739" s="597" t="s">
        <v>3</v>
      </c>
      <c r="F3739" s="597" t="s">
        <v>2357</v>
      </c>
      <c r="G3739" s="597" t="s">
        <v>2399</v>
      </c>
      <c r="H3739" s="598" t="str">
        <f t="shared" si="118"/>
        <v>PESQUISA EM TIC;INSTITUIÇÃO CREDENCIADA;;PRIVADA;SIM;SERVICOS;SERVIÇO TÉCNICO ESPECIALIZADO</v>
      </c>
      <c r="I3739" s="599" t="s">
        <v>1575</v>
      </c>
      <c r="J3739" s="600" t="str">
        <f t="shared" si="119"/>
        <v/>
      </c>
    </row>
    <row r="3740" spans="1:10" x14ac:dyDescent="0.3">
      <c r="A3740" s="597" t="s">
        <v>2355</v>
      </c>
      <c r="B3740" s="597" t="s">
        <v>242</v>
      </c>
      <c r="C3740" s="597" t="s">
        <v>2354</v>
      </c>
      <c r="D3740" s="597" t="s">
        <v>251</v>
      </c>
      <c r="E3740" s="597" t="s">
        <v>3</v>
      </c>
      <c r="F3740" s="597" t="s">
        <v>2357</v>
      </c>
      <c r="G3740" s="597" t="s">
        <v>2359</v>
      </c>
      <c r="H3740" s="598" t="str">
        <f t="shared" si="118"/>
        <v>PESQUISA EM TIC;INSTITUIÇÃO CREDENCIADA;;PRIVADA;SIM;SERVICOS;SERVIÇOS COMPUTACIONAIS</v>
      </c>
      <c r="I3740" s="599" t="s">
        <v>1575</v>
      </c>
      <c r="J3740" s="600" t="str">
        <f t="shared" si="119"/>
        <v/>
      </c>
    </row>
    <row r="3741" spans="1:10" x14ac:dyDescent="0.3">
      <c r="A3741" s="597" t="s">
        <v>2355</v>
      </c>
      <c r="B3741" s="597" t="s">
        <v>242</v>
      </c>
      <c r="C3741" s="597" t="s">
        <v>2354</v>
      </c>
      <c r="D3741" s="597" t="s">
        <v>251</v>
      </c>
      <c r="E3741" s="597" t="s">
        <v>3</v>
      </c>
      <c r="F3741" s="597" t="s">
        <v>2357</v>
      </c>
      <c r="G3741" s="597" t="s">
        <v>229</v>
      </c>
      <c r="H3741" s="598" t="str">
        <f t="shared" si="118"/>
        <v>PESQUISA EM TIC;INSTITUIÇÃO CREDENCIADA;;PRIVADA;SIM;SERVICOS;TAXA DE INSCRIÇÃO EM CONGRESSO OU EVENTO</v>
      </c>
      <c r="I3741" s="599" t="s">
        <v>1575</v>
      </c>
      <c r="J3741" s="600" t="str">
        <f t="shared" si="119"/>
        <v/>
      </c>
    </row>
    <row r="3742" spans="1:10" x14ac:dyDescent="0.3">
      <c r="A3742" s="597" t="s">
        <v>2355</v>
      </c>
      <c r="B3742" s="597" t="s">
        <v>242</v>
      </c>
      <c r="C3742" s="597" t="s">
        <v>2354</v>
      </c>
      <c r="D3742" s="597" t="s">
        <v>251</v>
      </c>
      <c r="E3742" s="597" t="s">
        <v>3</v>
      </c>
      <c r="F3742" s="597" t="s">
        <v>2360</v>
      </c>
      <c r="G3742" s="597" t="s">
        <v>2064</v>
      </c>
      <c r="H3742" s="598" t="str">
        <f t="shared" si="118"/>
        <v>PESQUISA EM TIC;INSTITUIÇÃO CREDENCIADA;;PRIVADA;SIM;SERVICOS - TIB;SERVIÇO DE TIB</v>
      </c>
      <c r="I3742" s="599" t="s">
        <v>1567</v>
      </c>
      <c r="J3742" s="600" t="str">
        <f t="shared" si="119"/>
        <v>DESPESA NÃO ADMITIDA COM RECURSOS DA CLÁUSULA DE P,D&amp;I, CONSIDERANDO O EXECUTOR E A QUALIFICAÇÃO DO PROJETO OU PROGRAMA</v>
      </c>
    </row>
    <row r="3743" spans="1:10" x14ac:dyDescent="0.3">
      <c r="A3743" s="597" t="s">
        <v>2355</v>
      </c>
      <c r="B3743" s="597" t="s">
        <v>242</v>
      </c>
      <c r="C3743" s="597" t="s">
        <v>2354</v>
      </c>
      <c r="D3743" s="597" t="s">
        <v>251</v>
      </c>
      <c r="E3743" s="597" t="s">
        <v>3</v>
      </c>
      <c r="F3743" s="597" t="s">
        <v>2360</v>
      </c>
      <c r="G3743" s="597" t="s">
        <v>2057</v>
      </c>
      <c r="H3743" s="598" t="str">
        <f t="shared" si="118"/>
        <v>PESQUISA EM TIC;INSTITUIÇÃO CREDENCIADA;;PRIVADA;SIM;SERVICOS - TIB;SERVIÇO DE TREINAMENTO, SUPORTE E QUALIFICAÇÃO</v>
      </c>
      <c r="I3743" s="599" t="s">
        <v>1567</v>
      </c>
      <c r="J3743" s="600" t="str">
        <f t="shared" si="119"/>
        <v>DESPESA NÃO ADMITIDA COM RECURSOS DA CLÁUSULA DE P,D&amp;I, CONSIDERANDO O EXECUTOR E A QUALIFICAÇÃO DO PROJETO OU PROGRAMA</v>
      </c>
    </row>
    <row r="3744" spans="1:10" x14ac:dyDescent="0.3">
      <c r="A3744" s="597" t="s">
        <v>2355</v>
      </c>
      <c r="B3744" s="597" t="s">
        <v>242</v>
      </c>
      <c r="C3744" s="597" t="s">
        <v>2354</v>
      </c>
      <c r="D3744" s="597" t="s">
        <v>251</v>
      </c>
      <c r="E3744" s="597" t="s">
        <v>3</v>
      </c>
      <c r="F3744" s="597" t="s">
        <v>2360</v>
      </c>
      <c r="G3744" s="597" t="s">
        <v>2056</v>
      </c>
      <c r="H3744" s="598" t="str">
        <f t="shared" si="118"/>
        <v>PESQUISA EM TIC;INSTITUIÇÃO CREDENCIADA;;PRIVADA;SIM;SERVICOS - TIB;SERVIÇO ESPECIALIZADO PARA TIB - NORMALIZAÇÃO</v>
      </c>
      <c r="I3744" s="599" t="s">
        <v>1567</v>
      </c>
      <c r="J3744" s="600" t="str">
        <f t="shared" si="119"/>
        <v>DESPESA NÃO ADMITIDA COM RECURSOS DA CLÁUSULA DE P,D&amp;I, CONSIDERANDO O EXECUTOR E A QUALIFICAÇÃO DO PROJETO OU PROGRAMA</v>
      </c>
    </row>
    <row r="3745" spans="1:10" x14ac:dyDescent="0.3">
      <c r="A3745" s="597" t="s">
        <v>2355</v>
      </c>
      <c r="B3745" s="597" t="s">
        <v>242</v>
      </c>
      <c r="C3745" s="597" t="s">
        <v>2354</v>
      </c>
      <c r="D3745" s="597" t="s">
        <v>251</v>
      </c>
      <c r="E3745" s="597" t="s">
        <v>3</v>
      </c>
      <c r="F3745" s="597" t="s">
        <v>1648</v>
      </c>
      <c r="G3745" s="597" t="s">
        <v>2202</v>
      </c>
      <c r="H3745" s="598" t="str">
        <f t="shared" si="118"/>
        <v>PESQUISA EM TIC;INSTITUIÇÃO CREDENCIADA;;PRIVADA;SIM;TESTES OPERACIONAIS;NA</v>
      </c>
      <c r="I3745" s="599" t="s">
        <v>1567</v>
      </c>
      <c r="J3745" s="600" t="str">
        <f t="shared" si="119"/>
        <v>DESPESA NÃO ADMITIDA COM RECURSOS DA CLÁUSULA DE P,D&amp;I, CONSIDERANDO O EXECUTOR E A QUALIFICAÇÃO DO PROJETO OU PROGRAMA</v>
      </c>
    </row>
    <row r="3746" spans="1:10" x14ac:dyDescent="0.3">
      <c r="A3746" s="597" t="s">
        <v>2355</v>
      </c>
      <c r="B3746" s="597" t="s">
        <v>242</v>
      </c>
      <c r="C3746" s="597" t="s">
        <v>2354</v>
      </c>
      <c r="D3746" s="597" t="s">
        <v>251</v>
      </c>
      <c r="E3746" s="597" t="s">
        <v>3</v>
      </c>
      <c r="F3746" s="597" t="s">
        <v>281</v>
      </c>
      <c r="G3746" s="597" t="s">
        <v>2202</v>
      </c>
      <c r="H3746" s="598" t="str">
        <f t="shared" si="118"/>
        <v>PESQUISA EM TIC;INSTITUIÇÃO CREDENCIADA;;PRIVADA;SIM;TRIBUTOS;NA</v>
      </c>
      <c r="I3746" s="599" t="s">
        <v>1575</v>
      </c>
      <c r="J3746" s="600" t="str">
        <f t="shared" si="119"/>
        <v/>
      </c>
    </row>
    <row r="3747" spans="1:10" x14ac:dyDescent="0.3">
      <c r="A3747" s="597" t="s">
        <v>2355</v>
      </c>
      <c r="B3747" s="597" t="s">
        <v>242</v>
      </c>
      <c r="C3747" s="597" t="s">
        <v>2354</v>
      </c>
      <c r="D3747" s="597" t="s">
        <v>250</v>
      </c>
      <c r="E3747" s="597" t="s">
        <v>2354</v>
      </c>
      <c r="F3747" s="597" t="s">
        <v>1646</v>
      </c>
      <c r="G3747" s="597" t="s">
        <v>2050</v>
      </c>
      <c r="H3747" s="598" t="str">
        <f t="shared" si="118"/>
        <v>PESQUISA EM TIC;INSTITUIÇÃO CREDENCIADA;;PÚBLICA;;CAPACITACAO DE FORNECEDORES;BENS E MATERIAIS - CABEÇA DE SÉRIE E LOTE PILOTO</v>
      </c>
      <c r="I3747" s="599" t="s">
        <v>1567</v>
      </c>
      <c r="J3747" s="600" t="str">
        <f t="shared" si="119"/>
        <v>DESPESA NÃO ADMITIDA COM RECURSOS DA CLÁUSULA DE P,D&amp;I, CONSIDERANDO O EXECUTOR E A QUALIFICAÇÃO DO PROJETO OU PROGRAMA</v>
      </c>
    </row>
    <row r="3748" spans="1:10" x14ac:dyDescent="0.3">
      <c r="A3748" s="597" t="s">
        <v>2355</v>
      </c>
      <c r="B3748" s="597" t="s">
        <v>242</v>
      </c>
      <c r="C3748" s="597" t="s">
        <v>2354</v>
      </c>
      <c r="D3748" s="597" t="s">
        <v>250</v>
      </c>
      <c r="E3748" s="597" t="s">
        <v>2354</v>
      </c>
      <c r="F3748" s="597" t="s">
        <v>1646</v>
      </c>
      <c r="G3748" s="597" t="s">
        <v>2053</v>
      </c>
      <c r="H3748" s="598" t="str">
        <f t="shared" si="118"/>
        <v>PESQUISA EM TIC;INSTITUIÇÃO CREDENCIADA;;PÚBLICA;;CAPACITACAO DE FORNECEDORES;EQUIPAMENTOS E MATERIAIS - PRIMEIRO LOTE</v>
      </c>
      <c r="I3748" s="599" t="s">
        <v>1567</v>
      </c>
      <c r="J3748" s="600" t="str">
        <f t="shared" si="119"/>
        <v>DESPESA NÃO ADMITIDA COM RECURSOS DA CLÁUSULA DE P,D&amp;I, CONSIDERANDO O EXECUTOR E A QUALIFICAÇÃO DO PROJETO OU PROGRAMA</v>
      </c>
    </row>
    <row r="3749" spans="1:10" x14ac:dyDescent="0.3">
      <c r="A3749" s="597" t="s">
        <v>2355</v>
      </c>
      <c r="B3749" s="597" t="s">
        <v>242</v>
      </c>
      <c r="C3749" s="597" t="s">
        <v>2354</v>
      </c>
      <c r="D3749" s="597" t="s">
        <v>250</v>
      </c>
      <c r="E3749" s="597" t="s">
        <v>2354</v>
      </c>
      <c r="F3749" s="597" t="s">
        <v>1646</v>
      </c>
      <c r="G3749" s="597" t="s">
        <v>260</v>
      </c>
      <c r="H3749" s="598" t="str">
        <f t="shared" si="118"/>
        <v>PESQUISA EM TIC;INSTITUIÇÃO CREDENCIADA;;PÚBLICA;;CAPACITACAO DE FORNECEDORES;EQUIPAMENTOS LABORATORIAIS</v>
      </c>
      <c r="I3749" s="599" t="s">
        <v>1567</v>
      </c>
      <c r="J3749" s="600" t="str">
        <f t="shared" si="119"/>
        <v>DESPESA NÃO ADMITIDA COM RECURSOS DA CLÁUSULA DE P,D&amp;I, CONSIDERANDO O EXECUTOR E A QUALIFICAÇÃO DO PROJETO OU PROGRAMA</v>
      </c>
    </row>
    <row r="3750" spans="1:10" x14ac:dyDescent="0.3">
      <c r="A3750" s="597" t="s">
        <v>2355</v>
      </c>
      <c r="B3750" s="597" t="s">
        <v>242</v>
      </c>
      <c r="C3750" s="597" t="s">
        <v>2354</v>
      </c>
      <c r="D3750" s="597" t="s">
        <v>250</v>
      </c>
      <c r="E3750" s="597" t="s">
        <v>2354</v>
      </c>
      <c r="F3750" s="597" t="s">
        <v>1646</v>
      </c>
      <c r="G3750" s="597" t="s">
        <v>2052</v>
      </c>
      <c r="H3750" s="598" t="str">
        <f t="shared" si="118"/>
        <v>PESQUISA EM TIC;INSTITUIÇÃO CREDENCIADA;;PÚBLICA;;CAPACITACAO DE FORNECEDORES;ESTUDOS DE VIABILIDADE TÉCNICA E ECONÔMICA</v>
      </c>
      <c r="I3750" s="599" t="s">
        <v>1567</v>
      </c>
      <c r="J3750" s="600" t="str">
        <f t="shared" si="119"/>
        <v>DESPESA NÃO ADMITIDA COM RECURSOS DA CLÁUSULA DE P,D&amp;I, CONSIDERANDO O EXECUTOR E A QUALIFICAÇÃO DO PROJETO OU PROGRAMA</v>
      </c>
    </row>
    <row r="3751" spans="1:10" x14ac:dyDescent="0.3">
      <c r="A3751" s="597" t="s">
        <v>2355</v>
      </c>
      <c r="B3751" s="597" t="s">
        <v>242</v>
      </c>
      <c r="C3751" s="597" t="s">
        <v>2354</v>
      </c>
      <c r="D3751" s="597" t="s">
        <v>250</v>
      </c>
      <c r="E3751" s="597" t="s">
        <v>2354</v>
      </c>
      <c r="F3751" s="597" t="s">
        <v>1646</v>
      </c>
      <c r="G3751" s="597" t="s">
        <v>2051</v>
      </c>
      <c r="H3751" s="598" t="str">
        <f t="shared" si="118"/>
        <v>PESQUISA EM TIC;INSTITUIÇÃO CREDENCIADA;;PÚBLICA;;CAPACITACAO DE FORNECEDORES;SERVIÇOS - CABEÇA DE SÉRIE E LOTE PILOTO</v>
      </c>
      <c r="I3751" s="599" t="s">
        <v>1567</v>
      </c>
      <c r="J3751" s="600" t="str">
        <f t="shared" si="119"/>
        <v>DESPESA NÃO ADMITIDA COM RECURSOS DA CLÁUSULA DE P,D&amp;I, CONSIDERANDO O EXECUTOR E A QUALIFICAÇÃO DO PROJETO OU PROGRAMA</v>
      </c>
    </row>
    <row r="3752" spans="1:10" x14ac:dyDescent="0.3">
      <c r="A3752" s="597" t="s">
        <v>2355</v>
      </c>
      <c r="B3752" s="597" t="s">
        <v>242</v>
      </c>
      <c r="C3752" s="597" t="s">
        <v>2354</v>
      </c>
      <c r="D3752" s="597" t="s">
        <v>250</v>
      </c>
      <c r="E3752" s="597" t="s">
        <v>2354</v>
      </c>
      <c r="F3752" s="597" t="s">
        <v>1646</v>
      </c>
      <c r="G3752" s="597" t="s">
        <v>2054</v>
      </c>
      <c r="H3752" s="598" t="str">
        <f t="shared" si="118"/>
        <v>PESQUISA EM TIC;INSTITUIÇÃO CREDENCIADA;;PÚBLICA;;CAPACITACAO DE FORNECEDORES;SERVIÇOS - OPERACIONALIZAÇÃO DE EQUIPAMENTOS</v>
      </c>
      <c r="I3752" s="599" t="s">
        <v>1567</v>
      </c>
      <c r="J3752" s="600" t="str">
        <f t="shared" si="119"/>
        <v>DESPESA NÃO ADMITIDA COM RECURSOS DA CLÁUSULA DE P,D&amp;I, CONSIDERANDO O EXECUTOR E A QUALIFICAÇÃO DO PROJETO OU PROGRAMA</v>
      </c>
    </row>
    <row r="3753" spans="1:10" x14ac:dyDescent="0.3">
      <c r="A3753" s="597" t="s">
        <v>2355</v>
      </c>
      <c r="B3753" s="597" t="s">
        <v>242</v>
      </c>
      <c r="C3753" s="597" t="s">
        <v>2354</v>
      </c>
      <c r="D3753" s="597" t="s">
        <v>250</v>
      </c>
      <c r="E3753" s="597" t="s">
        <v>2354</v>
      </c>
      <c r="F3753" s="597" t="s">
        <v>2362</v>
      </c>
      <c r="G3753" s="597" t="s">
        <v>2202</v>
      </c>
      <c r="H3753" s="598" t="str">
        <f t="shared" si="118"/>
        <v>PESQUISA EM TIC;INSTITUIÇÃO CREDENCIADA;;PÚBLICA;;CUSTOS DIRETOS;NA</v>
      </c>
      <c r="I3753" s="599" t="s">
        <v>1575</v>
      </c>
      <c r="J3753" s="600" t="str">
        <f t="shared" si="119"/>
        <v/>
      </c>
    </row>
    <row r="3754" spans="1:10" x14ac:dyDescent="0.3">
      <c r="A3754" s="597" t="s">
        <v>2355</v>
      </c>
      <c r="B3754" s="597" t="s">
        <v>242</v>
      </c>
      <c r="C3754" s="597" t="s">
        <v>2354</v>
      </c>
      <c r="D3754" s="597" t="s">
        <v>250</v>
      </c>
      <c r="E3754" s="597" t="s">
        <v>2354</v>
      </c>
      <c r="F3754" s="597" t="s">
        <v>1643</v>
      </c>
      <c r="G3754" s="597" t="s">
        <v>2202</v>
      </c>
      <c r="H3754" s="598" t="str">
        <f t="shared" si="118"/>
        <v>PESQUISA EM TIC;INSTITUIÇÃO CREDENCIADA;;PÚBLICA;;DIARIAS E AJUDA DE CUSTO;NA</v>
      </c>
      <c r="I3754" s="599" t="s">
        <v>1575</v>
      </c>
      <c r="J3754" s="600" t="str">
        <f t="shared" si="119"/>
        <v/>
      </c>
    </row>
    <row r="3755" spans="1:10" x14ac:dyDescent="0.3">
      <c r="A3755" s="597" t="s">
        <v>2355</v>
      </c>
      <c r="B3755" s="597" t="s">
        <v>242</v>
      </c>
      <c r="C3755" s="597" t="s">
        <v>2354</v>
      </c>
      <c r="D3755" s="597" t="s">
        <v>250</v>
      </c>
      <c r="E3755" s="597" t="s">
        <v>2354</v>
      </c>
      <c r="F3755" s="597" t="s">
        <v>1645</v>
      </c>
      <c r="G3755" s="597" t="s">
        <v>2361</v>
      </c>
      <c r="H3755" s="598" t="str">
        <f t="shared" si="118"/>
        <v>PESQUISA EM TIC;INSTITUIÇÃO CREDENCIADA;;PÚBLICA;;EQUIPAMENTO E MATERIAL PERMANENTE;EQUIPAMENTO</v>
      </c>
      <c r="I3755" s="599" t="s">
        <v>1575</v>
      </c>
      <c r="J3755" s="600" t="str">
        <f t="shared" si="119"/>
        <v/>
      </c>
    </row>
    <row r="3756" spans="1:10" x14ac:dyDescent="0.3">
      <c r="A3756" s="597" t="s">
        <v>2355</v>
      </c>
      <c r="B3756" s="597" t="s">
        <v>242</v>
      </c>
      <c r="C3756" s="597" t="s">
        <v>2354</v>
      </c>
      <c r="D3756" s="597" t="s">
        <v>250</v>
      </c>
      <c r="E3756" s="597" t="s">
        <v>2354</v>
      </c>
      <c r="F3756" s="597" t="s">
        <v>1645</v>
      </c>
      <c r="G3756" s="597" t="s">
        <v>1248</v>
      </c>
      <c r="H3756" s="598" t="str">
        <f t="shared" si="118"/>
        <v>PESQUISA EM TIC;INSTITUIÇÃO CREDENCIADA;;PÚBLICA;;EQUIPAMENTO E MATERIAL PERMANENTE;MATERIAL PERMANENTE</v>
      </c>
      <c r="I3756" s="599" t="s">
        <v>1575</v>
      </c>
      <c r="J3756" s="600" t="str">
        <f t="shared" si="119"/>
        <v/>
      </c>
    </row>
    <row r="3757" spans="1:10" x14ac:dyDescent="0.3">
      <c r="A3757" s="597" t="s">
        <v>2355</v>
      </c>
      <c r="B3757" s="597" t="s">
        <v>242</v>
      </c>
      <c r="C3757" s="597" t="s">
        <v>2354</v>
      </c>
      <c r="D3757" s="597" t="s">
        <v>250</v>
      </c>
      <c r="E3757" s="597" t="s">
        <v>2354</v>
      </c>
      <c r="F3757" s="597" t="s">
        <v>448</v>
      </c>
      <c r="G3757" s="597" t="s">
        <v>2062</v>
      </c>
      <c r="H3757" s="598" t="str">
        <f t="shared" si="118"/>
        <v>PESQUISA EM TIC;INSTITUIÇÃO CREDENCIADA;;PÚBLICA;;EQUIPE;BOLSA - ALUNO DE GRADUAÇÃO OU PÓS-GRADUAÇÃO</v>
      </c>
      <c r="I3757" s="599" t="s">
        <v>1575</v>
      </c>
      <c r="J3757" s="600" t="str">
        <f t="shared" si="119"/>
        <v/>
      </c>
    </row>
    <row r="3758" spans="1:10" x14ac:dyDescent="0.3">
      <c r="A3758" s="597" t="s">
        <v>2355</v>
      </c>
      <c r="B3758" s="597" t="s">
        <v>242</v>
      </c>
      <c r="C3758" s="597" t="s">
        <v>2354</v>
      </c>
      <c r="D3758" s="597" t="s">
        <v>250</v>
      </c>
      <c r="E3758" s="597" t="s">
        <v>2354</v>
      </c>
      <c r="F3758" s="597" t="s">
        <v>448</v>
      </c>
      <c r="G3758" s="597" t="s">
        <v>2061</v>
      </c>
      <c r="H3758" s="598" t="str">
        <f t="shared" si="118"/>
        <v>PESQUISA EM TIC;INSTITUIÇÃO CREDENCIADA;;PÚBLICA;;EQUIPE;BOLSA - DOCENTE OU PESQUISADOR DA INSTITUIÇÃO</v>
      </c>
      <c r="I3758" s="599" t="s">
        <v>1575</v>
      </c>
      <c r="J3758" s="600" t="str">
        <f t="shared" si="119"/>
        <v/>
      </c>
    </row>
    <row r="3759" spans="1:10" x14ac:dyDescent="0.3">
      <c r="A3759" s="597" t="s">
        <v>2355</v>
      </c>
      <c r="B3759" s="597" t="s">
        <v>242</v>
      </c>
      <c r="C3759" s="597" t="s">
        <v>2354</v>
      </c>
      <c r="D3759" s="597" t="s">
        <v>250</v>
      </c>
      <c r="E3759" s="597" t="s">
        <v>2354</v>
      </c>
      <c r="F3759" s="597" t="s">
        <v>448</v>
      </c>
      <c r="G3759" s="597" t="s">
        <v>2063</v>
      </c>
      <c r="H3759" s="598" t="str">
        <f t="shared" si="118"/>
        <v>PESQUISA EM TIC;INSTITUIÇÃO CREDENCIADA;;PÚBLICA;;EQUIPE;BOLSA - PESQUISADOR VISITANTE</v>
      </c>
      <c r="I3759" s="599" t="s">
        <v>1575</v>
      </c>
      <c r="J3759" s="600" t="str">
        <f t="shared" si="119"/>
        <v/>
      </c>
    </row>
    <row r="3760" spans="1:10" x14ac:dyDescent="0.3">
      <c r="A3760" s="597" t="s">
        <v>2355</v>
      </c>
      <c r="B3760" s="597" t="s">
        <v>242</v>
      </c>
      <c r="C3760" s="597" t="s">
        <v>2354</v>
      </c>
      <c r="D3760" s="597" t="s">
        <v>250</v>
      </c>
      <c r="E3760" s="597" t="s">
        <v>2354</v>
      </c>
      <c r="F3760" s="597" t="s">
        <v>448</v>
      </c>
      <c r="G3760" s="597" t="s">
        <v>1641</v>
      </c>
      <c r="H3760" s="598" t="str">
        <f t="shared" si="118"/>
        <v>PESQUISA EM TIC;INSTITUIÇÃO CREDENCIADA;;PÚBLICA;;EQUIPE;REMUNERAÇÃO DIRETA</v>
      </c>
      <c r="I3760" s="599" t="s">
        <v>1575</v>
      </c>
      <c r="J3760" s="600" t="str">
        <f t="shared" si="119"/>
        <v/>
      </c>
    </row>
    <row r="3761" spans="1:10" x14ac:dyDescent="0.3">
      <c r="A3761" s="597" t="s">
        <v>2355</v>
      </c>
      <c r="B3761" s="597" t="s">
        <v>242</v>
      </c>
      <c r="C3761" s="597" t="s">
        <v>2354</v>
      </c>
      <c r="D3761" s="597" t="s">
        <v>250</v>
      </c>
      <c r="E3761" s="597" t="s">
        <v>2354</v>
      </c>
      <c r="F3761" s="597" t="s">
        <v>1642</v>
      </c>
      <c r="G3761" s="597" t="s">
        <v>2202</v>
      </c>
      <c r="H3761" s="598" t="str">
        <f t="shared" si="118"/>
        <v>PESQUISA EM TIC;INSTITUIÇÃO CREDENCIADA;;PÚBLICA;;MATERIAL DE CONSUMO;NA</v>
      </c>
      <c r="I3761" s="599" t="s">
        <v>1575</v>
      </c>
      <c r="J3761" s="600" t="str">
        <f t="shared" si="119"/>
        <v/>
      </c>
    </row>
    <row r="3762" spans="1:10" x14ac:dyDescent="0.3">
      <c r="A3762" s="597" t="s">
        <v>2355</v>
      </c>
      <c r="B3762" s="597" t="s">
        <v>242</v>
      </c>
      <c r="C3762" s="597" t="s">
        <v>2354</v>
      </c>
      <c r="D3762" s="597" t="s">
        <v>250</v>
      </c>
      <c r="E3762" s="597" t="s">
        <v>2354</v>
      </c>
      <c r="F3762" s="597" t="s">
        <v>1644</v>
      </c>
      <c r="G3762" s="597" t="s">
        <v>2066</v>
      </c>
      <c r="H3762" s="598" t="str">
        <f t="shared" si="118"/>
        <v>PESQUISA EM TIC;INSTITUIÇÃO CREDENCIADA;;PÚBLICA;;OBRAS E INSTALACOES;AMPLIAÇÃO DE ÁREA DE EDIFICAÇÃO</v>
      </c>
      <c r="I3762" s="599" t="s">
        <v>1567</v>
      </c>
      <c r="J3762" s="600" t="str">
        <f t="shared" si="119"/>
        <v>DESPESA NÃO ADMITIDA COM RECURSOS DA CLÁUSULA DE P,D&amp;I, CONSIDERANDO O EXECUTOR E A QUALIFICAÇÃO DO PROJETO OU PROGRAMA</v>
      </c>
    </row>
    <row r="3763" spans="1:10" x14ac:dyDescent="0.3">
      <c r="A3763" s="597" t="s">
        <v>2355</v>
      </c>
      <c r="B3763" s="597" t="s">
        <v>242</v>
      </c>
      <c r="C3763" s="597" t="s">
        <v>2354</v>
      </c>
      <c r="D3763" s="597" t="s">
        <v>250</v>
      </c>
      <c r="E3763" s="597" t="s">
        <v>2354</v>
      </c>
      <c r="F3763" s="597" t="s">
        <v>1644</v>
      </c>
      <c r="G3763" s="597" t="s">
        <v>258</v>
      </c>
      <c r="H3763" s="598" t="str">
        <f t="shared" si="118"/>
        <v>PESQUISA EM TIC;INSTITUIÇÃO CREDENCIADA;;PÚBLICA;;OBRAS E INSTALACOES;CONSTRUÇÃO DE NOVA EDIFICAÇÃO</v>
      </c>
      <c r="I3763" s="599" t="s">
        <v>1567</v>
      </c>
      <c r="J3763" s="600" t="str">
        <f t="shared" si="119"/>
        <v>DESPESA NÃO ADMITIDA COM RECURSOS DA CLÁUSULA DE P,D&amp;I, CONSIDERANDO O EXECUTOR E A QUALIFICAÇÃO DO PROJETO OU PROGRAMA</v>
      </c>
    </row>
    <row r="3764" spans="1:10" x14ac:dyDescent="0.3">
      <c r="A3764" s="597" t="s">
        <v>2355</v>
      </c>
      <c r="B3764" s="597" t="s">
        <v>242</v>
      </c>
      <c r="C3764" s="597" t="s">
        <v>2354</v>
      </c>
      <c r="D3764" s="597" t="s">
        <v>250</v>
      </c>
      <c r="E3764" s="597" t="s">
        <v>2354</v>
      </c>
      <c r="F3764" s="597" t="s">
        <v>1644</v>
      </c>
      <c r="G3764" s="597" t="s">
        <v>2067</v>
      </c>
      <c r="H3764" s="598" t="str">
        <f t="shared" si="118"/>
        <v>PESQUISA EM TIC;INSTITUIÇÃO CREDENCIADA;;PÚBLICA;;OBRAS E INSTALACOES;PROJETO EXECUTIVO E ESTUDOS TÉCNICOS</v>
      </c>
      <c r="I3764" s="599" t="s">
        <v>1575</v>
      </c>
      <c r="J3764" s="600" t="str">
        <f t="shared" si="119"/>
        <v/>
      </c>
    </row>
    <row r="3765" spans="1:10" x14ac:dyDescent="0.3">
      <c r="A3765" s="597" t="s">
        <v>2355</v>
      </c>
      <c r="B3765" s="597" t="s">
        <v>242</v>
      </c>
      <c r="C3765" s="597" t="s">
        <v>2354</v>
      </c>
      <c r="D3765" s="597" t="s">
        <v>250</v>
      </c>
      <c r="E3765" s="597" t="s">
        <v>2354</v>
      </c>
      <c r="F3765" s="597" t="s">
        <v>1644</v>
      </c>
      <c r="G3765" s="597" t="s">
        <v>219</v>
      </c>
      <c r="H3765" s="598" t="str">
        <f t="shared" si="118"/>
        <v>PESQUISA EM TIC;INSTITUIÇÃO CREDENCIADA;;PÚBLICA;;OBRAS E INSTALACOES;REFORMA DE EDIFICAÇÃO</v>
      </c>
      <c r="I3765" s="599" t="s">
        <v>1575</v>
      </c>
      <c r="J3765" s="600" t="str">
        <f t="shared" si="119"/>
        <v/>
      </c>
    </row>
    <row r="3766" spans="1:10" x14ac:dyDescent="0.3">
      <c r="A3766" s="597" t="s">
        <v>2355</v>
      </c>
      <c r="B3766" s="597" t="s">
        <v>242</v>
      </c>
      <c r="C3766" s="597" t="s">
        <v>2354</v>
      </c>
      <c r="D3766" s="597" t="s">
        <v>250</v>
      </c>
      <c r="E3766" s="597" t="s">
        <v>2354</v>
      </c>
      <c r="F3766" s="597" t="s">
        <v>1644</v>
      </c>
      <c r="G3766" s="597" t="s">
        <v>2065</v>
      </c>
      <c r="H3766" s="598" t="str">
        <f t="shared" ref="H3766:H3828" si="120">CONCATENATE(A3766,$H$2,B3766,$H$2,C3766,$H$2,D3766,$H$2,E3766,$H$2,F3766,$H$2,G3766)</f>
        <v>PESQUISA EM TIC;INSTITUIÇÃO CREDENCIADA;;PÚBLICA;;OBRAS E INSTALACOES;SERVIÇO TÉCNICO DE APOIO - INFRAESTRUTURA</v>
      </c>
      <c r="I3766" s="599" t="s">
        <v>1575</v>
      </c>
      <c r="J3766" s="600" t="str">
        <f t="shared" ref="J3766:J3828" si="121">IF(I3766="N",J$3,"")</f>
        <v/>
      </c>
    </row>
    <row r="3767" spans="1:10" x14ac:dyDescent="0.3">
      <c r="A3767" s="597" t="s">
        <v>2355</v>
      </c>
      <c r="B3767" s="597" t="s">
        <v>242</v>
      </c>
      <c r="C3767" s="597" t="s">
        <v>2354</v>
      </c>
      <c r="D3767" s="597" t="s">
        <v>250</v>
      </c>
      <c r="E3767" s="597" t="s">
        <v>2354</v>
      </c>
      <c r="F3767" s="597" t="s">
        <v>10</v>
      </c>
      <c r="G3767" s="597" t="s">
        <v>1649</v>
      </c>
      <c r="H3767" s="598" t="str">
        <f t="shared" si="120"/>
        <v>PESQUISA EM TIC;INSTITUIÇÃO CREDENCIADA;;PÚBLICA;;OUTRAS DESPESAS;DESPESA DE IMPORTACAO</v>
      </c>
      <c r="I3767" s="599" t="s">
        <v>1575</v>
      </c>
      <c r="J3767" s="600" t="str">
        <f t="shared" si="121"/>
        <v/>
      </c>
    </row>
    <row r="3768" spans="1:10" x14ac:dyDescent="0.3">
      <c r="A3768" s="597" t="s">
        <v>2355</v>
      </c>
      <c r="B3768" s="597" t="s">
        <v>242</v>
      </c>
      <c r="C3768" s="597" t="s">
        <v>2354</v>
      </c>
      <c r="D3768" s="597" t="s">
        <v>250</v>
      </c>
      <c r="E3768" s="597" t="s">
        <v>2354</v>
      </c>
      <c r="F3768" s="597" t="s">
        <v>10</v>
      </c>
      <c r="G3768" s="597" t="s">
        <v>1650</v>
      </c>
      <c r="H3768" s="598" t="str">
        <f t="shared" si="120"/>
        <v>PESQUISA EM TIC;INSTITUIÇÃO CREDENCIADA;;PÚBLICA;;OUTRAS DESPESAS;DESPESA OPERACIONAL E ADMINISTRATIVA</v>
      </c>
      <c r="I3768" s="599" t="s">
        <v>1575</v>
      </c>
      <c r="J3768" s="600" t="str">
        <f t="shared" si="121"/>
        <v/>
      </c>
    </row>
    <row r="3769" spans="1:10" x14ac:dyDescent="0.3">
      <c r="A3769" s="597" t="s">
        <v>2355</v>
      </c>
      <c r="B3769" s="597" t="s">
        <v>242</v>
      </c>
      <c r="C3769" s="597" t="s">
        <v>2354</v>
      </c>
      <c r="D3769" s="597" t="s">
        <v>250</v>
      </c>
      <c r="E3769" s="597" t="s">
        <v>2354</v>
      </c>
      <c r="F3769" s="597" t="s">
        <v>10</v>
      </c>
      <c r="G3769" s="597" t="s">
        <v>277</v>
      </c>
      <c r="H3769" s="598" t="str">
        <f t="shared" si="120"/>
        <v>PESQUISA EM TIC;INSTITUIÇÃO CREDENCIADA;;PÚBLICA;;OUTRAS DESPESAS;RESSARCIMENTO DE CUSTOS INDIRETOS</v>
      </c>
      <c r="I3769" s="599" t="s">
        <v>1575</v>
      </c>
      <c r="J3769" s="600" t="str">
        <f t="shared" si="121"/>
        <v/>
      </c>
    </row>
    <row r="3770" spans="1:10" x14ac:dyDescent="0.3">
      <c r="A3770" s="597" t="s">
        <v>2355</v>
      </c>
      <c r="B3770" s="597" t="s">
        <v>242</v>
      </c>
      <c r="C3770" s="597" t="s">
        <v>2354</v>
      </c>
      <c r="D3770" s="597" t="s">
        <v>250</v>
      </c>
      <c r="E3770" s="597" t="s">
        <v>2354</v>
      </c>
      <c r="F3770" s="597" t="s">
        <v>317</v>
      </c>
      <c r="G3770" s="597" t="s">
        <v>2060</v>
      </c>
      <c r="H3770" s="598" t="str">
        <f t="shared" si="120"/>
        <v>PESQUISA EM TIC;INSTITUIÇÃO CREDENCIADA;;PÚBLICA;;OUTROS BENS E DIREITOS;DADO GEOLÓGICO, GEOQUÍMICO OU GEOFÍSICO PÚBLICO</v>
      </c>
      <c r="I3770" s="599" t="s">
        <v>1575</v>
      </c>
      <c r="J3770" s="600" t="str">
        <f t="shared" si="121"/>
        <v/>
      </c>
    </row>
    <row r="3771" spans="1:10" x14ac:dyDescent="0.3">
      <c r="A3771" s="597" t="s">
        <v>2355</v>
      </c>
      <c r="B3771" s="597" t="s">
        <v>242</v>
      </c>
      <c r="C3771" s="597" t="s">
        <v>2354</v>
      </c>
      <c r="D3771" s="597" t="s">
        <v>250</v>
      </c>
      <c r="E3771" s="597" t="s">
        <v>2354</v>
      </c>
      <c r="F3771" s="597" t="s">
        <v>317</v>
      </c>
      <c r="G3771" s="597" t="s">
        <v>220</v>
      </c>
      <c r="H3771" s="598" t="str">
        <f t="shared" si="120"/>
        <v>PESQUISA EM TIC;INSTITUIÇÃO CREDENCIADA;;PÚBLICA;;OUTROS BENS E DIREITOS;DADO NÃO REGULADO PELA ANP</v>
      </c>
      <c r="I3771" s="599" t="s">
        <v>1575</v>
      </c>
      <c r="J3771" s="600" t="str">
        <f t="shared" si="121"/>
        <v/>
      </c>
    </row>
    <row r="3772" spans="1:10" x14ac:dyDescent="0.3">
      <c r="A3772" s="597" t="s">
        <v>2355</v>
      </c>
      <c r="B3772" s="597" t="s">
        <v>242</v>
      </c>
      <c r="C3772" s="597" t="s">
        <v>2354</v>
      </c>
      <c r="D3772" s="597" t="s">
        <v>250</v>
      </c>
      <c r="E3772" s="597" t="s">
        <v>2354</v>
      </c>
      <c r="F3772" s="597" t="s">
        <v>317</v>
      </c>
      <c r="G3772" s="597" t="s">
        <v>215</v>
      </c>
      <c r="H3772" s="598" t="str">
        <f t="shared" si="120"/>
        <v>PESQUISA EM TIC;INSTITUIÇÃO CREDENCIADA;;PÚBLICA;;OUTROS BENS E DIREITOS;MATERIAL BIBLIOGRÁFICO</v>
      </c>
      <c r="I3772" s="599" t="s">
        <v>1575</v>
      </c>
      <c r="J3772" s="600" t="str">
        <f t="shared" si="121"/>
        <v/>
      </c>
    </row>
    <row r="3773" spans="1:10" x14ac:dyDescent="0.3">
      <c r="A3773" s="597" t="s">
        <v>2355</v>
      </c>
      <c r="B3773" s="597" t="s">
        <v>242</v>
      </c>
      <c r="C3773" s="597" t="s">
        <v>2354</v>
      </c>
      <c r="D3773" s="597" t="s">
        <v>250</v>
      </c>
      <c r="E3773" s="597" t="s">
        <v>2354</v>
      </c>
      <c r="F3773" s="597" t="s">
        <v>317</v>
      </c>
      <c r="G3773" s="597" t="s">
        <v>2068</v>
      </c>
      <c r="H3773" s="598" t="str">
        <f t="shared" si="120"/>
        <v>PESQUISA EM TIC;INSTITUIÇÃO CREDENCIADA;;PÚBLICA;;OUTROS BENS E DIREITOS;OUTRO (ESPECIFIQUE)</v>
      </c>
      <c r="I3773" s="599" t="s">
        <v>1575</v>
      </c>
      <c r="J3773" s="600" t="str">
        <f t="shared" si="121"/>
        <v/>
      </c>
    </row>
    <row r="3774" spans="1:10" x14ac:dyDescent="0.3">
      <c r="A3774" s="597" t="s">
        <v>2355</v>
      </c>
      <c r="B3774" s="597" t="s">
        <v>242</v>
      </c>
      <c r="C3774" s="597" t="s">
        <v>2354</v>
      </c>
      <c r="D3774" s="597" t="s">
        <v>250</v>
      </c>
      <c r="E3774" s="597" t="s">
        <v>2354</v>
      </c>
      <c r="F3774" s="597" t="s">
        <v>317</v>
      </c>
      <c r="G3774" s="597" t="s">
        <v>321</v>
      </c>
      <c r="H3774" s="598" t="str">
        <f t="shared" si="120"/>
        <v>PESQUISA EM TIC;INSTITUIÇÃO CREDENCIADA;;PÚBLICA;;OUTROS BENS E DIREITOS;SOFTWARE</v>
      </c>
      <c r="I3774" s="599" t="s">
        <v>1575</v>
      </c>
      <c r="J3774" s="600" t="str">
        <f t="shared" si="121"/>
        <v/>
      </c>
    </row>
    <row r="3775" spans="1:10" x14ac:dyDescent="0.3">
      <c r="A3775" s="597" t="s">
        <v>2355</v>
      </c>
      <c r="B3775" s="597" t="s">
        <v>242</v>
      </c>
      <c r="C3775" s="597" t="s">
        <v>2354</v>
      </c>
      <c r="D3775" s="597" t="s">
        <v>250</v>
      </c>
      <c r="E3775" s="597" t="s">
        <v>2354</v>
      </c>
      <c r="F3775" s="597" t="s">
        <v>409</v>
      </c>
      <c r="G3775" s="597" t="s">
        <v>2202</v>
      </c>
      <c r="H3775" s="598" t="str">
        <f t="shared" si="120"/>
        <v>PESQUISA EM TIC;INSTITUIÇÃO CREDENCIADA;;PÚBLICA;;PASSAGENS;NA</v>
      </c>
      <c r="I3775" s="599" t="s">
        <v>1575</v>
      </c>
      <c r="J3775" s="600" t="str">
        <f t="shared" si="121"/>
        <v/>
      </c>
    </row>
    <row r="3776" spans="1:10" x14ac:dyDescent="0.3">
      <c r="A3776" s="597" t="s">
        <v>2355</v>
      </c>
      <c r="B3776" s="597" t="s">
        <v>242</v>
      </c>
      <c r="C3776" s="597" t="s">
        <v>2354</v>
      </c>
      <c r="D3776" s="597" t="s">
        <v>250</v>
      </c>
      <c r="E3776" s="597" t="s">
        <v>2354</v>
      </c>
      <c r="F3776" s="597" t="s">
        <v>1705</v>
      </c>
      <c r="G3776" s="597" t="s">
        <v>2058</v>
      </c>
      <c r="H3776" s="598" t="str">
        <f t="shared" si="120"/>
        <v>PESQUISA EM TIC;INSTITUIÇÃO CREDENCIADA;;PÚBLICA;;PROTOTIPO;MATERIAL OU COMPONENTE - PROTÓTIPO OU UNIDADE PILOTO</v>
      </c>
      <c r="I3776" s="599" t="s">
        <v>1575</v>
      </c>
      <c r="J3776" s="600" t="str">
        <f t="shared" si="121"/>
        <v/>
      </c>
    </row>
    <row r="3777" spans="1:10" x14ac:dyDescent="0.3">
      <c r="A3777" s="597" t="s">
        <v>2355</v>
      </c>
      <c r="B3777" s="597" t="s">
        <v>242</v>
      </c>
      <c r="C3777" s="597" t="s">
        <v>2354</v>
      </c>
      <c r="D3777" s="597" t="s">
        <v>250</v>
      </c>
      <c r="E3777" s="597" t="s">
        <v>2354</v>
      </c>
      <c r="F3777" s="597" t="s">
        <v>1705</v>
      </c>
      <c r="G3777" s="597" t="s">
        <v>2059</v>
      </c>
      <c r="H3777" s="598" t="str">
        <f t="shared" si="120"/>
        <v>PESQUISA EM TIC;INSTITUIÇÃO CREDENCIADA;;PÚBLICA;;PROTOTIPO;SERVIÇO DE TERCEIRO - PROTÓTIPO OU UNIDADE PILOTO</v>
      </c>
      <c r="I3777" s="599" t="s">
        <v>1575</v>
      </c>
      <c r="J3777" s="600" t="str">
        <f t="shared" si="121"/>
        <v/>
      </c>
    </row>
    <row r="3778" spans="1:10" x14ac:dyDescent="0.3">
      <c r="A3778" s="597" t="s">
        <v>2355</v>
      </c>
      <c r="B3778" s="597" t="s">
        <v>242</v>
      </c>
      <c r="C3778" s="597" t="s">
        <v>2354</v>
      </c>
      <c r="D3778" s="597" t="s">
        <v>250</v>
      </c>
      <c r="E3778" s="597" t="s">
        <v>2354</v>
      </c>
      <c r="F3778" s="597" t="s">
        <v>303</v>
      </c>
      <c r="G3778" s="597" t="s">
        <v>1647</v>
      </c>
      <c r="H3778" s="598" t="str">
        <f t="shared" si="120"/>
        <v>PESQUISA EM TIC;INSTITUIÇÃO CREDENCIADA;;PÚBLICA;;RECURSOS HUMANOS;BOLSA</v>
      </c>
      <c r="I3778" s="599" t="s">
        <v>1567</v>
      </c>
      <c r="J3778" s="600" t="str">
        <f t="shared" si="121"/>
        <v>DESPESA NÃO ADMITIDA COM RECURSOS DA CLÁUSULA DE P,D&amp;I, CONSIDERANDO O EXECUTOR E A QUALIFICAÇÃO DO PROJETO OU PROGRAMA</v>
      </c>
    </row>
    <row r="3779" spans="1:10" x14ac:dyDescent="0.3">
      <c r="A3779" s="597" t="s">
        <v>2355</v>
      </c>
      <c r="B3779" s="597" t="s">
        <v>242</v>
      </c>
      <c r="C3779" s="597" t="s">
        <v>2354</v>
      </c>
      <c r="D3779" s="597" t="s">
        <v>250</v>
      </c>
      <c r="E3779" s="597" t="s">
        <v>2354</v>
      </c>
      <c r="F3779" s="597" t="s">
        <v>303</v>
      </c>
      <c r="G3779" s="597" t="s">
        <v>270</v>
      </c>
      <c r="H3779" s="598" t="str">
        <f t="shared" si="120"/>
        <v>PESQUISA EM TIC;INSTITUIÇÃO CREDENCIADA;;PÚBLICA;;RECURSOS HUMANOS;TAXA DE BANCADA</v>
      </c>
      <c r="I3779" s="599" t="s">
        <v>1567</v>
      </c>
      <c r="J3779" s="600" t="str">
        <f t="shared" si="121"/>
        <v>DESPESA NÃO ADMITIDA COM RECURSOS DA CLÁUSULA DE P,D&amp;I, CONSIDERANDO O EXECUTOR E A QUALIFICAÇÃO DO PROJETO OU PROGRAMA</v>
      </c>
    </row>
    <row r="3780" spans="1:10" x14ac:dyDescent="0.3">
      <c r="A3780" s="597" t="s">
        <v>2355</v>
      </c>
      <c r="B3780" s="597" t="s">
        <v>242</v>
      </c>
      <c r="C3780" s="597" t="s">
        <v>2354</v>
      </c>
      <c r="D3780" s="597" t="s">
        <v>250</v>
      </c>
      <c r="E3780" s="597" t="s">
        <v>2354</v>
      </c>
      <c r="F3780" s="597" t="s">
        <v>2357</v>
      </c>
      <c r="G3780" s="597" t="s">
        <v>232</v>
      </c>
      <c r="H3780" s="598" t="str">
        <f t="shared" si="120"/>
        <v>PESQUISA EM TIC;INSTITUIÇÃO CREDENCIADA;;PÚBLICA;;SERVICOS;OUTRO SERVIÇO DE APOIO</v>
      </c>
      <c r="I3780" s="599" t="s">
        <v>1575</v>
      </c>
      <c r="J3780" s="600" t="str">
        <f t="shared" si="121"/>
        <v/>
      </c>
    </row>
    <row r="3781" spans="1:10" x14ac:dyDescent="0.3">
      <c r="A3781" s="597" t="s">
        <v>2355</v>
      </c>
      <c r="B3781" s="597" t="s">
        <v>242</v>
      </c>
      <c r="C3781" s="597" t="s">
        <v>2354</v>
      </c>
      <c r="D3781" s="597" t="s">
        <v>250</v>
      </c>
      <c r="E3781" s="597" t="s">
        <v>2354</v>
      </c>
      <c r="F3781" s="597" t="s">
        <v>2357</v>
      </c>
      <c r="G3781" s="597" t="s">
        <v>221</v>
      </c>
      <c r="H3781" s="598" t="str">
        <f t="shared" si="120"/>
        <v>PESQUISA EM TIC;INSTITUIÇÃO CREDENCIADA;;PÚBLICA;;SERVICOS;PERFURAÇÃO DE POÇO ESTRATIGRÁFICO</v>
      </c>
      <c r="I3781" s="599" t="s">
        <v>1567</v>
      </c>
      <c r="J3781" s="600" t="str">
        <f t="shared" si="121"/>
        <v>DESPESA NÃO ADMITIDA COM RECURSOS DA CLÁUSULA DE P,D&amp;I, CONSIDERANDO O EXECUTOR E A QUALIFICAÇÃO DO PROJETO OU PROGRAMA</v>
      </c>
    </row>
    <row r="3782" spans="1:10" x14ac:dyDescent="0.3">
      <c r="A3782" s="597" t="s">
        <v>2355</v>
      </c>
      <c r="B3782" s="597" t="s">
        <v>242</v>
      </c>
      <c r="C3782" s="597" t="s">
        <v>2354</v>
      </c>
      <c r="D3782" s="597" t="s">
        <v>250</v>
      </c>
      <c r="E3782" s="597" t="s">
        <v>2354</v>
      </c>
      <c r="F3782" s="597" t="s">
        <v>2357</v>
      </c>
      <c r="G3782" s="597" t="s">
        <v>2055</v>
      </c>
      <c r="H3782" s="598" t="str">
        <f t="shared" si="120"/>
        <v>PESQUISA EM TIC;INSTITUIÇÃO CREDENCIADA;;PÚBLICA;;SERVICOS;SERVIÇO DE APOIO PARA AQUISIÇÃO DE DADOS</v>
      </c>
      <c r="I3782" s="599" t="s">
        <v>1567</v>
      </c>
      <c r="J3782" s="600" t="str">
        <f t="shared" si="121"/>
        <v>DESPESA NÃO ADMITIDA COM RECURSOS DA CLÁUSULA DE P,D&amp;I, CONSIDERANDO O EXECUTOR E A QUALIFICAÇÃO DO PROJETO OU PROGRAMA</v>
      </c>
    </row>
    <row r="3783" spans="1:10" x14ac:dyDescent="0.3">
      <c r="A3783" s="597" t="s">
        <v>2355</v>
      </c>
      <c r="B3783" s="597" t="s">
        <v>242</v>
      </c>
      <c r="C3783" s="597" t="s">
        <v>2354</v>
      </c>
      <c r="D3783" s="597" t="s">
        <v>250</v>
      </c>
      <c r="E3783" s="597" t="s">
        <v>2354</v>
      </c>
      <c r="F3783" s="597" t="s">
        <v>2357</v>
      </c>
      <c r="G3783" s="597" t="s">
        <v>230</v>
      </c>
      <c r="H3783" s="598" t="str">
        <f t="shared" si="120"/>
        <v>PESQUISA EM TIC;INSTITUIÇÃO CREDENCIADA;;PÚBLICA;;SERVICOS;SERVIÇO DE EDITORAÇÃO E IMPRESSÃO</v>
      </c>
      <c r="I3783" s="599" t="s">
        <v>1575</v>
      </c>
      <c r="J3783" s="600" t="str">
        <f t="shared" si="121"/>
        <v/>
      </c>
    </row>
    <row r="3784" spans="1:10" x14ac:dyDescent="0.3">
      <c r="A3784" s="597" t="s">
        <v>2355</v>
      </c>
      <c r="B3784" s="597" t="s">
        <v>242</v>
      </c>
      <c r="C3784" s="597" t="s">
        <v>2354</v>
      </c>
      <c r="D3784" s="597" t="s">
        <v>250</v>
      </c>
      <c r="E3784" s="597" t="s">
        <v>2354</v>
      </c>
      <c r="F3784" s="597" t="s">
        <v>2357</v>
      </c>
      <c r="G3784" s="597" t="s">
        <v>231</v>
      </c>
      <c r="H3784" s="598" t="str">
        <f t="shared" si="120"/>
        <v>PESQUISA EM TIC;INSTITUIÇÃO CREDENCIADA;;PÚBLICA;;SERVICOS;SERVIÇO DE LOCOMOÇÃO E TRANSPORTE</v>
      </c>
      <c r="I3784" s="599" t="s">
        <v>1575</v>
      </c>
      <c r="J3784" s="600" t="str">
        <f t="shared" si="121"/>
        <v/>
      </c>
    </row>
    <row r="3785" spans="1:10" x14ac:dyDescent="0.3">
      <c r="A3785" s="597" t="s">
        <v>2355</v>
      </c>
      <c r="B3785" s="597" t="s">
        <v>242</v>
      </c>
      <c r="C3785" s="597" t="s">
        <v>2354</v>
      </c>
      <c r="D3785" s="597" t="s">
        <v>250</v>
      </c>
      <c r="E3785" s="597" t="s">
        <v>2354</v>
      </c>
      <c r="F3785" s="597" t="s">
        <v>2357</v>
      </c>
      <c r="G3785" s="597" t="s">
        <v>2358</v>
      </c>
      <c r="H3785" s="598" t="str">
        <f t="shared" si="120"/>
        <v>PESQUISA EM TIC;INSTITUIÇÃO CREDENCIADA;;PÚBLICA;;SERVICOS;SERVIÇO DE MANUTENÇÃO</v>
      </c>
      <c r="I3785" s="599" t="s">
        <v>1575</v>
      </c>
      <c r="J3785" s="600" t="str">
        <f t="shared" si="121"/>
        <v/>
      </c>
    </row>
    <row r="3786" spans="1:10" x14ac:dyDescent="0.3">
      <c r="A3786" s="597" t="s">
        <v>2355</v>
      </c>
      <c r="B3786" s="597" t="s">
        <v>242</v>
      </c>
      <c r="C3786" s="597" t="s">
        <v>2354</v>
      </c>
      <c r="D3786" s="597" t="s">
        <v>250</v>
      </c>
      <c r="E3786" s="597" t="s">
        <v>2354</v>
      </c>
      <c r="F3786" s="597" t="s">
        <v>2357</v>
      </c>
      <c r="G3786" s="597" t="s">
        <v>2399</v>
      </c>
      <c r="H3786" s="598" t="str">
        <f t="shared" si="120"/>
        <v>PESQUISA EM TIC;INSTITUIÇÃO CREDENCIADA;;PÚBLICA;;SERVICOS;SERVIÇO TÉCNICO ESPECIALIZADO</v>
      </c>
      <c r="I3786" s="599" t="s">
        <v>1575</v>
      </c>
      <c r="J3786" s="600" t="str">
        <f t="shared" si="121"/>
        <v/>
      </c>
    </row>
    <row r="3787" spans="1:10" x14ac:dyDescent="0.3">
      <c r="A3787" s="597" t="s">
        <v>2355</v>
      </c>
      <c r="B3787" s="597" t="s">
        <v>242</v>
      </c>
      <c r="C3787" s="597" t="s">
        <v>2354</v>
      </c>
      <c r="D3787" s="597" t="s">
        <v>250</v>
      </c>
      <c r="E3787" s="597" t="s">
        <v>2354</v>
      </c>
      <c r="F3787" s="597" t="s">
        <v>2357</v>
      </c>
      <c r="G3787" s="597" t="s">
        <v>2359</v>
      </c>
      <c r="H3787" s="598" t="str">
        <f t="shared" si="120"/>
        <v>PESQUISA EM TIC;INSTITUIÇÃO CREDENCIADA;;PÚBLICA;;SERVICOS;SERVIÇOS COMPUTACIONAIS</v>
      </c>
      <c r="I3787" s="599" t="s">
        <v>1575</v>
      </c>
      <c r="J3787" s="600" t="str">
        <f t="shared" si="121"/>
        <v/>
      </c>
    </row>
    <row r="3788" spans="1:10" x14ac:dyDescent="0.3">
      <c r="A3788" s="597" t="s">
        <v>2355</v>
      </c>
      <c r="B3788" s="597" t="s">
        <v>242</v>
      </c>
      <c r="C3788" s="597" t="s">
        <v>2354</v>
      </c>
      <c r="D3788" s="597" t="s">
        <v>250</v>
      </c>
      <c r="E3788" s="597" t="s">
        <v>2354</v>
      </c>
      <c r="F3788" s="597" t="s">
        <v>2357</v>
      </c>
      <c r="G3788" s="597" t="s">
        <v>229</v>
      </c>
      <c r="H3788" s="598" t="str">
        <f t="shared" si="120"/>
        <v>PESQUISA EM TIC;INSTITUIÇÃO CREDENCIADA;;PÚBLICA;;SERVICOS;TAXA DE INSCRIÇÃO EM CONGRESSO OU EVENTO</v>
      </c>
      <c r="I3788" s="599" t="s">
        <v>1575</v>
      </c>
      <c r="J3788" s="600" t="str">
        <f t="shared" si="121"/>
        <v/>
      </c>
    </row>
    <row r="3789" spans="1:10" x14ac:dyDescent="0.3">
      <c r="A3789" s="597" t="s">
        <v>2355</v>
      </c>
      <c r="B3789" s="597" t="s">
        <v>242</v>
      </c>
      <c r="C3789" s="597" t="s">
        <v>2354</v>
      </c>
      <c r="D3789" s="597" t="s">
        <v>250</v>
      </c>
      <c r="E3789" s="597" t="s">
        <v>2354</v>
      </c>
      <c r="F3789" s="597" t="s">
        <v>2360</v>
      </c>
      <c r="G3789" s="597" t="s">
        <v>2064</v>
      </c>
      <c r="H3789" s="598" t="str">
        <f t="shared" si="120"/>
        <v>PESQUISA EM TIC;INSTITUIÇÃO CREDENCIADA;;PÚBLICA;;SERVICOS - TIB;SERVIÇO DE TIB</v>
      </c>
      <c r="I3789" s="599" t="s">
        <v>1567</v>
      </c>
      <c r="J3789" s="600" t="str">
        <f t="shared" si="121"/>
        <v>DESPESA NÃO ADMITIDA COM RECURSOS DA CLÁUSULA DE P,D&amp;I, CONSIDERANDO O EXECUTOR E A QUALIFICAÇÃO DO PROJETO OU PROGRAMA</v>
      </c>
    </row>
    <row r="3790" spans="1:10" x14ac:dyDescent="0.3">
      <c r="A3790" s="597" t="s">
        <v>2355</v>
      </c>
      <c r="B3790" s="597" t="s">
        <v>242</v>
      </c>
      <c r="C3790" s="597" t="s">
        <v>2354</v>
      </c>
      <c r="D3790" s="597" t="s">
        <v>250</v>
      </c>
      <c r="E3790" s="597" t="s">
        <v>2354</v>
      </c>
      <c r="F3790" s="597" t="s">
        <v>2360</v>
      </c>
      <c r="G3790" s="597" t="s">
        <v>2057</v>
      </c>
      <c r="H3790" s="598" t="str">
        <f t="shared" si="120"/>
        <v>PESQUISA EM TIC;INSTITUIÇÃO CREDENCIADA;;PÚBLICA;;SERVICOS - TIB;SERVIÇO DE TREINAMENTO, SUPORTE E QUALIFICAÇÃO</v>
      </c>
      <c r="I3790" s="599" t="s">
        <v>1567</v>
      </c>
      <c r="J3790" s="600" t="str">
        <f t="shared" si="121"/>
        <v>DESPESA NÃO ADMITIDA COM RECURSOS DA CLÁUSULA DE P,D&amp;I, CONSIDERANDO O EXECUTOR E A QUALIFICAÇÃO DO PROJETO OU PROGRAMA</v>
      </c>
    </row>
    <row r="3791" spans="1:10" x14ac:dyDescent="0.3">
      <c r="A3791" s="597" t="s">
        <v>2355</v>
      </c>
      <c r="B3791" s="597" t="s">
        <v>242</v>
      </c>
      <c r="C3791" s="597" t="s">
        <v>2354</v>
      </c>
      <c r="D3791" s="597" t="s">
        <v>250</v>
      </c>
      <c r="E3791" s="597" t="s">
        <v>2354</v>
      </c>
      <c r="F3791" s="597" t="s">
        <v>2360</v>
      </c>
      <c r="G3791" s="597" t="s">
        <v>2056</v>
      </c>
      <c r="H3791" s="598" t="str">
        <f t="shared" si="120"/>
        <v>PESQUISA EM TIC;INSTITUIÇÃO CREDENCIADA;;PÚBLICA;;SERVICOS - TIB;SERVIÇO ESPECIALIZADO PARA TIB - NORMALIZAÇÃO</v>
      </c>
      <c r="I3791" s="599" t="s">
        <v>1567</v>
      </c>
      <c r="J3791" s="600" t="str">
        <f t="shared" si="121"/>
        <v>DESPESA NÃO ADMITIDA COM RECURSOS DA CLÁUSULA DE P,D&amp;I, CONSIDERANDO O EXECUTOR E A QUALIFICAÇÃO DO PROJETO OU PROGRAMA</v>
      </c>
    </row>
    <row r="3792" spans="1:10" x14ac:dyDescent="0.3">
      <c r="A3792" s="597" t="s">
        <v>2355</v>
      </c>
      <c r="B3792" s="597" t="s">
        <v>242</v>
      </c>
      <c r="C3792" s="597" t="s">
        <v>2354</v>
      </c>
      <c r="D3792" s="597" t="s">
        <v>250</v>
      </c>
      <c r="E3792" s="597" t="s">
        <v>2354</v>
      </c>
      <c r="F3792" s="597" t="s">
        <v>1648</v>
      </c>
      <c r="G3792" s="597" t="s">
        <v>2202</v>
      </c>
      <c r="H3792" s="598" t="str">
        <f t="shared" si="120"/>
        <v>PESQUISA EM TIC;INSTITUIÇÃO CREDENCIADA;;PÚBLICA;;TESTES OPERACIONAIS;NA</v>
      </c>
      <c r="I3792" s="599" t="s">
        <v>1567</v>
      </c>
      <c r="J3792" s="600" t="str">
        <f t="shared" si="121"/>
        <v>DESPESA NÃO ADMITIDA COM RECURSOS DA CLÁUSULA DE P,D&amp;I, CONSIDERANDO O EXECUTOR E A QUALIFICAÇÃO DO PROJETO OU PROGRAMA</v>
      </c>
    </row>
    <row r="3793" spans="1:10" x14ac:dyDescent="0.3">
      <c r="A3793" s="597" t="s">
        <v>2355</v>
      </c>
      <c r="B3793" s="597" t="s">
        <v>242</v>
      </c>
      <c r="C3793" s="597" t="s">
        <v>2354</v>
      </c>
      <c r="D3793" s="597" t="s">
        <v>250</v>
      </c>
      <c r="E3793" s="597" t="s">
        <v>2354</v>
      </c>
      <c r="F3793" s="597" t="s">
        <v>281</v>
      </c>
      <c r="G3793" s="597" t="s">
        <v>2202</v>
      </c>
      <c r="H3793" s="598" t="str">
        <f t="shared" si="120"/>
        <v>PESQUISA EM TIC;INSTITUIÇÃO CREDENCIADA;;PÚBLICA;;TRIBUTOS;NA</v>
      </c>
      <c r="I3793" s="599" t="s">
        <v>1575</v>
      </c>
      <c r="J3793" s="600" t="str">
        <f t="shared" si="121"/>
        <v/>
      </c>
    </row>
    <row r="3794" spans="1:10" x14ac:dyDescent="0.3">
      <c r="A3794" s="601" t="s">
        <v>2355</v>
      </c>
      <c r="B3794" s="600" t="s">
        <v>242</v>
      </c>
      <c r="C3794" s="600"/>
      <c r="D3794" s="600" t="s">
        <v>251</v>
      </c>
      <c r="E3794" s="600" t="s">
        <v>4</v>
      </c>
      <c r="F3794" s="597" t="s">
        <v>2357</v>
      </c>
      <c r="G3794" s="600" t="s">
        <v>2408</v>
      </c>
      <c r="H3794" s="598" t="str">
        <f t="shared" si="120"/>
        <v>PESQUISA EM TIC;INSTITUIÇÃO CREDENCIADA;;PRIVADA;NÃO;SERVICOS;SERVIÇO DE QUALIFICAÇÃO E CERTIFICAÇÃO</v>
      </c>
      <c r="I3794" s="599" t="s">
        <v>1575</v>
      </c>
      <c r="J3794" s="600" t="str">
        <f t="shared" si="121"/>
        <v/>
      </c>
    </row>
    <row r="3795" spans="1:10" x14ac:dyDescent="0.3">
      <c r="A3795" s="601" t="s">
        <v>2355</v>
      </c>
      <c r="B3795" s="600" t="s">
        <v>242</v>
      </c>
      <c r="C3795" s="600"/>
      <c r="D3795" s="600" t="s">
        <v>251</v>
      </c>
      <c r="E3795" s="600" t="s">
        <v>3</v>
      </c>
      <c r="F3795" s="597" t="s">
        <v>2357</v>
      </c>
      <c r="G3795" s="600" t="s">
        <v>2408</v>
      </c>
      <c r="H3795" s="598" t="str">
        <f t="shared" si="120"/>
        <v>PESQUISA EM TIC;INSTITUIÇÃO CREDENCIADA;;PRIVADA;SIM;SERVICOS;SERVIÇO DE QUALIFICAÇÃO E CERTIFICAÇÃO</v>
      </c>
      <c r="I3795" s="599" t="s">
        <v>1575</v>
      </c>
      <c r="J3795" s="600" t="str">
        <f t="shared" si="121"/>
        <v/>
      </c>
    </row>
    <row r="3796" spans="1:10" x14ac:dyDescent="0.3">
      <c r="A3796" s="601" t="s">
        <v>2355</v>
      </c>
      <c r="B3796" s="600" t="s">
        <v>242</v>
      </c>
      <c r="C3796" s="600"/>
      <c r="D3796" s="600" t="s">
        <v>250</v>
      </c>
      <c r="E3796" s="600"/>
      <c r="F3796" s="597" t="s">
        <v>2357</v>
      </c>
      <c r="G3796" s="600" t="s">
        <v>2408</v>
      </c>
      <c r="H3796" s="598" t="str">
        <f t="shared" si="120"/>
        <v>PESQUISA EM TIC;INSTITUIÇÃO CREDENCIADA;;PÚBLICA;;SERVICOS;SERVIÇO DE QUALIFICAÇÃO E CERTIFICAÇÃO</v>
      </c>
      <c r="I3796" s="599" t="s">
        <v>1575</v>
      </c>
      <c r="J3796" s="600" t="str">
        <f t="shared" si="121"/>
        <v/>
      </c>
    </row>
    <row r="3797" spans="1:10" x14ac:dyDescent="0.3">
      <c r="A3797" s="597" t="s">
        <v>306</v>
      </c>
      <c r="B3797" s="597" t="s">
        <v>242</v>
      </c>
      <c r="C3797" s="597" t="s">
        <v>2354</v>
      </c>
      <c r="D3797" s="597" t="s">
        <v>251</v>
      </c>
      <c r="E3797" s="597" t="s">
        <v>4</v>
      </c>
      <c r="F3797" s="597" t="s">
        <v>1646</v>
      </c>
      <c r="G3797" s="597" t="s">
        <v>2050</v>
      </c>
      <c r="H3797" s="598" t="str">
        <f t="shared" si="120"/>
        <v>PROTÓTIPO OU UNIDADE PILOTO;INSTITUIÇÃO CREDENCIADA;;PRIVADA;NÃO;CAPACITACAO DE FORNECEDORES;BENS E MATERIAIS - CABEÇA DE SÉRIE E LOTE PILOTO</v>
      </c>
      <c r="I3797" s="599" t="s">
        <v>1567</v>
      </c>
      <c r="J3797" s="600" t="str">
        <f t="shared" si="121"/>
        <v>DESPESA NÃO ADMITIDA COM RECURSOS DA CLÁUSULA DE P,D&amp;I, CONSIDERANDO O EXECUTOR E A QUALIFICAÇÃO DO PROJETO OU PROGRAMA</v>
      </c>
    </row>
    <row r="3798" spans="1:10" x14ac:dyDescent="0.3">
      <c r="A3798" s="597" t="s">
        <v>306</v>
      </c>
      <c r="B3798" s="597" t="s">
        <v>242</v>
      </c>
      <c r="C3798" s="597" t="s">
        <v>2354</v>
      </c>
      <c r="D3798" s="597" t="s">
        <v>251</v>
      </c>
      <c r="E3798" s="597" t="s">
        <v>4</v>
      </c>
      <c r="F3798" s="597" t="s">
        <v>1646</v>
      </c>
      <c r="G3798" s="597" t="s">
        <v>2053</v>
      </c>
      <c r="H3798" s="598" t="str">
        <f t="shared" si="120"/>
        <v>PROTÓTIPO OU UNIDADE PILOTO;INSTITUIÇÃO CREDENCIADA;;PRIVADA;NÃO;CAPACITACAO DE FORNECEDORES;EQUIPAMENTOS E MATERIAIS - PRIMEIRO LOTE</v>
      </c>
      <c r="I3798" s="599" t="s">
        <v>1567</v>
      </c>
      <c r="J3798" s="600" t="str">
        <f t="shared" si="121"/>
        <v>DESPESA NÃO ADMITIDA COM RECURSOS DA CLÁUSULA DE P,D&amp;I, CONSIDERANDO O EXECUTOR E A QUALIFICAÇÃO DO PROJETO OU PROGRAMA</v>
      </c>
    </row>
    <row r="3799" spans="1:10" x14ac:dyDescent="0.3">
      <c r="A3799" s="597" t="s">
        <v>306</v>
      </c>
      <c r="B3799" s="597" t="s">
        <v>242</v>
      </c>
      <c r="C3799" s="597" t="s">
        <v>2354</v>
      </c>
      <c r="D3799" s="597" t="s">
        <v>251</v>
      </c>
      <c r="E3799" s="597" t="s">
        <v>4</v>
      </c>
      <c r="F3799" s="597" t="s">
        <v>1646</v>
      </c>
      <c r="G3799" s="597" t="s">
        <v>260</v>
      </c>
      <c r="H3799" s="598" t="str">
        <f t="shared" si="120"/>
        <v>PROTÓTIPO OU UNIDADE PILOTO;INSTITUIÇÃO CREDENCIADA;;PRIVADA;NÃO;CAPACITACAO DE FORNECEDORES;EQUIPAMENTOS LABORATORIAIS</v>
      </c>
      <c r="I3799" s="599" t="s">
        <v>1567</v>
      </c>
      <c r="J3799" s="600" t="str">
        <f t="shared" si="121"/>
        <v>DESPESA NÃO ADMITIDA COM RECURSOS DA CLÁUSULA DE P,D&amp;I, CONSIDERANDO O EXECUTOR E A QUALIFICAÇÃO DO PROJETO OU PROGRAMA</v>
      </c>
    </row>
    <row r="3800" spans="1:10" x14ac:dyDescent="0.3">
      <c r="A3800" s="597" t="s">
        <v>306</v>
      </c>
      <c r="B3800" s="597" t="s">
        <v>242</v>
      </c>
      <c r="C3800" s="597" t="s">
        <v>2354</v>
      </c>
      <c r="D3800" s="597" t="s">
        <v>251</v>
      </c>
      <c r="E3800" s="597" t="s">
        <v>4</v>
      </c>
      <c r="F3800" s="597" t="s">
        <v>1646</v>
      </c>
      <c r="G3800" s="597" t="s">
        <v>2052</v>
      </c>
      <c r="H3800" s="598" t="str">
        <f t="shared" si="120"/>
        <v>PROTÓTIPO OU UNIDADE PILOTO;INSTITUIÇÃO CREDENCIADA;;PRIVADA;NÃO;CAPACITACAO DE FORNECEDORES;ESTUDOS DE VIABILIDADE TÉCNICA E ECONÔMICA</v>
      </c>
      <c r="I3800" s="599" t="s">
        <v>1567</v>
      </c>
      <c r="J3800" s="600" t="str">
        <f t="shared" si="121"/>
        <v>DESPESA NÃO ADMITIDA COM RECURSOS DA CLÁUSULA DE P,D&amp;I, CONSIDERANDO O EXECUTOR E A QUALIFICAÇÃO DO PROJETO OU PROGRAMA</v>
      </c>
    </row>
    <row r="3801" spans="1:10" x14ac:dyDescent="0.3">
      <c r="A3801" s="597" t="s">
        <v>306</v>
      </c>
      <c r="B3801" s="597" t="s">
        <v>242</v>
      </c>
      <c r="C3801" s="597" t="s">
        <v>2354</v>
      </c>
      <c r="D3801" s="597" t="s">
        <v>251</v>
      </c>
      <c r="E3801" s="597" t="s">
        <v>4</v>
      </c>
      <c r="F3801" s="597" t="s">
        <v>1646</v>
      </c>
      <c r="G3801" s="597" t="s">
        <v>2051</v>
      </c>
      <c r="H3801" s="598" t="str">
        <f t="shared" si="120"/>
        <v>PROTÓTIPO OU UNIDADE PILOTO;INSTITUIÇÃO CREDENCIADA;;PRIVADA;NÃO;CAPACITACAO DE FORNECEDORES;SERVIÇOS - CABEÇA DE SÉRIE E LOTE PILOTO</v>
      </c>
      <c r="I3801" s="599" t="s">
        <v>1567</v>
      </c>
      <c r="J3801" s="600" t="str">
        <f t="shared" si="121"/>
        <v>DESPESA NÃO ADMITIDA COM RECURSOS DA CLÁUSULA DE P,D&amp;I, CONSIDERANDO O EXECUTOR E A QUALIFICAÇÃO DO PROJETO OU PROGRAMA</v>
      </c>
    </row>
    <row r="3802" spans="1:10" x14ac:dyDescent="0.3">
      <c r="A3802" s="597" t="s">
        <v>306</v>
      </c>
      <c r="B3802" s="597" t="s">
        <v>242</v>
      </c>
      <c r="C3802" s="597" t="s">
        <v>2354</v>
      </c>
      <c r="D3802" s="597" t="s">
        <v>251</v>
      </c>
      <c r="E3802" s="597" t="s">
        <v>4</v>
      </c>
      <c r="F3802" s="597" t="s">
        <v>1646</v>
      </c>
      <c r="G3802" s="597" t="s">
        <v>2054</v>
      </c>
      <c r="H3802" s="598" t="str">
        <f t="shared" si="120"/>
        <v>PROTÓTIPO OU UNIDADE PILOTO;INSTITUIÇÃO CREDENCIADA;;PRIVADA;NÃO;CAPACITACAO DE FORNECEDORES;SERVIÇOS - OPERACIONALIZAÇÃO DE EQUIPAMENTOS</v>
      </c>
      <c r="I3802" s="599" t="s">
        <v>1567</v>
      </c>
      <c r="J3802" s="600" t="str">
        <f t="shared" si="121"/>
        <v>DESPESA NÃO ADMITIDA COM RECURSOS DA CLÁUSULA DE P,D&amp;I, CONSIDERANDO O EXECUTOR E A QUALIFICAÇÃO DO PROJETO OU PROGRAMA</v>
      </c>
    </row>
    <row r="3803" spans="1:10" x14ac:dyDescent="0.3">
      <c r="A3803" s="597" t="s">
        <v>306</v>
      </c>
      <c r="B3803" s="597" t="s">
        <v>242</v>
      </c>
      <c r="C3803" s="597" t="s">
        <v>2354</v>
      </c>
      <c r="D3803" s="597" t="s">
        <v>251</v>
      </c>
      <c r="E3803" s="597" t="s">
        <v>4</v>
      </c>
      <c r="F3803" s="597" t="s">
        <v>2362</v>
      </c>
      <c r="G3803" s="597" t="s">
        <v>2202</v>
      </c>
      <c r="H3803" s="598" t="str">
        <f t="shared" si="120"/>
        <v>PROTÓTIPO OU UNIDADE PILOTO;INSTITUIÇÃO CREDENCIADA;;PRIVADA;NÃO;CUSTOS DIRETOS;NA</v>
      </c>
      <c r="I3803" s="599" t="s">
        <v>1575</v>
      </c>
      <c r="J3803" s="600" t="str">
        <f t="shared" si="121"/>
        <v/>
      </c>
    </row>
    <row r="3804" spans="1:10" x14ac:dyDescent="0.3">
      <c r="A3804" s="597" t="s">
        <v>306</v>
      </c>
      <c r="B3804" s="597" t="s">
        <v>242</v>
      </c>
      <c r="C3804" s="597" t="s">
        <v>2354</v>
      </c>
      <c r="D3804" s="597" t="s">
        <v>251</v>
      </c>
      <c r="E3804" s="597" t="s">
        <v>4</v>
      </c>
      <c r="F3804" s="597" t="s">
        <v>1643</v>
      </c>
      <c r="G3804" s="597" t="s">
        <v>2202</v>
      </c>
      <c r="H3804" s="598" t="str">
        <f t="shared" si="120"/>
        <v>PROTÓTIPO OU UNIDADE PILOTO;INSTITUIÇÃO CREDENCIADA;;PRIVADA;NÃO;DIARIAS E AJUDA DE CUSTO;NA</v>
      </c>
      <c r="I3804" s="599" t="s">
        <v>1575</v>
      </c>
      <c r="J3804" s="600" t="str">
        <f t="shared" si="121"/>
        <v/>
      </c>
    </row>
    <row r="3805" spans="1:10" x14ac:dyDescent="0.3">
      <c r="A3805" s="597" t="s">
        <v>306</v>
      </c>
      <c r="B3805" s="597" t="s">
        <v>242</v>
      </c>
      <c r="C3805" s="597" t="s">
        <v>2354</v>
      </c>
      <c r="D3805" s="597" t="s">
        <v>251</v>
      </c>
      <c r="E3805" s="597" t="s">
        <v>4</v>
      </c>
      <c r="F3805" s="597" t="s">
        <v>1645</v>
      </c>
      <c r="G3805" s="597" t="s">
        <v>2361</v>
      </c>
      <c r="H3805" s="598" t="str">
        <f t="shared" si="120"/>
        <v>PROTÓTIPO OU UNIDADE PILOTO;INSTITUIÇÃO CREDENCIADA;;PRIVADA;NÃO;EQUIPAMENTO E MATERIAL PERMANENTE;EQUIPAMENTO</v>
      </c>
      <c r="I3805" s="599" t="s">
        <v>1575</v>
      </c>
      <c r="J3805" s="600" t="str">
        <f t="shared" si="121"/>
        <v/>
      </c>
    </row>
    <row r="3806" spans="1:10" x14ac:dyDescent="0.3">
      <c r="A3806" s="597" t="s">
        <v>306</v>
      </c>
      <c r="B3806" s="597" t="s">
        <v>242</v>
      </c>
      <c r="C3806" s="597" t="s">
        <v>2354</v>
      </c>
      <c r="D3806" s="597" t="s">
        <v>251</v>
      </c>
      <c r="E3806" s="597" t="s">
        <v>4</v>
      </c>
      <c r="F3806" s="597" t="s">
        <v>1645</v>
      </c>
      <c r="G3806" s="597" t="s">
        <v>1248</v>
      </c>
      <c r="H3806" s="598" t="str">
        <f t="shared" si="120"/>
        <v>PROTÓTIPO OU UNIDADE PILOTO;INSTITUIÇÃO CREDENCIADA;;PRIVADA;NÃO;EQUIPAMENTO E MATERIAL PERMANENTE;MATERIAL PERMANENTE</v>
      </c>
      <c r="I3806" s="599" t="s">
        <v>1575</v>
      </c>
      <c r="J3806" s="600" t="str">
        <f t="shared" si="121"/>
        <v/>
      </c>
    </row>
    <row r="3807" spans="1:10" x14ac:dyDescent="0.3">
      <c r="A3807" s="597" t="s">
        <v>306</v>
      </c>
      <c r="B3807" s="597" t="s">
        <v>242</v>
      </c>
      <c r="C3807" s="597" t="s">
        <v>2354</v>
      </c>
      <c r="D3807" s="597" t="s">
        <v>251</v>
      </c>
      <c r="E3807" s="597" t="s">
        <v>4</v>
      </c>
      <c r="F3807" s="597" t="s">
        <v>448</v>
      </c>
      <c r="G3807" s="597" t="s">
        <v>2062</v>
      </c>
      <c r="H3807" s="598" t="str">
        <f t="shared" si="120"/>
        <v>PROTÓTIPO OU UNIDADE PILOTO;INSTITUIÇÃO CREDENCIADA;;PRIVADA;NÃO;EQUIPE;BOLSA - ALUNO DE GRADUAÇÃO OU PÓS-GRADUAÇÃO</v>
      </c>
      <c r="I3807" s="599" t="s">
        <v>1575</v>
      </c>
      <c r="J3807" s="600" t="str">
        <f t="shared" si="121"/>
        <v/>
      </c>
    </row>
    <row r="3808" spans="1:10" x14ac:dyDescent="0.3">
      <c r="A3808" s="597" t="s">
        <v>306</v>
      </c>
      <c r="B3808" s="597" t="s">
        <v>242</v>
      </c>
      <c r="C3808" s="597" t="s">
        <v>2354</v>
      </c>
      <c r="D3808" s="597" t="s">
        <v>251</v>
      </c>
      <c r="E3808" s="597" t="s">
        <v>4</v>
      </c>
      <c r="F3808" s="597" t="s">
        <v>448</v>
      </c>
      <c r="G3808" s="597" t="s">
        <v>2061</v>
      </c>
      <c r="H3808" s="598" t="str">
        <f t="shared" si="120"/>
        <v>PROTÓTIPO OU UNIDADE PILOTO;INSTITUIÇÃO CREDENCIADA;;PRIVADA;NÃO;EQUIPE;BOLSA - DOCENTE OU PESQUISADOR DA INSTITUIÇÃO</v>
      </c>
      <c r="I3808" s="599" t="s">
        <v>1575</v>
      </c>
      <c r="J3808" s="600" t="str">
        <f t="shared" si="121"/>
        <v/>
      </c>
    </row>
    <row r="3809" spans="1:10" x14ac:dyDescent="0.3">
      <c r="A3809" s="597" t="s">
        <v>306</v>
      </c>
      <c r="B3809" s="597" t="s">
        <v>242</v>
      </c>
      <c r="C3809" s="597" t="s">
        <v>2354</v>
      </c>
      <c r="D3809" s="597" t="s">
        <v>251</v>
      </c>
      <c r="E3809" s="597" t="s">
        <v>4</v>
      </c>
      <c r="F3809" s="597" t="s">
        <v>448</v>
      </c>
      <c r="G3809" s="597" t="s">
        <v>2063</v>
      </c>
      <c r="H3809" s="598" t="str">
        <f t="shared" si="120"/>
        <v>PROTÓTIPO OU UNIDADE PILOTO;INSTITUIÇÃO CREDENCIADA;;PRIVADA;NÃO;EQUIPE;BOLSA - PESQUISADOR VISITANTE</v>
      </c>
      <c r="I3809" s="599" t="s">
        <v>1575</v>
      </c>
      <c r="J3809" s="600" t="str">
        <f t="shared" si="121"/>
        <v/>
      </c>
    </row>
    <row r="3810" spans="1:10" x14ac:dyDescent="0.3">
      <c r="A3810" s="597" t="s">
        <v>306</v>
      </c>
      <c r="B3810" s="597" t="s">
        <v>242</v>
      </c>
      <c r="C3810" s="597" t="s">
        <v>2354</v>
      </c>
      <c r="D3810" s="597" t="s">
        <v>251</v>
      </c>
      <c r="E3810" s="597" t="s">
        <v>4</v>
      </c>
      <c r="F3810" s="597" t="s">
        <v>448</v>
      </c>
      <c r="G3810" s="597" t="s">
        <v>1641</v>
      </c>
      <c r="H3810" s="598" t="str">
        <f t="shared" si="120"/>
        <v>PROTÓTIPO OU UNIDADE PILOTO;INSTITUIÇÃO CREDENCIADA;;PRIVADA;NÃO;EQUIPE;REMUNERAÇÃO DIRETA</v>
      </c>
      <c r="I3810" s="599" t="s">
        <v>1575</v>
      </c>
      <c r="J3810" s="600" t="str">
        <f t="shared" si="121"/>
        <v/>
      </c>
    </row>
    <row r="3811" spans="1:10" x14ac:dyDescent="0.3">
      <c r="A3811" s="597" t="s">
        <v>306</v>
      </c>
      <c r="B3811" s="597" t="s">
        <v>242</v>
      </c>
      <c r="C3811" s="597" t="s">
        <v>2354</v>
      </c>
      <c r="D3811" s="597" t="s">
        <v>251</v>
      </c>
      <c r="E3811" s="597" t="s">
        <v>4</v>
      </c>
      <c r="F3811" s="597" t="s">
        <v>1642</v>
      </c>
      <c r="G3811" s="597" t="s">
        <v>2202</v>
      </c>
      <c r="H3811" s="598" t="str">
        <f t="shared" si="120"/>
        <v>PROTÓTIPO OU UNIDADE PILOTO;INSTITUIÇÃO CREDENCIADA;;PRIVADA;NÃO;MATERIAL DE CONSUMO;NA</v>
      </c>
      <c r="I3811" s="599" t="s">
        <v>1575</v>
      </c>
      <c r="J3811" s="600" t="str">
        <f t="shared" si="121"/>
        <v/>
      </c>
    </row>
    <row r="3812" spans="1:10" x14ac:dyDescent="0.3">
      <c r="A3812" s="597" t="s">
        <v>306</v>
      </c>
      <c r="B3812" s="597" t="s">
        <v>242</v>
      </c>
      <c r="C3812" s="597" t="s">
        <v>2354</v>
      </c>
      <c r="D3812" s="597" t="s">
        <v>251</v>
      </c>
      <c r="E3812" s="597" t="s">
        <v>4</v>
      </c>
      <c r="F3812" s="597" t="s">
        <v>1644</v>
      </c>
      <c r="G3812" s="597" t="s">
        <v>2066</v>
      </c>
      <c r="H3812" s="598" t="str">
        <f t="shared" si="120"/>
        <v>PROTÓTIPO OU UNIDADE PILOTO;INSTITUIÇÃO CREDENCIADA;;PRIVADA;NÃO;OBRAS E INSTALACOES;AMPLIAÇÃO DE ÁREA DE EDIFICAÇÃO</v>
      </c>
      <c r="I3812" s="599" t="s">
        <v>1567</v>
      </c>
      <c r="J3812" s="600" t="str">
        <f t="shared" si="121"/>
        <v>DESPESA NÃO ADMITIDA COM RECURSOS DA CLÁUSULA DE P,D&amp;I, CONSIDERANDO O EXECUTOR E A QUALIFICAÇÃO DO PROJETO OU PROGRAMA</v>
      </c>
    </row>
    <row r="3813" spans="1:10" x14ac:dyDescent="0.3">
      <c r="A3813" s="597" t="s">
        <v>306</v>
      </c>
      <c r="B3813" s="597" t="s">
        <v>242</v>
      </c>
      <c r="C3813" s="597" t="s">
        <v>2354</v>
      </c>
      <c r="D3813" s="597" t="s">
        <v>251</v>
      </c>
      <c r="E3813" s="597" t="s">
        <v>4</v>
      </c>
      <c r="F3813" s="597" t="s">
        <v>1644</v>
      </c>
      <c r="G3813" s="597" t="s">
        <v>258</v>
      </c>
      <c r="H3813" s="598" t="str">
        <f t="shared" si="120"/>
        <v>PROTÓTIPO OU UNIDADE PILOTO;INSTITUIÇÃO CREDENCIADA;;PRIVADA;NÃO;OBRAS E INSTALACOES;CONSTRUÇÃO DE NOVA EDIFICAÇÃO</v>
      </c>
      <c r="I3813" s="599" t="s">
        <v>1567</v>
      </c>
      <c r="J3813" s="600" t="str">
        <f t="shared" si="121"/>
        <v>DESPESA NÃO ADMITIDA COM RECURSOS DA CLÁUSULA DE P,D&amp;I, CONSIDERANDO O EXECUTOR E A QUALIFICAÇÃO DO PROJETO OU PROGRAMA</v>
      </c>
    </row>
    <row r="3814" spans="1:10" x14ac:dyDescent="0.3">
      <c r="A3814" s="597" t="s">
        <v>306</v>
      </c>
      <c r="B3814" s="597" t="s">
        <v>242</v>
      </c>
      <c r="C3814" s="597" t="s">
        <v>2354</v>
      </c>
      <c r="D3814" s="597" t="s">
        <v>251</v>
      </c>
      <c r="E3814" s="597" t="s">
        <v>4</v>
      </c>
      <c r="F3814" s="597" t="s">
        <v>1644</v>
      </c>
      <c r="G3814" s="597" t="s">
        <v>2067</v>
      </c>
      <c r="H3814" s="598" t="str">
        <f t="shared" si="120"/>
        <v>PROTÓTIPO OU UNIDADE PILOTO;INSTITUIÇÃO CREDENCIADA;;PRIVADA;NÃO;OBRAS E INSTALACOES;PROJETO EXECUTIVO E ESTUDOS TÉCNICOS</v>
      </c>
      <c r="I3814" s="599" t="s">
        <v>1575</v>
      </c>
      <c r="J3814" s="600" t="str">
        <f t="shared" si="121"/>
        <v/>
      </c>
    </row>
    <row r="3815" spans="1:10" x14ac:dyDescent="0.3">
      <c r="A3815" s="597" t="s">
        <v>306</v>
      </c>
      <c r="B3815" s="597" t="s">
        <v>242</v>
      </c>
      <c r="C3815" s="597" t="s">
        <v>2354</v>
      </c>
      <c r="D3815" s="597" t="s">
        <v>251</v>
      </c>
      <c r="E3815" s="597" t="s">
        <v>4</v>
      </c>
      <c r="F3815" s="597" t="s">
        <v>1644</v>
      </c>
      <c r="G3815" s="597" t="s">
        <v>219</v>
      </c>
      <c r="H3815" s="598" t="str">
        <f t="shared" si="120"/>
        <v>PROTÓTIPO OU UNIDADE PILOTO;INSTITUIÇÃO CREDENCIADA;;PRIVADA;NÃO;OBRAS E INSTALACOES;REFORMA DE EDIFICAÇÃO</v>
      </c>
      <c r="I3815" s="599" t="s">
        <v>1575</v>
      </c>
      <c r="J3815" s="600" t="str">
        <f t="shared" si="121"/>
        <v/>
      </c>
    </row>
    <row r="3816" spans="1:10" x14ac:dyDescent="0.3">
      <c r="A3816" s="597" t="s">
        <v>306</v>
      </c>
      <c r="B3816" s="597" t="s">
        <v>242</v>
      </c>
      <c r="C3816" s="597" t="s">
        <v>2354</v>
      </c>
      <c r="D3816" s="597" t="s">
        <v>251</v>
      </c>
      <c r="E3816" s="597" t="s">
        <v>4</v>
      </c>
      <c r="F3816" s="597" t="s">
        <v>1644</v>
      </c>
      <c r="G3816" s="597" t="s">
        <v>2065</v>
      </c>
      <c r="H3816" s="598" t="str">
        <f t="shared" si="120"/>
        <v>PROTÓTIPO OU UNIDADE PILOTO;INSTITUIÇÃO CREDENCIADA;;PRIVADA;NÃO;OBRAS E INSTALACOES;SERVIÇO TÉCNICO DE APOIO - INFRAESTRUTURA</v>
      </c>
      <c r="I3816" s="599" t="s">
        <v>1575</v>
      </c>
      <c r="J3816" s="600" t="str">
        <f t="shared" si="121"/>
        <v/>
      </c>
    </row>
    <row r="3817" spans="1:10" x14ac:dyDescent="0.3">
      <c r="A3817" s="597" t="s">
        <v>306</v>
      </c>
      <c r="B3817" s="597" t="s">
        <v>242</v>
      </c>
      <c r="C3817" s="597" t="s">
        <v>2354</v>
      </c>
      <c r="D3817" s="597" t="s">
        <v>251</v>
      </c>
      <c r="E3817" s="597" t="s">
        <v>4</v>
      </c>
      <c r="F3817" s="597" t="s">
        <v>10</v>
      </c>
      <c r="G3817" s="597" t="s">
        <v>1649</v>
      </c>
      <c r="H3817" s="598" t="str">
        <f t="shared" si="120"/>
        <v>PROTÓTIPO OU UNIDADE PILOTO;INSTITUIÇÃO CREDENCIADA;;PRIVADA;NÃO;OUTRAS DESPESAS;DESPESA DE IMPORTACAO</v>
      </c>
      <c r="I3817" s="599" t="s">
        <v>1575</v>
      </c>
      <c r="J3817" s="600" t="str">
        <f t="shared" si="121"/>
        <v/>
      </c>
    </row>
    <row r="3818" spans="1:10" x14ac:dyDescent="0.3">
      <c r="A3818" s="597" t="s">
        <v>306</v>
      </c>
      <c r="B3818" s="597" t="s">
        <v>242</v>
      </c>
      <c r="C3818" s="597" t="s">
        <v>2354</v>
      </c>
      <c r="D3818" s="597" t="s">
        <v>251</v>
      </c>
      <c r="E3818" s="597" t="s">
        <v>4</v>
      </c>
      <c r="F3818" s="597" t="s">
        <v>10</v>
      </c>
      <c r="G3818" s="597" t="s">
        <v>1650</v>
      </c>
      <c r="H3818" s="598" t="str">
        <f t="shared" si="120"/>
        <v>PROTÓTIPO OU UNIDADE PILOTO;INSTITUIÇÃO CREDENCIADA;;PRIVADA;NÃO;OUTRAS DESPESAS;DESPESA OPERACIONAL E ADMINISTRATIVA</v>
      </c>
      <c r="I3818" s="599" t="s">
        <v>1575</v>
      </c>
      <c r="J3818" s="600" t="str">
        <f t="shared" si="121"/>
        <v/>
      </c>
    </row>
    <row r="3819" spans="1:10" x14ac:dyDescent="0.3">
      <c r="A3819" s="597" t="s">
        <v>306</v>
      </c>
      <c r="B3819" s="597" t="s">
        <v>242</v>
      </c>
      <c r="C3819" s="597" t="s">
        <v>2354</v>
      </c>
      <c r="D3819" s="597" t="s">
        <v>251</v>
      </c>
      <c r="E3819" s="597" t="s">
        <v>4</v>
      </c>
      <c r="F3819" s="597" t="s">
        <v>10</v>
      </c>
      <c r="G3819" s="597" t="s">
        <v>277</v>
      </c>
      <c r="H3819" s="598" t="str">
        <f t="shared" si="120"/>
        <v>PROTÓTIPO OU UNIDADE PILOTO;INSTITUIÇÃO CREDENCIADA;;PRIVADA;NÃO;OUTRAS DESPESAS;RESSARCIMENTO DE CUSTOS INDIRETOS</v>
      </c>
      <c r="I3819" s="599" t="s">
        <v>1575</v>
      </c>
      <c r="J3819" s="600" t="str">
        <f t="shared" si="121"/>
        <v/>
      </c>
    </row>
    <row r="3820" spans="1:10" x14ac:dyDescent="0.3">
      <c r="A3820" s="597" t="s">
        <v>306</v>
      </c>
      <c r="B3820" s="597" t="s">
        <v>242</v>
      </c>
      <c r="C3820" s="597" t="s">
        <v>2354</v>
      </c>
      <c r="D3820" s="597" t="s">
        <v>251</v>
      </c>
      <c r="E3820" s="597" t="s">
        <v>4</v>
      </c>
      <c r="F3820" s="597" t="s">
        <v>317</v>
      </c>
      <c r="G3820" s="597" t="s">
        <v>2060</v>
      </c>
      <c r="H3820" s="598" t="str">
        <f t="shared" si="120"/>
        <v>PROTÓTIPO OU UNIDADE PILOTO;INSTITUIÇÃO CREDENCIADA;;PRIVADA;NÃO;OUTROS BENS E DIREITOS;DADO GEOLÓGICO, GEOQUÍMICO OU GEOFÍSICO PÚBLICO</v>
      </c>
      <c r="I3820" s="599" t="s">
        <v>1575</v>
      </c>
      <c r="J3820" s="600" t="str">
        <f t="shared" si="121"/>
        <v/>
      </c>
    </row>
    <row r="3821" spans="1:10" x14ac:dyDescent="0.3">
      <c r="A3821" s="597" t="s">
        <v>306</v>
      </c>
      <c r="B3821" s="597" t="s">
        <v>242</v>
      </c>
      <c r="C3821" s="597" t="s">
        <v>2354</v>
      </c>
      <c r="D3821" s="597" t="s">
        <v>251</v>
      </c>
      <c r="E3821" s="597" t="s">
        <v>4</v>
      </c>
      <c r="F3821" s="597" t="s">
        <v>317</v>
      </c>
      <c r="G3821" s="597" t="s">
        <v>220</v>
      </c>
      <c r="H3821" s="598" t="str">
        <f t="shared" si="120"/>
        <v>PROTÓTIPO OU UNIDADE PILOTO;INSTITUIÇÃO CREDENCIADA;;PRIVADA;NÃO;OUTROS BENS E DIREITOS;DADO NÃO REGULADO PELA ANP</v>
      </c>
      <c r="I3821" s="599" t="s">
        <v>1575</v>
      </c>
      <c r="J3821" s="600" t="str">
        <f t="shared" si="121"/>
        <v/>
      </c>
    </row>
    <row r="3822" spans="1:10" x14ac:dyDescent="0.3">
      <c r="A3822" s="597" t="s">
        <v>306</v>
      </c>
      <c r="B3822" s="597" t="s">
        <v>242</v>
      </c>
      <c r="C3822" s="597" t="s">
        <v>2354</v>
      </c>
      <c r="D3822" s="597" t="s">
        <v>251</v>
      </c>
      <c r="E3822" s="597" t="s">
        <v>4</v>
      </c>
      <c r="F3822" s="597" t="s">
        <v>317</v>
      </c>
      <c r="G3822" s="597" t="s">
        <v>215</v>
      </c>
      <c r="H3822" s="598" t="str">
        <f t="shared" si="120"/>
        <v>PROTÓTIPO OU UNIDADE PILOTO;INSTITUIÇÃO CREDENCIADA;;PRIVADA;NÃO;OUTROS BENS E DIREITOS;MATERIAL BIBLIOGRÁFICO</v>
      </c>
      <c r="I3822" s="599" t="s">
        <v>1575</v>
      </c>
      <c r="J3822" s="600" t="str">
        <f t="shared" si="121"/>
        <v/>
      </c>
    </row>
    <row r="3823" spans="1:10" x14ac:dyDescent="0.3">
      <c r="A3823" s="597" t="s">
        <v>306</v>
      </c>
      <c r="B3823" s="597" t="s">
        <v>242</v>
      </c>
      <c r="C3823" s="597" t="s">
        <v>2354</v>
      </c>
      <c r="D3823" s="597" t="s">
        <v>251</v>
      </c>
      <c r="E3823" s="597" t="s">
        <v>4</v>
      </c>
      <c r="F3823" s="597" t="s">
        <v>317</v>
      </c>
      <c r="G3823" s="597" t="s">
        <v>2068</v>
      </c>
      <c r="H3823" s="598" t="str">
        <f t="shared" si="120"/>
        <v>PROTÓTIPO OU UNIDADE PILOTO;INSTITUIÇÃO CREDENCIADA;;PRIVADA;NÃO;OUTROS BENS E DIREITOS;OUTRO (ESPECIFIQUE)</v>
      </c>
      <c r="I3823" s="599" t="s">
        <v>1575</v>
      </c>
      <c r="J3823" s="600" t="str">
        <f t="shared" si="121"/>
        <v/>
      </c>
    </row>
    <row r="3824" spans="1:10" x14ac:dyDescent="0.3">
      <c r="A3824" s="597" t="s">
        <v>306</v>
      </c>
      <c r="B3824" s="597" t="s">
        <v>242</v>
      </c>
      <c r="C3824" s="597" t="s">
        <v>2354</v>
      </c>
      <c r="D3824" s="597" t="s">
        <v>251</v>
      </c>
      <c r="E3824" s="597" t="s">
        <v>4</v>
      </c>
      <c r="F3824" s="597" t="s">
        <v>317</v>
      </c>
      <c r="G3824" s="597" t="s">
        <v>321</v>
      </c>
      <c r="H3824" s="598" t="str">
        <f t="shared" si="120"/>
        <v>PROTÓTIPO OU UNIDADE PILOTO;INSTITUIÇÃO CREDENCIADA;;PRIVADA;NÃO;OUTROS BENS E DIREITOS;SOFTWARE</v>
      </c>
      <c r="I3824" s="599" t="s">
        <v>1575</v>
      </c>
      <c r="J3824" s="600" t="str">
        <f t="shared" si="121"/>
        <v/>
      </c>
    </row>
    <row r="3825" spans="1:10" x14ac:dyDescent="0.3">
      <c r="A3825" s="597" t="s">
        <v>306</v>
      </c>
      <c r="B3825" s="597" t="s">
        <v>242</v>
      </c>
      <c r="C3825" s="597" t="s">
        <v>2354</v>
      </c>
      <c r="D3825" s="597" t="s">
        <v>251</v>
      </c>
      <c r="E3825" s="597" t="s">
        <v>4</v>
      </c>
      <c r="F3825" s="597" t="s">
        <v>409</v>
      </c>
      <c r="G3825" s="597" t="s">
        <v>2202</v>
      </c>
      <c r="H3825" s="598" t="str">
        <f t="shared" si="120"/>
        <v>PROTÓTIPO OU UNIDADE PILOTO;INSTITUIÇÃO CREDENCIADA;;PRIVADA;NÃO;PASSAGENS;NA</v>
      </c>
      <c r="I3825" s="599" t="s">
        <v>1575</v>
      </c>
      <c r="J3825" s="600" t="str">
        <f t="shared" si="121"/>
        <v/>
      </c>
    </row>
    <row r="3826" spans="1:10" x14ac:dyDescent="0.3">
      <c r="A3826" s="597" t="s">
        <v>306</v>
      </c>
      <c r="B3826" s="597" t="s">
        <v>242</v>
      </c>
      <c r="C3826" s="597" t="s">
        <v>2354</v>
      </c>
      <c r="D3826" s="597" t="s">
        <v>251</v>
      </c>
      <c r="E3826" s="597" t="s">
        <v>4</v>
      </c>
      <c r="F3826" s="597" t="s">
        <v>1705</v>
      </c>
      <c r="G3826" s="597" t="s">
        <v>2058</v>
      </c>
      <c r="H3826" s="598" t="str">
        <f t="shared" si="120"/>
        <v>PROTÓTIPO OU UNIDADE PILOTO;INSTITUIÇÃO CREDENCIADA;;PRIVADA;NÃO;PROTOTIPO;MATERIAL OU COMPONENTE - PROTÓTIPO OU UNIDADE PILOTO</v>
      </c>
      <c r="I3826" s="599" t="s">
        <v>1575</v>
      </c>
      <c r="J3826" s="600" t="str">
        <f t="shared" si="121"/>
        <v/>
      </c>
    </row>
    <row r="3827" spans="1:10" x14ac:dyDescent="0.3">
      <c r="A3827" s="597" t="s">
        <v>306</v>
      </c>
      <c r="B3827" s="597" t="s">
        <v>242</v>
      </c>
      <c r="C3827" s="597" t="s">
        <v>2354</v>
      </c>
      <c r="D3827" s="597" t="s">
        <v>251</v>
      </c>
      <c r="E3827" s="597" t="s">
        <v>4</v>
      </c>
      <c r="F3827" s="597" t="s">
        <v>1705</v>
      </c>
      <c r="G3827" s="597" t="s">
        <v>2059</v>
      </c>
      <c r="H3827" s="598" t="str">
        <f t="shared" si="120"/>
        <v>PROTÓTIPO OU UNIDADE PILOTO;INSTITUIÇÃO CREDENCIADA;;PRIVADA;NÃO;PROTOTIPO;SERVIÇO DE TERCEIRO - PROTÓTIPO OU UNIDADE PILOTO</v>
      </c>
      <c r="I3827" s="599" t="s">
        <v>1575</v>
      </c>
      <c r="J3827" s="600" t="str">
        <f t="shared" si="121"/>
        <v/>
      </c>
    </row>
    <row r="3828" spans="1:10" x14ac:dyDescent="0.3">
      <c r="A3828" s="597" t="s">
        <v>306</v>
      </c>
      <c r="B3828" s="597" t="s">
        <v>242</v>
      </c>
      <c r="C3828" s="597" t="s">
        <v>2354</v>
      </c>
      <c r="D3828" s="597" t="s">
        <v>251</v>
      </c>
      <c r="E3828" s="597" t="s">
        <v>4</v>
      </c>
      <c r="F3828" s="597" t="s">
        <v>303</v>
      </c>
      <c r="G3828" s="597" t="s">
        <v>1647</v>
      </c>
      <c r="H3828" s="598" t="str">
        <f t="shared" si="120"/>
        <v>PROTÓTIPO OU UNIDADE PILOTO;INSTITUIÇÃO CREDENCIADA;;PRIVADA;NÃO;RECURSOS HUMANOS;BOLSA</v>
      </c>
      <c r="I3828" s="599" t="s">
        <v>1567</v>
      </c>
      <c r="J3828" s="600" t="str">
        <f t="shared" si="121"/>
        <v>DESPESA NÃO ADMITIDA COM RECURSOS DA CLÁUSULA DE P,D&amp;I, CONSIDERANDO O EXECUTOR E A QUALIFICAÇÃO DO PROJETO OU PROGRAMA</v>
      </c>
    </row>
    <row r="3829" spans="1:10" x14ac:dyDescent="0.3">
      <c r="A3829" s="597" t="s">
        <v>306</v>
      </c>
      <c r="B3829" s="597" t="s">
        <v>242</v>
      </c>
      <c r="C3829" s="597" t="s">
        <v>2354</v>
      </c>
      <c r="D3829" s="597" t="s">
        <v>251</v>
      </c>
      <c r="E3829" s="597" t="s">
        <v>4</v>
      </c>
      <c r="F3829" s="597" t="s">
        <v>303</v>
      </c>
      <c r="G3829" s="597" t="s">
        <v>270</v>
      </c>
      <c r="H3829" s="598" t="str">
        <f t="shared" ref="H3829:H3890" si="122">CONCATENATE(A3829,$H$2,B3829,$H$2,C3829,$H$2,D3829,$H$2,E3829,$H$2,F3829,$H$2,G3829)</f>
        <v>PROTÓTIPO OU UNIDADE PILOTO;INSTITUIÇÃO CREDENCIADA;;PRIVADA;NÃO;RECURSOS HUMANOS;TAXA DE BANCADA</v>
      </c>
      <c r="I3829" s="599" t="s">
        <v>1567</v>
      </c>
      <c r="J3829" s="600" t="str">
        <f t="shared" ref="J3829:J3890" si="123">IF(I3829="N",J$3,"")</f>
        <v>DESPESA NÃO ADMITIDA COM RECURSOS DA CLÁUSULA DE P,D&amp;I, CONSIDERANDO O EXECUTOR E A QUALIFICAÇÃO DO PROJETO OU PROGRAMA</v>
      </c>
    </row>
    <row r="3830" spans="1:10" x14ac:dyDescent="0.3">
      <c r="A3830" s="597" t="s">
        <v>306</v>
      </c>
      <c r="B3830" s="597" t="s">
        <v>242</v>
      </c>
      <c r="C3830" s="597" t="s">
        <v>2354</v>
      </c>
      <c r="D3830" s="597" t="s">
        <v>251</v>
      </c>
      <c r="E3830" s="597" t="s">
        <v>4</v>
      </c>
      <c r="F3830" s="597" t="s">
        <v>2357</v>
      </c>
      <c r="G3830" s="597" t="s">
        <v>232</v>
      </c>
      <c r="H3830" s="598" t="str">
        <f t="shared" si="122"/>
        <v>PROTÓTIPO OU UNIDADE PILOTO;INSTITUIÇÃO CREDENCIADA;;PRIVADA;NÃO;SERVICOS;OUTRO SERVIÇO DE APOIO</v>
      </c>
      <c r="I3830" s="599" t="s">
        <v>1575</v>
      </c>
      <c r="J3830" s="600" t="str">
        <f t="shared" si="123"/>
        <v/>
      </c>
    </row>
    <row r="3831" spans="1:10" x14ac:dyDescent="0.3">
      <c r="A3831" s="597" t="s">
        <v>306</v>
      </c>
      <c r="B3831" s="597" t="s">
        <v>242</v>
      </c>
      <c r="C3831" s="597" t="s">
        <v>2354</v>
      </c>
      <c r="D3831" s="597" t="s">
        <v>251</v>
      </c>
      <c r="E3831" s="597" t="s">
        <v>4</v>
      </c>
      <c r="F3831" s="597" t="s">
        <v>2357</v>
      </c>
      <c r="G3831" s="597" t="s">
        <v>221</v>
      </c>
      <c r="H3831" s="598" t="str">
        <f t="shared" si="122"/>
        <v>PROTÓTIPO OU UNIDADE PILOTO;INSTITUIÇÃO CREDENCIADA;;PRIVADA;NÃO;SERVICOS;PERFURAÇÃO DE POÇO ESTRATIGRÁFICO</v>
      </c>
      <c r="I3831" s="599" t="s">
        <v>1567</v>
      </c>
      <c r="J3831" s="600" t="str">
        <f t="shared" si="123"/>
        <v>DESPESA NÃO ADMITIDA COM RECURSOS DA CLÁUSULA DE P,D&amp;I, CONSIDERANDO O EXECUTOR E A QUALIFICAÇÃO DO PROJETO OU PROGRAMA</v>
      </c>
    </row>
    <row r="3832" spans="1:10" x14ac:dyDescent="0.3">
      <c r="A3832" s="597" t="s">
        <v>306</v>
      </c>
      <c r="B3832" s="597" t="s">
        <v>242</v>
      </c>
      <c r="C3832" s="597" t="s">
        <v>2354</v>
      </c>
      <c r="D3832" s="597" t="s">
        <v>251</v>
      </c>
      <c r="E3832" s="597" t="s">
        <v>4</v>
      </c>
      <c r="F3832" s="597" t="s">
        <v>2357</v>
      </c>
      <c r="G3832" s="597" t="s">
        <v>2055</v>
      </c>
      <c r="H3832" s="598" t="str">
        <f t="shared" si="122"/>
        <v>PROTÓTIPO OU UNIDADE PILOTO;INSTITUIÇÃO CREDENCIADA;;PRIVADA;NÃO;SERVICOS;SERVIÇO DE APOIO PARA AQUISIÇÃO DE DADOS</v>
      </c>
      <c r="I3832" s="599" t="s">
        <v>1567</v>
      </c>
      <c r="J3832" s="600" t="str">
        <f t="shared" si="123"/>
        <v>DESPESA NÃO ADMITIDA COM RECURSOS DA CLÁUSULA DE P,D&amp;I, CONSIDERANDO O EXECUTOR E A QUALIFICAÇÃO DO PROJETO OU PROGRAMA</v>
      </c>
    </row>
    <row r="3833" spans="1:10" x14ac:dyDescent="0.3">
      <c r="A3833" s="597" t="s">
        <v>306</v>
      </c>
      <c r="B3833" s="597" t="s">
        <v>242</v>
      </c>
      <c r="C3833" s="597" t="s">
        <v>2354</v>
      </c>
      <c r="D3833" s="597" t="s">
        <v>251</v>
      </c>
      <c r="E3833" s="597" t="s">
        <v>4</v>
      </c>
      <c r="F3833" s="597" t="s">
        <v>2357</v>
      </c>
      <c r="G3833" s="597" t="s">
        <v>230</v>
      </c>
      <c r="H3833" s="598" t="str">
        <f t="shared" si="122"/>
        <v>PROTÓTIPO OU UNIDADE PILOTO;INSTITUIÇÃO CREDENCIADA;;PRIVADA;NÃO;SERVICOS;SERVIÇO DE EDITORAÇÃO E IMPRESSÃO</v>
      </c>
      <c r="I3833" s="599" t="s">
        <v>1575</v>
      </c>
      <c r="J3833" s="600" t="str">
        <f t="shared" si="123"/>
        <v/>
      </c>
    </row>
    <row r="3834" spans="1:10" x14ac:dyDescent="0.3">
      <c r="A3834" s="597" t="s">
        <v>306</v>
      </c>
      <c r="B3834" s="597" t="s">
        <v>242</v>
      </c>
      <c r="C3834" s="597" t="s">
        <v>2354</v>
      </c>
      <c r="D3834" s="597" t="s">
        <v>251</v>
      </c>
      <c r="E3834" s="597" t="s">
        <v>4</v>
      </c>
      <c r="F3834" s="597" t="s">
        <v>2357</v>
      </c>
      <c r="G3834" s="597" t="s">
        <v>231</v>
      </c>
      <c r="H3834" s="598" t="str">
        <f t="shared" si="122"/>
        <v>PROTÓTIPO OU UNIDADE PILOTO;INSTITUIÇÃO CREDENCIADA;;PRIVADA;NÃO;SERVICOS;SERVIÇO DE LOCOMOÇÃO E TRANSPORTE</v>
      </c>
      <c r="I3834" s="599" t="s">
        <v>1575</v>
      </c>
      <c r="J3834" s="600" t="str">
        <f t="shared" si="123"/>
        <v/>
      </c>
    </row>
    <row r="3835" spans="1:10" x14ac:dyDescent="0.3">
      <c r="A3835" s="597" t="s">
        <v>306</v>
      </c>
      <c r="B3835" s="597" t="s">
        <v>242</v>
      </c>
      <c r="C3835" s="597" t="s">
        <v>2354</v>
      </c>
      <c r="D3835" s="597" t="s">
        <v>251</v>
      </c>
      <c r="E3835" s="597" t="s">
        <v>4</v>
      </c>
      <c r="F3835" s="597" t="s">
        <v>2357</v>
      </c>
      <c r="G3835" s="597" t="s">
        <v>2358</v>
      </c>
      <c r="H3835" s="598" t="str">
        <f t="shared" si="122"/>
        <v>PROTÓTIPO OU UNIDADE PILOTO;INSTITUIÇÃO CREDENCIADA;;PRIVADA;NÃO;SERVICOS;SERVIÇO DE MANUTENÇÃO</v>
      </c>
      <c r="I3835" s="599" t="s">
        <v>1575</v>
      </c>
      <c r="J3835" s="600" t="str">
        <f t="shared" si="123"/>
        <v/>
      </c>
    </row>
    <row r="3836" spans="1:10" x14ac:dyDescent="0.3">
      <c r="A3836" s="597" t="s">
        <v>306</v>
      </c>
      <c r="B3836" s="597" t="s">
        <v>242</v>
      </c>
      <c r="C3836" s="597" t="s">
        <v>2354</v>
      </c>
      <c r="D3836" s="597" t="s">
        <v>251</v>
      </c>
      <c r="E3836" s="597" t="s">
        <v>4</v>
      </c>
      <c r="F3836" s="597" t="s">
        <v>2357</v>
      </c>
      <c r="G3836" s="597" t="s">
        <v>2399</v>
      </c>
      <c r="H3836" s="598" t="str">
        <f t="shared" si="122"/>
        <v>PROTÓTIPO OU UNIDADE PILOTO;INSTITUIÇÃO CREDENCIADA;;PRIVADA;NÃO;SERVICOS;SERVIÇO TÉCNICO ESPECIALIZADO</v>
      </c>
      <c r="I3836" s="599" t="s">
        <v>1575</v>
      </c>
      <c r="J3836" s="600" t="str">
        <f t="shared" si="123"/>
        <v/>
      </c>
    </row>
    <row r="3837" spans="1:10" x14ac:dyDescent="0.3">
      <c r="A3837" s="597" t="s">
        <v>306</v>
      </c>
      <c r="B3837" s="597" t="s">
        <v>242</v>
      </c>
      <c r="C3837" s="597" t="s">
        <v>2354</v>
      </c>
      <c r="D3837" s="597" t="s">
        <v>251</v>
      </c>
      <c r="E3837" s="597" t="s">
        <v>4</v>
      </c>
      <c r="F3837" s="597" t="s">
        <v>2357</v>
      </c>
      <c r="G3837" s="597" t="s">
        <v>2359</v>
      </c>
      <c r="H3837" s="598" t="str">
        <f t="shared" si="122"/>
        <v>PROTÓTIPO OU UNIDADE PILOTO;INSTITUIÇÃO CREDENCIADA;;PRIVADA;NÃO;SERVICOS;SERVIÇOS COMPUTACIONAIS</v>
      </c>
      <c r="I3837" s="599" t="s">
        <v>1575</v>
      </c>
      <c r="J3837" s="600" t="str">
        <f t="shared" si="123"/>
        <v/>
      </c>
    </row>
    <row r="3838" spans="1:10" x14ac:dyDescent="0.3">
      <c r="A3838" s="597" t="s">
        <v>306</v>
      </c>
      <c r="B3838" s="597" t="s">
        <v>242</v>
      </c>
      <c r="C3838" s="597" t="s">
        <v>2354</v>
      </c>
      <c r="D3838" s="597" t="s">
        <v>251</v>
      </c>
      <c r="E3838" s="597" t="s">
        <v>4</v>
      </c>
      <c r="F3838" s="597" t="s">
        <v>2357</v>
      </c>
      <c r="G3838" s="597" t="s">
        <v>229</v>
      </c>
      <c r="H3838" s="598" t="str">
        <f t="shared" si="122"/>
        <v>PROTÓTIPO OU UNIDADE PILOTO;INSTITUIÇÃO CREDENCIADA;;PRIVADA;NÃO;SERVICOS;TAXA DE INSCRIÇÃO EM CONGRESSO OU EVENTO</v>
      </c>
      <c r="I3838" s="599" t="s">
        <v>1575</v>
      </c>
      <c r="J3838" s="600" t="str">
        <f t="shared" si="123"/>
        <v/>
      </c>
    </row>
    <row r="3839" spans="1:10" x14ac:dyDescent="0.3">
      <c r="A3839" s="597" t="s">
        <v>306</v>
      </c>
      <c r="B3839" s="597" t="s">
        <v>242</v>
      </c>
      <c r="C3839" s="597" t="s">
        <v>2354</v>
      </c>
      <c r="D3839" s="597" t="s">
        <v>251</v>
      </c>
      <c r="E3839" s="597" t="s">
        <v>4</v>
      </c>
      <c r="F3839" s="597" t="s">
        <v>2360</v>
      </c>
      <c r="G3839" s="597" t="s">
        <v>2064</v>
      </c>
      <c r="H3839" s="598" t="str">
        <f t="shared" si="122"/>
        <v>PROTÓTIPO OU UNIDADE PILOTO;INSTITUIÇÃO CREDENCIADA;;PRIVADA;NÃO;SERVICOS - TIB;SERVIÇO DE TIB</v>
      </c>
      <c r="I3839" s="599" t="s">
        <v>1567</v>
      </c>
      <c r="J3839" s="600" t="str">
        <f t="shared" si="123"/>
        <v>DESPESA NÃO ADMITIDA COM RECURSOS DA CLÁUSULA DE P,D&amp;I, CONSIDERANDO O EXECUTOR E A QUALIFICAÇÃO DO PROJETO OU PROGRAMA</v>
      </c>
    </row>
    <row r="3840" spans="1:10" x14ac:dyDescent="0.3">
      <c r="A3840" s="597" t="s">
        <v>306</v>
      </c>
      <c r="B3840" s="597" t="s">
        <v>242</v>
      </c>
      <c r="C3840" s="597" t="s">
        <v>2354</v>
      </c>
      <c r="D3840" s="597" t="s">
        <v>251</v>
      </c>
      <c r="E3840" s="597" t="s">
        <v>4</v>
      </c>
      <c r="F3840" s="597" t="s">
        <v>2360</v>
      </c>
      <c r="G3840" s="597" t="s">
        <v>2057</v>
      </c>
      <c r="H3840" s="598" t="str">
        <f t="shared" si="122"/>
        <v>PROTÓTIPO OU UNIDADE PILOTO;INSTITUIÇÃO CREDENCIADA;;PRIVADA;NÃO;SERVICOS - TIB;SERVIÇO DE TREINAMENTO, SUPORTE E QUALIFICAÇÃO</v>
      </c>
      <c r="I3840" s="599" t="s">
        <v>1567</v>
      </c>
      <c r="J3840" s="600" t="str">
        <f t="shared" si="123"/>
        <v>DESPESA NÃO ADMITIDA COM RECURSOS DA CLÁUSULA DE P,D&amp;I, CONSIDERANDO O EXECUTOR E A QUALIFICAÇÃO DO PROJETO OU PROGRAMA</v>
      </c>
    </row>
    <row r="3841" spans="1:10" x14ac:dyDescent="0.3">
      <c r="A3841" s="597" t="s">
        <v>306</v>
      </c>
      <c r="B3841" s="597" t="s">
        <v>242</v>
      </c>
      <c r="C3841" s="597" t="s">
        <v>2354</v>
      </c>
      <c r="D3841" s="597" t="s">
        <v>251</v>
      </c>
      <c r="E3841" s="597" t="s">
        <v>4</v>
      </c>
      <c r="F3841" s="597" t="s">
        <v>2360</v>
      </c>
      <c r="G3841" s="597" t="s">
        <v>2056</v>
      </c>
      <c r="H3841" s="598" t="str">
        <f t="shared" si="122"/>
        <v>PROTÓTIPO OU UNIDADE PILOTO;INSTITUIÇÃO CREDENCIADA;;PRIVADA;NÃO;SERVICOS - TIB;SERVIÇO ESPECIALIZADO PARA TIB - NORMALIZAÇÃO</v>
      </c>
      <c r="I3841" s="599" t="s">
        <v>1567</v>
      </c>
      <c r="J3841" s="600" t="str">
        <f t="shared" si="123"/>
        <v>DESPESA NÃO ADMITIDA COM RECURSOS DA CLÁUSULA DE P,D&amp;I, CONSIDERANDO O EXECUTOR E A QUALIFICAÇÃO DO PROJETO OU PROGRAMA</v>
      </c>
    </row>
    <row r="3842" spans="1:10" x14ac:dyDescent="0.3">
      <c r="A3842" s="597" t="s">
        <v>306</v>
      </c>
      <c r="B3842" s="597" t="s">
        <v>242</v>
      </c>
      <c r="C3842" s="597" t="s">
        <v>2354</v>
      </c>
      <c r="D3842" s="597" t="s">
        <v>251</v>
      </c>
      <c r="E3842" s="597" t="s">
        <v>4</v>
      </c>
      <c r="F3842" s="597" t="s">
        <v>1648</v>
      </c>
      <c r="G3842" s="597" t="s">
        <v>2202</v>
      </c>
      <c r="H3842" s="598" t="str">
        <f t="shared" si="122"/>
        <v>PROTÓTIPO OU UNIDADE PILOTO;INSTITUIÇÃO CREDENCIADA;;PRIVADA;NÃO;TESTES OPERACIONAIS;NA</v>
      </c>
      <c r="I3842" s="599" t="s">
        <v>1567</v>
      </c>
      <c r="J3842" s="600" t="str">
        <f t="shared" si="123"/>
        <v>DESPESA NÃO ADMITIDA COM RECURSOS DA CLÁUSULA DE P,D&amp;I, CONSIDERANDO O EXECUTOR E A QUALIFICAÇÃO DO PROJETO OU PROGRAMA</v>
      </c>
    </row>
    <row r="3843" spans="1:10" x14ac:dyDescent="0.3">
      <c r="A3843" s="597" t="s">
        <v>306</v>
      </c>
      <c r="B3843" s="597" t="s">
        <v>242</v>
      </c>
      <c r="C3843" s="597" t="s">
        <v>2354</v>
      </c>
      <c r="D3843" s="597" t="s">
        <v>251</v>
      </c>
      <c r="E3843" s="597" t="s">
        <v>4</v>
      </c>
      <c r="F3843" s="597" t="s">
        <v>281</v>
      </c>
      <c r="G3843" s="597" t="s">
        <v>2202</v>
      </c>
      <c r="H3843" s="598" t="str">
        <f t="shared" si="122"/>
        <v>PROTÓTIPO OU UNIDADE PILOTO;INSTITUIÇÃO CREDENCIADA;;PRIVADA;NÃO;TRIBUTOS;NA</v>
      </c>
      <c r="I3843" s="599" t="s">
        <v>1575</v>
      </c>
      <c r="J3843" s="600" t="str">
        <f t="shared" si="123"/>
        <v/>
      </c>
    </row>
    <row r="3844" spans="1:10" x14ac:dyDescent="0.3">
      <c r="A3844" s="597" t="s">
        <v>306</v>
      </c>
      <c r="B3844" s="597" t="s">
        <v>242</v>
      </c>
      <c r="C3844" s="597" t="s">
        <v>2354</v>
      </c>
      <c r="D3844" s="597" t="s">
        <v>251</v>
      </c>
      <c r="E3844" s="597" t="s">
        <v>3</v>
      </c>
      <c r="F3844" s="597" t="s">
        <v>1646</v>
      </c>
      <c r="G3844" s="597" t="s">
        <v>2050</v>
      </c>
      <c r="H3844" s="598" t="str">
        <f t="shared" si="122"/>
        <v>PROTÓTIPO OU UNIDADE PILOTO;INSTITUIÇÃO CREDENCIADA;;PRIVADA;SIM;CAPACITACAO DE FORNECEDORES;BENS E MATERIAIS - CABEÇA DE SÉRIE E LOTE PILOTO</v>
      </c>
      <c r="I3844" s="599" t="s">
        <v>1567</v>
      </c>
      <c r="J3844" s="600" t="str">
        <f t="shared" si="123"/>
        <v>DESPESA NÃO ADMITIDA COM RECURSOS DA CLÁUSULA DE P,D&amp;I, CONSIDERANDO O EXECUTOR E A QUALIFICAÇÃO DO PROJETO OU PROGRAMA</v>
      </c>
    </row>
    <row r="3845" spans="1:10" x14ac:dyDescent="0.3">
      <c r="A3845" s="597" t="s">
        <v>306</v>
      </c>
      <c r="B3845" s="597" t="s">
        <v>242</v>
      </c>
      <c r="C3845" s="597" t="s">
        <v>2354</v>
      </c>
      <c r="D3845" s="597" t="s">
        <v>251</v>
      </c>
      <c r="E3845" s="597" t="s">
        <v>3</v>
      </c>
      <c r="F3845" s="597" t="s">
        <v>1646</v>
      </c>
      <c r="G3845" s="597" t="s">
        <v>2053</v>
      </c>
      <c r="H3845" s="598" t="str">
        <f t="shared" si="122"/>
        <v>PROTÓTIPO OU UNIDADE PILOTO;INSTITUIÇÃO CREDENCIADA;;PRIVADA;SIM;CAPACITACAO DE FORNECEDORES;EQUIPAMENTOS E MATERIAIS - PRIMEIRO LOTE</v>
      </c>
      <c r="I3845" s="599" t="s">
        <v>1567</v>
      </c>
      <c r="J3845" s="600" t="str">
        <f t="shared" si="123"/>
        <v>DESPESA NÃO ADMITIDA COM RECURSOS DA CLÁUSULA DE P,D&amp;I, CONSIDERANDO O EXECUTOR E A QUALIFICAÇÃO DO PROJETO OU PROGRAMA</v>
      </c>
    </row>
    <row r="3846" spans="1:10" x14ac:dyDescent="0.3">
      <c r="A3846" s="597" t="s">
        <v>306</v>
      </c>
      <c r="B3846" s="597" t="s">
        <v>242</v>
      </c>
      <c r="C3846" s="597" t="s">
        <v>2354</v>
      </c>
      <c r="D3846" s="597" t="s">
        <v>251</v>
      </c>
      <c r="E3846" s="597" t="s">
        <v>3</v>
      </c>
      <c r="F3846" s="597" t="s">
        <v>1646</v>
      </c>
      <c r="G3846" s="597" t="s">
        <v>260</v>
      </c>
      <c r="H3846" s="598" t="str">
        <f t="shared" si="122"/>
        <v>PROTÓTIPO OU UNIDADE PILOTO;INSTITUIÇÃO CREDENCIADA;;PRIVADA;SIM;CAPACITACAO DE FORNECEDORES;EQUIPAMENTOS LABORATORIAIS</v>
      </c>
      <c r="I3846" s="599" t="s">
        <v>1567</v>
      </c>
      <c r="J3846" s="600" t="str">
        <f t="shared" si="123"/>
        <v>DESPESA NÃO ADMITIDA COM RECURSOS DA CLÁUSULA DE P,D&amp;I, CONSIDERANDO O EXECUTOR E A QUALIFICAÇÃO DO PROJETO OU PROGRAMA</v>
      </c>
    </row>
    <row r="3847" spans="1:10" x14ac:dyDescent="0.3">
      <c r="A3847" s="597" t="s">
        <v>306</v>
      </c>
      <c r="B3847" s="597" t="s">
        <v>242</v>
      </c>
      <c r="C3847" s="597" t="s">
        <v>2354</v>
      </c>
      <c r="D3847" s="597" t="s">
        <v>251</v>
      </c>
      <c r="E3847" s="597" t="s">
        <v>3</v>
      </c>
      <c r="F3847" s="597" t="s">
        <v>1646</v>
      </c>
      <c r="G3847" s="597" t="s">
        <v>2052</v>
      </c>
      <c r="H3847" s="598" t="str">
        <f t="shared" si="122"/>
        <v>PROTÓTIPO OU UNIDADE PILOTO;INSTITUIÇÃO CREDENCIADA;;PRIVADA;SIM;CAPACITACAO DE FORNECEDORES;ESTUDOS DE VIABILIDADE TÉCNICA E ECONÔMICA</v>
      </c>
      <c r="I3847" s="599" t="s">
        <v>1567</v>
      </c>
      <c r="J3847" s="600" t="str">
        <f t="shared" si="123"/>
        <v>DESPESA NÃO ADMITIDA COM RECURSOS DA CLÁUSULA DE P,D&amp;I, CONSIDERANDO O EXECUTOR E A QUALIFICAÇÃO DO PROJETO OU PROGRAMA</v>
      </c>
    </row>
    <row r="3848" spans="1:10" x14ac:dyDescent="0.3">
      <c r="A3848" s="597" t="s">
        <v>306</v>
      </c>
      <c r="B3848" s="597" t="s">
        <v>242</v>
      </c>
      <c r="C3848" s="597" t="s">
        <v>2354</v>
      </c>
      <c r="D3848" s="597" t="s">
        <v>251</v>
      </c>
      <c r="E3848" s="597" t="s">
        <v>3</v>
      </c>
      <c r="F3848" s="597" t="s">
        <v>1646</v>
      </c>
      <c r="G3848" s="597" t="s">
        <v>2051</v>
      </c>
      <c r="H3848" s="598" t="str">
        <f t="shared" si="122"/>
        <v>PROTÓTIPO OU UNIDADE PILOTO;INSTITUIÇÃO CREDENCIADA;;PRIVADA;SIM;CAPACITACAO DE FORNECEDORES;SERVIÇOS - CABEÇA DE SÉRIE E LOTE PILOTO</v>
      </c>
      <c r="I3848" s="599" t="s">
        <v>1567</v>
      </c>
      <c r="J3848" s="600" t="str">
        <f t="shared" si="123"/>
        <v>DESPESA NÃO ADMITIDA COM RECURSOS DA CLÁUSULA DE P,D&amp;I, CONSIDERANDO O EXECUTOR E A QUALIFICAÇÃO DO PROJETO OU PROGRAMA</v>
      </c>
    </row>
    <row r="3849" spans="1:10" x14ac:dyDescent="0.3">
      <c r="A3849" s="597" t="s">
        <v>306</v>
      </c>
      <c r="B3849" s="597" t="s">
        <v>242</v>
      </c>
      <c r="C3849" s="597" t="s">
        <v>2354</v>
      </c>
      <c r="D3849" s="597" t="s">
        <v>251</v>
      </c>
      <c r="E3849" s="597" t="s">
        <v>3</v>
      </c>
      <c r="F3849" s="597" t="s">
        <v>1646</v>
      </c>
      <c r="G3849" s="597" t="s">
        <v>2054</v>
      </c>
      <c r="H3849" s="598" t="str">
        <f t="shared" si="122"/>
        <v>PROTÓTIPO OU UNIDADE PILOTO;INSTITUIÇÃO CREDENCIADA;;PRIVADA;SIM;CAPACITACAO DE FORNECEDORES;SERVIÇOS - OPERACIONALIZAÇÃO DE EQUIPAMENTOS</v>
      </c>
      <c r="I3849" s="599" t="s">
        <v>1567</v>
      </c>
      <c r="J3849" s="600" t="str">
        <f t="shared" si="123"/>
        <v>DESPESA NÃO ADMITIDA COM RECURSOS DA CLÁUSULA DE P,D&amp;I, CONSIDERANDO O EXECUTOR E A QUALIFICAÇÃO DO PROJETO OU PROGRAMA</v>
      </c>
    </row>
    <row r="3850" spans="1:10" x14ac:dyDescent="0.3">
      <c r="A3850" s="597" t="s">
        <v>306</v>
      </c>
      <c r="B3850" s="597" t="s">
        <v>242</v>
      </c>
      <c r="C3850" s="597" t="s">
        <v>2354</v>
      </c>
      <c r="D3850" s="597" t="s">
        <v>251</v>
      </c>
      <c r="E3850" s="597" t="s">
        <v>3</v>
      </c>
      <c r="F3850" s="597" t="s">
        <v>2362</v>
      </c>
      <c r="G3850" s="597" t="s">
        <v>2202</v>
      </c>
      <c r="H3850" s="598" t="str">
        <f t="shared" si="122"/>
        <v>PROTÓTIPO OU UNIDADE PILOTO;INSTITUIÇÃO CREDENCIADA;;PRIVADA;SIM;CUSTOS DIRETOS;NA</v>
      </c>
      <c r="I3850" s="599" t="s">
        <v>1575</v>
      </c>
      <c r="J3850" s="600" t="str">
        <f t="shared" si="123"/>
        <v/>
      </c>
    </row>
    <row r="3851" spans="1:10" x14ac:dyDescent="0.3">
      <c r="A3851" s="597" t="s">
        <v>306</v>
      </c>
      <c r="B3851" s="597" t="s">
        <v>242</v>
      </c>
      <c r="C3851" s="597" t="s">
        <v>2354</v>
      </c>
      <c r="D3851" s="597" t="s">
        <v>251</v>
      </c>
      <c r="E3851" s="597" t="s">
        <v>3</v>
      </c>
      <c r="F3851" s="597" t="s">
        <v>1643</v>
      </c>
      <c r="G3851" s="597" t="s">
        <v>2202</v>
      </c>
      <c r="H3851" s="598" t="str">
        <f t="shared" si="122"/>
        <v>PROTÓTIPO OU UNIDADE PILOTO;INSTITUIÇÃO CREDENCIADA;;PRIVADA;SIM;DIARIAS E AJUDA DE CUSTO;NA</v>
      </c>
      <c r="I3851" s="599" t="s">
        <v>1575</v>
      </c>
      <c r="J3851" s="600" t="str">
        <f t="shared" si="123"/>
        <v/>
      </c>
    </row>
    <row r="3852" spans="1:10" x14ac:dyDescent="0.3">
      <c r="A3852" s="597" t="s">
        <v>306</v>
      </c>
      <c r="B3852" s="597" t="s">
        <v>242</v>
      </c>
      <c r="C3852" s="597" t="s">
        <v>2354</v>
      </c>
      <c r="D3852" s="597" t="s">
        <v>251</v>
      </c>
      <c r="E3852" s="597" t="s">
        <v>3</v>
      </c>
      <c r="F3852" s="597" t="s">
        <v>1645</v>
      </c>
      <c r="G3852" s="597" t="s">
        <v>2361</v>
      </c>
      <c r="H3852" s="598" t="str">
        <f t="shared" si="122"/>
        <v>PROTÓTIPO OU UNIDADE PILOTO;INSTITUIÇÃO CREDENCIADA;;PRIVADA;SIM;EQUIPAMENTO E MATERIAL PERMANENTE;EQUIPAMENTO</v>
      </c>
      <c r="I3852" s="599" t="s">
        <v>1575</v>
      </c>
      <c r="J3852" s="600" t="str">
        <f t="shared" si="123"/>
        <v/>
      </c>
    </row>
    <row r="3853" spans="1:10" x14ac:dyDescent="0.3">
      <c r="A3853" s="597" t="s">
        <v>306</v>
      </c>
      <c r="B3853" s="597" t="s">
        <v>242</v>
      </c>
      <c r="C3853" s="597" t="s">
        <v>2354</v>
      </c>
      <c r="D3853" s="597" t="s">
        <v>251</v>
      </c>
      <c r="E3853" s="597" t="s">
        <v>3</v>
      </c>
      <c r="F3853" s="597" t="s">
        <v>1645</v>
      </c>
      <c r="G3853" s="597" t="s">
        <v>1248</v>
      </c>
      <c r="H3853" s="598" t="str">
        <f t="shared" si="122"/>
        <v>PROTÓTIPO OU UNIDADE PILOTO;INSTITUIÇÃO CREDENCIADA;;PRIVADA;SIM;EQUIPAMENTO E MATERIAL PERMANENTE;MATERIAL PERMANENTE</v>
      </c>
      <c r="I3853" s="599" t="s">
        <v>1575</v>
      </c>
      <c r="J3853" s="600" t="str">
        <f t="shared" si="123"/>
        <v/>
      </c>
    </row>
    <row r="3854" spans="1:10" x14ac:dyDescent="0.3">
      <c r="A3854" s="597" t="s">
        <v>306</v>
      </c>
      <c r="B3854" s="597" t="s">
        <v>242</v>
      </c>
      <c r="C3854" s="597" t="s">
        <v>2354</v>
      </c>
      <c r="D3854" s="597" t="s">
        <v>251</v>
      </c>
      <c r="E3854" s="597" t="s">
        <v>3</v>
      </c>
      <c r="F3854" s="597" t="s">
        <v>448</v>
      </c>
      <c r="G3854" s="597" t="s">
        <v>2062</v>
      </c>
      <c r="H3854" s="598" t="str">
        <f t="shared" si="122"/>
        <v>PROTÓTIPO OU UNIDADE PILOTO;INSTITUIÇÃO CREDENCIADA;;PRIVADA;SIM;EQUIPE;BOLSA - ALUNO DE GRADUAÇÃO OU PÓS-GRADUAÇÃO</v>
      </c>
      <c r="I3854" s="599" t="s">
        <v>1575</v>
      </c>
      <c r="J3854" s="600" t="str">
        <f t="shared" si="123"/>
        <v/>
      </c>
    </row>
    <row r="3855" spans="1:10" x14ac:dyDescent="0.3">
      <c r="A3855" s="597" t="s">
        <v>306</v>
      </c>
      <c r="B3855" s="597" t="s">
        <v>242</v>
      </c>
      <c r="C3855" s="597" t="s">
        <v>2354</v>
      </c>
      <c r="D3855" s="597" t="s">
        <v>251</v>
      </c>
      <c r="E3855" s="597" t="s">
        <v>3</v>
      </c>
      <c r="F3855" s="597" t="s">
        <v>448</v>
      </c>
      <c r="G3855" s="597" t="s">
        <v>2061</v>
      </c>
      <c r="H3855" s="598" t="str">
        <f t="shared" si="122"/>
        <v>PROTÓTIPO OU UNIDADE PILOTO;INSTITUIÇÃO CREDENCIADA;;PRIVADA;SIM;EQUIPE;BOLSA - DOCENTE OU PESQUISADOR DA INSTITUIÇÃO</v>
      </c>
      <c r="I3855" s="599" t="s">
        <v>1575</v>
      </c>
      <c r="J3855" s="600" t="str">
        <f t="shared" si="123"/>
        <v/>
      </c>
    </row>
    <row r="3856" spans="1:10" x14ac:dyDescent="0.3">
      <c r="A3856" s="597" t="s">
        <v>306</v>
      </c>
      <c r="B3856" s="597" t="s">
        <v>242</v>
      </c>
      <c r="C3856" s="597" t="s">
        <v>2354</v>
      </c>
      <c r="D3856" s="597" t="s">
        <v>251</v>
      </c>
      <c r="E3856" s="597" t="s">
        <v>3</v>
      </c>
      <c r="F3856" s="597" t="s">
        <v>448</v>
      </c>
      <c r="G3856" s="597" t="s">
        <v>2063</v>
      </c>
      <c r="H3856" s="598" t="str">
        <f t="shared" si="122"/>
        <v>PROTÓTIPO OU UNIDADE PILOTO;INSTITUIÇÃO CREDENCIADA;;PRIVADA;SIM;EQUIPE;BOLSA - PESQUISADOR VISITANTE</v>
      </c>
      <c r="I3856" s="599" t="s">
        <v>1575</v>
      </c>
      <c r="J3856" s="600" t="str">
        <f t="shared" si="123"/>
        <v/>
      </c>
    </row>
    <row r="3857" spans="1:10" x14ac:dyDescent="0.3">
      <c r="A3857" s="597" t="s">
        <v>306</v>
      </c>
      <c r="B3857" s="597" t="s">
        <v>242</v>
      </c>
      <c r="C3857" s="597" t="s">
        <v>2354</v>
      </c>
      <c r="D3857" s="597" t="s">
        <v>251</v>
      </c>
      <c r="E3857" s="597" t="s">
        <v>3</v>
      </c>
      <c r="F3857" s="597" t="s">
        <v>448</v>
      </c>
      <c r="G3857" s="597" t="s">
        <v>1641</v>
      </c>
      <c r="H3857" s="598" t="str">
        <f t="shared" si="122"/>
        <v>PROTÓTIPO OU UNIDADE PILOTO;INSTITUIÇÃO CREDENCIADA;;PRIVADA;SIM;EQUIPE;REMUNERAÇÃO DIRETA</v>
      </c>
      <c r="I3857" s="599" t="s">
        <v>1575</v>
      </c>
      <c r="J3857" s="600" t="str">
        <f t="shared" si="123"/>
        <v/>
      </c>
    </row>
    <row r="3858" spans="1:10" x14ac:dyDescent="0.3">
      <c r="A3858" s="597" t="s">
        <v>306</v>
      </c>
      <c r="B3858" s="597" t="s">
        <v>242</v>
      </c>
      <c r="C3858" s="597" t="s">
        <v>2354</v>
      </c>
      <c r="D3858" s="597" t="s">
        <v>251</v>
      </c>
      <c r="E3858" s="597" t="s">
        <v>3</v>
      </c>
      <c r="F3858" s="597" t="s">
        <v>1642</v>
      </c>
      <c r="G3858" s="597" t="s">
        <v>2202</v>
      </c>
      <c r="H3858" s="598" t="str">
        <f t="shared" si="122"/>
        <v>PROTÓTIPO OU UNIDADE PILOTO;INSTITUIÇÃO CREDENCIADA;;PRIVADA;SIM;MATERIAL DE CONSUMO;NA</v>
      </c>
      <c r="I3858" s="599" t="s">
        <v>1575</v>
      </c>
      <c r="J3858" s="600" t="str">
        <f t="shared" si="123"/>
        <v/>
      </c>
    </row>
    <row r="3859" spans="1:10" x14ac:dyDescent="0.3">
      <c r="A3859" s="597" t="s">
        <v>306</v>
      </c>
      <c r="B3859" s="597" t="s">
        <v>242</v>
      </c>
      <c r="C3859" s="597" t="s">
        <v>2354</v>
      </c>
      <c r="D3859" s="597" t="s">
        <v>251</v>
      </c>
      <c r="E3859" s="597" t="s">
        <v>3</v>
      </c>
      <c r="F3859" s="597" t="s">
        <v>1644</v>
      </c>
      <c r="G3859" s="597" t="s">
        <v>2066</v>
      </c>
      <c r="H3859" s="598" t="str">
        <f t="shared" si="122"/>
        <v>PROTÓTIPO OU UNIDADE PILOTO;INSTITUIÇÃO CREDENCIADA;;PRIVADA;SIM;OBRAS E INSTALACOES;AMPLIAÇÃO DE ÁREA DE EDIFICAÇÃO</v>
      </c>
      <c r="I3859" s="599" t="s">
        <v>1567</v>
      </c>
      <c r="J3859" s="600" t="str">
        <f t="shared" si="123"/>
        <v>DESPESA NÃO ADMITIDA COM RECURSOS DA CLÁUSULA DE P,D&amp;I, CONSIDERANDO O EXECUTOR E A QUALIFICAÇÃO DO PROJETO OU PROGRAMA</v>
      </c>
    </row>
    <row r="3860" spans="1:10" x14ac:dyDescent="0.3">
      <c r="A3860" s="597" t="s">
        <v>306</v>
      </c>
      <c r="B3860" s="597" t="s">
        <v>242</v>
      </c>
      <c r="C3860" s="597" t="s">
        <v>2354</v>
      </c>
      <c r="D3860" s="597" t="s">
        <v>251</v>
      </c>
      <c r="E3860" s="597" t="s">
        <v>3</v>
      </c>
      <c r="F3860" s="597" t="s">
        <v>1644</v>
      </c>
      <c r="G3860" s="597" t="s">
        <v>258</v>
      </c>
      <c r="H3860" s="598" t="str">
        <f t="shared" si="122"/>
        <v>PROTÓTIPO OU UNIDADE PILOTO;INSTITUIÇÃO CREDENCIADA;;PRIVADA;SIM;OBRAS E INSTALACOES;CONSTRUÇÃO DE NOVA EDIFICAÇÃO</v>
      </c>
      <c r="I3860" s="599" t="s">
        <v>1567</v>
      </c>
      <c r="J3860" s="600" t="str">
        <f t="shared" si="123"/>
        <v>DESPESA NÃO ADMITIDA COM RECURSOS DA CLÁUSULA DE P,D&amp;I, CONSIDERANDO O EXECUTOR E A QUALIFICAÇÃO DO PROJETO OU PROGRAMA</v>
      </c>
    </row>
    <row r="3861" spans="1:10" x14ac:dyDescent="0.3">
      <c r="A3861" s="597" t="s">
        <v>306</v>
      </c>
      <c r="B3861" s="597" t="s">
        <v>242</v>
      </c>
      <c r="C3861" s="597" t="s">
        <v>2354</v>
      </c>
      <c r="D3861" s="597" t="s">
        <v>251</v>
      </c>
      <c r="E3861" s="597" t="s">
        <v>3</v>
      </c>
      <c r="F3861" s="597" t="s">
        <v>1644</v>
      </c>
      <c r="G3861" s="597" t="s">
        <v>2067</v>
      </c>
      <c r="H3861" s="598" t="str">
        <f t="shared" si="122"/>
        <v>PROTÓTIPO OU UNIDADE PILOTO;INSTITUIÇÃO CREDENCIADA;;PRIVADA;SIM;OBRAS E INSTALACOES;PROJETO EXECUTIVO E ESTUDOS TÉCNICOS</v>
      </c>
      <c r="I3861" s="599" t="s">
        <v>1567</v>
      </c>
      <c r="J3861" s="600" t="str">
        <f t="shared" si="123"/>
        <v>DESPESA NÃO ADMITIDA COM RECURSOS DA CLÁUSULA DE P,D&amp;I, CONSIDERANDO O EXECUTOR E A QUALIFICAÇÃO DO PROJETO OU PROGRAMA</v>
      </c>
    </row>
    <row r="3862" spans="1:10" x14ac:dyDescent="0.3">
      <c r="A3862" s="597" t="s">
        <v>306</v>
      </c>
      <c r="B3862" s="597" t="s">
        <v>242</v>
      </c>
      <c r="C3862" s="597" t="s">
        <v>2354</v>
      </c>
      <c r="D3862" s="597" t="s">
        <v>251</v>
      </c>
      <c r="E3862" s="597" t="s">
        <v>3</v>
      </c>
      <c r="F3862" s="597" t="s">
        <v>1644</v>
      </c>
      <c r="G3862" s="597" t="s">
        <v>219</v>
      </c>
      <c r="H3862" s="598" t="str">
        <f t="shared" si="122"/>
        <v>PROTÓTIPO OU UNIDADE PILOTO;INSTITUIÇÃO CREDENCIADA;;PRIVADA;SIM;OBRAS E INSTALACOES;REFORMA DE EDIFICAÇÃO</v>
      </c>
      <c r="I3862" s="599" t="s">
        <v>1567</v>
      </c>
      <c r="J3862" s="600" t="str">
        <f t="shared" si="123"/>
        <v>DESPESA NÃO ADMITIDA COM RECURSOS DA CLÁUSULA DE P,D&amp;I, CONSIDERANDO O EXECUTOR E A QUALIFICAÇÃO DO PROJETO OU PROGRAMA</v>
      </c>
    </row>
    <row r="3863" spans="1:10" x14ac:dyDescent="0.3">
      <c r="A3863" s="597" t="s">
        <v>306</v>
      </c>
      <c r="B3863" s="597" t="s">
        <v>242</v>
      </c>
      <c r="C3863" s="597" t="s">
        <v>2354</v>
      </c>
      <c r="D3863" s="597" t="s">
        <v>251</v>
      </c>
      <c r="E3863" s="597" t="s">
        <v>3</v>
      </c>
      <c r="F3863" s="597" t="s">
        <v>1644</v>
      </c>
      <c r="G3863" s="597" t="s">
        <v>2065</v>
      </c>
      <c r="H3863" s="598" t="str">
        <f t="shared" si="122"/>
        <v>PROTÓTIPO OU UNIDADE PILOTO;INSTITUIÇÃO CREDENCIADA;;PRIVADA;SIM;OBRAS E INSTALACOES;SERVIÇO TÉCNICO DE APOIO - INFRAESTRUTURA</v>
      </c>
      <c r="I3863" s="599" t="s">
        <v>1575</v>
      </c>
      <c r="J3863" s="600" t="str">
        <f t="shared" si="123"/>
        <v/>
      </c>
    </row>
    <row r="3864" spans="1:10" x14ac:dyDescent="0.3">
      <c r="A3864" s="597" t="s">
        <v>306</v>
      </c>
      <c r="B3864" s="597" t="s">
        <v>242</v>
      </c>
      <c r="C3864" s="597" t="s">
        <v>2354</v>
      </c>
      <c r="D3864" s="597" t="s">
        <v>251</v>
      </c>
      <c r="E3864" s="597" t="s">
        <v>3</v>
      </c>
      <c r="F3864" s="597" t="s">
        <v>10</v>
      </c>
      <c r="G3864" s="597" t="s">
        <v>1649</v>
      </c>
      <c r="H3864" s="598" t="str">
        <f t="shared" si="122"/>
        <v>PROTÓTIPO OU UNIDADE PILOTO;INSTITUIÇÃO CREDENCIADA;;PRIVADA;SIM;OUTRAS DESPESAS;DESPESA DE IMPORTACAO</v>
      </c>
      <c r="I3864" s="599" t="s">
        <v>1575</v>
      </c>
      <c r="J3864" s="600" t="str">
        <f t="shared" si="123"/>
        <v/>
      </c>
    </row>
    <row r="3865" spans="1:10" x14ac:dyDescent="0.3">
      <c r="A3865" s="597" t="s">
        <v>306</v>
      </c>
      <c r="B3865" s="597" t="s">
        <v>242</v>
      </c>
      <c r="C3865" s="597" t="s">
        <v>2354</v>
      </c>
      <c r="D3865" s="597" t="s">
        <v>251</v>
      </c>
      <c r="E3865" s="597" t="s">
        <v>3</v>
      </c>
      <c r="F3865" s="597" t="s">
        <v>10</v>
      </c>
      <c r="G3865" s="597" t="s">
        <v>1650</v>
      </c>
      <c r="H3865" s="598" t="str">
        <f t="shared" si="122"/>
        <v>PROTÓTIPO OU UNIDADE PILOTO;INSTITUIÇÃO CREDENCIADA;;PRIVADA;SIM;OUTRAS DESPESAS;DESPESA OPERACIONAL E ADMINISTRATIVA</v>
      </c>
      <c r="I3865" s="599" t="s">
        <v>1575</v>
      </c>
      <c r="J3865" s="600" t="str">
        <f t="shared" si="123"/>
        <v/>
      </c>
    </row>
    <row r="3866" spans="1:10" x14ac:dyDescent="0.3">
      <c r="A3866" s="597" t="s">
        <v>306</v>
      </c>
      <c r="B3866" s="597" t="s">
        <v>242</v>
      </c>
      <c r="C3866" s="597" t="s">
        <v>2354</v>
      </c>
      <c r="D3866" s="597" t="s">
        <v>251</v>
      </c>
      <c r="E3866" s="597" t="s">
        <v>3</v>
      </c>
      <c r="F3866" s="597" t="s">
        <v>10</v>
      </c>
      <c r="G3866" s="597" t="s">
        <v>277</v>
      </c>
      <c r="H3866" s="598" t="str">
        <f t="shared" si="122"/>
        <v>PROTÓTIPO OU UNIDADE PILOTO;INSTITUIÇÃO CREDENCIADA;;PRIVADA;SIM;OUTRAS DESPESAS;RESSARCIMENTO DE CUSTOS INDIRETOS</v>
      </c>
      <c r="I3866" s="599" t="s">
        <v>1575</v>
      </c>
      <c r="J3866" s="600" t="str">
        <f t="shared" si="123"/>
        <v/>
      </c>
    </row>
    <row r="3867" spans="1:10" x14ac:dyDescent="0.3">
      <c r="A3867" s="597" t="s">
        <v>306</v>
      </c>
      <c r="B3867" s="597" t="s">
        <v>242</v>
      </c>
      <c r="C3867" s="597" t="s">
        <v>2354</v>
      </c>
      <c r="D3867" s="597" t="s">
        <v>251</v>
      </c>
      <c r="E3867" s="597" t="s">
        <v>3</v>
      </c>
      <c r="F3867" s="597" t="s">
        <v>317</v>
      </c>
      <c r="G3867" s="597" t="s">
        <v>2060</v>
      </c>
      <c r="H3867" s="598" t="str">
        <f t="shared" si="122"/>
        <v>PROTÓTIPO OU UNIDADE PILOTO;INSTITUIÇÃO CREDENCIADA;;PRIVADA;SIM;OUTROS BENS E DIREITOS;DADO GEOLÓGICO, GEOQUÍMICO OU GEOFÍSICO PÚBLICO</v>
      </c>
      <c r="I3867" s="599" t="s">
        <v>1575</v>
      </c>
      <c r="J3867" s="600" t="str">
        <f t="shared" si="123"/>
        <v/>
      </c>
    </row>
    <row r="3868" spans="1:10" x14ac:dyDescent="0.3">
      <c r="A3868" s="597" t="s">
        <v>306</v>
      </c>
      <c r="B3868" s="597" t="s">
        <v>242</v>
      </c>
      <c r="C3868" s="597" t="s">
        <v>2354</v>
      </c>
      <c r="D3868" s="597" t="s">
        <v>251</v>
      </c>
      <c r="E3868" s="597" t="s">
        <v>3</v>
      </c>
      <c r="F3868" s="597" t="s">
        <v>317</v>
      </c>
      <c r="G3868" s="597" t="s">
        <v>220</v>
      </c>
      <c r="H3868" s="598" t="str">
        <f t="shared" si="122"/>
        <v>PROTÓTIPO OU UNIDADE PILOTO;INSTITUIÇÃO CREDENCIADA;;PRIVADA;SIM;OUTROS BENS E DIREITOS;DADO NÃO REGULADO PELA ANP</v>
      </c>
      <c r="I3868" s="599" t="s">
        <v>1575</v>
      </c>
      <c r="J3868" s="600" t="str">
        <f t="shared" si="123"/>
        <v/>
      </c>
    </row>
    <row r="3869" spans="1:10" x14ac:dyDescent="0.3">
      <c r="A3869" s="597" t="s">
        <v>306</v>
      </c>
      <c r="B3869" s="597" t="s">
        <v>242</v>
      </c>
      <c r="C3869" s="597" t="s">
        <v>2354</v>
      </c>
      <c r="D3869" s="597" t="s">
        <v>251</v>
      </c>
      <c r="E3869" s="597" t="s">
        <v>3</v>
      </c>
      <c r="F3869" s="597" t="s">
        <v>317</v>
      </c>
      <c r="G3869" s="597" t="s">
        <v>215</v>
      </c>
      <c r="H3869" s="598" t="str">
        <f t="shared" si="122"/>
        <v>PROTÓTIPO OU UNIDADE PILOTO;INSTITUIÇÃO CREDENCIADA;;PRIVADA;SIM;OUTROS BENS E DIREITOS;MATERIAL BIBLIOGRÁFICO</v>
      </c>
      <c r="I3869" s="599" t="s">
        <v>1575</v>
      </c>
      <c r="J3869" s="600" t="str">
        <f t="shared" si="123"/>
        <v/>
      </c>
    </row>
    <row r="3870" spans="1:10" x14ac:dyDescent="0.3">
      <c r="A3870" s="597" t="s">
        <v>306</v>
      </c>
      <c r="B3870" s="597" t="s">
        <v>242</v>
      </c>
      <c r="C3870" s="597" t="s">
        <v>2354</v>
      </c>
      <c r="D3870" s="597" t="s">
        <v>251</v>
      </c>
      <c r="E3870" s="597" t="s">
        <v>3</v>
      </c>
      <c r="F3870" s="597" t="s">
        <v>317</v>
      </c>
      <c r="G3870" s="597" t="s">
        <v>2068</v>
      </c>
      <c r="H3870" s="598" t="str">
        <f t="shared" si="122"/>
        <v>PROTÓTIPO OU UNIDADE PILOTO;INSTITUIÇÃO CREDENCIADA;;PRIVADA;SIM;OUTROS BENS E DIREITOS;OUTRO (ESPECIFIQUE)</v>
      </c>
      <c r="I3870" s="599" t="s">
        <v>1575</v>
      </c>
      <c r="J3870" s="600" t="str">
        <f t="shared" si="123"/>
        <v/>
      </c>
    </row>
    <row r="3871" spans="1:10" x14ac:dyDescent="0.3">
      <c r="A3871" s="597" t="s">
        <v>306</v>
      </c>
      <c r="B3871" s="597" t="s">
        <v>242</v>
      </c>
      <c r="C3871" s="597" t="s">
        <v>2354</v>
      </c>
      <c r="D3871" s="597" t="s">
        <v>251</v>
      </c>
      <c r="E3871" s="597" t="s">
        <v>3</v>
      </c>
      <c r="F3871" s="597" t="s">
        <v>317</v>
      </c>
      <c r="G3871" s="597" t="s">
        <v>321</v>
      </c>
      <c r="H3871" s="598" t="str">
        <f t="shared" si="122"/>
        <v>PROTÓTIPO OU UNIDADE PILOTO;INSTITUIÇÃO CREDENCIADA;;PRIVADA;SIM;OUTROS BENS E DIREITOS;SOFTWARE</v>
      </c>
      <c r="I3871" s="599" t="s">
        <v>1575</v>
      </c>
      <c r="J3871" s="600" t="str">
        <f t="shared" si="123"/>
        <v/>
      </c>
    </row>
    <row r="3872" spans="1:10" x14ac:dyDescent="0.3">
      <c r="A3872" s="597" t="s">
        <v>306</v>
      </c>
      <c r="B3872" s="597" t="s">
        <v>242</v>
      </c>
      <c r="C3872" s="597" t="s">
        <v>2354</v>
      </c>
      <c r="D3872" s="597" t="s">
        <v>251</v>
      </c>
      <c r="E3872" s="597" t="s">
        <v>3</v>
      </c>
      <c r="F3872" s="597" t="s">
        <v>409</v>
      </c>
      <c r="G3872" s="597" t="s">
        <v>2202</v>
      </c>
      <c r="H3872" s="598" t="str">
        <f t="shared" si="122"/>
        <v>PROTÓTIPO OU UNIDADE PILOTO;INSTITUIÇÃO CREDENCIADA;;PRIVADA;SIM;PASSAGENS;NA</v>
      </c>
      <c r="I3872" s="599" t="s">
        <v>1575</v>
      </c>
      <c r="J3872" s="600" t="str">
        <f t="shared" si="123"/>
        <v/>
      </c>
    </row>
    <row r="3873" spans="1:10" x14ac:dyDescent="0.3">
      <c r="A3873" s="597" t="s">
        <v>306</v>
      </c>
      <c r="B3873" s="597" t="s">
        <v>242</v>
      </c>
      <c r="C3873" s="597" t="s">
        <v>2354</v>
      </c>
      <c r="D3873" s="597" t="s">
        <v>251</v>
      </c>
      <c r="E3873" s="597" t="s">
        <v>3</v>
      </c>
      <c r="F3873" s="597" t="s">
        <v>1705</v>
      </c>
      <c r="G3873" s="597" t="s">
        <v>2058</v>
      </c>
      <c r="H3873" s="598" t="str">
        <f t="shared" si="122"/>
        <v>PROTÓTIPO OU UNIDADE PILOTO;INSTITUIÇÃO CREDENCIADA;;PRIVADA;SIM;PROTOTIPO;MATERIAL OU COMPONENTE - PROTÓTIPO OU UNIDADE PILOTO</v>
      </c>
      <c r="I3873" s="599" t="s">
        <v>1575</v>
      </c>
      <c r="J3873" s="600" t="str">
        <f t="shared" si="123"/>
        <v/>
      </c>
    </row>
    <row r="3874" spans="1:10" x14ac:dyDescent="0.3">
      <c r="A3874" s="597" t="s">
        <v>306</v>
      </c>
      <c r="B3874" s="597" t="s">
        <v>242</v>
      </c>
      <c r="C3874" s="597" t="s">
        <v>2354</v>
      </c>
      <c r="D3874" s="597" t="s">
        <v>251</v>
      </c>
      <c r="E3874" s="597" t="s">
        <v>3</v>
      </c>
      <c r="F3874" s="597" t="s">
        <v>1705</v>
      </c>
      <c r="G3874" s="597" t="s">
        <v>2059</v>
      </c>
      <c r="H3874" s="598" t="str">
        <f t="shared" si="122"/>
        <v>PROTÓTIPO OU UNIDADE PILOTO;INSTITUIÇÃO CREDENCIADA;;PRIVADA;SIM;PROTOTIPO;SERVIÇO DE TERCEIRO - PROTÓTIPO OU UNIDADE PILOTO</v>
      </c>
      <c r="I3874" s="599" t="s">
        <v>1575</v>
      </c>
      <c r="J3874" s="600" t="str">
        <f t="shared" si="123"/>
        <v/>
      </c>
    </row>
    <row r="3875" spans="1:10" x14ac:dyDescent="0.3">
      <c r="A3875" s="597" t="s">
        <v>306</v>
      </c>
      <c r="B3875" s="597" t="s">
        <v>242</v>
      </c>
      <c r="C3875" s="597" t="s">
        <v>2354</v>
      </c>
      <c r="D3875" s="597" t="s">
        <v>251</v>
      </c>
      <c r="E3875" s="597" t="s">
        <v>3</v>
      </c>
      <c r="F3875" s="597" t="s">
        <v>303</v>
      </c>
      <c r="G3875" s="597" t="s">
        <v>1647</v>
      </c>
      <c r="H3875" s="598" t="str">
        <f t="shared" si="122"/>
        <v>PROTÓTIPO OU UNIDADE PILOTO;INSTITUIÇÃO CREDENCIADA;;PRIVADA;SIM;RECURSOS HUMANOS;BOLSA</v>
      </c>
      <c r="I3875" s="599" t="s">
        <v>1567</v>
      </c>
      <c r="J3875" s="600" t="str">
        <f t="shared" si="123"/>
        <v>DESPESA NÃO ADMITIDA COM RECURSOS DA CLÁUSULA DE P,D&amp;I, CONSIDERANDO O EXECUTOR E A QUALIFICAÇÃO DO PROJETO OU PROGRAMA</v>
      </c>
    </row>
    <row r="3876" spans="1:10" x14ac:dyDescent="0.3">
      <c r="A3876" s="597" t="s">
        <v>306</v>
      </c>
      <c r="B3876" s="597" t="s">
        <v>242</v>
      </c>
      <c r="C3876" s="597" t="s">
        <v>2354</v>
      </c>
      <c r="D3876" s="597" t="s">
        <v>251</v>
      </c>
      <c r="E3876" s="597" t="s">
        <v>3</v>
      </c>
      <c r="F3876" s="597" t="s">
        <v>303</v>
      </c>
      <c r="G3876" s="597" t="s">
        <v>270</v>
      </c>
      <c r="H3876" s="598" t="str">
        <f t="shared" si="122"/>
        <v>PROTÓTIPO OU UNIDADE PILOTO;INSTITUIÇÃO CREDENCIADA;;PRIVADA;SIM;RECURSOS HUMANOS;TAXA DE BANCADA</v>
      </c>
      <c r="I3876" s="599" t="s">
        <v>1567</v>
      </c>
      <c r="J3876" s="600" t="str">
        <f t="shared" si="123"/>
        <v>DESPESA NÃO ADMITIDA COM RECURSOS DA CLÁUSULA DE P,D&amp;I, CONSIDERANDO O EXECUTOR E A QUALIFICAÇÃO DO PROJETO OU PROGRAMA</v>
      </c>
    </row>
    <row r="3877" spans="1:10" x14ac:dyDescent="0.3">
      <c r="A3877" s="597" t="s">
        <v>306</v>
      </c>
      <c r="B3877" s="597" t="s">
        <v>242</v>
      </c>
      <c r="C3877" s="597" t="s">
        <v>2354</v>
      </c>
      <c r="D3877" s="597" t="s">
        <v>251</v>
      </c>
      <c r="E3877" s="597" t="s">
        <v>3</v>
      </c>
      <c r="F3877" s="597" t="s">
        <v>2357</v>
      </c>
      <c r="G3877" s="597" t="s">
        <v>232</v>
      </c>
      <c r="H3877" s="598" t="str">
        <f t="shared" si="122"/>
        <v>PROTÓTIPO OU UNIDADE PILOTO;INSTITUIÇÃO CREDENCIADA;;PRIVADA;SIM;SERVICOS;OUTRO SERVIÇO DE APOIO</v>
      </c>
      <c r="I3877" s="599" t="s">
        <v>1575</v>
      </c>
      <c r="J3877" s="600" t="str">
        <f t="shared" si="123"/>
        <v/>
      </c>
    </row>
    <row r="3878" spans="1:10" x14ac:dyDescent="0.3">
      <c r="A3878" s="597" t="s">
        <v>306</v>
      </c>
      <c r="B3878" s="597" t="s">
        <v>242</v>
      </c>
      <c r="C3878" s="597" t="s">
        <v>2354</v>
      </c>
      <c r="D3878" s="597" t="s">
        <v>251</v>
      </c>
      <c r="E3878" s="597" t="s">
        <v>3</v>
      </c>
      <c r="F3878" s="597" t="s">
        <v>2357</v>
      </c>
      <c r="G3878" s="597" t="s">
        <v>221</v>
      </c>
      <c r="H3878" s="598" t="str">
        <f t="shared" si="122"/>
        <v>PROTÓTIPO OU UNIDADE PILOTO;INSTITUIÇÃO CREDENCIADA;;PRIVADA;SIM;SERVICOS;PERFURAÇÃO DE POÇO ESTRATIGRÁFICO</v>
      </c>
      <c r="I3878" s="599" t="s">
        <v>1567</v>
      </c>
      <c r="J3878" s="600" t="str">
        <f t="shared" si="123"/>
        <v>DESPESA NÃO ADMITIDA COM RECURSOS DA CLÁUSULA DE P,D&amp;I, CONSIDERANDO O EXECUTOR E A QUALIFICAÇÃO DO PROJETO OU PROGRAMA</v>
      </c>
    </row>
    <row r="3879" spans="1:10" x14ac:dyDescent="0.3">
      <c r="A3879" s="597" t="s">
        <v>306</v>
      </c>
      <c r="B3879" s="597" t="s">
        <v>242</v>
      </c>
      <c r="C3879" s="597" t="s">
        <v>2354</v>
      </c>
      <c r="D3879" s="597" t="s">
        <v>251</v>
      </c>
      <c r="E3879" s="597" t="s">
        <v>3</v>
      </c>
      <c r="F3879" s="597" t="s">
        <v>2357</v>
      </c>
      <c r="G3879" s="597" t="s">
        <v>2055</v>
      </c>
      <c r="H3879" s="598" t="str">
        <f t="shared" si="122"/>
        <v>PROTÓTIPO OU UNIDADE PILOTO;INSTITUIÇÃO CREDENCIADA;;PRIVADA;SIM;SERVICOS;SERVIÇO DE APOIO PARA AQUISIÇÃO DE DADOS</v>
      </c>
      <c r="I3879" s="599" t="s">
        <v>1567</v>
      </c>
      <c r="J3879" s="600" t="str">
        <f t="shared" si="123"/>
        <v>DESPESA NÃO ADMITIDA COM RECURSOS DA CLÁUSULA DE P,D&amp;I, CONSIDERANDO O EXECUTOR E A QUALIFICAÇÃO DO PROJETO OU PROGRAMA</v>
      </c>
    </row>
    <row r="3880" spans="1:10" x14ac:dyDescent="0.3">
      <c r="A3880" s="597" t="s">
        <v>306</v>
      </c>
      <c r="B3880" s="597" t="s">
        <v>242</v>
      </c>
      <c r="C3880" s="597" t="s">
        <v>2354</v>
      </c>
      <c r="D3880" s="597" t="s">
        <v>251</v>
      </c>
      <c r="E3880" s="597" t="s">
        <v>3</v>
      </c>
      <c r="F3880" s="597" t="s">
        <v>2357</v>
      </c>
      <c r="G3880" s="597" t="s">
        <v>230</v>
      </c>
      <c r="H3880" s="598" t="str">
        <f t="shared" si="122"/>
        <v>PROTÓTIPO OU UNIDADE PILOTO;INSTITUIÇÃO CREDENCIADA;;PRIVADA;SIM;SERVICOS;SERVIÇO DE EDITORAÇÃO E IMPRESSÃO</v>
      </c>
      <c r="I3880" s="599" t="s">
        <v>1575</v>
      </c>
      <c r="J3880" s="600" t="str">
        <f t="shared" si="123"/>
        <v/>
      </c>
    </row>
    <row r="3881" spans="1:10" x14ac:dyDescent="0.3">
      <c r="A3881" s="597" t="s">
        <v>306</v>
      </c>
      <c r="B3881" s="597" t="s">
        <v>242</v>
      </c>
      <c r="C3881" s="597" t="s">
        <v>2354</v>
      </c>
      <c r="D3881" s="597" t="s">
        <v>251</v>
      </c>
      <c r="E3881" s="597" t="s">
        <v>3</v>
      </c>
      <c r="F3881" s="597" t="s">
        <v>2357</v>
      </c>
      <c r="G3881" s="597" t="s">
        <v>231</v>
      </c>
      <c r="H3881" s="598" t="str">
        <f t="shared" si="122"/>
        <v>PROTÓTIPO OU UNIDADE PILOTO;INSTITUIÇÃO CREDENCIADA;;PRIVADA;SIM;SERVICOS;SERVIÇO DE LOCOMOÇÃO E TRANSPORTE</v>
      </c>
      <c r="I3881" s="599" t="s">
        <v>1575</v>
      </c>
      <c r="J3881" s="600" t="str">
        <f t="shared" si="123"/>
        <v/>
      </c>
    </row>
    <row r="3882" spans="1:10" x14ac:dyDescent="0.3">
      <c r="A3882" s="597" t="s">
        <v>306</v>
      </c>
      <c r="B3882" s="597" t="s">
        <v>242</v>
      </c>
      <c r="C3882" s="597" t="s">
        <v>2354</v>
      </c>
      <c r="D3882" s="597" t="s">
        <v>251</v>
      </c>
      <c r="E3882" s="597" t="s">
        <v>3</v>
      </c>
      <c r="F3882" s="597" t="s">
        <v>2357</v>
      </c>
      <c r="G3882" s="597" t="s">
        <v>2358</v>
      </c>
      <c r="H3882" s="598" t="str">
        <f t="shared" si="122"/>
        <v>PROTÓTIPO OU UNIDADE PILOTO;INSTITUIÇÃO CREDENCIADA;;PRIVADA;SIM;SERVICOS;SERVIÇO DE MANUTENÇÃO</v>
      </c>
      <c r="I3882" s="599" t="s">
        <v>1575</v>
      </c>
      <c r="J3882" s="600" t="str">
        <f t="shared" si="123"/>
        <v/>
      </c>
    </row>
    <row r="3883" spans="1:10" x14ac:dyDescent="0.3">
      <c r="A3883" s="597" t="s">
        <v>306</v>
      </c>
      <c r="B3883" s="597" t="s">
        <v>242</v>
      </c>
      <c r="C3883" s="597" t="s">
        <v>2354</v>
      </c>
      <c r="D3883" s="597" t="s">
        <v>251</v>
      </c>
      <c r="E3883" s="597" t="s">
        <v>3</v>
      </c>
      <c r="F3883" s="597" t="s">
        <v>2357</v>
      </c>
      <c r="G3883" s="597" t="s">
        <v>2399</v>
      </c>
      <c r="H3883" s="598" t="str">
        <f t="shared" si="122"/>
        <v>PROTÓTIPO OU UNIDADE PILOTO;INSTITUIÇÃO CREDENCIADA;;PRIVADA;SIM;SERVICOS;SERVIÇO TÉCNICO ESPECIALIZADO</v>
      </c>
      <c r="I3883" s="599" t="s">
        <v>1575</v>
      </c>
      <c r="J3883" s="600" t="str">
        <f t="shared" si="123"/>
        <v/>
      </c>
    </row>
    <row r="3884" spans="1:10" x14ac:dyDescent="0.3">
      <c r="A3884" s="597" t="s">
        <v>306</v>
      </c>
      <c r="B3884" s="597" t="s">
        <v>242</v>
      </c>
      <c r="C3884" s="597" t="s">
        <v>2354</v>
      </c>
      <c r="D3884" s="597" t="s">
        <v>251</v>
      </c>
      <c r="E3884" s="597" t="s">
        <v>3</v>
      </c>
      <c r="F3884" s="597" t="s">
        <v>2357</v>
      </c>
      <c r="G3884" s="597" t="s">
        <v>2359</v>
      </c>
      <c r="H3884" s="598" t="str">
        <f t="shared" si="122"/>
        <v>PROTÓTIPO OU UNIDADE PILOTO;INSTITUIÇÃO CREDENCIADA;;PRIVADA;SIM;SERVICOS;SERVIÇOS COMPUTACIONAIS</v>
      </c>
      <c r="I3884" s="599" t="s">
        <v>1575</v>
      </c>
      <c r="J3884" s="600" t="str">
        <f t="shared" si="123"/>
        <v/>
      </c>
    </row>
    <row r="3885" spans="1:10" x14ac:dyDescent="0.3">
      <c r="A3885" s="597" t="s">
        <v>306</v>
      </c>
      <c r="B3885" s="597" t="s">
        <v>242</v>
      </c>
      <c r="C3885" s="597" t="s">
        <v>2354</v>
      </c>
      <c r="D3885" s="597" t="s">
        <v>251</v>
      </c>
      <c r="E3885" s="597" t="s">
        <v>3</v>
      </c>
      <c r="F3885" s="597" t="s">
        <v>2357</v>
      </c>
      <c r="G3885" s="597" t="s">
        <v>229</v>
      </c>
      <c r="H3885" s="598" t="str">
        <f t="shared" si="122"/>
        <v>PROTÓTIPO OU UNIDADE PILOTO;INSTITUIÇÃO CREDENCIADA;;PRIVADA;SIM;SERVICOS;TAXA DE INSCRIÇÃO EM CONGRESSO OU EVENTO</v>
      </c>
      <c r="I3885" s="599" t="s">
        <v>1575</v>
      </c>
      <c r="J3885" s="600" t="str">
        <f t="shared" si="123"/>
        <v/>
      </c>
    </row>
    <row r="3886" spans="1:10" x14ac:dyDescent="0.3">
      <c r="A3886" s="597" t="s">
        <v>306</v>
      </c>
      <c r="B3886" s="597" t="s">
        <v>242</v>
      </c>
      <c r="C3886" s="597" t="s">
        <v>2354</v>
      </c>
      <c r="D3886" s="597" t="s">
        <v>251</v>
      </c>
      <c r="E3886" s="597" t="s">
        <v>3</v>
      </c>
      <c r="F3886" s="597" t="s">
        <v>2360</v>
      </c>
      <c r="G3886" s="597" t="s">
        <v>2064</v>
      </c>
      <c r="H3886" s="598" t="str">
        <f t="shared" si="122"/>
        <v>PROTÓTIPO OU UNIDADE PILOTO;INSTITUIÇÃO CREDENCIADA;;PRIVADA;SIM;SERVICOS - TIB;SERVIÇO DE TIB</v>
      </c>
      <c r="I3886" s="599" t="s">
        <v>1567</v>
      </c>
      <c r="J3886" s="600" t="str">
        <f t="shared" si="123"/>
        <v>DESPESA NÃO ADMITIDA COM RECURSOS DA CLÁUSULA DE P,D&amp;I, CONSIDERANDO O EXECUTOR E A QUALIFICAÇÃO DO PROJETO OU PROGRAMA</v>
      </c>
    </row>
    <row r="3887" spans="1:10" x14ac:dyDescent="0.3">
      <c r="A3887" s="597" t="s">
        <v>306</v>
      </c>
      <c r="B3887" s="597" t="s">
        <v>242</v>
      </c>
      <c r="C3887" s="597" t="s">
        <v>2354</v>
      </c>
      <c r="D3887" s="597" t="s">
        <v>251</v>
      </c>
      <c r="E3887" s="597" t="s">
        <v>3</v>
      </c>
      <c r="F3887" s="597" t="s">
        <v>2360</v>
      </c>
      <c r="G3887" s="597" t="s">
        <v>2057</v>
      </c>
      <c r="H3887" s="598" t="str">
        <f t="shared" si="122"/>
        <v>PROTÓTIPO OU UNIDADE PILOTO;INSTITUIÇÃO CREDENCIADA;;PRIVADA;SIM;SERVICOS - TIB;SERVIÇO DE TREINAMENTO, SUPORTE E QUALIFICAÇÃO</v>
      </c>
      <c r="I3887" s="599" t="s">
        <v>1567</v>
      </c>
      <c r="J3887" s="600" t="str">
        <f t="shared" si="123"/>
        <v>DESPESA NÃO ADMITIDA COM RECURSOS DA CLÁUSULA DE P,D&amp;I, CONSIDERANDO O EXECUTOR E A QUALIFICAÇÃO DO PROJETO OU PROGRAMA</v>
      </c>
    </row>
    <row r="3888" spans="1:10" x14ac:dyDescent="0.3">
      <c r="A3888" s="597" t="s">
        <v>306</v>
      </c>
      <c r="B3888" s="597" t="s">
        <v>242</v>
      </c>
      <c r="C3888" s="597" t="s">
        <v>2354</v>
      </c>
      <c r="D3888" s="597" t="s">
        <v>251</v>
      </c>
      <c r="E3888" s="597" t="s">
        <v>3</v>
      </c>
      <c r="F3888" s="597" t="s">
        <v>2360</v>
      </c>
      <c r="G3888" s="597" t="s">
        <v>2056</v>
      </c>
      <c r="H3888" s="598" t="str">
        <f t="shared" si="122"/>
        <v>PROTÓTIPO OU UNIDADE PILOTO;INSTITUIÇÃO CREDENCIADA;;PRIVADA;SIM;SERVICOS - TIB;SERVIÇO ESPECIALIZADO PARA TIB - NORMALIZAÇÃO</v>
      </c>
      <c r="I3888" s="599" t="s">
        <v>1567</v>
      </c>
      <c r="J3888" s="600" t="str">
        <f t="shared" si="123"/>
        <v>DESPESA NÃO ADMITIDA COM RECURSOS DA CLÁUSULA DE P,D&amp;I, CONSIDERANDO O EXECUTOR E A QUALIFICAÇÃO DO PROJETO OU PROGRAMA</v>
      </c>
    </row>
    <row r="3889" spans="1:10" x14ac:dyDescent="0.3">
      <c r="A3889" s="597" t="s">
        <v>306</v>
      </c>
      <c r="B3889" s="597" t="s">
        <v>242</v>
      </c>
      <c r="C3889" s="597" t="s">
        <v>2354</v>
      </c>
      <c r="D3889" s="597" t="s">
        <v>251</v>
      </c>
      <c r="E3889" s="597" t="s">
        <v>3</v>
      </c>
      <c r="F3889" s="597" t="s">
        <v>1648</v>
      </c>
      <c r="G3889" s="597" t="s">
        <v>2202</v>
      </c>
      <c r="H3889" s="598" t="str">
        <f t="shared" si="122"/>
        <v>PROTÓTIPO OU UNIDADE PILOTO;INSTITUIÇÃO CREDENCIADA;;PRIVADA;SIM;TESTES OPERACIONAIS;NA</v>
      </c>
      <c r="I3889" s="599" t="s">
        <v>1567</v>
      </c>
      <c r="J3889" s="600" t="str">
        <f t="shared" si="123"/>
        <v>DESPESA NÃO ADMITIDA COM RECURSOS DA CLÁUSULA DE P,D&amp;I, CONSIDERANDO O EXECUTOR E A QUALIFICAÇÃO DO PROJETO OU PROGRAMA</v>
      </c>
    </row>
    <row r="3890" spans="1:10" x14ac:dyDescent="0.3">
      <c r="A3890" s="597" t="s">
        <v>306</v>
      </c>
      <c r="B3890" s="597" t="s">
        <v>242</v>
      </c>
      <c r="C3890" s="597" t="s">
        <v>2354</v>
      </c>
      <c r="D3890" s="597" t="s">
        <v>251</v>
      </c>
      <c r="E3890" s="597" t="s">
        <v>3</v>
      </c>
      <c r="F3890" s="597" t="s">
        <v>281</v>
      </c>
      <c r="G3890" s="597" t="s">
        <v>2202</v>
      </c>
      <c r="H3890" s="598" t="str">
        <f t="shared" si="122"/>
        <v>PROTÓTIPO OU UNIDADE PILOTO;INSTITUIÇÃO CREDENCIADA;;PRIVADA;SIM;TRIBUTOS;NA</v>
      </c>
      <c r="I3890" s="599" t="s">
        <v>1575</v>
      </c>
      <c r="J3890" s="600" t="str">
        <f t="shared" si="123"/>
        <v/>
      </c>
    </row>
    <row r="3891" spans="1:10" x14ac:dyDescent="0.3">
      <c r="A3891" s="597" t="s">
        <v>306</v>
      </c>
      <c r="B3891" s="597" t="s">
        <v>242</v>
      </c>
      <c r="C3891" s="597" t="s">
        <v>2354</v>
      </c>
      <c r="D3891" s="597" t="s">
        <v>250</v>
      </c>
      <c r="E3891" s="597" t="s">
        <v>2354</v>
      </c>
      <c r="F3891" s="597" t="s">
        <v>1646</v>
      </c>
      <c r="G3891" s="597" t="s">
        <v>2050</v>
      </c>
      <c r="H3891" s="598" t="str">
        <f t="shared" ref="H3891:H3953" si="124">CONCATENATE(A3891,$H$2,B3891,$H$2,C3891,$H$2,D3891,$H$2,E3891,$H$2,F3891,$H$2,G3891)</f>
        <v>PROTÓTIPO OU UNIDADE PILOTO;INSTITUIÇÃO CREDENCIADA;;PÚBLICA;;CAPACITACAO DE FORNECEDORES;BENS E MATERIAIS - CABEÇA DE SÉRIE E LOTE PILOTO</v>
      </c>
      <c r="I3891" s="599" t="s">
        <v>1567</v>
      </c>
      <c r="J3891" s="600" t="str">
        <f t="shared" ref="J3891:J3953" si="125">IF(I3891="N",J$3,"")</f>
        <v>DESPESA NÃO ADMITIDA COM RECURSOS DA CLÁUSULA DE P,D&amp;I, CONSIDERANDO O EXECUTOR E A QUALIFICAÇÃO DO PROJETO OU PROGRAMA</v>
      </c>
    </row>
    <row r="3892" spans="1:10" x14ac:dyDescent="0.3">
      <c r="A3892" s="597" t="s">
        <v>306</v>
      </c>
      <c r="B3892" s="597" t="s">
        <v>242</v>
      </c>
      <c r="C3892" s="597" t="s">
        <v>2354</v>
      </c>
      <c r="D3892" s="597" t="s">
        <v>250</v>
      </c>
      <c r="E3892" s="597" t="s">
        <v>2354</v>
      </c>
      <c r="F3892" s="597" t="s">
        <v>1646</v>
      </c>
      <c r="G3892" s="597" t="s">
        <v>2053</v>
      </c>
      <c r="H3892" s="598" t="str">
        <f t="shared" si="124"/>
        <v>PROTÓTIPO OU UNIDADE PILOTO;INSTITUIÇÃO CREDENCIADA;;PÚBLICA;;CAPACITACAO DE FORNECEDORES;EQUIPAMENTOS E MATERIAIS - PRIMEIRO LOTE</v>
      </c>
      <c r="I3892" s="599" t="s">
        <v>1567</v>
      </c>
      <c r="J3892" s="600" t="str">
        <f t="shared" si="125"/>
        <v>DESPESA NÃO ADMITIDA COM RECURSOS DA CLÁUSULA DE P,D&amp;I, CONSIDERANDO O EXECUTOR E A QUALIFICAÇÃO DO PROJETO OU PROGRAMA</v>
      </c>
    </row>
    <row r="3893" spans="1:10" x14ac:dyDescent="0.3">
      <c r="A3893" s="597" t="s">
        <v>306</v>
      </c>
      <c r="B3893" s="597" t="s">
        <v>242</v>
      </c>
      <c r="C3893" s="597" t="s">
        <v>2354</v>
      </c>
      <c r="D3893" s="597" t="s">
        <v>250</v>
      </c>
      <c r="E3893" s="597" t="s">
        <v>2354</v>
      </c>
      <c r="F3893" s="597" t="s">
        <v>1646</v>
      </c>
      <c r="G3893" s="597" t="s">
        <v>260</v>
      </c>
      <c r="H3893" s="598" t="str">
        <f t="shared" si="124"/>
        <v>PROTÓTIPO OU UNIDADE PILOTO;INSTITUIÇÃO CREDENCIADA;;PÚBLICA;;CAPACITACAO DE FORNECEDORES;EQUIPAMENTOS LABORATORIAIS</v>
      </c>
      <c r="I3893" s="599" t="s">
        <v>1567</v>
      </c>
      <c r="J3893" s="600" t="str">
        <f t="shared" si="125"/>
        <v>DESPESA NÃO ADMITIDA COM RECURSOS DA CLÁUSULA DE P,D&amp;I, CONSIDERANDO O EXECUTOR E A QUALIFICAÇÃO DO PROJETO OU PROGRAMA</v>
      </c>
    </row>
    <row r="3894" spans="1:10" x14ac:dyDescent="0.3">
      <c r="A3894" s="597" t="s">
        <v>306</v>
      </c>
      <c r="B3894" s="597" t="s">
        <v>242</v>
      </c>
      <c r="C3894" s="597" t="s">
        <v>2354</v>
      </c>
      <c r="D3894" s="597" t="s">
        <v>250</v>
      </c>
      <c r="E3894" s="597" t="s">
        <v>2354</v>
      </c>
      <c r="F3894" s="597" t="s">
        <v>1646</v>
      </c>
      <c r="G3894" s="597" t="s">
        <v>2052</v>
      </c>
      <c r="H3894" s="598" t="str">
        <f t="shared" si="124"/>
        <v>PROTÓTIPO OU UNIDADE PILOTO;INSTITUIÇÃO CREDENCIADA;;PÚBLICA;;CAPACITACAO DE FORNECEDORES;ESTUDOS DE VIABILIDADE TÉCNICA E ECONÔMICA</v>
      </c>
      <c r="I3894" s="599" t="s">
        <v>1567</v>
      </c>
      <c r="J3894" s="600" t="str">
        <f t="shared" si="125"/>
        <v>DESPESA NÃO ADMITIDA COM RECURSOS DA CLÁUSULA DE P,D&amp;I, CONSIDERANDO O EXECUTOR E A QUALIFICAÇÃO DO PROJETO OU PROGRAMA</v>
      </c>
    </row>
    <row r="3895" spans="1:10" x14ac:dyDescent="0.3">
      <c r="A3895" s="597" t="s">
        <v>306</v>
      </c>
      <c r="B3895" s="597" t="s">
        <v>242</v>
      </c>
      <c r="C3895" s="597" t="s">
        <v>2354</v>
      </c>
      <c r="D3895" s="597" t="s">
        <v>250</v>
      </c>
      <c r="E3895" s="597" t="s">
        <v>2354</v>
      </c>
      <c r="F3895" s="597" t="s">
        <v>1646</v>
      </c>
      <c r="G3895" s="597" t="s">
        <v>2051</v>
      </c>
      <c r="H3895" s="598" t="str">
        <f t="shared" si="124"/>
        <v>PROTÓTIPO OU UNIDADE PILOTO;INSTITUIÇÃO CREDENCIADA;;PÚBLICA;;CAPACITACAO DE FORNECEDORES;SERVIÇOS - CABEÇA DE SÉRIE E LOTE PILOTO</v>
      </c>
      <c r="I3895" s="599" t="s">
        <v>1567</v>
      </c>
      <c r="J3895" s="600" t="str">
        <f t="shared" si="125"/>
        <v>DESPESA NÃO ADMITIDA COM RECURSOS DA CLÁUSULA DE P,D&amp;I, CONSIDERANDO O EXECUTOR E A QUALIFICAÇÃO DO PROJETO OU PROGRAMA</v>
      </c>
    </row>
    <row r="3896" spans="1:10" x14ac:dyDescent="0.3">
      <c r="A3896" s="597" t="s">
        <v>306</v>
      </c>
      <c r="B3896" s="597" t="s">
        <v>242</v>
      </c>
      <c r="C3896" s="597" t="s">
        <v>2354</v>
      </c>
      <c r="D3896" s="597" t="s">
        <v>250</v>
      </c>
      <c r="E3896" s="597" t="s">
        <v>2354</v>
      </c>
      <c r="F3896" s="597" t="s">
        <v>1646</v>
      </c>
      <c r="G3896" s="597" t="s">
        <v>2054</v>
      </c>
      <c r="H3896" s="598" t="str">
        <f t="shared" si="124"/>
        <v>PROTÓTIPO OU UNIDADE PILOTO;INSTITUIÇÃO CREDENCIADA;;PÚBLICA;;CAPACITACAO DE FORNECEDORES;SERVIÇOS - OPERACIONALIZAÇÃO DE EQUIPAMENTOS</v>
      </c>
      <c r="I3896" s="599" t="s">
        <v>1567</v>
      </c>
      <c r="J3896" s="600" t="str">
        <f t="shared" si="125"/>
        <v>DESPESA NÃO ADMITIDA COM RECURSOS DA CLÁUSULA DE P,D&amp;I, CONSIDERANDO O EXECUTOR E A QUALIFICAÇÃO DO PROJETO OU PROGRAMA</v>
      </c>
    </row>
    <row r="3897" spans="1:10" x14ac:dyDescent="0.3">
      <c r="A3897" s="597" t="s">
        <v>306</v>
      </c>
      <c r="B3897" s="597" t="s">
        <v>242</v>
      </c>
      <c r="C3897" s="597" t="s">
        <v>2354</v>
      </c>
      <c r="D3897" s="597" t="s">
        <v>250</v>
      </c>
      <c r="E3897" s="597" t="s">
        <v>2354</v>
      </c>
      <c r="F3897" s="597" t="s">
        <v>2362</v>
      </c>
      <c r="G3897" s="597" t="s">
        <v>2202</v>
      </c>
      <c r="H3897" s="598" t="str">
        <f t="shared" si="124"/>
        <v>PROTÓTIPO OU UNIDADE PILOTO;INSTITUIÇÃO CREDENCIADA;;PÚBLICA;;CUSTOS DIRETOS;NA</v>
      </c>
      <c r="I3897" s="599" t="s">
        <v>1575</v>
      </c>
      <c r="J3897" s="600" t="str">
        <f t="shared" si="125"/>
        <v/>
      </c>
    </row>
    <row r="3898" spans="1:10" x14ac:dyDescent="0.3">
      <c r="A3898" s="597" t="s">
        <v>306</v>
      </c>
      <c r="B3898" s="597" t="s">
        <v>242</v>
      </c>
      <c r="C3898" s="597" t="s">
        <v>2354</v>
      </c>
      <c r="D3898" s="597" t="s">
        <v>250</v>
      </c>
      <c r="E3898" s="597" t="s">
        <v>2354</v>
      </c>
      <c r="F3898" s="597" t="s">
        <v>1643</v>
      </c>
      <c r="G3898" s="597" t="s">
        <v>2202</v>
      </c>
      <c r="H3898" s="598" t="str">
        <f t="shared" si="124"/>
        <v>PROTÓTIPO OU UNIDADE PILOTO;INSTITUIÇÃO CREDENCIADA;;PÚBLICA;;DIARIAS E AJUDA DE CUSTO;NA</v>
      </c>
      <c r="I3898" s="599" t="s">
        <v>1575</v>
      </c>
      <c r="J3898" s="600" t="str">
        <f t="shared" si="125"/>
        <v/>
      </c>
    </row>
    <row r="3899" spans="1:10" x14ac:dyDescent="0.3">
      <c r="A3899" s="597" t="s">
        <v>306</v>
      </c>
      <c r="B3899" s="597" t="s">
        <v>242</v>
      </c>
      <c r="C3899" s="597" t="s">
        <v>2354</v>
      </c>
      <c r="D3899" s="597" t="s">
        <v>250</v>
      </c>
      <c r="E3899" s="597" t="s">
        <v>2354</v>
      </c>
      <c r="F3899" s="597" t="s">
        <v>1645</v>
      </c>
      <c r="G3899" s="597" t="s">
        <v>2361</v>
      </c>
      <c r="H3899" s="598" t="str">
        <f t="shared" si="124"/>
        <v>PROTÓTIPO OU UNIDADE PILOTO;INSTITUIÇÃO CREDENCIADA;;PÚBLICA;;EQUIPAMENTO E MATERIAL PERMANENTE;EQUIPAMENTO</v>
      </c>
      <c r="I3899" s="599" t="s">
        <v>1575</v>
      </c>
      <c r="J3899" s="600" t="str">
        <f t="shared" si="125"/>
        <v/>
      </c>
    </row>
    <row r="3900" spans="1:10" x14ac:dyDescent="0.3">
      <c r="A3900" s="597" t="s">
        <v>306</v>
      </c>
      <c r="B3900" s="597" t="s">
        <v>242</v>
      </c>
      <c r="C3900" s="597" t="s">
        <v>2354</v>
      </c>
      <c r="D3900" s="597" t="s">
        <v>250</v>
      </c>
      <c r="E3900" s="597" t="s">
        <v>2354</v>
      </c>
      <c r="F3900" s="597" t="s">
        <v>1645</v>
      </c>
      <c r="G3900" s="597" t="s">
        <v>1248</v>
      </c>
      <c r="H3900" s="598" t="str">
        <f t="shared" si="124"/>
        <v>PROTÓTIPO OU UNIDADE PILOTO;INSTITUIÇÃO CREDENCIADA;;PÚBLICA;;EQUIPAMENTO E MATERIAL PERMANENTE;MATERIAL PERMANENTE</v>
      </c>
      <c r="I3900" s="599" t="s">
        <v>1575</v>
      </c>
      <c r="J3900" s="600" t="str">
        <f t="shared" si="125"/>
        <v/>
      </c>
    </row>
    <row r="3901" spans="1:10" x14ac:dyDescent="0.3">
      <c r="A3901" s="597" t="s">
        <v>306</v>
      </c>
      <c r="B3901" s="597" t="s">
        <v>242</v>
      </c>
      <c r="C3901" s="597" t="s">
        <v>2354</v>
      </c>
      <c r="D3901" s="597" t="s">
        <v>250</v>
      </c>
      <c r="E3901" s="597" t="s">
        <v>2354</v>
      </c>
      <c r="F3901" s="597" t="s">
        <v>448</v>
      </c>
      <c r="G3901" s="597" t="s">
        <v>2062</v>
      </c>
      <c r="H3901" s="598" t="str">
        <f t="shared" si="124"/>
        <v>PROTÓTIPO OU UNIDADE PILOTO;INSTITUIÇÃO CREDENCIADA;;PÚBLICA;;EQUIPE;BOLSA - ALUNO DE GRADUAÇÃO OU PÓS-GRADUAÇÃO</v>
      </c>
      <c r="I3901" s="599" t="s">
        <v>1575</v>
      </c>
      <c r="J3901" s="600" t="str">
        <f t="shared" si="125"/>
        <v/>
      </c>
    </row>
    <row r="3902" spans="1:10" x14ac:dyDescent="0.3">
      <c r="A3902" s="597" t="s">
        <v>306</v>
      </c>
      <c r="B3902" s="597" t="s">
        <v>242</v>
      </c>
      <c r="C3902" s="597" t="s">
        <v>2354</v>
      </c>
      <c r="D3902" s="597" t="s">
        <v>250</v>
      </c>
      <c r="E3902" s="597" t="s">
        <v>2354</v>
      </c>
      <c r="F3902" s="597" t="s">
        <v>448</v>
      </c>
      <c r="G3902" s="597" t="s">
        <v>2061</v>
      </c>
      <c r="H3902" s="598" t="str">
        <f t="shared" si="124"/>
        <v>PROTÓTIPO OU UNIDADE PILOTO;INSTITUIÇÃO CREDENCIADA;;PÚBLICA;;EQUIPE;BOLSA - DOCENTE OU PESQUISADOR DA INSTITUIÇÃO</v>
      </c>
      <c r="I3902" s="599" t="s">
        <v>1575</v>
      </c>
      <c r="J3902" s="600" t="str">
        <f t="shared" si="125"/>
        <v/>
      </c>
    </row>
    <row r="3903" spans="1:10" x14ac:dyDescent="0.3">
      <c r="A3903" s="597" t="s">
        <v>306</v>
      </c>
      <c r="B3903" s="597" t="s">
        <v>242</v>
      </c>
      <c r="C3903" s="597" t="s">
        <v>2354</v>
      </c>
      <c r="D3903" s="597" t="s">
        <v>250</v>
      </c>
      <c r="E3903" s="597" t="s">
        <v>2354</v>
      </c>
      <c r="F3903" s="597" t="s">
        <v>448</v>
      </c>
      <c r="G3903" s="597" t="s">
        <v>2063</v>
      </c>
      <c r="H3903" s="598" t="str">
        <f t="shared" si="124"/>
        <v>PROTÓTIPO OU UNIDADE PILOTO;INSTITUIÇÃO CREDENCIADA;;PÚBLICA;;EQUIPE;BOLSA - PESQUISADOR VISITANTE</v>
      </c>
      <c r="I3903" s="599" t="s">
        <v>1575</v>
      </c>
      <c r="J3903" s="600" t="str">
        <f t="shared" si="125"/>
        <v/>
      </c>
    </row>
    <row r="3904" spans="1:10" x14ac:dyDescent="0.3">
      <c r="A3904" s="597" t="s">
        <v>306</v>
      </c>
      <c r="B3904" s="597" t="s">
        <v>242</v>
      </c>
      <c r="C3904" s="597" t="s">
        <v>2354</v>
      </c>
      <c r="D3904" s="597" t="s">
        <v>250</v>
      </c>
      <c r="E3904" s="597" t="s">
        <v>2354</v>
      </c>
      <c r="F3904" s="597" t="s">
        <v>448</v>
      </c>
      <c r="G3904" s="597" t="s">
        <v>1641</v>
      </c>
      <c r="H3904" s="598" t="str">
        <f t="shared" si="124"/>
        <v>PROTÓTIPO OU UNIDADE PILOTO;INSTITUIÇÃO CREDENCIADA;;PÚBLICA;;EQUIPE;REMUNERAÇÃO DIRETA</v>
      </c>
      <c r="I3904" s="599" t="s">
        <v>1575</v>
      </c>
      <c r="J3904" s="600" t="str">
        <f t="shared" si="125"/>
        <v/>
      </c>
    </row>
    <row r="3905" spans="1:10" x14ac:dyDescent="0.3">
      <c r="A3905" s="597" t="s">
        <v>306</v>
      </c>
      <c r="B3905" s="597" t="s">
        <v>242</v>
      </c>
      <c r="C3905" s="597" t="s">
        <v>2354</v>
      </c>
      <c r="D3905" s="597" t="s">
        <v>250</v>
      </c>
      <c r="E3905" s="597" t="s">
        <v>2354</v>
      </c>
      <c r="F3905" s="597" t="s">
        <v>1642</v>
      </c>
      <c r="G3905" s="597" t="s">
        <v>2202</v>
      </c>
      <c r="H3905" s="598" t="str">
        <f t="shared" si="124"/>
        <v>PROTÓTIPO OU UNIDADE PILOTO;INSTITUIÇÃO CREDENCIADA;;PÚBLICA;;MATERIAL DE CONSUMO;NA</v>
      </c>
      <c r="I3905" s="599" t="s">
        <v>1575</v>
      </c>
      <c r="J3905" s="600" t="str">
        <f t="shared" si="125"/>
        <v/>
      </c>
    </row>
    <row r="3906" spans="1:10" x14ac:dyDescent="0.3">
      <c r="A3906" s="597" t="s">
        <v>306</v>
      </c>
      <c r="B3906" s="597" t="s">
        <v>242</v>
      </c>
      <c r="C3906" s="597" t="s">
        <v>2354</v>
      </c>
      <c r="D3906" s="597" t="s">
        <v>250</v>
      </c>
      <c r="E3906" s="597" t="s">
        <v>2354</v>
      </c>
      <c r="F3906" s="597" t="s">
        <v>1644</v>
      </c>
      <c r="G3906" s="597" t="s">
        <v>2066</v>
      </c>
      <c r="H3906" s="598" t="str">
        <f t="shared" si="124"/>
        <v>PROTÓTIPO OU UNIDADE PILOTO;INSTITUIÇÃO CREDENCIADA;;PÚBLICA;;OBRAS E INSTALACOES;AMPLIAÇÃO DE ÁREA DE EDIFICAÇÃO</v>
      </c>
      <c r="I3906" s="599" t="s">
        <v>1567</v>
      </c>
      <c r="J3906" s="600" t="str">
        <f t="shared" si="125"/>
        <v>DESPESA NÃO ADMITIDA COM RECURSOS DA CLÁUSULA DE P,D&amp;I, CONSIDERANDO O EXECUTOR E A QUALIFICAÇÃO DO PROJETO OU PROGRAMA</v>
      </c>
    </row>
    <row r="3907" spans="1:10" x14ac:dyDescent="0.3">
      <c r="A3907" s="597" t="s">
        <v>306</v>
      </c>
      <c r="B3907" s="597" t="s">
        <v>242</v>
      </c>
      <c r="C3907" s="597" t="s">
        <v>2354</v>
      </c>
      <c r="D3907" s="597" t="s">
        <v>250</v>
      </c>
      <c r="E3907" s="597" t="s">
        <v>2354</v>
      </c>
      <c r="F3907" s="597" t="s">
        <v>1644</v>
      </c>
      <c r="G3907" s="597" t="s">
        <v>258</v>
      </c>
      <c r="H3907" s="598" t="str">
        <f t="shared" si="124"/>
        <v>PROTÓTIPO OU UNIDADE PILOTO;INSTITUIÇÃO CREDENCIADA;;PÚBLICA;;OBRAS E INSTALACOES;CONSTRUÇÃO DE NOVA EDIFICAÇÃO</v>
      </c>
      <c r="I3907" s="599" t="s">
        <v>1567</v>
      </c>
      <c r="J3907" s="600" t="str">
        <f t="shared" si="125"/>
        <v>DESPESA NÃO ADMITIDA COM RECURSOS DA CLÁUSULA DE P,D&amp;I, CONSIDERANDO O EXECUTOR E A QUALIFICAÇÃO DO PROJETO OU PROGRAMA</v>
      </c>
    </row>
    <row r="3908" spans="1:10" x14ac:dyDescent="0.3">
      <c r="A3908" s="597" t="s">
        <v>306</v>
      </c>
      <c r="B3908" s="597" t="s">
        <v>242</v>
      </c>
      <c r="C3908" s="597" t="s">
        <v>2354</v>
      </c>
      <c r="D3908" s="597" t="s">
        <v>250</v>
      </c>
      <c r="E3908" s="597" t="s">
        <v>2354</v>
      </c>
      <c r="F3908" s="597" t="s">
        <v>1644</v>
      </c>
      <c r="G3908" s="597" t="s">
        <v>2067</v>
      </c>
      <c r="H3908" s="598" t="str">
        <f t="shared" si="124"/>
        <v>PROTÓTIPO OU UNIDADE PILOTO;INSTITUIÇÃO CREDENCIADA;;PÚBLICA;;OBRAS E INSTALACOES;PROJETO EXECUTIVO E ESTUDOS TÉCNICOS</v>
      </c>
      <c r="I3908" s="599" t="s">
        <v>1575</v>
      </c>
      <c r="J3908" s="600" t="str">
        <f t="shared" si="125"/>
        <v/>
      </c>
    </row>
    <row r="3909" spans="1:10" x14ac:dyDescent="0.3">
      <c r="A3909" s="597" t="s">
        <v>306</v>
      </c>
      <c r="B3909" s="597" t="s">
        <v>242</v>
      </c>
      <c r="C3909" s="597" t="s">
        <v>2354</v>
      </c>
      <c r="D3909" s="597" t="s">
        <v>250</v>
      </c>
      <c r="E3909" s="597" t="s">
        <v>2354</v>
      </c>
      <c r="F3909" s="597" t="s">
        <v>1644</v>
      </c>
      <c r="G3909" s="597" t="s">
        <v>219</v>
      </c>
      <c r="H3909" s="598" t="str">
        <f t="shared" si="124"/>
        <v>PROTÓTIPO OU UNIDADE PILOTO;INSTITUIÇÃO CREDENCIADA;;PÚBLICA;;OBRAS E INSTALACOES;REFORMA DE EDIFICAÇÃO</v>
      </c>
      <c r="I3909" s="599" t="s">
        <v>1575</v>
      </c>
      <c r="J3909" s="600" t="str">
        <f t="shared" si="125"/>
        <v/>
      </c>
    </row>
    <row r="3910" spans="1:10" x14ac:dyDescent="0.3">
      <c r="A3910" s="597" t="s">
        <v>306</v>
      </c>
      <c r="B3910" s="597" t="s">
        <v>242</v>
      </c>
      <c r="C3910" s="597" t="s">
        <v>2354</v>
      </c>
      <c r="D3910" s="597" t="s">
        <v>250</v>
      </c>
      <c r="E3910" s="597" t="s">
        <v>2354</v>
      </c>
      <c r="F3910" s="597" t="s">
        <v>1644</v>
      </c>
      <c r="G3910" s="597" t="s">
        <v>2065</v>
      </c>
      <c r="H3910" s="598" t="str">
        <f t="shared" si="124"/>
        <v>PROTÓTIPO OU UNIDADE PILOTO;INSTITUIÇÃO CREDENCIADA;;PÚBLICA;;OBRAS E INSTALACOES;SERVIÇO TÉCNICO DE APOIO - INFRAESTRUTURA</v>
      </c>
      <c r="I3910" s="599" t="s">
        <v>1575</v>
      </c>
      <c r="J3910" s="600" t="str">
        <f t="shared" si="125"/>
        <v/>
      </c>
    </row>
    <row r="3911" spans="1:10" x14ac:dyDescent="0.3">
      <c r="A3911" s="597" t="s">
        <v>306</v>
      </c>
      <c r="B3911" s="597" t="s">
        <v>242</v>
      </c>
      <c r="C3911" s="597" t="s">
        <v>2354</v>
      </c>
      <c r="D3911" s="597" t="s">
        <v>250</v>
      </c>
      <c r="E3911" s="597" t="s">
        <v>2354</v>
      </c>
      <c r="F3911" s="597" t="s">
        <v>10</v>
      </c>
      <c r="G3911" s="597" t="s">
        <v>1649</v>
      </c>
      <c r="H3911" s="598" t="str">
        <f t="shared" si="124"/>
        <v>PROTÓTIPO OU UNIDADE PILOTO;INSTITUIÇÃO CREDENCIADA;;PÚBLICA;;OUTRAS DESPESAS;DESPESA DE IMPORTACAO</v>
      </c>
      <c r="I3911" s="599" t="s">
        <v>1575</v>
      </c>
      <c r="J3911" s="600" t="str">
        <f t="shared" si="125"/>
        <v/>
      </c>
    </row>
    <row r="3912" spans="1:10" x14ac:dyDescent="0.3">
      <c r="A3912" s="597" t="s">
        <v>306</v>
      </c>
      <c r="B3912" s="597" t="s">
        <v>242</v>
      </c>
      <c r="C3912" s="597" t="s">
        <v>2354</v>
      </c>
      <c r="D3912" s="597" t="s">
        <v>250</v>
      </c>
      <c r="E3912" s="597" t="s">
        <v>2354</v>
      </c>
      <c r="F3912" s="597" t="s">
        <v>10</v>
      </c>
      <c r="G3912" s="597" t="s">
        <v>1650</v>
      </c>
      <c r="H3912" s="598" t="str">
        <f t="shared" si="124"/>
        <v>PROTÓTIPO OU UNIDADE PILOTO;INSTITUIÇÃO CREDENCIADA;;PÚBLICA;;OUTRAS DESPESAS;DESPESA OPERACIONAL E ADMINISTRATIVA</v>
      </c>
      <c r="I3912" s="599" t="s">
        <v>1575</v>
      </c>
      <c r="J3912" s="600" t="str">
        <f t="shared" si="125"/>
        <v/>
      </c>
    </row>
    <row r="3913" spans="1:10" x14ac:dyDescent="0.3">
      <c r="A3913" s="597" t="s">
        <v>306</v>
      </c>
      <c r="B3913" s="597" t="s">
        <v>242</v>
      </c>
      <c r="C3913" s="597" t="s">
        <v>2354</v>
      </c>
      <c r="D3913" s="597" t="s">
        <v>250</v>
      </c>
      <c r="E3913" s="597" t="s">
        <v>2354</v>
      </c>
      <c r="F3913" s="597" t="s">
        <v>10</v>
      </c>
      <c r="G3913" s="597" t="s">
        <v>277</v>
      </c>
      <c r="H3913" s="598" t="str">
        <f t="shared" si="124"/>
        <v>PROTÓTIPO OU UNIDADE PILOTO;INSTITUIÇÃO CREDENCIADA;;PÚBLICA;;OUTRAS DESPESAS;RESSARCIMENTO DE CUSTOS INDIRETOS</v>
      </c>
      <c r="I3913" s="599" t="s">
        <v>1575</v>
      </c>
      <c r="J3913" s="600" t="str">
        <f t="shared" si="125"/>
        <v/>
      </c>
    </row>
    <row r="3914" spans="1:10" x14ac:dyDescent="0.3">
      <c r="A3914" s="597" t="s">
        <v>306</v>
      </c>
      <c r="B3914" s="597" t="s">
        <v>242</v>
      </c>
      <c r="C3914" s="597" t="s">
        <v>2354</v>
      </c>
      <c r="D3914" s="597" t="s">
        <v>250</v>
      </c>
      <c r="E3914" s="597" t="s">
        <v>2354</v>
      </c>
      <c r="F3914" s="597" t="s">
        <v>317</v>
      </c>
      <c r="G3914" s="597" t="s">
        <v>2060</v>
      </c>
      <c r="H3914" s="598" t="str">
        <f t="shared" si="124"/>
        <v>PROTÓTIPO OU UNIDADE PILOTO;INSTITUIÇÃO CREDENCIADA;;PÚBLICA;;OUTROS BENS E DIREITOS;DADO GEOLÓGICO, GEOQUÍMICO OU GEOFÍSICO PÚBLICO</v>
      </c>
      <c r="I3914" s="599" t="s">
        <v>1575</v>
      </c>
      <c r="J3914" s="600" t="str">
        <f t="shared" si="125"/>
        <v/>
      </c>
    </row>
    <row r="3915" spans="1:10" x14ac:dyDescent="0.3">
      <c r="A3915" s="597" t="s">
        <v>306</v>
      </c>
      <c r="B3915" s="597" t="s">
        <v>242</v>
      </c>
      <c r="C3915" s="597" t="s">
        <v>2354</v>
      </c>
      <c r="D3915" s="597" t="s">
        <v>250</v>
      </c>
      <c r="E3915" s="597" t="s">
        <v>2354</v>
      </c>
      <c r="F3915" s="597" t="s">
        <v>317</v>
      </c>
      <c r="G3915" s="597" t="s">
        <v>220</v>
      </c>
      <c r="H3915" s="598" t="str">
        <f t="shared" si="124"/>
        <v>PROTÓTIPO OU UNIDADE PILOTO;INSTITUIÇÃO CREDENCIADA;;PÚBLICA;;OUTROS BENS E DIREITOS;DADO NÃO REGULADO PELA ANP</v>
      </c>
      <c r="I3915" s="599" t="s">
        <v>1575</v>
      </c>
      <c r="J3915" s="600" t="str">
        <f t="shared" si="125"/>
        <v/>
      </c>
    </row>
    <row r="3916" spans="1:10" x14ac:dyDescent="0.3">
      <c r="A3916" s="597" t="s">
        <v>306</v>
      </c>
      <c r="B3916" s="597" t="s">
        <v>242</v>
      </c>
      <c r="C3916" s="597" t="s">
        <v>2354</v>
      </c>
      <c r="D3916" s="597" t="s">
        <v>250</v>
      </c>
      <c r="E3916" s="597" t="s">
        <v>2354</v>
      </c>
      <c r="F3916" s="597" t="s">
        <v>317</v>
      </c>
      <c r="G3916" s="597" t="s">
        <v>215</v>
      </c>
      <c r="H3916" s="598" t="str">
        <f t="shared" si="124"/>
        <v>PROTÓTIPO OU UNIDADE PILOTO;INSTITUIÇÃO CREDENCIADA;;PÚBLICA;;OUTROS BENS E DIREITOS;MATERIAL BIBLIOGRÁFICO</v>
      </c>
      <c r="I3916" s="599" t="s">
        <v>1575</v>
      </c>
      <c r="J3916" s="600" t="str">
        <f t="shared" si="125"/>
        <v/>
      </c>
    </row>
    <row r="3917" spans="1:10" x14ac:dyDescent="0.3">
      <c r="A3917" s="597" t="s">
        <v>306</v>
      </c>
      <c r="B3917" s="597" t="s">
        <v>242</v>
      </c>
      <c r="C3917" s="597" t="s">
        <v>2354</v>
      </c>
      <c r="D3917" s="597" t="s">
        <v>250</v>
      </c>
      <c r="E3917" s="597" t="s">
        <v>2354</v>
      </c>
      <c r="F3917" s="597" t="s">
        <v>317</v>
      </c>
      <c r="G3917" s="597" t="s">
        <v>2068</v>
      </c>
      <c r="H3917" s="598" t="str">
        <f t="shared" si="124"/>
        <v>PROTÓTIPO OU UNIDADE PILOTO;INSTITUIÇÃO CREDENCIADA;;PÚBLICA;;OUTROS BENS E DIREITOS;OUTRO (ESPECIFIQUE)</v>
      </c>
      <c r="I3917" s="599" t="s">
        <v>1575</v>
      </c>
      <c r="J3917" s="600" t="str">
        <f t="shared" si="125"/>
        <v/>
      </c>
    </row>
    <row r="3918" spans="1:10" x14ac:dyDescent="0.3">
      <c r="A3918" s="597" t="s">
        <v>306</v>
      </c>
      <c r="B3918" s="597" t="s">
        <v>242</v>
      </c>
      <c r="C3918" s="597" t="s">
        <v>2354</v>
      </c>
      <c r="D3918" s="597" t="s">
        <v>250</v>
      </c>
      <c r="E3918" s="597" t="s">
        <v>2354</v>
      </c>
      <c r="F3918" s="597" t="s">
        <v>317</v>
      </c>
      <c r="G3918" s="597" t="s">
        <v>321</v>
      </c>
      <c r="H3918" s="598" t="str">
        <f t="shared" si="124"/>
        <v>PROTÓTIPO OU UNIDADE PILOTO;INSTITUIÇÃO CREDENCIADA;;PÚBLICA;;OUTROS BENS E DIREITOS;SOFTWARE</v>
      </c>
      <c r="I3918" s="599" t="s">
        <v>1575</v>
      </c>
      <c r="J3918" s="600" t="str">
        <f t="shared" si="125"/>
        <v/>
      </c>
    </row>
    <row r="3919" spans="1:10" x14ac:dyDescent="0.3">
      <c r="A3919" s="597" t="s">
        <v>306</v>
      </c>
      <c r="B3919" s="597" t="s">
        <v>242</v>
      </c>
      <c r="C3919" s="597" t="s">
        <v>2354</v>
      </c>
      <c r="D3919" s="597" t="s">
        <v>250</v>
      </c>
      <c r="E3919" s="597" t="s">
        <v>2354</v>
      </c>
      <c r="F3919" s="597" t="s">
        <v>409</v>
      </c>
      <c r="G3919" s="597" t="s">
        <v>2202</v>
      </c>
      <c r="H3919" s="598" t="str">
        <f t="shared" si="124"/>
        <v>PROTÓTIPO OU UNIDADE PILOTO;INSTITUIÇÃO CREDENCIADA;;PÚBLICA;;PASSAGENS;NA</v>
      </c>
      <c r="I3919" s="599" t="s">
        <v>1575</v>
      </c>
      <c r="J3919" s="600" t="str">
        <f t="shared" si="125"/>
        <v/>
      </c>
    </row>
    <row r="3920" spans="1:10" x14ac:dyDescent="0.3">
      <c r="A3920" s="597" t="s">
        <v>306</v>
      </c>
      <c r="B3920" s="597" t="s">
        <v>242</v>
      </c>
      <c r="C3920" s="597" t="s">
        <v>2354</v>
      </c>
      <c r="D3920" s="597" t="s">
        <v>250</v>
      </c>
      <c r="E3920" s="597" t="s">
        <v>2354</v>
      </c>
      <c r="F3920" s="597" t="s">
        <v>1705</v>
      </c>
      <c r="G3920" s="597" t="s">
        <v>2058</v>
      </c>
      <c r="H3920" s="598" t="str">
        <f t="shared" si="124"/>
        <v>PROTÓTIPO OU UNIDADE PILOTO;INSTITUIÇÃO CREDENCIADA;;PÚBLICA;;PROTOTIPO;MATERIAL OU COMPONENTE - PROTÓTIPO OU UNIDADE PILOTO</v>
      </c>
      <c r="I3920" s="599" t="s">
        <v>1575</v>
      </c>
      <c r="J3920" s="600" t="str">
        <f t="shared" si="125"/>
        <v/>
      </c>
    </row>
    <row r="3921" spans="1:10" x14ac:dyDescent="0.3">
      <c r="A3921" s="597" t="s">
        <v>306</v>
      </c>
      <c r="B3921" s="597" t="s">
        <v>242</v>
      </c>
      <c r="C3921" s="597" t="s">
        <v>2354</v>
      </c>
      <c r="D3921" s="597" t="s">
        <v>250</v>
      </c>
      <c r="E3921" s="597" t="s">
        <v>2354</v>
      </c>
      <c r="F3921" s="597" t="s">
        <v>1705</v>
      </c>
      <c r="G3921" s="597" t="s">
        <v>2059</v>
      </c>
      <c r="H3921" s="598" t="str">
        <f t="shared" si="124"/>
        <v>PROTÓTIPO OU UNIDADE PILOTO;INSTITUIÇÃO CREDENCIADA;;PÚBLICA;;PROTOTIPO;SERVIÇO DE TERCEIRO - PROTÓTIPO OU UNIDADE PILOTO</v>
      </c>
      <c r="I3921" s="599" t="s">
        <v>1575</v>
      </c>
      <c r="J3921" s="600" t="str">
        <f t="shared" si="125"/>
        <v/>
      </c>
    </row>
    <row r="3922" spans="1:10" x14ac:dyDescent="0.3">
      <c r="A3922" s="597" t="s">
        <v>306</v>
      </c>
      <c r="B3922" s="597" t="s">
        <v>242</v>
      </c>
      <c r="C3922" s="597" t="s">
        <v>2354</v>
      </c>
      <c r="D3922" s="597" t="s">
        <v>250</v>
      </c>
      <c r="E3922" s="597" t="s">
        <v>2354</v>
      </c>
      <c r="F3922" s="597" t="s">
        <v>303</v>
      </c>
      <c r="G3922" s="597" t="s">
        <v>1647</v>
      </c>
      <c r="H3922" s="598" t="str">
        <f t="shared" si="124"/>
        <v>PROTÓTIPO OU UNIDADE PILOTO;INSTITUIÇÃO CREDENCIADA;;PÚBLICA;;RECURSOS HUMANOS;BOLSA</v>
      </c>
      <c r="I3922" s="599" t="s">
        <v>1567</v>
      </c>
      <c r="J3922" s="600" t="str">
        <f t="shared" si="125"/>
        <v>DESPESA NÃO ADMITIDA COM RECURSOS DA CLÁUSULA DE P,D&amp;I, CONSIDERANDO O EXECUTOR E A QUALIFICAÇÃO DO PROJETO OU PROGRAMA</v>
      </c>
    </row>
    <row r="3923" spans="1:10" x14ac:dyDescent="0.3">
      <c r="A3923" s="597" t="s">
        <v>306</v>
      </c>
      <c r="B3923" s="597" t="s">
        <v>242</v>
      </c>
      <c r="C3923" s="597" t="s">
        <v>2354</v>
      </c>
      <c r="D3923" s="597" t="s">
        <v>250</v>
      </c>
      <c r="E3923" s="597" t="s">
        <v>2354</v>
      </c>
      <c r="F3923" s="597" t="s">
        <v>303</v>
      </c>
      <c r="G3923" s="597" t="s">
        <v>270</v>
      </c>
      <c r="H3923" s="598" t="str">
        <f t="shared" si="124"/>
        <v>PROTÓTIPO OU UNIDADE PILOTO;INSTITUIÇÃO CREDENCIADA;;PÚBLICA;;RECURSOS HUMANOS;TAXA DE BANCADA</v>
      </c>
      <c r="I3923" s="599" t="s">
        <v>1567</v>
      </c>
      <c r="J3923" s="600" t="str">
        <f t="shared" si="125"/>
        <v>DESPESA NÃO ADMITIDA COM RECURSOS DA CLÁUSULA DE P,D&amp;I, CONSIDERANDO O EXECUTOR E A QUALIFICAÇÃO DO PROJETO OU PROGRAMA</v>
      </c>
    </row>
    <row r="3924" spans="1:10" x14ac:dyDescent="0.3">
      <c r="A3924" s="597" t="s">
        <v>306</v>
      </c>
      <c r="B3924" s="597" t="s">
        <v>242</v>
      </c>
      <c r="C3924" s="597" t="s">
        <v>2354</v>
      </c>
      <c r="D3924" s="597" t="s">
        <v>250</v>
      </c>
      <c r="E3924" s="597" t="s">
        <v>2354</v>
      </c>
      <c r="F3924" s="597" t="s">
        <v>2357</v>
      </c>
      <c r="G3924" s="597" t="s">
        <v>232</v>
      </c>
      <c r="H3924" s="598" t="str">
        <f t="shared" si="124"/>
        <v>PROTÓTIPO OU UNIDADE PILOTO;INSTITUIÇÃO CREDENCIADA;;PÚBLICA;;SERVICOS;OUTRO SERVIÇO DE APOIO</v>
      </c>
      <c r="I3924" s="599" t="s">
        <v>1575</v>
      </c>
      <c r="J3924" s="600" t="str">
        <f t="shared" si="125"/>
        <v/>
      </c>
    </row>
    <row r="3925" spans="1:10" x14ac:dyDescent="0.3">
      <c r="A3925" s="597" t="s">
        <v>306</v>
      </c>
      <c r="B3925" s="597" t="s">
        <v>242</v>
      </c>
      <c r="C3925" s="597" t="s">
        <v>2354</v>
      </c>
      <c r="D3925" s="597" t="s">
        <v>250</v>
      </c>
      <c r="E3925" s="597" t="s">
        <v>2354</v>
      </c>
      <c r="F3925" s="597" t="s">
        <v>2357</v>
      </c>
      <c r="G3925" s="597" t="s">
        <v>221</v>
      </c>
      <c r="H3925" s="598" t="str">
        <f t="shared" si="124"/>
        <v>PROTÓTIPO OU UNIDADE PILOTO;INSTITUIÇÃO CREDENCIADA;;PÚBLICA;;SERVICOS;PERFURAÇÃO DE POÇO ESTRATIGRÁFICO</v>
      </c>
      <c r="I3925" s="599" t="s">
        <v>1567</v>
      </c>
      <c r="J3925" s="600" t="str">
        <f t="shared" si="125"/>
        <v>DESPESA NÃO ADMITIDA COM RECURSOS DA CLÁUSULA DE P,D&amp;I, CONSIDERANDO O EXECUTOR E A QUALIFICAÇÃO DO PROJETO OU PROGRAMA</v>
      </c>
    </row>
    <row r="3926" spans="1:10" x14ac:dyDescent="0.3">
      <c r="A3926" s="597" t="s">
        <v>306</v>
      </c>
      <c r="B3926" s="597" t="s">
        <v>242</v>
      </c>
      <c r="C3926" s="597" t="s">
        <v>2354</v>
      </c>
      <c r="D3926" s="597" t="s">
        <v>250</v>
      </c>
      <c r="E3926" s="597" t="s">
        <v>2354</v>
      </c>
      <c r="F3926" s="597" t="s">
        <v>2357</v>
      </c>
      <c r="G3926" s="597" t="s">
        <v>2055</v>
      </c>
      <c r="H3926" s="598" t="str">
        <f t="shared" si="124"/>
        <v>PROTÓTIPO OU UNIDADE PILOTO;INSTITUIÇÃO CREDENCIADA;;PÚBLICA;;SERVICOS;SERVIÇO DE APOIO PARA AQUISIÇÃO DE DADOS</v>
      </c>
      <c r="I3926" s="599" t="s">
        <v>1567</v>
      </c>
      <c r="J3926" s="600" t="str">
        <f t="shared" si="125"/>
        <v>DESPESA NÃO ADMITIDA COM RECURSOS DA CLÁUSULA DE P,D&amp;I, CONSIDERANDO O EXECUTOR E A QUALIFICAÇÃO DO PROJETO OU PROGRAMA</v>
      </c>
    </row>
    <row r="3927" spans="1:10" x14ac:dyDescent="0.3">
      <c r="A3927" s="597" t="s">
        <v>306</v>
      </c>
      <c r="B3927" s="597" t="s">
        <v>242</v>
      </c>
      <c r="C3927" s="597" t="s">
        <v>2354</v>
      </c>
      <c r="D3927" s="597" t="s">
        <v>250</v>
      </c>
      <c r="E3927" s="597" t="s">
        <v>2354</v>
      </c>
      <c r="F3927" s="597" t="s">
        <v>2357</v>
      </c>
      <c r="G3927" s="597" t="s">
        <v>230</v>
      </c>
      <c r="H3927" s="598" t="str">
        <f t="shared" si="124"/>
        <v>PROTÓTIPO OU UNIDADE PILOTO;INSTITUIÇÃO CREDENCIADA;;PÚBLICA;;SERVICOS;SERVIÇO DE EDITORAÇÃO E IMPRESSÃO</v>
      </c>
      <c r="I3927" s="599" t="s">
        <v>1575</v>
      </c>
      <c r="J3927" s="600" t="str">
        <f t="shared" si="125"/>
        <v/>
      </c>
    </row>
    <row r="3928" spans="1:10" x14ac:dyDescent="0.3">
      <c r="A3928" s="597" t="s">
        <v>306</v>
      </c>
      <c r="B3928" s="597" t="s">
        <v>242</v>
      </c>
      <c r="C3928" s="597" t="s">
        <v>2354</v>
      </c>
      <c r="D3928" s="597" t="s">
        <v>250</v>
      </c>
      <c r="E3928" s="597" t="s">
        <v>2354</v>
      </c>
      <c r="F3928" s="597" t="s">
        <v>2357</v>
      </c>
      <c r="G3928" s="597" t="s">
        <v>231</v>
      </c>
      <c r="H3928" s="598" t="str">
        <f t="shared" si="124"/>
        <v>PROTÓTIPO OU UNIDADE PILOTO;INSTITUIÇÃO CREDENCIADA;;PÚBLICA;;SERVICOS;SERVIÇO DE LOCOMOÇÃO E TRANSPORTE</v>
      </c>
      <c r="I3928" s="599" t="s">
        <v>1575</v>
      </c>
      <c r="J3928" s="600" t="str">
        <f t="shared" si="125"/>
        <v/>
      </c>
    </row>
    <row r="3929" spans="1:10" x14ac:dyDescent="0.3">
      <c r="A3929" s="597" t="s">
        <v>306</v>
      </c>
      <c r="B3929" s="597" t="s">
        <v>242</v>
      </c>
      <c r="C3929" s="597" t="s">
        <v>2354</v>
      </c>
      <c r="D3929" s="597" t="s">
        <v>250</v>
      </c>
      <c r="E3929" s="597" t="s">
        <v>2354</v>
      </c>
      <c r="F3929" s="597" t="s">
        <v>2357</v>
      </c>
      <c r="G3929" s="597" t="s">
        <v>2358</v>
      </c>
      <c r="H3929" s="598" t="str">
        <f t="shared" si="124"/>
        <v>PROTÓTIPO OU UNIDADE PILOTO;INSTITUIÇÃO CREDENCIADA;;PÚBLICA;;SERVICOS;SERVIÇO DE MANUTENÇÃO</v>
      </c>
      <c r="I3929" s="599" t="s">
        <v>1575</v>
      </c>
      <c r="J3929" s="600" t="str">
        <f t="shared" si="125"/>
        <v/>
      </c>
    </row>
    <row r="3930" spans="1:10" x14ac:dyDescent="0.3">
      <c r="A3930" s="597" t="s">
        <v>306</v>
      </c>
      <c r="B3930" s="597" t="s">
        <v>242</v>
      </c>
      <c r="C3930" s="597" t="s">
        <v>2354</v>
      </c>
      <c r="D3930" s="597" t="s">
        <v>250</v>
      </c>
      <c r="E3930" s="597" t="s">
        <v>2354</v>
      </c>
      <c r="F3930" s="597" t="s">
        <v>2357</v>
      </c>
      <c r="G3930" s="597" t="s">
        <v>2399</v>
      </c>
      <c r="H3930" s="598" t="str">
        <f t="shared" si="124"/>
        <v>PROTÓTIPO OU UNIDADE PILOTO;INSTITUIÇÃO CREDENCIADA;;PÚBLICA;;SERVICOS;SERVIÇO TÉCNICO ESPECIALIZADO</v>
      </c>
      <c r="I3930" s="599" t="s">
        <v>1575</v>
      </c>
      <c r="J3930" s="600" t="str">
        <f t="shared" si="125"/>
        <v/>
      </c>
    </row>
    <row r="3931" spans="1:10" x14ac:dyDescent="0.3">
      <c r="A3931" s="597" t="s">
        <v>306</v>
      </c>
      <c r="B3931" s="597" t="s">
        <v>242</v>
      </c>
      <c r="C3931" s="597" t="s">
        <v>2354</v>
      </c>
      <c r="D3931" s="597" t="s">
        <v>250</v>
      </c>
      <c r="E3931" s="597" t="s">
        <v>2354</v>
      </c>
      <c r="F3931" s="597" t="s">
        <v>2357</v>
      </c>
      <c r="G3931" s="597" t="s">
        <v>2359</v>
      </c>
      <c r="H3931" s="598" t="str">
        <f t="shared" si="124"/>
        <v>PROTÓTIPO OU UNIDADE PILOTO;INSTITUIÇÃO CREDENCIADA;;PÚBLICA;;SERVICOS;SERVIÇOS COMPUTACIONAIS</v>
      </c>
      <c r="I3931" s="599" t="s">
        <v>1575</v>
      </c>
      <c r="J3931" s="600" t="str">
        <f t="shared" si="125"/>
        <v/>
      </c>
    </row>
    <row r="3932" spans="1:10" x14ac:dyDescent="0.3">
      <c r="A3932" s="597" t="s">
        <v>306</v>
      </c>
      <c r="B3932" s="597" t="s">
        <v>242</v>
      </c>
      <c r="C3932" s="597" t="s">
        <v>2354</v>
      </c>
      <c r="D3932" s="597" t="s">
        <v>250</v>
      </c>
      <c r="E3932" s="597" t="s">
        <v>2354</v>
      </c>
      <c r="F3932" s="597" t="s">
        <v>2357</v>
      </c>
      <c r="G3932" s="597" t="s">
        <v>229</v>
      </c>
      <c r="H3932" s="598" t="str">
        <f t="shared" si="124"/>
        <v>PROTÓTIPO OU UNIDADE PILOTO;INSTITUIÇÃO CREDENCIADA;;PÚBLICA;;SERVICOS;TAXA DE INSCRIÇÃO EM CONGRESSO OU EVENTO</v>
      </c>
      <c r="I3932" s="599" t="s">
        <v>1575</v>
      </c>
      <c r="J3932" s="600" t="str">
        <f t="shared" si="125"/>
        <v/>
      </c>
    </row>
    <row r="3933" spans="1:10" x14ac:dyDescent="0.3">
      <c r="A3933" s="597" t="s">
        <v>306</v>
      </c>
      <c r="B3933" s="597" t="s">
        <v>242</v>
      </c>
      <c r="C3933" s="597" t="s">
        <v>2354</v>
      </c>
      <c r="D3933" s="597" t="s">
        <v>250</v>
      </c>
      <c r="E3933" s="597" t="s">
        <v>2354</v>
      </c>
      <c r="F3933" s="597" t="s">
        <v>2360</v>
      </c>
      <c r="G3933" s="597" t="s">
        <v>2064</v>
      </c>
      <c r="H3933" s="598" t="str">
        <f t="shared" si="124"/>
        <v>PROTÓTIPO OU UNIDADE PILOTO;INSTITUIÇÃO CREDENCIADA;;PÚBLICA;;SERVICOS - TIB;SERVIÇO DE TIB</v>
      </c>
      <c r="I3933" s="599" t="s">
        <v>1567</v>
      </c>
      <c r="J3933" s="600" t="str">
        <f t="shared" si="125"/>
        <v>DESPESA NÃO ADMITIDA COM RECURSOS DA CLÁUSULA DE P,D&amp;I, CONSIDERANDO O EXECUTOR E A QUALIFICAÇÃO DO PROJETO OU PROGRAMA</v>
      </c>
    </row>
    <row r="3934" spans="1:10" x14ac:dyDescent="0.3">
      <c r="A3934" s="597" t="s">
        <v>306</v>
      </c>
      <c r="B3934" s="597" t="s">
        <v>242</v>
      </c>
      <c r="C3934" s="597" t="s">
        <v>2354</v>
      </c>
      <c r="D3934" s="597" t="s">
        <v>250</v>
      </c>
      <c r="E3934" s="597" t="s">
        <v>2354</v>
      </c>
      <c r="F3934" s="597" t="s">
        <v>2360</v>
      </c>
      <c r="G3934" s="597" t="s">
        <v>2057</v>
      </c>
      <c r="H3934" s="598" t="str">
        <f t="shared" si="124"/>
        <v>PROTÓTIPO OU UNIDADE PILOTO;INSTITUIÇÃO CREDENCIADA;;PÚBLICA;;SERVICOS - TIB;SERVIÇO DE TREINAMENTO, SUPORTE E QUALIFICAÇÃO</v>
      </c>
      <c r="I3934" s="599" t="s">
        <v>1567</v>
      </c>
      <c r="J3934" s="600" t="str">
        <f t="shared" si="125"/>
        <v>DESPESA NÃO ADMITIDA COM RECURSOS DA CLÁUSULA DE P,D&amp;I, CONSIDERANDO O EXECUTOR E A QUALIFICAÇÃO DO PROJETO OU PROGRAMA</v>
      </c>
    </row>
    <row r="3935" spans="1:10" x14ac:dyDescent="0.3">
      <c r="A3935" s="597" t="s">
        <v>306</v>
      </c>
      <c r="B3935" s="597" t="s">
        <v>242</v>
      </c>
      <c r="C3935" s="597" t="s">
        <v>2354</v>
      </c>
      <c r="D3935" s="597" t="s">
        <v>250</v>
      </c>
      <c r="E3935" s="597" t="s">
        <v>2354</v>
      </c>
      <c r="F3935" s="597" t="s">
        <v>2360</v>
      </c>
      <c r="G3935" s="597" t="s">
        <v>2056</v>
      </c>
      <c r="H3935" s="598" t="str">
        <f t="shared" si="124"/>
        <v>PROTÓTIPO OU UNIDADE PILOTO;INSTITUIÇÃO CREDENCIADA;;PÚBLICA;;SERVICOS - TIB;SERVIÇO ESPECIALIZADO PARA TIB - NORMALIZAÇÃO</v>
      </c>
      <c r="I3935" s="599" t="s">
        <v>1567</v>
      </c>
      <c r="J3935" s="600" t="str">
        <f t="shared" si="125"/>
        <v>DESPESA NÃO ADMITIDA COM RECURSOS DA CLÁUSULA DE P,D&amp;I, CONSIDERANDO O EXECUTOR E A QUALIFICAÇÃO DO PROJETO OU PROGRAMA</v>
      </c>
    </row>
    <row r="3936" spans="1:10" x14ac:dyDescent="0.3">
      <c r="A3936" s="597" t="s">
        <v>306</v>
      </c>
      <c r="B3936" s="597" t="s">
        <v>242</v>
      </c>
      <c r="C3936" s="597" t="s">
        <v>2354</v>
      </c>
      <c r="D3936" s="597" t="s">
        <v>250</v>
      </c>
      <c r="E3936" s="597" t="s">
        <v>2354</v>
      </c>
      <c r="F3936" s="597" t="s">
        <v>1648</v>
      </c>
      <c r="G3936" s="597" t="s">
        <v>2202</v>
      </c>
      <c r="H3936" s="598" t="str">
        <f t="shared" si="124"/>
        <v>PROTÓTIPO OU UNIDADE PILOTO;INSTITUIÇÃO CREDENCIADA;;PÚBLICA;;TESTES OPERACIONAIS;NA</v>
      </c>
      <c r="I3936" s="599" t="s">
        <v>1567</v>
      </c>
      <c r="J3936" s="600" t="str">
        <f t="shared" si="125"/>
        <v>DESPESA NÃO ADMITIDA COM RECURSOS DA CLÁUSULA DE P,D&amp;I, CONSIDERANDO O EXECUTOR E A QUALIFICAÇÃO DO PROJETO OU PROGRAMA</v>
      </c>
    </row>
    <row r="3937" spans="1:10" x14ac:dyDescent="0.3">
      <c r="A3937" s="597" t="s">
        <v>306</v>
      </c>
      <c r="B3937" s="597" t="s">
        <v>242</v>
      </c>
      <c r="C3937" s="597" t="s">
        <v>2354</v>
      </c>
      <c r="D3937" s="597" t="s">
        <v>250</v>
      </c>
      <c r="E3937" s="597" t="s">
        <v>2354</v>
      </c>
      <c r="F3937" s="597" t="s">
        <v>281</v>
      </c>
      <c r="G3937" s="597" t="s">
        <v>2202</v>
      </c>
      <c r="H3937" s="598" t="str">
        <f t="shared" si="124"/>
        <v>PROTÓTIPO OU UNIDADE PILOTO;INSTITUIÇÃO CREDENCIADA;;PÚBLICA;;TRIBUTOS;NA</v>
      </c>
      <c r="I3937" s="599" t="s">
        <v>1575</v>
      </c>
      <c r="J3937" s="600" t="str">
        <f t="shared" si="125"/>
        <v/>
      </c>
    </row>
    <row r="3938" spans="1:10" x14ac:dyDescent="0.3">
      <c r="A3938" s="601" t="s">
        <v>306</v>
      </c>
      <c r="B3938" s="600" t="s">
        <v>242</v>
      </c>
      <c r="C3938" s="600"/>
      <c r="D3938" s="600" t="s">
        <v>251</v>
      </c>
      <c r="E3938" s="600" t="s">
        <v>4</v>
      </c>
      <c r="F3938" s="597" t="s">
        <v>2357</v>
      </c>
      <c r="G3938" s="600" t="s">
        <v>2408</v>
      </c>
      <c r="H3938" s="598" t="str">
        <f t="shared" si="124"/>
        <v>PROTÓTIPO OU UNIDADE PILOTO;INSTITUIÇÃO CREDENCIADA;;PRIVADA;NÃO;SERVICOS;SERVIÇO DE QUALIFICAÇÃO E CERTIFICAÇÃO</v>
      </c>
      <c r="I3938" s="599" t="s">
        <v>1575</v>
      </c>
      <c r="J3938" s="600" t="str">
        <f t="shared" si="125"/>
        <v/>
      </c>
    </row>
    <row r="3939" spans="1:10" x14ac:dyDescent="0.3">
      <c r="A3939" s="601" t="s">
        <v>306</v>
      </c>
      <c r="B3939" s="600" t="s">
        <v>242</v>
      </c>
      <c r="C3939" s="600"/>
      <c r="D3939" s="600" t="s">
        <v>251</v>
      </c>
      <c r="E3939" s="600" t="s">
        <v>3</v>
      </c>
      <c r="F3939" s="597" t="s">
        <v>2357</v>
      </c>
      <c r="G3939" s="600" t="s">
        <v>2408</v>
      </c>
      <c r="H3939" s="598" t="str">
        <f t="shared" si="124"/>
        <v>PROTÓTIPO OU UNIDADE PILOTO;INSTITUIÇÃO CREDENCIADA;;PRIVADA;SIM;SERVICOS;SERVIÇO DE QUALIFICAÇÃO E CERTIFICAÇÃO</v>
      </c>
      <c r="I3939" s="599" t="s">
        <v>1575</v>
      </c>
      <c r="J3939" s="600" t="str">
        <f t="shared" si="125"/>
        <v/>
      </c>
    </row>
    <row r="3940" spans="1:10" x14ac:dyDescent="0.3">
      <c r="A3940" s="601" t="s">
        <v>306</v>
      </c>
      <c r="B3940" s="600" t="s">
        <v>242</v>
      </c>
      <c r="C3940" s="600"/>
      <c r="D3940" s="600" t="s">
        <v>250</v>
      </c>
      <c r="E3940" s="600"/>
      <c r="F3940" s="597" t="s">
        <v>2357</v>
      </c>
      <c r="G3940" s="600" t="s">
        <v>2408</v>
      </c>
      <c r="H3940" s="598" t="str">
        <f t="shared" si="124"/>
        <v>PROTÓTIPO OU UNIDADE PILOTO;INSTITUIÇÃO CREDENCIADA;;PÚBLICA;;SERVICOS;SERVIÇO DE QUALIFICAÇÃO E CERTIFICAÇÃO</v>
      </c>
      <c r="I3940" s="599" t="s">
        <v>1575</v>
      </c>
      <c r="J3940" s="600" t="str">
        <f t="shared" si="125"/>
        <v/>
      </c>
    </row>
    <row r="3941" spans="1:10" x14ac:dyDescent="0.3">
      <c r="A3941" s="597" t="s">
        <v>2044</v>
      </c>
      <c r="B3941" s="597" t="s">
        <v>242</v>
      </c>
      <c r="C3941" s="597" t="s">
        <v>2354</v>
      </c>
      <c r="D3941" s="597" t="s">
        <v>251</v>
      </c>
      <c r="E3941" s="597" t="s">
        <v>4</v>
      </c>
      <c r="F3941" s="597" t="s">
        <v>1646</v>
      </c>
      <c r="G3941" s="597" t="s">
        <v>2050</v>
      </c>
      <c r="H3941" s="598" t="str">
        <f t="shared" si="124"/>
        <v>TIB - NORMALIZAÇÃO TÉCNICA;INSTITUIÇÃO CREDENCIADA;;PRIVADA;NÃO;CAPACITACAO DE FORNECEDORES;BENS E MATERIAIS - CABEÇA DE SÉRIE E LOTE PILOTO</v>
      </c>
      <c r="I3941" s="599" t="s">
        <v>1567</v>
      </c>
      <c r="J3941" s="600" t="str">
        <f t="shared" si="125"/>
        <v>DESPESA NÃO ADMITIDA COM RECURSOS DA CLÁUSULA DE P,D&amp;I, CONSIDERANDO O EXECUTOR E A QUALIFICAÇÃO DO PROJETO OU PROGRAMA</v>
      </c>
    </row>
    <row r="3942" spans="1:10" x14ac:dyDescent="0.3">
      <c r="A3942" s="597" t="s">
        <v>2044</v>
      </c>
      <c r="B3942" s="597" t="s">
        <v>242</v>
      </c>
      <c r="C3942" s="597" t="s">
        <v>2354</v>
      </c>
      <c r="D3942" s="597" t="s">
        <v>251</v>
      </c>
      <c r="E3942" s="597" t="s">
        <v>4</v>
      </c>
      <c r="F3942" s="597" t="s">
        <v>1646</v>
      </c>
      <c r="G3942" s="597" t="s">
        <v>2053</v>
      </c>
      <c r="H3942" s="598" t="str">
        <f t="shared" si="124"/>
        <v>TIB - NORMALIZAÇÃO TÉCNICA;INSTITUIÇÃO CREDENCIADA;;PRIVADA;NÃO;CAPACITACAO DE FORNECEDORES;EQUIPAMENTOS E MATERIAIS - PRIMEIRO LOTE</v>
      </c>
      <c r="I3942" s="599" t="s">
        <v>1567</v>
      </c>
      <c r="J3942" s="600" t="str">
        <f t="shared" si="125"/>
        <v>DESPESA NÃO ADMITIDA COM RECURSOS DA CLÁUSULA DE P,D&amp;I, CONSIDERANDO O EXECUTOR E A QUALIFICAÇÃO DO PROJETO OU PROGRAMA</v>
      </c>
    </row>
    <row r="3943" spans="1:10" x14ac:dyDescent="0.3">
      <c r="A3943" s="597" t="s">
        <v>2044</v>
      </c>
      <c r="B3943" s="597" t="s">
        <v>242</v>
      </c>
      <c r="C3943" s="597" t="s">
        <v>2354</v>
      </c>
      <c r="D3943" s="597" t="s">
        <v>251</v>
      </c>
      <c r="E3943" s="597" t="s">
        <v>4</v>
      </c>
      <c r="F3943" s="597" t="s">
        <v>1646</v>
      </c>
      <c r="G3943" s="597" t="s">
        <v>260</v>
      </c>
      <c r="H3943" s="598" t="str">
        <f t="shared" si="124"/>
        <v>TIB - NORMALIZAÇÃO TÉCNICA;INSTITUIÇÃO CREDENCIADA;;PRIVADA;NÃO;CAPACITACAO DE FORNECEDORES;EQUIPAMENTOS LABORATORIAIS</v>
      </c>
      <c r="I3943" s="599" t="s">
        <v>1567</v>
      </c>
      <c r="J3943" s="600" t="str">
        <f t="shared" si="125"/>
        <v>DESPESA NÃO ADMITIDA COM RECURSOS DA CLÁUSULA DE P,D&amp;I, CONSIDERANDO O EXECUTOR E A QUALIFICAÇÃO DO PROJETO OU PROGRAMA</v>
      </c>
    </row>
    <row r="3944" spans="1:10" x14ac:dyDescent="0.3">
      <c r="A3944" s="597" t="s">
        <v>2044</v>
      </c>
      <c r="B3944" s="597" t="s">
        <v>242</v>
      </c>
      <c r="C3944" s="597" t="s">
        <v>2354</v>
      </c>
      <c r="D3944" s="597" t="s">
        <v>251</v>
      </c>
      <c r="E3944" s="597" t="s">
        <v>4</v>
      </c>
      <c r="F3944" s="597" t="s">
        <v>1646</v>
      </c>
      <c r="G3944" s="597" t="s">
        <v>2052</v>
      </c>
      <c r="H3944" s="598" t="str">
        <f t="shared" si="124"/>
        <v>TIB - NORMALIZAÇÃO TÉCNICA;INSTITUIÇÃO CREDENCIADA;;PRIVADA;NÃO;CAPACITACAO DE FORNECEDORES;ESTUDOS DE VIABILIDADE TÉCNICA E ECONÔMICA</v>
      </c>
      <c r="I3944" s="599" t="s">
        <v>1567</v>
      </c>
      <c r="J3944" s="600" t="str">
        <f t="shared" si="125"/>
        <v>DESPESA NÃO ADMITIDA COM RECURSOS DA CLÁUSULA DE P,D&amp;I, CONSIDERANDO O EXECUTOR E A QUALIFICAÇÃO DO PROJETO OU PROGRAMA</v>
      </c>
    </row>
    <row r="3945" spans="1:10" x14ac:dyDescent="0.3">
      <c r="A3945" s="597" t="s">
        <v>2044</v>
      </c>
      <c r="B3945" s="597" t="s">
        <v>242</v>
      </c>
      <c r="C3945" s="597" t="s">
        <v>2354</v>
      </c>
      <c r="D3945" s="597" t="s">
        <v>251</v>
      </c>
      <c r="E3945" s="597" t="s">
        <v>4</v>
      </c>
      <c r="F3945" s="597" t="s">
        <v>1646</v>
      </c>
      <c r="G3945" s="597" t="s">
        <v>2051</v>
      </c>
      <c r="H3945" s="598" t="str">
        <f t="shared" si="124"/>
        <v>TIB - NORMALIZAÇÃO TÉCNICA;INSTITUIÇÃO CREDENCIADA;;PRIVADA;NÃO;CAPACITACAO DE FORNECEDORES;SERVIÇOS - CABEÇA DE SÉRIE E LOTE PILOTO</v>
      </c>
      <c r="I3945" s="599" t="s">
        <v>1567</v>
      </c>
      <c r="J3945" s="600" t="str">
        <f t="shared" si="125"/>
        <v>DESPESA NÃO ADMITIDA COM RECURSOS DA CLÁUSULA DE P,D&amp;I, CONSIDERANDO O EXECUTOR E A QUALIFICAÇÃO DO PROJETO OU PROGRAMA</v>
      </c>
    </row>
    <row r="3946" spans="1:10" x14ac:dyDescent="0.3">
      <c r="A3946" s="597" t="s">
        <v>2044</v>
      </c>
      <c r="B3946" s="597" t="s">
        <v>242</v>
      </c>
      <c r="C3946" s="597" t="s">
        <v>2354</v>
      </c>
      <c r="D3946" s="597" t="s">
        <v>251</v>
      </c>
      <c r="E3946" s="597" t="s">
        <v>4</v>
      </c>
      <c r="F3946" s="597" t="s">
        <v>1646</v>
      </c>
      <c r="G3946" s="597" t="s">
        <v>2054</v>
      </c>
      <c r="H3946" s="598" t="str">
        <f t="shared" si="124"/>
        <v>TIB - NORMALIZAÇÃO TÉCNICA;INSTITUIÇÃO CREDENCIADA;;PRIVADA;NÃO;CAPACITACAO DE FORNECEDORES;SERVIÇOS - OPERACIONALIZAÇÃO DE EQUIPAMENTOS</v>
      </c>
      <c r="I3946" s="599" t="s">
        <v>1567</v>
      </c>
      <c r="J3946" s="600" t="str">
        <f t="shared" si="125"/>
        <v>DESPESA NÃO ADMITIDA COM RECURSOS DA CLÁUSULA DE P,D&amp;I, CONSIDERANDO O EXECUTOR E A QUALIFICAÇÃO DO PROJETO OU PROGRAMA</v>
      </c>
    </row>
    <row r="3947" spans="1:10" x14ac:dyDescent="0.3">
      <c r="A3947" s="597" t="s">
        <v>2044</v>
      </c>
      <c r="B3947" s="597" t="s">
        <v>242</v>
      </c>
      <c r="C3947" s="597" t="s">
        <v>2354</v>
      </c>
      <c r="D3947" s="597" t="s">
        <v>251</v>
      </c>
      <c r="E3947" s="597" t="s">
        <v>4</v>
      </c>
      <c r="F3947" s="597" t="s">
        <v>2362</v>
      </c>
      <c r="G3947" s="597" t="s">
        <v>2202</v>
      </c>
      <c r="H3947" s="598" t="str">
        <f t="shared" si="124"/>
        <v>TIB - NORMALIZAÇÃO TÉCNICA;INSTITUIÇÃO CREDENCIADA;;PRIVADA;NÃO;CUSTOS DIRETOS;NA</v>
      </c>
      <c r="I3947" s="599" t="s">
        <v>1567</v>
      </c>
      <c r="J3947" s="600" t="str">
        <f t="shared" si="125"/>
        <v>DESPESA NÃO ADMITIDA COM RECURSOS DA CLÁUSULA DE P,D&amp;I, CONSIDERANDO O EXECUTOR E A QUALIFICAÇÃO DO PROJETO OU PROGRAMA</v>
      </c>
    </row>
    <row r="3948" spans="1:10" x14ac:dyDescent="0.3">
      <c r="A3948" s="597" t="s">
        <v>2044</v>
      </c>
      <c r="B3948" s="597" t="s">
        <v>242</v>
      </c>
      <c r="C3948" s="597" t="s">
        <v>2354</v>
      </c>
      <c r="D3948" s="597" t="s">
        <v>251</v>
      </c>
      <c r="E3948" s="597" t="s">
        <v>4</v>
      </c>
      <c r="F3948" s="597" t="s">
        <v>1643</v>
      </c>
      <c r="G3948" s="597" t="s">
        <v>2202</v>
      </c>
      <c r="H3948" s="598" t="str">
        <f t="shared" si="124"/>
        <v>TIB - NORMALIZAÇÃO TÉCNICA;INSTITUIÇÃO CREDENCIADA;;PRIVADA;NÃO;DIARIAS E AJUDA DE CUSTO;NA</v>
      </c>
      <c r="I3948" s="599" t="s">
        <v>1575</v>
      </c>
      <c r="J3948" s="600" t="str">
        <f t="shared" si="125"/>
        <v/>
      </c>
    </row>
    <row r="3949" spans="1:10" x14ac:dyDescent="0.3">
      <c r="A3949" s="597" t="s">
        <v>2044</v>
      </c>
      <c r="B3949" s="597" t="s">
        <v>242</v>
      </c>
      <c r="C3949" s="597" t="s">
        <v>2354</v>
      </c>
      <c r="D3949" s="597" t="s">
        <v>251</v>
      </c>
      <c r="E3949" s="597" t="s">
        <v>4</v>
      </c>
      <c r="F3949" s="597" t="s">
        <v>1645</v>
      </c>
      <c r="G3949" s="597" t="s">
        <v>2361</v>
      </c>
      <c r="H3949" s="598" t="str">
        <f t="shared" si="124"/>
        <v>TIB - NORMALIZAÇÃO TÉCNICA;INSTITUIÇÃO CREDENCIADA;;PRIVADA;NÃO;EQUIPAMENTO E MATERIAL PERMANENTE;EQUIPAMENTO</v>
      </c>
      <c r="I3949" s="599" t="s">
        <v>1567</v>
      </c>
      <c r="J3949" s="600" t="str">
        <f t="shared" si="125"/>
        <v>DESPESA NÃO ADMITIDA COM RECURSOS DA CLÁUSULA DE P,D&amp;I, CONSIDERANDO O EXECUTOR E A QUALIFICAÇÃO DO PROJETO OU PROGRAMA</v>
      </c>
    </row>
    <row r="3950" spans="1:10" x14ac:dyDescent="0.3">
      <c r="A3950" s="597" t="s">
        <v>2044</v>
      </c>
      <c r="B3950" s="597" t="s">
        <v>242</v>
      </c>
      <c r="C3950" s="597" t="s">
        <v>2354</v>
      </c>
      <c r="D3950" s="597" t="s">
        <v>251</v>
      </c>
      <c r="E3950" s="597" t="s">
        <v>4</v>
      </c>
      <c r="F3950" s="597" t="s">
        <v>1645</v>
      </c>
      <c r="G3950" s="597" t="s">
        <v>1248</v>
      </c>
      <c r="H3950" s="598" t="str">
        <f t="shared" si="124"/>
        <v>TIB - NORMALIZAÇÃO TÉCNICA;INSTITUIÇÃO CREDENCIADA;;PRIVADA;NÃO;EQUIPAMENTO E MATERIAL PERMANENTE;MATERIAL PERMANENTE</v>
      </c>
      <c r="I3950" s="599" t="s">
        <v>1567</v>
      </c>
      <c r="J3950" s="600" t="str">
        <f t="shared" si="125"/>
        <v>DESPESA NÃO ADMITIDA COM RECURSOS DA CLÁUSULA DE P,D&amp;I, CONSIDERANDO O EXECUTOR E A QUALIFICAÇÃO DO PROJETO OU PROGRAMA</v>
      </c>
    </row>
    <row r="3951" spans="1:10" x14ac:dyDescent="0.3">
      <c r="A3951" s="597" t="s">
        <v>2044</v>
      </c>
      <c r="B3951" s="597" t="s">
        <v>242</v>
      </c>
      <c r="C3951" s="597" t="s">
        <v>2354</v>
      </c>
      <c r="D3951" s="597" t="s">
        <v>251</v>
      </c>
      <c r="E3951" s="597" t="s">
        <v>4</v>
      </c>
      <c r="F3951" s="597" t="s">
        <v>448</v>
      </c>
      <c r="G3951" s="597" t="s">
        <v>2062</v>
      </c>
      <c r="H3951" s="598" t="str">
        <f t="shared" si="124"/>
        <v>TIB - NORMALIZAÇÃO TÉCNICA;INSTITUIÇÃO CREDENCIADA;;PRIVADA;NÃO;EQUIPE;BOLSA - ALUNO DE GRADUAÇÃO OU PÓS-GRADUAÇÃO</v>
      </c>
      <c r="I3951" s="599" t="s">
        <v>1575</v>
      </c>
      <c r="J3951" s="600" t="str">
        <f t="shared" si="125"/>
        <v/>
      </c>
    </row>
    <row r="3952" spans="1:10" x14ac:dyDescent="0.3">
      <c r="A3952" s="597" t="s">
        <v>2044</v>
      </c>
      <c r="B3952" s="597" t="s">
        <v>242</v>
      </c>
      <c r="C3952" s="597" t="s">
        <v>2354</v>
      </c>
      <c r="D3952" s="597" t="s">
        <v>251</v>
      </c>
      <c r="E3952" s="597" t="s">
        <v>4</v>
      </c>
      <c r="F3952" s="597" t="s">
        <v>448</v>
      </c>
      <c r="G3952" s="597" t="s">
        <v>2061</v>
      </c>
      <c r="H3952" s="598" t="str">
        <f t="shared" si="124"/>
        <v>TIB - NORMALIZAÇÃO TÉCNICA;INSTITUIÇÃO CREDENCIADA;;PRIVADA;NÃO;EQUIPE;BOLSA - DOCENTE OU PESQUISADOR DA INSTITUIÇÃO</v>
      </c>
      <c r="I3952" s="599" t="s">
        <v>1575</v>
      </c>
      <c r="J3952" s="600" t="str">
        <f t="shared" si="125"/>
        <v/>
      </c>
    </row>
    <row r="3953" spans="1:10" x14ac:dyDescent="0.3">
      <c r="A3953" s="597" t="s">
        <v>2044</v>
      </c>
      <c r="B3953" s="597" t="s">
        <v>242</v>
      </c>
      <c r="C3953" s="597" t="s">
        <v>2354</v>
      </c>
      <c r="D3953" s="597" t="s">
        <v>251</v>
      </c>
      <c r="E3953" s="597" t="s">
        <v>4</v>
      </c>
      <c r="F3953" s="597" t="s">
        <v>448</v>
      </c>
      <c r="G3953" s="597" t="s">
        <v>2063</v>
      </c>
      <c r="H3953" s="598" t="str">
        <f t="shared" si="124"/>
        <v>TIB - NORMALIZAÇÃO TÉCNICA;INSTITUIÇÃO CREDENCIADA;;PRIVADA;NÃO;EQUIPE;BOLSA - PESQUISADOR VISITANTE</v>
      </c>
      <c r="I3953" s="599" t="s">
        <v>1575</v>
      </c>
      <c r="J3953" s="600" t="str">
        <f t="shared" si="125"/>
        <v/>
      </c>
    </row>
    <row r="3954" spans="1:10" x14ac:dyDescent="0.3">
      <c r="A3954" s="597" t="s">
        <v>2044</v>
      </c>
      <c r="B3954" s="597" t="s">
        <v>242</v>
      </c>
      <c r="C3954" s="597" t="s">
        <v>2354</v>
      </c>
      <c r="D3954" s="597" t="s">
        <v>251</v>
      </c>
      <c r="E3954" s="597" t="s">
        <v>4</v>
      </c>
      <c r="F3954" s="597" t="s">
        <v>448</v>
      </c>
      <c r="G3954" s="597" t="s">
        <v>1641</v>
      </c>
      <c r="H3954" s="598" t="str">
        <f t="shared" ref="H3954:H4016" si="126">CONCATENATE(A3954,$H$2,B3954,$H$2,C3954,$H$2,D3954,$H$2,E3954,$H$2,F3954,$H$2,G3954)</f>
        <v>TIB - NORMALIZAÇÃO TÉCNICA;INSTITUIÇÃO CREDENCIADA;;PRIVADA;NÃO;EQUIPE;REMUNERAÇÃO DIRETA</v>
      </c>
      <c r="I3954" s="599" t="s">
        <v>1575</v>
      </c>
      <c r="J3954" s="600" t="str">
        <f t="shared" ref="J3954:J4016" si="127">IF(I3954="N",J$3,"")</f>
        <v/>
      </c>
    </row>
    <row r="3955" spans="1:10" x14ac:dyDescent="0.3">
      <c r="A3955" s="597" t="s">
        <v>2044</v>
      </c>
      <c r="B3955" s="597" t="s">
        <v>242</v>
      </c>
      <c r="C3955" s="597" t="s">
        <v>2354</v>
      </c>
      <c r="D3955" s="597" t="s">
        <v>251</v>
      </c>
      <c r="E3955" s="597" t="s">
        <v>4</v>
      </c>
      <c r="F3955" s="597" t="s">
        <v>1642</v>
      </c>
      <c r="G3955" s="597" t="s">
        <v>2202</v>
      </c>
      <c r="H3955" s="598" t="str">
        <f t="shared" si="126"/>
        <v>TIB - NORMALIZAÇÃO TÉCNICA;INSTITUIÇÃO CREDENCIADA;;PRIVADA;NÃO;MATERIAL DE CONSUMO;NA</v>
      </c>
      <c r="I3955" s="599" t="s">
        <v>1575</v>
      </c>
      <c r="J3955" s="600" t="str">
        <f t="shared" si="127"/>
        <v/>
      </c>
    </row>
    <row r="3956" spans="1:10" x14ac:dyDescent="0.3">
      <c r="A3956" s="597" t="s">
        <v>2044</v>
      </c>
      <c r="B3956" s="597" t="s">
        <v>242</v>
      </c>
      <c r="C3956" s="597" t="s">
        <v>2354</v>
      </c>
      <c r="D3956" s="597" t="s">
        <v>251</v>
      </c>
      <c r="E3956" s="597" t="s">
        <v>4</v>
      </c>
      <c r="F3956" s="597" t="s">
        <v>1644</v>
      </c>
      <c r="G3956" s="597" t="s">
        <v>2066</v>
      </c>
      <c r="H3956" s="598" t="str">
        <f t="shared" si="126"/>
        <v>TIB - NORMALIZAÇÃO TÉCNICA;INSTITUIÇÃO CREDENCIADA;;PRIVADA;NÃO;OBRAS E INSTALACOES;AMPLIAÇÃO DE ÁREA DE EDIFICAÇÃO</v>
      </c>
      <c r="I3956" s="599" t="s">
        <v>1567</v>
      </c>
      <c r="J3956" s="600" t="str">
        <f t="shared" si="127"/>
        <v>DESPESA NÃO ADMITIDA COM RECURSOS DA CLÁUSULA DE P,D&amp;I, CONSIDERANDO O EXECUTOR E A QUALIFICAÇÃO DO PROJETO OU PROGRAMA</v>
      </c>
    </row>
    <row r="3957" spans="1:10" x14ac:dyDescent="0.3">
      <c r="A3957" s="597" t="s">
        <v>2044</v>
      </c>
      <c r="B3957" s="597" t="s">
        <v>242</v>
      </c>
      <c r="C3957" s="597" t="s">
        <v>2354</v>
      </c>
      <c r="D3957" s="597" t="s">
        <v>251</v>
      </c>
      <c r="E3957" s="597" t="s">
        <v>4</v>
      </c>
      <c r="F3957" s="597" t="s">
        <v>1644</v>
      </c>
      <c r="G3957" s="597" t="s">
        <v>258</v>
      </c>
      <c r="H3957" s="598" t="str">
        <f t="shared" si="126"/>
        <v>TIB - NORMALIZAÇÃO TÉCNICA;INSTITUIÇÃO CREDENCIADA;;PRIVADA;NÃO;OBRAS E INSTALACOES;CONSTRUÇÃO DE NOVA EDIFICAÇÃO</v>
      </c>
      <c r="I3957" s="599" t="s">
        <v>1567</v>
      </c>
      <c r="J3957" s="600" t="str">
        <f t="shared" si="127"/>
        <v>DESPESA NÃO ADMITIDA COM RECURSOS DA CLÁUSULA DE P,D&amp;I, CONSIDERANDO O EXECUTOR E A QUALIFICAÇÃO DO PROJETO OU PROGRAMA</v>
      </c>
    </row>
    <row r="3958" spans="1:10" x14ac:dyDescent="0.3">
      <c r="A3958" s="597" t="s">
        <v>2044</v>
      </c>
      <c r="B3958" s="597" t="s">
        <v>242</v>
      </c>
      <c r="C3958" s="597" t="s">
        <v>2354</v>
      </c>
      <c r="D3958" s="597" t="s">
        <v>251</v>
      </c>
      <c r="E3958" s="597" t="s">
        <v>4</v>
      </c>
      <c r="F3958" s="597" t="s">
        <v>1644</v>
      </c>
      <c r="G3958" s="597" t="s">
        <v>2067</v>
      </c>
      <c r="H3958" s="598" t="str">
        <f t="shared" si="126"/>
        <v>TIB - NORMALIZAÇÃO TÉCNICA;INSTITUIÇÃO CREDENCIADA;;PRIVADA;NÃO;OBRAS E INSTALACOES;PROJETO EXECUTIVO E ESTUDOS TÉCNICOS</v>
      </c>
      <c r="I3958" s="599" t="s">
        <v>1567</v>
      </c>
      <c r="J3958" s="600" t="str">
        <f t="shared" si="127"/>
        <v>DESPESA NÃO ADMITIDA COM RECURSOS DA CLÁUSULA DE P,D&amp;I, CONSIDERANDO O EXECUTOR E A QUALIFICAÇÃO DO PROJETO OU PROGRAMA</v>
      </c>
    </row>
    <row r="3959" spans="1:10" x14ac:dyDescent="0.3">
      <c r="A3959" s="597" t="s">
        <v>2044</v>
      </c>
      <c r="B3959" s="597" t="s">
        <v>242</v>
      </c>
      <c r="C3959" s="597" t="s">
        <v>2354</v>
      </c>
      <c r="D3959" s="597" t="s">
        <v>251</v>
      </c>
      <c r="E3959" s="597" t="s">
        <v>4</v>
      </c>
      <c r="F3959" s="597" t="s">
        <v>1644</v>
      </c>
      <c r="G3959" s="597" t="s">
        <v>219</v>
      </c>
      <c r="H3959" s="598" t="str">
        <f t="shared" si="126"/>
        <v>TIB - NORMALIZAÇÃO TÉCNICA;INSTITUIÇÃO CREDENCIADA;;PRIVADA;NÃO;OBRAS E INSTALACOES;REFORMA DE EDIFICAÇÃO</v>
      </c>
      <c r="I3959" s="599" t="s">
        <v>1567</v>
      </c>
      <c r="J3959" s="600" t="str">
        <f t="shared" si="127"/>
        <v>DESPESA NÃO ADMITIDA COM RECURSOS DA CLÁUSULA DE P,D&amp;I, CONSIDERANDO O EXECUTOR E A QUALIFICAÇÃO DO PROJETO OU PROGRAMA</v>
      </c>
    </row>
    <row r="3960" spans="1:10" x14ac:dyDescent="0.3">
      <c r="A3960" s="597" t="s">
        <v>2044</v>
      </c>
      <c r="B3960" s="597" t="s">
        <v>242</v>
      </c>
      <c r="C3960" s="597" t="s">
        <v>2354</v>
      </c>
      <c r="D3960" s="597" t="s">
        <v>251</v>
      </c>
      <c r="E3960" s="597" t="s">
        <v>4</v>
      </c>
      <c r="F3960" s="597" t="s">
        <v>1644</v>
      </c>
      <c r="G3960" s="597" t="s">
        <v>2065</v>
      </c>
      <c r="H3960" s="598" t="str">
        <f t="shared" si="126"/>
        <v>TIB - NORMALIZAÇÃO TÉCNICA;INSTITUIÇÃO CREDENCIADA;;PRIVADA;NÃO;OBRAS E INSTALACOES;SERVIÇO TÉCNICO DE APOIO - INFRAESTRUTURA</v>
      </c>
      <c r="I3960" s="599" t="s">
        <v>1567</v>
      </c>
      <c r="J3960" s="600" t="str">
        <f t="shared" si="127"/>
        <v>DESPESA NÃO ADMITIDA COM RECURSOS DA CLÁUSULA DE P,D&amp;I, CONSIDERANDO O EXECUTOR E A QUALIFICAÇÃO DO PROJETO OU PROGRAMA</v>
      </c>
    </row>
    <row r="3961" spans="1:10" x14ac:dyDescent="0.3">
      <c r="A3961" s="597" t="s">
        <v>2044</v>
      </c>
      <c r="B3961" s="597" t="s">
        <v>242</v>
      </c>
      <c r="C3961" s="597" t="s">
        <v>2354</v>
      </c>
      <c r="D3961" s="597" t="s">
        <v>251</v>
      </c>
      <c r="E3961" s="597" t="s">
        <v>4</v>
      </c>
      <c r="F3961" s="597" t="s">
        <v>10</v>
      </c>
      <c r="G3961" s="597" t="s">
        <v>1649</v>
      </c>
      <c r="H3961" s="598" t="str">
        <f t="shared" si="126"/>
        <v>TIB - NORMALIZAÇÃO TÉCNICA;INSTITUIÇÃO CREDENCIADA;;PRIVADA;NÃO;OUTRAS DESPESAS;DESPESA DE IMPORTACAO</v>
      </c>
      <c r="I3961" s="599" t="s">
        <v>1575</v>
      </c>
      <c r="J3961" s="600" t="str">
        <f t="shared" si="127"/>
        <v/>
      </c>
    </row>
    <row r="3962" spans="1:10" x14ac:dyDescent="0.3">
      <c r="A3962" s="597" t="s">
        <v>2044</v>
      </c>
      <c r="B3962" s="597" t="s">
        <v>242</v>
      </c>
      <c r="C3962" s="597" t="s">
        <v>2354</v>
      </c>
      <c r="D3962" s="597" t="s">
        <v>251</v>
      </c>
      <c r="E3962" s="597" t="s">
        <v>4</v>
      </c>
      <c r="F3962" s="597" t="s">
        <v>10</v>
      </c>
      <c r="G3962" s="597" t="s">
        <v>1650</v>
      </c>
      <c r="H3962" s="598" t="str">
        <f t="shared" si="126"/>
        <v>TIB - NORMALIZAÇÃO TÉCNICA;INSTITUIÇÃO CREDENCIADA;;PRIVADA;NÃO;OUTRAS DESPESAS;DESPESA OPERACIONAL E ADMINISTRATIVA</v>
      </c>
      <c r="I3962" s="599" t="s">
        <v>1575</v>
      </c>
      <c r="J3962" s="600" t="str">
        <f t="shared" si="127"/>
        <v/>
      </c>
    </row>
    <row r="3963" spans="1:10" x14ac:dyDescent="0.3">
      <c r="A3963" s="597" t="s">
        <v>2044</v>
      </c>
      <c r="B3963" s="597" t="s">
        <v>242</v>
      </c>
      <c r="C3963" s="597" t="s">
        <v>2354</v>
      </c>
      <c r="D3963" s="597" t="s">
        <v>251</v>
      </c>
      <c r="E3963" s="597" t="s">
        <v>4</v>
      </c>
      <c r="F3963" s="597" t="s">
        <v>10</v>
      </c>
      <c r="G3963" s="597" t="s">
        <v>277</v>
      </c>
      <c r="H3963" s="598" t="str">
        <f t="shared" si="126"/>
        <v>TIB - NORMALIZAÇÃO TÉCNICA;INSTITUIÇÃO CREDENCIADA;;PRIVADA;NÃO;OUTRAS DESPESAS;RESSARCIMENTO DE CUSTOS INDIRETOS</v>
      </c>
      <c r="I3963" s="599" t="s">
        <v>1575</v>
      </c>
      <c r="J3963" s="600" t="str">
        <f t="shared" si="127"/>
        <v/>
      </c>
    </row>
    <row r="3964" spans="1:10" x14ac:dyDescent="0.3">
      <c r="A3964" s="597" t="s">
        <v>2044</v>
      </c>
      <c r="B3964" s="597" t="s">
        <v>242</v>
      </c>
      <c r="C3964" s="597" t="s">
        <v>2354</v>
      </c>
      <c r="D3964" s="597" t="s">
        <v>251</v>
      </c>
      <c r="E3964" s="597" t="s">
        <v>4</v>
      </c>
      <c r="F3964" s="597" t="s">
        <v>317</v>
      </c>
      <c r="G3964" s="597" t="s">
        <v>2060</v>
      </c>
      <c r="H3964" s="598" t="str">
        <f t="shared" si="126"/>
        <v>TIB - NORMALIZAÇÃO TÉCNICA;INSTITUIÇÃO CREDENCIADA;;PRIVADA;NÃO;OUTROS BENS E DIREITOS;DADO GEOLÓGICO, GEOQUÍMICO OU GEOFÍSICO PÚBLICO</v>
      </c>
      <c r="I3964" s="599" t="s">
        <v>1567</v>
      </c>
      <c r="J3964" s="600" t="str">
        <f t="shared" si="127"/>
        <v>DESPESA NÃO ADMITIDA COM RECURSOS DA CLÁUSULA DE P,D&amp;I, CONSIDERANDO O EXECUTOR E A QUALIFICAÇÃO DO PROJETO OU PROGRAMA</v>
      </c>
    </row>
    <row r="3965" spans="1:10" x14ac:dyDescent="0.3">
      <c r="A3965" s="597" t="s">
        <v>2044</v>
      </c>
      <c r="B3965" s="597" t="s">
        <v>242</v>
      </c>
      <c r="C3965" s="597" t="s">
        <v>2354</v>
      </c>
      <c r="D3965" s="597" t="s">
        <v>251</v>
      </c>
      <c r="E3965" s="597" t="s">
        <v>4</v>
      </c>
      <c r="F3965" s="597" t="s">
        <v>317</v>
      </c>
      <c r="G3965" s="597" t="s">
        <v>220</v>
      </c>
      <c r="H3965" s="598" t="str">
        <f t="shared" si="126"/>
        <v>TIB - NORMALIZAÇÃO TÉCNICA;INSTITUIÇÃO CREDENCIADA;;PRIVADA;NÃO;OUTROS BENS E DIREITOS;DADO NÃO REGULADO PELA ANP</v>
      </c>
      <c r="I3965" s="599" t="s">
        <v>1567</v>
      </c>
      <c r="J3965" s="600" t="str">
        <f t="shared" si="127"/>
        <v>DESPESA NÃO ADMITIDA COM RECURSOS DA CLÁUSULA DE P,D&amp;I, CONSIDERANDO O EXECUTOR E A QUALIFICAÇÃO DO PROJETO OU PROGRAMA</v>
      </c>
    </row>
    <row r="3966" spans="1:10" x14ac:dyDescent="0.3">
      <c r="A3966" s="597" t="s">
        <v>2044</v>
      </c>
      <c r="B3966" s="597" t="s">
        <v>242</v>
      </c>
      <c r="C3966" s="597" t="s">
        <v>2354</v>
      </c>
      <c r="D3966" s="597" t="s">
        <v>251</v>
      </c>
      <c r="E3966" s="597" t="s">
        <v>4</v>
      </c>
      <c r="F3966" s="597" t="s">
        <v>317</v>
      </c>
      <c r="G3966" s="597" t="s">
        <v>215</v>
      </c>
      <c r="H3966" s="598" t="str">
        <f t="shared" si="126"/>
        <v>TIB - NORMALIZAÇÃO TÉCNICA;INSTITUIÇÃO CREDENCIADA;;PRIVADA;NÃO;OUTROS BENS E DIREITOS;MATERIAL BIBLIOGRÁFICO</v>
      </c>
      <c r="I3966" s="599" t="s">
        <v>1567</v>
      </c>
      <c r="J3966" s="600" t="str">
        <f t="shared" si="127"/>
        <v>DESPESA NÃO ADMITIDA COM RECURSOS DA CLÁUSULA DE P,D&amp;I, CONSIDERANDO O EXECUTOR E A QUALIFICAÇÃO DO PROJETO OU PROGRAMA</v>
      </c>
    </row>
    <row r="3967" spans="1:10" x14ac:dyDescent="0.3">
      <c r="A3967" s="597" t="s">
        <v>2044</v>
      </c>
      <c r="B3967" s="597" t="s">
        <v>242</v>
      </c>
      <c r="C3967" s="597" t="s">
        <v>2354</v>
      </c>
      <c r="D3967" s="597" t="s">
        <v>251</v>
      </c>
      <c r="E3967" s="597" t="s">
        <v>4</v>
      </c>
      <c r="F3967" s="597" t="s">
        <v>317</v>
      </c>
      <c r="G3967" s="597" t="s">
        <v>2068</v>
      </c>
      <c r="H3967" s="598" t="str">
        <f t="shared" si="126"/>
        <v>TIB - NORMALIZAÇÃO TÉCNICA;INSTITUIÇÃO CREDENCIADA;;PRIVADA;NÃO;OUTROS BENS E DIREITOS;OUTRO (ESPECIFIQUE)</v>
      </c>
      <c r="I3967" s="599" t="s">
        <v>1567</v>
      </c>
      <c r="J3967" s="600" t="str">
        <f t="shared" si="127"/>
        <v>DESPESA NÃO ADMITIDA COM RECURSOS DA CLÁUSULA DE P,D&amp;I, CONSIDERANDO O EXECUTOR E A QUALIFICAÇÃO DO PROJETO OU PROGRAMA</v>
      </c>
    </row>
    <row r="3968" spans="1:10" x14ac:dyDescent="0.3">
      <c r="A3968" s="597" t="s">
        <v>2044</v>
      </c>
      <c r="B3968" s="597" t="s">
        <v>242</v>
      </c>
      <c r="C3968" s="597" t="s">
        <v>2354</v>
      </c>
      <c r="D3968" s="597" t="s">
        <v>251</v>
      </c>
      <c r="E3968" s="597" t="s">
        <v>4</v>
      </c>
      <c r="F3968" s="597" t="s">
        <v>317</v>
      </c>
      <c r="G3968" s="597" t="s">
        <v>321</v>
      </c>
      <c r="H3968" s="598" t="str">
        <f t="shared" si="126"/>
        <v>TIB - NORMALIZAÇÃO TÉCNICA;INSTITUIÇÃO CREDENCIADA;;PRIVADA;NÃO;OUTROS BENS E DIREITOS;SOFTWARE</v>
      </c>
      <c r="I3968" s="599" t="s">
        <v>1567</v>
      </c>
      <c r="J3968" s="600" t="str">
        <f t="shared" si="127"/>
        <v>DESPESA NÃO ADMITIDA COM RECURSOS DA CLÁUSULA DE P,D&amp;I, CONSIDERANDO O EXECUTOR E A QUALIFICAÇÃO DO PROJETO OU PROGRAMA</v>
      </c>
    </row>
    <row r="3969" spans="1:10" x14ac:dyDescent="0.3">
      <c r="A3969" s="597" t="s">
        <v>2044</v>
      </c>
      <c r="B3969" s="597" t="s">
        <v>242</v>
      </c>
      <c r="C3969" s="597" t="s">
        <v>2354</v>
      </c>
      <c r="D3969" s="597" t="s">
        <v>251</v>
      </c>
      <c r="E3969" s="597" t="s">
        <v>4</v>
      </c>
      <c r="F3969" s="597" t="s">
        <v>409</v>
      </c>
      <c r="G3969" s="597" t="s">
        <v>2202</v>
      </c>
      <c r="H3969" s="598" t="str">
        <f t="shared" si="126"/>
        <v>TIB - NORMALIZAÇÃO TÉCNICA;INSTITUIÇÃO CREDENCIADA;;PRIVADA;NÃO;PASSAGENS;NA</v>
      </c>
      <c r="I3969" s="599" t="s">
        <v>1575</v>
      </c>
      <c r="J3969" s="600" t="str">
        <f t="shared" si="127"/>
        <v/>
      </c>
    </row>
    <row r="3970" spans="1:10" x14ac:dyDescent="0.3">
      <c r="A3970" s="597" t="s">
        <v>2044</v>
      </c>
      <c r="B3970" s="597" t="s">
        <v>242</v>
      </c>
      <c r="C3970" s="597" t="s">
        <v>2354</v>
      </c>
      <c r="D3970" s="597" t="s">
        <v>251</v>
      </c>
      <c r="E3970" s="597" t="s">
        <v>4</v>
      </c>
      <c r="F3970" s="597" t="s">
        <v>1705</v>
      </c>
      <c r="G3970" s="597" t="s">
        <v>2058</v>
      </c>
      <c r="H3970" s="598" t="str">
        <f t="shared" si="126"/>
        <v>TIB - NORMALIZAÇÃO TÉCNICA;INSTITUIÇÃO CREDENCIADA;;PRIVADA;NÃO;PROTOTIPO;MATERIAL OU COMPONENTE - PROTÓTIPO OU UNIDADE PILOTO</v>
      </c>
      <c r="I3970" s="599" t="s">
        <v>1567</v>
      </c>
      <c r="J3970" s="600" t="str">
        <f t="shared" si="127"/>
        <v>DESPESA NÃO ADMITIDA COM RECURSOS DA CLÁUSULA DE P,D&amp;I, CONSIDERANDO O EXECUTOR E A QUALIFICAÇÃO DO PROJETO OU PROGRAMA</v>
      </c>
    </row>
    <row r="3971" spans="1:10" x14ac:dyDescent="0.3">
      <c r="A3971" s="597" t="s">
        <v>2044</v>
      </c>
      <c r="B3971" s="597" t="s">
        <v>242</v>
      </c>
      <c r="C3971" s="597" t="s">
        <v>2354</v>
      </c>
      <c r="D3971" s="597" t="s">
        <v>251</v>
      </c>
      <c r="E3971" s="597" t="s">
        <v>4</v>
      </c>
      <c r="F3971" s="597" t="s">
        <v>1705</v>
      </c>
      <c r="G3971" s="597" t="s">
        <v>2059</v>
      </c>
      <c r="H3971" s="598" t="str">
        <f t="shared" si="126"/>
        <v>TIB - NORMALIZAÇÃO TÉCNICA;INSTITUIÇÃO CREDENCIADA;;PRIVADA;NÃO;PROTOTIPO;SERVIÇO DE TERCEIRO - PROTÓTIPO OU UNIDADE PILOTO</v>
      </c>
      <c r="I3971" s="599" t="s">
        <v>1567</v>
      </c>
      <c r="J3971" s="600" t="str">
        <f t="shared" si="127"/>
        <v>DESPESA NÃO ADMITIDA COM RECURSOS DA CLÁUSULA DE P,D&amp;I, CONSIDERANDO O EXECUTOR E A QUALIFICAÇÃO DO PROJETO OU PROGRAMA</v>
      </c>
    </row>
    <row r="3972" spans="1:10" x14ac:dyDescent="0.3">
      <c r="A3972" s="597" t="s">
        <v>2044</v>
      </c>
      <c r="B3972" s="597" t="s">
        <v>242</v>
      </c>
      <c r="C3972" s="597" t="s">
        <v>2354</v>
      </c>
      <c r="D3972" s="597" t="s">
        <v>251</v>
      </c>
      <c r="E3972" s="597" t="s">
        <v>4</v>
      </c>
      <c r="F3972" s="597" t="s">
        <v>303</v>
      </c>
      <c r="G3972" s="597" t="s">
        <v>1647</v>
      </c>
      <c r="H3972" s="598" t="str">
        <f t="shared" si="126"/>
        <v>TIB - NORMALIZAÇÃO TÉCNICA;INSTITUIÇÃO CREDENCIADA;;PRIVADA;NÃO;RECURSOS HUMANOS;BOLSA</v>
      </c>
      <c r="I3972" s="599" t="s">
        <v>1567</v>
      </c>
      <c r="J3972" s="600" t="str">
        <f t="shared" si="127"/>
        <v>DESPESA NÃO ADMITIDA COM RECURSOS DA CLÁUSULA DE P,D&amp;I, CONSIDERANDO O EXECUTOR E A QUALIFICAÇÃO DO PROJETO OU PROGRAMA</v>
      </c>
    </row>
    <row r="3973" spans="1:10" x14ac:dyDescent="0.3">
      <c r="A3973" s="597" t="s">
        <v>2044</v>
      </c>
      <c r="B3973" s="597" t="s">
        <v>242</v>
      </c>
      <c r="C3973" s="597" t="s">
        <v>2354</v>
      </c>
      <c r="D3973" s="597" t="s">
        <v>251</v>
      </c>
      <c r="E3973" s="597" t="s">
        <v>4</v>
      </c>
      <c r="F3973" s="597" t="s">
        <v>303</v>
      </c>
      <c r="G3973" s="597" t="s">
        <v>270</v>
      </c>
      <c r="H3973" s="598" t="str">
        <f t="shared" si="126"/>
        <v>TIB - NORMALIZAÇÃO TÉCNICA;INSTITUIÇÃO CREDENCIADA;;PRIVADA;NÃO;RECURSOS HUMANOS;TAXA DE BANCADA</v>
      </c>
      <c r="I3973" s="599" t="s">
        <v>1567</v>
      </c>
      <c r="J3973" s="600" t="str">
        <f t="shared" si="127"/>
        <v>DESPESA NÃO ADMITIDA COM RECURSOS DA CLÁUSULA DE P,D&amp;I, CONSIDERANDO O EXECUTOR E A QUALIFICAÇÃO DO PROJETO OU PROGRAMA</v>
      </c>
    </row>
    <row r="3974" spans="1:10" x14ac:dyDescent="0.3">
      <c r="A3974" s="597" t="s">
        <v>2044</v>
      </c>
      <c r="B3974" s="597" t="s">
        <v>242</v>
      </c>
      <c r="C3974" s="597" t="s">
        <v>2354</v>
      </c>
      <c r="D3974" s="597" t="s">
        <v>251</v>
      </c>
      <c r="E3974" s="597" t="s">
        <v>4</v>
      </c>
      <c r="F3974" s="597" t="s">
        <v>2357</v>
      </c>
      <c r="G3974" s="597" t="s">
        <v>232</v>
      </c>
      <c r="H3974" s="598" t="str">
        <f t="shared" si="126"/>
        <v>TIB - NORMALIZAÇÃO TÉCNICA;INSTITUIÇÃO CREDENCIADA;;PRIVADA;NÃO;SERVICOS;OUTRO SERVIÇO DE APOIO</v>
      </c>
      <c r="I3974" s="599" t="s">
        <v>1567</v>
      </c>
      <c r="J3974" s="600" t="str">
        <f t="shared" si="127"/>
        <v>DESPESA NÃO ADMITIDA COM RECURSOS DA CLÁUSULA DE P,D&amp;I, CONSIDERANDO O EXECUTOR E A QUALIFICAÇÃO DO PROJETO OU PROGRAMA</v>
      </c>
    </row>
    <row r="3975" spans="1:10" x14ac:dyDescent="0.3">
      <c r="A3975" s="597" t="s">
        <v>2044</v>
      </c>
      <c r="B3975" s="597" t="s">
        <v>242</v>
      </c>
      <c r="C3975" s="597" t="s">
        <v>2354</v>
      </c>
      <c r="D3975" s="597" t="s">
        <v>251</v>
      </c>
      <c r="E3975" s="597" t="s">
        <v>4</v>
      </c>
      <c r="F3975" s="597" t="s">
        <v>2357</v>
      </c>
      <c r="G3975" s="597" t="s">
        <v>221</v>
      </c>
      <c r="H3975" s="598" t="str">
        <f t="shared" si="126"/>
        <v>TIB - NORMALIZAÇÃO TÉCNICA;INSTITUIÇÃO CREDENCIADA;;PRIVADA;NÃO;SERVICOS;PERFURAÇÃO DE POÇO ESTRATIGRÁFICO</v>
      </c>
      <c r="I3975" s="599" t="s">
        <v>1567</v>
      </c>
      <c r="J3975" s="600" t="str">
        <f t="shared" si="127"/>
        <v>DESPESA NÃO ADMITIDA COM RECURSOS DA CLÁUSULA DE P,D&amp;I, CONSIDERANDO O EXECUTOR E A QUALIFICAÇÃO DO PROJETO OU PROGRAMA</v>
      </c>
    </row>
    <row r="3976" spans="1:10" x14ac:dyDescent="0.3">
      <c r="A3976" s="597" t="s">
        <v>2044</v>
      </c>
      <c r="B3976" s="597" t="s">
        <v>242</v>
      </c>
      <c r="C3976" s="597" t="s">
        <v>2354</v>
      </c>
      <c r="D3976" s="597" t="s">
        <v>251</v>
      </c>
      <c r="E3976" s="597" t="s">
        <v>4</v>
      </c>
      <c r="F3976" s="597" t="s">
        <v>2357</v>
      </c>
      <c r="G3976" s="597" t="s">
        <v>2055</v>
      </c>
      <c r="H3976" s="598" t="str">
        <f t="shared" si="126"/>
        <v>TIB - NORMALIZAÇÃO TÉCNICA;INSTITUIÇÃO CREDENCIADA;;PRIVADA;NÃO;SERVICOS;SERVIÇO DE APOIO PARA AQUISIÇÃO DE DADOS</v>
      </c>
      <c r="I3976" s="599" t="s">
        <v>1567</v>
      </c>
      <c r="J3976" s="600" t="str">
        <f t="shared" si="127"/>
        <v>DESPESA NÃO ADMITIDA COM RECURSOS DA CLÁUSULA DE P,D&amp;I, CONSIDERANDO O EXECUTOR E A QUALIFICAÇÃO DO PROJETO OU PROGRAMA</v>
      </c>
    </row>
    <row r="3977" spans="1:10" x14ac:dyDescent="0.3">
      <c r="A3977" s="597" t="s">
        <v>2044</v>
      </c>
      <c r="B3977" s="597" t="s">
        <v>242</v>
      </c>
      <c r="C3977" s="597" t="s">
        <v>2354</v>
      </c>
      <c r="D3977" s="597" t="s">
        <v>251</v>
      </c>
      <c r="E3977" s="597" t="s">
        <v>4</v>
      </c>
      <c r="F3977" s="597" t="s">
        <v>2357</v>
      </c>
      <c r="G3977" s="597" t="s">
        <v>230</v>
      </c>
      <c r="H3977" s="598" t="str">
        <f t="shared" si="126"/>
        <v>TIB - NORMALIZAÇÃO TÉCNICA;INSTITUIÇÃO CREDENCIADA;;PRIVADA;NÃO;SERVICOS;SERVIÇO DE EDITORAÇÃO E IMPRESSÃO</v>
      </c>
      <c r="I3977" s="599" t="s">
        <v>1567</v>
      </c>
      <c r="J3977" s="600" t="str">
        <f t="shared" si="127"/>
        <v>DESPESA NÃO ADMITIDA COM RECURSOS DA CLÁUSULA DE P,D&amp;I, CONSIDERANDO O EXECUTOR E A QUALIFICAÇÃO DO PROJETO OU PROGRAMA</v>
      </c>
    </row>
    <row r="3978" spans="1:10" x14ac:dyDescent="0.3">
      <c r="A3978" s="597" t="s">
        <v>2044</v>
      </c>
      <c r="B3978" s="597" t="s">
        <v>242</v>
      </c>
      <c r="C3978" s="597" t="s">
        <v>2354</v>
      </c>
      <c r="D3978" s="597" t="s">
        <v>251</v>
      </c>
      <c r="E3978" s="597" t="s">
        <v>4</v>
      </c>
      <c r="F3978" s="597" t="s">
        <v>2357</v>
      </c>
      <c r="G3978" s="597" t="s">
        <v>231</v>
      </c>
      <c r="H3978" s="598" t="str">
        <f t="shared" si="126"/>
        <v>TIB - NORMALIZAÇÃO TÉCNICA;INSTITUIÇÃO CREDENCIADA;;PRIVADA;NÃO;SERVICOS;SERVIÇO DE LOCOMOÇÃO E TRANSPORTE</v>
      </c>
      <c r="I3978" s="599" t="s">
        <v>1567</v>
      </c>
      <c r="J3978" s="600" t="str">
        <f t="shared" si="127"/>
        <v>DESPESA NÃO ADMITIDA COM RECURSOS DA CLÁUSULA DE P,D&amp;I, CONSIDERANDO O EXECUTOR E A QUALIFICAÇÃO DO PROJETO OU PROGRAMA</v>
      </c>
    </row>
    <row r="3979" spans="1:10" x14ac:dyDescent="0.3">
      <c r="A3979" s="597" t="s">
        <v>2044</v>
      </c>
      <c r="B3979" s="597" t="s">
        <v>242</v>
      </c>
      <c r="C3979" s="597" t="s">
        <v>2354</v>
      </c>
      <c r="D3979" s="597" t="s">
        <v>251</v>
      </c>
      <c r="E3979" s="597" t="s">
        <v>4</v>
      </c>
      <c r="F3979" s="597" t="s">
        <v>2357</v>
      </c>
      <c r="G3979" s="597" t="s">
        <v>2358</v>
      </c>
      <c r="H3979" s="598" t="str">
        <f t="shared" si="126"/>
        <v>TIB - NORMALIZAÇÃO TÉCNICA;INSTITUIÇÃO CREDENCIADA;;PRIVADA;NÃO;SERVICOS;SERVIÇO DE MANUTENÇÃO</v>
      </c>
      <c r="I3979" s="599" t="s">
        <v>1567</v>
      </c>
      <c r="J3979" s="600" t="str">
        <f t="shared" si="127"/>
        <v>DESPESA NÃO ADMITIDA COM RECURSOS DA CLÁUSULA DE P,D&amp;I, CONSIDERANDO O EXECUTOR E A QUALIFICAÇÃO DO PROJETO OU PROGRAMA</v>
      </c>
    </row>
    <row r="3980" spans="1:10" x14ac:dyDescent="0.3">
      <c r="A3980" s="597" t="s">
        <v>2044</v>
      </c>
      <c r="B3980" s="597" t="s">
        <v>242</v>
      </c>
      <c r="C3980" s="597" t="s">
        <v>2354</v>
      </c>
      <c r="D3980" s="597" t="s">
        <v>251</v>
      </c>
      <c r="E3980" s="597" t="s">
        <v>4</v>
      </c>
      <c r="F3980" s="597" t="s">
        <v>2357</v>
      </c>
      <c r="G3980" s="597" t="s">
        <v>2399</v>
      </c>
      <c r="H3980" s="598" t="str">
        <f t="shared" si="126"/>
        <v>TIB - NORMALIZAÇÃO TÉCNICA;INSTITUIÇÃO CREDENCIADA;;PRIVADA;NÃO;SERVICOS;SERVIÇO TÉCNICO ESPECIALIZADO</v>
      </c>
      <c r="I3980" s="599" t="s">
        <v>1567</v>
      </c>
      <c r="J3980" s="600" t="str">
        <f t="shared" si="127"/>
        <v>DESPESA NÃO ADMITIDA COM RECURSOS DA CLÁUSULA DE P,D&amp;I, CONSIDERANDO O EXECUTOR E A QUALIFICAÇÃO DO PROJETO OU PROGRAMA</v>
      </c>
    </row>
    <row r="3981" spans="1:10" x14ac:dyDescent="0.3">
      <c r="A3981" s="597" t="s">
        <v>2044</v>
      </c>
      <c r="B3981" s="597" t="s">
        <v>242</v>
      </c>
      <c r="C3981" s="597" t="s">
        <v>2354</v>
      </c>
      <c r="D3981" s="597" t="s">
        <v>251</v>
      </c>
      <c r="E3981" s="597" t="s">
        <v>4</v>
      </c>
      <c r="F3981" s="597" t="s">
        <v>2357</v>
      </c>
      <c r="G3981" s="597" t="s">
        <v>2359</v>
      </c>
      <c r="H3981" s="598" t="str">
        <f t="shared" si="126"/>
        <v>TIB - NORMALIZAÇÃO TÉCNICA;INSTITUIÇÃO CREDENCIADA;;PRIVADA;NÃO;SERVICOS;SERVIÇOS COMPUTACIONAIS</v>
      </c>
      <c r="I3981" s="599" t="s">
        <v>1567</v>
      </c>
      <c r="J3981" s="600" t="str">
        <f t="shared" si="127"/>
        <v>DESPESA NÃO ADMITIDA COM RECURSOS DA CLÁUSULA DE P,D&amp;I, CONSIDERANDO O EXECUTOR E A QUALIFICAÇÃO DO PROJETO OU PROGRAMA</v>
      </c>
    </row>
    <row r="3982" spans="1:10" x14ac:dyDescent="0.3">
      <c r="A3982" s="597" t="s">
        <v>2044</v>
      </c>
      <c r="B3982" s="597" t="s">
        <v>242</v>
      </c>
      <c r="C3982" s="597" t="s">
        <v>2354</v>
      </c>
      <c r="D3982" s="597" t="s">
        <v>251</v>
      </c>
      <c r="E3982" s="597" t="s">
        <v>4</v>
      </c>
      <c r="F3982" s="597" t="s">
        <v>2357</v>
      </c>
      <c r="G3982" s="597" t="s">
        <v>229</v>
      </c>
      <c r="H3982" s="598" t="str">
        <f t="shared" si="126"/>
        <v>TIB - NORMALIZAÇÃO TÉCNICA;INSTITUIÇÃO CREDENCIADA;;PRIVADA;NÃO;SERVICOS;TAXA DE INSCRIÇÃO EM CONGRESSO OU EVENTO</v>
      </c>
      <c r="I3982" s="599" t="s">
        <v>1567</v>
      </c>
      <c r="J3982" s="600" t="str">
        <f t="shared" si="127"/>
        <v>DESPESA NÃO ADMITIDA COM RECURSOS DA CLÁUSULA DE P,D&amp;I, CONSIDERANDO O EXECUTOR E A QUALIFICAÇÃO DO PROJETO OU PROGRAMA</v>
      </c>
    </row>
    <row r="3983" spans="1:10" x14ac:dyDescent="0.3">
      <c r="A3983" s="597" t="s">
        <v>2044</v>
      </c>
      <c r="B3983" s="597" t="s">
        <v>242</v>
      </c>
      <c r="C3983" s="597" t="s">
        <v>2354</v>
      </c>
      <c r="D3983" s="597" t="s">
        <v>251</v>
      </c>
      <c r="E3983" s="597" t="s">
        <v>4</v>
      </c>
      <c r="F3983" s="597" t="s">
        <v>2360</v>
      </c>
      <c r="G3983" s="597" t="s">
        <v>2064</v>
      </c>
      <c r="H3983" s="598" t="str">
        <f t="shared" si="126"/>
        <v>TIB - NORMALIZAÇÃO TÉCNICA;INSTITUIÇÃO CREDENCIADA;;PRIVADA;NÃO;SERVICOS - TIB;SERVIÇO DE TIB</v>
      </c>
      <c r="I3983" s="599" t="s">
        <v>1567</v>
      </c>
      <c r="J3983" s="600" t="str">
        <f t="shared" si="127"/>
        <v>DESPESA NÃO ADMITIDA COM RECURSOS DA CLÁUSULA DE P,D&amp;I, CONSIDERANDO O EXECUTOR E A QUALIFICAÇÃO DO PROJETO OU PROGRAMA</v>
      </c>
    </row>
    <row r="3984" spans="1:10" x14ac:dyDescent="0.3">
      <c r="A3984" s="597" t="s">
        <v>2044</v>
      </c>
      <c r="B3984" s="597" t="s">
        <v>242</v>
      </c>
      <c r="C3984" s="597" t="s">
        <v>2354</v>
      </c>
      <c r="D3984" s="597" t="s">
        <v>251</v>
      </c>
      <c r="E3984" s="597" t="s">
        <v>4</v>
      </c>
      <c r="F3984" s="597" t="s">
        <v>2360</v>
      </c>
      <c r="G3984" s="597" t="s">
        <v>2057</v>
      </c>
      <c r="H3984" s="598" t="str">
        <f t="shared" si="126"/>
        <v>TIB - NORMALIZAÇÃO TÉCNICA;INSTITUIÇÃO CREDENCIADA;;PRIVADA;NÃO;SERVICOS - TIB;SERVIÇO DE TREINAMENTO, SUPORTE E QUALIFICAÇÃO</v>
      </c>
      <c r="I3984" s="599" t="s">
        <v>1567</v>
      </c>
      <c r="J3984" s="600" t="str">
        <f t="shared" si="127"/>
        <v>DESPESA NÃO ADMITIDA COM RECURSOS DA CLÁUSULA DE P,D&amp;I, CONSIDERANDO O EXECUTOR E A QUALIFICAÇÃO DO PROJETO OU PROGRAMA</v>
      </c>
    </row>
    <row r="3985" spans="1:10" x14ac:dyDescent="0.3">
      <c r="A3985" s="597" t="s">
        <v>2044</v>
      </c>
      <c r="B3985" s="597" t="s">
        <v>242</v>
      </c>
      <c r="C3985" s="597" t="s">
        <v>2354</v>
      </c>
      <c r="D3985" s="597" t="s">
        <v>251</v>
      </c>
      <c r="E3985" s="597" t="s">
        <v>4</v>
      </c>
      <c r="F3985" s="597" t="s">
        <v>2360</v>
      </c>
      <c r="G3985" s="597" t="s">
        <v>2056</v>
      </c>
      <c r="H3985" s="598" t="str">
        <f t="shared" si="126"/>
        <v>TIB - NORMALIZAÇÃO TÉCNICA;INSTITUIÇÃO CREDENCIADA;;PRIVADA;NÃO;SERVICOS - TIB;SERVIÇO ESPECIALIZADO PARA TIB - NORMALIZAÇÃO</v>
      </c>
      <c r="I3985" s="599" t="s">
        <v>1567</v>
      </c>
      <c r="J3985" s="600" t="str">
        <f t="shared" si="127"/>
        <v>DESPESA NÃO ADMITIDA COM RECURSOS DA CLÁUSULA DE P,D&amp;I, CONSIDERANDO O EXECUTOR E A QUALIFICAÇÃO DO PROJETO OU PROGRAMA</v>
      </c>
    </row>
    <row r="3986" spans="1:10" x14ac:dyDescent="0.3">
      <c r="A3986" s="597" t="s">
        <v>2044</v>
      </c>
      <c r="B3986" s="597" t="s">
        <v>242</v>
      </c>
      <c r="C3986" s="597" t="s">
        <v>2354</v>
      </c>
      <c r="D3986" s="597" t="s">
        <v>251</v>
      </c>
      <c r="E3986" s="597" t="s">
        <v>4</v>
      </c>
      <c r="F3986" s="597" t="s">
        <v>1648</v>
      </c>
      <c r="G3986" s="597" t="s">
        <v>2202</v>
      </c>
      <c r="H3986" s="598" t="str">
        <f t="shared" si="126"/>
        <v>TIB - NORMALIZAÇÃO TÉCNICA;INSTITUIÇÃO CREDENCIADA;;PRIVADA;NÃO;TESTES OPERACIONAIS;NA</v>
      </c>
      <c r="I3986" s="599" t="s">
        <v>1567</v>
      </c>
      <c r="J3986" s="600" t="str">
        <f t="shared" si="127"/>
        <v>DESPESA NÃO ADMITIDA COM RECURSOS DA CLÁUSULA DE P,D&amp;I, CONSIDERANDO O EXECUTOR E A QUALIFICAÇÃO DO PROJETO OU PROGRAMA</v>
      </c>
    </row>
    <row r="3987" spans="1:10" x14ac:dyDescent="0.3">
      <c r="A3987" s="597" t="s">
        <v>2044</v>
      </c>
      <c r="B3987" s="597" t="s">
        <v>242</v>
      </c>
      <c r="C3987" s="597" t="s">
        <v>2354</v>
      </c>
      <c r="D3987" s="597" t="s">
        <v>251</v>
      </c>
      <c r="E3987" s="597" t="s">
        <v>4</v>
      </c>
      <c r="F3987" s="597" t="s">
        <v>281</v>
      </c>
      <c r="G3987" s="597" t="s">
        <v>2202</v>
      </c>
      <c r="H3987" s="598" t="str">
        <f t="shared" si="126"/>
        <v>TIB - NORMALIZAÇÃO TÉCNICA;INSTITUIÇÃO CREDENCIADA;;PRIVADA;NÃO;TRIBUTOS;NA</v>
      </c>
      <c r="I3987" s="599" t="s">
        <v>1575</v>
      </c>
      <c r="J3987" s="600" t="str">
        <f t="shared" si="127"/>
        <v/>
      </c>
    </row>
    <row r="3988" spans="1:10" x14ac:dyDescent="0.3">
      <c r="A3988" s="597" t="s">
        <v>2044</v>
      </c>
      <c r="B3988" s="597" t="s">
        <v>242</v>
      </c>
      <c r="C3988" s="597" t="s">
        <v>2354</v>
      </c>
      <c r="D3988" s="597" t="s">
        <v>251</v>
      </c>
      <c r="E3988" s="597" t="s">
        <v>3</v>
      </c>
      <c r="F3988" s="597" t="s">
        <v>1646</v>
      </c>
      <c r="G3988" s="597" t="s">
        <v>2050</v>
      </c>
      <c r="H3988" s="598" t="str">
        <f t="shared" si="126"/>
        <v>TIB - NORMALIZAÇÃO TÉCNICA;INSTITUIÇÃO CREDENCIADA;;PRIVADA;SIM;CAPACITACAO DE FORNECEDORES;BENS E MATERIAIS - CABEÇA DE SÉRIE E LOTE PILOTO</v>
      </c>
      <c r="I3988" s="599" t="s">
        <v>1567</v>
      </c>
      <c r="J3988" s="600" t="str">
        <f t="shared" si="127"/>
        <v>DESPESA NÃO ADMITIDA COM RECURSOS DA CLÁUSULA DE P,D&amp;I, CONSIDERANDO O EXECUTOR E A QUALIFICAÇÃO DO PROJETO OU PROGRAMA</v>
      </c>
    </row>
    <row r="3989" spans="1:10" x14ac:dyDescent="0.3">
      <c r="A3989" s="597" t="s">
        <v>2044</v>
      </c>
      <c r="B3989" s="597" t="s">
        <v>242</v>
      </c>
      <c r="C3989" s="597" t="s">
        <v>2354</v>
      </c>
      <c r="D3989" s="597" t="s">
        <v>251</v>
      </c>
      <c r="E3989" s="597" t="s">
        <v>3</v>
      </c>
      <c r="F3989" s="597" t="s">
        <v>1646</v>
      </c>
      <c r="G3989" s="597" t="s">
        <v>2053</v>
      </c>
      <c r="H3989" s="598" t="str">
        <f t="shared" si="126"/>
        <v>TIB - NORMALIZAÇÃO TÉCNICA;INSTITUIÇÃO CREDENCIADA;;PRIVADA;SIM;CAPACITACAO DE FORNECEDORES;EQUIPAMENTOS E MATERIAIS - PRIMEIRO LOTE</v>
      </c>
      <c r="I3989" s="599" t="s">
        <v>1567</v>
      </c>
      <c r="J3989" s="600" t="str">
        <f t="shared" si="127"/>
        <v>DESPESA NÃO ADMITIDA COM RECURSOS DA CLÁUSULA DE P,D&amp;I, CONSIDERANDO O EXECUTOR E A QUALIFICAÇÃO DO PROJETO OU PROGRAMA</v>
      </c>
    </row>
    <row r="3990" spans="1:10" x14ac:dyDescent="0.3">
      <c r="A3990" s="597" t="s">
        <v>2044</v>
      </c>
      <c r="B3990" s="597" t="s">
        <v>242</v>
      </c>
      <c r="C3990" s="597" t="s">
        <v>2354</v>
      </c>
      <c r="D3990" s="597" t="s">
        <v>251</v>
      </c>
      <c r="E3990" s="597" t="s">
        <v>3</v>
      </c>
      <c r="F3990" s="597" t="s">
        <v>1646</v>
      </c>
      <c r="G3990" s="597" t="s">
        <v>260</v>
      </c>
      <c r="H3990" s="598" t="str">
        <f t="shared" si="126"/>
        <v>TIB - NORMALIZAÇÃO TÉCNICA;INSTITUIÇÃO CREDENCIADA;;PRIVADA;SIM;CAPACITACAO DE FORNECEDORES;EQUIPAMENTOS LABORATORIAIS</v>
      </c>
      <c r="I3990" s="599" t="s">
        <v>1567</v>
      </c>
      <c r="J3990" s="600" t="str">
        <f t="shared" si="127"/>
        <v>DESPESA NÃO ADMITIDA COM RECURSOS DA CLÁUSULA DE P,D&amp;I, CONSIDERANDO O EXECUTOR E A QUALIFICAÇÃO DO PROJETO OU PROGRAMA</v>
      </c>
    </row>
    <row r="3991" spans="1:10" x14ac:dyDescent="0.3">
      <c r="A3991" s="597" t="s">
        <v>2044</v>
      </c>
      <c r="B3991" s="597" t="s">
        <v>242</v>
      </c>
      <c r="C3991" s="597" t="s">
        <v>2354</v>
      </c>
      <c r="D3991" s="597" t="s">
        <v>251</v>
      </c>
      <c r="E3991" s="597" t="s">
        <v>3</v>
      </c>
      <c r="F3991" s="597" t="s">
        <v>1646</v>
      </c>
      <c r="G3991" s="597" t="s">
        <v>2052</v>
      </c>
      <c r="H3991" s="598" t="str">
        <f t="shared" si="126"/>
        <v>TIB - NORMALIZAÇÃO TÉCNICA;INSTITUIÇÃO CREDENCIADA;;PRIVADA;SIM;CAPACITACAO DE FORNECEDORES;ESTUDOS DE VIABILIDADE TÉCNICA E ECONÔMICA</v>
      </c>
      <c r="I3991" s="599" t="s">
        <v>1567</v>
      </c>
      <c r="J3991" s="600" t="str">
        <f t="shared" si="127"/>
        <v>DESPESA NÃO ADMITIDA COM RECURSOS DA CLÁUSULA DE P,D&amp;I, CONSIDERANDO O EXECUTOR E A QUALIFICAÇÃO DO PROJETO OU PROGRAMA</v>
      </c>
    </row>
    <row r="3992" spans="1:10" x14ac:dyDescent="0.3">
      <c r="A3992" s="597" t="s">
        <v>2044</v>
      </c>
      <c r="B3992" s="597" t="s">
        <v>242</v>
      </c>
      <c r="C3992" s="597" t="s">
        <v>2354</v>
      </c>
      <c r="D3992" s="597" t="s">
        <v>251</v>
      </c>
      <c r="E3992" s="597" t="s">
        <v>3</v>
      </c>
      <c r="F3992" s="597" t="s">
        <v>1646</v>
      </c>
      <c r="G3992" s="597" t="s">
        <v>2051</v>
      </c>
      <c r="H3992" s="598" t="str">
        <f t="shared" si="126"/>
        <v>TIB - NORMALIZAÇÃO TÉCNICA;INSTITUIÇÃO CREDENCIADA;;PRIVADA;SIM;CAPACITACAO DE FORNECEDORES;SERVIÇOS - CABEÇA DE SÉRIE E LOTE PILOTO</v>
      </c>
      <c r="I3992" s="599" t="s">
        <v>1567</v>
      </c>
      <c r="J3992" s="600" t="str">
        <f t="shared" si="127"/>
        <v>DESPESA NÃO ADMITIDA COM RECURSOS DA CLÁUSULA DE P,D&amp;I, CONSIDERANDO O EXECUTOR E A QUALIFICAÇÃO DO PROJETO OU PROGRAMA</v>
      </c>
    </row>
    <row r="3993" spans="1:10" x14ac:dyDescent="0.3">
      <c r="A3993" s="597" t="s">
        <v>2044</v>
      </c>
      <c r="B3993" s="597" t="s">
        <v>242</v>
      </c>
      <c r="C3993" s="597" t="s">
        <v>2354</v>
      </c>
      <c r="D3993" s="597" t="s">
        <v>251</v>
      </c>
      <c r="E3993" s="597" t="s">
        <v>3</v>
      </c>
      <c r="F3993" s="597" t="s">
        <v>1646</v>
      </c>
      <c r="G3993" s="597" t="s">
        <v>2054</v>
      </c>
      <c r="H3993" s="598" t="str">
        <f t="shared" si="126"/>
        <v>TIB - NORMALIZAÇÃO TÉCNICA;INSTITUIÇÃO CREDENCIADA;;PRIVADA;SIM;CAPACITACAO DE FORNECEDORES;SERVIÇOS - OPERACIONALIZAÇÃO DE EQUIPAMENTOS</v>
      </c>
      <c r="I3993" s="599" t="s">
        <v>1567</v>
      </c>
      <c r="J3993" s="600" t="str">
        <f t="shared" si="127"/>
        <v>DESPESA NÃO ADMITIDA COM RECURSOS DA CLÁUSULA DE P,D&amp;I, CONSIDERANDO O EXECUTOR E A QUALIFICAÇÃO DO PROJETO OU PROGRAMA</v>
      </c>
    </row>
    <row r="3994" spans="1:10" x14ac:dyDescent="0.3">
      <c r="A3994" s="597" t="s">
        <v>2044</v>
      </c>
      <c r="B3994" s="597" t="s">
        <v>242</v>
      </c>
      <c r="C3994" s="597" t="s">
        <v>2354</v>
      </c>
      <c r="D3994" s="597" t="s">
        <v>251</v>
      </c>
      <c r="E3994" s="597" t="s">
        <v>3</v>
      </c>
      <c r="F3994" s="597" t="s">
        <v>2362</v>
      </c>
      <c r="G3994" s="597" t="s">
        <v>2202</v>
      </c>
      <c r="H3994" s="598" t="str">
        <f t="shared" si="126"/>
        <v>TIB - NORMALIZAÇÃO TÉCNICA;INSTITUIÇÃO CREDENCIADA;;PRIVADA;SIM;CUSTOS DIRETOS;NA</v>
      </c>
      <c r="I3994" s="599" t="s">
        <v>1567</v>
      </c>
      <c r="J3994" s="600" t="str">
        <f t="shared" si="127"/>
        <v>DESPESA NÃO ADMITIDA COM RECURSOS DA CLÁUSULA DE P,D&amp;I, CONSIDERANDO O EXECUTOR E A QUALIFICAÇÃO DO PROJETO OU PROGRAMA</v>
      </c>
    </row>
    <row r="3995" spans="1:10" x14ac:dyDescent="0.3">
      <c r="A3995" s="597" t="s">
        <v>2044</v>
      </c>
      <c r="B3995" s="597" t="s">
        <v>242</v>
      </c>
      <c r="C3995" s="597" t="s">
        <v>2354</v>
      </c>
      <c r="D3995" s="597" t="s">
        <v>251</v>
      </c>
      <c r="E3995" s="597" t="s">
        <v>3</v>
      </c>
      <c r="F3995" s="597" t="s">
        <v>1643</v>
      </c>
      <c r="G3995" s="597" t="s">
        <v>2202</v>
      </c>
      <c r="H3995" s="598" t="str">
        <f t="shared" si="126"/>
        <v>TIB - NORMALIZAÇÃO TÉCNICA;INSTITUIÇÃO CREDENCIADA;;PRIVADA;SIM;DIARIAS E AJUDA DE CUSTO;NA</v>
      </c>
      <c r="I3995" s="599" t="s">
        <v>1575</v>
      </c>
      <c r="J3995" s="600" t="str">
        <f t="shared" si="127"/>
        <v/>
      </c>
    </row>
    <row r="3996" spans="1:10" x14ac:dyDescent="0.3">
      <c r="A3996" s="597" t="s">
        <v>2044</v>
      </c>
      <c r="B3996" s="597" t="s">
        <v>242</v>
      </c>
      <c r="C3996" s="597" t="s">
        <v>2354</v>
      </c>
      <c r="D3996" s="597" t="s">
        <v>251</v>
      </c>
      <c r="E3996" s="597" t="s">
        <v>3</v>
      </c>
      <c r="F3996" s="597" t="s">
        <v>1645</v>
      </c>
      <c r="G3996" s="597" t="s">
        <v>2361</v>
      </c>
      <c r="H3996" s="598" t="str">
        <f t="shared" si="126"/>
        <v>TIB - NORMALIZAÇÃO TÉCNICA;INSTITUIÇÃO CREDENCIADA;;PRIVADA;SIM;EQUIPAMENTO E MATERIAL PERMANENTE;EQUIPAMENTO</v>
      </c>
      <c r="I3996" s="599" t="s">
        <v>1567</v>
      </c>
      <c r="J3996" s="600" t="str">
        <f t="shared" si="127"/>
        <v>DESPESA NÃO ADMITIDA COM RECURSOS DA CLÁUSULA DE P,D&amp;I, CONSIDERANDO O EXECUTOR E A QUALIFICAÇÃO DO PROJETO OU PROGRAMA</v>
      </c>
    </row>
    <row r="3997" spans="1:10" x14ac:dyDescent="0.3">
      <c r="A3997" s="597" t="s">
        <v>2044</v>
      </c>
      <c r="B3997" s="597" t="s">
        <v>242</v>
      </c>
      <c r="C3997" s="597" t="s">
        <v>2354</v>
      </c>
      <c r="D3997" s="597" t="s">
        <v>251</v>
      </c>
      <c r="E3997" s="597" t="s">
        <v>3</v>
      </c>
      <c r="F3997" s="597" t="s">
        <v>1645</v>
      </c>
      <c r="G3997" s="597" t="s">
        <v>1248</v>
      </c>
      <c r="H3997" s="598" t="str">
        <f t="shared" si="126"/>
        <v>TIB - NORMALIZAÇÃO TÉCNICA;INSTITUIÇÃO CREDENCIADA;;PRIVADA;SIM;EQUIPAMENTO E MATERIAL PERMANENTE;MATERIAL PERMANENTE</v>
      </c>
      <c r="I3997" s="599" t="s">
        <v>1567</v>
      </c>
      <c r="J3997" s="600" t="str">
        <f t="shared" si="127"/>
        <v>DESPESA NÃO ADMITIDA COM RECURSOS DA CLÁUSULA DE P,D&amp;I, CONSIDERANDO O EXECUTOR E A QUALIFICAÇÃO DO PROJETO OU PROGRAMA</v>
      </c>
    </row>
    <row r="3998" spans="1:10" x14ac:dyDescent="0.3">
      <c r="A3998" s="597" t="s">
        <v>2044</v>
      </c>
      <c r="B3998" s="597" t="s">
        <v>242</v>
      </c>
      <c r="C3998" s="597" t="s">
        <v>2354</v>
      </c>
      <c r="D3998" s="597" t="s">
        <v>251</v>
      </c>
      <c r="E3998" s="597" t="s">
        <v>3</v>
      </c>
      <c r="F3998" s="597" t="s">
        <v>448</v>
      </c>
      <c r="G3998" s="597" t="s">
        <v>2062</v>
      </c>
      <c r="H3998" s="598" t="str">
        <f t="shared" si="126"/>
        <v>TIB - NORMALIZAÇÃO TÉCNICA;INSTITUIÇÃO CREDENCIADA;;PRIVADA;SIM;EQUIPE;BOLSA - ALUNO DE GRADUAÇÃO OU PÓS-GRADUAÇÃO</v>
      </c>
      <c r="I3998" s="599" t="s">
        <v>1575</v>
      </c>
      <c r="J3998" s="600" t="str">
        <f t="shared" si="127"/>
        <v/>
      </c>
    </row>
    <row r="3999" spans="1:10" x14ac:dyDescent="0.3">
      <c r="A3999" s="597" t="s">
        <v>2044</v>
      </c>
      <c r="B3999" s="597" t="s">
        <v>242</v>
      </c>
      <c r="C3999" s="597" t="s">
        <v>2354</v>
      </c>
      <c r="D3999" s="597" t="s">
        <v>251</v>
      </c>
      <c r="E3999" s="597" t="s">
        <v>3</v>
      </c>
      <c r="F3999" s="597" t="s">
        <v>448</v>
      </c>
      <c r="G3999" s="597" t="s">
        <v>2061</v>
      </c>
      <c r="H3999" s="598" t="str">
        <f t="shared" si="126"/>
        <v>TIB - NORMALIZAÇÃO TÉCNICA;INSTITUIÇÃO CREDENCIADA;;PRIVADA;SIM;EQUIPE;BOLSA - DOCENTE OU PESQUISADOR DA INSTITUIÇÃO</v>
      </c>
      <c r="I3999" s="599" t="s">
        <v>1575</v>
      </c>
      <c r="J3999" s="600" t="str">
        <f t="shared" si="127"/>
        <v/>
      </c>
    </row>
    <row r="4000" spans="1:10" x14ac:dyDescent="0.3">
      <c r="A4000" s="597" t="s">
        <v>2044</v>
      </c>
      <c r="B4000" s="597" t="s">
        <v>242</v>
      </c>
      <c r="C4000" s="597" t="s">
        <v>2354</v>
      </c>
      <c r="D4000" s="597" t="s">
        <v>251</v>
      </c>
      <c r="E4000" s="597" t="s">
        <v>3</v>
      </c>
      <c r="F4000" s="597" t="s">
        <v>448</v>
      </c>
      <c r="G4000" s="597" t="s">
        <v>2063</v>
      </c>
      <c r="H4000" s="598" t="str">
        <f t="shared" si="126"/>
        <v>TIB - NORMALIZAÇÃO TÉCNICA;INSTITUIÇÃO CREDENCIADA;;PRIVADA;SIM;EQUIPE;BOLSA - PESQUISADOR VISITANTE</v>
      </c>
      <c r="I4000" s="599" t="s">
        <v>1575</v>
      </c>
      <c r="J4000" s="600" t="str">
        <f t="shared" si="127"/>
        <v/>
      </c>
    </row>
    <row r="4001" spans="1:10" x14ac:dyDescent="0.3">
      <c r="A4001" s="597" t="s">
        <v>2044</v>
      </c>
      <c r="B4001" s="597" t="s">
        <v>242</v>
      </c>
      <c r="C4001" s="597" t="s">
        <v>2354</v>
      </c>
      <c r="D4001" s="597" t="s">
        <v>251</v>
      </c>
      <c r="E4001" s="597" t="s">
        <v>3</v>
      </c>
      <c r="F4001" s="597" t="s">
        <v>448</v>
      </c>
      <c r="G4001" s="597" t="s">
        <v>1641</v>
      </c>
      <c r="H4001" s="598" t="str">
        <f t="shared" si="126"/>
        <v>TIB - NORMALIZAÇÃO TÉCNICA;INSTITUIÇÃO CREDENCIADA;;PRIVADA;SIM;EQUIPE;REMUNERAÇÃO DIRETA</v>
      </c>
      <c r="I4001" s="599" t="s">
        <v>1575</v>
      </c>
      <c r="J4001" s="600" t="str">
        <f t="shared" si="127"/>
        <v/>
      </c>
    </row>
    <row r="4002" spans="1:10" x14ac:dyDescent="0.3">
      <c r="A4002" s="597" t="s">
        <v>2044</v>
      </c>
      <c r="B4002" s="597" t="s">
        <v>242</v>
      </c>
      <c r="C4002" s="597" t="s">
        <v>2354</v>
      </c>
      <c r="D4002" s="597" t="s">
        <v>251</v>
      </c>
      <c r="E4002" s="597" t="s">
        <v>3</v>
      </c>
      <c r="F4002" s="597" t="s">
        <v>1642</v>
      </c>
      <c r="G4002" s="597" t="s">
        <v>2202</v>
      </c>
      <c r="H4002" s="598" t="str">
        <f t="shared" si="126"/>
        <v>TIB - NORMALIZAÇÃO TÉCNICA;INSTITUIÇÃO CREDENCIADA;;PRIVADA;SIM;MATERIAL DE CONSUMO;NA</v>
      </c>
      <c r="I4002" s="599" t="s">
        <v>1575</v>
      </c>
      <c r="J4002" s="600" t="str">
        <f t="shared" si="127"/>
        <v/>
      </c>
    </row>
    <row r="4003" spans="1:10" x14ac:dyDescent="0.3">
      <c r="A4003" s="597" t="s">
        <v>2044</v>
      </c>
      <c r="B4003" s="597" t="s">
        <v>242</v>
      </c>
      <c r="C4003" s="597" t="s">
        <v>2354</v>
      </c>
      <c r="D4003" s="597" t="s">
        <v>251</v>
      </c>
      <c r="E4003" s="597" t="s">
        <v>3</v>
      </c>
      <c r="F4003" s="597" t="s">
        <v>1644</v>
      </c>
      <c r="G4003" s="597" t="s">
        <v>2066</v>
      </c>
      <c r="H4003" s="598" t="str">
        <f t="shared" si="126"/>
        <v>TIB - NORMALIZAÇÃO TÉCNICA;INSTITUIÇÃO CREDENCIADA;;PRIVADA;SIM;OBRAS E INSTALACOES;AMPLIAÇÃO DE ÁREA DE EDIFICAÇÃO</v>
      </c>
      <c r="I4003" s="599" t="s">
        <v>1567</v>
      </c>
      <c r="J4003" s="600" t="str">
        <f t="shared" si="127"/>
        <v>DESPESA NÃO ADMITIDA COM RECURSOS DA CLÁUSULA DE P,D&amp;I, CONSIDERANDO O EXECUTOR E A QUALIFICAÇÃO DO PROJETO OU PROGRAMA</v>
      </c>
    </row>
    <row r="4004" spans="1:10" x14ac:dyDescent="0.3">
      <c r="A4004" s="597" t="s">
        <v>2044</v>
      </c>
      <c r="B4004" s="597" t="s">
        <v>242</v>
      </c>
      <c r="C4004" s="597" t="s">
        <v>2354</v>
      </c>
      <c r="D4004" s="597" t="s">
        <v>251</v>
      </c>
      <c r="E4004" s="597" t="s">
        <v>3</v>
      </c>
      <c r="F4004" s="597" t="s">
        <v>1644</v>
      </c>
      <c r="G4004" s="597" t="s">
        <v>258</v>
      </c>
      <c r="H4004" s="598" t="str">
        <f t="shared" si="126"/>
        <v>TIB - NORMALIZAÇÃO TÉCNICA;INSTITUIÇÃO CREDENCIADA;;PRIVADA;SIM;OBRAS E INSTALACOES;CONSTRUÇÃO DE NOVA EDIFICAÇÃO</v>
      </c>
      <c r="I4004" s="599" t="s">
        <v>1567</v>
      </c>
      <c r="J4004" s="600" t="str">
        <f t="shared" si="127"/>
        <v>DESPESA NÃO ADMITIDA COM RECURSOS DA CLÁUSULA DE P,D&amp;I, CONSIDERANDO O EXECUTOR E A QUALIFICAÇÃO DO PROJETO OU PROGRAMA</v>
      </c>
    </row>
    <row r="4005" spans="1:10" x14ac:dyDescent="0.3">
      <c r="A4005" s="597" t="s">
        <v>2044</v>
      </c>
      <c r="B4005" s="597" t="s">
        <v>242</v>
      </c>
      <c r="C4005" s="597" t="s">
        <v>2354</v>
      </c>
      <c r="D4005" s="597" t="s">
        <v>251</v>
      </c>
      <c r="E4005" s="597" t="s">
        <v>3</v>
      </c>
      <c r="F4005" s="597" t="s">
        <v>1644</v>
      </c>
      <c r="G4005" s="597" t="s">
        <v>2067</v>
      </c>
      <c r="H4005" s="598" t="str">
        <f t="shared" si="126"/>
        <v>TIB - NORMALIZAÇÃO TÉCNICA;INSTITUIÇÃO CREDENCIADA;;PRIVADA;SIM;OBRAS E INSTALACOES;PROJETO EXECUTIVO E ESTUDOS TÉCNICOS</v>
      </c>
      <c r="I4005" s="599" t="s">
        <v>1567</v>
      </c>
      <c r="J4005" s="600" t="str">
        <f t="shared" si="127"/>
        <v>DESPESA NÃO ADMITIDA COM RECURSOS DA CLÁUSULA DE P,D&amp;I, CONSIDERANDO O EXECUTOR E A QUALIFICAÇÃO DO PROJETO OU PROGRAMA</v>
      </c>
    </row>
    <row r="4006" spans="1:10" x14ac:dyDescent="0.3">
      <c r="A4006" s="597" t="s">
        <v>2044</v>
      </c>
      <c r="B4006" s="597" t="s">
        <v>242</v>
      </c>
      <c r="C4006" s="597" t="s">
        <v>2354</v>
      </c>
      <c r="D4006" s="597" t="s">
        <v>251</v>
      </c>
      <c r="E4006" s="597" t="s">
        <v>3</v>
      </c>
      <c r="F4006" s="597" t="s">
        <v>1644</v>
      </c>
      <c r="G4006" s="597" t="s">
        <v>219</v>
      </c>
      <c r="H4006" s="598" t="str">
        <f t="shared" si="126"/>
        <v>TIB - NORMALIZAÇÃO TÉCNICA;INSTITUIÇÃO CREDENCIADA;;PRIVADA;SIM;OBRAS E INSTALACOES;REFORMA DE EDIFICAÇÃO</v>
      </c>
      <c r="I4006" s="599" t="s">
        <v>1567</v>
      </c>
      <c r="J4006" s="600" t="str">
        <f t="shared" si="127"/>
        <v>DESPESA NÃO ADMITIDA COM RECURSOS DA CLÁUSULA DE P,D&amp;I, CONSIDERANDO O EXECUTOR E A QUALIFICAÇÃO DO PROJETO OU PROGRAMA</v>
      </c>
    </row>
    <row r="4007" spans="1:10" x14ac:dyDescent="0.3">
      <c r="A4007" s="597" t="s">
        <v>2044</v>
      </c>
      <c r="B4007" s="597" t="s">
        <v>242</v>
      </c>
      <c r="C4007" s="597" t="s">
        <v>2354</v>
      </c>
      <c r="D4007" s="597" t="s">
        <v>251</v>
      </c>
      <c r="E4007" s="597" t="s">
        <v>3</v>
      </c>
      <c r="F4007" s="597" t="s">
        <v>1644</v>
      </c>
      <c r="G4007" s="597" t="s">
        <v>2065</v>
      </c>
      <c r="H4007" s="598" t="str">
        <f t="shared" si="126"/>
        <v>TIB - NORMALIZAÇÃO TÉCNICA;INSTITUIÇÃO CREDENCIADA;;PRIVADA;SIM;OBRAS E INSTALACOES;SERVIÇO TÉCNICO DE APOIO - INFRAESTRUTURA</v>
      </c>
      <c r="I4007" s="599" t="s">
        <v>1567</v>
      </c>
      <c r="J4007" s="600" t="str">
        <f t="shared" si="127"/>
        <v>DESPESA NÃO ADMITIDA COM RECURSOS DA CLÁUSULA DE P,D&amp;I, CONSIDERANDO O EXECUTOR E A QUALIFICAÇÃO DO PROJETO OU PROGRAMA</v>
      </c>
    </row>
    <row r="4008" spans="1:10" x14ac:dyDescent="0.3">
      <c r="A4008" s="597" t="s">
        <v>2044</v>
      </c>
      <c r="B4008" s="597" t="s">
        <v>242</v>
      </c>
      <c r="C4008" s="597" t="s">
        <v>2354</v>
      </c>
      <c r="D4008" s="597" t="s">
        <v>251</v>
      </c>
      <c r="E4008" s="597" t="s">
        <v>3</v>
      </c>
      <c r="F4008" s="597" t="s">
        <v>10</v>
      </c>
      <c r="G4008" s="597" t="s">
        <v>1649</v>
      </c>
      <c r="H4008" s="598" t="str">
        <f t="shared" si="126"/>
        <v>TIB - NORMALIZAÇÃO TÉCNICA;INSTITUIÇÃO CREDENCIADA;;PRIVADA;SIM;OUTRAS DESPESAS;DESPESA DE IMPORTACAO</v>
      </c>
      <c r="I4008" s="599" t="s">
        <v>1575</v>
      </c>
      <c r="J4008" s="600" t="str">
        <f t="shared" si="127"/>
        <v/>
      </c>
    </row>
    <row r="4009" spans="1:10" x14ac:dyDescent="0.3">
      <c r="A4009" s="597" t="s">
        <v>2044</v>
      </c>
      <c r="B4009" s="597" t="s">
        <v>242</v>
      </c>
      <c r="C4009" s="597" t="s">
        <v>2354</v>
      </c>
      <c r="D4009" s="597" t="s">
        <v>251</v>
      </c>
      <c r="E4009" s="597" t="s">
        <v>3</v>
      </c>
      <c r="F4009" s="597" t="s">
        <v>10</v>
      </c>
      <c r="G4009" s="597" t="s">
        <v>1650</v>
      </c>
      <c r="H4009" s="598" t="str">
        <f t="shared" si="126"/>
        <v>TIB - NORMALIZAÇÃO TÉCNICA;INSTITUIÇÃO CREDENCIADA;;PRIVADA;SIM;OUTRAS DESPESAS;DESPESA OPERACIONAL E ADMINISTRATIVA</v>
      </c>
      <c r="I4009" s="599" t="s">
        <v>1575</v>
      </c>
      <c r="J4009" s="600" t="str">
        <f t="shared" si="127"/>
        <v/>
      </c>
    </row>
    <row r="4010" spans="1:10" x14ac:dyDescent="0.3">
      <c r="A4010" s="597" t="s">
        <v>2044</v>
      </c>
      <c r="B4010" s="597" t="s">
        <v>242</v>
      </c>
      <c r="C4010" s="597" t="s">
        <v>2354</v>
      </c>
      <c r="D4010" s="597" t="s">
        <v>251</v>
      </c>
      <c r="E4010" s="597" t="s">
        <v>3</v>
      </c>
      <c r="F4010" s="597" t="s">
        <v>10</v>
      </c>
      <c r="G4010" s="597" t="s">
        <v>277</v>
      </c>
      <c r="H4010" s="598" t="str">
        <f t="shared" si="126"/>
        <v>TIB - NORMALIZAÇÃO TÉCNICA;INSTITUIÇÃO CREDENCIADA;;PRIVADA;SIM;OUTRAS DESPESAS;RESSARCIMENTO DE CUSTOS INDIRETOS</v>
      </c>
      <c r="I4010" s="599" t="s">
        <v>1575</v>
      </c>
      <c r="J4010" s="600" t="str">
        <f t="shared" si="127"/>
        <v/>
      </c>
    </row>
    <row r="4011" spans="1:10" x14ac:dyDescent="0.3">
      <c r="A4011" s="597" t="s">
        <v>2044</v>
      </c>
      <c r="B4011" s="597" t="s">
        <v>242</v>
      </c>
      <c r="C4011" s="597" t="s">
        <v>2354</v>
      </c>
      <c r="D4011" s="597" t="s">
        <v>251</v>
      </c>
      <c r="E4011" s="597" t="s">
        <v>3</v>
      </c>
      <c r="F4011" s="597" t="s">
        <v>317</v>
      </c>
      <c r="G4011" s="597" t="s">
        <v>2060</v>
      </c>
      <c r="H4011" s="598" t="str">
        <f t="shared" si="126"/>
        <v>TIB - NORMALIZAÇÃO TÉCNICA;INSTITUIÇÃO CREDENCIADA;;PRIVADA;SIM;OUTROS BENS E DIREITOS;DADO GEOLÓGICO, GEOQUÍMICO OU GEOFÍSICO PÚBLICO</v>
      </c>
      <c r="I4011" s="599" t="s">
        <v>1567</v>
      </c>
      <c r="J4011" s="600" t="str">
        <f t="shared" si="127"/>
        <v>DESPESA NÃO ADMITIDA COM RECURSOS DA CLÁUSULA DE P,D&amp;I, CONSIDERANDO O EXECUTOR E A QUALIFICAÇÃO DO PROJETO OU PROGRAMA</v>
      </c>
    </row>
    <row r="4012" spans="1:10" x14ac:dyDescent="0.3">
      <c r="A4012" s="597" t="s">
        <v>2044</v>
      </c>
      <c r="B4012" s="597" t="s">
        <v>242</v>
      </c>
      <c r="C4012" s="597" t="s">
        <v>2354</v>
      </c>
      <c r="D4012" s="597" t="s">
        <v>251</v>
      </c>
      <c r="E4012" s="597" t="s">
        <v>3</v>
      </c>
      <c r="F4012" s="597" t="s">
        <v>317</v>
      </c>
      <c r="G4012" s="597" t="s">
        <v>220</v>
      </c>
      <c r="H4012" s="598" t="str">
        <f t="shared" si="126"/>
        <v>TIB - NORMALIZAÇÃO TÉCNICA;INSTITUIÇÃO CREDENCIADA;;PRIVADA;SIM;OUTROS BENS E DIREITOS;DADO NÃO REGULADO PELA ANP</v>
      </c>
      <c r="I4012" s="599" t="s">
        <v>1567</v>
      </c>
      <c r="J4012" s="600" t="str">
        <f t="shared" si="127"/>
        <v>DESPESA NÃO ADMITIDA COM RECURSOS DA CLÁUSULA DE P,D&amp;I, CONSIDERANDO O EXECUTOR E A QUALIFICAÇÃO DO PROJETO OU PROGRAMA</v>
      </c>
    </row>
    <row r="4013" spans="1:10" x14ac:dyDescent="0.3">
      <c r="A4013" s="597" t="s">
        <v>2044</v>
      </c>
      <c r="B4013" s="597" t="s">
        <v>242</v>
      </c>
      <c r="C4013" s="597" t="s">
        <v>2354</v>
      </c>
      <c r="D4013" s="597" t="s">
        <v>251</v>
      </c>
      <c r="E4013" s="597" t="s">
        <v>3</v>
      </c>
      <c r="F4013" s="597" t="s">
        <v>317</v>
      </c>
      <c r="G4013" s="597" t="s">
        <v>215</v>
      </c>
      <c r="H4013" s="598" t="str">
        <f t="shared" si="126"/>
        <v>TIB - NORMALIZAÇÃO TÉCNICA;INSTITUIÇÃO CREDENCIADA;;PRIVADA;SIM;OUTROS BENS E DIREITOS;MATERIAL BIBLIOGRÁFICO</v>
      </c>
      <c r="I4013" s="599" t="s">
        <v>1567</v>
      </c>
      <c r="J4013" s="600" t="str">
        <f t="shared" si="127"/>
        <v>DESPESA NÃO ADMITIDA COM RECURSOS DA CLÁUSULA DE P,D&amp;I, CONSIDERANDO O EXECUTOR E A QUALIFICAÇÃO DO PROJETO OU PROGRAMA</v>
      </c>
    </row>
    <row r="4014" spans="1:10" x14ac:dyDescent="0.3">
      <c r="A4014" s="597" t="s">
        <v>2044</v>
      </c>
      <c r="B4014" s="597" t="s">
        <v>242</v>
      </c>
      <c r="C4014" s="597" t="s">
        <v>2354</v>
      </c>
      <c r="D4014" s="597" t="s">
        <v>251</v>
      </c>
      <c r="E4014" s="597" t="s">
        <v>3</v>
      </c>
      <c r="F4014" s="597" t="s">
        <v>317</v>
      </c>
      <c r="G4014" s="597" t="s">
        <v>2068</v>
      </c>
      <c r="H4014" s="598" t="str">
        <f t="shared" si="126"/>
        <v>TIB - NORMALIZAÇÃO TÉCNICA;INSTITUIÇÃO CREDENCIADA;;PRIVADA;SIM;OUTROS BENS E DIREITOS;OUTRO (ESPECIFIQUE)</v>
      </c>
      <c r="I4014" s="599" t="s">
        <v>1567</v>
      </c>
      <c r="J4014" s="600" t="str">
        <f t="shared" si="127"/>
        <v>DESPESA NÃO ADMITIDA COM RECURSOS DA CLÁUSULA DE P,D&amp;I, CONSIDERANDO O EXECUTOR E A QUALIFICAÇÃO DO PROJETO OU PROGRAMA</v>
      </c>
    </row>
    <row r="4015" spans="1:10" x14ac:dyDescent="0.3">
      <c r="A4015" s="597" t="s">
        <v>2044</v>
      </c>
      <c r="B4015" s="597" t="s">
        <v>242</v>
      </c>
      <c r="C4015" s="597" t="s">
        <v>2354</v>
      </c>
      <c r="D4015" s="597" t="s">
        <v>251</v>
      </c>
      <c r="E4015" s="597" t="s">
        <v>3</v>
      </c>
      <c r="F4015" s="597" t="s">
        <v>317</v>
      </c>
      <c r="G4015" s="597" t="s">
        <v>321</v>
      </c>
      <c r="H4015" s="598" t="str">
        <f t="shared" si="126"/>
        <v>TIB - NORMALIZAÇÃO TÉCNICA;INSTITUIÇÃO CREDENCIADA;;PRIVADA;SIM;OUTROS BENS E DIREITOS;SOFTWARE</v>
      </c>
      <c r="I4015" s="599" t="s">
        <v>1567</v>
      </c>
      <c r="J4015" s="600" t="str">
        <f t="shared" si="127"/>
        <v>DESPESA NÃO ADMITIDA COM RECURSOS DA CLÁUSULA DE P,D&amp;I, CONSIDERANDO O EXECUTOR E A QUALIFICAÇÃO DO PROJETO OU PROGRAMA</v>
      </c>
    </row>
    <row r="4016" spans="1:10" x14ac:dyDescent="0.3">
      <c r="A4016" s="597" t="s">
        <v>2044</v>
      </c>
      <c r="B4016" s="597" t="s">
        <v>242</v>
      </c>
      <c r="C4016" s="597" t="s">
        <v>2354</v>
      </c>
      <c r="D4016" s="597" t="s">
        <v>251</v>
      </c>
      <c r="E4016" s="597" t="s">
        <v>3</v>
      </c>
      <c r="F4016" s="597" t="s">
        <v>409</v>
      </c>
      <c r="G4016" s="597" t="s">
        <v>2202</v>
      </c>
      <c r="H4016" s="598" t="str">
        <f t="shared" si="126"/>
        <v>TIB - NORMALIZAÇÃO TÉCNICA;INSTITUIÇÃO CREDENCIADA;;PRIVADA;SIM;PASSAGENS;NA</v>
      </c>
      <c r="I4016" s="599" t="s">
        <v>1575</v>
      </c>
      <c r="J4016" s="600" t="str">
        <f t="shared" si="127"/>
        <v/>
      </c>
    </row>
    <row r="4017" spans="1:10" x14ac:dyDescent="0.3">
      <c r="A4017" s="597" t="s">
        <v>2044</v>
      </c>
      <c r="B4017" s="597" t="s">
        <v>242</v>
      </c>
      <c r="C4017" s="597" t="s">
        <v>2354</v>
      </c>
      <c r="D4017" s="597" t="s">
        <v>251</v>
      </c>
      <c r="E4017" s="597" t="s">
        <v>3</v>
      </c>
      <c r="F4017" s="597" t="s">
        <v>1705</v>
      </c>
      <c r="G4017" s="597" t="s">
        <v>2058</v>
      </c>
      <c r="H4017" s="598" t="str">
        <f t="shared" ref="H4017:H4078" si="128">CONCATENATE(A4017,$H$2,B4017,$H$2,C4017,$H$2,D4017,$H$2,E4017,$H$2,F4017,$H$2,G4017)</f>
        <v>TIB - NORMALIZAÇÃO TÉCNICA;INSTITUIÇÃO CREDENCIADA;;PRIVADA;SIM;PROTOTIPO;MATERIAL OU COMPONENTE - PROTÓTIPO OU UNIDADE PILOTO</v>
      </c>
      <c r="I4017" s="599" t="s">
        <v>1567</v>
      </c>
      <c r="J4017" s="600" t="str">
        <f t="shared" ref="J4017:J4078" si="129">IF(I4017="N",J$3,"")</f>
        <v>DESPESA NÃO ADMITIDA COM RECURSOS DA CLÁUSULA DE P,D&amp;I, CONSIDERANDO O EXECUTOR E A QUALIFICAÇÃO DO PROJETO OU PROGRAMA</v>
      </c>
    </row>
    <row r="4018" spans="1:10" x14ac:dyDescent="0.3">
      <c r="A4018" s="597" t="s">
        <v>2044</v>
      </c>
      <c r="B4018" s="597" t="s">
        <v>242</v>
      </c>
      <c r="C4018" s="597" t="s">
        <v>2354</v>
      </c>
      <c r="D4018" s="597" t="s">
        <v>251</v>
      </c>
      <c r="E4018" s="597" t="s">
        <v>3</v>
      </c>
      <c r="F4018" s="597" t="s">
        <v>1705</v>
      </c>
      <c r="G4018" s="597" t="s">
        <v>2059</v>
      </c>
      <c r="H4018" s="598" t="str">
        <f t="shared" si="128"/>
        <v>TIB - NORMALIZAÇÃO TÉCNICA;INSTITUIÇÃO CREDENCIADA;;PRIVADA;SIM;PROTOTIPO;SERVIÇO DE TERCEIRO - PROTÓTIPO OU UNIDADE PILOTO</v>
      </c>
      <c r="I4018" s="599" t="s">
        <v>1567</v>
      </c>
      <c r="J4018" s="600" t="str">
        <f t="shared" si="129"/>
        <v>DESPESA NÃO ADMITIDA COM RECURSOS DA CLÁUSULA DE P,D&amp;I, CONSIDERANDO O EXECUTOR E A QUALIFICAÇÃO DO PROJETO OU PROGRAMA</v>
      </c>
    </row>
    <row r="4019" spans="1:10" x14ac:dyDescent="0.3">
      <c r="A4019" s="597" t="s">
        <v>2044</v>
      </c>
      <c r="B4019" s="597" t="s">
        <v>242</v>
      </c>
      <c r="C4019" s="597" t="s">
        <v>2354</v>
      </c>
      <c r="D4019" s="597" t="s">
        <v>251</v>
      </c>
      <c r="E4019" s="597" t="s">
        <v>3</v>
      </c>
      <c r="F4019" s="597" t="s">
        <v>303</v>
      </c>
      <c r="G4019" s="597" t="s">
        <v>1647</v>
      </c>
      <c r="H4019" s="598" t="str">
        <f t="shared" si="128"/>
        <v>TIB - NORMALIZAÇÃO TÉCNICA;INSTITUIÇÃO CREDENCIADA;;PRIVADA;SIM;RECURSOS HUMANOS;BOLSA</v>
      </c>
      <c r="I4019" s="599" t="s">
        <v>1567</v>
      </c>
      <c r="J4019" s="600" t="str">
        <f t="shared" si="129"/>
        <v>DESPESA NÃO ADMITIDA COM RECURSOS DA CLÁUSULA DE P,D&amp;I, CONSIDERANDO O EXECUTOR E A QUALIFICAÇÃO DO PROJETO OU PROGRAMA</v>
      </c>
    </row>
    <row r="4020" spans="1:10" x14ac:dyDescent="0.3">
      <c r="A4020" s="597" t="s">
        <v>2044</v>
      </c>
      <c r="B4020" s="597" t="s">
        <v>242</v>
      </c>
      <c r="C4020" s="597" t="s">
        <v>2354</v>
      </c>
      <c r="D4020" s="597" t="s">
        <v>251</v>
      </c>
      <c r="E4020" s="597" t="s">
        <v>3</v>
      </c>
      <c r="F4020" s="597" t="s">
        <v>303</v>
      </c>
      <c r="G4020" s="597" t="s">
        <v>270</v>
      </c>
      <c r="H4020" s="598" t="str">
        <f t="shared" si="128"/>
        <v>TIB - NORMALIZAÇÃO TÉCNICA;INSTITUIÇÃO CREDENCIADA;;PRIVADA;SIM;RECURSOS HUMANOS;TAXA DE BANCADA</v>
      </c>
      <c r="I4020" s="599" t="s">
        <v>1567</v>
      </c>
      <c r="J4020" s="600" t="str">
        <f t="shared" si="129"/>
        <v>DESPESA NÃO ADMITIDA COM RECURSOS DA CLÁUSULA DE P,D&amp;I, CONSIDERANDO O EXECUTOR E A QUALIFICAÇÃO DO PROJETO OU PROGRAMA</v>
      </c>
    </row>
    <row r="4021" spans="1:10" x14ac:dyDescent="0.3">
      <c r="A4021" s="597" t="s">
        <v>2044</v>
      </c>
      <c r="B4021" s="597" t="s">
        <v>242</v>
      </c>
      <c r="C4021" s="597" t="s">
        <v>2354</v>
      </c>
      <c r="D4021" s="597" t="s">
        <v>251</v>
      </c>
      <c r="E4021" s="597" t="s">
        <v>3</v>
      </c>
      <c r="F4021" s="597" t="s">
        <v>2357</v>
      </c>
      <c r="G4021" s="597" t="s">
        <v>232</v>
      </c>
      <c r="H4021" s="598" t="str">
        <f t="shared" si="128"/>
        <v>TIB - NORMALIZAÇÃO TÉCNICA;INSTITUIÇÃO CREDENCIADA;;PRIVADA;SIM;SERVICOS;OUTRO SERVIÇO DE APOIO</v>
      </c>
      <c r="I4021" s="599" t="s">
        <v>1567</v>
      </c>
      <c r="J4021" s="600" t="str">
        <f t="shared" si="129"/>
        <v>DESPESA NÃO ADMITIDA COM RECURSOS DA CLÁUSULA DE P,D&amp;I, CONSIDERANDO O EXECUTOR E A QUALIFICAÇÃO DO PROJETO OU PROGRAMA</v>
      </c>
    </row>
    <row r="4022" spans="1:10" x14ac:dyDescent="0.3">
      <c r="A4022" s="597" t="s">
        <v>2044</v>
      </c>
      <c r="B4022" s="597" t="s">
        <v>242</v>
      </c>
      <c r="C4022" s="597" t="s">
        <v>2354</v>
      </c>
      <c r="D4022" s="597" t="s">
        <v>251</v>
      </c>
      <c r="E4022" s="597" t="s">
        <v>3</v>
      </c>
      <c r="F4022" s="597" t="s">
        <v>2357</v>
      </c>
      <c r="G4022" s="597" t="s">
        <v>221</v>
      </c>
      <c r="H4022" s="598" t="str">
        <f t="shared" si="128"/>
        <v>TIB - NORMALIZAÇÃO TÉCNICA;INSTITUIÇÃO CREDENCIADA;;PRIVADA;SIM;SERVICOS;PERFURAÇÃO DE POÇO ESTRATIGRÁFICO</v>
      </c>
      <c r="I4022" s="599" t="s">
        <v>1567</v>
      </c>
      <c r="J4022" s="600" t="str">
        <f t="shared" si="129"/>
        <v>DESPESA NÃO ADMITIDA COM RECURSOS DA CLÁUSULA DE P,D&amp;I, CONSIDERANDO O EXECUTOR E A QUALIFICAÇÃO DO PROJETO OU PROGRAMA</v>
      </c>
    </row>
    <row r="4023" spans="1:10" x14ac:dyDescent="0.3">
      <c r="A4023" s="597" t="s">
        <v>2044</v>
      </c>
      <c r="B4023" s="597" t="s">
        <v>242</v>
      </c>
      <c r="C4023" s="597" t="s">
        <v>2354</v>
      </c>
      <c r="D4023" s="597" t="s">
        <v>251</v>
      </c>
      <c r="E4023" s="597" t="s">
        <v>3</v>
      </c>
      <c r="F4023" s="597" t="s">
        <v>2357</v>
      </c>
      <c r="G4023" s="597" t="s">
        <v>2055</v>
      </c>
      <c r="H4023" s="598" t="str">
        <f t="shared" si="128"/>
        <v>TIB - NORMALIZAÇÃO TÉCNICA;INSTITUIÇÃO CREDENCIADA;;PRIVADA;SIM;SERVICOS;SERVIÇO DE APOIO PARA AQUISIÇÃO DE DADOS</v>
      </c>
      <c r="I4023" s="599" t="s">
        <v>1567</v>
      </c>
      <c r="J4023" s="600" t="str">
        <f t="shared" si="129"/>
        <v>DESPESA NÃO ADMITIDA COM RECURSOS DA CLÁUSULA DE P,D&amp;I, CONSIDERANDO O EXECUTOR E A QUALIFICAÇÃO DO PROJETO OU PROGRAMA</v>
      </c>
    </row>
    <row r="4024" spans="1:10" x14ac:dyDescent="0.3">
      <c r="A4024" s="597" t="s">
        <v>2044</v>
      </c>
      <c r="B4024" s="597" t="s">
        <v>242</v>
      </c>
      <c r="C4024" s="597" t="s">
        <v>2354</v>
      </c>
      <c r="D4024" s="597" t="s">
        <v>251</v>
      </c>
      <c r="E4024" s="597" t="s">
        <v>3</v>
      </c>
      <c r="F4024" s="597" t="s">
        <v>2357</v>
      </c>
      <c r="G4024" s="597" t="s">
        <v>230</v>
      </c>
      <c r="H4024" s="598" t="str">
        <f t="shared" si="128"/>
        <v>TIB - NORMALIZAÇÃO TÉCNICA;INSTITUIÇÃO CREDENCIADA;;PRIVADA;SIM;SERVICOS;SERVIÇO DE EDITORAÇÃO E IMPRESSÃO</v>
      </c>
      <c r="I4024" s="599" t="s">
        <v>1567</v>
      </c>
      <c r="J4024" s="600" t="str">
        <f t="shared" si="129"/>
        <v>DESPESA NÃO ADMITIDA COM RECURSOS DA CLÁUSULA DE P,D&amp;I, CONSIDERANDO O EXECUTOR E A QUALIFICAÇÃO DO PROJETO OU PROGRAMA</v>
      </c>
    </row>
    <row r="4025" spans="1:10" x14ac:dyDescent="0.3">
      <c r="A4025" s="597" t="s">
        <v>2044</v>
      </c>
      <c r="B4025" s="597" t="s">
        <v>242</v>
      </c>
      <c r="C4025" s="597" t="s">
        <v>2354</v>
      </c>
      <c r="D4025" s="597" t="s">
        <v>251</v>
      </c>
      <c r="E4025" s="597" t="s">
        <v>3</v>
      </c>
      <c r="F4025" s="597" t="s">
        <v>2357</v>
      </c>
      <c r="G4025" s="597" t="s">
        <v>231</v>
      </c>
      <c r="H4025" s="598" t="str">
        <f t="shared" si="128"/>
        <v>TIB - NORMALIZAÇÃO TÉCNICA;INSTITUIÇÃO CREDENCIADA;;PRIVADA;SIM;SERVICOS;SERVIÇO DE LOCOMOÇÃO E TRANSPORTE</v>
      </c>
      <c r="I4025" s="599" t="s">
        <v>1567</v>
      </c>
      <c r="J4025" s="600" t="str">
        <f t="shared" si="129"/>
        <v>DESPESA NÃO ADMITIDA COM RECURSOS DA CLÁUSULA DE P,D&amp;I, CONSIDERANDO O EXECUTOR E A QUALIFICAÇÃO DO PROJETO OU PROGRAMA</v>
      </c>
    </row>
    <row r="4026" spans="1:10" x14ac:dyDescent="0.3">
      <c r="A4026" s="597" t="s">
        <v>2044</v>
      </c>
      <c r="B4026" s="597" t="s">
        <v>242</v>
      </c>
      <c r="C4026" s="597" t="s">
        <v>2354</v>
      </c>
      <c r="D4026" s="597" t="s">
        <v>251</v>
      </c>
      <c r="E4026" s="597" t="s">
        <v>3</v>
      </c>
      <c r="F4026" s="597" t="s">
        <v>2357</v>
      </c>
      <c r="G4026" s="597" t="s">
        <v>2358</v>
      </c>
      <c r="H4026" s="598" t="str">
        <f t="shared" si="128"/>
        <v>TIB - NORMALIZAÇÃO TÉCNICA;INSTITUIÇÃO CREDENCIADA;;PRIVADA;SIM;SERVICOS;SERVIÇO DE MANUTENÇÃO</v>
      </c>
      <c r="I4026" s="599" t="s">
        <v>1567</v>
      </c>
      <c r="J4026" s="600" t="str">
        <f t="shared" si="129"/>
        <v>DESPESA NÃO ADMITIDA COM RECURSOS DA CLÁUSULA DE P,D&amp;I, CONSIDERANDO O EXECUTOR E A QUALIFICAÇÃO DO PROJETO OU PROGRAMA</v>
      </c>
    </row>
    <row r="4027" spans="1:10" x14ac:dyDescent="0.3">
      <c r="A4027" s="597" t="s">
        <v>2044</v>
      </c>
      <c r="B4027" s="597" t="s">
        <v>242</v>
      </c>
      <c r="C4027" s="597" t="s">
        <v>2354</v>
      </c>
      <c r="D4027" s="597" t="s">
        <v>251</v>
      </c>
      <c r="E4027" s="597" t="s">
        <v>3</v>
      </c>
      <c r="F4027" s="597" t="s">
        <v>2357</v>
      </c>
      <c r="G4027" s="597" t="s">
        <v>2399</v>
      </c>
      <c r="H4027" s="598" t="str">
        <f t="shared" si="128"/>
        <v>TIB - NORMALIZAÇÃO TÉCNICA;INSTITUIÇÃO CREDENCIADA;;PRIVADA;SIM;SERVICOS;SERVIÇO TÉCNICO ESPECIALIZADO</v>
      </c>
      <c r="I4027" s="599" t="s">
        <v>1567</v>
      </c>
      <c r="J4027" s="600" t="str">
        <f t="shared" si="129"/>
        <v>DESPESA NÃO ADMITIDA COM RECURSOS DA CLÁUSULA DE P,D&amp;I, CONSIDERANDO O EXECUTOR E A QUALIFICAÇÃO DO PROJETO OU PROGRAMA</v>
      </c>
    </row>
    <row r="4028" spans="1:10" x14ac:dyDescent="0.3">
      <c r="A4028" s="597" t="s">
        <v>2044</v>
      </c>
      <c r="B4028" s="597" t="s">
        <v>242</v>
      </c>
      <c r="C4028" s="597" t="s">
        <v>2354</v>
      </c>
      <c r="D4028" s="597" t="s">
        <v>251</v>
      </c>
      <c r="E4028" s="597" t="s">
        <v>3</v>
      </c>
      <c r="F4028" s="597" t="s">
        <v>2357</v>
      </c>
      <c r="G4028" s="597" t="s">
        <v>2359</v>
      </c>
      <c r="H4028" s="598" t="str">
        <f t="shared" si="128"/>
        <v>TIB - NORMALIZAÇÃO TÉCNICA;INSTITUIÇÃO CREDENCIADA;;PRIVADA;SIM;SERVICOS;SERVIÇOS COMPUTACIONAIS</v>
      </c>
      <c r="I4028" s="599" t="s">
        <v>1567</v>
      </c>
      <c r="J4028" s="600" t="str">
        <f t="shared" si="129"/>
        <v>DESPESA NÃO ADMITIDA COM RECURSOS DA CLÁUSULA DE P,D&amp;I, CONSIDERANDO O EXECUTOR E A QUALIFICAÇÃO DO PROJETO OU PROGRAMA</v>
      </c>
    </row>
    <row r="4029" spans="1:10" x14ac:dyDescent="0.3">
      <c r="A4029" s="597" t="s">
        <v>2044</v>
      </c>
      <c r="B4029" s="597" t="s">
        <v>242</v>
      </c>
      <c r="C4029" s="597" t="s">
        <v>2354</v>
      </c>
      <c r="D4029" s="597" t="s">
        <v>251</v>
      </c>
      <c r="E4029" s="597" t="s">
        <v>3</v>
      </c>
      <c r="F4029" s="597" t="s">
        <v>2357</v>
      </c>
      <c r="G4029" s="597" t="s">
        <v>229</v>
      </c>
      <c r="H4029" s="598" t="str">
        <f t="shared" si="128"/>
        <v>TIB - NORMALIZAÇÃO TÉCNICA;INSTITUIÇÃO CREDENCIADA;;PRIVADA;SIM;SERVICOS;TAXA DE INSCRIÇÃO EM CONGRESSO OU EVENTO</v>
      </c>
      <c r="I4029" s="599" t="s">
        <v>1567</v>
      </c>
      <c r="J4029" s="600" t="str">
        <f t="shared" si="129"/>
        <v>DESPESA NÃO ADMITIDA COM RECURSOS DA CLÁUSULA DE P,D&amp;I, CONSIDERANDO O EXECUTOR E A QUALIFICAÇÃO DO PROJETO OU PROGRAMA</v>
      </c>
    </row>
    <row r="4030" spans="1:10" x14ac:dyDescent="0.3">
      <c r="A4030" s="597" t="s">
        <v>2044</v>
      </c>
      <c r="B4030" s="597" t="s">
        <v>242</v>
      </c>
      <c r="C4030" s="597" t="s">
        <v>2354</v>
      </c>
      <c r="D4030" s="597" t="s">
        <v>251</v>
      </c>
      <c r="E4030" s="597" t="s">
        <v>3</v>
      </c>
      <c r="F4030" s="597" t="s">
        <v>2360</v>
      </c>
      <c r="G4030" s="597" t="s">
        <v>2064</v>
      </c>
      <c r="H4030" s="598" t="str">
        <f t="shared" si="128"/>
        <v>TIB - NORMALIZAÇÃO TÉCNICA;INSTITUIÇÃO CREDENCIADA;;PRIVADA;SIM;SERVICOS - TIB;SERVIÇO DE TIB</v>
      </c>
      <c r="I4030" s="599" t="s">
        <v>1567</v>
      </c>
      <c r="J4030" s="600" t="str">
        <f t="shared" si="129"/>
        <v>DESPESA NÃO ADMITIDA COM RECURSOS DA CLÁUSULA DE P,D&amp;I, CONSIDERANDO O EXECUTOR E A QUALIFICAÇÃO DO PROJETO OU PROGRAMA</v>
      </c>
    </row>
    <row r="4031" spans="1:10" x14ac:dyDescent="0.3">
      <c r="A4031" s="597" t="s">
        <v>2044</v>
      </c>
      <c r="B4031" s="597" t="s">
        <v>242</v>
      </c>
      <c r="C4031" s="597" t="s">
        <v>2354</v>
      </c>
      <c r="D4031" s="597" t="s">
        <v>251</v>
      </c>
      <c r="E4031" s="597" t="s">
        <v>3</v>
      </c>
      <c r="F4031" s="597" t="s">
        <v>2360</v>
      </c>
      <c r="G4031" s="597" t="s">
        <v>2057</v>
      </c>
      <c r="H4031" s="598" t="str">
        <f t="shared" si="128"/>
        <v>TIB - NORMALIZAÇÃO TÉCNICA;INSTITUIÇÃO CREDENCIADA;;PRIVADA;SIM;SERVICOS - TIB;SERVIÇO DE TREINAMENTO, SUPORTE E QUALIFICAÇÃO</v>
      </c>
      <c r="I4031" s="599" t="s">
        <v>1567</v>
      </c>
      <c r="J4031" s="600" t="str">
        <f t="shared" si="129"/>
        <v>DESPESA NÃO ADMITIDA COM RECURSOS DA CLÁUSULA DE P,D&amp;I, CONSIDERANDO O EXECUTOR E A QUALIFICAÇÃO DO PROJETO OU PROGRAMA</v>
      </c>
    </row>
    <row r="4032" spans="1:10" x14ac:dyDescent="0.3">
      <c r="A4032" s="597" t="s">
        <v>2044</v>
      </c>
      <c r="B4032" s="597" t="s">
        <v>242</v>
      </c>
      <c r="C4032" s="597" t="s">
        <v>2354</v>
      </c>
      <c r="D4032" s="597" t="s">
        <v>251</v>
      </c>
      <c r="E4032" s="597" t="s">
        <v>3</v>
      </c>
      <c r="F4032" s="597" t="s">
        <v>2360</v>
      </c>
      <c r="G4032" s="597" t="s">
        <v>2056</v>
      </c>
      <c r="H4032" s="598" t="str">
        <f t="shared" si="128"/>
        <v>TIB - NORMALIZAÇÃO TÉCNICA;INSTITUIÇÃO CREDENCIADA;;PRIVADA;SIM;SERVICOS - TIB;SERVIÇO ESPECIALIZADO PARA TIB - NORMALIZAÇÃO</v>
      </c>
      <c r="I4032" s="599" t="s">
        <v>1567</v>
      </c>
      <c r="J4032" s="600" t="str">
        <f t="shared" si="129"/>
        <v>DESPESA NÃO ADMITIDA COM RECURSOS DA CLÁUSULA DE P,D&amp;I, CONSIDERANDO O EXECUTOR E A QUALIFICAÇÃO DO PROJETO OU PROGRAMA</v>
      </c>
    </row>
    <row r="4033" spans="1:10" x14ac:dyDescent="0.3">
      <c r="A4033" s="597" t="s">
        <v>2044</v>
      </c>
      <c r="B4033" s="597" t="s">
        <v>242</v>
      </c>
      <c r="C4033" s="597" t="s">
        <v>2354</v>
      </c>
      <c r="D4033" s="597" t="s">
        <v>251</v>
      </c>
      <c r="E4033" s="597" t="s">
        <v>3</v>
      </c>
      <c r="F4033" s="597" t="s">
        <v>1648</v>
      </c>
      <c r="G4033" s="597" t="s">
        <v>2202</v>
      </c>
      <c r="H4033" s="598" t="str">
        <f t="shared" si="128"/>
        <v>TIB - NORMALIZAÇÃO TÉCNICA;INSTITUIÇÃO CREDENCIADA;;PRIVADA;SIM;TESTES OPERACIONAIS;NA</v>
      </c>
      <c r="I4033" s="599" t="s">
        <v>1567</v>
      </c>
      <c r="J4033" s="600" t="str">
        <f t="shared" si="129"/>
        <v>DESPESA NÃO ADMITIDA COM RECURSOS DA CLÁUSULA DE P,D&amp;I, CONSIDERANDO O EXECUTOR E A QUALIFICAÇÃO DO PROJETO OU PROGRAMA</v>
      </c>
    </row>
    <row r="4034" spans="1:10" x14ac:dyDescent="0.3">
      <c r="A4034" s="597" t="s">
        <v>2044</v>
      </c>
      <c r="B4034" s="597" t="s">
        <v>242</v>
      </c>
      <c r="C4034" s="597" t="s">
        <v>2354</v>
      </c>
      <c r="D4034" s="597" t="s">
        <v>251</v>
      </c>
      <c r="E4034" s="597" t="s">
        <v>3</v>
      </c>
      <c r="F4034" s="597" t="s">
        <v>281</v>
      </c>
      <c r="G4034" s="597" t="s">
        <v>2202</v>
      </c>
      <c r="H4034" s="598" t="str">
        <f t="shared" si="128"/>
        <v>TIB - NORMALIZAÇÃO TÉCNICA;INSTITUIÇÃO CREDENCIADA;;PRIVADA;SIM;TRIBUTOS;NA</v>
      </c>
      <c r="I4034" s="599" t="s">
        <v>1575</v>
      </c>
      <c r="J4034" s="600" t="str">
        <f t="shared" si="129"/>
        <v/>
      </c>
    </row>
    <row r="4035" spans="1:10" x14ac:dyDescent="0.3">
      <c r="A4035" s="597" t="s">
        <v>2044</v>
      </c>
      <c r="B4035" s="597" t="s">
        <v>242</v>
      </c>
      <c r="C4035" s="597" t="s">
        <v>2354</v>
      </c>
      <c r="D4035" s="597" t="s">
        <v>250</v>
      </c>
      <c r="E4035" s="597" t="s">
        <v>2354</v>
      </c>
      <c r="F4035" s="597" t="s">
        <v>1646</v>
      </c>
      <c r="G4035" s="597" t="s">
        <v>2050</v>
      </c>
      <c r="H4035" s="598" t="str">
        <f t="shared" si="128"/>
        <v>TIB - NORMALIZAÇÃO TÉCNICA;INSTITUIÇÃO CREDENCIADA;;PÚBLICA;;CAPACITACAO DE FORNECEDORES;BENS E MATERIAIS - CABEÇA DE SÉRIE E LOTE PILOTO</v>
      </c>
      <c r="I4035" s="599" t="s">
        <v>1567</v>
      </c>
      <c r="J4035" s="600" t="str">
        <f t="shared" si="129"/>
        <v>DESPESA NÃO ADMITIDA COM RECURSOS DA CLÁUSULA DE P,D&amp;I, CONSIDERANDO O EXECUTOR E A QUALIFICAÇÃO DO PROJETO OU PROGRAMA</v>
      </c>
    </row>
    <row r="4036" spans="1:10" x14ac:dyDescent="0.3">
      <c r="A4036" s="597" t="s">
        <v>2044</v>
      </c>
      <c r="B4036" s="597" t="s">
        <v>242</v>
      </c>
      <c r="C4036" s="597" t="s">
        <v>2354</v>
      </c>
      <c r="D4036" s="597" t="s">
        <v>250</v>
      </c>
      <c r="E4036" s="597" t="s">
        <v>2354</v>
      </c>
      <c r="F4036" s="597" t="s">
        <v>1646</v>
      </c>
      <c r="G4036" s="597" t="s">
        <v>2053</v>
      </c>
      <c r="H4036" s="598" t="str">
        <f t="shared" si="128"/>
        <v>TIB - NORMALIZAÇÃO TÉCNICA;INSTITUIÇÃO CREDENCIADA;;PÚBLICA;;CAPACITACAO DE FORNECEDORES;EQUIPAMENTOS E MATERIAIS - PRIMEIRO LOTE</v>
      </c>
      <c r="I4036" s="599" t="s">
        <v>1567</v>
      </c>
      <c r="J4036" s="600" t="str">
        <f t="shared" si="129"/>
        <v>DESPESA NÃO ADMITIDA COM RECURSOS DA CLÁUSULA DE P,D&amp;I, CONSIDERANDO O EXECUTOR E A QUALIFICAÇÃO DO PROJETO OU PROGRAMA</v>
      </c>
    </row>
    <row r="4037" spans="1:10" x14ac:dyDescent="0.3">
      <c r="A4037" s="597" t="s">
        <v>2044</v>
      </c>
      <c r="B4037" s="597" t="s">
        <v>242</v>
      </c>
      <c r="C4037" s="597" t="s">
        <v>2354</v>
      </c>
      <c r="D4037" s="597" t="s">
        <v>250</v>
      </c>
      <c r="E4037" s="597" t="s">
        <v>2354</v>
      </c>
      <c r="F4037" s="597" t="s">
        <v>1646</v>
      </c>
      <c r="G4037" s="597" t="s">
        <v>260</v>
      </c>
      <c r="H4037" s="598" t="str">
        <f t="shared" si="128"/>
        <v>TIB - NORMALIZAÇÃO TÉCNICA;INSTITUIÇÃO CREDENCIADA;;PÚBLICA;;CAPACITACAO DE FORNECEDORES;EQUIPAMENTOS LABORATORIAIS</v>
      </c>
      <c r="I4037" s="599" t="s">
        <v>1567</v>
      </c>
      <c r="J4037" s="600" t="str">
        <f t="shared" si="129"/>
        <v>DESPESA NÃO ADMITIDA COM RECURSOS DA CLÁUSULA DE P,D&amp;I, CONSIDERANDO O EXECUTOR E A QUALIFICAÇÃO DO PROJETO OU PROGRAMA</v>
      </c>
    </row>
    <row r="4038" spans="1:10" x14ac:dyDescent="0.3">
      <c r="A4038" s="597" t="s">
        <v>2044</v>
      </c>
      <c r="B4038" s="597" t="s">
        <v>242</v>
      </c>
      <c r="C4038" s="597" t="s">
        <v>2354</v>
      </c>
      <c r="D4038" s="597" t="s">
        <v>250</v>
      </c>
      <c r="E4038" s="597" t="s">
        <v>2354</v>
      </c>
      <c r="F4038" s="597" t="s">
        <v>1646</v>
      </c>
      <c r="G4038" s="597" t="s">
        <v>2052</v>
      </c>
      <c r="H4038" s="598" t="str">
        <f t="shared" si="128"/>
        <v>TIB - NORMALIZAÇÃO TÉCNICA;INSTITUIÇÃO CREDENCIADA;;PÚBLICA;;CAPACITACAO DE FORNECEDORES;ESTUDOS DE VIABILIDADE TÉCNICA E ECONÔMICA</v>
      </c>
      <c r="I4038" s="599" t="s">
        <v>1567</v>
      </c>
      <c r="J4038" s="600" t="str">
        <f t="shared" si="129"/>
        <v>DESPESA NÃO ADMITIDA COM RECURSOS DA CLÁUSULA DE P,D&amp;I, CONSIDERANDO O EXECUTOR E A QUALIFICAÇÃO DO PROJETO OU PROGRAMA</v>
      </c>
    </row>
    <row r="4039" spans="1:10" x14ac:dyDescent="0.3">
      <c r="A4039" s="597" t="s">
        <v>2044</v>
      </c>
      <c r="B4039" s="597" t="s">
        <v>242</v>
      </c>
      <c r="C4039" s="597" t="s">
        <v>2354</v>
      </c>
      <c r="D4039" s="597" t="s">
        <v>250</v>
      </c>
      <c r="E4039" s="597" t="s">
        <v>2354</v>
      </c>
      <c r="F4039" s="597" t="s">
        <v>1646</v>
      </c>
      <c r="G4039" s="597" t="s">
        <v>2051</v>
      </c>
      <c r="H4039" s="598" t="str">
        <f t="shared" si="128"/>
        <v>TIB - NORMALIZAÇÃO TÉCNICA;INSTITUIÇÃO CREDENCIADA;;PÚBLICA;;CAPACITACAO DE FORNECEDORES;SERVIÇOS - CABEÇA DE SÉRIE E LOTE PILOTO</v>
      </c>
      <c r="I4039" s="599" t="s">
        <v>1567</v>
      </c>
      <c r="J4039" s="600" t="str">
        <f t="shared" si="129"/>
        <v>DESPESA NÃO ADMITIDA COM RECURSOS DA CLÁUSULA DE P,D&amp;I, CONSIDERANDO O EXECUTOR E A QUALIFICAÇÃO DO PROJETO OU PROGRAMA</v>
      </c>
    </row>
    <row r="4040" spans="1:10" x14ac:dyDescent="0.3">
      <c r="A4040" s="597" t="s">
        <v>2044</v>
      </c>
      <c r="B4040" s="597" t="s">
        <v>242</v>
      </c>
      <c r="C4040" s="597" t="s">
        <v>2354</v>
      </c>
      <c r="D4040" s="597" t="s">
        <v>250</v>
      </c>
      <c r="E4040" s="597" t="s">
        <v>2354</v>
      </c>
      <c r="F4040" s="597" t="s">
        <v>1646</v>
      </c>
      <c r="G4040" s="597" t="s">
        <v>2054</v>
      </c>
      <c r="H4040" s="598" t="str">
        <f t="shared" si="128"/>
        <v>TIB - NORMALIZAÇÃO TÉCNICA;INSTITUIÇÃO CREDENCIADA;;PÚBLICA;;CAPACITACAO DE FORNECEDORES;SERVIÇOS - OPERACIONALIZAÇÃO DE EQUIPAMENTOS</v>
      </c>
      <c r="I4040" s="599" t="s">
        <v>1567</v>
      </c>
      <c r="J4040" s="600" t="str">
        <f t="shared" si="129"/>
        <v>DESPESA NÃO ADMITIDA COM RECURSOS DA CLÁUSULA DE P,D&amp;I, CONSIDERANDO O EXECUTOR E A QUALIFICAÇÃO DO PROJETO OU PROGRAMA</v>
      </c>
    </row>
    <row r="4041" spans="1:10" x14ac:dyDescent="0.3">
      <c r="A4041" s="597" t="s">
        <v>2044</v>
      </c>
      <c r="B4041" s="597" t="s">
        <v>242</v>
      </c>
      <c r="C4041" s="597" t="s">
        <v>2354</v>
      </c>
      <c r="D4041" s="597" t="s">
        <v>250</v>
      </c>
      <c r="E4041" s="597" t="s">
        <v>2354</v>
      </c>
      <c r="F4041" s="597" t="s">
        <v>2362</v>
      </c>
      <c r="G4041" s="597" t="s">
        <v>2202</v>
      </c>
      <c r="H4041" s="598" t="str">
        <f t="shared" si="128"/>
        <v>TIB - NORMALIZAÇÃO TÉCNICA;INSTITUIÇÃO CREDENCIADA;;PÚBLICA;;CUSTOS DIRETOS;NA</v>
      </c>
      <c r="I4041" s="599" t="s">
        <v>1567</v>
      </c>
      <c r="J4041" s="600" t="str">
        <f t="shared" si="129"/>
        <v>DESPESA NÃO ADMITIDA COM RECURSOS DA CLÁUSULA DE P,D&amp;I, CONSIDERANDO O EXECUTOR E A QUALIFICAÇÃO DO PROJETO OU PROGRAMA</v>
      </c>
    </row>
    <row r="4042" spans="1:10" x14ac:dyDescent="0.3">
      <c r="A4042" s="597" t="s">
        <v>2044</v>
      </c>
      <c r="B4042" s="597" t="s">
        <v>242</v>
      </c>
      <c r="C4042" s="597" t="s">
        <v>2354</v>
      </c>
      <c r="D4042" s="597" t="s">
        <v>250</v>
      </c>
      <c r="E4042" s="597" t="s">
        <v>2354</v>
      </c>
      <c r="F4042" s="597" t="s">
        <v>1643</v>
      </c>
      <c r="G4042" s="597" t="s">
        <v>2202</v>
      </c>
      <c r="H4042" s="598" t="str">
        <f t="shared" si="128"/>
        <v>TIB - NORMALIZAÇÃO TÉCNICA;INSTITUIÇÃO CREDENCIADA;;PÚBLICA;;DIARIAS E AJUDA DE CUSTO;NA</v>
      </c>
      <c r="I4042" s="599" t="s">
        <v>1575</v>
      </c>
      <c r="J4042" s="600" t="str">
        <f t="shared" si="129"/>
        <v/>
      </c>
    </row>
    <row r="4043" spans="1:10" x14ac:dyDescent="0.3">
      <c r="A4043" s="597" t="s">
        <v>2044</v>
      </c>
      <c r="B4043" s="597" t="s">
        <v>242</v>
      </c>
      <c r="C4043" s="597" t="s">
        <v>2354</v>
      </c>
      <c r="D4043" s="597" t="s">
        <v>250</v>
      </c>
      <c r="E4043" s="597" t="s">
        <v>2354</v>
      </c>
      <c r="F4043" s="597" t="s">
        <v>1645</v>
      </c>
      <c r="G4043" s="597" t="s">
        <v>2361</v>
      </c>
      <c r="H4043" s="598" t="str">
        <f t="shared" si="128"/>
        <v>TIB - NORMALIZAÇÃO TÉCNICA;INSTITUIÇÃO CREDENCIADA;;PÚBLICA;;EQUIPAMENTO E MATERIAL PERMANENTE;EQUIPAMENTO</v>
      </c>
      <c r="I4043" s="599" t="s">
        <v>1567</v>
      </c>
      <c r="J4043" s="600" t="str">
        <f t="shared" si="129"/>
        <v>DESPESA NÃO ADMITIDA COM RECURSOS DA CLÁUSULA DE P,D&amp;I, CONSIDERANDO O EXECUTOR E A QUALIFICAÇÃO DO PROJETO OU PROGRAMA</v>
      </c>
    </row>
    <row r="4044" spans="1:10" x14ac:dyDescent="0.3">
      <c r="A4044" s="597" t="s">
        <v>2044</v>
      </c>
      <c r="B4044" s="597" t="s">
        <v>242</v>
      </c>
      <c r="C4044" s="597" t="s">
        <v>2354</v>
      </c>
      <c r="D4044" s="597" t="s">
        <v>250</v>
      </c>
      <c r="E4044" s="597" t="s">
        <v>2354</v>
      </c>
      <c r="F4044" s="597" t="s">
        <v>1645</v>
      </c>
      <c r="G4044" s="597" t="s">
        <v>1248</v>
      </c>
      <c r="H4044" s="598" t="str">
        <f t="shared" si="128"/>
        <v>TIB - NORMALIZAÇÃO TÉCNICA;INSTITUIÇÃO CREDENCIADA;;PÚBLICA;;EQUIPAMENTO E MATERIAL PERMANENTE;MATERIAL PERMANENTE</v>
      </c>
      <c r="I4044" s="599" t="s">
        <v>1567</v>
      </c>
      <c r="J4044" s="600" t="str">
        <f t="shared" si="129"/>
        <v>DESPESA NÃO ADMITIDA COM RECURSOS DA CLÁUSULA DE P,D&amp;I, CONSIDERANDO O EXECUTOR E A QUALIFICAÇÃO DO PROJETO OU PROGRAMA</v>
      </c>
    </row>
    <row r="4045" spans="1:10" x14ac:dyDescent="0.3">
      <c r="A4045" s="597" t="s">
        <v>2044</v>
      </c>
      <c r="B4045" s="597" t="s">
        <v>242</v>
      </c>
      <c r="C4045" s="597" t="s">
        <v>2354</v>
      </c>
      <c r="D4045" s="597" t="s">
        <v>250</v>
      </c>
      <c r="E4045" s="597" t="s">
        <v>2354</v>
      </c>
      <c r="F4045" s="597" t="s">
        <v>448</v>
      </c>
      <c r="G4045" s="597" t="s">
        <v>2062</v>
      </c>
      <c r="H4045" s="598" t="str">
        <f t="shared" si="128"/>
        <v>TIB - NORMALIZAÇÃO TÉCNICA;INSTITUIÇÃO CREDENCIADA;;PÚBLICA;;EQUIPE;BOLSA - ALUNO DE GRADUAÇÃO OU PÓS-GRADUAÇÃO</v>
      </c>
      <c r="I4045" s="599" t="s">
        <v>1575</v>
      </c>
      <c r="J4045" s="600" t="str">
        <f t="shared" si="129"/>
        <v/>
      </c>
    </row>
    <row r="4046" spans="1:10" x14ac:dyDescent="0.3">
      <c r="A4046" s="597" t="s">
        <v>2044</v>
      </c>
      <c r="B4046" s="597" t="s">
        <v>242</v>
      </c>
      <c r="C4046" s="597" t="s">
        <v>2354</v>
      </c>
      <c r="D4046" s="597" t="s">
        <v>250</v>
      </c>
      <c r="E4046" s="597" t="s">
        <v>2354</v>
      </c>
      <c r="F4046" s="597" t="s">
        <v>448</v>
      </c>
      <c r="G4046" s="597" t="s">
        <v>2061</v>
      </c>
      <c r="H4046" s="598" t="str">
        <f t="shared" si="128"/>
        <v>TIB - NORMALIZAÇÃO TÉCNICA;INSTITUIÇÃO CREDENCIADA;;PÚBLICA;;EQUIPE;BOLSA - DOCENTE OU PESQUISADOR DA INSTITUIÇÃO</v>
      </c>
      <c r="I4046" s="599" t="s">
        <v>1575</v>
      </c>
      <c r="J4046" s="600" t="str">
        <f t="shared" si="129"/>
        <v/>
      </c>
    </row>
    <row r="4047" spans="1:10" x14ac:dyDescent="0.3">
      <c r="A4047" s="597" t="s">
        <v>2044</v>
      </c>
      <c r="B4047" s="597" t="s">
        <v>242</v>
      </c>
      <c r="C4047" s="597" t="s">
        <v>2354</v>
      </c>
      <c r="D4047" s="597" t="s">
        <v>250</v>
      </c>
      <c r="E4047" s="597" t="s">
        <v>2354</v>
      </c>
      <c r="F4047" s="597" t="s">
        <v>448</v>
      </c>
      <c r="G4047" s="597" t="s">
        <v>2063</v>
      </c>
      <c r="H4047" s="598" t="str">
        <f t="shared" si="128"/>
        <v>TIB - NORMALIZAÇÃO TÉCNICA;INSTITUIÇÃO CREDENCIADA;;PÚBLICA;;EQUIPE;BOLSA - PESQUISADOR VISITANTE</v>
      </c>
      <c r="I4047" s="599" t="s">
        <v>1575</v>
      </c>
      <c r="J4047" s="600" t="str">
        <f t="shared" si="129"/>
        <v/>
      </c>
    </row>
    <row r="4048" spans="1:10" x14ac:dyDescent="0.3">
      <c r="A4048" s="597" t="s">
        <v>2044</v>
      </c>
      <c r="B4048" s="597" t="s">
        <v>242</v>
      </c>
      <c r="C4048" s="597" t="s">
        <v>2354</v>
      </c>
      <c r="D4048" s="597" t="s">
        <v>250</v>
      </c>
      <c r="E4048" s="597" t="s">
        <v>2354</v>
      </c>
      <c r="F4048" s="597" t="s">
        <v>448</v>
      </c>
      <c r="G4048" s="597" t="s">
        <v>1641</v>
      </c>
      <c r="H4048" s="598" t="str">
        <f t="shared" si="128"/>
        <v>TIB - NORMALIZAÇÃO TÉCNICA;INSTITUIÇÃO CREDENCIADA;;PÚBLICA;;EQUIPE;REMUNERAÇÃO DIRETA</v>
      </c>
      <c r="I4048" s="599" t="s">
        <v>1575</v>
      </c>
      <c r="J4048" s="600" t="str">
        <f t="shared" si="129"/>
        <v/>
      </c>
    </row>
    <row r="4049" spans="1:10" x14ac:dyDescent="0.3">
      <c r="A4049" s="597" t="s">
        <v>2044</v>
      </c>
      <c r="B4049" s="597" t="s">
        <v>242</v>
      </c>
      <c r="C4049" s="597" t="s">
        <v>2354</v>
      </c>
      <c r="D4049" s="597" t="s">
        <v>250</v>
      </c>
      <c r="E4049" s="597" t="s">
        <v>2354</v>
      </c>
      <c r="F4049" s="597" t="s">
        <v>1642</v>
      </c>
      <c r="G4049" s="597" t="s">
        <v>2202</v>
      </c>
      <c r="H4049" s="598" t="str">
        <f t="shared" si="128"/>
        <v>TIB - NORMALIZAÇÃO TÉCNICA;INSTITUIÇÃO CREDENCIADA;;PÚBLICA;;MATERIAL DE CONSUMO;NA</v>
      </c>
      <c r="I4049" s="599" t="s">
        <v>1575</v>
      </c>
      <c r="J4049" s="600" t="str">
        <f t="shared" si="129"/>
        <v/>
      </c>
    </row>
    <row r="4050" spans="1:10" x14ac:dyDescent="0.3">
      <c r="A4050" s="597" t="s">
        <v>2044</v>
      </c>
      <c r="B4050" s="597" t="s">
        <v>242</v>
      </c>
      <c r="C4050" s="597" t="s">
        <v>2354</v>
      </c>
      <c r="D4050" s="597" t="s">
        <v>250</v>
      </c>
      <c r="E4050" s="597" t="s">
        <v>2354</v>
      </c>
      <c r="F4050" s="597" t="s">
        <v>1644</v>
      </c>
      <c r="G4050" s="597" t="s">
        <v>2066</v>
      </c>
      <c r="H4050" s="598" t="str">
        <f t="shared" si="128"/>
        <v>TIB - NORMALIZAÇÃO TÉCNICA;INSTITUIÇÃO CREDENCIADA;;PÚBLICA;;OBRAS E INSTALACOES;AMPLIAÇÃO DE ÁREA DE EDIFICAÇÃO</v>
      </c>
      <c r="I4050" s="599" t="s">
        <v>1567</v>
      </c>
      <c r="J4050" s="600" t="str">
        <f t="shared" si="129"/>
        <v>DESPESA NÃO ADMITIDA COM RECURSOS DA CLÁUSULA DE P,D&amp;I, CONSIDERANDO O EXECUTOR E A QUALIFICAÇÃO DO PROJETO OU PROGRAMA</v>
      </c>
    </row>
    <row r="4051" spans="1:10" x14ac:dyDescent="0.3">
      <c r="A4051" s="597" t="s">
        <v>2044</v>
      </c>
      <c r="B4051" s="597" t="s">
        <v>242</v>
      </c>
      <c r="C4051" s="597" t="s">
        <v>2354</v>
      </c>
      <c r="D4051" s="597" t="s">
        <v>250</v>
      </c>
      <c r="E4051" s="597" t="s">
        <v>2354</v>
      </c>
      <c r="F4051" s="597" t="s">
        <v>1644</v>
      </c>
      <c r="G4051" s="597" t="s">
        <v>258</v>
      </c>
      <c r="H4051" s="598" t="str">
        <f t="shared" si="128"/>
        <v>TIB - NORMALIZAÇÃO TÉCNICA;INSTITUIÇÃO CREDENCIADA;;PÚBLICA;;OBRAS E INSTALACOES;CONSTRUÇÃO DE NOVA EDIFICAÇÃO</v>
      </c>
      <c r="I4051" s="599" t="s">
        <v>1567</v>
      </c>
      <c r="J4051" s="600" t="str">
        <f t="shared" si="129"/>
        <v>DESPESA NÃO ADMITIDA COM RECURSOS DA CLÁUSULA DE P,D&amp;I, CONSIDERANDO O EXECUTOR E A QUALIFICAÇÃO DO PROJETO OU PROGRAMA</v>
      </c>
    </row>
    <row r="4052" spans="1:10" x14ac:dyDescent="0.3">
      <c r="A4052" s="597" t="s">
        <v>2044</v>
      </c>
      <c r="B4052" s="597" t="s">
        <v>242</v>
      </c>
      <c r="C4052" s="597" t="s">
        <v>2354</v>
      </c>
      <c r="D4052" s="597" t="s">
        <v>250</v>
      </c>
      <c r="E4052" s="597" t="s">
        <v>2354</v>
      </c>
      <c r="F4052" s="597" t="s">
        <v>1644</v>
      </c>
      <c r="G4052" s="597" t="s">
        <v>2067</v>
      </c>
      <c r="H4052" s="598" t="str">
        <f t="shared" si="128"/>
        <v>TIB - NORMALIZAÇÃO TÉCNICA;INSTITUIÇÃO CREDENCIADA;;PÚBLICA;;OBRAS E INSTALACOES;PROJETO EXECUTIVO E ESTUDOS TÉCNICOS</v>
      </c>
      <c r="I4052" s="599" t="s">
        <v>1567</v>
      </c>
      <c r="J4052" s="600" t="str">
        <f t="shared" si="129"/>
        <v>DESPESA NÃO ADMITIDA COM RECURSOS DA CLÁUSULA DE P,D&amp;I, CONSIDERANDO O EXECUTOR E A QUALIFICAÇÃO DO PROJETO OU PROGRAMA</v>
      </c>
    </row>
    <row r="4053" spans="1:10" x14ac:dyDescent="0.3">
      <c r="A4053" s="597" t="s">
        <v>2044</v>
      </c>
      <c r="B4053" s="597" t="s">
        <v>242</v>
      </c>
      <c r="C4053" s="597" t="s">
        <v>2354</v>
      </c>
      <c r="D4053" s="597" t="s">
        <v>250</v>
      </c>
      <c r="E4053" s="597" t="s">
        <v>2354</v>
      </c>
      <c r="F4053" s="597" t="s">
        <v>1644</v>
      </c>
      <c r="G4053" s="597" t="s">
        <v>219</v>
      </c>
      <c r="H4053" s="598" t="str">
        <f t="shared" si="128"/>
        <v>TIB - NORMALIZAÇÃO TÉCNICA;INSTITUIÇÃO CREDENCIADA;;PÚBLICA;;OBRAS E INSTALACOES;REFORMA DE EDIFICAÇÃO</v>
      </c>
      <c r="I4053" s="599" t="s">
        <v>1567</v>
      </c>
      <c r="J4053" s="600" t="str">
        <f t="shared" si="129"/>
        <v>DESPESA NÃO ADMITIDA COM RECURSOS DA CLÁUSULA DE P,D&amp;I, CONSIDERANDO O EXECUTOR E A QUALIFICAÇÃO DO PROJETO OU PROGRAMA</v>
      </c>
    </row>
    <row r="4054" spans="1:10" x14ac:dyDescent="0.3">
      <c r="A4054" s="597" t="s">
        <v>2044</v>
      </c>
      <c r="B4054" s="597" t="s">
        <v>242</v>
      </c>
      <c r="C4054" s="597" t="s">
        <v>2354</v>
      </c>
      <c r="D4054" s="597" t="s">
        <v>250</v>
      </c>
      <c r="E4054" s="597" t="s">
        <v>2354</v>
      </c>
      <c r="F4054" s="597" t="s">
        <v>1644</v>
      </c>
      <c r="G4054" s="597" t="s">
        <v>2065</v>
      </c>
      <c r="H4054" s="598" t="str">
        <f t="shared" si="128"/>
        <v>TIB - NORMALIZAÇÃO TÉCNICA;INSTITUIÇÃO CREDENCIADA;;PÚBLICA;;OBRAS E INSTALACOES;SERVIÇO TÉCNICO DE APOIO - INFRAESTRUTURA</v>
      </c>
      <c r="I4054" s="599" t="s">
        <v>1567</v>
      </c>
      <c r="J4054" s="600" t="str">
        <f t="shared" si="129"/>
        <v>DESPESA NÃO ADMITIDA COM RECURSOS DA CLÁUSULA DE P,D&amp;I, CONSIDERANDO O EXECUTOR E A QUALIFICAÇÃO DO PROJETO OU PROGRAMA</v>
      </c>
    </row>
    <row r="4055" spans="1:10" x14ac:dyDescent="0.3">
      <c r="A4055" s="597" t="s">
        <v>2044</v>
      </c>
      <c r="B4055" s="597" t="s">
        <v>242</v>
      </c>
      <c r="C4055" s="597" t="s">
        <v>2354</v>
      </c>
      <c r="D4055" s="597" t="s">
        <v>250</v>
      </c>
      <c r="E4055" s="597" t="s">
        <v>2354</v>
      </c>
      <c r="F4055" s="597" t="s">
        <v>10</v>
      </c>
      <c r="G4055" s="597" t="s">
        <v>1649</v>
      </c>
      <c r="H4055" s="598" t="str">
        <f t="shared" si="128"/>
        <v>TIB - NORMALIZAÇÃO TÉCNICA;INSTITUIÇÃO CREDENCIADA;;PÚBLICA;;OUTRAS DESPESAS;DESPESA DE IMPORTACAO</v>
      </c>
      <c r="I4055" s="599" t="s">
        <v>1575</v>
      </c>
      <c r="J4055" s="600" t="str">
        <f t="shared" si="129"/>
        <v/>
      </c>
    </row>
    <row r="4056" spans="1:10" x14ac:dyDescent="0.3">
      <c r="A4056" s="597" t="s">
        <v>2044</v>
      </c>
      <c r="B4056" s="597" t="s">
        <v>242</v>
      </c>
      <c r="C4056" s="597" t="s">
        <v>2354</v>
      </c>
      <c r="D4056" s="597" t="s">
        <v>250</v>
      </c>
      <c r="E4056" s="597" t="s">
        <v>2354</v>
      </c>
      <c r="F4056" s="597" t="s">
        <v>10</v>
      </c>
      <c r="G4056" s="597" t="s">
        <v>1650</v>
      </c>
      <c r="H4056" s="598" t="str">
        <f t="shared" si="128"/>
        <v>TIB - NORMALIZAÇÃO TÉCNICA;INSTITUIÇÃO CREDENCIADA;;PÚBLICA;;OUTRAS DESPESAS;DESPESA OPERACIONAL E ADMINISTRATIVA</v>
      </c>
      <c r="I4056" s="599" t="s">
        <v>1575</v>
      </c>
      <c r="J4056" s="600" t="str">
        <f t="shared" si="129"/>
        <v/>
      </c>
    </row>
    <row r="4057" spans="1:10" x14ac:dyDescent="0.3">
      <c r="A4057" s="597" t="s">
        <v>2044</v>
      </c>
      <c r="B4057" s="597" t="s">
        <v>242</v>
      </c>
      <c r="C4057" s="597" t="s">
        <v>2354</v>
      </c>
      <c r="D4057" s="597" t="s">
        <v>250</v>
      </c>
      <c r="E4057" s="597" t="s">
        <v>2354</v>
      </c>
      <c r="F4057" s="597" t="s">
        <v>10</v>
      </c>
      <c r="G4057" s="597" t="s">
        <v>277</v>
      </c>
      <c r="H4057" s="598" t="str">
        <f t="shared" si="128"/>
        <v>TIB - NORMALIZAÇÃO TÉCNICA;INSTITUIÇÃO CREDENCIADA;;PÚBLICA;;OUTRAS DESPESAS;RESSARCIMENTO DE CUSTOS INDIRETOS</v>
      </c>
      <c r="I4057" s="599" t="s">
        <v>1575</v>
      </c>
      <c r="J4057" s="600" t="str">
        <f t="shared" si="129"/>
        <v/>
      </c>
    </row>
    <row r="4058" spans="1:10" x14ac:dyDescent="0.3">
      <c r="A4058" s="597" t="s">
        <v>2044</v>
      </c>
      <c r="B4058" s="597" t="s">
        <v>242</v>
      </c>
      <c r="C4058" s="597" t="s">
        <v>2354</v>
      </c>
      <c r="D4058" s="597" t="s">
        <v>250</v>
      </c>
      <c r="E4058" s="597" t="s">
        <v>2354</v>
      </c>
      <c r="F4058" s="597" t="s">
        <v>317</v>
      </c>
      <c r="G4058" s="597" t="s">
        <v>2060</v>
      </c>
      <c r="H4058" s="598" t="str">
        <f t="shared" si="128"/>
        <v>TIB - NORMALIZAÇÃO TÉCNICA;INSTITUIÇÃO CREDENCIADA;;PÚBLICA;;OUTROS BENS E DIREITOS;DADO GEOLÓGICO, GEOQUÍMICO OU GEOFÍSICO PÚBLICO</v>
      </c>
      <c r="I4058" s="599" t="s">
        <v>1567</v>
      </c>
      <c r="J4058" s="600" t="str">
        <f t="shared" si="129"/>
        <v>DESPESA NÃO ADMITIDA COM RECURSOS DA CLÁUSULA DE P,D&amp;I, CONSIDERANDO O EXECUTOR E A QUALIFICAÇÃO DO PROJETO OU PROGRAMA</v>
      </c>
    </row>
    <row r="4059" spans="1:10" x14ac:dyDescent="0.3">
      <c r="A4059" s="597" t="s">
        <v>2044</v>
      </c>
      <c r="B4059" s="597" t="s">
        <v>242</v>
      </c>
      <c r="C4059" s="597" t="s">
        <v>2354</v>
      </c>
      <c r="D4059" s="597" t="s">
        <v>250</v>
      </c>
      <c r="E4059" s="597" t="s">
        <v>2354</v>
      </c>
      <c r="F4059" s="597" t="s">
        <v>317</v>
      </c>
      <c r="G4059" s="597" t="s">
        <v>220</v>
      </c>
      <c r="H4059" s="598" t="str">
        <f t="shared" si="128"/>
        <v>TIB - NORMALIZAÇÃO TÉCNICA;INSTITUIÇÃO CREDENCIADA;;PÚBLICA;;OUTROS BENS E DIREITOS;DADO NÃO REGULADO PELA ANP</v>
      </c>
      <c r="I4059" s="599" t="s">
        <v>1567</v>
      </c>
      <c r="J4059" s="600" t="str">
        <f t="shared" si="129"/>
        <v>DESPESA NÃO ADMITIDA COM RECURSOS DA CLÁUSULA DE P,D&amp;I, CONSIDERANDO O EXECUTOR E A QUALIFICAÇÃO DO PROJETO OU PROGRAMA</v>
      </c>
    </row>
    <row r="4060" spans="1:10" x14ac:dyDescent="0.3">
      <c r="A4060" s="597" t="s">
        <v>2044</v>
      </c>
      <c r="B4060" s="597" t="s">
        <v>242</v>
      </c>
      <c r="C4060" s="597" t="s">
        <v>2354</v>
      </c>
      <c r="D4060" s="597" t="s">
        <v>250</v>
      </c>
      <c r="E4060" s="597" t="s">
        <v>2354</v>
      </c>
      <c r="F4060" s="597" t="s">
        <v>317</v>
      </c>
      <c r="G4060" s="597" t="s">
        <v>215</v>
      </c>
      <c r="H4060" s="598" t="str">
        <f t="shared" si="128"/>
        <v>TIB - NORMALIZAÇÃO TÉCNICA;INSTITUIÇÃO CREDENCIADA;;PÚBLICA;;OUTROS BENS E DIREITOS;MATERIAL BIBLIOGRÁFICO</v>
      </c>
      <c r="I4060" s="599" t="s">
        <v>1567</v>
      </c>
      <c r="J4060" s="600" t="str">
        <f t="shared" si="129"/>
        <v>DESPESA NÃO ADMITIDA COM RECURSOS DA CLÁUSULA DE P,D&amp;I, CONSIDERANDO O EXECUTOR E A QUALIFICAÇÃO DO PROJETO OU PROGRAMA</v>
      </c>
    </row>
    <row r="4061" spans="1:10" x14ac:dyDescent="0.3">
      <c r="A4061" s="597" t="s">
        <v>2044</v>
      </c>
      <c r="B4061" s="597" t="s">
        <v>242</v>
      </c>
      <c r="C4061" s="597" t="s">
        <v>2354</v>
      </c>
      <c r="D4061" s="597" t="s">
        <v>250</v>
      </c>
      <c r="E4061" s="597" t="s">
        <v>2354</v>
      </c>
      <c r="F4061" s="597" t="s">
        <v>317</v>
      </c>
      <c r="G4061" s="597" t="s">
        <v>2068</v>
      </c>
      <c r="H4061" s="598" t="str">
        <f t="shared" si="128"/>
        <v>TIB - NORMALIZAÇÃO TÉCNICA;INSTITUIÇÃO CREDENCIADA;;PÚBLICA;;OUTROS BENS E DIREITOS;OUTRO (ESPECIFIQUE)</v>
      </c>
      <c r="I4061" s="599" t="s">
        <v>1567</v>
      </c>
      <c r="J4061" s="600" t="str">
        <f t="shared" si="129"/>
        <v>DESPESA NÃO ADMITIDA COM RECURSOS DA CLÁUSULA DE P,D&amp;I, CONSIDERANDO O EXECUTOR E A QUALIFICAÇÃO DO PROJETO OU PROGRAMA</v>
      </c>
    </row>
    <row r="4062" spans="1:10" x14ac:dyDescent="0.3">
      <c r="A4062" s="597" t="s">
        <v>2044</v>
      </c>
      <c r="B4062" s="597" t="s">
        <v>242</v>
      </c>
      <c r="C4062" s="597" t="s">
        <v>2354</v>
      </c>
      <c r="D4062" s="597" t="s">
        <v>250</v>
      </c>
      <c r="E4062" s="597" t="s">
        <v>2354</v>
      </c>
      <c r="F4062" s="597" t="s">
        <v>317</v>
      </c>
      <c r="G4062" s="597" t="s">
        <v>321</v>
      </c>
      <c r="H4062" s="598" t="str">
        <f t="shared" si="128"/>
        <v>TIB - NORMALIZAÇÃO TÉCNICA;INSTITUIÇÃO CREDENCIADA;;PÚBLICA;;OUTROS BENS E DIREITOS;SOFTWARE</v>
      </c>
      <c r="I4062" s="599" t="s">
        <v>1567</v>
      </c>
      <c r="J4062" s="600" t="str">
        <f t="shared" si="129"/>
        <v>DESPESA NÃO ADMITIDA COM RECURSOS DA CLÁUSULA DE P,D&amp;I, CONSIDERANDO O EXECUTOR E A QUALIFICAÇÃO DO PROJETO OU PROGRAMA</v>
      </c>
    </row>
    <row r="4063" spans="1:10" x14ac:dyDescent="0.3">
      <c r="A4063" s="597" t="s">
        <v>2044</v>
      </c>
      <c r="B4063" s="597" t="s">
        <v>242</v>
      </c>
      <c r="C4063" s="597" t="s">
        <v>2354</v>
      </c>
      <c r="D4063" s="597" t="s">
        <v>250</v>
      </c>
      <c r="E4063" s="597" t="s">
        <v>2354</v>
      </c>
      <c r="F4063" s="597" t="s">
        <v>409</v>
      </c>
      <c r="G4063" s="597" t="s">
        <v>2202</v>
      </c>
      <c r="H4063" s="598" t="str">
        <f t="shared" si="128"/>
        <v>TIB - NORMALIZAÇÃO TÉCNICA;INSTITUIÇÃO CREDENCIADA;;PÚBLICA;;PASSAGENS;NA</v>
      </c>
      <c r="I4063" s="599" t="s">
        <v>1575</v>
      </c>
      <c r="J4063" s="600" t="str">
        <f t="shared" si="129"/>
        <v/>
      </c>
    </row>
    <row r="4064" spans="1:10" x14ac:dyDescent="0.3">
      <c r="A4064" s="597" t="s">
        <v>2044</v>
      </c>
      <c r="B4064" s="597" t="s">
        <v>242</v>
      </c>
      <c r="C4064" s="597" t="s">
        <v>2354</v>
      </c>
      <c r="D4064" s="597" t="s">
        <v>250</v>
      </c>
      <c r="E4064" s="597" t="s">
        <v>2354</v>
      </c>
      <c r="F4064" s="597" t="s">
        <v>1705</v>
      </c>
      <c r="G4064" s="597" t="s">
        <v>2058</v>
      </c>
      <c r="H4064" s="598" t="str">
        <f t="shared" si="128"/>
        <v>TIB - NORMALIZAÇÃO TÉCNICA;INSTITUIÇÃO CREDENCIADA;;PÚBLICA;;PROTOTIPO;MATERIAL OU COMPONENTE - PROTÓTIPO OU UNIDADE PILOTO</v>
      </c>
      <c r="I4064" s="599" t="s">
        <v>1567</v>
      </c>
      <c r="J4064" s="600" t="str">
        <f t="shared" si="129"/>
        <v>DESPESA NÃO ADMITIDA COM RECURSOS DA CLÁUSULA DE P,D&amp;I, CONSIDERANDO O EXECUTOR E A QUALIFICAÇÃO DO PROJETO OU PROGRAMA</v>
      </c>
    </row>
    <row r="4065" spans="1:10" x14ac:dyDescent="0.3">
      <c r="A4065" s="597" t="s">
        <v>2044</v>
      </c>
      <c r="B4065" s="597" t="s">
        <v>242</v>
      </c>
      <c r="C4065" s="597" t="s">
        <v>2354</v>
      </c>
      <c r="D4065" s="597" t="s">
        <v>250</v>
      </c>
      <c r="E4065" s="597" t="s">
        <v>2354</v>
      </c>
      <c r="F4065" s="597" t="s">
        <v>1705</v>
      </c>
      <c r="G4065" s="597" t="s">
        <v>2059</v>
      </c>
      <c r="H4065" s="598" t="str">
        <f t="shared" si="128"/>
        <v>TIB - NORMALIZAÇÃO TÉCNICA;INSTITUIÇÃO CREDENCIADA;;PÚBLICA;;PROTOTIPO;SERVIÇO DE TERCEIRO - PROTÓTIPO OU UNIDADE PILOTO</v>
      </c>
      <c r="I4065" s="599" t="s">
        <v>1567</v>
      </c>
      <c r="J4065" s="600" t="str">
        <f t="shared" si="129"/>
        <v>DESPESA NÃO ADMITIDA COM RECURSOS DA CLÁUSULA DE P,D&amp;I, CONSIDERANDO O EXECUTOR E A QUALIFICAÇÃO DO PROJETO OU PROGRAMA</v>
      </c>
    </row>
    <row r="4066" spans="1:10" x14ac:dyDescent="0.3">
      <c r="A4066" s="597" t="s">
        <v>2044</v>
      </c>
      <c r="B4066" s="597" t="s">
        <v>242</v>
      </c>
      <c r="C4066" s="597" t="s">
        <v>2354</v>
      </c>
      <c r="D4066" s="597" t="s">
        <v>250</v>
      </c>
      <c r="E4066" s="597" t="s">
        <v>2354</v>
      </c>
      <c r="F4066" s="597" t="s">
        <v>303</v>
      </c>
      <c r="G4066" s="597" t="s">
        <v>1647</v>
      </c>
      <c r="H4066" s="598" t="str">
        <f t="shared" si="128"/>
        <v>TIB - NORMALIZAÇÃO TÉCNICA;INSTITUIÇÃO CREDENCIADA;;PÚBLICA;;RECURSOS HUMANOS;BOLSA</v>
      </c>
      <c r="I4066" s="599" t="s">
        <v>1567</v>
      </c>
      <c r="J4066" s="600" t="str">
        <f t="shared" si="129"/>
        <v>DESPESA NÃO ADMITIDA COM RECURSOS DA CLÁUSULA DE P,D&amp;I, CONSIDERANDO O EXECUTOR E A QUALIFICAÇÃO DO PROJETO OU PROGRAMA</v>
      </c>
    </row>
    <row r="4067" spans="1:10" x14ac:dyDescent="0.3">
      <c r="A4067" s="597" t="s">
        <v>2044</v>
      </c>
      <c r="B4067" s="597" t="s">
        <v>242</v>
      </c>
      <c r="C4067" s="597" t="s">
        <v>2354</v>
      </c>
      <c r="D4067" s="597" t="s">
        <v>250</v>
      </c>
      <c r="E4067" s="597" t="s">
        <v>2354</v>
      </c>
      <c r="F4067" s="597" t="s">
        <v>303</v>
      </c>
      <c r="G4067" s="597" t="s">
        <v>270</v>
      </c>
      <c r="H4067" s="598" t="str">
        <f t="shared" si="128"/>
        <v>TIB - NORMALIZAÇÃO TÉCNICA;INSTITUIÇÃO CREDENCIADA;;PÚBLICA;;RECURSOS HUMANOS;TAXA DE BANCADA</v>
      </c>
      <c r="I4067" s="599" t="s">
        <v>1567</v>
      </c>
      <c r="J4067" s="600" t="str">
        <f t="shared" si="129"/>
        <v>DESPESA NÃO ADMITIDA COM RECURSOS DA CLÁUSULA DE P,D&amp;I, CONSIDERANDO O EXECUTOR E A QUALIFICAÇÃO DO PROJETO OU PROGRAMA</v>
      </c>
    </row>
    <row r="4068" spans="1:10" x14ac:dyDescent="0.3">
      <c r="A4068" s="597" t="s">
        <v>2044</v>
      </c>
      <c r="B4068" s="597" t="s">
        <v>242</v>
      </c>
      <c r="C4068" s="597" t="s">
        <v>2354</v>
      </c>
      <c r="D4068" s="597" t="s">
        <v>250</v>
      </c>
      <c r="E4068" s="597" t="s">
        <v>2354</v>
      </c>
      <c r="F4068" s="597" t="s">
        <v>2357</v>
      </c>
      <c r="G4068" s="597" t="s">
        <v>232</v>
      </c>
      <c r="H4068" s="598" t="str">
        <f t="shared" si="128"/>
        <v>TIB - NORMALIZAÇÃO TÉCNICA;INSTITUIÇÃO CREDENCIADA;;PÚBLICA;;SERVICOS;OUTRO SERVIÇO DE APOIO</v>
      </c>
      <c r="I4068" s="599" t="s">
        <v>1567</v>
      </c>
      <c r="J4068" s="600" t="str">
        <f t="shared" si="129"/>
        <v>DESPESA NÃO ADMITIDA COM RECURSOS DA CLÁUSULA DE P,D&amp;I, CONSIDERANDO O EXECUTOR E A QUALIFICAÇÃO DO PROJETO OU PROGRAMA</v>
      </c>
    </row>
    <row r="4069" spans="1:10" x14ac:dyDescent="0.3">
      <c r="A4069" s="597" t="s">
        <v>2044</v>
      </c>
      <c r="B4069" s="597" t="s">
        <v>242</v>
      </c>
      <c r="C4069" s="597" t="s">
        <v>2354</v>
      </c>
      <c r="D4069" s="597" t="s">
        <v>250</v>
      </c>
      <c r="E4069" s="597" t="s">
        <v>2354</v>
      </c>
      <c r="F4069" s="597" t="s">
        <v>2357</v>
      </c>
      <c r="G4069" s="597" t="s">
        <v>221</v>
      </c>
      <c r="H4069" s="598" t="str">
        <f t="shared" si="128"/>
        <v>TIB - NORMALIZAÇÃO TÉCNICA;INSTITUIÇÃO CREDENCIADA;;PÚBLICA;;SERVICOS;PERFURAÇÃO DE POÇO ESTRATIGRÁFICO</v>
      </c>
      <c r="I4069" s="599" t="s">
        <v>1567</v>
      </c>
      <c r="J4069" s="600" t="str">
        <f t="shared" si="129"/>
        <v>DESPESA NÃO ADMITIDA COM RECURSOS DA CLÁUSULA DE P,D&amp;I, CONSIDERANDO O EXECUTOR E A QUALIFICAÇÃO DO PROJETO OU PROGRAMA</v>
      </c>
    </row>
    <row r="4070" spans="1:10" x14ac:dyDescent="0.3">
      <c r="A4070" s="597" t="s">
        <v>2044</v>
      </c>
      <c r="B4070" s="597" t="s">
        <v>242</v>
      </c>
      <c r="C4070" s="597" t="s">
        <v>2354</v>
      </c>
      <c r="D4070" s="597" t="s">
        <v>250</v>
      </c>
      <c r="E4070" s="597" t="s">
        <v>2354</v>
      </c>
      <c r="F4070" s="597" t="s">
        <v>2357</v>
      </c>
      <c r="G4070" s="597" t="s">
        <v>2055</v>
      </c>
      <c r="H4070" s="598" t="str">
        <f t="shared" si="128"/>
        <v>TIB - NORMALIZAÇÃO TÉCNICA;INSTITUIÇÃO CREDENCIADA;;PÚBLICA;;SERVICOS;SERVIÇO DE APOIO PARA AQUISIÇÃO DE DADOS</v>
      </c>
      <c r="I4070" s="599" t="s">
        <v>1567</v>
      </c>
      <c r="J4070" s="600" t="str">
        <f t="shared" si="129"/>
        <v>DESPESA NÃO ADMITIDA COM RECURSOS DA CLÁUSULA DE P,D&amp;I, CONSIDERANDO O EXECUTOR E A QUALIFICAÇÃO DO PROJETO OU PROGRAMA</v>
      </c>
    </row>
    <row r="4071" spans="1:10" x14ac:dyDescent="0.3">
      <c r="A4071" s="597" t="s">
        <v>2044</v>
      </c>
      <c r="B4071" s="597" t="s">
        <v>242</v>
      </c>
      <c r="C4071" s="597" t="s">
        <v>2354</v>
      </c>
      <c r="D4071" s="597" t="s">
        <v>250</v>
      </c>
      <c r="E4071" s="597" t="s">
        <v>2354</v>
      </c>
      <c r="F4071" s="597" t="s">
        <v>2357</v>
      </c>
      <c r="G4071" s="597" t="s">
        <v>230</v>
      </c>
      <c r="H4071" s="598" t="str">
        <f t="shared" si="128"/>
        <v>TIB - NORMALIZAÇÃO TÉCNICA;INSTITUIÇÃO CREDENCIADA;;PÚBLICA;;SERVICOS;SERVIÇO DE EDITORAÇÃO E IMPRESSÃO</v>
      </c>
      <c r="I4071" s="599" t="s">
        <v>1567</v>
      </c>
      <c r="J4071" s="600" t="str">
        <f t="shared" si="129"/>
        <v>DESPESA NÃO ADMITIDA COM RECURSOS DA CLÁUSULA DE P,D&amp;I, CONSIDERANDO O EXECUTOR E A QUALIFICAÇÃO DO PROJETO OU PROGRAMA</v>
      </c>
    </row>
    <row r="4072" spans="1:10" x14ac:dyDescent="0.3">
      <c r="A4072" s="597" t="s">
        <v>2044</v>
      </c>
      <c r="B4072" s="597" t="s">
        <v>242</v>
      </c>
      <c r="C4072" s="597" t="s">
        <v>2354</v>
      </c>
      <c r="D4072" s="597" t="s">
        <v>250</v>
      </c>
      <c r="E4072" s="597" t="s">
        <v>2354</v>
      </c>
      <c r="F4072" s="597" t="s">
        <v>2357</v>
      </c>
      <c r="G4072" s="597" t="s">
        <v>231</v>
      </c>
      <c r="H4072" s="598" t="str">
        <f t="shared" si="128"/>
        <v>TIB - NORMALIZAÇÃO TÉCNICA;INSTITUIÇÃO CREDENCIADA;;PÚBLICA;;SERVICOS;SERVIÇO DE LOCOMOÇÃO E TRANSPORTE</v>
      </c>
      <c r="I4072" s="599" t="s">
        <v>1567</v>
      </c>
      <c r="J4072" s="600" t="str">
        <f t="shared" si="129"/>
        <v>DESPESA NÃO ADMITIDA COM RECURSOS DA CLÁUSULA DE P,D&amp;I, CONSIDERANDO O EXECUTOR E A QUALIFICAÇÃO DO PROJETO OU PROGRAMA</v>
      </c>
    </row>
    <row r="4073" spans="1:10" x14ac:dyDescent="0.3">
      <c r="A4073" s="597" t="s">
        <v>2044</v>
      </c>
      <c r="B4073" s="597" t="s">
        <v>242</v>
      </c>
      <c r="C4073" s="597" t="s">
        <v>2354</v>
      </c>
      <c r="D4073" s="597" t="s">
        <v>250</v>
      </c>
      <c r="E4073" s="597" t="s">
        <v>2354</v>
      </c>
      <c r="F4073" s="597" t="s">
        <v>2357</v>
      </c>
      <c r="G4073" s="597" t="s">
        <v>2358</v>
      </c>
      <c r="H4073" s="598" t="str">
        <f t="shared" si="128"/>
        <v>TIB - NORMALIZAÇÃO TÉCNICA;INSTITUIÇÃO CREDENCIADA;;PÚBLICA;;SERVICOS;SERVIÇO DE MANUTENÇÃO</v>
      </c>
      <c r="I4073" s="599" t="s">
        <v>1567</v>
      </c>
      <c r="J4073" s="600" t="str">
        <f t="shared" si="129"/>
        <v>DESPESA NÃO ADMITIDA COM RECURSOS DA CLÁUSULA DE P,D&amp;I, CONSIDERANDO O EXECUTOR E A QUALIFICAÇÃO DO PROJETO OU PROGRAMA</v>
      </c>
    </row>
    <row r="4074" spans="1:10" x14ac:dyDescent="0.3">
      <c r="A4074" s="597" t="s">
        <v>2044</v>
      </c>
      <c r="B4074" s="597" t="s">
        <v>242</v>
      </c>
      <c r="C4074" s="597" t="s">
        <v>2354</v>
      </c>
      <c r="D4074" s="597" t="s">
        <v>250</v>
      </c>
      <c r="E4074" s="597" t="s">
        <v>2354</v>
      </c>
      <c r="F4074" s="597" t="s">
        <v>2357</v>
      </c>
      <c r="G4074" s="597" t="s">
        <v>2399</v>
      </c>
      <c r="H4074" s="598" t="str">
        <f t="shared" si="128"/>
        <v>TIB - NORMALIZAÇÃO TÉCNICA;INSTITUIÇÃO CREDENCIADA;;PÚBLICA;;SERVICOS;SERVIÇO TÉCNICO ESPECIALIZADO</v>
      </c>
      <c r="I4074" s="599" t="s">
        <v>1567</v>
      </c>
      <c r="J4074" s="600" t="str">
        <f t="shared" si="129"/>
        <v>DESPESA NÃO ADMITIDA COM RECURSOS DA CLÁUSULA DE P,D&amp;I, CONSIDERANDO O EXECUTOR E A QUALIFICAÇÃO DO PROJETO OU PROGRAMA</v>
      </c>
    </row>
    <row r="4075" spans="1:10" x14ac:dyDescent="0.3">
      <c r="A4075" s="597" t="s">
        <v>2044</v>
      </c>
      <c r="B4075" s="597" t="s">
        <v>242</v>
      </c>
      <c r="C4075" s="597" t="s">
        <v>2354</v>
      </c>
      <c r="D4075" s="597" t="s">
        <v>250</v>
      </c>
      <c r="E4075" s="597" t="s">
        <v>2354</v>
      </c>
      <c r="F4075" s="597" t="s">
        <v>2357</v>
      </c>
      <c r="G4075" s="597" t="s">
        <v>2359</v>
      </c>
      <c r="H4075" s="598" t="str">
        <f t="shared" si="128"/>
        <v>TIB - NORMALIZAÇÃO TÉCNICA;INSTITUIÇÃO CREDENCIADA;;PÚBLICA;;SERVICOS;SERVIÇOS COMPUTACIONAIS</v>
      </c>
      <c r="I4075" s="599" t="s">
        <v>1567</v>
      </c>
      <c r="J4075" s="600" t="str">
        <f t="shared" si="129"/>
        <v>DESPESA NÃO ADMITIDA COM RECURSOS DA CLÁUSULA DE P,D&amp;I, CONSIDERANDO O EXECUTOR E A QUALIFICAÇÃO DO PROJETO OU PROGRAMA</v>
      </c>
    </row>
    <row r="4076" spans="1:10" x14ac:dyDescent="0.3">
      <c r="A4076" s="597" t="s">
        <v>2044</v>
      </c>
      <c r="B4076" s="597" t="s">
        <v>242</v>
      </c>
      <c r="C4076" s="597" t="s">
        <v>2354</v>
      </c>
      <c r="D4076" s="597" t="s">
        <v>250</v>
      </c>
      <c r="E4076" s="597" t="s">
        <v>2354</v>
      </c>
      <c r="F4076" s="597" t="s">
        <v>2357</v>
      </c>
      <c r="G4076" s="597" t="s">
        <v>229</v>
      </c>
      <c r="H4076" s="598" t="str">
        <f t="shared" si="128"/>
        <v>TIB - NORMALIZAÇÃO TÉCNICA;INSTITUIÇÃO CREDENCIADA;;PÚBLICA;;SERVICOS;TAXA DE INSCRIÇÃO EM CONGRESSO OU EVENTO</v>
      </c>
      <c r="I4076" s="599" t="s">
        <v>1567</v>
      </c>
      <c r="J4076" s="600" t="str">
        <f t="shared" si="129"/>
        <v>DESPESA NÃO ADMITIDA COM RECURSOS DA CLÁUSULA DE P,D&amp;I, CONSIDERANDO O EXECUTOR E A QUALIFICAÇÃO DO PROJETO OU PROGRAMA</v>
      </c>
    </row>
    <row r="4077" spans="1:10" x14ac:dyDescent="0.3">
      <c r="A4077" s="597" t="s">
        <v>2044</v>
      </c>
      <c r="B4077" s="597" t="s">
        <v>242</v>
      </c>
      <c r="C4077" s="597" t="s">
        <v>2354</v>
      </c>
      <c r="D4077" s="597" t="s">
        <v>250</v>
      </c>
      <c r="E4077" s="597" t="s">
        <v>2354</v>
      </c>
      <c r="F4077" s="597" t="s">
        <v>2360</v>
      </c>
      <c r="G4077" s="597" t="s">
        <v>2064</v>
      </c>
      <c r="H4077" s="598" t="str">
        <f t="shared" si="128"/>
        <v>TIB - NORMALIZAÇÃO TÉCNICA;INSTITUIÇÃO CREDENCIADA;;PÚBLICA;;SERVICOS - TIB;SERVIÇO DE TIB</v>
      </c>
      <c r="I4077" s="599" t="s">
        <v>1567</v>
      </c>
      <c r="J4077" s="600" t="str">
        <f t="shared" si="129"/>
        <v>DESPESA NÃO ADMITIDA COM RECURSOS DA CLÁUSULA DE P,D&amp;I, CONSIDERANDO O EXECUTOR E A QUALIFICAÇÃO DO PROJETO OU PROGRAMA</v>
      </c>
    </row>
    <row r="4078" spans="1:10" x14ac:dyDescent="0.3">
      <c r="A4078" s="597" t="s">
        <v>2044</v>
      </c>
      <c r="B4078" s="597" t="s">
        <v>242</v>
      </c>
      <c r="C4078" s="597" t="s">
        <v>2354</v>
      </c>
      <c r="D4078" s="597" t="s">
        <v>250</v>
      </c>
      <c r="E4078" s="597" t="s">
        <v>2354</v>
      </c>
      <c r="F4078" s="597" t="s">
        <v>2360</v>
      </c>
      <c r="G4078" s="597" t="s">
        <v>2057</v>
      </c>
      <c r="H4078" s="598" t="str">
        <f t="shared" si="128"/>
        <v>TIB - NORMALIZAÇÃO TÉCNICA;INSTITUIÇÃO CREDENCIADA;;PÚBLICA;;SERVICOS - TIB;SERVIÇO DE TREINAMENTO, SUPORTE E QUALIFICAÇÃO</v>
      </c>
      <c r="I4078" s="599" t="s">
        <v>1567</v>
      </c>
      <c r="J4078" s="600" t="str">
        <f t="shared" si="129"/>
        <v>DESPESA NÃO ADMITIDA COM RECURSOS DA CLÁUSULA DE P,D&amp;I, CONSIDERANDO O EXECUTOR E A QUALIFICAÇÃO DO PROJETO OU PROGRAMA</v>
      </c>
    </row>
    <row r="4079" spans="1:10" x14ac:dyDescent="0.3">
      <c r="A4079" s="597" t="s">
        <v>2044</v>
      </c>
      <c r="B4079" s="597" t="s">
        <v>242</v>
      </c>
      <c r="C4079" s="597" t="s">
        <v>2354</v>
      </c>
      <c r="D4079" s="597" t="s">
        <v>250</v>
      </c>
      <c r="E4079" s="597" t="s">
        <v>2354</v>
      </c>
      <c r="F4079" s="597" t="s">
        <v>2360</v>
      </c>
      <c r="G4079" s="597" t="s">
        <v>2056</v>
      </c>
      <c r="H4079" s="598" t="str">
        <f t="shared" ref="H4079:H4141" si="130">CONCATENATE(A4079,$H$2,B4079,$H$2,C4079,$H$2,D4079,$H$2,E4079,$H$2,F4079,$H$2,G4079)</f>
        <v>TIB - NORMALIZAÇÃO TÉCNICA;INSTITUIÇÃO CREDENCIADA;;PÚBLICA;;SERVICOS - TIB;SERVIÇO ESPECIALIZADO PARA TIB - NORMALIZAÇÃO</v>
      </c>
      <c r="I4079" s="599" t="s">
        <v>1567</v>
      </c>
      <c r="J4079" s="600" t="str">
        <f t="shared" ref="J4079:J4141" si="131">IF(I4079="N",J$3,"")</f>
        <v>DESPESA NÃO ADMITIDA COM RECURSOS DA CLÁUSULA DE P,D&amp;I, CONSIDERANDO O EXECUTOR E A QUALIFICAÇÃO DO PROJETO OU PROGRAMA</v>
      </c>
    </row>
    <row r="4080" spans="1:10" x14ac:dyDescent="0.3">
      <c r="A4080" s="597" t="s">
        <v>2044</v>
      </c>
      <c r="B4080" s="597" t="s">
        <v>242</v>
      </c>
      <c r="C4080" s="597" t="s">
        <v>2354</v>
      </c>
      <c r="D4080" s="597" t="s">
        <v>250</v>
      </c>
      <c r="E4080" s="597" t="s">
        <v>2354</v>
      </c>
      <c r="F4080" s="597" t="s">
        <v>1648</v>
      </c>
      <c r="G4080" s="597" t="s">
        <v>2202</v>
      </c>
      <c r="H4080" s="598" t="str">
        <f t="shared" si="130"/>
        <v>TIB - NORMALIZAÇÃO TÉCNICA;INSTITUIÇÃO CREDENCIADA;;PÚBLICA;;TESTES OPERACIONAIS;NA</v>
      </c>
      <c r="I4080" s="599" t="s">
        <v>1567</v>
      </c>
      <c r="J4080" s="600" t="str">
        <f t="shared" si="131"/>
        <v>DESPESA NÃO ADMITIDA COM RECURSOS DA CLÁUSULA DE P,D&amp;I, CONSIDERANDO O EXECUTOR E A QUALIFICAÇÃO DO PROJETO OU PROGRAMA</v>
      </c>
    </row>
    <row r="4081" spans="1:10" x14ac:dyDescent="0.3">
      <c r="A4081" s="597" t="s">
        <v>2044</v>
      </c>
      <c r="B4081" s="597" t="s">
        <v>242</v>
      </c>
      <c r="C4081" s="597" t="s">
        <v>2354</v>
      </c>
      <c r="D4081" s="597" t="s">
        <v>250</v>
      </c>
      <c r="E4081" s="597" t="s">
        <v>2354</v>
      </c>
      <c r="F4081" s="597" t="s">
        <v>281</v>
      </c>
      <c r="G4081" s="597" t="s">
        <v>2202</v>
      </c>
      <c r="H4081" s="598" t="str">
        <f t="shared" si="130"/>
        <v>TIB - NORMALIZAÇÃO TÉCNICA;INSTITUIÇÃO CREDENCIADA;;PÚBLICA;;TRIBUTOS;NA</v>
      </c>
      <c r="I4081" s="599" t="s">
        <v>1575</v>
      </c>
      <c r="J4081" s="600" t="str">
        <f t="shared" si="131"/>
        <v/>
      </c>
    </row>
    <row r="4082" spans="1:10" x14ac:dyDescent="0.3">
      <c r="A4082" s="601" t="s">
        <v>2044</v>
      </c>
      <c r="B4082" s="600" t="s">
        <v>242</v>
      </c>
      <c r="C4082" s="600"/>
      <c r="D4082" s="600" t="s">
        <v>251</v>
      </c>
      <c r="E4082" s="600" t="s">
        <v>4</v>
      </c>
      <c r="F4082" s="597" t="s">
        <v>2357</v>
      </c>
      <c r="G4082" s="600" t="s">
        <v>2408</v>
      </c>
      <c r="H4082" s="598" t="str">
        <f t="shared" si="130"/>
        <v>TIB - NORMALIZAÇÃO TÉCNICA;INSTITUIÇÃO CREDENCIADA;;PRIVADA;NÃO;SERVICOS;SERVIÇO DE QUALIFICAÇÃO E CERTIFICAÇÃO</v>
      </c>
      <c r="I4082" s="599" t="s">
        <v>1567</v>
      </c>
      <c r="J4082" s="600" t="str">
        <f t="shared" si="131"/>
        <v>DESPESA NÃO ADMITIDA COM RECURSOS DA CLÁUSULA DE P,D&amp;I, CONSIDERANDO O EXECUTOR E A QUALIFICAÇÃO DO PROJETO OU PROGRAMA</v>
      </c>
    </row>
    <row r="4083" spans="1:10" x14ac:dyDescent="0.3">
      <c r="A4083" s="601" t="s">
        <v>2044</v>
      </c>
      <c r="B4083" s="600" t="s">
        <v>242</v>
      </c>
      <c r="C4083" s="600"/>
      <c r="D4083" s="600" t="s">
        <v>251</v>
      </c>
      <c r="E4083" s="600" t="s">
        <v>3</v>
      </c>
      <c r="F4083" s="597" t="s">
        <v>2357</v>
      </c>
      <c r="G4083" s="600" t="s">
        <v>2408</v>
      </c>
      <c r="H4083" s="598" t="str">
        <f t="shared" si="130"/>
        <v>TIB - NORMALIZAÇÃO TÉCNICA;INSTITUIÇÃO CREDENCIADA;;PRIVADA;SIM;SERVICOS;SERVIÇO DE QUALIFICAÇÃO E CERTIFICAÇÃO</v>
      </c>
      <c r="I4083" s="599" t="s">
        <v>1567</v>
      </c>
      <c r="J4083" s="600" t="str">
        <f t="shared" si="131"/>
        <v>DESPESA NÃO ADMITIDA COM RECURSOS DA CLÁUSULA DE P,D&amp;I, CONSIDERANDO O EXECUTOR E A QUALIFICAÇÃO DO PROJETO OU PROGRAMA</v>
      </c>
    </row>
    <row r="4084" spans="1:10" x14ac:dyDescent="0.3">
      <c r="A4084" s="601" t="s">
        <v>2044</v>
      </c>
      <c r="B4084" s="600" t="s">
        <v>242</v>
      </c>
      <c r="C4084" s="600"/>
      <c r="D4084" s="600" t="s">
        <v>250</v>
      </c>
      <c r="E4084" s="600"/>
      <c r="F4084" s="597" t="s">
        <v>2357</v>
      </c>
      <c r="G4084" s="600" t="s">
        <v>2408</v>
      </c>
      <c r="H4084" s="598" t="str">
        <f t="shared" si="130"/>
        <v>TIB - NORMALIZAÇÃO TÉCNICA;INSTITUIÇÃO CREDENCIADA;;PÚBLICA;;SERVICOS;SERVIÇO DE QUALIFICAÇÃO E CERTIFICAÇÃO</v>
      </c>
      <c r="I4084" s="599" t="s">
        <v>1567</v>
      </c>
      <c r="J4084" s="600" t="str">
        <f t="shared" si="131"/>
        <v>DESPESA NÃO ADMITIDA COM RECURSOS DA CLÁUSULA DE P,D&amp;I, CONSIDERANDO O EXECUTOR E A QUALIFICAÇÃO DO PROJETO OU PROGRAMA</v>
      </c>
    </row>
    <row r="4085" spans="1:10" x14ac:dyDescent="0.3">
      <c r="A4085" s="597" t="s">
        <v>2044</v>
      </c>
      <c r="B4085" s="597" t="s">
        <v>254</v>
      </c>
      <c r="C4085" s="597" t="s">
        <v>2354</v>
      </c>
      <c r="D4085" s="597" t="s">
        <v>2354</v>
      </c>
      <c r="E4085" s="597" t="s">
        <v>2354</v>
      </c>
      <c r="F4085" s="597" t="s">
        <v>1646</v>
      </c>
      <c r="G4085" s="597" t="s">
        <v>2050</v>
      </c>
      <c r="H4085" s="598" t="str">
        <f t="shared" si="130"/>
        <v>TIB - NORMALIZAÇÃO TÉCNICA;ORGANISMO DE NORMALIZAÇÃO OU EQUIVALENTE;;;;CAPACITACAO DE FORNECEDORES;BENS E MATERIAIS - CABEÇA DE SÉRIE E LOTE PILOTO</v>
      </c>
      <c r="I4085" s="599" t="s">
        <v>1567</v>
      </c>
      <c r="J4085" s="600" t="str">
        <f t="shared" si="131"/>
        <v>DESPESA NÃO ADMITIDA COM RECURSOS DA CLÁUSULA DE P,D&amp;I, CONSIDERANDO O EXECUTOR E A QUALIFICAÇÃO DO PROJETO OU PROGRAMA</v>
      </c>
    </row>
    <row r="4086" spans="1:10" x14ac:dyDescent="0.3">
      <c r="A4086" s="597" t="s">
        <v>2044</v>
      </c>
      <c r="B4086" s="597" t="s">
        <v>254</v>
      </c>
      <c r="C4086" s="597" t="s">
        <v>2354</v>
      </c>
      <c r="D4086" s="597" t="s">
        <v>2354</v>
      </c>
      <c r="E4086" s="597" t="s">
        <v>2354</v>
      </c>
      <c r="F4086" s="597" t="s">
        <v>1646</v>
      </c>
      <c r="G4086" s="597" t="s">
        <v>2053</v>
      </c>
      <c r="H4086" s="598" t="str">
        <f t="shared" si="130"/>
        <v>TIB - NORMALIZAÇÃO TÉCNICA;ORGANISMO DE NORMALIZAÇÃO OU EQUIVALENTE;;;;CAPACITACAO DE FORNECEDORES;EQUIPAMENTOS E MATERIAIS - PRIMEIRO LOTE</v>
      </c>
      <c r="I4086" s="599" t="s">
        <v>1567</v>
      </c>
      <c r="J4086" s="600" t="str">
        <f t="shared" si="131"/>
        <v>DESPESA NÃO ADMITIDA COM RECURSOS DA CLÁUSULA DE P,D&amp;I, CONSIDERANDO O EXECUTOR E A QUALIFICAÇÃO DO PROJETO OU PROGRAMA</v>
      </c>
    </row>
    <row r="4087" spans="1:10" x14ac:dyDescent="0.3">
      <c r="A4087" s="597" t="s">
        <v>2044</v>
      </c>
      <c r="B4087" s="597" t="s">
        <v>254</v>
      </c>
      <c r="C4087" s="597" t="s">
        <v>2354</v>
      </c>
      <c r="D4087" s="597" t="s">
        <v>2354</v>
      </c>
      <c r="E4087" s="597" t="s">
        <v>2354</v>
      </c>
      <c r="F4087" s="597" t="s">
        <v>1646</v>
      </c>
      <c r="G4087" s="597" t="s">
        <v>260</v>
      </c>
      <c r="H4087" s="598" t="str">
        <f t="shared" si="130"/>
        <v>TIB - NORMALIZAÇÃO TÉCNICA;ORGANISMO DE NORMALIZAÇÃO OU EQUIVALENTE;;;;CAPACITACAO DE FORNECEDORES;EQUIPAMENTOS LABORATORIAIS</v>
      </c>
      <c r="I4087" s="599" t="s">
        <v>1567</v>
      </c>
      <c r="J4087" s="600" t="str">
        <f t="shared" si="131"/>
        <v>DESPESA NÃO ADMITIDA COM RECURSOS DA CLÁUSULA DE P,D&amp;I, CONSIDERANDO O EXECUTOR E A QUALIFICAÇÃO DO PROJETO OU PROGRAMA</v>
      </c>
    </row>
    <row r="4088" spans="1:10" x14ac:dyDescent="0.3">
      <c r="A4088" s="597" t="s">
        <v>2044</v>
      </c>
      <c r="B4088" s="597" t="s">
        <v>254</v>
      </c>
      <c r="C4088" s="597" t="s">
        <v>2354</v>
      </c>
      <c r="D4088" s="597" t="s">
        <v>2354</v>
      </c>
      <c r="E4088" s="597" t="s">
        <v>2354</v>
      </c>
      <c r="F4088" s="597" t="s">
        <v>1646</v>
      </c>
      <c r="G4088" s="597" t="s">
        <v>2052</v>
      </c>
      <c r="H4088" s="598" t="str">
        <f t="shared" si="130"/>
        <v>TIB - NORMALIZAÇÃO TÉCNICA;ORGANISMO DE NORMALIZAÇÃO OU EQUIVALENTE;;;;CAPACITACAO DE FORNECEDORES;ESTUDOS DE VIABILIDADE TÉCNICA E ECONÔMICA</v>
      </c>
      <c r="I4088" s="599" t="s">
        <v>1567</v>
      </c>
      <c r="J4088" s="600" t="str">
        <f t="shared" si="131"/>
        <v>DESPESA NÃO ADMITIDA COM RECURSOS DA CLÁUSULA DE P,D&amp;I, CONSIDERANDO O EXECUTOR E A QUALIFICAÇÃO DO PROJETO OU PROGRAMA</v>
      </c>
    </row>
    <row r="4089" spans="1:10" x14ac:dyDescent="0.3">
      <c r="A4089" s="597" t="s">
        <v>2044</v>
      </c>
      <c r="B4089" s="597" t="s">
        <v>254</v>
      </c>
      <c r="C4089" s="597" t="s">
        <v>2354</v>
      </c>
      <c r="D4089" s="597" t="s">
        <v>2354</v>
      </c>
      <c r="E4089" s="597" t="s">
        <v>2354</v>
      </c>
      <c r="F4089" s="597" t="s">
        <v>1646</v>
      </c>
      <c r="G4089" s="597" t="s">
        <v>2051</v>
      </c>
      <c r="H4089" s="598" t="str">
        <f t="shared" si="130"/>
        <v>TIB - NORMALIZAÇÃO TÉCNICA;ORGANISMO DE NORMALIZAÇÃO OU EQUIVALENTE;;;;CAPACITACAO DE FORNECEDORES;SERVIÇOS - CABEÇA DE SÉRIE E LOTE PILOTO</v>
      </c>
      <c r="I4089" s="599" t="s">
        <v>1567</v>
      </c>
      <c r="J4089" s="600" t="str">
        <f t="shared" si="131"/>
        <v>DESPESA NÃO ADMITIDA COM RECURSOS DA CLÁUSULA DE P,D&amp;I, CONSIDERANDO O EXECUTOR E A QUALIFICAÇÃO DO PROJETO OU PROGRAMA</v>
      </c>
    </row>
    <row r="4090" spans="1:10" x14ac:dyDescent="0.3">
      <c r="A4090" s="597" t="s">
        <v>2044</v>
      </c>
      <c r="B4090" s="597" t="s">
        <v>254</v>
      </c>
      <c r="C4090" s="597" t="s">
        <v>2354</v>
      </c>
      <c r="D4090" s="597" t="s">
        <v>2354</v>
      </c>
      <c r="E4090" s="597" t="s">
        <v>2354</v>
      </c>
      <c r="F4090" s="597" t="s">
        <v>1646</v>
      </c>
      <c r="G4090" s="597" t="s">
        <v>2054</v>
      </c>
      <c r="H4090" s="598" t="str">
        <f t="shared" si="130"/>
        <v>TIB - NORMALIZAÇÃO TÉCNICA;ORGANISMO DE NORMALIZAÇÃO OU EQUIVALENTE;;;;CAPACITACAO DE FORNECEDORES;SERVIÇOS - OPERACIONALIZAÇÃO DE EQUIPAMENTOS</v>
      </c>
      <c r="I4090" s="599" t="s">
        <v>1567</v>
      </c>
      <c r="J4090" s="600" t="str">
        <f t="shared" si="131"/>
        <v>DESPESA NÃO ADMITIDA COM RECURSOS DA CLÁUSULA DE P,D&amp;I, CONSIDERANDO O EXECUTOR E A QUALIFICAÇÃO DO PROJETO OU PROGRAMA</v>
      </c>
    </row>
    <row r="4091" spans="1:10" x14ac:dyDescent="0.3">
      <c r="A4091" s="597" t="s">
        <v>2044</v>
      </c>
      <c r="B4091" s="597" t="s">
        <v>254</v>
      </c>
      <c r="C4091" s="597" t="s">
        <v>2354</v>
      </c>
      <c r="D4091" s="597" t="s">
        <v>2354</v>
      </c>
      <c r="E4091" s="597" t="s">
        <v>2354</v>
      </c>
      <c r="F4091" s="597" t="s">
        <v>2362</v>
      </c>
      <c r="G4091" s="597" t="s">
        <v>2202</v>
      </c>
      <c r="H4091" s="598" t="str">
        <f t="shared" si="130"/>
        <v>TIB - NORMALIZAÇÃO TÉCNICA;ORGANISMO DE NORMALIZAÇÃO OU EQUIVALENTE;;;;CUSTOS DIRETOS;NA</v>
      </c>
      <c r="I4091" s="599" t="s">
        <v>1567</v>
      </c>
      <c r="J4091" s="600" t="str">
        <f t="shared" si="131"/>
        <v>DESPESA NÃO ADMITIDA COM RECURSOS DA CLÁUSULA DE P,D&amp;I, CONSIDERANDO O EXECUTOR E A QUALIFICAÇÃO DO PROJETO OU PROGRAMA</v>
      </c>
    </row>
    <row r="4092" spans="1:10" x14ac:dyDescent="0.3">
      <c r="A4092" s="597" t="s">
        <v>2044</v>
      </c>
      <c r="B4092" s="597" t="s">
        <v>254</v>
      </c>
      <c r="C4092" s="597" t="s">
        <v>2354</v>
      </c>
      <c r="D4092" s="597" t="s">
        <v>2354</v>
      </c>
      <c r="E4092" s="597" t="s">
        <v>2354</v>
      </c>
      <c r="F4092" s="597" t="s">
        <v>1643</v>
      </c>
      <c r="G4092" s="597" t="s">
        <v>2202</v>
      </c>
      <c r="H4092" s="598" t="str">
        <f t="shared" si="130"/>
        <v>TIB - NORMALIZAÇÃO TÉCNICA;ORGANISMO DE NORMALIZAÇÃO OU EQUIVALENTE;;;;DIARIAS E AJUDA DE CUSTO;NA</v>
      </c>
      <c r="I4092" s="599" t="s">
        <v>1575</v>
      </c>
      <c r="J4092" s="600" t="str">
        <f t="shared" si="131"/>
        <v/>
      </c>
    </row>
    <row r="4093" spans="1:10" x14ac:dyDescent="0.3">
      <c r="A4093" s="597" t="s">
        <v>2044</v>
      </c>
      <c r="B4093" s="597" t="s">
        <v>254</v>
      </c>
      <c r="C4093" s="597" t="s">
        <v>2354</v>
      </c>
      <c r="D4093" s="597" t="s">
        <v>2354</v>
      </c>
      <c r="E4093" s="597" t="s">
        <v>2354</v>
      </c>
      <c r="F4093" s="597" t="s">
        <v>1645</v>
      </c>
      <c r="G4093" s="597" t="s">
        <v>2361</v>
      </c>
      <c r="H4093" s="598" t="str">
        <f t="shared" si="130"/>
        <v>TIB - NORMALIZAÇÃO TÉCNICA;ORGANISMO DE NORMALIZAÇÃO OU EQUIVALENTE;;;;EQUIPAMENTO E MATERIAL PERMANENTE;EQUIPAMENTO</v>
      </c>
      <c r="I4093" s="599" t="s">
        <v>1567</v>
      </c>
      <c r="J4093" s="600" t="str">
        <f t="shared" si="131"/>
        <v>DESPESA NÃO ADMITIDA COM RECURSOS DA CLÁUSULA DE P,D&amp;I, CONSIDERANDO O EXECUTOR E A QUALIFICAÇÃO DO PROJETO OU PROGRAMA</v>
      </c>
    </row>
    <row r="4094" spans="1:10" x14ac:dyDescent="0.3">
      <c r="A4094" s="597" t="s">
        <v>2044</v>
      </c>
      <c r="B4094" s="597" t="s">
        <v>254</v>
      </c>
      <c r="C4094" s="597" t="s">
        <v>2354</v>
      </c>
      <c r="D4094" s="597" t="s">
        <v>2354</v>
      </c>
      <c r="E4094" s="597" t="s">
        <v>2354</v>
      </c>
      <c r="F4094" s="597" t="s">
        <v>1645</v>
      </c>
      <c r="G4094" s="597" t="s">
        <v>1248</v>
      </c>
      <c r="H4094" s="598" t="str">
        <f t="shared" si="130"/>
        <v>TIB - NORMALIZAÇÃO TÉCNICA;ORGANISMO DE NORMALIZAÇÃO OU EQUIVALENTE;;;;EQUIPAMENTO E MATERIAL PERMANENTE;MATERIAL PERMANENTE</v>
      </c>
      <c r="I4094" s="599" t="s">
        <v>1567</v>
      </c>
      <c r="J4094" s="600" t="str">
        <f t="shared" si="131"/>
        <v>DESPESA NÃO ADMITIDA COM RECURSOS DA CLÁUSULA DE P,D&amp;I, CONSIDERANDO O EXECUTOR E A QUALIFICAÇÃO DO PROJETO OU PROGRAMA</v>
      </c>
    </row>
    <row r="4095" spans="1:10" x14ac:dyDescent="0.3">
      <c r="A4095" s="597" t="s">
        <v>2044</v>
      </c>
      <c r="B4095" s="597" t="s">
        <v>254</v>
      </c>
      <c r="C4095" s="597" t="s">
        <v>2354</v>
      </c>
      <c r="D4095" s="597" t="s">
        <v>2354</v>
      </c>
      <c r="E4095" s="597" t="s">
        <v>2354</v>
      </c>
      <c r="F4095" s="597" t="s">
        <v>448</v>
      </c>
      <c r="G4095" s="597" t="s">
        <v>2062</v>
      </c>
      <c r="H4095" s="598" t="str">
        <f t="shared" si="130"/>
        <v>TIB - NORMALIZAÇÃO TÉCNICA;ORGANISMO DE NORMALIZAÇÃO OU EQUIVALENTE;;;;EQUIPE;BOLSA - ALUNO DE GRADUAÇÃO OU PÓS-GRADUAÇÃO</v>
      </c>
      <c r="I4095" s="599" t="s">
        <v>1567</v>
      </c>
      <c r="J4095" s="600" t="str">
        <f t="shared" si="131"/>
        <v>DESPESA NÃO ADMITIDA COM RECURSOS DA CLÁUSULA DE P,D&amp;I, CONSIDERANDO O EXECUTOR E A QUALIFICAÇÃO DO PROJETO OU PROGRAMA</v>
      </c>
    </row>
    <row r="4096" spans="1:10" x14ac:dyDescent="0.3">
      <c r="A4096" s="597" t="s">
        <v>2044</v>
      </c>
      <c r="B4096" s="597" t="s">
        <v>254</v>
      </c>
      <c r="C4096" s="597" t="s">
        <v>2354</v>
      </c>
      <c r="D4096" s="597" t="s">
        <v>2354</v>
      </c>
      <c r="E4096" s="597" t="s">
        <v>2354</v>
      </c>
      <c r="F4096" s="597" t="s">
        <v>448</v>
      </c>
      <c r="G4096" s="597" t="s">
        <v>2061</v>
      </c>
      <c r="H4096" s="598" t="str">
        <f t="shared" si="130"/>
        <v>TIB - NORMALIZAÇÃO TÉCNICA;ORGANISMO DE NORMALIZAÇÃO OU EQUIVALENTE;;;;EQUIPE;BOLSA - DOCENTE OU PESQUISADOR DA INSTITUIÇÃO</v>
      </c>
      <c r="I4096" s="599" t="s">
        <v>1567</v>
      </c>
      <c r="J4096" s="600" t="str">
        <f t="shared" si="131"/>
        <v>DESPESA NÃO ADMITIDA COM RECURSOS DA CLÁUSULA DE P,D&amp;I, CONSIDERANDO O EXECUTOR E A QUALIFICAÇÃO DO PROJETO OU PROGRAMA</v>
      </c>
    </row>
    <row r="4097" spans="1:10" x14ac:dyDescent="0.3">
      <c r="A4097" s="597" t="s">
        <v>2044</v>
      </c>
      <c r="B4097" s="597" t="s">
        <v>254</v>
      </c>
      <c r="C4097" s="597" t="s">
        <v>2354</v>
      </c>
      <c r="D4097" s="597" t="s">
        <v>2354</v>
      </c>
      <c r="E4097" s="597" t="s">
        <v>2354</v>
      </c>
      <c r="F4097" s="597" t="s">
        <v>448</v>
      </c>
      <c r="G4097" s="597" t="s">
        <v>2063</v>
      </c>
      <c r="H4097" s="598" t="str">
        <f t="shared" si="130"/>
        <v>TIB - NORMALIZAÇÃO TÉCNICA;ORGANISMO DE NORMALIZAÇÃO OU EQUIVALENTE;;;;EQUIPE;BOLSA - PESQUISADOR VISITANTE</v>
      </c>
      <c r="I4097" s="599" t="s">
        <v>1567</v>
      </c>
      <c r="J4097" s="600" t="str">
        <f t="shared" si="131"/>
        <v>DESPESA NÃO ADMITIDA COM RECURSOS DA CLÁUSULA DE P,D&amp;I, CONSIDERANDO O EXECUTOR E A QUALIFICAÇÃO DO PROJETO OU PROGRAMA</v>
      </c>
    </row>
    <row r="4098" spans="1:10" x14ac:dyDescent="0.3">
      <c r="A4098" s="597" t="s">
        <v>2044</v>
      </c>
      <c r="B4098" s="597" t="s">
        <v>254</v>
      </c>
      <c r="C4098" s="597" t="s">
        <v>2354</v>
      </c>
      <c r="D4098" s="597" t="s">
        <v>2354</v>
      </c>
      <c r="E4098" s="597" t="s">
        <v>2354</v>
      </c>
      <c r="F4098" s="597" t="s">
        <v>448</v>
      </c>
      <c r="G4098" s="597" t="s">
        <v>1641</v>
      </c>
      <c r="H4098" s="598" t="str">
        <f t="shared" si="130"/>
        <v>TIB - NORMALIZAÇÃO TÉCNICA;ORGANISMO DE NORMALIZAÇÃO OU EQUIVALENTE;;;;EQUIPE;REMUNERAÇÃO DIRETA</v>
      </c>
      <c r="I4098" s="599" t="s">
        <v>1575</v>
      </c>
      <c r="J4098" s="600" t="str">
        <f t="shared" si="131"/>
        <v/>
      </c>
    </row>
    <row r="4099" spans="1:10" x14ac:dyDescent="0.3">
      <c r="A4099" s="597" t="s">
        <v>2044</v>
      </c>
      <c r="B4099" s="597" t="s">
        <v>254</v>
      </c>
      <c r="C4099" s="597" t="s">
        <v>2354</v>
      </c>
      <c r="D4099" s="597" t="s">
        <v>2354</v>
      </c>
      <c r="E4099" s="597" t="s">
        <v>2354</v>
      </c>
      <c r="F4099" s="597" t="s">
        <v>1642</v>
      </c>
      <c r="G4099" s="597" t="s">
        <v>2202</v>
      </c>
      <c r="H4099" s="598" t="str">
        <f t="shared" si="130"/>
        <v>TIB - NORMALIZAÇÃO TÉCNICA;ORGANISMO DE NORMALIZAÇÃO OU EQUIVALENTE;;;;MATERIAL DE CONSUMO;NA</v>
      </c>
      <c r="I4099" s="599" t="s">
        <v>1575</v>
      </c>
      <c r="J4099" s="600" t="str">
        <f t="shared" si="131"/>
        <v/>
      </c>
    </row>
    <row r="4100" spans="1:10" x14ac:dyDescent="0.3">
      <c r="A4100" s="597" t="s">
        <v>2044</v>
      </c>
      <c r="B4100" s="597" t="s">
        <v>254</v>
      </c>
      <c r="C4100" s="597" t="s">
        <v>2354</v>
      </c>
      <c r="D4100" s="597" t="s">
        <v>2354</v>
      </c>
      <c r="E4100" s="597" t="s">
        <v>2354</v>
      </c>
      <c r="F4100" s="597" t="s">
        <v>1644</v>
      </c>
      <c r="G4100" s="597" t="s">
        <v>2066</v>
      </c>
      <c r="H4100" s="598" t="str">
        <f t="shared" si="130"/>
        <v>TIB - NORMALIZAÇÃO TÉCNICA;ORGANISMO DE NORMALIZAÇÃO OU EQUIVALENTE;;;;OBRAS E INSTALACOES;AMPLIAÇÃO DE ÁREA DE EDIFICAÇÃO</v>
      </c>
      <c r="I4100" s="599" t="s">
        <v>1567</v>
      </c>
      <c r="J4100" s="600" t="str">
        <f t="shared" si="131"/>
        <v>DESPESA NÃO ADMITIDA COM RECURSOS DA CLÁUSULA DE P,D&amp;I, CONSIDERANDO O EXECUTOR E A QUALIFICAÇÃO DO PROJETO OU PROGRAMA</v>
      </c>
    </row>
    <row r="4101" spans="1:10" x14ac:dyDescent="0.3">
      <c r="A4101" s="597" t="s">
        <v>2044</v>
      </c>
      <c r="B4101" s="597" t="s">
        <v>254</v>
      </c>
      <c r="C4101" s="597" t="s">
        <v>2354</v>
      </c>
      <c r="D4101" s="597" t="s">
        <v>2354</v>
      </c>
      <c r="E4101" s="597" t="s">
        <v>2354</v>
      </c>
      <c r="F4101" s="597" t="s">
        <v>1644</v>
      </c>
      <c r="G4101" s="597" t="s">
        <v>258</v>
      </c>
      <c r="H4101" s="598" t="str">
        <f t="shared" si="130"/>
        <v>TIB - NORMALIZAÇÃO TÉCNICA;ORGANISMO DE NORMALIZAÇÃO OU EQUIVALENTE;;;;OBRAS E INSTALACOES;CONSTRUÇÃO DE NOVA EDIFICAÇÃO</v>
      </c>
      <c r="I4101" s="599" t="s">
        <v>1567</v>
      </c>
      <c r="J4101" s="600" t="str">
        <f t="shared" si="131"/>
        <v>DESPESA NÃO ADMITIDA COM RECURSOS DA CLÁUSULA DE P,D&amp;I, CONSIDERANDO O EXECUTOR E A QUALIFICAÇÃO DO PROJETO OU PROGRAMA</v>
      </c>
    </row>
    <row r="4102" spans="1:10" x14ac:dyDescent="0.3">
      <c r="A4102" s="597" t="s">
        <v>2044</v>
      </c>
      <c r="B4102" s="597" t="s">
        <v>254</v>
      </c>
      <c r="C4102" s="597" t="s">
        <v>2354</v>
      </c>
      <c r="D4102" s="597" t="s">
        <v>2354</v>
      </c>
      <c r="E4102" s="597" t="s">
        <v>2354</v>
      </c>
      <c r="F4102" s="597" t="s">
        <v>1644</v>
      </c>
      <c r="G4102" s="597" t="s">
        <v>2067</v>
      </c>
      <c r="H4102" s="598" t="str">
        <f t="shared" si="130"/>
        <v>TIB - NORMALIZAÇÃO TÉCNICA;ORGANISMO DE NORMALIZAÇÃO OU EQUIVALENTE;;;;OBRAS E INSTALACOES;PROJETO EXECUTIVO E ESTUDOS TÉCNICOS</v>
      </c>
      <c r="I4102" s="599" t="s">
        <v>1567</v>
      </c>
      <c r="J4102" s="600" t="str">
        <f t="shared" si="131"/>
        <v>DESPESA NÃO ADMITIDA COM RECURSOS DA CLÁUSULA DE P,D&amp;I, CONSIDERANDO O EXECUTOR E A QUALIFICAÇÃO DO PROJETO OU PROGRAMA</v>
      </c>
    </row>
    <row r="4103" spans="1:10" x14ac:dyDescent="0.3">
      <c r="A4103" s="597" t="s">
        <v>2044</v>
      </c>
      <c r="B4103" s="597" t="s">
        <v>254</v>
      </c>
      <c r="C4103" s="597" t="s">
        <v>2354</v>
      </c>
      <c r="D4103" s="597" t="s">
        <v>2354</v>
      </c>
      <c r="E4103" s="597" t="s">
        <v>2354</v>
      </c>
      <c r="F4103" s="597" t="s">
        <v>1644</v>
      </c>
      <c r="G4103" s="597" t="s">
        <v>219</v>
      </c>
      <c r="H4103" s="598" t="str">
        <f t="shared" si="130"/>
        <v>TIB - NORMALIZAÇÃO TÉCNICA;ORGANISMO DE NORMALIZAÇÃO OU EQUIVALENTE;;;;OBRAS E INSTALACOES;REFORMA DE EDIFICAÇÃO</v>
      </c>
      <c r="I4103" s="599" t="s">
        <v>1567</v>
      </c>
      <c r="J4103" s="600" t="str">
        <f t="shared" si="131"/>
        <v>DESPESA NÃO ADMITIDA COM RECURSOS DA CLÁUSULA DE P,D&amp;I, CONSIDERANDO O EXECUTOR E A QUALIFICAÇÃO DO PROJETO OU PROGRAMA</v>
      </c>
    </row>
    <row r="4104" spans="1:10" x14ac:dyDescent="0.3">
      <c r="A4104" s="597" t="s">
        <v>2044</v>
      </c>
      <c r="B4104" s="597" t="s">
        <v>254</v>
      </c>
      <c r="C4104" s="597" t="s">
        <v>2354</v>
      </c>
      <c r="D4104" s="597" t="s">
        <v>2354</v>
      </c>
      <c r="E4104" s="597" t="s">
        <v>2354</v>
      </c>
      <c r="F4104" s="597" t="s">
        <v>1644</v>
      </c>
      <c r="G4104" s="597" t="s">
        <v>2065</v>
      </c>
      <c r="H4104" s="598" t="str">
        <f t="shared" si="130"/>
        <v>TIB - NORMALIZAÇÃO TÉCNICA;ORGANISMO DE NORMALIZAÇÃO OU EQUIVALENTE;;;;OBRAS E INSTALACOES;SERVIÇO TÉCNICO DE APOIO - INFRAESTRUTURA</v>
      </c>
      <c r="I4104" s="599" t="s">
        <v>1567</v>
      </c>
      <c r="J4104" s="600" t="str">
        <f t="shared" si="131"/>
        <v>DESPESA NÃO ADMITIDA COM RECURSOS DA CLÁUSULA DE P,D&amp;I, CONSIDERANDO O EXECUTOR E A QUALIFICAÇÃO DO PROJETO OU PROGRAMA</v>
      </c>
    </row>
    <row r="4105" spans="1:10" x14ac:dyDescent="0.3">
      <c r="A4105" s="597" t="s">
        <v>2044</v>
      </c>
      <c r="B4105" s="597" t="s">
        <v>254</v>
      </c>
      <c r="C4105" s="597" t="s">
        <v>2354</v>
      </c>
      <c r="D4105" s="597" t="s">
        <v>2354</v>
      </c>
      <c r="E4105" s="597" t="s">
        <v>2354</v>
      </c>
      <c r="F4105" s="597" t="s">
        <v>10</v>
      </c>
      <c r="G4105" s="597" t="s">
        <v>1649</v>
      </c>
      <c r="H4105" s="598" t="str">
        <f t="shared" si="130"/>
        <v>TIB - NORMALIZAÇÃO TÉCNICA;ORGANISMO DE NORMALIZAÇÃO OU EQUIVALENTE;;;;OUTRAS DESPESAS;DESPESA DE IMPORTACAO</v>
      </c>
      <c r="I4105" s="599" t="s">
        <v>1575</v>
      </c>
      <c r="J4105" s="600" t="str">
        <f t="shared" si="131"/>
        <v/>
      </c>
    </row>
    <row r="4106" spans="1:10" x14ac:dyDescent="0.3">
      <c r="A4106" s="597" t="s">
        <v>2044</v>
      </c>
      <c r="B4106" s="597" t="s">
        <v>254</v>
      </c>
      <c r="C4106" s="597" t="s">
        <v>2354</v>
      </c>
      <c r="D4106" s="597" t="s">
        <v>2354</v>
      </c>
      <c r="E4106" s="597" t="s">
        <v>2354</v>
      </c>
      <c r="F4106" s="597" t="s">
        <v>10</v>
      </c>
      <c r="G4106" s="597" t="s">
        <v>1650</v>
      </c>
      <c r="H4106" s="598" t="str">
        <f t="shared" si="130"/>
        <v>TIB - NORMALIZAÇÃO TÉCNICA;ORGANISMO DE NORMALIZAÇÃO OU EQUIVALENTE;;;;OUTRAS DESPESAS;DESPESA OPERACIONAL E ADMINISTRATIVA</v>
      </c>
      <c r="I4106" s="599" t="s">
        <v>1575</v>
      </c>
      <c r="J4106" s="600" t="str">
        <f t="shared" si="131"/>
        <v/>
      </c>
    </row>
    <row r="4107" spans="1:10" x14ac:dyDescent="0.3">
      <c r="A4107" s="597" t="s">
        <v>2044</v>
      </c>
      <c r="B4107" s="597" t="s">
        <v>254</v>
      </c>
      <c r="C4107" s="597" t="s">
        <v>2354</v>
      </c>
      <c r="D4107" s="597" t="s">
        <v>2354</v>
      </c>
      <c r="E4107" s="597" t="s">
        <v>2354</v>
      </c>
      <c r="F4107" s="597" t="s">
        <v>10</v>
      </c>
      <c r="G4107" s="597" t="s">
        <v>277</v>
      </c>
      <c r="H4107" s="598" t="str">
        <f t="shared" si="130"/>
        <v>TIB - NORMALIZAÇÃO TÉCNICA;ORGANISMO DE NORMALIZAÇÃO OU EQUIVALENTE;;;;OUTRAS DESPESAS;RESSARCIMENTO DE CUSTOS INDIRETOS</v>
      </c>
      <c r="I4107" s="599" t="s">
        <v>1575</v>
      </c>
      <c r="J4107" s="600" t="str">
        <f t="shared" si="131"/>
        <v/>
      </c>
    </row>
    <row r="4108" spans="1:10" x14ac:dyDescent="0.3">
      <c r="A4108" s="597" t="s">
        <v>2044</v>
      </c>
      <c r="B4108" s="597" t="s">
        <v>254</v>
      </c>
      <c r="C4108" s="597" t="s">
        <v>2354</v>
      </c>
      <c r="D4108" s="597" t="s">
        <v>2354</v>
      </c>
      <c r="E4108" s="597" t="s">
        <v>2354</v>
      </c>
      <c r="F4108" s="597" t="s">
        <v>317</v>
      </c>
      <c r="G4108" s="597" t="s">
        <v>2060</v>
      </c>
      <c r="H4108" s="598" t="str">
        <f t="shared" si="130"/>
        <v>TIB - NORMALIZAÇÃO TÉCNICA;ORGANISMO DE NORMALIZAÇÃO OU EQUIVALENTE;;;;OUTROS BENS E DIREITOS;DADO GEOLÓGICO, GEOQUÍMICO OU GEOFÍSICO PÚBLICO</v>
      </c>
      <c r="I4108" s="599" t="s">
        <v>1567</v>
      </c>
      <c r="J4108" s="600" t="str">
        <f t="shared" si="131"/>
        <v>DESPESA NÃO ADMITIDA COM RECURSOS DA CLÁUSULA DE P,D&amp;I, CONSIDERANDO O EXECUTOR E A QUALIFICAÇÃO DO PROJETO OU PROGRAMA</v>
      </c>
    </row>
    <row r="4109" spans="1:10" x14ac:dyDescent="0.3">
      <c r="A4109" s="597" t="s">
        <v>2044</v>
      </c>
      <c r="B4109" s="597" t="s">
        <v>254</v>
      </c>
      <c r="C4109" s="597" t="s">
        <v>2354</v>
      </c>
      <c r="D4109" s="597" t="s">
        <v>2354</v>
      </c>
      <c r="E4109" s="597" t="s">
        <v>2354</v>
      </c>
      <c r="F4109" s="597" t="s">
        <v>317</v>
      </c>
      <c r="G4109" s="597" t="s">
        <v>220</v>
      </c>
      <c r="H4109" s="598" t="str">
        <f t="shared" si="130"/>
        <v>TIB - NORMALIZAÇÃO TÉCNICA;ORGANISMO DE NORMALIZAÇÃO OU EQUIVALENTE;;;;OUTROS BENS E DIREITOS;DADO NÃO REGULADO PELA ANP</v>
      </c>
      <c r="I4109" s="599" t="s">
        <v>1567</v>
      </c>
      <c r="J4109" s="600" t="str">
        <f t="shared" si="131"/>
        <v>DESPESA NÃO ADMITIDA COM RECURSOS DA CLÁUSULA DE P,D&amp;I, CONSIDERANDO O EXECUTOR E A QUALIFICAÇÃO DO PROJETO OU PROGRAMA</v>
      </c>
    </row>
    <row r="4110" spans="1:10" x14ac:dyDescent="0.3">
      <c r="A4110" s="597" t="s">
        <v>2044</v>
      </c>
      <c r="B4110" s="597" t="s">
        <v>254</v>
      </c>
      <c r="C4110" s="597" t="s">
        <v>2354</v>
      </c>
      <c r="D4110" s="597" t="s">
        <v>2354</v>
      </c>
      <c r="E4110" s="597" t="s">
        <v>2354</v>
      </c>
      <c r="F4110" s="597" t="s">
        <v>317</v>
      </c>
      <c r="G4110" s="597" t="s">
        <v>215</v>
      </c>
      <c r="H4110" s="598" t="str">
        <f t="shared" si="130"/>
        <v>TIB - NORMALIZAÇÃO TÉCNICA;ORGANISMO DE NORMALIZAÇÃO OU EQUIVALENTE;;;;OUTROS BENS E DIREITOS;MATERIAL BIBLIOGRÁFICO</v>
      </c>
      <c r="I4110" s="599" t="s">
        <v>1567</v>
      </c>
      <c r="J4110" s="600" t="str">
        <f t="shared" si="131"/>
        <v>DESPESA NÃO ADMITIDA COM RECURSOS DA CLÁUSULA DE P,D&amp;I, CONSIDERANDO O EXECUTOR E A QUALIFICAÇÃO DO PROJETO OU PROGRAMA</v>
      </c>
    </row>
    <row r="4111" spans="1:10" x14ac:dyDescent="0.3">
      <c r="A4111" s="597" t="s">
        <v>2044</v>
      </c>
      <c r="B4111" s="597" t="s">
        <v>254</v>
      </c>
      <c r="C4111" s="597" t="s">
        <v>2354</v>
      </c>
      <c r="D4111" s="597" t="s">
        <v>2354</v>
      </c>
      <c r="E4111" s="597" t="s">
        <v>2354</v>
      </c>
      <c r="F4111" s="597" t="s">
        <v>317</v>
      </c>
      <c r="G4111" s="597" t="s">
        <v>2068</v>
      </c>
      <c r="H4111" s="598" t="str">
        <f t="shared" si="130"/>
        <v>TIB - NORMALIZAÇÃO TÉCNICA;ORGANISMO DE NORMALIZAÇÃO OU EQUIVALENTE;;;;OUTROS BENS E DIREITOS;OUTRO (ESPECIFIQUE)</v>
      </c>
      <c r="I4111" s="599" t="s">
        <v>1567</v>
      </c>
      <c r="J4111" s="600" t="str">
        <f t="shared" si="131"/>
        <v>DESPESA NÃO ADMITIDA COM RECURSOS DA CLÁUSULA DE P,D&amp;I, CONSIDERANDO O EXECUTOR E A QUALIFICAÇÃO DO PROJETO OU PROGRAMA</v>
      </c>
    </row>
    <row r="4112" spans="1:10" x14ac:dyDescent="0.3">
      <c r="A4112" s="597" t="s">
        <v>2044</v>
      </c>
      <c r="B4112" s="597" t="s">
        <v>254</v>
      </c>
      <c r="C4112" s="597" t="s">
        <v>2354</v>
      </c>
      <c r="D4112" s="597" t="s">
        <v>2354</v>
      </c>
      <c r="E4112" s="597" t="s">
        <v>2354</v>
      </c>
      <c r="F4112" s="597" t="s">
        <v>317</v>
      </c>
      <c r="G4112" s="597" t="s">
        <v>321</v>
      </c>
      <c r="H4112" s="598" t="str">
        <f t="shared" si="130"/>
        <v>TIB - NORMALIZAÇÃO TÉCNICA;ORGANISMO DE NORMALIZAÇÃO OU EQUIVALENTE;;;;OUTROS BENS E DIREITOS;SOFTWARE</v>
      </c>
      <c r="I4112" s="599" t="s">
        <v>1567</v>
      </c>
      <c r="J4112" s="600" t="str">
        <f t="shared" si="131"/>
        <v>DESPESA NÃO ADMITIDA COM RECURSOS DA CLÁUSULA DE P,D&amp;I, CONSIDERANDO O EXECUTOR E A QUALIFICAÇÃO DO PROJETO OU PROGRAMA</v>
      </c>
    </row>
    <row r="4113" spans="1:10" x14ac:dyDescent="0.3">
      <c r="A4113" s="597" t="s">
        <v>2044</v>
      </c>
      <c r="B4113" s="597" t="s">
        <v>254</v>
      </c>
      <c r="C4113" s="597" t="s">
        <v>2354</v>
      </c>
      <c r="D4113" s="597" t="s">
        <v>2354</v>
      </c>
      <c r="E4113" s="597" t="s">
        <v>2354</v>
      </c>
      <c r="F4113" s="597" t="s">
        <v>409</v>
      </c>
      <c r="G4113" s="597" t="s">
        <v>2202</v>
      </c>
      <c r="H4113" s="598" t="str">
        <f t="shared" si="130"/>
        <v>TIB - NORMALIZAÇÃO TÉCNICA;ORGANISMO DE NORMALIZAÇÃO OU EQUIVALENTE;;;;PASSAGENS;NA</v>
      </c>
      <c r="I4113" s="599" t="s">
        <v>1575</v>
      </c>
      <c r="J4113" s="600" t="str">
        <f t="shared" si="131"/>
        <v/>
      </c>
    </row>
    <row r="4114" spans="1:10" x14ac:dyDescent="0.3">
      <c r="A4114" s="597" t="s">
        <v>2044</v>
      </c>
      <c r="B4114" s="597" t="s">
        <v>254</v>
      </c>
      <c r="C4114" s="597" t="s">
        <v>2354</v>
      </c>
      <c r="D4114" s="597" t="s">
        <v>2354</v>
      </c>
      <c r="E4114" s="597" t="s">
        <v>2354</v>
      </c>
      <c r="F4114" s="597" t="s">
        <v>1705</v>
      </c>
      <c r="G4114" s="597" t="s">
        <v>2058</v>
      </c>
      <c r="H4114" s="598" t="str">
        <f t="shared" si="130"/>
        <v>TIB - NORMALIZAÇÃO TÉCNICA;ORGANISMO DE NORMALIZAÇÃO OU EQUIVALENTE;;;;PROTOTIPO;MATERIAL OU COMPONENTE - PROTÓTIPO OU UNIDADE PILOTO</v>
      </c>
      <c r="I4114" s="599" t="s">
        <v>1567</v>
      </c>
      <c r="J4114" s="600" t="str">
        <f t="shared" si="131"/>
        <v>DESPESA NÃO ADMITIDA COM RECURSOS DA CLÁUSULA DE P,D&amp;I, CONSIDERANDO O EXECUTOR E A QUALIFICAÇÃO DO PROJETO OU PROGRAMA</v>
      </c>
    </row>
    <row r="4115" spans="1:10" x14ac:dyDescent="0.3">
      <c r="A4115" s="597" t="s">
        <v>2044</v>
      </c>
      <c r="B4115" s="597" t="s">
        <v>254</v>
      </c>
      <c r="C4115" s="597" t="s">
        <v>2354</v>
      </c>
      <c r="D4115" s="597" t="s">
        <v>2354</v>
      </c>
      <c r="E4115" s="597" t="s">
        <v>2354</v>
      </c>
      <c r="F4115" s="597" t="s">
        <v>1705</v>
      </c>
      <c r="G4115" s="597" t="s">
        <v>2059</v>
      </c>
      <c r="H4115" s="598" t="str">
        <f t="shared" si="130"/>
        <v>TIB - NORMALIZAÇÃO TÉCNICA;ORGANISMO DE NORMALIZAÇÃO OU EQUIVALENTE;;;;PROTOTIPO;SERVIÇO DE TERCEIRO - PROTÓTIPO OU UNIDADE PILOTO</v>
      </c>
      <c r="I4115" s="599" t="s">
        <v>1567</v>
      </c>
      <c r="J4115" s="600" t="str">
        <f t="shared" si="131"/>
        <v>DESPESA NÃO ADMITIDA COM RECURSOS DA CLÁUSULA DE P,D&amp;I, CONSIDERANDO O EXECUTOR E A QUALIFICAÇÃO DO PROJETO OU PROGRAMA</v>
      </c>
    </row>
    <row r="4116" spans="1:10" x14ac:dyDescent="0.3">
      <c r="A4116" s="597" t="s">
        <v>2044</v>
      </c>
      <c r="B4116" s="597" t="s">
        <v>254</v>
      </c>
      <c r="C4116" s="597" t="s">
        <v>2354</v>
      </c>
      <c r="D4116" s="597" t="s">
        <v>2354</v>
      </c>
      <c r="E4116" s="597" t="s">
        <v>2354</v>
      </c>
      <c r="F4116" s="597" t="s">
        <v>303</v>
      </c>
      <c r="G4116" s="597" t="s">
        <v>1647</v>
      </c>
      <c r="H4116" s="598" t="str">
        <f t="shared" si="130"/>
        <v>TIB - NORMALIZAÇÃO TÉCNICA;ORGANISMO DE NORMALIZAÇÃO OU EQUIVALENTE;;;;RECURSOS HUMANOS;BOLSA</v>
      </c>
      <c r="I4116" s="599" t="s">
        <v>1567</v>
      </c>
      <c r="J4116" s="600" t="str">
        <f t="shared" si="131"/>
        <v>DESPESA NÃO ADMITIDA COM RECURSOS DA CLÁUSULA DE P,D&amp;I, CONSIDERANDO O EXECUTOR E A QUALIFICAÇÃO DO PROJETO OU PROGRAMA</v>
      </c>
    </row>
    <row r="4117" spans="1:10" x14ac:dyDescent="0.3">
      <c r="A4117" s="597" t="s">
        <v>2044</v>
      </c>
      <c r="B4117" s="597" t="s">
        <v>254</v>
      </c>
      <c r="C4117" s="597" t="s">
        <v>2354</v>
      </c>
      <c r="D4117" s="597" t="s">
        <v>2354</v>
      </c>
      <c r="E4117" s="597" t="s">
        <v>2354</v>
      </c>
      <c r="F4117" s="597" t="s">
        <v>303</v>
      </c>
      <c r="G4117" s="597" t="s">
        <v>270</v>
      </c>
      <c r="H4117" s="598" t="str">
        <f t="shared" si="130"/>
        <v>TIB - NORMALIZAÇÃO TÉCNICA;ORGANISMO DE NORMALIZAÇÃO OU EQUIVALENTE;;;;RECURSOS HUMANOS;TAXA DE BANCADA</v>
      </c>
      <c r="I4117" s="599" t="s">
        <v>1567</v>
      </c>
      <c r="J4117" s="600" t="str">
        <f t="shared" si="131"/>
        <v>DESPESA NÃO ADMITIDA COM RECURSOS DA CLÁUSULA DE P,D&amp;I, CONSIDERANDO O EXECUTOR E A QUALIFICAÇÃO DO PROJETO OU PROGRAMA</v>
      </c>
    </row>
    <row r="4118" spans="1:10" x14ac:dyDescent="0.3">
      <c r="A4118" s="597" t="s">
        <v>2044</v>
      </c>
      <c r="B4118" s="597" t="s">
        <v>254</v>
      </c>
      <c r="C4118" s="597" t="s">
        <v>2354</v>
      </c>
      <c r="D4118" s="597" t="s">
        <v>2354</v>
      </c>
      <c r="E4118" s="597" t="s">
        <v>2354</v>
      </c>
      <c r="F4118" s="597" t="s">
        <v>2357</v>
      </c>
      <c r="G4118" s="597" t="s">
        <v>232</v>
      </c>
      <c r="H4118" s="598" t="str">
        <f t="shared" si="130"/>
        <v>TIB - NORMALIZAÇÃO TÉCNICA;ORGANISMO DE NORMALIZAÇÃO OU EQUIVALENTE;;;;SERVICOS;OUTRO SERVIÇO DE APOIO</v>
      </c>
      <c r="I4118" s="599" t="s">
        <v>1567</v>
      </c>
      <c r="J4118" s="600" t="str">
        <f t="shared" si="131"/>
        <v>DESPESA NÃO ADMITIDA COM RECURSOS DA CLÁUSULA DE P,D&amp;I, CONSIDERANDO O EXECUTOR E A QUALIFICAÇÃO DO PROJETO OU PROGRAMA</v>
      </c>
    </row>
    <row r="4119" spans="1:10" x14ac:dyDescent="0.3">
      <c r="A4119" s="597" t="s">
        <v>2044</v>
      </c>
      <c r="B4119" s="597" t="s">
        <v>254</v>
      </c>
      <c r="C4119" s="597" t="s">
        <v>2354</v>
      </c>
      <c r="D4119" s="597" t="s">
        <v>2354</v>
      </c>
      <c r="E4119" s="597" t="s">
        <v>2354</v>
      </c>
      <c r="F4119" s="597" t="s">
        <v>2357</v>
      </c>
      <c r="G4119" s="597" t="s">
        <v>221</v>
      </c>
      <c r="H4119" s="598" t="str">
        <f t="shared" si="130"/>
        <v>TIB - NORMALIZAÇÃO TÉCNICA;ORGANISMO DE NORMALIZAÇÃO OU EQUIVALENTE;;;;SERVICOS;PERFURAÇÃO DE POÇO ESTRATIGRÁFICO</v>
      </c>
      <c r="I4119" s="599" t="s">
        <v>1567</v>
      </c>
      <c r="J4119" s="600" t="str">
        <f t="shared" si="131"/>
        <v>DESPESA NÃO ADMITIDA COM RECURSOS DA CLÁUSULA DE P,D&amp;I, CONSIDERANDO O EXECUTOR E A QUALIFICAÇÃO DO PROJETO OU PROGRAMA</v>
      </c>
    </row>
    <row r="4120" spans="1:10" x14ac:dyDescent="0.3">
      <c r="A4120" s="597" t="s">
        <v>2044</v>
      </c>
      <c r="B4120" s="597" t="s">
        <v>254</v>
      </c>
      <c r="C4120" s="597" t="s">
        <v>2354</v>
      </c>
      <c r="D4120" s="597" t="s">
        <v>2354</v>
      </c>
      <c r="E4120" s="597" t="s">
        <v>2354</v>
      </c>
      <c r="F4120" s="597" t="s">
        <v>2357</v>
      </c>
      <c r="G4120" s="597" t="s">
        <v>2055</v>
      </c>
      <c r="H4120" s="598" t="str">
        <f t="shared" si="130"/>
        <v>TIB - NORMALIZAÇÃO TÉCNICA;ORGANISMO DE NORMALIZAÇÃO OU EQUIVALENTE;;;;SERVICOS;SERVIÇO DE APOIO PARA AQUISIÇÃO DE DADOS</v>
      </c>
      <c r="I4120" s="599" t="s">
        <v>1567</v>
      </c>
      <c r="J4120" s="600" t="str">
        <f t="shared" si="131"/>
        <v>DESPESA NÃO ADMITIDA COM RECURSOS DA CLÁUSULA DE P,D&amp;I, CONSIDERANDO O EXECUTOR E A QUALIFICAÇÃO DO PROJETO OU PROGRAMA</v>
      </c>
    </row>
    <row r="4121" spans="1:10" x14ac:dyDescent="0.3">
      <c r="A4121" s="597" t="s">
        <v>2044</v>
      </c>
      <c r="B4121" s="597" t="s">
        <v>254</v>
      </c>
      <c r="C4121" s="597" t="s">
        <v>2354</v>
      </c>
      <c r="D4121" s="597" t="s">
        <v>2354</v>
      </c>
      <c r="E4121" s="597" t="s">
        <v>2354</v>
      </c>
      <c r="F4121" s="597" t="s">
        <v>2357</v>
      </c>
      <c r="G4121" s="597" t="s">
        <v>230</v>
      </c>
      <c r="H4121" s="598" t="str">
        <f t="shared" si="130"/>
        <v>TIB - NORMALIZAÇÃO TÉCNICA;ORGANISMO DE NORMALIZAÇÃO OU EQUIVALENTE;;;;SERVICOS;SERVIÇO DE EDITORAÇÃO E IMPRESSÃO</v>
      </c>
      <c r="I4121" s="599" t="s">
        <v>1567</v>
      </c>
      <c r="J4121" s="600" t="str">
        <f t="shared" si="131"/>
        <v>DESPESA NÃO ADMITIDA COM RECURSOS DA CLÁUSULA DE P,D&amp;I, CONSIDERANDO O EXECUTOR E A QUALIFICAÇÃO DO PROJETO OU PROGRAMA</v>
      </c>
    </row>
    <row r="4122" spans="1:10" x14ac:dyDescent="0.3">
      <c r="A4122" s="597" t="s">
        <v>2044</v>
      </c>
      <c r="B4122" s="597" t="s">
        <v>254</v>
      </c>
      <c r="C4122" s="597" t="s">
        <v>2354</v>
      </c>
      <c r="D4122" s="597" t="s">
        <v>2354</v>
      </c>
      <c r="E4122" s="597" t="s">
        <v>2354</v>
      </c>
      <c r="F4122" s="597" t="s">
        <v>2357</v>
      </c>
      <c r="G4122" s="597" t="s">
        <v>231</v>
      </c>
      <c r="H4122" s="598" t="str">
        <f t="shared" si="130"/>
        <v>TIB - NORMALIZAÇÃO TÉCNICA;ORGANISMO DE NORMALIZAÇÃO OU EQUIVALENTE;;;;SERVICOS;SERVIÇO DE LOCOMOÇÃO E TRANSPORTE</v>
      </c>
      <c r="I4122" s="599" t="s">
        <v>1567</v>
      </c>
      <c r="J4122" s="600" t="str">
        <f t="shared" si="131"/>
        <v>DESPESA NÃO ADMITIDA COM RECURSOS DA CLÁUSULA DE P,D&amp;I, CONSIDERANDO O EXECUTOR E A QUALIFICAÇÃO DO PROJETO OU PROGRAMA</v>
      </c>
    </row>
    <row r="4123" spans="1:10" x14ac:dyDescent="0.3">
      <c r="A4123" s="597" t="s">
        <v>2044</v>
      </c>
      <c r="B4123" s="597" t="s">
        <v>254</v>
      </c>
      <c r="C4123" s="597" t="s">
        <v>2354</v>
      </c>
      <c r="D4123" s="597" t="s">
        <v>2354</v>
      </c>
      <c r="E4123" s="597" t="s">
        <v>2354</v>
      </c>
      <c r="F4123" s="597" t="s">
        <v>2357</v>
      </c>
      <c r="G4123" s="597" t="s">
        <v>2358</v>
      </c>
      <c r="H4123" s="598" t="str">
        <f t="shared" si="130"/>
        <v>TIB - NORMALIZAÇÃO TÉCNICA;ORGANISMO DE NORMALIZAÇÃO OU EQUIVALENTE;;;;SERVICOS;SERVIÇO DE MANUTENÇÃO</v>
      </c>
      <c r="I4123" s="599" t="s">
        <v>1567</v>
      </c>
      <c r="J4123" s="600" t="str">
        <f t="shared" si="131"/>
        <v>DESPESA NÃO ADMITIDA COM RECURSOS DA CLÁUSULA DE P,D&amp;I, CONSIDERANDO O EXECUTOR E A QUALIFICAÇÃO DO PROJETO OU PROGRAMA</v>
      </c>
    </row>
    <row r="4124" spans="1:10" x14ac:dyDescent="0.3">
      <c r="A4124" s="597" t="s">
        <v>2044</v>
      </c>
      <c r="B4124" s="597" t="s">
        <v>254</v>
      </c>
      <c r="C4124" s="597" t="s">
        <v>2354</v>
      </c>
      <c r="D4124" s="597" t="s">
        <v>2354</v>
      </c>
      <c r="E4124" s="597" t="s">
        <v>2354</v>
      </c>
      <c r="F4124" s="597" t="s">
        <v>2357</v>
      </c>
      <c r="G4124" s="597" t="s">
        <v>2399</v>
      </c>
      <c r="H4124" s="598" t="str">
        <f t="shared" si="130"/>
        <v>TIB - NORMALIZAÇÃO TÉCNICA;ORGANISMO DE NORMALIZAÇÃO OU EQUIVALENTE;;;;SERVICOS;SERVIÇO TÉCNICO ESPECIALIZADO</v>
      </c>
      <c r="I4124" s="599" t="s">
        <v>1567</v>
      </c>
      <c r="J4124" s="600" t="str">
        <f t="shared" si="131"/>
        <v>DESPESA NÃO ADMITIDA COM RECURSOS DA CLÁUSULA DE P,D&amp;I, CONSIDERANDO O EXECUTOR E A QUALIFICAÇÃO DO PROJETO OU PROGRAMA</v>
      </c>
    </row>
    <row r="4125" spans="1:10" x14ac:dyDescent="0.3">
      <c r="A4125" s="597" t="s">
        <v>2044</v>
      </c>
      <c r="B4125" s="597" t="s">
        <v>254</v>
      </c>
      <c r="C4125" s="597" t="s">
        <v>2354</v>
      </c>
      <c r="D4125" s="597" t="s">
        <v>2354</v>
      </c>
      <c r="E4125" s="597" t="s">
        <v>2354</v>
      </c>
      <c r="F4125" s="597" t="s">
        <v>2357</v>
      </c>
      <c r="G4125" s="597" t="s">
        <v>2359</v>
      </c>
      <c r="H4125" s="598" t="str">
        <f t="shared" si="130"/>
        <v>TIB - NORMALIZAÇÃO TÉCNICA;ORGANISMO DE NORMALIZAÇÃO OU EQUIVALENTE;;;;SERVICOS;SERVIÇOS COMPUTACIONAIS</v>
      </c>
      <c r="I4125" s="599" t="s">
        <v>1567</v>
      </c>
      <c r="J4125" s="600" t="str">
        <f t="shared" si="131"/>
        <v>DESPESA NÃO ADMITIDA COM RECURSOS DA CLÁUSULA DE P,D&amp;I, CONSIDERANDO O EXECUTOR E A QUALIFICAÇÃO DO PROJETO OU PROGRAMA</v>
      </c>
    </row>
    <row r="4126" spans="1:10" x14ac:dyDescent="0.3">
      <c r="A4126" s="597" t="s">
        <v>2044</v>
      </c>
      <c r="B4126" s="597" t="s">
        <v>254</v>
      </c>
      <c r="C4126" s="597" t="s">
        <v>2354</v>
      </c>
      <c r="D4126" s="597" t="s">
        <v>2354</v>
      </c>
      <c r="E4126" s="597" t="s">
        <v>2354</v>
      </c>
      <c r="F4126" s="597" t="s">
        <v>2357</v>
      </c>
      <c r="G4126" s="597" t="s">
        <v>229</v>
      </c>
      <c r="H4126" s="598" t="str">
        <f t="shared" si="130"/>
        <v>TIB - NORMALIZAÇÃO TÉCNICA;ORGANISMO DE NORMALIZAÇÃO OU EQUIVALENTE;;;;SERVICOS;TAXA DE INSCRIÇÃO EM CONGRESSO OU EVENTO</v>
      </c>
      <c r="I4126" s="599" t="s">
        <v>1567</v>
      </c>
      <c r="J4126" s="600" t="str">
        <f t="shared" si="131"/>
        <v>DESPESA NÃO ADMITIDA COM RECURSOS DA CLÁUSULA DE P,D&amp;I, CONSIDERANDO O EXECUTOR E A QUALIFICAÇÃO DO PROJETO OU PROGRAMA</v>
      </c>
    </row>
    <row r="4127" spans="1:10" x14ac:dyDescent="0.3">
      <c r="A4127" s="597" t="s">
        <v>2044</v>
      </c>
      <c r="B4127" s="597" t="s">
        <v>254</v>
      </c>
      <c r="C4127" s="597" t="s">
        <v>2354</v>
      </c>
      <c r="D4127" s="597" t="s">
        <v>2354</v>
      </c>
      <c r="E4127" s="597" t="s">
        <v>2354</v>
      </c>
      <c r="F4127" s="597" t="s">
        <v>2360</v>
      </c>
      <c r="G4127" s="597" t="s">
        <v>2064</v>
      </c>
      <c r="H4127" s="598" t="str">
        <f t="shared" si="130"/>
        <v>TIB - NORMALIZAÇÃO TÉCNICA;ORGANISMO DE NORMALIZAÇÃO OU EQUIVALENTE;;;;SERVICOS - TIB;SERVIÇO DE TIB</v>
      </c>
      <c r="I4127" s="599" t="s">
        <v>1567</v>
      </c>
      <c r="J4127" s="600" t="str">
        <f t="shared" si="131"/>
        <v>DESPESA NÃO ADMITIDA COM RECURSOS DA CLÁUSULA DE P,D&amp;I, CONSIDERANDO O EXECUTOR E A QUALIFICAÇÃO DO PROJETO OU PROGRAMA</v>
      </c>
    </row>
    <row r="4128" spans="1:10" x14ac:dyDescent="0.3">
      <c r="A4128" s="597" t="s">
        <v>2044</v>
      </c>
      <c r="B4128" s="597" t="s">
        <v>254</v>
      </c>
      <c r="C4128" s="597" t="s">
        <v>2354</v>
      </c>
      <c r="D4128" s="597" t="s">
        <v>2354</v>
      </c>
      <c r="E4128" s="597" t="s">
        <v>2354</v>
      </c>
      <c r="F4128" s="597" t="s">
        <v>2360</v>
      </c>
      <c r="G4128" s="597" t="s">
        <v>2057</v>
      </c>
      <c r="H4128" s="598" t="str">
        <f t="shared" si="130"/>
        <v>TIB - NORMALIZAÇÃO TÉCNICA;ORGANISMO DE NORMALIZAÇÃO OU EQUIVALENTE;;;;SERVICOS - TIB;SERVIÇO DE TREINAMENTO, SUPORTE E QUALIFICAÇÃO</v>
      </c>
      <c r="I4128" s="599" t="s">
        <v>1567</v>
      </c>
      <c r="J4128" s="600" t="str">
        <f t="shared" si="131"/>
        <v>DESPESA NÃO ADMITIDA COM RECURSOS DA CLÁUSULA DE P,D&amp;I, CONSIDERANDO O EXECUTOR E A QUALIFICAÇÃO DO PROJETO OU PROGRAMA</v>
      </c>
    </row>
    <row r="4129" spans="1:10" x14ac:dyDescent="0.3">
      <c r="A4129" s="597" t="s">
        <v>2044</v>
      </c>
      <c r="B4129" s="597" t="s">
        <v>254</v>
      </c>
      <c r="C4129" s="597" t="s">
        <v>2354</v>
      </c>
      <c r="D4129" s="597" t="s">
        <v>2354</v>
      </c>
      <c r="E4129" s="597" t="s">
        <v>2354</v>
      </c>
      <c r="F4129" s="597" t="s">
        <v>2360</v>
      </c>
      <c r="G4129" s="597" t="s">
        <v>2056</v>
      </c>
      <c r="H4129" s="598" t="str">
        <f t="shared" si="130"/>
        <v>TIB - NORMALIZAÇÃO TÉCNICA;ORGANISMO DE NORMALIZAÇÃO OU EQUIVALENTE;;;;SERVICOS - TIB;SERVIÇO ESPECIALIZADO PARA TIB - NORMALIZAÇÃO</v>
      </c>
      <c r="I4129" s="599" t="s">
        <v>1575</v>
      </c>
      <c r="J4129" s="600" t="str">
        <f t="shared" si="131"/>
        <v/>
      </c>
    </row>
    <row r="4130" spans="1:10" x14ac:dyDescent="0.3">
      <c r="A4130" s="597" t="s">
        <v>2044</v>
      </c>
      <c r="B4130" s="597" t="s">
        <v>254</v>
      </c>
      <c r="C4130" s="597" t="s">
        <v>2354</v>
      </c>
      <c r="D4130" s="597" t="s">
        <v>2354</v>
      </c>
      <c r="E4130" s="597" t="s">
        <v>2354</v>
      </c>
      <c r="F4130" s="597" t="s">
        <v>1648</v>
      </c>
      <c r="G4130" s="597" t="s">
        <v>2202</v>
      </c>
      <c r="H4130" s="598" t="str">
        <f t="shared" si="130"/>
        <v>TIB - NORMALIZAÇÃO TÉCNICA;ORGANISMO DE NORMALIZAÇÃO OU EQUIVALENTE;;;;TESTES OPERACIONAIS;NA</v>
      </c>
      <c r="I4130" s="599" t="s">
        <v>1567</v>
      </c>
      <c r="J4130" s="600" t="str">
        <f t="shared" si="131"/>
        <v>DESPESA NÃO ADMITIDA COM RECURSOS DA CLÁUSULA DE P,D&amp;I, CONSIDERANDO O EXECUTOR E A QUALIFICAÇÃO DO PROJETO OU PROGRAMA</v>
      </c>
    </row>
    <row r="4131" spans="1:10" x14ac:dyDescent="0.3">
      <c r="A4131" s="597" t="s">
        <v>2044</v>
      </c>
      <c r="B4131" s="597" t="s">
        <v>254</v>
      </c>
      <c r="C4131" s="597" t="s">
        <v>2354</v>
      </c>
      <c r="D4131" s="597" t="s">
        <v>2354</v>
      </c>
      <c r="E4131" s="597" t="s">
        <v>2354</v>
      </c>
      <c r="F4131" s="597" t="s">
        <v>281</v>
      </c>
      <c r="G4131" s="597" t="s">
        <v>2202</v>
      </c>
      <c r="H4131" s="598" t="str">
        <f t="shared" si="130"/>
        <v>TIB - NORMALIZAÇÃO TÉCNICA;ORGANISMO DE NORMALIZAÇÃO OU EQUIVALENTE;;;;TRIBUTOS;NA</v>
      </c>
      <c r="I4131" s="599" t="s">
        <v>1575</v>
      </c>
      <c r="J4131" s="600" t="str">
        <f t="shared" si="131"/>
        <v/>
      </c>
    </row>
    <row r="4132" spans="1:10" ht="12" customHeight="1" x14ac:dyDescent="0.3">
      <c r="A4132" s="597" t="s">
        <v>2046</v>
      </c>
      <c r="B4132" s="597" t="s">
        <v>2451</v>
      </c>
      <c r="C4132" s="597" t="s">
        <v>2354</v>
      </c>
      <c r="D4132" s="597" t="s">
        <v>2354</v>
      </c>
      <c r="E4132" s="597" t="s">
        <v>2354</v>
      </c>
      <c r="F4132" s="597" t="s">
        <v>1646</v>
      </c>
      <c r="G4132" s="597" t="s">
        <v>2050</v>
      </c>
      <c r="H4132" s="598" t="str">
        <f t="shared" si="130"/>
        <v>CAPACITAÇÃO TÉCNICA DE FORNECEDORES;AFILIADA;;;;CAPACITACAO DE FORNECEDORES;BENS E MATERIAIS - CABEÇA DE SÉRIE E LOTE PILOTO</v>
      </c>
      <c r="I4132" s="599" t="s">
        <v>1567</v>
      </c>
      <c r="J4132" s="600" t="str">
        <f t="shared" si="131"/>
        <v>DESPESA NÃO ADMITIDA COM RECURSOS DA CLÁUSULA DE P,D&amp;I, CONSIDERANDO O EXECUTOR E A QUALIFICAÇÃO DO PROJETO OU PROGRAMA</v>
      </c>
    </row>
    <row r="4133" spans="1:10" ht="12" customHeight="1" x14ac:dyDescent="0.3">
      <c r="A4133" s="597" t="s">
        <v>2046</v>
      </c>
      <c r="B4133" s="597" t="s">
        <v>2451</v>
      </c>
      <c r="C4133" s="597" t="s">
        <v>2354</v>
      </c>
      <c r="D4133" s="597" t="s">
        <v>2354</v>
      </c>
      <c r="E4133" s="597" t="s">
        <v>2354</v>
      </c>
      <c r="F4133" s="597" t="s">
        <v>1646</v>
      </c>
      <c r="G4133" s="597" t="s">
        <v>2053</v>
      </c>
      <c r="H4133" s="598" t="str">
        <f t="shared" si="130"/>
        <v>CAPACITAÇÃO TÉCNICA DE FORNECEDORES;AFILIADA;;;;CAPACITACAO DE FORNECEDORES;EQUIPAMENTOS E MATERIAIS - PRIMEIRO LOTE</v>
      </c>
      <c r="I4133" s="599" t="s">
        <v>1567</v>
      </c>
      <c r="J4133" s="600" t="str">
        <f t="shared" si="131"/>
        <v>DESPESA NÃO ADMITIDA COM RECURSOS DA CLÁUSULA DE P,D&amp;I, CONSIDERANDO O EXECUTOR E A QUALIFICAÇÃO DO PROJETO OU PROGRAMA</v>
      </c>
    </row>
    <row r="4134" spans="1:10" ht="12" customHeight="1" x14ac:dyDescent="0.3">
      <c r="A4134" s="597" t="s">
        <v>2046</v>
      </c>
      <c r="B4134" s="597" t="s">
        <v>2451</v>
      </c>
      <c r="C4134" s="597" t="s">
        <v>2354</v>
      </c>
      <c r="D4134" s="597" t="s">
        <v>2354</v>
      </c>
      <c r="E4134" s="597" t="s">
        <v>2354</v>
      </c>
      <c r="F4134" s="597" t="s">
        <v>1646</v>
      </c>
      <c r="G4134" s="597" t="s">
        <v>260</v>
      </c>
      <c r="H4134" s="598" t="str">
        <f t="shared" si="130"/>
        <v>CAPACITAÇÃO TÉCNICA DE FORNECEDORES;AFILIADA;;;;CAPACITACAO DE FORNECEDORES;EQUIPAMENTOS LABORATORIAIS</v>
      </c>
      <c r="I4134" s="599" t="s">
        <v>1567</v>
      </c>
      <c r="J4134" s="600" t="str">
        <f t="shared" si="131"/>
        <v>DESPESA NÃO ADMITIDA COM RECURSOS DA CLÁUSULA DE P,D&amp;I, CONSIDERANDO O EXECUTOR E A QUALIFICAÇÃO DO PROJETO OU PROGRAMA</v>
      </c>
    </row>
    <row r="4135" spans="1:10" ht="12" customHeight="1" x14ac:dyDescent="0.3">
      <c r="A4135" s="597" t="s">
        <v>2046</v>
      </c>
      <c r="B4135" s="597" t="s">
        <v>2451</v>
      </c>
      <c r="C4135" s="597" t="s">
        <v>2354</v>
      </c>
      <c r="D4135" s="597" t="s">
        <v>2354</v>
      </c>
      <c r="E4135" s="597" t="s">
        <v>2354</v>
      </c>
      <c r="F4135" s="597" t="s">
        <v>1646</v>
      </c>
      <c r="G4135" s="597" t="s">
        <v>2052</v>
      </c>
      <c r="H4135" s="598" t="str">
        <f t="shared" si="130"/>
        <v>CAPACITAÇÃO TÉCNICA DE FORNECEDORES;AFILIADA;;;;CAPACITACAO DE FORNECEDORES;ESTUDOS DE VIABILIDADE TÉCNICA E ECONÔMICA</v>
      </c>
      <c r="I4135" s="599" t="s">
        <v>1567</v>
      </c>
      <c r="J4135" s="600" t="str">
        <f t="shared" si="131"/>
        <v>DESPESA NÃO ADMITIDA COM RECURSOS DA CLÁUSULA DE P,D&amp;I, CONSIDERANDO O EXECUTOR E A QUALIFICAÇÃO DO PROJETO OU PROGRAMA</v>
      </c>
    </row>
    <row r="4136" spans="1:10" ht="12" customHeight="1" x14ac:dyDescent="0.3">
      <c r="A4136" s="597" t="s">
        <v>2046</v>
      </c>
      <c r="B4136" s="597" t="s">
        <v>2451</v>
      </c>
      <c r="C4136" s="597" t="s">
        <v>2354</v>
      </c>
      <c r="D4136" s="597" t="s">
        <v>2354</v>
      </c>
      <c r="E4136" s="597" t="s">
        <v>2354</v>
      </c>
      <c r="F4136" s="597" t="s">
        <v>1646</v>
      </c>
      <c r="G4136" s="597" t="s">
        <v>2051</v>
      </c>
      <c r="H4136" s="598" t="str">
        <f t="shared" si="130"/>
        <v>CAPACITAÇÃO TÉCNICA DE FORNECEDORES;AFILIADA;;;;CAPACITACAO DE FORNECEDORES;SERVIÇOS - CABEÇA DE SÉRIE E LOTE PILOTO</v>
      </c>
      <c r="I4136" s="599" t="s">
        <v>1567</v>
      </c>
      <c r="J4136" s="600" t="str">
        <f t="shared" si="131"/>
        <v>DESPESA NÃO ADMITIDA COM RECURSOS DA CLÁUSULA DE P,D&amp;I, CONSIDERANDO O EXECUTOR E A QUALIFICAÇÃO DO PROJETO OU PROGRAMA</v>
      </c>
    </row>
    <row r="4137" spans="1:10" ht="12" customHeight="1" x14ac:dyDescent="0.3">
      <c r="A4137" s="597" t="s">
        <v>2046</v>
      </c>
      <c r="B4137" s="597" t="s">
        <v>2451</v>
      </c>
      <c r="C4137" s="597" t="s">
        <v>2354</v>
      </c>
      <c r="D4137" s="597" t="s">
        <v>2354</v>
      </c>
      <c r="E4137" s="597" t="s">
        <v>2354</v>
      </c>
      <c r="F4137" s="597" t="s">
        <v>1646</v>
      </c>
      <c r="G4137" s="597" t="s">
        <v>2054</v>
      </c>
      <c r="H4137" s="598" t="str">
        <f t="shared" si="130"/>
        <v>CAPACITAÇÃO TÉCNICA DE FORNECEDORES;AFILIADA;;;;CAPACITACAO DE FORNECEDORES;SERVIÇOS - OPERACIONALIZAÇÃO DE EQUIPAMENTOS</v>
      </c>
      <c r="I4137" s="599" t="s">
        <v>1567</v>
      </c>
      <c r="J4137" s="600" t="str">
        <f t="shared" si="131"/>
        <v>DESPESA NÃO ADMITIDA COM RECURSOS DA CLÁUSULA DE P,D&amp;I, CONSIDERANDO O EXECUTOR E A QUALIFICAÇÃO DO PROJETO OU PROGRAMA</v>
      </c>
    </row>
    <row r="4138" spans="1:10" ht="12" customHeight="1" x14ac:dyDescent="0.3">
      <c r="A4138" s="597" t="s">
        <v>2046</v>
      </c>
      <c r="B4138" s="597" t="s">
        <v>2451</v>
      </c>
      <c r="C4138" s="597" t="s">
        <v>2354</v>
      </c>
      <c r="D4138" s="597" t="s">
        <v>2354</v>
      </c>
      <c r="E4138" s="597" t="s">
        <v>2354</v>
      </c>
      <c r="F4138" s="597" t="s">
        <v>2362</v>
      </c>
      <c r="G4138" s="597" t="s">
        <v>2202</v>
      </c>
      <c r="H4138" s="598" t="str">
        <f t="shared" si="130"/>
        <v>CAPACITAÇÃO TÉCNICA DE FORNECEDORES;AFILIADA;;;;CUSTOS DIRETOS;NA</v>
      </c>
      <c r="I4138" s="599" t="s">
        <v>1567</v>
      </c>
      <c r="J4138" s="600" t="str">
        <f t="shared" si="131"/>
        <v>DESPESA NÃO ADMITIDA COM RECURSOS DA CLÁUSULA DE P,D&amp;I, CONSIDERANDO O EXECUTOR E A QUALIFICAÇÃO DO PROJETO OU PROGRAMA</v>
      </c>
    </row>
    <row r="4139" spans="1:10" ht="12" customHeight="1" x14ac:dyDescent="0.3">
      <c r="A4139" s="597" t="s">
        <v>2046</v>
      </c>
      <c r="B4139" s="597" t="s">
        <v>2451</v>
      </c>
      <c r="C4139" s="597" t="s">
        <v>2354</v>
      </c>
      <c r="D4139" s="597" t="s">
        <v>2354</v>
      </c>
      <c r="E4139" s="597" t="s">
        <v>2354</v>
      </c>
      <c r="F4139" s="597" t="s">
        <v>1643</v>
      </c>
      <c r="G4139" s="597" t="s">
        <v>2202</v>
      </c>
      <c r="H4139" s="598" t="str">
        <f t="shared" si="130"/>
        <v>CAPACITAÇÃO TÉCNICA DE FORNECEDORES;AFILIADA;;;;DIARIAS E AJUDA DE CUSTO;NA</v>
      </c>
      <c r="I4139" s="599" t="s">
        <v>1575</v>
      </c>
      <c r="J4139" s="600" t="str">
        <f t="shared" si="131"/>
        <v/>
      </c>
    </row>
    <row r="4140" spans="1:10" ht="12" customHeight="1" x14ac:dyDescent="0.3">
      <c r="A4140" s="597" t="s">
        <v>2046</v>
      </c>
      <c r="B4140" s="597" t="s">
        <v>2451</v>
      </c>
      <c r="C4140" s="597" t="s">
        <v>2354</v>
      </c>
      <c r="D4140" s="597" t="s">
        <v>2354</v>
      </c>
      <c r="E4140" s="597" t="s">
        <v>2354</v>
      </c>
      <c r="F4140" s="597" t="s">
        <v>1645</v>
      </c>
      <c r="G4140" s="597" t="s">
        <v>2361</v>
      </c>
      <c r="H4140" s="598" t="str">
        <f t="shared" si="130"/>
        <v>CAPACITAÇÃO TÉCNICA DE FORNECEDORES;AFILIADA;;;;EQUIPAMENTO E MATERIAL PERMANENTE;EQUIPAMENTO</v>
      </c>
      <c r="I4140" s="599" t="s">
        <v>1567</v>
      </c>
      <c r="J4140" s="600" t="str">
        <f t="shared" si="131"/>
        <v>DESPESA NÃO ADMITIDA COM RECURSOS DA CLÁUSULA DE P,D&amp;I, CONSIDERANDO O EXECUTOR E A QUALIFICAÇÃO DO PROJETO OU PROGRAMA</v>
      </c>
    </row>
    <row r="4141" spans="1:10" ht="12" customHeight="1" x14ac:dyDescent="0.3">
      <c r="A4141" s="597" t="s">
        <v>2046</v>
      </c>
      <c r="B4141" s="597" t="s">
        <v>2451</v>
      </c>
      <c r="C4141" s="597" t="s">
        <v>2354</v>
      </c>
      <c r="D4141" s="597" t="s">
        <v>2354</v>
      </c>
      <c r="E4141" s="597" t="s">
        <v>2354</v>
      </c>
      <c r="F4141" s="597" t="s">
        <v>1645</v>
      </c>
      <c r="G4141" s="597" t="s">
        <v>1248</v>
      </c>
      <c r="H4141" s="598" t="str">
        <f t="shared" si="130"/>
        <v>CAPACITAÇÃO TÉCNICA DE FORNECEDORES;AFILIADA;;;;EQUIPAMENTO E MATERIAL PERMANENTE;MATERIAL PERMANENTE</v>
      </c>
      <c r="I4141" s="599" t="s">
        <v>1567</v>
      </c>
      <c r="J4141" s="600" t="str">
        <f t="shared" si="131"/>
        <v>DESPESA NÃO ADMITIDA COM RECURSOS DA CLÁUSULA DE P,D&amp;I, CONSIDERANDO O EXECUTOR E A QUALIFICAÇÃO DO PROJETO OU PROGRAMA</v>
      </c>
    </row>
    <row r="4142" spans="1:10" ht="12" customHeight="1" x14ac:dyDescent="0.3">
      <c r="A4142" s="597" t="s">
        <v>2046</v>
      </c>
      <c r="B4142" s="597" t="s">
        <v>2451</v>
      </c>
      <c r="C4142" s="597" t="s">
        <v>2354</v>
      </c>
      <c r="D4142" s="597" t="s">
        <v>2354</v>
      </c>
      <c r="E4142" s="597" t="s">
        <v>2354</v>
      </c>
      <c r="F4142" s="597" t="s">
        <v>448</v>
      </c>
      <c r="G4142" s="597" t="s">
        <v>2062</v>
      </c>
      <c r="H4142" s="598" t="str">
        <f t="shared" ref="H4142:H4204" si="132">CONCATENATE(A4142,$H$2,B4142,$H$2,C4142,$H$2,D4142,$H$2,E4142,$H$2,F4142,$H$2,G4142)</f>
        <v>CAPACITAÇÃO TÉCNICA DE FORNECEDORES;AFILIADA;;;;EQUIPE;BOLSA - ALUNO DE GRADUAÇÃO OU PÓS-GRADUAÇÃO</v>
      </c>
      <c r="I4142" s="599" t="s">
        <v>1567</v>
      </c>
      <c r="J4142" s="600" t="str">
        <f t="shared" ref="J4142:J4204" si="133">IF(I4142="N",J$3,"")</f>
        <v>DESPESA NÃO ADMITIDA COM RECURSOS DA CLÁUSULA DE P,D&amp;I, CONSIDERANDO O EXECUTOR E A QUALIFICAÇÃO DO PROJETO OU PROGRAMA</v>
      </c>
    </row>
    <row r="4143" spans="1:10" ht="12" customHeight="1" x14ac:dyDescent="0.3">
      <c r="A4143" s="597" t="s">
        <v>2046</v>
      </c>
      <c r="B4143" s="597" t="s">
        <v>2451</v>
      </c>
      <c r="C4143" s="597" t="s">
        <v>2354</v>
      </c>
      <c r="D4143" s="597" t="s">
        <v>2354</v>
      </c>
      <c r="E4143" s="597" t="s">
        <v>2354</v>
      </c>
      <c r="F4143" s="597" t="s">
        <v>448</v>
      </c>
      <c r="G4143" s="597" t="s">
        <v>2061</v>
      </c>
      <c r="H4143" s="598" t="str">
        <f t="shared" si="132"/>
        <v>CAPACITAÇÃO TÉCNICA DE FORNECEDORES;AFILIADA;;;;EQUIPE;BOLSA - DOCENTE OU PESQUISADOR DA INSTITUIÇÃO</v>
      </c>
      <c r="I4143" s="599" t="s">
        <v>1567</v>
      </c>
      <c r="J4143" s="600" t="str">
        <f t="shared" si="133"/>
        <v>DESPESA NÃO ADMITIDA COM RECURSOS DA CLÁUSULA DE P,D&amp;I, CONSIDERANDO O EXECUTOR E A QUALIFICAÇÃO DO PROJETO OU PROGRAMA</v>
      </c>
    </row>
    <row r="4144" spans="1:10" ht="12" customHeight="1" x14ac:dyDescent="0.3">
      <c r="A4144" s="597" t="s">
        <v>2046</v>
      </c>
      <c r="B4144" s="597" t="s">
        <v>2451</v>
      </c>
      <c r="C4144" s="597" t="s">
        <v>2354</v>
      </c>
      <c r="D4144" s="597" t="s">
        <v>2354</v>
      </c>
      <c r="E4144" s="597" t="s">
        <v>2354</v>
      </c>
      <c r="F4144" s="597" t="s">
        <v>448</v>
      </c>
      <c r="G4144" s="597" t="s">
        <v>2063</v>
      </c>
      <c r="H4144" s="598" t="str">
        <f t="shared" si="132"/>
        <v>CAPACITAÇÃO TÉCNICA DE FORNECEDORES;AFILIADA;;;;EQUIPE;BOLSA - PESQUISADOR VISITANTE</v>
      </c>
      <c r="I4144" s="599" t="s">
        <v>1567</v>
      </c>
      <c r="J4144" s="600" t="str">
        <f t="shared" si="133"/>
        <v>DESPESA NÃO ADMITIDA COM RECURSOS DA CLÁUSULA DE P,D&amp;I, CONSIDERANDO O EXECUTOR E A QUALIFICAÇÃO DO PROJETO OU PROGRAMA</v>
      </c>
    </row>
    <row r="4145" spans="1:10" ht="12" customHeight="1" x14ac:dyDescent="0.3">
      <c r="A4145" s="597" t="s">
        <v>2046</v>
      </c>
      <c r="B4145" s="597" t="s">
        <v>2451</v>
      </c>
      <c r="C4145" s="597" t="s">
        <v>2354</v>
      </c>
      <c r="D4145" s="597" t="s">
        <v>2354</v>
      </c>
      <c r="E4145" s="597" t="s">
        <v>2354</v>
      </c>
      <c r="F4145" s="597" t="s">
        <v>448</v>
      </c>
      <c r="G4145" s="597" t="s">
        <v>1641</v>
      </c>
      <c r="H4145" s="598" t="str">
        <f t="shared" si="132"/>
        <v>CAPACITAÇÃO TÉCNICA DE FORNECEDORES;AFILIADA;;;;EQUIPE;REMUNERAÇÃO DIRETA</v>
      </c>
      <c r="I4145" s="599" t="s">
        <v>1575</v>
      </c>
      <c r="J4145" s="600" t="str">
        <f t="shared" si="133"/>
        <v/>
      </c>
    </row>
    <row r="4146" spans="1:10" ht="12" customHeight="1" x14ac:dyDescent="0.3">
      <c r="A4146" s="597" t="s">
        <v>2046</v>
      </c>
      <c r="B4146" s="597" t="s">
        <v>2451</v>
      </c>
      <c r="C4146" s="597" t="s">
        <v>2354</v>
      </c>
      <c r="D4146" s="597" t="s">
        <v>2354</v>
      </c>
      <c r="E4146" s="597" t="s">
        <v>2354</v>
      </c>
      <c r="F4146" s="597" t="s">
        <v>1642</v>
      </c>
      <c r="G4146" s="597" t="s">
        <v>2202</v>
      </c>
      <c r="H4146" s="598" t="str">
        <f t="shared" si="132"/>
        <v>CAPACITAÇÃO TÉCNICA DE FORNECEDORES;AFILIADA;;;;MATERIAL DE CONSUMO;NA</v>
      </c>
      <c r="I4146" s="599" t="s">
        <v>1567</v>
      </c>
      <c r="J4146" s="600" t="str">
        <f t="shared" si="133"/>
        <v>DESPESA NÃO ADMITIDA COM RECURSOS DA CLÁUSULA DE P,D&amp;I, CONSIDERANDO O EXECUTOR E A QUALIFICAÇÃO DO PROJETO OU PROGRAMA</v>
      </c>
    </row>
    <row r="4147" spans="1:10" ht="12" customHeight="1" x14ac:dyDescent="0.3">
      <c r="A4147" s="597" t="s">
        <v>2046</v>
      </c>
      <c r="B4147" s="597" t="s">
        <v>2451</v>
      </c>
      <c r="C4147" s="597" t="s">
        <v>2354</v>
      </c>
      <c r="D4147" s="597" t="s">
        <v>2354</v>
      </c>
      <c r="E4147" s="597" t="s">
        <v>2354</v>
      </c>
      <c r="F4147" s="597" t="s">
        <v>1644</v>
      </c>
      <c r="G4147" s="597" t="s">
        <v>2066</v>
      </c>
      <c r="H4147" s="598" t="str">
        <f t="shared" si="132"/>
        <v>CAPACITAÇÃO TÉCNICA DE FORNECEDORES;AFILIADA;;;;OBRAS E INSTALACOES;AMPLIAÇÃO DE ÁREA DE EDIFICAÇÃO</v>
      </c>
      <c r="I4147" s="599" t="s">
        <v>1567</v>
      </c>
      <c r="J4147" s="600" t="str">
        <f t="shared" si="133"/>
        <v>DESPESA NÃO ADMITIDA COM RECURSOS DA CLÁUSULA DE P,D&amp;I, CONSIDERANDO O EXECUTOR E A QUALIFICAÇÃO DO PROJETO OU PROGRAMA</v>
      </c>
    </row>
    <row r="4148" spans="1:10" ht="12" customHeight="1" x14ac:dyDescent="0.3">
      <c r="A4148" s="597" t="s">
        <v>2046</v>
      </c>
      <c r="B4148" s="597" t="s">
        <v>2451</v>
      </c>
      <c r="C4148" s="597" t="s">
        <v>2354</v>
      </c>
      <c r="D4148" s="597" t="s">
        <v>2354</v>
      </c>
      <c r="E4148" s="597" t="s">
        <v>2354</v>
      </c>
      <c r="F4148" s="597" t="s">
        <v>1644</v>
      </c>
      <c r="G4148" s="597" t="s">
        <v>258</v>
      </c>
      <c r="H4148" s="598" t="str">
        <f t="shared" si="132"/>
        <v>CAPACITAÇÃO TÉCNICA DE FORNECEDORES;AFILIADA;;;;OBRAS E INSTALACOES;CONSTRUÇÃO DE NOVA EDIFICAÇÃO</v>
      </c>
      <c r="I4148" s="599" t="s">
        <v>1567</v>
      </c>
      <c r="J4148" s="600" t="str">
        <f t="shared" si="133"/>
        <v>DESPESA NÃO ADMITIDA COM RECURSOS DA CLÁUSULA DE P,D&amp;I, CONSIDERANDO O EXECUTOR E A QUALIFICAÇÃO DO PROJETO OU PROGRAMA</v>
      </c>
    </row>
    <row r="4149" spans="1:10" ht="12" customHeight="1" x14ac:dyDescent="0.3">
      <c r="A4149" s="597" t="s">
        <v>2046</v>
      </c>
      <c r="B4149" s="597" t="s">
        <v>2451</v>
      </c>
      <c r="C4149" s="597" t="s">
        <v>2354</v>
      </c>
      <c r="D4149" s="597" t="s">
        <v>2354</v>
      </c>
      <c r="E4149" s="597" t="s">
        <v>2354</v>
      </c>
      <c r="F4149" s="597" t="s">
        <v>1644</v>
      </c>
      <c r="G4149" s="597" t="s">
        <v>2067</v>
      </c>
      <c r="H4149" s="598" t="str">
        <f t="shared" si="132"/>
        <v>CAPACITAÇÃO TÉCNICA DE FORNECEDORES;AFILIADA;;;;OBRAS E INSTALACOES;PROJETO EXECUTIVO E ESTUDOS TÉCNICOS</v>
      </c>
      <c r="I4149" s="599" t="s">
        <v>1567</v>
      </c>
      <c r="J4149" s="600" t="str">
        <f t="shared" si="133"/>
        <v>DESPESA NÃO ADMITIDA COM RECURSOS DA CLÁUSULA DE P,D&amp;I, CONSIDERANDO O EXECUTOR E A QUALIFICAÇÃO DO PROJETO OU PROGRAMA</v>
      </c>
    </row>
    <row r="4150" spans="1:10" ht="12" customHeight="1" x14ac:dyDescent="0.3">
      <c r="A4150" s="597" t="s">
        <v>2046</v>
      </c>
      <c r="B4150" s="597" t="s">
        <v>2451</v>
      </c>
      <c r="C4150" s="597" t="s">
        <v>2354</v>
      </c>
      <c r="D4150" s="597" t="s">
        <v>2354</v>
      </c>
      <c r="E4150" s="597" t="s">
        <v>2354</v>
      </c>
      <c r="F4150" s="597" t="s">
        <v>1644</v>
      </c>
      <c r="G4150" s="597" t="s">
        <v>219</v>
      </c>
      <c r="H4150" s="598" t="str">
        <f t="shared" si="132"/>
        <v>CAPACITAÇÃO TÉCNICA DE FORNECEDORES;AFILIADA;;;;OBRAS E INSTALACOES;REFORMA DE EDIFICAÇÃO</v>
      </c>
      <c r="I4150" s="599" t="s">
        <v>1567</v>
      </c>
      <c r="J4150" s="600" t="str">
        <f t="shared" si="133"/>
        <v>DESPESA NÃO ADMITIDA COM RECURSOS DA CLÁUSULA DE P,D&amp;I, CONSIDERANDO O EXECUTOR E A QUALIFICAÇÃO DO PROJETO OU PROGRAMA</v>
      </c>
    </row>
    <row r="4151" spans="1:10" ht="12" customHeight="1" x14ac:dyDescent="0.3">
      <c r="A4151" s="597" t="s">
        <v>2046</v>
      </c>
      <c r="B4151" s="597" t="s">
        <v>2451</v>
      </c>
      <c r="C4151" s="597" t="s">
        <v>2354</v>
      </c>
      <c r="D4151" s="597" t="s">
        <v>2354</v>
      </c>
      <c r="E4151" s="597" t="s">
        <v>2354</v>
      </c>
      <c r="F4151" s="597" t="s">
        <v>1644</v>
      </c>
      <c r="G4151" s="597" t="s">
        <v>2065</v>
      </c>
      <c r="H4151" s="598" t="str">
        <f t="shared" si="132"/>
        <v>CAPACITAÇÃO TÉCNICA DE FORNECEDORES;AFILIADA;;;;OBRAS E INSTALACOES;SERVIÇO TÉCNICO DE APOIO - INFRAESTRUTURA</v>
      </c>
      <c r="I4151" s="599" t="s">
        <v>1567</v>
      </c>
      <c r="J4151" s="600" t="str">
        <f t="shared" si="133"/>
        <v>DESPESA NÃO ADMITIDA COM RECURSOS DA CLÁUSULA DE P,D&amp;I, CONSIDERANDO O EXECUTOR E A QUALIFICAÇÃO DO PROJETO OU PROGRAMA</v>
      </c>
    </row>
    <row r="4152" spans="1:10" ht="12" customHeight="1" x14ac:dyDescent="0.3">
      <c r="A4152" s="597" t="s">
        <v>2046</v>
      </c>
      <c r="B4152" s="597" t="s">
        <v>2451</v>
      </c>
      <c r="C4152" s="597" t="s">
        <v>2354</v>
      </c>
      <c r="D4152" s="597" t="s">
        <v>2354</v>
      </c>
      <c r="E4152" s="597" t="s">
        <v>2354</v>
      </c>
      <c r="F4152" s="597" t="s">
        <v>10</v>
      </c>
      <c r="G4152" s="597" t="s">
        <v>1649</v>
      </c>
      <c r="H4152" s="598" t="str">
        <f t="shared" si="132"/>
        <v>CAPACITAÇÃO TÉCNICA DE FORNECEDORES;AFILIADA;;;;OUTRAS DESPESAS;DESPESA DE IMPORTACAO</v>
      </c>
      <c r="I4152" s="599" t="s">
        <v>1567</v>
      </c>
      <c r="J4152" s="600" t="str">
        <f t="shared" si="133"/>
        <v>DESPESA NÃO ADMITIDA COM RECURSOS DA CLÁUSULA DE P,D&amp;I, CONSIDERANDO O EXECUTOR E A QUALIFICAÇÃO DO PROJETO OU PROGRAMA</v>
      </c>
    </row>
    <row r="4153" spans="1:10" ht="12" customHeight="1" x14ac:dyDescent="0.3">
      <c r="A4153" s="597" t="s">
        <v>2046</v>
      </c>
      <c r="B4153" s="597" t="s">
        <v>2451</v>
      </c>
      <c r="C4153" s="597" t="s">
        <v>2354</v>
      </c>
      <c r="D4153" s="597" t="s">
        <v>2354</v>
      </c>
      <c r="E4153" s="597" t="s">
        <v>2354</v>
      </c>
      <c r="F4153" s="597" t="s">
        <v>10</v>
      </c>
      <c r="G4153" s="597" t="s">
        <v>1650</v>
      </c>
      <c r="H4153" s="598" t="str">
        <f t="shared" si="132"/>
        <v>CAPACITAÇÃO TÉCNICA DE FORNECEDORES;AFILIADA;;;;OUTRAS DESPESAS;DESPESA OPERACIONAL E ADMINISTRATIVA</v>
      </c>
      <c r="I4153" s="599" t="s">
        <v>1567</v>
      </c>
      <c r="J4153" s="600" t="str">
        <f t="shared" si="133"/>
        <v>DESPESA NÃO ADMITIDA COM RECURSOS DA CLÁUSULA DE P,D&amp;I, CONSIDERANDO O EXECUTOR E A QUALIFICAÇÃO DO PROJETO OU PROGRAMA</v>
      </c>
    </row>
    <row r="4154" spans="1:10" ht="12" customHeight="1" x14ac:dyDescent="0.3">
      <c r="A4154" s="597" t="s">
        <v>2046</v>
      </c>
      <c r="B4154" s="597" t="s">
        <v>2451</v>
      </c>
      <c r="C4154" s="597" t="s">
        <v>2354</v>
      </c>
      <c r="D4154" s="597" t="s">
        <v>2354</v>
      </c>
      <c r="E4154" s="597" t="s">
        <v>2354</v>
      </c>
      <c r="F4154" s="597" t="s">
        <v>10</v>
      </c>
      <c r="G4154" s="597" t="s">
        <v>277</v>
      </c>
      <c r="H4154" s="598" t="str">
        <f t="shared" si="132"/>
        <v>CAPACITAÇÃO TÉCNICA DE FORNECEDORES;AFILIADA;;;;OUTRAS DESPESAS;RESSARCIMENTO DE CUSTOS INDIRETOS</v>
      </c>
      <c r="I4154" s="599" t="s">
        <v>1567</v>
      </c>
      <c r="J4154" s="600" t="str">
        <f t="shared" si="133"/>
        <v>DESPESA NÃO ADMITIDA COM RECURSOS DA CLÁUSULA DE P,D&amp;I, CONSIDERANDO O EXECUTOR E A QUALIFICAÇÃO DO PROJETO OU PROGRAMA</v>
      </c>
    </row>
    <row r="4155" spans="1:10" ht="12" customHeight="1" x14ac:dyDescent="0.3">
      <c r="A4155" s="597" t="s">
        <v>2046</v>
      </c>
      <c r="B4155" s="597" t="s">
        <v>2451</v>
      </c>
      <c r="C4155" s="597" t="s">
        <v>2354</v>
      </c>
      <c r="D4155" s="597" t="s">
        <v>2354</v>
      </c>
      <c r="E4155" s="597" t="s">
        <v>2354</v>
      </c>
      <c r="F4155" s="597" t="s">
        <v>317</v>
      </c>
      <c r="G4155" s="597" t="s">
        <v>2060</v>
      </c>
      <c r="H4155" s="598" t="str">
        <f t="shared" si="132"/>
        <v>CAPACITAÇÃO TÉCNICA DE FORNECEDORES;AFILIADA;;;;OUTROS BENS E DIREITOS;DADO GEOLÓGICO, GEOQUÍMICO OU GEOFÍSICO PÚBLICO</v>
      </c>
      <c r="I4155" s="599" t="s">
        <v>1567</v>
      </c>
      <c r="J4155" s="600" t="str">
        <f t="shared" si="133"/>
        <v>DESPESA NÃO ADMITIDA COM RECURSOS DA CLÁUSULA DE P,D&amp;I, CONSIDERANDO O EXECUTOR E A QUALIFICAÇÃO DO PROJETO OU PROGRAMA</v>
      </c>
    </row>
    <row r="4156" spans="1:10" ht="12" customHeight="1" x14ac:dyDescent="0.3">
      <c r="A4156" s="597" t="s">
        <v>2046</v>
      </c>
      <c r="B4156" s="597" t="s">
        <v>2451</v>
      </c>
      <c r="C4156" s="597" t="s">
        <v>2354</v>
      </c>
      <c r="D4156" s="597" t="s">
        <v>2354</v>
      </c>
      <c r="E4156" s="597" t="s">
        <v>2354</v>
      </c>
      <c r="F4156" s="597" t="s">
        <v>317</v>
      </c>
      <c r="G4156" s="597" t="s">
        <v>220</v>
      </c>
      <c r="H4156" s="598" t="str">
        <f t="shared" si="132"/>
        <v>CAPACITAÇÃO TÉCNICA DE FORNECEDORES;AFILIADA;;;;OUTROS BENS E DIREITOS;DADO NÃO REGULADO PELA ANP</v>
      </c>
      <c r="I4156" s="599" t="s">
        <v>1567</v>
      </c>
      <c r="J4156" s="600" t="str">
        <f t="shared" si="133"/>
        <v>DESPESA NÃO ADMITIDA COM RECURSOS DA CLÁUSULA DE P,D&amp;I, CONSIDERANDO O EXECUTOR E A QUALIFICAÇÃO DO PROJETO OU PROGRAMA</v>
      </c>
    </row>
    <row r="4157" spans="1:10" ht="12" customHeight="1" x14ac:dyDescent="0.3">
      <c r="A4157" s="597" t="s">
        <v>2046</v>
      </c>
      <c r="B4157" s="597" t="s">
        <v>2451</v>
      </c>
      <c r="C4157" s="597" t="s">
        <v>2354</v>
      </c>
      <c r="D4157" s="597" t="s">
        <v>2354</v>
      </c>
      <c r="E4157" s="597" t="s">
        <v>2354</v>
      </c>
      <c r="F4157" s="597" t="s">
        <v>317</v>
      </c>
      <c r="G4157" s="597" t="s">
        <v>215</v>
      </c>
      <c r="H4157" s="598" t="str">
        <f t="shared" si="132"/>
        <v>CAPACITAÇÃO TÉCNICA DE FORNECEDORES;AFILIADA;;;;OUTROS BENS E DIREITOS;MATERIAL BIBLIOGRÁFICO</v>
      </c>
      <c r="I4157" s="599" t="s">
        <v>1567</v>
      </c>
      <c r="J4157" s="600" t="str">
        <f t="shared" si="133"/>
        <v>DESPESA NÃO ADMITIDA COM RECURSOS DA CLÁUSULA DE P,D&amp;I, CONSIDERANDO O EXECUTOR E A QUALIFICAÇÃO DO PROJETO OU PROGRAMA</v>
      </c>
    </row>
    <row r="4158" spans="1:10" ht="12" customHeight="1" x14ac:dyDescent="0.3">
      <c r="A4158" s="597" t="s">
        <v>2046</v>
      </c>
      <c r="B4158" s="597" t="s">
        <v>2451</v>
      </c>
      <c r="C4158" s="597" t="s">
        <v>2354</v>
      </c>
      <c r="D4158" s="597" t="s">
        <v>2354</v>
      </c>
      <c r="E4158" s="597" t="s">
        <v>2354</v>
      </c>
      <c r="F4158" s="597" t="s">
        <v>317</v>
      </c>
      <c r="G4158" s="597" t="s">
        <v>2068</v>
      </c>
      <c r="H4158" s="598" t="str">
        <f t="shared" si="132"/>
        <v>CAPACITAÇÃO TÉCNICA DE FORNECEDORES;AFILIADA;;;;OUTROS BENS E DIREITOS;OUTRO (ESPECIFIQUE)</v>
      </c>
      <c r="I4158" s="599" t="s">
        <v>1567</v>
      </c>
      <c r="J4158" s="600" t="str">
        <f t="shared" si="133"/>
        <v>DESPESA NÃO ADMITIDA COM RECURSOS DA CLÁUSULA DE P,D&amp;I, CONSIDERANDO O EXECUTOR E A QUALIFICAÇÃO DO PROJETO OU PROGRAMA</v>
      </c>
    </row>
    <row r="4159" spans="1:10" ht="12" customHeight="1" x14ac:dyDescent="0.3">
      <c r="A4159" s="597" t="s">
        <v>2046</v>
      </c>
      <c r="B4159" s="597" t="s">
        <v>2451</v>
      </c>
      <c r="C4159" s="597" t="s">
        <v>2354</v>
      </c>
      <c r="D4159" s="597" t="s">
        <v>2354</v>
      </c>
      <c r="E4159" s="597" t="s">
        <v>2354</v>
      </c>
      <c r="F4159" s="597" t="s">
        <v>317</v>
      </c>
      <c r="G4159" s="597" t="s">
        <v>321</v>
      </c>
      <c r="H4159" s="598" t="str">
        <f t="shared" si="132"/>
        <v>CAPACITAÇÃO TÉCNICA DE FORNECEDORES;AFILIADA;;;;OUTROS BENS E DIREITOS;SOFTWARE</v>
      </c>
      <c r="I4159" s="599" t="s">
        <v>1567</v>
      </c>
      <c r="J4159" s="600" t="str">
        <f t="shared" si="133"/>
        <v>DESPESA NÃO ADMITIDA COM RECURSOS DA CLÁUSULA DE P,D&amp;I, CONSIDERANDO O EXECUTOR E A QUALIFICAÇÃO DO PROJETO OU PROGRAMA</v>
      </c>
    </row>
    <row r="4160" spans="1:10" ht="12" customHeight="1" x14ac:dyDescent="0.3">
      <c r="A4160" s="597" t="s">
        <v>2046</v>
      </c>
      <c r="B4160" s="597" t="s">
        <v>2451</v>
      </c>
      <c r="C4160" s="597" t="s">
        <v>2354</v>
      </c>
      <c r="D4160" s="597" t="s">
        <v>2354</v>
      </c>
      <c r="E4160" s="597" t="s">
        <v>2354</v>
      </c>
      <c r="F4160" s="597" t="s">
        <v>409</v>
      </c>
      <c r="G4160" s="597" t="s">
        <v>2202</v>
      </c>
      <c r="H4160" s="598" t="str">
        <f t="shared" si="132"/>
        <v>CAPACITAÇÃO TÉCNICA DE FORNECEDORES;AFILIADA;;;;PASSAGENS;NA</v>
      </c>
      <c r="I4160" s="599" t="s">
        <v>1575</v>
      </c>
      <c r="J4160" s="600" t="str">
        <f t="shared" si="133"/>
        <v/>
      </c>
    </row>
    <row r="4161" spans="1:10" ht="12" customHeight="1" x14ac:dyDescent="0.3">
      <c r="A4161" s="597" t="s">
        <v>2046</v>
      </c>
      <c r="B4161" s="597" t="s">
        <v>2451</v>
      </c>
      <c r="C4161" s="597" t="s">
        <v>2354</v>
      </c>
      <c r="D4161" s="597" t="s">
        <v>2354</v>
      </c>
      <c r="E4161" s="597" t="s">
        <v>2354</v>
      </c>
      <c r="F4161" s="597" t="s">
        <v>1705</v>
      </c>
      <c r="G4161" s="597" t="s">
        <v>2058</v>
      </c>
      <c r="H4161" s="598" t="str">
        <f t="shared" si="132"/>
        <v>CAPACITAÇÃO TÉCNICA DE FORNECEDORES;AFILIADA;;;;PROTOTIPO;MATERIAL OU COMPONENTE - PROTÓTIPO OU UNIDADE PILOTO</v>
      </c>
      <c r="I4161" s="599" t="s">
        <v>1567</v>
      </c>
      <c r="J4161" s="600" t="str">
        <f t="shared" si="133"/>
        <v>DESPESA NÃO ADMITIDA COM RECURSOS DA CLÁUSULA DE P,D&amp;I, CONSIDERANDO O EXECUTOR E A QUALIFICAÇÃO DO PROJETO OU PROGRAMA</v>
      </c>
    </row>
    <row r="4162" spans="1:10" ht="12" customHeight="1" x14ac:dyDescent="0.3">
      <c r="A4162" s="597" t="s">
        <v>2046</v>
      </c>
      <c r="B4162" s="597" t="s">
        <v>2451</v>
      </c>
      <c r="C4162" s="597" t="s">
        <v>2354</v>
      </c>
      <c r="D4162" s="597" t="s">
        <v>2354</v>
      </c>
      <c r="E4162" s="597" t="s">
        <v>2354</v>
      </c>
      <c r="F4162" s="597" t="s">
        <v>1705</v>
      </c>
      <c r="G4162" s="597" t="s">
        <v>2059</v>
      </c>
      <c r="H4162" s="598" t="str">
        <f t="shared" si="132"/>
        <v>CAPACITAÇÃO TÉCNICA DE FORNECEDORES;AFILIADA;;;;PROTOTIPO;SERVIÇO DE TERCEIRO - PROTÓTIPO OU UNIDADE PILOTO</v>
      </c>
      <c r="I4162" s="599" t="s">
        <v>1567</v>
      </c>
      <c r="J4162" s="600" t="str">
        <f t="shared" si="133"/>
        <v>DESPESA NÃO ADMITIDA COM RECURSOS DA CLÁUSULA DE P,D&amp;I, CONSIDERANDO O EXECUTOR E A QUALIFICAÇÃO DO PROJETO OU PROGRAMA</v>
      </c>
    </row>
    <row r="4163" spans="1:10" ht="12" customHeight="1" x14ac:dyDescent="0.3">
      <c r="A4163" s="597" t="s">
        <v>2046</v>
      </c>
      <c r="B4163" s="597" t="s">
        <v>2451</v>
      </c>
      <c r="C4163" s="597" t="s">
        <v>2354</v>
      </c>
      <c r="D4163" s="597" t="s">
        <v>2354</v>
      </c>
      <c r="E4163" s="597" t="s">
        <v>2354</v>
      </c>
      <c r="F4163" s="597" t="s">
        <v>303</v>
      </c>
      <c r="G4163" s="597" t="s">
        <v>1647</v>
      </c>
      <c r="H4163" s="598" t="str">
        <f t="shared" si="132"/>
        <v>CAPACITAÇÃO TÉCNICA DE FORNECEDORES;AFILIADA;;;;RECURSOS HUMANOS;BOLSA</v>
      </c>
      <c r="I4163" s="599" t="s">
        <v>1567</v>
      </c>
      <c r="J4163" s="600" t="str">
        <f t="shared" si="133"/>
        <v>DESPESA NÃO ADMITIDA COM RECURSOS DA CLÁUSULA DE P,D&amp;I, CONSIDERANDO O EXECUTOR E A QUALIFICAÇÃO DO PROJETO OU PROGRAMA</v>
      </c>
    </row>
    <row r="4164" spans="1:10" ht="12" customHeight="1" x14ac:dyDescent="0.3">
      <c r="A4164" s="597" t="s">
        <v>2046</v>
      </c>
      <c r="B4164" s="597" t="s">
        <v>2451</v>
      </c>
      <c r="C4164" s="597" t="s">
        <v>2354</v>
      </c>
      <c r="D4164" s="597" t="s">
        <v>2354</v>
      </c>
      <c r="E4164" s="597" t="s">
        <v>2354</v>
      </c>
      <c r="F4164" s="597" t="s">
        <v>303</v>
      </c>
      <c r="G4164" s="597" t="s">
        <v>270</v>
      </c>
      <c r="H4164" s="598" t="str">
        <f t="shared" si="132"/>
        <v>CAPACITAÇÃO TÉCNICA DE FORNECEDORES;AFILIADA;;;;RECURSOS HUMANOS;TAXA DE BANCADA</v>
      </c>
      <c r="I4164" s="599" t="s">
        <v>1567</v>
      </c>
      <c r="J4164" s="600" t="str">
        <f t="shared" si="133"/>
        <v>DESPESA NÃO ADMITIDA COM RECURSOS DA CLÁUSULA DE P,D&amp;I, CONSIDERANDO O EXECUTOR E A QUALIFICAÇÃO DO PROJETO OU PROGRAMA</v>
      </c>
    </row>
    <row r="4165" spans="1:10" ht="12" customHeight="1" x14ac:dyDescent="0.3">
      <c r="A4165" s="597" t="s">
        <v>2046</v>
      </c>
      <c r="B4165" s="597" t="s">
        <v>2451</v>
      </c>
      <c r="C4165" s="597" t="s">
        <v>2354</v>
      </c>
      <c r="D4165" s="597" t="s">
        <v>2354</v>
      </c>
      <c r="E4165" s="597" t="s">
        <v>2354</v>
      </c>
      <c r="F4165" s="597" t="s">
        <v>2357</v>
      </c>
      <c r="G4165" s="597" t="s">
        <v>232</v>
      </c>
      <c r="H4165" s="598" t="str">
        <f t="shared" si="132"/>
        <v>CAPACITAÇÃO TÉCNICA DE FORNECEDORES;AFILIADA;;;;SERVICOS;OUTRO SERVIÇO DE APOIO</v>
      </c>
      <c r="I4165" s="599" t="s">
        <v>1567</v>
      </c>
      <c r="J4165" s="600" t="str">
        <f t="shared" si="133"/>
        <v>DESPESA NÃO ADMITIDA COM RECURSOS DA CLÁUSULA DE P,D&amp;I, CONSIDERANDO O EXECUTOR E A QUALIFICAÇÃO DO PROJETO OU PROGRAMA</v>
      </c>
    </row>
    <row r="4166" spans="1:10" ht="12" customHeight="1" x14ac:dyDescent="0.3">
      <c r="A4166" s="597" t="s">
        <v>2046</v>
      </c>
      <c r="B4166" s="597" t="s">
        <v>2451</v>
      </c>
      <c r="C4166" s="597" t="s">
        <v>2354</v>
      </c>
      <c r="D4166" s="597" t="s">
        <v>2354</v>
      </c>
      <c r="E4166" s="597" t="s">
        <v>2354</v>
      </c>
      <c r="F4166" s="597" t="s">
        <v>2357</v>
      </c>
      <c r="G4166" s="597" t="s">
        <v>221</v>
      </c>
      <c r="H4166" s="598" t="str">
        <f t="shared" si="132"/>
        <v>CAPACITAÇÃO TÉCNICA DE FORNECEDORES;AFILIADA;;;;SERVICOS;PERFURAÇÃO DE POÇO ESTRATIGRÁFICO</v>
      </c>
      <c r="I4166" s="599" t="s">
        <v>1567</v>
      </c>
      <c r="J4166" s="600" t="str">
        <f t="shared" si="133"/>
        <v>DESPESA NÃO ADMITIDA COM RECURSOS DA CLÁUSULA DE P,D&amp;I, CONSIDERANDO O EXECUTOR E A QUALIFICAÇÃO DO PROJETO OU PROGRAMA</v>
      </c>
    </row>
    <row r="4167" spans="1:10" ht="12" customHeight="1" x14ac:dyDescent="0.3">
      <c r="A4167" s="597" t="s">
        <v>2046</v>
      </c>
      <c r="B4167" s="597" t="s">
        <v>2451</v>
      </c>
      <c r="C4167" s="597" t="s">
        <v>2354</v>
      </c>
      <c r="D4167" s="597" t="s">
        <v>2354</v>
      </c>
      <c r="E4167" s="597" t="s">
        <v>2354</v>
      </c>
      <c r="F4167" s="597" t="s">
        <v>2357</v>
      </c>
      <c r="G4167" s="597" t="s">
        <v>2055</v>
      </c>
      <c r="H4167" s="598" t="str">
        <f t="shared" si="132"/>
        <v>CAPACITAÇÃO TÉCNICA DE FORNECEDORES;AFILIADA;;;;SERVICOS;SERVIÇO DE APOIO PARA AQUISIÇÃO DE DADOS</v>
      </c>
      <c r="I4167" s="599" t="s">
        <v>1567</v>
      </c>
      <c r="J4167" s="600" t="str">
        <f t="shared" si="133"/>
        <v>DESPESA NÃO ADMITIDA COM RECURSOS DA CLÁUSULA DE P,D&amp;I, CONSIDERANDO O EXECUTOR E A QUALIFICAÇÃO DO PROJETO OU PROGRAMA</v>
      </c>
    </row>
    <row r="4168" spans="1:10" ht="12" customHeight="1" x14ac:dyDescent="0.3">
      <c r="A4168" s="597" t="s">
        <v>2046</v>
      </c>
      <c r="B4168" s="597" t="s">
        <v>2451</v>
      </c>
      <c r="C4168" s="597" t="s">
        <v>2354</v>
      </c>
      <c r="D4168" s="597" t="s">
        <v>2354</v>
      </c>
      <c r="E4168" s="597" t="s">
        <v>2354</v>
      </c>
      <c r="F4168" s="597" t="s">
        <v>2357</v>
      </c>
      <c r="G4168" s="597" t="s">
        <v>230</v>
      </c>
      <c r="H4168" s="598" t="str">
        <f t="shared" si="132"/>
        <v>CAPACITAÇÃO TÉCNICA DE FORNECEDORES;AFILIADA;;;;SERVICOS;SERVIÇO DE EDITORAÇÃO E IMPRESSÃO</v>
      </c>
      <c r="I4168" s="599" t="s">
        <v>1567</v>
      </c>
      <c r="J4168" s="600" t="str">
        <f t="shared" si="133"/>
        <v>DESPESA NÃO ADMITIDA COM RECURSOS DA CLÁUSULA DE P,D&amp;I, CONSIDERANDO O EXECUTOR E A QUALIFICAÇÃO DO PROJETO OU PROGRAMA</v>
      </c>
    </row>
    <row r="4169" spans="1:10" ht="12" customHeight="1" x14ac:dyDescent="0.3">
      <c r="A4169" s="597" t="s">
        <v>2046</v>
      </c>
      <c r="B4169" s="597" t="s">
        <v>2451</v>
      </c>
      <c r="C4169" s="597" t="s">
        <v>2354</v>
      </c>
      <c r="D4169" s="597" t="s">
        <v>2354</v>
      </c>
      <c r="E4169" s="597" t="s">
        <v>2354</v>
      </c>
      <c r="F4169" s="597" t="s">
        <v>2357</v>
      </c>
      <c r="G4169" s="597" t="s">
        <v>231</v>
      </c>
      <c r="H4169" s="598" t="str">
        <f t="shared" si="132"/>
        <v>CAPACITAÇÃO TÉCNICA DE FORNECEDORES;AFILIADA;;;;SERVICOS;SERVIÇO DE LOCOMOÇÃO E TRANSPORTE</v>
      </c>
      <c r="I4169" s="599" t="s">
        <v>1567</v>
      </c>
      <c r="J4169" s="600" t="str">
        <f t="shared" si="133"/>
        <v>DESPESA NÃO ADMITIDA COM RECURSOS DA CLÁUSULA DE P,D&amp;I, CONSIDERANDO O EXECUTOR E A QUALIFICAÇÃO DO PROJETO OU PROGRAMA</v>
      </c>
    </row>
    <row r="4170" spans="1:10" ht="12" customHeight="1" x14ac:dyDescent="0.3">
      <c r="A4170" s="597" t="s">
        <v>2046</v>
      </c>
      <c r="B4170" s="597" t="s">
        <v>2451</v>
      </c>
      <c r="C4170" s="597" t="s">
        <v>2354</v>
      </c>
      <c r="D4170" s="597" t="s">
        <v>2354</v>
      </c>
      <c r="E4170" s="597" t="s">
        <v>2354</v>
      </c>
      <c r="F4170" s="597" t="s">
        <v>2357</v>
      </c>
      <c r="G4170" s="597" t="s">
        <v>2358</v>
      </c>
      <c r="H4170" s="598" t="str">
        <f t="shared" si="132"/>
        <v>CAPACITAÇÃO TÉCNICA DE FORNECEDORES;AFILIADA;;;;SERVICOS;SERVIÇO DE MANUTENÇÃO</v>
      </c>
      <c r="I4170" s="599" t="s">
        <v>1567</v>
      </c>
      <c r="J4170" s="600" t="str">
        <f t="shared" si="133"/>
        <v>DESPESA NÃO ADMITIDA COM RECURSOS DA CLÁUSULA DE P,D&amp;I, CONSIDERANDO O EXECUTOR E A QUALIFICAÇÃO DO PROJETO OU PROGRAMA</v>
      </c>
    </row>
    <row r="4171" spans="1:10" ht="12" customHeight="1" x14ac:dyDescent="0.3">
      <c r="A4171" s="597" t="s">
        <v>2046</v>
      </c>
      <c r="B4171" s="597" t="s">
        <v>2451</v>
      </c>
      <c r="C4171" s="597" t="s">
        <v>2354</v>
      </c>
      <c r="D4171" s="597" t="s">
        <v>2354</v>
      </c>
      <c r="E4171" s="597" t="s">
        <v>2354</v>
      </c>
      <c r="F4171" s="597" t="s">
        <v>2357</v>
      </c>
      <c r="G4171" s="597" t="s">
        <v>2399</v>
      </c>
      <c r="H4171" s="598" t="str">
        <f t="shared" si="132"/>
        <v>CAPACITAÇÃO TÉCNICA DE FORNECEDORES;AFILIADA;;;;SERVICOS;SERVIÇO TÉCNICO ESPECIALIZADO</v>
      </c>
      <c r="I4171" s="599" t="s">
        <v>1567</v>
      </c>
      <c r="J4171" s="600" t="str">
        <f t="shared" si="133"/>
        <v>DESPESA NÃO ADMITIDA COM RECURSOS DA CLÁUSULA DE P,D&amp;I, CONSIDERANDO O EXECUTOR E A QUALIFICAÇÃO DO PROJETO OU PROGRAMA</v>
      </c>
    </row>
    <row r="4172" spans="1:10" ht="12" customHeight="1" x14ac:dyDescent="0.3">
      <c r="A4172" s="597" t="s">
        <v>2046</v>
      </c>
      <c r="B4172" s="597" t="s">
        <v>2451</v>
      </c>
      <c r="C4172" s="597" t="s">
        <v>2354</v>
      </c>
      <c r="D4172" s="597" t="s">
        <v>2354</v>
      </c>
      <c r="E4172" s="597" t="s">
        <v>2354</v>
      </c>
      <c r="F4172" s="597" t="s">
        <v>2357</v>
      </c>
      <c r="G4172" s="597" t="s">
        <v>2359</v>
      </c>
      <c r="H4172" s="598" t="str">
        <f t="shared" si="132"/>
        <v>CAPACITAÇÃO TÉCNICA DE FORNECEDORES;AFILIADA;;;;SERVICOS;SERVIÇOS COMPUTACIONAIS</v>
      </c>
      <c r="I4172" s="599" t="s">
        <v>1567</v>
      </c>
      <c r="J4172" s="600" t="str">
        <f t="shared" si="133"/>
        <v>DESPESA NÃO ADMITIDA COM RECURSOS DA CLÁUSULA DE P,D&amp;I, CONSIDERANDO O EXECUTOR E A QUALIFICAÇÃO DO PROJETO OU PROGRAMA</v>
      </c>
    </row>
    <row r="4173" spans="1:10" ht="12" customHeight="1" x14ac:dyDescent="0.3">
      <c r="A4173" s="597" t="s">
        <v>2046</v>
      </c>
      <c r="B4173" s="597" t="s">
        <v>2451</v>
      </c>
      <c r="C4173" s="597" t="s">
        <v>2354</v>
      </c>
      <c r="D4173" s="597" t="s">
        <v>2354</v>
      </c>
      <c r="E4173" s="597" t="s">
        <v>2354</v>
      </c>
      <c r="F4173" s="597" t="s">
        <v>2357</v>
      </c>
      <c r="G4173" s="597" t="s">
        <v>229</v>
      </c>
      <c r="H4173" s="598" t="str">
        <f t="shared" si="132"/>
        <v>CAPACITAÇÃO TÉCNICA DE FORNECEDORES;AFILIADA;;;;SERVICOS;TAXA DE INSCRIÇÃO EM CONGRESSO OU EVENTO</v>
      </c>
      <c r="I4173" s="599" t="s">
        <v>1567</v>
      </c>
      <c r="J4173" s="600" t="str">
        <f t="shared" si="133"/>
        <v>DESPESA NÃO ADMITIDA COM RECURSOS DA CLÁUSULA DE P,D&amp;I, CONSIDERANDO O EXECUTOR E A QUALIFICAÇÃO DO PROJETO OU PROGRAMA</v>
      </c>
    </row>
    <row r="4174" spans="1:10" ht="12" customHeight="1" x14ac:dyDescent="0.3">
      <c r="A4174" s="597" t="s">
        <v>2046</v>
      </c>
      <c r="B4174" s="597" t="s">
        <v>2451</v>
      </c>
      <c r="C4174" s="597" t="s">
        <v>2354</v>
      </c>
      <c r="D4174" s="597" t="s">
        <v>2354</v>
      </c>
      <c r="E4174" s="597" t="s">
        <v>2354</v>
      </c>
      <c r="F4174" s="597" t="s">
        <v>2360</v>
      </c>
      <c r="G4174" s="597" t="s">
        <v>2064</v>
      </c>
      <c r="H4174" s="598" t="str">
        <f t="shared" si="132"/>
        <v>CAPACITAÇÃO TÉCNICA DE FORNECEDORES;AFILIADA;;;;SERVICOS - TIB;SERVIÇO DE TIB</v>
      </c>
      <c r="I4174" s="599" t="s">
        <v>1567</v>
      </c>
      <c r="J4174" s="600" t="str">
        <f t="shared" si="133"/>
        <v>DESPESA NÃO ADMITIDA COM RECURSOS DA CLÁUSULA DE P,D&amp;I, CONSIDERANDO O EXECUTOR E A QUALIFICAÇÃO DO PROJETO OU PROGRAMA</v>
      </c>
    </row>
    <row r="4175" spans="1:10" ht="12" customHeight="1" x14ac:dyDescent="0.3">
      <c r="A4175" s="597" t="s">
        <v>2046</v>
      </c>
      <c r="B4175" s="597" t="s">
        <v>2451</v>
      </c>
      <c r="C4175" s="597" t="s">
        <v>2354</v>
      </c>
      <c r="D4175" s="597" t="s">
        <v>2354</v>
      </c>
      <c r="E4175" s="597" t="s">
        <v>2354</v>
      </c>
      <c r="F4175" s="597" t="s">
        <v>2360</v>
      </c>
      <c r="G4175" s="597" t="s">
        <v>2057</v>
      </c>
      <c r="H4175" s="598" t="str">
        <f t="shared" si="132"/>
        <v>CAPACITAÇÃO TÉCNICA DE FORNECEDORES;AFILIADA;;;;SERVICOS - TIB;SERVIÇO DE TREINAMENTO, SUPORTE E QUALIFICAÇÃO</v>
      </c>
      <c r="I4175" s="599" t="s">
        <v>1567</v>
      </c>
      <c r="J4175" s="600" t="str">
        <f t="shared" si="133"/>
        <v>DESPESA NÃO ADMITIDA COM RECURSOS DA CLÁUSULA DE P,D&amp;I, CONSIDERANDO O EXECUTOR E A QUALIFICAÇÃO DO PROJETO OU PROGRAMA</v>
      </c>
    </row>
    <row r="4176" spans="1:10" ht="12" customHeight="1" x14ac:dyDescent="0.3">
      <c r="A4176" s="597" t="s">
        <v>2046</v>
      </c>
      <c r="B4176" s="597" t="s">
        <v>2451</v>
      </c>
      <c r="C4176" s="597" t="s">
        <v>2354</v>
      </c>
      <c r="D4176" s="597" t="s">
        <v>2354</v>
      </c>
      <c r="E4176" s="597" t="s">
        <v>2354</v>
      </c>
      <c r="F4176" s="597" t="s">
        <v>2360</v>
      </c>
      <c r="G4176" s="597" t="s">
        <v>2056</v>
      </c>
      <c r="H4176" s="598" t="str">
        <f t="shared" si="132"/>
        <v>CAPACITAÇÃO TÉCNICA DE FORNECEDORES;AFILIADA;;;;SERVICOS - TIB;SERVIÇO ESPECIALIZADO PARA TIB - NORMALIZAÇÃO</v>
      </c>
      <c r="I4176" s="599" t="s">
        <v>1567</v>
      </c>
      <c r="J4176" s="600" t="str">
        <f t="shared" si="133"/>
        <v>DESPESA NÃO ADMITIDA COM RECURSOS DA CLÁUSULA DE P,D&amp;I, CONSIDERANDO O EXECUTOR E A QUALIFICAÇÃO DO PROJETO OU PROGRAMA</v>
      </c>
    </row>
    <row r="4177" spans="1:10" ht="12" customHeight="1" x14ac:dyDescent="0.3">
      <c r="A4177" s="597" t="s">
        <v>2046</v>
      </c>
      <c r="B4177" s="597" t="s">
        <v>2451</v>
      </c>
      <c r="C4177" s="597" t="s">
        <v>2354</v>
      </c>
      <c r="D4177" s="597" t="s">
        <v>2354</v>
      </c>
      <c r="E4177" s="597" t="s">
        <v>2354</v>
      </c>
      <c r="F4177" s="597" t="s">
        <v>1648</v>
      </c>
      <c r="G4177" s="597" t="s">
        <v>2202</v>
      </c>
      <c r="H4177" s="598" t="str">
        <f t="shared" si="132"/>
        <v>CAPACITAÇÃO TÉCNICA DE FORNECEDORES;AFILIADA;;;;TESTES OPERACIONAIS;NA</v>
      </c>
      <c r="I4177" s="599" t="s">
        <v>1575</v>
      </c>
      <c r="J4177" s="600" t="str">
        <f t="shared" si="133"/>
        <v/>
      </c>
    </row>
    <row r="4178" spans="1:10" ht="12" customHeight="1" x14ac:dyDescent="0.3">
      <c r="A4178" s="597" t="s">
        <v>2046</v>
      </c>
      <c r="B4178" s="597" t="s">
        <v>2451</v>
      </c>
      <c r="C4178" s="597" t="s">
        <v>2354</v>
      </c>
      <c r="D4178" s="597" t="s">
        <v>2354</v>
      </c>
      <c r="E4178" s="597" t="s">
        <v>2354</v>
      </c>
      <c r="F4178" s="597" t="s">
        <v>281</v>
      </c>
      <c r="G4178" s="597" t="s">
        <v>2202</v>
      </c>
      <c r="H4178" s="598" t="str">
        <f t="shared" si="132"/>
        <v>CAPACITAÇÃO TÉCNICA DE FORNECEDORES;AFILIADA;;;;TRIBUTOS;NA</v>
      </c>
      <c r="I4178" s="599" t="s">
        <v>1575</v>
      </c>
      <c r="J4178" s="600" t="str">
        <f t="shared" si="133"/>
        <v/>
      </c>
    </row>
    <row r="4179" spans="1:10" ht="12" customHeight="1" x14ac:dyDescent="0.3">
      <c r="A4179" s="601" t="s">
        <v>2046</v>
      </c>
      <c r="B4179" s="597" t="s">
        <v>2451</v>
      </c>
      <c r="C4179" s="600"/>
      <c r="D4179" s="600"/>
      <c r="E4179" s="600"/>
      <c r="F4179" s="597" t="s">
        <v>2357</v>
      </c>
      <c r="G4179" s="600" t="s">
        <v>2408</v>
      </c>
      <c r="H4179" s="598" t="str">
        <f t="shared" si="132"/>
        <v>CAPACITAÇÃO TÉCNICA DE FORNECEDORES;AFILIADA;;;;SERVICOS;SERVIÇO DE QUALIFICAÇÃO E CERTIFICAÇÃO</v>
      </c>
      <c r="I4179" s="599" t="s">
        <v>1567</v>
      </c>
      <c r="J4179" s="600" t="str">
        <f t="shared" si="133"/>
        <v>DESPESA NÃO ADMITIDA COM RECURSOS DA CLÁUSULA DE P,D&amp;I, CONSIDERANDO O EXECUTOR E A QUALIFICAÇÃO DO PROJETO OU PROGRAMA</v>
      </c>
    </row>
    <row r="4180" spans="1:10" ht="12" customHeight="1" x14ac:dyDescent="0.3">
      <c r="A4180" s="597" t="s">
        <v>23</v>
      </c>
      <c r="B4180" s="597" t="s">
        <v>2451</v>
      </c>
      <c r="C4180" s="597" t="s">
        <v>2354</v>
      </c>
      <c r="D4180" s="597" t="s">
        <v>2354</v>
      </c>
      <c r="E4180" s="597" t="s">
        <v>2354</v>
      </c>
      <c r="F4180" s="597" t="s">
        <v>1646</v>
      </c>
      <c r="G4180" s="597" t="s">
        <v>2050</v>
      </c>
      <c r="H4180" s="598" t="str">
        <f t="shared" si="132"/>
        <v>DESENVOLVIMENTO EXPERIMENTAL;AFILIADA;;;;CAPACITACAO DE FORNECEDORES;BENS E MATERIAIS - CABEÇA DE SÉRIE E LOTE PILOTO</v>
      </c>
      <c r="I4180" s="599" t="s">
        <v>1567</v>
      </c>
      <c r="J4180" s="600" t="str">
        <f t="shared" si="133"/>
        <v>DESPESA NÃO ADMITIDA COM RECURSOS DA CLÁUSULA DE P,D&amp;I, CONSIDERANDO O EXECUTOR E A QUALIFICAÇÃO DO PROJETO OU PROGRAMA</v>
      </c>
    </row>
    <row r="4181" spans="1:10" ht="12" customHeight="1" x14ac:dyDescent="0.3">
      <c r="A4181" s="597" t="s">
        <v>23</v>
      </c>
      <c r="B4181" s="597" t="s">
        <v>2451</v>
      </c>
      <c r="C4181" s="597" t="s">
        <v>2354</v>
      </c>
      <c r="D4181" s="597" t="s">
        <v>2354</v>
      </c>
      <c r="E4181" s="597" t="s">
        <v>2354</v>
      </c>
      <c r="F4181" s="597" t="s">
        <v>1646</v>
      </c>
      <c r="G4181" s="597" t="s">
        <v>2053</v>
      </c>
      <c r="H4181" s="598" t="str">
        <f t="shared" si="132"/>
        <v>DESENVOLVIMENTO EXPERIMENTAL;AFILIADA;;;;CAPACITACAO DE FORNECEDORES;EQUIPAMENTOS E MATERIAIS - PRIMEIRO LOTE</v>
      </c>
      <c r="I4181" s="599" t="s">
        <v>1567</v>
      </c>
      <c r="J4181" s="600" t="str">
        <f t="shared" si="133"/>
        <v>DESPESA NÃO ADMITIDA COM RECURSOS DA CLÁUSULA DE P,D&amp;I, CONSIDERANDO O EXECUTOR E A QUALIFICAÇÃO DO PROJETO OU PROGRAMA</v>
      </c>
    </row>
    <row r="4182" spans="1:10" ht="12" customHeight="1" x14ac:dyDescent="0.3">
      <c r="A4182" s="597" t="s">
        <v>23</v>
      </c>
      <c r="B4182" s="597" t="s">
        <v>2451</v>
      </c>
      <c r="C4182" s="597" t="s">
        <v>2354</v>
      </c>
      <c r="D4182" s="597" t="s">
        <v>2354</v>
      </c>
      <c r="E4182" s="597" t="s">
        <v>2354</v>
      </c>
      <c r="F4182" s="597" t="s">
        <v>1646</v>
      </c>
      <c r="G4182" s="597" t="s">
        <v>260</v>
      </c>
      <c r="H4182" s="598" t="str">
        <f t="shared" si="132"/>
        <v>DESENVOLVIMENTO EXPERIMENTAL;AFILIADA;;;;CAPACITACAO DE FORNECEDORES;EQUIPAMENTOS LABORATORIAIS</v>
      </c>
      <c r="I4182" s="599" t="s">
        <v>1567</v>
      </c>
      <c r="J4182" s="600" t="str">
        <f t="shared" si="133"/>
        <v>DESPESA NÃO ADMITIDA COM RECURSOS DA CLÁUSULA DE P,D&amp;I, CONSIDERANDO O EXECUTOR E A QUALIFICAÇÃO DO PROJETO OU PROGRAMA</v>
      </c>
    </row>
    <row r="4183" spans="1:10" ht="12" customHeight="1" x14ac:dyDescent="0.3">
      <c r="A4183" s="597" t="s">
        <v>23</v>
      </c>
      <c r="B4183" s="597" t="s">
        <v>2451</v>
      </c>
      <c r="C4183" s="597" t="s">
        <v>2354</v>
      </c>
      <c r="D4183" s="597" t="s">
        <v>2354</v>
      </c>
      <c r="E4183" s="597" t="s">
        <v>2354</v>
      </c>
      <c r="F4183" s="597" t="s">
        <v>1646</v>
      </c>
      <c r="G4183" s="597" t="s">
        <v>2052</v>
      </c>
      <c r="H4183" s="598" t="str">
        <f t="shared" si="132"/>
        <v>DESENVOLVIMENTO EXPERIMENTAL;AFILIADA;;;;CAPACITACAO DE FORNECEDORES;ESTUDOS DE VIABILIDADE TÉCNICA E ECONÔMICA</v>
      </c>
      <c r="I4183" s="599" t="s">
        <v>1567</v>
      </c>
      <c r="J4183" s="600" t="str">
        <f t="shared" si="133"/>
        <v>DESPESA NÃO ADMITIDA COM RECURSOS DA CLÁUSULA DE P,D&amp;I, CONSIDERANDO O EXECUTOR E A QUALIFICAÇÃO DO PROJETO OU PROGRAMA</v>
      </c>
    </row>
    <row r="4184" spans="1:10" ht="12" customHeight="1" x14ac:dyDescent="0.3">
      <c r="A4184" s="597" t="s">
        <v>23</v>
      </c>
      <c r="B4184" s="597" t="s">
        <v>2451</v>
      </c>
      <c r="C4184" s="597" t="s">
        <v>2354</v>
      </c>
      <c r="D4184" s="597" t="s">
        <v>2354</v>
      </c>
      <c r="E4184" s="597" t="s">
        <v>2354</v>
      </c>
      <c r="F4184" s="597" t="s">
        <v>1646</v>
      </c>
      <c r="G4184" s="597" t="s">
        <v>2051</v>
      </c>
      <c r="H4184" s="598" t="str">
        <f t="shared" si="132"/>
        <v>DESENVOLVIMENTO EXPERIMENTAL;AFILIADA;;;;CAPACITACAO DE FORNECEDORES;SERVIÇOS - CABEÇA DE SÉRIE E LOTE PILOTO</v>
      </c>
      <c r="I4184" s="599" t="s">
        <v>1567</v>
      </c>
      <c r="J4184" s="600" t="str">
        <f t="shared" si="133"/>
        <v>DESPESA NÃO ADMITIDA COM RECURSOS DA CLÁUSULA DE P,D&amp;I, CONSIDERANDO O EXECUTOR E A QUALIFICAÇÃO DO PROJETO OU PROGRAMA</v>
      </c>
    </row>
    <row r="4185" spans="1:10" ht="12" customHeight="1" x14ac:dyDescent="0.3">
      <c r="A4185" s="597" t="s">
        <v>23</v>
      </c>
      <c r="B4185" s="597" t="s">
        <v>2451</v>
      </c>
      <c r="C4185" s="597" t="s">
        <v>2354</v>
      </c>
      <c r="D4185" s="597" t="s">
        <v>2354</v>
      </c>
      <c r="E4185" s="597" t="s">
        <v>2354</v>
      </c>
      <c r="F4185" s="597" t="s">
        <v>1646</v>
      </c>
      <c r="G4185" s="597" t="s">
        <v>2054</v>
      </c>
      <c r="H4185" s="598" t="str">
        <f t="shared" si="132"/>
        <v>DESENVOLVIMENTO EXPERIMENTAL;AFILIADA;;;;CAPACITACAO DE FORNECEDORES;SERVIÇOS - OPERACIONALIZAÇÃO DE EQUIPAMENTOS</v>
      </c>
      <c r="I4185" s="599" t="s">
        <v>1567</v>
      </c>
      <c r="J4185" s="600" t="str">
        <f t="shared" si="133"/>
        <v>DESPESA NÃO ADMITIDA COM RECURSOS DA CLÁUSULA DE P,D&amp;I, CONSIDERANDO O EXECUTOR E A QUALIFICAÇÃO DO PROJETO OU PROGRAMA</v>
      </c>
    </row>
    <row r="4186" spans="1:10" ht="12" customHeight="1" x14ac:dyDescent="0.3">
      <c r="A4186" s="597" t="s">
        <v>23</v>
      </c>
      <c r="B4186" s="597" t="s">
        <v>2451</v>
      </c>
      <c r="C4186" s="597" t="s">
        <v>2354</v>
      </c>
      <c r="D4186" s="597" t="s">
        <v>2354</v>
      </c>
      <c r="E4186" s="597" t="s">
        <v>2354</v>
      </c>
      <c r="F4186" s="597" t="s">
        <v>2362</v>
      </c>
      <c r="G4186" s="597" t="s">
        <v>2202</v>
      </c>
      <c r="H4186" s="598" t="str">
        <f t="shared" si="132"/>
        <v>DESENVOLVIMENTO EXPERIMENTAL;AFILIADA;;;;CUSTOS DIRETOS;NA</v>
      </c>
      <c r="I4186" s="599" t="s">
        <v>1567</v>
      </c>
      <c r="J4186" s="600" t="str">
        <f t="shared" si="133"/>
        <v>DESPESA NÃO ADMITIDA COM RECURSOS DA CLÁUSULA DE P,D&amp;I, CONSIDERANDO O EXECUTOR E A QUALIFICAÇÃO DO PROJETO OU PROGRAMA</v>
      </c>
    </row>
    <row r="4187" spans="1:10" ht="12" customHeight="1" x14ac:dyDescent="0.3">
      <c r="A4187" s="597" t="s">
        <v>23</v>
      </c>
      <c r="B4187" s="597" t="s">
        <v>2451</v>
      </c>
      <c r="C4187" s="597" t="s">
        <v>2354</v>
      </c>
      <c r="D4187" s="597" t="s">
        <v>2354</v>
      </c>
      <c r="E4187" s="597" t="s">
        <v>2354</v>
      </c>
      <c r="F4187" s="597" t="s">
        <v>1643</v>
      </c>
      <c r="G4187" s="597" t="s">
        <v>2202</v>
      </c>
      <c r="H4187" s="598" t="str">
        <f t="shared" si="132"/>
        <v>DESENVOLVIMENTO EXPERIMENTAL;AFILIADA;;;;DIARIAS E AJUDA DE CUSTO;NA</v>
      </c>
      <c r="I4187" s="599" t="s">
        <v>1575</v>
      </c>
      <c r="J4187" s="600" t="str">
        <f t="shared" si="133"/>
        <v/>
      </c>
    </row>
    <row r="4188" spans="1:10" ht="12" customHeight="1" x14ac:dyDescent="0.3">
      <c r="A4188" s="597" t="s">
        <v>23</v>
      </c>
      <c r="B4188" s="597" t="s">
        <v>2451</v>
      </c>
      <c r="C4188" s="597" t="s">
        <v>2354</v>
      </c>
      <c r="D4188" s="597" t="s">
        <v>2354</v>
      </c>
      <c r="E4188" s="597" t="s">
        <v>2354</v>
      </c>
      <c r="F4188" s="597" t="s">
        <v>1645</v>
      </c>
      <c r="G4188" s="597" t="s">
        <v>2361</v>
      </c>
      <c r="H4188" s="598" t="str">
        <f t="shared" si="132"/>
        <v>DESENVOLVIMENTO EXPERIMENTAL;AFILIADA;;;;EQUIPAMENTO E MATERIAL PERMANENTE;EQUIPAMENTO</v>
      </c>
      <c r="I4188" s="599" t="s">
        <v>1575</v>
      </c>
      <c r="J4188" s="600" t="str">
        <f t="shared" si="133"/>
        <v/>
      </c>
    </row>
    <row r="4189" spans="1:10" ht="12" customHeight="1" x14ac:dyDescent="0.3">
      <c r="A4189" s="597" t="s">
        <v>23</v>
      </c>
      <c r="B4189" s="597" t="s">
        <v>2451</v>
      </c>
      <c r="C4189" s="597" t="s">
        <v>2354</v>
      </c>
      <c r="D4189" s="597" t="s">
        <v>2354</v>
      </c>
      <c r="E4189" s="597" t="s">
        <v>2354</v>
      </c>
      <c r="F4189" s="597" t="s">
        <v>1645</v>
      </c>
      <c r="G4189" s="597" t="s">
        <v>1248</v>
      </c>
      <c r="H4189" s="598" t="str">
        <f t="shared" si="132"/>
        <v>DESENVOLVIMENTO EXPERIMENTAL;AFILIADA;;;;EQUIPAMENTO E MATERIAL PERMANENTE;MATERIAL PERMANENTE</v>
      </c>
      <c r="I4189" s="599" t="s">
        <v>1575</v>
      </c>
      <c r="J4189" s="600" t="str">
        <f t="shared" si="133"/>
        <v/>
      </c>
    </row>
    <row r="4190" spans="1:10" ht="12" customHeight="1" x14ac:dyDescent="0.3">
      <c r="A4190" s="597" t="s">
        <v>23</v>
      </c>
      <c r="B4190" s="597" t="s">
        <v>2451</v>
      </c>
      <c r="C4190" s="597" t="s">
        <v>2354</v>
      </c>
      <c r="D4190" s="597" t="s">
        <v>2354</v>
      </c>
      <c r="E4190" s="597" t="s">
        <v>2354</v>
      </c>
      <c r="F4190" s="597" t="s">
        <v>448</v>
      </c>
      <c r="G4190" s="597" t="s">
        <v>2062</v>
      </c>
      <c r="H4190" s="598" t="str">
        <f t="shared" si="132"/>
        <v>DESENVOLVIMENTO EXPERIMENTAL;AFILIADA;;;;EQUIPE;BOLSA - ALUNO DE GRADUAÇÃO OU PÓS-GRADUAÇÃO</v>
      </c>
      <c r="I4190" s="599" t="s">
        <v>1567</v>
      </c>
      <c r="J4190" s="600" t="str">
        <f t="shared" si="133"/>
        <v>DESPESA NÃO ADMITIDA COM RECURSOS DA CLÁUSULA DE P,D&amp;I, CONSIDERANDO O EXECUTOR E A QUALIFICAÇÃO DO PROJETO OU PROGRAMA</v>
      </c>
    </row>
    <row r="4191" spans="1:10" ht="12" customHeight="1" x14ac:dyDescent="0.3">
      <c r="A4191" s="597" t="s">
        <v>23</v>
      </c>
      <c r="B4191" s="597" t="s">
        <v>2451</v>
      </c>
      <c r="C4191" s="597" t="s">
        <v>2354</v>
      </c>
      <c r="D4191" s="597" t="s">
        <v>2354</v>
      </c>
      <c r="E4191" s="597" t="s">
        <v>2354</v>
      </c>
      <c r="F4191" s="597" t="s">
        <v>448</v>
      </c>
      <c r="G4191" s="597" t="s">
        <v>2061</v>
      </c>
      <c r="H4191" s="598" t="str">
        <f t="shared" si="132"/>
        <v>DESENVOLVIMENTO EXPERIMENTAL;AFILIADA;;;;EQUIPE;BOLSA - DOCENTE OU PESQUISADOR DA INSTITUIÇÃO</v>
      </c>
      <c r="I4191" s="599" t="s">
        <v>1567</v>
      </c>
      <c r="J4191" s="600" t="str">
        <f t="shared" si="133"/>
        <v>DESPESA NÃO ADMITIDA COM RECURSOS DA CLÁUSULA DE P,D&amp;I, CONSIDERANDO O EXECUTOR E A QUALIFICAÇÃO DO PROJETO OU PROGRAMA</v>
      </c>
    </row>
    <row r="4192" spans="1:10" ht="12" customHeight="1" x14ac:dyDescent="0.3">
      <c r="A4192" s="597" t="s">
        <v>23</v>
      </c>
      <c r="B4192" s="597" t="s">
        <v>2451</v>
      </c>
      <c r="C4192" s="597" t="s">
        <v>2354</v>
      </c>
      <c r="D4192" s="597" t="s">
        <v>2354</v>
      </c>
      <c r="E4192" s="597" t="s">
        <v>2354</v>
      </c>
      <c r="F4192" s="597" t="s">
        <v>448</v>
      </c>
      <c r="G4192" s="597" t="s">
        <v>2063</v>
      </c>
      <c r="H4192" s="598" t="str">
        <f t="shared" si="132"/>
        <v>DESENVOLVIMENTO EXPERIMENTAL;AFILIADA;;;;EQUIPE;BOLSA - PESQUISADOR VISITANTE</v>
      </c>
      <c r="I4192" s="599" t="s">
        <v>1567</v>
      </c>
      <c r="J4192" s="600" t="str">
        <f t="shared" si="133"/>
        <v>DESPESA NÃO ADMITIDA COM RECURSOS DA CLÁUSULA DE P,D&amp;I, CONSIDERANDO O EXECUTOR E A QUALIFICAÇÃO DO PROJETO OU PROGRAMA</v>
      </c>
    </row>
    <row r="4193" spans="1:10" ht="12" customHeight="1" x14ac:dyDescent="0.3">
      <c r="A4193" s="597" t="s">
        <v>23</v>
      </c>
      <c r="B4193" s="597" t="s">
        <v>2451</v>
      </c>
      <c r="C4193" s="597" t="s">
        <v>2354</v>
      </c>
      <c r="D4193" s="597" t="s">
        <v>2354</v>
      </c>
      <c r="E4193" s="597" t="s">
        <v>2354</v>
      </c>
      <c r="F4193" s="597" t="s">
        <v>448</v>
      </c>
      <c r="G4193" s="597" t="s">
        <v>1641</v>
      </c>
      <c r="H4193" s="598" t="str">
        <f t="shared" si="132"/>
        <v>DESENVOLVIMENTO EXPERIMENTAL;AFILIADA;;;;EQUIPE;REMUNERAÇÃO DIRETA</v>
      </c>
      <c r="I4193" s="599" t="s">
        <v>1575</v>
      </c>
      <c r="J4193" s="600" t="str">
        <f t="shared" si="133"/>
        <v/>
      </c>
    </row>
    <row r="4194" spans="1:10" ht="12" customHeight="1" x14ac:dyDescent="0.3">
      <c r="A4194" s="597" t="s">
        <v>23</v>
      </c>
      <c r="B4194" s="597" t="s">
        <v>2451</v>
      </c>
      <c r="C4194" s="597" t="s">
        <v>2354</v>
      </c>
      <c r="D4194" s="597" t="s">
        <v>2354</v>
      </c>
      <c r="E4194" s="597" t="s">
        <v>2354</v>
      </c>
      <c r="F4194" s="597" t="s">
        <v>1642</v>
      </c>
      <c r="G4194" s="597" t="s">
        <v>2202</v>
      </c>
      <c r="H4194" s="598" t="str">
        <f t="shared" si="132"/>
        <v>DESENVOLVIMENTO EXPERIMENTAL;AFILIADA;;;;MATERIAL DE CONSUMO;NA</v>
      </c>
      <c r="I4194" s="599" t="s">
        <v>1575</v>
      </c>
      <c r="J4194" s="600" t="str">
        <f t="shared" si="133"/>
        <v/>
      </c>
    </row>
    <row r="4195" spans="1:10" ht="12" customHeight="1" x14ac:dyDescent="0.3">
      <c r="A4195" s="597" t="s">
        <v>23</v>
      </c>
      <c r="B4195" s="597" t="s">
        <v>2451</v>
      </c>
      <c r="C4195" s="597" t="s">
        <v>2354</v>
      </c>
      <c r="D4195" s="597" t="s">
        <v>2354</v>
      </c>
      <c r="E4195" s="597" t="s">
        <v>2354</v>
      </c>
      <c r="F4195" s="597" t="s">
        <v>1644</v>
      </c>
      <c r="G4195" s="597" t="s">
        <v>2066</v>
      </c>
      <c r="H4195" s="598" t="str">
        <f t="shared" si="132"/>
        <v>DESENVOLVIMENTO EXPERIMENTAL;AFILIADA;;;;OBRAS E INSTALACOES;AMPLIAÇÃO DE ÁREA DE EDIFICAÇÃO</v>
      </c>
      <c r="I4195" s="599" t="s">
        <v>1567</v>
      </c>
      <c r="J4195" s="600" t="str">
        <f t="shared" si="133"/>
        <v>DESPESA NÃO ADMITIDA COM RECURSOS DA CLÁUSULA DE P,D&amp;I, CONSIDERANDO O EXECUTOR E A QUALIFICAÇÃO DO PROJETO OU PROGRAMA</v>
      </c>
    </row>
    <row r="4196" spans="1:10" ht="12" customHeight="1" x14ac:dyDescent="0.3">
      <c r="A4196" s="597" t="s">
        <v>23</v>
      </c>
      <c r="B4196" s="597" t="s">
        <v>2451</v>
      </c>
      <c r="C4196" s="597" t="s">
        <v>2354</v>
      </c>
      <c r="D4196" s="597" t="s">
        <v>2354</v>
      </c>
      <c r="E4196" s="597" t="s">
        <v>2354</v>
      </c>
      <c r="F4196" s="597" t="s">
        <v>1644</v>
      </c>
      <c r="G4196" s="597" t="s">
        <v>258</v>
      </c>
      <c r="H4196" s="598" t="str">
        <f t="shared" si="132"/>
        <v>DESENVOLVIMENTO EXPERIMENTAL;AFILIADA;;;;OBRAS E INSTALACOES;CONSTRUÇÃO DE NOVA EDIFICAÇÃO</v>
      </c>
      <c r="I4196" s="599" t="s">
        <v>1567</v>
      </c>
      <c r="J4196" s="600" t="str">
        <f t="shared" si="133"/>
        <v>DESPESA NÃO ADMITIDA COM RECURSOS DA CLÁUSULA DE P,D&amp;I, CONSIDERANDO O EXECUTOR E A QUALIFICAÇÃO DO PROJETO OU PROGRAMA</v>
      </c>
    </row>
    <row r="4197" spans="1:10" ht="12" customHeight="1" x14ac:dyDescent="0.3">
      <c r="A4197" s="597" t="s">
        <v>23</v>
      </c>
      <c r="B4197" s="597" t="s">
        <v>2451</v>
      </c>
      <c r="C4197" s="597" t="s">
        <v>2354</v>
      </c>
      <c r="D4197" s="597" t="s">
        <v>2354</v>
      </c>
      <c r="E4197" s="597" t="s">
        <v>2354</v>
      </c>
      <c r="F4197" s="597" t="s">
        <v>1644</v>
      </c>
      <c r="G4197" s="597" t="s">
        <v>2067</v>
      </c>
      <c r="H4197" s="598" t="str">
        <f t="shared" si="132"/>
        <v>DESENVOLVIMENTO EXPERIMENTAL;AFILIADA;;;;OBRAS E INSTALACOES;PROJETO EXECUTIVO E ESTUDOS TÉCNICOS</v>
      </c>
      <c r="I4197" s="599" t="s">
        <v>1567</v>
      </c>
      <c r="J4197" s="600" t="str">
        <f t="shared" si="133"/>
        <v>DESPESA NÃO ADMITIDA COM RECURSOS DA CLÁUSULA DE P,D&amp;I, CONSIDERANDO O EXECUTOR E A QUALIFICAÇÃO DO PROJETO OU PROGRAMA</v>
      </c>
    </row>
    <row r="4198" spans="1:10" ht="12" customHeight="1" x14ac:dyDescent="0.3">
      <c r="A4198" s="597" t="s">
        <v>23</v>
      </c>
      <c r="B4198" s="597" t="s">
        <v>2451</v>
      </c>
      <c r="C4198" s="597" t="s">
        <v>2354</v>
      </c>
      <c r="D4198" s="597" t="s">
        <v>2354</v>
      </c>
      <c r="E4198" s="597" t="s">
        <v>2354</v>
      </c>
      <c r="F4198" s="597" t="s">
        <v>1644</v>
      </c>
      <c r="G4198" s="597" t="s">
        <v>219</v>
      </c>
      <c r="H4198" s="598" t="str">
        <f t="shared" si="132"/>
        <v>DESENVOLVIMENTO EXPERIMENTAL;AFILIADA;;;;OBRAS E INSTALACOES;REFORMA DE EDIFICAÇÃO</v>
      </c>
      <c r="I4198" s="599" t="s">
        <v>1567</v>
      </c>
      <c r="J4198" s="600" t="str">
        <f t="shared" si="133"/>
        <v>DESPESA NÃO ADMITIDA COM RECURSOS DA CLÁUSULA DE P,D&amp;I, CONSIDERANDO O EXECUTOR E A QUALIFICAÇÃO DO PROJETO OU PROGRAMA</v>
      </c>
    </row>
    <row r="4199" spans="1:10" ht="12" customHeight="1" x14ac:dyDescent="0.3">
      <c r="A4199" s="597" t="s">
        <v>23</v>
      </c>
      <c r="B4199" s="597" t="s">
        <v>2451</v>
      </c>
      <c r="C4199" s="597" t="s">
        <v>2354</v>
      </c>
      <c r="D4199" s="597" t="s">
        <v>2354</v>
      </c>
      <c r="E4199" s="597" t="s">
        <v>2354</v>
      </c>
      <c r="F4199" s="597" t="s">
        <v>1644</v>
      </c>
      <c r="G4199" s="597" t="s">
        <v>2065</v>
      </c>
      <c r="H4199" s="598" t="str">
        <f t="shared" si="132"/>
        <v>DESENVOLVIMENTO EXPERIMENTAL;AFILIADA;;;;OBRAS E INSTALACOES;SERVIÇO TÉCNICO DE APOIO - INFRAESTRUTURA</v>
      </c>
      <c r="I4199" s="599" t="s">
        <v>1575</v>
      </c>
      <c r="J4199" s="600" t="str">
        <f t="shared" si="133"/>
        <v/>
      </c>
    </row>
    <row r="4200" spans="1:10" ht="12" customHeight="1" x14ac:dyDescent="0.3">
      <c r="A4200" s="597" t="s">
        <v>23</v>
      </c>
      <c r="B4200" s="597" t="s">
        <v>2451</v>
      </c>
      <c r="C4200" s="597" t="s">
        <v>2354</v>
      </c>
      <c r="D4200" s="597" t="s">
        <v>2354</v>
      </c>
      <c r="E4200" s="597" t="s">
        <v>2354</v>
      </c>
      <c r="F4200" s="597" t="s">
        <v>10</v>
      </c>
      <c r="G4200" s="597" t="s">
        <v>1649</v>
      </c>
      <c r="H4200" s="598" t="str">
        <f t="shared" si="132"/>
        <v>DESENVOLVIMENTO EXPERIMENTAL;AFILIADA;;;;OUTRAS DESPESAS;DESPESA DE IMPORTACAO</v>
      </c>
      <c r="I4200" s="599" t="s">
        <v>1575</v>
      </c>
      <c r="J4200" s="600" t="str">
        <f t="shared" si="133"/>
        <v/>
      </c>
    </row>
    <row r="4201" spans="1:10" ht="12" customHeight="1" x14ac:dyDescent="0.3">
      <c r="A4201" s="597" t="s">
        <v>23</v>
      </c>
      <c r="B4201" s="597" t="s">
        <v>2451</v>
      </c>
      <c r="C4201" s="597" t="s">
        <v>2354</v>
      </c>
      <c r="D4201" s="597" t="s">
        <v>2354</v>
      </c>
      <c r="E4201" s="597" t="s">
        <v>2354</v>
      </c>
      <c r="F4201" s="597" t="s">
        <v>10</v>
      </c>
      <c r="G4201" s="597" t="s">
        <v>1650</v>
      </c>
      <c r="H4201" s="598" t="str">
        <f t="shared" si="132"/>
        <v>DESENVOLVIMENTO EXPERIMENTAL;AFILIADA;;;;OUTRAS DESPESAS;DESPESA OPERACIONAL E ADMINISTRATIVA</v>
      </c>
      <c r="I4201" s="599" t="s">
        <v>1567</v>
      </c>
      <c r="J4201" s="600" t="str">
        <f t="shared" si="133"/>
        <v>DESPESA NÃO ADMITIDA COM RECURSOS DA CLÁUSULA DE P,D&amp;I, CONSIDERANDO O EXECUTOR E A QUALIFICAÇÃO DO PROJETO OU PROGRAMA</v>
      </c>
    </row>
    <row r="4202" spans="1:10" ht="12" customHeight="1" x14ac:dyDescent="0.3">
      <c r="A4202" s="597" t="s">
        <v>23</v>
      </c>
      <c r="B4202" s="597" t="s">
        <v>2451</v>
      </c>
      <c r="C4202" s="597" t="s">
        <v>2354</v>
      </c>
      <c r="D4202" s="597" t="s">
        <v>2354</v>
      </c>
      <c r="E4202" s="597" t="s">
        <v>2354</v>
      </c>
      <c r="F4202" s="597" t="s">
        <v>10</v>
      </c>
      <c r="G4202" s="597" t="s">
        <v>277</v>
      </c>
      <c r="H4202" s="598" t="str">
        <f t="shared" si="132"/>
        <v>DESENVOLVIMENTO EXPERIMENTAL;AFILIADA;;;;OUTRAS DESPESAS;RESSARCIMENTO DE CUSTOS INDIRETOS</v>
      </c>
      <c r="I4202" s="599" t="s">
        <v>1567</v>
      </c>
      <c r="J4202" s="600" t="str">
        <f t="shared" si="133"/>
        <v>DESPESA NÃO ADMITIDA COM RECURSOS DA CLÁUSULA DE P,D&amp;I, CONSIDERANDO O EXECUTOR E A QUALIFICAÇÃO DO PROJETO OU PROGRAMA</v>
      </c>
    </row>
    <row r="4203" spans="1:10" ht="12" customHeight="1" x14ac:dyDescent="0.3">
      <c r="A4203" s="597" t="s">
        <v>23</v>
      </c>
      <c r="B4203" s="597" t="s">
        <v>2451</v>
      </c>
      <c r="C4203" s="597" t="s">
        <v>2354</v>
      </c>
      <c r="D4203" s="597" t="s">
        <v>2354</v>
      </c>
      <c r="E4203" s="597" t="s">
        <v>2354</v>
      </c>
      <c r="F4203" s="597" t="s">
        <v>317</v>
      </c>
      <c r="G4203" s="597" t="s">
        <v>2060</v>
      </c>
      <c r="H4203" s="598" t="str">
        <f t="shared" si="132"/>
        <v>DESENVOLVIMENTO EXPERIMENTAL;AFILIADA;;;;OUTROS BENS E DIREITOS;DADO GEOLÓGICO, GEOQUÍMICO OU GEOFÍSICO PÚBLICO</v>
      </c>
      <c r="I4203" s="599" t="s">
        <v>1567</v>
      </c>
      <c r="J4203" s="600" t="str">
        <f t="shared" si="133"/>
        <v>DESPESA NÃO ADMITIDA COM RECURSOS DA CLÁUSULA DE P,D&amp;I, CONSIDERANDO O EXECUTOR E A QUALIFICAÇÃO DO PROJETO OU PROGRAMA</v>
      </c>
    </row>
    <row r="4204" spans="1:10" ht="12" customHeight="1" x14ac:dyDescent="0.3">
      <c r="A4204" s="597" t="s">
        <v>23</v>
      </c>
      <c r="B4204" s="597" t="s">
        <v>2451</v>
      </c>
      <c r="C4204" s="597" t="s">
        <v>2354</v>
      </c>
      <c r="D4204" s="597" t="s">
        <v>2354</v>
      </c>
      <c r="E4204" s="597" t="s">
        <v>2354</v>
      </c>
      <c r="F4204" s="597" t="s">
        <v>317</v>
      </c>
      <c r="G4204" s="597" t="s">
        <v>220</v>
      </c>
      <c r="H4204" s="598" t="str">
        <f t="shared" si="132"/>
        <v>DESENVOLVIMENTO EXPERIMENTAL;AFILIADA;;;;OUTROS BENS E DIREITOS;DADO NÃO REGULADO PELA ANP</v>
      </c>
      <c r="I4204" s="599" t="s">
        <v>1567</v>
      </c>
      <c r="J4204" s="600" t="str">
        <f t="shared" si="133"/>
        <v>DESPESA NÃO ADMITIDA COM RECURSOS DA CLÁUSULA DE P,D&amp;I, CONSIDERANDO O EXECUTOR E A QUALIFICAÇÃO DO PROJETO OU PROGRAMA</v>
      </c>
    </row>
    <row r="4205" spans="1:10" ht="12" customHeight="1" x14ac:dyDescent="0.3">
      <c r="A4205" s="597" t="s">
        <v>23</v>
      </c>
      <c r="B4205" s="597" t="s">
        <v>2451</v>
      </c>
      <c r="C4205" s="597" t="s">
        <v>2354</v>
      </c>
      <c r="D4205" s="597" t="s">
        <v>2354</v>
      </c>
      <c r="E4205" s="597" t="s">
        <v>2354</v>
      </c>
      <c r="F4205" s="597" t="s">
        <v>317</v>
      </c>
      <c r="G4205" s="597" t="s">
        <v>215</v>
      </c>
      <c r="H4205" s="598" t="str">
        <f t="shared" ref="H4205:H4266" si="134">CONCATENATE(A4205,$H$2,B4205,$H$2,C4205,$H$2,D4205,$H$2,E4205,$H$2,F4205,$H$2,G4205)</f>
        <v>DESENVOLVIMENTO EXPERIMENTAL;AFILIADA;;;;OUTROS BENS E DIREITOS;MATERIAL BIBLIOGRÁFICO</v>
      </c>
      <c r="I4205" s="599" t="s">
        <v>1567</v>
      </c>
      <c r="J4205" s="600" t="str">
        <f t="shared" ref="J4205:J4266" si="135">IF(I4205="N",J$3,"")</f>
        <v>DESPESA NÃO ADMITIDA COM RECURSOS DA CLÁUSULA DE P,D&amp;I, CONSIDERANDO O EXECUTOR E A QUALIFICAÇÃO DO PROJETO OU PROGRAMA</v>
      </c>
    </row>
    <row r="4206" spans="1:10" ht="12" customHeight="1" x14ac:dyDescent="0.3">
      <c r="A4206" s="597" t="s">
        <v>23</v>
      </c>
      <c r="B4206" s="597" t="s">
        <v>2451</v>
      </c>
      <c r="C4206" s="597" t="s">
        <v>2354</v>
      </c>
      <c r="D4206" s="597" t="s">
        <v>2354</v>
      </c>
      <c r="E4206" s="597" t="s">
        <v>2354</v>
      </c>
      <c r="F4206" s="597" t="s">
        <v>317</v>
      </c>
      <c r="G4206" s="597" t="s">
        <v>2068</v>
      </c>
      <c r="H4206" s="598" t="str">
        <f t="shared" si="134"/>
        <v>DESENVOLVIMENTO EXPERIMENTAL;AFILIADA;;;;OUTROS BENS E DIREITOS;OUTRO (ESPECIFIQUE)</v>
      </c>
      <c r="I4206" s="599" t="s">
        <v>1567</v>
      </c>
      <c r="J4206" s="600" t="str">
        <f t="shared" si="135"/>
        <v>DESPESA NÃO ADMITIDA COM RECURSOS DA CLÁUSULA DE P,D&amp;I, CONSIDERANDO O EXECUTOR E A QUALIFICAÇÃO DO PROJETO OU PROGRAMA</v>
      </c>
    </row>
    <row r="4207" spans="1:10" ht="12" customHeight="1" x14ac:dyDescent="0.3">
      <c r="A4207" s="597" t="s">
        <v>23</v>
      </c>
      <c r="B4207" s="597" t="s">
        <v>2451</v>
      </c>
      <c r="C4207" s="597" t="s">
        <v>2354</v>
      </c>
      <c r="D4207" s="597" t="s">
        <v>2354</v>
      </c>
      <c r="E4207" s="597" t="s">
        <v>2354</v>
      </c>
      <c r="F4207" s="597" t="s">
        <v>317</v>
      </c>
      <c r="G4207" s="597" t="s">
        <v>321</v>
      </c>
      <c r="H4207" s="598" t="str">
        <f t="shared" si="134"/>
        <v>DESENVOLVIMENTO EXPERIMENTAL;AFILIADA;;;;OUTROS BENS E DIREITOS;SOFTWARE</v>
      </c>
      <c r="I4207" s="599" t="s">
        <v>1567</v>
      </c>
      <c r="J4207" s="600" t="str">
        <f t="shared" si="135"/>
        <v>DESPESA NÃO ADMITIDA COM RECURSOS DA CLÁUSULA DE P,D&amp;I, CONSIDERANDO O EXECUTOR E A QUALIFICAÇÃO DO PROJETO OU PROGRAMA</v>
      </c>
    </row>
    <row r="4208" spans="1:10" ht="12" customHeight="1" x14ac:dyDescent="0.3">
      <c r="A4208" s="597" t="s">
        <v>23</v>
      </c>
      <c r="B4208" s="597" t="s">
        <v>2451</v>
      </c>
      <c r="C4208" s="597" t="s">
        <v>2354</v>
      </c>
      <c r="D4208" s="597" t="s">
        <v>2354</v>
      </c>
      <c r="E4208" s="597" t="s">
        <v>2354</v>
      </c>
      <c r="F4208" s="597" t="s">
        <v>409</v>
      </c>
      <c r="G4208" s="597" t="s">
        <v>2202</v>
      </c>
      <c r="H4208" s="598" t="str">
        <f t="shared" si="134"/>
        <v>DESENVOLVIMENTO EXPERIMENTAL;AFILIADA;;;;PASSAGENS;NA</v>
      </c>
      <c r="I4208" s="599" t="s">
        <v>1575</v>
      </c>
      <c r="J4208" s="600" t="str">
        <f t="shared" si="135"/>
        <v/>
      </c>
    </row>
    <row r="4209" spans="1:10" ht="12" customHeight="1" x14ac:dyDescent="0.3">
      <c r="A4209" s="597" t="s">
        <v>23</v>
      </c>
      <c r="B4209" s="597" t="s">
        <v>2451</v>
      </c>
      <c r="C4209" s="597" t="s">
        <v>2354</v>
      </c>
      <c r="D4209" s="597" t="s">
        <v>2354</v>
      </c>
      <c r="E4209" s="597" t="s">
        <v>2354</v>
      </c>
      <c r="F4209" s="597" t="s">
        <v>1705</v>
      </c>
      <c r="G4209" s="597" t="s">
        <v>2058</v>
      </c>
      <c r="H4209" s="598" t="str">
        <f t="shared" si="134"/>
        <v>DESENVOLVIMENTO EXPERIMENTAL;AFILIADA;;;;PROTOTIPO;MATERIAL OU COMPONENTE - PROTÓTIPO OU UNIDADE PILOTO</v>
      </c>
      <c r="I4209" s="599" t="s">
        <v>1575</v>
      </c>
      <c r="J4209" s="600" t="str">
        <f t="shared" si="135"/>
        <v/>
      </c>
    </row>
    <row r="4210" spans="1:10" ht="12" customHeight="1" x14ac:dyDescent="0.3">
      <c r="A4210" s="597" t="s">
        <v>23</v>
      </c>
      <c r="B4210" s="597" t="s">
        <v>2451</v>
      </c>
      <c r="C4210" s="597" t="s">
        <v>2354</v>
      </c>
      <c r="D4210" s="597" t="s">
        <v>2354</v>
      </c>
      <c r="E4210" s="597" t="s">
        <v>2354</v>
      </c>
      <c r="F4210" s="597" t="s">
        <v>1705</v>
      </c>
      <c r="G4210" s="597" t="s">
        <v>2059</v>
      </c>
      <c r="H4210" s="598" t="str">
        <f t="shared" si="134"/>
        <v>DESENVOLVIMENTO EXPERIMENTAL;AFILIADA;;;;PROTOTIPO;SERVIÇO DE TERCEIRO - PROTÓTIPO OU UNIDADE PILOTO</v>
      </c>
      <c r="I4210" s="599" t="s">
        <v>1575</v>
      </c>
      <c r="J4210" s="600" t="str">
        <f t="shared" si="135"/>
        <v/>
      </c>
    </row>
    <row r="4211" spans="1:10" ht="12" customHeight="1" x14ac:dyDescent="0.3">
      <c r="A4211" s="597" t="s">
        <v>23</v>
      </c>
      <c r="B4211" s="597" t="s">
        <v>2451</v>
      </c>
      <c r="C4211" s="597" t="s">
        <v>2354</v>
      </c>
      <c r="D4211" s="597" t="s">
        <v>2354</v>
      </c>
      <c r="E4211" s="597" t="s">
        <v>2354</v>
      </c>
      <c r="F4211" s="597" t="s">
        <v>303</v>
      </c>
      <c r="G4211" s="597" t="s">
        <v>1647</v>
      </c>
      <c r="H4211" s="598" t="str">
        <f t="shared" si="134"/>
        <v>DESENVOLVIMENTO EXPERIMENTAL;AFILIADA;;;;RECURSOS HUMANOS;BOLSA</v>
      </c>
      <c r="I4211" s="599" t="s">
        <v>1567</v>
      </c>
      <c r="J4211" s="600" t="str">
        <f t="shared" si="135"/>
        <v>DESPESA NÃO ADMITIDA COM RECURSOS DA CLÁUSULA DE P,D&amp;I, CONSIDERANDO O EXECUTOR E A QUALIFICAÇÃO DO PROJETO OU PROGRAMA</v>
      </c>
    </row>
    <row r="4212" spans="1:10" ht="12" customHeight="1" x14ac:dyDescent="0.3">
      <c r="A4212" s="597" t="s">
        <v>23</v>
      </c>
      <c r="B4212" s="597" t="s">
        <v>2451</v>
      </c>
      <c r="C4212" s="597" t="s">
        <v>2354</v>
      </c>
      <c r="D4212" s="597" t="s">
        <v>2354</v>
      </c>
      <c r="E4212" s="597" t="s">
        <v>2354</v>
      </c>
      <c r="F4212" s="597" t="s">
        <v>303</v>
      </c>
      <c r="G4212" s="597" t="s">
        <v>270</v>
      </c>
      <c r="H4212" s="598" t="str">
        <f t="shared" si="134"/>
        <v>DESENVOLVIMENTO EXPERIMENTAL;AFILIADA;;;;RECURSOS HUMANOS;TAXA DE BANCADA</v>
      </c>
      <c r="I4212" s="599" t="s">
        <v>1567</v>
      </c>
      <c r="J4212" s="600" t="str">
        <f t="shared" si="135"/>
        <v>DESPESA NÃO ADMITIDA COM RECURSOS DA CLÁUSULA DE P,D&amp;I, CONSIDERANDO O EXECUTOR E A QUALIFICAÇÃO DO PROJETO OU PROGRAMA</v>
      </c>
    </row>
    <row r="4213" spans="1:10" ht="12" customHeight="1" x14ac:dyDescent="0.3">
      <c r="A4213" s="597" t="s">
        <v>23</v>
      </c>
      <c r="B4213" s="597" t="s">
        <v>2451</v>
      </c>
      <c r="C4213" s="597" t="s">
        <v>2354</v>
      </c>
      <c r="D4213" s="597" t="s">
        <v>2354</v>
      </c>
      <c r="E4213" s="597" t="s">
        <v>2354</v>
      </c>
      <c r="F4213" s="597" t="s">
        <v>2357</v>
      </c>
      <c r="G4213" s="597" t="s">
        <v>232</v>
      </c>
      <c r="H4213" s="598" t="str">
        <f t="shared" si="134"/>
        <v>DESENVOLVIMENTO EXPERIMENTAL;AFILIADA;;;;SERVICOS;OUTRO SERVIÇO DE APOIO</v>
      </c>
      <c r="I4213" s="599" t="s">
        <v>1567</v>
      </c>
      <c r="J4213" s="600" t="str">
        <f t="shared" si="135"/>
        <v>DESPESA NÃO ADMITIDA COM RECURSOS DA CLÁUSULA DE P,D&amp;I, CONSIDERANDO O EXECUTOR E A QUALIFICAÇÃO DO PROJETO OU PROGRAMA</v>
      </c>
    </row>
    <row r="4214" spans="1:10" ht="12" customHeight="1" x14ac:dyDescent="0.3">
      <c r="A4214" s="597" t="s">
        <v>23</v>
      </c>
      <c r="B4214" s="597" t="s">
        <v>2451</v>
      </c>
      <c r="C4214" s="597" t="s">
        <v>2354</v>
      </c>
      <c r="D4214" s="597" t="s">
        <v>2354</v>
      </c>
      <c r="E4214" s="597" t="s">
        <v>2354</v>
      </c>
      <c r="F4214" s="597" t="s">
        <v>2357</v>
      </c>
      <c r="G4214" s="597" t="s">
        <v>221</v>
      </c>
      <c r="H4214" s="598" t="str">
        <f t="shared" si="134"/>
        <v>DESENVOLVIMENTO EXPERIMENTAL;AFILIADA;;;;SERVICOS;PERFURAÇÃO DE POÇO ESTRATIGRÁFICO</v>
      </c>
      <c r="I4214" s="599" t="s">
        <v>1567</v>
      </c>
      <c r="J4214" s="600" t="str">
        <f t="shared" si="135"/>
        <v>DESPESA NÃO ADMITIDA COM RECURSOS DA CLÁUSULA DE P,D&amp;I, CONSIDERANDO O EXECUTOR E A QUALIFICAÇÃO DO PROJETO OU PROGRAMA</v>
      </c>
    </row>
    <row r="4215" spans="1:10" ht="12" customHeight="1" x14ac:dyDescent="0.3">
      <c r="A4215" s="597" t="s">
        <v>23</v>
      </c>
      <c r="B4215" s="597" t="s">
        <v>2451</v>
      </c>
      <c r="C4215" s="597" t="s">
        <v>2354</v>
      </c>
      <c r="D4215" s="597" t="s">
        <v>2354</v>
      </c>
      <c r="E4215" s="597" t="s">
        <v>2354</v>
      </c>
      <c r="F4215" s="597" t="s">
        <v>2357</v>
      </c>
      <c r="G4215" s="597" t="s">
        <v>2055</v>
      </c>
      <c r="H4215" s="598" t="str">
        <f t="shared" si="134"/>
        <v>DESENVOLVIMENTO EXPERIMENTAL;AFILIADA;;;;SERVICOS;SERVIÇO DE APOIO PARA AQUISIÇÃO DE DADOS</v>
      </c>
      <c r="I4215" s="599" t="s">
        <v>1567</v>
      </c>
      <c r="J4215" s="600" t="str">
        <f t="shared" si="135"/>
        <v>DESPESA NÃO ADMITIDA COM RECURSOS DA CLÁUSULA DE P,D&amp;I, CONSIDERANDO O EXECUTOR E A QUALIFICAÇÃO DO PROJETO OU PROGRAMA</v>
      </c>
    </row>
    <row r="4216" spans="1:10" ht="12" customHeight="1" x14ac:dyDescent="0.3">
      <c r="A4216" s="597" t="s">
        <v>23</v>
      </c>
      <c r="B4216" s="597" t="s">
        <v>2451</v>
      </c>
      <c r="C4216" s="597" t="s">
        <v>2354</v>
      </c>
      <c r="D4216" s="597" t="s">
        <v>2354</v>
      </c>
      <c r="E4216" s="597" t="s">
        <v>2354</v>
      </c>
      <c r="F4216" s="597" t="s">
        <v>2357</v>
      </c>
      <c r="G4216" s="597" t="s">
        <v>230</v>
      </c>
      <c r="H4216" s="598" t="str">
        <f t="shared" si="134"/>
        <v>DESENVOLVIMENTO EXPERIMENTAL;AFILIADA;;;;SERVICOS;SERVIÇO DE EDITORAÇÃO E IMPRESSÃO</v>
      </c>
      <c r="I4216" s="599" t="s">
        <v>1567</v>
      </c>
      <c r="J4216" s="600" t="str">
        <f t="shared" si="135"/>
        <v>DESPESA NÃO ADMITIDA COM RECURSOS DA CLÁUSULA DE P,D&amp;I, CONSIDERANDO O EXECUTOR E A QUALIFICAÇÃO DO PROJETO OU PROGRAMA</v>
      </c>
    </row>
    <row r="4217" spans="1:10" ht="12" customHeight="1" x14ac:dyDescent="0.3">
      <c r="A4217" s="597" t="s">
        <v>23</v>
      </c>
      <c r="B4217" s="597" t="s">
        <v>2451</v>
      </c>
      <c r="C4217" s="597" t="s">
        <v>2354</v>
      </c>
      <c r="D4217" s="597" t="s">
        <v>2354</v>
      </c>
      <c r="E4217" s="597" t="s">
        <v>2354</v>
      </c>
      <c r="F4217" s="597" t="s">
        <v>2357</v>
      </c>
      <c r="G4217" s="597" t="s">
        <v>231</v>
      </c>
      <c r="H4217" s="598" t="str">
        <f t="shared" si="134"/>
        <v>DESENVOLVIMENTO EXPERIMENTAL;AFILIADA;;;;SERVICOS;SERVIÇO DE LOCOMOÇÃO E TRANSPORTE</v>
      </c>
      <c r="I4217" s="599" t="s">
        <v>1567</v>
      </c>
      <c r="J4217" s="600" t="str">
        <f t="shared" si="135"/>
        <v>DESPESA NÃO ADMITIDA COM RECURSOS DA CLÁUSULA DE P,D&amp;I, CONSIDERANDO O EXECUTOR E A QUALIFICAÇÃO DO PROJETO OU PROGRAMA</v>
      </c>
    </row>
    <row r="4218" spans="1:10" ht="12" customHeight="1" x14ac:dyDescent="0.3">
      <c r="A4218" s="597" t="s">
        <v>23</v>
      </c>
      <c r="B4218" s="597" t="s">
        <v>2451</v>
      </c>
      <c r="C4218" s="597" t="s">
        <v>2354</v>
      </c>
      <c r="D4218" s="597" t="s">
        <v>2354</v>
      </c>
      <c r="E4218" s="597" t="s">
        <v>2354</v>
      </c>
      <c r="F4218" s="597" t="s">
        <v>2357</v>
      </c>
      <c r="G4218" s="597" t="s">
        <v>2358</v>
      </c>
      <c r="H4218" s="598" t="str">
        <f t="shared" si="134"/>
        <v>DESENVOLVIMENTO EXPERIMENTAL;AFILIADA;;;;SERVICOS;SERVIÇO DE MANUTENÇÃO</v>
      </c>
      <c r="I4218" s="599" t="s">
        <v>1575</v>
      </c>
      <c r="J4218" s="600" t="str">
        <f t="shared" si="135"/>
        <v/>
      </c>
    </row>
    <row r="4219" spans="1:10" ht="12" customHeight="1" x14ac:dyDescent="0.3">
      <c r="A4219" s="597" t="s">
        <v>23</v>
      </c>
      <c r="B4219" s="597" t="s">
        <v>2451</v>
      </c>
      <c r="C4219" s="597" t="s">
        <v>2354</v>
      </c>
      <c r="D4219" s="597" t="s">
        <v>2354</v>
      </c>
      <c r="E4219" s="597" t="s">
        <v>2354</v>
      </c>
      <c r="F4219" s="597" t="s">
        <v>2357</v>
      </c>
      <c r="G4219" s="597" t="s">
        <v>2399</v>
      </c>
      <c r="H4219" s="598" t="str">
        <f t="shared" si="134"/>
        <v>DESENVOLVIMENTO EXPERIMENTAL;AFILIADA;;;;SERVICOS;SERVIÇO TÉCNICO ESPECIALIZADO</v>
      </c>
      <c r="I4219" s="599" t="s">
        <v>1575</v>
      </c>
      <c r="J4219" s="600" t="str">
        <f t="shared" si="135"/>
        <v/>
      </c>
    </row>
    <row r="4220" spans="1:10" ht="12" customHeight="1" x14ac:dyDescent="0.3">
      <c r="A4220" s="597" t="s">
        <v>23</v>
      </c>
      <c r="B4220" s="597" t="s">
        <v>2451</v>
      </c>
      <c r="C4220" s="597" t="s">
        <v>2354</v>
      </c>
      <c r="D4220" s="597" t="s">
        <v>2354</v>
      </c>
      <c r="E4220" s="597" t="s">
        <v>2354</v>
      </c>
      <c r="F4220" s="597" t="s">
        <v>2357</v>
      </c>
      <c r="G4220" s="597" t="s">
        <v>2359</v>
      </c>
      <c r="H4220" s="598" t="str">
        <f t="shared" si="134"/>
        <v>DESENVOLVIMENTO EXPERIMENTAL;AFILIADA;;;;SERVICOS;SERVIÇOS COMPUTACIONAIS</v>
      </c>
      <c r="I4220" s="599" t="s">
        <v>1575</v>
      </c>
      <c r="J4220" s="600" t="str">
        <f t="shared" si="135"/>
        <v/>
      </c>
    </row>
    <row r="4221" spans="1:10" ht="12" customHeight="1" x14ac:dyDescent="0.3">
      <c r="A4221" s="597" t="s">
        <v>23</v>
      </c>
      <c r="B4221" s="597" t="s">
        <v>2451</v>
      </c>
      <c r="C4221" s="597" t="s">
        <v>2354</v>
      </c>
      <c r="D4221" s="597" t="s">
        <v>2354</v>
      </c>
      <c r="E4221" s="597" t="s">
        <v>2354</v>
      </c>
      <c r="F4221" s="597" t="s">
        <v>2357</v>
      </c>
      <c r="G4221" s="597" t="s">
        <v>229</v>
      </c>
      <c r="H4221" s="598" t="str">
        <f t="shared" si="134"/>
        <v>DESENVOLVIMENTO EXPERIMENTAL;AFILIADA;;;;SERVICOS;TAXA DE INSCRIÇÃO EM CONGRESSO OU EVENTO</v>
      </c>
      <c r="I4221" s="599" t="s">
        <v>1567</v>
      </c>
      <c r="J4221" s="600" t="str">
        <f t="shared" si="135"/>
        <v>DESPESA NÃO ADMITIDA COM RECURSOS DA CLÁUSULA DE P,D&amp;I, CONSIDERANDO O EXECUTOR E A QUALIFICAÇÃO DO PROJETO OU PROGRAMA</v>
      </c>
    </row>
    <row r="4222" spans="1:10" ht="12" customHeight="1" x14ac:dyDescent="0.3">
      <c r="A4222" s="597" t="s">
        <v>23</v>
      </c>
      <c r="B4222" s="597" t="s">
        <v>2451</v>
      </c>
      <c r="C4222" s="597" t="s">
        <v>2354</v>
      </c>
      <c r="D4222" s="597" t="s">
        <v>2354</v>
      </c>
      <c r="E4222" s="597" t="s">
        <v>2354</v>
      </c>
      <c r="F4222" s="597" t="s">
        <v>2360</v>
      </c>
      <c r="G4222" s="597" t="s">
        <v>2064</v>
      </c>
      <c r="H4222" s="598" t="str">
        <f t="shared" si="134"/>
        <v>DESENVOLVIMENTO EXPERIMENTAL;AFILIADA;;;;SERVICOS - TIB;SERVIÇO DE TIB</v>
      </c>
      <c r="I4222" s="599" t="s">
        <v>1567</v>
      </c>
      <c r="J4222" s="600" t="str">
        <f t="shared" si="135"/>
        <v>DESPESA NÃO ADMITIDA COM RECURSOS DA CLÁUSULA DE P,D&amp;I, CONSIDERANDO O EXECUTOR E A QUALIFICAÇÃO DO PROJETO OU PROGRAMA</v>
      </c>
    </row>
    <row r="4223" spans="1:10" ht="12" customHeight="1" x14ac:dyDescent="0.3">
      <c r="A4223" s="597" t="s">
        <v>23</v>
      </c>
      <c r="B4223" s="597" t="s">
        <v>2451</v>
      </c>
      <c r="C4223" s="597" t="s">
        <v>2354</v>
      </c>
      <c r="D4223" s="597" t="s">
        <v>2354</v>
      </c>
      <c r="E4223" s="597" t="s">
        <v>2354</v>
      </c>
      <c r="F4223" s="597" t="s">
        <v>2360</v>
      </c>
      <c r="G4223" s="597" t="s">
        <v>2057</v>
      </c>
      <c r="H4223" s="598" t="str">
        <f t="shared" si="134"/>
        <v>DESENVOLVIMENTO EXPERIMENTAL;AFILIADA;;;;SERVICOS - TIB;SERVIÇO DE TREINAMENTO, SUPORTE E QUALIFICAÇÃO</v>
      </c>
      <c r="I4223" s="599" t="s">
        <v>1567</v>
      </c>
      <c r="J4223" s="600" t="str">
        <f t="shared" si="135"/>
        <v>DESPESA NÃO ADMITIDA COM RECURSOS DA CLÁUSULA DE P,D&amp;I, CONSIDERANDO O EXECUTOR E A QUALIFICAÇÃO DO PROJETO OU PROGRAMA</v>
      </c>
    </row>
    <row r="4224" spans="1:10" ht="12" customHeight="1" x14ac:dyDescent="0.3">
      <c r="A4224" s="597" t="s">
        <v>23</v>
      </c>
      <c r="B4224" s="597" t="s">
        <v>2451</v>
      </c>
      <c r="C4224" s="597" t="s">
        <v>2354</v>
      </c>
      <c r="D4224" s="597" t="s">
        <v>2354</v>
      </c>
      <c r="E4224" s="597" t="s">
        <v>2354</v>
      </c>
      <c r="F4224" s="597" t="s">
        <v>2360</v>
      </c>
      <c r="G4224" s="597" t="s">
        <v>2056</v>
      </c>
      <c r="H4224" s="598" t="str">
        <f t="shared" si="134"/>
        <v>DESENVOLVIMENTO EXPERIMENTAL;AFILIADA;;;;SERVICOS - TIB;SERVIÇO ESPECIALIZADO PARA TIB - NORMALIZAÇÃO</v>
      </c>
      <c r="I4224" s="599" t="s">
        <v>1567</v>
      </c>
      <c r="J4224" s="600" t="str">
        <f t="shared" si="135"/>
        <v>DESPESA NÃO ADMITIDA COM RECURSOS DA CLÁUSULA DE P,D&amp;I, CONSIDERANDO O EXECUTOR E A QUALIFICAÇÃO DO PROJETO OU PROGRAMA</v>
      </c>
    </row>
    <row r="4225" spans="1:10" ht="12" customHeight="1" x14ac:dyDescent="0.3">
      <c r="A4225" s="597" t="s">
        <v>23</v>
      </c>
      <c r="B4225" s="597" t="s">
        <v>2451</v>
      </c>
      <c r="C4225" s="597" t="s">
        <v>2354</v>
      </c>
      <c r="D4225" s="597" t="s">
        <v>2354</v>
      </c>
      <c r="E4225" s="597" t="s">
        <v>2354</v>
      </c>
      <c r="F4225" s="597" t="s">
        <v>1648</v>
      </c>
      <c r="G4225" s="597" t="s">
        <v>2202</v>
      </c>
      <c r="H4225" s="598" t="str">
        <f t="shared" si="134"/>
        <v>DESENVOLVIMENTO EXPERIMENTAL;AFILIADA;;;;TESTES OPERACIONAIS;NA</v>
      </c>
      <c r="I4225" s="599" t="s">
        <v>1575</v>
      </c>
      <c r="J4225" s="600" t="str">
        <f t="shared" si="135"/>
        <v/>
      </c>
    </row>
    <row r="4226" spans="1:10" ht="12" customHeight="1" x14ac:dyDescent="0.3">
      <c r="A4226" s="597" t="s">
        <v>23</v>
      </c>
      <c r="B4226" s="597" t="s">
        <v>2451</v>
      </c>
      <c r="C4226" s="597" t="s">
        <v>2354</v>
      </c>
      <c r="D4226" s="597" t="s">
        <v>2354</v>
      </c>
      <c r="E4226" s="597" t="s">
        <v>2354</v>
      </c>
      <c r="F4226" s="597" t="s">
        <v>281</v>
      </c>
      <c r="G4226" s="597" t="s">
        <v>2202</v>
      </c>
      <c r="H4226" s="598" t="str">
        <f t="shared" si="134"/>
        <v>DESENVOLVIMENTO EXPERIMENTAL;AFILIADA;;;;TRIBUTOS;NA</v>
      </c>
      <c r="I4226" s="599" t="s">
        <v>1575</v>
      </c>
      <c r="J4226" s="600" t="str">
        <f t="shared" si="135"/>
        <v/>
      </c>
    </row>
    <row r="4227" spans="1:10" ht="12" customHeight="1" x14ac:dyDescent="0.3">
      <c r="A4227" s="601" t="s">
        <v>23</v>
      </c>
      <c r="B4227" s="597" t="s">
        <v>2451</v>
      </c>
      <c r="C4227" s="600"/>
      <c r="D4227" s="600"/>
      <c r="E4227" s="600"/>
      <c r="F4227" s="597" t="s">
        <v>2357</v>
      </c>
      <c r="G4227" s="600" t="s">
        <v>2408</v>
      </c>
      <c r="H4227" s="598" t="str">
        <f t="shared" si="134"/>
        <v>DESENVOLVIMENTO EXPERIMENTAL;AFILIADA;;;;SERVICOS;SERVIÇO DE QUALIFICAÇÃO E CERTIFICAÇÃO</v>
      </c>
      <c r="I4227" s="599" t="s">
        <v>1567</v>
      </c>
      <c r="J4227" s="600" t="str">
        <f t="shared" si="135"/>
        <v>DESPESA NÃO ADMITIDA COM RECURSOS DA CLÁUSULA DE P,D&amp;I, CONSIDERANDO O EXECUTOR E A QUALIFICAÇÃO DO PROJETO OU PROGRAMA</v>
      </c>
    </row>
    <row r="4228" spans="1:10" ht="12" customHeight="1" x14ac:dyDescent="0.3">
      <c r="A4228" s="597" t="s">
        <v>253</v>
      </c>
      <c r="B4228" s="597" t="s">
        <v>2451</v>
      </c>
      <c r="C4228" s="597" t="s">
        <v>2354</v>
      </c>
      <c r="D4228" s="597" t="s">
        <v>2354</v>
      </c>
      <c r="E4228" s="597" t="s">
        <v>2354</v>
      </c>
      <c r="F4228" s="597" t="s">
        <v>1646</v>
      </c>
      <c r="G4228" s="597" t="s">
        <v>2050</v>
      </c>
      <c r="H4228" s="598" t="str">
        <f t="shared" si="134"/>
        <v>ENGENHARIA BÁSICA NÃO ROTINEIRA;AFILIADA;;;;CAPACITACAO DE FORNECEDORES;BENS E MATERIAIS - CABEÇA DE SÉRIE E LOTE PILOTO</v>
      </c>
      <c r="I4228" s="599" t="s">
        <v>1567</v>
      </c>
      <c r="J4228" s="600" t="str">
        <f t="shared" si="135"/>
        <v>DESPESA NÃO ADMITIDA COM RECURSOS DA CLÁUSULA DE P,D&amp;I, CONSIDERANDO O EXECUTOR E A QUALIFICAÇÃO DO PROJETO OU PROGRAMA</v>
      </c>
    </row>
    <row r="4229" spans="1:10" ht="12" customHeight="1" x14ac:dyDescent="0.3">
      <c r="A4229" s="597" t="s">
        <v>253</v>
      </c>
      <c r="B4229" s="597" t="s">
        <v>2451</v>
      </c>
      <c r="C4229" s="597" t="s">
        <v>2354</v>
      </c>
      <c r="D4229" s="597" t="s">
        <v>2354</v>
      </c>
      <c r="E4229" s="597" t="s">
        <v>2354</v>
      </c>
      <c r="F4229" s="597" t="s">
        <v>1646</v>
      </c>
      <c r="G4229" s="597" t="s">
        <v>2053</v>
      </c>
      <c r="H4229" s="598" t="str">
        <f t="shared" si="134"/>
        <v>ENGENHARIA BÁSICA NÃO ROTINEIRA;AFILIADA;;;;CAPACITACAO DE FORNECEDORES;EQUIPAMENTOS E MATERIAIS - PRIMEIRO LOTE</v>
      </c>
      <c r="I4229" s="599" t="s">
        <v>1567</v>
      </c>
      <c r="J4229" s="600" t="str">
        <f t="shared" si="135"/>
        <v>DESPESA NÃO ADMITIDA COM RECURSOS DA CLÁUSULA DE P,D&amp;I, CONSIDERANDO O EXECUTOR E A QUALIFICAÇÃO DO PROJETO OU PROGRAMA</v>
      </c>
    </row>
    <row r="4230" spans="1:10" ht="12" customHeight="1" x14ac:dyDescent="0.3">
      <c r="A4230" s="597" t="s">
        <v>253</v>
      </c>
      <c r="B4230" s="597" t="s">
        <v>2451</v>
      </c>
      <c r="C4230" s="597" t="s">
        <v>2354</v>
      </c>
      <c r="D4230" s="597" t="s">
        <v>2354</v>
      </c>
      <c r="E4230" s="597" t="s">
        <v>2354</v>
      </c>
      <c r="F4230" s="597" t="s">
        <v>1646</v>
      </c>
      <c r="G4230" s="597" t="s">
        <v>260</v>
      </c>
      <c r="H4230" s="598" t="str">
        <f t="shared" si="134"/>
        <v>ENGENHARIA BÁSICA NÃO ROTINEIRA;AFILIADA;;;;CAPACITACAO DE FORNECEDORES;EQUIPAMENTOS LABORATORIAIS</v>
      </c>
      <c r="I4230" s="599" t="s">
        <v>1567</v>
      </c>
      <c r="J4230" s="600" t="str">
        <f t="shared" si="135"/>
        <v>DESPESA NÃO ADMITIDA COM RECURSOS DA CLÁUSULA DE P,D&amp;I, CONSIDERANDO O EXECUTOR E A QUALIFICAÇÃO DO PROJETO OU PROGRAMA</v>
      </c>
    </row>
    <row r="4231" spans="1:10" ht="12" customHeight="1" x14ac:dyDescent="0.3">
      <c r="A4231" s="597" t="s">
        <v>253</v>
      </c>
      <c r="B4231" s="597" t="s">
        <v>2451</v>
      </c>
      <c r="C4231" s="597" t="s">
        <v>2354</v>
      </c>
      <c r="D4231" s="597" t="s">
        <v>2354</v>
      </c>
      <c r="E4231" s="597" t="s">
        <v>2354</v>
      </c>
      <c r="F4231" s="597" t="s">
        <v>1646</v>
      </c>
      <c r="G4231" s="597" t="s">
        <v>2052</v>
      </c>
      <c r="H4231" s="598" t="str">
        <f t="shared" si="134"/>
        <v>ENGENHARIA BÁSICA NÃO ROTINEIRA;AFILIADA;;;;CAPACITACAO DE FORNECEDORES;ESTUDOS DE VIABILIDADE TÉCNICA E ECONÔMICA</v>
      </c>
      <c r="I4231" s="599" t="s">
        <v>1567</v>
      </c>
      <c r="J4231" s="600" t="str">
        <f t="shared" si="135"/>
        <v>DESPESA NÃO ADMITIDA COM RECURSOS DA CLÁUSULA DE P,D&amp;I, CONSIDERANDO O EXECUTOR E A QUALIFICAÇÃO DO PROJETO OU PROGRAMA</v>
      </c>
    </row>
    <row r="4232" spans="1:10" ht="12" customHeight="1" x14ac:dyDescent="0.3">
      <c r="A4232" s="597" t="s">
        <v>253</v>
      </c>
      <c r="B4232" s="597" t="s">
        <v>2451</v>
      </c>
      <c r="C4232" s="597" t="s">
        <v>2354</v>
      </c>
      <c r="D4232" s="597" t="s">
        <v>2354</v>
      </c>
      <c r="E4232" s="597" t="s">
        <v>2354</v>
      </c>
      <c r="F4232" s="597" t="s">
        <v>1646</v>
      </c>
      <c r="G4232" s="597" t="s">
        <v>2051</v>
      </c>
      <c r="H4232" s="598" t="str">
        <f t="shared" si="134"/>
        <v>ENGENHARIA BÁSICA NÃO ROTINEIRA;AFILIADA;;;;CAPACITACAO DE FORNECEDORES;SERVIÇOS - CABEÇA DE SÉRIE E LOTE PILOTO</v>
      </c>
      <c r="I4232" s="599" t="s">
        <v>1567</v>
      </c>
      <c r="J4232" s="600" t="str">
        <f t="shared" si="135"/>
        <v>DESPESA NÃO ADMITIDA COM RECURSOS DA CLÁUSULA DE P,D&amp;I, CONSIDERANDO O EXECUTOR E A QUALIFICAÇÃO DO PROJETO OU PROGRAMA</v>
      </c>
    </row>
    <row r="4233" spans="1:10" ht="12" customHeight="1" x14ac:dyDescent="0.3">
      <c r="A4233" s="597" t="s">
        <v>253</v>
      </c>
      <c r="B4233" s="597" t="s">
        <v>2451</v>
      </c>
      <c r="C4233" s="597" t="s">
        <v>2354</v>
      </c>
      <c r="D4233" s="597" t="s">
        <v>2354</v>
      </c>
      <c r="E4233" s="597" t="s">
        <v>2354</v>
      </c>
      <c r="F4233" s="597" t="s">
        <v>1646</v>
      </c>
      <c r="G4233" s="597" t="s">
        <v>2054</v>
      </c>
      <c r="H4233" s="598" t="str">
        <f t="shared" si="134"/>
        <v>ENGENHARIA BÁSICA NÃO ROTINEIRA;AFILIADA;;;;CAPACITACAO DE FORNECEDORES;SERVIÇOS - OPERACIONALIZAÇÃO DE EQUIPAMENTOS</v>
      </c>
      <c r="I4233" s="599" t="s">
        <v>1567</v>
      </c>
      <c r="J4233" s="600" t="str">
        <f t="shared" si="135"/>
        <v>DESPESA NÃO ADMITIDA COM RECURSOS DA CLÁUSULA DE P,D&amp;I, CONSIDERANDO O EXECUTOR E A QUALIFICAÇÃO DO PROJETO OU PROGRAMA</v>
      </c>
    </row>
    <row r="4234" spans="1:10" ht="12" customHeight="1" x14ac:dyDescent="0.3">
      <c r="A4234" s="597" t="s">
        <v>253</v>
      </c>
      <c r="B4234" s="597" t="s">
        <v>2451</v>
      </c>
      <c r="C4234" s="597" t="s">
        <v>2354</v>
      </c>
      <c r="D4234" s="597" t="s">
        <v>2354</v>
      </c>
      <c r="E4234" s="597" t="s">
        <v>2354</v>
      </c>
      <c r="F4234" s="597" t="s">
        <v>2362</v>
      </c>
      <c r="G4234" s="597" t="s">
        <v>2202</v>
      </c>
      <c r="H4234" s="598" t="str">
        <f t="shared" si="134"/>
        <v>ENGENHARIA BÁSICA NÃO ROTINEIRA;AFILIADA;;;;CUSTOS DIRETOS;NA</v>
      </c>
      <c r="I4234" s="599" t="s">
        <v>1567</v>
      </c>
      <c r="J4234" s="600" t="str">
        <f t="shared" si="135"/>
        <v>DESPESA NÃO ADMITIDA COM RECURSOS DA CLÁUSULA DE P,D&amp;I, CONSIDERANDO O EXECUTOR E A QUALIFICAÇÃO DO PROJETO OU PROGRAMA</v>
      </c>
    </row>
    <row r="4235" spans="1:10" ht="12" customHeight="1" x14ac:dyDescent="0.3">
      <c r="A4235" s="597" t="s">
        <v>253</v>
      </c>
      <c r="B4235" s="597" t="s">
        <v>2451</v>
      </c>
      <c r="C4235" s="597" t="s">
        <v>2354</v>
      </c>
      <c r="D4235" s="597" t="s">
        <v>2354</v>
      </c>
      <c r="E4235" s="597" t="s">
        <v>2354</v>
      </c>
      <c r="F4235" s="597" t="s">
        <v>1643</v>
      </c>
      <c r="G4235" s="597" t="s">
        <v>2202</v>
      </c>
      <c r="H4235" s="598" t="str">
        <f t="shared" si="134"/>
        <v>ENGENHARIA BÁSICA NÃO ROTINEIRA;AFILIADA;;;;DIARIAS E AJUDA DE CUSTO;NA</v>
      </c>
      <c r="I4235" s="599" t="s">
        <v>1575</v>
      </c>
      <c r="J4235" s="600" t="str">
        <f t="shared" si="135"/>
        <v/>
      </c>
    </row>
    <row r="4236" spans="1:10" ht="12" customHeight="1" x14ac:dyDescent="0.3">
      <c r="A4236" s="597" t="s">
        <v>253</v>
      </c>
      <c r="B4236" s="597" t="s">
        <v>2451</v>
      </c>
      <c r="C4236" s="597" t="s">
        <v>2354</v>
      </c>
      <c r="D4236" s="597" t="s">
        <v>2354</v>
      </c>
      <c r="E4236" s="597" t="s">
        <v>2354</v>
      </c>
      <c r="F4236" s="597" t="s">
        <v>1645</v>
      </c>
      <c r="G4236" s="597" t="s">
        <v>2361</v>
      </c>
      <c r="H4236" s="598" t="str">
        <f t="shared" si="134"/>
        <v>ENGENHARIA BÁSICA NÃO ROTINEIRA;AFILIADA;;;;EQUIPAMENTO E MATERIAL PERMANENTE;EQUIPAMENTO</v>
      </c>
      <c r="I4236" s="602" t="s">
        <v>1567</v>
      </c>
      <c r="J4236" s="600" t="str">
        <f t="shared" si="135"/>
        <v>DESPESA NÃO ADMITIDA COM RECURSOS DA CLÁUSULA DE P,D&amp;I, CONSIDERANDO O EXECUTOR E A QUALIFICAÇÃO DO PROJETO OU PROGRAMA</v>
      </c>
    </row>
    <row r="4237" spans="1:10" ht="12" customHeight="1" x14ac:dyDescent="0.3">
      <c r="A4237" s="597" t="s">
        <v>253</v>
      </c>
      <c r="B4237" s="597" t="s">
        <v>2451</v>
      </c>
      <c r="C4237" s="597" t="s">
        <v>2354</v>
      </c>
      <c r="D4237" s="597" t="s">
        <v>2354</v>
      </c>
      <c r="E4237" s="597" t="s">
        <v>2354</v>
      </c>
      <c r="F4237" s="597" t="s">
        <v>1645</v>
      </c>
      <c r="G4237" s="597" t="s">
        <v>1248</v>
      </c>
      <c r="H4237" s="598" t="str">
        <f t="shared" si="134"/>
        <v>ENGENHARIA BÁSICA NÃO ROTINEIRA;AFILIADA;;;;EQUIPAMENTO E MATERIAL PERMANENTE;MATERIAL PERMANENTE</v>
      </c>
      <c r="I4237" s="602" t="s">
        <v>1567</v>
      </c>
      <c r="J4237" s="600" t="str">
        <f t="shared" si="135"/>
        <v>DESPESA NÃO ADMITIDA COM RECURSOS DA CLÁUSULA DE P,D&amp;I, CONSIDERANDO O EXECUTOR E A QUALIFICAÇÃO DO PROJETO OU PROGRAMA</v>
      </c>
    </row>
    <row r="4238" spans="1:10" ht="12" customHeight="1" x14ac:dyDescent="0.3">
      <c r="A4238" s="597" t="s">
        <v>253</v>
      </c>
      <c r="B4238" s="597" t="s">
        <v>2451</v>
      </c>
      <c r="C4238" s="597" t="s">
        <v>2354</v>
      </c>
      <c r="D4238" s="597" t="s">
        <v>2354</v>
      </c>
      <c r="E4238" s="597" t="s">
        <v>2354</v>
      </c>
      <c r="F4238" s="597" t="s">
        <v>448</v>
      </c>
      <c r="G4238" s="597" t="s">
        <v>2062</v>
      </c>
      <c r="H4238" s="598" t="str">
        <f t="shared" si="134"/>
        <v>ENGENHARIA BÁSICA NÃO ROTINEIRA;AFILIADA;;;;EQUIPE;BOLSA - ALUNO DE GRADUAÇÃO OU PÓS-GRADUAÇÃO</v>
      </c>
      <c r="I4238" s="599" t="s">
        <v>1567</v>
      </c>
      <c r="J4238" s="600" t="str">
        <f t="shared" si="135"/>
        <v>DESPESA NÃO ADMITIDA COM RECURSOS DA CLÁUSULA DE P,D&amp;I, CONSIDERANDO O EXECUTOR E A QUALIFICAÇÃO DO PROJETO OU PROGRAMA</v>
      </c>
    </row>
    <row r="4239" spans="1:10" ht="12" customHeight="1" x14ac:dyDescent="0.3">
      <c r="A4239" s="597" t="s">
        <v>253</v>
      </c>
      <c r="B4239" s="597" t="s">
        <v>2451</v>
      </c>
      <c r="C4239" s="597" t="s">
        <v>2354</v>
      </c>
      <c r="D4239" s="597" t="s">
        <v>2354</v>
      </c>
      <c r="E4239" s="597" t="s">
        <v>2354</v>
      </c>
      <c r="F4239" s="597" t="s">
        <v>448</v>
      </c>
      <c r="G4239" s="597" t="s">
        <v>2061</v>
      </c>
      <c r="H4239" s="598" t="str">
        <f t="shared" si="134"/>
        <v>ENGENHARIA BÁSICA NÃO ROTINEIRA;AFILIADA;;;;EQUIPE;BOLSA - DOCENTE OU PESQUISADOR DA INSTITUIÇÃO</v>
      </c>
      <c r="I4239" s="599" t="s">
        <v>1567</v>
      </c>
      <c r="J4239" s="600" t="str">
        <f t="shared" si="135"/>
        <v>DESPESA NÃO ADMITIDA COM RECURSOS DA CLÁUSULA DE P,D&amp;I, CONSIDERANDO O EXECUTOR E A QUALIFICAÇÃO DO PROJETO OU PROGRAMA</v>
      </c>
    </row>
    <row r="4240" spans="1:10" ht="12" customHeight="1" x14ac:dyDescent="0.3">
      <c r="A4240" s="597" t="s">
        <v>253</v>
      </c>
      <c r="B4240" s="597" t="s">
        <v>2451</v>
      </c>
      <c r="C4240" s="597" t="s">
        <v>2354</v>
      </c>
      <c r="D4240" s="597" t="s">
        <v>2354</v>
      </c>
      <c r="E4240" s="597" t="s">
        <v>2354</v>
      </c>
      <c r="F4240" s="597" t="s">
        <v>448</v>
      </c>
      <c r="G4240" s="597" t="s">
        <v>2063</v>
      </c>
      <c r="H4240" s="598" t="str">
        <f t="shared" si="134"/>
        <v>ENGENHARIA BÁSICA NÃO ROTINEIRA;AFILIADA;;;;EQUIPE;BOLSA - PESQUISADOR VISITANTE</v>
      </c>
      <c r="I4240" s="599" t="s">
        <v>1567</v>
      </c>
      <c r="J4240" s="600" t="str">
        <f t="shared" si="135"/>
        <v>DESPESA NÃO ADMITIDA COM RECURSOS DA CLÁUSULA DE P,D&amp;I, CONSIDERANDO O EXECUTOR E A QUALIFICAÇÃO DO PROJETO OU PROGRAMA</v>
      </c>
    </row>
    <row r="4241" spans="1:10" ht="12" customHeight="1" x14ac:dyDescent="0.3">
      <c r="A4241" s="597" t="s">
        <v>253</v>
      </c>
      <c r="B4241" s="597" t="s">
        <v>2451</v>
      </c>
      <c r="C4241" s="597" t="s">
        <v>2354</v>
      </c>
      <c r="D4241" s="597" t="s">
        <v>2354</v>
      </c>
      <c r="E4241" s="597" t="s">
        <v>2354</v>
      </c>
      <c r="F4241" s="597" t="s">
        <v>448</v>
      </c>
      <c r="G4241" s="597" t="s">
        <v>1641</v>
      </c>
      <c r="H4241" s="598" t="str">
        <f t="shared" si="134"/>
        <v>ENGENHARIA BÁSICA NÃO ROTINEIRA;AFILIADA;;;;EQUIPE;REMUNERAÇÃO DIRETA</v>
      </c>
      <c r="I4241" s="599" t="s">
        <v>1575</v>
      </c>
      <c r="J4241" s="600" t="str">
        <f t="shared" si="135"/>
        <v/>
      </c>
    </row>
    <row r="4242" spans="1:10" ht="12" customHeight="1" x14ac:dyDescent="0.3">
      <c r="A4242" s="597" t="s">
        <v>253</v>
      </c>
      <c r="B4242" s="597" t="s">
        <v>2451</v>
      </c>
      <c r="C4242" s="597" t="s">
        <v>2354</v>
      </c>
      <c r="D4242" s="597" t="s">
        <v>2354</v>
      </c>
      <c r="E4242" s="597" t="s">
        <v>2354</v>
      </c>
      <c r="F4242" s="597" t="s">
        <v>1642</v>
      </c>
      <c r="G4242" s="597" t="s">
        <v>2202</v>
      </c>
      <c r="H4242" s="598" t="str">
        <f t="shared" si="134"/>
        <v>ENGENHARIA BÁSICA NÃO ROTINEIRA;AFILIADA;;;;MATERIAL DE CONSUMO;NA</v>
      </c>
      <c r="I4242" s="599" t="s">
        <v>1575</v>
      </c>
      <c r="J4242" s="600" t="str">
        <f t="shared" si="135"/>
        <v/>
      </c>
    </row>
    <row r="4243" spans="1:10" ht="12" customHeight="1" x14ac:dyDescent="0.3">
      <c r="A4243" s="597" t="s">
        <v>253</v>
      </c>
      <c r="B4243" s="597" t="s">
        <v>2451</v>
      </c>
      <c r="C4243" s="597" t="s">
        <v>2354</v>
      </c>
      <c r="D4243" s="597" t="s">
        <v>2354</v>
      </c>
      <c r="E4243" s="597" t="s">
        <v>2354</v>
      </c>
      <c r="F4243" s="597" t="s">
        <v>1644</v>
      </c>
      <c r="G4243" s="597" t="s">
        <v>2066</v>
      </c>
      <c r="H4243" s="598" t="str">
        <f t="shared" si="134"/>
        <v>ENGENHARIA BÁSICA NÃO ROTINEIRA;AFILIADA;;;;OBRAS E INSTALACOES;AMPLIAÇÃO DE ÁREA DE EDIFICAÇÃO</v>
      </c>
      <c r="I4243" s="599" t="s">
        <v>1567</v>
      </c>
      <c r="J4243" s="600" t="str">
        <f t="shared" si="135"/>
        <v>DESPESA NÃO ADMITIDA COM RECURSOS DA CLÁUSULA DE P,D&amp;I, CONSIDERANDO O EXECUTOR E A QUALIFICAÇÃO DO PROJETO OU PROGRAMA</v>
      </c>
    </row>
    <row r="4244" spans="1:10" ht="12" customHeight="1" x14ac:dyDescent="0.3">
      <c r="A4244" s="597" t="s">
        <v>253</v>
      </c>
      <c r="B4244" s="597" t="s">
        <v>2451</v>
      </c>
      <c r="C4244" s="597" t="s">
        <v>2354</v>
      </c>
      <c r="D4244" s="597" t="s">
        <v>2354</v>
      </c>
      <c r="E4244" s="597" t="s">
        <v>2354</v>
      </c>
      <c r="F4244" s="597" t="s">
        <v>1644</v>
      </c>
      <c r="G4244" s="597" t="s">
        <v>258</v>
      </c>
      <c r="H4244" s="598" t="str">
        <f t="shared" si="134"/>
        <v>ENGENHARIA BÁSICA NÃO ROTINEIRA;AFILIADA;;;;OBRAS E INSTALACOES;CONSTRUÇÃO DE NOVA EDIFICAÇÃO</v>
      </c>
      <c r="I4244" s="599" t="s">
        <v>1567</v>
      </c>
      <c r="J4244" s="600" t="str">
        <f t="shared" si="135"/>
        <v>DESPESA NÃO ADMITIDA COM RECURSOS DA CLÁUSULA DE P,D&amp;I, CONSIDERANDO O EXECUTOR E A QUALIFICAÇÃO DO PROJETO OU PROGRAMA</v>
      </c>
    </row>
    <row r="4245" spans="1:10" ht="12" customHeight="1" x14ac:dyDescent="0.3">
      <c r="A4245" s="597" t="s">
        <v>253</v>
      </c>
      <c r="B4245" s="597" t="s">
        <v>2451</v>
      </c>
      <c r="C4245" s="597" t="s">
        <v>2354</v>
      </c>
      <c r="D4245" s="597" t="s">
        <v>2354</v>
      </c>
      <c r="E4245" s="597" t="s">
        <v>2354</v>
      </c>
      <c r="F4245" s="597" t="s">
        <v>1644</v>
      </c>
      <c r="G4245" s="597" t="s">
        <v>2067</v>
      </c>
      <c r="H4245" s="598" t="str">
        <f t="shared" si="134"/>
        <v>ENGENHARIA BÁSICA NÃO ROTINEIRA;AFILIADA;;;;OBRAS E INSTALACOES;PROJETO EXECUTIVO E ESTUDOS TÉCNICOS</v>
      </c>
      <c r="I4245" s="599" t="s">
        <v>1567</v>
      </c>
      <c r="J4245" s="600" t="str">
        <f t="shared" si="135"/>
        <v>DESPESA NÃO ADMITIDA COM RECURSOS DA CLÁUSULA DE P,D&amp;I, CONSIDERANDO O EXECUTOR E A QUALIFICAÇÃO DO PROJETO OU PROGRAMA</v>
      </c>
    </row>
    <row r="4246" spans="1:10" ht="12" customHeight="1" x14ac:dyDescent="0.3">
      <c r="A4246" s="597" t="s">
        <v>253</v>
      </c>
      <c r="B4246" s="597" t="s">
        <v>2451</v>
      </c>
      <c r="C4246" s="597" t="s">
        <v>2354</v>
      </c>
      <c r="D4246" s="597" t="s">
        <v>2354</v>
      </c>
      <c r="E4246" s="597" t="s">
        <v>2354</v>
      </c>
      <c r="F4246" s="597" t="s">
        <v>1644</v>
      </c>
      <c r="G4246" s="597" t="s">
        <v>219</v>
      </c>
      <c r="H4246" s="598" t="str">
        <f t="shared" si="134"/>
        <v>ENGENHARIA BÁSICA NÃO ROTINEIRA;AFILIADA;;;;OBRAS E INSTALACOES;REFORMA DE EDIFICAÇÃO</v>
      </c>
      <c r="I4246" s="599" t="s">
        <v>1567</v>
      </c>
      <c r="J4246" s="600" t="str">
        <f t="shared" si="135"/>
        <v>DESPESA NÃO ADMITIDA COM RECURSOS DA CLÁUSULA DE P,D&amp;I, CONSIDERANDO O EXECUTOR E A QUALIFICAÇÃO DO PROJETO OU PROGRAMA</v>
      </c>
    </row>
    <row r="4247" spans="1:10" ht="12" customHeight="1" x14ac:dyDescent="0.3">
      <c r="A4247" s="597" t="s">
        <v>253</v>
      </c>
      <c r="B4247" s="597" t="s">
        <v>2451</v>
      </c>
      <c r="C4247" s="597" t="s">
        <v>2354</v>
      </c>
      <c r="D4247" s="597" t="s">
        <v>2354</v>
      </c>
      <c r="E4247" s="597" t="s">
        <v>2354</v>
      </c>
      <c r="F4247" s="597" t="s">
        <v>1644</v>
      </c>
      <c r="G4247" s="597" t="s">
        <v>2065</v>
      </c>
      <c r="H4247" s="598" t="str">
        <f t="shared" si="134"/>
        <v>ENGENHARIA BÁSICA NÃO ROTINEIRA;AFILIADA;;;;OBRAS E INSTALACOES;SERVIÇO TÉCNICO DE APOIO - INFRAESTRUTURA</v>
      </c>
      <c r="I4247" s="599" t="s">
        <v>1567</v>
      </c>
      <c r="J4247" s="600" t="str">
        <f t="shared" si="135"/>
        <v>DESPESA NÃO ADMITIDA COM RECURSOS DA CLÁUSULA DE P,D&amp;I, CONSIDERANDO O EXECUTOR E A QUALIFICAÇÃO DO PROJETO OU PROGRAMA</v>
      </c>
    </row>
    <row r="4248" spans="1:10" ht="12" customHeight="1" x14ac:dyDescent="0.3">
      <c r="A4248" s="597" t="s">
        <v>253</v>
      </c>
      <c r="B4248" s="597" t="s">
        <v>2451</v>
      </c>
      <c r="C4248" s="597" t="s">
        <v>2354</v>
      </c>
      <c r="D4248" s="597" t="s">
        <v>2354</v>
      </c>
      <c r="E4248" s="597" t="s">
        <v>2354</v>
      </c>
      <c r="F4248" s="597" t="s">
        <v>10</v>
      </c>
      <c r="G4248" s="597" t="s">
        <v>1649</v>
      </c>
      <c r="H4248" s="598" t="str">
        <f t="shared" si="134"/>
        <v>ENGENHARIA BÁSICA NÃO ROTINEIRA;AFILIADA;;;;OUTRAS DESPESAS;DESPESA DE IMPORTACAO</v>
      </c>
      <c r="I4248" s="599" t="s">
        <v>1575</v>
      </c>
      <c r="J4248" s="600" t="str">
        <f t="shared" si="135"/>
        <v/>
      </c>
    </row>
    <row r="4249" spans="1:10" ht="12" customHeight="1" x14ac:dyDescent="0.3">
      <c r="A4249" s="597" t="s">
        <v>253</v>
      </c>
      <c r="B4249" s="597" t="s">
        <v>2451</v>
      </c>
      <c r="C4249" s="597" t="s">
        <v>2354</v>
      </c>
      <c r="D4249" s="597" t="s">
        <v>2354</v>
      </c>
      <c r="E4249" s="597" t="s">
        <v>2354</v>
      </c>
      <c r="F4249" s="597" t="s">
        <v>10</v>
      </c>
      <c r="G4249" s="597" t="s">
        <v>1650</v>
      </c>
      <c r="H4249" s="598" t="str">
        <f t="shared" si="134"/>
        <v>ENGENHARIA BÁSICA NÃO ROTINEIRA;AFILIADA;;;;OUTRAS DESPESAS;DESPESA OPERACIONAL E ADMINISTRATIVA</v>
      </c>
      <c r="I4249" s="599" t="s">
        <v>1567</v>
      </c>
      <c r="J4249" s="600" t="str">
        <f t="shared" si="135"/>
        <v>DESPESA NÃO ADMITIDA COM RECURSOS DA CLÁUSULA DE P,D&amp;I, CONSIDERANDO O EXECUTOR E A QUALIFICAÇÃO DO PROJETO OU PROGRAMA</v>
      </c>
    </row>
    <row r="4250" spans="1:10" ht="12" customHeight="1" x14ac:dyDescent="0.3">
      <c r="A4250" s="597" t="s">
        <v>253</v>
      </c>
      <c r="B4250" s="597" t="s">
        <v>2451</v>
      </c>
      <c r="C4250" s="597" t="s">
        <v>2354</v>
      </c>
      <c r="D4250" s="597" t="s">
        <v>2354</v>
      </c>
      <c r="E4250" s="597" t="s">
        <v>2354</v>
      </c>
      <c r="F4250" s="597" t="s">
        <v>10</v>
      </c>
      <c r="G4250" s="597" t="s">
        <v>277</v>
      </c>
      <c r="H4250" s="598" t="str">
        <f t="shared" si="134"/>
        <v>ENGENHARIA BÁSICA NÃO ROTINEIRA;AFILIADA;;;;OUTRAS DESPESAS;RESSARCIMENTO DE CUSTOS INDIRETOS</v>
      </c>
      <c r="I4250" s="599" t="s">
        <v>1567</v>
      </c>
      <c r="J4250" s="600" t="str">
        <f t="shared" si="135"/>
        <v>DESPESA NÃO ADMITIDA COM RECURSOS DA CLÁUSULA DE P,D&amp;I, CONSIDERANDO O EXECUTOR E A QUALIFICAÇÃO DO PROJETO OU PROGRAMA</v>
      </c>
    </row>
    <row r="4251" spans="1:10" ht="12" customHeight="1" x14ac:dyDescent="0.3">
      <c r="A4251" s="597" t="s">
        <v>253</v>
      </c>
      <c r="B4251" s="597" t="s">
        <v>2451</v>
      </c>
      <c r="C4251" s="597" t="s">
        <v>2354</v>
      </c>
      <c r="D4251" s="597" t="s">
        <v>2354</v>
      </c>
      <c r="E4251" s="597" t="s">
        <v>2354</v>
      </c>
      <c r="F4251" s="597" t="s">
        <v>317</v>
      </c>
      <c r="G4251" s="597" t="s">
        <v>2060</v>
      </c>
      <c r="H4251" s="598" t="str">
        <f t="shared" si="134"/>
        <v>ENGENHARIA BÁSICA NÃO ROTINEIRA;AFILIADA;;;;OUTROS BENS E DIREITOS;DADO GEOLÓGICO, GEOQUÍMICO OU GEOFÍSICO PÚBLICO</v>
      </c>
      <c r="I4251" s="599" t="s">
        <v>1567</v>
      </c>
      <c r="J4251" s="600" t="str">
        <f t="shared" si="135"/>
        <v>DESPESA NÃO ADMITIDA COM RECURSOS DA CLÁUSULA DE P,D&amp;I, CONSIDERANDO O EXECUTOR E A QUALIFICAÇÃO DO PROJETO OU PROGRAMA</v>
      </c>
    </row>
    <row r="4252" spans="1:10" ht="12" customHeight="1" x14ac:dyDescent="0.3">
      <c r="A4252" s="597" t="s">
        <v>253</v>
      </c>
      <c r="B4252" s="597" t="s">
        <v>2451</v>
      </c>
      <c r="C4252" s="597" t="s">
        <v>2354</v>
      </c>
      <c r="D4252" s="597" t="s">
        <v>2354</v>
      </c>
      <c r="E4252" s="597" t="s">
        <v>2354</v>
      </c>
      <c r="F4252" s="597" t="s">
        <v>317</v>
      </c>
      <c r="G4252" s="597" t="s">
        <v>220</v>
      </c>
      <c r="H4252" s="598" t="str">
        <f t="shared" si="134"/>
        <v>ENGENHARIA BÁSICA NÃO ROTINEIRA;AFILIADA;;;;OUTROS BENS E DIREITOS;DADO NÃO REGULADO PELA ANP</v>
      </c>
      <c r="I4252" s="599" t="s">
        <v>1567</v>
      </c>
      <c r="J4252" s="600" t="str">
        <f t="shared" si="135"/>
        <v>DESPESA NÃO ADMITIDA COM RECURSOS DA CLÁUSULA DE P,D&amp;I, CONSIDERANDO O EXECUTOR E A QUALIFICAÇÃO DO PROJETO OU PROGRAMA</v>
      </c>
    </row>
    <row r="4253" spans="1:10" ht="12" customHeight="1" x14ac:dyDescent="0.3">
      <c r="A4253" s="597" t="s">
        <v>253</v>
      </c>
      <c r="B4253" s="597" t="s">
        <v>2451</v>
      </c>
      <c r="C4253" s="597" t="s">
        <v>2354</v>
      </c>
      <c r="D4253" s="597" t="s">
        <v>2354</v>
      </c>
      <c r="E4253" s="597" t="s">
        <v>2354</v>
      </c>
      <c r="F4253" s="597" t="s">
        <v>317</v>
      </c>
      <c r="G4253" s="597" t="s">
        <v>215</v>
      </c>
      <c r="H4253" s="598" t="str">
        <f t="shared" si="134"/>
        <v>ENGENHARIA BÁSICA NÃO ROTINEIRA;AFILIADA;;;;OUTROS BENS E DIREITOS;MATERIAL BIBLIOGRÁFICO</v>
      </c>
      <c r="I4253" s="599" t="s">
        <v>1567</v>
      </c>
      <c r="J4253" s="600" t="str">
        <f t="shared" si="135"/>
        <v>DESPESA NÃO ADMITIDA COM RECURSOS DA CLÁUSULA DE P,D&amp;I, CONSIDERANDO O EXECUTOR E A QUALIFICAÇÃO DO PROJETO OU PROGRAMA</v>
      </c>
    </row>
    <row r="4254" spans="1:10" ht="12" customHeight="1" x14ac:dyDescent="0.3">
      <c r="A4254" s="597" t="s">
        <v>253</v>
      </c>
      <c r="B4254" s="597" t="s">
        <v>2451</v>
      </c>
      <c r="C4254" s="597" t="s">
        <v>2354</v>
      </c>
      <c r="D4254" s="597" t="s">
        <v>2354</v>
      </c>
      <c r="E4254" s="597" t="s">
        <v>2354</v>
      </c>
      <c r="F4254" s="597" t="s">
        <v>317</v>
      </c>
      <c r="G4254" s="597" t="s">
        <v>2068</v>
      </c>
      <c r="H4254" s="598" t="str">
        <f t="shared" si="134"/>
        <v>ENGENHARIA BÁSICA NÃO ROTINEIRA;AFILIADA;;;;OUTROS BENS E DIREITOS;OUTRO (ESPECIFIQUE)</v>
      </c>
      <c r="I4254" s="599" t="s">
        <v>1567</v>
      </c>
      <c r="J4254" s="600" t="str">
        <f t="shared" si="135"/>
        <v>DESPESA NÃO ADMITIDA COM RECURSOS DA CLÁUSULA DE P,D&amp;I, CONSIDERANDO O EXECUTOR E A QUALIFICAÇÃO DO PROJETO OU PROGRAMA</v>
      </c>
    </row>
    <row r="4255" spans="1:10" ht="12" customHeight="1" x14ac:dyDescent="0.3">
      <c r="A4255" s="597" t="s">
        <v>253</v>
      </c>
      <c r="B4255" s="597" t="s">
        <v>2451</v>
      </c>
      <c r="C4255" s="597" t="s">
        <v>2354</v>
      </c>
      <c r="D4255" s="597" t="s">
        <v>2354</v>
      </c>
      <c r="E4255" s="597" t="s">
        <v>2354</v>
      </c>
      <c r="F4255" s="597" t="s">
        <v>317</v>
      </c>
      <c r="G4255" s="597" t="s">
        <v>321</v>
      </c>
      <c r="H4255" s="598" t="str">
        <f t="shared" si="134"/>
        <v>ENGENHARIA BÁSICA NÃO ROTINEIRA;AFILIADA;;;;OUTROS BENS E DIREITOS;SOFTWARE</v>
      </c>
      <c r="I4255" s="599" t="s">
        <v>1567</v>
      </c>
      <c r="J4255" s="600" t="str">
        <f t="shared" si="135"/>
        <v>DESPESA NÃO ADMITIDA COM RECURSOS DA CLÁUSULA DE P,D&amp;I, CONSIDERANDO O EXECUTOR E A QUALIFICAÇÃO DO PROJETO OU PROGRAMA</v>
      </c>
    </row>
    <row r="4256" spans="1:10" ht="12" customHeight="1" x14ac:dyDescent="0.3">
      <c r="A4256" s="597" t="s">
        <v>253</v>
      </c>
      <c r="B4256" s="597" t="s">
        <v>2451</v>
      </c>
      <c r="C4256" s="597" t="s">
        <v>2354</v>
      </c>
      <c r="D4256" s="597" t="s">
        <v>2354</v>
      </c>
      <c r="E4256" s="597" t="s">
        <v>2354</v>
      </c>
      <c r="F4256" s="597" t="s">
        <v>409</v>
      </c>
      <c r="G4256" s="597" t="s">
        <v>2202</v>
      </c>
      <c r="H4256" s="598" t="str">
        <f t="shared" si="134"/>
        <v>ENGENHARIA BÁSICA NÃO ROTINEIRA;AFILIADA;;;;PASSAGENS;NA</v>
      </c>
      <c r="I4256" s="599" t="s">
        <v>1575</v>
      </c>
      <c r="J4256" s="600" t="str">
        <f t="shared" si="135"/>
        <v/>
      </c>
    </row>
    <row r="4257" spans="1:10" ht="12" customHeight="1" x14ac:dyDescent="0.3">
      <c r="A4257" s="597" t="s">
        <v>253</v>
      </c>
      <c r="B4257" s="597" t="s">
        <v>2451</v>
      </c>
      <c r="C4257" s="597" t="s">
        <v>2354</v>
      </c>
      <c r="D4257" s="597" t="s">
        <v>2354</v>
      </c>
      <c r="E4257" s="597" t="s">
        <v>2354</v>
      </c>
      <c r="F4257" s="597" t="s">
        <v>1705</v>
      </c>
      <c r="G4257" s="597" t="s">
        <v>2058</v>
      </c>
      <c r="H4257" s="598" t="str">
        <f t="shared" si="134"/>
        <v>ENGENHARIA BÁSICA NÃO ROTINEIRA;AFILIADA;;;;PROTOTIPO;MATERIAL OU COMPONENTE - PROTÓTIPO OU UNIDADE PILOTO</v>
      </c>
      <c r="I4257" s="599" t="s">
        <v>1567</v>
      </c>
      <c r="J4257" s="600" t="str">
        <f t="shared" si="135"/>
        <v>DESPESA NÃO ADMITIDA COM RECURSOS DA CLÁUSULA DE P,D&amp;I, CONSIDERANDO O EXECUTOR E A QUALIFICAÇÃO DO PROJETO OU PROGRAMA</v>
      </c>
    </row>
    <row r="4258" spans="1:10" ht="12" customHeight="1" x14ac:dyDescent="0.3">
      <c r="A4258" s="597" t="s">
        <v>253</v>
      </c>
      <c r="B4258" s="597" t="s">
        <v>2451</v>
      </c>
      <c r="C4258" s="597" t="s">
        <v>2354</v>
      </c>
      <c r="D4258" s="597" t="s">
        <v>2354</v>
      </c>
      <c r="E4258" s="597" t="s">
        <v>2354</v>
      </c>
      <c r="F4258" s="597" t="s">
        <v>1705</v>
      </c>
      <c r="G4258" s="597" t="s">
        <v>2059</v>
      </c>
      <c r="H4258" s="598" t="str">
        <f t="shared" si="134"/>
        <v>ENGENHARIA BÁSICA NÃO ROTINEIRA;AFILIADA;;;;PROTOTIPO;SERVIÇO DE TERCEIRO - PROTÓTIPO OU UNIDADE PILOTO</v>
      </c>
      <c r="I4258" s="599" t="s">
        <v>1567</v>
      </c>
      <c r="J4258" s="600" t="str">
        <f t="shared" si="135"/>
        <v>DESPESA NÃO ADMITIDA COM RECURSOS DA CLÁUSULA DE P,D&amp;I, CONSIDERANDO O EXECUTOR E A QUALIFICAÇÃO DO PROJETO OU PROGRAMA</v>
      </c>
    </row>
    <row r="4259" spans="1:10" ht="12" customHeight="1" x14ac:dyDescent="0.3">
      <c r="A4259" s="597" t="s">
        <v>253</v>
      </c>
      <c r="B4259" s="597" t="s">
        <v>2451</v>
      </c>
      <c r="C4259" s="597" t="s">
        <v>2354</v>
      </c>
      <c r="D4259" s="597" t="s">
        <v>2354</v>
      </c>
      <c r="E4259" s="597" t="s">
        <v>2354</v>
      </c>
      <c r="F4259" s="597" t="s">
        <v>303</v>
      </c>
      <c r="G4259" s="597" t="s">
        <v>1647</v>
      </c>
      <c r="H4259" s="598" t="str">
        <f t="shared" si="134"/>
        <v>ENGENHARIA BÁSICA NÃO ROTINEIRA;AFILIADA;;;;RECURSOS HUMANOS;BOLSA</v>
      </c>
      <c r="I4259" s="599" t="s">
        <v>1567</v>
      </c>
      <c r="J4259" s="600" t="str">
        <f t="shared" si="135"/>
        <v>DESPESA NÃO ADMITIDA COM RECURSOS DA CLÁUSULA DE P,D&amp;I, CONSIDERANDO O EXECUTOR E A QUALIFICAÇÃO DO PROJETO OU PROGRAMA</v>
      </c>
    </row>
    <row r="4260" spans="1:10" ht="12" customHeight="1" x14ac:dyDescent="0.3">
      <c r="A4260" s="597" t="s">
        <v>253</v>
      </c>
      <c r="B4260" s="597" t="s">
        <v>2451</v>
      </c>
      <c r="C4260" s="597" t="s">
        <v>2354</v>
      </c>
      <c r="D4260" s="597" t="s">
        <v>2354</v>
      </c>
      <c r="E4260" s="597" t="s">
        <v>2354</v>
      </c>
      <c r="F4260" s="597" t="s">
        <v>303</v>
      </c>
      <c r="G4260" s="597" t="s">
        <v>270</v>
      </c>
      <c r="H4260" s="598" t="str">
        <f t="shared" si="134"/>
        <v>ENGENHARIA BÁSICA NÃO ROTINEIRA;AFILIADA;;;;RECURSOS HUMANOS;TAXA DE BANCADA</v>
      </c>
      <c r="I4260" s="599" t="s">
        <v>1567</v>
      </c>
      <c r="J4260" s="600" t="str">
        <f t="shared" si="135"/>
        <v>DESPESA NÃO ADMITIDA COM RECURSOS DA CLÁUSULA DE P,D&amp;I, CONSIDERANDO O EXECUTOR E A QUALIFICAÇÃO DO PROJETO OU PROGRAMA</v>
      </c>
    </row>
    <row r="4261" spans="1:10" ht="12" customHeight="1" x14ac:dyDescent="0.3">
      <c r="A4261" s="597" t="s">
        <v>253</v>
      </c>
      <c r="B4261" s="597" t="s">
        <v>2451</v>
      </c>
      <c r="C4261" s="597" t="s">
        <v>2354</v>
      </c>
      <c r="D4261" s="597" t="s">
        <v>2354</v>
      </c>
      <c r="E4261" s="597" t="s">
        <v>2354</v>
      </c>
      <c r="F4261" s="597" t="s">
        <v>2357</v>
      </c>
      <c r="G4261" s="597" t="s">
        <v>232</v>
      </c>
      <c r="H4261" s="598" t="str">
        <f t="shared" si="134"/>
        <v>ENGENHARIA BÁSICA NÃO ROTINEIRA;AFILIADA;;;;SERVICOS;OUTRO SERVIÇO DE APOIO</v>
      </c>
      <c r="I4261" s="599" t="s">
        <v>1567</v>
      </c>
      <c r="J4261" s="600" t="str">
        <f t="shared" si="135"/>
        <v>DESPESA NÃO ADMITIDA COM RECURSOS DA CLÁUSULA DE P,D&amp;I, CONSIDERANDO O EXECUTOR E A QUALIFICAÇÃO DO PROJETO OU PROGRAMA</v>
      </c>
    </row>
    <row r="4262" spans="1:10" ht="12" customHeight="1" x14ac:dyDescent="0.3">
      <c r="A4262" s="597" t="s">
        <v>253</v>
      </c>
      <c r="B4262" s="597" t="s">
        <v>2451</v>
      </c>
      <c r="C4262" s="597" t="s">
        <v>2354</v>
      </c>
      <c r="D4262" s="597" t="s">
        <v>2354</v>
      </c>
      <c r="E4262" s="597" t="s">
        <v>2354</v>
      </c>
      <c r="F4262" s="597" t="s">
        <v>2357</v>
      </c>
      <c r="G4262" s="597" t="s">
        <v>221</v>
      </c>
      <c r="H4262" s="598" t="str">
        <f t="shared" si="134"/>
        <v>ENGENHARIA BÁSICA NÃO ROTINEIRA;AFILIADA;;;;SERVICOS;PERFURAÇÃO DE POÇO ESTRATIGRÁFICO</v>
      </c>
      <c r="I4262" s="599" t="s">
        <v>1567</v>
      </c>
      <c r="J4262" s="600" t="str">
        <f t="shared" si="135"/>
        <v>DESPESA NÃO ADMITIDA COM RECURSOS DA CLÁUSULA DE P,D&amp;I, CONSIDERANDO O EXECUTOR E A QUALIFICAÇÃO DO PROJETO OU PROGRAMA</v>
      </c>
    </row>
    <row r="4263" spans="1:10" ht="12" customHeight="1" x14ac:dyDescent="0.3">
      <c r="A4263" s="597" t="s">
        <v>253</v>
      </c>
      <c r="B4263" s="597" t="s">
        <v>2451</v>
      </c>
      <c r="C4263" s="597" t="s">
        <v>2354</v>
      </c>
      <c r="D4263" s="597" t="s">
        <v>2354</v>
      </c>
      <c r="E4263" s="597" t="s">
        <v>2354</v>
      </c>
      <c r="F4263" s="597" t="s">
        <v>2357</v>
      </c>
      <c r="G4263" s="597" t="s">
        <v>2055</v>
      </c>
      <c r="H4263" s="598" t="str">
        <f t="shared" si="134"/>
        <v>ENGENHARIA BÁSICA NÃO ROTINEIRA;AFILIADA;;;;SERVICOS;SERVIÇO DE APOIO PARA AQUISIÇÃO DE DADOS</v>
      </c>
      <c r="I4263" s="599" t="s">
        <v>1567</v>
      </c>
      <c r="J4263" s="600" t="str">
        <f t="shared" si="135"/>
        <v>DESPESA NÃO ADMITIDA COM RECURSOS DA CLÁUSULA DE P,D&amp;I, CONSIDERANDO O EXECUTOR E A QUALIFICAÇÃO DO PROJETO OU PROGRAMA</v>
      </c>
    </row>
    <row r="4264" spans="1:10" ht="12" customHeight="1" x14ac:dyDescent="0.3">
      <c r="A4264" s="597" t="s">
        <v>253</v>
      </c>
      <c r="B4264" s="597" t="s">
        <v>2451</v>
      </c>
      <c r="C4264" s="597" t="s">
        <v>2354</v>
      </c>
      <c r="D4264" s="597" t="s">
        <v>2354</v>
      </c>
      <c r="E4264" s="597" t="s">
        <v>2354</v>
      </c>
      <c r="F4264" s="597" t="s">
        <v>2357</v>
      </c>
      <c r="G4264" s="597" t="s">
        <v>230</v>
      </c>
      <c r="H4264" s="598" t="str">
        <f t="shared" si="134"/>
        <v>ENGENHARIA BÁSICA NÃO ROTINEIRA;AFILIADA;;;;SERVICOS;SERVIÇO DE EDITORAÇÃO E IMPRESSÃO</v>
      </c>
      <c r="I4264" s="599" t="s">
        <v>1567</v>
      </c>
      <c r="J4264" s="600" t="str">
        <f t="shared" si="135"/>
        <v>DESPESA NÃO ADMITIDA COM RECURSOS DA CLÁUSULA DE P,D&amp;I, CONSIDERANDO O EXECUTOR E A QUALIFICAÇÃO DO PROJETO OU PROGRAMA</v>
      </c>
    </row>
    <row r="4265" spans="1:10" ht="12" customHeight="1" x14ac:dyDescent="0.3">
      <c r="A4265" s="597" t="s">
        <v>253</v>
      </c>
      <c r="B4265" s="597" t="s">
        <v>2451</v>
      </c>
      <c r="C4265" s="597" t="s">
        <v>2354</v>
      </c>
      <c r="D4265" s="597" t="s">
        <v>2354</v>
      </c>
      <c r="E4265" s="597" t="s">
        <v>2354</v>
      </c>
      <c r="F4265" s="597" t="s">
        <v>2357</v>
      </c>
      <c r="G4265" s="597" t="s">
        <v>231</v>
      </c>
      <c r="H4265" s="598" t="str">
        <f t="shared" si="134"/>
        <v>ENGENHARIA BÁSICA NÃO ROTINEIRA;AFILIADA;;;;SERVICOS;SERVIÇO DE LOCOMOÇÃO E TRANSPORTE</v>
      </c>
      <c r="I4265" s="599" t="s">
        <v>1567</v>
      </c>
      <c r="J4265" s="600" t="str">
        <f t="shared" si="135"/>
        <v>DESPESA NÃO ADMITIDA COM RECURSOS DA CLÁUSULA DE P,D&amp;I, CONSIDERANDO O EXECUTOR E A QUALIFICAÇÃO DO PROJETO OU PROGRAMA</v>
      </c>
    </row>
    <row r="4266" spans="1:10" ht="12" customHeight="1" x14ac:dyDescent="0.3">
      <c r="A4266" s="597" t="s">
        <v>253</v>
      </c>
      <c r="B4266" s="597" t="s">
        <v>2451</v>
      </c>
      <c r="C4266" s="597" t="s">
        <v>2354</v>
      </c>
      <c r="D4266" s="597" t="s">
        <v>2354</v>
      </c>
      <c r="E4266" s="597" t="s">
        <v>2354</v>
      </c>
      <c r="F4266" s="597" t="s">
        <v>2357</v>
      </c>
      <c r="G4266" s="597" t="s">
        <v>2358</v>
      </c>
      <c r="H4266" s="598" t="str">
        <f t="shared" si="134"/>
        <v>ENGENHARIA BÁSICA NÃO ROTINEIRA;AFILIADA;;;;SERVICOS;SERVIÇO DE MANUTENÇÃO</v>
      </c>
      <c r="I4266" s="599" t="s">
        <v>1567</v>
      </c>
      <c r="J4266" s="600" t="str">
        <f t="shared" si="135"/>
        <v>DESPESA NÃO ADMITIDA COM RECURSOS DA CLÁUSULA DE P,D&amp;I, CONSIDERANDO O EXECUTOR E A QUALIFICAÇÃO DO PROJETO OU PROGRAMA</v>
      </c>
    </row>
    <row r="4267" spans="1:10" ht="12" customHeight="1" x14ac:dyDescent="0.3">
      <c r="A4267" s="597" t="s">
        <v>253</v>
      </c>
      <c r="B4267" s="597" t="s">
        <v>2451</v>
      </c>
      <c r="C4267" s="597" t="s">
        <v>2354</v>
      </c>
      <c r="D4267" s="597" t="s">
        <v>2354</v>
      </c>
      <c r="E4267" s="597" t="s">
        <v>2354</v>
      </c>
      <c r="F4267" s="597" t="s">
        <v>2357</v>
      </c>
      <c r="G4267" s="597" t="s">
        <v>2399</v>
      </c>
      <c r="H4267" s="598" t="str">
        <f t="shared" ref="H4267:H4329" si="136">CONCATENATE(A4267,$H$2,B4267,$H$2,C4267,$H$2,D4267,$H$2,E4267,$H$2,F4267,$H$2,G4267)</f>
        <v>ENGENHARIA BÁSICA NÃO ROTINEIRA;AFILIADA;;;;SERVICOS;SERVIÇO TÉCNICO ESPECIALIZADO</v>
      </c>
      <c r="I4267" s="599" t="s">
        <v>1567</v>
      </c>
      <c r="J4267" s="600" t="str">
        <f t="shared" ref="J4267:J4329" si="137">IF(I4267="N",J$3,"")</f>
        <v>DESPESA NÃO ADMITIDA COM RECURSOS DA CLÁUSULA DE P,D&amp;I, CONSIDERANDO O EXECUTOR E A QUALIFICAÇÃO DO PROJETO OU PROGRAMA</v>
      </c>
    </row>
    <row r="4268" spans="1:10" ht="12" customHeight="1" x14ac:dyDescent="0.3">
      <c r="A4268" s="597" t="s">
        <v>253</v>
      </c>
      <c r="B4268" s="597" t="s">
        <v>2451</v>
      </c>
      <c r="C4268" s="597" t="s">
        <v>2354</v>
      </c>
      <c r="D4268" s="597" t="s">
        <v>2354</v>
      </c>
      <c r="E4268" s="597" t="s">
        <v>2354</v>
      </c>
      <c r="F4268" s="597" t="s">
        <v>2357</v>
      </c>
      <c r="G4268" s="597" t="s">
        <v>2359</v>
      </c>
      <c r="H4268" s="598" t="str">
        <f t="shared" si="136"/>
        <v>ENGENHARIA BÁSICA NÃO ROTINEIRA;AFILIADA;;;;SERVICOS;SERVIÇOS COMPUTACIONAIS</v>
      </c>
      <c r="I4268" s="599" t="s">
        <v>1567</v>
      </c>
      <c r="J4268" s="600" t="str">
        <f t="shared" si="137"/>
        <v>DESPESA NÃO ADMITIDA COM RECURSOS DA CLÁUSULA DE P,D&amp;I, CONSIDERANDO O EXECUTOR E A QUALIFICAÇÃO DO PROJETO OU PROGRAMA</v>
      </c>
    </row>
    <row r="4269" spans="1:10" ht="12" customHeight="1" x14ac:dyDescent="0.3">
      <c r="A4269" s="597" t="s">
        <v>253</v>
      </c>
      <c r="B4269" s="597" t="s">
        <v>2451</v>
      </c>
      <c r="C4269" s="597" t="s">
        <v>2354</v>
      </c>
      <c r="D4269" s="597" t="s">
        <v>2354</v>
      </c>
      <c r="E4269" s="597" t="s">
        <v>2354</v>
      </c>
      <c r="F4269" s="597" t="s">
        <v>2357</v>
      </c>
      <c r="G4269" s="597" t="s">
        <v>229</v>
      </c>
      <c r="H4269" s="598" t="str">
        <f t="shared" si="136"/>
        <v>ENGENHARIA BÁSICA NÃO ROTINEIRA;AFILIADA;;;;SERVICOS;TAXA DE INSCRIÇÃO EM CONGRESSO OU EVENTO</v>
      </c>
      <c r="I4269" s="599" t="s">
        <v>1567</v>
      </c>
      <c r="J4269" s="600" t="str">
        <f t="shared" si="137"/>
        <v>DESPESA NÃO ADMITIDA COM RECURSOS DA CLÁUSULA DE P,D&amp;I, CONSIDERANDO O EXECUTOR E A QUALIFICAÇÃO DO PROJETO OU PROGRAMA</v>
      </c>
    </row>
    <row r="4270" spans="1:10" ht="12" customHeight="1" x14ac:dyDescent="0.3">
      <c r="A4270" s="597" t="s">
        <v>253</v>
      </c>
      <c r="B4270" s="597" t="s">
        <v>2451</v>
      </c>
      <c r="C4270" s="597" t="s">
        <v>2354</v>
      </c>
      <c r="D4270" s="597" t="s">
        <v>2354</v>
      </c>
      <c r="E4270" s="597" t="s">
        <v>2354</v>
      </c>
      <c r="F4270" s="597" t="s">
        <v>2360</v>
      </c>
      <c r="G4270" s="597" t="s">
        <v>2064</v>
      </c>
      <c r="H4270" s="598" t="str">
        <f t="shared" si="136"/>
        <v>ENGENHARIA BÁSICA NÃO ROTINEIRA;AFILIADA;;;;SERVICOS - TIB;SERVIÇO DE TIB</v>
      </c>
      <c r="I4270" s="599" t="s">
        <v>1567</v>
      </c>
      <c r="J4270" s="600" t="str">
        <f t="shared" si="137"/>
        <v>DESPESA NÃO ADMITIDA COM RECURSOS DA CLÁUSULA DE P,D&amp;I, CONSIDERANDO O EXECUTOR E A QUALIFICAÇÃO DO PROJETO OU PROGRAMA</v>
      </c>
    </row>
    <row r="4271" spans="1:10" ht="12" customHeight="1" x14ac:dyDescent="0.3">
      <c r="A4271" s="597" t="s">
        <v>253</v>
      </c>
      <c r="B4271" s="597" t="s">
        <v>2451</v>
      </c>
      <c r="C4271" s="597" t="s">
        <v>2354</v>
      </c>
      <c r="D4271" s="597" t="s">
        <v>2354</v>
      </c>
      <c r="E4271" s="597" t="s">
        <v>2354</v>
      </c>
      <c r="F4271" s="597" t="s">
        <v>2360</v>
      </c>
      <c r="G4271" s="597" t="s">
        <v>2057</v>
      </c>
      <c r="H4271" s="598" t="str">
        <f t="shared" si="136"/>
        <v>ENGENHARIA BÁSICA NÃO ROTINEIRA;AFILIADA;;;;SERVICOS - TIB;SERVIÇO DE TREINAMENTO, SUPORTE E QUALIFICAÇÃO</v>
      </c>
      <c r="I4271" s="599" t="s">
        <v>1567</v>
      </c>
      <c r="J4271" s="600" t="str">
        <f t="shared" si="137"/>
        <v>DESPESA NÃO ADMITIDA COM RECURSOS DA CLÁUSULA DE P,D&amp;I, CONSIDERANDO O EXECUTOR E A QUALIFICAÇÃO DO PROJETO OU PROGRAMA</v>
      </c>
    </row>
    <row r="4272" spans="1:10" ht="12" customHeight="1" x14ac:dyDescent="0.3">
      <c r="A4272" s="597" t="s">
        <v>253</v>
      </c>
      <c r="B4272" s="597" t="s">
        <v>2451</v>
      </c>
      <c r="C4272" s="597" t="s">
        <v>2354</v>
      </c>
      <c r="D4272" s="597" t="s">
        <v>2354</v>
      </c>
      <c r="E4272" s="597" t="s">
        <v>2354</v>
      </c>
      <c r="F4272" s="597" t="s">
        <v>2360</v>
      </c>
      <c r="G4272" s="597" t="s">
        <v>2056</v>
      </c>
      <c r="H4272" s="598" t="str">
        <f t="shared" si="136"/>
        <v>ENGENHARIA BÁSICA NÃO ROTINEIRA;AFILIADA;;;;SERVICOS - TIB;SERVIÇO ESPECIALIZADO PARA TIB - NORMALIZAÇÃO</v>
      </c>
      <c r="I4272" s="599" t="s">
        <v>1567</v>
      </c>
      <c r="J4272" s="600" t="str">
        <f t="shared" si="137"/>
        <v>DESPESA NÃO ADMITIDA COM RECURSOS DA CLÁUSULA DE P,D&amp;I, CONSIDERANDO O EXECUTOR E A QUALIFICAÇÃO DO PROJETO OU PROGRAMA</v>
      </c>
    </row>
    <row r="4273" spans="1:10" ht="12" customHeight="1" x14ac:dyDescent="0.3">
      <c r="A4273" s="597" t="s">
        <v>253</v>
      </c>
      <c r="B4273" s="597" t="s">
        <v>2451</v>
      </c>
      <c r="C4273" s="597" t="s">
        <v>2354</v>
      </c>
      <c r="D4273" s="597" t="s">
        <v>2354</v>
      </c>
      <c r="E4273" s="597" t="s">
        <v>2354</v>
      </c>
      <c r="F4273" s="597" t="s">
        <v>1648</v>
      </c>
      <c r="G4273" s="597" t="s">
        <v>2202</v>
      </c>
      <c r="H4273" s="598" t="str">
        <f t="shared" si="136"/>
        <v>ENGENHARIA BÁSICA NÃO ROTINEIRA;AFILIADA;;;;TESTES OPERACIONAIS;NA</v>
      </c>
      <c r="I4273" s="599" t="s">
        <v>1567</v>
      </c>
      <c r="J4273" s="600" t="str">
        <f t="shared" si="137"/>
        <v>DESPESA NÃO ADMITIDA COM RECURSOS DA CLÁUSULA DE P,D&amp;I, CONSIDERANDO O EXECUTOR E A QUALIFICAÇÃO DO PROJETO OU PROGRAMA</v>
      </c>
    </row>
    <row r="4274" spans="1:10" ht="12" customHeight="1" x14ac:dyDescent="0.3">
      <c r="A4274" s="597" t="s">
        <v>253</v>
      </c>
      <c r="B4274" s="597" t="s">
        <v>2451</v>
      </c>
      <c r="C4274" s="597" t="s">
        <v>2354</v>
      </c>
      <c r="D4274" s="597" t="s">
        <v>2354</v>
      </c>
      <c r="E4274" s="597" t="s">
        <v>2354</v>
      </c>
      <c r="F4274" s="597" t="s">
        <v>281</v>
      </c>
      <c r="G4274" s="597" t="s">
        <v>2202</v>
      </c>
      <c r="H4274" s="598" t="str">
        <f t="shared" si="136"/>
        <v>ENGENHARIA BÁSICA NÃO ROTINEIRA;AFILIADA;;;;TRIBUTOS;NA</v>
      </c>
      <c r="I4274" s="599" t="s">
        <v>1575</v>
      </c>
      <c r="J4274" s="600" t="str">
        <f t="shared" si="137"/>
        <v/>
      </c>
    </row>
    <row r="4275" spans="1:10" ht="12" customHeight="1" x14ac:dyDescent="0.3">
      <c r="A4275" s="601" t="s">
        <v>253</v>
      </c>
      <c r="B4275" s="597" t="s">
        <v>2451</v>
      </c>
      <c r="C4275" s="600"/>
      <c r="D4275" s="600"/>
      <c r="E4275" s="600"/>
      <c r="F4275" s="597" t="s">
        <v>2357</v>
      </c>
      <c r="G4275" s="600" t="s">
        <v>2408</v>
      </c>
      <c r="H4275" s="598" t="str">
        <f t="shared" si="136"/>
        <v>ENGENHARIA BÁSICA NÃO ROTINEIRA;AFILIADA;;;;SERVICOS;SERVIÇO DE QUALIFICAÇÃO E CERTIFICAÇÃO</v>
      </c>
      <c r="I4275" s="599" t="s">
        <v>1567</v>
      </c>
      <c r="J4275" s="600" t="str">
        <f t="shared" si="137"/>
        <v>DESPESA NÃO ADMITIDA COM RECURSOS DA CLÁUSULA DE P,D&amp;I, CONSIDERANDO O EXECUTOR E A QUALIFICAÇÃO DO PROJETO OU PROGRAMA</v>
      </c>
    </row>
    <row r="4276" spans="1:10" ht="12" customHeight="1" x14ac:dyDescent="0.3">
      <c r="A4276" s="597" t="s">
        <v>2409</v>
      </c>
      <c r="B4276" s="597" t="s">
        <v>2451</v>
      </c>
      <c r="C4276" s="597" t="s">
        <v>2354</v>
      </c>
      <c r="D4276" s="597"/>
      <c r="E4276" s="597"/>
      <c r="F4276" s="597" t="s">
        <v>1646</v>
      </c>
      <c r="G4276" s="597" t="s">
        <v>2050</v>
      </c>
      <c r="H4276" s="598" t="str">
        <f t="shared" si="136"/>
        <v>INFRAESTRUTURA;AFILIADA;;;;CAPACITACAO DE FORNECEDORES;BENS E MATERIAIS - CABEÇA DE SÉRIE E LOTE PILOTO</v>
      </c>
      <c r="I4276" s="599" t="s">
        <v>1567</v>
      </c>
      <c r="J4276" s="600" t="str">
        <f t="shared" si="137"/>
        <v>DESPESA NÃO ADMITIDA COM RECURSOS DA CLÁUSULA DE P,D&amp;I, CONSIDERANDO O EXECUTOR E A QUALIFICAÇÃO DO PROJETO OU PROGRAMA</v>
      </c>
    </row>
    <row r="4277" spans="1:10" ht="12" customHeight="1" x14ac:dyDescent="0.3">
      <c r="A4277" s="597" t="s">
        <v>2409</v>
      </c>
      <c r="B4277" s="597" t="s">
        <v>2451</v>
      </c>
      <c r="C4277" s="597" t="s">
        <v>2354</v>
      </c>
      <c r="D4277" s="597"/>
      <c r="E4277" s="597"/>
      <c r="F4277" s="597" t="s">
        <v>1646</v>
      </c>
      <c r="G4277" s="597" t="s">
        <v>2053</v>
      </c>
      <c r="H4277" s="598" t="str">
        <f t="shared" si="136"/>
        <v>INFRAESTRUTURA;AFILIADA;;;;CAPACITACAO DE FORNECEDORES;EQUIPAMENTOS E MATERIAIS - PRIMEIRO LOTE</v>
      </c>
      <c r="I4277" s="599" t="s">
        <v>1567</v>
      </c>
      <c r="J4277" s="600" t="str">
        <f t="shared" si="137"/>
        <v>DESPESA NÃO ADMITIDA COM RECURSOS DA CLÁUSULA DE P,D&amp;I, CONSIDERANDO O EXECUTOR E A QUALIFICAÇÃO DO PROJETO OU PROGRAMA</v>
      </c>
    </row>
    <row r="4278" spans="1:10" ht="12" customHeight="1" x14ac:dyDescent="0.3">
      <c r="A4278" s="597" t="s">
        <v>2409</v>
      </c>
      <c r="B4278" s="597" t="s">
        <v>2451</v>
      </c>
      <c r="C4278" s="597" t="s">
        <v>2354</v>
      </c>
      <c r="D4278" s="597"/>
      <c r="E4278" s="597"/>
      <c r="F4278" s="597" t="s">
        <v>1646</v>
      </c>
      <c r="G4278" s="597" t="s">
        <v>260</v>
      </c>
      <c r="H4278" s="598" t="str">
        <f t="shared" si="136"/>
        <v>INFRAESTRUTURA;AFILIADA;;;;CAPACITACAO DE FORNECEDORES;EQUIPAMENTOS LABORATORIAIS</v>
      </c>
      <c r="I4278" s="599" t="s">
        <v>1567</v>
      </c>
      <c r="J4278" s="600" t="str">
        <f t="shared" si="137"/>
        <v>DESPESA NÃO ADMITIDA COM RECURSOS DA CLÁUSULA DE P,D&amp;I, CONSIDERANDO O EXECUTOR E A QUALIFICAÇÃO DO PROJETO OU PROGRAMA</v>
      </c>
    </row>
    <row r="4279" spans="1:10" ht="12" customHeight="1" x14ac:dyDescent="0.3">
      <c r="A4279" s="597" t="s">
        <v>2409</v>
      </c>
      <c r="B4279" s="597" t="s">
        <v>2451</v>
      </c>
      <c r="C4279" s="597" t="s">
        <v>2354</v>
      </c>
      <c r="D4279" s="597"/>
      <c r="E4279" s="597"/>
      <c r="F4279" s="597" t="s">
        <v>1646</v>
      </c>
      <c r="G4279" s="597" t="s">
        <v>2052</v>
      </c>
      <c r="H4279" s="598" t="str">
        <f t="shared" si="136"/>
        <v>INFRAESTRUTURA;AFILIADA;;;;CAPACITACAO DE FORNECEDORES;ESTUDOS DE VIABILIDADE TÉCNICA E ECONÔMICA</v>
      </c>
      <c r="I4279" s="599" t="s">
        <v>1567</v>
      </c>
      <c r="J4279" s="600" t="str">
        <f t="shared" si="137"/>
        <v>DESPESA NÃO ADMITIDA COM RECURSOS DA CLÁUSULA DE P,D&amp;I, CONSIDERANDO O EXECUTOR E A QUALIFICAÇÃO DO PROJETO OU PROGRAMA</v>
      </c>
    </row>
    <row r="4280" spans="1:10" ht="12" customHeight="1" x14ac:dyDescent="0.3">
      <c r="A4280" s="597" t="s">
        <v>2409</v>
      </c>
      <c r="B4280" s="597" t="s">
        <v>2451</v>
      </c>
      <c r="C4280" s="597" t="s">
        <v>2354</v>
      </c>
      <c r="D4280" s="597"/>
      <c r="E4280" s="597"/>
      <c r="F4280" s="597" t="s">
        <v>1646</v>
      </c>
      <c r="G4280" s="597" t="s">
        <v>2051</v>
      </c>
      <c r="H4280" s="598" t="str">
        <f t="shared" si="136"/>
        <v>INFRAESTRUTURA;AFILIADA;;;;CAPACITACAO DE FORNECEDORES;SERVIÇOS - CABEÇA DE SÉRIE E LOTE PILOTO</v>
      </c>
      <c r="I4280" s="599" t="s">
        <v>1567</v>
      </c>
      <c r="J4280" s="600" t="str">
        <f t="shared" si="137"/>
        <v>DESPESA NÃO ADMITIDA COM RECURSOS DA CLÁUSULA DE P,D&amp;I, CONSIDERANDO O EXECUTOR E A QUALIFICAÇÃO DO PROJETO OU PROGRAMA</v>
      </c>
    </row>
    <row r="4281" spans="1:10" ht="12" customHeight="1" x14ac:dyDescent="0.3">
      <c r="A4281" s="597" t="s">
        <v>2409</v>
      </c>
      <c r="B4281" s="597" t="s">
        <v>2451</v>
      </c>
      <c r="C4281" s="597" t="s">
        <v>2354</v>
      </c>
      <c r="D4281" s="597"/>
      <c r="E4281" s="597"/>
      <c r="F4281" s="597" t="s">
        <v>1646</v>
      </c>
      <c r="G4281" s="597" t="s">
        <v>2054</v>
      </c>
      <c r="H4281" s="598" t="str">
        <f t="shared" si="136"/>
        <v>INFRAESTRUTURA;AFILIADA;;;;CAPACITACAO DE FORNECEDORES;SERVIÇOS - OPERACIONALIZAÇÃO DE EQUIPAMENTOS</v>
      </c>
      <c r="I4281" s="599" t="s">
        <v>1567</v>
      </c>
      <c r="J4281" s="600" t="str">
        <f t="shared" si="137"/>
        <v>DESPESA NÃO ADMITIDA COM RECURSOS DA CLÁUSULA DE P,D&amp;I, CONSIDERANDO O EXECUTOR E A QUALIFICAÇÃO DO PROJETO OU PROGRAMA</v>
      </c>
    </row>
    <row r="4282" spans="1:10" ht="12" customHeight="1" x14ac:dyDescent="0.3">
      <c r="A4282" s="597" t="s">
        <v>2409</v>
      </c>
      <c r="B4282" s="597" t="s">
        <v>2451</v>
      </c>
      <c r="C4282" s="597" t="s">
        <v>2354</v>
      </c>
      <c r="D4282" s="597"/>
      <c r="E4282" s="597"/>
      <c r="F4282" s="597" t="s">
        <v>2362</v>
      </c>
      <c r="G4282" s="597" t="s">
        <v>2202</v>
      </c>
      <c r="H4282" s="598" t="str">
        <f t="shared" si="136"/>
        <v>INFRAESTRUTURA;AFILIADA;;;;CUSTOS DIRETOS;NA</v>
      </c>
      <c r="I4282" s="599" t="s">
        <v>1567</v>
      </c>
      <c r="J4282" s="600" t="str">
        <f t="shared" si="137"/>
        <v>DESPESA NÃO ADMITIDA COM RECURSOS DA CLÁUSULA DE P,D&amp;I, CONSIDERANDO O EXECUTOR E A QUALIFICAÇÃO DO PROJETO OU PROGRAMA</v>
      </c>
    </row>
    <row r="4283" spans="1:10" ht="12" customHeight="1" x14ac:dyDescent="0.3">
      <c r="A4283" s="597" t="s">
        <v>2409</v>
      </c>
      <c r="B4283" s="597" t="s">
        <v>2451</v>
      </c>
      <c r="C4283" s="597" t="s">
        <v>2354</v>
      </c>
      <c r="D4283" s="597"/>
      <c r="E4283" s="597"/>
      <c r="F4283" s="597" t="s">
        <v>1643</v>
      </c>
      <c r="G4283" s="597" t="s">
        <v>2202</v>
      </c>
      <c r="H4283" s="598" t="str">
        <f t="shared" si="136"/>
        <v>INFRAESTRUTURA;AFILIADA;;;;DIARIAS E AJUDA DE CUSTO;NA</v>
      </c>
      <c r="I4283" s="599" t="s">
        <v>1567</v>
      </c>
      <c r="J4283" s="600" t="str">
        <f t="shared" si="137"/>
        <v>DESPESA NÃO ADMITIDA COM RECURSOS DA CLÁUSULA DE P,D&amp;I, CONSIDERANDO O EXECUTOR E A QUALIFICAÇÃO DO PROJETO OU PROGRAMA</v>
      </c>
    </row>
    <row r="4284" spans="1:10" ht="12" customHeight="1" x14ac:dyDescent="0.3">
      <c r="A4284" s="597" t="s">
        <v>2409</v>
      </c>
      <c r="B4284" s="597" t="s">
        <v>2451</v>
      </c>
      <c r="C4284" s="597" t="s">
        <v>2354</v>
      </c>
      <c r="D4284" s="597"/>
      <c r="E4284" s="597"/>
      <c r="F4284" s="597" t="s">
        <v>1645</v>
      </c>
      <c r="G4284" s="597" t="s">
        <v>2361</v>
      </c>
      <c r="H4284" s="598" t="str">
        <f t="shared" si="136"/>
        <v>INFRAESTRUTURA;AFILIADA;;;;EQUIPAMENTO E MATERIAL PERMANENTE;EQUIPAMENTO</v>
      </c>
      <c r="I4284" s="599" t="s">
        <v>1575</v>
      </c>
      <c r="J4284" s="600" t="str">
        <f t="shared" si="137"/>
        <v/>
      </c>
    </row>
    <row r="4285" spans="1:10" ht="12" customHeight="1" x14ac:dyDescent="0.3">
      <c r="A4285" s="597" t="s">
        <v>2409</v>
      </c>
      <c r="B4285" s="597" t="s">
        <v>2451</v>
      </c>
      <c r="C4285" s="597" t="s">
        <v>2354</v>
      </c>
      <c r="D4285" s="597"/>
      <c r="E4285" s="597"/>
      <c r="F4285" s="597" t="s">
        <v>1645</v>
      </c>
      <c r="G4285" s="597" t="s">
        <v>1248</v>
      </c>
      <c r="H4285" s="598" t="str">
        <f t="shared" si="136"/>
        <v>INFRAESTRUTURA;AFILIADA;;;;EQUIPAMENTO E MATERIAL PERMANENTE;MATERIAL PERMANENTE</v>
      </c>
      <c r="I4285" s="599" t="s">
        <v>1575</v>
      </c>
      <c r="J4285" s="600" t="str">
        <f t="shared" si="137"/>
        <v/>
      </c>
    </row>
    <row r="4286" spans="1:10" ht="12" customHeight="1" x14ac:dyDescent="0.3">
      <c r="A4286" s="597" t="s">
        <v>2409</v>
      </c>
      <c r="B4286" s="597" t="s">
        <v>2451</v>
      </c>
      <c r="C4286" s="597" t="s">
        <v>2354</v>
      </c>
      <c r="D4286" s="597"/>
      <c r="E4286" s="597"/>
      <c r="F4286" s="597" t="s">
        <v>448</v>
      </c>
      <c r="G4286" s="597" t="s">
        <v>2062</v>
      </c>
      <c r="H4286" s="598" t="str">
        <f t="shared" si="136"/>
        <v>INFRAESTRUTURA;AFILIADA;;;;EQUIPE;BOLSA - ALUNO DE GRADUAÇÃO OU PÓS-GRADUAÇÃO</v>
      </c>
      <c r="I4286" s="599" t="s">
        <v>1567</v>
      </c>
      <c r="J4286" s="600" t="str">
        <f t="shared" si="137"/>
        <v>DESPESA NÃO ADMITIDA COM RECURSOS DA CLÁUSULA DE P,D&amp;I, CONSIDERANDO O EXECUTOR E A QUALIFICAÇÃO DO PROJETO OU PROGRAMA</v>
      </c>
    </row>
    <row r="4287" spans="1:10" ht="12" customHeight="1" x14ac:dyDescent="0.3">
      <c r="A4287" s="597" t="s">
        <v>2409</v>
      </c>
      <c r="B4287" s="597" t="s">
        <v>2451</v>
      </c>
      <c r="C4287" s="597" t="s">
        <v>2354</v>
      </c>
      <c r="D4287" s="597"/>
      <c r="E4287" s="597"/>
      <c r="F4287" s="597" t="s">
        <v>448</v>
      </c>
      <c r="G4287" s="597" t="s">
        <v>2061</v>
      </c>
      <c r="H4287" s="598" t="str">
        <f t="shared" si="136"/>
        <v>INFRAESTRUTURA;AFILIADA;;;;EQUIPE;BOLSA - DOCENTE OU PESQUISADOR DA INSTITUIÇÃO</v>
      </c>
      <c r="I4287" s="599" t="s">
        <v>1567</v>
      </c>
      <c r="J4287" s="600" t="str">
        <f t="shared" si="137"/>
        <v>DESPESA NÃO ADMITIDA COM RECURSOS DA CLÁUSULA DE P,D&amp;I, CONSIDERANDO O EXECUTOR E A QUALIFICAÇÃO DO PROJETO OU PROGRAMA</v>
      </c>
    </row>
    <row r="4288" spans="1:10" ht="12" customHeight="1" x14ac:dyDescent="0.3">
      <c r="A4288" s="597" t="s">
        <v>2409</v>
      </c>
      <c r="B4288" s="597" t="s">
        <v>2451</v>
      </c>
      <c r="C4288" s="597" t="s">
        <v>2354</v>
      </c>
      <c r="D4288" s="597"/>
      <c r="E4288" s="597"/>
      <c r="F4288" s="597" t="s">
        <v>448</v>
      </c>
      <c r="G4288" s="597" t="s">
        <v>2063</v>
      </c>
      <c r="H4288" s="598" t="str">
        <f t="shared" si="136"/>
        <v>INFRAESTRUTURA;AFILIADA;;;;EQUIPE;BOLSA - PESQUISADOR VISITANTE</v>
      </c>
      <c r="I4288" s="599" t="s">
        <v>1567</v>
      </c>
      <c r="J4288" s="600" t="str">
        <f t="shared" si="137"/>
        <v>DESPESA NÃO ADMITIDA COM RECURSOS DA CLÁUSULA DE P,D&amp;I, CONSIDERANDO O EXECUTOR E A QUALIFICAÇÃO DO PROJETO OU PROGRAMA</v>
      </c>
    </row>
    <row r="4289" spans="1:10" ht="12" customHeight="1" x14ac:dyDescent="0.3">
      <c r="A4289" s="597" t="s">
        <v>2409</v>
      </c>
      <c r="B4289" s="597" t="s">
        <v>2451</v>
      </c>
      <c r="C4289" s="597" t="s">
        <v>2354</v>
      </c>
      <c r="D4289" s="597"/>
      <c r="E4289" s="597"/>
      <c r="F4289" s="597" t="s">
        <v>448</v>
      </c>
      <c r="G4289" s="597" t="s">
        <v>1641</v>
      </c>
      <c r="H4289" s="598" t="str">
        <f t="shared" si="136"/>
        <v>INFRAESTRUTURA;AFILIADA;;;;EQUIPE;REMUNERAÇÃO DIRETA</v>
      </c>
      <c r="I4289" s="599" t="s">
        <v>1567</v>
      </c>
      <c r="J4289" s="600" t="str">
        <f t="shared" si="137"/>
        <v>DESPESA NÃO ADMITIDA COM RECURSOS DA CLÁUSULA DE P,D&amp;I, CONSIDERANDO O EXECUTOR E A QUALIFICAÇÃO DO PROJETO OU PROGRAMA</v>
      </c>
    </row>
    <row r="4290" spans="1:10" ht="12" customHeight="1" x14ac:dyDescent="0.3">
      <c r="A4290" s="597" t="s">
        <v>2409</v>
      </c>
      <c r="B4290" s="597" t="s">
        <v>2451</v>
      </c>
      <c r="C4290" s="597" t="s">
        <v>2354</v>
      </c>
      <c r="D4290" s="597"/>
      <c r="E4290" s="597"/>
      <c r="F4290" s="597" t="s">
        <v>1642</v>
      </c>
      <c r="G4290" s="597" t="s">
        <v>2202</v>
      </c>
      <c r="H4290" s="598" t="str">
        <f t="shared" si="136"/>
        <v>INFRAESTRUTURA;AFILIADA;;;;MATERIAL DE CONSUMO;NA</v>
      </c>
      <c r="I4290" s="599" t="s">
        <v>1567</v>
      </c>
      <c r="J4290" s="600" t="str">
        <f t="shared" si="137"/>
        <v>DESPESA NÃO ADMITIDA COM RECURSOS DA CLÁUSULA DE P,D&amp;I, CONSIDERANDO O EXECUTOR E A QUALIFICAÇÃO DO PROJETO OU PROGRAMA</v>
      </c>
    </row>
    <row r="4291" spans="1:10" ht="12" customHeight="1" x14ac:dyDescent="0.3">
      <c r="A4291" s="597" t="s">
        <v>2409</v>
      </c>
      <c r="B4291" s="597" t="s">
        <v>2451</v>
      </c>
      <c r="C4291" s="597" t="s">
        <v>2354</v>
      </c>
      <c r="D4291" s="597"/>
      <c r="E4291" s="597"/>
      <c r="F4291" s="597" t="s">
        <v>1644</v>
      </c>
      <c r="G4291" s="597" t="s">
        <v>2066</v>
      </c>
      <c r="H4291" s="598" t="str">
        <f t="shared" si="136"/>
        <v>INFRAESTRUTURA;AFILIADA;;;;OBRAS E INSTALACOES;AMPLIAÇÃO DE ÁREA DE EDIFICAÇÃO</v>
      </c>
      <c r="I4291" s="599" t="s">
        <v>1567</v>
      </c>
      <c r="J4291" s="600" t="str">
        <f t="shared" si="137"/>
        <v>DESPESA NÃO ADMITIDA COM RECURSOS DA CLÁUSULA DE P,D&amp;I, CONSIDERANDO O EXECUTOR E A QUALIFICAÇÃO DO PROJETO OU PROGRAMA</v>
      </c>
    </row>
    <row r="4292" spans="1:10" ht="12" customHeight="1" x14ac:dyDescent="0.3">
      <c r="A4292" s="597" t="s">
        <v>2409</v>
      </c>
      <c r="B4292" s="597" t="s">
        <v>2451</v>
      </c>
      <c r="C4292" s="597" t="s">
        <v>2354</v>
      </c>
      <c r="D4292" s="597"/>
      <c r="E4292" s="597"/>
      <c r="F4292" s="597" t="s">
        <v>1644</v>
      </c>
      <c r="G4292" s="597" t="s">
        <v>258</v>
      </c>
      <c r="H4292" s="598" t="str">
        <f t="shared" si="136"/>
        <v>INFRAESTRUTURA;AFILIADA;;;;OBRAS E INSTALACOES;CONSTRUÇÃO DE NOVA EDIFICAÇÃO</v>
      </c>
      <c r="I4292" s="599" t="s">
        <v>1567</v>
      </c>
      <c r="J4292" s="600" t="str">
        <f t="shared" si="137"/>
        <v>DESPESA NÃO ADMITIDA COM RECURSOS DA CLÁUSULA DE P,D&amp;I, CONSIDERANDO O EXECUTOR E A QUALIFICAÇÃO DO PROJETO OU PROGRAMA</v>
      </c>
    </row>
    <row r="4293" spans="1:10" ht="12" customHeight="1" x14ac:dyDescent="0.3">
      <c r="A4293" s="597" t="s">
        <v>2409</v>
      </c>
      <c r="B4293" s="597" t="s">
        <v>2451</v>
      </c>
      <c r="C4293" s="597" t="s">
        <v>2354</v>
      </c>
      <c r="D4293" s="597"/>
      <c r="E4293" s="597"/>
      <c r="F4293" s="597" t="s">
        <v>1644</v>
      </c>
      <c r="G4293" s="597" t="s">
        <v>2067</v>
      </c>
      <c r="H4293" s="598" t="str">
        <f t="shared" si="136"/>
        <v>INFRAESTRUTURA;AFILIADA;;;;OBRAS E INSTALACOES;PROJETO EXECUTIVO E ESTUDOS TÉCNICOS</v>
      </c>
      <c r="I4293" s="599" t="s">
        <v>1567</v>
      </c>
      <c r="J4293" s="600" t="str">
        <f t="shared" si="137"/>
        <v>DESPESA NÃO ADMITIDA COM RECURSOS DA CLÁUSULA DE P,D&amp;I, CONSIDERANDO O EXECUTOR E A QUALIFICAÇÃO DO PROJETO OU PROGRAMA</v>
      </c>
    </row>
    <row r="4294" spans="1:10" ht="12" customHeight="1" x14ac:dyDescent="0.3">
      <c r="A4294" s="597" t="s">
        <v>2409</v>
      </c>
      <c r="B4294" s="597" t="s">
        <v>2451</v>
      </c>
      <c r="C4294" s="597" t="s">
        <v>2354</v>
      </c>
      <c r="D4294" s="597"/>
      <c r="E4294" s="597"/>
      <c r="F4294" s="597" t="s">
        <v>1644</v>
      </c>
      <c r="G4294" s="597" t="s">
        <v>219</v>
      </c>
      <c r="H4294" s="598" t="str">
        <f t="shared" si="136"/>
        <v>INFRAESTRUTURA;AFILIADA;;;;OBRAS E INSTALACOES;REFORMA DE EDIFICAÇÃO</v>
      </c>
      <c r="I4294" s="599" t="s">
        <v>1567</v>
      </c>
      <c r="J4294" s="600" t="str">
        <f t="shared" si="137"/>
        <v>DESPESA NÃO ADMITIDA COM RECURSOS DA CLÁUSULA DE P,D&amp;I, CONSIDERANDO O EXECUTOR E A QUALIFICAÇÃO DO PROJETO OU PROGRAMA</v>
      </c>
    </row>
    <row r="4295" spans="1:10" ht="12" customHeight="1" x14ac:dyDescent="0.3">
      <c r="A4295" s="597" t="s">
        <v>2409</v>
      </c>
      <c r="B4295" s="597" t="s">
        <v>2451</v>
      </c>
      <c r="C4295" s="597" t="s">
        <v>2354</v>
      </c>
      <c r="D4295" s="597"/>
      <c r="E4295" s="597"/>
      <c r="F4295" s="597" t="s">
        <v>1644</v>
      </c>
      <c r="G4295" s="597" t="s">
        <v>2065</v>
      </c>
      <c r="H4295" s="598" t="str">
        <f t="shared" si="136"/>
        <v>INFRAESTRUTURA;AFILIADA;;;;OBRAS E INSTALACOES;SERVIÇO TÉCNICO DE APOIO - INFRAESTRUTURA</v>
      </c>
      <c r="I4295" s="599" t="s">
        <v>1575</v>
      </c>
      <c r="J4295" s="600" t="str">
        <f t="shared" si="137"/>
        <v/>
      </c>
    </row>
    <row r="4296" spans="1:10" ht="12" customHeight="1" x14ac:dyDescent="0.3">
      <c r="A4296" s="597" t="s">
        <v>2409</v>
      </c>
      <c r="B4296" s="597" t="s">
        <v>2451</v>
      </c>
      <c r="C4296" s="597" t="s">
        <v>2354</v>
      </c>
      <c r="D4296" s="597"/>
      <c r="E4296" s="597"/>
      <c r="F4296" s="597" t="s">
        <v>10</v>
      </c>
      <c r="G4296" s="597" t="s">
        <v>1649</v>
      </c>
      <c r="H4296" s="598" t="str">
        <f t="shared" si="136"/>
        <v>INFRAESTRUTURA;AFILIADA;;;;OUTRAS DESPESAS;DESPESA DE IMPORTACAO</v>
      </c>
      <c r="I4296" s="599" t="s">
        <v>1575</v>
      </c>
      <c r="J4296" s="600" t="str">
        <f t="shared" si="137"/>
        <v/>
      </c>
    </row>
    <row r="4297" spans="1:10" ht="12" customHeight="1" x14ac:dyDescent="0.3">
      <c r="A4297" s="597" t="s">
        <v>2409</v>
      </c>
      <c r="B4297" s="597" t="s">
        <v>2451</v>
      </c>
      <c r="C4297" s="597" t="s">
        <v>2354</v>
      </c>
      <c r="D4297" s="597"/>
      <c r="E4297" s="597"/>
      <c r="F4297" s="597" t="s">
        <v>10</v>
      </c>
      <c r="G4297" s="597" t="s">
        <v>1650</v>
      </c>
      <c r="H4297" s="598" t="str">
        <f t="shared" si="136"/>
        <v>INFRAESTRUTURA;AFILIADA;;;;OUTRAS DESPESAS;DESPESA OPERACIONAL E ADMINISTRATIVA</v>
      </c>
      <c r="I4297" s="599" t="s">
        <v>1567</v>
      </c>
      <c r="J4297" s="600" t="str">
        <f t="shared" si="137"/>
        <v>DESPESA NÃO ADMITIDA COM RECURSOS DA CLÁUSULA DE P,D&amp;I, CONSIDERANDO O EXECUTOR E A QUALIFICAÇÃO DO PROJETO OU PROGRAMA</v>
      </c>
    </row>
    <row r="4298" spans="1:10" ht="12" customHeight="1" x14ac:dyDescent="0.3">
      <c r="A4298" s="597" t="s">
        <v>2409</v>
      </c>
      <c r="B4298" s="597" t="s">
        <v>2451</v>
      </c>
      <c r="C4298" s="597" t="s">
        <v>2354</v>
      </c>
      <c r="D4298" s="597"/>
      <c r="E4298" s="597"/>
      <c r="F4298" s="597" t="s">
        <v>10</v>
      </c>
      <c r="G4298" s="597" t="s">
        <v>277</v>
      </c>
      <c r="H4298" s="598" t="str">
        <f t="shared" si="136"/>
        <v>INFRAESTRUTURA;AFILIADA;;;;OUTRAS DESPESAS;RESSARCIMENTO DE CUSTOS INDIRETOS</v>
      </c>
      <c r="I4298" s="599" t="s">
        <v>1567</v>
      </c>
      <c r="J4298" s="600" t="str">
        <f t="shared" si="137"/>
        <v>DESPESA NÃO ADMITIDA COM RECURSOS DA CLÁUSULA DE P,D&amp;I, CONSIDERANDO O EXECUTOR E A QUALIFICAÇÃO DO PROJETO OU PROGRAMA</v>
      </c>
    </row>
    <row r="4299" spans="1:10" ht="12" customHeight="1" x14ac:dyDescent="0.3">
      <c r="A4299" s="597" t="s">
        <v>2409</v>
      </c>
      <c r="B4299" s="597" t="s">
        <v>2451</v>
      </c>
      <c r="C4299" s="597" t="s">
        <v>2354</v>
      </c>
      <c r="D4299" s="597"/>
      <c r="E4299" s="597"/>
      <c r="F4299" s="597" t="s">
        <v>317</v>
      </c>
      <c r="G4299" s="597" t="s">
        <v>2060</v>
      </c>
      <c r="H4299" s="598" t="str">
        <f t="shared" si="136"/>
        <v>INFRAESTRUTURA;AFILIADA;;;;OUTROS BENS E DIREITOS;DADO GEOLÓGICO, GEOQUÍMICO OU GEOFÍSICO PÚBLICO</v>
      </c>
      <c r="I4299" s="599" t="s">
        <v>1567</v>
      </c>
      <c r="J4299" s="600" t="str">
        <f t="shared" si="137"/>
        <v>DESPESA NÃO ADMITIDA COM RECURSOS DA CLÁUSULA DE P,D&amp;I, CONSIDERANDO O EXECUTOR E A QUALIFICAÇÃO DO PROJETO OU PROGRAMA</v>
      </c>
    </row>
    <row r="4300" spans="1:10" ht="12" customHeight="1" x14ac:dyDescent="0.3">
      <c r="A4300" s="597" t="s">
        <v>2409</v>
      </c>
      <c r="B4300" s="597" t="s">
        <v>2451</v>
      </c>
      <c r="C4300" s="597" t="s">
        <v>2354</v>
      </c>
      <c r="D4300" s="597"/>
      <c r="E4300" s="597"/>
      <c r="F4300" s="597" t="s">
        <v>317</v>
      </c>
      <c r="G4300" s="597" t="s">
        <v>220</v>
      </c>
      <c r="H4300" s="598" t="str">
        <f t="shared" si="136"/>
        <v>INFRAESTRUTURA;AFILIADA;;;;OUTROS BENS E DIREITOS;DADO NÃO REGULADO PELA ANP</v>
      </c>
      <c r="I4300" s="599" t="s">
        <v>1567</v>
      </c>
      <c r="J4300" s="600" t="str">
        <f t="shared" si="137"/>
        <v>DESPESA NÃO ADMITIDA COM RECURSOS DA CLÁUSULA DE P,D&amp;I, CONSIDERANDO O EXECUTOR E A QUALIFICAÇÃO DO PROJETO OU PROGRAMA</v>
      </c>
    </row>
    <row r="4301" spans="1:10" ht="12" customHeight="1" x14ac:dyDescent="0.3">
      <c r="A4301" s="597" t="s">
        <v>2409</v>
      </c>
      <c r="B4301" s="597" t="s">
        <v>2451</v>
      </c>
      <c r="C4301" s="597" t="s">
        <v>2354</v>
      </c>
      <c r="D4301" s="597"/>
      <c r="E4301" s="597"/>
      <c r="F4301" s="597" t="s">
        <v>317</v>
      </c>
      <c r="G4301" s="597" t="s">
        <v>215</v>
      </c>
      <c r="H4301" s="598" t="str">
        <f t="shared" si="136"/>
        <v>INFRAESTRUTURA;AFILIADA;;;;OUTROS BENS E DIREITOS;MATERIAL BIBLIOGRÁFICO</v>
      </c>
      <c r="I4301" s="599" t="s">
        <v>1567</v>
      </c>
      <c r="J4301" s="600" t="str">
        <f t="shared" si="137"/>
        <v>DESPESA NÃO ADMITIDA COM RECURSOS DA CLÁUSULA DE P,D&amp;I, CONSIDERANDO O EXECUTOR E A QUALIFICAÇÃO DO PROJETO OU PROGRAMA</v>
      </c>
    </row>
    <row r="4302" spans="1:10" ht="12" customHeight="1" x14ac:dyDescent="0.3">
      <c r="A4302" s="597" t="s">
        <v>2409</v>
      </c>
      <c r="B4302" s="597" t="s">
        <v>2451</v>
      </c>
      <c r="C4302" s="597" t="s">
        <v>2354</v>
      </c>
      <c r="D4302" s="597"/>
      <c r="E4302" s="597"/>
      <c r="F4302" s="597" t="s">
        <v>317</v>
      </c>
      <c r="G4302" s="597" t="s">
        <v>2068</v>
      </c>
      <c r="H4302" s="598" t="str">
        <f t="shared" si="136"/>
        <v>INFRAESTRUTURA;AFILIADA;;;;OUTROS BENS E DIREITOS;OUTRO (ESPECIFIQUE)</v>
      </c>
      <c r="I4302" s="599" t="s">
        <v>1567</v>
      </c>
      <c r="J4302" s="600" t="str">
        <f t="shared" si="137"/>
        <v>DESPESA NÃO ADMITIDA COM RECURSOS DA CLÁUSULA DE P,D&amp;I, CONSIDERANDO O EXECUTOR E A QUALIFICAÇÃO DO PROJETO OU PROGRAMA</v>
      </c>
    </row>
    <row r="4303" spans="1:10" ht="12" customHeight="1" x14ac:dyDescent="0.3">
      <c r="A4303" s="597" t="s">
        <v>2409</v>
      </c>
      <c r="B4303" s="597" t="s">
        <v>2451</v>
      </c>
      <c r="C4303" s="597" t="s">
        <v>2354</v>
      </c>
      <c r="D4303" s="597"/>
      <c r="E4303" s="597"/>
      <c r="F4303" s="597" t="s">
        <v>317</v>
      </c>
      <c r="G4303" s="597" t="s">
        <v>321</v>
      </c>
      <c r="H4303" s="598" t="str">
        <f t="shared" si="136"/>
        <v>INFRAESTRUTURA;AFILIADA;;;;OUTROS BENS E DIREITOS;SOFTWARE</v>
      </c>
      <c r="I4303" s="599" t="s">
        <v>1567</v>
      </c>
      <c r="J4303" s="600" t="str">
        <f t="shared" si="137"/>
        <v>DESPESA NÃO ADMITIDA COM RECURSOS DA CLÁUSULA DE P,D&amp;I, CONSIDERANDO O EXECUTOR E A QUALIFICAÇÃO DO PROJETO OU PROGRAMA</v>
      </c>
    </row>
    <row r="4304" spans="1:10" ht="12" customHeight="1" x14ac:dyDescent="0.3">
      <c r="A4304" s="597" t="s">
        <v>2409</v>
      </c>
      <c r="B4304" s="597" t="s">
        <v>2451</v>
      </c>
      <c r="C4304" s="597" t="s">
        <v>2354</v>
      </c>
      <c r="D4304" s="597"/>
      <c r="E4304" s="597"/>
      <c r="F4304" s="597" t="s">
        <v>409</v>
      </c>
      <c r="G4304" s="597" t="s">
        <v>2202</v>
      </c>
      <c r="H4304" s="598" t="str">
        <f t="shared" si="136"/>
        <v>INFRAESTRUTURA;AFILIADA;;;;PASSAGENS;NA</v>
      </c>
      <c r="I4304" s="599" t="s">
        <v>1567</v>
      </c>
      <c r="J4304" s="600" t="str">
        <f t="shared" si="137"/>
        <v>DESPESA NÃO ADMITIDA COM RECURSOS DA CLÁUSULA DE P,D&amp;I, CONSIDERANDO O EXECUTOR E A QUALIFICAÇÃO DO PROJETO OU PROGRAMA</v>
      </c>
    </row>
    <row r="4305" spans="1:10" ht="12" customHeight="1" x14ac:dyDescent="0.3">
      <c r="A4305" s="597" t="s">
        <v>2409</v>
      </c>
      <c r="B4305" s="597" t="s">
        <v>2451</v>
      </c>
      <c r="C4305" s="597" t="s">
        <v>2354</v>
      </c>
      <c r="D4305" s="597"/>
      <c r="E4305" s="597"/>
      <c r="F4305" s="597" t="s">
        <v>1705</v>
      </c>
      <c r="G4305" s="597" t="s">
        <v>2058</v>
      </c>
      <c r="H4305" s="598" t="str">
        <f t="shared" si="136"/>
        <v>INFRAESTRUTURA;AFILIADA;;;;PROTOTIPO;MATERIAL OU COMPONENTE - PROTÓTIPO OU UNIDADE PILOTO</v>
      </c>
      <c r="I4305" s="599" t="s">
        <v>1567</v>
      </c>
      <c r="J4305" s="600" t="str">
        <f t="shared" si="137"/>
        <v>DESPESA NÃO ADMITIDA COM RECURSOS DA CLÁUSULA DE P,D&amp;I, CONSIDERANDO O EXECUTOR E A QUALIFICAÇÃO DO PROJETO OU PROGRAMA</v>
      </c>
    </row>
    <row r="4306" spans="1:10" ht="12" customHeight="1" x14ac:dyDescent="0.3">
      <c r="A4306" s="597" t="s">
        <v>2409</v>
      </c>
      <c r="B4306" s="597" t="s">
        <v>2451</v>
      </c>
      <c r="C4306" s="597" t="s">
        <v>2354</v>
      </c>
      <c r="D4306" s="597"/>
      <c r="E4306" s="597"/>
      <c r="F4306" s="597" t="s">
        <v>1705</v>
      </c>
      <c r="G4306" s="597" t="s">
        <v>2059</v>
      </c>
      <c r="H4306" s="598" t="str">
        <f t="shared" si="136"/>
        <v>INFRAESTRUTURA;AFILIADA;;;;PROTOTIPO;SERVIÇO DE TERCEIRO - PROTÓTIPO OU UNIDADE PILOTO</v>
      </c>
      <c r="I4306" s="599" t="s">
        <v>1567</v>
      </c>
      <c r="J4306" s="600" t="str">
        <f t="shared" si="137"/>
        <v>DESPESA NÃO ADMITIDA COM RECURSOS DA CLÁUSULA DE P,D&amp;I, CONSIDERANDO O EXECUTOR E A QUALIFICAÇÃO DO PROJETO OU PROGRAMA</v>
      </c>
    </row>
    <row r="4307" spans="1:10" ht="12" customHeight="1" x14ac:dyDescent="0.3">
      <c r="A4307" s="597" t="s">
        <v>2409</v>
      </c>
      <c r="B4307" s="597" t="s">
        <v>2451</v>
      </c>
      <c r="C4307" s="597" t="s">
        <v>2354</v>
      </c>
      <c r="D4307" s="597"/>
      <c r="E4307" s="597"/>
      <c r="F4307" s="597" t="s">
        <v>303</v>
      </c>
      <c r="G4307" s="597" t="s">
        <v>1647</v>
      </c>
      <c r="H4307" s="598" t="str">
        <f t="shared" si="136"/>
        <v>INFRAESTRUTURA;AFILIADA;;;;RECURSOS HUMANOS;BOLSA</v>
      </c>
      <c r="I4307" s="599" t="s">
        <v>1567</v>
      </c>
      <c r="J4307" s="600" t="str">
        <f t="shared" si="137"/>
        <v>DESPESA NÃO ADMITIDA COM RECURSOS DA CLÁUSULA DE P,D&amp;I, CONSIDERANDO O EXECUTOR E A QUALIFICAÇÃO DO PROJETO OU PROGRAMA</v>
      </c>
    </row>
    <row r="4308" spans="1:10" ht="12" customHeight="1" x14ac:dyDescent="0.3">
      <c r="A4308" s="597" t="s">
        <v>2409</v>
      </c>
      <c r="B4308" s="597" t="s">
        <v>2451</v>
      </c>
      <c r="C4308" s="597" t="s">
        <v>2354</v>
      </c>
      <c r="D4308" s="597"/>
      <c r="E4308" s="597"/>
      <c r="F4308" s="597" t="s">
        <v>303</v>
      </c>
      <c r="G4308" s="597" t="s">
        <v>270</v>
      </c>
      <c r="H4308" s="598" t="str">
        <f t="shared" si="136"/>
        <v>INFRAESTRUTURA;AFILIADA;;;;RECURSOS HUMANOS;TAXA DE BANCADA</v>
      </c>
      <c r="I4308" s="599" t="s">
        <v>1567</v>
      </c>
      <c r="J4308" s="600" t="str">
        <f t="shared" si="137"/>
        <v>DESPESA NÃO ADMITIDA COM RECURSOS DA CLÁUSULA DE P,D&amp;I, CONSIDERANDO O EXECUTOR E A QUALIFICAÇÃO DO PROJETO OU PROGRAMA</v>
      </c>
    </row>
    <row r="4309" spans="1:10" ht="12" customHeight="1" x14ac:dyDescent="0.3">
      <c r="A4309" s="597" t="s">
        <v>2409</v>
      </c>
      <c r="B4309" s="597" t="s">
        <v>2451</v>
      </c>
      <c r="C4309" s="597" t="s">
        <v>2354</v>
      </c>
      <c r="D4309" s="597"/>
      <c r="E4309" s="597"/>
      <c r="F4309" s="597" t="s">
        <v>2357</v>
      </c>
      <c r="G4309" s="597" t="s">
        <v>232</v>
      </c>
      <c r="H4309" s="598" t="str">
        <f t="shared" si="136"/>
        <v>INFRAESTRUTURA;AFILIADA;;;;SERVICOS;OUTRO SERVIÇO DE APOIO</v>
      </c>
      <c r="I4309" s="599" t="s">
        <v>1567</v>
      </c>
      <c r="J4309" s="600" t="str">
        <f t="shared" si="137"/>
        <v>DESPESA NÃO ADMITIDA COM RECURSOS DA CLÁUSULA DE P,D&amp;I, CONSIDERANDO O EXECUTOR E A QUALIFICAÇÃO DO PROJETO OU PROGRAMA</v>
      </c>
    </row>
    <row r="4310" spans="1:10" ht="12" customHeight="1" x14ac:dyDescent="0.3">
      <c r="A4310" s="597" t="s">
        <v>2409</v>
      </c>
      <c r="B4310" s="597" t="s">
        <v>2451</v>
      </c>
      <c r="C4310" s="597" t="s">
        <v>2354</v>
      </c>
      <c r="D4310" s="597"/>
      <c r="E4310" s="597"/>
      <c r="F4310" s="597" t="s">
        <v>2357</v>
      </c>
      <c r="G4310" s="597" t="s">
        <v>221</v>
      </c>
      <c r="H4310" s="598" t="str">
        <f t="shared" si="136"/>
        <v>INFRAESTRUTURA;AFILIADA;;;;SERVICOS;PERFURAÇÃO DE POÇO ESTRATIGRÁFICO</v>
      </c>
      <c r="I4310" s="599" t="s">
        <v>1567</v>
      </c>
      <c r="J4310" s="600" t="str">
        <f t="shared" si="137"/>
        <v>DESPESA NÃO ADMITIDA COM RECURSOS DA CLÁUSULA DE P,D&amp;I, CONSIDERANDO O EXECUTOR E A QUALIFICAÇÃO DO PROJETO OU PROGRAMA</v>
      </c>
    </row>
    <row r="4311" spans="1:10" ht="12" customHeight="1" x14ac:dyDescent="0.3">
      <c r="A4311" s="597" t="s">
        <v>2409</v>
      </c>
      <c r="B4311" s="597" t="s">
        <v>2451</v>
      </c>
      <c r="C4311" s="597" t="s">
        <v>2354</v>
      </c>
      <c r="D4311" s="597"/>
      <c r="E4311" s="597"/>
      <c r="F4311" s="597" t="s">
        <v>2357</v>
      </c>
      <c r="G4311" s="597" t="s">
        <v>2055</v>
      </c>
      <c r="H4311" s="598" t="str">
        <f t="shared" si="136"/>
        <v>INFRAESTRUTURA;AFILIADA;;;;SERVICOS;SERVIÇO DE APOIO PARA AQUISIÇÃO DE DADOS</v>
      </c>
      <c r="I4311" s="599" t="s">
        <v>1567</v>
      </c>
      <c r="J4311" s="600" t="str">
        <f t="shared" si="137"/>
        <v>DESPESA NÃO ADMITIDA COM RECURSOS DA CLÁUSULA DE P,D&amp;I, CONSIDERANDO O EXECUTOR E A QUALIFICAÇÃO DO PROJETO OU PROGRAMA</v>
      </c>
    </row>
    <row r="4312" spans="1:10" ht="12" customHeight="1" x14ac:dyDescent="0.3">
      <c r="A4312" s="597" t="s">
        <v>2409</v>
      </c>
      <c r="B4312" s="597" t="s">
        <v>2451</v>
      </c>
      <c r="C4312" s="597" t="s">
        <v>2354</v>
      </c>
      <c r="D4312" s="597"/>
      <c r="E4312" s="597"/>
      <c r="F4312" s="597" t="s">
        <v>2357</v>
      </c>
      <c r="G4312" s="597" t="s">
        <v>230</v>
      </c>
      <c r="H4312" s="598" t="str">
        <f t="shared" si="136"/>
        <v>INFRAESTRUTURA;AFILIADA;;;;SERVICOS;SERVIÇO DE EDITORAÇÃO E IMPRESSÃO</v>
      </c>
      <c r="I4312" s="599" t="s">
        <v>1567</v>
      </c>
      <c r="J4312" s="600" t="str">
        <f t="shared" si="137"/>
        <v>DESPESA NÃO ADMITIDA COM RECURSOS DA CLÁUSULA DE P,D&amp;I, CONSIDERANDO O EXECUTOR E A QUALIFICAÇÃO DO PROJETO OU PROGRAMA</v>
      </c>
    </row>
    <row r="4313" spans="1:10" ht="12" customHeight="1" x14ac:dyDescent="0.3">
      <c r="A4313" s="597" t="s">
        <v>2409</v>
      </c>
      <c r="B4313" s="597" t="s">
        <v>2451</v>
      </c>
      <c r="C4313" s="597" t="s">
        <v>2354</v>
      </c>
      <c r="D4313" s="597"/>
      <c r="E4313" s="597"/>
      <c r="F4313" s="597" t="s">
        <v>2357</v>
      </c>
      <c r="G4313" s="597" t="s">
        <v>231</v>
      </c>
      <c r="H4313" s="598" t="str">
        <f t="shared" si="136"/>
        <v>INFRAESTRUTURA;AFILIADA;;;;SERVICOS;SERVIÇO DE LOCOMOÇÃO E TRANSPORTE</v>
      </c>
      <c r="I4313" s="599" t="s">
        <v>1567</v>
      </c>
      <c r="J4313" s="600" t="str">
        <f t="shared" si="137"/>
        <v>DESPESA NÃO ADMITIDA COM RECURSOS DA CLÁUSULA DE P,D&amp;I, CONSIDERANDO O EXECUTOR E A QUALIFICAÇÃO DO PROJETO OU PROGRAMA</v>
      </c>
    </row>
    <row r="4314" spans="1:10" ht="12" customHeight="1" x14ac:dyDescent="0.3">
      <c r="A4314" s="597" t="s">
        <v>2409</v>
      </c>
      <c r="B4314" s="597" t="s">
        <v>2451</v>
      </c>
      <c r="C4314" s="597" t="s">
        <v>2354</v>
      </c>
      <c r="D4314" s="597"/>
      <c r="E4314" s="597"/>
      <c r="F4314" s="597" t="s">
        <v>2357</v>
      </c>
      <c r="G4314" s="597" t="s">
        <v>2358</v>
      </c>
      <c r="H4314" s="598" t="str">
        <f t="shared" si="136"/>
        <v>INFRAESTRUTURA;AFILIADA;;;;SERVICOS;SERVIÇO DE MANUTENÇÃO</v>
      </c>
      <c r="I4314" s="599" t="s">
        <v>1567</v>
      </c>
      <c r="J4314" s="600" t="str">
        <f t="shared" si="137"/>
        <v>DESPESA NÃO ADMITIDA COM RECURSOS DA CLÁUSULA DE P,D&amp;I, CONSIDERANDO O EXECUTOR E A QUALIFICAÇÃO DO PROJETO OU PROGRAMA</v>
      </c>
    </row>
    <row r="4315" spans="1:10" ht="12" customHeight="1" x14ac:dyDescent="0.3">
      <c r="A4315" s="597" t="s">
        <v>2409</v>
      </c>
      <c r="B4315" s="597" t="s">
        <v>2451</v>
      </c>
      <c r="C4315" s="597" t="s">
        <v>2354</v>
      </c>
      <c r="D4315" s="597"/>
      <c r="E4315" s="597"/>
      <c r="F4315" s="597" t="s">
        <v>2357</v>
      </c>
      <c r="G4315" s="597" t="s">
        <v>2399</v>
      </c>
      <c r="H4315" s="598" t="str">
        <f t="shared" si="136"/>
        <v>INFRAESTRUTURA;AFILIADA;;;;SERVICOS;SERVIÇO TÉCNICO ESPECIALIZADO</v>
      </c>
      <c r="I4315" s="599" t="s">
        <v>1567</v>
      </c>
      <c r="J4315" s="600" t="str">
        <f t="shared" si="137"/>
        <v>DESPESA NÃO ADMITIDA COM RECURSOS DA CLÁUSULA DE P,D&amp;I, CONSIDERANDO O EXECUTOR E A QUALIFICAÇÃO DO PROJETO OU PROGRAMA</v>
      </c>
    </row>
    <row r="4316" spans="1:10" ht="12" customHeight="1" x14ac:dyDescent="0.3">
      <c r="A4316" s="597" t="s">
        <v>2409</v>
      </c>
      <c r="B4316" s="597" t="s">
        <v>2451</v>
      </c>
      <c r="C4316" s="597" t="s">
        <v>2354</v>
      </c>
      <c r="D4316" s="597"/>
      <c r="E4316" s="597"/>
      <c r="F4316" s="597" t="s">
        <v>2357</v>
      </c>
      <c r="G4316" s="597" t="s">
        <v>2359</v>
      </c>
      <c r="H4316" s="598" t="str">
        <f t="shared" si="136"/>
        <v>INFRAESTRUTURA;AFILIADA;;;;SERVICOS;SERVIÇOS COMPUTACIONAIS</v>
      </c>
      <c r="I4316" s="599" t="s">
        <v>1567</v>
      </c>
      <c r="J4316" s="600" t="str">
        <f t="shared" si="137"/>
        <v>DESPESA NÃO ADMITIDA COM RECURSOS DA CLÁUSULA DE P,D&amp;I, CONSIDERANDO O EXECUTOR E A QUALIFICAÇÃO DO PROJETO OU PROGRAMA</v>
      </c>
    </row>
    <row r="4317" spans="1:10" ht="12" customHeight="1" x14ac:dyDescent="0.3">
      <c r="A4317" s="597" t="s">
        <v>2409</v>
      </c>
      <c r="B4317" s="597" t="s">
        <v>2451</v>
      </c>
      <c r="C4317" s="597" t="s">
        <v>2354</v>
      </c>
      <c r="D4317" s="597"/>
      <c r="E4317" s="597"/>
      <c r="F4317" s="597" t="s">
        <v>2357</v>
      </c>
      <c r="G4317" s="597" t="s">
        <v>229</v>
      </c>
      <c r="H4317" s="598" t="str">
        <f t="shared" si="136"/>
        <v>INFRAESTRUTURA;AFILIADA;;;;SERVICOS;TAXA DE INSCRIÇÃO EM CONGRESSO OU EVENTO</v>
      </c>
      <c r="I4317" s="599" t="s">
        <v>1567</v>
      </c>
      <c r="J4317" s="600" t="str">
        <f t="shared" si="137"/>
        <v>DESPESA NÃO ADMITIDA COM RECURSOS DA CLÁUSULA DE P,D&amp;I, CONSIDERANDO O EXECUTOR E A QUALIFICAÇÃO DO PROJETO OU PROGRAMA</v>
      </c>
    </row>
    <row r="4318" spans="1:10" ht="12" customHeight="1" x14ac:dyDescent="0.3">
      <c r="A4318" s="597" t="s">
        <v>2409</v>
      </c>
      <c r="B4318" s="597" t="s">
        <v>2451</v>
      </c>
      <c r="C4318" s="597" t="s">
        <v>2354</v>
      </c>
      <c r="D4318" s="597"/>
      <c r="E4318" s="597"/>
      <c r="F4318" s="597" t="s">
        <v>2360</v>
      </c>
      <c r="G4318" s="597" t="s">
        <v>2064</v>
      </c>
      <c r="H4318" s="598" t="str">
        <f t="shared" si="136"/>
        <v>INFRAESTRUTURA;AFILIADA;;;;SERVICOS - TIB;SERVIÇO DE TIB</v>
      </c>
      <c r="I4318" s="599" t="s">
        <v>1567</v>
      </c>
      <c r="J4318" s="600" t="str">
        <f t="shared" si="137"/>
        <v>DESPESA NÃO ADMITIDA COM RECURSOS DA CLÁUSULA DE P,D&amp;I, CONSIDERANDO O EXECUTOR E A QUALIFICAÇÃO DO PROJETO OU PROGRAMA</v>
      </c>
    </row>
    <row r="4319" spans="1:10" ht="12" customHeight="1" x14ac:dyDescent="0.3">
      <c r="A4319" s="597" t="s">
        <v>2409</v>
      </c>
      <c r="B4319" s="597" t="s">
        <v>2451</v>
      </c>
      <c r="C4319" s="597" t="s">
        <v>2354</v>
      </c>
      <c r="D4319" s="597"/>
      <c r="E4319" s="597"/>
      <c r="F4319" s="597" t="s">
        <v>2360</v>
      </c>
      <c r="G4319" s="597" t="s">
        <v>2057</v>
      </c>
      <c r="H4319" s="598" t="str">
        <f t="shared" si="136"/>
        <v>INFRAESTRUTURA;AFILIADA;;;;SERVICOS - TIB;SERVIÇO DE TREINAMENTO, SUPORTE E QUALIFICAÇÃO</v>
      </c>
      <c r="I4319" s="599" t="s">
        <v>1567</v>
      </c>
      <c r="J4319" s="600" t="str">
        <f t="shared" si="137"/>
        <v>DESPESA NÃO ADMITIDA COM RECURSOS DA CLÁUSULA DE P,D&amp;I, CONSIDERANDO O EXECUTOR E A QUALIFICAÇÃO DO PROJETO OU PROGRAMA</v>
      </c>
    </row>
    <row r="4320" spans="1:10" ht="12" customHeight="1" x14ac:dyDescent="0.3">
      <c r="A4320" s="597" t="s">
        <v>2409</v>
      </c>
      <c r="B4320" s="597" t="s">
        <v>2451</v>
      </c>
      <c r="C4320" s="597" t="s">
        <v>2354</v>
      </c>
      <c r="D4320" s="597"/>
      <c r="E4320" s="597"/>
      <c r="F4320" s="597" t="s">
        <v>2360</v>
      </c>
      <c r="G4320" s="597" t="s">
        <v>2056</v>
      </c>
      <c r="H4320" s="598" t="str">
        <f t="shared" si="136"/>
        <v>INFRAESTRUTURA;AFILIADA;;;;SERVICOS - TIB;SERVIÇO ESPECIALIZADO PARA TIB - NORMALIZAÇÃO</v>
      </c>
      <c r="I4320" s="599" t="s">
        <v>1567</v>
      </c>
      <c r="J4320" s="600" t="str">
        <f t="shared" si="137"/>
        <v>DESPESA NÃO ADMITIDA COM RECURSOS DA CLÁUSULA DE P,D&amp;I, CONSIDERANDO O EXECUTOR E A QUALIFICAÇÃO DO PROJETO OU PROGRAMA</v>
      </c>
    </row>
    <row r="4321" spans="1:10" ht="12" customHeight="1" x14ac:dyDescent="0.3">
      <c r="A4321" s="597" t="s">
        <v>2409</v>
      </c>
      <c r="B4321" s="597" t="s">
        <v>2451</v>
      </c>
      <c r="C4321" s="597" t="s">
        <v>2354</v>
      </c>
      <c r="D4321" s="597"/>
      <c r="E4321" s="597"/>
      <c r="F4321" s="597" t="s">
        <v>1648</v>
      </c>
      <c r="G4321" s="597" t="s">
        <v>2202</v>
      </c>
      <c r="H4321" s="598" t="str">
        <f t="shared" si="136"/>
        <v>INFRAESTRUTURA;AFILIADA;;;;TESTES OPERACIONAIS;NA</v>
      </c>
      <c r="I4321" s="599" t="s">
        <v>1567</v>
      </c>
      <c r="J4321" s="600" t="str">
        <f t="shared" si="137"/>
        <v>DESPESA NÃO ADMITIDA COM RECURSOS DA CLÁUSULA DE P,D&amp;I, CONSIDERANDO O EXECUTOR E A QUALIFICAÇÃO DO PROJETO OU PROGRAMA</v>
      </c>
    </row>
    <row r="4322" spans="1:10" ht="12" customHeight="1" x14ac:dyDescent="0.3">
      <c r="A4322" s="597" t="s">
        <v>2409</v>
      </c>
      <c r="B4322" s="597" t="s">
        <v>2451</v>
      </c>
      <c r="C4322" s="597" t="s">
        <v>2354</v>
      </c>
      <c r="D4322" s="597"/>
      <c r="E4322" s="597"/>
      <c r="F4322" s="597" t="s">
        <v>281</v>
      </c>
      <c r="G4322" s="597" t="s">
        <v>2202</v>
      </c>
      <c r="H4322" s="598" t="str">
        <f t="shared" si="136"/>
        <v>INFRAESTRUTURA;AFILIADA;;;;TRIBUTOS;NA</v>
      </c>
      <c r="I4322" s="599" t="s">
        <v>1575</v>
      </c>
      <c r="J4322" s="600" t="str">
        <f t="shared" si="137"/>
        <v/>
      </c>
    </row>
    <row r="4323" spans="1:10" ht="12" customHeight="1" x14ac:dyDescent="0.3">
      <c r="A4323" s="597" t="s">
        <v>2409</v>
      </c>
      <c r="B4323" s="597" t="s">
        <v>2451</v>
      </c>
      <c r="C4323" s="600"/>
      <c r="D4323" s="600"/>
      <c r="E4323" s="600"/>
      <c r="F4323" s="597" t="s">
        <v>2357</v>
      </c>
      <c r="G4323" s="600" t="s">
        <v>2408</v>
      </c>
      <c r="H4323" s="598" t="str">
        <f t="shared" si="136"/>
        <v>INFRAESTRUTURA;AFILIADA;;;;SERVICOS;SERVIÇO DE QUALIFICAÇÃO E CERTIFICAÇÃO</v>
      </c>
      <c r="I4323" s="599" t="s">
        <v>1567</v>
      </c>
      <c r="J4323" s="600" t="str">
        <f t="shared" si="137"/>
        <v>DESPESA NÃO ADMITIDA COM RECURSOS DA CLÁUSULA DE P,D&amp;I, CONSIDERANDO O EXECUTOR E A QUALIFICAÇÃO DO PROJETO OU PROGRAMA</v>
      </c>
    </row>
    <row r="4324" spans="1:10" ht="12" customHeight="1" x14ac:dyDescent="0.3">
      <c r="A4324" s="597" t="s">
        <v>21</v>
      </c>
      <c r="B4324" s="597" t="s">
        <v>2451</v>
      </c>
      <c r="C4324" s="597" t="s">
        <v>2354</v>
      </c>
      <c r="D4324" s="597" t="s">
        <v>2354</v>
      </c>
      <c r="E4324" s="597" t="s">
        <v>2354</v>
      </c>
      <c r="F4324" s="597" t="s">
        <v>1646</v>
      </c>
      <c r="G4324" s="597" t="s">
        <v>2050</v>
      </c>
      <c r="H4324" s="598" t="str">
        <f t="shared" si="136"/>
        <v>PESQUISA APLICADA;AFILIADA;;;;CAPACITACAO DE FORNECEDORES;BENS E MATERIAIS - CABEÇA DE SÉRIE E LOTE PILOTO</v>
      </c>
      <c r="I4324" s="599" t="s">
        <v>1567</v>
      </c>
      <c r="J4324" s="600" t="str">
        <f t="shared" si="137"/>
        <v>DESPESA NÃO ADMITIDA COM RECURSOS DA CLÁUSULA DE P,D&amp;I, CONSIDERANDO O EXECUTOR E A QUALIFICAÇÃO DO PROJETO OU PROGRAMA</v>
      </c>
    </row>
    <row r="4325" spans="1:10" ht="12" customHeight="1" x14ac:dyDescent="0.3">
      <c r="A4325" s="597" t="s">
        <v>21</v>
      </c>
      <c r="B4325" s="597" t="s">
        <v>2451</v>
      </c>
      <c r="C4325" s="597" t="s">
        <v>2354</v>
      </c>
      <c r="D4325" s="597" t="s">
        <v>2354</v>
      </c>
      <c r="E4325" s="597" t="s">
        <v>2354</v>
      </c>
      <c r="F4325" s="597" t="s">
        <v>1646</v>
      </c>
      <c r="G4325" s="597" t="s">
        <v>2053</v>
      </c>
      <c r="H4325" s="598" t="str">
        <f t="shared" si="136"/>
        <v>PESQUISA APLICADA;AFILIADA;;;;CAPACITACAO DE FORNECEDORES;EQUIPAMENTOS E MATERIAIS - PRIMEIRO LOTE</v>
      </c>
      <c r="I4325" s="599" t="s">
        <v>1567</v>
      </c>
      <c r="J4325" s="600" t="str">
        <f t="shared" si="137"/>
        <v>DESPESA NÃO ADMITIDA COM RECURSOS DA CLÁUSULA DE P,D&amp;I, CONSIDERANDO O EXECUTOR E A QUALIFICAÇÃO DO PROJETO OU PROGRAMA</v>
      </c>
    </row>
    <row r="4326" spans="1:10" ht="12" customHeight="1" x14ac:dyDescent="0.3">
      <c r="A4326" s="597" t="s">
        <v>21</v>
      </c>
      <c r="B4326" s="597" t="s">
        <v>2451</v>
      </c>
      <c r="C4326" s="597" t="s">
        <v>2354</v>
      </c>
      <c r="D4326" s="597" t="s">
        <v>2354</v>
      </c>
      <c r="E4326" s="597" t="s">
        <v>2354</v>
      </c>
      <c r="F4326" s="597" t="s">
        <v>1646</v>
      </c>
      <c r="G4326" s="597" t="s">
        <v>260</v>
      </c>
      <c r="H4326" s="598" t="str">
        <f t="shared" si="136"/>
        <v>PESQUISA APLICADA;AFILIADA;;;;CAPACITACAO DE FORNECEDORES;EQUIPAMENTOS LABORATORIAIS</v>
      </c>
      <c r="I4326" s="599" t="s">
        <v>1567</v>
      </c>
      <c r="J4326" s="600" t="str">
        <f t="shared" si="137"/>
        <v>DESPESA NÃO ADMITIDA COM RECURSOS DA CLÁUSULA DE P,D&amp;I, CONSIDERANDO O EXECUTOR E A QUALIFICAÇÃO DO PROJETO OU PROGRAMA</v>
      </c>
    </row>
    <row r="4327" spans="1:10" ht="12" customHeight="1" x14ac:dyDescent="0.3">
      <c r="A4327" s="597" t="s">
        <v>21</v>
      </c>
      <c r="B4327" s="597" t="s">
        <v>2451</v>
      </c>
      <c r="C4327" s="597" t="s">
        <v>2354</v>
      </c>
      <c r="D4327" s="597" t="s">
        <v>2354</v>
      </c>
      <c r="E4327" s="597" t="s">
        <v>2354</v>
      </c>
      <c r="F4327" s="597" t="s">
        <v>1646</v>
      </c>
      <c r="G4327" s="597" t="s">
        <v>2052</v>
      </c>
      <c r="H4327" s="598" t="str">
        <f t="shared" si="136"/>
        <v>PESQUISA APLICADA;AFILIADA;;;;CAPACITACAO DE FORNECEDORES;ESTUDOS DE VIABILIDADE TÉCNICA E ECONÔMICA</v>
      </c>
      <c r="I4327" s="599" t="s">
        <v>1567</v>
      </c>
      <c r="J4327" s="600" t="str">
        <f t="shared" si="137"/>
        <v>DESPESA NÃO ADMITIDA COM RECURSOS DA CLÁUSULA DE P,D&amp;I, CONSIDERANDO O EXECUTOR E A QUALIFICAÇÃO DO PROJETO OU PROGRAMA</v>
      </c>
    </row>
    <row r="4328" spans="1:10" ht="12" customHeight="1" x14ac:dyDescent="0.3">
      <c r="A4328" s="597" t="s">
        <v>21</v>
      </c>
      <c r="B4328" s="597" t="s">
        <v>2451</v>
      </c>
      <c r="C4328" s="597" t="s">
        <v>2354</v>
      </c>
      <c r="D4328" s="597" t="s">
        <v>2354</v>
      </c>
      <c r="E4328" s="597" t="s">
        <v>2354</v>
      </c>
      <c r="F4328" s="597" t="s">
        <v>1646</v>
      </c>
      <c r="G4328" s="597" t="s">
        <v>2051</v>
      </c>
      <c r="H4328" s="598" t="str">
        <f t="shared" si="136"/>
        <v>PESQUISA APLICADA;AFILIADA;;;;CAPACITACAO DE FORNECEDORES;SERVIÇOS - CABEÇA DE SÉRIE E LOTE PILOTO</v>
      </c>
      <c r="I4328" s="599" t="s">
        <v>1567</v>
      </c>
      <c r="J4328" s="600" t="str">
        <f t="shared" si="137"/>
        <v>DESPESA NÃO ADMITIDA COM RECURSOS DA CLÁUSULA DE P,D&amp;I, CONSIDERANDO O EXECUTOR E A QUALIFICAÇÃO DO PROJETO OU PROGRAMA</v>
      </c>
    </row>
    <row r="4329" spans="1:10" ht="12" customHeight="1" x14ac:dyDescent="0.3">
      <c r="A4329" s="597" t="s">
        <v>21</v>
      </c>
      <c r="B4329" s="597" t="s">
        <v>2451</v>
      </c>
      <c r="C4329" s="597" t="s">
        <v>2354</v>
      </c>
      <c r="D4329" s="597" t="s">
        <v>2354</v>
      </c>
      <c r="E4329" s="597" t="s">
        <v>2354</v>
      </c>
      <c r="F4329" s="597" t="s">
        <v>1646</v>
      </c>
      <c r="G4329" s="597" t="s">
        <v>2054</v>
      </c>
      <c r="H4329" s="598" t="str">
        <f t="shared" si="136"/>
        <v>PESQUISA APLICADA;AFILIADA;;;;CAPACITACAO DE FORNECEDORES;SERVIÇOS - OPERACIONALIZAÇÃO DE EQUIPAMENTOS</v>
      </c>
      <c r="I4329" s="599" t="s">
        <v>1567</v>
      </c>
      <c r="J4329" s="600" t="str">
        <f t="shared" si="137"/>
        <v>DESPESA NÃO ADMITIDA COM RECURSOS DA CLÁUSULA DE P,D&amp;I, CONSIDERANDO O EXECUTOR E A QUALIFICAÇÃO DO PROJETO OU PROGRAMA</v>
      </c>
    </row>
    <row r="4330" spans="1:10" ht="12" customHeight="1" x14ac:dyDescent="0.3">
      <c r="A4330" s="597" t="s">
        <v>21</v>
      </c>
      <c r="B4330" s="597" t="s">
        <v>2451</v>
      </c>
      <c r="C4330" s="597" t="s">
        <v>2354</v>
      </c>
      <c r="D4330" s="597" t="s">
        <v>2354</v>
      </c>
      <c r="E4330" s="597" t="s">
        <v>2354</v>
      </c>
      <c r="F4330" s="597" t="s">
        <v>2362</v>
      </c>
      <c r="G4330" s="597" t="s">
        <v>2202</v>
      </c>
      <c r="H4330" s="598" t="str">
        <f t="shared" ref="H4330:H4392" si="138">CONCATENATE(A4330,$H$2,B4330,$H$2,C4330,$H$2,D4330,$H$2,E4330,$H$2,F4330,$H$2,G4330)</f>
        <v>PESQUISA APLICADA;AFILIADA;;;;CUSTOS DIRETOS;NA</v>
      </c>
      <c r="I4330" s="599" t="s">
        <v>1567</v>
      </c>
      <c r="J4330" s="600" t="str">
        <f t="shared" ref="J4330:J4392" si="139">IF(I4330="N",J$3,"")</f>
        <v>DESPESA NÃO ADMITIDA COM RECURSOS DA CLÁUSULA DE P,D&amp;I, CONSIDERANDO O EXECUTOR E A QUALIFICAÇÃO DO PROJETO OU PROGRAMA</v>
      </c>
    </row>
    <row r="4331" spans="1:10" ht="12" customHeight="1" x14ac:dyDescent="0.3">
      <c r="A4331" s="597" t="s">
        <v>21</v>
      </c>
      <c r="B4331" s="597" t="s">
        <v>2451</v>
      </c>
      <c r="C4331" s="597" t="s">
        <v>2354</v>
      </c>
      <c r="D4331" s="597" t="s">
        <v>2354</v>
      </c>
      <c r="E4331" s="597" t="s">
        <v>2354</v>
      </c>
      <c r="F4331" s="597" t="s">
        <v>1643</v>
      </c>
      <c r="G4331" s="597" t="s">
        <v>2202</v>
      </c>
      <c r="H4331" s="598" t="str">
        <f t="shared" si="138"/>
        <v>PESQUISA APLICADA;AFILIADA;;;;DIARIAS E AJUDA DE CUSTO;NA</v>
      </c>
      <c r="I4331" s="599" t="s">
        <v>1575</v>
      </c>
      <c r="J4331" s="600" t="str">
        <f t="shared" si="139"/>
        <v/>
      </c>
    </row>
    <row r="4332" spans="1:10" ht="12" customHeight="1" x14ac:dyDescent="0.3">
      <c r="A4332" s="597" t="s">
        <v>21</v>
      </c>
      <c r="B4332" s="597" t="s">
        <v>2451</v>
      </c>
      <c r="C4332" s="597" t="s">
        <v>2354</v>
      </c>
      <c r="D4332" s="597" t="s">
        <v>2354</v>
      </c>
      <c r="E4332" s="597" t="s">
        <v>2354</v>
      </c>
      <c r="F4332" s="597" t="s">
        <v>1645</v>
      </c>
      <c r="G4332" s="597" t="s">
        <v>2361</v>
      </c>
      <c r="H4332" s="598" t="str">
        <f t="shared" si="138"/>
        <v>PESQUISA APLICADA;AFILIADA;;;;EQUIPAMENTO E MATERIAL PERMANENTE;EQUIPAMENTO</v>
      </c>
      <c r="I4332" s="599" t="s">
        <v>1575</v>
      </c>
      <c r="J4332" s="600" t="str">
        <f t="shared" si="139"/>
        <v/>
      </c>
    </row>
    <row r="4333" spans="1:10" ht="12" customHeight="1" x14ac:dyDescent="0.3">
      <c r="A4333" s="597" t="s">
        <v>21</v>
      </c>
      <c r="B4333" s="597" t="s">
        <v>2451</v>
      </c>
      <c r="C4333" s="597" t="s">
        <v>2354</v>
      </c>
      <c r="D4333" s="597" t="s">
        <v>2354</v>
      </c>
      <c r="E4333" s="597" t="s">
        <v>2354</v>
      </c>
      <c r="F4333" s="597" t="s">
        <v>1645</v>
      </c>
      <c r="G4333" s="597" t="s">
        <v>1248</v>
      </c>
      <c r="H4333" s="598" t="str">
        <f t="shared" si="138"/>
        <v>PESQUISA APLICADA;AFILIADA;;;;EQUIPAMENTO E MATERIAL PERMANENTE;MATERIAL PERMANENTE</v>
      </c>
      <c r="I4333" s="599" t="s">
        <v>1575</v>
      </c>
      <c r="J4333" s="600" t="str">
        <f t="shared" si="139"/>
        <v/>
      </c>
    </row>
    <row r="4334" spans="1:10" ht="12" customHeight="1" x14ac:dyDescent="0.3">
      <c r="A4334" s="597" t="s">
        <v>21</v>
      </c>
      <c r="B4334" s="597" t="s">
        <v>2451</v>
      </c>
      <c r="C4334" s="597" t="s">
        <v>2354</v>
      </c>
      <c r="D4334" s="597" t="s">
        <v>2354</v>
      </c>
      <c r="E4334" s="597" t="s">
        <v>2354</v>
      </c>
      <c r="F4334" s="597" t="s">
        <v>448</v>
      </c>
      <c r="G4334" s="597" t="s">
        <v>2062</v>
      </c>
      <c r="H4334" s="598" t="str">
        <f t="shared" si="138"/>
        <v>PESQUISA APLICADA;AFILIADA;;;;EQUIPE;BOLSA - ALUNO DE GRADUAÇÃO OU PÓS-GRADUAÇÃO</v>
      </c>
      <c r="I4334" s="599" t="s">
        <v>1567</v>
      </c>
      <c r="J4334" s="600" t="str">
        <f t="shared" si="139"/>
        <v>DESPESA NÃO ADMITIDA COM RECURSOS DA CLÁUSULA DE P,D&amp;I, CONSIDERANDO O EXECUTOR E A QUALIFICAÇÃO DO PROJETO OU PROGRAMA</v>
      </c>
    </row>
    <row r="4335" spans="1:10" ht="12" customHeight="1" x14ac:dyDescent="0.3">
      <c r="A4335" s="597" t="s">
        <v>21</v>
      </c>
      <c r="B4335" s="597" t="s">
        <v>2451</v>
      </c>
      <c r="C4335" s="597" t="s">
        <v>2354</v>
      </c>
      <c r="D4335" s="597" t="s">
        <v>2354</v>
      </c>
      <c r="E4335" s="597" t="s">
        <v>2354</v>
      </c>
      <c r="F4335" s="597" t="s">
        <v>448</v>
      </c>
      <c r="G4335" s="597" t="s">
        <v>2061</v>
      </c>
      <c r="H4335" s="598" t="str">
        <f t="shared" si="138"/>
        <v>PESQUISA APLICADA;AFILIADA;;;;EQUIPE;BOLSA - DOCENTE OU PESQUISADOR DA INSTITUIÇÃO</v>
      </c>
      <c r="I4335" s="599" t="s">
        <v>1567</v>
      </c>
      <c r="J4335" s="600" t="str">
        <f t="shared" si="139"/>
        <v>DESPESA NÃO ADMITIDA COM RECURSOS DA CLÁUSULA DE P,D&amp;I, CONSIDERANDO O EXECUTOR E A QUALIFICAÇÃO DO PROJETO OU PROGRAMA</v>
      </c>
    </row>
    <row r="4336" spans="1:10" ht="12" customHeight="1" x14ac:dyDescent="0.3">
      <c r="A4336" s="597" t="s">
        <v>21</v>
      </c>
      <c r="B4336" s="597" t="s">
        <v>2451</v>
      </c>
      <c r="C4336" s="597" t="s">
        <v>2354</v>
      </c>
      <c r="D4336" s="597" t="s">
        <v>2354</v>
      </c>
      <c r="E4336" s="597" t="s">
        <v>2354</v>
      </c>
      <c r="F4336" s="597" t="s">
        <v>448</v>
      </c>
      <c r="G4336" s="597" t="s">
        <v>2063</v>
      </c>
      <c r="H4336" s="598" t="str">
        <f t="shared" si="138"/>
        <v>PESQUISA APLICADA;AFILIADA;;;;EQUIPE;BOLSA - PESQUISADOR VISITANTE</v>
      </c>
      <c r="I4336" s="599" t="s">
        <v>1567</v>
      </c>
      <c r="J4336" s="600" t="str">
        <f t="shared" si="139"/>
        <v>DESPESA NÃO ADMITIDA COM RECURSOS DA CLÁUSULA DE P,D&amp;I, CONSIDERANDO O EXECUTOR E A QUALIFICAÇÃO DO PROJETO OU PROGRAMA</v>
      </c>
    </row>
    <row r="4337" spans="1:10" ht="12" customHeight="1" x14ac:dyDescent="0.3">
      <c r="A4337" s="597" t="s">
        <v>21</v>
      </c>
      <c r="B4337" s="597" t="s">
        <v>2451</v>
      </c>
      <c r="C4337" s="597" t="s">
        <v>2354</v>
      </c>
      <c r="D4337" s="597" t="s">
        <v>2354</v>
      </c>
      <c r="E4337" s="597" t="s">
        <v>2354</v>
      </c>
      <c r="F4337" s="597" t="s">
        <v>448</v>
      </c>
      <c r="G4337" s="597" t="s">
        <v>1641</v>
      </c>
      <c r="H4337" s="598" t="str">
        <f t="shared" si="138"/>
        <v>PESQUISA APLICADA;AFILIADA;;;;EQUIPE;REMUNERAÇÃO DIRETA</v>
      </c>
      <c r="I4337" s="599" t="s">
        <v>1575</v>
      </c>
      <c r="J4337" s="600" t="str">
        <f t="shared" si="139"/>
        <v/>
      </c>
    </row>
    <row r="4338" spans="1:10" ht="12" customHeight="1" x14ac:dyDescent="0.3">
      <c r="A4338" s="597" t="s">
        <v>21</v>
      </c>
      <c r="B4338" s="597" t="s">
        <v>2451</v>
      </c>
      <c r="C4338" s="597" t="s">
        <v>2354</v>
      </c>
      <c r="D4338" s="597" t="s">
        <v>2354</v>
      </c>
      <c r="E4338" s="597" t="s">
        <v>2354</v>
      </c>
      <c r="F4338" s="597" t="s">
        <v>1642</v>
      </c>
      <c r="G4338" s="597" t="s">
        <v>2202</v>
      </c>
      <c r="H4338" s="598" t="str">
        <f t="shared" si="138"/>
        <v>PESQUISA APLICADA;AFILIADA;;;;MATERIAL DE CONSUMO;NA</v>
      </c>
      <c r="I4338" s="599" t="s">
        <v>1575</v>
      </c>
      <c r="J4338" s="600" t="str">
        <f t="shared" si="139"/>
        <v/>
      </c>
    </row>
    <row r="4339" spans="1:10" ht="12" customHeight="1" x14ac:dyDescent="0.3">
      <c r="A4339" s="597" t="s">
        <v>21</v>
      </c>
      <c r="B4339" s="597" t="s">
        <v>2451</v>
      </c>
      <c r="C4339" s="597" t="s">
        <v>2354</v>
      </c>
      <c r="D4339" s="597" t="s">
        <v>2354</v>
      </c>
      <c r="E4339" s="597" t="s">
        <v>2354</v>
      </c>
      <c r="F4339" s="597" t="s">
        <v>1644</v>
      </c>
      <c r="G4339" s="597" t="s">
        <v>2066</v>
      </c>
      <c r="H4339" s="598" t="str">
        <f t="shared" si="138"/>
        <v>PESQUISA APLICADA;AFILIADA;;;;OBRAS E INSTALACOES;AMPLIAÇÃO DE ÁREA DE EDIFICAÇÃO</v>
      </c>
      <c r="I4339" s="599" t="s">
        <v>1567</v>
      </c>
      <c r="J4339" s="600" t="str">
        <f t="shared" si="139"/>
        <v>DESPESA NÃO ADMITIDA COM RECURSOS DA CLÁUSULA DE P,D&amp;I, CONSIDERANDO O EXECUTOR E A QUALIFICAÇÃO DO PROJETO OU PROGRAMA</v>
      </c>
    </row>
    <row r="4340" spans="1:10" ht="12" customHeight="1" x14ac:dyDescent="0.3">
      <c r="A4340" s="597" t="s">
        <v>21</v>
      </c>
      <c r="B4340" s="597" t="s">
        <v>2451</v>
      </c>
      <c r="C4340" s="597" t="s">
        <v>2354</v>
      </c>
      <c r="D4340" s="597" t="s">
        <v>2354</v>
      </c>
      <c r="E4340" s="597" t="s">
        <v>2354</v>
      </c>
      <c r="F4340" s="597" t="s">
        <v>1644</v>
      </c>
      <c r="G4340" s="597" t="s">
        <v>258</v>
      </c>
      <c r="H4340" s="598" t="str">
        <f t="shared" si="138"/>
        <v>PESQUISA APLICADA;AFILIADA;;;;OBRAS E INSTALACOES;CONSTRUÇÃO DE NOVA EDIFICAÇÃO</v>
      </c>
      <c r="I4340" s="599" t="s">
        <v>1567</v>
      </c>
      <c r="J4340" s="600" t="str">
        <f t="shared" si="139"/>
        <v>DESPESA NÃO ADMITIDA COM RECURSOS DA CLÁUSULA DE P,D&amp;I, CONSIDERANDO O EXECUTOR E A QUALIFICAÇÃO DO PROJETO OU PROGRAMA</v>
      </c>
    </row>
    <row r="4341" spans="1:10" ht="12" customHeight="1" x14ac:dyDescent="0.3">
      <c r="A4341" s="597" t="s">
        <v>21</v>
      </c>
      <c r="B4341" s="597" t="s">
        <v>2451</v>
      </c>
      <c r="C4341" s="597" t="s">
        <v>2354</v>
      </c>
      <c r="D4341" s="597" t="s">
        <v>2354</v>
      </c>
      <c r="E4341" s="597" t="s">
        <v>2354</v>
      </c>
      <c r="F4341" s="597" t="s">
        <v>1644</v>
      </c>
      <c r="G4341" s="597" t="s">
        <v>2067</v>
      </c>
      <c r="H4341" s="598" t="str">
        <f t="shared" si="138"/>
        <v>PESQUISA APLICADA;AFILIADA;;;;OBRAS E INSTALACOES;PROJETO EXECUTIVO E ESTUDOS TÉCNICOS</v>
      </c>
      <c r="I4341" s="599" t="s">
        <v>1567</v>
      </c>
      <c r="J4341" s="600" t="str">
        <f t="shared" si="139"/>
        <v>DESPESA NÃO ADMITIDA COM RECURSOS DA CLÁUSULA DE P,D&amp;I, CONSIDERANDO O EXECUTOR E A QUALIFICAÇÃO DO PROJETO OU PROGRAMA</v>
      </c>
    </row>
    <row r="4342" spans="1:10" ht="12" customHeight="1" x14ac:dyDescent="0.3">
      <c r="A4342" s="597" t="s">
        <v>21</v>
      </c>
      <c r="B4342" s="597" t="s">
        <v>2451</v>
      </c>
      <c r="C4342" s="597" t="s">
        <v>2354</v>
      </c>
      <c r="D4342" s="597" t="s">
        <v>2354</v>
      </c>
      <c r="E4342" s="597" t="s">
        <v>2354</v>
      </c>
      <c r="F4342" s="597" t="s">
        <v>1644</v>
      </c>
      <c r="G4342" s="597" t="s">
        <v>219</v>
      </c>
      <c r="H4342" s="598" t="str">
        <f t="shared" si="138"/>
        <v>PESQUISA APLICADA;AFILIADA;;;;OBRAS E INSTALACOES;REFORMA DE EDIFICAÇÃO</v>
      </c>
      <c r="I4342" s="599" t="s">
        <v>1567</v>
      </c>
      <c r="J4342" s="600" t="str">
        <f t="shared" si="139"/>
        <v>DESPESA NÃO ADMITIDA COM RECURSOS DA CLÁUSULA DE P,D&amp;I, CONSIDERANDO O EXECUTOR E A QUALIFICAÇÃO DO PROJETO OU PROGRAMA</v>
      </c>
    </row>
    <row r="4343" spans="1:10" ht="12" customHeight="1" x14ac:dyDescent="0.3">
      <c r="A4343" s="597" t="s">
        <v>21</v>
      </c>
      <c r="B4343" s="597" t="s">
        <v>2451</v>
      </c>
      <c r="C4343" s="597" t="s">
        <v>2354</v>
      </c>
      <c r="D4343" s="597" t="s">
        <v>2354</v>
      </c>
      <c r="E4343" s="597" t="s">
        <v>2354</v>
      </c>
      <c r="F4343" s="597" t="s">
        <v>1644</v>
      </c>
      <c r="G4343" s="597" t="s">
        <v>2065</v>
      </c>
      <c r="H4343" s="598" t="str">
        <f t="shared" si="138"/>
        <v>PESQUISA APLICADA;AFILIADA;;;;OBRAS E INSTALACOES;SERVIÇO TÉCNICO DE APOIO - INFRAESTRUTURA</v>
      </c>
      <c r="I4343" s="599" t="s">
        <v>1575</v>
      </c>
      <c r="J4343" s="600" t="str">
        <f t="shared" si="139"/>
        <v/>
      </c>
    </row>
    <row r="4344" spans="1:10" ht="12" customHeight="1" x14ac:dyDescent="0.3">
      <c r="A4344" s="597" t="s">
        <v>21</v>
      </c>
      <c r="B4344" s="597" t="s">
        <v>2451</v>
      </c>
      <c r="C4344" s="597" t="s">
        <v>2354</v>
      </c>
      <c r="D4344" s="597" t="s">
        <v>2354</v>
      </c>
      <c r="E4344" s="597" t="s">
        <v>2354</v>
      </c>
      <c r="F4344" s="597" t="s">
        <v>10</v>
      </c>
      <c r="G4344" s="597" t="s">
        <v>1649</v>
      </c>
      <c r="H4344" s="598" t="str">
        <f t="shared" si="138"/>
        <v>PESQUISA APLICADA;AFILIADA;;;;OUTRAS DESPESAS;DESPESA DE IMPORTACAO</v>
      </c>
      <c r="I4344" s="599" t="s">
        <v>1575</v>
      </c>
      <c r="J4344" s="600" t="str">
        <f t="shared" si="139"/>
        <v/>
      </c>
    </row>
    <row r="4345" spans="1:10" ht="12" customHeight="1" x14ac:dyDescent="0.3">
      <c r="A4345" s="597" t="s">
        <v>21</v>
      </c>
      <c r="B4345" s="597" t="s">
        <v>2451</v>
      </c>
      <c r="C4345" s="597" t="s">
        <v>2354</v>
      </c>
      <c r="D4345" s="597" t="s">
        <v>2354</v>
      </c>
      <c r="E4345" s="597" t="s">
        <v>2354</v>
      </c>
      <c r="F4345" s="597" t="s">
        <v>10</v>
      </c>
      <c r="G4345" s="597" t="s">
        <v>1650</v>
      </c>
      <c r="H4345" s="598" t="str">
        <f t="shared" si="138"/>
        <v>PESQUISA APLICADA;AFILIADA;;;;OUTRAS DESPESAS;DESPESA OPERACIONAL E ADMINISTRATIVA</v>
      </c>
      <c r="I4345" s="599" t="s">
        <v>1567</v>
      </c>
      <c r="J4345" s="600" t="str">
        <f t="shared" si="139"/>
        <v>DESPESA NÃO ADMITIDA COM RECURSOS DA CLÁUSULA DE P,D&amp;I, CONSIDERANDO O EXECUTOR E A QUALIFICAÇÃO DO PROJETO OU PROGRAMA</v>
      </c>
    </row>
    <row r="4346" spans="1:10" ht="12" customHeight="1" x14ac:dyDescent="0.3">
      <c r="A4346" s="597" t="s">
        <v>21</v>
      </c>
      <c r="B4346" s="597" t="s">
        <v>2451</v>
      </c>
      <c r="C4346" s="597" t="s">
        <v>2354</v>
      </c>
      <c r="D4346" s="597" t="s">
        <v>2354</v>
      </c>
      <c r="E4346" s="597" t="s">
        <v>2354</v>
      </c>
      <c r="F4346" s="597" t="s">
        <v>10</v>
      </c>
      <c r="G4346" s="597" t="s">
        <v>277</v>
      </c>
      <c r="H4346" s="598" t="str">
        <f t="shared" si="138"/>
        <v>PESQUISA APLICADA;AFILIADA;;;;OUTRAS DESPESAS;RESSARCIMENTO DE CUSTOS INDIRETOS</v>
      </c>
      <c r="I4346" s="599" t="s">
        <v>1567</v>
      </c>
      <c r="J4346" s="600" t="str">
        <f t="shared" si="139"/>
        <v>DESPESA NÃO ADMITIDA COM RECURSOS DA CLÁUSULA DE P,D&amp;I, CONSIDERANDO O EXECUTOR E A QUALIFICAÇÃO DO PROJETO OU PROGRAMA</v>
      </c>
    </row>
    <row r="4347" spans="1:10" ht="12" customHeight="1" x14ac:dyDescent="0.3">
      <c r="A4347" s="597" t="s">
        <v>21</v>
      </c>
      <c r="B4347" s="597" t="s">
        <v>2451</v>
      </c>
      <c r="C4347" s="597" t="s">
        <v>2354</v>
      </c>
      <c r="D4347" s="597" t="s">
        <v>2354</v>
      </c>
      <c r="E4347" s="597" t="s">
        <v>2354</v>
      </c>
      <c r="F4347" s="597" t="s">
        <v>317</v>
      </c>
      <c r="G4347" s="597" t="s">
        <v>2060</v>
      </c>
      <c r="H4347" s="598" t="str">
        <f t="shared" si="138"/>
        <v>PESQUISA APLICADA;AFILIADA;;;;OUTROS BENS E DIREITOS;DADO GEOLÓGICO, GEOQUÍMICO OU GEOFÍSICO PÚBLICO</v>
      </c>
      <c r="I4347" s="599" t="s">
        <v>1567</v>
      </c>
      <c r="J4347" s="600" t="str">
        <f t="shared" si="139"/>
        <v>DESPESA NÃO ADMITIDA COM RECURSOS DA CLÁUSULA DE P,D&amp;I, CONSIDERANDO O EXECUTOR E A QUALIFICAÇÃO DO PROJETO OU PROGRAMA</v>
      </c>
    </row>
    <row r="4348" spans="1:10" ht="12" customHeight="1" x14ac:dyDescent="0.3">
      <c r="A4348" s="597" t="s">
        <v>21</v>
      </c>
      <c r="B4348" s="597" t="s">
        <v>2451</v>
      </c>
      <c r="C4348" s="597" t="s">
        <v>2354</v>
      </c>
      <c r="D4348" s="597" t="s">
        <v>2354</v>
      </c>
      <c r="E4348" s="597" t="s">
        <v>2354</v>
      </c>
      <c r="F4348" s="597" t="s">
        <v>317</v>
      </c>
      <c r="G4348" s="597" t="s">
        <v>220</v>
      </c>
      <c r="H4348" s="598" t="str">
        <f t="shared" si="138"/>
        <v>PESQUISA APLICADA;AFILIADA;;;;OUTROS BENS E DIREITOS;DADO NÃO REGULADO PELA ANP</v>
      </c>
      <c r="I4348" s="599" t="s">
        <v>1567</v>
      </c>
      <c r="J4348" s="600" t="str">
        <f t="shared" si="139"/>
        <v>DESPESA NÃO ADMITIDA COM RECURSOS DA CLÁUSULA DE P,D&amp;I, CONSIDERANDO O EXECUTOR E A QUALIFICAÇÃO DO PROJETO OU PROGRAMA</v>
      </c>
    </row>
    <row r="4349" spans="1:10" ht="12" customHeight="1" x14ac:dyDescent="0.3">
      <c r="A4349" s="597" t="s">
        <v>21</v>
      </c>
      <c r="B4349" s="597" t="s">
        <v>2451</v>
      </c>
      <c r="C4349" s="597" t="s">
        <v>2354</v>
      </c>
      <c r="D4349" s="597" t="s">
        <v>2354</v>
      </c>
      <c r="E4349" s="597" t="s">
        <v>2354</v>
      </c>
      <c r="F4349" s="597" t="s">
        <v>317</v>
      </c>
      <c r="G4349" s="597" t="s">
        <v>215</v>
      </c>
      <c r="H4349" s="598" t="str">
        <f t="shared" si="138"/>
        <v>PESQUISA APLICADA;AFILIADA;;;;OUTROS BENS E DIREITOS;MATERIAL BIBLIOGRÁFICO</v>
      </c>
      <c r="I4349" s="599" t="s">
        <v>1567</v>
      </c>
      <c r="J4349" s="600" t="str">
        <f t="shared" si="139"/>
        <v>DESPESA NÃO ADMITIDA COM RECURSOS DA CLÁUSULA DE P,D&amp;I, CONSIDERANDO O EXECUTOR E A QUALIFICAÇÃO DO PROJETO OU PROGRAMA</v>
      </c>
    </row>
    <row r="4350" spans="1:10" ht="12" customHeight="1" x14ac:dyDescent="0.3">
      <c r="A4350" s="597" t="s">
        <v>21</v>
      </c>
      <c r="B4350" s="597" t="s">
        <v>2451</v>
      </c>
      <c r="C4350" s="597" t="s">
        <v>2354</v>
      </c>
      <c r="D4350" s="597" t="s">
        <v>2354</v>
      </c>
      <c r="E4350" s="597" t="s">
        <v>2354</v>
      </c>
      <c r="F4350" s="597" t="s">
        <v>317</v>
      </c>
      <c r="G4350" s="597" t="s">
        <v>2068</v>
      </c>
      <c r="H4350" s="598" t="str">
        <f t="shared" si="138"/>
        <v>PESQUISA APLICADA;AFILIADA;;;;OUTROS BENS E DIREITOS;OUTRO (ESPECIFIQUE)</v>
      </c>
      <c r="I4350" s="599" t="s">
        <v>1567</v>
      </c>
      <c r="J4350" s="600" t="str">
        <f t="shared" si="139"/>
        <v>DESPESA NÃO ADMITIDA COM RECURSOS DA CLÁUSULA DE P,D&amp;I, CONSIDERANDO O EXECUTOR E A QUALIFICAÇÃO DO PROJETO OU PROGRAMA</v>
      </c>
    </row>
    <row r="4351" spans="1:10" ht="12" customHeight="1" x14ac:dyDescent="0.3">
      <c r="A4351" s="597" t="s">
        <v>21</v>
      </c>
      <c r="B4351" s="597" t="s">
        <v>2451</v>
      </c>
      <c r="C4351" s="597" t="s">
        <v>2354</v>
      </c>
      <c r="D4351" s="597" t="s">
        <v>2354</v>
      </c>
      <c r="E4351" s="597" t="s">
        <v>2354</v>
      </c>
      <c r="F4351" s="597" t="s">
        <v>317</v>
      </c>
      <c r="G4351" s="597" t="s">
        <v>321</v>
      </c>
      <c r="H4351" s="598" t="str">
        <f t="shared" si="138"/>
        <v>PESQUISA APLICADA;AFILIADA;;;;OUTROS BENS E DIREITOS;SOFTWARE</v>
      </c>
      <c r="I4351" s="599" t="s">
        <v>1567</v>
      </c>
      <c r="J4351" s="600" t="str">
        <f t="shared" si="139"/>
        <v>DESPESA NÃO ADMITIDA COM RECURSOS DA CLÁUSULA DE P,D&amp;I, CONSIDERANDO O EXECUTOR E A QUALIFICAÇÃO DO PROJETO OU PROGRAMA</v>
      </c>
    </row>
    <row r="4352" spans="1:10" ht="12" customHeight="1" x14ac:dyDescent="0.3">
      <c r="A4352" s="597" t="s">
        <v>21</v>
      </c>
      <c r="B4352" s="597" t="s">
        <v>2451</v>
      </c>
      <c r="C4352" s="597" t="s">
        <v>2354</v>
      </c>
      <c r="D4352" s="597" t="s">
        <v>2354</v>
      </c>
      <c r="E4352" s="597" t="s">
        <v>2354</v>
      </c>
      <c r="F4352" s="597" t="s">
        <v>409</v>
      </c>
      <c r="G4352" s="597" t="s">
        <v>2202</v>
      </c>
      <c r="H4352" s="598" t="str">
        <f t="shared" si="138"/>
        <v>PESQUISA APLICADA;AFILIADA;;;;PASSAGENS;NA</v>
      </c>
      <c r="I4352" s="599" t="s">
        <v>1575</v>
      </c>
      <c r="J4352" s="600" t="str">
        <f t="shared" si="139"/>
        <v/>
      </c>
    </row>
    <row r="4353" spans="1:10" ht="12" customHeight="1" x14ac:dyDescent="0.3">
      <c r="A4353" s="597" t="s">
        <v>21</v>
      </c>
      <c r="B4353" s="597" t="s">
        <v>2451</v>
      </c>
      <c r="C4353" s="597" t="s">
        <v>2354</v>
      </c>
      <c r="D4353" s="597" t="s">
        <v>2354</v>
      </c>
      <c r="E4353" s="597" t="s">
        <v>2354</v>
      </c>
      <c r="F4353" s="597" t="s">
        <v>1705</v>
      </c>
      <c r="G4353" s="597" t="s">
        <v>2058</v>
      </c>
      <c r="H4353" s="598" t="str">
        <f t="shared" si="138"/>
        <v>PESQUISA APLICADA;AFILIADA;;;;PROTOTIPO;MATERIAL OU COMPONENTE - PROTÓTIPO OU UNIDADE PILOTO</v>
      </c>
      <c r="I4353" s="599" t="s">
        <v>1575</v>
      </c>
      <c r="J4353" s="600" t="str">
        <f t="shared" si="139"/>
        <v/>
      </c>
    </row>
    <row r="4354" spans="1:10" ht="12" customHeight="1" x14ac:dyDescent="0.3">
      <c r="A4354" s="597" t="s">
        <v>21</v>
      </c>
      <c r="B4354" s="597" t="s">
        <v>2451</v>
      </c>
      <c r="C4354" s="597" t="s">
        <v>2354</v>
      </c>
      <c r="D4354" s="597" t="s">
        <v>2354</v>
      </c>
      <c r="E4354" s="597" t="s">
        <v>2354</v>
      </c>
      <c r="F4354" s="597" t="s">
        <v>1705</v>
      </c>
      <c r="G4354" s="597" t="s">
        <v>2059</v>
      </c>
      <c r="H4354" s="598" t="str">
        <f t="shared" si="138"/>
        <v>PESQUISA APLICADA;AFILIADA;;;;PROTOTIPO;SERVIÇO DE TERCEIRO - PROTÓTIPO OU UNIDADE PILOTO</v>
      </c>
      <c r="I4354" s="599" t="s">
        <v>1575</v>
      </c>
      <c r="J4354" s="600" t="str">
        <f t="shared" si="139"/>
        <v/>
      </c>
    </row>
    <row r="4355" spans="1:10" ht="12" customHeight="1" x14ac:dyDescent="0.3">
      <c r="A4355" s="597" t="s">
        <v>21</v>
      </c>
      <c r="B4355" s="597" t="s">
        <v>2451</v>
      </c>
      <c r="C4355" s="597" t="s">
        <v>2354</v>
      </c>
      <c r="D4355" s="597" t="s">
        <v>2354</v>
      </c>
      <c r="E4355" s="597" t="s">
        <v>2354</v>
      </c>
      <c r="F4355" s="597" t="s">
        <v>303</v>
      </c>
      <c r="G4355" s="597" t="s">
        <v>1647</v>
      </c>
      <c r="H4355" s="598" t="str">
        <f t="shared" si="138"/>
        <v>PESQUISA APLICADA;AFILIADA;;;;RECURSOS HUMANOS;BOLSA</v>
      </c>
      <c r="I4355" s="599" t="s">
        <v>1567</v>
      </c>
      <c r="J4355" s="600" t="str">
        <f t="shared" si="139"/>
        <v>DESPESA NÃO ADMITIDA COM RECURSOS DA CLÁUSULA DE P,D&amp;I, CONSIDERANDO O EXECUTOR E A QUALIFICAÇÃO DO PROJETO OU PROGRAMA</v>
      </c>
    </row>
    <row r="4356" spans="1:10" ht="12" customHeight="1" x14ac:dyDescent="0.3">
      <c r="A4356" s="597" t="s">
        <v>21</v>
      </c>
      <c r="B4356" s="597" t="s">
        <v>2451</v>
      </c>
      <c r="C4356" s="597" t="s">
        <v>2354</v>
      </c>
      <c r="D4356" s="597" t="s">
        <v>2354</v>
      </c>
      <c r="E4356" s="597" t="s">
        <v>2354</v>
      </c>
      <c r="F4356" s="597" t="s">
        <v>303</v>
      </c>
      <c r="G4356" s="597" t="s">
        <v>270</v>
      </c>
      <c r="H4356" s="598" t="str">
        <f t="shared" si="138"/>
        <v>PESQUISA APLICADA;AFILIADA;;;;RECURSOS HUMANOS;TAXA DE BANCADA</v>
      </c>
      <c r="I4356" s="599" t="s">
        <v>1567</v>
      </c>
      <c r="J4356" s="600" t="str">
        <f t="shared" si="139"/>
        <v>DESPESA NÃO ADMITIDA COM RECURSOS DA CLÁUSULA DE P,D&amp;I, CONSIDERANDO O EXECUTOR E A QUALIFICAÇÃO DO PROJETO OU PROGRAMA</v>
      </c>
    </row>
    <row r="4357" spans="1:10" ht="12" customHeight="1" x14ac:dyDescent="0.3">
      <c r="A4357" s="597" t="s">
        <v>21</v>
      </c>
      <c r="B4357" s="597" t="s">
        <v>2451</v>
      </c>
      <c r="C4357" s="597" t="s">
        <v>2354</v>
      </c>
      <c r="D4357" s="597" t="s">
        <v>2354</v>
      </c>
      <c r="E4357" s="597" t="s">
        <v>2354</v>
      </c>
      <c r="F4357" s="597" t="s">
        <v>2357</v>
      </c>
      <c r="G4357" s="597" t="s">
        <v>232</v>
      </c>
      <c r="H4357" s="598" t="str">
        <f t="shared" si="138"/>
        <v>PESQUISA APLICADA;AFILIADA;;;;SERVICOS;OUTRO SERVIÇO DE APOIO</v>
      </c>
      <c r="I4357" s="599" t="s">
        <v>1567</v>
      </c>
      <c r="J4357" s="600" t="str">
        <f t="shared" si="139"/>
        <v>DESPESA NÃO ADMITIDA COM RECURSOS DA CLÁUSULA DE P,D&amp;I, CONSIDERANDO O EXECUTOR E A QUALIFICAÇÃO DO PROJETO OU PROGRAMA</v>
      </c>
    </row>
    <row r="4358" spans="1:10" ht="12" customHeight="1" x14ac:dyDescent="0.3">
      <c r="A4358" s="597" t="s">
        <v>21</v>
      </c>
      <c r="B4358" s="597" t="s">
        <v>2451</v>
      </c>
      <c r="C4358" s="597" t="s">
        <v>2354</v>
      </c>
      <c r="D4358" s="597" t="s">
        <v>2354</v>
      </c>
      <c r="E4358" s="597" t="s">
        <v>2354</v>
      </c>
      <c r="F4358" s="597" t="s">
        <v>2357</v>
      </c>
      <c r="G4358" s="597" t="s">
        <v>221</v>
      </c>
      <c r="H4358" s="598" t="str">
        <f t="shared" si="138"/>
        <v>PESQUISA APLICADA;AFILIADA;;;;SERVICOS;PERFURAÇÃO DE POÇO ESTRATIGRÁFICO</v>
      </c>
      <c r="I4358" s="599" t="s">
        <v>1567</v>
      </c>
      <c r="J4358" s="600" t="str">
        <f t="shared" si="139"/>
        <v>DESPESA NÃO ADMITIDA COM RECURSOS DA CLÁUSULA DE P,D&amp;I, CONSIDERANDO O EXECUTOR E A QUALIFICAÇÃO DO PROJETO OU PROGRAMA</v>
      </c>
    </row>
    <row r="4359" spans="1:10" ht="12" customHeight="1" x14ac:dyDescent="0.3">
      <c r="A4359" s="597" t="s">
        <v>21</v>
      </c>
      <c r="B4359" s="597" t="s">
        <v>2451</v>
      </c>
      <c r="C4359" s="597" t="s">
        <v>2354</v>
      </c>
      <c r="D4359" s="597" t="s">
        <v>2354</v>
      </c>
      <c r="E4359" s="597" t="s">
        <v>2354</v>
      </c>
      <c r="F4359" s="597" t="s">
        <v>2357</v>
      </c>
      <c r="G4359" s="597" t="s">
        <v>2055</v>
      </c>
      <c r="H4359" s="598" t="str">
        <f t="shared" si="138"/>
        <v>PESQUISA APLICADA;AFILIADA;;;;SERVICOS;SERVIÇO DE APOIO PARA AQUISIÇÃO DE DADOS</v>
      </c>
      <c r="I4359" s="599" t="s">
        <v>1567</v>
      </c>
      <c r="J4359" s="600" t="str">
        <f t="shared" si="139"/>
        <v>DESPESA NÃO ADMITIDA COM RECURSOS DA CLÁUSULA DE P,D&amp;I, CONSIDERANDO O EXECUTOR E A QUALIFICAÇÃO DO PROJETO OU PROGRAMA</v>
      </c>
    </row>
    <row r="4360" spans="1:10" ht="12" customHeight="1" x14ac:dyDescent="0.3">
      <c r="A4360" s="597" t="s">
        <v>21</v>
      </c>
      <c r="B4360" s="597" t="s">
        <v>2451</v>
      </c>
      <c r="C4360" s="597" t="s">
        <v>2354</v>
      </c>
      <c r="D4360" s="597" t="s">
        <v>2354</v>
      </c>
      <c r="E4360" s="597" t="s">
        <v>2354</v>
      </c>
      <c r="F4360" s="597" t="s">
        <v>2357</v>
      </c>
      <c r="G4360" s="597" t="s">
        <v>230</v>
      </c>
      <c r="H4360" s="598" t="str">
        <f t="shared" si="138"/>
        <v>PESQUISA APLICADA;AFILIADA;;;;SERVICOS;SERVIÇO DE EDITORAÇÃO E IMPRESSÃO</v>
      </c>
      <c r="I4360" s="599" t="s">
        <v>1567</v>
      </c>
      <c r="J4360" s="600" t="str">
        <f t="shared" si="139"/>
        <v>DESPESA NÃO ADMITIDA COM RECURSOS DA CLÁUSULA DE P,D&amp;I, CONSIDERANDO O EXECUTOR E A QUALIFICAÇÃO DO PROJETO OU PROGRAMA</v>
      </c>
    </row>
    <row r="4361" spans="1:10" ht="12" customHeight="1" x14ac:dyDescent="0.3">
      <c r="A4361" s="597" t="s">
        <v>21</v>
      </c>
      <c r="B4361" s="597" t="s">
        <v>2451</v>
      </c>
      <c r="C4361" s="597" t="s">
        <v>2354</v>
      </c>
      <c r="D4361" s="597" t="s">
        <v>2354</v>
      </c>
      <c r="E4361" s="597" t="s">
        <v>2354</v>
      </c>
      <c r="F4361" s="597" t="s">
        <v>2357</v>
      </c>
      <c r="G4361" s="597" t="s">
        <v>231</v>
      </c>
      <c r="H4361" s="598" t="str">
        <f t="shared" si="138"/>
        <v>PESQUISA APLICADA;AFILIADA;;;;SERVICOS;SERVIÇO DE LOCOMOÇÃO E TRANSPORTE</v>
      </c>
      <c r="I4361" s="599" t="s">
        <v>1567</v>
      </c>
      <c r="J4361" s="600" t="str">
        <f t="shared" si="139"/>
        <v>DESPESA NÃO ADMITIDA COM RECURSOS DA CLÁUSULA DE P,D&amp;I, CONSIDERANDO O EXECUTOR E A QUALIFICAÇÃO DO PROJETO OU PROGRAMA</v>
      </c>
    </row>
    <row r="4362" spans="1:10" ht="12" customHeight="1" x14ac:dyDescent="0.3">
      <c r="A4362" s="597" t="s">
        <v>21</v>
      </c>
      <c r="B4362" s="597" t="s">
        <v>2451</v>
      </c>
      <c r="C4362" s="597" t="s">
        <v>2354</v>
      </c>
      <c r="D4362" s="597" t="s">
        <v>2354</v>
      </c>
      <c r="E4362" s="597" t="s">
        <v>2354</v>
      </c>
      <c r="F4362" s="597" t="s">
        <v>2357</v>
      </c>
      <c r="G4362" s="597" t="s">
        <v>2358</v>
      </c>
      <c r="H4362" s="598" t="str">
        <f t="shared" si="138"/>
        <v>PESQUISA APLICADA;AFILIADA;;;;SERVICOS;SERVIÇO DE MANUTENÇÃO</v>
      </c>
      <c r="I4362" s="599" t="s">
        <v>1575</v>
      </c>
      <c r="J4362" s="600" t="str">
        <f t="shared" si="139"/>
        <v/>
      </c>
    </row>
    <row r="4363" spans="1:10" ht="12" customHeight="1" x14ac:dyDescent="0.3">
      <c r="A4363" s="597" t="s">
        <v>21</v>
      </c>
      <c r="B4363" s="597" t="s">
        <v>2451</v>
      </c>
      <c r="C4363" s="597" t="s">
        <v>2354</v>
      </c>
      <c r="D4363" s="597" t="s">
        <v>2354</v>
      </c>
      <c r="E4363" s="597" t="s">
        <v>2354</v>
      </c>
      <c r="F4363" s="597" t="s">
        <v>2357</v>
      </c>
      <c r="G4363" s="597" t="s">
        <v>2399</v>
      </c>
      <c r="H4363" s="598" t="str">
        <f t="shared" si="138"/>
        <v>PESQUISA APLICADA;AFILIADA;;;;SERVICOS;SERVIÇO TÉCNICO ESPECIALIZADO</v>
      </c>
      <c r="I4363" s="599" t="s">
        <v>1575</v>
      </c>
      <c r="J4363" s="600" t="str">
        <f t="shared" si="139"/>
        <v/>
      </c>
    </row>
    <row r="4364" spans="1:10" ht="12" customHeight="1" x14ac:dyDescent="0.3">
      <c r="A4364" s="597" t="s">
        <v>21</v>
      </c>
      <c r="B4364" s="597" t="s">
        <v>2451</v>
      </c>
      <c r="C4364" s="597" t="s">
        <v>2354</v>
      </c>
      <c r="D4364" s="597" t="s">
        <v>2354</v>
      </c>
      <c r="E4364" s="597" t="s">
        <v>2354</v>
      </c>
      <c r="F4364" s="597" t="s">
        <v>2357</v>
      </c>
      <c r="G4364" s="597" t="s">
        <v>2359</v>
      </c>
      <c r="H4364" s="598" t="str">
        <f t="shared" si="138"/>
        <v>PESQUISA APLICADA;AFILIADA;;;;SERVICOS;SERVIÇOS COMPUTACIONAIS</v>
      </c>
      <c r="I4364" s="599" t="s">
        <v>1575</v>
      </c>
      <c r="J4364" s="600" t="str">
        <f t="shared" si="139"/>
        <v/>
      </c>
    </row>
    <row r="4365" spans="1:10" ht="12" customHeight="1" x14ac:dyDescent="0.3">
      <c r="A4365" s="597" t="s">
        <v>21</v>
      </c>
      <c r="B4365" s="597" t="s">
        <v>2451</v>
      </c>
      <c r="C4365" s="597" t="s">
        <v>2354</v>
      </c>
      <c r="D4365" s="597" t="s">
        <v>2354</v>
      </c>
      <c r="E4365" s="597" t="s">
        <v>2354</v>
      </c>
      <c r="F4365" s="597" t="s">
        <v>2357</v>
      </c>
      <c r="G4365" s="597" t="s">
        <v>229</v>
      </c>
      <c r="H4365" s="598" t="str">
        <f t="shared" si="138"/>
        <v>PESQUISA APLICADA;AFILIADA;;;;SERVICOS;TAXA DE INSCRIÇÃO EM CONGRESSO OU EVENTO</v>
      </c>
      <c r="I4365" s="599" t="s">
        <v>1567</v>
      </c>
      <c r="J4365" s="600" t="str">
        <f t="shared" si="139"/>
        <v>DESPESA NÃO ADMITIDA COM RECURSOS DA CLÁUSULA DE P,D&amp;I, CONSIDERANDO O EXECUTOR E A QUALIFICAÇÃO DO PROJETO OU PROGRAMA</v>
      </c>
    </row>
    <row r="4366" spans="1:10" ht="12" customHeight="1" x14ac:dyDescent="0.3">
      <c r="A4366" s="597" t="s">
        <v>21</v>
      </c>
      <c r="B4366" s="597" t="s">
        <v>2451</v>
      </c>
      <c r="C4366" s="597" t="s">
        <v>2354</v>
      </c>
      <c r="D4366" s="597" t="s">
        <v>2354</v>
      </c>
      <c r="E4366" s="597" t="s">
        <v>2354</v>
      </c>
      <c r="F4366" s="597" t="s">
        <v>2360</v>
      </c>
      <c r="G4366" s="597" t="s">
        <v>2064</v>
      </c>
      <c r="H4366" s="598" t="str">
        <f t="shared" si="138"/>
        <v>PESQUISA APLICADA;AFILIADA;;;;SERVICOS - TIB;SERVIÇO DE TIB</v>
      </c>
      <c r="I4366" s="599" t="s">
        <v>1567</v>
      </c>
      <c r="J4366" s="600" t="str">
        <f t="shared" si="139"/>
        <v>DESPESA NÃO ADMITIDA COM RECURSOS DA CLÁUSULA DE P,D&amp;I, CONSIDERANDO O EXECUTOR E A QUALIFICAÇÃO DO PROJETO OU PROGRAMA</v>
      </c>
    </row>
    <row r="4367" spans="1:10" ht="12" customHeight="1" x14ac:dyDescent="0.3">
      <c r="A4367" s="597" t="s">
        <v>21</v>
      </c>
      <c r="B4367" s="597" t="s">
        <v>2451</v>
      </c>
      <c r="C4367" s="597" t="s">
        <v>2354</v>
      </c>
      <c r="D4367" s="597" t="s">
        <v>2354</v>
      </c>
      <c r="E4367" s="597" t="s">
        <v>2354</v>
      </c>
      <c r="F4367" s="597" t="s">
        <v>2360</v>
      </c>
      <c r="G4367" s="597" t="s">
        <v>2057</v>
      </c>
      <c r="H4367" s="598" t="str">
        <f t="shared" si="138"/>
        <v>PESQUISA APLICADA;AFILIADA;;;;SERVICOS - TIB;SERVIÇO DE TREINAMENTO, SUPORTE E QUALIFICAÇÃO</v>
      </c>
      <c r="I4367" s="599" t="s">
        <v>1567</v>
      </c>
      <c r="J4367" s="600" t="str">
        <f t="shared" si="139"/>
        <v>DESPESA NÃO ADMITIDA COM RECURSOS DA CLÁUSULA DE P,D&amp;I, CONSIDERANDO O EXECUTOR E A QUALIFICAÇÃO DO PROJETO OU PROGRAMA</v>
      </c>
    </row>
    <row r="4368" spans="1:10" ht="12" customHeight="1" x14ac:dyDescent="0.3">
      <c r="A4368" s="597" t="s">
        <v>21</v>
      </c>
      <c r="B4368" s="597" t="s">
        <v>2451</v>
      </c>
      <c r="C4368" s="597" t="s">
        <v>2354</v>
      </c>
      <c r="D4368" s="597" t="s">
        <v>2354</v>
      </c>
      <c r="E4368" s="597" t="s">
        <v>2354</v>
      </c>
      <c r="F4368" s="597" t="s">
        <v>2360</v>
      </c>
      <c r="G4368" s="597" t="s">
        <v>2056</v>
      </c>
      <c r="H4368" s="598" t="str">
        <f t="shared" si="138"/>
        <v>PESQUISA APLICADA;AFILIADA;;;;SERVICOS - TIB;SERVIÇO ESPECIALIZADO PARA TIB - NORMALIZAÇÃO</v>
      </c>
      <c r="I4368" s="599" t="s">
        <v>1567</v>
      </c>
      <c r="J4368" s="600" t="str">
        <f t="shared" si="139"/>
        <v>DESPESA NÃO ADMITIDA COM RECURSOS DA CLÁUSULA DE P,D&amp;I, CONSIDERANDO O EXECUTOR E A QUALIFICAÇÃO DO PROJETO OU PROGRAMA</v>
      </c>
    </row>
    <row r="4369" spans="1:10" ht="12" customHeight="1" x14ac:dyDescent="0.3">
      <c r="A4369" s="597" t="s">
        <v>21</v>
      </c>
      <c r="B4369" s="597" t="s">
        <v>2451</v>
      </c>
      <c r="C4369" s="597" t="s">
        <v>2354</v>
      </c>
      <c r="D4369" s="597" t="s">
        <v>2354</v>
      </c>
      <c r="E4369" s="597" t="s">
        <v>2354</v>
      </c>
      <c r="F4369" s="597" t="s">
        <v>1648</v>
      </c>
      <c r="G4369" s="597" t="s">
        <v>2202</v>
      </c>
      <c r="H4369" s="598" t="str">
        <f t="shared" si="138"/>
        <v>PESQUISA APLICADA;AFILIADA;;;;TESTES OPERACIONAIS;NA</v>
      </c>
      <c r="I4369" s="599" t="s">
        <v>1575</v>
      </c>
      <c r="J4369" s="600" t="str">
        <f t="shared" si="139"/>
        <v/>
      </c>
    </row>
    <row r="4370" spans="1:10" ht="12" customHeight="1" x14ac:dyDescent="0.3">
      <c r="A4370" s="597" t="s">
        <v>21</v>
      </c>
      <c r="B4370" s="597" t="s">
        <v>2451</v>
      </c>
      <c r="C4370" s="597" t="s">
        <v>2354</v>
      </c>
      <c r="D4370" s="597" t="s">
        <v>2354</v>
      </c>
      <c r="E4370" s="597" t="s">
        <v>2354</v>
      </c>
      <c r="F4370" s="597" t="s">
        <v>281</v>
      </c>
      <c r="G4370" s="597" t="s">
        <v>2202</v>
      </c>
      <c r="H4370" s="598" t="str">
        <f t="shared" si="138"/>
        <v>PESQUISA APLICADA;AFILIADA;;;;TRIBUTOS;NA</v>
      </c>
      <c r="I4370" s="599" t="s">
        <v>1575</v>
      </c>
      <c r="J4370" s="600" t="str">
        <f t="shared" si="139"/>
        <v/>
      </c>
    </row>
    <row r="4371" spans="1:10" ht="12" customHeight="1" x14ac:dyDescent="0.3">
      <c r="A4371" s="601" t="s">
        <v>21</v>
      </c>
      <c r="B4371" s="597" t="s">
        <v>2451</v>
      </c>
      <c r="C4371" s="600"/>
      <c r="D4371" s="600"/>
      <c r="E4371" s="600"/>
      <c r="F4371" s="597" t="s">
        <v>2357</v>
      </c>
      <c r="G4371" s="600" t="s">
        <v>2408</v>
      </c>
      <c r="H4371" s="598" t="str">
        <f t="shared" si="138"/>
        <v>PESQUISA APLICADA;AFILIADA;;;;SERVICOS;SERVIÇO DE QUALIFICAÇÃO E CERTIFICAÇÃO</v>
      </c>
      <c r="I4371" s="599" t="s">
        <v>1567</v>
      </c>
      <c r="J4371" s="600" t="str">
        <f t="shared" si="139"/>
        <v>DESPESA NÃO ADMITIDA COM RECURSOS DA CLÁUSULA DE P,D&amp;I, CONSIDERANDO O EXECUTOR E A QUALIFICAÇÃO DO PROJETO OU PROGRAMA</v>
      </c>
    </row>
    <row r="4372" spans="1:10" ht="12" customHeight="1" x14ac:dyDescent="0.3">
      <c r="A4372" s="597" t="s">
        <v>20</v>
      </c>
      <c r="B4372" s="597" t="s">
        <v>2451</v>
      </c>
      <c r="C4372" s="597" t="s">
        <v>2354</v>
      </c>
      <c r="D4372" s="597" t="s">
        <v>2354</v>
      </c>
      <c r="E4372" s="597" t="s">
        <v>2354</v>
      </c>
      <c r="F4372" s="597" t="s">
        <v>1646</v>
      </c>
      <c r="G4372" s="597" t="s">
        <v>2050</v>
      </c>
      <c r="H4372" s="598" t="str">
        <f t="shared" si="138"/>
        <v>PESQUISA BÁSICA;AFILIADA;;;;CAPACITACAO DE FORNECEDORES;BENS E MATERIAIS - CABEÇA DE SÉRIE E LOTE PILOTO</v>
      </c>
      <c r="I4372" s="599" t="s">
        <v>1567</v>
      </c>
      <c r="J4372" s="600" t="str">
        <f t="shared" si="139"/>
        <v>DESPESA NÃO ADMITIDA COM RECURSOS DA CLÁUSULA DE P,D&amp;I, CONSIDERANDO O EXECUTOR E A QUALIFICAÇÃO DO PROJETO OU PROGRAMA</v>
      </c>
    </row>
    <row r="4373" spans="1:10" ht="12" customHeight="1" x14ac:dyDescent="0.3">
      <c r="A4373" s="597" t="s">
        <v>20</v>
      </c>
      <c r="B4373" s="597" t="s">
        <v>2451</v>
      </c>
      <c r="C4373" s="597" t="s">
        <v>2354</v>
      </c>
      <c r="D4373" s="597" t="s">
        <v>2354</v>
      </c>
      <c r="E4373" s="597" t="s">
        <v>2354</v>
      </c>
      <c r="F4373" s="597" t="s">
        <v>1646</v>
      </c>
      <c r="G4373" s="597" t="s">
        <v>2053</v>
      </c>
      <c r="H4373" s="598" t="str">
        <f t="shared" si="138"/>
        <v>PESQUISA BÁSICA;AFILIADA;;;;CAPACITACAO DE FORNECEDORES;EQUIPAMENTOS E MATERIAIS - PRIMEIRO LOTE</v>
      </c>
      <c r="I4373" s="599" t="s">
        <v>1567</v>
      </c>
      <c r="J4373" s="600" t="str">
        <f t="shared" si="139"/>
        <v>DESPESA NÃO ADMITIDA COM RECURSOS DA CLÁUSULA DE P,D&amp;I, CONSIDERANDO O EXECUTOR E A QUALIFICAÇÃO DO PROJETO OU PROGRAMA</v>
      </c>
    </row>
    <row r="4374" spans="1:10" ht="12" customHeight="1" x14ac:dyDescent="0.3">
      <c r="A4374" s="597" t="s">
        <v>20</v>
      </c>
      <c r="B4374" s="597" t="s">
        <v>2451</v>
      </c>
      <c r="C4374" s="597" t="s">
        <v>2354</v>
      </c>
      <c r="D4374" s="597" t="s">
        <v>2354</v>
      </c>
      <c r="E4374" s="597" t="s">
        <v>2354</v>
      </c>
      <c r="F4374" s="597" t="s">
        <v>1646</v>
      </c>
      <c r="G4374" s="597" t="s">
        <v>260</v>
      </c>
      <c r="H4374" s="598" t="str">
        <f t="shared" si="138"/>
        <v>PESQUISA BÁSICA;AFILIADA;;;;CAPACITACAO DE FORNECEDORES;EQUIPAMENTOS LABORATORIAIS</v>
      </c>
      <c r="I4374" s="599" t="s">
        <v>1567</v>
      </c>
      <c r="J4374" s="600" t="str">
        <f t="shared" si="139"/>
        <v>DESPESA NÃO ADMITIDA COM RECURSOS DA CLÁUSULA DE P,D&amp;I, CONSIDERANDO O EXECUTOR E A QUALIFICAÇÃO DO PROJETO OU PROGRAMA</v>
      </c>
    </row>
    <row r="4375" spans="1:10" ht="12" customHeight="1" x14ac:dyDescent="0.3">
      <c r="A4375" s="597" t="s">
        <v>20</v>
      </c>
      <c r="B4375" s="597" t="s">
        <v>2451</v>
      </c>
      <c r="C4375" s="597" t="s">
        <v>2354</v>
      </c>
      <c r="D4375" s="597" t="s">
        <v>2354</v>
      </c>
      <c r="E4375" s="597" t="s">
        <v>2354</v>
      </c>
      <c r="F4375" s="597" t="s">
        <v>1646</v>
      </c>
      <c r="G4375" s="597" t="s">
        <v>2052</v>
      </c>
      <c r="H4375" s="598" t="str">
        <f t="shared" si="138"/>
        <v>PESQUISA BÁSICA;AFILIADA;;;;CAPACITACAO DE FORNECEDORES;ESTUDOS DE VIABILIDADE TÉCNICA E ECONÔMICA</v>
      </c>
      <c r="I4375" s="599" t="s">
        <v>1567</v>
      </c>
      <c r="J4375" s="600" t="str">
        <f t="shared" si="139"/>
        <v>DESPESA NÃO ADMITIDA COM RECURSOS DA CLÁUSULA DE P,D&amp;I, CONSIDERANDO O EXECUTOR E A QUALIFICAÇÃO DO PROJETO OU PROGRAMA</v>
      </c>
    </row>
    <row r="4376" spans="1:10" ht="12" customHeight="1" x14ac:dyDescent="0.3">
      <c r="A4376" s="597" t="s">
        <v>20</v>
      </c>
      <c r="B4376" s="597" t="s">
        <v>2451</v>
      </c>
      <c r="C4376" s="597" t="s">
        <v>2354</v>
      </c>
      <c r="D4376" s="597" t="s">
        <v>2354</v>
      </c>
      <c r="E4376" s="597" t="s">
        <v>2354</v>
      </c>
      <c r="F4376" s="597" t="s">
        <v>1646</v>
      </c>
      <c r="G4376" s="597" t="s">
        <v>2051</v>
      </c>
      <c r="H4376" s="598" t="str">
        <f t="shared" si="138"/>
        <v>PESQUISA BÁSICA;AFILIADA;;;;CAPACITACAO DE FORNECEDORES;SERVIÇOS - CABEÇA DE SÉRIE E LOTE PILOTO</v>
      </c>
      <c r="I4376" s="599" t="s">
        <v>1567</v>
      </c>
      <c r="J4376" s="600" t="str">
        <f t="shared" si="139"/>
        <v>DESPESA NÃO ADMITIDA COM RECURSOS DA CLÁUSULA DE P,D&amp;I, CONSIDERANDO O EXECUTOR E A QUALIFICAÇÃO DO PROJETO OU PROGRAMA</v>
      </c>
    </row>
    <row r="4377" spans="1:10" ht="12" customHeight="1" x14ac:dyDescent="0.3">
      <c r="A4377" s="597" t="s">
        <v>20</v>
      </c>
      <c r="B4377" s="597" t="s">
        <v>2451</v>
      </c>
      <c r="C4377" s="597" t="s">
        <v>2354</v>
      </c>
      <c r="D4377" s="597" t="s">
        <v>2354</v>
      </c>
      <c r="E4377" s="597" t="s">
        <v>2354</v>
      </c>
      <c r="F4377" s="597" t="s">
        <v>1646</v>
      </c>
      <c r="G4377" s="597" t="s">
        <v>2054</v>
      </c>
      <c r="H4377" s="598" t="str">
        <f t="shared" si="138"/>
        <v>PESQUISA BÁSICA;AFILIADA;;;;CAPACITACAO DE FORNECEDORES;SERVIÇOS - OPERACIONALIZAÇÃO DE EQUIPAMENTOS</v>
      </c>
      <c r="I4377" s="599" t="s">
        <v>1567</v>
      </c>
      <c r="J4377" s="600" t="str">
        <f t="shared" si="139"/>
        <v>DESPESA NÃO ADMITIDA COM RECURSOS DA CLÁUSULA DE P,D&amp;I, CONSIDERANDO O EXECUTOR E A QUALIFICAÇÃO DO PROJETO OU PROGRAMA</v>
      </c>
    </row>
    <row r="4378" spans="1:10" ht="12" customHeight="1" x14ac:dyDescent="0.3">
      <c r="A4378" s="597" t="s">
        <v>20</v>
      </c>
      <c r="B4378" s="597" t="s">
        <v>2451</v>
      </c>
      <c r="C4378" s="597" t="s">
        <v>2354</v>
      </c>
      <c r="D4378" s="597" t="s">
        <v>2354</v>
      </c>
      <c r="E4378" s="597" t="s">
        <v>2354</v>
      </c>
      <c r="F4378" s="597" t="s">
        <v>2362</v>
      </c>
      <c r="G4378" s="597" t="s">
        <v>2202</v>
      </c>
      <c r="H4378" s="598" t="str">
        <f t="shared" si="138"/>
        <v>PESQUISA BÁSICA;AFILIADA;;;;CUSTOS DIRETOS;NA</v>
      </c>
      <c r="I4378" s="599" t="s">
        <v>1567</v>
      </c>
      <c r="J4378" s="600" t="str">
        <f t="shared" si="139"/>
        <v>DESPESA NÃO ADMITIDA COM RECURSOS DA CLÁUSULA DE P,D&amp;I, CONSIDERANDO O EXECUTOR E A QUALIFICAÇÃO DO PROJETO OU PROGRAMA</v>
      </c>
    </row>
    <row r="4379" spans="1:10" ht="12" customHeight="1" x14ac:dyDescent="0.3">
      <c r="A4379" s="597" t="s">
        <v>20</v>
      </c>
      <c r="B4379" s="597" t="s">
        <v>2451</v>
      </c>
      <c r="C4379" s="597" t="s">
        <v>2354</v>
      </c>
      <c r="D4379" s="597" t="s">
        <v>2354</v>
      </c>
      <c r="E4379" s="597" t="s">
        <v>2354</v>
      </c>
      <c r="F4379" s="597" t="s">
        <v>1643</v>
      </c>
      <c r="G4379" s="597" t="s">
        <v>2202</v>
      </c>
      <c r="H4379" s="598" t="str">
        <f t="shared" si="138"/>
        <v>PESQUISA BÁSICA;AFILIADA;;;;DIARIAS E AJUDA DE CUSTO;NA</v>
      </c>
      <c r="I4379" s="599" t="s">
        <v>1575</v>
      </c>
      <c r="J4379" s="600" t="str">
        <f t="shared" si="139"/>
        <v/>
      </c>
    </row>
    <row r="4380" spans="1:10" ht="12" customHeight="1" x14ac:dyDescent="0.3">
      <c r="A4380" s="597" t="s">
        <v>20</v>
      </c>
      <c r="B4380" s="597" t="s">
        <v>2451</v>
      </c>
      <c r="C4380" s="597" t="s">
        <v>2354</v>
      </c>
      <c r="D4380" s="597" t="s">
        <v>2354</v>
      </c>
      <c r="E4380" s="597" t="s">
        <v>2354</v>
      </c>
      <c r="F4380" s="597" t="s">
        <v>1645</v>
      </c>
      <c r="G4380" s="597" t="s">
        <v>2361</v>
      </c>
      <c r="H4380" s="598" t="str">
        <f t="shared" si="138"/>
        <v>PESQUISA BÁSICA;AFILIADA;;;;EQUIPAMENTO E MATERIAL PERMANENTE;EQUIPAMENTO</v>
      </c>
      <c r="I4380" s="599" t="s">
        <v>1575</v>
      </c>
      <c r="J4380" s="600" t="str">
        <f t="shared" si="139"/>
        <v/>
      </c>
    </row>
    <row r="4381" spans="1:10" ht="12" customHeight="1" x14ac:dyDescent="0.3">
      <c r="A4381" s="597" t="s">
        <v>20</v>
      </c>
      <c r="B4381" s="597" t="s">
        <v>2451</v>
      </c>
      <c r="C4381" s="597" t="s">
        <v>2354</v>
      </c>
      <c r="D4381" s="597" t="s">
        <v>2354</v>
      </c>
      <c r="E4381" s="597" t="s">
        <v>2354</v>
      </c>
      <c r="F4381" s="597" t="s">
        <v>1645</v>
      </c>
      <c r="G4381" s="597" t="s">
        <v>1248</v>
      </c>
      <c r="H4381" s="598" t="str">
        <f t="shared" si="138"/>
        <v>PESQUISA BÁSICA;AFILIADA;;;;EQUIPAMENTO E MATERIAL PERMANENTE;MATERIAL PERMANENTE</v>
      </c>
      <c r="I4381" s="599" t="s">
        <v>1575</v>
      </c>
      <c r="J4381" s="600" t="str">
        <f t="shared" si="139"/>
        <v/>
      </c>
    </row>
    <row r="4382" spans="1:10" ht="12" customHeight="1" x14ac:dyDescent="0.3">
      <c r="A4382" s="597" t="s">
        <v>20</v>
      </c>
      <c r="B4382" s="597" t="s">
        <v>2451</v>
      </c>
      <c r="C4382" s="597" t="s">
        <v>2354</v>
      </c>
      <c r="D4382" s="597" t="s">
        <v>2354</v>
      </c>
      <c r="E4382" s="597" t="s">
        <v>2354</v>
      </c>
      <c r="F4382" s="597" t="s">
        <v>448</v>
      </c>
      <c r="G4382" s="597" t="s">
        <v>2062</v>
      </c>
      <c r="H4382" s="598" t="str">
        <f t="shared" si="138"/>
        <v>PESQUISA BÁSICA;AFILIADA;;;;EQUIPE;BOLSA - ALUNO DE GRADUAÇÃO OU PÓS-GRADUAÇÃO</v>
      </c>
      <c r="I4382" s="599" t="s">
        <v>1567</v>
      </c>
      <c r="J4382" s="600" t="str">
        <f t="shared" si="139"/>
        <v>DESPESA NÃO ADMITIDA COM RECURSOS DA CLÁUSULA DE P,D&amp;I, CONSIDERANDO O EXECUTOR E A QUALIFICAÇÃO DO PROJETO OU PROGRAMA</v>
      </c>
    </row>
    <row r="4383" spans="1:10" ht="12" customHeight="1" x14ac:dyDescent="0.3">
      <c r="A4383" s="597" t="s">
        <v>20</v>
      </c>
      <c r="B4383" s="597" t="s">
        <v>2451</v>
      </c>
      <c r="C4383" s="597" t="s">
        <v>2354</v>
      </c>
      <c r="D4383" s="597" t="s">
        <v>2354</v>
      </c>
      <c r="E4383" s="597" t="s">
        <v>2354</v>
      </c>
      <c r="F4383" s="597" t="s">
        <v>448</v>
      </c>
      <c r="G4383" s="597" t="s">
        <v>2061</v>
      </c>
      <c r="H4383" s="598" t="str">
        <f t="shared" si="138"/>
        <v>PESQUISA BÁSICA;AFILIADA;;;;EQUIPE;BOLSA - DOCENTE OU PESQUISADOR DA INSTITUIÇÃO</v>
      </c>
      <c r="I4383" s="599" t="s">
        <v>1567</v>
      </c>
      <c r="J4383" s="600" t="str">
        <f t="shared" si="139"/>
        <v>DESPESA NÃO ADMITIDA COM RECURSOS DA CLÁUSULA DE P,D&amp;I, CONSIDERANDO O EXECUTOR E A QUALIFICAÇÃO DO PROJETO OU PROGRAMA</v>
      </c>
    </row>
    <row r="4384" spans="1:10" ht="12" customHeight="1" x14ac:dyDescent="0.3">
      <c r="A4384" s="597" t="s">
        <v>20</v>
      </c>
      <c r="B4384" s="597" t="s">
        <v>2451</v>
      </c>
      <c r="C4384" s="597" t="s">
        <v>2354</v>
      </c>
      <c r="D4384" s="597" t="s">
        <v>2354</v>
      </c>
      <c r="E4384" s="597" t="s">
        <v>2354</v>
      </c>
      <c r="F4384" s="597" t="s">
        <v>448</v>
      </c>
      <c r="G4384" s="597" t="s">
        <v>2063</v>
      </c>
      <c r="H4384" s="598" t="str">
        <f t="shared" si="138"/>
        <v>PESQUISA BÁSICA;AFILIADA;;;;EQUIPE;BOLSA - PESQUISADOR VISITANTE</v>
      </c>
      <c r="I4384" s="599" t="s">
        <v>1567</v>
      </c>
      <c r="J4384" s="600" t="str">
        <f t="shared" si="139"/>
        <v>DESPESA NÃO ADMITIDA COM RECURSOS DA CLÁUSULA DE P,D&amp;I, CONSIDERANDO O EXECUTOR E A QUALIFICAÇÃO DO PROJETO OU PROGRAMA</v>
      </c>
    </row>
    <row r="4385" spans="1:10" ht="12" customHeight="1" x14ac:dyDescent="0.3">
      <c r="A4385" s="597" t="s">
        <v>20</v>
      </c>
      <c r="B4385" s="597" t="s">
        <v>2451</v>
      </c>
      <c r="C4385" s="597" t="s">
        <v>2354</v>
      </c>
      <c r="D4385" s="597" t="s">
        <v>2354</v>
      </c>
      <c r="E4385" s="597" t="s">
        <v>2354</v>
      </c>
      <c r="F4385" s="597" t="s">
        <v>448</v>
      </c>
      <c r="G4385" s="597" t="s">
        <v>1641</v>
      </c>
      <c r="H4385" s="598" t="str">
        <f t="shared" si="138"/>
        <v>PESQUISA BÁSICA;AFILIADA;;;;EQUIPE;REMUNERAÇÃO DIRETA</v>
      </c>
      <c r="I4385" s="599" t="s">
        <v>1575</v>
      </c>
      <c r="J4385" s="600" t="str">
        <f t="shared" si="139"/>
        <v/>
      </c>
    </row>
    <row r="4386" spans="1:10" ht="12" customHeight="1" x14ac:dyDescent="0.3">
      <c r="A4386" s="597" t="s">
        <v>20</v>
      </c>
      <c r="B4386" s="597" t="s">
        <v>2451</v>
      </c>
      <c r="C4386" s="597" t="s">
        <v>2354</v>
      </c>
      <c r="D4386" s="597" t="s">
        <v>2354</v>
      </c>
      <c r="E4386" s="597" t="s">
        <v>2354</v>
      </c>
      <c r="F4386" s="597" t="s">
        <v>1642</v>
      </c>
      <c r="G4386" s="597" t="s">
        <v>2202</v>
      </c>
      <c r="H4386" s="598" t="str">
        <f t="shared" si="138"/>
        <v>PESQUISA BÁSICA;AFILIADA;;;;MATERIAL DE CONSUMO;NA</v>
      </c>
      <c r="I4386" s="599" t="s">
        <v>1575</v>
      </c>
      <c r="J4386" s="600" t="str">
        <f t="shared" si="139"/>
        <v/>
      </c>
    </row>
    <row r="4387" spans="1:10" ht="12" customHeight="1" x14ac:dyDescent="0.3">
      <c r="A4387" s="597" t="s">
        <v>20</v>
      </c>
      <c r="B4387" s="597" t="s">
        <v>2451</v>
      </c>
      <c r="C4387" s="597" t="s">
        <v>2354</v>
      </c>
      <c r="D4387" s="597" t="s">
        <v>2354</v>
      </c>
      <c r="E4387" s="597" t="s">
        <v>2354</v>
      </c>
      <c r="F4387" s="597" t="s">
        <v>1644</v>
      </c>
      <c r="G4387" s="597" t="s">
        <v>2066</v>
      </c>
      <c r="H4387" s="598" t="str">
        <f t="shared" si="138"/>
        <v>PESQUISA BÁSICA;AFILIADA;;;;OBRAS E INSTALACOES;AMPLIAÇÃO DE ÁREA DE EDIFICAÇÃO</v>
      </c>
      <c r="I4387" s="599" t="s">
        <v>1567</v>
      </c>
      <c r="J4387" s="600" t="str">
        <f t="shared" si="139"/>
        <v>DESPESA NÃO ADMITIDA COM RECURSOS DA CLÁUSULA DE P,D&amp;I, CONSIDERANDO O EXECUTOR E A QUALIFICAÇÃO DO PROJETO OU PROGRAMA</v>
      </c>
    </row>
    <row r="4388" spans="1:10" ht="12" customHeight="1" x14ac:dyDescent="0.3">
      <c r="A4388" s="597" t="s">
        <v>20</v>
      </c>
      <c r="B4388" s="597" t="s">
        <v>2451</v>
      </c>
      <c r="C4388" s="597" t="s">
        <v>2354</v>
      </c>
      <c r="D4388" s="597" t="s">
        <v>2354</v>
      </c>
      <c r="E4388" s="597" t="s">
        <v>2354</v>
      </c>
      <c r="F4388" s="597" t="s">
        <v>1644</v>
      </c>
      <c r="G4388" s="597" t="s">
        <v>258</v>
      </c>
      <c r="H4388" s="598" t="str">
        <f t="shared" si="138"/>
        <v>PESQUISA BÁSICA;AFILIADA;;;;OBRAS E INSTALACOES;CONSTRUÇÃO DE NOVA EDIFICAÇÃO</v>
      </c>
      <c r="I4388" s="599" t="s">
        <v>1567</v>
      </c>
      <c r="J4388" s="600" t="str">
        <f t="shared" si="139"/>
        <v>DESPESA NÃO ADMITIDA COM RECURSOS DA CLÁUSULA DE P,D&amp;I, CONSIDERANDO O EXECUTOR E A QUALIFICAÇÃO DO PROJETO OU PROGRAMA</v>
      </c>
    </row>
    <row r="4389" spans="1:10" ht="12" customHeight="1" x14ac:dyDescent="0.3">
      <c r="A4389" s="597" t="s">
        <v>20</v>
      </c>
      <c r="B4389" s="597" t="s">
        <v>2451</v>
      </c>
      <c r="C4389" s="597" t="s">
        <v>2354</v>
      </c>
      <c r="D4389" s="597" t="s">
        <v>2354</v>
      </c>
      <c r="E4389" s="597" t="s">
        <v>2354</v>
      </c>
      <c r="F4389" s="597" t="s">
        <v>1644</v>
      </c>
      <c r="G4389" s="597" t="s">
        <v>2067</v>
      </c>
      <c r="H4389" s="598" t="str">
        <f t="shared" si="138"/>
        <v>PESQUISA BÁSICA;AFILIADA;;;;OBRAS E INSTALACOES;PROJETO EXECUTIVO E ESTUDOS TÉCNICOS</v>
      </c>
      <c r="I4389" s="599" t="s">
        <v>1567</v>
      </c>
      <c r="J4389" s="600" t="str">
        <f t="shared" si="139"/>
        <v>DESPESA NÃO ADMITIDA COM RECURSOS DA CLÁUSULA DE P,D&amp;I, CONSIDERANDO O EXECUTOR E A QUALIFICAÇÃO DO PROJETO OU PROGRAMA</v>
      </c>
    </row>
    <row r="4390" spans="1:10" ht="12" customHeight="1" x14ac:dyDescent="0.3">
      <c r="A4390" s="597" t="s">
        <v>20</v>
      </c>
      <c r="B4390" s="597" t="s">
        <v>2451</v>
      </c>
      <c r="C4390" s="597" t="s">
        <v>2354</v>
      </c>
      <c r="D4390" s="597" t="s">
        <v>2354</v>
      </c>
      <c r="E4390" s="597" t="s">
        <v>2354</v>
      </c>
      <c r="F4390" s="597" t="s">
        <v>1644</v>
      </c>
      <c r="G4390" s="597" t="s">
        <v>219</v>
      </c>
      <c r="H4390" s="598" t="str">
        <f t="shared" si="138"/>
        <v>PESQUISA BÁSICA;AFILIADA;;;;OBRAS E INSTALACOES;REFORMA DE EDIFICAÇÃO</v>
      </c>
      <c r="I4390" s="599" t="s">
        <v>1567</v>
      </c>
      <c r="J4390" s="600" t="str">
        <f t="shared" si="139"/>
        <v>DESPESA NÃO ADMITIDA COM RECURSOS DA CLÁUSULA DE P,D&amp;I, CONSIDERANDO O EXECUTOR E A QUALIFICAÇÃO DO PROJETO OU PROGRAMA</v>
      </c>
    </row>
    <row r="4391" spans="1:10" ht="12" customHeight="1" x14ac:dyDescent="0.3">
      <c r="A4391" s="597" t="s">
        <v>20</v>
      </c>
      <c r="B4391" s="597" t="s">
        <v>2451</v>
      </c>
      <c r="C4391" s="597" t="s">
        <v>2354</v>
      </c>
      <c r="D4391" s="597" t="s">
        <v>2354</v>
      </c>
      <c r="E4391" s="597" t="s">
        <v>2354</v>
      </c>
      <c r="F4391" s="597" t="s">
        <v>1644</v>
      </c>
      <c r="G4391" s="597" t="s">
        <v>2065</v>
      </c>
      <c r="H4391" s="598" t="str">
        <f t="shared" si="138"/>
        <v>PESQUISA BÁSICA;AFILIADA;;;;OBRAS E INSTALACOES;SERVIÇO TÉCNICO DE APOIO - INFRAESTRUTURA</v>
      </c>
      <c r="I4391" s="599" t="s">
        <v>1575</v>
      </c>
      <c r="J4391" s="600" t="str">
        <f t="shared" si="139"/>
        <v/>
      </c>
    </row>
    <row r="4392" spans="1:10" ht="12" customHeight="1" x14ac:dyDescent="0.3">
      <c r="A4392" s="597" t="s">
        <v>20</v>
      </c>
      <c r="B4392" s="597" t="s">
        <v>2451</v>
      </c>
      <c r="C4392" s="597" t="s">
        <v>2354</v>
      </c>
      <c r="D4392" s="597" t="s">
        <v>2354</v>
      </c>
      <c r="E4392" s="597" t="s">
        <v>2354</v>
      </c>
      <c r="F4392" s="597" t="s">
        <v>10</v>
      </c>
      <c r="G4392" s="597" t="s">
        <v>1649</v>
      </c>
      <c r="H4392" s="598" t="str">
        <f t="shared" si="138"/>
        <v>PESQUISA BÁSICA;AFILIADA;;;;OUTRAS DESPESAS;DESPESA DE IMPORTACAO</v>
      </c>
      <c r="I4392" s="599" t="s">
        <v>1575</v>
      </c>
      <c r="J4392" s="600" t="str">
        <f t="shared" si="139"/>
        <v/>
      </c>
    </row>
    <row r="4393" spans="1:10" ht="12" customHeight="1" x14ac:dyDescent="0.3">
      <c r="A4393" s="597" t="s">
        <v>20</v>
      </c>
      <c r="B4393" s="597" t="s">
        <v>2451</v>
      </c>
      <c r="C4393" s="597" t="s">
        <v>2354</v>
      </c>
      <c r="D4393" s="597" t="s">
        <v>2354</v>
      </c>
      <c r="E4393" s="597" t="s">
        <v>2354</v>
      </c>
      <c r="F4393" s="597" t="s">
        <v>10</v>
      </c>
      <c r="G4393" s="597" t="s">
        <v>1650</v>
      </c>
      <c r="H4393" s="598" t="str">
        <f t="shared" ref="H4393:H4454" si="140">CONCATENATE(A4393,$H$2,B4393,$H$2,C4393,$H$2,D4393,$H$2,E4393,$H$2,F4393,$H$2,G4393)</f>
        <v>PESQUISA BÁSICA;AFILIADA;;;;OUTRAS DESPESAS;DESPESA OPERACIONAL E ADMINISTRATIVA</v>
      </c>
      <c r="I4393" s="599" t="s">
        <v>1567</v>
      </c>
      <c r="J4393" s="600" t="str">
        <f t="shared" ref="J4393:J4454" si="141">IF(I4393="N",J$3,"")</f>
        <v>DESPESA NÃO ADMITIDA COM RECURSOS DA CLÁUSULA DE P,D&amp;I, CONSIDERANDO O EXECUTOR E A QUALIFICAÇÃO DO PROJETO OU PROGRAMA</v>
      </c>
    </row>
    <row r="4394" spans="1:10" ht="12" customHeight="1" x14ac:dyDescent="0.3">
      <c r="A4394" s="597" t="s">
        <v>20</v>
      </c>
      <c r="B4394" s="597" t="s">
        <v>2451</v>
      </c>
      <c r="C4394" s="597" t="s">
        <v>2354</v>
      </c>
      <c r="D4394" s="597" t="s">
        <v>2354</v>
      </c>
      <c r="E4394" s="597" t="s">
        <v>2354</v>
      </c>
      <c r="F4394" s="597" t="s">
        <v>10</v>
      </c>
      <c r="G4394" s="597" t="s">
        <v>277</v>
      </c>
      <c r="H4394" s="598" t="str">
        <f t="shared" si="140"/>
        <v>PESQUISA BÁSICA;AFILIADA;;;;OUTRAS DESPESAS;RESSARCIMENTO DE CUSTOS INDIRETOS</v>
      </c>
      <c r="I4394" s="599" t="s">
        <v>1567</v>
      </c>
      <c r="J4394" s="600" t="str">
        <f t="shared" si="141"/>
        <v>DESPESA NÃO ADMITIDA COM RECURSOS DA CLÁUSULA DE P,D&amp;I, CONSIDERANDO O EXECUTOR E A QUALIFICAÇÃO DO PROJETO OU PROGRAMA</v>
      </c>
    </row>
    <row r="4395" spans="1:10" ht="12" customHeight="1" x14ac:dyDescent="0.3">
      <c r="A4395" s="597" t="s">
        <v>20</v>
      </c>
      <c r="B4395" s="597" t="s">
        <v>2451</v>
      </c>
      <c r="C4395" s="597" t="s">
        <v>2354</v>
      </c>
      <c r="D4395" s="597" t="s">
        <v>2354</v>
      </c>
      <c r="E4395" s="597" t="s">
        <v>2354</v>
      </c>
      <c r="F4395" s="597" t="s">
        <v>317</v>
      </c>
      <c r="G4395" s="597" t="s">
        <v>2060</v>
      </c>
      <c r="H4395" s="598" t="str">
        <f t="shared" si="140"/>
        <v>PESQUISA BÁSICA;AFILIADA;;;;OUTROS BENS E DIREITOS;DADO GEOLÓGICO, GEOQUÍMICO OU GEOFÍSICO PÚBLICO</v>
      </c>
      <c r="I4395" s="599" t="s">
        <v>1567</v>
      </c>
      <c r="J4395" s="600" t="str">
        <f t="shared" si="141"/>
        <v>DESPESA NÃO ADMITIDA COM RECURSOS DA CLÁUSULA DE P,D&amp;I, CONSIDERANDO O EXECUTOR E A QUALIFICAÇÃO DO PROJETO OU PROGRAMA</v>
      </c>
    </row>
    <row r="4396" spans="1:10" ht="12" customHeight="1" x14ac:dyDescent="0.3">
      <c r="A4396" s="597" t="s">
        <v>20</v>
      </c>
      <c r="B4396" s="597" t="s">
        <v>2451</v>
      </c>
      <c r="C4396" s="597" t="s">
        <v>2354</v>
      </c>
      <c r="D4396" s="597" t="s">
        <v>2354</v>
      </c>
      <c r="E4396" s="597" t="s">
        <v>2354</v>
      </c>
      <c r="F4396" s="597" t="s">
        <v>317</v>
      </c>
      <c r="G4396" s="597" t="s">
        <v>220</v>
      </c>
      <c r="H4396" s="598" t="str">
        <f t="shared" si="140"/>
        <v>PESQUISA BÁSICA;AFILIADA;;;;OUTROS BENS E DIREITOS;DADO NÃO REGULADO PELA ANP</v>
      </c>
      <c r="I4396" s="599" t="s">
        <v>1567</v>
      </c>
      <c r="J4396" s="600" t="str">
        <f t="shared" si="141"/>
        <v>DESPESA NÃO ADMITIDA COM RECURSOS DA CLÁUSULA DE P,D&amp;I, CONSIDERANDO O EXECUTOR E A QUALIFICAÇÃO DO PROJETO OU PROGRAMA</v>
      </c>
    </row>
    <row r="4397" spans="1:10" ht="12" customHeight="1" x14ac:dyDescent="0.3">
      <c r="A4397" s="597" t="s">
        <v>20</v>
      </c>
      <c r="B4397" s="597" t="s">
        <v>2451</v>
      </c>
      <c r="C4397" s="597" t="s">
        <v>2354</v>
      </c>
      <c r="D4397" s="597" t="s">
        <v>2354</v>
      </c>
      <c r="E4397" s="597" t="s">
        <v>2354</v>
      </c>
      <c r="F4397" s="597" t="s">
        <v>317</v>
      </c>
      <c r="G4397" s="597" t="s">
        <v>215</v>
      </c>
      <c r="H4397" s="598" t="str">
        <f t="shared" si="140"/>
        <v>PESQUISA BÁSICA;AFILIADA;;;;OUTROS BENS E DIREITOS;MATERIAL BIBLIOGRÁFICO</v>
      </c>
      <c r="I4397" s="599" t="s">
        <v>1567</v>
      </c>
      <c r="J4397" s="600" t="str">
        <f t="shared" si="141"/>
        <v>DESPESA NÃO ADMITIDA COM RECURSOS DA CLÁUSULA DE P,D&amp;I, CONSIDERANDO O EXECUTOR E A QUALIFICAÇÃO DO PROJETO OU PROGRAMA</v>
      </c>
    </row>
    <row r="4398" spans="1:10" ht="12" customHeight="1" x14ac:dyDescent="0.3">
      <c r="A4398" s="597" t="s">
        <v>20</v>
      </c>
      <c r="B4398" s="597" t="s">
        <v>2451</v>
      </c>
      <c r="C4398" s="597" t="s">
        <v>2354</v>
      </c>
      <c r="D4398" s="597" t="s">
        <v>2354</v>
      </c>
      <c r="E4398" s="597" t="s">
        <v>2354</v>
      </c>
      <c r="F4398" s="597" t="s">
        <v>317</v>
      </c>
      <c r="G4398" s="597" t="s">
        <v>2068</v>
      </c>
      <c r="H4398" s="598" t="str">
        <f t="shared" si="140"/>
        <v>PESQUISA BÁSICA;AFILIADA;;;;OUTROS BENS E DIREITOS;OUTRO (ESPECIFIQUE)</v>
      </c>
      <c r="I4398" s="599" t="s">
        <v>1567</v>
      </c>
      <c r="J4398" s="600" t="str">
        <f t="shared" si="141"/>
        <v>DESPESA NÃO ADMITIDA COM RECURSOS DA CLÁUSULA DE P,D&amp;I, CONSIDERANDO O EXECUTOR E A QUALIFICAÇÃO DO PROJETO OU PROGRAMA</v>
      </c>
    </row>
    <row r="4399" spans="1:10" ht="12" customHeight="1" x14ac:dyDescent="0.3">
      <c r="A4399" s="597" t="s">
        <v>20</v>
      </c>
      <c r="B4399" s="597" t="s">
        <v>2451</v>
      </c>
      <c r="C4399" s="597" t="s">
        <v>2354</v>
      </c>
      <c r="D4399" s="597" t="s">
        <v>2354</v>
      </c>
      <c r="E4399" s="597" t="s">
        <v>2354</v>
      </c>
      <c r="F4399" s="597" t="s">
        <v>317</v>
      </c>
      <c r="G4399" s="597" t="s">
        <v>321</v>
      </c>
      <c r="H4399" s="598" t="str">
        <f t="shared" si="140"/>
        <v>PESQUISA BÁSICA;AFILIADA;;;;OUTROS BENS E DIREITOS;SOFTWARE</v>
      </c>
      <c r="I4399" s="599" t="s">
        <v>1567</v>
      </c>
      <c r="J4399" s="600" t="str">
        <f t="shared" si="141"/>
        <v>DESPESA NÃO ADMITIDA COM RECURSOS DA CLÁUSULA DE P,D&amp;I, CONSIDERANDO O EXECUTOR E A QUALIFICAÇÃO DO PROJETO OU PROGRAMA</v>
      </c>
    </row>
    <row r="4400" spans="1:10" ht="12" customHeight="1" x14ac:dyDescent="0.3">
      <c r="A4400" s="597" t="s">
        <v>20</v>
      </c>
      <c r="B4400" s="597" t="s">
        <v>2451</v>
      </c>
      <c r="C4400" s="597" t="s">
        <v>2354</v>
      </c>
      <c r="D4400" s="597" t="s">
        <v>2354</v>
      </c>
      <c r="E4400" s="597" t="s">
        <v>2354</v>
      </c>
      <c r="F4400" s="597" t="s">
        <v>409</v>
      </c>
      <c r="G4400" s="597" t="s">
        <v>2202</v>
      </c>
      <c r="H4400" s="598" t="str">
        <f t="shared" si="140"/>
        <v>PESQUISA BÁSICA;AFILIADA;;;;PASSAGENS;NA</v>
      </c>
      <c r="I4400" s="599" t="s">
        <v>1575</v>
      </c>
      <c r="J4400" s="600" t="str">
        <f t="shared" si="141"/>
        <v/>
      </c>
    </row>
    <row r="4401" spans="1:10" ht="12" customHeight="1" x14ac:dyDescent="0.3">
      <c r="A4401" s="597" t="s">
        <v>20</v>
      </c>
      <c r="B4401" s="597" t="s">
        <v>2451</v>
      </c>
      <c r="C4401" s="597" t="s">
        <v>2354</v>
      </c>
      <c r="D4401" s="597" t="s">
        <v>2354</v>
      </c>
      <c r="E4401" s="597" t="s">
        <v>2354</v>
      </c>
      <c r="F4401" s="597" t="s">
        <v>1705</v>
      </c>
      <c r="G4401" s="597" t="s">
        <v>2058</v>
      </c>
      <c r="H4401" s="598" t="str">
        <f t="shared" si="140"/>
        <v>PESQUISA BÁSICA;AFILIADA;;;;PROTOTIPO;MATERIAL OU COMPONENTE - PROTÓTIPO OU UNIDADE PILOTO</v>
      </c>
      <c r="I4401" s="599" t="s">
        <v>1575</v>
      </c>
      <c r="J4401" s="600" t="str">
        <f t="shared" si="141"/>
        <v/>
      </c>
    </row>
    <row r="4402" spans="1:10" ht="12" customHeight="1" x14ac:dyDescent="0.3">
      <c r="A4402" s="597" t="s">
        <v>20</v>
      </c>
      <c r="B4402" s="597" t="s">
        <v>2451</v>
      </c>
      <c r="C4402" s="597" t="s">
        <v>2354</v>
      </c>
      <c r="D4402" s="597" t="s">
        <v>2354</v>
      </c>
      <c r="E4402" s="597" t="s">
        <v>2354</v>
      </c>
      <c r="F4402" s="597" t="s">
        <v>1705</v>
      </c>
      <c r="G4402" s="597" t="s">
        <v>2059</v>
      </c>
      <c r="H4402" s="598" t="str">
        <f t="shared" si="140"/>
        <v>PESQUISA BÁSICA;AFILIADA;;;;PROTOTIPO;SERVIÇO DE TERCEIRO - PROTÓTIPO OU UNIDADE PILOTO</v>
      </c>
      <c r="I4402" s="599" t="s">
        <v>1575</v>
      </c>
      <c r="J4402" s="600" t="str">
        <f t="shared" si="141"/>
        <v/>
      </c>
    </row>
    <row r="4403" spans="1:10" ht="12" customHeight="1" x14ac:dyDescent="0.3">
      <c r="A4403" s="597" t="s">
        <v>20</v>
      </c>
      <c r="B4403" s="597" t="s">
        <v>2451</v>
      </c>
      <c r="C4403" s="597" t="s">
        <v>2354</v>
      </c>
      <c r="D4403" s="597" t="s">
        <v>2354</v>
      </c>
      <c r="E4403" s="597" t="s">
        <v>2354</v>
      </c>
      <c r="F4403" s="597" t="s">
        <v>303</v>
      </c>
      <c r="G4403" s="597" t="s">
        <v>1647</v>
      </c>
      <c r="H4403" s="598" t="str">
        <f t="shared" si="140"/>
        <v>PESQUISA BÁSICA;AFILIADA;;;;RECURSOS HUMANOS;BOLSA</v>
      </c>
      <c r="I4403" s="599" t="s">
        <v>1567</v>
      </c>
      <c r="J4403" s="600" t="str">
        <f t="shared" si="141"/>
        <v>DESPESA NÃO ADMITIDA COM RECURSOS DA CLÁUSULA DE P,D&amp;I, CONSIDERANDO O EXECUTOR E A QUALIFICAÇÃO DO PROJETO OU PROGRAMA</v>
      </c>
    </row>
    <row r="4404" spans="1:10" ht="12" customHeight="1" x14ac:dyDescent="0.3">
      <c r="A4404" s="597" t="s">
        <v>20</v>
      </c>
      <c r="B4404" s="597" t="s">
        <v>2451</v>
      </c>
      <c r="C4404" s="597" t="s">
        <v>2354</v>
      </c>
      <c r="D4404" s="597" t="s">
        <v>2354</v>
      </c>
      <c r="E4404" s="597" t="s">
        <v>2354</v>
      </c>
      <c r="F4404" s="597" t="s">
        <v>303</v>
      </c>
      <c r="G4404" s="597" t="s">
        <v>270</v>
      </c>
      <c r="H4404" s="598" t="str">
        <f t="shared" si="140"/>
        <v>PESQUISA BÁSICA;AFILIADA;;;;RECURSOS HUMANOS;TAXA DE BANCADA</v>
      </c>
      <c r="I4404" s="599" t="s">
        <v>1567</v>
      </c>
      <c r="J4404" s="600" t="str">
        <f t="shared" si="141"/>
        <v>DESPESA NÃO ADMITIDA COM RECURSOS DA CLÁUSULA DE P,D&amp;I, CONSIDERANDO O EXECUTOR E A QUALIFICAÇÃO DO PROJETO OU PROGRAMA</v>
      </c>
    </row>
    <row r="4405" spans="1:10" ht="12" customHeight="1" x14ac:dyDescent="0.3">
      <c r="A4405" s="597" t="s">
        <v>20</v>
      </c>
      <c r="B4405" s="597" t="s">
        <v>2451</v>
      </c>
      <c r="C4405" s="597" t="s">
        <v>2354</v>
      </c>
      <c r="D4405" s="597" t="s">
        <v>2354</v>
      </c>
      <c r="E4405" s="597" t="s">
        <v>2354</v>
      </c>
      <c r="F4405" s="597" t="s">
        <v>2357</v>
      </c>
      <c r="G4405" s="597" t="s">
        <v>232</v>
      </c>
      <c r="H4405" s="598" t="str">
        <f t="shared" si="140"/>
        <v>PESQUISA BÁSICA;AFILIADA;;;;SERVICOS;OUTRO SERVIÇO DE APOIO</v>
      </c>
      <c r="I4405" s="599" t="s">
        <v>1567</v>
      </c>
      <c r="J4405" s="600" t="str">
        <f t="shared" si="141"/>
        <v>DESPESA NÃO ADMITIDA COM RECURSOS DA CLÁUSULA DE P,D&amp;I, CONSIDERANDO O EXECUTOR E A QUALIFICAÇÃO DO PROJETO OU PROGRAMA</v>
      </c>
    </row>
    <row r="4406" spans="1:10" ht="12" customHeight="1" x14ac:dyDescent="0.3">
      <c r="A4406" s="597" t="s">
        <v>20</v>
      </c>
      <c r="B4406" s="597" t="s">
        <v>2451</v>
      </c>
      <c r="C4406" s="597" t="s">
        <v>2354</v>
      </c>
      <c r="D4406" s="597" t="s">
        <v>2354</v>
      </c>
      <c r="E4406" s="597" t="s">
        <v>2354</v>
      </c>
      <c r="F4406" s="597" t="s">
        <v>2357</v>
      </c>
      <c r="G4406" s="597" t="s">
        <v>221</v>
      </c>
      <c r="H4406" s="598" t="str">
        <f t="shared" si="140"/>
        <v>PESQUISA BÁSICA;AFILIADA;;;;SERVICOS;PERFURAÇÃO DE POÇO ESTRATIGRÁFICO</v>
      </c>
      <c r="I4406" s="599" t="s">
        <v>1567</v>
      </c>
      <c r="J4406" s="600" t="str">
        <f t="shared" si="141"/>
        <v>DESPESA NÃO ADMITIDA COM RECURSOS DA CLÁUSULA DE P,D&amp;I, CONSIDERANDO O EXECUTOR E A QUALIFICAÇÃO DO PROJETO OU PROGRAMA</v>
      </c>
    </row>
    <row r="4407" spans="1:10" s="603" customFormat="1" ht="12" customHeight="1" x14ac:dyDescent="0.3">
      <c r="A4407" s="597" t="s">
        <v>20</v>
      </c>
      <c r="B4407" s="597" t="s">
        <v>2451</v>
      </c>
      <c r="C4407" s="597" t="s">
        <v>2354</v>
      </c>
      <c r="D4407" s="597" t="s">
        <v>2354</v>
      </c>
      <c r="E4407" s="597" t="s">
        <v>2354</v>
      </c>
      <c r="F4407" s="597" t="s">
        <v>2357</v>
      </c>
      <c r="G4407" s="597" t="s">
        <v>2055</v>
      </c>
      <c r="H4407" s="598" t="str">
        <f t="shared" si="140"/>
        <v>PESQUISA BÁSICA;AFILIADA;;;;SERVICOS;SERVIÇO DE APOIO PARA AQUISIÇÃO DE DADOS</v>
      </c>
      <c r="I4407" s="599" t="s">
        <v>1567</v>
      </c>
      <c r="J4407" s="600" t="str">
        <f t="shared" si="141"/>
        <v>DESPESA NÃO ADMITIDA COM RECURSOS DA CLÁUSULA DE P,D&amp;I, CONSIDERANDO O EXECUTOR E A QUALIFICAÇÃO DO PROJETO OU PROGRAMA</v>
      </c>
    </row>
    <row r="4408" spans="1:10" s="603" customFormat="1" ht="12" customHeight="1" x14ac:dyDescent="0.3">
      <c r="A4408" s="597" t="s">
        <v>20</v>
      </c>
      <c r="B4408" s="597" t="s">
        <v>2451</v>
      </c>
      <c r="C4408" s="597" t="s">
        <v>2354</v>
      </c>
      <c r="D4408" s="597" t="s">
        <v>2354</v>
      </c>
      <c r="E4408" s="597" t="s">
        <v>2354</v>
      </c>
      <c r="F4408" s="597" t="s">
        <v>2357</v>
      </c>
      <c r="G4408" s="597" t="s">
        <v>230</v>
      </c>
      <c r="H4408" s="598" t="str">
        <f t="shared" si="140"/>
        <v>PESQUISA BÁSICA;AFILIADA;;;;SERVICOS;SERVIÇO DE EDITORAÇÃO E IMPRESSÃO</v>
      </c>
      <c r="I4408" s="599" t="s">
        <v>1567</v>
      </c>
      <c r="J4408" s="600" t="str">
        <f t="shared" si="141"/>
        <v>DESPESA NÃO ADMITIDA COM RECURSOS DA CLÁUSULA DE P,D&amp;I, CONSIDERANDO O EXECUTOR E A QUALIFICAÇÃO DO PROJETO OU PROGRAMA</v>
      </c>
    </row>
    <row r="4409" spans="1:10" s="603" customFormat="1" ht="12" customHeight="1" x14ac:dyDescent="0.3">
      <c r="A4409" s="597" t="s">
        <v>20</v>
      </c>
      <c r="B4409" s="597" t="s">
        <v>2451</v>
      </c>
      <c r="C4409" s="597" t="s">
        <v>2354</v>
      </c>
      <c r="D4409" s="597" t="s">
        <v>2354</v>
      </c>
      <c r="E4409" s="597" t="s">
        <v>2354</v>
      </c>
      <c r="F4409" s="597" t="s">
        <v>2357</v>
      </c>
      <c r="G4409" s="597" t="s">
        <v>231</v>
      </c>
      <c r="H4409" s="598" t="str">
        <f t="shared" si="140"/>
        <v>PESQUISA BÁSICA;AFILIADA;;;;SERVICOS;SERVIÇO DE LOCOMOÇÃO E TRANSPORTE</v>
      </c>
      <c r="I4409" s="599" t="s">
        <v>1567</v>
      </c>
      <c r="J4409" s="600" t="str">
        <f t="shared" si="141"/>
        <v>DESPESA NÃO ADMITIDA COM RECURSOS DA CLÁUSULA DE P,D&amp;I, CONSIDERANDO O EXECUTOR E A QUALIFICAÇÃO DO PROJETO OU PROGRAMA</v>
      </c>
    </row>
    <row r="4410" spans="1:10" s="603" customFormat="1" ht="12" customHeight="1" x14ac:dyDescent="0.3">
      <c r="A4410" s="597" t="s">
        <v>20</v>
      </c>
      <c r="B4410" s="597" t="s">
        <v>2451</v>
      </c>
      <c r="C4410" s="597" t="s">
        <v>2354</v>
      </c>
      <c r="D4410" s="597" t="s">
        <v>2354</v>
      </c>
      <c r="E4410" s="597" t="s">
        <v>2354</v>
      </c>
      <c r="F4410" s="597" t="s">
        <v>2357</v>
      </c>
      <c r="G4410" s="597" t="s">
        <v>2358</v>
      </c>
      <c r="H4410" s="598" t="str">
        <f t="shared" si="140"/>
        <v>PESQUISA BÁSICA;AFILIADA;;;;SERVICOS;SERVIÇO DE MANUTENÇÃO</v>
      </c>
      <c r="I4410" s="599" t="s">
        <v>1575</v>
      </c>
      <c r="J4410" s="600" t="str">
        <f t="shared" si="141"/>
        <v/>
      </c>
    </row>
    <row r="4411" spans="1:10" s="603" customFormat="1" ht="12" customHeight="1" x14ac:dyDescent="0.3">
      <c r="A4411" s="597" t="s">
        <v>20</v>
      </c>
      <c r="B4411" s="597" t="s">
        <v>2451</v>
      </c>
      <c r="C4411" s="597" t="s">
        <v>2354</v>
      </c>
      <c r="D4411" s="597" t="s">
        <v>2354</v>
      </c>
      <c r="E4411" s="597" t="s">
        <v>2354</v>
      </c>
      <c r="F4411" s="597" t="s">
        <v>2357</v>
      </c>
      <c r="G4411" s="597" t="s">
        <v>2399</v>
      </c>
      <c r="H4411" s="598" t="str">
        <f t="shared" si="140"/>
        <v>PESQUISA BÁSICA;AFILIADA;;;;SERVICOS;SERVIÇO TÉCNICO ESPECIALIZADO</v>
      </c>
      <c r="I4411" s="599" t="s">
        <v>1575</v>
      </c>
      <c r="J4411" s="600" t="str">
        <f t="shared" si="141"/>
        <v/>
      </c>
    </row>
    <row r="4412" spans="1:10" s="603" customFormat="1" ht="12" customHeight="1" x14ac:dyDescent="0.3">
      <c r="A4412" s="597" t="s">
        <v>20</v>
      </c>
      <c r="B4412" s="597" t="s">
        <v>2451</v>
      </c>
      <c r="C4412" s="597" t="s">
        <v>2354</v>
      </c>
      <c r="D4412" s="597" t="s">
        <v>2354</v>
      </c>
      <c r="E4412" s="597" t="s">
        <v>2354</v>
      </c>
      <c r="F4412" s="597" t="s">
        <v>2357</v>
      </c>
      <c r="G4412" s="597" t="s">
        <v>2359</v>
      </c>
      <c r="H4412" s="598" t="str">
        <f t="shared" si="140"/>
        <v>PESQUISA BÁSICA;AFILIADA;;;;SERVICOS;SERVIÇOS COMPUTACIONAIS</v>
      </c>
      <c r="I4412" s="599" t="s">
        <v>1575</v>
      </c>
      <c r="J4412" s="600" t="str">
        <f t="shared" si="141"/>
        <v/>
      </c>
    </row>
    <row r="4413" spans="1:10" s="603" customFormat="1" ht="12" customHeight="1" x14ac:dyDescent="0.3">
      <c r="A4413" s="597" t="s">
        <v>20</v>
      </c>
      <c r="B4413" s="597" t="s">
        <v>2451</v>
      </c>
      <c r="C4413" s="597" t="s">
        <v>2354</v>
      </c>
      <c r="D4413" s="597" t="s">
        <v>2354</v>
      </c>
      <c r="E4413" s="597" t="s">
        <v>2354</v>
      </c>
      <c r="F4413" s="597" t="s">
        <v>2357</v>
      </c>
      <c r="G4413" s="597" t="s">
        <v>229</v>
      </c>
      <c r="H4413" s="598" t="str">
        <f t="shared" si="140"/>
        <v>PESQUISA BÁSICA;AFILIADA;;;;SERVICOS;TAXA DE INSCRIÇÃO EM CONGRESSO OU EVENTO</v>
      </c>
      <c r="I4413" s="599" t="s">
        <v>1567</v>
      </c>
      <c r="J4413" s="600" t="str">
        <f t="shared" si="141"/>
        <v>DESPESA NÃO ADMITIDA COM RECURSOS DA CLÁUSULA DE P,D&amp;I, CONSIDERANDO O EXECUTOR E A QUALIFICAÇÃO DO PROJETO OU PROGRAMA</v>
      </c>
    </row>
    <row r="4414" spans="1:10" s="603" customFormat="1" ht="12" customHeight="1" x14ac:dyDescent="0.3">
      <c r="A4414" s="597" t="s">
        <v>20</v>
      </c>
      <c r="B4414" s="597" t="s">
        <v>2451</v>
      </c>
      <c r="C4414" s="597" t="s">
        <v>2354</v>
      </c>
      <c r="D4414" s="597" t="s">
        <v>2354</v>
      </c>
      <c r="E4414" s="597" t="s">
        <v>2354</v>
      </c>
      <c r="F4414" s="597" t="s">
        <v>2360</v>
      </c>
      <c r="G4414" s="597" t="s">
        <v>2064</v>
      </c>
      <c r="H4414" s="598" t="str">
        <f t="shared" si="140"/>
        <v>PESQUISA BÁSICA;AFILIADA;;;;SERVICOS - TIB;SERVIÇO DE TIB</v>
      </c>
      <c r="I4414" s="599" t="s">
        <v>1567</v>
      </c>
      <c r="J4414" s="600" t="str">
        <f t="shared" si="141"/>
        <v>DESPESA NÃO ADMITIDA COM RECURSOS DA CLÁUSULA DE P,D&amp;I, CONSIDERANDO O EXECUTOR E A QUALIFICAÇÃO DO PROJETO OU PROGRAMA</v>
      </c>
    </row>
    <row r="4415" spans="1:10" s="603" customFormat="1" ht="12" customHeight="1" x14ac:dyDescent="0.3">
      <c r="A4415" s="597" t="s">
        <v>20</v>
      </c>
      <c r="B4415" s="597" t="s">
        <v>2451</v>
      </c>
      <c r="C4415" s="597" t="s">
        <v>2354</v>
      </c>
      <c r="D4415" s="597" t="s">
        <v>2354</v>
      </c>
      <c r="E4415" s="597" t="s">
        <v>2354</v>
      </c>
      <c r="F4415" s="597" t="s">
        <v>2360</v>
      </c>
      <c r="G4415" s="597" t="s">
        <v>2057</v>
      </c>
      <c r="H4415" s="598" t="str">
        <f t="shared" si="140"/>
        <v>PESQUISA BÁSICA;AFILIADA;;;;SERVICOS - TIB;SERVIÇO DE TREINAMENTO, SUPORTE E QUALIFICAÇÃO</v>
      </c>
      <c r="I4415" s="599" t="s">
        <v>1567</v>
      </c>
      <c r="J4415" s="600" t="str">
        <f t="shared" si="141"/>
        <v>DESPESA NÃO ADMITIDA COM RECURSOS DA CLÁUSULA DE P,D&amp;I, CONSIDERANDO O EXECUTOR E A QUALIFICAÇÃO DO PROJETO OU PROGRAMA</v>
      </c>
    </row>
    <row r="4416" spans="1:10" s="603" customFormat="1" ht="12" customHeight="1" x14ac:dyDescent="0.3">
      <c r="A4416" s="597" t="s">
        <v>20</v>
      </c>
      <c r="B4416" s="597" t="s">
        <v>2451</v>
      </c>
      <c r="C4416" s="597" t="s">
        <v>2354</v>
      </c>
      <c r="D4416" s="597" t="s">
        <v>2354</v>
      </c>
      <c r="E4416" s="597" t="s">
        <v>2354</v>
      </c>
      <c r="F4416" s="597" t="s">
        <v>2360</v>
      </c>
      <c r="G4416" s="597" t="s">
        <v>2056</v>
      </c>
      <c r="H4416" s="598" t="str">
        <f t="shared" si="140"/>
        <v>PESQUISA BÁSICA;AFILIADA;;;;SERVICOS - TIB;SERVIÇO ESPECIALIZADO PARA TIB - NORMALIZAÇÃO</v>
      </c>
      <c r="I4416" s="599" t="s">
        <v>1567</v>
      </c>
      <c r="J4416" s="600" t="str">
        <f t="shared" si="141"/>
        <v>DESPESA NÃO ADMITIDA COM RECURSOS DA CLÁUSULA DE P,D&amp;I, CONSIDERANDO O EXECUTOR E A QUALIFICAÇÃO DO PROJETO OU PROGRAMA</v>
      </c>
    </row>
    <row r="4417" spans="1:10" s="603" customFormat="1" ht="12" customHeight="1" x14ac:dyDescent="0.3">
      <c r="A4417" s="597" t="s">
        <v>20</v>
      </c>
      <c r="B4417" s="597" t="s">
        <v>2451</v>
      </c>
      <c r="C4417" s="597" t="s">
        <v>2354</v>
      </c>
      <c r="D4417" s="597" t="s">
        <v>2354</v>
      </c>
      <c r="E4417" s="597" t="s">
        <v>2354</v>
      </c>
      <c r="F4417" s="597" t="s">
        <v>1648</v>
      </c>
      <c r="G4417" s="597" t="s">
        <v>2202</v>
      </c>
      <c r="H4417" s="598" t="str">
        <f t="shared" si="140"/>
        <v>PESQUISA BÁSICA;AFILIADA;;;;TESTES OPERACIONAIS;NA</v>
      </c>
      <c r="I4417" s="599" t="s">
        <v>1575</v>
      </c>
      <c r="J4417" s="600" t="str">
        <f t="shared" si="141"/>
        <v/>
      </c>
    </row>
    <row r="4418" spans="1:10" s="603" customFormat="1" ht="12" customHeight="1" x14ac:dyDescent="0.3">
      <c r="A4418" s="597" t="s">
        <v>20</v>
      </c>
      <c r="B4418" s="597" t="s">
        <v>2451</v>
      </c>
      <c r="C4418" s="597" t="s">
        <v>2354</v>
      </c>
      <c r="D4418" s="597" t="s">
        <v>2354</v>
      </c>
      <c r="E4418" s="597" t="s">
        <v>2354</v>
      </c>
      <c r="F4418" s="597" t="s">
        <v>281</v>
      </c>
      <c r="G4418" s="597" t="s">
        <v>2202</v>
      </c>
      <c r="H4418" s="598" t="str">
        <f t="shared" si="140"/>
        <v>PESQUISA BÁSICA;AFILIADA;;;;TRIBUTOS;NA</v>
      </c>
      <c r="I4418" s="599" t="s">
        <v>1575</v>
      </c>
      <c r="J4418" s="600" t="str">
        <f t="shared" si="141"/>
        <v/>
      </c>
    </row>
    <row r="4419" spans="1:10" s="603" customFormat="1" ht="12" customHeight="1" x14ac:dyDescent="0.3">
      <c r="A4419" s="601" t="s">
        <v>20</v>
      </c>
      <c r="B4419" s="597" t="s">
        <v>2451</v>
      </c>
      <c r="C4419" s="600"/>
      <c r="D4419" s="600"/>
      <c r="E4419" s="600"/>
      <c r="F4419" s="597" t="s">
        <v>2357</v>
      </c>
      <c r="G4419" s="600" t="s">
        <v>2408</v>
      </c>
      <c r="H4419" s="598" t="str">
        <f t="shared" si="140"/>
        <v>PESQUISA BÁSICA;AFILIADA;;;;SERVICOS;SERVIÇO DE QUALIFICAÇÃO E CERTIFICAÇÃO</v>
      </c>
      <c r="I4419" s="599" t="s">
        <v>1567</v>
      </c>
      <c r="J4419" s="600" t="str">
        <f t="shared" si="141"/>
        <v>DESPESA NÃO ADMITIDA COM RECURSOS DA CLÁUSULA DE P,D&amp;I, CONSIDERANDO O EXECUTOR E A QUALIFICAÇÃO DO PROJETO OU PROGRAMA</v>
      </c>
    </row>
    <row r="4420" spans="1:10" s="603" customFormat="1" ht="12" customHeight="1" x14ac:dyDescent="0.3">
      <c r="A4420" s="597" t="s">
        <v>25</v>
      </c>
      <c r="B4420" s="597" t="s">
        <v>2451</v>
      </c>
      <c r="C4420" s="597" t="s">
        <v>2354</v>
      </c>
      <c r="D4420" s="597" t="s">
        <v>2354</v>
      </c>
      <c r="E4420" s="597" t="s">
        <v>2354</v>
      </c>
      <c r="F4420" s="597" t="s">
        <v>1646</v>
      </c>
      <c r="G4420" s="597" t="s">
        <v>2050</v>
      </c>
      <c r="H4420" s="598" t="str">
        <f t="shared" si="140"/>
        <v>PESQUISA EM CIÊNCIAS SOCIAIS, HUMANAS E DA VIDA;AFILIADA;;;;CAPACITACAO DE FORNECEDORES;BENS E MATERIAIS - CABEÇA DE SÉRIE E LOTE PILOTO</v>
      </c>
      <c r="I4420" s="599" t="s">
        <v>1567</v>
      </c>
      <c r="J4420" s="600" t="str">
        <f t="shared" si="141"/>
        <v>DESPESA NÃO ADMITIDA COM RECURSOS DA CLÁUSULA DE P,D&amp;I, CONSIDERANDO O EXECUTOR E A QUALIFICAÇÃO DO PROJETO OU PROGRAMA</v>
      </c>
    </row>
    <row r="4421" spans="1:10" s="603" customFormat="1" ht="12" customHeight="1" x14ac:dyDescent="0.3">
      <c r="A4421" s="597" t="s">
        <v>25</v>
      </c>
      <c r="B4421" s="597" t="s">
        <v>2451</v>
      </c>
      <c r="C4421" s="597" t="s">
        <v>2354</v>
      </c>
      <c r="D4421" s="597" t="s">
        <v>2354</v>
      </c>
      <c r="E4421" s="597" t="s">
        <v>2354</v>
      </c>
      <c r="F4421" s="597" t="s">
        <v>1646</v>
      </c>
      <c r="G4421" s="597" t="s">
        <v>2053</v>
      </c>
      <c r="H4421" s="598" t="str">
        <f t="shared" si="140"/>
        <v>PESQUISA EM CIÊNCIAS SOCIAIS, HUMANAS E DA VIDA;AFILIADA;;;;CAPACITACAO DE FORNECEDORES;EQUIPAMENTOS E MATERIAIS - PRIMEIRO LOTE</v>
      </c>
      <c r="I4421" s="599" t="s">
        <v>1567</v>
      </c>
      <c r="J4421" s="600" t="str">
        <f t="shared" si="141"/>
        <v>DESPESA NÃO ADMITIDA COM RECURSOS DA CLÁUSULA DE P,D&amp;I, CONSIDERANDO O EXECUTOR E A QUALIFICAÇÃO DO PROJETO OU PROGRAMA</v>
      </c>
    </row>
    <row r="4422" spans="1:10" s="603" customFormat="1" ht="12" customHeight="1" x14ac:dyDescent="0.3">
      <c r="A4422" s="597" t="s">
        <v>25</v>
      </c>
      <c r="B4422" s="597" t="s">
        <v>2451</v>
      </c>
      <c r="C4422" s="597" t="s">
        <v>2354</v>
      </c>
      <c r="D4422" s="597" t="s">
        <v>2354</v>
      </c>
      <c r="E4422" s="597" t="s">
        <v>2354</v>
      </c>
      <c r="F4422" s="597" t="s">
        <v>1646</v>
      </c>
      <c r="G4422" s="597" t="s">
        <v>260</v>
      </c>
      <c r="H4422" s="598" t="str">
        <f t="shared" si="140"/>
        <v>PESQUISA EM CIÊNCIAS SOCIAIS, HUMANAS E DA VIDA;AFILIADA;;;;CAPACITACAO DE FORNECEDORES;EQUIPAMENTOS LABORATORIAIS</v>
      </c>
      <c r="I4422" s="599" t="s">
        <v>1567</v>
      </c>
      <c r="J4422" s="600" t="str">
        <f t="shared" si="141"/>
        <v>DESPESA NÃO ADMITIDA COM RECURSOS DA CLÁUSULA DE P,D&amp;I, CONSIDERANDO O EXECUTOR E A QUALIFICAÇÃO DO PROJETO OU PROGRAMA</v>
      </c>
    </row>
    <row r="4423" spans="1:10" s="603" customFormat="1" ht="12" customHeight="1" x14ac:dyDescent="0.3">
      <c r="A4423" s="597" t="s">
        <v>25</v>
      </c>
      <c r="B4423" s="597" t="s">
        <v>2451</v>
      </c>
      <c r="C4423" s="597" t="s">
        <v>2354</v>
      </c>
      <c r="D4423" s="597" t="s">
        <v>2354</v>
      </c>
      <c r="E4423" s="597" t="s">
        <v>2354</v>
      </c>
      <c r="F4423" s="597" t="s">
        <v>1646</v>
      </c>
      <c r="G4423" s="597" t="s">
        <v>2052</v>
      </c>
      <c r="H4423" s="598" t="str">
        <f t="shared" si="140"/>
        <v>PESQUISA EM CIÊNCIAS SOCIAIS, HUMANAS E DA VIDA;AFILIADA;;;;CAPACITACAO DE FORNECEDORES;ESTUDOS DE VIABILIDADE TÉCNICA E ECONÔMICA</v>
      </c>
      <c r="I4423" s="599" t="s">
        <v>1567</v>
      </c>
      <c r="J4423" s="600" t="str">
        <f t="shared" si="141"/>
        <v>DESPESA NÃO ADMITIDA COM RECURSOS DA CLÁUSULA DE P,D&amp;I, CONSIDERANDO O EXECUTOR E A QUALIFICAÇÃO DO PROJETO OU PROGRAMA</v>
      </c>
    </row>
    <row r="4424" spans="1:10" s="603" customFormat="1" ht="12" customHeight="1" x14ac:dyDescent="0.3">
      <c r="A4424" s="597" t="s">
        <v>25</v>
      </c>
      <c r="B4424" s="597" t="s">
        <v>2451</v>
      </c>
      <c r="C4424" s="597" t="s">
        <v>2354</v>
      </c>
      <c r="D4424" s="597" t="s">
        <v>2354</v>
      </c>
      <c r="E4424" s="597" t="s">
        <v>2354</v>
      </c>
      <c r="F4424" s="597" t="s">
        <v>1646</v>
      </c>
      <c r="G4424" s="597" t="s">
        <v>2051</v>
      </c>
      <c r="H4424" s="598" t="str">
        <f t="shared" si="140"/>
        <v>PESQUISA EM CIÊNCIAS SOCIAIS, HUMANAS E DA VIDA;AFILIADA;;;;CAPACITACAO DE FORNECEDORES;SERVIÇOS - CABEÇA DE SÉRIE E LOTE PILOTO</v>
      </c>
      <c r="I4424" s="599" t="s">
        <v>1567</v>
      </c>
      <c r="J4424" s="600" t="str">
        <f t="shared" si="141"/>
        <v>DESPESA NÃO ADMITIDA COM RECURSOS DA CLÁUSULA DE P,D&amp;I, CONSIDERANDO O EXECUTOR E A QUALIFICAÇÃO DO PROJETO OU PROGRAMA</v>
      </c>
    </row>
    <row r="4425" spans="1:10" s="603" customFormat="1" ht="12" customHeight="1" x14ac:dyDescent="0.3">
      <c r="A4425" s="597" t="s">
        <v>25</v>
      </c>
      <c r="B4425" s="597" t="s">
        <v>2451</v>
      </c>
      <c r="C4425" s="597" t="s">
        <v>2354</v>
      </c>
      <c r="D4425" s="597" t="s">
        <v>2354</v>
      </c>
      <c r="E4425" s="597" t="s">
        <v>2354</v>
      </c>
      <c r="F4425" s="597" t="s">
        <v>1646</v>
      </c>
      <c r="G4425" s="597" t="s">
        <v>2054</v>
      </c>
      <c r="H4425" s="598" t="str">
        <f t="shared" si="140"/>
        <v>PESQUISA EM CIÊNCIAS SOCIAIS, HUMANAS E DA VIDA;AFILIADA;;;;CAPACITACAO DE FORNECEDORES;SERVIÇOS - OPERACIONALIZAÇÃO DE EQUIPAMENTOS</v>
      </c>
      <c r="I4425" s="599" t="s">
        <v>1567</v>
      </c>
      <c r="J4425" s="600" t="str">
        <f t="shared" si="141"/>
        <v>DESPESA NÃO ADMITIDA COM RECURSOS DA CLÁUSULA DE P,D&amp;I, CONSIDERANDO O EXECUTOR E A QUALIFICAÇÃO DO PROJETO OU PROGRAMA</v>
      </c>
    </row>
    <row r="4426" spans="1:10" s="603" customFormat="1" ht="12" customHeight="1" x14ac:dyDescent="0.3">
      <c r="A4426" s="597" t="s">
        <v>25</v>
      </c>
      <c r="B4426" s="597" t="s">
        <v>2451</v>
      </c>
      <c r="C4426" s="597" t="s">
        <v>2354</v>
      </c>
      <c r="D4426" s="597" t="s">
        <v>2354</v>
      </c>
      <c r="E4426" s="597" t="s">
        <v>2354</v>
      </c>
      <c r="F4426" s="597" t="s">
        <v>2362</v>
      </c>
      <c r="G4426" s="597" t="s">
        <v>2202</v>
      </c>
      <c r="H4426" s="598" t="str">
        <f t="shared" si="140"/>
        <v>PESQUISA EM CIÊNCIAS SOCIAIS, HUMANAS E DA VIDA;AFILIADA;;;;CUSTOS DIRETOS;NA</v>
      </c>
      <c r="I4426" s="599" t="s">
        <v>1567</v>
      </c>
      <c r="J4426" s="600" t="str">
        <f t="shared" si="141"/>
        <v>DESPESA NÃO ADMITIDA COM RECURSOS DA CLÁUSULA DE P,D&amp;I, CONSIDERANDO O EXECUTOR E A QUALIFICAÇÃO DO PROJETO OU PROGRAMA</v>
      </c>
    </row>
    <row r="4427" spans="1:10" s="603" customFormat="1" ht="12" customHeight="1" x14ac:dyDescent="0.3">
      <c r="A4427" s="597" t="s">
        <v>25</v>
      </c>
      <c r="B4427" s="597" t="s">
        <v>2451</v>
      </c>
      <c r="C4427" s="597" t="s">
        <v>2354</v>
      </c>
      <c r="D4427" s="597" t="s">
        <v>2354</v>
      </c>
      <c r="E4427" s="597" t="s">
        <v>2354</v>
      </c>
      <c r="F4427" s="597" t="s">
        <v>1643</v>
      </c>
      <c r="G4427" s="597" t="s">
        <v>2202</v>
      </c>
      <c r="H4427" s="598" t="str">
        <f t="shared" si="140"/>
        <v>PESQUISA EM CIÊNCIAS SOCIAIS, HUMANAS E DA VIDA;AFILIADA;;;;DIARIAS E AJUDA DE CUSTO;NA</v>
      </c>
      <c r="I4427" s="599" t="s">
        <v>1575</v>
      </c>
      <c r="J4427" s="600" t="str">
        <f t="shared" si="141"/>
        <v/>
      </c>
    </row>
    <row r="4428" spans="1:10" s="603" customFormat="1" ht="12" customHeight="1" x14ac:dyDescent="0.3">
      <c r="A4428" s="597" t="s">
        <v>25</v>
      </c>
      <c r="B4428" s="597" t="s">
        <v>2451</v>
      </c>
      <c r="C4428" s="597" t="s">
        <v>2354</v>
      </c>
      <c r="D4428" s="597" t="s">
        <v>2354</v>
      </c>
      <c r="E4428" s="597" t="s">
        <v>2354</v>
      </c>
      <c r="F4428" s="597" t="s">
        <v>1645</v>
      </c>
      <c r="G4428" s="597" t="s">
        <v>2361</v>
      </c>
      <c r="H4428" s="598" t="str">
        <f t="shared" si="140"/>
        <v>PESQUISA EM CIÊNCIAS SOCIAIS, HUMANAS E DA VIDA;AFILIADA;;;;EQUIPAMENTO E MATERIAL PERMANENTE;EQUIPAMENTO</v>
      </c>
      <c r="I4428" s="599" t="s">
        <v>1575</v>
      </c>
      <c r="J4428" s="600" t="str">
        <f t="shared" si="141"/>
        <v/>
      </c>
    </row>
    <row r="4429" spans="1:10" s="603" customFormat="1" ht="12" customHeight="1" x14ac:dyDescent="0.3">
      <c r="A4429" s="597" t="s">
        <v>25</v>
      </c>
      <c r="B4429" s="597" t="s">
        <v>2451</v>
      </c>
      <c r="C4429" s="597" t="s">
        <v>2354</v>
      </c>
      <c r="D4429" s="597" t="s">
        <v>2354</v>
      </c>
      <c r="E4429" s="597" t="s">
        <v>2354</v>
      </c>
      <c r="F4429" s="597" t="s">
        <v>1645</v>
      </c>
      <c r="G4429" s="597" t="s">
        <v>1248</v>
      </c>
      <c r="H4429" s="598" t="str">
        <f t="shared" si="140"/>
        <v>PESQUISA EM CIÊNCIAS SOCIAIS, HUMANAS E DA VIDA;AFILIADA;;;;EQUIPAMENTO E MATERIAL PERMANENTE;MATERIAL PERMANENTE</v>
      </c>
      <c r="I4429" s="599" t="s">
        <v>1575</v>
      </c>
      <c r="J4429" s="600" t="str">
        <f t="shared" si="141"/>
        <v/>
      </c>
    </row>
    <row r="4430" spans="1:10" s="603" customFormat="1" ht="12" customHeight="1" x14ac:dyDescent="0.3">
      <c r="A4430" s="597" t="s">
        <v>25</v>
      </c>
      <c r="B4430" s="597" t="s">
        <v>2451</v>
      </c>
      <c r="C4430" s="597" t="s">
        <v>2354</v>
      </c>
      <c r="D4430" s="597" t="s">
        <v>2354</v>
      </c>
      <c r="E4430" s="597" t="s">
        <v>2354</v>
      </c>
      <c r="F4430" s="597" t="s">
        <v>448</v>
      </c>
      <c r="G4430" s="597" t="s">
        <v>2062</v>
      </c>
      <c r="H4430" s="598" t="str">
        <f t="shared" si="140"/>
        <v>PESQUISA EM CIÊNCIAS SOCIAIS, HUMANAS E DA VIDA;AFILIADA;;;;EQUIPE;BOLSA - ALUNO DE GRADUAÇÃO OU PÓS-GRADUAÇÃO</v>
      </c>
      <c r="I4430" s="599" t="s">
        <v>1567</v>
      </c>
      <c r="J4430" s="600" t="str">
        <f t="shared" si="141"/>
        <v>DESPESA NÃO ADMITIDA COM RECURSOS DA CLÁUSULA DE P,D&amp;I, CONSIDERANDO O EXECUTOR E A QUALIFICAÇÃO DO PROJETO OU PROGRAMA</v>
      </c>
    </row>
    <row r="4431" spans="1:10" s="603" customFormat="1" ht="12" customHeight="1" x14ac:dyDescent="0.3">
      <c r="A4431" s="597" t="s">
        <v>25</v>
      </c>
      <c r="B4431" s="597" t="s">
        <v>2451</v>
      </c>
      <c r="C4431" s="597" t="s">
        <v>2354</v>
      </c>
      <c r="D4431" s="597" t="s">
        <v>2354</v>
      </c>
      <c r="E4431" s="597" t="s">
        <v>2354</v>
      </c>
      <c r="F4431" s="597" t="s">
        <v>448</v>
      </c>
      <c r="G4431" s="597" t="s">
        <v>2061</v>
      </c>
      <c r="H4431" s="598" t="str">
        <f t="shared" si="140"/>
        <v>PESQUISA EM CIÊNCIAS SOCIAIS, HUMANAS E DA VIDA;AFILIADA;;;;EQUIPE;BOLSA - DOCENTE OU PESQUISADOR DA INSTITUIÇÃO</v>
      </c>
      <c r="I4431" s="599" t="s">
        <v>1567</v>
      </c>
      <c r="J4431" s="600" t="str">
        <f t="shared" si="141"/>
        <v>DESPESA NÃO ADMITIDA COM RECURSOS DA CLÁUSULA DE P,D&amp;I, CONSIDERANDO O EXECUTOR E A QUALIFICAÇÃO DO PROJETO OU PROGRAMA</v>
      </c>
    </row>
    <row r="4432" spans="1:10" s="603" customFormat="1" ht="12" customHeight="1" x14ac:dyDescent="0.3">
      <c r="A4432" s="597" t="s">
        <v>25</v>
      </c>
      <c r="B4432" s="597" t="s">
        <v>2451</v>
      </c>
      <c r="C4432" s="597" t="s">
        <v>2354</v>
      </c>
      <c r="D4432" s="597" t="s">
        <v>2354</v>
      </c>
      <c r="E4432" s="597" t="s">
        <v>2354</v>
      </c>
      <c r="F4432" s="597" t="s">
        <v>448</v>
      </c>
      <c r="G4432" s="597" t="s">
        <v>2063</v>
      </c>
      <c r="H4432" s="598" t="str">
        <f t="shared" si="140"/>
        <v>PESQUISA EM CIÊNCIAS SOCIAIS, HUMANAS E DA VIDA;AFILIADA;;;;EQUIPE;BOLSA - PESQUISADOR VISITANTE</v>
      </c>
      <c r="I4432" s="599" t="s">
        <v>1567</v>
      </c>
      <c r="J4432" s="600" t="str">
        <f t="shared" si="141"/>
        <v>DESPESA NÃO ADMITIDA COM RECURSOS DA CLÁUSULA DE P,D&amp;I, CONSIDERANDO O EXECUTOR E A QUALIFICAÇÃO DO PROJETO OU PROGRAMA</v>
      </c>
    </row>
    <row r="4433" spans="1:10" s="603" customFormat="1" ht="12" customHeight="1" x14ac:dyDescent="0.3">
      <c r="A4433" s="597" t="s">
        <v>25</v>
      </c>
      <c r="B4433" s="597" t="s">
        <v>2451</v>
      </c>
      <c r="C4433" s="597" t="s">
        <v>2354</v>
      </c>
      <c r="D4433" s="597" t="s">
        <v>2354</v>
      </c>
      <c r="E4433" s="597" t="s">
        <v>2354</v>
      </c>
      <c r="F4433" s="597" t="s">
        <v>448</v>
      </c>
      <c r="G4433" s="597" t="s">
        <v>1641</v>
      </c>
      <c r="H4433" s="598" t="str">
        <f t="shared" si="140"/>
        <v>PESQUISA EM CIÊNCIAS SOCIAIS, HUMANAS E DA VIDA;AFILIADA;;;;EQUIPE;REMUNERAÇÃO DIRETA</v>
      </c>
      <c r="I4433" s="599" t="s">
        <v>1575</v>
      </c>
      <c r="J4433" s="600" t="str">
        <f t="shared" si="141"/>
        <v/>
      </c>
    </row>
    <row r="4434" spans="1:10" s="603" customFormat="1" ht="12" customHeight="1" x14ac:dyDescent="0.3">
      <c r="A4434" s="597" t="s">
        <v>25</v>
      </c>
      <c r="B4434" s="597" t="s">
        <v>2451</v>
      </c>
      <c r="C4434" s="597" t="s">
        <v>2354</v>
      </c>
      <c r="D4434" s="597" t="s">
        <v>2354</v>
      </c>
      <c r="E4434" s="597" t="s">
        <v>2354</v>
      </c>
      <c r="F4434" s="597" t="s">
        <v>1642</v>
      </c>
      <c r="G4434" s="597" t="s">
        <v>2202</v>
      </c>
      <c r="H4434" s="598" t="str">
        <f t="shared" si="140"/>
        <v>PESQUISA EM CIÊNCIAS SOCIAIS, HUMANAS E DA VIDA;AFILIADA;;;;MATERIAL DE CONSUMO;NA</v>
      </c>
      <c r="I4434" s="599" t="s">
        <v>1575</v>
      </c>
      <c r="J4434" s="600" t="str">
        <f t="shared" si="141"/>
        <v/>
      </c>
    </row>
    <row r="4435" spans="1:10" s="603" customFormat="1" ht="12" customHeight="1" x14ac:dyDescent="0.3">
      <c r="A4435" s="597" t="s">
        <v>25</v>
      </c>
      <c r="B4435" s="597" t="s">
        <v>2451</v>
      </c>
      <c r="C4435" s="597" t="s">
        <v>2354</v>
      </c>
      <c r="D4435" s="597" t="s">
        <v>2354</v>
      </c>
      <c r="E4435" s="597" t="s">
        <v>2354</v>
      </c>
      <c r="F4435" s="597" t="s">
        <v>1644</v>
      </c>
      <c r="G4435" s="597" t="s">
        <v>2066</v>
      </c>
      <c r="H4435" s="598" t="str">
        <f t="shared" si="140"/>
        <v>PESQUISA EM CIÊNCIAS SOCIAIS, HUMANAS E DA VIDA;AFILIADA;;;;OBRAS E INSTALACOES;AMPLIAÇÃO DE ÁREA DE EDIFICAÇÃO</v>
      </c>
      <c r="I4435" s="599" t="s">
        <v>1567</v>
      </c>
      <c r="J4435" s="600" t="str">
        <f t="shared" si="141"/>
        <v>DESPESA NÃO ADMITIDA COM RECURSOS DA CLÁUSULA DE P,D&amp;I, CONSIDERANDO O EXECUTOR E A QUALIFICAÇÃO DO PROJETO OU PROGRAMA</v>
      </c>
    </row>
    <row r="4436" spans="1:10" s="603" customFormat="1" ht="12" customHeight="1" x14ac:dyDescent="0.3">
      <c r="A4436" s="597" t="s">
        <v>25</v>
      </c>
      <c r="B4436" s="597" t="s">
        <v>2451</v>
      </c>
      <c r="C4436" s="597" t="s">
        <v>2354</v>
      </c>
      <c r="D4436" s="597" t="s">
        <v>2354</v>
      </c>
      <c r="E4436" s="597" t="s">
        <v>2354</v>
      </c>
      <c r="F4436" s="597" t="s">
        <v>1644</v>
      </c>
      <c r="G4436" s="597" t="s">
        <v>258</v>
      </c>
      <c r="H4436" s="598" t="str">
        <f t="shared" si="140"/>
        <v>PESQUISA EM CIÊNCIAS SOCIAIS, HUMANAS E DA VIDA;AFILIADA;;;;OBRAS E INSTALACOES;CONSTRUÇÃO DE NOVA EDIFICAÇÃO</v>
      </c>
      <c r="I4436" s="599" t="s">
        <v>1567</v>
      </c>
      <c r="J4436" s="600" t="str">
        <f t="shared" si="141"/>
        <v>DESPESA NÃO ADMITIDA COM RECURSOS DA CLÁUSULA DE P,D&amp;I, CONSIDERANDO O EXECUTOR E A QUALIFICAÇÃO DO PROJETO OU PROGRAMA</v>
      </c>
    </row>
    <row r="4437" spans="1:10" s="603" customFormat="1" ht="12" customHeight="1" x14ac:dyDescent="0.3">
      <c r="A4437" s="597" t="s">
        <v>25</v>
      </c>
      <c r="B4437" s="597" t="s">
        <v>2451</v>
      </c>
      <c r="C4437" s="597" t="s">
        <v>2354</v>
      </c>
      <c r="D4437" s="597" t="s">
        <v>2354</v>
      </c>
      <c r="E4437" s="597" t="s">
        <v>2354</v>
      </c>
      <c r="F4437" s="597" t="s">
        <v>1644</v>
      </c>
      <c r="G4437" s="597" t="s">
        <v>2067</v>
      </c>
      <c r="H4437" s="598" t="str">
        <f t="shared" si="140"/>
        <v>PESQUISA EM CIÊNCIAS SOCIAIS, HUMANAS E DA VIDA;AFILIADA;;;;OBRAS E INSTALACOES;PROJETO EXECUTIVO E ESTUDOS TÉCNICOS</v>
      </c>
      <c r="I4437" s="599" t="s">
        <v>1567</v>
      </c>
      <c r="J4437" s="600" t="str">
        <f t="shared" si="141"/>
        <v>DESPESA NÃO ADMITIDA COM RECURSOS DA CLÁUSULA DE P,D&amp;I, CONSIDERANDO O EXECUTOR E A QUALIFICAÇÃO DO PROJETO OU PROGRAMA</v>
      </c>
    </row>
    <row r="4438" spans="1:10" s="603" customFormat="1" ht="12" customHeight="1" x14ac:dyDescent="0.3">
      <c r="A4438" s="597" t="s">
        <v>25</v>
      </c>
      <c r="B4438" s="597" t="s">
        <v>2451</v>
      </c>
      <c r="C4438" s="597" t="s">
        <v>2354</v>
      </c>
      <c r="D4438" s="597" t="s">
        <v>2354</v>
      </c>
      <c r="E4438" s="597" t="s">
        <v>2354</v>
      </c>
      <c r="F4438" s="597" t="s">
        <v>1644</v>
      </c>
      <c r="G4438" s="597" t="s">
        <v>219</v>
      </c>
      <c r="H4438" s="598" t="str">
        <f t="shared" si="140"/>
        <v>PESQUISA EM CIÊNCIAS SOCIAIS, HUMANAS E DA VIDA;AFILIADA;;;;OBRAS E INSTALACOES;REFORMA DE EDIFICAÇÃO</v>
      </c>
      <c r="I4438" s="599" t="s">
        <v>1567</v>
      </c>
      <c r="J4438" s="600" t="str">
        <f t="shared" si="141"/>
        <v>DESPESA NÃO ADMITIDA COM RECURSOS DA CLÁUSULA DE P,D&amp;I, CONSIDERANDO O EXECUTOR E A QUALIFICAÇÃO DO PROJETO OU PROGRAMA</v>
      </c>
    </row>
    <row r="4439" spans="1:10" s="603" customFormat="1" ht="12" customHeight="1" x14ac:dyDescent="0.3">
      <c r="A4439" s="597" t="s">
        <v>25</v>
      </c>
      <c r="B4439" s="597" t="s">
        <v>2451</v>
      </c>
      <c r="C4439" s="597" t="s">
        <v>2354</v>
      </c>
      <c r="D4439" s="597" t="s">
        <v>2354</v>
      </c>
      <c r="E4439" s="597" t="s">
        <v>2354</v>
      </c>
      <c r="F4439" s="597" t="s">
        <v>1644</v>
      </c>
      <c r="G4439" s="597" t="s">
        <v>2065</v>
      </c>
      <c r="H4439" s="598" t="str">
        <f t="shared" si="140"/>
        <v>PESQUISA EM CIÊNCIAS SOCIAIS, HUMANAS E DA VIDA;AFILIADA;;;;OBRAS E INSTALACOES;SERVIÇO TÉCNICO DE APOIO - INFRAESTRUTURA</v>
      </c>
      <c r="I4439" s="599" t="s">
        <v>1575</v>
      </c>
      <c r="J4439" s="600" t="str">
        <f t="shared" si="141"/>
        <v/>
      </c>
    </row>
    <row r="4440" spans="1:10" s="603" customFormat="1" ht="12" customHeight="1" x14ac:dyDescent="0.3">
      <c r="A4440" s="597" t="s">
        <v>25</v>
      </c>
      <c r="B4440" s="597" t="s">
        <v>2451</v>
      </c>
      <c r="C4440" s="597" t="s">
        <v>2354</v>
      </c>
      <c r="D4440" s="597" t="s">
        <v>2354</v>
      </c>
      <c r="E4440" s="597" t="s">
        <v>2354</v>
      </c>
      <c r="F4440" s="597" t="s">
        <v>10</v>
      </c>
      <c r="G4440" s="597" t="s">
        <v>1649</v>
      </c>
      <c r="H4440" s="598" t="str">
        <f t="shared" si="140"/>
        <v>PESQUISA EM CIÊNCIAS SOCIAIS, HUMANAS E DA VIDA;AFILIADA;;;;OUTRAS DESPESAS;DESPESA DE IMPORTACAO</v>
      </c>
      <c r="I4440" s="599" t="s">
        <v>1575</v>
      </c>
      <c r="J4440" s="600" t="str">
        <f t="shared" si="141"/>
        <v/>
      </c>
    </row>
    <row r="4441" spans="1:10" s="603" customFormat="1" ht="12" customHeight="1" x14ac:dyDescent="0.3">
      <c r="A4441" s="597" t="s">
        <v>25</v>
      </c>
      <c r="B4441" s="597" t="s">
        <v>2451</v>
      </c>
      <c r="C4441" s="597" t="s">
        <v>2354</v>
      </c>
      <c r="D4441" s="597" t="s">
        <v>2354</v>
      </c>
      <c r="E4441" s="597" t="s">
        <v>2354</v>
      </c>
      <c r="F4441" s="597" t="s">
        <v>10</v>
      </c>
      <c r="G4441" s="597" t="s">
        <v>1650</v>
      </c>
      <c r="H4441" s="598" t="str">
        <f t="shared" si="140"/>
        <v>PESQUISA EM CIÊNCIAS SOCIAIS, HUMANAS E DA VIDA;AFILIADA;;;;OUTRAS DESPESAS;DESPESA OPERACIONAL E ADMINISTRATIVA</v>
      </c>
      <c r="I4441" s="599" t="s">
        <v>1567</v>
      </c>
      <c r="J4441" s="600" t="str">
        <f t="shared" si="141"/>
        <v>DESPESA NÃO ADMITIDA COM RECURSOS DA CLÁUSULA DE P,D&amp;I, CONSIDERANDO O EXECUTOR E A QUALIFICAÇÃO DO PROJETO OU PROGRAMA</v>
      </c>
    </row>
    <row r="4442" spans="1:10" s="603" customFormat="1" ht="12" customHeight="1" x14ac:dyDescent="0.3">
      <c r="A4442" s="597" t="s">
        <v>25</v>
      </c>
      <c r="B4442" s="597" t="s">
        <v>2451</v>
      </c>
      <c r="C4442" s="597" t="s">
        <v>2354</v>
      </c>
      <c r="D4442" s="597" t="s">
        <v>2354</v>
      </c>
      <c r="E4442" s="597" t="s">
        <v>2354</v>
      </c>
      <c r="F4442" s="597" t="s">
        <v>10</v>
      </c>
      <c r="G4442" s="597" t="s">
        <v>277</v>
      </c>
      <c r="H4442" s="598" t="str">
        <f t="shared" si="140"/>
        <v>PESQUISA EM CIÊNCIAS SOCIAIS, HUMANAS E DA VIDA;AFILIADA;;;;OUTRAS DESPESAS;RESSARCIMENTO DE CUSTOS INDIRETOS</v>
      </c>
      <c r="I4442" s="599" t="s">
        <v>1567</v>
      </c>
      <c r="J4442" s="600" t="str">
        <f t="shared" si="141"/>
        <v>DESPESA NÃO ADMITIDA COM RECURSOS DA CLÁUSULA DE P,D&amp;I, CONSIDERANDO O EXECUTOR E A QUALIFICAÇÃO DO PROJETO OU PROGRAMA</v>
      </c>
    </row>
    <row r="4443" spans="1:10" s="603" customFormat="1" ht="12" customHeight="1" x14ac:dyDescent="0.3">
      <c r="A4443" s="597" t="s">
        <v>25</v>
      </c>
      <c r="B4443" s="597" t="s">
        <v>2451</v>
      </c>
      <c r="C4443" s="597" t="s">
        <v>2354</v>
      </c>
      <c r="D4443" s="597" t="s">
        <v>2354</v>
      </c>
      <c r="E4443" s="597" t="s">
        <v>2354</v>
      </c>
      <c r="F4443" s="597" t="s">
        <v>317</v>
      </c>
      <c r="G4443" s="597" t="s">
        <v>2060</v>
      </c>
      <c r="H4443" s="598" t="str">
        <f t="shared" si="140"/>
        <v>PESQUISA EM CIÊNCIAS SOCIAIS, HUMANAS E DA VIDA;AFILIADA;;;;OUTROS BENS E DIREITOS;DADO GEOLÓGICO, GEOQUÍMICO OU GEOFÍSICO PÚBLICO</v>
      </c>
      <c r="I4443" s="599" t="s">
        <v>1567</v>
      </c>
      <c r="J4443" s="600" t="str">
        <f t="shared" si="141"/>
        <v>DESPESA NÃO ADMITIDA COM RECURSOS DA CLÁUSULA DE P,D&amp;I, CONSIDERANDO O EXECUTOR E A QUALIFICAÇÃO DO PROJETO OU PROGRAMA</v>
      </c>
    </row>
    <row r="4444" spans="1:10" s="603" customFormat="1" ht="12" customHeight="1" x14ac:dyDescent="0.3">
      <c r="A4444" s="597" t="s">
        <v>25</v>
      </c>
      <c r="B4444" s="597" t="s">
        <v>2451</v>
      </c>
      <c r="C4444" s="597" t="s">
        <v>2354</v>
      </c>
      <c r="D4444" s="597" t="s">
        <v>2354</v>
      </c>
      <c r="E4444" s="597" t="s">
        <v>2354</v>
      </c>
      <c r="F4444" s="597" t="s">
        <v>317</v>
      </c>
      <c r="G4444" s="597" t="s">
        <v>220</v>
      </c>
      <c r="H4444" s="598" t="str">
        <f t="shared" si="140"/>
        <v>PESQUISA EM CIÊNCIAS SOCIAIS, HUMANAS E DA VIDA;AFILIADA;;;;OUTROS BENS E DIREITOS;DADO NÃO REGULADO PELA ANP</v>
      </c>
      <c r="I4444" s="599" t="s">
        <v>1567</v>
      </c>
      <c r="J4444" s="600" t="str">
        <f t="shared" si="141"/>
        <v>DESPESA NÃO ADMITIDA COM RECURSOS DA CLÁUSULA DE P,D&amp;I, CONSIDERANDO O EXECUTOR E A QUALIFICAÇÃO DO PROJETO OU PROGRAMA</v>
      </c>
    </row>
    <row r="4445" spans="1:10" s="603" customFormat="1" ht="12" customHeight="1" x14ac:dyDescent="0.3">
      <c r="A4445" s="597" t="s">
        <v>25</v>
      </c>
      <c r="B4445" s="597" t="s">
        <v>2451</v>
      </c>
      <c r="C4445" s="597" t="s">
        <v>2354</v>
      </c>
      <c r="D4445" s="597" t="s">
        <v>2354</v>
      </c>
      <c r="E4445" s="597" t="s">
        <v>2354</v>
      </c>
      <c r="F4445" s="597" t="s">
        <v>317</v>
      </c>
      <c r="G4445" s="597" t="s">
        <v>215</v>
      </c>
      <c r="H4445" s="598" t="str">
        <f t="shared" si="140"/>
        <v>PESQUISA EM CIÊNCIAS SOCIAIS, HUMANAS E DA VIDA;AFILIADA;;;;OUTROS BENS E DIREITOS;MATERIAL BIBLIOGRÁFICO</v>
      </c>
      <c r="I4445" s="599" t="s">
        <v>1567</v>
      </c>
      <c r="J4445" s="600" t="str">
        <f t="shared" si="141"/>
        <v>DESPESA NÃO ADMITIDA COM RECURSOS DA CLÁUSULA DE P,D&amp;I, CONSIDERANDO O EXECUTOR E A QUALIFICAÇÃO DO PROJETO OU PROGRAMA</v>
      </c>
    </row>
    <row r="4446" spans="1:10" s="603" customFormat="1" ht="12" customHeight="1" x14ac:dyDescent="0.3">
      <c r="A4446" s="597" t="s">
        <v>25</v>
      </c>
      <c r="B4446" s="597" t="s">
        <v>2451</v>
      </c>
      <c r="C4446" s="597" t="s">
        <v>2354</v>
      </c>
      <c r="D4446" s="597" t="s">
        <v>2354</v>
      </c>
      <c r="E4446" s="597" t="s">
        <v>2354</v>
      </c>
      <c r="F4446" s="597" t="s">
        <v>317</v>
      </c>
      <c r="G4446" s="597" t="s">
        <v>2068</v>
      </c>
      <c r="H4446" s="598" t="str">
        <f t="shared" si="140"/>
        <v>PESQUISA EM CIÊNCIAS SOCIAIS, HUMANAS E DA VIDA;AFILIADA;;;;OUTROS BENS E DIREITOS;OUTRO (ESPECIFIQUE)</v>
      </c>
      <c r="I4446" s="599" t="s">
        <v>1567</v>
      </c>
      <c r="J4446" s="600" t="str">
        <f t="shared" si="141"/>
        <v>DESPESA NÃO ADMITIDA COM RECURSOS DA CLÁUSULA DE P,D&amp;I, CONSIDERANDO O EXECUTOR E A QUALIFICAÇÃO DO PROJETO OU PROGRAMA</v>
      </c>
    </row>
    <row r="4447" spans="1:10" s="603" customFormat="1" ht="12" customHeight="1" x14ac:dyDescent="0.3">
      <c r="A4447" s="597" t="s">
        <v>25</v>
      </c>
      <c r="B4447" s="597" t="s">
        <v>2451</v>
      </c>
      <c r="C4447" s="597" t="s">
        <v>2354</v>
      </c>
      <c r="D4447" s="597" t="s">
        <v>2354</v>
      </c>
      <c r="E4447" s="597" t="s">
        <v>2354</v>
      </c>
      <c r="F4447" s="597" t="s">
        <v>317</v>
      </c>
      <c r="G4447" s="597" t="s">
        <v>321</v>
      </c>
      <c r="H4447" s="598" t="str">
        <f t="shared" si="140"/>
        <v>PESQUISA EM CIÊNCIAS SOCIAIS, HUMANAS E DA VIDA;AFILIADA;;;;OUTROS BENS E DIREITOS;SOFTWARE</v>
      </c>
      <c r="I4447" s="599" t="s">
        <v>1567</v>
      </c>
      <c r="J4447" s="600" t="str">
        <f t="shared" si="141"/>
        <v>DESPESA NÃO ADMITIDA COM RECURSOS DA CLÁUSULA DE P,D&amp;I, CONSIDERANDO O EXECUTOR E A QUALIFICAÇÃO DO PROJETO OU PROGRAMA</v>
      </c>
    </row>
    <row r="4448" spans="1:10" s="603" customFormat="1" ht="12" customHeight="1" x14ac:dyDescent="0.3">
      <c r="A4448" s="597" t="s">
        <v>25</v>
      </c>
      <c r="B4448" s="597" t="s">
        <v>2451</v>
      </c>
      <c r="C4448" s="597" t="s">
        <v>2354</v>
      </c>
      <c r="D4448" s="597" t="s">
        <v>2354</v>
      </c>
      <c r="E4448" s="597" t="s">
        <v>2354</v>
      </c>
      <c r="F4448" s="597" t="s">
        <v>409</v>
      </c>
      <c r="G4448" s="597" t="s">
        <v>2202</v>
      </c>
      <c r="H4448" s="598" t="str">
        <f t="shared" si="140"/>
        <v>PESQUISA EM CIÊNCIAS SOCIAIS, HUMANAS E DA VIDA;AFILIADA;;;;PASSAGENS;NA</v>
      </c>
      <c r="I4448" s="599" t="s">
        <v>1575</v>
      </c>
      <c r="J4448" s="600" t="str">
        <f t="shared" si="141"/>
        <v/>
      </c>
    </row>
    <row r="4449" spans="1:10" s="603" customFormat="1" ht="12" customHeight="1" x14ac:dyDescent="0.3">
      <c r="A4449" s="597" t="s">
        <v>25</v>
      </c>
      <c r="B4449" s="597" t="s">
        <v>2451</v>
      </c>
      <c r="C4449" s="597" t="s">
        <v>2354</v>
      </c>
      <c r="D4449" s="597" t="s">
        <v>2354</v>
      </c>
      <c r="E4449" s="597" t="s">
        <v>2354</v>
      </c>
      <c r="F4449" s="597" t="s">
        <v>1705</v>
      </c>
      <c r="G4449" s="597" t="s">
        <v>2058</v>
      </c>
      <c r="H4449" s="598" t="str">
        <f t="shared" si="140"/>
        <v>PESQUISA EM CIÊNCIAS SOCIAIS, HUMANAS E DA VIDA;AFILIADA;;;;PROTOTIPO;MATERIAL OU COMPONENTE - PROTÓTIPO OU UNIDADE PILOTO</v>
      </c>
      <c r="I4449" s="599" t="s">
        <v>1575</v>
      </c>
      <c r="J4449" s="600" t="str">
        <f t="shared" si="141"/>
        <v/>
      </c>
    </row>
    <row r="4450" spans="1:10" s="603" customFormat="1" ht="12" customHeight="1" x14ac:dyDescent="0.3">
      <c r="A4450" s="597" t="s">
        <v>25</v>
      </c>
      <c r="B4450" s="597" t="s">
        <v>2451</v>
      </c>
      <c r="C4450" s="597" t="s">
        <v>2354</v>
      </c>
      <c r="D4450" s="597" t="s">
        <v>2354</v>
      </c>
      <c r="E4450" s="597" t="s">
        <v>2354</v>
      </c>
      <c r="F4450" s="597" t="s">
        <v>1705</v>
      </c>
      <c r="G4450" s="597" t="s">
        <v>2059</v>
      </c>
      <c r="H4450" s="598" t="str">
        <f t="shared" si="140"/>
        <v>PESQUISA EM CIÊNCIAS SOCIAIS, HUMANAS E DA VIDA;AFILIADA;;;;PROTOTIPO;SERVIÇO DE TERCEIRO - PROTÓTIPO OU UNIDADE PILOTO</v>
      </c>
      <c r="I4450" s="599" t="s">
        <v>1575</v>
      </c>
      <c r="J4450" s="600" t="str">
        <f t="shared" si="141"/>
        <v/>
      </c>
    </row>
    <row r="4451" spans="1:10" s="603" customFormat="1" ht="12" customHeight="1" x14ac:dyDescent="0.3">
      <c r="A4451" s="597" t="s">
        <v>25</v>
      </c>
      <c r="B4451" s="597" t="s">
        <v>2451</v>
      </c>
      <c r="C4451" s="597" t="s">
        <v>2354</v>
      </c>
      <c r="D4451" s="597" t="s">
        <v>2354</v>
      </c>
      <c r="E4451" s="597" t="s">
        <v>2354</v>
      </c>
      <c r="F4451" s="597" t="s">
        <v>303</v>
      </c>
      <c r="G4451" s="597" t="s">
        <v>1647</v>
      </c>
      <c r="H4451" s="598" t="str">
        <f t="shared" si="140"/>
        <v>PESQUISA EM CIÊNCIAS SOCIAIS, HUMANAS E DA VIDA;AFILIADA;;;;RECURSOS HUMANOS;BOLSA</v>
      </c>
      <c r="I4451" s="599" t="s">
        <v>1567</v>
      </c>
      <c r="J4451" s="600" t="str">
        <f t="shared" si="141"/>
        <v>DESPESA NÃO ADMITIDA COM RECURSOS DA CLÁUSULA DE P,D&amp;I, CONSIDERANDO O EXECUTOR E A QUALIFICAÇÃO DO PROJETO OU PROGRAMA</v>
      </c>
    </row>
    <row r="4452" spans="1:10" s="603" customFormat="1" ht="12" customHeight="1" x14ac:dyDescent="0.3">
      <c r="A4452" s="597" t="s">
        <v>25</v>
      </c>
      <c r="B4452" s="597" t="s">
        <v>2451</v>
      </c>
      <c r="C4452" s="597" t="s">
        <v>2354</v>
      </c>
      <c r="D4452" s="597" t="s">
        <v>2354</v>
      </c>
      <c r="E4452" s="597" t="s">
        <v>2354</v>
      </c>
      <c r="F4452" s="597" t="s">
        <v>303</v>
      </c>
      <c r="G4452" s="597" t="s">
        <v>270</v>
      </c>
      <c r="H4452" s="598" t="str">
        <f t="shared" si="140"/>
        <v>PESQUISA EM CIÊNCIAS SOCIAIS, HUMANAS E DA VIDA;AFILIADA;;;;RECURSOS HUMANOS;TAXA DE BANCADA</v>
      </c>
      <c r="I4452" s="599" t="s">
        <v>1567</v>
      </c>
      <c r="J4452" s="600" t="str">
        <f t="shared" si="141"/>
        <v>DESPESA NÃO ADMITIDA COM RECURSOS DA CLÁUSULA DE P,D&amp;I, CONSIDERANDO O EXECUTOR E A QUALIFICAÇÃO DO PROJETO OU PROGRAMA</v>
      </c>
    </row>
    <row r="4453" spans="1:10" s="603" customFormat="1" ht="12" customHeight="1" x14ac:dyDescent="0.3">
      <c r="A4453" s="597" t="s">
        <v>25</v>
      </c>
      <c r="B4453" s="597" t="s">
        <v>2451</v>
      </c>
      <c r="C4453" s="597" t="s">
        <v>2354</v>
      </c>
      <c r="D4453" s="597" t="s">
        <v>2354</v>
      </c>
      <c r="E4453" s="597" t="s">
        <v>2354</v>
      </c>
      <c r="F4453" s="597" t="s">
        <v>2357</v>
      </c>
      <c r="G4453" s="597" t="s">
        <v>232</v>
      </c>
      <c r="H4453" s="598" t="str">
        <f t="shared" si="140"/>
        <v>PESQUISA EM CIÊNCIAS SOCIAIS, HUMANAS E DA VIDA;AFILIADA;;;;SERVICOS;OUTRO SERVIÇO DE APOIO</v>
      </c>
      <c r="I4453" s="599" t="s">
        <v>1567</v>
      </c>
      <c r="J4453" s="600" t="str">
        <f t="shared" si="141"/>
        <v>DESPESA NÃO ADMITIDA COM RECURSOS DA CLÁUSULA DE P,D&amp;I, CONSIDERANDO O EXECUTOR E A QUALIFICAÇÃO DO PROJETO OU PROGRAMA</v>
      </c>
    </row>
    <row r="4454" spans="1:10" s="603" customFormat="1" ht="12" customHeight="1" x14ac:dyDescent="0.3">
      <c r="A4454" s="597" t="s">
        <v>25</v>
      </c>
      <c r="B4454" s="597" t="s">
        <v>2451</v>
      </c>
      <c r="C4454" s="597" t="s">
        <v>2354</v>
      </c>
      <c r="D4454" s="597" t="s">
        <v>2354</v>
      </c>
      <c r="E4454" s="597" t="s">
        <v>2354</v>
      </c>
      <c r="F4454" s="597" t="s">
        <v>2357</v>
      </c>
      <c r="G4454" s="597" t="s">
        <v>221</v>
      </c>
      <c r="H4454" s="598" t="str">
        <f t="shared" si="140"/>
        <v>PESQUISA EM CIÊNCIAS SOCIAIS, HUMANAS E DA VIDA;AFILIADA;;;;SERVICOS;PERFURAÇÃO DE POÇO ESTRATIGRÁFICO</v>
      </c>
      <c r="I4454" s="599" t="s">
        <v>1567</v>
      </c>
      <c r="J4454" s="600" t="str">
        <f t="shared" si="141"/>
        <v>DESPESA NÃO ADMITIDA COM RECURSOS DA CLÁUSULA DE P,D&amp;I, CONSIDERANDO O EXECUTOR E A QUALIFICAÇÃO DO PROJETO OU PROGRAMA</v>
      </c>
    </row>
    <row r="4455" spans="1:10" s="603" customFormat="1" ht="12" customHeight="1" x14ac:dyDescent="0.3">
      <c r="A4455" s="597" t="s">
        <v>25</v>
      </c>
      <c r="B4455" s="597" t="s">
        <v>2451</v>
      </c>
      <c r="C4455" s="597" t="s">
        <v>2354</v>
      </c>
      <c r="D4455" s="597" t="s">
        <v>2354</v>
      </c>
      <c r="E4455" s="597" t="s">
        <v>2354</v>
      </c>
      <c r="F4455" s="597" t="s">
        <v>2357</v>
      </c>
      <c r="G4455" s="597" t="s">
        <v>2055</v>
      </c>
      <c r="H4455" s="598" t="str">
        <f t="shared" ref="H4455:H4517" si="142">CONCATENATE(A4455,$H$2,B4455,$H$2,C4455,$H$2,D4455,$H$2,E4455,$H$2,F4455,$H$2,G4455)</f>
        <v>PESQUISA EM CIÊNCIAS SOCIAIS, HUMANAS E DA VIDA;AFILIADA;;;;SERVICOS;SERVIÇO DE APOIO PARA AQUISIÇÃO DE DADOS</v>
      </c>
      <c r="I4455" s="599" t="s">
        <v>1567</v>
      </c>
      <c r="J4455" s="600" t="str">
        <f t="shared" ref="J4455:J4517" si="143">IF(I4455="N",J$3,"")</f>
        <v>DESPESA NÃO ADMITIDA COM RECURSOS DA CLÁUSULA DE P,D&amp;I, CONSIDERANDO O EXECUTOR E A QUALIFICAÇÃO DO PROJETO OU PROGRAMA</v>
      </c>
    </row>
    <row r="4456" spans="1:10" ht="12" customHeight="1" x14ac:dyDescent="0.3">
      <c r="A4456" s="597" t="s">
        <v>25</v>
      </c>
      <c r="B4456" s="597" t="s">
        <v>2451</v>
      </c>
      <c r="C4456" s="597" t="s">
        <v>2354</v>
      </c>
      <c r="D4456" s="597" t="s">
        <v>2354</v>
      </c>
      <c r="E4456" s="597" t="s">
        <v>2354</v>
      </c>
      <c r="F4456" s="597" t="s">
        <v>2357</v>
      </c>
      <c r="G4456" s="597" t="s">
        <v>230</v>
      </c>
      <c r="H4456" s="598" t="str">
        <f t="shared" si="142"/>
        <v>PESQUISA EM CIÊNCIAS SOCIAIS, HUMANAS E DA VIDA;AFILIADA;;;;SERVICOS;SERVIÇO DE EDITORAÇÃO E IMPRESSÃO</v>
      </c>
      <c r="I4456" s="599" t="s">
        <v>1567</v>
      </c>
      <c r="J4456" s="600" t="str">
        <f t="shared" si="143"/>
        <v>DESPESA NÃO ADMITIDA COM RECURSOS DA CLÁUSULA DE P,D&amp;I, CONSIDERANDO O EXECUTOR E A QUALIFICAÇÃO DO PROJETO OU PROGRAMA</v>
      </c>
    </row>
    <row r="4457" spans="1:10" ht="12" customHeight="1" x14ac:dyDescent="0.3">
      <c r="A4457" s="597" t="s">
        <v>25</v>
      </c>
      <c r="B4457" s="597" t="s">
        <v>2451</v>
      </c>
      <c r="C4457" s="597" t="s">
        <v>2354</v>
      </c>
      <c r="D4457" s="597" t="s">
        <v>2354</v>
      </c>
      <c r="E4457" s="597" t="s">
        <v>2354</v>
      </c>
      <c r="F4457" s="597" t="s">
        <v>2357</v>
      </c>
      <c r="G4457" s="597" t="s">
        <v>231</v>
      </c>
      <c r="H4457" s="598" t="str">
        <f t="shared" si="142"/>
        <v>PESQUISA EM CIÊNCIAS SOCIAIS, HUMANAS E DA VIDA;AFILIADA;;;;SERVICOS;SERVIÇO DE LOCOMOÇÃO E TRANSPORTE</v>
      </c>
      <c r="I4457" s="599" t="s">
        <v>1567</v>
      </c>
      <c r="J4457" s="600" t="str">
        <f t="shared" si="143"/>
        <v>DESPESA NÃO ADMITIDA COM RECURSOS DA CLÁUSULA DE P,D&amp;I, CONSIDERANDO O EXECUTOR E A QUALIFICAÇÃO DO PROJETO OU PROGRAMA</v>
      </c>
    </row>
    <row r="4458" spans="1:10" ht="12" customHeight="1" x14ac:dyDescent="0.3">
      <c r="A4458" s="597" t="s">
        <v>25</v>
      </c>
      <c r="B4458" s="597" t="s">
        <v>2451</v>
      </c>
      <c r="C4458" s="597" t="s">
        <v>2354</v>
      </c>
      <c r="D4458" s="597" t="s">
        <v>2354</v>
      </c>
      <c r="E4458" s="597" t="s">
        <v>2354</v>
      </c>
      <c r="F4458" s="597" t="s">
        <v>2357</v>
      </c>
      <c r="G4458" s="597" t="s">
        <v>2358</v>
      </c>
      <c r="H4458" s="598" t="str">
        <f t="shared" si="142"/>
        <v>PESQUISA EM CIÊNCIAS SOCIAIS, HUMANAS E DA VIDA;AFILIADA;;;;SERVICOS;SERVIÇO DE MANUTENÇÃO</v>
      </c>
      <c r="I4458" s="599" t="s">
        <v>1575</v>
      </c>
      <c r="J4458" s="600" t="str">
        <f t="shared" si="143"/>
        <v/>
      </c>
    </row>
    <row r="4459" spans="1:10" ht="12" customHeight="1" x14ac:dyDescent="0.3">
      <c r="A4459" s="597" t="s">
        <v>25</v>
      </c>
      <c r="B4459" s="597" t="s">
        <v>2451</v>
      </c>
      <c r="C4459" s="597" t="s">
        <v>2354</v>
      </c>
      <c r="D4459" s="597" t="s">
        <v>2354</v>
      </c>
      <c r="E4459" s="597" t="s">
        <v>2354</v>
      </c>
      <c r="F4459" s="597" t="s">
        <v>2357</v>
      </c>
      <c r="G4459" s="597" t="s">
        <v>2399</v>
      </c>
      <c r="H4459" s="598" t="str">
        <f t="shared" si="142"/>
        <v>PESQUISA EM CIÊNCIAS SOCIAIS, HUMANAS E DA VIDA;AFILIADA;;;;SERVICOS;SERVIÇO TÉCNICO ESPECIALIZADO</v>
      </c>
      <c r="I4459" s="599" t="s">
        <v>1575</v>
      </c>
      <c r="J4459" s="600" t="str">
        <f t="shared" si="143"/>
        <v/>
      </c>
    </row>
    <row r="4460" spans="1:10" ht="12" customHeight="1" x14ac:dyDescent="0.3">
      <c r="A4460" s="597" t="s">
        <v>25</v>
      </c>
      <c r="B4460" s="597" t="s">
        <v>2451</v>
      </c>
      <c r="C4460" s="597" t="s">
        <v>2354</v>
      </c>
      <c r="D4460" s="597" t="s">
        <v>2354</v>
      </c>
      <c r="E4460" s="597" t="s">
        <v>2354</v>
      </c>
      <c r="F4460" s="597" t="s">
        <v>2357</v>
      </c>
      <c r="G4460" s="597" t="s">
        <v>2359</v>
      </c>
      <c r="H4460" s="598" t="str">
        <f t="shared" si="142"/>
        <v>PESQUISA EM CIÊNCIAS SOCIAIS, HUMANAS E DA VIDA;AFILIADA;;;;SERVICOS;SERVIÇOS COMPUTACIONAIS</v>
      </c>
      <c r="I4460" s="599" t="s">
        <v>1575</v>
      </c>
      <c r="J4460" s="600" t="str">
        <f t="shared" si="143"/>
        <v/>
      </c>
    </row>
    <row r="4461" spans="1:10" ht="12" customHeight="1" x14ac:dyDescent="0.3">
      <c r="A4461" s="597" t="s">
        <v>25</v>
      </c>
      <c r="B4461" s="597" t="s">
        <v>2451</v>
      </c>
      <c r="C4461" s="597" t="s">
        <v>2354</v>
      </c>
      <c r="D4461" s="597" t="s">
        <v>2354</v>
      </c>
      <c r="E4461" s="597" t="s">
        <v>2354</v>
      </c>
      <c r="F4461" s="597" t="s">
        <v>2357</v>
      </c>
      <c r="G4461" s="597" t="s">
        <v>229</v>
      </c>
      <c r="H4461" s="598" t="str">
        <f t="shared" si="142"/>
        <v>PESQUISA EM CIÊNCIAS SOCIAIS, HUMANAS E DA VIDA;AFILIADA;;;;SERVICOS;TAXA DE INSCRIÇÃO EM CONGRESSO OU EVENTO</v>
      </c>
      <c r="I4461" s="599" t="s">
        <v>1567</v>
      </c>
      <c r="J4461" s="600" t="str">
        <f t="shared" si="143"/>
        <v>DESPESA NÃO ADMITIDA COM RECURSOS DA CLÁUSULA DE P,D&amp;I, CONSIDERANDO O EXECUTOR E A QUALIFICAÇÃO DO PROJETO OU PROGRAMA</v>
      </c>
    </row>
    <row r="4462" spans="1:10" ht="12" customHeight="1" x14ac:dyDescent="0.3">
      <c r="A4462" s="597" t="s">
        <v>25</v>
      </c>
      <c r="B4462" s="597" t="s">
        <v>2451</v>
      </c>
      <c r="C4462" s="597" t="s">
        <v>2354</v>
      </c>
      <c r="D4462" s="597" t="s">
        <v>2354</v>
      </c>
      <c r="E4462" s="597" t="s">
        <v>2354</v>
      </c>
      <c r="F4462" s="597" t="s">
        <v>2360</v>
      </c>
      <c r="G4462" s="597" t="s">
        <v>2064</v>
      </c>
      <c r="H4462" s="598" t="str">
        <f t="shared" si="142"/>
        <v>PESQUISA EM CIÊNCIAS SOCIAIS, HUMANAS E DA VIDA;AFILIADA;;;;SERVICOS - TIB;SERVIÇO DE TIB</v>
      </c>
      <c r="I4462" s="599" t="s">
        <v>1567</v>
      </c>
      <c r="J4462" s="600" t="str">
        <f t="shared" si="143"/>
        <v>DESPESA NÃO ADMITIDA COM RECURSOS DA CLÁUSULA DE P,D&amp;I, CONSIDERANDO O EXECUTOR E A QUALIFICAÇÃO DO PROJETO OU PROGRAMA</v>
      </c>
    </row>
    <row r="4463" spans="1:10" ht="12" customHeight="1" x14ac:dyDescent="0.3">
      <c r="A4463" s="597" t="s">
        <v>25</v>
      </c>
      <c r="B4463" s="597" t="s">
        <v>2451</v>
      </c>
      <c r="C4463" s="597" t="s">
        <v>2354</v>
      </c>
      <c r="D4463" s="597" t="s">
        <v>2354</v>
      </c>
      <c r="E4463" s="597" t="s">
        <v>2354</v>
      </c>
      <c r="F4463" s="597" t="s">
        <v>2360</v>
      </c>
      <c r="G4463" s="597" t="s">
        <v>2057</v>
      </c>
      <c r="H4463" s="598" t="str">
        <f t="shared" si="142"/>
        <v>PESQUISA EM CIÊNCIAS SOCIAIS, HUMANAS E DA VIDA;AFILIADA;;;;SERVICOS - TIB;SERVIÇO DE TREINAMENTO, SUPORTE E QUALIFICAÇÃO</v>
      </c>
      <c r="I4463" s="599" t="s">
        <v>1567</v>
      </c>
      <c r="J4463" s="600" t="str">
        <f t="shared" si="143"/>
        <v>DESPESA NÃO ADMITIDA COM RECURSOS DA CLÁUSULA DE P,D&amp;I, CONSIDERANDO O EXECUTOR E A QUALIFICAÇÃO DO PROJETO OU PROGRAMA</v>
      </c>
    </row>
    <row r="4464" spans="1:10" ht="12" customHeight="1" x14ac:dyDescent="0.3">
      <c r="A4464" s="597" t="s">
        <v>25</v>
      </c>
      <c r="B4464" s="597" t="s">
        <v>2451</v>
      </c>
      <c r="C4464" s="597" t="s">
        <v>2354</v>
      </c>
      <c r="D4464" s="597" t="s">
        <v>2354</v>
      </c>
      <c r="E4464" s="597" t="s">
        <v>2354</v>
      </c>
      <c r="F4464" s="597" t="s">
        <v>2360</v>
      </c>
      <c r="G4464" s="597" t="s">
        <v>2056</v>
      </c>
      <c r="H4464" s="598" t="str">
        <f t="shared" si="142"/>
        <v>PESQUISA EM CIÊNCIAS SOCIAIS, HUMANAS E DA VIDA;AFILIADA;;;;SERVICOS - TIB;SERVIÇO ESPECIALIZADO PARA TIB - NORMALIZAÇÃO</v>
      </c>
      <c r="I4464" s="599" t="s">
        <v>1567</v>
      </c>
      <c r="J4464" s="600" t="str">
        <f t="shared" si="143"/>
        <v>DESPESA NÃO ADMITIDA COM RECURSOS DA CLÁUSULA DE P,D&amp;I, CONSIDERANDO O EXECUTOR E A QUALIFICAÇÃO DO PROJETO OU PROGRAMA</v>
      </c>
    </row>
    <row r="4465" spans="1:10" ht="12" customHeight="1" x14ac:dyDescent="0.3">
      <c r="A4465" s="597" t="s">
        <v>25</v>
      </c>
      <c r="B4465" s="597" t="s">
        <v>2451</v>
      </c>
      <c r="C4465" s="597" t="s">
        <v>2354</v>
      </c>
      <c r="D4465" s="597" t="s">
        <v>2354</v>
      </c>
      <c r="E4465" s="597" t="s">
        <v>2354</v>
      </c>
      <c r="F4465" s="597" t="s">
        <v>1648</v>
      </c>
      <c r="G4465" s="597" t="s">
        <v>2202</v>
      </c>
      <c r="H4465" s="598" t="str">
        <f t="shared" si="142"/>
        <v>PESQUISA EM CIÊNCIAS SOCIAIS, HUMANAS E DA VIDA;AFILIADA;;;;TESTES OPERACIONAIS;NA</v>
      </c>
      <c r="I4465" s="599" t="s">
        <v>1575</v>
      </c>
      <c r="J4465" s="600" t="str">
        <f t="shared" si="143"/>
        <v/>
      </c>
    </row>
    <row r="4466" spans="1:10" ht="12" customHeight="1" x14ac:dyDescent="0.3">
      <c r="A4466" s="597" t="s">
        <v>25</v>
      </c>
      <c r="B4466" s="597" t="s">
        <v>2451</v>
      </c>
      <c r="C4466" s="597" t="s">
        <v>2354</v>
      </c>
      <c r="D4466" s="597" t="s">
        <v>2354</v>
      </c>
      <c r="E4466" s="597" t="s">
        <v>2354</v>
      </c>
      <c r="F4466" s="597" t="s">
        <v>281</v>
      </c>
      <c r="G4466" s="597" t="s">
        <v>2202</v>
      </c>
      <c r="H4466" s="598" t="str">
        <f t="shared" si="142"/>
        <v>PESQUISA EM CIÊNCIAS SOCIAIS, HUMANAS E DA VIDA;AFILIADA;;;;TRIBUTOS;NA</v>
      </c>
      <c r="I4466" s="599" t="s">
        <v>1575</v>
      </c>
      <c r="J4466" s="600" t="str">
        <f t="shared" si="143"/>
        <v/>
      </c>
    </row>
    <row r="4467" spans="1:10" ht="12" customHeight="1" x14ac:dyDescent="0.3">
      <c r="A4467" s="601" t="s">
        <v>25</v>
      </c>
      <c r="B4467" s="597" t="s">
        <v>2451</v>
      </c>
      <c r="C4467" s="600"/>
      <c r="D4467" s="600"/>
      <c r="E4467" s="600"/>
      <c r="F4467" s="597" t="s">
        <v>2357</v>
      </c>
      <c r="G4467" s="600" t="s">
        <v>2408</v>
      </c>
      <c r="H4467" s="598" t="str">
        <f t="shared" si="142"/>
        <v>PESQUISA EM CIÊNCIAS SOCIAIS, HUMANAS E DA VIDA;AFILIADA;;;;SERVICOS;SERVIÇO DE QUALIFICAÇÃO E CERTIFICAÇÃO</v>
      </c>
      <c r="I4467" s="599" t="s">
        <v>1567</v>
      </c>
      <c r="J4467" s="600" t="str">
        <f t="shared" si="143"/>
        <v>DESPESA NÃO ADMITIDA COM RECURSOS DA CLÁUSULA DE P,D&amp;I, CONSIDERANDO O EXECUTOR E A QUALIFICAÇÃO DO PROJETO OU PROGRAMA</v>
      </c>
    </row>
    <row r="4468" spans="1:10" ht="12" customHeight="1" x14ac:dyDescent="0.3">
      <c r="A4468" s="597" t="s">
        <v>22</v>
      </c>
      <c r="B4468" s="597" t="s">
        <v>2451</v>
      </c>
      <c r="C4468" s="597" t="s">
        <v>2354</v>
      </c>
      <c r="D4468" s="597" t="s">
        <v>2354</v>
      </c>
      <c r="E4468" s="597" t="s">
        <v>2354</v>
      </c>
      <c r="F4468" s="597" t="s">
        <v>1646</v>
      </c>
      <c r="G4468" s="597" t="s">
        <v>2050</v>
      </c>
      <c r="H4468" s="598" t="str">
        <f t="shared" si="142"/>
        <v>PESQUISA EM MEIO AMBIENTE;AFILIADA;;;;CAPACITACAO DE FORNECEDORES;BENS E MATERIAIS - CABEÇA DE SÉRIE E LOTE PILOTO</v>
      </c>
      <c r="I4468" s="599" t="s">
        <v>1567</v>
      </c>
      <c r="J4468" s="600" t="str">
        <f t="shared" si="143"/>
        <v>DESPESA NÃO ADMITIDA COM RECURSOS DA CLÁUSULA DE P,D&amp;I, CONSIDERANDO O EXECUTOR E A QUALIFICAÇÃO DO PROJETO OU PROGRAMA</v>
      </c>
    </row>
    <row r="4469" spans="1:10" ht="12" customHeight="1" x14ac:dyDescent="0.3">
      <c r="A4469" s="597" t="s">
        <v>22</v>
      </c>
      <c r="B4469" s="597" t="s">
        <v>2451</v>
      </c>
      <c r="C4469" s="597" t="s">
        <v>2354</v>
      </c>
      <c r="D4469" s="597" t="s">
        <v>2354</v>
      </c>
      <c r="E4469" s="597" t="s">
        <v>2354</v>
      </c>
      <c r="F4469" s="597" t="s">
        <v>1646</v>
      </c>
      <c r="G4469" s="597" t="s">
        <v>2053</v>
      </c>
      <c r="H4469" s="598" t="str">
        <f t="shared" si="142"/>
        <v>PESQUISA EM MEIO AMBIENTE;AFILIADA;;;;CAPACITACAO DE FORNECEDORES;EQUIPAMENTOS E MATERIAIS - PRIMEIRO LOTE</v>
      </c>
      <c r="I4469" s="599" t="s">
        <v>1567</v>
      </c>
      <c r="J4469" s="600" t="str">
        <f t="shared" si="143"/>
        <v>DESPESA NÃO ADMITIDA COM RECURSOS DA CLÁUSULA DE P,D&amp;I, CONSIDERANDO O EXECUTOR E A QUALIFICAÇÃO DO PROJETO OU PROGRAMA</v>
      </c>
    </row>
    <row r="4470" spans="1:10" ht="12" customHeight="1" x14ac:dyDescent="0.3">
      <c r="A4470" s="597" t="s">
        <v>22</v>
      </c>
      <c r="B4470" s="597" t="s">
        <v>2451</v>
      </c>
      <c r="C4470" s="597" t="s">
        <v>2354</v>
      </c>
      <c r="D4470" s="597" t="s">
        <v>2354</v>
      </c>
      <c r="E4470" s="597" t="s">
        <v>2354</v>
      </c>
      <c r="F4470" s="597" t="s">
        <v>1646</v>
      </c>
      <c r="G4470" s="597" t="s">
        <v>260</v>
      </c>
      <c r="H4470" s="598" t="str">
        <f t="shared" si="142"/>
        <v>PESQUISA EM MEIO AMBIENTE;AFILIADA;;;;CAPACITACAO DE FORNECEDORES;EQUIPAMENTOS LABORATORIAIS</v>
      </c>
      <c r="I4470" s="599" t="s">
        <v>1567</v>
      </c>
      <c r="J4470" s="600" t="str">
        <f t="shared" si="143"/>
        <v>DESPESA NÃO ADMITIDA COM RECURSOS DA CLÁUSULA DE P,D&amp;I, CONSIDERANDO O EXECUTOR E A QUALIFICAÇÃO DO PROJETO OU PROGRAMA</v>
      </c>
    </row>
    <row r="4471" spans="1:10" ht="12" customHeight="1" x14ac:dyDescent="0.3">
      <c r="A4471" s="597" t="s">
        <v>22</v>
      </c>
      <c r="B4471" s="597" t="s">
        <v>2451</v>
      </c>
      <c r="C4471" s="597" t="s">
        <v>2354</v>
      </c>
      <c r="D4471" s="597" t="s">
        <v>2354</v>
      </c>
      <c r="E4471" s="597" t="s">
        <v>2354</v>
      </c>
      <c r="F4471" s="597" t="s">
        <v>1646</v>
      </c>
      <c r="G4471" s="597" t="s">
        <v>2052</v>
      </c>
      <c r="H4471" s="598" t="str">
        <f t="shared" si="142"/>
        <v>PESQUISA EM MEIO AMBIENTE;AFILIADA;;;;CAPACITACAO DE FORNECEDORES;ESTUDOS DE VIABILIDADE TÉCNICA E ECONÔMICA</v>
      </c>
      <c r="I4471" s="599" t="s">
        <v>1567</v>
      </c>
      <c r="J4471" s="600" t="str">
        <f t="shared" si="143"/>
        <v>DESPESA NÃO ADMITIDA COM RECURSOS DA CLÁUSULA DE P,D&amp;I, CONSIDERANDO O EXECUTOR E A QUALIFICAÇÃO DO PROJETO OU PROGRAMA</v>
      </c>
    </row>
    <row r="4472" spans="1:10" ht="12" customHeight="1" x14ac:dyDescent="0.3">
      <c r="A4472" s="597" t="s">
        <v>22</v>
      </c>
      <c r="B4472" s="597" t="s">
        <v>2451</v>
      </c>
      <c r="C4472" s="597" t="s">
        <v>2354</v>
      </c>
      <c r="D4472" s="597" t="s">
        <v>2354</v>
      </c>
      <c r="E4472" s="597" t="s">
        <v>2354</v>
      </c>
      <c r="F4472" s="597" t="s">
        <v>1646</v>
      </c>
      <c r="G4472" s="597" t="s">
        <v>2051</v>
      </c>
      <c r="H4472" s="598" t="str">
        <f t="shared" si="142"/>
        <v>PESQUISA EM MEIO AMBIENTE;AFILIADA;;;;CAPACITACAO DE FORNECEDORES;SERVIÇOS - CABEÇA DE SÉRIE E LOTE PILOTO</v>
      </c>
      <c r="I4472" s="599" t="s">
        <v>1567</v>
      </c>
      <c r="J4472" s="600" t="str">
        <f t="shared" si="143"/>
        <v>DESPESA NÃO ADMITIDA COM RECURSOS DA CLÁUSULA DE P,D&amp;I, CONSIDERANDO O EXECUTOR E A QUALIFICAÇÃO DO PROJETO OU PROGRAMA</v>
      </c>
    </row>
    <row r="4473" spans="1:10" ht="12" customHeight="1" x14ac:dyDescent="0.3">
      <c r="A4473" s="597" t="s">
        <v>22</v>
      </c>
      <c r="B4473" s="597" t="s">
        <v>2451</v>
      </c>
      <c r="C4473" s="597" t="s">
        <v>2354</v>
      </c>
      <c r="D4473" s="597" t="s">
        <v>2354</v>
      </c>
      <c r="E4473" s="597" t="s">
        <v>2354</v>
      </c>
      <c r="F4473" s="597" t="s">
        <v>1646</v>
      </c>
      <c r="G4473" s="597" t="s">
        <v>2054</v>
      </c>
      <c r="H4473" s="598" t="str">
        <f t="shared" si="142"/>
        <v>PESQUISA EM MEIO AMBIENTE;AFILIADA;;;;CAPACITACAO DE FORNECEDORES;SERVIÇOS - OPERACIONALIZAÇÃO DE EQUIPAMENTOS</v>
      </c>
      <c r="I4473" s="599" t="s">
        <v>1567</v>
      </c>
      <c r="J4473" s="600" t="str">
        <f t="shared" si="143"/>
        <v>DESPESA NÃO ADMITIDA COM RECURSOS DA CLÁUSULA DE P,D&amp;I, CONSIDERANDO O EXECUTOR E A QUALIFICAÇÃO DO PROJETO OU PROGRAMA</v>
      </c>
    </row>
    <row r="4474" spans="1:10" ht="12" customHeight="1" x14ac:dyDescent="0.3">
      <c r="A4474" s="597" t="s">
        <v>22</v>
      </c>
      <c r="B4474" s="597" t="s">
        <v>2451</v>
      </c>
      <c r="C4474" s="597" t="s">
        <v>2354</v>
      </c>
      <c r="D4474" s="597" t="s">
        <v>2354</v>
      </c>
      <c r="E4474" s="597" t="s">
        <v>2354</v>
      </c>
      <c r="F4474" s="597" t="s">
        <v>2362</v>
      </c>
      <c r="G4474" s="597" t="s">
        <v>2202</v>
      </c>
      <c r="H4474" s="598" t="str">
        <f t="shared" si="142"/>
        <v>PESQUISA EM MEIO AMBIENTE;AFILIADA;;;;CUSTOS DIRETOS;NA</v>
      </c>
      <c r="I4474" s="599" t="s">
        <v>1567</v>
      </c>
      <c r="J4474" s="600" t="str">
        <f t="shared" si="143"/>
        <v>DESPESA NÃO ADMITIDA COM RECURSOS DA CLÁUSULA DE P,D&amp;I, CONSIDERANDO O EXECUTOR E A QUALIFICAÇÃO DO PROJETO OU PROGRAMA</v>
      </c>
    </row>
    <row r="4475" spans="1:10" ht="12" customHeight="1" x14ac:dyDescent="0.3">
      <c r="A4475" s="597" t="s">
        <v>22</v>
      </c>
      <c r="B4475" s="597" t="s">
        <v>2451</v>
      </c>
      <c r="C4475" s="597" t="s">
        <v>2354</v>
      </c>
      <c r="D4475" s="597" t="s">
        <v>2354</v>
      </c>
      <c r="E4475" s="597" t="s">
        <v>2354</v>
      </c>
      <c r="F4475" s="597" t="s">
        <v>1643</v>
      </c>
      <c r="G4475" s="597" t="s">
        <v>2202</v>
      </c>
      <c r="H4475" s="598" t="str">
        <f t="shared" si="142"/>
        <v>PESQUISA EM MEIO AMBIENTE;AFILIADA;;;;DIARIAS E AJUDA DE CUSTO;NA</v>
      </c>
      <c r="I4475" s="599" t="s">
        <v>1575</v>
      </c>
      <c r="J4475" s="600" t="str">
        <f t="shared" si="143"/>
        <v/>
      </c>
    </row>
    <row r="4476" spans="1:10" ht="12" customHeight="1" x14ac:dyDescent="0.3">
      <c r="A4476" s="597" t="s">
        <v>22</v>
      </c>
      <c r="B4476" s="597" t="s">
        <v>2451</v>
      </c>
      <c r="C4476" s="597" t="s">
        <v>2354</v>
      </c>
      <c r="D4476" s="597" t="s">
        <v>2354</v>
      </c>
      <c r="E4476" s="597" t="s">
        <v>2354</v>
      </c>
      <c r="F4476" s="597" t="s">
        <v>1645</v>
      </c>
      <c r="G4476" s="597" t="s">
        <v>2361</v>
      </c>
      <c r="H4476" s="598" t="str">
        <f t="shared" si="142"/>
        <v>PESQUISA EM MEIO AMBIENTE;AFILIADA;;;;EQUIPAMENTO E MATERIAL PERMANENTE;EQUIPAMENTO</v>
      </c>
      <c r="I4476" s="599" t="s">
        <v>1575</v>
      </c>
      <c r="J4476" s="600" t="str">
        <f t="shared" si="143"/>
        <v/>
      </c>
    </row>
    <row r="4477" spans="1:10" ht="12" customHeight="1" x14ac:dyDescent="0.3">
      <c r="A4477" s="597" t="s">
        <v>22</v>
      </c>
      <c r="B4477" s="597" t="s">
        <v>2451</v>
      </c>
      <c r="C4477" s="597" t="s">
        <v>2354</v>
      </c>
      <c r="D4477" s="597" t="s">
        <v>2354</v>
      </c>
      <c r="E4477" s="597" t="s">
        <v>2354</v>
      </c>
      <c r="F4477" s="597" t="s">
        <v>1645</v>
      </c>
      <c r="G4477" s="597" t="s">
        <v>1248</v>
      </c>
      <c r="H4477" s="598" t="str">
        <f t="shared" si="142"/>
        <v>PESQUISA EM MEIO AMBIENTE;AFILIADA;;;;EQUIPAMENTO E MATERIAL PERMANENTE;MATERIAL PERMANENTE</v>
      </c>
      <c r="I4477" s="599" t="s">
        <v>1575</v>
      </c>
      <c r="J4477" s="600" t="str">
        <f t="shared" si="143"/>
        <v/>
      </c>
    </row>
    <row r="4478" spans="1:10" ht="12" customHeight="1" x14ac:dyDescent="0.3">
      <c r="A4478" s="597" t="s">
        <v>22</v>
      </c>
      <c r="B4478" s="597" t="s">
        <v>2451</v>
      </c>
      <c r="C4478" s="597" t="s">
        <v>2354</v>
      </c>
      <c r="D4478" s="597" t="s">
        <v>2354</v>
      </c>
      <c r="E4478" s="597" t="s">
        <v>2354</v>
      </c>
      <c r="F4478" s="597" t="s">
        <v>448</v>
      </c>
      <c r="G4478" s="597" t="s">
        <v>2062</v>
      </c>
      <c r="H4478" s="598" t="str">
        <f t="shared" si="142"/>
        <v>PESQUISA EM MEIO AMBIENTE;AFILIADA;;;;EQUIPE;BOLSA - ALUNO DE GRADUAÇÃO OU PÓS-GRADUAÇÃO</v>
      </c>
      <c r="I4478" s="599" t="s">
        <v>1567</v>
      </c>
      <c r="J4478" s="600" t="str">
        <f t="shared" si="143"/>
        <v>DESPESA NÃO ADMITIDA COM RECURSOS DA CLÁUSULA DE P,D&amp;I, CONSIDERANDO O EXECUTOR E A QUALIFICAÇÃO DO PROJETO OU PROGRAMA</v>
      </c>
    </row>
    <row r="4479" spans="1:10" ht="12" customHeight="1" x14ac:dyDescent="0.3">
      <c r="A4479" s="597" t="s">
        <v>22</v>
      </c>
      <c r="B4479" s="597" t="s">
        <v>2451</v>
      </c>
      <c r="C4479" s="597" t="s">
        <v>2354</v>
      </c>
      <c r="D4479" s="597" t="s">
        <v>2354</v>
      </c>
      <c r="E4479" s="597" t="s">
        <v>2354</v>
      </c>
      <c r="F4479" s="597" t="s">
        <v>448</v>
      </c>
      <c r="G4479" s="597" t="s">
        <v>2061</v>
      </c>
      <c r="H4479" s="598" t="str">
        <f t="shared" si="142"/>
        <v>PESQUISA EM MEIO AMBIENTE;AFILIADA;;;;EQUIPE;BOLSA - DOCENTE OU PESQUISADOR DA INSTITUIÇÃO</v>
      </c>
      <c r="I4479" s="599" t="s">
        <v>1567</v>
      </c>
      <c r="J4479" s="600" t="str">
        <f t="shared" si="143"/>
        <v>DESPESA NÃO ADMITIDA COM RECURSOS DA CLÁUSULA DE P,D&amp;I, CONSIDERANDO O EXECUTOR E A QUALIFICAÇÃO DO PROJETO OU PROGRAMA</v>
      </c>
    </row>
    <row r="4480" spans="1:10" ht="12" customHeight="1" x14ac:dyDescent="0.3">
      <c r="A4480" s="597" t="s">
        <v>22</v>
      </c>
      <c r="B4480" s="597" t="s">
        <v>2451</v>
      </c>
      <c r="C4480" s="597" t="s">
        <v>2354</v>
      </c>
      <c r="D4480" s="597" t="s">
        <v>2354</v>
      </c>
      <c r="E4480" s="597" t="s">
        <v>2354</v>
      </c>
      <c r="F4480" s="597" t="s">
        <v>448</v>
      </c>
      <c r="G4480" s="597" t="s">
        <v>2063</v>
      </c>
      <c r="H4480" s="598" t="str">
        <f t="shared" si="142"/>
        <v>PESQUISA EM MEIO AMBIENTE;AFILIADA;;;;EQUIPE;BOLSA - PESQUISADOR VISITANTE</v>
      </c>
      <c r="I4480" s="599" t="s">
        <v>1567</v>
      </c>
      <c r="J4480" s="600" t="str">
        <f t="shared" si="143"/>
        <v>DESPESA NÃO ADMITIDA COM RECURSOS DA CLÁUSULA DE P,D&amp;I, CONSIDERANDO O EXECUTOR E A QUALIFICAÇÃO DO PROJETO OU PROGRAMA</v>
      </c>
    </row>
    <row r="4481" spans="1:10" ht="12" customHeight="1" x14ac:dyDescent="0.3">
      <c r="A4481" s="597" t="s">
        <v>22</v>
      </c>
      <c r="B4481" s="597" t="s">
        <v>2451</v>
      </c>
      <c r="C4481" s="597" t="s">
        <v>2354</v>
      </c>
      <c r="D4481" s="597" t="s">
        <v>2354</v>
      </c>
      <c r="E4481" s="597" t="s">
        <v>2354</v>
      </c>
      <c r="F4481" s="597" t="s">
        <v>448</v>
      </c>
      <c r="G4481" s="597" t="s">
        <v>1641</v>
      </c>
      <c r="H4481" s="598" t="str">
        <f t="shared" si="142"/>
        <v>PESQUISA EM MEIO AMBIENTE;AFILIADA;;;;EQUIPE;REMUNERAÇÃO DIRETA</v>
      </c>
      <c r="I4481" s="599" t="s">
        <v>1575</v>
      </c>
      <c r="J4481" s="600" t="str">
        <f t="shared" si="143"/>
        <v/>
      </c>
    </row>
    <row r="4482" spans="1:10" ht="12" customHeight="1" x14ac:dyDescent="0.3">
      <c r="A4482" s="597" t="s">
        <v>22</v>
      </c>
      <c r="B4482" s="597" t="s">
        <v>2451</v>
      </c>
      <c r="C4482" s="597" t="s">
        <v>2354</v>
      </c>
      <c r="D4482" s="597" t="s">
        <v>2354</v>
      </c>
      <c r="E4482" s="597" t="s">
        <v>2354</v>
      </c>
      <c r="F4482" s="597" t="s">
        <v>1642</v>
      </c>
      <c r="G4482" s="597" t="s">
        <v>2202</v>
      </c>
      <c r="H4482" s="598" t="str">
        <f t="shared" si="142"/>
        <v>PESQUISA EM MEIO AMBIENTE;AFILIADA;;;;MATERIAL DE CONSUMO;NA</v>
      </c>
      <c r="I4482" s="599" t="s">
        <v>1575</v>
      </c>
      <c r="J4482" s="600" t="str">
        <f t="shared" si="143"/>
        <v/>
      </c>
    </row>
    <row r="4483" spans="1:10" ht="12" customHeight="1" x14ac:dyDescent="0.3">
      <c r="A4483" s="597" t="s">
        <v>22</v>
      </c>
      <c r="B4483" s="597" t="s">
        <v>2451</v>
      </c>
      <c r="C4483" s="597" t="s">
        <v>2354</v>
      </c>
      <c r="D4483" s="597" t="s">
        <v>2354</v>
      </c>
      <c r="E4483" s="597" t="s">
        <v>2354</v>
      </c>
      <c r="F4483" s="597" t="s">
        <v>1644</v>
      </c>
      <c r="G4483" s="597" t="s">
        <v>2066</v>
      </c>
      <c r="H4483" s="598" t="str">
        <f t="shared" si="142"/>
        <v>PESQUISA EM MEIO AMBIENTE;AFILIADA;;;;OBRAS E INSTALACOES;AMPLIAÇÃO DE ÁREA DE EDIFICAÇÃO</v>
      </c>
      <c r="I4483" s="599" t="s">
        <v>1567</v>
      </c>
      <c r="J4483" s="600" t="str">
        <f t="shared" si="143"/>
        <v>DESPESA NÃO ADMITIDA COM RECURSOS DA CLÁUSULA DE P,D&amp;I, CONSIDERANDO O EXECUTOR E A QUALIFICAÇÃO DO PROJETO OU PROGRAMA</v>
      </c>
    </row>
    <row r="4484" spans="1:10" ht="12" customHeight="1" x14ac:dyDescent="0.3">
      <c r="A4484" s="597" t="s">
        <v>22</v>
      </c>
      <c r="B4484" s="597" t="s">
        <v>2451</v>
      </c>
      <c r="C4484" s="597" t="s">
        <v>2354</v>
      </c>
      <c r="D4484" s="597" t="s">
        <v>2354</v>
      </c>
      <c r="E4484" s="597" t="s">
        <v>2354</v>
      </c>
      <c r="F4484" s="597" t="s">
        <v>1644</v>
      </c>
      <c r="G4484" s="597" t="s">
        <v>258</v>
      </c>
      <c r="H4484" s="598" t="str">
        <f t="shared" si="142"/>
        <v>PESQUISA EM MEIO AMBIENTE;AFILIADA;;;;OBRAS E INSTALACOES;CONSTRUÇÃO DE NOVA EDIFICAÇÃO</v>
      </c>
      <c r="I4484" s="599" t="s">
        <v>1567</v>
      </c>
      <c r="J4484" s="600" t="str">
        <f t="shared" si="143"/>
        <v>DESPESA NÃO ADMITIDA COM RECURSOS DA CLÁUSULA DE P,D&amp;I, CONSIDERANDO O EXECUTOR E A QUALIFICAÇÃO DO PROJETO OU PROGRAMA</v>
      </c>
    </row>
    <row r="4485" spans="1:10" ht="12" customHeight="1" x14ac:dyDescent="0.3">
      <c r="A4485" s="597" t="s">
        <v>22</v>
      </c>
      <c r="B4485" s="597" t="s">
        <v>2451</v>
      </c>
      <c r="C4485" s="597" t="s">
        <v>2354</v>
      </c>
      <c r="D4485" s="597" t="s">
        <v>2354</v>
      </c>
      <c r="E4485" s="597" t="s">
        <v>2354</v>
      </c>
      <c r="F4485" s="597" t="s">
        <v>1644</v>
      </c>
      <c r="G4485" s="597" t="s">
        <v>2067</v>
      </c>
      <c r="H4485" s="598" t="str">
        <f t="shared" si="142"/>
        <v>PESQUISA EM MEIO AMBIENTE;AFILIADA;;;;OBRAS E INSTALACOES;PROJETO EXECUTIVO E ESTUDOS TÉCNICOS</v>
      </c>
      <c r="I4485" s="599" t="s">
        <v>1567</v>
      </c>
      <c r="J4485" s="600" t="str">
        <f t="shared" si="143"/>
        <v>DESPESA NÃO ADMITIDA COM RECURSOS DA CLÁUSULA DE P,D&amp;I, CONSIDERANDO O EXECUTOR E A QUALIFICAÇÃO DO PROJETO OU PROGRAMA</v>
      </c>
    </row>
    <row r="4486" spans="1:10" ht="12" customHeight="1" x14ac:dyDescent="0.3">
      <c r="A4486" s="597" t="s">
        <v>22</v>
      </c>
      <c r="B4486" s="597" t="s">
        <v>2451</v>
      </c>
      <c r="C4486" s="597" t="s">
        <v>2354</v>
      </c>
      <c r="D4486" s="597" t="s">
        <v>2354</v>
      </c>
      <c r="E4486" s="597" t="s">
        <v>2354</v>
      </c>
      <c r="F4486" s="597" t="s">
        <v>1644</v>
      </c>
      <c r="G4486" s="597" t="s">
        <v>219</v>
      </c>
      <c r="H4486" s="598" t="str">
        <f t="shared" si="142"/>
        <v>PESQUISA EM MEIO AMBIENTE;AFILIADA;;;;OBRAS E INSTALACOES;REFORMA DE EDIFICAÇÃO</v>
      </c>
      <c r="I4486" s="599" t="s">
        <v>1567</v>
      </c>
      <c r="J4486" s="600" t="str">
        <f t="shared" si="143"/>
        <v>DESPESA NÃO ADMITIDA COM RECURSOS DA CLÁUSULA DE P,D&amp;I, CONSIDERANDO O EXECUTOR E A QUALIFICAÇÃO DO PROJETO OU PROGRAMA</v>
      </c>
    </row>
    <row r="4487" spans="1:10" ht="12" customHeight="1" x14ac:dyDescent="0.3">
      <c r="A4487" s="597" t="s">
        <v>22</v>
      </c>
      <c r="B4487" s="597" t="s">
        <v>2451</v>
      </c>
      <c r="C4487" s="597" t="s">
        <v>2354</v>
      </c>
      <c r="D4487" s="597" t="s">
        <v>2354</v>
      </c>
      <c r="E4487" s="597" t="s">
        <v>2354</v>
      </c>
      <c r="F4487" s="597" t="s">
        <v>1644</v>
      </c>
      <c r="G4487" s="597" t="s">
        <v>2065</v>
      </c>
      <c r="H4487" s="598" t="str">
        <f t="shared" si="142"/>
        <v>PESQUISA EM MEIO AMBIENTE;AFILIADA;;;;OBRAS E INSTALACOES;SERVIÇO TÉCNICO DE APOIO - INFRAESTRUTURA</v>
      </c>
      <c r="I4487" s="599" t="s">
        <v>1575</v>
      </c>
      <c r="J4487" s="600" t="str">
        <f t="shared" si="143"/>
        <v/>
      </c>
    </row>
    <row r="4488" spans="1:10" ht="12" customHeight="1" x14ac:dyDescent="0.3">
      <c r="A4488" s="597" t="s">
        <v>22</v>
      </c>
      <c r="B4488" s="597" t="s">
        <v>2451</v>
      </c>
      <c r="C4488" s="597" t="s">
        <v>2354</v>
      </c>
      <c r="D4488" s="597" t="s">
        <v>2354</v>
      </c>
      <c r="E4488" s="597" t="s">
        <v>2354</v>
      </c>
      <c r="F4488" s="597" t="s">
        <v>10</v>
      </c>
      <c r="G4488" s="597" t="s">
        <v>1649</v>
      </c>
      <c r="H4488" s="598" t="str">
        <f t="shared" si="142"/>
        <v>PESQUISA EM MEIO AMBIENTE;AFILIADA;;;;OUTRAS DESPESAS;DESPESA DE IMPORTACAO</v>
      </c>
      <c r="I4488" s="599" t="s">
        <v>1575</v>
      </c>
      <c r="J4488" s="600" t="str">
        <f t="shared" si="143"/>
        <v/>
      </c>
    </row>
    <row r="4489" spans="1:10" ht="12" customHeight="1" x14ac:dyDescent="0.3">
      <c r="A4489" s="597" t="s">
        <v>22</v>
      </c>
      <c r="B4489" s="597" t="s">
        <v>2451</v>
      </c>
      <c r="C4489" s="597" t="s">
        <v>2354</v>
      </c>
      <c r="D4489" s="597" t="s">
        <v>2354</v>
      </c>
      <c r="E4489" s="597" t="s">
        <v>2354</v>
      </c>
      <c r="F4489" s="597" t="s">
        <v>10</v>
      </c>
      <c r="G4489" s="597" t="s">
        <v>1650</v>
      </c>
      <c r="H4489" s="598" t="str">
        <f t="shared" si="142"/>
        <v>PESQUISA EM MEIO AMBIENTE;AFILIADA;;;;OUTRAS DESPESAS;DESPESA OPERACIONAL E ADMINISTRATIVA</v>
      </c>
      <c r="I4489" s="599" t="s">
        <v>1567</v>
      </c>
      <c r="J4489" s="600" t="str">
        <f t="shared" si="143"/>
        <v>DESPESA NÃO ADMITIDA COM RECURSOS DA CLÁUSULA DE P,D&amp;I, CONSIDERANDO O EXECUTOR E A QUALIFICAÇÃO DO PROJETO OU PROGRAMA</v>
      </c>
    </row>
    <row r="4490" spans="1:10" ht="12" customHeight="1" x14ac:dyDescent="0.3">
      <c r="A4490" s="597" t="s">
        <v>22</v>
      </c>
      <c r="B4490" s="597" t="s">
        <v>2451</v>
      </c>
      <c r="C4490" s="597" t="s">
        <v>2354</v>
      </c>
      <c r="D4490" s="597" t="s">
        <v>2354</v>
      </c>
      <c r="E4490" s="597" t="s">
        <v>2354</v>
      </c>
      <c r="F4490" s="597" t="s">
        <v>10</v>
      </c>
      <c r="G4490" s="597" t="s">
        <v>277</v>
      </c>
      <c r="H4490" s="598" t="str">
        <f t="shared" si="142"/>
        <v>PESQUISA EM MEIO AMBIENTE;AFILIADA;;;;OUTRAS DESPESAS;RESSARCIMENTO DE CUSTOS INDIRETOS</v>
      </c>
      <c r="I4490" s="599" t="s">
        <v>1567</v>
      </c>
      <c r="J4490" s="600" t="str">
        <f t="shared" si="143"/>
        <v>DESPESA NÃO ADMITIDA COM RECURSOS DA CLÁUSULA DE P,D&amp;I, CONSIDERANDO O EXECUTOR E A QUALIFICAÇÃO DO PROJETO OU PROGRAMA</v>
      </c>
    </row>
    <row r="4491" spans="1:10" ht="12" customHeight="1" x14ac:dyDescent="0.3">
      <c r="A4491" s="597" t="s">
        <v>22</v>
      </c>
      <c r="B4491" s="597" t="s">
        <v>2451</v>
      </c>
      <c r="C4491" s="597" t="s">
        <v>2354</v>
      </c>
      <c r="D4491" s="597" t="s">
        <v>2354</v>
      </c>
      <c r="E4491" s="597" t="s">
        <v>2354</v>
      </c>
      <c r="F4491" s="597" t="s">
        <v>317</v>
      </c>
      <c r="G4491" s="597" t="s">
        <v>2060</v>
      </c>
      <c r="H4491" s="598" t="str">
        <f t="shared" si="142"/>
        <v>PESQUISA EM MEIO AMBIENTE;AFILIADA;;;;OUTROS BENS E DIREITOS;DADO GEOLÓGICO, GEOQUÍMICO OU GEOFÍSICO PÚBLICO</v>
      </c>
      <c r="I4491" s="599" t="s">
        <v>1567</v>
      </c>
      <c r="J4491" s="600" t="str">
        <f t="shared" si="143"/>
        <v>DESPESA NÃO ADMITIDA COM RECURSOS DA CLÁUSULA DE P,D&amp;I, CONSIDERANDO O EXECUTOR E A QUALIFICAÇÃO DO PROJETO OU PROGRAMA</v>
      </c>
    </row>
    <row r="4492" spans="1:10" ht="12" customHeight="1" x14ac:dyDescent="0.3">
      <c r="A4492" s="597" t="s">
        <v>22</v>
      </c>
      <c r="B4492" s="597" t="s">
        <v>2451</v>
      </c>
      <c r="C4492" s="597" t="s">
        <v>2354</v>
      </c>
      <c r="D4492" s="597" t="s">
        <v>2354</v>
      </c>
      <c r="E4492" s="597" t="s">
        <v>2354</v>
      </c>
      <c r="F4492" s="597" t="s">
        <v>317</v>
      </c>
      <c r="G4492" s="597" t="s">
        <v>220</v>
      </c>
      <c r="H4492" s="598" t="str">
        <f t="shared" si="142"/>
        <v>PESQUISA EM MEIO AMBIENTE;AFILIADA;;;;OUTROS BENS E DIREITOS;DADO NÃO REGULADO PELA ANP</v>
      </c>
      <c r="I4492" s="599" t="s">
        <v>1567</v>
      </c>
      <c r="J4492" s="600" t="str">
        <f t="shared" si="143"/>
        <v>DESPESA NÃO ADMITIDA COM RECURSOS DA CLÁUSULA DE P,D&amp;I, CONSIDERANDO O EXECUTOR E A QUALIFICAÇÃO DO PROJETO OU PROGRAMA</v>
      </c>
    </row>
    <row r="4493" spans="1:10" ht="12" customHeight="1" x14ac:dyDescent="0.3">
      <c r="A4493" s="597" t="s">
        <v>22</v>
      </c>
      <c r="B4493" s="597" t="s">
        <v>2451</v>
      </c>
      <c r="C4493" s="597" t="s">
        <v>2354</v>
      </c>
      <c r="D4493" s="597" t="s">
        <v>2354</v>
      </c>
      <c r="E4493" s="597" t="s">
        <v>2354</v>
      </c>
      <c r="F4493" s="597" t="s">
        <v>317</v>
      </c>
      <c r="G4493" s="597" t="s">
        <v>215</v>
      </c>
      <c r="H4493" s="598" t="str">
        <f t="shared" si="142"/>
        <v>PESQUISA EM MEIO AMBIENTE;AFILIADA;;;;OUTROS BENS E DIREITOS;MATERIAL BIBLIOGRÁFICO</v>
      </c>
      <c r="I4493" s="599" t="s">
        <v>1567</v>
      </c>
      <c r="J4493" s="600" t="str">
        <f t="shared" si="143"/>
        <v>DESPESA NÃO ADMITIDA COM RECURSOS DA CLÁUSULA DE P,D&amp;I, CONSIDERANDO O EXECUTOR E A QUALIFICAÇÃO DO PROJETO OU PROGRAMA</v>
      </c>
    </row>
    <row r="4494" spans="1:10" ht="12" customHeight="1" x14ac:dyDescent="0.3">
      <c r="A4494" s="597" t="s">
        <v>22</v>
      </c>
      <c r="B4494" s="597" t="s">
        <v>2451</v>
      </c>
      <c r="C4494" s="597" t="s">
        <v>2354</v>
      </c>
      <c r="D4494" s="597" t="s">
        <v>2354</v>
      </c>
      <c r="E4494" s="597" t="s">
        <v>2354</v>
      </c>
      <c r="F4494" s="597" t="s">
        <v>317</v>
      </c>
      <c r="G4494" s="597" t="s">
        <v>2068</v>
      </c>
      <c r="H4494" s="598" t="str">
        <f t="shared" si="142"/>
        <v>PESQUISA EM MEIO AMBIENTE;AFILIADA;;;;OUTROS BENS E DIREITOS;OUTRO (ESPECIFIQUE)</v>
      </c>
      <c r="I4494" s="599" t="s">
        <v>1567</v>
      </c>
      <c r="J4494" s="600" t="str">
        <f t="shared" si="143"/>
        <v>DESPESA NÃO ADMITIDA COM RECURSOS DA CLÁUSULA DE P,D&amp;I, CONSIDERANDO O EXECUTOR E A QUALIFICAÇÃO DO PROJETO OU PROGRAMA</v>
      </c>
    </row>
    <row r="4495" spans="1:10" ht="12" customHeight="1" x14ac:dyDescent="0.3">
      <c r="A4495" s="597" t="s">
        <v>22</v>
      </c>
      <c r="B4495" s="597" t="s">
        <v>2451</v>
      </c>
      <c r="C4495" s="597" t="s">
        <v>2354</v>
      </c>
      <c r="D4495" s="597" t="s">
        <v>2354</v>
      </c>
      <c r="E4495" s="597" t="s">
        <v>2354</v>
      </c>
      <c r="F4495" s="597" t="s">
        <v>317</v>
      </c>
      <c r="G4495" s="597" t="s">
        <v>321</v>
      </c>
      <c r="H4495" s="598" t="str">
        <f t="shared" si="142"/>
        <v>PESQUISA EM MEIO AMBIENTE;AFILIADA;;;;OUTROS BENS E DIREITOS;SOFTWARE</v>
      </c>
      <c r="I4495" s="599" t="s">
        <v>1567</v>
      </c>
      <c r="J4495" s="600" t="str">
        <f t="shared" si="143"/>
        <v>DESPESA NÃO ADMITIDA COM RECURSOS DA CLÁUSULA DE P,D&amp;I, CONSIDERANDO O EXECUTOR E A QUALIFICAÇÃO DO PROJETO OU PROGRAMA</v>
      </c>
    </row>
    <row r="4496" spans="1:10" ht="12" customHeight="1" x14ac:dyDescent="0.3">
      <c r="A4496" s="597" t="s">
        <v>22</v>
      </c>
      <c r="B4496" s="597" t="s">
        <v>2451</v>
      </c>
      <c r="C4496" s="597" t="s">
        <v>2354</v>
      </c>
      <c r="D4496" s="597" t="s">
        <v>2354</v>
      </c>
      <c r="E4496" s="597" t="s">
        <v>2354</v>
      </c>
      <c r="F4496" s="597" t="s">
        <v>409</v>
      </c>
      <c r="G4496" s="597" t="s">
        <v>2202</v>
      </c>
      <c r="H4496" s="598" t="str">
        <f t="shared" si="142"/>
        <v>PESQUISA EM MEIO AMBIENTE;AFILIADA;;;;PASSAGENS;NA</v>
      </c>
      <c r="I4496" s="599" t="s">
        <v>1575</v>
      </c>
      <c r="J4496" s="600" t="str">
        <f t="shared" si="143"/>
        <v/>
      </c>
    </row>
    <row r="4497" spans="1:10" ht="12" customHeight="1" x14ac:dyDescent="0.3">
      <c r="A4497" s="597" t="s">
        <v>22</v>
      </c>
      <c r="B4497" s="597" t="s">
        <v>2451</v>
      </c>
      <c r="C4497" s="597" t="s">
        <v>2354</v>
      </c>
      <c r="D4497" s="597" t="s">
        <v>2354</v>
      </c>
      <c r="E4497" s="597" t="s">
        <v>2354</v>
      </c>
      <c r="F4497" s="597" t="s">
        <v>1705</v>
      </c>
      <c r="G4497" s="597" t="s">
        <v>2058</v>
      </c>
      <c r="H4497" s="598" t="str">
        <f t="shared" si="142"/>
        <v>PESQUISA EM MEIO AMBIENTE;AFILIADA;;;;PROTOTIPO;MATERIAL OU COMPONENTE - PROTÓTIPO OU UNIDADE PILOTO</v>
      </c>
      <c r="I4497" s="599" t="s">
        <v>1575</v>
      </c>
      <c r="J4497" s="600" t="str">
        <f t="shared" si="143"/>
        <v/>
      </c>
    </row>
    <row r="4498" spans="1:10" ht="12" customHeight="1" x14ac:dyDescent="0.3">
      <c r="A4498" s="597" t="s">
        <v>22</v>
      </c>
      <c r="B4498" s="597" t="s">
        <v>2451</v>
      </c>
      <c r="C4498" s="597" t="s">
        <v>2354</v>
      </c>
      <c r="D4498" s="597" t="s">
        <v>2354</v>
      </c>
      <c r="E4498" s="597" t="s">
        <v>2354</v>
      </c>
      <c r="F4498" s="597" t="s">
        <v>1705</v>
      </c>
      <c r="G4498" s="597" t="s">
        <v>2059</v>
      </c>
      <c r="H4498" s="598" t="str">
        <f t="shared" si="142"/>
        <v>PESQUISA EM MEIO AMBIENTE;AFILIADA;;;;PROTOTIPO;SERVIÇO DE TERCEIRO - PROTÓTIPO OU UNIDADE PILOTO</v>
      </c>
      <c r="I4498" s="599" t="s">
        <v>1575</v>
      </c>
      <c r="J4498" s="600" t="str">
        <f t="shared" si="143"/>
        <v/>
      </c>
    </row>
    <row r="4499" spans="1:10" ht="12" customHeight="1" x14ac:dyDescent="0.3">
      <c r="A4499" s="597" t="s">
        <v>22</v>
      </c>
      <c r="B4499" s="597" t="s">
        <v>2451</v>
      </c>
      <c r="C4499" s="597" t="s">
        <v>2354</v>
      </c>
      <c r="D4499" s="597" t="s">
        <v>2354</v>
      </c>
      <c r="E4499" s="597" t="s">
        <v>2354</v>
      </c>
      <c r="F4499" s="597" t="s">
        <v>303</v>
      </c>
      <c r="G4499" s="597" t="s">
        <v>1647</v>
      </c>
      <c r="H4499" s="598" t="str">
        <f t="shared" si="142"/>
        <v>PESQUISA EM MEIO AMBIENTE;AFILIADA;;;;RECURSOS HUMANOS;BOLSA</v>
      </c>
      <c r="I4499" s="599" t="s">
        <v>1567</v>
      </c>
      <c r="J4499" s="600" t="str">
        <f t="shared" si="143"/>
        <v>DESPESA NÃO ADMITIDA COM RECURSOS DA CLÁUSULA DE P,D&amp;I, CONSIDERANDO O EXECUTOR E A QUALIFICAÇÃO DO PROJETO OU PROGRAMA</v>
      </c>
    </row>
    <row r="4500" spans="1:10" ht="12" customHeight="1" x14ac:dyDescent="0.3">
      <c r="A4500" s="597" t="s">
        <v>22</v>
      </c>
      <c r="B4500" s="597" t="s">
        <v>2451</v>
      </c>
      <c r="C4500" s="597" t="s">
        <v>2354</v>
      </c>
      <c r="D4500" s="597" t="s">
        <v>2354</v>
      </c>
      <c r="E4500" s="597" t="s">
        <v>2354</v>
      </c>
      <c r="F4500" s="597" t="s">
        <v>303</v>
      </c>
      <c r="G4500" s="597" t="s">
        <v>270</v>
      </c>
      <c r="H4500" s="598" t="str">
        <f t="shared" si="142"/>
        <v>PESQUISA EM MEIO AMBIENTE;AFILIADA;;;;RECURSOS HUMANOS;TAXA DE BANCADA</v>
      </c>
      <c r="I4500" s="599" t="s">
        <v>1567</v>
      </c>
      <c r="J4500" s="600" t="str">
        <f t="shared" si="143"/>
        <v>DESPESA NÃO ADMITIDA COM RECURSOS DA CLÁUSULA DE P,D&amp;I, CONSIDERANDO O EXECUTOR E A QUALIFICAÇÃO DO PROJETO OU PROGRAMA</v>
      </c>
    </row>
    <row r="4501" spans="1:10" ht="12" customHeight="1" x14ac:dyDescent="0.3">
      <c r="A4501" s="597" t="s">
        <v>22</v>
      </c>
      <c r="B4501" s="597" t="s">
        <v>2451</v>
      </c>
      <c r="C4501" s="597" t="s">
        <v>2354</v>
      </c>
      <c r="D4501" s="597" t="s">
        <v>2354</v>
      </c>
      <c r="E4501" s="597" t="s">
        <v>2354</v>
      </c>
      <c r="F4501" s="597" t="s">
        <v>2357</v>
      </c>
      <c r="G4501" s="597" t="s">
        <v>232</v>
      </c>
      <c r="H4501" s="598" t="str">
        <f t="shared" si="142"/>
        <v>PESQUISA EM MEIO AMBIENTE;AFILIADA;;;;SERVICOS;OUTRO SERVIÇO DE APOIO</v>
      </c>
      <c r="I4501" s="599" t="s">
        <v>1567</v>
      </c>
      <c r="J4501" s="600" t="str">
        <f t="shared" si="143"/>
        <v>DESPESA NÃO ADMITIDA COM RECURSOS DA CLÁUSULA DE P,D&amp;I, CONSIDERANDO O EXECUTOR E A QUALIFICAÇÃO DO PROJETO OU PROGRAMA</v>
      </c>
    </row>
    <row r="4502" spans="1:10" ht="12" customHeight="1" x14ac:dyDescent="0.3">
      <c r="A4502" s="597" t="s">
        <v>22</v>
      </c>
      <c r="B4502" s="597" t="s">
        <v>2451</v>
      </c>
      <c r="C4502" s="597" t="s">
        <v>2354</v>
      </c>
      <c r="D4502" s="597" t="s">
        <v>2354</v>
      </c>
      <c r="E4502" s="597" t="s">
        <v>2354</v>
      </c>
      <c r="F4502" s="597" t="s">
        <v>2357</v>
      </c>
      <c r="G4502" s="597" t="s">
        <v>221</v>
      </c>
      <c r="H4502" s="598" t="str">
        <f t="shared" si="142"/>
        <v>PESQUISA EM MEIO AMBIENTE;AFILIADA;;;;SERVICOS;PERFURAÇÃO DE POÇO ESTRATIGRÁFICO</v>
      </c>
      <c r="I4502" s="599" t="s">
        <v>1567</v>
      </c>
      <c r="J4502" s="600" t="str">
        <f t="shared" si="143"/>
        <v>DESPESA NÃO ADMITIDA COM RECURSOS DA CLÁUSULA DE P,D&amp;I, CONSIDERANDO O EXECUTOR E A QUALIFICAÇÃO DO PROJETO OU PROGRAMA</v>
      </c>
    </row>
    <row r="4503" spans="1:10" ht="12" customHeight="1" x14ac:dyDescent="0.3">
      <c r="A4503" s="597" t="s">
        <v>22</v>
      </c>
      <c r="B4503" s="597" t="s">
        <v>2451</v>
      </c>
      <c r="C4503" s="597" t="s">
        <v>2354</v>
      </c>
      <c r="D4503" s="597" t="s">
        <v>2354</v>
      </c>
      <c r="E4503" s="597" t="s">
        <v>2354</v>
      </c>
      <c r="F4503" s="597" t="s">
        <v>2357</v>
      </c>
      <c r="G4503" s="597" t="s">
        <v>2055</v>
      </c>
      <c r="H4503" s="598" t="str">
        <f t="shared" si="142"/>
        <v>PESQUISA EM MEIO AMBIENTE;AFILIADA;;;;SERVICOS;SERVIÇO DE APOIO PARA AQUISIÇÃO DE DADOS</v>
      </c>
      <c r="I4503" s="599" t="s">
        <v>1567</v>
      </c>
      <c r="J4503" s="600" t="str">
        <f t="shared" si="143"/>
        <v>DESPESA NÃO ADMITIDA COM RECURSOS DA CLÁUSULA DE P,D&amp;I, CONSIDERANDO O EXECUTOR E A QUALIFICAÇÃO DO PROJETO OU PROGRAMA</v>
      </c>
    </row>
    <row r="4504" spans="1:10" ht="12" customHeight="1" x14ac:dyDescent="0.3">
      <c r="A4504" s="597" t="s">
        <v>22</v>
      </c>
      <c r="B4504" s="597" t="s">
        <v>2451</v>
      </c>
      <c r="C4504" s="597" t="s">
        <v>2354</v>
      </c>
      <c r="D4504" s="597" t="s">
        <v>2354</v>
      </c>
      <c r="E4504" s="597" t="s">
        <v>2354</v>
      </c>
      <c r="F4504" s="597" t="s">
        <v>2357</v>
      </c>
      <c r="G4504" s="597" t="s">
        <v>230</v>
      </c>
      <c r="H4504" s="598" t="str">
        <f t="shared" si="142"/>
        <v>PESQUISA EM MEIO AMBIENTE;AFILIADA;;;;SERVICOS;SERVIÇO DE EDITORAÇÃO E IMPRESSÃO</v>
      </c>
      <c r="I4504" s="599" t="s">
        <v>1567</v>
      </c>
      <c r="J4504" s="600" t="str">
        <f t="shared" si="143"/>
        <v>DESPESA NÃO ADMITIDA COM RECURSOS DA CLÁUSULA DE P,D&amp;I, CONSIDERANDO O EXECUTOR E A QUALIFICAÇÃO DO PROJETO OU PROGRAMA</v>
      </c>
    </row>
    <row r="4505" spans="1:10" ht="12" customHeight="1" x14ac:dyDescent="0.3">
      <c r="A4505" s="597" t="s">
        <v>22</v>
      </c>
      <c r="B4505" s="597" t="s">
        <v>2451</v>
      </c>
      <c r="C4505" s="597" t="s">
        <v>2354</v>
      </c>
      <c r="D4505" s="597" t="s">
        <v>2354</v>
      </c>
      <c r="E4505" s="597" t="s">
        <v>2354</v>
      </c>
      <c r="F4505" s="597" t="s">
        <v>2357</v>
      </c>
      <c r="G4505" s="597" t="s">
        <v>231</v>
      </c>
      <c r="H4505" s="598" t="str">
        <f t="shared" si="142"/>
        <v>PESQUISA EM MEIO AMBIENTE;AFILIADA;;;;SERVICOS;SERVIÇO DE LOCOMOÇÃO E TRANSPORTE</v>
      </c>
      <c r="I4505" s="599" t="s">
        <v>1567</v>
      </c>
      <c r="J4505" s="600" t="str">
        <f t="shared" si="143"/>
        <v>DESPESA NÃO ADMITIDA COM RECURSOS DA CLÁUSULA DE P,D&amp;I, CONSIDERANDO O EXECUTOR E A QUALIFICAÇÃO DO PROJETO OU PROGRAMA</v>
      </c>
    </row>
    <row r="4506" spans="1:10" ht="12" customHeight="1" x14ac:dyDescent="0.3">
      <c r="A4506" s="597" t="s">
        <v>22</v>
      </c>
      <c r="B4506" s="597" t="s">
        <v>2451</v>
      </c>
      <c r="C4506" s="597" t="s">
        <v>2354</v>
      </c>
      <c r="D4506" s="597" t="s">
        <v>2354</v>
      </c>
      <c r="E4506" s="597" t="s">
        <v>2354</v>
      </c>
      <c r="F4506" s="597" t="s">
        <v>2357</v>
      </c>
      <c r="G4506" s="597" t="s">
        <v>2358</v>
      </c>
      <c r="H4506" s="598" t="str">
        <f t="shared" si="142"/>
        <v>PESQUISA EM MEIO AMBIENTE;AFILIADA;;;;SERVICOS;SERVIÇO DE MANUTENÇÃO</v>
      </c>
      <c r="I4506" s="599" t="s">
        <v>1575</v>
      </c>
      <c r="J4506" s="600" t="str">
        <f t="shared" si="143"/>
        <v/>
      </c>
    </row>
    <row r="4507" spans="1:10" ht="12" customHeight="1" x14ac:dyDescent="0.3">
      <c r="A4507" s="597" t="s">
        <v>22</v>
      </c>
      <c r="B4507" s="597" t="s">
        <v>2451</v>
      </c>
      <c r="C4507" s="597" t="s">
        <v>2354</v>
      </c>
      <c r="D4507" s="597" t="s">
        <v>2354</v>
      </c>
      <c r="E4507" s="597" t="s">
        <v>2354</v>
      </c>
      <c r="F4507" s="597" t="s">
        <v>2357</v>
      </c>
      <c r="G4507" s="597" t="s">
        <v>2399</v>
      </c>
      <c r="H4507" s="598" t="str">
        <f t="shared" si="142"/>
        <v>PESQUISA EM MEIO AMBIENTE;AFILIADA;;;;SERVICOS;SERVIÇO TÉCNICO ESPECIALIZADO</v>
      </c>
      <c r="I4507" s="599" t="s">
        <v>1575</v>
      </c>
      <c r="J4507" s="600" t="str">
        <f t="shared" si="143"/>
        <v/>
      </c>
    </row>
    <row r="4508" spans="1:10" ht="12" customHeight="1" x14ac:dyDescent="0.3">
      <c r="A4508" s="597" t="s">
        <v>22</v>
      </c>
      <c r="B4508" s="597" t="s">
        <v>2451</v>
      </c>
      <c r="C4508" s="597" t="s">
        <v>2354</v>
      </c>
      <c r="D4508" s="597" t="s">
        <v>2354</v>
      </c>
      <c r="E4508" s="597" t="s">
        <v>2354</v>
      </c>
      <c r="F4508" s="597" t="s">
        <v>2357</v>
      </c>
      <c r="G4508" s="597" t="s">
        <v>2359</v>
      </c>
      <c r="H4508" s="598" t="str">
        <f t="shared" si="142"/>
        <v>PESQUISA EM MEIO AMBIENTE;AFILIADA;;;;SERVICOS;SERVIÇOS COMPUTACIONAIS</v>
      </c>
      <c r="I4508" s="599" t="s">
        <v>1575</v>
      </c>
      <c r="J4508" s="600" t="str">
        <f t="shared" si="143"/>
        <v/>
      </c>
    </row>
    <row r="4509" spans="1:10" ht="12" customHeight="1" x14ac:dyDescent="0.3">
      <c r="A4509" s="597" t="s">
        <v>22</v>
      </c>
      <c r="B4509" s="597" t="s">
        <v>2451</v>
      </c>
      <c r="C4509" s="597" t="s">
        <v>2354</v>
      </c>
      <c r="D4509" s="597" t="s">
        <v>2354</v>
      </c>
      <c r="E4509" s="597" t="s">
        <v>2354</v>
      </c>
      <c r="F4509" s="597" t="s">
        <v>2357</v>
      </c>
      <c r="G4509" s="597" t="s">
        <v>229</v>
      </c>
      <c r="H4509" s="598" t="str">
        <f t="shared" si="142"/>
        <v>PESQUISA EM MEIO AMBIENTE;AFILIADA;;;;SERVICOS;TAXA DE INSCRIÇÃO EM CONGRESSO OU EVENTO</v>
      </c>
      <c r="I4509" s="599" t="s">
        <v>1567</v>
      </c>
      <c r="J4509" s="600" t="str">
        <f t="shared" si="143"/>
        <v>DESPESA NÃO ADMITIDA COM RECURSOS DA CLÁUSULA DE P,D&amp;I, CONSIDERANDO O EXECUTOR E A QUALIFICAÇÃO DO PROJETO OU PROGRAMA</v>
      </c>
    </row>
    <row r="4510" spans="1:10" ht="12" customHeight="1" x14ac:dyDescent="0.3">
      <c r="A4510" s="597" t="s">
        <v>22</v>
      </c>
      <c r="B4510" s="597" t="s">
        <v>2451</v>
      </c>
      <c r="C4510" s="597" t="s">
        <v>2354</v>
      </c>
      <c r="D4510" s="597" t="s">
        <v>2354</v>
      </c>
      <c r="E4510" s="597" t="s">
        <v>2354</v>
      </c>
      <c r="F4510" s="597" t="s">
        <v>2360</v>
      </c>
      <c r="G4510" s="597" t="s">
        <v>2064</v>
      </c>
      <c r="H4510" s="598" t="str">
        <f t="shared" si="142"/>
        <v>PESQUISA EM MEIO AMBIENTE;AFILIADA;;;;SERVICOS - TIB;SERVIÇO DE TIB</v>
      </c>
      <c r="I4510" s="599" t="s">
        <v>1567</v>
      </c>
      <c r="J4510" s="600" t="str">
        <f t="shared" si="143"/>
        <v>DESPESA NÃO ADMITIDA COM RECURSOS DA CLÁUSULA DE P,D&amp;I, CONSIDERANDO O EXECUTOR E A QUALIFICAÇÃO DO PROJETO OU PROGRAMA</v>
      </c>
    </row>
    <row r="4511" spans="1:10" ht="12" customHeight="1" x14ac:dyDescent="0.3">
      <c r="A4511" s="597" t="s">
        <v>22</v>
      </c>
      <c r="B4511" s="597" t="s">
        <v>2451</v>
      </c>
      <c r="C4511" s="597" t="s">
        <v>2354</v>
      </c>
      <c r="D4511" s="597" t="s">
        <v>2354</v>
      </c>
      <c r="E4511" s="597" t="s">
        <v>2354</v>
      </c>
      <c r="F4511" s="597" t="s">
        <v>2360</v>
      </c>
      <c r="G4511" s="597" t="s">
        <v>2057</v>
      </c>
      <c r="H4511" s="598" t="str">
        <f t="shared" si="142"/>
        <v>PESQUISA EM MEIO AMBIENTE;AFILIADA;;;;SERVICOS - TIB;SERVIÇO DE TREINAMENTO, SUPORTE E QUALIFICAÇÃO</v>
      </c>
      <c r="I4511" s="599" t="s">
        <v>1567</v>
      </c>
      <c r="J4511" s="600" t="str">
        <f t="shared" si="143"/>
        <v>DESPESA NÃO ADMITIDA COM RECURSOS DA CLÁUSULA DE P,D&amp;I, CONSIDERANDO O EXECUTOR E A QUALIFICAÇÃO DO PROJETO OU PROGRAMA</v>
      </c>
    </row>
    <row r="4512" spans="1:10" ht="12" customHeight="1" x14ac:dyDescent="0.3">
      <c r="A4512" s="597" t="s">
        <v>22</v>
      </c>
      <c r="B4512" s="597" t="s">
        <v>2451</v>
      </c>
      <c r="C4512" s="597" t="s">
        <v>2354</v>
      </c>
      <c r="D4512" s="597" t="s">
        <v>2354</v>
      </c>
      <c r="E4512" s="597" t="s">
        <v>2354</v>
      </c>
      <c r="F4512" s="597" t="s">
        <v>2360</v>
      </c>
      <c r="G4512" s="597" t="s">
        <v>2056</v>
      </c>
      <c r="H4512" s="598" t="str">
        <f t="shared" si="142"/>
        <v>PESQUISA EM MEIO AMBIENTE;AFILIADA;;;;SERVICOS - TIB;SERVIÇO ESPECIALIZADO PARA TIB - NORMALIZAÇÃO</v>
      </c>
      <c r="I4512" s="599" t="s">
        <v>1567</v>
      </c>
      <c r="J4512" s="600" t="str">
        <f t="shared" si="143"/>
        <v>DESPESA NÃO ADMITIDA COM RECURSOS DA CLÁUSULA DE P,D&amp;I, CONSIDERANDO O EXECUTOR E A QUALIFICAÇÃO DO PROJETO OU PROGRAMA</v>
      </c>
    </row>
    <row r="4513" spans="1:10" ht="12" customHeight="1" x14ac:dyDescent="0.3">
      <c r="A4513" s="597" t="s">
        <v>22</v>
      </c>
      <c r="B4513" s="597" t="s">
        <v>2451</v>
      </c>
      <c r="C4513" s="597" t="s">
        <v>2354</v>
      </c>
      <c r="D4513" s="597" t="s">
        <v>2354</v>
      </c>
      <c r="E4513" s="597" t="s">
        <v>2354</v>
      </c>
      <c r="F4513" s="597" t="s">
        <v>1648</v>
      </c>
      <c r="G4513" s="597" t="s">
        <v>2202</v>
      </c>
      <c r="H4513" s="598" t="str">
        <f t="shared" si="142"/>
        <v>PESQUISA EM MEIO AMBIENTE;AFILIADA;;;;TESTES OPERACIONAIS;NA</v>
      </c>
      <c r="I4513" s="599" t="s">
        <v>1575</v>
      </c>
      <c r="J4513" s="600" t="str">
        <f t="shared" si="143"/>
        <v/>
      </c>
    </row>
    <row r="4514" spans="1:10" ht="12" customHeight="1" x14ac:dyDescent="0.3">
      <c r="A4514" s="597" t="s">
        <v>22</v>
      </c>
      <c r="B4514" s="597" t="s">
        <v>2451</v>
      </c>
      <c r="C4514" s="597" t="s">
        <v>2354</v>
      </c>
      <c r="D4514" s="597" t="s">
        <v>2354</v>
      </c>
      <c r="E4514" s="597" t="s">
        <v>2354</v>
      </c>
      <c r="F4514" s="597" t="s">
        <v>281</v>
      </c>
      <c r="G4514" s="597" t="s">
        <v>2202</v>
      </c>
      <c r="H4514" s="598" t="str">
        <f t="shared" si="142"/>
        <v>PESQUISA EM MEIO AMBIENTE;AFILIADA;;;;TRIBUTOS;NA</v>
      </c>
      <c r="I4514" s="599" t="s">
        <v>1575</v>
      </c>
      <c r="J4514" s="600" t="str">
        <f t="shared" si="143"/>
        <v/>
      </c>
    </row>
    <row r="4515" spans="1:10" ht="12" customHeight="1" x14ac:dyDescent="0.3">
      <c r="A4515" s="601" t="s">
        <v>22</v>
      </c>
      <c r="B4515" s="597" t="s">
        <v>2451</v>
      </c>
      <c r="C4515" s="600"/>
      <c r="D4515" s="600"/>
      <c r="E4515" s="600"/>
      <c r="F4515" s="597" t="s">
        <v>2357</v>
      </c>
      <c r="G4515" s="600" t="s">
        <v>2408</v>
      </c>
      <c r="H4515" s="598" t="str">
        <f t="shared" si="142"/>
        <v>PESQUISA EM MEIO AMBIENTE;AFILIADA;;;;SERVICOS;SERVIÇO DE QUALIFICAÇÃO E CERTIFICAÇÃO</v>
      </c>
      <c r="I4515" s="599" t="s">
        <v>1567</v>
      </c>
      <c r="J4515" s="600" t="str">
        <f t="shared" si="143"/>
        <v>DESPESA NÃO ADMITIDA COM RECURSOS DA CLÁUSULA DE P,D&amp;I, CONSIDERANDO O EXECUTOR E A QUALIFICAÇÃO DO PROJETO OU PROGRAMA</v>
      </c>
    </row>
    <row r="4516" spans="1:10" ht="12" customHeight="1" x14ac:dyDescent="0.3">
      <c r="A4516" s="597" t="s">
        <v>2355</v>
      </c>
      <c r="B4516" s="597" t="s">
        <v>2451</v>
      </c>
      <c r="C4516" s="597" t="s">
        <v>2354</v>
      </c>
      <c r="D4516" s="597" t="s">
        <v>2354</v>
      </c>
      <c r="E4516" s="597" t="s">
        <v>2354</v>
      </c>
      <c r="F4516" s="597" t="s">
        <v>1646</v>
      </c>
      <c r="G4516" s="597" t="s">
        <v>2050</v>
      </c>
      <c r="H4516" s="598" t="str">
        <f t="shared" si="142"/>
        <v>PESQUISA EM TIC;AFILIADA;;;;CAPACITACAO DE FORNECEDORES;BENS E MATERIAIS - CABEÇA DE SÉRIE E LOTE PILOTO</v>
      </c>
      <c r="I4516" s="599" t="s">
        <v>1567</v>
      </c>
      <c r="J4516" s="600" t="str">
        <f t="shared" si="143"/>
        <v>DESPESA NÃO ADMITIDA COM RECURSOS DA CLÁUSULA DE P,D&amp;I, CONSIDERANDO O EXECUTOR E A QUALIFICAÇÃO DO PROJETO OU PROGRAMA</v>
      </c>
    </row>
    <row r="4517" spans="1:10" ht="12" customHeight="1" x14ac:dyDescent="0.3">
      <c r="A4517" s="597" t="s">
        <v>2355</v>
      </c>
      <c r="B4517" s="597" t="s">
        <v>2451</v>
      </c>
      <c r="C4517" s="597" t="s">
        <v>2354</v>
      </c>
      <c r="D4517" s="597" t="s">
        <v>2354</v>
      </c>
      <c r="E4517" s="597" t="s">
        <v>2354</v>
      </c>
      <c r="F4517" s="597" t="s">
        <v>1646</v>
      </c>
      <c r="G4517" s="597" t="s">
        <v>2053</v>
      </c>
      <c r="H4517" s="598" t="str">
        <f t="shared" si="142"/>
        <v>PESQUISA EM TIC;AFILIADA;;;;CAPACITACAO DE FORNECEDORES;EQUIPAMENTOS E MATERIAIS - PRIMEIRO LOTE</v>
      </c>
      <c r="I4517" s="599" t="s">
        <v>1567</v>
      </c>
      <c r="J4517" s="600" t="str">
        <f t="shared" si="143"/>
        <v>DESPESA NÃO ADMITIDA COM RECURSOS DA CLÁUSULA DE P,D&amp;I, CONSIDERANDO O EXECUTOR E A QUALIFICAÇÃO DO PROJETO OU PROGRAMA</v>
      </c>
    </row>
    <row r="4518" spans="1:10" ht="12" customHeight="1" x14ac:dyDescent="0.3">
      <c r="A4518" s="597" t="s">
        <v>2355</v>
      </c>
      <c r="B4518" s="597" t="s">
        <v>2451</v>
      </c>
      <c r="C4518" s="597" t="s">
        <v>2354</v>
      </c>
      <c r="D4518" s="597" t="s">
        <v>2354</v>
      </c>
      <c r="E4518" s="597" t="s">
        <v>2354</v>
      </c>
      <c r="F4518" s="597" t="s">
        <v>1646</v>
      </c>
      <c r="G4518" s="597" t="s">
        <v>260</v>
      </c>
      <c r="H4518" s="598" t="str">
        <f t="shared" ref="H4518:H4580" si="144">CONCATENATE(A4518,$H$2,B4518,$H$2,C4518,$H$2,D4518,$H$2,E4518,$H$2,F4518,$H$2,G4518)</f>
        <v>PESQUISA EM TIC;AFILIADA;;;;CAPACITACAO DE FORNECEDORES;EQUIPAMENTOS LABORATORIAIS</v>
      </c>
      <c r="I4518" s="599" t="s">
        <v>1567</v>
      </c>
      <c r="J4518" s="600" t="str">
        <f t="shared" ref="J4518:J4580" si="145">IF(I4518="N",J$3,"")</f>
        <v>DESPESA NÃO ADMITIDA COM RECURSOS DA CLÁUSULA DE P,D&amp;I, CONSIDERANDO O EXECUTOR E A QUALIFICAÇÃO DO PROJETO OU PROGRAMA</v>
      </c>
    </row>
    <row r="4519" spans="1:10" ht="12" customHeight="1" x14ac:dyDescent="0.3">
      <c r="A4519" s="597" t="s">
        <v>2355</v>
      </c>
      <c r="B4519" s="597" t="s">
        <v>2451</v>
      </c>
      <c r="C4519" s="597" t="s">
        <v>2354</v>
      </c>
      <c r="D4519" s="597" t="s">
        <v>2354</v>
      </c>
      <c r="E4519" s="597" t="s">
        <v>2354</v>
      </c>
      <c r="F4519" s="597" t="s">
        <v>1646</v>
      </c>
      <c r="G4519" s="597" t="s">
        <v>2052</v>
      </c>
      <c r="H4519" s="598" t="str">
        <f t="shared" si="144"/>
        <v>PESQUISA EM TIC;AFILIADA;;;;CAPACITACAO DE FORNECEDORES;ESTUDOS DE VIABILIDADE TÉCNICA E ECONÔMICA</v>
      </c>
      <c r="I4519" s="599" t="s">
        <v>1567</v>
      </c>
      <c r="J4519" s="600" t="str">
        <f t="shared" si="145"/>
        <v>DESPESA NÃO ADMITIDA COM RECURSOS DA CLÁUSULA DE P,D&amp;I, CONSIDERANDO O EXECUTOR E A QUALIFICAÇÃO DO PROJETO OU PROGRAMA</v>
      </c>
    </row>
    <row r="4520" spans="1:10" ht="12" customHeight="1" x14ac:dyDescent="0.3">
      <c r="A4520" s="597" t="s">
        <v>2355</v>
      </c>
      <c r="B4520" s="597" t="s">
        <v>2451</v>
      </c>
      <c r="C4520" s="597" t="s">
        <v>2354</v>
      </c>
      <c r="D4520" s="597" t="s">
        <v>2354</v>
      </c>
      <c r="E4520" s="597" t="s">
        <v>2354</v>
      </c>
      <c r="F4520" s="597" t="s">
        <v>1646</v>
      </c>
      <c r="G4520" s="597" t="s">
        <v>2051</v>
      </c>
      <c r="H4520" s="598" t="str">
        <f t="shared" si="144"/>
        <v>PESQUISA EM TIC;AFILIADA;;;;CAPACITACAO DE FORNECEDORES;SERVIÇOS - CABEÇA DE SÉRIE E LOTE PILOTO</v>
      </c>
      <c r="I4520" s="599" t="s">
        <v>1567</v>
      </c>
      <c r="J4520" s="600" t="str">
        <f t="shared" si="145"/>
        <v>DESPESA NÃO ADMITIDA COM RECURSOS DA CLÁUSULA DE P,D&amp;I, CONSIDERANDO O EXECUTOR E A QUALIFICAÇÃO DO PROJETO OU PROGRAMA</v>
      </c>
    </row>
    <row r="4521" spans="1:10" ht="12" customHeight="1" x14ac:dyDescent="0.3">
      <c r="A4521" s="597" t="s">
        <v>2355</v>
      </c>
      <c r="B4521" s="597" t="s">
        <v>2451</v>
      </c>
      <c r="C4521" s="597" t="s">
        <v>2354</v>
      </c>
      <c r="D4521" s="597" t="s">
        <v>2354</v>
      </c>
      <c r="E4521" s="597" t="s">
        <v>2354</v>
      </c>
      <c r="F4521" s="597" t="s">
        <v>1646</v>
      </c>
      <c r="G4521" s="597" t="s">
        <v>2054</v>
      </c>
      <c r="H4521" s="598" t="str">
        <f t="shared" si="144"/>
        <v>PESQUISA EM TIC;AFILIADA;;;;CAPACITACAO DE FORNECEDORES;SERVIÇOS - OPERACIONALIZAÇÃO DE EQUIPAMENTOS</v>
      </c>
      <c r="I4521" s="599" t="s">
        <v>1567</v>
      </c>
      <c r="J4521" s="600" t="str">
        <f t="shared" si="145"/>
        <v>DESPESA NÃO ADMITIDA COM RECURSOS DA CLÁUSULA DE P,D&amp;I, CONSIDERANDO O EXECUTOR E A QUALIFICAÇÃO DO PROJETO OU PROGRAMA</v>
      </c>
    </row>
    <row r="4522" spans="1:10" ht="12" customHeight="1" x14ac:dyDescent="0.3">
      <c r="A4522" s="597" t="s">
        <v>2355</v>
      </c>
      <c r="B4522" s="597" t="s">
        <v>2451</v>
      </c>
      <c r="C4522" s="597" t="s">
        <v>2354</v>
      </c>
      <c r="D4522" s="597" t="s">
        <v>2354</v>
      </c>
      <c r="E4522" s="597" t="s">
        <v>2354</v>
      </c>
      <c r="F4522" s="597" t="s">
        <v>2362</v>
      </c>
      <c r="G4522" s="597" t="s">
        <v>2202</v>
      </c>
      <c r="H4522" s="598" t="str">
        <f t="shared" si="144"/>
        <v>PESQUISA EM TIC;AFILIADA;;;;CUSTOS DIRETOS;NA</v>
      </c>
      <c r="I4522" s="599" t="s">
        <v>1567</v>
      </c>
      <c r="J4522" s="600" t="str">
        <f t="shared" si="145"/>
        <v>DESPESA NÃO ADMITIDA COM RECURSOS DA CLÁUSULA DE P,D&amp;I, CONSIDERANDO O EXECUTOR E A QUALIFICAÇÃO DO PROJETO OU PROGRAMA</v>
      </c>
    </row>
    <row r="4523" spans="1:10" ht="12" customHeight="1" x14ac:dyDescent="0.3">
      <c r="A4523" s="597" t="s">
        <v>2355</v>
      </c>
      <c r="B4523" s="597" t="s">
        <v>2451</v>
      </c>
      <c r="C4523" s="597" t="s">
        <v>2354</v>
      </c>
      <c r="D4523" s="597" t="s">
        <v>2354</v>
      </c>
      <c r="E4523" s="597" t="s">
        <v>2354</v>
      </c>
      <c r="F4523" s="597" t="s">
        <v>1643</v>
      </c>
      <c r="G4523" s="597" t="s">
        <v>2202</v>
      </c>
      <c r="H4523" s="598" t="str">
        <f t="shared" si="144"/>
        <v>PESQUISA EM TIC;AFILIADA;;;;DIARIAS E AJUDA DE CUSTO;NA</v>
      </c>
      <c r="I4523" s="599" t="s">
        <v>1575</v>
      </c>
      <c r="J4523" s="600" t="str">
        <f t="shared" si="145"/>
        <v/>
      </c>
    </row>
    <row r="4524" spans="1:10" ht="12" customHeight="1" x14ac:dyDescent="0.3">
      <c r="A4524" s="597" t="s">
        <v>2355</v>
      </c>
      <c r="B4524" s="597" t="s">
        <v>2451</v>
      </c>
      <c r="C4524" s="597" t="s">
        <v>2354</v>
      </c>
      <c r="D4524" s="597" t="s">
        <v>2354</v>
      </c>
      <c r="E4524" s="597" t="s">
        <v>2354</v>
      </c>
      <c r="F4524" s="597" t="s">
        <v>1645</v>
      </c>
      <c r="G4524" s="597" t="s">
        <v>2361</v>
      </c>
      <c r="H4524" s="598" t="str">
        <f t="shared" si="144"/>
        <v>PESQUISA EM TIC;AFILIADA;;;;EQUIPAMENTO E MATERIAL PERMANENTE;EQUIPAMENTO</v>
      </c>
      <c r="I4524" s="599" t="s">
        <v>1575</v>
      </c>
      <c r="J4524" s="600" t="str">
        <f t="shared" si="145"/>
        <v/>
      </c>
    </row>
    <row r="4525" spans="1:10" ht="12" customHeight="1" x14ac:dyDescent="0.3">
      <c r="A4525" s="597" t="s">
        <v>2355</v>
      </c>
      <c r="B4525" s="597" t="s">
        <v>2451</v>
      </c>
      <c r="C4525" s="597" t="s">
        <v>2354</v>
      </c>
      <c r="D4525" s="597" t="s">
        <v>2354</v>
      </c>
      <c r="E4525" s="597" t="s">
        <v>2354</v>
      </c>
      <c r="F4525" s="597" t="s">
        <v>1645</v>
      </c>
      <c r="G4525" s="597" t="s">
        <v>1248</v>
      </c>
      <c r="H4525" s="598" t="str">
        <f t="shared" si="144"/>
        <v>PESQUISA EM TIC;AFILIADA;;;;EQUIPAMENTO E MATERIAL PERMANENTE;MATERIAL PERMANENTE</v>
      </c>
      <c r="I4525" s="599" t="s">
        <v>1575</v>
      </c>
      <c r="J4525" s="600" t="str">
        <f t="shared" si="145"/>
        <v/>
      </c>
    </row>
    <row r="4526" spans="1:10" ht="12" customHeight="1" x14ac:dyDescent="0.3">
      <c r="A4526" s="597" t="s">
        <v>2355</v>
      </c>
      <c r="B4526" s="597" t="s">
        <v>2451</v>
      </c>
      <c r="C4526" s="597" t="s">
        <v>2354</v>
      </c>
      <c r="D4526" s="597" t="s">
        <v>2354</v>
      </c>
      <c r="E4526" s="597" t="s">
        <v>2354</v>
      </c>
      <c r="F4526" s="597" t="s">
        <v>448</v>
      </c>
      <c r="G4526" s="597" t="s">
        <v>2062</v>
      </c>
      <c r="H4526" s="598" t="str">
        <f t="shared" si="144"/>
        <v>PESQUISA EM TIC;AFILIADA;;;;EQUIPE;BOLSA - ALUNO DE GRADUAÇÃO OU PÓS-GRADUAÇÃO</v>
      </c>
      <c r="I4526" s="599" t="s">
        <v>1567</v>
      </c>
      <c r="J4526" s="600" t="str">
        <f t="shared" si="145"/>
        <v>DESPESA NÃO ADMITIDA COM RECURSOS DA CLÁUSULA DE P,D&amp;I, CONSIDERANDO O EXECUTOR E A QUALIFICAÇÃO DO PROJETO OU PROGRAMA</v>
      </c>
    </row>
    <row r="4527" spans="1:10" ht="12" customHeight="1" x14ac:dyDescent="0.3">
      <c r="A4527" s="597" t="s">
        <v>2355</v>
      </c>
      <c r="B4527" s="597" t="s">
        <v>2451</v>
      </c>
      <c r="C4527" s="597" t="s">
        <v>2354</v>
      </c>
      <c r="D4527" s="597" t="s">
        <v>2354</v>
      </c>
      <c r="E4527" s="597" t="s">
        <v>2354</v>
      </c>
      <c r="F4527" s="597" t="s">
        <v>448</v>
      </c>
      <c r="G4527" s="597" t="s">
        <v>2061</v>
      </c>
      <c r="H4527" s="598" t="str">
        <f t="shared" si="144"/>
        <v>PESQUISA EM TIC;AFILIADA;;;;EQUIPE;BOLSA - DOCENTE OU PESQUISADOR DA INSTITUIÇÃO</v>
      </c>
      <c r="I4527" s="599" t="s">
        <v>1567</v>
      </c>
      <c r="J4527" s="600" t="str">
        <f t="shared" si="145"/>
        <v>DESPESA NÃO ADMITIDA COM RECURSOS DA CLÁUSULA DE P,D&amp;I, CONSIDERANDO O EXECUTOR E A QUALIFICAÇÃO DO PROJETO OU PROGRAMA</v>
      </c>
    </row>
    <row r="4528" spans="1:10" ht="12" customHeight="1" x14ac:dyDescent="0.3">
      <c r="A4528" s="597" t="s">
        <v>2355</v>
      </c>
      <c r="B4528" s="597" t="s">
        <v>2451</v>
      </c>
      <c r="C4528" s="597" t="s">
        <v>2354</v>
      </c>
      <c r="D4528" s="597" t="s">
        <v>2354</v>
      </c>
      <c r="E4528" s="597" t="s">
        <v>2354</v>
      </c>
      <c r="F4528" s="597" t="s">
        <v>448</v>
      </c>
      <c r="G4528" s="597" t="s">
        <v>2063</v>
      </c>
      <c r="H4528" s="598" t="str">
        <f t="shared" si="144"/>
        <v>PESQUISA EM TIC;AFILIADA;;;;EQUIPE;BOLSA - PESQUISADOR VISITANTE</v>
      </c>
      <c r="I4528" s="599" t="s">
        <v>1567</v>
      </c>
      <c r="J4528" s="600" t="str">
        <f t="shared" si="145"/>
        <v>DESPESA NÃO ADMITIDA COM RECURSOS DA CLÁUSULA DE P,D&amp;I, CONSIDERANDO O EXECUTOR E A QUALIFICAÇÃO DO PROJETO OU PROGRAMA</v>
      </c>
    </row>
    <row r="4529" spans="1:10" ht="12" customHeight="1" x14ac:dyDescent="0.3">
      <c r="A4529" s="597" t="s">
        <v>2355</v>
      </c>
      <c r="B4529" s="597" t="s">
        <v>2451</v>
      </c>
      <c r="C4529" s="597" t="s">
        <v>2354</v>
      </c>
      <c r="D4529" s="597" t="s">
        <v>2354</v>
      </c>
      <c r="E4529" s="597" t="s">
        <v>2354</v>
      </c>
      <c r="F4529" s="597" t="s">
        <v>448</v>
      </c>
      <c r="G4529" s="597" t="s">
        <v>1641</v>
      </c>
      <c r="H4529" s="598" t="str">
        <f t="shared" si="144"/>
        <v>PESQUISA EM TIC;AFILIADA;;;;EQUIPE;REMUNERAÇÃO DIRETA</v>
      </c>
      <c r="I4529" s="599" t="s">
        <v>1575</v>
      </c>
      <c r="J4529" s="600" t="str">
        <f t="shared" si="145"/>
        <v/>
      </c>
    </row>
    <row r="4530" spans="1:10" ht="12" customHeight="1" x14ac:dyDescent="0.3">
      <c r="A4530" s="597" t="s">
        <v>2355</v>
      </c>
      <c r="B4530" s="597" t="s">
        <v>2451</v>
      </c>
      <c r="C4530" s="597" t="s">
        <v>2354</v>
      </c>
      <c r="D4530" s="597" t="s">
        <v>2354</v>
      </c>
      <c r="E4530" s="597" t="s">
        <v>2354</v>
      </c>
      <c r="F4530" s="597" t="s">
        <v>1642</v>
      </c>
      <c r="G4530" s="597" t="s">
        <v>2202</v>
      </c>
      <c r="H4530" s="598" t="str">
        <f t="shared" si="144"/>
        <v>PESQUISA EM TIC;AFILIADA;;;;MATERIAL DE CONSUMO;NA</v>
      </c>
      <c r="I4530" s="599" t="s">
        <v>1575</v>
      </c>
      <c r="J4530" s="600" t="str">
        <f t="shared" si="145"/>
        <v/>
      </c>
    </row>
    <row r="4531" spans="1:10" ht="12" customHeight="1" x14ac:dyDescent="0.3">
      <c r="A4531" s="597" t="s">
        <v>2355</v>
      </c>
      <c r="B4531" s="597" t="s">
        <v>2451</v>
      </c>
      <c r="C4531" s="597" t="s">
        <v>2354</v>
      </c>
      <c r="D4531" s="597" t="s">
        <v>2354</v>
      </c>
      <c r="E4531" s="597" t="s">
        <v>2354</v>
      </c>
      <c r="F4531" s="597" t="s">
        <v>1644</v>
      </c>
      <c r="G4531" s="597" t="s">
        <v>2066</v>
      </c>
      <c r="H4531" s="598" t="str">
        <f t="shared" si="144"/>
        <v>PESQUISA EM TIC;AFILIADA;;;;OBRAS E INSTALACOES;AMPLIAÇÃO DE ÁREA DE EDIFICAÇÃO</v>
      </c>
      <c r="I4531" s="599" t="s">
        <v>1567</v>
      </c>
      <c r="J4531" s="600" t="str">
        <f t="shared" si="145"/>
        <v>DESPESA NÃO ADMITIDA COM RECURSOS DA CLÁUSULA DE P,D&amp;I, CONSIDERANDO O EXECUTOR E A QUALIFICAÇÃO DO PROJETO OU PROGRAMA</v>
      </c>
    </row>
    <row r="4532" spans="1:10" ht="12" customHeight="1" x14ac:dyDescent="0.3">
      <c r="A4532" s="597" t="s">
        <v>2355</v>
      </c>
      <c r="B4532" s="597" t="s">
        <v>2451</v>
      </c>
      <c r="C4532" s="597" t="s">
        <v>2354</v>
      </c>
      <c r="D4532" s="597" t="s">
        <v>2354</v>
      </c>
      <c r="E4532" s="597" t="s">
        <v>2354</v>
      </c>
      <c r="F4532" s="597" t="s">
        <v>1644</v>
      </c>
      <c r="G4532" s="597" t="s">
        <v>258</v>
      </c>
      <c r="H4532" s="598" t="str">
        <f t="shared" si="144"/>
        <v>PESQUISA EM TIC;AFILIADA;;;;OBRAS E INSTALACOES;CONSTRUÇÃO DE NOVA EDIFICAÇÃO</v>
      </c>
      <c r="I4532" s="599" t="s">
        <v>1567</v>
      </c>
      <c r="J4532" s="600" t="str">
        <f t="shared" si="145"/>
        <v>DESPESA NÃO ADMITIDA COM RECURSOS DA CLÁUSULA DE P,D&amp;I, CONSIDERANDO O EXECUTOR E A QUALIFICAÇÃO DO PROJETO OU PROGRAMA</v>
      </c>
    </row>
    <row r="4533" spans="1:10" ht="12" customHeight="1" x14ac:dyDescent="0.3">
      <c r="A4533" s="597" t="s">
        <v>2355</v>
      </c>
      <c r="B4533" s="597" t="s">
        <v>2451</v>
      </c>
      <c r="C4533" s="597" t="s">
        <v>2354</v>
      </c>
      <c r="D4533" s="597" t="s">
        <v>2354</v>
      </c>
      <c r="E4533" s="597" t="s">
        <v>2354</v>
      </c>
      <c r="F4533" s="597" t="s">
        <v>1644</v>
      </c>
      <c r="G4533" s="597" t="s">
        <v>2067</v>
      </c>
      <c r="H4533" s="598" t="str">
        <f t="shared" si="144"/>
        <v>PESQUISA EM TIC;AFILIADA;;;;OBRAS E INSTALACOES;PROJETO EXECUTIVO E ESTUDOS TÉCNICOS</v>
      </c>
      <c r="I4533" s="599" t="s">
        <v>1567</v>
      </c>
      <c r="J4533" s="600" t="str">
        <f t="shared" si="145"/>
        <v>DESPESA NÃO ADMITIDA COM RECURSOS DA CLÁUSULA DE P,D&amp;I, CONSIDERANDO O EXECUTOR E A QUALIFICAÇÃO DO PROJETO OU PROGRAMA</v>
      </c>
    </row>
    <row r="4534" spans="1:10" ht="12" customHeight="1" x14ac:dyDescent="0.3">
      <c r="A4534" s="597" t="s">
        <v>2355</v>
      </c>
      <c r="B4534" s="597" t="s">
        <v>2451</v>
      </c>
      <c r="C4534" s="597" t="s">
        <v>2354</v>
      </c>
      <c r="D4534" s="597" t="s">
        <v>2354</v>
      </c>
      <c r="E4534" s="597" t="s">
        <v>2354</v>
      </c>
      <c r="F4534" s="597" t="s">
        <v>1644</v>
      </c>
      <c r="G4534" s="597" t="s">
        <v>219</v>
      </c>
      <c r="H4534" s="598" t="str">
        <f t="shared" si="144"/>
        <v>PESQUISA EM TIC;AFILIADA;;;;OBRAS E INSTALACOES;REFORMA DE EDIFICAÇÃO</v>
      </c>
      <c r="I4534" s="599" t="s">
        <v>1567</v>
      </c>
      <c r="J4534" s="600" t="str">
        <f t="shared" si="145"/>
        <v>DESPESA NÃO ADMITIDA COM RECURSOS DA CLÁUSULA DE P,D&amp;I, CONSIDERANDO O EXECUTOR E A QUALIFICAÇÃO DO PROJETO OU PROGRAMA</v>
      </c>
    </row>
    <row r="4535" spans="1:10" ht="12" customHeight="1" x14ac:dyDescent="0.3">
      <c r="A4535" s="597" t="s">
        <v>2355</v>
      </c>
      <c r="B4535" s="597" t="s">
        <v>2451</v>
      </c>
      <c r="C4535" s="597" t="s">
        <v>2354</v>
      </c>
      <c r="D4535" s="597" t="s">
        <v>2354</v>
      </c>
      <c r="E4535" s="597" t="s">
        <v>2354</v>
      </c>
      <c r="F4535" s="597" t="s">
        <v>1644</v>
      </c>
      <c r="G4535" s="597" t="s">
        <v>2065</v>
      </c>
      <c r="H4535" s="598" t="str">
        <f t="shared" si="144"/>
        <v>PESQUISA EM TIC;AFILIADA;;;;OBRAS E INSTALACOES;SERVIÇO TÉCNICO DE APOIO - INFRAESTRUTURA</v>
      </c>
      <c r="I4535" s="599" t="s">
        <v>1575</v>
      </c>
      <c r="J4535" s="600" t="str">
        <f t="shared" si="145"/>
        <v/>
      </c>
    </row>
    <row r="4536" spans="1:10" ht="12" customHeight="1" x14ac:dyDescent="0.3">
      <c r="A4536" s="597" t="s">
        <v>2355</v>
      </c>
      <c r="B4536" s="597" t="s">
        <v>2451</v>
      </c>
      <c r="C4536" s="597" t="s">
        <v>2354</v>
      </c>
      <c r="D4536" s="597" t="s">
        <v>2354</v>
      </c>
      <c r="E4536" s="597" t="s">
        <v>2354</v>
      </c>
      <c r="F4536" s="597" t="s">
        <v>10</v>
      </c>
      <c r="G4536" s="597" t="s">
        <v>1649</v>
      </c>
      <c r="H4536" s="598" t="str">
        <f t="shared" si="144"/>
        <v>PESQUISA EM TIC;AFILIADA;;;;OUTRAS DESPESAS;DESPESA DE IMPORTACAO</v>
      </c>
      <c r="I4536" s="599" t="s">
        <v>1575</v>
      </c>
      <c r="J4536" s="600" t="str">
        <f t="shared" si="145"/>
        <v/>
      </c>
    </row>
    <row r="4537" spans="1:10" ht="12" customHeight="1" x14ac:dyDescent="0.3">
      <c r="A4537" s="597" t="s">
        <v>2355</v>
      </c>
      <c r="B4537" s="597" t="s">
        <v>2451</v>
      </c>
      <c r="C4537" s="597" t="s">
        <v>2354</v>
      </c>
      <c r="D4537" s="597" t="s">
        <v>2354</v>
      </c>
      <c r="E4537" s="597" t="s">
        <v>2354</v>
      </c>
      <c r="F4537" s="597" t="s">
        <v>10</v>
      </c>
      <c r="G4537" s="597" t="s">
        <v>1650</v>
      </c>
      <c r="H4537" s="598" t="str">
        <f t="shared" si="144"/>
        <v>PESQUISA EM TIC;AFILIADA;;;;OUTRAS DESPESAS;DESPESA OPERACIONAL E ADMINISTRATIVA</v>
      </c>
      <c r="I4537" s="599" t="s">
        <v>1567</v>
      </c>
      <c r="J4537" s="600" t="str">
        <f t="shared" si="145"/>
        <v>DESPESA NÃO ADMITIDA COM RECURSOS DA CLÁUSULA DE P,D&amp;I, CONSIDERANDO O EXECUTOR E A QUALIFICAÇÃO DO PROJETO OU PROGRAMA</v>
      </c>
    </row>
    <row r="4538" spans="1:10" ht="12" customHeight="1" x14ac:dyDescent="0.3">
      <c r="A4538" s="597" t="s">
        <v>2355</v>
      </c>
      <c r="B4538" s="597" t="s">
        <v>2451</v>
      </c>
      <c r="C4538" s="597" t="s">
        <v>2354</v>
      </c>
      <c r="D4538" s="597" t="s">
        <v>2354</v>
      </c>
      <c r="E4538" s="597" t="s">
        <v>2354</v>
      </c>
      <c r="F4538" s="597" t="s">
        <v>10</v>
      </c>
      <c r="G4538" s="597" t="s">
        <v>277</v>
      </c>
      <c r="H4538" s="598" t="str">
        <f t="shared" si="144"/>
        <v>PESQUISA EM TIC;AFILIADA;;;;OUTRAS DESPESAS;RESSARCIMENTO DE CUSTOS INDIRETOS</v>
      </c>
      <c r="I4538" s="599" t="s">
        <v>1567</v>
      </c>
      <c r="J4538" s="600" t="str">
        <f t="shared" si="145"/>
        <v>DESPESA NÃO ADMITIDA COM RECURSOS DA CLÁUSULA DE P,D&amp;I, CONSIDERANDO O EXECUTOR E A QUALIFICAÇÃO DO PROJETO OU PROGRAMA</v>
      </c>
    </row>
    <row r="4539" spans="1:10" ht="12" customHeight="1" x14ac:dyDescent="0.3">
      <c r="A4539" s="597" t="s">
        <v>2355</v>
      </c>
      <c r="B4539" s="597" t="s">
        <v>2451</v>
      </c>
      <c r="C4539" s="597" t="s">
        <v>2354</v>
      </c>
      <c r="D4539" s="597" t="s">
        <v>2354</v>
      </c>
      <c r="E4539" s="597" t="s">
        <v>2354</v>
      </c>
      <c r="F4539" s="597" t="s">
        <v>317</v>
      </c>
      <c r="G4539" s="597" t="s">
        <v>2060</v>
      </c>
      <c r="H4539" s="598" t="str">
        <f t="shared" si="144"/>
        <v>PESQUISA EM TIC;AFILIADA;;;;OUTROS BENS E DIREITOS;DADO GEOLÓGICO, GEOQUÍMICO OU GEOFÍSICO PÚBLICO</v>
      </c>
      <c r="I4539" s="599" t="s">
        <v>1567</v>
      </c>
      <c r="J4539" s="600" t="str">
        <f t="shared" si="145"/>
        <v>DESPESA NÃO ADMITIDA COM RECURSOS DA CLÁUSULA DE P,D&amp;I, CONSIDERANDO O EXECUTOR E A QUALIFICAÇÃO DO PROJETO OU PROGRAMA</v>
      </c>
    </row>
    <row r="4540" spans="1:10" ht="12" customHeight="1" x14ac:dyDescent="0.3">
      <c r="A4540" s="597" t="s">
        <v>2355</v>
      </c>
      <c r="B4540" s="597" t="s">
        <v>2451</v>
      </c>
      <c r="C4540" s="597" t="s">
        <v>2354</v>
      </c>
      <c r="D4540" s="597" t="s">
        <v>2354</v>
      </c>
      <c r="E4540" s="597" t="s">
        <v>2354</v>
      </c>
      <c r="F4540" s="597" t="s">
        <v>317</v>
      </c>
      <c r="G4540" s="597" t="s">
        <v>220</v>
      </c>
      <c r="H4540" s="598" t="str">
        <f t="shared" si="144"/>
        <v>PESQUISA EM TIC;AFILIADA;;;;OUTROS BENS E DIREITOS;DADO NÃO REGULADO PELA ANP</v>
      </c>
      <c r="I4540" s="599" t="s">
        <v>1567</v>
      </c>
      <c r="J4540" s="600" t="str">
        <f t="shared" si="145"/>
        <v>DESPESA NÃO ADMITIDA COM RECURSOS DA CLÁUSULA DE P,D&amp;I, CONSIDERANDO O EXECUTOR E A QUALIFICAÇÃO DO PROJETO OU PROGRAMA</v>
      </c>
    </row>
    <row r="4541" spans="1:10" ht="12" customHeight="1" x14ac:dyDescent="0.3">
      <c r="A4541" s="597" t="s">
        <v>2355</v>
      </c>
      <c r="B4541" s="597" t="s">
        <v>2451</v>
      </c>
      <c r="C4541" s="597" t="s">
        <v>2354</v>
      </c>
      <c r="D4541" s="597" t="s">
        <v>2354</v>
      </c>
      <c r="E4541" s="597" t="s">
        <v>2354</v>
      </c>
      <c r="F4541" s="597" t="s">
        <v>317</v>
      </c>
      <c r="G4541" s="597" t="s">
        <v>215</v>
      </c>
      <c r="H4541" s="598" t="str">
        <f t="shared" si="144"/>
        <v>PESQUISA EM TIC;AFILIADA;;;;OUTROS BENS E DIREITOS;MATERIAL BIBLIOGRÁFICO</v>
      </c>
      <c r="I4541" s="599" t="s">
        <v>1567</v>
      </c>
      <c r="J4541" s="600" t="str">
        <f t="shared" si="145"/>
        <v>DESPESA NÃO ADMITIDA COM RECURSOS DA CLÁUSULA DE P,D&amp;I, CONSIDERANDO O EXECUTOR E A QUALIFICAÇÃO DO PROJETO OU PROGRAMA</v>
      </c>
    </row>
    <row r="4542" spans="1:10" ht="12" customHeight="1" x14ac:dyDescent="0.3">
      <c r="A4542" s="597" t="s">
        <v>2355</v>
      </c>
      <c r="B4542" s="597" t="s">
        <v>2451</v>
      </c>
      <c r="C4542" s="597" t="s">
        <v>2354</v>
      </c>
      <c r="D4542" s="597" t="s">
        <v>2354</v>
      </c>
      <c r="E4542" s="597" t="s">
        <v>2354</v>
      </c>
      <c r="F4542" s="597" t="s">
        <v>317</v>
      </c>
      <c r="G4542" s="597" t="s">
        <v>2068</v>
      </c>
      <c r="H4542" s="598" t="str">
        <f t="shared" si="144"/>
        <v>PESQUISA EM TIC;AFILIADA;;;;OUTROS BENS E DIREITOS;OUTRO (ESPECIFIQUE)</v>
      </c>
      <c r="I4542" s="599" t="s">
        <v>1567</v>
      </c>
      <c r="J4542" s="600" t="str">
        <f t="shared" si="145"/>
        <v>DESPESA NÃO ADMITIDA COM RECURSOS DA CLÁUSULA DE P,D&amp;I, CONSIDERANDO O EXECUTOR E A QUALIFICAÇÃO DO PROJETO OU PROGRAMA</v>
      </c>
    </row>
    <row r="4543" spans="1:10" ht="12" customHeight="1" x14ac:dyDescent="0.3">
      <c r="A4543" s="597" t="s">
        <v>2355</v>
      </c>
      <c r="B4543" s="597" t="s">
        <v>2451</v>
      </c>
      <c r="C4543" s="597" t="s">
        <v>2354</v>
      </c>
      <c r="D4543" s="597" t="s">
        <v>2354</v>
      </c>
      <c r="E4543" s="597" t="s">
        <v>2354</v>
      </c>
      <c r="F4543" s="597" t="s">
        <v>317</v>
      </c>
      <c r="G4543" s="597" t="s">
        <v>321</v>
      </c>
      <c r="H4543" s="598" t="str">
        <f t="shared" si="144"/>
        <v>PESQUISA EM TIC;AFILIADA;;;;OUTROS BENS E DIREITOS;SOFTWARE</v>
      </c>
      <c r="I4543" s="599" t="s">
        <v>1567</v>
      </c>
      <c r="J4543" s="600" t="str">
        <f t="shared" si="145"/>
        <v>DESPESA NÃO ADMITIDA COM RECURSOS DA CLÁUSULA DE P,D&amp;I, CONSIDERANDO O EXECUTOR E A QUALIFICAÇÃO DO PROJETO OU PROGRAMA</v>
      </c>
    </row>
    <row r="4544" spans="1:10" ht="12" customHeight="1" x14ac:dyDescent="0.3">
      <c r="A4544" s="597" t="s">
        <v>2355</v>
      </c>
      <c r="B4544" s="597" t="s">
        <v>2451</v>
      </c>
      <c r="C4544" s="597" t="s">
        <v>2354</v>
      </c>
      <c r="D4544" s="597" t="s">
        <v>2354</v>
      </c>
      <c r="E4544" s="597" t="s">
        <v>2354</v>
      </c>
      <c r="F4544" s="597" t="s">
        <v>409</v>
      </c>
      <c r="G4544" s="597" t="s">
        <v>2202</v>
      </c>
      <c r="H4544" s="598" t="str">
        <f t="shared" si="144"/>
        <v>PESQUISA EM TIC;AFILIADA;;;;PASSAGENS;NA</v>
      </c>
      <c r="I4544" s="599" t="s">
        <v>1575</v>
      </c>
      <c r="J4544" s="600" t="str">
        <f t="shared" si="145"/>
        <v/>
      </c>
    </row>
    <row r="4545" spans="1:10" ht="12" customHeight="1" x14ac:dyDescent="0.3">
      <c r="A4545" s="597" t="s">
        <v>2355</v>
      </c>
      <c r="B4545" s="597" t="s">
        <v>2451</v>
      </c>
      <c r="C4545" s="597" t="s">
        <v>2354</v>
      </c>
      <c r="D4545" s="597" t="s">
        <v>2354</v>
      </c>
      <c r="E4545" s="597" t="s">
        <v>2354</v>
      </c>
      <c r="F4545" s="597" t="s">
        <v>1705</v>
      </c>
      <c r="G4545" s="597" t="s">
        <v>2058</v>
      </c>
      <c r="H4545" s="598" t="str">
        <f t="shared" si="144"/>
        <v>PESQUISA EM TIC;AFILIADA;;;;PROTOTIPO;MATERIAL OU COMPONENTE - PROTÓTIPO OU UNIDADE PILOTO</v>
      </c>
      <c r="I4545" s="599" t="s">
        <v>1575</v>
      </c>
      <c r="J4545" s="600" t="str">
        <f t="shared" si="145"/>
        <v/>
      </c>
    </row>
    <row r="4546" spans="1:10" ht="12" customHeight="1" x14ac:dyDescent="0.3">
      <c r="A4546" s="597" t="s">
        <v>2355</v>
      </c>
      <c r="B4546" s="597" t="s">
        <v>2451</v>
      </c>
      <c r="C4546" s="597" t="s">
        <v>2354</v>
      </c>
      <c r="D4546" s="597" t="s">
        <v>2354</v>
      </c>
      <c r="E4546" s="597" t="s">
        <v>2354</v>
      </c>
      <c r="F4546" s="597" t="s">
        <v>1705</v>
      </c>
      <c r="G4546" s="597" t="s">
        <v>2059</v>
      </c>
      <c r="H4546" s="598" t="str">
        <f t="shared" si="144"/>
        <v>PESQUISA EM TIC;AFILIADA;;;;PROTOTIPO;SERVIÇO DE TERCEIRO - PROTÓTIPO OU UNIDADE PILOTO</v>
      </c>
      <c r="I4546" s="599" t="s">
        <v>1575</v>
      </c>
      <c r="J4546" s="600" t="str">
        <f t="shared" si="145"/>
        <v/>
      </c>
    </row>
    <row r="4547" spans="1:10" ht="12" customHeight="1" x14ac:dyDescent="0.3">
      <c r="A4547" s="597" t="s">
        <v>2355</v>
      </c>
      <c r="B4547" s="597" t="s">
        <v>2451</v>
      </c>
      <c r="C4547" s="597" t="s">
        <v>2354</v>
      </c>
      <c r="D4547" s="597" t="s">
        <v>2354</v>
      </c>
      <c r="E4547" s="597" t="s">
        <v>2354</v>
      </c>
      <c r="F4547" s="597" t="s">
        <v>303</v>
      </c>
      <c r="G4547" s="597" t="s">
        <v>1647</v>
      </c>
      <c r="H4547" s="598" t="str">
        <f t="shared" si="144"/>
        <v>PESQUISA EM TIC;AFILIADA;;;;RECURSOS HUMANOS;BOLSA</v>
      </c>
      <c r="I4547" s="599" t="s">
        <v>1567</v>
      </c>
      <c r="J4547" s="600" t="str">
        <f t="shared" si="145"/>
        <v>DESPESA NÃO ADMITIDA COM RECURSOS DA CLÁUSULA DE P,D&amp;I, CONSIDERANDO O EXECUTOR E A QUALIFICAÇÃO DO PROJETO OU PROGRAMA</v>
      </c>
    </row>
    <row r="4548" spans="1:10" ht="12" customHeight="1" x14ac:dyDescent="0.3">
      <c r="A4548" s="597" t="s">
        <v>2355</v>
      </c>
      <c r="B4548" s="597" t="s">
        <v>2451</v>
      </c>
      <c r="C4548" s="597" t="s">
        <v>2354</v>
      </c>
      <c r="D4548" s="597" t="s">
        <v>2354</v>
      </c>
      <c r="E4548" s="597" t="s">
        <v>2354</v>
      </c>
      <c r="F4548" s="597" t="s">
        <v>303</v>
      </c>
      <c r="G4548" s="597" t="s">
        <v>270</v>
      </c>
      <c r="H4548" s="598" t="str">
        <f t="shared" si="144"/>
        <v>PESQUISA EM TIC;AFILIADA;;;;RECURSOS HUMANOS;TAXA DE BANCADA</v>
      </c>
      <c r="I4548" s="599" t="s">
        <v>1567</v>
      </c>
      <c r="J4548" s="600" t="str">
        <f t="shared" si="145"/>
        <v>DESPESA NÃO ADMITIDA COM RECURSOS DA CLÁUSULA DE P,D&amp;I, CONSIDERANDO O EXECUTOR E A QUALIFICAÇÃO DO PROJETO OU PROGRAMA</v>
      </c>
    </row>
    <row r="4549" spans="1:10" ht="12" customHeight="1" x14ac:dyDescent="0.3">
      <c r="A4549" s="597" t="s">
        <v>2355</v>
      </c>
      <c r="B4549" s="597" t="s">
        <v>2451</v>
      </c>
      <c r="C4549" s="597" t="s">
        <v>2354</v>
      </c>
      <c r="D4549" s="597" t="s">
        <v>2354</v>
      </c>
      <c r="E4549" s="597" t="s">
        <v>2354</v>
      </c>
      <c r="F4549" s="597" t="s">
        <v>2357</v>
      </c>
      <c r="G4549" s="597" t="s">
        <v>232</v>
      </c>
      <c r="H4549" s="598" t="str">
        <f t="shared" si="144"/>
        <v>PESQUISA EM TIC;AFILIADA;;;;SERVICOS;OUTRO SERVIÇO DE APOIO</v>
      </c>
      <c r="I4549" s="599" t="s">
        <v>1567</v>
      </c>
      <c r="J4549" s="600" t="str">
        <f t="shared" si="145"/>
        <v>DESPESA NÃO ADMITIDA COM RECURSOS DA CLÁUSULA DE P,D&amp;I, CONSIDERANDO O EXECUTOR E A QUALIFICAÇÃO DO PROJETO OU PROGRAMA</v>
      </c>
    </row>
    <row r="4550" spans="1:10" ht="12" customHeight="1" x14ac:dyDescent="0.3">
      <c r="A4550" s="597" t="s">
        <v>2355</v>
      </c>
      <c r="B4550" s="597" t="s">
        <v>2451</v>
      </c>
      <c r="C4550" s="597" t="s">
        <v>2354</v>
      </c>
      <c r="D4550" s="597" t="s">
        <v>2354</v>
      </c>
      <c r="E4550" s="597" t="s">
        <v>2354</v>
      </c>
      <c r="F4550" s="597" t="s">
        <v>2357</v>
      </c>
      <c r="G4550" s="597" t="s">
        <v>221</v>
      </c>
      <c r="H4550" s="598" t="str">
        <f t="shared" si="144"/>
        <v>PESQUISA EM TIC;AFILIADA;;;;SERVICOS;PERFURAÇÃO DE POÇO ESTRATIGRÁFICO</v>
      </c>
      <c r="I4550" s="599" t="s">
        <v>1567</v>
      </c>
      <c r="J4550" s="600" t="str">
        <f t="shared" si="145"/>
        <v>DESPESA NÃO ADMITIDA COM RECURSOS DA CLÁUSULA DE P,D&amp;I, CONSIDERANDO O EXECUTOR E A QUALIFICAÇÃO DO PROJETO OU PROGRAMA</v>
      </c>
    </row>
    <row r="4551" spans="1:10" ht="12" customHeight="1" x14ac:dyDescent="0.3">
      <c r="A4551" s="597" t="s">
        <v>2355</v>
      </c>
      <c r="B4551" s="597" t="s">
        <v>2451</v>
      </c>
      <c r="C4551" s="597" t="s">
        <v>2354</v>
      </c>
      <c r="D4551" s="597" t="s">
        <v>2354</v>
      </c>
      <c r="E4551" s="597" t="s">
        <v>2354</v>
      </c>
      <c r="F4551" s="597" t="s">
        <v>2357</v>
      </c>
      <c r="G4551" s="597" t="s">
        <v>2055</v>
      </c>
      <c r="H4551" s="598" t="str">
        <f t="shared" si="144"/>
        <v>PESQUISA EM TIC;AFILIADA;;;;SERVICOS;SERVIÇO DE APOIO PARA AQUISIÇÃO DE DADOS</v>
      </c>
      <c r="I4551" s="599" t="s">
        <v>1567</v>
      </c>
      <c r="J4551" s="600" t="str">
        <f t="shared" si="145"/>
        <v>DESPESA NÃO ADMITIDA COM RECURSOS DA CLÁUSULA DE P,D&amp;I, CONSIDERANDO O EXECUTOR E A QUALIFICAÇÃO DO PROJETO OU PROGRAMA</v>
      </c>
    </row>
    <row r="4552" spans="1:10" ht="12" customHeight="1" x14ac:dyDescent="0.3">
      <c r="A4552" s="597" t="s">
        <v>2355</v>
      </c>
      <c r="B4552" s="597" t="s">
        <v>2451</v>
      </c>
      <c r="C4552" s="597" t="s">
        <v>2354</v>
      </c>
      <c r="D4552" s="597" t="s">
        <v>2354</v>
      </c>
      <c r="E4552" s="597" t="s">
        <v>2354</v>
      </c>
      <c r="F4552" s="597" t="s">
        <v>2357</v>
      </c>
      <c r="G4552" s="597" t="s">
        <v>230</v>
      </c>
      <c r="H4552" s="598" t="str">
        <f t="shared" si="144"/>
        <v>PESQUISA EM TIC;AFILIADA;;;;SERVICOS;SERVIÇO DE EDITORAÇÃO E IMPRESSÃO</v>
      </c>
      <c r="I4552" s="599" t="s">
        <v>1567</v>
      </c>
      <c r="J4552" s="600" t="str">
        <f t="shared" si="145"/>
        <v>DESPESA NÃO ADMITIDA COM RECURSOS DA CLÁUSULA DE P,D&amp;I, CONSIDERANDO O EXECUTOR E A QUALIFICAÇÃO DO PROJETO OU PROGRAMA</v>
      </c>
    </row>
    <row r="4553" spans="1:10" ht="12" customHeight="1" x14ac:dyDescent="0.3">
      <c r="A4553" s="597" t="s">
        <v>2355</v>
      </c>
      <c r="B4553" s="597" t="s">
        <v>2451</v>
      </c>
      <c r="C4553" s="597" t="s">
        <v>2354</v>
      </c>
      <c r="D4553" s="597" t="s">
        <v>2354</v>
      </c>
      <c r="E4553" s="597" t="s">
        <v>2354</v>
      </c>
      <c r="F4553" s="597" t="s">
        <v>2357</v>
      </c>
      <c r="G4553" s="597" t="s">
        <v>231</v>
      </c>
      <c r="H4553" s="598" t="str">
        <f t="shared" si="144"/>
        <v>PESQUISA EM TIC;AFILIADA;;;;SERVICOS;SERVIÇO DE LOCOMOÇÃO E TRANSPORTE</v>
      </c>
      <c r="I4553" s="599" t="s">
        <v>1567</v>
      </c>
      <c r="J4553" s="600" t="str">
        <f t="shared" si="145"/>
        <v>DESPESA NÃO ADMITIDA COM RECURSOS DA CLÁUSULA DE P,D&amp;I, CONSIDERANDO O EXECUTOR E A QUALIFICAÇÃO DO PROJETO OU PROGRAMA</v>
      </c>
    </row>
    <row r="4554" spans="1:10" ht="12" customHeight="1" x14ac:dyDescent="0.3">
      <c r="A4554" s="597" t="s">
        <v>2355</v>
      </c>
      <c r="B4554" s="597" t="s">
        <v>2451</v>
      </c>
      <c r="C4554" s="597" t="s">
        <v>2354</v>
      </c>
      <c r="D4554" s="597" t="s">
        <v>2354</v>
      </c>
      <c r="E4554" s="597" t="s">
        <v>2354</v>
      </c>
      <c r="F4554" s="597" t="s">
        <v>2357</v>
      </c>
      <c r="G4554" s="597" t="s">
        <v>2358</v>
      </c>
      <c r="H4554" s="598" t="str">
        <f t="shared" si="144"/>
        <v>PESQUISA EM TIC;AFILIADA;;;;SERVICOS;SERVIÇO DE MANUTENÇÃO</v>
      </c>
      <c r="I4554" s="599" t="s">
        <v>1575</v>
      </c>
      <c r="J4554" s="600" t="str">
        <f t="shared" si="145"/>
        <v/>
      </c>
    </row>
    <row r="4555" spans="1:10" ht="12" customHeight="1" x14ac:dyDescent="0.3">
      <c r="A4555" s="597" t="s">
        <v>2355</v>
      </c>
      <c r="B4555" s="597" t="s">
        <v>2451</v>
      </c>
      <c r="C4555" s="597" t="s">
        <v>2354</v>
      </c>
      <c r="D4555" s="597" t="s">
        <v>2354</v>
      </c>
      <c r="E4555" s="597" t="s">
        <v>2354</v>
      </c>
      <c r="F4555" s="597" t="s">
        <v>2357</v>
      </c>
      <c r="G4555" s="597" t="s">
        <v>2399</v>
      </c>
      <c r="H4555" s="598" t="str">
        <f t="shared" si="144"/>
        <v>PESQUISA EM TIC;AFILIADA;;;;SERVICOS;SERVIÇO TÉCNICO ESPECIALIZADO</v>
      </c>
      <c r="I4555" s="599" t="s">
        <v>1575</v>
      </c>
      <c r="J4555" s="600" t="str">
        <f t="shared" si="145"/>
        <v/>
      </c>
    </row>
    <row r="4556" spans="1:10" ht="12" customHeight="1" x14ac:dyDescent="0.3">
      <c r="A4556" s="597" t="s">
        <v>2355</v>
      </c>
      <c r="B4556" s="597" t="s">
        <v>2451</v>
      </c>
      <c r="C4556" s="597" t="s">
        <v>2354</v>
      </c>
      <c r="D4556" s="597" t="s">
        <v>2354</v>
      </c>
      <c r="E4556" s="597" t="s">
        <v>2354</v>
      </c>
      <c r="F4556" s="597" t="s">
        <v>2357</v>
      </c>
      <c r="G4556" s="597" t="s">
        <v>2359</v>
      </c>
      <c r="H4556" s="598" t="str">
        <f t="shared" si="144"/>
        <v>PESQUISA EM TIC;AFILIADA;;;;SERVICOS;SERVIÇOS COMPUTACIONAIS</v>
      </c>
      <c r="I4556" s="599" t="s">
        <v>1575</v>
      </c>
      <c r="J4556" s="600" t="str">
        <f t="shared" si="145"/>
        <v/>
      </c>
    </row>
    <row r="4557" spans="1:10" ht="12" customHeight="1" x14ac:dyDescent="0.3">
      <c r="A4557" s="597" t="s">
        <v>2355</v>
      </c>
      <c r="B4557" s="597" t="s">
        <v>2451</v>
      </c>
      <c r="C4557" s="597" t="s">
        <v>2354</v>
      </c>
      <c r="D4557" s="597" t="s">
        <v>2354</v>
      </c>
      <c r="E4557" s="597" t="s">
        <v>2354</v>
      </c>
      <c r="F4557" s="597" t="s">
        <v>2357</v>
      </c>
      <c r="G4557" s="597" t="s">
        <v>229</v>
      </c>
      <c r="H4557" s="598" t="str">
        <f t="shared" si="144"/>
        <v>PESQUISA EM TIC;AFILIADA;;;;SERVICOS;TAXA DE INSCRIÇÃO EM CONGRESSO OU EVENTO</v>
      </c>
      <c r="I4557" s="599" t="s">
        <v>1567</v>
      </c>
      <c r="J4557" s="600" t="str">
        <f t="shared" si="145"/>
        <v>DESPESA NÃO ADMITIDA COM RECURSOS DA CLÁUSULA DE P,D&amp;I, CONSIDERANDO O EXECUTOR E A QUALIFICAÇÃO DO PROJETO OU PROGRAMA</v>
      </c>
    </row>
    <row r="4558" spans="1:10" ht="12" customHeight="1" x14ac:dyDescent="0.3">
      <c r="A4558" s="597" t="s">
        <v>2355</v>
      </c>
      <c r="B4558" s="597" t="s">
        <v>2451</v>
      </c>
      <c r="C4558" s="597" t="s">
        <v>2354</v>
      </c>
      <c r="D4558" s="597" t="s">
        <v>2354</v>
      </c>
      <c r="E4558" s="597" t="s">
        <v>2354</v>
      </c>
      <c r="F4558" s="597" t="s">
        <v>2360</v>
      </c>
      <c r="G4558" s="597" t="s">
        <v>2064</v>
      </c>
      <c r="H4558" s="598" t="str">
        <f t="shared" si="144"/>
        <v>PESQUISA EM TIC;AFILIADA;;;;SERVICOS - TIB;SERVIÇO DE TIB</v>
      </c>
      <c r="I4558" s="599" t="s">
        <v>1567</v>
      </c>
      <c r="J4558" s="600" t="str">
        <f t="shared" si="145"/>
        <v>DESPESA NÃO ADMITIDA COM RECURSOS DA CLÁUSULA DE P,D&amp;I, CONSIDERANDO O EXECUTOR E A QUALIFICAÇÃO DO PROJETO OU PROGRAMA</v>
      </c>
    </row>
    <row r="4559" spans="1:10" ht="12" customHeight="1" x14ac:dyDescent="0.3">
      <c r="A4559" s="597" t="s">
        <v>2355</v>
      </c>
      <c r="B4559" s="597" t="s">
        <v>2451</v>
      </c>
      <c r="C4559" s="597" t="s">
        <v>2354</v>
      </c>
      <c r="D4559" s="597" t="s">
        <v>2354</v>
      </c>
      <c r="E4559" s="597" t="s">
        <v>2354</v>
      </c>
      <c r="F4559" s="597" t="s">
        <v>2360</v>
      </c>
      <c r="G4559" s="597" t="s">
        <v>2057</v>
      </c>
      <c r="H4559" s="598" t="str">
        <f t="shared" si="144"/>
        <v>PESQUISA EM TIC;AFILIADA;;;;SERVICOS - TIB;SERVIÇO DE TREINAMENTO, SUPORTE E QUALIFICAÇÃO</v>
      </c>
      <c r="I4559" s="599" t="s">
        <v>1567</v>
      </c>
      <c r="J4559" s="600" t="str">
        <f t="shared" si="145"/>
        <v>DESPESA NÃO ADMITIDA COM RECURSOS DA CLÁUSULA DE P,D&amp;I, CONSIDERANDO O EXECUTOR E A QUALIFICAÇÃO DO PROJETO OU PROGRAMA</v>
      </c>
    </row>
    <row r="4560" spans="1:10" ht="12" customHeight="1" x14ac:dyDescent="0.3">
      <c r="A4560" s="597" t="s">
        <v>2355</v>
      </c>
      <c r="B4560" s="597" t="s">
        <v>2451</v>
      </c>
      <c r="C4560" s="597" t="s">
        <v>2354</v>
      </c>
      <c r="D4560" s="597" t="s">
        <v>2354</v>
      </c>
      <c r="E4560" s="597" t="s">
        <v>2354</v>
      </c>
      <c r="F4560" s="597" t="s">
        <v>2360</v>
      </c>
      <c r="G4560" s="597" t="s">
        <v>2056</v>
      </c>
      <c r="H4560" s="598" t="str">
        <f t="shared" si="144"/>
        <v>PESQUISA EM TIC;AFILIADA;;;;SERVICOS - TIB;SERVIÇO ESPECIALIZADO PARA TIB - NORMALIZAÇÃO</v>
      </c>
      <c r="I4560" s="599" t="s">
        <v>1567</v>
      </c>
      <c r="J4560" s="600" t="str">
        <f t="shared" si="145"/>
        <v>DESPESA NÃO ADMITIDA COM RECURSOS DA CLÁUSULA DE P,D&amp;I, CONSIDERANDO O EXECUTOR E A QUALIFICAÇÃO DO PROJETO OU PROGRAMA</v>
      </c>
    </row>
    <row r="4561" spans="1:10" ht="12" customHeight="1" x14ac:dyDescent="0.3">
      <c r="A4561" s="597" t="s">
        <v>2355</v>
      </c>
      <c r="B4561" s="597" t="s">
        <v>2451</v>
      </c>
      <c r="C4561" s="597" t="s">
        <v>2354</v>
      </c>
      <c r="D4561" s="597" t="s">
        <v>2354</v>
      </c>
      <c r="E4561" s="597" t="s">
        <v>2354</v>
      </c>
      <c r="F4561" s="597" t="s">
        <v>1648</v>
      </c>
      <c r="G4561" s="597" t="s">
        <v>2202</v>
      </c>
      <c r="H4561" s="598" t="str">
        <f t="shared" si="144"/>
        <v>PESQUISA EM TIC;AFILIADA;;;;TESTES OPERACIONAIS;NA</v>
      </c>
      <c r="I4561" s="599" t="s">
        <v>1575</v>
      </c>
      <c r="J4561" s="600" t="str">
        <f t="shared" si="145"/>
        <v/>
      </c>
    </row>
    <row r="4562" spans="1:10" ht="12" customHeight="1" x14ac:dyDescent="0.3">
      <c r="A4562" s="597" t="s">
        <v>2355</v>
      </c>
      <c r="B4562" s="597" t="s">
        <v>2451</v>
      </c>
      <c r="C4562" s="597" t="s">
        <v>2354</v>
      </c>
      <c r="D4562" s="597" t="s">
        <v>2354</v>
      </c>
      <c r="E4562" s="597" t="s">
        <v>2354</v>
      </c>
      <c r="F4562" s="597" t="s">
        <v>281</v>
      </c>
      <c r="G4562" s="597" t="s">
        <v>2202</v>
      </c>
      <c r="H4562" s="598" t="str">
        <f t="shared" si="144"/>
        <v>PESQUISA EM TIC;AFILIADA;;;;TRIBUTOS;NA</v>
      </c>
      <c r="I4562" s="599" t="s">
        <v>1575</v>
      </c>
      <c r="J4562" s="600" t="str">
        <f t="shared" si="145"/>
        <v/>
      </c>
    </row>
    <row r="4563" spans="1:10" ht="12" customHeight="1" x14ac:dyDescent="0.3">
      <c r="A4563" s="601" t="s">
        <v>2355</v>
      </c>
      <c r="B4563" s="597" t="s">
        <v>2451</v>
      </c>
      <c r="C4563" s="600"/>
      <c r="D4563" s="600"/>
      <c r="E4563" s="600"/>
      <c r="F4563" s="597" t="s">
        <v>2357</v>
      </c>
      <c r="G4563" s="600" t="s">
        <v>2408</v>
      </c>
      <c r="H4563" s="598" t="str">
        <f t="shared" si="144"/>
        <v>PESQUISA EM TIC;AFILIADA;;;;SERVICOS;SERVIÇO DE QUALIFICAÇÃO E CERTIFICAÇÃO</v>
      </c>
      <c r="I4563" s="599" t="s">
        <v>1567</v>
      </c>
      <c r="J4563" s="600" t="str">
        <f t="shared" si="145"/>
        <v>DESPESA NÃO ADMITIDA COM RECURSOS DA CLÁUSULA DE P,D&amp;I, CONSIDERANDO O EXECUTOR E A QUALIFICAÇÃO DO PROJETO OU PROGRAMA</v>
      </c>
    </row>
    <row r="4564" spans="1:10" ht="12" customHeight="1" x14ac:dyDescent="0.3">
      <c r="A4564" s="597" t="s">
        <v>306</v>
      </c>
      <c r="B4564" s="597" t="s">
        <v>2451</v>
      </c>
      <c r="C4564" s="597" t="s">
        <v>2354</v>
      </c>
      <c r="D4564" s="597" t="s">
        <v>2354</v>
      </c>
      <c r="E4564" s="597" t="s">
        <v>2354</v>
      </c>
      <c r="F4564" s="597" t="s">
        <v>1646</v>
      </c>
      <c r="G4564" s="597" t="s">
        <v>2050</v>
      </c>
      <c r="H4564" s="598" t="str">
        <f t="shared" si="144"/>
        <v>PROTÓTIPO OU UNIDADE PILOTO;AFILIADA;;;;CAPACITACAO DE FORNECEDORES;BENS E MATERIAIS - CABEÇA DE SÉRIE E LOTE PILOTO</v>
      </c>
      <c r="I4564" s="599" t="s">
        <v>1567</v>
      </c>
      <c r="J4564" s="600" t="str">
        <f t="shared" si="145"/>
        <v>DESPESA NÃO ADMITIDA COM RECURSOS DA CLÁUSULA DE P,D&amp;I, CONSIDERANDO O EXECUTOR E A QUALIFICAÇÃO DO PROJETO OU PROGRAMA</v>
      </c>
    </row>
    <row r="4565" spans="1:10" ht="12" customHeight="1" x14ac:dyDescent="0.3">
      <c r="A4565" s="597" t="s">
        <v>306</v>
      </c>
      <c r="B4565" s="597" t="s">
        <v>2451</v>
      </c>
      <c r="C4565" s="597" t="s">
        <v>2354</v>
      </c>
      <c r="D4565" s="597" t="s">
        <v>2354</v>
      </c>
      <c r="E4565" s="597" t="s">
        <v>2354</v>
      </c>
      <c r="F4565" s="597" t="s">
        <v>1646</v>
      </c>
      <c r="G4565" s="597" t="s">
        <v>2053</v>
      </c>
      <c r="H4565" s="598" t="str">
        <f t="shared" si="144"/>
        <v>PROTÓTIPO OU UNIDADE PILOTO;AFILIADA;;;;CAPACITACAO DE FORNECEDORES;EQUIPAMENTOS E MATERIAIS - PRIMEIRO LOTE</v>
      </c>
      <c r="I4565" s="599" t="s">
        <v>1567</v>
      </c>
      <c r="J4565" s="600" t="str">
        <f t="shared" si="145"/>
        <v>DESPESA NÃO ADMITIDA COM RECURSOS DA CLÁUSULA DE P,D&amp;I, CONSIDERANDO O EXECUTOR E A QUALIFICAÇÃO DO PROJETO OU PROGRAMA</v>
      </c>
    </row>
    <row r="4566" spans="1:10" ht="12" customHeight="1" x14ac:dyDescent="0.3">
      <c r="A4566" s="597" t="s">
        <v>306</v>
      </c>
      <c r="B4566" s="597" t="s">
        <v>2451</v>
      </c>
      <c r="C4566" s="597" t="s">
        <v>2354</v>
      </c>
      <c r="D4566" s="597" t="s">
        <v>2354</v>
      </c>
      <c r="E4566" s="597" t="s">
        <v>2354</v>
      </c>
      <c r="F4566" s="597" t="s">
        <v>1646</v>
      </c>
      <c r="G4566" s="597" t="s">
        <v>260</v>
      </c>
      <c r="H4566" s="598" t="str">
        <f t="shared" si="144"/>
        <v>PROTÓTIPO OU UNIDADE PILOTO;AFILIADA;;;;CAPACITACAO DE FORNECEDORES;EQUIPAMENTOS LABORATORIAIS</v>
      </c>
      <c r="I4566" s="599" t="s">
        <v>1567</v>
      </c>
      <c r="J4566" s="600" t="str">
        <f t="shared" si="145"/>
        <v>DESPESA NÃO ADMITIDA COM RECURSOS DA CLÁUSULA DE P,D&amp;I, CONSIDERANDO O EXECUTOR E A QUALIFICAÇÃO DO PROJETO OU PROGRAMA</v>
      </c>
    </row>
    <row r="4567" spans="1:10" ht="12" customHeight="1" x14ac:dyDescent="0.3">
      <c r="A4567" s="597" t="s">
        <v>306</v>
      </c>
      <c r="B4567" s="597" t="s">
        <v>2451</v>
      </c>
      <c r="C4567" s="597" t="s">
        <v>2354</v>
      </c>
      <c r="D4567" s="597" t="s">
        <v>2354</v>
      </c>
      <c r="E4567" s="597" t="s">
        <v>2354</v>
      </c>
      <c r="F4567" s="597" t="s">
        <v>1646</v>
      </c>
      <c r="G4567" s="597" t="s">
        <v>2052</v>
      </c>
      <c r="H4567" s="598" t="str">
        <f t="shared" si="144"/>
        <v>PROTÓTIPO OU UNIDADE PILOTO;AFILIADA;;;;CAPACITACAO DE FORNECEDORES;ESTUDOS DE VIABILIDADE TÉCNICA E ECONÔMICA</v>
      </c>
      <c r="I4567" s="599" t="s">
        <v>1567</v>
      </c>
      <c r="J4567" s="600" t="str">
        <f t="shared" si="145"/>
        <v>DESPESA NÃO ADMITIDA COM RECURSOS DA CLÁUSULA DE P,D&amp;I, CONSIDERANDO O EXECUTOR E A QUALIFICAÇÃO DO PROJETO OU PROGRAMA</v>
      </c>
    </row>
    <row r="4568" spans="1:10" ht="12" customHeight="1" x14ac:dyDescent="0.3">
      <c r="A4568" s="597" t="s">
        <v>306</v>
      </c>
      <c r="B4568" s="597" t="s">
        <v>2451</v>
      </c>
      <c r="C4568" s="597" t="s">
        <v>2354</v>
      </c>
      <c r="D4568" s="597" t="s">
        <v>2354</v>
      </c>
      <c r="E4568" s="597" t="s">
        <v>2354</v>
      </c>
      <c r="F4568" s="597" t="s">
        <v>1646</v>
      </c>
      <c r="G4568" s="597" t="s">
        <v>2051</v>
      </c>
      <c r="H4568" s="598" t="str">
        <f t="shared" si="144"/>
        <v>PROTÓTIPO OU UNIDADE PILOTO;AFILIADA;;;;CAPACITACAO DE FORNECEDORES;SERVIÇOS - CABEÇA DE SÉRIE E LOTE PILOTO</v>
      </c>
      <c r="I4568" s="599" t="s">
        <v>1567</v>
      </c>
      <c r="J4568" s="600" t="str">
        <f t="shared" si="145"/>
        <v>DESPESA NÃO ADMITIDA COM RECURSOS DA CLÁUSULA DE P,D&amp;I, CONSIDERANDO O EXECUTOR E A QUALIFICAÇÃO DO PROJETO OU PROGRAMA</v>
      </c>
    </row>
    <row r="4569" spans="1:10" ht="12" customHeight="1" x14ac:dyDescent="0.3">
      <c r="A4569" s="597" t="s">
        <v>306</v>
      </c>
      <c r="B4569" s="597" t="s">
        <v>2451</v>
      </c>
      <c r="C4569" s="597" t="s">
        <v>2354</v>
      </c>
      <c r="D4569" s="597" t="s">
        <v>2354</v>
      </c>
      <c r="E4569" s="597" t="s">
        <v>2354</v>
      </c>
      <c r="F4569" s="597" t="s">
        <v>1646</v>
      </c>
      <c r="G4569" s="597" t="s">
        <v>2054</v>
      </c>
      <c r="H4569" s="598" t="str">
        <f t="shared" si="144"/>
        <v>PROTÓTIPO OU UNIDADE PILOTO;AFILIADA;;;;CAPACITACAO DE FORNECEDORES;SERVIÇOS - OPERACIONALIZAÇÃO DE EQUIPAMENTOS</v>
      </c>
      <c r="I4569" s="599" t="s">
        <v>1567</v>
      </c>
      <c r="J4569" s="600" t="str">
        <f t="shared" si="145"/>
        <v>DESPESA NÃO ADMITIDA COM RECURSOS DA CLÁUSULA DE P,D&amp;I, CONSIDERANDO O EXECUTOR E A QUALIFICAÇÃO DO PROJETO OU PROGRAMA</v>
      </c>
    </row>
    <row r="4570" spans="1:10" ht="12" customHeight="1" x14ac:dyDescent="0.3">
      <c r="A4570" s="597" t="s">
        <v>306</v>
      </c>
      <c r="B4570" s="597" t="s">
        <v>2451</v>
      </c>
      <c r="C4570" s="597" t="s">
        <v>2354</v>
      </c>
      <c r="D4570" s="597" t="s">
        <v>2354</v>
      </c>
      <c r="E4570" s="597" t="s">
        <v>2354</v>
      </c>
      <c r="F4570" s="597" t="s">
        <v>2362</v>
      </c>
      <c r="G4570" s="597" t="s">
        <v>2202</v>
      </c>
      <c r="H4570" s="598" t="str">
        <f t="shared" si="144"/>
        <v>PROTÓTIPO OU UNIDADE PILOTO;AFILIADA;;;;CUSTOS DIRETOS;NA</v>
      </c>
      <c r="I4570" s="599" t="s">
        <v>1567</v>
      </c>
      <c r="J4570" s="600" t="str">
        <f t="shared" si="145"/>
        <v>DESPESA NÃO ADMITIDA COM RECURSOS DA CLÁUSULA DE P,D&amp;I, CONSIDERANDO O EXECUTOR E A QUALIFICAÇÃO DO PROJETO OU PROGRAMA</v>
      </c>
    </row>
    <row r="4571" spans="1:10" ht="12" customHeight="1" x14ac:dyDescent="0.3">
      <c r="A4571" s="597" t="s">
        <v>306</v>
      </c>
      <c r="B4571" s="597" t="s">
        <v>2451</v>
      </c>
      <c r="C4571" s="597" t="s">
        <v>2354</v>
      </c>
      <c r="D4571" s="597" t="s">
        <v>2354</v>
      </c>
      <c r="E4571" s="597" t="s">
        <v>2354</v>
      </c>
      <c r="F4571" s="597" t="s">
        <v>1643</v>
      </c>
      <c r="G4571" s="597" t="s">
        <v>2202</v>
      </c>
      <c r="H4571" s="598" t="str">
        <f t="shared" si="144"/>
        <v>PROTÓTIPO OU UNIDADE PILOTO;AFILIADA;;;;DIARIAS E AJUDA DE CUSTO;NA</v>
      </c>
      <c r="I4571" s="599" t="s">
        <v>1575</v>
      </c>
      <c r="J4571" s="600" t="str">
        <f t="shared" si="145"/>
        <v/>
      </c>
    </row>
    <row r="4572" spans="1:10" ht="12" customHeight="1" x14ac:dyDescent="0.3">
      <c r="A4572" s="597" t="s">
        <v>306</v>
      </c>
      <c r="B4572" s="597" t="s">
        <v>2451</v>
      </c>
      <c r="C4572" s="597" t="s">
        <v>2354</v>
      </c>
      <c r="D4572" s="597" t="s">
        <v>2354</v>
      </c>
      <c r="E4572" s="597" t="s">
        <v>2354</v>
      </c>
      <c r="F4572" s="597" t="s">
        <v>1645</v>
      </c>
      <c r="G4572" s="597" t="s">
        <v>2361</v>
      </c>
      <c r="H4572" s="598" t="str">
        <f t="shared" si="144"/>
        <v>PROTÓTIPO OU UNIDADE PILOTO;AFILIADA;;;;EQUIPAMENTO E MATERIAL PERMANENTE;EQUIPAMENTO</v>
      </c>
      <c r="I4572" s="599" t="s">
        <v>1575</v>
      </c>
      <c r="J4572" s="600" t="str">
        <f t="shared" si="145"/>
        <v/>
      </c>
    </row>
    <row r="4573" spans="1:10" ht="12" customHeight="1" x14ac:dyDescent="0.3">
      <c r="A4573" s="597" t="s">
        <v>306</v>
      </c>
      <c r="B4573" s="597" t="s">
        <v>2451</v>
      </c>
      <c r="C4573" s="597" t="s">
        <v>2354</v>
      </c>
      <c r="D4573" s="597" t="s">
        <v>2354</v>
      </c>
      <c r="E4573" s="597" t="s">
        <v>2354</v>
      </c>
      <c r="F4573" s="597" t="s">
        <v>1645</v>
      </c>
      <c r="G4573" s="597" t="s">
        <v>1248</v>
      </c>
      <c r="H4573" s="598" t="str">
        <f t="shared" si="144"/>
        <v>PROTÓTIPO OU UNIDADE PILOTO;AFILIADA;;;;EQUIPAMENTO E MATERIAL PERMANENTE;MATERIAL PERMANENTE</v>
      </c>
      <c r="I4573" s="599" t="s">
        <v>1575</v>
      </c>
      <c r="J4573" s="600" t="str">
        <f t="shared" si="145"/>
        <v/>
      </c>
    </row>
    <row r="4574" spans="1:10" ht="12" customHeight="1" x14ac:dyDescent="0.3">
      <c r="A4574" s="597" t="s">
        <v>306</v>
      </c>
      <c r="B4574" s="597" t="s">
        <v>2451</v>
      </c>
      <c r="C4574" s="597" t="s">
        <v>2354</v>
      </c>
      <c r="D4574" s="597" t="s">
        <v>2354</v>
      </c>
      <c r="E4574" s="597" t="s">
        <v>2354</v>
      </c>
      <c r="F4574" s="597" t="s">
        <v>448</v>
      </c>
      <c r="G4574" s="597" t="s">
        <v>2062</v>
      </c>
      <c r="H4574" s="598" t="str">
        <f t="shared" si="144"/>
        <v>PROTÓTIPO OU UNIDADE PILOTO;AFILIADA;;;;EQUIPE;BOLSA - ALUNO DE GRADUAÇÃO OU PÓS-GRADUAÇÃO</v>
      </c>
      <c r="I4574" s="599" t="s">
        <v>1567</v>
      </c>
      <c r="J4574" s="600" t="str">
        <f t="shared" si="145"/>
        <v>DESPESA NÃO ADMITIDA COM RECURSOS DA CLÁUSULA DE P,D&amp;I, CONSIDERANDO O EXECUTOR E A QUALIFICAÇÃO DO PROJETO OU PROGRAMA</v>
      </c>
    </row>
    <row r="4575" spans="1:10" ht="12" customHeight="1" x14ac:dyDescent="0.3">
      <c r="A4575" s="597" t="s">
        <v>306</v>
      </c>
      <c r="B4575" s="597" t="s">
        <v>2451</v>
      </c>
      <c r="C4575" s="597" t="s">
        <v>2354</v>
      </c>
      <c r="D4575" s="597" t="s">
        <v>2354</v>
      </c>
      <c r="E4575" s="597" t="s">
        <v>2354</v>
      </c>
      <c r="F4575" s="597" t="s">
        <v>448</v>
      </c>
      <c r="G4575" s="597" t="s">
        <v>2061</v>
      </c>
      <c r="H4575" s="598" t="str">
        <f t="shared" si="144"/>
        <v>PROTÓTIPO OU UNIDADE PILOTO;AFILIADA;;;;EQUIPE;BOLSA - DOCENTE OU PESQUISADOR DA INSTITUIÇÃO</v>
      </c>
      <c r="I4575" s="599" t="s">
        <v>1567</v>
      </c>
      <c r="J4575" s="600" t="str">
        <f t="shared" si="145"/>
        <v>DESPESA NÃO ADMITIDA COM RECURSOS DA CLÁUSULA DE P,D&amp;I, CONSIDERANDO O EXECUTOR E A QUALIFICAÇÃO DO PROJETO OU PROGRAMA</v>
      </c>
    </row>
    <row r="4576" spans="1:10" ht="12" customHeight="1" x14ac:dyDescent="0.3">
      <c r="A4576" s="597" t="s">
        <v>306</v>
      </c>
      <c r="B4576" s="597" t="s">
        <v>2451</v>
      </c>
      <c r="C4576" s="597" t="s">
        <v>2354</v>
      </c>
      <c r="D4576" s="597" t="s">
        <v>2354</v>
      </c>
      <c r="E4576" s="597" t="s">
        <v>2354</v>
      </c>
      <c r="F4576" s="597" t="s">
        <v>448</v>
      </c>
      <c r="G4576" s="597" t="s">
        <v>2063</v>
      </c>
      <c r="H4576" s="598" t="str">
        <f t="shared" si="144"/>
        <v>PROTÓTIPO OU UNIDADE PILOTO;AFILIADA;;;;EQUIPE;BOLSA - PESQUISADOR VISITANTE</v>
      </c>
      <c r="I4576" s="599" t="s">
        <v>1567</v>
      </c>
      <c r="J4576" s="600" t="str">
        <f t="shared" si="145"/>
        <v>DESPESA NÃO ADMITIDA COM RECURSOS DA CLÁUSULA DE P,D&amp;I, CONSIDERANDO O EXECUTOR E A QUALIFICAÇÃO DO PROJETO OU PROGRAMA</v>
      </c>
    </row>
    <row r="4577" spans="1:10" ht="12" customHeight="1" x14ac:dyDescent="0.3">
      <c r="A4577" s="597" t="s">
        <v>306</v>
      </c>
      <c r="B4577" s="597" t="s">
        <v>2451</v>
      </c>
      <c r="C4577" s="597" t="s">
        <v>2354</v>
      </c>
      <c r="D4577" s="597" t="s">
        <v>2354</v>
      </c>
      <c r="E4577" s="597" t="s">
        <v>2354</v>
      </c>
      <c r="F4577" s="597" t="s">
        <v>448</v>
      </c>
      <c r="G4577" s="597" t="s">
        <v>1641</v>
      </c>
      <c r="H4577" s="598" t="str">
        <f t="shared" si="144"/>
        <v>PROTÓTIPO OU UNIDADE PILOTO;AFILIADA;;;;EQUIPE;REMUNERAÇÃO DIRETA</v>
      </c>
      <c r="I4577" s="599" t="s">
        <v>1575</v>
      </c>
      <c r="J4577" s="600" t="str">
        <f t="shared" si="145"/>
        <v/>
      </c>
    </row>
    <row r="4578" spans="1:10" ht="12" customHeight="1" x14ac:dyDescent="0.3">
      <c r="A4578" s="597" t="s">
        <v>306</v>
      </c>
      <c r="B4578" s="597" t="s">
        <v>2451</v>
      </c>
      <c r="C4578" s="597" t="s">
        <v>2354</v>
      </c>
      <c r="D4578" s="597" t="s">
        <v>2354</v>
      </c>
      <c r="E4578" s="597" t="s">
        <v>2354</v>
      </c>
      <c r="F4578" s="597" t="s">
        <v>1642</v>
      </c>
      <c r="G4578" s="597" t="s">
        <v>2202</v>
      </c>
      <c r="H4578" s="598" t="str">
        <f t="shared" si="144"/>
        <v>PROTÓTIPO OU UNIDADE PILOTO;AFILIADA;;;;MATERIAL DE CONSUMO;NA</v>
      </c>
      <c r="I4578" s="599" t="s">
        <v>1575</v>
      </c>
      <c r="J4578" s="600" t="str">
        <f t="shared" si="145"/>
        <v/>
      </c>
    </row>
    <row r="4579" spans="1:10" ht="12" customHeight="1" x14ac:dyDescent="0.3">
      <c r="A4579" s="597" t="s">
        <v>306</v>
      </c>
      <c r="B4579" s="597" t="s">
        <v>2451</v>
      </c>
      <c r="C4579" s="597" t="s">
        <v>2354</v>
      </c>
      <c r="D4579" s="597" t="s">
        <v>2354</v>
      </c>
      <c r="E4579" s="597" t="s">
        <v>2354</v>
      </c>
      <c r="F4579" s="597" t="s">
        <v>1644</v>
      </c>
      <c r="G4579" s="597" t="s">
        <v>2066</v>
      </c>
      <c r="H4579" s="598" t="str">
        <f t="shared" si="144"/>
        <v>PROTÓTIPO OU UNIDADE PILOTO;AFILIADA;;;;OBRAS E INSTALACOES;AMPLIAÇÃO DE ÁREA DE EDIFICAÇÃO</v>
      </c>
      <c r="I4579" s="599" t="s">
        <v>1567</v>
      </c>
      <c r="J4579" s="600" t="str">
        <f t="shared" si="145"/>
        <v>DESPESA NÃO ADMITIDA COM RECURSOS DA CLÁUSULA DE P,D&amp;I, CONSIDERANDO O EXECUTOR E A QUALIFICAÇÃO DO PROJETO OU PROGRAMA</v>
      </c>
    </row>
    <row r="4580" spans="1:10" ht="12" customHeight="1" x14ac:dyDescent="0.3">
      <c r="A4580" s="597" t="s">
        <v>306</v>
      </c>
      <c r="B4580" s="597" t="s">
        <v>2451</v>
      </c>
      <c r="C4580" s="597" t="s">
        <v>2354</v>
      </c>
      <c r="D4580" s="597" t="s">
        <v>2354</v>
      </c>
      <c r="E4580" s="597" t="s">
        <v>2354</v>
      </c>
      <c r="F4580" s="597" t="s">
        <v>1644</v>
      </c>
      <c r="G4580" s="597" t="s">
        <v>258</v>
      </c>
      <c r="H4580" s="598" t="str">
        <f t="shared" si="144"/>
        <v>PROTÓTIPO OU UNIDADE PILOTO;AFILIADA;;;;OBRAS E INSTALACOES;CONSTRUÇÃO DE NOVA EDIFICAÇÃO</v>
      </c>
      <c r="I4580" s="599" t="s">
        <v>1567</v>
      </c>
      <c r="J4580" s="600" t="str">
        <f t="shared" si="145"/>
        <v>DESPESA NÃO ADMITIDA COM RECURSOS DA CLÁUSULA DE P,D&amp;I, CONSIDERANDO O EXECUTOR E A QUALIFICAÇÃO DO PROJETO OU PROGRAMA</v>
      </c>
    </row>
    <row r="4581" spans="1:10" ht="12" customHeight="1" x14ac:dyDescent="0.3">
      <c r="A4581" s="597" t="s">
        <v>306</v>
      </c>
      <c r="B4581" s="597" t="s">
        <v>2451</v>
      </c>
      <c r="C4581" s="597" t="s">
        <v>2354</v>
      </c>
      <c r="D4581" s="597" t="s">
        <v>2354</v>
      </c>
      <c r="E4581" s="597" t="s">
        <v>2354</v>
      </c>
      <c r="F4581" s="597" t="s">
        <v>1644</v>
      </c>
      <c r="G4581" s="597" t="s">
        <v>2067</v>
      </c>
      <c r="H4581" s="598" t="str">
        <f t="shared" ref="H4581:H4611" si="146">CONCATENATE(A4581,$H$2,B4581,$H$2,C4581,$H$2,D4581,$H$2,E4581,$H$2,F4581,$H$2,G4581)</f>
        <v>PROTÓTIPO OU UNIDADE PILOTO;AFILIADA;;;;OBRAS E INSTALACOES;PROJETO EXECUTIVO E ESTUDOS TÉCNICOS</v>
      </c>
      <c r="I4581" s="599" t="s">
        <v>1567</v>
      </c>
      <c r="J4581" s="600" t="str">
        <f t="shared" ref="J4581:J4611" si="147">IF(I4581="N",J$3,"")</f>
        <v>DESPESA NÃO ADMITIDA COM RECURSOS DA CLÁUSULA DE P,D&amp;I, CONSIDERANDO O EXECUTOR E A QUALIFICAÇÃO DO PROJETO OU PROGRAMA</v>
      </c>
    </row>
    <row r="4582" spans="1:10" ht="12" customHeight="1" x14ac:dyDescent="0.3">
      <c r="A4582" s="597" t="s">
        <v>306</v>
      </c>
      <c r="B4582" s="597" t="s">
        <v>2451</v>
      </c>
      <c r="C4582" s="597" t="s">
        <v>2354</v>
      </c>
      <c r="D4582" s="597" t="s">
        <v>2354</v>
      </c>
      <c r="E4582" s="597" t="s">
        <v>2354</v>
      </c>
      <c r="F4582" s="597" t="s">
        <v>1644</v>
      </c>
      <c r="G4582" s="597" t="s">
        <v>219</v>
      </c>
      <c r="H4582" s="598" t="str">
        <f t="shared" si="146"/>
        <v>PROTÓTIPO OU UNIDADE PILOTO;AFILIADA;;;;OBRAS E INSTALACOES;REFORMA DE EDIFICAÇÃO</v>
      </c>
      <c r="I4582" s="599" t="s">
        <v>1567</v>
      </c>
      <c r="J4582" s="600" t="str">
        <f t="shared" si="147"/>
        <v>DESPESA NÃO ADMITIDA COM RECURSOS DA CLÁUSULA DE P,D&amp;I, CONSIDERANDO O EXECUTOR E A QUALIFICAÇÃO DO PROJETO OU PROGRAMA</v>
      </c>
    </row>
    <row r="4583" spans="1:10" ht="12" customHeight="1" x14ac:dyDescent="0.3">
      <c r="A4583" s="597" t="s">
        <v>306</v>
      </c>
      <c r="B4583" s="597" t="s">
        <v>2451</v>
      </c>
      <c r="C4583" s="597" t="s">
        <v>2354</v>
      </c>
      <c r="D4583" s="597" t="s">
        <v>2354</v>
      </c>
      <c r="E4583" s="597" t="s">
        <v>2354</v>
      </c>
      <c r="F4583" s="597" t="s">
        <v>1644</v>
      </c>
      <c r="G4583" s="597" t="s">
        <v>2065</v>
      </c>
      <c r="H4583" s="598" t="str">
        <f t="shared" si="146"/>
        <v>PROTÓTIPO OU UNIDADE PILOTO;AFILIADA;;;;OBRAS E INSTALACOES;SERVIÇO TÉCNICO DE APOIO - INFRAESTRUTURA</v>
      </c>
      <c r="I4583" s="599" t="s">
        <v>1575</v>
      </c>
      <c r="J4583" s="600" t="str">
        <f t="shared" si="147"/>
        <v/>
      </c>
    </row>
    <row r="4584" spans="1:10" ht="12" customHeight="1" x14ac:dyDescent="0.3">
      <c r="A4584" s="597" t="s">
        <v>306</v>
      </c>
      <c r="B4584" s="597" t="s">
        <v>2451</v>
      </c>
      <c r="C4584" s="597" t="s">
        <v>2354</v>
      </c>
      <c r="D4584" s="597" t="s">
        <v>2354</v>
      </c>
      <c r="E4584" s="597" t="s">
        <v>2354</v>
      </c>
      <c r="F4584" s="597" t="s">
        <v>10</v>
      </c>
      <c r="G4584" s="597" t="s">
        <v>1649</v>
      </c>
      <c r="H4584" s="598" t="str">
        <f t="shared" si="146"/>
        <v>PROTÓTIPO OU UNIDADE PILOTO;AFILIADA;;;;OUTRAS DESPESAS;DESPESA DE IMPORTACAO</v>
      </c>
      <c r="I4584" s="599" t="s">
        <v>1575</v>
      </c>
      <c r="J4584" s="600" t="str">
        <f t="shared" si="147"/>
        <v/>
      </c>
    </row>
    <row r="4585" spans="1:10" ht="12" customHeight="1" x14ac:dyDescent="0.3">
      <c r="A4585" s="597" t="s">
        <v>306</v>
      </c>
      <c r="B4585" s="597" t="s">
        <v>2451</v>
      </c>
      <c r="C4585" s="597" t="s">
        <v>2354</v>
      </c>
      <c r="D4585" s="597" t="s">
        <v>2354</v>
      </c>
      <c r="E4585" s="597" t="s">
        <v>2354</v>
      </c>
      <c r="F4585" s="597" t="s">
        <v>10</v>
      </c>
      <c r="G4585" s="597" t="s">
        <v>1650</v>
      </c>
      <c r="H4585" s="598" t="str">
        <f t="shared" si="146"/>
        <v>PROTÓTIPO OU UNIDADE PILOTO;AFILIADA;;;;OUTRAS DESPESAS;DESPESA OPERACIONAL E ADMINISTRATIVA</v>
      </c>
      <c r="I4585" s="599" t="s">
        <v>1567</v>
      </c>
      <c r="J4585" s="600" t="str">
        <f t="shared" si="147"/>
        <v>DESPESA NÃO ADMITIDA COM RECURSOS DA CLÁUSULA DE P,D&amp;I, CONSIDERANDO O EXECUTOR E A QUALIFICAÇÃO DO PROJETO OU PROGRAMA</v>
      </c>
    </row>
    <row r="4586" spans="1:10" ht="12" customHeight="1" x14ac:dyDescent="0.3">
      <c r="A4586" s="597" t="s">
        <v>306</v>
      </c>
      <c r="B4586" s="597" t="s">
        <v>2451</v>
      </c>
      <c r="C4586" s="597" t="s">
        <v>2354</v>
      </c>
      <c r="D4586" s="597" t="s">
        <v>2354</v>
      </c>
      <c r="E4586" s="597" t="s">
        <v>2354</v>
      </c>
      <c r="F4586" s="597" t="s">
        <v>10</v>
      </c>
      <c r="G4586" s="597" t="s">
        <v>277</v>
      </c>
      <c r="H4586" s="598" t="str">
        <f t="shared" si="146"/>
        <v>PROTÓTIPO OU UNIDADE PILOTO;AFILIADA;;;;OUTRAS DESPESAS;RESSARCIMENTO DE CUSTOS INDIRETOS</v>
      </c>
      <c r="I4586" s="599" t="s">
        <v>1567</v>
      </c>
      <c r="J4586" s="600" t="str">
        <f t="shared" si="147"/>
        <v>DESPESA NÃO ADMITIDA COM RECURSOS DA CLÁUSULA DE P,D&amp;I, CONSIDERANDO O EXECUTOR E A QUALIFICAÇÃO DO PROJETO OU PROGRAMA</v>
      </c>
    </row>
    <row r="4587" spans="1:10" ht="12" customHeight="1" x14ac:dyDescent="0.3">
      <c r="A4587" s="597" t="s">
        <v>306</v>
      </c>
      <c r="B4587" s="597" t="s">
        <v>2451</v>
      </c>
      <c r="C4587" s="597" t="s">
        <v>2354</v>
      </c>
      <c r="D4587" s="597" t="s">
        <v>2354</v>
      </c>
      <c r="E4587" s="597" t="s">
        <v>2354</v>
      </c>
      <c r="F4587" s="597" t="s">
        <v>317</v>
      </c>
      <c r="G4587" s="597" t="s">
        <v>2060</v>
      </c>
      <c r="H4587" s="598" t="str">
        <f t="shared" si="146"/>
        <v>PROTÓTIPO OU UNIDADE PILOTO;AFILIADA;;;;OUTROS BENS E DIREITOS;DADO GEOLÓGICO, GEOQUÍMICO OU GEOFÍSICO PÚBLICO</v>
      </c>
      <c r="I4587" s="599" t="s">
        <v>1567</v>
      </c>
      <c r="J4587" s="600" t="str">
        <f t="shared" si="147"/>
        <v>DESPESA NÃO ADMITIDA COM RECURSOS DA CLÁUSULA DE P,D&amp;I, CONSIDERANDO O EXECUTOR E A QUALIFICAÇÃO DO PROJETO OU PROGRAMA</v>
      </c>
    </row>
    <row r="4588" spans="1:10" ht="12" customHeight="1" x14ac:dyDescent="0.3">
      <c r="A4588" s="597" t="s">
        <v>306</v>
      </c>
      <c r="B4588" s="597" t="s">
        <v>2451</v>
      </c>
      <c r="C4588" s="597" t="s">
        <v>2354</v>
      </c>
      <c r="D4588" s="597" t="s">
        <v>2354</v>
      </c>
      <c r="E4588" s="597" t="s">
        <v>2354</v>
      </c>
      <c r="F4588" s="597" t="s">
        <v>317</v>
      </c>
      <c r="G4588" s="597" t="s">
        <v>220</v>
      </c>
      <c r="H4588" s="598" t="str">
        <f t="shared" si="146"/>
        <v>PROTÓTIPO OU UNIDADE PILOTO;AFILIADA;;;;OUTROS BENS E DIREITOS;DADO NÃO REGULADO PELA ANP</v>
      </c>
      <c r="I4588" s="599" t="s">
        <v>1567</v>
      </c>
      <c r="J4588" s="600" t="str">
        <f t="shared" si="147"/>
        <v>DESPESA NÃO ADMITIDA COM RECURSOS DA CLÁUSULA DE P,D&amp;I, CONSIDERANDO O EXECUTOR E A QUALIFICAÇÃO DO PROJETO OU PROGRAMA</v>
      </c>
    </row>
    <row r="4589" spans="1:10" ht="12" customHeight="1" x14ac:dyDescent="0.3">
      <c r="A4589" s="597" t="s">
        <v>306</v>
      </c>
      <c r="B4589" s="597" t="s">
        <v>2451</v>
      </c>
      <c r="C4589" s="597" t="s">
        <v>2354</v>
      </c>
      <c r="D4589" s="597" t="s">
        <v>2354</v>
      </c>
      <c r="E4589" s="597" t="s">
        <v>2354</v>
      </c>
      <c r="F4589" s="597" t="s">
        <v>317</v>
      </c>
      <c r="G4589" s="597" t="s">
        <v>215</v>
      </c>
      <c r="H4589" s="598" t="str">
        <f t="shared" si="146"/>
        <v>PROTÓTIPO OU UNIDADE PILOTO;AFILIADA;;;;OUTROS BENS E DIREITOS;MATERIAL BIBLIOGRÁFICO</v>
      </c>
      <c r="I4589" s="599" t="s">
        <v>1567</v>
      </c>
      <c r="J4589" s="600" t="str">
        <f t="shared" si="147"/>
        <v>DESPESA NÃO ADMITIDA COM RECURSOS DA CLÁUSULA DE P,D&amp;I, CONSIDERANDO O EXECUTOR E A QUALIFICAÇÃO DO PROJETO OU PROGRAMA</v>
      </c>
    </row>
    <row r="4590" spans="1:10" ht="12" customHeight="1" x14ac:dyDescent="0.3">
      <c r="A4590" s="597" t="s">
        <v>306</v>
      </c>
      <c r="B4590" s="597" t="s">
        <v>2451</v>
      </c>
      <c r="C4590" s="597" t="s">
        <v>2354</v>
      </c>
      <c r="D4590" s="597" t="s">
        <v>2354</v>
      </c>
      <c r="E4590" s="597" t="s">
        <v>2354</v>
      </c>
      <c r="F4590" s="597" t="s">
        <v>317</v>
      </c>
      <c r="G4590" s="597" t="s">
        <v>2068</v>
      </c>
      <c r="H4590" s="598" t="str">
        <f t="shared" si="146"/>
        <v>PROTÓTIPO OU UNIDADE PILOTO;AFILIADA;;;;OUTROS BENS E DIREITOS;OUTRO (ESPECIFIQUE)</v>
      </c>
      <c r="I4590" s="599" t="s">
        <v>1567</v>
      </c>
      <c r="J4590" s="600" t="str">
        <f t="shared" si="147"/>
        <v>DESPESA NÃO ADMITIDA COM RECURSOS DA CLÁUSULA DE P,D&amp;I, CONSIDERANDO O EXECUTOR E A QUALIFICAÇÃO DO PROJETO OU PROGRAMA</v>
      </c>
    </row>
    <row r="4591" spans="1:10" ht="12" customHeight="1" x14ac:dyDescent="0.3">
      <c r="A4591" s="597" t="s">
        <v>306</v>
      </c>
      <c r="B4591" s="597" t="s">
        <v>2451</v>
      </c>
      <c r="C4591" s="597" t="s">
        <v>2354</v>
      </c>
      <c r="D4591" s="597" t="s">
        <v>2354</v>
      </c>
      <c r="E4591" s="597" t="s">
        <v>2354</v>
      </c>
      <c r="F4591" s="597" t="s">
        <v>317</v>
      </c>
      <c r="G4591" s="597" t="s">
        <v>321</v>
      </c>
      <c r="H4591" s="598" t="str">
        <f t="shared" si="146"/>
        <v>PROTÓTIPO OU UNIDADE PILOTO;AFILIADA;;;;OUTROS BENS E DIREITOS;SOFTWARE</v>
      </c>
      <c r="I4591" s="599" t="s">
        <v>1567</v>
      </c>
      <c r="J4591" s="600" t="str">
        <f t="shared" si="147"/>
        <v>DESPESA NÃO ADMITIDA COM RECURSOS DA CLÁUSULA DE P,D&amp;I, CONSIDERANDO O EXECUTOR E A QUALIFICAÇÃO DO PROJETO OU PROGRAMA</v>
      </c>
    </row>
    <row r="4592" spans="1:10" ht="12" customHeight="1" x14ac:dyDescent="0.3">
      <c r="A4592" s="597" t="s">
        <v>306</v>
      </c>
      <c r="B4592" s="597" t="s">
        <v>2451</v>
      </c>
      <c r="C4592" s="597" t="s">
        <v>2354</v>
      </c>
      <c r="D4592" s="597" t="s">
        <v>2354</v>
      </c>
      <c r="E4592" s="597" t="s">
        <v>2354</v>
      </c>
      <c r="F4592" s="597" t="s">
        <v>409</v>
      </c>
      <c r="G4592" s="597" t="s">
        <v>2202</v>
      </c>
      <c r="H4592" s="598" t="str">
        <f t="shared" si="146"/>
        <v>PROTÓTIPO OU UNIDADE PILOTO;AFILIADA;;;;PASSAGENS;NA</v>
      </c>
      <c r="I4592" s="599" t="s">
        <v>1575</v>
      </c>
      <c r="J4592" s="600" t="str">
        <f t="shared" si="147"/>
        <v/>
      </c>
    </row>
    <row r="4593" spans="1:10" ht="12" customHeight="1" x14ac:dyDescent="0.3">
      <c r="A4593" s="597" t="s">
        <v>306</v>
      </c>
      <c r="B4593" s="597" t="s">
        <v>2451</v>
      </c>
      <c r="C4593" s="597" t="s">
        <v>2354</v>
      </c>
      <c r="D4593" s="597" t="s">
        <v>2354</v>
      </c>
      <c r="E4593" s="597" t="s">
        <v>2354</v>
      </c>
      <c r="F4593" s="597" t="s">
        <v>1705</v>
      </c>
      <c r="G4593" s="597" t="s">
        <v>2058</v>
      </c>
      <c r="H4593" s="598" t="str">
        <f t="shared" si="146"/>
        <v>PROTÓTIPO OU UNIDADE PILOTO;AFILIADA;;;;PROTOTIPO;MATERIAL OU COMPONENTE - PROTÓTIPO OU UNIDADE PILOTO</v>
      </c>
      <c r="I4593" s="599" t="s">
        <v>1575</v>
      </c>
      <c r="J4593" s="600" t="str">
        <f t="shared" si="147"/>
        <v/>
      </c>
    </row>
    <row r="4594" spans="1:10" ht="12" customHeight="1" x14ac:dyDescent="0.3">
      <c r="A4594" s="597" t="s">
        <v>306</v>
      </c>
      <c r="B4594" s="597" t="s">
        <v>2451</v>
      </c>
      <c r="C4594" s="597" t="s">
        <v>2354</v>
      </c>
      <c r="D4594" s="597" t="s">
        <v>2354</v>
      </c>
      <c r="E4594" s="597" t="s">
        <v>2354</v>
      </c>
      <c r="F4594" s="597" t="s">
        <v>1705</v>
      </c>
      <c r="G4594" s="597" t="s">
        <v>2059</v>
      </c>
      <c r="H4594" s="598" t="str">
        <f t="shared" si="146"/>
        <v>PROTÓTIPO OU UNIDADE PILOTO;AFILIADA;;;;PROTOTIPO;SERVIÇO DE TERCEIRO - PROTÓTIPO OU UNIDADE PILOTO</v>
      </c>
      <c r="I4594" s="599" t="s">
        <v>1575</v>
      </c>
      <c r="J4594" s="600" t="str">
        <f t="shared" si="147"/>
        <v/>
      </c>
    </row>
    <row r="4595" spans="1:10" ht="12" customHeight="1" x14ac:dyDescent="0.3">
      <c r="A4595" s="597" t="s">
        <v>306</v>
      </c>
      <c r="B4595" s="597" t="s">
        <v>2451</v>
      </c>
      <c r="C4595" s="597" t="s">
        <v>2354</v>
      </c>
      <c r="D4595" s="597" t="s">
        <v>2354</v>
      </c>
      <c r="E4595" s="597" t="s">
        <v>2354</v>
      </c>
      <c r="F4595" s="597" t="s">
        <v>303</v>
      </c>
      <c r="G4595" s="597" t="s">
        <v>1647</v>
      </c>
      <c r="H4595" s="598" t="str">
        <f t="shared" si="146"/>
        <v>PROTÓTIPO OU UNIDADE PILOTO;AFILIADA;;;;RECURSOS HUMANOS;BOLSA</v>
      </c>
      <c r="I4595" s="599" t="s">
        <v>1567</v>
      </c>
      <c r="J4595" s="600" t="str">
        <f t="shared" si="147"/>
        <v>DESPESA NÃO ADMITIDA COM RECURSOS DA CLÁUSULA DE P,D&amp;I, CONSIDERANDO O EXECUTOR E A QUALIFICAÇÃO DO PROJETO OU PROGRAMA</v>
      </c>
    </row>
    <row r="4596" spans="1:10" ht="12" customHeight="1" x14ac:dyDescent="0.3">
      <c r="A4596" s="597" t="s">
        <v>306</v>
      </c>
      <c r="B4596" s="597" t="s">
        <v>2451</v>
      </c>
      <c r="C4596" s="597" t="s">
        <v>2354</v>
      </c>
      <c r="D4596" s="597" t="s">
        <v>2354</v>
      </c>
      <c r="E4596" s="597" t="s">
        <v>2354</v>
      </c>
      <c r="F4596" s="597" t="s">
        <v>303</v>
      </c>
      <c r="G4596" s="597" t="s">
        <v>270</v>
      </c>
      <c r="H4596" s="598" t="str">
        <f t="shared" si="146"/>
        <v>PROTÓTIPO OU UNIDADE PILOTO;AFILIADA;;;;RECURSOS HUMANOS;TAXA DE BANCADA</v>
      </c>
      <c r="I4596" s="599" t="s">
        <v>1567</v>
      </c>
      <c r="J4596" s="600" t="str">
        <f t="shared" si="147"/>
        <v>DESPESA NÃO ADMITIDA COM RECURSOS DA CLÁUSULA DE P,D&amp;I, CONSIDERANDO O EXECUTOR E A QUALIFICAÇÃO DO PROJETO OU PROGRAMA</v>
      </c>
    </row>
    <row r="4597" spans="1:10" ht="12" customHeight="1" x14ac:dyDescent="0.3">
      <c r="A4597" s="597" t="s">
        <v>306</v>
      </c>
      <c r="B4597" s="597" t="s">
        <v>2451</v>
      </c>
      <c r="C4597" s="597" t="s">
        <v>2354</v>
      </c>
      <c r="D4597" s="597" t="s">
        <v>2354</v>
      </c>
      <c r="E4597" s="597" t="s">
        <v>2354</v>
      </c>
      <c r="F4597" s="597" t="s">
        <v>2357</v>
      </c>
      <c r="G4597" s="597" t="s">
        <v>232</v>
      </c>
      <c r="H4597" s="598" t="str">
        <f t="shared" si="146"/>
        <v>PROTÓTIPO OU UNIDADE PILOTO;AFILIADA;;;;SERVICOS;OUTRO SERVIÇO DE APOIO</v>
      </c>
      <c r="I4597" s="599" t="s">
        <v>1567</v>
      </c>
      <c r="J4597" s="600" t="str">
        <f t="shared" si="147"/>
        <v>DESPESA NÃO ADMITIDA COM RECURSOS DA CLÁUSULA DE P,D&amp;I, CONSIDERANDO O EXECUTOR E A QUALIFICAÇÃO DO PROJETO OU PROGRAMA</v>
      </c>
    </row>
    <row r="4598" spans="1:10" ht="12" customHeight="1" x14ac:dyDescent="0.3">
      <c r="A4598" s="597" t="s">
        <v>306</v>
      </c>
      <c r="B4598" s="597" t="s">
        <v>2451</v>
      </c>
      <c r="C4598" s="597" t="s">
        <v>2354</v>
      </c>
      <c r="D4598" s="597" t="s">
        <v>2354</v>
      </c>
      <c r="E4598" s="597" t="s">
        <v>2354</v>
      </c>
      <c r="F4598" s="597" t="s">
        <v>2357</v>
      </c>
      <c r="G4598" s="597" t="s">
        <v>221</v>
      </c>
      <c r="H4598" s="598" t="str">
        <f t="shared" si="146"/>
        <v>PROTÓTIPO OU UNIDADE PILOTO;AFILIADA;;;;SERVICOS;PERFURAÇÃO DE POÇO ESTRATIGRÁFICO</v>
      </c>
      <c r="I4598" s="599" t="s">
        <v>1567</v>
      </c>
      <c r="J4598" s="600" t="str">
        <f t="shared" si="147"/>
        <v>DESPESA NÃO ADMITIDA COM RECURSOS DA CLÁUSULA DE P,D&amp;I, CONSIDERANDO O EXECUTOR E A QUALIFICAÇÃO DO PROJETO OU PROGRAMA</v>
      </c>
    </row>
    <row r="4599" spans="1:10" ht="12" customHeight="1" x14ac:dyDescent="0.3">
      <c r="A4599" s="597" t="s">
        <v>306</v>
      </c>
      <c r="B4599" s="597" t="s">
        <v>2451</v>
      </c>
      <c r="C4599" s="597" t="s">
        <v>2354</v>
      </c>
      <c r="D4599" s="597" t="s">
        <v>2354</v>
      </c>
      <c r="E4599" s="597" t="s">
        <v>2354</v>
      </c>
      <c r="F4599" s="597" t="s">
        <v>2357</v>
      </c>
      <c r="G4599" s="597" t="s">
        <v>2055</v>
      </c>
      <c r="H4599" s="598" t="str">
        <f t="shared" si="146"/>
        <v>PROTÓTIPO OU UNIDADE PILOTO;AFILIADA;;;;SERVICOS;SERVIÇO DE APOIO PARA AQUISIÇÃO DE DADOS</v>
      </c>
      <c r="I4599" s="599" t="s">
        <v>1567</v>
      </c>
      <c r="J4599" s="600" t="str">
        <f t="shared" si="147"/>
        <v>DESPESA NÃO ADMITIDA COM RECURSOS DA CLÁUSULA DE P,D&amp;I, CONSIDERANDO O EXECUTOR E A QUALIFICAÇÃO DO PROJETO OU PROGRAMA</v>
      </c>
    </row>
    <row r="4600" spans="1:10" ht="12" customHeight="1" x14ac:dyDescent="0.3">
      <c r="A4600" s="597" t="s">
        <v>306</v>
      </c>
      <c r="B4600" s="597" t="s">
        <v>2451</v>
      </c>
      <c r="C4600" s="597" t="s">
        <v>2354</v>
      </c>
      <c r="D4600" s="597" t="s">
        <v>2354</v>
      </c>
      <c r="E4600" s="597" t="s">
        <v>2354</v>
      </c>
      <c r="F4600" s="597" t="s">
        <v>2357</v>
      </c>
      <c r="G4600" s="597" t="s">
        <v>230</v>
      </c>
      <c r="H4600" s="598" t="str">
        <f t="shared" si="146"/>
        <v>PROTÓTIPO OU UNIDADE PILOTO;AFILIADA;;;;SERVICOS;SERVIÇO DE EDITORAÇÃO E IMPRESSÃO</v>
      </c>
      <c r="I4600" s="599" t="s">
        <v>1567</v>
      </c>
      <c r="J4600" s="600" t="str">
        <f t="shared" si="147"/>
        <v>DESPESA NÃO ADMITIDA COM RECURSOS DA CLÁUSULA DE P,D&amp;I, CONSIDERANDO O EXECUTOR E A QUALIFICAÇÃO DO PROJETO OU PROGRAMA</v>
      </c>
    </row>
    <row r="4601" spans="1:10" ht="12" customHeight="1" x14ac:dyDescent="0.3">
      <c r="A4601" s="597" t="s">
        <v>306</v>
      </c>
      <c r="B4601" s="597" t="s">
        <v>2451</v>
      </c>
      <c r="C4601" s="597" t="s">
        <v>2354</v>
      </c>
      <c r="D4601" s="597" t="s">
        <v>2354</v>
      </c>
      <c r="E4601" s="597" t="s">
        <v>2354</v>
      </c>
      <c r="F4601" s="597" t="s">
        <v>2357</v>
      </c>
      <c r="G4601" s="597" t="s">
        <v>231</v>
      </c>
      <c r="H4601" s="598" t="str">
        <f t="shared" si="146"/>
        <v>PROTÓTIPO OU UNIDADE PILOTO;AFILIADA;;;;SERVICOS;SERVIÇO DE LOCOMOÇÃO E TRANSPORTE</v>
      </c>
      <c r="I4601" s="599" t="s">
        <v>1567</v>
      </c>
      <c r="J4601" s="600" t="str">
        <f t="shared" si="147"/>
        <v>DESPESA NÃO ADMITIDA COM RECURSOS DA CLÁUSULA DE P,D&amp;I, CONSIDERANDO O EXECUTOR E A QUALIFICAÇÃO DO PROJETO OU PROGRAMA</v>
      </c>
    </row>
    <row r="4602" spans="1:10" ht="12" customHeight="1" x14ac:dyDescent="0.3">
      <c r="A4602" s="597" t="s">
        <v>306</v>
      </c>
      <c r="B4602" s="597" t="s">
        <v>2451</v>
      </c>
      <c r="C4602" s="597" t="s">
        <v>2354</v>
      </c>
      <c r="D4602" s="597" t="s">
        <v>2354</v>
      </c>
      <c r="E4602" s="597" t="s">
        <v>2354</v>
      </c>
      <c r="F4602" s="597" t="s">
        <v>2357</v>
      </c>
      <c r="G4602" s="597" t="s">
        <v>2358</v>
      </c>
      <c r="H4602" s="598" t="str">
        <f t="shared" si="146"/>
        <v>PROTÓTIPO OU UNIDADE PILOTO;AFILIADA;;;;SERVICOS;SERVIÇO DE MANUTENÇÃO</v>
      </c>
      <c r="I4602" s="599" t="s">
        <v>1575</v>
      </c>
      <c r="J4602" s="600" t="str">
        <f t="shared" si="147"/>
        <v/>
      </c>
    </row>
    <row r="4603" spans="1:10" ht="12" customHeight="1" x14ac:dyDescent="0.3">
      <c r="A4603" s="597" t="s">
        <v>306</v>
      </c>
      <c r="B4603" s="597" t="s">
        <v>2451</v>
      </c>
      <c r="C4603" s="597" t="s">
        <v>2354</v>
      </c>
      <c r="D4603" s="597" t="s">
        <v>2354</v>
      </c>
      <c r="E4603" s="597" t="s">
        <v>2354</v>
      </c>
      <c r="F4603" s="597" t="s">
        <v>2357</v>
      </c>
      <c r="G4603" s="597" t="s">
        <v>2399</v>
      </c>
      <c r="H4603" s="598" t="str">
        <f t="shared" si="146"/>
        <v>PROTÓTIPO OU UNIDADE PILOTO;AFILIADA;;;;SERVICOS;SERVIÇO TÉCNICO ESPECIALIZADO</v>
      </c>
      <c r="I4603" s="599" t="s">
        <v>1575</v>
      </c>
      <c r="J4603" s="600" t="str">
        <f t="shared" si="147"/>
        <v/>
      </c>
    </row>
    <row r="4604" spans="1:10" ht="12" customHeight="1" x14ac:dyDescent="0.3">
      <c r="A4604" s="597" t="s">
        <v>306</v>
      </c>
      <c r="B4604" s="597" t="s">
        <v>2451</v>
      </c>
      <c r="C4604" s="597" t="s">
        <v>2354</v>
      </c>
      <c r="D4604" s="597" t="s">
        <v>2354</v>
      </c>
      <c r="E4604" s="597" t="s">
        <v>2354</v>
      </c>
      <c r="F4604" s="597" t="s">
        <v>2357</v>
      </c>
      <c r="G4604" s="597" t="s">
        <v>2359</v>
      </c>
      <c r="H4604" s="598" t="str">
        <f t="shared" si="146"/>
        <v>PROTÓTIPO OU UNIDADE PILOTO;AFILIADA;;;;SERVICOS;SERVIÇOS COMPUTACIONAIS</v>
      </c>
      <c r="I4604" s="599" t="s">
        <v>1575</v>
      </c>
      <c r="J4604" s="600" t="str">
        <f t="shared" si="147"/>
        <v/>
      </c>
    </row>
    <row r="4605" spans="1:10" ht="12" customHeight="1" x14ac:dyDescent="0.3">
      <c r="A4605" s="597" t="s">
        <v>306</v>
      </c>
      <c r="B4605" s="597" t="s">
        <v>2451</v>
      </c>
      <c r="C4605" s="597" t="s">
        <v>2354</v>
      </c>
      <c r="D4605" s="597" t="s">
        <v>2354</v>
      </c>
      <c r="E4605" s="597" t="s">
        <v>2354</v>
      </c>
      <c r="F4605" s="597" t="s">
        <v>2357</v>
      </c>
      <c r="G4605" s="597" t="s">
        <v>229</v>
      </c>
      <c r="H4605" s="598" t="str">
        <f t="shared" si="146"/>
        <v>PROTÓTIPO OU UNIDADE PILOTO;AFILIADA;;;;SERVICOS;TAXA DE INSCRIÇÃO EM CONGRESSO OU EVENTO</v>
      </c>
      <c r="I4605" s="599" t="s">
        <v>1567</v>
      </c>
      <c r="J4605" s="600" t="str">
        <f t="shared" si="147"/>
        <v>DESPESA NÃO ADMITIDA COM RECURSOS DA CLÁUSULA DE P,D&amp;I, CONSIDERANDO O EXECUTOR E A QUALIFICAÇÃO DO PROJETO OU PROGRAMA</v>
      </c>
    </row>
    <row r="4606" spans="1:10" ht="12" customHeight="1" x14ac:dyDescent="0.3">
      <c r="A4606" s="597" t="s">
        <v>306</v>
      </c>
      <c r="B4606" s="597" t="s">
        <v>2451</v>
      </c>
      <c r="C4606" s="597" t="s">
        <v>2354</v>
      </c>
      <c r="D4606" s="597" t="s">
        <v>2354</v>
      </c>
      <c r="E4606" s="597" t="s">
        <v>2354</v>
      </c>
      <c r="F4606" s="597" t="s">
        <v>2360</v>
      </c>
      <c r="G4606" s="597" t="s">
        <v>2064</v>
      </c>
      <c r="H4606" s="598" t="str">
        <f t="shared" si="146"/>
        <v>PROTÓTIPO OU UNIDADE PILOTO;AFILIADA;;;;SERVICOS - TIB;SERVIÇO DE TIB</v>
      </c>
      <c r="I4606" s="599" t="s">
        <v>1567</v>
      </c>
      <c r="J4606" s="600" t="str">
        <f t="shared" si="147"/>
        <v>DESPESA NÃO ADMITIDA COM RECURSOS DA CLÁUSULA DE P,D&amp;I, CONSIDERANDO O EXECUTOR E A QUALIFICAÇÃO DO PROJETO OU PROGRAMA</v>
      </c>
    </row>
    <row r="4607" spans="1:10" ht="12" customHeight="1" x14ac:dyDescent="0.3">
      <c r="A4607" s="597" t="s">
        <v>306</v>
      </c>
      <c r="B4607" s="597" t="s">
        <v>2451</v>
      </c>
      <c r="C4607" s="597" t="s">
        <v>2354</v>
      </c>
      <c r="D4607" s="597" t="s">
        <v>2354</v>
      </c>
      <c r="E4607" s="597" t="s">
        <v>2354</v>
      </c>
      <c r="F4607" s="597" t="s">
        <v>2360</v>
      </c>
      <c r="G4607" s="597" t="s">
        <v>2057</v>
      </c>
      <c r="H4607" s="598" t="str">
        <f t="shared" si="146"/>
        <v>PROTÓTIPO OU UNIDADE PILOTO;AFILIADA;;;;SERVICOS - TIB;SERVIÇO DE TREINAMENTO, SUPORTE E QUALIFICAÇÃO</v>
      </c>
      <c r="I4607" s="599" t="s">
        <v>1567</v>
      </c>
      <c r="J4607" s="600" t="str">
        <f t="shared" si="147"/>
        <v>DESPESA NÃO ADMITIDA COM RECURSOS DA CLÁUSULA DE P,D&amp;I, CONSIDERANDO O EXECUTOR E A QUALIFICAÇÃO DO PROJETO OU PROGRAMA</v>
      </c>
    </row>
    <row r="4608" spans="1:10" ht="12" customHeight="1" x14ac:dyDescent="0.3">
      <c r="A4608" s="597" t="s">
        <v>306</v>
      </c>
      <c r="B4608" s="597" t="s">
        <v>2451</v>
      </c>
      <c r="C4608" s="597" t="s">
        <v>2354</v>
      </c>
      <c r="D4608" s="597" t="s">
        <v>2354</v>
      </c>
      <c r="E4608" s="597" t="s">
        <v>2354</v>
      </c>
      <c r="F4608" s="597" t="s">
        <v>2360</v>
      </c>
      <c r="G4608" s="597" t="s">
        <v>2056</v>
      </c>
      <c r="H4608" s="598" t="str">
        <f t="shared" si="146"/>
        <v>PROTÓTIPO OU UNIDADE PILOTO;AFILIADA;;;;SERVICOS - TIB;SERVIÇO ESPECIALIZADO PARA TIB - NORMALIZAÇÃO</v>
      </c>
      <c r="I4608" s="599" t="s">
        <v>1567</v>
      </c>
      <c r="J4608" s="600" t="str">
        <f t="shared" si="147"/>
        <v>DESPESA NÃO ADMITIDA COM RECURSOS DA CLÁUSULA DE P,D&amp;I, CONSIDERANDO O EXECUTOR E A QUALIFICAÇÃO DO PROJETO OU PROGRAMA</v>
      </c>
    </row>
    <row r="4609" spans="1:10" ht="12" customHeight="1" x14ac:dyDescent="0.3">
      <c r="A4609" s="597" t="s">
        <v>306</v>
      </c>
      <c r="B4609" s="597" t="s">
        <v>2451</v>
      </c>
      <c r="C4609" s="597" t="s">
        <v>2354</v>
      </c>
      <c r="D4609" s="597" t="s">
        <v>2354</v>
      </c>
      <c r="E4609" s="597" t="s">
        <v>2354</v>
      </c>
      <c r="F4609" s="597" t="s">
        <v>1648</v>
      </c>
      <c r="G4609" s="597" t="s">
        <v>2202</v>
      </c>
      <c r="H4609" s="598" t="str">
        <f t="shared" si="146"/>
        <v>PROTÓTIPO OU UNIDADE PILOTO;AFILIADA;;;;TESTES OPERACIONAIS;NA</v>
      </c>
      <c r="I4609" s="599" t="s">
        <v>1575</v>
      </c>
      <c r="J4609" s="600" t="str">
        <f t="shared" si="147"/>
        <v/>
      </c>
    </row>
    <row r="4610" spans="1:10" ht="12" customHeight="1" x14ac:dyDescent="0.3">
      <c r="A4610" s="597" t="s">
        <v>306</v>
      </c>
      <c r="B4610" s="597" t="s">
        <v>2451</v>
      </c>
      <c r="C4610" s="597" t="s">
        <v>2354</v>
      </c>
      <c r="D4610" s="597" t="s">
        <v>2354</v>
      </c>
      <c r="E4610" s="597" t="s">
        <v>2354</v>
      </c>
      <c r="F4610" s="597" t="s">
        <v>281</v>
      </c>
      <c r="G4610" s="597" t="s">
        <v>2202</v>
      </c>
      <c r="H4610" s="598" t="str">
        <f t="shared" si="146"/>
        <v>PROTÓTIPO OU UNIDADE PILOTO;AFILIADA;;;;TRIBUTOS;NA</v>
      </c>
      <c r="I4610" s="599" t="s">
        <v>1575</v>
      </c>
      <c r="J4610" s="600" t="str">
        <f t="shared" si="147"/>
        <v/>
      </c>
    </row>
    <row r="4611" spans="1:10" ht="12" customHeight="1" x14ac:dyDescent="0.3">
      <c r="A4611" s="601" t="s">
        <v>306</v>
      </c>
      <c r="B4611" s="597" t="s">
        <v>2451</v>
      </c>
      <c r="C4611" s="600"/>
      <c r="D4611" s="600"/>
      <c r="E4611" s="600"/>
      <c r="F4611" s="597" t="s">
        <v>2357</v>
      </c>
      <c r="G4611" s="600" t="s">
        <v>2408</v>
      </c>
      <c r="H4611" s="598" t="str">
        <f t="shared" si="146"/>
        <v>PROTÓTIPO OU UNIDADE PILOTO;AFILIADA;;;;SERVICOS;SERVIÇO DE QUALIFICAÇÃO E CERTIFICAÇÃO</v>
      </c>
      <c r="I4611" s="599" t="s">
        <v>1567</v>
      </c>
      <c r="J4611" s="600" t="str">
        <f t="shared" si="147"/>
        <v>DESPESA NÃO ADMITIDA COM RECURSOS DA CLÁUSULA DE P,D&amp;I, CONSIDERANDO O EXECUTOR E A QUALIFICAÇÃO DO PROJETO OU PROGRAMA</v>
      </c>
    </row>
  </sheetData>
  <sheetProtection algorithmName="SHA-512" hashValue="hshepoRb4fFmLalOJgPJcYqPkgURWrUlBAs3M/6P3r7ZITZUfpmHfT0wsPY8TJMjnaGKC1iqm0CO4MNdrvuM/Q==" saltValue="6JqKQklP3HKiLeL0oiZjQA==" spinCount="100000" sheet="1" objects="1" scenarios="1" selectLockedCells="1"/>
  <autoFilter ref="A3:J4611" xr:uid="{00000000-0009-0000-0000-000004000000}"/>
  <conditionalFormatting sqref="J4:J4048 J4110:J4118 J4120:J4611">
    <cfRule type="cellIs" dxfId="29" priority="4" operator="equal">
      <formula>$I$3</formula>
    </cfRule>
  </conditionalFormatting>
  <conditionalFormatting sqref="J4055:J4063 J4069:J4077 J4084:J4102">
    <cfRule type="cellIs" dxfId="28" priority="2" operator="equal">
      <formula>$I$3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Plan1">
    <pageSetUpPr fitToPage="1"/>
  </sheetPr>
  <dimension ref="A1:V45"/>
  <sheetViews>
    <sheetView tabSelected="1" zoomScale="90" zoomScaleNormal="90" workbookViewId="0">
      <selection activeCell="B3" sqref="B3"/>
    </sheetView>
  </sheetViews>
  <sheetFormatPr defaultColWidth="9.1796875" defaultRowHeight="11.5" x14ac:dyDescent="0.35"/>
  <cols>
    <col min="1" max="1" width="47.26953125" style="280" customWidth="1"/>
    <col min="2" max="2" width="112.1796875" style="280" customWidth="1"/>
    <col min="3" max="3" width="111.1796875" style="429" customWidth="1"/>
    <col min="4" max="4" width="14.54296875" style="280" customWidth="1"/>
    <col min="5" max="5" width="79.1796875" style="5" hidden="1" customWidth="1"/>
    <col min="6" max="6" width="16.26953125" style="5" hidden="1" customWidth="1"/>
    <col min="7" max="7" width="60.1796875" style="5" hidden="1" customWidth="1"/>
    <col min="8" max="8" width="16" style="5" hidden="1" customWidth="1"/>
    <col min="9" max="9" width="41.54296875" style="6" hidden="1" customWidth="1"/>
    <col min="10" max="10" width="14.7265625" style="5" hidden="1" customWidth="1"/>
    <col min="11" max="11" width="17.81640625" style="5" hidden="1" customWidth="1"/>
    <col min="12" max="12" width="19.1796875" style="5" hidden="1" customWidth="1"/>
    <col min="13" max="13" width="24" style="5" hidden="1" customWidth="1"/>
    <col min="14" max="14" width="15.26953125" style="5" hidden="1" customWidth="1"/>
    <col min="15" max="15" width="42" style="5" hidden="1" customWidth="1"/>
    <col min="16" max="16" width="40" style="5" hidden="1" customWidth="1"/>
    <col min="17" max="17" width="37.1796875" style="5" hidden="1" customWidth="1"/>
    <col min="18" max="18" width="15.26953125" style="5" hidden="1" customWidth="1"/>
    <col min="19" max="22" width="9.1796875" style="280" hidden="1" customWidth="1"/>
    <col min="23" max="16384" width="9.1796875" style="280"/>
  </cols>
  <sheetData>
    <row r="1" spans="1:18" ht="30" customHeight="1" x14ac:dyDescent="0.35">
      <c r="A1" s="276" t="s">
        <v>1539</v>
      </c>
      <c r="B1" s="277" t="s">
        <v>2448</v>
      </c>
      <c r="N1" s="643" t="s">
        <v>2099</v>
      </c>
      <c r="O1" s="643"/>
      <c r="P1" s="643"/>
      <c r="Q1" s="644"/>
    </row>
    <row r="2" spans="1:18" ht="30" customHeight="1" thickBot="1" x14ac:dyDescent="0.4">
      <c r="E2" s="275" t="s">
        <v>1659</v>
      </c>
      <c r="G2" s="289" t="s">
        <v>1660</v>
      </c>
      <c r="I2" s="285" t="s">
        <v>1658</v>
      </c>
      <c r="L2" s="285" t="s">
        <v>1661</v>
      </c>
      <c r="N2" s="384" t="s">
        <v>1686</v>
      </c>
      <c r="O2" s="170" t="s">
        <v>1665</v>
      </c>
      <c r="P2" s="170" t="s">
        <v>1666</v>
      </c>
      <c r="Q2" s="170" t="s">
        <v>1667</v>
      </c>
    </row>
    <row r="3" spans="1:18" ht="60" customHeight="1" thickTop="1" thickBot="1" x14ac:dyDescent="0.4">
      <c r="A3" s="278" t="s">
        <v>1499</v>
      </c>
      <c r="B3" s="441"/>
      <c r="C3" s="429" t="str">
        <f>IF(AND(B3="",OR(B5&lt;&gt;"",C5&lt;&gt;"")),$G$14,"")</f>
        <v/>
      </c>
      <c r="E3" s="290" t="s">
        <v>20</v>
      </c>
      <c r="G3" s="24" t="b">
        <f>OR(B5=E9,B5=E10,B5=E11,B5=E12,B5=E13,B5=E14,B5=E15,B5=E16,B5=E17,B5=E18,B5=E19)</f>
        <v>0</v>
      </c>
      <c r="I3" s="170" t="s">
        <v>323</v>
      </c>
      <c r="L3" s="24" t="s">
        <v>3</v>
      </c>
      <c r="N3" s="78">
        <f>IF(B3&lt;&gt;"",1,0)</f>
        <v>0</v>
      </c>
      <c r="O3" s="78">
        <f>IF(B3=0,1,0)</f>
        <v>1</v>
      </c>
      <c r="P3" s="78"/>
      <c r="Q3" s="78"/>
    </row>
    <row r="4" spans="1:18" ht="30" customHeight="1" thickTop="1" thickBot="1" x14ac:dyDescent="0.4">
      <c r="E4" s="290" t="s">
        <v>21</v>
      </c>
      <c r="I4" s="24" t="str">
        <f>IF(G3=TRUE,J4," ")</f>
        <v xml:space="preserve"> </v>
      </c>
      <c r="J4" s="5" t="s">
        <v>464</v>
      </c>
      <c r="L4" s="24" t="s">
        <v>4</v>
      </c>
      <c r="N4" s="243"/>
      <c r="O4" s="243"/>
      <c r="P4" s="243"/>
      <c r="Q4" s="243"/>
    </row>
    <row r="5" spans="1:18" ht="30" customHeight="1" thickTop="1" thickBot="1" x14ac:dyDescent="0.4">
      <c r="A5" s="278" t="s">
        <v>1516</v>
      </c>
      <c r="B5" s="279"/>
      <c r="C5" s="429" t="str">
        <f>IF(AND(B5="",OR(B7&lt;&gt;"",C7&lt;&gt;"")),$G$14,"")</f>
        <v/>
      </c>
      <c r="E5" s="290" t="s">
        <v>23</v>
      </c>
      <c r="G5" s="289" t="s">
        <v>2410</v>
      </c>
      <c r="N5" s="78">
        <f>IF(B5&lt;&gt;"",1,0)</f>
        <v>0</v>
      </c>
      <c r="O5" s="78">
        <f>IF(B5=0,1,0)</f>
        <v>1</v>
      </c>
      <c r="P5" s="78"/>
      <c r="Q5" s="78"/>
    </row>
    <row r="6" spans="1:18" ht="30" customHeight="1" thickTop="1" thickBot="1" x14ac:dyDescent="0.4">
      <c r="E6" s="290" t="s">
        <v>22</v>
      </c>
      <c r="G6" s="290" t="str">
        <f>IF(B5="","",B5)</f>
        <v/>
      </c>
      <c r="N6" s="243"/>
      <c r="O6" s="243"/>
      <c r="P6" s="243"/>
      <c r="Q6" s="243"/>
    </row>
    <row r="7" spans="1:18" ht="30" customHeight="1" thickTop="1" thickBot="1" x14ac:dyDescent="0.4">
      <c r="A7" s="278" t="s">
        <v>1517</v>
      </c>
      <c r="B7" s="281"/>
      <c r="C7" s="429" t="str">
        <f>IF(AND(B7="",OR(B9&lt;&gt;"",C9&lt;&gt;"")),$G$14,IF(AND(B7=J4,G3=FALSE),$G$18,""))</f>
        <v/>
      </c>
      <c r="D7" s="286"/>
      <c r="E7" s="290" t="s">
        <v>25</v>
      </c>
      <c r="N7" s="78">
        <f>IF(B7&lt;&gt;"",1,0)</f>
        <v>0</v>
      </c>
      <c r="O7" s="78">
        <f>IF(B7=0,1,0)</f>
        <v>1</v>
      </c>
      <c r="P7" s="291"/>
      <c r="Q7" s="78">
        <f>IF(AND(B7=J4,G3=FALSE),1,0)</f>
        <v>0</v>
      </c>
    </row>
    <row r="8" spans="1:18" ht="30" customHeight="1" thickTop="1" thickBot="1" x14ac:dyDescent="0.4">
      <c r="B8" s="282"/>
      <c r="E8" s="290" t="s">
        <v>2355</v>
      </c>
      <c r="G8" s="652" t="s">
        <v>1663</v>
      </c>
      <c r="H8" s="653"/>
      <c r="I8" s="653"/>
      <c r="J8" s="653"/>
      <c r="K8" s="653"/>
      <c r="L8" s="654"/>
      <c r="N8" s="243"/>
      <c r="O8" s="243"/>
      <c r="P8" s="243"/>
      <c r="Q8" s="243"/>
      <c r="R8" s="65"/>
    </row>
    <row r="9" spans="1:18" ht="30" customHeight="1" thickTop="1" thickBot="1" x14ac:dyDescent="0.4">
      <c r="A9" s="278" t="s">
        <v>1543</v>
      </c>
      <c r="B9" s="281"/>
      <c r="C9" s="429" t="str">
        <f>IF(AND(B9="",B11&lt;&gt;""),$G$14,"")</f>
        <v/>
      </c>
      <c r="E9" s="290" t="s">
        <v>306</v>
      </c>
      <c r="G9" s="24" t="s">
        <v>1553</v>
      </c>
      <c r="H9" s="649" t="s">
        <v>1552</v>
      </c>
      <c r="I9" s="650"/>
      <c r="J9" s="650"/>
      <c r="K9" s="651"/>
      <c r="L9" s="24" t="s">
        <v>5</v>
      </c>
      <c r="N9" s="78">
        <f>IF(B9&lt;&gt;"",1,0)</f>
        <v>0</v>
      </c>
      <c r="O9" s="78">
        <f>IF(B9=0,1,0)</f>
        <v>1</v>
      </c>
      <c r="P9" s="78"/>
      <c r="Q9" s="78"/>
    </row>
    <row r="10" spans="1:18" ht="30" customHeight="1" thickTop="1" thickBot="1" x14ac:dyDescent="0.4">
      <c r="B10" s="282"/>
      <c r="E10" s="290" t="s">
        <v>2046</v>
      </c>
      <c r="G10" s="284">
        <f>$B$15</f>
        <v>0</v>
      </c>
      <c r="H10" s="284" t="str">
        <f>IFERROR(IF(((IFERROR((MID(G10,1,4)*1), "FALSO"))*1)&gt;0.9,"VERDADEIRO","FALSO"),"FALSO")</f>
        <v>FALSO</v>
      </c>
      <c r="I10" s="284" t="str">
        <f>IF((IFERROR((MID(G10,5,1)),"FALSO"))="/","VERDADEIRO","FALSO")</f>
        <v>FALSO</v>
      </c>
      <c r="J10" s="284" t="str">
        <f>IFERROR(IF(((IFERROR((MID(G10,6,4)*1),"FALSO"))*1)&gt;2015,"VERDADEIRO","FALSO"),"FALSO")</f>
        <v>FALSO</v>
      </c>
      <c r="K10" s="284"/>
      <c r="L10" s="24" t="str">
        <f>IF(G10=0,"",IF(OR(H10="FALSO",I10="FALSO",J10="FALSO"),G17,"OK"))</f>
        <v/>
      </c>
      <c r="N10" s="243"/>
      <c r="O10" s="243"/>
      <c r="P10" s="243"/>
      <c r="Q10" s="243"/>
    </row>
    <row r="11" spans="1:18" ht="30" customHeight="1" thickTop="1" thickBot="1" x14ac:dyDescent="0.4">
      <c r="A11" s="278" t="s">
        <v>1544</v>
      </c>
      <c r="B11" s="281"/>
      <c r="C11" s="429" t="str">
        <f>IF(AND(I16=1,B11=""),G13,IF(AND(I16=0,B11&lt;&gt;""),G15,""))</f>
        <v/>
      </c>
      <c r="E11" s="290" t="s">
        <v>2043</v>
      </c>
      <c r="I11" s="5"/>
      <c r="N11" s="78">
        <f>IF(B11&lt;&gt;"",1,0)</f>
        <v>0</v>
      </c>
      <c r="O11" s="78">
        <f>IF(AND(I16=1,B11=""),1,0)</f>
        <v>0</v>
      </c>
      <c r="P11" s="78">
        <f>IF(AND(I16=0,B11&lt;&gt;""),1,0)</f>
        <v>0</v>
      </c>
      <c r="Q11" s="78"/>
    </row>
    <row r="12" spans="1:18" ht="30" customHeight="1" thickTop="1" thickBot="1" x14ac:dyDescent="0.4">
      <c r="B12" s="282"/>
      <c r="E12" s="290" t="s">
        <v>2044</v>
      </c>
      <c r="G12" s="118" t="s">
        <v>1664</v>
      </c>
      <c r="I12" s="285" t="s">
        <v>2098</v>
      </c>
      <c r="N12" s="243"/>
      <c r="O12" s="243"/>
      <c r="P12" s="243"/>
      <c r="Q12" s="243"/>
    </row>
    <row r="13" spans="1:18" ht="30" customHeight="1" thickTop="1" thickBot="1" x14ac:dyDescent="0.4">
      <c r="A13" s="278" t="s">
        <v>1557</v>
      </c>
      <c r="B13" s="281"/>
      <c r="C13" s="429" t="str">
        <f>IF(AND(I18=1,B13=""),G13,IF(AND(I18=0,B13&lt;&gt;""),G15,IF(E28="OK","",E28)))</f>
        <v/>
      </c>
      <c r="E13" s="290" t="s">
        <v>2045</v>
      </c>
      <c r="G13" s="170" t="s">
        <v>1554</v>
      </c>
      <c r="I13" s="292" t="s">
        <v>1547</v>
      </c>
      <c r="N13" s="78">
        <f>IF(B13&lt;&gt;"",1,0)</f>
        <v>0</v>
      </c>
      <c r="O13" s="78">
        <f>IF(AND(I18=1,B13=""),1,0)</f>
        <v>0</v>
      </c>
      <c r="P13" s="78">
        <f>IF(AND(I18=0,B13&lt;&gt;""),1,0)</f>
        <v>0</v>
      </c>
      <c r="Q13" s="78">
        <f>IF(E28=G16,1,0)</f>
        <v>0</v>
      </c>
    </row>
    <row r="14" spans="1:18" ht="30" customHeight="1" thickTop="1" thickBot="1" x14ac:dyDescent="0.4">
      <c r="E14" s="290" t="s">
        <v>253</v>
      </c>
      <c r="G14" s="170" t="s">
        <v>1609</v>
      </c>
      <c r="I14" s="110">
        <f>IF(B7="",0,1)</f>
        <v>0</v>
      </c>
      <c r="N14" s="243"/>
      <c r="O14" s="243"/>
      <c r="P14" s="243"/>
      <c r="Q14" s="243"/>
    </row>
    <row r="15" spans="1:18" ht="30" customHeight="1" thickTop="1" thickBot="1" x14ac:dyDescent="0.4">
      <c r="A15" s="278" t="s">
        <v>1545</v>
      </c>
      <c r="B15" s="281"/>
      <c r="C15" s="429" t="str">
        <f>IF(AND(I20=1,B15=""),G13,IF(AND(I20=0,B15&lt;&gt;""),G15,IF(L10="OK","",L10)))</f>
        <v/>
      </c>
      <c r="E15" s="290" t="s">
        <v>2047</v>
      </c>
      <c r="G15" s="170" t="s">
        <v>1610</v>
      </c>
      <c r="I15" s="292" t="s">
        <v>1549</v>
      </c>
      <c r="N15" s="78">
        <f>IF(B15&lt;&gt;"",1,0)</f>
        <v>0</v>
      </c>
      <c r="O15" s="78">
        <f>IF(AND(I20=1,B15=""),1,0)</f>
        <v>0</v>
      </c>
      <c r="P15" s="78">
        <f>IF(AND(I20=0,B15&lt;&gt;""),1,0)</f>
        <v>0</v>
      </c>
      <c r="Q15" s="78">
        <f>IF(L10=G17,1,0)</f>
        <v>0</v>
      </c>
    </row>
    <row r="16" spans="1:18" ht="30" customHeight="1" thickTop="1" thickBot="1" x14ac:dyDescent="0.4">
      <c r="E16" s="290" t="s">
        <v>2048</v>
      </c>
      <c r="G16" s="170" t="s">
        <v>1654</v>
      </c>
      <c r="I16" s="110">
        <f>IF(B7=I3,1,0)</f>
        <v>0</v>
      </c>
      <c r="N16" s="243"/>
      <c r="O16" s="243"/>
      <c r="P16" s="243"/>
      <c r="Q16" s="243"/>
    </row>
    <row r="17" spans="1:18" ht="30" customHeight="1" thickTop="1" thickBot="1" x14ac:dyDescent="0.4">
      <c r="A17" s="278" t="s">
        <v>1546</v>
      </c>
      <c r="B17" s="283"/>
      <c r="C17" s="429" t="str">
        <f>IF(AND(I22=1,B17=""),G13,IF(AND(I22=0,B17&lt;&gt;""),G15,""))</f>
        <v/>
      </c>
      <c r="E17" s="571" t="s">
        <v>2409</v>
      </c>
      <c r="G17" s="170" t="s">
        <v>1655</v>
      </c>
      <c r="I17" s="292" t="s">
        <v>1550</v>
      </c>
      <c r="N17" s="78">
        <f>IF(B17&lt;&gt;"",1,0)</f>
        <v>0</v>
      </c>
      <c r="O17" s="78">
        <f>IF(AND(I22=1,B17=""),1,0)</f>
        <v>0</v>
      </c>
      <c r="P17" s="78">
        <f>IF(AND(I22=0,B17&lt;&gt;""),1,0)</f>
        <v>0</v>
      </c>
      <c r="Q17" s="78"/>
    </row>
    <row r="18" spans="1:18" ht="30" customHeight="1" thickTop="1" thickBot="1" x14ac:dyDescent="0.4">
      <c r="E18" s="290" t="s">
        <v>2049</v>
      </c>
      <c r="G18" s="170" t="s">
        <v>465</v>
      </c>
      <c r="I18" s="110">
        <f>IF(AND(I14=1,B9=L3),1,IF(AND(I16=1,B11=L3),1,0))</f>
        <v>0</v>
      </c>
      <c r="N18" s="420"/>
      <c r="O18" s="421"/>
      <c r="P18" s="421"/>
      <c r="Q18" s="422"/>
    </row>
    <row r="19" spans="1:18" ht="30" customHeight="1" thickTop="1" thickBot="1" x14ac:dyDescent="0.4">
      <c r="A19" s="641" t="s">
        <v>2133</v>
      </c>
      <c r="B19" s="642"/>
      <c r="C19" s="430"/>
      <c r="E19" s="290" t="s">
        <v>2356</v>
      </c>
      <c r="G19" s="170" t="s">
        <v>2338</v>
      </c>
      <c r="I19" s="292" t="s">
        <v>1551</v>
      </c>
      <c r="N19" s="423"/>
      <c r="O19" s="424"/>
      <c r="P19" s="424"/>
      <c r="Q19" s="425"/>
    </row>
    <row r="20" spans="1:18" ht="30" customHeight="1" thickTop="1" thickBot="1" x14ac:dyDescent="0.4">
      <c r="A20" s="383" t="s">
        <v>2134</v>
      </c>
      <c r="B20" s="383" t="s">
        <v>2224</v>
      </c>
      <c r="C20" s="430"/>
      <c r="I20" s="110">
        <f>IF(AND(B7=I3,B11=L3),1,0)</f>
        <v>0</v>
      </c>
      <c r="N20" s="426"/>
      <c r="O20" s="427"/>
      <c r="P20" s="427"/>
      <c r="Q20" s="428"/>
    </row>
    <row r="21" spans="1:18" ht="30" customHeight="1" thickTop="1" x14ac:dyDescent="0.35">
      <c r="A21" s="378" t="s">
        <v>2226</v>
      </c>
      <c r="B21" s="375" t="s">
        <v>2199</v>
      </c>
      <c r="C21" s="430"/>
      <c r="I21" s="292" t="s">
        <v>1548</v>
      </c>
      <c r="N21" s="78"/>
      <c r="O21" s="78"/>
      <c r="P21" s="420"/>
      <c r="Q21" s="421"/>
    </row>
    <row r="22" spans="1:18" ht="30" customHeight="1" x14ac:dyDescent="0.35">
      <c r="A22" s="378" t="s">
        <v>2227</v>
      </c>
      <c r="B22" s="376"/>
      <c r="C22" s="430" t="str">
        <f>IF(O22&lt;&gt;"",O22,"")</f>
        <v/>
      </c>
      <c r="I22" s="110">
        <f>IF(B7=I3,1,0)</f>
        <v>0</v>
      </c>
      <c r="N22" s="78">
        <f t="shared" ref="N22:N31" si="0">IF(B22&lt;&gt;"",1,0)</f>
        <v>0</v>
      </c>
      <c r="O22" s="78"/>
      <c r="P22" s="423"/>
      <c r="Q22" s="424"/>
    </row>
    <row r="23" spans="1:18" ht="30" customHeight="1" x14ac:dyDescent="0.35">
      <c r="A23" s="378" t="s">
        <v>2228</v>
      </c>
      <c r="B23" s="376"/>
      <c r="C23" s="430" t="str">
        <f>IF(O23=1,$G$19,"")</f>
        <v/>
      </c>
      <c r="I23" s="5"/>
      <c r="N23" s="78">
        <f t="shared" si="0"/>
        <v>0</v>
      </c>
      <c r="O23" s="78">
        <f>IF(AND(N23=1,N22=0),1,0)</f>
        <v>0</v>
      </c>
      <c r="P23" s="423"/>
      <c r="Q23" s="424"/>
    </row>
    <row r="24" spans="1:18" ht="30" customHeight="1" x14ac:dyDescent="0.35">
      <c r="A24" s="378" t="s">
        <v>2229</v>
      </c>
      <c r="B24" s="376"/>
      <c r="C24" s="430" t="str">
        <f t="shared" ref="C24:C31" si="1">IF(O24=1,$G$19,"")</f>
        <v/>
      </c>
      <c r="E24" s="408" t="s">
        <v>1662</v>
      </c>
      <c r="F24" s="638" t="s">
        <v>2331</v>
      </c>
      <c r="G24" s="639"/>
      <c r="H24" s="639"/>
      <c r="I24" s="639"/>
      <c r="J24" s="640"/>
      <c r="N24" s="78">
        <f t="shared" si="0"/>
        <v>0</v>
      </c>
      <c r="O24" s="78">
        <f t="shared" ref="O24:O31" si="2">IF(AND(N24=1,N23=0),1,0)</f>
        <v>0</v>
      </c>
      <c r="P24" s="423"/>
      <c r="Q24" s="424"/>
      <c r="R24" s="280"/>
    </row>
    <row r="25" spans="1:18" ht="30" customHeight="1" x14ac:dyDescent="0.35">
      <c r="A25" s="378" t="s">
        <v>2230</v>
      </c>
      <c r="B25" s="376"/>
      <c r="C25" s="430" t="str">
        <f t="shared" si="1"/>
        <v/>
      </c>
      <c r="E25" s="408" t="s">
        <v>2320</v>
      </c>
      <c r="F25" s="401" t="s">
        <v>2321</v>
      </c>
      <c r="G25" s="397" t="s">
        <v>2322</v>
      </c>
      <c r="H25" s="397" t="s">
        <v>2323</v>
      </c>
      <c r="I25" s="397" t="s">
        <v>2324</v>
      </c>
      <c r="J25" s="402" t="s">
        <v>2325</v>
      </c>
      <c r="K25" s="396"/>
      <c r="N25" s="78">
        <f t="shared" si="0"/>
        <v>0</v>
      </c>
      <c r="O25" s="78">
        <f t="shared" si="2"/>
        <v>0</v>
      </c>
      <c r="P25" s="423"/>
      <c r="Q25" s="424"/>
      <c r="R25" s="280"/>
    </row>
    <row r="26" spans="1:18" ht="30" customHeight="1" x14ac:dyDescent="0.35">
      <c r="A26" s="378" t="s">
        <v>2231</v>
      </c>
      <c r="B26" s="376"/>
      <c r="C26" s="430" t="str">
        <f t="shared" si="1"/>
        <v/>
      </c>
      <c r="E26" s="409">
        <f>$B$13</f>
        <v>0</v>
      </c>
      <c r="F26" s="415">
        <f>MID($E26,1,1)*2</f>
        <v>0</v>
      </c>
      <c r="G26" s="399" t="e">
        <f t="shared" ref="G26" si="3">MID($E26,2,1)*1</f>
        <v>#VALUE!</v>
      </c>
      <c r="H26" s="399" t="e">
        <f t="shared" ref="H26" si="4">MID($E26,3,1)*2</f>
        <v>#VALUE!</v>
      </c>
      <c r="I26" s="399" t="e">
        <f t="shared" ref="I26" si="5">MID($E26,4,1)*1</f>
        <v>#VALUE!</v>
      </c>
      <c r="J26" s="403" t="e">
        <f t="shared" ref="J26" si="6">MID($E26,5,1)*2</f>
        <v>#VALUE!</v>
      </c>
      <c r="K26" s="14"/>
      <c r="N26" s="78">
        <f t="shared" si="0"/>
        <v>0</v>
      </c>
      <c r="O26" s="78">
        <f t="shared" si="2"/>
        <v>0</v>
      </c>
      <c r="P26" s="423"/>
      <c r="Q26" s="424"/>
      <c r="R26" s="280"/>
    </row>
    <row r="27" spans="1:18" ht="30" customHeight="1" x14ac:dyDescent="0.35">
      <c r="A27" s="378" t="s">
        <v>2232</v>
      </c>
      <c r="B27" s="376"/>
      <c r="C27" s="430" t="str">
        <f t="shared" si="1"/>
        <v/>
      </c>
      <c r="E27" s="408" t="s">
        <v>2330</v>
      </c>
      <c r="F27" s="401" t="s">
        <v>1680</v>
      </c>
      <c r="G27" s="400" t="s">
        <v>2326</v>
      </c>
      <c r="H27" s="400" t="s">
        <v>2327</v>
      </c>
      <c r="I27" s="400" t="s">
        <v>2328</v>
      </c>
      <c r="J27" s="404" t="s">
        <v>2329</v>
      </c>
      <c r="N27" s="78">
        <f t="shared" si="0"/>
        <v>0</v>
      </c>
      <c r="O27" s="78">
        <f t="shared" si="2"/>
        <v>0</v>
      </c>
      <c r="P27" s="423"/>
      <c r="Q27" s="424"/>
      <c r="R27" s="280"/>
    </row>
    <row r="28" spans="1:18" ht="30" customHeight="1" x14ac:dyDescent="0.35">
      <c r="A28" s="378" t="s">
        <v>2233</v>
      </c>
      <c r="B28" s="376"/>
      <c r="C28" s="430" t="str">
        <f t="shared" si="1"/>
        <v/>
      </c>
      <c r="E28" s="410" t="str">
        <f>IFERROR(IF(B13="","",IF(I28&lt;&gt;J28,G16,"")),G16)</f>
        <v/>
      </c>
      <c r="F28" s="405" t="e">
        <f>IF(F26&lt;10,F26,(LEFT(F26)+RIGHT(F26)))+IF(G26&lt;10,G26,(LEFT(G26)+RIGHT(G26)))+IF(H26&lt;10,H26,(LEFT(H26)+RIGHT(H26)))+IF(I26&lt;10,I26,(LEFT(I26)+RIGHT(I26)))+IF(J26&lt;10,J26,(LEFT(J26)+RIGHT(J26)))</f>
        <v>#VALUE!</v>
      </c>
      <c r="G28" s="406" t="e">
        <f>MOD(F28,10)</f>
        <v>#VALUE!</v>
      </c>
      <c r="H28" s="406" t="e">
        <f>10-G28</f>
        <v>#VALUE!</v>
      </c>
      <c r="I28" s="406" t="e">
        <f>MOD(H28,10)</f>
        <v>#VALUE!</v>
      </c>
      <c r="J28" s="407" t="e">
        <f>MID($E26,7,1)*1</f>
        <v>#VALUE!</v>
      </c>
      <c r="N28" s="78">
        <f t="shared" si="0"/>
        <v>0</v>
      </c>
      <c r="O28" s="78">
        <f t="shared" si="2"/>
        <v>0</v>
      </c>
      <c r="P28" s="423"/>
      <c r="Q28" s="424"/>
      <c r="R28" s="280"/>
    </row>
    <row r="29" spans="1:18" ht="30" customHeight="1" x14ac:dyDescent="0.35">
      <c r="A29" s="378" t="s">
        <v>2234</v>
      </c>
      <c r="B29" s="376"/>
      <c r="C29" s="430" t="str">
        <f t="shared" si="1"/>
        <v/>
      </c>
      <c r="N29" s="78">
        <f t="shared" si="0"/>
        <v>0</v>
      </c>
      <c r="O29" s="78">
        <f t="shared" si="2"/>
        <v>0</v>
      </c>
      <c r="P29" s="423"/>
      <c r="Q29" s="424"/>
    </row>
    <row r="30" spans="1:18" ht="30" customHeight="1" x14ac:dyDescent="0.35">
      <c r="A30" s="378" t="s">
        <v>2235</v>
      </c>
      <c r="B30" s="376"/>
      <c r="C30" s="430" t="str">
        <f t="shared" si="1"/>
        <v/>
      </c>
      <c r="N30" s="78">
        <f t="shared" si="0"/>
        <v>0</v>
      </c>
      <c r="O30" s="78">
        <f t="shared" si="2"/>
        <v>0</v>
      </c>
      <c r="P30" s="423"/>
      <c r="Q30" s="424"/>
    </row>
    <row r="31" spans="1:18" ht="30" customHeight="1" thickBot="1" x14ac:dyDescent="0.4">
      <c r="A31" s="379" t="s">
        <v>2236</v>
      </c>
      <c r="B31" s="377"/>
      <c r="C31" s="430" t="str">
        <f t="shared" si="1"/>
        <v/>
      </c>
      <c r="N31" s="78">
        <f t="shared" si="0"/>
        <v>0</v>
      </c>
      <c r="O31" s="78">
        <f t="shared" si="2"/>
        <v>0</v>
      </c>
      <c r="P31" s="431"/>
      <c r="Q31" s="432"/>
    </row>
    <row r="32" spans="1:18" ht="20.149999999999999" customHeight="1" thickTop="1" x14ac:dyDescent="0.35">
      <c r="M32" s="294" t="s">
        <v>1656</v>
      </c>
      <c r="N32" s="293">
        <f>SUM(N3:N17)+SUM(N21:N31)</f>
        <v>0</v>
      </c>
      <c r="O32" s="293">
        <f>SUM(O3:O17)+SUM(O21:O31)</f>
        <v>4</v>
      </c>
      <c r="P32" s="647">
        <f>SUM(P3:P17)</f>
        <v>0</v>
      </c>
      <c r="Q32" s="647">
        <f>SUM(Q3:Q17)</f>
        <v>0</v>
      </c>
    </row>
    <row r="33" spans="1:17" ht="20.149999999999999" customHeight="1" x14ac:dyDescent="0.35">
      <c r="M33" s="294" t="s">
        <v>2201</v>
      </c>
      <c r="N33" s="645">
        <f>IF(AND(N32&gt;0,O32&gt;0),1,0)</f>
        <v>0</v>
      </c>
      <c r="O33" s="646"/>
      <c r="P33" s="648"/>
      <c r="Q33" s="648"/>
    </row>
    <row r="34" spans="1:17" ht="17.25" customHeight="1" x14ac:dyDescent="0.35">
      <c r="A34" s="462" t="s">
        <v>2477</v>
      </c>
      <c r="M34" s="294" t="s">
        <v>1657</v>
      </c>
      <c r="N34" s="645" t="str">
        <f>IF(N33=1,O2,"")</f>
        <v/>
      </c>
      <c r="O34" s="646"/>
      <c r="P34" s="295" t="str">
        <f>IF(P32&gt;0,P2,"")</f>
        <v/>
      </c>
      <c r="Q34" s="295" t="str">
        <f>IF(Q32&gt;0,Q2,"")</f>
        <v/>
      </c>
    </row>
    <row r="39" spans="1:17" x14ac:dyDescent="0.35">
      <c r="A39" s="287"/>
    </row>
    <row r="40" spans="1:17" x14ac:dyDescent="0.35">
      <c r="A40" s="288"/>
    </row>
    <row r="41" spans="1:17" ht="15" customHeight="1" x14ac:dyDescent="0.35"/>
    <row r="44" spans="1:17" ht="14.5" x14ac:dyDescent="0.35">
      <c r="O44" s="396"/>
      <c r="Q44" s="396"/>
    </row>
    <row r="45" spans="1:17" ht="14.5" x14ac:dyDescent="0.35">
      <c r="O45" s="14"/>
      <c r="Q45" s="14"/>
    </row>
  </sheetData>
  <sheetProtection algorithmName="SHA-512" hashValue="Dc9gA52TujtVGWeSh6Irn2imIH9jhIXs7AXI4BDCi/Ksw/qf+yEJXrOOcY+wMEVUIMnsqpsAV3cylf+LQivpSw==" saltValue="fyhFJsrhI5m+XbuGLY5a4Q==" spinCount="100000" sheet="1" formatColumns="0" formatRows="0" selectLockedCells="1"/>
  <customSheetViews>
    <customSheetView guid="{F5A100CB-B899-442A-8CB0-2AB82028E8A7}" scale="80" fitToPage="1" hiddenColumns="1">
      <selection activeCell="B11" sqref="B11"/>
      <pageMargins left="0.98425196850393704" right="0.51181102362204722" top="0.98425196850393704" bottom="0.78740157480314965" header="0.31496062992125984" footer="0.31496062992125984"/>
      <pageSetup paperSize="9" scale="80" orientation="landscape" r:id="rId1"/>
      <headerFooter>
        <oddHeader>&amp;CPTR - PARTE B&amp;RVERSÃO 2</oddHeader>
        <oddFooter>&amp;C&amp;A&amp;RPágina &amp;P</oddFooter>
      </headerFooter>
    </customSheetView>
  </customSheetViews>
  <mergeCells count="9">
    <mergeCell ref="F24:J24"/>
    <mergeCell ref="A19:B19"/>
    <mergeCell ref="N1:Q1"/>
    <mergeCell ref="N33:O33"/>
    <mergeCell ref="N34:O34"/>
    <mergeCell ref="P32:P33"/>
    <mergeCell ref="Q32:Q33"/>
    <mergeCell ref="H9:K9"/>
    <mergeCell ref="G8:L8"/>
  </mergeCells>
  <conditionalFormatting sqref="B11">
    <cfRule type="cellIs" dxfId="27" priority="25" operator="equal">
      <formula>$I$16</formula>
    </cfRule>
  </conditionalFormatting>
  <conditionalFormatting sqref="B13">
    <cfRule type="cellIs" dxfId="26" priority="26" operator="equal">
      <formula>$I$18</formula>
    </cfRule>
  </conditionalFormatting>
  <conditionalFormatting sqref="B15">
    <cfRule type="cellIs" dxfId="25" priority="27" operator="equal">
      <formula>$I$20</formula>
    </cfRule>
  </conditionalFormatting>
  <conditionalFormatting sqref="B17">
    <cfRule type="cellIs" dxfId="24" priority="28" operator="equal">
      <formula>$I$22</formula>
    </cfRule>
  </conditionalFormatting>
  <dataValidations count="5">
    <dataValidation type="list" allowBlank="1" showInputMessage="1" showErrorMessage="1" error="SELECIONE A FINALIDADE NA LISTA SUSPENSA._x000a_A FINALIDADE &quot;AUTORIZAÇÃO&quot; SÓ É ADMITIDA PARA PROJETOS E PROGRAMAS SUJEITOS A AUTORIZAÇÃO, NOS TERMOS DO CAPÍTULO 5 DO REGULAMENTO Nº 03/2015." sqref="B7" xr:uid="{00000000-0002-0000-0500-000000000000}">
      <formula1>$I$3:$I$4</formula1>
    </dataValidation>
    <dataValidation type="date" operator="greaterThanOrEqual" allowBlank="1" showInputMessage="1" showErrorMessage="1" error="FORMATO DEVE SER DATA A PARTIR DE 30/11/2015 (DD/MM/AAAA)" sqref="B17" xr:uid="{00000000-0002-0000-0500-000001000000}">
      <formula1>42338</formula1>
    </dataValidation>
    <dataValidation type="list" allowBlank="1" showInputMessage="1" showErrorMessage="1" error="SELECIONE A QUALIFICAÇÃO NA LISTA SUSPENSA." sqref="B5" xr:uid="{00000000-0002-0000-0500-000002000000}">
      <formula1>$E$3:$E$19</formula1>
    </dataValidation>
    <dataValidation type="textLength" operator="lessThanOrEqual" allowBlank="1" showInputMessage="1" showErrorMessage="1" error="O TEXTO NÃO PODE SUPERAR 300 CARACTERES" sqref="B3 B22:B31" xr:uid="{00000000-0002-0000-0500-000003000000}">
      <formula1>300</formula1>
    </dataValidation>
    <dataValidation type="list" allowBlank="1" showInputMessage="1" showErrorMessage="1" error="SELECIONE &quot;SIM&quot; OU &quot;NÃO&quot; NA LISTA SUSPENSA." sqref="B9 B11" xr:uid="{00000000-0002-0000-0500-000004000000}">
      <formula1>$L$3:$L$4</formula1>
    </dataValidation>
  </dataValidations>
  <pageMargins left="0.98425196850393704" right="0.51181102362204722" top="0.98425196850393704" bottom="0.78740157480314965" header="0.31496062992125984" footer="0.31496062992125984"/>
  <pageSetup paperSize="9" scale="81" orientation="landscape" r:id="rId2"/>
  <headerFooter>
    <oddHeader>&amp;CPTR - PARTE B&amp;RVERSÃO 3</oddHeader>
    <oddFooter>&amp;C&amp;A&amp;RPágina 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Plan5">
    <pageSetUpPr fitToPage="1"/>
  </sheetPr>
  <dimension ref="A1:AU104"/>
  <sheetViews>
    <sheetView showGridLines="0" zoomScaleNormal="100" zoomScalePageLayoutView="80" workbookViewId="0">
      <selection activeCell="A5" sqref="A5"/>
    </sheetView>
  </sheetViews>
  <sheetFormatPr defaultColWidth="9.1796875" defaultRowHeight="10" x14ac:dyDescent="0.35"/>
  <cols>
    <col min="1" max="1" width="20.7265625" style="5" customWidth="1"/>
    <col min="2" max="2" width="14.54296875" style="5" customWidth="1"/>
    <col min="3" max="3" width="15.453125" style="5" customWidth="1"/>
    <col min="4" max="4" width="16.7265625" style="5" customWidth="1"/>
    <col min="5" max="5" width="12.7265625" style="5" customWidth="1"/>
    <col min="6" max="6" width="11.1796875" style="5" customWidth="1"/>
    <col min="7" max="7" width="22" style="5" customWidth="1"/>
    <col min="8" max="8" width="23.26953125" style="5" customWidth="1"/>
    <col min="9" max="9" width="17.81640625" style="5" customWidth="1"/>
    <col min="10" max="10" width="102.453125" style="433" customWidth="1"/>
    <col min="11" max="11" width="24.26953125" style="5" customWidth="1"/>
    <col min="12" max="12" width="47.54296875" style="5" hidden="1" customWidth="1"/>
    <col min="13" max="18" width="18.7265625" style="5" hidden="1" customWidth="1"/>
    <col min="19" max="19" width="18.1796875" style="5" hidden="1" customWidth="1"/>
    <col min="20" max="20" width="19.1796875" style="7" hidden="1" customWidth="1"/>
    <col min="21" max="21" width="13.26953125" style="5" hidden="1" customWidth="1"/>
    <col min="22" max="22" width="13.453125" style="5" hidden="1" customWidth="1"/>
    <col min="23" max="23" width="11.54296875" style="5" hidden="1" customWidth="1"/>
    <col min="24" max="24" width="11.81640625" style="5" hidden="1" customWidth="1"/>
    <col min="25" max="25" width="16.54296875" style="5" hidden="1" customWidth="1"/>
    <col min="26" max="26" width="17.54296875" style="5" hidden="1" customWidth="1"/>
    <col min="27" max="27" width="15.1796875" style="5" hidden="1" customWidth="1"/>
    <col min="28" max="28" width="21.81640625" style="5" hidden="1" customWidth="1"/>
    <col min="29" max="29" width="15.453125" style="5" hidden="1" customWidth="1"/>
    <col min="30" max="30" width="13.453125" style="5" hidden="1" customWidth="1"/>
    <col min="31" max="31" width="14.81640625" style="5" hidden="1" customWidth="1"/>
    <col min="32" max="32" width="12.1796875" style="5" hidden="1" customWidth="1"/>
    <col min="33" max="33" width="12.453125" style="5" hidden="1" customWidth="1"/>
    <col min="34" max="34" width="16.1796875" style="5" hidden="1" customWidth="1"/>
    <col min="35" max="35" width="18.7265625" style="5" hidden="1" customWidth="1"/>
    <col min="36" max="36" width="16.81640625" style="5" hidden="1" customWidth="1"/>
    <col min="37" max="38" width="19.453125" style="5" hidden="1" customWidth="1"/>
    <col min="39" max="39" width="21" style="5" hidden="1" customWidth="1"/>
    <col min="40" max="40" width="16.453125" style="5" hidden="1" customWidth="1"/>
    <col min="41" max="41" width="19" style="5" hidden="1" customWidth="1"/>
    <col min="42" max="42" width="25.453125" style="5" hidden="1" customWidth="1"/>
    <col min="43" max="43" width="58.54296875" style="5" hidden="1" customWidth="1"/>
    <col min="44" max="44" width="14.81640625" style="5" customWidth="1"/>
    <col min="45" max="45" width="58.54296875" style="5" customWidth="1"/>
    <col min="46" max="46" width="13.26953125" style="5" customWidth="1"/>
    <col min="47" max="47" width="15.81640625" style="5" customWidth="1"/>
    <col min="48" max="48" width="11" style="5" customWidth="1"/>
    <col min="49" max="49" width="15.54296875" style="5" customWidth="1"/>
    <col min="50" max="50" width="16.81640625" style="5" customWidth="1"/>
    <col min="51" max="51" width="15" style="5" customWidth="1"/>
    <col min="52" max="52" width="10.26953125" style="5" customWidth="1"/>
    <col min="53" max="53" width="14.54296875" style="5" customWidth="1"/>
    <col min="54" max="54" width="21.453125" style="5" customWidth="1"/>
    <col min="55" max="55" width="13.7265625" style="5" customWidth="1"/>
    <col min="56" max="56" width="27.26953125" style="5" customWidth="1"/>
    <col min="57" max="59" width="9.1796875" style="5" customWidth="1"/>
    <col min="60" max="16384" width="9.1796875" style="5"/>
  </cols>
  <sheetData>
    <row r="1" spans="1:42" ht="10.5" x14ac:dyDescent="0.35">
      <c r="A1" s="76" t="s">
        <v>367</v>
      </c>
      <c r="D1" s="681"/>
      <c r="E1" s="681"/>
      <c r="N1" s="659" t="s">
        <v>2104</v>
      </c>
      <c r="O1" s="660"/>
      <c r="P1" s="660"/>
      <c r="Q1" s="660"/>
      <c r="R1" s="660"/>
      <c r="S1" s="660"/>
      <c r="T1" s="660"/>
      <c r="U1" s="660"/>
      <c r="V1" s="660"/>
      <c r="W1" s="660"/>
      <c r="X1" s="660"/>
      <c r="Y1" s="660"/>
      <c r="Z1" s="660"/>
      <c r="AA1" s="660"/>
      <c r="AB1" s="660"/>
      <c r="AC1" s="660"/>
      <c r="AD1" s="660"/>
      <c r="AE1" s="660"/>
      <c r="AF1" s="660"/>
      <c r="AG1" s="660"/>
      <c r="AH1" s="660"/>
      <c r="AI1" s="660"/>
      <c r="AJ1" s="660"/>
      <c r="AK1" s="660"/>
      <c r="AL1" s="660"/>
      <c r="AM1" s="661"/>
    </row>
    <row r="2" spans="1:42" ht="15" thickBot="1" x14ac:dyDescent="0.4">
      <c r="A2" s="76"/>
      <c r="L2" s="66" t="s">
        <v>467</v>
      </c>
      <c r="N2" s="691" t="s">
        <v>1686</v>
      </c>
      <c r="O2" s="691" t="s">
        <v>1687</v>
      </c>
      <c r="P2" s="690" t="s">
        <v>1590</v>
      </c>
      <c r="Q2" s="296"/>
      <c r="R2" s="296"/>
      <c r="S2" s="296"/>
      <c r="T2" s="297"/>
      <c r="U2" s="691" t="s">
        <v>1688</v>
      </c>
      <c r="V2" s="690" t="s">
        <v>1599</v>
      </c>
      <c r="W2" s="296"/>
      <c r="X2" s="296"/>
      <c r="Y2" s="296"/>
      <c r="Z2" s="296"/>
      <c r="AA2" s="296"/>
      <c r="AB2" s="296"/>
      <c r="AC2" s="296"/>
      <c r="AD2" s="667" t="s">
        <v>1689</v>
      </c>
      <c r="AE2" s="668"/>
      <c r="AF2" s="668"/>
      <c r="AG2" s="669"/>
      <c r="AH2" s="690" t="s">
        <v>2335</v>
      </c>
      <c r="AI2" s="662" t="s">
        <v>1690</v>
      </c>
      <c r="AJ2" s="664" t="s">
        <v>1604</v>
      </c>
      <c r="AK2" s="666" t="s">
        <v>1679</v>
      </c>
      <c r="AL2" s="666"/>
      <c r="AM2" s="666"/>
      <c r="AO2" s="116" t="s">
        <v>2106</v>
      </c>
    </row>
    <row r="3" spans="1:42" ht="21.5" thickTop="1" x14ac:dyDescent="0.35">
      <c r="A3" s="682" t="s">
        <v>324</v>
      </c>
      <c r="B3" s="683"/>
      <c r="C3" s="684"/>
      <c r="D3" s="19"/>
      <c r="F3" s="19"/>
      <c r="G3" s="682" t="s">
        <v>466</v>
      </c>
      <c r="H3" s="683"/>
      <c r="I3" s="684"/>
      <c r="L3" s="102">
        <f>SUM(C5:C14)</f>
        <v>0</v>
      </c>
      <c r="N3" s="663"/>
      <c r="O3" s="663"/>
      <c r="P3" s="665"/>
      <c r="Q3" s="296"/>
      <c r="R3" s="296"/>
      <c r="S3" s="296"/>
      <c r="T3" s="297"/>
      <c r="U3" s="663"/>
      <c r="V3" s="665"/>
      <c r="W3" s="296"/>
      <c r="X3" s="296"/>
      <c r="Y3" s="296"/>
      <c r="Z3" s="296"/>
      <c r="AA3" s="296"/>
      <c r="AB3" s="296"/>
      <c r="AC3" s="296"/>
      <c r="AD3" s="163" t="s">
        <v>0</v>
      </c>
      <c r="AE3" s="163" t="s">
        <v>1596</v>
      </c>
      <c r="AF3" s="163" t="s">
        <v>1595</v>
      </c>
      <c r="AG3" s="163" t="s">
        <v>1597</v>
      </c>
      <c r="AH3" s="665"/>
      <c r="AI3" s="663"/>
      <c r="AJ3" s="665"/>
      <c r="AK3" s="170" t="s">
        <v>1665</v>
      </c>
      <c r="AL3" s="170" t="s">
        <v>1666</v>
      </c>
      <c r="AM3" s="170" t="s">
        <v>1667</v>
      </c>
      <c r="AN3" s="76"/>
      <c r="AO3" s="24" t="s">
        <v>1674</v>
      </c>
    </row>
    <row r="4" spans="1:42" ht="20.5" thickBot="1" x14ac:dyDescent="0.4">
      <c r="A4" s="92" t="s">
        <v>328</v>
      </c>
      <c r="B4" s="93" t="s">
        <v>1558</v>
      </c>
      <c r="C4" s="94" t="s">
        <v>329</v>
      </c>
      <c r="D4" s="19"/>
      <c r="F4" s="19"/>
      <c r="G4" s="685"/>
      <c r="H4" s="686"/>
      <c r="I4" s="687"/>
      <c r="J4" s="434" t="str">
        <f>IF(V4&lt;&gt;"",V4,IF(P4&lt;&gt;"",P4,""))</f>
        <v/>
      </c>
      <c r="K4" s="244"/>
      <c r="L4" s="244"/>
      <c r="N4" s="147"/>
      <c r="O4" s="24" t="b">
        <f>G4&lt;&gt;""</f>
        <v>0</v>
      </c>
      <c r="P4" s="24" t="str">
        <f>IF(AND(G4="",N36,TRUE),AO3,"")</f>
        <v/>
      </c>
      <c r="Q4" s="296"/>
      <c r="R4" s="296"/>
      <c r="S4" s="296"/>
      <c r="T4" s="297"/>
      <c r="U4" s="24" t="str">
        <f>IF(OR(G4=B5,G4=B6,G4=B7,G4=B8,G4=B9,G4=B10,G4=B11,G4=B12,G4=B13,G4=B14),"",L32)</f>
        <v/>
      </c>
      <c r="V4" s="24" t="str">
        <f t="shared" ref="V4:V14" si="0">IF(U4=$L$32,$AO$5,"")</f>
        <v/>
      </c>
      <c r="W4" s="296"/>
      <c r="X4" s="296"/>
      <c r="Y4" s="296"/>
      <c r="Z4" s="296"/>
      <c r="AA4" s="296"/>
      <c r="AB4" s="296"/>
      <c r="AC4" s="296"/>
      <c r="AD4" s="147"/>
      <c r="AE4" s="147"/>
      <c r="AF4" s="147"/>
      <c r="AG4" s="147"/>
      <c r="AH4" s="147"/>
      <c r="AI4" s="147"/>
      <c r="AJ4" s="147"/>
      <c r="AK4" s="24">
        <f>IF(P4&lt;&gt;"",1,0)</f>
        <v>0</v>
      </c>
      <c r="AL4" s="24"/>
      <c r="AM4" s="24">
        <f>IF(V4&lt;&gt;"",1,0)</f>
        <v>0</v>
      </c>
      <c r="AO4" s="24" t="s">
        <v>1591</v>
      </c>
    </row>
    <row r="5" spans="1:42" ht="15" thickTop="1" x14ac:dyDescent="0.35">
      <c r="A5" s="234"/>
      <c r="B5" s="552"/>
      <c r="C5" s="236"/>
      <c r="D5" s="244" t="str">
        <f>IF(V5&lt;&gt;"",V5,IF(AH5&lt;&gt;"",AH5,IF(P5&lt;&gt;"",P5,"")))</f>
        <v/>
      </c>
      <c r="F5" s="440"/>
      <c r="H5" s="248"/>
      <c r="I5" s="248"/>
      <c r="L5" s="348" t="s">
        <v>2100</v>
      </c>
      <c r="N5" s="24" t="b">
        <f t="shared" ref="N5:N14" si="1">OR(A5&lt;&gt;"",B5&lt;&gt;"",C5&lt;&gt;"")</f>
        <v>0</v>
      </c>
      <c r="O5" s="24" t="b">
        <f t="shared" ref="O5:O14" si="2">AND(A5&lt;&gt;"",B5&lt;&gt;"",C5&lt;&gt;"")</f>
        <v>0</v>
      </c>
      <c r="P5" s="24" t="str">
        <f t="shared" ref="P5:P14" si="3">IF(AND(N5=TRUE,O5=FALSE),$AO$4,"")</f>
        <v/>
      </c>
      <c r="Q5" s="296"/>
      <c r="R5" s="296"/>
      <c r="S5" s="296"/>
      <c r="T5" s="297"/>
      <c r="U5" s="246" t="str">
        <f t="shared" ref="U5:U14" si="4">IFERROR(IF(B5=0,"",IF((RIGHT((MOD((11-(MOD((MID($B5,1,1)*5+MID($B5,2,1)*4+MID($B5,3,1)*3+MID($B5,4,1)*2+MID($B5,5,1)*9+MID($B5,6,1)*8+MID($B5,7,1)*7+MID($B5,8,1)*6+MID($B5,9,1)*5+MID($B5,10,1)*4+MID($B5,11,1)*3+MID($B5,12,1)*2),11))),11)),1)*1)=(MID($B5,13,1)*1),IF((RIGHT((MOD((11-(MOD((MID($B5,1,1)*6+MID($B5,2,1)*5+MID($B5,3,1)*4+MID($B5,4,1)*3+MID($B5,5,1)*2+MID($B5,6,1)*9+MID($B5,7,1)*8+MID($B5,8,1)*7+MID($B5,9,1)*6+MID($B5,10,1)*5+MID($B5,11,1)*4+MID($B5,12,1)*3+MID($B5,13,1)*2),11))),11)),1)*1)=(MID($B5,14,1)*1),"",$L$32),$L$32)),$L$32)</f>
        <v/>
      </c>
      <c r="V5" s="24" t="str">
        <f t="shared" si="0"/>
        <v/>
      </c>
      <c r="W5" s="296"/>
      <c r="X5" s="296"/>
      <c r="Y5" s="296"/>
      <c r="Z5" s="296"/>
      <c r="AA5" s="296"/>
      <c r="AB5" s="296"/>
      <c r="AC5" s="296"/>
      <c r="AD5" s="138">
        <f t="shared" ref="AD5:AD14" si="5">B5</f>
        <v>0</v>
      </c>
      <c r="AE5" s="24">
        <f t="shared" ref="AE5:AE14" si="6">A5</f>
        <v>0</v>
      </c>
      <c r="AF5" s="24"/>
      <c r="AG5" s="24"/>
      <c r="AH5" s="24" t="str">
        <f t="shared" ref="AH5:AH14" si="7">IF(AG5="","",IF(AG5=FALSE,$AO$6,""))</f>
        <v/>
      </c>
      <c r="AI5" s="250"/>
      <c r="AJ5" s="251"/>
      <c r="AK5" s="24">
        <f>IF(P5&lt;&gt;"",1,0)</f>
        <v>0</v>
      </c>
      <c r="AL5" s="24"/>
      <c r="AM5" s="24">
        <f>IF(OR(V5&lt;&gt;"",AH5&lt;&gt;"",AJ5&lt;&gt;""),1,0)</f>
        <v>0</v>
      </c>
      <c r="AO5" s="110" t="s">
        <v>1673</v>
      </c>
    </row>
    <row r="6" spans="1:42" ht="14.5" x14ac:dyDescent="0.35">
      <c r="A6" s="234"/>
      <c r="B6" s="235"/>
      <c r="C6" s="236"/>
      <c r="D6" s="244" t="str">
        <f>IF(AND(N6=TRUE,N5=FALSE),$AO$14,IF(V6&lt;&gt;"",V6,IF(AH6&lt;&gt;"",AH6,IF(P6&lt;&gt;"",P6,""))))</f>
        <v/>
      </c>
      <c r="F6" s="440"/>
      <c r="L6" s="24" t="s">
        <v>242</v>
      </c>
      <c r="N6" s="24" t="b">
        <f t="shared" si="1"/>
        <v>0</v>
      </c>
      <c r="O6" s="24" t="b">
        <f t="shared" si="2"/>
        <v>0</v>
      </c>
      <c r="P6" s="24" t="str">
        <f t="shared" si="3"/>
        <v/>
      </c>
      <c r="Q6" s="296"/>
      <c r="R6" s="296"/>
      <c r="S6" s="296"/>
      <c r="T6" s="297"/>
      <c r="U6" s="246" t="str">
        <f t="shared" si="4"/>
        <v/>
      </c>
      <c r="V6" s="24" t="str">
        <f t="shared" si="0"/>
        <v/>
      </c>
      <c r="W6" s="296"/>
      <c r="X6" s="296"/>
      <c r="Y6" s="296"/>
      <c r="Z6" s="296"/>
      <c r="AA6" s="296"/>
      <c r="AB6" s="296"/>
      <c r="AC6" s="296"/>
      <c r="AD6" s="138">
        <f t="shared" si="5"/>
        <v>0</v>
      </c>
      <c r="AE6" s="24">
        <f t="shared" si="6"/>
        <v>0</v>
      </c>
      <c r="AF6" s="24" t="str">
        <f>IFERROR(IF(AD6=0,"",VLOOKUP(AD6,$AD$5:AE5,2,FALSE)),"")</f>
        <v/>
      </c>
      <c r="AG6" s="24" t="str">
        <f>IF(AF6="","",AF6=AE6)</f>
        <v/>
      </c>
      <c r="AH6" s="24" t="str">
        <f t="shared" si="7"/>
        <v/>
      </c>
      <c r="AI6" s="250"/>
      <c r="AJ6" s="251"/>
      <c r="AK6" s="24">
        <f>IF(OR(P6&lt;&gt;"",AND(N6=TRUE,N5=FALSE)),1,0)</f>
        <v>0</v>
      </c>
      <c r="AL6" s="24"/>
      <c r="AM6" s="24">
        <f t="shared" ref="AM6:AM13" si="8">IF(OR(V6&lt;&gt;"",AH6&lt;&gt;"",AJ6&lt;&gt;""),1,0)</f>
        <v>0</v>
      </c>
      <c r="AO6" s="24" t="s">
        <v>1598</v>
      </c>
    </row>
    <row r="7" spans="1:42" ht="14.5" x14ac:dyDescent="0.35">
      <c r="A7" s="234"/>
      <c r="B7" s="12"/>
      <c r="C7" s="236"/>
      <c r="D7" s="244" t="str">
        <f t="shared" ref="D7:D13" si="9">IF(AND(N7=TRUE,N6=FALSE),$AO$14,IF(V7&lt;&gt;"",V7,IF(AH7&lt;&gt;"",AH7,IF(P7&lt;&gt;"",P7,""))))</f>
        <v/>
      </c>
      <c r="F7" s="440"/>
      <c r="L7" s="24" t="s">
        <v>233</v>
      </c>
      <c r="N7" s="24" t="b">
        <f t="shared" si="1"/>
        <v>0</v>
      </c>
      <c r="O7" s="24" t="b">
        <f t="shared" si="2"/>
        <v>0</v>
      </c>
      <c r="P7" s="24" t="str">
        <f t="shared" si="3"/>
        <v/>
      </c>
      <c r="Q7" s="296"/>
      <c r="R7" s="296"/>
      <c r="S7" s="296"/>
      <c r="T7" s="297"/>
      <c r="U7" s="246" t="str">
        <f t="shared" si="4"/>
        <v/>
      </c>
      <c r="V7" s="24" t="str">
        <f t="shared" si="0"/>
        <v/>
      </c>
      <c r="W7" s="296"/>
      <c r="X7" s="296"/>
      <c r="Y7" s="296"/>
      <c r="Z7" s="296"/>
      <c r="AA7" s="296"/>
      <c r="AB7" s="296"/>
      <c r="AC7" s="296"/>
      <c r="AD7" s="138">
        <f t="shared" si="5"/>
        <v>0</v>
      </c>
      <c r="AE7" s="24">
        <f t="shared" si="6"/>
        <v>0</v>
      </c>
      <c r="AF7" s="24" t="str">
        <f>IFERROR(IF(AD7=0,"",VLOOKUP(AD7,$AD$5:AE6,2,FALSE)),"")</f>
        <v/>
      </c>
      <c r="AG7" s="24"/>
      <c r="AH7" s="24" t="str">
        <f t="shared" si="7"/>
        <v/>
      </c>
      <c r="AI7" s="250"/>
      <c r="AJ7" s="251"/>
      <c r="AK7" s="24">
        <f t="shared" ref="AK7:AK14" si="10">IF(OR(P7&lt;&gt;"",AND(N7=TRUE,N6=FALSE)),1,0)</f>
        <v>0</v>
      </c>
      <c r="AL7" s="24"/>
      <c r="AM7" s="24">
        <f t="shared" si="8"/>
        <v>0</v>
      </c>
      <c r="AO7" s="24" t="s">
        <v>1600</v>
      </c>
    </row>
    <row r="8" spans="1:42" ht="14.5" x14ac:dyDescent="0.35">
      <c r="A8" s="234"/>
      <c r="B8" s="12"/>
      <c r="C8" s="236"/>
      <c r="D8" s="244" t="str">
        <f t="shared" si="9"/>
        <v/>
      </c>
      <c r="F8" s="440"/>
      <c r="H8" s="15"/>
      <c r="I8" s="16"/>
      <c r="J8" s="435"/>
      <c r="K8" s="16"/>
      <c r="L8" s="594" t="s">
        <v>2451</v>
      </c>
      <c r="N8" s="24" t="b">
        <f t="shared" si="1"/>
        <v>0</v>
      </c>
      <c r="O8" s="24" t="b">
        <f t="shared" si="2"/>
        <v>0</v>
      </c>
      <c r="P8" s="24" t="str">
        <f t="shared" si="3"/>
        <v/>
      </c>
      <c r="Q8" s="296"/>
      <c r="R8" s="296"/>
      <c r="S8" s="296"/>
      <c r="T8" s="297"/>
      <c r="U8" s="246" t="str">
        <f t="shared" si="4"/>
        <v/>
      </c>
      <c r="V8" s="24" t="str">
        <f t="shared" si="0"/>
        <v/>
      </c>
      <c r="W8" s="296"/>
      <c r="X8" s="296"/>
      <c r="Y8" s="296"/>
      <c r="Z8" s="296"/>
      <c r="AA8" s="296"/>
      <c r="AB8" s="296"/>
      <c r="AC8" s="296"/>
      <c r="AD8" s="138">
        <f t="shared" si="5"/>
        <v>0</v>
      </c>
      <c r="AE8" s="24">
        <f t="shared" si="6"/>
        <v>0</v>
      </c>
      <c r="AF8" s="24" t="str">
        <f>IFERROR(IF(AD8=0,"",VLOOKUP(AD8,$AD$5:AE7,2,FALSE)),"")</f>
        <v/>
      </c>
      <c r="AG8" s="24"/>
      <c r="AH8" s="24" t="str">
        <f t="shared" si="7"/>
        <v/>
      </c>
      <c r="AI8" s="250"/>
      <c r="AJ8" s="251"/>
      <c r="AK8" s="24">
        <f t="shared" si="10"/>
        <v>0</v>
      </c>
      <c r="AL8" s="24"/>
      <c r="AM8" s="24">
        <f t="shared" si="8"/>
        <v>0</v>
      </c>
      <c r="AO8" s="24" t="s">
        <v>1579</v>
      </c>
    </row>
    <row r="9" spans="1:42" ht="14.5" x14ac:dyDescent="0.35">
      <c r="A9" s="234"/>
      <c r="B9" s="12"/>
      <c r="C9" s="236"/>
      <c r="D9" s="244" t="str">
        <f t="shared" si="9"/>
        <v/>
      </c>
      <c r="F9" s="440"/>
      <c r="H9" s="15"/>
      <c r="I9" s="15"/>
      <c r="J9" s="436"/>
      <c r="K9" s="15"/>
      <c r="L9" s="24" t="s">
        <v>249</v>
      </c>
      <c r="N9" s="24" t="b">
        <f t="shared" si="1"/>
        <v>0</v>
      </c>
      <c r="O9" s="24" t="b">
        <f t="shared" si="2"/>
        <v>0</v>
      </c>
      <c r="P9" s="24" t="str">
        <f t="shared" si="3"/>
        <v/>
      </c>
      <c r="Q9" s="296"/>
      <c r="R9" s="296"/>
      <c r="S9" s="296"/>
      <c r="T9" s="297"/>
      <c r="U9" s="246" t="str">
        <f t="shared" si="4"/>
        <v/>
      </c>
      <c r="V9" s="24" t="str">
        <f t="shared" si="0"/>
        <v/>
      </c>
      <c r="W9" s="296"/>
      <c r="X9" s="296"/>
      <c r="Y9" s="296"/>
      <c r="Z9" s="296"/>
      <c r="AA9" s="296"/>
      <c r="AB9" s="296"/>
      <c r="AC9" s="296"/>
      <c r="AD9" s="138">
        <f t="shared" si="5"/>
        <v>0</v>
      </c>
      <c r="AE9" s="24">
        <f t="shared" si="6"/>
        <v>0</v>
      </c>
      <c r="AF9" s="24" t="str">
        <f>IFERROR(IF(AD9=0,"",VLOOKUP(AD9,$AD$5:AE8,2,FALSE)),"")</f>
        <v/>
      </c>
      <c r="AG9" s="24"/>
      <c r="AH9" s="24" t="str">
        <f t="shared" si="7"/>
        <v/>
      </c>
      <c r="AI9" s="250"/>
      <c r="AJ9" s="251"/>
      <c r="AK9" s="24">
        <f t="shared" si="10"/>
        <v>0</v>
      </c>
      <c r="AL9" s="24"/>
      <c r="AM9" s="24">
        <f t="shared" si="8"/>
        <v>0</v>
      </c>
      <c r="AO9" s="24" t="s">
        <v>1676</v>
      </c>
    </row>
    <row r="10" spans="1:42" ht="14.5" x14ac:dyDescent="0.35">
      <c r="A10" s="234"/>
      <c r="B10" s="12"/>
      <c r="C10" s="236"/>
      <c r="D10" s="244" t="str">
        <f t="shared" si="9"/>
        <v/>
      </c>
      <c r="F10" s="440"/>
      <c r="I10" s="15"/>
      <c r="J10" s="436"/>
      <c r="K10" s="15"/>
      <c r="L10" s="24" t="s">
        <v>254</v>
      </c>
      <c r="N10" s="24" t="b">
        <f t="shared" si="1"/>
        <v>0</v>
      </c>
      <c r="O10" s="24" t="b">
        <f t="shared" si="2"/>
        <v>0</v>
      </c>
      <c r="P10" s="24" t="str">
        <f t="shared" si="3"/>
        <v/>
      </c>
      <c r="Q10" s="296"/>
      <c r="R10" s="296"/>
      <c r="S10" s="296"/>
      <c r="T10" s="297"/>
      <c r="U10" s="246" t="str">
        <f t="shared" si="4"/>
        <v/>
      </c>
      <c r="V10" s="24" t="str">
        <f t="shared" si="0"/>
        <v/>
      </c>
      <c r="W10" s="296"/>
      <c r="X10" s="296"/>
      <c r="Y10" s="296"/>
      <c r="Z10" s="296"/>
      <c r="AA10" s="296"/>
      <c r="AB10" s="296"/>
      <c r="AC10" s="296"/>
      <c r="AD10" s="138">
        <f t="shared" si="5"/>
        <v>0</v>
      </c>
      <c r="AE10" s="24">
        <f t="shared" si="6"/>
        <v>0</v>
      </c>
      <c r="AF10" s="24" t="str">
        <f>IFERROR(IF(AD10=0,"",VLOOKUP(AD10,$AD$5:AE9,2,FALSE)),"")</f>
        <v/>
      </c>
      <c r="AG10" s="24"/>
      <c r="AH10" s="24" t="str">
        <f t="shared" si="7"/>
        <v/>
      </c>
      <c r="AI10" s="250"/>
      <c r="AJ10" s="251"/>
      <c r="AK10" s="24">
        <f t="shared" si="10"/>
        <v>0</v>
      </c>
      <c r="AL10" s="24"/>
      <c r="AM10" s="24">
        <f t="shared" si="8"/>
        <v>0</v>
      </c>
      <c r="AO10" s="24" t="s">
        <v>1675</v>
      </c>
    </row>
    <row r="11" spans="1:42" ht="14.5" x14ac:dyDescent="0.35">
      <c r="A11" s="234"/>
      <c r="B11" s="12"/>
      <c r="C11" s="236"/>
      <c r="D11" s="244" t="str">
        <f t="shared" si="9"/>
        <v/>
      </c>
      <c r="F11" s="440"/>
      <c r="H11" s="15"/>
      <c r="I11" s="15"/>
      <c r="J11" s="436"/>
      <c r="K11" s="15"/>
      <c r="M11" s="15"/>
      <c r="N11" s="24" t="b">
        <f t="shared" si="1"/>
        <v>0</v>
      </c>
      <c r="O11" s="24" t="b">
        <f t="shared" si="2"/>
        <v>0</v>
      </c>
      <c r="P11" s="24" t="str">
        <f t="shared" si="3"/>
        <v/>
      </c>
      <c r="Q11" s="298"/>
      <c r="R11" s="298"/>
      <c r="S11" s="298"/>
      <c r="T11" s="297"/>
      <c r="U11" s="246" t="str">
        <f t="shared" si="4"/>
        <v/>
      </c>
      <c r="V11" s="24" t="str">
        <f t="shared" si="0"/>
        <v/>
      </c>
      <c r="W11" s="296"/>
      <c r="X11" s="296"/>
      <c r="Y11" s="296"/>
      <c r="Z11" s="296"/>
      <c r="AA11" s="296"/>
      <c r="AB11" s="296"/>
      <c r="AC11" s="296"/>
      <c r="AD11" s="138">
        <f t="shared" si="5"/>
        <v>0</v>
      </c>
      <c r="AE11" s="24">
        <f t="shared" si="6"/>
        <v>0</v>
      </c>
      <c r="AF11" s="24" t="str">
        <f>IFERROR(IF(AD11=0,"",VLOOKUP(AD11,$AD$5:AE10,2,FALSE)),"")</f>
        <v/>
      </c>
      <c r="AG11" s="24"/>
      <c r="AH11" s="24" t="str">
        <f t="shared" si="7"/>
        <v/>
      </c>
      <c r="AI11" s="250"/>
      <c r="AJ11" s="251"/>
      <c r="AK11" s="24">
        <f t="shared" si="10"/>
        <v>0</v>
      </c>
      <c r="AL11" s="24"/>
      <c r="AM11" s="24">
        <f t="shared" si="8"/>
        <v>0</v>
      </c>
      <c r="AO11" s="24" t="s">
        <v>1672</v>
      </c>
    </row>
    <row r="12" spans="1:42" ht="14.5" x14ac:dyDescent="0.35">
      <c r="A12" s="234"/>
      <c r="B12" s="12"/>
      <c r="C12" s="236"/>
      <c r="D12" s="244" t="str">
        <f t="shared" si="9"/>
        <v/>
      </c>
      <c r="F12" s="440"/>
      <c r="H12" s="15"/>
      <c r="I12" s="15"/>
      <c r="J12" s="436"/>
      <c r="K12" s="15"/>
      <c r="M12" s="15"/>
      <c r="N12" s="24" t="b">
        <f t="shared" si="1"/>
        <v>0</v>
      </c>
      <c r="O12" s="24" t="b">
        <f t="shared" si="2"/>
        <v>0</v>
      </c>
      <c r="P12" s="24" t="str">
        <f t="shared" si="3"/>
        <v/>
      </c>
      <c r="Q12" s="298"/>
      <c r="R12" s="298"/>
      <c r="S12" s="298"/>
      <c r="T12" s="297"/>
      <c r="U12" s="246" t="str">
        <f t="shared" si="4"/>
        <v/>
      </c>
      <c r="V12" s="24" t="str">
        <f t="shared" si="0"/>
        <v/>
      </c>
      <c r="W12" s="296"/>
      <c r="X12" s="296"/>
      <c r="Y12" s="296"/>
      <c r="Z12" s="296"/>
      <c r="AA12" s="296"/>
      <c r="AB12" s="296"/>
      <c r="AC12" s="296"/>
      <c r="AD12" s="247">
        <f t="shared" si="5"/>
        <v>0</v>
      </c>
      <c r="AE12" s="24">
        <f t="shared" si="6"/>
        <v>0</v>
      </c>
      <c r="AF12" s="24" t="str">
        <f>IFERROR(IF(AD12=0,"",VLOOKUP(AD12,$AD$5:AE11,2,FALSE)),"")</f>
        <v/>
      </c>
      <c r="AG12" s="24"/>
      <c r="AH12" s="24" t="str">
        <f t="shared" si="7"/>
        <v/>
      </c>
      <c r="AI12" s="250"/>
      <c r="AJ12" s="251"/>
      <c r="AK12" s="24">
        <f t="shared" si="10"/>
        <v>0</v>
      </c>
      <c r="AL12" s="24"/>
      <c r="AM12" s="24">
        <f t="shared" si="8"/>
        <v>0</v>
      </c>
      <c r="AO12" s="24" t="s">
        <v>1576</v>
      </c>
    </row>
    <row r="13" spans="1:42" ht="14.5" x14ac:dyDescent="0.35">
      <c r="A13" s="234"/>
      <c r="B13" s="12"/>
      <c r="C13" s="236"/>
      <c r="D13" s="244" t="str">
        <f t="shared" si="9"/>
        <v/>
      </c>
      <c r="F13" s="440"/>
      <c r="H13" s="15"/>
      <c r="I13" s="15"/>
      <c r="J13" s="436"/>
      <c r="K13" s="15"/>
      <c r="L13" s="338" t="s">
        <v>2417</v>
      </c>
      <c r="M13" s="17"/>
      <c r="N13" s="24" t="b">
        <f t="shared" si="1"/>
        <v>0</v>
      </c>
      <c r="O13" s="24" t="b">
        <f t="shared" si="2"/>
        <v>0</v>
      </c>
      <c r="P13" s="24" t="str">
        <f t="shared" si="3"/>
        <v/>
      </c>
      <c r="Q13" s="299"/>
      <c r="R13" s="299"/>
      <c r="S13" s="299"/>
      <c r="T13" s="297"/>
      <c r="U13" s="246" t="str">
        <f t="shared" si="4"/>
        <v/>
      </c>
      <c r="V13" s="24" t="str">
        <f t="shared" si="0"/>
        <v/>
      </c>
      <c r="W13" s="296"/>
      <c r="X13" s="296"/>
      <c r="Y13" s="296"/>
      <c r="Z13" s="296"/>
      <c r="AA13" s="296"/>
      <c r="AB13" s="296"/>
      <c r="AC13" s="296"/>
      <c r="AD13" s="138">
        <f t="shared" si="5"/>
        <v>0</v>
      </c>
      <c r="AE13" s="24">
        <f t="shared" si="6"/>
        <v>0</v>
      </c>
      <c r="AF13" s="24" t="str">
        <f>IFERROR(IF(AD13=0,"",VLOOKUP(AD13,$AD$5:AE12,2,FALSE)),"")</f>
        <v/>
      </c>
      <c r="AG13" s="24"/>
      <c r="AH13" s="24" t="str">
        <f t="shared" si="7"/>
        <v/>
      </c>
      <c r="AI13" s="250"/>
      <c r="AJ13" s="251"/>
      <c r="AK13" s="24">
        <f t="shared" si="10"/>
        <v>0</v>
      </c>
      <c r="AL13" s="24"/>
      <c r="AM13" s="24">
        <f t="shared" si="8"/>
        <v>0</v>
      </c>
      <c r="AO13" s="345" t="s">
        <v>264</v>
      </c>
    </row>
    <row r="14" spans="1:42" ht="15" thickBot="1" x14ac:dyDescent="0.4">
      <c r="A14" s="237"/>
      <c r="B14" s="131"/>
      <c r="C14" s="238"/>
      <c r="D14" s="244" t="str">
        <f>IF(AND(N14=TRUE,N13=FALSE),$AO$14,IF(V14&lt;&gt;"",V14,IF(AH14&lt;&gt;"",AH14,IF(P14&lt;&gt;"",P14,IF(AJ14&lt;&gt;"",AJ14,"")))))</f>
        <v/>
      </c>
      <c r="G14" s="239"/>
      <c r="J14" s="436"/>
      <c r="K14" s="15"/>
      <c r="L14" s="24" t="s">
        <v>261</v>
      </c>
      <c r="M14" s="15"/>
      <c r="N14" s="24" t="b">
        <f t="shared" si="1"/>
        <v>0</v>
      </c>
      <c r="O14" s="24" t="b">
        <f t="shared" si="2"/>
        <v>0</v>
      </c>
      <c r="P14" s="24" t="str">
        <f t="shared" si="3"/>
        <v/>
      </c>
      <c r="Q14" s="298"/>
      <c r="R14" s="298"/>
      <c r="S14" s="298"/>
      <c r="T14" s="297"/>
      <c r="U14" s="246" t="str">
        <f t="shared" si="4"/>
        <v/>
      </c>
      <c r="V14" s="24" t="str">
        <f t="shared" si="0"/>
        <v/>
      </c>
      <c r="W14" s="296"/>
      <c r="X14" s="296"/>
      <c r="Y14" s="296"/>
      <c r="Z14" s="296"/>
      <c r="AA14" s="296"/>
      <c r="AB14" s="296"/>
      <c r="AC14" s="296"/>
      <c r="AD14" s="138">
        <f t="shared" si="5"/>
        <v>0</v>
      </c>
      <c r="AE14" s="24">
        <f t="shared" si="6"/>
        <v>0</v>
      </c>
      <c r="AF14" s="24" t="str">
        <f>IFERROR(IF(AD14=0,"",VLOOKUP(AD14,$AD$5:AE13,2,FALSE)),"")</f>
        <v/>
      </c>
      <c r="AG14" s="24"/>
      <c r="AH14" s="24" t="str">
        <f t="shared" si="7"/>
        <v/>
      </c>
      <c r="AI14" s="249">
        <f>SUM(C5:C14)</f>
        <v>0</v>
      </c>
      <c r="AJ14" s="24" t="str">
        <f>IF(AND(N36=TRUE,AI14&lt;&gt;1),AO7,"")</f>
        <v/>
      </c>
      <c r="AK14" s="24">
        <f t="shared" si="10"/>
        <v>0</v>
      </c>
      <c r="AL14" s="24"/>
      <c r="AM14" s="24">
        <f>IF(OR(V14&lt;&gt;"",AH14&lt;&gt;"",AJ14&lt;&gt;""),1,0)</f>
        <v>0</v>
      </c>
      <c r="AO14" s="24" t="s">
        <v>2338</v>
      </c>
    </row>
    <row r="15" spans="1:42" ht="11.5" thickTop="1" thickBot="1" x14ac:dyDescent="0.4">
      <c r="A15" s="19"/>
      <c r="D15" s="73"/>
      <c r="E15" s="73"/>
      <c r="F15" s="73"/>
      <c r="G15" s="73"/>
      <c r="H15" s="73"/>
      <c r="I15" s="73"/>
      <c r="J15" s="437"/>
      <c r="K15" s="73"/>
      <c r="L15" s="24" t="s">
        <v>243</v>
      </c>
      <c r="M15" s="73"/>
      <c r="N15" s="659" t="s">
        <v>2105</v>
      </c>
      <c r="O15" s="660"/>
      <c r="P15" s="660"/>
      <c r="Q15" s="660"/>
      <c r="R15" s="660"/>
      <c r="S15" s="660"/>
      <c r="T15" s="660"/>
      <c r="U15" s="660"/>
      <c r="V15" s="660"/>
      <c r="W15" s="660"/>
      <c r="X15" s="660"/>
      <c r="Y15" s="660"/>
      <c r="Z15" s="660"/>
      <c r="AA15" s="660"/>
      <c r="AB15" s="660"/>
      <c r="AC15" s="660"/>
      <c r="AD15" s="660"/>
      <c r="AE15" s="660"/>
      <c r="AF15" s="660"/>
      <c r="AG15" s="660"/>
      <c r="AH15" s="660"/>
      <c r="AI15" s="660"/>
      <c r="AJ15" s="660"/>
      <c r="AK15" s="660"/>
      <c r="AL15" s="660"/>
      <c r="AM15" s="661"/>
    </row>
    <row r="16" spans="1:42" ht="20.5" thickTop="1" x14ac:dyDescent="0.35">
      <c r="A16" s="682" t="s">
        <v>2343</v>
      </c>
      <c r="B16" s="683"/>
      <c r="C16" s="684"/>
      <c r="D16" s="488" t="s">
        <v>247</v>
      </c>
      <c r="E16" s="682" t="s">
        <v>246</v>
      </c>
      <c r="F16" s="683"/>
      <c r="G16" s="683"/>
      <c r="H16" s="684"/>
      <c r="I16" s="252" t="s">
        <v>1603</v>
      </c>
      <c r="L16" s="24" t="s">
        <v>244</v>
      </c>
      <c r="N16" s="691" t="s">
        <v>1686</v>
      </c>
      <c r="O16" s="678" t="s">
        <v>1691</v>
      </c>
      <c r="P16" s="677" t="s">
        <v>1692</v>
      </c>
      <c r="Q16" s="675" t="s">
        <v>1693</v>
      </c>
      <c r="R16" s="670" t="s">
        <v>1695</v>
      </c>
      <c r="S16" s="692" t="s">
        <v>1677</v>
      </c>
      <c r="T16" s="679" t="s">
        <v>1696</v>
      </c>
      <c r="U16" s="678" t="s">
        <v>1694</v>
      </c>
      <c r="V16" s="677" t="s">
        <v>1697</v>
      </c>
      <c r="W16" s="675" t="s">
        <v>1698</v>
      </c>
      <c r="X16" s="673" t="s">
        <v>1699</v>
      </c>
      <c r="Y16" s="672" t="s">
        <v>1700</v>
      </c>
      <c r="Z16" s="672"/>
      <c r="AA16" s="672"/>
      <c r="AB16" s="672"/>
      <c r="AC16" s="670" t="s">
        <v>1701</v>
      </c>
      <c r="AD16" s="667" t="s">
        <v>1689</v>
      </c>
      <c r="AE16" s="668"/>
      <c r="AF16" s="668"/>
      <c r="AG16" s="669"/>
      <c r="AH16" s="664" t="s">
        <v>2336</v>
      </c>
      <c r="AI16" s="296"/>
      <c r="AJ16" s="296"/>
      <c r="AK16" s="666" t="s">
        <v>1679</v>
      </c>
      <c r="AL16" s="666"/>
      <c r="AM16" s="666"/>
      <c r="AN16" s="688" t="s">
        <v>2210</v>
      </c>
      <c r="AO16" s="689"/>
      <c r="AP16" s="66" t="s">
        <v>2212</v>
      </c>
    </row>
    <row r="17" spans="1:42" ht="21" x14ac:dyDescent="0.35">
      <c r="A17" s="92" t="s">
        <v>330</v>
      </c>
      <c r="B17" s="93" t="s">
        <v>2344</v>
      </c>
      <c r="C17" s="94" t="s">
        <v>1581</v>
      </c>
      <c r="D17" s="94" t="s">
        <v>2395</v>
      </c>
      <c r="E17" s="92" t="s">
        <v>1582</v>
      </c>
      <c r="F17" s="93" t="s">
        <v>1583</v>
      </c>
      <c r="G17" s="93" t="s">
        <v>1584</v>
      </c>
      <c r="H17" s="94" t="s">
        <v>1602</v>
      </c>
      <c r="I17" s="253" t="s">
        <v>1601</v>
      </c>
      <c r="N17" s="663"/>
      <c r="O17" s="676"/>
      <c r="P17" s="674"/>
      <c r="Q17" s="676"/>
      <c r="R17" s="671"/>
      <c r="S17" s="693"/>
      <c r="T17" s="680"/>
      <c r="U17" s="676"/>
      <c r="V17" s="674"/>
      <c r="W17" s="676"/>
      <c r="X17" s="674"/>
      <c r="Y17" s="155" t="s">
        <v>1592</v>
      </c>
      <c r="Z17" s="155" t="s">
        <v>1593</v>
      </c>
      <c r="AA17" s="155" t="s">
        <v>1594</v>
      </c>
      <c r="AB17" s="155"/>
      <c r="AC17" s="671"/>
      <c r="AD17" s="163" t="s">
        <v>0</v>
      </c>
      <c r="AE17" s="163" t="s">
        <v>1596</v>
      </c>
      <c r="AF17" s="163" t="s">
        <v>1595</v>
      </c>
      <c r="AG17" s="163" t="s">
        <v>1597</v>
      </c>
      <c r="AH17" s="665"/>
      <c r="AI17" s="296"/>
      <c r="AJ17" s="296"/>
      <c r="AK17" s="170" t="s">
        <v>1665</v>
      </c>
      <c r="AL17" s="170" t="s">
        <v>1666</v>
      </c>
      <c r="AM17" s="387" t="s">
        <v>1667</v>
      </c>
      <c r="AN17" s="24" t="s">
        <v>2207</v>
      </c>
      <c r="AO17" s="231" t="s">
        <v>2209</v>
      </c>
      <c r="AP17" s="170" t="s">
        <v>2211</v>
      </c>
    </row>
    <row r="18" spans="1:42" x14ac:dyDescent="0.35">
      <c r="A18" s="553"/>
      <c r="B18" s="555"/>
      <c r="C18" s="300"/>
      <c r="D18" s="194"/>
      <c r="E18" s="128"/>
      <c r="F18" s="12"/>
      <c r="G18" s="232"/>
      <c r="H18" s="559"/>
      <c r="I18" s="554"/>
      <c r="J18" s="434" t="str">
        <f>IF(AND(N18=TRUE,BASE!$B$5=""),$AO$8,IF(V18&lt;&gt;"",V18,IF(AP18&lt;&gt;"",AP18,IF(AH18&lt;&gt;"",AH18,IF(R18&lt;&gt;"",R18,IF(AC18&lt;&gt;"",AC18,IF(T18&lt;&gt;"",T18,IF(X18&lt;&gt;"",X18,IF(P18&lt;&gt;"",P18,"")))))))))</f>
        <v/>
      </c>
      <c r="K18" s="244"/>
      <c r="N18" s="24" t="b">
        <f t="shared" ref="N18:N33" si="11">OR(A18&lt;&gt;"",B18&lt;&gt;"",C18&lt;&gt;"",D18&lt;&gt;"",E18&lt;&gt;"",F18&lt;&gt;"",G18&lt;&gt;"",H18&lt;&gt;"",I18&lt;&gt;"")</f>
        <v>0</v>
      </c>
      <c r="O18" s="24" t="b">
        <f t="shared" ref="O18:O33" si="12">AND(A18&lt;&gt;"",B18&lt;&gt;"",C18&lt;&gt;"",I18&lt;&gt;"")</f>
        <v>0</v>
      </c>
      <c r="P18" s="24" t="str">
        <f t="shared" ref="P18:P33" si="13">IF(AND(N18=TRUE,O18=FALSE),$AO$4,"")</f>
        <v/>
      </c>
      <c r="Q18" s="24" t="str">
        <f>CONCATENATE(BASE!$G$6,";",C18,";",D18,";",E18,";",F18)</f>
        <v>;;;;</v>
      </c>
      <c r="R18" s="231" t="str">
        <f>IF(OR(C18="",BASE!$B$5=""),"",VLOOKUP(Q18,'VERIFICAÇÃO 3'!$F:$H,3,FALSE))</f>
        <v/>
      </c>
      <c r="S18" s="24" t="b">
        <f>AND(BASE!$B$5&lt;&gt;BASE!$E$16,$C18=$L$6)</f>
        <v>0</v>
      </c>
      <c r="T18" s="26" t="str">
        <f t="shared" ref="T18:T33" si="14">IF(AND(S18=TRUE,OR(G18="",H18="")),$AO$9,IF(AND(S18=FALSE,OR(G18&lt;&gt;"",H18&lt;&gt;"")),$AO$10,""))</f>
        <v/>
      </c>
      <c r="U18" s="24" t="str">
        <f t="shared" ref="U18:U33" si="15">IFERROR(IF($B18=0,"",IF((RIGHT((MOD((11-(MOD((MID($B18,1,1)*5+MID($B18,2,1)*4+MID($B18,3,1)*3+MID($B18,4,1)*2+MID($B18,5,1)*9+MID($B18,6,1)*8+MID($B18,7,1)*7+MID($B18,8,1)*6+MID($B18,9,1)*5+MID($B18,10,1)*4+MID($B18,11,1)*3+MID($B18,12,1)*2),11))),11)),1)*1)=(MID($B18,13,1)*1),IF((RIGHT((MOD((11-(MOD((MID($B18,1,1)*6+MID($B18,2,1)*5+MID($B18,3,1)*4+MID($B18,4,1)*3+MID($B18,5,1)*2+MID($B18,6,1)*9+MID($B18,7,1)*8+MID($B18,8,1)*7+MID($B18,9,1)*6+MID($B18,10,1)*5+MID($B18,11,1)*4+MID($B18,12,1)*3+MID($B18,13,1)*2),11))),11)),1)*1)=(MID($B18,14,1)*1),$L$31,$L$32),$L$32)),$L$32)</f>
        <v/>
      </c>
      <c r="V18" s="24" t="str">
        <f t="shared" ref="V18:V33" si="16">IF(U18=$L$32,$AO$5,"")</f>
        <v/>
      </c>
      <c r="W18" s="24" t="str">
        <f t="shared" ref="W18:W33" si="17">IFERROR(IF($I18=0,"",IF(RIGHT((MOD( (11 - MOD((MID($I18,1,1)*10+MID($I18,2,1)*9+MID($I18,3,1)*8+MID($I18,4,1)*7+MID($I18,5,1)*6+MID($I18,6,1)*5+MID($I18,7,1)*4+MID($I18,8,1)*3+MID($I18,9,1)*2),11)), 11)),1)*1=MID($I18,10,1)*1,IF(RIGHT((MOD( (11 - MOD((MID($I18,1,1)*11+MID($I18,2,1)*10+MID($I18,3,1)*9+MID($I18,4,1)*8+MID($I18,5,1)*7+MID($I18,6,1)*6+MID($I18,7,1)*5+MID($I18,8,1)*4+MID($I18,9,1)*3+ ((RIGHT((MOD( (11 - MOD((MID($I18,1,1)*10+MID($I18,2,1)*9+MID($I18,3,1)*8+MID($I18,4,1)*7+MID($I18,5,1)*6+MID($I18,6,1)*5+MID($I18,7,1)*4+MID($I18,8,1)*3+MID($I18,9,1)*2),11)), 11)),1)*1)*2)),11)), 11)),1)*1=MID($I18,11,1)*1,$L$36,$L$37),$L$37)),$L$37)</f>
        <v/>
      </c>
      <c r="X18" s="24" t="str">
        <f t="shared" ref="X18:X33" si="18">IF(W18=$L$37,$AO$11,"")</f>
        <v/>
      </c>
      <c r="Y18" s="243" t="str">
        <f t="shared" ref="Y18:Y33" si="19">IFERROR(IF(((IFERROR((MID(H18,1,4)*1), "FALSO"))*1)&gt;0.9,"VERDADEIRO","FALSO"),"FALSO")</f>
        <v>FALSO</v>
      </c>
      <c r="Z18" s="243" t="str">
        <f t="shared" ref="Z18:Z33" si="20">IF((IFERROR((MID(H18,5,1)),"FALSO"))="/","VERDADEIRO","FALSO")</f>
        <v>FALSO</v>
      </c>
      <c r="AA18" s="245" t="str">
        <f t="shared" ref="AA18:AA33" si="21">IFERROR(IF(((IFERROR((MID(H18,6,4)*1),"FALSO"))*1)&gt;2012,"VERDADEIRO","FALSO"),"FALSO")</f>
        <v>FALSO</v>
      </c>
      <c r="AB18" s="243"/>
      <c r="AC18" s="24" t="str">
        <f>IF(H18=0,"",IF(OR(Y18="FALSO",Z18="FALSO",AA18="FALSO"),$AO$12,""))</f>
        <v/>
      </c>
      <c r="AD18" s="138">
        <f t="shared" ref="AD18:AD33" si="22">B18</f>
        <v>0</v>
      </c>
      <c r="AE18" s="138">
        <f t="shared" ref="AE18:AE33" si="23">A18</f>
        <v>0</v>
      </c>
      <c r="AF18" s="24"/>
      <c r="AG18" s="231"/>
      <c r="AH18" s="24" t="str">
        <f t="shared" ref="AH18:AH33" si="24">IF(AG18="","",IF(AG18=FALSE,$AO$6,""))</f>
        <v/>
      </c>
      <c r="AI18" s="296"/>
      <c r="AJ18" s="296"/>
      <c r="AK18" s="24">
        <f>IF(OR(P18=$AO$4,R18='VERIFICAÇÃO 3'!$K$12,R18='VERIFICAÇÃO 3'!$K$14,R18='VERIFICAÇÃO 3'!$K$16,T18=$AO$9),1,0)</f>
        <v>0</v>
      </c>
      <c r="AL18" s="24">
        <f>IF(OR(R18='VERIFICAÇÃO 3'!$K$13,R18='VERIFICAÇÃO 3'!$K$15,R18='VERIFICAÇÃO 3'!$K$17,T18=$AO$10),1,0)</f>
        <v>0</v>
      </c>
      <c r="AM18" s="231">
        <f>IF(OR(AH18&lt;&gt;"",AC18&lt;&gt;"",X18&lt;&gt;"",V18&lt;&gt;"",R18='VERIFICAÇÃO 3'!$K$18),1,0)</f>
        <v>0</v>
      </c>
      <c r="AN18" s="24">
        <f t="shared" ref="AN18:AN33" si="25">IF(AND(B18&lt;&gt;"",SUM(AK18:AM18)=0),1,0)</f>
        <v>0</v>
      </c>
      <c r="AO18" s="231">
        <f>IF(AN18=0,0,SUM($AN$18:$AN18)*$AO$41)</f>
        <v>0</v>
      </c>
      <c r="AP18" s="24" t="str">
        <f>IF(AO18&gt;1,CONCATENATE("A QUALIFICAÇÃO ",BASE!$B$5," ADMITE APENAS UM EXECUTOR"),"")</f>
        <v/>
      </c>
    </row>
    <row r="19" spans="1:42" x14ac:dyDescent="0.2">
      <c r="A19" s="553"/>
      <c r="B19" s="573"/>
      <c r="C19" s="504"/>
      <c r="D19" s="194"/>
      <c r="E19" s="467"/>
      <c r="F19" s="12"/>
      <c r="G19" s="232"/>
      <c r="H19" s="530"/>
      <c r="I19" s="554"/>
      <c r="J19" s="434" t="str">
        <f>IF(AND(N19=TRUE,BASE!$B$5=""),$AO$8,IF(AND(N19=TRUE,N18=FALSE),$AO$14,IF(V19&lt;&gt;"",V19,IF(AP19&lt;&gt;"",AP19,IF(AH19&lt;&gt;"",AH19,IF(R19&lt;&gt;"",R19,IF(AC19&lt;&gt;"",AC19,IF(T19&lt;&gt;"",T19,IF(X19&lt;&gt;"",X19,IF(P19&lt;&gt;"",P19,""))))))))))</f>
        <v/>
      </c>
      <c r="K19" s="244"/>
      <c r="N19" s="24" t="b">
        <f t="shared" si="11"/>
        <v>0</v>
      </c>
      <c r="O19" s="24" t="b">
        <f t="shared" si="12"/>
        <v>0</v>
      </c>
      <c r="P19" s="24" t="str">
        <f t="shared" si="13"/>
        <v/>
      </c>
      <c r="Q19" s="24" t="str">
        <f>CONCATENATE(BASE!$G$6,";",C19,";",D19,";",E19,";",F19)</f>
        <v>;;;;</v>
      </c>
      <c r="R19" s="231" t="str">
        <f>IF(OR(C19="",BASE!$B$5=""),"",VLOOKUP(Q19,'VERIFICAÇÃO 3'!$F:$H,3,FALSE))</f>
        <v/>
      </c>
      <c r="S19" s="24" t="b">
        <f>AND(BASE!$B$5&lt;&gt;BASE!$E$16,$C19=$L$6)</f>
        <v>0</v>
      </c>
      <c r="T19" s="26" t="str">
        <f t="shared" si="14"/>
        <v/>
      </c>
      <c r="U19" s="24" t="str">
        <f t="shared" si="15"/>
        <v/>
      </c>
      <c r="V19" s="24" t="str">
        <f t="shared" si="16"/>
        <v/>
      </c>
      <c r="W19" s="24" t="str">
        <f t="shared" si="17"/>
        <v/>
      </c>
      <c r="X19" s="24" t="str">
        <f t="shared" si="18"/>
        <v/>
      </c>
      <c r="Y19" s="243" t="str">
        <f t="shared" si="19"/>
        <v>FALSO</v>
      </c>
      <c r="Z19" s="243" t="str">
        <f t="shared" si="20"/>
        <v>FALSO</v>
      </c>
      <c r="AA19" s="245" t="str">
        <f t="shared" si="21"/>
        <v>FALSO</v>
      </c>
      <c r="AB19" s="243"/>
      <c r="AC19" s="24" t="str">
        <f t="shared" ref="AC19:AC33" si="26">IF(H19=0,"",IF(OR(Y19="FALSO",Z19="FALSO",AA19="FALSO"),$AO$12,""))</f>
        <v/>
      </c>
      <c r="AD19" s="138">
        <f t="shared" si="22"/>
        <v>0</v>
      </c>
      <c r="AE19" s="138">
        <f t="shared" si="23"/>
        <v>0</v>
      </c>
      <c r="AF19" s="24" t="str">
        <f>IFERROR(IF(AD19=0,"",VLOOKUP(AD19,$AD$18:AE18,2,FALSE)),"")</f>
        <v/>
      </c>
      <c r="AG19" s="231" t="str">
        <f>IF(AF19="","",AF19=AE19)</f>
        <v/>
      </c>
      <c r="AH19" s="24" t="str">
        <f t="shared" si="24"/>
        <v/>
      </c>
      <c r="AI19" s="296"/>
      <c r="AJ19" s="296"/>
      <c r="AK19" s="24">
        <f>IF(OR(P19=$AO$4,R19='VERIFICAÇÃO 3'!$K$12,R19='VERIFICAÇÃO 3'!$K$14,R19='VERIFICAÇÃO 3'!$K$16,T19=$AO$9,AND(N19=TRUE,N18=FALSE)),1,0)</f>
        <v>0</v>
      </c>
      <c r="AL19" s="24">
        <f>IF(OR(R19='VERIFICAÇÃO 3'!$K$13,R19='VERIFICAÇÃO 3'!$K$15,R19='VERIFICAÇÃO 3'!$K$17,T19=$AO$10),1,0)</f>
        <v>0</v>
      </c>
      <c r="AM19" s="231">
        <f>IF(OR(AH19&lt;&gt;"",AC19&lt;&gt;"",X19&lt;&gt;"",V19&lt;&gt;"",R19='VERIFICAÇÃO 3'!$K$18),1,0)</f>
        <v>0</v>
      </c>
      <c r="AN19" s="24">
        <f t="shared" si="25"/>
        <v>0</v>
      </c>
      <c r="AO19" s="231">
        <f>IF(AN19=0,0,SUM($AN$18:$AN19)*$AO$41)</f>
        <v>0</v>
      </c>
      <c r="AP19" s="24" t="str">
        <f>IF(AO19&gt;1,CONCATENATE("A QUALIFICAÇÃO ",BASE!$B$5," ADMITE APENAS UM EXECUTOR"),"")</f>
        <v/>
      </c>
    </row>
    <row r="20" spans="1:42" ht="10.5" x14ac:dyDescent="0.35">
      <c r="A20" s="444"/>
      <c r="B20" s="443"/>
      <c r="C20" s="468"/>
      <c r="D20" s="194"/>
      <c r="E20" s="467"/>
      <c r="F20" s="12"/>
      <c r="G20" s="232"/>
      <c r="H20" s="449"/>
      <c r="I20" s="503"/>
      <c r="J20" s="434" t="str">
        <f>IF(AND(N20=TRUE,BASE!$B$5=""),$AO$8,IF(AND(N20=TRUE,N19=FALSE),$AO$14,IF(V20&lt;&gt;"",V20,IF(AP20&lt;&gt;"",AP20,IF(AH20&lt;&gt;"",AH20,IF(R20&lt;&gt;"",R20,IF(AC20&lt;&gt;"",AC20,IF(T20&lt;&gt;"",T20,IF(X20&lt;&gt;"",X20,IF(P20&lt;&gt;"",P20,""))))))))))</f>
        <v/>
      </c>
      <c r="K20" s="244"/>
      <c r="L20" s="476" t="s">
        <v>2418</v>
      </c>
      <c r="N20" s="24" t="b">
        <f t="shared" si="11"/>
        <v>0</v>
      </c>
      <c r="O20" s="24" t="b">
        <f t="shared" si="12"/>
        <v>0</v>
      </c>
      <c r="P20" s="24" t="str">
        <f t="shared" si="13"/>
        <v/>
      </c>
      <c r="Q20" s="24" t="str">
        <f>CONCATENATE(BASE!$G$6,";",C20,";",D20,";",E20,";",F20)</f>
        <v>;;;;</v>
      </c>
      <c r="R20" s="231" t="str">
        <f>IF(OR(C20="",BASE!$B$5=""),"",VLOOKUP(Q20,'VERIFICAÇÃO 3'!$F:$H,3,FALSE))</f>
        <v/>
      </c>
      <c r="S20" s="24" t="b">
        <f>AND(BASE!$B$5&lt;&gt;BASE!$E$16,$C20=$L$6)</f>
        <v>0</v>
      </c>
      <c r="T20" s="26" t="str">
        <f t="shared" si="14"/>
        <v/>
      </c>
      <c r="U20" s="24" t="str">
        <f t="shared" si="15"/>
        <v/>
      </c>
      <c r="V20" s="24" t="str">
        <f t="shared" si="16"/>
        <v/>
      </c>
      <c r="W20" s="24" t="str">
        <f t="shared" si="17"/>
        <v/>
      </c>
      <c r="X20" s="24" t="str">
        <f t="shared" si="18"/>
        <v/>
      </c>
      <c r="Y20" s="243" t="str">
        <f t="shared" si="19"/>
        <v>FALSO</v>
      </c>
      <c r="Z20" s="243" t="str">
        <f t="shared" si="20"/>
        <v>FALSO</v>
      </c>
      <c r="AA20" s="245" t="str">
        <f t="shared" si="21"/>
        <v>FALSO</v>
      </c>
      <c r="AB20" s="243"/>
      <c r="AC20" s="24" t="str">
        <f t="shared" si="26"/>
        <v/>
      </c>
      <c r="AD20" s="138">
        <f t="shared" si="22"/>
        <v>0</v>
      </c>
      <c r="AE20" s="138">
        <f t="shared" si="23"/>
        <v>0</v>
      </c>
      <c r="AF20" s="24" t="str">
        <f>IFERROR(IF(AD20=0,"",VLOOKUP(AD20,$AD$18:AE19,2,FALSE)),"")</f>
        <v/>
      </c>
      <c r="AG20" s="231" t="str">
        <f t="shared" ref="AG20:AG33" si="27">IF(AF20="","",AF20=AE20)</f>
        <v/>
      </c>
      <c r="AH20" s="24" t="str">
        <f t="shared" si="24"/>
        <v/>
      </c>
      <c r="AI20" s="296"/>
      <c r="AJ20" s="296"/>
      <c r="AK20" s="24">
        <f>IF(OR(P20=$AO$4,R20='VERIFICAÇÃO 3'!$K$12,R20='VERIFICAÇÃO 3'!$K$14,R20='VERIFICAÇÃO 3'!$K$16,T20=$AO$9,AND(N20=TRUE,N19=FALSE)),1,0)</f>
        <v>0</v>
      </c>
      <c r="AL20" s="24">
        <f>IF(OR(R20='VERIFICAÇÃO 3'!$K$13,R20='VERIFICAÇÃO 3'!$K$15,R20='VERIFICAÇÃO 3'!$K$17,T20=$AO$10),1,0)</f>
        <v>0</v>
      </c>
      <c r="AM20" s="231">
        <f>IF(OR(AH20&lt;&gt;"",AC20&lt;&gt;"",X20&lt;&gt;"",V20&lt;&gt;"",R20='VERIFICAÇÃO 3'!$K$18),1,0)</f>
        <v>0</v>
      </c>
      <c r="AN20" s="24">
        <f t="shared" si="25"/>
        <v>0</v>
      </c>
      <c r="AO20" s="231">
        <f>IF(AN20=0,0,SUM($AN$18:$AN20)*$AO$41)</f>
        <v>0</v>
      </c>
      <c r="AP20" s="24" t="str">
        <f>IF(AO20&gt;1,CONCATENATE("A QUALIFICAÇÃO ",BASE!$B$5," ADMITE APENAS UM EXECUTOR"),"")</f>
        <v/>
      </c>
    </row>
    <row r="21" spans="1:42" x14ac:dyDescent="0.35">
      <c r="A21" s="128"/>
      <c r="B21" s="442"/>
      <c r="C21" s="445"/>
      <c r="D21" s="194"/>
      <c r="E21" s="444"/>
      <c r="F21" s="12"/>
      <c r="G21" s="232"/>
      <c r="H21" s="449"/>
      <c r="I21" s="469"/>
      <c r="J21" s="434" t="str">
        <f>IF(AND(N21=TRUE,BASE!$B$5=""),$AO$8,IF(AND(N21=TRUE,N20=FALSE),$AO$14,IF(V21&lt;&gt;"",V21,IF(AP21&lt;&gt;"",AP21,IF(AH21&lt;&gt;"",AH21,IF(R21&lt;&gt;"",R21,IF(AC21&lt;&gt;"",AC21,IF(T21&lt;&gt;"",T21,IF(X21&lt;&gt;"",X21,IF(P21&lt;&gt;"",P21,""))))))))))</f>
        <v/>
      </c>
      <c r="K21" s="244"/>
      <c r="L21" s="345" t="s">
        <v>3</v>
      </c>
      <c r="N21" s="24" t="b">
        <f t="shared" si="11"/>
        <v>0</v>
      </c>
      <c r="O21" s="24" t="b">
        <f t="shared" si="12"/>
        <v>0</v>
      </c>
      <c r="P21" s="24" t="str">
        <f t="shared" si="13"/>
        <v/>
      </c>
      <c r="Q21" s="24" t="str">
        <f>CONCATENATE(BASE!$G$6,";",C21,";",D21,";",E21,";",F21)</f>
        <v>;;;;</v>
      </c>
      <c r="R21" s="231" t="str">
        <f>IF(OR(C21="",BASE!$B$5=""),"",VLOOKUP(Q21,'VERIFICAÇÃO 3'!$F:$H,3,FALSE))</f>
        <v/>
      </c>
      <c r="S21" s="24" t="b">
        <f>AND(BASE!$B$5&lt;&gt;BASE!$E$16,$C21=$L$6)</f>
        <v>0</v>
      </c>
      <c r="T21" s="26" t="str">
        <f t="shared" si="14"/>
        <v/>
      </c>
      <c r="U21" s="24" t="str">
        <f t="shared" si="15"/>
        <v/>
      </c>
      <c r="V21" s="24" t="str">
        <f t="shared" si="16"/>
        <v/>
      </c>
      <c r="W21" s="24" t="str">
        <f t="shared" si="17"/>
        <v/>
      </c>
      <c r="X21" s="24" t="str">
        <f t="shared" si="18"/>
        <v/>
      </c>
      <c r="Y21" s="243" t="str">
        <f t="shared" si="19"/>
        <v>FALSO</v>
      </c>
      <c r="Z21" s="243" t="str">
        <f t="shared" si="20"/>
        <v>FALSO</v>
      </c>
      <c r="AA21" s="245" t="str">
        <f t="shared" si="21"/>
        <v>FALSO</v>
      </c>
      <c r="AB21" s="243"/>
      <c r="AC21" s="24" t="str">
        <f t="shared" si="26"/>
        <v/>
      </c>
      <c r="AD21" s="138">
        <f t="shared" si="22"/>
        <v>0</v>
      </c>
      <c r="AE21" s="138">
        <f t="shared" si="23"/>
        <v>0</v>
      </c>
      <c r="AF21" s="24" t="str">
        <f>IFERROR(IF(AD21=0,"",VLOOKUP(AD21,$AD$18:AE20,2,FALSE)),"")</f>
        <v/>
      </c>
      <c r="AG21" s="231" t="str">
        <f t="shared" si="27"/>
        <v/>
      </c>
      <c r="AH21" s="24" t="str">
        <f t="shared" si="24"/>
        <v/>
      </c>
      <c r="AI21" s="296"/>
      <c r="AJ21" s="296"/>
      <c r="AK21" s="24">
        <f>IF(OR(P21=$AO$4,R21='VERIFICAÇÃO 3'!$K$12,R21='VERIFICAÇÃO 3'!$K$14,R21='VERIFICAÇÃO 3'!$K$16,T21=$AO$9,AND(N21=TRUE,N20=FALSE)),1,0)</f>
        <v>0</v>
      </c>
      <c r="AL21" s="24">
        <f>IF(OR(R21='VERIFICAÇÃO 3'!$K$13,R21='VERIFICAÇÃO 3'!$K$15,R21='VERIFICAÇÃO 3'!$K$17,T21=$AO$10),1,0)</f>
        <v>0</v>
      </c>
      <c r="AM21" s="231">
        <f>IF(OR(AH21&lt;&gt;"",AC21&lt;&gt;"",X21&lt;&gt;"",V21&lt;&gt;"",R21='VERIFICAÇÃO 3'!$K$18),1,0)</f>
        <v>0</v>
      </c>
      <c r="AN21" s="24">
        <f t="shared" si="25"/>
        <v>0</v>
      </c>
      <c r="AO21" s="231">
        <f>IF(AN21=0,0,SUM($AN$18:$AN21)*$AO$41)</f>
        <v>0</v>
      </c>
      <c r="AP21" s="24" t="str">
        <f>IF(AO21&gt;1,CONCATENATE("A QUALIFICAÇÃO ",BASE!$B$5," ADMITE APENAS UM EXECUTOR"),"")</f>
        <v/>
      </c>
    </row>
    <row r="22" spans="1:42" x14ac:dyDescent="0.35">
      <c r="A22" s="128"/>
      <c r="B22" s="12"/>
      <c r="C22" s="300"/>
      <c r="D22" s="194"/>
      <c r="E22" s="444"/>
      <c r="F22" s="12"/>
      <c r="G22" s="443"/>
      <c r="H22" s="449"/>
      <c r="I22" s="451"/>
      <c r="J22" s="434" t="str">
        <f>IF(AND(N22=TRUE,BASE!$B$5=""),$AO$8,IF(AND(N22=TRUE,N21=FALSE),$AO$14,IF(V22&lt;&gt;"",V22,IF(AP22&lt;&gt;"",AP22,IF(AH22&lt;&gt;"",AH22,IF(R22&lt;&gt;"",R22,IF(AC22&lt;&gt;"",AC22,IF(T22&lt;&gt;"",T22,IF(X22&lt;&gt;"",X22,IF(P22&lt;&gt;"",P22,""))))))))))</f>
        <v/>
      </c>
      <c r="K22" s="244"/>
      <c r="L22" s="345" t="s">
        <v>4</v>
      </c>
      <c r="N22" s="24" t="b">
        <f t="shared" si="11"/>
        <v>0</v>
      </c>
      <c r="O22" s="24" t="b">
        <f t="shared" si="12"/>
        <v>0</v>
      </c>
      <c r="P22" s="24" t="str">
        <f t="shared" si="13"/>
        <v/>
      </c>
      <c r="Q22" s="24" t="str">
        <f>CONCATENATE(BASE!$G$6,";",C22,";",D22,";",E22,";",F22)</f>
        <v>;;;;</v>
      </c>
      <c r="R22" s="231" t="str">
        <f>IF(OR(C22="",BASE!$B$5=""),"",VLOOKUP(Q22,'VERIFICAÇÃO 3'!$F:$H,3,FALSE))</f>
        <v/>
      </c>
      <c r="S22" s="24" t="b">
        <f>AND(BASE!$B$5&lt;&gt;BASE!$E$16,$C22=$L$6)</f>
        <v>0</v>
      </c>
      <c r="T22" s="26" t="str">
        <f t="shared" si="14"/>
        <v/>
      </c>
      <c r="U22" s="24" t="str">
        <f t="shared" si="15"/>
        <v/>
      </c>
      <c r="V22" s="24" t="str">
        <f t="shared" si="16"/>
        <v/>
      </c>
      <c r="W22" s="24" t="str">
        <f t="shared" si="17"/>
        <v/>
      </c>
      <c r="X22" s="24" t="str">
        <f t="shared" si="18"/>
        <v/>
      </c>
      <c r="Y22" s="243" t="str">
        <f t="shared" si="19"/>
        <v>FALSO</v>
      </c>
      <c r="Z22" s="243" t="str">
        <f t="shared" si="20"/>
        <v>FALSO</v>
      </c>
      <c r="AA22" s="245" t="str">
        <f t="shared" si="21"/>
        <v>FALSO</v>
      </c>
      <c r="AB22" s="243"/>
      <c r="AC22" s="24" t="str">
        <f t="shared" si="26"/>
        <v/>
      </c>
      <c r="AD22" s="138">
        <f t="shared" si="22"/>
        <v>0</v>
      </c>
      <c r="AE22" s="138">
        <f t="shared" si="23"/>
        <v>0</v>
      </c>
      <c r="AF22" s="24" t="str">
        <f>IFERROR(IF(AD22=0,"",VLOOKUP(AD22,$AD$18:AE21,2,FALSE)),"")</f>
        <v/>
      </c>
      <c r="AG22" s="231" t="str">
        <f t="shared" si="27"/>
        <v/>
      </c>
      <c r="AH22" s="24" t="str">
        <f t="shared" si="24"/>
        <v/>
      </c>
      <c r="AI22" s="296"/>
      <c r="AJ22" s="296"/>
      <c r="AK22" s="24">
        <f>IF(OR(P22=$AO$4,R22='VERIFICAÇÃO 3'!$K$12,R22='VERIFICAÇÃO 3'!$K$14,R22='VERIFICAÇÃO 3'!$K$16,T22=$AO$9,AND(N22=TRUE,N21=FALSE)),1,0)</f>
        <v>0</v>
      </c>
      <c r="AL22" s="24">
        <f>IF(OR(R22='VERIFICAÇÃO 3'!$K$13,R22='VERIFICAÇÃO 3'!$K$15,R22='VERIFICAÇÃO 3'!$K$17,T22=$AO$10),1,0)</f>
        <v>0</v>
      </c>
      <c r="AM22" s="231">
        <f>IF(OR(AH22&lt;&gt;"",AC22&lt;&gt;"",X22&lt;&gt;"",V22&lt;&gt;"",R22='VERIFICAÇÃO 3'!$K$18),1,0)</f>
        <v>0</v>
      </c>
      <c r="AN22" s="24">
        <f t="shared" si="25"/>
        <v>0</v>
      </c>
      <c r="AO22" s="231">
        <f>IF(AN22=0,0,SUM($AN$18:$AN22)*$AO$41)</f>
        <v>0</v>
      </c>
      <c r="AP22" s="24" t="str">
        <f>IF(AO22&gt;1,CONCATENATE("A QUALIFICAÇÃO ",BASE!$B$5," ADMITE APENAS UM EXECUTOR"),"")</f>
        <v/>
      </c>
    </row>
    <row r="23" spans="1:42" x14ac:dyDescent="0.35">
      <c r="A23" s="128"/>
      <c r="B23" s="12"/>
      <c r="C23" s="300"/>
      <c r="D23" s="194"/>
      <c r="E23" s="444"/>
      <c r="F23" s="12"/>
      <c r="G23" s="443"/>
      <c r="H23" s="449"/>
      <c r="I23" s="451"/>
      <c r="J23" s="434" t="str">
        <f>IF(AND(N23=TRUE,BASE!$B$5=""),$AO$8,IF(AND(N23=TRUE,N22=FALSE),$AO$14,IF(V23&lt;&gt;"",V23,IF(AP23&lt;&gt;"",AP23,IF(AH23&lt;&gt;"",AH23,IF(R23&lt;&gt;"",R23,IF(AC23&lt;&gt;"",AC23,IF(T23&lt;&gt;"",T23,IF(X23&lt;&gt;"",X23,IF(P23&lt;&gt;"",P23,""))))))))))</f>
        <v/>
      </c>
      <c r="K23" s="244"/>
      <c r="N23" s="24" t="b">
        <f t="shared" si="11"/>
        <v>0</v>
      </c>
      <c r="O23" s="24" t="b">
        <f t="shared" si="12"/>
        <v>0</v>
      </c>
      <c r="P23" s="24" t="str">
        <f t="shared" si="13"/>
        <v/>
      </c>
      <c r="Q23" s="24" t="str">
        <f>CONCATENATE(BASE!$G$6,";",C23,";",D23,";",E23,";",F23)</f>
        <v>;;;;</v>
      </c>
      <c r="R23" s="231" t="str">
        <f>IF(OR(C23="",BASE!$B$5=""),"",VLOOKUP(Q23,'VERIFICAÇÃO 3'!$F:$H,3,FALSE))</f>
        <v/>
      </c>
      <c r="S23" s="24" t="b">
        <f>AND(BASE!$B$5&lt;&gt;BASE!$E$16,$C23=$L$6)</f>
        <v>0</v>
      </c>
      <c r="T23" s="26" t="str">
        <f t="shared" si="14"/>
        <v/>
      </c>
      <c r="U23" s="24" t="str">
        <f t="shared" si="15"/>
        <v/>
      </c>
      <c r="V23" s="24" t="str">
        <f t="shared" si="16"/>
        <v/>
      </c>
      <c r="W23" s="24" t="str">
        <f t="shared" si="17"/>
        <v/>
      </c>
      <c r="X23" s="24" t="str">
        <f t="shared" si="18"/>
        <v/>
      </c>
      <c r="Y23" s="243" t="str">
        <f t="shared" si="19"/>
        <v>FALSO</v>
      </c>
      <c r="Z23" s="243" t="str">
        <f t="shared" si="20"/>
        <v>FALSO</v>
      </c>
      <c r="AA23" s="245" t="str">
        <f t="shared" si="21"/>
        <v>FALSO</v>
      </c>
      <c r="AB23" s="243"/>
      <c r="AC23" s="24" t="str">
        <f t="shared" si="26"/>
        <v/>
      </c>
      <c r="AD23" s="138">
        <f t="shared" si="22"/>
        <v>0</v>
      </c>
      <c r="AE23" s="138">
        <f t="shared" si="23"/>
        <v>0</v>
      </c>
      <c r="AF23" s="24" t="str">
        <f>IFERROR(IF(AD23=0,"",VLOOKUP(AD23,$AD$18:AE22,2,FALSE)),"")</f>
        <v/>
      </c>
      <c r="AG23" s="231" t="str">
        <f t="shared" si="27"/>
        <v/>
      </c>
      <c r="AH23" s="24" t="str">
        <f t="shared" si="24"/>
        <v/>
      </c>
      <c r="AI23" s="296"/>
      <c r="AJ23" s="296"/>
      <c r="AK23" s="24">
        <f>IF(OR(P23=$AO$4,R23='VERIFICAÇÃO 3'!$K$12,R23='VERIFICAÇÃO 3'!$K$14,R23='VERIFICAÇÃO 3'!$K$16,T23=$AO$9,AND(N23=TRUE,N22=FALSE)),1,0)</f>
        <v>0</v>
      </c>
      <c r="AL23" s="24">
        <f>IF(OR(R23='VERIFICAÇÃO 3'!$K$13,R23='VERIFICAÇÃO 3'!$K$15,R23='VERIFICAÇÃO 3'!$K$17,T23=$AO$10),1,0)</f>
        <v>0</v>
      </c>
      <c r="AM23" s="231">
        <f>IF(OR(AH23&lt;&gt;"",AC23&lt;&gt;"",X23&lt;&gt;"",V23&lt;&gt;"",R23='VERIFICAÇÃO 3'!$K$18),1,0)</f>
        <v>0</v>
      </c>
      <c r="AN23" s="24">
        <f t="shared" si="25"/>
        <v>0</v>
      </c>
      <c r="AO23" s="231">
        <f>IF(AN23=0,0,SUM($AN$18:$AN23)*$AO$41)</f>
        <v>0</v>
      </c>
      <c r="AP23" s="24" t="str">
        <f>IF(AO23&gt;1,CONCATENATE("A QUALIFICAÇÃO ",BASE!$B$5," ADMITE APENAS UM EXECUTOR"),"")</f>
        <v/>
      </c>
    </row>
    <row r="24" spans="1:42" x14ac:dyDescent="0.35">
      <c r="A24" s="128"/>
      <c r="B24" s="442"/>
      <c r="C24" s="445"/>
      <c r="D24" s="194"/>
      <c r="E24" s="444"/>
      <c r="F24" s="12"/>
      <c r="G24" s="443"/>
      <c r="H24" s="449"/>
      <c r="I24" s="451"/>
      <c r="J24" s="434" t="str">
        <f>IF(AND(N24=TRUE,BASE!$B$5=""),$AO$8,IF(AND(N24=TRUE,N23=FALSE),$AO$14,IF(V24&lt;&gt;"",V24,IF(AP24&lt;&gt;"",AP24,IF(AH24&lt;&gt;"",AH24,IF(R24&lt;&gt;"",R24,IF(AC24&lt;&gt;"",AC24,IF(T24&lt;&gt;"",T24,IF(X24&lt;&gt;"",X24,IF(P24&lt;&gt;"",P24,""))))))))))</f>
        <v/>
      </c>
      <c r="K24" s="244"/>
      <c r="N24" s="24" t="b">
        <f t="shared" si="11"/>
        <v>0</v>
      </c>
      <c r="O24" s="24" t="b">
        <f t="shared" si="12"/>
        <v>0</v>
      </c>
      <c r="P24" s="24" t="str">
        <f t="shared" si="13"/>
        <v/>
      </c>
      <c r="Q24" s="24" t="str">
        <f>CONCATENATE(BASE!$G$6,";",C24,";",D24,";",E24,";",F24)</f>
        <v>;;;;</v>
      </c>
      <c r="R24" s="231" t="str">
        <f>IF(OR(C24="",BASE!$B$5=""),"",VLOOKUP(Q24,'VERIFICAÇÃO 3'!$F:$H,3,FALSE))</f>
        <v/>
      </c>
      <c r="S24" s="24" t="b">
        <f>AND(BASE!$B$5&lt;&gt;BASE!$E$16,$C24=$L$6)</f>
        <v>0</v>
      </c>
      <c r="T24" s="26" t="str">
        <f t="shared" si="14"/>
        <v/>
      </c>
      <c r="U24" s="24" t="str">
        <f t="shared" si="15"/>
        <v/>
      </c>
      <c r="V24" s="24" t="str">
        <f t="shared" si="16"/>
        <v/>
      </c>
      <c r="W24" s="24" t="str">
        <f t="shared" si="17"/>
        <v/>
      </c>
      <c r="X24" s="24" t="str">
        <f t="shared" si="18"/>
        <v/>
      </c>
      <c r="Y24" s="243" t="str">
        <f t="shared" si="19"/>
        <v>FALSO</v>
      </c>
      <c r="Z24" s="243" t="str">
        <f t="shared" si="20"/>
        <v>FALSO</v>
      </c>
      <c r="AA24" s="245" t="str">
        <f t="shared" si="21"/>
        <v>FALSO</v>
      </c>
      <c r="AB24" s="243"/>
      <c r="AC24" s="24" t="str">
        <f t="shared" si="26"/>
        <v/>
      </c>
      <c r="AD24" s="138">
        <f t="shared" si="22"/>
        <v>0</v>
      </c>
      <c r="AE24" s="138">
        <f t="shared" si="23"/>
        <v>0</v>
      </c>
      <c r="AF24" s="24" t="str">
        <f>IFERROR(IF(AD24=0,"",VLOOKUP(AD24,$AD$18:AE23,2,FALSE)),"")</f>
        <v/>
      </c>
      <c r="AG24" s="231" t="str">
        <f t="shared" si="27"/>
        <v/>
      </c>
      <c r="AH24" s="24" t="str">
        <f t="shared" si="24"/>
        <v/>
      </c>
      <c r="AI24" s="296"/>
      <c r="AJ24" s="296"/>
      <c r="AK24" s="24">
        <f>IF(OR(P24=$AO$4,R24='VERIFICAÇÃO 3'!$K$12,R24='VERIFICAÇÃO 3'!$K$14,R24='VERIFICAÇÃO 3'!$K$16,T24=$AO$9,AND(N24=TRUE,N23=FALSE)),1,0)</f>
        <v>0</v>
      </c>
      <c r="AL24" s="24">
        <f>IF(OR(R24='VERIFICAÇÃO 3'!$K$13,R24='VERIFICAÇÃO 3'!$K$15,R24='VERIFICAÇÃO 3'!$K$17,T24=$AO$10),1,0)</f>
        <v>0</v>
      </c>
      <c r="AM24" s="231">
        <f>IF(OR(AH24&lt;&gt;"",AC24&lt;&gt;"",X24&lt;&gt;"",V24&lt;&gt;"",R24='VERIFICAÇÃO 3'!$K$18),1,0)</f>
        <v>0</v>
      </c>
      <c r="AN24" s="24">
        <f t="shared" si="25"/>
        <v>0</v>
      </c>
      <c r="AO24" s="231">
        <f>IF(AN24=0,0,SUM($AN$18:$AN24)*$AO$41)</f>
        <v>0</v>
      </c>
      <c r="AP24" s="24" t="str">
        <f>IF(AO24&gt;1,CONCATENATE("A QUALIFICAÇÃO ",BASE!$B$5," ADMITE APENAS UM EXECUTOR"),"")</f>
        <v/>
      </c>
    </row>
    <row r="25" spans="1:42" ht="10.5" x14ac:dyDescent="0.35">
      <c r="A25" s="128"/>
      <c r="B25" s="12"/>
      <c r="C25" s="445"/>
      <c r="D25" s="194"/>
      <c r="E25" s="444"/>
      <c r="F25" s="12"/>
      <c r="G25" s="443"/>
      <c r="H25" s="449"/>
      <c r="I25" s="451"/>
      <c r="J25" s="434" t="str">
        <f>IF(AND(N25=TRUE,BASE!$B$5=""),$AO$8,IF(AND(N25=TRUE,N24=FALSE),$AO$14,IF(V25&lt;&gt;"",V25,IF(AP25&lt;&gt;"",AP25,IF(AH25&lt;&gt;"",AH25,IF(R25&lt;&gt;"",R25,IF(AC25&lt;&gt;"",AC25,IF(T25&lt;&gt;"",T25,IF(X25&lt;&gt;"",X25,IF(P25&lt;&gt;"",P25,""))))))))))</f>
        <v/>
      </c>
      <c r="K25" s="244"/>
      <c r="L25" s="338" t="s">
        <v>2101</v>
      </c>
      <c r="N25" s="24" t="b">
        <f t="shared" si="11"/>
        <v>0</v>
      </c>
      <c r="O25" s="24" t="b">
        <f t="shared" si="12"/>
        <v>0</v>
      </c>
      <c r="P25" s="24" t="str">
        <f t="shared" si="13"/>
        <v/>
      </c>
      <c r="Q25" s="24" t="str">
        <f>CONCATENATE(BASE!$G$6,";",C25,";",D25,";",E25,";",F25)</f>
        <v>;;;;</v>
      </c>
      <c r="R25" s="231" t="str">
        <f>IF(OR(C25="",BASE!$B$5=""),"",VLOOKUP(Q25,'VERIFICAÇÃO 3'!$F:$H,3,FALSE))</f>
        <v/>
      </c>
      <c r="S25" s="24" t="b">
        <f>AND(BASE!$B$5&lt;&gt;BASE!$E$16,$C25=$L$6)</f>
        <v>0</v>
      </c>
      <c r="T25" s="26" t="str">
        <f t="shared" si="14"/>
        <v/>
      </c>
      <c r="U25" s="24" t="str">
        <f t="shared" si="15"/>
        <v/>
      </c>
      <c r="V25" s="24" t="str">
        <f t="shared" si="16"/>
        <v/>
      </c>
      <c r="W25" s="24" t="str">
        <f t="shared" si="17"/>
        <v/>
      </c>
      <c r="X25" s="24" t="str">
        <f t="shared" si="18"/>
        <v/>
      </c>
      <c r="Y25" s="243" t="str">
        <f t="shared" si="19"/>
        <v>FALSO</v>
      </c>
      <c r="Z25" s="243" t="str">
        <f t="shared" si="20"/>
        <v>FALSO</v>
      </c>
      <c r="AA25" s="245" t="str">
        <f t="shared" si="21"/>
        <v>FALSO</v>
      </c>
      <c r="AB25" s="243"/>
      <c r="AC25" s="24" t="str">
        <f t="shared" si="26"/>
        <v/>
      </c>
      <c r="AD25" s="138">
        <f t="shared" si="22"/>
        <v>0</v>
      </c>
      <c r="AE25" s="138">
        <f t="shared" si="23"/>
        <v>0</v>
      </c>
      <c r="AF25" s="24" t="str">
        <f>IFERROR(IF(AD25=0,"",VLOOKUP(AD25,$AD$18:AE24,2,FALSE)),"")</f>
        <v/>
      </c>
      <c r="AG25" s="231" t="str">
        <f t="shared" si="27"/>
        <v/>
      </c>
      <c r="AH25" s="24" t="str">
        <f t="shared" si="24"/>
        <v/>
      </c>
      <c r="AI25" s="296"/>
      <c r="AJ25" s="296"/>
      <c r="AK25" s="24">
        <f>IF(OR(P25=$AO$4,R25='VERIFICAÇÃO 3'!$K$12,R25='VERIFICAÇÃO 3'!$K$14,R25='VERIFICAÇÃO 3'!$K$16,T25=$AO$9,AND(N25=TRUE,N24=FALSE)),1,0)</f>
        <v>0</v>
      </c>
      <c r="AL25" s="24">
        <f>IF(OR(R25='VERIFICAÇÃO 3'!$K$13,R25='VERIFICAÇÃO 3'!$K$15,R25='VERIFICAÇÃO 3'!$K$17,T25=$AO$10),1,0)</f>
        <v>0</v>
      </c>
      <c r="AM25" s="231">
        <f>IF(OR(AH25&lt;&gt;"",AC25&lt;&gt;"",X25&lt;&gt;"",V25&lt;&gt;"",R25='VERIFICAÇÃO 3'!$K$18),1,0)</f>
        <v>0</v>
      </c>
      <c r="AN25" s="24">
        <f t="shared" si="25"/>
        <v>0</v>
      </c>
      <c r="AO25" s="231">
        <f>IF(AN25=0,0,SUM($AN$18:$AN25)*$AO$41)</f>
        <v>0</v>
      </c>
      <c r="AP25" s="24" t="str">
        <f>IF(AO25&gt;1,CONCATENATE("A QUALIFICAÇÃO ",BASE!$B$5," ADMITE APENAS UM EXECUTOR"),"")</f>
        <v/>
      </c>
    </row>
    <row r="26" spans="1:42" x14ac:dyDescent="0.35">
      <c r="A26" s="128"/>
      <c r="B26" s="12"/>
      <c r="C26" s="445"/>
      <c r="D26" s="194"/>
      <c r="E26" s="444"/>
      <c r="F26" s="12"/>
      <c r="G26" s="443"/>
      <c r="H26" s="449"/>
      <c r="I26" s="451"/>
      <c r="J26" s="434" t="str">
        <f>IF(AND(N26=TRUE,BASE!$B$5=""),$AO$8,IF(AND(N26=TRUE,N25=FALSE),$AO$14,IF(V26&lt;&gt;"",V26,IF(AP26&lt;&gt;"",AP26,IF(AH26&lt;&gt;"",AH26,IF(R26&lt;&gt;"",R26,IF(AC26&lt;&gt;"",AC26,IF(T26&lt;&gt;"",T26,IF(X26&lt;&gt;"",X26,IF(P26&lt;&gt;"",P26,""))))))))))</f>
        <v/>
      </c>
      <c r="K26" s="244"/>
      <c r="L26" s="24" t="s">
        <v>250</v>
      </c>
      <c r="N26" s="24" t="b">
        <f t="shared" si="11"/>
        <v>0</v>
      </c>
      <c r="O26" s="24" t="b">
        <f t="shared" si="12"/>
        <v>0</v>
      </c>
      <c r="P26" s="24" t="str">
        <f t="shared" si="13"/>
        <v/>
      </c>
      <c r="Q26" s="24" t="str">
        <f>CONCATENATE(BASE!$G$6,";",C26,";",D26,";",E26,";",F26)</f>
        <v>;;;;</v>
      </c>
      <c r="R26" s="231" t="str">
        <f>IF(OR(C26="",BASE!$B$5=""),"",VLOOKUP(Q26,'VERIFICAÇÃO 3'!$F:$H,3,FALSE))</f>
        <v/>
      </c>
      <c r="S26" s="24" t="b">
        <f>AND(BASE!$B$5&lt;&gt;BASE!$E$16,$C26=$L$6)</f>
        <v>0</v>
      </c>
      <c r="T26" s="26" t="str">
        <f t="shared" si="14"/>
        <v/>
      </c>
      <c r="U26" s="24" t="str">
        <f t="shared" si="15"/>
        <v/>
      </c>
      <c r="V26" s="24" t="str">
        <f t="shared" si="16"/>
        <v/>
      </c>
      <c r="W26" s="24" t="str">
        <f t="shared" si="17"/>
        <v/>
      </c>
      <c r="X26" s="24" t="str">
        <f t="shared" si="18"/>
        <v/>
      </c>
      <c r="Y26" s="243" t="str">
        <f t="shared" si="19"/>
        <v>FALSO</v>
      </c>
      <c r="Z26" s="243" t="str">
        <f t="shared" si="20"/>
        <v>FALSO</v>
      </c>
      <c r="AA26" s="245" t="str">
        <f t="shared" si="21"/>
        <v>FALSO</v>
      </c>
      <c r="AB26" s="243"/>
      <c r="AC26" s="24" t="str">
        <f t="shared" si="26"/>
        <v/>
      </c>
      <c r="AD26" s="138">
        <f t="shared" si="22"/>
        <v>0</v>
      </c>
      <c r="AE26" s="138">
        <f t="shared" si="23"/>
        <v>0</v>
      </c>
      <c r="AF26" s="24" t="str">
        <f>IFERROR(IF(AD26=0,"",VLOOKUP(AD26,$AD$18:AE25,2,FALSE)),"")</f>
        <v/>
      </c>
      <c r="AG26" s="231" t="str">
        <f t="shared" si="27"/>
        <v/>
      </c>
      <c r="AH26" s="24" t="str">
        <f t="shared" si="24"/>
        <v/>
      </c>
      <c r="AI26" s="296"/>
      <c r="AJ26" s="296"/>
      <c r="AK26" s="24">
        <f>IF(OR(P26=$AO$4,R26='VERIFICAÇÃO 3'!$K$12,R26='VERIFICAÇÃO 3'!$K$14,R26='VERIFICAÇÃO 3'!$K$16,T26=$AO$9,AND(N26=TRUE,N25=FALSE)),1,0)</f>
        <v>0</v>
      </c>
      <c r="AL26" s="24">
        <f>IF(OR(R26='VERIFICAÇÃO 3'!$K$13,R26='VERIFICAÇÃO 3'!$K$15,R26='VERIFICAÇÃO 3'!$K$17,T26=$AO$10),1,0)</f>
        <v>0</v>
      </c>
      <c r="AM26" s="231">
        <f>IF(OR(AH26&lt;&gt;"",AC26&lt;&gt;"",X26&lt;&gt;"",V26&lt;&gt;"",R26='VERIFICAÇÃO 3'!$K$18),1,0)</f>
        <v>0</v>
      </c>
      <c r="AN26" s="24">
        <f t="shared" si="25"/>
        <v>0</v>
      </c>
      <c r="AO26" s="231">
        <f>IF(AN26=0,0,SUM($AN$18:$AN26)*$AO$41)</f>
        <v>0</v>
      </c>
      <c r="AP26" s="24" t="str">
        <f>IF(AO26&gt;1,CONCATENATE("A QUALIFICAÇÃO ",BASE!$B$5," ADMITE APENAS UM EXECUTOR"),"")</f>
        <v/>
      </c>
    </row>
    <row r="27" spans="1:42" x14ac:dyDescent="0.35">
      <c r="A27" s="128"/>
      <c r="B27" s="12"/>
      <c r="C27" s="445"/>
      <c r="D27" s="194"/>
      <c r="E27" s="444"/>
      <c r="F27" s="12"/>
      <c r="G27" s="443"/>
      <c r="H27" s="449"/>
      <c r="I27" s="451"/>
      <c r="J27" s="434" t="str">
        <f>IF(AND(N27=TRUE,BASE!$B$5=""),$AO$8,IF(AND(N27=TRUE,N26=FALSE),$AO$14,IF(V27&lt;&gt;"",V27,IF(AP27&lt;&gt;"",AP27,IF(AH27&lt;&gt;"",AH27,IF(R27&lt;&gt;"",R27,IF(AC27&lt;&gt;"",AC27,IF(T27&lt;&gt;"",T27,IF(X27&lt;&gt;"",X27,IF(P27&lt;&gt;"",P27,""))))))))))</f>
        <v/>
      </c>
      <c r="K27" s="244"/>
      <c r="L27" s="24" t="s">
        <v>251</v>
      </c>
      <c r="N27" s="24" t="b">
        <f t="shared" si="11"/>
        <v>0</v>
      </c>
      <c r="O27" s="24" t="b">
        <f t="shared" si="12"/>
        <v>0</v>
      </c>
      <c r="P27" s="24" t="str">
        <f t="shared" si="13"/>
        <v/>
      </c>
      <c r="Q27" s="24" t="str">
        <f>CONCATENATE(BASE!$G$6,";",C27,";",D27,";",E27,";",F27)</f>
        <v>;;;;</v>
      </c>
      <c r="R27" s="231" t="str">
        <f>IF(OR(C27="",BASE!$B$5=""),"",VLOOKUP(Q27,'VERIFICAÇÃO 3'!$F:$H,3,FALSE))</f>
        <v/>
      </c>
      <c r="S27" s="24" t="b">
        <f>AND(BASE!$B$5&lt;&gt;BASE!$E$16,$C27=$L$6)</f>
        <v>0</v>
      </c>
      <c r="T27" s="26" t="str">
        <f t="shared" si="14"/>
        <v/>
      </c>
      <c r="U27" s="24" t="str">
        <f t="shared" si="15"/>
        <v/>
      </c>
      <c r="V27" s="24" t="str">
        <f t="shared" si="16"/>
        <v/>
      </c>
      <c r="W27" s="24" t="str">
        <f t="shared" si="17"/>
        <v/>
      </c>
      <c r="X27" s="24" t="str">
        <f t="shared" si="18"/>
        <v/>
      </c>
      <c r="Y27" s="243" t="str">
        <f t="shared" si="19"/>
        <v>FALSO</v>
      </c>
      <c r="Z27" s="243" t="str">
        <f t="shared" si="20"/>
        <v>FALSO</v>
      </c>
      <c r="AA27" s="245" t="str">
        <f t="shared" si="21"/>
        <v>FALSO</v>
      </c>
      <c r="AB27" s="243"/>
      <c r="AC27" s="24" t="str">
        <f t="shared" si="26"/>
        <v/>
      </c>
      <c r="AD27" s="138">
        <f t="shared" si="22"/>
        <v>0</v>
      </c>
      <c r="AE27" s="138">
        <f t="shared" si="23"/>
        <v>0</v>
      </c>
      <c r="AF27" s="24" t="str">
        <f>IFERROR(IF(AD27=0,"",VLOOKUP(AD27,$AD$18:AE26,2,FALSE)),"")</f>
        <v/>
      </c>
      <c r="AG27" s="231" t="str">
        <f t="shared" si="27"/>
        <v/>
      </c>
      <c r="AH27" s="24" t="str">
        <f t="shared" si="24"/>
        <v/>
      </c>
      <c r="AI27" s="296"/>
      <c r="AJ27" s="296"/>
      <c r="AK27" s="24">
        <f>IF(OR(P27=$AO$4,R27='VERIFICAÇÃO 3'!$K$12,R27='VERIFICAÇÃO 3'!$K$14,R27='VERIFICAÇÃO 3'!$K$16,T27=$AO$9,AND(N27=TRUE,N26=FALSE)),1,0)</f>
        <v>0</v>
      </c>
      <c r="AL27" s="24">
        <f>IF(OR(R27='VERIFICAÇÃO 3'!$K$13,R27='VERIFICAÇÃO 3'!$K$15,R27='VERIFICAÇÃO 3'!$K$17,T27=$AO$10),1,0)</f>
        <v>0</v>
      </c>
      <c r="AM27" s="231">
        <f>IF(OR(AH27&lt;&gt;"",AC27&lt;&gt;"",X27&lt;&gt;"",V27&lt;&gt;"",R27='VERIFICAÇÃO 3'!$K$18),1,0)</f>
        <v>0</v>
      </c>
      <c r="AN27" s="24">
        <f t="shared" si="25"/>
        <v>0</v>
      </c>
      <c r="AO27" s="231">
        <f>IF(AN27=0,0,SUM($AN$18:$AN27)*$AO$41)</f>
        <v>0</v>
      </c>
      <c r="AP27" s="24" t="str">
        <f>IF(AO27&gt;1,CONCATENATE("A QUALIFICAÇÃO ",BASE!$B$5," ADMITE APENAS UM EXECUTOR"),"")</f>
        <v/>
      </c>
    </row>
    <row r="28" spans="1:42" x14ac:dyDescent="0.35">
      <c r="A28" s="128"/>
      <c r="B28" s="12"/>
      <c r="C28" s="445"/>
      <c r="D28" s="194"/>
      <c r="E28" s="444"/>
      <c r="F28" s="12"/>
      <c r="G28" s="443"/>
      <c r="H28" s="449"/>
      <c r="I28" s="451"/>
      <c r="J28" s="434" t="str">
        <f>IF(AND(N28=TRUE,BASE!$B$5=""),$AO$8,IF(AND(N28=TRUE,N27=FALSE),$AO$14,IF(V28&lt;&gt;"",V28,IF(AP28&lt;&gt;"",AP28,IF(AH28&lt;&gt;"",AH28,IF(R28&lt;&gt;"",R28,IF(AC28&lt;&gt;"",AC28,IF(T28&lt;&gt;"",T28,IF(X28&lt;&gt;"",X28,IF(P28&lt;&gt;"",P28,""))))))))))</f>
        <v/>
      </c>
      <c r="K28" s="244"/>
      <c r="N28" s="24" t="b">
        <f t="shared" si="11"/>
        <v>0</v>
      </c>
      <c r="O28" s="24" t="b">
        <f t="shared" si="12"/>
        <v>0</v>
      </c>
      <c r="P28" s="24" t="str">
        <f t="shared" si="13"/>
        <v/>
      </c>
      <c r="Q28" s="24" t="str">
        <f>CONCATENATE(BASE!$G$6,";",C28,";",D28,";",E28,";",F28)</f>
        <v>;;;;</v>
      </c>
      <c r="R28" s="231" t="str">
        <f>IF(OR(C28="",BASE!$B$5=""),"",VLOOKUP(Q28,'VERIFICAÇÃO 3'!$F:$H,3,FALSE))</f>
        <v/>
      </c>
      <c r="S28" s="24" t="b">
        <f>AND(BASE!$B$5&lt;&gt;BASE!$E$16,$C28=$L$6)</f>
        <v>0</v>
      </c>
      <c r="T28" s="26" t="str">
        <f t="shared" si="14"/>
        <v/>
      </c>
      <c r="U28" s="24" t="str">
        <f t="shared" si="15"/>
        <v/>
      </c>
      <c r="V28" s="24" t="str">
        <f t="shared" si="16"/>
        <v/>
      </c>
      <c r="W28" s="24" t="str">
        <f t="shared" si="17"/>
        <v/>
      </c>
      <c r="X28" s="24" t="str">
        <f t="shared" si="18"/>
        <v/>
      </c>
      <c r="Y28" s="243" t="str">
        <f t="shared" si="19"/>
        <v>FALSO</v>
      </c>
      <c r="Z28" s="243" t="str">
        <f t="shared" si="20"/>
        <v>FALSO</v>
      </c>
      <c r="AA28" s="245" t="str">
        <f t="shared" si="21"/>
        <v>FALSO</v>
      </c>
      <c r="AB28" s="243"/>
      <c r="AC28" s="24" t="str">
        <f t="shared" si="26"/>
        <v/>
      </c>
      <c r="AD28" s="138">
        <f t="shared" si="22"/>
        <v>0</v>
      </c>
      <c r="AE28" s="138">
        <f t="shared" si="23"/>
        <v>0</v>
      </c>
      <c r="AF28" s="24" t="str">
        <f>IFERROR(IF(AD28=0,"",VLOOKUP(AD28,$AD$18:AE27,2,FALSE)),"")</f>
        <v/>
      </c>
      <c r="AG28" s="231" t="str">
        <f t="shared" si="27"/>
        <v/>
      </c>
      <c r="AH28" s="24" t="str">
        <f t="shared" si="24"/>
        <v/>
      </c>
      <c r="AI28" s="296"/>
      <c r="AJ28" s="296"/>
      <c r="AK28" s="24">
        <f>IF(OR(P28=$AO$4,R28='VERIFICAÇÃO 3'!$K$12,R28='VERIFICAÇÃO 3'!$K$14,R28='VERIFICAÇÃO 3'!$K$16,T28=$AO$9,AND(N28=TRUE,N27=FALSE)),1,0)</f>
        <v>0</v>
      </c>
      <c r="AL28" s="24">
        <f>IF(OR(R28='VERIFICAÇÃO 3'!$K$13,R28='VERIFICAÇÃO 3'!$K$15,R28='VERIFICAÇÃO 3'!$K$17,T28=$AO$10),1,0)</f>
        <v>0</v>
      </c>
      <c r="AM28" s="231">
        <f>IF(OR(AH28&lt;&gt;"",AC28&lt;&gt;"",X28&lt;&gt;"",V28&lt;&gt;"",R28='VERIFICAÇÃO 3'!$K$18),1,0)</f>
        <v>0</v>
      </c>
      <c r="AN28" s="24">
        <f t="shared" si="25"/>
        <v>0</v>
      </c>
      <c r="AO28" s="231">
        <f>IF(AN28=0,0,SUM($AN$18:$AN28)*$AO$41)</f>
        <v>0</v>
      </c>
      <c r="AP28" s="24" t="str">
        <f>IF(AO28&gt;1,CONCATENATE("A QUALIFICAÇÃO ",BASE!$B$5," ADMITE APENAS UM EXECUTOR"),"")</f>
        <v/>
      </c>
    </row>
    <row r="29" spans="1:42" x14ac:dyDescent="0.35">
      <c r="A29" s="128"/>
      <c r="B29" s="12"/>
      <c r="C29" s="445"/>
      <c r="D29" s="194"/>
      <c r="E29" s="444"/>
      <c r="F29" s="12"/>
      <c r="G29" s="443"/>
      <c r="H29" s="449"/>
      <c r="I29" s="451"/>
      <c r="J29" s="434" t="str">
        <f>IF(AND(N29=TRUE,BASE!$B$5=""),$AO$8,IF(AND(N29=TRUE,N28=FALSE),$AO$14,IF(V29&lt;&gt;"",V29,IF(AP29&lt;&gt;"",AP29,IF(AH29&lt;&gt;"",AH29,IF(R29&lt;&gt;"",R29,IF(AC29&lt;&gt;"",AC29,IF(T29&lt;&gt;"",T29,IF(X29&lt;&gt;"",X29,IF(P29&lt;&gt;"",P29,""))))))))))</f>
        <v/>
      </c>
      <c r="K29" s="244"/>
      <c r="N29" s="24" t="b">
        <f t="shared" si="11"/>
        <v>0</v>
      </c>
      <c r="O29" s="24" t="b">
        <f t="shared" si="12"/>
        <v>0</v>
      </c>
      <c r="P29" s="24" t="str">
        <f t="shared" si="13"/>
        <v/>
      </c>
      <c r="Q29" s="24" t="str">
        <f>CONCATENATE(BASE!$G$6,";",C29,";",D29,";",E29,";",F29)</f>
        <v>;;;;</v>
      </c>
      <c r="R29" s="231" t="str">
        <f>IF(OR(C29="",BASE!$B$5=""),"",VLOOKUP(Q29,'VERIFICAÇÃO 3'!$F:$H,3,FALSE))</f>
        <v/>
      </c>
      <c r="S29" s="24" t="b">
        <f>AND(BASE!$B$5&lt;&gt;BASE!$E$16,$C29=$L$6)</f>
        <v>0</v>
      </c>
      <c r="T29" s="26" t="str">
        <f t="shared" si="14"/>
        <v/>
      </c>
      <c r="U29" s="24" t="str">
        <f t="shared" si="15"/>
        <v/>
      </c>
      <c r="V29" s="24" t="str">
        <f t="shared" si="16"/>
        <v/>
      </c>
      <c r="W29" s="24" t="str">
        <f t="shared" si="17"/>
        <v/>
      </c>
      <c r="X29" s="24" t="str">
        <f t="shared" si="18"/>
        <v/>
      </c>
      <c r="Y29" s="243" t="str">
        <f t="shared" si="19"/>
        <v>FALSO</v>
      </c>
      <c r="Z29" s="243" t="str">
        <f t="shared" si="20"/>
        <v>FALSO</v>
      </c>
      <c r="AA29" s="245" t="str">
        <f t="shared" si="21"/>
        <v>FALSO</v>
      </c>
      <c r="AB29" s="243"/>
      <c r="AC29" s="24" t="str">
        <f t="shared" si="26"/>
        <v/>
      </c>
      <c r="AD29" s="138">
        <f t="shared" si="22"/>
        <v>0</v>
      </c>
      <c r="AE29" s="138">
        <f t="shared" si="23"/>
        <v>0</v>
      </c>
      <c r="AF29" s="24" t="str">
        <f>IFERROR(IF(AD29=0,"",VLOOKUP(AD29,$AD$18:AE28,2,FALSE)),"")</f>
        <v/>
      </c>
      <c r="AG29" s="231" t="str">
        <f t="shared" si="27"/>
        <v/>
      </c>
      <c r="AH29" s="24" t="str">
        <f t="shared" si="24"/>
        <v/>
      </c>
      <c r="AI29" s="296"/>
      <c r="AJ29" s="296"/>
      <c r="AK29" s="24">
        <f>IF(OR(P29=$AO$4,R29='VERIFICAÇÃO 3'!$K$12,R29='VERIFICAÇÃO 3'!$K$14,R29='VERIFICAÇÃO 3'!$K$16,T29=$AO$9,AND(N29=TRUE,N28=FALSE)),1,0)</f>
        <v>0</v>
      </c>
      <c r="AL29" s="24">
        <f>IF(OR(R29='VERIFICAÇÃO 3'!$K$13,R29='VERIFICAÇÃO 3'!$K$15,R29='VERIFICAÇÃO 3'!$K$17,T29=$AO$10),1,0)</f>
        <v>0</v>
      </c>
      <c r="AM29" s="231">
        <f>IF(OR(AH29&lt;&gt;"",AC29&lt;&gt;"",X29&lt;&gt;"",V29&lt;&gt;"",R29='VERIFICAÇÃO 3'!$K$18),1,0)</f>
        <v>0</v>
      </c>
      <c r="AN29" s="24">
        <f t="shared" si="25"/>
        <v>0</v>
      </c>
      <c r="AO29" s="231">
        <f>IF(AN29=0,0,SUM($AN$18:$AN29)*$AO$41)</f>
        <v>0</v>
      </c>
      <c r="AP29" s="24" t="str">
        <f>IF(AO29&gt;1,CONCATENATE("A QUALIFICAÇÃO ",BASE!$B$5," ADMITE APENAS UM EXECUTOR"),"")</f>
        <v/>
      </c>
    </row>
    <row r="30" spans="1:42" ht="10.5" x14ac:dyDescent="0.35">
      <c r="A30" s="128"/>
      <c r="B30" s="12"/>
      <c r="C30" s="445"/>
      <c r="D30" s="194"/>
      <c r="E30" s="444"/>
      <c r="F30" s="12"/>
      <c r="G30" s="443"/>
      <c r="H30" s="449"/>
      <c r="I30" s="451"/>
      <c r="J30" s="434" t="str">
        <f>IF(AND(N30=TRUE,BASE!$B$5=""),$AO$8,IF(AND(N30=TRUE,N29=FALSE),$AO$14,IF(V30&lt;&gt;"",V30,IF(AP30&lt;&gt;"",AP30,IF(AH30&lt;&gt;"",AH30,IF(R30&lt;&gt;"",R30,IF(AC30&lt;&gt;"",AC30,IF(T30&lt;&gt;"",T30,IF(X30&lt;&gt;"",X30,IF(P30&lt;&gt;"",P30,""))))))))))</f>
        <v/>
      </c>
      <c r="K30" s="244"/>
      <c r="L30" s="66" t="s">
        <v>2102</v>
      </c>
      <c r="N30" s="24" t="b">
        <f t="shared" si="11"/>
        <v>0</v>
      </c>
      <c r="O30" s="24" t="b">
        <f t="shared" si="12"/>
        <v>0</v>
      </c>
      <c r="P30" s="24" t="str">
        <f t="shared" si="13"/>
        <v/>
      </c>
      <c r="Q30" s="24" t="str">
        <f>CONCATENATE(BASE!$G$6,";",C30,";",D30,";",E30,";",F30)</f>
        <v>;;;;</v>
      </c>
      <c r="R30" s="231" t="str">
        <f>IF(OR(C30="",BASE!$B$5=""),"",VLOOKUP(Q30,'VERIFICAÇÃO 3'!$F:$H,3,FALSE))</f>
        <v/>
      </c>
      <c r="S30" s="24" t="b">
        <f>AND(BASE!$B$5&lt;&gt;BASE!$E$16,$C30=$L$6)</f>
        <v>0</v>
      </c>
      <c r="T30" s="26" t="str">
        <f t="shared" si="14"/>
        <v/>
      </c>
      <c r="U30" s="24" t="str">
        <f t="shared" si="15"/>
        <v/>
      </c>
      <c r="V30" s="24" t="str">
        <f t="shared" si="16"/>
        <v/>
      </c>
      <c r="W30" s="24" t="str">
        <f t="shared" si="17"/>
        <v/>
      </c>
      <c r="X30" s="24" t="str">
        <f t="shared" si="18"/>
        <v/>
      </c>
      <c r="Y30" s="243" t="str">
        <f t="shared" si="19"/>
        <v>FALSO</v>
      </c>
      <c r="Z30" s="243" t="str">
        <f t="shared" si="20"/>
        <v>FALSO</v>
      </c>
      <c r="AA30" s="245" t="str">
        <f t="shared" si="21"/>
        <v>FALSO</v>
      </c>
      <c r="AB30" s="243"/>
      <c r="AC30" s="24" t="str">
        <f t="shared" si="26"/>
        <v/>
      </c>
      <c r="AD30" s="138">
        <f t="shared" si="22"/>
        <v>0</v>
      </c>
      <c r="AE30" s="138">
        <f t="shared" si="23"/>
        <v>0</v>
      </c>
      <c r="AF30" s="24" t="str">
        <f>IFERROR(IF(AD30=0,"",VLOOKUP(AD30,$AD$18:AE29,2,FALSE)),"")</f>
        <v/>
      </c>
      <c r="AG30" s="231" t="str">
        <f t="shared" si="27"/>
        <v/>
      </c>
      <c r="AH30" s="24" t="str">
        <f t="shared" si="24"/>
        <v/>
      </c>
      <c r="AI30" s="296"/>
      <c r="AJ30" s="296"/>
      <c r="AK30" s="24">
        <f>IF(OR(P30=$AO$4,R30='VERIFICAÇÃO 3'!$K$12,R30='VERIFICAÇÃO 3'!$K$14,R30='VERIFICAÇÃO 3'!$K$16,T30=$AO$9,AND(N30=TRUE,N29=FALSE)),1,0)</f>
        <v>0</v>
      </c>
      <c r="AL30" s="24">
        <f>IF(OR(R30='VERIFICAÇÃO 3'!$K$13,R30='VERIFICAÇÃO 3'!$K$15,R30='VERIFICAÇÃO 3'!$K$17,T30=$AO$10),1,0)</f>
        <v>0</v>
      </c>
      <c r="AM30" s="231">
        <f>IF(OR(AH30&lt;&gt;"",AC30&lt;&gt;"",X30&lt;&gt;"",V30&lt;&gt;"",R30='VERIFICAÇÃO 3'!$K$18),1,0)</f>
        <v>0</v>
      </c>
      <c r="AN30" s="24">
        <f t="shared" si="25"/>
        <v>0</v>
      </c>
      <c r="AO30" s="231">
        <f>IF(AN30=0,0,SUM($AN$18:$AN30)*$AO$41)</f>
        <v>0</v>
      </c>
      <c r="AP30" s="24" t="str">
        <f>IF(AO30&gt;1,CONCATENATE("A QUALIFICAÇÃO ",BASE!$B$5," ADMITE APENAS UM EXECUTOR"),"")</f>
        <v/>
      </c>
    </row>
    <row r="31" spans="1:42" x14ac:dyDescent="0.35">
      <c r="A31" s="128"/>
      <c r="B31" s="12"/>
      <c r="C31" s="445"/>
      <c r="D31" s="194"/>
      <c r="E31" s="444"/>
      <c r="F31" s="12"/>
      <c r="G31" s="443"/>
      <c r="H31" s="449"/>
      <c r="I31" s="451"/>
      <c r="J31" s="434" t="str">
        <f>IF(AND(N31=TRUE,BASE!$B$5=""),$AO$8,IF(AND(N31=TRUE,N30=FALSE),$AO$14,IF(V31&lt;&gt;"",V31,IF(AP31&lt;&gt;"",AP31,IF(AH31&lt;&gt;"",AH31,IF(R31&lt;&gt;"",R31,IF(AC31&lt;&gt;"",AC31,IF(T31&lt;&gt;"",T31,IF(X31&lt;&gt;"",X31,IF(P31&lt;&gt;"",P31,""))))))))))</f>
        <v/>
      </c>
      <c r="K31" s="244"/>
      <c r="L31" s="24" t="s">
        <v>441</v>
      </c>
      <c r="N31" s="24" t="b">
        <f t="shared" si="11"/>
        <v>0</v>
      </c>
      <c r="O31" s="24" t="b">
        <f t="shared" si="12"/>
        <v>0</v>
      </c>
      <c r="P31" s="24" t="str">
        <f t="shared" si="13"/>
        <v/>
      </c>
      <c r="Q31" s="24" t="str">
        <f>CONCATENATE(BASE!$G$6,";",C31,";",D31,";",E31,";",F31)</f>
        <v>;;;;</v>
      </c>
      <c r="R31" s="231" t="str">
        <f>IF(OR(C31="",BASE!$B$5=""),"",VLOOKUP(Q31,'VERIFICAÇÃO 3'!$F:$H,3,FALSE))</f>
        <v/>
      </c>
      <c r="S31" s="24" t="b">
        <f>AND(BASE!$B$5&lt;&gt;BASE!$E$16,$C31=$L$6)</f>
        <v>0</v>
      </c>
      <c r="T31" s="26" t="str">
        <f t="shared" si="14"/>
        <v/>
      </c>
      <c r="U31" s="24" t="str">
        <f t="shared" si="15"/>
        <v/>
      </c>
      <c r="V31" s="24" t="str">
        <f t="shared" si="16"/>
        <v/>
      </c>
      <c r="W31" s="24" t="str">
        <f t="shared" si="17"/>
        <v/>
      </c>
      <c r="X31" s="24" t="str">
        <f t="shared" si="18"/>
        <v/>
      </c>
      <c r="Y31" s="243" t="str">
        <f t="shared" si="19"/>
        <v>FALSO</v>
      </c>
      <c r="Z31" s="243" t="str">
        <f t="shared" si="20"/>
        <v>FALSO</v>
      </c>
      <c r="AA31" s="245" t="str">
        <f t="shared" si="21"/>
        <v>FALSO</v>
      </c>
      <c r="AB31" s="243"/>
      <c r="AC31" s="24" t="str">
        <f t="shared" si="26"/>
        <v/>
      </c>
      <c r="AD31" s="138">
        <f t="shared" si="22"/>
        <v>0</v>
      </c>
      <c r="AE31" s="138">
        <f t="shared" si="23"/>
        <v>0</v>
      </c>
      <c r="AF31" s="24" t="str">
        <f>IFERROR(IF(AD31=0,"",VLOOKUP(AD31,$AD$18:AE30,2,FALSE)),"")</f>
        <v/>
      </c>
      <c r="AG31" s="231" t="str">
        <f t="shared" si="27"/>
        <v/>
      </c>
      <c r="AH31" s="24" t="str">
        <f t="shared" si="24"/>
        <v/>
      </c>
      <c r="AI31" s="296"/>
      <c r="AJ31" s="296"/>
      <c r="AK31" s="24">
        <f>IF(OR(P31=$AO$4,R31='VERIFICAÇÃO 3'!$K$12,R31='VERIFICAÇÃO 3'!$K$14,R31='VERIFICAÇÃO 3'!$K$16,T31=$AO$9,AND(N31=TRUE,N30=FALSE)),1,0)</f>
        <v>0</v>
      </c>
      <c r="AL31" s="24">
        <f>IF(OR(R31='VERIFICAÇÃO 3'!$K$13,R31='VERIFICAÇÃO 3'!$K$15,R31='VERIFICAÇÃO 3'!$K$17,T31=$AO$10),1,0)</f>
        <v>0</v>
      </c>
      <c r="AM31" s="231">
        <f>IF(OR(AH31&lt;&gt;"",AC31&lt;&gt;"",X31&lt;&gt;"",V31&lt;&gt;"",R31='VERIFICAÇÃO 3'!$K$18),1,0)</f>
        <v>0</v>
      </c>
      <c r="AN31" s="24">
        <f t="shared" si="25"/>
        <v>0</v>
      </c>
      <c r="AO31" s="231">
        <f>IF(AN31=0,0,SUM($AN$18:$AN31)*$AO$41)</f>
        <v>0</v>
      </c>
      <c r="AP31" s="24" t="str">
        <f>IF(AO31&gt;1,CONCATENATE("A QUALIFICAÇÃO ",BASE!$B$5," ADMITE APENAS UM EXECUTOR"),"")</f>
        <v/>
      </c>
    </row>
    <row r="32" spans="1:42" x14ac:dyDescent="0.35">
      <c r="A32" s="128"/>
      <c r="B32" s="12"/>
      <c r="C32" s="445"/>
      <c r="D32" s="194"/>
      <c r="E32" s="444"/>
      <c r="F32" s="12"/>
      <c r="G32" s="443"/>
      <c r="H32" s="449"/>
      <c r="I32" s="451"/>
      <c r="J32" s="434" t="str">
        <f>IF(AND(N32=TRUE,BASE!$B$5=""),$AO$8,IF(AND(N32=TRUE,N31=FALSE),$AO$14,IF(V32&lt;&gt;"",V32,IF(AP32&lt;&gt;"",AP32,IF(AH32&lt;&gt;"",AH32,IF(R32&lt;&gt;"",R32,IF(AC32&lt;&gt;"",AC32,IF(T32&lt;&gt;"",T32,IF(X32&lt;&gt;"",X32,IF(P32&lt;&gt;"",P32,""))))))))))</f>
        <v/>
      </c>
      <c r="K32" s="244"/>
      <c r="L32" s="24" t="s">
        <v>262</v>
      </c>
      <c r="N32" s="24" t="b">
        <f t="shared" si="11"/>
        <v>0</v>
      </c>
      <c r="O32" s="24" t="b">
        <f t="shared" si="12"/>
        <v>0</v>
      </c>
      <c r="P32" s="24" t="str">
        <f t="shared" si="13"/>
        <v/>
      </c>
      <c r="Q32" s="24" t="str">
        <f>CONCATENATE(BASE!$G$6,";",C32,";",D32,";",E32,";",F32)</f>
        <v>;;;;</v>
      </c>
      <c r="R32" s="231" t="str">
        <f>IF(OR(C32="",BASE!$B$5=""),"",VLOOKUP(Q32,'VERIFICAÇÃO 3'!$F:$H,3,FALSE))</f>
        <v/>
      </c>
      <c r="S32" s="24" t="b">
        <f>AND(BASE!$B$5&lt;&gt;BASE!$E$16,$C32=$L$6)</f>
        <v>0</v>
      </c>
      <c r="T32" s="26" t="str">
        <f t="shared" si="14"/>
        <v/>
      </c>
      <c r="U32" s="24" t="str">
        <f t="shared" si="15"/>
        <v/>
      </c>
      <c r="V32" s="24" t="str">
        <f t="shared" si="16"/>
        <v/>
      </c>
      <c r="W32" s="24" t="str">
        <f t="shared" si="17"/>
        <v/>
      </c>
      <c r="X32" s="24" t="str">
        <f t="shared" si="18"/>
        <v/>
      </c>
      <c r="Y32" s="243" t="str">
        <f t="shared" si="19"/>
        <v>FALSO</v>
      </c>
      <c r="Z32" s="243" t="str">
        <f t="shared" si="20"/>
        <v>FALSO</v>
      </c>
      <c r="AA32" s="245" t="str">
        <f t="shared" si="21"/>
        <v>FALSO</v>
      </c>
      <c r="AB32" s="243"/>
      <c r="AC32" s="24" t="str">
        <f t="shared" si="26"/>
        <v/>
      </c>
      <c r="AD32" s="138">
        <f t="shared" si="22"/>
        <v>0</v>
      </c>
      <c r="AE32" s="138">
        <f t="shared" si="23"/>
        <v>0</v>
      </c>
      <c r="AF32" s="24" t="str">
        <f>IFERROR(IF(AD32=0,"",VLOOKUP(AD32,$AD$18:AE31,2,FALSE)),"")</f>
        <v/>
      </c>
      <c r="AG32" s="231" t="str">
        <f t="shared" si="27"/>
        <v/>
      </c>
      <c r="AH32" s="24" t="str">
        <f t="shared" si="24"/>
        <v/>
      </c>
      <c r="AI32" s="296"/>
      <c r="AJ32" s="296"/>
      <c r="AK32" s="24">
        <f>IF(OR(P32=$AO$4,R32='VERIFICAÇÃO 3'!$K$12,R32='VERIFICAÇÃO 3'!$K$14,R32='VERIFICAÇÃO 3'!$K$16,T32=$AO$9,AND(N32=TRUE,N31=FALSE)),1,0)</f>
        <v>0</v>
      </c>
      <c r="AL32" s="24">
        <f>IF(OR(R32='VERIFICAÇÃO 3'!$K$13,R32='VERIFICAÇÃO 3'!$K$15,R32='VERIFICAÇÃO 3'!$K$17,T32=$AO$10),1,0)</f>
        <v>0</v>
      </c>
      <c r="AM32" s="231">
        <f>IF(OR(AH32&lt;&gt;"",AC32&lt;&gt;"",X32&lt;&gt;"",V32&lt;&gt;"",R32='VERIFICAÇÃO 3'!$K$18),1,0)</f>
        <v>0</v>
      </c>
      <c r="AN32" s="24">
        <f t="shared" si="25"/>
        <v>0</v>
      </c>
      <c r="AO32" s="231">
        <f>IF(AN32=0,0,SUM($AN$18:$AN32)*$AO$41)</f>
        <v>0</v>
      </c>
      <c r="AP32" s="24" t="str">
        <f>IF(AO32&gt;1,CONCATENATE("A QUALIFICAÇÃO ",BASE!$B$5," ADMITE APENAS UM EXECUTOR"),"")</f>
        <v/>
      </c>
    </row>
    <row r="33" spans="1:42" ht="10.5" thickBot="1" x14ac:dyDescent="0.4">
      <c r="A33" s="130"/>
      <c r="B33" s="131"/>
      <c r="C33" s="446"/>
      <c r="D33" s="195"/>
      <c r="E33" s="447"/>
      <c r="F33" s="131"/>
      <c r="G33" s="448"/>
      <c r="H33" s="450"/>
      <c r="I33" s="452"/>
      <c r="J33" s="434" t="str">
        <f>IF(AND(N33=TRUE,BASE!$B$5=""),$AO$8,IF(AND(N33=TRUE,N32=FALSE),$AO$14,IF(V33&lt;&gt;"",V33,IF(AP33&lt;&gt;"",AP33,IF(AH33&lt;&gt;"",AH33,IF(R33&lt;&gt;"",R33,IF(AC33&lt;&gt;"",AC33,IF(T33&lt;&gt;"",T33,IF(X33&lt;&gt;"",X33,IF(P33&lt;&gt;"",P33,""))))))))))</f>
        <v/>
      </c>
      <c r="K33" s="244"/>
      <c r="N33" s="24" t="b">
        <f t="shared" si="11"/>
        <v>0</v>
      </c>
      <c r="O33" s="24" t="b">
        <f t="shared" si="12"/>
        <v>0</v>
      </c>
      <c r="P33" s="24" t="str">
        <f t="shared" si="13"/>
        <v/>
      </c>
      <c r="Q33" s="24" t="str">
        <f>CONCATENATE(BASE!$G$6,";",C33,";",D33,";",E33,";",F33)</f>
        <v>;;;;</v>
      </c>
      <c r="R33" s="231" t="str">
        <f>IF(OR(C33="",BASE!$B$5=""),"",VLOOKUP(Q33,'VERIFICAÇÃO 3'!$F:$H,3,FALSE))</f>
        <v/>
      </c>
      <c r="S33" s="24" t="b">
        <f>AND(BASE!$B$5&lt;&gt;BASE!$E$16,$C33=$L$6)</f>
        <v>0</v>
      </c>
      <c r="T33" s="26" t="str">
        <f t="shared" si="14"/>
        <v/>
      </c>
      <c r="U33" s="24" t="str">
        <f t="shared" si="15"/>
        <v/>
      </c>
      <c r="V33" s="24" t="str">
        <f t="shared" si="16"/>
        <v/>
      </c>
      <c r="W33" s="24" t="str">
        <f t="shared" si="17"/>
        <v/>
      </c>
      <c r="X33" s="24" t="str">
        <f t="shared" si="18"/>
        <v/>
      </c>
      <c r="Y33" s="243" t="str">
        <f t="shared" si="19"/>
        <v>FALSO</v>
      </c>
      <c r="Z33" s="243" t="str">
        <f t="shared" si="20"/>
        <v>FALSO</v>
      </c>
      <c r="AA33" s="245" t="str">
        <f t="shared" si="21"/>
        <v>FALSO</v>
      </c>
      <c r="AB33" s="243"/>
      <c r="AC33" s="24" t="str">
        <f t="shared" si="26"/>
        <v/>
      </c>
      <c r="AD33" s="138">
        <f t="shared" si="22"/>
        <v>0</v>
      </c>
      <c r="AE33" s="138">
        <f t="shared" si="23"/>
        <v>0</v>
      </c>
      <c r="AF33" s="24" t="str">
        <f>IFERROR(IF(AD33=0,"",VLOOKUP(AD33,$AD$18:AE32,2,FALSE)),"")</f>
        <v/>
      </c>
      <c r="AG33" s="231" t="str">
        <f t="shared" si="27"/>
        <v/>
      </c>
      <c r="AH33" s="24" t="str">
        <f t="shared" si="24"/>
        <v/>
      </c>
      <c r="AI33" s="296"/>
      <c r="AJ33" s="296"/>
      <c r="AK33" s="24">
        <f>IF(OR(P33=$AO$4,R33='VERIFICAÇÃO 3'!$K$12,R33='VERIFICAÇÃO 3'!$K$14,R33='VERIFICAÇÃO 3'!$K$16,T33=$AO$9,AND(N33=TRUE,N32=FALSE)),1,0)</f>
        <v>0</v>
      </c>
      <c r="AL33" s="160">
        <f>IF(OR(R33='VERIFICAÇÃO 3'!$K$13,R33='VERIFICAÇÃO 3'!$K$15,R33='VERIFICAÇÃO 3'!$K$17,T33=$AO$10),1,0)</f>
        <v>0</v>
      </c>
      <c r="AM33" s="388">
        <f>IF(OR(AH33&lt;&gt;"",AC33&lt;&gt;"",X33&lt;&gt;"",V33&lt;&gt;"",R33='VERIFICAÇÃO 3'!$K$18),1,0)</f>
        <v>0</v>
      </c>
      <c r="AN33" s="24">
        <f t="shared" si="25"/>
        <v>0</v>
      </c>
      <c r="AO33" s="231">
        <f>IF(AN33=0,0,SUM($AN$18:$AN33)*$AO$41)</f>
        <v>0</v>
      </c>
      <c r="AP33" s="24" t="str">
        <f>IF(AO33&gt;1,CONCATENATE("A QUALIFICAÇÃO ",BASE!$B$5," ADMITE APENAS UM EXECUTOR"),"")</f>
        <v/>
      </c>
    </row>
    <row r="34" spans="1:42" ht="11" thickTop="1" x14ac:dyDescent="0.35">
      <c r="B34" s="7"/>
      <c r="C34" s="7"/>
      <c r="D34" s="7"/>
      <c r="E34" s="7"/>
      <c r="F34" s="7"/>
      <c r="G34" s="7"/>
      <c r="H34" s="7"/>
      <c r="I34" s="7"/>
      <c r="K34" s="7"/>
      <c r="M34" s="7"/>
      <c r="N34" s="7"/>
      <c r="O34" s="7"/>
      <c r="P34" s="7"/>
      <c r="Q34" s="7"/>
      <c r="R34" s="7"/>
      <c r="S34" s="7"/>
      <c r="AJ34" s="294" t="s">
        <v>1680</v>
      </c>
      <c r="AK34" s="389">
        <f>SUM(AK18:AK33)+SUM(AK4:AK14)</f>
        <v>0</v>
      </c>
      <c r="AL34" s="389">
        <f>SUM(AL18:AL33)</f>
        <v>0</v>
      </c>
      <c r="AM34" s="390">
        <f>SUM(AM18:AM33)+SUM(AM4:AM14)</f>
        <v>0</v>
      </c>
      <c r="AN34" s="389">
        <f>SUM(AN18:AN33)</f>
        <v>0</v>
      </c>
      <c r="AO34" s="390">
        <f>SUM(AO18:AO33)</f>
        <v>0</v>
      </c>
      <c r="AP34" s="157">
        <f>IF(OR(AP18&lt;&gt;"",AP19&lt;&gt;"",AP20&lt;&gt;"",AP21&lt;&gt;"",AP22&lt;&gt;"",AP23&lt;&gt;"",AP24&lt;&gt;"",AP25&lt;&gt;"",AP26&lt;&gt;"",AP27&lt;&gt;"",AP28&lt;&gt;"",AP29&lt;&gt;"",AP30&lt;&gt;"",AP31&lt;&gt;"",AP32&lt;&gt;"",AP33&lt;&gt;""),1,0)</f>
        <v>0</v>
      </c>
    </row>
    <row r="35" spans="1:42" ht="10.5" x14ac:dyDescent="0.35">
      <c r="A35" s="19"/>
      <c r="B35" s="19"/>
      <c r="C35" s="19"/>
      <c r="D35" s="19"/>
      <c r="E35" s="19"/>
      <c r="F35" s="18"/>
      <c r="G35" s="18"/>
      <c r="H35" s="18"/>
      <c r="I35" s="18"/>
      <c r="J35" s="438"/>
      <c r="K35" s="18"/>
      <c r="L35" s="66" t="s">
        <v>2103</v>
      </c>
      <c r="M35" s="18"/>
      <c r="N35" s="147" t="s">
        <v>5</v>
      </c>
      <c r="O35" s="18"/>
      <c r="P35" s="18"/>
      <c r="Q35" s="18"/>
      <c r="R35" s="18"/>
      <c r="S35" s="18"/>
      <c r="AJ35" s="294" t="s">
        <v>1681</v>
      </c>
      <c r="AK35" s="389" t="str">
        <f>IF(AK34&gt;0,AK3,"")</f>
        <v/>
      </c>
      <c r="AL35" s="389" t="str">
        <f t="shared" ref="AL35:AM35" si="28">IF(AL34&gt;0,AL3,"")</f>
        <v/>
      </c>
      <c r="AM35" s="390" t="str">
        <f t="shared" si="28"/>
        <v/>
      </c>
      <c r="AN35" s="389" t="s">
        <v>2208</v>
      </c>
      <c r="AO35" s="389"/>
      <c r="AP35" s="389" t="str">
        <f>IF(AP34&gt;0,AP17,"")</f>
        <v/>
      </c>
    </row>
    <row r="36" spans="1:42" x14ac:dyDescent="0.35">
      <c r="A36" s="18"/>
      <c r="B36" s="25"/>
      <c r="C36" s="18"/>
      <c r="D36" s="18"/>
      <c r="E36" s="18"/>
      <c r="F36" s="18"/>
      <c r="G36" s="18"/>
      <c r="H36" s="18"/>
      <c r="I36" s="18"/>
      <c r="J36" s="438"/>
      <c r="K36" s="18"/>
      <c r="L36" s="24" t="s">
        <v>482</v>
      </c>
      <c r="M36" s="18"/>
      <c r="N36" s="24" t="b">
        <f>IFERROR(VLOOKUP(TRUE,N18:N33,1,FALSE),FALSE)</f>
        <v>0</v>
      </c>
      <c r="O36" s="18"/>
      <c r="P36" s="18"/>
      <c r="Q36" s="18"/>
      <c r="R36" s="18"/>
      <c r="S36" s="18"/>
    </row>
    <row r="37" spans="1:42" x14ac:dyDescent="0.35">
      <c r="A37" s="6"/>
      <c r="B37" s="182"/>
      <c r="C37" s="30"/>
      <c r="D37" s="30"/>
      <c r="E37" s="30"/>
      <c r="F37" s="30"/>
      <c r="G37" s="30"/>
      <c r="H37" s="30"/>
      <c r="I37" s="30"/>
      <c r="J37" s="439"/>
      <c r="K37" s="30"/>
      <c r="L37" s="24" t="s">
        <v>263</v>
      </c>
      <c r="M37" s="30"/>
      <c r="N37" s="30"/>
      <c r="O37" s="30"/>
      <c r="P37" s="30"/>
      <c r="Q37" s="30"/>
      <c r="R37" s="30"/>
      <c r="S37" s="30"/>
    </row>
    <row r="38" spans="1:42" x14ac:dyDescent="0.35">
      <c r="T38" s="5"/>
    </row>
    <row r="39" spans="1:42" ht="15" customHeight="1" x14ac:dyDescent="0.35">
      <c r="N39" s="655" t="s">
        <v>2107</v>
      </c>
      <c r="O39" s="656"/>
      <c r="P39" s="656"/>
      <c r="Q39" s="657"/>
      <c r="R39" s="474"/>
      <c r="S39" s="474"/>
      <c r="T39" s="472" t="s">
        <v>2108</v>
      </c>
      <c r="U39" s="473"/>
      <c r="V39" s="473"/>
      <c r="W39" s="473"/>
      <c r="X39" s="473"/>
      <c r="Y39" s="473"/>
      <c r="Z39" s="473"/>
      <c r="AE39" s="658" t="s">
        <v>2109</v>
      </c>
      <c r="AF39" s="658"/>
      <c r="AG39" s="658"/>
      <c r="AH39" s="658"/>
    </row>
    <row r="40" spans="1:42" ht="10.5" x14ac:dyDescent="0.35">
      <c r="N40" s="463"/>
      <c r="O40" s="464" t="s">
        <v>2</v>
      </c>
      <c r="P40" s="465" t="s">
        <v>0</v>
      </c>
      <c r="Q40" s="466" t="s">
        <v>1</v>
      </c>
      <c r="R40" s="475" t="s">
        <v>1083</v>
      </c>
      <c r="S40" s="475" t="s">
        <v>446</v>
      </c>
      <c r="T40" s="147" t="s">
        <v>1500</v>
      </c>
      <c r="U40" s="147" t="s">
        <v>0</v>
      </c>
      <c r="V40" s="147" t="s">
        <v>440</v>
      </c>
      <c r="W40" s="147" t="s">
        <v>1</v>
      </c>
      <c r="X40" s="147" t="s">
        <v>245</v>
      </c>
      <c r="Y40" s="147" t="s">
        <v>1083</v>
      </c>
      <c r="Z40" s="147" t="s">
        <v>446</v>
      </c>
      <c r="AE40" s="66" t="s">
        <v>1682</v>
      </c>
      <c r="AF40" s="66" t="s">
        <v>1683</v>
      </c>
      <c r="AG40" s="66" t="s">
        <v>1684</v>
      </c>
      <c r="AH40" s="66" t="s">
        <v>1685</v>
      </c>
      <c r="AL40" s="66" t="str">
        <f>BASE!E2</f>
        <v>BASE 101: LISTA 1 - QUALIFICAÇÃO</v>
      </c>
      <c r="AO40" s="66" t="s">
        <v>2206</v>
      </c>
    </row>
    <row r="41" spans="1:42" x14ac:dyDescent="0.35">
      <c r="N41" s="24">
        <f>IF(O41="",N40,IF(O41=0,N40,N40+1))</f>
        <v>0</v>
      </c>
      <c r="O41" s="359">
        <f>IF(OR(SUM(AK18:AM18)&gt;0,AO18&gt;1),"",IF(OR(BASE!$B$5=BASE!$E$16,C18=$L$7,C18=$L$8,C18=$L$9,C18=$L$10),A18,G18))</f>
        <v>0</v>
      </c>
      <c r="P41" s="24">
        <f>IF($O41="","",IF(OR($O41=$A18,$O41=$G18),B18,""))</f>
        <v>0</v>
      </c>
      <c r="Q41" s="24">
        <f>IF($O41="","",IF(OR($O41=$A18,$O41=$G18),C18,""))</f>
        <v>0</v>
      </c>
      <c r="R41" s="24">
        <f>IF($O41="","",IF(OR($O41=$G18,BASE!$B$5=BASE!$E$16),E18,""))</f>
        <v>0</v>
      </c>
      <c r="S41" s="24" t="str">
        <f>IF($O41="","",IF(F18&lt;&gt;0,F18,""))</f>
        <v/>
      </c>
      <c r="T41" s="24" t="str">
        <f>IFERROR(VLOOKUP(ROW(A1),$N$41:$P$56,2,FALSE),"")</f>
        <v/>
      </c>
      <c r="U41" s="24" t="str">
        <f>IFERROR(VLOOKUP(ROW(A1),$N$41:$P$56,3,FALSE),"")</f>
        <v/>
      </c>
      <c r="V41" s="24" t="str">
        <f t="shared" ref="V41:V56" si="29">IFERROR(VLOOKUP(T41,$G$18:$H$33,2,FALSE),"")</f>
        <v/>
      </c>
      <c r="W41" s="24" t="str">
        <f>IFERROR(VLOOKUP(ROW(C1),$N$41:$Q$56,4,FALSE),"")</f>
        <v/>
      </c>
      <c r="X41" s="24" t="str">
        <f>IFERROR(IF(VLOOKUP($U41,$B$18:$F$33,3,FALSE)="","",VLOOKUP($U41,$B$18:$F$33,3,FALSE)),"")</f>
        <v/>
      </c>
      <c r="Y41" s="24" t="str">
        <f t="shared" ref="Y41:Y56" si="30">IFERROR(VLOOKUP(ROW(E1),$N$41:$S$56,5,FALSE),"")</f>
        <v/>
      </c>
      <c r="Z41" s="24" t="str">
        <f t="shared" ref="Z41:Z56" si="31">IFERROR(VLOOKUP(ROW(F1),$N$41:$S$56,6,FALSE),"")</f>
        <v/>
      </c>
      <c r="AE41" s="24">
        <f t="shared" ref="AE41:AE56" si="32">IF(C18=$L$9,1,0)</f>
        <v>0</v>
      </c>
      <c r="AF41" s="24">
        <f t="shared" ref="AF41:AF56" si="33">IF(C18=$L$6,1,0)</f>
        <v>0</v>
      </c>
      <c r="AG41" s="24">
        <f t="shared" ref="AG41:AG56" si="34">IF(AND(AF41=1,E18=$L$27),1,0)</f>
        <v>0</v>
      </c>
      <c r="AH41" s="24">
        <f>IF(AND(AF41=1,BASE!$B$5&lt;&gt;BASE!$E$16),1,0)</f>
        <v>0</v>
      </c>
      <c r="AL41" s="24" t="str">
        <f>BASE!E3</f>
        <v>PESQUISA BÁSICA</v>
      </c>
      <c r="AO41" s="24">
        <f>IF(OR(BASE!B5=AL57,BASE!B5=AL54,BASE!B5=AL55,BASE!B5=AL56),1,0)</f>
        <v>0</v>
      </c>
    </row>
    <row r="42" spans="1:42" x14ac:dyDescent="0.35">
      <c r="N42" s="24">
        <f t="shared" ref="N42:N56" si="35">IF(O42="",N41,IF(O42=0,N41,N41+1))</f>
        <v>0</v>
      </c>
      <c r="O42" s="359">
        <f>IF(OR(SUM(AK19:AM19)&gt;0,AO19&gt;1),"",IF(OR(BASE!$B$5=BASE!$E$16,C19=$L$7,C19=$L$8,C19=$L$9,C19=$L$10),A19,G19))</f>
        <v>0</v>
      </c>
      <c r="P42" s="24">
        <f t="shared" ref="P42:P56" si="36">IF(O42="","",IF(OR(O42=A19,O42=G19),B19,""))</f>
        <v>0</v>
      </c>
      <c r="Q42" s="24">
        <f t="shared" ref="Q42:Q56" si="37">IF($O42="","",IF(OR($O42=$A19,$O42=$G19),C19,""))</f>
        <v>0</v>
      </c>
      <c r="R42" s="24">
        <f>IF($O42="","",IF(OR($O42=$G19,BASE!$B$5=BASE!$E$16),E19,""))</f>
        <v>0</v>
      </c>
      <c r="S42" s="24" t="str">
        <f t="shared" ref="S42:S56" si="38">IF($O42="","",IF(F19&lt;&gt;0,F19,""))</f>
        <v/>
      </c>
      <c r="T42" s="24" t="str">
        <f t="shared" ref="T42:T56" si="39">IFERROR(VLOOKUP(ROW(A2),$N$41:$P$56,2,FALSE),"")</f>
        <v/>
      </c>
      <c r="U42" s="24" t="str">
        <f t="shared" ref="U42:U56" si="40">IFERROR(VLOOKUP(ROW(A2),$N$41:$P$56,3,FALSE),"")</f>
        <v/>
      </c>
      <c r="V42" s="24" t="str">
        <f t="shared" si="29"/>
        <v/>
      </c>
      <c r="W42" s="24" t="str">
        <f t="shared" ref="W42:W56" si="41">IFERROR(VLOOKUP(ROW(C2),$N$41:$Q$56,4,FALSE),"")</f>
        <v/>
      </c>
      <c r="X42" s="24" t="str">
        <f t="shared" ref="X42:X56" si="42">IFERROR(IF(VLOOKUP($U42,$B$18:$F$33,3,FALSE)="","",VLOOKUP($U42,$B$18:$F$33,3,FALSE)),"")</f>
        <v/>
      </c>
      <c r="Y42" s="24" t="str">
        <f t="shared" si="30"/>
        <v/>
      </c>
      <c r="Z42" s="24" t="str">
        <f t="shared" si="31"/>
        <v/>
      </c>
      <c r="AE42" s="24">
        <f t="shared" si="32"/>
        <v>0</v>
      </c>
      <c r="AF42" s="24">
        <f t="shared" si="33"/>
        <v>0</v>
      </c>
      <c r="AG42" s="24">
        <f t="shared" si="34"/>
        <v>0</v>
      </c>
      <c r="AH42" s="24">
        <f>IF(AND(AF42=1,BASE!$B$5&lt;&gt;BASE!$E$16),1,0)</f>
        <v>0</v>
      </c>
      <c r="AL42" s="24" t="str">
        <f>BASE!E4</f>
        <v>PESQUISA APLICADA</v>
      </c>
    </row>
    <row r="43" spans="1:42" x14ac:dyDescent="0.35">
      <c r="N43" s="24">
        <f>IF(O43="",N42,IF(O43=0,N42,N42+1))</f>
        <v>0</v>
      </c>
      <c r="O43" s="359">
        <f>IF(OR(SUM(AK20:AM20)&gt;0,AO20&gt;1),"",IF(OR(BASE!$B$5=BASE!$E$16,C20=$L$7,C20=$L$8,C20=$L$9,C20=$L$10),A20,G20))</f>
        <v>0</v>
      </c>
      <c r="P43" s="24">
        <f t="shared" si="36"/>
        <v>0</v>
      </c>
      <c r="Q43" s="24">
        <f t="shared" si="37"/>
        <v>0</v>
      </c>
      <c r="R43" s="24">
        <f>IF($O43="","",IF(OR($O43=$G20,BASE!$B$5=BASE!$E$16),E20,""))</f>
        <v>0</v>
      </c>
      <c r="S43" s="24" t="str">
        <f t="shared" si="38"/>
        <v/>
      </c>
      <c r="T43" s="24" t="str">
        <f t="shared" si="39"/>
        <v/>
      </c>
      <c r="U43" s="24" t="str">
        <f t="shared" si="40"/>
        <v/>
      </c>
      <c r="V43" s="24" t="str">
        <f t="shared" si="29"/>
        <v/>
      </c>
      <c r="W43" s="24" t="str">
        <f t="shared" si="41"/>
        <v/>
      </c>
      <c r="X43" s="24" t="str">
        <f t="shared" si="42"/>
        <v/>
      </c>
      <c r="Y43" s="24" t="str">
        <f t="shared" si="30"/>
        <v/>
      </c>
      <c r="Z43" s="24" t="str">
        <f t="shared" si="31"/>
        <v/>
      </c>
      <c r="AE43" s="24">
        <f t="shared" si="32"/>
        <v>0</v>
      </c>
      <c r="AF43" s="24">
        <f t="shared" si="33"/>
        <v>0</v>
      </c>
      <c r="AG43" s="24">
        <f t="shared" si="34"/>
        <v>0</v>
      </c>
      <c r="AH43" s="24">
        <f>IF(AND(AF43=1,BASE!$B$5&lt;&gt;BASE!$E$16),1,0)</f>
        <v>0</v>
      </c>
      <c r="AL43" s="24" t="str">
        <f>BASE!E5</f>
        <v>DESENVOLVIMENTO EXPERIMENTAL</v>
      </c>
    </row>
    <row r="44" spans="1:42" x14ac:dyDescent="0.35">
      <c r="N44" s="24">
        <f t="shared" si="35"/>
        <v>0</v>
      </c>
      <c r="O44" s="359">
        <f>IF(OR(SUM(AK21:AM21)&gt;0,AO21&gt;1),"",IF(OR(BASE!$B$5=BASE!$E$16,C21=$L$7,C21=$L$8,C21=$L$9,C21=$L$10),A21,G21))</f>
        <v>0</v>
      </c>
      <c r="P44" s="24">
        <f t="shared" si="36"/>
        <v>0</v>
      </c>
      <c r="Q44" s="24">
        <f t="shared" si="37"/>
        <v>0</v>
      </c>
      <c r="R44" s="24">
        <f>IF($O44="","",IF(OR($O44=$G21,BASE!$B$5=BASE!$E$16),E21,""))</f>
        <v>0</v>
      </c>
      <c r="S44" s="24" t="str">
        <f t="shared" si="38"/>
        <v/>
      </c>
      <c r="T44" s="24" t="str">
        <f t="shared" si="39"/>
        <v/>
      </c>
      <c r="U44" s="24" t="str">
        <f t="shared" si="40"/>
        <v/>
      </c>
      <c r="V44" s="24" t="str">
        <f t="shared" si="29"/>
        <v/>
      </c>
      <c r="W44" s="24" t="str">
        <f t="shared" si="41"/>
        <v/>
      </c>
      <c r="X44" s="24" t="str">
        <f t="shared" si="42"/>
        <v/>
      </c>
      <c r="Y44" s="24" t="str">
        <f t="shared" si="30"/>
        <v/>
      </c>
      <c r="Z44" s="24" t="str">
        <f t="shared" si="31"/>
        <v/>
      </c>
      <c r="AE44" s="24">
        <f t="shared" si="32"/>
        <v>0</v>
      </c>
      <c r="AF44" s="24">
        <f t="shared" si="33"/>
        <v>0</v>
      </c>
      <c r="AG44" s="24">
        <f t="shared" si="34"/>
        <v>0</v>
      </c>
      <c r="AH44" s="24">
        <f>IF(AND(AF44=1,BASE!$B$5&lt;&gt;BASE!$E$16),1,0)</f>
        <v>0</v>
      </c>
      <c r="AL44" s="24" t="str">
        <f>BASE!E6</f>
        <v>PESQUISA EM MEIO AMBIENTE</v>
      </c>
    </row>
    <row r="45" spans="1:42" x14ac:dyDescent="0.35">
      <c r="N45" s="24">
        <f t="shared" si="35"/>
        <v>0</v>
      </c>
      <c r="O45" s="359">
        <f>IF(OR(SUM(AK22:AM22)&gt;0,AO22&gt;1),"",IF(OR(BASE!$B$5=BASE!$E$16,C22=$L$7,C22=$L$8,C22=$L$9,C22=$L$10),A22,G22))</f>
        <v>0</v>
      </c>
      <c r="P45" s="24">
        <f t="shared" si="36"/>
        <v>0</v>
      </c>
      <c r="Q45" s="24">
        <f t="shared" si="37"/>
        <v>0</v>
      </c>
      <c r="R45" s="24">
        <f>IF($O45="","",IF(OR($O45=$G22,BASE!$B$5=BASE!$E$16),E22,""))</f>
        <v>0</v>
      </c>
      <c r="S45" s="24" t="str">
        <f t="shared" si="38"/>
        <v/>
      </c>
      <c r="T45" s="24" t="str">
        <f t="shared" si="39"/>
        <v/>
      </c>
      <c r="U45" s="24" t="str">
        <f t="shared" si="40"/>
        <v/>
      </c>
      <c r="V45" s="24" t="str">
        <f t="shared" si="29"/>
        <v/>
      </c>
      <c r="W45" s="24" t="str">
        <f t="shared" si="41"/>
        <v/>
      </c>
      <c r="X45" s="24" t="str">
        <f t="shared" si="42"/>
        <v/>
      </c>
      <c r="Y45" s="24" t="str">
        <f t="shared" si="30"/>
        <v/>
      </c>
      <c r="Z45" s="24" t="str">
        <f t="shared" si="31"/>
        <v/>
      </c>
      <c r="AE45" s="24">
        <f t="shared" si="32"/>
        <v>0</v>
      </c>
      <c r="AF45" s="24">
        <f t="shared" si="33"/>
        <v>0</v>
      </c>
      <c r="AG45" s="24">
        <f t="shared" si="34"/>
        <v>0</v>
      </c>
      <c r="AH45" s="24">
        <f>IF(AND(AF45=1,BASE!$B$5&lt;&gt;BASE!$E$16),1,0)</f>
        <v>0</v>
      </c>
      <c r="AL45" s="24" t="str">
        <f>BASE!E7</f>
        <v>PESQUISA EM CIÊNCIAS SOCIAIS, HUMANAS E DA VIDA</v>
      </c>
    </row>
    <row r="46" spans="1:42" x14ac:dyDescent="0.35">
      <c r="N46" s="24">
        <f t="shared" si="35"/>
        <v>0</v>
      </c>
      <c r="O46" s="359">
        <f>IF(OR(SUM(AK23:AM23)&gt;0,AO23&gt;1),"",IF(OR(BASE!$B$5=BASE!$E$16,C23=$L$7,C23=$L$8,C23=$L$9,C23=$L$10),A23,G23))</f>
        <v>0</v>
      </c>
      <c r="P46" s="24">
        <f t="shared" si="36"/>
        <v>0</v>
      </c>
      <c r="Q46" s="24">
        <f t="shared" si="37"/>
        <v>0</v>
      </c>
      <c r="R46" s="24">
        <f>IF($O46="","",IF(OR($O46=$G23,BASE!$B$5=BASE!$E$16),E23,""))</f>
        <v>0</v>
      </c>
      <c r="S46" s="24" t="str">
        <f t="shared" si="38"/>
        <v/>
      </c>
      <c r="T46" s="24" t="str">
        <f t="shared" si="39"/>
        <v/>
      </c>
      <c r="U46" s="24" t="str">
        <f t="shared" si="40"/>
        <v/>
      </c>
      <c r="V46" s="24" t="str">
        <f t="shared" si="29"/>
        <v/>
      </c>
      <c r="W46" s="24" t="str">
        <f t="shared" si="41"/>
        <v/>
      </c>
      <c r="X46" s="24" t="str">
        <f t="shared" si="42"/>
        <v/>
      </c>
      <c r="Y46" s="24" t="str">
        <f t="shared" si="30"/>
        <v/>
      </c>
      <c r="Z46" s="24" t="str">
        <f t="shared" si="31"/>
        <v/>
      </c>
      <c r="AE46" s="24">
        <f t="shared" si="32"/>
        <v>0</v>
      </c>
      <c r="AF46" s="24">
        <f t="shared" si="33"/>
        <v>0</v>
      </c>
      <c r="AG46" s="24">
        <f t="shared" si="34"/>
        <v>0</v>
      </c>
      <c r="AH46" s="24">
        <f>IF(AND(AF46=1,BASE!$B$5&lt;&gt;BASE!$E$16),1,0)</f>
        <v>0</v>
      </c>
      <c r="AL46" s="24" t="str">
        <f>BASE!E8</f>
        <v>PESQUISA EM TIC</v>
      </c>
    </row>
    <row r="47" spans="1:42" x14ac:dyDescent="0.35">
      <c r="N47" s="24">
        <f t="shared" si="35"/>
        <v>0</v>
      </c>
      <c r="O47" s="359">
        <f>IF(OR(SUM(AK24:AM24)&gt;0,AO24&gt;1),"",IF(OR(BASE!$B$5=BASE!$E$16,C24=$L$7,C24=$L$8,C24=$L$9,C24=$L$10),A24,G24))</f>
        <v>0</v>
      </c>
      <c r="P47" s="24">
        <f t="shared" si="36"/>
        <v>0</v>
      </c>
      <c r="Q47" s="24">
        <f t="shared" si="37"/>
        <v>0</v>
      </c>
      <c r="R47" s="24">
        <f>IF($O47="","",IF(OR($O47=$G24,BASE!$B$5=BASE!$E$16),E24,""))</f>
        <v>0</v>
      </c>
      <c r="S47" s="24" t="str">
        <f t="shared" si="38"/>
        <v/>
      </c>
      <c r="T47" s="24" t="str">
        <f t="shared" si="39"/>
        <v/>
      </c>
      <c r="U47" s="24" t="str">
        <f t="shared" si="40"/>
        <v/>
      </c>
      <c r="V47" s="24" t="str">
        <f t="shared" si="29"/>
        <v/>
      </c>
      <c r="W47" s="24" t="str">
        <f t="shared" si="41"/>
        <v/>
      </c>
      <c r="X47" s="24" t="str">
        <f t="shared" si="42"/>
        <v/>
      </c>
      <c r="Y47" s="24" t="str">
        <f t="shared" si="30"/>
        <v/>
      </c>
      <c r="Z47" s="24" t="str">
        <f t="shared" si="31"/>
        <v/>
      </c>
      <c r="AE47" s="24">
        <f t="shared" si="32"/>
        <v>0</v>
      </c>
      <c r="AF47" s="24">
        <f t="shared" si="33"/>
        <v>0</v>
      </c>
      <c r="AG47" s="24">
        <f t="shared" si="34"/>
        <v>0</v>
      </c>
      <c r="AH47" s="24">
        <f>IF(AND(AF47=1,BASE!$B$5&lt;&gt;BASE!$E$16),1,0)</f>
        <v>0</v>
      </c>
      <c r="AL47" s="24" t="str">
        <f>BASE!E9</f>
        <v>PROTÓTIPO OU UNIDADE PILOTO</v>
      </c>
    </row>
    <row r="48" spans="1:42" x14ac:dyDescent="0.35">
      <c r="N48" s="24">
        <f t="shared" si="35"/>
        <v>0</v>
      </c>
      <c r="O48" s="359">
        <f>IF(OR(SUM(AK25:AM25)&gt;0,AO25&gt;1),"",IF(OR(BASE!$B$5=BASE!$E$16,C25=$L$7,C25=$L$8,C25=$L$9,C25=$L$10),A25,G25))</f>
        <v>0</v>
      </c>
      <c r="P48" s="24">
        <f t="shared" si="36"/>
        <v>0</v>
      </c>
      <c r="Q48" s="24">
        <f t="shared" si="37"/>
        <v>0</v>
      </c>
      <c r="R48" s="24">
        <f>IF($O48="","",IF(OR($O48=$G25,BASE!$B$5=BASE!$E$16),E25,""))</f>
        <v>0</v>
      </c>
      <c r="S48" s="24" t="str">
        <f t="shared" si="38"/>
        <v/>
      </c>
      <c r="T48" s="24" t="str">
        <f t="shared" si="39"/>
        <v/>
      </c>
      <c r="U48" s="24" t="str">
        <f t="shared" si="40"/>
        <v/>
      </c>
      <c r="V48" s="24" t="str">
        <f t="shared" si="29"/>
        <v/>
      </c>
      <c r="W48" s="24" t="str">
        <f t="shared" si="41"/>
        <v/>
      </c>
      <c r="X48" s="24" t="str">
        <f t="shared" si="42"/>
        <v/>
      </c>
      <c r="Y48" s="24" t="str">
        <f t="shared" si="30"/>
        <v/>
      </c>
      <c r="Z48" s="24" t="str">
        <f t="shared" si="31"/>
        <v/>
      </c>
      <c r="AE48" s="24">
        <f t="shared" si="32"/>
        <v>0</v>
      </c>
      <c r="AF48" s="24">
        <f t="shared" si="33"/>
        <v>0</v>
      </c>
      <c r="AG48" s="24">
        <f t="shared" si="34"/>
        <v>0</v>
      </c>
      <c r="AH48" s="24">
        <f>IF(AND(AF48=1,BASE!$B$5&lt;&gt;BASE!$E$16),1,0)</f>
        <v>0</v>
      </c>
      <c r="AL48" s="24" t="str">
        <f>BASE!E10</f>
        <v>CAPACITAÇÃO TÉCNICA DE FORNECEDORES</v>
      </c>
    </row>
    <row r="49" spans="14:47" x14ac:dyDescent="0.35">
      <c r="N49" s="24">
        <f t="shared" si="35"/>
        <v>0</v>
      </c>
      <c r="O49" s="359">
        <f>IF(OR(SUM(AK26:AM26)&gt;0,AO26&gt;1),"",IF(OR(BASE!$B$5=BASE!$E$16,C26=$L$7,C26=$L$8,C26=$L$9,C26=$L$10),A26,G26))</f>
        <v>0</v>
      </c>
      <c r="P49" s="24">
        <f t="shared" si="36"/>
        <v>0</v>
      </c>
      <c r="Q49" s="24">
        <f t="shared" si="37"/>
        <v>0</v>
      </c>
      <c r="R49" s="24">
        <f>IF($O49="","",IF(OR($O49=$G26,BASE!$B$5=BASE!$E$16),E26,""))</f>
        <v>0</v>
      </c>
      <c r="S49" s="24" t="str">
        <f t="shared" si="38"/>
        <v/>
      </c>
      <c r="T49" s="24" t="str">
        <f t="shared" si="39"/>
        <v/>
      </c>
      <c r="U49" s="24" t="str">
        <f t="shared" si="40"/>
        <v/>
      </c>
      <c r="V49" s="24" t="str">
        <f t="shared" si="29"/>
        <v/>
      </c>
      <c r="W49" s="24" t="str">
        <f t="shared" si="41"/>
        <v/>
      </c>
      <c r="X49" s="24" t="str">
        <f t="shared" si="42"/>
        <v/>
      </c>
      <c r="Y49" s="24" t="str">
        <f t="shared" si="30"/>
        <v/>
      </c>
      <c r="Z49" s="24" t="str">
        <f t="shared" si="31"/>
        <v/>
      </c>
      <c r="AE49" s="24">
        <f t="shared" si="32"/>
        <v>0</v>
      </c>
      <c r="AF49" s="24">
        <f t="shared" si="33"/>
        <v>0</v>
      </c>
      <c r="AG49" s="24">
        <f t="shared" si="34"/>
        <v>0</v>
      </c>
      <c r="AH49" s="24">
        <f>IF(AND(AF49=1,BASE!$B$5&lt;&gt;BASE!$E$16),1,0)</f>
        <v>0</v>
      </c>
      <c r="AL49" s="24" t="str">
        <f>BASE!E11</f>
        <v>TIB - QUALIFICAÇÃO DE PRODUTO, PROCESSO OU SERVIÇO</v>
      </c>
    </row>
    <row r="50" spans="14:47" x14ac:dyDescent="0.35">
      <c r="N50" s="24">
        <f t="shared" si="35"/>
        <v>0</v>
      </c>
      <c r="O50" s="359">
        <f>IF(OR(SUM(AK27:AM27)&gt;0,AO27&gt;1),"",IF(OR(BASE!$B$5=BASE!$E$16,C27=$L$7,C27=$L$8,C27=$L$9,C27=$L$10),A27,G27))</f>
        <v>0</v>
      </c>
      <c r="P50" s="24">
        <f t="shared" si="36"/>
        <v>0</v>
      </c>
      <c r="Q50" s="24">
        <f t="shared" si="37"/>
        <v>0</v>
      </c>
      <c r="R50" s="24">
        <f>IF($O50="","",IF(OR($O50=$G27,BASE!$B$5=BASE!$E$16),E27,""))</f>
        <v>0</v>
      </c>
      <c r="S50" s="24" t="str">
        <f t="shared" si="38"/>
        <v/>
      </c>
      <c r="T50" s="24" t="str">
        <f t="shared" si="39"/>
        <v/>
      </c>
      <c r="U50" s="24" t="str">
        <f t="shared" si="40"/>
        <v/>
      </c>
      <c r="V50" s="24" t="str">
        <f t="shared" si="29"/>
        <v/>
      </c>
      <c r="W50" s="24" t="str">
        <f t="shared" si="41"/>
        <v/>
      </c>
      <c r="X50" s="24" t="str">
        <f t="shared" si="42"/>
        <v/>
      </c>
      <c r="Y50" s="24" t="str">
        <f t="shared" si="30"/>
        <v/>
      </c>
      <c r="Z50" s="24" t="str">
        <f t="shared" si="31"/>
        <v/>
      </c>
      <c r="AE50" s="24">
        <f t="shared" si="32"/>
        <v>0</v>
      </c>
      <c r="AF50" s="24">
        <f t="shared" si="33"/>
        <v>0</v>
      </c>
      <c r="AG50" s="24">
        <f t="shared" si="34"/>
        <v>0</v>
      </c>
      <c r="AH50" s="24">
        <f>IF(AND(AF50=1,BASE!$B$5&lt;&gt;BASE!$E$16),1,0)</f>
        <v>0</v>
      </c>
      <c r="AL50" s="110" t="str">
        <f>BASE!E12</f>
        <v>TIB - NORMALIZAÇÃO TÉCNICA</v>
      </c>
    </row>
    <row r="51" spans="14:47" x14ac:dyDescent="0.35">
      <c r="N51" s="24">
        <f t="shared" si="35"/>
        <v>0</v>
      </c>
      <c r="O51" s="359">
        <f>IF(OR(SUM(AK28:AM28)&gt;0,AO28&gt;1),"",IF(OR(BASE!$B$5=BASE!$E$16,C28=$L$7,C28=$L$8,C28=$L$9,C28=$L$10),A28,G28))</f>
        <v>0</v>
      </c>
      <c r="P51" s="24">
        <f t="shared" si="36"/>
        <v>0</v>
      </c>
      <c r="Q51" s="24">
        <f t="shared" si="37"/>
        <v>0</v>
      </c>
      <c r="R51" s="24">
        <f>IF($O51="","",IF(OR($O51=$G28,BASE!$B$5=BASE!$E$16),E28,""))</f>
        <v>0</v>
      </c>
      <c r="S51" s="24" t="str">
        <f t="shared" si="38"/>
        <v/>
      </c>
      <c r="T51" s="24" t="str">
        <f t="shared" si="39"/>
        <v/>
      </c>
      <c r="U51" s="24" t="str">
        <f t="shared" si="40"/>
        <v/>
      </c>
      <c r="V51" s="24" t="str">
        <f t="shared" si="29"/>
        <v/>
      </c>
      <c r="W51" s="24" t="str">
        <f t="shared" si="41"/>
        <v/>
      </c>
      <c r="X51" s="24" t="str">
        <f t="shared" si="42"/>
        <v/>
      </c>
      <c r="Y51" s="24" t="str">
        <f t="shared" si="30"/>
        <v/>
      </c>
      <c r="Z51" s="24" t="str">
        <f t="shared" si="31"/>
        <v/>
      </c>
      <c r="AE51" s="24">
        <f t="shared" si="32"/>
        <v>0</v>
      </c>
      <c r="AF51" s="24">
        <f t="shared" si="33"/>
        <v>0</v>
      </c>
      <c r="AG51" s="24">
        <f t="shared" si="34"/>
        <v>0</v>
      </c>
      <c r="AH51" s="24">
        <f>IF(AND(AF51=1,BASE!$B$5&lt;&gt;BASE!$E$16),1,0)</f>
        <v>0</v>
      </c>
      <c r="AL51" s="110" t="str">
        <f>BASE!E13</f>
        <v>TIB - TREINAMENTO E AVALIAÇÃO DE CONFORMIDADE</v>
      </c>
    </row>
    <row r="52" spans="14:47" x14ac:dyDescent="0.35">
      <c r="N52" s="24">
        <f t="shared" si="35"/>
        <v>0</v>
      </c>
      <c r="O52" s="359">
        <f>IF(OR(SUM(AK29:AM29)&gt;0,AO29&gt;1),"",IF(OR(BASE!$B$5=BASE!$E$16,C29=$L$7,C29=$L$8,C29=$L$9,C29=$L$10),A29,G29))</f>
        <v>0</v>
      </c>
      <c r="P52" s="24">
        <f t="shared" si="36"/>
        <v>0</v>
      </c>
      <c r="Q52" s="24">
        <f t="shared" si="37"/>
        <v>0</v>
      </c>
      <c r="R52" s="24">
        <f>IF($O52="","",IF(OR($O52=$G29,BASE!$B$5=BASE!$E$16),E29,""))</f>
        <v>0</v>
      </c>
      <c r="S52" s="24" t="str">
        <f t="shared" si="38"/>
        <v/>
      </c>
      <c r="T52" s="24" t="str">
        <f t="shared" si="39"/>
        <v/>
      </c>
      <c r="U52" s="24" t="str">
        <f t="shared" si="40"/>
        <v/>
      </c>
      <c r="V52" s="24" t="str">
        <f t="shared" si="29"/>
        <v/>
      </c>
      <c r="W52" s="24" t="str">
        <f t="shared" si="41"/>
        <v/>
      </c>
      <c r="X52" s="24" t="str">
        <f t="shared" si="42"/>
        <v/>
      </c>
      <c r="Y52" s="24" t="str">
        <f t="shared" si="30"/>
        <v/>
      </c>
      <c r="Z52" s="24" t="str">
        <f t="shared" si="31"/>
        <v/>
      </c>
      <c r="AE52" s="24">
        <f t="shared" si="32"/>
        <v>0</v>
      </c>
      <c r="AF52" s="24">
        <f t="shared" si="33"/>
        <v>0</v>
      </c>
      <c r="AG52" s="24">
        <f t="shared" si="34"/>
        <v>0</v>
      </c>
      <c r="AH52" s="24">
        <f>IF(AND(AF52=1,BASE!$B$5&lt;&gt;BASE!$E$16),1,0)</f>
        <v>0</v>
      </c>
      <c r="AL52" s="110" t="str">
        <f>BASE!E14</f>
        <v>ENGENHARIA BÁSICA NÃO ROTINEIRA</v>
      </c>
    </row>
    <row r="53" spans="14:47" x14ac:dyDescent="0.35">
      <c r="N53" s="24">
        <f t="shared" si="35"/>
        <v>0</v>
      </c>
      <c r="O53" s="359">
        <f>IF(OR(SUM(AK30:AM30)&gt;0,AO30&gt;1),"",IF(OR(BASE!$B$5=BASE!$E$16,C30=$L$7,C30=$L$8,C30=$L$9,C30=$L$10),A30,G30))</f>
        <v>0</v>
      </c>
      <c r="P53" s="24">
        <f t="shared" si="36"/>
        <v>0</v>
      </c>
      <c r="Q53" s="24">
        <f t="shared" si="37"/>
        <v>0</v>
      </c>
      <c r="R53" s="24">
        <f>IF($O53="","",IF(OR($O53=$G30,BASE!$B$5=BASE!$E$16),E30,""))</f>
        <v>0</v>
      </c>
      <c r="S53" s="24" t="str">
        <f t="shared" si="38"/>
        <v/>
      </c>
      <c r="T53" s="24" t="str">
        <f t="shared" si="39"/>
        <v/>
      </c>
      <c r="U53" s="24" t="str">
        <f t="shared" si="40"/>
        <v/>
      </c>
      <c r="V53" s="24" t="str">
        <f t="shared" si="29"/>
        <v/>
      </c>
      <c r="W53" s="24" t="str">
        <f t="shared" si="41"/>
        <v/>
      </c>
      <c r="X53" s="24" t="str">
        <f t="shared" si="42"/>
        <v/>
      </c>
      <c r="Y53" s="24" t="str">
        <f t="shared" si="30"/>
        <v/>
      </c>
      <c r="Z53" s="24" t="str">
        <f t="shared" si="31"/>
        <v/>
      </c>
      <c r="AE53" s="24">
        <f t="shared" si="32"/>
        <v>0</v>
      </c>
      <c r="AF53" s="24">
        <f t="shared" si="33"/>
        <v>0</v>
      </c>
      <c r="AG53" s="24">
        <f t="shared" si="34"/>
        <v>0</v>
      </c>
      <c r="AH53" s="24">
        <f>IF(AND(AF53=1,BASE!$B$5&lt;&gt;BASE!$E$16),1,0)</f>
        <v>0</v>
      </c>
      <c r="AL53" s="110" t="str">
        <f>BASE!E15</f>
        <v>ESTUDO DE BACIAS COM AQUISIÇÃO DE DADOS</v>
      </c>
      <c r="AT53" s="6"/>
      <c r="AU53" s="6"/>
    </row>
    <row r="54" spans="14:47" x14ac:dyDescent="0.35">
      <c r="N54" s="24">
        <f t="shared" si="35"/>
        <v>0</v>
      </c>
      <c r="O54" s="359">
        <f>IF(OR(SUM(AK31:AM31)&gt;0,AO31&gt;1),"",IF(OR(BASE!$B$5=BASE!$E$16,C31=$L$7,C31=$L$8,C31=$L$9,C31=$L$10),A31,G31))</f>
        <v>0</v>
      </c>
      <c r="P54" s="24">
        <f t="shared" si="36"/>
        <v>0</v>
      </c>
      <c r="Q54" s="24">
        <f t="shared" si="37"/>
        <v>0</v>
      </c>
      <c r="R54" s="24">
        <f>IF($O54="","",IF(OR($O54=$G31,BASE!$B$5=BASE!$E$16),E31,""))</f>
        <v>0</v>
      </c>
      <c r="S54" s="24" t="str">
        <f t="shared" si="38"/>
        <v/>
      </c>
      <c r="T54" s="24" t="str">
        <f t="shared" si="39"/>
        <v/>
      </c>
      <c r="U54" s="24" t="str">
        <f t="shared" si="40"/>
        <v/>
      </c>
      <c r="V54" s="24" t="str">
        <f t="shared" si="29"/>
        <v/>
      </c>
      <c r="W54" s="24" t="str">
        <f t="shared" si="41"/>
        <v/>
      </c>
      <c r="X54" s="24" t="str">
        <f t="shared" si="42"/>
        <v/>
      </c>
      <c r="Y54" s="24" t="str">
        <f t="shared" si="30"/>
        <v/>
      </c>
      <c r="Z54" s="24" t="str">
        <f t="shared" si="31"/>
        <v/>
      </c>
      <c r="AE54" s="24">
        <f t="shared" si="32"/>
        <v>0</v>
      </c>
      <c r="AF54" s="24">
        <f t="shared" si="33"/>
        <v>0</v>
      </c>
      <c r="AG54" s="24">
        <f t="shared" si="34"/>
        <v>0</v>
      </c>
      <c r="AH54" s="24">
        <f>IF(AND(AF54=1,BASE!$B$5&lt;&gt;BASE!$E$16),1,0)</f>
        <v>0</v>
      </c>
      <c r="AL54" s="110" t="str">
        <f>BASE!E16</f>
        <v>FORMAÇÃO DE RECURSOS HUMANOS</v>
      </c>
      <c r="AR54" s="73"/>
      <c r="AS54" s="73"/>
      <c r="AT54" s="6"/>
      <c r="AU54" s="6"/>
    </row>
    <row r="55" spans="14:47" x14ac:dyDescent="0.35">
      <c r="N55" s="24">
        <f t="shared" si="35"/>
        <v>0</v>
      </c>
      <c r="O55" s="359">
        <f>IF(OR(SUM(AK32:AM32)&gt;0,AO32&gt;1),"",IF(OR(BASE!$B$5=BASE!$E$16,C32=$L$7,C32=$L$8,C32=$L$9,C32=$L$10),A32,G32))</f>
        <v>0</v>
      </c>
      <c r="P55" s="24">
        <f t="shared" si="36"/>
        <v>0</v>
      </c>
      <c r="Q55" s="24">
        <f t="shared" si="37"/>
        <v>0</v>
      </c>
      <c r="R55" s="24">
        <f>IF($O55="","",IF(OR($O55=$G32,BASE!$B$5=BASE!$E$16),E32,""))</f>
        <v>0</v>
      </c>
      <c r="S55" s="24" t="str">
        <f t="shared" si="38"/>
        <v/>
      </c>
      <c r="T55" s="24" t="str">
        <f t="shared" si="39"/>
        <v/>
      </c>
      <c r="U55" s="24" t="str">
        <f t="shared" si="40"/>
        <v/>
      </c>
      <c r="V55" s="24" t="str">
        <f t="shared" si="29"/>
        <v/>
      </c>
      <c r="W55" s="24" t="str">
        <f t="shared" si="41"/>
        <v/>
      </c>
      <c r="X55" s="24" t="str">
        <f t="shared" si="42"/>
        <v/>
      </c>
      <c r="Y55" s="24" t="str">
        <f t="shared" si="30"/>
        <v/>
      </c>
      <c r="Z55" s="24" t="str">
        <f t="shared" si="31"/>
        <v/>
      </c>
      <c r="AE55" s="24">
        <f t="shared" si="32"/>
        <v>0</v>
      </c>
      <c r="AF55" s="24">
        <f t="shared" si="33"/>
        <v>0</v>
      </c>
      <c r="AG55" s="24">
        <f t="shared" si="34"/>
        <v>0</v>
      </c>
      <c r="AH55" s="24">
        <f>IF(AND(AF55=1,BASE!$B$5&lt;&gt;BASE!$E$16),1,0)</f>
        <v>0</v>
      </c>
      <c r="AL55" s="110" t="str">
        <f>BASE!E17</f>
        <v>INFRAESTRUTURA</v>
      </c>
      <c r="AR55" s="19"/>
      <c r="AS55" s="19"/>
      <c r="AT55" s="6"/>
      <c r="AU55" s="6"/>
    </row>
    <row r="56" spans="14:47" x14ac:dyDescent="0.35">
      <c r="N56" s="24">
        <f t="shared" si="35"/>
        <v>0</v>
      </c>
      <c r="O56" s="359">
        <f>IF(OR(SUM(AK33:AM33)&gt;0,AO33&gt;1),"",IF(OR(BASE!$B$5=BASE!$E$16,C33=$L$7,C33=$L$8,C33=$L$9,C33=$L$10),A33,G33))</f>
        <v>0</v>
      </c>
      <c r="P56" s="24">
        <f t="shared" si="36"/>
        <v>0</v>
      </c>
      <c r="Q56" s="24">
        <f t="shared" si="37"/>
        <v>0</v>
      </c>
      <c r="R56" s="24">
        <f>IF($O56="","",IF(OR($O56=$G33,BASE!$B$5=BASE!$E$16),E33,""))</f>
        <v>0</v>
      </c>
      <c r="S56" s="24" t="str">
        <f t="shared" si="38"/>
        <v/>
      </c>
      <c r="T56" s="24" t="str">
        <f t="shared" si="39"/>
        <v/>
      </c>
      <c r="U56" s="24" t="str">
        <f t="shared" si="40"/>
        <v/>
      </c>
      <c r="V56" s="24" t="str">
        <f t="shared" si="29"/>
        <v/>
      </c>
      <c r="W56" s="24" t="str">
        <f t="shared" si="41"/>
        <v/>
      </c>
      <c r="X56" s="24" t="str">
        <f t="shared" si="42"/>
        <v/>
      </c>
      <c r="Y56" s="24" t="str">
        <f t="shared" si="30"/>
        <v/>
      </c>
      <c r="Z56" s="24" t="str">
        <f t="shared" si="31"/>
        <v/>
      </c>
      <c r="AE56" s="24">
        <f t="shared" si="32"/>
        <v>0</v>
      </c>
      <c r="AF56" s="24">
        <f t="shared" si="33"/>
        <v>0</v>
      </c>
      <c r="AG56" s="24">
        <f t="shared" si="34"/>
        <v>0</v>
      </c>
      <c r="AH56" s="24">
        <f>IF(AND(AF56=1,BASE!$B$5&lt;&gt;BASE!$E$16),1,0)</f>
        <v>0</v>
      </c>
      <c r="AL56" s="110" t="str">
        <f>BASE!E18</f>
        <v>INFRAESTRUTURA - NOVA EDIFICAÇÃO OU ACRÉSCIMO DE ÁREA</v>
      </c>
      <c r="AQ56" s="19"/>
      <c r="AR56" s="19"/>
      <c r="AS56" s="19"/>
      <c r="AT56" s="6"/>
      <c r="AU56" s="6"/>
    </row>
    <row r="57" spans="14:47" x14ac:dyDescent="0.35">
      <c r="U57" s="105"/>
      <c r="AL57" s="110" t="str">
        <f>BASE!E19</f>
        <v>APOIO A INSTALAÇÃO LABORATORIAL DE P,D&amp;I</v>
      </c>
      <c r="AO57" s="19"/>
      <c r="AP57" s="19"/>
      <c r="AQ57" s="19"/>
      <c r="AR57" s="6"/>
      <c r="AS57" s="6"/>
    </row>
    <row r="58" spans="14:47" x14ac:dyDescent="0.35">
      <c r="S58" s="46"/>
      <c r="AO58" s="19"/>
      <c r="AP58" s="19"/>
      <c r="AQ58" s="19"/>
      <c r="AR58" s="6"/>
      <c r="AS58" s="6"/>
    </row>
    <row r="59" spans="14:47" x14ac:dyDescent="0.35">
      <c r="AO59" s="19"/>
      <c r="AP59" s="19"/>
      <c r="AQ59" s="19"/>
      <c r="AR59" s="6"/>
      <c r="AS59" s="6"/>
    </row>
    <row r="60" spans="14:47" x14ac:dyDescent="0.35">
      <c r="AB60" s="7"/>
      <c r="AO60" s="73"/>
      <c r="AP60" s="19"/>
      <c r="AQ60" s="19"/>
      <c r="AR60" s="6"/>
      <c r="AS60" s="6"/>
    </row>
    <row r="61" spans="14:47" x14ac:dyDescent="0.35">
      <c r="AB61" s="7"/>
      <c r="AP61" s="19"/>
      <c r="AQ61" s="19"/>
      <c r="AR61" s="6"/>
      <c r="AS61" s="6"/>
    </row>
    <row r="62" spans="14:47" x14ac:dyDescent="0.35">
      <c r="T62" s="106"/>
      <c r="U62" s="105"/>
      <c r="AP62" s="19"/>
      <c r="AQ62" s="19"/>
    </row>
    <row r="63" spans="14:47" x14ac:dyDescent="0.35">
      <c r="T63" s="106"/>
      <c r="U63" s="105"/>
      <c r="AP63" s="19"/>
      <c r="AQ63" s="19"/>
    </row>
    <row r="64" spans="14:47" x14ac:dyDescent="0.35">
      <c r="T64" s="106"/>
      <c r="U64" s="105"/>
      <c r="AP64" s="19"/>
      <c r="AQ64" s="19"/>
    </row>
    <row r="65" spans="1:45" x14ac:dyDescent="0.35">
      <c r="T65" s="106"/>
      <c r="U65" s="105"/>
      <c r="AP65" s="73"/>
      <c r="AQ65" s="73"/>
    </row>
    <row r="66" spans="1:45" x14ac:dyDescent="0.35">
      <c r="T66" s="106"/>
      <c r="U66" s="105"/>
    </row>
    <row r="67" spans="1:45" x14ac:dyDescent="0.35">
      <c r="U67" s="105"/>
    </row>
    <row r="70" spans="1:45" x14ac:dyDescent="0.35">
      <c r="AK70" s="73"/>
      <c r="AL70" s="73"/>
      <c r="AM70" s="73"/>
    </row>
    <row r="71" spans="1:45" x14ac:dyDescent="0.35">
      <c r="AK71" s="19"/>
      <c r="AL71" s="19"/>
      <c r="AM71" s="19"/>
    </row>
    <row r="72" spans="1:45" s="6" customFormat="1" x14ac:dyDescent="0.35">
      <c r="A72" s="5"/>
      <c r="B72" s="5"/>
      <c r="C72" s="5"/>
      <c r="D72" s="5"/>
      <c r="E72" s="5"/>
      <c r="F72" s="5"/>
      <c r="G72" s="5"/>
      <c r="H72" s="5"/>
      <c r="I72" s="5"/>
      <c r="J72" s="433"/>
      <c r="K72" s="5"/>
      <c r="L72" s="5"/>
      <c r="M72" s="5"/>
      <c r="N72" s="5"/>
      <c r="O72" s="5"/>
      <c r="P72" s="5"/>
      <c r="Q72" s="5"/>
      <c r="R72" s="5"/>
      <c r="S72" s="5"/>
      <c r="T72" s="7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19"/>
      <c r="AL72" s="19"/>
      <c r="AM72" s="19"/>
      <c r="AN72" s="5"/>
      <c r="AO72" s="5"/>
      <c r="AP72" s="5"/>
      <c r="AQ72" s="5"/>
      <c r="AR72" s="5"/>
      <c r="AS72" s="5"/>
    </row>
    <row r="73" spans="1:45" s="6" customFormat="1" x14ac:dyDescent="0.35">
      <c r="A73" s="5"/>
      <c r="B73" s="5"/>
      <c r="C73" s="5"/>
      <c r="D73" s="5"/>
      <c r="E73" s="5"/>
      <c r="F73" s="5"/>
      <c r="G73" s="5"/>
      <c r="H73" s="5"/>
      <c r="I73" s="5"/>
      <c r="J73" s="433"/>
      <c r="K73" s="5"/>
      <c r="L73" s="5"/>
      <c r="M73" s="5"/>
      <c r="N73" s="5"/>
      <c r="O73" s="5"/>
      <c r="P73" s="5"/>
      <c r="Q73" s="5"/>
      <c r="R73" s="5"/>
      <c r="S73" s="5"/>
      <c r="T73" s="7"/>
      <c r="U73" s="5"/>
      <c r="V73" s="5"/>
      <c r="W73" s="5"/>
      <c r="X73" s="5"/>
      <c r="Y73" s="5"/>
      <c r="Z73" s="5"/>
      <c r="AA73" s="5"/>
      <c r="AB73" s="5"/>
      <c r="AC73" s="73"/>
      <c r="AD73" s="5"/>
      <c r="AE73" s="5"/>
      <c r="AF73" s="5"/>
      <c r="AG73" s="5"/>
      <c r="AH73" s="5"/>
      <c r="AI73" s="5"/>
      <c r="AJ73" s="5"/>
      <c r="AK73" s="19"/>
      <c r="AL73" s="19"/>
      <c r="AM73" s="19"/>
      <c r="AN73" s="5"/>
      <c r="AO73" s="5"/>
      <c r="AP73" s="5"/>
      <c r="AQ73" s="5"/>
      <c r="AR73" s="5"/>
      <c r="AS73" s="5"/>
    </row>
    <row r="74" spans="1:45" s="6" customFormat="1" x14ac:dyDescent="0.35">
      <c r="A74" s="5"/>
      <c r="B74" s="5"/>
      <c r="C74" s="5"/>
      <c r="D74" s="5"/>
      <c r="E74" s="5"/>
      <c r="F74" s="5"/>
      <c r="G74" s="5"/>
      <c r="H74" s="5"/>
      <c r="I74" s="5"/>
      <c r="J74" s="433"/>
      <c r="K74" s="5"/>
      <c r="L74" s="5"/>
      <c r="M74" s="5"/>
      <c r="N74" s="5"/>
      <c r="O74" s="5"/>
      <c r="P74" s="5"/>
      <c r="Q74" s="5"/>
      <c r="R74" s="5"/>
      <c r="S74" s="5"/>
      <c r="T74" s="7"/>
      <c r="U74" s="5"/>
      <c r="V74" s="5"/>
      <c r="W74" s="5"/>
      <c r="X74" s="5"/>
      <c r="Y74" s="73"/>
      <c r="Z74" s="73"/>
      <c r="AA74" s="73"/>
      <c r="AB74" s="73"/>
      <c r="AC74" s="19"/>
      <c r="AD74" s="73"/>
      <c r="AE74" s="73"/>
      <c r="AF74" s="73"/>
      <c r="AG74" s="73"/>
      <c r="AH74" s="73"/>
      <c r="AI74" s="73"/>
      <c r="AJ74" s="73"/>
      <c r="AK74" s="19"/>
      <c r="AL74" s="19"/>
      <c r="AM74" s="19"/>
      <c r="AN74" s="73"/>
      <c r="AO74" s="5"/>
      <c r="AP74" s="5"/>
      <c r="AQ74" s="5"/>
      <c r="AR74" s="5"/>
      <c r="AS74" s="5"/>
    </row>
    <row r="75" spans="1:45" s="6" customFormat="1" x14ac:dyDescent="0.35">
      <c r="A75" s="5"/>
      <c r="B75" s="5"/>
      <c r="C75" s="5"/>
      <c r="D75" s="5"/>
      <c r="E75" s="5"/>
      <c r="F75" s="5"/>
      <c r="G75" s="5"/>
      <c r="H75" s="5"/>
      <c r="I75" s="5"/>
      <c r="J75" s="433"/>
      <c r="K75" s="5"/>
      <c r="L75" s="5"/>
      <c r="M75" s="5"/>
      <c r="N75" s="5"/>
      <c r="O75" s="5"/>
      <c r="P75" s="5"/>
      <c r="Q75" s="5"/>
      <c r="R75" s="5"/>
      <c r="S75" s="5"/>
      <c r="T75" s="7"/>
      <c r="U75" s="5"/>
      <c r="V75" s="5"/>
      <c r="W75" s="5"/>
      <c r="X75" s="5"/>
      <c r="Y75" s="19"/>
      <c r="Z75" s="19"/>
      <c r="AA75" s="19"/>
      <c r="AB75" s="19"/>
      <c r="AC75" s="19"/>
      <c r="AD75" s="19"/>
      <c r="AE75" s="19"/>
      <c r="AF75" s="19"/>
      <c r="AG75" s="19"/>
      <c r="AH75" s="19"/>
      <c r="AI75" s="19"/>
      <c r="AJ75" s="19"/>
      <c r="AK75" s="19"/>
      <c r="AL75" s="19"/>
      <c r="AM75" s="19"/>
      <c r="AN75" s="19"/>
      <c r="AO75" s="5"/>
      <c r="AP75" s="5"/>
      <c r="AQ75" s="5"/>
      <c r="AR75" s="5"/>
      <c r="AS75" s="5"/>
    </row>
    <row r="76" spans="1:45" s="6" customFormat="1" x14ac:dyDescent="0.35">
      <c r="A76" s="5"/>
      <c r="B76" s="5"/>
      <c r="C76" s="5"/>
      <c r="D76" s="5"/>
      <c r="E76" s="5"/>
      <c r="F76" s="5"/>
      <c r="G76" s="5"/>
      <c r="H76" s="5"/>
      <c r="I76" s="5"/>
      <c r="J76" s="433"/>
      <c r="K76" s="5"/>
      <c r="L76" s="5"/>
      <c r="M76" s="5"/>
      <c r="N76" s="5"/>
      <c r="O76" s="5"/>
      <c r="P76" s="5"/>
      <c r="Q76" s="5"/>
      <c r="R76" s="5"/>
      <c r="S76" s="5"/>
      <c r="T76" s="7"/>
      <c r="U76" s="5"/>
      <c r="V76" s="5"/>
      <c r="W76" s="5"/>
      <c r="X76" s="5"/>
      <c r="Y76" s="19"/>
      <c r="Z76" s="19"/>
      <c r="AA76" s="19"/>
      <c r="AB76" s="19"/>
      <c r="AC76" s="19"/>
      <c r="AD76" s="19"/>
      <c r="AE76" s="19"/>
      <c r="AF76" s="19"/>
      <c r="AG76" s="19"/>
      <c r="AH76" s="19"/>
      <c r="AI76" s="19"/>
      <c r="AJ76" s="19"/>
      <c r="AK76" s="19"/>
      <c r="AL76" s="19"/>
      <c r="AM76" s="19"/>
      <c r="AN76" s="19"/>
      <c r="AO76" s="5"/>
      <c r="AP76" s="5"/>
      <c r="AQ76" s="5"/>
      <c r="AR76" s="5"/>
      <c r="AS76" s="5"/>
    </row>
    <row r="77" spans="1:45" s="6" customFormat="1" x14ac:dyDescent="0.35">
      <c r="A77" s="5"/>
      <c r="B77" s="5"/>
      <c r="C77" s="5"/>
      <c r="D77" s="5"/>
      <c r="E77" s="5"/>
      <c r="F77" s="5"/>
      <c r="G77" s="5"/>
      <c r="H77" s="5"/>
      <c r="I77" s="5"/>
      <c r="J77" s="433"/>
      <c r="K77" s="5"/>
      <c r="L77" s="5"/>
      <c r="M77" s="5"/>
      <c r="N77" s="5"/>
      <c r="O77" s="5"/>
      <c r="P77" s="5"/>
      <c r="Q77" s="5"/>
      <c r="R77" s="5"/>
      <c r="S77" s="5"/>
      <c r="T77" s="7"/>
      <c r="U77" s="5"/>
      <c r="V77" s="5"/>
      <c r="W77" s="5"/>
      <c r="X77" s="5"/>
      <c r="Y77" s="19"/>
      <c r="Z77" s="19"/>
      <c r="AA77" s="19"/>
      <c r="AB77" s="19"/>
      <c r="AC77" s="19"/>
      <c r="AD77" s="19"/>
      <c r="AE77" s="19"/>
      <c r="AF77" s="19"/>
      <c r="AG77" s="19"/>
      <c r="AH77" s="19"/>
      <c r="AI77" s="19"/>
      <c r="AJ77" s="19"/>
      <c r="AK77" s="19"/>
      <c r="AL77" s="19"/>
      <c r="AM77" s="19"/>
      <c r="AN77" s="19"/>
      <c r="AO77" s="5"/>
      <c r="AP77" s="5"/>
      <c r="AQ77" s="5"/>
      <c r="AR77" s="5"/>
      <c r="AS77" s="5"/>
    </row>
    <row r="78" spans="1:45" s="6" customFormat="1" x14ac:dyDescent="0.35">
      <c r="A78" s="5"/>
      <c r="B78" s="5"/>
      <c r="C78" s="5"/>
      <c r="D78" s="5"/>
      <c r="E78" s="5"/>
      <c r="F78" s="5"/>
      <c r="G78" s="5"/>
      <c r="H78" s="5"/>
      <c r="I78" s="5"/>
      <c r="J78" s="433"/>
      <c r="K78" s="5"/>
      <c r="L78" s="5"/>
      <c r="M78" s="5"/>
      <c r="N78" s="5"/>
      <c r="O78" s="5"/>
      <c r="P78" s="5"/>
      <c r="Q78" s="5"/>
      <c r="R78" s="5"/>
      <c r="S78" s="5"/>
      <c r="T78" s="7"/>
      <c r="U78" s="5"/>
      <c r="V78" s="5"/>
      <c r="W78" s="5"/>
      <c r="X78" s="5"/>
      <c r="Y78" s="19"/>
      <c r="Z78" s="19"/>
      <c r="AA78" s="19"/>
      <c r="AB78" s="19"/>
      <c r="AC78" s="19"/>
      <c r="AD78" s="19"/>
      <c r="AE78" s="19"/>
      <c r="AF78" s="19"/>
      <c r="AG78" s="19"/>
      <c r="AH78" s="19"/>
      <c r="AI78" s="19"/>
      <c r="AJ78" s="19"/>
      <c r="AK78" s="19"/>
      <c r="AL78" s="19"/>
      <c r="AM78" s="19"/>
      <c r="AN78" s="19"/>
      <c r="AO78" s="5"/>
      <c r="AP78" s="5"/>
      <c r="AQ78" s="5"/>
      <c r="AR78" s="5"/>
      <c r="AS78" s="5"/>
    </row>
    <row r="79" spans="1:45" s="6" customFormat="1" x14ac:dyDescent="0.35">
      <c r="A79" s="5"/>
      <c r="B79" s="5"/>
      <c r="C79" s="5"/>
      <c r="D79" s="5"/>
      <c r="E79" s="5"/>
      <c r="F79" s="5"/>
      <c r="G79" s="5"/>
      <c r="H79" s="5"/>
      <c r="I79" s="5"/>
      <c r="J79" s="433"/>
      <c r="K79" s="5"/>
      <c r="L79" s="5"/>
      <c r="M79" s="5"/>
      <c r="N79" s="5"/>
      <c r="O79" s="5"/>
      <c r="P79" s="5"/>
      <c r="Q79" s="5"/>
      <c r="R79" s="5"/>
      <c r="S79" s="5"/>
      <c r="T79" s="7"/>
      <c r="U79" s="5"/>
      <c r="V79" s="5"/>
      <c r="W79" s="5"/>
      <c r="X79" s="5"/>
      <c r="Y79" s="19"/>
      <c r="Z79" s="19"/>
      <c r="AA79" s="19"/>
      <c r="AB79" s="19"/>
      <c r="AC79" s="19"/>
      <c r="AD79" s="19"/>
      <c r="AE79" s="19"/>
      <c r="AF79" s="19"/>
      <c r="AG79" s="19"/>
      <c r="AH79" s="19"/>
      <c r="AI79" s="19"/>
      <c r="AJ79" s="19"/>
      <c r="AK79" s="19"/>
      <c r="AL79" s="19"/>
      <c r="AM79" s="19"/>
      <c r="AN79" s="19"/>
      <c r="AO79" s="5"/>
      <c r="AP79" s="5"/>
      <c r="AQ79" s="5"/>
      <c r="AR79" s="5"/>
      <c r="AS79" s="5"/>
    </row>
    <row r="80" spans="1:45" s="6" customFormat="1" x14ac:dyDescent="0.35">
      <c r="A80" s="5"/>
      <c r="B80" s="5"/>
      <c r="C80" s="5"/>
      <c r="D80" s="5"/>
      <c r="E80" s="5"/>
      <c r="F80" s="5"/>
      <c r="G80" s="5"/>
      <c r="H80" s="5"/>
      <c r="I80" s="5"/>
      <c r="J80" s="433"/>
      <c r="K80" s="5"/>
      <c r="L80" s="5"/>
      <c r="M80" s="5"/>
      <c r="N80" s="5"/>
      <c r="O80" s="5"/>
      <c r="P80" s="5"/>
      <c r="Q80" s="5"/>
      <c r="R80" s="5"/>
      <c r="S80" s="5"/>
      <c r="T80" s="7"/>
      <c r="U80" s="5"/>
      <c r="V80" s="5"/>
      <c r="W80" s="19"/>
      <c r="X80" s="5"/>
      <c r="Y80" s="19"/>
      <c r="Z80" s="19"/>
      <c r="AA80" s="19"/>
      <c r="AB80" s="19"/>
      <c r="AC80" s="19"/>
      <c r="AD80" s="19"/>
      <c r="AE80" s="19"/>
      <c r="AF80" s="19"/>
      <c r="AG80" s="19"/>
      <c r="AH80" s="19"/>
      <c r="AI80" s="19"/>
      <c r="AJ80" s="19"/>
      <c r="AK80" s="19"/>
      <c r="AL80" s="19"/>
      <c r="AM80" s="19"/>
      <c r="AN80" s="19"/>
      <c r="AO80" s="5"/>
      <c r="AP80" s="5"/>
      <c r="AQ80" s="5"/>
      <c r="AR80" s="5"/>
      <c r="AS80" s="5"/>
    </row>
    <row r="81" spans="1:45" s="6" customFormat="1" x14ac:dyDescent="0.35">
      <c r="A81" s="5"/>
      <c r="B81" s="5"/>
      <c r="C81" s="5"/>
      <c r="D81" s="5"/>
      <c r="E81" s="5"/>
      <c r="F81" s="5"/>
      <c r="G81" s="5"/>
      <c r="H81" s="5"/>
      <c r="I81" s="5"/>
      <c r="J81" s="433"/>
      <c r="K81" s="5"/>
      <c r="L81" s="5"/>
      <c r="M81" s="5"/>
      <c r="N81" s="5"/>
      <c r="O81" s="5"/>
      <c r="P81" s="5"/>
      <c r="Q81" s="5"/>
      <c r="R81" s="5"/>
      <c r="S81" s="5"/>
      <c r="T81" s="18"/>
      <c r="U81" s="19"/>
      <c r="V81" s="5"/>
      <c r="W81" s="19"/>
      <c r="X81" s="5"/>
      <c r="Y81" s="19"/>
      <c r="Z81" s="19"/>
      <c r="AA81" s="19"/>
      <c r="AB81" s="19"/>
      <c r="AC81" s="19"/>
      <c r="AD81" s="19"/>
      <c r="AE81" s="19"/>
      <c r="AF81" s="19"/>
      <c r="AG81" s="19"/>
      <c r="AH81" s="19"/>
      <c r="AI81" s="19"/>
      <c r="AJ81" s="19"/>
      <c r="AK81" s="73"/>
      <c r="AL81" s="73"/>
      <c r="AM81" s="73"/>
      <c r="AN81" s="19"/>
      <c r="AO81" s="5"/>
      <c r="AP81" s="5"/>
      <c r="AQ81" s="5"/>
      <c r="AR81" s="5"/>
      <c r="AS81" s="5"/>
    </row>
    <row r="82" spans="1:45" x14ac:dyDescent="0.35">
      <c r="T82" s="23"/>
      <c r="U82" s="19"/>
      <c r="W82" s="19"/>
      <c r="Y82" s="19"/>
      <c r="Z82" s="19"/>
      <c r="AA82" s="19"/>
      <c r="AB82" s="19"/>
      <c r="AC82" s="19"/>
      <c r="AD82" s="19"/>
      <c r="AE82" s="19"/>
      <c r="AF82" s="19"/>
      <c r="AG82" s="19"/>
      <c r="AH82" s="19"/>
      <c r="AI82" s="19"/>
      <c r="AJ82" s="19"/>
      <c r="AN82" s="19"/>
    </row>
    <row r="83" spans="1:45" x14ac:dyDescent="0.35">
      <c r="U83" s="73"/>
      <c r="W83" s="73"/>
      <c r="Y83" s="19"/>
      <c r="Z83" s="19"/>
      <c r="AA83" s="19"/>
      <c r="AB83" s="19"/>
      <c r="AC83" s="19"/>
      <c r="AD83" s="19"/>
      <c r="AE83" s="19"/>
      <c r="AF83" s="19"/>
      <c r="AG83" s="19"/>
      <c r="AH83" s="19"/>
      <c r="AI83" s="19"/>
      <c r="AJ83" s="19"/>
      <c r="AN83" s="19"/>
    </row>
    <row r="84" spans="1:45" x14ac:dyDescent="0.35">
      <c r="Y84" s="19"/>
      <c r="Z84" s="19"/>
      <c r="AA84" s="19"/>
      <c r="AB84" s="19"/>
      <c r="AC84" s="73"/>
      <c r="AD84" s="19"/>
      <c r="AE84" s="19"/>
      <c r="AF84" s="19"/>
      <c r="AG84" s="19"/>
      <c r="AH84" s="19"/>
      <c r="AI84" s="19"/>
      <c r="AJ84" s="19"/>
      <c r="AN84" s="19"/>
    </row>
    <row r="85" spans="1:45" x14ac:dyDescent="0.35">
      <c r="Y85" s="73"/>
      <c r="Z85" s="73"/>
      <c r="AA85" s="73"/>
      <c r="AB85" s="73"/>
      <c r="AD85" s="73"/>
      <c r="AE85" s="73"/>
      <c r="AF85" s="73"/>
      <c r="AG85" s="73"/>
      <c r="AH85" s="73"/>
      <c r="AI85" s="73"/>
      <c r="AJ85" s="73"/>
      <c r="AN85" s="73"/>
    </row>
    <row r="93" spans="1:45" x14ac:dyDescent="0.35">
      <c r="X93" s="73"/>
    </row>
    <row r="94" spans="1:45" x14ac:dyDescent="0.35">
      <c r="X94" s="19"/>
    </row>
    <row r="95" spans="1:45" x14ac:dyDescent="0.35">
      <c r="X95" s="19"/>
    </row>
    <row r="96" spans="1:45" x14ac:dyDescent="0.35">
      <c r="X96" s="19"/>
    </row>
    <row r="97" spans="24:24" x14ac:dyDescent="0.35">
      <c r="X97" s="19"/>
    </row>
    <row r="98" spans="24:24" x14ac:dyDescent="0.35">
      <c r="X98" s="19"/>
    </row>
    <row r="99" spans="24:24" x14ac:dyDescent="0.35">
      <c r="X99" s="19"/>
    </row>
    <row r="100" spans="24:24" x14ac:dyDescent="0.35">
      <c r="X100" s="19"/>
    </row>
    <row r="101" spans="24:24" x14ac:dyDescent="0.35">
      <c r="X101" s="19"/>
    </row>
    <row r="102" spans="24:24" x14ac:dyDescent="0.35">
      <c r="X102" s="19"/>
    </row>
    <row r="103" spans="24:24" x14ac:dyDescent="0.35">
      <c r="X103" s="19"/>
    </row>
    <row r="104" spans="24:24" x14ac:dyDescent="0.35">
      <c r="X104" s="73"/>
    </row>
  </sheetData>
  <sheetProtection algorithmName="SHA-512" hashValue="nQ5XcJLwqxft0Os4vc1SMwW3bQNLFaaVbvjhy1QaNX5sf0bvT9vYX6KcSKpM0A3FLi+srIj9j9tiC63x8gnSJw==" saltValue="Q3vhZNGbPdl78etmbQlSmA==" spinCount="100000" sheet="1" formatColumns="0" formatRows="0" selectLockedCells="1"/>
  <dataConsolidate function="varp"/>
  <customSheetViews>
    <customSheetView guid="{F5A100CB-B899-442A-8CB0-2AB82028E8A7}" showGridLines="0" fitToPage="1" hiddenColumns="1" topLeftCell="F13">
      <selection activeCell="D20" sqref="D20"/>
      <rowBreaks count="1" manualBreakCount="1">
        <brk id="33" max="11" man="1"/>
      </rowBreaks>
      <pageMargins left="0.62992125984251968" right="0.23622047244094491" top="0.74803149606299213" bottom="0.74803149606299213" header="0.31496062992125984" footer="0.31496062992125984"/>
      <pageSetup paperSize="9" scale="75" fitToHeight="5" orientation="landscape" r:id="rId1"/>
      <headerFooter>
        <oddHeader>&amp;CPTR - PARTE B&amp;RVERSÃO 2</oddHeader>
        <oddFooter>&amp;A&amp;RPágina &amp;P</oddFooter>
      </headerFooter>
    </customSheetView>
  </customSheetViews>
  <mergeCells count="37">
    <mergeCell ref="AN16:AO16"/>
    <mergeCell ref="N15:AM15"/>
    <mergeCell ref="AH2:AH3"/>
    <mergeCell ref="AK2:AM2"/>
    <mergeCell ref="R16:R17"/>
    <mergeCell ref="Q16:Q17"/>
    <mergeCell ref="P16:P17"/>
    <mergeCell ref="O16:O17"/>
    <mergeCell ref="N16:N17"/>
    <mergeCell ref="V2:V3"/>
    <mergeCell ref="AD2:AG2"/>
    <mergeCell ref="N2:N3"/>
    <mergeCell ref="O2:O3"/>
    <mergeCell ref="P2:P3"/>
    <mergeCell ref="U2:U3"/>
    <mergeCell ref="S16:S17"/>
    <mergeCell ref="D1:E1"/>
    <mergeCell ref="A3:C3"/>
    <mergeCell ref="G4:I4"/>
    <mergeCell ref="G3:I3"/>
    <mergeCell ref="A16:C16"/>
    <mergeCell ref="E16:H16"/>
    <mergeCell ref="N39:Q39"/>
    <mergeCell ref="AE39:AH39"/>
    <mergeCell ref="N1:AM1"/>
    <mergeCell ref="AI2:AI3"/>
    <mergeCell ref="AJ2:AJ3"/>
    <mergeCell ref="AH16:AH17"/>
    <mergeCell ref="AK16:AM16"/>
    <mergeCell ref="AD16:AG16"/>
    <mergeCell ref="AC16:AC17"/>
    <mergeCell ref="Y16:AB16"/>
    <mergeCell ref="X16:X17"/>
    <mergeCell ref="W16:W17"/>
    <mergeCell ref="V16:V17"/>
    <mergeCell ref="U16:U17"/>
    <mergeCell ref="T16:T17"/>
  </mergeCells>
  <conditionalFormatting sqref="D18:D33">
    <cfRule type="cellIs" dxfId="23" priority="79" operator="equal">
      <formula>$AE41</formula>
    </cfRule>
  </conditionalFormatting>
  <conditionalFormatting sqref="E18:E33">
    <cfRule type="cellIs" dxfId="22" priority="80" operator="equal">
      <formula>$AF41</formula>
    </cfRule>
  </conditionalFormatting>
  <conditionalFormatting sqref="F18:F33">
    <cfRule type="cellIs" dxfId="21" priority="81" operator="equal">
      <formula>$AG41</formula>
    </cfRule>
  </conditionalFormatting>
  <conditionalFormatting sqref="G18:H33">
    <cfRule type="cellIs" dxfId="20" priority="77" operator="equal">
      <formula>$AH41</formula>
    </cfRule>
  </conditionalFormatting>
  <conditionalFormatting sqref="J4:L4 D5:D14 J18:K33">
    <cfRule type="cellIs" dxfId="19" priority="82" operator="equal">
      <formula>$AO$13</formula>
    </cfRule>
  </conditionalFormatting>
  <conditionalFormatting sqref="U5:U14">
    <cfRule type="cellIs" dxfId="18" priority="87" operator="equal">
      <formula>$L$32</formula>
    </cfRule>
  </conditionalFormatting>
  <dataValidations count="9">
    <dataValidation type="list" allowBlank="1" showInputMessage="1" showErrorMessage="1" error="SELECIONE NA LISTA UM CNPJ ENTRE AQUELES INFORMADOS EM A.2." sqref="G4:I4" xr:uid="{00000000-0002-0000-0600-000000000000}">
      <formula1>$B$5:$B$14</formula1>
    </dataValidation>
    <dataValidation type="textLength" operator="equal" allowBlank="1" showInputMessage="1" showErrorMessage="1" error="O CPF É FORMADO POR 11 ALGARISMOS (SOMENTE NÚMEROS)" sqref="I18:I33" xr:uid="{00000000-0002-0000-0600-000001000000}">
      <formula1>11</formula1>
    </dataValidation>
    <dataValidation type="list" allowBlank="1" showInputMessage="1" showErrorMessage="1" error="SELECIONE &quot;SIM&quot; OU &quot;NÃO&quot; NA LISTA SE O EXECUTOR FOR &quot;INSTITUIÇÃO CREDENCIADA&quot; &quot;PRIVADA&quot;." sqref="F18:F33" xr:uid="{00000000-0002-0000-0600-000002000000}">
      <formula1>$L$21:$L$22</formula1>
    </dataValidation>
    <dataValidation type="list" allowBlank="1" showInputMessage="1" showErrorMessage="1" error="SELECIONE &quot;PÚBLICA&quot; OU &quot;PRIVADA&quot; NA LISTA SE O TIPO DO EXECUTOR FOR &quot;INSTITUIÇÃO CREDENCIADA&quot;." sqref="E18:E33" xr:uid="{00000000-0002-0000-0600-000003000000}">
      <formula1>$L$26:$L$27</formula1>
    </dataValidation>
    <dataValidation type="decimal" allowBlank="1" showInputMessage="1" showErrorMessage="1" error="PREENCHER NÚMERO DE 0 A 100" sqref="F5:F13 C5:C14" xr:uid="{00000000-0002-0000-0600-000004000000}">
      <formula1>0</formula1>
      <formula2>100</formula2>
    </dataValidation>
    <dataValidation type="list" allowBlank="1" showInputMessage="1" showErrorMessage="1" error="SELECIONE NA LISTA O PORTE DO EXECUTOR DO TIPO &quot;EMPRESA BRASILEIRA&quot;." sqref="D18:D33" xr:uid="{00000000-0002-0000-0600-000005000000}">
      <formula1>$L$14:$L$16</formula1>
    </dataValidation>
    <dataValidation type="textLength" operator="equal" allowBlank="1" showInputMessage="1" showErrorMessage="1" error="O CNPJ É COMPOSTO POR 14 ALGARISMOS (SOMENTE NÚMEROS)." sqref="B5:B14 B18:B33" xr:uid="{00000000-0002-0000-0600-000007000000}">
      <formula1>14</formula1>
    </dataValidation>
    <dataValidation type="textLength" operator="equal" allowBlank="1" showInputMessage="1" showErrorMessage="1" errorTitle="Formato inválido" error=" O CNPJ é composto por 14 algarismos." sqref="D1:E1" xr:uid="{00000000-0002-0000-0600-000008000000}">
      <formula1>14</formula1>
    </dataValidation>
    <dataValidation type="list" allowBlank="1" showInputMessage="1" showErrorMessage="1" error="SELECIONE NA LISTA O TIPO DO EXECUTOR." sqref="C18:C33" xr:uid="{00000000-0002-0000-0600-000006000000}">
      <formula1>$L$6:$L$10</formula1>
    </dataValidation>
  </dataValidations>
  <pageMargins left="0.62992125984251968" right="0.23622047244094491" top="0.74803149606299213" bottom="0.74803149606299213" header="0.31496062992125984" footer="0.31496062992125984"/>
  <pageSetup paperSize="9" scale="32" fitToHeight="5" orientation="landscape" r:id="rId2"/>
  <headerFooter>
    <oddHeader>&amp;CPTR - PARTE B&amp;RVERSÃO 2</oddHeader>
    <oddFooter>&amp;A&amp;RPágina &amp;P</oddFooter>
  </headerFooter>
  <rowBreaks count="1" manualBreakCount="1">
    <brk id="33" max="11" man="1"/>
  </rowBreaks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Plan4">
    <pageSetUpPr fitToPage="1"/>
  </sheetPr>
  <dimension ref="A1:AE91"/>
  <sheetViews>
    <sheetView showGridLines="0" zoomScaleNormal="100" workbookViewId="0">
      <selection activeCell="A4" sqref="A4:C4"/>
    </sheetView>
  </sheetViews>
  <sheetFormatPr defaultColWidth="9.1796875" defaultRowHeight="10" x14ac:dyDescent="0.35"/>
  <cols>
    <col min="1" max="3" width="40.26953125" style="73" customWidth="1"/>
    <col min="4" max="4" width="100.1796875" style="85" customWidth="1"/>
    <col min="5" max="5" width="17.453125" style="73" customWidth="1"/>
    <col min="6" max="6" width="29.7265625" style="73" hidden="1" customWidth="1"/>
    <col min="7" max="9" width="24.1796875" style="73" hidden="1" customWidth="1"/>
    <col min="10" max="10" width="40.453125" style="73" hidden="1" customWidth="1"/>
    <col min="11" max="11" width="18.54296875" style="73" hidden="1" customWidth="1"/>
    <col min="12" max="12" width="9.1796875" style="73" hidden="1" customWidth="1"/>
    <col min="13" max="15" width="37.26953125" style="73" hidden="1" customWidth="1"/>
    <col min="16" max="16" width="37.26953125" style="267" hidden="1" customWidth="1"/>
    <col min="17" max="17" width="18.54296875" style="73" hidden="1" customWidth="1"/>
    <col min="18" max="19" width="33.1796875" style="73" hidden="1" customWidth="1"/>
    <col min="20" max="23" width="17.1796875" style="73" hidden="1" customWidth="1"/>
    <col min="24" max="24" width="9.1796875" style="73" hidden="1" customWidth="1"/>
    <col min="25" max="29" width="9.1796875" style="73" customWidth="1"/>
    <col min="30" max="35" width="9.1796875" style="5" customWidth="1"/>
    <col min="36" max="16384" width="9.1796875" style="5"/>
  </cols>
  <sheetData>
    <row r="1" spans="1:31" ht="10.5" x14ac:dyDescent="0.35">
      <c r="A1" s="84" t="s">
        <v>368</v>
      </c>
      <c r="AD1" s="73"/>
      <c r="AE1" s="73"/>
    </row>
    <row r="2" spans="1:31" ht="11" thickBot="1" x14ac:dyDescent="0.4">
      <c r="A2" s="23"/>
      <c r="E2" s="46"/>
      <c r="F2" s="46"/>
      <c r="G2" s="46"/>
      <c r="M2" s="701" t="s">
        <v>2135</v>
      </c>
      <c r="N2" s="702"/>
      <c r="O2" s="703"/>
      <c r="P2" s="268" t="s">
        <v>2136</v>
      </c>
      <c r="R2" s="658" t="s">
        <v>2138</v>
      </c>
      <c r="S2" s="658"/>
      <c r="AD2" s="73"/>
      <c r="AE2" s="73"/>
    </row>
    <row r="3" spans="1:31" ht="20.149999999999999" customHeight="1" thickTop="1" x14ac:dyDescent="0.35">
      <c r="A3" s="704" t="s">
        <v>331</v>
      </c>
      <c r="B3" s="705"/>
      <c r="C3" s="706"/>
      <c r="F3" s="74" t="s">
        <v>1493</v>
      </c>
      <c r="G3" s="110">
        <f>IF(BASE!B5=BASE!E18,36,60)</f>
        <v>60</v>
      </c>
      <c r="J3" s="66" t="s">
        <v>1621</v>
      </c>
      <c r="M3" s="364" t="s">
        <v>1883</v>
      </c>
      <c r="N3" s="365" t="s">
        <v>1884</v>
      </c>
      <c r="O3" s="366" t="s">
        <v>1885</v>
      </c>
      <c r="P3" s="366" t="s">
        <v>2137</v>
      </c>
      <c r="R3" s="26" t="s">
        <v>1665</v>
      </c>
      <c r="S3" s="26" t="s">
        <v>1667</v>
      </c>
      <c r="AD3" s="73"/>
      <c r="AE3" s="73"/>
    </row>
    <row r="4" spans="1:31" ht="69.75" customHeight="1" thickBot="1" x14ac:dyDescent="0.4">
      <c r="A4" s="713"/>
      <c r="B4" s="714"/>
      <c r="C4" s="715"/>
      <c r="D4" s="85" t="str">
        <f>IF(O4&lt;&gt;"",O4,"")</f>
        <v/>
      </c>
      <c r="J4" s="24" t="s">
        <v>28</v>
      </c>
      <c r="M4" s="82" t="b">
        <f>A4&lt;&gt;""</f>
        <v>0</v>
      </c>
      <c r="N4" s="82" t="b">
        <f>OR(A4&lt;&gt;"",AND(M6=FALSE,M9=FALSE,M12=FALSE))</f>
        <v>1</v>
      </c>
      <c r="O4" s="82" t="str">
        <f>IF(N4=FALSE,$H$39,"")</f>
        <v/>
      </c>
      <c r="P4" s="269"/>
      <c r="R4" s="110">
        <f>IF(O4&lt;&gt;"",1,0)</f>
        <v>0</v>
      </c>
      <c r="S4" s="110">
        <f>IF(P4&lt;&gt;"",1,0)</f>
        <v>0</v>
      </c>
      <c r="AD4" s="73"/>
      <c r="AE4" s="73"/>
    </row>
    <row r="5" spans="1:31" ht="16.5" customHeight="1" thickTop="1" thickBot="1" x14ac:dyDescent="0.4">
      <c r="A5" s="19"/>
      <c r="B5" s="25"/>
      <c r="C5" s="15"/>
      <c r="F5" s="670" t="s">
        <v>1618</v>
      </c>
      <c r="G5" s="716" t="s">
        <v>1619</v>
      </c>
      <c r="H5" s="717"/>
      <c r="J5" s="24" t="s">
        <v>31</v>
      </c>
      <c r="M5" s="266"/>
      <c r="N5" s="266"/>
      <c r="O5" s="266"/>
      <c r="P5" s="269"/>
      <c r="R5" s="266"/>
      <c r="S5" s="266"/>
      <c r="AD5" s="73"/>
      <c r="AE5" s="73"/>
    </row>
    <row r="6" spans="1:31" ht="15" customHeight="1" thickTop="1" thickBot="1" x14ac:dyDescent="0.4">
      <c r="A6" s="718" t="s">
        <v>332</v>
      </c>
      <c r="B6" s="718"/>
      <c r="C6" s="112"/>
      <c r="D6" s="85" t="str">
        <f>IF(O6&lt;&gt;"",O6,"")</f>
        <v/>
      </c>
      <c r="E6" s="46"/>
      <c r="F6" s="671"/>
      <c r="G6" s="116" t="s">
        <v>14</v>
      </c>
      <c r="H6" s="116" t="s">
        <v>16</v>
      </c>
      <c r="J6" s="24" t="s">
        <v>32</v>
      </c>
      <c r="M6" s="82" t="b">
        <f>C6&lt;&gt;""</f>
        <v>0</v>
      </c>
      <c r="N6" s="82" t="b">
        <f>OR(C6&lt;&gt;"",AND(M9=FALSE,M12=FALSE))</f>
        <v>1</v>
      </c>
      <c r="O6" s="82" t="str">
        <f>IF(N6=FALSE,$H$39,"")</f>
        <v/>
      </c>
      <c r="P6" s="269"/>
      <c r="R6" s="110">
        <f t="shared" ref="R6:R32" si="0">IF(O6&lt;&gt;"",1,0)</f>
        <v>0</v>
      </c>
      <c r="S6" s="110">
        <f t="shared" ref="S6:S41" si="1">IF(P6&lt;&gt;"",1,0)</f>
        <v>0</v>
      </c>
      <c r="AD6" s="73"/>
      <c r="AE6" s="73"/>
    </row>
    <row r="7" spans="1:31" ht="15" customHeight="1" thickTop="1" thickBot="1" x14ac:dyDescent="0.4">
      <c r="A7" s="28"/>
      <c r="C7" s="28"/>
      <c r="D7" s="27"/>
      <c r="E7" s="5"/>
      <c r="F7" s="111" t="s">
        <v>1743</v>
      </c>
      <c r="G7" s="110" t="str">
        <f>'area-tema-subtema'!J5</f>
        <v/>
      </c>
      <c r="H7" s="110" t="str">
        <f>'area-tema-subtema'!AL5</f>
        <v/>
      </c>
      <c r="J7" s="24" t="s">
        <v>29</v>
      </c>
      <c r="M7" s="266"/>
      <c r="N7" s="266"/>
      <c r="O7" s="266"/>
      <c r="P7" s="269"/>
      <c r="R7" s="266"/>
      <c r="S7" s="266"/>
      <c r="AD7" s="73"/>
      <c r="AE7" s="73"/>
    </row>
    <row r="8" spans="1:31" ht="15" customHeight="1" thickTop="1" thickBot="1" x14ac:dyDescent="0.4">
      <c r="A8" s="712" t="s">
        <v>333</v>
      </c>
      <c r="B8" s="712"/>
      <c r="C8" s="712"/>
      <c r="F8" s="111" t="s">
        <v>1751</v>
      </c>
      <c r="G8" s="111" t="str">
        <f>'area-tema-subtema'!J6</f>
        <v/>
      </c>
      <c r="H8" s="111" t="str">
        <f>'area-tema-subtema'!AL6</f>
        <v/>
      </c>
      <c r="J8" s="24" t="s">
        <v>33</v>
      </c>
      <c r="M8" s="266"/>
      <c r="N8" s="266"/>
      <c r="O8" s="266"/>
      <c r="P8" s="269"/>
      <c r="R8" s="266"/>
      <c r="S8" s="266"/>
      <c r="AD8" s="73"/>
      <c r="AE8" s="73"/>
    </row>
    <row r="9" spans="1:31" ht="15" customHeight="1" thickTop="1" thickBot="1" x14ac:dyDescent="0.4">
      <c r="A9" s="113"/>
      <c r="B9" s="113"/>
      <c r="C9" s="113"/>
      <c r="D9" s="85" t="str">
        <f>IF(O9&lt;&gt;"",O9,"")</f>
        <v/>
      </c>
      <c r="F9" s="111" t="s">
        <v>1733</v>
      </c>
      <c r="G9" s="111" t="str">
        <f>'area-tema-subtema'!J7</f>
        <v/>
      </c>
      <c r="H9" s="111" t="str">
        <f>'area-tema-subtema'!AL7</f>
        <v/>
      </c>
      <c r="J9" s="24" t="s">
        <v>38</v>
      </c>
      <c r="K9" s="77"/>
      <c r="L9" s="77"/>
      <c r="M9" s="78" t="b">
        <f>OR(A9&lt;&gt;"",B9&lt;&gt;"",C9&lt;&gt;"")</f>
        <v>0</v>
      </c>
      <c r="N9" s="78" t="b">
        <f>OR(AND(A9&lt;&gt;"",B9&lt;&gt;"",C9&lt;&gt;""),M12=FALSE)</f>
        <v>1</v>
      </c>
      <c r="O9" s="82" t="str">
        <f>IF(N9=FALSE,$H$39,"")</f>
        <v/>
      </c>
      <c r="P9" s="269"/>
      <c r="Q9" s="77"/>
      <c r="R9" s="110">
        <f t="shared" si="0"/>
        <v>0</v>
      </c>
      <c r="S9" s="110">
        <f t="shared" si="1"/>
        <v>0</v>
      </c>
      <c r="AD9" s="73"/>
      <c r="AE9" s="73"/>
    </row>
    <row r="10" spans="1:31" ht="15" customHeight="1" thickTop="1" thickBot="1" x14ac:dyDescent="0.4">
      <c r="A10" s="19"/>
      <c r="B10" s="25"/>
      <c r="C10" s="23"/>
      <c r="E10" s="46"/>
      <c r="F10" s="111" t="s">
        <v>1722</v>
      </c>
      <c r="G10" s="26" t="str">
        <f>'area-tema-subtema'!J8</f>
        <v/>
      </c>
      <c r="H10" s="26" t="str">
        <f>'area-tema-subtema'!AL8</f>
        <v/>
      </c>
      <c r="J10" s="24" t="s">
        <v>34</v>
      </c>
      <c r="K10" s="77"/>
      <c r="L10" s="77"/>
      <c r="M10" s="243"/>
      <c r="N10" s="243"/>
      <c r="O10" s="243"/>
      <c r="P10" s="270"/>
      <c r="Q10" s="77"/>
      <c r="R10" s="266"/>
      <c r="S10" s="266"/>
    </row>
    <row r="11" spans="1:31" ht="15" customHeight="1" thickTop="1" thickBot="1" x14ac:dyDescent="0.4">
      <c r="A11" s="75" t="s">
        <v>334</v>
      </c>
      <c r="B11" s="75" t="s">
        <v>335</v>
      </c>
      <c r="C11" s="75" t="s">
        <v>336</v>
      </c>
      <c r="F11" s="111" t="s">
        <v>1740</v>
      </c>
      <c r="G11" s="26" t="str">
        <f>'area-tema-subtema'!J9</f>
        <v/>
      </c>
      <c r="H11" s="26" t="str">
        <f>'area-tema-subtema'!AL9</f>
        <v/>
      </c>
      <c r="J11" s="24" t="s">
        <v>2409</v>
      </c>
      <c r="K11" s="77"/>
      <c r="L11" s="77"/>
      <c r="M11" s="243"/>
      <c r="N11" s="243"/>
      <c r="O11" s="243"/>
      <c r="P11" s="270"/>
      <c r="Q11" s="77"/>
      <c r="R11" s="266"/>
      <c r="S11" s="266"/>
    </row>
    <row r="12" spans="1:31" ht="54.75" customHeight="1" thickTop="1" thickBot="1" x14ac:dyDescent="0.4">
      <c r="A12" s="10"/>
      <c r="B12" s="113"/>
      <c r="C12" s="113"/>
      <c r="D12" s="85" t="str">
        <f>IF(P12&lt;&gt;"",P12,IF(O12&lt;&gt;"",O12,""))</f>
        <v/>
      </c>
      <c r="F12" s="111" t="s">
        <v>1719</v>
      </c>
      <c r="G12" s="262"/>
      <c r="H12" s="26" t="str">
        <f>'area-tema-subtema'!AL10</f>
        <v/>
      </c>
      <c r="M12" s="78" t="b">
        <f>OR(A12&lt;&gt;"",B12&lt;&gt;"",C12&lt;&gt;"")</f>
        <v>0</v>
      </c>
      <c r="N12" s="82" t="b">
        <f>OR(AND(A12&lt;&gt;"",B12&lt;&gt;"",C12&lt;&gt;""),M16=FALSE)</f>
        <v>1</v>
      </c>
      <c r="O12" s="82" t="str">
        <f>IF(N12=FALSE,$H$39,"")</f>
        <v/>
      </c>
      <c r="P12" s="271" t="str">
        <f>'area-tema-subtema'!$AP$5</f>
        <v/>
      </c>
      <c r="R12" s="110">
        <f t="shared" si="0"/>
        <v>0</v>
      </c>
      <c r="S12" s="110">
        <f t="shared" si="1"/>
        <v>0</v>
      </c>
    </row>
    <row r="13" spans="1:31" ht="15" customHeight="1" thickTop="1" thickBot="1" x14ac:dyDescent="0.4">
      <c r="A13" s="19"/>
      <c r="B13" s="16"/>
      <c r="C13" s="15"/>
      <c r="F13" s="111" t="s">
        <v>1713</v>
      </c>
      <c r="G13" s="262"/>
      <c r="H13" s="26" t="str">
        <f>'area-tema-subtema'!AL11</f>
        <v/>
      </c>
      <c r="J13" s="361" t="s">
        <v>2446</v>
      </c>
      <c r="M13" s="266"/>
      <c r="N13" s="266"/>
      <c r="O13" s="266"/>
      <c r="P13" s="269"/>
      <c r="R13" s="266"/>
      <c r="S13" s="266"/>
      <c r="AD13" s="73"/>
    </row>
    <row r="14" spans="1:31" ht="15" customHeight="1" thickTop="1" x14ac:dyDescent="0.35">
      <c r="A14" s="695" t="s">
        <v>325</v>
      </c>
      <c r="B14" s="696"/>
      <c r="C14" s="697"/>
      <c r="F14" s="262"/>
      <c r="G14" s="263"/>
      <c r="H14" s="26" t="str">
        <f>'area-tema-subtema'!AL12</f>
        <v/>
      </c>
      <c r="J14" s="594" t="s">
        <v>2472</v>
      </c>
      <c r="M14" s="266"/>
      <c r="N14" s="266"/>
      <c r="O14" s="266"/>
      <c r="P14" s="269"/>
      <c r="R14" s="266"/>
      <c r="S14" s="266"/>
      <c r="AD14" s="73"/>
    </row>
    <row r="15" spans="1:31" ht="20" x14ac:dyDescent="0.35">
      <c r="A15" s="580" t="s">
        <v>2423</v>
      </c>
      <c r="B15" s="21" t="s">
        <v>337</v>
      </c>
      <c r="C15" s="94" t="s">
        <v>2424</v>
      </c>
      <c r="F15" s="262"/>
      <c r="G15" s="263"/>
      <c r="H15" s="26" t="str">
        <f>'area-tema-subtema'!AL13</f>
        <v/>
      </c>
      <c r="J15" s="594" t="s">
        <v>2473</v>
      </c>
      <c r="M15" s="266"/>
      <c r="N15" s="266"/>
      <c r="O15" s="266"/>
      <c r="P15" s="269"/>
      <c r="R15" s="266"/>
      <c r="S15" s="266"/>
      <c r="AD15" s="73"/>
    </row>
    <row r="16" spans="1:31" x14ac:dyDescent="0.35">
      <c r="A16" s="579"/>
      <c r="B16" s="461"/>
      <c r="C16" s="604"/>
      <c r="D16" s="85" t="str">
        <f t="shared" ref="D16" si="2">IF(O16&lt;&gt;"",O16,"")</f>
        <v/>
      </c>
      <c r="F16" s="264"/>
      <c r="G16" s="263"/>
      <c r="H16" s="26" t="str">
        <f>'area-tema-subtema'!AL14</f>
        <v/>
      </c>
      <c r="J16" s="594" t="s">
        <v>2474</v>
      </c>
      <c r="M16" s="82" t="b">
        <f>OR(A16&lt;&gt;"",B16&lt;&gt;"",C16&lt;&gt;"")</f>
        <v>0</v>
      </c>
      <c r="N16" s="82" t="b">
        <f>AND(A16&lt;&gt;"",B16&lt;&gt;"",C16&lt;&gt;"")</f>
        <v>0</v>
      </c>
      <c r="O16" s="82" t="str">
        <f t="shared" ref="O16:O28" si="3">IF(AND(M16=TRUE,N16=FALSE),$H$39,"")</f>
        <v/>
      </c>
      <c r="P16" s="269"/>
      <c r="R16" s="110">
        <f t="shared" si="0"/>
        <v>0</v>
      </c>
      <c r="S16" s="110">
        <f t="shared" si="1"/>
        <v>0</v>
      </c>
      <c r="AD16" s="73"/>
    </row>
    <row r="17" spans="1:30" x14ac:dyDescent="0.35">
      <c r="A17" s="579"/>
      <c r="B17" s="461"/>
      <c r="C17" s="604"/>
      <c r="D17" s="85" t="str">
        <f t="shared" ref="D17:D28" si="4">IF(AND(M17=TRUE,M16=FALSE),$H$41,IF(O17&lt;&gt;"",O17,""))</f>
        <v/>
      </c>
      <c r="F17" s="264"/>
      <c r="G17" s="263"/>
      <c r="H17" s="26" t="str">
        <f>'area-tema-subtema'!AL15</f>
        <v/>
      </c>
      <c r="J17" s="594" t="s">
        <v>2475</v>
      </c>
      <c r="M17" s="82" t="b">
        <f t="shared" ref="M17:M28" si="5">OR(A17&lt;&gt;"",B17&lt;&gt;"",C17&lt;&gt;"")</f>
        <v>0</v>
      </c>
      <c r="N17" s="82" t="b">
        <f t="shared" ref="N17:N28" si="6">AND(A17&lt;&gt;"",B17&lt;&gt;"",C17&lt;&gt;"")</f>
        <v>0</v>
      </c>
      <c r="O17" s="82" t="str">
        <f t="shared" si="3"/>
        <v/>
      </c>
      <c r="P17" s="269"/>
      <c r="R17" s="110">
        <f>IF(OR(O17&lt;&gt;"",AND(M17=TRUE,M16=FALSE)),1,0)</f>
        <v>0</v>
      </c>
      <c r="S17" s="110">
        <f t="shared" si="1"/>
        <v>0</v>
      </c>
      <c r="AD17" s="73"/>
    </row>
    <row r="18" spans="1:30" x14ac:dyDescent="0.35">
      <c r="A18" s="579"/>
      <c r="B18" s="461"/>
      <c r="C18" s="604"/>
      <c r="D18" s="85" t="str">
        <f t="shared" si="4"/>
        <v/>
      </c>
      <c r="F18" s="264"/>
      <c r="G18" s="263"/>
      <c r="H18" s="111" t="str">
        <f>'area-tema-subtema'!AL16</f>
        <v/>
      </c>
      <c r="J18" s="594" t="s">
        <v>2476</v>
      </c>
      <c r="M18" s="82" t="b">
        <f t="shared" si="5"/>
        <v>0</v>
      </c>
      <c r="N18" s="82" t="b">
        <f t="shared" si="6"/>
        <v>0</v>
      </c>
      <c r="O18" s="82" t="str">
        <f t="shared" si="3"/>
        <v/>
      </c>
      <c r="P18" s="269"/>
      <c r="R18" s="110">
        <f t="shared" ref="R18:R28" si="7">IF(OR(O18&lt;&gt;"",AND(M18=TRUE,M17=FALSE)),1,0)</f>
        <v>0</v>
      </c>
      <c r="S18" s="110">
        <f t="shared" si="1"/>
        <v>0</v>
      </c>
    </row>
    <row r="19" spans="1:30" x14ac:dyDescent="0.35">
      <c r="A19" s="579"/>
      <c r="B19" s="461"/>
      <c r="C19" s="604"/>
      <c r="D19" s="85" t="str">
        <f t="shared" si="4"/>
        <v/>
      </c>
      <c r="F19" s="264"/>
      <c r="G19" s="263"/>
      <c r="H19" s="111" t="str">
        <f>'area-tema-subtema'!AL17</f>
        <v/>
      </c>
      <c r="J19" s="594" t="s">
        <v>2430</v>
      </c>
      <c r="M19" s="82" t="b">
        <f t="shared" si="5"/>
        <v>0</v>
      </c>
      <c r="N19" s="82" t="b">
        <f t="shared" si="6"/>
        <v>0</v>
      </c>
      <c r="O19" s="82" t="str">
        <f t="shared" si="3"/>
        <v/>
      </c>
      <c r="P19" s="269"/>
      <c r="R19" s="110">
        <f t="shared" si="7"/>
        <v>0</v>
      </c>
      <c r="S19" s="110">
        <f t="shared" si="1"/>
        <v>0</v>
      </c>
    </row>
    <row r="20" spans="1:30" x14ac:dyDescent="0.35">
      <c r="A20" s="579"/>
      <c r="B20" s="461"/>
      <c r="C20" s="604"/>
      <c r="D20" s="85" t="str">
        <f t="shared" si="4"/>
        <v/>
      </c>
      <c r="F20" s="264"/>
      <c r="G20" s="263"/>
      <c r="H20" s="111" t="str">
        <f>'area-tema-subtema'!AL18</f>
        <v/>
      </c>
      <c r="J20" s="359" t="s">
        <v>2431</v>
      </c>
      <c r="M20" s="82" t="b">
        <f t="shared" si="5"/>
        <v>0</v>
      </c>
      <c r="N20" s="82" t="b">
        <f t="shared" si="6"/>
        <v>0</v>
      </c>
      <c r="O20" s="82" t="str">
        <f t="shared" si="3"/>
        <v/>
      </c>
      <c r="P20" s="269"/>
      <c r="R20" s="110">
        <f t="shared" si="7"/>
        <v>0</v>
      </c>
      <c r="S20" s="110">
        <f t="shared" si="1"/>
        <v>0</v>
      </c>
    </row>
    <row r="21" spans="1:30" x14ac:dyDescent="0.35">
      <c r="A21" s="579"/>
      <c r="B21" s="461"/>
      <c r="C21" s="604"/>
      <c r="D21" s="85" t="str">
        <f t="shared" si="4"/>
        <v/>
      </c>
      <c r="F21" s="264"/>
      <c r="G21" s="263"/>
      <c r="H21" s="111" t="str">
        <f>'area-tema-subtema'!AL19</f>
        <v/>
      </c>
      <c r="J21" s="359" t="s">
        <v>2432</v>
      </c>
      <c r="M21" s="82" t="b">
        <f t="shared" si="5"/>
        <v>0</v>
      </c>
      <c r="N21" s="82" t="b">
        <f t="shared" si="6"/>
        <v>0</v>
      </c>
      <c r="O21" s="82" t="str">
        <f t="shared" si="3"/>
        <v/>
      </c>
      <c r="P21" s="269"/>
      <c r="R21" s="110">
        <f t="shared" si="7"/>
        <v>0</v>
      </c>
      <c r="S21" s="110">
        <f t="shared" si="1"/>
        <v>0</v>
      </c>
    </row>
    <row r="22" spans="1:30" x14ac:dyDescent="0.35">
      <c r="A22" s="579"/>
      <c r="B22" s="461"/>
      <c r="C22" s="604"/>
      <c r="D22" s="85" t="str">
        <f t="shared" si="4"/>
        <v/>
      </c>
      <c r="F22" s="264"/>
      <c r="G22" s="263"/>
      <c r="H22" s="111" t="str">
        <f>'area-tema-subtema'!AL20</f>
        <v/>
      </c>
      <c r="J22" s="359" t="s">
        <v>2433</v>
      </c>
      <c r="M22" s="82" t="b">
        <f t="shared" si="5"/>
        <v>0</v>
      </c>
      <c r="N22" s="82" t="b">
        <f t="shared" si="6"/>
        <v>0</v>
      </c>
      <c r="O22" s="82" t="str">
        <f t="shared" si="3"/>
        <v/>
      </c>
      <c r="P22" s="269"/>
      <c r="R22" s="110">
        <f t="shared" si="7"/>
        <v>0</v>
      </c>
      <c r="S22" s="110">
        <f t="shared" si="1"/>
        <v>0</v>
      </c>
    </row>
    <row r="23" spans="1:30" x14ac:dyDescent="0.35">
      <c r="A23" s="579"/>
      <c r="B23" s="461"/>
      <c r="C23" s="604"/>
      <c r="D23" s="85" t="str">
        <f t="shared" si="4"/>
        <v/>
      </c>
      <c r="E23" s="114"/>
      <c r="F23" s="264"/>
      <c r="G23" s="263"/>
      <c r="H23" s="111" t="str">
        <f>'area-tema-subtema'!AL21</f>
        <v/>
      </c>
      <c r="J23" s="359" t="s">
        <v>2434</v>
      </c>
      <c r="M23" s="82" t="b">
        <f t="shared" si="5"/>
        <v>0</v>
      </c>
      <c r="N23" s="82" t="b">
        <f t="shared" si="6"/>
        <v>0</v>
      </c>
      <c r="O23" s="82" t="str">
        <f t="shared" si="3"/>
        <v/>
      </c>
      <c r="P23" s="269"/>
      <c r="R23" s="110">
        <f t="shared" si="7"/>
        <v>0</v>
      </c>
      <c r="S23" s="110">
        <f t="shared" si="1"/>
        <v>0</v>
      </c>
    </row>
    <row r="24" spans="1:30" x14ac:dyDescent="0.35">
      <c r="A24" s="579"/>
      <c r="B24" s="461"/>
      <c r="C24" s="604"/>
      <c r="D24" s="85" t="str">
        <f t="shared" si="4"/>
        <v/>
      </c>
      <c r="F24" s="264"/>
      <c r="G24" s="263"/>
      <c r="H24" s="111" t="str">
        <f>'area-tema-subtema'!AL22</f>
        <v/>
      </c>
      <c r="J24" s="359" t="s">
        <v>2435</v>
      </c>
      <c r="M24" s="82" t="b">
        <f t="shared" si="5"/>
        <v>0</v>
      </c>
      <c r="N24" s="82" t="b">
        <f t="shared" si="6"/>
        <v>0</v>
      </c>
      <c r="O24" s="82" t="str">
        <f t="shared" si="3"/>
        <v/>
      </c>
      <c r="P24" s="269"/>
      <c r="R24" s="110">
        <f t="shared" si="7"/>
        <v>0</v>
      </c>
      <c r="S24" s="110">
        <f t="shared" si="1"/>
        <v>0</v>
      </c>
    </row>
    <row r="25" spans="1:30" x14ac:dyDescent="0.35">
      <c r="A25" s="579"/>
      <c r="B25" s="461"/>
      <c r="C25" s="604"/>
      <c r="D25" s="85" t="str">
        <f t="shared" si="4"/>
        <v/>
      </c>
      <c r="F25" s="262"/>
      <c r="G25" s="263"/>
      <c r="H25" s="111" t="str">
        <f>'area-tema-subtema'!AL23</f>
        <v/>
      </c>
      <c r="J25" s="359" t="s">
        <v>2436</v>
      </c>
      <c r="M25" s="82" t="b">
        <f t="shared" si="5"/>
        <v>0</v>
      </c>
      <c r="N25" s="82" t="b">
        <f t="shared" si="6"/>
        <v>0</v>
      </c>
      <c r="O25" s="82" t="str">
        <f t="shared" si="3"/>
        <v/>
      </c>
      <c r="P25" s="269"/>
      <c r="R25" s="110">
        <f t="shared" si="7"/>
        <v>0</v>
      </c>
      <c r="S25" s="110">
        <f t="shared" si="1"/>
        <v>0</v>
      </c>
    </row>
    <row r="26" spans="1:30" x14ac:dyDescent="0.35">
      <c r="A26" s="579"/>
      <c r="B26" s="461"/>
      <c r="C26" s="604"/>
      <c r="D26" s="85" t="str">
        <f t="shared" si="4"/>
        <v/>
      </c>
      <c r="F26" s="263"/>
      <c r="G26" s="263"/>
      <c r="H26" s="111" t="str">
        <f>'area-tema-subtema'!AL24</f>
        <v/>
      </c>
      <c r="J26" s="359" t="s">
        <v>2437</v>
      </c>
      <c r="M26" s="82" t="b">
        <f t="shared" si="5"/>
        <v>0</v>
      </c>
      <c r="N26" s="82" t="b">
        <f t="shared" si="6"/>
        <v>0</v>
      </c>
      <c r="O26" s="82" t="str">
        <f t="shared" si="3"/>
        <v/>
      </c>
      <c r="P26" s="269"/>
      <c r="R26" s="110">
        <f t="shared" si="7"/>
        <v>0</v>
      </c>
      <c r="S26" s="110">
        <f t="shared" si="1"/>
        <v>0</v>
      </c>
    </row>
    <row r="27" spans="1:30" x14ac:dyDescent="0.35">
      <c r="A27" s="579"/>
      <c r="B27" s="461"/>
      <c r="C27" s="604"/>
      <c r="D27" s="85" t="str">
        <f t="shared" si="4"/>
        <v/>
      </c>
      <c r="F27" s="263"/>
      <c r="G27" s="263"/>
      <c r="H27" s="111" t="str">
        <f>'area-tema-subtema'!AL25</f>
        <v/>
      </c>
      <c r="J27" s="359" t="s">
        <v>2438</v>
      </c>
      <c r="M27" s="82" t="b">
        <f t="shared" si="5"/>
        <v>0</v>
      </c>
      <c r="N27" s="82" t="b">
        <f t="shared" si="6"/>
        <v>0</v>
      </c>
      <c r="O27" s="82" t="str">
        <f t="shared" si="3"/>
        <v/>
      </c>
      <c r="P27" s="269"/>
      <c r="R27" s="110">
        <f t="shared" si="7"/>
        <v>0</v>
      </c>
      <c r="S27" s="110">
        <f t="shared" si="1"/>
        <v>0</v>
      </c>
    </row>
    <row r="28" spans="1:30" ht="10.5" thickBot="1" x14ac:dyDescent="0.4">
      <c r="A28" s="585"/>
      <c r="B28" s="584"/>
      <c r="C28" s="605"/>
      <c r="D28" s="85" t="str">
        <f t="shared" si="4"/>
        <v/>
      </c>
      <c r="J28" s="359" t="s">
        <v>2439</v>
      </c>
      <c r="M28" s="82" t="b">
        <f t="shared" si="5"/>
        <v>0</v>
      </c>
      <c r="N28" s="82" t="b">
        <f t="shared" si="6"/>
        <v>0</v>
      </c>
      <c r="O28" s="82" t="str">
        <f t="shared" si="3"/>
        <v/>
      </c>
      <c r="P28" s="269"/>
      <c r="R28" s="110">
        <f t="shared" si="7"/>
        <v>0</v>
      </c>
      <c r="S28" s="110">
        <f t="shared" si="1"/>
        <v>0</v>
      </c>
    </row>
    <row r="29" spans="1:30" ht="15" customHeight="1" thickTop="1" thickBot="1" x14ac:dyDescent="0.4">
      <c r="A29" s="19"/>
      <c r="B29" s="25"/>
      <c r="C29" s="23"/>
      <c r="J29" s="359" t="s">
        <v>2440</v>
      </c>
      <c r="M29" s="266"/>
      <c r="N29" s="266"/>
      <c r="O29" s="266"/>
      <c r="P29" s="269"/>
      <c r="R29" s="266"/>
      <c r="S29" s="266"/>
    </row>
    <row r="30" spans="1:30" ht="15" customHeight="1" thickTop="1" x14ac:dyDescent="0.35">
      <c r="A30" s="698" t="s">
        <v>2442</v>
      </c>
      <c r="B30" s="699"/>
      <c r="C30" s="700"/>
      <c r="J30" s="594" t="s">
        <v>2441</v>
      </c>
      <c r="M30" s="266"/>
      <c r="N30" s="266"/>
      <c r="O30" s="266"/>
      <c r="P30" s="269"/>
      <c r="R30" s="266"/>
      <c r="S30" s="266"/>
    </row>
    <row r="31" spans="1:30" ht="15" customHeight="1" x14ac:dyDescent="0.35">
      <c r="A31" s="92" t="s">
        <v>2425</v>
      </c>
      <c r="B31" s="93" t="s">
        <v>2426</v>
      </c>
      <c r="C31" s="94" t="s">
        <v>2427</v>
      </c>
      <c r="F31" s="66" t="s">
        <v>2333</v>
      </c>
      <c r="H31" s="66" t="s">
        <v>1622</v>
      </c>
      <c r="J31" s="594" t="s">
        <v>2443</v>
      </c>
      <c r="K31" s="5"/>
      <c r="L31" s="5"/>
      <c r="M31" s="243"/>
      <c r="N31" s="243"/>
      <c r="O31" s="243"/>
      <c r="P31" s="270"/>
      <c r="Q31" s="5"/>
      <c r="R31" s="266"/>
      <c r="S31" s="266"/>
    </row>
    <row r="32" spans="1:30" x14ac:dyDescent="0.35">
      <c r="A32" s="556"/>
      <c r="B32" s="9"/>
      <c r="C32" s="108"/>
      <c r="D32" s="85" t="str">
        <f t="shared" ref="D32" si="8">IF(P32&lt;&gt;"",P32,IF(O32&lt;&gt;"",O32,""))</f>
        <v/>
      </c>
      <c r="F32" s="410" t="str">
        <f t="shared" ref="F32:F41" si="9">IFERROR(IF(V59&lt;&gt;W59,$H$40,""),$H$40)</f>
        <v>NÚMERO ANP INVÁLIDO</v>
      </c>
      <c r="H32" s="110" t="s">
        <v>41</v>
      </c>
      <c r="M32" s="82" t="b">
        <f>OR(A32&lt;&gt;"",B32&lt;&gt;"",C32&lt;&gt;"")</f>
        <v>0</v>
      </c>
      <c r="N32" s="82" t="b">
        <f>AND(A32&lt;&gt;"",C32&lt;&gt;"")</f>
        <v>0</v>
      </c>
      <c r="O32" s="82" t="str">
        <f t="shared" ref="O32:O41" si="10">IF(AND(M32=TRUE,N32=FALSE),$H$39,"")</f>
        <v/>
      </c>
      <c r="P32" s="272" t="str">
        <f>IF(B32="","",F32)</f>
        <v/>
      </c>
      <c r="R32" s="110">
        <f t="shared" si="0"/>
        <v>0</v>
      </c>
      <c r="S32" s="110">
        <f t="shared" si="1"/>
        <v>0</v>
      </c>
    </row>
    <row r="33" spans="1:29" x14ac:dyDescent="0.35">
      <c r="A33" s="453"/>
      <c r="B33" s="9"/>
      <c r="C33" s="455"/>
      <c r="D33" s="85" t="str">
        <f t="shared" ref="D33:D41" si="11">IF(AND(M33=TRUE,M32=FALSE),$H$41,IF(P33&lt;&gt;"",P33,IF(O33&lt;&gt;"",O33,"")))</f>
        <v/>
      </c>
      <c r="F33" s="410" t="str">
        <f t="shared" si="9"/>
        <v>NÚMERO ANP INVÁLIDO</v>
      </c>
      <c r="H33" s="110" t="s">
        <v>42</v>
      </c>
      <c r="M33" s="82" t="b">
        <f t="shared" ref="M33:M41" si="12">OR(A33&lt;&gt;"",B33&lt;&gt;"",C33&lt;&gt;"")</f>
        <v>0</v>
      </c>
      <c r="N33" s="82" t="b">
        <f t="shared" ref="N33:N41" si="13">AND(A33&lt;&gt;"",C33&lt;&gt;"")</f>
        <v>0</v>
      </c>
      <c r="O33" s="82" t="str">
        <f t="shared" si="10"/>
        <v/>
      </c>
      <c r="P33" s="272" t="str">
        <f t="shared" ref="P33:P41" si="14">IF(B33="","",F33)</f>
        <v/>
      </c>
      <c r="R33" s="110">
        <f t="shared" ref="R33:R41" si="15">IF(OR(O33&lt;&gt;"",AND(M33=TRUE,M32=FALSE)),1,0)</f>
        <v>0</v>
      </c>
      <c r="S33" s="110">
        <f t="shared" si="1"/>
        <v>0</v>
      </c>
    </row>
    <row r="34" spans="1:29" ht="10.5" x14ac:dyDescent="0.35">
      <c r="A34" s="453"/>
      <c r="B34" s="9"/>
      <c r="C34" s="455"/>
      <c r="D34" s="85" t="str">
        <f t="shared" si="11"/>
        <v/>
      </c>
      <c r="F34" s="410" t="str">
        <f t="shared" si="9"/>
        <v>NÚMERO ANP INVÁLIDO</v>
      </c>
      <c r="H34" s="578" t="s">
        <v>213</v>
      </c>
      <c r="J34" s="361" t="s">
        <v>2447</v>
      </c>
      <c r="M34" s="82" t="b">
        <f t="shared" si="12"/>
        <v>0</v>
      </c>
      <c r="N34" s="82" t="b">
        <f t="shared" si="13"/>
        <v>0</v>
      </c>
      <c r="O34" s="82" t="str">
        <f t="shared" si="10"/>
        <v/>
      </c>
      <c r="P34" s="272" t="str">
        <f t="shared" si="14"/>
        <v/>
      </c>
      <c r="R34" s="110">
        <f t="shared" si="15"/>
        <v>0</v>
      </c>
      <c r="S34" s="110">
        <f t="shared" si="1"/>
        <v>0</v>
      </c>
    </row>
    <row r="35" spans="1:29" x14ac:dyDescent="0.35">
      <c r="A35" s="453"/>
      <c r="B35" s="9"/>
      <c r="C35" s="455"/>
      <c r="D35" s="85" t="str">
        <f t="shared" si="11"/>
        <v/>
      </c>
      <c r="F35" s="410" t="str">
        <f t="shared" si="9"/>
        <v>NÚMERO ANP INVÁLIDO</v>
      </c>
      <c r="J35" s="593" t="s">
        <v>2463</v>
      </c>
      <c r="M35" s="82" t="b">
        <f t="shared" si="12"/>
        <v>0</v>
      </c>
      <c r="N35" s="82" t="b">
        <f t="shared" si="13"/>
        <v>0</v>
      </c>
      <c r="O35" s="82" t="str">
        <f t="shared" si="10"/>
        <v/>
      </c>
      <c r="P35" s="272" t="str">
        <f t="shared" si="14"/>
        <v/>
      </c>
      <c r="R35" s="110">
        <f t="shared" si="15"/>
        <v>0</v>
      </c>
      <c r="S35" s="110">
        <f t="shared" si="1"/>
        <v>0</v>
      </c>
      <c r="Z35" s="5"/>
      <c r="AA35" s="5"/>
      <c r="AB35" s="5"/>
      <c r="AC35" s="5"/>
    </row>
    <row r="36" spans="1:29" x14ac:dyDescent="0.35">
      <c r="A36" s="453"/>
      <c r="B36" s="9"/>
      <c r="C36" s="455"/>
      <c r="D36" s="85" t="str">
        <f t="shared" si="11"/>
        <v/>
      </c>
      <c r="F36" s="410" t="str">
        <f t="shared" si="9"/>
        <v>NÚMERO ANP INVÁLIDO</v>
      </c>
      <c r="J36" s="593" t="s">
        <v>2464</v>
      </c>
      <c r="M36" s="82" t="b">
        <f t="shared" si="12"/>
        <v>0</v>
      </c>
      <c r="N36" s="82" t="b">
        <f t="shared" si="13"/>
        <v>0</v>
      </c>
      <c r="O36" s="82" t="str">
        <f t="shared" si="10"/>
        <v/>
      </c>
      <c r="P36" s="272" t="str">
        <f t="shared" si="14"/>
        <v/>
      </c>
      <c r="R36" s="110">
        <f t="shared" si="15"/>
        <v>0</v>
      </c>
      <c r="S36" s="110">
        <f t="shared" si="1"/>
        <v>0</v>
      </c>
      <c r="Z36" s="5"/>
      <c r="AA36" s="5"/>
      <c r="AB36" s="5"/>
      <c r="AC36" s="5"/>
    </row>
    <row r="37" spans="1:29" x14ac:dyDescent="0.35">
      <c r="A37" s="453"/>
      <c r="B37" s="9"/>
      <c r="C37" s="455"/>
      <c r="D37" s="85" t="str">
        <f t="shared" si="11"/>
        <v/>
      </c>
      <c r="F37" s="410" t="str">
        <f t="shared" si="9"/>
        <v>NÚMERO ANP INVÁLIDO</v>
      </c>
      <c r="J37" s="593" t="s">
        <v>2465</v>
      </c>
      <c r="M37" s="82" t="b">
        <f t="shared" si="12"/>
        <v>0</v>
      </c>
      <c r="N37" s="82" t="b">
        <f t="shared" si="13"/>
        <v>0</v>
      </c>
      <c r="O37" s="82" t="str">
        <f t="shared" si="10"/>
        <v/>
      </c>
      <c r="P37" s="272" t="str">
        <f t="shared" si="14"/>
        <v/>
      </c>
      <c r="R37" s="110">
        <f t="shared" si="15"/>
        <v>0</v>
      </c>
      <c r="S37" s="110">
        <f t="shared" si="1"/>
        <v>0</v>
      </c>
      <c r="Z37" s="5"/>
      <c r="AA37" s="5"/>
      <c r="AB37" s="5"/>
      <c r="AC37" s="5"/>
    </row>
    <row r="38" spans="1:29" ht="10.5" x14ac:dyDescent="0.35">
      <c r="A38" s="453"/>
      <c r="B38" s="9"/>
      <c r="C38" s="455"/>
      <c r="D38" s="85" t="str">
        <f t="shared" si="11"/>
        <v/>
      </c>
      <c r="F38" s="410" t="str">
        <f t="shared" si="9"/>
        <v>NÚMERO ANP INVÁLIDO</v>
      </c>
      <c r="H38" s="361" t="s">
        <v>2110</v>
      </c>
      <c r="J38" s="593" t="s">
        <v>2466</v>
      </c>
      <c r="M38" s="82" t="b">
        <f t="shared" si="12"/>
        <v>0</v>
      </c>
      <c r="N38" s="82" t="b">
        <f t="shared" si="13"/>
        <v>0</v>
      </c>
      <c r="O38" s="82" t="str">
        <f t="shared" si="10"/>
        <v/>
      </c>
      <c r="P38" s="272" t="str">
        <f t="shared" si="14"/>
        <v/>
      </c>
      <c r="R38" s="110">
        <f t="shared" si="15"/>
        <v>0</v>
      </c>
      <c r="S38" s="110">
        <f t="shared" si="1"/>
        <v>0</v>
      </c>
      <c r="Z38" s="5"/>
      <c r="AA38" s="5"/>
      <c r="AB38" s="5"/>
      <c r="AC38" s="5"/>
    </row>
    <row r="39" spans="1:29" x14ac:dyDescent="0.35">
      <c r="A39" s="453"/>
      <c r="B39" s="9"/>
      <c r="C39" s="455"/>
      <c r="D39" s="85" t="str">
        <f t="shared" si="11"/>
        <v/>
      </c>
      <c r="F39" s="410" t="str">
        <f t="shared" si="9"/>
        <v>NÚMERO ANP INVÁLIDO</v>
      </c>
      <c r="H39" s="110" t="s">
        <v>1623</v>
      </c>
      <c r="J39" s="593" t="s">
        <v>2467</v>
      </c>
      <c r="M39" s="82" t="b">
        <f t="shared" si="12"/>
        <v>0</v>
      </c>
      <c r="N39" s="82" t="b">
        <f t="shared" si="13"/>
        <v>0</v>
      </c>
      <c r="O39" s="82" t="str">
        <f t="shared" si="10"/>
        <v/>
      </c>
      <c r="P39" s="272" t="str">
        <f t="shared" si="14"/>
        <v/>
      </c>
      <c r="R39" s="110">
        <f t="shared" si="15"/>
        <v>0</v>
      </c>
      <c r="S39" s="110">
        <f t="shared" si="1"/>
        <v>0</v>
      </c>
      <c r="Z39" s="5"/>
      <c r="AA39" s="5"/>
      <c r="AB39" s="5"/>
      <c r="AC39" s="5"/>
    </row>
    <row r="40" spans="1:29" x14ac:dyDescent="0.35">
      <c r="A40" s="453"/>
      <c r="B40" s="9"/>
      <c r="C40" s="455"/>
      <c r="D40" s="85" t="str">
        <f t="shared" si="11"/>
        <v/>
      </c>
      <c r="F40" s="410" t="str">
        <f t="shared" si="9"/>
        <v>NÚMERO ANP INVÁLIDO</v>
      </c>
      <c r="H40" s="170" t="s">
        <v>2332</v>
      </c>
      <c r="J40" s="593" t="s">
        <v>2468</v>
      </c>
      <c r="M40" s="82" t="b">
        <f t="shared" si="12"/>
        <v>0</v>
      </c>
      <c r="N40" s="82" t="b">
        <f t="shared" si="13"/>
        <v>0</v>
      </c>
      <c r="O40" s="82" t="str">
        <f t="shared" si="10"/>
        <v/>
      </c>
      <c r="P40" s="272" t="str">
        <f t="shared" si="14"/>
        <v/>
      </c>
      <c r="R40" s="110">
        <f t="shared" si="15"/>
        <v>0</v>
      </c>
      <c r="S40" s="110">
        <f t="shared" si="1"/>
        <v>0</v>
      </c>
      <c r="Z40" s="5"/>
      <c r="AA40" s="5"/>
      <c r="AB40" s="5"/>
      <c r="AC40" s="5"/>
    </row>
    <row r="41" spans="1:29" ht="10.5" thickBot="1" x14ac:dyDescent="0.4">
      <c r="A41" s="454"/>
      <c r="B41" s="115"/>
      <c r="C41" s="456"/>
      <c r="D41" s="85" t="str">
        <f t="shared" si="11"/>
        <v/>
      </c>
      <c r="F41" s="410" t="str">
        <f t="shared" si="9"/>
        <v>NÚMERO ANP INVÁLIDO</v>
      </c>
      <c r="H41" s="24" t="s">
        <v>2338</v>
      </c>
      <c r="J41" s="593" t="s">
        <v>2469</v>
      </c>
      <c r="M41" s="82" t="b">
        <f t="shared" si="12"/>
        <v>0</v>
      </c>
      <c r="N41" s="82" t="b">
        <f t="shared" si="13"/>
        <v>0</v>
      </c>
      <c r="O41" s="82" t="str">
        <f t="shared" si="10"/>
        <v/>
      </c>
      <c r="P41" s="272" t="str">
        <f t="shared" si="14"/>
        <v/>
      </c>
      <c r="R41" s="110">
        <f t="shared" si="15"/>
        <v>0</v>
      </c>
      <c r="S41" s="110">
        <f t="shared" si="1"/>
        <v>0</v>
      </c>
      <c r="Z41" s="5"/>
      <c r="AA41" s="5"/>
      <c r="AB41" s="5"/>
      <c r="AC41" s="5"/>
    </row>
    <row r="42" spans="1:29" ht="15" customHeight="1" thickTop="1" thickBot="1" x14ac:dyDescent="0.4">
      <c r="A42" s="23"/>
      <c r="E42" s="114"/>
      <c r="H42" s="594" t="s">
        <v>2452</v>
      </c>
      <c r="J42" s="593" t="s">
        <v>2470</v>
      </c>
      <c r="M42" s="266"/>
      <c r="N42" s="266"/>
      <c r="O42" s="266"/>
      <c r="P42" s="269"/>
      <c r="R42" s="266"/>
      <c r="S42" s="266"/>
      <c r="Z42" s="5"/>
      <c r="AA42" s="5"/>
      <c r="AB42" s="5"/>
      <c r="AC42" s="5"/>
    </row>
    <row r="43" spans="1:29" ht="15" customHeight="1" thickTop="1" x14ac:dyDescent="0.35">
      <c r="A43" s="709" t="s">
        <v>2450</v>
      </c>
      <c r="B43" s="710"/>
      <c r="C43" s="711"/>
      <c r="D43" s="73"/>
      <c r="E43" s="23"/>
      <c r="F43" s="23"/>
      <c r="G43" s="23"/>
      <c r="H43" s="23"/>
      <c r="I43" s="23"/>
      <c r="J43" s="593" t="s">
        <v>2471</v>
      </c>
      <c r="K43" s="23"/>
      <c r="M43" s="266"/>
      <c r="N43" s="266"/>
      <c r="O43" s="266"/>
      <c r="P43" s="269"/>
      <c r="R43" s="266"/>
      <c r="S43" s="266"/>
    </row>
    <row r="44" spans="1:29" ht="15" customHeight="1" x14ac:dyDescent="0.35">
      <c r="A44" s="707" t="s">
        <v>2445</v>
      </c>
      <c r="B44" s="93" t="s">
        <v>2428</v>
      </c>
      <c r="C44" s="94" t="s">
        <v>2429</v>
      </c>
      <c r="D44" s="73"/>
      <c r="E44" s="23"/>
      <c r="G44" s="23"/>
      <c r="I44" s="23"/>
      <c r="J44" s="593" t="s">
        <v>2443</v>
      </c>
      <c r="K44" s="23"/>
      <c r="M44" s="243"/>
      <c r="N44" s="243"/>
      <c r="O44" s="243"/>
      <c r="P44" s="270"/>
      <c r="Q44" s="5"/>
      <c r="R44" s="266"/>
      <c r="S44" s="266"/>
    </row>
    <row r="45" spans="1:29" ht="30" customHeight="1" thickBot="1" x14ac:dyDescent="0.4">
      <c r="A45" s="708"/>
      <c r="B45" s="587"/>
      <c r="C45" s="586"/>
      <c r="D45" s="85" t="str">
        <f>O45</f>
        <v/>
      </c>
      <c r="E45" s="23"/>
      <c r="G45" s="23"/>
      <c r="I45" s="23"/>
      <c r="J45" s="23"/>
      <c r="K45" s="23"/>
      <c r="M45" s="592" t="b">
        <f>OR(B45&lt;&gt;"",C45&lt;&gt;"")</f>
        <v>0</v>
      </c>
      <c r="N45" s="592" t="b">
        <f>AND(B45&lt;&gt;"",C45&lt;&gt;"")</f>
        <v>0</v>
      </c>
      <c r="O45" s="592" t="str">
        <f>IF(AND(M45=TRUE,N45=FALSE),$H$39,"")</f>
        <v/>
      </c>
      <c r="P45" s="270"/>
      <c r="R45" s="593">
        <f>IF(O45&lt;&gt;"",1,0)</f>
        <v>0</v>
      </c>
      <c r="S45" s="593">
        <f>IF(P45&lt;&gt;"",1,0)</f>
        <v>0</v>
      </c>
    </row>
    <row r="46" spans="1:29" ht="11" thickTop="1" thickBot="1" x14ac:dyDescent="0.4">
      <c r="E46" s="23"/>
      <c r="G46" s="23"/>
      <c r="I46" s="23"/>
      <c r="J46" s="23"/>
      <c r="K46" s="23"/>
      <c r="M46" s="266"/>
      <c r="N46" s="266"/>
      <c r="O46" s="266"/>
      <c r="P46" s="269"/>
      <c r="R46" s="266"/>
      <c r="S46" s="266"/>
    </row>
    <row r="47" spans="1:29" ht="29" customHeight="1" thickTop="1" thickBot="1" x14ac:dyDescent="0.4">
      <c r="A47" s="694" t="s">
        <v>2455</v>
      </c>
      <c r="B47" s="694"/>
      <c r="C47" s="595"/>
      <c r="D47" s="85" t="str">
        <f>P47</f>
        <v/>
      </c>
      <c r="E47" s="23"/>
      <c r="G47" s="23"/>
      <c r="I47" s="23"/>
      <c r="J47" s="23"/>
      <c r="K47" s="23"/>
      <c r="M47" s="592" t="b">
        <f>C47&lt;&gt;""</f>
        <v>0</v>
      </c>
      <c r="N47" s="588"/>
      <c r="O47" s="588"/>
      <c r="P47" s="592" t="str">
        <f>IF(OR(M47=FALSE,AND(LEN($C$47)=20,LEFT($C$47,6)="48610.",MID($C$47,13,1)="/",MID($C$47,18,1)="-")=TRUE),"",H42)</f>
        <v/>
      </c>
      <c r="R47" s="593">
        <f>IF(O47&lt;&gt;"",1,0)</f>
        <v>0</v>
      </c>
      <c r="S47" s="593">
        <f>IF(P47&lt;&gt;"",1,0)</f>
        <v>0</v>
      </c>
    </row>
    <row r="48" spans="1:29" ht="20.149999999999999" customHeight="1" thickTop="1" x14ac:dyDescent="0.35">
      <c r="E48" s="23"/>
      <c r="G48" s="23"/>
      <c r="I48" s="23"/>
      <c r="J48" s="23"/>
      <c r="K48" s="23"/>
      <c r="Q48" s="363" t="s">
        <v>5</v>
      </c>
      <c r="R48" s="357">
        <f>SUM(R4:R46)</f>
        <v>0</v>
      </c>
      <c r="S48" s="357">
        <f>SUM(S4:S46)</f>
        <v>0</v>
      </c>
      <c r="U48" s="5"/>
    </row>
    <row r="49" spans="5:29" ht="20.149999999999999" customHeight="1" x14ac:dyDescent="0.35">
      <c r="E49" s="23"/>
      <c r="F49" s="23"/>
      <c r="G49" s="23"/>
      <c r="H49" s="23"/>
      <c r="I49" s="23"/>
      <c r="J49" s="23"/>
      <c r="K49" s="23"/>
      <c r="Q49" s="363" t="s">
        <v>18</v>
      </c>
      <c r="R49" s="357" t="str">
        <f>IF(R48&gt;0,R3,"")</f>
        <v/>
      </c>
      <c r="S49" s="357" t="str">
        <f>IF(S48&gt;0,S3,"")</f>
        <v/>
      </c>
      <c r="U49" s="5"/>
    </row>
    <row r="50" spans="5:29" x14ac:dyDescent="0.35">
      <c r="E50" s="23"/>
      <c r="F50" s="23"/>
      <c r="G50" s="23"/>
      <c r="H50" s="23"/>
      <c r="I50" s="23"/>
      <c r="J50" s="23"/>
      <c r="K50" s="23"/>
      <c r="U50" s="5"/>
    </row>
    <row r="51" spans="5:29" x14ac:dyDescent="0.35">
      <c r="E51" s="23"/>
      <c r="F51" s="23"/>
      <c r="G51" s="23"/>
      <c r="H51" s="23"/>
      <c r="I51" s="23"/>
      <c r="J51" s="23"/>
      <c r="K51" s="23"/>
      <c r="U51" s="5"/>
    </row>
    <row r="52" spans="5:29" x14ac:dyDescent="0.35">
      <c r="E52" s="23"/>
      <c r="F52" s="23"/>
      <c r="G52" s="23"/>
      <c r="H52" s="23"/>
      <c r="I52" s="23"/>
      <c r="J52" s="23"/>
      <c r="K52" s="23"/>
      <c r="P52" s="140"/>
      <c r="R52" s="5"/>
      <c r="S52" s="5"/>
      <c r="T52" s="5"/>
      <c r="U52" s="5"/>
    </row>
    <row r="53" spans="5:29" ht="22.5" customHeight="1" x14ac:dyDescent="0.35">
      <c r="F53" s="23"/>
      <c r="G53" s="23"/>
      <c r="H53" s="23"/>
      <c r="I53" s="23"/>
      <c r="J53" s="23"/>
      <c r="K53" s="23"/>
      <c r="P53" s="140"/>
      <c r="R53" s="5"/>
      <c r="S53" s="5"/>
      <c r="T53" s="5"/>
      <c r="U53" s="5"/>
      <c r="AC53" s="5"/>
    </row>
    <row r="54" spans="5:29" x14ac:dyDescent="0.35">
      <c r="E54" s="29"/>
      <c r="F54" s="23"/>
      <c r="G54" s="23"/>
      <c r="H54" s="23"/>
      <c r="I54" s="23"/>
      <c r="J54" s="23"/>
      <c r="K54" s="23"/>
      <c r="P54" s="140"/>
      <c r="R54" s="5"/>
      <c r="S54" s="5"/>
      <c r="T54" s="5"/>
      <c r="U54" s="5"/>
      <c r="Z54" s="5"/>
      <c r="AA54" s="5"/>
      <c r="AB54" s="5"/>
      <c r="AC54" s="5"/>
    </row>
    <row r="55" spans="5:29" x14ac:dyDescent="0.35">
      <c r="E55" s="29"/>
      <c r="F55" s="23"/>
      <c r="G55" s="23"/>
      <c r="H55" s="23"/>
      <c r="I55" s="23"/>
      <c r="J55" s="23"/>
      <c r="K55" s="23"/>
      <c r="L55" s="5"/>
      <c r="P55" s="140"/>
      <c r="R55" s="5"/>
      <c r="S55" s="5"/>
      <c r="T55" s="5"/>
      <c r="U55" s="5"/>
      <c r="Z55" s="5"/>
      <c r="AA55" s="5"/>
      <c r="AB55" s="5"/>
      <c r="AC55" s="5"/>
    </row>
    <row r="56" spans="5:29" x14ac:dyDescent="0.35">
      <c r="E56" s="29"/>
      <c r="F56" s="23"/>
      <c r="G56" s="23"/>
      <c r="H56" s="23"/>
      <c r="I56" s="23"/>
      <c r="J56" s="23"/>
      <c r="K56" s="23"/>
      <c r="L56" s="5"/>
      <c r="P56" s="140"/>
      <c r="Q56" s="5"/>
      <c r="R56" s="5"/>
      <c r="S56" s="5"/>
      <c r="T56" s="5"/>
      <c r="U56" s="5"/>
      <c r="Z56" s="5"/>
      <c r="AA56" s="5"/>
      <c r="AB56" s="5"/>
      <c r="AC56" s="5"/>
    </row>
    <row r="57" spans="5:29" ht="10.5" x14ac:dyDescent="0.35">
      <c r="E57" s="29"/>
      <c r="F57" s="23"/>
      <c r="G57" s="23"/>
      <c r="H57" s="23"/>
      <c r="I57" s="23"/>
      <c r="J57" s="23"/>
      <c r="K57" s="23"/>
      <c r="L57" s="5"/>
      <c r="M57" s="581" t="s">
        <v>2334</v>
      </c>
      <c r="N57" s="582"/>
      <c r="O57" s="582"/>
      <c r="P57" s="582"/>
      <c r="Q57" s="582"/>
      <c r="R57" s="582"/>
      <c r="S57" s="582"/>
      <c r="T57" s="582"/>
      <c r="U57" s="582"/>
      <c r="V57" s="582"/>
      <c r="W57" s="583"/>
      <c r="Z57" s="5"/>
      <c r="AA57" s="5"/>
      <c r="AB57" s="5"/>
      <c r="AC57" s="5"/>
    </row>
    <row r="58" spans="5:29" ht="14.5" x14ac:dyDescent="0.35">
      <c r="E58" s="29"/>
      <c r="F58" s="23"/>
      <c r="G58" s="23"/>
      <c r="H58" s="23"/>
      <c r="I58" s="23"/>
      <c r="J58" s="23"/>
      <c r="K58" s="23"/>
      <c r="L58" s="5"/>
      <c r="M58" s="412" t="s">
        <v>2320</v>
      </c>
      <c r="N58" s="397" t="s">
        <v>2321</v>
      </c>
      <c r="O58" s="397" t="s">
        <v>2322</v>
      </c>
      <c r="P58" s="397" t="s">
        <v>2323</v>
      </c>
      <c r="Q58" s="397" t="s">
        <v>2324</v>
      </c>
      <c r="R58" s="397" t="s">
        <v>2325</v>
      </c>
      <c r="S58" s="397" t="s">
        <v>1680</v>
      </c>
      <c r="T58" s="400" t="s">
        <v>2326</v>
      </c>
      <c r="U58" s="400" t="s">
        <v>2327</v>
      </c>
      <c r="V58" s="400" t="s">
        <v>2328</v>
      </c>
      <c r="W58" s="404" t="s">
        <v>2329</v>
      </c>
      <c r="X58" s="5"/>
      <c r="Y58" s="5"/>
      <c r="Z58" s="5"/>
      <c r="AA58" s="5"/>
      <c r="AB58" s="5"/>
      <c r="AC58" s="5"/>
    </row>
    <row r="59" spans="5:29" ht="14.5" x14ac:dyDescent="0.35">
      <c r="E59" s="29"/>
      <c r="F59" s="23"/>
      <c r="G59" s="23"/>
      <c r="H59" s="23"/>
      <c r="I59" s="23"/>
      <c r="J59" s="23"/>
      <c r="K59" s="23"/>
      <c r="L59" s="5"/>
      <c r="M59" s="411">
        <f t="shared" ref="M59:M68" si="16">B32</f>
        <v>0</v>
      </c>
      <c r="N59" s="398">
        <f>MID($M59,1,1)*2</f>
        <v>0</v>
      </c>
      <c r="O59" s="399" t="e">
        <f>MID($M59,2,1)*1</f>
        <v>#VALUE!</v>
      </c>
      <c r="P59" s="399" t="e">
        <f>MID($M59,3,1)*2</f>
        <v>#VALUE!</v>
      </c>
      <c r="Q59" s="399" t="e">
        <f>MID($M59,4,1)*1</f>
        <v>#VALUE!</v>
      </c>
      <c r="R59" s="399" t="e">
        <f>MID($M59,5,1)*2</f>
        <v>#VALUE!</v>
      </c>
      <c r="S59" s="399" t="e">
        <f>IF(N59&lt;10,N59,(LEFT(N59)+RIGHT(N59)))+IF(O59&lt;10,O59,(LEFT(O59)+RIGHT(O59)))+IF(P59&lt;10,P59,(LEFT(P59)+RIGHT(P59)))+IF(Q59&lt;10,Q59,(LEFT(Q59)+RIGHT(Q59)))+IF(R59&lt;10,R59,(LEFT(R59)+RIGHT(R59)))</f>
        <v>#VALUE!</v>
      </c>
      <c r="T59" s="399" t="e">
        <f>MOD(S59,10)</f>
        <v>#VALUE!</v>
      </c>
      <c r="U59" s="399" t="e">
        <f t="shared" ref="U59:U68" si="17">10-T59</f>
        <v>#VALUE!</v>
      </c>
      <c r="V59" s="399" t="e">
        <f>MOD(U59,10)</f>
        <v>#VALUE!</v>
      </c>
      <c r="W59" s="403" t="e">
        <f>MID(M59,7,1)*1</f>
        <v>#VALUE!</v>
      </c>
      <c r="X59" s="5"/>
      <c r="Y59" s="5"/>
      <c r="Z59" s="5"/>
      <c r="AA59" s="5"/>
      <c r="AB59" s="5"/>
      <c r="AC59" s="5"/>
    </row>
    <row r="60" spans="5:29" ht="14.5" x14ac:dyDescent="0.35">
      <c r="E60" s="29"/>
      <c r="F60" s="23"/>
      <c r="G60" s="23"/>
      <c r="H60" s="23"/>
      <c r="I60" s="23"/>
      <c r="J60" s="23"/>
      <c r="K60" s="23"/>
      <c r="L60" s="5"/>
      <c r="M60" s="411">
        <f t="shared" si="16"/>
        <v>0</v>
      </c>
      <c r="N60" s="398">
        <f t="shared" ref="N60:N68" si="18">MID($M60,1,1)*2</f>
        <v>0</v>
      </c>
      <c r="O60" s="399" t="e">
        <f t="shared" ref="O60:O68" si="19">MID($M60,2,1)*1</f>
        <v>#VALUE!</v>
      </c>
      <c r="P60" s="399" t="e">
        <f t="shared" ref="P60:P68" si="20">MID($M60,3,1)*2</f>
        <v>#VALUE!</v>
      </c>
      <c r="Q60" s="399" t="e">
        <f t="shared" ref="Q60:Q68" si="21">MID($M60,4,1)*1</f>
        <v>#VALUE!</v>
      </c>
      <c r="R60" s="399" t="e">
        <f t="shared" ref="R60:R68" si="22">MID($M60,5,1)*2</f>
        <v>#VALUE!</v>
      </c>
      <c r="S60" s="399" t="e">
        <f t="shared" ref="S60:S68" si="23">IF(N60&lt;10,N60,(LEFT(N60)+RIGHT(N60)))+IF(O60&lt;10,O60,(LEFT(O60)+RIGHT(O60)))+IF(P60&lt;10,P60,(LEFT(P60)+RIGHT(P60)))+IF(Q60&lt;10,Q60,(LEFT(Q60)+RIGHT(Q60)))+IF(R60&lt;10,R60,(LEFT(R60)+RIGHT(R60)))</f>
        <v>#VALUE!</v>
      </c>
      <c r="T60" s="399" t="e">
        <f t="shared" ref="T60:T68" si="24">MOD(S60,10)</f>
        <v>#VALUE!</v>
      </c>
      <c r="U60" s="399" t="e">
        <f t="shared" si="17"/>
        <v>#VALUE!</v>
      </c>
      <c r="V60" s="399" t="e">
        <f t="shared" ref="V60:V68" si="25">MOD(U60,10)</f>
        <v>#VALUE!</v>
      </c>
      <c r="W60" s="403" t="e">
        <f t="shared" ref="W60:W68" si="26">MID(M60,7,1)*1</f>
        <v>#VALUE!</v>
      </c>
      <c r="X60" s="5"/>
      <c r="Y60" s="5"/>
      <c r="Z60" s="5"/>
      <c r="AA60" s="5"/>
      <c r="AB60" s="5"/>
      <c r="AC60" s="5"/>
    </row>
    <row r="61" spans="5:29" ht="14.5" x14ac:dyDescent="0.35">
      <c r="E61" s="29"/>
      <c r="F61" s="23"/>
      <c r="G61" s="23"/>
      <c r="H61" s="23"/>
      <c r="I61" s="23"/>
      <c r="J61" s="23"/>
      <c r="K61" s="23"/>
      <c r="L61" s="5"/>
      <c r="M61" s="411">
        <f t="shared" si="16"/>
        <v>0</v>
      </c>
      <c r="N61" s="398">
        <f t="shared" si="18"/>
        <v>0</v>
      </c>
      <c r="O61" s="399" t="e">
        <f t="shared" si="19"/>
        <v>#VALUE!</v>
      </c>
      <c r="P61" s="399" t="e">
        <f t="shared" si="20"/>
        <v>#VALUE!</v>
      </c>
      <c r="Q61" s="399" t="e">
        <f t="shared" si="21"/>
        <v>#VALUE!</v>
      </c>
      <c r="R61" s="399" t="e">
        <f t="shared" si="22"/>
        <v>#VALUE!</v>
      </c>
      <c r="S61" s="399" t="e">
        <f t="shared" si="23"/>
        <v>#VALUE!</v>
      </c>
      <c r="T61" s="399" t="e">
        <f t="shared" si="24"/>
        <v>#VALUE!</v>
      </c>
      <c r="U61" s="399" t="e">
        <f t="shared" si="17"/>
        <v>#VALUE!</v>
      </c>
      <c r="V61" s="399" t="e">
        <f t="shared" si="25"/>
        <v>#VALUE!</v>
      </c>
      <c r="W61" s="403" t="e">
        <f t="shared" si="26"/>
        <v>#VALUE!</v>
      </c>
      <c r="X61" s="5"/>
      <c r="Y61" s="5"/>
      <c r="Z61" s="5"/>
      <c r="AA61" s="5"/>
      <c r="AB61" s="5"/>
      <c r="AC61" s="5"/>
    </row>
    <row r="62" spans="5:29" ht="14.5" x14ac:dyDescent="0.35">
      <c r="E62" s="29"/>
      <c r="F62" s="23"/>
      <c r="G62" s="23"/>
      <c r="H62" s="23"/>
      <c r="I62" s="23"/>
      <c r="J62" s="23"/>
      <c r="K62" s="23"/>
      <c r="L62" s="5"/>
      <c r="M62" s="411">
        <f t="shared" si="16"/>
        <v>0</v>
      </c>
      <c r="N62" s="398">
        <f t="shared" si="18"/>
        <v>0</v>
      </c>
      <c r="O62" s="399" t="e">
        <f t="shared" si="19"/>
        <v>#VALUE!</v>
      </c>
      <c r="P62" s="399" t="e">
        <f t="shared" si="20"/>
        <v>#VALUE!</v>
      </c>
      <c r="Q62" s="399" t="e">
        <f t="shared" si="21"/>
        <v>#VALUE!</v>
      </c>
      <c r="R62" s="399" t="e">
        <f t="shared" si="22"/>
        <v>#VALUE!</v>
      </c>
      <c r="S62" s="399" t="e">
        <f t="shared" si="23"/>
        <v>#VALUE!</v>
      </c>
      <c r="T62" s="399" t="e">
        <f t="shared" si="24"/>
        <v>#VALUE!</v>
      </c>
      <c r="U62" s="399" t="e">
        <f t="shared" si="17"/>
        <v>#VALUE!</v>
      </c>
      <c r="V62" s="399" t="e">
        <f t="shared" si="25"/>
        <v>#VALUE!</v>
      </c>
      <c r="W62" s="403" t="e">
        <f t="shared" si="26"/>
        <v>#VALUE!</v>
      </c>
      <c r="X62" s="5"/>
      <c r="Y62" s="5"/>
      <c r="Z62" s="5"/>
      <c r="AA62" s="5"/>
      <c r="AB62" s="5"/>
      <c r="AC62" s="5"/>
    </row>
    <row r="63" spans="5:29" ht="14.5" x14ac:dyDescent="0.35">
      <c r="E63" s="29"/>
      <c r="F63" s="23"/>
      <c r="G63" s="23"/>
      <c r="H63" s="23"/>
      <c r="I63" s="23"/>
      <c r="J63" s="23"/>
      <c r="K63" s="23"/>
      <c r="L63" s="5"/>
      <c r="M63" s="411">
        <f t="shared" si="16"/>
        <v>0</v>
      </c>
      <c r="N63" s="398">
        <f t="shared" si="18"/>
        <v>0</v>
      </c>
      <c r="O63" s="399" t="e">
        <f t="shared" si="19"/>
        <v>#VALUE!</v>
      </c>
      <c r="P63" s="399" t="e">
        <f t="shared" si="20"/>
        <v>#VALUE!</v>
      </c>
      <c r="Q63" s="399" t="e">
        <f t="shared" si="21"/>
        <v>#VALUE!</v>
      </c>
      <c r="R63" s="399" t="e">
        <f t="shared" si="22"/>
        <v>#VALUE!</v>
      </c>
      <c r="S63" s="399" t="e">
        <f t="shared" si="23"/>
        <v>#VALUE!</v>
      </c>
      <c r="T63" s="399" t="e">
        <f t="shared" si="24"/>
        <v>#VALUE!</v>
      </c>
      <c r="U63" s="399" t="e">
        <f t="shared" si="17"/>
        <v>#VALUE!</v>
      </c>
      <c r="V63" s="399" t="e">
        <f t="shared" si="25"/>
        <v>#VALUE!</v>
      </c>
      <c r="W63" s="403" t="e">
        <f t="shared" si="26"/>
        <v>#VALUE!</v>
      </c>
      <c r="X63" s="5"/>
      <c r="Y63" s="5"/>
      <c r="Z63" s="5"/>
      <c r="AA63" s="5"/>
      <c r="AB63" s="5"/>
      <c r="AC63" s="5"/>
    </row>
    <row r="64" spans="5:29" ht="14.5" x14ac:dyDescent="0.35">
      <c r="E64" s="5"/>
      <c r="F64" s="23"/>
      <c r="G64" s="23"/>
      <c r="H64" s="23"/>
      <c r="I64" s="23"/>
      <c r="J64" s="23"/>
      <c r="K64" s="23"/>
      <c r="L64" s="5"/>
      <c r="M64" s="411">
        <f t="shared" si="16"/>
        <v>0</v>
      </c>
      <c r="N64" s="398">
        <f t="shared" si="18"/>
        <v>0</v>
      </c>
      <c r="O64" s="399" t="e">
        <f t="shared" si="19"/>
        <v>#VALUE!</v>
      </c>
      <c r="P64" s="399" t="e">
        <f t="shared" si="20"/>
        <v>#VALUE!</v>
      </c>
      <c r="Q64" s="399" t="e">
        <f t="shared" si="21"/>
        <v>#VALUE!</v>
      </c>
      <c r="R64" s="399" t="e">
        <f t="shared" si="22"/>
        <v>#VALUE!</v>
      </c>
      <c r="S64" s="399" t="e">
        <f t="shared" si="23"/>
        <v>#VALUE!</v>
      </c>
      <c r="T64" s="399" t="e">
        <f t="shared" si="24"/>
        <v>#VALUE!</v>
      </c>
      <c r="U64" s="399" t="e">
        <f t="shared" si="17"/>
        <v>#VALUE!</v>
      </c>
      <c r="V64" s="399" t="e">
        <f t="shared" si="25"/>
        <v>#VALUE!</v>
      </c>
      <c r="W64" s="403" t="e">
        <f t="shared" si="26"/>
        <v>#VALUE!</v>
      </c>
      <c r="X64" s="5"/>
      <c r="Y64" s="5"/>
      <c r="Z64" s="5"/>
      <c r="AA64" s="5"/>
      <c r="AB64" s="5"/>
      <c r="AC64" s="5"/>
    </row>
    <row r="65" spans="5:29" ht="14.5" x14ac:dyDescent="0.35">
      <c r="E65" s="5"/>
      <c r="F65" s="23"/>
      <c r="G65" s="23"/>
      <c r="H65" s="23"/>
      <c r="I65" s="23"/>
      <c r="J65" s="23"/>
      <c r="K65" s="23"/>
      <c r="L65" s="5"/>
      <c r="M65" s="411">
        <f t="shared" si="16"/>
        <v>0</v>
      </c>
      <c r="N65" s="398">
        <f t="shared" si="18"/>
        <v>0</v>
      </c>
      <c r="O65" s="399" t="e">
        <f t="shared" si="19"/>
        <v>#VALUE!</v>
      </c>
      <c r="P65" s="399" t="e">
        <f t="shared" si="20"/>
        <v>#VALUE!</v>
      </c>
      <c r="Q65" s="399" t="e">
        <f t="shared" si="21"/>
        <v>#VALUE!</v>
      </c>
      <c r="R65" s="399" t="e">
        <f t="shared" si="22"/>
        <v>#VALUE!</v>
      </c>
      <c r="S65" s="399" t="e">
        <f t="shared" si="23"/>
        <v>#VALUE!</v>
      </c>
      <c r="T65" s="399" t="e">
        <f t="shared" si="24"/>
        <v>#VALUE!</v>
      </c>
      <c r="U65" s="399" t="e">
        <f t="shared" si="17"/>
        <v>#VALUE!</v>
      </c>
      <c r="V65" s="399" t="e">
        <f t="shared" si="25"/>
        <v>#VALUE!</v>
      </c>
      <c r="W65" s="403" t="e">
        <f t="shared" si="26"/>
        <v>#VALUE!</v>
      </c>
      <c r="X65" s="5"/>
      <c r="Y65" s="5"/>
      <c r="Z65" s="5"/>
      <c r="AA65" s="5"/>
      <c r="AB65" s="5"/>
      <c r="AC65" s="5"/>
    </row>
    <row r="66" spans="5:29" ht="14.5" x14ac:dyDescent="0.35">
      <c r="E66" s="5"/>
      <c r="F66" s="23"/>
      <c r="G66" s="23"/>
      <c r="H66" s="23"/>
      <c r="I66" s="23"/>
      <c r="J66" s="23"/>
      <c r="K66" s="23"/>
      <c r="M66" s="411">
        <f t="shared" si="16"/>
        <v>0</v>
      </c>
      <c r="N66" s="398">
        <f t="shared" si="18"/>
        <v>0</v>
      </c>
      <c r="O66" s="399" t="e">
        <f t="shared" si="19"/>
        <v>#VALUE!</v>
      </c>
      <c r="P66" s="399" t="e">
        <f t="shared" si="20"/>
        <v>#VALUE!</v>
      </c>
      <c r="Q66" s="399" t="e">
        <f t="shared" si="21"/>
        <v>#VALUE!</v>
      </c>
      <c r="R66" s="399" t="e">
        <f t="shared" si="22"/>
        <v>#VALUE!</v>
      </c>
      <c r="S66" s="399" t="e">
        <f t="shared" si="23"/>
        <v>#VALUE!</v>
      </c>
      <c r="T66" s="399" t="e">
        <f t="shared" si="24"/>
        <v>#VALUE!</v>
      </c>
      <c r="U66" s="399" t="e">
        <f t="shared" si="17"/>
        <v>#VALUE!</v>
      </c>
      <c r="V66" s="399" t="e">
        <f t="shared" si="25"/>
        <v>#VALUE!</v>
      </c>
      <c r="W66" s="403" t="e">
        <f t="shared" si="26"/>
        <v>#VALUE!</v>
      </c>
      <c r="X66" s="5"/>
      <c r="Y66" s="5"/>
    </row>
    <row r="67" spans="5:29" ht="14.5" x14ac:dyDescent="0.35">
      <c r="E67" s="5"/>
      <c r="F67" s="23"/>
      <c r="G67" s="23"/>
      <c r="H67" s="23"/>
      <c r="I67" s="23"/>
      <c r="J67" s="23"/>
      <c r="K67" s="23"/>
      <c r="M67" s="411">
        <f t="shared" si="16"/>
        <v>0</v>
      </c>
      <c r="N67" s="398">
        <f t="shared" si="18"/>
        <v>0</v>
      </c>
      <c r="O67" s="399" t="e">
        <f t="shared" si="19"/>
        <v>#VALUE!</v>
      </c>
      <c r="P67" s="399" t="e">
        <f t="shared" si="20"/>
        <v>#VALUE!</v>
      </c>
      <c r="Q67" s="399" t="e">
        <f t="shared" si="21"/>
        <v>#VALUE!</v>
      </c>
      <c r="R67" s="399" t="e">
        <f t="shared" si="22"/>
        <v>#VALUE!</v>
      </c>
      <c r="S67" s="399" t="e">
        <f t="shared" si="23"/>
        <v>#VALUE!</v>
      </c>
      <c r="T67" s="399" t="e">
        <f t="shared" si="24"/>
        <v>#VALUE!</v>
      </c>
      <c r="U67" s="399" t="e">
        <f t="shared" si="17"/>
        <v>#VALUE!</v>
      </c>
      <c r="V67" s="399" t="e">
        <f t="shared" si="25"/>
        <v>#VALUE!</v>
      </c>
      <c r="W67" s="403" t="e">
        <f t="shared" si="26"/>
        <v>#VALUE!</v>
      </c>
      <c r="X67" s="5"/>
      <c r="Y67" s="5"/>
    </row>
    <row r="68" spans="5:29" ht="14.5" x14ac:dyDescent="0.35">
      <c r="E68" s="5"/>
      <c r="F68" s="23"/>
      <c r="G68" s="23"/>
      <c r="H68" s="23"/>
      <c r="I68" s="23"/>
      <c r="J68" s="23"/>
      <c r="K68" s="23"/>
      <c r="M68" s="413">
        <f t="shared" si="16"/>
        <v>0</v>
      </c>
      <c r="N68" s="414">
        <f t="shared" si="18"/>
        <v>0</v>
      </c>
      <c r="O68" s="406" t="e">
        <f t="shared" si="19"/>
        <v>#VALUE!</v>
      </c>
      <c r="P68" s="406" t="e">
        <f t="shared" si="20"/>
        <v>#VALUE!</v>
      </c>
      <c r="Q68" s="406" t="e">
        <f t="shared" si="21"/>
        <v>#VALUE!</v>
      </c>
      <c r="R68" s="406" t="e">
        <f t="shared" si="22"/>
        <v>#VALUE!</v>
      </c>
      <c r="S68" s="406" t="e">
        <f t="shared" si="23"/>
        <v>#VALUE!</v>
      </c>
      <c r="T68" s="406" t="e">
        <f t="shared" si="24"/>
        <v>#VALUE!</v>
      </c>
      <c r="U68" s="406" t="e">
        <f t="shared" si="17"/>
        <v>#VALUE!</v>
      </c>
      <c r="V68" s="406" t="e">
        <f t="shared" si="25"/>
        <v>#VALUE!</v>
      </c>
      <c r="W68" s="407" t="e">
        <f t="shared" si="26"/>
        <v>#VALUE!</v>
      </c>
      <c r="X68" s="5"/>
      <c r="Y68" s="5"/>
    </row>
    <row r="69" spans="5:29" x14ac:dyDescent="0.35">
      <c r="E69" s="5"/>
      <c r="F69" s="23"/>
      <c r="G69" s="23"/>
      <c r="H69" s="23"/>
      <c r="I69" s="23"/>
      <c r="J69" s="23"/>
      <c r="K69" s="23"/>
      <c r="O69" s="5"/>
      <c r="V69" s="5"/>
      <c r="W69" s="5"/>
      <c r="X69" s="5"/>
      <c r="Y69" s="5"/>
    </row>
    <row r="70" spans="5:29" x14ac:dyDescent="0.35">
      <c r="E70" s="5"/>
      <c r="F70" s="23"/>
      <c r="G70" s="23"/>
      <c r="H70" s="23"/>
      <c r="I70" s="23"/>
      <c r="J70" s="23"/>
      <c r="K70" s="23"/>
    </row>
    <row r="71" spans="5:29" x14ac:dyDescent="0.35">
      <c r="E71" s="5"/>
      <c r="F71" s="23"/>
      <c r="G71" s="23"/>
      <c r="H71" s="23"/>
      <c r="I71" s="23"/>
      <c r="J71" s="23"/>
      <c r="K71" s="23"/>
    </row>
    <row r="72" spans="5:29" x14ac:dyDescent="0.35">
      <c r="E72" s="5"/>
      <c r="F72" s="23"/>
      <c r="G72" s="23"/>
      <c r="H72" s="23"/>
      <c r="I72" s="23"/>
      <c r="J72" s="23"/>
      <c r="K72" s="23"/>
    </row>
    <row r="73" spans="5:29" x14ac:dyDescent="0.35">
      <c r="E73" s="5"/>
      <c r="F73" s="23"/>
      <c r="G73" s="23"/>
      <c r="H73" s="23"/>
      <c r="I73" s="23"/>
      <c r="J73" s="23"/>
      <c r="K73" s="23"/>
    </row>
    <row r="74" spans="5:29" x14ac:dyDescent="0.35">
      <c r="E74" s="5"/>
      <c r="F74" s="23"/>
      <c r="G74" s="23"/>
      <c r="H74" s="23"/>
      <c r="I74" s="23"/>
      <c r="J74" s="23"/>
      <c r="K74" s="23"/>
    </row>
    <row r="75" spans="5:29" x14ac:dyDescent="0.35">
      <c r="E75" s="5"/>
      <c r="F75" s="23"/>
      <c r="G75" s="23"/>
      <c r="H75" s="23"/>
      <c r="I75" s="23"/>
      <c r="J75" s="23"/>
      <c r="K75" s="23"/>
    </row>
    <row r="76" spans="5:29" x14ac:dyDescent="0.35">
      <c r="F76" s="23"/>
      <c r="G76" s="23"/>
      <c r="H76" s="23"/>
      <c r="I76" s="23"/>
      <c r="J76" s="23"/>
      <c r="K76" s="23"/>
    </row>
    <row r="77" spans="5:29" x14ac:dyDescent="0.35">
      <c r="F77" s="23"/>
      <c r="G77" s="23"/>
      <c r="H77" s="23"/>
      <c r="I77" s="23"/>
      <c r="J77" s="23"/>
      <c r="K77" s="23"/>
    </row>
    <row r="78" spans="5:29" x14ac:dyDescent="0.35">
      <c r="F78" s="23"/>
      <c r="G78" s="23"/>
      <c r="H78" s="23"/>
      <c r="I78" s="23"/>
      <c r="J78" s="23"/>
      <c r="K78" s="23"/>
    </row>
    <row r="79" spans="5:29" x14ac:dyDescent="0.35">
      <c r="F79" s="23"/>
      <c r="G79" s="23"/>
      <c r="H79" s="23"/>
      <c r="I79" s="23"/>
      <c r="J79" s="23"/>
      <c r="K79" s="23"/>
    </row>
    <row r="80" spans="5:29" x14ac:dyDescent="0.35">
      <c r="F80" s="23"/>
      <c r="G80" s="23"/>
      <c r="H80" s="23"/>
      <c r="I80" s="23"/>
      <c r="J80" s="23"/>
      <c r="K80" s="23"/>
    </row>
    <row r="81" spans="6:11" x14ac:dyDescent="0.35">
      <c r="F81" s="23"/>
      <c r="G81" s="23"/>
      <c r="H81" s="23"/>
      <c r="I81" s="23"/>
      <c r="J81" s="23"/>
      <c r="K81" s="23"/>
    </row>
    <row r="82" spans="6:11" x14ac:dyDescent="0.35">
      <c r="F82" s="23"/>
      <c r="G82" s="23"/>
      <c r="H82" s="23"/>
      <c r="I82" s="23"/>
      <c r="J82" s="23"/>
      <c r="K82" s="23"/>
    </row>
    <row r="83" spans="6:11" x14ac:dyDescent="0.35">
      <c r="F83" s="23"/>
      <c r="G83" s="23"/>
      <c r="H83" s="23"/>
      <c r="I83" s="23"/>
      <c r="J83" s="23"/>
      <c r="K83" s="23"/>
    </row>
    <row r="84" spans="6:11" x14ac:dyDescent="0.35">
      <c r="F84" s="23"/>
      <c r="G84" s="23"/>
      <c r="H84" s="23"/>
      <c r="I84" s="23"/>
      <c r="J84" s="23"/>
      <c r="K84" s="23"/>
    </row>
    <row r="85" spans="6:11" x14ac:dyDescent="0.35">
      <c r="F85" s="23"/>
      <c r="G85" s="23"/>
      <c r="H85" s="23"/>
      <c r="I85" s="23"/>
      <c r="J85" s="23"/>
      <c r="K85" s="23"/>
    </row>
    <row r="86" spans="6:11" x14ac:dyDescent="0.35">
      <c r="F86" s="23"/>
      <c r="G86" s="23"/>
      <c r="H86" s="23"/>
      <c r="I86" s="23"/>
      <c r="J86" s="23"/>
      <c r="K86" s="23"/>
    </row>
    <row r="87" spans="6:11" x14ac:dyDescent="0.35">
      <c r="F87" s="23"/>
      <c r="G87" s="23"/>
      <c r="H87" s="23"/>
      <c r="I87" s="23"/>
      <c r="J87" s="23"/>
      <c r="K87" s="23"/>
    </row>
    <row r="88" spans="6:11" x14ac:dyDescent="0.35">
      <c r="F88" s="23"/>
      <c r="G88" s="23"/>
      <c r="H88" s="23"/>
      <c r="I88" s="23"/>
      <c r="J88" s="23"/>
      <c r="K88" s="23"/>
    </row>
    <row r="89" spans="6:11" x14ac:dyDescent="0.35">
      <c r="F89" s="23"/>
      <c r="G89" s="23"/>
      <c r="H89" s="23"/>
      <c r="I89" s="23"/>
      <c r="J89" s="23"/>
      <c r="K89" s="23"/>
    </row>
    <row r="90" spans="6:11" x14ac:dyDescent="0.35">
      <c r="F90" s="23"/>
      <c r="G90" s="23"/>
      <c r="H90" s="23"/>
      <c r="I90" s="23"/>
      <c r="J90" s="23"/>
      <c r="K90" s="23"/>
    </row>
    <row r="91" spans="6:11" x14ac:dyDescent="0.35">
      <c r="J91" s="23"/>
    </row>
  </sheetData>
  <sheetProtection algorithmName="SHA-512" hashValue="1VEQ8PJKWRYI2PxA8nzSzBM16oM1x6IpynyEX8a0aIuVIw99uiSAcNJ8fnJ4dDWN+KcdsLVB7063QL3hExRg2Q==" saltValue="Fk43BZbs+pbRG4WN481AHQ==" spinCount="100000" sheet="1" formatColumns="0" formatRows="0" selectLockedCells="1"/>
  <customSheetViews>
    <customSheetView guid="{F5A100CB-B899-442A-8CB0-2AB82028E8A7}" showGridLines="0" fitToPage="1" hiddenColumns="1" topLeftCell="A28">
      <selection activeCell="C9" sqref="C9"/>
      <rowBreaks count="1" manualBreakCount="1">
        <brk id="28" max="2" man="1"/>
      </rowBreaks>
      <pageMargins left="0.78740157480314965" right="0.23622047244094491" top="0.78740157480314965" bottom="0.74803149606299213" header="0.31496062992125984" footer="0.31496062992125984"/>
      <pageSetup paperSize="9" fitToHeight="4" orientation="landscape" r:id="rId1"/>
      <headerFooter>
        <oddHeader>&amp;CPTR - PARTE B&amp;RVERSÃO 2</oddHeader>
        <oddFooter>&amp;A&amp;RPágina &amp;P</oddFooter>
      </headerFooter>
    </customSheetView>
  </customSheetViews>
  <mergeCells count="13">
    <mergeCell ref="A47:B47"/>
    <mergeCell ref="A14:C14"/>
    <mergeCell ref="A30:C30"/>
    <mergeCell ref="M2:O2"/>
    <mergeCell ref="R2:S2"/>
    <mergeCell ref="A3:C3"/>
    <mergeCell ref="A44:A45"/>
    <mergeCell ref="A43:C43"/>
    <mergeCell ref="A8:C8"/>
    <mergeCell ref="A4:C4"/>
    <mergeCell ref="G5:H5"/>
    <mergeCell ref="F5:F6"/>
    <mergeCell ref="A6:B6"/>
  </mergeCells>
  <conditionalFormatting sqref="A13:C13">
    <cfRule type="cellIs" dxfId="17" priority="48" operator="equal">
      <formula>#REF!</formula>
    </cfRule>
  </conditionalFormatting>
  <conditionalFormatting sqref="C7">
    <cfRule type="cellIs" dxfId="16" priority="18" operator="equal">
      <formula>0</formula>
    </cfRule>
  </conditionalFormatting>
  <conditionalFormatting sqref="D7">
    <cfRule type="containsText" dxfId="15" priority="26" operator="containsText" text="OK">
      <formula>NOT(ISERROR(SEARCH("OK",D7)))</formula>
    </cfRule>
  </conditionalFormatting>
  <dataValidations count="12">
    <dataValidation type="whole" operator="lessThanOrEqual" allowBlank="1" showInputMessage="1" showErrorMessage="1" error="NENHUM PROJETO OU PROGRAMA NÃO PODE TER DURAÇÃO SUPERIOR A 60 MESES._x000a_NO CASO DE PROJETO DE APOIO A INFRAESTRUTURA LABORATORIAL A DURAÇÃO MÁXIMA É DE 36 MESES." sqref="C6" xr:uid="{00000000-0002-0000-0700-000000000000}">
      <formula1>G3</formula1>
    </dataValidation>
    <dataValidation type="list" allowBlank="1" showInputMessage="1" showErrorMessage="1" error="SELECIONE O TIPO DE RESULTADO NA LISTA SUSPENSA." sqref="B16:B28" xr:uid="{00000000-0002-0000-0700-000001000000}">
      <formula1>$J$4:$J$11</formula1>
    </dataValidation>
    <dataValidation type="list" allowBlank="1" showInputMessage="1" showErrorMessage="1" error="SELECIONE A ÁREA ENTRE AS OPÇÕES DA LISTA SUSPENSA." sqref="A12" xr:uid="{00000000-0002-0000-0700-000009000000}">
      <formula1>$F$7:$F$13</formula1>
    </dataValidation>
    <dataValidation type="list" allowBlank="1" showInputMessage="1" showErrorMessage="1" error="SELECIONE O TEMA NA LISTA APÓS A SELEÇÃO DA ÁREA." sqref="B12" xr:uid="{00000000-0002-0000-0700-00000A000000}">
      <formula1>$G$7:$G$11</formula1>
    </dataValidation>
    <dataValidation type="list" allowBlank="1" showInputMessage="1" showErrorMessage="1" error="SELECIONE O SUBTEMA NA LISTA APÓS A SELEÇÃO DA ÁREA E DO TEMA." sqref="C12" xr:uid="{00000000-0002-0000-0700-00000B000000}">
      <formula1>$H$7:$H$27</formula1>
    </dataValidation>
    <dataValidation type="textLength" operator="lessThanOrEqual" allowBlank="1" showErrorMessage="1" error="O TEXTO NÃO PODE SUPERAR 500 CARACTERES" sqref="A4:C4" xr:uid="{00000000-0002-0000-0700-00000C000000}">
      <formula1>500</formula1>
    </dataValidation>
    <dataValidation type="textLength" operator="lessThanOrEqual" allowBlank="1" showErrorMessage="1" error="O TEXTO NÃO PODE SUPERAR 300 CARACTERES" sqref="A32:A41 A16:A28" xr:uid="{00000000-0002-0000-0700-00000D000000}">
      <formula1>300</formula1>
    </dataValidation>
    <dataValidation type="textLength" operator="lessThanOrEqual" allowBlank="1" showInputMessage="1" showErrorMessage="1" error="TEXTO NÃO PODE EXCEDER OS 30 CARACTERES" sqref="A9:C9" xr:uid="{00000000-0002-0000-0700-00000E000000}">
      <formula1>30</formula1>
    </dataValidation>
    <dataValidation type="list" allowBlank="1" showInputMessage="1" showErrorMessage="1" error="SELECIONE O TIPO DE RESULTADO NA LISTA SUSPENSA." sqref="C16:C28" xr:uid="{946A23C1-558A-423B-9037-2BA0FD358220}">
      <formula1>$J$14:$J$31</formula1>
    </dataValidation>
    <dataValidation type="list" allowBlank="1" showInputMessage="1" showErrorMessage="1" error="SELECIONE A SITUAÇÃO ENTRE AS OPÇÕES DA LISTA SUSPENSA." sqref="C32:C41" xr:uid="{00000000-0002-0000-0700-000008000000}">
      <formula1>$H$32:$H$34</formula1>
    </dataValidation>
    <dataValidation type="list" allowBlank="1" showInputMessage="1" showErrorMessage="1" error="SELECIONE O TRL ENTRE AS OPÇÕES DA LISTA SUSPENSA." sqref="B45:C45" xr:uid="{876EF5A1-1AA7-42B6-92BD-DB55202A7C30}">
      <formula1>$J$35:$J$44</formula1>
    </dataValidation>
    <dataValidation type="custom" allowBlank="1" showInputMessage="1" showErrorMessage="1" error="INFORME UM NÚMERO DE PROCESSO VÁLIDO" sqref="C47" xr:uid="{39BF1588-F4D3-4679-8ADF-06C1E5FE18E8}">
      <formula1>D47=""</formula1>
    </dataValidation>
  </dataValidations>
  <pageMargins left="0.78740157480314965" right="0.23622047244094491" top="0.78740157480314965" bottom="0.74803149606299213" header="0.31496062992125984" footer="0.31496062992125984"/>
  <pageSetup paperSize="9" fitToHeight="4" orientation="landscape" r:id="rId2"/>
  <headerFooter>
    <oddHeader>&amp;CPTR - PARTE B&amp;RVERSÃO 2</oddHeader>
    <oddFooter>&amp;A&amp;RPágina &amp;P</oddFooter>
  </headerFooter>
  <rowBreaks count="1" manualBreakCount="1">
    <brk id="28" max="2" man="1"/>
  </rowBreaks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Plan8"/>
  <dimension ref="A1:AB68"/>
  <sheetViews>
    <sheetView showGridLines="0" zoomScaleNormal="100" workbookViewId="0">
      <selection activeCell="A5" sqref="A5"/>
    </sheetView>
  </sheetViews>
  <sheetFormatPr defaultColWidth="9.1796875" defaultRowHeight="10" x14ac:dyDescent="0.35"/>
  <cols>
    <col min="1" max="1" width="11" style="5" customWidth="1"/>
    <col min="2" max="2" width="74.7265625" style="5" customWidth="1"/>
    <col min="3" max="3" width="11" style="5" customWidth="1"/>
    <col min="4" max="4" width="14.54296875" style="5" customWidth="1"/>
    <col min="5" max="5" width="100.26953125" style="273" customWidth="1"/>
    <col min="6" max="6" width="7.1796875" style="5" hidden="1" customWidth="1"/>
    <col min="7" max="7" width="23.7265625" style="5" hidden="1" customWidth="1"/>
    <col min="8" max="8" width="3.7265625" style="5" hidden="1" customWidth="1"/>
    <col min="9" max="11" width="9.1796875" style="5" hidden="1" customWidth="1"/>
    <col min="12" max="12" width="4.453125" style="5" hidden="1" customWidth="1"/>
    <col min="13" max="13" width="3.54296875" style="5" hidden="1" customWidth="1"/>
    <col min="14" max="14" width="12.7265625" style="5" hidden="1" customWidth="1"/>
    <col min="15" max="15" width="3.1796875" style="5" hidden="1" customWidth="1"/>
    <col min="16" max="16" width="10.81640625" style="5" hidden="1" customWidth="1"/>
    <col min="17" max="17" width="9.7265625" style="5" hidden="1" customWidth="1"/>
    <col min="18" max="18" width="10.7265625" style="5" hidden="1" customWidth="1"/>
    <col min="19" max="19" width="15.1796875" style="5" hidden="1" customWidth="1"/>
    <col min="20" max="20" width="16.453125" style="5" hidden="1" customWidth="1"/>
    <col min="21" max="21" width="13.81640625" style="5" hidden="1" customWidth="1"/>
    <col min="22" max="22" width="15.54296875" style="5" hidden="1" customWidth="1"/>
    <col min="23" max="23" width="9.1796875" style="5" hidden="1" customWidth="1"/>
    <col min="24" max="25" width="23.1796875" style="5" hidden="1" customWidth="1"/>
    <col min="26" max="28" width="9.1796875" style="5" hidden="1" customWidth="1"/>
    <col min="29" max="16384" width="9.1796875" style="5"/>
  </cols>
  <sheetData>
    <row r="1" spans="1:25" ht="10.5" x14ac:dyDescent="0.35">
      <c r="A1" s="76" t="s">
        <v>369</v>
      </c>
    </row>
    <row r="2" spans="1:25" ht="11" thickBot="1" x14ac:dyDescent="0.4">
      <c r="R2" s="701" t="s">
        <v>2071</v>
      </c>
      <c r="S2" s="702"/>
      <c r="T2" s="703"/>
      <c r="U2" s="658" t="s">
        <v>2111</v>
      </c>
      <c r="V2" s="658"/>
    </row>
    <row r="3" spans="1:25" ht="20.149999999999999" customHeight="1" thickTop="1" x14ac:dyDescent="0.35">
      <c r="A3" s="720" t="s">
        <v>1559</v>
      </c>
      <c r="B3" s="720"/>
      <c r="C3" s="720"/>
      <c r="D3" s="721"/>
      <c r="H3" s="121"/>
      <c r="I3" s="228" t="s">
        <v>1502</v>
      </c>
      <c r="J3" s="229"/>
      <c r="K3" s="117"/>
      <c r="M3" s="722" t="s">
        <v>1501</v>
      </c>
      <c r="N3" s="722"/>
      <c r="O3" s="722"/>
      <c r="P3" s="722"/>
      <c r="R3" s="723" t="s">
        <v>1883</v>
      </c>
      <c r="S3" s="723" t="s">
        <v>1884</v>
      </c>
      <c r="T3" s="725" t="s">
        <v>1885</v>
      </c>
      <c r="U3" s="719" t="s">
        <v>2073</v>
      </c>
      <c r="V3" s="719" t="s">
        <v>2074</v>
      </c>
      <c r="X3" s="652" t="s">
        <v>2138</v>
      </c>
      <c r="Y3" s="654"/>
    </row>
    <row r="4" spans="1:25" ht="30" customHeight="1" x14ac:dyDescent="0.35">
      <c r="A4" s="21" t="s">
        <v>1534</v>
      </c>
      <c r="B4" s="21" t="s">
        <v>1535</v>
      </c>
      <c r="C4" s="21" t="s">
        <v>1536</v>
      </c>
      <c r="D4" s="22" t="s">
        <v>1537</v>
      </c>
      <c r="G4" s="338" t="s">
        <v>2069</v>
      </c>
      <c r="I4" s="122" t="s">
        <v>30</v>
      </c>
      <c r="J4" s="122" t="s">
        <v>1651</v>
      </c>
      <c r="K4" s="122" t="s">
        <v>1652</v>
      </c>
      <c r="M4" s="24"/>
      <c r="N4" s="24" t="s">
        <v>5</v>
      </c>
      <c r="O4" s="24"/>
      <c r="P4" s="24" t="s">
        <v>392</v>
      </c>
      <c r="R4" s="724"/>
      <c r="S4" s="724"/>
      <c r="T4" s="725"/>
      <c r="U4" s="719"/>
      <c r="V4" s="719"/>
      <c r="X4" s="26" t="s">
        <v>1665</v>
      </c>
      <c r="Y4" s="26" t="s">
        <v>1667</v>
      </c>
    </row>
    <row r="5" spans="1:25" x14ac:dyDescent="0.35">
      <c r="A5" s="9"/>
      <c r="B5" s="557"/>
      <c r="C5" s="107"/>
      <c r="D5" s="103"/>
      <c r="E5" s="273" t="str">
        <f t="shared" ref="E5" si="0">IF(U5&lt;&gt;"",U5,IF(V5&lt;&gt;"",V5,IF(T5&lt;&gt;"",T5,"")))</f>
        <v/>
      </c>
      <c r="G5" s="123" t="s">
        <v>410</v>
      </c>
      <c r="I5" s="24" t="str">
        <f t="shared" ref="I5:I34" si="1">IF(A5=0," ",A5)</f>
        <v xml:space="preserve"> </v>
      </c>
      <c r="J5" s="24" t="str">
        <f t="shared" ref="J5:J34" si="2">IF(C5=0," ",C5)</f>
        <v xml:space="preserve"> </v>
      </c>
      <c r="K5" s="24" t="str">
        <f>IF(D5=0," ",D5-C5)</f>
        <v xml:space="preserve"> </v>
      </c>
      <c r="M5" s="24">
        <f>IF(N5="",M4,M4+1)</f>
        <v>0</v>
      </c>
      <c r="N5" s="24" t="str">
        <f>IFERROR(VLOOKUP(G5,$I$5:$I$34,1,FALSE),"")</f>
        <v/>
      </c>
      <c r="O5" s="24">
        <f>O4+1</f>
        <v>1</v>
      </c>
      <c r="P5" s="24" t="str">
        <f>IFERROR(VLOOKUP(O5,$M$5:$N$34,2,FALSE),"")</f>
        <v/>
      </c>
      <c r="R5" s="24" t="b">
        <f>OR(A5&lt;&gt;"",B5&lt;&gt;"",C5&lt;&gt;"",D5&lt;&gt;"")</f>
        <v>0</v>
      </c>
      <c r="S5" s="231" t="b">
        <f>AND(A5&lt;&gt;"",B5&lt;&gt;"",C5&lt;&gt;"",D5&lt;&gt;"")</f>
        <v>0</v>
      </c>
      <c r="T5" s="24" t="str">
        <f>IF(AND(R5=TRUE,S5=FALSE),$N$38,"")</f>
        <v/>
      </c>
      <c r="U5" s="24" t="str">
        <f>IF(OR(C5&lt;0,C5&gt;$G$39),$N$40,"")</f>
        <v/>
      </c>
      <c r="V5" s="24" t="str">
        <f>IF(D5="","",IF(OR(D5&lt;C5,D5&gt;$G$39),$N$41,""))</f>
        <v/>
      </c>
      <c r="X5" s="24">
        <f>IF(T5&lt;&gt;"",1,0)</f>
        <v>0</v>
      </c>
      <c r="Y5" s="24">
        <f>IF(OR(U5&lt;&gt;"",V5&lt;&gt;""),1,0)</f>
        <v>0</v>
      </c>
    </row>
    <row r="6" spans="1:25" x14ac:dyDescent="0.35">
      <c r="A6" s="9"/>
      <c r="B6" s="557"/>
      <c r="C6" s="107"/>
      <c r="D6" s="103"/>
      <c r="E6" s="273" t="str">
        <f>IF(AND(R6=TRUE,R5=FALSE),$N$42,IF(U6&lt;&gt;"",U6,IF(V6&lt;&gt;"",V6,IF(T6&lt;&gt;"",T6,""))))</f>
        <v/>
      </c>
      <c r="G6" s="123" t="s">
        <v>411</v>
      </c>
      <c r="I6" s="24" t="str">
        <f t="shared" si="1"/>
        <v xml:space="preserve"> </v>
      </c>
      <c r="J6" s="24" t="str">
        <f t="shared" si="2"/>
        <v xml:space="preserve"> </v>
      </c>
      <c r="K6" s="24" t="str">
        <f t="shared" ref="K6:K34" si="3">IF(D6=0," ",D6-C6)</f>
        <v xml:space="preserve"> </v>
      </c>
      <c r="M6" s="24">
        <f t="shared" ref="M6:M34" si="4">IF(N6="",M5,M5+1)</f>
        <v>0</v>
      </c>
      <c r="N6" s="24" t="str">
        <f t="shared" ref="N6:N34" si="5">IFERROR(VLOOKUP(G6,$I$5:$I$34,1,FALSE),"")</f>
        <v/>
      </c>
      <c r="O6" s="24">
        <f t="shared" ref="O6:O34" si="6">O5+1</f>
        <v>2</v>
      </c>
      <c r="P6" s="24" t="str">
        <f t="shared" ref="P6:P34" si="7">IFERROR(VLOOKUP(O6,$M$5:$N$34,2,FALSE),"")</f>
        <v/>
      </c>
      <c r="R6" s="24" t="b">
        <f t="shared" ref="R6:R34" si="8">OR(A6&lt;&gt;"",B6&lt;&gt;"",C6&lt;&gt;"",D6&lt;&gt;"")</f>
        <v>0</v>
      </c>
      <c r="S6" s="24" t="b">
        <f t="shared" ref="S6:S34" si="9">AND(A6&lt;&gt;"",B6&lt;&gt;"",C6&lt;&gt;"",D6&lt;&gt;"")</f>
        <v>0</v>
      </c>
      <c r="T6" s="24" t="str">
        <f t="shared" ref="T6:T34" si="10">IF(AND(R6=TRUE,S6=FALSE),$N$38,"")</f>
        <v/>
      </c>
      <c r="U6" s="334" t="str">
        <f t="shared" ref="U6:U34" si="11">IF(OR(C6&lt;0,C6&gt;$G$39),$N$40,"")</f>
        <v/>
      </c>
      <c r="V6" s="24" t="str">
        <f t="shared" ref="V6:V34" si="12">IF(D6="","",IF(OR(D6&lt;C6,D6&gt;$G$39),$N$41,""))</f>
        <v/>
      </c>
      <c r="X6" s="24">
        <f>IF(OR(T6&lt;&gt;"",AND(R6=TRUE,R5=FALSE)),1,0)</f>
        <v>0</v>
      </c>
      <c r="Y6" s="24">
        <f t="shared" ref="Y6:Y34" si="13">IF(OR(U6&lt;&gt;"",V6&lt;&gt;""),1,0)</f>
        <v>0</v>
      </c>
    </row>
    <row r="7" spans="1:25" x14ac:dyDescent="0.35">
      <c r="A7" s="9"/>
      <c r="B7" s="557"/>
      <c r="C7" s="107"/>
      <c r="D7" s="103"/>
      <c r="E7" s="273" t="str">
        <f t="shared" ref="E7:E34" si="14">IF(AND(R7=TRUE,R6=FALSE),$N$42,IF(U7&lt;&gt;"",U7,IF(V7&lt;&gt;"",V7,IF(T7&lt;&gt;"",T7,""))))</f>
        <v/>
      </c>
      <c r="G7" s="123" t="s">
        <v>412</v>
      </c>
      <c r="I7" s="24" t="str">
        <f t="shared" si="1"/>
        <v xml:space="preserve"> </v>
      </c>
      <c r="J7" s="24" t="str">
        <f t="shared" si="2"/>
        <v xml:space="preserve"> </v>
      </c>
      <c r="K7" s="24" t="str">
        <f t="shared" si="3"/>
        <v xml:space="preserve"> </v>
      </c>
      <c r="M7" s="24">
        <f t="shared" si="4"/>
        <v>0</v>
      </c>
      <c r="N7" s="24" t="str">
        <f t="shared" si="5"/>
        <v/>
      </c>
      <c r="O7" s="24">
        <f t="shared" si="6"/>
        <v>3</v>
      </c>
      <c r="P7" s="24" t="str">
        <f t="shared" si="7"/>
        <v/>
      </c>
      <c r="R7" s="24" t="b">
        <f t="shared" si="8"/>
        <v>0</v>
      </c>
      <c r="S7" s="24" t="b">
        <f t="shared" si="9"/>
        <v>0</v>
      </c>
      <c r="T7" s="24" t="str">
        <f t="shared" si="10"/>
        <v/>
      </c>
      <c r="U7" s="24" t="str">
        <f t="shared" si="11"/>
        <v/>
      </c>
      <c r="V7" s="24" t="str">
        <f t="shared" si="12"/>
        <v/>
      </c>
      <c r="X7" s="24">
        <f t="shared" ref="X7:X34" si="15">IF(OR(T7&lt;&gt;"",AND(R7=TRUE,R6=FALSE)),1,0)</f>
        <v>0</v>
      </c>
      <c r="Y7" s="24">
        <f t="shared" si="13"/>
        <v>0</v>
      </c>
    </row>
    <row r="8" spans="1:25" x14ac:dyDescent="0.35">
      <c r="A8" s="9"/>
      <c r="B8" s="537"/>
      <c r="C8" s="107"/>
      <c r="D8" s="103"/>
      <c r="E8" s="273" t="str">
        <f t="shared" si="14"/>
        <v/>
      </c>
      <c r="G8" s="123" t="s">
        <v>413</v>
      </c>
      <c r="I8" s="24" t="str">
        <f t="shared" si="1"/>
        <v xml:space="preserve"> </v>
      </c>
      <c r="J8" s="24" t="str">
        <f t="shared" si="2"/>
        <v xml:space="preserve"> </v>
      </c>
      <c r="K8" s="24" t="str">
        <f t="shared" si="3"/>
        <v xml:space="preserve"> </v>
      </c>
      <c r="M8" s="24">
        <f t="shared" si="4"/>
        <v>0</v>
      </c>
      <c r="N8" s="24" t="str">
        <f t="shared" si="5"/>
        <v/>
      </c>
      <c r="O8" s="24">
        <f t="shared" si="6"/>
        <v>4</v>
      </c>
      <c r="P8" s="24" t="str">
        <f t="shared" si="7"/>
        <v/>
      </c>
      <c r="R8" s="24" t="b">
        <f t="shared" si="8"/>
        <v>0</v>
      </c>
      <c r="S8" s="24" t="b">
        <f t="shared" si="9"/>
        <v>0</v>
      </c>
      <c r="T8" s="24" t="str">
        <f t="shared" si="10"/>
        <v/>
      </c>
      <c r="U8" s="24" t="str">
        <f t="shared" si="11"/>
        <v/>
      </c>
      <c r="V8" s="24" t="str">
        <f t="shared" si="12"/>
        <v/>
      </c>
      <c r="X8" s="24">
        <f t="shared" si="15"/>
        <v>0</v>
      </c>
      <c r="Y8" s="24">
        <f t="shared" si="13"/>
        <v>0</v>
      </c>
    </row>
    <row r="9" spans="1:25" x14ac:dyDescent="0.35">
      <c r="A9" s="9"/>
      <c r="B9" s="537"/>
      <c r="C9" s="107"/>
      <c r="D9" s="103"/>
      <c r="E9" s="273" t="str">
        <f t="shared" si="14"/>
        <v/>
      </c>
      <c r="G9" s="123" t="s">
        <v>414</v>
      </c>
      <c r="I9" s="24" t="str">
        <f t="shared" si="1"/>
        <v xml:space="preserve"> </v>
      </c>
      <c r="J9" s="24" t="str">
        <f t="shared" si="2"/>
        <v xml:space="preserve"> </v>
      </c>
      <c r="K9" s="24" t="str">
        <f t="shared" si="3"/>
        <v xml:space="preserve"> </v>
      </c>
      <c r="M9" s="24">
        <f t="shared" si="4"/>
        <v>0</v>
      </c>
      <c r="N9" s="24" t="str">
        <f t="shared" si="5"/>
        <v/>
      </c>
      <c r="O9" s="24">
        <f t="shared" si="6"/>
        <v>5</v>
      </c>
      <c r="P9" s="24" t="str">
        <f t="shared" si="7"/>
        <v/>
      </c>
      <c r="R9" s="24" t="b">
        <f t="shared" si="8"/>
        <v>0</v>
      </c>
      <c r="S9" s="24" t="b">
        <f t="shared" si="9"/>
        <v>0</v>
      </c>
      <c r="T9" s="24" t="str">
        <f t="shared" si="10"/>
        <v/>
      </c>
      <c r="U9" s="24" t="str">
        <f t="shared" si="11"/>
        <v/>
      </c>
      <c r="V9" s="24" t="str">
        <f t="shared" si="12"/>
        <v/>
      </c>
      <c r="X9" s="24">
        <f t="shared" si="15"/>
        <v>0</v>
      </c>
      <c r="Y9" s="24">
        <f t="shared" si="13"/>
        <v>0</v>
      </c>
    </row>
    <row r="10" spans="1:25" x14ac:dyDescent="0.35">
      <c r="A10" s="9"/>
      <c r="B10" s="457"/>
      <c r="C10" s="107"/>
      <c r="D10" s="103"/>
      <c r="E10" s="273" t="str">
        <f t="shared" si="14"/>
        <v/>
      </c>
      <c r="G10" s="123" t="s">
        <v>415</v>
      </c>
      <c r="I10" s="24" t="str">
        <f t="shared" si="1"/>
        <v xml:space="preserve"> </v>
      </c>
      <c r="J10" s="24" t="str">
        <f t="shared" si="2"/>
        <v xml:space="preserve"> </v>
      </c>
      <c r="K10" s="24" t="str">
        <f t="shared" si="3"/>
        <v xml:space="preserve"> </v>
      </c>
      <c r="M10" s="24">
        <f t="shared" si="4"/>
        <v>0</v>
      </c>
      <c r="N10" s="24" t="str">
        <f t="shared" si="5"/>
        <v/>
      </c>
      <c r="O10" s="24">
        <f t="shared" si="6"/>
        <v>6</v>
      </c>
      <c r="P10" s="24" t="str">
        <f t="shared" si="7"/>
        <v/>
      </c>
      <c r="R10" s="24" t="b">
        <f t="shared" si="8"/>
        <v>0</v>
      </c>
      <c r="S10" s="24" t="b">
        <f t="shared" si="9"/>
        <v>0</v>
      </c>
      <c r="T10" s="24" t="str">
        <f t="shared" si="10"/>
        <v/>
      </c>
      <c r="U10" s="24" t="str">
        <f t="shared" si="11"/>
        <v/>
      </c>
      <c r="V10" s="24" t="str">
        <f t="shared" si="12"/>
        <v/>
      </c>
      <c r="X10" s="24">
        <f t="shared" si="15"/>
        <v>0</v>
      </c>
      <c r="Y10" s="24">
        <f t="shared" si="13"/>
        <v>0</v>
      </c>
    </row>
    <row r="11" spans="1:25" x14ac:dyDescent="0.35">
      <c r="A11" s="9"/>
      <c r="B11" s="457"/>
      <c r="C11" s="107"/>
      <c r="D11" s="103"/>
      <c r="E11" s="273" t="str">
        <f t="shared" si="14"/>
        <v/>
      </c>
      <c r="G11" s="123" t="s">
        <v>416</v>
      </c>
      <c r="I11" s="24" t="str">
        <f t="shared" si="1"/>
        <v xml:space="preserve"> </v>
      </c>
      <c r="J11" s="24" t="str">
        <f t="shared" si="2"/>
        <v xml:space="preserve"> </v>
      </c>
      <c r="K11" s="24" t="str">
        <f t="shared" si="3"/>
        <v xml:space="preserve"> </v>
      </c>
      <c r="M11" s="24">
        <f t="shared" si="4"/>
        <v>0</v>
      </c>
      <c r="N11" s="24" t="str">
        <f t="shared" si="5"/>
        <v/>
      </c>
      <c r="O11" s="24">
        <f t="shared" si="6"/>
        <v>7</v>
      </c>
      <c r="P11" s="24" t="str">
        <f t="shared" si="7"/>
        <v/>
      </c>
      <c r="R11" s="24" t="b">
        <f t="shared" si="8"/>
        <v>0</v>
      </c>
      <c r="S11" s="24" t="b">
        <f t="shared" si="9"/>
        <v>0</v>
      </c>
      <c r="T11" s="24" t="str">
        <f t="shared" si="10"/>
        <v/>
      </c>
      <c r="U11" s="24" t="str">
        <f t="shared" si="11"/>
        <v/>
      </c>
      <c r="V11" s="24" t="str">
        <f t="shared" si="12"/>
        <v/>
      </c>
      <c r="X11" s="24">
        <f t="shared" si="15"/>
        <v>0</v>
      </c>
      <c r="Y11" s="24">
        <f t="shared" si="13"/>
        <v>0</v>
      </c>
    </row>
    <row r="12" spans="1:25" x14ac:dyDescent="0.35">
      <c r="A12" s="9"/>
      <c r="B12" s="457"/>
      <c r="C12" s="107"/>
      <c r="D12" s="103"/>
      <c r="E12" s="273" t="str">
        <f t="shared" si="14"/>
        <v/>
      </c>
      <c r="G12" s="123" t="s">
        <v>417</v>
      </c>
      <c r="I12" s="24" t="str">
        <f t="shared" si="1"/>
        <v xml:space="preserve"> </v>
      </c>
      <c r="J12" s="24" t="str">
        <f t="shared" si="2"/>
        <v xml:space="preserve"> </v>
      </c>
      <c r="K12" s="24" t="str">
        <f t="shared" si="3"/>
        <v xml:space="preserve"> </v>
      </c>
      <c r="M12" s="24">
        <f t="shared" si="4"/>
        <v>0</v>
      </c>
      <c r="N12" s="24" t="str">
        <f t="shared" si="5"/>
        <v/>
      </c>
      <c r="O12" s="24">
        <f t="shared" si="6"/>
        <v>8</v>
      </c>
      <c r="P12" s="24" t="str">
        <f t="shared" si="7"/>
        <v/>
      </c>
      <c r="R12" s="24" t="b">
        <f t="shared" si="8"/>
        <v>0</v>
      </c>
      <c r="S12" s="24" t="b">
        <f t="shared" si="9"/>
        <v>0</v>
      </c>
      <c r="T12" s="24" t="str">
        <f t="shared" si="10"/>
        <v/>
      </c>
      <c r="U12" s="24" t="str">
        <f t="shared" si="11"/>
        <v/>
      </c>
      <c r="V12" s="24" t="str">
        <f t="shared" si="12"/>
        <v/>
      </c>
      <c r="X12" s="24">
        <f t="shared" si="15"/>
        <v>0</v>
      </c>
      <c r="Y12" s="24">
        <f t="shared" si="13"/>
        <v>0</v>
      </c>
    </row>
    <row r="13" spans="1:25" x14ac:dyDescent="0.35">
      <c r="A13" s="9"/>
      <c r="B13" s="457"/>
      <c r="C13" s="107"/>
      <c r="D13" s="103"/>
      <c r="E13" s="273" t="str">
        <f t="shared" si="14"/>
        <v/>
      </c>
      <c r="G13" s="123" t="s">
        <v>418</v>
      </c>
      <c r="I13" s="24" t="str">
        <f t="shared" si="1"/>
        <v xml:space="preserve"> </v>
      </c>
      <c r="J13" s="24" t="str">
        <f t="shared" si="2"/>
        <v xml:space="preserve"> </v>
      </c>
      <c r="K13" s="24" t="str">
        <f t="shared" si="3"/>
        <v xml:space="preserve"> </v>
      </c>
      <c r="M13" s="24">
        <f t="shared" si="4"/>
        <v>0</v>
      </c>
      <c r="N13" s="24" t="str">
        <f t="shared" si="5"/>
        <v/>
      </c>
      <c r="O13" s="24">
        <f t="shared" si="6"/>
        <v>9</v>
      </c>
      <c r="P13" s="24" t="str">
        <f t="shared" si="7"/>
        <v/>
      </c>
      <c r="R13" s="24" t="b">
        <f t="shared" si="8"/>
        <v>0</v>
      </c>
      <c r="S13" s="24" t="b">
        <f t="shared" si="9"/>
        <v>0</v>
      </c>
      <c r="T13" s="24" t="str">
        <f t="shared" si="10"/>
        <v/>
      </c>
      <c r="U13" s="24" t="str">
        <f t="shared" si="11"/>
        <v/>
      </c>
      <c r="V13" s="24" t="str">
        <f t="shared" si="12"/>
        <v/>
      </c>
      <c r="X13" s="24">
        <f t="shared" si="15"/>
        <v>0</v>
      </c>
      <c r="Y13" s="24">
        <f t="shared" si="13"/>
        <v>0</v>
      </c>
    </row>
    <row r="14" spans="1:25" x14ac:dyDescent="0.35">
      <c r="A14" s="9"/>
      <c r="B14" s="457"/>
      <c r="C14" s="107"/>
      <c r="D14" s="103"/>
      <c r="E14" s="273" t="str">
        <f t="shared" si="14"/>
        <v/>
      </c>
      <c r="G14" s="123" t="s">
        <v>419</v>
      </c>
      <c r="I14" s="24" t="str">
        <f t="shared" si="1"/>
        <v xml:space="preserve"> </v>
      </c>
      <c r="J14" s="24" t="str">
        <f t="shared" si="2"/>
        <v xml:space="preserve"> </v>
      </c>
      <c r="K14" s="24" t="str">
        <f t="shared" si="3"/>
        <v xml:space="preserve"> </v>
      </c>
      <c r="M14" s="24">
        <f t="shared" si="4"/>
        <v>0</v>
      </c>
      <c r="N14" s="24" t="str">
        <f t="shared" si="5"/>
        <v/>
      </c>
      <c r="O14" s="24">
        <f t="shared" si="6"/>
        <v>10</v>
      </c>
      <c r="P14" s="24" t="str">
        <f t="shared" si="7"/>
        <v/>
      </c>
      <c r="R14" s="24" t="b">
        <f t="shared" si="8"/>
        <v>0</v>
      </c>
      <c r="S14" s="24" t="b">
        <f t="shared" si="9"/>
        <v>0</v>
      </c>
      <c r="T14" s="24" t="str">
        <f t="shared" si="10"/>
        <v/>
      </c>
      <c r="U14" s="24" t="str">
        <f t="shared" si="11"/>
        <v/>
      </c>
      <c r="V14" s="24" t="str">
        <f t="shared" si="12"/>
        <v/>
      </c>
      <c r="X14" s="24">
        <f t="shared" si="15"/>
        <v>0</v>
      </c>
      <c r="Y14" s="24">
        <f t="shared" si="13"/>
        <v>0</v>
      </c>
    </row>
    <row r="15" spans="1:25" x14ac:dyDescent="0.35">
      <c r="A15" s="9"/>
      <c r="B15" s="457"/>
      <c r="C15" s="107"/>
      <c r="D15" s="103"/>
      <c r="E15" s="273" t="str">
        <f t="shared" si="14"/>
        <v/>
      </c>
      <c r="G15" s="123" t="s">
        <v>420</v>
      </c>
      <c r="I15" s="24" t="str">
        <f t="shared" si="1"/>
        <v xml:space="preserve"> </v>
      </c>
      <c r="J15" s="24" t="str">
        <f t="shared" si="2"/>
        <v xml:space="preserve"> </v>
      </c>
      <c r="K15" s="24" t="str">
        <f t="shared" si="3"/>
        <v xml:space="preserve"> </v>
      </c>
      <c r="M15" s="24">
        <f t="shared" si="4"/>
        <v>0</v>
      </c>
      <c r="N15" s="24" t="str">
        <f t="shared" si="5"/>
        <v/>
      </c>
      <c r="O15" s="24">
        <f t="shared" si="6"/>
        <v>11</v>
      </c>
      <c r="P15" s="24" t="str">
        <f t="shared" si="7"/>
        <v/>
      </c>
      <c r="R15" s="24" t="b">
        <f t="shared" si="8"/>
        <v>0</v>
      </c>
      <c r="S15" s="24" t="b">
        <f t="shared" si="9"/>
        <v>0</v>
      </c>
      <c r="T15" s="24" t="str">
        <f t="shared" si="10"/>
        <v/>
      </c>
      <c r="U15" s="24" t="str">
        <f t="shared" si="11"/>
        <v/>
      </c>
      <c r="V15" s="24" t="str">
        <f t="shared" si="12"/>
        <v/>
      </c>
      <c r="X15" s="24">
        <f t="shared" si="15"/>
        <v>0</v>
      </c>
      <c r="Y15" s="24">
        <f t="shared" si="13"/>
        <v>0</v>
      </c>
    </row>
    <row r="16" spans="1:25" x14ac:dyDescent="0.35">
      <c r="A16" s="9"/>
      <c r="B16" s="457"/>
      <c r="C16" s="107"/>
      <c r="D16" s="103"/>
      <c r="E16" s="273" t="str">
        <f t="shared" si="14"/>
        <v/>
      </c>
      <c r="G16" s="123" t="s">
        <v>421</v>
      </c>
      <c r="I16" s="24" t="str">
        <f t="shared" si="1"/>
        <v xml:space="preserve"> </v>
      </c>
      <c r="J16" s="24" t="str">
        <f t="shared" si="2"/>
        <v xml:space="preserve"> </v>
      </c>
      <c r="K16" s="24" t="str">
        <f t="shared" si="3"/>
        <v xml:space="preserve"> </v>
      </c>
      <c r="M16" s="24">
        <f t="shared" si="4"/>
        <v>0</v>
      </c>
      <c r="N16" s="24" t="str">
        <f t="shared" si="5"/>
        <v/>
      </c>
      <c r="O16" s="24">
        <f t="shared" si="6"/>
        <v>12</v>
      </c>
      <c r="P16" s="24" t="str">
        <f t="shared" si="7"/>
        <v/>
      </c>
      <c r="R16" s="24" t="b">
        <f t="shared" si="8"/>
        <v>0</v>
      </c>
      <c r="S16" s="24" t="b">
        <f t="shared" si="9"/>
        <v>0</v>
      </c>
      <c r="T16" s="24" t="str">
        <f t="shared" si="10"/>
        <v/>
      </c>
      <c r="U16" s="24" t="str">
        <f t="shared" si="11"/>
        <v/>
      </c>
      <c r="V16" s="24" t="str">
        <f t="shared" si="12"/>
        <v/>
      </c>
      <c r="X16" s="24">
        <f t="shared" si="15"/>
        <v>0</v>
      </c>
      <c r="Y16" s="24">
        <f t="shared" si="13"/>
        <v>0</v>
      </c>
    </row>
    <row r="17" spans="1:25" x14ac:dyDescent="0.35">
      <c r="A17" s="9"/>
      <c r="B17" s="457"/>
      <c r="C17" s="107"/>
      <c r="D17" s="103"/>
      <c r="E17" s="273" t="str">
        <f t="shared" si="14"/>
        <v/>
      </c>
      <c r="G17" s="123" t="s">
        <v>422</v>
      </c>
      <c r="I17" s="24" t="str">
        <f t="shared" si="1"/>
        <v xml:space="preserve"> </v>
      </c>
      <c r="J17" s="24" t="str">
        <f t="shared" si="2"/>
        <v xml:space="preserve"> </v>
      </c>
      <c r="K17" s="24" t="str">
        <f t="shared" si="3"/>
        <v xml:space="preserve"> </v>
      </c>
      <c r="M17" s="24">
        <f t="shared" si="4"/>
        <v>0</v>
      </c>
      <c r="N17" s="24" t="str">
        <f t="shared" si="5"/>
        <v/>
      </c>
      <c r="O17" s="24">
        <f t="shared" si="6"/>
        <v>13</v>
      </c>
      <c r="P17" s="24" t="str">
        <f t="shared" si="7"/>
        <v/>
      </c>
      <c r="R17" s="24" t="b">
        <f t="shared" si="8"/>
        <v>0</v>
      </c>
      <c r="S17" s="24" t="b">
        <f t="shared" si="9"/>
        <v>0</v>
      </c>
      <c r="T17" s="24" t="str">
        <f t="shared" si="10"/>
        <v/>
      </c>
      <c r="U17" s="24" t="str">
        <f t="shared" si="11"/>
        <v/>
      </c>
      <c r="V17" s="24" t="str">
        <f t="shared" si="12"/>
        <v/>
      </c>
      <c r="X17" s="24">
        <f t="shared" si="15"/>
        <v>0</v>
      </c>
      <c r="Y17" s="24">
        <f t="shared" si="13"/>
        <v>0</v>
      </c>
    </row>
    <row r="18" spans="1:25" x14ac:dyDescent="0.35">
      <c r="A18" s="9"/>
      <c r="B18" s="457"/>
      <c r="C18" s="107"/>
      <c r="D18" s="103"/>
      <c r="E18" s="273" t="str">
        <f t="shared" si="14"/>
        <v/>
      </c>
      <c r="G18" s="123" t="s">
        <v>423</v>
      </c>
      <c r="I18" s="24" t="str">
        <f t="shared" si="1"/>
        <v xml:space="preserve"> </v>
      </c>
      <c r="J18" s="24" t="str">
        <f t="shared" si="2"/>
        <v xml:space="preserve"> </v>
      </c>
      <c r="K18" s="24" t="str">
        <f t="shared" si="3"/>
        <v xml:space="preserve"> </v>
      </c>
      <c r="M18" s="24">
        <f t="shared" si="4"/>
        <v>0</v>
      </c>
      <c r="N18" s="24" t="str">
        <f t="shared" si="5"/>
        <v/>
      </c>
      <c r="O18" s="24">
        <f t="shared" si="6"/>
        <v>14</v>
      </c>
      <c r="P18" s="24" t="str">
        <f t="shared" si="7"/>
        <v/>
      </c>
      <c r="R18" s="24" t="b">
        <f t="shared" si="8"/>
        <v>0</v>
      </c>
      <c r="S18" s="24" t="b">
        <f t="shared" si="9"/>
        <v>0</v>
      </c>
      <c r="T18" s="24" t="str">
        <f t="shared" si="10"/>
        <v/>
      </c>
      <c r="U18" s="24" t="str">
        <f t="shared" si="11"/>
        <v/>
      </c>
      <c r="V18" s="24" t="str">
        <f t="shared" si="12"/>
        <v/>
      </c>
      <c r="X18" s="24">
        <f t="shared" si="15"/>
        <v>0</v>
      </c>
      <c r="Y18" s="24">
        <f t="shared" si="13"/>
        <v>0</v>
      </c>
    </row>
    <row r="19" spans="1:25" ht="15" customHeight="1" x14ac:dyDescent="0.35">
      <c r="A19" s="9"/>
      <c r="B19" s="457"/>
      <c r="C19" s="107"/>
      <c r="D19" s="103"/>
      <c r="E19" s="273" t="str">
        <f t="shared" si="14"/>
        <v/>
      </c>
      <c r="G19" s="123" t="s">
        <v>424</v>
      </c>
      <c r="I19" s="24" t="str">
        <f t="shared" si="1"/>
        <v xml:space="preserve"> </v>
      </c>
      <c r="J19" s="24" t="str">
        <f t="shared" si="2"/>
        <v xml:space="preserve"> </v>
      </c>
      <c r="K19" s="24" t="str">
        <f t="shared" si="3"/>
        <v xml:space="preserve"> </v>
      </c>
      <c r="M19" s="24">
        <f t="shared" si="4"/>
        <v>0</v>
      </c>
      <c r="N19" s="24" t="str">
        <f t="shared" si="5"/>
        <v/>
      </c>
      <c r="O19" s="24">
        <f t="shared" si="6"/>
        <v>15</v>
      </c>
      <c r="P19" s="24" t="str">
        <f t="shared" si="7"/>
        <v/>
      </c>
      <c r="R19" s="24" t="b">
        <f t="shared" si="8"/>
        <v>0</v>
      </c>
      <c r="S19" s="24" t="b">
        <f t="shared" si="9"/>
        <v>0</v>
      </c>
      <c r="T19" s="24" t="str">
        <f t="shared" si="10"/>
        <v/>
      </c>
      <c r="U19" s="24" t="str">
        <f t="shared" si="11"/>
        <v/>
      </c>
      <c r="V19" s="24" t="str">
        <f t="shared" si="12"/>
        <v/>
      </c>
      <c r="X19" s="24">
        <f t="shared" si="15"/>
        <v>0</v>
      </c>
      <c r="Y19" s="24">
        <f t="shared" si="13"/>
        <v>0</v>
      </c>
    </row>
    <row r="20" spans="1:25" ht="15" customHeight="1" x14ac:dyDescent="0.35">
      <c r="A20" s="9"/>
      <c r="B20" s="457"/>
      <c r="C20" s="107"/>
      <c r="D20" s="103"/>
      <c r="E20" s="273" t="str">
        <f t="shared" si="14"/>
        <v/>
      </c>
      <c r="G20" s="123" t="s">
        <v>425</v>
      </c>
      <c r="I20" s="24" t="str">
        <f t="shared" si="1"/>
        <v xml:space="preserve"> </v>
      </c>
      <c r="J20" s="24" t="str">
        <f t="shared" si="2"/>
        <v xml:space="preserve"> </v>
      </c>
      <c r="K20" s="24" t="str">
        <f t="shared" si="3"/>
        <v xml:space="preserve"> </v>
      </c>
      <c r="M20" s="24">
        <f t="shared" si="4"/>
        <v>0</v>
      </c>
      <c r="N20" s="24" t="str">
        <f t="shared" si="5"/>
        <v/>
      </c>
      <c r="O20" s="24">
        <f t="shared" si="6"/>
        <v>16</v>
      </c>
      <c r="P20" s="24" t="str">
        <f t="shared" si="7"/>
        <v/>
      </c>
      <c r="R20" s="24" t="b">
        <f t="shared" si="8"/>
        <v>0</v>
      </c>
      <c r="S20" s="24" t="b">
        <f t="shared" si="9"/>
        <v>0</v>
      </c>
      <c r="T20" s="24" t="str">
        <f t="shared" si="10"/>
        <v/>
      </c>
      <c r="U20" s="24" t="str">
        <f t="shared" si="11"/>
        <v/>
      </c>
      <c r="V20" s="24" t="str">
        <f t="shared" si="12"/>
        <v/>
      </c>
      <c r="X20" s="24">
        <f t="shared" si="15"/>
        <v>0</v>
      </c>
      <c r="Y20" s="24">
        <f t="shared" si="13"/>
        <v>0</v>
      </c>
    </row>
    <row r="21" spans="1:25" ht="15" customHeight="1" x14ac:dyDescent="0.35">
      <c r="A21" s="9"/>
      <c r="B21" s="457"/>
      <c r="C21" s="107"/>
      <c r="D21" s="103"/>
      <c r="E21" s="273" t="str">
        <f t="shared" si="14"/>
        <v/>
      </c>
      <c r="G21" s="123" t="s">
        <v>426</v>
      </c>
      <c r="I21" s="24" t="str">
        <f t="shared" si="1"/>
        <v xml:space="preserve"> </v>
      </c>
      <c r="J21" s="24" t="str">
        <f t="shared" si="2"/>
        <v xml:space="preserve"> </v>
      </c>
      <c r="K21" s="24" t="str">
        <f t="shared" si="3"/>
        <v xml:space="preserve"> </v>
      </c>
      <c r="M21" s="24">
        <f t="shared" si="4"/>
        <v>0</v>
      </c>
      <c r="N21" s="24" t="str">
        <f t="shared" si="5"/>
        <v/>
      </c>
      <c r="O21" s="24">
        <f t="shared" si="6"/>
        <v>17</v>
      </c>
      <c r="P21" s="24" t="str">
        <f t="shared" si="7"/>
        <v/>
      </c>
      <c r="R21" s="24" t="b">
        <f t="shared" si="8"/>
        <v>0</v>
      </c>
      <c r="S21" s="24" t="b">
        <f t="shared" si="9"/>
        <v>0</v>
      </c>
      <c r="T21" s="24" t="str">
        <f t="shared" si="10"/>
        <v/>
      </c>
      <c r="U21" s="24" t="str">
        <f t="shared" si="11"/>
        <v/>
      </c>
      <c r="V21" s="24" t="str">
        <f t="shared" si="12"/>
        <v/>
      </c>
      <c r="X21" s="24">
        <f t="shared" si="15"/>
        <v>0</v>
      </c>
      <c r="Y21" s="24">
        <f t="shared" si="13"/>
        <v>0</v>
      </c>
    </row>
    <row r="22" spans="1:25" ht="15" customHeight="1" x14ac:dyDescent="0.35">
      <c r="A22" s="9"/>
      <c r="B22" s="457"/>
      <c r="C22" s="107"/>
      <c r="D22" s="103"/>
      <c r="E22" s="273" t="str">
        <f t="shared" si="14"/>
        <v/>
      </c>
      <c r="G22" s="123" t="s">
        <v>427</v>
      </c>
      <c r="I22" s="24" t="str">
        <f t="shared" si="1"/>
        <v xml:space="preserve"> </v>
      </c>
      <c r="J22" s="24" t="str">
        <f t="shared" si="2"/>
        <v xml:space="preserve"> </v>
      </c>
      <c r="K22" s="24" t="str">
        <f t="shared" si="3"/>
        <v xml:space="preserve"> </v>
      </c>
      <c r="M22" s="24">
        <f t="shared" si="4"/>
        <v>0</v>
      </c>
      <c r="N22" s="24" t="str">
        <f t="shared" si="5"/>
        <v/>
      </c>
      <c r="O22" s="24">
        <f t="shared" si="6"/>
        <v>18</v>
      </c>
      <c r="P22" s="24" t="str">
        <f t="shared" si="7"/>
        <v/>
      </c>
      <c r="R22" s="24" t="b">
        <f t="shared" si="8"/>
        <v>0</v>
      </c>
      <c r="S22" s="24" t="b">
        <f t="shared" si="9"/>
        <v>0</v>
      </c>
      <c r="T22" s="24" t="str">
        <f t="shared" si="10"/>
        <v/>
      </c>
      <c r="U22" s="24" t="str">
        <f t="shared" si="11"/>
        <v/>
      </c>
      <c r="V22" s="24" t="str">
        <f t="shared" si="12"/>
        <v/>
      </c>
      <c r="X22" s="24">
        <f t="shared" si="15"/>
        <v>0</v>
      </c>
      <c r="Y22" s="24">
        <f t="shared" si="13"/>
        <v>0</v>
      </c>
    </row>
    <row r="23" spans="1:25" ht="15" customHeight="1" x14ac:dyDescent="0.35">
      <c r="A23" s="9"/>
      <c r="B23" s="457"/>
      <c r="C23" s="107"/>
      <c r="D23" s="103"/>
      <c r="E23" s="273" t="str">
        <f t="shared" si="14"/>
        <v/>
      </c>
      <c r="G23" s="123" t="s">
        <v>428</v>
      </c>
      <c r="I23" s="24" t="str">
        <f t="shared" si="1"/>
        <v xml:space="preserve"> </v>
      </c>
      <c r="J23" s="24" t="str">
        <f t="shared" si="2"/>
        <v xml:space="preserve"> </v>
      </c>
      <c r="K23" s="24" t="str">
        <f t="shared" si="3"/>
        <v xml:space="preserve"> </v>
      </c>
      <c r="M23" s="24">
        <f t="shared" si="4"/>
        <v>0</v>
      </c>
      <c r="N23" s="24" t="str">
        <f t="shared" si="5"/>
        <v/>
      </c>
      <c r="O23" s="24">
        <f t="shared" si="6"/>
        <v>19</v>
      </c>
      <c r="P23" s="24" t="str">
        <f t="shared" si="7"/>
        <v/>
      </c>
      <c r="R23" s="24" t="b">
        <f t="shared" si="8"/>
        <v>0</v>
      </c>
      <c r="S23" s="24" t="b">
        <f t="shared" si="9"/>
        <v>0</v>
      </c>
      <c r="T23" s="24" t="str">
        <f t="shared" si="10"/>
        <v/>
      </c>
      <c r="U23" s="24" t="str">
        <f t="shared" si="11"/>
        <v/>
      </c>
      <c r="V23" s="24" t="str">
        <f t="shared" si="12"/>
        <v/>
      </c>
      <c r="X23" s="24">
        <f t="shared" si="15"/>
        <v>0</v>
      </c>
      <c r="Y23" s="24">
        <f t="shared" si="13"/>
        <v>0</v>
      </c>
    </row>
    <row r="24" spans="1:25" ht="15" customHeight="1" x14ac:dyDescent="0.35">
      <c r="A24" s="9"/>
      <c r="B24" s="457"/>
      <c r="C24" s="107"/>
      <c r="D24" s="103"/>
      <c r="E24" s="273" t="str">
        <f t="shared" si="14"/>
        <v/>
      </c>
      <c r="G24" s="123" t="s">
        <v>429</v>
      </c>
      <c r="I24" s="24" t="str">
        <f t="shared" si="1"/>
        <v xml:space="preserve"> </v>
      </c>
      <c r="J24" s="24" t="str">
        <f t="shared" si="2"/>
        <v xml:space="preserve"> </v>
      </c>
      <c r="K24" s="24" t="str">
        <f t="shared" si="3"/>
        <v xml:space="preserve"> </v>
      </c>
      <c r="M24" s="24">
        <f t="shared" si="4"/>
        <v>0</v>
      </c>
      <c r="N24" s="24" t="str">
        <f t="shared" si="5"/>
        <v/>
      </c>
      <c r="O24" s="24">
        <f t="shared" si="6"/>
        <v>20</v>
      </c>
      <c r="P24" s="24" t="str">
        <f t="shared" si="7"/>
        <v/>
      </c>
      <c r="R24" s="24" t="b">
        <f t="shared" si="8"/>
        <v>0</v>
      </c>
      <c r="S24" s="24" t="b">
        <f t="shared" si="9"/>
        <v>0</v>
      </c>
      <c r="T24" s="24" t="str">
        <f t="shared" si="10"/>
        <v/>
      </c>
      <c r="U24" s="24" t="str">
        <f t="shared" si="11"/>
        <v/>
      </c>
      <c r="V24" s="24" t="str">
        <f t="shared" si="12"/>
        <v/>
      </c>
      <c r="X24" s="24">
        <f t="shared" si="15"/>
        <v>0</v>
      </c>
      <c r="Y24" s="24">
        <f t="shared" si="13"/>
        <v>0</v>
      </c>
    </row>
    <row r="25" spans="1:25" ht="15" customHeight="1" x14ac:dyDescent="0.35">
      <c r="A25" s="9"/>
      <c r="B25" s="457"/>
      <c r="C25" s="107"/>
      <c r="D25" s="103"/>
      <c r="E25" s="273" t="str">
        <f t="shared" si="14"/>
        <v/>
      </c>
      <c r="G25" s="123" t="s">
        <v>430</v>
      </c>
      <c r="I25" s="24" t="str">
        <f t="shared" si="1"/>
        <v xml:space="preserve"> </v>
      </c>
      <c r="J25" s="24" t="str">
        <f t="shared" si="2"/>
        <v xml:space="preserve"> </v>
      </c>
      <c r="K25" s="24" t="str">
        <f t="shared" si="3"/>
        <v xml:space="preserve"> </v>
      </c>
      <c r="M25" s="24">
        <f t="shared" si="4"/>
        <v>0</v>
      </c>
      <c r="N25" s="24" t="str">
        <f t="shared" si="5"/>
        <v/>
      </c>
      <c r="O25" s="24">
        <f t="shared" si="6"/>
        <v>21</v>
      </c>
      <c r="P25" s="24" t="str">
        <f t="shared" si="7"/>
        <v/>
      </c>
      <c r="R25" s="24" t="b">
        <f t="shared" si="8"/>
        <v>0</v>
      </c>
      <c r="S25" s="24" t="b">
        <f t="shared" si="9"/>
        <v>0</v>
      </c>
      <c r="T25" s="24" t="str">
        <f t="shared" si="10"/>
        <v/>
      </c>
      <c r="U25" s="24" t="str">
        <f t="shared" si="11"/>
        <v/>
      </c>
      <c r="V25" s="24" t="str">
        <f t="shared" si="12"/>
        <v/>
      </c>
      <c r="X25" s="24">
        <f t="shared" si="15"/>
        <v>0</v>
      </c>
      <c r="Y25" s="24">
        <f t="shared" si="13"/>
        <v>0</v>
      </c>
    </row>
    <row r="26" spans="1:25" ht="15" customHeight="1" x14ac:dyDescent="0.35">
      <c r="A26" s="9"/>
      <c r="B26" s="457"/>
      <c r="C26" s="107"/>
      <c r="D26" s="103"/>
      <c r="E26" s="273" t="str">
        <f t="shared" si="14"/>
        <v/>
      </c>
      <c r="G26" s="123" t="s">
        <v>431</v>
      </c>
      <c r="I26" s="24" t="str">
        <f t="shared" si="1"/>
        <v xml:space="preserve"> </v>
      </c>
      <c r="J26" s="24" t="str">
        <f t="shared" si="2"/>
        <v xml:space="preserve"> </v>
      </c>
      <c r="K26" s="24" t="str">
        <f t="shared" si="3"/>
        <v xml:space="preserve"> </v>
      </c>
      <c r="M26" s="24">
        <f t="shared" si="4"/>
        <v>0</v>
      </c>
      <c r="N26" s="24" t="str">
        <f t="shared" si="5"/>
        <v/>
      </c>
      <c r="O26" s="24">
        <f t="shared" si="6"/>
        <v>22</v>
      </c>
      <c r="P26" s="24" t="str">
        <f t="shared" si="7"/>
        <v/>
      </c>
      <c r="R26" s="24" t="b">
        <f t="shared" si="8"/>
        <v>0</v>
      </c>
      <c r="S26" s="24" t="b">
        <f t="shared" si="9"/>
        <v>0</v>
      </c>
      <c r="T26" s="24" t="str">
        <f t="shared" si="10"/>
        <v/>
      </c>
      <c r="U26" s="24" t="str">
        <f t="shared" si="11"/>
        <v/>
      </c>
      <c r="V26" s="24" t="str">
        <f t="shared" si="12"/>
        <v/>
      </c>
      <c r="X26" s="24">
        <f t="shared" si="15"/>
        <v>0</v>
      </c>
      <c r="Y26" s="24">
        <f t="shared" si="13"/>
        <v>0</v>
      </c>
    </row>
    <row r="27" spans="1:25" ht="15" customHeight="1" x14ac:dyDescent="0.35">
      <c r="A27" s="9"/>
      <c r="B27" s="457"/>
      <c r="C27" s="107"/>
      <c r="D27" s="103"/>
      <c r="E27" s="273" t="str">
        <f t="shared" si="14"/>
        <v/>
      </c>
      <c r="G27" s="123" t="s">
        <v>432</v>
      </c>
      <c r="I27" s="24" t="str">
        <f t="shared" si="1"/>
        <v xml:space="preserve"> </v>
      </c>
      <c r="J27" s="24" t="str">
        <f t="shared" si="2"/>
        <v xml:space="preserve"> </v>
      </c>
      <c r="K27" s="24" t="str">
        <f t="shared" si="3"/>
        <v xml:space="preserve"> </v>
      </c>
      <c r="M27" s="24">
        <f t="shared" si="4"/>
        <v>0</v>
      </c>
      <c r="N27" s="24" t="str">
        <f t="shared" si="5"/>
        <v/>
      </c>
      <c r="O27" s="24">
        <f t="shared" si="6"/>
        <v>23</v>
      </c>
      <c r="P27" s="24" t="str">
        <f t="shared" si="7"/>
        <v/>
      </c>
      <c r="R27" s="24" t="b">
        <f t="shared" si="8"/>
        <v>0</v>
      </c>
      <c r="S27" s="24" t="b">
        <f t="shared" si="9"/>
        <v>0</v>
      </c>
      <c r="T27" s="24" t="str">
        <f t="shared" si="10"/>
        <v/>
      </c>
      <c r="U27" s="24" t="str">
        <f t="shared" si="11"/>
        <v/>
      </c>
      <c r="V27" s="24" t="str">
        <f t="shared" si="12"/>
        <v/>
      </c>
      <c r="X27" s="24">
        <f t="shared" si="15"/>
        <v>0</v>
      </c>
      <c r="Y27" s="24">
        <f t="shared" si="13"/>
        <v>0</v>
      </c>
    </row>
    <row r="28" spans="1:25" ht="15" customHeight="1" x14ac:dyDescent="0.35">
      <c r="A28" s="9"/>
      <c r="B28" s="457"/>
      <c r="C28" s="107"/>
      <c r="D28" s="103"/>
      <c r="E28" s="273" t="str">
        <f t="shared" si="14"/>
        <v/>
      </c>
      <c r="G28" s="123" t="s">
        <v>433</v>
      </c>
      <c r="I28" s="24" t="str">
        <f t="shared" si="1"/>
        <v xml:space="preserve"> </v>
      </c>
      <c r="J28" s="24" t="str">
        <f t="shared" si="2"/>
        <v xml:space="preserve"> </v>
      </c>
      <c r="K28" s="24" t="str">
        <f t="shared" si="3"/>
        <v xml:space="preserve"> </v>
      </c>
      <c r="M28" s="24">
        <f t="shared" si="4"/>
        <v>0</v>
      </c>
      <c r="N28" s="24" t="str">
        <f t="shared" si="5"/>
        <v/>
      </c>
      <c r="O28" s="24">
        <f t="shared" si="6"/>
        <v>24</v>
      </c>
      <c r="P28" s="24" t="str">
        <f t="shared" si="7"/>
        <v/>
      </c>
      <c r="R28" s="24" t="b">
        <f t="shared" si="8"/>
        <v>0</v>
      </c>
      <c r="S28" s="24" t="b">
        <f t="shared" si="9"/>
        <v>0</v>
      </c>
      <c r="T28" s="24" t="str">
        <f t="shared" si="10"/>
        <v/>
      </c>
      <c r="U28" s="24" t="str">
        <f t="shared" si="11"/>
        <v/>
      </c>
      <c r="V28" s="24" t="str">
        <f t="shared" si="12"/>
        <v/>
      </c>
      <c r="X28" s="24">
        <f t="shared" si="15"/>
        <v>0</v>
      </c>
      <c r="Y28" s="24">
        <f t="shared" si="13"/>
        <v>0</v>
      </c>
    </row>
    <row r="29" spans="1:25" ht="15" customHeight="1" x14ac:dyDescent="0.35">
      <c r="A29" s="9"/>
      <c r="B29" s="457"/>
      <c r="C29" s="107"/>
      <c r="D29" s="103"/>
      <c r="E29" s="273" t="str">
        <f t="shared" si="14"/>
        <v/>
      </c>
      <c r="G29" s="123" t="s">
        <v>434</v>
      </c>
      <c r="I29" s="24" t="str">
        <f t="shared" si="1"/>
        <v xml:space="preserve"> </v>
      </c>
      <c r="J29" s="24" t="str">
        <f t="shared" si="2"/>
        <v xml:space="preserve"> </v>
      </c>
      <c r="K29" s="24" t="str">
        <f t="shared" si="3"/>
        <v xml:space="preserve"> </v>
      </c>
      <c r="M29" s="24">
        <f t="shared" si="4"/>
        <v>0</v>
      </c>
      <c r="N29" s="24" t="str">
        <f t="shared" si="5"/>
        <v/>
      </c>
      <c r="O29" s="24">
        <f t="shared" si="6"/>
        <v>25</v>
      </c>
      <c r="P29" s="24" t="str">
        <f t="shared" si="7"/>
        <v/>
      </c>
      <c r="R29" s="24" t="b">
        <f t="shared" si="8"/>
        <v>0</v>
      </c>
      <c r="S29" s="24" t="b">
        <f t="shared" si="9"/>
        <v>0</v>
      </c>
      <c r="T29" s="24" t="str">
        <f t="shared" si="10"/>
        <v/>
      </c>
      <c r="U29" s="24" t="str">
        <f t="shared" si="11"/>
        <v/>
      </c>
      <c r="V29" s="24" t="str">
        <f t="shared" si="12"/>
        <v/>
      </c>
      <c r="X29" s="24">
        <f t="shared" si="15"/>
        <v>0</v>
      </c>
      <c r="Y29" s="24">
        <f t="shared" si="13"/>
        <v>0</v>
      </c>
    </row>
    <row r="30" spans="1:25" ht="15" customHeight="1" x14ac:dyDescent="0.35">
      <c r="A30" s="9"/>
      <c r="B30" s="457"/>
      <c r="C30" s="107"/>
      <c r="D30" s="103"/>
      <c r="E30" s="273" t="str">
        <f t="shared" si="14"/>
        <v/>
      </c>
      <c r="G30" s="123" t="s">
        <v>435</v>
      </c>
      <c r="I30" s="24" t="str">
        <f t="shared" si="1"/>
        <v xml:space="preserve"> </v>
      </c>
      <c r="J30" s="24" t="str">
        <f t="shared" si="2"/>
        <v xml:space="preserve"> </v>
      </c>
      <c r="K30" s="24" t="str">
        <f t="shared" si="3"/>
        <v xml:space="preserve"> </v>
      </c>
      <c r="M30" s="24">
        <f t="shared" si="4"/>
        <v>0</v>
      </c>
      <c r="N30" s="24" t="str">
        <f t="shared" si="5"/>
        <v/>
      </c>
      <c r="O30" s="24">
        <f t="shared" si="6"/>
        <v>26</v>
      </c>
      <c r="P30" s="24" t="str">
        <f t="shared" si="7"/>
        <v/>
      </c>
      <c r="R30" s="24" t="b">
        <f t="shared" si="8"/>
        <v>0</v>
      </c>
      <c r="S30" s="24" t="b">
        <f t="shared" si="9"/>
        <v>0</v>
      </c>
      <c r="T30" s="24" t="str">
        <f t="shared" si="10"/>
        <v/>
      </c>
      <c r="U30" s="24" t="str">
        <f t="shared" si="11"/>
        <v/>
      </c>
      <c r="V30" s="24" t="str">
        <f t="shared" si="12"/>
        <v/>
      </c>
      <c r="X30" s="24">
        <f t="shared" si="15"/>
        <v>0</v>
      </c>
      <c r="Y30" s="24">
        <f t="shared" si="13"/>
        <v>0</v>
      </c>
    </row>
    <row r="31" spans="1:25" ht="15" customHeight="1" x14ac:dyDescent="0.35">
      <c r="A31" s="9"/>
      <c r="B31" s="457"/>
      <c r="C31" s="107"/>
      <c r="D31" s="103"/>
      <c r="E31" s="273" t="str">
        <f t="shared" si="14"/>
        <v/>
      </c>
      <c r="G31" s="123" t="s">
        <v>436</v>
      </c>
      <c r="I31" s="24" t="str">
        <f t="shared" si="1"/>
        <v xml:space="preserve"> </v>
      </c>
      <c r="J31" s="24" t="str">
        <f t="shared" si="2"/>
        <v xml:space="preserve"> </v>
      </c>
      <c r="K31" s="24" t="str">
        <f t="shared" si="3"/>
        <v xml:space="preserve"> </v>
      </c>
      <c r="M31" s="24">
        <f t="shared" si="4"/>
        <v>0</v>
      </c>
      <c r="N31" s="24" t="str">
        <f t="shared" si="5"/>
        <v/>
      </c>
      <c r="O31" s="24">
        <f t="shared" si="6"/>
        <v>27</v>
      </c>
      <c r="P31" s="24" t="str">
        <f t="shared" si="7"/>
        <v/>
      </c>
      <c r="R31" s="24" t="b">
        <f t="shared" si="8"/>
        <v>0</v>
      </c>
      <c r="S31" s="24" t="b">
        <f t="shared" si="9"/>
        <v>0</v>
      </c>
      <c r="T31" s="24" t="str">
        <f t="shared" si="10"/>
        <v/>
      </c>
      <c r="U31" s="24" t="str">
        <f t="shared" si="11"/>
        <v/>
      </c>
      <c r="V31" s="24" t="str">
        <f t="shared" si="12"/>
        <v/>
      </c>
      <c r="X31" s="24">
        <f t="shared" si="15"/>
        <v>0</v>
      </c>
      <c r="Y31" s="24">
        <f t="shared" si="13"/>
        <v>0</v>
      </c>
    </row>
    <row r="32" spans="1:25" ht="15" customHeight="1" x14ac:dyDescent="0.35">
      <c r="A32" s="9"/>
      <c r="B32" s="457"/>
      <c r="C32" s="107"/>
      <c r="D32" s="103"/>
      <c r="E32" s="273" t="str">
        <f t="shared" si="14"/>
        <v/>
      </c>
      <c r="G32" s="123" t="s">
        <v>437</v>
      </c>
      <c r="I32" s="24" t="str">
        <f t="shared" si="1"/>
        <v xml:space="preserve"> </v>
      </c>
      <c r="J32" s="24" t="str">
        <f t="shared" si="2"/>
        <v xml:space="preserve"> </v>
      </c>
      <c r="K32" s="24" t="str">
        <f t="shared" si="3"/>
        <v xml:space="preserve"> </v>
      </c>
      <c r="M32" s="24">
        <f t="shared" si="4"/>
        <v>0</v>
      </c>
      <c r="N32" s="24" t="str">
        <f t="shared" si="5"/>
        <v/>
      </c>
      <c r="O32" s="24">
        <f t="shared" si="6"/>
        <v>28</v>
      </c>
      <c r="P32" s="24" t="str">
        <f t="shared" si="7"/>
        <v/>
      </c>
      <c r="R32" s="24" t="b">
        <f t="shared" si="8"/>
        <v>0</v>
      </c>
      <c r="S32" s="24" t="b">
        <f t="shared" si="9"/>
        <v>0</v>
      </c>
      <c r="T32" s="24" t="str">
        <f t="shared" si="10"/>
        <v/>
      </c>
      <c r="U32" s="24" t="str">
        <f t="shared" si="11"/>
        <v/>
      </c>
      <c r="V32" s="24" t="str">
        <f t="shared" si="12"/>
        <v/>
      </c>
      <c r="X32" s="24">
        <f t="shared" si="15"/>
        <v>0</v>
      </c>
      <c r="Y32" s="24">
        <f t="shared" si="13"/>
        <v>0</v>
      </c>
    </row>
    <row r="33" spans="1:25" ht="15" customHeight="1" x14ac:dyDescent="0.35">
      <c r="A33" s="9"/>
      <c r="B33" s="457"/>
      <c r="C33" s="107"/>
      <c r="D33" s="103"/>
      <c r="E33" s="273" t="str">
        <f t="shared" si="14"/>
        <v/>
      </c>
      <c r="G33" s="123" t="s">
        <v>438</v>
      </c>
      <c r="I33" s="24" t="str">
        <f t="shared" si="1"/>
        <v xml:space="preserve"> </v>
      </c>
      <c r="J33" s="24" t="str">
        <f t="shared" si="2"/>
        <v xml:space="preserve"> </v>
      </c>
      <c r="K33" s="24" t="str">
        <f t="shared" si="3"/>
        <v xml:space="preserve"> </v>
      </c>
      <c r="M33" s="24">
        <f t="shared" si="4"/>
        <v>0</v>
      </c>
      <c r="N33" s="24" t="str">
        <f t="shared" si="5"/>
        <v/>
      </c>
      <c r="O33" s="24">
        <f t="shared" si="6"/>
        <v>29</v>
      </c>
      <c r="P33" s="24" t="str">
        <f t="shared" si="7"/>
        <v/>
      </c>
      <c r="R33" s="24" t="b">
        <f t="shared" si="8"/>
        <v>0</v>
      </c>
      <c r="S33" s="24" t="b">
        <f t="shared" si="9"/>
        <v>0</v>
      </c>
      <c r="T33" s="24" t="str">
        <f t="shared" si="10"/>
        <v/>
      </c>
      <c r="U33" s="24" t="str">
        <f t="shared" si="11"/>
        <v/>
      </c>
      <c r="V33" s="24" t="str">
        <f t="shared" si="12"/>
        <v/>
      </c>
      <c r="X33" s="24">
        <f t="shared" si="15"/>
        <v>0</v>
      </c>
      <c r="Y33" s="24">
        <f t="shared" si="13"/>
        <v>0</v>
      </c>
    </row>
    <row r="34" spans="1:25" ht="15" customHeight="1" thickBot="1" x14ac:dyDescent="0.4">
      <c r="A34" s="115"/>
      <c r="B34" s="458"/>
      <c r="C34" s="109"/>
      <c r="D34" s="104"/>
      <c r="E34" s="273" t="str">
        <f t="shared" si="14"/>
        <v/>
      </c>
      <c r="G34" s="123" t="s">
        <v>439</v>
      </c>
      <c r="I34" s="24" t="str">
        <f t="shared" si="1"/>
        <v xml:space="preserve"> </v>
      </c>
      <c r="J34" s="24" t="str">
        <f t="shared" si="2"/>
        <v xml:space="preserve"> </v>
      </c>
      <c r="K34" s="24" t="str">
        <f t="shared" si="3"/>
        <v xml:space="preserve"> </v>
      </c>
      <c r="M34" s="24">
        <f t="shared" si="4"/>
        <v>0</v>
      </c>
      <c r="N34" s="24" t="str">
        <f t="shared" si="5"/>
        <v/>
      </c>
      <c r="O34" s="24">
        <f t="shared" si="6"/>
        <v>30</v>
      </c>
      <c r="P34" s="24" t="str">
        <f t="shared" si="7"/>
        <v/>
      </c>
      <c r="R34" s="24" t="b">
        <f t="shared" si="8"/>
        <v>0</v>
      </c>
      <c r="S34" s="24" t="b">
        <f t="shared" si="9"/>
        <v>0</v>
      </c>
      <c r="T34" s="24" t="str">
        <f t="shared" si="10"/>
        <v/>
      </c>
      <c r="U34" s="24" t="str">
        <f t="shared" si="11"/>
        <v/>
      </c>
      <c r="V34" s="24" t="str">
        <f t="shared" si="12"/>
        <v/>
      </c>
      <c r="X34" s="24">
        <f t="shared" si="15"/>
        <v>0</v>
      </c>
      <c r="Y34" s="160">
        <f t="shared" si="13"/>
        <v>0</v>
      </c>
    </row>
    <row r="35" spans="1:25" ht="10.5" thickTop="1" x14ac:dyDescent="0.35">
      <c r="W35" s="295" t="s">
        <v>5</v>
      </c>
      <c r="X35" s="156">
        <f>SUM(X5:X34)</f>
        <v>0</v>
      </c>
      <c r="Y35" s="156">
        <f>SUM(Y5:Y34)</f>
        <v>0</v>
      </c>
    </row>
    <row r="36" spans="1:25" x14ac:dyDescent="0.35">
      <c r="W36" s="295" t="s">
        <v>18</v>
      </c>
      <c r="X36" s="156" t="str">
        <f>IF(X35&gt;0,X4,"")</f>
        <v/>
      </c>
      <c r="Y36" s="156" t="str">
        <f>IF(Y35&gt;0,Y4,"")</f>
        <v/>
      </c>
    </row>
    <row r="37" spans="1:25" ht="10.5" x14ac:dyDescent="0.35">
      <c r="N37" s="119" t="s">
        <v>2072</v>
      </c>
    </row>
    <row r="38" spans="1:25" ht="10.5" x14ac:dyDescent="0.35">
      <c r="G38" s="119" t="s">
        <v>2070</v>
      </c>
      <c r="N38" s="26" t="s">
        <v>1665</v>
      </c>
    </row>
    <row r="39" spans="1:25" x14ac:dyDescent="0.35">
      <c r="G39" s="120">
        <f>'B - DADOS TÉCNICOS'!C6</f>
        <v>0</v>
      </c>
      <c r="N39" s="26" t="s">
        <v>1667</v>
      </c>
    </row>
    <row r="40" spans="1:25" x14ac:dyDescent="0.35">
      <c r="N40" s="26" t="s">
        <v>2075</v>
      </c>
    </row>
    <row r="41" spans="1:25" x14ac:dyDescent="0.35">
      <c r="N41" s="26" t="s">
        <v>2076</v>
      </c>
    </row>
    <row r="42" spans="1:25" x14ac:dyDescent="0.35">
      <c r="N42" s="26" t="s">
        <v>2338</v>
      </c>
    </row>
    <row r="44" spans="1:25" x14ac:dyDescent="0.35">
      <c r="G44" s="7"/>
    </row>
    <row r="45" spans="1:25" x14ac:dyDescent="0.35">
      <c r="G45" s="7"/>
    </row>
    <row r="46" spans="1:25" x14ac:dyDescent="0.35">
      <c r="G46" s="7"/>
    </row>
    <row r="47" spans="1:25" x14ac:dyDescent="0.35">
      <c r="G47" s="7"/>
    </row>
    <row r="48" spans="1:25" x14ac:dyDescent="0.35">
      <c r="G48" s="7"/>
    </row>
    <row r="49" spans="7:11" x14ac:dyDescent="0.35">
      <c r="G49" s="7"/>
    </row>
    <row r="50" spans="7:11" x14ac:dyDescent="0.35">
      <c r="G50" s="7"/>
    </row>
    <row r="51" spans="7:11" x14ac:dyDescent="0.35">
      <c r="G51" s="7"/>
    </row>
    <row r="52" spans="7:11" x14ac:dyDescent="0.35">
      <c r="G52" s="7"/>
    </row>
    <row r="53" spans="7:11" x14ac:dyDescent="0.35">
      <c r="G53" s="7"/>
    </row>
    <row r="54" spans="7:11" x14ac:dyDescent="0.35">
      <c r="G54" s="7"/>
    </row>
    <row r="55" spans="7:11" x14ac:dyDescent="0.35">
      <c r="G55" s="7"/>
    </row>
    <row r="56" spans="7:11" x14ac:dyDescent="0.35">
      <c r="G56" s="7"/>
    </row>
    <row r="57" spans="7:11" x14ac:dyDescent="0.35">
      <c r="G57" s="7"/>
    </row>
    <row r="58" spans="7:11" x14ac:dyDescent="0.35">
      <c r="G58" s="7"/>
    </row>
    <row r="59" spans="7:11" x14ac:dyDescent="0.35">
      <c r="G59" s="7"/>
    </row>
    <row r="60" spans="7:11" x14ac:dyDescent="0.35">
      <c r="G60" s="7"/>
    </row>
    <row r="61" spans="7:11" x14ac:dyDescent="0.35">
      <c r="G61" s="7"/>
    </row>
    <row r="62" spans="7:11" x14ac:dyDescent="0.35">
      <c r="G62" s="7"/>
      <c r="K62" s="124"/>
    </row>
    <row r="63" spans="7:11" x14ac:dyDescent="0.35">
      <c r="G63" s="7"/>
      <c r="K63" s="124"/>
    </row>
    <row r="64" spans="7:11" x14ac:dyDescent="0.35">
      <c r="G64" s="7"/>
      <c r="K64" s="124"/>
    </row>
    <row r="65" spans="7:11" x14ac:dyDescent="0.35">
      <c r="G65" s="7"/>
      <c r="K65" s="124"/>
    </row>
    <row r="66" spans="7:11" x14ac:dyDescent="0.35">
      <c r="G66" s="7"/>
    </row>
    <row r="67" spans="7:11" x14ac:dyDescent="0.35">
      <c r="G67" s="7"/>
    </row>
    <row r="68" spans="7:11" x14ac:dyDescent="0.35">
      <c r="G68" s="7"/>
    </row>
  </sheetData>
  <sheetProtection algorithmName="SHA-512" hashValue="3iocTbr82kVRFJtbEcDoyiVdMhDvfKHveyrXr1dA3TdvUORQ7QVf8BIdRz16EIP035FcpLjQijqx+/SsEp5wnw==" saltValue="MI9bbmY7xNVWoMK0YLDVkg==" spinCount="100000" sheet="1" formatColumns="0" formatRows="0" selectLockedCells="1"/>
  <customSheetViews>
    <customSheetView guid="{F5A100CB-B899-442A-8CB0-2AB82028E8A7}" showGridLines="0" hiddenColumns="1" topLeftCell="C1">
      <selection activeCell="D15" sqref="D15"/>
      <colBreaks count="1" manualBreakCount="1">
        <brk id="4" max="1048575" man="1"/>
      </colBreaks>
      <pageMargins left="0.78740157480314965" right="0.23622047244094491" top="0.78740157480314965" bottom="0.74803149606299213" header="0.31496062992125984" footer="0.31496062992125984"/>
      <pageSetup paperSize="9" scale="84" fitToWidth="2" orientation="landscape" r:id="rId1"/>
      <headerFooter>
        <oddHeader>&amp;CPTR - PARTE B&amp;RVERSÃO 2</oddHeader>
        <oddFooter>&amp;C&amp;A&amp;RPágina &amp;P</oddFooter>
      </headerFooter>
    </customSheetView>
  </customSheetViews>
  <mergeCells count="10">
    <mergeCell ref="R2:T2"/>
    <mergeCell ref="R3:R4"/>
    <mergeCell ref="S3:S4"/>
    <mergeCell ref="T3:T4"/>
    <mergeCell ref="U2:V2"/>
    <mergeCell ref="X3:Y3"/>
    <mergeCell ref="U3:U4"/>
    <mergeCell ref="V3:V4"/>
    <mergeCell ref="A3:D3"/>
    <mergeCell ref="M3:P3"/>
  </mergeCells>
  <dataValidations count="4">
    <dataValidation type="whole" allowBlank="1" showInputMessage="1" showErrorMessage="1" error="O MÊS DE ENCERRAMENTO  DEVE SER MAIOR OU IGUAL AO MÊS DE INÍCIO E NÃO PODE SUPERAR O PRAZO DE EXCEUÇÃO DO PROJETO OU PROGRAMA" sqref="D5:D34" xr:uid="{00000000-0002-0000-0800-000000000000}">
      <formula1>C5</formula1>
      <formula2>$G$39</formula2>
    </dataValidation>
    <dataValidation type="whole" allowBlank="1" showInputMessage="1" showErrorMessage="1" error="O VALOR NÃO PODE SUPERAR O PRAZO DE EXECUÇÃO DO PROJETO OU PROGRAMA" sqref="C5:C34" xr:uid="{00000000-0002-0000-0800-000001000000}">
      <formula1>0</formula1>
      <formula2>$G$39</formula2>
    </dataValidation>
    <dataValidation type="list" allowBlank="1" showInputMessage="1" showErrorMessage="1" error="SELECIONE UM CÓDIGO DE ATIVIDADE NA LISTA SUSPENSA." sqref="A5:A34" xr:uid="{00000000-0002-0000-0800-000002000000}">
      <formula1>$G$5:$G$34</formula1>
    </dataValidation>
    <dataValidation type="textLength" operator="lessThanOrEqual" allowBlank="1" showErrorMessage="1" error="O TEXTO NÃO PODE SUPERAR 500 CARACTERES" sqref="B5:B34" xr:uid="{00000000-0002-0000-0800-000003000000}">
      <formula1>500</formula1>
    </dataValidation>
  </dataValidations>
  <pageMargins left="0.78740157480314965" right="0.23622047244094491" top="0.78740157480314965" bottom="0.74803149606299213" header="0.31496062992125984" footer="0.31496062992125984"/>
  <pageSetup paperSize="9" scale="84" fitToWidth="2" orientation="landscape" r:id="rId2"/>
  <headerFooter>
    <oddHeader>&amp;CPTR - PARTE B&amp;RVERSÃO 2</oddHeader>
    <oddFooter>&amp;C&amp;A&amp;RPágina &amp;P</oddFooter>
  </headerFooter>
  <colBreaks count="1" manualBreakCount="1">
    <brk id="4" max="1048575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Plan11">
    <pageSetUpPr fitToPage="1"/>
  </sheetPr>
  <dimension ref="A1:CD106"/>
  <sheetViews>
    <sheetView showGridLines="0" zoomScaleNormal="100" workbookViewId="0">
      <selection activeCell="A5" sqref="A5"/>
    </sheetView>
  </sheetViews>
  <sheetFormatPr defaultColWidth="9.1796875" defaultRowHeight="10" x14ac:dyDescent="0.35"/>
  <cols>
    <col min="1" max="1" width="25.54296875" style="5" customWidth="1"/>
    <col min="2" max="2" width="19.7265625" style="5" customWidth="1"/>
    <col min="3" max="3" width="20.54296875" style="5" customWidth="1"/>
    <col min="4" max="4" width="8.1796875" style="5" customWidth="1"/>
    <col min="5" max="9" width="3" style="7" customWidth="1"/>
    <col min="10" max="10" width="3" style="30" customWidth="1"/>
    <col min="11" max="34" width="3" style="7" customWidth="1"/>
    <col min="35" max="35" width="100.7265625" style="5" customWidth="1"/>
    <col min="36" max="36" width="34.81640625" style="7" customWidth="1"/>
    <col min="37" max="37" width="44.26953125" style="7" hidden="1" customWidth="1"/>
    <col min="38" max="38" width="9.1796875" style="7" hidden="1" customWidth="1"/>
    <col min="39" max="42" width="17.7265625" style="7" hidden="1" customWidth="1"/>
    <col min="43" max="43" width="39.453125" style="7" hidden="1" customWidth="1"/>
    <col min="44" max="44" width="17.7265625" style="7" hidden="1" customWidth="1"/>
    <col min="45" max="45" width="10.453125" style="7" hidden="1" customWidth="1"/>
    <col min="46" max="47" width="23.453125" style="7" hidden="1" customWidth="1"/>
    <col min="48" max="48" width="9.1796875" style="7" hidden="1" customWidth="1"/>
    <col min="49" max="49" width="14.81640625" style="7" hidden="1" customWidth="1"/>
    <col min="50" max="50" width="10.26953125" style="7" hidden="1" customWidth="1"/>
    <col min="51" max="51" width="6.1796875" style="7" hidden="1" customWidth="1"/>
    <col min="52" max="59" width="6.1796875" style="5" hidden="1" customWidth="1"/>
    <col min="60" max="80" width="7" style="5" hidden="1" customWidth="1"/>
    <col min="81" max="82" width="9.1796875" style="5" hidden="1" customWidth="1"/>
    <col min="83" max="83" width="9.1796875" style="5" customWidth="1"/>
    <col min="84" max="16384" width="9.1796875" style="5"/>
  </cols>
  <sheetData>
    <row r="1" spans="1:80" ht="10.5" x14ac:dyDescent="0.35">
      <c r="A1" s="76" t="s">
        <v>370</v>
      </c>
    </row>
    <row r="2" spans="1:80" ht="10.5" thickBot="1" x14ac:dyDescent="0.4"/>
    <row r="3" spans="1:80" ht="20.149999999999999" customHeight="1" thickTop="1" x14ac:dyDescent="0.35">
      <c r="A3" s="729" t="s">
        <v>326</v>
      </c>
      <c r="B3" s="727"/>
      <c r="C3" s="727"/>
      <c r="D3" s="728"/>
      <c r="E3" s="726" t="s">
        <v>1497</v>
      </c>
      <c r="F3" s="727"/>
      <c r="G3" s="727"/>
      <c r="H3" s="727"/>
      <c r="I3" s="727"/>
      <c r="J3" s="727"/>
      <c r="K3" s="727"/>
      <c r="L3" s="727"/>
      <c r="M3" s="727"/>
      <c r="N3" s="727"/>
      <c r="O3" s="727"/>
      <c r="P3" s="727"/>
      <c r="Q3" s="727"/>
      <c r="R3" s="727"/>
      <c r="S3" s="727"/>
      <c r="T3" s="727"/>
      <c r="U3" s="727"/>
      <c r="V3" s="727"/>
      <c r="W3" s="727"/>
      <c r="X3" s="727"/>
      <c r="Y3" s="727"/>
      <c r="Z3" s="727"/>
      <c r="AA3" s="727"/>
      <c r="AB3" s="727"/>
      <c r="AC3" s="727"/>
      <c r="AD3" s="727"/>
      <c r="AE3" s="727"/>
      <c r="AF3" s="727"/>
      <c r="AG3" s="727"/>
      <c r="AH3" s="728"/>
      <c r="AK3" s="116" t="s">
        <v>483</v>
      </c>
      <c r="AM3" s="701" t="s">
        <v>2083</v>
      </c>
      <c r="AN3" s="702"/>
      <c r="AO3" s="702"/>
      <c r="AP3" s="702"/>
      <c r="AQ3" s="702"/>
      <c r="AR3" s="347" t="s">
        <v>2086</v>
      </c>
      <c r="AS3" s="351"/>
      <c r="AT3" s="652" t="s">
        <v>2139</v>
      </c>
      <c r="AU3" s="654"/>
    </row>
    <row r="4" spans="1:80" ht="42" customHeight="1" x14ac:dyDescent="0.35">
      <c r="A4" s="20" t="s">
        <v>2352</v>
      </c>
      <c r="B4" s="21" t="s">
        <v>338</v>
      </c>
      <c r="C4" s="21" t="s">
        <v>472</v>
      </c>
      <c r="D4" s="22" t="s">
        <v>1496</v>
      </c>
      <c r="E4" s="125" t="str">
        <f>'C - DADOS ATIVIDADES'!$P$5</f>
        <v/>
      </c>
      <c r="F4" s="126" t="str">
        <f>'C - DADOS ATIVIDADES'!$P$6</f>
        <v/>
      </c>
      <c r="G4" s="126" t="str">
        <f>'C - DADOS ATIVIDADES'!$P$7</f>
        <v/>
      </c>
      <c r="H4" s="126" t="str">
        <f>'C - DADOS ATIVIDADES'!$P$8</f>
        <v/>
      </c>
      <c r="I4" s="126" t="str">
        <f>'C - DADOS ATIVIDADES'!$P$9</f>
        <v/>
      </c>
      <c r="J4" s="126" t="str">
        <f>'C - DADOS ATIVIDADES'!$P$10</f>
        <v/>
      </c>
      <c r="K4" s="126" t="str">
        <f>'C - DADOS ATIVIDADES'!$P$11</f>
        <v/>
      </c>
      <c r="L4" s="126" t="str">
        <f>'C - DADOS ATIVIDADES'!$P$12</f>
        <v/>
      </c>
      <c r="M4" s="126" t="str">
        <f>'C - DADOS ATIVIDADES'!$P$13</f>
        <v/>
      </c>
      <c r="N4" s="126" t="str">
        <f>'C - DADOS ATIVIDADES'!$P$14</f>
        <v/>
      </c>
      <c r="O4" s="126" t="str">
        <f>'C - DADOS ATIVIDADES'!$P$15</f>
        <v/>
      </c>
      <c r="P4" s="126" t="str">
        <f>'C - DADOS ATIVIDADES'!$P$16</f>
        <v/>
      </c>
      <c r="Q4" s="126" t="str">
        <f>'C - DADOS ATIVIDADES'!$P$17</f>
        <v/>
      </c>
      <c r="R4" s="126" t="str">
        <f>'C - DADOS ATIVIDADES'!$P$18</f>
        <v/>
      </c>
      <c r="S4" s="126" t="str">
        <f>'C - DADOS ATIVIDADES'!$P$19</f>
        <v/>
      </c>
      <c r="T4" s="126" t="str">
        <f>'C - DADOS ATIVIDADES'!$P$20</f>
        <v/>
      </c>
      <c r="U4" s="126" t="str">
        <f>'C - DADOS ATIVIDADES'!$P$21</f>
        <v/>
      </c>
      <c r="V4" s="126" t="str">
        <f>'C - DADOS ATIVIDADES'!$P$22</f>
        <v/>
      </c>
      <c r="W4" s="126" t="str">
        <f>'C - DADOS ATIVIDADES'!$P$23</f>
        <v/>
      </c>
      <c r="X4" s="126" t="str">
        <f>'C - DADOS ATIVIDADES'!$P$24</f>
        <v/>
      </c>
      <c r="Y4" s="126" t="str">
        <f>'C - DADOS ATIVIDADES'!$P$25</f>
        <v/>
      </c>
      <c r="Z4" s="126" t="str">
        <f>'C - DADOS ATIVIDADES'!$P$26</f>
        <v/>
      </c>
      <c r="AA4" s="126" t="str">
        <f>'C - DADOS ATIVIDADES'!$P$27</f>
        <v/>
      </c>
      <c r="AB4" s="126" t="str">
        <f>'C - DADOS ATIVIDADES'!$P$28</f>
        <v/>
      </c>
      <c r="AC4" s="126" t="str">
        <f>'C - DADOS ATIVIDADES'!$P$29</f>
        <v/>
      </c>
      <c r="AD4" s="126" t="str">
        <f>'C - DADOS ATIVIDADES'!$P$30</f>
        <v/>
      </c>
      <c r="AE4" s="126" t="str">
        <f>'C - DADOS ATIVIDADES'!$P$31</f>
        <v/>
      </c>
      <c r="AF4" s="126" t="str">
        <f>'C - DADOS ATIVIDADES'!$P$32</f>
        <v/>
      </c>
      <c r="AG4" s="126" t="str">
        <f>'C - DADOS ATIVIDADES'!$P$33</f>
        <v/>
      </c>
      <c r="AH4" s="127" t="str">
        <f>'C - DADOS ATIVIDADES'!$P$34</f>
        <v/>
      </c>
      <c r="AK4" s="120">
        <f>'B - DADOS TÉCNICOS'!$C$6</f>
        <v>0</v>
      </c>
      <c r="AM4" s="320" t="s">
        <v>1883</v>
      </c>
      <c r="AN4" s="320" t="s">
        <v>2077</v>
      </c>
      <c r="AO4" s="321" t="s">
        <v>2079</v>
      </c>
      <c r="AP4" s="320" t="s">
        <v>2078</v>
      </c>
      <c r="AQ4" s="321" t="s">
        <v>2081</v>
      </c>
      <c r="AR4" s="321" t="s">
        <v>2085</v>
      </c>
      <c r="AS4" s="352"/>
      <c r="AT4" s="26" t="s">
        <v>1665</v>
      </c>
      <c r="AU4" s="26" t="s">
        <v>1667</v>
      </c>
      <c r="AW4" s="227" t="s">
        <v>2140</v>
      </c>
      <c r="AX4" s="140">
        <v>1</v>
      </c>
      <c r="AY4" s="382" t="s">
        <v>410</v>
      </c>
      <c r="AZ4" s="382" t="s">
        <v>411</v>
      </c>
      <c r="BA4" s="382" t="s">
        <v>412</v>
      </c>
      <c r="BB4" s="382" t="s">
        <v>413</v>
      </c>
      <c r="BC4" s="382" t="s">
        <v>414</v>
      </c>
      <c r="BD4" s="382" t="s">
        <v>415</v>
      </c>
      <c r="BE4" s="382" t="s">
        <v>416</v>
      </c>
      <c r="BF4" s="382" t="s">
        <v>417</v>
      </c>
      <c r="BG4" s="382" t="s">
        <v>418</v>
      </c>
      <c r="BH4" s="382" t="s">
        <v>419</v>
      </c>
      <c r="BI4" s="382" t="s">
        <v>420</v>
      </c>
      <c r="BJ4" s="382" t="s">
        <v>421</v>
      </c>
      <c r="BK4" s="382" t="s">
        <v>422</v>
      </c>
      <c r="BL4" s="382" t="s">
        <v>423</v>
      </c>
      <c r="BM4" s="382" t="s">
        <v>424</v>
      </c>
      <c r="BN4" s="382" t="s">
        <v>425</v>
      </c>
      <c r="BO4" s="382" t="s">
        <v>426</v>
      </c>
      <c r="BP4" s="382" t="s">
        <v>427</v>
      </c>
      <c r="BQ4" s="382" t="s">
        <v>428</v>
      </c>
      <c r="BR4" s="382" t="s">
        <v>429</v>
      </c>
      <c r="BS4" s="382" t="s">
        <v>430</v>
      </c>
      <c r="BT4" s="382" t="s">
        <v>431</v>
      </c>
      <c r="BU4" s="382" t="s">
        <v>432</v>
      </c>
      <c r="BV4" s="382" t="s">
        <v>433</v>
      </c>
      <c r="BW4" s="382" t="s">
        <v>434</v>
      </c>
      <c r="BX4" s="382" t="s">
        <v>435</v>
      </c>
      <c r="BY4" s="382" t="s">
        <v>436</v>
      </c>
      <c r="BZ4" s="382" t="s">
        <v>437</v>
      </c>
      <c r="CA4" s="382" t="s">
        <v>438</v>
      </c>
      <c r="CB4" s="382" t="s">
        <v>439</v>
      </c>
    </row>
    <row r="5" spans="1:80" x14ac:dyDescent="0.35">
      <c r="A5" s="553"/>
      <c r="B5" s="512"/>
      <c r="C5" s="557"/>
      <c r="D5" s="103"/>
      <c r="E5" s="198"/>
      <c r="F5" s="199"/>
      <c r="G5" s="199"/>
      <c r="H5" s="31"/>
      <c r="I5" s="32"/>
      <c r="J5" s="32"/>
      <c r="K5" s="33"/>
      <c r="L5" s="33"/>
      <c r="M5" s="199"/>
      <c r="N5" s="199"/>
      <c r="O5" s="33"/>
      <c r="P5" s="33"/>
      <c r="Q5" s="33"/>
      <c r="R5" s="33"/>
      <c r="S5" s="33"/>
      <c r="T5" s="33"/>
      <c r="U5" s="33"/>
      <c r="V5" s="33"/>
      <c r="W5" s="33"/>
      <c r="X5" s="33"/>
      <c r="Y5" s="33"/>
      <c r="Z5" s="33"/>
      <c r="AA5" s="33"/>
      <c r="AB5" s="33"/>
      <c r="AC5" s="33"/>
      <c r="AD5" s="33"/>
      <c r="AE5" s="33"/>
      <c r="AF5" s="33"/>
      <c r="AG5" s="33"/>
      <c r="AH5" s="34"/>
      <c r="AI5" s="273" t="str">
        <f>IF(AR5&lt;&gt;"",AR5,IF(AO5&lt;&gt;"",AO5,IF(AQ5&lt;&gt;"",AQ5,"")))</f>
        <v/>
      </c>
      <c r="AM5" s="78" t="b">
        <f>OR(A5&lt;&gt;"",B5&lt;&gt;"",C5&lt;&gt;"",D5&lt;&gt;"",E5&lt;&gt;"",F5&lt;&gt;"",G5&lt;&gt;"",H5&lt;&gt;"",I5&lt;&gt;"",J5&lt;&gt;"",K5&lt;&gt;"",L5&lt;&gt;"",M5&lt;&gt;"",N5&lt;&gt;"",O5&lt;&gt;"",P5&lt;&gt;"",Q5&lt;&gt;"",R5&lt;&gt;"",S5&lt;&gt;"",T5&lt;&gt;"",U5&lt;&gt;"",V5&lt;&gt;"",W5&lt;&gt;"",X5&lt;&gt;"",Y5&lt;&gt;"",Z5&lt;&gt;"",AA5&lt;&gt;"",AB5&lt;&gt;"",AC5&lt;&gt;"",AD5&lt;&gt;"",AE5&lt;&gt;"",AF5&lt;&gt;"",AG5&lt;&gt;"",AH5&lt;&gt;"")</f>
        <v>0</v>
      </c>
      <c r="AN5" s="78" t="b">
        <f>AND(A5&lt;&gt;"",B5&lt;&gt;"",C5&lt;&gt;"",D5&lt;&gt;"")</f>
        <v>0</v>
      </c>
      <c r="AO5" s="78" t="str">
        <f t="shared" ref="AO5:AO36" si="0">IF(AND(AM5=TRUE,AN5=FALSE),$AK$30,"")</f>
        <v/>
      </c>
      <c r="AP5" s="78" t="b">
        <f>OR(AND(E$4&lt;&gt;"",E5&lt;&gt;""),AND(F$4&lt;&gt;"",F5&lt;&gt;""),AND(G$4&lt;&gt;"",G5&lt;&gt;""),AND(H$4&lt;&gt;"",H5&lt;&gt;""),AND(I$4&lt;&gt;"",I5&lt;&gt;""),AND(J$4&lt;&gt;"",J5&lt;&gt;""),AND(K$4&lt;&gt;"",K5&lt;&gt;""),AND(L$4&lt;&gt;"",L5&lt;&gt;""),AND(M$4&lt;&gt;"",M5&lt;&gt;""),AND(N$4&lt;&gt;"",N5&lt;&gt;""),AND(O$4&lt;&gt;"",O5&lt;&gt;""),AND(P$4&lt;&gt;"",P5&lt;&gt;""),AND(Q$4&lt;&gt;"",Q5&lt;&gt;""),AND(R$4&lt;&gt;"",R5&lt;&gt;""),AND(S$4&lt;&gt;"",S5&lt;&gt;""),AND(T$4&lt;&gt;"",T5&lt;&gt;""),AND(U$4&lt;&gt;"",U5&lt;&gt;""),AND(V$4&lt;&gt;"",V5&lt;&gt;""),AND(W$4&lt;&gt;"",W5&lt;&gt;""),AND(X$4&lt;&gt;"",X5&lt;&gt;""),AND(Y$4&lt;&gt;"",Y5&lt;&gt;""),AND(Z$4&lt;&gt;"",Z5&lt;&gt;""),AND(AA$4&lt;&gt;"",AA5&lt;&gt;""),AND(AB$4&lt;&gt;"",AB5&lt;&gt;""),AND(AC$4&lt;&gt;"",AC5&lt;&gt;""),AND(AD$4&lt;&gt;"",AD5&lt;&gt;""),AND(AE$4&lt;&gt;"",AE5&lt;&gt;""),AND(AF$4&lt;&gt;"",AF5&lt;&gt;""),AND(AG$4&lt;&gt;"",AG5&lt;&gt;""),AND(AH$4&lt;&gt;"",AH5&lt;&gt;""))</f>
        <v>0</v>
      </c>
      <c r="AQ5" s="78" t="str">
        <f t="shared" ref="AQ5:AQ36" si="1">IF(AND(AM5=TRUE,AP5=FALSE),$AK$31,"")</f>
        <v/>
      </c>
      <c r="AR5" s="78" t="str">
        <f t="shared" ref="AR5:AR36" si="2">IF(D5&gt;$AK$4,$AK$32,"")</f>
        <v/>
      </c>
      <c r="AS5" s="346"/>
      <c r="AT5" s="78">
        <f>IF(OR(AO5&lt;&gt;"",AQ5&lt;&gt;""),1,0)</f>
        <v>0</v>
      </c>
      <c r="AU5" s="78">
        <f>IF(AR5&lt;&gt;"",1,0)</f>
        <v>0</v>
      </c>
      <c r="AW5" s="226">
        <f>IF(AND(AN5=TRUE,AP5=TRUE),1,0)</f>
        <v>0</v>
      </c>
      <c r="AX5" s="140">
        <f>AX4+1</f>
        <v>2</v>
      </c>
      <c r="AY5" s="78" t="str">
        <f>IFERROR(HLOOKUP(AY$4,$E$4:$AH$104,$AX5,FALSE),"")</f>
        <v/>
      </c>
      <c r="AZ5" s="78" t="str">
        <f t="shared" ref="AZ5:BO20" si="3">IFERROR(HLOOKUP(AZ$4,$E$4:$AH$104,$AX5,FALSE),"")</f>
        <v/>
      </c>
      <c r="BA5" s="78" t="str">
        <f t="shared" si="3"/>
        <v/>
      </c>
      <c r="BB5" s="78" t="str">
        <f t="shared" si="3"/>
        <v/>
      </c>
      <c r="BC5" s="78" t="str">
        <f t="shared" si="3"/>
        <v/>
      </c>
      <c r="BD5" s="78" t="str">
        <f t="shared" si="3"/>
        <v/>
      </c>
      <c r="BE5" s="78" t="str">
        <f t="shared" si="3"/>
        <v/>
      </c>
      <c r="BF5" s="78" t="str">
        <f t="shared" si="3"/>
        <v/>
      </c>
      <c r="BG5" s="78" t="str">
        <f t="shared" si="3"/>
        <v/>
      </c>
      <c r="BH5" s="78" t="str">
        <f t="shared" si="3"/>
        <v/>
      </c>
      <c r="BI5" s="78" t="str">
        <f t="shared" si="3"/>
        <v/>
      </c>
      <c r="BJ5" s="78" t="str">
        <f t="shared" si="3"/>
        <v/>
      </c>
      <c r="BK5" s="78" t="str">
        <f t="shared" si="3"/>
        <v/>
      </c>
      <c r="BL5" s="78" t="str">
        <f t="shared" si="3"/>
        <v/>
      </c>
      <c r="BM5" s="78" t="str">
        <f t="shared" si="3"/>
        <v/>
      </c>
      <c r="BN5" s="78" t="str">
        <f t="shared" si="3"/>
        <v/>
      </c>
      <c r="BO5" s="78" t="str">
        <f t="shared" si="3"/>
        <v/>
      </c>
      <c r="BP5" s="78" t="str">
        <f t="shared" ref="BP5:CB20" si="4">IFERROR(HLOOKUP(BP$4,$E$4:$AH$104,$AX5,FALSE),"")</f>
        <v/>
      </c>
      <c r="BQ5" s="78" t="str">
        <f t="shared" si="4"/>
        <v/>
      </c>
      <c r="BR5" s="78" t="str">
        <f t="shared" si="4"/>
        <v/>
      </c>
      <c r="BS5" s="78" t="str">
        <f t="shared" si="4"/>
        <v/>
      </c>
      <c r="BT5" s="78" t="str">
        <f t="shared" si="4"/>
        <v/>
      </c>
      <c r="BU5" s="78" t="str">
        <f t="shared" si="4"/>
        <v/>
      </c>
      <c r="BV5" s="78" t="str">
        <f t="shared" si="4"/>
        <v/>
      </c>
      <c r="BW5" s="78" t="str">
        <f t="shared" si="4"/>
        <v/>
      </c>
      <c r="BX5" s="78" t="str">
        <f t="shared" si="4"/>
        <v/>
      </c>
      <c r="BY5" s="78" t="str">
        <f t="shared" si="4"/>
        <v/>
      </c>
      <c r="BZ5" s="78" t="str">
        <f t="shared" si="4"/>
        <v/>
      </c>
      <c r="CA5" s="78" t="str">
        <f t="shared" si="4"/>
        <v/>
      </c>
      <c r="CB5" s="78" t="str">
        <f t="shared" si="4"/>
        <v/>
      </c>
    </row>
    <row r="6" spans="1:80" x14ac:dyDescent="0.35">
      <c r="A6" s="553"/>
      <c r="B6" s="536"/>
      <c r="C6" s="555"/>
      <c r="D6" s="103"/>
      <c r="E6" s="198"/>
      <c r="F6" s="199"/>
      <c r="G6" s="199"/>
      <c r="H6" s="31"/>
      <c r="I6" s="32"/>
      <c r="J6" s="32"/>
      <c r="K6" s="33"/>
      <c r="L6" s="33"/>
      <c r="M6" s="33"/>
      <c r="N6" s="33"/>
      <c r="O6" s="33"/>
      <c r="P6" s="33"/>
      <c r="Q6" s="33"/>
      <c r="R6" s="33"/>
      <c r="S6" s="33"/>
      <c r="T6" s="33"/>
      <c r="U6" s="33"/>
      <c r="V6" s="33"/>
      <c r="W6" s="33"/>
      <c r="X6" s="33"/>
      <c r="Y6" s="33"/>
      <c r="Z6" s="33"/>
      <c r="AA6" s="33"/>
      <c r="AB6" s="33"/>
      <c r="AC6" s="33"/>
      <c r="AD6" s="33"/>
      <c r="AE6" s="33"/>
      <c r="AF6" s="33"/>
      <c r="AG6" s="33"/>
      <c r="AH6" s="34"/>
      <c r="AI6" s="273" t="str">
        <f>IF(AND(AM6=TRUE,AM5=FALSE),$AK$33,IF(AR6&lt;&gt;"",AR6,IF(AO6&lt;&gt;"",AO6,IF(AQ6&lt;&gt;"",AQ6,""))))</f>
        <v/>
      </c>
      <c r="AM6" s="226" t="b">
        <f t="shared" ref="AM6:AM69" si="5">OR(A6&lt;&gt;"",B6&lt;&gt;"",C6&lt;&gt;"",D6&lt;&gt;"",E6&lt;&gt;"",F6&lt;&gt;"",G6&lt;&gt;"",H6&lt;&gt;"",I6&lt;&gt;"",J6&lt;&gt;"",K6&lt;&gt;"",L6&lt;&gt;"",M6&lt;&gt;"",N6&lt;&gt;"",O6&lt;&gt;"",P6&lt;&gt;"",Q6&lt;&gt;"",R6&lt;&gt;"",S6&lt;&gt;"",T6&lt;&gt;"",U6&lt;&gt;"",V6&lt;&gt;"",W6&lt;&gt;"",X6&lt;&gt;"",Y6&lt;&gt;"",Z6&lt;&gt;"",AA6&lt;&gt;"",AB6&lt;&gt;"",AC6&lt;&gt;"",AD6&lt;&gt;"",AE6&lt;&gt;"",AF6&lt;&gt;"",AG6&lt;&gt;"",AH6&lt;&gt;"")</f>
        <v>0</v>
      </c>
      <c r="AN6" s="226" t="b">
        <f t="shared" ref="AN6:AN69" si="6">AND(A6&lt;&gt;"",B6&lt;&gt;"",C6&lt;&gt;"",D6&lt;&gt;"")</f>
        <v>0</v>
      </c>
      <c r="AO6" s="226" t="str">
        <f t="shared" si="0"/>
        <v/>
      </c>
      <c r="AP6" s="226" t="b">
        <f t="shared" ref="AP6:AP69" si="7">OR(AND(E$4&lt;&gt;"",E6&lt;&gt;""),AND(F$4&lt;&gt;"",F6&lt;&gt;""),AND(G$4&lt;&gt;"",G6&lt;&gt;""),AND(H$4&lt;&gt;"",H6&lt;&gt;""),AND(I$4&lt;&gt;"",I6&lt;&gt;""),AND(J$4&lt;&gt;"",J6&lt;&gt;""),AND(K$4&lt;&gt;"",K6&lt;&gt;""),AND(L$4&lt;&gt;"",L6&lt;&gt;""),AND(M$4&lt;&gt;"",M6&lt;&gt;""),AND(N$4&lt;&gt;"",N6&lt;&gt;""),AND(O$4&lt;&gt;"",O6&lt;&gt;""),AND(P$4&lt;&gt;"",P6&lt;&gt;""),AND(Q$4&lt;&gt;"",Q6&lt;&gt;""),AND(R$4&lt;&gt;"",R6&lt;&gt;""),AND(S$4&lt;&gt;"",S6&lt;&gt;""),AND(T$4&lt;&gt;"",T6&lt;&gt;""),AND(U$4&lt;&gt;"",U6&lt;&gt;""),AND(V$4&lt;&gt;"",V6&lt;&gt;""),AND(W$4&lt;&gt;"",W6&lt;&gt;""),AND(X$4&lt;&gt;"",X6&lt;&gt;""),AND(Y$4&lt;&gt;"",Y6&lt;&gt;""),AND(Z$4&lt;&gt;"",Z6&lt;&gt;""),AND(AA$4&lt;&gt;"",AA6&lt;&gt;""),AND(AB$4&lt;&gt;"",AB6&lt;&gt;""),AND(AC$4&lt;&gt;"",AC6&lt;&gt;""),AND(AD$4&lt;&gt;"",AD6&lt;&gt;""),AND(AE$4&lt;&gt;"",AE6&lt;&gt;""),AND(AF$4&lt;&gt;"",AF6&lt;&gt;""),AND(AG$4&lt;&gt;"",AG6&lt;&gt;""),AND(AH$4&lt;&gt;"",AH6&lt;&gt;""))</f>
        <v>0</v>
      </c>
      <c r="AQ6" s="226" t="str">
        <f t="shared" si="1"/>
        <v/>
      </c>
      <c r="AR6" s="78" t="str">
        <f t="shared" si="2"/>
        <v/>
      </c>
      <c r="AS6" s="346"/>
      <c r="AT6" s="226">
        <f>IF(OR(AO6&lt;&gt;"",AQ6&lt;&gt;"",AND(AM6=TRUE,AM5=FALSE)),1,0)</f>
        <v>0</v>
      </c>
      <c r="AU6" s="78">
        <f t="shared" ref="AU6:AU69" si="8">IF(AR6&lt;&gt;"",1,0)</f>
        <v>0</v>
      </c>
      <c r="AW6" s="226">
        <f t="shared" ref="AW6:AW69" si="9">IF(AND(AN6=TRUE,AP6=TRUE),1,0)</f>
        <v>0</v>
      </c>
      <c r="AX6" s="140">
        <f t="shared" ref="AX6:AX69" si="10">AX5+1</f>
        <v>3</v>
      </c>
      <c r="AY6" s="78" t="str">
        <f t="shared" ref="AY6:BN21" si="11">IFERROR(HLOOKUP(AY$4,$E$4:$AH$104,$AX6,FALSE),"")</f>
        <v/>
      </c>
      <c r="AZ6" s="78" t="str">
        <f t="shared" si="3"/>
        <v/>
      </c>
      <c r="BA6" s="78" t="str">
        <f t="shared" si="3"/>
        <v/>
      </c>
      <c r="BB6" s="78" t="str">
        <f t="shared" si="3"/>
        <v/>
      </c>
      <c r="BC6" s="78" t="str">
        <f t="shared" si="3"/>
        <v/>
      </c>
      <c r="BD6" s="78" t="str">
        <f t="shared" si="3"/>
        <v/>
      </c>
      <c r="BE6" s="78" t="str">
        <f t="shared" si="3"/>
        <v/>
      </c>
      <c r="BF6" s="78" t="str">
        <f t="shared" si="3"/>
        <v/>
      </c>
      <c r="BG6" s="78" t="str">
        <f t="shared" si="3"/>
        <v/>
      </c>
      <c r="BH6" s="78" t="str">
        <f t="shared" si="3"/>
        <v/>
      </c>
      <c r="BI6" s="78" t="str">
        <f t="shared" si="3"/>
        <v/>
      </c>
      <c r="BJ6" s="78" t="str">
        <f t="shared" si="3"/>
        <v/>
      </c>
      <c r="BK6" s="78" t="str">
        <f t="shared" si="3"/>
        <v/>
      </c>
      <c r="BL6" s="78" t="str">
        <f t="shared" si="3"/>
        <v/>
      </c>
      <c r="BM6" s="78" t="str">
        <f t="shared" si="3"/>
        <v/>
      </c>
      <c r="BN6" s="78" t="str">
        <f t="shared" si="3"/>
        <v/>
      </c>
      <c r="BO6" s="78" t="str">
        <f t="shared" si="3"/>
        <v/>
      </c>
      <c r="BP6" s="78" t="str">
        <f t="shared" si="4"/>
        <v/>
      </c>
      <c r="BQ6" s="78" t="str">
        <f t="shared" si="4"/>
        <v/>
      </c>
      <c r="BR6" s="78" t="str">
        <f t="shared" si="4"/>
        <v/>
      </c>
      <c r="BS6" s="78" t="str">
        <f t="shared" si="4"/>
        <v/>
      </c>
      <c r="BT6" s="78" t="str">
        <f t="shared" si="4"/>
        <v/>
      </c>
      <c r="BU6" s="78" t="str">
        <f t="shared" si="4"/>
        <v/>
      </c>
      <c r="BV6" s="78" t="str">
        <f t="shared" si="4"/>
        <v/>
      </c>
      <c r="BW6" s="78" t="str">
        <f t="shared" si="4"/>
        <v/>
      </c>
      <c r="BX6" s="78" t="str">
        <f t="shared" si="4"/>
        <v/>
      </c>
      <c r="BY6" s="78" t="str">
        <f t="shared" si="4"/>
        <v/>
      </c>
      <c r="BZ6" s="78" t="str">
        <f t="shared" si="4"/>
        <v/>
      </c>
      <c r="CA6" s="78" t="str">
        <f t="shared" si="4"/>
        <v/>
      </c>
      <c r="CB6" s="78" t="str">
        <f t="shared" si="4"/>
        <v/>
      </c>
    </row>
    <row r="7" spans="1:80" ht="10.5" x14ac:dyDescent="0.35">
      <c r="A7" s="553"/>
      <c r="B7" s="536"/>
      <c r="C7" s="555"/>
      <c r="D7" s="103"/>
      <c r="E7" s="198"/>
      <c r="F7" s="199"/>
      <c r="G7" s="199"/>
      <c r="H7" s="199"/>
      <c r="I7" s="199"/>
      <c r="J7" s="199"/>
      <c r="K7" s="199"/>
      <c r="L7" s="199"/>
      <c r="M7" s="33"/>
      <c r="N7" s="33"/>
      <c r="O7" s="33"/>
      <c r="P7" s="33"/>
      <c r="Q7" s="33"/>
      <c r="R7" s="33"/>
      <c r="S7" s="33"/>
      <c r="T7" s="33"/>
      <c r="U7" s="33"/>
      <c r="V7" s="33"/>
      <c r="W7" s="33"/>
      <c r="X7" s="33"/>
      <c r="Y7" s="33"/>
      <c r="Z7" s="33"/>
      <c r="AA7" s="33"/>
      <c r="AB7" s="33"/>
      <c r="AC7" s="33"/>
      <c r="AD7" s="33"/>
      <c r="AE7" s="33"/>
      <c r="AF7" s="33"/>
      <c r="AG7" s="33"/>
      <c r="AH7" s="34"/>
      <c r="AI7" s="273" t="str">
        <f t="shared" ref="AI7:AI70" si="12">IF(AND(AM7=TRUE,AM6=FALSE),$AK$33,IF(AR7&lt;&gt;"",AR7,IF(AO7&lt;&gt;"",AO7,IF(AQ7&lt;&gt;"",AQ7,""))))</f>
        <v/>
      </c>
      <c r="AK7" s="66" t="s">
        <v>485</v>
      </c>
      <c r="AM7" s="78" t="b">
        <f t="shared" si="5"/>
        <v>0</v>
      </c>
      <c r="AN7" s="78" t="b">
        <f t="shared" si="6"/>
        <v>0</v>
      </c>
      <c r="AO7" s="78" t="str">
        <f t="shared" si="0"/>
        <v/>
      </c>
      <c r="AP7" s="78" t="b">
        <f t="shared" si="7"/>
        <v>0</v>
      </c>
      <c r="AQ7" s="78" t="str">
        <f t="shared" si="1"/>
        <v/>
      </c>
      <c r="AR7" s="78" t="str">
        <f t="shared" si="2"/>
        <v/>
      </c>
      <c r="AS7" s="346"/>
      <c r="AT7" s="226">
        <f t="shared" ref="AT7:AT70" si="13">IF(OR(AO7&lt;&gt;"",AQ7&lt;&gt;"",AND(AM7=TRUE,AM6=FALSE)),1,0)</f>
        <v>0</v>
      </c>
      <c r="AU7" s="78">
        <f t="shared" si="8"/>
        <v>0</v>
      </c>
      <c r="AW7" s="226">
        <f t="shared" si="9"/>
        <v>0</v>
      </c>
      <c r="AX7" s="140">
        <f t="shared" si="10"/>
        <v>4</v>
      </c>
      <c r="AY7" s="78" t="str">
        <f t="shared" si="11"/>
        <v/>
      </c>
      <c r="AZ7" s="78" t="str">
        <f t="shared" si="3"/>
        <v/>
      </c>
      <c r="BA7" s="78" t="str">
        <f t="shared" si="3"/>
        <v/>
      </c>
      <c r="BB7" s="78" t="str">
        <f t="shared" si="3"/>
        <v/>
      </c>
      <c r="BC7" s="78" t="str">
        <f t="shared" si="3"/>
        <v/>
      </c>
      <c r="BD7" s="78" t="str">
        <f t="shared" si="3"/>
        <v/>
      </c>
      <c r="BE7" s="78" t="str">
        <f t="shared" si="3"/>
        <v/>
      </c>
      <c r="BF7" s="78" t="str">
        <f t="shared" si="3"/>
        <v/>
      </c>
      <c r="BG7" s="78" t="str">
        <f t="shared" si="3"/>
        <v/>
      </c>
      <c r="BH7" s="78" t="str">
        <f t="shared" si="3"/>
        <v/>
      </c>
      <c r="BI7" s="78" t="str">
        <f t="shared" si="3"/>
        <v/>
      </c>
      <c r="BJ7" s="78" t="str">
        <f t="shared" si="3"/>
        <v/>
      </c>
      <c r="BK7" s="78" t="str">
        <f t="shared" si="3"/>
        <v/>
      </c>
      <c r="BL7" s="78" t="str">
        <f t="shared" si="3"/>
        <v/>
      </c>
      <c r="BM7" s="78" t="str">
        <f t="shared" si="3"/>
        <v/>
      </c>
      <c r="BN7" s="78" t="str">
        <f t="shared" si="3"/>
        <v/>
      </c>
      <c r="BO7" s="78" t="str">
        <f t="shared" si="3"/>
        <v/>
      </c>
      <c r="BP7" s="78" t="str">
        <f t="shared" si="4"/>
        <v/>
      </c>
      <c r="BQ7" s="78" t="str">
        <f t="shared" si="4"/>
        <v/>
      </c>
      <c r="BR7" s="78" t="str">
        <f t="shared" si="4"/>
        <v/>
      </c>
      <c r="BS7" s="78" t="str">
        <f t="shared" si="4"/>
        <v/>
      </c>
      <c r="BT7" s="78" t="str">
        <f t="shared" si="4"/>
        <v/>
      </c>
      <c r="BU7" s="78" t="str">
        <f t="shared" si="4"/>
        <v/>
      </c>
      <c r="BV7" s="78" t="str">
        <f t="shared" si="4"/>
        <v/>
      </c>
      <c r="BW7" s="78" t="str">
        <f t="shared" si="4"/>
        <v/>
      </c>
      <c r="BX7" s="78" t="str">
        <f t="shared" si="4"/>
        <v/>
      </c>
      <c r="BY7" s="78" t="str">
        <f t="shared" si="4"/>
        <v/>
      </c>
      <c r="BZ7" s="78" t="str">
        <f t="shared" si="4"/>
        <v/>
      </c>
      <c r="CA7" s="78" t="str">
        <f t="shared" si="4"/>
        <v/>
      </c>
      <c r="CB7" s="78" t="str">
        <f t="shared" si="4"/>
        <v/>
      </c>
    </row>
    <row r="8" spans="1:80" x14ac:dyDescent="0.35">
      <c r="A8" s="535"/>
      <c r="B8" s="536"/>
      <c r="C8" s="536"/>
      <c r="D8" s="103"/>
      <c r="E8" s="198"/>
      <c r="F8" s="199"/>
      <c r="G8" s="199"/>
      <c r="H8" s="199"/>
      <c r="I8" s="199"/>
      <c r="J8" s="199"/>
      <c r="K8" s="199"/>
      <c r="L8" s="199"/>
      <c r="M8" s="33"/>
      <c r="N8" s="33"/>
      <c r="O8" s="33"/>
      <c r="P8" s="33"/>
      <c r="Q8" s="33"/>
      <c r="R8" s="33"/>
      <c r="S8" s="33"/>
      <c r="T8" s="33"/>
      <c r="U8" s="33"/>
      <c r="V8" s="33"/>
      <c r="W8" s="33"/>
      <c r="X8" s="33"/>
      <c r="Y8" s="33"/>
      <c r="Z8" s="33"/>
      <c r="AA8" s="33"/>
      <c r="AB8" s="33"/>
      <c r="AC8" s="33"/>
      <c r="AD8" s="33"/>
      <c r="AE8" s="33"/>
      <c r="AF8" s="33"/>
      <c r="AG8" s="33"/>
      <c r="AH8" s="34"/>
      <c r="AI8" s="273" t="str">
        <f t="shared" si="12"/>
        <v/>
      </c>
      <c r="AK8" s="78" t="s">
        <v>35</v>
      </c>
      <c r="AM8" s="78" t="b">
        <f t="shared" si="5"/>
        <v>0</v>
      </c>
      <c r="AN8" s="78" t="b">
        <f t="shared" si="6"/>
        <v>0</v>
      </c>
      <c r="AO8" s="78" t="str">
        <f t="shared" si="0"/>
        <v/>
      </c>
      <c r="AP8" s="78" t="b">
        <f t="shared" si="7"/>
        <v>0</v>
      </c>
      <c r="AQ8" s="78" t="str">
        <f t="shared" si="1"/>
        <v/>
      </c>
      <c r="AR8" s="78" t="str">
        <f t="shared" si="2"/>
        <v/>
      </c>
      <c r="AS8" s="346"/>
      <c r="AT8" s="226">
        <f t="shared" si="13"/>
        <v>0</v>
      </c>
      <c r="AU8" s="78">
        <f t="shared" si="8"/>
        <v>0</v>
      </c>
      <c r="AW8" s="226">
        <f t="shared" si="9"/>
        <v>0</v>
      </c>
      <c r="AX8" s="140">
        <f t="shared" si="10"/>
        <v>5</v>
      </c>
      <c r="AY8" s="78" t="str">
        <f t="shared" si="11"/>
        <v/>
      </c>
      <c r="AZ8" s="78" t="str">
        <f t="shared" si="3"/>
        <v/>
      </c>
      <c r="BA8" s="78" t="str">
        <f t="shared" si="3"/>
        <v/>
      </c>
      <c r="BB8" s="78" t="str">
        <f t="shared" si="3"/>
        <v/>
      </c>
      <c r="BC8" s="78" t="str">
        <f t="shared" si="3"/>
        <v/>
      </c>
      <c r="BD8" s="78" t="str">
        <f t="shared" si="3"/>
        <v/>
      </c>
      <c r="BE8" s="78" t="str">
        <f t="shared" si="3"/>
        <v/>
      </c>
      <c r="BF8" s="78" t="str">
        <f t="shared" si="3"/>
        <v/>
      </c>
      <c r="BG8" s="78" t="str">
        <f t="shared" si="3"/>
        <v/>
      </c>
      <c r="BH8" s="78" t="str">
        <f t="shared" si="3"/>
        <v/>
      </c>
      <c r="BI8" s="78" t="str">
        <f t="shared" si="3"/>
        <v/>
      </c>
      <c r="BJ8" s="78" t="str">
        <f t="shared" si="3"/>
        <v/>
      </c>
      <c r="BK8" s="78" t="str">
        <f t="shared" si="3"/>
        <v/>
      </c>
      <c r="BL8" s="78" t="str">
        <f t="shared" si="3"/>
        <v/>
      </c>
      <c r="BM8" s="78" t="str">
        <f t="shared" si="3"/>
        <v/>
      </c>
      <c r="BN8" s="78" t="str">
        <f t="shared" si="3"/>
        <v/>
      </c>
      <c r="BO8" s="78" t="str">
        <f t="shared" si="3"/>
        <v/>
      </c>
      <c r="BP8" s="78" t="str">
        <f t="shared" si="4"/>
        <v/>
      </c>
      <c r="BQ8" s="78" t="str">
        <f t="shared" si="4"/>
        <v/>
      </c>
      <c r="BR8" s="78" t="str">
        <f t="shared" si="4"/>
        <v/>
      </c>
      <c r="BS8" s="78" t="str">
        <f t="shared" si="4"/>
        <v/>
      </c>
      <c r="BT8" s="78" t="str">
        <f t="shared" si="4"/>
        <v/>
      </c>
      <c r="BU8" s="78" t="str">
        <f t="shared" si="4"/>
        <v/>
      </c>
      <c r="BV8" s="78" t="str">
        <f t="shared" si="4"/>
        <v/>
      </c>
      <c r="BW8" s="78" t="str">
        <f t="shared" si="4"/>
        <v/>
      </c>
      <c r="BX8" s="78" t="str">
        <f t="shared" si="4"/>
        <v/>
      </c>
      <c r="BY8" s="78" t="str">
        <f t="shared" si="4"/>
        <v/>
      </c>
      <c r="BZ8" s="78" t="str">
        <f t="shared" si="4"/>
        <v/>
      </c>
      <c r="CA8" s="78" t="str">
        <f t="shared" si="4"/>
        <v/>
      </c>
      <c r="CB8" s="78" t="str">
        <f t="shared" si="4"/>
        <v/>
      </c>
    </row>
    <row r="9" spans="1:80" x14ac:dyDescent="0.35">
      <c r="A9" s="535"/>
      <c r="B9" s="536"/>
      <c r="C9" s="536"/>
      <c r="D9" s="103"/>
      <c r="E9" s="198"/>
      <c r="F9" s="199"/>
      <c r="G9" s="199"/>
      <c r="H9" s="199"/>
      <c r="I9" s="199"/>
      <c r="J9" s="199"/>
      <c r="K9" s="199"/>
      <c r="L9" s="199"/>
      <c r="M9" s="33"/>
      <c r="N9" s="33"/>
      <c r="O9" s="33"/>
      <c r="P9" s="33"/>
      <c r="Q9" s="33"/>
      <c r="R9" s="33"/>
      <c r="S9" s="33"/>
      <c r="T9" s="33"/>
      <c r="U9" s="33"/>
      <c r="V9" s="33"/>
      <c r="W9" s="33"/>
      <c r="X9" s="33"/>
      <c r="Y9" s="33"/>
      <c r="Z9" s="33"/>
      <c r="AA9" s="33"/>
      <c r="AB9" s="33"/>
      <c r="AC9" s="33"/>
      <c r="AD9" s="33"/>
      <c r="AE9" s="33"/>
      <c r="AF9" s="33"/>
      <c r="AG9" s="33"/>
      <c r="AH9" s="34"/>
      <c r="AI9" s="273" t="str">
        <f t="shared" si="12"/>
        <v/>
      </c>
      <c r="AM9" s="78" t="b">
        <f t="shared" si="5"/>
        <v>0</v>
      </c>
      <c r="AN9" s="78" t="b">
        <f t="shared" si="6"/>
        <v>0</v>
      </c>
      <c r="AO9" s="78" t="str">
        <f t="shared" si="0"/>
        <v/>
      </c>
      <c r="AP9" s="78" t="b">
        <f t="shared" si="7"/>
        <v>0</v>
      </c>
      <c r="AQ9" s="78" t="str">
        <f t="shared" si="1"/>
        <v/>
      </c>
      <c r="AR9" s="78" t="str">
        <f t="shared" si="2"/>
        <v/>
      </c>
      <c r="AS9" s="346"/>
      <c r="AT9" s="226">
        <f t="shared" si="13"/>
        <v>0</v>
      </c>
      <c r="AU9" s="78">
        <f t="shared" si="8"/>
        <v>0</v>
      </c>
      <c r="AW9" s="226">
        <f t="shared" si="9"/>
        <v>0</v>
      </c>
      <c r="AX9" s="140">
        <f t="shared" si="10"/>
        <v>6</v>
      </c>
      <c r="AY9" s="78" t="str">
        <f t="shared" si="11"/>
        <v/>
      </c>
      <c r="AZ9" s="78" t="str">
        <f t="shared" si="3"/>
        <v/>
      </c>
      <c r="BA9" s="78" t="str">
        <f t="shared" si="3"/>
        <v/>
      </c>
      <c r="BB9" s="78" t="str">
        <f t="shared" si="3"/>
        <v/>
      </c>
      <c r="BC9" s="78" t="str">
        <f t="shared" si="3"/>
        <v/>
      </c>
      <c r="BD9" s="78" t="str">
        <f t="shared" si="3"/>
        <v/>
      </c>
      <c r="BE9" s="78" t="str">
        <f t="shared" si="3"/>
        <v/>
      </c>
      <c r="BF9" s="78" t="str">
        <f t="shared" si="3"/>
        <v/>
      </c>
      <c r="BG9" s="78" t="str">
        <f t="shared" si="3"/>
        <v/>
      </c>
      <c r="BH9" s="78" t="str">
        <f t="shared" si="3"/>
        <v/>
      </c>
      <c r="BI9" s="78" t="str">
        <f t="shared" si="3"/>
        <v/>
      </c>
      <c r="BJ9" s="78" t="str">
        <f t="shared" si="3"/>
        <v/>
      </c>
      <c r="BK9" s="78" t="str">
        <f t="shared" si="3"/>
        <v/>
      </c>
      <c r="BL9" s="78" t="str">
        <f t="shared" si="3"/>
        <v/>
      </c>
      <c r="BM9" s="78" t="str">
        <f t="shared" si="3"/>
        <v/>
      </c>
      <c r="BN9" s="78" t="str">
        <f t="shared" si="3"/>
        <v/>
      </c>
      <c r="BO9" s="78" t="str">
        <f t="shared" si="3"/>
        <v/>
      </c>
      <c r="BP9" s="78" t="str">
        <f t="shared" si="4"/>
        <v/>
      </c>
      <c r="BQ9" s="78" t="str">
        <f t="shared" si="4"/>
        <v/>
      </c>
      <c r="BR9" s="78" t="str">
        <f t="shared" si="4"/>
        <v/>
      </c>
      <c r="BS9" s="78" t="str">
        <f t="shared" si="4"/>
        <v/>
      </c>
      <c r="BT9" s="78" t="str">
        <f t="shared" si="4"/>
        <v/>
      </c>
      <c r="BU9" s="78" t="str">
        <f t="shared" si="4"/>
        <v/>
      </c>
      <c r="BV9" s="78" t="str">
        <f t="shared" si="4"/>
        <v/>
      </c>
      <c r="BW9" s="78" t="str">
        <f t="shared" si="4"/>
        <v/>
      </c>
      <c r="BX9" s="78" t="str">
        <f t="shared" si="4"/>
        <v/>
      </c>
      <c r="BY9" s="78" t="str">
        <f t="shared" si="4"/>
        <v/>
      </c>
      <c r="BZ9" s="78" t="str">
        <f t="shared" si="4"/>
        <v/>
      </c>
      <c r="CA9" s="78" t="str">
        <f t="shared" si="4"/>
        <v/>
      </c>
      <c r="CB9" s="78" t="str">
        <f t="shared" si="4"/>
        <v/>
      </c>
    </row>
    <row r="10" spans="1:80" x14ac:dyDescent="0.35">
      <c r="A10" s="535"/>
      <c r="B10" s="536"/>
      <c r="C10" s="536"/>
      <c r="D10" s="103"/>
      <c r="E10" s="199"/>
      <c r="F10" s="199"/>
      <c r="G10" s="199"/>
      <c r="H10" s="199"/>
      <c r="I10" s="199"/>
      <c r="J10" s="199"/>
      <c r="K10" s="199"/>
      <c r="L10" s="33"/>
      <c r="M10" s="33"/>
      <c r="N10" s="199"/>
      <c r="O10" s="33"/>
      <c r="P10" s="33"/>
      <c r="Q10" s="33"/>
      <c r="R10" s="33"/>
      <c r="S10" s="33"/>
      <c r="T10" s="33"/>
      <c r="U10" s="33"/>
      <c r="V10" s="33"/>
      <c r="W10" s="33"/>
      <c r="X10" s="33"/>
      <c r="Y10" s="33"/>
      <c r="Z10" s="33"/>
      <c r="AA10" s="33"/>
      <c r="AB10" s="33"/>
      <c r="AC10" s="33"/>
      <c r="AD10" s="33"/>
      <c r="AE10" s="33"/>
      <c r="AF10" s="33"/>
      <c r="AG10" s="33"/>
      <c r="AH10" s="34"/>
      <c r="AI10" s="273" t="str">
        <f t="shared" si="12"/>
        <v/>
      </c>
      <c r="AM10" s="78" t="b">
        <f t="shared" si="5"/>
        <v>0</v>
      </c>
      <c r="AN10" s="78" t="b">
        <f t="shared" si="6"/>
        <v>0</v>
      </c>
      <c r="AO10" s="78" t="str">
        <f t="shared" si="0"/>
        <v/>
      </c>
      <c r="AP10" s="78" t="b">
        <f t="shared" si="7"/>
        <v>0</v>
      </c>
      <c r="AQ10" s="78" t="str">
        <f t="shared" si="1"/>
        <v/>
      </c>
      <c r="AR10" s="78" t="str">
        <f t="shared" si="2"/>
        <v/>
      </c>
      <c r="AS10" s="346"/>
      <c r="AT10" s="226">
        <f t="shared" si="13"/>
        <v>0</v>
      </c>
      <c r="AU10" s="78">
        <f t="shared" si="8"/>
        <v>0</v>
      </c>
      <c r="AW10" s="226">
        <f t="shared" si="9"/>
        <v>0</v>
      </c>
      <c r="AX10" s="140">
        <f t="shared" si="10"/>
        <v>7</v>
      </c>
      <c r="AY10" s="78" t="str">
        <f t="shared" si="11"/>
        <v/>
      </c>
      <c r="AZ10" s="78" t="str">
        <f t="shared" si="3"/>
        <v/>
      </c>
      <c r="BA10" s="78" t="str">
        <f t="shared" si="3"/>
        <v/>
      </c>
      <c r="BB10" s="78" t="str">
        <f t="shared" si="3"/>
        <v/>
      </c>
      <c r="BC10" s="78" t="str">
        <f t="shared" si="3"/>
        <v/>
      </c>
      <c r="BD10" s="78" t="str">
        <f t="shared" si="3"/>
        <v/>
      </c>
      <c r="BE10" s="78" t="str">
        <f t="shared" si="3"/>
        <v/>
      </c>
      <c r="BF10" s="78" t="str">
        <f t="shared" si="3"/>
        <v/>
      </c>
      <c r="BG10" s="78" t="str">
        <f t="shared" si="3"/>
        <v/>
      </c>
      <c r="BH10" s="78" t="str">
        <f t="shared" si="3"/>
        <v/>
      </c>
      <c r="BI10" s="78" t="str">
        <f t="shared" si="3"/>
        <v/>
      </c>
      <c r="BJ10" s="78" t="str">
        <f t="shared" si="3"/>
        <v/>
      </c>
      <c r="BK10" s="78" t="str">
        <f t="shared" si="3"/>
        <v/>
      </c>
      <c r="BL10" s="78" t="str">
        <f t="shared" si="3"/>
        <v/>
      </c>
      <c r="BM10" s="78" t="str">
        <f t="shared" si="3"/>
        <v/>
      </c>
      <c r="BN10" s="78" t="str">
        <f t="shared" si="3"/>
        <v/>
      </c>
      <c r="BO10" s="78" t="str">
        <f t="shared" si="3"/>
        <v/>
      </c>
      <c r="BP10" s="78" t="str">
        <f t="shared" si="4"/>
        <v/>
      </c>
      <c r="BQ10" s="78" t="str">
        <f t="shared" si="4"/>
        <v/>
      </c>
      <c r="BR10" s="78" t="str">
        <f t="shared" si="4"/>
        <v/>
      </c>
      <c r="BS10" s="78" t="str">
        <f t="shared" si="4"/>
        <v/>
      </c>
      <c r="BT10" s="78" t="str">
        <f t="shared" si="4"/>
        <v/>
      </c>
      <c r="BU10" s="78" t="str">
        <f t="shared" si="4"/>
        <v/>
      </c>
      <c r="BV10" s="78" t="str">
        <f t="shared" si="4"/>
        <v/>
      </c>
      <c r="BW10" s="78" t="str">
        <f t="shared" si="4"/>
        <v/>
      </c>
      <c r="BX10" s="78" t="str">
        <f t="shared" si="4"/>
        <v/>
      </c>
      <c r="BY10" s="78" t="str">
        <f t="shared" si="4"/>
        <v/>
      </c>
      <c r="BZ10" s="78" t="str">
        <f t="shared" si="4"/>
        <v/>
      </c>
      <c r="CA10" s="78" t="str">
        <f t="shared" si="4"/>
        <v/>
      </c>
      <c r="CB10" s="78" t="str">
        <f t="shared" si="4"/>
        <v/>
      </c>
    </row>
    <row r="11" spans="1:80" x14ac:dyDescent="0.35">
      <c r="A11" s="535"/>
      <c r="B11" s="536"/>
      <c r="C11" s="536"/>
      <c r="D11" s="103"/>
      <c r="E11" s="199"/>
      <c r="F11" s="199"/>
      <c r="G11" s="199"/>
      <c r="H11" s="199"/>
      <c r="I11" s="199"/>
      <c r="J11" s="199"/>
      <c r="K11" s="199"/>
      <c r="L11" s="33"/>
      <c r="M11" s="33"/>
      <c r="N11" s="199"/>
      <c r="O11" s="33"/>
      <c r="P11" s="33"/>
      <c r="Q11" s="33"/>
      <c r="R11" s="33"/>
      <c r="S11" s="33"/>
      <c r="T11" s="33"/>
      <c r="U11" s="33"/>
      <c r="V11" s="33"/>
      <c r="W11" s="33"/>
      <c r="X11" s="33"/>
      <c r="Y11" s="33"/>
      <c r="Z11" s="33"/>
      <c r="AA11" s="33"/>
      <c r="AB11" s="33"/>
      <c r="AC11" s="33"/>
      <c r="AD11" s="33"/>
      <c r="AE11" s="33"/>
      <c r="AF11" s="33"/>
      <c r="AG11" s="33"/>
      <c r="AH11" s="34"/>
      <c r="AI11" s="273" t="str">
        <f t="shared" si="12"/>
        <v/>
      </c>
      <c r="AM11" s="78" t="b">
        <f t="shared" si="5"/>
        <v>0</v>
      </c>
      <c r="AN11" s="78" t="b">
        <f t="shared" si="6"/>
        <v>0</v>
      </c>
      <c r="AO11" s="78" t="str">
        <f t="shared" si="0"/>
        <v/>
      </c>
      <c r="AP11" s="78" t="b">
        <f t="shared" si="7"/>
        <v>0</v>
      </c>
      <c r="AQ11" s="78" t="str">
        <f t="shared" si="1"/>
        <v/>
      </c>
      <c r="AR11" s="78" t="str">
        <f t="shared" si="2"/>
        <v/>
      </c>
      <c r="AS11" s="346"/>
      <c r="AT11" s="226">
        <f t="shared" si="13"/>
        <v>0</v>
      </c>
      <c r="AU11" s="78">
        <f t="shared" si="8"/>
        <v>0</v>
      </c>
      <c r="AW11" s="226">
        <f t="shared" si="9"/>
        <v>0</v>
      </c>
      <c r="AX11" s="140">
        <f t="shared" si="10"/>
        <v>8</v>
      </c>
      <c r="AY11" s="78" t="str">
        <f t="shared" si="11"/>
        <v/>
      </c>
      <c r="AZ11" s="78" t="str">
        <f t="shared" si="3"/>
        <v/>
      </c>
      <c r="BA11" s="78" t="str">
        <f t="shared" si="3"/>
        <v/>
      </c>
      <c r="BB11" s="78" t="str">
        <f t="shared" si="3"/>
        <v/>
      </c>
      <c r="BC11" s="78" t="str">
        <f t="shared" si="3"/>
        <v/>
      </c>
      <c r="BD11" s="78" t="str">
        <f t="shared" si="3"/>
        <v/>
      </c>
      <c r="BE11" s="78" t="str">
        <f t="shared" si="3"/>
        <v/>
      </c>
      <c r="BF11" s="78" t="str">
        <f t="shared" si="3"/>
        <v/>
      </c>
      <c r="BG11" s="78" t="str">
        <f t="shared" si="3"/>
        <v/>
      </c>
      <c r="BH11" s="78" t="str">
        <f t="shared" si="3"/>
        <v/>
      </c>
      <c r="BI11" s="78" t="str">
        <f t="shared" si="3"/>
        <v/>
      </c>
      <c r="BJ11" s="78" t="str">
        <f t="shared" si="3"/>
        <v/>
      </c>
      <c r="BK11" s="78" t="str">
        <f t="shared" si="3"/>
        <v/>
      </c>
      <c r="BL11" s="78" t="str">
        <f t="shared" si="3"/>
        <v/>
      </c>
      <c r="BM11" s="78" t="str">
        <f t="shared" si="3"/>
        <v/>
      </c>
      <c r="BN11" s="78" t="str">
        <f t="shared" si="3"/>
        <v/>
      </c>
      <c r="BO11" s="78" t="str">
        <f t="shared" si="3"/>
        <v/>
      </c>
      <c r="BP11" s="78" t="str">
        <f t="shared" si="4"/>
        <v/>
      </c>
      <c r="BQ11" s="78" t="str">
        <f t="shared" si="4"/>
        <v/>
      </c>
      <c r="BR11" s="78" t="str">
        <f t="shared" si="4"/>
        <v/>
      </c>
      <c r="BS11" s="78" t="str">
        <f t="shared" si="4"/>
        <v/>
      </c>
      <c r="BT11" s="78" t="str">
        <f t="shared" si="4"/>
        <v/>
      </c>
      <c r="BU11" s="78" t="str">
        <f t="shared" si="4"/>
        <v/>
      </c>
      <c r="BV11" s="78" t="str">
        <f t="shared" si="4"/>
        <v/>
      </c>
      <c r="BW11" s="78" t="str">
        <f t="shared" si="4"/>
        <v/>
      </c>
      <c r="BX11" s="78" t="str">
        <f t="shared" si="4"/>
        <v/>
      </c>
      <c r="BY11" s="78" t="str">
        <f t="shared" si="4"/>
        <v/>
      </c>
      <c r="BZ11" s="78" t="str">
        <f t="shared" si="4"/>
        <v/>
      </c>
      <c r="CA11" s="78" t="str">
        <f t="shared" si="4"/>
        <v/>
      </c>
      <c r="CB11" s="78" t="str">
        <f t="shared" si="4"/>
        <v/>
      </c>
    </row>
    <row r="12" spans="1:80" ht="10.5" x14ac:dyDescent="0.35">
      <c r="A12" s="535"/>
      <c r="B12" s="536"/>
      <c r="C12" s="536"/>
      <c r="D12" s="103"/>
      <c r="E12" s="198"/>
      <c r="F12" s="199"/>
      <c r="G12" s="199"/>
      <c r="H12" s="31"/>
      <c r="I12" s="32"/>
      <c r="J12" s="32"/>
      <c r="K12" s="33"/>
      <c r="L12" s="33"/>
      <c r="M12" s="33"/>
      <c r="N12" s="33"/>
      <c r="O12" s="33"/>
      <c r="P12" s="33"/>
      <c r="Q12" s="33"/>
      <c r="R12" s="33"/>
      <c r="S12" s="33"/>
      <c r="T12" s="33"/>
      <c r="U12" s="33"/>
      <c r="V12" s="33"/>
      <c r="W12" s="33"/>
      <c r="X12" s="33"/>
      <c r="Y12" s="33"/>
      <c r="Z12" s="33"/>
      <c r="AA12" s="33"/>
      <c r="AB12" s="33"/>
      <c r="AC12" s="33"/>
      <c r="AD12" s="33"/>
      <c r="AE12" s="33"/>
      <c r="AF12" s="33"/>
      <c r="AG12" s="33"/>
      <c r="AH12" s="34"/>
      <c r="AI12" s="273" t="str">
        <f t="shared" si="12"/>
        <v/>
      </c>
      <c r="AK12" s="80" t="s">
        <v>484</v>
      </c>
      <c r="AM12" s="78" t="b">
        <f t="shared" si="5"/>
        <v>0</v>
      </c>
      <c r="AN12" s="78" t="b">
        <f t="shared" si="6"/>
        <v>0</v>
      </c>
      <c r="AO12" s="78" t="str">
        <f t="shared" si="0"/>
        <v/>
      </c>
      <c r="AP12" s="78" t="b">
        <f t="shared" si="7"/>
        <v>0</v>
      </c>
      <c r="AQ12" s="78" t="str">
        <f t="shared" si="1"/>
        <v/>
      </c>
      <c r="AR12" s="78" t="str">
        <f t="shared" si="2"/>
        <v/>
      </c>
      <c r="AS12" s="346"/>
      <c r="AT12" s="226">
        <f t="shared" si="13"/>
        <v>0</v>
      </c>
      <c r="AU12" s="78">
        <f t="shared" si="8"/>
        <v>0</v>
      </c>
      <c r="AW12" s="226">
        <f t="shared" si="9"/>
        <v>0</v>
      </c>
      <c r="AX12" s="140">
        <f t="shared" si="10"/>
        <v>9</v>
      </c>
      <c r="AY12" s="78" t="str">
        <f t="shared" si="11"/>
        <v/>
      </c>
      <c r="AZ12" s="78" t="str">
        <f t="shared" si="3"/>
        <v/>
      </c>
      <c r="BA12" s="78" t="str">
        <f t="shared" si="3"/>
        <v/>
      </c>
      <c r="BB12" s="78" t="str">
        <f t="shared" si="3"/>
        <v/>
      </c>
      <c r="BC12" s="78" t="str">
        <f t="shared" si="3"/>
        <v/>
      </c>
      <c r="BD12" s="78" t="str">
        <f t="shared" si="3"/>
        <v/>
      </c>
      <c r="BE12" s="78" t="str">
        <f t="shared" si="3"/>
        <v/>
      </c>
      <c r="BF12" s="78" t="str">
        <f t="shared" si="3"/>
        <v/>
      </c>
      <c r="BG12" s="78" t="str">
        <f t="shared" si="3"/>
        <v/>
      </c>
      <c r="BH12" s="78" t="str">
        <f t="shared" si="3"/>
        <v/>
      </c>
      <c r="BI12" s="78" t="str">
        <f t="shared" si="3"/>
        <v/>
      </c>
      <c r="BJ12" s="78" t="str">
        <f t="shared" si="3"/>
        <v/>
      </c>
      <c r="BK12" s="78" t="str">
        <f t="shared" si="3"/>
        <v/>
      </c>
      <c r="BL12" s="78" t="str">
        <f t="shared" si="3"/>
        <v/>
      </c>
      <c r="BM12" s="78" t="str">
        <f t="shared" si="3"/>
        <v/>
      </c>
      <c r="BN12" s="78" t="str">
        <f t="shared" si="3"/>
        <v/>
      </c>
      <c r="BO12" s="78" t="str">
        <f t="shared" si="3"/>
        <v/>
      </c>
      <c r="BP12" s="78" t="str">
        <f t="shared" si="4"/>
        <v/>
      </c>
      <c r="BQ12" s="78" t="str">
        <f t="shared" si="4"/>
        <v/>
      </c>
      <c r="BR12" s="78" t="str">
        <f t="shared" si="4"/>
        <v/>
      </c>
      <c r="BS12" s="78" t="str">
        <f t="shared" si="4"/>
        <v/>
      </c>
      <c r="BT12" s="78" t="str">
        <f t="shared" si="4"/>
        <v/>
      </c>
      <c r="BU12" s="78" t="str">
        <f t="shared" si="4"/>
        <v/>
      </c>
      <c r="BV12" s="78" t="str">
        <f t="shared" si="4"/>
        <v/>
      </c>
      <c r="BW12" s="78" t="str">
        <f t="shared" si="4"/>
        <v/>
      </c>
      <c r="BX12" s="78" t="str">
        <f t="shared" si="4"/>
        <v/>
      </c>
      <c r="BY12" s="78" t="str">
        <f t="shared" si="4"/>
        <v/>
      </c>
      <c r="BZ12" s="78" t="str">
        <f t="shared" si="4"/>
        <v/>
      </c>
      <c r="CA12" s="78" t="str">
        <f t="shared" si="4"/>
        <v/>
      </c>
      <c r="CB12" s="78" t="str">
        <f t="shared" si="4"/>
        <v/>
      </c>
    </row>
    <row r="13" spans="1:80" x14ac:dyDescent="0.35">
      <c r="A13" s="535"/>
      <c r="B13" s="536"/>
      <c r="C13" s="536"/>
      <c r="D13" s="103"/>
      <c r="E13" s="198"/>
      <c r="F13" s="199"/>
      <c r="G13" s="199"/>
      <c r="H13" s="31"/>
      <c r="I13" s="32"/>
      <c r="J13" s="32"/>
      <c r="K13" s="33"/>
      <c r="L13" s="33"/>
      <c r="M13" s="33"/>
      <c r="N13" s="33"/>
      <c r="O13" s="33"/>
      <c r="P13" s="33"/>
      <c r="Q13" s="33"/>
      <c r="R13" s="33"/>
      <c r="S13" s="33"/>
      <c r="T13" s="33"/>
      <c r="U13" s="33"/>
      <c r="V13" s="33"/>
      <c r="W13" s="33"/>
      <c r="X13" s="33"/>
      <c r="Y13" s="33"/>
      <c r="Z13" s="33"/>
      <c r="AA13" s="33"/>
      <c r="AB13" s="33"/>
      <c r="AC13" s="33"/>
      <c r="AD13" s="33"/>
      <c r="AE13" s="33"/>
      <c r="AF13" s="33"/>
      <c r="AG13" s="33"/>
      <c r="AH13" s="34"/>
      <c r="AI13" s="273" t="str">
        <f t="shared" si="12"/>
        <v/>
      </c>
      <c r="AK13" s="78" t="s">
        <v>248</v>
      </c>
      <c r="AM13" s="78" t="b">
        <f t="shared" si="5"/>
        <v>0</v>
      </c>
      <c r="AN13" s="78" t="b">
        <f t="shared" si="6"/>
        <v>0</v>
      </c>
      <c r="AO13" s="78" t="str">
        <f t="shared" si="0"/>
        <v/>
      </c>
      <c r="AP13" s="78" t="b">
        <f t="shared" si="7"/>
        <v>0</v>
      </c>
      <c r="AQ13" s="78" t="str">
        <f t="shared" si="1"/>
        <v/>
      </c>
      <c r="AR13" s="78" t="str">
        <f t="shared" si="2"/>
        <v/>
      </c>
      <c r="AS13" s="346"/>
      <c r="AT13" s="226">
        <f t="shared" si="13"/>
        <v>0</v>
      </c>
      <c r="AU13" s="78">
        <f t="shared" si="8"/>
        <v>0</v>
      </c>
      <c r="AW13" s="226">
        <f t="shared" si="9"/>
        <v>0</v>
      </c>
      <c r="AX13" s="140">
        <f t="shared" si="10"/>
        <v>10</v>
      </c>
      <c r="AY13" s="78" t="str">
        <f t="shared" si="11"/>
        <v/>
      </c>
      <c r="AZ13" s="78" t="str">
        <f t="shared" si="3"/>
        <v/>
      </c>
      <c r="BA13" s="78" t="str">
        <f t="shared" si="3"/>
        <v/>
      </c>
      <c r="BB13" s="78" t="str">
        <f t="shared" si="3"/>
        <v/>
      </c>
      <c r="BC13" s="78" t="str">
        <f t="shared" si="3"/>
        <v/>
      </c>
      <c r="BD13" s="78" t="str">
        <f t="shared" si="3"/>
        <v/>
      </c>
      <c r="BE13" s="78" t="str">
        <f t="shared" si="3"/>
        <v/>
      </c>
      <c r="BF13" s="78" t="str">
        <f t="shared" si="3"/>
        <v/>
      </c>
      <c r="BG13" s="78" t="str">
        <f t="shared" si="3"/>
        <v/>
      </c>
      <c r="BH13" s="78" t="str">
        <f t="shared" si="3"/>
        <v/>
      </c>
      <c r="BI13" s="78" t="str">
        <f t="shared" si="3"/>
        <v/>
      </c>
      <c r="BJ13" s="78" t="str">
        <f t="shared" si="3"/>
        <v/>
      </c>
      <c r="BK13" s="78" t="str">
        <f t="shared" si="3"/>
        <v/>
      </c>
      <c r="BL13" s="78" t="str">
        <f t="shared" si="3"/>
        <v/>
      </c>
      <c r="BM13" s="78" t="str">
        <f t="shared" si="3"/>
        <v/>
      </c>
      <c r="BN13" s="78" t="str">
        <f t="shared" si="3"/>
        <v/>
      </c>
      <c r="BO13" s="78" t="str">
        <f t="shared" si="3"/>
        <v/>
      </c>
      <c r="BP13" s="78" t="str">
        <f t="shared" si="4"/>
        <v/>
      </c>
      <c r="BQ13" s="78" t="str">
        <f t="shared" si="4"/>
        <v/>
      </c>
      <c r="BR13" s="78" t="str">
        <f t="shared" si="4"/>
        <v/>
      </c>
      <c r="BS13" s="78" t="str">
        <f t="shared" si="4"/>
        <v/>
      </c>
      <c r="BT13" s="78" t="str">
        <f t="shared" si="4"/>
        <v/>
      </c>
      <c r="BU13" s="78" t="str">
        <f t="shared" si="4"/>
        <v/>
      </c>
      <c r="BV13" s="78" t="str">
        <f t="shared" si="4"/>
        <v/>
      </c>
      <c r="BW13" s="78" t="str">
        <f t="shared" si="4"/>
        <v/>
      </c>
      <c r="BX13" s="78" t="str">
        <f t="shared" si="4"/>
        <v/>
      </c>
      <c r="BY13" s="78" t="str">
        <f t="shared" si="4"/>
        <v/>
      </c>
      <c r="BZ13" s="78" t="str">
        <f t="shared" si="4"/>
        <v/>
      </c>
      <c r="CA13" s="78" t="str">
        <f t="shared" si="4"/>
        <v/>
      </c>
      <c r="CB13" s="78" t="str">
        <f t="shared" si="4"/>
        <v/>
      </c>
    </row>
    <row r="14" spans="1:80" x14ac:dyDescent="0.35">
      <c r="A14" s="535"/>
      <c r="B14" s="536"/>
      <c r="C14" s="536"/>
      <c r="D14" s="103"/>
      <c r="E14" s="198"/>
      <c r="F14" s="199"/>
      <c r="G14" s="199"/>
      <c r="H14" s="31"/>
      <c r="I14" s="32"/>
      <c r="J14" s="32"/>
      <c r="K14" s="33"/>
      <c r="L14" s="33"/>
      <c r="M14" s="33"/>
      <c r="N14" s="33"/>
      <c r="O14" s="33"/>
      <c r="P14" s="33"/>
      <c r="Q14" s="33"/>
      <c r="R14" s="33"/>
      <c r="S14" s="33"/>
      <c r="T14" s="33"/>
      <c r="U14" s="33"/>
      <c r="V14" s="33"/>
      <c r="W14" s="33"/>
      <c r="X14" s="33"/>
      <c r="Y14" s="33"/>
      <c r="Z14" s="33"/>
      <c r="AA14" s="33"/>
      <c r="AB14" s="33"/>
      <c r="AC14" s="33"/>
      <c r="AD14" s="33"/>
      <c r="AE14" s="33"/>
      <c r="AF14" s="33"/>
      <c r="AG14" s="33"/>
      <c r="AH14" s="34"/>
      <c r="AI14" s="273" t="str">
        <f t="shared" si="12"/>
        <v/>
      </c>
      <c r="AK14" s="78" t="s">
        <v>394</v>
      </c>
      <c r="AM14" s="78" t="b">
        <f t="shared" si="5"/>
        <v>0</v>
      </c>
      <c r="AN14" s="78" t="b">
        <f t="shared" si="6"/>
        <v>0</v>
      </c>
      <c r="AO14" s="78" t="str">
        <f t="shared" si="0"/>
        <v/>
      </c>
      <c r="AP14" s="78" t="b">
        <f t="shared" si="7"/>
        <v>0</v>
      </c>
      <c r="AQ14" s="78" t="str">
        <f t="shared" si="1"/>
        <v/>
      </c>
      <c r="AR14" s="78" t="str">
        <f t="shared" si="2"/>
        <v/>
      </c>
      <c r="AS14" s="346"/>
      <c r="AT14" s="226">
        <f t="shared" si="13"/>
        <v>0</v>
      </c>
      <c r="AU14" s="78">
        <f t="shared" si="8"/>
        <v>0</v>
      </c>
      <c r="AW14" s="226">
        <f t="shared" si="9"/>
        <v>0</v>
      </c>
      <c r="AX14" s="140">
        <f t="shared" si="10"/>
        <v>11</v>
      </c>
      <c r="AY14" s="78" t="str">
        <f t="shared" si="11"/>
        <v/>
      </c>
      <c r="AZ14" s="78" t="str">
        <f t="shared" si="3"/>
        <v/>
      </c>
      <c r="BA14" s="78" t="str">
        <f t="shared" si="3"/>
        <v/>
      </c>
      <c r="BB14" s="78" t="str">
        <f t="shared" si="3"/>
        <v/>
      </c>
      <c r="BC14" s="78" t="str">
        <f t="shared" si="3"/>
        <v/>
      </c>
      <c r="BD14" s="78" t="str">
        <f t="shared" si="3"/>
        <v/>
      </c>
      <c r="BE14" s="78" t="str">
        <f t="shared" si="3"/>
        <v/>
      </c>
      <c r="BF14" s="78" t="str">
        <f t="shared" si="3"/>
        <v/>
      </c>
      <c r="BG14" s="78" t="str">
        <f t="shared" si="3"/>
        <v/>
      </c>
      <c r="BH14" s="78" t="str">
        <f t="shared" si="3"/>
        <v/>
      </c>
      <c r="BI14" s="78" t="str">
        <f t="shared" si="3"/>
        <v/>
      </c>
      <c r="BJ14" s="78" t="str">
        <f t="shared" si="3"/>
        <v/>
      </c>
      <c r="BK14" s="78" t="str">
        <f t="shared" si="3"/>
        <v/>
      </c>
      <c r="BL14" s="78" t="str">
        <f t="shared" si="3"/>
        <v/>
      </c>
      <c r="BM14" s="78" t="str">
        <f t="shared" si="3"/>
        <v/>
      </c>
      <c r="BN14" s="78" t="str">
        <f t="shared" si="3"/>
        <v/>
      </c>
      <c r="BO14" s="78" t="str">
        <f t="shared" si="3"/>
        <v/>
      </c>
      <c r="BP14" s="78" t="str">
        <f t="shared" si="4"/>
        <v/>
      </c>
      <c r="BQ14" s="78" t="str">
        <f t="shared" si="4"/>
        <v/>
      </c>
      <c r="BR14" s="78" t="str">
        <f t="shared" si="4"/>
        <v/>
      </c>
      <c r="BS14" s="78" t="str">
        <f t="shared" si="4"/>
        <v/>
      </c>
      <c r="BT14" s="78" t="str">
        <f t="shared" si="4"/>
        <v/>
      </c>
      <c r="BU14" s="78" t="str">
        <f t="shared" si="4"/>
        <v/>
      </c>
      <c r="BV14" s="78" t="str">
        <f t="shared" si="4"/>
        <v/>
      </c>
      <c r="BW14" s="78" t="str">
        <f t="shared" si="4"/>
        <v/>
      </c>
      <c r="BX14" s="78" t="str">
        <f t="shared" si="4"/>
        <v/>
      </c>
      <c r="BY14" s="78" t="str">
        <f t="shared" si="4"/>
        <v/>
      </c>
      <c r="BZ14" s="78" t="str">
        <f t="shared" si="4"/>
        <v/>
      </c>
      <c r="CA14" s="78" t="str">
        <f t="shared" si="4"/>
        <v/>
      </c>
      <c r="CB14" s="78" t="str">
        <f t="shared" si="4"/>
        <v/>
      </c>
    </row>
    <row r="15" spans="1:80" x14ac:dyDescent="0.35">
      <c r="A15" s="444"/>
      <c r="B15" s="12"/>
      <c r="C15" s="443"/>
      <c r="D15" s="103"/>
      <c r="E15" s="198"/>
      <c r="F15" s="199"/>
      <c r="G15" s="199"/>
      <c r="H15" s="31"/>
      <c r="I15" s="32"/>
      <c r="J15" s="32"/>
      <c r="K15" s="33"/>
      <c r="L15" s="33"/>
      <c r="M15" s="33"/>
      <c r="N15" s="33"/>
      <c r="O15" s="33"/>
      <c r="P15" s="33"/>
      <c r="Q15" s="33"/>
      <c r="R15" s="33"/>
      <c r="S15" s="33"/>
      <c r="T15" s="33"/>
      <c r="U15" s="33"/>
      <c r="V15" s="33"/>
      <c r="W15" s="33"/>
      <c r="X15" s="33"/>
      <c r="Y15" s="33"/>
      <c r="Z15" s="33"/>
      <c r="AA15" s="33"/>
      <c r="AB15" s="33"/>
      <c r="AC15" s="33"/>
      <c r="AD15" s="33"/>
      <c r="AE15" s="33"/>
      <c r="AF15" s="33"/>
      <c r="AG15" s="33"/>
      <c r="AH15" s="34"/>
      <c r="AI15" s="273" t="str">
        <f t="shared" si="12"/>
        <v/>
      </c>
      <c r="AK15" s="78" t="s">
        <v>316</v>
      </c>
      <c r="AM15" s="78" t="b">
        <f t="shared" si="5"/>
        <v>0</v>
      </c>
      <c r="AN15" s="78" t="b">
        <f t="shared" si="6"/>
        <v>0</v>
      </c>
      <c r="AO15" s="78" t="str">
        <f t="shared" si="0"/>
        <v/>
      </c>
      <c r="AP15" s="78" t="b">
        <f t="shared" si="7"/>
        <v>0</v>
      </c>
      <c r="AQ15" s="78" t="str">
        <f t="shared" si="1"/>
        <v/>
      </c>
      <c r="AR15" s="78" t="str">
        <f t="shared" si="2"/>
        <v/>
      </c>
      <c r="AS15" s="346"/>
      <c r="AT15" s="226">
        <f t="shared" si="13"/>
        <v>0</v>
      </c>
      <c r="AU15" s="78">
        <f t="shared" si="8"/>
        <v>0</v>
      </c>
      <c r="AW15" s="226">
        <f t="shared" si="9"/>
        <v>0</v>
      </c>
      <c r="AX15" s="140">
        <f t="shared" si="10"/>
        <v>12</v>
      </c>
      <c r="AY15" s="78" t="str">
        <f t="shared" si="11"/>
        <v/>
      </c>
      <c r="AZ15" s="78" t="str">
        <f t="shared" si="3"/>
        <v/>
      </c>
      <c r="BA15" s="78" t="str">
        <f t="shared" si="3"/>
        <v/>
      </c>
      <c r="BB15" s="78" t="str">
        <f t="shared" si="3"/>
        <v/>
      </c>
      <c r="BC15" s="78" t="str">
        <f t="shared" si="3"/>
        <v/>
      </c>
      <c r="BD15" s="78" t="str">
        <f t="shared" si="3"/>
        <v/>
      </c>
      <c r="BE15" s="78" t="str">
        <f t="shared" si="3"/>
        <v/>
      </c>
      <c r="BF15" s="78" t="str">
        <f t="shared" si="3"/>
        <v/>
      </c>
      <c r="BG15" s="78" t="str">
        <f t="shared" si="3"/>
        <v/>
      </c>
      <c r="BH15" s="78" t="str">
        <f t="shared" si="3"/>
        <v/>
      </c>
      <c r="BI15" s="78" t="str">
        <f t="shared" si="3"/>
        <v/>
      </c>
      <c r="BJ15" s="78" t="str">
        <f t="shared" si="3"/>
        <v/>
      </c>
      <c r="BK15" s="78" t="str">
        <f t="shared" si="3"/>
        <v/>
      </c>
      <c r="BL15" s="78" t="str">
        <f t="shared" si="3"/>
        <v/>
      </c>
      <c r="BM15" s="78" t="str">
        <f t="shared" si="3"/>
        <v/>
      </c>
      <c r="BN15" s="78" t="str">
        <f t="shared" si="3"/>
        <v/>
      </c>
      <c r="BO15" s="78" t="str">
        <f t="shared" si="3"/>
        <v/>
      </c>
      <c r="BP15" s="78" t="str">
        <f t="shared" si="4"/>
        <v/>
      </c>
      <c r="BQ15" s="78" t="str">
        <f t="shared" si="4"/>
        <v/>
      </c>
      <c r="BR15" s="78" t="str">
        <f t="shared" si="4"/>
        <v/>
      </c>
      <c r="BS15" s="78" t="str">
        <f t="shared" si="4"/>
        <v/>
      </c>
      <c r="BT15" s="78" t="str">
        <f t="shared" si="4"/>
        <v/>
      </c>
      <c r="BU15" s="78" t="str">
        <f t="shared" si="4"/>
        <v/>
      </c>
      <c r="BV15" s="78" t="str">
        <f t="shared" si="4"/>
        <v/>
      </c>
      <c r="BW15" s="78" t="str">
        <f t="shared" si="4"/>
        <v/>
      </c>
      <c r="BX15" s="78" t="str">
        <f t="shared" si="4"/>
        <v/>
      </c>
      <c r="BY15" s="78" t="str">
        <f t="shared" si="4"/>
        <v/>
      </c>
      <c r="BZ15" s="78" t="str">
        <f t="shared" si="4"/>
        <v/>
      </c>
      <c r="CA15" s="78" t="str">
        <f t="shared" si="4"/>
        <v/>
      </c>
      <c r="CB15" s="78" t="str">
        <f t="shared" si="4"/>
        <v/>
      </c>
    </row>
    <row r="16" spans="1:80" x14ac:dyDescent="0.35">
      <c r="A16" s="444"/>
      <c r="B16" s="443"/>
      <c r="C16" s="443"/>
      <c r="D16" s="103"/>
      <c r="E16" s="198"/>
      <c r="F16" s="199"/>
      <c r="G16" s="199"/>
      <c r="H16" s="31"/>
      <c r="I16" s="32"/>
      <c r="J16" s="32"/>
      <c r="K16" s="33"/>
      <c r="L16" s="33"/>
      <c r="M16" s="33"/>
      <c r="N16" s="33"/>
      <c r="O16" s="33"/>
      <c r="P16" s="33"/>
      <c r="Q16" s="33"/>
      <c r="R16" s="33"/>
      <c r="S16" s="33"/>
      <c r="T16" s="33"/>
      <c r="U16" s="33"/>
      <c r="V16" s="33"/>
      <c r="W16" s="33"/>
      <c r="X16" s="33"/>
      <c r="Y16" s="33"/>
      <c r="Z16" s="33"/>
      <c r="AA16" s="33"/>
      <c r="AB16" s="33"/>
      <c r="AC16" s="33"/>
      <c r="AD16" s="33"/>
      <c r="AE16" s="33"/>
      <c r="AF16" s="33"/>
      <c r="AG16" s="33"/>
      <c r="AH16" s="34"/>
      <c r="AI16" s="273" t="str">
        <f t="shared" si="12"/>
        <v/>
      </c>
      <c r="AK16" s="78" t="s">
        <v>395</v>
      </c>
      <c r="AM16" s="78" t="b">
        <f t="shared" si="5"/>
        <v>0</v>
      </c>
      <c r="AN16" s="78" t="b">
        <f t="shared" si="6"/>
        <v>0</v>
      </c>
      <c r="AO16" s="78" t="str">
        <f t="shared" si="0"/>
        <v/>
      </c>
      <c r="AP16" s="78" t="b">
        <f t="shared" si="7"/>
        <v>0</v>
      </c>
      <c r="AQ16" s="78" t="str">
        <f t="shared" si="1"/>
        <v/>
      </c>
      <c r="AR16" s="78" t="str">
        <f t="shared" si="2"/>
        <v/>
      </c>
      <c r="AS16" s="346"/>
      <c r="AT16" s="226">
        <f t="shared" si="13"/>
        <v>0</v>
      </c>
      <c r="AU16" s="78">
        <f t="shared" si="8"/>
        <v>0</v>
      </c>
      <c r="AW16" s="226">
        <f t="shared" si="9"/>
        <v>0</v>
      </c>
      <c r="AX16" s="140">
        <f t="shared" si="10"/>
        <v>13</v>
      </c>
      <c r="AY16" s="78" t="str">
        <f t="shared" si="11"/>
        <v/>
      </c>
      <c r="AZ16" s="78" t="str">
        <f t="shared" si="3"/>
        <v/>
      </c>
      <c r="BA16" s="78" t="str">
        <f t="shared" si="3"/>
        <v/>
      </c>
      <c r="BB16" s="78" t="str">
        <f t="shared" si="3"/>
        <v/>
      </c>
      <c r="BC16" s="78" t="str">
        <f t="shared" si="3"/>
        <v/>
      </c>
      <c r="BD16" s="78" t="str">
        <f t="shared" si="3"/>
        <v/>
      </c>
      <c r="BE16" s="78" t="str">
        <f t="shared" si="3"/>
        <v/>
      </c>
      <c r="BF16" s="78" t="str">
        <f t="shared" si="3"/>
        <v/>
      </c>
      <c r="BG16" s="78" t="str">
        <f t="shared" si="3"/>
        <v/>
      </c>
      <c r="BH16" s="78" t="str">
        <f t="shared" si="3"/>
        <v/>
      </c>
      <c r="BI16" s="78" t="str">
        <f t="shared" si="3"/>
        <v/>
      </c>
      <c r="BJ16" s="78" t="str">
        <f t="shared" si="3"/>
        <v/>
      </c>
      <c r="BK16" s="78" t="str">
        <f t="shared" si="3"/>
        <v/>
      </c>
      <c r="BL16" s="78" t="str">
        <f t="shared" si="3"/>
        <v/>
      </c>
      <c r="BM16" s="78" t="str">
        <f t="shared" si="3"/>
        <v/>
      </c>
      <c r="BN16" s="78" t="str">
        <f t="shared" si="3"/>
        <v/>
      </c>
      <c r="BO16" s="78" t="str">
        <f t="shared" si="3"/>
        <v/>
      </c>
      <c r="BP16" s="78" t="str">
        <f t="shared" si="4"/>
        <v/>
      </c>
      <c r="BQ16" s="78" t="str">
        <f t="shared" si="4"/>
        <v/>
      </c>
      <c r="BR16" s="78" t="str">
        <f t="shared" si="4"/>
        <v/>
      </c>
      <c r="BS16" s="78" t="str">
        <f t="shared" si="4"/>
        <v/>
      </c>
      <c r="BT16" s="78" t="str">
        <f t="shared" si="4"/>
        <v/>
      </c>
      <c r="BU16" s="78" t="str">
        <f t="shared" si="4"/>
        <v/>
      </c>
      <c r="BV16" s="78" t="str">
        <f t="shared" si="4"/>
        <v/>
      </c>
      <c r="BW16" s="78" t="str">
        <f t="shared" si="4"/>
        <v/>
      </c>
      <c r="BX16" s="78" t="str">
        <f t="shared" si="4"/>
        <v/>
      </c>
      <c r="BY16" s="78" t="str">
        <f t="shared" si="4"/>
        <v/>
      </c>
      <c r="BZ16" s="78" t="str">
        <f t="shared" si="4"/>
        <v/>
      </c>
      <c r="CA16" s="78" t="str">
        <f t="shared" si="4"/>
        <v/>
      </c>
      <c r="CB16" s="78" t="str">
        <f t="shared" si="4"/>
        <v/>
      </c>
    </row>
    <row r="17" spans="1:80" x14ac:dyDescent="0.35">
      <c r="A17" s="444"/>
      <c r="B17" s="443"/>
      <c r="C17" s="443"/>
      <c r="D17" s="103"/>
      <c r="E17" s="198"/>
      <c r="F17" s="199"/>
      <c r="G17" s="199"/>
      <c r="H17" s="31"/>
      <c r="I17" s="32"/>
      <c r="J17" s="32"/>
      <c r="K17" s="33"/>
      <c r="L17" s="33"/>
      <c r="M17" s="33"/>
      <c r="N17" s="33"/>
      <c r="O17" s="33"/>
      <c r="P17" s="33"/>
      <c r="Q17" s="33"/>
      <c r="R17" s="33"/>
      <c r="S17" s="33"/>
      <c r="T17" s="33"/>
      <c r="U17" s="33"/>
      <c r="V17" s="33"/>
      <c r="W17" s="33"/>
      <c r="X17" s="33"/>
      <c r="Y17" s="33"/>
      <c r="Z17" s="33"/>
      <c r="AA17" s="33"/>
      <c r="AB17" s="33"/>
      <c r="AC17" s="33"/>
      <c r="AD17" s="33"/>
      <c r="AE17" s="33"/>
      <c r="AF17" s="33"/>
      <c r="AG17" s="33"/>
      <c r="AH17" s="34"/>
      <c r="AI17" s="273" t="str">
        <f t="shared" si="12"/>
        <v/>
      </c>
      <c r="AK17" s="78" t="s">
        <v>396</v>
      </c>
      <c r="AM17" s="78" t="b">
        <f t="shared" si="5"/>
        <v>0</v>
      </c>
      <c r="AN17" s="78" t="b">
        <f t="shared" si="6"/>
        <v>0</v>
      </c>
      <c r="AO17" s="78" t="str">
        <f t="shared" si="0"/>
        <v/>
      </c>
      <c r="AP17" s="78" t="b">
        <f t="shared" si="7"/>
        <v>0</v>
      </c>
      <c r="AQ17" s="78" t="str">
        <f t="shared" si="1"/>
        <v/>
      </c>
      <c r="AR17" s="78" t="str">
        <f t="shared" si="2"/>
        <v/>
      </c>
      <c r="AS17" s="346"/>
      <c r="AT17" s="226">
        <f t="shared" si="13"/>
        <v>0</v>
      </c>
      <c r="AU17" s="78">
        <f t="shared" si="8"/>
        <v>0</v>
      </c>
      <c r="AW17" s="226">
        <f t="shared" si="9"/>
        <v>0</v>
      </c>
      <c r="AX17" s="140">
        <f t="shared" si="10"/>
        <v>14</v>
      </c>
      <c r="AY17" s="78" t="str">
        <f t="shared" si="11"/>
        <v/>
      </c>
      <c r="AZ17" s="78" t="str">
        <f t="shared" si="3"/>
        <v/>
      </c>
      <c r="BA17" s="78" t="str">
        <f t="shared" si="3"/>
        <v/>
      </c>
      <c r="BB17" s="78" t="str">
        <f t="shared" si="3"/>
        <v/>
      </c>
      <c r="BC17" s="78" t="str">
        <f t="shared" si="3"/>
        <v/>
      </c>
      <c r="BD17" s="78" t="str">
        <f t="shared" si="3"/>
        <v/>
      </c>
      <c r="BE17" s="78" t="str">
        <f t="shared" si="3"/>
        <v/>
      </c>
      <c r="BF17" s="78" t="str">
        <f t="shared" si="3"/>
        <v/>
      </c>
      <c r="BG17" s="78" t="str">
        <f t="shared" si="3"/>
        <v/>
      </c>
      <c r="BH17" s="78" t="str">
        <f t="shared" si="3"/>
        <v/>
      </c>
      <c r="BI17" s="78" t="str">
        <f t="shared" si="3"/>
        <v/>
      </c>
      <c r="BJ17" s="78" t="str">
        <f t="shared" si="3"/>
        <v/>
      </c>
      <c r="BK17" s="78" t="str">
        <f t="shared" si="3"/>
        <v/>
      </c>
      <c r="BL17" s="78" t="str">
        <f t="shared" si="3"/>
        <v/>
      </c>
      <c r="BM17" s="78" t="str">
        <f t="shared" si="3"/>
        <v/>
      </c>
      <c r="BN17" s="78" t="str">
        <f t="shared" si="3"/>
        <v/>
      </c>
      <c r="BO17" s="78" t="str">
        <f t="shared" si="3"/>
        <v/>
      </c>
      <c r="BP17" s="78" t="str">
        <f t="shared" si="4"/>
        <v/>
      </c>
      <c r="BQ17" s="78" t="str">
        <f t="shared" si="4"/>
        <v/>
      </c>
      <c r="BR17" s="78" t="str">
        <f t="shared" si="4"/>
        <v/>
      </c>
      <c r="BS17" s="78" t="str">
        <f t="shared" si="4"/>
        <v/>
      </c>
      <c r="BT17" s="78" t="str">
        <f t="shared" si="4"/>
        <v/>
      </c>
      <c r="BU17" s="78" t="str">
        <f t="shared" si="4"/>
        <v/>
      </c>
      <c r="BV17" s="78" t="str">
        <f t="shared" si="4"/>
        <v/>
      </c>
      <c r="BW17" s="78" t="str">
        <f t="shared" si="4"/>
        <v/>
      </c>
      <c r="BX17" s="78" t="str">
        <f t="shared" si="4"/>
        <v/>
      </c>
      <c r="BY17" s="78" t="str">
        <f t="shared" si="4"/>
        <v/>
      </c>
      <c r="BZ17" s="78" t="str">
        <f t="shared" si="4"/>
        <v/>
      </c>
      <c r="CA17" s="78" t="str">
        <f t="shared" si="4"/>
        <v/>
      </c>
      <c r="CB17" s="78" t="str">
        <f t="shared" si="4"/>
        <v/>
      </c>
    </row>
    <row r="18" spans="1:80" x14ac:dyDescent="0.35">
      <c r="A18" s="444"/>
      <c r="B18" s="443"/>
      <c r="C18" s="443"/>
      <c r="D18" s="103"/>
      <c r="E18" s="198"/>
      <c r="F18" s="199"/>
      <c r="G18" s="199"/>
      <c r="H18" s="31"/>
      <c r="I18" s="32"/>
      <c r="J18" s="32"/>
      <c r="K18" s="33"/>
      <c r="L18" s="33"/>
      <c r="M18" s="33"/>
      <c r="N18" s="33"/>
      <c r="O18" s="33"/>
      <c r="P18" s="33"/>
      <c r="Q18" s="33"/>
      <c r="R18" s="33"/>
      <c r="S18" s="33"/>
      <c r="T18" s="33"/>
      <c r="U18" s="33"/>
      <c r="V18" s="33"/>
      <c r="W18" s="33"/>
      <c r="X18" s="33"/>
      <c r="Y18" s="33"/>
      <c r="Z18" s="33"/>
      <c r="AA18" s="33"/>
      <c r="AB18" s="33"/>
      <c r="AC18" s="33"/>
      <c r="AD18" s="33"/>
      <c r="AE18" s="33"/>
      <c r="AF18" s="33"/>
      <c r="AG18" s="33"/>
      <c r="AH18" s="34"/>
      <c r="AI18" s="273" t="str">
        <f t="shared" si="12"/>
        <v/>
      </c>
      <c r="AK18" s="78" t="s">
        <v>397</v>
      </c>
      <c r="AM18" s="78" t="b">
        <f t="shared" si="5"/>
        <v>0</v>
      </c>
      <c r="AN18" s="78" t="b">
        <f t="shared" si="6"/>
        <v>0</v>
      </c>
      <c r="AO18" s="78" t="str">
        <f t="shared" si="0"/>
        <v/>
      </c>
      <c r="AP18" s="78" t="b">
        <f t="shared" si="7"/>
        <v>0</v>
      </c>
      <c r="AQ18" s="78" t="str">
        <f t="shared" si="1"/>
        <v/>
      </c>
      <c r="AR18" s="78" t="str">
        <f t="shared" si="2"/>
        <v/>
      </c>
      <c r="AS18" s="346"/>
      <c r="AT18" s="226">
        <f t="shared" si="13"/>
        <v>0</v>
      </c>
      <c r="AU18" s="78">
        <f t="shared" si="8"/>
        <v>0</v>
      </c>
      <c r="AW18" s="226">
        <f t="shared" si="9"/>
        <v>0</v>
      </c>
      <c r="AX18" s="140">
        <f t="shared" si="10"/>
        <v>15</v>
      </c>
      <c r="AY18" s="78" t="str">
        <f t="shared" si="11"/>
        <v/>
      </c>
      <c r="AZ18" s="78" t="str">
        <f t="shared" si="3"/>
        <v/>
      </c>
      <c r="BA18" s="78" t="str">
        <f t="shared" si="3"/>
        <v/>
      </c>
      <c r="BB18" s="78" t="str">
        <f t="shared" si="3"/>
        <v/>
      </c>
      <c r="BC18" s="78" t="str">
        <f t="shared" si="3"/>
        <v/>
      </c>
      <c r="BD18" s="78" t="str">
        <f t="shared" si="3"/>
        <v/>
      </c>
      <c r="BE18" s="78" t="str">
        <f t="shared" si="3"/>
        <v/>
      </c>
      <c r="BF18" s="78" t="str">
        <f t="shared" si="3"/>
        <v/>
      </c>
      <c r="BG18" s="78" t="str">
        <f t="shared" si="3"/>
        <v/>
      </c>
      <c r="BH18" s="78" t="str">
        <f t="shared" si="3"/>
        <v/>
      </c>
      <c r="BI18" s="78" t="str">
        <f t="shared" si="3"/>
        <v/>
      </c>
      <c r="BJ18" s="78" t="str">
        <f t="shared" si="3"/>
        <v/>
      </c>
      <c r="BK18" s="78" t="str">
        <f t="shared" si="3"/>
        <v/>
      </c>
      <c r="BL18" s="78" t="str">
        <f t="shared" si="3"/>
        <v/>
      </c>
      <c r="BM18" s="78" t="str">
        <f t="shared" si="3"/>
        <v/>
      </c>
      <c r="BN18" s="78" t="str">
        <f t="shared" si="3"/>
        <v/>
      </c>
      <c r="BO18" s="78" t="str">
        <f t="shared" si="3"/>
        <v/>
      </c>
      <c r="BP18" s="78" t="str">
        <f t="shared" si="4"/>
        <v/>
      </c>
      <c r="BQ18" s="78" t="str">
        <f t="shared" si="4"/>
        <v/>
      </c>
      <c r="BR18" s="78" t="str">
        <f t="shared" si="4"/>
        <v/>
      </c>
      <c r="BS18" s="78" t="str">
        <f t="shared" si="4"/>
        <v/>
      </c>
      <c r="BT18" s="78" t="str">
        <f t="shared" si="4"/>
        <v/>
      </c>
      <c r="BU18" s="78" t="str">
        <f t="shared" si="4"/>
        <v/>
      </c>
      <c r="BV18" s="78" t="str">
        <f t="shared" si="4"/>
        <v/>
      </c>
      <c r="BW18" s="78" t="str">
        <f t="shared" si="4"/>
        <v/>
      </c>
      <c r="BX18" s="78" t="str">
        <f t="shared" si="4"/>
        <v/>
      </c>
      <c r="BY18" s="78" t="str">
        <f t="shared" si="4"/>
        <v/>
      </c>
      <c r="BZ18" s="78" t="str">
        <f t="shared" si="4"/>
        <v/>
      </c>
      <c r="CA18" s="78" t="str">
        <f t="shared" si="4"/>
        <v/>
      </c>
      <c r="CB18" s="78" t="str">
        <f t="shared" si="4"/>
        <v/>
      </c>
    </row>
    <row r="19" spans="1:80" x14ac:dyDescent="0.35">
      <c r="A19" s="444"/>
      <c r="B19" s="443"/>
      <c r="C19" s="443"/>
      <c r="D19" s="103"/>
      <c r="E19" s="198"/>
      <c r="F19" s="199"/>
      <c r="G19" s="199"/>
      <c r="H19" s="31"/>
      <c r="I19" s="32"/>
      <c r="J19" s="32"/>
      <c r="K19" s="33"/>
      <c r="L19" s="33"/>
      <c r="M19" s="33"/>
      <c r="N19" s="33"/>
      <c r="O19" s="33"/>
      <c r="P19" s="33"/>
      <c r="Q19" s="33"/>
      <c r="R19" s="33"/>
      <c r="S19" s="33"/>
      <c r="T19" s="33"/>
      <c r="U19" s="33"/>
      <c r="V19" s="33"/>
      <c r="W19" s="33"/>
      <c r="X19" s="33"/>
      <c r="Y19" s="33"/>
      <c r="Z19" s="33"/>
      <c r="AA19" s="33"/>
      <c r="AB19" s="33"/>
      <c r="AC19" s="33"/>
      <c r="AD19" s="33"/>
      <c r="AE19" s="33"/>
      <c r="AF19" s="33"/>
      <c r="AG19" s="33"/>
      <c r="AH19" s="34"/>
      <c r="AI19" s="273" t="str">
        <f t="shared" si="12"/>
        <v/>
      </c>
      <c r="AK19" s="78" t="s">
        <v>398</v>
      </c>
      <c r="AM19" s="78" t="b">
        <f t="shared" si="5"/>
        <v>0</v>
      </c>
      <c r="AN19" s="78" t="b">
        <f t="shared" si="6"/>
        <v>0</v>
      </c>
      <c r="AO19" s="78" t="str">
        <f t="shared" si="0"/>
        <v/>
      </c>
      <c r="AP19" s="78" t="b">
        <f t="shared" si="7"/>
        <v>0</v>
      </c>
      <c r="AQ19" s="78" t="str">
        <f t="shared" si="1"/>
        <v/>
      </c>
      <c r="AR19" s="78" t="str">
        <f t="shared" si="2"/>
        <v/>
      </c>
      <c r="AS19" s="346"/>
      <c r="AT19" s="226">
        <f t="shared" si="13"/>
        <v>0</v>
      </c>
      <c r="AU19" s="78">
        <f t="shared" si="8"/>
        <v>0</v>
      </c>
      <c r="AW19" s="226">
        <f t="shared" si="9"/>
        <v>0</v>
      </c>
      <c r="AX19" s="140">
        <f t="shared" si="10"/>
        <v>16</v>
      </c>
      <c r="AY19" s="78" t="str">
        <f t="shared" si="11"/>
        <v/>
      </c>
      <c r="AZ19" s="78" t="str">
        <f t="shared" si="3"/>
        <v/>
      </c>
      <c r="BA19" s="78" t="str">
        <f t="shared" si="3"/>
        <v/>
      </c>
      <c r="BB19" s="78" t="str">
        <f t="shared" si="3"/>
        <v/>
      </c>
      <c r="BC19" s="78" t="str">
        <f t="shared" si="3"/>
        <v/>
      </c>
      <c r="BD19" s="78" t="str">
        <f t="shared" si="3"/>
        <v/>
      </c>
      <c r="BE19" s="78" t="str">
        <f t="shared" si="3"/>
        <v/>
      </c>
      <c r="BF19" s="78" t="str">
        <f t="shared" si="3"/>
        <v/>
      </c>
      <c r="BG19" s="78" t="str">
        <f t="shared" si="3"/>
        <v/>
      </c>
      <c r="BH19" s="78" t="str">
        <f t="shared" si="3"/>
        <v/>
      </c>
      <c r="BI19" s="78" t="str">
        <f t="shared" si="3"/>
        <v/>
      </c>
      <c r="BJ19" s="78" t="str">
        <f t="shared" si="3"/>
        <v/>
      </c>
      <c r="BK19" s="78" t="str">
        <f t="shared" si="3"/>
        <v/>
      </c>
      <c r="BL19" s="78" t="str">
        <f t="shared" si="3"/>
        <v/>
      </c>
      <c r="BM19" s="78" t="str">
        <f t="shared" si="3"/>
        <v/>
      </c>
      <c r="BN19" s="78" t="str">
        <f t="shared" si="3"/>
        <v/>
      </c>
      <c r="BO19" s="78" t="str">
        <f t="shared" si="3"/>
        <v/>
      </c>
      <c r="BP19" s="78" t="str">
        <f t="shared" si="4"/>
        <v/>
      </c>
      <c r="BQ19" s="78" t="str">
        <f t="shared" si="4"/>
        <v/>
      </c>
      <c r="BR19" s="78" t="str">
        <f t="shared" si="4"/>
        <v/>
      </c>
      <c r="BS19" s="78" t="str">
        <f t="shared" si="4"/>
        <v/>
      </c>
      <c r="BT19" s="78" t="str">
        <f t="shared" si="4"/>
        <v/>
      </c>
      <c r="BU19" s="78" t="str">
        <f t="shared" si="4"/>
        <v/>
      </c>
      <c r="BV19" s="78" t="str">
        <f t="shared" si="4"/>
        <v/>
      </c>
      <c r="BW19" s="78" t="str">
        <f t="shared" si="4"/>
        <v/>
      </c>
      <c r="BX19" s="78" t="str">
        <f t="shared" si="4"/>
        <v/>
      </c>
      <c r="BY19" s="78" t="str">
        <f t="shared" si="4"/>
        <v/>
      </c>
      <c r="BZ19" s="78" t="str">
        <f t="shared" si="4"/>
        <v/>
      </c>
      <c r="CA19" s="78" t="str">
        <f t="shared" si="4"/>
        <v/>
      </c>
      <c r="CB19" s="78" t="str">
        <f t="shared" si="4"/>
        <v/>
      </c>
    </row>
    <row r="20" spans="1:80" x14ac:dyDescent="0.35">
      <c r="A20" s="444"/>
      <c r="B20" s="443"/>
      <c r="C20" s="443"/>
      <c r="D20" s="103"/>
      <c r="E20" s="198"/>
      <c r="F20" s="199"/>
      <c r="G20" s="199"/>
      <c r="H20" s="31"/>
      <c r="I20" s="32"/>
      <c r="J20" s="32"/>
      <c r="K20" s="33"/>
      <c r="L20" s="33"/>
      <c r="M20" s="33"/>
      <c r="N20" s="33"/>
      <c r="O20" s="33"/>
      <c r="P20" s="33"/>
      <c r="Q20" s="33"/>
      <c r="R20" s="33"/>
      <c r="S20" s="33"/>
      <c r="T20" s="33"/>
      <c r="U20" s="33"/>
      <c r="V20" s="33"/>
      <c r="W20" s="33"/>
      <c r="X20" s="33"/>
      <c r="Y20" s="33"/>
      <c r="Z20" s="33"/>
      <c r="AA20" s="33"/>
      <c r="AB20" s="33"/>
      <c r="AC20" s="33"/>
      <c r="AD20" s="33"/>
      <c r="AE20" s="33"/>
      <c r="AF20" s="33"/>
      <c r="AG20" s="33"/>
      <c r="AH20" s="34"/>
      <c r="AI20" s="273" t="str">
        <f t="shared" si="12"/>
        <v/>
      </c>
      <c r="AK20" s="78" t="s">
        <v>399</v>
      </c>
      <c r="AM20" s="78" t="b">
        <f t="shared" si="5"/>
        <v>0</v>
      </c>
      <c r="AN20" s="78" t="b">
        <f t="shared" si="6"/>
        <v>0</v>
      </c>
      <c r="AO20" s="78" t="str">
        <f t="shared" si="0"/>
        <v/>
      </c>
      <c r="AP20" s="78" t="b">
        <f t="shared" si="7"/>
        <v>0</v>
      </c>
      <c r="AQ20" s="78" t="str">
        <f t="shared" si="1"/>
        <v/>
      </c>
      <c r="AR20" s="78" t="str">
        <f t="shared" si="2"/>
        <v/>
      </c>
      <c r="AS20" s="346"/>
      <c r="AT20" s="226">
        <f t="shared" si="13"/>
        <v>0</v>
      </c>
      <c r="AU20" s="78">
        <f t="shared" si="8"/>
        <v>0</v>
      </c>
      <c r="AW20" s="226">
        <f t="shared" si="9"/>
        <v>0</v>
      </c>
      <c r="AX20" s="140">
        <f t="shared" si="10"/>
        <v>17</v>
      </c>
      <c r="AY20" s="78" t="str">
        <f t="shared" si="11"/>
        <v/>
      </c>
      <c r="AZ20" s="78" t="str">
        <f t="shared" si="3"/>
        <v/>
      </c>
      <c r="BA20" s="78" t="str">
        <f t="shared" si="3"/>
        <v/>
      </c>
      <c r="BB20" s="78" t="str">
        <f t="shared" si="3"/>
        <v/>
      </c>
      <c r="BC20" s="78" t="str">
        <f t="shared" si="3"/>
        <v/>
      </c>
      <c r="BD20" s="78" t="str">
        <f t="shared" si="3"/>
        <v/>
      </c>
      <c r="BE20" s="78" t="str">
        <f t="shared" si="3"/>
        <v/>
      </c>
      <c r="BF20" s="78" t="str">
        <f t="shared" si="3"/>
        <v/>
      </c>
      <c r="BG20" s="78" t="str">
        <f t="shared" si="3"/>
        <v/>
      </c>
      <c r="BH20" s="78" t="str">
        <f t="shared" si="3"/>
        <v/>
      </c>
      <c r="BI20" s="78" t="str">
        <f t="shared" si="3"/>
        <v/>
      </c>
      <c r="BJ20" s="78" t="str">
        <f t="shared" si="3"/>
        <v/>
      </c>
      <c r="BK20" s="78" t="str">
        <f t="shared" si="3"/>
        <v/>
      </c>
      <c r="BL20" s="78" t="str">
        <f t="shared" si="3"/>
        <v/>
      </c>
      <c r="BM20" s="78" t="str">
        <f t="shared" si="3"/>
        <v/>
      </c>
      <c r="BN20" s="78" t="str">
        <f t="shared" si="3"/>
        <v/>
      </c>
      <c r="BO20" s="78" t="str">
        <f t="shared" ref="BO20:CB35" si="14">IFERROR(HLOOKUP(BO$4,$E$4:$AH$104,$AX20,FALSE),"")</f>
        <v/>
      </c>
      <c r="BP20" s="78" t="str">
        <f t="shared" si="4"/>
        <v/>
      </c>
      <c r="BQ20" s="78" t="str">
        <f t="shared" si="4"/>
        <v/>
      </c>
      <c r="BR20" s="78" t="str">
        <f t="shared" si="4"/>
        <v/>
      </c>
      <c r="BS20" s="78" t="str">
        <f t="shared" si="4"/>
        <v/>
      </c>
      <c r="BT20" s="78" t="str">
        <f t="shared" si="4"/>
        <v/>
      </c>
      <c r="BU20" s="78" t="str">
        <f t="shared" si="4"/>
        <v/>
      </c>
      <c r="BV20" s="78" t="str">
        <f t="shared" si="4"/>
        <v/>
      </c>
      <c r="BW20" s="78" t="str">
        <f t="shared" si="4"/>
        <v/>
      </c>
      <c r="BX20" s="78" t="str">
        <f t="shared" si="4"/>
        <v/>
      </c>
      <c r="BY20" s="78" t="str">
        <f t="shared" si="4"/>
        <v/>
      </c>
      <c r="BZ20" s="78" t="str">
        <f t="shared" si="4"/>
        <v/>
      </c>
      <c r="CA20" s="78" t="str">
        <f t="shared" si="4"/>
        <v/>
      </c>
      <c r="CB20" s="78" t="str">
        <f t="shared" si="4"/>
        <v/>
      </c>
    </row>
    <row r="21" spans="1:80" x14ac:dyDescent="0.35">
      <c r="A21" s="444"/>
      <c r="B21" s="443"/>
      <c r="C21" s="443"/>
      <c r="D21" s="103"/>
      <c r="E21" s="198"/>
      <c r="F21" s="199"/>
      <c r="G21" s="199"/>
      <c r="H21" s="31"/>
      <c r="I21" s="32"/>
      <c r="J21" s="32"/>
      <c r="K21" s="33"/>
      <c r="L21" s="33"/>
      <c r="M21" s="33"/>
      <c r="N21" s="33"/>
      <c r="O21" s="33"/>
      <c r="P21" s="33"/>
      <c r="Q21" s="33"/>
      <c r="R21" s="33"/>
      <c r="S21" s="33"/>
      <c r="T21" s="33"/>
      <c r="U21" s="33"/>
      <c r="V21" s="33"/>
      <c r="W21" s="33"/>
      <c r="X21" s="33"/>
      <c r="Y21" s="33"/>
      <c r="Z21" s="33"/>
      <c r="AA21" s="33"/>
      <c r="AB21" s="33"/>
      <c r="AC21" s="33"/>
      <c r="AD21" s="33"/>
      <c r="AE21" s="33"/>
      <c r="AF21" s="33"/>
      <c r="AG21" s="33"/>
      <c r="AH21" s="34"/>
      <c r="AI21" s="273" t="str">
        <f t="shared" si="12"/>
        <v/>
      </c>
      <c r="AK21" s="78" t="s">
        <v>400</v>
      </c>
      <c r="AM21" s="78" t="b">
        <f t="shared" si="5"/>
        <v>0</v>
      </c>
      <c r="AN21" s="78" t="b">
        <f t="shared" si="6"/>
        <v>0</v>
      </c>
      <c r="AO21" s="78" t="str">
        <f t="shared" si="0"/>
        <v/>
      </c>
      <c r="AP21" s="78" t="b">
        <f t="shared" si="7"/>
        <v>0</v>
      </c>
      <c r="AQ21" s="78" t="str">
        <f t="shared" si="1"/>
        <v/>
      </c>
      <c r="AR21" s="78" t="str">
        <f t="shared" si="2"/>
        <v/>
      </c>
      <c r="AS21" s="346"/>
      <c r="AT21" s="226">
        <f t="shared" si="13"/>
        <v>0</v>
      </c>
      <c r="AU21" s="78">
        <f t="shared" si="8"/>
        <v>0</v>
      </c>
      <c r="AW21" s="226">
        <f t="shared" si="9"/>
        <v>0</v>
      </c>
      <c r="AX21" s="140">
        <f t="shared" si="10"/>
        <v>18</v>
      </c>
      <c r="AY21" s="78" t="str">
        <f t="shared" si="11"/>
        <v/>
      </c>
      <c r="AZ21" s="78" t="str">
        <f t="shared" si="11"/>
        <v/>
      </c>
      <c r="BA21" s="78" t="str">
        <f t="shared" si="11"/>
        <v/>
      </c>
      <c r="BB21" s="78" t="str">
        <f t="shared" si="11"/>
        <v/>
      </c>
      <c r="BC21" s="78" t="str">
        <f t="shared" si="11"/>
        <v/>
      </c>
      <c r="BD21" s="78" t="str">
        <f t="shared" si="11"/>
        <v/>
      </c>
      <c r="BE21" s="78" t="str">
        <f t="shared" si="11"/>
        <v/>
      </c>
      <c r="BF21" s="78" t="str">
        <f t="shared" si="11"/>
        <v/>
      </c>
      <c r="BG21" s="78" t="str">
        <f t="shared" si="11"/>
        <v/>
      </c>
      <c r="BH21" s="78" t="str">
        <f t="shared" si="11"/>
        <v/>
      </c>
      <c r="BI21" s="78" t="str">
        <f t="shared" si="11"/>
        <v/>
      </c>
      <c r="BJ21" s="78" t="str">
        <f t="shared" si="11"/>
        <v/>
      </c>
      <c r="BK21" s="78" t="str">
        <f t="shared" si="11"/>
        <v/>
      </c>
      <c r="BL21" s="78" t="str">
        <f t="shared" si="11"/>
        <v/>
      </c>
      <c r="BM21" s="78" t="str">
        <f t="shared" si="11"/>
        <v/>
      </c>
      <c r="BN21" s="78" t="str">
        <f t="shared" si="11"/>
        <v/>
      </c>
      <c r="BO21" s="78" t="str">
        <f t="shared" si="14"/>
        <v/>
      </c>
      <c r="BP21" s="78" t="str">
        <f t="shared" si="14"/>
        <v/>
      </c>
      <c r="BQ21" s="78" t="str">
        <f t="shared" si="14"/>
        <v/>
      </c>
      <c r="BR21" s="78" t="str">
        <f t="shared" si="14"/>
        <v/>
      </c>
      <c r="BS21" s="78" t="str">
        <f t="shared" si="14"/>
        <v/>
      </c>
      <c r="BT21" s="78" t="str">
        <f t="shared" si="14"/>
        <v/>
      </c>
      <c r="BU21" s="78" t="str">
        <f t="shared" si="14"/>
        <v/>
      </c>
      <c r="BV21" s="78" t="str">
        <f t="shared" si="14"/>
        <v/>
      </c>
      <c r="BW21" s="78" t="str">
        <f t="shared" si="14"/>
        <v/>
      </c>
      <c r="BX21" s="78" t="str">
        <f t="shared" si="14"/>
        <v/>
      </c>
      <c r="BY21" s="78" t="str">
        <f t="shared" si="14"/>
        <v/>
      </c>
      <c r="BZ21" s="78" t="str">
        <f t="shared" si="14"/>
        <v/>
      </c>
      <c r="CA21" s="78" t="str">
        <f t="shared" si="14"/>
        <v/>
      </c>
      <c r="CB21" s="78" t="str">
        <f t="shared" si="14"/>
        <v/>
      </c>
    </row>
    <row r="22" spans="1:80" x14ac:dyDescent="0.35">
      <c r="A22" s="444"/>
      <c r="B22" s="443"/>
      <c r="C22" s="443"/>
      <c r="D22" s="103"/>
      <c r="E22" s="198"/>
      <c r="F22" s="199"/>
      <c r="G22" s="199"/>
      <c r="H22" s="31"/>
      <c r="I22" s="32"/>
      <c r="J22" s="32"/>
      <c r="K22" s="33"/>
      <c r="L22" s="33"/>
      <c r="M22" s="33"/>
      <c r="N22" s="33"/>
      <c r="O22" s="33"/>
      <c r="P22" s="33"/>
      <c r="Q22" s="33"/>
      <c r="R22" s="33"/>
      <c r="S22" s="33"/>
      <c r="T22" s="33"/>
      <c r="U22" s="33"/>
      <c r="V22" s="33"/>
      <c r="W22" s="33"/>
      <c r="X22" s="33"/>
      <c r="Y22" s="33"/>
      <c r="Z22" s="33"/>
      <c r="AA22" s="33"/>
      <c r="AB22" s="33"/>
      <c r="AC22" s="33"/>
      <c r="AD22" s="33"/>
      <c r="AE22" s="33"/>
      <c r="AF22" s="33"/>
      <c r="AG22" s="33"/>
      <c r="AH22" s="34"/>
      <c r="AI22" s="273" t="str">
        <f t="shared" si="12"/>
        <v/>
      </c>
      <c r="AM22" s="78" t="b">
        <f t="shared" si="5"/>
        <v>0</v>
      </c>
      <c r="AN22" s="78" t="b">
        <f t="shared" si="6"/>
        <v>0</v>
      </c>
      <c r="AO22" s="78" t="str">
        <f t="shared" si="0"/>
        <v/>
      </c>
      <c r="AP22" s="78" t="b">
        <f t="shared" si="7"/>
        <v>0</v>
      </c>
      <c r="AQ22" s="78" t="str">
        <f t="shared" si="1"/>
        <v/>
      </c>
      <c r="AR22" s="78" t="str">
        <f t="shared" si="2"/>
        <v/>
      </c>
      <c r="AS22" s="346"/>
      <c r="AT22" s="226">
        <f t="shared" si="13"/>
        <v>0</v>
      </c>
      <c r="AU22" s="78">
        <f t="shared" si="8"/>
        <v>0</v>
      </c>
      <c r="AW22" s="226">
        <f t="shared" si="9"/>
        <v>0</v>
      </c>
      <c r="AX22" s="140">
        <f t="shared" si="10"/>
        <v>19</v>
      </c>
      <c r="AY22" s="78" t="str">
        <f t="shared" ref="AY22:BN37" si="15">IFERROR(HLOOKUP(AY$4,$E$4:$AH$104,$AX22,FALSE),"")</f>
        <v/>
      </c>
      <c r="AZ22" s="78" t="str">
        <f t="shared" si="15"/>
        <v/>
      </c>
      <c r="BA22" s="78" t="str">
        <f t="shared" si="15"/>
        <v/>
      </c>
      <c r="BB22" s="78" t="str">
        <f t="shared" si="15"/>
        <v/>
      </c>
      <c r="BC22" s="78" t="str">
        <f t="shared" si="15"/>
        <v/>
      </c>
      <c r="BD22" s="78" t="str">
        <f t="shared" si="15"/>
        <v/>
      </c>
      <c r="BE22" s="78" t="str">
        <f t="shared" si="15"/>
        <v/>
      </c>
      <c r="BF22" s="78" t="str">
        <f t="shared" si="15"/>
        <v/>
      </c>
      <c r="BG22" s="78" t="str">
        <f t="shared" si="15"/>
        <v/>
      </c>
      <c r="BH22" s="78" t="str">
        <f t="shared" si="15"/>
        <v/>
      </c>
      <c r="BI22" s="78" t="str">
        <f t="shared" si="15"/>
        <v/>
      </c>
      <c r="BJ22" s="78" t="str">
        <f t="shared" si="15"/>
        <v/>
      </c>
      <c r="BK22" s="78" t="str">
        <f t="shared" si="15"/>
        <v/>
      </c>
      <c r="BL22" s="78" t="str">
        <f t="shared" si="15"/>
        <v/>
      </c>
      <c r="BM22" s="78" t="str">
        <f t="shared" si="15"/>
        <v/>
      </c>
      <c r="BN22" s="78" t="str">
        <f t="shared" si="15"/>
        <v/>
      </c>
      <c r="BO22" s="78" t="str">
        <f t="shared" si="14"/>
        <v/>
      </c>
      <c r="BP22" s="78" t="str">
        <f t="shared" si="14"/>
        <v/>
      </c>
      <c r="BQ22" s="78" t="str">
        <f t="shared" si="14"/>
        <v/>
      </c>
      <c r="BR22" s="78" t="str">
        <f t="shared" si="14"/>
        <v/>
      </c>
      <c r="BS22" s="78" t="str">
        <f t="shared" si="14"/>
        <v/>
      </c>
      <c r="BT22" s="78" t="str">
        <f t="shared" si="14"/>
        <v/>
      </c>
      <c r="BU22" s="78" t="str">
        <f t="shared" si="14"/>
        <v/>
      </c>
      <c r="BV22" s="78" t="str">
        <f t="shared" si="14"/>
        <v/>
      </c>
      <c r="BW22" s="78" t="str">
        <f t="shared" si="14"/>
        <v/>
      </c>
      <c r="BX22" s="78" t="str">
        <f t="shared" si="14"/>
        <v/>
      </c>
      <c r="BY22" s="78" t="str">
        <f t="shared" si="14"/>
        <v/>
      </c>
      <c r="BZ22" s="78" t="str">
        <f t="shared" si="14"/>
        <v/>
      </c>
      <c r="CA22" s="78" t="str">
        <f t="shared" si="14"/>
        <v/>
      </c>
      <c r="CB22" s="78" t="str">
        <f t="shared" si="14"/>
        <v/>
      </c>
    </row>
    <row r="23" spans="1:80" x14ac:dyDescent="0.35">
      <c r="A23" s="444"/>
      <c r="B23" s="443"/>
      <c r="C23" s="443"/>
      <c r="D23" s="103"/>
      <c r="E23" s="198"/>
      <c r="F23" s="199"/>
      <c r="G23" s="199"/>
      <c r="H23" s="31"/>
      <c r="I23" s="32"/>
      <c r="J23" s="32"/>
      <c r="K23" s="33"/>
      <c r="L23" s="33"/>
      <c r="M23" s="33"/>
      <c r="N23" s="33"/>
      <c r="O23" s="33"/>
      <c r="P23" s="33"/>
      <c r="Q23" s="33"/>
      <c r="R23" s="33"/>
      <c r="S23" s="33"/>
      <c r="T23" s="33"/>
      <c r="U23" s="33"/>
      <c r="V23" s="33"/>
      <c r="W23" s="33"/>
      <c r="X23" s="33"/>
      <c r="Y23" s="33"/>
      <c r="Z23" s="33"/>
      <c r="AA23" s="33"/>
      <c r="AB23" s="33"/>
      <c r="AC23" s="33"/>
      <c r="AD23" s="33"/>
      <c r="AE23" s="33"/>
      <c r="AF23" s="33"/>
      <c r="AG23" s="33"/>
      <c r="AH23" s="34"/>
      <c r="AI23" s="273" t="str">
        <f t="shared" si="12"/>
        <v/>
      </c>
      <c r="AM23" s="78" t="b">
        <f t="shared" si="5"/>
        <v>0</v>
      </c>
      <c r="AN23" s="78" t="b">
        <f t="shared" si="6"/>
        <v>0</v>
      </c>
      <c r="AO23" s="78" t="str">
        <f t="shared" si="0"/>
        <v/>
      </c>
      <c r="AP23" s="78" t="b">
        <f t="shared" si="7"/>
        <v>0</v>
      </c>
      <c r="AQ23" s="78" t="str">
        <f t="shared" si="1"/>
        <v/>
      </c>
      <c r="AR23" s="78" t="str">
        <f t="shared" si="2"/>
        <v/>
      </c>
      <c r="AS23" s="346"/>
      <c r="AT23" s="226">
        <f t="shared" si="13"/>
        <v>0</v>
      </c>
      <c r="AU23" s="78">
        <f t="shared" si="8"/>
        <v>0</v>
      </c>
      <c r="AW23" s="226">
        <f t="shared" si="9"/>
        <v>0</v>
      </c>
      <c r="AX23" s="140">
        <f t="shared" si="10"/>
        <v>20</v>
      </c>
      <c r="AY23" s="78" t="str">
        <f t="shared" si="15"/>
        <v/>
      </c>
      <c r="AZ23" s="78" t="str">
        <f t="shared" si="15"/>
        <v/>
      </c>
      <c r="BA23" s="78" t="str">
        <f t="shared" si="15"/>
        <v/>
      </c>
      <c r="BB23" s="78" t="str">
        <f t="shared" si="15"/>
        <v/>
      </c>
      <c r="BC23" s="78" t="str">
        <f t="shared" si="15"/>
        <v/>
      </c>
      <c r="BD23" s="78" t="str">
        <f t="shared" si="15"/>
        <v/>
      </c>
      <c r="BE23" s="78" t="str">
        <f t="shared" si="15"/>
        <v/>
      </c>
      <c r="BF23" s="78" t="str">
        <f t="shared" si="15"/>
        <v/>
      </c>
      <c r="BG23" s="78" t="str">
        <f t="shared" si="15"/>
        <v/>
      </c>
      <c r="BH23" s="78" t="str">
        <f t="shared" si="15"/>
        <v/>
      </c>
      <c r="BI23" s="78" t="str">
        <f t="shared" si="15"/>
        <v/>
      </c>
      <c r="BJ23" s="78" t="str">
        <f t="shared" si="15"/>
        <v/>
      </c>
      <c r="BK23" s="78" t="str">
        <f t="shared" si="15"/>
        <v/>
      </c>
      <c r="BL23" s="78" t="str">
        <f t="shared" si="15"/>
        <v/>
      </c>
      <c r="BM23" s="78" t="str">
        <f t="shared" si="15"/>
        <v/>
      </c>
      <c r="BN23" s="78" t="str">
        <f t="shared" si="15"/>
        <v/>
      </c>
      <c r="BO23" s="78" t="str">
        <f t="shared" si="14"/>
        <v/>
      </c>
      <c r="BP23" s="78" t="str">
        <f t="shared" si="14"/>
        <v/>
      </c>
      <c r="BQ23" s="78" t="str">
        <f t="shared" si="14"/>
        <v/>
      </c>
      <c r="BR23" s="78" t="str">
        <f t="shared" si="14"/>
        <v/>
      </c>
      <c r="BS23" s="78" t="str">
        <f t="shared" si="14"/>
        <v/>
      </c>
      <c r="BT23" s="78" t="str">
        <f t="shared" si="14"/>
        <v/>
      </c>
      <c r="BU23" s="78" t="str">
        <f t="shared" si="14"/>
        <v/>
      </c>
      <c r="BV23" s="78" t="str">
        <f t="shared" si="14"/>
        <v/>
      </c>
      <c r="BW23" s="78" t="str">
        <f t="shared" si="14"/>
        <v/>
      </c>
      <c r="BX23" s="78" t="str">
        <f t="shared" si="14"/>
        <v/>
      </c>
      <c r="BY23" s="78" t="str">
        <f t="shared" si="14"/>
        <v/>
      </c>
      <c r="BZ23" s="78" t="str">
        <f t="shared" si="14"/>
        <v/>
      </c>
      <c r="CA23" s="78" t="str">
        <f t="shared" si="14"/>
        <v/>
      </c>
      <c r="CB23" s="78" t="str">
        <f t="shared" si="14"/>
        <v/>
      </c>
    </row>
    <row r="24" spans="1:80" x14ac:dyDescent="0.35">
      <c r="A24" s="444"/>
      <c r="B24" s="443"/>
      <c r="C24" s="443"/>
      <c r="D24" s="103"/>
      <c r="E24" s="198"/>
      <c r="F24" s="199"/>
      <c r="G24" s="199"/>
      <c r="H24" s="31"/>
      <c r="I24" s="32"/>
      <c r="J24" s="32"/>
      <c r="K24" s="33"/>
      <c r="L24" s="33"/>
      <c r="M24" s="33"/>
      <c r="N24" s="33"/>
      <c r="O24" s="33"/>
      <c r="P24" s="33"/>
      <c r="Q24" s="33"/>
      <c r="R24" s="33"/>
      <c r="S24" s="33"/>
      <c r="T24" s="33"/>
      <c r="U24" s="33"/>
      <c r="V24" s="33"/>
      <c r="W24" s="33"/>
      <c r="X24" s="33"/>
      <c r="Y24" s="33"/>
      <c r="Z24" s="33"/>
      <c r="AA24" s="33"/>
      <c r="AB24" s="33"/>
      <c r="AC24" s="33"/>
      <c r="AD24" s="33"/>
      <c r="AE24" s="33"/>
      <c r="AF24" s="33"/>
      <c r="AG24" s="33"/>
      <c r="AH24" s="34"/>
      <c r="AI24" s="273" t="str">
        <f t="shared" si="12"/>
        <v/>
      </c>
      <c r="AM24" s="78" t="b">
        <f t="shared" si="5"/>
        <v>0</v>
      </c>
      <c r="AN24" s="78" t="b">
        <f t="shared" si="6"/>
        <v>0</v>
      </c>
      <c r="AO24" s="78" t="str">
        <f t="shared" si="0"/>
        <v/>
      </c>
      <c r="AP24" s="78" t="b">
        <f t="shared" si="7"/>
        <v>0</v>
      </c>
      <c r="AQ24" s="78" t="str">
        <f t="shared" si="1"/>
        <v/>
      </c>
      <c r="AR24" s="78" t="str">
        <f t="shared" si="2"/>
        <v/>
      </c>
      <c r="AS24" s="346"/>
      <c r="AT24" s="226">
        <f t="shared" si="13"/>
        <v>0</v>
      </c>
      <c r="AU24" s="78">
        <f t="shared" si="8"/>
        <v>0</v>
      </c>
      <c r="AW24" s="226">
        <f t="shared" si="9"/>
        <v>0</v>
      </c>
      <c r="AX24" s="140">
        <f t="shared" si="10"/>
        <v>21</v>
      </c>
      <c r="AY24" s="78" t="str">
        <f t="shared" si="15"/>
        <v/>
      </c>
      <c r="AZ24" s="78" t="str">
        <f t="shared" si="15"/>
        <v/>
      </c>
      <c r="BA24" s="78" t="str">
        <f t="shared" si="15"/>
        <v/>
      </c>
      <c r="BB24" s="78" t="str">
        <f t="shared" si="15"/>
        <v/>
      </c>
      <c r="BC24" s="78" t="str">
        <f t="shared" si="15"/>
        <v/>
      </c>
      <c r="BD24" s="78" t="str">
        <f t="shared" si="15"/>
        <v/>
      </c>
      <c r="BE24" s="78" t="str">
        <f t="shared" si="15"/>
        <v/>
      </c>
      <c r="BF24" s="78" t="str">
        <f t="shared" si="15"/>
        <v/>
      </c>
      <c r="BG24" s="78" t="str">
        <f t="shared" si="15"/>
        <v/>
      </c>
      <c r="BH24" s="78" t="str">
        <f t="shared" si="15"/>
        <v/>
      </c>
      <c r="BI24" s="78" t="str">
        <f t="shared" si="15"/>
        <v/>
      </c>
      <c r="BJ24" s="78" t="str">
        <f t="shared" si="15"/>
        <v/>
      </c>
      <c r="BK24" s="78" t="str">
        <f t="shared" si="15"/>
        <v/>
      </c>
      <c r="BL24" s="78" t="str">
        <f t="shared" si="15"/>
        <v/>
      </c>
      <c r="BM24" s="78" t="str">
        <f t="shared" si="15"/>
        <v/>
      </c>
      <c r="BN24" s="78" t="str">
        <f t="shared" si="15"/>
        <v/>
      </c>
      <c r="BO24" s="78" t="str">
        <f t="shared" si="14"/>
        <v/>
      </c>
      <c r="BP24" s="78" t="str">
        <f t="shared" si="14"/>
        <v/>
      </c>
      <c r="BQ24" s="78" t="str">
        <f t="shared" si="14"/>
        <v/>
      </c>
      <c r="BR24" s="78" t="str">
        <f t="shared" si="14"/>
        <v/>
      </c>
      <c r="BS24" s="78" t="str">
        <f t="shared" si="14"/>
        <v/>
      </c>
      <c r="BT24" s="78" t="str">
        <f t="shared" si="14"/>
        <v/>
      </c>
      <c r="BU24" s="78" t="str">
        <f t="shared" si="14"/>
        <v/>
      </c>
      <c r="BV24" s="78" t="str">
        <f t="shared" si="14"/>
        <v/>
      </c>
      <c r="BW24" s="78" t="str">
        <f t="shared" si="14"/>
        <v/>
      </c>
      <c r="BX24" s="78" t="str">
        <f t="shared" si="14"/>
        <v/>
      </c>
      <c r="BY24" s="78" t="str">
        <f t="shared" si="14"/>
        <v/>
      </c>
      <c r="BZ24" s="78" t="str">
        <f t="shared" si="14"/>
        <v/>
      </c>
      <c r="CA24" s="78" t="str">
        <f t="shared" si="14"/>
        <v/>
      </c>
      <c r="CB24" s="78" t="str">
        <f t="shared" si="14"/>
        <v/>
      </c>
    </row>
    <row r="25" spans="1:80" x14ac:dyDescent="0.35">
      <c r="A25" s="444"/>
      <c r="B25" s="443"/>
      <c r="C25" s="443"/>
      <c r="D25" s="103"/>
      <c r="E25" s="198"/>
      <c r="F25" s="199"/>
      <c r="G25" s="199"/>
      <c r="H25" s="31"/>
      <c r="I25" s="32"/>
      <c r="J25" s="32"/>
      <c r="K25" s="33"/>
      <c r="L25" s="33"/>
      <c r="M25" s="33"/>
      <c r="N25" s="33"/>
      <c r="O25" s="33"/>
      <c r="P25" s="33"/>
      <c r="Q25" s="33"/>
      <c r="R25" s="33"/>
      <c r="S25" s="33"/>
      <c r="T25" s="33"/>
      <c r="U25" s="33"/>
      <c r="V25" s="33"/>
      <c r="W25" s="33"/>
      <c r="X25" s="33"/>
      <c r="Y25" s="33"/>
      <c r="Z25" s="33"/>
      <c r="AA25" s="33"/>
      <c r="AB25" s="33"/>
      <c r="AC25" s="33"/>
      <c r="AD25" s="33"/>
      <c r="AE25" s="33"/>
      <c r="AF25" s="33"/>
      <c r="AG25" s="33"/>
      <c r="AH25" s="34"/>
      <c r="AI25" s="273" t="str">
        <f t="shared" si="12"/>
        <v/>
      </c>
      <c r="AM25" s="78" t="b">
        <f t="shared" si="5"/>
        <v>0</v>
      </c>
      <c r="AN25" s="78" t="b">
        <f t="shared" si="6"/>
        <v>0</v>
      </c>
      <c r="AO25" s="78" t="str">
        <f t="shared" si="0"/>
        <v/>
      </c>
      <c r="AP25" s="78" t="b">
        <f t="shared" si="7"/>
        <v>0</v>
      </c>
      <c r="AQ25" s="78" t="str">
        <f t="shared" si="1"/>
        <v/>
      </c>
      <c r="AR25" s="78" t="str">
        <f t="shared" si="2"/>
        <v/>
      </c>
      <c r="AS25" s="346"/>
      <c r="AT25" s="226">
        <f t="shared" si="13"/>
        <v>0</v>
      </c>
      <c r="AU25" s="78">
        <f t="shared" si="8"/>
        <v>0</v>
      </c>
      <c r="AW25" s="226">
        <f t="shared" si="9"/>
        <v>0</v>
      </c>
      <c r="AX25" s="140">
        <f t="shared" si="10"/>
        <v>22</v>
      </c>
      <c r="AY25" s="78" t="str">
        <f t="shared" si="15"/>
        <v/>
      </c>
      <c r="AZ25" s="78" t="str">
        <f t="shared" si="15"/>
        <v/>
      </c>
      <c r="BA25" s="78" t="str">
        <f t="shared" si="15"/>
        <v/>
      </c>
      <c r="BB25" s="78" t="str">
        <f t="shared" si="15"/>
        <v/>
      </c>
      <c r="BC25" s="78" t="str">
        <f t="shared" si="15"/>
        <v/>
      </c>
      <c r="BD25" s="78" t="str">
        <f t="shared" si="15"/>
        <v/>
      </c>
      <c r="BE25" s="78" t="str">
        <f t="shared" si="15"/>
        <v/>
      </c>
      <c r="BF25" s="78" t="str">
        <f t="shared" si="15"/>
        <v/>
      </c>
      <c r="BG25" s="78" t="str">
        <f t="shared" si="15"/>
        <v/>
      </c>
      <c r="BH25" s="78" t="str">
        <f t="shared" si="15"/>
        <v/>
      </c>
      <c r="BI25" s="78" t="str">
        <f t="shared" si="15"/>
        <v/>
      </c>
      <c r="BJ25" s="78" t="str">
        <f t="shared" si="15"/>
        <v/>
      </c>
      <c r="BK25" s="78" t="str">
        <f t="shared" si="15"/>
        <v/>
      </c>
      <c r="BL25" s="78" t="str">
        <f t="shared" si="15"/>
        <v/>
      </c>
      <c r="BM25" s="78" t="str">
        <f t="shared" si="15"/>
        <v/>
      </c>
      <c r="BN25" s="78" t="str">
        <f t="shared" si="15"/>
        <v/>
      </c>
      <c r="BO25" s="78" t="str">
        <f t="shared" si="14"/>
        <v/>
      </c>
      <c r="BP25" s="78" t="str">
        <f t="shared" si="14"/>
        <v/>
      </c>
      <c r="BQ25" s="78" t="str">
        <f t="shared" si="14"/>
        <v/>
      </c>
      <c r="BR25" s="78" t="str">
        <f t="shared" si="14"/>
        <v/>
      </c>
      <c r="BS25" s="78" t="str">
        <f t="shared" si="14"/>
        <v/>
      </c>
      <c r="BT25" s="78" t="str">
        <f t="shared" si="14"/>
        <v/>
      </c>
      <c r="BU25" s="78" t="str">
        <f t="shared" si="14"/>
        <v/>
      </c>
      <c r="BV25" s="78" t="str">
        <f t="shared" si="14"/>
        <v/>
      </c>
      <c r="BW25" s="78" t="str">
        <f t="shared" si="14"/>
        <v/>
      </c>
      <c r="BX25" s="78" t="str">
        <f t="shared" si="14"/>
        <v/>
      </c>
      <c r="BY25" s="78" t="str">
        <f t="shared" si="14"/>
        <v/>
      </c>
      <c r="BZ25" s="78" t="str">
        <f t="shared" si="14"/>
        <v/>
      </c>
      <c r="CA25" s="78" t="str">
        <f t="shared" si="14"/>
        <v/>
      </c>
      <c r="CB25" s="78" t="str">
        <f t="shared" si="14"/>
        <v/>
      </c>
    </row>
    <row r="26" spans="1:80" x14ac:dyDescent="0.35">
      <c r="A26" s="444"/>
      <c r="B26" s="443"/>
      <c r="C26" s="443"/>
      <c r="D26" s="103"/>
      <c r="E26" s="198"/>
      <c r="F26" s="199"/>
      <c r="G26" s="199"/>
      <c r="H26" s="31"/>
      <c r="I26" s="32"/>
      <c r="J26" s="32"/>
      <c r="K26" s="33"/>
      <c r="L26" s="33"/>
      <c r="M26" s="33"/>
      <c r="N26" s="33"/>
      <c r="O26" s="33"/>
      <c r="P26" s="33"/>
      <c r="Q26" s="33"/>
      <c r="R26" s="33"/>
      <c r="S26" s="33"/>
      <c r="T26" s="33"/>
      <c r="U26" s="33"/>
      <c r="V26" s="33"/>
      <c r="W26" s="33"/>
      <c r="X26" s="33"/>
      <c r="Y26" s="33"/>
      <c r="Z26" s="33"/>
      <c r="AA26" s="33"/>
      <c r="AB26" s="33"/>
      <c r="AC26" s="33"/>
      <c r="AD26" s="33"/>
      <c r="AE26" s="33"/>
      <c r="AF26" s="33"/>
      <c r="AG26" s="33"/>
      <c r="AH26" s="34"/>
      <c r="AI26" s="273" t="str">
        <f t="shared" si="12"/>
        <v/>
      </c>
      <c r="AM26" s="78" t="b">
        <f t="shared" si="5"/>
        <v>0</v>
      </c>
      <c r="AN26" s="78" t="b">
        <f t="shared" si="6"/>
        <v>0</v>
      </c>
      <c r="AO26" s="78" t="str">
        <f t="shared" si="0"/>
        <v/>
      </c>
      <c r="AP26" s="78" t="b">
        <f t="shared" si="7"/>
        <v>0</v>
      </c>
      <c r="AQ26" s="78" t="str">
        <f t="shared" si="1"/>
        <v/>
      </c>
      <c r="AR26" s="78" t="str">
        <f t="shared" si="2"/>
        <v/>
      </c>
      <c r="AS26" s="346"/>
      <c r="AT26" s="226">
        <f t="shared" si="13"/>
        <v>0</v>
      </c>
      <c r="AU26" s="78">
        <f t="shared" si="8"/>
        <v>0</v>
      </c>
      <c r="AW26" s="226">
        <f t="shared" si="9"/>
        <v>0</v>
      </c>
      <c r="AX26" s="140">
        <f t="shared" si="10"/>
        <v>23</v>
      </c>
      <c r="AY26" s="78" t="str">
        <f t="shared" si="15"/>
        <v/>
      </c>
      <c r="AZ26" s="78" t="str">
        <f t="shared" si="15"/>
        <v/>
      </c>
      <c r="BA26" s="78" t="str">
        <f t="shared" si="15"/>
        <v/>
      </c>
      <c r="BB26" s="78" t="str">
        <f t="shared" si="15"/>
        <v/>
      </c>
      <c r="BC26" s="78" t="str">
        <f t="shared" si="15"/>
        <v/>
      </c>
      <c r="BD26" s="78" t="str">
        <f t="shared" si="15"/>
        <v/>
      </c>
      <c r="BE26" s="78" t="str">
        <f t="shared" si="15"/>
        <v/>
      </c>
      <c r="BF26" s="78" t="str">
        <f t="shared" si="15"/>
        <v/>
      </c>
      <c r="BG26" s="78" t="str">
        <f t="shared" si="15"/>
        <v/>
      </c>
      <c r="BH26" s="78" t="str">
        <f t="shared" si="15"/>
        <v/>
      </c>
      <c r="BI26" s="78" t="str">
        <f t="shared" si="15"/>
        <v/>
      </c>
      <c r="BJ26" s="78" t="str">
        <f t="shared" si="15"/>
        <v/>
      </c>
      <c r="BK26" s="78" t="str">
        <f t="shared" si="15"/>
        <v/>
      </c>
      <c r="BL26" s="78" t="str">
        <f t="shared" si="15"/>
        <v/>
      </c>
      <c r="BM26" s="78" t="str">
        <f t="shared" si="15"/>
        <v/>
      </c>
      <c r="BN26" s="78" t="str">
        <f t="shared" si="15"/>
        <v/>
      </c>
      <c r="BO26" s="78" t="str">
        <f t="shared" si="14"/>
        <v/>
      </c>
      <c r="BP26" s="78" t="str">
        <f t="shared" si="14"/>
        <v/>
      </c>
      <c r="BQ26" s="78" t="str">
        <f t="shared" si="14"/>
        <v/>
      </c>
      <c r="BR26" s="78" t="str">
        <f t="shared" si="14"/>
        <v/>
      </c>
      <c r="BS26" s="78" t="str">
        <f t="shared" si="14"/>
        <v/>
      </c>
      <c r="BT26" s="78" t="str">
        <f t="shared" si="14"/>
        <v/>
      </c>
      <c r="BU26" s="78" t="str">
        <f t="shared" si="14"/>
        <v/>
      </c>
      <c r="BV26" s="78" t="str">
        <f t="shared" si="14"/>
        <v/>
      </c>
      <c r="BW26" s="78" t="str">
        <f t="shared" si="14"/>
        <v/>
      </c>
      <c r="BX26" s="78" t="str">
        <f t="shared" si="14"/>
        <v/>
      </c>
      <c r="BY26" s="78" t="str">
        <f t="shared" si="14"/>
        <v/>
      </c>
      <c r="BZ26" s="78" t="str">
        <f t="shared" si="14"/>
        <v/>
      </c>
      <c r="CA26" s="78" t="str">
        <f t="shared" si="14"/>
        <v/>
      </c>
      <c r="CB26" s="78" t="str">
        <f t="shared" si="14"/>
        <v/>
      </c>
    </row>
    <row r="27" spans="1:80" x14ac:dyDescent="0.35">
      <c r="A27" s="444"/>
      <c r="B27" s="443"/>
      <c r="C27" s="443"/>
      <c r="D27" s="103"/>
      <c r="E27" s="198"/>
      <c r="F27" s="199"/>
      <c r="G27" s="199"/>
      <c r="H27" s="31"/>
      <c r="I27" s="32"/>
      <c r="J27" s="32"/>
      <c r="K27" s="33"/>
      <c r="L27" s="33"/>
      <c r="M27" s="33"/>
      <c r="N27" s="33"/>
      <c r="O27" s="33"/>
      <c r="P27" s="33"/>
      <c r="Q27" s="33"/>
      <c r="R27" s="33"/>
      <c r="S27" s="33"/>
      <c r="T27" s="33"/>
      <c r="U27" s="33"/>
      <c r="V27" s="33"/>
      <c r="W27" s="33"/>
      <c r="X27" s="33"/>
      <c r="Y27" s="33"/>
      <c r="Z27" s="33"/>
      <c r="AA27" s="33"/>
      <c r="AB27" s="33"/>
      <c r="AC27" s="33"/>
      <c r="AD27" s="33"/>
      <c r="AE27" s="33"/>
      <c r="AF27" s="33"/>
      <c r="AG27" s="33"/>
      <c r="AH27" s="34"/>
      <c r="AI27" s="273" t="str">
        <f t="shared" si="12"/>
        <v/>
      </c>
      <c r="AK27" s="79" t="s">
        <v>2082</v>
      </c>
      <c r="AM27" s="78" t="b">
        <f t="shared" si="5"/>
        <v>0</v>
      </c>
      <c r="AN27" s="78" t="b">
        <f t="shared" si="6"/>
        <v>0</v>
      </c>
      <c r="AO27" s="78" t="str">
        <f t="shared" si="0"/>
        <v/>
      </c>
      <c r="AP27" s="78" t="b">
        <f t="shared" si="7"/>
        <v>0</v>
      </c>
      <c r="AQ27" s="78" t="str">
        <f t="shared" si="1"/>
        <v/>
      </c>
      <c r="AR27" s="78" t="str">
        <f t="shared" si="2"/>
        <v/>
      </c>
      <c r="AS27" s="346"/>
      <c r="AT27" s="226">
        <f t="shared" si="13"/>
        <v>0</v>
      </c>
      <c r="AU27" s="78">
        <f t="shared" si="8"/>
        <v>0</v>
      </c>
      <c r="AW27" s="226">
        <f t="shared" si="9"/>
        <v>0</v>
      </c>
      <c r="AX27" s="140">
        <f t="shared" si="10"/>
        <v>24</v>
      </c>
      <c r="AY27" s="78" t="str">
        <f t="shared" si="15"/>
        <v/>
      </c>
      <c r="AZ27" s="78" t="str">
        <f t="shared" si="15"/>
        <v/>
      </c>
      <c r="BA27" s="78" t="str">
        <f t="shared" si="15"/>
        <v/>
      </c>
      <c r="BB27" s="78" t="str">
        <f t="shared" si="15"/>
        <v/>
      </c>
      <c r="BC27" s="78" t="str">
        <f t="shared" si="15"/>
        <v/>
      </c>
      <c r="BD27" s="78" t="str">
        <f t="shared" si="15"/>
        <v/>
      </c>
      <c r="BE27" s="78" t="str">
        <f t="shared" si="15"/>
        <v/>
      </c>
      <c r="BF27" s="78" t="str">
        <f t="shared" si="15"/>
        <v/>
      </c>
      <c r="BG27" s="78" t="str">
        <f t="shared" si="15"/>
        <v/>
      </c>
      <c r="BH27" s="78" t="str">
        <f t="shared" si="15"/>
        <v/>
      </c>
      <c r="BI27" s="78" t="str">
        <f t="shared" si="15"/>
        <v/>
      </c>
      <c r="BJ27" s="78" t="str">
        <f t="shared" si="15"/>
        <v/>
      </c>
      <c r="BK27" s="78" t="str">
        <f t="shared" si="15"/>
        <v/>
      </c>
      <c r="BL27" s="78" t="str">
        <f t="shared" si="15"/>
        <v/>
      </c>
      <c r="BM27" s="78" t="str">
        <f t="shared" si="15"/>
        <v/>
      </c>
      <c r="BN27" s="78" t="str">
        <f t="shared" si="15"/>
        <v/>
      </c>
      <c r="BO27" s="78" t="str">
        <f t="shared" si="14"/>
        <v/>
      </c>
      <c r="BP27" s="78" t="str">
        <f t="shared" si="14"/>
        <v/>
      </c>
      <c r="BQ27" s="78" t="str">
        <f t="shared" si="14"/>
        <v/>
      </c>
      <c r="BR27" s="78" t="str">
        <f t="shared" si="14"/>
        <v/>
      </c>
      <c r="BS27" s="78" t="str">
        <f t="shared" si="14"/>
        <v/>
      </c>
      <c r="BT27" s="78" t="str">
        <f t="shared" si="14"/>
        <v/>
      </c>
      <c r="BU27" s="78" t="str">
        <f t="shared" si="14"/>
        <v/>
      </c>
      <c r="BV27" s="78" t="str">
        <f t="shared" si="14"/>
        <v/>
      </c>
      <c r="BW27" s="78" t="str">
        <f t="shared" si="14"/>
        <v/>
      </c>
      <c r="BX27" s="78" t="str">
        <f t="shared" si="14"/>
        <v/>
      </c>
      <c r="BY27" s="78" t="str">
        <f t="shared" si="14"/>
        <v/>
      </c>
      <c r="BZ27" s="78" t="str">
        <f t="shared" si="14"/>
        <v/>
      </c>
      <c r="CA27" s="78" t="str">
        <f t="shared" si="14"/>
        <v/>
      </c>
      <c r="CB27" s="78" t="str">
        <f t="shared" si="14"/>
        <v/>
      </c>
    </row>
    <row r="28" spans="1:80" x14ac:dyDescent="0.35">
      <c r="A28" s="444"/>
      <c r="B28" s="443"/>
      <c r="C28" s="443"/>
      <c r="D28" s="103"/>
      <c r="E28" s="198"/>
      <c r="F28" s="199"/>
      <c r="G28" s="199"/>
      <c r="H28" s="31"/>
      <c r="I28" s="32"/>
      <c r="J28" s="32"/>
      <c r="K28" s="33"/>
      <c r="L28" s="33"/>
      <c r="M28" s="33"/>
      <c r="N28" s="33"/>
      <c r="O28" s="33"/>
      <c r="P28" s="33"/>
      <c r="Q28" s="33"/>
      <c r="R28" s="33"/>
      <c r="S28" s="33"/>
      <c r="T28" s="33"/>
      <c r="U28" s="33"/>
      <c r="V28" s="33"/>
      <c r="W28" s="33"/>
      <c r="X28" s="33"/>
      <c r="Y28" s="33"/>
      <c r="Z28" s="33"/>
      <c r="AA28" s="33"/>
      <c r="AB28" s="33"/>
      <c r="AC28" s="33"/>
      <c r="AD28" s="33"/>
      <c r="AE28" s="33"/>
      <c r="AF28" s="33"/>
      <c r="AG28" s="33"/>
      <c r="AH28" s="34"/>
      <c r="AI28" s="273" t="str">
        <f t="shared" si="12"/>
        <v/>
      </c>
      <c r="AK28" s="111" t="s">
        <v>1665</v>
      </c>
      <c r="AM28" s="78" t="b">
        <f t="shared" si="5"/>
        <v>0</v>
      </c>
      <c r="AN28" s="78" t="b">
        <f t="shared" si="6"/>
        <v>0</v>
      </c>
      <c r="AO28" s="78" t="str">
        <f t="shared" si="0"/>
        <v/>
      </c>
      <c r="AP28" s="78" t="b">
        <f t="shared" si="7"/>
        <v>0</v>
      </c>
      <c r="AQ28" s="78" t="str">
        <f t="shared" si="1"/>
        <v/>
      </c>
      <c r="AR28" s="78" t="str">
        <f t="shared" si="2"/>
        <v/>
      </c>
      <c r="AS28" s="346"/>
      <c r="AT28" s="226">
        <f t="shared" si="13"/>
        <v>0</v>
      </c>
      <c r="AU28" s="78">
        <f t="shared" si="8"/>
        <v>0</v>
      </c>
      <c r="AW28" s="226">
        <f t="shared" si="9"/>
        <v>0</v>
      </c>
      <c r="AX28" s="140">
        <f t="shared" si="10"/>
        <v>25</v>
      </c>
      <c r="AY28" s="78" t="str">
        <f t="shared" si="15"/>
        <v/>
      </c>
      <c r="AZ28" s="78" t="str">
        <f t="shared" si="15"/>
        <v/>
      </c>
      <c r="BA28" s="78" t="str">
        <f t="shared" si="15"/>
        <v/>
      </c>
      <c r="BB28" s="78" t="str">
        <f t="shared" si="15"/>
        <v/>
      </c>
      <c r="BC28" s="78" t="str">
        <f t="shared" si="15"/>
        <v/>
      </c>
      <c r="BD28" s="78" t="str">
        <f t="shared" si="15"/>
        <v/>
      </c>
      <c r="BE28" s="78" t="str">
        <f t="shared" si="15"/>
        <v/>
      </c>
      <c r="BF28" s="78" t="str">
        <f t="shared" si="15"/>
        <v/>
      </c>
      <c r="BG28" s="78" t="str">
        <f t="shared" si="15"/>
        <v/>
      </c>
      <c r="BH28" s="78" t="str">
        <f t="shared" si="15"/>
        <v/>
      </c>
      <c r="BI28" s="78" t="str">
        <f t="shared" si="15"/>
        <v/>
      </c>
      <c r="BJ28" s="78" t="str">
        <f t="shared" si="15"/>
        <v/>
      </c>
      <c r="BK28" s="78" t="str">
        <f t="shared" si="15"/>
        <v/>
      </c>
      <c r="BL28" s="78" t="str">
        <f t="shared" si="15"/>
        <v/>
      </c>
      <c r="BM28" s="78" t="str">
        <f t="shared" si="15"/>
        <v/>
      </c>
      <c r="BN28" s="78" t="str">
        <f t="shared" si="15"/>
        <v/>
      </c>
      <c r="BO28" s="78" t="str">
        <f t="shared" si="14"/>
        <v/>
      </c>
      <c r="BP28" s="78" t="str">
        <f t="shared" si="14"/>
        <v/>
      </c>
      <c r="BQ28" s="78" t="str">
        <f t="shared" si="14"/>
        <v/>
      </c>
      <c r="BR28" s="78" t="str">
        <f t="shared" si="14"/>
        <v/>
      </c>
      <c r="BS28" s="78" t="str">
        <f t="shared" si="14"/>
        <v/>
      </c>
      <c r="BT28" s="78" t="str">
        <f t="shared" si="14"/>
        <v/>
      </c>
      <c r="BU28" s="78" t="str">
        <f t="shared" si="14"/>
        <v/>
      </c>
      <c r="BV28" s="78" t="str">
        <f t="shared" si="14"/>
        <v/>
      </c>
      <c r="BW28" s="78" t="str">
        <f t="shared" si="14"/>
        <v/>
      </c>
      <c r="BX28" s="78" t="str">
        <f t="shared" si="14"/>
        <v/>
      </c>
      <c r="BY28" s="78" t="str">
        <f t="shared" si="14"/>
        <v/>
      </c>
      <c r="BZ28" s="78" t="str">
        <f t="shared" si="14"/>
        <v/>
      </c>
      <c r="CA28" s="78" t="str">
        <f t="shared" si="14"/>
        <v/>
      </c>
      <c r="CB28" s="78" t="str">
        <f t="shared" si="14"/>
        <v/>
      </c>
    </row>
    <row r="29" spans="1:80" x14ac:dyDescent="0.35">
      <c r="A29" s="444"/>
      <c r="B29" s="443"/>
      <c r="C29" s="443"/>
      <c r="D29" s="103"/>
      <c r="E29" s="198"/>
      <c r="F29" s="199"/>
      <c r="G29" s="199"/>
      <c r="H29" s="31"/>
      <c r="I29" s="32"/>
      <c r="J29" s="32"/>
      <c r="K29" s="33"/>
      <c r="L29" s="33"/>
      <c r="M29" s="33"/>
      <c r="N29" s="33"/>
      <c r="O29" s="33"/>
      <c r="P29" s="33"/>
      <c r="Q29" s="33"/>
      <c r="R29" s="33"/>
      <c r="S29" s="33"/>
      <c r="T29" s="33"/>
      <c r="U29" s="33"/>
      <c r="V29" s="33"/>
      <c r="W29" s="33"/>
      <c r="X29" s="33"/>
      <c r="Y29" s="33"/>
      <c r="Z29" s="33"/>
      <c r="AA29" s="33"/>
      <c r="AB29" s="33"/>
      <c r="AC29" s="33"/>
      <c r="AD29" s="33"/>
      <c r="AE29" s="33"/>
      <c r="AF29" s="33"/>
      <c r="AG29" s="33"/>
      <c r="AH29" s="34"/>
      <c r="AI29" s="273" t="str">
        <f t="shared" si="12"/>
        <v/>
      </c>
      <c r="AK29" s="111" t="s">
        <v>1667</v>
      </c>
      <c r="AM29" s="78" t="b">
        <f t="shared" si="5"/>
        <v>0</v>
      </c>
      <c r="AN29" s="78" t="b">
        <f t="shared" si="6"/>
        <v>0</v>
      </c>
      <c r="AO29" s="78" t="str">
        <f t="shared" si="0"/>
        <v/>
      </c>
      <c r="AP29" s="78" t="b">
        <f t="shared" si="7"/>
        <v>0</v>
      </c>
      <c r="AQ29" s="78" t="str">
        <f t="shared" si="1"/>
        <v/>
      </c>
      <c r="AR29" s="78" t="str">
        <f t="shared" si="2"/>
        <v/>
      </c>
      <c r="AS29" s="346"/>
      <c r="AT29" s="226">
        <f t="shared" si="13"/>
        <v>0</v>
      </c>
      <c r="AU29" s="78">
        <f t="shared" si="8"/>
        <v>0</v>
      </c>
      <c r="AW29" s="226">
        <f t="shared" si="9"/>
        <v>0</v>
      </c>
      <c r="AX29" s="140">
        <f t="shared" si="10"/>
        <v>26</v>
      </c>
      <c r="AY29" s="78" t="str">
        <f t="shared" si="15"/>
        <v/>
      </c>
      <c r="AZ29" s="78" t="str">
        <f t="shared" si="15"/>
        <v/>
      </c>
      <c r="BA29" s="78" t="str">
        <f t="shared" si="15"/>
        <v/>
      </c>
      <c r="BB29" s="78" t="str">
        <f t="shared" si="15"/>
        <v/>
      </c>
      <c r="BC29" s="78" t="str">
        <f t="shared" si="15"/>
        <v/>
      </c>
      <c r="BD29" s="78" t="str">
        <f t="shared" si="15"/>
        <v/>
      </c>
      <c r="BE29" s="78" t="str">
        <f t="shared" si="15"/>
        <v/>
      </c>
      <c r="BF29" s="78" t="str">
        <f t="shared" si="15"/>
        <v/>
      </c>
      <c r="BG29" s="78" t="str">
        <f t="shared" si="15"/>
        <v/>
      </c>
      <c r="BH29" s="78" t="str">
        <f t="shared" si="15"/>
        <v/>
      </c>
      <c r="BI29" s="78" t="str">
        <f t="shared" si="15"/>
        <v/>
      </c>
      <c r="BJ29" s="78" t="str">
        <f t="shared" si="15"/>
        <v/>
      </c>
      <c r="BK29" s="78" t="str">
        <f t="shared" si="15"/>
        <v/>
      </c>
      <c r="BL29" s="78" t="str">
        <f t="shared" si="15"/>
        <v/>
      </c>
      <c r="BM29" s="78" t="str">
        <f t="shared" si="15"/>
        <v/>
      </c>
      <c r="BN29" s="78" t="str">
        <f t="shared" si="15"/>
        <v/>
      </c>
      <c r="BO29" s="78" t="str">
        <f t="shared" si="14"/>
        <v/>
      </c>
      <c r="BP29" s="78" t="str">
        <f t="shared" si="14"/>
        <v/>
      </c>
      <c r="BQ29" s="78" t="str">
        <f t="shared" si="14"/>
        <v/>
      </c>
      <c r="BR29" s="78" t="str">
        <f t="shared" si="14"/>
        <v/>
      </c>
      <c r="BS29" s="78" t="str">
        <f t="shared" si="14"/>
        <v/>
      </c>
      <c r="BT29" s="78" t="str">
        <f t="shared" si="14"/>
        <v/>
      </c>
      <c r="BU29" s="78" t="str">
        <f t="shared" si="14"/>
        <v/>
      </c>
      <c r="BV29" s="78" t="str">
        <f t="shared" si="14"/>
        <v/>
      </c>
      <c r="BW29" s="78" t="str">
        <f t="shared" si="14"/>
        <v/>
      </c>
      <c r="BX29" s="78" t="str">
        <f t="shared" si="14"/>
        <v/>
      </c>
      <c r="BY29" s="78" t="str">
        <f t="shared" si="14"/>
        <v/>
      </c>
      <c r="BZ29" s="78" t="str">
        <f t="shared" si="14"/>
        <v/>
      </c>
      <c r="CA29" s="78" t="str">
        <f t="shared" si="14"/>
        <v/>
      </c>
      <c r="CB29" s="78" t="str">
        <f t="shared" si="14"/>
        <v/>
      </c>
    </row>
    <row r="30" spans="1:80" x14ac:dyDescent="0.35">
      <c r="A30" s="444"/>
      <c r="B30" s="443"/>
      <c r="C30" s="443"/>
      <c r="D30" s="103"/>
      <c r="E30" s="198"/>
      <c r="F30" s="199"/>
      <c r="G30" s="199"/>
      <c r="H30" s="31"/>
      <c r="I30" s="32"/>
      <c r="J30" s="32"/>
      <c r="K30" s="33"/>
      <c r="L30" s="33"/>
      <c r="M30" s="33"/>
      <c r="N30" s="33"/>
      <c r="O30" s="33"/>
      <c r="P30" s="33"/>
      <c r="Q30" s="33"/>
      <c r="R30" s="33"/>
      <c r="S30" s="33"/>
      <c r="T30" s="33"/>
      <c r="U30" s="33"/>
      <c r="V30" s="33"/>
      <c r="W30" s="33"/>
      <c r="X30" s="33"/>
      <c r="Y30" s="33"/>
      <c r="Z30" s="33"/>
      <c r="AA30" s="33"/>
      <c r="AB30" s="33"/>
      <c r="AC30" s="33"/>
      <c r="AD30" s="33"/>
      <c r="AE30" s="33"/>
      <c r="AF30" s="33"/>
      <c r="AG30" s="33"/>
      <c r="AH30" s="34"/>
      <c r="AI30" s="273" t="str">
        <f t="shared" si="12"/>
        <v/>
      </c>
      <c r="AK30" s="111" t="s">
        <v>2080</v>
      </c>
      <c r="AM30" s="78" t="b">
        <f t="shared" si="5"/>
        <v>0</v>
      </c>
      <c r="AN30" s="78" t="b">
        <f t="shared" si="6"/>
        <v>0</v>
      </c>
      <c r="AO30" s="78" t="str">
        <f t="shared" si="0"/>
        <v/>
      </c>
      <c r="AP30" s="78" t="b">
        <f t="shared" si="7"/>
        <v>0</v>
      </c>
      <c r="AQ30" s="78" t="str">
        <f t="shared" si="1"/>
        <v/>
      </c>
      <c r="AR30" s="78" t="str">
        <f t="shared" si="2"/>
        <v/>
      </c>
      <c r="AS30" s="346"/>
      <c r="AT30" s="226">
        <f t="shared" si="13"/>
        <v>0</v>
      </c>
      <c r="AU30" s="78">
        <f t="shared" si="8"/>
        <v>0</v>
      </c>
      <c r="AW30" s="226">
        <f t="shared" si="9"/>
        <v>0</v>
      </c>
      <c r="AX30" s="140">
        <f t="shared" si="10"/>
        <v>27</v>
      </c>
      <c r="AY30" s="78" t="str">
        <f t="shared" si="15"/>
        <v/>
      </c>
      <c r="AZ30" s="78" t="str">
        <f t="shared" si="15"/>
        <v/>
      </c>
      <c r="BA30" s="78" t="str">
        <f t="shared" si="15"/>
        <v/>
      </c>
      <c r="BB30" s="78" t="str">
        <f t="shared" si="15"/>
        <v/>
      </c>
      <c r="BC30" s="78" t="str">
        <f t="shared" si="15"/>
        <v/>
      </c>
      <c r="BD30" s="78" t="str">
        <f t="shared" si="15"/>
        <v/>
      </c>
      <c r="BE30" s="78" t="str">
        <f t="shared" si="15"/>
        <v/>
      </c>
      <c r="BF30" s="78" t="str">
        <f t="shared" si="15"/>
        <v/>
      </c>
      <c r="BG30" s="78" t="str">
        <f t="shared" si="15"/>
        <v/>
      </c>
      <c r="BH30" s="78" t="str">
        <f t="shared" si="15"/>
        <v/>
      </c>
      <c r="BI30" s="78" t="str">
        <f t="shared" si="15"/>
        <v/>
      </c>
      <c r="BJ30" s="78" t="str">
        <f t="shared" si="15"/>
        <v/>
      </c>
      <c r="BK30" s="78" t="str">
        <f t="shared" si="15"/>
        <v/>
      </c>
      <c r="BL30" s="78" t="str">
        <f t="shared" si="15"/>
        <v/>
      </c>
      <c r="BM30" s="78" t="str">
        <f t="shared" si="15"/>
        <v/>
      </c>
      <c r="BN30" s="78" t="str">
        <f t="shared" si="15"/>
        <v/>
      </c>
      <c r="BO30" s="78" t="str">
        <f t="shared" si="14"/>
        <v/>
      </c>
      <c r="BP30" s="78" t="str">
        <f t="shared" si="14"/>
        <v/>
      </c>
      <c r="BQ30" s="78" t="str">
        <f t="shared" si="14"/>
        <v/>
      </c>
      <c r="BR30" s="78" t="str">
        <f t="shared" si="14"/>
        <v/>
      </c>
      <c r="BS30" s="78" t="str">
        <f t="shared" si="14"/>
        <v/>
      </c>
      <c r="BT30" s="78" t="str">
        <f t="shared" si="14"/>
        <v/>
      </c>
      <c r="BU30" s="78" t="str">
        <f t="shared" si="14"/>
        <v/>
      </c>
      <c r="BV30" s="78" t="str">
        <f t="shared" si="14"/>
        <v/>
      </c>
      <c r="BW30" s="78" t="str">
        <f t="shared" si="14"/>
        <v/>
      </c>
      <c r="BX30" s="78" t="str">
        <f t="shared" si="14"/>
        <v/>
      </c>
      <c r="BY30" s="78" t="str">
        <f t="shared" si="14"/>
        <v/>
      </c>
      <c r="BZ30" s="78" t="str">
        <f t="shared" si="14"/>
        <v/>
      </c>
      <c r="CA30" s="78" t="str">
        <f t="shared" si="14"/>
        <v/>
      </c>
      <c r="CB30" s="78" t="str">
        <f t="shared" si="14"/>
        <v/>
      </c>
    </row>
    <row r="31" spans="1:80" x14ac:dyDescent="0.35">
      <c r="A31" s="444"/>
      <c r="B31" s="443"/>
      <c r="C31" s="443"/>
      <c r="D31" s="103"/>
      <c r="E31" s="198"/>
      <c r="F31" s="199"/>
      <c r="G31" s="199"/>
      <c r="H31" s="31"/>
      <c r="I31" s="32"/>
      <c r="J31" s="32"/>
      <c r="K31" s="33"/>
      <c r="L31" s="33"/>
      <c r="M31" s="33"/>
      <c r="N31" s="33"/>
      <c r="O31" s="33"/>
      <c r="P31" s="33"/>
      <c r="Q31" s="33"/>
      <c r="R31" s="33"/>
      <c r="S31" s="33"/>
      <c r="T31" s="33"/>
      <c r="U31" s="33"/>
      <c r="V31" s="33"/>
      <c r="W31" s="33"/>
      <c r="X31" s="33"/>
      <c r="Y31" s="33"/>
      <c r="Z31" s="33"/>
      <c r="AA31" s="33"/>
      <c r="AB31" s="33"/>
      <c r="AC31" s="33"/>
      <c r="AD31" s="33"/>
      <c r="AE31" s="33"/>
      <c r="AF31" s="33"/>
      <c r="AG31" s="33"/>
      <c r="AH31" s="34"/>
      <c r="AI31" s="273" t="str">
        <f t="shared" si="12"/>
        <v/>
      </c>
      <c r="AK31" s="111" t="s">
        <v>1653</v>
      </c>
      <c r="AM31" s="78" t="b">
        <f t="shared" si="5"/>
        <v>0</v>
      </c>
      <c r="AN31" s="78" t="b">
        <f t="shared" si="6"/>
        <v>0</v>
      </c>
      <c r="AO31" s="78" t="str">
        <f t="shared" si="0"/>
        <v/>
      </c>
      <c r="AP31" s="78" t="b">
        <f t="shared" si="7"/>
        <v>0</v>
      </c>
      <c r="AQ31" s="78" t="str">
        <f t="shared" si="1"/>
        <v/>
      </c>
      <c r="AR31" s="78" t="str">
        <f t="shared" si="2"/>
        <v/>
      </c>
      <c r="AS31" s="346"/>
      <c r="AT31" s="226">
        <f t="shared" si="13"/>
        <v>0</v>
      </c>
      <c r="AU31" s="78">
        <f t="shared" si="8"/>
        <v>0</v>
      </c>
      <c r="AW31" s="226">
        <f t="shared" si="9"/>
        <v>0</v>
      </c>
      <c r="AX31" s="140">
        <f t="shared" si="10"/>
        <v>28</v>
      </c>
      <c r="AY31" s="78" t="str">
        <f t="shared" si="15"/>
        <v/>
      </c>
      <c r="AZ31" s="78" t="str">
        <f t="shared" si="15"/>
        <v/>
      </c>
      <c r="BA31" s="78" t="str">
        <f t="shared" si="15"/>
        <v/>
      </c>
      <c r="BB31" s="78" t="str">
        <f t="shared" si="15"/>
        <v/>
      </c>
      <c r="BC31" s="78" t="str">
        <f t="shared" si="15"/>
        <v/>
      </c>
      <c r="BD31" s="78" t="str">
        <f t="shared" si="15"/>
        <v/>
      </c>
      <c r="BE31" s="78" t="str">
        <f t="shared" si="15"/>
        <v/>
      </c>
      <c r="BF31" s="78" t="str">
        <f t="shared" si="15"/>
        <v/>
      </c>
      <c r="BG31" s="78" t="str">
        <f t="shared" si="15"/>
        <v/>
      </c>
      <c r="BH31" s="78" t="str">
        <f t="shared" si="15"/>
        <v/>
      </c>
      <c r="BI31" s="78" t="str">
        <f t="shared" si="15"/>
        <v/>
      </c>
      <c r="BJ31" s="78" t="str">
        <f t="shared" si="15"/>
        <v/>
      </c>
      <c r="BK31" s="78" t="str">
        <f t="shared" si="15"/>
        <v/>
      </c>
      <c r="BL31" s="78" t="str">
        <f t="shared" si="15"/>
        <v/>
      </c>
      <c r="BM31" s="78" t="str">
        <f t="shared" si="15"/>
        <v/>
      </c>
      <c r="BN31" s="78" t="str">
        <f t="shared" si="15"/>
        <v/>
      </c>
      <c r="BO31" s="78" t="str">
        <f t="shared" si="14"/>
        <v/>
      </c>
      <c r="BP31" s="78" t="str">
        <f t="shared" si="14"/>
        <v/>
      </c>
      <c r="BQ31" s="78" t="str">
        <f t="shared" si="14"/>
        <v/>
      </c>
      <c r="BR31" s="78" t="str">
        <f t="shared" si="14"/>
        <v/>
      </c>
      <c r="BS31" s="78" t="str">
        <f t="shared" si="14"/>
        <v/>
      </c>
      <c r="BT31" s="78" t="str">
        <f t="shared" si="14"/>
        <v/>
      </c>
      <c r="BU31" s="78" t="str">
        <f t="shared" si="14"/>
        <v/>
      </c>
      <c r="BV31" s="78" t="str">
        <f t="shared" si="14"/>
        <v/>
      </c>
      <c r="BW31" s="78" t="str">
        <f t="shared" si="14"/>
        <v/>
      </c>
      <c r="BX31" s="78" t="str">
        <f t="shared" si="14"/>
        <v/>
      </c>
      <c r="BY31" s="78" t="str">
        <f t="shared" si="14"/>
        <v/>
      </c>
      <c r="BZ31" s="78" t="str">
        <f t="shared" si="14"/>
        <v/>
      </c>
      <c r="CA31" s="78" t="str">
        <f t="shared" si="14"/>
        <v/>
      </c>
      <c r="CB31" s="78" t="str">
        <f t="shared" si="14"/>
        <v/>
      </c>
    </row>
    <row r="32" spans="1:80" x14ac:dyDescent="0.35">
      <c r="A32" s="444"/>
      <c r="B32" s="443"/>
      <c r="C32" s="443"/>
      <c r="D32" s="103"/>
      <c r="E32" s="198"/>
      <c r="F32" s="199"/>
      <c r="G32" s="199"/>
      <c r="H32" s="31"/>
      <c r="I32" s="32"/>
      <c r="J32" s="32"/>
      <c r="K32" s="33"/>
      <c r="L32" s="33"/>
      <c r="M32" s="33"/>
      <c r="N32" s="33"/>
      <c r="O32" s="33"/>
      <c r="P32" s="33"/>
      <c r="Q32" s="33"/>
      <c r="R32" s="33"/>
      <c r="S32" s="33"/>
      <c r="T32" s="33"/>
      <c r="U32" s="33"/>
      <c r="V32" s="33"/>
      <c r="W32" s="33"/>
      <c r="X32" s="33"/>
      <c r="Y32" s="33"/>
      <c r="Z32" s="33"/>
      <c r="AA32" s="33"/>
      <c r="AB32" s="33"/>
      <c r="AC32" s="33"/>
      <c r="AD32" s="33"/>
      <c r="AE32" s="33"/>
      <c r="AF32" s="33"/>
      <c r="AG32" s="33"/>
      <c r="AH32" s="34"/>
      <c r="AI32" s="273" t="str">
        <f t="shared" si="12"/>
        <v/>
      </c>
      <c r="AK32" s="111" t="s">
        <v>2084</v>
      </c>
      <c r="AM32" s="78" t="b">
        <f t="shared" si="5"/>
        <v>0</v>
      </c>
      <c r="AN32" s="78" t="b">
        <f t="shared" si="6"/>
        <v>0</v>
      </c>
      <c r="AO32" s="78" t="str">
        <f t="shared" si="0"/>
        <v/>
      </c>
      <c r="AP32" s="78" t="b">
        <f t="shared" si="7"/>
        <v>0</v>
      </c>
      <c r="AQ32" s="78" t="str">
        <f t="shared" si="1"/>
        <v/>
      </c>
      <c r="AR32" s="78" t="str">
        <f t="shared" si="2"/>
        <v/>
      </c>
      <c r="AS32" s="346"/>
      <c r="AT32" s="226">
        <f t="shared" si="13"/>
        <v>0</v>
      </c>
      <c r="AU32" s="78">
        <f t="shared" si="8"/>
        <v>0</v>
      </c>
      <c r="AW32" s="226">
        <f t="shared" si="9"/>
        <v>0</v>
      </c>
      <c r="AX32" s="140">
        <f t="shared" si="10"/>
        <v>29</v>
      </c>
      <c r="AY32" s="78" t="str">
        <f t="shared" si="15"/>
        <v/>
      </c>
      <c r="AZ32" s="78" t="str">
        <f t="shared" si="15"/>
        <v/>
      </c>
      <c r="BA32" s="78" t="str">
        <f t="shared" si="15"/>
        <v/>
      </c>
      <c r="BB32" s="78" t="str">
        <f t="shared" si="15"/>
        <v/>
      </c>
      <c r="BC32" s="78" t="str">
        <f t="shared" si="15"/>
        <v/>
      </c>
      <c r="BD32" s="78" t="str">
        <f t="shared" si="15"/>
        <v/>
      </c>
      <c r="BE32" s="78" t="str">
        <f t="shared" si="15"/>
        <v/>
      </c>
      <c r="BF32" s="78" t="str">
        <f t="shared" si="15"/>
        <v/>
      </c>
      <c r="BG32" s="78" t="str">
        <f t="shared" si="15"/>
        <v/>
      </c>
      <c r="BH32" s="78" t="str">
        <f t="shared" si="15"/>
        <v/>
      </c>
      <c r="BI32" s="78" t="str">
        <f t="shared" si="15"/>
        <v/>
      </c>
      <c r="BJ32" s="78" t="str">
        <f t="shared" si="15"/>
        <v/>
      </c>
      <c r="BK32" s="78" t="str">
        <f t="shared" si="15"/>
        <v/>
      </c>
      <c r="BL32" s="78" t="str">
        <f t="shared" si="15"/>
        <v/>
      </c>
      <c r="BM32" s="78" t="str">
        <f t="shared" si="15"/>
        <v/>
      </c>
      <c r="BN32" s="78" t="str">
        <f t="shared" si="15"/>
        <v/>
      </c>
      <c r="BO32" s="78" t="str">
        <f t="shared" si="14"/>
        <v/>
      </c>
      <c r="BP32" s="78" t="str">
        <f t="shared" si="14"/>
        <v/>
      </c>
      <c r="BQ32" s="78" t="str">
        <f t="shared" si="14"/>
        <v/>
      </c>
      <c r="BR32" s="78" t="str">
        <f t="shared" si="14"/>
        <v/>
      </c>
      <c r="BS32" s="78" t="str">
        <f t="shared" si="14"/>
        <v/>
      </c>
      <c r="BT32" s="78" t="str">
        <f t="shared" si="14"/>
        <v/>
      </c>
      <c r="BU32" s="78" t="str">
        <f t="shared" si="14"/>
        <v/>
      </c>
      <c r="BV32" s="78" t="str">
        <f t="shared" si="14"/>
        <v/>
      </c>
      <c r="BW32" s="78" t="str">
        <f t="shared" si="14"/>
        <v/>
      </c>
      <c r="BX32" s="78" t="str">
        <f t="shared" si="14"/>
        <v/>
      </c>
      <c r="BY32" s="78" t="str">
        <f t="shared" si="14"/>
        <v/>
      </c>
      <c r="BZ32" s="78" t="str">
        <f t="shared" si="14"/>
        <v/>
      </c>
      <c r="CA32" s="78" t="str">
        <f t="shared" si="14"/>
        <v/>
      </c>
      <c r="CB32" s="78" t="str">
        <f t="shared" si="14"/>
        <v/>
      </c>
    </row>
    <row r="33" spans="1:80" x14ac:dyDescent="0.35">
      <c r="A33" s="444"/>
      <c r="B33" s="443"/>
      <c r="C33" s="443"/>
      <c r="D33" s="103"/>
      <c r="E33" s="198"/>
      <c r="F33" s="199"/>
      <c r="G33" s="199"/>
      <c r="H33" s="31"/>
      <c r="I33" s="32"/>
      <c r="J33" s="32"/>
      <c r="K33" s="33"/>
      <c r="L33" s="33"/>
      <c r="M33" s="33"/>
      <c r="N33" s="33"/>
      <c r="O33" s="33"/>
      <c r="P33" s="33"/>
      <c r="Q33" s="33"/>
      <c r="R33" s="33"/>
      <c r="S33" s="33"/>
      <c r="T33" s="33"/>
      <c r="U33" s="33"/>
      <c r="V33" s="33"/>
      <c r="W33" s="33"/>
      <c r="X33" s="33"/>
      <c r="Y33" s="33"/>
      <c r="Z33" s="33"/>
      <c r="AA33" s="33"/>
      <c r="AB33" s="33"/>
      <c r="AC33" s="33"/>
      <c r="AD33" s="33"/>
      <c r="AE33" s="33"/>
      <c r="AF33" s="33"/>
      <c r="AG33" s="33"/>
      <c r="AH33" s="34"/>
      <c r="AI33" s="273" t="str">
        <f t="shared" si="12"/>
        <v/>
      </c>
      <c r="AK33" s="26" t="s">
        <v>2338</v>
      </c>
      <c r="AM33" s="78" t="b">
        <f t="shared" si="5"/>
        <v>0</v>
      </c>
      <c r="AN33" s="78" t="b">
        <f t="shared" si="6"/>
        <v>0</v>
      </c>
      <c r="AO33" s="78" t="str">
        <f t="shared" si="0"/>
        <v/>
      </c>
      <c r="AP33" s="78" t="b">
        <f t="shared" si="7"/>
        <v>0</v>
      </c>
      <c r="AQ33" s="78" t="str">
        <f t="shared" si="1"/>
        <v/>
      </c>
      <c r="AR33" s="78" t="str">
        <f t="shared" si="2"/>
        <v/>
      </c>
      <c r="AS33" s="346"/>
      <c r="AT33" s="226">
        <f t="shared" si="13"/>
        <v>0</v>
      </c>
      <c r="AU33" s="78">
        <f t="shared" si="8"/>
        <v>0</v>
      </c>
      <c r="AW33" s="226">
        <f t="shared" si="9"/>
        <v>0</v>
      </c>
      <c r="AX33" s="140">
        <f t="shared" si="10"/>
        <v>30</v>
      </c>
      <c r="AY33" s="78" t="str">
        <f t="shared" si="15"/>
        <v/>
      </c>
      <c r="AZ33" s="78" t="str">
        <f t="shared" si="15"/>
        <v/>
      </c>
      <c r="BA33" s="78" t="str">
        <f t="shared" si="15"/>
        <v/>
      </c>
      <c r="BB33" s="78" t="str">
        <f t="shared" si="15"/>
        <v/>
      </c>
      <c r="BC33" s="78" t="str">
        <f t="shared" si="15"/>
        <v/>
      </c>
      <c r="BD33" s="78" t="str">
        <f t="shared" si="15"/>
        <v/>
      </c>
      <c r="BE33" s="78" t="str">
        <f t="shared" si="15"/>
        <v/>
      </c>
      <c r="BF33" s="78" t="str">
        <f t="shared" si="15"/>
        <v/>
      </c>
      <c r="BG33" s="78" t="str">
        <f t="shared" si="15"/>
        <v/>
      </c>
      <c r="BH33" s="78" t="str">
        <f t="shared" si="15"/>
        <v/>
      </c>
      <c r="BI33" s="78" t="str">
        <f t="shared" si="15"/>
        <v/>
      </c>
      <c r="BJ33" s="78" t="str">
        <f t="shared" si="15"/>
        <v/>
      </c>
      <c r="BK33" s="78" t="str">
        <f t="shared" si="15"/>
        <v/>
      </c>
      <c r="BL33" s="78" t="str">
        <f t="shared" si="15"/>
        <v/>
      </c>
      <c r="BM33" s="78" t="str">
        <f t="shared" si="15"/>
        <v/>
      </c>
      <c r="BN33" s="78" t="str">
        <f t="shared" si="15"/>
        <v/>
      </c>
      <c r="BO33" s="78" t="str">
        <f t="shared" si="14"/>
        <v/>
      </c>
      <c r="BP33" s="78" t="str">
        <f t="shared" si="14"/>
        <v/>
      </c>
      <c r="BQ33" s="78" t="str">
        <f t="shared" si="14"/>
        <v/>
      </c>
      <c r="BR33" s="78" t="str">
        <f t="shared" si="14"/>
        <v/>
      </c>
      <c r="BS33" s="78" t="str">
        <f t="shared" si="14"/>
        <v/>
      </c>
      <c r="BT33" s="78" t="str">
        <f t="shared" si="14"/>
        <v/>
      </c>
      <c r="BU33" s="78" t="str">
        <f t="shared" si="14"/>
        <v/>
      </c>
      <c r="BV33" s="78" t="str">
        <f t="shared" si="14"/>
        <v/>
      </c>
      <c r="BW33" s="78" t="str">
        <f t="shared" si="14"/>
        <v/>
      </c>
      <c r="BX33" s="78" t="str">
        <f t="shared" si="14"/>
        <v/>
      </c>
      <c r="BY33" s="78" t="str">
        <f t="shared" si="14"/>
        <v/>
      </c>
      <c r="BZ33" s="78" t="str">
        <f t="shared" si="14"/>
        <v/>
      </c>
      <c r="CA33" s="78" t="str">
        <f t="shared" si="14"/>
        <v/>
      </c>
      <c r="CB33" s="78" t="str">
        <f t="shared" si="14"/>
        <v/>
      </c>
    </row>
    <row r="34" spans="1:80" x14ac:dyDescent="0.35">
      <c r="A34" s="444"/>
      <c r="B34" s="443"/>
      <c r="C34" s="443"/>
      <c r="D34" s="103"/>
      <c r="E34" s="198"/>
      <c r="F34" s="199"/>
      <c r="G34" s="199"/>
      <c r="H34" s="31"/>
      <c r="I34" s="32"/>
      <c r="J34" s="32"/>
      <c r="K34" s="33"/>
      <c r="L34" s="33"/>
      <c r="M34" s="33"/>
      <c r="N34" s="33"/>
      <c r="O34" s="33"/>
      <c r="P34" s="33"/>
      <c r="Q34" s="33"/>
      <c r="R34" s="33"/>
      <c r="S34" s="33"/>
      <c r="T34" s="33"/>
      <c r="U34" s="33"/>
      <c r="V34" s="33"/>
      <c r="W34" s="33"/>
      <c r="X34" s="33"/>
      <c r="Y34" s="33"/>
      <c r="Z34" s="33"/>
      <c r="AA34" s="33"/>
      <c r="AB34" s="33"/>
      <c r="AC34" s="33"/>
      <c r="AD34" s="33"/>
      <c r="AE34" s="33"/>
      <c r="AF34" s="33"/>
      <c r="AG34" s="33"/>
      <c r="AH34" s="34"/>
      <c r="AI34" s="273" t="str">
        <f t="shared" si="12"/>
        <v/>
      </c>
      <c r="AM34" s="78" t="b">
        <f t="shared" si="5"/>
        <v>0</v>
      </c>
      <c r="AN34" s="78" t="b">
        <f t="shared" si="6"/>
        <v>0</v>
      </c>
      <c r="AO34" s="78" t="str">
        <f t="shared" si="0"/>
        <v/>
      </c>
      <c r="AP34" s="78" t="b">
        <f t="shared" si="7"/>
        <v>0</v>
      </c>
      <c r="AQ34" s="78" t="str">
        <f t="shared" si="1"/>
        <v/>
      </c>
      <c r="AR34" s="78" t="str">
        <f t="shared" si="2"/>
        <v/>
      </c>
      <c r="AS34" s="346"/>
      <c r="AT34" s="226">
        <f t="shared" si="13"/>
        <v>0</v>
      </c>
      <c r="AU34" s="78">
        <f t="shared" si="8"/>
        <v>0</v>
      </c>
      <c r="AW34" s="226">
        <f t="shared" si="9"/>
        <v>0</v>
      </c>
      <c r="AX34" s="140">
        <f t="shared" si="10"/>
        <v>31</v>
      </c>
      <c r="AY34" s="78" t="str">
        <f t="shared" si="15"/>
        <v/>
      </c>
      <c r="AZ34" s="78" t="str">
        <f t="shared" si="15"/>
        <v/>
      </c>
      <c r="BA34" s="78" t="str">
        <f t="shared" si="15"/>
        <v/>
      </c>
      <c r="BB34" s="78" t="str">
        <f t="shared" si="15"/>
        <v/>
      </c>
      <c r="BC34" s="78" t="str">
        <f t="shared" si="15"/>
        <v/>
      </c>
      <c r="BD34" s="78" t="str">
        <f t="shared" si="15"/>
        <v/>
      </c>
      <c r="BE34" s="78" t="str">
        <f t="shared" si="15"/>
        <v/>
      </c>
      <c r="BF34" s="78" t="str">
        <f t="shared" si="15"/>
        <v/>
      </c>
      <c r="BG34" s="78" t="str">
        <f t="shared" si="15"/>
        <v/>
      </c>
      <c r="BH34" s="78" t="str">
        <f t="shared" si="15"/>
        <v/>
      </c>
      <c r="BI34" s="78" t="str">
        <f t="shared" si="15"/>
        <v/>
      </c>
      <c r="BJ34" s="78" t="str">
        <f t="shared" si="15"/>
        <v/>
      </c>
      <c r="BK34" s="78" t="str">
        <f t="shared" si="15"/>
        <v/>
      </c>
      <c r="BL34" s="78" t="str">
        <f t="shared" si="15"/>
        <v/>
      </c>
      <c r="BM34" s="78" t="str">
        <f t="shared" si="15"/>
        <v/>
      </c>
      <c r="BN34" s="78" t="str">
        <f t="shared" si="15"/>
        <v/>
      </c>
      <c r="BO34" s="78" t="str">
        <f t="shared" si="14"/>
        <v/>
      </c>
      <c r="BP34" s="78" t="str">
        <f t="shared" si="14"/>
        <v/>
      </c>
      <c r="BQ34" s="78" t="str">
        <f t="shared" si="14"/>
        <v/>
      </c>
      <c r="BR34" s="78" t="str">
        <f t="shared" si="14"/>
        <v/>
      </c>
      <c r="BS34" s="78" t="str">
        <f t="shared" si="14"/>
        <v/>
      </c>
      <c r="BT34" s="78" t="str">
        <f t="shared" si="14"/>
        <v/>
      </c>
      <c r="BU34" s="78" t="str">
        <f t="shared" si="14"/>
        <v/>
      </c>
      <c r="BV34" s="78" t="str">
        <f t="shared" si="14"/>
        <v/>
      </c>
      <c r="BW34" s="78" t="str">
        <f t="shared" si="14"/>
        <v/>
      </c>
      <c r="BX34" s="78" t="str">
        <f t="shared" si="14"/>
        <v/>
      </c>
      <c r="BY34" s="78" t="str">
        <f t="shared" si="14"/>
        <v/>
      </c>
      <c r="BZ34" s="78" t="str">
        <f t="shared" si="14"/>
        <v/>
      </c>
      <c r="CA34" s="78" t="str">
        <f t="shared" si="14"/>
        <v/>
      </c>
      <c r="CB34" s="78" t="str">
        <f t="shared" si="14"/>
        <v/>
      </c>
    </row>
    <row r="35" spans="1:80" x14ac:dyDescent="0.35">
      <c r="A35" s="444"/>
      <c r="B35" s="443"/>
      <c r="C35" s="443"/>
      <c r="D35" s="103"/>
      <c r="E35" s="198"/>
      <c r="F35" s="199"/>
      <c r="G35" s="199"/>
      <c r="H35" s="31"/>
      <c r="I35" s="32"/>
      <c r="J35" s="32"/>
      <c r="K35" s="33"/>
      <c r="L35" s="33"/>
      <c r="M35" s="33"/>
      <c r="N35" s="33"/>
      <c r="O35" s="33"/>
      <c r="P35" s="33"/>
      <c r="Q35" s="33"/>
      <c r="R35" s="33"/>
      <c r="S35" s="33"/>
      <c r="T35" s="33"/>
      <c r="U35" s="33"/>
      <c r="V35" s="33"/>
      <c r="W35" s="33"/>
      <c r="X35" s="33"/>
      <c r="Y35" s="33"/>
      <c r="Z35" s="33"/>
      <c r="AA35" s="33"/>
      <c r="AB35" s="33"/>
      <c r="AC35" s="33"/>
      <c r="AD35" s="33"/>
      <c r="AE35" s="33"/>
      <c r="AF35" s="33"/>
      <c r="AG35" s="33"/>
      <c r="AH35" s="34"/>
      <c r="AI35" s="273" t="str">
        <f t="shared" si="12"/>
        <v/>
      </c>
      <c r="AM35" s="78" t="b">
        <f t="shared" si="5"/>
        <v>0</v>
      </c>
      <c r="AN35" s="78" t="b">
        <f t="shared" si="6"/>
        <v>0</v>
      </c>
      <c r="AO35" s="78" t="str">
        <f t="shared" si="0"/>
        <v/>
      </c>
      <c r="AP35" s="78" t="b">
        <f t="shared" si="7"/>
        <v>0</v>
      </c>
      <c r="AQ35" s="78" t="str">
        <f t="shared" si="1"/>
        <v/>
      </c>
      <c r="AR35" s="78" t="str">
        <f t="shared" si="2"/>
        <v/>
      </c>
      <c r="AS35" s="346"/>
      <c r="AT35" s="226">
        <f t="shared" si="13"/>
        <v>0</v>
      </c>
      <c r="AU35" s="78">
        <f t="shared" si="8"/>
        <v>0</v>
      </c>
      <c r="AW35" s="226">
        <f t="shared" si="9"/>
        <v>0</v>
      </c>
      <c r="AX35" s="140">
        <f t="shared" si="10"/>
        <v>32</v>
      </c>
      <c r="AY35" s="78" t="str">
        <f t="shared" si="15"/>
        <v/>
      </c>
      <c r="AZ35" s="78" t="str">
        <f t="shared" si="15"/>
        <v/>
      </c>
      <c r="BA35" s="78" t="str">
        <f t="shared" si="15"/>
        <v/>
      </c>
      <c r="BB35" s="78" t="str">
        <f t="shared" si="15"/>
        <v/>
      </c>
      <c r="BC35" s="78" t="str">
        <f t="shared" si="15"/>
        <v/>
      </c>
      <c r="BD35" s="78" t="str">
        <f t="shared" si="15"/>
        <v/>
      </c>
      <c r="BE35" s="78" t="str">
        <f t="shared" si="15"/>
        <v/>
      </c>
      <c r="BF35" s="78" t="str">
        <f t="shared" si="15"/>
        <v/>
      </c>
      <c r="BG35" s="78" t="str">
        <f t="shared" si="15"/>
        <v/>
      </c>
      <c r="BH35" s="78" t="str">
        <f t="shared" si="15"/>
        <v/>
      </c>
      <c r="BI35" s="78" t="str">
        <f t="shared" si="15"/>
        <v/>
      </c>
      <c r="BJ35" s="78" t="str">
        <f t="shared" si="15"/>
        <v/>
      </c>
      <c r="BK35" s="78" t="str">
        <f t="shared" si="15"/>
        <v/>
      </c>
      <c r="BL35" s="78" t="str">
        <f t="shared" si="15"/>
        <v/>
      </c>
      <c r="BM35" s="78" t="str">
        <f t="shared" si="15"/>
        <v/>
      </c>
      <c r="BN35" s="78" t="str">
        <f t="shared" si="15"/>
        <v/>
      </c>
      <c r="BO35" s="78" t="str">
        <f t="shared" si="14"/>
        <v/>
      </c>
      <c r="BP35" s="78" t="str">
        <f t="shared" si="14"/>
        <v/>
      </c>
      <c r="BQ35" s="78" t="str">
        <f t="shared" si="14"/>
        <v/>
      </c>
      <c r="BR35" s="78" t="str">
        <f t="shared" si="14"/>
        <v/>
      </c>
      <c r="BS35" s="78" t="str">
        <f t="shared" si="14"/>
        <v/>
      </c>
      <c r="BT35" s="78" t="str">
        <f t="shared" si="14"/>
        <v/>
      </c>
      <c r="BU35" s="78" t="str">
        <f t="shared" si="14"/>
        <v/>
      </c>
      <c r="BV35" s="78" t="str">
        <f t="shared" si="14"/>
        <v/>
      </c>
      <c r="BW35" s="78" t="str">
        <f t="shared" si="14"/>
        <v/>
      </c>
      <c r="BX35" s="78" t="str">
        <f t="shared" si="14"/>
        <v/>
      </c>
      <c r="BY35" s="78" t="str">
        <f t="shared" si="14"/>
        <v/>
      </c>
      <c r="BZ35" s="78" t="str">
        <f t="shared" si="14"/>
        <v/>
      </c>
      <c r="CA35" s="78" t="str">
        <f t="shared" si="14"/>
        <v/>
      </c>
      <c r="CB35" s="78" t="str">
        <f t="shared" si="14"/>
        <v/>
      </c>
    </row>
    <row r="36" spans="1:80" x14ac:dyDescent="0.35">
      <c r="A36" s="444"/>
      <c r="B36" s="443"/>
      <c r="C36" s="443"/>
      <c r="D36" s="103"/>
      <c r="E36" s="198"/>
      <c r="F36" s="199"/>
      <c r="G36" s="199"/>
      <c r="H36" s="31"/>
      <c r="I36" s="32"/>
      <c r="J36" s="32"/>
      <c r="K36" s="33"/>
      <c r="L36" s="33"/>
      <c r="M36" s="33"/>
      <c r="N36" s="33"/>
      <c r="O36" s="33"/>
      <c r="P36" s="33"/>
      <c r="Q36" s="33"/>
      <c r="R36" s="33"/>
      <c r="S36" s="33"/>
      <c r="T36" s="33"/>
      <c r="U36" s="33"/>
      <c r="V36" s="33"/>
      <c r="W36" s="33"/>
      <c r="X36" s="33"/>
      <c r="Y36" s="33"/>
      <c r="Z36" s="33"/>
      <c r="AA36" s="33"/>
      <c r="AB36" s="33"/>
      <c r="AC36" s="33"/>
      <c r="AD36" s="33"/>
      <c r="AE36" s="33"/>
      <c r="AF36" s="33"/>
      <c r="AG36" s="33"/>
      <c r="AH36" s="34"/>
      <c r="AI36" s="273" t="str">
        <f t="shared" si="12"/>
        <v/>
      </c>
      <c r="AM36" s="78" t="b">
        <f t="shared" si="5"/>
        <v>0</v>
      </c>
      <c r="AN36" s="78" t="b">
        <f t="shared" si="6"/>
        <v>0</v>
      </c>
      <c r="AO36" s="78" t="str">
        <f t="shared" si="0"/>
        <v/>
      </c>
      <c r="AP36" s="78" t="b">
        <f t="shared" si="7"/>
        <v>0</v>
      </c>
      <c r="AQ36" s="78" t="str">
        <f t="shared" si="1"/>
        <v/>
      </c>
      <c r="AR36" s="78" t="str">
        <f t="shared" si="2"/>
        <v/>
      </c>
      <c r="AS36" s="346"/>
      <c r="AT36" s="226">
        <f t="shared" si="13"/>
        <v>0</v>
      </c>
      <c r="AU36" s="78">
        <f t="shared" si="8"/>
        <v>0</v>
      </c>
      <c r="AW36" s="226">
        <f t="shared" si="9"/>
        <v>0</v>
      </c>
      <c r="AX36" s="140">
        <f t="shared" si="10"/>
        <v>33</v>
      </c>
      <c r="AY36" s="78" t="str">
        <f t="shared" si="15"/>
        <v/>
      </c>
      <c r="AZ36" s="78" t="str">
        <f t="shared" si="15"/>
        <v/>
      </c>
      <c r="BA36" s="78" t="str">
        <f t="shared" si="15"/>
        <v/>
      </c>
      <c r="BB36" s="78" t="str">
        <f t="shared" si="15"/>
        <v/>
      </c>
      <c r="BC36" s="78" t="str">
        <f t="shared" si="15"/>
        <v/>
      </c>
      <c r="BD36" s="78" t="str">
        <f t="shared" si="15"/>
        <v/>
      </c>
      <c r="BE36" s="78" t="str">
        <f t="shared" si="15"/>
        <v/>
      </c>
      <c r="BF36" s="78" t="str">
        <f t="shared" si="15"/>
        <v/>
      </c>
      <c r="BG36" s="78" t="str">
        <f t="shared" si="15"/>
        <v/>
      </c>
      <c r="BH36" s="78" t="str">
        <f t="shared" si="15"/>
        <v/>
      </c>
      <c r="BI36" s="78" t="str">
        <f t="shared" si="15"/>
        <v/>
      </c>
      <c r="BJ36" s="78" t="str">
        <f t="shared" si="15"/>
        <v/>
      </c>
      <c r="BK36" s="78" t="str">
        <f t="shared" si="15"/>
        <v/>
      </c>
      <c r="BL36" s="78" t="str">
        <f t="shared" si="15"/>
        <v/>
      </c>
      <c r="BM36" s="78" t="str">
        <f t="shared" si="15"/>
        <v/>
      </c>
      <c r="BN36" s="78" t="str">
        <f t="shared" si="15"/>
        <v/>
      </c>
      <c r="BO36" s="78" t="str">
        <f t="shared" ref="BO36:CB51" si="16">IFERROR(HLOOKUP(BO$4,$E$4:$AH$104,$AX36,FALSE),"")</f>
        <v/>
      </c>
      <c r="BP36" s="78" t="str">
        <f t="shared" si="16"/>
        <v/>
      </c>
      <c r="BQ36" s="78" t="str">
        <f t="shared" si="16"/>
        <v/>
      </c>
      <c r="BR36" s="78" t="str">
        <f t="shared" si="16"/>
        <v/>
      </c>
      <c r="BS36" s="78" t="str">
        <f t="shared" si="16"/>
        <v/>
      </c>
      <c r="BT36" s="78" t="str">
        <f t="shared" si="16"/>
        <v/>
      </c>
      <c r="BU36" s="78" t="str">
        <f t="shared" si="16"/>
        <v/>
      </c>
      <c r="BV36" s="78" t="str">
        <f t="shared" si="16"/>
        <v/>
      </c>
      <c r="BW36" s="78" t="str">
        <f t="shared" si="16"/>
        <v/>
      </c>
      <c r="BX36" s="78" t="str">
        <f t="shared" si="16"/>
        <v/>
      </c>
      <c r="BY36" s="78" t="str">
        <f t="shared" si="16"/>
        <v/>
      </c>
      <c r="BZ36" s="78" t="str">
        <f t="shared" si="16"/>
        <v/>
      </c>
      <c r="CA36" s="78" t="str">
        <f t="shared" si="16"/>
        <v/>
      </c>
      <c r="CB36" s="78" t="str">
        <f t="shared" si="16"/>
        <v/>
      </c>
    </row>
    <row r="37" spans="1:80" x14ac:dyDescent="0.35">
      <c r="A37" s="444"/>
      <c r="B37" s="443"/>
      <c r="C37" s="443"/>
      <c r="D37" s="103"/>
      <c r="E37" s="198"/>
      <c r="F37" s="199"/>
      <c r="G37" s="199"/>
      <c r="H37" s="31"/>
      <c r="I37" s="32"/>
      <c r="J37" s="32"/>
      <c r="K37" s="33"/>
      <c r="L37" s="33"/>
      <c r="M37" s="33"/>
      <c r="N37" s="33"/>
      <c r="O37" s="33"/>
      <c r="P37" s="33"/>
      <c r="Q37" s="33"/>
      <c r="R37" s="33"/>
      <c r="S37" s="33"/>
      <c r="T37" s="33"/>
      <c r="U37" s="33"/>
      <c r="V37" s="33"/>
      <c r="W37" s="33"/>
      <c r="X37" s="33"/>
      <c r="Y37" s="33"/>
      <c r="Z37" s="33"/>
      <c r="AA37" s="33"/>
      <c r="AB37" s="33"/>
      <c r="AC37" s="33"/>
      <c r="AD37" s="33"/>
      <c r="AE37" s="33"/>
      <c r="AF37" s="33"/>
      <c r="AG37" s="33"/>
      <c r="AH37" s="34"/>
      <c r="AI37" s="273" t="str">
        <f t="shared" si="12"/>
        <v/>
      </c>
      <c r="AM37" s="78" t="b">
        <f t="shared" si="5"/>
        <v>0</v>
      </c>
      <c r="AN37" s="78" t="b">
        <f t="shared" si="6"/>
        <v>0</v>
      </c>
      <c r="AO37" s="78" t="str">
        <f t="shared" ref="AO37:AO68" si="17">IF(AND(AM37=TRUE,AN37=FALSE),$AK$30,"")</f>
        <v/>
      </c>
      <c r="AP37" s="78" t="b">
        <f t="shared" si="7"/>
        <v>0</v>
      </c>
      <c r="AQ37" s="78" t="str">
        <f t="shared" ref="AQ37:AQ68" si="18">IF(AND(AM37=TRUE,AP37=FALSE),$AK$31,"")</f>
        <v/>
      </c>
      <c r="AR37" s="78" t="str">
        <f t="shared" ref="AR37:AR68" si="19">IF(D37&gt;$AK$4,$AK$32,"")</f>
        <v/>
      </c>
      <c r="AS37" s="346"/>
      <c r="AT37" s="226">
        <f t="shared" si="13"/>
        <v>0</v>
      </c>
      <c r="AU37" s="78">
        <f t="shared" si="8"/>
        <v>0</v>
      </c>
      <c r="AW37" s="226">
        <f t="shared" si="9"/>
        <v>0</v>
      </c>
      <c r="AX37" s="140">
        <f t="shared" si="10"/>
        <v>34</v>
      </c>
      <c r="AY37" s="78" t="str">
        <f t="shared" si="15"/>
        <v/>
      </c>
      <c r="AZ37" s="78" t="str">
        <f t="shared" si="15"/>
        <v/>
      </c>
      <c r="BA37" s="78" t="str">
        <f t="shared" si="15"/>
        <v/>
      </c>
      <c r="BB37" s="78" t="str">
        <f t="shared" si="15"/>
        <v/>
      </c>
      <c r="BC37" s="78" t="str">
        <f t="shared" si="15"/>
        <v/>
      </c>
      <c r="BD37" s="78" t="str">
        <f t="shared" si="15"/>
        <v/>
      </c>
      <c r="BE37" s="78" t="str">
        <f t="shared" si="15"/>
        <v/>
      </c>
      <c r="BF37" s="78" t="str">
        <f t="shared" si="15"/>
        <v/>
      </c>
      <c r="BG37" s="78" t="str">
        <f t="shared" si="15"/>
        <v/>
      </c>
      <c r="BH37" s="78" t="str">
        <f t="shared" si="15"/>
        <v/>
      </c>
      <c r="BI37" s="78" t="str">
        <f t="shared" si="15"/>
        <v/>
      </c>
      <c r="BJ37" s="78" t="str">
        <f t="shared" si="15"/>
        <v/>
      </c>
      <c r="BK37" s="78" t="str">
        <f t="shared" si="15"/>
        <v/>
      </c>
      <c r="BL37" s="78" t="str">
        <f t="shared" si="15"/>
        <v/>
      </c>
      <c r="BM37" s="78" t="str">
        <f t="shared" si="15"/>
        <v/>
      </c>
      <c r="BN37" s="78" t="str">
        <f t="shared" ref="BN37:CB52" si="20">IFERROR(HLOOKUP(BN$4,$E$4:$AH$104,$AX37,FALSE),"")</f>
        <v/>
      </c>
      <c r="BO37" s="78" t="str">
        <f t="shared" si="16"/>
        <v/>
      </c>
      <c r="BP37" s="78" t="str">
        <f t="shared" si="16"/>
        <v/>
      </c>
      <c r="BQ37" s="78" t="str">
        <f t="shared" si="16"/>
        <v/>
      </c>
      <c r="BR37" s="78" t="str">
        <f t="shared" si="16"/>
        <v/>
      </c>
      <c r="BS37" s="78" t="str">
        <f t="shared" si="16"/>
        <v/>
      </c>
      <c r="BT37" s="78" t="str">
        <f t="shared" si="16"/>
        <v/>
      </c>
      <c r="BU37" s="78" t="str">
        <f t="shared" si="16"/>
        <v/>
      </c>
      <c r="BV37" s="78" t="str">
        <f t="shared" si="16"/>
        <v/>
      </c>
      <c r="BW37" s="78" t="str">
        <f t="shared" si="16"/>
        <v/>
      </c>
      <c r="BX37" s="78" t="str">
        <f t="shared" si="16"/>
        <v/>
      </c>
      <c r="BY37" s="78" t="str">
        <f t="shared" si="16"/>
        <v/>
      </c>
      <c r="BZ37" s="78" t="str">
        <f t="shared" si="16"/>
        <v/>
      </c>
      <c r="CA37" s="78" t="str">
        <f t="shared" si="16"/>
        <v/>
      </c>
      <c r="CB37" s="78" t="str">
        <f t="shared" si="16"/>
        <v/>
      </c>
    </row>
    <row r="38" spans="1:80" x14ac:dyDescent="0.35">
      <c r="A38" s="444"/>
      <c r="B38" s="443"/>
      <c r="C38" s="443"/>
      <c r="D38" s="103"/>
      <c r="E38" s="198"/>
      <c r="F38" s="199"/>
      <c r="G38" s="199"/>
      <c r="H38" s="31"/>
      <c r="I38" s="32"/>
      <c r="J38" s="32"/>
      <c r="K38" s="33"/>
      <c r="L38" s="33"/>
      <c r="M38" s="33"/>
      <c r="N38" s="33"/>
      <c r="O38" s="33"/>
      <c r="P38" s="33"/>
      <c r="Q38" s="33"/>
      <c r="R38" s="33"/>
      <c r="S38" s="33"/>
      <c r="T38" s="33"/>
      <c r="U38" s="33"/>
      <c r="V38" s="33"/>
      <c r="W38" s="33"/>
      <c r="X38" s="33"/>
      <c r="Y38" s="33"/>
      <c r="Z38" s="33"/>
      <c r="AA38" s="33"/>
      <c r="AB38" s="33"/>
      <c r="AC38" s="33"/>
      <c r="AD38" s="33"/>
      <c r="AE38" s="33"/>
      <c r="AF38" s="33"/>
      <c r="AG38" s="33"/>
      <c r="AH38" s="34"/>
      <c r="AI38" s="273" t="str">
        <f t="shared" si="12"/>
        <v/>
      </c>
      <c r="AM38" s="78" t="b">
        <f t="shared" si="5"/>
        <v>0</v>
      </c>
      <c r="AN38" s="78" t="b">
        <f t="shared" si="6"/>
        <v>0</v>
      </c>
      <c r="AO38" s="78" t="str">
        <f t="shared" si="17"/>
        <v/>
      </c>
      <c r="AP38" s="78" t="b">
        <f t="shared" si="7"/>
        <v>0</v>
      </c>
      <c r="AQ38" s="78" t="str">
        <f t="shared" si="18"/>
        <v/>
      </c>
      <c r="AR38" s="78" t="str">
        <f t="shared" si="19"/>
        <v/>
      </c>
      <c r="AS38" s="346"/>
      <c r="AT38" s="226">
        <f t="shared" si="13"/>
        <v>0</v>
      </c>
      <c r="AU38" s="78">
        <f t="shared" si="8"/>
        <v>0</v>
      </c>
      <c r="AW38" s="226">
        <f t="shared" si="9"/>
        <v>0</v>
      </c>
      <c r="AX38" s="140">
        <f t="shared" si="10"/>
        <v>35</v>
      </c>
      <c r="AY38" s="78" t="str">
        <f t="shared" ref="AY38:BN53" si="21">IFERROR(HLOOKUP(AY$4,$E$4:$AH$104,$AX38,FALSE),"")</f>
        <v/>
      </c>
      <c r="AZ38" s="78" t="str">
        <f t="shared" si="21"/>
        <v/>
      </c>
      <c r="BA38" s="78" t="str">
        <f t="shared" si="21"/>
        <v/>
      </c>
      <c r="BB38" s="78" t="str">
        <f t="shared" si="21"/>
        <v/>
      </c>
      <c r="BC38" s="78" t="str">
        <f t="shared" si="21"/>
        <v/>
      </c>
      <c r="BD38" s="78" t="str">
        <f t="shared" si="21"/>
        <v/>
      </c>
      <c r="BE38" s="78" t="str">
        <f t="shared" si="21"/>
        <v/>
      </c>
      <c r="BF38" s="78" t="str">
        <f t="shared" si="21"/>
        <v/>
      </c>
      <c r="BG38" s="78" t="str">
        <f t="shared" si="21"/>
        <v/>
      </c>
      <c r="BH38" s="78" t="str">
        <f t="shared" si="21"/>
        <v/>
      </c>
      <c r="BI38" s="78" t="str">
        <f t="shared" si="21"/>
        <v/>
      </c>
      <c r="BJ38" s="78" t="str">
        <f t="shared" si="21"/>
        <v/>
      </c>
      <c r="BK38" s="78" t="str">
        <f t="shared" si="21"/>
        <v/>
      </c>
      <c r="BL38" s="78" t="str">
        <f t="shared" si="21"/>
        <v/>
      </c>
      <c r="BM38" s="78" t="str">
        <f t="shared" si="21"/>
        <v/>
      </c>
      <c r="BN38" s="78" t="str">
        <f t="shared" si="20"/>
        <v/>
      </c>
      <c r="BO38" s="78" t="str">
        <f t="shared" si="16"/>
        <v/>
      </c>
      <c r="BP38" s="78" t="str">
        <f t="shared" si="16"/>
        <v/>
      </c>
      <c r="BQ38" s="78" t="str">
        <f t="shared" si="16"/>
        <v/>
      </c>
      <c r="BR38" s="78" t="str">
        <f t="shared" si="16"/>
        <v/>
      </c>
      <c r="BS38" s="78" t="str">
        <f t="shared" si="16"/>
        <v/>
      </c>
      <c r="BT38" s="78" t="str">
        <f t="shared" si="16"/>
        <v/>
      </c>
      <c r="BU38" s="78" t="str">
        <f t="shared" si="16"/>
        <v/>
      </c>
      <c r="BV38" s="78" t="str">
        <f t="shared" si="16"/>
        <v/>
      </c>
      <c r="BW38" s="78" t="str">
        <f t="shared" si="16"/>
        <v/>
      </c>
      <c r="BX38" s="78" t="str">
        <f t="shared" si="16"/>
        <v/>
      </c>
      <c r="BY38" s="78" t="str">
        <f t="shared" si="16"/>
        <v/>
      </c>
      <c r="BZ38" s="78" t="str">
        <f t="shared" si="16"/>
        <v/>
      </c>
      <c r="CA38" s="78" t="str">
        <f t="shared" si="16"/>
        <v/>
      </c>
      <c r="CB38" s="78" t="str">
        <f t="shared" si="16"/>
        <v/>
      </c>
    </row>
    <row r="39" spans="1:80" x14ac:dyDescent="0.35">
      <c r="A39" s="444"/>
      <c r="B39" s="443"/>
      <c r="C39" s="443"/>
      <c r="D39" s="103"/>
      <c r="E39" s="198"/>
      <c r="F39" s="199"/>
      <c r="G39" s="199"/>
      <c r="H39" s="31"/>
      <c r="I39" s="32"/>
      <c r="J39" s="32"/>
      <c r="K39" s="33"/>
      <c r="L39" s="33"/>
      <c r="M39" s="33"/>
      <c r="N39" s="33"/>
      <c r="O39" s="33"/>
      <c r="P39" s="33"/>
      <c r="Q39" s="33"/>
      <c r="R39" s="33"/>
      <c r="S39" s="33"/>
      <c r="T39" s="33"/>
      <c r="U39" s="33"/>
      <c r="V39" s="33"/>
      <c r="W39" s="33"/>
      <c r="X39" s="33"/>
      <c r="Y39" s="33"/>
      <c r="Z39" s="33"/>
      <c r="AA39" s="33"/>
      <c r="AB39" s="33"/>
      <c r="AC39" s="33"/>
      <c r="AD39" s="33"/>
      <c r="AE39" s="33"/>
      <c r="AF39" s="33"/>
      <c r="AG39" s="33"/>
      <c r="AH39" s="34"/>
      <c r="AI39" s="273" t="str">
        <f t="shared" si="12"/>
        <v/>
      </c>
      <c r="AM39" s="78" t="b">
        <f t="shared" si="5"/>
        <v>0</v>
      </c>
      <c r="AN39" s="78" t="b">
        <f t="shared" si="6"/>
        <v>0</v>
      </c>
      <c r="AO39" s="78" t="str">
        <f t="shared" si="17"/>
        <v/>
      </c>
      <c r="AP39" s="78" t="b">
        <f t="shared" si="7"/>
        <v>0</v>
      </c>
      <c r="AQ39" s="78" t="str">
        <f t="shared" si="18"/>
        <v/>
      </c>
      <c r="AR39" s="78" t="str">
        <f t="shared" si="19"/>
        <v/>
      </c>
      <c r="AS39" s="346"/>
      <c r="AT39" s="226">
        <f t="shared" si="13"/>
        <v>0</v>
      </c>
      <c r="AU39" s="78">
        <f t="shared" si="8"/>
        <v>0</v>
      </c>
      <c r="AW39" s="226">
        <f t="shared" si="9"/>
        <v>0</v>
      </c>
      <c r="AX39" s="140">
        <f t="shared" si="10"/>
        <v>36</v>
      </c>
      <c r="AY39" s="78" t="str">
        <f t="shared" si="21"/>
        <v/>
      </c>
      <c r="AZ39" s="78" t="str">
        <f t="shared" si="21"/>
        <v/>
      </c>
      <c r="BA39" s="78" t="str">
        <f t="shared" si="21"/>
        <v/>
      </c>
      <c r="BB39" s="78" t="str">
        <f t="shared" si="21"/>
        <v/>
      </c>
      <c r="BC39" s="78" t="str">
        <f t="shared" si="21"/>
        <v/>
      </c>
      <c r="BD39" s="78" t="str">
        <f t="shared" si="21"/>
        <v/>
      </c>
      <c r="BE39" s="78" t="str">
        <f t="shared" si="21"/>
        <v/>
      </c>
      <c r="BF39" s="78" t="str">
        <f t="shared" si="21"/>
        <v/>
      </c>
      <c r="BG39" s="78" t="str">
        <f t="shared" si="21"/>
        <v/>
      </c>
      <c r="BH39" s="78" t="str">
        <f t="shared" si="21"/>
        <v/>
      </c>
      <c r="BI39" s="78" t="str">
        <f t="shared" si="21"/>
        <v/>
      </c>
      <c r="BJ39" s="78" t="str">
        <f t="shared" si="21"/>
        <v/>
      </c>
      <c r="BK39" s="78" t="str">
        <f t="shared" si="21"/>
        <v/>
      </c>
      <c r="BL39" s="78" t="str">
        <f t="shared" si="21"/>
        <v/>
      </c>
      <c r="BM39" s="78" t="str">
        <f t="shared" si="21"/>
        <v/>
      </c>
      <c r="BN39" s="78" t="str">
        <f t="shared" si="20"/>
        <v/>
      </c>
      <c r="BO39" s="78" t="str">
        <f t="shared" si="16"/>
        <v/>
      </c>
      <c r="BP39" s="78" t="str">
        <f t="shared" si="16"/>
        <v/>
      </c>
      <c r="BQ39" s="78" t="str">
        <f t="shared" si="16"/>
        <v/>
      </c>
      <c r="BR39" s="78" t="str">
        <f t="shared" si="16"/>
        <v/>
      </c>
      <c r="BS39" s="78" t="str">
        <f t="shared" si="16"/>
        <v/>
      </c>
      <c r="BT39" s="78" t="str">
        <f t="shared" si="16"/>
        <v/>
      </c>
      <c r="BU39" s="78" t="str">
        <f t="shared" si="16"/>
        <v/>
      </c>
      <c r="BV39" s="78" t="str">
        <f t="shared" si="16"/>
        <v/>
      </c>
      <c r="BW39" s="78" t="str">
        <f t="shared" si="16"/>
        <v/>
      </c>
      <c r="BX39" s="78" t="str">
        <f t="shared" si="16"/>
        <v/>
      </c>
      <c r="BY39" s="78" t="str">
        <f t="shared" si="16"/>
        <v/>
      </c>
      <c r="BZ39" s="78" t="str">
        <f t="shared" si="16"/>
        <v/>
      </c>
      <c r="CA39" s="78" t="str">
        <f t="shared" si="16"/>
        <v/>
      </c>
      <c r="CB39" s="78" t="str">
        <f t="shared" si="16"/>
        <v/>
      </c>
    </row>
    <row r="40" spans="1:80" x14ac:dyDescent="0.35">
      <c r="A40" s="444"/>
      <c r="B40" s="443"/>
      <c r="C40" s="443"/>
      <c r="D40" s="103"/>
      <c r="E40" s="198"/>
      <c r="F40" s="199"/>
      <c r="G40" s="199"/>
      <c r="H40" s="31"/>
      <c r="I40" s="32"/>
      <c r="J40" s="32"/>
      <c r="K40" s="33"/>
      <c r="L40" s="33"/>
      <c r="M40" s="33"/>
      <c r="N40" s="33"/>
      <c r="O40" s="33"/>
      <c r="P40" s="33"/>
      <c r="Q40" s="33"/>
      <c r="R40" s="33"/>
      <c r="S40" s="33"/>
      <c r="T40" s="33"/>
      <c r="U40" s="33"/>
      <c r="V40" s="33"/>
      <c r="W40" s="33"/>
      <c r="X40" s="33"/>
      <c r="Y40" s="33"/>
      <c r="Z40" s="33"/>
      <c r="AA40" s="33"/>
      <c r="AB40" s="33"/>
      <c r="AC40" s="33"/>
      <c r="AD40" s="33"/>
      <c r="AE40" s="33"/>
      <c r="AF40" s="33"/>
      <c r="AG40" s="33"/>
      <c r="AH40" s="34"/>
      <c r="AI40" s="273" t="str">
        <f t="shared" si="12"/>
        <v/>
      </c>
      <c r="AM40" s="78" t="b">
        <f t="shared" si="5"/>
        <v>0</v>
      </c>
      <c r="AN40" s="78" t="b">
        <f t="shared" si="6"/>
        <v>0</v>
      </c>
      <c r="AO40" s="78" t="str">
        <f t="shared" si="17"/>
        <v/>
      </c>
      <c r="AP40" s="78" t="b">
        <f t="shared" si="7"/>
        <v>0</v>
      </c>
      <c r="AQ40" s="78" t="str">
        <f t="shared" si="18"/>
        <v/>
      </c>
      <c r="AR40" s="78" t="str">
        <f t="shared" si="19"/>
        <v/>
      </c>
      <c r="AS40" s="346"/>
      <c r="AT40" s="226">
        <f t="shared" si="13"/>
        <v>0</v>
      </c>
      <c r="AU40" s="78">
        <f t="shared" si="8"/>
        <v>0</v>
      </c>
      <c r="AW40" s="226">
        <f t="shared" si="9"/>
        <v>0</v>
      </c>
      <c r="AX40" s="140">
        <f t="shared" si="10"/>
        <v>37</v>
      </c>
      <c r="AY40" s="78" t="str">
        <f t="shared" si="21"/>
        <v/>
      </c>
      <c r="AZ40" s="78" t="str">
        <f t="shared" si="21"/>
        <v/>
      </c>
      <c r="BA40" s="78" t="str">
        <f t="shared" si="21"/>
        <v/>
      </c>
      <c r="BB40" s="78" t="str">
        <f t="shared" si="21"/>
        <v/>
      </c>
      <c r="BC40" s="78" t="str">
        <f t="shared" si="21"/>
        <v/>
      </c>
      <c r="BD40" s="78" t="str">
        <f t="shared" si="21"/>
        <v/>
      </c>
      <c r="BE40" s="78" t="str">
        <f t="shared" si="21"/>
        <v/>
      </c>
      <c r="BF40" s="78" t="str">
        <f t="shared" si="21"/>
        <v/>
      </c>
      <c r="BG40" s="78" t="str">
        <f t="shared" si="21"/>
        <v/>
      </c>
      <c r="BH40" s="78" t="str">
        <f t="shared" si="21"/>
        <v/>
      </c>
      <c r="BI40" s="78" t="str">
        <f t="shared" si="21"/>
        <v/>
      </c>
      <c r="BJ40" s="78" t="str">
        <f t="shared" si="21"/>
        <v/>
      </c>
      <c r="BK40" s="78" t="str">
        <f t="shared" si="21"/>
        <v/>
      </c>
      <c r="BL40" s="78" t="str">
        <f t="shared" si="21"/>
        <v/>
      </c>
      <c r="BM40" s="78" t="str">
        <f t="shared" si="21"/>
        <v/>
      </c>
      <c r="BN40" s="78" t="str">
        <f t="shared" si="20"/>
        <v/>
      </c>
      <c r="BO40" s="78" t="str">
        <f t="shared" si="16"/>
        <v/>
      </c>
      <c r="BP40" s="78" t="str">
        <f t="shared" si="16"/>
        <v/>
      </c>
      <c r="BQ40" s="78" t="str">
        <f t="shared" si="16"/>
        <v/>
      </c>
      <c r="BR40" s="78" t="str">
        <f t="shared" si="16"/>
        <v/>
      </c>
      <c r="BS40" s="78" t="str">
        <f t="shared" si="16"/>
        <v/>
      </c>
      <c r="BT40" s="78" t="str">
        <f t="shared" si="16"/>
        <v/>
      </c>
      <c r="BU40" s="78" t="str">
        <f t="shared" si="16"/>
        <v/>
      </c>
      <c r="BV40" s="78" t="str">
        <f t="shared" si="16"/>
        <v/>
      </c>
      <c r="BW40" s="78" t="str">
        <f t="shared" si="16"/>
        <v/>
      </c>
      <c r="BX40" s="78" t="str">
        <f t="shared" si="16"/>
        <v/>
      </c>
      <c r="BY40" s="78" t="str">
        <f t="shared" si="16"/>
        <v/>
      </c>
      <c r="BZ40" s="78" t="str">
        <f t="shared" si="16"/>
        <v/>
      </c>
      <c r="CA40" s="78" t="str">
        <f t="shared" si="16"/>
        <v/>
      </c>
      <c r="CB40" s="78" t="str">
        <f t="shared" si="16"/>
        <v/>
      </c>
    </row>
    <row r="41" spans="1:80" x14ac:dyDescent="0.35">
      <c r="A41" s="444"/>
      <c r="B41" s="443"/>
      <c r="C41" s="443"/>
      <c r="D41" s="103"/>
      <c r="E41" s="198"/>
      <c r="F41" s="199"/>
      <c r="G41" s="199"/>
      <c r="H41" s="31"/>
      <c r="I41" s="32"/>
      <c r="J41" s="32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3"/>
      <c r="Y41" s="33"/>
      <c r="Z41" s="33"/>
      <c r="AA41" s="33"/>
      <c r="AB41" s="33"/>
      <c r="AC41" s="33"/>
      <c r="AD41" s="33"/>
      <c r="AE41" s="33"/>
      <c r="AF41" s="33"/>
      <c r="AG41" s="33"/>
      <c r="AH41" s="34"/>
      <c r="AI41" s="273" t="str">
        <f t="shared" si="12"/>
        <v/>
      </c>
      <c r="AM41" s="78" t="b">
        <f t="shared" si="5"/>
        <v>0</v>
      </c>
      <c r="AN41" s="78" t="b">
        <f t="shared" si="6"/>
        <v>0</v>
      </c>
      <c r="AO41" s="78" t="str">
        <f t="shared" si="17"/>
        <v/>
      </c>
      <c r="AP41" s="78" t="b">
        <f t="shared" si="7"/>
        <v>0</v>
      </c>
      <c r="AQ41" s="78" t="str">
        <f t="shared" si="18"/>
        <v/>
      </c>
      <c r="AR41" s="78" t="str">
        <f t="shared" si="19"/>
        <v/>
      </c>
      <c r="AS41" s="346"/>
      <c r="AT41" s="226">
        <f t="shared" si="13"/>
        <v>0</v>
      </c>
      <c r="AU41" s="78">
        <f t="shared" si="8"/>
        <v>0</v>
      </c>
      <c r="AW41" s="226">
        <f t="shared" si="9"/>
        <v>0</v>
      </c>
      <c r="AX41" s="140">
        <f t="shared" si="10"/>
        <v>38</v>
      </c>
      <c r="AY41" s="78" t="str">
        <f t="shared" si="21"/>
        <v/>
      </c>
      <c r="AZ41" s="78" t="str">
        <f t="shared" si="21"/>
        <v/>
      </c>
      <c r="BA41" s="78" t="str">
        <f t="shared" si="21"/>
        <v/>
      </c>
      <c r="BB41" s="78" t="str">
        <f t="shared" si="21"/>
        <v/>
      </c>
      <c r="BC41" s="78" t="str">
        <f t="shared" si="21"/>
        <v/>
      </c>
      <c r="BD41" s="78" t="str">
        <f t="shared" si="21"/>
        <v/>
      </c>
      <c r="BE41" s="78" t="str">
        <f t="shared" si="21"/>
        <v/>
      </c>
      <c r="BF41" s="78" t="str">
        <f t="shared" si="21"/>
        <v/>
      </c>
      <c r="BG41" s="78" t="str">
        <f t="shared" si="21"/>
        <v/>
      </c>
      <c r="BH41" s="78" t="str">
        <f t="shared" si="21"/>
        <v/>
      </c>
      <c r="BI41" s="78" t="str">
        <f t="shared" si="21"/>
        <v/>
      </c>
      <c r="BJ41" s="78" t="str">
        <f t="shared" si="21"/>
        <v/>
      </c>
      <c r="BK41" s="78" t="str">
        <f t="shared" si="21"/>
        <v/>
      </c>
      <c r="BL41" s="78" t="str">
        <f t="shared" si="21"/>
        <v/>
      </c>
      <c r="BM41" s="78" t="str">
        <f t="shared" si="21"/>
        <v/>
      </c>
      <c r="BN41" s="78" t="str">
        <f t="shared" si="20"/>
        <v/>
      </c>
      <c r="BO41" s="78" t="str">
        <f t="shared" si="16"/>
        <v/>
      </c>
      <c r="BP41" s="78" t="str">
        <f t="shared" si="16"/>
        <v/>
      </c>
      <c r="BQ41" s="78" t="str">
        <f t="shared" si="16"/>
        <v/>
      </c>
      <c r="BR41" s="78" t="str">
        <f t="shared" si="16"/>
        <v/>
      </c>
      <c r="BS41" s="78" t="str">
        <f t="shared" si="16"/>
        <v/>
      </c>
      <c r="BT41" s="78" t="str">
        <f t="shared" si="16"/>
        <v/>
      </c>
      <c r="BU41" s="78" t="str">
        <f t="shared" si="16"/>
        <v/>
      </c>
      <c r="BV41" s="78" t="str">
        <f t="shared" si="16"/>
        <v/>
      </c>
      <c r="BW41" s="78" t="str">
        <f t="shared" si="16"/>
        <v/>
      </c>
      <c r="BX41" s="78" t="str">
        <f t="shared" si="16"/>
        <v/>
      </c>
      <c r="BY41" s="78" t="str">
        <f t="shared" si="16"/>
        <v/>
      </c>
      <c r="BZ41" s="78" t="str">
        <f t="shared" si="16"/>
        <v/>
      </c>
      <c r="CA41" s="78" t="str">
        <f t="shared" si="16"/>
        <v/>
      </c>
      <c r="CB41" s="78" t="str">
        <f t="shared" si="16"/>
        <v/>
      </c>
    </row>
    <row r="42" spans="1:80" x14ac:dyDescent="0.35">
      <c r="A42" s="444"/>
      <c r="B42" s="443"/>
      <c r="C42" s="443"/>
      <c r="D42" s="103"/>
      <c r="E42" s="198"/>
      <c r="F42" s="199"/>
      <c r="G42" s="199"/>
      <c r="H42" s="31"/>
      <c r="I42" s="32"/>
      <c r="J42" s="32"/>
      <c r="K42" s="33"/>
      <c r="L42" s="33"/>
      <c r="M42" s="33"/>
      <c r="N42" s="33"/>
      <c r="O42" s="33"/>
      <c r="P42" s="33"/>
      <c r="Q42" s="33"/>
      <c r="R42" s="33"/>
      <c r="S42" s="33"/>
      <c r="T42" s="33"/>
      <c r="U42" s="33"/>
      <c r="V42" s="33"/>
      <c r="W42" s="33"/>
      <c r="X42" s="33"/>
      <c r="Y42" s="33"/>
      <c r="Z42" s="33"/>
      <c r="AA42" s="33"/>
      <c r="AB42" s="33"/>
      <c r="AC42" s="33"/>
      <c r="AD42" s="33"/>
      <c r="AE42" s="33"/>
      <c r="AF42" s="33"/>
      <c r="AG42" s="33"/>
      <c r="AH42" s="34"/>
      <c r="AI42" s="273" t="str">
        <f t="shared" si="12"/>
        <v/>
      </c>
      <c r="AM42" s="78" t="b">
        <f t="shared" si="5"/>
        <v>0</v>
      </c>
      <c r="AN42" s="78" t="b">
        <f t="shared" si="6"/>
        <v>0</v>
      </c>
      <c r="AO42" s="78" t="str">
        <f t="shared" si="17"/>
        <v/>
      </c>
      <c r="AP42" s="78" t="b">
        <f t="shared" si="7"/>
        <v>0</v>
      </c>
      <c r="AQ42" s="78" t="str">
        <f t="shared" si="18"/>
        <v/>
      </c>
      <c r="AR42" s="78" t="str">
        <f t="shared" si="19"/>
        <v/>
      </c>
      <c r="AS42" s="346"/>
      <c r="AT42" s="226">
        <f t="shared" si="13"/>
        <v>0</v>
      </c>
      <c r="AU42" s="78">
        <f t="shared" si="8"/>
        <v>0</v>
      </c>
      <c r="AW42" s="226">
        <f t="shared" si="9"/>
        <v>0</v>
      </c>
      <c r="AX42" s="140">
        <f t="shared" si="10"/>
        <v>39</v>
      </c>
      <c r="AY42" s="78" t="str">
        <f t="shared" si="21"/>
        <v/>
      </c>
      <c r="AZ42" s="78" t="str">
        <f t="shared" si="21"/>
        <v/>
      </c>
      <c r="BA42" s="78" t="str">
        <f t="shared" si="21"/>
        <v/>
      </c>
      <c r="BB42" s="78" t="str">
        <f t="shared" si="21"/>
        <v/>
      </c>
      <c r="BC42" s="78" t="str">
        <f t="shared" si="21"/>
        <v/>
      </c>
      <c r="BD42" s="78" t="str">
        <f t="shared" si="21"/>
        <v/>
      </c>
      <c r="BE42" s="78" t="str">
        <f t="shared" si="21"/>
        <v/>
      </c>
      <c r="BF42" s="78" t="str">
        <f t="shared" si="21"/>
        <v/>
      </c>
      <c r="BG42" s="78" t="str">
        <f t="shared" si="21"/>
        <v/>
      </c>
      <c r="BH42" s="78" t="str">
        <f t="shared" si="21"/>
        <v/>
      </c>
      <c r="BI42" s="78" t="str">
        <f t="shared" si="21"/>
        <v/>
      </c>
      <c r="BJ42" s="78" t="str">
        <f t="shared" si="21"/>
        <v/>
      </c>
      <c r="BK42" s="78" t="str">
        <f t="shared" si="21"/>
        <v/>
      </c>
      <c r="BL42" s="78" t="str">
        <f t="shared" si="21"/>
        <v/>
      </c>
      <c r="BM42" s="78" t="str">
        <f t="shared" si="21"/>
        <v/>
      </c>
      <c r="BN42" s="78" t="str">
        <f t="shared" si="20"/>
        <v/>
      </c>
      <c r="BO42" s="78" t="str">
        <f t="shared" si="16"/>
        <v/>
      </c>
      <c r="BP42" s="78" t="str">
        <f t="shared" si="16"/>
        <v/>
      </c>
      <c r="BQ42" s="78" t="str">
        <f t="shared" si="16"/>
        <v/>
      </c>
      <c r="BR42" s="78" t="str">
        <f t="shared" si="16"/>
        <v/>
      </c>
      <c r="BS42" s="78" t="str">
        <f t="shared" si="16"/>
        <v/>
      </c>
      <c r="BT42" s="78" t="str">
        <f t="shared" si="16"/>
        <v/>
      </c>
      <c r="BU42" s="78" t="str">
        <f t="shared" si="16"/>
        <v/>
      </c>
      <c r="BV42" s="78" t="str">
        <f t="shared" si="16"/>
        <v/>
      </c>
      <c r="BW42" s="78" t="str">
        <f t="shared" si="16"/>
        <v/>
      </c>
      <c r="BX42" s="78" t="str">
        <f t="shared" si="16"/>
        <v/>
      </c>
      <c r="BY42" s="78" t="str">
        <f t="shared" si="16"/>
        <v/>
      </c>
      <c r="BZ42" s="78" t="str">
        <f t="shared" si="16"/>
        <v/>
      </c>
      <c r="CA42" s="78" t="str">
        <f t="shared" si="16"/>
        <v/>
      </c>
      <c r="CB42" s="78" t="str">
        <f t="shared" si="16"/>
        <v/>
      </c>
    </row>
    <row r="43" spans="1:80" x14ac:dyDescent="0.35">
      <c r="A43" s="444"/>
      <c r="B43" s="443"/>
      <c r="C43" s="443"/>
      <c r="D43" s="103"/>
      <c r="E43" s="198"/>
      <c r="F43" s="199"/>
      <c r="G43" s="199"/>
      <c r="H43" s="31"/>
      <c r="I43" s="32"/>
      <c r="J43" s="32"/>
      <c r="K43" s="33"/>
      <c r="L43" s="33"/>
      <c r="M43" s="33"/>
      <c r="N43" s="33"/>
      <c r="O43" s="33"/>
      <c r="P43" s="33"/>
      <c r="Q43" s="33"/>
      <c r="R43" s="33"/>
      <c r="S43" s="33"/>
      <c r="T43" s="33"/>
      <c r="U43" s="33"/>
      <c r="V43" s="33"/>
      <c r="W43" s="33"/>
      <c r="X43" s="33"/>
      <c r="Y43" s="33"/>
      <c r="Z43" s="33"/>
      <c r="AA43" s="33"/>
      <c r="AB43" s="33"/>
      <c r="AC43" s="33"/>
      <c r="AD43" s="33"/>
      <c r="AE43" s="33"/>
      <c r="AF43" s="33"/>
      <c r="AG43" s="33"/>
      <c r="AH43" s="34"/>
      <c r="AI43" s="273" t="str">
        <f t="shared" si="12"/>
        <v/>
      </c>
      <c r="AM43" s="78" t="b">
        <f t="shared" si="5"/>
        <v>0</v>
      </c>
      <c r="AN43" s="78" t="b">
        <f t="shared" si="6"/>
        <v>0</v>
      </c>
      <c r="AO43" s="78" t="str">
        <f t="shared" si="17"/>
        <v/>
      </c>
      <c r="AP43" s="78" t="b">
        <f t="shared" si="7"/>
        <v>0</v>
      </c>
      <c r="AQ43" s="78" t="str">
        <f t="shared" si="18"/>
        <v/>
      </c>
      <c r="AR43" s="78" t="str">
        <f t="shared" si="19"/>
        <v/>
      </c>
      <c r="AS43" s="346"/>
      <c r="AT43" s="226">
        <f t="shared" si="13"/>
        <v>0</v>
      </c>
      <c r="AU43" s="78">
        <f t="shared" si="8"/>
        <v>0</v>
      </c>
      <c r="AW43" s="226">
        <f t="shared" si="9"/>
        <v>0</v>
      </c>
      <c r="AX43" s="140">
        <f t="shared" si="10"/>
        <v>40</v>
      </c>
      <c r="AY43" s="78" t="str">
        <f t="shared" si="21"/>
        <v/>
      </c>
      <c r="AZ43" s="78" t="str">
        <f t="shared" si="21"/>
        <v/>
      </c>
      <c r="BA43" s="78" t="str">
        <f t="shared" si="21"/>
        <v/>
      </c>
      <c r="BB43" s="78" t="str">
        <f t="shared" si="21"/>
        <v/>
      </c>
      <c r="BC43" s="78" t="str">
        <f t="shared" si="21"/>
        <v/>
      </c>
      <c r="BD43" s="78" t="str">
        <f t="shared" si="21"/>
        <v/>
      </c>
      <c r="BE43" s="78" t="str">
        <f t="shared" si="21"/>
        <v/>
      </c>
      <c r="BF43" s="78" t="str">
        <f t="shared" si="21"/>
        <v/>
      </c>
      <c r="BG43" s="78" t="str">
        <f t="shared" si="21"/>
        <v/>
      </c>
      <c r="BH43" s="78" t="str">
        <f t="shared" si="21"/>
        <v/>
      </c>
      <c r="BI43" s="78" t="str">
        <f t="shared" si="21"/>
        <v/>
      </c>
      <c r="BJ43" s="78" t="str">
        <f t="shared" si="21"/>
        <v/>
      </c>
      <c r="BK43" s="78" t="str">
        <f t="shared" si="21"/>
        <v/>
      </c>
      <c r="BL43" s="78" t="str">
        <f t="shared" si="21"/>
        <v/>
      </c>
      <c r="BM43" s="78" t="str">
        <f t="shared" si="21"/>
        <v/>
      </c>
      <c r="BN43" s="78" t="str">
        <f t="shared" si="20"/>
        <v/>
      </c>
      <c r="BO43" s="78" t="str">
        <f t="shared" si="16"/>
        <v/>
      </c>
      <c r="BP43" s="78" t="str">
        <f t="shared" si="16"/>
        <v/>
      </c>
      <c r="BQ43" s="78" t="str">
        <f t="shared" si="16"/>
        <v/>
      </c>
      <c r="BR43" s="78" t="str">
        <f t="shared" si="16"/>
        <v/>
      </c>
      <c r="BS43" s="78" t="str">
        <f t="shared" si="16"/>
        <v/>
      </c>
      <c r="BT43" s="78" t="str">
        <f t="shared" si="16"/>
        <v/>
      </c>
      <c r="BU43" s="78" t="str">
        <f t="shared" si="16"/>
        <v/>
      </c>
      <c r="BV43" s="78" t="str">
        <f t="shared" si="16"/>
        <v/>
      </c>
      <c r="BW43" s="78" t="str">
        <f t="shared" si="16"/>
        <v/>
      </c>
      <c r="BX43" s="78" t="str">
        <f t="shared" si="16"/>
        <v/>
      </c>
      <c r="BY43" s="78" t="str">
        <f t="shared" si="16"/>
        <v/>
      </c>
      <c r="BZ43" s="78" t="str">
        <f t="shared" si="16"/>
        <v/>
      </c>
      <c r="CA43" s="78" t="str">
        <f t="shared" si="16"/>
        <v/>
      </c>
      <c r="CB43" s="78" t="str">
        <f t="shared" si="16"/>
        <v/>
      </c>
    </row>
    <row r="44" spans="1:80" x14ac:dyDescent="0.35">
      <c r="A44" s="444"/>
      <c r="B44" s="443"/>
      <c r="C44" s="443"/>
      <c r="D44" s="103"/>
      <c r="E44" s="198"/>
      <c r="F44" s="199"/>
      <c r="G44" s="199"/>
      <c r="H44" s="31"/>
      <c r="I44" s="32"/>
      <c r="J44" s="32"/>
      <c r="K44" s="33"/>
      <c r="L44" s="33"/>
      <c r="M44" s="33"/>
      <c r="N44" s="33"/>
      <c r="O44" s="33"/>
      <c r="P44" s="33"/>
      <c r="Q44" s="33"/>
      <c r="R44" s="33"/>
      <c r="S44" s="33"/>
      <c r="T44" s="33"/>
      <c r="U44" s="33"/>
      <c r="V44" s="33"/>
      <c r="W44" s="33"/>
      <c r="X44" s="33"/>
      <c r="Y44" s="33"/>
      <c r="Z44" s="33"/>
      <c r="AA44" s="33"/>
      <c r="AB44" s="33"/>
      <c r="AC44" s="33"/>
      <c r="AD44" s="33"/>
      <c r="AE44" s="33"/>
      <c r="AF44" s="33"/>
      <c r="AG44" s="33"/>
      <c r="AH44" s="34"/>
      <c r="AI44" s="273" t="str">
        <f t="shared" si="12"/>
        <v/>
      </c>
      <c r="AM44" s="78" t="b">
        <f t="shared" si="5"/>
        <v>0</v>
      </c>
      <c r="AN44" s="78" t="b">
        <f t="shared" si="6"/>
        <v>0</v>
      </c>
      <c r="AO44" s="78" t="str">
        <f t="shared" si="17"/>
        <v/>
      </c>
      <c r="AP44" s="78" t="b">
        <f t="shared" si="7"/>
        <v>0</v>
      </c>
      <c r="AQ44" s="78" t="str">
        <f t="shared" si="18"/>
        <v/>
      </c>
      <c r="AR44" s="78" t="str">
        <f t="shared" si="19"/>
        <v/>
      </c>
      <c r="AS44" s="346"/>
      <c r="AT44" s="226">
        <f t="shared" si="13"/>
        <v>0</v>
      </c>
      <c r="AU44" s="78">
        <f t="shared" si="8"/>
        <v>0</v>
      </c>
      <c r="AW44" s="226">
        <f t="shared" si="9"/>
        <v>0</v>
      </c>
      <c r="AX44" s="140">
        <f t="shared" si="10"/>
        <v>41</v>
      </c>
      <c r="AY44" s="78" t="str">
        <f t="shared" si="21"/>
        <v/>
      </c>
      <c r="AZ44" s="78" t="str">
        <f t="shared" si="21"/>
        <v/>
      </c>
      <c r="BA44" s="78" t="str">
        <f t="shared" si="21"/>
        <v/>
      </c>
      <c r="BB44" s="78" t="str">
        <f t="shared" si="21"/>
        <v/>
      </c>
      <c r="BC44" s="78" t="str">
        <f t="shared" si="21"/>
        <v/>
      </c>
      <c r="BD44" s="78" t="str">
        <f t="shared" si="21"/>
        <v/>
      </c>
      <c r="BE44" s="78" t="str">
        <f t="shared" si="21"/>
        <v/>
      </c>
      <c r="BF44" s="78" t="str">
        <f t="shared" si="21"/>
        <v/>
      </c>
      <c r="BG44" s="78" t="str">
        <f t="shared" si="21"/>
        <v/>
      </c>
      <c r="BH44" s="78" t="str">
        <f t="shared" si="21"/>
        <v/>
      </c>
      <c r="BI44" s="78" t="str">
        <f t="shared" si="21"/>
        <v/>
      </c>
      <c r="BJ44" s="78" t="str">
        <f t="shared" si="21"/>
        <v/>
      </c>
      <c r="BK44" s="78" t="str">
        <f t="shared" si="21"/>
        <v/>
      </c>
      <c r="BL44" s="78" t="str">
        <f t="shared" si="21"/>
        <v/>
      </c>
      <c r="BM44" s="78" t="str">
        <f t="shared" si="21"/>
        <v/>
      </c>
      <c r="BN44" s="78" t="str">
        <f t="shared" si="20"/>
        <v/>
      </c>
      <c r="BO44" s="78" t="str">
        <f t="shared" si="16"/>
        <v/>
      </c>
      <c r="BP44" s="78" t="str">
        <f t="shared" si="16"/>
        <v/>
      </c>
      <c r="BQ44" s="78" t="str">
        <f t="shared" si="16"/>
        <v/>
      </c>
      <c r="BR44" s="78" t="str">
        <f t="shared" si="16"/>
        <v/>
      </c>
      <c r="BS44" s="78" t="str">
        <f t="shared" si="16"/>
        <v/>
      </c>
      <c r="BT44" s="78" t="str">
        <f t="shared" si="16"/>
        <v/>
      </c>
      <c r="BU44" s="78" t="str">
        <f t="shared" si="16"/>
        <v/>
      </c>
      <c r="BV44" s="78" t="str">
        <f t="shared" si="16"/>
        <v/>
      </c>
      <c r="BW44" s="78" t="str">
        <f t="shared" si="16"/>
        <v/>
      </c>
      <c r="BX44" s="78" t="str">
        <f t="shared" si="16"/>
        <v/>
      </c>
      <c r="BY44" s="78" t="str">
        <f t="shared" si="16"/>
        <v/>
      </c>
      <c r="BZ44" s="78" t="str">
        <f t="shared" si="16"/>
        <v/>
      </c>
      <c r="CA44" s="78" t="str">
        <f t="shared" si="16"/>
        <v/>
      </c>
      <c r="CB44" s="78" t="str">
        <f t="shared" si="16"/>
        <v/>
      </c>
    </row>
    <row r="45" spans="1:80" x14ac:dyDescent="0.35">
      <c r="A45" s="444"/>
      <c r="B45" s="443"/>
      <c r="C45" s="443"/>
      <c r="D45" s="103"/>
      <c r="E45" s="198"/>
      <c r="F45" s="199"/>
      <c r="G45" s="199"/>
      <c r="H45" s="31"/>
      <c r="I45" s="32"/>
      <c r="J45" s="32"/>
      <c r="K45" s="33"/>
      <c r="L45" s="33"/>
      <c r="M45" s="33"/>
      <c r="N45" s="33"/>
      <c r="O45" s="33"/>
      <c r="P45" s="33"/>
      <c r="Q45" s="33"/>
      <c r="R45" s="33"/>
      <c r="S45" s="33"/>
      <c r="T45" s="33"/>
      <c r="U45" s="33"/>
      <c r="V45" s="33"/>
      <c r="W45" s="33"/>
      <c r="X45" s="33"/>
      <c r="Y45" s="33"/>
      <c r="Z45" s="33"/>
      <c r="AA45" s="33"/>
      <c r="AB45" s="33"/>
      <c r="AC45" s="33"/>
      <c r="AD45" s="33"/>
      <c r="AE45" s="33"/>
      <c r="AF45" s="33"/>
      <c r="AG45" s="33"/>
      <c r="AH45" s="34"/>
      <c r="AI45" s="273" t="str">
        <f t="shared" si="12"/>
        <v/>
      </c>
      <c r="AM45" s="78" t="b">
        <f t="shared" si="5"/>
        <v>0</v>
      </c>
      <c r="AN45" s="78" t="b">
        <f t="shared" si="6"/>
        <v>0</v>
      </c>
      <c r="AO45" s="78" t="str">
        <f t="shared" si="17"/>
        <v/>
      </c>
      <c r="AP45" s="78" t="b">
        <f t="shared" si="7"/>
        <v>0</v>
      </c>
      <c r="AQ45" s="78" t="str">
        <f t="shared" si="18"/>
        <v/>
      </c>
      <c r="AR45" s="78" t="str">
        <f t="shared" si="19"/>
        <v/>
      </c>
      <c r="AS45" s="346"/>
      <c r="AT45" s="226">
        <f t="shared" si="13"/>
        <v>0</v>
      </c>
      <c r="AU45" s="78">
        <f t="shared" si="8"/>
        <v>0</v>
      </c>
      <c r="AW45" s="226">
        <f t="shared" si="9"/>
        <v>0</v>
      </c>
      <c r="AX45" s="140">
        <f t="shared" si="10"/>
        <v>42</v>
      </c>
      <c r="AY45" s="78" t="str">
        <f t="shared" si="21"/>
        <v/>
      </c>
      <c r="AZ45" s="78" t="str">
        <f t="shared" si="21"/>
        <v/>
      </c>
      <c r="BA45" s="78" t="str">
        <f t="shared" si="21"/>
        <v/>
      </c>
      <c r="BB45" s="78" t="str">
        <f t="shared" si="21"/>
        <v/>
      </c>
      <c r="BC45" s="78" t="str">
        <f t="shared" si="21"/>
        <v/>
      </c>
      <c r="BD45" s="78" t="str">
        <f t="shared" si="21"/>
        <v/>
      </c>
      <c r="BE45" s="78" t="str">
        <f t="shared" si="21"/>
        <v/>
      </c>
      <c r="BF45" s="78" t="str">
        <f t="shared" si="21"/>
        <v/>
      </c>
      <c r="BG45" s="78" t="str">
        <f t="shared" si="21"/>
        <v/>
      </c>
      <c r="BH45" s="78" t="str">
        <f t="shared" si="21"/>
        <v/>
      </c>
      <c r="BI45" s="78" t="str">
        <f t="shared" si="21"/>
        <v/>
      </c>
      <c r="BJ45" s="78" t="str">
        <f t="shared" si="21"/>
        <v/>
      </c>
      <c r="BK45" s="78" t="str">
        <f t="shared" si="21"/>
        <v/>
      </c>
      <c r="BL45" s="78" t="str">
        <f t="shared" si="21"/>
        <v/>
      </c>
      <c r="BM45" s="78" t="str">
        <f t="shared" si="21"/>
        <v/>
      </c>
      <c r="BN45" s="78" t="str">
        <f t="shared" si="20"/>
        <v/>
      </c>
      <c r="BO45" s="78" t="str">
        <f t="shared" si="16"/>
        <v/>
      </c>
      <c r="BP45" s="78" t="str">
        <f t="shared" si="16"/>
        <v/>
      </c>
      <c r="BQ45" s="78" t="str">
        <f t="shared" si="16"/>
        <v/>
      </c>
      <c r="BR45" s="78" t="str">
        <f t="shared" si="16"/>
        <v/>
      </c>
      <c r="BS45" s="78" t="str">
        <f t="shared" si="16"/>
        <v/>
      </c>
      <c r="BT45" s="78" t="str">
        <f t="shared" si="16"/>
        <v/>
      </c>
      <c r="BU45" s="78" t="str">
        <f t="shared" si="16"/>
        <v/>
      </c>
      <c r="BV45" s="78" t="str">
        <f t="shared" si="16"/>
        <v/>
      </c>
      <c r="BW45" s="78" t="str">
        <f t="shared" si="16"/>
        <v/>
      </c>
      <c r="BX45" s="78" t="str">
        <f t="shared" si="16"/>
        <v/>
      </c>
      <c r="BY45" s="78" t="str">
        <f t="shared" si="16"/>
        <v/>
      </c>
      <c r="BZ45" s="78" t="str">
        <f t="shared" si="16"/>
        <v/>
      </c>
      <c r="CA45" s="78" t="str">
        <f t="shared" si="16"/>
        <v/>
      </c>
      <c r="CB45" s="78" t="str">
        <f t="shared" si="16"/>
        <v/>
      </c>
    </row>
    <row r="46" spans="1:80" x14ac:dyDescent="0.35">
      <c r="A46" s="444"/>
      <c r="B46" s="443"/>
      <c r="C46" s="443"/>
      <c r="D46" s="103"/>
      <c r="E46" s="198"/>
      <c r="F46" s="199"/>
      <c r="G46" s="199"/>
      <c r="H46" s="31"/>
      <c r="I46" s="32"/>
      <c r="J46" s="32"/>
      <c r="K46" s="33"/>
      <c r="L46" s="33"/>
      <c r="M46" s="33"/>
      <c r="N46" s="33"/>
      <c r="O46" s="33"/>
      <c r="P46" s="33"/>
      <c r="Q46" s="33"/>
      <c r="R46" s="33"/>
      <c r="S46" s="33"/>
      <c r="T46" s="33"/>
      <c r="U46" s="33"/>
      <c r="V46" s="33"/>
      <c r="W46" s="33"/>
      <c r="X46" s="33"/>
      <c r="Y46" s="33"/>
      <c r="Z46" s="33"/>
      <c r="AA46" s="33"/>
      <c r="AB46" s="33"/>
      <c r="AC46" s="33"/>
      <c r="AD46" s="33"/>
      <c r="AE46" s="33"/>
      <c r="AF46" s="33"/>
      <c r="AG46" s="33"/>
      <c r="AH46" s="34"/>
      <c r="AI46" s="273" t="str">
        <f t="shared" si="12"/>
        <v/>
      </c>
      <c r="AM46" s="78" t="b">
        <f t="shared" si="5"/>
        <v>0</v>
      </c>
      <c r="AN46" s="78" t="b">
        <f t="shared" si="6"/>
        <v>0</v>
      </c>
      <c r="AO46" s="78" t="str">
        <f t="shared" si="17"/>
        <v/>
      </c>
      <c r="AP46" s="78" t="b">
        <f t="shared" si="7"/>
        <v>0</v>
      </c>
      <c r="AQ46" s="78" t="str">
        <f t="shared" si="18"/>
        <v/>
      </c>
      <c r="AR46" s="78" t="str">
        <f t="shared" si="19"/>
        <v/>
      </c>
      <c r="AS46" s="346"/>
      <c r="AT46" s="226">
        <f t="shared" si="13"/>
        <v>0</v>
      </c>
      <c r="AU46" s="78">
        <f t="shared" si="8"/>
        <v>0</v>
      </c>
      <c r="AW46" s="226">
        <f t="shared" si="9"/>
        <v>0</v>
      </c>
      <c r="AX46" s="140">
        <f t="shared" si="10"/>
        <v>43</v>
      </c>
      <c r="AY46" s="78" t="str">
        <f t="shared" si="21"/>
        <v/>
      </c>
      <c r="AZ46" s="78" t="str">
        <f t="shared" si="21"/>
        <v/>
      </c>
      <c r="BA46" s="78" t="str">
        <f t="shared" si="21"/>
        <v/>
      </c>
      <c r="BB46" s="78" t="str">
        <f t="shared" si="21"/>
        <v/>
      </c>
      <c r="BC46" s="78" t="str">
        <f t="shared" si="21"/>
        <v/>
      </c>
      <c r="BD46" s="78" t="str">
        <f t="shared" si="21"/>
        <v/>
      </c>
      <c r="BE46" s="78" t="str">
        <f t="shared" si="21"/>
        <v/>
      </c>
      <c r="BF46" s="78" t="str">
        <f t="shared" si="21"/>
        <v/>
      </c>
      <c r="BG46" s="78" t="str">
        <f t="shared" si="21"/>
        <v/>
      </c>
      <c r="BH46" s="78" t="str">
        <f t="shared" si="21"/>
        <v/>
      </c>
      <c r="BI46" s="78" t="str">
        <f t="shared" si="21"/>
        <v/>
      </c>
      <c r="BJ46" s="78" t="str">
        <f t="shared" si="21"/>
        <v/>
      </c>
      <c r="BK46" s="78" t="str">
        <f t="shared" si="21"/>
        <v/>
      </c>
      <c r="BL46" s="78" t="str">
        <f t="shared" si="21"/>
        <v/>
      </c>
      <c r="BM46" s="78" t="str">
        <f t="shared" si="21"/>
        <v/>
      </c>
      <c r="BN46" s="78" t="str">
        <f t="shared" si="20"/>
        <v/>
      </c>
      <c r="BO46" s="78" t="str">
        <f t="shared" si="16"/>
        <v/>
      </c>
      <c r="BP46" s="78" t="str">
        <f t="shared" si="16"/>
        <v/>
      </c>
      <c r="BQ46" s="78" t="str">
        <f t="shared" si="16"/>
        <v/>
      </c>
      <c r="BR46" s="78" t="str">
        <f t="shared" si="16"/>
        <v/>
      </c>
      <c r="BS46" s="78" t="str">
        <f t="shared" si="16"/>
        <v/>
      </c>
      <c r="BT46" s="78" t="str">
        <f t="shared" si="16"/>
        <v/>
      </c>
      <c r="BU46" s="78" t="str">
        <f t="shared" si="16"/>
        <v/>
      </c>
      <c r="BV46" s="78" t="str">
        <f t="shared" si="16"/>
        <v/>
      </c>
      <c r="BW46" s="78" t="str">
        <f t="shared" si="16"/>
        <v/>
      </c>
      <c r="BX46" s="78" t="str">
        <f t="shared" si="16"/>
        <v/>
      </c>
      <c r="BY46" s="78" t="str">
        <f t="shared" si="16"/>
        <v/>
      </c>
      <c r="BZ46" s="78" t="str">
        <f t="shared" si="16"/>
        <v/>
      </c>
      <c r="CA46" s="78" t="str">
        <f t="shared" si="16"/>
        <v/>
      </c>
      <c r="CB46" s="78" t="str">
        <f t="shared" si="16"/>
        <v/>
      </c>
    </row>
    <row r="47" spans="1:80" x14ac:dyDescent="0.35">
      <c r="A47" s="444"/>
      <c r="B47" s="443"/>
      <c r="C47" s="443"/>
      <c r="D47" s="103"/>
      <c r="E47" s="198"/>
      <c r="F47" s="199"/>
      <c r="G47" s="199"/>
      <c r="H47" s="31"/>
      <c r="I47" s="32"/>
      <c r="J47" s="32"/>
      <c r="K47" s="33"/>
      <c r="L47" s="33"/>
      <c r="M47" s="33"/>
      <c r="N47" s="33"/>
      <c r="O47" s="33"/>
      <c r="P47" s="33"/>
      <c r="Q47" s="33"/>
      <c r="R47" s="33"/>
      <c r="S47" s="33"/>
      <c r="T47" s="33"/>
      <c r="U47" s="33"/>
      <c r="V47" s="33"/>
      <c r="W47" s="33"/>
      <c r="X47" s="33"/>
      <c r="Y47" s="33"/>
      <c r="Z47" s="33"/>
      <c r="AA47" s="33"/>
      <c r="AB47" s="33"/>
      <c r="AC47" s="33"/>
      <c r="AD47" s="33"/>
      <c r="AE47" s="33"/>
      <c r="AF47" s="33"/>
      <c r="AG47" s="33"/>
      <c r="AH47" s="34"/>
      <c r="AI47" s="273" t="str">
        <f t="shared" si="12"/>
        <v/>
      </c>
      <c r="AM47" s="78" t="b">
        <f t="shared" si="5"/>
        <v>0</v>
      </c>
      <c r="AN47" s="78" t="b">
        <f t="shared" si="6"/>
        <v>0</v>
      </c>
      <c r="AO47" s="78" t="str">
        <f t="shared" si="17"/>
        <v/>
      </c>
      <c r="AP47" s="78" t="b">
        <f t="shared" si="7"/>
        <v>0</v>
      </c>
      <c r="AQ47" s="78" t="str">
        <f t="shared" si="18"/>
        <v/>
      </c>
      <c r="AR47" s="78" t="str">
        <f t="shared" si="19"/>
        <v/>
      </c>
      <c r="AS47" s="346"/>
      <c r="AT47" s="226">
        <f t="shared" si="13"/>
        <v>0</v>
      </c>
      <c r="AU47" s="78">
        <f t="shared" si="8"/>
        <v>0</v>
      </c>
      <c r="AW47" s="226">
        <f t="shared" si="9"/>
        <v>0</v>
      </c>
      <c r="AX47" s="140">
        <f t="shared" si="10"/>
        <v>44</v>
      </c>
      <c r="AY47" s="78" t="str">
        <f t="shared" si="21"/>
        <v/>
      </c>
      <c r="AZ47" s="78" t="str">
        <f t="shared" si="21"/>
        <v/>
      </c>
      <c r="BA47" s="78" t="str">
        <f t="shared" si="21"/>
        <v/>
      </c>
      <c r="BB47" s="78" t="str">
        <f t="shared" si="21"/>
        <v/>
      </c>
      <c r="BC47" s="78" t="str">
        <f t="shared" si="21"/>
        <v/>
      </c>
      <c r="BD47" s="78" t="str">
        <f t="shared" si="21"/>
        <v/>
      </c>
      <c r="BE47" s="78" t="str">
        <f t="shared" si="21"/>
        <v/>
      </c>
      <c r="BF47" s="78" t="str">
        <f t="shared" si="21"/>
        <v/>
      </c>
      <c r="BG47" s="78" t="str">
        <f t="shared" si="21"/>
        <v/>
      </c>
      <c r="BH47" s="78" t="str">
        <f t="shared" si="21"/>
        <v/>
      </c>
      <c r="BI47" s="78" t="str">
        <f t="shared" si="21"/>
        <v/>
      </c>
      <c r="BJ47" s="78" t="str">
        <f t="shared" si="21"/>
        <v/>
      </c>
      <c r="BK47" s="78" t="str">
        <f t="shared" si="21"/>
        <v/>
      </c>
      <c r="BL47" s="78" t="str">
        <f t="shared" si="21"/>
        <v/>
      </c>
      <c r="BM47" s="78" t="str">
        <f t="shared" si="21"/>
        <v/>
      </c>
      <c r="BN47" s="78" t="str">
        <f t="shared" si="20"/>
        <v/>
      </c>
      <c r="BO47" s="78" t="str">
        <f t="shared" si="16"/>
        <v/>
      </c>
      <c r="BP47" s="78" t="str">
        <f t="shared" si="16"/>
        <v/>
      </c>
      <c r="BQ47" s="78" t="str">
        <f t="shared" si="16"/>
        <v/>
      </c>
      <c r="BR47" s="78" t="str">
        <f t="shared" si="16"/>
        <v/>
      </c>
      <c r="BS47" s="78" t="str">
        <f t="shared" si="16"/>
        <v/>
      </c>
      <c r="BT47" s="78" t="str">
        <f t="shared" si="16"/>
        <v/>
      </c>
      <c r="BU47" s="78" t="str">
        <f t="shared" si="16"/>
        <v/>
      </c>
      <c r="BV47" s="78" t="str">
        <f t="shared" si="16"/>
        <v/>
      </c>
      <c r="BW47" s="78" t="str">
        <f t="shared" si="16"/>
        <v/>
      </c>
      <c r="BX47" s="78" t="str">
        <f t="shared" si="16"/>
        <v/>
      </c>
      <c r="BY47" s="78" t="str">
        <f t="shared" si="16"/>
        <v/>
      </c>
      <c r="BZ47" s="78" t="str">
        <f t="shared" si="16"/>
        <v/>
      </c>
      <c r="CA47" s="78" t="str">
        <f t="shared" si="16"/>
        <v/>
      </c>
      <c r="CB47" s="78" t="str">
        <f t="shared" si="16"/>
        <v/>
      </c>
    </row>
    <row r="48" spans="1:80" x14ac:dyDescent="0.35">
      <c r="A48" s="444"/>
      <c r="B48" s="443"/>
      <c r="C48" s="443"/>
      <c r="D48" s="103"/>
      <c r="E48" s="198"/>
      <c r="F48" s="199"/>
      <c r="G48" s="199"/>
      <c r="H48" s="31"/>
      <c r="I48" s="32"/>
      <c r="J48" s="32"/>
      <c r="K48" s="33"/>
      <c r="L48" s="33"/>
      <c r="M48" s="33"/>
      <c r="N48" s="33"/>
      <c r="O48" s="33"/>
      <c r="P48" s="33"/>
      <c r="Q48" s="33"/>
      <c r="R48" s="33"/>
      <c r="S48" s="33"/>
      <c r="T48" s="33"/>
      <c r="U48" s="33"/>
      <c r="V48" s="33"/>
      <c r="W48" s="33"/>
      <c r="X48" s="33"/>
      <c r="Y48" s="33"/>
      <c r="Z48" s="33"/>
      <c r="AA48" s="33"/>
      <c r="AB48" s="33"/>
      <c r="AC48" s="33"/>
      <c r="AD48" s="33"/>
      <c r="AE48" s="33"/>
      <c r="AF48" s="33"/>
      <c r="AG48" s="33"/>
      <c r="AH48" s="34"/>
      <c r="AI48" s="273" t="str">
        <f t="shared" si="12"/>
        <v/>
      </c>
      <c r="AM48" s="78" t="b">
        <f t="shared" si="5"/>
        <v>0</v>
      </c>
      <c r="AN48" s="78" t="b">
        <f t="shared" si="6"/>
        <v>0</v>
      </c>
      <c r="AO48" s="78" t="str">
        <f t="shared" si="17"/>
        <v/>
      </c>
      <c r="AP48" s="78" t="b">
        <f t="shared" si="7"/>
        <v>0</v>
      </c>
      <c r="AQ48" s="78" t="str">
        <f t="shared" si="18"/>
        <v/>
      </c>
      <c r="AR48" s="78" t="str">
        <f t="shared" si="19"/>
        <v/>
      </c>
      <c r="AS48" s="346"/>
      <c r="AT48" s="226">
        <f t="shared" si="13"/>
        <v>0</v>
      </c>
      <c r="AU48" s="78">
        <f t="shared" si="8"/>
        <v>0</v>
      </c>
      <c r="AW48" s="226">
        <f t="shared" si="9"/>
        <v>0</v>
      </c>
      <c r="AX48" s="140">
        <f t="shared" si="10"/>
        <v>45</v>
      </c>
      <c r="AY48" s="78" t="str">
        <f t="shared" si="21"/>
        <v/>
      </c>
      <c r="AZ48" s="78" t="str">
        <f t="shared" si="21"/>
        <v/>
      </c>
      <c r="BA48" s="78" t="str">
        <f t="shared" si="21"/>
        <v/>
      </c>
      <c r="BB48" s="78" t="str">
        <f t="shared" si="21"/>
        <v/>
      </c>
      <c r="BC48" s="78" t="str">
        <f t="shared" si="21"/>
        <v/>
      </c>
      <c r="BD48" s="78" t="str">
        <f t="shared" si="21"/>
        <v/>
      </c>
      <c r="BE48" s="78" t="str">
        <f t="shared" si="21"/>
        <v/>
      </c>
      <c r="BF48" s="78" t="str">
        <f t="shared" si="21"/>
        <v/>
      </c>
      <c r="BG48" s="78" t="str">
        <f t="shared" si="21"/>
        <v/>
      </c>
      <c r="BH48" s="78" t="str">
        <f t="shared" si="21"/>
        <v/>
      </c>
      <c r="BI48" s="78" t="str">
        <f t="shared" si="21"/>
        <v/>
      </c>
      <c r="BJ48" s="78" t="str">
        <f t="shared" si="21"/>
        <v/>
      </c>
      <c r="BK48" s="78" t="str">
        <f t="shared" si="21"/>
        <v/>
      </c>
      <c r="BL48" s="78" t="str">
        <f t="shared" si="21"/>
        <v/>
      </c>
      <c r="BM48" s="78" t="str">
        <f t="shared" si="21"/>
        <v/>
      </c>
      <c r="BN48" s="78" t="str">
        <f t="shared" si="20"/>
        <v/>
      </c>
      <c r="BO48" s="78" t="str">
        <f t="shared" si="16"/>
        <v/>
      </c>
      <c r="BP48" s="78" t="str">
        <f t="shared" si="16"/>
        <v/>
      </c>
      <c r="BQ48" s="78" t="str">
        <f t="shared" si="16"/>
        <v/>
      </c>
      <c r="BR48" s="78" t="str">
        <f t="shared" si="16"/>
        <v/>
      </c>
      <c r="BS48" s="78" t="str">
        <f t="shared" si="16"/>
        <v/>
      </c>
      <c r="BT48" s="78" t="str">
        <f t="shared" si="16"/>
        <v/>
      </c>
      <c r="BU48" s="78" t="str">
        <f t="shared" si="16"/>
        <v/>
      </c>
      <c r="BV48" s="78" t="str">
        <f t="shared" si="16"/>
        <v/>
      </c>
      <c r="BW48" s="78" t="str">
        <f t="shared" si="16"/>
        <v/>
      </c>
      <c r="BX48" s="78" t="str">
        <f t="shared" si="16"/>
        <v/>
      </c>
      <c r="BY48" s="78" t="str">
        <f t="shared" si="16"/>
        <v/>
      </c>
      <c r="BZ48" s="78" t="str">
        <f t="shared" si="16"/>
        <v/>
      </c>
      <c r="CA48" s="78" t="str">
        <f t="shared" si="16"/>
        <v/>
      </c>
      <c r="CB48" s="78" t="str">
        <f t="shared" si="16"/>
        <v/>
      </c>
    </row>
    <row r="49" spans="1:80" x14ac:dyDescent="0.35">
      <c r="A49" s="444"/>
      <c r="B49" s="443"/>
      <c r="C49" s="443"/>
      <c r="D49" s="103"/>
      <c r="E49" s="198"/>
      <c r="F49" s="199"/>
      <c r="G49" s="199"/>
      <c r="H49" s="31"/>
      <c r="I49" s="32"/>
      <c r="J49" s="32"/>
      <c r="K49" s="33"/>
      <c r="L49" s="33"/>
      <c r="M49" s="33"/>
      <c r="N49" s="33"/>
      <c r="O49" s="33"/>
      <c r="P49" s="33"/>
      <c r="Q49" s="33"/>
      <c r="R49" s="33"/>
      <c r="S49" s="33"/>
      <c r="T49" s="33"/>
      <c r="U49" s="33"/>
      <c r="V49" s="33"/>
      <c r="W49" s="33"/>
      <c r="X49" s="33"/>
      <c r="Y49" s="33"/>
      <c r="Z49" s="33"/>
      <c r="AA49" s="33"/>
      <c r="AB49" s="33"/>
      <c r="AC49" s="33"/>
      <c r="AD49" s="33"/>
      <c r="AE49" s="33"/>
      <c r="AF49" s="33"/>
      <c r="AG49" s="33"/>
      <c r="AH49" s="34"/>
      <c r="AI49" s="273" t="str">
        <f t="shared" si="12"/>
        <v/>
      </c>
      <c r="AM49" s="78" t="b">
        <f t="shared" si="5"/>
        <v>0</v>
      </c>
      <c r="AN49" s="78" t="b">
        <f t="shared" si="6"/>
        <v>0</v>
      </c>
      <c r="AO49" s="78" t="str">
        <f t="shared" si="17"/>
        <v/>
      </c>
      <c r="AP49" s="78" t="b">
        <f t="shared" si="7"/>
        <v>0</v>
      </c>
      <c r="AQ49" s="78" t="str">
        <f t="shared" si="18"/>
        <v/>
      </c>
      <c r="AR49" s="78" t="str">
        <f t="shared" si="19"/>
        <v/>
      </c>
      <c r="AS49" s="346"/>
      <c r="AT49" s="226">
        <f t="shared" si="13"/>
        <v>0</v>
      </c>
      <c r="AU49" s="78">
        <f t="shared" si="8"/>
        <v>0</v>
      </c>
      <c r="AW49" s="226">
        <f t="shared" si="9"/>
        <v>0</v>
      </c>
      <c r="AX49" s="140">
        <f t="shared" si="10"/>
        <v>46</v>
      </c>
      <c r="AY49" s="78" t="str">
        <f t="shared" si="21"/>
        <v/>
      </c>
      <c r="AZ49" s="78" t="str">
        <f t="shared" si="21"/>
        <v/>
      </c>
      <c r="BA49" s="78" t="str">
        <f t="shared" si="21"/>
        <v/>
      </c>
      <c r="BB49" s="78" t="str">
        <f t="shared" si="21"/>
        <v/>
      </c>
      <c r="BC49" s="78" t="str">
        <f t="shared" si="21"/>
        <v/>
      </c>
      <c r="BD49" s="78" t="str">
        <f t="shared" si="21"/>
        <v/>
      </c>
      <c r="BE49" s="78" t="str">
        <f t="shared" si="21"/>
        <v/>
      </c>
      <c r="BF49" s="78" t="str">
        <f t="shared" si="21"/>
        <v/>
      </c>
      <c r="BG49" s="78" t="str">
        <f t="shared" si="21"/>
        <v/>
      </c>
      <c r="BH49" s="78" t="str">
        <f t="shared" si="21"/>
        <v/>
      </c>
      <c r="BI49" s="78" t="str">
        <f t="shared" si="21"/>
        <v/>
      </c>
      <c r="BJ49" s="78" t="str">
        <f t="shared" si="21"/>
        <v/>
      </c>
      <c r="BK49" s="78" t="str">
        <f t="shared" si="21"/>
        <v/>
      </c>
      <c r="BL49" s="78" t="str">
        <f t="shared" si="21"/>
        <v/>
      </c>
      <c r="BM49" s="78" t="str">
        <f t="shared" si="21"/>
        <v/>
      </c>
      <c r="BN49" s="78" t="str">
        <f t="shared" si="20"/>
        <v/>
      </c>
      <c r="BO49" s="78" t="str">
        <f t="shared" si="16"/>
        <v/>
      </c>
      <c r="BP49" s="78" t="str">
        <f t="shared" si="16"/>
        <v/>
      </c>
      <c r="BQ49" s="78" t="str">
        <f t="shared" si="16"/>
        <v/>
      </c>
      <c r="BR49" s="78" t="str">
        <f t="shared" si="16"/>
        <v/>
      </c>
      <c r="BS49" s="78" t="str">
        <f t="shared" si="16"/>
        <v/>
      </c>
      <c r="BT49" s="78" t="str">
        <f t="shared" si="16"/>
        <v/>
      </c>
      <c r="BU49" s="78" t="str">
        <f t="shared" si="16"/>
        <v/>
      </c>
      <c r="BV49" s="78" t="str">
        <f t="shared" si="16"/>
        <v/>
      </c>
      <c r="BW49" s="78" t="str">
        <f t="shared" si="16"/>
        <v/>
      </c>
      <c r="BX49" s="78" t="str">
        <f t="shared" si="16"/>
        <v/>
      </c>
      <c r="BY49" s="78" t="str">
        <f t="shared" si="16"/>
        <v/>
      </c>
      <c r="BZ49" s="78" t="str">
        <f t="shared" si="16"/>
        <v/>
      </c>
      <c r="CA49" s="78" t="str">
        <f t="shared" si="16"/>
        <v/>
      </c>
      <c r="CB49" s="78" t="str">
        <f t="shared" si="16"/>
        <v/>
      </c>
    </row>
    <row r="50" spans="1:80" x14ac:dyDescent="0.35">
      <c r="A50" s="444"/>
      <c r="B50" s="443"/>
      <c r="C50" s="443"/>
      <c r="D50" s="103"/>
      <c r="E50" s="198"/>
      <c r="F50" s="199"/>
      <c r="G50" s="199"/>
      <c r="H50" s="31"/>
      <c r="I50" s="32"/>
      <c r="J50" s="32"/>
      <c r="K50" s="33"/>
      <c r="L50" s="33"/>
      <c r="M50" s="33"/>
      <c r="N50" s="33"/>
      <c r="O50" s="33"/>
      <c r="P50" s="33"/>
      <c r="Q50" s="33"/>
      <c r="R50" s="33"/>
      <c r="S50" s="33"/>
      <c r="T50" s="33"/>
      <c r="U50" s="33"/>
      <c r="V50" s="33"/>
      <c r="W50" s="33"/>
      <c r="X50" s="33"/>
      <c r="Y50" s="33"/>
      <c r="Z50" s="33"/>
      <c r="AA50" s="33"/>
      <c r="AB50" s="33"/>
      <c r="AC50" s="33"/>
      <c r="AD50" s="33"/>
      <c r="AE50" s="33"/>
      <c r="AF50" s="33"/>
      <c r="AG50" s="33"/>
      <c r="AH50" s="34"/>
      <c r="AI50" s="273" t="str">
        <f t="shared" si="12"/>
        <v/>
      </c>
      <c r="AM50" s="78" t="b">
        <f t="shared" si="5"/>
        <v>0</v>
      </c>
      <c r="AN50" s="78" t="b">
        <f t="shared" si="6"/>
        <v>0</v>
      </c>
      <c r="AO50" s="78" t="str">
        <f t="shared" si="17"/>
        <v/>
      </c>
      <c r="AP50" s="78" t="b">
        <f t="shared" si="7"/>
        <v>0</v>
      </c>
      <c r="AQ50" s="78" t="str">
        <f t="shared" si="18"/>
        <v/>
      </c>
      <c r="AR50" s="78" t="str">
        <f t="shared" si="19"/>
        <v/>
      </c>
      <c r="AS50" s="346"/>
      <c r="AT50" s="226">
        <f t="shared" si="13"/>
        <v>0</v>
      </c>
      <c r="AU50" s="78">
        <f t="shared" si="8"/>
        <v>0</v>
      </c>
      <c r="AW50" s="226">
        <f t="shared" si="9"/>
        <v>0</v>
      </c>
      <c r="AX50" s="140">
        <f t="shared" si="10"/>
        <v>47</v>
      </c>
      <c r="AY50" s="78" t="str">
        <f t="shared" si="21"/>
        <v/>
      </c>
      <c r="AZ50" s="78" t="str">
        <f t="shared" si="21"/>
        <v/>
      </c>
      <c r="BA50" s="78" t="str">
        <f t="shared" si="21"/>
        <v/>
      </c>
      <c r="BB50" s="78" t="str">
        <f t="shared" si="21"/>
        <v/>
      </c>
      <c r="BC50" s="78" t="str">
        <f t="shared" si="21"/>
        <v/>
      </c>
      <c r="BD50" s="78" t="str">
        <f t="shared" si="21"/>
        <v/>
      </c>
      <c r="BE50" s="78" t="str">
        <f t="shared" si="21"/>
        <v/>
      </c>
      <c r="BF50" s="78" t="str">
        <f t="shared" si="21"/>
        <v/>
      </c>
      <c r="BG50" s="78" t="str">
        <f t="shared" si="21"/>
        <v/>
      </c>
      <c r="BH50" s="78" t="str">
        <f t="shared" si="21"/>
        <v/>
      </c>
      <c r="BI50" s="78" t="str">
        <f t="shared" si="21"/>
        <v/>
      </c>
      <c r="BJ50" s="78" t="str">
        <f t="shared" si="21"/>
        <v/>
      </c>
      <c r="BK50" s="78" t="str">
        <f t="shared" si="21"/>
        <v/>
      </c>
      <c r="BL50" s="78" t="str">
        <f t="shared" si="21"/>
        <v/>
      </c>
      <c r="BM50" s="78" t="str">
        <f t="shared" si="21"/>
        <v/>
      </c>
      <c r="BN50" s="78" t="str">
        <f t="shared" si="20"/>
        <v/>
      </c>
      <c r="BO50" s="78" t="str">
        <f t="shared" si="16"/>
        <v/>
      </c>
      <c r="BP50" s="78" t="str">
        <f t="shared" si="16"/>
        <v/>
      </c>
      <c r="BQ50" s="78" t="str">
        <f t="shared" si="16"/>
        <v/>
      </c>
      <c r="BR50" s="78" t="str">
        <f t="shared" si="16"/>
        <v/>
      </c>
      <c r="BS50" s="78" t="str">
        <f t="shared" si="16"/>
        <v/>
      </c>
      <c r="BT50" s="78" t="str">
        <f t="shared" si="16"/>
        <v/>
      </c>
      <c r="BU50" s="78" t="str">
        <f t="shared" si="16"/>
        <v/>
      </c>
      <c r="BV50" s="78" t="str">
        <f t="shared" si="16"/>
        <v/>
      </c>
      <c r="BW50" s="78" t="str">
        <f t="shared" si="16"/>
        <v/>
      </c>
      <c r="BX50" s="78" t="str">
        <f t="shared" si="16"/>
        <v/>
      </c>
      <c r="BY50" s="78" t="str">
        <f t="shared" si="16"/>
        <v/>
      </c>
      <c r="BZ50" s="78" t="str">
        <f t="shared" si="16"/>
        <v/>
      </c>
      <c r="CA50" s="78" t="str">
        <f t="shared" si="16"/>
        <v/>
      </c>
      <c r="CB50" s="78" t="str">
        <f t="shared" si="16"/>
        <v/>
      </c>
    </row>
    <row r="51" spans="1:80" x14ac:dyDescent="0.35">
      <c r="A51" s="444"/>
      <c r="B51" s="443"/>
      <c r="C51" s="443"/>
      <c r="D51" s="103"/>
      <c r="E51" s="198"/>
      <c r="F51" s="199"/>
      <c r="G51" s="199"/>
      <c r="H51" s="31"/>
      <c r="I51" s="32"/>
      <c r="J51" s="32"/>
      <c r="K51" s="33"/>
      <c r="L51" s="33"/>
      <c r="M51" s="33"/>
      <c r="N51" s="33"/>
      <c r="O51" s="33"/>
      <c r="P51" s="33"/>
      <c r="Q51" s="33"/>
      <c r="R51" s="33"/>
      <c r="S51" s="33"/>
      <c r="T51" s="33"/>
      <c r="U51" s="33"/>
      <c r="V51" s="33"/>
      <c r="W51" s="33"/>
      <c r="X51" s="33"/>
      <c r="Y51" s="33"/>
      <c r="Z51" s="33"/>
      <c r="AA51" s="33"/>
      <c r="AB51" s="33"/>
      <c r="AC51" s="33"/>
      <c r="AD51" s="33"/>
      <c r="AE51" s="33"/>
      <c r="AF51" s="33"/>
      <c r="AG51" s="33"/>
      <c r="AH51" s="34"/>
      <c r="AI51" s="273" t="str">
        <f t="shared" si="12"/>
        <v/>
      </c>
      <c r="AM51" s="78" t="b">
        <f t="shared" si="5"/>
        <v>0</v>
      </c>
      <c r="AN51" s="78" t="b">
        <f t="shared" si="6"/>
        <v>0</v>
      </c>
      <c r="AO51" s="78" t="str">
        <f t="shared" si="17"/>
        <v/>
      </c>
      <c r="AP51" s="78" t="b">
        <f t="shared" si="7"/>
        <v>0</v>
      </c>
      <c r="AQ51" s="78" t="str">
        <f t="shared" si="18"/>
        <v/>
      </c>
      <c r="AR51" s="78" t="str">
        <f t="shared" si="19"/>
        <v/>
      </c>
      <c r="AS51" s="346"/>
      <c r="AT51" s="226">
        <f t="shared" si="13"/>
        <v>0</v>
      </c>
      <c r="AU51" s="78">
        <f t="shared" si="8"/>
        <v>0</v>
      </c>
      <c r="AW51" s="226">
        <f t="shared" si="9"/>
        <v>0</v>
      </c>
      <c r="AX51" s="140">
        <f t="shared" si="10"/>
        <v>48</v>
      </c>
      <c r="AY51" s="78" t="str">
        <f t="shared" si="21"/>
        <v/>
      </c>
      <c r="AZ51" s="78" t="str">
        <f t="shared" si="21"/>
        <v/>
      </c>
      <c r="BA51" s="78" t="str">
        <f t="shared" si="21"/>
        <v/>
      </c>
      <c r="BB51" s="78" t="str">
        <f t="shared" si="21"/>
        <v/>
      </c>
      <c r="BC51" s="78" t="str">
        <f t="shared" si="21"/>
        <v/>
      </c>
      <c r="BD51" s="78" t="str">
        <f t="shared" si="21"/>
        <v/>
      </c>
      <c r="BE51" s="78" t="str">
        <f t="shared" si="21"/>
        <v/>
      </c>
      <c r="BF51" s="78" t="str">
        <f t="shared" si="21"/>
        <v/>
      </c>
      <c r="BG51" s="78" t="str">
        <f t="shared" si="21"/>
        <v/>
      </c>
      <c r="BH51" s="78" t="str">
        <f t="shared" si="21"/>
        <v/>
      </c>
      <c r="BI51" s="78" t="str">
        <f t="shared" si="21"/>
        <v/>
      </c>
      <c r="BJ51" s="78" t="str">
        <f t="shared" si="21"/>
        <v/>
      </c>
      <c r="BK51" s="78" t="str">
        <f t="shared" si="21"/>
        <v/>
      </c>
      <c r="BL51" s="78" t="str">
        <f t="shared" si="21"/>
        <v/>
      </c>
      <c r="BM51" s="78" t="str">
        <f t="shared" si="21"/>
        <v/>
      </c>
      <c r="BN51" s="78" t="str">
        <f t="shared" si="20"/>
        <v/>
      </c>
      <c r="BO51" s="78" t="str">
        <f t="shared" si="16"/>
        <v/>
      </c>
      <c r="BP51" s="78" t="str">
        <f t="shared" si="16"/>
        <v/>
      </c>
      <c r="BQ51" s="78" t="str">
        <f t="shared" si="16"/>
        <v/>
      </c>
      <c r="BR51" s="78" t="str">
        <f t="shared" si="16"/>
        <v/>
      </c>
      <c r="BS51" s="78" t="str">
        <f t="shared" si="16"/>
        <v/>
      </c>
      <c r="BT51" s="78" t="str">
        <f t="shared" si="16"/>
        <v/>
      </c>
      <c r="BU51" s="78" t="str">
        <f t="shared" si="16"/>
        <v/>
      </c>
      <c r="BV51" s="78" t="str">
        <f t="shared" si="16"/>
        <v/>
      </c>
      <c r="BW51" s="78" t="str">
        <f t="shared" si="16"/>
        <v/>
      </c>
      <c r="BX51" s="78" t="str">
        <f t="shared" si="16"/>
        <v/>
      </c>
      <c r="BY51" s="78" t="str">
        <f t="shared" si="16"/>
        <v/>
      </c>
      <c r="BZ51" s="78" t="str">
        <f t="shared" si="16"/>
        <v/>
      </c>
      <c r="CA51" s="78" t="str">
        <f t="shared" si="16"/>
        <v/>
      </c>
      <c r="CB51" s="78" t="str">
        <f t="shared" si="16"/>
        <v/>
      </c>
    </row>
    <row r="52" spans="1:80" x14ac:dyDescent="0.35">
      <c r="A52" s="444"/>
      <c r="B52" s="443"/>
      <c r="C52" s="443"/>
      <c r="D52" s="103"/>
      <c r="E52" s="198"/>
      <c r="F52" s="199"/>
      <c r="G52" s="199"/>
      <c r="H52" s="31"/>
      <c r="I52" s="32"/>
      <c r="J52" s="32"/>
      <c r="K52" s="33"/>
      <c r="L52" s="33"/>
      <c r="M52" s="33"/>
      <c r="N52" s="33"/>
      <c r="O52" s="33"/>
      <c r="P52" s="33"/>
      <c r="Q52" s="33"/>
      <c r="R52" s="33"/>
      <c r="S52" s="33"/>
      <c r="T52" s="33"/>
      <c r="U52" s="33"/>
      <c r="V52" s="33"/>
      <c r="W52" s="33"/>
      <c r="X52" s="33"/>
      <c r="Y52" s="33"/>
      <c r="Z52" s="33"/>
      <c r="AA52" s="33"/>
      <c r="AB52" s="33"/>
      <c r="AC52" s="33"/>
      <c r="AD52" s="33"/>
      <c r="AE52" s="33"/>
      <c r="AF52" s="33"/>
      <c r="AG52" s="33"/>
      <c r="AH52" s="34"/>
      <c r="AI52" s="273" t="str">
        <f t="shared" si="12"/>
        <v/>
      </c>
      <c r="AM52" s="78" t="b">
        <f t="shared" si="5"/>
        <v>0</v>
      </c>
      <c r="AN52" s="78" t="b">
        <f t="shared" si="6"/>
        <v>0</v>
      </c>
      <c r="AO52" s="78" t="str">
        <f t="shared" si="17"/>
        <v/>
      </c>
      <c r="AP52" s="78" t="b">
        <f t="shared" si="7"/>
        <v>0</v>
      </c>
      <c r="AQ52" s="78" t="str">
        <f t="shared" si="18"/>
        <v/>
      </c>
      <c r="AR52" s="78" t="str">
        <f t="shared" si="19"/>
        <v/>
      </c>
      <c r="AS52" s="346"/>
      <c r="AT52" s="226">
        <f t="shared" si="13"/>
        <v>0</v>
      </c>
      <c r="AU52" s="78">
        <f t="shared" si="8"/>
        <v>0</v>
      </c>
      <c r="AW52" s="226">
        <f t="shared" si="9"/>
        <v>0</v>
      </c>
      <c r="AX52" s="140">
        <f t="shared" si="10"/>
        <v>49</v>
      </c>
      <c r="AY52" s="78" t="str">
        <f t="shared" si="21"/>
        <v/>
      </c>
      <c r="AZ52" s="78" t="str">
        <f t="shared" si="21"/>
        <v/>
      </c>
      <c r="BA52" s="78" t="str">
        <f t="shared" si="21"/>
        <v/>
      </c>
      <c r="BB52" s="78" t="str">
        <f t="shared" si="21"/>
        <v/>
      </c>
      <c r="BC52" s="78" t="str">
        <f t="shared" si="21"/>
        <v/>
      </c>
      <c r="BD52" s="78" t="str">
        <f t="shared" si="21"/>
        <v/>
      </c>
      <c r="BE52" s="78" t="str">
        <f t="shared" si="21"/>
        <v/>
      </c>
      <c r="BF52" s="78" t="str">
        <f t="shared" si="21"/>
        <v/>
      </c>
      <c r="BG52" s="78" t="str">
        <f t="shared" si="21"/>
        <v/>
      </c>
      <c r="BH52" s="78" t="str">
        <f t="shared" si="21"/>
        <v/>
      </c>
      <c r="BI52" s="78" t="str">
        <f t="shared" si="21"/>
        <v/>
      </c>
      <c r="BJ52" s="78" t="str">
        <f t="shared" si="21"/>
        <v/>
      </c>
      <c r="BK52" s="78" t="str">
        <f t="shared" si="21"/>
        <v/>
      </c>
      <c r="BL52" s="78" t="str">
        <f t="shared" si="21"/>
        <v/>
      </c>
      <c r="BM52" s="78" t="str">
        <f t="shared" si="21"/>
        <v/>
      </c>
      <c r="BN52" s="78" t="str">
        <f t="shared" si="20"/>
        <v/>
      </c>
      <c r="BO52" s="78" t="str">
        <f t="shared" si="20"/>
        <v/>
      </c>
      <c r="BP52" s="78" t="str">
        <f t="shared" si="20"/>
        <v/>
      </c>
      <c r="BQ52" s="78" t="str">
        <f t="shared" si="20"/>
        <v/>
      </c>
      <c r="BR52" s="78" t="str">
        <f t="shared" si="20"/>
        <v/>
      </c>
      <c r="BS52" s="78" t="str">
        <f t="shared" si="20"/>
        <v/>
      </c>
      <c r="BT52" s="78" t="str">
        <f t="shared" si="20"/>
        <v/>
      </c>
      <c r="BU52" s="78" t="str">
        <f t="shared" si="20"/>
        <v/>
      </c>
      <c r="BV52" s="78" t="str">
        <f t="shared" si="20"/>
        <v/>
      </c>
      <c r="BW52" s="78" t="str">
        <f t="shared" si="20"/>
        <v/>
      </c>
      <c r="BX52" s="78" t="str">
        <f t="shared" si="20"/>
        <v/>
      </c>
      <c r="BY52" s="78" t="str">
        <f t="shared" si="20"/>
        <v/>
      </c>
      <c r="BZ52" s="78" t="str">
        <f t="shared" si="20"/>
        <v/>
      </c>
      <c r="CA52" s="78" t="str">
        <f t="shared" si="20"/>
        <v/>
      </c>
      <c r="CB52" s="78" t="str">
        <f t="shared" si="20"/>
        <v/>
      </c>
    </row>
    <row r="53" spans="1:80" x14ac:dyDescent="0.35">
      <c r="A53" s="444"/>
      <c r="B53" s="443"/>
      <c r="C53" s="443"/>
      <c r="D53" s="103"/>
      <c r="E53" s="198"/>
      <c r="F53" s="199"/>
      <c r="G53" s="199"/>
      <c r="H53" s="31"/>
      <c r="I53" s="32"/>
      <c r="J53" s="32"/>
      <c r="K53" s="33"/>
      <c r="L53" s="33"/>
      <c r="M53" s="33"/>
      <c r="N53" s="33"/>
      <c r="O53" s="33"/>
      <c r="P53" s="33"/>
      <c r="Q53" s="33"/>
      <c r="R53" s="33"/>
      <c r="S53" s="33"/>
      <c r="T53" s="33"/>
      <c r="U53" s="33"/>
      <c r="V53" s="33"/>
      <c r="W53" s="33"/>
      <c r="X53" s="33"/>
      <c r="Y53" s="33"/>
      <c r="Z53" s="33"/>
      <c r="AA53" s="33"/>
      <c r="AB53" s="33"/>
      <c r="AC53" s="33"/>
      <c r="AD53" s="33"/>
      <c r="AE53" s="33"/>
      <c r="AF53" s="33"/>
      <c r="AG53" s="33"/>
      <c r="AH53" s="34"/>
      <c r="AI53" s="273" t="str">
        <f t="shared" si="12"/>
        <v/>
      </c>
      <c r="AM53" s="78" t="b">
        <f t="shared" si="5"/>
        <v>0</v>
      </c>
      <c r="AN53" s="78" t="b">
        <f t="shared" si="6"/>
        <v>0</v>
      </c>
      <c r="AO53" s="78" t="str">
        <f t="shared" si="17"/>
        <v/>
      </c>
      <c r="AP53" s="78" t="b">
        <f t="shared" si="7"/>
        <v>0</v>
      </c>
      <c r="AQ53" s="78" t="str">
        <f t="shared" si="18"/>
        <v/>
      </c>
      <c r="AR53" s="78" t="str">
        <f t="shared" si="19"/>
        <v/>
      </c>
      <c r="AS53" s="346"/>
      <c r="AT53" s="226">
        <f t="shared" si="13"/>
        <v>0</v>
      </c>
      <c r="AU53" s="78">
        <f t="shared" si="8"/>
        <v>0</v>
      </c>
      <c r="AW53" s="226">
        <f t="shared" si="9"/>
        <v>0</v>
      </c>
      <c r="AX53" s="140">
        <f t="shared" si="10"/>
        <v>50</v>
      </c>
      <c r="AY53" s="78" t="str">
        <f t="shared" si="21"/>
        <v/>
      </c>
      <c r="AZ53" s="78" t="str">
        <f t="shared" si="21"/>
        <v/>
      </c>
      <c r="BA53" s="78" t="str">
        <f t="shared" si="21"/>
        <v/>
      </c>
      <c r="BB53" s="78" t="str">
        <f t="shared" si="21"/>
        <v/>
      </c>
      <c r="BC53" s="78" t="str">
        <f t="shared" si="21"/>
        <v/>
      </c>
      <c r="BD53" s="78" t="str">
        <f t="shared" si="21"/>
        <v/>
      </c>
      <c r="BE53" s="78" t="str">
        <f t="shared" si="21"/>
        <v/>
      </c>
      <c r="BF53" s="78" t="str">
        <f t="shared" si="21"/>
        <v/>
      </c>
      <c r="BG53" s="78" t="str">
        <f t="shared" si="21"/>
        <v/>
      </c>
      <c r="BH53" s="78" t="str">
        <f t="shared" si="21"/>
        <v/>
      </c>
      <c r="BI53" s="78" t="str">
        <f t="shared" si="21"/>
        <v/>
      </c>
      <c r="BJ53" s="78" t="str">
        <f t="shared" si="21"/>
        <v/>
      </c>
      <c r="BK53" s="78" t="str">
        <f t="shared" si="21"/>
        <v/>
      </c>
      <c r="BL53" s="78" t="str">
        <f t="shared" si="21"/>
        <v/>
      </c>
      <c r="BM53" s="78" t="str">
        <f t="shared" si="21"/>
        <v/>
      </c>
      <c r="BN53" s="78" t="str">
        <f t="shared" si="21"/>
        <v/>
      </c>
      <c r="BO53" s="78" t="str">
        <f t="shared" ref="BO53:CB68" si="22">IFERROR(HLOOKUP(BO$4,$E$4:$AH$104,$AX53,FALSE),"")</f>
        <v/>
      </c>
      <c r="BP53" s="78" t="str">
        <f t="shared" si="22"/>
        <v/>
      </c>
      <c r="BQ53" s="78" t="str">
        <f t="shared" si="22"/>
        <v/>
      </c>
      <c r="BR53" s="78" t="str">
        <f t="shared" si="22"/>
        <v/>
      </c>
      <c r="BS53" s="78" t="str">
        <f t="shared" si="22"/>
        <v/>
      </c>
      <c r="BT53" s="78" t="str">
        <f t="shared" si="22"/>
        <v/>
      </c>
      <c r="BU53" s="78" t="str">
        <f t="shared" si="22"/>
        <v/>
      </c>
      <c r="BV53" s="78" t="str">
        <f t="shared" si="22"/>
        <v/>
      </c>
      <c r="BW53" s="78" t="str">
        <f t="shared" si="22"/>
        <v/>
      </c>
      <c r="BX53" s="78" t="str">
        <f t="shared" si="22"/>
        <v/>
      </c>
      <c r="BY53" s="78" t="str">
        <f t="shared" si="22"/>
        <v/>
      </c>
      <c r="BZ53" s="78" t="str">
        <f t="shared" si="22"/>
        <v/>
      </c>
      <c r="CA53" s="78" t="str">
        <f t="shared" si="22"/>
        <v/>
      </c>
      <c r="CB53" s="78" t="str">
        <f t="shared" si="22"/>
        <v/>
      </c>
    </row>
    <row r="54" spans="1:80" x14ac:dyDescent="0.35">
      <c r="A54" s="444"/>
      <c r="B54" s="459"/>
      <c r="C54" s="459"/>
      <c r="D54" s="129"/>
      <c r="E54" s="200"/>
      <c r="F54" s="201"/>
      <c r="G54" s="201"/>
      <c r="H54" s="88"/>
      <c r="I54" s="89"/>
      <c r="J54" s="89"/>
      <c r="K54" s="90"/>
      <c r="L54" s="90"/>
      <c r="M54" s="90"/>
      <c r="N54" s="90"/>
      <c r="O54" s="90"/>
      <c r="P54" s="90"/>
      <c r="Q54" s="90"/>
      <c r="R54" s="90"/>
      <c r="S54" s="90"/>
      <c r="T54" s="90"/>
      <c r="U54" s="90"/>
      <c r="V54" s="90"/>
      <c r="W54" s="90"/>
      <c r="X54" s="90"/>
      <c r="Y54" s="90"/>
      <c r="Z54" s="90"/>
      <c r="AA54" s="90"/>
      <c r="AB54" s="90"/>
      <c r="AC54" s="90"/>
      <c r="AD54" s="90"/>
      <c r="AE54" s="90"/>
      <c r="AF54" s="90"/>
      <c r="AG54" s="90"/>
      <c r="AH54" s="91"/>
      <c r="AI54" s="273" t="str">
        <f t="shared" si="12"/>
        <v/>
      </c>
      <c r="AM54" s="78" t="b">
        <f t="shared" si="5"/>
        <v>0</v>
      </c>
      <c r="AN54" s="78" t="b">
        <f t="shared" si="6"/>
        <v>0</v>
      </c>
      <c r="AO54" s="78" t="str">
        <f t="shared" si="17"/>
        <v/>
      </c>
      <c r="AP54" s="78" t="b">
        <f t="shared" si="7"/>
        <v>0</v>
      </c>
      <c r="AQ54" s="78" t="str">
        <f t="shared" si="18"/>
        <v/>
      </c>
      <c r="AR54" s="78" t="str">
        <f t="shared" si="19"/>
        <v/>
      </c>
      <c r="AS54" s="346"/>
      <c r="AT54" s="226">
        <f t="shared" si="13"/>
        <v>0</v>
      </c>
      <c r="AU54" s="78">
        <f t="shared" si="8"/>
        <v>0</v>
      </c>
      <c r="AW54" s="226">
        <f t="shared" si="9"/>
        <v>0</v>
      </c>
      <c r="AX54" s="140">
        <f t="shared" si="10"/>
        <v>51</v>
      </c>
      <c r="AY54" s="78" t="str">
        <f t="shared" ref="AY54:BN69" si="23">IFERROR(HLOOKUP(AY$4,$E$4:$AH$104,$AX54,FALSE),"")</f>
        <v/>
      </c>
      <c r="AZ54" s="78" t="str">
        <f t="shared" si="23"/>
        <v/>
      </c>
      <c r="BA54" s="78" t="str">
        <f t="shared" si="23"/>
        <v/>
      </c>
      <c r="BB54" s="78" t="str">
        <f t="shared" si="23"/>
        <v/>
      </c>
      <c r="BC54" s="78" t="str">
        <f t="shared" si="23"/>
        <v/>
      </c>
      <c r="BD54" s="78" t="str">
        <f t="shared" si="23"/>
        <v/>
      </c>
      <c r="BE54" s="78" t="str">
        <f t="shared" si="23"/>
        <v/>
      </c>
      <c r="BF54" s="78" t="str">
        <f t="shared" si="23"/>
        <v/>
      </c>
      <c r="BG54" s="78" t="str">
        <f t="shared" si="23"/>
        <v/>
      </c>
      <c r="BH54" s="78" t="str">
        <f t="shared" si="23"/>
        <v/>
      </c>
      <c r="BI54" s="78" t="str">
        <f t="shared" si="23"/>
        <v/>
      </c>
      <c r="BJ54" s="78" t="str">
        <f t="shared" si="23"/>
        <v/>
      </c>
      <c r="BK54" s="78" t="str">
        <f t="shared" si="23"/>
        <v/>
      </c>
      <c r="BL54" s="78" t="str">
        <f t="shared" si="23"/>
        <v/>
      </c>
      <c r="BM54" s="78" t="str">
        <f t="shared" si="23"/>
        <v/>
      </c>
      <c r="BN54" s="78" t="str">
        <f t="shared" si="23"/>
        <v/>
      </c>
      <c r="BO54" s="78" t="str">
        <f t="shared" si="22"/>
        <v/>
      </c>
      <c r="BP54" s="78" t="str">
        <f t="shared" si="22"/>
        <v/>
      </c>
      <c r="BQ54" s="78" t="str">
        <f t="shared" si="22"/>
        <v/>
      </c>
      <c r="BR54" s="78" t="str">
        <f t="shared" si="22"/>
        <v/>
      </c>
      <c r="BS54" s="78" t="str">
        <f t="shared" si="22"/>
        <v/>
      </c>
      <c r="BT54" s="78" t="str">
        <f t="shared" si="22"/>
        <v/>
      </c>
      <c r="BU54" s="78" t="str">
        <f t="shared" si="22"/>
        <v/>
      </c>
      <c r="BV54" s="78" t="str">
        <f t="shared" si="22"/>
        <v/>
      </c>
      <c r="BW54" s="78" t="str">
        <f t="shared" si="22"/>
        <v/>
      </c>
      <c r="BX54" s="78" t="str">
        <f t="shared" si="22"/>
        <v/>
      </c>
      <c r="BY54" s="78" t="str">
        <f t="shared" si="22"/>
        <v/>
      </c>
      <c r="BZ54" s="78" t="str">
        <f t="shared" si="22"/>
        <v/>
      </c>
      <c r="CA54" s="78" t="str">
        <f t="shared" si="22"/>
        <v/>
      </c>
      <c r="CB54" s="78" t="str">
        <f t="shared" si="22"/>
        <v/>
      </c>
    </row>
    <row r="55" spans="1:80" x14ac:dyDescent="0.35">
      <c r="A55" s="444"/>
      <c r="B55" s="459"/>
      <c r="C55" s="459"/>
      <c r="D55" s="129"/>
      <c r="E55" s="200"/>
      <c r="F55" s="201"/>
      <c r="G55" s="201"/>
      <c r="H55" s="88"/>
      <c r="I55" s="89"/>
      <c r="J55" s="89"/>
      <c r="K55" s="90"/>
      <c r="L55" s="90"/>
      <c r="M55" s="90"/>
      <c r="N55" s="90"/>
      <c r="O55" s="90"/>
      <c r="P55" s="90"/>
      <c r="Q55" s="90"/>
      <c r="R55" s="90"/>
      <c r="S55" s="90"/>
      <c r="T55" s="90"/>
      <c r="U55" s="90"/>
      <c r="V55" s="90"/>
      <c r="W55" s="90"/>
      <c r="X55" s="90"/>
      <c r="Y55" s="90"/>
      <c r="Z55" s="90"/>
      <c r="AA55" s="90"/>
      <c r="AB55" s="90"/>
      <c r="AC55" s="90"/>
      <c r="AD55" s="90"/>
      <c r="AE55" s="90"/>
      <c r="AF55" s="90"/>
      <c r="AG55" s="90"/>
      <c r="AH55" s="91"/>
      <c r="AI55" s="273" t="str">
        <f t="shared" si="12"/>
        <v/>
      </c>
      <c r="AM55" s="78" t="b">
        <f t="shared" si="5"/>
        <v>0</v>
      </c>
      <c r="AN55" s="78" t="b">
        <f t="shared" si="6"/>
        <v>0</v>
      </c>
      <c r="AO55" s="78" t="str">
        <f t="shared" si="17"/>
        <v/>
      </c>
      <c r="AP55" s="78" t="b">
        <f t="shared" si="7"/>
        <v>0</v>
      </c>
      <c r="AQ55" s="78" t="str">
        <f t="shared" si="18"/>
        <v/>
      </c>
      <c r="AR55" s="78" t="str">
        <f t="shared" si="19"/>
        <v/>
      </c>
      <c r="AS55" s="346"/>
      <c r="AT55" s="226">
        <f t="shared" si="13"/>
        <v>0</v>
      </c>
      <c r="AU55" s="78">
        <f t="shared" si="8"/>
        <v>0</v>
      </c>
      <c r="AW55" s="226">
        <f t="shared" si="9"/>
        <v>0</v>
      </c>
      <c r="AX55" s="140">
        <f t="shared" si="10"/>
        <v>52</v>
      </c>
      <c r="AY55" s="78" t="str">
        <f t="shared" si="23"/>
        <v/>
      </c>
      <c r="AZ55" s="78" t="str">
        <f t="shared" si="23"/>
        <v/>
      </c>
      <c r="BA55" s="78" t="str">
        <f t="shared" si="23"/>
        <v/>
      </c>
      <c r="BB55" s="78" t="str">
        <f t="shared" si="23"/>
        <v/>
      </c>
      <c r="BC55" s="78" t="str">
        <f t="shared" si="23"/>
        <v/>
      </c>
      <c r="BD55" s="78" t="str">
        <f t="shared" si="23"/>
        <v/>
      </c>
      <c r="BE55" s="78" t="str">
        <f t="shared" si="23"/>
        <v/>
      </c>
      <c r="BF55" s="78" t="str">
        <f t="shared" si="23"/>
        <v/>
      </c>
      <c r="BG55" s="78" t="str">
        <f t="shared" si="23"/>
        <v/>
      </c>
      <c r="BH55" s="78" t="str">
        <f t="shared" si="23"/>
        <v/>
      </c>
      <c r="BI55" s="78" t="str">
        <f t="shared" si="23"/>
        <v/>
      </c>
      <c r="BJ55" s="78" t="str">
        <f t="shared" si="23"/>
        <v/>
      </c>
      <c r="BK55" s="78" t="str">
        <f t="shared" si="23"/>
        <v/>
      </c>
      <c r="BL55" s="78" t="str">
        <f t="shared" si="23"/>
        <v/>
      </c>
      <c r="BM55" s="78" t="str">
        <f t="shared" si="23"/>
        <v/>
      </c>
      <c r="BN55" s="78" t="str">
        <f t="shared" si="23"/>
        <v/>
      </c>
      <c r="BO55" s="78" t="str">
        <f t="shared" si="22"/>
        <v/>
      </c>
      <c r="BP55" s="78" t="str">
        <f t="shared" si="22"/>
        <v/>
      </c>
      <c r="BQ55" s="78" t="str">
        <f t="shared" si="22"/>
        <v/>
      </c>
      <c r="BR55" s="78" t="str">
        <f t="shared" si="22"/>
        <v/>
      </c>
      <c r="BS55" s="78" t="str">
        <f t="shared" si="22"/>
        <v/>
      </c>
      <c r="BT55" s="78" t="str">
        <f t="shared" si="22"/>
        <v/>
      </c>
      <c r="BU55" s="78" t="str">
        <f t="shared" si="22"/>
        <v/>
      </c>
      <c r="BV55" s="78" t="str">
        <f t="shared" si="22"/>
        <v/>
      </c>
      <c r="BW55" s="78" t="str">
        <f t="shared" si="22"/>
        <v/>
      </c>
      <c r="BX55" s="78" t="str">
        <f t="shared" si="22"/>
        <v/>
      </c>
      <c r="BY55" s="78" t="str">
        <f t="shared" si="22"/>
        <v/>
      </c>
      <c r="BZ55" s="78" t="str">
        <f t="shared" si="22"/>
        <v/>
      </c>
      <c r="CA55" s="78" t="str">
        <f t="shared" si="22"/>
        <v/>
      </c>
      <c r="CB55" s="78" t="str">
        <f t="shared" si="22"/>
        <v/>
      </c>
    </row>
    <row r="56" spans="1:80" x14ac:dyDescent="0.35">
      <c r="A56" s="444"/>
      <c r="B56" s="459"/>
      <c r="C56" s="459"/>
      <c r="D56" s="129"/>
      <c r="E56" s="200"/>
      <c r="F56" s="201"/>
      <c r="G56" s="201"/>
      <c r="H56" s="88"/>
      <c r="I56" s="89"/>
      <c r="J56" s="89"/>
      <c r="K56" s="90"/>
      <c r="L56" s="90"/>
      <c r="M56" s="90"/>
      <c r="N56" s="90"/>
      <c r="O56" s="90"/>
      <c r="P56" s="90"/>
      <c r="Q56" s="90"/>
      <c r="R56" s="90"/>
      <c r="S56" s="90"/>
      <c r="T56" s="90"/>
      <c r="U56" s="90"/>
      <c r="V56" s="90"/>
      <c r="W56" s="90"/>
      <c r="X56" s="90"/>
      <c r="Y56" s="90"/>
      <c r="Z56" s="90"/>
      <c r="AA56" s="90"/>
      <c r="AB56" s="90"/>
      <c r="AC56" s="90"/>
      <c r="AD56" s="90"/>
      <c r="AE56" s="90"/>
      <c r="AF56" s="90"/>
      <c r="AG56" s="90"/>
      <c r="AH56" s="91"/>
      <c r="AI56" s="273" t="str">
        <f t="shared" si="12"/>
        <v/>
      </c>
      <c r="AM56" s="78" t="b">
        <f t="shared" si="5"/>
        <v>0</v>
      </c>
      <c r="AN56" s="78" t="b">
        <f t="shared" si="6"/>
        <v>0</v>
      </c>
      <c r="AO56" s="78" t="str">
        <f t="shared" si="17"/>
        <v/>
      </c>
      <c r="AP56" s="78" t="b">
        <f t="shared" si="7"/>
        <v>0</v>
      </c>
      <c r="AQ56" s="78" t="str">
        <f t="shared" si="18"/>
        <v/>
      </c>
      <c r="AR56" s="78" t="str">
        <f t="shared" si="19"/>
        <v/>
      </c>
      <c r="AS56" s="346"/>
      <c r="AT56" s="226">
        <f t="shared" si="13"/>
        <v>0</v>
      </c>
      <c r="AU56" s="78">
        <f t="shared" si="8"/>
        <v>0</v>
      </c>
      <c r="AW56" s="226">
        <f t="shared" si="9"/>
        <v>0</v>
      </c>
      <c r="AX56" s="140">
        <f t="shared" si="10"/>
        <v>53</v>
      </c>
      <c r="AY56" s="78" t="str">
        <f t="shared" si="23"/>
        <v/>
      </c>
      <c r="AZ56" s="78" t="str">
        <f t="shared" si="23"/>
        <v/>
      </c>
      <c r="BA56" s="78" t="str">
        <f t="shared" si="23"/>
        <v/>
      </c>
      <c r="BB56" s="78" t="str">
        <f t="shared" si="23"/>
        <v/>
      </c>
      <c r="BC56" s="78" t="str">
        <f t="shared" si="23"/>
        <v/>
      </c>
      <c r="BD56" s="78" t="str">
        <f t="shared" si="23"/>
        <v/>
      </c>
      <c r="BE56" s="78" t="str">
        <f t="shared" si="23"/>
        <v/>
      </c>
      <c r="BF56" s="78" t="str">
        <f t="shared" si="23"/>
        <v/>
      </c>
      <c r="BG56" s="78" t="str">
        <f t="shared" si="23"/>
        <v/>
      </c>
      <c r="BH56" s="78" t="str">
        <f t="shared" si="23"/>
        <v/>
      </c>
      <c r="BI56" s="78" t="str">
        <f t="shared" si="23"/>
        <v/>
      </c>
      <c r="BJ56" s="78" t="str">
        <f t="shared" si="23"/>
        <v/>
      </c>
      <c r="BK56" s="78" t="str">
        <f t="shared" si="23"/>
        <v/>
      </c>
      <c r="BL56" s="78" t="str">
        <f t="shared" si="23"/>
        <v/>
      </c>
      <c r="BM56" s="78" t="str">
        <f t="shared" si="23"/>
        <v/>
      </c>
      <c r="BN56" s="78" t="str">
        <f t="shared" si="23"/>
        <v/>
      </c>
      <c r="BO56" s="78" t="str">
        <f t="shared" si="22"/>
        <v/>
      </c>
      <c r="BP56" s="78" t="str">
        <f t="shared" si="22"/>
        <v/>
      </c>
      <c r="BQ56" s="78" t="str">
        <f t="shared" si="22"/>
        <v/>
      </c>
      <c r="BR56" s="78" t="str">
        <f t="shared" si="22"/>
        <v/>
      </c>
      <c r="BS56" s="78" t="str">
        <f t="shared" si="22"/>
        <v/>
      </c>
      <c r="BT56" s="78" t="str">
        <f t="shared" si="22"/>
        <v/>
      </c>
      <c r="BU56" s="78" t="str">
        <f t="shared" si="22"/>
        <v/>
      </c>
      <c r="BV56" s="78" t="str">
        <f t="shared" si="22"/>
        <v/>
      </c>
      <c r="BW56" s="78" t="str">
        <f t="shared" si="22"/>
        <v/>
      </c>
      <c r="BX56" s="78" t="str">
        <f t="shared" si="22"/>
        <v/>
      </c>
      <c r="BY56" s="78" t="str">
        <f t="shared" si="22"/>
        <v/>
      </c>
      <c r="BZ56" s="78" t="str">
        <f t="shared" si="22"/>
        <v/>
      </c>
      <c r="CA56" s="78" t="str">
        <f t="shared" si="22"/>
        <v/>
      </c>
      <c r="CB56" s="78" t="str">
        <f t="shared" si="22"/>
        <v/>
      </c>
    </row>
    <row r="57" spans="1:80" x14ac:dyDescent="0.35">
      <c r="A57" s="444"/>
      <c r="B57" s="459"/>
      <c r="C57" s="459"/>
      <c r="D57" s="129"/>
      <c r="E57" s="200"/>
      <c r="F57" s="201"/>
      <c r="G57" s="201"/>
      <c r="H57" s="88"/>
      <c r="I57" s="89"/>
      <c r="J57" s="89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  <c r="W57" s="90"/>
      <c r="X57" s="90"/>
      <c r="Y57" s="90"/>
      <c r="Z57" s="90"/>
      <c r="AA57" s="90"/>
      <c r="AB57" s="90"/>
      <c r="AC57" s="90"/>
      <c r="AD57" s="90"/>
      <c r="AE57" s="90"/>
      <c r="AF57" s="90"/>
      <c r="AG57" s="90"/>
      <c r="AH57" s="91"/>
      <c r="AI57" s="273" t="str">
        <f t="shared" si="12"/>
        <v/>
      </c>
      <c r="AM57" s="78" t="b">
        <f t="shared" si="5"/>
        <v>0</v>
      </c>
      <c r="AN57" s="78" t="b">
        <f t="shared" si="6"/>
        <v>0</v>
      </c>
      <c r="AO57" s="78" t="str">
        <f t="shared" si="17"/>
        <v/>
      </c>
      <c r="AP57" s="78" t="b">
        <f t="shared" si="7"/>
        <v>0</v>
      </c>
      <c r="AQ57" s="78" t="str">
        <f t="shared" si="18"/>
        <v/>
      </c>
      <c r="AR57" s="78" t="str">
        <f t="shared" si="19"/>
        <v/>
      </c>
      <c r="AS57" s="346"/>
      <c r="AT57" s="226">
        <f t="shared" si="13"/>
        <v>0</v>
      </c>
      <c r="AU57" s="78">
        <f t="shared" si="8"/>
        <v>0</v>
      </c>
      <c r="AW57" s="226">
        <f t="shared" si="9"/>
        <v>0</v>
      </c>
      <c r="AX57" s="140">
        <f t="shared" si="10"/>
        <v>54</v>
      </c>
      <c r="AY57" s="78" t="str">
        <f t="shared" si="23"/>
        <v/>
      </c>
      <c r="AZ57" s="78" t="str">
        <f t="shared" si="23"/>
        <v/>
      </c>
      <c r="BA57" s="78" t="str">
        <f t="shared" si="23"/>
        <v/>
      </c>
      <c r="BB57" s="78" t="str">
        <f t="shared" si="23"/>
        <v/>
      </c>
      <c r="BC57" s="78" t="str">
        <f t="shared" si="23"/>
        <v/>
      </c>
      <c r="BD57" s="78" t="str">
        <f t="shared" si="23"/>
        <v/>
      </c>
      <c r="BE57" s="78" t="str">
        <f t="shared" si="23"/>
        <v/>
      </c>
      <c r="BF57" s="78" t="str">
        <f t="shared" si="23"/>
        <v/>
      </c>
      <c r="BG57" s="78" t="str">
        <f t="shared" si="23"/>
        <v/>
      </c>
      <c r="BH57" s="78" t="str">
        <f t="shared" si="23"/>
        <v/>
      </c>
      <c r="BI57" s="78" t="str">
        <f t="shared" si="23"/>
        <v/>
      </c>
      <c r="BJ57" s="78" t="str">
        <f t="shared" si="23"/>
        <v/>
      </c>
      <c r="BK57" s="78" t="str">
        <f t="shared" si="23"/>
        <v/>
      </c>
      <c r="BL57" s="78" t="str">
        <f t="shared" si="23"/>
        <v/>
      </c>
      <c r="BM57" s="78" t="str">
        <f t="shared" si="23"/>
        <v/>
      </c>
      <c r="BN57" s="78" t="str">
        <f t="shared" si="23"/>
        <v/>
      </c>
      <c r="BO57" s="78" t="str">
        <f t="shared" si="22"/>
        <v/>
      </c>
      <c r="BP57" s="78" t="str">
        <f t="shared" si="22"/>
        <v/>
      </c>
      <c r="BQ57" s="78" t="str">
        <f t="shared" si="22"/>
        <v/>
      </c>
      <c r="BR57" s="78" t="str">
        <f t="shared" si="22"/>
        <v/>
      </c>
      <c r="BS57" s="78" t="str">
        <f t="shared" si="22"/>
        <v/>
      </c>
      <c r="BT57" s="78" t="str">
        <f t="shared" si="22"/>
        <v/>
      </c>
      <c r="BU57" s="78" t="str">
        <f t="shared" si="22"/>
        <v/>
      </c>
      <c r="BV57" s="78" t="str">
        <f t="shared" si="22"/>
        <v/>
      </c>
      <c r="BW57" s="78" t="str">
        <f t="shared" si="22"/>
        <v/>
      </c>
      <c r="BX57" s="78" t="str">
        <f t="shared" si="22"/>
        <v/>
      </c>
      <c r="BY57" s="78" t="str">
        <f t="shared" si="22"/>
        <v/>
      </c>
      <c r="BZ57" s="78" t="str">
        <f t="shared" si="22"/>
        <v/>
      </c>
      <c r="CA57" s="78" t="str">
        <f t="shared" si="22"/>
        <v/>
      </c>
      <c r="CB57" s="78" t="str">
        <f t="shared" si="22"/>
        <v/>
      </c>
    </row>
    <row r="58" spans="1:80" x14ac:dyDescent="0.35">
      <c r="A58" s="444"/>
      <c r="B58" s="459"/>
      <c r="C58" s="459"/>
      <c r="D58" s="129"/>
      <c r="E58" s="200"/>
      <c r="F58" s="201"/>
      <c r="G58" s="201"/>
      <c r="H58" s="88"/>
      <c r="I58" s="89"/>
      <c r="J58" s="89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  <c r="W58" s="90"/>
      <c r="X58" s="90"/>
      <c r="Y58" s="90"/>
      <c r="Z58" s="90"/>
      <c r="AA58" s="90"/>
      <c r="AB58" s="90"/>
      <c r="AC58" s="90"/>
      <c r="AD58" s="90"/>
      <c r="AE58" s="90"/>
      <c r="AF58" s="90"/>
      <c r="AG58" s="90"/>
      <c r="AH58" s="91"/>
      <c r="AI58" s="273" t="str">
        <f t="shared" si="12"/>
        <v/>
      </c>
      <c r="AM58" s="78" t="b">
        <f t="shared" si="5"/>
        <v>0</v>
      </c>
      <c r="AN58" s="78" t="b">
        <f t="shared" si="6"/>
        <v>0</v>
      </c>
      <c r="AO58" s="78" t="str">
        <f t="shared" si="17"/>
        <v/>
      </c>
      <c r="AP58" s="78" t="b">
        <f t="shared" si="7"/>
        <v>0</v>
      </c>
      <c r="AQ58" s="78" t="str">
        <f t="shared" si="18"/>
        <v/>
      </c>
      <c r="AR58" s="78" t="str">
        <f t="shared" si="19"/>
        <v/>
      </c>
      <c r="AS58" s="346"/>
      <c r="AT58" s="226">
        <f t="shared" si="13"/>
        <v>0</v>
      </c>
      <c r="AU58" s="78">
        <f t="shared" si="8"/>
        <v>0</v>
      </c>
      <c r="AW58" s="226">
        <f t="shared" si="9"/>
        <v>0</v>
      </c>
      <c r="AX58" s="140">
        <f t="shared" si="10"/>
        <v>55</v>
      </c>
      <c r="AY58" s="78" t="str">
        <f t="shared" si="23"/>
        <v/>
      </c>
      <c r="AZ58" s="78" t="str">
        <f t="shared" si="23"/>
        <v/>
      </c>
      <c r="BA58" s="78" t="str">
        <f t="shared" si="23"/>
        <v/>
      </c>
      <c r="BB58" s="78" t="str">
        <f t="shared" si="23"/>
        <v/>
      </c>
      <c r="BC58" s="78" t="str">
        <f t="shared" si="23"/>
        <v/>
      </c>
      <c r="BD58" s="78" t="str">
        <f t="shared" si="23"/>
        <v/>
      </c>
      <c r="BE58" s="78" t="str">
        <f t="shared" si="23"/>
        <v/>
      </c>
      <c r="BF58" s="78" t="str">
        <f t="shared" si="23"/>
        <v/>
      </c>
      <c r="BG58" s="78" t="str">
        <f t="shared" si="23"/>
        <v/>
      </c>
      <c r="BH58" s="78" t="str">
        <f t="shared" si="23"/>
        <v/>
      </c>
      <c r="BI58" s="78" t="str">
        <f t="shared" si="23"/>
        <v/>
      </c>
      <c r="BJ58" s="78" t="str">
        <f t="shared" si="23"/>
        <v/>
      </c>
      <c r="BK58" s="78" t="str">
        <f t="shared" si="23"/>
        <v/>
      </c>
      <c r="BL58" s="78" t="str">
        <f t="shared" si="23"/>
        <v/>
      </c>
      <c r="BM58" s="78" t="str">
        <f t="shared" si="23"/>
        <v/>
      </c>
      <c r="BN58" s="78" t="str">
        <f t="shared" si="23"/>
        <v/>
      </c>
      <c r="BO58" s="78" t="str">
        <f t="shared" si="22"/>
        <v/>
      </c>
      <c r="BP58" s="78" t="str">
        <f t="shared" si="22"/>
        <v/>
      </c>
      <c r="BQ58" s="78" t="str">
        <f t="shared" si="22"/>
        <v/>
      </c>
      <c r="BR58" s="78" t="str">
        <f t="shared" si="22"/>
        <v/>
      </c>
      <c r="BS58" s="78" t="str">
        <f t="shared" si="22"/>
        <v/>
      </c>
      <c r="BT58" s="78" t="str">
        <f t="shared" si="22"/>
        <v/>
      </c>
      <c r="BU58" s="78" t="str">
        <f t="shared" si="22"/>
        <v/>
      </c>
      <c r="BV58" s="78" t="str">
        <f t="shared" si="22"/>
        <v/>
      </c>
      <c r="BW58" s="78" t="str">
        <f t="shared" si="22"/>
        <v/>
      </c>
      <c r="BX58" s="78" t="str">
        <f t="shared" si="22"/>
        <v/>
      </c>
      <c r="BY58" s="78" t="str">
        <f t="shared" si="22"/>
        <v/>
      </c>
      <c r="BZ58" s="78" t="str">
        <f t="shared" si="22"/>
        <v/>
      </c>
      <c r="CA58" s="78" t="str">
        <f t="shared" si="22"/>
        <v/>
      </c>
      <c r="CB58" s="78" t="str">
        <f t="shared" si="22"/>
        <v/>
      </c>
    </row>
    <row r="59" spans="1:80" x14ac:dyDescent="0.35">
      <c r="A59" s="444"/>
      <c r="B59" s="459"/>
      <c r="C59" s="459"/>
      <c r="D59" s="129"/>
      <c r="E59" s="200"/>
      <c r="F59" s="201"/>
      <c r="G59" s="201"/>
      <c r="H59" s="88"/>
      <c r="I59" s="89"/>
      <c r="J59" s="89"/>
      <c r="K59" s="90"/>
      <c r="L59" s="90"/>
      <c r="M59" s="90"/>
      <c r="N59" s="90"/>
      <c r="O59" s="90"/>
      <c r="P59" s="90"/>
      <c r="Q59" s="90"/>
      <c r="R59" s="90"/>
      <c r="S59" s="90"/>
      <c r="T59" s="90"/>
      <c r="U59" s="90"/>
      <c r="V59" s="90"/>
      <c r="W59" s="90"/>
      <c r="X59" s="90"/>
      <c r="Y59" s="90"/>
      <c r="Z59" s="90"/>
      <c r="AA59" s="90"/>
      <c r="AB59" s="90"/>
      <c r="AC59" s="90"/>
      <c r="AD59" s="90"/>
      <c r="AE59" s="90"/>
      <c r="AF59" s="90"/>
      <c r="AG59" s="90"/>
      <c r="AH59" s="91"/>
      <c r="AI59" s="273" t="str">
        <f t="shared" si="12"/>
        <v/>
      </c>
      <c r="AM59" s="78" t="b">
        <f t="shared" si="5"/>
        <v>0</v>
      </c>
      <c r="AN59" s="78" t="b">
        <f t="shared" si="6"/>
        <v>0</v>
      </c>
      <c r="AO59" s="78" t="str">
        <f t="shared" si="17"/>
        <v/>
      </c>
      <c r="AP59" s="78" t="b">
        <f t="shared" si="7"/>
        <v>0</v>
      </c>
      <c r="AQ59" s="78" t="str">
        <f t="shared" si="18"/>
        <v/>
      </c>
      <c r="AR59" s="78" t="str">
        <f t="shared" si="19"/>
        <v/>
      </c>
      <c r="AS59" s="346"/>
      <c r="AT59" s="226">
        <f t="shared" si="13"/>
        <v>0</v>
      </c>
      <c r="AU59" s="78">
        <f t="shared" si="8"/>
        <v>0</v>
      </c>
      <c r="AW59" s="226">
        <f t="shared" si="9"/>
        <v>0</v>
      </c>
      <c r="AX59" s="140">
        <f t="shared" si="10"/>
        <v>56</v>
      </c>
      <c r="AY59" s="78" t="str">
        <f t="shared" si="23"/>
        <v/>
      </c>
      <c r="AZ59" s="78" t="str">
        <f t="shared" si="23"/>
        <v/>
      </c>
      <c r="BA59" s="78" t="str">
        <f t="shared" si="23"/>
        <v/>
      </c>
      <c r="BB59" s="78" t="str">
        <f t="shared" si="23"/>
        <v/>
      </c>
      <c r="BC59" s="78" t="str">
        <f t="shared" si="23"/>
        <v/>
      </c>
      <c r="BD59" s="78" t="str">
        <f t="shared" si="23"/>
        <v/>
      </c>
      <c r="BE59" s="78" t="str">
        <f t="shared" si="23"/>
        <v/>
      </c>
      <c r="BF59" s="78" t="str">
        <f t="shared" si="23"/>
        <v/>
      </c>
      <c r="BG59" s="78" t="str">
        <f t="shared" si="23"/>
        <v/>
      </c>
      <c r="BH59" s="78" t="str">
        <f t="shared" si="23"/>
        <v/>
      </c>
      <c r="BI59" s="78" t="str">
        <f t="shared" si="23"/>
        <v/>
      </c>
      <c r="BJ59" s="78" t="str">
        <f t="shared" si="23"/>
        <v/>
      </c>
      <c r="BK59" s="78" t="str">
        <f t="shared" si="23"/>
        <v/>
      </c>
      <c r="BL59" s="78" t="str">
        <f t="shared" si="23"/>
        <v/>
      </c>
      <c r="BM59" s="78" t="str">
        <f t="shared" si="23"/>
        <v/>
      </c>
      <c r="BN59" s="78" t="str">
        <f t="shared" si="23"/>
        <v/>
      </c>
      <c r="BO59" s="78" t="str">
        <f t="shared" si="22"/>
        <v/>
      </c>
      <c r="BP59" s="78" t="str">
        <f t="shared" si="22"/>
        <v/>
      </c>
      <c r="BQ59" s="78" t="str">
        <f t="shared" si="22"/>
        <v/>
      </c>
      <c r="BR59" s="78" t="str">
        <f t="shared" si="22"/>
        <v/>
      </c>
      <c r="BS59" s="78" t="str">
        <f t="shared" si="22"/>
        <v/>
      </c>
      <c r="BT59" s="78" t="str">
        <f t="shared" si="22"/>
        <v/>
      </c>
      <c r="BU59" s="78" t="str">
        <f t="shared" si="22"/>
        <v/>
      </c>
      <c r="BV59" s="78" t="str">
        <f t="shared" si="22"/>
        <v/>
      </c>
      <c r="BW59" s="78" t="str">
        <f t="shared" si="22"/>
        <v/>
      </c>
      <c r="BX59" s="78" t="str">
        <f t="shared" si="22"/>
        <v/>
      </c>
      <c r="BY59" s="78" t="str">
        <f t="shared" si="22"/>
        <v/>
      </c>
      <c r="BZ59" s="78" t="str">
        <f t="shared" si="22"/>
        <v/>
      </c>
      <c r="CA59" s="78" t="str">
        <f t="shared" si="22"/>
        <v/>
      </c>
      <c r="CB59" s="78" t="str">
        <f t="shared" si="22"/>
        <v/>
      </c>
    </row>
    <row r="60" spans="1:80" x14ac:dyDescent="0.35">
      <c r="A60" s="444"/>
      <c r="B60" s="459"/>
      <c r="C60" s="459"/>
      <c r="D60" s="129"/>
      <c r="E60" s="200"/>
      <c r="F60" s="201"/>
      <c r="G60" s="201"/>
      <c r="H60" s="88"/>
      <c r="I60" s="89"/>
      <c r="J60" s="89"/>
      <c r="K60" s="90"/>
      <c r="L60" s="90"/>
      <c r="M60" s="90"/>
      <c r="N60" s="90"/>
      <c r="O60" s="90"/>
      <c r="P60" s="90"/>
      <c r="Q60" s="90"/>
      <c r="R60" s="90"/>
      <c r="S60" s="90"/>
      <c r="T60" s="90"/>
      <c r="U60" s="90"/>
      <c r="V60" s="90"/>
      <c r="W60" s="90"/>
      <c r="X60" s="90"/>
      <c r="Y60" s="90"/>
      <c r="Z60" s="90"/>
      <c r="AA60" s="90"/>
      <c r="AB60" s="90"/>
      <c r="AC60" s="90"/>
      <c r="AD60" s="90"/>
      <c r="AE60" s="90"/>
      <c r="AF60" s="90"/>
      <c r="AG60" s="90"/>
      <c r="AH60" s="91"/>
      <c r="AI60" s="273" t="str">
        <f t="shared" si="12"/>
        <v/>
      </c>
      <c r="AM60" s="78" t="b">
        <f t="shared" si="5"/>
        <v>0</v>
      </c>
      <c r="AN60" s="78" t="b">
        <f t="shared" si="6"/>
        <v>0</v>
      </c>
      <c r="AO60" s="78" t="str">
        <f t="shared" si="17"/>
        <v/>
      </c>
      <c r="AP60" s="78" t="b">
        <f t="shared" si="7"/>
        <v>0</v>
      </c>
      <c r="AQ60" s="78" t="str">
        <f t="shared" si="18"/>
        <v/>
      </c>
      <c r="AR60" s="78" t="str">
        <f t="shared" si="19"/>
        <v/>
      </c>
      <c r="AS60" s="346"/>
      <c r="AT60" s="226">
        <f t="shared" si="13"/>
        <v>0</v>
      </c>
      <c r="AU60" s="78">
        <f t="shared" si="8"/>
        <v>0</v>
      </c>
      <c r="AW60" s="226">
        <f t="shared" si="9"/>
        <v>0</v>
      </c>
      <c r="AX60" s="140">
        <f t="shared" si="10"/>
        <v>57</v>
      </c>
      <c r="AY60" s="78" t="str">
        <f t="shared" si="23"/>
        <v/>
      </c>
      <c r="AZ60" s="78" t="str">
        <f t="shared" si="23"/>
        <v/>
      </c>
      <c r="BA60" s="78" t="str">
        <f t="shared" si="23"/>
        <v/>
      </c>
      <c r="BB60" s="78" t="str">
        <f t="shared" si="23"/>
        <v/>
      </c>
      <c r="BC60" s="78" t="str">
        <f t="shared" si="23"/>
        <v/>
      </c>
      <c r="BD60" s="78" t="str">
        <f t="shared" si="23"/>
        <v/>
      </c>
      <c r="BE60" s="78" t="str">
        <f t="shared" si="23"/>
        <v/>
      </c>
      <c r="BF60" s="78" t="str">
        <f t="shared" si="23"/>
        <v/>
      </c>
      <c r="BG60" s="78" t="str">
        <f t="shared" si="23"/>
        <v/>
      </c>
      <c r="BH60" s="78" t="str">
        <f t="shared" si="23"/>
        <v/>
      </c>
      <c r="BI60" s="78" t="str">
        <f t="shared" si="23"/>
        <v/>
      </c>
      <c r="BJ60" s="78" t="str">
        <f t="shared" si="23"/>
        <v/>
      </c>
      <c r="BK60" s="78" t="str">
        <f t="shared" si="23"/>
        <v/>
      </c>
      <c r="BL60" s="78" t="str">
        <f t="shared" si="23"/>
        <v/>
      </c>
      <c r="BM60" s="78" t="str">
        <f t="shared" si="23"/>
        <v/>
      </c>
      <c r="BN60" s="78" t="str">
        <f t="shared" si="23"/>
        <v/>
      </c>
      <c r="BO60" s="78" t="str">
        <f t="shared" si="22"/>
        <v/>
      </c>
      <c r="BP60" s="78" t="str">
        <f t="shared" si="22"/>
        <v/>
      </c>
      <c r="BQ60" s="78" t="str">
        <f t="shared" si="22"/>
        <v/>
      </c>
      <c r="BR60" s="78" t="str">
        <f t="shared" si="22"/>
        <v/>
      </c>
      <c r="BS60" s="78" t="str">
        <f t="shared" si="22"/>
        <v/>
      </c>
      <c r="BT60" s="78" t="str">
        <f t="shared" si="22"/>
        <v/>
      </c>
      <c r="BU60" s="78" t="str">
        <f t="shared" si="22"/>
        <v/>
      </c>
      <c r="BV60" s="78" t="str">
        <f t="shared" si="22"/>
        <v/>
      </c>
      <c r="BW60" s="78" t="str">
        <f t="shared" si="22"/>
        <v/>
      </c>
      <c r="BX60" s="78" t="str">
        <f t="shared" si="22"/>
        <v/>
      </c>
      <c r="BY60" s="78" t="str">
        <f t="shared" si="22"/>
        <v/>
      </c>
      <c r="BZ60" s="78" t="str">
        <f t="shared" si="22"/>
        <v/>
      </c>
      <c r="CA60" s="78" t="str">
        <f t="shared" si="22"/>
        <v/>
      </c>
      <c r="CB60" s="78" t="str">
        <f t="shared" si="22"/>
        <v/>
      </c>
    </row>
    <row r="61" spans="1:80" x14ac:dyDescent="0.35">
      <c r="A61" s="444"/>
      <c r="B61" s="459"/>
      <c r="C61" s="459"/>
      <c r="D61" s="129"/>
      <c r="E61" s="200"/>
      <c r="F61" s="201"/>
      <c r="G61" s="201"/>
      <c r="H61" s="88"/>
      <c r="I61" s="89"/>
      <c r="J61" s="89"/>
      <c r="K61" s="90"/>
      <c r="L61" s="90"/>
      <c r="M61" s="90"/>
      <c r="N61" s="90"/>
      <c r="O61" s="90"/>
      <c r="P61" s="90"/>
      <c r="Q61" s="90"/>
      <c r="R61" s="90"/>
      <c r="S61" s="90"/>
      <c r="T61" s="90"/>
      <c r="U61" s="90"/>
      <c r="V61" s="90"/>
      <c r="W61" s="90"/>
      <c r="X61" s="90"/>
      <c r="Y61" s="90"/>
      <c r="Z61" s="90"/>
      <c r="AA61" s="90"/>
      <c r="AB61" s="90"/>
      <c r="AC61" s="90"/>
      <c r="AD61" s="90"/>
      <c r="AE61" s="90"/>
      <c r="AF61" s="90"/>
      <c r="AG61" s="90"/>
      <c r="AH61" s="91"/>
      <c r="AI61" s="273" t="str">
        <f t="shared" si="12"/>
        <v/>
      </c>
      <c r="AM61" s="78" t="b">
        <f t="shared" si="5"/>
        <v>0</v>
      </c>
      <c r="AN61" s="78" t="b">
        <f t="shared" si="6"/>
        <v>0</v>
      </c>
      <c r="AO61" s="78" t="str">
        <f t="shared" si="17"/>
        <v/>
      </c>
      <c r="AP61" s="78" t="b">
        <f t="shared" si="7"/>
        <v>0</v>
      </c>
      <c r="AQ61" s="78" t="str">
        <f t="shared" si="18"/>
        <v/>
      </c>
      <c r="AR61" s="78" t="str">
        <f t="shared" si="19"/>
        <v/>
      </c>
      <c r="AS61" s="346"/>
      <c r="AT61" s="226">
        <f t="shared" si="13"/>
        <v>0</v>
      </c>
      <c r="AU61" s="78">
        <f t="shared" si="8"/>
        <v>0</v>
      </c>
      <c r="AW61" s="226">
        <f t="shared" si="9"/>
        <v>0</v>
      </c>
      <c r="AX61" s="140">
        <f t="shared" si="10"/>
        <v>58</v>
      </c>
      <c r="AY61" s="78" t="str">
        <f t="shared" si="23"/>
        <v/>
      </c>
      <c r="AZ61" s="78" t="str">
        <f t="shared" si="23"/>
        <v/>
      </c>
      <c r="BA61" s="78" t="str">
        <f t="shared" si="23"/>
        <v/>
      </c>
      <c r="BB61" s="78" t="str">
        <f t="shared" si="23"/>
        <v/>
      </c>
      <c r="BC61" s="78" t="str">
        <f t="shared" si="23"/>
        <v/>
      </c>
      <c r="BD61" s="78" t="str">
        <f t="shared" si="23"/>
        <v/>
      </c>
      <c r="BE61" s="78" t="str">
        <f t="shared" si="23"/>
        <v/>
      </c>
      <c r="BF61" s="78" t="str">
        <f t="shared" si="23"/>
        <v/>
      </c>
      <c r="BG61" s="78" t="str">
        <f t="shared" si="23"/>
        <v/>
      </c>
      <c r="BH61" s="78" t="str">
        <f t="shared" si="23"/>
        <v/>
      </c>
      <c r="BI61" s="78" t="str">
        <f t="shared" si="23"/>
        <v/>
      </c>
      <c r="BJ61" s="78" t="str">
        <f t="shared" si="23"/>
        <v/>
      </c>
      <c r="BK61" s="78" t="str">
        <f t="shared" si="23"/>
        <v/>
      </c>
      <c r="BL61" s="78" t="str">
        <f t="shared" si="23"/>
        <v/>
      </c>
      <c r="BM61" s="78" t="str">
        <f t="shared" si="23"/>
        <v/>
      </c>
      <c r="BN61" s="78" t="str">
        <f t="shared" si="23"/>
        <v/>
      </c>
      <c r="BO61" s="78" t="str">
        <f t="shared" si="22"/>
        <v/>
      </c>
      <c r="BP61" s="78" t="str">
        <f t="shared" si="22"/>
        <v/>
      </c>
      <c r="BQ61" s="78" t="str">
        <f t="shared" si="22"/>
        <v/>
      </c>
      <c r="BR61" s="78" t="str">
        <f t="shared" si="22"/>
        <v/>
      </c>
      <c r="BS61" s="78" t="str">
        <f t="shared" si="22"/>
        <v/>
      </c>
      <c r="BT61" s="78" t="str">
        <f t="shared" si="22"/>
        <v/>
      </c>
      <c r="BU61" s="78" t="str">
        <f t="shared" si="22"/>
        <v/>
      </c>
      <c r="BV61" s="78" t="str">
        <f t="shared" si="22"/>
        <v/>
      </c>
      <c r="BW61" s="78" t="str">
        <f t="shared" si="22"/>
        <v/>
      </c>
      <c r="BX61" s="78" t="str">
        <f t="shared" si="22"/>
        <v/>
      </c>
      <c r="BY61" s="78" t="str">
        <f t="shared" si="22"/>
        <v/>
      </c>
      <c r="BZ61" s="78" t="str">
        <f t="shared" si="22"/>
        <v/>
      </c>
      <c r="CA61" s="78" t="str">
        <f t="shared" si="22"/>
        <v/>
      </c>
      <c r="CB61" s="78" t="str">
        <f t="shared" si="22"/>
        <v/>
      </c>
    </row>
    <row r="62" spans="1:80" x14ac:dyDescent="0.35">
      <c r="A62" s="444"/>
      <c r="B62" s="459"/>
      <c r="C62" s="459"/>
      <c r="D62" s="129"/>
      <c r="E62" s="200"/>
      <c r="F62" s="201"/>
      <c r="G62" s="201"/>
      <c r="H62" s="88"/>
      <c r="I62" s="89"/>
      <c r="J62" s="89"/>
      <c r="K62" s="90"/>
      <c r="L62" s="90"/>
      <c r="M62" s="90"/>
      <c r="N62" s="90"/>
      <c r="O62" s="90"/>
      <c r="P62" s="90"/>
      <c r="Q62" s="90"/>
      <c r="R62" s="90"/>
      <c r="S62" s="90"/>
      <c r="T62" s="90"/>
      <c r="U62" s="90"/>
      <c r="V62" s="90"/>
      <c r="W62" s="90"/>
      <c r="X62" s="90"/>
      <c r="Y62" s="90"/>
      <c r="Z62" s="90"/>
      <c r="AA62" s="90"/>
      <c r="AB62" s="90"/>
      <c r="AC62" s="90"/>
      <c r="AD62" s="90"/>
      <c r="AE62" s="90"/>
      <c r="AF62" s="90"/>
      <c r="AG62" s="90"/>
      <c r="AH62" s="91"/>
      <c r="AI62" s="273" t="str">
        <f t="shared" si="12"/>
        <v/>
      </c>
      <c r="AM62" s="78" t="b">
        <f t="shared" si="5"/>
        <v>0</v>
      </c>
      <c r="AN62" s="78" t="b">
        <f t="shared" si="6"/>
        <v>0</v>
      </c>
      <c r="AO62" s="78" t="str">
        <f t="shared" si="17"/>
        <v/>
      </c>
      <c r="AP62" s="78" t="b">
        <f t="shared" si="7"/>
        <v>0</v>
      </c>
      <c r="AQ62" s="78" t="str">
        <f t="shared" si="18"/>
        <v/>
      </c>
      <c r="AR62" s="78" t="str">
        <f t="shared" si="19"/>
        <v/>
      </c>
      <c r="AS62" s="346"/>
      <c r="AT62" s="226">
        <f t="shared" si="13"/>
        <v>0</v>
      </c>
      <c r="AU62" s="78">
        <f t="shared" si="8"/>
        <v>0</v>
      </c>
      <c r="AW62" s="226">
        <f t="shared" si="9"/>
        <v>0</v>
      </c>
      <c r="AX62" s="140">
        <f t="shared" si="10"/>
        <v>59</v>
      </c>
      <c r="AY62" s="78" t="str">
        <f t="shared" si="23"/>
        <v/>
      </c>
      <c r="AZ62" s="78" t="str">
        <f t="shared" si="23"/>
        <v/>
      </c>
      <c r="BA62" s="78" t="str">
        <f t="shared" si="23"/>
        <v/>
      </c>
      <c r="BB62" s="78" t="str">
        <f t="shared" si="23"/>
        <v/>
      </c>
      <c r="BC62" s="78" t="str">
        <f t="shared" si="23"/>
        <v/>
      </c>
      <c r="BD62" s="78" t="str">
        <f t="shared" si="23"/>
        <v/>
      </c>
      <c r="BE62" s="78" t="str">
        <f t="shared" si="23"/>
        <v/>
      </c>
      <c r="BF62" s="78" t="str">
        <f t="shared" si="23"/>
        <v/>
      </c>
      <c r="BG62" s="78" t="str">
        <f t="shared" si="23"/>
        <v/>
      </c>
      <c r="BH62" s="78" t="str">
        <f t="shared" si="23"/>
        <v/>
      </c>
      <c r="BI62" s="78" t="str">
        <f t="shared" si="23"/>
        <v/>
      </c>
      <c r="BJ62" s="78" t="str">
        <f t="shared" si="23"/>
        <v/>
      </c>
      <c r="BK62" s="78" t="str">
        <f t="shared" si="23"/>
        <v/>
      </c>
      <c r="BL62" s="78" t="str">
        <f t="shared" si="23"/>
        <v/>
      </c>
      <c r="BM62" s="78" t="str">
        <f t="shared" si="23"/>
        <v/>
      </c>
      <c r="BN62" s="78" t="str">
        <f t="shared" si="23"/>
        <v/>
      </c>
      <c r="BO62" s="78" t="str">
        <f t="shared" si="22"/>
        <v/>
      </c>
      <c r="BP62" s="78" t="str">
        <f t="shared" si="22"/>
        <v/>
      </c>
      <c r="BQ62" s="78" t="str">
        <f t="shared" si="22"/>
        <v/>
      </c>
      <c r="BR62" s="78" t="str">
        <f t="shared" si="22"/>
        <v/>
      </c>
      <c r="BS62" s="78" t="str">
        <f t="shared" si="22"/>
        <v/>
      </c>
      <c r="BT62" s="78" t="str">
        <f t="shared" si="22"/>
        <v/>
      </c>
      <c r="BU62" s="78" t="str">
        <f t="shared" si="22"/>
        <v/>
      </c>
      <c r="BV62" s="78" t="str">
        <f t="shared" si="22"/>
        <v/>
      </c>
      <c r="BW62" s="78" t="str">
        <f t="shared" si="22"/>
        <v/>
      </c>
      <c r="BX62" s="78" t="str">
        <f t="shared" si="22"/>
        <v/>
      </c>
      <c r="BY62" s="78" t="str">
        <f t="shared" si="22"/>
        <v/>
      </c>
      <c r="BZ62" s="78" t="str">
        <f t="shared" si="22"/>
        <v/>
      </c>
      <c r="CA62" s="78" t="str">
        <f t="shared" si="22"/>
        <v/>
      </c>
      <c r="CB62" s="78" t="str">
        <f t="shared" si="22"/>
        <v/>
      </c>
    </row>
    <row r="63" spans="1:80" x14ac:dyDescent="0.35">
      <c r="A63" s="444"/>
      <c r="B63" s="459"/>
      <c r="C63" s="459"/>
      <c r="D63" s="129"/>
      <c r="E63" s="200"/>
      <c r="F63" s="201"/>
      <c r="G63" s="201"/>
      <c r="H63" s="88"/>
      <c r="I63" s="89"/>
      <c r="J63" s="89"/>
      <c r="K63" s="90"/>
      <c r="L63" s="90"/>
      <c r="M63" s="90"/>
      <c r="N63" s="90"/>
      <c r="O63" s="90"/>
      <c r="P63" s="90"/>
      <c r="Q63" s="90"/>
      <c r="R63" s="90"/>
      <c r="S63" s="90"/>
      <c r="T63" s="90"/>
      <c r="U63" s="90"/>
      <c r="V63" s="90"/>
      <c r="W63" s="90"/>
      <c r="X63" s="90"/>
      <c r="Y63" s="90"/>
      <c r="Z63" s="90"/>
      <c r="AA63" s="90"/>
      <c r="AB63" s="90"/>
      <c r="AC63" s="90"/>
      <c r="AD63" s="90"/>
      <c r="AE63" s="90"/>
      <c r="AF63" s="90"/>
      <c r="AG63" s="90"/>
      <c r="AH63" s="91"/>
      <c r="AI63" s="273" t="str">
        <f t="shared" si="12"/>
        <v/>
      </c>
      <c r="AM63" s="78" t="b">
        <f t="shared" si="5"/>
        <v>0</v>
      </c>
      <c r="AN63" s="78" t="b">
        <f t="shared" si="6"/>
        <v>0</v>
      </c>
      <c r="AO63" s="78" t="str">
        <f t="shared" si="17"/>
        <v/>
      </c>
      <c r="AP63" s="78" t="b">
        <f t="shared" si="7"/>
        <v>0</v>
      </c>
      <c r="AQ63" s="78" t="str">
        <f t="shared" si="18"/>
        <v/>
      </c>
      <c r="AR63" s="78" t="str">
        <f t="shared" si="19"/>
        <v/>
      </c>
      <c r="AS63" s="346"/>
      <c r="AT63" s="226">
        <f t="shared" si="13"/>
        <v>0</v>
      </c>
      <c r="AU63" s="78">
        <f t="shared" si="8"/>
        <v>0</v>
      </c>
      <c r="AW63" s="226">
        <f t="shared" si="9"/>
        <v>0</v>
      </c>
      <c r="AX63" s="140">
        <f t="shared" si="10"/>
        <v>60</v>
      </c>
      <c r="AY63" s="78" t="str">
        <f t="shared" si="23"/>
        <v/>
      </c>
      <c r="AZ63" s="78" t="str">
        <f t="shared" si="23"/>
        <v/>
      </c>
      <c r="BA63" s="78" t="str">
        <f t="shared" si="23"/>
        <v/>
      </c>
      <c r="BB63" s="78" t="str">
        <f t="shared" si="23"/>
        <v/>
      </c>
      <c r="BC63" s="78" t="str">
        <f t="shared" si="23"/>
        <v/>
      </c>
      <c r="BD63" s="78" t="str">
        <f t="shared" si="23"/>
        <v/>
      </c>
      <c r="BE63" s="78" t="str">
        <f t="shared" si="23"/>
        <v/>
      </c>
      <c r="BF63" s="78" t="str">
        <f t="shared" si="23"/>
        <v/>
      </c>
      <c r="BG63" s="78" t="str">
        <f t="shared" si="23"/>
        <v/>
      </c>
      <c r="BH63" s="78" t="str">
        <f t="shared" si="23"/>
        <v/>
      </c>
      <c r="BI63" s="78" t="str">
        <f t="shared" si="23"/>
        <v/>
      </c>
      <c r="BJ63" s="78" t="str">
        <f t="shared" si="23"/>
        <v/>
      </c>
      <c r="BK63" s="78" t="str">
        <f t="shared" si="23"/>
        <v/>
      </c>
      <c r="BL63" s="78" t="str">
        <f t="shared" si="23"/>
        <v/>
      </c>
      <c r="BM63" s="78" t="str">
        <f t="shared" si="23"/>
        <v/>
      </c>
      <c r="BN63" s="78" t="str">
        <f t="shared" si="23"/>
        <v/>
      </c>
      <c r="BO63" s="78" t="str">
        <f t="shared" si="22"/>
        <v/>
      </c>
      <c r="BP63" s="78" t="str">
        <f t="shared" si="22"/>
        <v/>
      </c>
      <c r="BQ63" s="78" t="str">
        <f t="shared" si="22"/>
        <v/>
      </c>
      <c r="BR63" s="78" t="str">
        <f t="shared" si="22"/>
        <v/>
      </c>
      <c r="BS63" s="78" t="str">
        <f t="shared" si="22"/>
        <v/>
      </c>
      <c r="BT63" s="78" t="str">
        <f t="shared" si="22"/>
        <v/>
      </c>
      <c r="BU63" s="78" t="str">
        <f t="shared" si="22"/>
        <v/>
      </c>
      <c r="BV63" s="78" t="str">
        <f t="shared" si="22"/>
        <v/>
      </c>
      <c r="BW63" s="78" t="str">
        <f t="shared" si="22"/>
        <v/>
      </c>
      <c r="BX63" s="78" t="str">
        <f t="shared" si="22"/>
        <v/>
      </c>
      <c r="BY63" s="78" t="str">
        <f t="shared" si="22"/>
        <v/>
      </c>
      <c r="BZ63" s="78" t="str">
        <f t="shared" si="22"/>
        <v/>
      </c>
      <c r="CA63" s="78" t="str">
        <f t="shared" si="22"/>
        <v/>
      </c>
      <c r="CB63" s="78" t="str">
        <f t="shared" si="22"/>
        <v/>
      </c>
    </row>
    <row r="64" spans="1:80" x14ac:dyDescent="0.35">
      <c r="A64" s="444"/>
      <c r="B64" s="459"/>
      <c r="C64" s="459"/>
      <c r="D64" s="129"/>
      <c r="E64" s="200"/>
      <c r="F64" s="201"/>
      <c r="G64" s="201"/>
      <c r="H64" s="88"/>
      <c r="I64" s="89"/>
      <c r="J64" s="89"/>
      <c r="K64" s="90"/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  <c r="W64" s="90"/>
      <c r="X64" s="90"/>
      <c r="Y64" s="90"/>
      <c r="Z64" s="90"/>
      <c r="AA64" s="90"/>
      <c r="AB64" s="90"/>
      <c r="AC64" s="90"/>
      <c r="AD64" s="90"/>
      <c r="AE64" s="90"/>
      <c r="AF64" s="90"/>
      <c r="AG64" s="90"/>
      <c r="AH64" s="91"/>
      <c r="AI64" s="273" t="str">
        <f t="shared" si="12"/>
        <v/>
      </c>
      <c r="AM64" s="78" t="b">
        <f t="shared" si="5"/>
        <v>0</v>
      </c>
      <c r="AN64" s="78" t="b">
        <f t="shared" si="6"/>
        <v>0</v>
      </c>
      <c r="AO64" s="78" t="str">
        <f t="shared" si="17"/>
        <v/>
      </c>
      <c r="AP64" s="78" t="b">
        <f t="shared" si="7"/>
        <v>0</v>
      </c>
      <c r="AQ64" s="78" t="str">
        <f t="shared" si="18"/>
        <v/>
      </c>
      <c r="AR64" s="78" t="str">
        <f t="shared" si="19"/>
        <v/>
      </c>
      <c r="AS64" s="346"/>
      <c r="AT64" s="226">
        <f t="shared" si="13"/>
        <v>0</v>
      </c>
      <c r="AU64" s="78">
        <f t="shared" si="8"/>
        <v>0</v>
      </c>
      <c r="AW64" s="226">
        <f t="shared" si="9"/>
        <v>0</v>
      </c>
      <c r="AX64" s="140">
        <f t="shared" si="10"/>
        <v>61</v>
      </c>
      <c r="AY64" s="78" t="str">
        <f t="shared" si="23"/>
        <v/>
      </c>
      <c r="AZ64" s="78" t="str">
        <f t="shared" si="23"/>
        <v/>
      </c>
      <c r="BA64" s="78" t="str">
        <f t="shared" si="23"/>
        <v/>
      </c>
      <c r="BB64" s="78" t="str">
        <f t="shared" si="23"/>
        <v/>
      </c>
      <c r="BC64" s="78" t="str">
        <f t="shared" si="23"/>
        <v/>
      </c>
      <c r="BD64" s="78" t="str">
        <f t="shared" si="23"/>
        <v/>
      </c>
      <c r="BE64" s="78" t="str">
        <f t="shared" si="23"/>
        <v/>
      </c>
      <c r="BF64" s="78" t="str">
        <f t="shared" si="23"/>
        <v/>
      </c>
      <c r="BG64" s="78" t="str">
        <f t="shared" si="23"/>
        <v/>
      </c>
      <c r="BH64" s="78" t="str">
        <f t="shared" si="23"/>
        <v/>
      </c>
      <c r="BI64" s="78" t="str">
        <f t="shared" si="23"/>
        <v/>
      </c>
      <c r="BJ64" s="78" t="str">
        <f t="shared" si="23"/>
        <v/>
      </c>
      <c r="BK64" s="78" t="str">
        <f t="shared" si="23"/>
        <v/>
      </c>
      <c r="BL64" s="78" t="str">
        <f t="shared" si="23"/>
        <v/>
      </c>
      <c r="BM64" s="78" t="str">
        <f t="shared" si="23"/>
        <v/>
      </c>
      <c r="BN64" s="78" t="str">
        <f t="shared" si="23"/>
        <v/>
      </c>
      <c r="BO64" s="78" t="str">
        <f t="shared" si="22"/>
        <v/>
      </c>
      <c r="BP64" s="78" t="str">
        <f t="shared" si="22"/>
        <v/>
      </c>
      <c r="BQ64" s="78" t="str">
        <f t="shared" si="22"/>
        <v/>
      </c>
      <c r="BR64" s="78" t="str">
        <f t="shared" si="22"/>
        <v/>
      </c>
      <c r="BS64" s="78" t="str">
        <f t="shared" si="22"/>
        <v/>
      </c>
      <c r="BT64" s="78" t="str">
        <f t="shared" si="22"/>
        <v/>
      </c>
      <c r="BU64" s="78" t="str">
        <f t="shared" si="22"/>
        <v/>
      </c>
      <c r="BV64" s="78" t="str">
        <f t="shared" si="22"/>
        <v/>
      </c>
      <c r="BW64" s="78" t="str">
        <f t="shared" si="22"/>
        <v/>
      </c>
      <c r="BX64" s="78" t="str">
        <f t="shared" si="22"/>
        <v/>
      </c>
      <c r="BY64" s="78" t="str">
        <f t="shared" si="22"/>
        <v/>
      </c>
      <c r="BZ64" s="78" t="str">
        <f t="shared" si="22"/>
        <v/>
      </c>
      <c r="CA64" s="78" t="str">
        <f t="shared" si="22"/>
        <v/>
      </c>
      <c r="CB64" s="78" t="str">
        <f t="shared" si="22"/>
        <v/>
      </c>
    </row>
    <row r="65" spans="1:80" x14ac:dyDescent="0.35">
      <c r="A65" s="444"/>
      <c r="B65" s="459"/>
      <c r="C65" s="459"/>
      <c r="D65" s="129"/>
      <c r="E65" s="200"/>
      <c r="F65" s="201"/>
      <c r="G65" s="201"/>
      <c r="H65" s="88"/>
      <c r="I65" s="89"/>
      <c r="J65" s="89"/>
      <c r="K65" s="90"/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  <c r="W65" s="90"/>
      <c r="X65" s="90"/>
      <c r="Y65" s="90"/>
      <c r="Z65" s="90"/>
      <c r="AA65" s="90"/>
      <c r="AB65" s="90"/>
      <c r="AC65" s="90"/>
      <c r="AD65" s="90"/>
      <c r="AE65" s="90"/>
      <c r="AF65" s="90"/>
      <c r="AG65" s="90"/>
      <c r="AH65" s="91"/>
      <c r="AI65" s="273" t="str">
        <f t="shared" si="12"/>
        <v/>
      </c>
      <c r="AM65" s="78" t="b">
        <f t="shared" si="5"/>
        <v>0</v>
      </c>
      <c r="AN65" s="78" t="b">
        <f t="shared" si="6"/>
        <v>0</v>
      </c>
      <c r="AO65" s="78" t="str">
        <f t="shared" si="17"/>
        <v/>
      </c>
      <c r="AP65" s="78" t="b">
        <f t="shared" si="7"/>
        <v>0</v>
      </c>
      <c r="AQ65" s="78" t="str">
        <f t="shared" si="18"/>
        <v/>
      </c>
      <c r="AR65" s="78" t="str">
        <f t="shared" si="19"/>
        <v/>
      </c>
      <c r="AS65" s="346"/>
      <c r="AT65" s="226">
        <f t="shared" si="13"/>
        <v>0</v>
      </c>
      <c r="AU65" s="78">
        <f t="shared" si="8"/>
        <v>0</v>
      </c>
      <c r="AW65" s="226">
        <f t="shared" si="9"/>
        <v>0</v>
      </c>
      <c r="AX65" s="140">
        <f t="shared" si="10"/>
        <v>62</v>
      </c>
      <c r="AY65" s="78" t="str">
        <f t="shared" si="23"/>
        <v/>
      </c>
      <c r="AZ65" s="78" t="str">
        <f t="shared" si="23"/>
        <v/>
      </c>
      <c r="BA65" s="78" t="str">
        <f t="shared" si="23"/>
        <v/>
      </c>
      <c r="BB65" s="78" t="str">
        <f t="shared" si="23"/>
        <v/>
      </c>
      <c r="BC65" s="78" t="str">
        <f t="shared" si="23"/>
        <v/>
      </c>
      <c r="BD65" s="78" t="str">
        <f t="shared" si="23"/>
        <v/>
      </c>
      <c r="BE65" s="78" t="str">
        <f t="shared" si="23"/>
        <v/>
      </c>
      <c r="BF65" s="78" t="str">
        <f t="shared" si="23"/>
        <v/>
      </c>
      <c r="BG65" s="78" t="str">
        <f t="shared" si="23"/>
        <v/>
      </c>
      <c r="BH65" s="78" t="str">
        <f t="shared" si="23"/>
        <v/>
      </c>
      <c r="BI65" s="78" t="str">
        <f t="shared" si="23"/>
        <v/>
      </c>
      <c r="BJ65" s="78" t="str">
        <f t="shared" si="23"/>
        <v/>
      </c>
      <c r="BK65" s="78" t="str">
        <f t="shared" si="23"/>
        <v/>
      </c>
      <c r="BL65" s="78" t="str">
        <f t="shared" si="23"/>
        <v/>
      </c>
      <c r="BM65" s="78" t="str">
        <f t="shared" si="23"/>
        <v/>
      </c>
      <c r="BN65" s="78" t="str">
        <f t="shared" si="23"/>
        <v/>
      </c>
      <c r="BO65" s="78" t="str">
        <f t="shared" si="22"/>
        <v/>
      </c>
      <c r="BP65" s="78" t="str">
        <f t="shared" si="22"/>
        <v/>
      </c>
      <c r="BQ65" s="78" t="str">
        <f t="shared" si="22"/>
        <v/>
      </c>
      <c r="BR65" s="78" t="str">
        <f t="shared" si="22"/>
        <v/>
      </c>
      <c r="BS65" s="78" t="str">
        <f t="shared" si="22"/>
        <v/>
      </c>
      <c r="BT65" s="78" t="str">
        <f t="shared" si="22"/>
        <v/>
      </c>
      <c r="BU65" s="78" t="str">
        <f t="shared" si="22"/>
        <v/>
      </c>
      <c r="BV65" s="78" t="str">
        <f t="shared" si="22"/>
        <v/>
      </c>
      <c r="BW65" s="78" t="str">
        <f t="shared" si="22"/>
        <v/>
      </c>
      <c r="BX65" s="78" t="str">
        <f t="shared" si="22"/>
        <v/>
      </c>
      <c r="BY65" s="78" t="str">
        <f t="shared" si="22"/>
        <v/>
      </c>
      <c r="BZ65" s="78" t="str">
        <f t="shared" si="22"/>
        <v/>
      </c>
      <c r="CA65" s="78" t="str">
        <f t="shared" si="22"/>
        <v/>
      </c>
      <c r="CB65" s="78" t="str">
        <f t="shared" si="22"/>
        <v/>
      </c>
    </row>
    <row r="66" spans="1:80" x14ac:dyDescent="0.35">
      <c r="A66" s="444"/>
      <c r="B66" s="459"/>
      <c r="C66" s="459"/>
      <c r="D66" s="129"/>
      <c r="E66" s="200"/>
      <c r="F66" s="201"/>
      <c r="G66" s="201"/>
      <c r="H66" s="88"/>
      <c r="I66" s="89"/>
      <c r="J66" s="89"/>
      <c r="K66" s="90"/>
      <c r="L66" s="90"/>
      <c r="M66" s="90"/>
      <c r="N66" s="90"/>
      <c r="O66" s="90"/>
      <c r="P66" s="90"/>
      <c r="Q66" s="90"/>
      <c r="R66" s="90"/>
      <c r="S66" s="90"/>
      <c r="T66" s="90"/>
      <c r="U66" s="90"/>
      <c r="V66" s="90"/>
      <c r="W66" s="90"/>
      <c r="X66" s="90"/>
      <c r="Y66" s="90"/>
      <c r="Z66" s="90"/>
      <c r="AA66" s="90"/>
      <c r="AB66" s="90"/>
      <c r="AC66" s="90"/>
      <c r="AD66" s="90"/>
      <c r="AE66" s="90"/>
      <c r="AF66" s="90"/>
      <c r="AG66" s="90"/>
      <c r="AH66" s="91"/>
      <c r="AI66" s="273" t="str">
        <f t="shared" si="12"/>
        <v/>
      </c>
      <c r="AM66" s="78" t="b">
        <f t="shared" si="5"/>
        <v>0</v>
      </c>
      <c r="AN66" s="78" t="b">
        <f t="shared" si="6"/>
        <v>0</v>
      </c>
      <c r="AO66" s="78" t="str">
        <f t="shared" si="17"/>
        <v/>
      </c>
      <c r="AP66" s="78" t="b">
        <f t="shared" si="7"/>
        <v>0</v>
      </c>
      <c r="AQ66" s="78" t="str">
        <f t="shared" si="18"/>
        <v/>
      </c>
      <c r="AR66" s="78" t="str">
        <f t="shared" si="19"/>
        <v/>
      </c>
      <c r="AS66" s="346"/>
      <c r="AT66" s="226">
        <f t="shared" si="13"/>
        <v>0</v>
      </c>
      <c r="AU66" s="78">
        <f t="shared" si="8"/>
        <v>0</v>
      </c>
      <c r="AW66" s="226">
        <f t="shared" si="9"/>
        <v>0</v>
      </c>
      <c r="AX66" s="140">
        <f t="shared" si="10"/>
        <v>63</v>
      </c>
      <c r="AY66" s="78" t="str">
        <f t="shared" si="23"/>
        <v/>
      </c>
      <c r="AZ66" s="78" t="str">
        <f t="shared" si="23"/>
        <v/>
      </c>
      <c r="BA66" s="78" t="str">
        <f t="shared" si="23"/>
        <v/>
      </c>
      <c r="BB66" s="78" t="str">
        <f t="shared" si="23"/>
        <v/>
      </c>
      <c r="BC66" s="78" t="str">
        <f t="shared" si="23"/>
        <v/>
      </c>
      <c r="BD66" s="78" t="str">
        <f t="shared" si="23"/>
        <v/>
      </c>
      <c r="BE66" s="78" t="str">
        <f t="shared" si="23"/>
        <v/>
      </c>
      <c r="BF66" s="78" t="str">
        <f t="shared" si="23"/>
        <v/>
      </c>
      <c r="BG66" s="78" t="str">
        <f t="shared" si="23"/>
        <v/>
      </c>
      <c r="BH66" s="78" t="str">
        <f t="shared" si="23"/>
        <v/>
      </c>
      <c r="BI66" s="78" t="str">
        <f t="shared" si="23"/>
        <v/>
      </c>
      <c r="BJ66" s="78" t="str">
        <f t="shared" si="23"/>
        <v/>
      </c>
      <c r="BK66" s="78" t="str">
        <f t="shared" si="23"/>
        <v/>
      </c>
      <c r="BL66" s="78" t="str">
        <f t="shared" si="23"/>
        <v/>
      </c>
      <c r="BM66" s="78" t="str">
        <f t="shared" si="23"/>
        <v/>
      </c>
      <c r="BN66" s="78" t="str">
        <f t="shared" si="23"/>
        <v/>
      </c>
      <c r="BO66" s="78" t="str">
        <f t="shared" si="22"/>
        <v/>
      </c>
      <c r="BP66" s="78" t="str">
        <f t="shared" si="22"/>
        <v/>
      </c>
      <c r="BQ66" s="78" t="str">
        <f t="shared" si="22"/>
        <v/>
      </c>
      <c r="BR66" s="78" t="str">
        <f t="shared" si="22"/>
        <v/>
      </c>
      <c r="BS66" s="78" t="str">
        <f t="shared" si="22"/>
        <v/>
      </c>
      <c r="BT66" s="78" t="str">
        <f t="shared" si="22"/>
        <v/>
      </c>
      <c r="BU66" s="78" t="str">
        <f t="shared" si="22"/>
        <v/>
      </c>
      <c r="BV66" s="78" t="str">
        <f t="shared" si="22"/>
        <v/>
      </c>
      <c r="BW66" s="78" t="str">
        <f t="shared" si="22"/>
        <v/>
      </c>
      <c r="BX66" s="78" t="str">
        <f t="shared" si="22"/>
        <v/>
      </c>
      <c r="BY66" s="78" t="str">
        <f t="shared" si="22"/>
        <v/>
      </c>
      <c r="BZ66" s="78" t="str">
        <f t="shared" si="22"/>
        <v/>
      </c>
      <c r="CA66" s="78" t="str">
        <f t="shared" si="22"/>
        <v/>
      </c>
      <c r="CB66" s="78" t="str">
        <f t="shared" si="22"/>
        <v/>
      </c>
    </row>
    <row r="67" spans="1:80" x14ac:dyDescent="0.35">
      <c r="A67" s="444"/>
      <c r="B67" s="459"/>
      <c r="C67" s="459"/>
      <c r="D67" s="129"/>
      <c r="E67" s="200"/>
      <c r="F67" s="201"/>
      <c r="G67" s="201"/>
      <c r="H67" s="88"/>
      <c r="I67" s="89"/>
      <c r="J67" s="89"/>
      <c r="K67" s="90"/>
      <c r="L67" s="90"/>
      <c r="M67" s="90"/>
      <c r="N67" s="90"/>
      <c r="O67" s="90"/>
      <c r="P67" s="90"/>
      <c r="Q67" s="90"/>
      <c r="R67" s="90"/>
      <c r="S67" s="90"/>
      <c r="T67" s="90"/>
      <c r="U67" s="90"/>
      <c r="V67" s="90"/>
      <c r="W67" s="90"/>
      <c r="X67" s="90"/>
      <c r="Y67" s="90"/>
      <c r="Z67" s="90"/>
      <c r="AA67" s="90"/>
      <c r="AB67" s="90"/>
      <c r="AC67" s="90"/>
      <c r="AD67" s="90"/>
      <c r="AE67" s="90"/>
      <c r="AF67" s="90"/>
      <c r="AG67" s="90"/>
      <c r="AH67" s="91"/>
      <c r="AI67" s="273" t="str">
        <f t="shared" si="12"/>
        <v/>
      </c>
      <c r="AM67" s="78" t="b">
        <f t="shared" si="5"/>
        <v>0</v>
      </c>
      <c r="AN67" s="78" t="b">
        <f t="shared" si="6"/>
        <v>0</v>
      </c>
      <c r="AO67" s="78" t="str">
        <f t="shared" si="17"/>
        <v/>
      </c>
      <c r="AP67" s="78" t="b">
        <f t="shared" si="7"/>
        <v>0</v>
      </c>
      <c r="AQ67" s="78" t="str">
        <f t="shared" si="18"/>
        <v/>
      </c>
      <c r="AR67" s="78" t="str">
        <f t="shared" si="19"/>
        <v/>
      </c>
      <c r="AS67" s="346"/>
      <c r="AT67" s="226">
        <f t="shared" si="13"/>
        <v>0</v>
      </c>
      <c r="AU67" s="78">
        <f t="shared" si="8"/>
        <v>0</v>
      </c>
      <c r="AW67" s="226">
        <f t="shared" si="9"/>
        <v>0</v>
      </c>
      <c r="AX67" s="140">
        <f t="shared" si="10"/>
        <v>64</v>
      </c>
      <c r="AY67" s="78" t="str">
        <f t="shared" si="23"/>
        <v/>
      </c>
      <c r="AZ67" s="78" t="str">
        <f t="shared" si="23"/>
        <v/>
      </c>
      <c r="BA67" s="78" t="str">
        <f t="shared" si="23"/>
        <v/>
      </c>
      <c r="BB67" s="78" t="str">
        <f t="shared" si="23"/>
        <v/>
      </c>
      <c r="BC67" s="78" t="str">
        <f t="shared" si="23"/>
        <v/>
      </c>
      <c r="BD67" s="78" t="str">
        <f t="shared" si="23"/>
        <v/>
      </c>
      <c r="BE67" s="78" t="str">
        <f t="shared" si="23"/>
        <v/>
      </c>
      <c r="BF67" s="78" t="str">
        <f t="shared" si="23"/>
        <v/>
      </c>
      <c r="BG67" s="78" t="str">
        <f t="shared" si="23"/>
        <v/>
      </c>
      <c r="BH67" s="78" t="str">
        <f t="shared" si="23"/>
        <v/>
      </c>
      <c r="BI67" s="78" t="str">
        <f t="shared" si="23"/>
        <v/>
      </c>
      <c r="BJ67" s="78" t="str">
        <f t="shared" si="23"/>
        <v/>
      </c>
      <c r="BK67" s="78" t="str">
        <f t="shared" si="23"/>
        <v/>
      </c>
      <c r="BL67" s="78" t="str">
        <f t="shared" si="23"/>
        <v/>
      </c>
      <c r="BM67" s="78" t="str">
        <f t="shared" si="23"/>
        <v/>
      </c>
      <c r="BN67" s="78" t="str">
        <f t="shared" si="23"/>
        <v/>
      </c>
      <c r="BO67" s="78" t="str">
        <f t="shared" si="22"/>
        <v/>
      </c>
      <c r="BP67" s="78" t="str">
        <f t="shared" si="22"/>
        <v/>
      </c>
      <c r="BQ67" s="78" t="str">
        <f t="shared" si="22"/>
        <v/>
      </c>
      <c r="BR67" s="78" t="str">
        <f t="shared" si="22"/>
        <v/>
      </c>
      <c r="BS67" s="78" t="str">
        <f t="shared" si="22"/>
        <v/>
      </c>
      <c r="BT67" s="78" t="str">
        <f t="shared" si="22"/>
        <v/>
      </c>
      <c r="BU67" s="78" t="str">
        <f t="shared" si="22"/>
        <v/>
      </c>
      <c r="BV67" s="78" t="str">
        <f t="shared" si="22"/>
        <v/>
      </c>
      <c r="BW67" s="78" t="str">
        <f t="shared" si="22"/>
        <v/>
      </c>
      <c r="BX67" s="78" t="str">
        <f t="shared" si="22"/>
        <v/>
      </c>
      <c r="BY67" s="78" t="str">
        <f t="shared" si="22"/>
        <v/>
      </c>
      <c r="BZ67" s="78" t="str">
        <f t="shared" si="22"/>
        <v/>
      </c>
      <c r="CA67" s="78" t="str">
        <f t="shared" si="22"/>
        <v/>
      </c>
      <c r="CB67" s="78" t="str">
        <f t="shared" si="22"/>
        <v/>
      </c>
    </row>
    <row r="68" spans="1:80" x14ac:dyDescent="0.35">
      <c r="A68" s="444"/>
      <c r="B68" s="459"/>
      <c r="C68" s="459"/>
      <c r="D68" s="129"/>
      <c r="E68" s="200"/>
      <c r="F68" s="201"/>
      <c r="G68" s="201"/>
      <c r="H68" s="88"/>
      <c r="I68" s="89"/>
      <c r="J68" s="89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  <c r="W68" s="90"/>
      <c r="X68" s="90"/>
      <c r="Y68" s="90"/>
      <c r="Z68" s="90"/>
      <c r="AA68" s="90"/>
      <c r="AB68" s="90"/>
      <c r="AC68" s="90"/>
      <c r="AD68" s="90"/>
      <c r="AE68" s="90"/>
      <c r="AF68" s="90"/>
      <c r="AG68" s="90"/>
      <c r="AH68" s="91"/>
      <c r="AI68" s="273" t="str">
        <f t="shared" si="12"/>
        <v/>
      </c>
      <c r="AM68" s="78" t="b">
        <f t="shared" si="5"/>
        <v>0</v>
      </c>
      <c r="AN68" s="78" t="b">
        <f t="shared" si="6"/>
        <v>0</v>
      </c>
      <c r="AO68" s="78" t="str">
        <f t="shared" si="17"/>
        <v/>
      </c>
      <c r="AP68" s="78" t="b">
        <f t="shared" si="7"/>
        <v>0</v>
      </c>
      <c r="AQ68" s="78" t="str">
        <f t="shared" si="18"/>
        <v/>
      </c>
      <c r="AR68" s="78" t="str">
        <f t="shared" si="19"/>
        <v/>
      </c>
      <c r="AS68" s="346"/>
      <c r="AT68" s="226">
        <f t="shared" si="13"/>
        <v>0</v>
      </c>
      <c r="AU68" s="78">
        <f t="shared" si="8"/>
        <v>0</v>
      </c>
      <c r="AW68" s="226">
        <f t="shared" si="9"/>
        <v>0</v>
      </c>
      <c r="AX68" s="140">
        <f t="shared" si="10"/>
        <v>65</v>
      </c>
      <c r="AY68" s="78" t="str">
        <f t="shared" si="23"/>
        <v/>
      </c>
      <c r="AZ68" s="78" t="str">
        <f t="shared" si="23"/>
        <v/>
      </c>
      <c r="BA68" s="78" t="str">
        <f t="shared" si="23"/>
        <v/>
      </c>
      <c r="BB68" s="78" t="str">
        <f t="shared" si="23"/>
        <v/>
      </c>
      <c r="BC68" s="78" t="str">
        <f t="shared" si="23"/>
        <v/>
      </c>
      <c r="BD68" s="78" t="str">
        <f t="shared" si="23"/>
        <v/>
      </c>
      <c r="BE68" s="78" t="str">
        <f t="shared" si="23"/>
        <v/>
      </c>
      <c r="BF68" s="78" t="str">
        <f t="shared" si="23"/>
        <v/>
      </c>
      <c r="BG68" s="78" t="str">
        <f t="shared" si="23"/>
        <v/>
      </c>
      <c r="BH68" s="78" t="str">
        <f t="shared" si="23"/>
        <v/>
      </c>
      <c r="BI68" s="78" t="str">
        <f t="shared" si="23"/>
        <v/>
      </c>
      <c r="BJ68" s="78" t="str">
        <f t="shared" si="23"/>
        <v/>
      </c>
      <c r="BK68" s="78" t="str">
        <f t="shared" si="23"/>
        <v/>
      </c>
      <c r="BL68" s="78" t="str">
        <f t="shared" si="23"/>
        <v/>
      </c>
      <c r="BM68" s="78" t="str">
        <f t="shared" si="23"/>
        <v/>
      </c>
      <c r="BN68" s="78" t="str">
        <f t="shared" si="23"/>
        <v/>
      </c>
      <c r="BO68" s="78" t="str">
        <f t="shared" si="22"/>
        <v/>
      </c>
      <c r="BP68" s="78" t="str">
        <f t="shared" si="22"/>
        <v/>
      </c>
      <c r="BQ68" s="78" t="str">
        <f t="shared" si="22"/>
        <v/>
      </c>
      <c r="BR68" s="78" t="str">
        <f t="shared" si="22"/>
        <v/>
      </c>
      <c r="BS68" s="78" t="str">
        <f t="shared" si="22"/>
        <v/>
      </c>
      <c r="BT68" s="78" t="str">
        <f t="shared" si="22"/>
        <v/>
      </c>
      <c r="BU68" s="78" t="str">
        <f t="shared" si="22"/>
        <v/>
      </c>
      <c r="BV68" s="78" t="str">
        <f t="shared" si="22"/>
        <v/>
      </c>
      <c r="BW68" s="78" t="str">
        <f t="shared" si="22"/>
        <v/>
      </c>
      <c r="BX68" s="78" t="str">
        <f t="shared" si="22"/>
        <v/>
      </c>
      <c r="BY68" s="78" t="str">
        <f t="shared" si="22"/>
        <v/>
      </c>
      <c r="BZ68" s="78" t="str">
        <f t="shared" si="22"/>
        <v/>
      </c>
      <c r="CA68" s="78" t="str">
        <f t="shared" si="22"/>
        <v/>
      </c>
      <c r="CB68" s="78" t="str">
        <f t="shared" si="22"/>
        <v/>
      </c>
    </row>
    <row r="69" spans="1:80" x14ac:dyDescent="0.35">
      <c r="A69" s="444"/>
      <c r="B69" s="459"/>
      <c r="C69" s="459"/>
      <c r="D69" s="129"/>
      <c r="E69" s="200"/>
      <c r="F69" s="201"/>
      <c r="G69" s="201"/>
      <c r="H69" s="88"/>
      <c r="I69" s="89"/>
      <c r="J69" s="89"/>
      <c r="K69" s="90"/>
      <c r="L69" s="90"/>
      <c r="M69" s="90"/>
      <c r="N69" s="90"/>
      <c r="O69" s="90"/>
      <c r="P69" s="90"/>
      <c r="Q69" s="90"/>
      <c r="R69" s="90"/>
      <c r="S69" s="90"/>
      <c r="T69" s="90"/>
      <c r="U69" s="90"/>
      <c r="V69" s="90"/>
      <c r="W69" s="90"/>
      <c r="X69" s="90"/>
      <c r="Y69" s="90"/>
      <c r="Z69" s="90"/>
      <c r="AA69" s="90"/>
      <c r="AB69" s="90"/>
      <c r="AC69" s="90"/>
      <c r="AD69" s="90"/>
      <c r="AE69" s="90"/>
      <c r="AF69" s="90"/>
      <c r="AG69" s="90"/>
      <c r="AH69" s="91"/>
      <c r="AI69" s="273" t="str">
        <f t="shared" si="12"/>
        <v/>
      </c>
      <c r="AM69" s="78" t="b">
        <f t="shared" si="5"/>
        <v>0</v>
      </c>
      <c r="AN69" s="78" t="b">
        <f t="shared" si="6"/>
        <v>0</v>
      </c>
      <c r="AO69" s="78" t="str">
        <f t="shared" ref="AO69:AO100" si="24">IF(AND(AM69=TRUE,AN69=FALSE),$AK$30,"")</f>
        <v/>
      </c>
      <c r="AP69" s="78" t="b">
        <f t="shared" si="7"/>
        <v>0</v>
      </c>
      <c r="AQ69" s="78" t="str">
        <f t="shared" ref="AQ69:AQ100" si="25">IF(AND(AM69=TRUE,AP69=FALSE),$AK$31,"")</f>
        <v/>
      </c>
      <c r="AR69" s="78" t="str">
        <f t="shared" ref="AR69:AR104" si="26">IF(D69&gt;$AK$4,$AK$32,"")</f>
        <v/>
      </c>
      <c r="AS69" s="346"/>
      <c r="AT69" s="226">
        <f t="shared" si="13"/>
        <v>0</v>
      </c>
      <c r="AU69" s="78">
        <f t="shared" si="8"/>
        <v>0</v>
      </c>
      <c r="AW69" s="226">
        <f t="shared" si="9"/>
        <v>0</v>
      </c>
      <c r="AX69" s="140">
        <f t="shared" si="10"/>
        <v>66</v>
      </c>
      <c r="AY69" s="78" t="str">
        <f t="shared" si="23"/>
        <v/>
      </c>
      <c r="AZ69" s="78" t="str">
        <f t="shared" si="23"/>
        <v/>
      </c>
      <c r="BA69" s="78" t="str">
        <f t="shared" si="23"/>
        <v/>
      </c>
      <c r="BB69" s="78" t="str">
        <f t="shared" si="23"/>
        <v/>
      </c>
      <c r="BC69" s="78" t="str">
        <f t="shared" si="23"/>
        <v/>
      </c>
      <c r="BD69" s="78" t="str">
        <f t="shared" si="23"/>
        <v/>
      </c>
      <c r="BE69" s="78" t="str">
        <f t="shared" si="23"/>
        <v/>
      </c>
      <c r="BF69" s="78" t="str">
        <f t="shared" si="23"/>
        <v/>
      </c>
      <c r="BG69" s="78" t="str">
        <f t="shared" si="23"/>
        <v/>
      </c>
      <c r="BH69" s="78" t="str">
        <f t="shared" si="23"/>
        <v/>
      </c>
      <c r="BI69" s="78" t="str">
        <f t="shared" si="23"/>
        <v/>
      </c>
      <c r="BJ69" s="78" t="str">
        <f t="shared" si="23"/>
        <v/>
      </c>
      <c r="BK69" s="78" t="str">
        <f t="shared" si="23"/>
        <v/>
      </c>
      <c r="BL69" s="78" t="str">
        <f t="shared" si="23"/>
        <v/>
      </c>
      <c r="BM69" s="78" t="str">
        <f t="shared" si="23"/>
        <v/>
      </c>
      <c r="BN69" s="78" t="str">
        <f t="shared" ref="BN69:CB84" si="27">IFERROR(HLOOKUP(BN$4,$E$4:$AH$104,$AX69,FALSE),"")</f>
        <v/>
      </c>
      <c r="BO69" s="78" t="str">
        <f t="shared" si="27"/>
        <v/>
      </c>
      <c r="BP69" s="78" t="str">
        <f t="shared" si="27"/>
        <v/>
      </c>
      <c r="BQ69" s="78" t="str">
        <f t="shared" si="27"/>
        <v/>
      </c>
      <c r="BR69" s="78" t="str">
        <f t="shared" si="27"/>
        <v/>
      </c>
      <c r="BS69" s="78" t="str">
        <f t="shared" si="27"/>
        <v/>
      </c>
      <c r="BT69" s="78" t="str">
        <f t="shared" si="27"/>
        <v/>
      </c>
      <c r="BU69" s="78" t="str">
        <f t="shared" si="27"/>
        <v/>
      </c>
      <c r="BV69" s="78" t="str">
        <f t="shared" si="27"/>
        <v/>
      </c>
      <c r="BW69" s="78" t="str">
        <f t="shared" si="27"/>
        <v/>
      </c>
      <c r="BX69" s="78" t="str">
        <f t="shared" si="27"/>
        <v/>
      </c>
      <c r="BY69" s="78" t="str">
        <f t="shared" si="27"/>
        <v/>
      </c>
      <c r="BZ69" s="78" t="str">
        <f t="shared" si="27"/>
        <v/>
      </c>
      <c r="CA69" s="78" t="str">
        <f t="shared" si="27"/>
        <v/>
      </c>
      <c r="CB69" s="78" t="str">
        <f t="shared" si="27"/>
        <v/>
      </c>
    </row>
    <row r="70" spans="1:80" x14ac:dyDescent="0.35">
      <c r="A70" s="444"/>
      <c r="B70" s="459"/>
      <c r="C70" s="459"/>
      <c r="D70" s="129"/>
      <c r="E70" s="200"/>
      <c r="F70" s="201"/>
      <c r="G70" s="201"/>
      <c r="H70" s="88"/>
      <c r="I70" s="89"/>
      <c r="J70" s="89"/>
      <c r="K70" s="90"/>
      <c r="L70" s="90"/>
      <c r="M70" s="90"/>
      <c r="N70" s="90"/>
      <c r="O70" s="90"/>
      <c r="P70" s="90"/>
      <c r="Q70" s="90"/>
      <c r="R70" s="90"/>
      <c r="S70" s="90"/>
      <c r="T70" s="90"/>
      <c r="U70" s="90"/>
      <c r="V70" s="90"/>
      <c r="W70" s="90"/>
      <c r="X70" s="90"/>
      <c r="Y70" s="90"/>
      <c r="Z70" s="90"/>
      <c r="AA70" s="90"/>
      <c r="AB70" s="90"/>
      <c r="AC70" s="90"/>
      <c r="AD70" s="90"/>
      <c r="AE70" s="90"/>
      <c r="AF70" s="90"/>
      <c r="AG70" s="90"/>
      <c r="AH70" s="91"/>
      <c r="AI70" s="273" t="str">
        <f t="shared" si="12"/>
        <v/>
      </c>
      <c r="AM70" s="78" t="b">
        <f t="shared" ref="AM70:AM104" si="28">OR(A70&lt;&gt;"",B70&lt;&gt;"",C70&lt;&gt;"",D70&lt;&gt;"",E70&lt;&gt;"",F70&lt;&gt;"",G70&lt;&gt;"",H70&lt;&gt;"",I70&lt;&gt;"",J70&lt;&gt;"",K70&lt;&gt;"",L70&lt;&gt;"",M70&lt;&gt;"",N70&lt;&gt;"",O70&lt;&gt;"",P70&lt;&gt;"",Q70&lt;&gt;"",R70&lt;&gt;"",S70&lt;&gt;"",T70&lt;&gt;"",U70&lt;&gt;"",V70&lt;&gt;"",W70&lt;&gt;"",X70&lt;&gt;"",Y70&lt;&gt;"",Z70&lt;&gt;"",AA70&lt;&gt;"",AB70&lt;&gt;"",AC70&lt;&gt;"",AD70&lt;&gt;"",AE70&lt;&gt;"",AF70&lt;&gt;"",AG70&lt;&gt;"",AH70&lt;&gt;"")</f>
        <v>0</v>
      </c>
      <c r="AN70" s="78" t="b">
        <f t="shared" ref="AN70:AN104" si="29">AND(A70&lt;&gt;"",B70&lt;&gt;"",C70&lt;&gt;"",D70&lt;&gt;"")</f>
        <v>0</v>
      </c>
      <c r="AO70" s="78" t="str">
        <f t="shared" si="24"/>
        <v/>
      </c>
      <c r="AP70" s="78" t="b">
        <f t="shared" ref="AP70:AP104" si="30">OR(AND(E$4&lt;&gt;"",E70&lt;&gt;""),AND(F$4&lt;&gt;"",F70&lt;&gt;""),AND(G$4&lt;&gt;"",G70&lt;&gt;""),AND(H$4&lt;&gt;"",H70&lt;&gt;""),AND(I$4&lt;&gt;"",I70&lt;&gt;""),AND(J$4&lt;&gt;"",J70&lt;&gt;""),AND(K$4&lt;&gt;"",K70&lt;&gt;""),AND(L$4&lt;&gt;"",L70&lt;&gt;""),AND(M$4&lt;&gt;"",M70&lt;&gt;""),AND(N$4&lt;&gt;"",N70&lt;&gt;""),AND(O$4&lt;&gt;"",O70&lt;&gt;""),AND(P$4&lt;&gt;"",P70&lt;&gt;""),AND(Q$4&lt;&gt;"",Q70&lt;&gt;""),AND(R$4&lt;&gt;"",R70&lt;&gt;""),AND(S$4&lt;&gt;"",S70&lt;&gt;""),AND(T$4&lt;&gt;"",T70&lt;&gt;""),AND(U$4&lt;&gt;"",U70&lt;&gt;""),AND(V$4&lt;&gt;"",V70&lt;&gt;""),AND(W$4&lt;&gt;"",W70&lt;&gt;""),AND(X$4&lt;&gt;"",X70&lt;&gt;""),AND(Y$4&lt;&gt;"",Y70&lt;&gt;""),AND(Z$4&lt;&gt;"",Z70&lt;&gt;""),AND(AA$4&lt;&gt;"",AA70&lt;&gt;""),AND(AB$4&lt;&gt;"",AB70&lt;&gt;""),AND(AC$4&lt;&gt;"",AC70&lt;&gt;""),AND(AD$4&lt;&gt;"",AD70&lt;&gt;""),AND(AE$4&lt;&gt;"",AE70&lt;&gt;""),AND(AF$4&lt;&gt;"",AF70&lt;&gt;""),AND(AG$4&lt;&gt;"",AG70&lt;&gt;""),AND(AH$4&lt;&gt;"",AH70&lt;&gt;""))</f>
        <v>0</v>
      </c>
      <c r="AQ70" s="78" t="str">
        <f t="shared" si="25"/>
        <v/>
      </c>
      <c r="AR70" s="78" t="str">
        <f t="shared" si="26"/>
        <v/>
      </c>
      <c r="AS70" s="346"/>
      <c r="AT70" s="226">
        <f t="shared" si="13"/>
        <v>0</v>
      </c>
      <c r="AU70" s="78">
        <f t="shared" ref="AU70:AU104" si="31">IF(AR70&lt;&gt;"",1,0)</f>
        <v>0</v>
      </c>
      <c r="AW70" s="226">
        <f t="shared" ref="AW70:AW104" si="32">IF(AND(AN70=TRUE,AP70=TRUE),1,0)</f>
        <v>0</v>
      </c>
      <c r="AX70" s="140">
        <f t="shared" ref="AX70:AX104" si="33">AX69+1</f>
        <v>67</v>
      </c>
      <c r="AY70" s="78" t="str">
        <f t="shared" ref="AY70:BN85" si="34">IFERROR(HLOOKUP(AY$4,$E$4:$AH$104,$AX70,FALSE),"")</f>
        <v/>
      </c>
      <c r="AZ70" s="78" t="str">
        <f t="shared" si="34"/>
        <v/>
      </c>
      <c r="BA70" s="78" t="str">
        <f t="shared" si="34"/>
        <v/>
      </c>
      <c r="BB70" s="78" t="str">
        <f t="shared" si="34"/>
        <v/>
      </c>
      <c r="BC70" s="78" t="str">
        <f t="shared" si="34"/>
        <v/>
      </c>
      <c r="BD70" s="78" t="str">
        <f t="shared" si="34"/>
        <v/>
      </c>
      <c r="BE70" s="78" t="str">
        <f t="shared" si="34"/>
        <v/>
      </c>
      <c r="BF70" s="78" t="str">
        <f t="shared" si="34"/>
        <v/>
      </c>
      <c r="BG70" s="78" t="str">
        <f t="shared" si="34"/>
        <v/>
      </c>
      <c r="BH70" s="78" t="str">
        <f t="shared" si="34"/>
        <v/>
      </c>
      <c r="BI70" s="78" t="str">
        <f t="shared" si="34"/>
        <v/>
      </c>
      <c r="BJ70" s="78" t="str">
        <f t="shared" si="34"/>
        <v/>
      </c>
      <c r="BK70" s="78" t="str">
        <f t="shared" si="34"/>
        <v/>
      </c>
      <c r="BL70" s="78" t="str">
        <f t="shared" si="34"/>
        <v/>
      </c>
      <c r="BM70" s="78" t="str">
        <f t="shared" si="34"/>
        <v/>
      </c>
      <c r="BN70" s="78" t="str">
        <f t="shared" si="27"/>
        <v/>
      </c>
      <c r="BO70" s="78" t="str">
        <f t="shared" si="27"/>
        <v/>
      </c>
      <c r="BP70" s="78" t="str">
        <f t="shared" si="27"/>
        <v/>
      </c>
      <c r="BQ70" s="78" t="str">
        <f t="shared" si="27"/>
        <v/>
      </c>
      <c r="BR70" s="78" t="str">
        <f t="shared" si="27"/>
        <v/>
      </c>
      <c r="BS70" s="78" t="str">
        <f t="shared" si="27"/>
        <v/>
      </c>
      <c r="BT70" s="78" t="str">
        <f t="shared" si="27"/>
        <v/>
      </c>
      <c r="BU70" s="78" t="str">
        <f t="shared" si="27"/>
        <v/>
      </c>
      <c r="BV70" s="78" t="str">
        <f t="shared" si="27"/>
        <v/>
      </c>
      <c r="BW70" s="78" t="str">
        <f t="shared" si="27"/>
        <v/>
      </c>
      <c r="BX70" s="78" t="str">
        <f t="shared" si="27"/>
        <v/>
      </c>
      <c r="BY70" s="78" t="str">
        <f t="shared" si="27"/>
        <v/>
      </c>
      <c r="BZ70" s="78" t="str">
        <f t="shared" si="27"/>
        <v/>
      </c>
      <c r="CA70" s="78" t="str">
        <f t="shared" si="27"/>
        <v/>
      </c>
      <c r="CB70" s="78" t="str">
        <f t="shared" si="27"/>
        <v/>
      </c>
    </row>
    <row r="71" spans="1:80" x14ac:dyDescent="0.35">
      <c r="A71" s="444"/>
      <c r="B71" s="459"/>
      <c r="C71" s="459"/>
      <c r="D71" s="129"/>
      <c r="E71" s="200"/>
      <c r="F71" s="201"/>
      <c r="G71" s="201"/>
      <c r="H71" s="88"/>
      <c r="I71" s="89"/>
      <c r="J71" s="89"/>
      <c r="K71" s="90"/>
      <c r="L71" s="90"/>
      <c r="M71" s="90"/>
      <c r="N71" s="90"/>
      <c r="O71" s="90"/>
      <c r="P71" s="90"/>
      <c r="Q71" s="90"/>
      <c r="R71" s="90"/>
      <c r="S71" s="90"/>
      <c r="T71" s="90"/>
      <c r="U71" s="90"/>
      <c r="V71" s="90"/>
      <c r="W71" s="90"/>
      <c r="X71" s="90"/>
      <c r="Y71" s="90"/>
      <c r="Z71" s="90"/>
      <c r="AA71" s="90"/>
      <c r="AB71" s="90"/>
      <c r="AC71" s="90"/>
      <c r="AD71" s="90"/>
      <c r="AE71" s="90"/>
      <c r="AF71" s="90"/>
      <c r="AG71" s="90"/>
      <c r="AH71" s="91"/>
      <c r="AI71" s="273" t="str">
        <f t="shared" ref="AI71:AI104" si="35">IF(AND(AM71=TRUE,AM70=FALSE),$AK$33,IF(AR71&lt;&gt;"",AR71,IF(AO71&lt;&gt;"",AO71,IF(AQ71&lt;&gt;"",AQ71,""))))</f>
        <v/>
      </c>
      <c r="AM71" s="78" t="b">
        <f t="shared" si="28"/>
        <v>0</v>
      </c>
      <c r="AN71" s="78" t="b">
        <f t="shared" si="29"/>
        <v>0</v>
      </c>
      <c r="AO71" s="78" t="str">
        <f t="shared" si="24"/>
        <v/>
      </c>
      <c r="AP71" s="78" t="b">
        <f t="shared" si="30"/>
        <v>0</v>
      </c>
      <c r="AQ71" s="78" t="str">
        <f t="shared" si="25"/>
        <v/>
      </c>
      <c r="AR71" s="78" t="str">
        <f t="shared" si="26"/>
        <v/>
      </c>
      <c r="AS71" s="346"/>
      <c r="AT71" s="226">
        <f t="shared" ref="AT71:AT104" si="36">IF(OR(AO71&lt;&gt;"",AQ71&lt;&gt;"",AND(AM71=TRUE,AM70=FALSE)),1,0)</f>
        <v>0</v>
      </c>
      <c r="AU71" s="78">
        <f t="shared" si="31"/>
        <v>0</v>
      </c>
      <c r="AW71" s="226">
        <f t="shared" si="32"/>
        <v>0</v>
      </c>
      <c r="AX71" s="140">
        <f t="shared" si="33"/>
        <v>68</v>
      </c>
      <c r="AY71" s="78" t="str">
        <f t="shared" si="34"/>
        <v/>
      </c>
      <c r="AZ71" s="78" t="str">
        <f t="shared" si="34"/>
        <v/>
      </c>
      <c r="BA71" s="78" t="str">
        <f t="shared" si="34"/>
        <v/>
      </c>
      <c r="BB71" s="78" t="str">
        <f t="shared" si="34"/>
        <v/>
      </c>
      <c r="BC71" s="78" t="str">
        <f t="shared" si="34"/>
        <v/>
      </c>
      <c r="BD71" s="78" t="str">
        <f t="shared" si="34"/>
        <v/>
      </c>
      <c r="BE71" s="78" t="str">
        <f t="shared" si="34"/>
        <v/>
      </c>
      <c r="BF71" s="78" t="str">
        <f t="shared" si="34"/>
        <v/>
      </c>
      <c r="BG71" s="78" t="str">
        <f t="shared" si="34"/>
        <v/>
      </c>
      <c r="BH71" s="78" t="str">
        <f t="shared" si="34"/>
        <v/>
      </c>
      <c r="BI71" s="78" t="str">
        <f t="shared" si="34"/>
        <v/>
      </c>
      <c r="BJ71" s="78" t="str">
        <f t="shared" si="34"/>
        <v/>
      </c>
      <c r="BK71" s="78" t="str">
        <f t="shared" si="34"/>
        <v/>
      </c>
      <c r="BL71" s="78" t="str">
        <f t="shared" si="34"/>
        <v/>
      </c>
      <c r="BM71" s="78" t="str">
        <f t="shared" si="34"/>
        <v/>
      </c>
      <c r="BN71" s="78" t="str">
        <f t="shared" si="27"/>
        <v/>
      </c>
      <c r="BO71" s="78" t="str">
        <f t="shared" si="27"/>
        <v/>
      </c>
      <c r="BP71" s="78" t="str">
        <f t="shared" si="27"/>
        <v/>
      </c>
      <c r="BQ71" s="78" t="str">
        <f t="shared" si="27"/>
        <v/>
      </c>
      <c r="BR71" s="78" t="str">
        <f t="shared" si="27"/>
        <v/>
      </c>
      <c r="BS71" s="78" t="str">
        <f t="shared" si="27"/>
        <v/>
      </c>
      <c r="BT71" s="78" t="str">
        <f t="shared" si="27"/>
        <v/>
      </c>
      <c r="BU71" s="78" t="str">
        <f t="shared" si="27"/>
        <v/>
      </c>
      <c r="BV71" s="78" t="str">
        <f t="shared" si="27"/>
        <v/>
      </c>
      <c r="BW71" s="78" t="str">
        <f t="shared" si="27"/>
        <v/>
      </c>
      <c r="BX71" s="78" t="str">
        <f t="shared" si="27"/>
        <v/>
      </c>
      <c r="BY71" s="78" t="str">
        <f t="shared" si="27"/>
        <v/>
      </c>
      <c r="BZ71" s="78" t="str">
        <f t="shared" si="27"/>
        <v/>
      </c>
      <c r="CA71" s="78" t="str">
        <f t="shared" si="27"/>
        <v/>
      </c>
      <c r="CB71" s="78" t="str">
        <f t="shared" si="27"/>
        <v/>
      </c>
    </row>
    <row r="72" spans="1:80" x14ac:dyDescent="0.35">
      <c r="A72" s="444"/>
      <c r="B72" s="459"/>
      <c r="C72" s="459"/>
      <c r="D72" s="129"/>
      <c r="E72" s="200"/>
      <c r="F72" s="201"/>
      <c r="G72" s="201"/>
      <c r="H72" s="88"/>
      <c r="I72" s="89"/>
      <c r="J72" s="89"/>
      <c r="K72" s="90"/>
      <c r="L72" s="90"/>
      <c r="M72" s="90"/>
      <c r="N72" s="90"/>
      <c r="O72" s="90"/>
      <c r="P72" s="90"/>
      <c r="Q72" s="90"/>
      <c r="R72" s="90"/>
      <c r="S72" s="90"/>
      <c r="T72" s="90"/>
      <c r="U72" s="90"/>
      <c r="V72" s="90"/>
      <c r="W72" s="90"/>
      <c r="X72" s="90"/>
      <c r="Y72" s="90"/>
      <c r="Z72" s="90"/>
      <c r="AA72" s="90"/>
      <c r="AB72" s="90"/>
      <c r="AC72" s="90"/>
      <c r="AD72" s="90"/>
      <c r="AE72" s="90"/>
      <c r="AF72" s="90"/>
      <c r="AG72" s="90"/>
      <c r="AH72" s="91"/>
      <c r="AI72" s="273" t="str">
        <f t="shared" si="35"/>
        <v/>
      </c>
      <c r="AM72" s="78" t="b">
        <f t="shared" si="28"/>
        <v>0</v>
      </c>
      <c r="AN72" s="78" t="b">
        <f t="shared" si="29"/>
        <v>0</v>
      </c>
      <c r="AO72" s="78" t="str">
        <f t="shared" si="24"/>
        <v/>
      </c>
      <c r="AP72" s="78" t="b">
        <f t="shared" si="30"/>
        <v>0</v>
      </c>
      <c r="AQ72" s="78" t="str">
        <f t="shared" si="25"/>
        <v/>
      </c>
      <c r="AR72" s="78" t="str">
        <f t="shared" si="26"/>
        <v/>
      </c>
      <c r="AS72" s="346"/>
      <c r="AT72" s="226">
        <f t="shared" si="36"/>
        <v>0</v>
      </c>
      <c r="AU72" s="78">
        <f t="shared" si="31"/>
        <v>0</v>
      </c>
      <c r="AW72" s="226">
        <f t="shared" si="32"/>
        <v>0</v>
      </c>
      <c r="AX72" s="140">
        <f t="shared" si="33"/>
        <v>69</v>
      </c>
      <c r="AY72" s="78" t="str">
        <f t="shared" si="34"/>
        <v/>
      </c>
      <c r="AZ72" s="78" t="str">
        <f t="shared" si="34"/>
        <v/>
      </c>
      <c r="BA72" s="78" t="str">
        <f t="shared" si="34"/>
        <v/>
      </c>
      <c r="BB72" s="78" t="str">
        <f t="shared" si="34"/>
        <v/>
      </c>
      <c r="BC72" s="78" t="str">
        <f t="shared" si="34"/>
        <v/>
      </c>
      <c r="BD72" s="78" t="str">
        <f t="shared" si="34"/>
        <v/>
      </c>
      <c r="BE72" s="78" t="str">
        <f t="shared" si="34"/>
        <v/>
      </c>
      <c r="BF72" s="78" t="str">
        <f t="shared" si="34"/>
        <v/>
      </c>
      <c r="BG72" s="78" t="str">
        <f t="shared" si="34"/>
        <v/>
      </c>
      <c r="BH72" s="78" t="str">
        <f t="shared" si="34"/>
        <v/>
      </c>
      <c r="BI72" s="78" t="str">
        <f t="shared" si="34"/>
        <v/>
      </c>
      <c r="BJ72" s="78" t="str">
        <f t="shared" si="34"/>
        <v/>
      </c>
      <c r="BK72" s="78" t="str">
        <f t="shared" si="34"/>
        <v/>
      </c>
      <c r="BL72" s="78" t="str">
        <f t="shared" si="34"/>
        <v/>
      </c>
      <c r="BM72" s="78" t="str">
        <f t="shared" si="34"/>
        <v/>
      </c>
      <c r="BN72" s="78" t="str">
        <f t="shared" si="27"/>
        <v/>
      </c>
      <c r="BO72" s="78" t="str">
        <f t="shared" si="27"/>
        <v/>
      </c>
      <c r="BP72" s="78" t="str">
        <f t="shared" si="27"/>
        <v/>
      </c>
      <c r="BQ72" s="78" t="str">
        <f t="shared" si="27"/>
        <v/>
      </c>
      <c r="BR72" s="78" t="str">
        <f t="shared" si="27"/>
        <v/>
      </c>
      <c r="BS72" s="78" t="str">
        <f t="shared" si="27"/>
        <v/>
      </c>
      <c r="BT72" s="78" t="str">
        <f t="shared" si="27"/>
        <v/>
      </c>
      <c r="BU72" s="78" t="str">
        <f t="shared" si="27"/>
        <v/>
      </c>
      <c r="BV72" s="78" t="str">
        <f t="shared" si="27"/>
        <v/>
      </c>
      <c r="BW72" s="78" t="str">
        <f t="shared" si="27"/>
        <v/>
      </c>
      <c r="BX72" s="78" t="str">
        <f t="shared" si="27"/>
        <v/>
      </c>
      <c r="BY72" s="78" t="str">
        <f t="shared" si="27"/>
        <v/>
      </c>
      <c r="BZ72" s="78" t="str">
        <f t="shared" si="27"/>
        <v/>
      </c>
      <c r="CA72" s="78" t="str">
        <f t="shared" si="27"/>
        <v/>
      </c>
      <c r="CB72" s="78" t="str">
        <f t="shared" si="27"/>
        <v/>
      </c>
    </row>
    <row r="73" spans="1:80" x14ac:dyDescent="0.35">
      <c r="A73" s="444"/>
      <c r="B73" s="459"/>
      <c r="C73" s="459"/>
      <c r="D73" s="129"/>
      <c r="E73" s="200"/>
      <c r="F73" s="201"/>
      <c r="G73" s="201"/>
      <c r="H73" s="88"/>
      <c r="I73" s="89"/>
      <c r="J73" s="89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  <c r="W73" s="90"/>
      <c r="X73" s="90"/>
      <c r="Y73" s="90"/>
      <c r="Z73" s="90"/>
      <c r="AA73" s="90"/>
      <c r="AB73" s="90"/>
      <c r="AC73" s="90"/>
      <c r="AD73" s="90"/>
      <c r="AE73" s="90"/>
      <c r="AF73" s="90"/>
      <c r="AG73" s="90"/>
      <c r="AH73" s="91"/>
      <c r="AI73" s="273" t="str">
        <f t="shared" si="35"/>
        <v/>
      </c>
      <c r="AM73" s="78" t="b">
        <f t="shared" si="28"/>
        <v>0</v>
      </c>
      <c r="AN73" s="78" t="b">
        <f t="shared" si="29"/>
        <v>0</v>
      </c>
      <c r="AO73" s="78" t="str">
        <f t="shared" si="24"/>
        <v/>
      </c>
      <c r="AP73" s="78" t="b">
        <f t="shared" si="30"/>
        <v>0</v>
      </c>
      <c r="AQ73" s="78" t="str">
        <f t="shared" si="25"/>
        <v/>
      </c>
      <c r="AR73" s="78" t="str">
        <f t="shared" si="26"/>
        <v/>
      </c>
      <c r="AS73" s="346"/>
      <c r="AT73" s="226">
        <f t="shared" si="36"/>
        <v>0</v>
      </c>
      <c r="AU73" s="78">
        <f t="shared" si="31"/>
        <v>0</v>
      </c>
      <c r="AW73" s="226">
        <f t="shared" si="32"/>
        <v>0</v>
      </c>
      <c r="AX73" s="140">
        <f t="shared" si="33"/>
        <v>70</v>
      </c>
      <c r="AY73" s="78" t="str">
        <f t="shared" si="34"/>
        <v/>
      </c>
      <c r="AZ73" s="78" t="str">
        <f t="shared" si="34"/>
        <v/>
      </c>
      <c r="BA73" s="78" t="str">
        <f t="shared" si="34"/>
        <v/>
      </c>
      <c r="BB73" s="78" t="str">
        <f t="shared" si="34"/>
        <v/>
      </c>
      <c r="BC73" s="78" t="str">
        <f t="shared" si="34"/>
        <v/>
      </c>
      <c r="BD73" s="78" t="str">
        <f t="shared" si="34"/>
        <v/>
      </c>
      <c r="BE73" s="78" t="str">
        <f t="shared" si="34"/>
        <v/>
      </c>
      <c r="BF73" s="78" t="str">
        <f t="shared" si="34"/>
        <v/>
      </c>
      <c r="BG73" s="78" t="str">
        <f t="shared" si="34"/>
        <v/>
      </c>
      <c r="BH73" s="78" t="str">
        <f t="shared" si="34"/>
        <v/>
      </c>
      <c r="BI73" s="78" t="str">
        <f t="shared" si="34"/>
        <v/>
      </c>
      <c r="BJ73" s="78" t="str">
        <f t="shared" si="34"/>
        <v/>
      </c>
      <c r="BK73" s="78" t="str">
        <f t="shared" si="34"/>
        <v/>
      </c>
      <c r="BL73" s="78" t="str">
        <f t="shared" si="34"/>
        <v/>
      </c>
      <c r="BM73" s="78" t="str">
        <f t="shared" si="34"/>
        <v/>
      </c>
      <c r="BN73" s="78" t="str">
        <f t="shared" si="27"/>
        <v/>
      </c>
      <c r="BO73" s="78" t="str">
        <f t="shared" si="27"/>
        <v/>
      </c>
      <c r="BP73" s="78" t="str">
        <f t="shared" si="27"/>
        <v/>
      </c>
      <c r="BQ73" s="78" t="str">
        <f t="shared" si="27"/>
        <v/>
      </c>
      <c r="BR73" s="78" t="str">
        <f t="shared" si="27"/>
        <v/>
      </c>
      <c r="BS73" s="78" t="str">
        <f t="shared" si="27"/>
        <v/>
      </c>
      <c r="BT73" s="78" t="str">
        <f t="shared" si="27"/>
        <v/>
      </c>
      <c r="BU73" s="78" t="str">
        <f t="shared" si="27"/>
        <v/>
      </c>
      <c r="BV73" s="78" t="str">
        <f t="shared" si="27"/>
        <v/>
      </c>
      <c r="BW73" s="78" t="str">
        <f t="shared" si="27"/>
        <v/>
      </c>
      <c r="BX73" s="78" t="str">
        <f t="shared" si="27"/>
        <v/>
      </c>
      <c r="BY73" s="78" t="str">
        <f t="shared" si="27"/>
        <v/>
      </c>
      <c r="BZ73" s="78" t="str">
        <f t="shared" si="27"/>
        <v/>
      </c>
      <c r="CA73" s="78" t="str">
        <f t="shared" si="27"/>
        <v/>
      </c>
      <c r="CB73" s="78" t="str">
        <f t="shared" si="27"/>
        <v/>
      </c>
    </row>
    <row r="74" spans="1:80" x14ac:dyDescent="0.35">
      <c r="A74" s="444"/>
      <c r="B74" s="459"/>
      <c r="C74" s="459"/>
      <c r="D74" s="129"/>
      <c r="E74" s="200"/>
      <c r="F74" s="201"/>
      <c r="G74" s="201"/>
      <c r="H74" s="88"/>
      <c r="I74" s="89"/>
      <c r="J74" s="89"/>
      <c r="K74" s="90"/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  <c r="W74" s="90"/>
      <c r="X74" s="90"/>
      <c r="Y74" s="90"/>
      <c r="Z74" s="90"/>
      <c r="AA74" s="90"/>
      <c r="AB74" s="90"/>
      <c r="AC74" s="90"/>
      <c r="AD74" s="90"/>
      <c r="AE74" s="90"/>
      <c r="AF74" s="90"/>
      <c r="AG74" s="90"/>
      <c r="AH74" s="91"/>
      <c r="AI74" s="273" t="str">
        <f t="shared" si="35"/>
        <v/>
      </c>
      <c r="AM74" s="78" t="b">
        <f t="shared" si="28"/>
        <v>0</v>
      </c>
      <c r="AN74" s="78" t="b">
        <f t="shared" si="29"/>
        <v>0</v>
      </c>
      <c r="AO74" s="78" t="str">
        <f t="shared" si="24"/>
        <v/>
      </c>
      <c r="AP74" s="78" t="b">
        <f t="shared" si="30"/>
        <v>0</v>
      </c>
      <c r="AQ74" s="78" t="str">
        <f t="shared" si="25"/>
        <v/>
      </c>
      <c r="AR74" s="78" t="str">
        <f t="shared" si="26"/>
        <v/>
      </c>
      <c r="AS74" s="346"/>
      <c r="AT74" s="226">
        <f t="shared" si="36"/>
        <v>0</v>
      </c>
      <c r="AU74" s="78">
        <f t="shared" si="31"/>
        <v>0</v>
      </c>
      <c r="AW74" s="226">
        <f t="shared" si="32"/>
        <v>0</v>
      </c>
      <c r="AX74" s="140">
        <f t="shared" si="33"/>
        <v>71</v>
      </c>
      <c r="AY74" s="78" t="str">
        <f t="shared" si="34"/>
        <v/>
      </c>
      <c r="AZ74" s="78" t="str">
        <f t="shared" si="34"/>
        <v/>
      </c>
      <c r="BA74" s="78" t="str">
        <f t="shared" si="34"/>
        <v/>
      </c>
      <c r="BB74" s="78" t="str">
        <f t="shared" si="34"/>
        <v/>
      </c>
      <c r="BC74" s="78" t="str">
        <f t="shared" si="34"/>
        <v/>
      </c>
      <c r="BD74" s="78" t="str">
        <f t="shared" si="34"/>
        <v/>
      </c>
      <c r="BE74" s="78" t="str">
        <f t="shared" si="34"/>
        <v/>
      </c>
      <c r="BF74" s="78" t="str">
        <f t="shared" si="34"/>
        <v/>
      </c>
      <c r="BG74" s="78" t="str">
        <f t="shared" si="34"/>
        <v/>
      </c>
      <c r="BH74" s="78" t="str">
        <f t="shared" si="34"/>
        <v/>
      </c>
      <c r="BI74" s="78" t="str">
        <f t="shared" si="34"/>
        <v/>
      </c>
      <c r="BJ74" s="78" t="str">
        <f t="shared" si="34"/>
        <v/>
      </c>
      <c r="BK74" s="78" t="str">
        <f t="shared" si="34"/>
        <v/>
      </c>
      <c r="BL74" s="78" t="str">
        <f t="shared" si="34"/>
        <v/>
      </c>
      <c r="BM74" s="78" t="str">
        <f t="shared" si="34"/>
        <v/>
      </c>
      <c r="BN74" s="78" t="str">
        <f t="shared" si="27"/>
        <v/>
      </c>
      <c r="BO74" s="78" t="str">
        <f t="shared" si="27"/>
        <v/>
      </c>
      <c r="BP74" s="78" t="str">
        <f t="shared" si="27"/>
        <v/>
      </c>
      <c r="BQ74" s="78" t="str">
        <f t="shared" si="27"/>
        <v/>
      </c>
      <c r="BR74" s="78" t="str">
        <f t="shared" si="27"/>
        <v/>
      </c>
      <c r="BS74" s="78" t="str">
        <f t="shared" si="27"/>
        <v/>
      </c>
      <c r="BT74" s="78" t="str">
        <f t="shared" si="27"/>
        <v/>
      </c>
      <c r="BU74" s="78" t="str">
        <f t="shared" si="27"/>
        <v/>
      </c>
      <c r="BV74" s="78" t="str">
        <f t="shared" si="27"/>
        <v/>
      </c>
      <c r="BW74" s="78" t="str">
        <f t="shared" si="27"/>
        <v/>
      </c>
      <c r="BX74" s="78" t="str">
        <f t="shared" si="27"/>
        <v/>
      </c>
      <c r="BY74" s="78" t="str">
        <f t="shared" si="27"/>
        <v/>
      </c>
      <c r="BZ74" s="78" t="str">
        <f t="shared" si="27"/>
        <v/>
      </c>
      <c r="CA74" s="78" t="str">
        <f t="shared" si="27"/>
        <v/>
      </c>
      <c r="CB74" s="78" t="str">
        <f t="shared" si="27"/>
        <v/>
      </c>
    </row>
    <row r="75" spans="1:80" x14ac:dyDescent="0.35">
      <c r="A75" s="444"/>
      <c r="B75" s="459"/>
      <c r="C75" s="459"/>
      <c r="D75" s="129"/>
      <c r="E75" s="200"/>
      <c r="F75" s="201"/>
      <c r="G75" s="201"/>
      <c r="H75" s="88"/>
      <c r="I75" s="89"/>
      <c r="J75" s="89"/>
      <c r="K75" s="90"/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  <c r="W75" s="90"/>
      <c r="X75" s="90"/>
      <c r="Y75" s="90"/>
      <c r="Z75" s="90"/>
      <c r="AA75" s="90"/>
      <c r="AB75" s="90"/>
      <c r="AC75" s="90"/>
      <c r="AD75" s="90"/>
      <c r="AE75" s="90"/>
      <c r="AF75" s="90"/>
      <c r="AG75" s="90"/>
      <c r="AH75" s="91"/>
      <c r="AI75" s="273" t="str">
        <f t="shared" si="35"/>
        <v/>
      </c>
      <c r="AM75" s="78" t="b">
        <f t="shared" si="28"/>
        <v>0</v>
      </c>
      <c r="AN75" s="78" t="b">
        <f t="shared" si="29"/>
        <v>0</v>
      </c>
      <c r="AO75" s="78" t="str">
        <f t="shared" si="24"/>
        <v/>
      </c>
      <c r="AP75" s="78" t="b">
        <f t="shared" si="30"/>
        <v>0</v>
      </c>
      <c r="AQ75" s="78" t="str">
        <f t="shared" si="25"/>
        <v/>
      </c>
      <c r="AR75" s="78" t="str">
        <f t="shared" si="26"/>
        <v/>
      </c>
      <c r="AS75" s="346"/>
      <c r="AT75" s="226">
        <f t="shared" si="36"/>
        <v>0</v>
      </c>
      <c r="AU75" s="78">
        <f t="shared" si="31"/>
        <v>0</v>
      </c>
      <c r="AW75" s="226">
        <f t="shared" si="32"/>
        <v>0</v>
      </c>
      <c r="AX75" s="140">
        <f t="shared" si="33"/>
        <v>72</v>
      </c>
      <c r="AY75" s="78" t="str">
        <f t="shared" si="34"/>
        <v/>
      </c>
      <c r="AZ75" s="78" t="str">
        <f t="shared" si="34"/>
        <v/>
      </c>
      <c r="BA75" s="78" t="str">
        <f t="shared" si="34"/>
        <v/>
      </c>
      <c r="BB75" s="78" t="str">
        <f t="shared" si="34"/>
        <v/>
      </c>
      <c r="BC75" s="78" t="str">
        <f t="shared" si="34"/>
        <v/>
      </c>
      <c r="BD75" s="78" t="str">
        <f t="shared" si="34"/>
        <v/>
      </c>
      <c r="BE75" s="78" t="str">
        <f t="shared" si="34"/>
        <v/>
      </c>
      <c r="BF75" s="78" t="str">
        <f t="shared" si="34"/>
        <v/>
      </c>
      <c r="BG75" s="78" t="str">
        <f t="shared" si="34"/>
        <v/>
      </c>
      <c r="BH75" s="78" t="str">
        <f t="shared" si="34"/>
        <v/>
      </c>
      <c r="BI75" s="78" t="str">
        <f t="shared" si="34"/>
        <v/>
      </c>
      <c r="BJ75" s="78" t="str">
        <f t="shared" si="34"/>
        <v/>
      </c>
      <c r="BK75" s="78" t="str">
        <f t="shared" si="34"/>
        <v/>
      </c>
      <c r="BL75" s="78" t="str">
        <f t="shared" si="34"/>
        <v/>
      </c>
      <c r="BM75" s="78" t="str">
        <f t="shared" si="34"/>
        <v/>
      </c>
      <c r="BN75" s="78" t="str">
        <f t="shared" si="27"/>
        <v/>
      </c>
      <c r="BO75" s="78" t="str">
        <f t="shared" si="27"/>
        <v/>
      </c>
      <c r="BP75" s="78" t="str">
        <f t="shared" si="27"/>
        <v/>
      </c>
      <c r="BQ75" s="78" t="str">
        <f t="shared" si="27"/>
        <v/>
      </c>
      <c r="BR75" s="78" t="str">
        <f t="shared" si="27"/>
        <v/>
      </c>
      <c r="BS75" s="78" t="str">
        <f t="shared" si="27"/>
        <v/>
      </c>
      <c r="BT75" s="78" t="str">
        <f t="shared" si="27"/>
        <v/>
      </c>
      <c r="BU75" s="78" t="str">
        <f t="shared" si="27"/>
        <v/>
      </c>
      <c r="BV75" s="78" t="str">
        <f t="shared" si="27"/>
        <v/>
      </c>
      <c r="BW75" s="78" t="str">
        <f t="shared" si="27"/>
        <v/>
      </c>
      <c r="BX75" s="78" t="str">
        <f t="shared" si="27"/>
        <v/>
      </c>
      <c r="BY75" s="78" t="str">
        <f t="shared" si="27"/>
        <v/>
      </c>
      <c r="BZ75" s="78" t="str">
        <f t="shared" si="27"/>
        <v/>
      </c>
      <c r="CA75" s="78" t="str">
        <f t="shared" si="27"/>
        <v/>
      </c>
      <c r="CB75" s="78" t="str">
        <f t="shared" si="27"/>
        <v/>
      </c>
    </row>
    <row r="76" spans="1:80" x14ac:dyDescent="0.35">
      <c r="A76" s="444"/>
      <c r="B76" s="459"/>
      <c r="C76" s="459"/>
      <c r="D76" s="129"/>
      <c r="E76" s="200"/>
      <c r="F76" s="201"/>
      <c r="G76" s="201"/>
      <c r="H76" s="88"/>
      <c r="I76" s="89"/>
      <c r="J76" s="89"/>
      <c r="K76" s="90"/>
      <c r="L76" s="90"/>
      <c r="M76" s="90"/>
      <c r="N76" s="90"/>
      <c r="O76" s="90"/>
      <c r="P76" s="90"/>
      <c r="Q76" s="90"/>
      <c r="R76" s="90"/>
      <c r="S76" s="90"/>
      <c r="T76" s="90"/>
      <c r="U76" s="90"/>
      <c r="V76" s="90"/>
      <c r="W76" s="90"/>
      <c r="X76" s="90"/>
      <c r="Y76" s="90"/>
      <c r="Z76" s="90"/>
      <c r="AA76" s="90"/>
      <c r="AB76" s="90"/>
      <c r="AC76" s="90"/>
      <c r="AD76" s="90"/>
      <c r="AE76" s="90"/>
      <c r="AF76" s="90"/>
      <c r="AG76" s="90"/>
      <c r="AH76" s="91"/>
      <c r="AI76" s="273" t="str">
        <f t="shared" si="35"/>
        <v/>
      </c>
      <c r="AM76" s="78" t="b">
        <f t="shared" si="28"/>
        <v>0</v>
      </c>
      <c r="AN76" s="78" t="b">
        <f t="shared" si="29"/>
        <v>0</v>
      </c>
      <c r="AO76" s="78" t="str">
        <f t="shared" si="24"/>
        <v/>
      </c>
      <c r="AP76" s="78" t="b">
        <f t="shared" si="30"/>
        <v>0</v>
      </c>
      <c r="AQ76" s="78" t="str">
        <f t="shared" si="25"/>
        <v/>
      </c>
      <c r="AR76" s="78" t="str">
        <f t="shared" si="26"/>
        <v/>
      </c>
      <c r="AS76" s="346"/>
      <c r="AT76" s="226">
        <f t="shared" si="36"/>
        <v>0</v>
      </c>
      <c r="AU76" s="78">
        <f t="shared" si="31"/>
        <v>0</v>
      </c>
      <c r="AW76" s="226">
        <f t="shared" si="32"/>
        <v>0</v>
      </c>
      <c r="AX76" s="140">
        <f t="shared" si="33"/>
        <v>73</v>
      </c>
      <c r="AY76" s="78" t="str">
        <f t="shared" si="34"/>
        <v/>
      </c>
      <c r="AZ76" s="78" t="str">
        <f t="shared" si="34"/>
        <v/>
      </c>
      <c r="BA76" s="78" t="str">
        <f t="shared" si="34"/>
        <v/>
      </c>
      <c r="BB76" s="78" t="str">
        <f t="shared" si="34"/>
        <v/>
      </c>
      <c r="BC76" s="78" t="str">
        <f t="shared" si="34"/>
        <v/>
      </c>
      <c r="BD76" s="78" t="str">
        <f t="shared" si="34"/>
        <v/>
      </c>
      <c r="BE76" s="78" t="str">
        <f t="shared" si="34"/>
        <v/>
      </c>
      <c r="BF76" s="78" t="str">
        <f t="shared" si="34"/>
        <v/>
      </c>
      <c r="BG76" s="78" t="str">
        <f t="shared" si="34"/>
        <v/>
      </c>
      <c r="BH76" s="78" t="str">
        <f t="shared" si="34"/>
        <v/>
      </c>
      <c r="BI76" s="78" t="str">
        <f t="shared" si="34"/>
        <v/>
      </c>
      <c r="BJ76" s="78" t="str">
        <f t="shared" si="34"/>
        <v/>
      </c>
      <c r="BK76" s="78" t="str">
        <f t="shared" si="34"/>
        <v/>
      </c>
      <c r="BL76" s="78" t="str">
        <f t="shared" si="34"/>
        <v/>
      </c>
      <c r="BM76" s="78" t="str">
        <f t="shared" si="34"/>
        <v/>
      </c>
      <c r="BN76" s="78" t="str">
        <f t="shared" si="27"/>
        <v/>
      </c>
      <c r="BO76" s="78" t="str">
        <f t="shared" si="27"/>
        <v/>
      </c>
      <c r="BP76" s="78" t="str">
        <f t="shared" si="27"/>
        <v/>
      </c>
      <c r="BQ76" s="78" t="str">
        <f t="shared" si="27"/>
        <v/>
      </c>
      <c r="BR76" s="78" t="str">
        <f t="shared" si="27"/>
        <v/>
      </c>
      <c r="BS76" s="78" t="str">
        <f t="shared" si="27"/>
        <v/>
      </c>
      <c r="BT76" s="78" t="str">
        <f t="shared" si="27"/>
        <v/>
      </c>
      <c r="BU76" s="78" t="str">
        <f t="shared" si="27"/>
        <v/>
      </c>
      <c r="BV76" s="78" t="str">
        <f t="shared" si="27"/>
        <v/>
      </c>
      <c r="BW76" s="78" t="str">
        <f t="shared" si="27"/>
        <v/>
      </c>
      <c r="BX76" s="78" t="str">
        <f t="shared" si="27"/>
        <v/>
      </c>
      <c r="BY76" s="78" t="str">
        <f t="shared" si="27"/>
        <v/>
      </c>
      <c r="BZ76" s="78" t="str">
        <f t="shared" si="27"/>
        <v/>
      </c>
      <c r="CA76" s="78" t="str">
        <f t="shared" si="27"/>
        <v/>
      </c>
      <c r="CB76" s="78" t="str">
        <f t="shared" si="27"/>
        <v/>
      </c>
    </row>
    <row r="77" spans="1:80" x14ac:dyDescent="0.35">
      <c r="A77" s="444"/>
      <c r="B77" s="459"/>
      <c r="C77" s="459"/>
      <c r="D77" s="129"/>
      <c r="E77" s="200"/>
      <c r="F77" s="201"/>
      <c r="G77" s="201"/>
      <c r="H77" s="88"/>
      <c r="I77" s="89"/>
      <c r="J77" s="89"/>
      <c r="K77" s="90"/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  <c r="W77" s="90"/>
      <c r="X77" s="90"/>
      <c r="Y77" s="90"/>
      <c r="Z77" s="90"/>
      <c r="AA77" s="90"/>
      <c r="AB77" s="90"/>
      <c r="AC77" s="90"/>
      <c r="AD77" s="90"/>
      <c r="AE77" s="90"/>
      <c r="AF77" s="90"/>
      <c r="AG77" s="90"/>
      <c r="AH77" s="91"/>
      <c r="AI77" s="273" t="str">
        <f t="shared" si="35"/>
        <v/>
      </c>
      <c r="AM77" s="78" t="b">
        <f t="shared" si="28"/>
        <v>0</v>
      </c>
      <c r="AN77" s="78" t="b">
        <f t="shared" si="29"/>
        <v>0</v>
      </c>
      <c r="AO77" s="78" t="str">
        <f t="shared" si="24"/>
        <v/>
      </c>
      <c r="AP77" s="78" t="b">
        <f t="shared" si="30"/>
        <v>0</v>
      </c>
      <c r="AQ77" s="78" t="str">
        <f t="shared" si="25"/>
        <v/>
      </c>
      <c r="AR77" s="78" t="str">
        <f t="shared" si="26"/>
        <v/>
      </c>
      <c r="AS77" s="346"/>
      <c r="AT77" s="226">
        <f t="shared" si="36"/>
        <v>0</v>
      </c>
      <c r="AU77" s="78">
        <f t="shared" si="31"/>
        <v>0</v>
      </c>
      <c r="AW77" s="226">
        <f t="shared" si="32"/>
        <v>0</v>
      </c>
      <c r="AX77" s="140">
        <f t="shared" si="33"/>
        <v>74</v>
      </c>
      <c r="AY77" s="78" t="str">
        <f t="shared" si="34"/>
        <v/>
      </c>
      <c r="AZ77" s="78" t="str">
        <f t="shared" si="34"/>
        <v/>
      </c>
      <c r="BA77" s="78" t="str">
        <f t="shared" si="34"/>
        <v/>
      </c>
      <c r="BB77" s="78" t="str">
        <f t="shared" si="34"/>
        <v/>
      </c>
      <c r="BC77" s="78" t="str">
        <f t="shared" si="34"/>
        <v/>
      </c>
      <c r="BD77" s="78" t="str">
        <f t="shared" si="34"/>
        <v/>
      </c>
      <c r="BE77" s="78" t="str">
        <f t="shared" si="34"/>
        <v/>
      </c>
      <c r="BF77" s="78" t="str">
        <f t="shared" si="34"/>
        <v/>
      </c>
      <c r="BG77" s="78" t="str">
        <f t="shared" si="34"/>
        <v/>
      </c>
      <c r="BH77" s="78" t="str">
        <f t="shared" si="34"/>
        <v/>
      </c>
      <c r="BI77" s="78" t="str">
        <f t="shared" si="34"/>
        <v/>
      </c>
      <c r="BJ77" s="78" t="str">
        <f t="shared" si="34"/>
        <v/>
      </c>
      <c r="BK77" s="78" t="str">
        <f t="shared" si="34"/>
        <v/>
      </c>
      <c r="BL77" s="78" t="str">
        <f t="shared" si="34"/>
        <v/>
      </c>
      <c r="BM77" s="78" t="str">
        <f t="shared" si="34"/>
        <v/>
      </c>
      <c r="BN77" s="78" t="str">
        <f t="shared" si="27"/>
        <v/>
      </c>
      <c r="BO77" s="78" t="str">
        <f t="shared" si="27"/>
        <v/>
      </c>
      <c r="BP77" s="78" t="str">
        <f t="shared" si="27"/>
        <v/>
      </c>
      <c r="BQ77" s="78" t="str">
        <f t="shared" si="27"/>
        <v/>
      </c>
      <c r="BR77" s="78" t="str">
        <f t="shared" si="27"/>
        <v/>
      </c>
      <c r="BS77" s="78" t="str">
        <f t="shared" si="27"/>
        <v/>
      </c>
      <c r="BT77" s="78" t="str">
        <f t="shared" si="27"/>
        <v/>
      </c>
      <c r="BU77" s="78" t="str">
        <f t="shared" si="27"/>
        <v/>
      </c>
      <c r="BV77" s="78" t="str">
        <f t="shared" si="27"/>
        <v/>
      </c>
      <c r="BW77" s="78" t="str">
        <f t="shared" si="27"/>
        <v/>
      </c>
      <c r="BX77" s="78" t="str">
        <f t="shared" si="27"/>
        <v/>
      </c>
      <c r="BY77" s="78" t="str">
        <f t="shared" si="27"/>
        <v/>
      </c>
      <c r="BZ77" s="78" t="str">
        <f t="shared" si="27"/>
        <v/>
      </c>
      <c r="CA77" s="78" t="str">
        <f t="shared" si="27"/>
        <v/>
      </c>
      <c r="CB77" s="78" t="str">
        <f t="shared" si="27"/>
        <v/>
      </c>
    </row>
    <row r="78" spans="1:80" x14ac:dyDescent="0.35">
      <c r="A78" s="444"/>
      <c r="B78" s="459"/>
      <c r="C78" s="459"/>
      <c r="D78" s="129"/>
      <c r="E78" s="200"/>
      <c r="F78" s="201"/>
      <c r="G78" s="201"/>
      <c r="H78" s="88"/>
      <c r="I78" s="89"/>
      <c r="J78" s="89"/>
      <c r="K78" s="90"/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  <c r="W78" s="90"/>
      <c r="X78" s="90"/>
      <c r="Y78" s="90"/>
      <c r="Z78" s="90"/>
      <c r="AA78" s="90"/>
      <c r="AB78" s="90"/>
      <c r="AC78" s="90"/>
      <c r="AD78" s="90"/>
      <c r="AE78" s="90"/>
      <c r="AF78" s="90"/>
      <c r="AG78" s="90"/>
      <c r="AH78" s="91"/>
      <c r="AI78" s="273" t="str">
        <f t="shared" si="35"/>
        <v/>
      </c>
      <c r="AM78" s="78" t="b">
        <f t="shared" si="28"/>
        <v>0</v>
      </c>
      <c r="AN78" s="78" t="b">
        <f t="shared" si="29"/>
        <v>0</v>
      </c>
      <c r="AO78" s="78" t="str">
        <f t="shared" si="24"/>
        <v/>
      </c>
      <c r="AP78" s="78" t="b">
        <f t="shared" si="30"/>
        <v>0</v>
      </c>
      <c r="AQ78" s="78" t="str">
        <f t="shared" si="25"/>
        <v/>
      </c>
      <c r="AR78" s="78" t="str">
        <f t="shared" si="26"/>
        <v/>
      </c>
      <c r="AS78" s="346"/>
      <c r="AT78" s="226">
        <f t="shared" si="36"/>
        <v>0</v>
      </c>
      <c r="AU78" s="78">
        <f t="shared" si="31"/>
        <v>0</v>
      </c>
      <c r="AW78" s="226">
        <f t="shared" si="32"/>
        <v>0</v>
      </c>
      <c r="AX78" s="140">
        <f t="shared" si="33"/>
        <v>75</v>
      </c>
      <c r="AY78" s="78" t="str">
        <f t="shared" si="34"/>
        <v/>
      </c>
      <c r="AZ78" s="78" t="str">
        <f t="shared" si="34"/>
        <v/>
      </c>
      <c r="BA78" s="78" t="str">
        <f t="shared" si="34"/>
        <v/>
      </c>
      <c r="BB78" s="78" t="str">
        <f t="shared" si="34"/>
        <v/>
      </c>
      <c r="BC78" s="78" t="str">
        <f t="shared" si="34"/>
        <v/>
      </c>
      <c r="BD78" s="78" t="str">
        <f t="shared" si="34"/>
        <v/>
      </c>
      <c r="BE78" s="78" t="str">
        <f t="shared" si="34"/>
        <v/>
      </c>
      <c r="BF78" s="78" t="str">
        <f t="shared" si="34"/>
        <v/>
      </c>
      <c r="BG78" s="78" t="str">
        <f t="shared" si="34"/>
        <v/>
      </c>
      <c r="BH78" s="78" t="str">
        <f t="shared" si="34"/>
        <v/>
      </c>
      <c r="BI78" s="78" t="str">
        <f t="shared" si="34"/>
        <v/>
      </c>
      <c r="BJ78" s="78" t="str">
        <f t="shared" si="34"/>
        <v/>
      </c>
      <c r="BK78" s="78" t="str">
        <f t="shared" si="34"/>
        <v/>
      </c>
      <c r="BL78" s="78" t="str">
        <f t="shared" si="34"/>
        <v/>
      </c>
      <c r="BM78" s="78" t="str">
        <f t="shared" si="34"/>
        <v/>
      </c>
      <c r="BN78" s="78" t="str">
        <f t="shared" si="27"/>
        <v/>
      </c>
      <c r="BO78" s="78" t="str">
        <f t="shared" si="27"/>
        <v/>
      </c>
      <c r="BP78" s="78" t="str">
        <f t="shared" si="27"/>
        <v/>
      </c>
      <c r="BQ78" s="78" t="str">
        <f t="shared" si="27"/>
        <v/>
      </c>
      <c r="BR78" s="78" t="str">
        <f t="shared" si="27"/>
        <v/>
      </c>
      <c r="BS78" s="78" t="str">
        <f t="shared" si="27"/>
        <v/>
      </c>
      <c r="BT78" s="78" t="str">
        <f t="shared" si="27"/>
        <v/>
      </c>
      <c r="BU78" s="78" t="str">
        <f t="shared" si="27"/>
        <v/>
      </c>
      <c r="BV78" s="78" t="str">
        <f t="shared" si="27"/>
        <v/>
      </c>
      <c r="BW78" s="78" t="str">
        <f t="shared" si="27"/>
        <v/>
      </c>
      <c r="BX78" s="78" t="str">
        <f t="shared" si="27"/>
        <v/>
      </c>
      <c r="BY78" s="78" t="str">
        <f t="shared" si="27"/>
        <v/>
      </c>
      <c r="BZ78" s="78" t="str">
        <f t="shared" si="27"/>
        <v/>
      </c>
      <c r="CA78" s="78" t="str">
        <f t="shared" si="27"/>
        <v/>
      </c>
      <c r="CB78" s="78" t="str">
        <f t="shared" si="27"/>
        <v/>
      </c>
    </row>
    <row r="79" spans="1:80" x14ac:dyDescent="0.35">
      <c r="A79" s="444"/>
      <c r="B79" s="459"/>
      <c r="C79" s="459"/>
      <c r="D79" s="129"/>
      <c r="E79" s="200"/>
      <c r="F79" s="201"/>
      <c r="G79" s="201"/>
      <c r="H79" s="88"/>
      <c r="I79" s="89"/>
      <c r="J79" s="89"/>
      <c r="K79" s="90"/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  <c r="W79" s="90"/>
      <c r="X79" s="90"/>
      <c r="Y79" s="90"/>
      <c r="Z79" s="90"/>
      <c r="AA79" s="90"/>
      <c r="AB79" s="90"/>
      <c r="AC79" s="90"/>
      <c r="AD79" s="90"/>
      <c r="AE79" s="90"/>
      <c r="AF79" s="90"/>
      <c r="AG79" s="90"/>
      <c r="AH79" s="91"/>
      <c r="AI79" s="273" t="str">
        <f t="shared" si="35"/>
        <v/>
      </c>
      <c r="AM79" s="78" t="b">
        <f t="shared" si="28"/>
        <v>0</v>
      </c>
      <c r="AN79" s="78" t="b">
        <f t="shared" si="29"/>
        <v>0</v>
      </c>
      <c r="AO79" s="78" t="str">
        <f t="shared" si="24"/>
        <v/>
      </c>
      <c r="AP79" s="78" t="b">
        <f t="shared" si="30"/>
        <v>0</v>
      </c>
      <c r="AQ79" s="78" t="str">
        <f t="shared" si="25"/>
        <v/>
      </c>
      <c r="AR79" s="78" t="str">
        <f t="shared" si="26"/>
        <v/>
      </c>
      <c r="AS79" s="346"/>
      <c r="AT79" s="226">
        <f t="shared" si="36"/>
        <v>0</v>
      </c>
      <c r="AU79" s="78">
        <f t="shared" si="31"/>
        <v>0</v>
      </c>
      <c r="AW79" s="226">
        <f t="shared" si="32"/>
        <v>0</v>
      </c>
      <c r="AX79" s="140">
        <f t="shared" si="33"/>
        <v>76</v>
      </c>
      <c r="AY79" s="78" t="str">
        <f t="shared" si="34"/>
        <v/>
      </c>
      <c r="AZ79" s="78" t="str">
        <f t="shared" si="34"/>
        <v/>
      </c>
      <c r="BA79" s="78" t="str">
        <f t="shared" si="34"/>
        <v/>
      </c>
      <c r="BB79" s="78" t="str">
        <f t="shared" si="34"/>
        <v/>
      </c>
      <c r="BC79" s="78" t="str">
        <f t="shared" si="34"/>
        <v/>
      </c>
      <c r="BD79" s="78" t="str">
        <f t="shared" si="34"/>
        <v/>
      </c>
      <c r="BE79" s="78" t="str">
        <f t="shared" si="34"/>
        <v/>
      </c>
      <c r="BF79" s="78" t="str">
        <f t="shared" si="34"/>
        <v/>
      </c>
      <c r="BG79" s="78" t="str">
        <f t="shared" si="34"/>
        <v/>
      </c>
      <c r="BH79" s="78" t="str">
        <f t="shared" si="34"/>
        <v/>
      </c>
      <c r="BI79" s="78" t="str">
        <f t="shared" si="34"/>
        <v/>
      </c>
      <c r="BJ79" s="78" t="str">
        <f t="shared" si="34"/>
        <v/>
      </c>
      <c r="BK79" s="78" t="str">
        <f t="shared" si="34"/>
        <v/>
      </c>
      <c r="BL79" s="78" t="str">
        <f t="shared" si="34"/>
        <v/>
      </c>
      <c r="BM79" s="78" t="str">
        <f t="shared" si="34"/>
        <v/>
      </c>
      <c r="BN79" s="78" t="str">
        <f t="shared" si="27"/>
        <v/>
      </c>
      <c r="BO79" s="78" t="str">
        <f t="shared" si="27"/>
        <v/>
      </c>
      <c r="BP79" s="78" t="str">
        <f t="shared" si="27"/>
        <v/>
      </c>
      <c r="BQ79" s="78" t="str">
        <f t="shared" si="27"/>
        <v/>
      </c>
      <c r="BR79" s="78" t="str">
        <f t="shared" si="27"/>
        <v/>
      </c>
      <c r="BS79" s="78" t="str">
        <f t="shared" si="27"/>
        <v/>
      </c>
      <c r="BT79" s="78" t="str">
        <f t="shared" si="27"/>
        <v/>
      </c>
      <c r="BU79" s="78" t="str">
        <f t="shared" si="27"/>
        <v/>
      </c>
      <c r="BV79" s="78" t="str">
        <f t="shared" si="27"/>
        <v/>
      </c>
      <c r="BW79" s="78" t="str">
        <f t="shared" si="27"/>
        <v/>
      </c>
      <c r="BX79" s="78" t="str">
        <f t="shared" si="27"/>
        <v/>
      </c>
      <c r="BY79" s="78" t="str">
        <f t="shared" si="27"/>
        <v/>
      </c>
      <c r="BZ79" s="78" t="str">
        <f t="shared" si="27"/>
        <v/>
      </c>
      <c r="CA79" s="78" t="str">
        <f t="shared" si="27"/>
        <v/>
      </c>
      <c r="CB79" s="78" t="str">
        <f t="shared" si="27"/>
        <v/>
      </c>
    </row>
    <row r="80" spans="1:80" x14ac:dyDescent="0.35">
      <c r="A80" s="444"/>
      <c r="B80" s="459"/>
      <c r="C80" s="459"/>
      <c r="D80" s="129"/>
      <c r="E80" s="200"/>
      <c r="F80" s="201"/>
      <c r="G80" s="201"/>
      <c r="H80" s="88"/>
      <c r="I80" s="89"/>
      <c r="J80" s="89"/>
      <c r="K80" s="90"/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  <c r="W80" s="90"/>
      <c r="X80" s="90"/>
      <c r="Y80" s="90"/>
      <c r="Z80" s="90"/>
      <c r="AA80" s="90"/>
      <c r="AB80" s="90"/>
      <c r="AC80" s="90"/>
      <c r="AD80" s="90"/>
      <c r="AE80" s="90"/>
      <c r="AF80" s="90"/>
      <c r="AG80" s="90"/>
      <c r="AH80" s="91"/>
      <c r="AI80" s="273" t="str">
        <f t="shared" si="35"/>
        <v/>
      </c>
      <c r="AM80" s="78" t="b">
        <f t="shared" si="28"/>
        <v>0</v>
      </c>
      <c r="AN80" s="78" t="b">
        <f t="shared" si="29"/>
        <v>0</v>
      </c>
      <c r="AO80" s="78" t="str">
        <f t="shared" si="24"/>
        <v/>
      </c>
      <c r="AP80" s="78" t="b">
        <f t="shared" si="30"/>
        <v>0</v>
      </c>
      <c r="AQ80" s="78" t="str">
        <f t="shared" si="25"/>
        <v/>
      </c>
      <c r="AR80" s="78" t="str">
        <f t="shared" si="26"/>
        <v/>
      </c>
      <c r="AS80" s="346"/>
      <c r="AT80" s="226">
        <f t="shared" si="36"/>
        <v>0</v>
      </c>
      <c r="AU80" s="78">
        <f t="shared" si="31"/>
        <v>0</v>
      </c>
      <c r="AW80" s="226">
        <f t="shared" si="32"/>
        <v>0</v>
      </c>
      <c r="AX80" s="140">
        <f t="shared" si="33"/>
        <v>77</v>
      </c>
      <c r="AY80" s="78" t="str">
        <f t="shared" si="34"/>
        <v/>
      </c>
      <c r="AZ80" s="78" t="str">
        <f t="shared" si="34"/>
        <v/>
      </c>
      <c r="BA80" s="78" t="str">
        <f t="shared" si="34"/>
        <v/>
      </c>
      <c r="BB80" s="78" t="str">
        <f t="shared" si="34"/>
        <v/>
      </c>
      <c r="BC80" s="78" t="str">
        <f t="shared" si="34"/>
        <v/>
      </c>
      <c r="BD80" s="78" t="str">
        <f t="shared" si="34"/>
        <v/>
      </c>
      <c r="BE80" s="78" t="str">
        <f t="shared" si="34"/>
        <v/>
      </c>
      <c r="BF80" s="78" t="str">
        <f t="shared" si="34"/>
        <v/>
      </c>
      <c r="BG80" s="78" t="str">
        <f t="shared" si="34"/>
        <v/>
      </c>
      <c r="BH80" s="78" t="str">
        <f t="shared" si="34"/>
        <v/>
      </c>
      <c r="BI80" s="78" t="str">
        <f t="shared" si="34"/>
        <v/>
      </c>
      <c r="BJ80" s="78" t="str">
        <f t="shared" si="34"/>
        <v/>
      </c>
      <c r="BK80" s="78" t="str">
        <f t="shared" si="34"/>
        <v/>
      </c>
      <c r="BL80" s="78" t="str">
        <f t="shared" si="34"/>
        <v/>
      </c>
      <c r="BM80" s="78" t="str">
        <f t="shared" si="34"/>
        <v/>
      </c>
      <c r="BN80" s="78" t="str">
        <f t="shared" si="27"/>
        <v/>
      </c>
      <c r="BO80" s="78" t="str">
        <f t="shared" si="27"/>
        <v/>
      </c>
      <c r="BP80" s="78" t="str">
        <f t="shared" si="27"/>
        <v/>
      </c>
      <c r="BQ80" s="78" t="str">
        <f t="shared" si="27"/>
        <v/>
      </c>
      <c r="BR80" s="78" t="str">
        <f t="shared" si="27"/>
        <v/>
      </c>
      <c r="BS80" s="78" t="str">
        <f t="shared" si="27"/>
        <v/>
      </c>
      <c r="BT80" s="78" t="str">
        <f t="shared" si="27"/>
        <v/>
      </c>
      <c r="BU80" s="78" t="str">
        <f t="shared" si="27"/>
        <v/>
      </c>
      <c r="BV80" s="78" t="str">
        <f t="shared" si="27"/>
        <v/>
      </c>
      <c r="BW80" s="78" t="str">
        <f t="shared" si="27"/>
        <v/>
      </c>
      <c r="BX80" s="78" t="str">
        <f t="shared" si="27"/>
        <v/>
      </c>
      <c r="BY80" s="78" t="str">
        <f t="shared" si="27"/>
        <v/>
      </c>
      <c r="BZ80" s="78" t="str">
        <f t="shared" si="27"/>
        <v/>
      </c>
      <c r="CA80" s="78" t="str">
        <f t="shared" si="27"/>
        <v/>
      </c>
      <c r="CB80" s="78" t="str">
        <f t="shared" si="27"/>
        <v/>
      </c>
    </row>
    <row r="81" spans="1:80" x14ac:dyDescent="0.35">
      <c r="A81" s="444"/>
      <c r="B81" s="459"/>
      <c r="C81" s="459"/>
      <c r="D81" s="129"/>
      <c r="E81" s="200"/>
      <c r="F81" s="201"/>
      <c r="G81" s="201"/>
      <c r="H81" s="88"/>
      <c r="I81" s="89"/>
      <c r="J81" s="89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  <c r="W81" s="90"/>
      <c r="X81" s="90"/>
      <c r="Y81" s="90"/>
      <c r="Z81" s="90"/>
      <c r="AA81" s="90"/>
      <c r="AB81" s="90"/>
      <c r="AC81" s="90"/>
      <c r="AD81" s="90"/>
      <c r="AE81" s="90"/>
      <c r="AF81" s="90"/>
      <c r="AG81" s="90"/>
      <c r="AH81" s="91"/>
      <c r="AI81" s="273" t="str">
        <f t="shared" si="35"/>
        <v/>
      </c>
      <c r="AM81" s="78" t="b">
        <f t="shared" si="28"/>
        <v>0</v>
      </c>
      <c r="AN81" s="78" t="b">
        <f t="shared" si="29"/>
        <v>0</v>
      </c>
      <c r="AO81" s="78" t="str">
        <f t="shared" si="24"/>
        <v/>
      </c>
      <c r="AP81" s="78" t="b">
        <f t="shared" si="30"/>
        <v>0</v>
      </c>
      <c r="AQ81" s="78" t="str">
        <f t="shared" si="25"/>
        <v/>
      </c>
      <c r="AR81" s="78" t="str">
        <f t="shared" si="26"/>
        <v/>
      </c>
      <c r="AS81" s="346"/>
      <c r="AT81" s="226">
        <f t="shared" si="36"/>
        <v>0</v>
      </c>
      <c r="AU81" s="78">
        <f t="shared" si="31"/>
        <v>0</v>
      </c>
      <c r="AW81" s="226">
        <f t="shared" si="32"/>
        <v>0</v>
      </c>
      <c r="AX81" s="140">
        <f t="shared" si="33"/>
        <v>78</v>
      </c>
      <c r="AY81" s="78" t="str">
        <f t="shared" si="34"/>
        <v/>
      </c>
      <c r="AZ81" s="78" t="str">
        <f t="shared" si="34"/>
        <v/>
      </c>
      <c r="BA81" s="78" t="str">
        <f t="shared" si="34"/>
        <v/>
      </c>
      <c r="BB81" s="78" t="str">
        <f t="shared" si="34"/>
        <v/>
      </c>
      <c r="BC81" s="78" t="str">
        <f t="shared" si="34"/>
        <v/>
      </c>
      <c r="BD81" s="78" t="str">
        <f t="shared" si="34"/>
        <v/>
      </c>
      <c r="BE81" s="78" t="str">
        <f t="shared" si="34"/>
        <v/>
      </c>
      <c r="BF81" s="78" t="str">
        <f t="shared" si="34"/>
        <v/>
      </c>
      <c r="BG81" s="78" t="str">
        <f t="shared" si="34"/>
        <v/>
      </c>
      <c r="BH81" s="78" t="str">
        <f t="shared" si="34"/>
        <v/>
      </c>
      <c r="BI81" s="78" t="str">
        <f t="shared" si="34"/>
        <v/>
      </c>
      <c r="BJ81" s="78" t="str">
        <f t="shared" si="34"/>
        <v/>
      </c>
      <c r="BK81" s="78" t="str">
        <f t="shared" si="34"/>
        <v/>
      </c>
      <c r="BL81" s="78" t="str">
        <f t="shared" si="34"/>
        <v/>
      </c>
      <c r="BM81" s="78" t="str">
        <f t="shared" si="34"/>
        <v/>
      </c>
      <c r="BN81" s="78" t="str">
        <f t="shared" si="27"/>
        <v/>
      </c>
      <c r="BO81" s="78" t="str">
        <f t="shared" si="27"/>
        <v/>
      </c>
      <c r="BP81" s="78" t="str">
        <f t="shared" si="27"/>
        <v/>
      </c>
      <c r="BQ81" s="78" t="str">
        <f t="shared" si="27"/>
        <v/>
      </c>
      <c r="BR81" s="78" t="str">
        <f t="shared" si="27"/>
        <v/>
      </c>
      <c r="BS81" s="78" t="str">
        <f t="shared" si="27"/>
        <v/>
      </c>
      <c r="BT81" s="78" t="str">
        <f t="shared" si="27"/>
        <v/>
      </c>
      <c r="BU81" s="78" t="str">
        <f t="shared" si="27"/>
        <v/>
      </c>
      <c r="BV81" s="78" t="str">
        <f t="shared" si="27"/>
        <v/>
      </c>
      <c r="BW81" s="78" t="str">
        <f t="shared" si="27"/>
        <v/>
      </c>
      <c r="BX81" s="78" t="str">
        <f t="shared" si="27"/>
        <v/>
      </c>
      <c r="BY81" s="78" t="str">
        <f t="shared" si="27"/>
        <v/>
      </c>
      <c r="BZ81" s="78" t="str">
        <f t="shared" si="27"/>
        <v/>
      </c>
      <c r="CA81" s="78" t="str">
        <f t="shared" si="27"/>
        <v/>
      </c>
      <c r="CB81" s="78" t="str">
        <f t="shared" si="27"/>
        <v/>
      </c>
    </row>
    <row r="82" spans="1:80" x14ac:dyDescent="0.35">
      <c r="A82" s="444"/>
      <c r="B82" s="459"/>
      <c r="C82" s="459"/>
      <c r="D82" s="129"/>
      <c r="E82" s="200"/>
      <c r="F82" s="201"/>
      <c r="G82" s="201"/>
      <c r="H82" s="88"/>
      <c r="I82" s="89"/>
      <c r="J82" s="89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  <c r="W82" s="90"/>
      <c r="X82" s="90"/>
      <c r="Y82" s="90"/>
      <c r="Z82" s="90"/>
      <c r="AA82" s="90"/>
      <c r="AB82" s="90"/>
      <c r="AC82" s="90"/>
      <c r="AD82" s="90"/>
      <c r="AE82" s="90"/>
      <c r="AF82" s="90"/>
      <c r="AG82" s="90"/>
      <c r="AH82" s="91"/>
      <c r="AI82" s="273" t="str">
        <f t="shared" si="35"/>
        <v/>
      </c>
      <c r="AM82" s="78" t="b">
        <f t="shared" si="28"/>
        <v>0</v>
      </c>
      <c r="AN82" s="78" t="b">
        <f t="shared" si="29"/>
        <v>0</v>
      </c>
      <c r="AO82" s="78" t="str">
        <f t="shared" si="24"/>
        <v/>
      </c>
      <c r="AP82" s="78" t="b">
        <f t="shared" si="30"/>
        <v>0</v>
      </c>
      <c r="AQ82" s="78" t="str">
        <f t="shared" si="25"/>
        <v/>
      </c>
      <c r="AR82" s="78" t="str">
        <f t="shared" si="26"/>
        <v/>
      </c>
      <c r="AS82" s="346"/>
      <c r="AT82" s="226">
        <f t="shared" si="36"/>
        <v>0</v>
      </c>
      <c r="AU82" s="78">
        <f t="shared" si="31"/>
        <v>0</v>
      </c>
      <c r="AW82" s="226">
        <f t="shared" si="32"/>
        <v>0</v>
      </c>
      <c r="AX82" s="140">
        <f t="shared" si="33"/>
        <v>79</v>
      </c>
      <c r="AY82" s="78" t="str">
        <f t="shared" si="34"/>
        <v/>
      </c>
      <c r="AZ82" s="78" t="str">
        <f t="shared" si="34"/>
        <v/>
      </c>
      <c r="BA82" s="78" t="str">
        <f t="shared" si="34"/>
        <v/>
      </c>
      <c r="BB82" s="78" t="str">
        <f t="shared" si="34"/>
        <v/>
      </c>
      <c r="BC82" s="78" t="str">
        <f t="shared" si="34"/>
        <v/>
      </c>
      <c r="BD82" s="78" t="str">
        <f t="shared" si="34"/>
        <v/>
      </c>
      <c r="BE82" s="78" t="str">
        <f t="shared" si="34"/>
        <v/>
      </c>
      <c r="BF82" s="78" t="str">
        <f t="shared" si="34"/>
        <v/>
      </c>
      <c r="BG82" s="78" t="str">
        <f t="shared" si="34"/>
        <v/>
      </c>
      <c r="BH82" s="78" t="str">
        <f t="shared" si="34"/>
        <v/>
      </c>
      <c r="BI82" s="78" t="str">
        <f t="shared" si="34"/>
        <v/>
      </c>
      <c r="BJ82" s="78" t="str">
        <f t="shared" si="34"/>
        <v/>
      </c>
      <c r="BK82" s="78" t="str">
        <f t="shared" si="34"/>
        <v/>
      </c>
      <c r="BL82" s="78" t="str">
        <f t="shared" si="34"/>
        <v/>
      </c>
      <c r="BM82" s="78" t="str">
        <f t="shared" si="34"/>
        <v/>
      </c>
      <c r="BN82" s="78" t="str">
        <f t="shared" si="27"/>
        <v/>
      </c>
      <c r="BO82" s="78" t="str">
        <f t="shared" si="27"/>
        <v/>
      </c>
      <c r="BP82" s="78" t="str">
        <f t="shared" si="27"/>
        <v/>
      </c>
      <c r="BQ82" s="78" t="str">
        <f t="shared" si="27"/>
        <v/>
      </c>
      <c r="BR82" s="78" t="str">
        <f t="shared" si="27"/>
        <v/>
      </c>
      <c r="BS82" s="78" t="str">
        <f t="shared" si="27"/>
        <v/>
      </c>
      <c r="BT82" s="78" t="str">
        <f t="shared" si="27"/>
        <v/>
      </c>
      <c r="BU82" s="78" t="str">
        <f t="shared" si="27"/>
        <v/>
      </c>
      <c r="BV82" s="78" t="str">
        <f t="shared" si="27"/>
        <v/>
      </c>
      <c r="BW82" s="78" t="str">
        <f t="shared" si="27"/>
        <v/>
      </c>
      <c r="BX82" s="78" t="str">
        <f t="shared" si="27"/>
        <v/>
      </c>
      <c r="BY82" s="78" t="str">
        <f t="shared" si="27"/>
        <v/>
      </c>
      <c r="BZ82" s="78" t="str">
        <f t="shared" si="27"/>
        <v/>
      </c>
      <c r="CA82" s="78" t="str">
        <f t="shared" si="27"/>
        <v/>
      </c>
      <c r="CB82" s="78" t="str">
        <f t="shared" si="27"/>
        <v/>
      </c>
    </row>
    <row r="83" spans="1:80" x14ac:dyDescent="0.35">
      <c r="A83" s="444"/>
      <c r="B83" s="459"/>
      <c r="C83" s="459"/>
      <c r="D83" s="129"/>
      <c r="E83" s="200"/>
      <c r="F83" s="201"/>
      <c r="G83" s="201"/>
      <c r="H83" s="88"/>
      <c r="I83" s="89"/>
      <c r="J83" s="89"/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  <c r="W83" s="90"/>
      <c r="X83" s="90"/>
      <c r="Y83" s="90"/>
      <c r="Z83" s="90"/>
      <c r="AA83" s="90"/>
      <c r="AB83" s="90"/>
      <c r="AC83" s="90"/>
      <c r="AD83" s="90"/>
      <c r="AE83" s="90"/>
      <c r="AF83" s="90"/>
      <c r="AG83" s="90"/>
      <c r="AH83" s="91"/>
      <c r="AI83" s="273" t="str">
        <f t="shared" si="35"/>
        <v/>
      </c>
      <c r="AM83" s="78" t="b">
        <f t="shared" si="28"/>
        <v>0</v>
      </c>
      <c r="AN83" s="78" t="b">
        <f t="shared" si="29"/>
        <v>0</v>
      </c>
      <c r="AO83" s="78" t="str">
        <f t="shared" si="24"/>
        <v/>
      </c>
      <c r="AP83" s="78" t="b">
        <f t="shared" si="30"/>
        <v>0</v>
      </c>
      <c r="AQ83" s="78" t="str">
        <f t="shared" si="25"/>
        <v/>
      </c>
      <c r="AR83" s="78" t="str">
        <f t="shared" si="26"/>
        <v/>
      </c>
      <c r="AS83" s="346"/>
      <c r="AT83" s="226">
        <f t="shared" si="36"/>
        <v>0</v>
      </c>
      <c r="AU83" s="78">
        <f t="shared" si="31"/>
        <v>0</v>
      </c>
      <c r="AW83" s="226">
        <f t="shared" si="32"/>
        <v>0</v>
      </c>
      <c r="AX83" s="140">
        <f t="shared" si="33"/>
        <v>80</v>
      </c>
      <c r="AY83" s="78" t="str">
        <f t="shared" si="34"/>
        <v/>
      </c>
      <c r="AZ83" s="78" t="str">
        <f t="shared" si="34"/>
        <v/>
      </c>
      <c r="BA83" s="78" t="str">
        <f t="shared" si="34"/>
        <v/>
      </c>
      <c r="BB83" s="78" t="str">
        <f t="shared" si="34"/>
        <v/>
      </c>
      <c r="BC83" s="78" t="str">
        <f t="shared" si="34"/>
        <v/>
      </c>
      <c r="BD83" s="78" t="str">
        <f t="shared" si="34"/>
        <v/>
      </c>
      <c r="BE83" s="78" t="str">
        <f t="shared" si="34"/>
        <v/>
      </c>
      <c r="BF83" s="78" t="str">
        <f t="shared" si="34"/>
        <v/>
      </c>
      <c r="BG83" s="78" t="str">
        <f t="shared" si="34"/>
        <v/>
      </c>
      <c r="BH83" s="78" t="str">
        <f t="shared" si="34"/>
        <v/>
      </c>
      <c r="BI83" s="78" t="str">
        <f t="shared" si="34"/>
        <v/>
      </c>
      <c r="BJ83" s="78" t="str">
        <f t="shared" si="34"/>
        <v/>
      </c>
      <c r="BK83" s="78" t="str">
        <f t="shared" si="34"/>
        <v/>
      </c>
      <c r="BL83" s="78" t="str">
        <f t="shared" si="34"/>
        <v/>
      </c>
      <c r="BM83" s="78" t="str">
        <f t="shared" si="34"/>
        <v/>
      </c>
      <c r="BN83" s="78" t="str">
        <f t="shared" si="27"/>
        <v/>
      </c>
      <c r="BO83" s="78" t="str">
        <f t="shared" si="27"/>
        <v/>
      </c>
      <c r="BP83" s="78" t="str">
        <f t="shared" si="27"/>
        <v/>
      </c>
      <c r="BQ83" s="78" t="str">
        <f t="shared" si="27"/>
        <v/>
      </c>
      <c r="BR83" s="78" t="str">
        <f t="shared" si="27"/>
        <v/>
      </c>
      <c r="BS83" s="78" t="str">
        <f t="shared" si="27"/>
        <v/>
      </c>
      <c r="BT83" s="78" t="str">
        <f t="shared" si="27"/>
        <v/>
      </c>
      <c r="BU83" s="78" t="str">
        <f t="shared" si="27"/>
        <v/>
      </c>
      <c r="BV83" s="78" t="str">
        <f t="shared" si="27"/>
        <v/>
      </c>
      <c r="BW83" s="78" t="str">
        <f t="shared" si="27"/>
        <v/>
      </c>
      <c r="BX83" s="78" t="str">
        <f t="shared" si="27"/>
        <v/>
      </c>
      <c r="BY83" s="78" t="str">
        <f t="shared" si="27"/>
        <v/>
      </c>
      <c r="BZ83" s="78" t="str">
        <f t="shared" si="27"/>
        <v/>
      </c>
      <c r="CA83" s="78" t="str">
        <f t="shared" si="27"/>
        <v/>
      </c>
      <c r="CB83" s="78" t="str">
        <f t="shared" si="27"/>
        <v/>
      </c>
    </row>
    <row r="84" spans="1:80" x14ac:dyDescent="0.35">
      <c r="A84" s="444"/>
      <c r="B84" s="459"/>
      <c r="C84" s="459"/>
      <c r="D84" s="129"/>
      <c r="E84" s="200"/>
      <c r="F84" s="201"/>
      <c r="G84" s="201"/>
      <c r="H84" s="88"/>
      <c r="I84" s="89"/>
      <c r="J84" s="89"/>
      <c r="K84" s="90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  <c r="W84" s="90"/>
      <c r="X84" s="90"/>
      <c r="Y84" s="90"/>
      <c r="Z84" s="90"/>
      <c r="AA84" s="90"/>
      <c r="AB84" s="90"/>
      <c r="AC84" s="90"/>
      <c r="AD84" s="90"/>
      <c r="AE84" s="90"/>
      <c r="AF84" s="90"/>
      <c r="AG84" s="90"/>
      <c r="AH84" s="91"/>
      <c r="AI84" s="273" t="str">
        <f t="shared" si="35"/>
        <v/>
      </c>
      <c r="AM84" s="78" t="b">
        <f t="shared" si="28"/>
        <v>0</v>
      </c>
      <c r="AN84" s="78" t="b">
        <f t="shared" si="29"/>
        <v>0</v>
      </c>
      <c r="AO84" s="78" t="str">
        <f t="shared" si="24"/>
        <v/>
      </c>
      <c r="AP84" s="78" t="b">
        <f t="shared" si="30"/>
        <v>0</v>
      </c>
      <c r="AQ84" s="78" t="str">
        <f t="shared" si="25"/>
        <v/>
      </c>
      <c r="AR84" s="78" t="str">
        <f t="shared" si="26"/>
        <v/>
      </c>
      <c r="AS84" s="346"/>
      <c r="AT84" s="226">
        <f t="shared" si="36"/>
        <v>0</v>
      </c>
      <c r="AU84" s="78">
        <f t="shared" si="31"/>
        <v>0</v>
      </c>
      <c r="AW84" s="226">
        <f t="shared" si="32"/>
        <v>0</v>
      </c>
      <c r="AX84" s="140">
        <f t="shared" si="33"/>
        <v>81</v>
      </c>
      <c r="AY84" s="78" t="str">
        <f t="shared" si="34"/>
        <v/>
      </c>
      <c r="AZ84" s="78" t="str">
        <f t="shared" si="34"/>
        <v/>
      </c>
      <c r="BA84" s="78" t="str">
        <f t="shared" si="34"/>
        <v/>
      </c>
      <c r="BB84" s="78" t="str">
        <f t="shared" si="34"/>
        <v/>
      </c>
      <c r="BC84" s="78" t="str">
        <f t="shared" si="34"/>
        <v/>
      </c>
      <c r="BD84" s="78" t="str">
        <f t="shared" si="34"/>
        <v/>
      </c>
      <c r="BE84" s="78" t="str">
        <f t="shared" si="34"/>
        <v/>
      </c>
      <c r="BF84" s="78" t="str">
        <f t="shared" si="34"/>
        <v/>
      </c>
      <c r="BG84" s="78" t="str">
        <f t="shared" si="34"/>
        <v/>
      </c>
      <c r="BH84" s="78" t="str">
        <f t="shared" si="34"/>
        <v/>
      </c>
      <c r="BI84" s="78" t="str">
        <f t="shared" si="34"/>
        <v/>
      </c>
      <c r="BJ84" s="78" t="str">
        <f t="shared" si="34"/>
        <v/>
      </c>
      <c r="BK84" s="78" t="str">
        <f t="shared" si="34"/>
        <v/>
      </c>
      <c r="BL84" s="78" t="str">
        <f t="shared" si="34"/>
        <v/>
      </c>
      <c r="BM84" s="78" t="str">
        <f t="shared" si="34"/>
        <v/>
      </c>
      <c r="BN84" s="78" t="str">
        <f t="shared" si="27"/>
        <v/>
      </c>
      <c r="BO84" s="78" t="str">
        <f t="shared" si="27"/>
        <v/>
      </c>
      <c r="BP84" s="78" t="str">
        <f t="shared" si="27"/>
        <v/>
      </c>
      <c r="BQ84" s="78" t="str">
        <f t="shared" si="27"/>
        <v/>
      </c>
      <c r="BR84" s="78" t="str">
        <f t="shared" si="27"/>
        <v/>
      </c>
      <c r="BS84" s="78" t="str">
        <f t="shared" si="27"/>
        <v/>
      </c>
      <c r="BT84" s="78" t="str">
        <f t="shared" si="27"/>
        <v/>
      </c>
      <c r="BU84" s="78" t="str">
        <f t="shared" si="27"/>
        <v/>
      </c>
      <c r="BV84" s="78" t="str">
        <f t="shared" si="27"/>
        <v/>
      </c>
      <c r="BW84" s="78" t="str">
        <f t="shared" si="27"/>
        <v/>
      </c>
      <c r="BX84" s="78" t="str">
        <f t="shared" si="27"/>
        <v/>
      </c>
      <c r="BY84" s="78" t="str">
        <f t="shared" si="27"/>
        <v/>
      </c>
      <c r="BZ84" s="78" t="str">
        <f t="shared" si="27"/>
        <v/>
      </c>
      <c r="CA84" s="78" t="str">
        <f t="shared" si="27"/>
        <v/>
      </c>
      <c r="CB84" s="78" t="str">
        <f t="shared" si="27"/>
        <v/>
      </c>
    </row>
    <row r="85" spans="1:80" x14ac:dyDescent="0.35">
      <c r="A85" s="444"/>
      <c r="B85" s="459"/>
      <c r="C85" s="459"/>
      <c r="D85" s="129"/>
      <c r="E85" s="200"/>
      <c r="F85" s="201"/>
      <c r="G85" s="201"/>
      <c r="H85" s="88"/>
      <c r="I85" s="89"/>
      <c r="J85" s="89"/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  <c r="W85" s="90"/>
      <c r="X85" s="90"/>
      <c r="Y85" s="90"/>
      <c r="Z85" s="90"/>
      <c r="AA85" s="90"/>
      <c r="AB85" s="90"/>
      <c r="AC85" s="90"/>
      <c r="AD85" s="90"/>
      <c r="AE85" s="90"/>
      <c r="AF85" s="90"/>
      <c r="AG85" s="90"/>
      <c r="AH85" s="91"/>
      <c r="AI85" s="273" t="str">
        <f t="shared" si="35"/>
        <v/>
      </c>
      <c r="AM85" s="78" t="b">
        <f t="shared" si="28"/>
        <v>0</v>
      </c>
      <c r="AN85" s="78" t="b">
        <f t="shared" si="29"/>
        <v>0</v>
      </c>
      <c r="AO85" s="78" t="str">
        <f t="shared" si="24"/>
        <v/>
      </c>
      <c r="AP85" s="78" t="b">
        <f t="shared" si="30"/>
        <v>0</v>
      </c>
      <c r="AQ85" s="78" t="str">
        <f t="shared" si="25"/>
        <v/>
      </c>
      <c r="AR85" s="78" t="str">
        <f t="shared" si="26"/>
        <v/>
      </c>
      <c r="AS85" s="346"/>
      <c r="AT85" s="226">
        <f t="shared" si="36"/>
        <v>0</v>
      </c>
      <c r="AU85" s="78">
        <f t="shared" si="31"/>
        <v>0</v>
      </c>
      <c r="AW85" s="226">
        <f t="shared" si="32"/>
        <v>0</v>
      </c>
      <c r="AX85" s="140">
        <f t="shared" si="33"/>
        <v>82</v>
      </c>
      <c r="AY85" s="78" t="str">
        <f t="shared" si="34"/>
        <v/>
      </c>
      <c r="AZ85" s="78" t="str">
        <f t="shared" si="34"/>
        <v/>
      </c>
      <c r="BA85" s="78" t="str">
        <f t="shared" si="34"/>
        <v/>
      </c>
      <c r="BB85" s="78" t="str">
        <f t="shared" si="34"/>
        <v/>
      </c>
      <c r="BC85" s="78" t="str">
        <f t="shared" si="34"/>
        <v/>
      </c>
      <c r="BD85" s="78" t="str">
        <f t="shared" si="34"/>
        <v/>
      </c>
      <c r="BE85" s="78" t="str">
        <f t="shared" si="34"/>
        <v/>
      </c>
      <c r="BF85" s="78" t="str">
        <f t="shared" si="34"/>
        <v/>
      </c>
      <c r="BG85" s="78" t="str">
        <f t="shared" si="34"/>
        <v/>
      </c>
      <c r="BH85" s="78" t="str">
        <f t="shared" si="34"/>
        <v/>
      </c>
      <c r="BI85" s="78" t="str">
        <f t="shared" si="34"/>
        <v/>
      </c>
      <c r="BJ85" s="78" t="str">
        <f t="shared" si="34"/>
        <v/>
      </c>
      <c r="BK85" s="78" t="str">
        <f t="shared" si="34"/>
        <v/>
      </c>
      <c r="BL85" s="78" t="str">
        <f t="shared" si="34"/>
        <v/>
      </c>
      <c r="BM85" s="78" t="str">
        <f t="shared" si="34"/>
        <v/>
      </c>
      <c r="BN85" s="78" t="str">
        <f t="shared" si="34"/>
        <v/>
      </c>
      <c r="BO85" s="78" t="str">
        <f t="shared" ref="BO85:CB100" si="37">IFERROR(HLOOKUP(BO$4,$E$4:$AH$104,$AX85,FALSE),"")</f>
        <v/>
      </c>
      <c r="BP85" s="78" t="str">
        <f t="shared" si="37"/>
        <v/>
      </c>
      <c r="BQ85" s="78" t="str">
        <f t="shared" si="37"/>
        <v/>
      </c>
      <c r="BR85" s="78" t="str">
        <f t="shared" si="37"/>
        <v/>
      </c>
      <c r="BS85" s="78" t="str">
        <f t="shared" si="37"/>
        <v/>
      </c>
      <c r="BT85" s="78" t="str">
        <f t="shared" si="37"/>
        <v/>
      </c>
      <c r="BU85" s="78" t="str">
        <f t="shared" si="37"/>
        <v/>
      </c>
      <c r="BV85" s="78" t="str">
        <f t="shared" si="37"/>
        <v/>
      </c>
      <c r="BW85" s="78" t="str">
        <f t="shared" si="37"/>
        <v/>
      </c>
      <c r="BX85" s="78" t="str">
        <f t="shared" si="37"/>
        <v/>
      </c>
      <c r="BY85" s="78" t="str">
        <f t="shared" si="37"/>
        <v/>
      </c>
      <c r="BZ85" s="78" t="str">
        <f t="shared" si="37"/>
        <v/>
      </c>
      <c r="CA85" s="78" t="str">
        <f t="shared" si="37"/>
        <v/>
      </c>
      <c r="CB85" s="78" t="str">
        <f t="shared" si="37"/>
        <v/>
      </c>
    </row>
    <row r="86" spans="1:80" x14ac:dyDescent="0.35">
      <c r="A86" s="444"/>
      <c r="B86" s="459"/>
      <c r="C86" s="459"/>
      <c r="D86" s="129"/>
      <c r="E86" s="200"/>
      <c r="F86" s="201"/>
      <c r="G86" s="201"/>
      <c r="H86" s="88"/>
      <c r="I86" s="89"/>
      <c r="J86" s="89"/>
      <c r="K86" s="90"/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  <c r="W86" s="90"/>
      <c r="X86" s="90"/>
      <c r="Y86" s="90"/>
      <c r="Z86" s="90"/>
      <c r="AA86" s="90"/>
      <c r="AB86" s="90"/>
      <c r="AC86" s="90"/>
      <c r="AD86" s="90"/>
      <c r="AE86" s="90"/>
      <c r="AF86" s="90"/>
      <c r="AG86" s="90"/>
      <c r="AH86" s="91"/>
      <c r="AI86" s="273" t="str">
        <f t="shared" si="35"/>
        <v/>
      </c>
      <c r="AM86" s="78" t="b">
        <f t="shared" si="28"/>
        <v>0</v>
      </c>
      <c r="AN86" s="78" t="b">
        <f t="shared" si="29"/>
        <v>0</v>
      </c>
      <c r="AO86" s="78" t="str">
        <f t="shared" si="24"/>
        <v/>
      </c>
      <c r="AP86" s="78" t="b">
        <f t="shared" si="30"/>
        <v>0</v>
      </c>
      <c r="AQ86" s="78" t="str">
        <f t="shared" si="25"/>
        <v/>
      </c>
      <c r="AR86" s="78" t="str">
        <f t="shared" si="26"/>
        <v/>
      </c>
      <c r="AS86" s="346"/>
      <c r="AT86" s="226">
        <f t="shared" si="36"/>
        <v>0</v>
      </c>
      <c r="AU86" s="78">
        <f t="shared" si="31"/>
        <v>0</v>
      </c>
      <c r="AW86" s="226">
        <f t="shared" si="32"/>
        <v>0</v>
      </c>
      <c r="AX86" s="140">
        <f t="shared" si="33"/>
        <v>83</v>
      </c>
      <c r="AY86" s="78" t="str">
        <f t="shared" ref="AY86:BN101" si="38">IFERROR(HLOOKUP(AY$4,$E$4:$AH$104,$AX86,FALSE),"")</f>
        <v/>
      </c>
      <c r="AZ86" s="78" t="str">
        <f t="shared" si="38"/>
        <v/>
      </c>
      <c r="BA86" s="78" t="str">
        <f t="shared" si="38"/>
        <v/>
      </c>
      <c r="BB86" s="78" t="str">
        <f t="shared" si="38"/>
        <v/>
      </c>
      <c r="BC86" s="78" t="str">
        <f t="shared" si="38"/>
        <v/>
      </c>
      <c r="BD86" s="78" t="str">
        <f t="shared" si="38"/>
        <v/>
      </c>
      <c r="BE86" s="78" t="str">
        <f t="shared" si="38"/>
        <v/>
      </c>
      <c r="BF86" s="78" t="str">
        <f t="shared" si="38"/>
        <v/>
      </c>
      <c r="BG86" s="78" t="str">
        <f t="shared" si="38"/>
        <v/>
      </c>
      <c r="BH86" s="78" t="str">
        <f t="shared" si="38"/>
        <v/>
      </c>
      <c r="BI86" s="78" t="str">
        <f t="shared" si="38"/>
        <v/>
      </c>
      <c r="BJ86" s="78" t="str">
        <f t="shared" si="38"/>
        <v/>
      </c>
      <c r="BK86" s="78" t="str">
        <f t="shared" si="38"/>
        <v/>
      </c>
      <c r="BL86" s="78" t="str">
        <f t="shared" si="38"/>
        <v/>
      </c>
      <c r="BM86" s="78" t="str">
        <f t="shared" si="38"/>
        <v/>
      </c>
      <c r="BN86" s="78" t="str">
        <f t="shared" si="38"/>
        <v/>
      </c>
      <c r="BO86" s="78" t="str">
        <f t="shared" si="37"/>
        <v/>
      </c>
      <c r="BP86" s="78" t="str">
        <f t="shared" si="37"/>
        <v/>
      </c>
      <c r="BQ86" s="78" t="str">
        <f t="shared" si="37"/>
        <v/>
      </c>
      <c r="BR86" s="78" t="str">
        <f t="shared" si="37"/>
        <v/>
      </c>
      <c r="BS86" s="78" t="str">
        <f t="shared" si="37"/>
        <v/>
      </c>
      <c r="BT86" s="78" t="str">
        <f t="shared" si="37"/>
        <v/>
      </c>
      <c r="BU86" s="78" t="str">
        <f t="shared" si="37"/>
        <v/>
      </c>
      <c r="BV86" s="78" t="str">
        <f t="shared" si="37"/>
        <v/>
      </c>
      <c r="BW86" s="78" t="str">
        <f t="shared" si="37"/>
        <v/>
      </c>
      <c r="BX86" s="78" t="str">
        <f t="shared" si="37"/>
        <v/>
      </c>
      <c r="BY86" s="78" t="str">
        <f t="shared" si="37"/>
        <v/>
      </c>
      <c r="BZ86" s="78" t="str">
        <f t="shared" si="37"/>
        <v/>
      </c>
      <c r="CA86" s="78" t="str">
        <f t="shared" si="37"/>
        <v/>
      </c>
      <c r="CB86" s="78" t="str">
        <f t="shared" si="37"/>
        <v/>
      </c>
    </row>
    <row r="87" spans="1:80" x14ac:dyDescent="0.35">
      <c r="A87" s="444"/>
      <c r="B87" s="459"/>
      <c r="C87" s="459"/>
      <c r="D87" s="129"/>
      <c r="E87" s="200"/>
      <c r="F87" s="201"/>
      <c r="G87" s="201"/>
      <c r="H87" s="88"/>
      <c r="I87" s="89"/>
      <c r="J87" s="89"/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  <c r="W87" s="90"/>
      <c r="X87" s="90"/>
      <c r="Y87" s="90"/>
      <c r="Z87" s="90"/>
      <c r="AA87" s="90"/>
      <c r="AB87" s="90"/>
      <c r="AC87" s="90"/>
      <c r="AD87" s="90"/>
      <c r="AE87" s="90"/>
      <c r="AF87" s="90"/>
      <c r="AG87" s="90"/>
      <c r="AH87" s="91"/>
      <c r="AI87" s="273" t="str">
        <f t="shared" si="35"/>
        <v/>
      </c>
      <c r="AM87" s="78" t="b">
        <f t="shared" si="28"/>
        <v>0</v>
      </c>
      <c r="AN87" s="78" t="b">
        <f t="shared" si="29"/>
        <v>0</v>
      </c>
      <c r="AO87" s="78" t="str">
        <f t="shared" si="24"/>
        <v/>
      </c>
      <c r="AP87" s="78" t="b">
        <f t="shared" si="30"/>
        <v>0</v>
      </c>
      <c r="AQ87" s="78" t="str">
        <f t="shared" si="25"/>
        <v/>
      </c>
      <c r="AR87" s="78" t="str">
        <f t="shared" si="26"/>
        <v/>
      </c>
      <c r="AS87" s="346"/>
      <c r="AT87" s="226">
        <f t="shared" si="36"/>
        <v>0</v>
      </c>
      <c r="AU87" s="78">
        <f t="shared" si="31"/>
        <v>0</v>
      </c>
      <c r="AW87" s="226">
        <f t="shared" si="32"/>
        <v>0</v>
      </c>
      <c r="AX87" s="140">
        <f t="shared" si="33"/>
        <v>84</v>
      </c>
      <c r="AY87" s="78" t="str">
        <f t="shared" si="38"/>
        <v/>
      </c>
      <c r="AZ87" s="78" t="str">
        <f t="shared" si="38"/>
        <v/>
      </c>
      <c r="BA87" s="78" t="str">
        <f t="shared" si="38"/>
        <v/>
      </c>
      <c r="BB87" s="78" t="str">
        <f t="shared" si="38"/>
        <v/>
      </c>
      <c r="BC87" s="78" t="str">
        <f t="shared" si="38"/>
        <v/>
      </c>
      <c r="BD87" s="78" t="str">
        <f t="shared" si="38"/>
        <v/>
      </c>
      <c r="BE87" s="78" t="str">
        <f t="shared" si="38"/>
        <v/>
      </c>
      <c r="BF87" s="78" t="str">
        <f t="shared" si="38"/>
        <v/>
      </c>
      <c r="BG87" s="78" t="str">
        <f t="shared" si="38"/>
        <v/>
      </c>
      <c r="BH87" s="78" t="str">
        <f t="shared" si="38"/>
        <v/>
      </c>
      <c r="BI87" s="78" t="str">
        <f t="shared" si="38"/>
        <v/>
      </c>
      <c r="BJ87" s="78" t="str">
        <f t="shared" si="38"/>
        <v/>
      </c>
      <c r="BK87" s="78" t="str">
        <f t="shared" si="38"/>
        <v/>
      </c>
      <c r="BL87" s="78" t="str">
        <f t="shared" si="38"/>
        <v/>
      </c>
      <c r="BM87" s="78" t="str">
        <f t="shared" si="38"/>
        <v/>
      </c>
      <c r="BN87" s="78" t="str">
        <f t="shared" si="38"/>
        <v/>
      </c>
      <c r="BO87" s="78" t="str">
        <f t="shared" si="37"/>
        <v/>
      </c>
      <c r="BP87" s="78" t="str">
        <f t="shared" si="37"/>
        <v/>
      </c>
      <c r="BQ87" s="78" t="str">
        <f t="shared" si="37"/>
        <v/>
      </c>
      <c r="BR87" s="78" t="str">
        <f t="shared" si="37"/>
        <v/>
      </c>
      <c r="BS87" s="78" t="str">
        <f t="shared" si="37"/>
        <v/>
      </c>
      <c r="BT87" s="78" t="str">
        <f t="shared" si="37"/>
        <v/>
      </c>
      <c r="BU87" s="78" t="str">
        <f t="shared" si="37"/>
        <v/>
      </c>
      <c r="BV87" s="78" t="str">
        <f t="shared" si="37"/>
        <v/>
      </c>
      <c r="BW87" s="78" t="str">
        <f t="shared" si="37"/>
        <v/>
      </c>
      <c r="BX87" s="78" t="str">
        <f t="shared" si="37"/>
        <v/>
      </c>
      <c r="BY87" s="78" t="str">
        <f t="shared" si="37"/>
        <v/>
      </c>
      <c r="BZ87" s="78" t="str">
        <f t="shared" si="37"/>
        <v/>
      </c>
      <c r="CA87" s="78" t="str">
        <f t="shared" si="37"/>
        <v/>
      </c>
      <c r="CB87" s="78" t="str">
        <f t="shared" si="37"/>
        <v/>
      </c>
    </row>
    <row r="88" spans="1:80" x14ac:dyDescent="0.35">
      <c r="A88" s="444"/>
      <c r="B88" s="459"/>
      <c r="C88" s="459"/>
      <c r="D88" s="129"/>
      <c r="E88" s="200"/>
      <c r="F88" s="201"/>
      <c r="G88" s="201"/>
      <c r="H88" s="88"/>
      <c r="I88" s="89"/>
      <c r="J88" s="89"/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  <c r="W88" s="90"/>
      <c r="X88" s="90"/>
      <c r="Y88" s="90"/>
      <c r="Z88" s="90"/>
      <c r="AA88" s="90"/>
      <c r="AB88" s="90"/>
      <c r="AC88" s="90"/>
      <c r="AD88" s="90"/>
      <c r="AE88" s="90"/>
      <c r="AF88" s="90"/>
      <c r="AG88" s="90"/>
      <c r="AH88" s="91"/>
      <c r="AI88" s="273" t="str">
        <f t="shared" si="35"/>
        <v/>
      </c>
      <c r="AM88" s="78" t="b">
        <f t="shared" si="28"/>
        <v>0</v>
      </c>
      <c r="AN88" s="78" t="b">
        <f t="shared" si="29"/>
        <v>0</v>
      </c>
      <c r="AO88" s="78" t="str">
        <f t="shared" si="24"/>
        <v/>
      </c>
      <c r="AP88" s="78" t="b">
        <f t="shared" si="30"/>
        <v>0</v>
      </c>
      <c r="AQ88" s="78" t="str">
        <f t="shared" si="25"/>
        <v/>
      </c>
      <c r="AR88" s="78" t="str">
        <f t="shared" si="26"/>
        <v/>
      </c>
      <c r="AS88" s="346"/>
      <c r="AT88" s="226">
        <f t="shared" si="36"/>
        <v>0</v>
      </c>
      <c r="AU88" s="78">
        <f t="shared" si="31"/>
        <v>0</v>
      </c>
      <c r="AW88" s="226">
        <f t="shared" si="32"/>
        <v>0</v>
      </c>
      <c r="AX88" s="140">
        <f t="shared" si="33"/>
        <v>85</v>
      </c>
      <c r="AY88" s="78" t="str">
        <f t="shared" si="38"/>
        <v/>
      </c>
      <c r="AZ88" s="78" t="str">
        <f t="shared" si="38"/>
        <v/>
      </c>
      <c r="BA88" s="78" t="str">
        <f t="shared" si="38"/>
        <v/>
      </c>
      <c r="BB88" s="78" t="str">
        <f t="shared" si="38"/>
        <v/>
      </c>
      <c r="BC88" s="78" t="str">
        <f t="shared" si="38"/>
        <v/>
      </c>
      <c r="BD88" s="78" t="str">
        <f t="shared" si="38"/>
        <v/>
      </c>
      <c r="BE88" s="78" t="str">
        <f t="shared" si="38"/>
        <v/>
      </c>
      <c r="BF88" s="78" t="str">
        <f t="shared" si="38"/>
        <v/>
      </c>
      <c r="BG88" s="78" t="str">
        <f t="shared" si="38"/>
        <v/>
      </c>
      <c r="BH88" s="78" t="str">
        <f t="shared" si="38"/>
        <v/>
      </c>
      <c r="BI88" s="78" t="str">
        <f t="shared" si="38"/>
        <v/>
      </c>
      <c r="BJ88" s="78" t="str">
        <f t="shared" si="38"/>
        <v/>
      </c>
      <c r="BK88" s="78" t="str">
        <f t="shared" si="38"/>
        <v/>
      </c>
      <c r="BL88" s="78" t="str">
        <f t="shared" si="38"/>
        <v/>
      </c>
      <c r="BM88" s="78" t="str">
        <f t="shared" si="38"/>
        <v/>
      </c>
      <c r="BN88" s="78" t="str">
        <f t="shared" si="38"/>
        <v/>
      </c>
      <c r="BO88" s="78" t="str">
        <f t="shared" si="37"/>
        <v/>
      </c>
      <c r="BP88" s="78" t="str">
        <f t="shared" si="37"/>
        <v/>
      </c>
      <c r="BQ88" s="78" t="str">
        <f t="shared" si="37"/>
        <v/>
      </c>
      <c r="BR88" s="78" t="str">
        <f t="shared" si="37"/>
        <v/>
      </c>
      <c r="BS88" s="78" t="str">
        <f t="shared" si="37"/>
        <v/>
      </c>
      <c r="BT88" s="78" t="str">
        <f t="shared" si="37"/>
        <v/>
      </c>
      <c r="BU88" s="78" t="str">
        <f t="shared" si="37"/>
        <v/>
      </c>
      <c r="BV88" s="78" t="str">
        <f t="shared" si="37"/>
        <v/>
      </c>
      <c r="BW88" s="78" t="str">
        <f t="shared" si="37"/>
        <v/>
      </c>
      <c r="BX88" s="78" t="str">
        <f t="shared" si="37"/>
        <v/>
      </c>
      <c r="BY88" s="78" t="str">
        <f t="shared" si="37"/>
        <v/>
      </c>
      <c r="BZ88" s="78" t="str">
        <f t="shared" si="37"/>
        <v/>
      </c>
      <c r="CA88" s="78" t="str">
        <f t="shared" si="37"/>
        <v/>
      </c>
      <c r="CB88" s="78" t="str">
        <f t="shared" si="37"/>
        <v/>
      </c>
    </row>
    <row r="89" spans="1:80" x14ac:dyDescent="0.35">
      <c r="A89" s="444"/>
      <c r="B89" s="459"/>
      <c r="C89" s="459"/>
      <c r="D89" s="129"/>
      <c r="E89" s="200"/>
      <c r="F89" s="201"/>
      <c r="G89" s="201"/>
      <c r="H89" s="88"/>
      <c r="I89" s="89"/>
      <c r="J89" s="89"/>
      <c r="K89" s="90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  <c r="W89" s="90"/>
      <c r="X89" s="90"/>
      <c r="Y89" s="90"/>
      <c r="Z89" s="90"/>
      <c r="AA89" s="90"/>
      <c r="AB89" s="90"/>
      <c r="AC89" s="90"/>
      <c r="AD89" s="90"/>
      <c r="AE89" s="90"/>
      <c r="AF89" s="90"/>
      <c r="AG89" s="90"/>
      <c r="AH89" s="91"/>
      <c r="AI89" s="273" t="str">
        <f t="shared" si="35"/>
        <v/>
      </c>
      <c r="AM89" s="78" t="b">
        <f t="shared" si="28"/>
        <v>0</v>
      </c>
      <c r="AN89" s="78" t="b">
        <f t="shared" si="29"/>
        <v>0</v>
      </c>
      <c r="AO89" s="78" t="str">
        <f t="shared" si="24"/>
        <v/>
      </c>
      <c r="AP89" s="78" t="b">
        <f t="shared" si="30"/>
        <v>0</v>
      </c>
      <c r="AQ89" s="78" t="str">
        <f t="shared" si="25"/>
        <v/>
      </c>
      <c r="AR89" s="78" t="str">
        <f t="shared" si="26"/>
        <v/>
      </c>
      <c r="AS89" s="346"/>
      <c r="AT89" s="226">
        <f t="shared" si="36"/>
        <v>0</v>
      </c>
      <c r="AU89" s="78">
        <f t="shared" si="31"/>
        <v>0</v>
      </c>
      <c r="AW89" s="226">
        <f t="shared" si="32"/>
        <v>0</v>
      </c>
      <c r="AX89" s="140">
        <f t="shared" si="33"/>
        <v>86</v>
      </c>
      <c r="AY89" s="78" t="str">
        <f t="shared" si="38"/>
        <v/>
      </c>
      <c r="AZ89" s="78" t="str">
        <f t="shared" si="38"/>
        <v/>
      </c>
      <c r="BA89" s="78" t="str">
        <f t="shared" si="38"/>
        <v/>
      </c>
      <c r="BB89" s="78" t="str">
        <f t="shared" si="38"/>
        <v/>
      </c>
      <c r="BC89" s="78" t="str">
        <f t="shared" si="38"/>
        <v/>
      </c>
      <c r="BD89" s="78" t="str">
        <f t="shared" si="38"/>
        <v/>
      </c>
      <c r="BE89" s="78" t="str">
        <f t="shared" si="38"/>
        <v/>
      </c>
      <c r="BF89" s="78" t="str">
        <f t="shared" si="38"/>
        <v/>
      </c>
      <c r="BG89" s="78" t="str">
        <f t="shared" si="38"/>
        <v/>
      </c>
      <c r="BH89" s="78" t="str">
        <f t="shared" si="38"/>
        <v/>
      </c>
      <c r="BI89" s="78" t="str">
        <f t="shared" si="38"/>
        <v/>
      </c>
      <c r="BJ89" s="78" t="str">
        <f t="shared" si="38"/>
        <v/>
      </c>
      <c r="BK89" s="78" t="str">
        <f t="shared" si="38"/>
        <v/>
      </c>
      <c r="BL89" s="78" t="str">
        <f t="shared" si="38"/>
        <v/>
      </c>
      <c r="BM89" s="78" t="str">
        <f t="shared" si="38"/>
        <v/>
      </c>
      <c r="BN89" s="78" t="str">
        <f t="shared" si="38"/>
        <v/>
      </c>
      <c r="BO89" s="78" t="str">
        <f t="shared" si="37"/>
        <v/>
      </c>
      <c r="BP89" s="78" t="str">
        <f t="shared" si="37"/>
        <v/>
      </c>
      <c r="BQ89" s="78" t="str">
        <f t="shared" si="37"/>
        <v/>
      </c>
      <c r="BR89" s="78" t="str">
        <f t="shared" si="37"/>
        <v/>
      </c>
      <c r="BS89" s="78" t="str">
        <f t="shared" si="37"/>
        <v/>
      </c>
      <c r="BT89" s="78" t="str">
        <f t="shared" si="37"/>
        <v/>
      </c>
      <c r="BU89" s="78" t="str">
        <f t="shared" si="37"/>
        <v/>
      </c>
      <c r="BV89" s="78" t="str">
        <f t="shared" si="37"/>
        <v/>
      </c>
      <c r="BW89" s="78" t="str">
        <f t="shared" si="37"/>
        <v/>
      </c>
      <c r="BX89" s="78" t="str">
        <f t="shared" si="37"/>
        <v/>
      </c>
      <c r="BY89" s="78" t="str">
        <f t="shared" si="37"/>
        <v/>
      </c>
      <c r="BZ89" s="78" t="str">
        <f t="shared" si="37"/>
        <v/>
      </c>
      <c r="CA89" s="78" t="str">
        <f t="shared" si="37"/>
        <v/>
      </c>
      <c r="CB89" s="78" t="str">
        <f t="shared" si="37"/>
        <v/>
      </c>
    </row>
    <row r="90" spans="1:80" x14ac:dyDescent="0.35">
      <c r="A90" s="444"/>
      <c r="B90" s="459"/>
      <c r="C90" s="459"/>
      <c r="D90" s="129"/>
      <c r="E90" s="200"/>
      <c r="F90" s="201"/>
      <c r="G90" s="201"/>
      <c r="H90" s="88"/>
      <c r="I90" s="89"/>
      <c r="J90" s="89"/>
      <c r="K90" s="90"/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  <c r="W90" s="90"/>
      <c r="X90" s="90"/>
      <c r="Y90" s="90"/>
      <c r="Z90" s="90"/>
      <c r="AA90" s="90"/>
      <c r="AB90" s="90"/>
      <c r="AC90" s="90"/>
      <c r="AD90" s="90"/>
      <c r="AE90" s="90"/>
      <c r="AF90" s="90"/>
      <c r="AG90" s="90"/>
      <c r="AH90" s="91"/>
      <c r="AI90" s="273" t="str">
        <f t="shared" si="35"/>
        <v/>
      </c>
      <c r="AM90" s="78" t="b">
        <f t="shared" si="28"/>
        <v>0</v>
      </c>
      <c r="AN90" s="78" t="b">
        <f t="shared" si="29"/>
        <v>0</v>
      </c>
      <c r="AO90" s="78" t="str">
        <f t="shared" si="24"/>
        <v/>
      </c>
      <c r="AP90" s="78" t="b">
        <f t="shared" si="30"/>
        <v>0</v>
      </c>
      <c r="AQ90" s="78" t="str">
        <f t="shared" si="25"/>
        <v/>
      </c>
      <c r="AR90" s="78" t="str">
        <f t="shared" si="26"/>
        <v/>
      </c>
      <c r="AS90" s="346"/>
      <c r="AT90" s="226">
        <f t="shared" si="36"/>
        <v>0</v>
      </c>
      <c r="AU90" s="78">
        <f t="shared" si="31"/>
        <v>0</v>
      </c>
      <c r="AW90" s="226">
        <f t="shared" si="32"/>
        <v>0</v>
      </c>
      <c r="AX90" s="140">
        <f t="shared" si="33"/>
        <v>87</v>
      </c>
      <c r="AY90" s="78" t="str">
        <f t="shared" si="38"/>
        <v/>
      </c>
      <c r="AZ90" s="78" t="str">
        <f t="shared" si="38"/>
        <v/>
      </c>
      <c r="BA90" s="78" t="str">
        <f t="shared" si="38"/>
        <v/>
      </c>
      <c r="BB90" s="78" t="str">
        <f t="shared" si="38"/>
        <v/>
      </c>
      <c r="BC90" s="78" t="str">
        <f t="shared" si="38"/>
        <v/>
      </c>
      <c r="BD90" s="78" t="str">
        <f t="shared" si="38"/>
        <v/>
      </c>
      <c r="BE90" s="78" t="str">
        <f t="shared" si="38"/>
        <v/>
      </c>
      <c r="BF90" s="78" t="str">
        <f t="shared" si="38"/>
        <v/>
      </c>
      <c r="BG90" s="78" t="str">
        <f t="shared" si="38"/>
        <v/>
      </c>
      <c r="BH90" s="78" t="str">
        <f t="shared" si="38"/>
        <v/>
      </c>
      <c r="BI90" s="78" t="str">
        <f t="shared" si="38"/>
        <v/>
      </c>
      <c r="BJ90" s="78" t="str">
        <f t="shared" si="38"/>
        <v/>
      </c>
      <c r="BK90" s="78" t="str">
        <f t="shared" si="38"/>
        <v/>
      </c>
      <c r="BL90" s="78" t="str">
        <f t="shared" si="38"/>
        <v/>
      </c>
      <c r="BM90" s="78" t="str">
        <f t="shared" si="38"/>
        <v/>
      </c>
      <c r="BN90" s="78" t="str">
        <f t="shared" si="38"/>
        <v/>
      </c>
      <c r="BO90" s="78" t="str">
        <f t="shared" si="37"/>
        <v/>
      </c>
      <c r="BP90" s="78" t="str">
        <f t="shared" si="37"/>
        <v/>
      </c>
      <c r="BQ90" s="78" t="str">
        <f t="shared" si="37"/>
        <v/>
      </c>
      <c r="BR90" s="78" t="str">
        <f t="shared" si="37"/>
        <v/>
      </c>
      <c r="BS90" s="78" t="str">
        <f t="shared" si="37"/>
        <v/>
      </c>
      <c r="BT90" s="78" t="str">
        <f t="shared" si="37"/>
        <v/>
      </c>
      <c r="BU90" s="78" t="str">
        <f t="shared" si="37"/>
        <v/>
      </c>
      <c r="BV90" s="78" t="str">
        <f t="shared" si="37"/>
        <v/>
      </c>
      <c r="BW90" s="78" t="str">
        <f t="shared" si="37"/>
        <v/>
      </c>
      <c r="BX90" s="78" t="str">
        <f t="shared" si="37"/>
        <v/>
      </c>
      <c r="BY90" s="78" t="str">
        <f t="shared" si="37"/>
        <v/>
      </c>
      <c r="BZ90" s="78" t="str">
        <f t="shared" si="37"/>
        <v/>
      </c>
      <c r="CA90" s="78" t="str">
        <f t="shared" si="37"/>
        <v/>
      </c>
      <c r="CB90" s="78" t="str">
        <f t="shared" si="37"/>
        <v/>
      </c>
    </row>
    <row r="91" spans="1:80" x14ac:dyDescent="0.35">
      <c r="A91" s="444"/>
      <c r="B91" s="459"/>
      <c r="C91" s="459"/>
      <c r="D91" s="129"/>
      <c r="E91" s="200"/>
      <c r="F91" s="201"/>
      <c r="G91" s="201"/>
      <c r="H91" s="88"/>
      <c r="I91" s="89"/>
      <c r="J91" s="89"/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  <c r="W91" s="90"/>
      <c r="X91" s="90"/>
      <c r="Y91" s="90"/>
      <c r="Z91" s="90"/>
      <c r="AA91" s="90"/>
      <c r="AB91" s="90"/>
      <c r="AC91" s="90"/>
      <c r="AD91" s="90"/>
      <c r="AE91" s="90"/>
      <c r="AF91" s="90"/>
      <c r="AG91" s="90"/>
      <c r="AH91" s="91"/>
      <c r="AI91" s="273" t="str">
        <f t="shared" si="35"/>
        <v/>
      </c>
      <c r="AM91" s="78" t="b">
        <f t="shared" si="28"/>
        <v>0</v>
      </c>
      <c r="AN91" s="78" t="b">
        <f t="shared" si="29"/>
        <v>0</v>
      </c>
      <c r="AO91" s="78" t="str">
        <f t="shared" si="24"/>
        <v/>
      </c>
      <c r="AP91" s="78" t="b">
        <f t="shared" si="30"/>
        <v>0</v>
      </c>
      <c r="AQ91" s="78" t="str">
        <f t="shared" si="25"/>
        <v/>
      </c>
      <c r="AR91" s="78" t="str">
        <f t="shared" si="26"/>
        <v/>
      </c>
      <c r="AS91" s="346"/>
      <c r="AT91" s="226">
        <f t="shared" si="36"/>
        <v>0</v>
      </c>
      <c r="AU91" s="78">
        <f t="shared" si="31"/>
        <v>0</v>
      </c>
      <c r="AW91" s="226">
        <f t="shared" si="32"/>
        <v>0</v>
      </c>
      <c r="AX91" s="140">
        <f t="shared" si="33"/>
        <v>88</v>
      </c>
      <c r="AY91" s="78" t="str">
        <f t="shared" si="38"/>
        <v/>
      </c>
      <c r="AZ91" s="78" t="str">
        <f t="shared" si="38"/>
        <v/>
      </c>
      <c r="BA91" s="78" t="str">
        <f t="shared" si="38"/>
        <v/>
      </c>
      <c r="BB91" s="78" t="str">
        <f t="shared" si="38"/>
        <v/>
      </c>
      <c r="BC91" s="78" t="str">
        <f t="shared" si="38"/>
        <v/>
      </c>
      <c r="BD91" s="78" t="str">
        <f t="shared" si="38"/>
        <v/>
      </c>
      <c r="BE91" s="78" t="str">
        <f t="shared" si="38"/>
        <v/>
      </c>
      <c r="BF91" s="78" t="str">
        <f t="shared" si="38"/>
        <v/>
      </c>
      <c r="BG91" s="78" t="str">
        <f t="shared" si="38"/>
        <v/>
      </c>
      <c r="BH91" s="78" t="str">
        <f t="shared" si="38"/>
        <v/>
      </c>
      <c r="BI91" s="78" t="str">
        <f t="shared" si="38"/>
        <v/>
      </c>
      <c r="BJ91" s="78" t="str">
        <f t="shared" si="38"/>
        <v/>
      </c>
      <c r="BK91" s="78" t="str">
        <f t="shared" si="38"/>
        <v/>
      </c>
      <c r="BL91" s="78" t="str">
        <f t="shared" si="38"/>
        <v/>
      </c>
      <c r="BM91" s="78" t="str">
        <f t="shared" si="38"/>
        <v/>
      </c>
      <c r="BN91" s="78" t="str">
        <f t="shared" si="38"/>
        <v/>
      </c>
      <c r="BO91" s="78" t="str">
        <f t="shared" si="37"/>
        <v/>
      </c>
      <c r="BP91" s="78" t="str">
        <f t="shared" si="37"/>
        <v/>
      </c>
      <c r="BQ91" s="78" t="str">
        <f t="shared" si="37"/>
        <v/>
      </c>
      <c r="BR91" s="78" t="str">
        <f t="shared" si="37"/>
        <v/>
      </c>
      <c r="BS91" s="78" t="str">
        <f t="shared" si="37"/>
        <v/>
      </c>
      <c r="BT91" s="78" t="str">
        <f t="shared" si="37"/>
        <v/>
      </c>
      <c r="BU91" s="78" t="str">
        <f t="shared" si="37"/>
        <v/>
      </c>
      <c r="BV91" s="78" t="str">
        <f t="shared" si="37"/>
        <v/>
      </c>
      <c r="BW91" s="78" t="str">
        <f t="shared" si="37"/>
        <v/>
      </c>
      <c r="BX91" s="78" t="str">
        <f t="shared" si="37"/>
        <v/>
      </c>
      <c r="BY91" s="78" t="str">
        <f t="shared" si="37"/>
        <v/>
      </c>
      <c r="BZ91" s="78" t="str">
        <f t="shared" si="37"/>
        <v/>
      </c>
      <c r="CA91" s="78" t="str">
        <f t="shared" si="37"/>
        <v/>
      </c>
      <c r="CB91" s="78" t="str">
        <f t="shared" si="37"/>
        <v/>
      </c>
    </row>
    <row r="92" spans="1:80" x14ac:dyDescent="0.35">
      <c r="A92" s="444"/>
      <c r="B92" s="459"/>
      <c r="C92" s="459"/>
      <c r="D92" s="129"/>
      <c r="E92" s="200"/>
      <c r="F92" s="201"/>
      <c r="G92" s="201"/>
      <c r="H92" s="88"/>
      <c r="I92" s="89"/>
      <c r="J92" s="89"/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  <c r="W92" s="90"/>
      <c r="X92" s="90"/>
      <c r="Y92" s="90"/>
      <c r="Z92" s="90"/>
      <c r="AA92" s="90"/>
      <c r="AB92" s="90"/>
      <c r="AC92" s="90"/>
      <c r="AD92" s="90"/>
      <c r="AE92" s="90"/>
      <c r="AF92" s="90"/>
      <c r="AG92" s="90"/>
      <c r="AH92" s="91"/>
      <c r="AI92" s="273" t="str">
        <f t="shared" si="35"/>
        <v/>
      </c>
      <c r="AM92" s="78" t="b">
        <f t="shared" si="28"/>
        <v>0</v>
      </c>
      <c r="AN92" s="78" t="b">
        <f t="shared" si="29"/>
        <v>0</v>
      </c>
      <c r="AO92" s="78" t="str">
        <f t="shared" si="24"/>
        <v/>
      </c>
      <c r="AP92" s="78" t="b">
        <f t="shared" si="30"/>
        <v>0</v>
      </c>
      <c r="AQ92" s="78" t="str">
        <f t="shared" si="25"/>
        <v/>
      </c>
      <c r="AR92" s="78" t="str">
        <f t="shared" si="26"/>
        <v/>
      </c>
      <c r="AS92" s="346"/>
      <c r="AT92" s="226">
        <f t="shared" si="36"/>
        <v>0</v>
      </c>
      <c r="AU92" s="78">
        <f t="shared" si="31"/>
        <v>0</v>
      </c>
      <c r="AW92" s="226">
        <f t="shared" si="32"/>
        <v>0</v>
      </c>
      <c r="AX92" s="140">
        <f t="shared" si="33"/>
        <v>89</v>
      </c>
      <c r="AY92" s="78" t="str">
        <f t="shared" si="38"/>
        <v/>
      </c>
      <c r="AZ92" s="78" t="str">
        <f t="shared" si="38"/>
        <v/>
      </c>
      <c r="BA92" s="78" t="str">
        <f t="shared" si="38"/>
        <v/>
      </c>
      <c r="BB92" s="78" t="str">
        <f t="shared" si="38"/>
        <v/>
      </c>
      <c r="BC92" s="78" t="str">
        <f t="shared" si="38"/>
        <v/>
      </c>
      <c r="BD92" s="78" t="str">
        <f t="shared" si="38"/>
        <v/>
      </c>
      <c r="BE92" s="78" t="str">
        <f t="shared" si="38"/>
        <v/>
      </c>
      <c r="BF92" s="78" t="str">
        <f t="shared" si="38"/>
        <v/>
      </c>
      <c r="BG92" s="78" t="str">
        <f t="shared" si="38"/>
        <v/>
      </c>
      <c r="BH92" s="78" t="str">
        <f t="shared" si="38"/>
        <v/>
      </c>
      <c r="BI92" s="78" t="str">
        <f t="shared" si="38"/>
        <v/>
      </c>
      <c r="BJ92" s="78" t="str">
        <f t="shared" si="38"/>
        <v/>
      </c>
      <c r="BK92" s="78" t="str">
        <f t="shared" si="38"/>
        <v/>
      </c>
      <c r="BL92" s="78" t="str">
        <f t="shared" si="38"/>
        <v/>
      </c>
      <c r="BM92" s="78" t="str">
        <f t="shared" si="38"/>
        <v/>
      </c>
      <c r="BN92" s="78" t="str">
        <f t="shared" si="38"/>
        <v/>
      </c>
      <c r="BO92" s="78" t="str">
        <f t="shared" si="37"/>
        <v/>
      </c>
      <c r="BP92" s="78" t="str">
        <f t="shared" si="37"/>
        <v/>
      </c>
      <c r="BQ92" s="78" t="str">
        <f t="shared" si="37"/>
        <v/>
      </c>
      <c r="BR92" s="78" t="str">
        <f t="shared" si="37"/>
        <v/>
      </c>
      <c r="BS92" s="78" t="str">
        <f t="shared" si="37"/>
        <v/>
      </c>
      <c r="BT92" s="78" t="str">
        <f t="shared" si="37"/>
        <v/>
      </c>
      <c r="BU92" s="78" t="str">
        <f t="shared" si="37"/>
        <v/>
      </c>
      <c r="BV92" s="78" t="str">
        <f t="shared" si="37"/>
        <v/>
      </c>
      <c r="BW92" s="78" t="str">
        <f t="shared" si="37"/>
        <v/>
      </c>
      <c r="BX92" s="78" t="str">
        <f t="shared" si="37"/>
        <v/>
      </c>
      <c r="BY92" s="78" t="str">
        <f t="shared" si="37"/>
        <v/>
      </c>
      <c r="BZ92" s="78" t="str">
        <f t="shared" si="37"/>
        <v/>
      </c>
      <c r="CA92" s="78" t="str">
        <f t="shared" si="37"/>
        <v/>
      </c>
      <c r="CB92" s="78" t="str">
        <f t="shared" si="37"/>
        <v/>
      </c>
    </row>
    <row r="93" spans="1:80" x14ac:dyDescent="0.35">
      <c r="A93" s="444"/>
      <c r="B93" s="459"/>
      <c r="C93" s="459"/>
      <c r="D93" s="129"/>
      <c r="E93" s="200"/>
      <c r="F93" s="201"/>
      <c r="G93" s="201"/>
      <c r="H93" s="88"/>
      <c r="I93" s="89"/>
      <c r="J93" s="89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  <c r="W93" s="90"/>
      <c r="X93" s="90"/>
      <c r="Y93" s="90"/>
      <c r="Z93" s="90"/>
      <c r="AA93" s="90"/>
      <c r="AB93" s="90"/>
      <c r="AC93" s="90"/>
      <c r="AD93" s="90"/>
      <c r="AE93" s="90"/>
      <c r="AF93" s="90"/>
      <c r="AG93" s="90"/>
      <c r="AH93" s="91"/>
      <c r="AI93" s="273" t="str">
        <f t="shared" si="35"/>
        <v/>
      </c>
      <c r="AM93" s="78" t="b">
        <f t="shared" si="28"/>
        <v>0</v>
      </c>
      <c r="AN93" s="78" t="b">
        <f t="shared" si="29"/>
        <v>0</v>
      </c>
      <c r="AO93" s="78" t="str">
        <f t="shared" si="24"/>
        <v/>
      </c>
      <c r="AP93" s="78" t="b">
        <f t="shared" si="30"/>
        <v>0</v>
      </c>
      <c r="AQ93" s="78" t="str">
        <f t="shared" si="25"/>
        <v/>
      </c>
      <c r="AR93" s="78" t="str">
        <f t="shared" si="26"/>
        <v/>
      </c>
      <c r="AS93" s="346"/>
      <c r="AT93" s="226">
        <f t="shared" si="36"/>
        <v>0</v>
      </c>
      <c r="AU93" s="78">
        <f t="shared" si="31"/>
        <v>0</v>
      </c>
      <c r="AW93" s="226">
        <f t="shared" si="32"/>
        <v>0</v>
      </c>
      <c r="AX93" s="140">
        <f t="shared" si="33"/>
        <v>90</v>
      </c>
      <c r="AY93" s="78" t="str">
        <f t="shared" si="38"/>
        <v/>
      </c>
      <c r="AZ93" s="78" t="str">
        <f t="shared" si="38"/>
        <v/>
      </c>
      <c r="BA93" s="78" t="str">
        <f t="shared" si="38"/>
        <v/>
      </c>
      <c r="BB93" s="78" t="str">
        <f t="shared" si="38"/>
        <v/>
      </c>
      <c r="BC93" s="78" t="str">
        <f t="shared" si="38"/>
        <v/>
      </c>
      <c r="BD93" s="78" t="str">
        <f t="shared" si="38"/>
        <v/>
      </c>
      <c r="BE93" s="78" t="str">
        <f t="shared" si="38"/>
        <v/>
      </c>
      <c r="BF93" s="78" t="str">
        <f t="shared" si="38"/>
        <v/>
      </c>
      <c r="BG93" s="78" t="str">
        <f t="shared" si="38"/>
        <v/>
      </c>
      <c r="BH93" s="78" t="str">
        <f t="shared" si="38"/>
        <v/>
      </c>
      <c r="BI93" s="78" t="str">
        <f t="shared" si="38"/>
        <v/>
      </c>
      <c r="BJ93" s="78" t="str">
        <f t="shared" si="38"/>
        <v/>
      </c>
      <c r="BK93" s="78" t="str">
        <f t="shared" si="38"/>
        <v/>
      </c>
      <c r="BL93" s="78" t="str">
        <f t="shared" si="38"/>
        <v/>
      </c>
      <c r="BM93" s="78" t="str">
        <f t="shared" si="38"/>
        <v/>
      </c>
      <c r="BN93" s="78" t="str">
        <f t="shared" si="38"/>
        <v/>
      </c>
      <c r="BO93" s="78" t="str">
        <f t="shared" si="37"/>
        <v/>
      </c>
      <c r="BP93" s="78" t="str">
        <f t="shared" si="37"/>
        <v/>
      </c>
      <c r="BQ93" s="78" t="str">
        <f t="shared" si="37"/>
        <v/>
      </c>
      <c r="BR93" s="78" t="str">
        <f t="shared" si="37"/>
        <v/>
      </c>
      <c r="BS93" s="78" t="str">
        <f t="shared" si="37"/>
        <v/>
      </c>
      <c r="BT93" s="78" t="str">
        <f t="shared" si="37"/>
        <v/>
      </c>
      <c r="BU93" s="78" t="str">
        <f t="shared" si="37"/>
        <v/>
      </c>
      <c r="BV93" s="78" t="str">
        <f t="shared" si="37"/>
        <v/>
      </c>
      <c r="BW93" s="78" t="str">
        <f t="shared" si="37"/>
        <v/>
      </c>
      <c r="BX93" s="78" t="str">
        <f t="shared" si="37"/>
        <v/>
      </c>
      <c r="BY93" s="78" t="str">
        <f t="shared" si="37"/>
        <v/>
      </c>
      <c r="BZ93" s="78" t="str">
        <f t="shared" si="37"/>
        <v/>
      </c>
      <c r="CA93" s="78" t="str">
        <f t="shared" si="37"/>
        <v/>
      </c>
      <c r="CB93" s="78" t="str">
        <f t="shared" si="37"/>
        <v/>
      </c>
    </row>
    <row r="94" spans="1:80" x14ac:dyDescent="0.35">
      <c r="A94" s="444"/>
      <c r="B94" s="459"/>
      <c r="C94" s="459"/>
      <c r="D94" s="129"/>
      <c r="E94" s="200"/>
      <c r="F94" s="201"/>
      <c r="G94" s="201"/>
      <c r="H94" s="88"/>
      <c r="I94" s="89"/>
      <c r="J94" s="89"/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  <c r="W94" s="90"/>
      <c r="X94" s="90"/>
      <c r="Y94" s="90"/>
      <c r="Z94" s="90"/>
      <c r="AA94" s="90"/>
      <c r="AB94" s="90"/>
      <c r="AC94" s="90"/>
      <c r="AD94" s="90"/>
      <c r="AE94" s="90"/>
      <c r="AF94" s="90"/>
      <c r="AG94" s="90"/>
      <c r="AH94" s="91"/>
      <c r="AI94" s="273" t="str">
        <f t="shared" si="35"/>
        <v/>
      </c>
      <c r="AM94" s="78" t="b">
        <f t="shared" si="28"/>
        <v>0</v>
      </c>
      <c r="AN94" s="78" t="b">
        <f t="shared" si="29"/>
        <v>0</v>
      </c>
      <c r="AO94" s="78" t="str">
        <f t="shared" si="24"/>
        <v/>
      </c>
      <c r="AP94" s="78" t="b">
        <f t="shared" si="30"/>
        <v>0</v>
      </c>
      <c r="AQ94" s="78" t="str">
        <f t="shared" si="25"/>
        <v/>
      </c>
      <c r="AR94" s="78" t="str">
        <f t="shared" si="26"/>
        <v/>
      </c>
      <c r="AS94" s="346"/>
      <c r="AT94" s="226">
        <f t="shared" si="36"/>
        <v>0</v>
      </c>
      <c r="AU94" s="78">
        <f t="shared" si="31"/>
        <v>0</v>
      </c>
      <c r="AW94" s="226">
        <f t="shared" si="32"/>
        <v>0</v>
      </c>
      <c r="AX94" s="140">
        <f t="shared" si="33"/>
        <v>91</v>
      </c>
      <c r="AY94" s="78" t="str">
        <f t="shared" si="38"/>
        <v/>
      </c>
      <c r="AZ94" s="78" t="str">
        <f t="shared" si="38"/>
        <v/>
      </c>
      <c r="BA94" s="78" t="str">
        <f t="shared" si="38"/>
        <v/>
      </c>
      <c r="BB94" s="78" t="str">
        <f t="shared" si="38"/>
        <v/>
      </c>
      <c r="BC94" s="78" t="str">
        <f t="shared" si="38"/>
        <v/>
      </c>
      <c r="BD94" s="78" t="str">
        <f t="shared" si="38"/>
        <v/>
      </c>
      <c r="BE94" s="78" t="str">
        <f t="shared" si="38"/>
        <v/>
      </c>
      <c r="BF94" s="78" t="str">
        <f t="shared" si="38"/>
        <v/>
      </c>
      <c r="BG94" s="78" t="str">
        <f t="shared" si="38"/>
        <v/>
      </c>
      <c r="BH94" s="78" t="str">
        <f t="shared" si="38"/>
        <v/>
      </c>
      <c r="BI94" s="78" t="str">
        <f t="shared" si="38"/>
        <v/>
      </c>
      <c r="BJ94" s="78" t="str">
        <f t="shared" si="38"/>
        <v/>
      </c>
      <c r="BK94" s="78" t="str">
        <f t="shared" si="38"/>
        <v/>
      </c>
      <c r="BL94" s="78" t="str">
        <f t="shared" si="38"/>
        <v/>
      </c>
      <c r="BM94" s="78" t="str">
        <f t="shared" si="38"/>
        <v/>
      </c>
      <c r="BN94" s="78" t="str">
        <f t="shared" si="38"/>
        <v/>
      </c>
      <c r="BO94" s="78" t="str">
        <f t="shared" si="37"/>
        <v/>
      </c>
      <c r="BP94" s="78" t="str">
        <f t="shared" si="37"/>
        <v/>
      </c>
      <c r="BQ94" s="78" t="str">
        <f t="shared" si="37"/>
        <v/>
      </c>
      <c r="BR94" s="78" t="str">
        <f t="shared" si="37"/>
        <v/>
      </c>
      <c r="BS94" s="78" t="str">
        <f t="shared" si="37"/>
        <v/>
      </c>
      <c r="BT94" s="78" t="str">
        <f t="shared" si="37"/>
        <v/>
      </c>
      <c r="BU94" s="78" t="str">
        <f t="shared" si="37"/>
        <v/>
      </c>
      <c r="BV94" s="78" t="str">
        <f t="shared" si="37"/>
        <v/>
      </c>
      <c r="BW94" s="78" t="str">
        <f t="shared" si="37"/>
        <v/>
      </c>
      <c r="BX94" s="78" t="str">
        <f t="shared" si="37"/>
        <v/>
      </c>
      <c r="BY94" s="78" t="str">
        <f t="shared" si="37"/>
        <v/>
      </c>
      <c r="BZ94" s="78" t="str">
        <f t="shared" si="37"/>
        <v/>
      </c>
      <c r="CA94" s="78" t="str">
        <f t="shared" si="37"/>
        <v/>
      </c>
      <c r="CB94" s="78" t="str">
        <f t="shared" si="37"/>
        <v/>
      </c>
    </row>
    <row r="95" spans="1:80" x14ac:dyDescent="0.35">
      <c r="A95" s="444"/>
      <c r="B95" s="459"/>
      <c r="C95" s="459"/>
      <c r="D95" s="129"/>
      <c r="E95" s="200"/>
      <c r="F95" s="201"/>
      <c r="G95" s="201"/>
      <c r="H95" s="88"/>
      <c r="I95" s="89"/>
      <c r="J95" s="89"/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  <c r="W95" s="90"/>
      <c r="X95" s="90"/>
      <c r="Y95" s="90"/>
      <c r="Z95" s="90"/>
      <c r="AA95" s="90"/>
      <c r="AB95" s="90"/>
      <c r="AC95" s="90"/>
      <c r="AD95" s="90"/>
      <c r="AE95" s="90"/>
      <c r="AF95" s="90"/>
      <c r="AG95" s="90"/>
      <c r="AH95" s="91"/>
      <c r="AI95" s="273" t="str">
        <f t="shared" si="35"/>
        <v/>
      </c>
      <c r="AM95" s="78" t="b">
        <f t="shared" si="28"/>
        <v>0</v>
      </c>
      <c r="AN95" s="78" t="b">
        <f t="shared" si="29"/>
        <v>0</v>
      </c>
      <c r="AO95" s="78" t="str">
        <f t="shared" si="24"/>
        <v/>
      </c>
      <c r="AP95" s="78" t="b">
        <f t="shared" si="30"/>
        <v>0</v>
      </c>
      <c r="AQ95" s="78" t="str">
        <f t="shared" si="25"/>
        <v/>
      </c>
      <c r="AR95" s="78" t="str">
        <f t="shared" si="26"/>
        <v/>
      </c>
      <c r="AS95" s="346"/>
      <c r="AT95" s="226">
        <f t="shared" si="36"/>
        <v>0</v>
      </c>
      <c r="AU95" s="78">
        <f t="shared" si="31"/>
        <v>0</v>
      </c>
      <c r="AW95" s="226">
        <f t="shared" si="32"/>
        <v>0</v>
      </c>
      <c r="AX95" s="140">
        <f t="shared" si="33"/>
        <v>92</v>
      </c>
      <c r="AY95" s="78" t="str">
        <f t="shared" si="38"/>
        <v/>
      </c>
      <c r="AZ95" s="78" t="str">
        <f t="shared" si="38"/>
        <v/>
      </c>
      <c r="BA95" s="78" t="str">
        <f t="shared" si="38"/>
        <v/>
      </c>
      <c r="BB95" s="78" t="str">
        <f t="shared" si="38"/>
        <v/>
      </c>
      <c r="BC95" s="78" t="str">
        <f t="shared" si="38"/>
        <v/>
      </c>
      <c r="BD95" s="78" t="str">
        <f t="shared" si="38"/>
        <v/>
      </c>
      <c r="BE95" s="78" t="str">
        <f t="shared" si="38"/>
        <v/>
      </c>
      <c r="BF95" s="78" t="str">
        <f t="shared" si="38"/>
        <v/>
      </c>
      <c r="BG95" s="78" t="str">
        <f t="shared" si="38"/>
        <v/>
      </c>
      <c r="BH95" s="78" t="str">
        <f t="shared" si="38"/>
        <v/>
      </c>
      <c r="BI95" s="78" t="str">
        <f t="shared" si="38"/>
        <v/>
      </c>
      <c r="BJ95" s="78" t="str">
        <f t="shared" si="38"/>
        <v/>
      </c>
      <c r="BK95" s="78" t="str">
        <f t="shared" si="38"/>
        <v/>
      </c>
      <c r="BL95" s="78" t="str">
        <f t="shared" si="38"/>
        <v/>
      </c>
      <c r="BM95" s="78" t="str">
        <f t="shared" si="38"/>
        <v/>
      </c>
      <c r="BN95" s="78" t="str">
        <f t="shared" si="38"/>
        <v/>
      </c>
      <c r="BO95" s="78" t="str">
        <f t="shared" si="37"/>
        <v/>
      </c>
      <c r="BP95" s="78" t="str">
        <f t="shared" si="37"/>
        <v/>
      </c>
      <c r="BQ95" s="78" t="str">
        <f t="shared" si="37"/>
        <v/>
      </c>
      <c r="BR95" s="78" t="str">
        <f t="shared" si="37"/>
        <v/>
      </c>
      <c r="BS95" s="78" t="str">
        <f t="shared" si="37"/>
        <v/>
      </c>
      <c r="BT95" s="78" t="str">
        <f t="shared" si="37"/>
        <v/>
      </c>
      <c r="BU95" s="78" t="str">
        <f t="shared" si="37"/>
        <v/>
      </c>
      <c r="BV95" s="78" t="str">
        <f t="shared" si="37"/>
        <v/>
      </c>
      <c r="BW95" s="78" t="str">
        <f t="shared" si="37"/>
        <v/>
      </c>
      <c r="BX95" s="78" t="str">
        <f t="shared" si="37"/>
        <v/>
      </c>
      <c r="BY95" s="78" t="str">
        <f t="shared" si="37"/>
        <v/>
      </c>
      <c r="BZ95" s="78" t="str">
        <f t="shared" si="37"/>
        <v/>
      </c>
      <c r="CA95" s="78" t="str">
        <f t="shared" si="37"/>
        <v/>
      </c>
      <c r="CB95" s="78" t="str">
        <f t="shared" si="37"/>
        <v/>
      </c>
    </row>
    <row r="96" spans="1:80" x14ac:dyDescent="0.35">
      <c r="A96" s="444"/>
      <c r="B96" s="459"/>
      <c r="C96" s="459"/>
      <c r="D96" s="129"/>
      <c r="E96" s="200"/>
      <c r="F96" s="201"/>
      <c r="G96" s="201"/>
      <c r="H96" s="88"/>
      <c r="I96" s="89"/>
      <c r="J96" s="89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  <c r="W96" s="90"/>
      <c r="X96" s="90"/>
      <c r="Y96" s="90"/>
      <c r="Z96" s="90"/>
      <c r="AA96" s="90"/>
      <c r="AB96" s="90"/>
      <c r="AC96" s="90"/>
      <c r="AD96" s="90"/>
      <c r="AE96" s="90"/>
      <c r="AF96" s="90"/>
      <c r="AG96" s="90"/>
      <c r="AH96" s="91"/>
      <c r="AI96" s="273" t="str">
        <f t="shared" si="35"/>
        <v/>
      </c>
      <c r="AM96" s="78" t="b">
        <f t="shared" si="28"/>
        <v>0</v>
      </c>
      <c r="AN96" s="78" t="b">
        <f t="shared" si="29"/>
        <v>0</v>
      </c>
      <c r="AO96" s="78" t="str">
        <f t="shared" si="24"/>
        <v/>
      </c>
      <c r="AP96" s="78" t="b">
        <f t="shared" si="30"/>
        <v>0</v>
      </c>
      <c r="AQ96" s="78" t="str">
        <f t="shared" si="25"/>
        <v/>
      </c>
      <c r="AR96" s="78" t="str">
        <f t="shared" si="26"/>
        <v/>
      </c>
      <c r="AS96" s="346"/>
      <c r="AT96" s="226">
        <f t="shared" si="36"/>
        <v>0</v>
      </c>
      <c r="AU96" s="78">
        <f t="shared" si="31"/>
        <v>0</v>
      </c>
      <c r="AW96" s="226">
        <f t="shared" si="32"/>
        <v>0</v>
      </c>
      <c r="AX96" s="140">
        <f t="shared" si="33"/>
        <v>93</v>
      </c>
      <c r="AY96" s="78" t="str">
        <f t="shared" si="38"/>
        <v/>
      </c>
      <c r="AZ96" s="78" t="str">
        <f t="shared" si="38"/>
        <v/>
      </c>
      <c r="BA96" s="78" t="str">
        <f t="shared" si="38"/>
        <v/>
      </c>
      <c r="BB96" s="78" t="str">
        <f t="shared" si="38"/>
        <v/>
      </c>
      <c r="BC96" s="78" t="str">
        <f t="shared" si="38"/>
        <v/>
      </c>
      <c r="BD96" s="78" t="str">
        <f t="shared" si="38"/>
        <v/>
      </c>
      <c r="BE96" s="78" t="str">
        <f t="shared" si="38"/>
        <v/>
      </c>
      <c r="BF96" s="78" t="str">
        <f t="shared" si="38"/>
        <v/>
      </c>
      <c r="BG96" s="78" t="str">
        <f t="shared" si="38"/>
        <v/>
      </c>
      <c r="BH96" s="78" t="str">
        <f t="shared" si="38"/>
        <v/>
      </c>
      <c r="BI96" s="78" t="str">
        <f t="shared" si="38"/>
        <v/>
      </c>
      <c r="BJ96" s="78" t="str">
        <f t="shared" si="38"/>
        <v/>
      </c>
      <c r="BK96" s="78" t="str">
        <f t="shared" si="38"/>
        <v/>
      </c>
      <c r="BL96" s="78" t="str">
        <f t="shared" si="38"/>
        <v/>
      </c>
      <c r="BM96" s="78" t="str">
        <f t="shared" si="38"/>
        <v/>
      </c>
      <c r="BN96" s="78" t="str">
        <f t="shared" si="38"/>
        <v/>
      </c>
      <c r="BO96" s="78" t="str">
        <f t="shared" si="37"/>
        <v/>
      </c>
      <c r="BP96" s="78" t="str">
        <f t="shared" si="37"/>
        <v/>
      </c>
      <c r="BQ96" s="78" t="str">
        <f t="shared" si="37"/>
        <v/>
      </c>
      <c r="BR96" s="78" t="str">
        <f t="shared" si="37"/>
        <v/>
      </c>
      <c r="BS96" s="78" t="str">
        <f t="shared" si="37"/>
        <v/>
      </c>
      <c r="BT96" s="78" t="str">
        <f t="shared" si="37"/>
        <v/>
      </c>
      <c r="BU96" s="78" t="str">
        <f t="shared" si="37"/>
        <v/>
      </c>
      <c r="BV96" s="78" t="str">
        <f t="shared" si="37"/>
        <v/>
      </c>
      <c r="BW96" s="78" t="str">
        <f t="shared" si="37"/>
        <v/>
      </c>
      <c r="BX96" s="78" t="str">
        <f t="shared" si="37"/>
        <v/>
      </c>
      <c r="BY96" s="78" t="str">
        <f t="shared" si="37"/>
        <v/>
      </c>
      <c r="BZ96" s="78" t="str">
        <f t="shared" si="37"/>
        <v/>
      </c>
      <c r="CA96" s="78" t="str">
        <f t="shared" si="37"/>
        <v/>
      </c>
      <c r="CB96" s="78" t="str">
        <f t="shared" si="37"/>
        <v/>
      </c>
    </row>
    <row r="97" spans="1:80" x14ac:dyDescent="0.35">
      <c r="A97" s="444"/>
      <c r="B97" s="459"/>
      <c r="C97" s="459"/>
      <c r="D97" s="129"/>
      <c r="E97" s="200"/>
      <c r="F97" s="201"/>
      <c r="G97" s="201"/>
      <c r="H97" s="88"/>
      <c r="I97" s="89"/>
      <c r="J97" s="89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  <c r="W97" s="90"/>
      <c r="X97" s="90"/>
      <c r="Y97" s="90"/>
      <c r="Z97" s="90"/>
      <c r="AA97" s="90"/>
      <c r="AB97" s="90"/>
      <c r="AC97" s="90"/>
      <c r="AD97" s="90"/>
      <c r="AE97" s="90"/>
      <c r="AF97" s="90"/>
      <c r="AG97" s="90"/>
      <c r="AH97" s="91"/>
      <c r="AI97" s="273" t="str">
        <f t="shared" si="35"/>
        <v/>
      </c>
      <c r="AM97" s="78" t="b">
        <f t="shared" si="28"/>
        <v>0</v>
      </c>
      <c r="AN97" s="78" t="b">
        <f t="shared" si="29"/>
        <v>0</v>
      </c>
      <c r="AO97" s="78" t="str">
        <f t="shared" si="24"/>
        <v/>
      </c>
      <c r="AP97" s="78" t="b">
        <f t="shared" si="30"/>
        <v>0</v>
      </c>
      <c r="AQ97" s="78" t="str">
        <f t="shared" si="25"/>
        <v/>
      </c>
      <c r="AR97" s="78" t="str">
        <f t="shared" si="26"/>
        <v/>
      </c>
      <c r="AS97" s="346"/>
      <c r="AT97" s="226">
        <f t="shared" si="36"/>
        <v>0</v>
      </c>
      <c r="AU97" s="78">
        <f t="shared" si="31"/>
        <v>0</v>
      </c>
      <c r="AW97" s="226">
        <f t="shared" si="32"/>
        <v>0</v>
      </c>
      <c r="AX97" s="140">
        <f t="shared" si="33"/>
        <v>94</v>
      </c>
      <c r="AY97" s="78" t="str">
        <f t="shared" si="38"/>
        <v/>
      </c>
      <c r="AZ97" s="78" t="str">
        <f t="shared" si="38"/>
        <v/>
      </c>
      <c r="BA97" s="78" t="str">
        <f t="shared" si="38"/>
        <v/>
      </c>
      <c r="BB97" s="78" t="str">
        <f t="shared" si="38"/>
        <v/>
      </c>
      <c r="BC97" s="78" t="str">
        <f t="shared" si="38"/>
        <v/>
      </c>
      <c r="BD97" s="78" t="str">
        <f t="shared" si="38"/>
        <v/>
      </c>
      <c r="BE97" s="78" t="str">
        <f t="shared" si="38"/>
        <v/>
      </c>
      <c r="BF97" s="78" t="str">
        <f t="shared" si="38"/>
        <v/>
      </c>
      <c r="BG97" s="78" t="str">
        <f t="shared" si="38"/>
        <v/>
      </c>
      <c r="BH97" s="78" t="str">
        <f t="shared" si="38"/>
        <v/>
      </c>
      <c r="BI97" s="78" t="str">
        <f t="shared" si="38"/>
        <v/>
      </c>
      <c r="BJ97" s="78" t="str">
        <f t="shared" si="38"/>
        <v/>
      </c>
      <c r="BK97" s="78" t="str">
        <f t="shared" si="38"/>
        <v/>
      </c>
      <c r="BL97" s="78" t="str">
        <f t="shared" si="38"/>
        <v/>
      </c>
      <c r="BM97" s="78" t="str">
        <f t="shared" si="38"/>
        <v/>
      </c>
      <c r="BN97" s="78" t="str">
        <f t="shared" si="38"/>
        <v/>
      </c>
      <c r="BO97" s="78" t="str">
        <f t="shared" si="37"/>
        <v/>
      </c>
      <c r="BP97" s="78" t="str">
        <f t="shared" si="37"/>
        <v/>
      </c>
      <c r="BQ97" s="78" t="str">
        <f t="shared" si="37"/>
        <v/>
      </c>
      <c r="BR97" s="78" t="str">
        <f t="shared" si="37"/>
        <v/>
      </c>
      <c r="BS97" s="78" t="str">
        <f t="shared" si="37"/>
        <v/>
      </c>
      <c r="BT97" s="78" t="str">
        <f t="shared" si="37"/>
        <v/>
      </c>
      <c r="BU97" s="78" t="str">
        <f t="shared" si="37"/>
        <v/>
      </c>
      <c r="BV97" s="78" t="str">
        <f t="shared" si="37"/>
        <v/>
      </c>
      <c r="BW97" s="78" t="str">
        <f t="shared" si="37"/>
        <v/>
      </c>
      <c r="BX97" s="78" t="str">
        <f t="shared" si="37"/>
        <v/>
      </c>
      <c r="BY97" s="78" t="str">
        <f t="shared" si="37"/>
        <v/>
      </c>
      <c r="BZ97" s="78" t="str">
        <f t="shared" si="37"/>
        <v/>
      </c>
      <c r="CA97" s="78" t="str">
        <f t="shared" si="37"/>
        <v/>
      </c>
      <c r="CB97" s="78" t="str">
        <f t="shared" si="37"/>
        <v/>
      </c>
    </row>
    <row r="98" spans="1:80" x14ac:dyDescent="0.35">
      <c r="A98" s="444"/>
      <c r="B98" s="459"/>
      <c r="C98" s="459"/>
      <c r="D98" s="129"/>
      <c r="E98" s="200"/>
      <c r="F98" s="201"/>
      <c r="G98" s="201"/>
      <c r="H98" s="88"/>
      <c r="I98" s="89"/>
      <c r="J98" s="89"/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  <c r="W98" s="90"/>
      <c r="X98" s="90"/>
      <c r="Y98" s="90"/>
      <c r="Z98" s="90"/>
      <c r="AA98" s="90"/>
      <c r="AB98" s="90"/>
      <c r="AC98" s="90"/>
      <c r="AD98" s="90"/>
      <c r="AE98" s="90"/>
      <c r="AF98" s="90"/>
      <c r="AG98" s="90"/>
      <c r="AH98" s="91"/>
      <c r="AI98" s="273" t="str">
        <f t="shared" si="35"/>
        <v/>
      </c>
      <c r="AM98" s="78" t="b">
        <f t="shared" si="28"/>
        <v>0</v>
      </c>
      <c r="AN98" s="78" t="b">
        <f t="shared" si="29"/>
        <v>0</v>
      </c>
      <c r="AO98" s="78" t="str">
        <f t="shared" si="24"/>
        <v/>
      </c>
      <c r="AP98" s="78" t="b">
        <f t="shared" si="30"/>
        <v>0</v>
      </c>
      <c r="AQ98" s="78" t="str">
        <f t="shared" si="25"/>
        <v/>
      </c>
      <c r="AR98" s="78" t="str">
        <f t="shared" si="26"/>
        <v/>
      </c>
      <c r="AS98" s="346"/>
      <c r="AT98" s="226">
        <f t="shared" si="36"/>
        <v>0</v>
      </c>
      <c r="AU98" s="78">
        <f t="shared" si="31"/>
        <v>0</v>
      </c>
      <c r="AW98" s="226">
        <f t="shared" si="32"/>
        <v>0</v>
      </c>
      <c r="AX98" s="140">
        <f t="shared" si="33"/>
        <v>95</v>
      </c>
      <c r="AY98" s="78" t="str">
        <f t="shared" si="38"/>
        <v/>
      </c>
      <c r="AZ98" s="78" t="str">
        <f t="shared" si="38"/>
        <v/>
      </c>
      <c r="BA98" s="78" t="str">
        <f t="shared" si="38"/>
        <v/>
      </c>
      <c r="BB98" s="78" t="str">
        <f t="shared" si="38"/>
        <v/>
      </c>
      <c r="BC98" s="78" t="str">
        <f t="shared" si="38"/>
        <v/>
      </c>
      <c r="BD98" s="78" t="str">
        <f t="shared" si="38"/>
        <v/>
      </c>
      <c r="BE98" s="78" t="str">
        <f t="shared" si="38"/>
        <v/>
      </c>
      <c r="BF98" s="78" t="str">
        <f t="shared" si="38"/>
        <v/>
      </c>
      <c r="BG98" s="78" t="str">
        <f t="shared" si="38"/>
        <v/>
      </c>
      <c r="BH98" s="78" t="str">
        <f t="shared" si="38"/>
        <v/>
      </c>
      <c r="BI98" s="78" t="str">
        <f t="shared" si="38"/>
        <v/>
      </c>
      <c r="BJ98" s="78" t="str">
        <f t="shared" si="38"/>
        <v/>
      </c>
      <c r="BK98" s="78" t="str">
        <f t="shared" si="38"/>
        <v/>
      </c>
      <c r="BL98" s="78" t="str">
        <f t="shared" si="38"/>
        <v/>
      </c>
      <c r="BM98" s="78" t="str">
        <f t="shared" si="38"/>
        <v/>
      </c>
      <c r="BN98" s="78" t="str">
        <f t="shared" si="38"/>
        <v/>
      </c>
      <c r="BO98" s="78" t="str">
        <f t="shared" si="37"/>
        <v/>
      </c>
      <c r="BP98" s="78" t="str">
        <f t="shared" si="37"/>
        <v/>
      </c>
      <c r="BQ98" s="78" t="str">
        <f t="shared" si="37"/>
        <v/>
      </c>
      <c r="BR98" s="78" t="str">
        <f t="shared" si="37"/>
        <v/>
      </c>
      <c r="BS98" s="78" t="str">
        <f t="shared" si="37"/>
        <v/>
      </c>
      <c r="BT98" s="78" t="str">
        <f t="shared" si="37"/>
        <v/>
      </c>
      <c r="BU98" s="78" t="str">
        <f t="shared" si="37"/>
        <v/>
      </c>
      <c r="BV98" s="78" t="str">
        <f t="shared" si="37"/>
        <v/>
      </c>
      <c r="BW98" s="78" t="str">
        <f t="shared" si="37"/>
        <v/>
      </c>
      <c r="BX98" s="78" t="str">
        <f t="shared" si="37"/>
        <v/>
      </c>
      <c r="BY98" s="78" t="str">
        <f t="shared" si="37"/>
        <v/>
      </c>
      <c r="BZ98" s="78" t="str">
        <f t="shared" si="37"/>
        <v/>
      </c>
      <c r="CA98" s="78" t="str">
        <f t="shared" si="37"/>
        <v/>
      </c>
      <c r="CB98" s="78" t="str">
        <f t="shared" si="37"/>
        <v/>
      </c>
    </row>
    <row r="99" spans="1:80" x14ac:dyDescent="0.35">
      <c r="A99" s="444"/>
      <c r="B99" s="459"/>
      <c r="C99" s="459"/>
      <c r="D99" s="129"/>
      <c r="E99" s="200"/>
      <c r="F99" s="201"/>
      <c r="G99" s="201"/>
      <c r="H99" s="88"/>
      <c r="I99" s="89"/>
      <c r="J99" s="89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  <c r="W99" s="90"/>
      <c r="X99" s="90"/>
      <c r="Y99" s="90"/>
      <c r="Z99" s="90"/>
      <c r="AA99" s="90"/>
      <c r="AB99" s="90"/>
      <c r="AC99" s="90"/>
      <c r="AD99" s="90"/>
      <c r="AE99" s="90"/>
      <c r="AF99" s="90"/>
      <c r="AG99" s="90"/>
      <c r="AH99" s="91"/>
      <c r="AI99" s="273" t="str">
        <f t="shared" si="35"/>
        <v/>
      </c>
      <c r="AM99" s="78" t="b">
        <f t="shared" si="28"/>
        <v>0</v>
      </c>
      <c r="AN99" s="78" t="b">
        <f t="shared" si="29"/>
        <v>0</v>
      </c>
      <c r="AO99" s="78" t="str">
        <f t="shared" si="24"/>
        <v/>
      </c>
      <c r="AP99" s="78" t="b">
        <f t="shared" si="30"/>
        <v>0</v>
      </c>
      <c r="AQ99" s="78" t="str">
        <f t="shared" si="25"/>
        <v/>
      </c>
      <c r="AR99" s="78" t="str">
        <f t="shared" si="26"/>
        <v/>
      </c>
      <c r="AS99" s="346"/>
      <c r="AT99" s="226">
        <f t="shared" si="36"/>
        <v>0</v>
      </c>
      <c r="AU99" s="78">
        <f t="shared" si="31"/>
        <v>0</v>
      </c>
      <c r="AW99" s="226">
        <f t="shared" si="32"/>
        <v>0</v>
      </c>
      <c r="AX99" s="140">
        <f t="shared" si="33"/>
        <v>96</v>
      </c>
      <c r="AY99" s="78" t="str">
        <f t="shared" si="38"/>
        <v/>
      </c>
      <c r="AZ99" s="78" t="str">
        <f t="shared" si="38"/>
        <v/>
      </c>
      <c r="BA99" s="78" t="str">
        <f t="shared" si="38"/>
        <v/>
      </c>
      <c r="BB99" s="78" t="str">
        <f t="shared" si="38"/>
        <v/>
      </c>
      <c r="BC99" s="78" t="str">
        <f t="shared" si="38"/>
        <v/>
      </c>
      <c r="BD99" s="78" t="str">
        <f t="shared" si="38"/>
        <v/>
      </c>
      <c r="BE99" s="78" t="str">
        <f t="shared" si="38"/>
        <v/>
      </c>
      <c r="BF99" s="78" t="str">
        <f t="shared" si="38"/>
        <v/>
      </c>
      <c r="BG99" s="78" t="str">
        <f t="shared" si="38"/>
        <v/>
      </c>
      <c r="BH99" s="78" t="str">
        <f t="shared" si="38"/>
        <v/>
      </c>
      <c r="BI99" s="78" t="str">
        <f t="shared" si="38"/>
        <v/>
      </c>
      <c r="BJ99" s="78" t="str">
        <f t="shared" si="38"/>
        <v/>
      </c>
      <c r="BK99" s="78" t="str">
        <f t="shared" si="38"/>
        <v/>
      </c>
      <c r="BL99" s="78" t="str">
        <f t="shared" si="38"/>
        <v/>
      </c>
      <c r="BM99" s="78" t="str">
        <f t="shared" si="38"/>
        <v/>
      </c>
      <c r="BN99" s="78" t="str">
        <f t="shared" si="38"/>
        <v/>
      </c>
      <c r="BO99" s="78" t="str">
        <f t="shared" si="37"/>
        <v/>
      </c>
      <c r="BP99" s="78" t="str">
        <f t="shared" si="37"/>
        <v/>
      </c>
      <c r="BQ99" s="78" t="str">
        <f t="shared" si="37"/>
        <v/>
      </c>
      <c r="BR99" s="78" t="str">
        <f t="shared" si="37"/>
        <v/>
      </c>
      <c r="BS99" s="78" t="str">
        <f t="shared" si="37"/>
        <v/>
      </c>
      <c r="BT99" s="78" t="str">
        <f t="shared" si="37"/>
        <v/>
      </c>
      <c r="BU99" s="78" t="str">
        <f t="shared" si="37"/>
        <v/>
      </c>
      <c r="BV99" s="78" t="str">
        <f t="shared" si="37"/>
        <v/>
      </c>
      <c r="BW99" s="78" t="str">
        <f t="shared" si="37"/>
        <v/>
      </c>
      <c r="BX99" s="78" t="str">
        <f t="shared" si="37"/>
        <v/>
      </c>
      <c r="BY99" s="78" t="str">
        <f t="shared" si="37"/>
        <v/>
      </c>
      <c r="BZ99" s="78" t="str">
        <f t="shared" si="37"/>
        <v/>
      </c>
      <c r="CA99" s="78" t="str">
        <f t="shared" si="37"/>
        <v/>
      </c>
      <c r="CB99" s="78" t="str">
        <f t="shared" si="37"/>
        <v/>
      </c>
    </row>
    <row r="100" spans="1:80" x14ac:dyDescent="0.35">
      <c r="A100" s="444"/>
      <c r="B100" s="459"/>
      <c r="C100" s="459"/>
      <c r="D100" s="129"/>
      <c r="E100" s="200"/>
      <c r="F100" s="201"/>
      <c r="G100" s="201"/>
      <c r="H100" s="88"/>
      <c r="I100" s="89"/>
      <c r="J100" s="89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  <c r="W100" s="90"/>
      <c r="X100" s="90"/>
      <c r="Y100" s="90"/>
      <c r="Z100" s="90"/>
      <c r="AA100" s="90"/>
      <c r="AB100" s="90"/>
      <c r="AC100" s="90"/>
      <c r="AD100" s="90"/>
      <c r="AE100" s="90"/>
      <c r="AF100" s="90"/>
      <c r="AG100" s="90"/>
      <c r="AH100" s="91"/>
      <c r="AI100" s="273" t="str">
        <f t="shared" si="35"/>
        <v/>
      </c>
      <c r="AM100" s="78" t="b">
        <f t="shared" si="28"/>
        <v>0</v>
      </c>
      <c r="AN100" s="78" t="b">
        <f t="shared" si="29"/>
        <v>0</v>
      </c>
      <c r="AO100" s="78" t="str">
        <f t="shared" si="24"/>
        <v/>
      </c>
      <c r="AP100" s="78" t="b">
        <f t="shared" si="30"/>
        <v>0</v>
      </c>
      <c r="AQ100" s="78" t="str">
        <f t="shared" si="25"/>
        <v/>
      </c>
      <c r="AR100" s="78" t="str">
        <f t="shared" si="26"/>
        <v/>
      </c>
      <c r="AS100" s="346"/>
      <c r="AT100" s="226">
        <f t="shared" si="36"/>
        <v>0</v>
      </c>
      <c r="AU100" s="78">
        <f t="shared" si="31"/>
        <v>0</v>
      </c>
      <c r="AW100" s="226">
        <f t="shared" si="32"/>
        <v>0</v>
      </c>
      <c r="AX100" s="140">
        <f t="shared" si="33"/>
        <v>97</v>
      </c>
      <c r="AY100" s="78" t="str">
        <f t="shared" si="38"/>
        <v/>
      </c>
      <c r="AZ100" s="78" t="str">
        <f t="shared" si="38"/>
        <v/>
      </c>
      <c r="BA100" s="78" t="str">
        <f t="shared" si="38"/>
        <v/>
      </c>
      <c r="BB100" s="78" t="str">
        <f t="shared" si="38"/>
        <v/>
      </c>
      <c r="BC100" s="78" t="str">
        <f t="shared" si="38"/>
        <v/>
      </c>
      <c r="BD100" s="78" t="str">
        <f t="shared" si="38"/>
        <v/>
      </c>
      <c r="BE100" s="78" t="str">
        <f t="shared" si="38"/>
        <v/>
      </c>
      <c r="BF100" s="78" t="str">
        <f t="shared" si="38"/>
        <v/>
      </c>
      <c r="BG100" s="78" t="str">
        <f t="shared" si="38"/>
        <v/>
      </c>
      <c r="BH100" s="78" t="str">
        <f t="shared" si="38"/>
        <v/>
      </c>
      <c r="BI100" s="78" t="str">
        <f t="shared" si="38"/>
        <v/>
      </c>
      <c r="BJ100" s="78" t="str">
        <f t="shared" si="38"/>
        <v/>
      </c>
      <c r="BK100" s="78" t="str">
        <f t="shared" si="38"/>
        <v/>
      </c>
      <c r="BL100" s="78" t="str">
        <f t="shared" si="38"/>
        <v/>
      </c>
      <c r="BM100" s="78" t="str">
        <f t="shared" si="38"/>
        <v/>
      </c>
      <c r="BN100" s="78" t="str">
        <f t="shared" si="38"/>
        <v/>
      </c>
      <c r="BO100" s="78" t="str">
        <f t="shared" si="37"/>
        <v/>
      </c>
      <c r="BP100" s="78" t="str">
        <f t="shared" si="37"/>
        <v/>
      </c>
      <c r="BQ100" s="78" t="str">
        <f t="shared" si="37"/>
        <v/>
      </c>
      <c r="BR100" s="78" t="str">
        <f t="shared" si="37"/>
        <v/>
      </c>
      <c r="BS100" s="78" t="str">
        <f t="shared" si="37"/>
        <v/>
      </c>
      <c r="BT100" s="78" t="str">
        <f t="shared" si="37"/>
        <v/>
      </c>
      <c r="BU100" s="78" t="str">
        <f t="shared" si="37"/>
        <v/>
      </c>
      <c r="BV100" s="78" t="str">
        <f t="shared" si="37"/>
        <v/>
      </c>
      <c r="BW100" s="78" t="str">
        <f t="shared" si="37"/>
        <v/>
      </c>
      <c r="BX100" s="78" t="str">
        <f t="shared" si="37"/>
        <v/>
      </c>
      <c r="BY100" s="78" t="str">
        <f t="shared" si="37"/>
        <v/>
      </c>
      <c r="BZ100" s="78" t="str">
        <f t="shared" si="37"/>
        <v/>
      </c>
      <c r="CA100" s="78" t="str">
        <f t="shared" si="37"/>
        <v/>
      </c>
      <c r="CB100" s="78" t="str">
        <f t="shared" si="37"/>
        <v/>
      </c>
    </row>
    <row r="101" spans="1:80" x14ac:dyDescent="0.35">
      <c r="A101" s="444"/>
      <c r="B101" s="459"/>
      <c r="C101" s="459"/>
      <c r="D101" s="129"/>
      <c r="E101" s="200"/>
      <c r="F101" s="201"/>
      <c r="G101" s="201"/>
      <c r="H101" s="88"/>
      <c r="I101" s="89"/>
      <c r="J101" s="89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  <c r="W101" s="90"/>
      <c r="X101" s="90"/>
      <c r="Y101" s="90"/>
      <c r="Z101" s="90"/>
      <c r="AA101" s="90"/>
      <c r="AB101" s="90"/>
      <c r="AC101" s="90"/>
      <c r="AD101" s="90"/>
      <c r="AE101" s="90"/>
      <c r="AF101" s="90"/>
      <c r="AG101" s="90"/>
      <c r="AH101" s="91"/>
      <c r="AI101" s="273" t="str">
        <f t="shared" si="35"/>
        <v/>
      </c>
      <c r="AM101" s="78" t="b">
        <f t="shared" si="28"/>
        <v>0</v>
      </c>
      <c r="AN101" s="78" t="b">
        <f t="shared" si="29"/>
        <v>0</v>
      </c>
      <c r="AO101" s="78" t="str">
        <f t="shared" ref="AO101:AO104" si="39">IF(AND(AM101=TRUE,AN101=FALSE),$AK$30,"")</f>
        <v/>
      </c>
      <c r="AP101" s="78" t="b">
        <f t="shared" si="30"/>
        <v>0</v>
      </c>
      <c r="AQ101" s="78" t="str">
        <f t="shared" ref="AQ101:AQ104" si="40">IF(AND(AM101=TRUE,AP101=FALSE),$AK$31,"")</f>
        <v/>
      </c>
      <c r="AR101" s="78" t="str">
        <f t="shared" si="26"/>
        <v/>
      </c>
      <c r="AS101" s="346"/>
      <c r="AT101" s="226">
        <f t="shared" si="36"/>
        <v>0</v>
      </c>
      <c r="AU101" s="78">
        <f t="shared" si="31"/>
        <v>0</v>
      </c>
      <c r="AW101" s="226">
        <f t="shared" si="32"/>
        <v>0</v>
      </c>
      <c r="AX101" s="140">
        <f t="shared" si="33"/>
        <v>98</v>
      </c>
      <c r="AY101" s="78" t="str">
        <f t="shared" si="38"/>
        <v/>
      </c>
      <c r="AZ101" s="78" t="str">
        <f t="shared" si="38"/>
        <v/>
      </c>
      <c r="BA101" s="78" t="str">
        <f t="shared" si="38"/>
        <v/>
      </c>
      <c r="BB101" s="78" t="str">
        <f t="shared" si="38"/>
        <v/>
      </c>
      <c r="BC101" s="78" t="str">
        <f t="shared" si="38"/>
        <v/>
      </c>
      <c r="BD101" s="78" t="str">
        <f t="shared" si="38"/>
        <v/>
      </c>
      <c r="BE101" s="78" t="str">
        <f t="shared" si="38"/>
        <v/>
      </c>
      <c r="BF101" s="78" t="str">
        <f t="shared" si="38"/>
        <v/>
      </c>
      <c r="BG101" s="78" t="str">
        <f t="shared" si="38"/>
        <v/>
      </c>
      <c r="BH101" s="78" t="str">
        <f t="shared" si="38"/>
        <v/>
      </c>
      <c r="BI101" s="78" t="str">
        <f t="shared" si="38"/>
        <v/>
      </c>
      <c r="BJ101" s="78" t="str">
        <f t="shared" si="38"/>
        <v/>
      </c>
      <c r="BK101" s="78" t="str">
        <f t="shared" si="38"/>
        <v/>
      </c>
      <c r="BL101" s="78" t="str">
        <f t="shared" si="38"/>
        <v/>
      </c>
      <c r="BM101" s="78" t="str">
        <f t="shared" si="38"/>
        <v/>
      </c>
      <c r="BN101" s="78" t="str">
        <f t="shared" ref="BN101:CB104" si="41">IFERROR(HLOOKUP(BN$4,$E$4:$AH$104,$AX101,FALSE),"")</f>
        <v/>
      </c>
      <c r="BO101" s="78" t="str">
        <f t="shared" si="41"/>
        <v/>
      </c>
      <c r="BP101" s="78" t="str">
        <f t="shared" si="41"/>
        <v/>
      </c>
      <c r="BQ101" s="78" t="str">
        <f t="shared" si="41"/>
        <v/>
      </c>
      <c r="BR101" s="78" t="str">
        <f t="shared" si="41"/>
        <v/>
      </c>
      <c r="BS101" s="78" t="str">
        <f t="shared" si="41"/>
        <v/>
      </c>
      <c r="BT101" s="78" t="str">
        <f t="shared" si="41"/>
        <v/>
      </c>
      <c r="BU101" s="78" t="str">
        <f t="shared" si="41"/>
        <v/>
      </c>
      <c r="BV101" s="78" t="str">
        <f t="shared" si="41"/>
        <v/>
      </c>
      <c r="BW101" s="78" t="str">
        <f t="shared" si="41"/>
        <v/>
      </c>
      <c r="BX101" s="78" t="str">
        <f t="shared" si="41"/>
        <v/>
      </c>
      <c r="BY101" s="78" t="str">
        <f t="shared" si="41"/>
        <v/>
      </c>
      <c r="BZ101" s="78" t="str">
        <f t="shared" si="41"/>
        <v/>
      </c>
      <c r="CA101" s="78" t="str">
        <f t="shared" si="41"/>
        <v/>
      </c>
      <c r="CB101" s="78" t="str">
        <f t="shared" si="41"/>
        <v/>
      </c>
    </row>
    <row r="102" spans="1:80" x14ac:dyDescent="0.35">
      <c r="A102" s="444"/>
      <c r="B102" s="459"/>
      <c r="C102" s="459"/>
      <c r="D102" s="129"/>
      <c r="E102" s="200"/>
      <c r="F102" s="201"/>
      <c r="G102" s="201"/>
      <c r="H102" s="88"/>
      <c r="I102" s="89"/>
      <c r="J102" s="89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  <c r="W102" s="90"/>
      <c r="X102" s="90"/>
      <c r="Y102" s="90"/>
      <c r="Z102" s="90"/>
      <c r="AA102" s="90"/>
      <c r="AB102" s="90"/>
      <c r="AC102" s="90"/>
      <c r="AD102" s="90"/>
      <c r="AE102" s="90"/>
      <c r="AF102" s="90"/>
      <c r="AG102" s="90"/>
      <c r="AH102" s="91"/>
      <c r="AI102" s="273" t="str">
        <f t="shared" si="35"/>
        <v/>
      </c>
      <c r="AM102" s="78" t="b">
        <f t="shared" si="28"/>
        <v>0</v>
      </c>
      <c r="AN102" s="78" t="b">
        <f t="shared" si="29"/>
        <v>0</v>
      </c>
      <c r="AO102" s="78" t="str">
        <f t="shared" si="39"/>
        <v/>
      </c>
      <c r="AP102" s="78" t="b">
        <f t="shared" si="30"/>
        <v>0</v>
      </c>
      <c r="AQ102" s="78" t="str">
        <f t="shared" si="40"/>
        <v/>
      </c>
      <c r="AR102" s="78" t="str">
        <f t="shared" si="26"/>
        <v/>
      </c>
      <c r="AS102" s="346"/>
      <c r="AT102" s="226">
        <f t="shared" si="36"/>
        <v>0</v>
      </c>
      <c r="AU102" s="78">
        <f t="shared" si="31"/>
        <v>0</v>
      </c>
      <c r="AW102" s="226">
        <f t="shared" si="32"/>
        <v>0</v>
      </c>
      <c r="AX102" s="140">
        <f t="shared" si="33"/>
        <v>99</v>
      </c>
      <c r="AY102" s="78" t="str">
        <f t="shared" ref="AY102:BM104" si="42">IFERROR(HLOOKUP(AY$4,$E$4:$AH$104,$AX102,FALSE),"")</f>
        <v/>
      </c>
      <c r="AZ102" s="78" t="str">
        <f t="shared" si="42"/>
        <v/>
      </c>
      <c r="BA102" s="78" t="str">
        <f t="shared" si="42"/>
        <v/>
      </c>
      <c r="BB102" s="78" t="str">
        <f t="shared" si="42"/>
        <v/>
      </c>
      <c r="BC102" s="78" t="str">
        <f t="shared" si="42"/>
        <v/>
      </c>
      <c r="BD102" s="78" t="str">
        <f t="shared" si="42"/>
        <v/>
      </c>
      <c r="BE102" s="78" t="str">
        <f t="shared" si="42"/>
        <v/>
      </c>
      <c r="BF102" s="78" t="str">
        <f t="shared" si="42"/>
        <v/>
      </c>
      <c r="BG102" s="78" t="str">
        <f t="shared" si="42"/>
        <v/>
      </c>
      <c r="BH102" s="78" t="str">
        <f t="shared" si="42"/>
        <v/>
      </c>
      <c r="BI102" s="78" t="str">
        <f t="shared" si="42"/>
        <v/>
      </c>
      <c r="BJ102" s="78" t="str">
        <f t="shared" si="42"/>
        <v/>
      </c>
      <c r="BK102" s="78" t="str">
        <f t="shared" si="42"/>
        <v/>
      </c>
      <c r="BL102" s="78" t="str">
        <f t="shared" si="42"/>
        <v/>
      </c>
      <c r="BM102" s="78" t="str">
        <f t="shared" si="42"/>
        <v/>
      </c>
      <c r="BN102" s="78" t="str">
        <f t="shared" si="41"/>
        <v/>
      </c>
      <c r="BO102" s="78" t="str">
        <f t="shared" si="41"/>
        <v/>
      </c>
      <c r="BP102" s="78" t="str">
        <f t="shared" si="41"/>
        <v/>
      </c>
      <c r="BQ102" s="78" t="str">
        <f t="shared" si="41"/>
        <v/>
      </c>
      <c r="BR102" s="78" t="str">
        <f t="shared" si="41"/>
        <v/>
      </c>
      <c r="BS102" s="78" t="str">
        <f t="shared" si="41"/>
        <v/>
      </c>
      <c r="BT102" s="78" t="str">
        <f t="shared" si="41"/>
        <v/>
      </c>
      <c r="BU102" s="78" t="str">
        <f t="shared" si="41"/>
        <v/>
      </c>
      <c r="BV102" s="78" t="str">
        <f t="shared" si="41"/>
        <v/>
      </c>
      <c r="BW102" s="78" t="str">
        <f t="shared" si="41"/>
        <v/>
      </c>
      <c r="BX102" s="78" t="str">
        <f t="shared" si="41"/>
        <v/>
      </c>
      <c r="BY102" s="78" t="str">
        <f t="shared" si="41"/>
        <v/>
      </c>
      <c r="BZ102" s="78" t="str">
        <f t="shared" si="41"/>
        <v/>
      </c>
      <c r="CA102" s="78" t="str">
        <f t="shared" si="41"/>
        <v/>
      </c>
      <c r="CB102" s="78" t="str">
        <f t="shared" si="41"/>
        <v/>
      </c>
    </row>
    <row r="103" spans="1:80" x14ac:dyDescent="0.35">
      <c r="A103" s="444"/>
      <c r="B103" s="459"/>
      <c r="C103" s="459"/>
      <c r="D103" s="129"/>
      <c r="E103" s="200"/>
      <c r="F103" s="201"/>
      <c r="G103" s="201"/>
      <c r="H103" s="88"/>
      <c r="I103" s="89"/>
      <c r="J103" s="89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  <c r="W103" s="90"/>
      <c r="X103" s="90"/>
      <c r="Y103" s="90"/>
      <c r="Z103" s="90"/>
      <c r="AA103" s="90"/>
      <c r="AB103" s="90"/>
      <c r="AC103" s="90"/>
      <c r="AD103" s="90"/>
      <c r="AE103" s="90"/>
      <c r="AF103" s="90"/>
      <c r="AG103" s="90"/>
      <c r="AH103" s="91"/>
      <c r="AI103" s="273" t="str">
        <f t="shared" si="35"/>
        <v/>
      </c>
      <c r="AM103" s="78" t="b">
        <f t="shared" si="28"/>
        <v>0</v>
      </c>
      <c r="AN103" s="78" t="b">
        <f t="shared" si="29"/>
        <v>0</v>
      </c>
      <c r="AO103" s="78" t="str">
        <f t="shared" si="39"/>
        <v/>
      </c>
      <c r="AP103" s="78" t="b">
        <f t="shared" si="30"/>
        <v>0</v>
      </c>
      <c r="AQ103" s="78" t="str">
        <f t="shared" si="40"/>
        <v/>
      </c>
      <c r="AR103" s="78" t="str">
        <f t="shared" si="26"/>
        <v/>
      </c>
      <c r="AS103" s="346"/>
      <c r="AT103" s="226">
        <f t="shared" si="36"/>
        <v>0</v>
      </c>
      <c r="AU103" s="78">
        <f t="shared" si="31"/>
        <v>0</v>
      </c>
      <c r="AW103" s="226">
        <f t="shared" si="32"/>
        <v>0</v>
      </c>
      <c r="AX103" s="140">
        <f t="shared" si="33"/>
        <v>100</v>
      </c>
      <c r="AY103" s="78" t="str">
        <f t="shared" si="42"/>
        <v/>
      </c>
      <c r="AZ103" s="78" t="str">
        <f t="shared" si="42"/>
        <v/>
      </c>
      <c r="BA103" s="78" t="str">
        <f t="shared" si="42"/>
        <v/>
      </c>
      <c r="BB103" s="78" t="str">
        <f t="shared" si="42"/>
        <v/>
      </c>
      <c r="BC103" s="78" t="str">
        <f t="shared" si="42"/>
        <v/>
      </c>
      <c r="BD103" s="78" t="str">
        <f t="shared" si="42"/>
        <v/>
      </c>
      <c r="BE103" s="78" t="str">
        <f t="shared" si="42"/>
        <v/>
      </c>
      <c r="BF103" s="78" t="str">
        <f t="shared" si="42"/>
        <v/>
      </c>
      <c r="BG103" s="78" t="str">
        <f t="shared" si="42"/>
        <v/>
      </c>
      <c r="BH103" s="78" t="str">
        <f t="shared" si="42"/>
        <v/>
      </c>
      <c r="BI103" s="78" t="str">
        <f t="shared" si="42"/>
        <v/>
      </c>
      <c r="BJ103" s="78" t="str">
        <f t="shared" si="42"/>
        <v/>
      </c>
      <c r="BK103" s="78" t="str">
        <f t="shared" si="42"/>
        <v/>
      </c>
      <c r="BL103" s="78" t="str">
        <f t="shared" si="42"/>
        <v/>
      </c>
      <c r="BM103" s="78" t="str">
        <f t="shared" si="42"/>
        <v/>
      </c>
      <c r="BN103" s="78" t="str">
        <f t="shared" si="41"/>
        <v/>
      </c>
      <c r="BO103" s="78" t="str">
        <f t="shared" si="41"/>
        <v/>
      </c>
      <c r="BP103" s="78" t="str">
        <f t="shared" si="41"/>
        <v/>
      </c>
      <c r="BQ103" s="78" t="str">
        <f t="shared" si="41"/>
        <v/>
      </c>
      <c r="BR103" s="78" t="str">
        <f t="shared" si="41"/>
        <v/>
      </c>
      <c r="BS103" s="78" t="str">
        <f t="shared" si="41"/>
        <v/>
      </c>
      <c r="BT103" s="78" t="str">
        <f t="shared" si="41"/>
        <v/>
      </c>
      <c r="BU103" s="78" t="str">
        <f t="shared" si="41"/>
        <v/>
      </c>
      <c r="BV103" s="78" t="str">
        <f t="shared" si="41"/>
        <v/>
      </c>
      <c r="BW103" s="78" t="str">
        <f t="shared" si="41"/>
        <v/>
      </c>
      <c r="BX103" s="78" t="str">
        <f t="shared" si="41"/>
        <v/>
      </c>
      <c r="BY103" s="78" t="str">
        <f t="shared" si="41"/>
        <v/>
      </c>
      <c r="BZ103" s="78" t="str">
        <f t="shared" si="41"/>
        <v/>
      </c>
      <c r="CA103" s="78" t="str">
        <f t="shared" si="41"/>
        <v/>
      </c>
      <c r="CB103" s="78" t="str">
        <f t="shared" si="41"/>
        <v/>
      </c>
    </row>
    <row r="104" spans="1:80" ht="10.5" thickBot="1" x14ac:dyDescent="0.4">
      <c r="A104" s="447"/>
      <c r="B104" s="448"/>
      <c r="C104" s="448"/>
      <c r="D104" s="104"/>
      <c r="E104" s="460"/>
      <c r="F104" s="202"/>
      <c r="G104" s="202"/>
      <c r="H104" s="35"/>
      <c r="I104" s="36"/>
      <c r="J104" s="36"/>
      <c r="K104" s="37"/>
      <c r="L104" s="37"/>
      <c r="M104" s="37"/>
      <c r="N104" s="37"/>
      <c r="O104" s="37"/>
      <c r="P104" s="37"/>
      <c r="Q104" s="37"/>
      <c r="R104" s="37"/>
      <c r="S104" s="37"/>
      <c r="T104" s="37"/>
      <c r="U104" s="37"/>
      <c r="V104" s="37"/>
      <c r="W104" s="37"/>
      <c r="X104" s="37"/>
      <c r="Y104" s="37"/>
      <c r="Z104" s="37"/>
      <c r="AA104" s="37"/>
      <c r="AB104" s="37"/>
      <c r="AC104" s="37"/>
      <c r="AD104" s="37"/>
      <c r="AE104" s="37"/>
      <c r="AF104" s="37"/>
      <c r="AG104" s="37"/>
      <c r="AH104" s="38"/>
      <c r="AI104" s="273" t="str">
        <f t="shared" si="35"/>
        <v/>
      </c>
      <c r="AM104" s="78" t="b">
        <f t="shared" si="28"/>
        <v>0</v>
      </c>
      <c r="AN104" s="78" t="b">
        <f t="shared" si="29"/>
        <v>0</v>
      </c>
      <c r="AO104" s="78" t="str">
        <f t="shared" si="39"/>
        <v/>
      </c>
      <c r="AP104" s="78" t="b">
        <f t="shared" si="30"/>
        <v>0</v>
      </c>
      <c r="AQ104" s="78" t="str">
        <f t="shared" si="40"/>
        <v/>
      </c>
      <c r="AR104" s="78" t="str">
        <f t="shared" si="26"/>
        <v/>
      </c>
      <c r="AS104" s="346"/>
      <c r="AT104" s="226">
        <f t="shared" si="36"/>
        <v>0</v>
      </c>
      <c r="AU104" s="78">
        <f t="shared" si="31"/>
        <v>0</v>
      </c>
      <c r="AW104" s="346">
        <f t="shared" si="32"/>
        <v>0</v>
      </c>
      <c r="AX104" s="140">
        <f t="shared" si="33"/>
        <v>101</v>
      </c>
      <c r="AY104" s="78" t="str">
        <f t="shared" si="42"/>
        <v/>
      </c>
      <c r="AZ104" s="78" t="str">
        <f t="shared" si="42"/>
        <v/>
      </c>
      <c r="BA104" s="78" t="str">
        <f t="shared" si="42"/>
        <v/>
      </c>
      <c r="BB104" s="78" t="str">
        <f t="shared" si="42"/>
        <v/>
      </c>
      <c r="BC104" s="78" t="str">
        <f t="shared" si="42"/>
        <v/>
      </c>
      <c r="BD104" s="78" t="str">
        <f t="shared" si="42"/>
        <v/>
      </c>
      <c r="BE104" s="78" t="str">
        <f t="shared" si="42"/>
        <v/>
      </c>
      <c r="BF104" s="78" t="str">
        <f t="shared" si="42"/>
        <v/>
      </c>
      <c r="BG104" s="78" t="str">
        <f t="shared" si="42"/>
        <v/>
      </c>
      <c r="BH104" s="78" t="str">
        <f t="shared" si="42"/>
        <v/>
      </c>
      <c r="BI104" s="78" t="str">
        <f t="shared" si="42"/>
        <v/>
      </c>
      <c r="BJ104" s="78" t="str">
        <f t="shared" si="42"/>
        <v/>
      </c>
      <c r="BK104" s="78" t="str">
        <f t="shared" si="42"/>
        <v/>
      </c>
      <c r="BL104" s="78" t="str">
        <f t="shared" si="42"/>
        <v/>
      </c>
      <c r="BM104" s="78" t="str">
        <f t="shared" si="42"/>
        <v/>
      </c>
      <c r="BN104" s="78" t="str">
        <f t="shared" si="41"/>
        <v/>
      </c>
      <c r="BO104" s="78" t="str">
        <f t="shared" si="41"/>
        <v/>
      </c>
      <c r="BP104" s="78" t="str">
        <f t="shared" si="41"/>
        <v/>
      </c>
      <c r="BQ104" s="78" t="str">
        <f t="shared" si="41"/>
        <v/>
      </c>
      <c r="BR104" s="78" t="str">
        <f t="shared" si="41"/>
        <v/>
      </c>
      <c r="BS104" s="78" t="str">
        <f t="shared" si="41"/>
        <v/>
      </c>
      <c r="BT104" s="78" t="str">
        <f t="shared" si="41"/>
        <v/>
      </c>
      <c r="BU104" s="78" t="str">
        <f t="shared" si="41"/>
        <v/>
      </c>
      <c r="BV104" s="78" t="str">
        <f t="shared" si="41"/>
        <v/>
      </c>
      <c r="BW104" s="78" t="str">
        <f t="shared" si="41"/>
        <v/>
      </c>
      <c r="BX104" s="78" t="str">
        <f t="shared" si="41"/>
        <v/>
      </c>
      <c r="BY104" s="78" t="str">
        <f t="shared" si="41"/>
        <v/>
      </c>
      <c r="BZ104" s="78" t="str">
        <f t="shared" si="41"/>
        <v/>
      </c>
      <c r="CA104" s="78" t="str">
        <f t="shared" si="41"/>
        <v/>
      </c>
      <c r="CB104" s="78" t="str">
        <f t="shared" si="41"/>
        <v/>
      </c>
    </row>
    <row r="105" spans="1:80" ht="11" thickTop="1" x14ac:dyDescent="0.35">
      <c r="A105" s="6"/>
      <c r="B105" s="6"/>
      <c r="C105" s="6"/>
      <c r="D105" s="6"/>
      <c r="E105" s="30"/>
      <c r="F105" s="30"/>
      <c r="AQ105" s="5"/>
      <c r="AR105" s="5"/>
      <c r="AS105" s="95" t="s">
        <v>5</v>
      </c>
      <c r="AT105" s="353">
        <f>SUM(AT5:AT104)</f>
        <v>0</v>
      </c>
      <c r="AU105" s="353">
        <f>SUM(AU5:AU104)</f>
        <v>0</v>
      </c>
      <c r="AV105" s="381" t="s">
        <v>8</v>
      </c>
      <c r="AW105" s="380">
        <f>SUM(AW5:AW104)</f>
        <v>0</v>
      </c>
    </row>
    <row r="106" spans="1:80" x14ac:dyDescent="0.35">
      <c r="AQ106" s="5"/>
      <c r="AR106" s="5"/>
      <c r="AS106" s="95" t="s">
        <v>18</v>
      </c>
      <c r="AT106" s="353" t="str">
        <f>IF(AT105&gt;0,AT4,"")</f>
        <v/>
      </c>
      <c r="AU106" s="353" t="str">
        <f>IF(AU105&gt;0,AU4,"")</f>
        <v/>
      </c>
    </row>
  </sheetData>
  <sheetProtection algorithmName="SHA-512" hashValue="uuKs/IuBDmHqUzi3a3tWO+guZiLQ6L9ZbuXqmimq8pgOmqZpHQwJnTLJYYisaZoH75bWSUsb0aqrQqv/vV7hFg==" saltValue="OPHK4xQuwRVrL/WZgT0SRg==" spinCount="100000" sheet="1" formatColumns="0" formatRows="0" selectLockedCells="1"/>
  <customSheetViews>
    <customSheetView guid="{F5A100CB-B899-442A-8CB0-2AB82028E8A7}" showGridLines="0" fitToPage="1" hiddenColumns="1" topLeftCell="C1">
      <selection activeCell="E3" sqref="E3:AH3"/>
      <rowBreaks count="1" manualBreakCount="1">
        <brk id="104" max="16383" man="1"/>
      </rowBreaks>
      <colBreaks count="1" manualBreakCount="1">
        <brk id="4" max="1048575" man="1"/>
      </colBreaks>
      <pageMargins left="0.78740157480314965" right="0.23622047244094491" top="0.78740157480314965" bottom="0.74803149606299213" header="0.31496062992125984" footer="0.31496062992125984"/>
      <pageSetup paperSize="9" scale="76" fitToHeight="6" orientation="landscape" r:id="rId1"/>
      <headerFooter>
        <oddHeader>&amp;CPTR - PARTE B&amp;RVERSÃO 2</oddHeader>
        <oddFooter>&amp;A&amp;RPágina &amp;P</oddFooter>
      </headerFooter>
    </customSheetView>
  </customSheetViews>
  <mergeCells count="4">
    <mergeCell ref="E3:AH3"/>
    <mergeCell ref="A3:D3"/>
    <mergeCell ref="AM3:AQ3"/>
    <mergeCell ref="AT3:AU3"/>
  </mergeCells>
  <conditionalFormatting sqref="E5:AH104">
    <cfRule type="cellIs" dxfId="14" priority="10" operator="equal">
      <formula>$AK$8</formula>
    </cfRule>
  </conditionalFormatting>
  <dataValidations count="5">
    <dataValidation type="list" allowBlank="1" showInputMessage="1" showErrorMessage="1" error="SELECIONE &quot;X&quot; SE O PARTICIPANTE EXECUTA A ATIVIDADE; CASO CONTRÁRIO DEIXE EM BRANCO." sqref="E5:AH104" xr:uid="{00000000-0002-0000-0900-000000000000}">
      <formula1>$AK$8:$AK$8</formula1>
    </dataValidation>
    <dataValidation type="whole" allowBlank="1" showInputMessage="1" showErrorMessage="1" error="O período deve ser maior que zero e menor ou igual ao prazo de execução do projeto ou programa." sqref="D5:D104" xr:uid="{00000000-0002-0000-0900-000001000000}">
      <formula1>0</formula1>
      <formula2>$AK$4</formula2>
    </dataValidation>
    <dataValidation type="list" allowBlank="1" showInputMessage="1" showErrorMessage="1" error="SELECIONE A FUNÇÃO ENTRE AS OPÇÕES DA LISTA." sqref="B5:B104" xr:uid="{00000000-0002-0000-0900-000002000000}">
      <formula1>$AK$13:$AK$21</formula1>
    </dataValidation>
    <dataValidation type="textLength" operator="lessThanOrEqual" allowBlank="1" showErrorMessage="1" error="O TEXTO NÃO PODE SUPERAR 80 CARACTERES" sqref="C5:C104" xr:uid="{00000000-0002-0000-0900-000003000000}">
      <formula1>80</formula1>
    </dataValidation>
    <dataValidation type="textLength" operator="lessThanOrEqual" allowBlank="1" showInputMessage="1" showErrorMessage="1" error="O TEXTO NÃO PODE SUPERAR 100 CARACTERES" sqref="A5:A104" xr:uid="{00000000-0002-0000-0900-000004000000}">
      <formula1>100</formula1>
    </dataValidation>
  </dataValidations>
  <pageMargins left="0.78740157480314965" right="0.23622047244094491" top="0.78740157480314965" bottom="0.74803149606299213" header="0.31496062992125984" footer="0.31496062992125984"/>
  <pageSetup paperSize="9" scale="76" fitToHeight="6" orientation="landscape" r:id="rId2"/>
  <headerFooter>
    <oddHeader>&amp;CPTR - PARTE B&amp;RVERSÃO 2</oddHeader>
    <oddFooter>&amp;A&amp;RPágina &amp;P</oddFooter>
  </headerFooter>
  <rowBreaks count="1" manualBreakCount="1">
    <brk id="104" max="16383" man="1"/>
  </rowBreaks>
  <colBreaks count="1" manualBreakCount="1">
    <brk id="4" max="1048575" man="1"/>
  </colBreaks>
  <legacy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F7A7F927CA84C448920AF4FC50E206A7" ma:contentTypeVersion="16" ma:contentTypeDescription="Crie um novo documento." ma:contentTypeScope="" ma:versionID="2978d316d08145c83527b169003a45b9">
  <xsd:schema xmlns:xsd="http://www.w3.org/2001/XMLSchema" xmlns:xs="http://www.w3.org/2001/XMLSchema" xmlns:p="http://schemas.microsoft.com/office/2006/metadata/properties" xmlns:ns2="335420cc-bf8a-40d3-9a2b-1b9cb7cfedcb" xmlns:ns3="2cf2cf1a-f0ec-4b26-a5ea-cea8dbc0b759" targetNamespace="http://schemas.microsoft.com/office/2006/metadata/properties" ma:root="true" ma:fieldsID="c66a6dbc95e45725d1507455f00fff0d" ns2:_="" ns3:_="">
    <xsd:import namespace="335420cc-bf8a-40d3-9a2b-1b9cb7cfedcb"/>
    <xsd:import namespace="2cf2cf1a-f0ec-4b26-a5ea-cea8dbc0b759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  <xsd:element ref="ns2:MediaServiceDateTaken" minOccurs="0"/>
                <xsd:element ref="ns2:MediaLengthInSeconds" minOccurs="0"/>
                <xsd:element ref="ns2:MediaServiceLocation" minOccurs="0"/>
                <xsd:element ref="ns2:_Flow_SignoffStatu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35420cc-bf8a-40d3-9a2b-1b9cb7cfedc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3" nillable="true" ma:taxonomy="true" ma:internalName="lcf76f155ced4ddcb4097134ff3c332f" ma:taxonomyFieldName="MediaServiceImageTags" ma:displayName="Marcações de imagem" ma:readOnly="false" ma:fieldId="{5cf76f15-5ced-4ddc-b409-7134ff3c332f}" ma:taxonomyMulti="true" ma:sspId="9675d646-2160-4835-ae63-a6df056db872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20" nillable="true" ma:displayName="MediaServiceDateTaken" ma:description="" ma:hidden="true" ma:indexed="true" ma:internalName="MediaServiceDateTaken" ma:readOnly="true">
      <xsd:simpleType>
        <xsd:restriction base="dms:Text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  <xsd:element name="MediaServiceLocation" ma:index="22" nillable="true" ma:displayName="Location" ma:description="" ma:indexed="true" ma:internalName="MediaServiceLocation" ma:readOnly="true">
      <xsd:simpleType>
        <xsd:restriction base="dms:Text"/>
      </xsd:simpleType>
    </xsd:element>
    <xsd:element name="_Flow_SignoffStatus" ma:index="23" nillable="true" ma:displayName="Sign-off status" ma:internalName="Sign_x002d_off_x0020_status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cf2cf1a-f0ec-4b26-a5ea-cea8dbc0b759" elementFormDefault="qualified">
    <xsd:import namespace="http://schemas.microsoft.com/office/2006/documentManagement/types"/>
    <xsd:import namespace="http://schemas.microsoft.com/office/infopath/2007/PartnerControls"/>
    <xsd:element name="TaxCatchAll" ma:index="14" nillable="true" ma:displayName="Taxonomy Catch All Column" ma:hidden="true" ma:list="{822b35b9-b3f6-46a8-9d64-6cdbad19d97c}" ma:internalName="TaxCatchAll" ma:showField="CatchAllData" ma:web="2cf2cf1a-f0ec-4b26-a5ea-cea8dbc0b75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8" nillable="true" ma:displayName="Compartilhado com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Detalhes de Compartilhado Com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Flow_SignoffStatus xmlns="335420cc-bf8a-40d3-9a2b-1b9cb7cfedcb" xsi:nil="true"/>
    <TaxCatchAll xmlns="2cf2cf1a-f0ec-4b26-a5ea-cea8dbc0b759" xsi:nil="true"/>
    <lcf76f155ced4ddcb4097134ff3c332f xmlns="335420cc-bf8a-40d3-9a2b-1b9cb7cfedcb">
      <Terms xmlns="http://schemas.microsoft.com/office/infopath/2007/PartnerControls"/>
    </lcf76f155ced4ddcb4097134ff3c332f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DC943F17-EDA4-49A3-818C-63F2044C5F1E}"/>
</file>

<file path=customXml/itemProps2.xml><?xml version="1.0" encoding="utf-8"?>
<ds:datastoreItem xmlns:ds="http://schemas.openxmlformats.org/officeDocument/2006/customXml" ds:itemID="{197D5B2D-5F62-443A-AA53-F44900BCA52A}">
  <ds:schemaRefs>
    <ds:schemaRef ds:uri="http://schemas.microsoft.com/office/2006/metadata/properties"/>
    <ds:schemaRef ds:uri="http://purl.org/dc/dcmitype/"/>
    <ds:schemaRef ds:uri="http://schemas.microsoft.com/office/2006/documentManagement/types"/>
    <ds:schemaRef ds:uri="http://purl.org/dc/elements/1.1/"/>
    <ds:schemaRef ds:uri="http://schemas.openxmlformats.org/package/2006/metadata/core-properties"/>
    <ds:schemaRef ds:uri="http://purl.org/dc/terms/"/>
    <ds:schemaRef ds:uri="378e0bf1-9532-4ad4-9e1c-92799be2c99a"/>
    <ds:schemaRef ds:uri="http://schemas.microsoft.com/office/infopath/2007/PartnerControls"/>
    <ds:schemaRef ds:uri="http://www.w3.org/XML/1998/namespace"/>
  </ds:schemaRefs>
</ds:datastoreItem>
</file>

<file path=customXml/itemProps3.xml><?xml version="1.0" encoding="utf-8"?>
<ds:datastoreItem xmlns:ds="http://schemas.openxmlformats.org/officeDocument/2006/customXml" ds:itemID="{9A8B0F53-A7CC-48C7-B774-C51D86781E14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39</vt:i4>
      </vt:variant>
      <vt:variant>
        <vt:lpstr>Intervalos Nomeados</vt:lpstr>
      </vt:variant>
      <vt:variant>
        <vt:i4>41</vt:i4>
      </vt:variant>
    </vt:vector>
  </HeadingPairs>
  <TitlesOfParts>
    <vt:vector size="80" baseType="lpstr">
      <vt:lpstr>area-tema-subtema</vt:lpstr>
      <vt:lpstr>apoio - executores</vt:lpstr>
      <vt:lpstr>VERIFICAÇÃO 3</vt:lpstr>
      <vt:lpstr>VERIFICAÇÃO 8</vt:lpstr>
      <vt:lpstr>BASE</vt:lpstr>
      <vt:lpstr>A - DADOS INST.</vt:lpstr>
      <vt:lpstr>B - DADOS TÉCNICOS</vt:lpstr>
      <vt:lpstr>C - DADOS ATIVIDADES</vt:lpstr>
      <vt:lpstr>D - DADOS EQUIPE</vt:lpstr>
      <vt:lpstr>F - Desp. EQUIPE</vt:lpstr>
      <vt:lpstr>G - Desp. MAT. CONSUMO</vt:lpstr>
      <vt:lpstr>H - Desp. PASSAGENS</vt:lpstr>
      <vt:lpstr>I - Desp. DIÁRIA E AJ. DE CUSTO</vt:lpstr>
      <vt:lpstr>J - Desp. SERVIÇO</vt:lpstr>
      <vt:lpstr>K - Desp. SERVIÇO-TIB</vt:lpstr>
      <vt:lpstr>L - Desp. PROTÓTIPO</vt:lpstr>
      <vt:lpstr>M - Desp. OBRAS E INST.</vt:lpstr>
      <vt:lpstr>N - Desp. EQUIPAM. E MAT. PERM.</vt:lpstr>
      <vt:lpstr>O - Desp. OUTROS BENS E DIR.</vt:lpstr>
      <vt:lpstr>P - Desp. CUSTOS DIRETOS</vt:lpstr>
      <vt:lpstr>Q - Desp. CAPAC. DE FORN.</vt:lpstr>
      <vt:lpstr>R - Desp. REC. HUMANOS</vt:lpstr>
      <vt:lpstr>S - Desp. TESTES</vt:lpstr>
      <vt:lpstr>T - OUTRAS DESP.</vt:lpstr>
      <vt:lpstr>U - Desp. TRIBUTOS</vt:lpstr>
      <vt:lpstr>W - OUTRAS FONTES</vt:lpstr>
      <vt:lpstr>QUADRO RESUMO</vt:lpstr>
      <vt:lpstr>BD-GERAL</vt:lpstr>
      <vt:lpstr>BD-PROPONENTES</vt:lpstr>
      <vt:lpstr>BD-EXECUTORES</vt:lpstr>
      <vt:lpstr>BD-PALAVRAS_CHAVE</vt:lpstr>
      <vt:lpstr>BD-RESULTADOS</vt:lpstr>
      <vt:lpstr>BD-PROJETOS_RELACIONADOS</vt:lpstr>
      <vt:lpstr>BD-ATIVIDADES</vt:lpstr>
      <vt:lpstr>BD-EQUIPE</vt:lpstr>
      <vt:lpstr>BD-DESPESAS</vt:lpstr>
      <vt:lpstr>BD-OUTRAS_FONTES</vt:lpstr>
      <vt:lpstr>BD-ANEXOS</vt:lpstr>
      <vt:lpstr>APOIO-DESPESAS</vt:lpstr>
      <vt:lpstr>'A - DADOS INST.'!Area_de_impressao</vt:lpstr>
      <vt:lpstr>'B - DADOS TÉCNICOS'!Area_de_impressao</vt:lpstr>
      <vt:lpstr>BASE!Area_de_impressao</vt:lpstr>
      <vt:lpstr>'C - DADOS ATIVIDADES'!Area_de_impressao</vt:lpstr>
      <vt:lpstr>'D - DADOS EQUIPE'!Area_de_impressao</vt:lpstr>
      <vt:lpstr>'F - Desp. EQUIPE'!Area_de_impressao</vt:lpstr>
      <vt:lpstr>'G - Desp. MAT. CONSUMO'!Area_de_impressao</vt:lpstr>
      <vt:lpstr>'H - Desp. PASSAGENS'!Area_de_impressao</vt:lpstr>
      <vt:lpstr>'I - Desp. DIÁRIA E AJ. DE CUSTO'!Area_de_impressao</vt:lpstr>
      <vt:lpstr>'J - Desp. SERVIÇO'!Area_de_impressao</vt:lpstr>
      <vt:lpstr>'K - Desp. SERVIÇO-TIB'!Area_de_impressao</vt:lpstr>
      <vt:lpstr>'L - Desp. PROTÓTIPO'!Area_de_impressao</vt:lpstr>
      <vt:lpstr>'M - Desp. OBRAS E INST.'!Area_de_impressao</vt:lpstr>
      <vt:lpstr>'N - Desp. EQUIPAM. E MAT. PERM.'!Area_de_impressao</vt:lpstr>
      <vt:lpstr>'O - Desp. OUTROS BENS E DIR.'!Area_de_impressao</vt:lpstr>
      <vt:lpstr>'P - Desp. CUSTOS DIRETOS'!Area_de_impressao</vt:lpstr>
      <vt:lpstr>'Q - Desp. CAPAC. DE FORN.'!Area_de_impressao</vt:lpstr>
      <vt:lpstr>'QUADRO RESUMO'!Area_de_impressao</vt:lpstr>
      <vt:lpstr>'R - Desp. REC. HUMANOS'!Area_de_impressao</vt:lpstr>
      <vt:lpstr>'S - Desp. TESTES'!Area_de_impressao</vt:lpstr>
      <vt:lpstr>'T - OUTRAS DESP.'!Area_de_impressao</vt:lpstr>
      <vt:lpstr>'U - Desp. TRIBUTOS'!Area_de_impressao</vt:lpstr>
      <vt:lpstr>'W - OUTRAS FONTES'!Area_de_impressao</vt:lpstr>
      <vt:lpstr>'D - DADOS EQUIPE'!Titulos_de_impressao</vt:lpstr>
      <vt:lpstr>'F - Desp. EQUIPE'!Titulos_de_impressao</vt:lpstr>
      <vt:lpstr>'G - Desp. MAT. CONSUMO'!Titulos_de_impressao</vt:lpstr>
      <vt:lpstr>'H - Desp. PASSAGENS'!Titulos_de_impressao</vt:lpstr>
      <vt:lpstr>'I - Desp. DIÁRIA E AJ. DE CUSTO'!Titulos_de_impressao</vt:lpstr>
      <vt:lpstr>'J - Desp. SERVIÇO'!Titulos_de_impressao</vt:lpstr>
      <vt:lpstr>'K - Desp. SERVIÇO-TIB'!Titulos_de_impressao</vt:lpstr>
      <vt:lpstr>'L - Desp. PROTÓTIPO'!Titulos_de_impressao</vt:lpstr>
      <vt:lpstr>'M - Desp. OBRAS E INST.'!Titulos_de_impressao</vt:lpstr>
      <vt:lpstr>'N - Desp. EQUIPAM. E MAT. PERM.'!Titulos_de_impressao</vt:lpstr>
      <vt:lpstr>'O - Desp. OUTROS BENS E DIR.'!Titulos_de_impressao</vt:lpstr>
      <vt:lpstr>'P - Desp. CUSTOS DIRETOS'!Titulos_de_impressao</vt:lpstr>
      <vt:lpstr>'Q - Desp. CAPAC. DE FORN.'!Titulos_de_impressao</vt:lpstr>
      <vt:lpstr>'QUADRO RESUMO'!Titulos_de_impressao</vt:lpstr>
      <vt:lpstr>'S - Desp. TESTES'!Titulos_de_impressao</vt:lpstr>
      <vt:lpstr>'T - OUTRAS DESP.'!Titulos_de_impressao</vt:lpstr>
      <vt:lpstr>'U - Desp. TRIBUTOS'!Titulos_de_impressao</vt:lpstr>
      <vt:lpstr>'W - OUTRAS FONTES'!Titulos_de_impressao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Usuário</dc:creator>
  <cp:lastModifiedBy>Maria Regina Horn</cp:lastModifiedBy>
  <cp:lastPrinted>2016-03-15T14:40:48Z</cp:lastPrinted>
  <dcterms:created xsi:type="dcterms:W3CDTF">2013-12-08T13:01:23Z</dcterms:created>
  <dcterms:modified xsi:type="dcterms:W3CDTF">2024-03-08T11:42:12Z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0x010100F7A7F927CA84C448920AF4FC50E206A7</vt:lpwstr>
  </property>
</Properties>
</file>